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9.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1.xml" ContentType="application/vnd.openxmlformats-officedocument.drawing+xml"/>
  <Override PartName="/xl/charts/chart30.xml" ContentType="application/vnd.openxmlformats-officedocument.drawingml.chart+xml"/>
  <Override PartName="/xl/drawings/drawing1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6.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7.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8.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19.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20.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drawings/drawing21.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henetapp01\asddata\TSM-ITTPublicationArea\2019-20 publication\TSM itself\"/>
    </mc:Choice>
  </mc:AlternateContent>
  <bookViews>
    <workbookView xWindow="10530" yWindow="1260" windowWidth="4830" windowHeight="4050" tabRatio="796"/>
  </bookViews>
  <sheets>
    <sheet name="Title_&amp;_Contents" sheetId="68" r:id="rId1"/>
    <sheet name="Details" sheetId="69" r:id="rId2"/>
    <sheet name="Map_of_sheets" sheetId="288" r:id="rId3"/>
    <sheet name="Subject_groupings_defined" sheetId="51" r:id="rId4"/>
    <sheet name="FINAL_OUTPUTS_OF_ITT_PLACES" sheetId="212" r:id="rId5"/>
    <sheet name="USER_TESTING_TAB" sheetId="95" r:id="rId6"/>
    <sheet name="SUMMARY_OUTPUTS" sheetId="287" r:id="rId7"/>
    <sheet name="Entrant_need_charts_over_time" sheetId="103" r:id="rId8"/>
    <sheet name="Teacher_need_charts_over_time" sheetId="85" r:id="rId9"/>
    <sheet name="Pupil_Projections_scenarios" sheetId="155" r:id="rId10"/>
    <sheet name="RAW_DATA_INPUTS" sheetId="19" r:id="rId11"/>
    <sheet name="Policy_assumptions_PRIM" sheetId="91" r:id="rId12"/>
    <sheet name="Policy_assumptions_SEC" sheetId="105" r:id="rId13"/>
    <sheet name="Data_selected_by_user_testing" sheetId="108" r:id="rId14"/>
    <sheet name="Increased_EBacc_scenario_data" sheetId="225" r:id="rId15"/>
    <sheet name="Calc_PRIM_retirement_rates" sheetId="119" r:id="rId16"/>
    <sheet name="Calc_SEC_retirement_rates" sheetId="118" r:id="rId17"/>
    <sheet name="Calc_PRIM_death_rates" sheetId="120" r:id="rId18"/>
    <sheet name="Calc_SEC_death_rates" sheetId="117" r:id="rId19"/>
    <sheet name="Calculation_PRIM_wastage_rates" sheetId="121" r:id="rId20"/>
    <sheet name="Calculation_SEC_wastage_rates" sheetId="100" r:id="rId21"/>
    <sheet name="Projected_PRIM_wastage_rates" sheetId="123" r:id="rId22"/>
    <sheet name="Projected_SEC_wastage_rates" sheetId="124" r:id="rId23"/>
    <sheet name="Group_1_rates" sheetId="166" r:id="rId24"/>
    <sheet name="Group_2_rates" sheetId="167" r:id="rId25"/>
    <sheet name="Group_3_rates" sheetId="169" r:id="rId26"/>
    <sheet name="Stock_calculations" sheetId="96" r:id="rId27"/>
    <sheet name="Stock_ages_breakdowns" sheetId="111" r:id="rId28"/>
    <sheet name="Pupils_data_scenarios" sheetId="93" r:id="rId29"/>
    <sheet name="Calc_Primary_teacher_need" sheetId="104" r:id="rId30"/>
    <sheet name="Calc_overall_Sec_teacher_need" sheetId="113" r:id="rId31"/>
    <sheet name="Teacher_need_by_subject" sheetId="92" r:id="rId32"/>
    <sheet name="Forecast_stock_figures" sheetId="88" r:id="rId33"/>
    <sheet name="Entrant_age_breakdowns" sheetId="126" r:id="rId34"/>
    <sheet name="Primary_1" sheetId="140" r:id="rId35"/>
    <sheet name="Art_&amp;_Design_1" sheetId="86" r:id="rId36"/>
    <sheet name="Biology_1" sheetId="134" r:id="rId37"/>
    <sheet name="Business_Studies_1" sheetId="135" r:id="rId38"/>
    <sheet name="Chemistry_1" sheetId="136" r:id="rId39"/>
    <sheet name="Classics_1" sheetId="137" r:id="rId40"/>
    <sheet name="Computing_1" sheetId="138" r:id="rId41"/>
    <sheet name="Design_&amp;_Technology_1" sheetId="139" r:id="rId42"/>
    <sheet name="Drama_1" sheetId="141" r:id="rId43"/>
    <sheet name="English_1" sheetId="142" r:id="rId44"/>
    <sheet name="Food_1" sheetId="162" r:id="rId45"/>
    <sheet name="Geography_1" sheetId="143" r:id="rId46"/>
    <sheet name="History_1" sheetId="144" r:id="rId47"/>
    <sheet name="Mathematics_1" sheetId="145" r:id="rId48"/>
    <sheet name="Modern_Foreign_Languages_1" sheetId="146" r:id="rId49"/>
    <sheet name="Music_1" sheetId="147" r:id="rId50"/>
    <sheet name="Others_1" sheetId="148" r:id="rId51"/>
    <sheet name="Physical_Education_1" sheetId="149" r:id="rId52"/>
    <sheet name="Physics_1" sheetId="150" r:id="rId53"/>
    <sheet name="Religious_Education_1" sheetId="151" r:id="rId54"/>
    <sheet name="OUTPUTS_FOR_SECTION_2_OF_MODEL" sheetId="128" r:id="rId55"/>
    <sheet name="Calc_PRIM_entrant_rates" sheetId="181" r:id="rId56"/>
    <sheet name="Calc_SEC_entrant_rates" sheetId="182" r:id="rId57"/>
    <sheet name="Calc_PRIM_part-time_entrants" sheetId="183" r:id="rId58"/>
    <sheet name="Calc_SEC_part-time_entrants" sheetId="184" r:id="rId59"/>
    <sheet name="Primary_2" sheetId="185" r:id="rId60"/>
    <sheet name="Art_&amp;_Design_2" sheetId="186" r:id="rId61"/>
    <sheet name="Biology_2" sheetId="187" r:id="rId62"/>
    <sheet name="Business_Studies_2" sheetId="188" r:id="rId63"/>
    <sheet name="Chemistry_2" sheetId="189" r:id="rId64"/>
    <sheet name="Classics_2" sheetId="190" r:id="rId65"/>
    <sheet name="Computing_2" sheetId="191" r:id="rId66"/>
    <sheet name="Design_&amp;_Technology_2" sheetId="192" r:id="rId67"/>
    <sheet name="Drama_2" sheetId="193" r:id="rId68"/>
    <sheet name="English_2" sheetId="194" r:id="rId69"/>
    <sheet name="Food_2" sheetId="195" r:id="rId70"/>
    <sheet name="Geography_2" sheetId="196" r:id="rId71"/>
    <sheet name="History_2" sheetId="197" r:id="rId72"/>
    <sheet name="Mathematics_2" sheetId="198" r:id="rId73"/>
    <sheet name="Modern_Foreign_Languages_2" sheetId="199" r:id="rId74"/>
    <sheet name="Music_2" sheetId="200" r:id="rId75"/>
    <sheet name="Others_2" sheetId="201" r:id="rId76"/>
    <sheet name="Physical_Education_2" sheetId="202" r:id="rId77"/>
    <sheet name="Physics_2" sheetId="203" r:id="rId78"/>
    <sheet name="Religious_Education_2" sheetId="204" r:id="rId79"/>
    <sheet name="Re-entrants_expected" sheetId="205" r:id="rId80"/>
    <sheet name="New_to_SF_sector_expected" sheetId="206" r:id="rId81"/>
    <sheet name="NQT_entrants_required_inc_UGs" sheetId="207" r:id="rId82"/>
    <sheet name="Entrants_via_other_initiatives" sheetId="303" r:id="rId83"/>
    <sheet name="Check_of_all_entrant_numbers" sheetId="208" r:id="rId84"/>
    <sheet name="Calc_long_term_NQT_entrants" sheetId="209" r:id="rId85"/>
    <sheet name="Outputs_for_conversion_rates" sheetId="210" r:id="rId86"/>
    <sheet name="Conversion_rates_table" sheetId="211" r:id="rId87"/>
    <sheet name="Assumptions_data" sheetId="152" r:id="rId88"/>
    <sheet name="Teacher_need_figures" sheetId="127" r:id="rId89"/>
    <sheet name="Entrant_need_figures" sheetId="102" r:id="rId90"/>
    <sheet name="Wastage_over_time" sheetId="132" r:id="rId91"/>
    <sheet name="Retirements_over_time" sheetId="131" r:id="rId92"/>
    <sheet name="Deaths_over_time" sheetId="133" r:id="rId93"/>
    <sheet name="Leavers_over_time" sheetId="130" r:id="rId94"/>
    <sheet name="Outputs_with_historical_data" sheetId="217" r:id="rId95"/>
    <sheet name="Comparison_of_pupil_projns" sheetId="227" r:id="rId96"/>
    <sheet name="Historical_and_projected_ITT" sheetId="218" r:id="rId97"/>
    <sheet name="Changes_in_subject_teaching_hrs" sheetId="226" r:id="rId98"/>
  </sheets>
  <externalReferences>
    <externalReference r:id="rId99"/>
  </externalReferences>
  <definedNames>
    <definedName name="__123Graph_ADUMMY" localSheetId="52" hidden="1">[1]weekly!#REF!</definedName>
    <definedName name="__123Graph_BDUMMY" localSheetId="17" hidden="1">[1]weekly!#REF!</definedName>
    <definedName name="__123Graph_BDUMMY" localSheetId="55" hidden="1">[1]weekly!#REF!</definedName>
    <definedName name="__123Graph_BDUMMY" localSheetId="57" hidden="1">[1]weekly!#REF!</definedName>
    <definedName name="__123Graph_BDUMMY" localSheetId="15" hidden="1">[1]weekly!#REF!</definedName>
    <definedName name="__123Graph_BDUMMY" localSheetId="18" hidden="1">[1]weekly!#REF!</definedName>
    <definedName name="__123Graph_BDUMMY" localSheetId="56" hidden="1">[1]weekly!#REF!</definedName>
    <definedName name="__123Graph_BDUMMY" localSheetId="58" hidden="1">[1]weekly!#REF!</definedName>
    <definedName name="__123Graph_BDUMMY" localSheetId="16" hidden="1">[1]weekly!#REF!</definedName>
    <definedName name="__123Graph_BDUMMY" localSheetId="19" hidden="1">[1]weekly!#REF!</definedName>
    <definedName name="__123Graph_BDUMMY" localSheetId="83" hidden="1">[1]weekly!#REF!</definedName>
    <definedName name="__123Graph_BDUMMY" localSheetId="38" hidden="1">[1]weekly!#REF!</definedName>
    <definedName name="__123Graph_BDUMMY" localSheetId="39" hidden="1">[1]weekly!#REF!</definedName>
    <definedName name="__123Graph_BDUMMY" localSheetId="95" hidden="1">[1]weekly!#REF!</definedName>
    <definedName name="__123Graph_BDUMMY" localSheetId="40" hidden="1">[1]weekly!#REF!</definedName>
    <definedName name="__123Graph_BDUMMY" localSheetId="92" hidden="1">[1]weekly!#REF!</definedName>
    <definedName name="__123Graph_BDUMMY" localSheetId="41" hidden="1">[1]weekly!#REF!</definedName>
    <definedName name="__123Graph_BDUMMY" localSheetId="42" hidden="1">[1]weekly!#REF!</definedName>
    <definedName name="__123Graph_BDUMMY" localSheetId="43" hidden="1">[1]weekly!#REF!</definedName>
    <definedName name="__123Graph_BDUMMY" localSheetId="33" hidden="1">[1]weekly!#REF!</definedName>
    <definedName name="__123Graph_BDUMMY" localSheetId="82" hidden="1">[1]weekly!#REF!</definedName>
    <definedName name="__123Graph_BDUMMY" localSheetId="44" hidden="1">[1]weekly!#REF!</definedName>
    <definedName name="__123Graph_BDUMMY" localSheetId="69" hidden="1">[1]weekly!#REF!</definedName>
    <definedName name="__123Graph_BDUMMY" localSheetId="45" hidden="1">[1]weekly!#REF!</definedName>
    <definedName name="__123Graph_BDUMMY" localSheetId="24" hidden="1">[1]weekly!#REF!</definedName>
    <definedName name="__123Graph_BDUMMY" localSheetId="25" hidden="1">[1]weekly!#REF!</definedName>
    <definedName name="__123Graph_BDUMMY" localSheetId="46" hidden="1">[1]weekly!#REF!</definedName>
    <definedName name="__123Graph_BDUMMY" localSheetId="14" hidden="1">[1]weekly!#REF!</definedName>
    <definedName name="__123Graph_BDUMMY" localSheetId="93" hidden="1">[1]weekly!#REF!</definedName>
    <definedName name="__123Graph_BDUMMY" localSheetId="47" hidden="1">[1]weekly!#REF!</definedName>
    <definedName name="__123Graph_BDUMMY" localSheetId="48" hidden="1">[1]weekly!#REF!</definedName>
    <definedName name="__123Graph_BDUMMY" localSheetId="49" hidden="1">[1]weekly!#REF!</definedName>
    <definedName name="__123Graph_BDUMMY" localSheetId="50" hidden="1">[1]weekly!#REF!</definedName>
    <definedName name="__123Graph_BDUMMY" localSheetId="54" hidden="1">[1]weekly!#REF!</definedName>
    <definedName name="__123Graph_BDUMMY" localSheetId="51" hidden="1">[1]weekly!#REF!</definedName>
    <definedName name="__123Graph_BDUMMY" localSheetId="52" hidden="1">[1]weekly!#REF!</definedName>
    <definedName name="__123Graph_BDUMMY" localSheetId="34" hidden="1">[1]weekly!#REF!</definedName>
    <definedName name="__123Graph_BDUMMY" localSheetId="59" hidden="1">[1]weekly!#REF!</definedName>
    <definedName name="__123Graph_BDUMMY" localSheetId="21" hidden="1">[1]weekly!#REF!</definedName>
    <definedName name="__123Graph_BDUMMY" localSheetId="22" hidden="1">[1]weekly!#REF!</definedName>
    <definedName name="__123Graph_BDUMMY" localSheetId="53" hidden="1">[1]weekly!#REF!</definedName>
    <definedName name="__123Graph_BDUMMY" localSheetId="91" hidden="1">[1]weekly!#REF!</definedName>
    <definedName name="__123Graph_BDUMMY" localSheetId="27" hidden="1">[1]weekly!#REF!</definedName>
    <definedName name="__123Graph_BDUMMY" localSheetId="88" hidden="1">[1]weekly!#REF!</definedName>
    <definedName name="__123Graph_BDUMMY" localSheetId="90" hidden="1">[1]weekly!#REF!</definedName>
    <definedName name="__123Graph_BDUMMY" hidden="1">[1]weekly!#REF!</definedName>
    <definedName name="__123Graph_BMAIN" localSheetId="60" hidden="1">[1]weekly!#REF!</definedName>
    <definedName name="__123Graph_BMAIN" localSheetId="87" hidden="1">[1]weekly!#REF!</definedName>
    <definedName name="__123Graph_BMAIN" localSheetId="36" hidden="1">[1]weekly!#REF!</definedName>
    <definedName name="__123Graph_BMAIN" localSheetId="61" hidden="1">[1]weekly!#REF!</definedName>
    <definedName name="__123Graph_BMAIN" localSheetId="37" hidden="1">[1]weekly!#REF!</definedName>
    <definedName name="__123Graph_BMAIN" localSheetId="30" hidden="1">[1]weekly!#REF!</definedName>
    <definedName name="__123Graph_BMAIN" localSheetId="17" hidden="1">[1]weekly!#REF!</definedName>
    <definedName name="__123Graph_BMAIN" localSheetId="55" hidden="1">[1]weekly!#REF!</definedName>
    <definedName name="__123Graph_BMAIN" localSheetId="57" hidden="1">[1]weekly!#REF!</definedName>
    <definedName name="__123Graph_BMAIN" localSheetId="15" hidden="1">[1]weekly!#REF!</definedName>
    <definedName name="__123Graph_BMAIN" localSheetId="18" hidden="1">[1]weekly!#REF!</definedName>
    <definedName name="__123Graph_BMAIN" localSheetId="56" hidden="1">[1]weekly!#REF!</definedName>
    <definedName name="__123Graph_BMAIN" localSheetId="58" hidden="1">[1]weekly!#REF!</definedName>
    <definedName name="__123Graph_BMAIN" localSheetId="16" hidden="1">[1]weekly!#REF!</definedName>
    <definedName name="__123Graph_BMAIN" localSheetId="19" hidden="1">[1]weekly!#REF!</definedName>
    <definedName name="__123Graph_BMAIN" localSheetId="83" hidden="1">[1]weekly!#REF!</definedName>
    <definedName name="__123Graph_BMAIN" localSheetId="38" hidden="1">[1]weekly!#REF!</definedName>
    <definedName name="__123Graph_BMAIN" localSheetId="39" hidden="1">[1]weekly!#REF!</definedName>
    <definedName name="__123Graph_BMAIN" localSheetId="95" hidden="1">[1]weekly!#REF!</definedName>
    <definedName name="__123Graph_BMAIN" localSheetId="40" hidden="1">[1]weekly!#REF!</definedName>
    <definedName name="__123Graph_BMAIN" localSheetId="92" hidden="1">[1]weekly!#REF!</definedName>
    <definedName name="__123Graph_BMAIN" localSheetId="41" hidden="1">[1]weekly!#REF!</definedName>
    <definedName name="__123Graph_BMAIN" localSheetId="42" hidden="1">[1]weekly!#REF!</definedName>
    <definedName name="__123Graph_BMAIN" localSheetId="43" hidden="1">[1]weekly!#REF!</definedName>
    <definedName name="__123Graph_BMAIN" localSheetId="33" hidden="1">[1]weekly!#REF!</definedName>
    <definedName name="__123Graph_BMAIN" localSheetId="82" hidden="1">[1]weekly!#REF!</definedName>
    <definedName name="__123Graph_BMAIN" localSheetId="44" hidden="1">[1]weekly!#REF!</definedName>
    <definedName name="__123Graph_BMAIN" localSheetId="69" hidden="1">[1]weekly!#REF!</definedName>
    <definedName name="__123Graph_BMAIN" localSheetId="45" hidden="1">[1]weekly!#REF!</definedName>
    <definedName name="__123Graph_BMAIN" localSheetId="24" hidden="1">[1]weekly!#REF!</definedName>
    <definedName name="__123Graph_BMAIN" localSheetId="25" hidden="1">[1]weekly!#REF!</definedName>
    <definedName name="__123Graph_BMAIN" localSheetId="46" hidden="1">[1]weekly!#REF!</definedName>
    <definedName name="__123Graph_BMAIN" localSheetId="14" hidden="1">[1]weekly!#REF!</definedName>
    <definedName name="__123Graph_BMAIN" localSheetId="93" hidden="1">[1]weekly!#REF!</definedName>
    <definedName name="__123Graph_BMAIN" localSheetId="47" hidden="1">[1]weekly!#REF!</definedName>
    <definedName name="__123Graph_BMAIN" localSheetId="48" hidden="1">[1]weekly!#REF!</definedName>
    <definedName name="__123Graph_BMAIN" localSheetId="49" hidden="1">[1]weekly!#REF!</definedName>
    <definedName name="__123Graph_BMAIN" localSheetId="50" hidden="1">[1]weekly!#REF!</definedName>
    <definedName name="__123Graph_BMAIN" localSheetId="54" hidden="1">[1]weekly!#REF!</definedName>
    <definedName name="__123Graph_BMAIN" localSheetId="51" hidden="1">[1]weekly!#REF!</definedName>
    <definedName name="__123Graph_BMAIN" localSheetId="52" hidden="1">[1]weekly!#REF!</definedName>
    <definedName name="__123Graph_BMAIN" localSheetId="34" hidden="1">[1]weekly!#REF!</definedName>
    <definedName name="__123Graph_BMAIN" localSheetId="59" hidden="1">[1]weekly!#REF!</definedName>
    <definedName name="__123Graph_BMAIN" localSheetId="21" hidden="1">[1]weekly!#REF!</definedName>
    <definedName name="__123Graph_BMAIN" localSheetId="22" hidden="1">[1]weekly!#REF!</definedName>
    <definedName name="__123Graph_BMAIN" localSheetId="53" hidden="1">[1]weekly!#REF!</definedName>
    <definedName name="__123Graph_BMAIN" localSheetId="91" hidden="1">[1]weekly!#REF!</definedName>
    <definedName name="__123Graph_BMAIN" localSheetId="27" hidden="1">[1]weekly!#REF!</definedName>
    <definedName name="__123Graph_BMAIN" localSheetId="88" hidden="1">[1]weekly!#REF!</definedName>
    <definedName name="__123Graph_BMAIN" localSheetId="90" hidden="1">[1]weekly!#REF!</definedName>
    <definedName name="__123Graph_BMAIN" hidden="1">[1]weekly!#REF!</definedName>
    <definedName name="__123Graph_BMONTHLY" localSheetId="60" hidden="1">[1]weekly!#REF!</definedName>
    <definedName name="__123Graph_BMONTHLY" localSheetId="87" hidden="1">[1]weekly!#REF!</definedName>
    <definedName name="__123Graph_BMONTHLY" localSheetId="36" hidden="1">[1]weekly!#REF!</definedName>
    <definedName name="__123Graph_BMONTHLY" localSheetId="61" hidden="1">[1]weekly!#REF!</definedName>
    <definedName name="__123Graph_BMONTHLY" localSheetId="37" hidden="1">[1]weekly!#REF!</definedName>
    <definedName name="__123Graph_BMONTHLY" localSheetId="30" hidden="1">[1]weekly!#REF!</definedName>
    <definedName name="__123Graph_BMONTHLY" localSheetId="17" hidden="1">[1]weekly!#REF!</definedName>
    <definedName name="__123Graph_BMONTHLY" localSheetId="55" hidden="1">[1]weekly!#REF!</definedName>
    <definedName name="__123Graph_BMONTHLY" localSheetId="57" hidden="1">[1]weekly!#REF!</definedName>
    <definedName name="__123Graph_BMONTHLY" localSheetId="15" hidden="1">[1]weekly!#REF!</definedName>
    <definedName name="__123Graph_BMONTHLY" localSheetId="18" hidden="1">[1]weekly!#REF!</definedName>
    <definedName name="__123Graph_BMONTHLY" localSheetId="56" hidden="1">[1]weekly!#REF!</definedName>
    <definedName name="__123Graph_BMONTHLY" localSheetId="58" hidden="1">[1]weekly!#REF!</definedName>
    <definedName name="__123Graph_BMONTHLY" localSheetId="16" hidden="1">[1]weekly!#REF!</definedName>
    <definedName name="__123Graph_BMONTHLY" localSheetId="19" hidden="1">[1]weekly!#REF!</definedName>
    <definedName name="__123Graph_BMONTHLY" localSheetId="83" hidden="1">[1]weekly!#REF!</definedName>
    <definedName name="__123Graph_BMONTHLY" localSheetId="38" hidden="1">[1]weekly!#REF!</definedName>
    <definedName name="__123Graph_BMONTHLY" localSheetId="39" hidden="1">[1]weekly!#REF!</definedName>
    <definedName name="__123Graph_BMONTHLY" localSheetId="95" hidden="1">[1]weekly!#REF!</definedName>
    <definedName name="__123Graph_BMONTHLY" localSheetId="40" hidden="1">[1]weekly!#REF!</definedName>
    <definedName name="__123Graph_BMONTHLY" localSheetId="92" hidden="1">[1]weekly!#REF!</definedName>
    <definedName name="__123Graph_BMONTHLY" localSheetId="41" hidden="1">[1]weekly!#REF!</definedName>
    <definedName name="__123Graph_BMONTHLY" localSheetId="42" hidden="1">[1]weekly!#REF!</definedName>
    <definedName name="__123Graph_BMONTHLY" localSheetId="43" hidden="1">[1]weekly!#REF!</definedName>
    <definedName name="__123Graph_BMONTHLY" localSheetId="33" hidden="1">[1]weekly!#REF!</definedName>
    <definedName name="__123Graph_BMONTHLY" localSheetId="82" hidden="1">[1]weekly!#REF!</definedName>
    <definedName name="__123Graph_BMONTHLY" localSheetId="44" hidden="1">[1]weekly!#REF!</definedName>
    <definedName name="__123Graph_BMONTHLY" localSheetId="69" hidden="1">[1]weekly!#REF!</definedName>
    <definedName name="__123Graph_BMONTHLY" localSheetId="45" hidden="1">[1]weekly!#REF!</definedName>
    <definedName name="__123Graph_BMONTHLY" localSheetId="24" hidden="1">[1]weekly!#REF!</definedName>
    <definedName name="__123Graph_BMONTHLY" localSheetId="25" hidden="1">[1]weekly!#REF!</definedName>
    <definedName name="__123Graph_BMONTHLY" localSheetId="46" hidden="1">[1]weekly!#REF!</definedName>
    <definedName name="__123Graph_BMONTHLY" localSheetId="14" hidden="1">[1]weekly!#REF!</definedName>
    <definedName name="__123Graph_BMONTHLY" localSheetId="93" hidden="1">[1]weekly!#REF!</definedName>
    <definedName name="__123Graph_BMONTHLY" localSheetId="47" hidden="1">[1]weekly!#REF!</definedName>
    <definedName name="__123Graph_BMONTHLY" localSheetId="48" hidden="1">[1]weekly!#REF!</definedName>
    <definedName name="__123Graph_BMONTHLY" localSheetId="49" hidden="1">[1]weekly!#REF!</definedName>
    <definedName name="__123Graph_BMONTHLY" localSheetId="50" hidden="1">[1]weekly!#REF!</definedName>
    <definedName name="__123Graph_BMONTHLY" localSheetId="54" hidden="1">[1]weekly!#REF!</definedName>
    <definedName name="__123Graph_BMONTHLY" localSheetId="51" hidden="1">[1]weekly!#REF!</definedName>
    <definedName name="__123Graph_BMONTHLY" localSheetId="52" hidden="1">[1]weekly!#REF!</definedName>
    <definedName name="__123Graph_BMONTHLY" localSheetId="34" hidden="1">[1]weekly!#REF!</definedName>
    <definedName name="__123Graph_BMONTHLY" localSheetId="59" hidden="1">[1]weekly!#REF!</definedName>
    <definedName name="__123Graph_BMONTHLY" localSheetId="21" hidden="1">[1]weekly!#REF!</definedName>
    <definedName name="__123Graph_BMONTHLY" localSheetId="22" hidden="1">[1]weekly!#REF!</definedName>
    <definedName name="__123Graph_BMONTHLY" localSheetId="53" hidden="1">[1]weekly!#REF!</definedName>
    <definedName name="__123Graph_BMONTHLY" localSheetId="91" hidden="1">[1]weekly!#REF!</definedName>
    <definedName name="__123Graph_BMONTHLY" localSheetId="27" hidden="1">[1]weekly!#REF!</definedName>
    <definedName name="__123Graph_BMONTHLY" localSheetId="88" hidden="1">[1]weekly!#REF!</definedName>
    <definedName name="__123Graph_BMONTHLY" localSheetId="90" hidden="1">[1]weekly!#REF!</definedName>
    <definedName name="__123Graph_BMONTHLY" hidden="1">[1]weekly!#REF!</definedName>
    <definedName name="__123Graph_BMONTHLY2" localSheetId="60" hidden="1">[1]weekly!#REF!</definedName>
    <definedName name="__123Graph_BMONTHLY2" localSheetId="87" hidden="1">[1]weekly!#REF!</definedName>
    <definedName name="__123Graph_BMONTHLY2" localSheetId="36" hidden="1">[1]weekly!#REF!</definedName>
    <definedName name="__123Graph_BMONTHLY2" localSheetId="61" hidden="1">[1]weekly!#REF!</definedName>
    <definedName name="__123Graph_BMONTHLY2" localSheetId="37" hidden="1">[1]weekly!#REF!</definedName>
    <definedName name="__123Graph_BMONTHLY2" localSheetId="30" hidden="1">[1]weekly!#REF!</definedName>
    <definedName name="__123Graph_BMONTHLY2" localSheetId="17" hidden="1">[1]weekly!#REF!</definedName>
    <definedName name="__123Graph_BMONTHLY2" localSheetId="55" hidden="1">[1]weekly!#REF!</definedName>
    <definedName name="__123Graph_BMONTHLY2" localSheetId="57" hidden="1">[1]weekly!#REF!</definedName>
    <definedName name="__123Graph_BMONTHLY2" localSheetId="15" hidden="1">[1]weekly!#REF!</definedName>
    <definedName name="__123Graph_BMONTHLY2" localSheetId="18" hidden="1">[1]weekly!#REF!</definedName>
    <definedName name="__123Graph_BMONTHLY2" localSheetId="56" hidden="1">[1]weekly!#REF!</definedName>
    <definedName name="__123Graph_BMONTHLY2" localSheetId="58" hidden="1">[1]weekly!#REF!</definedName>
    <definedName name="__123Graph_BMONTHLY2" localSheetId="16" hidden="1">[1]weekly!#REF!</definedName>
    <definedName name="__123Graph_BMONTHLY2" localSheetId="19" hidden="1">[1]weekly!#REF!</definedName>
    <definedName name="__123Graph_BMONTHLY2" localSheetId="83" hidden="1">[1]weekly!#REF!</definedName>
    <definedName name="__123Graph_BMONTHLY2" localSheetId="38" hidden="1">[1]weekly!#REF!</definedName>
    <definedName name="__123Graph_BMONTHLY2" localSheetId="39" hidden="1">[1]weekly!#REF!</definedName>
    <definedName name="__123Graph_BMONTHLY2" localSheetId="95" hidden="1">[1]weekly!#REF!</definedName>
    <definedName name="__123Graph_BMONTHLY2" localSheetId="40" hidden="1">[1]weekly!#REF!</definedName>
    <definedName name="__123Graph_BMONTHLY2" localSheetId="92" hidden="1">[1]weekly!#REF!</definedName>
    <definedName name="__123Graph_BMONTHLY2" localSheetId="41" hidden="1">[1]weekly!#REF!</definedName>
    <definedName name="__123Graph_BMONTHLY2" localSheetId="42" hidden="1">[1]weekly!#REF!</definedName>
    <definedName name="__123Graph_BMONTHLY2" localSheetId="43" hidden="1">[1]weekly!#REF!</definedName>
    <definedName name="__123Graph_BMONTHLY2" localSheetId="33" hidden="1">[1]weekly!#REF!</definedName>
    <definedName name="__123Graph_BMONTHLY2" localSheetId="82" hidden="1">[1]weekly!#REF!</definedName>
    <definedName name="__123Graph_BMONTHLY2" localSheetId="44" hidden="1">[1]weekly!#REF!</definedName>
    <definedName name="__123Graph_BMONTHLY2" localSheetId="69" hidden="1">[1]weekly!#REF!</definedName>
    <definedName name="__123Graph_BMONTHLY2" localSheetId="45" hidden="1">[1]weekly!#REF!</definedName>
    <definedName name="__123Graph_BMONTHLY2" localSheetId="24" hidden="1">[1]weekly!#REF!</definedName>
    <definedName name="__123Graph_BMONTHLY2" localSheetId="25" hidden="1">[1]weekly!#REF!</definedName>
    <definedName name="__123Graph_BMONTHLY2" localSheetId="46" hidden="1">[1]weekly!#REF!</definedName>
    <definedName name="__123Graph_BMONTHLY2" localSheetId="14" hidden="1">[1]weekly!#REF!</definedName>
    <definedName name="__123Graph_BMONTHLY2" localSheetId="93" hidden="1">[1]weekly!#REF!</definedName>
    <definedName name="__123Graph_BMONTHLY2" localSheetId="47" hidden="1">[1]weekly!#REF!</definedName>
    <definedName name="__123Graph_BMONTHLY2" localSheetId="48" hidden="1">[1]weekly!#REF!</definedName>
    <definedName name="__123Graph_BMONTHLY2" localSheetId="49" hidden="1">[1]weekly!#REF!</definedName>
    <definedName name="__123Graph_BMONTHLY2" localSheetId="50" hidden="1">[1]weekly!#REF!</definedName>
    <definedName name="__123Graph_BMONTHLY2" localSheetId="54" hidden="1">[1]weekly!#REF!</definedName>
    <definedName name="__123Graph_BMONTHLY2" localSheetId="51" hidden="1">[1]weekly!#REF!</definedName>
    <definedName name="__123Graph_BMONTHLY2" localSheetId="52" hidden="1">[1]weekly!#REF!</definedName>
    <definedName name="__123Graph_BMONTHLY2" localSheetId="34" hidden="1">[1]weekly!#REF!</definedName>
    <definedName name="__123Graph_BMONTHLY2" localSheetId="59" hidden="1">[1]weekly!#REF!</definedName>
    <definedName name="__123Graph_BMONTHLY2" localSheetId="21" hidden="1">[1]weekly!#REF!</definedName>
    <definedName name="__123Graph_BMONTHLY2" localSheetId="22" hidden="1">[1]weekly!#REF!</definedName>
    <definedName name="__123Graph_BMONTHLY2" localSheetId="53" hidden="1">[1]weekly!#REF!</definedName>
    <definedName name="__123Graph_BMONTHLY2" localSheetId="91" hidden="1">[1]weekly!#REF!</definedName>
    <definedName name="__123Graph_BMONTHLY2" localSheetId="27" hidden="1">[1]weekly!#REF!</definedName>
    <definedName name="__123Graph_BMONTHLY2" localSheetId="88" hidden="1">[1]weekly!#REF!</definedName>
    <definedName name="__123Graph_BMONTHLY2" localSheetId="90" hidden="1">[1]weekly!#REF!</definedName>
    <definedName name="__123Graph_BMONTHLY2" hidden="1">[1]weekly!#REF!</definedName>
    <definedName name="__123Graph_CDUMMY" localSheetId="60" hidden="1">[1]weekly!#REF!</definedName>
    <definedName name="__123Graph_CDUMMY" localSheetId="87" hidden="1">[1]weekly!#REF!</definedName>
    <definedName name="__123Graph_CDUMMY" localSheetId="36" hidden="1">[1]weekly!#REF!</definedName>
    <definedName name="__123Graph_CDUMMY" localSheetId="61" hidden="1">[1]weekly!#REF!</definedName>
    <definedName name="__123Graph_CDUMMY" localSheetId="37" hidden="1">[1]weekly!#REF!</definedName>
    <definedName name="__123Graph_CDUMMY" localSheetId="30" hidden="1">[1]weekly!#REF!</definedName>
    <definedName name="__123Graph_CDUMMY" localSheetId="17" hidden="1">[1]weekly!#REF!</definedName>
    <definedName name="__123Graph_CDUMMY" localSheetId="55" hidden="1">[1]weekly!#REF!</definedName>
    <definedName name="__123Graph_CDUMMY" localSheetId="57" hidden="1">[1]weekly!#REF!</definedName>
    <definedName name="__123Graph_CDUMMY" localSheetId="15" hidden="1">[1]weekly!#REF!</definedName>
    <definedName name="__123Graph_CDUMMY" localSheetId="18" hidden="1">[1]weekly!#REF!</definedName>
    <definedName name="__123Graph_CDUMMY" localSheetId="56" hidden="1">[1]weekly!#REF!</definedName>
    <definedName name="__123Graph_CDUMMY" localSheetId="58" hidden="1">[1]weekly!#REF!</definedName>
    <definedName name="__123Graph_CDUMMY" localSheetId="16" hidden="1">[1]weekly!#REF!</definedName>
    <definedName name="__123Graph_CDUMMY" localSheetId="19" hidden="1">[1]weekly!#REF!</definedName>
    <definedName name="__123Graph_CDUMMY" localSheetId="83" hidden="1">[1]weekly!#REF!</definedName>
    <definedName name="__123Graph_CDUMMY" localSheetId="38" hidden="1">[1]weekly!#REF!</definedName>
    <definedName name="__123Graph_CDUMMY" localSheetId="39" hidden="1">[1]weekly!#REF!</definedName>
    <definedName name="__123Graph_CDUMMY" localSheetId="95" hidden="1">[1]weekly!#REF!</definedName>
    <definedName name="__123Graph_CDUMMY" localSheetId="40" hidden="1">[1]weekly!#REF!</definedName>
    <definedName name="__123Graph_CDUMMY" localSheetId="92" hidden="1">[1]weekly!#REF!</definedName>
    <definedName name="__123Graph_CDUMMY" localSheetId="41" hidden="1">[1]weekly!#REF!</definedName>
    <definedName name="__123Graph_CDUMMY" localSheetId="42" hidden="1">[1]weekly!#REF!</definedName>
    <definedName name="__123Graph_CDUMMY" localSheetId="43" hidden="1">[1]weekly!#REF!</definedName>
    <definedName name="__123Graph_CDUMMY" localSheetId="33" hidden="1">[1]weekly!#REF!</definedName>
    <definedName name="__123Graph_CDUMMY" localSheetId="82" hidden="1">[1]weekly!#REF!</definedName>
    <definedName name="__123Graph_CDUMMY" localSheetId="44" hidden="1">[1]weekly!#REF!</definedName>
    <definedName name="__123Graph_CDUMMY" localSheetId="69" hidden="1">[1]weekly!#REF!</definedName>
    <definedName name="__123Graph_CDUMMY" localSheetId="45" hidden="1">[1]weekly!#REF!</definedName>
    <definedName name="__123Graph_CDUMMY" localSheetId="24" hidden="1">[1]weekly!#REF!</definedName>
    <definedName name="__123Graph_CDUMMY" localSheetId="25" hidden="1">[1]weekly!#REF!</definedName>
    <definedName name="__123Graph_CDUMMY" localSheetId="46" hidden="1">[1]weekly!#REF!</definedName>
    <definedName name="__123Graph_CDUMMY" localSheetId="14" hidden="1">[1]weekly!#REF!</definedName>
    <definedName name="__123Graph_CDUMMY" localSheetId="93" hidden="1">[1]weekly!#REF!</definedName>
    <definedName name="__123Graph_CDUMMY" localSheetId="47" hidden="1">[1]weekly!#REF!</definedName>
    <definedName name="__123Graph_CDUMMY" localSheetId="48" hidden="1">[1]weekly!#REF!</definedName>
    <definedName name="__123Graph_CDUMMY" localSheetId="49" hidden="1">[1]weekly!#REF!</definedName>
    <definedName name="__123Graph_CDUMMY" localSheetId="50" hidden="1">[1]weekly!#REF!</definedName>
    <definedName name="__123Graph_CDUMMY" localSheetId="54" hidden="1">[1]weekly!#REF!</definedName>
    <definedName name="__123Graph_CDUMMY" localSheetId="51" hidden="1">[1]weekly!#REF!</definedName>
    <definedName name="__123Graph_CDUMMY" localSheetId="52" hidden="1">[1]weekly!#REF!</definedName>
    <definedName name="__123Graph_CDUMMY" localSheetId="34" hidden="1">[1]weekly!#REF!</definedName>
    <definedName name="__123Graph_CDUMMY" localSheetId="59" hidden="1">[1]weekly!#REF!</definedName>
    <definedName name="__123Graph_CDUMMY" localSheetId="21" hidden="1">[1]weekly!#REF!</definedName>
    <definedName name="__123Graph_CDUMMY" localSheetId="22" hidden="1">[1]weekly!#REF!</definedName>
    <definedName name="__123Graph_CDUMMY" localSheetId="53" hidden="1">[1]weekly!#REF!</definedName>
    <definedName name="__123Graph_CDUMMY" localSheetId="91" hidden="1">[1]weekly!#REF!</definedName>
    <definedName name="__123Graph_CDUMMY" localSheetId="27" hidden="1">[1]weekly!#REF!</definedName>
    <definedName name="__123Graph_CDUMMY" localSheetId="88" hidden="1">[1]weekly!#REF!</definedName>
    <definedName name="__123Graph_CDUMMY" localSheetId="90" hidden="1">[1]weekly!#REF!</definedName>
    <definedName name="__123Graph_CDUMMY" hidden="1">[1]weekly!#REF!</definedName>
    <definedName name="__123Graph_CMONTHLY" localSheetId="60" hidden="1">[1]weekly!#REF!</definedName>
    <definedName name="__123Graph_CMONTHLY" localSheetId="87" hidden="1">[1]weekly!#REF!</definedName>
    <definedName name="__123Graph_CMONTHLY" localSheetId="36" hidden="1">[1]weekly!#REF!</definedName>
    <definedName name="__123Graph_CMONTHLY" localSheetId="61" hidden="1">[1]weekly!#REF!</definedName>
    <definedName name="__123Graph_CMONTHLY" localSheetId="37" hidden="1">[1]weekly!#REF!</definedName>
    <definedName name="__123Graph_CMONTHLY" localSheetId="30" hidden="1">[1]weekly!#REF!</definedName>
    <definedName name="__123Graph_CMONTHLY" localSheetId="17" hidden="1">[1]weekly!#REF!</definedName>
    <definedName name="__123Graph_CMONTHLY" localSheetId="55" hidden="1">[1]weekly!#REF!</definedName>
    <definedName name="__123Graph_CMONTHLY" localSheetId="57" hidden="1">[1]weekly!#REF!</definedName>
    <definedName name="__123Graph_CMONTHLY" localSheetId="15" hidden="1">[1]weekly!#REF!</definedName>
    <definedName name="__123Graph_CMONTHLY" localSheetId="18" hidden="1">[1]weekly!#REF!</definedName>
    <definedName name="__123Graph_CMONTHLY" localSheetId="56" hidden="1">[1]weekly!#REF!</definedName>
    <definedName name="__123Graph_CMONTHLY" localSheetId="58" hidden="1">[1]weekly!#REF!</definedName>
    <definedName name="__123Graph_CMONTHLY" localSheetId="16" hidden="1">[1]weekly!#REF!</definedName>
    <definedName name="__123Graph_CMONTHLY" localSheetId="19" hidden="1">[1]weekly!#REF!</definedName>
    <definedName name="__123Graph_CMONTHLY" localSheetId="83" hidden="1">[1]weekly!#REF!</definedName>
    <definedName name="__123Graph_CMONTHLY" localSheetId="38" hidden="1">[1]weekly!#REF!</definedName>
    <definedName name="__123Graph_CMONTHLY" localSheetId="39" hidden="1">[1]weekly!#REF!</definedName>
    <definedName name="__123Graph_CMONTHLY" localSheetId="95" hidden="1">[1]weekly!#REF!</definedName>
    <definedName name="__123Graph_CMONTHLY" localSheetId="40" hidden="1">[1]weekly!#REF!</definedName>
    <definedName name="__123Graph_CMONTHLY" localSheetId="92" hidden="1">[1]weekly!#REF!</definedName>
    <definedName name="__123Graph_CMONTHLY" localSheetId="41" hidden="1">[1]weekly!#REF!</definedName>
    <definedName name="__123Graph_CMONTHLY" localSheetId="42" hidden="1">[1]weekly!#REF!</definedName>
    <definedName name="__123Graph_CMONTHLY" localSheetId="43" hidden="1">[1]weekly!#REF!</definedName>
    <definedName name="__123Graph_CMONTHLY" localSheetId="33" hidden="1">[1]weekly!#REF!</definedName>
    <definedName name="__123Graph_CMONTHLY" localSheetId="82" hidden="1">[1]weekly!#REF!</definedName>
    <definedName name="__123Graph_CMONTHLY" localSheetId="44" hidden="1">[1]weekly!#REF!</definedName>
    <definedName name="__123Graph_CMONTHLY" localSheetId="69" hidden="1">[1]weekly!#REF!</definedName>
    <definedName name="__123Graph_CMONTHLY" localSheetId="45" hidden="1">[1]weekly!#REF!</definedName>
    <definedName name="__123Graph_CMONTHLY" localSheetId="24" hidden="1">[1]weekly!#REF!</definedName>
    <definedName name="__123Graph_CMONTHLY" localSheetId="25" hidden="1">[1]weekly!#REF!</definedName>
    <definedName name="__123Graph_CMONTHLY" localSheetId="46" hidden="1">[1]weekly!#REF!</definedName>
    <definedName name="__123Graph_CMONTHLY" localSheetId="14" hidden="1">[1]weekly!#REF!</definedName>
    <definedName name="__123Graph_CMONTHLY" localSheetId="93" hidden="1">[1]weekly!#REF!</definedName>
    <definedName name="__123Graph_CMONTHLY" localSheetId="47" hidden="1">[1]weekly!#REF!</definedName>
    <definedName name="__123Graph_CMONTHLY" localSheetId="48" hidden="1">[1]weekly!#REF!</definedName>
    <definedName name="__123Graph_CMONTHLY" localSheetId="49" hidden="1">[1]weekly!#REF!</definedName>
    <definedName name="__123Graph_CMONTHLY" localSheetId="50" hidden="1">[1]weekly!#REF!</definedName>
    <definedName name="__123Graph_CMONTHLY" localSheetId="54" hidden="1">[1]weekly!#REF!</definedName>
    <definedName name="__123Graph_CMONTHLY" localSheetId="51" hidden="1">[1]weekly!#REF!</definedName>
    <definedName name="__123Graph_CMONTHLY" localSheetId="52" hidden="1">[1]weekly!#REF!</definedName>
    <definedName name="__123Graph_CMONTHLY" localSheetId="34" hidden="1">[1]weekly!#REF!</definedName>
    <definedName name="__123Graph_CMONTHLY" localSheetId="59" hidden="1">[1]weekly!#REF!</definedName>
    <definedName name="__123Graph_CMONTHLY" localSheetId="21" hidden="1">[1]weekly!#REF!</definedName>
    <definedName name="__123Graph_CMONTHLY" localSheetId="22" hidden="1">[1]weekly!#REF!</definedName>
    <definedName name="__123Graph_CMONTHLY" localSheetId="53" hidden="1">[1]weekly!#REF!</definedName>
    <definedName name="__123Graph_CMONTHLY" localSheetId="91" hidden="1">[1]weekly!#REF!</definedName>
    <definedName name="__123Graph_CMONTHLY" localSheetId="27" hidden="1">[1]weekly!#REF!</definedName>
    <definedName name="__123Graph_CMONTHLY" localSheetId="88" hidden="1">[1]weekly!#REF!</definedName>
    <definedName name="__123Graph_CMONTHLY" localSheetId="90" hidden="1">[1]weekly!#REF!</definedName>
    <definedName name="__123Graph_CMONTHLY" hidden="1">[1]weekly!#REF!</definedName>
    <definedName name="__123Graph_CMONTHLY2" localSheetId="60" hidden="1">[1]weekly!#REF!</definedName>
    <definedName name="__123Graph_CMONTHLY2" localSheetId="87" hidden="1">[1]weekly!#REF!</definedName>
    <definedName name="__123Graph_CMONTHLY2" localSheetId="36" hidden="1">[1]weekly!#REF!</definedName>
    <definedName name="__123Graph_CMONTHLY2" localSheetId="61" hidden="1">[1]weekly!#REF!</definedName>
    <definedName name="__123Graph_CMONTHLY2" localSheetId="37" hidden="1">[1]weekly!#REF!</definedName>
    <definedName name="__123Graph_CMONTHLY2" localSheetId="30" hidden="1">[1]weekly!#REF!</definedName>
    <definedName name="__123Graph_CMONTHLY2" localSheetId="17" hidden="1">[1]weekly!#REF!</definedName>
    <definedName name="__123Graph_CMONTHLY2" localSheetId="55" hidden="1">[1]weekly!#REF!</definedName>
    <definedName name="__123Graph_CMONTHLY2" localSheetId="57" hidden="1">[1]weekly!#REF!</definedName>
    <definedName name="__123Graph_CMONTHLY2" localSheetId="15" hidden="1">[1]weekly!#REF!</definedName>
    <definedName name="__123Graph_CMONTHLY2" localSheetId="18" hidden="1">[1]weekly!#REF!</definedName>
    <definedName name="__123Graph_CMONTHLY2" localSheetId="56" hidden="1">[1]weekly!#REF!</definedName>
    <definedName name="__123Graph_CMONTHLY2" localSheetId="58" hidden="1">[1]weekly!#REF!</definedName>
    <definedName name="__123Graph_CMONTHLY2" localSheetId="16" hidden="1">[1]weekly!#REF!</definedName>
    <definedName name="__123Graph_CMONTHLY2" localSheetId="19" hidden="1">[1]weekly!#REF!</definedName>
    <definedName name="__123Graph_CMONTHLY2" localSheetId="83" hidden="1">[1]weekly!#REF!</definedName>
    <definedName name="__123Graph_CMONTHLY2" localSheetId="38" hidden="1">[1]weekly!#REF!</definedName>
    <definedName name="__123Graph_CMONTHLY2" localSheetId="39" hidden="1">[1]weekly!#REF!</definedName>
    <definedName name="__123Graph_CMONTHLY2" localSheetId="95" hidden="1">[1]weekly!#REF!</definedName>
    <definedName name="__123Graph_CMONTHLY2" localSheetId="40" hidden="1">[1]weekly!#REF!</definedName>
    <definedName name="__123Graph_CMONTHLY2" localSheetId="92" hidden="1">[1]weekly!#REF!</definedName>
    <definedName name="__123Graph_CMONTHLY2" localSheetId="41" hidden="1">[1]weekly!#REF!</definedName>
    <definedName name="__123Graph_CMONTHLY2" localSheetId="42" hidden="1">[1]weekly!#REF!</definedName>
    <definedName name="__123Graph_CMONTHLY2" localSheetId="43" hidden="1">[1]weekly!#REF!</definedName>
    <definedName name="__123Graph_CMONTHLY2" localSheetId="33" hidden="1">[1]weekly!#REF!</definedName>
    <definedName name="__123Graph_CMONTHLY2" localSheetId="82" hidden="1">[1]weekly!#REF!</definedName>
    <definedName name="__123Graph_CMONTHLY2" localSheetId="44" hidden="1">[1]weekly!#REF!</definedName>
    <definedName name="__123Graph_CMONTHLY2" localSheetId="69" hidden="1">[1]weekly!#REF!</definedName>
    <definedName name="__123Graph_CMONTHLY2" localSheetId="45" hidden="1">[1]weekly!#REF!</definedName>
    <definedName name="__123Graph_CMONTHLY2" localSheetId="24" hidden="1">[1]weekly!#REF!</definedName>
    <definedName name="__123Graph_CMONTHLY2" localSheetId="25" hidden="1">[1]weekly!#REF!</definedName>
    <definedName name="__123Graph_CMONTHLY2" localSheetId="46" hidden="1">[1]weekly!#REF!</definedName>
    <definedName name="__123Graph_CMONTHLY2" localSheetId="14" hidden="1">[1]weekly!#REF!</definedName>
    <definedName name="__123Graph_CMONTHLY2" localSheetId="93" hidden="1">[1]weekly!#REF!</definedName>
    <definedName name="__123Graph_CMONTHLY2" localSheetId="47" hidden="1">[1]weekly!#REF!</definedName>
    <definedName name="__123Graph_CMONTHLY2" localSheetId="48" hidden="1">[1]weekly!#REF!</definedName>
    <definedName name="__123Graph_CMONTHLY2" localSheetId="49" hidden="1">[1]weekly!#REF!</definedName>
    <definedName name="__123Graph_CMONTHLY2" localSheetId="50" hidden="1">[1]weekly!#REF!</definedName>
    <definedName name="__123Graph_CMONTHLY2" localSheetId="54" hidden="1">[1]weekly!#REF!</definedName>
    <definedName name="__123Graph_CMONTHLY2" localSheetId="51" hidden="1">[1]weekly!#REF!</definedName>
    <definedName name="__123Graph_CMONTHLY2" localSheetId="52" hidden="1">[1]weekly!#REF!</definedName>
    <definedName name="__123Graph_CMONTHLY2" localSheetId="34" hidden="1">[1]weekly!#REF!</definedName>
    <definedName name="__123Graph_CMONTHLY2" localSheetId="59" hidden="1">[1]weekly!#REF!</definedName>
    <definedName name="__123Graph_CMONTHLY2" localSheetId="21" hidden="1">[1]weekly!#REF!</definedName>
    <definedName name="__123Graph_CMONTHLY2" localSheetId="22" hidden="1">[1]weekly!#REF!</definedName>
    <definedName name="__123Graph_CMONTHLY2" localSheetId="53" hidden="1">[1]weekly!#REF!</definedName>
    <definedName name="__123Graph_CMONTHLY2" localSheetId="91" hidden="1">[1]weekly!#REF!</definedName>
    <definedName name="__123Graph_CMONTHLY2" localSheetId="27" hidden="1">[1]weekly!#REF!</definedName>
    <definedName name="__123Graph_CMONTHLY2" localSheetId="88" hidden="1">[1]weekly!#REF!</definedName>
    <definedName name="__123Graph_CMONTHLY2" localSheetId="90" hidden="1">[1]weekly!#REF!</definedName>
    <definedName name="__123Graph_CMONTHLY2" hidden="1">[1]weekly!#REF!</definedName>
    <definedName name="__123Graph_DMONTHLY2" localSheetId="60" hidden="1">[1]weekly!#REF!</definedName>
    <definedName name="__123Graph_DMONTHLY2" localSheetId="87" hidden="1">[1]weekly!#REF!</definedName>
    <definedName name="__123Graph_DMONTHLY2" localSheetId="36" hidden="1">[1]weekly!#REF!</definedName>
    <definedName name="__123Graph_DMONTHLY2" localSheetId="61" hidden="1">[1]weekly!#REF!</definedName>
    <definedName name="__123Graph_DMONTHLY2" localSheetId="37" hidden="1">[1]weekly!#REF!</definedName>
    <definedName name="__123Graph_DMONTHLY2" localSheetId="30" hidden="1">[1]weekly!#REF!</definedName>
    <definedName name="__123Graph_DMONTHLY2" localSheetId="17" hidden="1">[1]weekly!#REF!</definedName>
    <definedName name="__123Graph_DMONTHLY2" localSheetId="55" hidden="1">[1]weekly!#REF!</definedName>
    <definedName name="__123Graph_DMONTHLY2" localSheetId="57" hidden="1">[1]weekly!#REF!</definedName>
    <definedName name="__123Graph_DMONTHLY2" localSheetId="15" hidden="1">[1]weekly!#REF!</definedName>
    <definedName name="__123Graph_DMONTHLY2" localSheetId="18" hidden="1">[1]weekly!#REF!</definedName>
    <definedName name="__123Graph_DMONTHLY2" localSheetId="56" hidden="1">[1]weekly!#REF!</definedName>
    <definedName name="__123Graph_DMONTHLY2" localSheetId="58" hidden="1">[1]weekly!#REF!</definedName>
    <definedName name="__123Graph_DMONTHLY2" localSheetId="16" hidden="1">[1]weekly!#REF!</definedName>
    <definedName name="__123Graph_DMONTHLY2" localSheetId="19" hidden="1">[1]weekly!#REF!</definedName>
    <definedName name="__123Graph_DMONTHLY2" localSheetId="83" hidden="1">[1]weekly!#REF!</definedName>
    <definedName name="__123Graph_DMONTHLY2" localSheetId="38" hidden="1">[1]weekly!#REF!</definedName>
    <definedName name="__123Graph_DMONTHLY2" localSheetId="39" hidden="1">[1]weekly!#REF!</definedName>
    <definedName name="__123Graph_DMONTHLY2" localSheetId="95" hidden="1">[1]weekly!#REF!</definedName>
    <definedName name="__123Graph_DMONTHLY2" localSheetId="40" hidden="1">[1]weekly!#REF!</definedName>
    <definedName name="__123Graph_DMONTHLY2" localSheetId="92" hidden="1">[1]weekly!#REF!</definedName>
    <definedName name="__123Graph_DMONTHLY2" localSheetId="41" hidden="1">[1]weekly!#REF!</definedName>
    <definedName name="__123Graph_DMONTHLY2" localSheetId="42" hidden="1">[1]weekly!#REF!</definedName>
    <definedName name="__123Graph_DMONTHLY2" localSheetId="43" hidden="1">[1]weekly!#REF!</definedName>
    <definedName name="__123Graph_DMONTHLY2" localSheetId="33" hidden="1">[1]weekly!#REF!</definedName>
    <definedName name="__123Graph_DMONTHLY2" localSheetId="82" hidden="1">[1]weekly!#REF!</definedName>
    <definedName name="__123Graph_DMONTHLY2" localSheetId="44" hidden="1">[1]weekly!#REF!</definedName>
    <definedName name="__123Graph_DMONTHLY2" localSheetId="69" hidden="1">[1]weekly!#REF!</definedName>
    <definedName name="__123Graph_DMONTHLY2" localSheetId="45" hidden="1">[1]weekly!#REF!</definedName>
    <definedName name="__123Graph_DMONTHLY2" localSheetId="24" hidden="1">[1]weekly!#REF!</definedName>
    <definedName name="__123Graph_DMONTHLY2" localSheetId="25" hidden="1">[1]weekly!#REF!</definedName>
    <definedName name="__123Graph_DMONTHLY2" localSheetId="46" hidden="1">[1]weekly!#REF!</definedName>
    <definedName name="__123Graph_DMONTHLY2" localSheetId="14" hidden="1">[1]weekly!#REF!</definedName>
    <definedName name="__123Graph_DMONTHLY2" localSheetId="93" hidden="1">[1]weekly!#REF!</definedName>
    <definedName name="__123Graph_DMONTHLY2" localSheetId="47" hidden="1">[1]weekly!#REF!</definedName>
    <definedName name="__123Graph_DMONTHLY2" localSheetId="48" hidden="1">[1]weekly!#REF!</definedName>
    <definedName name="__123Graph_DMONTHLY2" localSheetId="49" hidden="1">[1]weekly!#REF!</definedName>
    <definedName name="__123Graph_DMONTHLY2" localSheetId="50" hidden="1">[1]weekly!#REF!</definedName>
    <definedName name="__123Graph_DMONTHLY2" localSheetId="54" hidden="1">[1]weekly!#REF!</definedName>
    <definedName name="__123Graph_DMONTHLY2" localSheetId="51" hidden="1">[1]weekly!#REF!</definedName>
    <definedName name="__123Graph_DMONTHLY2" localSheetId="52" hidden="1">[1]weekly!#REF!</definedName>
    <definedName name="__123Graph_DMONTHLY2" localSheetId="34" hidden="1">[1]weekly!#REF!</definedName>
    <definedName name="__123Graph_DMONTHLY2" localSheetId="59" hidden="1">[1]weekly!#REF!</definedName>
    <definedName name="__123Graph_DMONTHLY2" localSheetId="21" hidden="1">[1]weekly!#REF!</definedName>
    <definedName name="__123Graph_DMONTHLY2" localSheetId="22" hidden="1">[1]weekly!#REF!</definedName>
    <definedName name="__123Graph_DMONTHLY2" localSheetId="53" hidden="1">[1]weekly!#REF!</definedName>
    <definedName name="__123Graph_DMONTHLY2" localSheetId="91" hidden="1">[1]weekly!#REF!</definedName>
    <definedName name="__123Graph_DMONTHLY2" localSheetId="27" hidden="1">[1]weekly!#REF!</definedName>
    <definedName name="__123Graph_DMONTHLY2" localSheetId="88" hidden="1">[1]weekly!#REF!</definedName>
    <definedName name="__123Graph_DMONTHLY2" localSheetId="90" hidden="1">[1]weekly!#REF!</definedName>
    <definedName name="__123Graph_DMONTHLY2" hidden="1">[1]weekly!#REF!</definedName>
    <definedName name="__123Graph_EMONTHLY2" localSheetId="60" hidden="1">[1]weekly!#REF!</definedName>
    <definedName name="__123Graph_EMONTHLY2" localSheetId="87" hidden="1">[1]weekly!#REF!</definedName>
    <definedName name="__123Graph_EMONTHLY2" localSheetId="36" hidden="1">[1]weekly!#REF!</definedName>
    <definedName name="__123Graph_EMONTHLY2" localSheetId="61" hidden="1">[1]weekly!#REF!</definedName>
    <definedName name="__123Graph_EMONTHLY2" localSheetId="37" hidden="1">[1]weekly!#REF!</definedName>
    <definedName name="__123Graph_EMONTHLY2" localSheetId="30" hidden="1">[1]weekly!#REF!</definedName>
    <definedName name="__123Graph_EMONTHLY2" localSheetId="17" hidden="1">[1]weekly!#REF!</definedName>
    <definedName name="__123Graph_EMONTHLY2" localSheetId="55" hidden="1">[1]weekly!#REF!</definedName>
    <definedName name="__123Graph_EMONTHLY2" localSheetId="57" hidden="1">[1]weekly!#REF!</definedName>
    <definedName name="__123Graph_EMONTHLY2" localSheetId="15" hidden="1">[1]weekly!#REF!</definedName>
    <definedName name="__123Graph_EMONTHLY2" localSheetId="18" hidden="1">[1]weekly!#REF!</definedName>
    <definedName name="__123Graph_EMONTHLY2" localSheetId="56" hidden="1">[1]weekly!#REF!</definedName>
    <definedName name="__123Graph_EMONTHLY2" localSheetId="58" hidden="1">[1]weekly!#REF!</definedName>
    <definedName name="__123Graph_EMONTHLY2" localSheetId="16" hidden="1">[1]weekly!#REF!</definedName>
    <definedName name="__123Graph_EMONTHLY2" localSheetId="19" hidden="1">[1]weekly!#REF!</definedName>
    <definedName name="__123Graph_EMONTHLY2" localSheetId="83" hidden="1">[1]weekly!#REF!</definedName>
    <definedName name="__123Graph_EMONTHLY2" localSheetId="38" hidden="1">[1]weekly!#REF!</definedName>
    <definedName name="__123Graph_EMONTHLY2" localSheetId="39" hidden="1">[1]weekly!#REF!</definedName>
    <definedName name="__123Graph_EMONTHLY2" localSheetId="95" hidden="1">[1]weekly!#REF!</definedName>
    <definedName name="__123Graph_EMONTHLY2" localSheetId="40" hidden="1">[1]weekly!#REF!</definedName>
    <definedName name="__123Graph_EMONTHLY2" localSheetId="92" hidden="1">[1]weekly!#REF!</definedName>
    <definedName name="__123Graph_EMONTHLY2" localSheetId="41" hidden="1">[1]weekly!#REF!</definedName>
    <definedName name="__123Graph_EMONTHLY2" localSheetId="42" hidden="1">[1]weekly!#REF!</definedName>
    <definedName name="__123Graph_EMONTHLY2" localSheetId="43" hidden="1">[1]weekly!#REF!</definedName>
    <definedName name="__123Graph_EMONTHLY2" localSheetId="33" hidden="1">[1]weekly!#REF!</definedName>
    <definedName name="__123Graph_EMONTHLY2" localSheetId="82" hidden="1">[1]weekly!#REF!</definedName>
    <definedName name="__123Graph_EMONTHLY2" localSheetId="44" hidden="1">[1]weekly!#REF!</definedName>
    <definedName name="__123Graph_EMONTHLY2" localSheetId="69" hidden="1">[1]weekly!#REF!</definedName>
    <definedName name="__123Graph_EMONTHLY2" localSheetId="45" hidden="1">[1]weekly!#REF!</definedName>
    <definedName name="__123Graph_EMONTHLY2" localSheetId="24" hidden="1">[1]weekly!#REF!</definedName>
    <definedName name="__123Graph_EMONTHLY2" localSheetId="25" hidden="1">[1]weekly!#REF!</definedName>
    <definedName name="__123Graph_EMONTHLY2" localSheetId="46" hidden="1">[1]weekly!#REF!</definedName>
    <definedName name="__123Graph_EMONTHLY2" localSheetId="14" hidden="1">[1]weekly!#REF!</definedName>
    <definedName name="__123Graph_EMONTHLY2" localSheetId="93" hidden="1">[1]weekly!#REF!</definedName>
    <definedName name="__123Graph_EMONTHLY2" localSheetId="47" hidden="1">[1]weekly!#REF!</definedName>
    <definedName name="__123Graph_EMONTHLY2" localSheetId="48" hidden="1">[1]weekly!#REF!</definedName>
    <definedName name="__123Graph_EMONTHLY2" localSheetId="49" hidden="1">[1]weekly!#REF!</definedName>
    <definedName name="__123Graph_EMONTHLY2" localSheetId="50" hidden="1">[1]weekly!#REF!</definedName>
    <definedName name="__123Graph_EMONTHLY2" localSheetId="54" hidden="1">[1]weekly!#REF!</definedName>
    <definedName name="__123Graph_EMONTHLY2" localSheetId="51" hidden="1">[1]weekly!#REF!</definedName>
    <definedName name="__123Graph_EMONTHLY2" localSheetId="52" hidden="1">[1]weekly!#REF!</definedName>
    <definedName name="__123Graph_EMONTHLY2" localSheetId="34" hidden="1">[1]weekly!#REF!</definedName>
    <definedName name="__123Graph_EMONTHLY2" localSheetId="59" hidden="1">[1]weekly!#REF!</definedName>
    <definedName name="__123Graph_EMONTHLY2" localSheetId="21" hidden="1">[1]weekly!#REF!</definedName>
    <definedName name="__123Graph_EMONTHLY2" localSheetId="22" hidden="1">[1]weekly!#REF!</definedName>
    <definedName name="__123Graph_EMONTHLY2" localSheetId="53" hidden="1">[1]weekly!#REF!</definedName>
    <definedName name="__123Graph_EMONTHLY2" localSheetId="91" hidden="1">[1]weekly!#REF!</definedName>
    <definedName name="__123Graph_EMONTHLY2" localSheetId="27" hidden="1">[1]weekly!#REF!</definedName>
    <definedName name="__123Graph_EMONTHLY2" localSheetId="88" hidden="1">[1]weekly!#REF!</definedName>
    <definedName name="__123Graph_EMONTHLY2" localSheetId="90" hidden="1">[1]weekly!#REF!</definedName>
    <definedName name="__123Graph_EMONTHLY2" hidden="1">[1]weekly!#REF!</definedName>
    <definedName name="__123Graph_FMONTHLY2" localSheetId="60" hidden="1">[1]weekly!#REF!</definedName>
    <definedName name="__123Graph_FMONTHLY2" localSheetId="87" hidden="1">[1]weekly!#REF!</definedName>
    <definedName name="__123Graph_FMONTHLY2" localSheetId="36" hidden="1">[1]weekly!#REF!</definedName>
    <definedName name="__123Graph_FMONTHLY2" localSheetId="61" hidden="1">[1]weekly!#REF!</definedName>
    <definedName name="__123Graph_FMONTHLY2" localSheetId="37" hidden="1">[1]weekly!#REF!</definedName>
    <definedName name="__123Graph_FMONTHLY2" localSheetId="30" hidden="1">[1]weekly!#REF!</definedName>
    <definedName name="__123Graph_FMONTHLY2" localSheetId="17" hidden="1">[1]weekly!#REF!</definedName>
    <definedName name="__123Graph_FMONTHLY2" localSheetId="55" hidden="1">[1]weekly!#REF!</definedName>
    <definedName name="__123Graph_FMONTHLY2" localSheetId="57" hidden="1">[1]weekly!#REF!</definedName>
    <definedName name="__123Graph_FMONTHLY2" localSheetId="15" hidden="1">[1]weekly!#REF!</definedName>
    <definedName name="__123Graph_FMONTHLY2" localSheetId="18" hidden="1">[1]weekly!#REF!</definedName>
    <definedName name="__123Graph_FMONTHLY2" localSheetId="56" hidden="1">[1]weekly!#REF!</definedName>
    <definedName name="__123Graph_FMONTHLY2" localSheetId="58" hidden="1">[1]weekly!#REF!</definedName>
    <definedName name="__123Graph_FMONTHLY2" localSheetId="16" hidden="1">[1]weekly!#REF!</definedName>
    <definedName name="__123Graph_FMONTHLY2" localSheetId="19" hidden="1">[1]weekly!#REF!</definedName>
    <definedName name="__123Graph_FMONTHLY2" localSheetId="83" hidden="1">[1]weekly!#REF!</definedName>
    <definedName name="__123Graph_FMONTHLY2" localSheetId="38" hidden="1">[1]weekly!#REF!</definedName>
    <definedName name="__123Graph_FMONTHLY2" localSheetId="39" hidden="1">[1]weekly!#REF!</definedName>
    <definedName name="__123Graph_FMONTHLY2" localSheetId="95" hidden="1">[1]weekly!#REF!</definedName>
    <definedName name="__123Graph_FMONTHLY2" localSheetId="40" hidden="1">[1]weekly!#REF!</definedName>
    <definedName name="__123Graph_FMONTHLY2" localSheetId="92" hidden="1">[1]weekly!#REF!</definedName>
    <definedName name="__123Graph_FMONTHLY2" localSheetId="41" hidden="1">[1]weekly!#REF!</definedName>
    <definedName name="__123Graph_FMONTHLY2" localSheetId="42" hidden="1">[1]weekly!#REF!</definedName>
    <definedName name="__123Graph_FMONTHLY2" localSheetId="43" hidden="1">[1]weekly!#REF!</definedName>
    <definedName name="__123Graph_FMONTHLY2" localSheetId="33" hidden="1">[1]weekly!#REF!</definedName>
    <definedName name="__123Graph_FMONTHLY2" localSheetId="82" hidden="1">[1]weekly!#REF!</definedName>
    <definedName name="__123Graph_FMONTHLY2" localSheetId="44" hidden="1">[1]weekly!#REF!</definedName>
    <definedName name="__123Graph_FMONTHLY2" localSheetId="69" hidden="1">[1]weekly!#REF!</definedName>
    <definedName name="__123Graph_FMONTHLY2" localSheetId="45" hidden="1">[1]weekly!#REF!</definedName>
    <definedName name="__123Graph_FMONTHLY2" localSheetId="24" hidden="1">[1]weekly!#REF!</definedName>
    <definedName name="__123Graph_FMONTHLY2" localSheetId="25" hidden="1">[1]weekly!#REF!</definedName>
    <definedName name="__123Graph_FMONTHLY2" localSheetId="46" hidden="1">[1]weekly!#REF!</definedName>
    <definedName name="__123Graph_FMONTHLY2" localSheetId="14" hidden="1">[1]weekly!#REF!</definedName>
    <definedName name="__123Graph_FMONTHLY2" localSheetId="93" hidden="1">[1]weekly!#REF!</definedName>
    <definedName name="__123Graph_FMONTHLY2" localSheetId="47" hidden="1">[1]weekly!#REF!</definedName>
    <definedName name="__123Graph_FMONTHLY2" localSheetId="48" hidden="1">[1]weekly!#REF!</definedName>
    <definedName name="__123Graph_FMONTHLY2" localSheetId="49" hidden="1">[1]weekly!#REF!</definedName>
    <definedName name="__123Graph_FMONTHLY2" localSheetId="50" hidden="1">[1]weekly!#REF!</definedName>
    <definedName name="__123Graph_FMONTHLY2" localSheetId="54" hidden="1">[1]weekly!#REF!</definedName>
    <definedName name="__123Graph_FMONTHLY2" localSheetId="51" hidden="1">[1]weekly!#REF!</definedName>
    <definedName name="__123Graph_FMONTHLY2" localSheetId="52" hidden="1">[1]weekly!#REF!</definedName>
    <definedName name="__123Graph_FMONTHLY2" localSheetId="34" hidden="1">[1]weekly!#REF!</definedName>
    <definedName name="__123Graph_FMONTHLY2" localSheetId="59" hidden="1">[1]weekly!#REF!</definedName>
    <definedName name="__123Graph_FMONTHLY2" localSheetId="21" hidden="1">[1]weekly!#REF!</definedName>
    <definedName name="__123Graph_FMONTHLY2" localSheetId="22" hidden="1">[1]weekly!#REF!</definedName>
    <definedName name="__123Graph_FMONTHLY2" localSheetId="53" hidden="1">[1]weekly!#REF!</definedName>
    <definedName name="__123Graph_FMONTHLY2" localSheetId="91" hidden="1">[1]weekly!#REF!</definedName>
    <definedName name="__123Graph_FMONTHLY2" localSheetId="27" hidden="1">[1]weekly!#REF!</definedName>
    <definedName name="__123Graph_FMONTHLY2" localSheetId="88" hidden="1">[1]weekly!#REF!</definedName>
    <definedName name="__123Graph_FMONTHLY2" localSheetId="90" hidden="1">[1]weekly!#REF!</definedName>
    <definedName name="__123Graph_FMONTHLY2" hidden="1">[1]weekly!#REF!</definedName>
    <definedName name="__123Graph_XMAIN" localSheetId="60" hidden="1">[1]weekly!#REF!</definedName>
    <definedName name="__123Graph_XMAIN" localSheetId="87" hidden="1">[1]weekly!#REF!</definedName>
    <definedName name="__123Graph_XMAIN" localSheetId="36" hidden="1">[1]weekly!#REF!</definedName>
    <definedName name="__123Graph_XMAIN" localSheetId="61" hidden="1">[1]weekly!#REF!</definedName>
    <definedName name="__123Graph_XMAIN" localSheetId="37" hidden="1">[1]weekly!#REF!</definedName>
    <definedName name="__123Graph_XMAIN" localSheetId="30" hidden="1">[1]weekly!#REF!</definedName>
    <definedName name="__123Graph_XMAIN" localSheetId="17" hidden="1">[1]weekly!#REF!</definedName>
    <definedName name="__123Graph_XMAIN" localSheetId="55" hidden="1">[1]weekly!#REF!</definedName>
    <definedName name="__123Graph_XMAIN" localSheetId="57" hidden="1">[1]weekly!#REF!</definedName>
    <definedName name="__123Graph_XMAIN" localSheetId="15" hidden="1">[1]weekly!#REF!</definedName>
    <definedName name="__123Graph_XMAIN" localSheetId="18" hidden="1">[1]weekly!#REF!</definedName>
    <definedName name="__123Graph_XMAIN" localSheetId="56" hidden="1">[1]weekly!#REF!</definedName>
    <definedName name="__123Graph_XMAIN" localSheetId="58" hidden="1">[1]weekly!#REF!</definedName>
    <definedName name="__123Graph_XMAIN" localSheetId="16" hidden="1">[1]weekly!#REF!</definedName>
    <definedName name="__123Graph_XMAIN" localSheetId="19" hidden="1">[1]weekly!#REF!</definedName>
    <definedName name="__123Graph_XMAIN" localSheetId="83" hidden="1">[1]weekly!#REF!</definedName>
    <definedName name="__123Graph_XMAIN" localSheetId="38" hidden="1">[1]weekly!#REF!</definedName>
    <definedName name="__123Graph_XMAIN" localSheetId="39" hidden="1">[1]weekly!#REF!</definedName>
    <definedName name="__123Graph_XMAIN" localSheetId="95" hidden="1">[1]weekly!#REF!</definedName>
    <definedName name="__123Graph_XMAIN" localSheetId="40" hidden="1">[1]weekly!#REF!</definedName>
    <definedName name="__123Graph_XMAIN" localSheetId="92" hidden="1">[1]weekly!#REF!</definedName>
    <definedName name="__123Graph_XMAIN" localSheetId="41" hidden="1">[1]weekly!#REF!</definedName>
    <definedName name="__123Graph_XMAIN" localSheetId="42" hidden="1">[1]weekly!#REF!</definedName>
    <definedName name="__123Graph_XMAIN" localSheetId="43" hidden="1">[1]weekly!#REF!</definedName>
    <definedName name="__123Graph_XMAIN" localSheetId="33" hidden="1">[1]weekly!#REF!</definedName>
    <definedName name="__123Graph_XMAIN" localSheetId="82" hidden="1">[1]weekly!#REF!</definedName>
    <definedName name="__123Graph_XMAIN" localSheetId="44" hidden="1">[1]weekly!#REF!</definedName>
    <definedName name="__123Graph_XMAIN" localSheetId="69" hidden="1">[1]weekly!#REF!</definedName>
    <definedName name="__123Graph_XMAIN" localSheetId="45" hidden="1">[1]weekly!#REF!</definedName>
    <definedName name="__123Graph_XMAIN" localSheetId="24" hidden="1">[1]weekly!#REF!</definedName>
    <definedName name="__123Graph_XMAIN" localSheetId="25" hidden="1">[1]weekly!#REF!</definedName>
    <definedName name="__123Graph_XMAIN" localSheetId="46" hidden="1">[1]weekly!#REF!</definedName>
    <definedName name="__123Graph_XMAIN" localSheetId="14" hidden="1">[1]weekly!#REF!</definedName>
    <definedName name="__123Graph_XMAIN" localSheetId="93" hidden="1">[1]weekly!#REF!</definedName>
    <definedName name="__123Graph_XMAIN" localSheetId="47" hidden="1">[1]weekly!#REF!</definedName>
    <definedName name="__123Graph_XMAIN" localSheetId="48" hidden="1">[1]weekly!#REF!</definedName>
    <definedName name="__123Graph_XMAIN" localSheetId="49" hidden="1">[1]weekly!#REF!</definedName>
    <definedName name="__123Graph_XMAIN" localSheetId="50" hidden="1">[1]weekly!#REF!</definedName>
    <definedName name="__123Graph_XMAIN" localSheetId="54" hidden="1">[1]weekly!#REF!</definedName>
    <definedName name="__123Graph_XMAIN" localSheetId="51" hidden="1">[1]weekly!#REF!</definedName>
    <definedName name="__123Graph_XMAIN" localSheetId="52" hidden="1">[1]weekly!#REF!</definedName>
    <definedName name="__123Graph_XMAIN" localSheetId="34" hidden="1">[1]weekly!#REF!</definedName>
    <definedName name="__123Graph_XMAIN" localSheetId="59" hidden="1">[1]weekly!#REF!</definedName>
    <definedName name="__123Graph_XMAIN" localSheetId="21" hidden="1">[1]weekly!#REF!</definedName>
    <definedName name="__123Graph_XMAIN" localSheetId="22" hidden="1">[1]weekly!#REF!</definedName>
    <definedName name="__123Graph_XMAIN" localSheetId="53" hidden="1">[1]weekly!#REF!</definedName>
    <definedName name="__123Graph_XMAIN" localSheetId="91" hidden="1">[1]weekly!#REF!</definedName>
    <definedName name="__123Graph_XMAIN" localSheetId="27" hidden="1">[1]weekly!#REF!</definedName>
    <definedName name="__123Graph_XMAIN" localSheetId="88" hidden="1">[1]weekly!#REF!</definedName>
    <definedName name="__123Graph_XMAIN" localSheetId="90" hidden="1">[1]weekly!#REF!</definedName>
    <definedName name="__123Graph_XMAIN" hidden="1">[1]weekly!#REF!</definedName>
    <definedName name="__123Graph_XMONTHLY" localSheetId="60" hidden="1">[1]weekly!#REF!</definedName>
    <definedName name="__123Graph_XMONTHLY" localSheetId="87" hidden="1">[1]weekly!#REF!</definedName>
    <definedName name="__123Graph_XMONTHLY" localSheetId="36" hidden="1">[1]weekly!#REF!</definedName>
    <definedName name="__123Graph_XMONTHLY" localSheetId="61" hidden="1">[1]weekly!#REF!</definedName>
    <definedName name="__123Graph_XMONTHLY" localSheetId="37" hidden="1">[1]weekly!#REF!</definedName>
    <definedName name="__123Graph_XMONTHLY" localSheetId="30" hidden="1">[1]weekly!#REF!</definedName>
    <definedName name="__123Graph_XMONTHLY" localSheetId="17" hidden="1">[1]weekly!#REF!</definedName>
    <definedName name="__123Graph_XMONTHLY" localSheetId="55" hidden="1">[1]weekly!#REF!</definedName>
    <definedName name="__123Graph_XMONTHLY" localSheetId="57" hidden="1">[1]weekly!#REF!</definedName>
    <definedName name="__123Graph_XMONTHLY" localSheetId="15" hidden="1">[1]weekly!#REF!</definedName>
    <definedName name="__123Graph_XMONTHLY" localSheetId="18" hidden="1">[1]weekly!#REF!</definedName>
    <definedName name="__123Graph_XMONTHLY" localSheetId="56" hidden="1">[1]weekly!#REF!</definedName>
    <definedName name="__123Graph_XMONTHLY" localSheetId="58" hidden="1">[1]weekly!#REF!</definedName>
    <definedName name="__123Graph_XMONTHLY" localSheetId="16" hidden="1">[1]weekly!#REF!</definedName>
    <definedName name="__123Graph_XMONTHLY" localSheetId="19" hidden="1">[1]weekly!#REF!</definedName>
    <definedName name="__123Graph_XMONTHLY" localSheetId="83" hidden="1">[1]weekly!#REF!</definedName>
    <definedName name="__123Graph_XMONTHLY" localSheetId="38" hidden="1">[1]weekly!#REF!</definedName>
    <definedName name="__123Graph_XMONTHLY" localSheetId="39" hidden="1">[1]weekly!#REF!</definedName>
    <definedName name="__123Graph_XMONTHLY" localSheetId="95" hidden="1">[1]weekly!#REF!</definedName>
    <definedName name="__123Graph_XMONTHLY" localSheetId="40" hidden="1">[1]weekly!#REF!</definedName>
    <definedName name="__123Graph_XMONTHLY" localSheetId="92" hidden="1">[1]weekly!#REF!</definedName>
    <definedName name="__123Graph_XMONTHLY" localSheetId="41" hidden="1">[1]weekly!#REF!</definedName>
    <definedName name="__123Graph_XMONTHLY" localSheetId="42" hidden="1">[1]weekly!#REF!</definedName>
    <definedName name="__123Graph_XMONTHLY" localSheetId="43" hidden="1">[1]weekly!#REF!</definedName>
    <definedName name="__123Graph_XMONTHLY" localSheetId="33" hidden="1">[1]weekly!#REF!</definedName>
    <definedName name="__123Graph_XMONTHLY" localSheetId="82" hidden="1">[1]weekly!#REF!</definedName>
    <definedName name="__123Graph_XMONTHLY" localSheetId="44" hidden="1">[1]weekly!#REF!</definedName>
    <definedName name="__123Graph_XMONTHLY" localSheetId="69" hidden="1">[1]weekly!#REF!</definedName>
    <definedName name="__123Graph_XMONTHLY" localSheetId="45" hidden="1">[1]weekly!#REF!</definedName>
    <definedName name="__123Graph_XMONTHLY" localSheetId="24" hidden="1">[1]weekly!#REF!</definedName>
    <definedName name="__123Graph_XMONTHLY" localSheetId="25" hidden="1">[1]weekly!#REF!</definedName>
    <definedName name="__123Graph_XMONTHLY" localSheetId="46" hidden="1">[1]weekly!#REF!</definedName>
    <definedName name="__123Graph_XMONTHLY" localSheetId="14" hidden="1">[1]weekly!#REF!</definedName>
    <definedName name="__123Graph_XMONTHLY" localSheetId="93" hidden="1">[1]weekly!#REF!</definedName>
    <definedName name="__123Graph_XMONTHLY" localSheetId="47" hidden="1">[1]weekly!#REF!</definedName>
    <definedName name="__123Graph_XMONTHLY" localSheetId="48" hidden="1">[1]weekly!#REF!</definedName>
    <definedName name="__123Graph_XMONTHLY" localSheetId="49" hidden="1">[1]weekly!#REF!</definedName>
    <definedName name="__123Graph_XMONTHLY" localSheetId="50" hidden="1">[1]weekly!#REF!</definedName>
    <definedName name="__123Graph_XMONTHLY" localSheetId="54" hidden="1">[1]weekly!#REF!</definedName>
    <definedName name="__123Graph_XMONTHLY" localSheetId="51" hidden="1">[1]weekly!#REF!</definedName>
    <definedName name="__123Graph_XMONTHLY" localSheetId="52" hidden="1">[1]weekly!#REF!</definedName>
    <definedName name="__123Graph_XMONTHLY" localSheetId="34" hidden="1">[1]weekly!#REF!</definedName>
    <definedName name="__123Graph_XMONTHLY" localSheetId="59" hidden="1">[1]weekly!#REF!</definedName>
    <definedName name="__123Graph_XMONTHLY" localSheetId="21" hidden="1">[1]weekly!#REF!</definedName>
    <definedName name="__123Graph_XMONTHLY" localSheetId="22" hidden="1">[1]weekly!#REF!</definedName>
    <definedName name="__123Graph_XMONTHLY" localSheetId="53" hidden="1">[1]weekly!#REF!</definedName>
    <definedName name="__123Graph_XMONTHLY" localSheetId="91" hidden="1">[1]weekly!#REF!</definedName>
    <definedName name="__123Graph_XMONTHLY" localSheetId="27" hidden="1">[1]weekly!#REF!</definedName>
    <definedName name="__123Graph_XMONTHLY" localSheetId="88" hidden="1">[1]weekly!#REF!</definedName>
    <definedName name="__123Graph_XMONTHLY" localSheetId="90" hidden="1">[1]weekly!#REF!</definedName>
    <definedName name="__123Graph_XMONTHLY" hidden="1">[1]weekly!#REF!</definedName>
    <definedName name="__123Graph_XMONTHLY2" localSheetId="60" hidden="1">[1]weekly!#REF!</definedName>
    <definedName name="__123Graph_XMONTHLY2" localSheetId="87" hidden="1">[1]weekly!#REF!</definedName>
    <definedName name="__123Graph_XMONTHLY2" localSheetId="36" hidden="1">[1]weekly!#REF!</definedName>
    <definedName name="__123Graph_XMONTHLY2" localSheetId="61" hidden="1">[1]weekly!#REF!</definedName>
    <definedName name="__123Graph_XMONTHLY2" localSheetId="37" hidden="1">[1]weekly!#REF!</definedName>
    <definedName name="__123Graph_XMONTHLY2" localSheetId="30" hidden="1">[1]weekly!#REF!</definedName>
    <definedName name="__123Graph_XMONTHLY2" localSheetId="17" hidden="1">[1]weekly!#REF!</definedName>
    <definedName name="__123Graph_XMONTHLY2" localSheetId="55" hidden="1">[1]weekly!#REF!</definedName>
    <definedName name="__123Graph_XMONTHLY2" localSheetId="57" hidden="1">[1]weekly!#REF!</definedName>
    <definedName name="__123Graph_XMONTHLY2" localSheetId="15" hidden="1">[1]weekly!#REF!</definedName>
    <definedName name="__123Graph_XMONTHLY2" localSheetId="18" hidden="1">[1]weekly!#REF!</definedName>
    <definedName name="__123Graph_XMONTHLY2" localSheetId="56" hidden="1">[1]weekly!#REF!</definedName>
    <definedName name="__123Graph_XMONTHLY2" localSheetId="58" hidden="1">[1]weekly!#REF!</definedName>
    <definedName name="__123Graph_XMONTHLY2" localSheetId="16" hidden="1">[1]weekly!#REF!</definedName>
    <definedName name="__123Graph_XMONTHLY2" localSheetId="19" hidden="1">[1]weekly!#REF!</definedName>
    <definedName name="__123Graph_XMONTHLY2" localSheetId="83" hidden="1">[1]weekly!#REF!</definedName>
    <definedName name="__123Graph_XMONTHLY2" localSheetId="38" hidden="1">[1]weekly!#REF!</definedName>
    <definedName name="__123Graph_XMONTHLY2" localSheetId="39" hidden="1">[1]weekly!#REF!</definedName>
    <definedName name="__123Graph_XMONTHLY2" localSheetId="95" hidden="1">[1]weekly!#REF!</definedName>
    <definedName name="__123Graph_XMONTHLY2" localSheetId="40" hidden="1">[1]weekly!#REF!</definedName>
    <definedName name="__123Graph_XMONTHLY2" localSheetId="92" hidden="1">[1]weekly!#REF!</definedName>
    <definedName name="__123Graph_XMONTHLY2" localSheetId="41" hidden="1">[1]weekly!#REF!</definedName>
    <definedName name="__123Graph_XMONTHLY2" localSheetId="42" hidden="1">[1]weekly!#REF!</definedName>
    <definedName name="__123Graph_XMONTHLY2" localSheetId="43" hidden="1">[1]weekly!#REF!</definedName>
    <definedName name="__123Graph_XMONTHLY2" localSheetId="33" hidden="1">[1]weekly!#REF!</definedName>
    <definedName name="__123Graph_XMONTHLY2" localSheetId="82" hidden="1">[1]weekly!#REF!</definedName>
    <definedName name="__123Graph_XMONTHLY2" localSheetId="44" hidden="1">[1]weekly!#REF!</definedName>
    <definedName name="__123Graph_XMONTHLY2" localSheetId="69" hidden="1">[1]weekly!#REF!</definedName>
    <definedName name="__123Graph_XMONTHLY2" localSheetId="45" hidden="1">[1]weekly!#REF!</definedName>
    <definedName name="__123Graph_XMONTHLY2" localSheetId="24" hidden="1">[1]weekly!#REF!</definedName>
    <definedName name="__123Graph_XMONTHLY2" localSheetId="25" hidden="1">[1]weekly!#REF!</definedName>
    <definedName name="__123Graph_XMONTHLY2" localSheetId="46" hidden="1">[1]weekly!#REF!</definedName>
    <definedName name="__123Graph_XMONTHLY2" localSheetId="14" hidden="1">[1]weekly!#REF!</definedName>
    <definedName name="__123Graph_XMONTHLY2" localSheetId="93" hidden="1">[1]weekly!#REF!</definedName>
    <definedName name="__123Graph_XMONTHLY2" localSheetId="47" hidden="1">[1]weekly!#REF!</definedName>
    <definedName name="__123Graph_XMONTHLY2" localSheetId="48" hidden="1">[1]weekly!#REF!</definedName>
    <definedName name="__123Graph_XMONTHLY2" localSheetId="49" hidden="1">[1]weekly!#REF!</definedName>
    <definedName name="__123Graph_XMONTHLY2" localSheetId="50" hidden="1">[1]weekly!#REF!</definedName>
    <definedName name="__123Graph_XMONTHLY2" localSheetId="54" hidden="1">[1]weekly!#REF!</definedName>
    <definedName name="__123Graph_XMONTHLY2" localSheetId="51" hidden="1">[1]weekly!#REF!</definedName>
    <definedName name="__123Graph_XMONTHLY2" localSheetId="52" hidden="1">[1]weekly!#REF!</definedName>
    <definedName name="__123Graph_XMONTHLY2" localSheetId="34" hidden="1">[1]weekly!#REF!</definedName>
    <definedName name="__123Graph_XMONTHLY2" localSheetId="59" hidden="1">[1]weekly!#REF!</definedName>
    <definedName name="__123Graph_XMONTHLY2" localSheetId="21" hidden="1">[1]weekly!#REF!</definedName>
    <definedName name="__123Graph_XMONTHLY2" localSheetId="22" hidden="1">[1]weekly!#REF!</definedName>
    <definedName name="__123Graph_XMONTHLY2" localSheetId="53" hidden="1">[1]weekly!#REF!</definedName>
    <definedName name="__123Graph_XMONTHLY2" localSheetId="91" hidden="1">[1]weekly!#REF!</definedName>
    <definedName name="__123Graph_XMONTHLY2" localSheetId="27" hidden="1">[1]weekly!#REF!</definedName>
    <definedName name="__123Graph_XMONTHLY2" localSheetId="88" hidden="1">[1]weekly!#REF!</definedName>
    <definedName name="__123Graph_XMONTHLY2" localSheetId="90" hidden="1">[1]weekly!#REF!</definedName>
    <definedName name="__123Graph_XMONTHLY2" hidden="1">[1]weekly!#REF!</definedName>
    <definedName name="aaa" localSheetId="60" hidden="1">[1]weekly!#REF!</definedName>
    <definedName name="aaa" localSheetId="87" hidden="1">[1]weekly!#REF!</definedName>
    <definedName name="aaa" localSheetId="36" hidden="1">[1]weekly!#REF!</definedName>
    <definedName name="aaa" localSheetId="61" hidden="1">[1]weekly!#REF!</definedName>
    <definedName name="aaa" localSheetId="37" hidden="1">[1]weekly!#REF!</definedName>
    <definedName name="aaa" localSheetId="17" hidden="1">[1]weekly!#REF!</definedName>
    <definedName name="aaa" localSheetId="57" hidden="1">[1]weekly!#REF!</definedName>
    <definedName name="aaa" localSheetId="56" hidden="1">[1]weekly!#REF!</definedName>
    <definedName name="aaa" localSheetId="58" hidden="1">[1]weekly!#REF!</definedName>
    <definedName name="aaa" localSheetId="19" hidden="1">[1]weekly!#REF!</definedName>
    <definedName name="aaa" localSheetId="83" hidden="1">[1]weekly!#REF!</definedName>
    <definedName name="aaa" localSheetId="38" hidden="1">[1]weekly!#REF!</definedName>
    <definedName name="aaa" localSheetId="39" hidden="1">[1]weekly!#REF!</definedName>
    <definedName name="aaa" localSheetId="95" hidden="1">[1]weekly!#REF!</definedName>
    <definedName name="aaa" localSheetId="40" hidden="1">[1]weekly!#REF!</definedName>
    <definedName name="aaa" localSheetId="92" hidden="1">[1]weekly!#REF!</definedName>
    <definedName name="aaa" localSheetId="41" hidden="1">[1]weekly!#REF!</definedName>
    <definedName name="aaa" localSheetId="42" hidden="1">[1]weekly!#REF!</definedName>
    <definedName name="aaa" localSheetId="43" hidden="1">[1]weekly!#REF!</definedName>
    <definedName name="aaa" localSheetId="33" hidden="1">[1]weekly!#REF!</definedName>
    <definedName name="aaa" localSheetId="82" hidden="1">[1]weekly!#REF!</definedName>
    <definedName name="aaa" localSheetId="44" hidden="1">[1]weekly!#REF!</definedName>
    <definedName name="aaa" localSheetId="69" hidden="1">[1]weekly!#REF!</definedName>
    <definedName name="aaa" localSheetId="45" hidden="1">[1]weekly!#REF!</definedName>
    <definedName name="aaa" localSheetId="24" hidden="1">[1]weekly!#REF!</definedName>
    <definedName name="aaa" localSheetId="25" hidden="1">[1]weekly!#REF!</definedName>
    <definedName name="aaa" localSheetId="46" hidden="1">[1]weekly!#REF!</definedName>
    <definedName name="aaa" localSheetId="14" hidden="1">[1]weekly!#REF!</definedName>
    <definedName name="aaa" localSheetId="93" hidden="1">[1]weekly!#REF!</definedName>
    <definedName name="aaa" localSheetId="2" hidden="1">[1]weekly!#REF!</definedName>
    <definedName name="aaa" localSheetId="47" hidden="1">[1]weekly!#REF!</definedName>
    <definedName name="aaa" localSheetId="48" hidden="1">[1]weekly!#REF!</definedName>
    <definedName name="aaa" localSheetId="49" hidden="1">[1]weekly!#REF!</definedName>
    <definedName name="aaa" localSheetId="50" hidden="1">[1]weekly!#REF!</definedName>
    <definedName name="aaa" localSheetId="54" hidden="1">[1]weekly!#REF!</definedName>
    <definedName name="aaa" localSheetId="51" hidden="1">[1]weekly!#REF!</definedName>
    <definedName name="aaa" localSheetId="52" hidden="1">[1]weekly!#REF!</definedName>
    <definedName name="aaa" localSheetId="34" hidden="1">[1]weekly!#REF!</definedName>
    <definedName name="aaa" localSheetId="59" hidden="1">[1]weekly!#REF!</definedName>
    <definedName name="aaa" localSheetId="21" hidden="1">[1]weekly!#REF!</definedName>
    <definedName name="aaa" localSheetId="22" hidden="1">[1]weekly!#REF!</definedName>
    <definedName name="aaa" localSheetId="53" hidden="1">[1]weekly!#REF!</definedName>
    <definedName name="aaa" localSheetId="91" hidden="1">[1]weekly!#REF!</definedName>
    <definedName name="aaa" localSheetId="88" hidden="1">[1]weekly!#REF!</definedName>
    <definedName name="aaa" localSheetId="90" hidden="1">[1]weekly!#REF!</definedName>
    <definedName name="aaa" hidden="1">[1]weekly!#REF!</definedName>
    <definedName name="aaaaa" localSheetId="60" hidden="1">[1]weekly!#REF!</definedName>
    <definedName name="aaaaa" localSheetId="87" hidden="1">[1]weekly!#REF!</definedName>
    <definedName name="aaaaa" localSheetId="36" hidden="1">[1]weekly!#REF!</definedName>
    <definedName name="aaaaa" localSheetId="61" hidden="1">[1]weekly!#REF!</definedName>
    <definedName name="aaaaa" localSheetId="37" hidden="1">[1]weekly!#REF!</definedName>
    <definedName name="aaaaa" localSheetId="57" hidden="1">[1]weekly!#REF!</definedName>
    <definedName name="aaaaa" localSheetId="56" hidden="1">[1]weekly!#REF!</definedName>
    <definedName name="aaaaa" localSheetId="58" hidden="1">[1]weekly!#REF!</definedName>
    <definedName name="aaaaa" localSheetId="83" hidden="1">[1]weekly!#REF!</definedName>
    <definedName name="aaaaa" localSheetId="38" hidden="1">[1]weekly!#REF!</definedName>
    <definedName name="aaaaa" localSheetId="39" hidden="1">[1]weekly!#REF!</definedName>
    <definedName name="aaaaa" localSheetId="95" hidden="1">[1]weekly!#REF!</definedName>
    <definedName name="aaaaa" localSheetId="40" hidden="1">[1]weekly!#REF!</definedName>
    <definedName name="aaaaa" localSheetId="92" hidden="1">[1]weekly!#REF!</definedName>
    <definedName name="aaaaa" localSheetId="41" hidden="1">[1]weekly!#REF!</definedName>
    <definedName name="aaaaa" localSheetId="42" hidden="1">[1]weekly!#REF!</definedName>
    <definedName name="aaaaa" localSheetId="43" hidden="1">[1]weekly!#REF!</definedName>
    <definedName name="aaaaa" localSheetId="33" hidden="1">[1]weekly!#REF!</definedName>
    <definedName name="aaaaa" localSheetId="82" hidden="1">[1]weekly!#REF!</definedName>
    <definedName name="aaaaa" localSheetId="44" hidden="1">[1]weekly!#REF!</definedName>
    <definedName name="aaaaa" localSheetId="69" hidden="1">[1]weekly!#REF!</definedName>
    <definedName name="aaaaa" localSheetId="45" hidden="1">[1]weekly!#REF!</definedName>
    <definedName name="aaaaa" localSheetId="24" hidden="1">[1]weekly!#REF!</definedName>
    <definedName name="aaaaa" localSheetId="25" hidden="1">[1]weekly!#REF!</definedName>
    <definedName name="aaaaa" localSheetId="46" hidden="1">[1]weekly!#REF!</definedName>
    <definedName name="aaaaa" localSheetId="14" hidden="1">[1]weekly!#REF!</definedName>
    <definedName name="aaaaa" localSheetId="93" hidden="1">[1]weekly!#REF!</definedName>
    <definedName name="aaaaa" localSheetId="47" hidden="1">[1]weekly!#REF!</definedName>
    <definedName name="aaaaa" localSheetId="48" hidden="1">[1]weekly!#REF!</definedName>
    <definedName name="aaaaa" localSheetId="49" hidden="1">[1]weekly!#REF!</definedName>
    <definedName name="aaaaa" localSheetId="50" hidden="1">[1]weekly!#REF!</definedName>
    <definedName name="aaaaa" localSheetId="54" hidden="1">[1]weekly!#REF!</definedName>
    <definedName name="aaaaa" localSheetId="51" hidden="1">[1]weekly!#REF!</definedName>
    <definedName name="aaaaa" localSheetId="52" hidden="1">[1]weekly!#REF!</definedName>
    <definedName name="aaaaa" localSheetId="34" hidden="1">[1]weekly!#REF!</definedName>
    <definedName name="aaaaa" localSheetId="59" hidden="1">[1]weekly!#REF!</definedName>
    <definedName name="aaaaa" localSheetId="53" hidden="1">[1]weekly!#REF!</definedName>
    <definedName name="aaaaa" localSheetId="91" hidden="1">[1]weekly!#REF!</definedName>
    <definedName name="aaaaa" localSheetId="88" hidden="1">[1]weekly!#REF!</definedName>
    <definedName name="aaaaa" localSheetId="90" hidden="1">[1]weekly!#REF!</definedName>
    <definedName name="aaaaa" hidden="1">[1]weekly!#REF!</definedName>
    <definedName name="bb" localSheetId="60" hidden="1">[1]weekly!#REF!</definedName>
    <definedName name="bb" localSheetId="87" hidden="1">[1]weekly!#REF!</definedName>
    <definedName name="bb" localSheetId="36" hidden="1">[1]weekly!#REF!</definedName>
    <definedName name="bb" localSheetId="61" hidden="1">[1]weekly!#REF!</definedName>
    <definedName name="bb" localSheetId="37" hidden="1">[1]weekly!#REF!</definedName>
    <definedName name="bb" localSheetId="57" hidden="1">[1]weekly!#REF!</definedName>
    <definedName name="bb" localSheetId="56" hidden="1">[1]weekly!#REF!</definedName>
    <definedName name="bb" localSheetId="58" hidden="1">[1]weekly!#REF!</definedName>
    <definedName name="bb" localSheetId="83" hidden="1">[1]weekly!#REF!</definedName>
    <definedName name="bb" localSheetId="38" hidden="1">[1]weekly!#REF!</definedName>
    <definedName name="bb" localSheetId="39" hidden="1">[1]weekly!#REF!</definedName>
    <definedName name="bb" localSheetId="95" hidden="1">[1]weekly!#REF!</definedName>
    <definedName name="bb" localSheetId="40" hidden="1">[1]weekly!#REF!</definedName>
    <definedName name="bb" localSheetId="92" hidden="1">[1]weekly!#REF!</definedName>
    <definedName name="bb" localSheetId="41" hidden="1">[1]weekly!#REF!</definedName>
    <definedName name="bb" localSheetId="42" hidden="1">[1]weekly!#REF!</definedName>
    <definedName name="bb" localSheetId="43" hidden="1">[1]weekly!#REF!</definedName>
    <definedName name="bb" localSheetId="33" hidden="1">[1]weekly!#REF!</definedName>
    <definedName name="bb" localSheetId="82" hidden="1">[1]weekly!#REF!</definedName>
    <definedName name="bb" localSheetId="44" hidden="1">[1]weekly!#REF!</definedName>
    <definedName name="bb" localSheetId="69" hidden="1">[1]weekly!#REF!</definedName>
    <definedName name="bb" localSheetId="45" hidden="1">[1]weekly!#REF!</definedName>
    <definedName name="bb" localSheetId="24" hidden="1">[1]weekly!#REF!</definedName>
    <definedName name="bb" localSheetId="25" hidden="1">[1]weekly!#REF!</definedName>
    <definedName name="bb" localSheetId="46" hidden="1">[1]weekly!#REF!</definedName>
    <definedName name="bb" localSheetId="14" hidden="1">[1]weekly!#REF!</definedName>
    <definedName name="bb" localSheetId="93" hidden="1">[1]weekly!#REF!</definedName>
    <definedName name="bb" localSheetId="2" hidden="1">[1]weekly!#REF!</definedName>
    <definedName name="bb" localSheetId="47" hidden="1">[1]weekly!#REF!</definedName>
    <definedName name="bb" localSheetId="48" hidden="1">[1]weekly!#REF!</definedName>
    <definedName name="bb" localSheetId="49" hidden="1">[1]weekly!#REF!</definedName>
    <definedName name="bb" localSheetId="50" hidden="1">[1]weekly!#REF!</definedName>
    <definedName name="bb" localSheetId="54" hidden="1">[1]weekly!#REF!</definedName>
    <definedName name="bb" localSheetId="51" hidden="1">[1]weekly!#REF!</definedName>
    <definedName name="bb" localSheetId="52" hidden="1">[1]weekly!#REF!</definedName>
    <definedName name="bb" localSheetId="34" hidden="1">[1]weekly!#REF!</definedName>
    <definedName name="bb" localSheetId="59" hidden="1">[1]weekly!#REF!</definedName>
    <definedName name="bb" localSheetId="53" hidden="1">[1]weekly!#REF!</definedName>
    <definedName name="bb" localSheetId="91" hidden="1">[1]weekly!#REF!</definedName>
    <definedName name="bb" localSheetId="88" hidden="1">[1]weekly!#REF!</definedName>
    <definedName name="bb" localSheetId="90" hidden="1">[1]weekly!#REF!</definedName>
    <definedName name="bb" hidden="1">[1]weekly!#REF!</definedName>
    <definedName name="bbbb" localSheetId="60" hidden="1">[1]weekly!#REF!</definedName>
    <definedName name="bbbb" localSheetId="87" hidden="1">[1]weekly!#REF!</definedName>
    <definedName name="bbbb" localSheetId="36" hidden="1">[1]weekly!#REF!</definedName>
    <definedName name="bbbb" localSheetId="61" hidden="1">[1]weekly!#REF!</definedName>
    <definedName name="bbbb" localSheetId="37" hidden="1">[1]weekly!#REF!</definedName>
    <definedName name="bbbb" localSheetId="57" hidden="1">[1]weekly!#REF!</definedName>
    <definedName name="bbbb" localSheetId="56" hidden="1">[1]weekly!#REF!</definedName>
    <definedName name="bbbb" localSheetId="58" hidden="1">[1]weekly!#REF!</definedName>
    <definedName name="bbbb" localSheetId="83" hidden="1">[1]weekly!#REF!</definedName>
    <definedName name="bbbb" localSheetId="38" hidden="1">[1]weekly!#REF!</definedName>
    <definedName name="bbbb" localSheetId="39" hidden="1">[1]weekly!#REF!</definedName>
    <definedName name="bbbb" localSheetId="95" hidden="1">[1]weekly!#REF!</definedName>
    <definedName name="bbbb" localSheetId="40" hidden="1">[1]weekly!#REF!</definedName>
    <definedName name="bbbb" localSheetId="92" hidden="1">[1]weekly!#REF!</definedName>
    <definedName name="bbbb" localSheetId="41" hidden="1">[1]weekly!#REF!</definedName>
    <definedName name="bbbb" localSheetId="42" hidden="1">[1]weekly!#REF!</definedName>
    <definedName name="bbbb" localSheetId="43" hidden="1">[1]weekly!#REF!</definedName>
    <definedName name="bbbb" localSheetId="33" hidden="1">[1]weekly!#REF!</definedName>
    <definedName name="bbbb" localSheetId="82" hidden="1">[1]weekly!#REF!</definedName>
    <definedName name="bbbb" localSheetId="44" hidden="1">[1]weekly!#REF!</definedName>
    <definedName name="bbbb" localSheetId="69" hidden="1">[1]weekly!#REF!</definedName>
    <definedName name="bbbb" localSheetId="45" hidden="1">[1]weekly!#REF!</definedName>
    <definedName name="bbbb" localSheetId="24" hidden="1">[1]weekly!#REF!</definedName>
    <definedName name="bbbb" localSheetId="25" hidden="1">[1]weekly!#REF!</definedName>
    <definedName name="bbbb" localSheetId="46" hidden="1">[1]weekly!#REF!</definedName>
    <definedName name="bbbb" localSheetId="14" hidden="1">[1]weekly!#REF!</definedName>
    <definedName name="bbbb" localSheetId="93" hidden="1">[1]weekly!#REF!</definedName>
    <definedName name="bbbb" localSheetId="47" hidden="1">[1]weekly!#REF!</definedName>
    <definedName name="bbbb" localSheetId="48" hidden="1">[1]weekly!#REF!</definedName>
    <definedName name="bbbb" localSheetId="49" hidden="1">[1]weekly!#REF!</definedName>
    <definedName name="bbbb" localSheetId="50" hidden="1">[1]weekly!#REF!</definedName>
    <definedName name="bbbb" localSheetId="54" hidden="1">[1]weekly!#REF!</definedName>
    <definedName name="bbbb" localSheetId="51" hidden="1">[1]weekly!#REF!</definedName>
    <definedName name="bbbb" localSheetId="52" hidden="1">[1]weekly!#REF!</definedName>
    <definedName name="bbbb" localSheetId="34" hidden="1">[1]weekly!#REF!</definedName>
    <definedName name="bbbb" localSheetId="59" hidden="1">[1]weekly!#REF!</definedName>
    <definedName name="bbbb" localSheetId="53" hidden="1">[1]weekly!#REF!</definedName>
    <definedName name="bbbb" localSheetId="91" hidden="1">[1]weekly!#REF!</definedName>
    <definedName name="bbbb" localSheetId="88" hidden="1">[1]weekly!#REF!</definedName>
    <definedName name="bbbb" localSheetId="90" hidden="1">[1]weekly!#REF!</definedName>
    <definedName name="bbbb" hidden="1">[1]weekly!#REF!</definedName>
    <definedName name="cc" localSheetId="60" hidden="1">[1]weekly!#REF!</definedName>
    <definedName name="cc" localSheetId="87" hidden="1">[1]weekly!#REF!</definedName>
    <definedName name="cc" localSheetId="36" hidden="1">[1]weekly!#REF!</definedName>
    <definedName name="cc" localSheetId="61" hidden="1">[1]weekly!#REF!</definedName>
    <definedName name="cc" localSheetId="37" hidden="1">[1]weekly!#REF!</definedName>
    <definedName name="cc" localSheetId="57" hidden="1">[1]weekly!#REF!</definedName>
    <definedName name="cc" localSheetId="56" hidden="1">[1]weekly!#REF!</definedName>
    <definedName name="cc" localSheetId="58" hidden="1">[1]weekly!#REF!</definedName>
    <definedName name="cc" localSheetId="83" hidden="1">[1]weekly!#REF!</definedName>
    <definedName name="cc" localSheetId="38" hidden="1">[1]weekly!#REF!</definedName>
    <definedName name="cc" localSheetId="39" hidden="1">[1]weekly!#REF!</definedName>
    <definedName name="cc" localSheetId="95" hidden="1">[1]weekly!#REF!</definedName>
    <definedName name="cc" localSheetId="40" hidden="1">[1]weekly!#REF!</definedName>
    <definedName name="cc" localSheetId="92" hidden="1">[1]weekly!#REF!</definedName>
    <definedName name="cc" localSheetId="41" hidden="1">[1]weekly!#REF!</definedName>
    <definedName name="cc" localSheetId="42" hidden="1">[1]weekly!#REF!</definedName>
    <definedName name="cc" localSheetId="43" hidden="1">[1]weekly!#REF!</definedName>
    <definedName name="cc" localSheetId="33" hidden="1">[1]weekly!#REF!</definedName>
    <definedName name="cc" localSheetId="82" hidden="1">[1]weekly!#REF!</definedName>
    <definedName name="cc" localSheetId="44" hidden="1">[1]weekly!#REF!</definedName>
    <definedName name="cc" localSheetId="69" hidden="1">[1]weekly!#REF!</definedName>
    <definedName name="cc" localSheetId="45" hidden="1">[1]weekly!#REF!</definedName>
    <definedName name="cc" localSheetId="24" hidden="1">[1]weekly!#REF!</definedName>
    <definedName name="cc" localSheetId="25" hidden="1">[1]weekly!#REF!</definedName>
    <definedName name="cc" localSheetId="46" hidden="1">[1]weekly!#REF!</definedName>
    <definedName name="cc" localSheetId="14" hidden="1">[1]weekly!#REF!</definedName>
    <definedName name="cc" localSheetId="93" hidden="1">[1]weekly!#REF!</definedName>
    <definedName name="cc" localSheetId="2" hidden="1">[1]weekly!#REF!</definedName>
    <definedName name="cc" localSheetId="47" hidden="1">[1]weekly!#REF!</definedName>
    <definedName name="cc" localSheetId="48" hidden="1">[1]weekly!#REF!</definedName>
    <definedName name="cc" localSheetId="49" hidden="1">[1]weekly!#REF!</definedName>
    <definedName name="cc" localSheetId="50" hidden="1">[1]weekly!#REF!</definedName>
    <definedName name="cc" localSheetId="54" hidden="1">[1]weekly!#REF!</definedName>
    <definedName name="cc" localSheetId="51" hidden="1">[1]weekly!#REF!</definedName>
    <definedName name="cc" localSheetId="52" hidden="1">[1]weekly!#REF!</definedName>
    <definedName name="cc" localSheetId="34" hidden="1">[1]weekly!#REF!</definedName>
    <definedName name="cc" localSheetId="59" hidden="1">[1]weekly!#REF!</definedName>
    <definedName name="cc" localSheetId="53" hidden="1">[1]weekly!#REF!</definedName>
    <definedName name="cc" localSheetId="91" hidden="1">[1]weekly!#REF!</definedName>
    <definedName name="cc" localSheetId="88" hidden="1">[1]weekly!#REF!</definedName>
    <definedName name="cc" localSheetId="90" hidden="1">[1]weekly!#REF!</definedName>
    <definedName name="cc" hidden="1">[1]weekly!#REF!</definedName>
    <definedName name="cccc" localSheetId="60" hidden="1">[1]weekly!#REF!</definedName>
    <definedName name="cccc" localSheetId="87" hidden="1">[1]weekly!#REF!</definedName>
    <definedName name="cccc" localSheetId="36" hidden="1">[1]weekly!#REF!</definedName>
    <definedName name="cccc" localSheetId="61" hidden="1">[1]weekly!#REF!</definedName>
    <definedName name="cccc" localSheetId="37" hidden="1">[1]weekly!#REF!</definedName>
    <definedName name="cccc" localSheetId="57" hidden="1">[1]weekly!#REF!</definedName>
    <definedName name="cccc" localSheetId="56" hidden="1">[1]weekly!#REF!</definedName>
    <definedName name="cccc" localSheetId="58" hidden="1">[1]weekly!#REF!</definedName>
    <definedName name="cccc" localSheetId="83" hidden="1">[1]weekly!#REF!</definedName>
    <definedName name="cccc" localSheetId="38" hidden="1">[1]weekly!#REF!</definedName>
    <definedName name="cccc" localSheetId="39" hidden="1">[1]weekly!#REF!</definedName>
    <definedName name="cccc" localSheetId="95" hidden="1">[1]weekly!#REF!</definedName>
    <definedName name="cccc" localSheetId="40" hidden="1">[1]weekly!#REF!</definedName>
    <definedName name="cccc" localSheetId="92" hidden="1">[1]weekly!#REF!</definedName>
    <definedName name="cccc" localSheetId="41" hidden="1">[1]weekly!#REF!</definedName>
    <definedName name="cccc" localSheetId="42" hidden="1">[1]weekly!#REF!</definedName>
    <definedName name="cccc" localSheetId="43" hidden="1">[1]weekly!#REF!</definedName>
    <definedName name="cccc" localSheetId="33" hidden="1">[1]weekly!#REF!</definedName>
    <definedName name="cccc" localSheetId="82" hidden="1">[1]weekly!#REF!</definedName>
    <definedName name="cccc" localSheetId="44" hidden="1">[1]weekly!#REF!</definedName>
    <definedName name="cccc" localSheetId="69" hidden="1">[1]weekly!#REF!</definedName>
    <definedName name="cccc" localSheetId="45" hidden="1">[1]weekly!#REF!</definedName>
    <definedName name="cccc" localSheetId="24" hidden="1">[1]weekly!#REF!</definedName>
    <definedName name="cccc" localSheetId="25" hidden="1">[1]weekly!#REF!</definedName>
    <definedName name="cccc" localSheetId="46" hidden="1">[1]weekly!#REF!</definedName>
    <definedName name="cccc" localSheetId="14" hidden="1">[1]weekly!#REF!</definedName>
    <definedName name="cccc" localSheetId="93" hidden="1">[1]weekly!#REF!</definedName>
    <definedName name="cccc" localSheetId="47" hidden="1">[1]weekly!#REF!</definedName>
    <definedName name="cccc" localSheetId="48" hidden="1">[1]weekly!#REF!</definedName>
    <definedName name="cccc" localSheetId="49" hidden="1">[1]weekly!#REF!</definedName>
    <definedName name="cccc" localSheetId="50" hidden="1">[1]weekly!#REF!</definedName>
    <definedName name="cccc" localSheetId="54" hidden="1">[1]weekly!#REF!</definedName>
    <definedName name="cccc" localSheetId="51" hidden="1">[1]weekly!#REF!</definedName>
    <definedName name="cccc" localSheetId="52" hidden="1">[1]weekly!#REF!</definedName>
    <definedName name="cccc" localSheetId="34" hidden="1">[1]weekly!#REF!</definedName>
    <definedName name="cccc" localSheetId="59" hidden="1">[1]weekly!#REF!</definedName>
    <definedName name="cccc" localSheetId="53" hidden="1">[1]weekly!#REF!</definedName>
    <definedName name="cccc" localSheetId="91" hidden="1">[1]weekly!#REF!</definedName>
    <definedName name="cccc" localSheetId="88" hidden="1">[1]weekly!#REF!</definedName>
    <definedName name="cccc" localSheetId="90" hidden="1">[1]weekly!#REF!</definedName>
    <definedName name="cccc" hidden="1">[1]weekly!#REF!</definedName>
    <definedName name="CurrentVersion">Details!$G$76</definedName>
    <definedName name="d" localSheetId="60" hidden="1">[1]weekly!#REF!</definedName>
    <definedName name="d" localSheetId="87" hidden="1">[1]weekly!#REF!</definedName>
    <definedName name="d" localSheetId="36" hidden="1">[1]weekly!#REF!</definedName>
    <definedName name="d" localSheetId="61" hidden="1">[1]weekly!#REF!</definedName>
    <definedName name="d" localSheetId="37" hidden="1">[1]weekly!#REF!</definedName>
    <definedName name="d" localSheetId="57" hidden="1">[1]weekly!#REF!</definedName>
    <definedName name="d" localSheetId="56" hidden="1">[1]weekly!#REF!</definedName>
    <definedName name="d" localSheetId="58" hidden="1">[1]weekly!#REF!</definedName>
    <definedName name="d" localSheetId="83" hidden="1">[1]weekly!#REF!</definedName>
    <definedName name="d" localSheetId="38" hidden="1">[1]weekly!#REF!</definedName>
    <definedName name="d" localSheetId="39" hidden="1">[1]weekly!#REF!</definedName>
    <definedName name="d" localSheetId="95" hidden="1">[1]weekly!#REF!</definedName>
    <definedName name="d" localSheetId="40" hidden="1">[1]weekly!#REF!</definedName>
    <definedName name="d" localSheetId="92" hidden="1">[1]weekly!#REF!</definedName>
    <definedName name="d" localSheetId="41" hidden="1">[1]weekly!#REF!</definedName>
    <definedName name="d" localSheetId="42" hidden="1">[1]weekly!#REF!</definedName>
    <definedName name="d" localSheetId="43" hidden="1">[1]weekly!#REF!</definedName>
    <definedName name="d" localSheetId="33" hidden="1">[1]weekly!#REF!</definedName>
    <definedName name="d" localSheetId="82" hidden="1">[1]weekly!#REF!</definedName>
    <definedName name="d" localSheetId="44" hidden="1">[1]weekly!#REF!</definedName>
    <definedName name="d" localSheetId="69" hidden="1">[1]weekly!#REF!</definedName>
    <definedName name="d" localSheetId="45" hidden="1">[1]weekly!#REF!</definedName>
    <definedName name="d" localSheetId="24" hidden="1">[1]weekly!#REF!</definedName>
    <definedName name="d" localSheetId="25" hidden="1">[1]weekly!#REF!</definedName>
    <definedName name="d" localSheetId="46" hidden="1">[1]weekly!#REF!</definedName>
    <definedName name="d" localSheetId="14" hidden="1">[1]weekly!#REF!</definedName>
    <definedName name="d" localSheetId="93" hidden="1">[1]weekly!#REF!</definedName>
    <definedName name="d" localSheetId="2" hidden="1">[1]weekly!#REF!</definedName>
    <definedName name="d" localSheetId="47" hidden="1">[1]weekly!#REF!</definedName>
    <definedName name="d" localSheetId="48" hidden="1">[1]weekly!#REF!</definedName>
    <definedName name="d" localSheetId="49" hidden="1">[1]weekly!#REF!</definedName>
    <definedName name="d" localSheetId="50" hidden="1">[1]weekly!#REF!</definedName>
    <definedName name="d" localSheetId="54" hidden="1">[1]weekly!#REF!</definedName>
    <definedName name="d" localSheetId="51" hidden="1">[1]weekly!#REF!</definedName>
    <definedName name="d" localSheetId="52" hidden="1">[1]weekly!#REF!</definedName>
    <definedName name="d" localSheetId="34" hidden="1">[1]weekly!#REF!</definedName>
    <definedName name="d" localSheetId="59" hidden="1">[1]weekly!#REF!</definedName>
    <definedName name="d" localSheetId="53" hidden="1">[1]weekly!#REF!</definedName>
    <definedName name="d" localSheetId="91" hidden="1">[1]weekly!#REF!</definedName>
    <definedName name="d" localSheetId="88" hidden="1">[1]weekly!#REF!</definedName>
    <definedName name="d" localSheetId="90" hidden="1">[1]weekly!#REF!</definedName>
    <definedName name="d" hidden="1">[1]weekly!#REF!</definedName>
    <definedName name="dd" localSheetId="60" hidden="1">[1]weekly!#REF!</definedName>
    <definedName name="dd" localSheetId="87" hidden="1">[1]weekly!#REF!</definedName>
    <definedName name="dd" localSheetId="36" hidden="1">[1]weekly!#REF!</definedName>
    <definedName name="dd" localSheetId="61" hidden="1">[1]weekly!#REF!</definedName>
    <definedName name="dd" localSheetId="37" hidden="1">[1]weekly!#REF!</definedName>
    <definedName name="dd" localSheetId="57" hidden="1">[1]weekly!#REF!</definedName>
    <definedName name="dd" localSheetId="56" hidden="1">[1]weekly!#REF!</definedName>
    <definedName name="dd" localSheetId="58" hidden="1">[1]weekly!#REF!</definedName>
    <definedName name="dd" localSheetId="83" hidden="1">[1]weekly!#REF!</definedName>
    <definedName name="dd" localSheetId="38" hidden="1">[1]weekly!#REF!</definedName>
    <definedName name="dd" localSheetId="39" hidden="1">[1]weekly!#REF!</definedName>
    <definedName name="dd" localSheetId="95" hidden="1">[1]weekly!#REF!</definedName>
    <definedName name="dd" localSheetId="40" hidden="1">[1]weekly!#REF!</definedName>
    <definedName name="dd" localSheetId="92" hidden="1">[1]weekly!#REF!</definedName>
    <definedName name="dd" localSheetId="41" hidden="1">[1]weekly!#REF!</definedName>
    <definedName name="dd" localSheetId="42" hidden="1">[1]weekly!#REF!</definedName>
    <definedName name="dd" localSheetId="43" hidden="1">[1]weekly!#REF!</definedName>
    <definedName name="dd" localSheetId="33" hidden="1">[1]weekly!#REF!</definedName>
    <definedName name="dd" localSheetId="82" hidden="1">[1]weekly!#REF!</definedName>
    <definedName name="dd" localSheetId="44" hidden="1">[1]weekly!#REF!</definedName>
    <definedName name="dd" localSheetId="69" hidden="1">[1]weekly!#REF!</definedName>
    <definedName name="dd" localSheetId="45" hidden="1">[1]weekly!#REF!</definedName>
    <definedName name="dd" localSheetId="24" hidden="1">[1]weekly!#REF!</definedName>
    <definedName name="dd" localSheetId="25" hidden="1">[1]weekly!#REF!</definedName>
    <definedName name="dd" localSheetId="46" hidden="1">[1]weekly!#REF!</definedName>
    <definedName name="dd" localSheetId="14" hidden="1">[1]weekly!#REF!</definedName>
    <definedName name="dd" localSheetId="93" hidden="1">[1]weekly!#REF!</definedName>
    <definedName name="dd" localSheetId="2" hidden="1">[1]weekly!#REF!</definedName>
    <definedName name="dd" localSheetId="47" hidden="1">[1]weekly!#REF!</definedName>
    <definedName name="dd" localSheetId="48" hidden="1">[1]weekly!#REF!</definedName>
    <definedName name="dd" localSheetId="49" hidden="1">[1]weekly!#REF!</definedName>
    <definedName name="dd" localSheetId="50" hidden="1">[1]weekly!#REF!</definedName>
    <definedName name="dd" localSheetId="54" hidden="1">[1]weekly!#REF!</definedName>
    <definedName name="dd" localSheetId="51" hidden="1">[1]weekly!#REF!</definedName>
    <definedName name="dd" localSheetId="52" hidden="1">[1]weekly!#REF!</definedName>
    <definedName name="dd" localSheetId="34" hidden="1">[1]weekly!#REF!</definedName>
    <definedName name="dd" localSheetId="59" hidden="1">[1]weekly!#REF!</definedName>
    <definedName name="dd" localSheetId="53" hidden="1">[1]weekly!#REF!</definedName>
    <definedName name="dd" localSheetId="91" hidden="1">[1]weekly!#REF!</definedName>
    <definedName name="dd" localSheetId="88" hidden="1">[1]weekly!#REF!</definedName>
    <definedName name="dd" localSheetId="90" hidden="1">[1]weekly!#REF!</definedName>
    <definedName name="dd" hidden="1">[1]weekly!#REF!</definedName>
    <definedName name="dddd" localSheetId="60" hidden="1">[1]weekly!#REF!</definedName>
    <definedName name="dddd" localSheetId="87" hidden="1">[1]weekly!#REF!</definedName>
    <definedName name="dddd" localSheetId="36" hidden="1">[1]weekly!#REF!</definedName>
    <definedName name="dddd" localSheetId="61" hidden="1">[1]weekly!#REF!</definedName>
    <definedName name="dddd" localSheetId="37" hidden="1">[1]weekly!#REF!</definedName>
    <definedName name="dddd" localSheetId="17" hidden="1">[1]weekly!#REF!</definedName>
    <definedName name="dddd" localSheetId="57" hidden="1">[1]weekly!#REF!</definedName>
    <definedName name="dddd" localSheetId="56" hidden="1">[1]weekly!#REF!</definedName>
    <definedName name="dddd" localSheetId="58" hidden="1">[1]weekly!#REF!</definedName>
    <definedName name="dddd" localSheetId="19" hidden="1">[1]weekly!#REF!</definedName>
    <definedName name="dddd" localSheetId="83" hidden="1">[1]weekly!#REF!</definedName>
    <definedName name="dddd" localSheetId="38" hidden="1">[1]weekly!#REF!</definedName>
    <definedName name="dddd" localSheetId="39" hidden="1">[1]weekly!#REF!</definedName>
    <definedName name="dddd" localSheetId="95" hidden="1">[1]weekly!#REF!</definedName>
    <definedName name="dddd" localSheetId="40" hidden="1">[1]weekly!#REF!</definedName>
    <definedName name="dddd" localSheetId="92" hidden="1">[1]weekly!#REF!</definedName>
    <definedName name="dddd" localSheetId="41" hidden="1">[1]weekly!#REF!</definedName>
    <definedName name="dddd" localSheetId="42" hidden="1">[1]weekly!#REF!</definedName>
    <definedName name="dddd" localSheetId="43" hidden="1">[1]weekly!#REF!</definedName>
    <definedName name="dddd" localSheetId="33" hidden="1">[1]weekly!#REF!</definedName>
    <definedName name="dddd" localSheetId="82" hidden="1">[1]weekly!#REF!</definedName>
    <definedName name="dddd" localSheetId="44" hidden="1">[1]weekly!#REF!</definedName>
    <definedName name="dddd" localSheetId="69" hidden="1">[1]weekly!#REF!</definedName>
    <definedName name="dddd" localSheetId="45" hidden="1">[1]weekly!#REF!</definedName>
    <definedName name="dddd" localSheetId="24" hidden="1">[1]weekly!#REF!</definedName>
    <definedName name="dddd" localSheetId="25" hidden="1">[1]weekly!#REF!</definedName>
    <definedName name="dddd" localSheetId="46" hidden="1">[1]weekly!#REF!</definedName>
    <definedName name="dddd" localSheetId="14" hidden="1">[1]weekly!#REF!</definedName>
    <definedName name="dddd" localSheetId="93" hidden="1">[1]weekly!#REF!</definedName>
    <definedName name="dddd" localSheetId="47" hidden="1">[1]weekly!#REF!</definedName>
    <definedName name="dddd" localSheetId="48" hidden="1">[1]weekly!#REF!</definedName>
    <definedName name="dddd" localSheetId="49" hidden="1">[1]weekly!#REF!</definedName>
    <definedName name="dddd" localSheetId="50" hidden="1">[1]weekly!#REF!</definedName>
    <definedName name="dddd" localSheetId="54" hidden="1">[1]weekly!#REF!</definedName>
    <definedName name="dddd" localSheetId="51" hidden="1">[1]weekly!#REF!</definedName>
    <definedName name="dddd" localSheetId="52" hidden="1">[1]weekly!#REF!</definedName>
    <definedName name="dddd" localSheetId="34" hidden="1">[1]weekly!#REF!</definedName>
    <definedName name="dddd" localSheetId="59" hidden="1">[1]weekly!#REF!</definedName>
    <definedName name="dddd" localSheetId="21" hidden="1">[1]weekly!#REF!</definedName>
    <definedName name="dddd" localSheetId="22" hidden="1">[1]weekly!#REF!</definedName>
    <definedName name="dddd" localSheetId="53" hidden="1">[1]weekly!#REF!</definedName>
    <definedName name="dddd" localSheetId="91" hidden="1">[1]weekly!#REF!</definedName>
    <definedName name="dddd" localSheetId="88" hidden="1">[1]weekly!#REF!</definedName>
    <definedName name="dddd" localSheetId="90" hidden="1">[1]weekly!#REF!</definedName>
    <definedName name="dddd" hidden="1">[1]weekly!#REF!</definedName>
    <definedName name="ddddd" localSheetId="60" hidden="1">[1]weekly!#REF!</definedName>
    <definedName name="ddddd" localSheetId="87" hidden="1">[1]weekly!#REF!</definedName>
    <definedName name="ddddd" localSheetId="36" hidden="1">[1]weekly!#REF!</definedName>
    <definedName name="ddddd" localSheetId="61" hidden="1">[1]weekly!#REF!</definedName>
    <definedName name="ddddd" localSheetId="37" hidden="1">[1]weekly!#REF!</definedName>
    <definedName name="ddddd" localSheetId="17" hidden="1">[1]weekly!#REF!</definedName>
    <definedName name="ddddd" localSheetId="57" hidden="1">[1]weekly!#REF!</definedName>
    <definedName name="ddddd" localSheetId="56" hidden="1">[1]weekly!#REF!</definedName>
    <definedName name="ddddd" localSheetId="58" hidden="1">[1]weekly!#REF!</definedName>
    <definedName name="ddddd" localSheetId="19" hidden="1">[1]weekly!#REF!</definedName>
    <definedName name="ddddd" localSheetId="83" hidden="1">[1]weekly!#REF!</definedName>
    <definedName name="ddddd" localSheetId="38" hidden="1">[1]weekly!#REF!</definedName>
    <definedName name="ddddd" localSheetId="39" hidden="1">[1]weekly!#REF!</definedName>
    <definedName name="ddddd" localSheetId="95" hidden="1">[1]weekly!#REF!</definedName>
    <definedName name="ddddd" localSheetId="40" hidden="1">[1]weekly!#REF!</definedName>
    <definedName name="ddddd" localSheetId="92" hidden="1">[1]weekly!#REF!</definedName>
    <definedName name="ddddd" localSheetId="41" hidden="1">[1]weekly!#REF!</definedName>
    <definedName name="ddddd" localSheetId="42" hidden="1">[1]weekly!#REF!</definedName>
    <definedName name="ddddd" localSheetId="43" hidden="1">[1]weekly!#REF!</definedName>
    <definedName name="ddddd" localSheetId="33" hidden="1">[1]weekly!#REF!</definedName>
    <definedName name="ddddd" localSheetId="82" hidden="1">[1]weekly!#REF!</definedName>
    <definedName name="ddddd" localSheetId="44" hidden="1">[1]weekly!#REF!</definedName>
    <definedName name="ddddd" localSheetId="69" hidden="1">[1]weekly!#REF!</definedName>
    <definedName name="ddddd" localSheetId="45" hidden="1">[1]weekly!#REF!</definedName>
    <definedName name="ddddd" localSheetId="24" hidden="1">[1]weekly!#REF!</definedName>
    <definedName name="ddddd" localSheetId="25" hidden="1">[1]weekly!#REF!</definedName>
    <definedName name="ddddd" localSheetId="46" hidden="1">[1]weekly!#REF!</definedName>
    <definedName name="ddddd" localSheetId="14" hidden="1">[1]weekly!#REF!</definedName>
    <definedName name="ddddd" localSheetId="93" hidden="1">[1]weekly!#REF!</definedName>
    <definedName name="ddddd" localSheetId="47" hidden="1">[1]weekly!#REF!</definedName>
    <definedName name="ddddd" localSheetId="48" hidden="1">[1]weekly!#REF!</definedName>
    <definedName name="ddddd" localSheetId="49" hidden="1">[1]weekly!#REF!</definedName>
    <definedName name="ddddd" localSheetId="50" hidden="1">[1]weekly!#REF!</definedName>
    <definedName name="ddddd" localSheetId="54" hidden="1">[1]weekly!#REF!</definedName>
    <definedName name="ddddd" localSheetId="51" hidden="1">[1]weekly!#REF!</definedName>
    <definedName name="ddddd" localSheetId="52" hidden="1">[1]weekly!#REF!</definedName>
    <definedName name="ddddd" localSheetId="34" hidden="1">[1]weekly!#REF!</definedName>
    <definedName name="ddddd" localSheetId="59" hidden="1">[1]weekly!#REF!</definedName>
    <definedName name="ddddd" localSheetId="21" hidden="1">[1]weekly!#REF!</definedName>
    <definedName name="ddddd" localSheetId="22" hidden="1">[1]weekly!#REF!</definedName>
    <definedName name="ddddd" localSheetId="53" hidden="1">[1]weekly!#REF!</definedName>
    <definedName name="ddddd" localSheetId="91" hidden="1">[1]weekly!#REF!</definedName>
    <definedName name="ddddd" localSheetId="88" hidden="1">[1]weekly!#REF!</definedName>
    <definedName name="ddddd" localSheetId="90" hidden="1">[1]weekly!#REF!</definedName>
    <definedName name="ddddd" hidden="1">[1]weekly!#REF!</definedName>
    <definedName name="dddddddddddd" localSheetId="60" hidden="1">[1]weekly!#REF!</definedName>
    <definedName name="dddddddddddd" localSheetId="87" hidden="1">[1]weekly!#REF!</definedName>
    <definedName name="dddddddddddd" localSheetId="36" hidden="1">[1]weekly!#REF!</definedName>
    <definedName name="dddddddddddd" localSheetId="61" hidden="1">[1]weekly!#REF!</definedName>
    <definedName name="dddddddddddd" localSheetId="37" hidden="1">[1]weekly!#REF!</definedName>
    <definedName name="dddddddddddd" localSheetId="17" hidden="1">[1]weekly!#REF!</definedName>
    <definedName name="dddddddddddd" localSheetId="57" hidden="1">[1]weekly!#REF!</definedName>
    <definedName name="dddddddddddd" localSheetId="56" hidden="1">[1]weekly!#REF!</definedName>
    <definedName name="dddddddddddd" localSheetId="58" hidden="1">[1]weekly!#REF!</definedName>
    <definedName name="dddddddddddd" localSheetId="19" hidden="1">[1]weekly!#REF!</definedName>
    <definedName name="dddddddddddd" localSheetId="83" hidden="1">[1]weekly!#REF!</definedName>
    <definedName name="dddddddddddd" localSheetId="38" hidden="1">[1]weekly!#REF!</definedName>
    <definedName name="dddddddddddd" localSheetId="39" hidden="1">[1]weekly!#REF!</definedName>
    <definedName name="dddddddddddd" localSheetId="95" hidden="1">[1]weekly!#REF!</definedName>
    <definedName name="dddddddddddd" localSheetId="40" hidden="1">[1]weekly!#REF!</definedName>
    <definedName name="dddddddddddd" localSheetId="92" hidden="1">[1]weekly!#REF!</definedName>
    <definedName name="dddddddddddd" localSheetId="41" hidden="1">[1]weekly!#REF!</definedName>
    <definedName name="dddddddddddd" localSheetId="42" hidden="1">[1]weekly!#REF!</definedName>
    <definedName name="dddddddddddd" localSheetId="43" hidden="1">[1]weekly!#REF!</definedName>
    <definedName name="dddddddddddd" localSheetId="33" hidden="1">[1]weekly!#REF!</definedName>
    <definedName name="dddddddddddd" localSheetId="82" hidden="1">[1]weekly!#REF!</definedName>
    <definedName name="dddddddddddd" localSheetId="44" hidden="1">[1]weekly!#REF!</definedName>
    <definedName name="dddddddddddd" localSheetId="69" hidden="1">[1]weekly!#REF!</definedName>
    <definedName name="dddddddddddd" localSheetId="45" hidden="1">[1]weekly!#REF!</definedName>
    <definedName name="dddddddddddd" localSheetId="24" hidden="1">[1]weekly!#REF!</definedName>
    <definedName name="dddddddddddd" localSheetId="25" hidden="1">[1]weekly!#REF!</definedName>
    <definedName name="dddddddddddd" localSheetId="46" hidden="1">[1]weekly!#REF!</definedName>
    <definedName name="dddddddddddd" localSheetId="14" hidden="1">[1]weekly!#REF!</definedName>
    <definedName name="dddddddddddd" localSheetId="93" hidden="1">[1]weekly!#REF!</definedName>
    <definedName name="dddddddddddd" localSheetId="47" hidden="1">[1]weekly!#REF!</definedName>
    <definedName name="dddddddddddd" localSheetId="48" hidden="1">[1]weekly!#REF!</definedName>
    <definedName name="dddddddddddd" localSheetId="49" hidden="1">[1]weekly!#REF!</definedName>
    <definedName name="dddddddddddd" localSheetId="50" hidden="1">[1]weekly!#REF!</definedName>
    <definedName name="dddddddddddd" localSheetId="54" hidden="1">[1]weekly!#REF!</definedName>
    <definedName name="dddddddddddd" localSheetId="51" hidden="1">[1]weekly!#REF!</definedName>
    <definedName name="dddddddddddd" localSheetId="52" hidden="1">[1]weekly!#REF!</definedName>
    <definedName name="dddddddddddd" localSheetId="34" hidden="1">[1]weekly!#REF!</definedName>
    <definedName name="dddddddddddd" localSheetId="59" hidden="1">[1]weekly!#REF!</definedName>
    <definedName name="dddddddddddd" localSheetId="21" hidden="1">[1]weekly!#REF!</definedName>
    <definedName name="dddddddddddd" localSheetId="22" hidden="1">[1]weekly!#REF!</definedName>
    <definedName name="dddddddddddd" localSheetId="53" hidden="1">[1]weekly!#REF!</definedName>
    <definedName name="dddddddddddd" localSheetId="91" hidden="1">[1]weekly!#REF!</definedName>
    <definedName name="dddddddddddd" localSheetId="88" hidden="1">[1]weekly!#REF!</definedName>
    <definedName name="dddddddddddd" localSheetId="90" hidden="1">[1]weekly!#REF!</definedName>
    <definedName name="dddddddddddd" hidden="1">[1]weekly!#REF!</definedName>
    <definedName name="ddddddddddddddd" localSheetId="60" hidden="1">[1]weekly!#REF!</definedName>
    <definedName name="ddddddddddddddd" localSheetId="87" hidden="1">[1]weekly!#REF!</definedName>
    <definedName name="ddddddddddddddd" localSheetId="36" hidden="1">[1]weekly!#REF!</definedName>
    <definedName name="ddddddddddddddd" localSheetId="61" hidden="1">[1]weekly!#REF!</definedName>
    <definedName name="ddddddddddddddd" localSheetId="37" hidden="1">[1]weekly!#REF!</definedName>
    <definedName name="ddddddddddddddd" localSheetId="17" hidden="1">[1]weekly!#REF!</definedName>
    <definedName name="ddddddddddddddd" localSheetId="57" hidden="1">[1]weekly!#REF!</definedName>
    <definedName name="ddddddddddddddd" localSheetId="56" hidden="1">[1]weekly!#REF!</definedName>
    <definedName name="ddddddddddddddd" localSheetId="58" hidden="1">[1]weekly!#REF!</definedName>
    <definedName name="ddddddddddddddd" localSheetId="19" hidden="1">[1]weekly!#REF!</definedName>
    <definedName name="ddddddddddddddd" localSheetId="83" hidden="1">[1]weekly!#REF!</definedName>
    <definedName name="ddddddddddddddd" localSheetId="38" hidden="1">[1]weekly!#REF!</definedName>
    <definedName name="ddddddddddddddd" localSheetId="39" hidden="1">[1]weekly!#REF!</definedName>
    <definedName name="ddddddddddddddd" localSheetId="95" hidden="1">[1]weekly!#REF!</definedName>
    <definedName name="ddddddddddddddd" localSheetId="40" hidden="1">[1]weekly!#REF!</definedName>
    <definedName name="ddddddddddddddd" localSheetId="92" hidden="1">[1]weekly!#REF!</definedName>
    <definedName name="ddddddddddddddd" localSheetId="41" hidden="1">[1]weekly!#REF!</definedName>
    <definedName name="ddddddddddddddd" localSheetId="42" hidden="1">[1]weekly!#REF!</definedName>
    <definedName name="ddddddddddddddd" localSheetId="43" hidden="1">[1]weekly!#REF!</definedName>
    <definedName name="ddddddddddddddd" localSheetId="33" hidden="1">[1]weekly!#REF!</definedName>
    <definedName name="ddddddddddddddd" localSheetId="82" hidden="1">[1]weekly!#REF!</definedName>
    <definedName name="ddddddddddddddd" localSheetId="44" hidden="1">[1]weekly!#REF!</definedName>
    <definedName name="ddddddddddddddd" localSheetId="69" hidden="1">[1]weekly!#REF!</definedName>
    <definedName name="ddddddddddddddd" localSheetId="45" hidden="1">[1]weekly!#REF!</definedName>
    <definedName name="ddddddddddddddd" localSheetId="24" hidden="1">[1]weekly!#REF!</definedName>
    <definedName name="ddddddddddddddd" localSheetId="25" hidden="1">[1]weekly!#REF!</definedName>
    <definedName name="ddddddddddddddd" localSheetId="46" hidden="1">[1]weekly!#REF!</definedName>
    <definedName name="ddddddddddddddd" localSheetId="14" hidden="1">[1]weekly!#REF!</definedName>
    <definedName name="ddddddddddddddd" localSheetId="93" hidden="1">[1]weekly!#REF!</definedName>
    <definedName name="ddddddddddddddd" localSheetId="47" hidden="1">[1]weekly!#REF!</definedName>
    <definedName name="ddddddddddddddd" localSheetId="48" hidden="1">[1]weekly!#REF!</definedName>
    <definedName name="ddddddddddddddd" localSheetId="49" hidden="1">[1]weekly!#REF!</definedName>
    <definedName name="ddddddddddddddd" localSheetId="50" hidden="1">[1]weekly!#REF!</definedName>
    <definedName name="ddddddddddddddd" localSheetId="54" hidden="1">[1]weekly!#REF!</definedName>
    <definedName name="ddddddddddddddd" localSheetId="51" hidden="1">[1]weekly!#REF!</definedName>
    <definedName name="ddddddddddddddd" localSheetId="52" hidden="1">[1]weekly!#REF!</definedName>
    <definedName name="ddddddddddddddd" localSheetId="34" hidden="1">[1]weekly!#REF!</definedName>
    <definedName name="ddddddddddddddd" localSheetId="59" hidden="1">[1]weekly!#REF!</definedName>
    <definedName name="ddddddddddddddd" localSheetId="21" hidden="1">[1]weekly!#REF!</definedName>
    <definedName name="ddddddddddddddd" localSheetId="22" hidden="1">[1]weekly!#REF!</definedName>
    <definedName name="ddddddddddddddd" localSheetId="53" hidden="1">[1]weekly!#REF!</definedName>
    <definedName name="ddddddddddddddd" localSheetId="91" hidden="1">[1]weekly!#REF!</definedName>
    <definedName name="ddddddddddddddd" localSheetId="88" hidden="1">[1]weekly!#REF!</definedName>
    <definedName name="ddddddddddddddd" localSheetId="90" hidden="1">[1]weekly!#REF!</definedName>
    <definedName name="ddddddddddddddd" hidden="1">[1]weekly!#REF!</definedName>
    <definedName name="dddddddddddddddd" localSheetId="60" hidden="1">[1]weekly!#REF!</definedName>
    <definedName name="dddddddddddddddd" localSheetId="87" hidden="1">[1]weekly!#REF!</definedName>
    <definedName name="dddddddddddddddd" localSheetId="36" hidden="1">[1]weekly!#REF!</definedName>
    <definedName name="dddddddddddddddd" localSheetId="61" hidden="1">[1]weekly!#REF!</definedName>
    <definedName name="dddddddddddddddd" localSheetId="37" hidden="1">[1]weekly!#REF!</definedName>
    <definedName name="dddddddddddddddd" localSheetId="17" hidden="1">[1]weekly!#REF!</definedName>
    <definedName name="dddddddddddddddd" localSheetId="57" hidden="1">[1]weekly!#REF!</definedName>
    <definedName name="dddddddddddddddd" localSheetId="56" hidden="1">[1]weekly!#REF!</definedName>
    <definedName name="dddddddddddddddd" localSheetId="58" hidden="1">[1]weekly!#REF!</definedName>
    <definedName name="dddddddddddddddd" localSheetId="19" hidden="1">[1]weekly!#REF!</definedName>
    <definedName name="dddddddddddddddd" localSheetId="83" hidden="1">[1]weekly!#REF!</definedName>
    <definedName name="dddddddddddddddd" localSheetId="38" hidden="1">[1]weekly!#REF!</definedName>
    <definedName name="dddddddddddddddd" localSheetId="39" hidden="1">[1]weekly!#REF!</definedName>
    <definedName name="dddddddddddddddd" localSheetId="95" hidden="1">[1]weekly!#REF!</definedName>
    <definedName name="dddddddddddddddd" localSheetId="40" hidden="1">[1]weekly!#REF!</definedName>
    <definedName name="dddddddddddddddd" localSheetId="92" hidden="1">[1]weekly!#REF!</definedName>
    <definedName name="dddddddddddddddd" localSheetId="41" hidden="1">[1]weekly!#REF!</definedName>
    <definedName name="dddddddddddddddd" localSheetId="42" hidden="1">[1]weekly!#REF!</definedName>
    <definedName name="dddddddddddddddd" localSheetId="43" hidden="1">[1]weekly!#REF!</definedName>
    <definedName name="dddddddddddddddd" localSheetId="33" hidden="1">[1]weekly!#REF!</definedName>
    <definedName name="dddddddddddddddd" localSheetId="82" hidden="1">[1]weekly!#REF!</definedName>
    <definedName name="dddddddddddddddd" localSheetId="44" hidden="1">[1]weekly!#REF!</definedName>
    <definedName name="dddddddddddddddd" localSheetId="69" hidden="1">[1]weekly!#REF!</definedName>
    <definedName name="dddddddddddddddd" localSheetId="45" hidden="1">[1]weekly!#REF!</definedName>
    <definedName name="dddddddddddddddd" localSheetId="24" hidden="1">[1]weekly!#REF!</definedName>
    <definedName name="dddddddddddddddd" localSheetId="25" hidden="1">[1]weekly!#REF!</definedName>
    <definedName name="dddddddddddddddd" localSheetId="46" hidden="1">[1]weekly!#REF!</definedName>
    <definedName name="dddddddddddddddd" localSheetId="14" hidden="1">[1]weekly!#REF!</definedName>
    <definedName name="dddddddddddddddd" localSheetId="93" hidden="1">[1]weekly!#REF!</definedName>
    <definedName name="dddddddddddddddd" localSheetId="47" hidden="1">[1]weekly!#REF!</definedName>
    <definedName name="dddddddddddddddd" localSheetId="48" hidden="1">[1]weekly!#REF!</definedName>
    <definedName name="dddddddddddddddd" localSheetId="49" hidden="1">[1]weekly!#REF!</definedName>
    <definedName name="dddddddddddddddd" localSheetId="50" hidden="1">[1]weekly!#REF!</definedName>
    <definedName name="dddddddddddddddd" localSheetId="54" hidden="1">[1]weekly!#REF!</definedName>
    <definedName name="dddddddddddddddd" localSheetId="51" hidden="1">[1]weekly!#REF!</definedName>
    <definedName name="dddddddddddddddd" localSheetId="52" hidden="1">[1]weekly!#REF!</definedName>
    <definedName name="dddddddddddddddd" localSheetId="34" hidden="1">[1]weekly!#REF!</definedName>
    <definedName name="dddddddddddddddd" localSheetId="59" hidden="1">[1]weekly!#REF!</definedName>
    <definedName name="dddddddddddddddd" localSheetId="21" hidden="1">[1]weekly!#REF!</definedName>
    <definedName name="dddddddddddddddd" localSheetId="22" hidden="1">[1]weekly!#REF!</definedName>
    <definedName name="dddddddddddddddd" localSheetId="53" hidden="1">[1]weekly!#REF!</definedName>
    <definedName name="dddddddddddddddd" localSheetId="91" hidden="1">[1]weekly!#REF!</definedName>
    <definedName name="dddddddddddddddd" localSheetId="88" hidden="1">[1]weekly!#REF!</definedName>
    <definedName name="dddddddddddddddd" localSheetId="90" hidden="1">[1]weekly!#REF!</definedName>
    <definedName name="dddddddddddddddd" hidden="1">[1]weekly!#REF!</definedName>
    <definedName name="ddddddddddddddddd" localSheetId="60" hidden="1">[1]weekly!#REF!</definedName>
    <definedName name="ddddddddddddddddd" localSheetId="87" hidden="1">[1]weekly!#REF!</definedName>
    <definedName name="ddddddddddddddddd" localSheetId="36" hidden="1">[1]weekly!#REF!</definedName>
    <definedName name="ddddddddddddddddd" localSheetId="61" hidden="1">[1]weekly!#REF!</definedName>
    <definedName name="ddddddddddddddddd" localSheetId="37" hidden="1">[1]weekly!#REF!</definedName>
    <definedName name="ddddddddddddddddd" localSheetId="17" hidden="1">[1]weekly!#REF!</definedName>
    <definedName name="ddddddddddddddddd" localSheetId="57" hidden="1">[1]weekly!#REF!</definedName>
    <definedName name="ddddddddddddddddd" localSheetId="56" hidden="1">[1]weekly!#REF!</definedName>
    <definedName name="ddddddddddddddddd" localSheetId="58" hidden="1">[1]weekly!#REF!</definedName>
    <definedName name="ddddddddddddddddd" localSheetId="19" hidden="1">[1]weekly!#REF!</definedName>
    <definedName name="ddddddddddddddddd" localSheetId="83" hidden="1">[1]weekly!#REF!</definedName>
    <definedName name="ddddddddddddddddd" localSheetId="38" hidden="1">[1]weekly!#REF!</definedName>
    <definedName name="ddddddddddddddddd" localSheetId="39" hidden="1">[1]weekly!#REF!</definedName>
    <definedName name="ddddddddddddddddd" localSheetId="95" hidden="1">[1]weekly!#REF!</definedName>
    <definedName name="ddddddddddddddddd" localSheetId="40" hidden="1">[1]weekly!#REF!</definedName>
    <definedName name="ddddddddddddddddd" localSheetId="92" hidden="1">[1]weekly!#REF!</definedName>
    <definedName name="ddddddddddddddddd" localSheetId="41" hidden="1">[1]weekly!#REF!</definedName>
    <definedName name="ddddddddddddddddd" localSheetId="42" hidden="1">[1]weekly!#REF!</definedName>
    <definedName name="ddddddddddddddddd" localSheetId="43" hidden="1">[1]weekly!#REF!</definedName>
    <definedName name="ddddddddddddddddd" localSheetId="33" hidden="1">[1]weekly!#REF!</definedName>
    <definedName name="ddddddddddddddddd" localSheetId="82" hidden="1">[1]weekly!#REF!</definedName>
    <definedName name="ddddddddddddddddd" localSheetId="44" hidden="1">[1]weekly!#REF!</definedName>
    <definedName name="ddddddddddddddddd" localSheetId="69" hidden="1">[1]weekly!#REF!</definedName>
    <definedName name="ddddddddddddddddd" localSheetId="45" hidden="1">[1]weekly!#REF!</definedName>
    <definedName name="ddddddddddddddddd" localSheetId="24" hidden="1">[1]weekly!#REF!</definedName>
    <definedName name="ddddddddddddddddd" localSheetId="25" hidden="1">[1]weekly!#REF!</definedName>
    <definedName name="ddddddddddddddddd" localSheetId="46" hidden="1">[1]weekly!#REF!</definedName>
    <definedName name="ddddddddddddddddd" localSheetId="14" hidden="1">[1]weekly!#REF!</definedName>
    <definedName name="ddddddddddddddddd" localSheetId="93" hidden="1">[1]weekly!#REF!</definedName>
    <definedName name="ddddddddddddddddd" localSheetId="47" hidden="1">[1]weekly!#REF!</definedName>
    <definedName name="ddddddddddddddddd" localSheetId="48" hidden="1">[1]weekly!#REF!</definedName>
    <definedName name="ddddddddddddddddd" localSheetId="49" hidden="1">[1]weekly!#REF!</definedName>
    <definedName name="ddddddddddddddddd" localSheetId="50" hidden="1">[1]weekly!#REF!</definedName>
    <definedName name="ddddddddddddddddd" localSheetId="54" hidden="1">[1]weekly!#REF!</definedName>
    <definedName name="ddddddddddddddddd" localSheetId="51" hidden="1">[1]weekly!#REF!</definedName>
    <definedName name="ddddddddddddddddd" localSheetId="52" hidden="1">[1]weekly!#REF!</definedName>
    <definedName name="ddddddddddddddddd" localSheetId="34" hidden="1">[1]weekly!#REF!</definedName>
    <definedName name="ddddddddddddddddd" localSheetId="59" hidden="1">[1]weekly!#REF!</definedName>
    <definedName name="ddddddddddddddddd" localSheetId="21" hidden="1">[1]weekly!#REF!</definedName>
    <definedName name="ddddddddddddddddd" localSheetId="22" hidden="1">[1]weekly!#REF!</definedName>
    <definedName name="ddddddddddddddddd" localSheetId="53" hidden="1">[1]weekly!#REF!</definedName>
    <definedName name="ddddddddddddddddd" localSheetId="91" hidden="1">[1]weekly!#REF!</definedName>
    <definedName name="ddddddddddddddddd" localSheetId="88" hidden="1">[1]weekly!#REF!</definedName>
    <definedName name="ddddddddddddddddd" localSheetId="90" hidden="1">[1]weekly!#REF!</definedName>
    <definedName name="ddddddddddddddddd" hidden="1">[1]weekly!#REF!</definedName>
    <definedName name="ddddddddddddddddddd" localSheetId="60" hidden="1">[1]weekly!#REF!</definedName>
    <definedName name="ddddddddddddddddddd" localSheetId="87" hidden="1">[1]weekly!#REF!</definedName>
    <definedName name="ddddddddddddddddddd" localSheetId="36" hidden="1">[1]weekly!#REF!</definedName>
    <definedName name="ddddddddddddddddddd" localSheetId="61" hidden="1">[1]weekly!#REF!</definedName>
    <definedName name="ddddddddddddddddddd" localSheetId="37" hidden="1">[1]weekly!#REF!</definedName>
    <definedName name="ddddddddddddddddddd" localSheetId="17" hidden="1">[1]weekly!#REF!</definedName>
    <definedName name="ddddddddddddddddddd" localSheetId="57" hidden="1">[1]weekly!#REF!</definedName>
    <definedName name="ddddddddddddddddddd" localSheetId="56" hidden="1">[1]weekly!#REF!</definedName>
    <definedName name="ddddddddddddddddddd" localSheetId="58" hidden="1">[1]weekly!#REF!</definedName>
    <definedName name="ddddddddddddddddddd" localSheetId="19" hidden="1">[1]weekly!#REF!</definedName>
    <definedName name="ddddddddddddddddddd" localSheetId="83" hidden="1">[1]weekly!#REF!</definedName>
    <definedName name="ddddddddddddddddddd" localSheetId="38" hidden="1">[1]weekly!#REF!</definedName>
    <definedName name="ddddddddddddddddddd" localSheetId="39" hidden="1">[1]weekly!#REF!</definedName>
    <definedName name="ddddddddddddddddddd" localSheetId="95" hidden="1">[1]weekly!#REF!</definedName>
    <definedName name="ddddddddddddddddddd" localSheetId="40" hidden="1">[1]weekly!#REF!</definedName>
    <definedName name="ddddddddddddddddddd" localSheetId="92" hidden="1">[1]weekly!#REF!</definedName>
    <definedName name="ddddddddddddddddddd" localSheetId="41" hidden="1">[1]weekly!#REF!</definedName>
    <definedName name="ddddddddddddddddddd" localSheetId="42" hidden="1">[1]weekly!#REF!</definedName>
    <definedName name="ddddddddddddddddddd" localSheetId="43" hidden="1">[1]weekly!#REF!</definedName>
    <definedName name="ddddddddddddddddddd" localSheetId="33" hidden="1">[1]weekly!#REF!</definedName>
    <definedName name="ddddddddddddddddddd" localSheetId="82" hidden="1">[1]weekly!#REF!</definedName>
    <definedName name="ddddddddddddddddddd" localSheetId="44" hidden="1">[1]weekly!#REF!</definedName>
    <definedName name="ddddddddddddddddddd" localSheetId="69" hidden="1">[1]weekly!#REF!</definedName>
    <definedName name="ddddddddddddddddddd" localSheetId="45" hidden="1">[1]weekly!#REF!</definedName>
    <definedName name="ddddddddddddddddddd" localSheetId="24" hidden="1">[1]weekly!#REF!</definedName>
    <definedName name="ddddddddddddddddddd" localSheetId="25" hidden="1">[1]weekly!#REF!</definedName>
    <definedName name="ddddddddddddddddddd" localSheetId="46" hidden="1">[1]weekly!#REF!</definedName>
    <definedName name="ddddddddddddddddddd" localSheetId="14" hidden="1">[1]weekly!#REF!</definedName>
    <definedName name="ddddddddddddddddddd" localSheetId="93" hidden="1">[1]weekly!#REF!</definedName>
    <definedName name="ddddddddddddddddddd" localSheetId="47" hidden="1">[1]weekly!#REF!</definedName>
    <definedName name="ddddddddddddddddddd" localSheetId="48" hidden="1">[1]weekly!#REF!</definedName>
    <definedName name="ddddddddddddddddddd" localSheetId="49" hidden="1">[1]weekly!#REF!</definedName>
    <definedName name="ddddddddddddddddddd" localSheetId="50" hidden="1">[1]weekly!#REF!</definedName>
    <definedName name="ddddddddddddddddddd" localSheetId="54" hidden="1">[1]weekly!#REF!</definedName>
    <definedName name="ddddddddddddddddddd" localSheetId="51" hidden="1">[1]weekly!#REF!</definedName>
    <definedName name="ddddddddddddddddddd" localSheetId="52" hidden="1">[1]weekly!#REF!</definedName>
    <definedName name="ddddddddddddddddddd" localSheetId="34" hidden="1">[1]weekly!#REF!</definedName>
    <definedName name="ddddddddddddddddddd" localSheetId="59" hidden="1">[1]weekly!#REF!</definedName>
    <definedName name="ddddddddddddddddddd" localSheetId="21" hidden="1">[1]weekly!#REF!</definedName>
    <definedName name="ddddddddddddddddddd" localSheetId="22" hidden="1">[1]weekly!#REF!</definedName>
    <definedName name="ddddddddddddddddddd" localSheetId="53" hidden="1">[1]weekly!#REF!</definedName>
    <definedName name="ddddddddddddddddddd" localSheetId="91" hidden="1">[1]weekly!#REF!</definedName>
    <definedName name="ddddddddddddddddddd" localSheetId="88" hidden="1">[1]weekly!#REF!</definedName>
    <definedName name="ddddddddddddddddddd" localSheetId="90" hidden="1">[1]weekly!#REF!</definedName>
    <definedName name="ddddddddddddddddddd" hidden="1">[1]weekly!#REF!</definedName>
    <definedName name="dddddddddddddddddddddddddddddddd" localSheetId="60" hidden="1">[1]weekly!#REF!</definedName>
    <definedName name="dddddddddddddddddddddddddddddddd" localSheetId="87" hidden="1">[1]weekly!#REF!</definedName>
    <definedName name="dddddddddddddddddddddddddddddddd" localSheetId="36" hidden="1">[1]weekly!#REF!</definedName>
    <definedName name="dddddddddddddddddddddddddddddddd" localSheetId="61" hidden="1">[1]weekly!#REF!</definedName>
    <definedName name="dddddddddddddddddddddddddddddddd" localSheetId="37" hidden="1">[1]weekly!#REF!</definedName>
    <definedName name="dddddddddddddddddddddddddddddddd" localSheetId="17" hidden="1">[1]weekly!#REF!</definedName>
    <definedName name="dddddddddddddddddddddddddddddddd" localSheetId="57" hidden="1">[1]weekly!#REF!</definedName>
    <definedName name="dddddddddddddddddddddddddddddddd" localSheetId="56" hidden="1">[1]weekly!#REF!</definedName>
    <definedName name="dddddddddddddddddddddddddddddddd" localSheetId="58" hidden="1">[1]weekly!#REF!</definedName>
    <definedName name="dddddddddddddddddddddddddddddddd" localSheetId="19" hidden="1">[1]weekly!#REF!</definedName>
    <definedName name="dddddddddddddddddddddddddddddddd" localSheetId="83" hidden="1">[1]weekly!#REF!</definedName>
    <definedName name="dddddddddddddddddddddddddddddddd" localSheetId="38" hidden="1">[1]weekly!#REF!</definedName>
    <definedName name="dddddddddddddddddddddddddddddddd" localSheetId="39" hidden="1">[1]weekly!#REF!</definedName>
    <definedName name="dddddddddddddddddddddddddddddddd" localSheetId="95" hidden="1">[1]weekly!#REF!</definedName>
    <definedName name="dddddddddddddddddddddddddddddddd" localSheetId="40" hidden="1">[1]weekly!#REF!</definedName>
    <definedName name="dddddddddddddddddddddddddddddddd" localSheetId="92" hidden="1">[1]weekly!#REF!</definedName>
    <definedName name="dddddddddddddddddddddddddddddddd" localSheetId="41" hidden="1">[1]weekly!#REF!</definedName>
    <definedName name="dddddddddddddddddddddddddddddddd" localSheetId="42" hidden="1">[1]weekly!#REF!</definedName>
    <definedName name="dddddddddddddddddddddddddddddddd" localSheetId="43" hidden="1">[1]weekly!#REF!</definedName>
    <definedName name="dddddddddddddddddddddddddddddddd" localSheetId="33" hidden="1">[1]weekly!#REF!</definedName>
    <definedName name="dddddddddddddddddddddddddddddddd" localSheetId="82" hidden="1">[1]weekly!#REF!</definedName>
    <definedName name="dddddddddddddddddddddddddddddddd" localSheetId="44" hidden="1">[1]weekly!#REF!</definedName>
    <definedName name="dddddddddddddddddddddddddddddddd" localSheetId="69" hidden="1">[1]weekly!#REF!</definedName>
    <definedName name="dddddddddddddddddddddddddddddddd" localSheetId="45" hidden="1">[1]weekly!#REF!</definedName>
    <definedName name="dddddddddddddddddddddddddddddddd" localSheetId="24" hidden="1">[1]weekly!#REF!</definedName>
    <definedName name="dddddddddddddddddddddddddddddddd" localSheetId="25" hidden="1">[1]weekly!#REF!</definedName>
    <definedName name="dddddddddddddddddddddddddddddddd" localSheetId="46" hidden="1">[1]weekly!#REF!</definedName>
    <definedName name="dddddddddddddddddddddddddddddddd" localSheetId="14" hidden="1">[1]weekly!#REF!</definedName>
    <definedName name="dddddddddddddddddddddddddddddddd" localSheetId="93" hidden="1">[1]weekly!#REF!</definedName>
    <definedName name="dddddddddddddddddddddddddddddddd" localSheetId="47" hidden="1">[1]weekly!#REF!</definedName>
    <definedName name="dddddddddddddddddddddddddddddddd" localSheetId="48" hidden="1">[1]weekly!#REF!</definedName>
    <definedName name="dddddddddddddddddddddddddddddddd" localSheetId="49" hidden="1">[1]weekly!#REF!</definedName>
    <definedName name="dddddddddddddddddddddddddddddddd" localSheetId="50" hidden="1">[1]weekly!#REF!</definedName>
    <definedName name="dddddddddddddddddddddddddddddddd" localSheetId="54" hidden="1">[1]weekly!#REF!</definedName>
    <definedName name="dddddddddddddddddddddddddddddddd" localSheetId="51" hidden="1">[1]weekly!#REF!</definedName>
    <definedName name="dddddddddddddddddddddddddddddddd" localSheetId="52" hidden="1">[1]weekly!#REF!</definedName>
    <definedName name="dddddddddddddddddddddddddddddddd" localSheetId="34" hidden="1">[1]weekly!#REF!</definedName>
    <definedName name="dddddddddddddddddddddddddddddddd" localSheetId="59" hidden="1">[1]weekly!#REF!</definedName>
    <definedName name="dddddddddddddddddddddddddddddddd" localSheetId="21" hidden="1">[1]weekly!#REF!</definedName>
    <definedName name="dddddddddddddddddddddddddddddddd" localSheetId="22" hidden="1">[1]weekly!#REF!</definedName>
    <definedName name="dddddddddddddddddddddddddddddddd" localSheetId="53" hidden="1">[1]weekly!#REF!</definedName>
    <definedName name="dddddddddddddddddddddddddddddddd" localSheetId="91" hidden="1">[1]weekly!#REF!</definedName>
    <definedName name="dddddddddddddddddddddddddddddddd" localSheetId="88" hidden="1">[1]weekly!#REF!</definedName>
    <definedName name="dddddddddddddddddddddddddddddddd" localSheetId="90" hidden="1">[1]weekly!#REF!</definedName>
    <definedName name="dddddddddddddddddddddddddddddddd" hidden="1">[1]weekly!#REF!</definedName>
    <definedName name="dddddddddddddddddddddddddddddddddddddd" localSheetId="60" hidden="1">[1]weekly!#REF!</definedName>
    <definedName name="dddddddddddddddddddddddddddddddddddddd" localSheetId="87" hidden="1">[1]weekly!#REF!</definedName>
    <definedName name="dddddddddddddddddddddddddddddddddddddd" localSheetId="36" hidden="1">[1]weekly!#REF!</definedName>
    <definedName name="dddddddddddddddddddddddddddddddddddddd" localSheetId="61" hidden="1">[1]weekly!#REF!</definedName>
    <definedName name="dddddddddddddddddddddddddddddddddddddd" localSheetId="37" hidden="1">[1]weekly!#REF!</definedName>
    <definedName name="dddddddddddddddddddddddddddddddddddddd" localSheetId="17" hidden="1">[1]weekly!#REF!</definedName>
    <definedName name="dddddddddddddddddddddddddddddddddddddd" localSheetId="57" hidden="1">[1]weekly!#REF!</definedName>
    <definedName name="dddddddddddddddddddddddddddddddddddddd" localSheetId="56" hidden="1">[1]weekly!#REF!</definedName>
    <definedName name="dddddddddddddddddddddddddddddddddddddd" localSheetId="58" hidden="1">[1]weekly!#REF!</definedName>
    <definedName name="dddddddddddddddddddddddddddddddddddddd" localSheetId="19" hidden="1">[1]weekly!#REF!</definedName>
    <definedName name="dddddddddddddddddddddddddddddddddddddd" localSheetId="83" hidden="1">[1]weekly!#REF!</definedName>
    <definedName name="dddddddddddddddddddddddddddddddddddddd" localSheetId="38" hidden="1">[1]weekly!#REF!</definedName>
    <definedName name="dddddddddddddddddddddddddddddddddddddd" localSheetId="39" hidden="1">[1]weekly!#REF!</definedName>
    <definedName name="dddddddddddddddddddddddddddddddddddddd" localSheetId="95" hidden="1">[1]weekly!#REF!</definedName>
    <definedName name="dddddddddddddddddddddddddddddddddddddd" localSheetId="40" hidden="1">[1]weekly!#REF!</definedName>
    <definedName name="dddddddddddddddddddddddddddddddddddddd" localSheetId="92" hidden="1">[1]weekly!#REF!</definedName>
    <definedName name="dddddddddddddddddddddddddddddddddddddd" localSheetId="41" hidden="1">[1]weekly!#REF!</definedName>
    <definedName name="dddddddddddddddddddddddddddddddddddddd" localSheetId="42" hidden="1">[1]weekly!#REF!</definedName>
    <definedName name="dddddddddddddddddddddddddddddddddddddd" localSheetId="43" hidden="1">[1]weekly!#REF!</definedName>
    <definedName name="dddddddddddddddddddddddddddddddddddddd" localSheetId="33" hidden="1">[1]weekly!#REF!</definedName>
    <definedName name="dddddddddddddddddddddddddddddddddddddd" localSheetId="82" hidden="1">[1]weekly!#REF!</definedName>
    <definedName name="dddddddddddddddddddddddddddddddddddddd" localSheetId="44" hidden="1">[1]weekly!#REF!</definedName>
    <definedName name="dddddddddddddddddddddddddddddddddddddd" localSheetId="69" hidden="1">[1]weekly!#REF!</definedName>
    <definedName name="dddddddddddddddddddddddddddddddddddddd" localSheetId="45" hidden="1">[1]weekly!#REF!</definedName>
    <definedName name="dddddddddddddddddddddddddddddddddddddd" localSheetId="24" hidden="1">[1]weekly!#REF!</definedName>
    <definedName name="dddddddddddddddddddddddddddddddddddddd" localSheetId="25" hidden="1">[1]weekly!#REF!</definedName>
    <definedName name="dddddddddddddddddddddddddddddddddddddd" localSheetId="46" hidden="1">[1]weekly!#REF!</definedName>
    <definedName name="dddddddddddddddddddddddddddddddddddddd" localSheetId="14" hidden="1">[1]weekly!#REF!</definedName>
    <definedName name="dddddddddddddddddddddddddddddddddddddd" localSheetId="93" hidden="1">[1]weekly!#REF!</definedName>
    <definedName name="dddddddddddddddddddddddddddddddddddddd" localSheetId="47" hidden="1">[1]weekly!#REF!</definedName>
    <definedName name="dddddddddddddddddddddddddddddddddddddd" localSheetId="48" hidden="1">[1]weekly!#REF!</definedName>
    <definedName name="dddddddddddddddddddddddddddddddddddddd" localSheetId="49" hidden="1">[1]weekly!#REF!</definedName>
    <definedName name="dddddddddddddddddddddddddddddddddddddd" localSheetId="50" hidden="1">[1]weekly!#REF!</definedName>
    <definedName name="dddddddddddddddddddddddddddddddddddddd" localSheetId="54" hidden="1">[1]weekly!#REF!</definedName>
    <definedName name="dddddddddddddddddddddddddddddddddddddd" localSheetId="51" hidden="1">[1]weekly!#REF!</definedName>
    <definedName name="dddddddddddddddddddddddddddddddddddddd" localSheetId="52" hidden="1">[1]weekly!#REF!</definedName>
    <definedName name="dddddddddddddddddddddddddddddddddddddd" localSheetId="34" hidden="1">[1]weekly!#REF!</definedName>
    <definedName name="dddddddddddddddddddddddddddddddddddddd" localSheetId="59" hidden="1">[1]weekly!#REF!</definedName>
    <definedName name="dddddddddddddddddddddddddddddddddddddd" localSheetId="21" hidden="1">[1]weekly!#REF!</definedName>
    <definedName name="dddddddddddddddddddddddddddddddddddddd" localSheetId="22" hidden="1">[1]weekly!#REF!</definedName>
    <definedName name="dddddddddddddddddddddddddddddddddddddd" localSheetId="53" hidden="1">[1]weekly!#REF!</definedName>
    <definedName name="dddddddddddddddddddddddddddddddddddddd" localSheetId="91" hidden="1">[1]weekly!#REF!</definedName>
    <definedName name="dddddddddddddddddddddddddddddddddddddd" localSheetId="88" hidden="1">[1]weekly!#REF!</definedName>
    <definedName name="dddddddddddddddddddddddddddddddddddddd" localSheetId="90" hidden="1">[1]weekly!#REF!</definedName>
    <definedName name="dddddddddddddddddddddddddddddddddddddd" hidden="1">[1]weekly!#REF!</definedName>
    <definedName name="ddff" localSheetId="60" hidden="1">[1]weekly!#REF!</definedName>
    <definedName name="ddff" localSheetId="87" hidden="1">[1]weekly!#REF!</definedName>
    <definedName name="ddff" localSheetId="36" hidden="1">[1]weekly!#REF!</definedName>
    <definedName name="ddff" localSheetId="61" hidden="1">[1]weekly!#REF!</definedName>
    <definedName name="ddff" localSheetId="37" hidden="1">[1]weekly!#REF!</definedName>
    <definedName name="ddff" localSheetId="17" hidden="1">[1]weekly!#REF!</definedName>
    <definedName name="ddff" localSheetId="57" hidden="1">[1]weekly!#REF!</definedName>
    <definedName name="ddff" localSheetId="56" hidden="1">[1]weekly!#REF!</definedName>
    <definedName name="ddff" localSheetId="58" hidden="1">[1]weekly!#REF!</definedName>
    <definedName name="ddff" localSheetId="19" hidden="1">[1]weekly!#REF!</definedName>
    <definedName name="ddff" localSheetId="83" hidden="1">[1]weekly!#REF!</definedName>
    <definedName name="ddff" localSheetId="38" hidden="1">[1]weekly!#REF!</definedName>
    <definedName name="ddff" localSheetId="39" hidden="1">[1]weekly!#REF!</definedName>
    <definedName name="ddff" localSheetId="95" hidden="1">[1]weekly!#REF!</definedName>
    <definedName name="ddff" localSheetId="40" hidden="1">[1]weekly!#REF!</definedName>
    <definedName name="ddff" localSheetId="92" hidden="1">[1]weekly!#REF!</definedName>
    <definedName name="ddff" localSheetId="41" hidden="1">[1]weekly!#REF!</definedName>
    <definedName name="ddff" localSheetId="42" hidden="1">[1]weekly!#REF!</definedName>
    <definedName name="ddff" localSheetId="43" hidden="1">[1]weekly!#REF!</definedName>
    <definedName name="ddff" localSheetId="33" hidden="1">[1]weekly!#REF!</definedName>
    <definedName name="ddff" localSheetId="82" hidden="1">[1]weekly!#REF!</definedName>
    <definedName name="ddff" localSheetId="44" hidden="1">[1]weekly!#REF!</definedName>
    <definedName name="ddff" localSheetId="69" hidden="1">[1]weekly!#REF!</definedName>
    <definedName name="ddff" localSheetId="45" hidden="1">[1]weekly!#REF!</definedName>
    <definedName name="ddff" localSheetId="24" hidden="1">[1]weekly!#REF!</definedName>
    <definedName name="ddff" localSheetId="25" hidden="1">[1]weekly!#REF!</definedName>
    <definedName name="ddff" localSheetId="46" hidden="1">[1]weekly!#REF!</definedName>
    <definedName name="ddff" localSheetId="14" hidden="1">[1]weekly!#REF!</definedName>
    <definedName name="ddff" localSheetId="93" hidden="1">[1]weekly!#REF!</definedName>
    <definedName name="ddff" localSheetId="47" hidden="1">[1]weekly!#REF!</definedName>
    <definedName name="ddff" localSheetId="48" hidden="1">[1]weekly!#REF!</definedName>
    <definedName name="ddff" localSheetId="49" hidden="1">[1]weekly!#REF!</definedName>
    <definedName name="ddff" localSheetId="50" hidden="1">[1]weekly!#REF!</definedName>
    <definedName name="ddff" localSheetId="54" hidden="1">[1]weekly!#REF!</definedName>
    <definedName name="ddff" localSheetId="51" hidden="1">[1]weekly!#REF!</definedName>
    <definedName name="ddff" localSheetId="52" hidden="1">[1]weekly!#REF!</definedName>
    <definedName name="ddff" localSheetId="34" hidden="1">[1]weekly!#REF!</definedName>
    <definedName name="ddff" localSheetId="59" hidden="1">[1]weekly!#REF!</definedName>
    <definedName name="ddff" localSheetId="21" hidden="1">[1]weekly!#REF!</definedName>
    <definedName name="ddff" localSheetId="22" hidden="1">[1]weekly!#REF!</definedName>
    <definedName name="ddff" localSheetId="53" hidden="1">[1]weekly!#REF!</definedName>
    <definedName name="ddff" localSheetId="91" hidden="1">[1]weekly!#REF!</definedName>
    <definedName name="ddff" localSheetId="88" hidden="1">[1]weekly!#REF!</definedName>
    <definedName name="ddff" localSheetId="90" hidden="1">[1]weekly!#REF!</definedName>
    <definedName name="ddff" hidden="1">[1]weekly!#REF!</definedName>
    <definedName name="e" localSheetId="60" hidden="1">[1]weekly!#REF!</definedName>
    <definedName name="e" localSheetId="87" hidden="1">[1]weekly!#REF!</definedName>
    <definedName name="e" localSheetId="36" hidden="1">[1]weekly!#REF!</definedName>
    <definedName name="e" localSheetId="61" hidden="1">[1]weekly!#REF!</definedName>
    <definedName name="e" localSheetId="37" hidden="1">[1]weekly!#REF!</definedName>
    <definedName name="e" localSheetId="57" hidden="1">[1]weekly!#REF!</definedName>
    <definedName name="e" localSheetId="56" hidden="1">[1]weekly!#REF!</definedName>
    <definedName name="e" localSheetId="58" hidden="1">[1]weekly!#REF!</definedName>
    <definedName name="e" localSheetId="83" hidden="1">[1]weekly!#REF!</definedName>
    <definedName name="e" localSheetId="38" hidden="1">[1]weekly!#REF!</definedName>
    <definedName name="e" localSheetId="39" hidden="1">[1]weekly!#REF!</definedName>
    <definedName name="e" localSheetId="95" hidden="1">[1]weekly!#REF!</definedName>
    <definedName name="e" localSheetId="40" hidden="1">[1]weekly!#REF!</definedName>
    <definedName name="e" localSheetId="92" hidden="1">[1]weekly!#REF!</definedName>
    <definedName name="e" localSheetId="41" hidden="1">[1]weekly!#REF!</definedName>
    <definedName name="e" localSheetId="42" hidden="1">[1]weekly!#REF!</definedName>
    <definedName name="e" localSheetId="43" hidden="1">[1]weekly!#REF!</definedName>
    <definedName name="e" localSheetId="33" hidden="1">[1]weekly!#REF!</definedName>
    <definedName name="e" localSheetId="82" hidden="1">[1]weekly!#REF!</definedName>
    <definedName name="e" localSheetId="44" hidden="1">[1]weekly!#REF!</definedName>
    <definedName name="e" localSheetId="69" hidden="1">[1]weekly!#REF!</definedName>
    <definedName name="e" localSheetId="45" hidden="1">[1]weekly!#REF!</definedName>
    <definedName name="e" localSheetId="24" hidden="1">[1]weekly!#REF!</definedName>
    <definedName name="e" localSheetId="25" hidden="1">[1]weekly!#REF!</definedName>
    <definedName name="e" localSheetId="46" hidden="1">[1]weekly!#REF!</definedName>
    <definedName name="e" localSheetId="14" hidden="1">[1]weekly!#REF!</definedName>
    <definedName name="e" localSheetId="93" hidden="1">[1]weekly!#REF!</definedName>
    <definedName name="e" localSheetId="47" hidden="1">[1]weekly!#REF!</definedName>
    <definedName name="e" localSheetId="48" hidden="1">[1]weekly!#REF!</definedName>
    <definedName name="e" localSheetId="49" hidden="1">[1]weekly!#REF!</definedName>
    <definedName name="e" localSheetId="50" hidden="1">[1]weekly!#REF!</definedName>
    <definedName name="e" localSheetId="54" hidden="1">[1]weekly!#REF!</definedName>
    <definedName name="e" localSheetId="51" hidden="1">[1]weekly!#REF!</definedName>
    <definedName name="e" localSheetId="52" hidden="1">[1]weekly!#REF!</definedName>
    <definedName name="e" localSheetId="34" hidden="1">[1]weekly!#REF!</definedName>
    <definedName name="e" localSheetId="59" hidden="1">[1]weekly!#REF!</definedName>
    <definedName name="e" localSheetId="53" hidden="1">[1]weekly!#REF!</definedName>
    <definedName name="e" localSheetId="91" hidden="1">[1]weekly!#REF!</definedName>
    <definedName name="e" localSheetId="88" hidden="1">[1]weekly!#REF!</definedName>
    <definedName name="e" localSheetId="90" hidden="1">[1]weekly!#REF!</definedName>
    <definedName name="e" hidden="1">[1]weekly!#REF!</definedName>
    <definedName name="eee" localSheetId="60" hidden="1">[1]weekly!#REF!</definedName>
    <definedName name="eee" localSheetId="87" hidden="1">[1]weekly!#REF!</definedName>
    <definedName name="eee" localSheetId="36" hidden="1">[1]weekly!#REF!</definedName>
    <definedName name="eee" localSheetId="61" hidden="1">[1]weekly!#REF!</definedName>
    <definedName name="eee" localSheetId="37" hidden="1">[1]weekly!#REF!</definedName>
    <definedName name="eee" localSheetId="57" hidden="1">[1]weekly!#REF!</definedName>
    <definedName name="eee" localSheetId="56" hidden="1">[1]weekly!#REF!</definedName>
    <definedName name="eee" localSheetId="58" hidden="1">[1]weekly!#REF!</definedName>
    <definedName name="eee" localSheetId="83" hidden="1">[1]weekly!#REF!</definedName>
    <definedName name="eee" localSheetId="38" hidden="1">[1]weekly!#REF!</definedName>
    <definedName name="eee" localSheetId="39" hidden="1">[1]weekly!#REF!</definedName>
    <definedName name="eee" localSheetId="95" hidden="1">[1]weekly!#REF!</definedName>
    <definedName name="eee" localSheetId="40" hidden="1">[1]weekly!#REF!</definedName>
    <definedName name="eee" localSheetId="92" hidden="1">[1]weekly!#REF!</definedName>
    <definedName name="eee" localSheetId="41" hidden="1">[1]weekly!#REF!</definedName>
    <definedName name="eee" localSheetId="42" hidden="1">[1]weekly!#REF!</definedName>
    <definedName name="eee" localSheetId="43" hidden="1">[1]weekly!#REF!</definedName>
    <definedName name="eee" localSheetId="33" hidden="1">[1]weekly!#REF!</definedName>
    <definedName name="eee" localSheetId="82" hidden="1">[1]weekly!#REF!</definedName>
    <definedName name="eee" localSheetId="44" hidden="1">[1]weekly!#REF!</definedName>
    <definedName name="eee" localSheetId="69" hidden="1">[1]weekly!#REF!</definedName>
    <definedName name="eee" localSheetId="45" hidden="1">[1]weekly!#REF!</definedName>
    <definedName name="eee" localSheetId="24" hidden="1">[1]weekly!#REF!</definedName>
    <definedName name="eee" localSheetId="25" hidden="1">[1]weekly!#REF!</definedName>
    <definedName name="eee" localSheetId="46" hidden="1">[1]weekly!#REF!</definedName>
    <definedName name="eee" localSheetId="14" hidden="1">[1]weekly!#REF!</definedName>
    <definedName name="eee" localSheetId="93" hidden="1">[1]weekly!#REF!</definedName>
    <definedName name="eee" localSheetId="47" hidden="1">[1]weekly!#REF!</definedName>
    <definedName name="eee" localSheetId="48" hidden="1">[1]weekly!#REF!</definedName>
    <definedName name="eee" localSheetId="49" hidden="1">[1]weekly!#REF!</definedName>
    <definedName name="eee" localSheetId="50" hidden="1">[1]weekly!#REF!</definedName>
    <definedName name="eee" localSheetId="54" hidden="1">[1]weekly!#REF!</definedName>
    <definedName name="eee" localSheetId="51" hidden="1">[1]weekly!#REF!</definedName>
    <definedName name="eee" localSheetId="52" hidden="1">[1]weekly!#REF!</definedName>
    <definedName name="eee" localSheetId="34" hidden="1">[1]weekly!#REF!</definedName>
    <definedName name="eee" localSheetId="59" hidden="1">[1]weekly!#REF!</definedName>
    <definedName name="eee" localSheetId="53" hidden="1">[1]weekly!#REF!</definedName>
    <definedName name="eee" localSheetId="91" hidden="1">[1]weekly!#REF!</definedName>
    <definedName name="eee" localSheetId="88" hidden="1">[1]weekly!#REF!</definedName>
    <definedName name="eee" localSheetId="90" hidden="1">[1]weekly!#REF!</definedName>
    <definedName name="eee" hidden="1">[1]weekly!#REF!</definedName>
    <definedName name="eeeee" localSheetId="60" hidden="1">[1]weekly!#REF!</definedName>
    <definedName name="eeeee" localSheetId="87" hidden="1">[1]weekly!#REF!</definedName>
    <definedName name="eeeee" localSheetId="36" hidden="1">[1]weekly!#REF!</definedName>
    <definedName name="eeeee" localSheetId="61" hidden="1">[1]weekly!#REF!</definedName>
    <definedName name="eeeee" localSheetId="37" hidden="1">[1]weekly!#REF!</definedName>
    <definedName name="eeeee" localSheetId="17" hidden="1">[1]weekly!#REF!</definedName>
    <definedName name="eeeee" localSheetId="55" hidden="1">[1]weekly!#REF!</definedName>
    <definedName name="eeeee" localSheetId="57" hidden="1">[1]weekly!#REF!</definedName>
    <definedName name="eeeee" localSheetId="15" hidden="1">[1]weekly!#REF!</definedName>
    <definedName name="eeeee" localSheetId="56" hidden="1">[1]weekly!#REF!</definedName>
    <definedName name="eeeee" localSheetId="58" hidden="1">[1]weekly!#REF!</definedName>
    <definedName name="eeeee" localSheetId="19" hidden="1">[1]weekly!#REF!</definedName>
    <definedName name="eeeee" localSheetId="83" hidden="1">[1]weekly!#REF!</definedName>
    <definedName name="eeeee" localSheetId="38" hidden="1">[1]weekly!#REF!</definedName>
    <definedName name="eeeee" localSheetId="39" hidden="1">[1]weekly!#REF!</definedName>
    <definedName name="eeeee" localSheetId="95" hidden="1">[1]weekly!#REF!</definedName>
    <definedName name="eeeee" localSheetId="40" hidden="1">[1]weekly!#REF!</definedName>
    <definedName name="eeeee" localSheetId="92" hidden="1">[1]weekly!#REF!</definedName>
    <definedName name="eeeee" localSheetId="41" hidden="1">[1]weekly!#REF!</definedName>
    <definedName name="eeeee" localSheetId="42" hidden="1">[1]weekly!#REF!</definedName>
    <definedName name="eeeee" localSheetId="43" hidden="1">[1]weekly!#REF!</definedName>
    <definedName name="eeeee" localSheetId="33" hidden="1">[1]weekly!#REF!</definedName>
    <definedName name="eeeee" localSheetId="82" hidden="1">[1]weekly!#REF!</definedName>
    <definedName name="eeeee" localSheetId="44" hidden="1">[1]weekly!#REF!</definedName>
    <definedName name="eeeee" localSheetId="69" hidden="1">[1]weekly!#REF!</definedName>
    <definedName name="eeeee" localSheetId="45" hidden="1">[1]weekly!#REF!</definedName>
    <definedName name="eeeee" localSheetId="24" hidden="1">[1]weekly!#REF!</definedName>
    <definedName name="eeeee" localSheetId="25" hidden="1">[1]weekly!#REF!</definedName>
    <definedName name="eeeee" localSheetId="46" hidden="1">[1]weekly!#REF!</definedName>
    <definedName name="eeeee" localSheetId="14" hidden="1">[1]weekly!#REF!</definedName>
    <definedName name="eeeee" localSheetId="93" hidden="1">[1]weekly!#REF!</definedName>
    <definedName name="eeeee" localSheetId="47" hidden="1">[1]weekly!#REF!</definedName>
    <definedName name="eeeee" localSheetId="48" hidden="1">[1]weekly!#REF!</definedName>
    <definedName name="eeeee" localSheetId="49" hidden="1">[1]weekly!#REF!</definedName>
    <definedName name="eeeee" localSheetId="50" hidden="1">[1]weekly!#REF!</definedName>
    <definedName name="eeeee" localSheetId="54" hidden="1">[1]weekly!#REF!</definedName>
    <definedName name="eeeee" localSheetId="51" hidden="1">[1]weekly!#REF!</definedName>
    <definedName name="eeeee" localSheetId="52" hidden="1">[1]weekly!#REF!</definedName>
    <definedName name="eeeee" localSheetId="34" hidden="1">[1]weekly!#REF!</definedName>
    <definedName name="eeeee" localSheetId="59" hidden="1">[1]weekly!#REF!</definedName>
    <definedName name="eeeee" localSheetId="21" hidden="1">[1]weekly!#REF!</definedName>
    <definedName name="eeeee" localSheetId="22" hidden="1">[1]weekly!#REF!</definedName>
    <definedName name="eeeee" localSheetId="53" hidden="1">[1]weekly!#REF!</definedName>
    <definedName name="eeeee" localSheetId="91" hidden="1">[1]weekly!#REF!</definedName>
    <definedName name="eeeee" localSheetId="88" hidden="1">[1]weekly!#REF!</definedName>
    <definedName name="eeeee" localSheetId="90" hidden="1">[1]weekly!#REF!</definedName>
    <definedName name="eeeee" hidden="1">[1]weekly!#REF!</definedName>
    <definedName name="eeeeee" localSheetId="60" hidden="1">[1]weekly!#REF!</definedName>
    <definedName name="eeeeee" localSheetId="87" hidden="1">[1]weekly!#REF!</definedName>
    <definedName name="eeeeee" localSheetId="36" hidden="1">[1]weekly!#REF!</definedName>
    <definedName name="eeeeee" localSheetId="61" hidden="1">[1]weekly!#REF!</definedName>
    <definedName name="eeeeee" localSheetId="37" hidden="1">[1]weekly!#REF!</definedName>
    <definedName name="eeeeee" localSheetId="17" hidden="1">[1]weekly!#REF!</definedName>
    <definedName name="eeeeee" localSheetId="55" hidden="1">[1]weekly!#REF!</definedName>
    <definedName name="eeeeee" localSheetId="57" hidden="1">[1]weekly!#REF!</definedName>
    <definedName name="eeeeee" localSheetId="15" hidden="1">[1]weekly!#REF!</definedName>
    <definedName name="eeeeee" localSheetId="56" hidden="1">[1]weekly!#REF!</definedName>
    <definedName name="eeeeee" localSheetId="58" hidden="1">[1]weekly!#REF!</definedName>
    <definedName name="eeeeee" localSheetId="19" hidden="1">[1]weekly!#REF!</definedName>
    <definedName name="eeeeee" localSheetId="83" hidden="1">[1]weekly!#REF!</definedName>
    <definedName name="eeeeee" localSheetId="38" hidden="1">[1]weekly!#REF!</definedName>
    <definedName name="eeeeee" localSheetId="39" hidden="1">[1]weekly!#REF!</definedName>
    <definedName name="eeeeee" localSheetId="95" hidden="1">[1]weekly!#REF!</definedName>
    <definedName name="eeeeee" localSheetId="40" hidden="1">[1]weekly!#REF!</definedName>
    <definedName name="eeeeee" localSheetId="92" hidden="1">[1]weekly!#REF!</definedName>
    <definedName name="eeeeee" localSheetId="41" hidden="1">[1]weekly!#REF!</definedName>
    <definedName name="eeeeee" localSheetId="42" hidden="1">[1]weekly!#REF!</definedName>
    <definedName name="eeeeee" localSheetId="43" hidden="1">[1]weekly!#REF!</definedName>
    <definedName name="eeeeee" localSheetId="33" hidden="1">[1]weekly!#REF!</definedName>
    <definedName name="eeeeee" localSheetId="82" hidden="1">[1]weekly!#REF!</definedName>
    <definedName name="eeeeee" localSheetId="44" hidden="1">[1]weekly!#REF!</definedName>
    <definedName name="eeeeee" localSheetId="69" hidden="1">[1]weekly!#REF!</definedName>
    <definedName name="eeeeee" localSheetId="45" hidden="1">[1]weekly!#REF!</definedName>
    <definedName name="eeeeee" localSheetId="24" hidden="1">[1]weekly!#REF!</definedName>
    <definedName name="eeeeee" localSheetId="25" hidden="1">[1]weekly!#REF!</definedName>
    <definedName name="eeeeee" localSheetId="46" hidden="1">[1]weekly!#REF!</definedName>
    <definedName name="eeeeee" localSheetId="14" hidden="1">[1]weekly!#REF!</definedName>
    <definedName name="eeeeee" localSheetId="93" hidden="1">[1]weekly!#REF!</definedName>
    <definedName name="eeeeee" localSheetId="47" hidden="1">[1]weekly!#REF!</definedName>
    <definedName name="eeeeee" localSheetId="48" hidden="1">[1]weekly!#REF!</definedName>
    <definedName name="eeeeee" localSheetId="49" hidden="1">[1]weekly!#REF!</definedName>
    <definedName name="eeeeee" localSheetId="50" hidden="1">[1]weekly!#REF!</definedName>
    <definedName name="eeeeee" localSheetId="54" hidden="1">[1]weekly!#REF!</definedName>
    <definedName name="eeeeee" localSheetId="51" hidden="1">[1]weekly!#REF!</definedName>
    <definedName name="eeeeee" localSheetId="52" hidden="1">[1]weekly!#REF!</definedName>
    <definedName name="eeeeee" localSheetId="34" hidden="1">[1]weekly!#REF!</definedName>
    <definedName name="eeeeee" localSheetId="59" hidden="1">[1]weekly!#REF!</definedName>
    <definedName name="eeeeee" localSheetId="21" hidden="1">[1]weekly!#REF!</definedName>
    <definedName name="eeeeee" localSheetId="22" hidden="1">[1]weekly!#REF!</definedName>
    <definedName name="eeeeee" localSheetId="53" hidden="1">[1]weekly!#REF!</definedName>
    <definedName name="eeeeee" localSheetId="91" hidden="1">[1]weekly!#REF!</definedName>
    <definedName name="eeeeee" localSheetId="88" hidden="1">[1]weekly!#REF!</definedName>
    <definedName name="eeeeee" localSheetId="90" hidden="1">[1]weekly!#REF!</definedName>
    <definedName name="eeeeee" hidden="1">[1]weekly!#REF!</definedName>
    <definedName name="eeeeeeeeeeeeeeeee" localSheetId="60" hidden="1">[1]weekly!#REF!</definedName>
    <definedName name="eeeeeeeeeeeeeeeee" localSheetId="87" hidden="1">[1]weekly!#REF!</definedName>
    <definedName name="eeeeeeeeeeeeeeeee" localSheetId="36" hidden="1">[1]weekly!#REF!</definedName>
    <definedName name="eeeeeeeeeeeeeeeee" localSheetId="61" hidden="1">[1]weekly!#REF!</definedName>
    <definedName name="eeeeeeeeeeeeeeeee" localSheetId="37" hidden="1">[1]weekly!#REF!</definedName>
    <definedName name="eeeeeeeeeeeeeeeee" localSheetId="17" hidden="1">[1]weekly!#REF!</definedName>
    <definedName name="eeeeeeeeeeeeeeeee" localSheetId="55" hidden="1">[1]weekly!#REF!</definedName>
    <definedName name="eeeeeeeeeeeeeeeee" localSheetId="57" hidden="1">[1]weekly!#REF!</definedName>
    <definedName name="eeeeeeeeeeeeeeeee" localSheetId="15" hidden="1">[1]weekly!#REF!</definedName>
    <definedName name="eeeeeeeeeeeeeeeee" localSheetId="56" hidden="1">[1]weekly!#REF!</definedName>
    <definedName name="eeeeeeeeeeeeeeeee" localSheetId="58" hidden="1">[1]weekly!#REF!</definedName>
    <definedName name="eeeeeeeeeeeeeeeee" localSheetId="19" hidden="1">[1]weekly!#REF!</definedName>
    <definedName name="eeeeeeeeeeeeeeeee" localSheetId="83" hidden="1">[1]weekly!#REF!</definedName>
    <definedName name="eeeeeeeeeeeeeeeee" localSheetId="38" hidden="1">[1]weekly!#REF!</definedName>
    <definedName name="eeeeeeeeeeeeeeeee" localSheetId="39" hidden="1">[1]weekly!#REF!</definedName>
    <definedName name="eeeeeeeeeeeeeeeee" localSheetId="95" hidden="1">[1]weekly!#REF!</definedName>
    <definedName name="eeeeeeeeeeeeeeeee" localSheetId="40" hidden="1">[1]weekly!#REF!</definedName>
    <definedName name="eeeeeeeeeeeeeeeee" localSheetId="92" hidden="1">[1]weekly!#REF!</definedName>
    <definedName name="eeeeeeeeeeeeeeeee" localSheetId="41" hidden="1">[1]weekly!#REF!</definedName>
    <definedName name="eeeeeeeeeeeeeeeee" localSheetId="42" hidden="1">[1]weekly!#REF!</definedName>
    <definedName name="eeeeeeeeeeeeeeeee" localSheetId="43" hidden="1">[1]weekly!#REF!</definedName>
    <definedName name="eeeeeeeeeeeeeeeee" localSheetId="33" hidden="1">[1]weekly!#REF!</definedName>
    <definedName name="eeeeeeeeeeeeeeeee" localSheetId="82" hidden="1">[1]weekly!#REF!</definedName>
    <definedName name="eeeeeeeeeeeeeeeee" localSheetId="44" hidden="1">[1]weekly!#REF!</definedName>
    <definedName name="eeeeeeeeeeeeeeeee" localSheetId="69" hidden="1">[1]weekly!#REF!</definedName>
    <definedName name="eeeeeeeeeeeeeeeee" localSheetId="45" hidden="1">[1]weekly!#REF!</definedName>
    <definedName name="eeeeeeeeeeeeeeeee" localSheetId="24" hidden="1">[1]weekly!#REF!</definedName>
    <definedName name="eeeeeeeeeeeeeeeee" localSheetId="25" hidden="1">[1]weekly!#REF!</definedName>
    <definedName name="eeeeeeeeeeeeeeeee" localSheetId="46" hidden="1">[1]weekly!#REF!</definedName>
    <definedName name="eeeeeeeeeeeeeeeee" localSheetId="14" hidden="1">[1]weekly!#REF!</definedName>
    <definedName name="eeeeeeeeeeeeeeeee" localSheetId="93" hidden="1">[1]weekly!#REF!</definedName>
    <definedName name="eeeeeeeeeeeeeeeee" localSheetId="47" hidden="1">[1]weekly!#REF!</definedName>
    <definedName name="eeeeeeeeeeeeeeeee" localSheetId="48" hidden="1">[1]weekly!#REF!</definedName>
    <definedName name="eeeeeeeeeeeeeeeee" localSheetId="49" hidden="1">[1]weekly!#REF!</definedName>
    <definedName name="eeeeeeeeeeeeeeeee" localSheetId="50" hidden="1">[1]weekly!#REF!</definedName>
    <definedName name="eeeeeeeeeeeeeeeee" localSheetId="54" hidden="1">[1]weekly!#REF!</definedName>
    <definedName name="eeeeeeeeeeeeeeeee" localSheetId="51" hidden="1">[1]weekly!#REF!</definedName>
    <definedName name="eeeeeeeeeeeeeeeee" localSheetId="52" hidden="1">[1]weekly!#REF!</definedName>
    <definedName name="eeeeeeeeeeeeeeeee" localSheetId="34" hidden="1">[1]weekly!#REF!</definedName>
    <definedName name="eeeeeeeeeeeeeeeee" localSheetId="59" hidden="1">[1]weekly!#REF!</definedName>
    <definedName name="eeeeeeeeeeeeeeeee" localSheetId="21" hidden="1">[1]weekly!#REF!</definedName>
    <definedName name="eeeeeeeeeeeeeeeee" localSheetId="22" hidden="1">[1]weekly!#REF!</definedName>
    <definedName name="eeeeeeeeeeeeeeeee" localSheetId="53" hidden="1">[1]weekly!#REF!</definedName>
    <definedName name="eeeeeeeeeeeeeeeee" localSheetId="91" hidden="1">[1]weekly!#REF!</definedName>
    <definedName name="eeeeeeeeeeeeeeeee" localSheetId="88" hidden="1">[1]weekly!#REF!</definedName>
    <definedName name="eeeeeeeeeeeeeeeee" localSheetId="90" hidden="1">[1]weekly!#REF!</definedName>
    <definedName name="eeeeeeeeeeeeeeeee" hidden="1">[1]weekly!#REF!</definedName>
    <definedName name="eeeeeeeeeeeeeeeeeeeeee" localSheetId="60" hidden="1">[1]weekly!#REF!</definedName>
    <definedName name="eeeeeeeeeeeeeeeeeeeeee" localSheetId="87" hidden="1">[1]weekly!#REF!</definedName>
    <definedName name="eeeeeeeeeeeeeeeeeeeeee" localSheetId="36" hidden="1">[1]weekly!#REF!</definedName>
    <definedName name="eeeeeeeeeeeeeeeeeeeeee" localSheetId="61" hidden="1">[1]weekly!#REF!</definedName>
    <definedName name="eeeeeeeeeeeeeeeeeeeeee" localSheetId="37" hidden="1">[1]weekly!#REF!</definedName>
    <definedName name="eeeeeeeeeeeeeeeeeeeeee" localSheetId="17" hidden="1">[1]weekly!#REF!</definedName>
    <definedName name="eeeeeeeeeeeeeeeeeeeeee" localSheetId="55" hidden="1">[1]weekly!#REF!</definedName>
    <definedName name="eeeeeeeeeeeeeeeeeeeeee" localSheetId="57" hidden="1">[1]weekly!#REF!</definedName>
    <definedName name="eeeeeeeeeeeeeeeeeeeeee" localSheetId="15" hidden="1">[1]weekly!#REF!</definedName>
    <definedName name="eeeeeeeeeeeeeeeeeeeeee" localSheetId="56" hidden="1">[1]weekly!#REF!</definedName>
    <definedName name="eeeeeeeeeeeeeeeeeeeeee" localSheetId="58" hidden="1">[1]weekly!#REF!</definedName>
    <definedName name="eeeeeeeeeeeeeeeeeeeeee" localSheetId="19" hidden="1">[1]weekly!#REF!</definedName>
    <definedName name="eeeeeeeeeeeeeeeeeeeeee" localSheetId="83" hidden="1">[1]weekly!#REF!</definedName>
    <definedName name="eeeeeeeeeeeeeeeeeeeeee" localSheetId="38" hidden="1">[1]weekly!#REF!</definedName>
    <definedName name="eeeeeeeeeeeeeeeeeeeeee" localSheetId="39" hidden="1">[1]weekly!#REF!</definedName>
    <definedName name="eeeeeeeeeeeeeeeeeeeeee" localSheetId="95" hidden="1">[1]weekly!#REF!</definedName>
    <definedName name="eeeeeeeeeeeeeeeeeeeeee" localSheetId="40" hidden="1">[1]weekly!#REF!</definedName>
    <definedName name="eeeeeeeeeeeeeeeeeeeeee" localSheetId="92" hidden="1">[1]weekly!#REF!</definedName>
    <definedName name="eeeeeeeeeeeeeeeeeeeeee" localSheetId="41" hidden="1">[1]weekly!#REF!</definedName>
    <definedName name="eeeeeeeeeeeeeeeeeeeeee" localSheetId="42" hidden="1">[1]weekly!#REF!</definedName>
    <definedName name="eeeeeeeeeeeeeeeeeeeeee" localSheetId="43" hidden="1">[1]weekly!#REF!</definedName>
    <definedName name="eeeeeeeeeeeeeeeeeeeeee" localSheetId="33" hidden="1">[1]weekly!#REF!</definedName>
    <definedName name="eeeeeeeeeeeeeeeeeeeeee" localSheetId="82" hidden="1">[1]weekly!#REF!</definedName>
    <definedName name="eeeeeeeeeeeeeeeeeeeeee" localSheetId="44" hidden="1">[1]weekly!#REF!</definedName>
    <definedName name="eeeeeeeeeeeeeeeeeeeeee" localSheetId="69" hidden="1">[1]weekly!#REF!</definedName>
    <definedName name="eeeeeeeeeeeeeeeeeeeeee" localSheetId="45" hidden="1">[1]weekly!#REF!</definedName>
    <definedName name="eeeeeeeeeeeeeeeeeeeeee" localSheetId="24" hidden="1">[1]weekly!#REF!</definedName>
    <definedName name="eeeeeeeeeeeeeeeeeeeeee" localSheetId="25" hidden="1">[1]weekly!#REF!</definedName>
    <definedName name="eeeeeeeeeeeeeeeeeeeeee" localSheetId="46" hidden="1">[1]weekly!#REF!</definedName>
    <definedName name="eeeeeeeeeeeeeeeeeeeeee" localSheetId="14" hidden="1">[1]weekly!#REF!</definedName>
    <definedName name="eeeeeeeeeeeeeeeeeeeeee" localSheetId="93" hidden="1">[1]weekly!#REF!</definedName>
    <definedName name="eeeeeeeeeeeeeeeeeeeeee" localSheetId="47" hidden="1">[1]weekly!#REF!</definedName>
    <definedName name="eeeeeeeeeeeeeeeeeeeeee" localSheetId="48" hidden="1">[1]weekly!#REF!</definedName>
    <definedName name="eeeeeeeeeeeeeeeeeeeeee" localSheetId="49" hidden="1">[1]weekly!#REF!</definedName>
    <definedName name="eeeeeeeeeeeeeeeeeeeeee" localSheetId="50" hidden="1">[1]weekly!#REF!</definedName>
    <definedName name="eeeeeeeeeeeeeeeeeeeeee" localSheetId="54" hidden="1">[1]weekly!#REF!</definedName>
    <definedName name="eeeeeeeeeeeeeeeeeeeeee" localSheetId="51" hidden="1">[1]weekly!#REF!</definedName>
    <definedName name="eeeeeeeeeeeeeeeeeeeeee" localSheetId="52" hidden="1">[1]weekly!#REF!</definedName>
    <definedName name="eeeeeeeeeeeeeeeeeeeeee" localSheetId="34" hidden="1">[1]weekly!#REF!</definedName>
    <definedName name="eeeeeeeeeeeeeeeeeeeeee" localSheetId="59" hidden="1">[1]weekly!#REF!</definedName>
    <definedName name="eeeeeeeeeeeeeeeeeeeeee" localSheetId="21" hidden="1">[1]weekly!#REF!</definedName>
    <definedName name="eeeeeeeeeeeeeeeeeeeeee" localSheetId="22" hidden="1">[1]weekly!#REF!</definedName>
    <definedName name="eeeeeeeeeeeeeeeeeeeeee" localSheetId="53" hidden="1">[1]weekly!#REF!</definedName>
    <definedName name="eeeeeeeeeeeeeeeeeeeeee" localSheetId="91" hidden="1">[1]weekly!#REF!</definedName>
    <definedName name="eeeeeeeeeeeeeeeeeeeeee" localSheetId="88" hidden="1">[1]weekly!#REF!</definedName>
    <definedName name="eeeeeeeeeeeeeeeeeeeeee" localSheetId="90" hidden="1">[1]weekly!#REF!</definedName>
    <definedName name="eeeeeeeeeeeeeeeeeeeeee" hidden="1">[1]weekly!#REF!</definedName>
    <definedName name="efeef" localSheetId="60" hidden="1">[1]weekly!#REF!</definedName>
    <definedName name="efeef" localSheetId="87" hidden="1">[1]weekly!#REF!</definedName>
    <definedName name="efeef" localSheetId="36" hidden="1">[1]weekly!#REF!</definedName>
    <definedName name="efeef" localSheetId="61" hidden="1">[1]weekly!#REF!</definedName>
    <definedName name="efeef" localSheetId="37" hidden="1">[1]weekly!#REF!</definedName>
    <definedName name="efeef" localSheetId="17" hidden="1">[1]weekly!#REF!</definedName>
    <definedName name="efeef" localSheetId="57" hidden="1">[1]weekly!#REF!</definedName>
    <definedName name="efeef" localSheetId="56" hidden="1">[1]weekly!#REF!</definedName>
    <definedName name="efeef" localSheetId="58" hidden="1">[1]weekly!#REF!</definedName>
    <definedName name="efeef" localSheetId="19" hidden="1">[1]weekly!#REF!</definedName>
    <definedName name="efeef" localSheetId="83" hidden="1">[1]weekly!#REF!</definedName>
    <definedName name="efeef" localSheetId="38" hidden="1">[1]weekly!#REF!</definedName>
    <definedName name="efeef" localSheetId="39" hidden="1">[1]weekly!#REF!</definedName>
    <definedName name="efeef" localSheetId="95" hidden="1">[1]weekly!#REF!</definedName>
    <definedName name="efeef" localSheetId="40" hidden="1">[1]weekly!#REF!</definedName>
    <definedName name="efeef" localSheetId="92" hidden="1">[1]weekly!#REF!</definedName>
    <definedName name="efeef" localSheetId="41" hidden="1">[1]weekly!#REF!</definedName>
    <definedName name="efeef" localSheetId="42" hidden="1">[1]weekly!#REF!</definedName>
    <definedName name="efeef" localSheetId="43" hidden="1">[1]weekly!#REF!</definedName>
    <definedName name="efeef" localSheetId="33" hidden="1">[1]weekly!#REF!</definedName>
    <definedName name="efeef" localSheetId="82" hidden="1">[1]weekly!#REF!</definedName>
    <definedName name="efeef" localSheetId="44" hidden="1">[1]weekly!#REF!</definedName>
    <definedName name="efeef" localSheetId="69" hidden="1">[1]weekly!#REF!</definedName>
    <definedName name="efeef" localSheetId="45" hidden="1">[1]weekly!#REF!</definedName>
    <definedName name="efeef" localSheetId="24" hidden="1">[1]weekly!#REF!</definedName>
    <definedName name="efeef" localSheetId="25" hidden="1">[1]weekly!#REF!</definedName>
    <definedName name="efeef" localSheetId="46" hidden="1">[1]weekly!#REF!</definedName>
    <definedName name="efeef" localSheetId="14" hidden="1">[1]weekly!#REF!</definedName>
    <definedName name="efeef" localSheetId="93" hidden="1">[1]weekly!#REF!</definedName>
    <definedName name="efeef" localSheetId="47" hidden="1">[1]weekly!#REF!</definedName>
    <definedName name="efeef" localSheetId="48" hidden="1">[1]weekly!#REF!</definedName>
    <definedName name="efeef" localSheetId="49" hidden="1">[1]weekly!#REF!</definedName>
    <definedName name="efeef" localSheetId="50" hidden="1">[1]weekly!#REF!</definedName>
    <definedName name="efeef" localSheetId="54" hidden="1">[1]weekly!#REF!</definedName>
    <definedName name="efeef" localSheetId="51" hidden="1">[1]weekly!#REF!</definedName>
    <definedName name="efeef" localSheetId="52" hidden="1">[1]weekly!#REF!</definedName>
    <definedName name="efeef" localSheetId="34" hidden="1">[1]weekly!#REF!</definedName>
    <definedName name="efeef" localSheetId="59" hidden="1">[1]weekly!#REF!</definedName>
    <definedName name="efeef" localSheetId="21" hidden="1">[1]weekly!#REF!</definedName>
    <definedName name="efeef" localSheetId="22" hidden="1">[1]weekly!#REF!</definedName>
    <definedName name="efeef" localSheetId="53" hidden="1">[1]weekly!#REF!</definedName>
    <definedName name="efeef" localSheetId="91" hidden="1">[1]weekly!#REF!</definedName>
    <definedName name="efeef" localSheetId="88" hidden="1">[1]weekly!#REF!</definedName>
    <definedName name="efeef" localSheetId="90" hidden="1">[1]weekly!#REF!</definedName>
    <definedName name="efeef" hidden="1">[1]weekly!#REF!</definedName>
    <definedName name="efefefefe" localSheetId="60" hidden="1">[1]weekly!#REF!</definedName>
    <definedName name="efefefefe" localSheetId="87" hidden="1">[1]weekly!#REF!</definedName>
    <definedName name="efefefefe" localSheetId="36" hidden="1">[1]weekly!#REF!</definedName>
    <definedName name="efefefefe" localSheetId="61" hidden="1">[1]weekly!#REF!</definedName>
    <definedName name="efefefefe" localSheetId="37" hidden="1">[1]weekly!#REF!</definedName>
    <definedName name="efefefefe" localSheetId="17" hidden="1">[1]weekly!#REF!</definedName>
    <definedName name="efefefefe" localSheetId="57" hidden="1">[1]weekly!#REF!</definedName>
    <definedName name="efefefefe" localSheetId="56" hidden="1">[1]weekly!#REF!</definedName>
    <definedName name="efefefefe" localSheetId="58" hidden="1">[1]weekly!#REF!</definedName>
    <definedName name="efefefefe" localSheetId="19" hidden="1">[1]weekly!#REF!</definedName>
    <definedName name="efefefefe" localSheetId="83" hidden="1">[1]weekly!#REF!</definedName>
    <definedName name="efefefefe" localSheetId="38" hidden="1">[1]weekly!#REF!</definedName>
    <definedName name="efefefefe" localSheetId="39" hidden="1">[1]weekly!#REF!</definedName>
    <definedName name="efefefefe" localSheetId="95" hidden="1">[1]weekly!#REF!</definedName>
    <definedName name="efefefefe" localSheetId="40" hidden="1">[1]weekly!#REF!</definedName>
    <definedName name="efefefefe" localSheetId="92" hidden="1">[1]weekly!#REF!</definedName>
    <definedName name="efefefefe" localSheetId="41" hidden="1">[1]weekly!#REF!</definedName>
    <definedName name="efefefefe" localSheetId="42" hidden="1">[1]weekly!#REF!</definedName>
    <definedName name="efefefefe" localSheetId="43" hidden="1">[1]weekly!#REF!</definedName>
    <definedName name="efefefefe" localSheetId="33" hidden="1">[1]weekly!#REF!</definedName>
    <definedName name="efefefefe" localSheetId="82" hidden="1">[1]weekly!#REF!</definedName>
    <definedName name="efefefefe" localSheetId="44" hidden="1">[1]weekly!#REF!</definedName>
    <definedName name="efefefefe" localSheetId="69" hidden="1">[1]weekly!#REF!</definedName>
    <definedName name="efefefefe" localSheetId="45" hidden="1">[1]weekly!#REF!</definedName>
    <definedName name="efefefefe" localSheetId="24" hidden="1">[1]weekly!#REF!</definedName>
    <definedName name="efefefefe" localSheetId="25" hidden="1">[1]weekly!#REF!</definedName>
    <definedName name="efefefefe" localSheetId="46" hidden="1">[1]weekly!#REF!</definedName>
    <definedName name="efefefefe" localSheetId="14" hidden="1">[1]weekly!#REF!</definedName>
    <definedName name="efefefefe" localSheetId="93" hidden="1">[1]weekly!#REF!</definedName>
    <definedName name="efefefefe" localSheetId="47" hidden="1">[1]weekly!#REF!</definedName>
    <definedName name="efefefefe" localSheetId="48" hidden="1">[1]weekly!#REF!</definedName>
    <definedName name="efefefefe" localSheetId="49" hidden="1">[1]weekly!#REF!</definedName>
    <definedName name="efefefefe" localSheetId="50" hidden="1">[1]weekly!#REF!</definedName>
    <definedName name="efefefefe" localSheetId="54" hidden="1">[1]weekly!#REF!</definedName>
    <definedName name="efefefefe" localSheetId="51" hidden="1">[1]weekly!#REF!</definedName>
    <definedName name="efefefefe" localSheetId="52" hidden="1">[1]weekly!#REF!</definedName>
    <definedName name="efefefefe" localSheetId="34" hidden="1">[1]weekly!#REF!</definedName>
    <definedName name="efefefefe" localSheetId="59" hidden="1">[1]weekly!#REF!</definedName>
    <definedName name="efefefefe" localSheetId="21" hidden="1">[1]weekly!#REF!</definedName>
    <definedName name="efefefefe" localSheetId="22" hidden="1">[1]weekly!#REF!</definedName>
    <definedName name="efefefefe" localSheetId="53" hidden="1">[1]weekly!#REF!</definedName>
    <definedName name="efefefefe" localSheetId="91" hidden="1">[1]weekly!#REF!</definedName>
    <definedName name="efefefefe" localSheetId="88" hidden="1">[1]weekly!#REF!</definedName>
    <definedName name="efefefefe" localSheetId="90" hidden="1">[1]weekly!#REF!</definedName>
    <definedName name="efefefefe" hidden="1">[1]weekly!#REF!</definedName>
    <definedName name="efefefefefe" localSheetId="60" hidden="1">[1]weekly!#REF!</definedName>
    <definedName name="efefefefefe" localSheetId="87" hidden="1">[1]weekly!#REF!</definedName>
    <definedName name="efefefefefe" localSheetId="36" hidden="1">[1]weekly!#REF!</definedName>
    <definedName name="efefefefefe" localSheetId="61" hidden="1">[1]weekly!#REF!</definedName>
    <definedName name="efefefefefe" localSheetId="37" hidden="1">[1]weekly!#REF!</definedName>
    <definedName name="efefefefefe" localSheetId="17" hidden="1">[1]weekly!#REF!</definedName>
    <definedName name="efefefefefe" localSheetId="57" hidden="1">[1]weekly!#REF!</definedName>
    <definedName name="efefefefefe" localSheetId="56" hidden="1">[1]weekly!#REF!</definedName>
    <definedName name="efefefefefe" localSheetId="58" hidden="1">[1]weekly!#REF!</definedName>
    <definedName name="efefefefefe" localSheetId="19" hidden="1">[1]weekly!#REF!</definedName>
    <definedName name="efefefefefe" localSheetId="83" hidden="1">[1]weekly!#REF!</definedName>
    <definedName name="efefefefefe" localSheetId="38" hidden="1">[1]weekly!#REF!</definedName>
    <definedName name="efefefefefe" localSheetId="39" hidden="1">[1]weekly!#REF!</definedName>
    <definedName name="efefefefefe" localSheetId="95" hidden="1">[1]weekly!#REF!</definedName>
    <definedName name="efefefefefe" localSheetId="40" hidden="1">[1]weekly!#REF!</definedName>
    <definedName name="efefefefefe" localSheetId="92" hidden="1">[1]weekly!#REF!</definedName>
    <definedName name="efefefefefe" localSheetId="41" hidden="1">[1]weekly!#REF!</definedName>
    <definedName name="efefefefefe" localSheetId="42" hidden="1">[1]weekly!#REF!</definedName>
    <definedName name="efefefefefe" localSheetId="43" hidden="1">[1]weekly!#REF!</definedName>
    <definedName name="efefefefefe" localSheetId="33" hidden="1">[1]weekly!#REF!</definedName>
    <definedName name="efefefefefe" localSheetId="82" hidden="1">[1]weekly!#REF!</definedName>
    <definedName name="efefefefefe" localSheetId="44" hidden="1">[1]weekly!#REF!</definedName>
    <definedName name="efefefefefe" localSheetId="69" hidden="1">[1]weekly!#REF!</definedName>
    <definedName name="efefefefefe" localSheetId="45" hidden="1">[1]weekly!#REF!</definedName>
    <definedName name="efefefefefe" localSheetId="24" hidden="1">[1]weekly!#REF!</definedName>
    <definedName name="efefefefefe" localSheetId="25" hidden="1">[1]weekly!#REF!</definedName>
    <definedName name="efefefefefe" localSheetId="46" hidden="1">[1]weekly!#REF!</definedName>
    <definedName name="efefefefefe" localSheetId="14" hidden="1">[1]weekly!#REF!</definedName>
    <definedName name="efefefefefe" localSheetId="93" hidden="1">[1]weekly!#REF!</definedName>
    <definedName name="efefefefefe" localSheetId="47" hidden="1">[1]weekly!#REF!</definedName>
    <definedName name="efefefefefe" localSheetId="48" hidden="1">[1]weekly!#REF!</definedName>
    <definedName name="efefefefefe" localSheetId="49" hidden="1">[1]weekly!#REF!</definedName>
    <definedName name="efefefefefe" localSheetId="50" hidden="1">[1]weekly!#REF!</definedName>
    <definedName name="efefefefefe" localSheetId="54" hidden="1">[1]weekly!#REF!</definedName>
    <definedName name="efefefefefe" localSheetId="51" hidden="1">[1]weekly!#REF!</definedName>
    <definedName name="efefefefefe" localSheetId="52" hidden="1">[1]weekly!#REF!</definedName>
    <definedName name="efefefefefe" localSheetId="34" hidden="1">[1]weekly!#REF!</definedName>
    <definedName name="efefefefefe" localSheetId="59" hidden="1">[1]weekly!#REF!</definedName>
    <definedName name="efefefefefe" localSheetId="21" hidden="1">[1]weekly!#REF!</definedName>
    <definedName name="efefefefefe" localSheetId="22" hidden="1">[1]weekly!#REF!</definedName>
    <definedName name="efefefefefe" localSheetId="53" hidden="1">[1]weekly!#REF!</definedName>
    <definedName name="efefefefefe" localSheetId="91" hidden="1">[1]weekly!#REF!</definedName>
    <definedName name="efefefefefe" localSheetId="88" hidden="1">[1]weekly!#REF!</definedName>
    <definedName name="efefefefefe" localSheetId="90" hidden="1">[1]weekly!#REF!</definedName>
    <definedName name="efefefefefe" hidden="1">[1]weekly!#REF!</definedName>
    <definedName name="efefeffefefefefefefe" localSheetId="60" hidden="1">[1]weekly!#REF!</definedName>
    <definedName name="efefeffefefefefefefe" localSheetId="87" hidden="1">[1]weekly!#REF!</definedName>
    <definedName name="efefeffefefefefefefe" localSheetId="36" hidden="1">[1]weekly!#REF!</definedName>
    <definedName name="efefeffefefefefefefe" localSheetId="61" hidden="1">[1]weekly!#REF!</definedName>
    <definedName name="efefeffefefefefefefe" localSheetId="37" hidden="1">[1]weekly!#REF!</definedName>
    <definedName name="efefeffefefefefefefe" localSheetId="17" hidden="1">[1]weekly!#REF!</definedName>
    <definedName name="efefeffefefefefefefe" localSheetId="57" hidden="1">[1]weekly!#REF!</definedName>
    <definedName name="efefeffefefefefefefe" localSheetId="56" hidden="1">[1]weekly!#REF!</definedName>
    <definedName name="efefeffefefefefefefe" localSheetId="58" hidden="1">[1]weekly!#REF!</definedName>
    <definedName name="efefeffefefefefefefe" localSheetId="19" hidden="1">[1]weekly!#REF!</definedName>
    <definedName name="efefeffefefefefefefe" localSheetId="83" hidden="1">[1]weekly!#REF!</definedName>
    <definedName name="efefeffefefefefefefe" localSheetId="38" hidden="1">[1]weekly!#REF!</definedName>
    <definedName name="efefeffefefefefefefe" localSheetId="39" hidden="1">[1]weekly!#REF!</definedName>
    <definedName name="efefeffefefefefefefe" localSheetId="95" hidden="1">[1]weekly!#REF!</definedName>
    <definedName name="efefeffefefefefefefe" localSheetId="40" hidden="1">[1]weekly!#REF!</definedName>
    <definedName name="efefeffefefefefefefe" localSheetId="92" hidden="1">[1]weekly!#REF!</definedName>
    <definedName name="efefeffefefefefefefe" localSheetId="41" hidden="1">[1]weekly!#REF!</definedName>
    <definedName name="efefeffefefefefefefe" localSheetId="42" hidden="1">[1]weekly!#REF!</definedName>
    <definedName name="efefeffefefefefefefe" localSheetId="43" hidden="1">[1]weekly!#REF!</definedName>
    <definedName name="efefeffefefefefefefe" localSheetId="33" hidden="1">[1]weekly!#REF!</definedName>
    <definedName name="efefeffefefefefefefe" localSheetId="82" hidden="1">[1]weekly!#REF!</definedName>
    <definedName name="efefeffefefefefefefe" localSheetId="44" hidden="1">[1]weekly!#REF!</definedName>
    <definedName name="efefeffefefefefefefe" localSheetId="69" hidden="1">[1]weekly!#REF!</definedName>
    <definedName name="efefeffefefefefefefe" localSheetId="45" hidden="1">[1]weekly!#REF!</definedName>
    <definedName name="efefeffefefefefefefe" localSheetId="24" hidden="1">[1]weekly!#REF!</definedName>
    <definedName name="efefeffefefefefefefe" localSheetId="25" hidden="1">[1]weekly!#REF!</definedName>
    <definedName name="efefeffefefefefefefe" localSheetId="46" hidden="1">[1]weekly!#REF!</definedName>
    <definedName name="efefeffefefefefefefe" localSheetId="14" hidden="1">[1]weekly!#REF!</definedName>
    <definedName name="efefeffefefefefefefe" localSheetId="93" hidden="1">[1]weekly!#REF!</definedName>
    <definedName name="efefeffefefefefefefe" localSheetId="47" hidden="1">[1]weekly!#REF!</definedName>
    <definedName name="efefeffefefefefefefe" localSheetId="48" hidden="1">[1]weekly!#REF!</definedName>
    <definedName name="efefeffefefefefefefe" localSheetId="49" hidden="1">[1]weekly!#REF!</definedName>
    <definedName name="efefeffefefefefefefe" localSheetId="50" hidden="1">[1]weekly!#REF!</definedName>
    <definedName name="efefeffefefefefefefe" localSheetId="54" hidden="1">[1]weekly!#REF!</definedName>
    <definedName name="efefeffefefefefefefe" localSheetId="51" hidden="1">[1]weekly!#REF!</definedName>
    <definedName name="efefeffefefefefefefe" localSheetId="52" hidden="1">[1]weekly!#REF!</definedName>
    <definedName name="efefeffefefefefefefe" localSheetId="34" hidden="1">[1]weekly!#REF!</definedName>
    <definedName name="efefeffefefefefefefe" localSheetId="59" hidden="1">[1]weekly!#REF!</definedName>
    <definedName name="efefeffefefefefefefe" localSheetId="21" hidden="1">[1]weekly!#REF!</definedName>
    <definedName name="efefeffefefefefefefe" localSheetId="22" hidden="1">[1]weekly!#REF!</definedName>
    <definedName name="efefeffefefefefefefe" localSheetId="53" hidden="1">[1]weekly!#REF!</definedName>
    <definedName name="efefeffefefefefefefe" localSheetId="91" hidden="1">[1]weekly!#REF!</definedName>
    <definedName name="efefeffefefefefefefe" localSheetId="88" hidden="1">[1]weekly!#REF!</definedName>
    <definedName name="efefeffefefefefefefe" localSheetId="90" hidden="1">[1]weekly!#REF!</definedName>
    <definedName name="efefeffefefefefefefe" hidden="1">[1]weekly!#REF!</definedName>
    <definedName name="f" localSheetId="60" hidden="1">[1]weekly!#REF!</definedName>
    <definedName name="f" localSheetId="87" hidden="1">[1]weekly!#REF!</definedName>
    <definedName name="f" localSheetId="36" hidden="1">[1]weekly!#REF!</definedName>
    <definedName name="f" localSheetId="61" hidden="1">[1]weekly!#REF!</definedName>
    <definedName name="f" localSheetId="37" hidden="1">[1]weekly!#REF!</definedName>
    <definedName name="f" localSheetId="57" hidden="1">[1]weekly!#REF!</definedName>
    <definedName name="f" localSheetId="56" hidden="1">[1]weekly!#REF!</definedName>
    <definedName name="f" localSheetId="58" hidden="1">[1]weekly!#REF!</definedName>
    <definedName name="f" localSheetId="83" hidden="1">[1]weekly!#REF!</definedName>
    <definedName name="f" localSheetId="38" hidden="1">[1]weekly!#REF!</definedName>
    <definedName name="f" localSheetId="39" hidden="1">[1]weekly!#REF!</definedName>
    <definedName name="f" localSheetId="95" hidden="1">[1]weekly!#REF!</definedName>
    <definedName name="f" localSheetId="40" hidden="1">[1]weekly!#REF!</definedName>
    <definedName name="f" localSheetId="92" hidden="1">[1]weekly!#REF!</definedName>
    <definedName name="f" localSheetId="41" hidden="1">[1]weekly!#REF!</definedName>
    <definedName name="f" localSheetId="42" hidden="1">[1]weekly!#REF!</definedName>
    <definedName name="f" localSheetId="43" hidden="1">[1]weekly!#REF!</definedName>
    <definedName name="f" localSheetId="33" hidden="1">[1]weekly!#REF!</definedName>
    <definedName name="f" localSheetId="82" hidden="1">[1]weekly!#REF!</definedName>
    <definedName name="f" localSheetId="44" hidden="1">[1]weekly!#REF!</definedName>
    <definedName name="f" localSheetId="69" hidden="1">[1]weekly!#REF!</definedName>
    <definedName name="f" localSheetId="45" hidden="1">[1]weekly!#REF!</definedName>
    <definedName name="f" localSheetId="24" hidden="1">[1]weekly!#REF!</definedName>
    <definedName name="f" localSheetId="25" hidden="1">[1]weekly!#REF!</definedName>
    <definedName name="f" localSheetId="46" hidden="1">[1]weekly!#REF!</definedName>
    <definedName name="f" localSheetId="14" hidden="1">[1]weekly!#REF!</definedName>
    <definedName name="f" localSheetId="93" hidden="1">[1]weekly!#REF!</definedName>
    <definedName name="f" localSheetId="47" hidden="1">[1]weekly!#REF!</definedName>
    <definedName name="f" localSheetId="48" hidden="1">[1]weekly!#REF!</definedName>
    <definedName name="f" localSheetId="49" hidden="1">[1]weekly!#REF!</definedName>
    <definedName name="f" localSheetId="50" hidden="1">[1]weekly!#REF!</definedName>
    <definedName name="f" localSheetId="54" hidden="1">[1]weekly!#REF!</definedName>
    <definedName name="f" localSheetId="51" hidden="1">[1]weekly!#REF!</definedName>
    <definedName name="f" localSheetId="52" hidden="1">[1]weekly!#REF!</definedName>
    <definedName name="f" localSheetId="34" hidden="1">[1]weekly!#REF!</definedName>
    <definedName name="f" localSheetId="59" hidden="1">[1]weekly!#REF!</definedName>
    <definedName name="f" localSheetId="53" hidden="1">[1]weekly!#REF!</definedName>
    <definedName name="f" localSheetId="91" hidden="1">[1]weekly!#REF!</definedName>
    <definedName name="f" localSheetId="88" hidden="1">[1]weekly!#REF!</definedName>
    <definedName name="f" localSheetId="90" hidden="1">[1]weekly!#REF!</definedName>
    <definedName name="f" hidden="1">[1]weekly!#REF!</definedName>
    <definedName name="feefe" localSheetId="60" hidden="1">[1]weekly!#REF!</definedName>
    <definedName name="feefe" localSheetId="87" hidden="1">[1]weekly!#REF!</definedName>
    <definedName name="feefe" localSheetId="36" hidden="1">[1]weekly!#REF!</definedName>
    <definedName name="feefe" localSheetId="61" hidden="1">[1]weekly!#REF!</definedName>
    <definedName name="feefe" localSheetId="37" hidden="1">[1]weekly!#REF!</definedName>
    <definedName name="feefe" localSheetId="17" hidden="1">[1]weekly!#REF!</definedName>
    <definedName name="feefe" localSheetId="57" hidden="1">[1]weekly!#REF!</definedName>
    <definedName name="feefe" localSheetId="56" hidden="1">[1]weekly!#REF!</definedName>
    <definedName name="feefe" localSheetId="58" hidden="1">[1]weekly!#REF!</definedName>
    <definedName name="feefe" localSheetId="19" hidden="1">[1]weekly!#REF!</definedName>
    <definedName name="feefe" localSheetId="83" hidden="1">[1]weekly!#REF!</definedName>
    <definedName name="feefe" localSheetId="38" hidden="1">[1]weekly!#REF!</definedName>
    <definedName name="feefe" localSheetId="39" hidden="1">[1]weekly!#REF!</definedName>
    <definedName name="feefe" localSheetId="95" hidden="1">[1]weekly!#REF!</definedName>
    <definedName name="feefe" localSheetId="40" hidden="1">[1]weekly!#REF!</definedName>
    <definedName name="feefe" localSheetId="92" hidden="1">[1]weekly!#REF!</definedName>
    <definedName name="feefe" localSheetId="41" hidden="1">[1]weekly!#REF!</definedName>
    <definedName name="feefe" localSheetId="42" hidden="1">[1]weekly!#REF!</definedName>
    <definedName name="feefe" localSheetId="43" hidden="1">[1]weekly!#REF!</definedName>
    <definedName name="feefe" localSheetId="33" hidden="1">[1]weekly!#REF!</definedName>
    <definedName name="feefe" localSheetId="82" hidden="1">[1]weekly!#REF!</definedName>
    <definedName name="feefe" localSheetId="44" hidden="1">[1]weekly!#REF!</definedName>
    <definedName name="feefe" localSheetId="69" hidden="1">[1]weekly!#REF!</definedName>
    <definedName name="feefe" localSheetId="45" hidden="1">[1]weekly!#REF!</definedName>
    <definedName name="feefe" localSheetId="24" hidden="1">[1]weekly!#REF!</definedName>
    <definedName name="feefe" localSheetId="25" hidden="1">[1]weekly!#REF!</definedName>
    <definedName name="feefe" localSheetId="46" hidden="1">[1]weekly!#REF!</definedName>
    <definedName name="feefe" localSheetId="14" hidden="1">[1]weekly!#REF!</definedName>
    <definedName name="feefe" localSheetId="93" hidden="1">[1]weekly!#REF!</definedName>
    <definedName name="feefe" localSheetId="47" hidden="1">[1]weekly!#REF!</definedName>
    <definedName name="feefe" localSheetId="48" hidden="1">[1]weekly!#REF!</definedName>
    <definedName name="feefe" localSheetId="49" hidden="1">[1]weekly!#REF!</definedName>
    <definedName name="feefe" localSheetId="50" hidden="1">[1]weekly!#REF!</definedName>
    <definedName name="feefe" localSheetId="54" hidden="1">[1]weekly!#REF!</definedName>
    <definedName name="feefe" localSheetId="51" hidden="1">[1]weekly!#REF!</definedName>
    <definedName name="feefe" localSheetId="52" hidden="1">[1]weekly!#REF!</definedName>
    <definedName name="feefe" localSheetId="34" hidden="1">[1]weekly!#REF!</definedName>
    <definedName name="feefe" localSheetId="59" hidden="1">[1]weekly!#REF!</definedName>
    <definedName name="feefe" localSheetId="21" hidden="1">[1]weekly!#REF!</definedName>
    <definedName name="feefe" localSheetId="22" hidden="1">[1]weekly!#REF!</definedName>
    <definedName name="feefe" localSheetId="53" hidden="1">[1]weekly!#REF!</definedName>
    <definedName name="feefe" localSheetId="91" hidden="1">[1]weekly!#REF!</definedName>
    <definedName name="feefe" localSheetId="88" hidden="1">[1]weekly!#REF!</definedName>
    <definedName name="feefe" localSheetId="90" hidden="1">[1]weekly!#REF!</definedName>
    <definedName name="feefe" hidden="1">[1]weekly!#REF!</definedName>
    <definedName name="fefefefeef" localSheetId="60" hidden="1">[1]weekly!#REF!</definedName>
    <definedName name="fefefefeef" localSheetId="87" hidden="1">[1]weekly!#REF!</definedName>
    <definedName name="fefefefeef" localSheetId="36" hidden="1">[1]weekly!#REF!</definedName>
    <definedName name="fefefefeef" localSheetId="61" hidden="1">[1]weekly!#REF!</definedName>
    <definedName name="fefefefeef" localSheetId="37" hidden="1">[1]weekly!#REF!</definedName>
    <definedName name="fefefefeef" localSheetId="17" hidden="1">[1]weekly!#REF!</definedName>
    <definedName name="fefefefeef" localSheetId="57" hidden="1">[1]weekly!#REF!</definedName>
    <definedName name="fefefefeef" localSheetId="56" hidden="1">[1]weekly!#REF!</definedName>
    <definedName name="fefefefeef" localSheetId="58" hidden="1">[1]weekly!#REF!</definedName>
    <definedName name="fefefefeef" localSheetId="19" hidden="1">[1]weekly!#REF!</definedName>
    <definedName name="fefefefeef" localSheetId="83" hidden="1">[1]weekly!#REF!</definedName>
    <definedName name="fefefefeef" localSheetId="38" hidden="1">[1]weekly!#REF!</definedName>
    <definedName name="fefefefeef" localSheetId="39" hidden="1">[1]weekly!#REF!</definedName>
    <definedName name="fefefefeef" localSheetId="95" hidden="1">[1]weekly!#REF!</definedName>
    <definedName name="fefefefeef" localSheetId="40" hidden="1">[1]weekly!#REF!</definedName>
    <definedName name="fefefefeef" localSheetId="92" hidden="1">[1]weekly!#REF!</definedName>
    <definedName name="fefefefeef" localSheetId="41" hidden="1">[1]weekly!#REF!</definedName>
    <definedName name="fefefefeef" localSheetId="42" hidden="1">[1]weekly!#REF!</definedName>
    <definedName name="fefefefeef" localSheetId="43" hidden="1">[1]weekly!#REF!</definedName>
    <definedName name="fefefefeef" localSheetId="33" hidden="1">[1]weekly!#REF!</definedName>
    <definedName name="fefefefeef" localSheetId="82" hidden="1">[1]weekly!#REF!</definedName>
    <definedName name="fefefefeef" localSheetId="44" hidden="1">[1]weekly!#REF!</definedName>
    <definedName name="fefefefeef" localSheetId="69" hidden="1">[1]weekly!#REF!</definedName>
    <definedName name="fefefefeef" localSheetId="45" hidden="1">[1]weekly!#REF!</definedName>
    <definedName name="fefefefeef" localSheetId="24" hidden="1">[1]weekly!#REF!</definedName>
    <definedName name="fefefefeef" localSheetId="25" hidden="1">[1]weekly!#REF!</definedName>
    <definedName name="fefefefeef" localSheetId="46" hidden="1">[1]weekly!#REF!</definedName>
    <definedName name="fefefefeef" localSheetId="14" hidden="1">[1]weekly!#REF!</definedName>
    <definedName name="fefefefeef" localSheetId="93" hidden="1">[1]weekly!#REF!</definedName>
    <definedName name="fefefefeef" localSheetId="47" hidden="1">[1]weekly!#REF!</definedName>
    <definedName name="fefefefeef" localSheetId="48" hidden="1">[1]weekly!#REF!</definedName>
    <definedName name="fefefefeef" localSheetId="49" hidden="1">[1]weekly!#REF!</definedName>
    <definedName name="fefefefeef" localSheetId="50" hidden="1">[1]weekly!#REF!</definedName>
    <definedName name="fefefefeef" localSheetId="54" hidden="1">[1]weekly!#REF!</definedName>
    <definedName name="fefefefeef" localSheetId="51" hidden="1">[1]weekly!#REF!</definedName>
    <definedName name="fefefefeef" localSheetId="52" hidden="1">[1]weekly!#REF!</definedName>
    <definedName name="fefefefeef" localSheetId="34" hidden="1">[1]weekly!#REF!</definedName>
    <definedName name="fefefefeef" localSheetId="59" hidden="1">[1]weekly!#REF!</definedName>
    <definedName name="fefefefeef" localSheetId="21" hidden="1">[1]weekly!#REF!</definedName>
    <definedName name="fefefefeef" localSheetId="22" hidden="1">[1]weekly!#REF!</definedName>
    <definedName name="fefefefeef" localSheetId="53" hidden="1">[1]weekly!#REF!</definedName>
    <definedName name="fefefefeef" localSheetId="91" hidden="1">[1]weekly!#REF!</definedName>
    <definedName name="fefefefeef" localSheetId="88" hidden="1">[1]weekly!#REF!</definedName>
    <definedName name="fefefefeef" localSheetId="90" hidden="1">[1]weekly!#REF!</definedName>
    <definedName name="fefefefeef" hidden="1">[1]weekly!#REF!</definedName>
    <definedName name="fefefefef" localSheetId="60" hidden="1">[1]weekly!#REF!</definedName>
    <definedName name="fefefefef" localSheetId="87" hidden="1">[1]weekly!#REF!</definedName>
    <definedName name="fefefefef" localSheetId="36" hidden="1">[1]weekly!#REF!</definedName>
    <definedName name="fefefefef" localSheetId="61" hidden="1">[1]weekly!#REF!</definedName>
    <definedName name="fefefefef" localSheetId="37" hidden="1">[1]weekly!#REF!</definedName>
    <definedName name="fefefefef" localSheetId="17" hidden="1">[1]weekly!#REF!</definedName>
    <definedName name="fefefefef" localSheetId="57" hidden="1">[1]weekly!#REF!</definedName>
    <definedName name="fefefefef" localSheetId="56" hidden="1">[1]weekly!#REF!</definedName>
    <definedName name="fefefefef" localSheetId="58" hidden="1">[1]weekly!#REF!</definedName>
    <definedName name="fefefefef" localSheetId="19" hidden="1">[1]weekly!#REF!</definedName>
    <definedName name="fefefefef" localSheetId="83" hidden="1">[1]weekly!#REF!</definedName>
    <definedName name="fefefefef" localSheetId="38" hidden="1">[1]weekly!#REF!</definedName>
    <definedName name="fefefefef" localSheetId="39" hidden="1">[1]weekly!#REF!</definedName>
    <definedName name="fefefefef" localSheetId="95" hidden="1">[1]weekly!#REF!</definedName>
    <definedName name="fefefefef" localSheetId="40" hidden="1">[1]weekly!#REF!</definedName>
    <definedName name="fefefefef" localSheetId="92" hidden="1">[1]weekly!#REF!</definedName>
    <definedName name="fefefefef" localSheetId="41" hidden="1">[1]weekly!#REF!</definedName>
    <definedName name="fefefefef" localSheetId="42" hidden="1">[1]weekly!#REF!</definedName>
    <definedName name="fefefefef" localSheetId="43" hidden="1">[1]weekly!#REF!</definedName>
    <definedName name="fefefefef" localSheetId="33" hidden="1">[1]weekly!#REF!</definedName>
    <definedName name="fefefefef" localSheetId="82" hidden="1">[1]weekly!#REF!</definedName>
    <definedName name="fefefefef" localSheetId="44" hidden="1">[1]weekly!#REF!</definedName>
    <definedName name="fefefefef" localSheetId="69" hidden="1">[1]weekly!#REF!</definedName>
    <definedName name="fefefefef" localSheetId="45" hidden="1">[1]weekly!#REF!</definedName>
    <definedName name="fefefefef" localSheetId="24" hidden="1">[1]weekly!#REF!</definedName>
    <definedName name="fefefefef" localSheetId="25" hidden="1">[1]weekly!#REF!</definedName>
    <definedName name="fefefefef" localSheetId="46" hidden="1">[1]weekly!#REF!</definedName>
    <definedName name="fefefefef" localSheetId="14" hidden="1">[1]weekly!#REF!</definedName>
    <definedName name="fefefefef" localSheetId="93" hidden="1">[1]weekly!#REF!</definedName>
    <definedName name="fefefefef" localSheetId="47" hidden="1">[1]weekly!#REF!</definedName>
    <definedName name="fefefefef" localSheetId="48" hidden="1">[1]weekly!#REF!</definedName>
    <definedName name="fefefefef" localSheetId="49" hidden="1">[1]weekly!#REF!</definedName>
    <definedName name="fefefefef" localSheetId="50" hidden="1">[1]weekly!#REF!</definedName>
    <definedName name="fefefefef" localSheetId="54" hidden="1">[1]weekly!#REF!</definedName>
    <definedName name="fefefefef" localSheetId="51" hidden="1">[1]weekly!#REF!</definedName>
    <definedName name="fefefefef" localSheetId="52" hidden="1">[1]weekly!#REF!</definedName>
    <definedName name="fefefefef" localSheetId="34" hidden="1">[1]weekly!#REF!</definedName>
    <definedName name="fefefefef" localSheetId="59" hidden="1">[1]weekly!#REF!</definedName>
    <definedName name="fefefefef" localSheetId="21" hidden="1">[1]weekly!#REF!</definedName>
    <definedName name="fefefefef" localSheetId="22" hidden="1">[1]weekly!#REF!</definedName>
    <definedName name="fefefefef" localSheetId="53" hidden="1">[1]weekly!#REF!</definedName>
    <definedName name="fefefefef" localSheetId="91" hidden="1">[1]weekly!#REF!</definedName>
    <definedName name="fefefefef" localSheetId="88" hidden="1">[1]weekly!#REF!</definedName>
    <definedName name="fefefefef" localSheetId="90" hidden="1">[1]weekly!#REF!</definedName>
    <definedName name="fefefefef" hidden="1">[1]weekly!#REF!</definedName>
    <definedName name="fefefefefefe" localSheetId="60" hidden="1">[1]weekly!#REF!</definedName>
    <definedName name="fefefefefefe" localSheetId="87" hidden="1">[1]weekly!#REF!</definedName>
    <definedName name="fefefefefefe" localSheetId="36" hidden="1">[1]weekly!#REF!</definedName>
    <definedName name="fefefefefefe" localSheetId="61" hidden="1">[1]weekly!#REF!</definedName>
    <definedName name="fefefefefefe" localSheetId="37" hidden="1">[1]weekly!#REF!</definedName>
    <definedName name="fefefefefefe" localSheetId="17" hidden="1">[1]weekly!#REF!</definedName>
    <definedName name="fefefefefefe" localSheetId="57" hidden="1">[1]weekly!#REF!</definedName>
    <definedName name="fefefefefefe" localSheetId="56" hidden="1">[1]weekly!#REF!</definedName>
    <definedName name="fefefefefefe" localSheetId="58" hidden="1">[1]weekly!#REF!</definedName>
    <definedName name="fefefefefefe" localSheetId="19" hidden="1">[1]weekly!#REF!</definedName>
    <definedName name="fefefefefefe" localSheetId="83" hidden="1">[1]weekly!#REF!</definedName>
    <definedName name="fefefefefefe" localSheetId="38" hidden="1">[1]weekly!#REF!</definedName>
    <definedName name="fefefefefefe" localSheetId="39" hidden="1">[1]weekly!#REF!</definedName>
    <definedName name="fefefefefefe" localSheetId="95" hidden="1">[1]weekly!#REF!</definedName>
    <definedName name="fefefefefefe" localSheetId="40" hidden="1">[1]weekly!#REF!</definedName>
    <definedName name="fefefefefefe" localSheetId="92" hidden="1">[1]weekly!#REF!</definedName>
    <definedName name="fefefefefefe" localSheetId="41" hidden="1">[1]weekly!#REF!</definedName>
    <definedName name="fefefefefefe" localSheetId="42" hidden="1">[1]weekly!#REF!</definedName>
    <definedName name="fefefefefefe" localSheetId="43" hidden="1">[1]weekly!#REF!</definedName>
    <definedName name="fefefefefefe" localSheetId="33" hidden="1">[1]weekly!#REF!</definedName>
    <definedName name="fefefefefefe" localSheetId="82" hidden="1">[1]weekly!#REF!</definedName>
    <definedName name="fefefefefefe" localSheetId="44" hidden="1">[1]weekly!#REF!</definedName>
    <definedName name="fefefefefefe" localSheetId="69" hidden="1">[1]weekly!#REF!</definedName>
    <definedName name="fefefefefefe" localSheetId="45" hidden="1">[1]weekly!#REF!</definedName>
    <definedName name="fefefefefefe" localSheetId="24" hidden="1">[1]weekly!#REF!</definedName>
    <definedName name="fefefefefefe" localSheetId="25" hidden="1">[1]weekly!#REF!</definedName>
    <definedName name="fefefefefefe" localSheetId="46" hidden="1">[1]weekly!#REF!</definedName>
    <definedName name="fefefefefefe" localSheetId="14" hidden="1">[1]weekly!#REF!</definedName>
    <definedName name="fefefefefefe" localSheetId="93" hidden="1">[1]weekly!#REF!</definedName>
    <definedName name="fefefefefefe" localSheetId="47" hidden="1">[1]weekly!#REF!</definedName>
    <definedName name="fefefefefefe" localSheetId="48" hidden="1">[1]weekly!#REF!</definedName>
    <definedName name="fefefefefefe" localSheetId="49" hidden="1">[1]weekly!#REF!</definedName>
    <definedName name="fefefefefefe" localSheetId="50" hidden="1">[1]weekly!#REF!</definedName>
    <definedName name="fefefefefefe" localSheetId="54" hidden="1">[1]weekly!#REF!</definedName>
    <definedName name="fefefefefefe" localSheetId="51" hidden="1">[1]weekly!#REF!</definedName>
    <definedName name="fefefefefefe" localSheetId="52" hidden="1">[1]weekly!#REF!</definedName>
    <definedName name="fefefefefefe" localSheetId="34" hidden="1">[1]weekly!#REF!</definedName>
    <definedName name="fefefefefefe" localSheetId="59" hidden="1">[1]weekly!#REF!</definedName>
    <definedName name="fefefefefefe" localSheetId="21" hidden="1">[1]weekly!#REF!</definedName>
    <definedName name="fefefefefefe" localSheetId="22" hidden="1">[1]weekly!#REF!</definedName>
    <definedName name="fefefefefefe" localSheetId="53" hidden="1">[1]weekly!#REF!</definedName>
    <definedName name="fefefefefefe" localSheetId="91" hidden="1">[1]weekly!#REF!</definedName>
    <definedName name="fefefefefefe" localSheetId="88" hidden="1">[1]weekly!#REF!</definedName>
    <definedName name="fefefefefefe" localSheetId="90" hidden="1">[1]weekly!#REF!</definedName>
    <definedName name="fefefefefefe" hidden="1">[1]weekly!#REF!</definedName>
    <definedName name="ff" localSheetId="60" hidden="1">[1]weekly!#REF!</definedName>
    <definedName name="ff" localSheetId="87" hidden="1">[1]weekly!#REF!</definedName>
    <definedName name="ff" localSheetId="36" hidden="1">[1]weekly!#REF!</definedName>
    <definedName name="ff" localSheetId="61" hidden="1">[1]weekly!#REF!</definedName>
    <definedName name="ff" localSheetId="37" hidden="1">[1]weekly!#REF!</definedName>
    <definedName name="ff" localSheetId="57" hidden="1">[1]weekly!#REF!</definedName>
    <definedName name="ff" localSheetId="56" hidden="1">[1]weekly!#REF!</definedName>
    <definedName name="ff" localSheetId="58" hidden="1">[1]weekly!#REF!</definedName>
    <definedName name="ff" localSheetId="83" hidden="1">[1]weekly!#REF!</definedName>
    <definedName name="ff" localSheetId="38" hidden="1">[1]weekly!#REF!</definedName>
    <definedName name="ff" localSheetId="39" hidden="1">[1]weekly!#REF!</definedName>
    <definedName name="ff" localSheetId="95" hidden="1">[1]weekly!#REF!</definedName>
    <definedName name="ff" localSheetId="40" hidden="1">[1]weekly!#REF!</definedName>
    <definedName name="ff" localSheetId="92" hidden="1">[1]weekly!#REF!</definedName>
    <definedName name="ff" localSheetId="41" hidden="1">[1]weekly!#REF!</definedName>
    <definedName name="ff" localSheetId="42" hidden="1">[1]weekly!#REF!</definedName>
    <definedName name="ff" localSheetId="43" hidden="1">[1]weekly!#REF!</definedName>
    <definedName name="ff" localSheetId="33" hidden="1">[1]weekly!#REF!</definedName>
    <definedName name="ff" localSheetId="82" hidden="1">[1]weekly!#REF!</definedName>
    <definedName name="ff" localSheetId="44" hidden="1">[1]weekly!#REF!</definedName>
    <definedName name="ff" localSheetId="69" hidden="1">[1]weekly!#REF!</definedName>
    <definedName name="ff" localSheetId="45" hidden="1">[1]weekly!#REF!</definedName>
    <definedName name="ff" localSheetId="24" hidden="1">[1]weekly!#REF!</definedName>
    <definedName name="ff" localSheetId="25" hidden="1">[1]weekly!#REF!</definedName>
    <definedName name="ff" localSheetId="46" hidden="1">[1]weekly!#REF!</definedName>
    <definedName name="ff" localSheetId="14" hidden="1">[1]weekly!#REF!</definedName>
    <definedName name="ff" localSheetId="93" hidden="1">[1]weekly!#REF!</definedName>
    <definedName name="ff" localSheetId="2" hidden="1">[1]weekly!#REF!</definedName>
    <definedName name="ff" localSheetId="47" hidden="1">[1]weekly!#REF!</definedName>
    <definedName name="ff" localSheetId="48" hidden="1">[1]weekly!#REF!</definedName>
    <definedName name="ff" localSheetId="49" hidden="1">[1]weekly!#REF!</definedName>
    <definedName name="ff" localSheetId="50" hidden="1">[1]weekly!#REF!</definedName>
    <definedName name="ff" localSheetId="54" hidden="1">[1]weekly!#REF!</definedName>
    <definedName name="ff" localSheetId="51" hidden="1">[1]weekly!#REF!</definedName>
    <definedName name="ff" localSheetId="52" hidden="1">[1]weekly!#REF!</definedName>
    <definedName name="ff" localSheetId="34" hidden="1">[1]weekly!#REF!</definedName>
    <definedName name="ff" localSheetId="59" hidden="1">[1]weekly!#REF!</definedName>
    <definedName name="ff" localSheetId="53" hidden="1">[1]weekly!#REF!</definedName>
    <definedName name="ff" localSheetId="91" hidden="1">[1]weekly!#REF!</definedName>
    <definedName name="ff" localSheetId="88" hidden="1">[1]weekly!#REF!</definedName>
    <definedName name="ff" localSheetId="90" hidden="1">[1]weekly!#REF!</definedName>
    <definedName name="ff" hidden="1">[1]weekly!#REF!</definedName>
    <definedName name="fff" localSheetId="60" hidden="1">[1]weekly!#REF!</definedName>
    <definedName name="fff" localSheetId="87" hidden="1">[1]weekly!#REF!</definedName>
    <definedName name="fff" localSheetId="36" hidden="1">[1]weekly!#REF!</definedName>
    <definedName name="fff" localSheetId="61" hidden="1">[1]weekly!#REF!</definedName>
    <definedName name="fff" localSheetId="37" hidden="1">[1]weekly!#REF!</definedName>
    <definedName name="fff" localSheetId="57" hidden="1">[1]weekly!#REF!</definedName>
    <definedName name="fff" localSheetId="56" hidden="1">[1]weekly!#REF!</definedName>
    <definedName name="fff" localSheetId="58" hidden="1">[1]weekly!#REF!</definedName>
    <definedName name="fff" localSheetId="83" hidden="1">[1]weekly!#REF!</definedName>
    <definedName name="fff" localSheetId="38" hidden="1">[1]weekly!#REF!</definedName>
    <definedName name="fff" localSheetId="39" hidden="1">[1]weekly!#REF!</definedName>
    <definedName name="fff" localSheetId="95" hidden="1">[1]weekly!#REF!</definedName>
    <definedName name="fff" localSheetId="40" hidden="1">[1]weekly!#REF!</definedName>
    <definedName name="fff" localSheetId="92" hidden="1">[1]weekly!#REF!</definedName>
    <definedName name="fff" localSheetId="41" hidden="1">[1]weekly!#REF!</definedName>
    <definedName name="fff" localSheetId="42" hidden="1">[1]weekly!#REF!</definedName>
    <definedName name="fff" localSheetId="43" hidden="1">[1]weekly!#REF!</definedName>
    <definedName name="fff" localSheetId="33" hidden="1">[1]weekly!#REF!</definedName>
    <definedName name="fff" localSheetId="82" hidden="1">[1]weekly!#REF!</definedName>
    <definedName name="fff" localSheetId="44" hidden="1">[1]weekly!#REF!</definedName>
    <definedName name="fff" localSheetId="69" hidden="1">[1]weekly!#REF!</definedName>
    <definedName name="fff" localSheetId="45" hidden="1">[1]weekly!#REF!</definedName>
    <definedName name="fff" localSheetId="24" hidden="1">[1]weekly!#REF!</definedName>
    <definedName name="fff" localSheetId="25" hidden="1">[1]weekly!#REF!</definedName>
    <definedName name="fff" localSheetId="46" hidden="1">[1]weekly!#REF!</definedName>
    <definedName name="fff" localSheetId="14" hidden="1">[1]weekly!#REF!</definedName>
    <definedName name="fff" localSheetId="93" hidden="1">[1]weekly!#REF!</definedName>
    <definedName name="fff" localSheetId="47" hidden="1">[1]weekly!#REF!</definedName>
    <definedName name="fff" localSheetId="48" hidden="1">[1]weekly!#REF!</definedName>
    <definedName name="fff" localSheetId="49" hidden="1">[1]weekly!#REF!</definedName>
    <definedName name="fff" localSheetId="50" hidden="1">[1]weekly!#REF!</definedName>
    <definedName name="fff" localSheetId="54" hidden="1">[1]weekly!#REF!</definedName>
    <definedName name="fff" localSheetId="51" hidden="1">[1]weekly!#REF!</definedName>
    <definedName name="fff" localSheetId="52" hidden="1">[1]weekly!#REF!</definedName>
    <definedName name="fff" localSheetId="34" hidden="1">[1]weekly!#REF!</definedName>
    <definedName name="fff" localSheetId="59" hidden="1">[1]weekly!#REF!</definedName>
    <definedName name="fff" localSheetId="53" hidden="1">[1]weekly!#REF!</definedName>
    <definedName name="fff" localSheetId="91" hidden="1">[1]weekly!#REF!</definedName>
    <definedName name="fff" localSheetId="88" hidden="1">[1]weekly!#REF!</definedName>
    <definedName name="fff" localSheetId="90" hidden="1">[1]weekly!#REF!</definedName>
    <definedName name="fff" hidden="1">[1]weekly!#REF!</definedName>
    <definedName name="ffff" localSheetId="60" hidden="1">[1]weekly!#REF!</definedName>
    <definedName name="ffff" localSheetId="87" hidden="1">[1]weekly!#REF!</definedName>
    <definedName name="ffff" localSheetId="36" hidden="1">[1]weekly!#REF!</definedName>
    <definedName name="ffff" localSheetId="61" hidden="1">[1]weekly!#REF!</definedName>
    <definedName name="ffff" localSheetId="37" hidden="1">[1]weekly!#REF!</definedName>
    <definedName name="ffff" localSheetId="17" hidden="1">[1]weekly!#REF!</definedName>
    <definedName name="ffff" localSheetId="55" hidden="1">[1]weekly!#REF!</definedName>
    <definedName name="ffff" localSheetId="57" hidden="1">[1]weekly!#REF!</definedName>
    <definedName name="ffff" localSheetId="15" hidden="1">[1]weekly!#REF!</definedName>
    <definedName name="ffff" localSheetId="56" hidden="1">[1]weekly!#REF!</definedName>
    <definedName name="ffff" localSheetId="58" hidden="1">[1]weekly!#REF!</definedName>
    <definedName name="ffff" localSheetId="16" hidden="1">[1]weekly!#REF!</definedName>
    <definedName name="ffff" localSheetId="19" hidden="1">[1]weekly!#REF!</definedName>
    <definedName name="ffff" localSheetId="83" hidden="1">[1]weekly!#REF!</definedName>
    <definedName name="ffff" localSheetId="38" hidden="1">[1]weekly!#REF!</definedName>
    <definedName name="ffff" localSheetId="39" hidden="1">[1]weekly!#REF!</definedName>
    <definedName name="ffff" localSheetId="95" hidden="1">[1]weekly!#REF!</definedName>
    <definedName name="ffff" localSheetId="40" hidden="1">[1]weekly!#REF!</definedName>
    <definedName name="ffff" localSheetId="92" hidden="1">[1]weekly!#REF!</definedName>
    <definedName name="ffff" localSheetId="41" hidden="1">[1]weekly!#REF!</definedName>
    <definedName name="ffff" localSheetId="42" hidden="1">[1]weekly!#REF!</definedName>
    <definedName name="ffff" localSheetId="43" hidden="1">[1]weekly!#REF!</definedName>
    <definedName name="ffff" localSheetId="33" hidden="1">[1]weekly!#REF!</definedName>
    <definedName name="ffff" localSheetId="82" hidden="1">[1]weekly!#REF!</definedName>
    <definedName name="ffff" localSheetId="44" hidden="1">[1]weekly!#REF!</definedName>
    <definedName name="ffff" localSheetId="69" hidden="1">[1]weekly!#REF!</definedName>
    <definedName name="ffff" localSheetId="45" hidden="1">[1]weekly!#REF!</definedName>
    <definedName name="ffff" localSheetId="24" hidden="1">[1]weekly!#REF!</definedName>
    <definedName name="ffff" localSheetId="25" hidden="1">[1]weekly!#REF!</definedName>
    <definedName name="ffff" localSheetId="46" hidden="1">[1]weekly!#REF!</definedName>
    <definedName name="ffff" localSheetId="14" hidden="1">[1]weekly!#REF!</definedName>
    <definedName name="ffff" localSheetId="93" hidden="1">[1]weekly!#REF!</definedName>
    <definedName name="ffff" localSheetId="47" hidden="1">[1]weekly!#REF!</definedName>
    <definedName name="ffff" localSheetId="48" hidden="1">[1]weekly!#REF!</definedName>
    <definedName name="ffff" localSheetId="49" hidden="1">[1]weekly!#REF!</definedName>
    <definedName name="ffff" localSheetId="50" hidden="1">[1]weekly!#REF!</definedName>
    <definedName name="ffff" localSheetId="54" hidden="1">[1]weekly!#REF!</definedName>
    <definedName name="ffff" localSheetId="51" hidden="1">[1]weekly!#REF!</definedName>
    <definedName name="ffff" localSheetId="52" hidden="1">[1]weekly!#REF!</definedName>
    <definedName name="ffff" localSheetId="34" hidden="1">[1]weekly!#REF!</definedName>
    <definedName name="ffff" localSheetId="59" hidden="1">[1]weekly!#REF!</definedName>
    <definedName name="ffff" localSheetId="21" hidden="1">[1]weekly!#REF!</definedName>
    <definedName name="ffff" localSheetId="22" hidden="1">[1]weekly!#REF!</definedName>
    <definedName name="ffff" localSheetId="53" hidden="1">[1]weekly!#REF!</definedName>
    <definedName name="ffff" localSheetId="91" hidden="1">[1]weekly!#REF!</definedName>
    <definedName name="ffff" localSheetId="88" hidden="1">[1]weekly!#REF!</definedName>
    <definedName name="ffff" localSheetId="90" hidden="1">[1]weekly!#REF!</definedName>
    <definedName name="ffff" hidden="1">[1]weekly!#REF!</definedName>
    <definedName name="fffffffffffffffffffffffff" localSheetId="60" hidden="1">[1]weekly!#REF!</definedName>
    <definedName name="fffffffffffffffffffffffff" localSheetId="87" hidden="1">[1]weekly!#REF!</definedName>
    <definedName name="fffffffffffffffffffffffff" localSheetId="36" hidden="1">[1]weekly!#REF!</definedName>
    <definedName name="fffffffffffffffffffffffff" localSheetId="61" hidden="1">[1]weekly!#REF!</definedName>
    <definedName name="fffffffffffffffffffffffff" localSheetId="37" hidden="1">[1]weekly!#REF!</definedName>
    <definedName name="fffffffffffffffffffffffff" localSheetId="17" hidden="1">[1]weekly!#REF!</definedName>
    <definedName name="fffffffffffffffffffffffff" localSheetId="55" hidden="1">[1]weekly!#REF!</definedName>
    <definedName name="fffffffffffffffffffffffff" localSheetId="57" hidden="1">[1]weekly!#REF!</definedName>
    <definedName name="fffffffffffffffffffffffff" localSheetId="15" hidden="1">[1]weekly!#REF!</definedName>
    <definedName name="fffffffffffffffffffffffff" localSheetId="56" hidden="1">[1]weekly!#REF!</definedName>
    <definedName name="fffffffffffffffffffffffff" localSheetId="58" hidden="1">[1]weekly!#REF!</definedName>
    <definedName name="fffffffffffffffffffffffff" localSheetId="19" hidden="1">[1]weekly!#REF!</definedName>
    <definedName name="fffffffffffffffffffffffff" localSheetId="83" hidden="1">[1]weekly!#REF!</definedName>
    <definedName name="fffffffffffffffffffffffff" localSheetId="38" hidden="1">[1]weekly!#REF!</definedName>
    <definedName name="fffffffffffffffffffffffff" localSheetId="39" hidden="1">[1]weekly!#REF!</definedName>
    <definedName name="fffffffffffffffffffffffff" localSheetId="95" hidden="1">[1]weekly!#REF!</definedName>
    <definedName name="fffffffffffffffffffffffff" localSheetId="40" hidden="1">[1]weekly!#REF!</definedName>
    <definedName name="fffffffffffffffffffffffff" localSheetId="92" hidden="1">[1]weekly!#REF!</definedName>
    <definedName name="fffffffffffffffffffffffff" localSheetId="41" hidden="1">[1]weekly!#REF!</definedName>
    <definedName name="fffffffffffffffffffffffff" localSheetId="42" hidden="1">[1]weekly!#REF!</definedName>
    <definedName name="fffffffffffffffffffffffff" localSheetId="43" hidden="1">[1]weekly!#REF!</definedName>
    <definedName name="fffffffffffffffffffffffff" localSheetId="33" hidden="1">[1]weekly!#REF!</definedName>
    <definedName name="fffffffffffffffffffffffff" localSheetId="82" hidden="1">[1]weekly!#REF!</definedName>
    <definedName name="fffffffffffffffffffffffff" localSheetId="44" hidden="1">[1]weekly!#REF!</definedName>
    <definedName name="fffffffffffffffffffffffff" localSheetId="69" hidden="1">[1]weekly!#REF!</definedName>
    <definedName name="fffffffffffffffffffffffff" localSheetId="45" hidden="1">[1]weekly!#REF!</definedName>
    <definedName name="fffffffffffffffffffffffff" localSheetId="24" hidden="1">[1]weekly!#REF!</definedName>
    <definedName name="fffffffffffffffffffffffff" localSheetId="25" hidden="1">[1]weekly!#REF!</definedName>
    <definedName name="fffffffffffffffffffffffff" localSheetId="46" hidden="1">[1]weekly!#REF!</definedName>
    <definedName name="fffffffffffffffffffffffff" localSheetId="14" hidden="1">[1]weekly!#REF!</definedName>
    <definedName name="fffffffffffffffffffffffff" localSheetId="93" hidden="1">[1]weekly!#REF!</definedName>
    <definedName name="fffffffffffffffffffffffff" localSheetId="47" hidden="1">[1]weekly!#REF!</definedName>
    <definedName name="fffffffffffffffffffffffff" localSheetId="48" hidden="1">[1]weekly!#REF!</definedName>
    <definedName name="fffffffffffffffffffffffff" localSheetId="49" hidden="1">[1]weekly!#REF!</definedName>
    <definedName name="fffffffffffffffffffffffff" localSheetId="50" hidden="1">[1]weekly!#REF!</definedName>
    <definedName name="fffffffffffffffffffffffff" localSheetId="54" hidden="1">[1]weekly!#REF!</definedName>
    <definedName name="fffffffffffffffffffffffff" localSheetId="51" hidden="1">[1]weekly!#REF!</definedName>
    <definedName name="fffffffffffffffffffffffff" localSheetId="52" hidden="1">[1]weekly!#REF!</definedName>
    <definedName name="fffffffffffffffffffffffff" localSheetId="34" hidden="1">[1]weekly!#REF!</definedName>
    <definedName name="fffffffffffffffffffffffff" localSheetId="59" hidden="1">[1]weekly!#REF!</definedName>
    <definedName name="fffffffffffffffffffffffff" localSheetId="21" hidden="1">[1]weekly!#REF!</definedName>
    <definedName name="fffffffffffffffffffffffff" localSheetId="22" hidden="1">[1]weekly!#REF!</definedName>
    <definedName name="fffffffffffffffffffffffff" localSheetId="53" hidden="1">[1]weekly!#REF!</definedName>
    <definedName name="fffffffffffffffffffffffff" localSheetId="91" hidden="1">[1]weekly!#REF!</definedName>
    <definedName name="fffffffffffffffffffffffff" localSheetId="88" hidden="1">[1]weekly!#REF!</definedName>
    <definedName name="fffffffffffffffffffffffff" localSheetId="90" hidden="1">[1]weekly!#REF!</definedName>
    <definedName name="fffffffffffffffffffffffff" hidden="1">[1]weekly!#REF!</definedName>
    <definedName name="fffffffffffffffffffffffffffffffffffffffffffffffffffffffffffffff" localSheetId="60" hidden="1">[1]weekly!#REF!</definedName>
    <definedName name="fffffffffffffffffffffffffffffffffffffffffffffffffffffffffffffff" localSheetId="87" hidden="1">[1]weekly!#REF!</definedName>
    <definedName name="fffffffffffffffffffffffffffffffffffffffffffffffffffffffffffffff" localSheetId="36" hidden="1">[1]weekly!#REF!</definedName>
    <definedName name="fffffffffffffffffffffffffffffffffffffffffffffffffffffffffffffff" localSheetId="61" hidden="1">[1]weekly!#REF!</definedName>
    <definedName name="fffffffffffffffffffffffffffffffffffffffffffffffffffffffffffffff" localSheetId="37" hidden="1">[1]weekly!#REF!</definedName>
    <definedName name="fffffffffffffffffffffffffffffffffffffffffffffffffffffffffffffff" localSheetId="17" hidden="1">[1]weekly!#REF!</definedName>
    <definedName name="fffffffffffffffffffffffffffffffffffffffffffffffffffffffffffffff" localSheetId="57" hidden="1">[1]weekly!#REF!</definedName>
    <definedName name="fffffffffffffffffffffffffffffffffffffffffffffffffffffffffffffff" localSheetId="56" hidden="1">[1]weekly!#REF!</definedName>
    <definedName name="fffffffffffffffffffffffffffffffffffffffffffffffffffffffffffffff" localSheetId="58" hidden="1">[1]weekly!#REF!</definedName>
    <definedName name="fffffffffffffffffffffffffffffffffffffffffffffffffffffffffffffff" localSheetId="19" hidden="1">[1]weekly!#REF!</definedName>
    <definedName name="fffffffffffffffffffffffffffffffffffffffffffffffffffffffffffffff" localSheetId="83" hidden="1">[1]weekly!#REF!</definedName>
    <definedName name="fffffffffffffffffffffffffffffffffffffffffffffffffffffffffffffff" localSheetId="38" hidden="1">[1]weekly!#REF!</definedName>
    <definedName name="fffffffffffffffffffffffffffffffffffffffffffffffffffffffffffffff" localSheetId="39" hidden="1">[1]weekly!#REF!</definedName>
    <definedName name="fffffffffffffffffffffffffffffffffffffffffffffffffffffffffffffff" localSheetId="95" hidden="1">[1]weekly!#REF!</definedName>
    <definedName name="fffffffffffffffffffffffffffffffffffffffffffffffffffffffffffffff" localSheetId="40" hidden="1">[1]weekly!#REF!</definedName>
    <definedName name="fffffffffffffffffffffffffffffffffffffffffffffffffffffffffffffff" localSheetId="92" hidden="1">[1]weekly!#REF!</definedName>
    <definedName name="fffffffffffffffffffffffffffffffffffffffffffffffffffffffffffffff" localSheetId="41" hidden="1">[1]weekly!#REF!</definedName>
    <definedName name="fffffffffffffffffffffffffffffffffffffffffffffffffffffffffffffff" localSheetId="42" hidden="1">[1]weekly!#REF!</definedName>
    <definedName name="fffffffffffffffffffffffffffffffffffffffffffffffffffffffffffffff" localSheetId="43" hidden="1">[1]weekly!#REF!</definedName>
    <definedName name="fffffffffffffffffffffffffffffffffffffffffffffffffffffffffffffff" localSheetId="33" hidden="1">[1]weekly!#REF!</definedName>
    <definedName name="fffffffffffffffffffffffffffffffffffffffffffffffffffffffffffffff" localSheetId="82" hidden="1">[1]weekly!#REF!</definedName>
    <definedName name="fffffffffffffffffffffffffffffffffffffffffffffffffffffffffffffff" localSheetId="44" hidden="1">[1]weekly!#REF!</definedName>
    <definedName name="fffffffffffffffffffffffffffffffffffffffffffffffffffffffffffffff" localSheetId="69" hidden="1">[1]weekly!#REF!</definedName>
    <definedName name="fffffffffffffffffffffffffffffffffffffffffffffffffffffffffffffff" localSheetId="45" hidden="1">[1]weekly!#REF!</definedName>
    <definedName name="fffffffffffffffffffffffffffffffffffffffffffffffffffffffffffffff" localSheetId="24" hidden="1">[1]weekly!#REF!</definedName>
    <definedName name="fffffffffffffffffffffffffffffffffffffffffffffffffffffffffffffff" localSheetId="25" hidden="1">[1]weekly!#REF!</definedName>
    <definedName name="fffffffffffffffffffffffffffffffffffffffffffffffffffffffffffffff" localSheetId="46" hidden="1">[1]weekly!#REF!</definedName>
    <definedName name="fffffffffffffffffffffffffffffffffffffffffffffffffffffffffffffff" localSheetId="14" hidden="1">[1]weekly!#REF!</definedName>
    <definedName name="fffffffffffffffffffffffffffffffffffffffffffffffffffffffffffffff" localSheetId="93" hidden="1">[1]weekly!#REF!</definedName>
    <definedName name="fffffffffffffffffffffffffffffffffffffffffffffffffffffffffffffff" localSheetId="47" hidden="1">[1]weekly!#REF!</definedName>
    <definedName name="fffffffffffffffffffffffffffffffffffffffffffffffffffffffffffffff" localSheetId="48" hidden="1">[1]weekly!#REF!</definedName>
    <definedName name="fffffffffffffffffffffffffffffffffffffffffffffffffffffffffffffff" localSheetId="49" hidden="1">[1]weekly!#REF!</definedName>
    <definedName name="fffffffffffffffffffffffffffffffffffffffffffffffffffffffffffffff" localSheetId="50" hidden="1">[1]weekly!#REF!</definedName>
    <definedName name="fffffffffffffffffffffffffffffffffffffffffffffffffffffffffffffff" localSheetId="54" hidden="1">[1]weekly!#REF!</definedName>
    <definedName name="fffffffffffffffffffffffffffffffffffffffffffffffffffffffffffffff" localSheetId="51" hidden="1">[1]weekly!#REF!</definedName>
    <definedName name="fffffffffffffffffffffffffffffffffffffffffffffffffffffffffffffff" localSheetId="52" hidden="1">[1]weekly!#REF!</definedName>
    <definedName name="fffffffffffffffffffffffffffffffffffffffffffffffffffffffffffffff" localSheetId="34" hidden="1">[1]weekly!#REF!</definedName>
    <definedName name="fffffffffffffffffffffffffffffffffffffffffffffffffffffffffffffff" localSheetId="59" hidden="1">[1]weekly!#REF!</definedName>
    <definedName name="fffffffffffffffffffffffffffffffffffffffffffffffffffffffffffffff" localSheetId="21" hidden="1">[1]weekly!#REF!</definedName>
    <definedName name="fffffffffffffffffffffffffffffffffffffffffffffffffffffffffffffff" localSheetId="22" hidden="1">[1]weekly!#REF!</definedName>
    <definedName name="fffffffffffffffffffffffffffffffffffffffffffffffffffffffffffffff" localSheetId="53" hidden="1">[1]weekly!#REF!</definedName>
    <definedName name="fffffffffffffffffffffffffffffffffffffffffffffffffffffffffffffff" localSheetId="91" hidden="1">[1]weekly!#REF!</definedName>
    <definedName name="fffffffffffffffffffffffffffffffffffffffffffffffffffffffffffffff" localSheetId="88" hidden="1">[1]weekly!#REF!</definedName>
    <definedName name="fffffffffffffffffffffffffffffffffffffffffffffffffffffffffffffff" localSheetId="90" hidden="1">[1]weekly!#REF!</definedName>
    <definedName name="fffffffffffffffffffffffffffffffffffffffffffffffffffffffffffffff" hidden="1">[1]weekly!#REF!</definedName>
    <definedName name="fjfijeijf" localSheetId="60" hidden="1">[1]weekly!#REF!</definedName>
    <definedName name="fjfijeijf" localSheetId="87" hidden="1">[1]weekly!#REF!</definedName>
    <definedName name="fjfijeijf" localSheetId="36" hidden="1">[1]weekly!#REF!</definedName>
    <definedName name="fjfijeijf" localSheetId="61" hidden="1">[1]weekly!#REF!</definedName>
    <definedName name="fjfijeijf" localSheetId="37" hidden="1">[1]weekly!#REF!</definedName>
    <definedName name="fjfijeijf" localSheetId="17" hidden="1">[1]weekly!#REF!</definedName>
    <definedName name="fjfijeijf" localSheetId="55" hidden="1">[1]weekly!#REF!</definedName>
    <definedName name="fjfijeijf" localSheetId="57" hidden="1">[1]weekly!#REF!</definedName>
    <definedName name="fjfijeijf" localSheetId="15" hidden="1">[1]weekly!#REF!</definedName>
    <definedName name="fjfijeijf" localSheetId="56" hidden="1">[1]weekly!#REF!</definedName>
    <definedName name="fjfijeijf" localSheetId="58" hidden="1">[1]weekly!#REF!</definedName>
    <definedName name="fjfijeijf" localSheetId="16" hidden="1">[1]weekly!#REF!</definedName>
    <definedName name="fjfijeijf" localSheetId="19" hidden="1">[1]weekly!#REF!</definedName>
    <definedName name="fjfijeijf" localSheetId="83" hidden="1">[1]weekly!#REF!</definedName>
    <definedName name="fjfijeijf" localSheetId="38" hidden="1">[1]weekly!#REF!</definedName>
    <definedName name="fjfijeijf" localSheetId="39" hidden="1">[1]weekly!#REF!</definedName>
    <definedName name="fjfijeijf" localSheetId="95" hidden="1">[1]weekly!#REF!</definedName>
    <definedName name="fjfijeijf" localSheetId="40" hidden="1">[1]weekly!#REF!</definedName>
    <definedName name="fjfijeijf" localSheetId="92" hidden="1">[1]weekly!#REF!</definedName>
    <definedName name="fjfijeijf" localSheetId="41" hidden="1">[1]weekly!#REF!</definedName>
    <definedName name="fjfijeijf" localSheetId="42" hidden="1">[1]weekly!#REF!</definedName>
    <definedName name="fjfijeijf" localSheetId="43" hidden="1">[1]weekly!#REF!</definedName>
    <definedName name="fjfijeijf" localSheetId="33" hidden="1">[1]weekly!#REF!</definedName>
    <definedName name="fjfijeijf" localSheetId="82" hidden="1">[1]weekly!#REF!</definedName>
    <definedName name="fjfijeijf" localSheetId="44" hidden="1">[1]weekly!#REF!</definedName>
    <definedName name="fjfijeijf" localSheetId="69" hidden="1">[1]weekly!#REF!</definedName>
    <definedName name="fjfijeijf" localSheetId="45" hidden="1">[1]weekly!#REF!</definedName>
    <definedName name="fjfijeijf" localSheetId="24" hidden="1">[1]weekly!#REF!</definedName>
    <definedName name="fjfijeijf" localSheetId="25" hidden="1">[1]weekly!#REF!</definedName>
    <definedName name="fjfijeijf" localSheetId="46" hidden="1">[1]weekly!#REF!</definedName>
    <definedName name="fjfijeijf" localSheetId="14" hidden="1">[1]weekly!#REF!</definedName>
    <definedName name="fjfijeijf" localSheetId="93" hidden="1">[1]weekly!#REF!</definedName>
    <definedName name="fjfijeijf" localSheetId="2" hidden="1">[1]weekly!#REF!</definedName>
    <definedName name="fjfijeijf" localSheetId="47" hidden="1">[1]weekly!#REF!</definedName>
    <definedName name="fjfijeijf" localSheetId="48" hidden="1">[1]weekly!#REF!</definedName>
    <definedName name="fjfijeijf" localSheetId="49" hidden="1">[1]weekly!#REF!</definedName>
    <definedName name="fjfijeijf" localSheetId="50" hidden="1">[1]weekly!#REF!</definedName>
    <definedName name="fjfijeijf" localSheetId="54" hidden="1">[1]weekly!#REF!</definedName>
    <definedName name="fjfijeijf" localSheetId="51" hidden="1">[1]weekly!#REF!</definedName>
    <definedName name="fjfijeijf" localSheetId="52" hidden="1">[1]weekly!#REF!</definedName>
    <definedName name="fjfijeijf" localSheetId="34" hidden="1">[1]weekly!#REF!</definedName>
    <definedName name="fjfijeijf" localSheetId="59" hidden="1">[1]weekly!#REF!</definedName>
    <definedName name="fjfijeijf" localSheetId="21" hidden="1">[1]weekly!#REF!</definedName>
    <definedName name="fjfijeijf" localSheetId="22" hidden="1">[1]weekly!#REF!</definedName>
    <definedName name="fjfijeijf" localSheetId="53" hidden="1">[1]weekly!#REF!</definedName>
    <definedName name="fjfijeijf" localSheetId="91" hidden="1">[1]weekly!#REF!</definedName>
    <definedName name="fjfijeijf" localSheetId="88" hidden="1">[1]weekly!#REF!</definedName>
    <definedName name="fjfijeijf" localSheetId="90" hidden="1">[1]weekly!#REF!</definedName>
    <definedName name="fjfijeijf" hidden="1">[1]weekly!#REF!</definedName>
    <definedName name="fjiejfiejfoi" localSheetId="60" hidden="1">[1]weekly!#REF!</definedName>
    <definedName name="fjiejfiejfoi" localSheetId="87" hidden="1">[1]weekly!#REF!</definedName>
    <definedName name="fjiejfiejfoi" localSheetId="36" hidden="1">[1]weekly!#REF!</definedName>
    <definedName name="fjiejfiejfoi" localSheetId="61" hidden="1">[1]weekly!#REF!</definedName>
    <definedName name="fjiejfiejfoi" localSheetId="37" hidden="1">[1]weekly!#REF!</definedName>
    <definedName name="fjiejfiejfoi" localSheetId="17" hidden="1">[1]weekly!#REF!</definedName>
    <definedName name="fjiejfiejfoi" localSheetId="55" hidden="1">[1]weekly!#REF!</definedName>
    <definedName name="fjiejfiejfoi" localSheetId="57" hidden="1">[1]weekly!#REF!</definedName>
    <definedName name="fjiejfiejfoi" localSheetId="15" hidden="1">[1]weekly!#REF!</definedName>
    <definedName name="fjiejfiejfoi" localSheetId="56" hidden="1">[1]weekly!#REF!</definedName>
    <definedName name="fjiejfiejfoi" localSheetId="58" hidden="1">[1]weekly!#REF!</definedName>
    <definedName name="fjiejfiejfoi" localSheetId="16" hidden="1">[1]weekly!#REF!</definedName>
    <definedName name="fjiejfiejfoi" localSheetId="19" hidden="1">[1]weekly!#REF!</definedName>
    <definedName name="fjiejfiejfoi" localSheetId="83" hidden="1">[1]weekly!#REF!</definedName>
    <definedName name="fjiejfiejfoi" localSheetId="38" hidden="1">[1]weekly!#REF!</definedName>
    <definedName name="fjiejfiejfoi" localSheetId="39" hidden="1">[1]weekly!#REF!</definedName>
    <definedName name="fjiejfiejfoi" localSheetId="95" hidden="1">[1]weekly!#REF!</definedName>
    <definedName name="fjiejfiejfoi" localSheetId="40" hidden="1">[1]weekly!#REF!</definedName>
    <definedName name="fjiejfiejfoi" localSheetId="92" hidden="1">[1]weekly!#REF!</definedName>
    <definedName name="fjiejfiejfoi" localSheetId="41" hidden="1">[1]weekly!#REF!</definedName>
    <definedName name="fjiejfiejfoi" localSheetId="42" hidden="1">[1]weekly!#REF!</definedName>
    <definedName name="fjiejfiejfoi" localSheetId="43" hidden="1">[1]weekly!#REF!</definedName>
    <definedName name="fjiejfiejfoi" localSheetId="33" hidden="1">[1]weekly!#REF!</definedName>
    <definedName name="fjiejfiejfoi" localSheetId="82" hidden="1">[1]weekly!#REF!</definedName>
    <definedName name="fjiejfiejfoi" localSheetId="44" hidden="1">[1]weekly!#REF!</definedName>
    <definedName name="fjiejfiejfoi" localSheetId="69" hidden="1">[1]weekly!#REF!</definedName>
    <definedName name="fjiejfiejfoi" localSheetId="45" hidden="1">[1]weekly!#REF!</definedName>
    <definedName name="fjiejfiejfoi" localSheetId="24" hidden="1">[1]weekly!#REF!</definedName>
    <definedName name="fjiejfiejfoi" localSheetId="25" hidden="1">[1]weekly!#REF!</definedName>
    <definedName name="fjiejfiejfoi" localSheetId="46" hidden="1">[1]weekly!#REF!</definedName>
    <definedName name="fjiejfiejfoi" localSheetId="14" hidden="1">[1]weekly!#REF!</definedName>
    <definedName name="fjiejfiejfoi" localSheetId="93" hidden="1">[1]weekly!#REF!</definedName>
    <definedName name="fjiejfiejfoi" localSheetId="47" hidden="1">[1]weekly!#REF!</definedName>
    <definedName name="fjiejfiejfoi" localSheetId="48" hidden="1">[1]weekly!#REF!</definedName>
    <definedName name="fjiejfiejfoi" localSheetId="49" hidden="1">[1]weekly!#REF!</definedName>
    <definedName name="fjiejfiejfoi" localSheetId="50" hidden="1">[1]weekly!#REF!</definedName>
    <definedName name="fjiejfiejfoi" localSheetId="54" hidden="1">[1]weekly!#REF!</definedName>
    <definedName name="fjiejfiejfoi" localSheetId="51" hidden="1">[1]weekly!#REF!</definedName>
    <definedName name="fjiejfiejfoi" localSheetId="52" hidden="1">[1]weekly!#REF!</definedName>
    <definedName name="fjiejfiejfoi" localSheetId="34" hidden="1">[1]weekly!#REF!</definedName>
    <definedName name="fjiejfiejfoi" localSheetId="59" hidden="1">[1]weekly!#REF!</definedName>
    <definedName name="fjiejfiejfoi" localSheetId="21" hidden="1">[1]weekly!#REF!</definedName>
    <definedName name="fjiejfiejfoi" localSheetId="22" hidden="1">[1]weekly!#REF!</definedName>
    <definedName name="fjiejfiejfoi" localSheetId="53" hidden="1">[1]weekly!#REF!</definedName>
    <definedName name="fjiejfiejfoi" localSheetId="91" hidden="1">[1]weekly!#REF!</definedName>
    <definedName name="fjiejfiejfoi" localSheetId="88" hidden="1">[1]weekly!#REF!</definedName>
    <definedName name="fjiejfiejfoi" localSheetId="90" hidden="1">[1]weekly!#REF!</definedName>
    <definedName name="fjiejfiejfoi" hidden="1">[1]weekly!#REF!</definedName>
    <definedName name="fjiejfieojfioe" localSheetId="60" hidden="1">[1]weekly!#REF!</definedName>
    <definedName name="fjiejfieojfioe" localSheetId="87" hidden="1">[1]weekly!#REF!</definedName>
    <definedName name="fjiejfieojfioe" localSheetId="36" hidden="1">[1]weekly!#REF!</definedName>
    <definedName name="fjiejfieojfioe" localSheetId="61" hidden="1">[1]weekly!#REF!</definedName>
    <definedName name="fjiejfieojfioe" localSheetId="37" hidden="1">[1]weekly!#REF!</definedName>
    <definedName name="fjiejfieojfioe" localSheetId="17" hidden="1">[1]weekly!#REF!</definedName>
    <definedName name="fjiejfieojfioe" localSheetId="55" hidden="1">[1]weekly!#REF!</definedName>
    <definedName name="fjiejfieojfioe" localSheetId="57" hidden="1">[1]weekly!#REF!</definedName>
    <definedName name="fjiejfieojfioe" localSheetId="15" hidden="1">[1]weekly!#REF!</definedName>
    <definedName name="fjiejfieojfioe" localSheetId="56" hidden="1">[1]weekly!#REF!</definedName>
    <definedName name="fjiejfieojfioe" localSheetId="58" hidden="1">[1]weekly!#REF!</definedName>
    <definedName name="fjiejfieojfioe" localSheetId="16" hidden="1">[1]weekly!#REF!</definedName>
    <definedName name="fjiejfieojfioe" localSheetId="19" hidden="1">[1]weekly!#REF!</definedName>
    <definedName name="fjiejfieojfioe" localSheetId="83" hidden="1">[1]weekly!#REF!</definedName>
    <definedName name="fjiejfieojfioe" localSheetId="38" hidden="1">[1]weekly!#REF!</definedName>
    <definedName name="fjiejfieojfioe" localSheetId="39" hidden="1">[1]weekly!#REF!</definedName>
    <definedName name="fjiejfieojfioe" localSheetId="95" hidden="1">[1]weekly!#REF!</definedName>
    <definedName name="fjiejfieojfioe" localSheetId="40" hidden="1">[1]weekly!#REF!</definedName>
    <definedName name="fjiejfieojfioe" localSheetId="92" hidden="1">[1]weekly!#REF!</definedName>
    <definedName name="fjiejfieojfioe" localSheetId="41" hidden="1">[1]weekly!#REF!</definedName>
    <definedName name="fjiejfieojfioe" localSheetId="42" hidden="1">[1]weekly!#REF!</definedName>
    <definedName name="fjiejfieojfioe" localSheetId="43" hidden="1">[1]weekly!#REF!</definedName>
    <definedName name="fjiejfieojfioe" localSheetId="33" hidden="1">[1]weekly!#REF!</definedName>
    <definedName name="fjiejfieojfioe" localSheetId="82" hidden="1">[1]weekly!#REF!</definedName>
    <definedName name="fjiejfieojfioe" localSheetId="44" hidden="1">[1]weekly!#REF!</definedName>
    <definedName name="fjiejfieojfioe" localSheetId="69" hidden="1">[1]weekly!#REF!</definedName>
    <definedName name="fjiejfieojfioe" localSheetId="45" hidden="1">[1]weekly!#REF!</definedName>
    <definedName name="fjiejfieojfioe" localSheetId="24" hidden="1">[1]weekly!#REF!</definedName>
    <definedName name="fjiejfieojfioe" localSheetId="25" hidden="1">[1]weekly!#REF!</definedName>
    <definedName name="fjiejfieojfioe" localSheetId="46" hidden="1">[1]weekly!#REF!</definedName>
    <definedName name="fjiejfieojfioe" localSheetId="14" hidden="1">[1]weekly!#REF!</definedName>
    <definedName name="fjiejfieojfioe" localSheetId="93" hidden="1">[1]weekly!#REF!</definedName>
    <definedName name="fjiejfieojfioe" localSheetId="47" hidden="1">[1]weekly!#REF!</definedName>
    <definedName name="fjiejfieojfioe" localSheetId="48" hidden="1">[1]weekly!#REF!</definedName>
    <definedName name="fjiejfieojfioe" localSheetId="49" hidden="1">[1]weekly!#REF!</definedName>
    <definedName name="fjiejfieojfioe" localSheetId="50" hidden="1">[1]weekly!#REF!</definedName>
    <definedName name="fjiejfieojfioe" localSheetId="54" hidden="1">[1]weekly!#REF!</definedName>
    <definedName name="fjiejfieojfioe" localSheetId="51" hidden="1">[1]weekly!#REF!</definedName>
    <definedName name="fjiejfieojfioe" localSheetId="52" hidden="1">[1]weekly!#REF!</definedName>
    <definedName name="fjiejfieojfioe" localSheetId="34" hidden="1">[1]weekly!#REF!</definedName>
    <definedName name="fjiejfieojfioe" localSheetId="59" hidden="1">[1]weekly!#REF!</definedName>
    <definedName name="fjiejfieojfioe" localSheetId="21" hidden="1">[1]weekly!#REF!</definedName>
    <definedName name="fjiejfieojfioe" localSheetId="22" hidden="1">[1]weekly!#REF!</definedName>
    <definedName name="fjiejfieojfioe" localSheetId="53" hidden="1">[1]weekly!#REF!</definedName>
    <definedName name="fjiejfieojfioe" localSheetId="91" hidden="1">[1]weekly!#REF!</definedName>
    <definedName name="fjiejfieojfioe" localSheetId="88" hidden="1">[1]weekly!#REF!</definedName>
    <definedName name="fjiejfieojfioe" localSheetId="90" hidden="1">[1]weekly!#REF!</definedName>
    <definedName name="fjiejfieojfioe" hidden="1">[1]weekly!#REF!</definedName>
    <definedName name="fjiejifjeio" localSheetId="60" hidden="1">[1]weekly!#REF!</definedName>
    <definedName name="fjiejifjeio" localSheetId="87" hidden="1">[1]weekly!#REF!</definedName>
    <definedName name="fjiejifjeio" localSheetId="36" hidden="1">[1]weekly!#REF!</definedName>
    <definedName name="fjiejifjeio" localSheetId="61" hidden="1">[1]weekly!#REF!</definedName>
    <definedName name="fjiejifjeio" localSheetId="37" hidden="1">[1]weekly!#REF!</definedName>
    <definedName name="fjiejifjeio" localSheetId="17" hidden="1">[1]weekly!#REF!</definedName>
    <definedName name="fjiejifjeio" localSheetId="55" hidden="1">[1]weekly!#REF!</definedName>
    <definedName name="fjiejifjeio" localSheetId="57" hidden="1">[1]weekly!#REF!</definedName>
    <definedName name="fjiejifjeio" localSheetId="15" hidden="1">[1]weekly!#REF!</definedName>
    <definedName name="fjiejifjeio" localSheetId="56" hidden="1">[1]weekly!#REF!</definedName>
    <definedName name="fjiejifjeio" localSheetId="58" hidden="1">[1]weekly!#REF!</definedName>
    <definedName name="fjiejifjeio" localSheetId="16" hidden="1">[1]weekly!#REF!</definedName>
    <definedName name="fjiejifjeio" localSheetId="19" hidden="1">[1]weekly!#REF!</definedName>
    <definedName name="fjiejifjeio" localSheetId="83" hidden="1">[1]weekly!#REF!</definedName>
    <definedName name="fjiejifjeio" localSheetId="38" hidden="1">[1]weekly!#REF!</definedName>
    <definedName name="fjiejifjeio" localSheetId="39" hidden="1">[1]weekly!#REF!</definedName>
    <definedName name="fjiejifjeio" localSheetId="95" hidden="1">[1]weekly!#REF!</definedName>
    <definedName name="fjiejifjeio" localSheetId="40" hidden="1">[1]weekly!#REF!</definedName>
    <definedName name="fjiejifjeio" localSheetId="92" hidden="1">[1]weekly!#REF!</definedName>
    <definedName name="fjiejifjeio" localSheetId="41" hidden="1">[1]weekly!#REF!</definedName>
    <definedName name="fjiejifjeio" localSheetId="42" hidden="1">[1]weekly!#REF!</definedName>
    <definedName name="fjiejifjeio" localSheetId="43" hidden="1">[1]weekly!#REF!</definedName>
    <definedName name="fjiejifjeio" localSheetId="33" hidden="1">[1]weekly!#REF!</definedName>
    <definedName name="fjiejifjeio" localSheetId="82" hidden="1">[1]weekly!#REF!</definedName>
    <definedName name="fjiejifjeio" localSheetId="44" hidden="1">[1]weekly!#REF!</definedName>
    <definedName name="fjiejifjeio" localSheetId="69" hidden="1">[1]weekly!#REF!</definedName>
    <definedName name="fjiejifjeio" localSheetId="45" hidden="1">[1]weekly!#REF!</definedName>
    <definedName name="fjiejifjeio" localSheetId="24" hidden="1">[1]weekly!#REF!</definedName>
    <definedName name="fjiejifjeio" localSheetId="25" hidden="1">[1]weekly!#REF!</definedName>
    <definedName name="fjiejifjeio" localSheetId="46" hidden="1">[1]weekly!#REF!</definedName>
    <definedName name="fjiejifjeio" localSheetId="14" hidden="1">[1]weekly!#REF!</definedName>
    <definedName name="fjiejifjeio" localSheetId="93" hidden="1">[1]weekly!#REF!</definedName>
    <definedName name="fjiejifjeio" localSheetId="47" hidden="1">[1]weekly!#REF!</definedName>
    <definedName name="fjiejifjeio" localSheetId="48" hidden="1">[1]weekly!#REF!</definedName>
    <definedName name="fjiejifjeio" localSheetId="49" hidden="1">[1]weekly!#REF!</definedName>
    <definedName name="fjiejifjeio" localSheetId="50" hidden="1">[1]weekly!#REF!</definedName>
    <definedName name="fjiejifjeio" localSheetId="54" hidden="1">[1]weekly!#REF!</definedName>
    <definedName name="fjiejifjeio" localSheetId="51" hidden="1">[1]weekly!#REF!</definedName>
    <definedName name="fjiejifjeio" localSheetId="52" hidden="1">[1]weekly!#REF!</definedName>
    <definedName name="fjiejifjeio" localSheetId="34" hidden="1">[1]weekly!#REF!</definedName>
    <definedName name="fjiejifjeio" localSheetId="59" hidden="1">[1]weekly!#REF!</definedName>
    <definedName name="fjiejifjeio" localSheetId="21" hidden="1">[1]weekly!#REF!</definedName>
    <definedName name="fjiejifjeio" localSheetId="22" hidden="1">[1]weekly!#REF!</definedName>
    <definedName name="fjiejifjeio" localSheetId="53" hidden="1">[1]weekly!#REF!</definedName>
    <definedName name="fjiejifjeio" localSheetId="91" hidden="1">[1]weekly!#REF!</definedName>
    <definedName name="fjiejifjeio" localSheetId="88" hidden="1">[1]weekly!#REF!</definedName>
    <definedName name="fjiejifjeio" localSheetId="90" hidden="1">[1]weekly!#REF!</definedName>
    <definedName name="fjiejifjeio" hidden="1">[1]weekly!#REF!</definedName>
    <definedName name="fjiejifjeoi" localSheetId="60" hidden="1">[1]weekly!#REF!</definedName>
    <definedName name="fjiejifjeoi" localSheetId="87" hidden="1">[1]weekly!#REF!</definedName>
    <definedName name="fjiejifjeoi" localSheetId="36" hidden="1">[1]weekly!#REF!</definedName>
    <definedName name="fjiejifjeoi" localSheetId="61" hidden="1">[1]weekly!#REF!</definedName>
    <definedName name="fjiejifjeoi" localSheetId="37" hidden="1">[1]weekly!#REF!</definedName>
    <definedName name="fjiejifjeoi" localSheetId="17" hidden="1">[1]weekly!#REF!</definedName>
    <definedName name="fjiejifjeoi" localSheetId="55" hidden="1">[1]weekly!#REF!</definedName>
    <definedName name="fjiejifjeoi" localSheetId="57" hidden="1">[1]weekly!#REF!</definedName>
    <definedName name="fjiejifjeoi" localSheetId="15" hidden="1">[1]weekly!#REF!</definedName>
    <definedName name="fjiejifjeoi" localSheetId="56" hidden="1">[1]weekly!#REF!</definedName>
    <definedName name="fjiejifjeoi" localSheetId="58" hidden="1">[1]weekly!#REF!</definedName>
    <definedName name="fjiejifjeoi" localSheetId="16" hidden="1">[1]weekly!#REF!</definedName>
    <definedName name="fjiejifjeoi" localSheetId="19" hidden="1">[1]weekly!#REF!</definedName>
    <definedName name="fjiejifjeoi" localSheetId="83" hidden="1">[1]weekly!#REF!</definedName>
    <definedName name="fjiejifjeoi" localSheetId="38" hidden="1">[1]weekly!#REF!</definedName>
    <definedName name="fjiejifjeoi" localSheetId="39" hidden="1">[1]weekly!#REF!</definedName>
    <definedName name="fjiejifjeoi" localSheetId="95" hidden="1">[1]weekly!#REF!</definedName>
    <definedName name="fjiejifjeoi" localSheetId="40" hidden="1">[1]weekly!#REF!</definedName>
    <definedName name="fjiejifjeoi" localSheetId="92" hidden="1">[1]weekly!#REF!</definedName>
    <definedName name="fjiejifjeoi" localSheetId="41" hidden="1">[1]weekly!#REF!</definedName>
    <definedName name="fjiejifjeoi" localSheetId="42" hidden="1">[1]weekly!#REF!</definedName>
    <definedName name="fjiejifjeoi" localSheetId="43" hidden="1">[1]weekly!#REF!</definedName>
    <definedName name="fjiejifjeoi" localSheetId="33" hidden="1">[1]weekly!#REF!</definedName>
    <definedName name="fjiejifjeoi" localSheetId="82" hidden="1">[1]weekly!#REF!</definedName>
    <definedName name="fjiejifjeoi" localSheetId="44" hidden="1">[1]weekly!#REF!</definedName>
    <definedName name="fjiejifjeoi" localSheetId="69" hidden="1">[1]weekly!#REF!</definedName>
    <definedName name="fjiejifjeoi" localSheetId="45" hidden="1">[1]weekly!#REF!</definedName>
    <definedName name="fjiejifjeoi" localSheetId="24" hidden="1">[1]weekly!#REF!</definedName>
    <definedName name="fjiejifjeoi" localSheetId="25" hidden="1">[1]weekly!#REF!</definedName>
    <definedName name="fjiejifjeoi" localSheetId="46" hidden="1">[1]weekly!#REF!</definedName>
    <definedName name="fjiejifjeoi" localSheetId="14" hidden="1">[1]weekly!#REF!</definedName>
    <definedName name="fjiejifjeoi" localSheetId="93" hidden="1">[1]weekly!#REF!</definedName>
    <definedName name="fjiejifjeoi" localSheetId="47" hidden="1">[1]weekly!#REF!</definedName>
    <definedName name="fjiejifjeoi" localSheetId="48" hidden="1">[1]weekly!#REF!</definedName>
    <definedName name="fjiejifjeoi" localSheetId="49" hidden="1">[1]weekly!#REF!</definedName>
    <definedName name="fjiejifjeoi" localSheetId="50" hidden="1">[1]weekly!#REF!</definedName>
    <definedName name="fjiejifjeoi" localSheetId="54" hidden="1">[1]weekly!#REF!</definedName>
    <definedName name="fjiejifjeoi" localSheetId="51" hidden="1">[1]weekly!#REF!</definedName>
    <definedName name="fjiejifjeoi" localSheetId="52" hidden="1">[1]weekly!#REF!</definedName>
    <definedName name="fjiejifjeoi" localSheetId="34" hidden="1">[1]weekly!#REF!</definedName>
    <definedName name="fjiejifjeoi" localSheetId="59" hidden="1">[1]weekly!#REF!</definedName>
    <definedName name="fjiejifjeoi" localSheetId="21" hidden="1">[1]weekly!#REF!</definedName>
    <definedName name="fjiejifjeoi" localSheetId="22" hidden="1">[1]weekly!#REF!</definedName>
    <definedName name="fjiejifjeoi" localSheetId="53" hidden="1">[1]weekly!#REF!</definedName>
    <definedName name="fjiejifjeoi" localSheetId="91" hidden="1">[1]weekly!#REF!</definedName>
    <definedName name="fjiejifjeoi" localSheetId="88" hidden="1">[1]weekly!#REF!</definedName>
    <definedName name="fjiejifjeoi" localSheetId="90" hidden="1">[1]weekly!#REF!</definedName>
    <definedName name="fjiejifjeoi" hidden="1">[1]weekly!#REF!</definedName>
    <definedName name="g" localSheetId="60" hidden="1">[1]weekly!#REF!</definedName>
    <definedName name="g" localSheetId="87" hidden="1">[1]weekly!#REF!</definedName>
    <definedName name="g" localSheetId="36" hidden="1">[1]weekly!#REF!</definedName>
    <definedName name="g" localSheetId="61" hidden="1">[1]weekly!#REF!</definedName>
    <definedName name="g" localSheetId="37" hidden="1">[1]weekly!#REF!</definedName>
    <definedName name="g" localSheetId="57" hidden="1">[1]weekly!#REF!</definedName>
    <definedName name="g" localSheetId="56" hidden="1">[1]weekly!#REF!</definedName>
    <definedName name="g" localSheetId="58" hidden="1">[1]weekly!#REF!</definedName>
    <definedName name="g" localSheetId="83" hidden="1">[1]weekly!#REF!</definedName>
    <definedName name="g" localSheetId="38" hidden="1">[1]weekly!#REF!</definedName>
    <definedName name="g" localSheetId="39" hidden="1">[1]weekly!#REF!</definedName>
    <definedName name="g" localSheetId="95" hidden="1">[1]weekly!#REF!</definedName>
    <definedName name="g" localSheetId="40" hidden="1">[1]weekly!#REF!</definedName>
    <definedName name="g" localSheetId="92" hidden="1">[1]weekly!#REF!</definedName>
    <definedName name="g" localSheetId="41" hidden="1">[1]weekly!#REF!</definedName>
    <definedName name="g" localSheetId="42" hidden="1">[1]weekly!#REF!</definedName>
    <definedName name="g" localSheetId="43" hidden="1">[1]weekly!#REF!</definedName>
    <definedName name="g" localSheetId="33" hidden="1">[1]weekly!#REF!</definedName>
    <definedName name="g" localSheetId="82" hidden="1">[1]weekly!#REF!</definedName>
    <definedName name="g" localSheetId="44" hidden="1">[1]weekly!#REF!</definedName>
    <definedName name="g" localSheetId="69" hidden="1">[1]weekly!#REF!</definedName>
    <definedName name="g" localSheetId="45" hidden="1">[1]weekly!#REF!</definedName>
    <definedName name="g" localSheetId="24" hidden="1">[1]weekly!#REF!</definedName>
    <definedName name="g" localSheetId="25" hidden="1">[1]weekly!#REF!</definedName>
    <definedName name="g" localSheetId="46" hidden="1">[1]weekly!#REF!</definedName>
    <definedName name="g" localSheetId="14" hidden="1">[1]weekly!#REF!</definedName>
    <definedName name="g" localSheetId="93" hidden="1">[1]weekly!#REF!</definedName>
    <definedName name="g" localSheetId="47" hidden="1">[1]weekly!#REF!</definedName>
    <definedName name="g" localSheetId="48" hidden="1">[1]weekly!#REF!</definedName>
    <definedName name="g" localSheetId="49" hidden="1">[1]weekly!#REF!</definedName>
    <definedName name="g" localSheetId="50" hidden="1">[1]weekly!#REF!</definedName>
    <definedName name="g" localSheetId="54" hidden="1">[1]weekly!#REF!</definedName>
    <definedName name="g" localSheetId="51" hidden="1">[1]weekly!#REF!</definedName>
    <definedName name="g" localSheetId="52" hidden="1">[1]weekly!#REF!</definedName>
    <definedName name="g" localSheetId="34" hidden="1">[1]weekly!#REF!</definedName>
    <definedName name="g" localSheetId="59" hidden="1">[1]weekly!#REF!</definedName>
    <definedName name="g" localSheetId="53" hidden="1">[1]weekly!#REF!</definedName>
    <definedName name="g" localSheetId="91" hidden="1">[1]weekly!#REF!</definedName>
    <definedName name="g" localSheetId="88" hidden="1">[1]weekly!#REF!</definedName>
    <definedName name="g" localSheetId="90" hidden="1">[1]weekly!#REF!</definedName>
    <definedName name="g" hidden="1">[1]weekly!#REF!</definedName>
    <definedName name="gg" localSheetId="60" hidden="1">[1]weekly!#REF!</definedName>
    <definedName name="gg" localSheetId="87" hidden="1">[1]weekly!#REF!</definedName>
    <definedName name="gg" localSheetId="36" hidden="1">[1]weekly!#REF!</definedName>
    <definedName name="gg" localSheetId="61" hidden="1">[1]weekly!#REF!</definedName>
    <definedName name="gg" localSheetId="37" hidden="1">[1]weekly!#REF!</definedName>
    <definedName name="gg" localSheetId="57" hidden="1">[1]weekly!#REF!</definedName>
    <definedName name="gg" localSheetId="56" hidden="1">[1]weekly!#REF!</definedName>
    <definedName name="gg" localSheetId="58" hidden="1">[1]weekly!#REF!</definedName>
    <definedName name="gg" localSheetId="83" hidden="1">[1]weekly!#REF!</definedName>
    <definedName name="gg" localSheetId="38" hidden="1">[1]weekly!#REF!</definedName>
    <definedName name="gg" localSheetId="39" hidden="1">[1]weekly!#REF!</definedName>
    <definedName name="gg" localSheetId="95" hidden="1">[1]weekly!#REF!</definedName>
    <definedName name="gg" localSheetId="40" hidden="1">[1]weekly!#REF!</definedName>
    <definedName name="gg" localSheetId="92" hidden="1">[1]weekly!#REF!</definedName>
    <definedName name="gg" localSheetId="41" hidden="1">[1]weekly!#REF!</definedName>
    <definedName name="gg" localSheetId="42" hidden="1">[1]weekly!#REF!</definedName>
    <definedName name="gg" localSheetId="43" hidden="1">[1]weekly!#REF!</definedName>
    <definedName name="gg" localSheetId="33" hidden="1">[1]weekly!#REF!</definedName>
    <definedName name="gg" localSheetId="82" hidden="1">[1]weekly!#REF!</definedName>
    <definedName name="gg" localSheetId="44" hidden="1">[1]weekly!#REF!</definedName>
    <definedName name="gg" localSheetId="69" hidden="1">[1]weekly!#REF!</definedName>
    <definedName name="gg" localSheetId="45" hidden="1">[1]weekly!#REF!</definedName>
    <definedName name="gg" localSheetId="24" hidden="1">[1]weekly!#REF!</definedName>
    <definedName name="gg" localSheetId="25" hidden="1">[1]weekly!#REF!</definedName>
    <definedName name="gg" localSheetId="46" hidden="1">[1]weekly!#REF!</definedName>
    <definedName name="gg" localSheetId="14" hidden="1">[1]weekly!#REF!</definedName>
    <definedName name="gg" localSheetId="93" hidden="1">[1]weekly!#REF!</definedName>
    <definedName name="gg" localSheetId="2" hidden="1">[1]weekly!#REF!</definedName>
    <definedName name="gg" localSheetId="47" hidden="1">[1]weekly!#REF!</definedName>
    <definedName name="gg" localSheetId="48" hidden="1">[1]weekly!#REF!</definedName>
    <definedName name="gg" localSheetId="49" hidden="1">[1]weekly!#REF!</definedName>
    <definedName name="gg" localSheetId="50" hidden="1">[1]weekly!#REF!</definedName>
    <definedName name="gg" localSheetId="54" hidden="1">[1]weekly!#REF!</definedName>
    <definedName name="gg" localSheetId="51" hidden="1">[1]weekly!#REF!</definedName>
    <definedName name="gg" localSheetId="52" hidden="1">[1]weekly!#REF!</definedName>
    <definedName name="gg" localSheetId="34" hidden="1">[1]weekly!#REF!</definedName>
    <definedName name="gg" localSheetId="59" hidden="1">[1]weekly!#REF!</definedName>
    <definedName name="gg" localSheetId="53" hidden="1">[1]weekly!#REF!</definedName>
    <definedName name="gg" localSheetId="91" hidden="1">[1]weekly!#REF!</definedName>
    <definedName name="gg" localSheetId="88" hidden="1">[1]weekly!#REF!</definedName>
    <definedName name="gg" localSheetId="90" hidden="1">[1]weekly!#REF!</definedName>
    <definedName name="gg" hidden="1">[1]weekly!#REF!</definedName>
    <definedName name="ggggg" localSheetId="60" hidden="1">[1]weekly!#REF!</definedName>
    <definedName name="ggggg" localSheetId="87" hidden="1">[1]weekly!#REF!</definedName>
    <definedName name="ggggg" localSheetId="36" hidden="1">[1]weekly!#REF!</definedName>
    <definedName name="ggggg" localSheetId="61" hidden="1">[1]weekly!#REF!</definedName>
    <definedName name="ggggg" localSheetId="37" hidden="1">[1]weekly!#REF!</definedName>
    <definedName name="ggggg" localSheetId="57" hidden="1">[1]weekly!#REF!</definedName>
    <definedName name="ggggg" localSheetId="56" hidden="1">[1]weekly!#REF!</definedName>
    <definedName name="ggggg" localSheetId="58" hidden="1">[1]weekly!#REF!</definedName>
    <definedName name="ggggg" localSheetId="83" hidden="1">[1]weekly!#REF!</definedName>
    <definedName name="ggggg" localSheetId="38" hidden="1">[1]weekly!#REF!</definedName>
    <definedName name="ggggg" localSheetId="39" hidden="1">[1]weekly!#REF!</definedName>
    <definedName name="ggggg" localSheetId="95" hidden="1">[1]weekly!#REF!</definedName>
    <definedName name="ggggg" localSheetId="40" hidden="1">[1]weekly!#REF!</definedName>
    <definedName name="ggggg" localSheetId="92" hidden="1">[1]weekly!#REF!</definedName>
    <definedName name="ggggg" localSheetId="41" hidden="1">[1]weekly!#REF!</definedName>
    <definedName name="ggggg" localSheetId="42" hidden="1">[1]weekly!#REF!</definedName>
    <definedName name="ggggg" localSheetId="43" hidden="1">[1]weekly!#REF!</definedName>
    <definedName name="ggggg" localSheetId="33" hidden="1">[1]weekly!#REF!</definedName>
    <definedName name="ggggg" localSheetId="82" hidden="1">[1]weekly!#REF!</definedName>
    <definedName name="ggggg" localSheetId="44" hidden="1">[1]weekly!#REF!</definedName>
    <definedName name="ggggg" localSheetId="69" hidden="1">[1]weekly!#REF!</definedName>
    <definedName name="ggggg" localSheetId="45" hidden="1">[1]weekly!#REF!</definedName>
    <definedName name="ggggg" localSheetId="24" hidden="1">[1]weekly!#REF!</definedName>
    <definedName name="ggggg" localSheetId="25" hidden="1">[1]weekly!#REF!</definedName>
    <definedName name="ggggg" localSheetId="46" hidden="1">[1]weekly!#REF!</definedName>
    <definedName name="ggggg" localSheetId="14" hidden="1">[1]weekly!#REF!</definedName>
    <definedName name="ggggg" localSheetId="93" hidden="1">[1]weekly!#REF!</definedName>
    <definedName name="ggggg" localSheetId="47" hidden="1">[1]weekly!#REF!</definedName>
    <definedName name="ggggg" localSheetId="48" hidden="1">[1]weekly!#REF!</definedName>
    <definedName name="ggggg" localSheetId="49" hidden="1">[1]weekly!#REF!</definedName>
    <definedName name="ggggg" localSheetId="50" hidden="1">[1]weekly!#REF!</definedName>
    <definedName name="ggggg" localSheetId="54" hidden="1">[1]weekly!#REF!</definedName>
    <definedName name="ggggg" localSheetId="51" hidden="1">[1]weekly!#REF!</definedName>
    <definedName name="ggggg" localSheetId="52" hidden="1">[1]weekly!#REF!</definedName>
    <definedName name="ggggg" localSheetId="34" hidden="1">[1]weekly!#REF!</definedName>
    <definedName name="ggggg" localSheetId="59" hidden="1">[1]weekly!#REF!</definedName>
    <definedName name="ggggg" localSheetId="53" hidden="1">[1]weekly!#REF!</definedName>
    <definedName name="ggggg" localSheetId="91" hidden="1">[1]weekly!#REF!</definedName>
    <definedName name="ggggg" localSheetId="88" hidden="1">[1]weekly!#REF!</definedName>
    <definedName name="ggggg" localSheetId="90" hidden="1">[1]weekly!#REF!</definedName>
    <definedName name="ggggg" hidden="1">[1]weekly!#REF!</definedName>
    <definedName name="ggggggggg" localSheetId="60" hidden="1">[1]weekly!#REF!</definedName>
    <definedName name="ggggggggg" localSheetId="87" hidden="1">[1]weekly!#REF!</definedName>
    <definedName name="ggggggggg" localSheetId="36" hidden="1">[1]weekly!#REF!</definedName>
    <definedName name="ggggggggg" localSheetId="61" hidden="1">[1]weekly!#REF!</definedName>
    <definedName name="ggggggggg" localSheetId="37" hidden="1">[1]weekly!#REF!</definedName>
    <definedName name="ggggggggg" localSheetId="17" hidden="1">[1]weekly!#REF!</definedName>
    <definedName name="ggggggggg" localSheetId="55" hidden="1">[1]weekly!#REF!</definedName>
    <definedName name="ggggggggg" localSheetId="57" hidden="1">[1]weekly!#REF!</definedName>
    <definedName name="ggggggggg" localSheetId="15" hidden="1">[1]weekly!#REF!</definedName>
    <definedName name="ggggggggg" localSheetId="56" hidden="1">[1]weekly!#REF!</definedName>
    <definedName name="ggggggggg" localSheetId="58" hidden="1">[1]weekly!#REF!</definedName>
    <definedName name="ggggggggg" localSheetId="19" hidden="1">[1]weekly!#REF!</definedName>
    <definedName name="ggggggggg" localSheetId="83" hidden="1">[1]weekly!#REF!</definedName>
    <definedName name="ggggggggg" localSheetId="38" hidden="1">[1]weekly!#REF!</definedName>
    <definedName name="ggggggggg" localSheetId="39" hidden="1">[1]weekly!#REF!</definedName>
    <definedName name="ggggggggg" localSheetId="95" hidden="1">[1]weekly!#REF!</definedName>
    <definedName name="ggggggggg" localSheetId="40" hidden="1">[1]weekly!#REF!</definedName>
    <definedName name="ggggggggg" localSheetId="92" hidden="1">[1]weekly!#REF!</definedName>
    <definedName name="ggggggggg" localSheetId="41" hidden="1">[1]weekly!#REF!</definedName>
    <definedName name="ggggggggg" localSheetId="42" hidden="1">[1]weekly!#REF!</definedName>
    <definedName name="ggggggggg" localSheetId="43" hidden="1">[1]weekly!#REF!</definedName>
    <definedName name="ggggggggg" localSheetId="33" hidden="1">[1]weekly!#REF!</definedName>
    <definedName name="ggggggggg" localSheetId="82" hidden="1">[1]weekly!#REF!</definedName>
    <definedName name="ggggggggg" localSheetId="44" hidden="1">[1]weekly!#REF!</definedName>
    <definedName name="ggggggggg" localSheetId="69" hidden="1">[1]weekly!#REF!</definedName>
    <definedName name="ggggggggg" localSheetId="45" hidden="1">[1]weekly!#REF!</definedName>
    <definedName name="ggggggggg" localSheetId="24" hidden="1">[1]weekly!#REF!</definedName>
    <definedName name="ggggggggg" localSheetId="25" hidden="1">[1]weekly!#REF!</definedName>
    <definedName name="ggggggggg" localSheetId="46" hidden="1">[1]weekly!#REF!</definedName>
    <definedName name="ggggggggg" localSheetId="14" hidden="1">[1]weekly!#REF!</definedName>
    <definedName name="ggggggggg" localSheetId="93" hidden="1">[1]weekly!#REF!</definedName>
    <definedName name="ggggggggg" localSheetId="47" hidden="1">[1]weekly!#REF!</definedName>
    <definedName name="ggggggggg" localSheetId="48" hidden="1">[1]weekly!#REF!</definedName>
    <definedName name="ggggggggg" localSheetId="49" hidden="1">[1]weekly!#REF!</definedName>
    <definedName name="ggggggggg" localSheetId="50" hidden="1">[1]weekly!#REF!</definedName>
    <definedName name="ggggggggg" localSheetId="54" hidden="1">[1]weekly!#REF!</definedName>
    <definedName name="ggggggggg" localSheetId="51" hidden="1">[1]weekly!#REF!</definedName>
    <definedName name="ggggggggg" localSheetId="52" hidden="1">[1]weekly!#REF!</definedName>
    <definedName name="ggggggggg" localSheetId="34" hidden="1">[1]weekly!#REF!</definedName>
    <definedName name="ggggggggg" localSheetId="59" hidden="1">[1]weekly!#REF!</definedName>
    <definedName name="ggggggggg" localSheetId="21" hidden="1">[1]weekly!#REF!</definedName>
    <definedName name="ggggggggg" localSheetId="22" hidden="1">[1]weekly!#REF!</definedName>
    <definedName name="ggggggggg" localSheetId="53" hidden="1">[1]weekly!#REF!</definedName>
    <definedName name="ggggggggg" localSheetId="91" hidden="1">[1]weekly!#REF!</definedName>
    <definedName name="ggggggggg" localSheetId="88" hidden="1">[1]weekly!#REF!</definedName>
    <definedName name="ggggggggg" localSheetId="90" hidden="1">[1]weekly!#REF!</definedName>
    <definedName name="ggggggggg" hidden="1">[1]weekly!#REF!</definedName>
    <definedName name="gggggggggggg" localSheetId="60" hidden="1">[1]weekly!#REF!</definedName>
    <definedName name="gggggggggggg" localSheetId="87" hidden="1">[1]weekly!#REF!</definedName>
    <definedName name="gggggggggggg" localSheetId="36" hidden="1">[1]weekly!#REF!</definedName>
    <definedName name="gggggggggggg" localSheetId="61" hidden="1">[1]weekly!#REF!</definedName>
    <definedName name="gggggggggggg" localSheetId="37" hidden="1">[1]weekly!#REF!</definedName>
    <definedName name="gggggggggggg" localSheetId="17" hidden="1">[1]weekly!#REF!</definedName>
    <definedName name="gggggggggggg" localSheetId="55" hidden="1">[1]weekly!#REF!</definedName>
    <definedName name="gggggggggggg" localSheetId="57" hidden="1">[1]weekly!#REF!</definedName>
    <definedName name="gggggggggggg" localSheetId="15" hidden="1">[1]weekly!#REF!</definedName>
    <definedName name="gggggggggggg" localSheetId="56" hidden="1">[1]weekly!#REF!</definedName>
    <definedName name="gggggggggggg" localSheetId="58" hidden="1">[1]weekly!#REF!</definedName>
    <definedName name="gggggggggggg" localSheetId="19" hidden="1">[1]weekly!#REF!</definedName>
    <definedName name="gggggggggggg" localSheetId="83" hidden="1">[1]weekly!#REF!</definedName>
    <definedName name="gggggggggggg" localSheetId="38" hidden="1">[1]weekly!#REF!</definedName>
    <definedName name="gggggggggggg" localSheetId="39" hidden="1">[1]weekly!#REF!</definedName>
    <definedName name="gggggggggggg" localSheetId="95" hidden="1">[1]weekly!#REF!</definedName>
    <definedName name="gggggggggggg" localSheetId="40" hidden="1">[1]weekly!#REF!</definedName>
    <definedName name="gggggggggggg" localSheetId="92" hidden="1">[1]weekly!#REF!</definedName>
    <definedName name="gggggggggggg" localSheetId="41" hidden="1">[1]weekly!#REF!</definedName>
    <definedName name="gggggggggggg" localSheetId="42" hidden="1">[1]weekly!#REF!</definedName>
    <definedName name="gggggggggggg" localSheetId="43" hidden="1">[1]weekly!#REF!</definedName>
    <definedName name="gggggggggggg" localSheetId="33" hidden="1">[1]weekly!#REF!</definedName>
    <definedName name="gggggggggggg" localSheetId="82" hidden="1">[1]weekly!#REF!</definedName>
    <definedName name="gggggggggggg" localSheetId="44" hidden="1">[1]weekly!#REF!</definedName>
    <definedName name="gggggggggggg" localSheetId="69" hidden="1">[1]weekly!#REF!</definedName>
    <definedName name="gggggggggggg" localSheetId="45" hidden="1">[1]weekly!#REF!</definedName>
    <definedName name="gggggggggggg" localSheetId="24" hidden="1">[1]weekly!#REF!</definedName>
    <definedName name="gggggggggggg" localSheetId="25" hidden="1">[1]weekly!#REF!</definedName>
    <definedName name="gggggggggggg" localSheetId="46" hidden="1">[1]weekly!#REF!</definedName>
    <definedName name="gggggggggggg" localSheetId="14" hidden="1">[1]weekly!#REF!</definedName>
    <definedName name="gggggggggggg" localSheetId="93" hidden="1">[1]weekly!#REF!</definedName>
    <definedName name="gggggggggggg" localSheetId="47" hidden="1">[1]weekly!#REF!</definedName>
    <definedName name="gggggggggggg" localSheetId="48" hidden="1">[1]weekly!#REF!</definedName>
    <definedName name="gggggggggggg" localSheetId="49" hidden="1">[1]weekly!#REF!</definedName>
    <definedName name="gggggggggggg" localSheetId="50" hidden="1">[1]weekly!#REF!</definedName>
    <definedName name="gggggggggggg" localSheetId="54" hidden="1">[1]weekly!#REF!</definedName>
    <definedName name="gggggggggggg" localSheetId="51" hidden="1">[1]weekly!#REF!</definedName>
    <definedName name="gggggggggggg" localSheetId="52" hidden="1">[1]weekly!#REF!</definedName>
    <definedName name="gggggggggggg" localSheetId="34" hidden="1">[1]weekly!#REF!</definedName>
    <definedName name="gggggggggggg" localSheetId="59" hidden="1">[1]weekly!#REF!</definedName>
    <definedName name="gggggggggggg" localSheetId="21" hidden="1">[1]weekly!#REF!</definedName>
    <definedName name="gggggggggggg" localSheetId="22" hidden="1">[1]weekly!#REF!</definedName>
    <definedName name="gggggggggggg" localSheetId="53" hidden="1">[1]weekly!#REF!</definedName>
    <definedName name="gggggggggggg" localSheetId="91" hidden="1">[1]weekly!#REF!</definedName>
    <definedName name="gggggggggggg" localSheetId="88" hidden="1">[1]weekly!#REF!</definedName>
    <definedName name="gggggggggggg" localSheetId="90" hidden="1">[1]weekly!#REF!</definedName>
    <definedName name="gggggggggggg" hidden="1">[1]weekly!#REF!</definedName>
    <definedName name="ggggggggggggggggg" localSheetId="60" hidden="1">[1]weekly!#REF!</definedName>
    <definedName name="ggggggggggggggggg" localSheetId="87" hidden="1">[1]weekly!#REF!</definedName>
    <definedName name="ggggggggggggggggg" localSheetId="36" hidden="1">[1]weekly!#REF!</definedName>
    <definedName name="ggggggggggggggggg" localSheetId="61" hidden="1">[1]weekly!#REF!</definedName>
    <definedName name="ggggggggggggggggg" localSheetId="37" hidden="1">[1]weekly!#REF!</definedName>
    <definedName name="ggggggggggggggggg" localSheetId="17" hidden="1">[1]weekly!#REF!</definedName>
    <definedName name="ggggggggggggggggg" localSheetId="55" hidden="1">[1]weekly!#REF!</definedName>
    <definedName name="ggggggggggggggggg" localSheetId="57" hidden="1">[1]weekly!#REF!</definedName>
    <definedName name="ggggggggggggggggg" localSheetId="15" hidden="1">[1]weekly!#REF!</definedName>
    <definedName name="ggggggggggggggggg" localSheetId="56" hidden="1">[1]weekly!#REF!</definedName>
    <definedName name="ggggggggggggggggg" localSheetId="58" hidden="1">[1]weekly!#REF!</definedName>
    <definedName name="ggggggggggggggggg" localSheetId="19" hidden="1">[1]weekly!#REF!</definedName>
    <definedName name="ggggggggggggggggg" localSheetId="83" hidden="1">[1]weekly!#REF!</definedName>
    <definedName name="ggggggggggggggggg" localSheetId="38" hidden="1">[1]weekly!#REF!</definedName>
    <definedName name="ggggggggggggggggg" localSheetId="39" hidden="1">[1]weekly!#REF!</definedName>
    <definedName name="ggggggggggggggggg" localSheetId="95" hidden="1">[1]weekly!#REF!</definedName>
    <definedName name="ggggggggggggggggg" localSheetId="40" hidden="1">[1]weekly!#REF!</definedName>
    <definedName name="ggggggggggggggggg" localSheetId="92" hidden="1">[1]weekly!#REF!</definedName>
    <definedName name="ggggggggggggggggg" localSheetId="41" hidden="1">[1]weekly!#REF!</definedName>
    <definedName name="ggggggggggggggggg" localSheetId="42" hidden="1">[1]weekly!#REF!</definedName>
    <definedName name="ggggggggggggggggg" localSheetId="43" hidden="1">[1]weekly!#REF!</definedName>
    <definedName name="ggggggggggggggggg" localSheetId="33" hidden="1">[1]weekly!#REF!</definedName>
    <definedName name="ggggggggggggggggg" localSheetId="82" hidden="1">[1]weekly!#REF!</definedName>
    <definedName name="ggggggggggggggggg" localSheetId="44" hidden="1">[1]weekly!#REF!</definedName>
    <definedName name="ggggggggggggggggg" localSheetId="69" hidden="1">[1]weekly!#REF!</definedName>
    <definedName name="ggggggggggggggggg" localSheetId="45" hidden="1">[1]weekly!#REF!</definedName>
    <definedName name="ggggggggggggggggg" localSheetId="24" hidden="1">[1]weekly!#REF!</definedName>
    <definedName name="ggggggggggggggggg" localSheetId="25" hidden="1">[1]weekly!#REF!</definedName>
    <definedName name="ggggggggggggggggg" localSheetId="46" hidden="1">[1]weekly!#REF!</definedName>
    <definedName name="ggggggggggggggggg" localSheetId="14" hidden="1">[1]weekly!#REF!</definedName>
    <definedName name="ggggggggggggggggg" localSheetId="93" hidden="1">[1]weekly!#REF!</definedName>
    <definedName name="ggggggggggggggggg" localSheetId="47" hidden="1">[1]weekly!#REF!</definedName>
    <definedName name="ggggggggggggggggg" localSheetId="48" hidden="1">[1]weekly!#REF!</definedName>
    <definedName name="ggggggggggggggggg" localSheetId="49" hidden="1">[1]weekly!#REF!</definedName>
    <definedName name="ggggggggggggggggg" localSheetId="50" hidden="1">[1]weekly!#REF!</definedName>
    <definedName name="ggggggggggggggggg" localSheetId="54" hidden="1">[1]weekly!#REF!</definedName>
    <definedName name="ggggggggggggggggg" localSheetId="51" hidden="1">[1]weekly!#REF!</definedName>
    <definedName name="ggggggggggggggggg" localSheetId="52" hidden="1">[1]weekly!#REF!</definedName>
    <definedName name="ggggggggggggggggg" localSheetId="34" hidden="1">[1]weekly!#REF!</definedName>
    <definedName name="ggggggggggggggggg" localSheetId="59" hidden="1">[1]weekly!#REF!</definedName>
    <definedName name="ggggggggggggggggg" localSheetId="21" hidden="1">[1]weekly!#REF!</definedName>
    <definedName name="ggggggggggggggggg" localSheetId="22" hidden="1">[1]weekly!#REF!</definedName>
    <definedName name="ggggggggggggggggg" localSheetId="53" hidden="1">[1]weekly!#REF!</definedName>
    <definedName name="ggggggggggggggggg" localSheetId="91" hidden="1">[1]weekly!#REF!</definedName>
    <definedName name="ggggggggggggggggg" localSheetId="88" hidden="1">[1]weekly!#REF!</definedName>
    <definedName name="ggggggggggggggggg" localSheetId="90" hidden="1">[1]weekly!#REF!</definedName>
    <definedName name="ggggggggggggggggg" hidden="1">[1]weekly!#REF!</definedName>
    <definedName name="gggggggggggggggggg" localSheetId="60" hidden="1">[1]weekly!#REF!</definedName>
    <definedName name="gggggggggggggggggg" localSheetId="87" hidden="1">[1]weekly!#REF!</definedName>
    <definedName name="gggggggggggggggggg" localSheetId="36" hidden="1">[1]weekly!#REF!</definedName>
    <definedName name="gggggggggggggggggg" localSheetId="61" hidden="1">[1]weekly!#REF!</definedName>
    <definedName name="gggggggggggggggggg" localSheetId="37" hidden="1">[1]weekly!#REF!</definedName>
    <definedName name="gggggggggggggggggg" localSheetId="17" hidden="1">[1]weekly!#REF!</definedName>
    <definedName name="gggggggggggggggggg" localSheetId="55" hidden="1">[1]weekly!#REF!</definedName>
    <definedName name="gggggggggggggggggg" localSheetId="57" hidden="1">[1]weekly!#REF!</definedName>
    <definedName name="gggggggggggggggggg" localSheetId="15" hidden="1">[1]weekly!#REF!</definedName>
    <definedName name="gggggggggggggggggg" localSheetId="56" hidden="1">[1]weekly!#REF!</definedName>
    <definedName name="gggggggggggggggggg" localSheetId="58" hidden="1">[1]weekly!#REF!</definedName>
    <definedName name="gggggggggggggggggg" localSheetId="19" hidden="1">[1]weekly!#REF!</definedName>
    <definedName name="gggggggggggggggggg" localSheetId="83" hidden="1">[1]weekly!#REF!</definedName>
    <definedName name="gggggggggggggggggg" localSheetId="38" hidden="1">[1]weekly!#REF!</definedName>
    <definedName name="gggggggggggggggggg" localSheetId="39" hidden="1">[1]weekly!#REF!</definedName>
    <definedName name="gggggggggggggggggg" localSheetId="95" hidden="1">[1]weekly!#REF!</definedName>
    <definedName name="gggggggggggggggggg" localSheetId="40" hidden="1">[1]weekly!#REF!</definedName>
    <definedName name="gggggggggggggggggg" localSheetId="92" hidden="1">[1]weekly!#REF!</definedName>
    <definedName name="gggggggggggggggggg" localSheetId="41" hidden="1">[1]weekly!#REF!</definedName>
    <definedName name="gggggggggggggggggg" localSheetId="42" hidden="1">[1]weekly!#REF!</definedName>
    <definedName name="gggggggggggggggggg" localSheetId="43" hidden="1">[1]weekly!#REF!</definedName>
    <definedName name="gggggggggggggggggg" localSheetId="33" hidden="1">[1]weekly!#REF!</definedName>
    <definedName name="gggggggggggggggggg" localSheetId="82" hidden="1">[1]weekly!#REF!</definedName>
    <definedName name="gggggggggggggggggg" localSheetId="44" hidden="1">[1]weekly!#REF!</definedName>
    <definedName name="gggggggggggggggggg" localSheetId="69" hidden="1">[1]weekly!#REF!</definedName>
    <definedName name="gggggggggggggggggg" localSheetId="45" hidden="1">[1]weekly!#REF!</definedName>
    <definedName name="gggggggggggggggggg" localSheetId="24" hidden="1">[1]weekly!#REF!</definedName>
    <definedName name="gggggggggggggggggg" localSheetId="25" hidden="1">[1]weekly!#REF!</definedName>
    <definedName name="gggggggggggggggggg" localSheetId="46" hidden="1">[1]weekly!#REF!</definedName>
    <definedName name="gggggggggggggggggg" localSheetId="14" hidden="1">[1]weekly!#REF!</definedName>
    <definedName name="gggggggggggggggggg" localSheetId="93" hidden="1">[1]weekly!#REF!</definedName>
    <definedName name="gggggggggggggggggg" localSheetId="47" hidden="1">[1]weekly!#REF!</definedName>
    <definedName name="gggggggggggggggggg" localSheetId="48" hidden="1">[1]weekly!#REF!</definedName>
    <definedName name="gggggggggggggggggg" localSheetId="49" hidden="1">[1]weekly!#REF!</definedName>
    <definedName name="gggggggggggggggggg" localSheetId="50" hidden="1">[1]weekly!#REF!</definedName>
    <definedName name="gggggggggggggggggg" localSheetId="54" hidden="1">[1]weekly!#REF!</definedName>
    <definedName name="gggggggggggggggggg" localSheetId="51" hidden="1">[1]weekly!#REF!</definedName>
    <definedName name="gggggggggggggggggg" localSheetId="52" hidden="1">[1]weekly!#REF!</definedName>
    <definedName name="gggggggggggggggggg" localSheetId="34" hidden="1">[1]weekly!#REF!</definedName>
    <definedName name="gggggggggggggggggg" localSheetId="59" hidden="1">[1]weekly!#REF!</definedName>
    <definedName name="gggggggggggggggggg" localSheetId="21" hidden="1">[1]weekly!#REF!</definedName>
    <definedName name="gggggggggggggggggg" localSheetId="22" hidden="1">[1]weekly!#REF!</definedName>
    <definedName name="gggggggggggggggggg" localSheetId="53" hidden="1">[1]weekly!#REF!</definedName>
    <definedName name="gggggggggggggggggg" localSheetId="91" hidden="1">[1]weekly!#REF!</definedName>
    <definedName name="gggggggggggggggggg" localSheetId="88" hidden="1">[1]weekly!#REF!</definedName>
    <definedName name="gggggggggggggggggg" localSheetId="90" hidden="1">[1]weekly!#REF!</definedName>
    <definedName name="gggggggggggggggggg" hidden="1">[1]weekly!#REF!</definedName>
    <definedName name="h" localSheetId="60" hidden="1">[1]weekly!#REF!</definedName>
    <definedName name="h" localSheetId="87" hidden="1">[1]weekly!#REF!</definedName>
    <definedName name="h" localSheetId="36" hidden="1">[1]weekly!#REF!</definedName>
    <definedName name="h" localSheetId="61" hidden="1">[1]weekly!#REF!</definedName>
    <definedName name="h" localSheetId="37" hidden="1">[1]weekly!#REF!</definedName>
    <definedName name="h" localSheetId="57" hidden="1">[1]weekly!#REF!</definedName>
    <definedName name="h" localSheetId="56" hidden="1">[1]weekly!#REF!</definedName>
    <definedName name="h" localSheetId="58" hidden="1">[1]weekly!#REF!</definedName>
    <definedName name="h" localSheetId="83" hidden="1">[1]weekly!#REF!</definedName>
    <definedName name="h" localSheetId="38" hidden="1">[1]weekly!#REF!</definedName>
    <definedName name="h" localSheetId="39" hidden="1">[1]weekly!#REF!</definedName>
    <definedName name="h" localSheetId="95" hidden="1">[1]weekly!#REF!</definedName>
    <definedName name="h" localSheetId="40" hidden="1">[1]weekly!#REF!</definedName>
    <definedName name="h" localSheetId="92" hidden="1">[1]weekly!#REF!</definedName>
    <definedName name="h" localSheetId="41" hidden="1">[1]weekly!#REF!</definedName>
    <definedName name="h" localSheetId="42" hidden="1">[1]weekly!#REF!</definedName>
    <definedName name="h" localSheetId="43" hidden="1">[1]weekly!#REF!</definedName>
    <definedName name="h" localSheetId="33" hidden="1">[1]weekly!#REF!</definedName>
    <definedName name="h" localSheetId="82" hidden="1">[1]weekly!#REF!</definedName>
    <definedName name="h" localSheetId="44" hidden="1">[1]weekly!#REF!</definedName>
    <definedName name="h" localSheetId="69" hidden="1">[1]weekly!#REF!</definedName>
    <definedName name="h" localSheetId="45" hidden="1">[1]weekly!#REF!</definedName>
    <definedName name="h" localSheetId="24" hidden="1">[1]weekly!#REF!</definedName>
    <definedName name="h" localSheetId="25" hidden="1">[1]weekly!#REF!</definedName>
    <definedName name="h" localSheetId="46" hidden="1">[1]weekly!#REF!</definedName>
    <definedName name="h" localSheetId="14" hidden="1">[1]weekly!#REF!</definedName>
    <definedName name="h" localSheetId="93" hidden="1">[1]weekly!#REF!</definedName>
    <definedName name="h" localSheetId="47" hidden="1">[1]weekly!#REF!</definedName>
    <definedName name="h" localSheetId="48" hidden="1">[1]weekly!#REF!</definedName>
    <definedName name="h" localSheetId="49" hidden="1">[1]weekly!#REF!</definedName>
    <definedName name="h" localSheetId="50" hidden="1">[1]weekly!#REF!</definedName>
    <definedName name="h" localSheetId="54" hidden="1">[1]weekly!#REF!</definedName>
    <definedName name="h" localSheetId="51" hidden="1">[1]weekly!#REF!</definedName>
    <definedName name="h" localSheetId="52" hidden="1">[1]weekly!#REF!</definedName>
    <definedName name="h" localSheetId="34" hidden="1">[1]weekly!#REF!</definedName>
    <definedName name="h" localSheetId="59" hidden="1">[1]weekly!#REF!</definedName>
    <definedName name="h" localSheetId="53" hidden="1">[1]weekly!#REF!</definedName>
    <definedName name="h" localSheetId="91" hidden="1">[1]weekly!#REF!</definedName>
    <definedName name="h" localSheetId="88" hidden="1">[1]weekly!#REF!</definedName>
    <definedName name="h" localSheetId="90" hidden="1">[1]weekly!#REF!</definedName>
    <definedName name="h" hidden="1">[1]weekly!#REF!</definedName>
    <definedName name="hh" localSheetId="60" hidden="1">[1]weekly!#REF!</definedName>
    <definedName name="hh" localSheetId="87" hidden="1">[1]weekly!#REF!</definedName>
    <definedName name="hh" localSheetId="36" hidden="1">[1]weekly!#REF!</definedName>
    <definedName name="hh" localSheetId="61" hidden="1">[1]weekly!#REF!</definedName>
    <definedName name="hh" localSheetId="37" hidden="1">[1]weekly!#REF!</definedName>
    <definedName name="hh" localSheetId="57" hidden="1">[1]weekly!#REF!</definedName>
    <definedName name="hh" localSheetId="56" hidden="1">[1]weekly!#REF!</definedName>
    <definedName name="hh" localSheetId="58" hidden="1">[1]weekly!#REF!</definedName>
    <definedName name="hh" localSheetId="83" hidden="1">[1]weekly!#REF!</definedName>
    <definedName name="hh" localSheetId="38" hidden="1">[1]weekly!#REF!</definedName>
    <definedName name="hh" localSheetId="39" hidden="1">[1]weekly!#REF!</definedName>
    <definedName name="hh" localSheetId="95" hidden="1">[1]weekly!#REF!</definedName>
    <definedName name="hh" localSheetId="40" hidden="1">[1]weekly!#REF!</definedName>
    <definedName name="hh" localSheetId="92" hidden="1">[1]weekly!#REF!</definedName>
    <definedName name="hh" localSheetId="41" hidden="1">[1]weekly!#REF!</definedName>
    <definedName name="hh" localSheetId="42" hidden="1">[1]weekly!#REF!</definedName>
    <definedName name="hh" localSheetId="43" hidden="1">[1]weekly!#REF!</definedName>
    <definedName name="hh" localSheetId="33" hidden="1">[1]weekly!#REF!</definedName>
    <definedName name="hh" localSheetId="82" hidden="1">[1]weekly!#REF!</definedName>
    <definedName name="hh" localSheetId="44" hidden="1">[1]weekly!#REF!</definedName>
    <definedName name="hh" localSheetId="69" hidden="1">[1]weekly!#REF!</definedName>
    <definedName name="hh" localSheetId="45" hidden="1">[1]weekly!#REF!</definedName>
    <definedName name="hh" localSheetId="24" hidden="1">[1]weekly!#REF!</definedName>
    <definedName name="hh" localSheetId="25" hidden="1">[1]weekly!#REF!</definedName>
    <definedName name="hh" localSheetId="46" hidden="1">[1]weekly!#REF!</definedName>
    <definedName name="hh" localSheetId="14" hidden="1">[1]weekly!#REF!</definedName>
    <definedName name="hh" localSheetId="93" hidden="1">[1]weekly!#REF!</definedName>
    <definedName name="hh" localSheetId="47" hidden="1">[1]weekly!#REF!</definedName>
    <definedName name="hh" localSheetId="48" hidden="1">[1]weekly!#REF!</definedName>
    <definedName name="hh" localSheetId="49" hidden="1">[1]weekly!#REF!</definedName>
    <definedName name="hh" localSheetId="50" hidden="1">[1]weekly!#REF!</definedName>
    <definedName name="hh" localSheetId="54" hidden="1">[1]weekly!#REF!</definedName>
    <definedName name="hh" localSheetId="51" hidden="1">[1]weekly!#REF!</definedName>
    <definedName name="hh" localSheetId="52" hidden="1">[1]weekly!#REF!</definedName>
    <definedName name="hh" localSheetId="34" hidden="1">[1]weekly!#REF!</definedName>
    <definedName name="hh" localSheetId="59" hidden="1">[1]weekly!#REF!</definedName>
    <definedName name="hh" localSheetId="53" hidden="1">[1]weekly!#REF!</definedName>
    <definedName name="hh" localSheetId="91" hidden="1">[1]weekly!#REF!</definedName>
    <definedName name="hh" localSheetId="88" hidden="1">[1]weekly!#REF!</definedName>
    <definedName name="hh" localSheetId="90" hidden="1">[1]weekly!#REF!</definedName>
    <definedName name="hh" hidden="1">[1]weekly!#REF!</definedName>
    <definedName name="hhhhh" localSheetId="60" hidden="1">[1]weekly!#REF!</definedName>
    <definedName name="hhhhh" localSheetId="87" hidden="1">[1]weekly!#REF!</definedName>
    <definedName name="hhhhh" localSheetId="36" hidden="1">[1]weekly!#REF!</definedName>
    <definedName name="hhhhh" localSheetId="61" hidden="1">[1]weekly!#REF!</definedName>
    <definedName name="hhhhh" localSheetId="37" hidden="1">[1]weekly!#REF!</definedName>
    <definedName name="hhhhh" localSheetId="57" hidden="1">[1]weekly!#REF!</definedName>
    <definedName name="hhhhh" localSheetId="56" hidden="1">[1]weekly!#REF!</definedName>
    <definedName name="hhhhh" localSheetId="58" hidden="1">[1]weekly!#REF!</definedName>
    <definedName name="hhhhh" localSheetId="83" hidden="1">[1]weekly!#REF!</definedName>
    <definedName name="hhhhh" localSheetId="38" hidden="1">[1]weekly!#REF!</definedName>
    <definedName name="hhhhh" localSheetId="39" hidden="1">[1]weekly!#REF!</definedName>
    <definedName name="hhhhh" localSheetId="95" hidden="1">[1]weekly!#REF!</definedName>
    <definedName name="hhhhh" localSheetId="40" hidden="1">[1]weekly!#REF!</definedName>
    <definedName name="hhhhh" localSheetId="92" hidden="1">[1]weekly!#REF!</definedName>
    <definedName name="hhhhh" localSheetId="41" hidden="1">[1]weekly!#REF!</definedName>
    <definedName name="hhhhh" localSheetId="42" hidden="1">[1]weekly!#REF!</definedName>
    <definedName name="hhhhh" localSheetId="43" hidden="1">[1]weekly!#REF!</definedName>
    <definedName name="hhhhh" localSheetId="33" hidden="1">[1]weekly!#REF!</definedName>
    <definedName name="hhhhh" localSheetId="82" hidden="1">[1]weekly!#REF!</definedName>
    <definedName name="hhhhh" localSheetId="44" hidden="1">[1]weekly!#REF!</definedName>
    <definedName name="hhhhh" localSheetId="69" hidden="1">[1]weekly!#REF!</definedName>
    <definedName name="hhhhh" localSheetId="45" hidden="1">[1]weekly!#REF!</definedName>
    <definedName name="hhhhh" localSheetId="24" hidden="1">[1]weekly!#REF!</definedName>
    <definedName name="hhhhh" localSheetId="25" hidden="1">[1]weekly!#REF!</definedName>
    <definedName name="hhhhh" localSheetId="46" hidden="1">[1]weekly!#REF!</definedName>
    <definedName name="hhhhh" localSheetId="14" hidden="1">[1]weekly!#REF!</definedName>
    <definedName name="hhhhh" localSheetId="93" hidden="1">[1]weekly!#REF!</definedName>
    <definedName name="hhhhh" localSheetId="47" hidden="1">[1]weekly!#REF!</definedName>
    <definedName name="hhhhh" localSheetId="48" hidden="1">[1]weekly!#REF!</definedName>
    <definedName name="hhhhh" localSheetId="49" hidden="1">[1]weekly!#REF!</definedName>
    <definedName name="hhhhh" localSheetId="50" hidden="1">[1]weekly!#REF!</definedName>
    <definedName name="hhhhh" localSheetId="54" hidden="1">[1]weekly!#REF!</definedName>
    <definedName name="hhhhh" localSheetId="51" hidden="1">[1]weekly!#REF!</definedName>
    <definedName name="hhhhh" localSheetId="52" hidden="1">[1]weekly!#REF!</definedName>
    <definedName name="hhhhh" localSheetId="34" hidden="1">[1]weekly!#REF!</definedName>
    <definedName name="hhhhh" localSheetId="59" hidden="1">[1]weekly!#REF!</definedName>
    <definedName name="hhhhh" localSheetId="53" hidden="1">[1]weekly!#REF!</definedName>
    <definedName name="hhhhh" localSheetId="91" hidden="1">[1]weekly!#REF!</definedName>
    <definedName name="hhhhh" localSheetId="88" hidden="1">[1]weekly!#REF!</definedName>
    <definedName name="hhhhh" localSheetId="90" hidden="1">[1]weekly!#REF!</definedName>
    <definedName name="hhhhh" hidden="1">[1]weekly!#REF!</definedName>
    <definedName name="i" localSheetId="60" hidden="1">[1]weekly!#REF!</definedName>
    <definedName name="i" localSheetId="87" hidden="1">[1]weekly!#REF!</definedName>
    <definedName name="i" localSheetId="36" hidden="1">[1]weekly!#REF!</definedName>
    <definedName name="i" localSheetId="61" hidden="1">[1]weekly!#REF!</definedName>
    <definedName name="i" localSheetId="37" hidden="1">[1]weekly!#REF!</definedName>
    <definedName name="i" localSheetId="57" hidden="1">[1]weekly!#REF!</definedName>
    <definedName name="i" localSheetId="56" hidden="1">[1]weekly!#REF!</definedName>
    <definedName name="i" localSheetId="58" hidden="1">[1]weekly!#REF!</definedName>
    <definedName name="i" localSheetId="83" hidden="1">[1]weekly!#REF!</definedName>
    <definedName name="i" localSheetId="38" hidden="1">[1]weekly!#REF!</definedName>
    <definedName name="i" localSheetId="39" hidden="1">[1]weekly!#REF!</definedName>
    <definedName name="i" localSheetId="95" hidden="1">[1]weekly!#REF!</definedName>
    <definedName name="i" localSheetId="40" hidden="1">[1]weekly!#REF!</definedName>
    <definedName name="i" localSheetId="92" hidden="1">[1]weekly!#REF!</definedName>
    <definedName name="i" localSheetId="41" hidden="1">[1]weekly!#REF!</definedName>
    <definedName name="i" localSheetId="42" hidden="1">[1]weekly!#REF!</definedName>
    <definedName name="i" localSheetId="43" hidden="1">[1]weekly!#REF!</definedName>
    <definedName name="i" localSheetId="33" hidden="1">[1]weekly!#REF!</definedName>
    <definedName name="i" localSheetId="82" hidden="1">[1]weekly!#REF!</definedName>
    <definedName name="i" localSheetId="44" hidden="1">[1]weekly!#REF!</definedName>
    <definedName name="i" localSheetId="69" hidden="1">[1]weekly!#REF!</definedName>
    <definedName name="i" localSheetId="45" hidden="1">[1]weekly!#REF!</definedName>
    <definedName name="i" localSheetId="24" hidden="1">[1]weekly!#REF!</definedName>
    <definedName name="i" localSheetId="25" hidden="1">[1]weekly!#REF!</definedName>
    <definedName name="i" localSheetId="46" hidden="1">[1]weekly!#REF!</definedName>
    <definedName name="i" localSheetId="14" hidden="1">[1]weekly!#REF!</definedName>
    <definedName name="i" localSheetId="93" hidden="1">[1]weekly!#REF!</definedName>
    <definedName name="i" localSheetId="2" hidden="1">[1]weekly!#REF!</definedName>
    <definedName name="i" localSheetId="47" hidden="1">[1]weekly!#REF!</definedName>
    <definedName name="i" localSheetId="48" hidden="1">[1]weekly!#REF!</definedName>
    <definedName name="i" localSheetId="49" hidden="1">[1]weekly!#REF!</definedName>
    <definedName name="i" localSheetId="50" hidden="1">[1]weekly!#REF!</definedName>
    <definedName name="i" localSheetId="54" hidden="1">[1]weekly!#REF!</definedName>
    <definedName name="i" localSheetId="51" hidden="1">[1]weekly!#REF!</definedName>
    <definedName name="i" localSheetId="52" hidden="1">[1]weekly!#REF!</definedName>
    <definedName name="i" localSheetId="34" hidden="1">[1]weekly!#REF!</definedName>
    <definedName name="i" localSheetId="59" hidden="1">[1]weekly!#REF!</definedName>
    <definedName name="i" localSheetId="53" hidden="1">[1]weekly!#REF!</definedName>
    <definedName name="i" localSheetId="91" hidden="1">[1]weekly!#REF!</definedName>
    <definedName name="i" localSheetId="88" hidden="1">[1]weekly!#REF!</definedName>
    <definedName name="i" localSheetId="90" hidden="1">[1]weekly!#REF!</definedName>
    <definedName name="i" hidden="1">[1]weekly!#REF!</definedName>
    <definedName name="ii" localSheetId="60" hidden="1">[1]weekly!#REF!</definedName>
    <definedName name="ii" localSheetId="87" hidden="1">[1]weekly!#REF!</definedName>
    <definedName name="ii" localSheetId="36" hidden="1">[1]weekly!#REF!</definedName>
    <definedName name="ii" localSheetId="61" hidden="1">[1]weekly!#REF!</definedName>
    <definedName name="ii" localSheetId="37" hidden="1">[1]weekly!#REF!</definedName>
    <definedName name="ii" localSheetId="57" hidden="1">[1]weekly!#REF!</definedName>
    <definedName name="ii" localSheetId="56" hidden="1">[1]weekly!#REF!</definedName>
    <definedName name="ii" localSheetId="58" hidden="1">[1]weekly!#REF!</definedName>
    <definedName name="ii" localSheetId="83" hidden="1">[1]weekly!#REF!</definedName>
    <definedName name="ii" localSheetId="38" hidden="1">[1]weekly!#REF!</definedName>
    <definedName name="ii" localSheetId="39" hidden="1">[1]weekly!#REF!</definedName>
    <definedName name="ii" localSheetId="95" hidden="1">[1]weekly!#REF!</definedName>
    <definedName name="ii" localSheetId="40" hidden="1">[1]weekly!#REF!</definedName>
    <definedName name="ii" localSheetId="92" hidden="1">[1]weekly!#REF!</definedName>
    <definedName name="ii" localSheetId="41" hidden="1">[1]weekly!#REF!</definedName>
    <definedName name="ii" localSheetId="42" hidden="1">[1]weekly!#REF!</definedName>
    <definedName name="ii" localSheetId="43" hidden="1">[1]weekly!#REF!</definedName>
    <definedName name="ii" localSheetId="33" hidden="1">[1]weekly!#REF!</definedName>
    <definedName name="ii" localSheetId="82" hidden="1">[1]weekly!#REF!</definedName>
    <definedName name="ii" localSheetId="44" hidden="1">[1]weekly!#REF!</definedName>
    <definedName name="ii" localSheetId="69" hidden="1">[1]weekly!#REF!</definedName>
    <definedName name="ii" localSheetId="45" hidden="1">[1]weekly!#REF!</definedName>
    <definedName name="ii" localSheetId="24" hidden="1">[1]weekly!#REF!</definedName>
    <definedName name="ii" localSheetId="25" hidden="1">[1]weekly!#REF!</definedName>
    <definedName name="ii" localSheetId="46" hidden="1">[1]weekly!#REF!</definedName>
    <definedName name="ii" localSheetId="14" hidden="1">[1]weekly!#REF!</definedName>
    <definedName name="ii" localSheetId="93" hidden="1">[1]weekly!#REF!</definedName>
    <definedName name="ii" localSheetId="47" hidden="1">[1]weekly!#REF!</definedName>
    <definedName name="ii" localSheetId="48" hidden="1">[1]weekly!#REF!</definedName>
    <definedName name="ii" localSheetId="49" hidden="1">[1]weekly!#REF!</definedName>
    <definedName name="ii" localSheetId="50" hidden="1">[1]weekly!#REF!</definedName>
    <definedName name="ii" localSheetId="54" hidden="1">[1]weekly!#REF!</definedName>
    <definedName name="ii" localSheetId="51" hidden="1">[1]weekly!#REF!</definedName>
    <definedName name="ii" localSheetId="52" hidden="1">[1]weekly!#REF!</definedName>
    <definedName name="ii" localSheetId="34" hidden="1">[1]weekly!#REF!</definedName>
    <definedName name="ii" localSheetId="59" hidden="1">[1]weekly!#REF!</definedName>
    <definedName name="ii" localSheetId="53" hidden="1">[1]weekly!#REF!</definedName>
    <definedName name="ii" localSheetId="91" hidden="1">[1]weekly!#REF!</definedName>
    <definedName name="ii" localSheetId="88" hidden="1">[1]weekly!#REF!</definedName>
    <definedName name="ii" localSheetId="90" hidden="1">[1]weekly!#REF!</definedName>
    <definedName name="ii" hidden="1">[1]weekly!#REF!</definedName>
    <definedName name="iii" localSheetId="60" hidden="1">[1]weekly!#REF!</definedName>
    <definedName name="iii" localSheetId="87" hidden="1">[1]weekly!#REF!</definedName>
    <definedName name="iii" localSheetId="36" hidden="1">[1]weekly!#REF!</definedName>
    <definedName name="iii" localSheetId="61" hidden="1">[1]weekly!#REF!</definedName>
    <definedName name="iii" localSheetId="37" hidden="1">[1]weekly!#REF!</definedName>
    <definedName name="iii" localSheetId="57" hidden="1">[1]weekly!#REF!</definedName>
    <definedName name="iii" localSheetId="56" hidden="1">[1]weekly!#REF!</definedName>
    <definedName name="iii" localSheetId="58" hidden="1">[1]weekly!#REF!</definedName>
    <definedName name="iii" localSheetId="83" hidden="1">[1]weekly!#REF!</definedName>
    <definedName name="iii" localSheetId="38" hidden="1">[1]weekly!#REF!</definedName>
    <definedName name="iii" localSheetId="39" hidden="1">[1]weekly!#REF!</definedName>
    <definedName name="iii" localSheetId="95" hidden="1">[1]weekly!#REF!</definedName>
    <definedName name="iii" localSheetId="40" hidden="1">[1]weekly!#REF!</definedName>
    <definedName name="iii" localSheetId="92" hidden="1">[1]weekly!#REF!</definedName>
    <definedName name="iii" localSheetId="41" hidden="1">[1]weekly!#REF!</definedName>
    <definedName name="iii" localSheetId="42" hidden="1">[1]weekly!#REF!</definedName>
    <definedName name="iii" localSheetId="43" hidden="1">[1]weekly!#REF!</definedName>
    <definedName name="iii" localSheetId="33" hidden="1">[1]weekly!#REF!</definedName>
    <definedName name="iii" localSheetId="82" hidden="1">[1]weekly!#REF!</definedName>
    <definedName name="iii" localSheetId="44" hidden="1">[1]weekly!#REF!</definedName>
    <definedName name="iii" localSheetId="69" hidden="1">[1]weekly!#REF!</definedName>
    <definedName name="iii" localSheetId="45" hidden="1">[1]weekly!#REF!</definedName>
    <definedName name="iii" localSheetId="24" hidden="1">[1]weekly!#REF!</definedName>
    <definedName name="iii" localSheetId="25" hidden="1">[1]weekly!#REF!</definedName>
    <definedName name="iii" localSheetId="46" hidden="1">[1]weekly!#REF!</definedName>
    <definedName name="iii" localSheetId="14" hidden="1">[1]weekly!#REF!</definedName>
    <definedName name="iii" localSheetId="93" hidden="1">[1]weekly!#REF!</definedName>
    <definedName name="iii" localSheetId="47" hidden="1">[1]weekly!#REF!</definedName>
    <definedName name="iii" localSheetId="48" hidden="1">[1]weekly!#REF!</definedName>
    <definedName name="iii" localSheetId="49" hidden="1">[1]weekly!#REF!</definedName>
    <definedName name="iii" localSheetId="50" hidden="1">[1]weekly!#REF!</definedName>
    <definedName name="iii" localSheetId="54" hidden="1">[1]weekly!#REF!</definedName>
    <definedName name="iii" localSheetId="51" hidden="1">[1]weekly!#REF!</definedName>
    <definedName name="iii" localSheetId="52" hidden="1">[1]weekly!#REF!</definedName>
    <definedName name="iii" localSheetId="34" hidden="1">[1]weekly!#REF!</definedName>
    <definedName name="iii" localSheetId="59" hidden="1">[1]weekly!#REF!</definedName>
    <definedName name="iii" localSheetId="53" hidden="1">[1]weekly!#REF!</definedName>
    <definedName name="iii" localSheetId="91" hidden="1">[1]weekly!#REF!</definedName>
    <definedName name="iii" localSheetId="88" hidden="1">[1]weekly!#REF!</definedName>
    <definedName name="iii" localSheetId="90" hidden="1">[1]weekly!#REF!</definedName>
    <definedName name="iii" hidden="1">[1]weekly!#REF!</definedName>
    <definedName name="iiiii" localSheetId="60" hidden="1">[1]weekly!#REF!</definedName>
    <definedName name="iiiii" localSheetId="87" hidden="1">[1]weekly!#REF!</definedName>
    <definedName name="iiiii" localSheetId="36" hidden="1">[1]weekly!#REF!</definedName>
    <definedName name="iiiii" localSheetId="61" hidden="1">[1]weekly!#REF!</definedName>
    <definedName name="iiiii" localSheetId="37" hidden="1">[1]weekly!#REF!</definedName>
    <definedName name="iiiii" localSheetId="57" hidden="1">[1]weekly!#REF!</definedName>
    <definedName name="iiiii" localSheetId="56" hidden="1">[1]weekly!#REF!</definedName>
    <definedName name="iiiii" localSheetId="58" hidden="1">[1]weekly!#REF!</definedName>
    <definedName name="iiiii" localSheetId="83" hidden="1">[1]weekly!#REF!</definedName>
    <definedName name="iiiii" localSheetId="38" hidden="1">[1]weekly!#REF!</definedName>
    <definedName name="iiiii" localSheetId="39" hidden="1">[1]weekly!#REF!</definedName>
    <definedName name="iiiii" localSheetId="95" hidden="1">[1]weekly!#REF!</definedName>
    <definedName name="iiiii" localSheetId="40" hidden="1">[1]weekly!#REF!</definedName>
    <definedName name="iiiii" localSheetId="92" hidden="1">[1]weekly!#REF!</definedName>
    <definedName name="iiiii" localSheetId="41" hidden="1">[1]weekly!#REF!</definedName>
    <definedName name="iiiii" localSheetId="42" hidden="1">[1]weekly!#REF!</definedName>
    <definedName name="iiiii" localSheetId="43" hidden="1">[1]weekly!#REF!</definedName>
    <definedName name="iiiii" localSheetId="33" hidden="1">[1]weekly!#REF!</definedName>
    <definedName name="iiiii" localSheetId="82" hidden="1">[1]weekly!#REF!</definedName>
    <definedName name="iiiii" localSheetId="44" hidden="1">[1]weekly!#REF!</definedName>
    <definedName name="iiiii" localSheetId="69" hidden="1">[1]weekly!#REF!</definedName>
    <definedName name="iiiii" localSheetId="45" hidden="1">[1]weekly!#REF!</definedName>
    <definedName name="iiiii" localSheetId="24" hidden="1">[1]weekly!#REF!</definedName>
    <definedName name="iiiii" localSheetId="25" hidden="1">[1]weekly!#REF!</definedName>
    <definedName name="iiiii" localSheetId="46" hidden="1">[1]weekly!#REF!</definedName>
    <definedName name="iiiii" localSheetId="14" hidden="1">[1]weekly!#REF!</definedName>
    <definedName name="iiiii" localSheetId="93" hidden="1">[1]weekly!#REF!</definedName>
    <definedName name="iiiii" localSheetId="47" hidden="1">[1]weekly!#REF!</definedName>
    <definedName name="iiiii" localSheetId="48" hidden="1">[1]weekly!#REF!</definedName>
    <definedName name="iiiii" localSheetId="49" hidden="1">[1]weekly!#REF!</definedName>
    <definedName name="iiiii" localSheetId="50" hidden="1">[1]weekly!#REF!</definedName>
    <definedName name="iiiii" localSheetId="54" hidden="1">[1]weekly!#REF!</definedName>
    <definedName name="iiiii" localSheetId="51" hidden="1">[1]weekly!#REF!</definedName>
    <definedName name="iiiii" localSheetId="52" hidden="1">[1]weekly!#REF!</definedName>
    <definedName name="iiiii" localSheetId="34" hidden="1">[1]weekly!#REF!</definedName>
    <definedName name="iiiii" localSheetId="59" hidden="1">[1]weekly!#REF!</definedName>
    <definedName name="iiiii" localSheetId="53" hidden="1">[1]weekly!#REF!</definedName>
    <definedName name="iiiii" localSheetId="91" hidden="1">[1]weekly!#REF!</definedName>
    <definedName name="iiiii" localSheetId="88" hidden="1">[1]weekly!#REF!</definedName>
    <definedName name="iiiii" localSheetId="90" hidden="1">[1]weekly!#REF!</definedName>
    <definedName name="iiiii" hidden="1">[1]weekly!#REF!</definedName>
    <definedName name="j" localSheetId="60" hidden="1">[1]weekly!#REF!</definedName>
    <definedName name="j" localSheetId="87" hidden="1">[1]weekly!#REF!</definedName>
    <definedName name="j" localSheetId="36" hidden="1">[1]weekly!#REF!</definedName>
    <definedName name="j" localSheetId="61" hidden="1">[1]weekly!#REF!</definedName>
    <definedName name="j" localSheetId="37" hidden="1">[1]weekly!#REF!</definedName>
    <definedName name="j" localSheetId="57" hidden="1">[1]weekly!#REF!</definedName>
    <definedName name="j" localSheetId="56" hidden="1">[1]weekly!#REF!</definedName>
    <definedName name="j" localSheetId="58" hidden="1">[1]weekly!#REF!</definedName>
    <definedName name="j" localSheetId="83" hidden="1">[1]weekly!#REF!</definedName>
    <definedName name="j" localSheetId="38" hidden="1">[1]weekly!#REF!</definedName>
    <definedName name="j" localSheetId="39" hidden="1">[1]weekly!#REF!</definedName>
    <definedName name="j" localSheetId="95" hidden="1">[1]weekly!#REF!</definedName>
    <definedName name="j" localSheetId="40" hidden="1">[1]weekly!#REF!</definedName>
    <definedName name="j" localSheetId="92" hidden="1">[1]weekly!#REF!</definedName>
    <definedName name="j" localSheetId="41" hidden="1">[1]weekly!#REF!</definedName>
    <definedName name="j" localSheetId="42" hidden="1">[1]weekly!#REF!</definedName>
    <definedName name="j" localSheetId="43" hidden="1">[1]weekly!#REF!</definedName>
    <definedName name="j" localSheetId="33" hidden="1">[1]weekly!#REF!</definedName>
    <definedName name="j" localSheetId="82" hidden="1">[1]weekly!#REF!</definedName>
    <definedName name="j" localSheetId="44" hidden="1">[1]weekly!#REF!</definedName>
    <definedName name="j" localSheetId="69" hidden="1">[1]weekly!#REF!</definedName>
    <definedName name="j" localSheetId="45" hidden="1">[1]weekly!#REF!</definedName>
    <definedName name="j" localSheetId="24" hidden="1">[1]weekly!#REF!</definedName>
    <definedName name="j" localSheetId="25" hidden="1">[1]weekly!#REF!</definedName>
    <definedName name="j" localSheetId="46" hidden="1">[1]weekly!#REF!</definedName>
    <definedName name="j" localSheetId="14" hidden="1">[1]weekly!#REF!</definedName>
    <definedName name="j" localSheetId="93" hidden="1">[1]weekly!#REF!</definedName>
    <definedName name="j" localSheetId="2" hidden="1">[1]weekly!#REF!</definedName>
    <definedName name="j" localSheetId="47" hidden="1">[1]weekly!#REF!</definedName>
    <definedName name="j" localSheetId="48" hidden="1">[1]weekly!#REF!</definedName>
    <definedName name="j" localSheetId="49" hidden="1">[1]weekly!#REF!</definedName>
    <definedName name="j" localSheetId="50" hidden="1">[1]weekly!#REF!</definedName>
    <definedName name="j" localSheetId="54" hidden="1">[1]weekly!#REF!</definedName>
    <definedName name="j" localSheetId="51" hidden="1">[1]weekly!#REF!</definedName>
    <definedName name="j" localSheetId="52" hidden="1">[1]weekly!#REF!</definedName>
    <definedName name="j" localSheetId="34" hidden="1">[1]weekly!#REF!</definedName>
    <definedName name="j" localSheetId="59" hidden="1">[1]weekly!#REF!</definedName>
    <definedName name="j" localSheetId="53" hidden="1">[1]weekly!#REF!</definedName>
    <definedName name="j" localSheetId="91" hidden="1">[1]weekly!#REF!</definedName>
    <definedName name="j" localSheetId="88" hidden="1">[1]weekly!#REF!</definedName>
    <definedName name="j" localSheetId="90" hidden="1">[1]weekly!#REF!</definedName>
    <definedName name="j" hidden="1">[1]weekly!#REF!</definedName>
    <definedName name="jgigigjgejigjei" localSheetId="60" hidden="1">[1]weekly!#REF!</definedName>
    <definedName name="jgigigjgejigjei" localSheetId="87" hidden="1">[1]weekly!#REF!</definedName>
    <definedName name="jgigigjgejigjei" localSheetId="36" hidden="1">[1]weekly!#REF!</definedName>
    <definedName name="jgigigjgejigjei" localSheetId="61" hidden="1">[1]weekly!#REF!</definedName>
    <definedName name="jgigigjgejigjei" localSheetId="37" hidden="1">[1]weekly!#REF!</definedName>
    <definedName name="jgigigjgejigjei" localSheetId="17" hidden="1">[1]weekly!#REF!</definedName>
    <definedName name="jgigigjgejigjei" localSheetId="55" hidden="1">[1]weekly!#REF!</definedName>
    <definedName name="jgigigjgejigjei" localSheetId="57" hidden="1">[1]weekly!#REF!</definedName>
    <definedName name="jgigigjgejigjei" localSheetId="15" hidden="1">[1]weekly!#REF!</definedName>
    <definedName name="jgigigjgejigjei" localSheetId="56" hidden="1">[1]weekly!#REF!</definedName>
    <definedName name="jgigigjgejigjei" localSheetId="58" hidden="1">[1]weekly!#REF!</definedName>
    <definedName name="jgigigjgejigjei" localSheetId="16" hidden="1">[1]weekly!#REF!</definedName>
    <definedName name="jgigigjgejigjei" localSheetId="19" hidden="1">[1]weekly!#REF!</definedName>
    <definedName name="jgigigjgejigjei" localSheetId="83" hidden="1">[1]weekly!#REF!</definedName>
    <definedName name="jgigigjgejigjei" localSheetId="38" hidden="1">[1]weekly!#REF!</definedName>
    <definedName name="jgigigjgejigjei" localSheetId="39" hidden="1">[1]weekly!#REF!</definedName>
    <definedName name="jgigigjgejigjei" localSheetId="95" hidden="1">[1]weekly!#REF!</definedName>
    <definedName name="jgigigjgejigjei" localSheetId="40" hidden="1">[1]weekly!#REF!</definedName>
    <definedName name="jgigigjgejigjei" localSheetId="92" hidden="1">[1]weekly!#REF!</definedName>
    <definedName name="jgigigjgejigjei" localSheetId="41" hidden="1">[1]weekly!#REF!</definedName>
    <definedName name="jgigigjgejigjei" localSheetId="42" hidden="1">[1]weekly!#REF!</definedName>
    <definedName name="jgigigjgejigjei" localSheetId="43" hidden="1">[1]weekly!#REF!</definedName>
    <definedName name="jgigigjgejigjei" localSheetId="33" hidden="1">[1]weekly!#REF!</definedName>
    <definedName name="jgigigjgejigjei" localSheetId="82" hidden="1">[1]weekly!#REF!</definedName>
    <definedName name="jgigigjgejigjei" localSheetId="44" hidden="1">[1]weekly!#REF!</definedName>
    <definedName name="jgigigjgejigjei" localSheetId="69" hidden="1">[1]weekly!#REF!</definedName>
    <definedName name="jgigigjgejigjei" localSheetId="45" hidden="1">[1]weekly!#REF!</definedName>
    <definedName name="jgigigjgejigjei" localSheetId="24" hidden="1">[1]weekly!#REF!</definedName>
    <definedName name="jgigigjgejigjei" localSheetId="25" hidden="1">[1]weekly!#REF!</definedName>
    <definedName name="jgigigjgejigjei" localSheetId="46" hidden="1">[1]weekly!#REF!</definedName>
    <definedName name="jgigigjgejigjei" localSheetId="14" hidden="1">[1]weekly!#REF!</definedName>
    <definedName name="jgigigjgejigjei" localSheetId="93" hidden="1">[1]weekly!#REF!</definedName>
    <definedName name="jgigigjgejigjei" localSheetId="2" hidden="1">[1]weekly!#REF!</definedName>
    <definedName name="jgigigjgejigjei" localSheetId="47" hidden="1">[1]weekly!#REF!</definedName>
    <definedName name="jgigigjgejigjei" localSheetId="48" hidden="1">[1]weekly!#REF!</definedName>
    <definedName name="jgigigjgejigjei" localSheetId="49" hidden="1">[1]weekly!#REF!</definedName>
    <definedName name="jgigigjgejigjei" localSheetId="50" hidden="1">[1]weekly!#REF!</definedName>
    <definedName name="jgigigjgejigjei" localSheetId="54" hidden="1">[1]weekly!#REF!</definedName>
    <definedName name="jgigigjgejigjei" localSheetId="51" hidden="1">[1]weekly!#REF!</definedName>
    <definedName name="jgigigjgejigjei" localSheetId="52" hidden="1">[1]weekly!#REF!</definedName>
    <definedName name="jgigigjgejigjei" localSheetId="34" hidden="1">[1]weekly!#REF!</definedName>
    <definedName name="jgigigjgejigjei" localSheetId="59" hidden="1">[1]weekly!#REF!</definedName>
    <definedName name="jgigigjgejigjei" localSheetId="21" hidden="1">[1]weekly!#REF!</definedName>
    <definedName name="jgigigjgejigjei" localSheetId="22" hidden="1">[1]weekly!#REF!</definedName>
    <definedName name="jgigigjgejigjei" localSheetId="53" hidden="1">[1]weekly!#REF!</definedName>
    <definedName name="jgigigjgejigjei" localSheetId="91" hidden="1">[1]weekly!#REF!</definedName>
    <definedName name="jgigigjgejigjei" localSheetId="88" hidden="1">[1]weekly!#REF!</definedName>
    <definedName name="jgigigjgejigjei" localSheetId="90" hidden="1">[1]weekly!#REF!</definedName>
    <definedName name="jgigigjgejigjei" hidden="1">[1]weekly!#REF!</definedName>
    <definedName name="jifjeijeio" localSheetId="60" hidden="1">[1]weekly!#REF!</definedName>
    <definedName name="jifjeijeio" localSheetId="87" hidden="1">[1]weekly!#REF!</definedName>
    <definedName name="jifjeijeio" localSheetId="36" hidden="1">[1]weekly!#REF!</definedName>
    <definedName name="jifjeijeio" localSheetId="61" hidden="1">[1]weekly!#REF!</definedName>
    <definedName name="jifjeijeio" localSheetId="37" hidden="1">[1]weekly!#REF!</definedName>
    <definedName name="jifjeijeio" localSheetId="17" hidden="1">[1]weekly!#REF!</definedName>
    <definedName name="jifjeijeio" localSheetId="55" hidden="1">[1]weekly!#REF!</definedName>
    <definedName name="jifjeijeio" localSheetId="57" hidden="1">[1]weekly!#REF!</definedName>
    <definedName name="jifjeijeio" localSheetId="15" hidden="1">[1]weekly!#REF!</definedName>
    <definedName name="jifjeijeio" localSheetId="56" hidden="1">[1]weekly!#REF!</definedName>
    <definedName name="jifjeijeio" localSheetId="58" hidden="1">[1]weekly!#REF!</definedName>
    <definedName name="jifjeijeio" localSheetId="16" hidden="1">[1]weekly!#REF!</definedName>
    <definedName name="jifjeijeio" localSheetId="19" hidden="1">[1]weekly!#REF!</definedName>
    <definedName name="jifjeijeio" localSheetId="83" hidden="1">[1]weekly!#REF!</definedName>
    <definedName name="jifjeijeio" localSheetId="38" hidden="1">[1]weekly!#REF!</definedName>
    <definedName name="jifjeijeio" localSheetId="39" hidden="1">[1]weekly!#REF!</definedName>
    <definedName name="jifjeijeio" localSheetId="95" hidden="1">[1]weekly!#REF!</definedName>
    <definedName name="jifjeijeio" localSheetId="40" hidden="1">[1]weekly!#REF!</definedName>
    <definedName name="jifjeijeio" localSheetId="92" hidden="1">[1]weekly!#REF!</definedName>
    <definedName name="jifjeijeio" localSheetId="41" hidden="1">[1]weekly!#REF!</definedName>
    <definedName name="jifjeijeio" localSheetId="42" hidden="1">[1]weekly!#REF!</definedName>
    <definedName name="jifjeijeio" localSheetId="43" hidden="1">[1]weekly!#REF!</definedName>
    <definedName name="jifjeijeio" localSheetId="33" hidden="1">[1]weekly!#REF!</definedName>
    <definedName name="jifjeijeio" localSheetId="82" hidden="1">[1]weekly!#REF!</definedName>
    <definedName name="jifjeijeio" localSheetId="44" hidden="1">[1]weekly!#REF!</definedName>
    <definedName name="jifjeijeio" localSheetId="69" hidden="1">[1]weekly!#REF!</definedName>
    <definedName name="jifjeijeio" localSheetId="45" hidden="1">[1]weekly!#REF!</definedName>
    <definedName name="jifjeijeio" localSheetId="24" hidden="1">[1]weekly!#REF!</definedName>
    <definedName name="jifjeijeio" localSheetId="25" hidden="1">[1]weekly!#REF!</definedName>
    <definedName name="jifjeijeio" localSheetId="46" hidden="1">[1]weekly!#REF!</definedName>
    <definedName name="jifjeijeio" localSheetId="14" hidden="1">[1]weekly!#REF!</definedName>
    <definedName name="jifjeijeio" localSheetId="93" hidden="1">[1]weekly!#REF!</definedName>
    <definedName name="jifjeijeio" localSheetId="47" hidden="1">[1]weekly!#REF!</definedName>
    <definedName name="jifjeijeio" localSheetId="48" hidden="1">[1]weekly!#REF!</definedName>
    <definedName name="jifjeijeio" localSheetId="49" hidden="1">[1]weekly!#REF!</definedName>
    <definedName name="jifjeijeio" localSheetId="50" hidden="1">[1]weekly!#REF!</definedName>
    <definedName name="jifjeijeio" localSheetId="54" hidden="1">[1]weekly!#REF!</definedName>
    <definedName name="jifjeijeio" localSheetId="51" hidden="1">[1]weekly!#REF!</definedName>
    <definedName name="jifjeijeio" localSheetId="52" hidden="1">[1]weekly!#REF!</definedName>
    <definedName name="jifjeijeio" localSheetId="34" hidden="1">[1]weekly!#REF!</definedName>
    <definedName name="jifjeijeio" localSheetId="59" hidden="1">[1]weekly!#REF!</definedName>
    <definedName name="jifjeijeio" localSheetId="21" hidden="1">[1]weekly!#REF!</definedName>
    <definedName name="jifjeijeio" localSheetId="22" hidden="1">[1]weekly!#REF!</definedName>
    <definedName name="jifjeijeio" localSheetId="53" hidden="1">[1]weekly!#REF!</definedName>
    <definedName name="jifjeijeio" localSheetId="91" hidden="1">[1]weekly!#REF!</definedName>
    <definedName name="jifjeijeio" localSheetId="88" hidden="1">[1]weekly!#REF!</definedName>
    <definedName name="jifjeijeio" localSheetId="90" hidden="1">[1]weekly!#REF!</definedName>
    <definedName name="jifjeijeio" hidden="1">[1]weekly!#REF!</definedName>
    <definedName name="jj" localSheetId="60" hidden="1">[1]weekly!#REF!</definedName>
    <definedName name="jj" localSheetId="87" hidden="1">[1]weekly!#REF!</definedName>
    <definedName name="jj" localSheetId="36" hidden="1">[1]weekly!#REF!</definedName>
    <definedName name="jj" localSheetId="61" hidden="1">[1]weekly!#REF!</definedName>
    <definedName name="jj" localSheetId="37" hidden="1">[1]weekly!#REF!</definedName>
    <definedName name="jj" localSheetId="57" hidden="1">[1]weekly!#REF!</definedName>
    <definedName name="jj" localSheetId="56" hidden="1">[1]weekly!#REF!</definedName>
    <definedName name="jj" localSheetId="58" hidden="1">[1]weekly!#REF!</definedName>
    <definedName name="jj" localSheetId="83" hidden="1">[1]weekly!#REF!</definedName>
    <definedName name="jj" localSheetId="38" hidden="1">[1]weekly!#REF!</definedName>
    <definedName name="jj" localSheetId="39" hidden="1">[1]weekly!#REF!</definedName>
    <definedName name="jj" localSheetId="95" hidden="1">[1]weekly!#REF!</definedName>
    <definedName name="jj" localSheetId="40" hidden="1">[1]weekly!#REF!</definedName>
    <definedName name="jj" localSheetId="92" hidden="1">[1]weekly!#REF!</definedName>
    <definedName name="jj" localSheetId="41" hidden="1">[1]weekly!#REF!</definedName>
    <definedName name="jj" localSheetId="42" hidden="1">[1]weekly!#REF!</definedName>
    <definedName name="jj" localSheetId="43" hidden="1">[1]weekly!#REF!</definedName>
    <definedName name="jj" localSheetId="33" hidden="1">[1]weekly!#REF!</definedName>
    <definedName name="jj" localSheetId="82" hidden="1">[1]weekly!#REF!</definedName>
    <definedName name="jj" localSheetId="44" hidden="1">[1]weekly!#REF!</definedName>
    <definedName name="jj" localSheetId="69" hidden="1">[1]weekly!#REF!</definedName>
    <definedName name="jj" localSheetId="45" hidden="1">[1]weekly!#REF!</definedName>
    <definedName name="jj" localSheetId="24" hidden="1">[1]weekly!#REF!</definedName>
    <definedName name="jj" localSheetId="25" hidden="1">[1]weekly!#REF!</definedName>
    <definedName name="jj" localSheetId="46" hidden="1">[1]weekly!#REF!</definedName>
    <definedName name="jj" localSheetId="14" hidden="1">[1]weekly!#REF!</definedName>
    <definedName name="jj" localSheetId="93" hidden="1">[1]weekly!#REF!</definedName>
    <definedName name="jj" localSheetId="47" hidden="1">[1]weekly!#REF!</definedName>
    <definedName name="jj" localSheetId="48" hidden="1">[1]weekly!#REF!</definedName>
    <definedName name="jj" localSheetId="49" hidden="1">[1]weekly!#REF!</definedName>
    <definedName name="jj" localSheetId="50" hidden="1">[1]weekly!#REF!</definedName>
    <definedName name="jj" localSheetId="54" hidden="1">[1]weekly!#REF!</definedName>
    <definedName name="jj" localSheetId="51" hidden="1">[1]weekly!#REF!</definedName>
    <definedName name="jj" localSheetId="52" hidden="1">[1]weekly!#REF!</definedName>
    <definedName name="jj" localSheetId="34" hidden="1">[1]weekly!#REF!</definedName>
    <definedName name="jj" localSheetId="59" hidden="1">[1]weekly!#REF!</definedName>
    <definedName name="jj" localSheetId="53" hidden="1">[1]weekly!#REF!</definedName>
    <definedName name="jj" localSheetId="91" hidden="1">[1]weekly!#REF!</definedName>
    <definedName name="jj" localSheetId="88" hidden="1">[1]weekly!#REF!</definedName>
    <definedName name="jj" localSheetId="90" hidden="1">[1]weekly!#REF!</definedName>
    <definedName name="jj" hidden="1">[1]weekly!#REF!</definedName>
    <definedName name="jjjjj" localSheetId="60" hidden="1">[1]weekly!#REF!</definedName>
    <definedName name="jjjjj" localSheetId="87" hidden="1">[1]weekly!#REF!</definedName>
    <definedName name="jjjjj" localSheetId="36" hidden="1">[1]weekly!#REF!</definedName>
    <definedName name="jjjjj" localSheetId="61" hidden="1">[1]weekly!#REF!</definedName>
    <definedName name="jjjjj" localSheetId="37" hidden="1">[1]weekly!#REF!</definedName>
    <definedName name="jjjjj" localSheetId="57" hidden="1">[1]weekly!#REF!</definedName>
    <definedName name="jjjjj" localSheetId="56" hidden="1">[1]weekly!#REF!</definedName>
    <definedName name="jjjjj" localSheetId="58" hidden="1">[1]weekly!#REF!</definedName>
    <definedName name="jjjjj" localSheetId="83" hidden="1">[1]weekly!#REF!</definedName>
    <definedName name="jjjjj" localSheetId="38" hidden="1">[1]weekly!#REF!</definedName>
    <definedName name="jjjjj" localSheetId="39" hidden="1">[1]weekly!#REF!</definedName>
    <definedName name="jjjjj" localSheetId="95" hidden="1">[1]weekly!#REF!</definedName>
    <definedName name="jjjjj" localSheetId="40" hidden="1">[1]weekly!#REF!</definedName>
    <definedName name="jjjjj" localSheetId="92" hidden="1">[1]weekly!#REF!</definedName>
    <definedName name="jjjjj" localSheetId="41" hidden="1">[1]weekly!#REF!</definedName>
    <definedName name="jjjjj" localSheetId="42" hidden="1">[1]weekly!#REF!</definedName>
    <definedName name="jjjjj" localSheetId="43" hidden="1">[1]weekly!#REF!</definedName>
    <definedName name="jjjjj" localSheetId="33" hidden="1">[1]weekly!#REF!</definedName>
    <definedName name="jjjjj" localSheetId="82" hidden="1">[1]weekly!#REF!</definedName>
    <definedName name="jjjjj" localSheetId="44" hidden="1">[1]weekly!#REF!</definedName>
    <definedName name="jjjjj" localSheetId="69" hidden="1">[1]weekly!#REF!</definedName>
    <definedName name="jjjjj" localSheetId="45" hidden="1">[1]weekly!#REF!</definedName>
    <definedName name="jjjjj" localSheetId="24" hidden="1">[1]weekly!#REF!</definedName>
    <definedName name="jjjjj" localSheetId="25" hidden="1">[1]weekly!#REF!</definedName>
    <definedName name="jjjjj" localSheetId="46" hidden="1">[1]weekly!#REF!</definedName>
    <definedName name="jjjjj" localSheetId="14" hidden="1">[1]weekly!#REF!</definedName>
    <definedName name="jjjjj" localSheetId="93" hidden="1">[1]weekly!#REF!</definedName>
    <definedName name="jjjjj" localSheetId="47" hidden="1">[1]weekly!#REF!</definedName>
    <definedName name="jjjjj" localSheetId="48" hidden="1">[1]weekly!#REF!</definedName>
    <definedName name="jjjjj" localSheetId="49" hidden="1">[1]weekly!#REF!</definedName>
    <definedName name="jjjjj" localSheetId="50" hidden="1">[1]weekly!#REF!</definedName>
    <definedName name="jjjjj" localSheetId="54" hidden="1">[1]weekly!#REF!</definedName>
    <definedName name="jjjjj" localSheetId="51" hidden="1">[1]weekly!#REF!</definedName>
    <definedName name="jjjjj" localSheetId="52" hidden="1">[1]weekly!#REF!</definedName>
    <definedName name="jjjjj" localSheetId="34" hidden="1">[1]weekly!#REF!</definedName>
    <definedName name="jjjjj" localSheetId="59" hidden="1">[1]weekly!#REF!</definedName>
    <definedName name="jjjjj" localSheetId="53" hidden="1">[1]weekly!#REF!</definedName>
    <definedName name="jjjjj" localSheetId="91" hidden="1">[1]weekly!#REF!</definedName>
    <definedName name="jjjjj" localSheetId="88" hidden="1">[1]weekly!#REF!</definedName>
    <definedName name="jjjjj" localSheetId="90" hidden="1">[1]weekly!#REF!</definedName>
    <definedName name="jjjjj" hidden="1">[1]weekly!#REF!</definedName>
    <definedName name="k" localSheetId="60" hidden="1">[1]weekly!#REF!</definedName>
    <definedName name="k" localSheetId="87" hidden="1">[1]weekly!#REF!</definedName>
    <definedName name="k" localSheetId="36" hidden="1">[1]weekly!#REF!</definedName>
    <definedName name="k" localSheetId="61" hidden="1">[1]weekly!#REF!</definedName>
    <definedName name="k" localSheetId="37" hidden="1">[1]weekly!#REF!</definedName>
    <definedName name="k" localSheetId="57" hidden="1">[1]weekly!#REF!</definedName>
    <definedName name="k" localSheetId="56" hidden="1">[1]weekly!#REF!</definedName>
    <definedName name="k" localSheetId="58" hidden="1">[1]weekly!#REF!</definedName>
    <definedName name="k" localSheetId="83" hidden="1">[1]weekly!#REF!</definedName>
    <definedName name="k" localSheetId="38" hidden="1">[1]weekly!#REF!</definedName>
    <definedName name="k" localSheetId="39" hidden="1">[1]weekly!#REF!</definedName>
    <definedName name="k" localSheetId="95" hidden="1">[1]weekly!#REF!</definedName>
    <definedName name="k" localSheetId="40" hidden="1">[1]weekly!#REF!</definedName>
    <definedName name="k" localSheetId="92" hidden="1">[1]weekly!#REF!</definedName>
    <definedName name="k" localSheetId="41" hidden="1">[1]weekly!#REF!</definedName>
    <definedName name="k" localSheetId="42" hidden="1">[1]weekly!#REF!</definedName>
    <definedName name="k" localSheetId="43" hidden="1">[1]weekly!#REF!</definedName>
    <definedName name="k" localSheetId="33" hidden="1">[1]weekly!#REF!</definedName>
    <definedName name="k" localSheetId="82" hidden="1">[1]weekly!#REF!</definedName>
    <definedName name="k" localSheetId="44" hidden="1">[1]weekly!#REF!</definedName>
    <definedName name="k" localSheetId="69" hidden="1">[1]weekly!#REF!</definedName>
    <definedName name="k" localSheetId="45" hidden="1">[1]weekly!#REF!</definedName>
    <definedName name="k" localSheetId="24" hidden="1">[1]weekly!#REF!</definedName>
    <definedName name="k" localSheetId="25" hidden="1">[1]weekly!#REF!</definedName>
    <definedName name="k" localSheetId="46" hidden="1">[1]weekly!#REF!</definedName>
    <definedName name="k" localSheetId="14" hidden="1">[1]weekly!#REF!</definedName>
    <definedName name="k" localSheetId="93" hidden="1">[1]weekly!#REF!</definedName>
    <definedName name="k" localSheetId="47" hidden="1">[1]weekly!#REF!</definedName>
    <definedName name="k" localSheetId="48" hidden="1">[1]weekly!#REF!</definedName>
    <definedName name="k" localSheetId="49" hidden="1">[1]weekly!#REF!</definedName>
    <definedName name="k" localSheetId="50" hidden="1">[1]weekly!#REF!</definedName>
    <definedName name="k" localSheetId="54" hidden="1">[1]weekly!#REF!</definedName>
    <definedName name="k" localSheetId="51" hidden="1">[1]weekly!#REF!</definedName>
    <definedName name="k" localSheetId="52" hidden="1">[1]weekly!#REF!</definedName>
    <definedName name="k" localSheetId="34" hidden="1">[1]weekly!#REF!</definedName>
    <definedName name="k" localSheetId="59" hidden="1">[1]weekly!#REF!</definedName>
    <definedName name="k" localSheetId="53" hidden="1">[1]weekly!#REF!</definedName>
    <definedName name="k" localSheetId="91" hidden="1">[1]weekly!#REF!</definedName>
    <definedName name="k" localSheetId="88" hidden="1">[1]weekly!#REF!</definedName>
    <definedName name="k" localSheetId="90" hidden="1">[1]weekly!#REF!</definedName>
    <definedName name="k" hidden="1">[1]weekly!#REF!</definedName>
    <definedName name="kk" localSheetId="60" hidden="1">[1]weekly!#REF!</definedName>
    <definedName name="kk" localSheetId="87" hidden="1">[1]weekly!#REF!</definedName>
    <definedName name="kk" localSheetId="36" hidden="1">[1]weekly!#REF!</definedName>
    <definedName name="kk" localSheetId="61" hidden="1">[1]weekly!#REF!</definedName>
    <definedName name="kk" localSheetId="37" hidden="1">[1]weekly!#REF!</definedName>
    <definedName name="kk" localSheetId="57" hidden="1">[1]weekly!#REF!</definedName>
    <definedName name="kk" localSheetId="56" hidden="1">[1]weekly!#REF!</definedName>
    <definedName name="kk" localSheetId="58" hidden="1">[1]weekly!#REF!</definedName>
    <definedName name="kk" localSheetId="83" hidden="1">[1]weekly!#REF!</definedName>
    <definedName name="kk" localSheetId="38" hidden="1">[1]weekly!#REF!</definedName>
    <definedName name="kk" localSheetId="39" hidden="1">[1]weekly!#REF!</definedName>
    <definedName name="kk" localSheetId="95" hidden="1">[1]weekly!#REF!</definedName>
    <definedName name="kk" localSheetId="40" hidden="1">[1]weekly!#REF!</definedName>
    <definedName name="kk" localSheetId="92" hidden="1">[1]weekly!#REF!</definedName>
    <definedName name="kk" localSheetId="41" hidden="1">[1]weekly!#REF!</definedName>
    <definedName name="kk" localSheetId="42" hidden="1">[1]weekly!#REF!</definedName>
    <definedName name="kk" localSheetId="43" hidden="1">[1]weekly!#REF!</definedName>
    <definedName name="kk" localSheetId="33" hidden="1">[1]weekly!#REF!</definedName>
    <definedName name="kk" localSheetId="82" hidden="1">[1]weekly!#REF!</definedName>
    <definedName name="kk" localSheetId="44" hidden="1">[1]weekly!#REF!</definedName>
    <definedName name="kk" localSheetId="69" hidden="1">[1]weekly!#REF!</definedName>
    <definedName name="kk" localSheetId="45" hidden="1">[1]weekly!#REF!</definedName>
    <definedName name="kk" localSheetId="24" hidden="1">[1]weekly!#REF!</definedName>
    <definedName name="kk" localSheetId="25" hidden="1">[1]weekly!#REF!</definedName>
    <definedName name="kk" localSheetId="46" hidden="1">[1]weekly!#REF!</definedName>
    <definedName name="kk" localSheetId="14" hidden="1">[1]weekly!#REF!</definedName>
    <definedName name="kk" localSheetId="93" hidden="1">[1]weekly!#REF!</definedName>
    <definedName name="kk" localSheetId="47" hidden="1">[1]weekly!#REF!</definedName>
    <definedName name="kk" localSheetId="48" hidden="1">[1]weekly!#REF!</definedName>
    <definedName name="kk" localSheetId="49" hidden="1">[1]weekly!#REF!</definedName>
    <definedName name="kk" localSheetId="50" hidden="1">[1]weekly!#REF!</definedName>
    <definedName name="kk" localSheetId="54" hidden="1">[1]weekly!#REF!</definedName>
    <definedName name="kk" localSheetId="51" hidden="1">[1]weekly!#REF!</definedName>
    <definedName name="kk" localSheetId="52" hidden="1">[1]weekly!#REF!</definedName>
    <definedName name="kk" localSheetId="34" hidden="1">[1]weekly!#REF!</definedName>
    <definedName name="kk" localSheetId="59" hidden="1">[1]weekly!#REF!</definedName>
    <definedName name="kk" localSheetId="53" hidden="1">[1]weekly!#REF!</definedName>
    <definedName name="kk" localSheetId="91" hidden="1">[1]weekly!#REF!</definedName>
    <definedName name="kk" localSheetId="88" hidden="1">[1]weekly!#REF!</definedName>
    <definedName name="kk" localSheetId="90" hidden="1">[1]weekly!#REF!</definedName>
    <definedName name="kk" hidden="1">[1]weekly!#REF!</definedName>
    <definedName name="kkk" localSheetId="60" hidden="1">[1]weekly!#REF!</definedName>
    <definedName name="kkk" localSheetId="87" hidden="1">[1]weekly!#REF!</definedName>
    <definedName name="kkk" localSheetId="36" hidden="1">[1]weekly!#REF!</definedName>
    <definedName name="kkk" localSheetId="61" hidden="1">[1]weekly!#REF!</definedName>
    <definedName name="kkk" localSheetId="37" hidden="1">[1]weekly!#REF!</definedName>
    <definedName name="kkk" localSheetId="57" hidden="1">[1]weekly!#REF!</definedName>
    <definedName name="kkk" localSheetId="56" hidden="1">[1]weekly!#REF!</definedName>
    <definedName name="kkk" localSheetId="58" hidden="1">[1]weekly!#REF!</definedName>
    <definedName name="kkk" localSheetId="83" hidden="1">[1]weekly!#REF!</definedName>
    <definedName name="kkk" localSheetId="38" hidden="1">[1]weekly!#REF!</definedName>
    <definedName name="kkk" localSheetId="39" hidden="1">[1]weekly!#REF!</definedName>
    <definedName name="kkk" localSheetId="95" hidden="1">[1]weekly!#REF!</definedName>
    <definedName name="kkk" localSheetId="40" hidden="1">[1]weekly!#REF!</definedName>
    <definedName name="kkk" localSheetId="92" hidden="1">[1]weekly!#REF!</definedName>
    <definedName name="kkk" localSheetId="41" hidden="1">[1]weekly!#REF!</definedName>
    <definedName name="kkk" localSheetId="42" hidden="1">[1]weekly!#REF!</definedName>
    <definedName name="kkk" localSheetId="43" hidden="1">[1]weekly!#REF!</definedName>
    <definedName name="kkk" localSheetId="33" hidden="1">[1]weekly!#REF!</definedName>
    <definedName name="kkk" localSheetId="82" hidden="1">[1]weekly!#REF!</definedName>
    <definedName name="kkk" localSheetId="44" hidden="1">[1]weekly!#REF!</definedName>
    <definedName name="kkk" localSheetId="69" hidden="1">[1]weekly!#REF!</definedName>
    <definedName name="kkk" localSheetId="45" hidden="1">[1]weekly!#REF!</definedName>
    <definedName name="kkk" localSheetId="24" hidden="1">[1]weekly!#REF!</definedName>
    <definedName name="kkk" localSheetId="25" hidden="1">[1]weekly!#REF!</definedName>
    <definedName name="kkk" localSheetId="46" hidden="1">[1]weekly!#REF!</definedName>
    <definedName name="kkk" localSheetId="14" hidden="1">[1]weekly!#REF!</definedName>
    <definedName name="kkk" localSheetId="93" hidden="1">[1]weekly!#REF!</definedName>
    <definedName name="kkk" localSheetId="47" hidden="1">[1]weekly!#REF!</definedName>
    <definedName name="kkk" localSheetId="48" hidden="1">[1]weekly!#REF!</definedName>
    <definedName name="kkk" localSheetId="49" hidden="1">[1]weekly!#REF!</definedName>
    <definedName name="kkk" localSheetId="50" hidden="1">[1]weekly!#REF!</definedName>
    <definedName name="kkk" localSheetId="54" hidden="1">[1]weekly!#REF!</definedName>
    <definedName name="kkk" localSheetId="51" hidden="1">[1]weekly!#REF!</definedName>
    <definedName name="kkk" localSheetId="52" hidden="1">[1]weekly!#REF!</definedName>
    <definedName name="kkk" localSheetId="34" hidden="1">[1]weekly!#REF!</definedName>
    <definedName name="kkk" localSheetId="59" hidden="1">[1]weekly!#REF!</definedName>
    <definedName name="kkk" localSheetId="53" hidden="1">[1]weekly!#REF!</definedName>
    <definedName name="kkk" localSheetId="91" hidden="1">[1]weekly!#REF!</definedName>
    <definedName name="kkk" localSheetId="88" hidden="1">[1]weekly!#REF!</definedName>
    <definedName name="kkk" localSheetId="90" hidden="1">[1]weekly!#REF!</definedName>
    <definedName name="kkk" hidden="1">[1]weekly!#REF!</definedName>
    <definedName name="kkkkk" localSheetId="60" hidden="1">[1]weekly!#REF!</definedName>
    <definedName name="kkkkk" localSheetId="87" hidden="1">[1]weekly!#REF!</definedName>
    <definedName name="kkkkk" localSheetId="36" hidden="1">[1]weekly!#REF!</definedName>
    <definedName name="kkkkk" localSheetId="61" hidden="1">[1]weekly!#REF!</definedName>
    <definedName name="kkkkk" localSheetId="37" hidden="1">[1]weekly!#REF!</definedName>
    <definedName name="kkkkk" localSheetId="57" hidden="1">[1]weekly!#REF!</definedName>
    <definedName name="kkkkk" localSheetId="56" hidden="1">[1]weekly!#REF!</definedName>
    <definedName name="kkkkk" localSheetId="58" hidden="1">[1]weekly!#REF!</definedName>
    <definedName name="kkkkk" localSheetId="83" hidden="1">[1]weekly!#REF!</definedName>
    <definedName name="kkkkk" localSheetId="38" hidden="1">[1]weekly!#REF!</definedName>
    <definedName name="kkkkk" localSheetId="39" hidden="1">[1]weekly!#REF!</definedName>
    <definedName name="kkkkk" localSheetId="95" hidden="1">[1]weekly!#REF!</definedName>
    <definedName name="kkkkk" localSheetId="40" hidden="1">[1]weekly!#REF!</definedName>
    <definedName name="kkkkk" localSheetId="92" hidden="1">[1]weekly!#REF!</definedName>
    <definedName name="kkkkk" localSheetId="41" hidden="1">[1]weekly!#REF!</definedName>
    <definedName name="kkkkk" localSheetId="42" hidden="1">[1]weekly!#REF!</definedName>
    <definedName name="kkkkk" localSheetId="43" hidden="1">[1]weekly!#REF!</definedName>
    <definedName name="kkkkk" localSheetId="33" hidden="1">[1]weekly!#REF!</definedName>
    <definedName name="kkkkk" localSheetId="82" hidden="1">[1]weekly!#REF!</definedName>
    <definedName name="kkkkk" localSheetId="44" hidden="1">[1]weekly!#REF!</definedName>
    <definedName name="kkkkk" localSheetId="69" hidden="1">[1]weekly!#REF!</definedName>
    <definedName name="kkkkk" localSheetId="45" hidden="1">[1]weekly!#REF!</definedName>
    <definedName name="kkkkk" localSheetId="24" hidden="1">[1]weekly!#REF!</definedName>
    <definedName name="kkkkk" localSheetId="25" hidden="1">[1]weekly!#REF!</definedName>
    <definedName name="kkkkk" localSheetId="46" hidden="1">[1]weekly!#REF!</definedName>
    <definedName name="kkkkk" localSheetId="14" hidden="1">[1]weekly!#REF!</definedName>
    <definedName name="kkkkk" localSheetId="93" hidden="1">[1]weekly!#REF!</definedName>
    <definedName name="kkkkk" localSheetId="47" hidden="1">[1]weekly!#REF!</definedName>
    <definedName name="kkkkk" localSheetId="48" hidden="1">[1]weekly!#REF!</definedName>
    <definedName name="kkkkk" localSheetId="49" hidden="1">[1]weekly!#REF!</definedName>
    <definedName name="kkkkk" localSheetId="50" hidden="1">[1]weekly!#REF!</definedName>
    <definedName name="kkkkk" localSheetId="54" hidden="1">[1]weekly!#REF!</definedName>
    <definedName name="kkkkk" localSheetId="51" hidden="1">[1]weekly!#REF!</definedName>
    <definedName name="kkkkk" localSheetId="52" hidden="1">[1]weekly!#REF!</definedName>
    <definedName name="kkkkk" localSheetId="34" hidden="1">[1]weekly!#REF!</definedName>
    <definedName name="kkkkk" localSheetId="59" hidden="1">[1]weekly!#REF!</definedName>
    <definedName name="kkkkk" localSheetId="53" hidden="1">[1]weekly!#REF!</definedName>
    <definedName name="kkkkk" localSheetId="91" hidden="1">[1]weekly!#REF!</definedName>
    <definedName name="kkkkk" localSheetId="88" hidden="1">[1]weekly!#REF!</definedName>
    <definedName name="kkkkk" localSheetId="90" hidden="1">[1]weekly!#REF!</definedName>
    <definedName name="kkkkk" hidden="1">[1]weekly!#REF!</definedName>
    <definedName name="l" localSheetId="60" hidden="1">[1]weekly!#REF!</definedName>
    <definedName name="l" localSheetId="87" hidden="1">[1]weekly!#REF!</definedName>
    <definedName name="l" localSheetId="36" hidden="1">[1]weekly!#REF!</definedName>
    <definedName name="l" localSheetId="61" hidden="1">[1]weekly!#REF!</definedName>
    <definedName name="l" localSheetId="37" hidden="1">[1]weekly!#REF!</definedName>
    <definedName name="l" localSheetId="57" hidden="1">[1]weekly!#REF!</definedName>
    <definedName name="l" localSheetId="56" hidden="1">[1]weekly!#REF!</definedName>
    <definedName name="l" localSheetId="58" hidden="1">[1]weekly!#REF!</definedName>
    <definedName name="l" localSheetId="83" hidden="1">[1]weekly!#REF!</definedName>
    <definedName name="l" localSheetId="38" hidden="1">[1]weekly!#REF!</definedName>
    <definedName name="l" localSheetId="39" hidden="1">[1]weekly!#REF!</definedName>
    <definedName name="l" localSheetId="95" hidden="1">[1]weekly!#REF!</definedName>
    <definedName name="l" localSheetId="40" hidden="1">[1]weekly!#REF!</definedName>
    <definedName name="l" localSheetId="92" hidden="1">[1]weekly!#REF!</definedName>
    <definedName name="l" localSheetId="41" hidden="1">[1]weekly!#REF!</definedName>
    <definedName name="l" localSheetId="42" hidden="1">[1]weekly!#REF!</definedName>
    <definedName name="l" localSheetId="43" hidden="1">[1]weekly!#REF!</definedName>
    <definedName name="l" localSheetId="33" hidden="1">[1]weekly!#REF!</definedName>
    <definedName name="l" localSheetId="82" hidden="1">[1]weekly!#REF!</definedName>
    <definedName name="l" localSheetId="44" hidden="1">[1]weekly!#REF!</definedName>
    <definedName name="l" localSheetId="69" hidden="1">[1]weekly!#REF!</definedName>
    <definedName name="l" localSheetId="45" hidden="1">[1]weekly!#REF!</definedName>
    <definedName name="l" localSheetId="24" hidden="1">[1]weekly!#REF!</definedName>
    <definedName name="l" localSheetId="25" hidden="1">[1]weekly!#REF!</definedName>
    <definedName name="l" localSheetId="46" hidden="1">[1]weekly!#REF!</definedName>
    <definedName name="l" localSheetId="14" hidden="1">[1]weekly!#REF!</definedName>
    <definedName name="l" localSheetId="93" hidden="1">[1]weekly!#REF!</definedName>
    <definedName name="l" localSheetId="47" hidden="1">[1]weekly!#REF!</definedName>
    <definedName name="l" localSheetId="48" hidden="1">[1]weekly!#REF!</definedName>
    <definedName name="l" localSheetId="49" hidden="1">[1]weekly!#REF!</definedName>
    <definedName name="l" localSheetId="50" hidden="1">[1]weekly!#REF!</definedName>
    <definedName name="l" localSheetId="54" hidden="1">[1]weekly!#REF!</definedName>
    <definedName name="l" localSheetId="51" hidden="1">[1]weekly!#REF!</definedName>
    <definedName name="l" localSheetId="52" hidden="1">[1]weekly!#REF!</definedName>
    <definedName name="l" localSheetId="34" hidden="1">[1]weekly!#REF!</definedName>
    <definedName name="l" localSheetId="59" hidden="1">[1]weekly!#REF!</definedName>
    <definedName name="l" localSheetId="53" hidden="1">[1]weekly!#REF!</definedName>
    <definedName name="l" localSheetId="91" hidden="1">[1]weekly!#REF!</definedName>
    <definedName name="l" localSheetId="88" hidden="1">[1]weekly!#REF!</definedName>
    <definedName name="l" localSheetId="90" hidden="1">[1]weekly!#REF!</definedName>
    <definedName name="l" hidden="1">[1]weekly!#REF!</definedName>
    <definedName name="ll" localSheetId="60" hidden="1">[1]weekly!#REF!</definedName>
    <definedName name="ll" localSheetId="87" hidden="1">[1]weekly!#REF!</definedName>
    <definedName name="ll" localSheetId="36" hidden="1">[1]weekly!#REF!</definedName>
    <definedName name="ll" localSheetId="61" hidden="1">[1]weekly!#REF!</definedName>
    <definedName name="ll" localSheetId="37" hidden="1">[1]weekly!#REF!</definedName>
    <definedName name="ll" localSheetId="57" hidden="1">[1]weekly!#REF!</definedName>
    <definedName name="ll" localSheetId="56" hidden="1">[1]weekly!#REF!</definedName>
    <definedName name="ll" localSheetId="58" hidden="1">[1]weekly!#REF!</definedName>
    <definedName name="ll" localSheetId="83" hidden="1">[1]weekly!#REF!</definedName>
    <definedName name="ll" localSheetId="38" hidden="1">[1]weekly!#REF!</definedName>
    <definedName name="ll" localSheetId="39" hidden="1">[1]weekly!#REF!</definedName>
    <definedName name="ll" localSheetId="95" hidden="1">[1]weekly!#REF!</definedName>
    <definedName name="ll" localSheetId="40" hidden="1">[1]weekly!#REF!</definedName>
    <definedName name="ll" localSheetId="92" hidden="1">[1]weekly!#REF!</definedName>
    <definedName name="ll" localSheetId="41" hidden="1">[1]weekly!#REF!</definedName>
    <definedName name="ll" localSheetId="42" hidden="1">[1]weekly!#REF!</definedName>
    <definedName name="ll" localSheetId="43" hidden="1">[1]weekly!#REF!</definedName>
    <definedName name="ll" localSheetId="33" hidden="1">[1]weekly!#REF!</definedName>
    <definedName name="ll" localSheetId="82" hidden="1">[1]weekly!#REF!</definedName>
    <definedName name="ll" localSheetId="44" hidden="1">[1]weekly!#REF!</definedName>
    <definedName name="ll" localSheetId="69" hidden="1">[1]weekly!#REF!</definedName>
    <definedName name="ll" localSheetId="45" hidden="1">[1]weekly!#REF!</definedName>
    <definedName name="ll" localSheetId="24" hidden="1">[1]weekly!#REF!</definedName>
    <definedName name="ll" localSheetId="25" hidden="1">[1]weekly!#REF!</definedName>
    <definedName name="ll" localSheetId="46" hidden="1">[1]weekly!#REF!</definedName>
    <definedName name="ll" localSheetId="14" hidden="1">[1]weekly!#REF!</definedName>
    <definedName name="ll" localSheetId="93" hidden="1">[1]weekly!#REF!</definedName>
    <definedName name="ll" localSheetId="2" hidden="1">[1]weekly!#REF!</definedName>
    <definedName name="ll" localSheetId="47" hidden="1">[1]weekly!#REF!</definedName>
    <definedName name="ll" localSheetId="48" hidden="1">[1]weekly!#REF!</definedName>
    <definedName name="ll" localSheetId="49" hidden="1">[1]weekly!#REF!</definedName>
    <definedName name="ll" localSheetId="50" hidden="1">[1]weekly!#REF!</definedName>
    <definedName name="ll" localSheetId="54" hidden="1">[1]weekly!#REF!</definedName>
    <definedName name="ll" localSheetId="51" hidden="1">[1]weekly!#REF!</definedName>
    <definedName name="ll" localSheetId="52" hidden="1">[1]weekly!#REF!</definedName>
    <definedName name="ll" localSheetId="34" hidden="1">[1]weekly!#REF!</definedName>
    <definedName name="ll" localSheetId="59" hidden="1">[1]weekly!#REF!</definedName>
    <definedName name="ll" localSheetId="53" hidden="1">[1]weekly!#REF!</definedName>
    <definedName name="ll" localSheetId="91" hidden="1">[1]weekly!#REF!</definedName>
    <definedName name="ll" localSheetId="88" hidden="1">[1]weekly!#REF!</definedName>
    <definedName name="ll" localSheetId="90" hidden="1">[1]weekly!#REF!</definedName>
    <definedName name="ll" hidden="1">[1]weekly!#REF!</definedName>
    <definedName name="lll" localSheetId="60" hidden="1">[1]weekly!#REF!</definedName>
    <definedName name="lll" localSheetId="87" hidden="1">[1]weekly!#REF!</definedName>
    <definedName name="lll" localSheetId="36" hidden="1">[1]weekly!#REF!</definedName>
    <definedName name="lll" localSheetId="61" hidden="1">[1]weekly!#REF!</definedName>
    <definedName name="lll" localSheetId="37" hidden="1">[1]weekly!#REF!</definedName>
    <definedName name="lll" localSheetId="57" hidden="1">[1]weekly!#REF!</definedName>
    <definedName name="lll" localSheetId="56" hidden="1">[1]weekly!#REF!</definedName>
    <definedName name="lll" localSheetId="58" hidden="1">[1]weekly!#REF!</definedName>
    <definedName name="lll" localSheetId="83" hidden="1">[1]weekly!#REF!</definedName>
    <definedName name="lll" localSheetId="38" hidden="1">[1]weekly!#REF!</definedName>
    <definedName name="lll" localSheetId="39" hidden="1">[1]weekly!#REF!</definedName>
    <definedName name="lll" localSheetId="95" hidden="1">[1]weekly!#REF!</definedName>
    <definedName name="lll" localSheetId="40" hidden="1">[1]weekly!#REF!</definedName>
    <definedName name="lll" localSheetId="92" hidden="1">[1]weekly!#REF!</definedName>
    <definedName name="lll" localSheetId="41" hidden="1">[1]weekly!#REF!</definedName>
    <definedName name="lll" localSheetId="42" hidden="1">[1]weekly!#REF!</definedName>
    <definedName name="lll" localSheetId="43" hidden="1">[1]weekly!#REF!</definedName>
    <definedName name="lll" localSheetId="33" hidden="1">[1]weekly!#REF!</definedName>
    <definedName name="lll" localSheetId="82" hidden="1">[1]weekly!#REF!</definedName>
    <definedName name="lll" localSheetId="44" hidden="1">[1]weekly!#REF!</definedName>
    <definedName name="lll" localSheetId="69" hidden="1">[1]weekly!#REF!</definedName>
    <definedName name="lll" localSheetId="45" hidden="1">[1]weekly!#REF!</definedName>
    <definedName name="lll" localSheetId="24" hidden="1">[1]weekly!#REF!</definedName>
    <definedName name="lll" localSheetId="25" hidden="1">[1]weekly!#REF!</definedName>
    <definedName name="lll" localSheetId="46" hidden="1">[1]weekly!#REF!</definedName>
    <definedName name="lll" localSheetId="14" hidden="1">[1]weekly!#REF!</definedName>
    <definedName name="lll" localSheetId="93" hidden="1">[1]weekly!#REF!</definedName>
    <definedName name="lll" localSheetId="47" hidden="1">[1]weekly!#REF!</definedName>
    <definedName name="lll" localSheetId="48" hidden="1">[1]weekly!#REF!</definedName>
    <definedName name="lll" localSheetId="49" hidden="1">[1]weekly!#REF!</definedName>
    <definedName name="lll" localSheetId="50" hidden="1">[1]weekly!#REF!</definedName>
    <definedName name="lll" localSheetId="54" hidden="1">[1]weekly!#REF!</definedName>
    <definedName name="lll" localSheetId="51" hidden="1">[1]weekly!#REF!</definedName>
    <definedName name="lll" localSheetId="52" hidden="1">[1]weekly!#REF!</definedName>
    <definedName name="lll" localSheetId="34" hidden="1">[1]weekly!#REF!</definedName>
    <definedName name="lll" localSheetId="59" hidden="1">[1]weekly!#REF!</definedName>
    <definedName name="lll" localSheetId="53" hidden="1">[1]weekly!#REF!</definedName>
    <definedName name="lll" localSheetId="91" hidden="1">[1]weekly!#REF!</definedName>
    <definedName name="lll" localSheetId="88" hidden="1">[1]weekly!#REF!</definedName>
    <definedName name="lll" localSheetId="90" hidden="1">[1]weekly!#REF!</definedName>
    <definedName name="lll" hidden="1">[1]weekly!#REF!</definedName>
    <definedName name="mm" localSheetId="60" hidden="1">[1]weekly!#REF!</definedName>
    <definedName name="mm" localSheetId="87" hidden="1">[1]weekly!#REF!</definedName>
    <definedName name="mm" localSheetId="36" hidden="1">[1]weekly!#REF!</definedName>
    <definedName name="mm" localSheetId="61" hidden="1">[1]weekly!#REF!</definedName>
    <definedName name="mm" localSheetId="37" hidden="1">[1]weekly!#REF!</definedName>
    <definedName name="mm" localSheetId="57" hidden="1">[1]weekly!#REF!</definedName>
    <definedName name="mm" localSheetId="56" hidden="1">[1]weekly!#REF!</definedName>
    <definedName name="mm" localSheetId="58" hidden="1">[1]weekly!#REF!</definedName>
    <definedName name="mm" localSheetId="83" hidden="1">[1]weekly!#REF!</definedName>
    <definedName name="mm" localSheetId="38" hidden="1">[1]weekly!#REF!</definedName>
    <definedName name="mm" localSheetId="39" hidden="1">[1]weekly!#REF!</definedName>
    <definedName name="mm" localSheetId="95" hidden="1">[1]weekly!#REF!</definedName>
    <definedName name="mm" localSheetId="40" hidden="1">[1]weekly!#REF!</definedName>
    <definedName name="mm" localSheetId="92" hidden="1">[1]weekly!#REF!</definedName>
    <definedName name="mm" localSheetId="41" hidden="1">[1]weekly!#REF!</definedName>
    <definedName name="mm" localSheetId="42" hidden="1">[1]weekly!#REF!</definedName>
    <definedName name="mm" localSheetId="43" hidden="1">[1]weekly!#REF!</definedName>
    <definedName name="mm" localSheetId="33" hidden="1">[1]weekly!#REF!</definedName>
    <definedName name="mm" localSheetId="82" hidden="1">[1]weekly!#REF!</definedName>
    <definedName name="mm" localSheetId="44" hidden="1">[1]weekly!#REF!</definedName>
    <definedName name="mm" localSheetId="69" hidden="1">[1]weekly!#REF!</definedName>
    <definedName name="mm" localSheetId="45" hidden="1">[1]weekly!#REF!</definedName>
    <definedName name="mm" localSheetId="24" hidden="1">[1]weekly!#REF!</definedName>
    <definedName name="mm" localSheetId="25" hidden="1">[1]weekly!#REF!</definedName>
    <definedName name="mm" localSheetId="46" hidden="1">[1]weekly!#REF!</definedName>
    <definedName name="mm" localSheetId="14" hidden="1">[1]weekly!#REF!</definedName>
    <definedName name="mm" localSheetId="93" hidden="1">[1]weekly!#REF!</definedName>
    <definedName name="mm" localSheetId="47" hidden="1">[1]weekly!#REF!</definedName>
    <definedName name="mm" localSheetId="48" hidden="1">[1]weekly!#REF!</definedName>
    <definedName name="mm" localSheetId="49" hidden="1">[1]weekly!#REF!</definedName>
    <definedName name="mm" localSheetId="50" hidden="1">[1]weekly!#REF!</definedName>
    <definedName name="mm" localSheetId="54" hidden="1">[1]weekly!#REF!</definedName>
    <definedName name="mm" localSheetId="51" hidden="1">[1]weekly!#REF!</definedName>
    <definedName name="mm" localSheetId="52" hidden="1">[1]weekly!#REF!</definedName>
    <definedName name="mm" localSheetId="34" hidden="1">[1]weekly!#REF!</definedName>
    <definedName name="mm" localSheetId="59" hidden="1">[1]weekly!#REF!</definedName>
    <definedName name="mm" localSheetId="53" hidden="1">[1]weekly!#REF!</definedName>
    <definedName name="mm" localSheetId="91" hidden="1">[1]weekly!#REF!</definedName>
    <definedName name="mm" localSheetId="88" hidden="1">[1]weekly!#REF!</definedName>
    <definedName name="mm" localSheetId="90" hidden="1">[1]weekly!#REF!</definedName>
    <definedName name="mm" hidden="1">[1]weekly!#REF!</definedName>
    <definedName name="mmmm" localSheetId="60" hidden="1">[1]weekly!#REF!</definedName>
    <definedName name="mmmm" localSheetId="87" hidden="1">[1]weekly!#REF!</definedName>
    <definedName name="mmmm" localSheetId="36" hidden="1">[1]weekly!#REF!</definedName>
    <definedName name="mmmm" localSheetId="61" hidden="1">[1]weekly!#REF!</definedName>
    <definedName name="mmmm" localSheetId="37" hidden="1">[1]weekly!#REF!</definedName>
    <definedName name="mmmm" localSheetId="57" hidden="1">[1]weekly!#REF!</definedName>
    <definedName name="mmmm" localSheetId="56" hidden="1">[1]weekly!#REF!</definedName>
    <definedName name="mmmm" localSheetId="58" hidden="1">[1]weekly!#REF!</definedName>
    <definedName name="mmmm" localSheetId="83" hidden="1">[1]weekly!#REF!</definedName>
    <definedName name="mmmm" localSheetId="38" hidden="1">[1]weekly!#REF!</definedName>
    <definedName name="mmmm" localSheetId="39" hidden="1">[1]weekly!#REF!</definedName>
    <definedName name="mmmm" localSheetId="95" hidden="1">[1]weekly!#REF!</definedName>
    <definedName name="mmmm" localSheetId="40" hidden="1">[1]weekly!#REF!</definedName>
    <definedName name="mmmm" localSheetId="92" hidden="1">[1]weekly!#REF!</definedName>
    <definedName name="mmmm" localSheetId="41" hidden="1">[1]weekly!#REF!</definedName>
    <definedName name="mmmm" localSheetId="42" hidden="1">[1]weekly!#REF!</definedName>
    <definedName name="mmmm" localSheetId="43" hidden="1">[1]weekly!#REF!</definedName>
    <definedName name="mmmm" localSheetId="33" hidden="1">[1]weekly!#REF!</definedName>
    <definedName name="mmmm" localSheetId="82" hidden="1">[1]weekly!#REF!</definedName>
    <definedName name="mmmm" localSheetId="44" hidden="1">[1]weekly!#REF!</definedName>
    <definedName name="mmmm" localSheetId="69" hidden="1">[1]weekly!#REF!</definedName>
    <definedName name="mmmm" localSheetId="45" hidden="1">[1]weekly!#REF!</definedName>
    <definedName name="mmmm" localSheetId="24" hidden="1">[1]weekly!#REF!</definedName>
    <definedName name="mmmm" localSheetId="25" hidden="1">[1]weekly!#REF!</definedName>
    <definedName name="mmmm" localSheetId="46" hidden="1">[1]weekly!#REF!</definedName>
    <definedName name="mmmm" localSheetId="14" hidden="1">[1]weekly!#REF!</definedName>
    <definedName name="mmmm" localSheetId="93" hidden="1">[1]weekly!#REF!</definedName>
    <definedName name="mmmm" localSheetId="47" hidden="1">[1]weekly!#REF!</definedName>
    <definedName name="mmmm" localSheetId="48" hidden="1">[1]weekly!#REF!</definedName>
    <definedName name="mmmm" localSheetId="49" hidden="1">[1]weekly!#REF!</definedName>
    <definedName name="mmmm" localSheetId="50" hidden="1">[1]weekly!#REF!</definedName>
    <definedName name="mmmm" localSheetId="54" hidden="1">[1]weekly!#REF!</definedName>
    <definedName name="mmmm" localSheetId="51" hidden="1">[1]weekly!#REF!</definedName>
    <definedName name="mmmm" localSheetId="52" hidden="1">[1]weekly!#REF!</definedName>
    <definedName name="mmmm" localSheetId="34" hidden="1">[1]weekly!#REF!</definedName>
    <definedName name="mmmm" localSheetId="59" hidden="1">[1]weekly!#REF!</definedName>
    <definedName name="mmmm" localSheetId="53" hidden="1">[1]weekly!#REF!</definedName>
    <definedName name="mmmm" localSheetId="91" hidden="1">[1]weekly!#REF!</definedName>
    <definedName name="mmmm" localSheetId="88" hidden="1">[1]weekly!#REF!</definedName>
    <definedName name="mmmm" localSheetId="90" hidden="1">[1]weekly!#REF!</definedName>
    <definedName name="mmmm" hidden="1">[1]weekly!#REF!</definedName>
    <definedName name="ModelBanner">Details!$G$77</definedName>
    <definedName name="ModelName">Details!$G$75</definedName>
    <definedName name="nn" localSheetId="60" hidden="1">[1]weekly!#REF!</definedName>
    <definedName name="nn" localSheetId="87" hidden="1">[1]weekly!#REF!</definedName>
    <definedName name="nn" localSheetId="36" hidden="1">[1]weekly!#REF!</definedName>
    <definedName name="nn" localSheetId="61" hidden="1">[1]weekly!#REF!</definedName>
    <definedName name="nn" localSheetId="37" hidden="1">[1]weekly!#REF!</definedName>
    <definedName name="nn" localSheetId="57" hidden="1">[1]weekly!#REF!</definedName>
    <definedName name="nn" localSheetId="56" hidden="1">[1]weekly!#REF!</definedName>
    <definedName name="nn" localSheetId="58" hidden="1">[1]weekly!#REF!</definedName>
    <definedName name="nn" localSheetId="83" hidden="1">[1]weekly!#REF!</definedName>
    <definedName name="nn" localSheetId="38" hidden="1">[1]weekly!#REF!</definedName>
    <definedName name="nn" localSheetId="39" hidden="1">[1]weekly!#REF!</definedName>
    <definedName name="nn" localSheetId="95" hidden="1">[1]weekly!#REF!</definedName>
    <definedName name="nn" localSheetId="40" hidden="1">[1]weekly!#REF!</definedName>
    <definedName name="nn" localSheetId="92" hidden="1">[1]weekly!#REF!</definedName>
    <definedName name="nn" localSheetId="41" hidden="1">[1]weekly!#REF!</definedName>
    <definedName name="nn" localSheetId="42" hidden="1">[1]weekly!#REF!</definedName>
    <definedName name="nn" localSheetId="43" hidden="1">[1]weekly!#REF!</definedName>
    <definedName name="nn" localSheetId="33" hidden="1">[1]weekly!#REF!</definedName>
    <definedName name="nn" localSheetId="82" hidden="1">[1]weekly!#REF!</definedName>
    <definedName name="nn" localSheetId="44" hidden="1">[1]weekly!#REF!</definedName>
    <definedName name="nn" localSheetId="69" hidden="1">[1]weekly!#REF!</definedName>
    <definedName name="nn" localSheetId="45" hidden="1">[1]weekly!#REF!</definedName>
    <definedName name="nn" localSheetId="24" hidden="1">[1]weekly!#REF!</definedName>
    <definedName name="nn" localSheetId="25" hidden="1">[1]weekly!#REF!</definedName>
    <definedName name="nn" localSheetId="46" hidden="1">[1]weekly!#REF!</definedName>
    <definedName name="nn" localSheetId="14" hidden="1">[1]weekly!#REF!</definedName>
    <definedName name="nn" localSheetId="93" hidden="1">[1]weekly!#REF!</definedName>
    <definedName name="nn" localSheetId="2" hidden="1">[1]weekly!#REF!</definedName>
    <definedName name="nn" localSheetId="47" hidden="1">[1]weekly!#REF!</definedName>
    <definedName name="nn" localSheetId="48" hidden="1">[1]weekly!#REF!</definedName>
    <definedName name="nn" localSheetId="49" hidden="1">[1]weekly!#REF!</definedName>
    <definedName name="nn" localSheetId="50" hidden="1">[1]weekly!#REF!</definedName>
    <definedName name="nn" localSheetId="54" hidden="1">[1]weekly!#REF!</definedName>
    <definedName name="nn" localSheetId="51" hidden="1">[1]weekly!#REF!</definedName>
    <definedName name="nn" localSheetId="52" hidden="1">[1]weekly!#REF!</definedName>
    <definedName name="nn" localSheetId="34" hidden="1">[1]weekly!#REF!</definedName>
    <definedName name="nn" localSheetId="59" hidden="1">[1]weekly!#REF!</definedName>
    <definedName name="nn" localSheetId="53" hidden="1">[1]weekly!#REF!</definedName>
    <definedName name="nn" localSheetId="91" hidden="1">[1]weekly!#REF!</definedName>
    <definedName name="nn" localSheetId="88" hidden="1">[1]weekly!#REF!</definedName>
    <definedName name="nn" localSheetId="90" hidden="1">[1]weekly!#REF!</definedName>
    <definedName name="nn" hidden="1">[1]weekly!#REF!</definedName>
    <definedName name="nnnn" localSheetId="60" hidden="1">[1]weekly!#REF!</definedName>
    <definedName name="nnnn" localSheetId="87" hidden="1">[1]weekly!#REF!</definedName>
    <definedName name="nnnn" localSheetId="36" hidden="1">[1]weekly!#REF!</definedName>
    <definedName name="nnnn" localSheetId="61" hidden="1">[1]weekly!#REF!</definedName>
    <definedName name="nnnn" localSheetId="37" hidden="1">[1]weekly!#REF!</definedName>
    <definedName name="nnnn" localSheetId="57" hidden="1">[1]weekly!#REF!</definedName>
    <definedName name="nnnn" localSheetId="56" hidden="1">[1]weekly!#REF!</definedName>
    <definedName name="nnnn" localSheetId="58" hidden="1">[1]weekly!#REF!</definedName>
    <definedName name="nnnn" localSheetId="83" hidden="1">[1]weekly!#REF!</definedName>
    <definedName name="nnnn" localSheetId="38" hidden="1">[1]weekly!#REF!</definedName>
    <definedName name="nnnn" localSheetId="39" hidden="1">[1]weekly!#REF!</definedName>
    <definedName name="nnnn" localSheetId="95" hidden="1">[1]weekly!#REF!</definedName>
    <definedName name="nnnn" localSheetId="40" hidden="1">[1]weekly!#REF!</definedName>
    <definedName name="nnnn" localSheetId="92" hidden="1">[1]weekly!#REF!</definedName>
    <definedName name="nnnn" localSheetId="41" hidden="1">[1]weekly!#REF!</definedName>
    <definedName name="nnnn" localSheetId="42" hidden="1">[1]weekly!#REF!</definedName>
    <definedName name="nnnn" localSheetId="43" hidden="1">[1]weekly!#REF!</definedName>
    <definedName name="nnnn" localSheetId="33" hidden="1">[1]weekly!#REF!</definedName>
    <definedName name="nnnn" localSheetId="82" hidden="1">[1]weekly!#REF!</definedName>
    <definedName name="nnnn" localSheetId="44" hidden="1">[1]weekly!#REF!</definedName>
    <definedName name="nnnn" localSheetId="69" hidden="1">[1]weekly!#REF!</definedName>
    <definedName name="nnnn" localSheetId="45" hidden="1">[1]weekly!#REF!</definedName>
    <definedName name="nnnn" localSheetId="24" hidden="1">[1]weekly!#REF!</definedName>
    <definedName name="nnnn" localSheetId="25" hidden="1">[1]weekly!#REF!</definedName>
    <definedName name="nnnn" localSheetId="46" hidden="1">[1]weekly!#REF!</definedName>
    <definedName name="nnnn" localSheetId="14" hidden="1">[1]weekly!#REF!</definedName>
    <definedName name="nnnn" localSheetId="93" hidden="1">[1]weekly!#REF!</definedName>
    <definedName name="nnnn" localSheetId="47" hidden="1">[1]weekly!#REF!</definedName>
    <definedName name="nnnn" localSheetId="48" hidden="1">[1]weekly!#REF!</definedName>
    <definedName name="nnnn" localSheetId="49" hidden="1">[1]weekly!#REF!</definedName>
    <definedName name="nnnn" localSheetId="50" hidden="1">[1]weekly!#REF!</definedName>
    <definedName name="nnnn" localSheetId="54" hidden="1">[1]weekly!#REF!</definedName>
    <definedName name="nnnn" localSheetId="51" hidden="1">[1]weekly!#REF!</definedName>
    <definedName name="nnnn" localSheetId="52" hidden="1">[1]weekly!#REF!</definedName>
    <definedName name="nnnn" localSheetId="34" hidden="1">[1]weekly!#REF!</definedName>
    <definedName name="nnnn" localSheetId="59" hidden="1">[1]weekly!#REF!</definedName>
    <definedName name="nnnn" localSheetId="53" hidden="1">[1]weekly!#REF!</definedName>
    <definedName name="nnnn" localSheetId="91" hidden="1">[1]weekly!#REF!</definedName>
    <definedName name="nnnn" localSheetId="88" hidden="1">[1]weekly!#REF!</definedName>
    <definedName name="nnnn" localSheetId="90" hidden="1">[1]weekly!#REF!</definedName>
    <definedName name="nnnn" hidden="1">[1]weekly!#REF!</definedName>
    <definedName name="o" localSheetId="60" hidden="1">[1]weekly!#REF!</definedName>
    <definedName name="o" localSheetId="87" hidden="1">[1]weekly!#REF!</definedName>
    <definedName name="o" localSheetId="36" hidden="1">[1]weekly!#REF!</definedName>
    <definedName name="o" localSheetId="61" hidden="1">[1]weekly!#REF!</definedName>
    <definedName name="o" localSheetId="37" hidden="1">[1]weekly!#REF!</definedName>
    <definedName name="o" localSheetId="57" hidden="1">[1]weekly!#REF!</definedName>
    <definedName name="o" localSheetId="56" hidden="1">[1]weekly!#REF!</definedName>
    <definedName name="o" localSheetId="58" hidden="1">[1]weekly!#REF!</definedName>
    <definedName name="o" localSheetId="83" hidden="1">[1]weekly!#REF!</definedName>
    <definedName name="o" localSheetId="38" hidden="1">[1]weekly!#REF!</definedName>
    <definedName name="o" localSheetId="39" hidden="1">[1]weekly!#REF!</definedName>
    <definedName name="o" localSheetId="95" hidden="1">[1]weekly!#REF!</definedName>
    <definedName name="o" localSheetId="40" hidden="1">[1]weekly!#REF!</definedName>
    <definedName name="o" localSheetId="92" hidden="1">[1]weekly!#REF!</definedName>
    <definedName name="o" localSheetId="41" hidden="1">[1]weekly!#REF!</definedName>
    <definedName name="o" localSheetId="42" hidden="1">[1]weekly!#REF!</definedName>
    <definedName name="o" localSheetId="43" hidden="1">[1]weekly!#REF!</definedName>
    <definedName name="o" localSheetId="33" hidden="1">[1]weekly!#REF!</definedName>
    <definedName name="o" localSheetId="82" hidden="1">[1]weekly!#REF!</definedName>
    <definedName name="o" localSheetId="44" hidden="1">[1]weekly!#REF!</definedName>
    <definedName name="o" localSheetId="69" hidden="1">[1]weekly!#REF!</definedName>
    <definedName name="o" localSheetId="45" hidden="1">[1]weekly!#REF!</definedName>
    <definedName name="o" localSheetId="24" hidden="1">[1]weekly!#REF!</definedName>
    <definedName name="o" localSheetId="25" hidden="1">[1]weekly!#REF!</definedName>
    <definedName name="o" localSheetId="46" hidden="1">[1]weekly!#REF!</definedName>
    <definedName name="o" localSheetId="14" hidden="1">[1]weekly!#REF!</definedName>
    <definedName name="o" localSheetId="93" hidden="1">[1]weekly!#REF!</definedName>
    <definedName name="o" localSheetId="47" hidden="1">[1]weekly!#REF!</definedName>
    <definedName name="o" localSheetId="48" hidden="1">[1]weekly!#REF!</definedName>
    <definedName name="o" localSheetId="49" hidden="1">[1]weekly!#REF!</definedName>
    <definedName name="o" localSheetId="50" hidden="1">[1]weekly!#REF!</definedName>
    <definedName name="o" localSheetId="54" hidden="1">[1]weekly!#REF!</definedName>
    <definedName name="o" localSheetId="51" hidden="1">[1]weekly!#REF!</definedName>
    <definedName name="o" localSheetId="52" hidden="1">[1]weekly!#REF!</definedName>
    <definedName name="o" localSheetId="34" hidden="1">[1]weekly!#REF!</definedName>
    <definedName name="o" localSheetId="59" hidden="1">[1]weekly!#REF!</definedName>
    <definedName name="o" localSheetId="53" hidden="1">[1]weekly!#REF!</definedName>
    <definedName name="o" localSheetId="91" hidden="1">[1]weekly!#REF!</definedName>
    <definedName name="o" localSheetId="88" hidden="1">[1]weekly!#REF!</definedName>
    <definedName name="o" localSheetId="90" hidden="1">[1]weekly!#REF!</definedName>
    <definedName name="o" hidden="1">[1]weekly!#REF!</definedName>
    <definedName name="oo" localSheetId="60" hidden="1">[1]weekly!#REF!</definedName>
    <definedName name="oo" localSheetId="87" hidden="1">[1]weekly!#REF!</definedName>
    <definedName name="oo" localSheetId="36" hidden="1">[1]weekly!#REF!</definedName>
    <definedName name="oo" localSheetId="61" hidden="1">[1]weekly!#REF!</definedName>
    <definedName name="oo" localSheetId="37" hidden="1">[1]weekly!#REF!</definedName>
    <definedName name="oo" localSheetId="57" hidden="1">[1]weekly!#REF!</definedName>
    <definedName name="oo" localSheetId="56" hidden="1">[1]weekly!#REF!</definedName>
    <definedName name="oo" localSheetId="58" hidden="1">[1]weekly!#REF!</definedName>
    <definedName name="oo" localSheetId="83" hidden="1">[1]weekly!#REF!</definedName>
    <definedName name="oo" localSheetId="38" hidden="1">[1]weekly!#REF!</definedName>
    <definedName name="oo" localSheetId="39" hidden="1">[1]weekly!#REF!</definedName>
    <definedName name="oo" localSheetId="95" hidden="1">[1]weekly!#REF!</definedName>
    <definedName name="oo" localSheetId="40" hidden="1">[1]weekly!#REF!</definedName>
    <definedName name="oo" localSheetId="92" hidden="1">[1]weekly!#REF!</definedName>
    <definedName name="oo" localSheetId="41" hidden="1">[1]weekly!#REF!</definedName>
    <definedName name="oo" localSheetId="42" hidden="1">[1]weekly!#REF!</definedName>
    <definedName name="oo" localSheetId="43" hidden="1">[1]weekly!#REF!</definedName>
    <definedName name="oo" localSheetId="33" hidden="1">[1]weekly!#REF!</definedName>
    <definedName name="oo" localSheetId="82" hidden="1">[1]weekly!#REF!</definedName>
    <definedName name="oo" localSheetId="44" hidden="1">[1]weekly!#REF!</definedName>
    <definedName name="oo" localSheetId="69" hidden="1">[1]weekly!#REF!</definedName>
    <definedName name="oo" localSheetId="45" hidden="1">[1]weekly!#REF!</definedName>
    <definedName name="oo" localSheetId="24" hidden="1">[1]weekly!#REF!</definedName>
    <definedName name="oo" localSheetId="25" hidden="1">[1]weekly!#REF!</definedName>
    <definedName name="oo" localSheetId="46" hidden="1">[1]weekly!#REF!</definedName>
    <definedName name="oo" localSheetId="14" hidden="1">[1]weekly!#REF!</definedName>
    <definedName name="oo" localSheetId="93" hidden="1">[1]weekly!#REF!</definedName>
    <definedName name="oo" localSheetId="47" hidden="1">[1]weekly!#REF!</definedName>
    <definedName name="oo" localSheetId="48" hidden="1">[1]weekly!#REF!</definedName>
    <definedName name="oo" localSheetId="49" hidden="1">[1]weekly!#REF!</definedName>
    <definedName name="oo" localSheetId="50" hidden="1">[1]weekly!#REF!</definedName>
    <definedName name="oo" localSheetId="54" hidden="1">[1]weekly!#REF!</definedName>
    <definedName name="oo" localSheetId="51" hidden="1">[1]weekly!#REF!</definedName>
    <definedName name="oo" localSheetId="52" hidden="1">[1]weekly!#REF!</definedName>
    <definedName name="oo" localSheetId="34" hidden="1">[1]weekly!#REF!</definedName>
    <definedName name="oo" localSheetId="59" hidden="1">[1]weekly!#REF!</definedName>
    <definedName name="oo" localSheetId="53" hidden="1">[1]weekly!#REF!</definedName>
    <definedName name="oo" localSheetId="91" hidden="1">[1]weekly!#REF!</definedName>
    <definedName name="oo" localSheetId="88" hidden="1">[1]weekly!#REF!</definedName>
    <definedName name="oo" localSheetId="90" hidden="1">[1]weekly!#REF!</definedName>
    <definedName name="oo" hidden="1">[1]weekly!#REF!</definedName>
    <definedName name="p" localSheetId="60" hidden="1">[1]weekly!#REF!</definedName>
    <definedName name="p" localSheetId="87" hidden="1">[1]weekly!#REF!</definedName>
    <definedName name="p" localSheetId="36" hidden="1">[1]weekly!#REF!</definedName>
    <definedName name="p" localSheetId="61" hidden="1">[1]weekly!#REF!</definedName>
    <definedName name="p" localSheetId="37" hidden="1">[1]weekly!#REF!</definedName>
    <definedName name="p" localSheetId="57" hidden="1">[1]weekly!#REF!</definedName>
    <definedName name="p" localSheetId="56" hidden="1">[1]weekly!#REF!</definedName>
    <definedName name="p" localSheetId="58" hidden="1">[1]weekly!#REF!</definedName>
    <definedName name="p" localSheetId="83" hidden="1">[1]weekly!#REF!</definedName>
    <definedName name="p" localSheetId="38" hidden="1">[1]weekly!#REF!</definedName>
    <definedName name="p" localSheetId="39" hidden="1">[1]weekly!#REF!</definedName>
    <definedName name="p" localSheetId="95" hidden="1">[1]weekly!#REF!</definedName>
    <definedName name="p" localSheetId="40" hidden="1">[1]weekly!#REF!</definedName>
    <definedName name="p" localSheetId="92" hidden="1">[1]weekly!#REF!</definedName>
    <definedName name="p" localSheetId="41" hidden="1">[1]weekly!#REF!</definedName>
    <definedName name="p" localSheetId="42" hidden="1">[1]weekly!#REF!</definedName>
    <definedName name="p" localSheetId="43" hidden="1">[1]weekly!#REF!</definedName>
    <definedName name="p" localSheetId="33" hidden="1">[1]weekly!#REF!</definedName>
    <definedName name="p" localSheetId="82" hidden="1">[1]weekly!#REF!</definedName>
    <definedName name="p" localSheetId="44" hidden="1">[1]weekly!#REF!</definedName>
    <definedName name="p" localSheetId="69" hidden="1">[1]weekly!#REF!</definedName>
    <definedName name="p" localSheetId="45" hidden="1">[1]weekly!#REF!</definedName>
    <definedName name="p" localSheetId="24" hidden="1">[1]weekly!#REF!</definedName>
    <definedName name="p" localSheetId="25" hidden="1">[1]weekly!#REF!</definedName>
    <definedName name="p" localSheetId="46" hidden="1">[1]weekly!#REF!</definedName>
    <definedName name="p" localSheetId="14" hidden="1">[1]weekly!#REF!</definedName>
    <definedName name="p" localSheetId="93" hidden="1">[1]weekly!#REF!</definedName>
    <definedName name="p" localSheetId="2" hidden="1">[1]weekly!#REF!</definedName>
    <definedName name="p" localSheetId="47" hidden="1">[1]weekly!#REF!</definedName>
    <definedName name="p" localSheetId="48" hidden="1">[1]weekly!#REF!</definedName>
    <definedName name="p" localSheetId="49" hidden="1">[1]weekly!#REF!</definedName>
    <definedName name="p" localSheetId="50" hidden="1">[1]weekly!#REF!</definedName>
    <definedName name="p" localSheetId="54" hidden="1">[1]weekly!#REF!</definedName>
    <definedName name="p" localSheetId="51" hidden="1">[1]weekly!#REF!</definedName>
    <definedName name="p" localSheetId="52" hidden="1">[1]weekly!#REF!</definedName>
    <definedName name="p" localSheetId="34" hidden="1">[1]weekly!#REF!</definedName>
    <definedName name="p" localSheetId="59" hidden="1">[1]weekly!#REF!</definedName>
    <definedName name="p" localSheetId="53" hidden="1">[1]weekly!#REF!</definedName>
    <definedName name="p" localSheetId="91" hidden="1">[1]weekly!#REF!</definedName>
    <definedName name="p" localSheetId="88" hidden="1">[1]weekly!#REF!</definedName>
    <definedName name="p" localSheetId="90" hidden="1">[1]weekly!#REF!</definedName>
    <definedName name="p" hidden="1">[1]weekly!#REF!</definedName>
    <definedName name="pp" localSheetId="60" hidden="1">[1]weekly!#REF!</definedName>
    <definedName name="pp" localSheetId="87" hidden="1">[1]weekly!#REF!</definedName>
    <definedName name="pp" localSheetId="36" hidden="1">[1]weekly!#REF!</definedName>
    <definedName name="pp" localSheetId="61" hidden="1">[1]weekly!#REF!</definedName>
    <definedName name="pp" localSheetId="37" hidden="1">[1]weekly!#REF!</definedName>
    <definedName name="pp" localSheetId="57" hidden="1">[1]weekly!#REF!</definedName>
    <definedName name="pp" localSheetId="56" hidden="1">[1]weekly!#REF!</definedName>
    <definedName name="pp" localSheetId="58" hidden="1">[1]weekly!#REF!</definedName>
    <definedName name="pp" localSheetId="83" hidden="1">[1]weekly!#REF!</definedName>
    <definedName name="pp" localSheetId="38" hidden="1">[1]weekly!#REF!</definedName>
    <definedName name="pp" localSheetId="39" hidden="1">[1]weekly!#REF!</definedName>
    <definedName name="pp" localSheetId="95" hidden="1">[1]weekly!#REF!</definedName>
    <definedName name="pp" localSheetId="40" hidden="1">[1]weekly!#REF!</definedName>
    <definedName name="pp" localSheetId="92" hidden="1">[1]weekly!#REF!</definedName>
    <definedName name="pp" localSheetId="41" hidden="1">[1]weekly!#REF!</definedName>
    <definedName name="pp" localSheetId="42" hidden="1">[1]weekly!#REF!</definedName>
    <definedName name="pp" localSheetId="43" hidden="1">[1]weekly!#REF!</definedName>
    <definedName name="pp" localSheetId="33" hidden="1">[1]weekly!#REF!</definedName>
    <definedName name="pp" localSheetId="82" hidden="1">[1]weekly!#REF!</definedName>
    <definedName name="pp" localSheetId="44" hidden="1">[1]weekly!#REF!</definedName>
    <definedName name="pp" localSheetId="69" hidden="1">[1]weekly!#REF!</definedName>
    <definedName name="pp" localSheetId="45" hidden="1">[1]weekly!#REF!</definedName>
    <definedName name="pp" localSheetId="24" hidden="1">[1]weekly!#REF!</definedName>
    <definedName name="pp" localSheetId="25" hidden="1">[1]weekly!#REF!</definedName>
    <definedName name="pp" localSheetId="46" hidden="1">[1]weekly!#REF!</definedName>
    <definedName name="pp" localSheetId="14" hidden="1">[1]weekly!#REF!</definedName>
    <definedName name="pp" localSheetId="93" hidden="1">[1]weekly!#REF!</definedName>
    <definedName name="pp" localSheetId="2" hidden="1">[1]weekly!#REF!</definedName>
    <definedName name="pp" localSheetId="47" hidden="1">[1]weekly!#REF!</definedName>
    <definedName name="pp" localSheetId="48" hidden="1">[1]weekly!#REF!</definedName>
    <definedName name="pp" localSheetId="49" hidden="1">[1]weekly!#REF!</definedName>
    <definedName name="pp" localSheetId="50" hidden="1">[1]weekly!#REF!</definedName>
    <definedName name="pp" localSheetId="54" hidden="1">[1]weekly!#REF!</definedName>
    <definedName name="pp" localSheetId="51" hidden="1">[1]weekly!#REF!</definedName>
    <definedName name="pp" localSheetId="52" hidden="1">[1]weekly!#REF!</definedName>
    <definedName name="pp" localSheetId="34" hidden="1">[1]weekly!#REF!</definedName>
    <definedName name="pp" localSheetId="59" hidden="1">[1]weekly!#REF!</definedName>
    <definedName name="pp" localSheetId="53" hidden="1">[1]weekly!#REF!</definedName>
    <definedName name="pp" localSheetId="91" hidden="1">[1]weekly!#REF!</definedName>
    <definedName name="pp" localSheetId="88" hidden="1">[1]weekly!#REF!</definedName>
    <definedName name="pp" localSheetId="90" hidden="1">[1]weekly!#REF!</definedName>
    <definedName name="pp" hidden="1">[1]weekly!#REF!</definedName>
    <definedName name="ppppp" localSheetId="60" hidden="1">[1]weekly!#REF!</definedName>
    <definedName name="ppppp" localSheetId="87" hidden="1">[1]weekly!#REF!</definedName>
    <definedName name="ppppp" localSheetId="36" hidden="1">[1]weekly!#REF!</definedName>
    <definedName name="ppppp" localSheetId="61" hidden="1">[1]weekly!#REF!</definedName>
    <definedName name="ppppp" localSheetId="37" hidden="1">[1]weekly!#REF!</definedName>
    <definedName name="ppppp" localSheetId="57" hidden="1">[1]weekly!#REF!</definedName>
    <definedName name="ppppp" localSheetId="56" hidden="1">[1]weekly!#REF!</definedName>
    <definedName name="ppppp" localSheetId="58" hidden="1">[1]weekly!#REF!</definedName>
    <definedName name="ppppp" localSheetId="83" hidden="1">[1]weekly!#REF!</definedName>
    <definedName name="ppppp" localSheetId="38" hidden="1">[1]weekly!#REF!</definedName>
    <definedName name="ppppp" localSheetId="39" hidden="1">[1]weekly!#REF!</definedName>
    <definedName name="ppppp" localSheetId="95" hidden="1">[1]weekly!#REF!</definedName>
    <definedName name="ppppp" localSheetId="40" hidden="1">[1]weekly!#REF!</definedName>
    <definedName name="ppppp" localSheetId="92" hidden="1">[1]weekly!#REF!</definedName>
    <definedName name="ppppp" localSheetId="41" hidden="1">[1]weekly!#REF!</definedName>
    <definedName name="ppppp" localSheetId="42" hidden="1">[1]weekly!#REF!</definedName>
    <definedName name="ppppp" localSheetId="43" hidden="1">[1]weekly!#REF!</definedName>
    <definedName name="ppppp" localSheetId="33" hidden="1">[1]weekly!#REF!</definedName>
    <definedName name="ppppp" localSheetId="82" hidden="1">[1]weekly!#REF!</definedName>
    <definedName name="ppppp" localSheetId="44" hidden="1">[1]weekly!#REF!</definedName>
    <definedName name="ppppp" localSheetId="69" hidden="1">[1]weekly!#REF!</definedName>
    <definedName name="ppppp" localSheetId="45" hidden="1">[1]weekly!#REF!</definedName>
    <definedName name="ppppp" localSheetId="24" hidden="1">[1]weekly!#REF!</definedName>
    <definedName name="ppppp" localSheetId="25" hidden="1">[1]weekly!#REF!</definedName>
    <definedName name="ppppp" localSheetId="46" hidden="1">[1]weekly!#REF!</definedName>
    <definedName name="ppppp" localSheetId="14" hidden="1">[1]weekly!#REF!</definedName>
    <definedName name="ppppp" localSheetId="93" hidden="1">[1]weekly!#REF!</definedName>
    <definedName name="ppppp" localSheetId="47" hidden="1">[1]weekly!#REF!</definedName>
    <definedName name="ppppp" localSheetId="48" hidden="1">[1]weekly!#REF!</definedName>
    <definedName name="ppppp" localSheetId="49" hidden="1">[1]weekly!#REF!</definedName>
    <definedName name="ppppp" localSheetId="50" hidden="1">[1]weekly!#REF!</definedName>
    <definedName name="ppppp" localSheetId="54" hidden="1">[1]weekly!#REF!</definedName>
    <definedName name="ppppp" localSheetId="51" hidden="1">[1]weekly!#REF!</definedName>
    <definedName name="ppppp" localSheetId="52" hidden="1">[1]weekly!#REF!</definedName>
    <definedName name="ppppp" localSheetId="34" hidden="1">[1]weekly!#REF!</definedName>
    <definedName name="ppppp" localSheetId="59" hidden="1">[1]weekly!#REF!</definedName>
    <definedName name="ppppp" localSheetId="53" hidden="1">[1]weekly!#REF!</definedName>
    <definedName name="ppppp" localSheetId="91" hidden="1">[1]weekly!#REF!</definedName>
    <definedName name="ppppp" localSheetId="88" hidden="1">[1]weekly!#REF!</definedName>
    <definedName name="ppppp" localSheetId="90" hidden="1">[1]weekly!#REF!</definedName>
    <definedName name="ppppp" hidden="1">[1]weekly!#REF!</definedName>
    <definedName name="q" localSheetId="60" hidden="1">[1]weekly!#REF!</definedName>
    <definedName name="q" localSheetId="87" hidden="1">[1]weekly!#REF!</definedName>
    <definedName name="q" localSheetId="36" hidden="1">[1]weekly!#REF!</definedName>
    <definedName name="q" localSheetId="61" hidden="1">[1]weekly!#REF!</definedName>
    <definedName name="q" localSheetId="37" hidden="1">[1]weekly!#REF!</definedName>
    <definedName name="q" localSheetId="57" hidden="1">[1]weekly!#REF!</definedName>
    <definedName name="q" localSheetId="56" hidden="1">[1]weekly!#REF!</definedName>
    <definedName name="q" localSheetId="58" hidden="1">[1]weekly!#REF!</definedName>
    <definedName name="q" localSheetId="83" hidden="1">[1]weekly!#REF!</definedName>
    <definedName name="q" localSheetId="38" hidden="1">[1]weekly!#REF!</definedName>
    <definedName name="q" localSheetId="39" hidden="1">[1]weekly!#REF!</definedName>
    <definedName name="q" localSheetId="95" hidden="1">[1]weekly!#REF!</definedName>
    <definedName name="q" localSheetId="40" hidden="1">[1]weekly!#REF!</definedName>
    <definedName name="q" localSheetId="92" hidden="1">[1]weekly!#REF!</definedName>
    <definedName name="q" localSheetId="41" hidden="1">[1]weekly!#REF!</definedName>
    <definedName name="q" localSheetId="42" hidden="1">[1]weekly!#REF!</definedName>
    <definedName name="q" localSheetId="43" hidden="1">[1]weekly!#REF!</definedName>
    <definedName name="q" localSheetId="33" hidden="1">[1]weekly!#REF!</definedName>
    <definedName name="q" localSheetId="82" hidden="1">[1]weekly!#REF!</definedName>
    <definedName name="q" localSheetId="44" hidden="1">[1]weekly!#REF!</definedName>
    <definedName name="q" localSheetId="69" hidden="1">[1]weekly!#REF!</definedName>
    <definedName name="q" localSheetId="45" hidden="1">[1]weekly!#REF!</definedName>
    <definedName name="q" localSheetId="24" hidden="1">[1]weekly!#REF!</definedName>
    <definedName name="q" localSheetId="25" hidden="1">[1]weekly!#REF!</definedName>
    <definedName name="q" localSheetId="46" hidden="1">[1]weekly!#REF!</definedName>
    <definedName name="q" localSheetId="14" hidden="1">[1]weekly!#REF!</definedName>
    <definedName name="q" localSheetId="93" hidden="1">[1]weekly!#REF!</definedName>
    <definedName name="q" localSheetId="2" hidden="1">[1]weekly!#REF!</definedName>
    <definedName name="q" localSheetId="47" hidden="1">[1]weekly!#REF!</definedName>
    <definedName name="q" localSheetId="48" hidden="1">[1]weekly!#REF!</definedName>
    <definedName name="q" localSheetId="49" hidden="1">[1]weekly!#REF!</definedName>
    <definedName name="q" localSheetId="50" hidden="1">[1]weekly!#REF!</definedName>
    <definedName name="q" localSheetId="54" hidden="1">[1]weekly!#REF!</definedName>
    <definedName name="q" localSheetId="51" hidden="1">[1]weekly!#REF!</definedName>
    <definedName name="q" localSheetId="52" hidden="1">[1]weekly!#REF!</definedName>
    <definedName name="q" localSheetId="34" hidden="1">[1]weekly!#REF!</definedName>
    <definedName name="q" localSheetId="59" hidden="1">[1]weekly!#REF!</definedName>
    <definedName name="q" localSheetId="53" hidden="1">[1]weekly!#REF!</definedName>
    <definedName name="q" localSheetId="91" hidden="1">[1]weekly!#REF!</definedName>
    <definedName name="q" localSheetId="88" hidden="1">[1]weekly!#REF!</definedName>
    <definedName name="q" localSheetId="90" hidden="1">[1]weekly!#REF!</definedName>
    <definedName name="q" hidden="1">[1]weekly!#REF!</definedName>
    <definedName name="qq" localSheetId="60" hidden="1">[1]weekly!#REF!</definedName>
    <definedName name="qq" localSheetId="87" hidden="1">[1]weekly!#REF!</definedName>
    <definedName name="qq" localSheetId="36" hidden="1">[1]weekly!#REF!</definedName>
    <definedName name="qq" localSheetId="61" hidden="1">[1]weekly!#REF!</definedName>
    <definedName name="qq" localSheetId="37" hidden="1">[1]weekly!#REF!</definedName>
    <definedName name="qq" localSheetId="17" hidden="1">[1]weekly!#REF!</definedName>
    <definedName name="qq" localSheetId="57" hidden="1">[1]weekly!#REF!</definedName>
    <definedName name="qq" localSheetId="56" hidden="1">[1]weekly!#REF!</definedName>
    <definedName name="qq" localSheetId="58" hidden="1">[1]weekly!#REF!</definedName>
    <definedName name="qq" localSheetId="19" hidden="1">[1]weekly!#REF!</definedName>
    <definedName name="qq" localSheetId="83" hidden="1">[1]weekly!#REF!</definedName>
    <definedName name="qq" localSheetId="38" hidden="1">[1]weekly!#REF!</definedName>
    <definedName name="qq" localSheetId="39" hidden="1">[1]weekly!#REF!</definedName>
    <definedName name="qq" localSheetId="95" hidden="1">[1]weekly!#REF!</definedName>
    <definedName name="qq" localSheetId="40" hidden="1">[1]weekly!#REF!</definedName>
    <definedName name="qq" localSheetId="92" hidden="1">[1]weekly!#REF!</definedName>
    <definedName name="qq" localSheetId="41" hidden="1">[1]weekly!#REF!</definedName>
    <definedName name="qq" localSheetId="42" hidden="1">[1]weekly!#REF!</definedName>
    <definedName name="qq" localSheetId="43" hidden="1">[1]weekly!#REF!</definedName>
    <definedName name="qq" localSheetId="33" hidden="1">[1]weekly!#REF!</definedName>
    <definedName name="qq" localSheetId="82" hidden="1">[1]weekly!#REF!</definedName>
    <definedName name="qq" localSheetId="44" hidden="1">[1]weekly!#REF!</definedName>
    <definedName name="qq" localSheetId="69" hidden="1">[1]weekly!#REF!</definedName>
    <definedName name="qq" localSheetId="45" hidden="1">[1]weekly!#REF!</definedName>
    <definedName name="qq" localSheetId="24" hidden="1">[1]weekly!#REF!</definedName>
    <definedName name="qq" localSheetId="25" hidden="1">[1]weekly!#REF!</definedName>
    <definedName name="qq" localSheetId="46" hidden="1">[1]weekly!#REF!</definedName>
    <definedName name="qq" localSheetId="14" hidden="1">[1]weekly!#REF!</definedName>
    <definedName name="qq" localSheetId="93" hidden="1">[1]weekly!#REF!</definedName>
    <definedName name="qq" localSheetId="47" hidden="1">[1]weekly!#REF!</definedName>
    <definedName name="qq" localSheetId="48" hidden="1">[1]weekly!#REF!</definedName>
    <definedName name="qq" localSheetId="49" hidden="1">[1]weekly!#REF!</definedName>
    <definedName name="qq" localSheetId="50" hidden="1">[1]weekly!#REF!</definedName>
    <definedName name="qq" localSheetId="54" hidden="1">[1]weekly!#REF!</definedName>
    <definedName name="qq" localSheetId="51" hidden="1">[1]weekly!#REF!</definedName>
    <definedName name="qq" localSheetId="52" hidden="1">[1]weekly!#REF!</definedName>
    <definedName name="qq" localSheetId="34" hidden="1">[1]weekly!#REF!</definedName>
    <definedName name="qq" localSheetId="59" hidden="1">[1]weekly!#REF!</definedName>
    <definedName name="qq" localSheetId="21" hidden="1">[1]weekly!#REF!</definedName>
    <definedName name="qq" localSheetId="22" hidden="1">[1]weekly!#REF!</definedName>
    <definedName name="qq" localSheetId="53" hidden="1">[1]weekly!#REF!</definedName>
    <definedName name="qq" localSheetId="91" hidden="1">[1]weekly!#REF!</definedName>
    <definedName name="qq" localSheetId="88" hidden="1">[1]weekly!#REF!</definedName>
    <definedName name="qq" localSheetId="90" hidden="1">[1]weekly!#REF!</definedName>
    <definedName name="qq" hidden="1">[1]weekly!#REF!</definedName>
    <definedName name="qqq" localSheetId="60" hidden="1">[1]weekly!#REF!</definedName>
    <definedName name="qqq" localSheetId="87" hidden="1">[1]weekly!#REF!</definedName>
    <definedName name="qqq" localSheetId="36" hidden="1">[1]weekly!#REF!</definedName>
    <definedName name="qqq" localSheetId="61" hidden="1">[1]weekly!#REF!</definedName>
    <definedName name="qqq" localSheetId="37" hidden="1">[1]weekly!#REF!</definedName>
    <definedName name="qqq" localSheetId="57" hidden="1">[1]weekly!#REF!</definedName>
    <definedName name="qqq" localSheetId="56" hidden="1">[1]weekly!#REF!</definedName>
    <definedName name="qqq" localSheetId="58" hidden="1">[1]weekly!#REF!</definedName>
    <definedName name="qqq" localSheetId="83" hidden="1">[1]weekly!#REF!</definedName>
    <definedName name="qqq" localSheetId="38" hidden="1">[1]weekly!#REF!</definedName>
    <definedName name="qqq" localSheetId="39" hidden="1">[1]weekly!#REF!</definedName>
    <definedName name="qqq" localSheetId="95" hidden="1">[1]weekly!#REF!</definedName>
    <definedName name="qqq" localSheetId="40" hidden="1">[1]weekly!#REF!</definedName>
    <definedName name="qqq" localSheetId="92" hidden="1">[1]weekly!#REF!</definedName>
    <definedName name="qqq" localSheetId="41" hidden="1">[1]weekly!#REF!</definedName>
    <definedName name="qqq" localSheetId="42" hidden="1">[1]weekly!#REF!</definedName>
    <definedName name="qqq" localSheetId="43" hidden="1">[1]weekly!#REF!</definedName>
    <definedName name="qqq" localSheetId="33" hidden="1">[1]weekly!#REF!</definedName>
    <definedName name="qqq" localSheetId="82" hidden="1">[1]weekly!#REF!</definedName>
    <definedName name="qqq" localSheetId="44" hidden="1">[1]weekly!#REF!</definedName>
    <definedName name="qqq" localSheetId="69" hidden="1">[1]weekly!#REF!</definedName>
    <definedName name="qqq" localSheetId="45" hidden="1">[1]weekly!#REF!</definedName>
    <definedName name="qqq" localSheetId="24" hidden="1">[1]weekly!#REF!</definedName>
    <definedName name="qqq" localSheetId="25" hidden="1">[1]weekly!#REF!</definedName>
    <definedName name="qqq" localSheetId="46" hidden="1">[1]weekly!#REF!</definedName>
    <definedName name="qqq" localSheetId="14" hidden="1">[1]weekly!#REF!</definedName>
    <definedName name="qqq" localSheetId="93" hidden="1">[1]weekly!#REF!</definedName>
    <definedName name="qqq" localSheetId="47" hidden="1">[1]weekly!#REF!</definedName>
    <definedName name="qqq" localSheetId="48" hidden="1">[1]weekly!#REF!</definedName>
    <definedName name="qqq" localSheetId="49" hidden="1">[1]weekly!#REF!</definedName>
    <definedName name="qqq" localSheetId="50" hidden="1">[1]weekly!#REF!</definedName>
    <definedName name="qqq" localSheetId="54" hidden="1">[1]weekly!#REF!</definedName>
    <definedName name="qqq" localSheetId="51" hidden="1">[1]weekly!#REF!</definedName>
    <definedName name="qqq" localSheetId="52" hidden="1">[1]weekly!#REF!</definedName>
    <definedName name="qqq" localSheetId="34" hidden="1">[1]weekly!#REF!</definedName>
    <definedName name="qqq" localSheetId="59" hidden="1">[1]weekly!#REF!</definedName>
    <definedName name="qqq" localSheetId="53" hidden="1">[1]weekly!#REF!</definedName>
    <definedName name="qqq" localSheetId="91" hidden="1">[1]weekly!#REF!</definedName>
    <definedName name="qqq" localSheetId="88" hidden="1">[1]weekly!#REF!</definedName>
    <definedName name="qqq" localSheetId="90" hidden="1">[1]weekly!#REF!</definedName>
    <definedName name="qqq" hidden="1">[1]weekly!#REF!</definedName>
    <definedName name="qqqqq" localSheetId="60" hidden="1">[1]weekly!#REF!</definedName>
    <definedName name="qqqqq" localSheetId="87" hidden="1">[1]weekly!#REF!</definedName>
    <definedName name="qqqqq" localSheetId="36" hidden="1">[1]weekly!#REF!</definedName>
    <definedName name="qqqqq" localSheetId="61" hidden="1">[1]weekly!#REF!</definedName>
    <definedName name="qqqqq" localSheetId="37" hidden="1">[1]weekly!#REF!</definedName>
    <definedName name="qqqqq" localSheetId="57" hidden="1">[1]weekly!#REF!</definedName>
    <definedName name="qqqqq" localSheetId="56" hidden="1">[1]weekly!#REF!</definedName>
    <definedName name="qqqqq" localSheetId="58" hidden="1">[1]weekly!#REF!</definedName>
    <definedName name="qqqqq" localSheetId="83" hidden="1">[1]weekly!#REF!</definedName>
    <definedName name="qqqqq" localSheetId="38" hidden="1">[1]weekly!#REF!</definedName>
    <definedName name="qqqqq" localSheetId="39" hidden="1">[1]weekly!#REF!</definedName>
    <definedName name="qqqqq" localSheetId="95" hidden="1">[1]weekly!#REF!</definedName>
    <definedName name="qqqqq" localSheetId="40" hidden="1">[1]weekly!#REF!</definedName>
    <definedName name="qqqqq" localSheetId="92" hidden="1">[1]weekly!#REF!</definedName>
    <definedName name="qqqqq" localSheetId="41" hidden="1">[1]weekly!#REF!</definedName>
    <definedName name="qqqqq" localSheetId="42" hidden="1">[1]weekly!#REF!</definedName>
    <definedName name="qqqqq" localSheetId="43" hidden="1">[1]weekly!#REF!</definedName>
    <definedName name="qqqqq" localSheetId="33" hidden="1">[1]weekly!#REF!</definedName>
    <definedName name="qqqqq" localSheetId="82" hidden="1">[1]weekly!#REF!</definedName>
    <definedName name="qqqqq" localSheetId="44" hidden="1">[1]weekly!#REF!</definedName>
    <definedName name="qqqqq" localSheetId="69" hidden="1">[1]weekly!#REF!</definedName>
    <definedName name="qqqqq" localSheetId="45" hidden="1">[1]weekly!#REF!</definedName>
    <definedName name="qqqqq" localSheetId="24" hidden="1">[1]weekly!#REF!</definedName>
    <definedName name="qqqqq" localSheetId="25" hidden="1">[1]weekly!#REF!</definedName>
    <definedName name="qqqqq" localSheetId="46" hidden="1">[1]weekly!#REF!</definedName>
    <definedName name="qqqqq" localSheetId="14" hidden="1">[1]weekly!#REF!</definedName>
    <definedName name="qqqqq" localSheetId="93" hidden="1">[1]weekly!#REF!</definedName>
    <definedName name="qqqqq" localSheetId="47" hidden="1">[1]weekly!#REF!</definedName>
    <definedName name="qqqqq" localSheetId="48" hidden="1">[1]weekly!#REF!</definedName>
    <definedName name="qqqqq" localSheetId="49" hidden="1">[1]weekly!#REF!</definedName>
    <definedName name="qqqqq" localSheetId="50" hidden="1">[1]weekly!#REF!</definedName>
    <definedName name="qqqqq" localSheetId="54" hidden="1">[1]weekly!#REF!</definedName>
    <definedName name="qqqqq" localSheetId="51" hidden="1">[1]weekly!#REF!</definedName>
    <definedName name="qqqqq" localSheetId="52" hidden="1">[1]weekly!#REF!</definedName>
    <definedName name="qqqqq" localSheetId="34" hidden="1">[1]weekly!#REF!</definedName>
    <definedName name="qqqqq" localSheetId="59" hidden="1">[1]weekly!#REF!</definedName>
    <definedName name="qqqqq" localSheetId="53" hidden="1">[1]weekly!#REF!</definedName>
    <definedName name="qqqqq" localSheetId="91" hidden="1">[1]weekly!#REF!</definedName>
    <definedName name="qqqqq" localSheetId="88" hidden="1">[1]weekly!#REF!</definedName>
    <definedName name="qqqqq" localSheetId="90" hidden="1">[1]weekly!#REF!</definedName>
    <definedName name="qqqqq" hidden="1">[1]weekly!#REF!</definedName>
    <definedName name="qqqqqqqqqq" localSheetId="60" hidden="1">[1]weekly!#REF!</definedName>
    <definedName name="qqqqqqqqqq" localSheetId="87" hidden="1">[1]weekly!#REF!</definedName>
    <definedName name="qqqqqqqqqq" localSheetId="36" hidden="1">[1]weekly!#REF!</definedName>
    <definedName name="qqqqqqqqqq" localSheetId="61" hidden="1">[1]weekly!#REF!</definedName>
    <definedName name="qqqqqqqqqq" localSheetId="37" hidden="1">[1]weekly!#REF!</definedName>
    <definedName name="qqqqqqqqqq" localSheetId="17" hidden="1">[1]weekly!#REF!</definedName>
    <definedName name="qqqqqqqqqq" localSheetId="55" hidden="1">[1]weekly!#REF!</definedName>
    <definedName name="qqqqqqqqqq" localSheetId="57" hidden="1">[1]weekly!#REF!</definedName>
    <definedName name="qqqqqqqqqq" localSheetId="15" hidden="1">[1]weekly!#REF!</definedName>
    <definedName name="qqqqqqqqqq" localSheetId="56" hidden="1">[1]weekly!#REF!</definedName>
    <definedName name="qqqqqqqqqq" localSheetId="58" hidden="1">[1]weekly!#REF!</definedName>
    <definedName name="qqqqqqqqqq" localSheetId="19" hidden="1">[1]weekly!#REF!</definedName>
    <definedName name="qqqqqqqqqq" localSheetId="83" hidden="1">[1]weekly!#REF!</definedName>
    <definedName name="qqqqqqqqqq" localSheetId="38" hidden="1">[1]weekly!#REF!</definedName>
    <definedName name="qqqqqqqqqq" localSheetId="39" hidden="1">[1]weekly!#REF!</definedName>
    <definedName name="qqqqqqqqqq" localSheetId="95" hidden="1">[1]weekly!#REF!</definedName>
    <definedName name="qqqqqqqqqq" localSheetId="40" hidden="1">[1]weekly!#REF!</definedName>
    <definedName name="qqqqqqqqqq" localSheetId="92" hidden="1">[1]weekly!#REF!</definedName>
    <definedName name="qqqqqqqqqq" localSheetId="41" hidden="1">[1]weekly!#REF!</definedName>
    <definedName name="qqqqqqqqqq" localSheetId="42" hidden="1">[1]weekly!#REF!</definedName>
    <definedName name="qqqqqqqqqq" localSheetId="43" hidden="1">[1]weekly!#REF!</definedName>
    <definedName name="qqqqqqqqqq" localSheetId="33" hidden="1">[1]weekly!#REF!</definedName>
    <definedName name="qqqqqqqqqq" localSheetId="82" hidden="1">[1]weekly!#REF!</definedName>
    <definedName name="qqqqqqqqqq" localSheetId="44" hidden="1">[1]weekly!#REF!</definedName>
    <definedName name="qqqqqqqqqq" localSheetId="69" hidden="1">[1]weekly!#REF!</definedName>
    <definedName name="qqqqqqqqqq" localSheetId="45" hidden="1">[1]weekly!#REF!</definedName>
    <definedName name="qqqqqqqqqq" localSheetId="24" hidden="1">[1]weekly!#REF!</definedName>
    <definedName name="qqqqqqqqqq" localSheetId="25" hidden="1">[1]weekly!#REF!</definedName>
    <definedName name="qqqqqqqqqq" localSheetId="46" hidden="1">[1]weekly!#REF!</definedName>
    <definedName name="qqqqqqqqqq" localSheetId="14" hidden="1">[1]weekly!#REF!</definedName>
    <definedName name="qqqqqqqqqq" localSheetId="93" hidden="1">[1]weekly!#REF!</definedName>
    <definedName name="qqqqqqqqqq" localSheetId="47" hidden="1">[1]weekly!#REF!</definedName>
    <definedName name="qqqqqqqqqq" localSheetId="48" hidden="1">[1]weekly!#REF!</definedName>
    <definedName name="qqqqqqqqqq" localSheetId="49" hidden="1">[1]weekly!#REF!</definedName>
    <definedName name="qqqqqqqqqq" localSheetId="50" hidden="1">[1]weekly!#REF!</definedName>
    <definedName name="qqqqqqqqqq" localSheetId="54" hidden="1">[1]weekly!#REF!</definedName>
    <definedName name="qqqqqqqqqq" localSheetId="51" hidden="1">[1]weekly!#REF!</definedName>
    <definedName name="qqqqqqqqqq" localSheetId="52" hidden="1">[1]weekly!#REF!</definedName>
    <definedName name="qqqqqqqqqq" localSheetId="34" hidden="1">[1]weekly!#REF!</definedName>
    <definedName name="qqqqqqqqqq" localSheetId="59" hidden="1">[1]weekly!#REF!</definedName>
    <definedName name="qqqqqqqqqq" localSheetId="21" hidden="1">[1]weekly!#REF!</definedName>
    <definedName name="qqqqqqqqqq" localSheetId="22" hidden="1">[1]weekly!#REF!</definedName>
    <definedName name="qqqqqqqqqq" localSheetId="53" hidden="1">[1]weekly!#REF!</definedName>
    <definedName name="qqqqqqqqqq" localSheetId="91" hidden="1">[1]weekly!#REF!</definedName>
    <definedName name="qqqqqqqqqq" localSheetId="88" hidden="1">[1]weekly!#REF!</definedName>
    <definedName name="qqqqqqqqqq" localSheetId="90" hidden="1">[1]weekly!#REF!</definedName>
    <definedName name="qqqqqqqqqq" hidden="1">[1]weekly!#REF!</definedName>
    <definedName name="qqqqqqqqqqqqqqqq" localSheetId="60" hidden="1">[1]weekly!#REF!</definedName>
    <definedName name="qqqqqqqqqqqqqqqq" localSheetId="87" hidden="1">[1]weekly!#REF!</definedName>
    <definedName name="qqqqqqqqqqqqqqqq" localSheetId="36" hidden="1">[1]weekly!#REF!</definedName>
    <definedName name="qqqqqqqqqqqqqqqq" localSheetId="61" hidden="1">[1]weekly!#REF!</definedName>
    <definedName name="qqqqqqqqqqqqqqqq" localSheetId="37" hidden="1">[1]weekly!#REF!</definedName>
    <definedName name="qqqqqqqqqqqqqqqq" localSheetId="17" hidden="1">[1]weekly!#REF!</definedName>
    <definedName name="qqqqqqqqqqqqqqqq" localSheetId="57" hidden="1">[1]weekly!#REF!</definedName>
    <definedName name="qqqqqqqqqqqqqqqq" localSheetId="56" hidden="1">[1]weekly!#REF!</definedName>
    <definedName name="qqqqqqqqqqqqqqqq" localSheetId="58" hidden="1">[1]weekly!#REF!</definedName>
    <definedName name="qqqqqqqqqqqqqqqq" localSheetId="19" hidden="1">[1]weekly!#REF!</definedName>
    <definedName name="qqqqqqqqqqqqqqqq" localSheetId="83" hidden="1">[1]weekly!#REF!</definedName>
    <definedName name="qqqqqqqqqqqqqqqq" localSheetId="38" hidden="1">[1]weekly!#REF!</definedName>
    <definedName name="qqqqqqqqqqqqqqqq" localSheetId="39" hidden="1">[1]weekly!#REF!</definedName>
    <definedName name="qqqqqqqqqqqqqqqq" localSheetId="95" hidden="1">[1]weekly!#REF!</definedName>
    <definedName name="qqqqqqqqqqqqqqqq" localSheetId="40" hidden="1">[1]weekly!#REF!</definedName>
    <definedName name="qqqqqqqqqqqqqqqq" localSheetId="92" hidden="1">[1]weekly!#REF!</definedName>
    <definedName name="qqqqqqqqqqqqqqqq" localSheetId="41" hidden="1">[1]weekly!#REF!</definedName>
    <definedName name="qqqqqqqqqqqqqqqq" localSheetId="42" hidden="1">[1]weekly!#REF!</definedName>
    <definedName name="qqqqqqqqqqqqqqqq" localSheetId="43" hidden="1">[1]weekly!#REF!</definedName>
    <definedName name="qqqqqqqqqqqqqqqq" localSheetId="33" hidden="1">[1]weekly!#REF!</definedName>
    <definedName name="qqqqqqqqqqqqqqqq" localSheetId="82" hidden="1">[1]weekly!#REF!</definedName>
    <definedName name="qqqqqqqqqqqqqqqq" localSheetId="44" hidden="1">[1]weekly!#REF!</definedName>
    <definedName name="qqqqqqqqqqqqqqqq" localSheetId="69" hidden="1">[1]weekly!#REF!</definedName>
    <definedName name="qqqqqqqqqqqqqqqq" localSheetId="45" hidden="1">[1]weekly!#REF!</definedName>
    <definedName name="qqqqqqqqqqqqqqqq" localSheetId="24" hidden="1">[1]weekly!#REF!</definedName>
    <definedName name="qqqqqqqqqqqqqqqq" localSheetId="25" hidden="1">[1]weekly!#REF!</definedName>
    <definedName name="qqqqqqqqqqqqqqqq" localSheetId="46" hidden="1">[1]weekly!#REF!</definedName>
    <definedName name="qqqqqqqqqqqqqqqq" localSheetId="14" hidden="1">[1]weekly!#REF!</definedName>
    <definedName name="qqqqqqqqqqqqqqqq" localSheetId="93" hidden="1">[1]weekly!#REF!</definedName>
    <definedName name="qqqqqqqqqqqqqqqq" localSheetId="47" hidden="1">[1]weekly!#REF!</definedName>
    <definedName name="qqqqqqqqqqqqqqqq" localSheetId="48" hidden="1">[1]weekly!#REF!</definedName>
    <definedName name="qqqqqqqqqqqqqqqq" localSheetId="49" hidden="1">[1]weekly!#REF!</definedName>
    <definedName name="qqqqqqqqqqqqqqqq" localSheetId="50" hidden="1">[1]weekly!#REF!</definedName>
    <definedName name="qqqqqqqqqqqqqqqq" localSheetId="54" hidden="1">[1]weekly!#REF!</definedName>
    <definedName name="qqqqqqqqqqqqqqqq" localSheetId="51" hidden="1">[1]weekly!#REF!</definedName>
    <definedName name="qqqqqqqqqqqqqqqq" localSheetId="52" hidden="1">[1]weekly!#REF!</definedName>
    <definedName name="qqqqqqqqqqqqqqqq" localSheetId="34" hidden="1">[1]weekly!#REF!</definedName>
    <definedName name="qqqqqqqqqqqqqqqq" localSheetId="59" hidden="1">[1]weekly!#REF!</definedName>
    <definedName name="qqqqqqqqqqqqqqqq" localSheetId="21" hidden="1">[1]weekly!#REF!</definedName>
    <definedName name="qqqqqqqqqqqqqqqq" localSheetId="22" hidden="1">[1]weekly!#REF!</definedName>
    <definedName name="qqqqqqqqqqqqqqqq" localSheetId="53" hidden="1">[1]weekly!#REF!</definedName>
    <definedName name="qqqqqqqqqqqqqqqq" localSheetId="91" hidden="1">[1]weekly!#REF!</definedName>
    <definedName name="qqqqqqqqqqqqqqqq" localSheetId="88" hidden="1">[1]weekly!#REF!</definedName>
    <definedName name="qqqqqqqqqqqqqqqq" localSheetId="90" hidden="1">[1]weekly!#REF!</definedName>
    <definedName name="qqqqqqqqqqqqqqqq" hidden="1">[1]weekly!#REF!</definedName>
    <definedName name="qqqqqqqqqqqqqqqqq" localSheetId="60" hidden="1">[1]weekly!#REF!</definedName>
    <definedName name="qqqqqqqqqqqqqqqqq" localSheetId="87" hidden="1">[1]weekly!#REF!</definedName>
    <definedName name="qqqqqqqqqqqqqqqqq" localSheetId="36" hidden="1">[1]weekly!#REF!</definedName>
    <definedName name="qqqqqqqqqqqqqqqqq" localSheetId="61" hidden="1">[1]weekly!#REF!</definedName>
    <definedName name="qqqqqqqqqqqqqqqqq" localSheetId="37" hidden="1">[1]weekly!#REF!</definedName>
    <definedName name="qqqqqqqqqqqqqqqqq" localSheetId="17" hidden="1">[1]weekly!#REF!</definedName>
    <definedName name="qqqqqqqqqqqqqqqqq" localSheetId="57" hidden="1">[1]weekly!#REF!</definedName>
    <definedName name="qqqqqqqqqqqqqqqqq" localSheetId="56" hidden="1">[1]weekly!#REF!</definedName>
    <definedName name="qqqqqqqqqqqqqqqqq" localSheetId="58" hidden="1">[1]weekly!#REF!</definedName>
    <definedName name="qqqqqqqqqqqqqqqqq" localSheetId="19" hidden="1">[1]weekly!#REF!</definedName>
    <definedName name="qqqqqqqqqqqqqqqqq" localSheetId="83" hidden="1">[1]weekly!#REF!</definedName>
    <definedName name="qqqqqqqqqqqqqqqqq" localSheetId="38" hidden="1">[1]weekly!#REF!</definedName>
    <definedName name="qqqqqqqqqqqqqqqqq" localSheetId="39" hidden="1">[1]weekly!#REF!</definedName>
    <definedName name="qqqqqqqqqqqqqqqqq" localSheetId="95" hidden="1">[1]weekly!#REF!</definedName>
    <definedName name="qqqqqqqqqqqqqqqqq" localSheetId="40" hidden="1">[1]weekly!#REF!</definedName>
    <definedName name="qqqqqqqqqqqqqqqqq" localSheetId="92" hidden="1">[1]weekly!#REF!</definedName>
    <definedName name="qqqqqqqqqqqqqqqqq" localSheetId="41" hidden="1">[1]weekly!#REF!</definedName>
    <definedName name="qqqqqqqqqqqqqqqqq" localSheetId="42" hidden="1">[1]weekly!#REF!</definedName>
    <definedName name="qqqqqqqqqqqqqqqqq" localSheetId="43" hidden="1">[1]weekly!#REF!</definedName>
    <definedName name="qqqqqqqqqqqqqqqqq" localSheetId="33" hidden="1">[1]weekly!#REF!</definedName>
    <definedName name="qqqqqqqqqqqqqqqqq" localSheetId="82" hidden="1">[1]weekly!#REF!</definedName>
    <definedName name="qqqqqqqqqqqqqqqqq" localSheetId="44" hidden="1">[1]weekly!#REF!</definedName>
    <definedName name="qqqqqqqqqqqqqqqqq" localSheetId="69" hidden="1">[1]weekly!#REF!</definedName>
    <definedName name="qqqqqqqqqqqqqqqqq" localSheetId="45" hidden="1">[1]weekly!#REF!</definedName>
    <definedName name="qqqqqqqqqqqqqqqqq" localSheetId="24" hidden="1">[1]weekly!#REF!</definedName>
    <definedName name="qqqqqqqqqqqqqqqqq" localSheetId="25" hidden="1">[1]weekly!#REF!</definedName>
    <definedName name="qqqqqqqqqqqqqqqqq" localSheetId="46" hidden="1">[1]weekly!#REF!</definedName>
    <definedName name="qqqqqqqqqqqqqqqqq" localSheetId="14" hidden="1">[1]weekly!#REF!</definedName>
    <definedName name="qqqqqqqqqqqqqqqqq" localSheetId="93" hidden="1">[1]weekly!#REF!</definedName>
    <definedName name="qqqqqqqqqqqqqqqqq" localSheetId="47" hidden="1">[1]weekly!#REF!</definedName>
    <definedName name="qqqqqqqqqqqqqqqqq" localSheetId="48" hidden="1">[1]weekly!#REF!</definedName>
    <definedName name="qqqqqqqqqqqqqqqqq" localSheetId="49" hidden="1">[1]weekly!#REF!</definedName>
    <definedName name="qqqqqqqqqqqqqqqqq" localSheetId="50" hidden="1">[1]weekly!#REF!</definedName>
    <definedName name="qqqqqqqqqqqqqqqqq" localSheetId="54" hidden="1">[1]weekly!#REF!</definedName>
    <definedName name="qqqqqqqqqqqqqqqqq" localSheetId="51" hidden="1">[1]weekly!#REF!</definedName>
    <definedName name="qqqqqqqqqqqqqqqqq" localSheetId="52" hidden="1">[1]weekly!#REF!</definedName>
    <definedName name="qqqqqqqqqqqqqqqqq" localSheetId="34" hidden="1">[1]weekly!#REF!</definedName>
    <definedName name="qqqqqqqqqqqqqqqqq" localSheetId="59" hidden="1">[1]weekly!#REF!</definedName>
    <definedName name="qqqqqqqqqqqqqqqqq" localSheetId="21" hidden="1">[1]weekly!#REF!</definedName>
    <definedName name="qqqqqqqqqqqqqqqqq" localSheetId="22" hidden="1">[1]weekly!#REF!</definedName>
    <definedName name="qqqqqqqqqqqqqqqqq" localSheetId="53" hidden="1">[1]weekly!#REF!</definedName>
    <definedName name="qqqqqqqqqqqqqqqqq" localSheetId="91" hidden="1">[1]weekly!#REF!</definedName>
    <definedName name="qqqqqqqqqqqqqqqqq" localSheetId="88" hidden="1">[1]weekly!#REF!</definedName>
    <definedName name="qqqqqqqqqqqqqqqqq" localSheetId="90" hidden="1">[1]weekly!#REF!</definedName>
    <definedName name="qqqqqqqqqqqqqqqqq" hidden="1">[1]weekly!#REF!</definedName>
    <definedName name="rrr" localSheetId="60" hidden="1">[1]weekly!#REF!</definedName>
    <definedName name="rrr" localSheetId="87" hidden="1">[1]weekly!#REF!</definedName>
    <definedName name="rrr" localSheetId="36" hidden="1">[1]weekly!#REF!</definedName>
    <definedName name="rrr" localSheetId="61" hidden="1">[1]weekly!#REF!</definedName>
    <definedName name="rrr" localSheetId="37" hidden="1">[1]weekly!#REF!</definedName>
    <definedName name="rrr" localSheetId="57" hidden="1">[1]weekly!#REF!</definedName>
    <definedName name="rrr" localSheetId="56" hidden="1">[1]weekly!#REF!</definedName>
    <definedName name="rrr" localSheetId="58" hidden="1">[1]weekly!#REF!</definedName>
    <definedName name="rrr" localSheetId="83" hidden="1">[1]weekly!#REF!</definedName>
    <definedName name="rrr" localSheetId="38" hidden="1">[1]weekly!#REF!</definedName>
    <definedName name="rrr" localSheetId="39" hidden="1">[1]weekly!#REF!</definedName>
    <definedName name="rrr" localSheetId="95" hidden="1">[1]weekly!#REF!</definedName>
    <definedName name="rrr" localSheetId="40" hidden="1">[1]weekly!#REF!</definedName>
    <definedName name="rrr" localSheetId="92" hidden="1">[1]weekly!#REF!</definedName>
    <definedName name="rrr" localSheetId="41" hidden="1">[1]weekly!#REF!</definedName>
    <definedName name="rrr" localSheetId="42" hidden="1">[1]weekly!#REF!</definedName>
    <definedName name="rrr" localSheetId="43" hidden="1">[1]weekly!#REF!</definedName>
    <definedName name="rrr" localSheetId="33" hidden="1">[1]weekly!#REF!</definedName>
    <definedName name="rrr" localSheetId="82" hidden="1">[1]weekly!#REF!</definedName>
    <definedName name="rrr" localSheetId="44" hidden="1">[1]weekly!#REF!</definedName>
    <definedName name="rrr" localSheetId="69" hidden="1">[1]weekly!#REF!</definedName>
    <definedName name="rrr" localSheetId="45" hidden="1">[1]weekly!#REF!</definedName>
    <definedName name="rrr" localSheetId="24" hidden="1">[1]weekly!#REF!</definedName>
    <definedName name="rrr" localSheetId="25" hidden="1">[1]weekly!#REF!</definedName>
    <definedName name="rrr" localSheetId="46" hidden="1">[1]weekly!#REF!</definedName>
    <definedName name="rrr" localSheetId="14" hidden="1">[1]weekly!#REF!</definedName>
    <definedName name="rrr" localSheetId="93" hidden="1">[1]weekly!#REF!</definedName>
    <definedName name="rrr" localSheetId="2" hidden="1">[1]weekly!#REF!</definedName>
    <definedName name="rrr" localSheetId="47" hidden="1">[1]weekly!#REF!</definedName>
    <definedName name="rrr" localSheetId="48" hidden="1">[1]weekly!#REF!</definedName>
    <definedName name="rrr" localSheetId="49" hidden="1">[1]weekly!#REF!</definedName>
    <definedName name="rrr" localSheetId="50" hidden="1">[1]weekly!#REF!</definedName>
    <definedName name="rrr" localSheetId="54" hidden="1">[1]weekly!#REF!</definedName>
    <definedName name="rrr" localSheetId="51" hidden="1">[1]weekly!#REF!</definedName>
    <definedName name="rrr" localSheetId="52" hidden="1">[1]weekly!#REF!</definedName>
    <definedName name="rrr" localSheetId="34" hidden="1">[1]weekly!#REF!</definedName>
    <definedName name="rrr" localSheetId="59" hidden="1">[1]weekly!#REF!</definedName>
    <definedName name="rrr" localSheetId="53" hidden="1">[1]weekly!#REF!</definedName>
    <definedName name="rrr" localSheetId="91" hidden="1">[1]weekly!#REF!</definedName>
    <definedName name="rrr" localSheetId="88" hidden="1">[1]weekly!#REF!</definedName>
    <definedName name="rrr" localSheetId="90" hidden="1">[1]weekly!#REF!</definedName>
    <definedName name="rrr" hidden="1">[1]weekly!#REF!</definedName>
    <definedName name="rrrrr" localSheetId="60" hidden="1">[1]weekly!#REF!</definedName>
    <definedName name="rrrrr" localSheetId="87" hidden="1">[1]weekly!#REF!</definedName>
    <definedName name="rrrrr" localSheetId="36" hidden="1">[1]weekly!#REF!</definedName>
    <definedName name="rrrrr" localSheetId="61" hidden="1">[1]weekly!#REF!</definedName>
    <definedName name="rrrrr" localSheetId="37" hidden="1">[1]weekly!#REF!</definedName>
    <definedName name="rrrrr" localSheetId="57" hidden="1">[1]weekly!#REF!</definedName>
    <definedName name="rrrrr" localSheetId="56" hidden="1">[1]weekly!#REF!</definedName>
    <definedName name="rrrrr" localSheetId="58" hidden="1">[1]weekly!#REF!</definedName>
    <definedName name="rrrrr" localSheetId="83" hidden="1">[1]weekly!#REF!</definedName>
    <definedName name="rrrrr" localSheetId="38" hidden="1">[1]weekly!#REF!</definedName>
    <definedName name="rrrrr" localSheetId="39" hidden="1">[1]weekly!#REF!</definedName>
    <definedName name="rrrrr" localSheetId="95" hidden="1">[1]weekly!#REF!</definedName>
    <definedName name="rrrrr" localSheetId="40" hidden="1">[1]weekly!#REF!</definedName>
    <definedName name="rrrrr" localSheetId="92" hidden="1">[1]weekly!#REF!</definedName>
    <definedName name="rrrrr" localSheetId="41" hidden="1">[1]weekly!#REF!</definedName>
    <definedName name="rrrrr" localSheetId="42" hidden="1">[1]weekly!#REF!</definedName>
    <definedName name="rrrrr" localSheetId="43" hidden="1">[1]weekly!#REF!</definedName>
    <definedName name="rrrrr" localSheetId="33" hidden="1">[1]weekly!#REF!</definedName>
    <definedName name="rrrrr" localSheetId="82" hidden="1">[1]weekly!#REF!</definedName>
    <definedName name="rrrrr" localSheetId="44" hidden="1">[1]weekly!#REF!</definedName>
    <definedName name="rrrrr" localSheetId="69" hidden="1">[1]weekly!#REF!</definedName>
    <definedName name="rrrrr" localSheetId="45" hidden="1">[1]weekly!#REF!</definedName>
    <definedName name="rrrrr" localSheetId="24" hidden="1">[1]weekly!#REF!</definedName>
    <definedName name="rrrrr" localSheetId="25" hidden="1">[1]weekly!#REF!</definedName>
    <definedName name="rrrrr" localSheetId="46" hidden="1">[1]weekly!#REF!</definedName>
    <definedName name="rrrrr" localSheetId="14" hidden="1">[1]weekly!#REF!</definedName>
    <definedName name="rrrrr" localSheetId="93" hidden="1">[1]weekly!#REF!</definedName>
    <definedName name="rrrrr" localSheetId="47" hidden="1">[1]weekly!#REF!</definedName>
    <definedName name="rrrrr" localSheetId="48" hidden="1">[1]weekly!#REF!</definedName>
    <definedName name="rrrrr" localSheetId="49" hidden="1">[1]weekly!#REF!</definedName>
    <definedName name="rrrrr" localSheetId="50" hidden="1">[1]weekly!#REF!</definedName>
    <definedName name="rrrrr" localSheetId="54" hidden="1">[1]weekly!#REF!</definedName>
    <definedName name="rrrrr" localSheetId="51" hidden="1">[1]weekly!#REF!</definedName>
    <definedName name="rrrrr" localSheetId="52" hidden="1">[1]weekly!#REF!</definedName>
    <definedName name="rrrrr" localSheetId="34" hidden="1">[1]weekly!#REF!</definedName>
    <definedName name="rrrrr" localSheetId="59" hidden="1">[1]weekly!#REF!</definedName>
    <definedName name="rrrrr" localSheetId="53" hidden="1">[1]weekly!#REF!</definedName>
    <definedName name="rrrrr" localSheetId="91" hidden="1">[1]weekly!#REF!</definedName>
    <definedName name="rrrrr" localSheetId="88" hidden="1">[1]weekly!#REF!</definedName>
    <definedName name="rrrrr" localSheetId="90" hidden="1">[1]weekly!#REF!</definedName>
    <definedName name="rrrrr" hidden="1">[1]weekly!#REF!</definedName>
    <definedName name="s" localSheetId="60" hidden="1">[1]weekly!#REF!</definedName>
    <definedName name="s" localSheetId="87" hidden="1">[1]weekly!#REF!</definedName>
    <definedName name="s" localSheetId="36" hidden="1">[1]weekly!#REF!</definedName>
    <definedName name="s" localSheetId="61" hidden="1">[1]weekly!#REF!</definedName>
    <definedName name="s" localSheetId="37" hidden="1">[1]weekly!#REF!</definedName>
    <definedName name="s" localSheetId="57" hidden="1">[1]weekly!#REF!</definedName>
    <definedName name="s" localSheetId="56" hidden="1">[1]weekly!#REF!</definedName>
    <definedName name="s" localSheetId="58" hidden="1">[1]weekly!#REF!</definedName>
    <definedName name="s" localSheetId="83" hidden="1">[1]weekly!#REF!</definedName>
    <definedName name="s" localSheetId="38" hidden="1">[1]weekly!#REF!</definedName>
    <definedName name="s" localSheetId="39" hidden="1">[1]weekly!#REF!</definedName>
    <definedName name="s" localSheetId="95" hidden="1">[1]weekly!#REF!</definedName>
    <definedName name="s" localSheetId="40" hidden="1">[1]weekly!#REF!</definedName>
    <definedName name="s" localSheetId="92" hidden="1">[1]weekly!#REF!</definedName>
    <definedName name="s" localSheetId="41" hidden="1">[1]weekly!#REF!</definedName>
    <definedName name="s" localSheetId="42" hidden="1">[1]weekly!#REF!</definedName>
    <definedName name="s" localSheetId="43" hidden="1">[1]weekly!#REF!</definedName>
    <definedName name="s" localSheetId="33" hidden="1">[1]weekly!#REF!</definedName>
    <definedName name="s" localSheetId="82" hidden="1">[1]weekly!#REF!</definedName>
    <definedName name="s" localSheetId="44" hidden="1">[1]weekly!#REF!</definedName>
    <definedName name="s" localSheetId="69" hidden="1">[1]weekly!#REF!</definedName>
    <definedName name="s" localSheetId="45" hidden="1">[1]weekly!#REF!</definedName>
    <definedName name="s" localSheetId="24" hidden="1">[1]weekly!#REF!</definedName>
    <definedName name="s" localSheetId="25" hidden="1">[1]weekly!#REF!</definedName>
    <definedName name="s" localSheetId="46" hidden="1">[1]weekly!#REF!</definedName>
    <definedName name="s" localSheetId="14" hidden="1">[1]weekly!#REF!</definedName>
    <definedName name="s" localSheetId="93" hidden="1">[1]weekly!#REF!</definedName>
    <definedName name="s" localSheetId="47" hidden="1">[1]weekly!#REF!</definedName>
    <definedName name="s" localSheetId="48" hidden="1">[1]weekly!#REF!</definedName>
    <definedName name="s" localSheetId="49" hidden="1">[1]weekly!#REF!</definedName>
    <definedName name="s" localSheetId="50" hidden="1">[1]weekly!#REF!</definedName>
    <definedName name="s" localSheetId="54" hidden="1">[1]weekly!#REF!</definedName>
    <definedName name="s" localSheetId="51" hidden="1">[1]weekly!#REF!</definedName>
    <definedName name="s" localSheetId="52" hidden="1">[1]weekly!#REF!</definedName>
    <definedName name="s" localSheetId="34" hidden="1">[1]weekly!#REF!</definedName>
    <definedName name="s" localSheetId="59" hidden="1">[1]weekly!#REF!</definedName>
    <definedName name="s" localSheetId="53" hidden="1">[1]weekly!#REF!</definedName>
    <definedName name="s" localSheetId="91" hidden="1">[1]weekly!#REF!</definedName>
    <definedName name="s" localSheetId="88" hidden="1">[1]weekly!#REF!</definedName>
    <definedName name="s" localSheetId="90" hidden="1">[1]weekly!#REF!</definedName>
    <definedName name="s" hidden="1">[1]weekly!#REF!</definedName>
    <definedName name="ss" localSheetId="60" hidden="1">[1]weekly!#REF!</definedName>
    <definedName name="ss" localSheetId="87" hidden="1">[1]weekly!#REF!</definedName>
    <definedName name="ss" localSheetId="36" hidden="1">[1]weekly!#REF!</definedName>
    <definedName name="ss" localSheetId="61" hidden="1">[1]weekly!#REF!</definedName>
    <definedName name="ss" localSheetId="37" hidden="1">[1]weekly!#REF!</definedName>
    <definedName name="ss" localSheetId="57" hidden="1">[1]weekly!#REF!</definedName>
    <definedName name="ss" localSheetId="56" hidden="1">[1]weekly!#REF!</definedName>
    <definedName name="ss" localSheetId="58" hidden="1">[1]weekly!#REF!</definedName>
    <definedName name="ss" localSheetId="83" hidden="1">[1]weekly!#REF!</definedName>
    <definedName name="ss" localSheetId="38" hidden="1">[1]weekly!#REF!</definedName>
    <definedName name="ss" localSheetId="39" hidden="1">[1]weekly!#REF!</definedName>
    <definedName name="ss" localSheetId="95" hidden="1">[1]weekly!#REF!</definedName>
    <definedName name="ss" localSheetId="40" hidden="1">[1]weekly!#REF!</definedName>
    <definedName name="ss" localSheetId="92" hidden="1">[1]weekly!#REF!</definedName>
    <definedName name="ss" localSheetId="41" hidden="1">[1]weekly!#REF!</definedName>
    <definedName name="ss" localSheetId="42" hidden="1">[1]weekly!#REF!</definedName>
    <definedName name="ss" localSheetId="43" hidden="1">[1]weekly!#REF!</definedName>
    <definedName name="ss" localSheetId="33" hidden="1">[1]weekly!#REF!</definedName>
    <definedName name="ss" localSheetId="82" hidden="1">[1]weekly!#REF!</definedName>
    <definedName name="ss" localSheetId="44" hidden="1">[1]weekly!#REF!</definedName>
    <definedName name="ss" localSheetId="69" hidden="1">[1]weekly!#REF!</definedName>
    <definedName name="ss" localSheetId="45" hidden="1">[1]weekly!#REF!</definedName>
    <definedName name="ss" localSheetId="24" hidden="1">[1]weekly!#REF!</definedName>
    <definedName name="ss" localSheetId="25" hidden="1">[1]weekly!#REF!</definedName>
    <definedName name="ss" localSheetId="46" hidden="1">[1]weekly!#REF!</definedName>
    <definedName name="ss" localSheetId="14" hidden="1">[1]weekly!#REF!</definedName>
    <definedName name="ss" localSheetId="93" hidden="1">[1]weekly!#REF!</definedName>
    <definedName name="ss" localSheetId="2" hidden="1">[1]weekly!#REF!</definedName>
    <definedName name="ss" localSheetId="47" hidden="1">[1]weekly!#REF!</definedName>
    <definedName name="ss" localSheetId="48" hidden="1">[1]weekly!#REF!</definedName>
    <definedName name="ss" localSheetId="49" hidden="1">[1]weekly!#REF!</definedName>
    <definedName name="ss" localSheetId="50" hidden="1">[1]weekly!#REF!</definedName>
    <definedName name="ss" localSheetId="54" hidden="1">[1]weekly!#REF!</definedName>
    <definedName name="ss" localSheetId="51" hidden="1">[1]weekly!#REF!</definedName>
    <definedName name="ss" localSheetId="52" hidden="1">[1]weekly!#REF!</definedName>
    <definedName name="ss" localSheetId="34" hidden="1">[1]weekly!#REF!</definedName>
    <definedName name="ss" localSheetId="59" hidden="1">[1]weekly!#REF!</definedName>
    <definedName name="ss" localSheetId="53" hidden="1">[1]weekly!#REF!</definedName>
    <definedName name="ss" localSheetId="91" hidden="1">[1]weekly!#REF!</definedName>
    <definedName name="ss" localSheetId="88" hidden="1">[1]weekly!#REF!</definedName>
    <definedName name="ss" localSheetId="90" hidden="1">[1]weekly!#REF!</definedName>
    <definedName name="ss" hidden="1">[1]weekly!#REF!</definedName>
    <definedName name="t" localSheetId="60" hidden="1">[1]weekly!#REF!</definedName>
    <definedName name="t" localSheetId="87" hidden="1">[1]weekly!#REF!</definedName>
    <definedName name="t" localSheetId="36" hidden="1">[1]weekly!#REF!</definedName>
    <definedName name="t" localSheetId="61" hidden="1">[1]weekly!#REF!</definedName>
    <definedName name="t" localSheetId="37" hidden="1">[1]weekly!#REF!</definedName>
    <definedName name="t" localSheetId="57" hidden="1">[1]weekly!#REF!</definedName>
    <definedName name="t" localSheetId="56" hidden="1">[1]weekly!#REF!</definedName>
    <definedName name="t" localSheetId="58" hidden="1">[1]weekly!#REF!</definedName>
    <definedName name="t" localSheetId="83" hidden="1">[1]weekly!#REF!</definedName>
    <definedName name="t" localSheetId="38" hidden="1">[1]weekly!#REF!</definedName>
    <definedName name="t" localSheetId="39" hidden="1">[1]weekly!#REF!</definedName>
    <definedName name="t" localSheetId="95" hidden="1">[1]weekly!#REF!</definedName>
    <definedName name="t" localSheetId="40" hidden="1">[1]weekly!#REF!</definedName>
    <definedName name="t" localSheetId="92" hidden="1">[1]weekly!#REF!</definedName>
    <definedName name="t" localSheetId="41" hidden="1">[1]weekly!#REF!</definedName>
    <definedName name="t" localSheetId="42" hidden="1">[1]weekly!#REF!</definedName>
    <definedName name="t" localSheetId="43" hidden="1">[1]weekly!#REF!</definedName>
    <definedName name="t" localSheetId="33" hidden="1">[1]weekly!#REF!</definedName>
    <definedName name="t" localSheetId="82" hidden="1">[1]weekly!#REF!</definedName>
    <definedName name="t" localSheetId="44" hidden="1">[1]weekly!#REF!</definedName>
    <definedName name="t" localSheetId="69" hidden="1">[1]weekly!#REF!</definedName>
    <definedName name="t" localSheetId="45" hidden="1">[1]weekly!#REF!</definedName>
    <definedName name="t" localSheetId="24" hidden="1">[1]weekly!#REF!</definedName>
    <definedName name="t" localSheetId="25" hidden="1">[1]weekly!#REF!</definedName>
    <definedName name="t" localSheetId="46" hidden="1">[1]weekly!#REF!</definedName>
    <definedName name="t" localSheetId="14" hidden="1">[1]weekly!#REF!</definedName>
    <definedName name="t" localSheetId="93" hidden="1">[1]weekly!#REF!</definedName>
    <definedName name="t" localSheetId="2" hidden="1">[1]weekly!#REF!</definedName>
    <definedName name="t" localSheetId="47" hidden="1">[1]weekly!#REF!</definedName>
    <definedName name="t" localSheetId="48" hidden="1">[1]weekly!#REF!</definedName>
    <definedName name="t" localSheetId="49" hidden="1">[1]weekly!#REF!</definedName>
    <definedName name="t" localSheetId="50" hidden="1">[1]weekly!#REF!</definedName>
    <definedName name="t" localSheetId="54" hidden="1">[1]weekly!#REF!</definedName>
    <definedName name="t" localSheetId="51" hidden="1">[1]weekly!#REF!</definedName>
    <definedName name="t" localSheetId="52" hidden="1">[1]weekly!#REF!</definedName>
    <definedName name="t" localSheetId="34" hidden="1">[1]weekly!#REF!</definedName>
    <definedName name="t" localSheetId="59" hidden="1">[1]weekly!#REF!</definedName>
    <definedName name="t" localSheetId="53" hidden="1">[1]weekly!#REF!</definedName>
    <definedName name="t" localSheetId="91" hidden="1">[1]weekly!#REF!</definedName>
    <definedName name="t" localSheetId="88" hidden="1">[1]weekly!#REF!</definedName>
    <definedName name="t" localSheetId="90" hidden="1">[1]weekly!#REF!</definedName>
    <definedName name="t" hidden="1">[1]weekly!#REF!</definedName>
    <definedName name="ttt" localSheetId="60" hidden="1">[1]weekly!#REF!</definedName>
    <definedName name="ttt" localSheetId="87" hidden="1">[1]weekly!#REF!</definedName>
    <definedName name="ttt" localSheetId="36" hidden="1">[1]weekly!#REF!</definedName>
    <definedName name="ttt" localSheetId="61" hidden="1">[1]weekly!#REF!</definedName>
    <definedName name="ttt" localSheetId="37" hidden="1">[1]weekly!#REF!</definedName>
    <definedName name="ttt" localSheetId="57" hidden="1">[1]weekly!#REF!</definedName>
    <definedName name="ttt" localSheetId="56" hidden="1">[1]weekly!#REF!</definedName>
    <definedName name="ttt" localSheetId="58" hidden="1">[1]weekly!#REF!</definedName>
    <definedName name="ttt" localSheetId="83" hidden="1">[1]weekly!#REF!</definedName>
    <definedName name="ttt" localSheetId="38" hidden="1">[1]weekly!#REF!</definedName>
    <definedName name="ttt" localSheetId="39" hidden="1">[1]weekly!#REF!</definedName>
    <definedName name="ttt" localSheetId="95" hidden="1">[1]weekly!#REF!</definedName>
    <definedName name="ttt" localSheetId="40" hidden="1">[1]weekly!#REF!</definedName>
    <definedName name="ttt" localSheetId="92" hidden="1">[1]weekly!#REF!</definedName>
    <definedName name="ttt" localSheetId="41" hidden="1">[1]weekly!#REF!</definedName>
    <definedName name="ttt" localSheetId="42" hidden="1">[1]weekly!#REF!</definedName>
    <definedName name="ttt" localSheetId="43" hidden="1">[1]weekly!#REF!</definedName>
    <definedName name="ttt" localSheetId="33" hidden="1">[1]weekly!#REF!</definedName>
    <definedName name="ttt" localSheetId="82" hidden="1">[1]weekly!#REF!</definedName>
    <definedName name="ttt" localSheetId="44" hidden="1">[1]weekly!#REF!</definedName>
    <definedName name="ttt" localSheetId="69" hidden="1">[1]weekly!#REF!</definedName>
    <definedName name="ttt" localSheetId="45" hidden="1">[1]weekly!#REF!</definedName>
    <definedName name="ttt" localSheetId="24" hidden="1">[1]weekly!#REF!</definedName>
    <definedName name="ttt" localSheetId="25" hidden="1">[1]weekly!#REF!</definedName>
    <definedName name="ttt" localSheetId="46" hidden="1">[1]weekly!#REF!</definedName>
    <definedName name="ttt" localSheetId="14" hidden="1">[1]weekly!#REF!</definedName>
    <definedName name="ttt" localSheetId="93" hidden="1">[1]weekly!#REF!</definedName>
    <definedName name="ttt" localSheetId="2" hidden="1">[1]weekly!#REF!</definedName>
    <definedName name="ttt" localSheetId="47" hidden="1">[1]weekly!#REF!</definedName>
    <definedName name="ttt" localSheetId="48" hidden="1">[1]weekly!#REF!</definedName>
    <definedName name="ttt" localSheetId="49" hidden="1">[1]weekly!#REF!</definedName>
    <definedName name="ttt" localSheetId="50" hidden="1">[1]weekly!#REF!</definedName>
    <definedName name="ttt" localSheetId="54" hidden="1">[1]weekly!#REF!</definedName>
    <definedName name="ttt" localSheetId="51" hidden="1">[1]weekly!#REF!</definedName>
    <definedName name="ttt" localSheetId="52" hidden="1">[1]weekly!#REF!</definedName>
    <definedName name="ttt" localSheetId="34" hidden="1">[1]weekly!#REF!</definedName>
    <definedName name="ttt" localSheetId="59" hidden="1">[1]weekly!#REF!</definedName>
    <definedName name="ttt" localSheetId="53" hidden="1">[1]weekly!#REF!</definedName>
    <definedName name="ttt" localSheetId="91" hidden="1">[1]weekly!#REF!</definedName>
    <definedName name="ttt" localSheetId="88" hidden="1">[1]weekly!#REF!</definedName>
    <definedName name="ttt" localSheetId="90" hidden="1">[1]weekly!#REF!</definedName>
    <definedName name="ttt" hidden="1">[1]weekly!#REF!</definedName>
    <definedName name="ttttt" localSheetId="60" hidden="1">[1]weekly!#REF!</definedName>
    <definedName name="ttttt" localSheetId="87" hidden="1">[1]weekly!#REF!</definedName>
    <definedName name="ttttt" localSheetId="36" hidden="1">[1]weekly!#REF!</definedName>
    <definedName name="ttttt" localSheetId="61" hidden="1">[1]weekly!#REF!</definedName>
    <definedName name="ttttt" localSheetId="37" hidden="1">[1]weekly!#REF!</definedName>
    <definedName name="ttttt" localSheetId="57" hidden="1">[1]weekly!#REF!</definedName>
    <definedName name="ttttt" localSheetId="56" hidden="1">[1]weekly!#REF!</definedName>
    <definedName name="ttttt" localSheetId="58" hidden="1">[1]weekly!#REF!</definedName>
    <definedName name="ttttt" localSheetId="83" hidden="1">[1]weekly!#REF!</definedName>
    <definedName name="ttttt" localSheetId="38" hidden="1">[1]weekly!#REF!</definedName>
    <definedName name="ttttt" localSheetId="39" hidden="1">[1]weekly!#REF!</definedName>
    <definedName name="ttttt" localSheetId="95" hidden="1">[1]weekly!#REF!</definedName>
    <definedName name="ttttt" localSheetId="40" hidden="1">[1]weekly!#REF!</definedName>
    <definedName name="ttttt" localSheetId="92" hidden="1">[1]weekly!#REF!</definedName>
    <definedName name="ttttt" localSheetId="41" hidden="1">[1]weekly!#REF!</definedName>
    <definedName name="ttttt" localSheetId="42" hidden="1">[1]weekly!#REF!</definedName>
    <definedName name="ttttt" localSheetId="43" hidden="1">[1]weekly!#REF!</definedName>
    <definedName name="ttttt" localSheetId="33" hidden="1">[1]weekly!#REF!</definedName>
    <definedName name="ttttt" localSheetId="82" hidden="1">[1]weekly!#REF!</definedName>
    <definedName name="ttttt" localSheetId="44" hidden="1">[1]weekly!#REF!</definedName>
    <definedName name="ttttt" localSheetId="69" hidden="1">[1]weekly!#REF!</definedName>
    <definedName name="ttttt" localSheetId="45" hidden="1">[1]weekly!#REF!</definedName>
    <definedName name="ttttt" localSheetId="24" hidden="1">[1]weekly!#REF!</definedName>
    <definedName name="ttttt" localSheetId="25" hidden="1">[1]weekly!#REF!</definedName>
    <definedName name="ttttt" localSheetId="46" hidden="1">[1]weekly!#REF!</definedName>
    <definedName name="ttttt" localSheetId="14" hidden="1">[1]weekly!#REF!</definedName>
    <definedName name="ttttt" localSheetId="93" hidden="1">[1]weekly!#REF!</definedName>
    <definedName name="ttttt" localSheetId="47" hidden="1">[1]weekly!#REF!</definedName>
    <definedName name="ttttt" localSheetId="48" hidden="1">[1]weekly!#REF!</definedName>
    <definedName name="ttttt" localSheetId="49" hidden="1">[1]weekly!#REF!</definedName>
    <definedName name="ttttt" localSheetId="50" hidden="1">[1]weekly!#REF!</definedName>
    <definedName name="ttttt" localSheetId="54" hidden="1">[1]weekly!#REF!</definedName>
    <definedName name="ttttt" localSheetId="51" hidden="1">[1]weekly!#REF!</definedName>
    <definedName name="ttttt" localSheetId="52" hidden="1">[1]weekly!#REF!</definedName>
    <definedName name="ttttt" localSheetId="34" hidden="1">[1]weekly!#REF!</definedName>
    <definedName name="ttttt" localSheetId="59" hidden="1">[1]weekly!#REF!</definedName>
    <definedName name="ttttt" localSheetId="53" hidden="1">[1]weekly!#REF!</definedName>
    <definedName name="ttttt" localSheetId="91" hidden="1">[1]weekly!#REF!</definedName>
    <definedName name="ttttt" localSheetId="88" hidden="1">[1]weekly!#REF!</definedName>
    <definedName name="ttttt" localSheetId="90" hidden="1">[1]weekly!#REF!</definedName>
    <definedName name="ttttt" hidden="1">[1]weekly!#REF!</definedName>
    <definedName name="u" localSheetId="60" hidden="1">[1]weekly!#REF!</definedName>
    <definedName name="u" localSheetId="87" hidden="1">[1]weekly!#REF!</definedName>
    <definedName name="u" localSheetId="36" hidden="1">[1]weekly!#REF!</definedName>
    <definedName name="u" localSheetId="61" hidden="1">[1]weekly!#REF!</definedName>
    <definedName name="u" localSheetId="37" hidden="1">[1]weekly!#REF!</definedName>
    <definedName name="u" localSheetId="57" hidden="1">[1]weekly!#REF!</definedName>
    <definedName name="u" localSheetId="56" hidden="1">[1]weekly!#REF!</definedName>
    <definedName name="u" localSheetId="58" hidden="1">[1]weekly!#REF!</definedName>
    <definedName name="u" localSheetId="83" hidden="1">[1]weekly!#REF!</definedName>
    <definedName name="u" localSheetId="38" hidden="1">[1]weekly!#REF!</definedName>
    <definedName name="u" localSheetId="39" hidden="1">[1]weekly!#REF!</definedName>
    <definedName name="u" localSheetId="95" hidden="1">[1]weekly!#REF!</definedName>
    <definedName name="u" localSheetId="40" hidden="1">[1]weekly!#REF!</definedName>
    <definedName name="u" localSheetId="92" hidden="1">[1]weekly!#REF!</definedName>
    <definedName name="u" localSheetId="41" hidden="1">[1]weekly!#REF!</definedName>
    <definedName name="u" localSheetId="42" hidden="1">[1]weekly!#REF!</definedName>
    <definedName name="u" localSheetId="43" hidden="1">[1]weekly!#REF!</definedName>
    <definedName name="u" localSheetId="33" hidden="1">[1]weekly!#REF!</definedName>
    <definedName name="u" localSheetId="82" hidden="1">[1]weekly!#REF!</definedName>
    <definedName name="u" localSheetId="44" hidden="1">[1]weekly!#REF!</definedName>
    <definedName name="u" localSheetId="69" hidden="1">[1]weekly!#REF!</definedName>
    <definedName name="u" localSheetId="45" hidden="1">[1]weekly!#REF!</definedName>
    <definedName name="u" localSheetId="24" hidden="1">[1]weekly!#REF!</definedName>
    <definedName name="u" localSheetId="25" hidden="1">[1]weekly!#REF!</definedName>
    <definedName name="u" localSheetId="46" hidden="1">[1]weekly!#REF!</definedName>
    <definedName name="u" localSheetId="14" hidden="1">[1]weekly!#REF!</definedName>
    <definedName name="u" localSheetId="93" hidden="1">[1]weekly!#REF!</definedName>
    <definedName name="u" localSheetId="47" hidden="1">[1]weekly!#REF!</definedName>
    <definedName name="u" localSheetId="48" hidden="1">[1]weekly!#REF!</definedName>
    <definedName name="u" localSheetId="49" hidden="1">[1]weekly!#REF!</definedName>
    <definedName name="u" localSheetId="50" hidden="1">[1]weekly!#REF!</definedName>
    <definedName name="u" localSheetId="54" hidden="1">[1]weekly!#REF!</definedName>
    <definedName name="u" localSheetId="51" hidden="1">[1]weekly!#REF!</definedName>
    <definedName name="u" localSheetId="52" hidden="1">[1]weekly!#REF!</definedName>
    <definedName name="u" localSheetId="34" hidden="1">[1]weekly!#REF!</definedName>
    <definedName name="u" localSheetId="59" hidden="1">[1]weekly!#REF!</definedName>
    <definedName name="u" localSheetId="53" hidden="1">[1]weekly!#REF!</definedName>
    <definedName name="u" localSheetId="91" hidden="1">[1]weekly!#REF!</definedName>
    <definedName name="u" localSheetId="88" hidden="1">[1]weekly!#REF!</definedName>
    <definedName name="u" localSheetId="90" hidden="1">[1]weekly!#REF!</definedName>
    <definedName name="u" hidden="1">[1]weekly!#REF!</definedName>
    <definedName name="uuu" localSheetId="60" hidden="1">[1]weekly!#REF!</definedName>
    <definedName name="uuu" localSheetId="87" hidden="1">[1]weekly!#REF!</definedName>
    <definedName name="uuu" localSheetId="36" hidden="1">[1]weekly!#REF!</definedName>
    <definedName name="uuu" localSheetId="61" hidden="1">[1]weekly!#REF!</definedName>
    <definedName name="uuu" localSheetId="37" hidden="1">[1]weekly!#REF!</definedName>
    <definedName name="uuu" localSheetId="57" hidden="1">[1]weekly!#REF!</definedName>
    <definedName name="uuu" localSheetId="56" hidden="1">[1]weekly!#REF!</definedName>
    <definedName name="uuu" localSheetId="58" hidden="1">[1]weekly!#REF!</definedName>
    <definedName name="uuu" localSheetId="83" hidden="1">[1]weekly!#REF!</definedName>
    <definedName name="uuu" localSheetId="38" hidden="1">[1]weekly!#REF!</definedName>
    <definedName name="uuu" localSheetId="39" hidden="1">[1]weekly!#REF!</definedName>
    <definedName name="uuu" localSheetId="95" hidden="1">[1]weekly!#REF!</definedName>
    <definedName name="uuu" localSheetId="40" hidden="1">[1]weekly!#REF!</definedName>
    <definedName name="uuu" localSheetId="92" hidden="1">[1]weekly!#REF!</definedName>
    <definedName name="uuu" localSheetId="41" hidden="1">[1]weekly!#REF!</definedName>
    <definedName name="uuu" localSheetId="42" hidden="1">[1]weekly!#REF!</definedName>
    <definedName name="uuu" localSheetId="43" hidden="1">[1]weekly!#REF!</definedName>
    <definedName name="uuu" localSheetId="33" hidden="1">[1]weekly!#REF!</definedName>
    <definedName name="uuu" localSheetId="82" hidden="1">[1]weekly!#REF!</definedName>
    <definedName name="uuu" localSheetId="44" hidden="1">[1]weekly!#REF!</definedName>
    <definedName name="uuu" localSheetId="69" hidden="1">[1]weekly!#REF!</definedName>
    <definedName name="uuu" localSheetId="45" hidden="1">[1]weekly!#REF!</definedName>
    <definedName name="uuu" localSheetId="24" hidden="1">[1]weekly!#REF!</definedName>
    <definedName name="uuu" localSheetId="25" hidden="1">[1]weekly!#REF!</definedName>
    <definedName name="uuu" localSheetId="46" hidden="1">[1]weekly!#REF!</definedName>
    <definedName name="uuu" localSheetId="14" hidden="1">[1]weekly!#REF!</definedName>
    <definedName name="uuu" localSheetId="93" hidden="1">[1]weekly!#REF!</definedName>
    <definedName name="uuu" localSheetId="47" hidden="1">[1]weekly!#REF!</definedName>
    <definedName name="uuu" localSheetId="48" hidden="1">[1]weekly!#REF!</definedName>
    <definedName name="uuu" localSheetId="49" hidden="1">[1]weekly!#REF!</definedName>
    <definedName name="uuu" localSheetId="50" hidden="1">[1]weekly!#REF!</definedName>
    <definedName name="uuu" localSheetId="54" hidden="1">[1]weekly!#REF!</definedName>
    <definedName name="uuu" localSheetId="51" hidden="1">[1]weekly!#REF!</definedName>
    <definedName name="uuu" localSheetId="52" hidden="1">[1]weekly!#REF!</definedName>
    <definedName name="uuu" localSheetId="34" hidden="1">[1]weekly!#REF!</definedName>
    <definedName name="uuu" localSheetId="59" hidden="1">[1]weekly!#REF!</definedName>
    <definedName name="uuu" localSheetId="53" hidden="1">[1]weekly!#REF!</definedName>
    <definedName name="uuu" localSheetId="91" hidden="1">[1]weekly!#REF!</definedName>
    <definedName name="uuu" localSheetId="88" hidden="1">[1]weekly!#REF!</definedName>
    <definedName name="uuu" localSheetId="90" hidden="1">[1]weekly!#REF!</definedName>
    <definedName name="uuu" hidden="1">[1]weekly!#REF!</definedName>
    <definedName name="uuuuu" localSheetId="60" hidden="1">[1]weekly!#REF!</definedName>
    <definedName name="uuuuu" localSheetId="87" hidden="1">[1]weekly!#REF!</definedName>
    <definedName name="uuuuu" localSheetId="36" hidden="1">[1]weekly!#REF!</definedName>
    <definedName name="uuuuu" localSheetId="61" hidden="1">[1]weekly!#REF!</definedName>
    <definedName name="uuuuu" localSheetId="37" hidden="1">[1]weekly!#REF!</definedName>
    <definedName name="uuuuu" localSheetId="57" hidden="1">[1]weekly!#REF!</definedName>
    <definedName name="uuuuu" localSheetId="56" hidden="1">[1]weekly!#REF!</definedName>
    <definedName name="uuuuu" localSheetId="58" hidden="1">[1]weekly!#REF!</definedName>
    <definedName name="uuuuu" localSheetId="83" hidden="1">[1]weekly!#REF!</definedName>
    <definedName name="uuuuu" localSheetId="38" hidden="1">[1]weekly!#REF!</definedName>
    <definedName name="uuuuu" localSheetId="39" hidden="1">[1]weekly!#REF!</definedName>
    <definedName name="uuuuu" localSheetId="95" hidden="1">[1]weekly!#REF!</definedName>
    <definedName name="uuuuu" localSheetId="40" hidden="1">[1]weekly!#REF!</definedName>
    <definedName name="uuuuu" localSheetId="92" hidden="1">[1]weekly!#REF!</definedName>
    <definedName name="uuuuu" localSheetId="41" hidden="1">[1]weekly!#REF!</definedName>
    <definedName name="uuuuu" localSheetId="42" hidden="1">[1]weekly!#REF!</definedName>
    <definedName name="uuuuu" localSheetId="43" hidden="1">[1]weekly!#REF!</definedName>
    <definedName name="uuuuu" localSheetId="33" hidden="1">[1]weekly!#REF!</definedName>
    <definedName name="uuuuu" localSheetId="82" hidden="1">[1]weekly!#REF!</definedName>
    <definedName name="uuuuu" localSheetId="44" hidden="1">[1]weekly!#REF!</definedName>
    <definedName name="uuuuu" localSheetId="69" hidden="1">[1]weekly!#REF!</definedName>
    <definedName name="uuuuu" localSheetId="45" hidden="1">[1]weekly!#REF!</definedName>
    <definedName name="uuuuu" localSheetId="24" hidden="1">[1]weekly!#REF!</definedName>
    <definedName name="uuuuu" localSheetId="25" hidden="1">[1]weekly!#REF!</definedName>
    <definedName name="uuuuu" localSheetId="46" hidden="1">[1]weekly!#REF!</definedName>
    <definedName name="uuuuu" localSheetId="14" hidden="1">[1]weekly!#REF!</definedName>
    <definedName name="uuuuu" localSheetId="93" hidden="1">[1]weekly!#REF!</definedName>
    <definedName name="uuuuu" localSheetId="47" hidden="1">[1]weekly!#REF!</definedName>
    <definedName name="uuuuu" localSheetId="48" hidden="1">[1]weekly!#REF!</definedName>
    <definedName name="uuuuu" localSheetId="49" hidden="1">[1]weekly!#REF!</definedName>
    <definedName name="uuuuu" localSheetId="50" hidden="1">[1]weekly!#REF!</definedName>
    <definedName name="uuuuu" localSheetId="54" hidden="1">[1]weekly!#REF!</definedName>
    <definedName name="uuuuu" localSheetId="51" hidden="1">[1]weekly!#REF!</definedName>
    <definedName name="uuuuu" localSheetId="52" hidden="1">[1]weekly!#REF!</definedName>
    <definedName name="uuuuu" localSheetId="34" hidden="1">[1]weekly!#REF!</definedName>
    <definedName name="uuuuu" localSheetId="59" hidden="1">[1]weekly!#REF!</definedName>
    <definedName name="uuuuu" localSheetId="53" hidden="1">[1]weekly!#REF!</definedName>
    <definedName name="uuuuu" localSheetId="91" hidden="1">[1]weekly!#REF!</definedName>
    <definedName name="uuuuu" localSheetId="88" hidden="1">[1]weekly!#REF!</definedName>
    <definedName name="uuuuu" localSheetId="90" hidden="1">[1]weekly!#REF!</definedName>
    <definedName name="uuuuu" hidden="1">[1]weekly!#REF!</definedName>
    <definedName name="v" localSheetId="60" hidden="1">[1]weekly!#REF!</definedName>
    <definedName name="v" localSheetId="87" hidden="1">[1]weekly!#REF!</definedName>
    <definedName name="v" localSheetId="36" hidden="1">[1]weekly!#REF!</definedName>
    <definedName name="v" localSheetId="61" hidden="1">[1]weekly!#REF!</definedName>
    <definedName name="v" localSheetId="37" hidden="1">[1]weekly!#REF!</definedName>
    <definedName name="v" localSheetId="57" hidden="1">[1]weekly!#REF!</definedName>
    <definedName name="v" localSheetId="56" hidden="1">[1]weekly!#REF!</definedName>
    <definedName name="v" localSheetId="58" hidden="1">[1]weekly!#REF!</definedName>
    <definedName name="v" localSheetId="83" hidden="1">[1]weekly!#REF!</definedName>
    <definedName name="v" localSheetId="38" hidden="1">[1]weekly!#REF!</definedName>
    <definedName name="v" localSheetId="39" hidden="1">[1]weekly!#REF!</definedName>
    <definedName name="v" localSheetId="95" hidden="1">[1]weekly!#REF!</definedName>
    <definedName name="v" localSheetId="40" hidden="1">[1]weekly!#REF!</definedName>
    <definedName name="v" localSheetId="92" hidden="1">[1]weekly!#REF!</definedName>
    <definedName name="v" localSheetId="41" hidden="1">[1]weekly!#REF!</definedName>
    <definedName name="v" localSheetId="42" hidden="1">[1]weekly!#REF!</definedName>
    <definedName name="v" localSheetId="43" hidden="1">[1]weekly!#REF!</definedName>
    <definedName name="v" localSheetId="33" hidden="1">[1]weekly!#REF!</definedName>
    <definedName name="v" localSheetId="82" hidden="1">[1]weekly!#REF!</definedName>
    <definedName name="v" localSheetId="44" hidden="1">[1]weekly!#REF!</definedName>
    <definedName name="v" localSheetId="69" hidden="1">[1]weekly!#REF!</definedName>
    <definedName name="v" localSheetId="45" hidden="1">[1]weekly!#REF!</definedName>
    <definedName name="v" localSheetId="24" hidden="1">[1]weekly!#REF!</definedName>
    <definedName name="v" localSheetId="25" hidden="1">[1]weekly!#REF!</definedName>
    <definedName name="v" localSheetId="46" hidden="1">[1]weekly!#REF!</definedName>
    <definedName name="v" localSheetId="14" hidden="1">[1]weekly!#REF!</definedName>
    <definedName name="v" localSheetId="93" hidden="1">[1]weekly!#REF!</definedName>
    <definedName name="v" localSheetId="47" hidden="1">[1]weekly!#REF!</definedName>
    <definedName name="v" localSheetId="48" hidden="1">[1]weekly!#REF!</definedName>
    <definedName name="v" localSheetId="49" hidden="1">[1]weekly!#REF!</definedName>
    <definedName name="v" localSheetId="50" hidden="1">[1]weekly!#REF!</definedName>
    <definedName name="v" localSheetId="54" hidden="1">[1]weekly!#REF!</definedName>
    <definedName name="v" localSheetId="51" hidden="1">[1]weekly!#REF!</definedName>
    <definedName name="v" localSheetId="52" hidden="1">[1]weekly!#REF!</definedName>
    <definedName name="v" localSheetId="34" hidden="1">[1]weekly!#REF!</definedName>
    <definedName name="v" localSheetId="59" hidden="1">[1]weekly!#REF!</definedName>
    <definedName name="v" localSheetId="53" hidden="1">[1]weekly!#REF!</definedName>
    <definedName name="v" localSheetId="91" hidden="1">[1]weekly!#REF!</definedName>
    <definedName name="v" localSheetId="88" hidden="1">[1]weekly!#REF!</definedName>
    <definedName name="v" localSheetId="90" hidden="1">[1]weekly!#REF!</definedName>
    <definedName name="v" hidden="1">[1]weekly!#REF!</definedName>
    <definedName name="vv" localSheetId="60" hidden="1">[1]weekly!#REF!</definedName>
    <definedName name="vv" localSheetId="87" hidden="1">[1]weekly!#REF!</definedName>
    <definedName name="vv" localSheetId="36" hidden="1">[1]weekly!#REF!</definedName>
    <definedName name="vv" localSheetId="61" hidden="1">[1]weekly!#REF!</definedName>
    <definedName name="vv" localSheetId="37" hidden="1">[1]weekly!#REF!</definedName>
    <definedName name="vv" localSheetId="57" hidden="1">[1]weekly!#REF!</definedName>
    <definedName name="vv" localSheetId="56" hidden="1">[1]weekly!#REF!</definedName>
    <definedName name="vv" localSheetId="58" hidden="1">[1]weekly!#REF!</definedName>
    <definedName name="vv" localSheetId="83" hidden="1">[1]weekly!#REF!</definedName>
    <definedName name="vv" localSheetId="38" hidden="1">[1]weekly!#REF!</definedName>
    <definedName name="vv" localSheetId="39" hidden="1">[1]weekly!#REF!</definedName>
    <definedName name="vv" localSheetId="95" hidden="1">[1]weekly!#REF!</definedName>
    <definedName name="vv" localSheetId="40" hidden="1">[1]weekly!#REF!</definedName>
    <definedName name="vv" localSheetId="92" hidden="1">[1]weekly!#REF!</definedName>
    <definedName name="vv" localSheetId="41" hidden="1">[1]weekly!#REF!</definedName>
    <definedName name="vv" localSheetId="42" hidden="1">[1]weekly!#REF!</definedName>
    <definedName name="vv" localSheetId="43" hidden="1">[1]weekly!#REF!</definedName>
    <definedName name="vv" localSheetId="33" hidden="1">[1]weekly!#REF!</definedName>
    <definedName name="vv" localSheetId="82" hidden="1">[1]weekly!#REF!</definedName>
    <definedName name="vv" localSheetId="44" hidden="1">[1]weekly!#REF!</definedName>
    <definedName name="vv" localSheetId="69" hidden="1">[1]weekly!#REF!</definedName>
    <definedName name="vv" localSheetId="45" hidden="1">[1]weekly!#REF!</definedName>
    <definedName name="vv" localSheetId="24" hidden="1">[1]weekly!#REF!</definedName>
    <definedName name="vv" localSheetId="25" hidden="1">[1]weekly!#REF!</definedName>
    <definedName name="vv" localSheetId="46" hidden="1">[1]weekly!#REF!</definedName>
    <definedName name="vv" localSheetId="14" hidden="1">[1]weekly!#REF!</definedName>
    <definedName name="vv" localSheetId="93" hidden="1">[1]weekly!#REF!</definedName>
    <definedName name="vv" localSheetId="47" hidden="1">[1]weekly!#REF!</definedName>
    <definedName name="vv" localSheetId="48" hidden="1">[1]weekly!#REF!</definedName>
    <definedName name="vv" localSheetId="49" hidden="1">[1]weekly!#REF!</definedName>
    <definedName name="vv" localSheetId="50" hidden="1">[1]weekly!#REF!</definedName>
    <definedName name="vv" localSheetId="54" hidden="1">[1]weekly!#REF!</definedName>
    <definedName name="vv" localSheetId="51" hidden="1">[1]weekly!#REF!</definedName>
    <definedName name="vv" localSheetId="52" hidden="1">[1]weekly!#REF!</definedName>
    <definedName name="vv" localSheetId="34" hidden="1">[1]weekly!#REF!</definedName>
    <definedName name="vv" localSheetId="59" hidden="1">[1]weekly!#REF!</definedName>
    <definedName name="vv" localSheetId="53" hidden="1">[1]weekly!#REF!</definedName>
    <definedName name="vv" localSheetId="91" hidden="1">[1]weekly!#REF!</definedName>
    <definedName name="vv" localSheetId="88" hidden="1">[1]weekly!#REF!</definedName>
    <definedName name="vv" localSheetId="90" hidden="1">[1]weekly!#REF!</definedName>
    <definedName name="vv" hidden="1">[1]weekly!#REF!</definedName>
    <definedName name="vvvv" localSheetId="60" hidden="1">[1]weekly!#REF!</definedName>
    <definedName name="vvvv" localSheetId="87" hidden="1">[1]weekly!#REF!</definedName>
    <definedName name="vvvv" localSheetId="36" hidden="1">[1]weekly!#REF!</definedName>
    <definedName name="vvvv" localSheetId="61" hidden="1">[1]weekly!#REF!</definedName>
    <definedName name="vvvv" localSheetId="37" hidden="1">[1]weekly!#REF!</definedName>
    <definedName name="vvvv" localSheetId="57" hidden="1">[1]weekly!#REF!</definedName>
    <definedName name="vvvv" localSheetId="56" hidden="1">[1]weekly!#REF!</definedName>
    <definedName name="vvvv" localSheetId="58" hidden="1">[1]weekly!#REF!</definedName>
    <definedName name="vvvv" localSheetId="83" hidden="1">[1]weekly!#REF!</definedName>
    <definedName name="vvvv" localSheetId="38" hidden="1">[1]weekly!#REF!</definedName>
    <definedName name="vvvv" localSheetId="39" hidden="1">[1]weekly!#REF!</definedName>
    <definedName name="vvvv" localSheetId="95" hidden="1">[1]weekly!#REF!</definedName>
    <definedName name="vvvv" localSheetId="40" hidden="1">[1]weekly!#REF!</definedName>
    <definedName name="vvvv" localSheetId="92" hidden="1">[1]weekly!#REF!</definedName>
    <definedName name="vvvv" localSheetId="41" hidden="1">[1]weekly!#REF!</definedName>
    <definedName name="vvvv" localSheetId="42" hidden="1">[1]weekly!#REF!</definedName>
    <definedName name="vvvv" localSheetId="43" hidden="1">[1]weekly!#REF!</definedName>
    <definedName name="vvvv" localSheetId="33" hidden="1">[1]weekly!#REF!</definedName>
    <definedName name="vvvv" localSheetId="82" hidden="1">[1]weekly!#REF!</definedName>
    <definedName name="vvvv" localSheetId="44" hidden="1">[1]weekly!#REF!</definedName>
    <definedName name="vvvv" localSheetId="69" hidden="1">[1]weekly!#REF!</definedName>
    <definedName name="vvvv" localSheetId="45" hidden="1">[1]weekly!#REF!</definedName>
    <definedName name="vvvv" localSheetId="24" hidden="1">[1]weekly!#REF!</definedName>
    <definedName name="vvvv" localSheetId="25" hidden="1">[1]weekly!#REF!</definedName>
    <definedName name="vvvv" localSheetId="46" hidden="1">[1]weekly!#REF!</definedName>
    <definedName name="vvvv" localSheetId="14" hidden="1">[1]weekly!#REF!</definedName>
    <definedName name="vvvv" localSheetId="93" hidden="1">[1]weekly!#REF!</definedName>
    <definedName name="vvvv" localSheetId="47" hidden="1">[1]weekly!#REF!</definedName>
    <definedName name="vvvv" localSheetId="48" hidden="1">[1]weekly!#REF!</definedName>
    <definedName name="vvvv" localSheetId="49" hidden="1">[1]weekly!#REF!</definedName>
    <definedName name="vvvv" localSheetId="50" hidden="1">[1]weekly!#REF!</definedName>
    <definedName name="vvvv" localSheetId="54" hidden="1">[1]weekly!#REF!</definedName>
    <definedName name="vvvv" localSheetId="51" hidden="1">[1]weekly!#REF!</definedName>
    <definedName name="vvvv" localSheetId="52" hidden="1">[1]weekly!#REF!</definedName>
    <definedName name="vvvv" localSheetId="34" hidden="1">[1]weekly!#REF!</definedName>
    <definedName name="vvvv" localSheetId="59" hidden="1">[1]weekly!#REF!</definedName>
    <definedName name="vvvv" localSheetId="53" hidden="1">[1]weekly!#REF!</definedName>
    <definedName name="vvvv" localSheetId="91" hidden="1">[1]weekly!#REF!</definedName>
    <definedName name="vvvv" localSheetId="88" hidden="1">[1]weekly!#REF!</definedName>
    <definedName name="vvvv" localSheetId="90" hidden="1">[1]weekly!#REF!</definedName>
    <definedName name="vvvv" hidden="1">[1]weekly!#REF!</definedName>
    <definedName name="w" localSheetId="60" hidden="1">[1]weekly!#REF!</definedName>
    <definedName name="w" localSheetId="87" hidden="1">[1]weekly!#REF!</definedName>
    <definedName name="w" localSheetId="36" hidden="1">[1]weekly!#REF!</definedName>
    <definedName name="w" localSheetId="61" hidden="1">[1]weekly!#REF!</definedName>
    <definedName name="w" localSheetId="37" hidden="1">[1]weekly!#REF!</definedName>
    <definedName name="w" localSheetId="57" hidden="1">[1]weekly!#REF!</definedName>
    <definedName name="w" localSheetId="56" hidden="1">[1]weekly!#REF!</definedName>
    <definedName name="w" localSheetId="58" hidden="1">[1]weekly!#REF!</definedName>
    <definedName name="w" localSheetId="83" hidden="1">[1]weekly!#REF!</definedName>
    <definedName name="w" localSheetId="38" hidden="1">[1]weekly!#REF!</definedName>
    <definedName name="w" localSheetId="39" hidden="1">[1]weekly!#REF!</definedName>
    <definedName name="w" localSheetId="95" hidden="1">[1]weekly!#REF!</definedName>
    <definedName name="w" localSheetId="40" hidden="1">[1]weekly!#REF!</definedName>
    <definedName name="w" localSheetId="92" hidden="1">[1]weekly!#REF!</definedName>
    <definedName name="w" localSheetId="41" hidden="1">[1]weekly!#REF!</definedName>
    <definedName name="w" localSheetId="42" hidden="1">[1]weekly!#REF!</definedName>
    <definedName name="w" localSheetId="43" hidden="1">[1]weekly!#REF!</definedName>
    <definedName name="w" localSheetId="33" hidden="1">[1]weekly!#REF!</definedName>
    <definedName name="w" localSheetId="82" hidden="1">[1]weekly!#REF!</definedName>
    <definedName name="w" localSheetId="44" hidden="1">[1]weekly!#REF!</definedName>
    <definedName name="w" localSheetId="69" hidden="1">[1]weekly!#REF!</definedName>
    <definedName name="w" localSheetId="45" hidden="1">[1]weekly!#REF!</definedName>
    <definedName name="w" localSheetId="24" hidden="1">[1]weekly!#REF!</definedName>
    <definedName name="w" localSheetId="25" hidden="1">[1]weekly!#REF!</definedName>
    <definedName name="w" localSheetId="46" hidden="1">[1]weekly!#REF!</definedName>
    <definedName name="w" localSheetId="14" hidden="1">[1]weekly!#REF!</definedName>
    <definedName name="w" localSheetId="93" hidden="1">[1]weekly!#REF!</definedName>
    <definedName name="w" localSheetId="47" hidden="1">[1]weekly!#REF!</definedName>
    <definedName name="w" localSheetId="48" hidden="1">[1]weekly!#REF!</definedName>
    <definedName name="w" localSheetId="49" hidden="1">[1]weekly!#REF!</definedName>
    <definedName name="w" localSheetId="50" hidden="1">[1]weekly!#REF!</definedName>
    <definedName name="w" localSheetId="54" hidden="1">[1]weekly!#REF!</definedName>
    <definedName name="w" localSheetId="51" hidden="1">[1]weekly!#REF!</definedName>
    <definedName name="w" localSheetId="52" hidden="1">[1]weekly!#REF!</definedName>
    <definedName name="w" localSheetId="34" hidden="1">[1]weekly!#REF!</definedName>
    <definedName name="w" localSheetId="59" hidden="1">[1]weekly!#REF!</definedName>
    <definedName name="w" localSheetId="53" hidden="1">[1]weekly!#REF!</definedName>
    <definedName name="w" localSheetId="91" hidden="1">[1]weekly!#REF!</definedName>
    <definedName name="w" localSheetId="88" hidden="1">[1]weekly!#REF!</definedName>
    <definedName name="w" localSheetId="90" hidden="1">[1]weekly!#REF!</definedName>
    <definedName name="w" hidden="1">[1]weekly!#REF!</definedName>
    <definedName name="ww" localSheetId="60" hidden="1">[1]weekly!#REF!</definedName>
    <definedName name="ww" localSheetId="87" hidden="1">[1]weekly!#REF!</definedName>
    <definedName name="ww" localSheetId="36" hidden="1">[1]weekly!#REF!</definedName>
    <definedName name="ww" localSheetId="61" hidden="1">[1]weekly!#REF!</definedName>
    <definedName name="ww" localSheetId="37" hidden="1">[1]weekly!#REF!</definedName>
    <definedName name="ww" localSheetId="17" hidden="1">[1]weekly!#REF!</definedName>
    <definedName name="ww" localSheetId="55" hidden="1">[1]weekly!#REF!</definedName>
    <definedName name="ww" localSheetId="57" hidden="1">[1]weekly!#REF!</definedName>
    <definedName name="ww" localSheetId="15" hidden="1">[1]weekly!#REF!</definedName>
    <definedName name="ww" localSheetId="56" hidden="1">[1]weekly!#REF!</definedName>
    <definedName name="ww" localSheetId="58" hidden="1">[1]weekly!#REF!</definedName>
    <definedName name="ww" localSheetId="19" hidden="1">[1]weekly!#REF!</definedName>
    <definedName name="ww" localSheetId="83" hidden="1">[1]weekly!#REF!</definedName>
    <definedName name="ww" localSheetId="38" hidden="1">[1]weekly!#REF!</definedName>
    <definedName name="ww" localSheetId="39" hidden="1">[1]weekly!#REF!</definedName>
    <definedName name="ww" localSheetId="95" hidden="1">[1]weekly!#REF!</definedName>
    <definedName name="ww" localSheetId="40" hidden="1">[1]weekly!#REF!</definedName>
    <definedName name="ww" localSheetId="92" hidden="1">[1]weekly!#REF!</definedName>
    <definedName name="ww" localSheetId="41" hidden="1">[1]weekly!#REF!</definedName>
    <definedName name="ww" localSheetId="42" hidden="1">[1]weekly!#REF!</definedName>
    <definedName name="ww" localSheetId="43" hidden="1">[1]weekly!#REF!</definedName>
    <definedName name="ww" localSheetId="33" hidden="1">[1]weekly!#REF!</definedName>
    <definedName name="ww" localSheetId="82" hidden="1">[1]weekly!#REF!</definedName>
    <definedName name="ww" localSheetId="44" hidden="1">[1]weekly!#REF!</definedName>
    <definedName name="ww" localSheetId="69" hidden="1">[1]weekly!#REF!</definedName>
    <definedName name="ww" localSheetId="45" hidden="1">[1]weekly!#REF!</definedName>
    <definedName name="ww" localSheetId="24" hidden="1">[1]weekly!#REF!</definedName>
    <definedName name="ww" localSheetId="25" hidden="1">[1]weekly!#REF!</definedName>
    <definedName name="ww" localSheetId="46" hidden="1">[1]weekly!#REF!</definedName>
    <definedName name="ww" localSheetId="14" hidden="1">[1]weekly!#REF!</definedName>
    <definedName name="ww" localSheetId="93" hidden="1">[1]weekly!#REF!</definedName>
    <definedName name="ww" localSheetId="2" hidden="1">[1]weekly!#REF!</definedName>
    <definedName name="ww" localSheetId="47" hidden="1">[1]weekly!#REF!</definedName>
    <definedName name="ww" localSheetId="48" hidden="1">[1]weekly!#REF!</definedName>
    <definedName name="ww" localSheetId="49" hidden="1">[1]weekly!#REF!</definedName>
    <definedName name="ww" localSheetId="50" hidden="1">[1]weekly!#REF!</definedName>
    <definedName name="ww" localSheetId="54" hidden="1">[1]weekly!#REF!</definedName>
    <definedName name="ww" localSheetId="51" hidden="1">[1]weekly!#REF!</definedName>
    <definedName name="ww" localSheetId="52" hidden="1">[1]weekly!#REF!</definedName>
    <definedName name="ww" localSheetId="34" hidden="1">[1]weekly!#REF!</definedName>
    <definedName name="ww" localSheetId="59" hidden="1">[1]weekly!#REF!</definedName>
    <definedName name="ww" localSheetId="21" hidden="1">[1]weekly!#REF!</definedName>
    <definedName name="ww" localSheetId="22" hidden="1">[1]weekly!#REF!</definedName>
    <definedName name="ww" localSheetId="53" hidden="1">[1]weekly!#REF!</definedName>
    <definedName name="ww" localSheetId="91" hidden="1">[1]weekly!#REF!</definedName>
    <definedName name="ww" localSheetId="88" hidden="1">[1]weekly!#REF!</definedName>
    <definedName name="ww" localSheetId="90" hidden="1">[1]weekly!#REF!</definedName>
    <definedName name="ww" hidden="1">[1]weekly!#REF!</definedName>
    <definedName name="wwww" localSheetId="60" hidden="1">[1]weekly!#REF!</definedName>
    <definedName name="wwww" localSheetId="87" hidden="1">[1]weekly!#REF!</definedName>
    <definedName name="wwww" localSheetId="36" hidden="1">[1]weekly!#REF!</definedName>
    <definedName name="wwww" localSheetId="61" hidden="1">[1]weekly!#REF!</definedName>
    <definedName name="wwww" localSheetId="37" hidden="1">[1]weekly!#REF!</definedName>
    <definedName name="wwww" localSheetId="17" hidden="1">[1]weekly!#REF!</definedName>
    <definedName name="wwww" localSheetId="55" hidden="1">[1]weekly!#REF!</definedName>
    <definedName name="wwww" localSheetId="57" hidden="1">[1]weekly!#REF!</definedName>
    <definedName name="wwww" localSheetId="15" hidden="1">[1]weekly!#REF!</definedName>
    <definedName name="wwww" localSheetId="56" hidden="1">[1]weekly!#REF!</definedName>
    <definedName name="wwww" localSheetId="58" hidden="1">[1]weekly!#REF!</definedName>
    <definedName name="wwww" localSheetId="19" hidden="1">[1]weekly!#REF!</definedName>
    <definedName name="wwww" localSheetId="83" hidden="1">[1]weekly!#REF!</definedName>
    <definedName name="wwww" localSheetId="38" hidden="1">[1]weekly!#REF!</definedName>
    <definedName name="wwww" localSheetId="39" hidden="1">[1]weekly!#REF!</definedName>
    <definedName name="wwww" localSheetId="95" hidden="1">[1]weekly!#REF!</definedName>
    <definedName name="wwww" localSheetId="40" hidden="1">[1]weekly!#REF!</definedName>
    <definedName name="wwww" localSheetId="92" hidden="1">[1]weekly!#REF!</definedName>
    <definedName name="wwww" localSheetId="41" hidden="1">[1]weekly!#REF!</definedName>
    <definedName name="wwww" localSheetId="42" hidden="1">[1]weekly!#REF!</definedName>
    <definedName name="wwww" localSheetId="43" hidden="1">[1]weekly!#REF!</definedName>
    <definedName name="wwww" localSheetId="33" hidden="1">[1]weekly!#REF!</definedName>
    <definedName name="wwww" localSheetId="82" hidden="1">[1]weekly!#REF!</definedName>
    <definedName name="wwww" localSheetId="44" hidden="1">[1]weekly!#REF!</definedName>
    <definedName name="wwww" localSheetId="69" hidden="1">[1]weekly!#REF!</definedName>
    <definedName name="wwww" localSheetId="45" hidden="1">[1]weekly!#REF!</definedName>
    <definedName name="wwww" localSheetId="24" hidden="1">[1]weekly!#REF!</definedName>
    <definedName name="wwww" localSheetId="25" hidden="1">[1]weekly!#REF!</definedName>
    <definedName name="wwww" localSheetId="46" hidden="1">[1]weekly!#REF!</definedName>
    <definedName name="wwww" localSheetId="14" hidden="1">[1]weekly!#REF!</definedName>
    <definedName name="wwww" localSheetId="93" hidden="1">[1]weekly!#REF!</definedName>
    <definedName name="wwww" localSheetId="47" hidden="1">[1]weekly!#REF!</definedName>
    <definedName name="wwww" localSheetId="48" hidden="1">[1]weekly!#REF!</definedName>
    <definedName name="wwww" localSheetId="49" hidden="1">[1]weekly!#REF!</definedName>
    <definedName name="wwww" localSheetId="50" hidden="1">[1]weekly!#REF!</definedName>
    <definedName name="wwww" localSheetId="54" hidden="1">[1]weekly!#REF!</definedName>
    <definedName name="wwww" localSheetId="51" hidden="1">[1]weekly!#REF!</definedName>
    <definedName name="wwww" localSheetId="52" hidden="1">[1]weekly!#REF!</definedName>
    <definedName name="wwww" localSheetId="34" hidden="1">[1]weekly!#REF!</definedName>
    <definedName name="wwww" localSheetId="59" hidden="1">[1]weekly!#REF!</definedName>
    <definedName name="wwww" localSheetId="21" hidden="1">[1]weekly!#REF!</definedName>
    <definedName name="wwww" localSheetId="22" hidden="1">[1]weekly!#REF!</definedName>
    <definedName name="wwww" localSheetId="53" hidden="1">[1]weekly!#REF!</definedName>
    <definedName name="wwww" localSheetId="91" hidden="1">[1]weekly!#REF!</definedName>
    <definedName name="wwww" localSheetId="88" hidden="1">[1]weekly!#REF!</definedName>
    <definedName name="wwww" localSheetId="90" hidden="1">[1]weekly!#REF!</definedName>
    <definedName name="wwww" hidden="1">[1]weekly!#REF!</definedName>
    <definedName name="wwwwwwwwww" localSheetId="60" hidden="1">[1]weekly!#REF!</definedName>
    <definedName name="wwwwwwwwww" localSheetId="87" hidden="1">[1]weekly!#REF!</definedName>
    <definedName name="wwwwwwwwww" localSheetId="36" hidden="1">[1]weekly!#REF!</definedName>
    <definedName name="wwwwwwwwww" localSheetId="61" hidden="1">[1]weekly!#REF!</definedName>
    <definedName name="wwwwwwwwww" localSheetId="37" hidden="1">[1]weekly!#REF!</definedName>
    <definedName name="wwwwwwwwww" localSheetId="17" hidden="1">[1]weekly!#REF!</definedName>
    <definedName name="wwwwwwwwww" localSheetId="55" hidden="1">[1]weekly!#REF!</definedName>
    <definedName name="wwwwwwwwww" localSheetId="57" hidden="1">[1]weekly!#REF!</definedName>
    <definedName name="wwwwwwwwww" localSheetId="15" hidden="1">[1]weekly!#REF!</definedName>
    <definedName name="wwwwwwwwww" localSheetId="56" hidden="1">[1]weekly!#REF!</definedName>
    <definedName name="wwwwwwwwww" localSheetId="58" hidden="1">[1]weekly!#REF!</definedName>
    <definedName name="wwwwwwwwww" localSheetId="19" hidden="1">[1]weekly!#REF!</definedName>
    <definedName name="wwwwwwwwww" localSheetId="83" hidden="1">[1]weekly!#REF!</definedName>
    <definedName name="wwwwwwwwww" localSheetId="38" hidden="1">[1]weekly!#REF!</definedName>
    <definedName name="wwwwwwwwww" localSheetId="39" hidden="1">[1]weekly!#REF!</definedName>
    <definedName name="wwwwwwwwww" localSheetId="95" hidden="1">[1]weekly!#REF!</definedName>
    <definedName name="wwwwwwwwww" localSheetId="40" hidden="1">[1]weekly!#REF!</definedName>
    <definedName name="wwwwwwwwww" localSheetId="92" hidden="1">[1]weekly!#REF!</definedName>
    <definedName name="wwwwwwwwww" localSheetId="41" hidden="1">[1]weekly!#REF!</definedName>
    <definedName name="wwwwwwwwww" localSheetId="42" hidden="1">[1]weekly!#REF!</definedName>
    <definedName name="wwwwwwwwww" localSheetId="43" hidden="1">[1]weekly!#REF!</definedName>
    <definedName name="wwwwwwwwww" localSheetId="33" hidden="1">[1]weekly!#REF!</definedName>
    <definedName name="wwwwwwwwww" localSheetId="82" hidden="1">[1]weekly!#REF!</definedName>
    <definedName name="wwwwwwwwww" localSheetId="44" hidden="1">[1]weekly!#REF!</definedName>
    <definedName name="wwwwwwwwww" localSheetId="69" hidden="1">[1]weekly!#REF!</definedName>
    <definedName name="wwwwwwwwww" localSheetId="45" hidden="1">[1]weekly!#REF!</definedName>
    <definedName name="wwwwwwwwww" localSheetId="24" hidden="1">[1]weekly!#REF!</definedName>
    <definedName name="wwwwwwwwww" localSheetId="25" hidden="1">[1]weekly!#REF!</definedName>
    <definedName name="wwwwwwwwww" localSheetId="46" hidden="1">[1]weekly!#REF!</definedName>
    <definedName name="wwwwwwwwww" localSheetId="14" hidden="1">[1]weekly!#REF!</definedName>
    <definedName name="wwwwwwwwww" localSheetId="93" hidden="1">[1]weekly!#REF!</definedName>
    <definedName name="wwwwwwwwww" localSheetId="47" hidden="1">[1]weekly!#REF!</definedName>
    <definedName name="wwwwwwwwww" localSheetId="48" hidden="1">[1]weekly!#REF!</definedName>
    <definedName name="wwwwwwwwww" localSheetId="49" hidden="1">[1]weekly!#REF!</definedName>
    <definedName name="wwwwwwwwww" localSheetId="50" hidden="1">[1]weekly!#REF!</definedName>
    <definedName name="wwwwwwwwww" localSheetId="54" hidden="1">[1]weekly!#REF!</definedName>
    <definedName name="wwwwwwwwww" localSheetId="51" hidden="1">[1]weekly!#REF!</definedName>
    <definedName name="wwwwwwwwww" localSheetId="52" hidden="1">[1]weekly!#REF!</definedName>
    <definedName name="wwwwwwwwww" localSheetId="34" hidden="1">[1]weekly!#REF!</definedName>
    <definedName name="wwwwwwwwww" localSheetId="59" hidden="1">[1]weekly!#REF!</definedName>
    <definedName name="wwwwwwwwww" localSheetId="21" hidden="1">[1]weekly!#REF!</definedName>
    <definedName name="wwwwwwwwww" localSheetId="22" hidden="1">[1]weekly!#REF!</definedName>
    <definedName name="wwwwwwwwww" localSheetId="53" hidden="1">[1]weekly!#REF!</definedName>
    <definedName name="wwwwwwwwww" localSheetId="91" hidden="1">[1]weekly!#REF!</definedName>
    <definedName name="wwwwwwwwww" localSheetId="88" hidden="1">[1]weekly!#REF!</definedName>
    <definedName name="wwwwwwwwww" localSheetId="90" hidden="1">[1]weekly!#REF!</definedName>
    <definedName name="wwwwwwwwww" hidden="1">[1]weekly!#REF!</definedName>
    <definedName name="wwwwwwwwwww" localSheetId="60" hidden="1">[1]weekly!#REF!</definedName>
    <definedName name="wwwwwwwwwww" localSheetId="87" hidden="1">[1]weekly!#REF!</definedName>
    <definedName name="wwwwwwwwwww" localSheetId="36" hidden="1">[1]weekly!#REF!</definedName>
    <definedName name="wwwwwwwwwww" localSheetId="61" hidden="1">[1]weekly!#REF!</definedName>
    <definedName name="wwwwwwwwwww" localSheetId="37" hidden="1">[1]weekly!#REF!</definedName>
    <definedName name="wwwwwwwwwww" localSheetId="17" hidden="1">[1]weekly!#REF!</definedName>
    <definedName name="wwwwwwwwwww" localSheetId="55" hidden="1">[1]weekly!#REF!</definedName>
    <definedName name="wwwwwwwwwww" localSheetId="57" hidden="1">[1]weekly!#REF!</definedName>
    <definedName name="wwwwwwwwwww" localSheetId="15" hidden="1">[1]weekly!#REF!</definedName>
    <definedName name="wwwwwwwwwww" localSheetId="56" hidden="1">[1]weekly!#REF!</definedName>
    <definedName name="wwwwwwwwwww" localSheetId="58" hidden="1">[1]weekly!#REF!</definedName>
    <definedName name="wwwwwwwwwww" localSheetId="19" hidden="1">[1]weekly!#REF!</definedName>
    <definedName name="wwwwwwwwwww" localSheetId="83" hidden="1">[1]weekly!#REF!</definedName>
    <definedName name="wwwwwwwwwww" localSheetId="38" hidden="1">[1]weekly!#REF!</definedName>
    <definedName name="wwwwwwwwwww" localSheetId="39" hidden="1">[1]weekly!#REF!</definedName>
    <definedName name="wwwwwwwwwww" localSheetId="95" hidden="1">[1]weekly!#REF!</definedName>
    <definedName name="wwwwwwwwwww" localSheetId="40" hidden="1">[1]weekly!#REF!</definedName>
    <definedName name="wwwwwwwwwww" localSheetId="92" hidden="1">[1]weekly!#REF!</definedName>
    <definedName name="wwwwwwwwwww" localSheetId="41" hidden="1">[1]weekly!#REF!</definedName>
    <definedName name="wwwwwwwwwww" localSheetId="42" hidden="1">[1]weekly!#REF!</definedName>
    <definedName name="wwwwwwwwwww" localSheetId="43" hidden="1">[1]weekly!#REF!</definedName>
    <definedName name="wwwwwwwwwww" localSheetId="33" hidden="1">[1]weekly!#REF!</definedName>
    <definedName name="wwwwwwwwwww" localSheetId="82" hidden="1">[1]weekly!#REF!</definedName>
    <definedName name="wwwwwwwwwww" localSheetId="44" hidden="1">[1]weekly!#REF!</definedName>
    <definedName name="wwwwwwwwwww" localSheetId="69" hidden="1">[1]weekly!#REF!</definedName>
    <definedName name="wwwwwwwwwww" localSheetId="45" hidden="1">[1]weekly!#REF!</definedName>
    <definedName name="wwwwwwwwwww" localSheetId="24" hidden="1">[1]weekly!#REF!</definedName>
    <definedName name="wwwwwwwwwww" localSheetId="25" hidden="1">[1]weekly!#REF!</definedName>
    <definedName name="wwwwwwwwwww" localSheetId="46" hidden="1">[1]weekly!#REF!</definedName>
    <definedName name="wwwwwwwwwww" localSheetId="14" hidden="1">[1]weekly!#REF!</definedName>
    <definedName name="wwwwwwwwwww" localSheetId="93" hidden="1">[1]weekly!#REF!</definedName>
    <definedName name="wwwwwwwwwww" localSheetId="47" hidden="1">[1]weekly!#REF!</definedName>
    <definedName name="wwwwwwwwwww" localSheetId="48" hidden="1">[1]weekly!#REF!</definedName>
    <definedName name="wwwwwwwwwww" localSheetId="49" hidden="1">[1]weekly!#REF!</definedName>
    <definedName name="wwwwwwwwwww" localSheetId="50" hidden="1">[1]weekly!#REF!</definedName>
    <definedName name="wwwwwwwwwww" localSheetId="54" hidden="1">[1]weekly!#REF!</definedName>
    <definedName name="wwwwwwwwwww" localSheetId="51" hidden="1">[1]weekly!#REF!</definedName>
    <definedName name="wwwwwwwwwww" localSheetId="52" hidden="1">[1]weekly!#REF!</definedName>
    <definedName name="wwwwwwwwwww" localSheetId="34" hidden="1">[1]weekly!#REF!</definedName>
    <definedName name="wwwwwwwwwww" localSheetId="59" hidden="1">[1]weekly!#REF!</definedName>
    <definedName name="wwwwwwwwwww" localSheetId="21" hidden="1">[1]weekly!#REF!</definedName>
    <definedName name="wwwwwwwwwww" localSheetId="22" hidden="1">[1]weekly!#REF!</definedName>
    <definedName name="wwwwwwwwwww" localSheetId="53" hidden="1">[1]weekly!#REF!</definedName>
    <definedName name="wwwwwwwwwww" localSheetId="91" hidden="1">[1]weekly!#REF!</definedName>
    <definedName name="wwwwwwwwwww" localSheetId="88" hidden="1">[1]weekly!#REF!</definedName>
    <definedName name="wwwwwwwwwww" localSheetId="90" hidden="1">[1]weekly!#REF!</definedName>
    <definedName name="wwwwwwwwwww" hidden="1">[1]weekly!#REF!</definedName>
    <definedName name="wwwwwwwwwwwwwwwww" localSheetId="60" hidden="1">[1]weekly!#REF!</definedName>
    <definedName name="wwwwwwwwwwwwwwwww" localSheetId="87" hidden="1">[1]weekly!#REF!</definedName>
    <definedName name="wwwwwwwwwwwwwwwww" localSheetId="36" hidden="1">[1]weekly!#REF!</definedName>
    <definedName name="wwwwwwwwwwwwwwwww" localSheetId="61" hidden="1">[1]weekly!#REF!</definedName>
    <definedName name="wwwwwwwwwwwwwwwww" localSheetId="37" hidden="1">[1]weekly!#REF!</definedName>
    <definedName name="wwwwwwwwwwwwwwwww" localSheetId="17" hidden="1">[1]weekly!#REF!</definedName>
    <definedName name="wwwwwwwwwwwwwwwww" localSheetId="55" hidden="1">[1]weekly!#REF!</definedName>
    <definedName name="wwwwwwwwwwwwwwwww" localSheetId="57" hidden="1">[1]weekly!#REF!</definedName>
    <definedName name="wwwwwwwwwwwwwwwww" localSheetId="15" hidden="1">[1]weekly!#REF!</definedName>
    <definedName name="wwwwwwwwwwwwwwwww" localSheetId="56" hidden="1">[1]weekly!#REF!</definedName>
    <definedName name="wwwwwwwwwwwwwwwww" localSheetId="58" hidden="1">[1]weekly!#REF!</definedName>
    <definedName name="wwwwwwwwwwwwwwwww" localSheetId="19" hidden="1">[1]weekly!#REF!</definedName>
    <definedName name="wwwwwwwwwwwwwwwww" localSheetId="83" hidden="1">[1]weekly!#REF!</definedName>
    <definedName name="wwwwwwwwwwwwwwwww" localSheetId="38" hidden="1">[1]weekly!#REF!</definedName>
    <definedName name="wwwwwwwwwwwwwwwww" localSheetId="39" hidden="1">[1]weekly!#REF!</definedName>
    <definedName name="wwwwwwwwwwwwwwwww" localSheetId="95" hidden="1">[1]weekly!#REF!</definedName>
    <definedName name="wwwwwwwwwwwwwwwww" localSheetId="40" hidden="1">[1]weekly!#REF!</definedName>
    <definedName name="wwwwwwwwwwwwwwwww" localSheetId="92" hidden="1">[1]weekly!#REF!</definedName>
    <definedName name="wwwwwwwwwwwwwwwww" localSheetId="41" hidden="1">[1]weekly!#REF!</definedName>
    <definedName name="wwwwwwwwwwwwwwwww" localSheetId="42" hidden="1">[1]weekly!#REF!</definedName>
    <definedName name="wwwwwwwwwwwwwwwww" localSheetId="43" hidden="1">[1]weekly!#REF!</definedName>
    <definedName name="wwwwwwwwwwwwwwwww" localSheetId="33" hidden="1">[1]weekly!#REF!</definedName>
    <definedName name="wwwwwwwwwwwwwwwww" localSheetId="82" hidden="1">[1]weekly!#REF!</definedName>
    <definedName name="wwwwwwwwwwwwwwwww" localSheetId="44" hidden="1">[1]weekly!#REF!</definedName>
    <definedName name="wwwwwwwwwwwwwwwww" localSheetId="69" hidden="1">[1]weekly!#REF!</definedName>
    <definedName name="wwwwwwwwwwwwwwwww" localSheetId="45" hidden="1">[1]weekly!#REF!</definedName>
    <definedName name="wwwwwwwwwwwwwwwww" localSheetId="24" hidden="1">[1]weekly!#REF!</definedName>
    <definedName name="wwwwwwwwwwwwwwwww" localSheetId="25" hidden="1">[1]weekly!#REF!</definedName>
    <definedName name="wwwwwwwwwwwwwwwww" localSheetId="46" hidden="1">[1]weekly!#REF!</definedName>
    <definedName name="wwwwwwwwwwwwwwwww" localSheetId="14" hidden="1">[1]weekly!#REF!</definedName>
    <definedName name="wwwwwwwwwwwwwwwww" localSheetId="93" hidden="1">[1]weekly!#REF!</definedName>
    <definedName name="wwwwwwwwwwwwwwwww" localSheetId="47" hidden="1">[1]weekly!#REF!</definedName>
    <definedName name="wwwwwwwwwwwwwwwww" localSheetId="48" hidden="1">[1]weekly!#REF!</definedName>
    <definedName name="wwwwwwwwwwwwwwwww" localSheetId="49" hidden="1">[1]weekly!#REF!</definedName>
    <definedName name="wwwwwwwwwwwwwwwww" localSheetId="50" hidden="1">[1]weekly!#REF!</definedName>
    <definedName name="wwwwwwwwwwwwwwwww" localSheetId="54" hidden="1">[1]weekly!#REF!</definedName>
    <definedName name="wwwwwwwwwwwwwwwww" localSheetId="51" hidden="1">[1]weekly!#REF!</definedName>
    <definedName name="wwwwwwwwwwwwwwwww" localSheetId="52" hidden="1">[1]weekly!#REF!</definedName>
    <definedName name="wwwwwwwwwwwwwwwww" localSheetId="34" hidden="1">[1]weekly!#REF!</definedName>
    <definedName name="wwwwwwwwwwwwwwwww" localSheetId="59" hidden="1">[1]weekly!#REF!</definedName>
    <definedName name="wwwwwwwwwwwwwwwww" localSheetId="21" hidden="1">[1]weekly!#REF!</definedName>
    <definedName name="wwwwwwwwwwwwwwwww" localSheetId="22" hidden="1">[1]weekly!#REF!</definedName>
    <definedName name="wwwwwwwwwwwwwwwww" localSheetId="53" hidden="1">[1]weekly!#REF!</definedName>
    <definedName name="wwwwwwwwwwwwwwwww" localSheetId="91" hidden="1">[1]weekly!#REF!</definedName>
    <definedName name="wwwwwwwwwwwwwwwww" localSheetId="88" hidden="1">[1]weekly!#REF!</definedName>
    <definedName name="wwwwwwwwwwwwwwwww" localSheetId="90" hidden="1">[1]weekly!#REF!</definedName>
    <definedName name="wwwwwwwwwwwwwwwww" hidden="1">[1]weekly!#REF!</definedName>
    <definedName name="xx" localSheetId="60" hidden="1">[1]weekly!#REF!</definedName>
    <definedName name="xx" localSheetId="87" hidden="1">[1]weekly!#REF!</definedName>
    <definedName name="xx" localSheetId="36" hidden="1">[1]weekly!#REF!</definedName>
    <definedName name="xx" localSheetId="61" hidden="1">[1]weekly!#REF!</definedName>
    <definedName name="xx" localSheetId="37" hidden="1">[1]weekly!#REF!</definedName>
    <definedName name="xx" localSheetId="57" hidden="1">[1]weekly!#REF!</definedName>
    <definedName name="xx" localSheetId="56" hidden="1">[1]weekly!#REF!</definedName>
    <definedName name="xx" localSheetId="58" hidden="1">[1]weekly!#REF!</definedName>
    <definedName name="xx" localSheetId="83" hidden="1">[1]weekly!#REF!</definedName>
    <definedName name="xx" localSheetId="38" hidden="1">[1]weekly!#REF!</definedName>
    <definedName name="xx" localSheetId="39" hidden="1">[1]weekly!#REF!</definedName>
    <definedName name="xx" localSheetId="95" hidden="1">[1]weekly!#REF!</definedName>
    <definedName name="xx" localSheetId="40" hidden="1">[1]weekly!#REF!</definedName>
    <definedName name="xx" localSheetId="92" hidden="1">[1]weekly!#REF!</definedName>
    <definedName name="xx" localSheetId="41" hidden="1">[1]weekly!#REF!</definedName>
    <definedName name="xx" localSheetId="42" hidden="1">[1]weekly!#REF!</definedName>
    <definedName name="xx" localSheetId="43" hidden="1">[1]weekly!#REF!</definedName>
    <definedName name="xx" localSheetId="33" hidden="1">[1]weekly!#REF!</definedName>
    <definedName name="xx" localSheetId="82" hidden="1">[1]weekly!#REF!</definedName>
    <definedName name="xx" localSheetId="44" hidden="1">[1]weekly!#REF!</definedName>
    <definedName name="xx" localSheetId="69" hidden="1">[1]weekly!#REF!</definedName>
    <definedName name="xx" localSheetId="45" hidden="1">[1]weekly!#REF!</definedName>
    <definedName name="xx" localSheetId="24" hidden="1">[1]weekly!#REF!</definedName>
    <definedName name="xx" localSheetId="25" hidden="1">[1]weekly!#REF!</definedName>
    <definedName name="xx" localSheetId="46" hidden="1">[1]weekly!#REF!</definedName>
    <definedName name="xx" localSheetId="14" hidden="1">[1]weekly!#REF!</definedName>
    <definedName name="xx" localSheetId="93" hidden="1">[1]weekly!#REF!</definedName>
    <definedName name="xx" localSheetId="47" hidden="1">[1]weekly!#REF!</definedName>
    <definedName name="xx" localSheetId="48" hidden="1">[1]weekly!#REF!</definedName>
    <definedName name="xx" localSheetId="49" hidden="1">[1]weekly!#REF!</definedName>
    <definedName name="xx" localSheetId="50" hidden="1">[1]weekly!#REF!</definedName>
    <definedName name="xx" localSheetId="54" hidden="1">[1]weekly!#REF!</definedName>
    <definedName name="xx" localSheetId="51" hidden="1">[1]weekly!#REF!</definedName>
    <definedName name="xx" localSheetId="52" hidden="1">[1]weekly!#REF!</definedName>
    <definedName name="xx" localSheetId="34" hidden="1">[1]weekly!#REF!</definedName>
    <definedName name="xx" localSheetId="59" hidden="1">[1]weekly!#REF!</definedName>
    <definedName name="xx" localSheetId="53" hidden="1">[1]weekly!#REF!</definedName>
    <definedName name="xx" localSheetId="91" hidden="1">[1]weekly!#REF!</definedName>
    <definedName name="xx" localSheetId="88" hidden="1">[1]weekly!#REF!</definedName>
    <definedName name="xx" localSheetId="90" hidden="1">[1]weekly!#REF!</definedName>
    <definedName name="xx" hidden="1">[1]weekly!#REF!</definedName>
    <definedName name="xxxx" localSheetId="60" hidden="1">[1]weekly!#REF!</definedName>
    <definedName name="xxxx" localSheetId="87" hidden="1">[1]weekly!#REF!</definedName>
    <definedName name="xxxx" localSheetId="36" hidden="1">[1]weekly!#REF!</definedName>
    <definedName name="xxxx" localSheetId="61" hidden="1">[1]weekly!#REF!</definedName>
    <definedName name="xxxx" localSheetId="37" hidden="1">[1]weekly!#REF!</definedName>
    <definedName name="xxxx" localSheetId="57" hidden="1">[1]weekly!#REF!</definedName>
    <definedName name="xxxx" localSheetId="56" hidden="1">[1]weekly!#REF!</definedName>
    <definedName name="xxxx" localSheetId="58" hidden="1">[1]weekly!#REF!</definedName>
    <definedName name="xxxx" localSheetId="83" hidden="1">[1]weekly!#REF!</definedName>
    <definedName name="xxxx" localSheetId="38" hidden="1">[1]weekly!#REF!</definedName>
    <definedName name="xxxx" localSheetId="39" hidden="1">[1]weekly!#REF!</definedName>
    <definedName name="xxxx" localSheetId="95" hidden="1">[1]weekly!#REF!</definedName>
    <definedName name="xxxx" localSheetId="40" hidden="1">[1]weekly!#REF!</definedName>
    <definedName name="xxxx" localSheetId="92" hidden="1">[1]weekly!#REF!</definedName>
    <definedName name="xxxx" localSheetId="41" hidden="1">[1]weekly!#REF!</definedName>
    <definedName name="xxxx" localSheetId="42" hidden="1">[1]weekly!#REF!</definedName>
    <definedName name="xxxx" localSheetId="43" hidden="1">[1]weekly!#REF!</definedName>
    <definedName name="xxxx" localSheetId="33" hidden="1">[1]weekly!#REF!</definedName>
    <definedName name="xxxx" localSheetId="82" hidden="1">[1]weekly!#REF!</definedName>
    <definedName name="xxxx" localSheetId="44" hidden="1">[1]weekly!#REF!</definedName>
    <definedName name="xxxx" localSheetId="69" hidden="1">[1]weekly!#REF!</definedName>
    <definedName name="xxxx" localSheetId="45" hidden="1">[1]weekly!#REF!</definedName>
    <definedName name="xxxx" localSheetId="24" hidden="1">[1]weekly!#REF!</definedName>
    <definedName name="xxxx" localSheetId="25" hidden="1">[1]weekly!#REF!</definedName>
    <definedName name="xxxx" localSheetId="46" hidden="1">[1]weekly!#REF!</definedName>
    <definedName name="xxxx" localSheetId="14" hidden="1">[1]weekly!#REF!</definedName>
    <definedName name="xxxx" localSheetId="93" hidden="1">[1]weekly!#REF!</definedName>
    <definedName name="xxxx" localSheetId="47" hidden="1">[1]weekly!#REF!</definedName>
    <definedName name="xxxx" localSheetId="48" hidden="1">[1]weekly!#REF!</definedName>
    <definedName name="xxxx" localSheetId="49" hidden="1">[1]weekly!#REF!</definedName>
    <definedName name="xxxx" localSheetId="50" hidden="1">[1]weekly!#REF!</definedName>
    <definedName name="xxxx" localSheetId="54" hidden="1">[1]weekly!#REF!</definedName>
    <definedName name="xxxx" localSheetId="51" hidden="1">[1]weekly!#REF!</definedName>
    <definedName name="xxxx" localSheetId="52" hidden="1">[1]weekly!#REF!</definedName>
    <definedName name="xxxx" localSheetId="34" hidden="1">[1]weekly!#REF!</definedName>
    <definedName name="xxxx" localSheetId="59" hidden="1">[1]weekly!#REF!</definedName>
    <definedName name="xxxx" localSheetId="53" hidden="1">[1]weekly!#REF!</definedName>
    <definedName name="xxxx" localSheetId="91" hidden="1">[1]weekly!#REF!</definedName>
    <definedName name="xxxx" localSheetId="88" hidden="1">[1]weekly!#REF!</definedName>
    <definedName name="xxxx" localSheetId="90" hidden="1">[1]weekly!#REF!</definedName>
    <definedName name="xxxx" hidden="1">[1]weekly!#REF!</definedName>
    <definedName name="y" localSheetId="60" hidden="1">[1]weekly!#REF!</definedName>
    <definedName name="y" localSheetId="87" hidden="1">[1]weekly!#REF!</definedName>
    <definedName name="y" localSheetId="36" hidden="1">[1]weekly!#REF!</definedName>
    <definedName name="y" localSheetId="61" hidden="1">[1]weekly!#REF!</definedName>
    <definedName name="y" localSheetId="37" hidden="1">[1]weekly!#REF!</definedName>
    <definedName name="y" localSheetId="57" hidden="1">[1]weekly!#REF!</definedName>
    <definedName name="y" localSheetId="56" hidden="1">[1]weekly!#REF!</definedName>
    <definedName name="y" localSheetId="58" hidden="1">[1]weekly!#REF!</definedName>
    <definedName name="y" localSheetId="83" hidden="1">[1]weekly!#REF!</definedName>
    <definedName name="y" localSheetId="38" hidden="1">[1]weekly!#REF!</definedName>
    <definedName name="y" localSheetId="39" hidden="1">[1]weekly!#REF!</definedName>
    <definedName name="y" localSheetId="95" hidden="1">[1]weekly!#REF!</definedName>
    <definedName name="y" localSheetId="40" hidden="1">[1]weekly!#REF!</definedName>
    <definedName name="y" localSheetId="92" hidden="1">[1]weekly!#REF!</definedName>
    <definedName name="y" localSheetId="41" hidden="1">[1]weekly!#REF!</definedName>
    <definedName name="y" localSheetId="42" hidden="1">[1]weekly!#REF!</definedName>
    <definedName name="y" localSheetId="43" hidden="1">[1]weekly!#REF!</definedName>
    <definedName name="y" localSheetId="33" hidden="1">[1]weekly!#REF!</definedName>
    <definedName name="y" localSheetId="82" hidden="1">[1]weekly!#REF!</definedName>
    <definedName name="y" localSheetId="44" hidden="1">[1]weekly!#REF!</definedName>
    <definedName name="y" localSheetId="69" hidden="1">[1]weekly!#REF!</definedName>
    <definedName name="y" localSheetId="45" hidden="1">[1]weekly!#REF!</definedName>
    <definedName name="y" localSheetId="24" hidden="1">[1]weekly!#REF!</definedName>
    <definedName name="y" localSheetId="25" hidden="1">[1]weekly!#REF!</definedName>
    <definedName name="y" localSheetId="46" hidden="1">[1]weekly!#REF!</definedName>
    <definedName name="y" localSheetId="14" hidden="1">[1]weekly!#REF!</definedName>
    <definedName name="y" localSheetId="93" hidden="1">[1]weekly!#REF!</definedName>
    <definedName name="y" localSheetId="47" hidden="1">[1]weekly!#REF!</definedName>
    <definedName name="y" localSheetId="48" hidden="1">[1]weekly!#REF!</definedName>
    <definedName name="y" localSheetId="49" hidden="1">[1]weekly!#REF!</definedName>
    <definedName name="y" localSheetId="50" hidden="1">[1]weekly!#REF!</definedName>
    <definedName name="y" localSheetId="54" hidden="1">[1]weekly!#REF!</definedName>
    <definedName name="y" localSheetId="51" hidden="1">[1]weekly!#REF!</definedName>
    <definedName name="y" localSheetId="52" hidden="1">[1]weekly!#REF!</definedName>
    <definedName name="y" localSheetId="34" hidden="1">[1]weekly!#REF!</definedName>
    <definedName name="y" localSheetId="59" hidden="1">[1]weekly!#REF!</definedName>
    <definedName name="y" localSheetId="53" hidden="1">[1]weekly!#REF!</definedName>
    <definedName name="y" localSheetId="91" hidden="1">[1]weekly!#REF!</definedName>
    <definedName name="y" localSheetId="88" hidden="1">[1]weekly!#REF!</definedName>
    <definedName name="y" localSheetId="90" hidden="1">[1]weekly!#REF!</definedName>
    <definedName name="y" hidden="1">[1]weekly!#REF!</definedName>
    <definedName name="z" localSheetId="60" hidden="1">[1]weekly!#REF!</definedName>
    <definedName name="z" localSheetId="87" hidden="1">[1]weekly!#REF!</definedName>
    <definedName name="z" localSheetId="36" hidden="1">[1]weekly!#REF!</definedName>
    <definedName name="z" localSheetId="61" hidden="1">[1]weekly!#REF!</definedName>
    <definedName name="z" localSheetId="37" hidden="1">[1]weekly!#REF!</definedName>
    <definedName name="z" localSheetId="57" hidden="1">[1]weekly!#REF!</definedName>
    <definedName name="z" localSheetId="56" hidden="1">[1]weekly!#REF!</definedName>
    <definedName name="z" localSheetId="58" hidden="1">[1]weekly!#REF!</definedName>
    <definedName name="z" localSheetId="83" hidden="1">[1]weekly!#REF!</definedName>
    <definedName name="z" localSheetId="38" hidden="1">[1]weekly!#REF!</definedName>
    <definedName name="z" localSheetId="39" hidden="1">[1]weekly!#REF!</definedName>
    <definedName name="z" localSheetId="95" hidden="1">[1]weekly!#REF!</definedName>
    <definedName name="z" localSheetId="40" hidden="1">[1]weekly!#REF!</definedName>
    <definedName name="z" localSheetId="92" hidden="1">[1]weekly!#REF!</definedName>
    <definedName name="z" localSheetId="41" hidden="1">[1]weekly!#REF!</definedName>
    <definedName name="z" localSheetId="42" hidden="1">[1]weekly!#REF!</definedName>
    <definedName name="z" localSheetId="43" hidden="1">[1]weekly!#REF!</definedName>
    <definedName name="z" localSheetId="33" hidden="1">[1]weekly!#REF!</definedName>
    <definedName name="z" localSheetId="82" hidden="1">[1]weekly!#REF!</definedName>
    <definedName name="z" localSheetId="44" hidden="1">[1]weekly!#REF!</definedName>
    <definedName name="z" localSheetId="69" hidden="1">[1]weekly!#REF!</definedName>
    <definedName name="z" localSheetId="45" hidden="1">[1]weekly!#REF!</definedName>
    <definedName name="z" localSheetId="24" hidden="1">[1]weekly!#REF!</definedName>
    <definedName name="z" localSheetId="25" hidden="1">[1]weekly!#REF!</definedName>
    <definedName name="z" localSheetId="46" hidden="1">[1]weekly!#REF!</definedName>
    <definedName name="z" localSheetId="14" hidden="1">[1]weekly!#REF!</definedName>
    <definedName name="z" localSheetId="93" hidden="1">[1]weekly!#REF!</definedName>
    <definedName name="z" localSheetId="2" hidden="1">[1]weekly!#REF!</definedName>
    <definedName name="z" localSheetId="47" hidden="1">[1]weekly!#REF!</definedName>
    <definedName name="z" localSheetId="48" hidden="1">[1]weekly!#REF!</definedName>
    <definedName name="z" localSheetId="49" hidden="1">[1]weekly!#REF!</definedName>
    <definedName name="z" localSheetId="50" hidden="1">[1]weekly!#REF!</definedName>
    <definedName name="z" localSheetId="54" hidden="1">[1]weekly!#REF!</definedName>
    <definedName name="z" localSheetId="51" hidden="1">[1]weekly!#REF!</definedName>
    <definedName name="z" localSheetId="52" hidden="1">[1]weekly!#REF!</definedName>
    <definedName name="z" localSheetId="34" hidden="1">[1]weekly!#REF!</definedName>
    <definedName name="z" localSheetId="59" hidden="1">[1]weekly!#REF!</definedName>
    <definedName name="z" localSheetId="53" hidden="1">[1]weekly!#REF!</definedName>
    <definedName name="z" localSheetId="91" hidden="1">[1]weekly!#REF!</definedName>
    <definedName name="z" localSheetId="88" hidden="1">[1]weekly!#REF!</definedName>
    <definedName name="z" localSheetId="90" hidden="1">[1]weekly!#REF!</definedName>
    <definedName name="z" hidden="1">[1]weekly!#REF!</definedName>
    <definedName name="zz" localSheetId="60" hidden="1">[1]weekly!#REF!</definedName>
    <definedName name="zz" localSheetId="87" hidden="1">[1]weekly!#REF!</definedName>
    <definedName name="zz" localSheetId="36" hidden="1">[1]weekly!#REF!</definedName>
    <definedName name="zz" localSheetId="61" hidden="1">[1]weekly!#REF!</definedName>
    <definedName name="zz" localSheetId="37" hidden="1">[1]weekly!#REF!</definedName>
    <definedName name="zz" localSheetId="57" hidden="1">[1]weekly!#REF!</definedName>
    <definedName name="zz" localSheetId="56" hidden="1">[1]weekly!#REF!</definedName>
    <definedName name="zz" localSheetId="58" hidden="1">[1]weekly!#REF!</definedName>
    <definedName name="zz" localSheetId="83" hidden="1">[1]weekly!#REF!</definedName>
    <definedName name="zz" localSheetId="38" hidden="1">[1]weekly!#REF!</definedName>
    <definedName name="zz" localSheetId="39" hidden="1">[1]weekly!#REF!</definedName>
    <definedName name="zz" localSheetId="95" hidden="1">[1]weekly!#REF!</definedName>
    <definedName name="zz" localSheetId="40" hidden="1">[1]weekly!#REF!</definedName>
    <definedName name="zz" localSheetId="92" hidden="1">[1]weekly!#REF!</definedName>
    <definedName name="zz" localSheetId="41" hidden="1">[1]weekly!#REF!</definedName>
    <definedName name="zz" localSheetId="42" hidden="1">[1]weekly!#REF!</definedName>
    <definedName name="zz" localSheetId="43" hidden="1">[1]weekly!#REF!</definedName>
    <definedName name="zz" localSheetId="33" hidden="1">[1]weekly!#REF!</definedName>
    <definedName name="zz" localSheetId="82" hidden="1">[1]weekly!#REF!</definedName>
    <definedName name="zz" localSheetId="44" hidden="1">[1]weekly!#REF!</definedName>
    <definedName name="zz" localSheetId="69" hidden="1">[1]weekly!#REF!</definedName>
    <definedName name="zz" localSheetId="45" hidden="1">[1]weekly!#REF!</definedName>
    <definedName name="zz" localSheetId="24" hidden="1">[1]weekly!#REF!</definedName>
    <definedName name="zz" localSheetId="25" hidden="1">[1]weekly!#REF!</definedName>
    <definedName name="zz" localSheetId="46" hidden="1">[1]weekly!#REF!</definedName>
    <definedName name="zz" localSheetId="14" hidden="1">[1]weekly!#REF!</definedName>
    <definedName name="zz" localSheetId="93" hidden="1">[1]weekly!#REF!</definedName>
    <definedName name="zz" localSheetId="47" hidden="1">[1]weekly!#REF!</definedName>
    <definedName name="zz" localSheetId="48" hidden="1">[1]weekly!#REF!</definedName>
    <definedName name="zz" localSheetId="49" hidden="1">[1]weekly!#REF!</definedName>
    <definedName name="zz" localSheetId="50" hidden="1">[1]weekly!#REF!</definedName>
    <definedName name="zz" localSheetId="54" hidden="1">[1]weekly!#REF!</definedName>
    <definedName name="zz" localSheetId="51" hidden="1">[1]weekly!#REF!</definedName>
    <definedName name="zz" localSheetId="52" hidden="1">[1]weekly!#REF!</definedName>
    <definedName name="zz" localSheetId="34" hidden="1">[1]weekly!#REF!</definedName>
    <definedName name="zz" localSheetId="59" hidden="1">[1]weekly!#REF!</definedName>
    <definedName name="zz" localSheetId="53" hidden="1">[1]weekly!#REF!</definedName>
    <definedName name="zz" localSheetId="91" hidden="1">[1]weekly!#REF!</definedName>
    <definedName name="zz" localSheetId="88" hidden="1">[1]weekly!#REF!</definedName>
    <definedName name="zz" localSheetId="90" hidden="1">[1]weekly!#REF!</definedName>
    <definedName name="zz" hidden="1">[1]weekly!#REF!</definedName>
  </definedNames>
  <calcPr calcId="162913"/>
</workbook>
</file>

<file path=xl/calcChain.xml><?xml version="1.0" encoding="utf-8"?>
<calcChain xmlns="http://schemas.openxmlformats.org/spreadsheetml/2006/main">
  <c r="C625" i="217" l="1"/>
  <c r="C623" i="217"/>
  <c r="C619" i="217"/>
  <c r="C617" i="217"/>
  <c r="C271" i="217"/>
  <c r="C269" i="217"/>
  <c r="C298" i="217" s="1"/>
  <c r="C300" i="217"/>
  <c r="I122" i="217"/>
  <c r="C120" i="217"/>
  <c r="C118" i="217"/>
  <c r="C266" i="152"/>
  <c r="C260" i="152"/>
  <c r="B127" i="95"/>
  <c r="A1" i="287" l="1"/>
  <c r="A10" i="123" l="1"/>
  <c r="D196" i="108" l="1"/>
  <c r="F34" i="212" l="1"/>
  <c r="D54" i="212" l="1"/>
  <c r="D56" i="212"/>
  <c r="K158" i="19" l="1"/>
  <c r="AO68" i="19"/>
  <c r="AO67" i="19"/>
  <c r="AN68" i="19"/>
  <c r="AN67" i="19"/>
  <c r="AN52" i="19"/>
  <c r="AN51" i="19"/>
  <c r="AP51" i="19" s="1"/>
  <c r="AO52" i="19"/>
  <c r="AO51" i="19"/>
  <c r="C91" i="217" l="1"/>
  <c r="C558" i="19" l="1"/>
  <c r="A558" i="19" s="1"/>
  <c r="AO53" i="19"/>
  <c r="AN53" i="19" l="1"/>
  <c r="AP53" i="19" s="1"/>
  <c r="AP67" i="19"/>
  <c r="AN69" i="19"/>
  <c r="AP52" i="19"/>
  <c r="AP68" i="19" l="1"/>
  <c r="AO69" i="19"/>
  <c r="AP69" i="19" s="1"/>
  <c r="A51" i="19" l="1"/>
  <c r="C141" i="19"/>
  <c r="H34" i="212"/>
  <c r="K34" i="212" s="1"/>
  <c r="K275" i="19" l="1"/>
  <c r="G111" i="19"/>
  <c r="F45" i="212" l="1"/>
  <c r="D57" i="225" l="1"/>
  <c r="E57" i="225"/>
  <c r="F57" i="225"/>
  <c r="G57" i="225"/>
  <c r="H57" i="225"/>
  <c r="I57" i="225"/>
  <c r="J57" i="225"/>
  <c r="K57" i="225"/>
  <c r="L57" i="225"/>
  <c r="M57" i="225"/>
  <c r="N57" i="225"/>
  <c r="O57" i="225"/>
  <c r="D58" i="225"/>
  <c r="E58" i="225"/>
  <c r="F58" i="225"/>
  <c r="G58" i="225"/>
  <c r="H58" i="225"/>
  <c r="I58" i="225"/>
  <c r="J58" i="225"/>
  <c r="K58" i="225"/>
  <c r="L58" i="225"/>
  <c r="M58" i="225"/>
  <c r="N58" i="225"/>
  <c r="O58" i="225"/>
  <c r="D59" i="225"/>
  <c r="E59" i="225"/>
  <c r="F59" i="225"/>
  <c r="G59" i="225"/>
  <c r="H59" i="225"/>
  <c r="I59" i="225"/>
  <c r="J59" i="225"/>
  <c r="K59" i="225"/>
  <c r="L59" i="225"/>
  <c r="M59" i="225"/>
  <c r="N59" i="225"/>
  <c r="O59" i="225"/>
  <c r="D60" i="225"/>
  <c r="E60" i="225"/>
  <c r="F60" i="225"/>
  <c r="G60" i="225"/>
  <c r="H60" i="225"/>
  <c r="I60" i="225"/>
  <c r="J60" i="225"/>
  <c r="K60" i="225"/>
  <c r="L60" i="225"/>
  <c r="M60" i="225"/>
  <c r="N60" i="225"/>
  <c r="O60" i="225"/>
  <c r="D61" i="225"/>
  <c r="E61" i="225"/>
  <c r="F61" i="225"/>
  <c r="G61" i="225"/>
  <c r="H61" i="225"/>
  <c r="I61" i="225"/>
  <c r="J61" i="225"/>
  <c r="K61" i="225"/>
  <c r="L61" i="225"/>
  <c r="M61" i="225"/>
  <c r="N61" i="225"/>
  <c r="O61" i="225"/>
  <c r="D62" i="225"/>
  <c r="E62" i="225"/>
  <c r="F62" i="225"/>
  <c r="G62" i="225"/>
  <c r="H62" i="225"/>
  <c r="I62" i="225"/>
  <c r="J62" i="225"/>
  <c r="K62" i="225"/>
  <c r="L62" i="225"/>
  <c r="M62" i="225"/>
  <c r="N62" i="225"/>
  <c r="O62" i="225"/>
  <c r="D63" i="225"/>
  <c r="E63" i="225"/>
  <c r="F63" i="225"/>
  <c r="G63" i="225"/>
  <c r="H63" i="225"/>
  <c r="I63" i="225"/>
  <c r="J63" i="225"/>
  <c r="K63" i="225"/>
  <c r="L63" i="225"/>
  <c r="M63" i="225"/>
  <c r="N63" i="225"/>
  <c r="O63" i="225"/>
  <c r="D64" i="225"/>
  <c r="E64" i="225"/>
  <c r="F64" i="225"/>
  <c r="G64" i="225"/>
  <c r="H64" i="225"/>
  <c r="I64" i="225"/>
  <c r="J64" i="225"/>
  <c r="K64" i="225"/>
  <c r="L64" i="225"/>
  <c r="M64" i="225"/>
  <c r="N64" i="225"/>
  <c r="O64" i="225"/>
  <c r="D65" i="225"/>
  <c r="E65" i="225"/>
  <c r="F65" i="225"/>
  <c r="G65" i="225"/>
  <c r="H65" i="225"/>
  <c r="I65" i="225"/>
  <c r="J65" i="225"/>
  <c r="K65" i="225"/>
  <c r="L65" i="225"/>
  <c r="M65" i="225"/>
  <c r="N65" i="225"/>
  <c r="O65" i="225"/>
  <c r="D66" i="225"/>
  <c r="E66" i="225"/>
  <c r="F66" i="225"/>
  <c r="G66" i="225"/>
  <c r="H66" i="225"/>
  <c r="I66" i="225"/>
  <c r="J66" i="225"/>
  <c r="K66" i="225"/>
  <c r="L66" i="225"/>
  <c r="M66" i="225"/>
  <c r="N66" i="225"/>
  <c r="O66" i="225"/>
  <c r="D67" i="225"/>
  <c r="E67" i="225"/>
  <c r="F67" i="225"/>
  <c r="G67" i="225"/>
  <c r="H67" i="225"/>
  <c r="I67" i="225"/>
  <c r="J67" i="225"/>
  <c r="K67" i="225"/>
  <c r="L67" i="225"/>
  <c r="M67" i="225"/>
  <c r="N67" i="225"/>
  <c r="O67" i="225"/>
  <c r="D68" i="225"/>
  <c r="E68" i="225"/>
  <c r="F68" i="225"/>
  <c r="G68" i="225"/>
  <c r="H68" i="225"/>
  <c r="I68" i="225"/>
  <c r="J68" i="225"/>
  <c r="K68" i="225"/>
  <c r="L68" i="225"/>
  <c r="M68" i="225"/>
  <c r="N68" i="225"/>
  <c r="O68" i="225"/>
  <c r="D69" i="225"/>
  <c r="E69" i="225"/>
  <c r="F69" i="225"/>
  <c r="G69" i="225"/>
  <c r="H69" i="225"/>
  <c r="I69" i="225"/>
  <c r="J69" i="225"/>
  <c r="K69" i="225"/>
  <c r="L69" i="225"/>
  <c r="M69" i="225"/>
  <c r="N69" i="225"/>
  <c r="O69" i="225"/>
  <c r="D70" i="225"/>
  <c r="E70" i="225"/>
  <c r="F70" i="225"/>
  <c r="G70" i="225"/>
  <c r="H70" i="225"/>
  <c r="I70" i="225"/>
  <c r="J70" i="225"/>
  <c r="K70" i="225"/>
  <c r="L70" i="225"/>
  <c r="M70" i="225"/>
  <c r="N70" i="225"/>
  <c r="O70" i="225"/>
  <c r="D71" i="225"/>
  <c r="E71" i="225"/>
  <c r="F71" i="225"/>
  <c r="G71" i="225"/>
  <c r="H71" i="225"/>
  <c r="I71" i="225"/>
  <c r="J71" i="225"/>
  <c r="K71" i="225"/>
  <c r="L71" i="225"/>
  <c r="M71" i="225"/>
  <c r="N71" i="225"/>
  <c r="O71" i="225"/>
  <c r="D72" i="225"/>
  <c r="E72" i="225"/>
  <c r="F72" i="225"/>
  <c r="G72" i="225"/>
  <c r="H72" i="225"/>
  <c r="I72" i="225"/>
  <c r="J72" i="225"/>
  <c r="K72" i="225"/>
  <c r="L72" i="225"/>
  <c r="M72" i="225"/>
  <c r="N72" i="225"/>
  <c r="O72" i="225"/>
  <c r="D73" i="225"/>
  <c r="E73" i="225"/>
  <c r="F73" i="225"/>
  <c r="G73" i="225"/>
  <c r="H73" i="225"/>
  <c r="I73" i="225"/>
  <c r="J73" i="225"/>
  <c r="K73" i="225"/>
  <c r="L73" i="225"/>
  <c r="M73" i="225"/>
  <c r="N73" i="225"/>
  <c r="O73" i="225"/>
  <c r="D74" i="225"/>
  <c r="E74" i="225"/>
  <c r="F74" i="225"/>
  <c r="G74" i="225"/>
  <c r="H74" i="225"/>
  <c r="I74" i="225"/>
  <c r="J74" i="225"/>
  <c r="K74" i="225"/>
  <c r="L74" i="225"/>
  <c r="M74" i="225"/>
  <c r="N74" i="225"/>
  <c r="O74" i="225"/>
  <c r="E56" i="225"/>
  <c r="F56" i="225"/>
  <c r="G56" i="225"/>
  <c r="H56" i="225"/>
  <c r="I56" i="225"/>
  <c r="J56" i="225"/>
  <c r="K56" i="225"/>
  <c r="L56" i="225"/>
  <c r="M56" i="225"/>
  <c r="N56" i="225"/>
  <c r="O56" i="225"/>
  <c r="D56" i="225"/>
  <c r="H51" i="212" l="1"/>
  <c r="C227" i="108" l="1"/>
  <c r="C222" i="108"/>
  <c r="B196" i="108"/>
  <c r="C154" i="108"/>
  <c r="G112" i="19" l="1"/>
  <c r="C112" i="19" s="1"/>
  <c r="C111" i="19"/>
  <c r="D57" i="212"/>
  <c r="H9" i="68" l="1"/>
  <c r="E3" i="68" s="1"/>
  <c r="E618" i="19" l="1"/>
  <c r="E619" i="19" l="1"/>
  <c r="A619" i="19" s="1"/>
  <c r="D619" i="19"/>
  <c r="G37" i="226"/>
  <c r="H37" i="226"/>
  <c r="I37" i="226"/>
  <c r="J60" i="218" l="1"/>
  <c r="J59" i="218"/>
  <c r="J58" i="218"/>
  <c r="Y93" i="227" l="1"/>
  <c r="Y92" i="227"/>
  <c r="Y91" i="227"/>
  <c r="Y90" i="227"/>
  <c r="Y89" i="227"/>
  <c r="Y88" i="227"/>
  <c r="AA40" i="227"/>
  <c r="AA38" i="227"/>
  <c r="Z40" i="227"/>
  <c r="Z38" i="227"/>
  <c r="AB23" i="227" l="1"/>
  <c r="AB18" i="227"/>
  <c r="AB13" i="227"/>
  <c r="AB37" i="227" s="1"/>
  <c r="E621" i="217" l="1"/>
  <c r="E615" i="217"/>
  <c r="F614" i="217"/>
  <c r="E614" i="217"/>
  <c r="E529" i="217"/>
  <c r="E582" i="217"/>
  <c r="E581" i="217"/>
  <c r="E580" i="217"/>
  <c r="E579" i="217"/>
  <c r="E578" i="217"/>
  <c r="E572" i="217"/>
  <c r="E571" i="217"/>
  <c r="E570" i="217"/>
  <c r="E569" i="217"/>
  <c r="E568" i="217"/>
  <c r="E567" i="217"/>
  <c r="E508" i="217"/>
  <c r="F508" i="217"/>
  <c r="E482" i="217"/>
  <c r="E480" i="217"/>
  <c r="E478" i="217"/>
  <c r="E476" i="217"/>
  <c r="E474" i="217"/>
  <c r="E472" i="217"/>
  <c r="E471" i="217"/>
  <c r="F471" i="217"/>
  <c r="G471" i="217"/>
  <c r="E442" i="217"/>
  <c r="F442" i="217"/>
  <c r="G442" i="217"/>
  <c r="E413" i="217"/>
  <c r="F413" i="217"/>
  <c r="E384" i="217"/>
  <c r="E358" i="217"/>
  <c r="E356" i="217"/>
  <c r="E355" i="217"/>
  <c r="F355" i="217"/>
  <c r="G355" i="217"/>
  <c r="E326" i="217"/>
  <c r="F326" i="217"/>
  <c r="E297" i="217"/>
  <c r="F297" i="217"/>
  <c r="E271" i="217"/>
  <c r="E300" i="217" s="1"/>
  <c r="E269" i="217"/>
  <c r="D268" i="217"/>
  <c r="E268" i="217"/>
  <c r="F268" i="217"/>
  <c r="D241" i="217"/>
  <c r="E241" i="217"/>
  <c r="E239" i="217"/>
  <c r="E238" i="217"/>
  <c r="F238" i="217"/>
  <c r="E209" i="217"/>
  <c r="F209" i="217"/>
  <c r="E182" i="217"/>
  <c r="E180" i="217"/>
  <c r="E179" i="217"/>
  <c r="F150" i="217"/>
  <c r="E150" i="217"/>
  <c r="E120" i="217"/>
  <c r="D120" i="217"/>
  <c r="E118" i="217"/>
  <c r="D118" i="217"/>
  <c r="G117" i="217"/>
  <c r="F117" i="217"/>
  <c r="E117" i="217"/>
  <c r="E91" i="217"/>
  <c r="E122" i="217" s="1"/>
  <c r="E86" i="217"/>
  <c r="F86" i="217"/>
  <c r="D57" i="217"/>
  <c r="E57" i="217"/>
  <c r="E52" i="217"/>
  <c r="F52" i="217"/>
  <c r="G52" i="217"/>
  <c r="H52" i="217"/>
  <c r="I52" i="217"/>
  <c r="J52" i="217"/>
  <c r="K52" i="217"/>
  <c r="L52" i="217"/>
  <c r="M52" i="217"/>
  <c r="N52" i="217"/>
  <c r="O52" i="217"/>
  <c r="P52" i="217"/>
  <c r="Q52" i="217"/>
  <c r="R52" i="217"/>
  <c r="S52" i="217"/>
  <c r="E53" i="217"/>
  <c r="E623" i="217" l="1"/>
  <c r="E625" i="217" s="1"/>
  <c r="E298" i="217"/>
  <c r="E617" i="217"/>
  <c r="E619" i="217" s="1"/>
  <c r="E588" i="217"/>
  <c r="E55" i="113"/>
  <c r="E45" i="113"/>
  <c r="AC46" i="108"/>
  <c r="AB46" i="108"/>
  <c r="AC45" i="108"/>
  <c r="AB45" i="108"/>
  <c r="AC36" i="108"/>
  <c r="AB29" i="152" s="1"/>
  <c r="AB36" i="108"/>
  <c r="M78" i="92" s="1"/>
  <c r="E18" i="113"/>
  <c r="F18" i="113"/>
  <c r="G18" i="113"/>
  <c r="H18" i="113"/>
  <c r="I18" i="113"/>
  <c r="J18" i="113"/>
  <c r="K18" i="113"/>
  <c r="L18" i="113"/>
  <c r="M18" i="113"/>
  <c r="N18" i="113"/>
  <c r="O18" i="113"/>
  <c r="P18" i="113"/>
  <c r="Q18" i="113"/>
  <c r="R18" i="113"/>
  <c r="S18" i="113"/>
  <c r="T18" i="113"/>
  <c r="U18" i="113"/>
  <c r="V18" i="113"/>
  <c r="W18" i="113"/>
  <c r="X18" i="113"/>
  <c r="Y18" i="113"/>
  <c r="Z18" i="113"/>
  <c r="AA18" i="113"/>
  <c r="AB18" i="113"/>
  <c r="E45" i="104"/>
  <c r="E62" i="104" s="1"/>
  <c r="F45" i="104"/>
  <c r="F62" i="104" s="1"/>
  <c r="G62" i="104"/>
  <c r="H62" i="104"/>
  <c r="I62" i="104"/>
  <c r="J62" i="104"/>
  <c r="K62" i="104"/>
  <c r="L62" i="104"/>
  <c r="M62" i="104"/>
  <c r="N62" i="104"/>
  <c r="O62" i="104"/>
  <c r="P62" i="104"/>
  <c r="Q62" i="104"/>
  <c r="R62" i="104"/>
  <c r="S62" i="104"/>
  <c r="T62" i="104"/>
  <c r="U62" i="104"/>
  <c r="V62" i="104"/>
  <c r="W62" i="104"/>
  <c r="X62" i="104"/>
  <c r="Y62" i="104"/>
  <c r="Z62" i="104"/>
  <c r="AA62" i="104"/>
  <c r="AB62" i="104"/>
  <c r="D62" i="104"/>
  <c r="E18" i="104"/>
  <c r="F18" i="104"/>
  <c r="G18" i="104"/>
  <c r="H18" i="104"/>
  <c r="I18" i="104"/>
  <c r="J18" i="104"/>
  <c r="K18" i="104"/>
  <c r="L18" i="104"/>
  <c r="M18" i="104"/>
  <c r="N18" i="104"/>
  <c r="O18" i="104"/>
  <c r="P18" i="104"/>
  <c r="Q18" i="104"/>
  <c r="R18" i="104"/>
  <c r="S18" i="104"/>
  <c r="T18" i="104"/>
  <c r="U18" i="104"/>
  <c r="V18" i="104"/>
  <c r="W18" i="104"/>
  <c r="X18" i="104"/>
  <c r="Y18" i="104"/>
  <c r="Z18" i="104"/>
  <c r="AA18" i="104"/>
  <c r="AB18" i="104"/>
  <c r="C49" i="93"/>
  <c r="AB43" i="93"/>
  <c r="AB41" i="93"/>
  <c r="AB40" i="93"/>
  <c r="AB39" i="93"/>
  <c r="AB38" i="93"/>
  <c r="P42" i="93"/>
  <c r="N78" i="92" l="1"/>
  <c r="P31" i="93"/>
  <c r="AB32" i="93"/>
  <c r="AB30" i="93"/>
  <c r="AB29" i="93"/>
  <c r="AB28" i="93"/>
  <c r="AB27" i="93"/>
  <c r="AB21" i="93"/>
  <c r="AB19" i="93"/>
  <c r="AB18" i="93"/>
  <c r="AB17" i="93"/>
  <c r="P20" i="93"/>
  <c r="C52" i="93" s="1"/>
  <c r="AC51" i="108" l="1"/>
  <c r="AC50" i="108"/>
  <c r="AC37" i="108" s="1"/>
  <c r="AC49" i="108"/>
  <c r="AC47" i="108"/>
  <c r="AC43" i="108"/>
  <c r="AC42" i="108"/>
  <c r="AC35" i="108" s="1"/>
  <c r="AC41" i="108"/>
  <c r="AB19" i="104" l="1"/>
  <c r="AB28" i="152"/>
  <c r="AB30" i="152"/>
  <c r="N79" i="92"/>
  <c r="AB351" i="19"/>
  <c r="AC34" i="108" l="1"/>
  <c r="AB27" i="152" s="1"/>
  <c r="AB12" i="227"/>
  <c r="AB360" i="19"/>
  <c r="AB369" i="19" s="1"/>
  <c r="L161" i="95"/>
  <c r="L160" i="95"/>
  <c r="AB53" i="155"/>
  <c r="AB52" i="155"/>
  <c r="AB79" i="155" s="1"/>
  <c r="AB51" i="155"/>
  <c r="AB47" i="155"/>
  <c r="AB46" i="155"/>
  <c r="AB45" i="155"/>
  <c r="AB41" i="155"/>
  <c r="AB40" i="155"/>
  <c r="AB68" i="155" s="1"/>
  <c r="AB39" i="155"/>
  <c r="AB38" i="155"/>
  <c r="AB44" i="155" s="1"/>
  <c r="AB50" i="155" s="1"/>
  <c r="AB56" i="155" s="1"/>
  <c r="Z81" i="227" l="1"/>
  <c r="AB17" i="227"/>
  <c r="AB22" i="227" s="1"/>
  <c r="AB27" i="227" s="1"/>
  <c r="AB73" i="155"/>
  <c r="V56" i="217" s="1"/>
  <c r="AB77" i="155"/>
  <c r="AB67" i="155"/>
  <c r="AB71" i="155" s="1"/>
  <c r="AA121" i="155" s="1"/>
  <c r="AB62" i="155"/>
  <c r="E54" i="212"/>
  <c r="AB36" i="227" l="1"/>
  <c r="AB32" i="227"/>
  <c r="P35" i="226"/>
  <c r="O36" i="226"/>
  <c r="B37" i="226"/>
  <c r="Q36" i="226"/>
  <c r="J36" i="226"/>
  <c r="E36" i="226"/>
  <c r="D36" i="226"/>
  <c r="C36" i="226"/>
  <c r="B36" i="226"/>
  <c r="Q35" i="226"/>
  <c r="O35" i="226"/>
  <c r="J35" i="226"/>
  <c r="E35" i="226"/>
  <c r="D35" i="226"/>
  <c r="C35" i="226"/>
  <c r="B35" i="226"/>
  <c r="Q34" i="226"/>
  <c r="J34" i="226"/>
  <c r="E34" i="226"/>
  <c r="D34" i="226"/>
  <c r="C34" i="226"/>
  <c r="B34" i="226"/>
  <c r="Q33" i="226"/>
  <c r="O33" i="226"/>
  <c r="J33" i="226"/>
  <c r="E33" i="226"/>
  <c r="D33" i="226"/>
  <c r="C33" i="226"/>
  <c r="B33" i="226"/>
  <c r="Q32" i="226"/>
  <c r="J32" i="226"/>
  <c r="E32" i="226"/>
  <c r="D32" i="226"/>
  <c r="C32" i="226"/>
  <c r="B32" i="226"/>
  <c r="Q31" i="226"/>
  <c r="O31" i="226"/>
  <c r="J31" i="226"/>
  <c r="E31" i="226"/>
  <c r="D31" i="226"/>
  <c r="C31" i="226"/>
  <c r="B31" i="226"/>
  <c r="Q30" i="226"/>
  <c r="J30" i="226"/>
  <c r="E30" i="226"/>
  <c r="D30" i="226"/>
  <c r="C30" i="226"/>
  <c r="B30" i="226"/>
  <c r="Q29" i="226"/>
  <c r="J29" i="226"/>
  <c r="E29" i="226"/>
  <c r="D29" i="226"/>
  <c r="C29" i="226"/>
  <c r="B29" i="226"/>
  <c r="Q28" i="226"/>
  <c r="J28" i="226"/>
  <c r="E28" i="226"/>
  <c r="D28" i="226"/>
  <c r="C28" i="226"/>
  <c r="B28" i="226"/>
  <c r="Q27" i="226"/>
  <c r="O27" i="226"/>
  <c r="J27" i="226"/>
  <c r="E27" i="226"/>
  <c r="D27" i="226"/>
  <c r="C27" i="226"/>
  <c r="B27" i="226"/>
  <c r="Q26" i="226"/>
  <c r="J26" i="226"/>
  <c r="E26" i="226"/>
  <c r="D26" i="226"/>
  <c r="C26" i="226"/>
  <c r="B26" i="226"/>
  <c r="Q25" i="226"/>
  <c r="O25" i="226"/>
  <c r="J25" i="226"/>
  <c r="E25" i="226"/>
  <c r="D25" i="226"/>
  <c r="C25" i="226"/>
  <c r="B25" i="226"/>
  <c r="Q24" i="226"/>
  <c r="J24" i="226"/>
  <c r="E24" i="226"/>
  <c r="D24" i="226"/>
  <c r="C24" i="226"/>
  <c r="B24" i="226"/>
  <c r="Q23" i="226"/>
  <c r="O23" i="226"/>
  <c r="J23" i="226"/>
  <c r="E23" i="226"/>
  <c r="D23" i="226"/>
  <c r="C23" i="226"/>
  <c r="B23" i="226"/>
  <c r="Q22" i="226"/>
  <c r="O22" i="226"/>
  <c r="J22" i="226"/>
  <c r="E22" i="226"/>
  <c r="D22" i="226"/>
  <c r="C22" i="226"/>
  <c r="B22" i="226"/>
  <c r="Q21" i="226"/>
  <c r="O21" i="226"/>
  <c r="J21" i="226"/>
  <c r="E21" i="226"/>
  <c r="D21" i="226"/>
  <c r="C21" i="226"/>
  <c r="B21" i="226"/>
  <c r="Q20" i="226"/>
  <c r="O20" i="226"/>
  <c r="J20" i="226"/>
  <c r="E20" i="226"/>
  <c r="D20" i="226"/>
  <c r="C20" i="226"/>
  <c r="B20" i="226"/>
  <c r="Q19" i="226"/>
  <c r="O19" i="226"/>
  <c r="J19" i="226"/>
  <c r="E19" i="226"/>
  <c r="D19" i="226"/>
  <c r="C19" i="226"/>
  <c r="B19" i="226"/>
  <c r="Q18" i="226"/>
  <c r="O18" i="226"/>
  <c r="J18" i="226"/>
  <c r="E18" i="226"/>
  <c r="D18" i="226"/>
  <c r="C18" i="226"/>
  <c r="B18" i="226"/>
  <c r="E17" i="226"/>
  <c r="I17" i="226" s="1"/>
  <c r="M17" i="226" s="1"/>
  <c r="Q17" i="226" s="1"/>
  <c r="U17" i="226" s="1"/>
  <c r="D17" i="226"/>
  <c r="H17" i="226" s="1"/>
  <c r="L17" i="226" s="1"/>
  <c r="P17" i="226" s="1"/>
  <c r="T17" i="226" s="1"/>
  <c r="C17" i="226"/>
  <c r="G17" i="226" s="1"/>
  <c r="K17" i="226" s="1"/>
  <c r="O17" i="226" s="1"/>
  <c r="S17" i="226" s="1"/>
  <c r="C16" i="226"/>
  <c r="B15" i="226"/>
  <c r="I60" i="218"/>
  <c r="H60" i="218"/>
  <c r="G60" i="218"/>
  <c r="F60" i="218"/>
  <c r="E60" i="218"/>
  <c r="D60" i="218"/>
  <c r="C60" i="218"/>
  <c r="I59" i="218"/>
  <c r="H59" i="218"/>
  <c r="G59" i="218"/>
  <c r="F59" i="218"/>
  <c r="E59" i="218"/>
  <c r="D59" i="218"/>
  <c r="C59" i="218"/>
  <c r="I58" i="218"/>
  <c r="H58" i="218"/>
  <c r="G58" i="218"/>
  <c r="F58" i="218"/>
  <c r="A10" i="218"/>
  <c r="Y40" i="227"/>
  <c r="X40" i="227"/>
  <c r="W40" i="227"/>
  <c r="V40" i="227"/>
  <c r="U40" i="227"/>
  <c r="T40" i="227"/>
  <c r="S40" i="227"/>
  <c r="R40" i="227"/>
  <c r="Q40" i="227"/>
  <c r="P40" i="227"/>
  <c r="O40" i="227"/>
  <c r="N40" i="227"/>
  <c r="M40" i="227"/>
  <c r="L40" i="227"/>
  <c r="K40" i="227"/>
  <c r="J40" i="227"/>
  <c r="I40" i="227"/>
  <c r="H40" i="227"/>
  <c r="G40" i="227"/>
  <c r="F40" i="227"/>
  <c r="E40" i="227"/>
  <c r="D40" i="227"/>
  <c r="C40" i="227"/>
  <c r="Y38" i="227"/>
  <c r="X38" i="227"/>
  <c r="W88" i="227" s="1"/>
  <c r="W90" i="227" s="1"/>
  <c r="W92" i="227" s="1"/>
  <c r="W38" i="227"/>
  <c r="V38" i="227"/>
  <c r="U38" i="227"/>
  <c r="T38" i="227"/>
  <c r="S88" i="227" s="1"/>
  <c r="S90" i="227" s="1"/>
  <c r="S92" i="227" s="1"/>
  <c r="S38" i="227"/>
  <c r="R38" i="227"/>
  <c r="Q38" i="227"/>
  <c r="P38" i="227"/>
  <c r="O88" i="227" s="1"/>
  <c r="O90" i="227" s="1"/>
  <c r="O92" i="227" s="1"/>
  <c r="O38" i="227"/>
  <c r="N38" i="227"/>
  <c r="M38" i="227"/>
  <c r="L38" i="227"/>
  <c r="K88" i="227" s="1"/>
  <c r="K90" i="227" s="1"/>
  <c r="K92" i="227" s="1"/>
  <c r="K38" i="227"/>
  <c r="J38" i="227"/>
  <c r="I38" i="227"/>
  <c r="H38" i="227"/>
  <c r="G88" i="227" s="1"/>
  <c r="G90" i="227" s="1"/>
  <c r="G92" i="227" s="1"/>
  <c r="G38" i="227"/>
  <c r="F38" i="227"/>
  <c r="E38" i="227"/>
  <c r="D38" i="227"/>
  <c r="C88" i="227" s="1"/>
  <c r="C90" i="227" s="1"/>
  <c r="C92" i="227" s="1"/>
  <c r="C38" i="227"/>
  <c r="P28" i="227"/>
  <c r="AA23" i="227"/>
  <c r="Z23" i="227"/>
  <c r="Y23" i="227"/>
  <c r="X23" i="227"/>
  <c r="W23" i="227"/>
  <c r="V23" i="227"/>
  <c r="U23" i="227"/>
  <c r="T23" i="227"/>
  <c r="S23" i="227"/>
  <c r="R23" i="227"/>
  <c r="Q23" i="227"/>
  <c r="P23" i="227"/>
  <c r="O23" i="227"/>
  <c r="N23" i="227"/>
  <c r="M23" i="227"/>
  <c r="L23" i="227"/>
  <c r="K23" i="227"/>
  <c r="J23" i="227"/>
  <c r="I23" i="227"/>
  <c r="H23" i="227"/>
  <c r="G23" i="227"/>
  <c r="F23" i="227"/>
  <c r="E23" i="227"/>
  <c r="D23" i="227"/>
  <c r="C23" i="227"/>
  <c r="AA18" i="227"/>
  <c r="Z18" i="227"/>
  <c r="Y18" i="227"/>
  <c r="X18" i="227"/>
  <c r="W18" i="227"/>
  <c r="V18" i="227"/>
  <c r="U18" i="227"/>
  <c r="T18" i="227"/>
  <c r="S18" i="227"/>
  <c r="R18" i="227"/>
  <c r="Q18" i="227"/>
  <c r="P18" i="227"/>
  <c r="O18" i="227"/>
  <c r="N18" i="227"/>
  <c r="M18" i="227"/>
  <c r="L18" i="227"/>
  <c r="K18" i="227"/>
  <c r="J18" i="227"/>
  <c r="I18" i="227"/>
  <c r="H18" i="227"/>
  <c r="G18" i="227"/>
  <c r="F18" i="227"/>
  <c r="E18" i="227"/>
  <c r="D18" i="227"/>
  <c r="C18" i="227"/>
  <c r="AA13" i="227"/>
  <c r="Z13" i="227"/>
  <c r="Z37" i="227" s="1"/>
  <c r="Y13" i="227"/>
  <c r="Y37" i="227" s="1"/>
  <c r="X13" i="227"/>
  <c r="X37" i="227" s="1"/>
  <c r="W13" i="227"/>
  <c r="W37" i="227" s="1"/>
  <c r="V82" i="227" s="1"/>
  <c r="V84" i="227" s="1"/>
  <c r="V86" i="227" s="1"/>
  <c r="V13" i="227"/>
  <c r="V37" i="227" s="1"/>
  <c r="U13" i="227"/>
  <c r="U37" i="227" s="1"/>
  <c r="T13" i="227"/>
  <c r="T37" i="227" s="1"/>
  <c r="S13" i="227"/>
  <c r="S37" i="227" s="1"/>
  <c r="R82" i="227" s="1"/>
  <c r="R84" i="227" s="1"/>
  <c r="R86" i="227" s="1"/>
  <c r="R13" i="227"/>
  <c r="R37" i="227" s="1"/>
  <c r="Q13" i="227"/>
  <c r="Q37" i="227" s="1"/>
  <c r="P13" i="227"/>
  <c r="P37" i="227" s="1"/>
  <c r="O13" i="227"/>
  <c r="O37" i="227" s="1"/>
  <c r="N82" i="227" s="1"/>
  <c r="N84" i="227" s="1"/>
  <c r="N86" i="227" s="1"/>
  <c r="N13" i="227"/>
  <c r="N37" i="227" s="1"/>
  <c r="M13" i="227"/>
  <c r="M37" i="227" s="1"/>
  <c r="L13" i="227"/>
  <c r="L37" i="227" s="1"/>
  <c r="K13" i="227"/>
  <c r="K37" i="227" s="1"/>
  <c r="J82" i="227" s="1"/>
  <c r="J84" i="227" s="1"/>
  <c r="J86" i="227" s="1"/>
  <c r="J13" i="227"/>
  <c r="J37" i="227" s="1"/>
  <c r="I13" i="227"/>
  <c r="I37" i="227" s="1"/>
  <c r="H13" i="227"/>
  <c r="H37" i="227" s="1"/>
  <c r="G13" i="227"/>
  <c r="G37" i="227" s="1"/>
  <c r="F82" i="227" s="1"/>
  <c r="F84" i="227" s="1"/>
  <c r="F86" i="227" s="1"/>
  <c r="F13" i="227"/>
  <c r="F37" i="227" s="1"/>
  <c r="E13" i="227"/>
  <c r="E37" i="227" s="1"/>
  <c r="D13" i="227"/>
  <c r="D37" i="227" s="1"/>
  <c r="C13" i="227"/>
  <c r="C37" i="227" s="1"/>
  <c r="AA12" i="227"/>
  <c r="Y81" i="227" s="1"/>
  <c r="Z12" i="227"/>
  <c r="X81" i="227" s="1"/>
  <c r="Y12" i="227"/>
  <c r="Y17" i="227" s="1"/>
  <c r="Y22" i="227" s="1"/>
  <c r="Y27" i="227" s="1"/>
  <c r="D621" i="217"/>
  <c r="C621" i="217"/>
  <c r="D615" i="217"/>
  <c r="C615" i="217"/>
  <c r="V614" i="217"/>
  <c r="U614" i="217"/>
  <c r="T614" i="217"/>
  <c r="S614" i="217"/>
  <c r="R614" i="217"/>
  <c r="Q614" i="217"/>
  <c r="P614" i="217"/>
  <c r="O614" i="217"/>
  <c r="N614" i="217"/>
  <c r="M614" i="217"/>
  <c r="L614" i="217"/>
  <c r="K614" i="217"/>
  <c r="J614" i="217"/>
  <c r="I614" i="217"/>
  <c r="H614" i="217"/>
  <c r="G614" i="217"/>
  <c r="D614" i="217"/>
  <c r="C614" i="217"/>
  <c r="D582" i="217"/>
  <c r="C582" i="217"/>
  <c r="D581" i="217"/>
  <c r="C581" i="217"/>
  <c r="D580" i="217"/>
  <c r="C580" i="217"/>
  <c r="D579" i="217"/>
  <c r="C579" i="217"/>
  <c r="D578" i="217"/>
  <c r="C578" i="217"/>
  <c r="D572" i="217"/>
  <c r="C572" i="217"/>
  <c r="D571" i="217"/>
  <c r="C571" i="217"/>
  <c r="D570" i="217"/>
  <c r="C570" i="217"/>
  <c r="D569" i="217"/>
  <c r="C569" i="217"/>
  <c r="D568" i="217"/>
  <c r="D588" i="217" s="1"/>
  <c r="C568" i="217"/>
  <c r="V567" i="217"/>
  <c r="U567" i="217"/>
  <c r="T567" i="217"/>
  <c r="S567" i="217"/>
  <c r="R567" i="217"/>
  <c r="Q567" i="217"/>
  <c r="P567" i="217"/>
  <c r="O567" i="217"/>
  <c r="N567" i="217"/>
  <c r="M567" i="217"/>
  <c r="L567" i="217"/>
  <c r="K567" i="217"/>
  <c r="J567" i="217"/>
  <c r="I567" i="217"/>
  <c r="H567" i="217"/>
  <c r="G567" i="217"/>
  <c r="F567" i="217"/>
  <c r="D567" i="217"/>
  <c r="C567" i="217"/>
  <c r="I530" i="217"/>
  <c r="I529" i="217"/>
  <c r="D529" i="217"/>
  <c r="C529" i="217"/>
  <c r="J523" i="217"/>
  <c r="J528" i="217" s="1"/>
  <c r="J522" i="217"/>
  <c r="J527" i="217" s="1"/>
  <c r="J521" i="217"/>
  <c r="J526" i="217" s="1"/>
  <c r="J520" i="217"/>
  <c r="J525" i="217" s="1"/>
  <c r="J519" i="217"/>
  <c r="J524" i="217" s="1"/>
  <c r="J513" i="217"/>
  <c r="J518" i="217" s="1"/>
  <c r="J512" i="217"/>
  <c r="J517" i="217" s="1"/>
  <c r="J511" i="217"/>
  <c r="J510" i="217"/>
  <c r="J509" i="217"/>
  <c r="J514" i="217" s="1"/>
  <c r="V508" i="217"/>
  <c r="U508" i="217"/>
  <c r="T508" i="217"/>
  <c r="S508" i="217"/>
  <c r="R508" i="217"/>
  <c r="Q508" i="217"/>
  <c r="P508" i="217"/>
  <c r="O508" i="217"/>
  <c r="N508" i="217"/>
  <c r="M508" i="217"/>
  <c r="L508" i="217"/>
  <c r="K508" i="217"/>
  <c r="J508" i="217"/>
  <c r="I508" i="217"/>
  <c r="H508" i="217"/>
  <c r="G508" i="217"/>
  <c r="D508" i="217"/>
  <c r="C508" i="217"/>
  <c r="D482" i="217"/>
  <c r="C482" i="217"/>
  <c r="D480" i="217"/>
  <c r="C480" i="217"/>
  <c r="D478" i="217"/>
  <c r="C478" i="217"/>
  <c r="D476" i="217"/>
  <c r="C476" i="217"/>
  <c r="D474" i="217"/>
  <c r="C474" i="217"/>
  <c r="D472" i="217"/>
  <c r="C472" i="217"/>
  <c r="V471" i="217"/>
  <c r="U471" i="217"/>
  <c r="T471" i="217"/>
  <c r="S471" i="217"/>
  <c r="R471" i="217"/>
  <c r="Q471" i="217"/>
  <c r="P471" i="217"/>
  <c r="O471" i="217"/>
  <c r="N471" i="217"/>
  <c r="M471" i="217"/>
  <c r="L471" i="217"/>
  <c r="K471" i="217"/>
  <c r="J471" i="217"/>
  <c r="I471" i="217"/>
  <c r="H471" i="217"/>
  <c r="D471" i="217"/>
  <c r="C471" i="217"/>
  <c r="I445" i="217"/>
  <c r="H445" i="217"/>
  <c r="G445" i="217"/>
  <c r="F445" i="217"/>
  <c r="I443" i="217"/>
  <c r="H443" i="217"/>
  <c r="G443" i="217"/>
  <c r="F443" i="217"/>
  <c r="V442" i="217"/>
  <c r="U442" i="217"/>
  <c r="T442" i="217"/>
  <c r="S442" i="217"/>
  <c r="R442" i="217"/>
  <c r="Q442" i="217"/>
  <c r="P442" i="217"/>
  <c r="O442" i="217"/>
  <c r="N442" i="217"/>
  <c r="M442" i="217"/>
  <c r="L442" i="217"/>
  <c r="K442" i="217"/>
  <c r="J442" i="217"/>
  <c r="I442" i="217"/>
  <c r="H442" i="217"/>
  <c r="D442" i="217"/>
  <c r="C442" i="217"/>
  <c r="I416" i="217"/>
  <c r="H416" i="217"/>
  <c r="H482" i="217" s="1"/>
  <c r="G416" i="217"/>
  <c r="F416" i="217"/>
  <c r="I414" i="217"/>
  <c r="H414" i="217"/>
  <c r="G414" i="217"/>
  <c r="F414" i="217"/>
  <c r="V413" i="217"/>
  <c r="U413" i="217"/>
  <c r="T413" i="217"/>
  <c r="S413" i="217"/>
  <c r="R413" i="217"/>
  <c r="Q413" i="217"/>
  <c r="P413" i="217"/>
  <c r="O413" i="217"/>
  <c r="N413" i="217"/>
  <c r="M413" i="217"/>
  <c r="L413" i="217"/>
  <c r="K413" i="217"/>
  <c r="J413" i="217"/>
  <c r="I413" i="217"/>
  <c r="H413" i="217"/>
  <c r="G413" i="217"/>
  <c r="D413" i="217"/>
  <c r="C413" i="217"/>
  <c r="I387" i="217"/>
  <c r="I480" i="217" s="1"/>
  <c r="H387" i="217"/>
  <c r="G387" i="217"/>
  <c r="G480" i="217" s="1"/>
  <c r="F387" i="217"/>
  <c r="I385" i="217"/>
  <c r="H385" i="217"/>
  <c r="G385" i="217"/>
  <c r="F385" i="217"/>
  <c r="V384" i="217"/>
  <c r="U384" i="217"/>
  <c r="T384" i="217"/>
  <c r="S384" i="217"/>
  <c r="R384" i="217"/>
  <c r="Q384" i="217"/>
  <c r="P384" i="217"/>
  <c r="O384" i="217"/>
  <c r="N384" i="217"/>
  <c r="M384" i="217"/>
  <c r="L384" i="217"/>
  <c r="K384" i="217"/>
  <c r="J384" i="217"/>
  <c r="I384" i="217"/>
  <c r="H384" i="217"/>
  <c r="G384" i="217"/>
  <c r="F384" i="217"/>
  <c r="D384" i="217"/>
  <c r="C384" i="217"/>
  <c r="D358" i="217"/>
  <c r="C358" i="217"/>
  <c r="D356" i="217"/>
  <c r="C356" i="217"/>
  <c r="V355" i="217"/>
  <c r="U355" i="217"/>
  <c r="T355" i="217"/>
  <c r="S355" i="217"/>
  <c r="R355" i="217"/>
  <c r="Q355" i="217"/>
  <c r="P355" i="217"/>
  <c r="O355" i="217"/>
  <c r="N355" i="217"/>
  <c r="M355" i="217"/>
  <c r="L355" i="217"/>
  <c r="K355" i="217"/>
  <c r="J355" i="217"/>
  <c r="I355" i="217"/>
  <c r="H355" i="217"/>
  <c r="D355" i="217"/>
  <c r="C355" i="217"/>
  <c r="I329" i="217"/>
  <c r="I621" i="217" s="1"/>
  <c r="H329" i="217"/>
  <c r="H621" i="217" s="1"/>
  <c r="G329" i="217"/>
  <c r="G621" i="217" s="1"/>
  <c r="F329" i="217"/>
  <c r="F621" i="217" s="1"/>
  <c r="I327" i="217"/>
  <c r="H327" i="217"/>
  <c r="G327" i="217"/>
  <c r="F327" i="217"/>
  <c r="V326" i="217"/>
  <c r="U326" i="217"/>
  <c r="T326" i="217"/>
  <c r="S326" i="217"/>
  <c r="R326" i="217"/>
  <c r="Q326" i="217"/>
  <c r="P326" i="217"/>
  <c r="O326" i="217"/>
  <c r="N326" i="217"/>
  <c r="M326" i="217"/>
  <c r="L326" i="217"/>
  <c r="K326" i="217"/>
  <c r="J326" i="217"/>
  <c r="I326" i="217"/>
  <c r="H326" i="217"/>
  <c r="G326" i="217"/>
  <c r="D326" i="217"/>
  <c r="C326" i="217"/>
  <c r="V297" i="217"/>
  <c r="U297" i="217"/>
  <c r="T297" i="217"/>
  <c r="S297" i="217"/>
  <c r="R297" i="217"/>
  <c r="Q297" i="217"/>
  <c r="P297" i="217"/>
  <c r="O297" i="217"/>
  <c r="N297" i="217"/>
  <c r="M297" i="217"/>
  <c r="L297" i="217"/>
  <c r="K297" i="217"/>
  <c r="J297" i="217"/>
  <c r="I297" i="217"/>
  <c r="H297" i="217"/>
  <c r="G297" i="217"/>
  <c r="D297" i="217"/>
  <c r="C297" i="217"/>
  <c r="D271" i="217"/>
  <c r="D623" i="217" s="1"/>
  <c r="D269" i="217"/>
  <c r="V268" i="217"/>
  <c r="U268" i="217"/>
  <c r="T268" i="217"/>
  <c r="S268" i="217"/>
  <c r="R268" i="217"/>
  <c r="Q268" i="217"/>
  <c r="P268" i="217"/>
  <c r="O268" i="217"/>
  <c r="N268" i="217"/>
  <c r="M268" i="217"/>
  <c r="L268" i="217"/>
  <c r="K268" i="217"/>
  <c r="J268" i="217"/>
  <c r="I268" i="217"/>
  <c r="H268" i="217"/>
  <c r="G268" i="217"/>
  <c r="C268" i="217"/>
  <c r="C241" i="217"/>
  <c r="D239" i="217"/>
  <c r="C239" i="217"/>
  <c r="V238" i="217"/>
  <c r="U238" i="217"/>
  <c r="T238" i="217"/>
  <c r="S238" i="217"/>
  <c r="R238" i="217"/>
  <c r="Q238" i="217"/>
  <c r="P238" i="217"/>
  <c r="O238" i="217"/>
  <c r="N238" i="217"/>
  <c r="M238" i="217"/>
  <c r="L238" i="217"/>
  <c r="K238" i="217"/>
  <c r="J238" i="217"/>
  <c r="I238" i="217"/>
  <c r="H238" i="217"/>
  <c r="G238" i="217"/>
  <c r="D238" i="217"/>
  <c r="C238" i="217"/>
  <c r="I212" i="217"/>
  <c r="H212" i="217"/>
  <c r="G212" i="217"/>
  <c r="F212" i="217"/>
  <c r="I210" i="217"/>
  <c r="H210" i="217"/>
  <c r="G210" i="217"/>
  <c r="F210" i="217"/>
  <c r="F239" i="217" s="1"/>
  <c r="V209" i="217"/>
  <c r="U209" i="217"/>
  <c r="T209" i="217"/>
  <c r="S209" i="217"/>
  <c r="R209" i="217"/>
  <c r="Q209" i="217"/>
  <c r="P209" i="217"/>
  <c r="O209" i="217"/>
  <c r="N209" i="217"/>
  <c r="M209" i="217"/>
  <c r="L209" i="217"/>
  <c r="K209" i="217"/>
  <c r="J209" i="217"/>
  <c r="I209" i="217"/>
  <c r="H209" i="217"/>
  <c r="G209" i="217"/>
  <c r="D209" i="217"/>
  <c r="C209" i="217"/>
  <c r="D182" i="217"/>
  <c r="C182" i="217"/>
  <c r="D180" i="217"/>
  <c r="C180" i="217"/>
  <c r="V179" i="217"/>
  <c r="U179" i="217"/>
  <c r="T179" i="217"/>
  <c r="S179" i="217"/>
  <c r="R179" i="217"/>
  <c r="Q179" i="217"/>
  <c r="P179" i="217"/>
  <c r="O179" i="217"/>
  <c r="N179" i="217"/>
  <c r="M179" i="217"/>
  <c r="L179" i="217"/>
  <c r="K179" i="217"/>
  <c r="J179" i="217"/>
  <c r="I179" i="217"/>
  <c r="H179" i="217"/>
  <c r="G179" i="217"/>
  <c r="F179" i="217"/>
  <c r="D179" i="217"/>
  <c r="C179" i="217"/>
  <c r="I153" i="217"/>
  <c r="H153" i="217"/>
  <c r="G153" i="217"/>
  <c r="F153" i="217"/>
  <c r="I151" i="217"/>
  <c r="H151" i="217"/>
  <c r="G151" i="217"/>
  <c r="F151" i="217"/>
  <c r="F180" i="217" s="1"/>
  <c r="V150" i="217"/>
  <c r="U150" i="217"/>
  <c r="T150" i="217"/>
  <c r="S150" i="217"/>
  <c r="R150" i="217"/>
  <c r="Q150" i="217"/>
  <c r="P150" i="217"/>
  <c r="O150" i="217"/>
  <c r="N150" i="217"/>
  <c r="M150" i="217"/>
  <c r="L150" i="217"/>
  <c r="K150" i="217"/>
  <c r="J150" i="217"/>
  <c r="I150" i="217"/>
  <c r="H150" i="217"/>
  <c r="G150" i="217"/>
  <c r="D150" i="217"/>
  <c r="C150" i="217"/>
  <c r="C122" i="217"/>
  <c r="C117" i="217"/>
  <c r="D91" i="217"/>
  <c r="D122" i="217" s="1"/>
  <c r="I89" i="217"/>
  <c r="H89" i="217"/>
  <c r="G89" i="217"/>
  <c r="F89" i="217"/>
  <c r="I87" i="217"/>
  <c r="H87" i="217"/>
  <c r="G87" i="217"/>
  <c r="F87" i="217"/>
  <c r="H86" i="217"/>
  <c r="H117" i="217" s="1"/>
  <c r="C86" i="217"/>
  <c r="C57" i="217"/>
  <c r="F53" i="217"/>
  <c r="D53" i="217"/>
  <c r="C53" i="217"/>
  <c r="V52" i="217"/>
  <c r="V86" i="217" s="1"/>
  <c r="V117" i="217" s="1"/>
  <c r="U52" i="217"/>
  <c r="U86" i="217" s="1"/>
  <c r="U117" i="217" s="1"/>
  <c r="T52" i="217"/>
  <c r="T86" i="217" s="1"/>
  <c r="T117" i="217" s="1"/>
  <c r="S86" i="217"/>
  <c r="S117" i="217" s="1"/>
  <c r="R86" i="217"/>
  <c r="R117" i="217" s="1"/>
  <c r="Q86" i="217"/>
  <c r="Q117" i="217" s="1"/>
  <c r="P86" i="217"/>
  <c r="P117" i="217" s="1"/>
  <c r="O86" i="217"/>
  <c r="O117" i="217" s="1"/>
  <c r="N86" i="217"/>
  <c r="N117" i="217" s="1"/>
  <c r="M86" i="217"/>
  <c r="M117" i="217" s="1"/>
  <c r="L86" i="217"/>
  <c r="L117" i="217" s="1"/>
  <c r="K86" i="217"/>
  <c r="K117" i="217" s="1"/>
  <c r="J86" i="217"/>
  <c r="J117" i="217" s="1"/>
  <c r="I86" i="217"/>
  <c r="I117" i="217" s="1"/>
  <c r="G86" i="217"/>
  <c r="D52" i="217"/>
  <c r="D86" i="217" s="1"/>
  <c r="D117" i="217" s="1"/>
  <c r="C52" i="217"/>
  <c r="J27" i="217"/>
  <c r="J25" i="217"/>
  <c r="B33" i="130"/>
  <c r="B32" i="130"/>
  <c r="B31" i="130"/>
  <c r="B30" i="130"/>
  <c r="B29" i="130"/>
  <c r="B28" i="130"/>
  <c r="B27" i="130"/>
  <c r="B26" i="130"/>
  <c r="B25" i="130"/>
  <c r="B24" i="130"/>
  <c r="B23" i="130"/>
  <c r="B22" i="130"/>
  <c r="B21" i="130"/>
  <c r="B20" i="130"/>
  <c r="B19" i="130"/>
  <c r="B18" i="130"/>
  <c r="B17" i="130"/>
  <c r="B16" i="130"/>
  <c r="B15" i="130"/>
  <c r="B14" i="130"/>
  <c r="A10" i="130"/>
  <c r="B33" i="133"/>
  <c r="B32" i="133"/>
  <c r="B31" i="133"/>
  <c r="B30" i="133"/>
  <c r="B29" i="133"/>
  <c r="B28" i="133"/>
  <c r="B27" i="133"/>
  <c r="B26" i="133"/>
  <c r="B25" i="133"/>
  <c r="B24" i="133"/>
  <c r="B23" i="133"/>
  <c r="B22" i="133"/>
  <c r="B21" i="133"/>
  <c r="B20" i="133"/>
  <c r="B19" i="133"/>
  <c r="B18" i="133"/>
  <c r="B17" i="133"/>
  <c r="B16" i="133"/>
  <c r="B15" i="133"/>
  <c r="B14" i="133"/>
  <c r="A10" i="133"/>
  <c r="B33" i="131"/>
  <c r="B32" i="131"/>
  <c r="B31" i="131"/>
  <c r="B30" i="131"/>
  <c r="B29" i="131"/>
  <c r="B28" i="131"/>
  <c r="B27" i="131"/>
  <c r="B26" i="131"/>
  <c r="B25" i="131"/>
  <c r="B24" i="131"/>
  <c r="B23" i="131"/>
  <c r="B22" i="131"/>
  <c r="B21" i="131"/>
  <c r="B20" i="131"/>
  <c r="B19" i="131"/>
  <c r="B18" i="131"/>
  <c r="B17" i="131"/>
  <c r="B16" i="131"/>
  <c r="B15" i="131"/>
  <c r="B14" i="131"/>
  <c r="A10" i="131"/>
  <c r="B33" i="132"/>
  <c r="B32" i="132"/>
  <c r="B31" i="132"/>
  <c r="B30" i="132"/>
  <c r="B29" i="132"/>
  <c r="B28" i="132"/>
  <c r="B27" i="132"/>
  <c r="B26" i="132"/>
  <c r="B25" i="132"/>
  <c r="B24" i="132"/>
  <c r="B23" i="132"/>
  <c r="B22" i="132"/>
  <c r="B21" i="132"/>
  <c r="B20" i="132"/>
  <c r="B19" i="132"/>
  <c r="B18" i="132"/>
  <c r="B17" i="132"/>
  <c r="B16" i="132"/>
  <c r="B15" i="132"/>
  <c r="B14" i="132"/>
  <c r="A10" i="132"/>
  <c r="N129" i="102"/>
  <c r="M129" i="102"/>
  <c r="L129" i="102"/>
  <c r="K129" i="102"/>
  <c r="J129" i="102"/>
  <c r="I129" i="102"/>
  <c r="H129" i="102"/>
  <c r="G129" i="102"/>
  <c r="F129" i="102"/>
  <c r="E129" i="102"/>
  <c r="D129" i="102"/>
  <c r="C129" i="102"/>
  <c r="B129" i="102"/>
  <c r="N128" i="102"/>
  <c r="M128" i="102"/>
  <c r="L128" i="102"/>
  <c r="K128" i="102"/>
  <c r="J128" i="102"/>
  <c r="I128" i="102"/>
  <c r="H128" i="102"/>
  <c r="G128" i="102"/>
  <c r="F128" i="102"/>
  <c r="E128" i="102"/>
  <c r="D128" i="102"/>
  <c r="C128" i="102"/>
  <c r="B128" i="102"/>
  <c r="N127" i="102"/>
  <c r="M127" i="102"/>
  <c r="L127" i="102"/>
  <c r="K127" i="102"/>
  <c r="J127" i="102"/>
  <c r="I127" i="102"/>
  <c r="H127" i="102"/>
  <c r="G127" i="102"/>
  <c r="F127" i="102"/>
  <c r="E127" i="102"/>
  <c r="D127" i="102"/>
  <c r="C127" i="102"/>
  <c r="B127" i="102"/>
  <c r="N126" i="102"/>
  <c r="M126" i="102"/>
  <c r="L126" i="102"/>
  <c r="K126" i="102"/>
  <c r="J126" i="102"/>
  <c r="I126" i="102"/>
  <c r="H126" i="102"/>
  <c r="G126" i="102"/>
  <c r="F126" i="102"/>
  <c r="E126" i="102"/>
  <c r="D126" i="102"/>
  <c r="C126" i="102"/>
  <c r="B126" i="102"/>
  <c r="N125" i="102"/>
  <c r="M125" i="102"/>
  <c r="L125" i="102"/>
  <c r="K125" i="102"/>
  <c r="J125" i="102"/>
  <c r="I125" i="102"/>
  <c r="H125" i="102"/>
  <c r="G125" i="102"/>
  <c r="F125" i="102"/>
  <c r="E125" i="102"/>
  <c r="D125" i="102"/>
  <c r="C125" i="102"/>
  <c r="B125" i="102"/>
  <c r="N124" i="102"/>
  <c r="M124" i="102"/>
  <c r="L124" i="102"/>
  <c r="K124" i="102"/>
  <c r="J124" i="102"/>
  <c r="I124" i="102"/>
  <c r="H124" i="102"/>
  <c r="G124" i="102"/>
  <c r="F124" i="102"/>
  <c r="E124" i="102"/>
  <c r="D124" i="102"/>
  <c r="C124" i="102"/>
  <c r="B124" i="102"/>
  <c r="N123" i="102"/>
  <c r="M123" i="102"/>
  <c r="L123" i="102"/>
  <c r="K123" i="102"/>
  <c r="J123" i="102"/>
  <c r="I123" i="102"/>
  <c r="H123" i="102"/>
  <c r="G123" i="102"/>
  <c r="F123" i="102"/>
  <c r="E123" i="102"/>
  <c r="D123" i="102"/>
  <c r="C123" i="102"/>
  <c r="B123" i="102"/>
  <c r="N122" i="102"/>
  <c r="M122" i="102"/>
  <c r="L122" i="102"/>
  <c r="K122" i="102"/>
  <c r="J122" i="102"/>
  <c r="I122" i="102"/>
  <c r="H122" i="102"/>
  <c r="G122" i="102"/>
  <c r="F122" i="102"/>
  <c r="E122" i="102"/>
  <c r="D122" i="102"/>
  <c r="C122" i="102"/>
  <c r="B122" i="102"/>
  <c r="N121" i="102"/>
  <c r="M121" i="102"/>
  <c r="L121" i="102"/>
  <c r="K121" i="102"/>
  <c r="J121" i="102"/>
  <c r="I121" i="102"/>
  <c r="H121" i="102"/>
  <c r="G121" i="102"/>
  <c r="F121" i="102"/>
  <c r="E121" i="102"/>
  <c r="D121" i="102"/>
  <c r="C121" i="102"/>
  <c r="B121" i="102"/>
  <c r="N120" i="102"/>
  <c r="M120" i="102"/>
  <c r="L120" i="102"/>
  <c r="K120" i="102"/>
  <c r="J120" i="102"/>
  <c r="I120" i="102"/>
  <c r="H120" i="102"/>
  <c r="G120" i="102"/>
  <c r="F120" i="102"/>
  <c r="E120" i="102"/>
  <c r="D120" i="102"/>
  <c r="C120" i="102"/>
  <c r="B120" i="102"/>
  <c r="N119" i="102"/>
  <c r="M119" i="102"/>
  <c r="L119" i="102"/>
  <c r="K119" i="102"/>
  <c r="J119" i="102"/>
  <c r="I119" i="102"/>
  <c r="H119" i="102"/>
  <c r="G119" i="102"/>
  <c r="F119" i="102"/>
  <c r="E119" i="102"/>
  <c r="D119" i="102"/>
  <c r="C119" i="102"/>
  <c r="B119" i="102"/>
  <c r="N118" i="102"/>
  <c r="M118" i="102"/>
  <c r="L118" i="102"/>
  <c r="K118" i="102"/>
  <c r="J118" i="102"/>
  <c r="I118" i="102"/>
  <c r="H118" i="102"/>
  <c r="G118" i="102"/>
  <c r="F118" i="102"/>
  <c r="E118" i="102"/>
  <c r="D118" i="102"/>
  <c r="C118" i="102"/>
  <c r="B118" i="102"/>
  <c r="N117" i="102"/>
  <c r="M117" i="102"/>
  <c r="L117" i="102"/>
  <c r="K117" i="102"/>
  <c r="J117" i="102"/>
  <c r="I117" i="102"/>
  <c r="H117" i="102"/>
  <c r="G117" i="102"/>
  <c r="F117" i="102"/>
  <c r="E117" i="102"/>
  <c r="D117" i="102"/>
  <c r="C117" i="102"/>
  <c r="B117" i="102"/>
  <c r="N116" i="102"/>
  <c r="M116" i="102"/>
  <c r="L116" i="102"/>
  <c r="K116" i="102"/>
  <c r="J116" i="102"/>
  <c r="I116" i="102"/>
  <c r="H116" i="102"/>
  <c r="G116" i="102"/>
  <c r="F116" i="102"/>
  <c r="E116" i="102"/>
  <c r="D116" i="102"/>
  <c r="C116" i="102"/>
  <c r="B116" i="102"/>
  <c r="N115" i="102"/>
  <c r="M115" i="102"/>
  <c r="L115" i="102"/>
  <c r="K115" i="102"/>
  <c r="J115" i="102"/>
  <c r="I115" i="102"/>
  <c r="H115" i="102"/>
  <c r="G115" i="102"/>
  <c r="F115" i="102"/>
  <c r="E115" i="102"/>
  <c r="D115" i="102"/>
  <c r="C115" i="102"/>
  <c r="B115" i="102"/>
  <c r="N114" i="102"/>
  <c r="M114" i="102"/>
  <c r="L114" i="102"/>
  <c r="K114" i="102"/>
  <c r="J114" i="102"/>
  <c r="I114" i="102"/>
  <c r="H114" i="102"/>
  <c r="G114" i="102"/>
  <c r="F114" i="102"/>
  <c r="E114" i="102"/>
  <c r="D114" i="102"/>
  <c r="C114" i="102"/>
  <c r="B114" i="102"/>
  <c r="N113" i="102"/>
  <c r="M113" i="102"/>
  <c r="L113" i="102"/>
  <c r="K113" i="102"/>
  <c r="J113" i="102"/>
  <c r="I113" i="102"/>
  <c r="H113" i="102"/>
  <c r="G113" i="102"/>
  <c r="F113" i="102"/>
  <c r="E113" i="102"/>
  <c r="D113" i="102"/>
  <c r="C113" i="102"/>
  <c r="B113" i="102"/>
  <c r="N112" i="102"/>
  <c r="M112" i="102"/>
  <c r="L112" i="102"/>
  <c r="K112" i="102"/>
  <c r="J112" i="102"/>
  <c r="I112" i="102"/>
  <c r="H112" i="102"/>
  <c r="G112" i="102"/>
  <c r="F112" i="102"/>
  <c r="E112" i="102"/>
  <c r="D112" i="102"/>
  <c r="C112" i="102"/>
  <c r="B112" i="102"/>
  <c r="N111" i="102"/>
  <c r="M111" i="102"/>
  <c r="L111" i="102"/>
  <c r="K111" i="102"/>
  <c r="J111" i="102"/>
  <c r="I111" i="102"/>
  <c r="H111" i="102"/>
  <c r="G111" i="102"/>
  <c r="F111" i="102"/>
  <c r="E111" i="102"/>
  <c r="D111" i="102"/>
  <c r="C111" i="102"/>
  <c r="B111" i="102"/>
  <c r="N110" i="102"/>
  <c r="M110" i="102"/>
  <c r="L110" i="102"/>
  <c r="K110" i="102"/>
  <c r="J110" i="102"/>
  <c r="I110" i="102"/>
  <c r="H110" i="102"/>
  <c r="G110" i="102"/>
  <c r="F110" i="102"/>
  <c r="E110" i="102"/>
  <c r="D110" i="102"/>
  <c r="C110" i="102"/>
  <c r="B110" i="102"/>
  <c r="N109" i="102"/>
  <c r="M109" i="102"/>
  <c r="L109" i="102"/>
  <c r="K109" i="102"/>
  <c r="J109" i="102"/>
  <c r="I109" i="102"/>
  <c r="H109" i="102"/>
  <c r="G109" i="102"/>
  <c r="F109" i="102"/>
  <c r="E109" i="102"/>
  <c r="D109" i="102"/>
  <c r="C109" i="102"/>
  <c r="B109" i="102"/>
  <c r="B34" i="102"/>
  <c r="B33" i="102"/>
  <c r="B32" i="102"/>
  <c r="B31" i="102"/>
  <c r="B30" i="102"/>
  <c r="B29" i="102"/>
  <c r="B28" i="102"/>
  <c r="B27" i="102"/>
  <c r="B26" i="102"/>
  <c r="B25" i="102"/>
  <c r="B24" i="102"/>
  <c r="B23" i="102"/>
  <c r="B22" i="102"/>
  <c r="B21" i="102"/>
  <c r="B20" i="102"/>
  <c r="B19" i="102"/>
  <c r="B18" i="102"/>
  <c r="B17" i="102"/>
  <c r="B16" i="102"/>
  <c r="B15" i="102"/>
  <c r="A10" i="102"/>
  <c r="B59" i="127"/>
  <c r="B58" i="127"/>
  <c r="B57" i="127"/>
  <c r="B56" i="127"/>
  <c r="B55" i="127"/>
  <c r="B54" i="127"/>
  <c r="B53" i="127"/>
  <c r="B52" i="127"/>
  <c r="B51" i="127"/>
  <c r="B50" i="127"/>
  <c r="B49" i="127"/>
  <c r="B48" i="127"/>
  <c r="B47" i="127"/>
  <c r="B46" i="127"/>
  <c r="B45" i="127"/>
  <c r="B44" i="127"/>
  <c r="B43" i="127"/>
  <c r="B42" i="127"/>
  <c r="B41" i="127"/>
  <c r="B40" i="127"/>
  <c r="B39" i="127"/>
  <c r="B38" i="127"/>
  <c r="B13" i="127"/>
  <c r="C415" i="152"/>
  <c r="C414" i="152"/>
  <c r="C413" i="152"/>
  <c r="C412" i="152"/>
  <c r="C411" i="152"/>
  <c r="C410" i="152"/>
  <c r="C409" i="152"/>
  <c r="C408" i="152"/>
  <c r="C407" i="152"/>
  <c r="C406" i="152"/>
  <c r="C405" i="152"/>
  <c r="B405" i="152"/>
  <c r="C404" i="152"/>
  <c r="C403" i="152"/>
  <c r="C402" i="152"/>
  <c r="C401" i="152"/>
  <c r="C400" i="152"/>
  <c r="C399" i="152"/>
  <c r="C398" i="152"/>
  <c r="C397" i="152"/>
  <c r="C396" i="152"/>
  <c r="B395" i="152"/>
  <c r="C391" i="152"/>
  <c r="B391" i="152"/>
  <c r="B415" i="152" s="1"/>
  <c r="C390" i="152"/>
  <c r="B390" i="152"/>
  <c r="B414" i="152" s="1"/>
  <c r="C389" i="152"/>
  <c r="B389" i="152"/>
  <c r="B413" i="152" s="1"/>
  <c r="C388" i="152"/>
  <c r="B388" i="152"/>
  <c r="B412" i="152" s="1"/>
  <c r="C387" i="152"/>
  <c r="B387" i="152"/>
  <c r="B411" i="152" s="1"/>
  <c r="C386" i="152"/>
  <c r="B386" i="152"/>
  <c r="B410" i="152" s="1"/>
  <c r="C385" i="152"/>
  <c r="B385" i="152"/>
  <c r="B409" i="152" s="1"/>
  <c r="C384" i="152"/>
  <c r="B384" i="152"/>
  <c r="B408" i="152" s="1"/>
  <c r="C383" i="152"/>
  <c r="B383" i="152"/>
  <c r="B407" i="152" s="1"/>
  <c r="C382" i="152"/>
  <c r="B382" i="152"/>
  <c r="B406" i="152" s="1"/>
  <c r="C381" i="152"/>
  <c r="C380" i="152"/>
  <c r="B380" i="152"/>
  <c r="B404" i="152" s="1"/>
  <c r="C379" i="152"/>
  <c r="B379" i="152"/>
  <c r="B403" i="152" s="1"/>
  <c r="C378" i="152"/>
  <c r="B378" i="152"/>
  <c r="B402" i="152" s="1"/>
  <c r="C377" i="152"/>
  <c r="B377" i="152"/>
  <c r="B401" i="152" s="1"/>
  <c r="C376" i="152"/>
  <c r="B376" i="152"/>
  <c r="B400" i="152" s="1"/>
  <c r="C375" i="152"/>
  <c r="B375" i="152"/>
  <c r="B399" i="152" s="1"/>
  <c r="C374" i="152"/>
  <c r="B374" i="152"/>
  <c r="B398" i="152" s="1"/>
  <c r="C373" i="152"/>
  <c r="B373" i="152"/>
  <c r="B397" i="152" s="1"/>
  <c r="C372" i="152"/>
  <c r="B372" i="152"/>
  <c r="B396" i="152" s="1"/>
  <c r="C351" i="152"/>
  <c r="B351" i="152"/>
  <c r="C350" i="152"/>
  <c r="B350" i="152"/>
  <c r="C349" i="152"/>
  <c r="B349" i="152"/>
  <c r="B345" i="152"/>
  <c r="B338" i="152"/>
  <c r="E271" i="152"/>
  <c r="D271" i="152"/>
  <c r="C271" i="152"/>
  <c r="B271" i="152"/>
  <c r="O259" i="152"/>
  <c r="O265" i="152" s="1"/>
  <c r="K259" i="152"/>
  <c r="K265" i="152" s="1"/>
  <c r="G259" i="152"/>
  <c r="G265" i="152" s="1"/>
  <c r="C259" i="152"/>
  <c r="C265" i="152" s="1"/>
  <c r="D233" i="152"/>
  <c r="C233" i="152"/>
  <c r="B233" i="152"/>
  <c r="P184" i="152"/>
  <c r="P201" i="152" s="1"/>
  <c r="P216" i="152" s="1"/>
  <c r="P169" i="152"/>
  <c r="O169" i="152"/>
  <c r="N169" i="152"/>
  <c r="M169" i="152"/>
  <c r="L169" i="152"/>
  <c r="K169" i="152"/>
  <c r="J169" i="152"/>
  <c r="D146" i="152"/>
  <c r="C146" i="152"/>
  <c r="D131" i="152"/>
  <c r="D110" i="152"/>
  <c r="C110" i="152"/>
  <c r="D74" i="152"/>
  <c r="C74" i="152"/>
  <c r="B31" i="152"/>
  <c r="B30" i="152"/>
  <c r="AA29" i="152"/>
  <c r="B29" i="152"/>
  <c r="B28" i="152"/>
  <c r="B19" i="152"/>
  <c r="B18" i="152"/>
  <c r="B275" i="211"/>
  <c r="B54" i="211"/>
  <c r="B81" i="211" s="1"/>
  <c r="B105" i="211" s="1"/>
  <c r="B129" i="211" s="1"/>
  <c r="B155" i="211" s="1"/>
  <c r="B179" i="211" s="1"/>
  <c r="B203" i="211" s="1"/>
  <c r="B227" i="211" s="1"/>
  <c r="B254" i="211" s="1"/>
  <c r="E49" i="211"/>
  <c r="E48" i="211"/>
  <c r="E47" i="211"/>
  <c r="E46" i="211"/>
  <c r="E45" i="211"/>
  <c r="E41" i="211"/>
  <c r="C149" i="211" s="1"/>
  <c r="D149" i="211" s="1"/>
  <c r="E149" i="211" s="1"/>
  <c r="F149" i="211" s="1"/>
  <c r="G149" i="211" s="1"/>
  <c r="H149" i="211" s="1"/>
  <c r="I149" i="211" s="1"/>
  <c r="J149" i="211" s="1"/>
  <c r="K149" i="211" s="1"/>
  <c r="L149" i="211" s="1"/>
  <c r="D41" i="211"/>
  <c r="C125" i="211" s="1"/>
  <c r="D125" i="211" s="1"/>
  <c r="E125" i="211" s="1"/>
  <c r="F125" i="211" s="1"/>
  <c r="G125" i="211" s="1"/>
  <c r="H125" i="211" s="1"/>
  <c r="I125" i="211" s="1"/>
  <c r="J125" i="211" s="1"/>
  <c r="K125" i="211" s="1"/>
  <c r="L125" i="211" s="1"/>
  <c r="C41" i="211"/>
  <c r="C101" i="211" s="1"/>
  <c r="D101" i="211" s="1"/>
  <c r="E101" i="211" s="1"/>
  <c r="F101" i="211" s="1"/>
  <c r="G101" i="211" s="1"/>
  <c r="H101" i="211" s="1"/>
  <c r="I101" i="211" s="1"/>
  <c r="J101" i="211" s="1"/>
  <c r="K101" i="211" s="1"/>
  <c r="L101" i="211" s="1"/>
  <c r="E40" i="211"/>
  <c r="C148" i="211" s="1"/>
  <c r="D148" i="211" s="1"/>
  <c r="E148" i="211" s="1"/>
  <c r="F148" i="211" s="1"/>
  <c r="G148" i="211" s="1"/>
  <c r="H148" i="211" s="1"/>
  <c r="I148" i="211" s="1"/>
  <c r="J148" i="211" s="1"/>
  <c r="K148" i="211" s="1"/>
  <c r="L148" i="211" s="1"/>
  <c r="D40" i="211"/>
  <c r="C124" i="211" s="1"/>
  <c r="D124" i="211" s="1"/>
  <c r="E124" i="211" s="1"/>
  <c r="F124" i="211" s="1"/>
  <c r="G124" i="211" s="1"/>
  <c r="H124" i="211" s="1"/>
  <c r="I124" i="211" s="1"/>
  <c r="J124" i="211" s="1"/>
  <c r="K124" i="211" s="1"/>
  <c r="L124" i="211" s="1"/>
  <c r="C40" i="211"/>
  <c r="C100" i="211" s="1"/>
  <c r="D100" i="211" s="1"/>
  <c r="E100" i="211" s="1"/>
  <c r="F100" i="211" s="1"/>
  <c r="G100" i="211" s="1"/>
  <c r="H100" i="211" s="1"/>
  <c r="I100" i="211" s="1"/>
  <c r="J100" i="211" s="1"/>
  <c r="K100" i="211" s="1"/>
  <c r="L100" i="211" s="1"/>
  <c r="E39" i="211"/>
  <c r="C147" i="211" s="1"/>
  <c r="D147" i="211" s="1"/>
  <c r="E147" i="211" s="1"/>
  <c r="F147" i="211" s="1"/>
  <c r="G147" i="211" s="1"/>
  <c r="H147" i="211" s="1"/>
  <c r="I147" i="211" s="1"/>
  <c r="J147" i="211" s="1"/>
  <c r="K147" i="211" s="1"/>
  <c r="L147" i="211" s="1"/>
  <c r="D39" i="211"/>
  <c r="C123" i="211" s="1"/>
  <c r="D123" i="211" s="1"/>
  <c r="E123" i="211" s="1"/>
  <c r="F123" i="211" s="1"/>
  <c r="G123" i="211" s="1"/>
  <c r="H123" i="211" s="1"/>
  <c r="I123" i="211" s="1"/>
  <c r="J123" i="211" s="1"/>
  <c r="K123" i="211" s="1"/>
  <c r="L123" i="211" s="1"/>
  <c r="C39" i="211"/>
  <c r="C99" i="211" s="1"/>
  <c r="D99" i="211" s="1"/>
  <c r="E99" i="211" s="1"/>
  <c r="F99" i="211" s="1"/>
  <c r="G99" i="211" s="1"/>
  <c r="H99" i="211" s="1"/>
  <c r="I99" i="211" s="1"/>
  <c r="J99" i="211" s="1"/>
  <c r="K99" i="211" s="1"/>
  <c r="L99" i="211" s="1"/>
  <c r="E38" i="211"/>
  <c r="C146" i="211" s="1"/>
  <c r="D146" i="211" s="1"/>
  <c r="E146" i="211" s="1"/>
  <c r="F146" i="211" s="1"/>
  <c r="G146" i="211" s="1"/>
  <c r="H146" i="211" s="1"/>
  <c r="I146" i="211" s="1"/>
  <c r="J146" i="211" s="1"/>
  <c r="K146" i="211" s="1"/>
  <c r="L146" i="211" s="1"/>
  <c r="D38" i="211"/>
  <c r="C122" i="211" s="1"/>
  <c r="D122" i="211" s="1"/>
  <c r="E122" i="211" s="1"/>
  <c r="F122" i="211" s="1"/>
  <c r="G122" i="211" s="1"/>
  <c r="H122" i="211" s="1"/>
  <c r="I122" i="211" s="1"/>
  <c r="J122" i="211" s="1"/>
  <c r="K122" i="211" s="1"/>
  <c r="L122" i="211" s="1"/>
  <c r="C38" i="211"/>
  <c r="C98" i="211" s="1"/>
  <c r="D98" i="211" s="1"/>
  <c r="E98" i="211" s="1"/>
  <c r="F98" i="211" s="1"/>
  <c r="G98" i="211" s="1"/>
  <c r="H98" i="211" s="1"/>
  <c r="I98" i="211" s="1"/>
  <c r="J98" i="211" s="1"/>
  <c r="K98" i="211" s="1"/>
  <c r="L98" i="211" s="1"/>
  <c r="E37" i="211"/>
  <c r="C145" i="211" s="1"/>
  <c r="D145" i="211" s="1"/>
  <c r="E145" i="211" s="1"/>
  <c r="F145" i="211" s="1"/>
  <c r="G145" i="211" s="1"/>
  <c r="H145" i="211" s="1"/>
  <c r="I145" i="211" s="1"/>
  <c r="J145" i="211" s="1"/>
  <c r="K145" i="211" s="1"/>
  <c r="L145" i="211" s="1"/>
  <c r="D37" i="211"/>
  <c r="C121" i="211" s="1"/>
  <c r="D121" i="211" s="1"/>
  <c r="E121" i="211" s="1"/>
  <c r="F121" i="211" s="1"/>
  <c r="G121" i="211" s="1"/>
  <c r="H121" i="211" s="1"/>
  <c r="I121" i="211" s="1"/>
  <c r="J121" i="211" s="1"/>
  <c r="K121" i="211" s="1"/>
  <c r="L121" i="211" s="1"/>
  <c r="C37" i="211"/>
  <c r="C97" i="211" s="1"/>
  <c r="D97" i="211" s="1"/>
  <c r="E97" i="211" s="1"/>
  <c r="F97" i="211" s="1"/>
  <c r="G97" i="211" s="1"/>
  <c r="H97" i="211" s="1"/>
  <c r="I97" i="211" s="1"/>
  <c r="J97" i="211" s="1"/>
  <c r="K97" i="211" s="1"/>
  <c r="L97" i="211" s="1"/>
  <c r="E36" i="211"/>
  <c r="C144" i="211" s="1"/>
  <c r="D144" i="211" s="1"/>
  <c r="E144" i="211" s="1"/>
  <c r="F144" i="211" s="1"/>
  <c r="G144" i="211" s="1"/>
  <c r="H144" i="211" s="1"/>
  <c r="I144" i="211" s="1"/>
  <c r="J144" i="211" s="1"/>
  <c r="K144" i="211" s="1"/>
  <c r="L144" i="211" s="1"/>
  <c r="D36" i="211"/>
  <c r="C120" i="211" s="1"/>
  <c r="D120" i="211" s="1"/>
  <c r="E120" i="211" s="1"/>
  <c r="F120" i="211" s="1"/>
  <c r="G120" i="211" s="1"/>
  <c r="H120" i="211" s="1"/>
  <c r="I120" i="211" s="1"/>
  <c r="J120" i="211" s="1"/>
  <c r="K120" i="211" s="1"/>
  <c r="L120" i="211" s="1"/>
  <c r="C36" i="211"/>
  <c r="C96" i="211" s="1"/>
  <c r="D96" i="211" s="1"/>
  <c r="E96" i="211" s="1"/>
  <c r="F96" i="211" s="1"/>
  <c r="G96" i="211" s="1"/>
  <c r="H96" i="211" s="1"/>
  <c r="I96" i="211" s="1"/>
  <c r="J96" i="211" s="1"/>
  <c r="K96" i="211" s="1"/>
  <c r="L96" i="211" s="1"/>
  <c r="E35" i="211"/>
  <c r="C143" i="211" s="1"/>
  <c r="D143" i="211" s="1"/>
  <c r="E143" i="211" s="1"/>
  <c r="F143" i="211" s="1"/>
  <c r="G143" i="211" s="1"/>
  <c r="H143" i="211" s="1"/>
  <c r="I143" i="211" s="1"/>
  <c r="J143" i="211" s="1"/>
  <c r="K143" i="211" s="1"/>
  <c r="L143" i="211" s="1"/>
  <c r="D35" i="211"/>
  <c r="C119" i="211" s="1"/>
  <c r="D119" i="211" s="1"/>
  <c r="E119" i="211" s="1"/>
  <c r="F119" i="211" s="1"/>
  <c r="G119" i="211" s="1"/>
  <c r="H119" i="211" s="1"/>
  <c r="I119" i="211" s="1"/>
  <c r="J119" i="211" s="1"/>
  <c r="K119" i="211" s="1"/>
  <c r="L119" i="211" s="1"/>
  <c r="C35" i="211"/>
  <c r="C95" i="211" s="1"/>
  <c r="D95" i="211" s="1"/>
  <c r="E95" i="211" s="1"/>
  <c r="F95" i="211" s="1"/>
  <c r="G95" i="211" s="1"/>
  <c r="H95" i="211" s="1"/>
  <c r="I95" i="211" s="1"/>
  <c r="J95" i="211" s="1"/>
  <c r="K95" i="211" s="1"/>
  <c r="L95" i="211" s="1"/>
  <c r="E34" i="211"/>
  <c r="C142" i="211" s="1"/>
  <c r="D142" i="211" s="1"/>
  <c r="E142" i="211" s="1"/>
  <c r="F142" i="211" s="1"/>
  <c r="G142" i="211" s="1"/>
  <c r="H142" i="211" s="1"/>
  <c r="I142" i="211" s="1"/>
  <c r="J142" i="211" s="1"/>
  <c r="K142" i="211" s="1"/>
  <c r="L142" i="211" s="1"/>
  <c r="D34" i="211"/>
  <c r="C118" i="211" s="1"/>
  <c r="D118" i="211" s="1"/>
  <c r="E118" i="211" s="1"/>
  <c r="F118" i="211" s="1"/>
  <c r="G118" i="211" s="1"/>
  <c r="H118" i="211" s="1"/>
  <c r="I118" i="211" s="1"/>
  <c r="J118" i="211" s="1"/>
  <c r="K118" i="211" s="1"/>
  <c r="L118" i="211" s="1"/>
  <c r="C34" i="211"/>
  <c r="C94" i="211" s="1"/>
  <c r="D94" i="211" s="1"/>
  <c r="E94" i="211" s="1"/>
  <c r="F94" i="211" s="1"/>
  <c r="G94" i="211" s="1"/>
  <c r="H94" i="211" s="1"/>
  <c r="I94" i="211" s="1"/>
  <c r="J94" i="211" s="1"/>
  <c r="K94" i="211" s="1"/>
  <c r="L94" i="211" s="1"/>
  <c r="E33" i="211"/>
  <c r="C141" i="211" s="1"/>
  <c r="D141" i="211" s="1"/>
  <c r="E141" i="211" s="1"/>
  <c r="F141" i="211" s="1"/>
  <c r="G141" i="211" s="1"/>
  <c r="H141" i="211" s="1"/>
  <c r="I141" i="211" s="1"/>
  <c r="J141" i="211" s="1"/>
  <c r="K141" i="211" s="1"/>
  <c r="L141" i="211" s="1"/>
  <c r="D33" i="211"/>
  <c r="C117" i="211" s="1"/>
  <c r="D117" i="211" s="1"/>
  <c r="E117" i="211" s="1"/>
  <c r="F117" i="211" s="1"/>
  <c r="G117" i="211" s="1"/>
  <c r="H117" i="211" s="1"/>
  <c r="I117" i="211" s="1"/>
  <c r="J117" i="211" s="1"/>
  <c r="K117" i="211" s="1"/>
  <c r="L117" i="211" s="1"/>
  <c r="C33" i="211"/>
  <c r="C93" i="211" s="1"/>
  <c r="D93" i="211" s="1"/>
  <c r="E93" i="211" s="1"/>
  <c r="F93" i="211" s="1"/>
  <c r="G93" i="211" s="1"/>
  <c r="H93" i="211" s="1"/>
  <c r="I93" i="211" s="1"/>
  <c r="J93" i="211" s="1"/>
  <c r="K93" i="211" s="1"/>
  <c r="L93" i="211" s="1"/>
  <c r="E32" i="211"/>
  <c r="C140" i="211" s="1"/>
  <c r="D140" i="211" s="1"/>
  <c r="E140" i="211" s="1"/>
  <c r="F140" i="211" s="1"/>
  <c r="G140" i="211" s="1"/>
  <c r="H140" i="211" s="1"/>
  <c r="I140" i="211" s="1"/>
  <c r="J140" i="211" s="1"/>
  <c r="K140" i="211" s="1"/>
  <c r="L140" i="211" s="1"/>
  <c r="D32" i="211"/>
  <c r="C116" i="211" s="1"/>
  <c r="D116" i="211" s="1"/>
  <c r="E116" i="211" s="1"/>
  <c r="F116" i="211" s="1"/>
  <c r="G116" i="211" s="1"/>
  <c r="H116" i="211" s="1"/>
  <c r="I116" i="211" s="1"/>
  <c r="J116" i="211" s="1"/>
  <c r="K116" i="211" s="1"/>
  <c r="L116" i="211" s="1"/>
  <c r="C32" i="211"/>
  <c r="C92" i="211" s="1"/>
  <c r="D92" i="211" s="1"/>
  <c r="E92" i="211" s="1"/>
  <c r="F92" i="211" s="1"/>
  <c r="G92" i="211" s="1"/>
  <c r="H92" i="211" s="1"/>
  <c r="I92" i="211" s="1"/>
  <c r="J92" i="211" s="1"/>
  <c r="K92" i="211" s="1"/>
  <c r="L92" i="211" s="1"/>
  <c r="E31" i="211"/>
  <c r="C139" i="211" s="1"/>
  <c r="D139" i="211" s="1"/>
  <c r="E139" i="211" s="1"/>
  <c r="F139" i="211" s="1"/>
  <c r="G139" i="211" s="1"/>
  <c r="H139" i="211" s="1"/>
  <c r="I139" i="211" s="1"/>
  <c r="J139" i="211" s="1"/>
  <c r="K139" i="211" s="1"/>
  <c r="L139" i="211" s="1"/>
  <c r="D31" i="211"/>
  <c r="C115" i="211" s="1"/>
  <c r="D115" i="211" s="1"/>
  <c r="E115" i="211" s="1"/>
  <c r="F115" i="211" s="1"/>
  <c r="G115" i="211" s="1"/>
  <c r="H115" i="211" s="1"/>
  <c r="I115" i="211" s="1"/>
  <c r="J115" i="211" s="1"/>
  <c r="K115" i="211" s="1"/>
  <c r="L115" i="211" s="1"/>
  <c r="C31" i="211"/>
  <c r="C91" i="211" s="1"/>
  <c r="D91" i="211" s="1"/>
  <c r="E91" i="211" s="1"/>
  <c r="F91" i="211" s="1"/>
  <c r="G91" i="211" s="1"/>
  <c r="H91" i="211" s="1"/>
  <c r="I91" i="211" s="1"/>
  <c r="J91" i="211" s="1"/>
  <c r="K91" i="211" s="1"/>
  <c r="L91" i="211" s="1"/>
  <c r="E30" i="211"/>
  <c r="C138" i="211" s="1"/>
  <c r="D138" i="211" s="1"/>
  <c r="E138" i="211" s="1"/>
  <c r="F138" i="211" s="1"/>
  <c r="G138" i="211" s="1"/>
  <c r="H138" i="211" s="1"/>
  <c r="I138" i="211" s="1"/>
  <c r="J138" i="211" s="1"/>
  <c r="K138" i="211" s="1"/>
  <c r="L138" i="211" s="1"/>
  <c r="D30" i="211"/>
  <c r="C114" i="211" s="1"/>
  <c r="D114" i="211" s="1"/>
  <c r="E114" i="211" s="1"/>
  <c r="F114" i="211" s="1"/>
  <c r="G114" i="211" s="1"/>
  <c r="H114" i="211" s="1"/>
  <c r="I114" i="211" s="1"/>
  <c r="J114" i="211" s="1"/>
  <c r="K114" i="211" s="1"/>
  <c r="L114" i="211" s="1"/>
  <c r="C30" i="211"/>
  <c r="C90" i="211" s="1"/>
  <c r="D90" i="211" s="1"/>
  <c r="E90" i="211" s="1"/>
  <c r="F90" i="211" s="1"/>
  <c r="G90" i="211" s="1"/>
  <c r="H90" i="211" s="1"/>
  <c r="I90" i="211" s="1"/>
  <c r="J90" i="211" s="1"/>
  <c r="K90" i="211" s="1"/>
  <c r="L90" i="211" s="1"/>
  <c r="E29" i="211"/>
  <c r="C137" i="211" s="1"/>
  <c r="D137" i="211" s="1"/>
  <c r="E137" i="211" s="1"/>
  <c r="F137" i="211" s="1"/>
  <c r="G137" i="211" s="1"/>
  <c r="H137" i="211" s="1"/>
  <c r="I137" i="211" s="1"/>
  <c r="J137" i="211" s="1"/>
  <c r="K137" i="211" s="1"/>
  <c r="L137" i="211" s="1"/>
  <c r="D29" i="211"/>
  <c r="C113" i="211" s="1"/>
  <c r="D113" i="211" s="1"/>
  <c r="E113" i="211" s="1"/>
  <c r="F113" i="211" s="1"/>
  <c r="G113" i="211" s="1"/>
  <c r="H113" i="211" s="1"/>
  <c r="I113" i="211" s="1"/>
  <c r="J113" i="211" s="1"/>
  <c r="K113" i="211" s="1"/>
  <c r="L113" i="211" s="1"/>
  <c r="C29" i="211"/>
  <c r="C89" i="211" s="1"/>
  <c r="D89" i="211" s="1"/>
  <c r="E89" i="211" s="1"/>
  <c r="F89" i="211" s="1"/>
  <c r="G89" i="211" s="1"/>
  <c r="H89" i="211" s="1"/>
  <c r="I89" i="211" s="1"/>
  <c r="J89" i="211" s="1"/>
  <c r="K89" i="211" s="1"/>
  <c r="L89" i="211" s="1"/>
  <c r="E28" i="211"/>
  <c r="C136" i="211" s="1"/>
  <c r="D136" i="211" s="1"/>
  <c r="E136" i="211" s="1"/>
  <c r="F136" i="211" s="1"/>
  <c r="G136" i="211" s="1"/>
  <c r="H136" i="211" s="1"/>
  <c r="I136" i="211" s="1"/>
  <c r="J136" i="211" s="1"/>
  <c r="K136" i="211" s="1"/>
  <c r="L136" i="211" s="1"/>
  <c r="D28" i="211"/>
  <c r="C112" i="211" s="1"/>
  <c r="D112" i="211" s="1"/>
  <c r="E112" i="211" s="1"/>
  <c r="F112" i="211" s="1"/>
  <c r="G112" i="211" s="1"/>
  <c r="H112" i="211" s="1"/>
  <c r="I112" i="211" s="1"/>
  <c r="J112" i="211" s="1"/>
  <c r="K112" i="211" s="1"/>
  <c r="L112" i="211" s="1"/>
  <c r="C28" i="211"/>
  <c r="C88" i="211" s="1"/>
  <c r="D88" i="211" s="1"/>
  <c r="E88" i="211" s="1"/>
  <c r="F88" i="211" s="1"/>
  <c r="G88" i="211" s="1"/>
  <c r="H88" i="211" s="1"/>
  <c r="I88" i="211" s="1"/>
  <c r="J88" i="211" s="1"/>
  <c r="K88" i="211" s="1"/>
  <c r="L88" i="211" s="1"/>
  <c r="E27" i="211"/>
  <c r="C135" i="211" s="1"/>
  <c r="D135" i="211" s="1"/>
  <c r="E135" i="211" s="1"/>
  <c r="F135" i="211" s="1"/>
  <c r="G135" i="211" s="1"/>
  <c r="H135" i="211" s="1"/>
  <c r="I135" i="211" s="1"/>
  <c r="J135" i="211" s="1"/>
  <c r="K135" i="211" s="1"/>
  <c r="L135" i="211" s="1"/>
  <c r="D27" i="211"/>
  <c r="C111" i="211" s="1"/>
  <c r="D111" i="211" s="1"/>
  <c r="E111" i="211" s="1"/>
  <c r="F111" i="211" s="1"/>
  <c r="G111" i="211" s="1"/>
  <c r="H111" i="211" s="1"/>
  <c r="I111" i="211" s="1"/>
  <c r="J111" i="211" s="1"/>
  <c r="K111" i="211" s="1"/>
  <c r="L111" i="211" s="1"/>
  <c r="C27" i="211"/>
  <c r="C87" i="211" s="1"/>
  <c r="D87" i="211" s="1"/>
  <c r="E87" i="211" s="1"/>
  <c r="F87" i="211" s="1"/>
  <c r="G87" i="211" s="1"/>
  <c r="H87" i="211" s="1"/>
  <c r="I87" i="211" s="1"/>
  <c r="J87" i="211" s="1"/>
  <c r="K87" i="211" s="1"/>
  <c r="L87" i="211" s="1"/>
  <c r="E26" i="211"/>
  <c r="C134" i="211" s="1"/>
  <c r="D134" i="211" s="1"/>
  <c r="E134" i="211" s="1"/>
  <c r="F134" i="211" s="1"/>
  <c r="G134" i="211" s="1"/>
  <c r="H134" i="211" s="1"/>
  <c r="I134" i="211" s="1"/>
  <c r="J134" i="211" s="1"/>
  <c r="K134" i="211" s="1"/>
  <c r="L134" i="211" s="1"/>
  <c r="D26" i="211"/>
  <c r="C110" i="211" s="1"/>
  <c r="D110" i="211" s="1"/>
  <c r="E110" i="211" s="1"/>
  <c r="F110" i="211" s="1"/>
  <c r="G110" i="211" s="1"/>
  <c r="H110" i="211" s="1"/>
  <c r="I110" i="211" s="1"/>
  <c r="J110" i="211" s="1"/>
  <c r="K110" i="211" s="1"/>
  <c r="L110" i="211" s="1"/>
  <c r="C26" i="211"/>
  <c r="C86" i="211" s="1"/>
  <c r="D86" i="211" s="1"/>
  <c r="E86" i="211" s="1"/>
  <c r="F86" i="211" s="1"/>
  <c r="G86" i="211" s="1"/>
  <c r="H86" i="211" s="1"/>
  <c r="I86" i="211" s="1"/>
  <c r="J86" i="211" s="1"/>
  <c r="K86" i="211" s="1"/>
  <c r="L86" i="211" s="1"/>
  <c r="E25" i="211"/>
  <c r="C133" i="211" s="1"/>
  <c r="D133" i="211" s="1"/>
  <c r="E133" i="211" s="1"/>
  <c r="F133" i="211" s="1"/>
  <c r="G133" i="211" s="1"/>
  <c r="H133" i="211" s="1"/>
  <c r="I133" i="211" s="1"/>
  <c r="J133" i="211" s="1"/>
  <c r="K133" i="211" s="1"/>
  <c r="L133" i="211" s="1"/>
  <c r="D25" i="211"/>
  <c r="C109" i="211" s="1"/>
  <c r="D109" i="211" s="1"/>
  <c r="E109" i="211" s="1"/>
  <c r="F109" i="211" s="1"/>
  <c r="G109" i="211" s="1"/>
  <c r="H109" i="211" s="1"/>
  <c r="I109" i="211" s="1"/>
  <c r="J109" i="211" s="1"/>
  <c r="K109" i="211" s="1"/>
  <c r="L109" i="211" s="1"/>
  <c r="C25" i="211"/>
  <c r="C85" i="211" s="1"/>
  <c r="D85" i="211" s="1"/>
  <c r="E85" i="211" s="1"/>
  <c r="F85" i="211" s="1"/>
  <c r="G85" i="211" s="1"/>
  <c r="H85" i="211" s="1"/>
  <c r="I85" i="211" s="1"/>
  <c r="J85" i="211" s="1"/>
  <c r="K85" i="211" s="1"/>
  <c r="L85" i="211" s="1"/>
  <c r="E24" i="211"/>
  <c r="C132" i="211" s="1"/>
  <c r="D132" i="211" s="1"/>
  <c r="E132" i="211" s="1"/>
  <c r="F132" i="211" s="1"/>
  <c r="G132" i="211" s="1"/>
  <c r="H132" i="211" s="1"/>
  <c r="I132" i="211" s="1"/>
  <c r="J132" i="211" s="1"/>
  <c r="K132" i="211" s="1"/>
  <c r="L132" i="211" s="1"/>
  <c r="D24" i="211"/>
  <c r="C108" i="211" s="1"/>
  <c r="D108" i="211" s="1"/>
  <c r="E108" i="211" s="1"/>
  <c r="F108" i="211" s="1"/>
  <c r="G108" i="211" s="1"/>
  <c r="H108" i="211" s="1"/>
  <c r="I108" i="211" s="1"/>
  <c r="J108" i="211" s="1"/>
  <c r="K108" i="211" s="1"/>
  <c r="L108" i="211" s="1"/>
  <c r="C24" i="211"/>
  <c r="C84" i="211" s="1"/>
  <c r="D84" i="211" s="1"/>
  <c r="E84" i="211" s="1"/>
  <c r="F84" i="211" s="1"/>
  <c r="G84" i="211" s="1"/>
  <c r="H84" i="211" s="1"/>
  <c r="I84" i="211" s="1"/>
  <c r="J84" i="211" s="1"/>
  <c r="K84" i="211" s="1"/>
  <c r="L84" i="211" s="1"/>
  <c r="E23" i="211"/>
  <c r="C131" i="211" s="1"/>
  <c r="D131" i="211" s="1"/>
  <c r="E131" i="211" s="1"/>
  <c r="F131" i="211" s="1"/>
  <c r="G131" i="211" s="1"/>
  <c r="H131" i="211" s="1"/>
  <c r="I131" i="211" s="1"/>
  <c r="J131" i="211" s="1"/>
  <c r="K131" i="211" s="1"/>
  <c r="L131" i="211" s="1"/>
  <c r="D23" i="211"/>
  <c r="C107" i="211" s="1"/>
  <c r="D107" i="211" s="1"/>
  <c r="E107" i="211" s="1"/>
  <c r="F107" i="211" s="1"/>
  <c r="G107" i="211" s="1"/>
  <c r="H107" i="211" s="1"/>
  <c r="I107" i="211" s="1"/>
  <c r="J107" i="211" s="1"/>
  <c r="K107" i="211" s="1"/>
  <c r="L107" i="211" s="1"/>
  <c r="C23" i="211"/>
  <c r="C83" i="211" s="1"/>
  <c r="D83" i="211" s="1"/>
  <c r="E83" i="211" s="1"/>
  <c r="F83" i="211" s="1"/>
  <c r="G83" i="211" s="1"/>
  <c r="H83" i="211" s="1"/>
  <c r="I83" i="211" s="1"/>
  <c r="J83" i="211" s="1"/>
  <c r="K83" i="211" s="1"/>
  <c r="L83" i="211" s="1"/>
  <c r="E22" i="211"/>
  <c r="C130" i="211" s="1"/>
  <c r="D130" i="211" s="1"/>
  <c r="E130" i="211" s="1"/>
  <c r="F130" i="211" s="1"/>
  <c r="G130" i="211" s="1"/>
  <c r="H130" i="211" s="1"/>
  <c r="I130" i="211" s="1"/>
  <c r="J130" i="211" s="1"/>
  <c r="K130" i="211" s="1"/>
  <c r="L130" i="211" s="1"/>
  <c r="D22" i="211"/>
  <c r="C106" i="211" s="1"/>
  <c r="D106" i="211" s="1"/>
  <c r="E106" i="211" s="1"/>
  <c r="F106" i="211" s="1"/>
  <c r="G106" i="211" s="1"/>
  <c r="H106" i="211" s="1"/>
  <c r="I106" i="211" s="1"/>
  <c r="J106" i="211" s="1"/>
  <c r="K106" i="211" s="1"/>
  <c r="L106" i="211" s="1"/>
  <c r="C22" i="211"/>
  <c r="C82" i="211" s="1"/>
  <c r="D82" i="211" s="1"/>
  <c r="E82" i="211" s="1"/>
  <c r="F82" i="211" s="1"/>
  <c r="G82" i="211" s="1"/>
  <c r="H82" i="211" s="1"/>
  <c r="I82" i="211" s="1"/>
  <c r="J82" i="211" s="1"/>
  <c r="K82" i="211" s="1"/>
  <c r="L82" i="211" s="1"/>
  <c r="A10" i="211"/>
  <c r="B15" i="210"/>
  <c r="B267" i="209"/>
  <c r="B36" i="210" s="1"/>
  <c r="B75" i="211" s="1"/>
  <c r="B241" i="209"/>
  <c r="B216" i="209"/>
  <c r="B215" i="209"/>
  <c r="B189" i="209"/>
  <c r="B164" i="209"/>
  <c r="B163" i="209"/>
  <c r="C114" i="209"/>
  <c r="D114" i="209" s="1"/>
  <c r="E114" i="209" s="1"/>
  <c r="F114" i="209" s="1"/>
  <c r="G114" i="209" s="1"/>
  <c r="H114" i="209" s="1"/>
  <c r="I114" i="209" s="1"/>
  <c r="J114" i="209" s="1"/>
  <c r="K114" i="209" s="1"/>
  <c r="L114" i="209" s="1"/>
  <c r="C113" i="209"/>
  <c r="D113" i="209" s="1"/>
  <c r="E113" i="209" s="1"/>
  <c r="F113" i="209" s="1"/>
  <c r="G113" i="209" s="1"/>
  <c r="H113" i="209" s="1"/>
  <c r="I113" i="209" s="1"/>
  <c r="J113" i="209" s="1"/>
  <c r="K113" i="209" s="1"/>
  <c r="L113" i="209" s="1"/>
  <c r="C112" i="209"/>
  <c r="D112" i="209" s="1"/>
  <c r="E112" i="209" s="1"/>
  <c r="F112" i="209" s="1"/>
  <c r="G112" i="209" s="1"/>
  <c r="H112" i="209" s="1"/>
  <c r="I112" i="209" s="1"/>
  <c r="J112" i="209" s="1"/>
  <c r="K112" i="209" s="1"/>
  <c r="L112" i="209" s="1"/>
  <c r="C111" i="209"/>
  <c r="D111" i="209" s="1"/>
  <c r="E111" i="209" s="1"/>
  <c r="F111" i="209" s="1"/>
  <c r="G111" i="209" s="1"/>
  <c r="H111" i="209" s="1"/>
  <c r="I111" i="209" s="1"/>
  <c r="J111" i="209" s="1"/>
  <c r="K111" i="209" s="1"/>
  <c r="L111" i="209" s="1"/>
  <c r="C110" i="209"/>
  <c r="D110" i="209" s="1"/>
  <c r="E110" i="209" s="1"/>
  <c r="F110" i="209" s="1"/>
  <c r="G110" i="209" s="1"/>
  <c r="H110" i="209" s="1"/>
  <c r="I110" i="209" s="1"/>
  <c r="J110" i="209" s="1"/>
  <c r="K110" i="209" s="1"/>
  <c r="L110" i="209" s="1"/>
  <c r="C109" i="209"/>
  <c r="D109" i="209" s="1"/>
  <c r="E109" i="209" s="1"/>
  <c r="F109" i="209" s="1"/>
  <c r="G109" i="209" s="1"/>
  <c r="H109" i="209" s="1"/>
  <c r="I109" i="209" s="1"/>
  <c r="J109" i="209" s="1"/>
  <c r="K109" i="209" s="1"/>
  <c r="L109" i="209" s="1"/>
  <c r="C108" i="209"/>
  <c r="D108" i="209" s="1"/>
  <c r="E108" i="209" s="1"/>
  <c r="F108" i="209" s="1"/>
  <c r="G108" i="209" s="1"/>
  <c r="H108" i="209" s="1"/>
  <c r="I108" i="209" s="1"/>
  <c r="J108" i="209" s="1"/>
  <c r="K108" i="209" s="1"/>
  <c r="L108" i="209" s="1"/>
  <c r="C107" i="209"/>
  <c r="D107" i="209" s="1"/>
  <c r="E107" i="209" s="1"/>
  <c r="F107" i="209" s="1"/>
  <c r="G107" i="209" s="1"/>
  <c r="H107" i="209" s="1"/>
  <c r="I107" i="209" s="1"/>
  <c r="J107" i="209" s="1"/>
  <c r="K107" i="209" s="1"/>
  <c r="L107" i="209" s="1"/>
  <c r="C106" i="209"/>
  <c r="D106" i="209" s="1"/>
  <c r="E106" i="209" s="1"/>
  <c r="F106" i="209" s="1"/>
  <c r="G106" i="209" s="1"/>
  <c r="H106" i="209" s="1"/>
  <c r="I106" i="209" s="1"/>
  <c r="J106" i="209" s="1"/>
  <c r="K106" i="209" s="1"/>
  <c r="L106" i="209" s="1"/>
  <c r="C105" i="209"/>
  <c r="D105" i="209" s="1"/>
  <c r="E105" i="209" s="1"/>
  <c r="F105" i="209" s="1"/>
  <c r="G105" i="209" s="1"/>
  <c r="H105" i="209" s="1"/>
  <c r="I105" i="209" s="1"/>
  <c r="J105" i="209" s="1"/>
  <c r="K105" i="209" s="1"/>
  <c r="L105" i="209" s="1"/>
  <c r="C104" i="209"/>
  <c r="D104" i="209" s="1"/>
  <c r="E104" i="209" s="1"/>
  <c r="F104" i="209" s="1"/>
  <c r="G104" i="209" s="1"/>
  <c r="H104" i="209" s="1"/>
  <c r="I104" i="209" s="1"/>
  <c r="J104" i="209" s="1"/>
  <c r="K104" i="209" s="1"/>
  <c r="L104" i="209" s="1"/>
  <c r="C103" i="209"/>
  <c r="D103" i="209" s="1"/>
  <c r="E103" i="209" s="1"/>
  <c r="F103" i="209" s="1"/>
  <c r="G103" i="209" s="1"/>
  <c r="H103" i="209" s="1"/>
  <c r="I103" i="209" s="1"/>
  <c r="J103" i="209" s="1"/>
  <c r="K103" i="209" s="1"/>
  <c r="L103" i="209" s="1"/>
  <c r="C102" i="209"/>
  <c r="D102" i="209" s="1"/>
  <c r="E102" i="209" s="1"/>
  <c r="F102" i="209" s="1"/>
  <c r="G102" i="209" s="1"/>
  <c r="H102" i="209" s="1"/>
  <c r="I102" i="209" s="1"/>
  <c r="J102" i="209" s="1"/>
  <c r="K102" i="209" s="1"/>
  <c r="L102" i="209" s="1"/>
  <c r="C101" i="209"/>
  <c r="D101" i="209" s="1"/>
  <c r="E101" i="209" s="1"/>
  <c r="F101" i="209" s="1"/>
  <c r="G101" i="209" s="1"/>
  <c r="H101" i="209" s="1"/>
  <c r="I101" i="209" s="1"/>
  <c r="J101" i="209" s="1"/>
  <c r="K101" i="209" s="1"/>
  <c r="L101" i="209" s="1"/>
  <c r="C100" i="209"/>
  <c r="D100" i="209" s="1"/>
  <c r="E100" i="209" s="1"/>
  <c r="F100" i="209" s="1"/>
  <c r="G100" i="209" s="1"/>
  <c r="H100" i="209" s="1"/>
  <c r="I100" i="209" s="1"/>
  <c r="J100" i="209" s="1"/>
  <c r="K100" i="209" s="1"/>
  <c r="L100" i="209" s="1"/>
  <c r="C99" i="209"/>
  <c r="D99" i="209" s="1"/>
  <c r="E99" i="209" s="1"/>
  <c r="F99" i="209" s="1"/>
  <c r="G99" i="209" s="1"/>
  <c r="H99" i="209" s="1"/>
  <c r="I99" i="209" s="1"/>
  <c r="J99" i="209" s="1"/>
  <c r="K99" i="209" s="1"/>
  <c r="L99" i="209" s="1"/>
  <c r="C98" i="209"/>
  <c r="D98" i="209" s="1"/>
  <c r="E98" i="209" s="1"/>
  <c r="F98" i="209" s="1"/>
  <c r="G98" i="209" s="1"/>
  <c r="H98" i="209" s="1"/>
  <c r="I98" i="209" s="1"/>
  <c r="J98" i="209" s="1"/>
  <c r="K98" i="209" s="1"/>
  <c r="L98" i="209" s="1"/>
  <c r="C97" i="209"/>
  <c r="D97" i="209" s="1"/>
  <c r="E97" i="209" s="1"/>
  <c r="F97" i="209" s="1"/>
  <c r="G97" i="209" s="1"/>
  <c r="H97" i="209" s="1"/>
  <c r="I97" i="209" s="1"/>
  <c r="J97" i="209" s="1"/>
  <c r="K97" i="209" s="1"/>
  <c r="L97" i="209" s="1"/>
  <c r="C96" i="209"/>
  <c r="D96" i="209" s="1"/>
  <c r="E96" i="209" s="1"/>
  <c r="F96" i="209" s="1"/>
  <c r="G96" i="209" s="1"/>
  <c r="H96" i="209" s="1"/>
  <c r="I96" i="209" s="1"/>
  <c r="J96" i="209" s="1"/>
  <c r="K96" i="209" s="1"/>
  <c r="L96" i="209" s="1"/>
  <c r="C95" i="209"/>
  <c r="D95" i="209" s="1"/>
  <c r="E95" i="209" s="1"/>
  <c r="F95" i="209" s="1"/>
  <c r="G95" i="209" s="1"/>
  <c r="H95" i="209" s="1"/>
  <c r="I95" i="209" s="1"/>
  <c r="J95" i="209" s="1"/>
  <c r="K95" i="209" s="1"/>
  <c r="L95" i="209" s="1"/>
  <c r="B87" i="209"/>
  <c r="C60" i="209"/>
  <c r="C59" i="209"/>
  <c r="C58" i="209"/>
  <c r="D58" i="209" s="1"/>
  <c r="E58" i="209" s="1"/>
  <c r="C57" i="209"/>
  <c r="C56" i="209"/>
  <c r="C55" i="209"/>
  <c r="C54" i="209"/>
  <c r="C53" i="209"/>
  <c r="C52" i="209"/>
  <c r="C51" i="209"/>
  <c r="C50" i="209"/>
  <c r="C49" i="209"/>
  <c r="C48" i="209"/>
  <c r="C47" i="209"/>
  <c r="D47" i="209" s="1"/>
  <c r="C46" i="209"/>
  <c r="C45" i="209"/>
  <c r="C44" i="209"/>
  <c r="C43" i="209"/>
  <c r="D43" i="209" s="1"/>
  <c r="C42" i="209"/>
  <c r="C41" i="209"/>
  <c r="C39" i="209"/>
  <c r="B34" i="209"/>
  <c r="B33" i="209"/>
  <c r="B32" i="209"/>
  <c r="B31" i="209"/>
  <c r="B30" i="209"/>
  <c r="B29" i="209"/>
  <c r="B28" i="209"/>
  <c r="B27" i="209"/>
  <c r="B26" i="209"/>
  <c r="B25" i="209"/>
  <c r="B24" i="209"/>
  <c r="B23" i="209"/>
  <c r="B22" i="209"/>
  <c r="B21" i="209"/>
  <c r="B20" i="209"/>
  <c r="B19" i="209"/>
  <c r="B18" i="209"/>
  <c r="B17" i="209"/>
  <c r="B16" i="209"/>
  <c r="B15" i="209"/>
  <c r="C87" i="208"/>
  <c r="H38" i="208"/>
  <c r="H37" i="208"/>
  <c r="H36" i="208"/>
  <c r="H35" i="208"/>
  <c r="H34" i="208"/>
  <c r="H32" i="208"/>
  <c r="H31" i="208"/>
  <c r="H30" i="208"/>
  <c r="H29" i="208"/>
  <c r="H28" i="208"/>
  <c r="H27" i="208"/>
  <c r="H26" i="208"/>
  <c r="H25" i="208"/>
  <c r="H24" i="208"/>
  <c r="H23" i="208"/>
  <c r="H22" i="208"/>
  <c r="H21" i="208"/>
  <c r="H20" i="208"/>
  <c r="H19" i="208"/>
  <c r="H13" i="208"/>
  <c r="L36" i="303"/>
  <c r="L37" i="303" s="1"/>
  <c r="I36" i="303"/>
  <c r="I37" i="303" s="1"/>
  <c r="H36" i="303"/>
  <c r="H37" i="303" s="1"/>
  <c r="E36" i="303"/>
  <c r="E37" i="303" s="1"/>
  <c r="D36" i="303"/>
  <c r="D37" i="303" s="1"/>
  <c r="L35" i="303"/>
  <c r="K35" i="303"/>
  <c r="J35" i="303"/>
  <c r="I35" i="303"/>
  <c r="H35" i="303"/>
  <c r="G35" i="303"/>
  <c r="F35" i="303"/>
  <c r="E35" i="303"/>
  <c r="D35" i="303"/>
  <c r="C35" i="303"/>
  <c r="L28" i="303"/>
  <c r="K28" i="303"/>
  <c r="K36" i="303" s="1"/>
  <c r="K37" i="303" s="1"/>
  <c r="J28" i="303"/>
  <c r="J36" i="303" s="1"/>
  <c r="J37" i="303" s="1"/>
  <c r="I28" i="303"/>
  <c r="H28" i="303"/>
  <c r="G28" i="303"/>
  <c r="G36" i="303" s="1"/>
  <c r="G37" i="303" s="1"/>
  <c r="F28" i="303"/>
  <c r="F36" i="303" s="1"/>
  <c r="F37" i="303" s="1"/>
  <c r="E28" i="303"/>
  <c r="D28" i="303"/>
  <c r="C28" i="303"/>
  <c r="H33" i="208" s="1"/>
  <c r="H39" i="208" s="1"/>
  <c r="B33" i="207"/>
  <c r="B32" i="207"/>
  <c r="B31" i="207"/>
  <c r="B30" i="207"/>
  <c r="B29" i="207"/>
  <c r="B28" i="207"/>
  <c r="B27" i="207"/>
  <c r="B26" i="207"/>
  <c r="B25" i="207"/>
  <c r="B24" i="207"/>
  <c r="B23" i="207"/>
  <c r="B22" i="207"/>
  <c r="B21" i="207"/>
  <c r="B20" i="207"/>
  <c r="B19" i="207"/>
  <c r="B18" i="207"/>
  <c r="B17" i="207"/>
  <c r="B16" i="207"/>
  <c r="B15" i="207"/>
  <c r="B14" i="207"/>
  <c r="B33" i="206"/>
  <c r="B32" i="206"/>
  <c r="B31" i="206"/>
  <c r="B30" i="206"/>
  <c r="B29" i="206"/>
  <c r="B28" i="206"/>
  <c r="B27" i="206"/>
  <c r="B26" i="206"/>
  <c r="B25" i="206"/>
  <c r="B24" i="206"/>
  <c r="B23" i="206"/>
  <c r="B22" i="206"/>
  <c r="B21" i="206"/>
  <c r="B20" i="206"/>
  <c r="B19" i="206"/>
  <c r="B18" i="206"/>
  <c r="B17" i="206"/>
  <c r="B16" i="206"/>
  <c r="B15" i="206"/>
  <c r="B14" i="206"/>
  <c r="B33" i="205"/>
  <c r="B32" i="205"/>
  <c r="B31" i="205"/>
  <c r="B30" i="205"/>
  <c r="B29" i="205"/>
  <c r="B28" i="205"/>
  <c r="B27" i="205"/>
  <c r="B26" i="205"/>
  <c r="B25" i="205"/>
  <c r="B24" i="205"/>
  <c r="B23" i="205"/>
  <c r="B22" i="205"/>
  <c r="B21" i="205"/>
  <c r="B20" i="205"/>
  <c r="B19" i="205"/>
  <c r="B18" i="205"/>
  <c r="B17" i="205"/>
  <c r="B16" i="205"/>
  <c r="B15" i="205"/>
  <c r="B14" i="205"/>
  <c r="C39" i="204"/>
  <c r="B20" i="204"/>
  <c r="B15" i="204"/>
  <c r="C39" i="203"/>
  <c r="B20" i="203"/>
  <c r="B15" i="203"/>
  <c r="C39" i="202"/>
  <c r="B20" i="202"/>
  <c r="B15" i="202"/>
  <c r="C39" i="201"/>
  <c r="B20" i="201"/>
  <c r="B15" i="201"/>
  <c r="C39" i="200"/>
  <c r="B20" i="200"/>
  <c r="B15" i="200"/>
  <c r="B156" i="199"/>
  <c r="B155" i="199"/>
  <c r="B154" i="199"/>
  <c r="B153" i="199"/>
  <c r="B151" i="199"/>
  <c r="B150" i="199"/>
  <c r="B149" i="199"/>
  <c r="B148" i="199"/>
  <c r="B142" i="199"/>
  <c r="B141" i="199"/>
  <c r="F138" i="199"/>
  <c r="F137" i="199"/>
  <c r="B53" i="199"/>
  <c r="C39" i="199"/>
  <c r="B35" i="199"/>
  <c r="B20" i="199"/>
  <c r="B15" i="199"/>
  <c r="C39" i="198"/>
  <c r="B20" i="198"/>
  <c r="B15" i="198"/>
  <c r="B156" i="197"/>
  <c r="B155" i="197"/>
  <c r="B154" i="197"/>
  <c r="B153" i="197"/>
  <c r="B151" i="197"/>
  <c r="B150" i="197"/>
  <c r="B149" i="197"/>
  <c r="B148" i="197"/>
  <c r="B142" i="197"/>
  <c r="B141" i="197"/>
  <c r="F138" i="197"/>
  <c r="F137" i="197"/>
  <c r="C39" i="197"/>
  <c r="B20" i="197"/>
  <c r="B15" i="197"/>
  <c r="B156" i="196"/>
  <c r="B155" i="196"/>
  <c r="B154" i="196"/>
  <c r="B153" i="196"/>
  <c r="B151" i="196"/>
  <c r="B150" i="196"/>
  <c r="B149" i="196"/>
  <c r="B148" i="196"/>
  <c r="B142" i="196"/>
  <c r="B141" i="196"/>
  <c r="F138" i="196"/>
  <c r="F137" i="196"/>
  <c r="C39" i="196"/>
  <c r="B20" i="196"/>
  <c r="B15" i="196"/>
  <c r="C39" i="195"/>
  <c r="B20" i="195"/>
  <c r="B15" i="195"/>
  <c r="C39" i="194"/>
  <c r="B20" i="194"/>
  <c r="B15" i="194"/>
  <c r="C39" i="193"/>
  <c r="B20" i="193"/>
  <c r="B15" i="193"/>
  <c r="C39" i="192"/>
  <c r="B20" i="192"/>
  <c r="B15" i="192"/>
  <c r="C39" i="191"/>
  <c r="B20" i="191"/>
  <c r="B15" i="191"/>
  <c r="C39" i="190"/>
  <c r="B20" i="190"/>
  <c r="B15" i="190"/>
  <c r="C39" i="189"/>
  <c r="B20" i="189"/>
  <c r="B15" i="189"/>
  <c r="C39" i="188"/>
  <c r="B20" i="188"/>
  <c r="B15" i="188"/>
  <c r="C39" i="187"/>
  <c r="B20" i="187"/>
  <c r="B15" i="187"/>
  <c r="C39" i="186"/>
  <c r="B20" i="186"/>
  <c r="B15" i="186"/>
  <c r="C39" i="185"/>
  <c r="B20" i="185"/>
  <c r="B15" i="185"/>
  <c r="C38" i="184"/>
  <c r="B33" i="184"/>
  <c r="F32" i="184"/>
  <c r="E32" i="184"/>
  <c r="D32" i="184"/>
  <c r="C32" i="184"/>
  <c r="F31" i="184"/>
  <c r="E31" i="184"/>
  <c r="D31" i="184"/>
  <c r="C31" i="184"/>
  <c r="F30" i="184"/>
  <c r="E30" i="184"/>
  <c r="D30" i="184"/>
  <c r="C30" i="184"/>
  <c r="B28" i="184"/>
  <c r="B38" i="184" s="1"/>
  <c r="B46" i="184" s="1"/>
  <c r="B23" i="184"/>
  <c r="F22" i="184"/>
  <c r="E22" i="184"/>
  <c r="D22" i="184"/>
  <c r="C22" i="184"/>
  <c r="F21" i="184"/>
  <c r="E21" i="184"/>
  <c r="D21" i="184"/>
  <c r="C21" i="184"/>
  <c r="F20" i="184"/>
  <c r="E20" i="184"/>
  <c r="D20" i="184"/>
  <c r="C20" i="184"/>
  <c r="B18" i="184"/>
  <c r="C38" i="183"/>
  <c r="B33" i="183"/>
  <c r="F32" i="183"/>
  <c r="E32" i="183"/>
  <c r="D32" i="183"/>
  <c r="C32" i="183"/>
  <c r="F31" i="183"/>
  <c r="E31" i="183"/>
  <c r="D31" i="183"/>
  <c r="C31" i="183"/>
  <c r="F30" i="183"/>
  <c r="E30" i="183"/>
  <c r="D30" i="183"/>
  <c r="C30" i="183"/>
  <c r="B28" i="183"/>
  <c r="B38" i="183" s="1"/>
  <c r="B46" i="183" s="1"/>
  <c r="B357" i="152" s="1"/>
  <c r="B364" i="152" s="1"/>
  <c r="B23" i="183"/>
  <c r="F22" i="183"/>
  <c r="E22" i="183"/>
  <c r="D22" i="183"/>
  <c r="C22" i="183"/>
  <c r="F21" i="183"/>
  <c r="E21" i="183"/>
  <c r="D21" i="183"/>
  <c r="C21" i="183"/>
  <c r="F20" i="183"/>
  <c r="E20" i="183"/>
  <c r="D20" i="183"/>
  <c r="C20" i="183"/>
  <c r="B18" i="183"/>
  <c r="B52" i="182"/>
  <c r="C38" i="182"/>
  <c r="B28" i="182"/>
  <c r="B38" i="182" s="1"/>
  <c r="B47" i="182" s="1"/>
  <c r="F24" i="182"/>
  <c r="F32" i="182" s="1"/>
  <c r="E24" i="182"/>
  <c r="E32" i="182" s="1"/>
  <c r="D24" i="182"/>
  <c r="D32" i="182" s="1"/>
  <c r="C24" i="182"/>
  <c r="C32" i="182" s="1"/>
  <c r="B24" i="182"/>
  <c r="B32" i="182" s="1"/>
  <c r="B22" i="183" s="1"/>
  <c r="F23" i="182"/>
  <c r="F31" i="182" s="1"/>
  <c r="E23" i="182"/>
  <c r="E31" i="182" s="1"/>
  <c r="D23" i="182"/>
  <c r="D31" i="182" s="1"/>
  <c r="C23" i="182"/>
  <c r="C31" i="182" s="1"/>
  <c r="B23" i="182"/>
  <c r="B31" i="182" s="1"/>
  <c r="F22" i="182"/>
  <c r="F30" i="182" s="1"/>
  <c r="E22" i="182"/>
  <c r="E30" i="182" s="1"/>
  <c r="D22" i="182"/>
  <c r="D30" i="182" s="1"/>
  <c r="C22" i="182"/>
  <c r="C30" i="182" s="1"/>
  <c r="B22" i="182"/>
  <c r="B30" i="182" s="1"/>
  <c r="B20" i="182"/>
  <c r="B51" i="181"/>
  <c r="C38" i="181"/>
  <c r="B28" i="181"/>
  <c r="B38" i="181" s="1"/>
  <c r="B47" i="181" s="1"/>
  <c r="F24" i="181"/>
  <c r="F32" i="181" s="1"/>
  <c r="E24" i="181"/>
  <c r="E32" i="181" s="1"/>
  <c r="D24" i="181"/>
  <c r="D32" i="181" s="1"/>
  <c r="C24" i="181"/>
  <c r="C32" i="181" s="1"/>
  <c r="B24" i="181"/>
  <c r="B32" i="181" s="1"/>
  <c r="B42" i="181" s="1"/>
  <c r="B50" i="181" s="1"/>
  <c r="F23" i="181"/>
  <c r="F31" i="181" s="1"/>
  <c r="E23" i="181"/>
  <c r="E31" i="181" s="1"/>
  <c r="D23" i="181"/>
  <c r="D31" i="181" s="1"/>
  <c r="C23" i="181"/>
  <c r="C31" i="181" s="1"/>
  <c r="B23" i="181"/>
  <c r="B31" i="181" s="1"/>
  <c r="B41" i="181" s="1"/>
  <c r="B49" i="181" s="1"/>
  <c r="F22" i="181"/>
  <c r="F30" i="181" s="1"/>
  <c r="E22" i="181"/>
  <c r="E30" i="181" s="1"/>
  <c r="D22" i="181"/>
  <c r="D30" i="181" s="1"/>
  <c r="C22" i="181"/>
  <c r="C30" i="181" s="1"/>
  <c r="B22" i="181"/>
  <c r="B30" i="181" s="1"/>
  <c r="B40" i="181" s="1"/>
  <c r="B48" i="181" s="1"/>
  <c r="B20" i="181"/>
  <c r="B84" i="128"/>
  <c r="B83" i="128"/>
  <c r="B82" i="128"/>
  <c r="B81" i="128"/>
  <c r="B80" i="128"/>
  <c r="B79" i="128"/>
  <c r="B78" i="128"/>
  <c r="B77" i="128"/>
  <c r="B76" i="128"/>
  <c r="B75" i="128"/>
  <c r="B74" i="128"/>
  <c r="B73" i="128"/>
  <c r="B72" i="128"/>
  <c r="B71" i="128"/>
  <c r="B70" i="128"/>
  <c r="B69" i="128"/>
  <c r="B68" i="128"/>
  <c r="B67" i="128"/>
  <c r="B66" i="128"/>
  <c r="B65" i="128"/>
  <c r="B59" i="128"/>
  <c r="B58" i="128"/>
  <c r="B57" i="128"/>
  <c r="B56" i="128"/>
  <c r="B55" i="128"/>
  <c r="B54" i="128"/>
  <c r="B53" i="128"/>
  <c r="B52" i="128"/>
  <c r="B51" i="128"/>
  <c r="B50" i="128"/>
  <c r="B49" i="128"/>
  <c r="B48" i="128"/>
  <c r="B47" i="128"/>
  <c r="B46" i="128"/>
  <c r="B45" i="128"/>
  <c r="B44" i="128"/>
  <c r="B43" i="128"/>
  <c r="B42" i="128"/>
  <c r="B41" i="128"/>
  <c r="B40" i="128"/>
  <c r="B35" i="128"/>
  <c r="B34" i="128"/>
  <c r="B33" i="128"/>
  <c r="B32" i="128"/>
  <c r="B31" i="128"/>
  <c r="B30" i="128"/>
  <c r="B29" i="128"/>
  <c r="B28" i="128"/>
  <c r="B27" i="128"/>
  <c r="B26" i="128"/>
  <c r="B25" i="128"/>
  <c r="B24" i="128"/>
  <c r="B23" i="128"/>
  <c r="B22" i="128"/>
  <c r="B21" i="128"/>
  <c r="B20" i="128"/>
  <c r="B19" i="128"/>
  <c r="B18" i="128"/>
  <c r="B17" i="128"/>
  <c r="B16" i="128"/>
  <c r="B15" i="128"/>
  <c r="A10" i="128"/>
  <c r="B366" i="151"/>
  <c r="B350" i="151"/>
  <c r="B329" i="151"/>
  <c r="B313" i="151"/>
  <c r="B273" i="151"/>
  <c r="B257" i="151"/>
  <c r="B239" i="151"/>
  <c r="B223" i="151"/>
  <c r="B205" i="151"/>
  <c r="B189" i="151"/>
  <c r="B171" i="151"/>
  <c r="B155" i="151"/>
  <c r="B137" i="151"/>
  <c r="B121" i="151"/>
  <c r="B103" i="151"/>
  <c r="B87" i="151"/>
  <c r="B69" i="151"/>
  <c r="B53" i="151"/>
  <c r="B35" i="151"/>
  <c r="B31" i="151"/>
  <c r="B14" i="151"/>
  <c r="B366" i="150"/>
  <c r="B350" i="150"/>
  <c r="B329" i="150"/>
  <c r="B313" i="150"/>
  <c r="B273" i="150"/>
  <c r="B257" i="150"/>
  <c r="B239" i="150"/>
  <c r="B223" i="150"/>
  <c r="B205" i="150"/>
  <c r="B189" i="150"/>
  <c r="B171" i="150"/>
  <c r="B155" i="150"/>
  <c r="B137" i="150"/>
  <c r="B121" i="150"/>
  <c r="B103" i="150"/>
  <c r="B87" i="150"/>
  <c r="B69" i="150"/>
  <c r="B53" i="150"/>
  <c r="B35" i="150"/>
  <c r="B31" i="150"/>
  <c r="B14" i="150"/>
  <c r="B366" i="149"/>
  <c r="B350" i="149"/>
  <c r="B329" i="149"/>
  <c r="B313" i="149"/>
  <c r="B273" i="149"/>
  <c r="B257" i="149"/>
  <c r="B239" i="149"/>
  <c r="B223" i="149"/>
  <c r="B205" i="149"/>
  <c r="B189" i="149"/>
  <c r="B171" i="149"/>
  <c r="B155" i="149"/>
  <c r="B137" i="149"/>
  <c r="B121" i="149"/>
  <c r="B103" i="149"/>
  <c r="B87" i="149"/>
  <c r="B69" i="149"/>
  <c r="B53" i="149"/>
  <c r="B35" i="149"/>
  <c r="B31" i="149"/>
  <c r="B14" i="149"/>
  <c r="B366" i="148"/>
  <c r="B350" i="148"/>
  <c r="B329" i="148"/>
  <c r="B313" i="148"/>
  <c r="B273" i="148"/>
  <c r="B257" i="148"/>
  <c r="B239" i="148"/>
  <c r="B223" i="148"/>
  <c r="B205" i="148"/>
  <c r="B189" i="148"/>
  <c r="B171" i="148"/>
  <c r="B155" i="148"/>
  <c r="B137" i="148"/>
  <c r="B121" i="148"/>
  <c r="B103" i="148"/>
  <c r="B87" i="148"/>
  <c r="B69" i="148"/>
  <c r="B53" i="148"/>
  <c r="B35" i="148"/>
  <c r="B31" i="148"/>
  <c r="B14" i="148"/>
  <c r="B366" i="147"/>
  <c r="B350" i="147"/>
  <c r="B329" i="147"/>
  <c r="B313" i="147"/>
  <c r="B273" i="147"/>
  <c r="B257" i="147"/>
  <c r="B239" i="147"/>
  <c r="B223" i="147"/>
  <c r="B205" i="147"/>
  <c r="B189" i="147"/>
  <c r="B171" i="147"/>
  <c r="B155" i="147"/>
  <c r="B137" i="147"/>
  <c r="B121" i="147"/>
  <c r="B103" i="147"/>
  <c r="B87" i="147"/>
  <c r="B69" i="147"/>
  <c r="B53" i="147"/>
  <c r="B35" i="147"/>
  <c r="B31" i="147"/>
  <c r="B14" i="147"/>
  <c r="B366" i="146"/>
  <c r="B350" i="146"/>
  <c r="B329" i="146"/>
  <c r="B313" i="146"/>
  <c r="B273" i="146"/>
  <c r="B257" i="146"/>
  <c r="B239" i="146"/>
  <c r="B223" i="146"/>
  <c r="B205" i="146"/>
  <c r="B189" i="146"/>
  <c r="B171" i="146"/>
  <c r="B155" i="146"/>
  <c r="B137" i="146"/>
  <c r="B121" i="146"/>
  <c r="B103" i="146"/>
  <c r="B87" i="146"/>
  <c r="B69" i="146"/>
  <c r="B53" i="146"/>
  <c r="B35" i="146"/>
  <c r="B31" i="146"/>
  <c r="B14" i="146"/>
  <c r="B366" i="145"/>
  <c r="B350" i="145"/>
  <c r="B329" i="145"/>
  <c r="B313" i="145"/>
  <c r="B273" i="145"/>
  <c r="B257" i="145"/>
  <c r="B239" i="145"/>
  <c r="B223" i="145"/>
  <c r="B205" i="145"/>
  <c r="B189" i="145"/>
  <c r="B171" i="145"/>
  <c r="B155" i="145"/>
  <c r="B137" i="145"/>
  <c r="B121" i="145"/>
  <c r="B103" i="145"/>
  <c r="B87" i="145"/>
  <c r="B69" i="145"/>
  <c r="B53" i="145"/>
  <c r="B35" i="145"/>
  <c r="B31" i="145"/>
  <c r="B14" i="145"/>
  <c r="B366" i="144"/>
  <c r="B350" i="144"/>
  <c r="B329" i="144"/>
  <c r="B313" i="144"/>
  <c r="B273" i="144"/>
  <c r="B257" i="144"/>
  <c r="B239" i="144"/>
  <c r="B223" i="144"/>
  <c r="B205" i="144"/>
  <c r="B189" i="144"/>
  <c r="B171" i="144"/>
  <c r="B155" i="144"/>
  <c r="B137" i="144"/>
  <c r="B121" i="144"/>
  <c r="B103" i="144"/>
  <c r="B87" i="144"/>
  <c r="B69" i="144"/>
  <c r="B53" i="144"/>
  <c r="B35" i="144"/>
  <c r="B31" i="144"/>
  <c r="B14" i="144"/>
  <c r="B366" i="143"/>
  <c r="B350" i="143"/>
  <c r="B329" i="143"/>
  <c r="B313" i="143"/>
  <c r="B273" i="143"/>
  <c r="B257" i="143"/>
  <c r="B239" i="143"/>
  <c r="B223" i="143"/>
  <c r="B205" i="143"/>
  <c r="B189" i="143"/>
  <c r="B171" i="143"/>
  <c r="B155" i="143"/>
  <c r="B137" i="143"/>
  <c r="B121" i="143"/>
  <c r="B103" i="143"/>
  <c r="B87" i="143"/>
  <c r="B69" i="143"/>
  <c r="B53" i="143"/>
  <c r="B35" i="143"/>
  <c r="B31" i="143"/>
  <c r="B14" i="143"/>
  <c r="B366" i="162"/>
  <c r="B350" i="162"/>
  <c r="B329" i="162"/>
  <c r="B313" i="162"/>
  <c r="B273" i="162"/>
  <c r="B257" i="162"/>
  <c r="B239" i="162"/>
  <c r="B223" i="162"/>
  <c r="B205" i="162"/>
  <c r="B189" i="162"/>
  <c r="B171" i="162"/>
  <c r="B155" i="162"/>
  <c r="B137" i="162"/>
  <c r="B121" i="162"/>
  <c r="B103" i="162"/>
  <c r="B87" i="162"/>
  <c r="B69" i="162"/>
  <c r="B53" i="162"/>
  <c r="B35" i="162"/>
  <c r="B31" i="162"/>
  <c r="B14" i="162"/>
  <c r="B366" i="142"/>
  <c r="B350" i="142"/>
  <c r="B329" i="142"/>
  <c r="B313" i="142"/>
  <c r="B273" i="142"/>
  <c r="B257" i="142"/>
  <c r="B239" i="142"/>
  <c r="B223" i="142"/>
  <c r="B205" i="142"/>
  <c r="B189" i="142"/>
  <c r="B171" i="142"/>
  <c r="B155" i="142"/>
  <c r="B137" i="142"/>
  <c r="B121" i="142"/>
  <c r="B103" i="142"/>
  <c r="B87" i="142"/>
  <c r="B69" i="142"/>
  <c r="B53" i="142"/>
  <c r="B35" i="142"/>
  <c r="B31" i="142"/>
  <c r="B14" i="142"/>
  <c r="B366" i="141"/>
  <c r="B350" i="141"/>
  <c r="B329" i="141"/>
  <c r="B313" i="141"/>
  <c r="B273" i="141"/>
  <c r="B257" i="141"/>
  <c r="B239" i="141"/>
  <c r="B223" i="141"/>
  <c r="B205" i="141"/>
  <c r="B189" i="141"/>
  <c r="B171" i="141"/>
  <c r="B155" i="141"/>
  <c r="B137" i="141"/>
  <c r="B121" i="141"/>
  <c r="B103" i="141"/>
  <c r="B87" i="141"/>
  <c r="B69" i="141"/>
  <c r="B53" i="141"/>
  <c r="B35" i="141"/>
  <c r="B31" i="141"/>
  <c r="B14" i="141"/>
  <c r="B366" i="139"/>
  <c r="B350" i="139"/>
  <c r="B329" i="139"/>
  <c r="B313" i="139"/>
  <c r="B273" i="139"/>
  <c r="B257" i="139"/>
  <c r="B239" i="139"/>
  <c r="B223" i="139"/>
  <c r="B205" i="139"/>
  <c r="B189" i="139"/>
  <c r="B171" i="139"/>
  <c r="B155" i="139"/>
  <c r="B137" i="139"/>
  <c r="B121" i="139"/>
  <c r="B103" i="139"/>
  <c r="B87" i="139"/>
  <c r="B69" i="139"/>
  <c r="B53" i="139"/>
  <c r="B35" i="139"/>
  <c r="B31" i="139"/>
  <c r="B14" i="139"/>
  <c r="B366" i="138"/>
  <c r="B350" i="138"/>
  <c r="B329" i="138"/>
  <c r="B313" i="138"/>
  <c r="B273" i="138"/>
  <c r="B257" i="138"/>
  <c r="B239" i="138"/>
  <c r="B223" i="138"/>
  <c r="B205" i="138"/>
  <c r="B189" i="138"/>
  <c r="B171" i="138"/>
  <c r="B155" i="138"/>
  <c r="B137" i="138"/>
  <c r="B121" i="138"/>
  <c r="B103" i="138"/>
  <c r="B87" i="138"/>
  <c r="B69" i="138"/>
  <c r="B53" i="138"/>
  <c r="B35" i="138"/>
  <c r="B31" i="138"/>
  <c r="B14" i="138"/>
  <c r="B366" i="137"/>
  <c r="B350" i="137"/>
  <c r="B329" i="137"/>
  <c r="B313" i="137"/>
  <c r="B273" i="137"/>
  <c r="B257" i="137"/>
  <c r="B239" i="137"/>
  <c r="B223" i="137"/>
  <c r="B205" i="137"/>
  <c r="B189" i="137"/>
  <c r="B171" i="137"/>
  <c r="B155" i="137"/>
  <c r="B137" i="137"/>
  <c r="B121" i="137"/>
  <c r="B103" i="137"/>
  <c r="B87" i="137"/>
  <c r="B69" i="137"/>
  <c r="B53" i="137"/>
  <c r="B35" i="137"/>
  <c r="B31" i="137"/>
  <c r="B14" i="137"/>
  <c r="B366" i="136"/>
  <c r="B350" i="136"/>
  <c r="B329" i="136"/>
  <c r="B313" i="136"/>
  <c r="B273" i="136"/>
  <c r="B257" i="136"/>
  <c r="B239" i="136"/>
  <c r="B223" i="136"/>
  <c r="B205" i="136"/>
  <c r="B189" i="136"/>
  <c r="B171" i="136"/>
  <c r="B155" i="136"/>
  <c r="B137" i="136"/>
  <c r="B121" i="136"/>
  <c r="B103" i="136"/>
  <c r="B87" i="136"/>
  <c r="B69" i="136"/>
  <c r="B53" i="136"/>
  <c r="B35" i="136"/>
  <c r="B31" i="136"/>
  <c r="B14" i="136"/>
  <c r="B366" i="135"/>
  <c r="B350" i="135"/>
  <c r="B329" i="135"/>
  <c r="B313" i="135"/>
  <c r="B273" i="135"/>
  <c r="B257" i="135"/>
  <c r="B239" i="135"/>
  <c r="B223" i="135"/>
  <c r="B205" i="135"/>
  <c r="B189" i="135"/>
  <c r="B171" i="135"/>
  <c r="B155" i="135"/>
  <c r="B137" i="135"/>
  <c r="B121" i="135"/>
  <c r="B103" i="135"/>
  <c r="B87" i="135"/>
  <c r="B69" i="135"/>
  <c r="B53" i="135"/>
  <c r="B35" i="135"/>
  <c r="B31" i="135"/>
  <c r="B14" i="135"/>
  <c r="B366" i="134"/>
  <c r="B350" i="134"/>
  <c r="B329" i="134"/>
  <c r="B313" i="134"/>
  <c r="B273" i="134"/>
  <c r="B257" i="134"/>
  <c r="B239" i="134"/>
  <c r="B223" i="134"/>
  <c r="B205" i="134"/>
  <c r="B189" i="134"/>
  <c r="B171" i="134"/>
  <c r="B155" i="134"/>
  <c r="B137" i="134"/>
  <c r="B121" i="134"/>
  <c r="B103" i="134"/>
  <c r="B87" i="134"/>
  <c r="B69" i="134"/>
  <c r="B53" i="134"/>
  <c r="B35" i="134"/>
  <c r="B31" i="134"/>
  <c r="B14" i="134"/>
  <c r="B366" i="86"/>
  <c r="B350" i="86"/>
  <c r="B329" i="86"/>
  <c r="B313" i="86"/>
  <c r="B273" i="86"/>
  <c r="B257" i="86"/>
  <c r="B239" i="86"/>
  <c r="B223" i="86"/>
  <c r="B205" i="86"/>
  <c r="B189" i="86"/>
  <c r="B171" i="86"/>
  <c r="B155" i="86"/>
  <c r="B137" i="86"/>
  <c r="B121" i="86"/>
  <c r="B103" i="86"/>
  <c r="B87" i="86"/>
  <c r="B69" i="86"/>
  <c r="B53" i="86"/>
  <c r="B35" i="86"/>
  <c r="B31" i="86"/>
  <c r="B14" i="86"/>
  <c r="B366" i="140"/>
  <c r="B350" i="140"/>
  <c r="B329" i="140"/>
  <c r="B313" i="140"/>
  <c r="B273" i="140"/>
  <c r="B257" i="140"/>
  <c r="B239" i="140"/>
  <c r="B223" i="140"/>
  <c r="B205" i="140"/>
  <c r="B189" i="140"/>
  <c r="B171" i="140"/>
  <c r="B155" i="140"/>
  <c r="B137" i="140"/>
  <c r="B121" i="140"/>
  <c r="B103" i="140"/>
  <c r="B87" i="140"/>
  <c r="B69" i="140"/>
  <c r="B53" i="140"/>
  <c r="B36" i="140"/>
  <c r="B35" i="140"/>
  <c r="B31" i="140"/>
  <c r="B15" i="140"/>
  <c r="B14" i="140"/>
  <c r="F50" i="126"/>
  <c r="F86" i="126" s="1"/>
  <c r="E50" i="126"/>
  <c r="E86" i="126" s="1"/>
  <c r="D50" i="126"/>
  <c r="C50" i="126"/>
  <c r="B50" i="126"/>
  <c r="B69" i="126" s="1"/>
  <c r="F49" i="126"/>
  <c r="F85" i="126" s="1"/>
  <c r="J85" i="126" s="1"/>
  <c r="E49" i="126"/>
  <c r="D49" i="126"/>
  <c r="C49" i="126"/>
  <c r="C85" i="126" s="1"/>
  <c r="G85" i="126" s="1"/>
  <c r="B49" i="126"/>
  <c r="B68" i="126" s="1"/>
  <c r="F48" i="126"/>
  <c r="F84" i="126" s="1"/>
  <c r="J84" i="126" s="1"/>
  <c r="E48" i="126"/>
  <c r="D48" i="126"/>
  <c r="C48" i="126"/>
  <c r="C84" i="126" s="1"/>
  <c r="G84" i="126" s="1"/>
  <c r="B48" i="126"/>
  <c r="B67" i="126" s="1"/>
  <c r="F47" i="126"/>
  <c r="F83" i="126" s="1"/>
  <c r="J83" i="126" s="1"/>
  <c r="E47" i="126"/>
  <c r="D47" i="126"/>
  <c r="C47" i="126"/>
  <c r="C83" i="126" s="1"/>
  <c r="G83" i="126" s="1"/>
  <c r="B47" i="126"/>
  <c r="B66" i="126" s="1"/>
  <c r="F46" i="126"/>
  <c r="F82" i="126" s="1"/>
  <c r="J82" i="126" s="1"/>
  <c r="E46" i="126"/>
  <c r="E82" i="126" s="1"/>
  <c r="I82" i="126" s="1"/>
  <c r="D46" i="126"/>
  <c r="D82" i="126" s="1"/>
  <c r="H82" i="126" s="1"/>
  <c r="C46" i="126"/>
  <c r="C82" i="126" s="1"/>
  <c r="G82" i="126" s="1"/>
  <c r="B46" i="126"/>
  <c r="B65" i="126" s="1"/>
  <c r="F45" i="126"/>
  <c r="F81" i="126" s="1"/>
  <c r="J81" i="126" s="1"/>
  <c r="E45" i="126"/>
  <c r="D45" i="126"/>
  <c r="C45" i="126"/>
  <c r="C81" i="126" s="1"/>
  <c r="G81" i="126" s="1"/>
  <c r="B45" i="126"/>
  <c r="B64" i="126" s="1"/>
  <c r="F44" i="126"/>
  <c r="F80" i="126" s="1"/>
  <c r="J80" i="126" s="1"/>
  <c r="E44" i="126"/>
  <c r="D44" i="126"/>
  <c r="C44" i="126"/>
  <c r="C80" i="126" s="1"/>
  <c r="G80" i="126" s="1"/>
  <c r="B44" i="126"/>
  <c r="B63" i="126" s="1"/>
  <c r="F43" i="126"/>
  <c r="F79" i="126" s="1"/>
  <c r="J79" i="126" s="1"/>
  <c r="E43" i="126"/>
  <c r="D43" i="126"/>
  <c r="C43" i="126"/>
  <c r="C79" i="126" s="1"/>
  <c r="G79" i="126" s="1"/>
  <c r="B43" i="126"/>
  <c r="B62" i="126" s="1"/>
  <c r="F42" i="126"/>
  <c r="F78" i="126" s="1"/>
  <c r="J78" i="126" s="1"/>
  <c r="E42" i="126"/>
  <c r="E78" i="126" s="1"/>
  <c r="I78" i="126" s="1"/>
  <c r="D42" i="126"/>
  <c r="D78" i="126" s="1"/>
  <c r="H78" i="126" s="1"/>
  <c r="C42" i="126"/>
  <c r="C78" i="126" s="1"/>
  <c r="G78" i="126" s="1"/>
  <c r="B42" i="126"/>
  <c r="B61" i="126" s="1"/>
  <c r="F41" i="126"/>
  <c r="F77" i="126" s="1"/>
  <c r="J77" i="126" s="1"/>
  <c r="E41" i="126"/>
  <c r="D41" i="126"/>
  <c r="C41" i="126"/>
  <c r="C77" i="126" s="1"/>
  <c r="G77" i="126" s="1"/>
  <c r="B41" i="126"/>
  <c r="B60" i="126" s="1"/>
  <c r="F40" i="126"/>
  <c r="F76" i="126" s="1"/>
  <c r="J76" i="126" s="1"/>
  <c r="E40" i="126"/>
  <c r="D40" i="126"/>
  <c r="C40" i="126"/>
  <c r="C76" i="126" s="1"/>
  <c r="G76" i="126" s="1"/>
  <c r="B40" i="126"/>
  <c r="B59" i="126" s="1"/>
  <c r="C38" i="126"/>
  <c r="B38" i="126"/>
  <c r="B57" i="126" s="1"/>
  <c r="F33" i="126"/>
  <c r="F69" i="126" s="1"/>
  <c r="E33" i="126"/>
  <c r="E69" i="126" s="1"/>
  <c r="D33" i="126"/>
  <c r="D69" i="126" s="1"/>
  <c r="C33" i="126"/>
  <c r="C69" i="126" s="1"/>
  <c r="C70" i="126" s="1"/>
  <c r="B33" i="126"/>
  <c r="F32" i="126"/>
  <c r="E32" i="126"/>
  <c r="D32" i="126"/>
  <c r="C32" i="126"/>
  <c r="B32" i="126"/>
  <c r="F31" i="126"/>
  <c r="E31" i="126"/>
  <c r="D31" i="126"/>
  <c r="C31" i="126"/>
  <c r="C67" i="126" s="1"/>
  <c r="G67" i="126" s="1"/>
  <c r="B31" i="126"/>
  <c r="F30" i="126"/>
  <c r="E30" i="126"/>
  <c r="D30" i="126"/>
  <c r="D66" i="126" s="1"/>
  <c r="H66" i="126" s="1"/>
  <c r="C30" i="126"/>
  <c r="B30" i="126"/>
  <c r="F29" i="126"/>
  <c r="F65" i="126" s="1"/>
  <c r="J65" i="126" s="1"/>
  <c r="E29" i="126"/>
  <c r="E65" i="126" s="1"/>
  <c r="I65" i="126" s="1"/>
  <c r="D29" i="126"/>
  <c r="D65" i="126" s="1"/>
  <c r="H65" i="126" s="1"/>
  <c r="C29" i="126"/>
  <c r="C65" i="126" s="1"/>
  <c r="G65" i="126" s="1"/>
  <c r="B29" i="126"/>
  <c r="F28" i="126"/>
  <c r="E28" i="126"/>
  <c r="D28" i="126"/>
  <c r="D64" i="126" s="1"/>
  <c r="H64" i="126" s="1"/>
  <c r="C28" i="126"/>
  <c r="B28" i="126"/>
  <c r="F27" i="126"/>
  <c r="E27" i="126"/>
  <c r="D27" i="126"/>
  <c r="D63" i="126" s="1"/>
  <c r="H63" i="126" s="1"/>
  <c r="C27" i="126"/>
  <c r="C63" i="126" s="1"/>
  <c r="G63" i="126" s="1"/>
  <c r="B27" i="126"/>
  <c r="F26" i="126"/>
  <c r="E26" i="126"/>
  <c r="D26" i="126"/>
  <c r="D62" i="126" s="1"/>
  <c r="H62" i="126" s="1"/>
  <c r="C26" i="126"/>
  <c r="B26" i="126"/>
  <c r="F25" i="126"/>
  <c r="F61" i="126" s="1"/>
  <c r="J61" i="126" s="1"/>
  <c r="E25" i="126"/>
  <c r="E61" i="126" s="1"/>
  <c r="I61" i="126" s="1"/>
  <c r="D25" i="126"/>
  <c r="D61" i="126" s="1"/>
  <c r="H61" i="126" s="1"/>
  <c r="C25" i="126"/>
  <c r="C61" i="126" s="1"/>
  <c r="G61" i="126" s="1"/>
  <c r="B25" i="126"/>
  <c r="F24" i="126"/>
  <c r="E24" i="126"/>
  <c r="D24" i="126"/>
  <c r="D60" i="126" s="1"/>
  <c r="H60" i="126" s="1"/>
  <c r="C24" i="126"/>
  <c r="C60" i="126" s="1"/>
  <c r="G60" i="126" s="1"/>
  <c r="B24" i="126"/>
  <c r="F23" i="126"/>
  <c r="E23" i="126"/>
  <c r="D23" i="126"/>
  <c r="D59" i="126" s="1"/>
  <c r="H59" i="126" s="1"/>
  <c r="C23" i="126"/>
  <c r="C59" i="126" s="1"/>
  <c r="G59" i="126" s="1"/>
  <c r="B23" i="126"/>
  <c r="B21" i="126"/>
  <c r="C61" i="88"/>
  <c r="C39" i="88"/>
  <c r="C15" i="140" s="1"/>
  <c r="B39" i="88"/>
  <c r="B38" i="88"/>
  <c r="C606" i="92"/>
  <c r="N526" i="92"/>
  <c r="M526" i="92"/>
  <c r="L526" i="92"/>
  <c r="K526" i="92"/>
  <c r="J526" i="92"/>
  <c r="I526" i="92"/>
  <c r="H526" i="92"/>
  <c r="G526" i="92"/>
  <c r="F526" i="92"/>
  <c r="E526" i="92"/>
  <c r="D526" i="92"/>
  <c r="C526" i="92"/>
  <c r="B465" i="92"/>
  <c r="B489" i="92" s="1"/>
  <c r="B440" i="92"/>
  <c r="B464" i="92" s="1"/>
  <c r="B488" i="92" s="1"/>
  <c r="B439" i="92"/>
  <c r="B463" i="92" s="1"/>
  <c r="B487" i="92" s="1"/>
  <c r="B438" i="92"/>
  <c r="B462" i="92" s="1"/>
  <c r="B486" i="92" s="1"/>
  <c r="B437" i="92"/>
  <c r="B461" i="92" s="1"/>
  <c r="B485" i="92" s="1"/>
  <c r="B436" i="92"/>
  <c r="B460" i="92" s="1"/>
  <c r="B484" i="92" s="1"/>
  <c r="B435" i="92"/>
  <c r="B459" i="92" s="1"/>
  <c r="B483" i="92" s="1"/>
  <c r="B434" i="92"/>
  <c r="B458" i="92" s="1"/>
  <c r="B482" i="92" s="1"/>
  <c r="B433" i="92"/>
  <c r="B457" i="92" s="1"/>
  <c r="B481" i="92" s="1"/>
  <c r="B432" i="92"/>
  <c r="B456" i="92" s="1"/>
  <c r="B480" i="92" s="1"/>
  <c r="B431" i="92"/>
  <c r="B455" i="92" s="1"/>
  <c r="B479" i="92" s="1"/>
  <c r="B430" i="92"/>
  <c r="B454" i="92" s="1"/>
  <c r="B478" i="92" s="1"/>
  <c r="B429" i="92"/>
  <c r="B453" i="92" s="1"/>
  <c r="B477" i="92" s="1"/>
  <c r="B428" i="92"/>
  <c r="B452" i="92" s="1"/>
  <c r="B476" i="92" s="1"/>
  <c r="B427" i="92"/>
  <c r="B451" i="92" s="1"/>
  <c r="B475" i="92" s="1"/>
  <c r="B426" i="92"/>
  <c r="B450" i="92" s="1"/>
  <c r="B474" i="92" s="1"/>
  <c r="B425" i="92"/>
  <c r="B449" i="92" s="1"/>
  <c r="B473" i="92" s="1"/>
  <c r="B424" i="92"/>
  <c r="B448" i="92" s="1"/>
  <c r="B472" i="92" s="1"/>
  <c r="B423" i="92"/>
  <c r="B447" i="92" s="1"/>
  <c r="B471" i="92" s="1"/>
  <c r="B422" i="92"/>
  <c r="B446" i="92" s="1"/>
  <c r="B470" i="92" s="1"/>
  <c r="B421" i="92"/>
  <c r="B445" i="92" s="1"/>
  <c r="B469" i="92" s="1"/>
  <c r="B370" i="92"/>
  <c r="B394" i="92" s="1"/>
  <c r="B496" i="92" s="1"/>
  <c r="B365" i="92"/>
  <c r="B345" i="92"/>
  <c r="B339" i="92"/>
  <c r="B284" i="92"/>
  <c r="J172" i="92"/>
  <c r="E172" i="92"/>
  <c r="D172" i="92"/>
  <c r="J171" i="92"/>
  <c r="E171" i="92"/>
  <c r="D171" i="92"/>
  <c r="J170" i="92"/>
  <c r="E170" i="92"/>
  <c r="D170" i="92"/>
  <c r="E169" i="92"/>
  <c r="J168" i="92"/>
  <c r="E168" i="92"/>
  <c r="D168" i="92"/>
  <c r="J167" i="92"/>
  <c r="E167" i="92"/>
  <c r="D167" i="92"/>
  <c r="J166" i="92"/>
  <c r="E166" i="92"/>
  <c r="D166" i="92"/>
  <c r="E165" i="92"/>
  <c r="E164" i="92"/>
  <c r="J163" i="92"/>
  <c r="E163" i="92"/>
  <c r="D163" i="92"/>
  <c r="C163" i="92"/>
  <c r="J162" i="92"/>
  <c r="E162" i="92"/>
  <c r="D162" i="92"/>
  <c r="D46" i="92"/>
  <c r="E40" i="92"/>
  <c r="D40" i="92"/>
  <c r="C40" i="92"/>
  <c r="B40" i="92"/>
  <c r="B69" i="92" s="1"/>
  <c r="B291" i="152" s="1"/>
  <c r="E39" i="92"/>
  <c r="D39" i="92"/>
  <c r="C39" i="92"/>
  <c r="B39" i="92"/>
  <c r="B68" i="92" s="1"/>
  <c r="E38" i="92"/>
  <c r="D38" i="92"/>
  <c r="C38" i="92"/>
  <c r="B38" i="92"/>
  <c r="B67" i="92" s="1"/>
  <c r="E37" i="92"/>
  <c r="D37" i="92"/>
  <c r="C37" i="92"/>
  <c r="B37" i="92"/>
  <c r="B66" i="92" s="1"/>
  <c r="E36" i="92"/>
  <c r="D36" i="92"/>
  <c r="C36" i="92"/>
  <c r="B36" i="92"/>
  <c r="B65" i="92" s="1"/>
  <c r="B287" i="152" s="1"/>
  <c r="E35" i="92"/>
  <c r="D35" i="92"/>
  <c r="C35" i="92"/>
  <c r="B35" i="92"/>
  <c r="B64" i="92" s="1"/>
  <c r="E34" i="92"/>
  <c r="D34" i="92"/>
  <c r="C34" i="92"/>
  <c r="B34" i="92"/>
  <c r="B63" i="92" s="1"/>
  <c r="E33" i="92"/>
  <c r="D33" i="92"/>
  <c r="C33" i="92"/>
  <c r="B33" i="92"/>
  <c r="B62" i="92" s="1"/>
  <c r="E32" i="92"/>
  <c r="D32" i="92"/>
  <c r="C32" i="92"/>
  <c r="B32" i="92"/>
  <c r="B61" i="92" s="1"/>
  <c r="B283" i="152" s="1"/>
  <c r="E31" i="92"/>
  <c r="D31" i="92"/>
  <c r="C31" i="92"/>
  <c r="B31" i="92"/>
  <c r="B60" i="92" s="1"/>
  <c r="E30" i="92"/>
  <c r="D30" i="92"/>
  <c r="C30" i="92"/>
  <c r="B30" i="92"/>
  <c r="B59" i="92" s="1"/>
  <c r="E29" i="92"/>
  <c r="D29" i="92"/>
  <c r="C29" i="92"/>
  <c r="B29" i="92"/>
  <c r="B58" i="92" s="1"/>
  <c r="E28" i="92"/>
  <c r="D28" i="92"/>
  <c r="C28" i="92"/>
  <c r="B28" i="92"/>
  <c r="B57" i="92" s="1"/>
  <c r="B279" i="152" s="1"/>
  <c r="E27" i="92"/>
  <c r="D27" i="92"/>
  <c r="C27" i="92"/>
  <c r="B27" i="92"/>
  <c r="B56" i="92" s="1"/>
  <c r="E26" i="92"/>
  <c r="D26" i="92"/>
  <c r="C26" i="92"/>
  <c r="B26" i="92"/>
  <c r="B55" i="92" s="1"/>
  <c r="E25" i="92"/>
  <c r="D25" i="92"/>
  <c r="C25" i="92"/>
  <c r="B25" i="92"/>
  <c r="B54" i="92" s="1"/>
  <c r="E24" i="92"/>
  <c r="D24" i="92"/>
  <c r="C24" i="92"/>
  <c r="B24" i="92"/>
  <c r="B53" i="92" s="1"/>
  <c r="B275" i="152" s="1"/>
  <c r="E23" i="92"/>
  <c r="D23" i="92"/>
  <c r="C23" i="92"/>
  <c r="B23" i="92"/>
  <c r="B52" i="92" s="1"/>
  <c r="E22" i="92"/>
  <c r="D22" i="92"/>
  <c r="C22" i="92"/>
  <c r="B22" i="92"/>
  <c r="B51" i="92" s="1"/>
  <c r="E21" i="92"/>
  <c r="D21" i="92"/>
  <c r="C21" i="92"/>
  <c r="B21" i="92"/>
  <c r="B50" i="92" s="1"/>
  <c r="B272" i="152" s="1"/>
  <c r="B56" i="113"/>
  <c r="B15" i="92" s="1"/>
  <c r="P27" i="113"/>
  <c r="P26" i="113"/>
  <c r="B24" i="113"/>
  <c r="B23" i="113"/>
  <c r="B19" i="113"/>
  <c r="AB45" i="113"/>
  <c r="AB55" i="113" s="1"/>
  <c r="Y14" i="92" s="1"/>
  <c r="N77" i="92" s="1"/>
  <c r="N84" i="92" s="1"/>
  <c r="N110" i="92" s="1"/>
  <c r="N136" i="92" s="1"/>
  <c r="AA45" i="113"/>
  <c r="AA55" i="113" s="1"/>
  <c r="X14" i="92" s="1"/>
  <c r="M77" i="92" s="1"/>
  <c r="M84" i="92" s="1"/>
  <c r="M110" i="92" s="1"/>
  <c r="M136" i="92" s="1"/>
  <c r="Z45" i="113"/>
  <c r="Z55" i="113" s="1"/>
  <c r="W14" i="92" s="1"/>
  <c r="L77" i="92" s="1"/>
  <c r="L84" i="92" s="1"/>
  <c r="L110" i="92" s="1"/>
  <c r="L136" i="92" s="1"/>
  <c r="Y45" i="113"/>
  <c r="Y55" i="113" s="1"/>
  <c r="V14" i="92" s="1"/>
  <c r="K77" i="92" s="1"/>
  <c r="K84" i="92" s="1"/>
  <c r="K110" i="92" s="1"/>
  <c r="K136" i="92" s="1"/>
  <c r="X45" i="113"/>
  <c r="X55" i="113" s="1"/>
  <c r="U14" i="92" s="1"/>
  <c r="J77" i="92" s="1"/>
  <c r="J84" i="92" s="1"/>
  <c r="J110" i="92" s="1"/>
  <c r="J136" i="92" s="1"/>
  <c r="W45" i="113"/>
  <c r="W55" i="113" s="1"/>
  <c r="T14" i="92" s="1"/>
  <c r="I77" i="92" s="1"/>
  <c r="I84" i="92" s="1"/>
  <c r="I110" i="92" s="1"/>
  <c r="I136" i="92" s="1"/>
  <c r="V45" i="113"/>
  <c r="V55" i="113" s="1"/>
  <c r="S14" i="92" s="1"/>
  <c r="H77" i="92" s="1"/>
  <c r="H84" i="92" s="1"/>
  <c r="H110" i="92" s="1"/>
  <c r="H136" i="92" s="1"/>
  <c r="U45" i="113"/>
  <c r="U55" i="113" s="1"/>
  <c r="R14" i="92" s="1"/>
  <c r="G77" i="92" s="1"/>
  <c r="G84" i="92" s="1"/>
  <c r="G110" i="92" s="1"/>
  <c r="G136" i="92" s="1"/>
  <c r="T45" i="113"/>
  <c r="T55" i="113" s="1"/>
  <c r="Q14" i="92" s="1"/>
  <c r="F77" i="92" s="1"/>
  <c r="F84" i="92" s="1"/>
  <c r="F110" i="92" s="1"/>
  <c r="F136" i="92" s="1"/>
  <c r="S45" i="113"/>
  <c r="S55" i="113" s="1"/>
  <c r="P14" i="92" s="1"/>
  <c r="E77" i="92" s="1"/>
  <c r="E84" i="92" s="1"/>
  <c r="E110" i="92" s="1"/>
  <c r="E136" i="92" s="1"/>
  <c r="R45" i="113"/>
  <c r="R55" i="113" s="1"/>
  <c r="O14" i="92" s="1"/>
  <c r="D77" i="92" s="1"/>
  <c r="D84" i="92" s="1"/>
  <c r="D110" i="92" s="1"/>
  <c r="D136" i="92" s="1"/>
  <c r="Q45" i="113"/>
  <c r="Q55" i="113" s="1"/>
  <c r="N14" i="92" s="1"/>
  <c r="C77" i="92" s="1"/>
  <c r="C84" i="92" s="1"/>
  <c r="C110" i="92" s="1"/>
  <c r="C136" i="92" s="1"/>
  <c r="P45" i="113"/>
  <c r="P55" i="113" s="1"/>
  <c r="M14" i="92" s="1"/>
  <c r="O45" i="113"/>
  <c r="O55" i="113" s="1"/>
  <c r="L14" i="92" s="1"/>
  <c r="N45" i="113"/>
  <c r="N55" i="113" s="1"/>
  <c r="K14" i="92" s="1"/>
  <c r="M45" i="113"/>
  <c r="M55" i="113" s="1"/>
  <c r="J14" i="92" s="1"/>
  <c r="L45" i="113"/>
  <c r="L55" i="113" s="1"/>
  <c r="I14" i="92" s="1"/>
  <c r="K45" i="113"/>
  <c r="K55" i="113" s="1"/>
  <c r="H14" i="92" s="1"/>
  <c r="J45" i="113"/>
  <c r="J55" i="113" s="1"/>
  <c r="G14" i="92" s="1"/>
  <c r="I45" i="113"/>
  <c r="I55" i="113" s="1"/>
  <c r="F14" i="92" s="1"/>
  <c r="H45" i="113"/>
  <c r="H55" i="113" s="1"/>
  <c r="E14" i="92" s="1"/>
  <c r="G45" i="113"/>
  <c r="G55" i="113" s="1"/>
  <c r="F45" i="113"/>
  <c r="F55" i="113" s="1"/>
  <c r="D14" i="92" s="1"/>
  <c r="D18" i="113"/>
  <c r="D45" i="113" s="1"/>
  <c r="D55" i="113" s="1"/>
  <c r="C18" i="113"/>
  <c r="C45" i="113" s="1"/>
  <c r="C55" i="113" s="1"/>
  <c r="C14" i="92" s="1"/>
  <c r="B18" i="113"/>
  <c r="B45" i="113" s="1"/>
  <c r="B55" i="113" s="1"/>
  <c r="B14" i="92" s="1"/>
  <c r="S16" i="113"/>
  <c r="A10" i="113"/>
  <c r="B63" i="104"/>
  <c r="AB45" i="104"/>
  <c r="X45" i="104"/>
  <c r="T45" i="104"/>
  <c r="P45" i="104"/>
  <c r="L45" i="104"/>
  <c r="H45" i="104"/>
  <c r="C45" i="104"/>
  <c r="C62" i="104" s="1"/>
  <c r="P27" i="104"/>
  <c r="P26" i="104"/>
  <c r="B24" i="104"/>
  <c r="B23" i="104"/>
  <c r="N259" i="152"/>
  <c r="N265" i="152" s="1"/>
  <c r="M259" i="152"/>
  <c r="M265" i="152" s="1"/>
  <c r="L259" i="152"/>
  <c r="L265" i="152" s="1"/>
  <c r="J259" i="152"/>
  <c r="J265" i="152" s="1"/>
  <c r="I259" i="152"/>
  <c r="I265" i="152" s="1"/>
  <c r="H259" i="152"/>
  <c r="H265" i="152" s="1"/>
  <c r="F259" i="152"/>
  <c r="F265" i="152" s="1"/>
  <c r="E259" i="152"/>
  <c r="E265" i="152" s="1"/>
  <c r="D259" i="152"/>
  <c r="D265" i="152" s="1"/>
  <c r="O45" i="104"/>
  <c r="N45" i="104"/>
  <c r="M45" i="104"/>
  <c r="K45" i="104"/>
  <c r="J45" i="104"/>
  <c r="I45" i="104"/>
  <c r="G45" i="104"/>
  <c r="D18" i="104"/>
  <c r="D45" i="104" s="1"/>
  <c r="C18" i="104"/>
  <c r="B18" i="104"/>
  <c r="B45" i="104" s="1"/>
  <c r="B62" i="104" s="1"/>
  <c r="S16" i="104"/>
  <c r="C234" i="152" s="1"/>
  <c r="A10" i="104"/>
  <c r="B44" i="93"/>
  <c r="AA43" i="93"/>
  <c r="Z43" i="93"/>
  <c r="Y43" i="93"/>
  <c r="X43" i="93"/>
  <c r="W43" i="93"/>
  <c r="V43" i="93"/>
  <c r="U43" i="93"/>
  <c r="T43" i="93"/>
  <c r="S43" i="93"/>
  <c r="R43" i="93"/>
  <c r="Q43" i="93"/>
  <c r="P43" i="93"/>
  <c r="O43" i="93"/>
  <c r="N43" i="93"/>
  <c r="M43" i="93"/>
  <c r="L43" i="93"/>
  <c r="K43" i="93"/>
  <c r="J43" i="93"/>
  <c r="I43" i="93"/>
  <c r="H43" i="93"/>
  <c r="G43" i="93"/>
  <c r="F43" i="93"/>
  <c r="E43" i="93"/>
  <c r="D43" i="93"/>
  <c r="C43" i="93"/>
  <c r="B43" i="93"/>
  <c r="O42" i="93"/>
  <c r="N42" i="93"/>
  <c r="M42" i="93"/>
  <c r="N53" i="108" s="1"/>
  <c r="L42" i="93"/>
  <c r="L57" i="155" s="1"/>
  <c r="K42" i="93"/>
  <c r="J42" i="93"/>
  <c r="I42" i="93"/>
  <c r="I57" i="155" s="1"/>
  <c r="H42" i="93"/>
  <c r="H57" i="155" s="1"/>
  <c r="G42" i="93"/>
  <c r="F42" i="93"/>
  <c r="E42" i="93"/>
  <c r="E57" i="155" s="1"/>
  <c r="D42" i="93"/>
  <c r="D57" i="155" s="1"/>
  <c r="C42" i="93"/>
  <c r="B42" i="93"/>
  <c r="AA41" i="93"/>
  <c r="Z41" i="93"/>
  <c r="Y41" i="93"/>
  <c r="X41" i="93"/>
  <c r="W41" i="93"/>
  <c r="V41" i="93"/>
  <c r="U41" i="93"/>
  <c r="T41" i="93"/>
  <c r="S41" i="93"/>
  <c r="R41" i="93"/>
  <c r="Q41" i="93"/>
  <c r="P41" i="93"/>
  <c r="O41" i="93"/>
  <c r="N41" i="93"/>
  <c r="M41" i="93"/>
  <c r="L41" i="93"/>
  <c r="K41" i="93"/>
  <c r="J41" i="93"/>
  <c r="I41" i="93"/>
  <c r="H41" i="93"/>
  <c r="G41" i="93"/>
  <c r="F41" i="93"/>
  <c r="E41" i="93"/>
  <c r="D41" i="93"/>
  <c r="C41" i="93"/>
  <c r="B41" i="93"/>
  <c r="AA40" i="93"/>
  <c r="Z40" i="93"/>
  <c r="Y40" i="93"/>
  <c r="X40" i="93"/>
  <c r="W40" i="93"/>
  <c r="V40" i="93"/>
  <c r="U40" i="93"/>
  <c r="T40" i="93"/>
  <c r="S40" i="93"/>
  <c r="R40" i="93"/>
  <c r="Q40" i="93"/>
  <c r="P40" i="93"/>
  <c r="O40" i="93"/>
  <c r="N40" i="93"/>
  <c r="M40" i="93"/>
  <c r="M44" i="93" s="1"/>
  <c r="L40" i="93"/>
  <c r="K40" i="93"/>
  <c r="J40" i="93"/>
  <c r="I40" i="93"/>
  <c r="I44" i="93" s="1"/>
  <c r="H40" i="93"/>
  <c r="G40" i="93"/>
  <c r="F40" i="93"/>
  <c r="E40" i="93"/>
  <c r="E44" i="93" s="1"/>
  <c r="D40" i="93"/>
  <c r="C40" i="93"/>
  <c r="B40" i="93"/>
  <c r="AA39" i="93"/>
  <c r="Z39" i="93"/>
  <c r="Y39" i="93"/>
  <c r="X39" i="93"/>
  <c r="W39" i="93"/>
  <c r="V39" i="93"/>
  <c r="U39" i="93"/>
  <c r="T39" i="93"/>
  <c r="S39" i="93"/>
  <c r="R39" i="93"/>
  <c r="Q39" i="93"/>
  <c r="P39" i="93"/>
  <c r="O39" i="93"/>
  <c r="N39" i="93"/>
  <c r="M39" i="93"/>
  <c r="L39" i="93"/>
  <c r="K39" i="93"/>
  <c r="J39" i="93"/>
  <c r="I39" i="93"/>
  <c r="H39" i="93"/>
  <c r="G39" i="93"/>
  <c r="F39" i="93"/>
  <c r="E39" i="93"/>
  <c r="D39" i="93"/>
  <c r="C39" i="93"/>
  <c r="B39" i="93"/>
  <c r="AA38" i="93"/>
  <c r="Z38" i="93"/>
  <c r="Y38" i="93"/>
  <c r="X38" i="93"/>
  <c r="W38" i="93"/>
  <c r="V38" i="93"/>
  <c r="U38" i="93"/>
  <c r="T38" i="93"/>
  <c r="S38" i="93"/>
  <c r="R38" i="93"/>
  <c r="Q38" i="93"/>
  <c r="P38" i="93"/>
  <c r="O38" i="93"/>
  <c r="N38" i="93"/>
  <c r="M38" i="93"/>
  <c r="L38" i="93"/>
  <c r="K38" i="93"/>
  <c r="J38" i="93"/>
  <c r="I38" i="93"/>
  <c r="H38" i="93"/>
  <c r="G38" i="93"/>
  <c r="F38" i="93"/>
  <c r="E38" i="93"/>
  <c r="D38" i="93"/>
  <c r="C38" i="93"/>
  <c r="B38" i="93"/>
  <c r="B33" i="93"/>
  <c r="AA32" i="93"/>
  <c r="Z32" i="93"/>
  <c r="Y32" i="93"/>
  <c r="X32" i="93"/>
  <c r="W32" i="93"/>
  <c r="V32" i="93"/>
  <c r="U32" i="93"/>
  <c r="T32" i="93"/>
  <c r="S32" i="93"/>
  <c r="R32" i="93"/>
  <c r="Q32" i="93"/>
  <c r="P32" i="93"/>
  <c r="O32" i="93"/>
  <c r="N32" i="93"/>
  <c r="M32" i="93"/>
  <c r="L32" i="93"/>
  <c r="K32" i="93"/>
  <c r="J32" i="93"/>
  <c r="I32" i="93"/>
  <c r="H32" i="93"/>
  <c r="G32" i="93"/>
  <c r="F32" i="93"/>
  <c r="E32" i="93"/>
  <c r="D32" i="93"/>
  <c r="C32" i="93"/>
  <c r="B32" i="93"/>
  <c r="O31" i="93"/>
  <c r="N31" i="93"/>
  <c r="O55" i="108" s="1"/>
  <c r="M31" i="93"/>
  <c r="N55" i="108" s="1"/>
  <c r="L31" i="93"/>
  <c r="K31" i="93"/>
  <c r="J31" i="93"/>
  <c r="J59" i="155" s="1"/>
  <c r="I31" i="93"/>
  <c r="J55" i="108" s="1"/>
  <c r="H31" i="93"/>
  <c r="G31" i="93"/>
  <c r="F31" i="93"/>
  <c r="G55" i="108" s="1"/>
  <c r="E31" i="93"/>
  <c r="F55" i="108" s="1"/>
  <c r="D31" i="93"/>
  <c r="C31" i="93"/>
  <c r="B31" i="93"/>
  <c r="AA30" i="93"/>
  <c r="Z30" i="93"/>
  <c r="Y30" i="93"/>
  <c r="X30" i="93"/>
  <c r="W30" i="93"/>
  <c r="V30" i="93"/>
  <c r="U30" i="93"/>
  <c r="T30" i="93"/>
  <c r="S30" i="93"/>
  <c r="R30" i="93"/>
  <c r="Q30" i="93"/>
  <c r="P30" i="93"/>
  <c r="O30" i="93"/>
  <c r="N30" i="93"/>
  <c r="M30" i="93"/>
  <c r="L30" i="93"/>
  <c r="K30" i="93"/>
  <c r="J30" i="93"/>
  <c r="I30" i="93"/>
  <c r="H30" i="93"/>
  <c r="G30" i="93"/>
  <c r="F30" i="93"/>
  <c r="E30" i="93"/>
  <c r="D30" i="93"/>
  <c r="C30" i="93"/>
  <c r="B30" i="93"/>
  <c r="AA29" i="93"/>
  <c r="Z29" i="93"/>
  <c r="Y29" i="93"/>
  <c r="X29" i="93"/>
  <c r="W29" i="93"/>
  <c r="V29" i="93"/>
  <c r="U29" i="93"/>
  <c r="T29" i="93"/>
  <c r="S29" i="93"/>
  <c r="R29" i="93"/>
  <c r="Q29" i="93"/>
  <c r="P29" i="93"/>
  <c r="O29" i="93"/>
  <c r="N29" i="93"/>
  <c r="M29" i="93"/>
  <c r="L29" i="93"/>
  <c r="K29" i="93"/>
  <c r="J29" i="93"/>
  <c r="I29" i="93"/>
  <c r="H29" i="93"/>
  <c r="G29" i="93"/>
  <c r="F29" i="93"/>
  <c r="E29" i="93"/>
  <c r="D29" i="93"/>
  <c r="C29" i="93"/>
  <c r="B29" i="93"/>
  <c r="AA28" i="93"/>
  <c r="Z28" i="93"/>
  <c r="Y28" i="93"/>
  <c r="X28" i="93"/>
  <c r="W28" i="93"/>
  <c r="V28" i="93"/>
  <c r="U28" i="93"/>
  <c r="T28" i="93"/>
  <c r="S28" i="93"/>
  <c r="R28" i="93"/>
  <c r="Q28" i="93"/>
  <c r="P28" i="93"/>
  <c r="O28" i="93"/>
  <c r="N28" i="93"/>
  <c r="M28" i="93"/>
  <c r="L28" i="93"/>
  <c r="K28" i="93"/>
  <c r="J28" i="93"/>
  <c r="I28" i="93"/>
  <c r="H28" i="93"/>
  <c r="G28" i="93"/>
  <c r="F28" i="93"/>
  <c r="E28" i="93"/>
  <c r="D28" i="93"/>
  <c r="C28" i="93"/>
  <c r="B28" i="93"/>
  <c r="AA27" i="93"/>
  <c r="Z27" i="93"/>
  <c r="Y27" i="93"/>
  <c r="X27" i="93"/>
  <c r="W27" i="93"/>
  <c r="V27" i="93"/>
  <c r="U27" i="93"/>
  <c r="T27" i="93"/>
  <c r="S27" i="93"/>
  <c r="R27" i="93"/>
  <c r="Q27" i="93"/>
  <c r="P27" i="93"/>
  <c r="O27" i="93"/>
  <c r="N27" i="93"/>
  <c r="M27" i="93"/>
  <c r="L27" i="93"/>
  <c r="K27" i="93"/>
  <c r="J27" i="93"/>
  <c r="I27" i="93"/>
  <c r="H27" i="93"/>
  <c r="G27" i="93"/>
  <c r="F27" i="93"/>
  <c r="E27" i="93"/>
  <c r="D27" i="93"/>
  <c r="C27" i="93"/>
  <c r="B27" i="93"/>
  <c r="AA21" i="93"/>
  <c r="Z21" i="93"/>
  <c r="Y21" i="93"/>
  <c r="X21" i="93"/>
  <c r="W21" i="93"/>
  <c r="V21" i="93"/>
  <c r="U21" i="93"/>
  <c r="T21" i="93"/>
  <c r="S21" i="93"/>
  <c r="R21" i="93"/>
  <c r="Q21" i="93"/>
  <c r="P21" i="93"/>
  <c r="P23" i="93" s="1"/>
  <c r="P34" i="93" s="1"/>
  <c r="P45" i="93" s="1"/>
  <c r="O21" i="93"/>
  <c r="N21" i="93"/>
  <c r="M21" i="93"/>
  <c r="L21" i="93"/>
  <c r="K21" i="93"/>
  <c r="J21" i="93"/>
  <c r="I21" i="93"/>
  <c r="H21" i="93"/>
  <c r="G21" i="93"/>
  <c r="F21" i="93"/>
  <c r="E21" i="93"/>
  <c r="D21" i="93"/>
  <c r="C21" i="93"/>
  <c r="B21" i="93"/>
  <c r="O20" i="93"/>
  <c r="O28" i="227" s="1"/>
  <c r="N20" i="93"/>
  <c r="N58" i="155" s="1"/>
  <c r="N80" i="155" s="1"/>
  <c r="M20" i="93"/>
  <c r="M28" i="227" s="1"/>
  <c r="L20" i="93"/>
  <c r="L28" i="227" s="1"/>
  <c r="K20" i="93"/>
  <c r="K28" i="227" s="1"/>
  <c r="J20" i="93"/>
  <c r="J58" i="155" s="1"/>
  <c r="J80" i="155" s="1"/>
  <c r="I20" i="93"/>
  <c r="I28" i="227" s="1"/>
  <c r="H20" i="93"/>
  <c r="H28" i="227" s="1"/>
  <c r="G20" i="93"/>
  <c r="G28" i="227" s="1"/>
  <c r="F20" i="93"/>
  <c r="F23" i="93" s="1"/>
  <c r="F34" i="93" s="1"/>
  <c r="F45" i="93" s="1"/>
  <c r="E20" i="93"/>
  <c r="E28" i="227" s="1"/>
  <c r="D20" i="93"/>
  <c r="D28" i="227" s="1"/>
  <c r="C20" i="93"/>
  <c r="C28" i="227" s="1"/>
  <c r="B20" i="93"/>
  <c r="B52" i="93" s="1"/>
  <c r="C46" i="92" s="1"/>
  <c r="AA19" i="93"/>
  <c r="Z19" i="93"/>
  <c r="Y19" i="93"/>
  <c r="X19" i="93"/>
  <c r="W19" i="93"/>
  <c r="V19" i="93"/>
  <c r="U19" i="93"/>
  <c r="T19" i="93"/>
  <c r="S19" i="93"/>
  <c r="R19" i="93"/>
  <c r="Q19" i="93"/>
  <c r="P19" i="93"/>
  <c r="C51" i="93" s="1"/>
  <c r="D45" i="92" s="1"/>
  <c r="O19" i="93"/>
  <c r="N19" i="93"/>
  <c r="M19" i="93"/>
  <c r="L19" i="93"/>
  <c r="K19" i="93"/>
  <c r="J19" i="93"/>
  <c r="I19" i="93"/>
  <c r="H19" i="93"/>
  <c r="G19" i="93"/>
  <c r="F19" i="93"/>
  <c r="E19" i="93"/>
  <c r="D19" i="93"/>
  <c r="C19" i="93"/>
  <c r="B19" i="93"/>
  <c r="B51" i="93" s="1"/>
  <c r="C45" i="92" s="1"/>
  <c r="AA18" i="93"/>
  <c r="Z18" i="93"/>
  <c r="Y18" i="93"/>
  <c r="X18" i="93"/>
  <c r="W18" i="93"/>
  <c r="V18" i="93"/>
  <c r="U18" i="93"/>
  <c r="T18" i="93"/>
  <c r="S18" i="93"/>
  <c r="R18" i="93"/>
  <c r="Q18" i="93"/>
  <c r="P18" i="93"/>
  <c r="O18" i="93"/>
  <c r="O22" i="93" s="1"/>
  <c r="N18" i="93"/>
  <c r="N22" i="93" s="1"/>
  <c r="M18" i="93"/>
  <c r="L18" i="93"/>
  <c r="K18" i="93"/>
  <c r="K22" i="93" s="1"/>
  <c r="J18" i="93"/>
  <c r="J22" i="93" s="1"/>
  <c r="I18" i="93"/>
  <c r="H18" i="93"/>
  <c r="G18" i="93"/>
  <c r="G22" i="93" s="1"/>
  <c r="F18" i="93"/>
  <c r="F22" i="93" s="1"/>
  <c r="E18" i="93"/>
  <c r="D18" i="93"/>
  <c r="C18" i="93"/>
  <c r="C22" i="93" s="1"/>
  <c r="B18" i="93"/>
  <c r="B50" i="93" s="1"/>
  <c r="C44" i="92" s="1"/>
  <c r="AA17" i="93"/>
  <c r="Z17" i="93"/>
  <c r="Y17" i="93"/>
  <c r="X17" i="93"/>
  <c r="W17" i="93"/>
  <c r="V17" i="93"/>
  <c r="U17" i="93"/>
  <c r="T17" i="93"/>
  <c r="S17" i="93"/>
  <c r="R17" i="93"/>
  <c r="Q17" i="93"/>
  <c r="P17" i="93"/>
  <c r="O17" i="93"/>
  <c r="N17" i="93"/>
  <c r="M17" i="93"/>
  <c r="L17" i="93"/>
  <c r="K17" i="93"/>
  <c r="J17" i="93"/>
  <c r="I17" i="93"/>
  <c r="H17" i="93"/>
  <c r="G17" i="93"/>
  <c r="F17" i="93"/>
  <c r="E17" i="93"/>
  <c r="D17" i="93"/>
  <c r="C17" i="93"/>
  <c r="B17" i="93"/>
  <c r="B19" i="104" s="1"/>
  <c r="A10" i="93"/>
  <c r="AR47" i="111"/>
  <c r="AQ47" i="111"/>
  <c r="AP47" i="111"/>
  <c r="AO47" i="111"/>
  <c r="AN47" i="111"/>
  <c r="AM47" i="111"/>
  <c r="AL47" i="111"/>
  <c r="AK47" i="111"/>
  <c r="AJ47" i="111"/>
  <c r="AI47" i="111"/>
  <c r="AH47" i="111"/>
  <c r="AG47" i="111"/>
  <c r="AF47" i="111"/>
  <c r="AE47" i="111"/>
  <c r="AD47" i="111"/>
  <c r="AC47" i="111"/>
  <c r="AB47" i="111"/>
  <c r="AA47" i="111"/>
  <c r="Z47" i="111"/>
  <c r="Y47" i="111"/>
  <c r="X47" i="111"/>
  <c r="W47" i="111"/>
  <c r="V47" i="111"/>
  <c r="U47" i="111"/>
  <c r="T47" i="111"/>
  <c r="S47" i="111"/>
  <c r="R47" i="111"/>
  <c r="Q47" i="111"/>
  <c r="P47" i="111"/>
  <c r="O47" i="111"/>
  <c r="N47" i="111"/>
  <c r="M47" i="111"/>
  <c r="L47" i="111"/>
  <c r="K47" i="111"/>
  <c r="J47" i="111"/>
  <c r="I47" i="111"/>
  <c r="H47" i="111"/>
  <c r="G47" i="111"/>
  <c r="F47" i="111"/>
  <c r="E47" i="111"/>
  <c r="D47" i="111"/>
  <c r="C47" i="111"/>
  <c r="B47" i="111"/>
  <c r="B64" i="111" s="1"/>
  <c r="AR46" i="111"/>
  <c r="AQ46" i="111"/>
  <c r="AP46" i="111"/>
  <c r="AO46" i="111"/>
  <c r="AN46" i="111"/>
  <c r="AM46" i="111"/>
  <c r="AL46" i="111"/>
  <c r="AK46" i="111"/>
  <c r="AJ46" i="111"/>
  <c r="AI46" i="111"/>
  <c r="AH46" i="111"/>
  <c r="AG46" i="111"/>
  <c r="AF46" i="111"/>
  <c r="AE46" i="111"/>
  <c r="AD46" i="111"/>
  <c r="AC46" i="111"/>
  <c r="AB46" i="111"/>
  <c r="AA46" i="111"/>
  <c r="Z46" i="111"/>
  <c r="Y46" i="111"/>
  <c r="X46" i="111"/>
  <c r="W46" i="111"/>
  <c r="V46" i="111"/>
  <c r="U46" i="111"/>
  <c r="T46" i="111"/>
  <c r="S46" i="111"/>
  <c r="R46" i="111"/>
  <c r="Q46" i="111"/>
  <c r="P46" i="111"/>
  <c r="O46" i="111"/>
  <c r="N46" i="111"/>
  <c r="M46" i="111"/>
  <c r="L46" i="111"/>
  <c r="K46" i="111"/>
  <c r="J46" i="111"/>
  <c r="I46" i="111"/>
  <c r="H46" i="111"/>
  <c r="G46" i="111"/>
  <c r="F46" i="111"/>
  <c r="E46" i="111"/>
  <c r="D46" i="111"/>
  <c r="C46" i="111"/>
  <c r="B46" i="111"/>
  <c r="B63" i="111" s="1"/>
  <c r="B84" i="111" s="1"/>
  <c r="AR45" i="111"/>
  <c r="AQ45" i="111"/>
  <c r="AP45" i="111"/>
  <c r="AO45" i="111"/>
  <c r="AN45" i="111"/>
  <c r="AM45" i="111"/>
  <c r="AL45" i="111"/>
  <c r="AK45" i="111"/>
  <c r="AJ45" i="111"/>
  <c r="AI45" i="111"/>
  <c r="AH45" i="111"/>
  <c r="AG45" i="111"/>
  <c r="AF45" i="111"/>
  <c r="AE45" i="111"/>
  <c r="AD45" i="111"/>
  <c r="AC45" i="111"/>
  <c r="AB45" i="111"/>
  <c r="AA45" i="111"/>
  <c r="Z45" i="111"/>
  <c r="Y45" i="111"/>
  <c r="X45" i="111"/>
  <c r="W45" i="111"/>
  <c r="V45" i="111"/>
  <c r="U45" i="111"/>
  <c r="T45" i="111"/>
  <c r="S45" i="111"/>
  <c r="R45" i="111"/>
  <c r="Q45" i="111"/>
  <c r="P45" i="111"/>
  <c r="O45" i="111"/>
  <c r="N45" i="111"/>
  <c r="M45" i="111"/>
  <c r="L45" i="111"/>
  <c r="K45" i="111"/>
  <c r="J45" i="111"/>
  <c r="I45" i="111"/>
  <c r="H45" i="111"/>
  <c r="G45" i="111"/>
  <c r="F45" i="111"/>
  <c r="E45" i="111"/>
  <c r="D45" i="111"/>
  <c r="C45" i="111"/>
  <c r="B45" i="111"/>
  <c r="B62" i="111" s="1"/>
  <c r="B83" i="111" s="1"/>
  <c r="AR44" i="111"/>
  <c r="AQ44" i="111"/>
  <c r="AP44" i="111"/>
  <c r="AO44" i="111"/>
  <c r="AN44" i="111"/>
  <c r="AM44" i="111"/>
  <c r="AL44" i="111"/>
  <c r="AK44" i="111"/>
  <c r="AJ44" i="111"/>
  <c r="AI44" i="111"/>
  <c r="AH44" i="111"/>
  <c r="AG44" i="111"/>
  <c r="AF44" i="111"/>
  <c r="AE44" i="111"/>
  <c r="AD44" i="111"/>
  <c r="AC44" i="111"/>
  <c r="AB44" i="111"/>
  <c r="AA44" i="111"/>
  <c r="Z44" i="111"/>
  <c r="Y44" i="111"/>
  <c r="X44" i="111"/>
  <c r="W44" i="111"/>
  <c r="V44" i="111"/>
  <c r="U44" i="111"/>
  <c r="T44" i="111"/>
  <c r="S44" i="111"/>
  <c r="R44" i="111"/>
  <c r="Q44" i="111"/>
  <c r="P44" i="111"/>
  <c r="O44" i="111"/>
  <c r="N44" i="111"/>
  <c r="M44" i="111"/>
  <c r="L44" i="111"/>
  <c r="K44" i="111"/>
  <c r="J44" i="111"/>
  <c r="I44" i="111"/>
  <c r="H44" i="111"/>
  <c r="G44" i="111"/>
  <c r="F44" i="111"/>
  <c r="E44" i="111"/>
  <c r="D44" i="111"/>
  <c r="C44" i="111"/>
  <c r="B44" i="111"/>
  <c r="B61" i="111" s="1"/>
  <c r="B82" i="111" s="1"/>
  <c r="AR43" i="111"/>
  <c r="AQ43" i="111"/>
  <c r="AP43" i="111"/>
  <c r="AO43" i="111"/>
  <c r="AN43" i="111"/>
  <c r="AM43" i="111"/>
  <c r="AL43" i="111"/>
  <c r="AK43" i="111"/>
  <c r="AJ43" i="111"/>
  <c r="AI43" i="111"/>
  <c r="AH43" i="111"/>
  <c r="AG43" i="111"/>
  <c r="AF43" i="111"/>
  <c r="AE43" i="111"/>
  <c r="AD43" i="111"/>
  <c r="AC43" i="111"/>
  <c r="AB43" i="111"/>
  <c r="AA43" i="111"/>
  <c r="Z43" i="111"/>
  <c r="Y43" i="111"/>
  <c r="X43" i="111"/>
  <c r="W43" i="111"/>
  <c r="V43" i="111"/>
  <c r="U43" i="111"/>
  <c r="T43" i="111"/>
  <c r="S43" i="111"/>
  <c r="R43" i="111"/>
  <c r="Q43" i="111"/>
  <c r="P43" i="111"/>
  <c r="O43" i="111"/>
  <c r="N43" i="111"/>
  <c r="M43" i="111"/>
  <c r="L43" i="111"/>
  <c r="K43" i="111"/>
  <c r="J43" i="111"/>
  <c r="I43" i="111"/>
  <c r="H43" i="111"/>
  <c r="G43" i="111"/>
  <c r="F43" i="111"/>
  <c r="E43" i="111"/>
  <c r="D43" i="111"/>
  <c r="C43" i="111"/>
  <c r="B43" i="111"/>
  <c r="B60" i="111" s="1"/>
  <c r="B81" i="111" s="1"/>
  <c r="AR42" i="111"/>
  <c r="AQ42" i="111"/>
  <c r="AP42" i="111"/>
  <c r="AO42" i="111"/>
  <c r="AN42" i="111"/>
  <c r="AM42" i="111"/>
  <c r="AL42" i="111"/>
  <c r="AK42" i="111"/>
  <c r="AJ42" i="111"/>
  <c r="AI42" i="111"/>
  <c r="AH42" i="111"/>
  <c r="AG42" i="111"/>
  <c r="AF42" i="111"/>
  <c r="AE42" i="111"/>
  <c r="AD42" i="111"/>
  <c r="AC42" i="111"/>
  <c r="AB42" i="111"/>
  <c r="AA42" i="111"/>
  <c r="Z42" i="111"/>
  <c r="Y42" i="111"/>
  <c r="X42" i="111"/>
  <c r="W42" i="111"/>
  <c r="V42" i="111"/>
  <c r="U42" i="111"/>
  <c r="T42" i="111"/>
  <c r="S42" i="111"/>
  <c r="R42" i="111"/>
  <c r="Q42" i="111"/>
  <c r="P42" i="111"/>
  <c r="O42" i="111"/>
  <c r="N42" i="111"/>
  <c r="M42" i="111"/>
  <c r="L42" i="111"/>
  <c r="K42" i="111"/>
  <c r="J42" i="111"/>
  <c r="I42" i="111"/>
  <c r="H42" i="111"/>
  <c r="G42" i="111"/>
  <c r="F42" i="111"/>
  <c r="E42" i="111"/>
  <c r="D42" i="111"/>
  <c r="C42" i="111"/>
  <c r="B42" i="111"/>
  <c r="B59" i="111" s="1"/>
  <c r="B80" i="111" s="1"/>
  <c r="AR41" i="111"/>
  <c r="AQ41" i="111"/>
  <c r="AP41" i="111"/>
  <c r="AO41" i="111"/>
  <c r="AN41" i="111"/>
  <c r="AM41" i="111"/>
  <c r="AL41" i="111"/>
  <c r="AK41" i="111"/>
  <c r="AJ41" i="111"/>
  <c r="AI41" i="111"/>
  <c r="AH41" i="111"/>
  <c r="AG41" i="111"/>
  <c r="AF41" i="111"/>
  <c r="AE41" i="111"/>
  <c r="AD41" i="111"/>
  <c r="AC41" i="111"/>
  <c r="AB41" i="111"/>
  <c r="AA41" i="111"/>
  <c r="Z41" i="111"/>
  <c r="Y41" i="111"/>
  <c r="X41" i="111"/>
  <c r="W41" i="111"/>
  <c r="V41" i="111"/>
  <c r="U41" i="111"/>
  <c r="T41" i="111"/>
  <c r="S41" i="111"/>
  <c r="R41" i="111"/>
  <c r="Q41" i="111"/>
  <c r="P41" i="111"/>
  <c r="O41" i="111"/>
  <c r="N41" i="111"/>
  <c r="M41" i="111"/>
  <c r="L41" i="111"/>
  <c r="K41" i="111"/>
  <c r="J41" i="111"/>
  <c r="I41" i="111"/>
  <c r="H41" i="111"/>
  <c r="G41" i="111"/>
  <c r="F41" i="111"/>
  <c r="E41" i="111"/>
  <c r="D41" i="111"/>
  <c r="C41" i="111"/>
  <c r="B41" i="111"/>
  <c r="B58" i="111" s="1"/>
  <c r="B79" i="111" s="1"/>
  <c r="AR40" i="111"/>
  <c r="AQ40" i="111"/>
  <c r="AP40" i="111"/>
  <c r="AO40" i="111"/>
  <c r="AN40" i="111"/>
  <c r="AM40" i="111"/>
  <c r="AL40" i="111"/>
  <c r="AK40" i="111"/>
  <c r="AJ40" i="111"/>
  <c r="AI40" i="111"/>
  <c r="AH40" i="111"/>
  <c r="AG40" i="111"/>
  <c r="AF40" i="111"/>
  <c r="AE40" i="111"/>
  <c r="AD40" i="111"/>
  <c r="AC40" i="111"/>
  <c r="AB40" i="111"/>
  <c r="AA40" i="111"/>
  <c r="Z40" i="111"/>
  <c r="Y40" i="111"/>
  <c r="X40" i="111"/>
  <c r="W40" i="111"/>
  <c r="V40" i="111"/>
  <c r="U40" i="111"/>
  <c r="T40" i="111"/>
  <c r="S40" i="111"/>
  <c r="R40" i="111"/>
  <c r="Q40" i="111"/>
  <c r="P40" i="111"/>
  <c r="O40" i="111"/>
  <c r="N40" i="111"/>
  <c r="M40" i="111"/>
  <c r="L40" i="111"/>
  <c r="K40" i="111"/>
  <c r="J40" i="111"/>
  <c r="I40" i="111"/>
  <c r="H40" i="111"/>
  <c r="G40" i="111"/>
  <c r="F40" i="111"/>
  <c r="E40" i="111"/>
  <c r="D40" i="111"/>
  <c r="C40" i="111"/>
  <c r="B40" i="111"/>
  <c r="B57" i="111" s="1"/>
  <c r="B78" i="111" s="1"/>
  <c r="AR39" i="111"/>
  <c r="AQ39" i="111"/>
  <c r="AP39" i="111"/>
  <c r="AO39" i="111"/>
  <c r="AN39" i="111"/>
  <c r="AM39" i="111"/>
  <c r="AL39" i="111"/>
  <c r="AK39" i="111"/>
  <c r="AJ39" i="111"/>
  <c r="AI39" i="111"/>
  <c r="AH39" i="111"/>
  <c r="AG39" i="111"/>
  <c r="AF39" i="111"/>
  <c r="AE39" i="111"/>
  <c r="AD39" i="111"/>
  <c r="AC39" i="111"/>
  <c r="AB39" i="111"/>
  <c r="AA39" i="111"/>
  <c r="Z39" i="111"/>
  <c r="Y39" i="111"/>
  <c r="X39" i="111"/>
  <c r="W39" i="111"/>
  <c r="V39" i="111"/>
  <c r="U39" i="111"/>
  <c r="T39" i="111"/>
  <c r="S39" i="111"/>
  <c r="R39" i="111"/>
  <c r="Q39" i="111"/>
  <c r="P39" i="111"/>
  <c r="O39" i="111"/>
  <c r="N39" i="111"/>
  <c r="M39" i="111"/>
  <c r="L39" i="111"/>
  <c r="K39" i="111"/>
  <c r="J39" i="111"/>
  <c r="I39" i="111"/>
  <c r="H39" i="111"/>
  <c r="G39" i="111"/>
  <c r="F39" i="111"/>
  <c r="E39" i="111"/>
  <c r="D39" i="111"/>
  <c r="C39" i="111"/>
  <c r="B39" i="111"/>
  <c r="B56" i="111" s="1"/>
  <c r="B77" i="111" s="1"/>
  <c r="AR38" i="111"/>
  <c r="AQ38" i="111"/>
  <c r="AP38" i="111"/>
  <c r="AO38" i="111"/>
  <c r="AN38" i="111"/>
  <c r="AM38" i="111"/>
  <c r="AL38" i="111"/>
  <c r="AK38" i="111"/>
  <c r="AJ38" i="111"/>
  <c r="AI38" i="111"/>
  <c r="AH38" i="111"/>
  <c r="AG38" i="111"/>
  <c r="AF38" i="111"/>
  <c r="AE38" i="111"/>
  <c r="AD38" i="111"/>
  <c r="AC38" i="111"/>
  <c r="AB38" i="111"/>
  <c r="AA38" i="111"/>
  <c r="Z38" i="111"/>
  <c r="Y38" i="111"/>
  <c r="X38" i="111"/>
  <c r="W38" i="111"/>
  <c r="V38" i="111"/>
  <c r="U38" i="111"/>
  <c r="T38" i="111"/>
  <c r="S38" i="111"/>
  <c r="R38" i="111"/>
  <c r="Q38" i="111"/>
  <c r="P38" i="111"/>
  <c r="O38" i="111"/>
  <c r="N38" i="111"/>
  <c r="M38" i="111"/>
  <c r="L38" i="111"/>
  <c r="K38" i="111"/>
  <c r="J38" i="111"/>
  <c r="I38" i="111"/>
  <c r="H38" i="111"/>
  <c r="G38" i="111"/>
  <c r="F38" i="111"/>
  <c r="E38" i="111"/>
  <c r="D38" i="111"/>
  <c r="C38" i="111"/>
  <c r="B38" i="111"/>
  <c r="B55" i="111" s="1"/>
  <c r="B76" i="111" s="1"/>
  <c r="AR37" i="111"/>
  <c r="AQ37" i="111"/>
  <c r="AP37" i="111"/>
  <c r="AO37" i="111"/>
  <c r="AN37" i="111"/>
  <c r="AM37" i="111"/>
  <c r="AL37" i="111"/>
  <c r="AK37" i="111"/>
  <c r="AJ37" i="111"/>
  <c r="AI37" i="111"/>
  <c r="AH37" i="111"/>
  <c r="AG37" i="111"/>
  <c r="AF37" i="111"/>
  <c r="AE37" i="111"/>
  <c r="AD37" i="111"/>
  <c r="AC37" i="111"/>
  <c r="AB37" i="111"/>
  <c r="AA37" i="111"/>
  <c r="Z37" i="111"/>
  <c r="Y37" i="111"/>
  <c r="X37" i="111"/>
  <c r="W37" i="111"/>
  <c r="V37" i="111"/>
  <c r="U37" i="111"/>
  <c r="T37" i="111"/>
  <c r="S37" i="111"/>
  <c r="R37" i="111"/>
  <c r="Q37" i="111"/>
  <c r="P37" i="111"/>
  <c r="O37" i="111"/>
  <c r="N37" i="111"/>
  <c r="M37" i="111"/>
  <c r="L37" i="111"/>
  <c r="K37" i="111"/>
  <c r="J37" i="111"/>
  <c r="I37" i="111"/>
  <c r="H37" i="111"/>
  <c r="G37" i="111"/>
  <c r="F37" i="111"/>
  <c r="E37" i="111"/>
  <c r="D37" i="111"/>
  <c r="C37" i="111"/>
  <c r="B37" i="111"/>
  <c r="B54" i="111" s="1"/>
  <c r="B75" i="111" s="1"/>
  <c r="AR36" i="111"/>
  <c r="AR53" i="111" s="1"/>
  <c r="AR74" i="111" s="1"/>
  <c r="AQ36" i="111"/>
  <c r="AQ53" i="111" s="1"/>
  <c r="AQ74" i="111" s="1"/>
  <c r="AP36" i="111"/>
  <c r="AP53" i="111" s="1"/>
  <c r="AP74" i="111" s="1"/>
  <c r="AP91" i="111" s="1"/>
  <c r="AO36" i="111"/>
  <c r="AO53" i="111" s="1"/>
  <c r="AO74" i="111" s="1"/>
  <c r="AO91" i="111" s="1"/>
  <c r="AN36" i="111"/>
  <c r="AN53" i="111" s="1"/>
  <c r="AN74" i="111" s="1"/>
  <c r="AM36" i="111"/>
  <c r="AM53" i="111" s="1"/>
  <c r="AM74" i="111" s="1"/>
  <c r="AL36" i="111"/>
  <c r="AL53" i="111" s="1"/>
  <c r="AL74" i="111" s="1"/>
  <c r="AK36" i="111"/>
  <c r="AK53" i="111" s="1"/>
  <c r="AK74" i="111" s="1"/>
  <c r="AJ36" i="111"/>
  <c r="AJ53" i="111" s="1"/>
  <c r="AJ74" i="111" s="1"/>
  <c r="AI36" i="111"/>
  <c r="AI53" i="111" s="1"/>
  <c r="AI74" i="111" s="1"/>
  <c r="AH36" i="111"/>
  <c r="AH53" i="111" s="1"/>
  <c r="AH74" i="111" s="1"/>
  <c r="AG36" i="111"/>
  <c r="AG53" i="111" s="1"/>
  <c r="AG74" i="111" s="1"/>
  <c r="AF36" i="111"/>
  <c r="AF53" i="111" s="1"/>
  <c r="AF74" i="111" s="1"/>
  <c r="AE36" i="111"/>
  <c r="AE53" i="111" s="1"/>
  <c r="AE74" i="111" s="1"/>
  <c r="AD36" i="111"/>
  <c r="AD53" i="111" s="1"/>
  <c r="AD74" i="111" s="1"/>
  <c r="AC36" i="111"/>
  <c r="AC53" i="111" s="1"/>
  <c r="AC74" i="111" s="1"/>
  <c r="AB36" i="111"/>
  <c r="AB53" i="111" s="1"/>
  <c r="AB74" i="111" s="1"/>
  <c r="AA36" i="111"/>
  <c r="AA53" i="111" s="1"/>
  <c r="AA74" i="111" s="1"/>
  <c r="Z36" i="111"/>
  <c r="Z53" i="111" s="1"/>
  <c r="Z74" i="111" s="1"/>
  <c r="Y36" i="111"/>
  <c r="Y53" i="111" s="1"/>
  <c r="Y74" i="111" s="1"/>
  <c r="X36" i="111"/>
  <c r="X53" i="111" s="1"/>
  <c r="X74" i="111" s="1"/>
  <c r="W36" i="111"/>
  <c r="W53" i="111" s="1"/>
  <c r="W74" i="111" s="1"/>
  <c r="V36" i="111"/>
  <c r="V53" i="111" s="1"/>
  <c r="V74" i="111" s="1"/>
  <c r="V91" i="111" s="1"/>
  <c r="U36" i="111"/>
  <c r="U53" i="111" s="1"/>
  <c r="U74" i="111" s="1"/>
  <c r="U91" i="111" s="1"/>
  <c r="T36" i="111"/>
  <c r="T53" i="111" s="1"/>
  <c r="T74" i="111" s="1"/>
  <c r="S36" i="111"/>
  <c r="S53" i="111" s="1"/>
  <c r="S74" i="111" s="1"/>
  <c r="R36" i="111"/>
  <c r="R53" i="111" s="1"/>
  <c r="R74" i="111" s="1"/>
  <c r="Q36" i="111"/>
  <c r="Q53" i="111" s="1"/>
  <c r="Q74" i="111" s="1"/>
  <c r="P36" i="111"/>
  <c r="P53" i="111" s="1"/>
  <c r="P74" i="111" s="1"/>
  <c r="P91" i="111" s="1"/>
  <c r="O36" i="111"/>
  <c r="O53" i="111" s="1"/>
  <c r="O74" i="111" s="1"/>
  <c r="N36" i="111"/>
  <c r="N53" i="111" s="1"/>
  <c r="N74" i="111" s="1"/>
  <c r="M36" i="111"/>
  <c r="M53" i="111" s="1"/>
  <c r="M74" i="111" s="1"/>
  <c r="L36" i="111"/>
  <c r="L53" i="111" s="1"/>
  <c r="L74" i="111" s="1"/>
  <c r="K36" i="111"/>
  <c r="K53" i="111" s="1"/>
  <c r="K74" i="111" s="1"/>
  <c r="J36" i="111"/>
  <c r="J53" i="111" s="1"/>
  <c r="J74" i="111" s="1"/>
  <c r="I36" i="111"/>
  <c r="I53" i="111" s="1"/>
  <c r="I74" i="111" s="1"/>
  <c r="H36" i="111"/>
  <c r="H53" i="111" s="1"/>
  <c r="H74" i="111" s="1"/>
  <c r="G36" i="111"/>
  <c r="G53" i="111" s="1"/>
  <c r="G74" i="111" s="1"/>
  <c r="F36" i="111"/>
  <c r="F53" i="111" s="1"/>
  <c r="F74" i="111" s="1"/>
  <c r="F91" i="111" s="1"/>
  <c r="E36" i="111"/>
  <c r="E53" i="111" s="1"/>
  <c r="E74" i="111" s="1"/>
  <c r="D36" i="111"/>
  <c r="D53" i="111" s="1"/>
  <c r="D74" i="111" s="1"/>
  <c r="C36" i="111"/>
  <c r="C53" i="111" s="1"/>
  <c r="C74" i="111" s="1"/>
  <c r="U35" i="111"/>
  <c r="U52" i="111" s="1"/>
  <c r="U73" i="111" s="1"/>
  <c r="B35" i="111"/>
  <c r="B52" i="111" s="1"/>
  <c r="B73" i="111" s="1"/>
  <c r="B33" i="111"/>
  <c r="AR30" i="111"/>
  <c r="D31" i="140" s="1"/>
  <c r="AQ30" i="111"/>
  <c r="C31" i="140" s="1"/>
  <c r="AP30" i="111"/>
  <c r="AO30" i="111"/>
  <c r="AN30" i="111"/>
  <c r="D31" i="151" s="1"/>
  <c r="AM30" i="111"/>
  <c r="C31" i="151" s="1"/>
  <c r="AL30" i="111"/>
  <c r="AK30" i="111"/>
  <c r="C31" i="150" s="1"/>
  <c r="AJ30" i="111"/>
  <c r="D31" i="149" s="1"/>
  <c r="AI30" i="111"/>
  <c r="C31" i="149" s="1"/>
  <c r="AH30" i="111"/>
  <c r="AG30" i="111"/>
  <c r="C31" i="148" s="1"/>
  <c r="AF30" i="111"/>
  <c r="D31" i="147" s="1"/>
  <c r="AE30" i="111"/>
  <c r="C31" i="147" s="1"/>
  <c r="AD30" i="111"/>
  <c r="AC30" i="111"/>
  <c r="C31" i="146" s="1"/>
  <c r="AB30" i="111"/>
  <c r="D31" i="145" s="1"/>
  <c r="AA30" i="111"/>
  <c r="C31" i="145" s="1"/>
  <c r="Z30" i="111"/>
  <c r="Y30" i="111"/>
  <c r="C31" i="144" s="1"/>
  <c r="X30" i="111"/>
  <c r="D31" i="143" s="1"/>
  <c r="W30" i="111"/>
  <c r="C31" i="143" s="1"/>
  <c r="V30" i="111"/>
  <c r="U30" i="111"/>
  <c r="C31" i="162" s="1"/>
  <c r="T30" i="111"/>
  <c r="D31" i="142" s="1"/>
  <c r="S30" i="111"/>
  <c r="C31" i="142" s="1"/>
  <c r="R30" i="111"/>
  <c r="Q30" i="111"/>
  <c r="C31" i="141" s="1"/>
  <c r="P30" i="111"/>
  <c r="D31" i="139" s="1"/>
  <c r="O30" i="111"/>
  <c r="C31" i="139" s="1"/>
  <c r="N30" i="111"/>
  <c r="M30" i="111"/>
  <c r="C31" i="138" s="1"/>
  <c r="L30" i="111"/>
  <c r="D31" i="137" s="1"/>
  <c r="K30" i="111"/>
  <c r="C31" i="137" s="1"/>
  <c r="J30" i="111"/>
  <c r="I30" i="111"/>
  <c r="H30" i="111"/>
  <c r="D31" i="135" s="1"/>
  <c r="G30" i="111"/>
  <c r="C31" i="135" s="1"/>
  <c r="F30" i="111"/>
  <c r="E30" i="111"/>
  <c r="C31" i="134" s="1"/>
  <c r="D30" i="111"/>
  <c r="C30" i="111"/>
  <c r="C31" i="86" s="1"/>
  <c r="B30" i="111"/>
  <c r="AR29" i="111"/>
  <c r="D30" i="140" s="1"/>
  <c r="C68" i="140" s="1"/>
  <c r="AQ29" i="111"/>
  <c r="C30" i="140" s="1"/>
  <c r="C52" i="140" s="1"/>
  <c r="AP29" i="111"/>
  <c r="AP63" i="111" s="1"/>
  <c r="AO29" i="111"/>
  <c r="AN29" i="111"/>
  <c r="D30" i="151" s="1"/>
  <c r="C68" i="151" s="1"/>
  <c r="AM29" i="111"/>
  <c r="C30" i="151" s="1"/>
  <c r="C52" i="151" s="1"/>
  <c r="AL29" i="111"/>
  <c r="D30" i="150" s="1"/>
  <c r="C68" i="150" s="1"/>
  <c r="AK29" i="111"/>
  <c r="AJ29" i="111"/>
  <c r="D30" i="149" s="1"/>
  <c r="C68" i="149" s="1"/>
  <c r="AI29" i="111"/>
  <c r="C30" i="149" s="1"/>
  <c r="C52" i="149" s="1"/>
  <c r="AH29" i="111"/>
  <c r="D30" i="148" s="1"/>
  <c r="C68" i="148" s="1"/>
  <c r="AG29" i="111"/>
  <c r="AF29" i="111"/>
  <c r="D30" i="147" s="1"/>
  <c r="C68" i="147" s="1"/>
  <c r="AE29" i="111"/>
  <c r="C30" i="147" s="1"/>
  <c r="C52" i="147" s="1"/>
  <c r="AD29" i="111"/>
  <c r="D30" i="146" s="1"/>
  <c r="C68" i="146" s="1"/>
  <c r="AC29" i="111"/>
  <c r="AB29" i="111"/>
  <c r="D30" i="145" s="1"/>
  <c r="C68" i="145" s="1"/>
  <c r="AA29" i="111"/>
  <c r="C30" i="145" s="1"/>
  <c r="C52" i="145" s="1"/>
  <c r="Z29" i="111"/>
  <c r="D30" i="144" s="1"/>
  <c r="C68" i="144" s="1"/>
  <c r="Y29" i="111"/>
  <c r="X29" i="111"/>
  <c r="D30" i="143" s="1"/>
  <c r="C68" i="143" s="1"/>
  <c r="W29" i="111"/>
  <c r="C30" i="143" s="1"/>
  <c r="C52" i="143" s="1"/>
  <c r="V29" i="111"/>
  <c r="D30" i="162" s="1"/>
  <c r="C68" i="162" s="1"/>
  <c r="U29" i="111"/>
  <c r="T29" i="111"/>
  <c r="D30" i="142" s="1"/>
  <c r="C68" i="142" s="1"/>
  <c r="S29" i="111"/>
  <c r="C30" i="142" s="1"/>
  <c r="C52" i="142" s="1"/>
  <c r="R29" i="111"/>
  <c r="D30" i="141" s="1"/>
  <c r="C68" i="141" s="1"/>
  <c r="Q29" i="111"/>
  <c r="P29" i="111"/>
  <c r="D30" i="139" s="1"/>
  <c r="C68" i="139" s="1"/>
  <c r="O29" i="111"/>
  <c r="C30" i="139" s="1"/>
  <c r="C52" i="139" s="1"/>
  <c r="N29" i="111"/>
  <c r="D30" i="138" s="1"/>
  <c r="C68" i="138" s="1"/>
  <c r="M29" i="111"/>
  <c r="L29" i="111"/>
  <c r="D30" i="137" s="1"/>
  <c r="C68" i="137" s="1"/>
  <c r="K29" i="111"/>
  <c r="C30" i="137" s="1"/>
  <c r="C52" i="137" s="1"/>
  <c r="J29" i="111"/>
  <c r="D30" i="136" s="1"/>
  <c r="C68" i="136" s="1"/>
  <c r="I29" i="111"/>
  <c r="H29" i="111"/>
  <c r="D30" i="135" s="1"/>
  <c r="C68" i="135" s="1"/>
  <c r="G29" i="111"/>
  <c r="C30" i="135" s="1"/>
  <c r="C52" i="135" s="1"/>
  <c r="F29" i="111"/>
  <c r="D30" i="134" s="1"/>
  <c r="C68" i="134" s="1"/>
  <c r="E29" i="111"/>
  <c r="D29" i="111"/>
  <c r="D30" i="86" s="1"/>
  <c r="C68" i="86" s="1"/>
  <c r="C29" i="111"/>
  <c r="C30" i="86" s="1"/>
  <c r="C52" i="86" s="1"/>
  <c r="B29" i="111"/>
  <c r="AR28" i="111"/>
  <c r="AQ28" i="111"/>
  <c r="C29" i="140" s="1"/>
  <c r="C51" i="140" s="1"/>
  <c r="AP28" i="111"/>
  <c r="AO28" i="111"/>
  <c r="AO62" i="111" s="1"/>
  <c r="AN28" i="111"/>
  <c r="AM28" i="111"/>
  <c r="C29" i="151" s="1"/>
  <c r="C51" i="151" s="1"/>
  <c r="AL28" i="111"/>
  <c r="D29" i="150" s="1"/>
  <c r="C67" i="150" s="1"/>
  <c r="AK28" i="111"/>
  <c r="C29" i="150" s="1"/>
  <c r="C51" i="150" s="1"/>
  <c r="AJ28" i="111"/>
  <c r="AI28" i="111"/>
  <c r="C29" i="149" s="1"/>
  <c r="C51" i="149" s="1"/>
  <c r="AH28" i="111"/>
  <c r="D29" i="148" s="1"/>
  <c r="C67" i="148" s="1"/>
  <c r="AG28" i="111"/>
  <c r="C29" i="148" s="1"/>
  <c r="C51" i="148" s="1"/>
  <c r="AF28" i="111"/>
  <c r="AE28" i="111"/>
  <c r="C29" i="147" s="1"/>
  <c r="C51" i="147" s="1"/>
  <c r="AD28" i="111"/>
  <c r="D29" i="146" s="1"/>
  <c r="C67" i="146" s="1"/>
  <c r="AC28" i="111"/>
  <c r="C29" i="146" s="1"/>
  <c r="C51" i="146" s="1"/>
  <c r="AB28" i="111"/>
  <c r="AA28" i="111"/>
  <c r="C29" i="145" s="1"/>
  <c r="C51" i="145" s="1"/>
  <c r="Z28" i="111"/>
  <c r="D29" i="144" s="1"/>
  <c r="C67" i="144" s="1"/>
  <c r="Y28" i="111"/>
  <c r="C29" i="144" s="1"/>
  <c r="C51" i="144" s="1"/>
  <c r="X28" i="111"/>
  <c r="W28" i="111"/>
  <c r="C29" i="143" s="1"/>
  <c r="C51" i="143" s="1"/>
  <c r="V28" i="111"/>
  <c r="D29" i="162" s="1"/>
  <c r="C67" i="162" s="1"/>
  <c r="U28" i="111"/>
  <c r="C29" i="162" s="1"/>
  <c r="C51" i="162" s="1"/>
  <c r="T28" i="111"/>
  <c r="S28" i="111"/>
  <c r="C29" i="142" s="1"/>
  <c r="C51" i="142" s="1"/>
  <c r="R28" i="111"/>
  <c r="D29" i="141" s="1"/>
  <c r="C67" i="141" s="1"/>
  <c r="Q28" i="111"/>
  <c r="C29" i="141" s="1"/>
  <c r="C51" i="141" s="1"/>
  <c r="P28" i="111"/>
  <c r="O28" i="111"/>
  <c r="C29" i="139" s="1"/>
  <c r="C51" i="139" s="1"/>
  <c r="N28" i="111"/>
  <c r="D29" i="138" s="1"/>
  <c r="C67" i="138" s="1"/>
  <c r="M28" i="111"/>
  <c r="C29" i="138" s="1"/>
  <c r="C51" i="138" s="1"/>
  <c r="L28" i="111"/>
  <c r="K28" i="111"/>
  <c r="C29" i="137" s="1"/>
  <c r="C51" i="137" s="1"/>
  <c r="J28" i="111"/>
  <c r="D29" i="136" s="1"/>
  <c r="C67" i="136" s="1"/>
  <c r="I28" i="111"/>
  <c r="C29" i="136" s="1"/>
  <c r="C51" i="136" s="1"/>
  <c r="H28" i="111"/>
  <c r="G28" i="111"/>
  <c r="C29" i="135" s="1"/>
  <c r="C51" i="135" s="1"/>
  <c r="F28" i="111"/>
  <c r="D29" i="134" s="1"/>
  <c r="C67" i="134" s="1"/>
  <c r="E28" i="111"/>
  <c r="C29" i="134" s="1"/>
  <c r="C51" i="134" s="1"/>
  <c r="D28" i="111"/>
  <c r="C28" i="111"/>
  <c r="C29" i="86" s="1"/>
  <c r="C51" i="86" s="1"/>
  <c r="B28" i="111"/>
  <c r="AR27" i="111"/>
  <c r="AR61" i="111" s="1"/>
  <c r="AQ27" i="111"/>
  <c r="AP27" i="111"/>
  <c r="AO27" i="111"/>
  <c r="AN27" i="111"/>
  <c r="D28" i="151" s="1"/>
  <c r="C66" i="151" s="1"/>
  <c r="AM27" i="111"/>
  <c r="AL27" i="111"/>
  <c r="D28" i="150" s="1"/>
  <c r="C66" i="150" s="1"/>
  <c r="AK27" i="111"/>
  <c r="C28" i="150" s="1"/>
  <c r="C50" i="150" s="1"/>
  <c r="AJ27" i="111"/>
  <c r="D28" i="149" s="1"/>
  <c r="C66" i="149" s="1"/>
  <c r="AI27" i="111"/>
  <c r="AH27" i="111"/>
  <c r="D28" i="148" s="1"/>
  <c r="C66" i="148" s="1"/>
  <c r="AG27" i="111"/>
  <c r="C28" i="148" s="1"/>
  <c r="C50" i="148" s="1"/>
  <c r="AF27" i="111"/>
  <c r="D28" i="147" s="1"/>
  <c r="C66" i="147" s="1"/>
  <c r="AE27" i="111"/>
  <c r="AD27" i="111"/>
  <c r="D28" i="146" s="1"/>
  <c r="C66" i="146" s="1"/>
  <c r="AC27" i="111"/>
  <c r="C28" i="146" s="1"/>
  <c r="C50" i="146" s="1"/>
  <c r="AB27" i="111"/>
  <c r="D28" i="145" s="1"/>
  <c r="C66" i="145" s="1"/>
  <c r="AA27" i="111"/>
  <c r="Z27" i="111"/>
  <c r="D28" i="144" s="1"/>
  <c r="C66" i="144" s="1"/>
  <c r="Y27" i="111"/>
  <c r="C28" i="144" s="1"/>
  <c r="C50" i="144" s="1"/>
  <c r="X27" i="111"/>
  <c r="D28" i="143" s="1"/>
  <c r="C66" i="143" s="1"/>
  <c r="W27" i="111"/>
  <c r="V27" i="111"/>
  <c r="D28" i="162" s="1"/>
  <c r="C66" i="162" s="1"/>
  <c r="U27" i="111"/>
  <c r="C28" i="162" s="1"/>
  <c r="C50" i="162" s="1"/>
  <c r="T27" i="111"/>
  <c r="D28" i="142" s="1"/>
  <c r="C66" i="142" s="1"/>
  <c r="S27" i="111"/>
  <c r="R27" i="111"/>
  <c r="D28" i="141" s="1"/>
  <c r="C66" i="141" s="1"/>
  <c r="Q27" i="111"/>
  <c r="C28" i="141" s="1"/>
  <c r="C50" i="141" s="1"/>
  <c r="P27" i="111"/>
  <c r="D28" i="139" s="1"/>
  <c r="C66" i="139" s="1"/>
  <c r="O27" i="111"/>
  <c r="N27" i="111"/>
  <c r="D28" i="138" s="1"/>
  <c r="C66" i="138" s="1"/>
  <c r="M27" i="111"/>
  <c r="C28" i="138" s="1"/>
  <c r="C50" i="138" s="1"/>
  <c r="L27" i="111"/>
  <c r="D28" i="137" s="1"/>
  <c r="C66" i="137" s="1"/>
  <c r="K27" i="111"/>
  <c r="J27" i="111"/>
  <c r="D28" i="136" s="1"/>
  <c r="C66" i="136" s="1"/>
  <c r="I27" i="111"/>
  <c r="C28" i="136" s="1"/>
  <c r="C50" i="136" s="1"/>
  <c r="H27" i="111"/>
  <c r="D28" i="135" s="1"/>
  <c r="C66" i="135" s="1"/>
  <c r="G27" i="111"/>
  <c r="F27" i="111"/>
  <c r="D28" i="134" s="1"/>
  <c r="C66" i="134" s="1"/>
  <c r="E27" i="111"/>
  <c r="C28" i="134" s="1"/>
  <c r="C50" i="134" s="1"/>
  <c r="D27" i="111"/>
  <c r="D28" i="86" s="1"/>
  <c r="C66" i="86" s="1"/>
  <c r="C27" i="111"/>
  <c r="B27" i="111"/>
  <c r="AR26" i="111"/>
  <c r="D27" i="140" s="1"/>
  <c r="C65" i="140" s="1"/>
  <c r="AQ26" i="111"/>
  <c r="C27" i="140" s="1"/>
  <c r="C49" i="140" s="1"/>
  <c r="AP26" i="111"/>
  <c r="AO26" i="111"/>
  <c r="AN26" i="111"/>
  <c r="D27" i="151" s="1"/>
  <c r="C65" i="151" s="1"/>
  <c r="AM26" i="111"/>
  <c r="C27" i="151" s="1"/>
  <c r="C49" i="151" s="1"/>
  <c r="AL26" i="111"/>
  <c r="AK26" i="111"/>
  <c r="C27" i="150" s="1"/>
  <c r="C49" i="150" s="1"/>
  <c r="AJ26" i="111"/>
  <c r="D27" i="149" s="1"/>
  <c r="C65" i="149" s="1"/>
  <c r="AI26" i="111"/>
  <c r="C27" i="149" s="1"/>
  <c r="C49" i="149" s="1"/>
  <c r="AH26" i="111"/>
  <c r="AG26" i="111"/>
  <c r="C27" i="148" s="1"/>
  <c r="C49" i="148" s="1"/>
  <c r="AF26" i="111"/>
  <c r="D27" i="147" s="1"/>
  <c r="C65" i="147" s="1"/>
  <c r="AE26" i="111"/>
  <c r="C27" i="147" s="1"/>
  <c r="C49" i="147" s="1"/>
  <c r="AD26" i="111"/>
  <c r="AC26" i="111"/>
  <c r="C27" i="146" s="1"/>
  <c r="C49" i="146" s="1"/>
  <c r="AB26" i="111"/>
  <c r="D27" i="145" s="1"/>
  <c r="C65" i="145" s="1"/>
  <c r="AA26" i="111"/>
  <c r="C27" i="145" s="1"/>
  <c r="C49" i="145" s="1"/>
  <c r="Z26" i="111"/>
  <c r="Y26" i="111"/>
  <c r="C27" i="144" s="1"/>
  <c r="C49" i="144" s="1"/>
  <c r="X26" i="111"/>
  <c r="D27" i="143" s="1"/>
  <c r="C65" i="143" s="1"/>
  <c r="W26" i="111"/>
  <c r="C27" i="143" s="1"/>
  <c r="C49" i="143" s="1"/>
  <c r="V26" i="111"/>
  <c r="U26" i="111"/>
  <c r="C27" i="162" s="1"/>
  <c r="C49" i="162" s="1"/>
  <c r="T26" i="111"/>
  <c r="D27" i="142" s="1"/>
  <c r="C65" i="142" s="1"/>
  <c r="S26" i="111"/>
  <c r="C27" i="142" s="1"/>
  <c r="C49" i="142" s="1"/>
  <c r="R26" i="111"/>
  <c r="Q26" i="111"/>
  <c r="C27" i="141" s="1"/>
  <c r="C49" i="141" s="1"/>
  <c r="P26" i="111"/>
  <c r="D27" i="139" s="1"/>
  <c r="C65" i="139" s="1"/>
  <c r="O26" i="111"/>
  <c r="C27" i="139" s="1"/>
  <c r="C49" i="139" s="1"/>
  <c r="N26" i="111"/>
  <c r="M26" i="111"/>
  <c r="C27" i="138" s="1"/>
  <c r="C49" i="138" s="1"/>
  <c r="L26" i="111"/>
  <c r="D27" i="137" s="1"/>
  <c r="C65" i="137" s="1"/>
  <c r="K26" i="111"/>
  <c r="C27" i="137" s="1"/>
  <c r="C49" i="137" s="1"/>
  <c r="J26" i="111"/>
  <c r="I26" i="111"/>
  <c r="C27" i="136" s="1"/>
  <c r="C49" i="136" s="1"/>
  <c r="H26" i="111"/>
  <c r="D27" i="135" s="1"/>
  <c r="C65" i="135" s="1"/>
  <c r="G26" i="111"/>
  <c r="C27" i="135" s="1"/>
  <c r="C49" i="135" s="1"/>
  <c r="F26" i="111"/>
  <c r="E26" i="111"/>
  <c r="C27" i="134" s="1"/>
  <c r="C49" i="134" s="1"/>
  <c r="D26" i="111"/>
  <c r="D27" i="86" s="1"/>
  <c r="C65" i="86" s="1"/>
  <c r="C26" i="111"/>
  <c r="C27" i="86" s="1"/>
  <c r="C49" i="86" s="1"/>
  <c r="B26" i="111"/>
  <c r="AR25" i="111"/>
  <c r="D26" i="140" s="1"/>
  <c r="C64" i="140" s="1"/>
  <c r="AQ25" i="111"/>
  <c r="C26" i="140" s="1"/>
  <c r="C48" i="140" s="1"/>
  <c r="AP25" i="111"/>
  <c r="AP59" i="111" s="1"/>
  <c r="AO25" i="111"/>
  <c r="AN25" i="111"/>
  <c r="D26" i="151" s="1"/>
  <c r="C64" i="151" s="1"/>
  <c r="AM25" i="111"/>
  <c r="C26" i="151" s="1"/>
  <c r="C48" i="151" s="1"/>
  <c r="AL25" i="111"/>
  <c r="D26" i="150" s="1"/>
  <c r="C64" i="150" s="1"/>
  <c r="AK25" i="111"/>
  <c r="AJ25" i="111"/>
  <c r="D26" i="149" s="1"/>
  <c r="C64" i="149" s="1"/>
  <c r="AI25" i="111"/>
  <c r="C26" i="149" s="1"/>
  <c r="C48" i="149" s="1"/>
  <c r="AH25" i="111"/>
  <c r="D26" i="148" s="1"/>
  <c r="C64" i="148" s="1"/>
  <c r="AG25" i="111"/>
  <c r="AF25" i="111"/>
  <c r="D26" i="147" s="1"/>
  <c r="C64" i="147" s="1"/>
  <c r="AE25" i="111"/>
  <c r="C26" i="147" s="1"/>
  <c r="C48" i="147" s="1"/>
  <c r="AD25" i="111"/>
  <c r="D26" i="146" s="1"/>
  <c r="C64" i="146" s="1"/>
  <c r="AC25" i="111"/>
  <c r="AB25" i="111"/>
  <c r="D26" i="145" s="1"/>
  <c r="C64" i="145" s="1"/>
  <c r="AA25" i="111"/>
  <c r="C26" i="145" s="1"/>
  <c r="C48" i="145" s="1"/>
  <c r="Z25" i="111"/>
  <c r="D26" i="144" s="1"/>
  <c r="C64" i="144" s="1"/>
  <c r="Y25" i="111"/>
  <c r="X25" i="111"/>
  <c r="D26" i="143" s="1"/>
  <c r="C64" i="143" s="1"/>
  <c r="W25" i="111"/>
  <c r="C26" i="143" s="1"/>
  <c r="C48" i="143" s="1"/>
  <c r="V25" i="111"/>
  <c r="D26" i="162" s="1"/>
  <c r="C64" i="162" s="1"/>
  <c r="U25" i="111"/>
  <c r="T25" i="111"/>
  <c r="D26" i="142" s="1"/>
  <c r="C64" i="142" s="1"/>
  <c r="S25" i="111"/>
  <c r="C26" i="142" s="1"/>
  <c r="C48" i="142" s="1"/>
  <c r="R25" i="111"/>
  <c r="D26" i="141" s="1"/>
  <c r="C64" i="141" s="1"/>
  <c r="Q25" i="111"/>
  <c r="P25" i="111"/>
  <c r="D26" i="139" s="1"/>
  <c r="C64" i="139" s="1"/>
  <c r="O25" i="111"/>
  <c r="C26" i="139" s="1"/>
  <c r="C48" i="139" s="1"/>
  <c r="N25" i="111"/>
  <c r="D26" i="138" s="1"/>
  <c r="C64" i="138" s="1"/>
  <c r="M25" i="111"/>
  <c r="L25" i="111"/>
  <c r="D26" i="137" s="1"/>
  <c r="C64" i="137" s="1"/>
  <c r="K25" i="111"/>
  <c r="C26" i="137" s="1"/>
  <c r="C48" i="137" s="1"/>
  <c r="J25" i="111"/>
  <c r="D26" i="136" s="1"/>
  <c r="C64" i="136" s="1"/>
  <c r="I25" i="111"/>
  <c r="H25" i="111"/>
  <c r="D26" i="135" s="1"/>
  <c r="C64" i="135" s="1"/>
  <c r="G25" i="111"/>
  <c r="C26" i="135" s="1"/>
  <c r="C48" i="135" s="1"/>
  <c r="F25" i="111"/>
  <c r="D26" i="134" s="1"/>
  <c r="C64" i="134" s="1"/>
  <c r="E25" i="111"/>
  <c r="D25" i="111"/>
  <c r="D26" i="86" s="1"/>
  <c r="C64" i="86" s="1"/>
  <c r="C25" i="111"/>
  <c r="C26" i="86" s="1"/>
  <c r="C48" i="86" s="1"/>
  <c r="B25" i="111"/>
  <c r="AR24" i="111"/>
  <c r="AQ24" i="111"/>
  <c r="C25" i="140" s="1"/>
  <c r="C47" i="140" s="1"/>
  <c r="AP24" i="111"/>
  <c r="AO24" i="111"/>
  <c r="AO58" i="111" s="1"/>
  <c r="AN24" i="111"/>
  <c r="AM24" i="111"/>
  <c r="C25" i="151" s="1"/>
  <c r="C47" i="151" s="1"/>
  <c r="AL24" i="111"/>
  <c r="D25" i="150" s="1"/>
  <c r="C63" i="150" s="1"/>
  <c r="AK24" i="111"/>
  <c r="C25" i="150" s="1"/>
  <c r="C47" i="150" s="1"/>
  <c r="AJ24" i="111"/>
  <c r="AI24" i="111"/>
  <c r="C25" i="149" s="1"/>
  <c r="C47" i="149" s="1"/>
  <c r="AH24" i="111"/>
  <c r="D25" i="148" s="1"/>
  <c r="C63" i="148" s="1"/>
  <c r="AG24" i="111"/>
  <c r="C25" i="148" s="1"/>
  <c r="C47" i="148" s="1"/>
  <c r="AF24" i="111"/>
  <c r="AE24" i="111"/>
  <c r="C25" i="147" s="1"/>
  <c r="C47" i="147" s="1"/>
  <c r="AD24" i="111"/>
  <c r="D25" i="146" s="1"/>
  <c r="C63" i="146" s="1"/>
  <c r="AC24" i="111"/>
  <c r="C25" i="146" s="1"/>
  <c r="C47" i="146" s="1"/>
  <c r="AB24" i="111"/>
  <c r="AA24" i="111"/>
  <c r="C25" i="145" s="1"/>
  <c r="C47" i="145" s="1"/>
  <c r="Z24" i="111"/>
  <c r="D25" i="144" s="1"/>
  <c r="C63" i="144" s="1"/>
  <c r="Y24" i="111"/>
  <c r="C25" i="144" s="1"/>
  <c r="C47" i="144" s="1"/>
  <c r="X24" i="111"/>
  <c r="W24" i="111"/>
  <c r="C25" i="143" s="1"/>
  <c r="C47" i="143" s="1"/>
  <c r="V24" i="111"/>
  <c r="D25" i="162" s="1"/>
  <c r="C63" i="162" s="1"/>
  <c r="U24" i="111"/>
  <c r="C25" i="162" s="1"/>
  <c r="C47" i="162" s="1"/>
  <c r="T24" i="111"/>
  <c r="S24" i="111"/>
  <c r="C25" i="142" s="1"/>
  <c r="C47" i="142" s="1"/>
  <c r="R24" i="111"/>
  <c r="D25" i="141" s="1"/>
  <c r="C63" i="141" s="1"/>
  <c r="Q24" i="111"/>
  <c r="C25" i="141" s="1"/>
  <c r="C47" i="141" s="1"/>
  <c r="P24" i="111"/>
  <c r="O24" i="111"/>
  <c r="C25" i="139" s="1"/>
  <c r="C47" i="139" s="1"/>
  <c r="N24" i="111"/>
  <c r="D25" i="138" s="1"/>
  <c r="C63" i="138" s="1"/>
  <c r="M24" i="111"/>
  <c r="C25" i="138" s="1"/>
  <c r="C47" i="138" s="1"/>
  <c r="L24" i="111"/>
  <c r="K24" i="111"/>
  <c r="C25" i="137" s="1"/>
  <c r="C47" i="137" s="1"/>
  <c r="J24" i="111"/>
  <c r="D25" i="136" s="1"/>
  <c r="C63" i="136" s="1"/>
  <c r="I24" i="111"/>
  <c r="C25" i="136" s="1"/>
  <c r="C47" i="136" s="1"/>
  <c r="H24" i="111"/>
  <c r="G24" i="111"/>
  <c r="C25" i="135" s="1"/>
  <c r="C47" i="135" s="1"/>
  <c r="F24" i="111"/>
  <c r="D25" i="134" s="1"/>
  <c r="C63" i="134" s="1"/>
  <c r="E24" i="111"/>
  <c r="C25" i="134" s="1"/>
  <c r="C47" i="134" s="1"/>
  <c r="D24" i="111"/>
  <c r="C24" i="111"/>
  <c r="C25" i="86" s="1"/>
  <c r="C47" i="86" s="1"/>
  <c r="B24" i="111"/>
  <c r="AR23" i="111"/>
  <c r="D24" i="140" s="1"/>
  <c r="C62" i="140" s="1"/>
  <c r="AQ23" i="111"/>
  <c r="AP23" i="111"/>
  <c r="AO23" i="111"/>
  <c r="AN23" i="111"/>
  <c r="D24" i="151" s="1"/>
  <c r="C62" i="151" s="1"/>
  <c r="AM23" i="111"/>
  <c r="AL23" i="111"/>
  <c r="D24" i="150" s="1"/>
  <c r="C62" i="150" s="1"/>
  <c r="AK23" i="111"/>
  <c r="C24" i="150" s="1"/>
  <c r="C46" i="150" s="1"/>
  <c r="AJ23" i="111"/>
  <c r="D24" i="149" s="1"/>
  <c r="C62" i="149" s="1"/>
  <c r="AI23" i="111"/>
  <c r="AH23" i="111"/>
  <c r="D24" i="148" s="1"/>
  <c r="C62" i="148" s="1"/>
  <c r="AG23" i="111"/>
  <c r="C24" i="148" s="1"/>
  <c r="C46" i="148" s="1"/>
  <c r="AF23" i="111"/>
  <c r="D24" i="147" s="1"/>
  <c r="C62" i="147" s="1"/>
  <c r="AE23" i="111"/>
  <c r="AD23" i="111"/>
  <c r="D24" i="146" s="1"/>
  <c r="C62" i="146" s="1"/>
  <c r="AC23" i="111"/>
  <c r="C24" i="146" s="1"/>
  <c r="C46" i="146" s="1"/>
  <c r="AB23" i="111"/>
  <c r="D24" i="145" s="1"/>
  <c r="C62" i="145" s="1"/>
  <c r="AA23" i="111"/>
  <c r="Z23" i="111"/>
  <c r="D24" i="144" s="1"/>
  <c r="C62" i="144" s="1"/>
  <c r="Y23" i="111"/>
  <c r="C24" i="144" s="1"/>
  <c r="C46" i="144" s="1"/>
  <c r="X23" i="111"/>
  <c r="D24" i="143" s="1"/>
  <c r="C62" i="143" s="1"/>
  <c r="W23" i="111"/>
  <c r="V23" i="111"/>
  <c r="D24" i="162" s="1"/>
  <c r="C62" i="162" s="1"/>
  <c r="U23" i="111"/>
  <c r="C24" i="162" s="1"/>
  <c r="C46" i="162" s="1"/>
  <c r="T23" i="111"/>
  <c r="D24" i="142" s="1"/>
  <c r="C62" i="142" s="1"/>
  <c r="S23" i="111"/>
  <c r="R23" i="111"/>
  <c r="D24" i="141" s="1"/>
  <c r="C62" i="141" s="1"/>
  <c r="Q23" i="111"/>
  <c r="C24" i="141" s="1"/>
  <c r="C46" i="141" s="1"/>
  <c r="P23" i="111"/>
  <c r="D24" i="139" s="1"/>
  <c r="C62" i="139" s="1"/>
  <c r="O23" i="111"/>
  <c r="N23" i="111"/>
  <c r="D24" i="138" s="1"/>
  <c r="C62" i="138" s="1"/>
  <c r="M23" i="111"/>
  <c r="C24" i="138" s="1"/>
  <c r="C46" i="138" s="1"/>
  <c r="L23" i="111"/>
  <c r="D24" i="137" s="1"/>
  <c r="C62" i="137" s="1"/>
  <c r="K23" i="111"/>
  <c r="J23" i="111"/>
  <c r="D24" i="136" s="1"/>
  <c r="C62" i="136" s="1"/>
  <c r="I23" i="111"/>
  <c r="C24" i="136" s="1"/>
  <c r="C46" i="136" s="1"/>
  <c r="H23" i="111"/>
  <c r="D24" i="135" s="1"/>
  <c r="C62" i="135" s="1"/>
  <c r="G23" i="111"/>
  <c r="F23" i="111"/>
  <c r="D24" i="134" s="1"/>
  <c r="C62" i="134" s="1"/>
  <c r="E23" i="111"/>
  <c r="C24" i="134" s="1"/>
  <c r="C46" i="134" s="1"/>
  <c r="D23" i="111"/>
  <c r="D24" i="86" s="1"/>
  <c r="C62" i="86" s="1"/>
  <c r="C23" i="111"/>
  <c r="B23" i="111"/>
  <c r="AR22" i="111"/>
  <c r="D23" i="140" s="1"/>
  <c r="C61" i="140" s="1"/>
  <c r="AQ22" i="111"/>
  <c r="AQ56" i="111" s="1"/>
  <c r="AP22" i="111"/>
  <c r="AO22" i="111"/>
  <c r="AN22" i="111"/>
  <c r="D23" i="151" s="1"/>
  <c r="C61" i="151" s="1"/>
  <c r="AM22" i="111"/>
  <c r="C23" i="151" s="1"/>
  <c r="C45" i="151" s="1"/>
  <c r="AL22" i="111"/>
  <c r="AK22" i="111"/>
  <c r="C23" i="150" s="1"/>
  <c r="C45" i="150" s="1"/>
  <c r="AJ22" i="111"/>
  <c r="D23" i="149" s="1"/>
  <c r="C61" i="149" s="1"/>
  <c r="AI22" i="111"/>
  <c r="C23" i="149" s="1"/>
  <c r="C45" i="149" s="1"/>
  <c r="AH22" i="111"/>
  <c r="AG22" i="111"/>
  <c r="C23" i="148" s="1"/>
  <c r="C45" i="148" s="1"/>
  <c r="AF22" i="111"/>
  <c r="D23" i="147" s="1"/>
  <c r="C61" i="147" s="1"/>
  <c r="AE22" i="111"/>
  <c r="C23" i="147" s="1"/>
  <c r="C45" i="147" s="1"/>
  <c r="AD22" i="111"/>
  <c r="AC22" i="111"/>
  <c r="C23" i="146" s="1"/>
  <c r="C45" i="146" s="1"/>
  <c r="AB22" i="111"/>
  <c r="D23" i="145" s="1"/>
  <c r="C61" i="145" s="1"/>
  <c r="AA22" i="111"/>
  <c r="C23" i="145" s="1"/>
  <c r="C45" i="145" s="1"/>
  <c r="Z22" i="111"/>
  <c r="Y22" i="111"/>
  <c r="C23" i="144" s="1"/>
  <c r="C45" i="144" s="1"/>
  <c r="X22" i="111"/>
  <c r="D23" i="143" s="1"/>
  <c r="C61" i="143" s="1"/>
  <c r="W22" i="111"/>
  <c r="C23" i="143" s="1"/>
  <c r="C45" i="143" s="1"/>
  <c r="V22" i="111"/>
  <c r="U22" i="111"/>
  <c r="C23" i="162" s="1"/>
  <c r="C45" i="162" s="1"/>
  <c r="T22" i="111"/>
  <c r="D23" i="142" s="1"/>
  <c r="C61" i="142" s="1"/>
  <c r="S22" i="111"/>
  <c r="C23" i="142" s="1"/>
  <c r="C45" i="142" s="1"/>
  <c r="R22" i="111"/>
  <c r="Q22" i="111"/>
  <c r="C23" i="141" s="1"/>
  <c r="C45" i="141" s="1"/>
  <c r="P22" i="111"/>
  <c r="D23" i="139" s="1"/>
  <c r="C61" i="139" s="1"/>
  <c r="O22" i="111"/>
  <c r="C23" i="139" s="1"/>
  <c r="C45" i="139" s="1"/>
  <c r="N22" i="111"/>
  <c r="M22" i="111"/>
  <c r="C23" i="138" s="1"/>
  <c r="C45" i="138" s="1"/>
  <c r="L22" i="111"/>
  <c r="D23" i="137" s="1"/>
  <c r="C61" i="137" s="1"/>
  <c r="K22" i="111"/>
  <c r="C23" i="137" s="1"/>
  <c r="C45" i="137" s="1"/>
  <c r="J22" i="111"/>
  <c r="I22" i="111"/>
  <c r="C23" i="136" s="1"/>
  <c r="C45" i="136" s="1"/>
  <c r="H22" i="111"/>
  <c r="D23" i="135" s="1"/>
  <c r="C61" i="135" s="1"/>
  <c r="G22" i="111"/>
  <c r="C23" i="135" s="1"/>
  <c r="C45" i="135" s="1"/>
  <c r="F22" i="111"/>
  <c r="E22" i="111"/>
  <c r="C23" i="134" s="1"/>
  <c r="C45" i="134" s="1"/>
  <c r="D22" i="111"/>
  <c r="D23" i="86" s="1"/>
  <c r="C61" i="86" s="1"/>
  <c r="C22" i="111"/>
  <c r="C23" i="86" s="1"/>
  <c r="C45" i="86" s="1"/>
  <c r="B22" i="111"/>
  <c r="AR21" i="111"/>
  <c r="D22" i="140" s="1"/>
  <c r="C60" i="140" s="1"/>
  <c r="AQ21" i="111"/>
  <c r="C22" i="140" s="1"/>
  <c r="C44" i="140" s="1"/>
  <c r="AP21" i="111"/>
  <c r="AP55" i="111" s="1"/>
  <c r="AO21" i="111"/>
  <c r="AN21" i="111"/>
  <c r="D22" i="151" s="1"/>
  <c r="C60" i="151" s="1"/>
  <c r="AM21" i="111"/>
  <c r="C22" i="151" s="1"/>
  <c r="C44" i="151" s="1"/>
  <c r="AL21" i="111"/>
  <c r="D22" i="150" s="1"/>
  <c r="C60" i="150" s="1"/>
  <c r="AK21" i="111"/>
  <c r="AJ21" i="111"/>
  <c r="D22" i="149" s="1"/>
  <c r="C60" i="149" s="1"/>
  <c r="AI21" i="111"/>
  <c r="C22" i="149" s="1"/>
  <c r="C44" i="149" s="1"/>
  <c r="AH21" i="111"/>
  <c r="D22" i="148" s="1"/>
  <c r="C60" i="148" s="1"/>
  <c r="AG21" i="111"/>
  <c r="AF21" i="111"/>
  <c r="D22" i="147" s="1"/>
  <c r="C60" i="147" s="1"/>
  <c r="AE21" i="111"/>
  <c r="C22" i="147" s="1"/>
  <c r="C44" i="147" s="1"/>
  <c r="AD21" i="111"/>
  <c r="D22" i="146" s="1"/>
  <c r="C60" i="146" s="1"/>
  <c r="AC21" i="111"/>
  <c r="AB21" i="111"/>
  <c r="D22" i="145" s="1"/>
  <c r="C60" i="145" s="1"/>
  <c r="AA21" i="111"/>
  <c r="C22" i="145" s="1"/>
  <c r="C44" i="145" s="1"/>
  <c r="Z21" i="111"/>
  <c r="D22" i="144" s="1"/>
  <c r="C60" i="144" s="1"/>
  <c r="Y21" i="111"/>
  <c r="X21" i="111"/>
  <c r="D22" i="143" s="1"/>
  <c r="C60" i="143" s="1"/>
  <c r="W21" i="111"/>
  <c r="C22" i="143" s="1"/>
  <c r="C44" i="143" s="1"/>
  <c r="V21" i="111"/>
  <c r="D22" i="162" s="1"/>
  <c r="C60" i="162" s="1"/>
  <c r="U21" i="111"/>
  <c r="T21" i="111"/>
  <c r="D22" i="142" s="1"/>
  <c r="C60" i="142" s="1"/>
  <c r="S21" i="111"/>
  <c r="C22" i="142" s="1"/>
  <c r="C44" i="142" s="1"/>
  <c r="R21" i="111"/>
  <c r="D22" i="141" s="1"/>
  <c r="C60" i="141" s="1"/>
  <c r="Q21" i="111"/>
  <c r="P21" i="111"/>
  <c r="D22" i="139" s="1"/>
  <c r="C60" i="139" s="1"/>
  <c r="O21" i="111"/>
  <c r="C22" i="139" s="1"/>
  <c r="C44" i="139" s="1"/>
  <c r="N21" i="111"/>
  <c r="D22" i="138" s="1"/>
  <c r="C60" i="138" s="1"/>
  <c r="M21" i="111"/>
  <c r="L21" i="111"/>
  <c r="D22" i="137" s="1"/>
  <c r="C60" i="137" s="1"/>
  <c r="K21" i="111"/>
  <c r="C22" i="137" s="1"/>
  <c r="C44" i="137" s="1"/>
  <c r="J21" i="111"/>
  <c r="D22" i="136" s="1"/>
  <c r="C60" i="136" s="1"/>
  <c r="I21" i="111"/>
  <c r="H21" i="111"/>
  <c r="D22" i="135" s="1"/>
  <c r="C60" i="135" s="1"/>
  <c r="G21" i="111"/>
  <c r="C22" i="135" s="1"/>
  <c r="C44" i="135" s="1"/>
  <c r="F21" i="111"/>
  <c r="D22" i="134" s="1"/>
  <c r="C60" i="134" s="1"/>
  <c r="E21" i="111"/>
  <c r="D21" i="111"/>
  <c r="D22" i="86" s="1"/>
  <c r="C60" i="86" s="1"/>
  <c r="C21" i="111"/>
  <c r="C22" i="86" s="1"/>
  <c r="C44" i="86" s="1"/>
  <c r="B21" i="111"/>
  <c r="AR20" i="111"/>
  <c r="AQ20" i="111"/>
  <c r="C21" i="140" s="1"/>
  <c r="C43" i="140" s="1"/>
  <c r="C77" i="140" s="1"/>
  <c r="AP20" i="111"/>
  <c r="AO20" i="111"/>
  <c r="AN20" i="111"/>
  <c r="AM20" i="111"/>
  <c r="C21" i="151" s="1"/>
  <c r="C43" i="151" s="1"/>
  <c r="C77" i="151" s="1"/>
  <c r="AL20" i="111"/>
  <c r="D21" i="150" s="1"/>
  <c r="C59" i="150" s="1"/>
  <c r="C93" i="150" s="1"/>
  <c r="AK20" i="111"/>
  <c r="C21" i="150" s="1"/>
  <c r="C43" i="150" s="1"/>
  <c r="C77" i="150" s="1"/>
  <c r="AJ20" i="111"/>
  <c r="AI20" i="111"/>
  <c r="C21" i="149" s="1"/>
  <c r="C43" i="149" s="1"/>
  <c r="C77" i="149" s="1"/>
  <c r="AH20" i="111"/>
  <c r="D21" i="148" s="1"/>
  <c r="C59" i="148" s="1"/>
  <c r="C93" i="148" s="1"/>
  <c r="AG20" i="111"/>
  <c r="C21" i="148" s="1"/>
  <c r="C43" i="148" s="1"/>
  <c r="C77" i="148" s="1"/>
  <c r="AF20" i="111"/>
  <c r="AE20" i="111"/>
  <c r="C21" i="147" s="1"/>
  <c r="C43" i="147" s="1"/>
  <c r="C77" i="147" s="1"/>
  <c r="AD20" i="111"/>
  <c r="D21" i="146" s="1"/>
  <c r="C59" i="146" s="1"/>
  <c r="C93" i="146" s="1"/>
  <c r="AC20" i="111"/>
  <c r="C21" i="146" s="1"/>
  <c r="C43" i="146" s="1"/>
  <c r="C77" i="146" s="1"/>
  <c r="AB20" i="111"/>
  <c r="AA20" i="111"/>
  <c r="C21" i="145" s="1"/>
  <c r="C43" i="145" s="1"/>
  <c r="C77" i="145" s="1"/>
  <c r="Z20" i="111"/>
  <c r="D21" i="144" s="1"/>
  <c r="C59" i="144" s="1"/>
  <c r="C93" i="144" s="1"/>
  <c r="Y20" i="111"/>
  <c r="C21" i="144" s="1"/>
  <c r="C43" i="144" s="1"/>
  <c r="C77" i="144" s="1"/>
  <c r="X20" i="111"/>
  <c r="W20" i="111"/>
  <c r="C21" i="143" s="1"/>
  <c r="C43" i="143" s="1"/>
  <c r="C77" i="143" s="1"/>
  <c r="V20" i="111"/>
  <c r="D21" i="162" s="1"/>
  <c r="C59" i="162" s="1"/>
  <c r="C93" i="162" s="1"/>
  <c r="U20" i="111"/>
  <c r="C21" i="162" s="1"/>
  <c r="C43" i="162" s="1"/>
  <c r="C77" i="162" s="1"/>
  <c r="T20" i="111"/>
  <c r="S20" i="111"/>
  <c r="C21" i="142" s="1"/>
  <c r="C43" i="142" s="1"/>
  <c r="C77" i="142" s="1"/>
  <c r="R20" i="111"/>
  <c r="D21" i="141" s="1"/>
  <c r="C59" i="141" s="1"/>
  <c r="C93" i="141" s="1"/>
  <c r="Q20" i="111"/>
  <c r="C21" i="141" s="1"/>
  <c r="C43" i="141" s="1"/>
  <c r="C77" i="141" s="1"/>
  <c r="P20" i="111"/>
  <c r="O20" i="111"/>
  <c r="C21" i="139" s="1"/>
  <c r="C43" i="139" s="1"/>
  <c r="C77" i="139" s="1"/>
  <c r="N20" i="111"/>
  <c r="D21" i="138" s="1"/>
  <c r="C59" i="138" s="1"/>
  <c r="C93" i="138" s="1"/>
  <c r="M20" i="111"/>
  <c r="C21" i="138" s="1"/>
  <c r="C43" i="138" s="1"/>
  <c r="C77" i="138" s="1"/>
  <c r="L20" i="111"/>
  <c r="K20" i="111"/>
  <c r="C21" i="137" s="1"/>
  <c r="C43" i="137" s="1"/>
  <c r="C77" i="137" s="1"/>
  <c r="J20" i="111"/>
  <c r="D21" i="136" s="1"/>
  <c r="C59" i="136" s="1"/>
  <c r="C93" i="136" s="1"/>
  <c r="I20" i="111"/>
  <c r="C21" i="136" s="1"/>
  <c r="C43" i="136" s="1"/>
  <c r="C77" i="136" s="1"/>
  <c r="H20" i="111"/>
  <c r="G20" i="111"/>
  <c r="C21" i="135" s="1"/>
  <c r="C43" i="135" s="1"/>
  <c r="C77" i="135" s="1"/>
  <c r="F20" i="111"/>
  <c r="D21" i="134" s="1"/>
  <c r="C59" i="134" s="1"/>
  <c r="C93" i="134" s="1"/>
  <c r="E20" i="111"/>
  <c r="C21" i="134" s="1"/>
  <c r="C43" i="134" s="1"/>
  <c r="C77" i="134" s="1"/>
  <c r="D20" i="111"/>
  <c r="C20" i="111"/>
  <c r="C21" i="86" s="1"/>
  <c r="C43" i="86" s="1"/>
  <c r="C77" i="86" s="1"/>
  <c r="B20" i="111"/>
  <c r="AR19" i="111"/>
  <c r="AQ19" i="111"/>
  <c r="AP19" i="111"/>
  <c r="AO19" i="111"/>
  <c r="AN19" i="111"/>
  <c r="AM19" i="111"/>
  <c r="AL19" i="111"/>
  <c r="AK19" i="111"/>
  <c r="AJ19" i="111"/>
  <c r="AI19" i="111"/>
  <c r="AH19" i="111"/>
  <c r="AG19" i="111"/>
  <c r="AF19" i="111"/>
  <c r="AE19" i="111"/>
  <c r="AD19" i="111"/>
  <c r="AC19" i="111"/>
  <c r="AB19" i="111"/>
  <c r="AA19" i="111"/>
  <c r="Z19" i="111"/>
  <c r="Y19" i="111"/>
  <c r="X19" i="111"/>
  <c r="W19" i="111"/>
  <c r="V19" i="111"/>
  <c r="U19" i="111"/>
  <c r="T19" i="111"/>
  <c r="S19" i="111"/>
  <c r="R19" i="111"/>
  <c r="Q19" i="111"/>
  <c r="P19" i="111"/>
  <c r="O19" i="111"/>
  <c r="N19" i="111"/>
  <c r="M19" i="111"/>
  <c r="L19" i="111"/>
  <c r="K19" i="111"/>
  <c r="J19" i="111"/>
  <c r="I19" i="111"/>
  <c r="H19" i="111"/>
  <c r="G19" i="111"/>
  <c r="F19" i="111"/>
  <c r="E19" i="111"/>
  <c r="D19" i="111"/>
  <c r="C19" i="111"/>
  <c r="AQ18" i="111"/>
  <c r="AO18" i="111"/>
  <c r="AM18" i="111"/>
  <c r="AK18" i="111"/>
  <c r="AI18" i="111"/>
  <c r="AG18" i="111"/>
  <c r="AE18" i="111"/>
  <c r="AC18" i="111"/>
  <c r="AA18" i="111"/>
  <c r="Y18" i="111"/>
  <c r="W18" i="111"/>
  <c r="U18" i="111"/>
  <c r="S18" i="111"/>
  <c r="Q18" i="111"/>
  <c r="O18" i="111"/>
  <c r="M18" i="111"/>
  <c r="K18" i="111"/>
  <c r="I18" i="111"/>
  <c r="G18" i="111"/>
  <c r="E18" i="111"/>
  <c r="C18" i="111"/>
  <c r="B18" i="111"/>
  <c r="J12" i="111"/>
  <c r="C71" i="111" s="1"/>
  <c r="I43" i="96"/>
  <c r="G43" i="96"/>
  <c r="U31" i="96"/>
  <c r="C62" i="96" s="1"/>
  <c r="C253" i="152" s="1"/>
  <c r="T31" i="96"/>
  <c r="C61" i="96" s="1"/>
  <c r="S31" i="96"/>
  <c r="C60" i="96" s="1"/>
  <c r="R31" i="96"/>
  <c r="C59" i="96" s="1"/>
  <c r="Q31" i="96"/>
  <c r="C58" i="96" s="1"/>
  <c r="P31" i="96"/>
  <c r="C57" i="96" s="1"/>
  <c r="C570" i="92" s="1"/>
  <c r="O31" i="96"/>
  <c r="C56" i="96" s="1"/>
  <c r="N31" i="96"/>
  <c r="C55" i="96" s="1"/>
  <c r="M31" i="96"/>
  <c r="C54" i="96" s="1"/>
  <c r="L31" i="96"/>
  <c r="C53" i="96" s="1"/>
  <c r="C566" i="92" s="1"/>
  <c r="K31" i="96"/>
  <c r="C52" i="96" s="1"/>
  <c r="J31" i="96"/>
  <c r="C51" i="96" s="1"/>
  <c r="I31" i="96"/>
  <c r="C50" i="96" s="1"/>
  <c r="H31" i="96"/>
  <c r="C49" i="96" s="1"/>
  <c r="G31" i="96"/>
  <c r="C48" i="96" s="1"/>
  <c r="F31" i="96"/>
  <c r="C47" i="96" s="1"/>
  <c r="E31" i="96"/>
  <c r="C46" i="96" s="1"/>
  <c r="D31" i="96"/>
  <c r="C45" i="96" s="1"/>
  <c r="C31" i="96"/>
  <c r="C44" i="96" s="1"/>
  <c r="U30" i="96"/>
  <c r="U96" i="111" s="1"/>
  <c r="T30" i="96"/>
  <c r="T96" i="111" s="1"/>
  <c r="S30" i="96"/>
  <c r="S96" i="111" s="1"/>
  <c r="R30" i="96"/>
  <c r="R96" i="111" s="1"/>
  <c r="Q30" i="96"/>
  <c r="Q96" i="111" s="1"/>
  <c r="P30" i="96"/>
  <c r="P96" i="111" s="1"/>
  <c r="O30" i="96"/>
  <c r="O96" i="111" s="1"/>
  <c r="N30" i="96"/>
  <c r="N96" i="111" s="1"/>
  <c r="M30" i="96"/>
  <c r="M96" i="111" s="1"/>
  <c r="L30" i="96"/>
  <c r="L96" i="111" s="1"/>
  <c r="K30" i="96"/>
  <c r="K96" i="111" s="1"/>
  <c r="J30" i="96"/>
  <c r="J96" i="111" s="1"/>
  <c r="I30" i="96"/>
  <c r="I96" i="111" s="1"/>
  <c r="H30" i="96"/>
  <c r="H96" i="111" s="1"/>
  <c r="G30" i="96"/>
  <c r="G96" i="111" s="1"/>
  <c r="F30" i="96"/>
  <c r="F96" i="111" s="1"/>
  <c r="E30" i="96"/>
  <c r="E96" i="111" s="1"/>
  <c r="D30" i="96"/>
  <c r="D96" i="111" s="1"/>
  <c r="C30" i="96"/>
  <c r="C96" i="111" s="1"/>
  <c r="AN25" i="96"/>
  <c r="AM25" i="96"/>
  <c r="AL25" i="96"/>
  <c r="AK25" i="96"/>
  <c r="AJ25" i="96"/>
  <c r="AI25" i="96"/>
  <c r="AH25" i="96"/>
  <c r="AG25" i="96"/>
  <c r="AF25" i="96"/>
  <c r="AE25" i="96"/>
  <c r="AD25" i="96"/>
  <c r="AC25" i="96"/>
  <c r="AB25" i="96"/>
  <c r="AA25" i="96"/>
  <c r="Z25" i="96"/>
  <c r="Y25" i="96"/>
  <c r="X25" i="96"/>
  <c r="W25" i="96"/>
  <c r="V25" i="96"/>
  <c r="U25" i="96"/>
  <c r="T25" i="96"/>
  <c r="S25" i="96"/>
  <c r="R25" i="96"/>
  <c r="Q25" i="96"/>
  <c r="P25" i="96"/>
  <c r="O25" i="96"/>
  <c r="N25" i="96"/>
  <c r="M25" i="96"/>
  <c r="L25" i="96"/>
  <c r="K25" i="96"/>
  <c r="J25" i="96"/>
  <c r="I25" i="96"/>
  <c r="H25" i="96"/>
  <c r="G25" i="96"/>
  <c r="F25" i="96"/>
  <c r="E25" i="96"/>
  <c r="D25" i="96"/>
  <c r="C25" i="96"/>
  <c r="AN24" i="96"/>
  <c r="AM24" i="96"/>
  <c r="AL24" i="96"/>
  <c r="AK24" i="96"/>
  <c r="AJ24" i="96"/>
  <c r="AI24" i="96"/>
  <c r="AH24" i="96"/>
  <c r="AG24" i="96"/>
  <c r="AF24" i="96"/>
  <c r="AE24" i="96"/>
  <c r="AD24" i="96"/>
  <c r="AC24" i="96"/>
  <c r="AB24" i="96"/>
  <c r="AA24" i="96"/>
  <c r="Z24" i="96"/>
  <c r="Y24" i="96"/>
  <c r="X24" i="96"/>
  <c r="W24" i="96"/>
  <c r="V24" i="96"/>
  <c r="U24" i="96"/>
  <c r="T24" i="96"/>
  <c r="S24" i="96"/>
  <c r="R24" i="96"/>
  <c r="Q24" i="96"/>
  <c r="P24" i="96"/>
  <c r="O24" i="96"/>
  <c r="N24" i="96"/>
  <c r="M24" i="96"/>
  <c r="L24" i="96"/>
  <c r="K24" i="96"/>
  <c r="J24" i="96"/>
  <c r="I24" i="96"/>
  <c r="H24" i="96"/>
  <c r="G24" i="96"/>
  <c r="F24" i="96"/>
  <c r="E24" i="96"/>
  <c r="D24" i="96"/>
  <c r="C24" i="96"/>
  <c r="AM22" i="96"/>
  <c r="AK22" i="96"/>
  <c r="AI22" i="96"/>
  <c r="AG22" i="96"/>
  <c r="AE22" i="96"/>
  <c r="AC22" i="96"/>
  <c r="AA22" i="96"/>
  <c r="Y22" i="96"/>
  <c r="W22" i="96"/>
  <c r="U22" i="96"/>
  <c r="S22" i="96"/>
  <c r="Q22" i="96"/>
  <c r="O22" i="96"/>
  <c r="M22" i="96"/>
  <c r="K22" i="96"/>
  <c r="I22" i="96"/>
  <c r="G22" i="96"/>
  <c r="E22" i="96"/>
  <c r="C22" i="96"/>
  <c r="C15" i="96"/>
  <c r="C17" i="96" s="1"/>
  <c r="P24" i="104" s="1"/>
  <c r="C14" i="96"/>
  <c r="C16" i="96" s="1"/>
  <c r="P23" i="104" s="1"/>
  <c r="F71" i="169"/>
  <c r="O56" i="169"/>
  <c r="O73" i="169" s="1"/>
  <c r="O88" i="169" s="1"/>
  <c r="K56" i="169"/>
  <c r="K73" i="169" s="1"/>
  <c r="K88" i="169" s="1"/>
  <c r="B54" i="169"/>
  <c r="O41" i="169"/>
  <c r="L41" i="169"/>
  <c r="K41" i="169"/>
  <c r="F39" i="169"/>
  <c r="B39" i="169"/>
  <c r="H35" i="169"/>
  <c r="G35" i="169"/>
  <c r="F35" i="169"/>
  <c r="E35" i="169"/>
  <c r="D35" i="169"/>
  <c r="C35" i="169"/>
  <c r="B35" i="169"/>
  <c r="H34" i="169"/>
  <c r="G34" i="169"/>
  <c r="F34" i="169"/>
  <c r="E34" i="169"/>
  <c r="D34" i="169"/>
  <c r="C34" i="169"/>
  <c r="B34" i="169"/>
  <c r="H33" i="169"/>
  <c r="G33" i="169"/>
  <c r="F33" i="169"/>
  <c r="E33" i="169"/>
  <c r="D33" i="169"/>
  <c r="C33" i="169"/>
  <c r="B33" i="169"/>
  <c r="H32" i="169"/>
  <c r="G32" i="169"/>
  <c r="F32" i="169"/>
  <c r="E32" i="169"/>
  <c r="D32" i="169"/>
  <c r="C32" i="169"/>
  <c r="B32" i="169"/>
  <c r="H31" i="169"/>
  <c r="G31" i="169"/>
  <c r="F31" i="169"/>
  <c r="E31" i="169"/>
  <c r="D31" i="169"/>
  <c r="C31" i="169"/>
  <c r="B31" i="169"/>
  <c r="H30" i="169"/>
  <c r="G30" i="169"/>
  <c r="F30" i="169"/>
  <c r="E30" i="169"/>
  <c r="D30" i="169"/>
  <c r="C30" i="169"/>
  <c r="B30" i="169"/>
  <c r="H29" i="169"/>
  <c r="G29" i="169"/>
  <c r="F29" i="169"/>
  <c r="E29" i="169"/>
  <c r="D29" i="169"/>
  <c r="C29" i="169"/>
  <c r="B29" i="169"/>
  <c r="H28" i="169"/>
  <c r="G28" i="169"/>
  <c r="F28" i="169"/>
  <c r="E28" i="169"/>
  <c r="D28" i="169"/>
  <c r="C28" i="169"/>
  <c r="B28" i="169"/>
  <c r="H27" i="169"/>
  <c r="G27" i="169"/>
  <c r="F27" i="169"/>
  <c r="E27" i="169"/>
  <c r="D27" i="169"/>
  <c r="C27" i="169"/>
  <c r="B27" i="169"/>
  <c r="H26" i="169"/>
  <c r="G26" i="169"/>
  <c r="F26" i="169"/>
  <c r="E26" i="169"/>
  <c r="D26" i="169"/>
  <c r="C26" i="169"/>
  <c r="B26" i="169"/>
  <c r="H25" i="169"/>
  <c r="G25" i="169"/>
  <c r="F25" i="169"/>
  <c r="E25" i="169"/>
  <c r="D25" i="169"/>
  <c r="C25" i="169"/>
  <c r="B25" i="169"/>
  <c r="H24" i="169"/>
  <c r="G24" i="169"/>
  <c r="F24" i="169"/>
  <c r="E24" i="169"/>
  <c r="D24" i="169"/>
  <c r="C24" i="169"/>
  <c r="B24" i="169"/>
  <c r="F23" i="169"/>
  <c r="C23" i="169"/>
  <c r="C22" i="169"/>
  <c r="B18" i="169"/>
  <c r="A10" i="169"/>
  <c r="F71" i="167"/>
  <c r="B54" i="167"/>
  <c r="L41" i="167"/>
  <c r="F39" i="167"/>
  <c r="B39" i="167"/>
  <c r="H35" i="167"/>
  <c r="G35" i="167"/>
  <c r="F35" i="167"/>
  <c r="E35" i="167"/>
  <c r="D35" i="167"/>
  <c r="C35" i="167"/>
  <c r="B35" i="167"/>
  <c r="H34" i="167"/>
  <c r="G34" i="167"/>
  <c r="F34" i="167"/>
  <c r="E34" i="167"/>
  <c r="D34" i="167"/>
  <c r="C34" i="167"/>
  <c r="B34" i="167"/>
  <c r="H33" i="167"/>
  <c r="G33" i="167"/>
  <c r="F33" i="167"/>
  <c r="E33" i="167"/>
  <c r="D33" i="167"/>
  <c r="C33" i="167"/>
  <c r="B33" i="167"/>
  <c r="H32" i="167"/>
  <c r="G32" i="167"/>
  <c r="F32" i="167"/>
  <c r="E32" i="167"/>
  <c r="D32" i="167"/>
  <c r="C32" i="167"/>
  <c r="B32" i="167"/>
  <c r="H31" i="167"/>
  <c r="G31" i="167"/>
  <c r="F31" i="167"/>
  <c r="E31" i="167"/>
  <c r="D31" i="167"/>
  <c r="C31" i="167"/>
  <c r="B31" i="167"/>
  <c r="H30" i="167"/>
  <c r="G30" i="167"/>
  <c r="F30" i="167"/>
  <c r="E30" i="167"/>
  <c r="D30" i="167"/>
  <c r="C30" i="167"/>
  <c r="B30" i="167"/>
  <c r="H29" i="167"/>
  <c r="G29" i="167"/>
  <c r="F29" i="167"/>
  <c r="E29" i="167"/>
  <c r="D29" i="167"/>
  <c r="C29" i="167"/>
  <c r="B29" i="167"/>
  <c r="H28" i="167"/>
  <c r="G28" i="167"/>
  <c r="F28" i="167"/>
  <c r="E28" i="167"/>
  <c r="D28" i="167"/>
  <c r="C28" i="167"/>
  <c r="B28" i="167"/>
  <c r="H27" i="167"/>
  <c r="G27" i="167"/>
  <c r="F27" i="167"/>
  <c r="E27" i="167"/>
  <c r="D27" i="167"/>
  <c r="C27" i="167"/>
  <c r="B27" i="167"/>
  <c r="H26" i="167"/>
  <c r="G26" i="167"/>
  <c r="F26" i="167"/>
  <c r="E26" i="167"/>
  <c r="D26" i="167"/>
  <c r="C26" i="167"/>
  <c r="B26" i="167"/>
  <c r="H25" i="167"/>
  <c r="G25" i="167"/>
  <c r="F25" i="167"/>
  <c r="E25" i="167"/>
  <c r="D25" i="167"/>
  <c r="C25" i="167"/>
  <c r="B25" i="167"/>
  <c r="H24" i="167"/>
  <c r="G24" i="167"/>
  <c r="F24" i="167"/>
  <c r="E24" i="167"/>
  <c r="D24" i="167"/>
  <c r="C24" i="167"/>
  <c r="B24" i="167"/>
  <c r="F23" i="167"/>
  <c r="C23" i="167"/>
  <c r="C22" i="167"/>
  <c r="B18" i="167"/>
  <c r="A10" i="167"/>
  <c r="F71" i="166"/>
  <c r="B54" i="166"/>
  <c r="O41" i="166"/>
  <c r="L41" i="166"/>
  <c r="K41" i="166"/>
  <c r="F39" i="166"/>
  <c r="B39" i="166"/>
  <c r="H35" i="166"/>
  <c r="G35" i="166"/>
  <c r="F35" i="166"/>
  <c r="E35" i="166"/>
  <c r="D35" i="166"/>
  <c r="C35" i="166"/>
  <c r="B35" i="166"/>
  <c r="H34" i="166"/>
  <c r="G34" i="166"/>
  <c r="F34" i="166"/>
  <c r="E34" i="166"/>
  <c r="D34" i="166"/>
  <c r="C34" i="166"/>
  <c r="B34" i="166"/>
  <c r="H33" i="166"/>
  <c r="G33" i="166"/>
  <c r="F33" i="166"/>
  <c r="E33" i="166"/>
  <c r="D33" i="166"/>
  <c r="C33" i="166"/>
  <c r="B33" i="166"/>
  <c r="H32" i="166"/>
  <c r="G32" i="166"/>
  <c r="F32" i="166"/>
  <c r="E32" i="166"/>
  <c r="D32" i="166"/>
  <c r="C32" i="166"/>
  <c r="B32" i="166"/>
  <c r="H31" i="166"/>
  <c r="G31" i="166"/>
  <c r="F31" i="166"/>
  <c r="E31" i="166"/>
  <c r="D31" i="166"/>
  <c r="C31" i="166"/>
  <c r="B31" i="166"/>
  <c r="H30" i="166"/>
  <c r="G30" i="166"/>
  <c r="F30" i="166"/>
  <c r="E30" i="166"/>
  <c r="D30" i="166"/>
  <c r="C30" i="166"/>
  <c r="B30" i="166"/>
  <c r="H29" i="166"/>
  <c r="G29" i="166"/>
  <c r="F29" i="166"/>
  <c r="E29" i="166"/>
  <c r="D29" i="166"/>
  <c r="C29" i="166"/>
  <c r="B29" i="166"/>
  <c r="H28" i="166"/>
  <c r="G28" i="166"/>
  <c r="F28" i="166"/>
  <c r="E28" i="166"/>
  <c r="D28" i="166"/>
  <c r="C28" i="166"/>
  <c r="B28" i="166"/>
  <c r="H27" i="166"/>
  <c r="G27" i="166"/>
  <c r="F27" i="166"/>
  <c r="E27" i="166"/>
  <c r="D27" i="166"/>
  <c r="C27" i="166"/>
  <c r="B27" i="166"/>
  <c r="H26" i="166"/>
  <c r="G26" i="166"/>
  <c r="F26" i="166"/>
  <c r="E26" i="166"/>
  <c r="D26" i="166"/>
  <c r="C26" i="166"/>
  <c r="B26" i="166"/>
  <c r="H25" i="166"/>
  <c r="G25" i="166"/>
  <c r="F25" i="166"/>
  <c r="E25" i="166"/>
  <c r="D25" i="166"/>
  <c r="C25" i="166"/>
  <c r="B25" i="166"/>
  <c r="H24" i="166"/>
  <c r="G24" i="166"/>
  <c r="F24" i="166"/>
  <c r="E24" i="166"/>
  <c r="D24" i="166"/>
  <c r="C24" i="166"/>
  <c r="B24" i="166"/>
  <c r="F23" i="166"/>
  <c r="C23" i="166"/>
  <c r="C22" i="166"/>
  <c r="B18" i="166"/>
  <c r="A10" i="166"/>
  <c r="O69" i="124"/>
  <c r="O56" i="167" s="1"/>
  <c r="O73" i="167" s="1"/>
  <c r="O88" i="167" s="1"/>
  <c r="N69" i="124"/>
  <c r="N56" i="169" s="1"/>
  <c r="N73" i="169" s="1"/>
  <c r="N88" i="169" s="1"/>
  <c r="K69" i="124"/>
  <c r="K56" i="167" s="1"/>
  <c r="K73" i="167" s="1"/>
  <c r="K88" i="167" s="1"/>
  <c r="J69" i="124"/>
  <c r="J56" i="169" s="1"/>
  <c r="J73" i="169" s="1"/>
  <c r="J88" i="169" s="1"/>
  <c r="P54" i="124"/>
  <c r="P41" i="169" s="1"/>
  <c r="O54" i="124"/>
  <c r="O41" i="167" s="1"/>
  <c r="N54" i="124"/>
  <c r="N41" i="169" s="1"/>
  <c r="M54" i="124"/>
  <c r="M69" i="124" s="1"/>
  <c r="L54" i="124"/>
  <c r="L69" i="124" s="1"/>
  <c r="K54" i="124"/>
  <c r="K41" i="167" s="1"/>
  <c r="J54" i="124"/>
  <c r="J41" i="169" s="1"/>
  <c r="I46" i="124"/>
  <c r="I54" i="124" s="1"/>
  <c r="H46" i="124"/>
  <c r="H54" i="124" s="1"/>
  <c r="H41" i="169" s="1"/>
  <c r="G46" i="124"/>
  <c r="G54" i="124" s="1"/>
  <c r="F46" i="124"/>
  <c r="F54" i="124" s="1"/>
  <c r="E46" i="124"/>
  <c r="E54" i="124" s="1"/>
  <c r="D46" i="124"/>
  <c r="D54" i="124" s="1"/>
  <c r="D41" i="169" s="1"/>
  <c r="C46" i="124"/>
  <c r="C54" i="124" s="1"/>
  <c r="C31" i="124"/>
  <c r="B29" i="124"/>
  <c r="C16" i="124"/>
  <c r="B14" i="124"/>
  <c r="A10" i="124"/>
  <c r="P69" i="123"/>
  <c r="O69" i="123"/>
  <c r="O184" i="152" s="1"/>
  <c r="O201" i="152" s="1"/>
  <c r="O216" i="152" s="1"/>
  <c r="N69" i="123"/>
  <c r="N184" i="152" s="1"/>
  <c r="N201" i="152" s="1"/>
  <c r="N216" i="152" s="1"/>
  <c r="M69" i="123"/>
  <c r="M184" i="152" s="1"/>
  <c r="M201" i="152" s="1"/>
  <c r="M216" i="152" s="1"/>
  <c r="L69" i="123"/>
  <c r="L184" i="152" s="1"/>
  <c r="L201" i="152" s="1"/>
  <c r="L216" i="152" s="1"/>
  <c r="K69" i="123"/>
  <c r="K184" i="152" s="1"/>
  <c r="K201" i="152" s="1"/>
  <c r="K216" i="152" s="1"/>
  <c r="J69" i="123"/>
  <c r="J184" i="152" s="1"/>
  <c r="J201" i="152" s="1"/>
  <c r="J216" i="152" s="1"/>
  <c r="B48" i="123"/>
  <c r="B48" i="124" s="1"/>
  <c r="B47" i="123"/>
  <c r="B47" i="124" s="1"/>
  <c r="I46" i="123"/>
  <c r="I54" i="123" s="1"/>
  <c r="I69" i="123" s="1"/>
  <c r="I184" i="152" s="1"/>
  <c r="I201" i="152" s="1"/>
  <c r="I216" i="152" s="1"/>
  <c r="H46" i="123"/>
  <c r="H54" i="123" s="1"/>
  <c r="G46" i="123"/>
  <c r="G54" i="123" s="1"/>
  <c r="F46" i="123"/>
  <c r="F54" i="123" s="1"/>
  <c r="E46" i="123"/>
  <c r="E54" i="123" s="1"/>
  <c r="E169" i="152" s="1"/>
  <c r="D46" i="123"/>
  <c r="D54" i="123" s="1"/>
  <c r="C46" i="123"/>
  <c r="C54" i="123" s="1"/>
  <c r="C31" i="123"/>
  <c r="B29" i="123"/>
  <c r="C16" i="123"/>
  <c r="B14" i="123"/>
  <c r="F85" i="100"/>
  <c r="E85" i="100"/>
  <c r="D85" i="100"/>
  <c r="C85" i="100"/>
  <c r="F84" i="100"/>
  <c r="E84" i="100"/>
  <c r="D84" i="100"/>
  <c r="C84" i="100"/>
  <c r="F83" i="100"/>
  <c r="E83" i="100"/>
  <c r="D83" i="100"/>
  <c r="C83" i="100"/>
  <c r="F82" i="100"/>
  <c r="E82" i="100"/>
  <c r="D82" i="100"/>
  <c r="C82" i="100"/>
  <c r="F81" i="100"/>
  <c r="E81" i="100"/>
  <c r="D81" i="100"/>
  <c r="C81" i="100"/>
  <c r="F80" i="100"/>
  <c r="E80" i="100"/>
  <c r="D80" i="100"/>
  <c r="C80" i="100"/>
  <c r="F79" i="100"/>
  <c r="E79" i="100"/>
  <c r="D79" i="100"/>
  <c r="C79" i="100"/>
  <c r="F78" i="100"/>
  <c r="E78" i="100"/>
  <c r="D78" i="100"/>
  <c r="C78" i="100"/>
  <c r="F77" i="100"/>
  <c r="E77" i="100"/>
  <c r="D77" i="100"/>
  <c r="C77" i="100"/>
  <c r="F76" i="100"/>
  <c r="E76" i="100"/>
  <c r="D76" i="100"/>
  <c r="C76" i="100"/>
  <c r="F75" i="100"/>
  <c r="E75" i="100"/>
  <c r="D75" i="100"/>
  <c r="C75" i="100"/>
  <c r="F68" i="100"/>
  <c r="E68" i="100"/>
  <c r="D68" i="100"/>
  <c r="C68" i="100"/>
  <c r="F67" i="100"/>
  <c r="E67" i="100"/>
  <c r="D67" i="100"/>
  <c r="C67" i="100"/>
  <c r="F66" i="100"/>
  <c r="E66" i="100"/>
  <c r="D66" i="100"/>
  <c r="C66" i="100"/>
  <c r="F65" i="100"/>
  <c r="E65" i="100"/>
  <c r="D65" i="100"/>
  <c r="C65" i="100"/>
  <c r="F64" i="100"/>
  <c r="E64" i="100"/>
  <c r="D64" i="100"/>
  <c r="C64" i="100"/>
  <c r="F63" i="100"/>
  <c r="E63" i="100"/>
  <c r="D63" i="100"/>
  <c r="C63" i="100"/>
  <c r="F62" i="100"/>
  <c r="E62" i="100"/>
  <c r="D62" i="100"/>
  <c r="C62" i="100"/>
  <c r="F61" i="100"/>
  <c r="E61" i="100"/>
  <c r="D61" i="100"/>
  <c r="C61" i="100"/>
  <c r="F60" i="100"/>
  <c r="E60" i="100"/>
  <c r="D60" i="100"/>
  <c r="C60" i="100"/>
  <c r="F59" i="100"/>
  <c r="E59" i="100"/>
  <c r="D59" i="100"/>
  <c r="C59" i="100"/>
  <c r="F58" i="100"/>
  <c r="E58" i="100"/>
  <c r="D58" i="100"/>
  <c r="C58" i="100"/>
  <c r="B52" i="100"/>
  <c r="F49" i="100"/>
  <c r="E49" i="100"/>
  <c r="D49" i="100"/>
  <c r="C49" i="100"/>
  <c r="B49" i="100"/>
  <c r="B68" i="100" s="1"/>
  <c r="B85" i="100" s="1"/>
  <c r="B102" i="100" s="1"/>
  <c r="B118" i="100" s="1"/>
  <c r="B134" i="100" s="1"/>
  <c r="B150" i="100" s="1"/>
  <c r="F48" i="100"/>
  <c r="E48" i="100"/>
  <c r="D48" i="100"/>
  <c r="C48" i="100"/>
  <c r="B48" i="100"/>
  <c r="B67" i="100" s="1"/>
  <c r="B84" i="100" s="1"/>
  <c r="B101" i="100" s="1"/>
  <c r="B117" i="100" s="1"/>
  <c r="B133" i="100" s="1"/>
  <c r="B149" i="100" s="1"/>
  <c r="F47" i="100"/>
  <c r="E47" i="100"/>
  <c r="D47" i="100"/>
  <c r="C47" i="100"/>
  <c r="B47" i="100"/>
  <c r="B66" i="100" s="1"/>
  <c r="B83" i="100" s="1"/>
  <c r="B100" i="100" s="1"/>
  <c r="B116" i="100" s="1"/>
  <c r="B132" i="100" s="1"/>
  <c r="B148" i="100" s="1"/>
  <c r="F46" i="100"/>
  <c r="E46" i="100"/>
  <c r="D46" i="100"/>
  <c r="C46" i="100"/>
  <c r="B46" i="100"/>
  <c r="B65" i="100" s="1"/>
  <c r="B82" i="100" s="1"/>
  <c r="B99" i="100" s="1"/>
  <c r="B115" i="100" s="1"/>
  <c r="B131" i="100" s="1"/>
  <c r="B147" i="100" s="1"/>
  <c r="F45" i="100"/>
  <c r="E45" i="100"/>
  <c r="D45" i="100"/>
  <c r="C45" i="100"/>
  <c r="B45" i="100"/>
  <c r="B64" i="100" s="1"/>
  <c r="B81" i="100" s="1"/>
  <c r="B98" i="100" s="1"/>
  <c r="B114" i="100" s="1"/>
  <c r="B130" i="100" s="1"/>
  <c r="B146" i="100" s="1"/>
  <c r="F44" i="100"/>
  <c r="E44" i="100"/>
  <c r="D44" i="100"/>
  <c r="C44" i="100"/>
  <c r="B44" i="100"/>
  <c r="B63" i="100" s="1"/>
  <c r="B80" i="100" s="1"/>
  <c r="B97" i="100" s="1"/>
  <c r="B113" i="100" s="1"/>
  <c r="B129" i="100" s="1"/>
  <c r="B145" i="100" s="1"/>
  <c r="F43" i="100"/>
  <c r="E43" i="100"/>
  <c r="D43" i="100"/>
  <c r="C43" i="100"/>
  <c r="B43" i="100"/>
  <c r="B62" i="100" s="1"/>
  <c r="B79" i="100" s="1"/>
  <c r="B96" i="100" s="1"/>
  <c r="B112" i="100" s="1"/>
  <c r="B128" i="100" s="1"/>
  <c r="B144" i="100" s="1"/>
  <c r="F42" i="100"/>
  <c r="E42" i="100"/>
  <c r="D42" i="100"/>
  <c r="C42" i="100"/>
  <c r="B42" i="100"/>
  <c r="B61" i="100" s="1"/>
  <c r="B78" i="100" s="1"/>
  <c r="B95" i="100" s="1"/>
  <c r="B111" i="100" s="1"/>
  <c r="B127" i="100" s="1"/>
  <c r="B143" i="100" s="1"/>
  <c r="F41" i="100"/>
  <c r="E41" i="100"/>
  <c r="D41" i="100"/>
  <c r="C41" i="100"/>
  <c r="B41" i="100"/>
  <c r="B60" i="100" s="1"/>
  <c r="B77" i="100" s="1"/>
  <c r="B94" i="100" s="1"/>
  <c r="B110" i="100" s="1"/>
  <c r="B126" i="100" s="1"/>
  <c r="B142" i="100" s="1"/>
  <c r="F40" i="100"/>
  <c r="E40" i="100"/>
  <c r="D40" i="100"/>
  <c r="C40" i="100"/>
  <c r="B40" i="100"/>
  <c r="B59" i="100" s="1"/>
  <c r="B76" i="100" s="1"/>
  <c r="B93" i="100" s="1"/>
  <c r="B109" i="100" s="1"/>
  <c r="B125" i="100" s="1"/>
  <c r="B141" i="100" s="1"/>
  <c r="F39" i="100"/>
  <c r="E39" i="100"/>
  <c r="D39" i="100"/>
  <c r="C39" i="100"/>
  <c r="B39" i="100"/>
  <c r="B58" i="100" s="1"/>
  <c r="B75" i="100" s="1"/>
  <c r="B92" i="100" s="1"/>
  <c r="B108" i="100" s="1"/>
  <c r="B124" i="100" s="1"/>
  <c r="B140" i="100" s="1"/>
  <c r="C37" i="100"/>
  <c r="C56" i="100" s="1"/>
  <c r="C73" i="100" s="1"/>
  <c r="C90" i="100" s="1"/>
  <c r="C106" i="100" s="1"/>
  <c r="B37" i="100"/>
  <c r="B56" i="100" s="1"/>
  <c r="B73" i="100" s="1"/>
  <c r="B90" i="100" s="1"/>
  <c r="B106" i="100" s="1"/>
  <c r="B122" i="100" s="1"/>
  <c r="B138" i="100" s="1"/>
  <c r="B35" i="100"/>
  <c r="F32" i="100"/>
  <c r="E32" i="100"/>
  <c r="D32" i="100"/>
  <c r="C32" i="100"/>
  <c r="B32" i="100"/>
  <c r="F31" i="100"/>
  <c r="E31" i="100"/>
  <c r="D31" i="100"/>
  <c r="C31" i="100"/>
  <c r="B31" i="100"/>
  <c r="F30" i="100"/>
  <c r="E30" i="100"/>
  <c r="D30" i="100"/>
  <c r="C30" i="100"/>
  <c r="B30" i="100"/>
  <c r="F29" i="100"/>
  <c r="E29" i="100"/>
  <c r="D29" i="100"/>
  <c r="C29" i="100"/>
  <c r="B29" i="100"/>
  <c r="F28" i="100"/>
  <c r="E28" i="100"/>
  <c r="D28" i="100"/>
  <c r="C28" i="100"/>
  <c r="B28" i="100"/>
  <c r="F27" i="100"/>
  <c r="E27" i="100"/>
  <c r="D27" i="100"/>
  <c r="C27" i="100"/>
  <c r="B27" i="100"/>
  <c r="F26" i="100"/>
  <c r="E26" i="100"/>
  <c r="D26" i="100"/>
  <c r="C26" i="100"/>
  <c r="B26" i="100"/>
  <c r="F25" i="100"/>
  <c r="E25" i="100"/>
  <c r="D25" i="100"/>
  <c r="C25" i="100"/>
  <c r="B25" i="100"/>
  <c r="F24" i="100"/>
  <c r="E24" i="100"/>
  <c r="D24" i="100"/>
  <c r="C24" i="100"/>
  <c r="B24" i="100"/>
  <c r="F23" i="100"/>
  <c r="F93" i="100" s="1"/>
  <c r="F125" i="100" s="1"/>
  <c r="E23" i="100"/>
  <c r="D23" i="100"/>
  <c r="C23" i="100"/>
  <c r="B23" i="100"/>
  <c r="F22" i="100"/>
  <c r="E22" i="100"/>
  <c r="D22" i="100"/>
  <c r="C22" i="100"/>
  <c r="B22" i="100"/>
  <c r="F21" i="100"/>
  <c r="F38" i="100" s="1"/>
  <c r="E21" i="100"/>
  <c r="E38" i="100" s="1"/>
  <c r="D21" i="100"/>
  <c r="D38" i="100" s="1"/>
  <c r="C21" i="100"/>
  <c r="C38" i="100" s="1"/>
  <c r="B20" i="100"/>
  <c r="B18" i="100"/>
  <c r="K14" i="100"/>
  <c r="J14" i="100"/>
  <c r="I14" i="100"/>
  <c r="H14" i="100"/>
  <c r="F85" i="121"/>
  <c r="E85" i="121"/>
  <c r="D85" i="121"/>
  <c r="C85" i="121"/>
  <c r="F84" i="121"/>
  <c r="E84" i="121"/>
  <c r="D84" i="121"/>
  <c r="C84" i="121"/>
  <c r="F83" i="121"/>
  <c r="E83" i="121"/>
  <c r="D83" i="121"/>
  <c r="C83" i="121"/>
  <c r="F82" i="121"/>
  <c r="E82" i="121"/>
  <c r="D82" i="121"/>
  <c r="C82" i="121"/>
  <c r="F81" i="121"/>
  <c r="E81" i="121"/>
  <c r="D81" i="121"/>
  <c r="C81" i="121"/>
  <c r="F80" i="121"/>
  <c r="E80" i="121"/>
  <c r="D80" i="121"/>
  <c r="C80" i="121"/>
  <c r="F79" i="121"/>
  <c r="E79" i="121"/>
  <c r="D79" i="121"/>
  <c r="C79" i="121"/>
  <c r="F78" i="121"/>
  <c r="E78" i="121"/>
  <c r="D78" i="121"/>
  <c r="C78" i="121"/>
  <c r="F77" i="121"/>
  <c r="E77" i="121"/>
  <c r="D77" i="121"/>
  <c r="C77" i="121"/>
  <c r="F76" i="121"/>
  <c r="E76" i="121"/>
  <c r="D76" i="121"/>
  <c r="C76" i="121"/>
  <c r="F75" i="121"/>
  <c r="E75" i="121"/>
  <c r="D75" i="121"/>
  <c r="C75" i="121"/>
  <c r="F68" i="121"/>
  <c r="E68" i="121"/>
  <c r="D68" i="121"/>
  <c r="C68" i="121"/>
  <c r="F67" i="121"/>
  <c r="E67" i="121"/>
  <c r="D67" i="121"/>
  <c r="C67" i="121"/>
  <c r="F66" i="121"/>
  <c r="E66" i="121"/>
  <c r="D66" i="121"/>
  <c r="C66" i="121"/>
  <c r="F65" i="121"/>
  <c r="E65" i="121"/>
  <c r="D65" i="121"/>
  <c r="C65" i="121"/>
  <c r="F64" i="121"/>
  <c r="E64" i="121"/>
  <c r="D64" i="121"/>
  <c r="C64" i="121"/>
  <c r="F63" i="121"/>
  <c r="E63" i="121"/>
  <c r="D63" i="121"/>
  <c r="C63" i="121"/>
  <c r="F62" i="121"/>
  <c r="E62" i="121"/>
  <c r="D62" i="121"/>
  <c r="C62" i="121"/>
  <c r="F61" i="121"/>
  <c r="E61" i="121"/>
  <c r="D61" i="121"/>
  <c r="C61" i="121"/>
  <c r="F60" i="121"/>
  <c r="E60" i="121"/>
  <c r="D60" i="121"/>
  <c r="C60" i="121"/>
  <c r="F59" i="121"/>
  <c r="E59" i="121"/>
  <c r="D59" i="121"/>
  <c r="C59" i="121"/>
  <c r="F58" i="121"/>
  <c r="E58" i="121"/>
  <c r="D58" i="121"/>
  <c r="C58" i="121"/>
  <c r="F49" i="121"/>
  <c r="E49" i="121"/>
  <c r="D49" i="121"/>
  <c r="D118" i="121" s="1"/>
  <c r="D150" i="121" s="1"/>
  <c r="C49" i="121"/>
  <c r="B49" i="121"/>
  <c r="B68" i="121" s="1"/>
  <c r="B85" i="121" s="1"/>
  <c r="B102" i="121" s="1"/>
  <c r="B118" i="121" s="1"/>
  <c r="B134" i="121" s="1"/>
  <c r="B27" i="124" s="1"/>
  <c r="B65" i="124" s="1"/>
  <c r="F48" i="121"/>
  <c r="E48" i="121"/>
  <c r="D48" i="121"/>
  <c r="C48" i="121"/>
  <c r="B48" i="121"/>
  <c r="B67" i="121" s="1"/>
  <c r="B84" i="121" s="1"/>
  <c r="B101" i="121" s="1"/>
  <c r="B117" i="121" s="1"/>
  <c r="B133" i="121" s="1"/>
  <c r="F47" i="121"/>
  <c r="E47" i="121"/>
  <c r="D47" i="121"/>
  <c r="C47" i="121"/>
  <c r="B47" i="121"/>
  <c r="B66" i="121" s="1"/>
  <c r="B83" i="121" s="1"/>
  <c r="B100" i="121" s="1"/>
  <c r="B116" i="121" s="1"/>
  <c r="B132" i="121" s="1"/>
  <c r="F46" i="121"/>
  <c r="E46" i="121"/>
  <c r="D46" i="121"/>
  <c r="C46" i="121"/>
  <c r="B46" i="121"/>
  <c r="B65" i="121" s="1"/>
  <c r="B82" i="121" s="1"/>
  <c r="B99" i="121" s="1"/>
  <c r="B115" i="121" s="1"/>
  <c r="B131" i="121" s="1"/>
  <c r="B24" i="124" s="1"/>
  <c r="B62" i="124" s="1"/>
  <c r="F45" i="121"/>
  <c r="E45" i="121"/>
  <c r="D45" i="121"/>
  <c r="D114" i="121" s="1"/>
  <c r="D146" i="121" s="1"/>
  <c r="C45" i="121"/>
  <c r="B45" i="121"/>
  <c r="B64" i="121" s="1"/>
  <c r="B81" i="121" s="1"/>
  <c r="B98" i="121" s="1"/>
  <c r="B114" i="121" s="1"/>
  <c r="B130" i="121" s="1"/>
  <c r="F44" i="121"/>
  <c r="E44" i="121"/>
  <c r="D44" i="121"/>
  <c r="C44" i="121"/>
  <c r="B44" i="121"/>
  <c r="B63" i="121" s="1"/>
  <c r="B80" i="121" s="1"/>
  <c r="B97" i="121" s="1"/>
  <c r="B113" i="121" s="1"/>
  <c r="B129" i="121" s="1"/>
  <c r="F43" i="121"/>
  <c r="E43" i="121"/>
  <c r="D43" i="121"/>
  <c r="C43" i="121"/>
  <c r="B43" i="121"/>
  <c r="B62" i="121" s="1"/>
  <c r="B79" i="121" s="1"/>
  <c r="B96" i="121" s="1"/>
  <c r="B112" i="121" s="1"/>
  <c r="B128" i="121" s="1"/>
  <c r="F42" i="121"/>
  <c r="E42" i="121"/>
  <c r="D42" i="121"/>
  <c r="C42" i="121"/>
  <c r="B42" i="121"/>
  <c r="B61" i="121" s="1"/>
  <c r="B78" i="121" s="1"/>
  <c r="B95" i="121" s="1"/>
  <c r="B111" i="121" s="1"/>
  <c r="B127" i="121" s="1"/>
  <c r="F41" i="121"/>
  <c r="E41" i="121"/>
  <c r="D41" i="121"/>
  <c r="D110" i="121" s="1"/>
  <c r="D142" i="121" s="1"/>
  <c r="C41" i="121"/>
  <c r="B41" i="121"/>
  <c r="B60" i="121" s="1"/>
  <c r="B77" i="121" s="1"/>
  <c r="B94" i="121" s="1"/>
  <c r="B110" i="121" s="1"/>
  <c r="B126" i="121" s="1"/>
  <c r="F40" i="121"/>
  <c r="E40" i="121"/>
  <c r="D40" i="121"/>
  <c r="C40" i="121"/>
  <c r="B40" i="121"/>
  <c r="B59" i="121" s="1"/>
  <c r="B76" i="121" s="1"/>
  <c r="B93" i="121" s="1"/>
  <c r="B109" i="121" s="1"/>
  <c r="B125" i="121" s="1"/>
  <c r="F39" i="121"/>
  <c r="E39" i="121"/>
  <c r="D39" i="121"/>
  <c r="C39" i="121"/>
  <c r="B39" i="121"/>
  <c r="B58" i="121" s="1"/>
  <c r="B75" i="121" s="1"/>
  <c r="B92" i="121" s="1"/>
  <c r="B108" i="121" s="1"/>
  <c r="B124" i="121" s="1"/>
  <c r="C37" i="121"/>
  <c r="C56" i="121" s="1"/>
  <c r="C73" i="121" s="1"/>
  <c r="C90" i="121" s="1"/>
  <c r="C106" i="121" s="1"/>
  <c r="B37" i="121"/>
  <c r="B56" i="121" s="1"/>
  <c r="B73" i="121" s="1"/>
  <c r="B90" i="121" s="1"/>
  <c r="B106" i="121" s="1"/>
  <c r="B122" i="121" s="1"/>
  <c r="B35" i="121"/>
  <c r="F32" i="121"/>
  <c r="E32" i="121"/>
  <c r="D32" i="121"/>
  <c r="C32" i="121"/>
  <c r="B32" i="121"/>
  <c r="F31" i="121"/>
  <c r="E31" i="121"/>
  <c r="D31" i="121"/>
  <c r="C31" i="121"/>
  <c r="B31" i="121"/>
  <c r="F30" i="121"/>
  <c r="E30" i="121"/>
  <c r="D30" i="121"/>
  <c r="C30" i="121"/>
  <c r="B30" i="121"/>
  <c r="F29" i="121"/>
  <c r="E29" i="121"/>
  <c r="D29" i="121"/>
  <c r="C29" i="121"/>
  <c r="B29" i="121"/>
  <c r="F28" i="121"/>
  <c r="E28" i="121"/>
  <c r="E98" i="121" s="1"/>
  <c r="E130" i="121" s="1"/>
  <c r="D28" i="121"/>
  <c r="C28" i="121"/>
  <c r="B28" i="121"/>
  <c r="F27" i="121"/>
  <c r="E27" i="121"/>
  <c r="D27" i="121"/>
  <c r="C27" i="121"/>
  <c r="B27" i="121"/>
  <c r="F26" i="121"/>
  <c r="F96" i="121" s="1"/>
  <c r="F128" i="121" s="1"/>
  <c r="E26" i="121"/>
  <c r="D26" i="121"/>
  <c r="C26" i="121"/>
  <c r="B26" i="121"/>
  <c r="F25" i="121"/>
  <c r="E25" i="121"/>
  <c r="D25" i="121"/>
  <c r="C25" i="121"/>
  <c r="B25" i="121"/>
  <c r="F24" i="121"/>
  <c r="E24" i="121"/>
  <c r="E94" i="121" s="1"/>
  <c r="E126" i="121" s="1"/>
  <c r="D24" i="121"/>
  <c r="C24" i="121"/>
  <c r="B24" i="121"/>
  <c r="F23" i="121"/>
  <c r="E23" i="121"/>
  <c r="D23" i="121"/>
  <c r="C23" i="121"/>
  <c r="C93" i="121" s="1"/>
  <c r="C125" i="121" s="1"/>
  <c r="B23" i="121"/>
  <c r="F22" i="121"/>
  <c r="F92" i="121" s="1"/>
  <c r="F124" i="121" s="1"/>
  <c r="E22" i="121"/>
  <c r="D22" i="121"/>
  <c r="C22" i="121"/>
  <c r="C92" i="121" s="1"/>
  <c r="C124" i="121" s="1"/>
  <c r="B22" i="121"/>
  <c r="F21" i="121"/>
  <c r="F38" i="121" s="1"/>
  <c r="E21" i="121"/>
  <c r="E38" i="121" s="1"/>
  <c r="D21" i="121"/>
  <c r="D38" i="121" s="1"/>
  <c r="C21" i="121"/>
  <c r="C38" i="121" s="1"/>
  <c r="B20" i="121"/>
  <c r="B18" i="121"/>
  <c r="F85" i="117"/>
  <c r="E85" i="117"/>
  <c r="D85" i="117"/>
  <c r="C85" i="117"/>
  <c r="F84" i="117"/>
  <c r="E84" i="117"/>
  <c r="D84" i="117"/>
  <c r="C84" i="117"/>
  <c r="F83" i="117"/>
  <c r="E83" i="117"/>
  <c r="D83" i="117"/>
  <c r="C83" i="117"/>
  <c r="F82" i="117"/>
  <c r="E82" i="117"/>
  <c r="D82" i="117"/>
  <c r="C82" i="117"/>
  <c r="F81" i="117"/>
  <c r="E81" i="117"/>
  <c r="D81" i="117"/>
  <c r="C81" i="117"/>
  <c r="F80" i="117"/>
  <c r="E80" i="117"/>
  <c r="D80" i="117"/>
  <c r="C80" i="117"/>
  <c r="F79" i="117"/>
  <c r="E79" i="117"/>
  <c r="D79" i="117"/>
  <c r="C79" i="117"/>
  <c r="F78" i="117"/>
  <c r="E78" i="117"/>
  <c r="D78" i="117"/>
  <c r="C78" i="117"/>
  <c r="F77" i="117"/>
  <c r="E77" i="117"/>
  <c r="D77" i="117"/>
  <c r="C77" i="117"/>
  <c r="F76" i="117"/>
  <c r="E76" i="117"/>
  <c r="D76" i="117"/>
  <c r="C76" i="117"/>
  <c r="F75" i="117"/>
  <c r="E75" i="117"/>
  <c r="D75" i="117"/>
  <c r="C75" i="117"/>
  <c r="F68" i="117"/>
  <c r="E68" i="117"/>
  <c r="D68" i="117"/>
  <c r="C68" i="117"/>
  <c r="F67" i="117"/>
  <c r="E67" i="117"/>
  <c r="D67" i="117"/>
  <c r="C67" i="117"/>
  <c r="F66" i="117"/>
  <c r="E66" i="117"/>
  <c r="D66" i="117"/>
  <c r="C66" i="117"/>
  <c r="F65" i="117"/>
  <c r="E65" i="117"/>
  <c r="D65" i="117"/>
  <c r="C65" i="117"/>
  <c r="F64" i="117"/>
  <c r="E64" i="117"/>
  <c r="D64" i="117"/>
  <c r="C64" i="117"/>
  <c r="F63" i="117"/>
  <c r="E63" i="117"/>
  <c r="D63" i="117"/>
  <c r="C63" i="117"/>
  <c r="F62" i="117"/>
  <c r="E62" i="117"/>
  <c r="D62" i="117"/>
  <c r="C62" i="117"/>
  <c r="F61" i="117"/>
  <c r="E61" i="117"/>
  <c r="D61" i="117"/>
  <c r="C61" i="117"/>
  <c r="F60" i="117"/>
  <c r="E60" i="117"/>
  <c r="D60" i="117"/>
  <c r="C60" i="117"/>
  <c r="F59" i="117"/>
  <c r="E59" i="117"/>
  <c r="D59" i="117"/>
  <c r="C59" i="117"/>
  <c r="F58" i="117"/>
  <c r="E58" i="117"/>
  <c r="D58" i="117"/>
  <c r="C58" i="117"/>
  <c r="F49" i="117"/>
  <c r="E49" i="117"/>
  <c r="D49" i="117"/>
  <c r="C49" i="117"/>
  <c r="B49" i="117"/>
  <c r="B68" i="117" s="1"/>
  <c r="B85" i="117" s="1"/>
  <c r="B102" i="117" s="1"/>
  <c r="B118" i="117" s="1"/>
  <c r="B134" i="117" s="1"/>
  <c r="B150" i="117" s="1"/>
  <c r="F48" i="117"/>
  <c r="E48" i="117"/>
  <c r="D48" i="117"/>
  <c r="C48" i="117"/>
  <c r="B48" i="117"/>
  <c r="B67" i="117" s="1"/>
  <c r="B84" i="117" s="1"/>
  <c r="B101" i="117" s="1"/>
  <c r="B117" i="117" s="1"/>
  <c r="B133" i="117" s="1"/>
  <c r="B149" i="117" s="1"/>
  <c r="F47" i="117"/>
  <c r="E47" i="117"/>
  <c r="D47" i="117"/>
  <c r="C47" i="117"/>
  <c r="B47" i="117"/>
  <c r="B66" i="117" s="1"/>
  <c r="B83" i="117" s="1"/>
  <c r="B100" i="117" s="1"/>
  <c r="B116" i="117" s="1"/>
  <c r="B132" i="117" s="1"/>
  <c r="B148" i="117" s="1"/>
  <c r="F46" i="117"/>
  <c r="E46" i="117"/>
  <c r="D46" i="117"/>
  <c r="C46" i="117"/>
  <c r="B46" i="117"/>
  <c r="B65" i="117" s="1"/>
  <c r="B82" i="117" s="1"/>
  <c r="B99" i="117" s="1"/>
  <c r="B115" i="117" s="1"/>
  <c r="B131" i="117" s="1"/>
  <c r="B147" i="117" s="1"/>
  <c r="F45" i="117"/>
  <c r="F114" i="117" s="1"/>
  <c r="F146" i="117" s="1"/>
  <c r="E45" i="117"/>
  <c r="D45" i="117"/>
  <c r="D114" i="117" s="1"/>
  <c r="D146" i="117" s="1"/>
  <c r="C45" i="117"/>
  <c r="B45" i="117"/>
  <c r="B64" i="117" s="1"/>
  <c r="B81" i="117" s="1"/>
  <c r="B98" i="117" s="1"/>
  <c r="B114" i="117" s="1"/>
  <c r="B130" i="117" s="1"/>
  <c r="B146" i="117" s="1"/>
  <c r="F44" i="117"/>
  <c r="E44" i="117"/>
  <c r="D44" i="117"/>
  <c r="C44" i="117"/>
  <c r="B44" i="117"/>
  <c r="B63" i="117" s="1"/>
  <c r="B80" i="117" s="1"/>
  <c r="B97" i="117" s="1"/>
  <c r="B113" i="117" s="1"/>
  <c r="B129" i="117" s="1"/>
  <c r="B145" i="117" s="1"/>
  <c r="F43" i="117"/>
  <c r="E43" i="117"/>
  <c r="D43" i="117"/>
  <c r="D112" i="117" s="1"/>
  <c r="D144" i="117" s="1"/>
  <c r="C43" i="117"/>
  <c r="B43" i="117"/>
  <c r="B62" i="117" s="1"/>
  <c r="B79" i="117" s="1"/>
  <c r="B96" i="117" s="1"/>
  <c r="B112" i="117" s="1"/>
  <c r="B128" i="117" s="1"/>
  <c r="B144" i="117" s="1"/>
  <c r="F42" i="117"/>
  <c r="E42" i="117"/>
  <c r="D42" i="117"/>
  <c r="C42" i="117"/>
  <c r="B42" i="117"/>
  <c r="B61" i="117" s="1"/>
  <c r="B78" i="117" s="1"/>
  <c r="B95" i="117" s="1"/>
  <c r="B111" i="117" s="1"/>
  <c r="B127" i="117" s="1"/>
  <c r="B143" i="117" s="1"/>
  <c r="F41" i="117"/>
  <c r="F110" i="117" s="1"/>
  <c r="F142" i="117" s="1"/>
  <c r="E41" i="117"/>
  <c r="D41" i="117"/>
  <c r="D110" i="117" s="1"/>
  <c r="D142" i="117" s="1"/>
  <c r="C41" i="117"/>
  <c r="B41" i="117"/>
  <c r="B60" i="117" s="1"/>
  <c r="B77" i="117" s="1"/>
  <c r="B94" i="117" s="1"/>
  <c r="B110" i="117" s="1"/>
  <c r="B126" i="117" s="1"/>
  <c r="B142" i="117" s="1"/>
  <c r="F40" i="117"/>
  <c r="E40" i="117"/>
  <c r="D40" i="117"/>
  <c r="C40" i="117"/>
  <c r="B40" i="117"/>
  <c r="B59" i="117" s="1"/>
  <c r="B76" i="117" s="1"/>
  <c r="B93" i="117" s="1"/>
  <c r="B109" i="117" s="1"/>
  <c r="B125" i="117" s="1"/>
  <c r="B141" i="117" s="1"/>
  <c r="F39" i="117"/>
  <c r="E39" i="117"/>
  <c r="D39" i="117"/>
  <c r="C39" i="117"/>
  <c r="B39" i="117"/>
  <c r="B58" i="117" s="1"/>
  <c r="B75" i="117" s="1"/>
  <c r="B92" i="117" s="1"/>
  <c r="B108" i="117" s="1"/>
  <c r="B124" i="117" s="1"/>
  <c r="B140" i="117" s="1"/>
  <c r="C37" i="117"/>
  <c r="C56" i="117" s="1"/>
  <c r="C73" i="117" s="1"/>
  <c r="C90" i="117" s="1"/>
  <c r="C106" i="117" s="1"/>
  <c r="B37" i="117"/>
  <c r="B56" i="117" s="1"/>
  <c r="B73" i="117" s="1"/>
  <c r="B90" i="117" s="1"/>
  <c r="B106" i="117" s="1"/>
  <c r="B122" i="117" s="1"/>
  <c r="B138" i="117" s="1"/>
  <c r="B35" i="117"/>
  <c r="F32" i="117"/>
  <c r="E32" i="117"/>
  <c r="D32" i="117"/>
  <c r="C32" i="117"/>
  <c r="B32" i="117"/>
  <c r="F31" i="117"/>
  <c r="E31" i="117"/>
  <c r="D31" i="117"/>
  <c r="C31" i="117"/>
  <c r="B31" i="117"/>
  <c r="F30" i="117"/>
  <c r="F100" i="117" s="1"/>
  <c r="F132" i="117" s="1"/>
  <c r="E30" i="117"/>
  <c r="D30" i="117"/>
  <c r="C30" i="117"/>
  <c r="B30" i="117"/>
  <c r="F29" i="117"/>
  <c r="E29" i="117"/>
  <c r="D29" i="117"/>
  <c r="C29" i="117"/>
  <c r="B29" i="117"/>
  <c r="F28" i="117"/>
  <c r="E28" i="117"/>
  <c r="D28" i="117"/>
  <c r="C28" i="117"/>
  <c r="B28" i="117"/>
  <c r="F27" i="117"/>
  <c r="E27" i="117"/>
  <c r="D27" i="117"/>
  <c r="C27" i="117"/>
  <c r="B27" i="117"/>
  <c r="F26" i="117"/>
  <c r="F96" i="117" s="1"/>
  <c r="F128" i="117" s="1"/>
  <c r="E26" i="117"/>
  <c r="D26" i="117"/>
  <c r="C26" i="117"/>
  <c r="B26" i="117"/>
  <c r="F25" i="117"/>
  <c r="E25" i="117"/>
  <c r="D25" i="117"/>
  <c r="C25" i="117"/>
  <c r="B25" i="117"/>
  <c r="F24" i="117"/>
  <c r="E24" i="117"/>
  <c r="D24" i="117"/>
  <c r="D94" i="117" s="1"/>
  <c r="D126" i="117" s="1"/>
  <c r="C24" i="117"/>
  <c r="B24" i="117"/>
  <c r="F23" i="117"/>
  <c r="E23" i="117"/>
  <c r="D23" i="117"/>
  <c r="C23" i="117"/>
  <c r="B23" i="117"/>
  <c r="F22" i="117"/>
  <c r="F92" i="117" s="1"/>
  <c r="F124" i="117" s="1"/>
  <c r="E22" i="117"/>
  <c r="D22" i="117"/>
  <c r="D92" i="117" s="1"/>
  <c r="D124" i="117" s="1"/>
  <c r="C22" i="117"/>
  <c r="B22" i="117"/>
  <c r="F21" i="117"/>
  <c r="F38" i="117" s="1"/>
  <c r="E21" i="117"/>
  <c r="E38" i="117" s="1"/>
  <c r="D21" i="117"/>
  <c r="D38" i="117" s="1"/>
  <c r="C21" i="117"/>
  <c r="C38" i="117" s="1"/>
  <c r="B20" i="117"/>
  <c r="B18" i="117"/>
  <c r="K14" i="117"/>
  <c r="J14" i="117"/>
  <c r="I14" i="117"/>
  <c r="H14" i="117"/>
  <c r="F85" i="120"/>
  <c r="E85" i="120"/>
  <c r="D85" i="120"/>
  <c r="C85" i="120"/>
  <c r="F84" i="120"/>
  <c r="E84" i="120"/>
  <c r="D84" i="120"/>
  <c r="C84" i="120"/>
  <c r="F83" i="120"/>
  <c r="E83" i="120"/>
  <c r="D83" i="120"/>
  <c r="C83" i="120"/>
  <c r="F82" i="120"/>
  <c r="E82" i="120"/>
  <c r="D82" i="120"/>
  <c r="C82" i="120"/>
  <c r="F81" i="120"/>
  <c r="E81" i="120"/>
  <c r="D81" i="120"/>
  <c r="C81" i="120"/>
  <c r="F80" i="120"/>
  <c r="E80" i="120"/>
  <c r="D80" i="120"/>
  <c r="C80" i="120"/>
  <c r="F79" i="120"/>
  <c r="E79" i="120"/>
  <c r="D79" i="120"/>
  <c r="C79" i="120"/>
  <c r="F78" i="120"/>
  <c r="E78" i="120"/>
  <c r="D78" i="120"/>
  <c r="C78" i="120"/>
  <c r="F77" i="120"/>
  <c r="E77" i="120"/>
  <c r="D77" i="120"/>
  <c r="C77" i="120"/>
  <c r="F76" i="120"/>
  <c r="E76" i="120"/>
  <c r="D76" i="120"/>
  <c r="C76" i="120"/>
  <c r="F75" i="120"/>
  <c r="F86" i="120" s="1"/>
  <c r="E75" i="120"/>
  <c r="D75" i="120"/>
  <c r="C75" i="120"/>
  <c r="F68" i="120"/>
  <c r="E68" i="120"/>
  <c r="D68" i="120"/>
  <c r="C68" i="120"/>
  <c r="F67" i="120"/>
  <c r="E67" i="120"/>
  <c r="D67" i="120"/>
  <c r="C67" i="120"/>
  <c r="F66" i="120"/>
  <c r="E66" i="120"/>
  <c r="D66" i="120"/>
  <c r="C66" i="120"/>
  <c r="F65" i="120"/>
  <c r="E65" i="120"/>
  <c r="D65" i="120"/>
  <c r="C65" i="120"/>
  <c r="F64" i="120"/>
  <c r="E64" i="120"/>
  <c r="D64" i="120"/>
  <c r="C64" i="120"/>
  <c r="F63" i="120"/>
  <c r="E63" i="120"/>
  <c r="D63" i="120"/>
  <c r="C63" i="120"/>
  <c r="F62" i="120"/>
  <c r="E62" i="120"/>
  <c r="D62" i="120"/>
  <c r="C62" i="120"/>
  <c r="F61" i="120"/>
  <c r="E61" i="120"/>
  <c r="D61" i="120"/>
  <c r="C61" i="120"/>
  <c r="F60" i="120"/>
  <c r="E60" i="120"/>
  <c r="D60" i="120"/>
  <c r="C60" i="120"/>
  <c r="F59" i="120"/>
  <c r="E59" i="120"/>
  <c r="D59" i="120"/>
  <c r="C59" i="120"/>
  <c r="F58" i="120"/>
  <c r="E58" i="120"/>
  <c r="D58" i="120"/>
  <c r="C58" i="120"/>
  <c r="F49" i="120"/>
  <c r="E49" i="120"/>
  <c r="D49" i="120"/>
  <c r="C49" i="120"/>
  <c r="B49" i="120"/>
  <c r="B68" i="120" s="1"/>
  <c r="B85" i="120" s="1"/>
  <c r="B102" i="120" s="1"/>
  <c r="B118" i="120" s="1"/>
  <c r="B134" i="120" s="1"/>
  <c r="F48" i="120"/>
  <c r="E48" i="120"/>
  <c r="D48" i="120"/>
  <c r="C48" i="120"/>
  <c r="B48" i="120"/>
  <c r="B67" i="120" s="1"/>
  <c r="B84" i="120" s="1"/>
  <c r="B101" i="120" s="1"/>
  <c r="B117" i="120" s="1"/>
  <c r="B133" i="120" s="1"/>
  <c r="F47" i="120"/>
  <c r="E47" i="120"/>
  <c r="D47" i="120"/>
  <c r="C47" i="120"/>
  <c r="B47" i="120"/>
  <c r="B66" i="120" s="1"/>
  <c r="B83" i="120" s="1"/>
  <c r="B100" i="120" s="1"/>
  <c r="B116" i="120" s="1"/>
  <c r="B132" i="120" s="1"/>
  <c r="F46" i="120"/>
  <c r="E46" i="120"/>
  <c r="D46" i="120"/>
  <c r="C46" i="120"/>
  <c r="B46" i="120"/>
  <c r="B65" i="120" s="1"/>
  <c r="B82" i="120" s="1"/>
  <c r="B99" i="120" s="1"/>
  <c r="B115" i="120" s="1"/>
  <c r="B131" i="120" s="1"/>
  <c r="F45" i="120"/>
  <c r="F114" i="120" s="1"/>
  <c r="F146" i="120" s="1"/>
  <c r="E45" i="120"/>
  <c r="D45" i="120"/>
  <c r="C45" i="120"/>
  <c r="B45" i="120"/>
  <c r="B64" i="120" s="1"/>
  <c r="B81" i="120" s="1"/>
  <c r="B98" i="120" s="1"/>
  <c r="B114" i="120" s="1"/>
  <c r="B130" i="120" s="1"/>
  <c r="F44" i="120"/>
  <c r="E44" i="120"/>
  <c r="D44" i="120"/>
  <c r="C44" i="120"/>
  <c r="B44" i="120"/>
  <c r="B63" i="120" s="1"/>
  <c r="B80" i="120" s="1"/>
  <c r="B97" i="120" s="1"/>
  <c r="B113" i="120" s="1"/>
  <c r="B129" i="120" s="1"/>
  <c r="F43" i="120"/>
  <c r="E43" i="120"/>
  <c r="D43" i="120"/>
  <c r="C43" i="120"/>
  <c r="B43" i="120"/>
  <c r="B62" i="120" s="1"/>
  <c r="B79" i="120" s="1"/>
  <c r="B96" i="120" s="1"/>
  <c r="B112" i="120" s="1"/>
  <c r="B128" i="120" s="1"/>
  <c r="F42" i="120"/>
  <c r="E42" i="120"/>
  <c r="D42" i="120"/>
  <c r="C42" i="120"/>
  <c r="B42" i="120"/>
  <c r="B61" i="120" s="1"/>
  <c r="B78" i="120" s="1"/>
  <c r="B95" i="120" s="1"/>
  <c r="B111" i="120" s="1"/>
  <c r="B127" i="120" s="1"/>
  <c r="F41" i="120"/>
  <c r="F110" i="120" s="1"/>
  <c r="F142" i="120" s="1"/>
  <c r="E41" i="120"/>
  <c r="D41" i="120"/>
  <c r="C41" i="120"/>
  <c r="B41" i="120"/>
  <c r="B60" i="120" s="1"/>
  <c r="B77" i="120" s="1"/>
  <c r="B94" i="120" s="1"/>
  <c r="B110" i="120" s="1"/>
  <c r="B126" i="120" s="1"/>
  <c r="F40" i="120"/>
  <c r="E40" i="120"/>
  <c r="D40" i="120"/>
  <c r="C40" i="120"/>
  <c r="B40" i="120"/>
  <c r="B59" i="120" s="1"/>
  <c r="B76" i="120" s="1"/>
  <c r="B93" i="120" s="1"/>
  <c r="B109" i="120" s="1"/>
  <c r="B125" i="120" s="1"/>
  <c r="F39" i="120"/>
  <c r="E39" i="120"/>
  <c r="D39" i="120"/>
  <c r="C39" i="120"/>
  <c r="B39" i="120"/>
  <c r="B58" i="120" s="1"/>
  <c r="B75" i="120" s="1"/>
  <c r="B92" i="120" s="1"/>
  <c r="B108" i="120" s="1"/>
  <c r="B124" i="120" s="1"/>
  <c r="C37" i="120"/>
  <c r="C56" i="120" s="1"/>
  <c r="C73" i="120" s="1"/>
  <c r="C90" i="120" s="1"/>
  <c r="C106" i="120" s="1"/>
  <c r="B37" i="120"/>
  <c r="B56" i="120" s="1"/>
  <c r="B73" i="120" s="1"/>
  <c r="B90" i="120" s="1"/>
  <c r="B106" i="120" s="1"/>
  <c r="B122" i="120" s="1"/>
  <c r="B35" i="120"/>
  <c r="F32" i="120"/>
  <c r="E32" i="120"/>
  <c r="D32" i="120"/>
  <c r="C32" i="120"/>
  <c r="B32" i="120"/>
  <c r="F31" i="120"/>
  <c r="E31" i="120"/>
  <c r="D31" i="120"/>
  <c r="C31" i="120"/>
  <c r="B31" i="120"/>
  <c r="F30" i="120"/>
  <c r="F100" i="120" s="1"/>
  <c r="F132" i="120" s="1"/>
  <c r="E30" i="120"/>
  <c r="E100" i="120" s="1"/>
  <c r="E132" i="120" s="1"/>
  <c r="D30" i="120"/>
  <c r="C30" i="120"/>
  <c r="B30" i="120"/>
  <c r="F29" i="120"/>
  <c r="E29" i="120"/>
  <c r="D29" i="120"/>
  <c r="C29" i="120"/>
  <c r="B29" i="120"/>
  <c r="F28" i="120"/>
  <c r="E28" i="120"/>
  <c r="D28" i="120"/>
  <c r="C28" i="120"/>
  <c r="B28" i="120"/>
  <c r="F27" i="120"/>
  <c r="E27" i="120"/>
  <c r="D27" i="120"/>
  <c r="C27" i="120"/>
  <c r="B27" i="120"/>
  <c r="F26" i="120"/>
  <c r="F96" i="120" s="1"/>
  <c r="F128" i="120" s="1"/>
  <c r="E26" i="120"/>
  <c r="E96" i="120" s="1"/>
  <c r="E128" i="120" s="1"/>
  <c r="D26" i="120"/>
  <c r="C26" i="120"/>
  <c r="B26" i="120"/>
  <c r="F25" i="120"/>
  <c r="E25" i="120"/>
  <c r="D25" i="120"/>
  <c r="C25" i="120"/>
  <c r="B25" i="120"/>
  <c r="F24" i="120"/>
  <c r="E24" i="120"/>
  <c r="D24" i="120"/>
  <c r="C24" i="120"/>
  <c r="B24" i="120"/>
  <c r="F23" i="120"/>
  <c r="E23" i="120"/>
  <c r="D23" i="120"/>
  <c r="C23" i="120"/>
  <c r="B23" i="120"/>
  <c r="F22" i="120"/>
  <c r="F92" i="120" s="1"/>
  <c r="F124" i="120" s="1"/>
  <c r="E22" i="120"/>
  <c r="E92" i="120" s="1"/>
  <c r="E124" i="120" s="1"/>
  <c r="D22" i="120"/>
  <c r="C22" i="120"/>
  <c r="B22" i="120"/>
  <c r="F21" i="120"/>
  <c r="F38" i="120" s="1"/>
  <c r="E21" i="120"/>
  <c r="E38" i="120" s="1"/>
  <c r="D21" i="120"/>
  <c r="D38" i="120" s="1"/>
  <c r="C21" i="120"/>
  <c r="C38" i="120" s="1"/>
  <c r="B20" i="120"/>
  <c r="B18" i="120"/>
  <c r="F85" i="118"/>
  <c r="E85" i="118"/>
  <c r="D85" i="118"/>
  <c r="C85" i="118"/>
  <c r="F84" i="118"/>
  <c r="E84" i="118"/>
  <c r="D84" i="118"/>
  <c r="C84" i="118"/>
  <c r="F83" i="118"/>
  <c r="E83" i="118"/>
  <c r="D83" i="118"/>
  <c r="C83" i="118"/>
  <c r="F82" i="118"/>
  <c r="E82" i="118"/>
  <c r="D82" i="118"/>
  <c r="C82" i="118"/>
  <c r="F81" i="118"/>
  <c r="E81" i="118"/>
  <c r="D81" i="118"/>
  <c r="C81" i="118"/>
  <c r="F80" i="118"/>
  <c r="E80" i="118"/>
  <c r="D80" i="118"/>
  <c r="C80" i="118"/>
  <c r="F79" i="118"/>
  <c r="E79" i="118"/>
  <c r="D79" i="118"/>
  <c r="C79" i="118"/>
  <c r="F78" i="118"/>
  <c r="E78" i="118"/>
  <c r="D78" i="118"/>
  <c r="C78" i="118"/>
  <c r="F77" i="118"/>
  <c r="E77" i="118"/>
  <c r="D77" i="118"/>
  <c r="C77" i="118"/>
  <c r="F76" i="118"/>
  <c r="E76" i="118"/>
  <c r="D76" i="118"/>
  <c r="C76" i="118"/>
  <c r="F75" i="118"/>
  <c r="E75" i="118"/>
  <c r="D75" i="118"/>
  <c r="C75" i="118"/>
  <c r="F68" i="118"/>
  <c r="E68" i="118"/>
  <c r="D68" i="118"/>
  <c r="C68" i="118"/>
  <c r="F67" i="118"/>
  <c r="E67" i="118"/>
  <c r="D67" i="118"/>
  <c r="C67" i="118"/>
  <c r="F66" i="118"/>
  <c r="E66" i="118"/>
  <c r="D66" i="118"/>
  <c r="C66" i="118"/>
  <c r="F65" i="118"/>
  <c r="E65" i="118"/>
  <c r="D65" i="118"/>
  <c r="C65" i="118"/>
  <c r="F64" i="118"/>
  <c r="E64" i="118"/>
  <c r="D64" i="118"/>
  <c r="C64" i="118"/>
  <c r="F63" i="118"/>
  <c r="E63" i="118"/>
  <c r="D63" i="118"/>
  <c r="C63" i="118"/>
  <c r="F62" i="118"/>
  <c r="E62" i="118"/>
  <c r="D62" i="118"/>
  <c r="C62" i="118"/>
  <c r="F61" i="118"/>
  <c r="E61" i="118"/>
  <c r="D61" i="118"/>
  <c r="C61" i="118"/>
  <c r="F60" i="118"/>
  <c r="E60" i="118"/>
  <c r="D60" i="118"/>
  <c r="C60" i="118"/>
  <c r="F59" i="118"/>
  <c r="E59" i="118"/>
  <c r="D59" i="118"/>
  <c r="C59" i="118"/>
  <c r="F58" i="118"/>
  <c r="E58" i="118"/>
  <c r="D58" i="118"/>
  <c r="C58" i="118"/>
  <c r="F49" i="118"/>
  <c r="E49" i="118"/>
  <c r="D49" i="118"/>
  <c r="C49" i="118"/>
  <c r="B49" i="118"/>
  <c r="B68" i="118" s="1"/>
  <c r="B85" i="118" s="1"/>
  <c r="B102" i="118" s="1"/>
  <c r="B118" i="118" s="1"/>
  <c r="B134" i="118" s="1"/>
  <c r="B150" i="118" s="1"/>
  <c r="F48" i="118"/>
  <c r="E48" i="118"/>
  <c r="D48" i="118"/>
  <c r="C48" i="118"/>
  <c r="B48" i="118"/>
  <c r="B67" i="118" s="1"/>
  <c r="B84" i="118" s="1"/>
  <c r="B101" i="118" s="1"/>
  <c r="B117" i="118" s="1"/>
  <c r="B133" i="118" s="1"/>
  <c r="B149" i="118" s="1"/>
  <c r="F47" i="118"/>
  <c r="E47" i="118"/>
  <c r="D47" i="118"/>
  <c r="C47" i="118"/>
  <c r="B47" i="118"/>
  <c r="B66" i="118" s="1"/>
  <c r="B83" i="118" s="1"/>
  <c r="B100" i="118" s="1"/>
  <c r="B116" i="118" s="1"/>
  <c r="B132" i="118" s="1"/>
  <c r="B148" i="118" s="1"/>
  <c r="F46" i="118"/>
  <c r="E46" i="118"/>
  <c r="D46" i="118"/>
  <c r="C46" i="118"/>
  <c r="B46" i="118"/>
  <c r="B65" i="118" s="1"/>
  <c r="B82" i="118" s="1"/>
  <c r="B99" i="118" s="1"/>
  <c r="B115" i="118" s="1"/>
  <c r="B131" i="118" s="1"/>
  <c r="B147" i="118" s="1"/>
  <c r="F45" i="118"/>
  <c r="E45" i="118"/>
  <c r="D45" i="118"/>
  <c r="C45" i="118"/>
  <c r="B45" i="118"/>
  <c r="B64" i="118" s="1"/>
  <c r="B81" i="118" s="1"/>
  <c r="B98" i="118" s="1"/>
  <c r="B114" i="118" s="1"/>
  <c r="B130" i="118" s="1"/>
  <c r="B146" i="118" s="1"/>
  <c r="F44" i="118"/>
  <c r="E44" i="118"/>
  <c r="D44" i="118"/>
  <c r="C44" i="118"/>
  <c r="B44" i="118"/>
  <c r="B63" i="118" s="1"/>
  <c r="B80" i="118" s="1"/>
  <c r="B97" i="118" s="1"/>
  <c r="B113" i="118" s="1"/>
  <c r="B129" i="118" s="1"/>
  <c r="B145" i="118" s="1"/>
  <c r="F43" i="118"/>
  <c r="E43" i="118"/>
  <c r="D43" i="118"/>
  <c r="C43" i="118"/>
  <c r="B43" i="118"/>
  <c r="B62" i="118" s="1"/>
  <c r="B79" i="118" s="1"/>
  <c r="B96" i="118" s="1"/>
  <c r="B112" i="118" s="1"/>
  <c r="B128" i="118" s="1"/>
  <c r="B144" i="118" s="1"/>
  <c r="F42" i="118"/>
  <c r="E42" i="118"/>
  <c r="D42" i="118"/>
  <c r="C42" i="118"/>
  <c r="B42" i="118"/>
  <c r="B61" i="118" s="1"/>
  <c r="B78" i="118" s="1"/>
  <c r="B95" i="118" s="1"/>
  <c r="B111" i="118" s="1"/>
  <c r="B127" i="118" s="1"/>
  <c r="B143" i="118" s="1"/>
  <c r="F41" i="118"/>
  <c r="E41" i="118"/>
  <c r="D41" i="118"/>
  <c r="C41" i="118"/>
  <c r="B41" i="118"/>
  <c r="B60" i="118" s="1"/>
  <c r="B77" i="118" s="1"/>
  <c r="B94" i="118" s="1"/>
  <c r="B110" i="118" s="1"/>
  <c r="B126" i="118" s="1"/>
  <c r="B142" i="118" s="1"/>
  <c r="F40" i="118"/>
  <c r="E40" i="118"/>
  <c r="D40" i="118"/>
  <c r="C40" i="118"/>
  <c r="B40" i="118"/>
  <c r="B59" i="118" s="1"/>
  <c r="B76" i="118" s="1"/>
  <c r="B93" i="118" s="1"/>
  <c r="B109" i="118" s="1"/>
  <c r="B125" i="118" s="1"/>
  <c r="B141" i="118" s="1"/>
  <c r="F39" i="118"/>
  <c r="E39" i="118"/>
  <c r="D39" i="118"/>
  <c r="C39" i="118"/>
  <c r="B39" i="118"/>
  <c r="B58" i="118" s="1"/>
  <c r="B75" i="118" s="1"/>
  <c r="B92" i="118" s="1"/>
  <c r="B108" i="118" s="1"/>
  <c r="B124" i="118" s="1"/>
  <c r="B140" i="118" s="1"/>
  <c r="C37" i="118"/>
  <c r="C56" i="118" s="1"/>
  <c r="C73" i="118" s="1"/>
  <c r="C90" i="118" s="1"/>
  <c r="C106" i="118" s="1"/>
  <c r="B37" i="118"/>
  <c r="B56" i="118" s="1"/>
  <c r="B73" i="118" s="1"/>
  <c r="B90" i="118" s="1"/>
  <c r="B106" i="118" s="1"/>
  <c r="B122" i="118" s="1"/>
  <c r="B138" i="118" s="1"/>
  <c r="B35" i="118"/>
  <c r="F32" i="118"/>
  <c r="E32" i="118"/>
  <c r="D32" i="118"/>
  <c r="C32" i="118"/>
  <c r="B32" i="118"/>
  <c r="F31" i="118"/>
  <c r="E31" i="118"/>
  <c r="D31" i="118"/>
  <c r="C31" i="118"/>
  <c r="C101" i="118" s="1"/>
  <c r="C133" i="118" s="1"/>
  <c r="B31" i="118"/>
  <c r="F30" i="118"/>
  <c r="E30" i="118"/>
  <c r="D30" i="118"/>
  <c r="C30" i="118"/>
  <c r="B30" i="118"/>
  <c r="F29" i="118"/>
  <c r="E29" i="118"/>
  <c r="D29" i="118"/>
  <c r="C29" i="118"/>
  <c r="B29" i="118"/>
  <c r="F28" i="118"/>
  <c r="E28" i="118"/>
  <c r="D28" i="118"/>
  <c r="C28" i="118"/>
  <c r="B28" i="118"/>
  <c r="F27" i="118"/>
  <c r="E27" i="118"/>
  <c r="D27" i="118"/>
  <c r="C27" i="118"/>
  <c r="B27" i="118"/>
  <c r="F26" i="118"/>
  <c r="E26" i="118"/>
  <c r="D26" i="118"/>
  <c r="C26" i="118"/>
  <c r="C96" i="118" s="1"/>
  <c r="C128" i="118" s="1"/>
  <c r="B26" i="118"/>
  <c r="F25" i="118"/>
  <c r="E25" i="118"/>
  <c r="D25" i="118"/>
  <c r="C25" i="118"/>
  <c r="B25" i="118"/>
  <c r="F24" i="118"/>
  <c r="E24" i="118"/>
  <c r="D24" i="118"/>
  <c r="C24" i="118"/>
  <c r="B24" i="118"/>
  <c r="F23" i="118"/>
  <c r="E23" i="118"/>
  <c r="D23" i="118"/>
  <c r="C23" i="118"/>
  <c r="B23" i="118"/>
  <c r="F22" i="118"/>
  <c r="E22" i="118"/>
  <c r="D22" i="118"/>
  <c r="D92" i="118" s="1"/>
  <c r="D124" i="118" s="1"/>
  <c r="C22" i="118"/>
  <c r="C92" i="118" s="1"/>
  <c r="C124" i="118" s="1"/>
  <c r="B22" i="118"/>
  <c r="F21" i="118"/>
  <c r="F38" i="118" s="1"/>
  <c r="E21" i="118"/>
  <c r="E38" i="118" s="1"/>
  <c r="D21" i="118"/>
  <c r="D38" i="118" s="1"/>
  <c r="C21" i="118"/>
  <c r="C38" i="118" s="1"/>
  <c r="B20" i="118"/>
  <c r="B18" i="118"/>
  <c r="K14" i="118"/>
  <c r="J14" i="118"/>
  <c r="I14" i="118"/>
  <c r="H14" i="118"/>
  <c r="F85" i="119"/>
  <c r="E85" i="119"/>
  <c r="D85" i="119"/>
  <c r="C85" i="119"/>
  <c r="F84" i="119"/>
  <c r="E84" i="119"/>
  <c r="D84" i="119"/>
  <c r="C84" i="119"/>
  <c r="F83" i="119"/>
  <c r="E83" i="119"/>
  <c r="D83" i="119"/>
  <c r="C83" i="119"/>
  <c r="F82" i="119"/>
  <c r="E82" i="119"/>
  <c r="D82" i="119"/>
  <c r="C82" i="119"/>
  <c r="F81" i="119"/>
  <c r="E81" i="119"/>
  <c r="D81" i="119"/>
  <c r="C81" i="119"/>
  <c r="F80" i="119"/>
  <c r="E80" i="119"/>
  <c r="D80" i="119"/>
  <c r="C80" i="119"/>
  <c r="F79" i="119"/>
  <c r="E79" i="119"/>
  <c r="D79" i="119"/>
  <c r="C79" i="119"/>
  <c r="F78" i="119"/>
  <c r="E78" i="119"/>
  <c r="D78" i="119"/>
  <c r="C78" i="119"/>
  <c r="F77" i="119"/>
  <c r="E77" i="119"/>
  <c r="D77" i="119"/>
  <c r="C77" i="119"/>
  <c r="F76" i="119"/>
  <c r="E76" i="119"/>
  <c r="D76" i="119"/>
  <c r="C76" i="119"/>
  <c r="F75" i="119"/>
  <c r="E75" i="119"/>
  <c r="D75" i="119"/>
  <c r="C75" i="119"/>
  <c r="F68" i="119"/>
  <c r="E68" i="119"/>
  <c r="D68" i="119"/>
  <c r="C68" i="119"/>
  <c r="F67" i="119"/>
  <c r="E67" i="119"/>
  <c r="D67" i="119"/>
  <c r="C67" i="119"/>
  <c r="F66" i="119"/>
  <c r="E66" i="119"/>
  <c r="D66" i="119"/>
  <c r="C66" i="119"/>
  <c r="F65" i="119"/>
  <c r="E65" i="119"/>
  <c r="D65" i="119"/>
  <c r="C65" i="119"/>
  <c r="F64" i="119"/>
  <c r="E64" i="119"/>
  <c r="D64" i="119"/>
  <c r="C64" i="119"/>
  <c r="F63" i="119"/>
  <c r="E63" i="119"/>
  <c r="D63" i="119"/>
  <c r="C63" i="119"/>
  <c r="F62" i="119"/>
  <c r="E62" i="119"/>
  <c r="D62" i="119"/>
  <c r="C62" i="119"/>
  <c r="F61" i="119"/>
  <c r="E61" i="119"/>
  <c r="D61" i="119"/>
  <c r="C61" i="119"/>
  <c r="F60" i="119"/>
  <c r="E60" i="119"/>
  <c r="D60" i="119"/>
  <c r="C60" i="119"/>
  <c r="F59" i="119"/>
  <c r="E59" i="119"/>
  <c r="D59" i="119"/>
  <c r="C59" i="119"/>
  <c r="F58" i="119"/>
  <c r="E58" i="119"/>
  <c r="D58" i="119"/>
  <c r="C58" i="119"/>
  <c r="F49" i="119"/>
  <c r="E49" i="119"/>
  <c r="D49" i="119"/>
  <c r="C49" i="119"/>
  <c r="B49" i="119"/>
  <c r="B68" i="119" s="1"/>
  <c r="B85" i="119" s="1"/>
  <c r="B102" i="119" s="1"/>
  <c r="B118" i="119" s="1"/>
  <c r="B134" i="119" s="1"/>
  <c r="F48" i="119"/>
  <c r="E48" i="119"/>
  <c r="D48" i="119"/>
  <c r="C48" i="119"/>
  <c r="B48" i="119"/>
  <c r="B67" i="119" s="1"/>
  <c r="B84" i="119" s="1"/>
  <c r="B101" i="119" s="1"/>
  <c r="B117" i="119" s="1"/>
  <c r="B133" i="119" s="1"/>
  <c r="F47" i="119"/>
  <c r="E47" i="119"/>
  <c r="D47" i="119"/>
  <c r="C47" i="119"/>
  <c r="B47" i="119"/>
  <c r="B66" i="119" s="1"/>
  <c r="B83" i="119" s="1"/>
  <c r="B100" i="119" s="1"/>
  <c r="B116" i="119" s="1"/>
  <c r="B132" i="119" s="1"/>
  <c r="F46" i="119"/>
  <c r="E46" i="119"/>
  <c r="D46" i="119"/>
  <c r="C46" i="119"/>
  <c r="B46" i="119"/>
  <c r="B65" i="119" s="1"/>
  <c r="B82" i="119" s="1"/>
  <c r="B99" i="119" s="1"/>
  <c r="B115" i="119" s="1"/>
  <c r="B131" i="119" s="1"/>
  <c r="F45" i="119"/>
  <c r="E45" i="119"/>
  <c r="D45" i="119"/>
  <c r="C45" i="119"/>
  <c r="B45" i="119"/>
  <c r="B64" i="119" s="1"/>
  <c r="B81" i="119" s="1"/>
  <c r="B98" i="119" s="1"/>
  <c r="B114" i="119" s="1"/>
  <c r="B130" i="119" s="1"/>
  <c r="F44" i="119"/>
  <c r="E44" i="119"/>
  <c r="D44" i="119"/>
  <c r="C44" i="119"/>
  <c r="B44" i="119"/>
  <c r="B63" i="119" s="1"/>
  <c r="B80" i="119" s="1"/>
  <c r="B97" i="119" s="1"/>
  <c r="B113" i="119" s="1"/>
  <c r="B129" i="119" s="1"/>
  <c r="F43" i="119"/>
  <c r="E43" i="119"/>
  <c r="D43" i="119"/>
  <c r="C43" i="119"/>
  <c r="B43" i="119"/>
  <c r="B62" i="119" s="1"/>
  <c r="B79" i="119" s="1"/>
  <c r="B96" i="119" s="1"/>
  <c r="B112" i="119" s="1"/>
  <c r="B128" i="119" s="1"/>
  <c r="F42" i="119"/>
  <c r="E42" i="119"/>
  <c r="D42" i="119"/>
  <c r="C42" i="119"/>
  <c r="B42" i="119"/>
  <c r="B61" i="119" s="1"/>
  <c r="B78" i="119" s="1"/>
  <c r="B95" i="119" s="1"/>
  <c r="B111" i="119" s="1"/>
  <c r="B127" i="119" s="1"/>
  <c r="F41" i="119"/>
  <c r="E41" i="119"/>
  <c r="D41" i="119"/>
  <c r="C41" i="119"/>
  <c r="B41" i="119"/>
  <c r="B60" i="119" s="1"/>
  <c r="B77" i="119" s="1"/>
  <c r="B94" i="119" s="1"/>
  <c r="B110" i="119" s="1"/>
  <c r="B126" i="119" s="1"/>
  <c r="F40" i="119"/>
  <c r="E40" i="119"/>
  <c r="D40" i="119"/>
  <c r="C40" i="119"/>
  <c r="B40" i="119"/>
  <c r="B59" i="119" s="1"/>
  <c r="B76" i="119" s="1"/>
  <c r="B93" i="119" s="1"/>
  <c r="B109" i="119" s="1"/>
  <c r="B125" i="119" s="1"/>
  <c r="F39" i="119"/>
  <c r="E39" i="119"/>
  <c r="D39" i="119"/>
  <c r="C39" i="119"/>
  <c r="B39" i="119"/>
  <c r="B58" i="119" s="1"/>
  <c r="B75" i="119" s="1"/>
  <c r="B92" i="119" s="1"/>
  <c r="B108" i="119" s="1"/>
  <c r="B124" i="119" s="1"/>
  <c r="C37" i="119"/>
  <c r="C56" i="119" s="1"/>
  <c r="C73" i="119" s="1"/>
  <c r="C90" i="119" s="1"/>
  <c r="C106" i="119" s="1"/>
  <c r="B37" i="119"/>
  <c r="B56" i="119" s="1"/>
  <c r="B73" i="119" s="1"/>
  <c r="B90" i="119" s="1"/>
  <c r="B106" i="119" s="1"/>
  <c r="B122" i="119" s="1"/>
  <c r="B35" i="119"/>
  <c r="F32" i="119"/>
  <c r="E32" i="119"/>
  <c r="D32" i="119"/>
  <c r="C32" i="119"/>
  <c r="B32" i="119"/>
  <c r="F31" i="119"/>
  <c r="E31" i="119"/>
  <c r="D31" i="119"/>
  <c r="C31" i="119"/>
  <c r="B31" i="119"/>
  <c r="F30" i="119"/>
  <c r="E30" i="119"/>
  <c r="D30" i="119"/>
  <c r="C30" i="119"/>
  <c r="B30" i="119"/>
  <c r="F29" i="119"/>
  <c r="E29" i="119"/>
  <c r="D29" i="119"/>
  <c r="C29" i="119"/>
  <c r="B29" i="119"/>
  <c r="F28" i="119"/>
  <c r="E28" i="119"/>
  <c r="D28" i="119"/>
  <c r="C28" i="119"/>
  <c r="B28" i="119"/>
  <c r="F27" i="119"/>
  <c r="E27" i="119"/>
  <c r="D27" i="119"/>
  <c r="C27" i="119"/>
  <c r="B27" i="119"/>
  <c r="F26" i="119"/>
  <c r="E26" i="119"/>
  <c r="D26" i="119"/>
  <c r="C26" i="119"/>
  <c r="B26" i="119"/>
  <c r="F25" i="119"/>
  <c r="E25" i="119"/>
  <c r="D25" i="119"/>
  <c r="C25" i="119"/>
  <c r="B25" i="119"/>
  <c r="F24" i="119"/>
  <c r="E24" i="119"/>
  <c r="D24" i="119"/>
  <c r="C24" i="119"/>
  <c r="B24" i="119"/>
  <c r="F23" i="119"/>
  <c r="E23" i="119"/>
  <c r="D23" i="119"/>
  <c r="C23" i="119"/>
  <c r="B23" i="119"/>
  <c r="F22" i="119"/>
  <c r="E22" i="119"/>
  <c r="D22" i="119"/>
  <c r="C22" i="119"/>
  <c r="B22" i="119"/>
  <c r="F21" i="119"/>
  <c r="F38" i="119" s="1"/>
  <c r="E21" i="119"/>
  <c r="E38" i="119" s="1"/>
  <c r="D21" i="119"/>
  <c r="D38" i="119" s="1"/>
  <c r="C21" i="119"/>
  <c r="C38" i="119" s="1"/>
  <c r="B20" i="119"/>
  <c r="B18" i="119"/>
  <c r="O55" i="225"/>
  <c r="N55" i="225"/>
  <c r="M55" i="225"/>
  <c r="L55" i="225"/>
  <c r="K55" i="225"/>
  <c r="J55" i="225"/>
  <c r="I55" i="225"/>
  <c r="H55" i="225"/>
  <c r="G55" i="225"/>
  <c r="F55" i="225"/>
  <c r="E55" i="225"/>
  <c r="D55" i="225"/>
  <c r="O54" i="225"/>
  <c r="N54" i="225"/>
  <c r="M54" i="225"/>
  <c r="L54" i="225"/>
  <c r="K54" i="225"/>
  <c r="J54" i="225"/>
  <c r="I54" i="225"/>
  <c r="H54" i="225"/>
  <c r="G54" i="225"/>
  <c r="F54" i="225"/>
  <c r="E54" i="225"/>
  <c r="D54" i="225"/>
  <c r="O53" i="225"/>
  <c r="N53" i="225"/>
  <c r="M53" i="225"/>
  <c r="L53" i="225"/>
  <c r="K53" i="225"/>
  <c r="J53" i="225"/>
  <c r="I53" i="225"/>
  <c r="H53" i="225"/>
  <c r="G53" i="225"/>
  <c r="F53" i="225"/>
  <c r="E53" i="225"/>
  <c r="D53" i="225"/>
  <c r="O52" i="225"/>
  <c r="N52" i="225"/>
  <c r="M52" i="225"/>
  <c r="L52" i="225"/>
  <c r="K52" i="225"/>
  <c r="J52" i="225"/>
  <c r="I52" i="225"/>
  <c r="H52" i="225"/>
  <c r="G52" i="225"/>
  <c r="F52" i="225"/>
  <c r="E52" i="225"/>
  <c r="D52" i="225"/>
  <c r="O51" i="225"/>
  <c r="N51" i="225"/>
  <c r="M51" i="225"/>
  <c r="L51" i="225"/>
  <c r="K51" i="225"/>
  <c r="J51" i="225"/>
  <c r="I51" i="225"/>
  <c r="H51" i="225"/>
  <c r="G51" i="225"/>
  <c r="F51" i="225"/>
  <c r="E51" i="225"/>
  <c r="D51" i="225"/>
  <c r="O50" i="225"/>
  <c r="N50" i="225"/>
  <c r="M50" i="225"/>
  <c r="L50" i="225"/>
  <c r="K50" i="225"/>
  <c r="J50" i="225"/>
  <c r="I50" i="225"/>
  <c r="H50" i="225"/>
  <c r="G50" i="225"/>
  <c r="F50" i="225"/>
  <c r="E50" i="225"/>
  <c r="D50" i="225"/>
  <c r="O49" i="225"/>
  <c r="N49" i="225"/>
  <c r="M49" i="225"/>
  <c r="L49" i="225"/>
  <c r="K49" i="225"/>
  <c r="J49" i="225"/>
  <c r="I49" i="225"/>
  <c r="H49" i="225"/>
  <c r="G49" i="225"/>
  <c r="G30" i="225" s="1"/>
  <c r="F434" i="92" s="1"/>
  <c r="F49" i="225"/>
  <c r="F30" i="225" s="1"/>
  <c r="E434" i="92" s="1"/>
  <c r="E49" i="225"/>
  <c r="E30" i="225" s="1"/>
  <c r="D434" i="92" s="1"/>
  <c r="D49" i="225"/>
  <c r="O48" i="225"/>
  <c r="O29" i="225" s="1"/>
  <c r="N433" i="92" s="1"/>
  <c r="N48" i="225"/>
  <c r="N29" i="225" s="1"/>
  <c r="M433" i="92" s="1"/>
  <c r="M48" i="225"/>
  <c r="M29" i="225" s="1"/>
  <c r="L433" i="92" s="1"/>
  <c r="L48" i="225"/>
  <c r="L29" i="225" s="1"/>
  <c r="K433" i="92" s="1"/>
  <c r="K48" i="225"/>
  <c r="K29" i="225" s="1"/>
  <c r="J433" i="92" s="1"/>
  <c r="J48" i="225"/>
  <c r="I48" i="225"/>
  <c r="I29" i="225" s="1"/>
  <c r="H433" i="92" s="1"/>
  <c r="H48" i="225"/>
  <c r="G48" i="225"/>
  <c r="G29" i="225" s="1"/>
  <c r="F433" i="92" s="1"/>
  <c r="F48" i="225"/>
  <c r="F29" i="225" s="1"/>
  <c r="E433" i="92" s="1"/>
  <c r="E48" i="225"/>
  <c r="D48" i="225"/>
  <c r="D29" i="225" s="1"/>
  <c r="C433" i="92" s="1"/>
  <c r="O47" i="225"/>
  <c r="O28" i="225" s="1"/>
  <c r="N432" i="92" s="1"/>
  <c r="N47" i="225"/>
  <c r="N28" i="225" s="1"/>
  <c r="M432" i="92" s="1"/>
  <c r="M47" i="225"/>
  <c r="M28" i="225" s="1"/>
  <c r="L432" i="92" s="1"/>
  <c r="L47" i="225"/>
  <c r="K47" i="225"/>
  <c r="K28" i="225" s="1"/>
  <c r="J432" i="92" s="1"/>
  <c r="J47" i="225"/>
  <c r="J28" i="225" s="1"/>
  <c r="I432" i="92" s="1"/>
  <c r="I47" i="225"/>
  <c r="I28" i="225" s="1"/>
  <c r="H432" i="92" s="1"/>
  <c r="H47" i="225"/>
  <c r="G47" i="225"/>
  <c r="G28" i="225" s="1"/>
  <c r="F432" i="92" s="1"/>
  <c r="F47" i="225"/>
  <c r="F28" i="225" s="1"/>
  <c r="E432" i="92" s="1"/>
  <c r="E47" i="225"/>
  <c r="E28" i="225" s="1"/>
  <c r="D432" i="92" s="1"/>
  <c r="D47" i="225"/>
  <c r="D28" i="225" s="1"/>
  <c r="C432" i="92" s="1"/>
  <c r="O46" i="225"/>
  <c r="O27" i="225" s="1"/>
  <c r="N431" i="92" s="1"/>
  <c r="N46" i="225"/>
  <c r="N27" i="225" s="1"/>
  <c r="M431" i="92" s="1"/>
  <c r="M46" i="225"/>
  <c r="L46" i="225"/>
  <c r="L27" i="225" s="1"/>
  <c r="K431" i="92" s="1"/>
  <c r="K46" i="225"/>
  <c r="K27" i="225" s="1"/>
  <c r="J431" i="92" s="1"/>
  <c r="J46" i="225"/>
  <c r="J27" i="225" s="1"/>
  <c r="I431" i="92" s="1"/>
  <c r="I46" i="225"/>
  <c r="I27" i="225" s="1"/>
  <c r="H431" i="92" s="1"/>
  <c r="H46" i="225"/>
  <c r="H27" i="225" s="1"/>
  <c r="G431" i="92" s="1"/>
  <c r="G46" i="225"/>
  <c r="G27" i="225" s="1"/>
  <c r="F431" i="92" s="1"/>
  <c r="F46" i="225"/>
  <c r="F27" i="225" s="1"/>
  <c r="E431" i="92" s="1"/>
  <c r="E46" i="225"/>
  <c r="E27" i="225" s="1"/>
  <c r="D431" i="92" s="1"/>
  <c r="D46" i="225"/>
  <c r="O45" i="225"/>
  <c r="O26" i="225" s="1"/>
  <c r="N430" i="92" s="1"/>
  <c r="N45" i="225"/>
  <c r="N26" i="225" s="1"/>
  <c r="M430" i="92" s="1"/>
  <c r="M45" i="225"/>
  <c r="M26" i="225" s="1"/>
  <c r="L430" i="92" s="1"/>
  <c r="L45" i="225"/>
  <c r="L26" i="225" s="1"/>
  <c r="K430" i="92" s="1"/>
  <c r="K45" i="225"/>
  <c r="K26" i="225" s="1"/>
  <c r="J430" i="92" s="1"/>
  <c r="J45" i="225"/>
  <c r="J26" i="225" s="1"/>
  <c r="I430" i="92" s="1"/>
  <c r="I45" i="225"/>
  <c r="H45" i="225"/>
  <c r="G45" i="225"/>
  <c r="G26" i="225" s="1"/>
  <c r="F430" i="92" s="1"/>
  <c r="F45" i="225"/>
  <c r="F26" i="225" s="1"/>
  <c r="E430" i="92" s="1"/>
  <c r="E45" i="225"/>
  <c r="E26" i="225" s="1"/>
  <c r="D430" i="92" s="1"/>
  <c r="D45" i="225"/>
  <c r="D26" i="225" s="1"/>
  <c r="C430" i="92" s="1"/>
  <c r="O44" i="225"/>
  <c r="O25" i="225" s="1"/>
  <c r="N429" i="92" s="1"/>
  <c r="N44" i="225"/>
  <c r="N25" i="225" s="1"/>
  <c r="M429" i="92" s="1"/>
  <c r="M44" i="225"/>
  <c r="M25" i="225" s="1"/>
  <c r="L429" i="92" s="1"/>
  <c r="L44" i="225"/>
  <c r="L25" i="225" s="1"/>
  <c r="K429" i="92" s="1"/>
  <c r="K44" i="225"/>
  <c r="K25" i="225" s="1"/>
  <c r="J429" i="92" s="1"/>
  <c r="J44" i="225"/>
  <c r="J25" i="225" s="1"/>
  <c r="I429" i="92" s="1"/>
  <c r="I44" i="225"/>
  <c r="I25" i="225" s="1"/>
  <c r="H429" i="92" s="1"/>
  <c r="H44" i="225"/>
  <c r="G44" i="225"/>
  <c r="G25" i="225" s="1"/>
  <c r="F429" i="92" s="1"/>
  <c r="F44" i="225"/>
  <c r="F25" i="225" s="1"/>
  <c r="E429" i="92" s="1"/>
  <c r="E44" i="225"/>
  <c r="D44" i="225"/>
  <c r="O43" i="225"/>
  <c r="O24" i="225" s="1"/>
  <c r="N428" i="92" s="1"/>
  <c r="N43" i="225"/>
  <c r="N24" i="225" s="1"/>
  <c r="M428" i="92" s="1"/>
  <c r="M43" i="225"/>
  <c r="M24" i="225" s="1"/>
  <c r="L428" i="92" s="1"/>
  <c r="L43" i="225"/>
  <c r="K43" i="225"/>
  <c r="K24" i="225" s="1"/>
  <c r="J428" i="92" s="1"/>
  <c r="J43" i="225"/>
  <c r="J24" i="225" s="1"/>
  <c r="I428" i="92" s="1"/>
  <c r="I43" i="225"/>
  <c r="I24" i="225" s="1"/>
  <c r="H428" i="92" s="1"/>
  <c r="H43" i="225"/>
  <c r="H24" i="225" s="1"/>
  <c r="G428" i="92" s="1"/>
  <c r="G43" i="225"/>
  <c r="G24" i="225" s="1"/>
  <c r="F428" i="92" s="1"/>
  <c r="F43" i="225"/>
  <c r="F24" i="225" s="1"/>
  <c r="E428" i="92" s="1"/>
  <c r="E43" i="225"/>
  <c r="E24" i="225" s="1"/>
  <c r="D428" i="92" s="1"/>
  <c r="D43" i="225"/>
  <c r="O42" i="225"/>
  <c r="O23" i="225" s="1"/>
  <c r="N427" i="92" s="1"/>
  <c r="N42" i="225"/>
  <c r="N23" i="225" s="1"/>
  <c r="M427" i="92" s="1"/>
  <c r="M42" i="225"/>
  <c r="L42" i="225"/>
  <c r="L23" i="225" s="1"/>
  <c r="K427" i="92" s="1"/>
  <c r="K42" i="225"/>
  <c r="K23" i="225" s="1"/>
  <c r="J427" i="92" s="1"/>
  <c r="J42" i="225"/>
  <c r="J23" i="225" s="1"/>
  <c r="I427" i="92" s="1"/>
  <c r="I42" i="225"/>
  <c r="I23" i="225" s="1"/>
  <c r="H427" i="92" s="1"/>
  <c r="H42" i="225"/>
  <c r="G42" i="225"/>
  <c r="G23" i="225" s="1"/>
  <c r="F427" i="92" s="1"/>
  <c r="F42" i="225"/>
  <c r="F23" i="225" s="1"/>
  <c r="E427" i="92" s="1"/>
  <c r="E42" i="225"/>
  <c r="E23" i="225" s="1"/>
  <c r="D427" i="92" s="1"/>
  <c r="D42" i="225"/>
  <c r="O41" i="225"/>
  <c r="O22" i="225" s="1"/>
  <c r="N426" i="92" s="1"/>
  <c r="N41" i="225"/>
  <c r="N22" i="225" s="1"/>
  <c r="M426" i="92" s="1"/>
  <c r="M41" i="225"/>
  <c r="M22" i="225" s="1"/>
  <c r="L426" i="92" s="1"/>
  <c r="L41" i="225"/>
  <c r="L22" i="225" s="1"/>
  <c r="K426" i="92" s="1"/>
  <c r="K41" i="225"/>
  <c r="K22" i="225" s="1"/>
  <c r="J426" i="92" s="1"/>
  <c r="J41" i="225"/>
  <c r="J22" i="225" s="1"/>
  <c r="I426" i="92" s="1"/>
  <c r="I41" i="225"/>
  <c r="H41" i="225"/>
  <c r="H22" i="225" s="1"/>
  <c r="G426" i="92" s="1"/>
  <c r="G41" i="225"/>
  <c r="G22" i="225" s="1"/>
  <c r="F426" i="92" s="1"/>
  <c r="F41" i="225"/>
  <c r="F22" i="225" s="1"/>
  <c r="E426" i="92" s="1"/>
  <c r="E41" i="225"/>
  <c r="E22" i="225" s="1"/>
  <c r="D426" i="92" s="1"/>
  <c r="D41" i="225"/>
  <c r="D22" i="225" s="1"/>
  <c r="C426" i="92" s="1"/>
  <c r="O40" i="225"/>
  <c r="O21" i="225" s="1"/>
  <c r="N425" i="92" s="1"/>
  <c r="N40" i="225"/>
  <c r="N21" i="225" s="1"/>
  <c r="M425" i="92" s="1"/>
  <c r="M40" i="225"/>
  <c r="M21" i="225" s="1"/>
  <c r="L425" i="92" s="1"/>
  <c r="L40" i="225"/>
  <c r="K40" i="225"/>
  <c r="K21" i="225" s="1"/>
  <c r="J425" i="92" s="1"/>
  <c r="J40" i="225"/>
  <c r="J21" i="225" s="1"/>
  <c r="I425" i="92" s="1"/>
  <c r="I40" i="225"/>
  <c r="I21" i="225" s="1"/>
  <c r="H425" i="92" s="1"/>
  <c r="H40" i="225"/>
  <c r="H21" i="225" s="1"/>
  <c r="G425" i="92" s="1"/>
  <c r="G40" i="225"/>
  <c r="G21" i="225" s="1"/>
  <c r="F425" i="92" s="1"/>
  <c r="F40" i="225"/>
  <c r="F21" i="225" s="1"/>
  <c r="E425" i="92" s="1"/>
  <c r="E40" i="225"/>
  <c r="D40" i="225"/>
  <c r="O39" i="225"/>
  <c r="O20" i="225" s="1"/>
  <c r="N424" i="92" s="1"/>
  <c r="N39" i="225"/>
  <c r="N20" i="225" s="1"/>
  <c r="M424" i="92" s="1"/>
  <c r="M39" i="225"/>
  <c r="M20" i="225" s="1"/>
  <c r="L424" i="92" s="1"/>
  <c r="L39" i="225"/>
  <c r="L20" i="225" s="1"/>
  <c r="K424" i="92" s="1"/>
  <c r="K39" i="225"/>
  <c r="K20" i="225" s="1"/>
  <c r="J424" i="92" s="1"/>
  <c r="J39" i="225"/>
  <c r="J20" i="225" s="1"/>
  <c r="I424" i="92" s="1"/>
  <c r="I39" i="225"/>
  <c r="I20" i="225" s="1"/>
  <c r="H424" i="92" s="1"/>
  <c r="H39" i="225"/>
  <c r="H20" i="225" s="1"/>
  <c r="G424" i="92" s="1"/>
  <c r="G39" i="225"/>
  <c r="G20" i="225" s="1"/>
  <c r="F424" i="92" s="1"/>
  <c r="F39" i="225"/>
  <c r="F20" i="225" s="1"/>
  <c r="E424" i="92" s="1"/>
  <c r="E39" i="225"/>
  <c r="E20" i="225" s="1"/>
  <c r="D424" i="92" s="1"/>
  <c r="D39" i="225"/>
  <c r="O38" i="225"/>
  <c r="O19" i="225" s="1"/>
  <c r="N423" i="92" s="1"/>
  <c r="N38" i="225"/>
  <c r="N19" i="225" s="1"/>
  <c r="M423" i="92" s="1"/>
  <c r="M38" i="225"/>
  <c r="L38" i="225"/>
  <c r="K38" i="225"/>
  <c r="K19" i="225" s="1"/>
  <c r="J423" i="92" s="1"/>
  <c r="J38" i="225"/>
  <c r="J19" i="225" s="1"/>
  <c r="I423" i="92" s="1"/>
  <c r="I38" i="225"/>
  <c r="I19" i="225" s="1"/>
  <c r="H423" i="92" s="1"/>
  <c r="H38" i="225"/>
  <c r="G38" i="225"/>
  <c r="G19" i="225" s="1"/>
  <c r="F423" i="92" s="1"/>
  <c r="F38" i="225"/>
  <c r="F19" i="225" s="1"/>
  <c r="E423" i="92" s="1"/>
  <c r="E38" i="225"/>
  <c r="E19" i="225" s="1"/>
  <c r="D423" i="92" s="1"/>
  <c r="D38" i="225"/>
  <c r="D19" i="225" s="1"/>
  <c r="C423" i="92" s="1"/>
  <c r="O37" i="225"/>
  <c r="O18" i="225" s="1"/>
  <c r="N422" i="92" s="1"/>
  <c r="N37" i="225"/>
  <c r="N18" i="225" s="1"/>
  <c r="M422" i="92" s="1"/>
  <c r="M37" i="225"/>
  <c r="M18" i="225" s="1"/>
  <c r="L422" i="92" s="1"/>
  <c r="L37" i="225"/>
  <c r="K37" i="225"/>
  <c r="K18" i="225" s="1"/>
  <c r="J422" i="92" s="1"/>
  <c r="J37" i="225"/>
  <c r="J18" i="225" s="1"/>
  <c r="I422" i="92" s="1"/>
  <c r="I37" i="225"/>
  <c r="H37" i="225"/>
  <c r="H18" i="225" s="1"/>
  <c r="G422" i="92" s="1"/>
  <c r="G37" i="225"/>
  <c r="G18" i="225" s="1"/>
  <c r="F422" i="92" s="1"/>
  <c r="F37" i="225"/>
  <c r="F18" i="225" s="1"/>
  <c r="E422" i="92" s="1"/>
  <c r="E37" i="225"/>
  <c r="E18" i="225" s="1"/>
  <c r="D422" i="92" s="1"/>
  <c r="D37" i="225"/>
  <c r="D18" i="225" s="1"/>
  <c r="C422" i="92" s="1"/>
  <c r="O36" i="225"/>
  <c r="N440" i="92" s="1"/>
  <c r="N36" i="225"/>
  <c r="M440" i="92" s="1"/>
  <c r="M36" i="225"/>
  <c r="L440" i="92" s="1"/>
  <c r="L36" i="225"/>
  <c r="K440" i="92" s="1"/>
  <c r="K36" i="225"/>
  <c r="J440" i="92" s="1"/>
  <c r="J36" i="225"/>
  <c r="I440" i="92" s="1"/>
  <c r="I36" i="225"/>
  <c r="H440" i="92" s="1"/>
  <c r="H36" i="225"/>
  <c r="G440" i="92" s="1"/>
  <c r="G36" i="225"/>
  <c r="F440" i="92" s="1"/>
  <c r="F36" i="225"/>
  <c r="E440" i="92" s="1"/>
  <c r="E36" i="225"/>
  <c r="D440" i="92" s="1"/>
  <c r="D36" i="225"/>
  <c r="C440" i="92" s="1"/>
  <c r="O35" i="225"/>
  <c r="N439" i="92" s="1"/>
  <c r="N35" i="225"/>
  <c r="M439" i="92" s="1"/>
  <c r="M35" i="225"/>
  <c r="L439" i="92" s="1"/>
  <c r="L35" i="225"/>
  <c r="K439" i="92" s="1"/>
  <c r="K35" i="225"/>
  <c r="J439" i="92" s="1"/>
  <c r="J35" i="225"/>
  <c r="I439" i="92" s="1"/>
  <c r="I35" i="225"/>
  <c r="H439" i="92" s="1"/>
  <c r="H35" i="225"/>
  <c r="G439" i="92" s="1"/>
  <c r="G35" i="225"/>
  <c r="F439" i="92" s="1"/>
  <c r="F35" i="225"/>
  <c r="E439" i="92" s="1"/>
  <c r="E35" i="225"/>
  <c r="D439" i="92" s="1"/>
  <c r="D35" i="225"/>
  <c r="C439" i="92" s="1"/>
  <c r="O34" i="225"/>
  <c r="N438" i="92" s="1"/>
  <c r="N34" i="225"/>
  <c r="M438" i="92" s="1"/>
  <c r="M34" i="225"/>
  <c r="L438" i="92" s="1"/>
  <c r="L34" i="225"/>
  <c r="K438" i="92" s="1"/>
  <c r="K34" i="225"/>
  <c r="J438" i="92" s="1"/>
  <c r="J34" i="225"/>
  <c r="I438" i="92" s="1"/>
  <c r="I34" i="225"/>
  <c r="H438" i="92" s="1"/>
  <c r="H34" i="225"/>
  <c r="G438" i="92" s="1"/>
  <c r="G34" i="225"/>
  <c r="F438" i="92" s="1"/>
  <c r="F34" i="225"/>
  <c r="E438" i="92" s="1"/>
  <c r="E34" i="225"/>
  <c r="D438" i="92" s="1"/>
  <c r="D34" i="225"/>
  <c r="C438" i="92" s="1"/>
  <c r="O33" i="225"/>
  <c r="N437" i="92" s="1"/>
  <c r="N33" i="225"/>
  <c r="M437" i="92" s="1"/>
  <c r="M33" i="225"/>
  <c r="L437" i="92" s="1"/>
  <c r="L33" i="225"/>
  <c r="K437" i="92" s="1"/>
  <c r="K33" i="225"/>
  <c r="J437" i="92" s="1"/>
  <c r="J33" i="225"/>
  <c r="I437" i="92" s="1"/>
  <c r="I33" i="225"/>
  <c r="H437" i="92" s="1"/>
  <c r="H33" i="225"/>
  <c r="G437" i="92" s="1"/>
  <c r="G33" i="225"/>
  <c r="F437" i="92" s="1"/>
  <c r="F33" i="225"/>
  <c r="E437" i="92" s="1"/>
  <c r="E33" i="225"/>
  <c r="D437" i="92" s="1"/>
  <c r="D33" i="225"/>
  <c r="C437" i="92" s="1"/>
  <c r="O32" i="225"/>
  <c r="N436" i="92" s="1"/>
  <c r="N32" i="225"/>
  <c r="M436" i="92" s="1"/>
  <c r="M32" i="225"/>
  <c r="L436" i="92" s="1"/>
  <c r="L32" i="225"/>
  <c r="K436" i="92" s="1"/>
  <c r="K32" i="225"/>
  <c r="J436" i="92" s="1"/>
  <c r="J32" i="225"/>
  <c r="I436" i="92" s="1"/>
  <c r="I32" i="225"/>
  <c r="H436" i="92" s="1"/>
  <c r="H32" i="225"/>
  <c r="G436" i="92" s="1"/>
  <c r="G32" i="225"/>
  <c r="F436" i="92" s="1"/>
  <c r="F32" i="225"/>
  <c r="E436" i="92" s="1"/>
  <c r="E32" i="225"/>
  <c r="D436" i="92" s="1"/>
  <c r="D32" i="225"/>
  <c r="C436" i="92" s="1"/>
  <c r="O31" i="225"/>
  <c r="N435" i="92" s="1"/>
  <c r="N31" i="225"/>
  <c r="M435" i="92" s="1"/>
  <c r="M31" i="225"/>
  <c r="L435" i="92" s="1"/>
  <c r="L31" i="225"/>
  <c r="K435" i="92" s="1"/>
  <c r="K31" i="225"/>
  <c r="J435" i="92" s="1"/>
  <c r="J31" i="225"/>
  <c r="I435" i="92" s="1"/>
  <c r="I31" i="225"/>
  <c r="H435" i="92" s="1"/>
  <c r="H31" i="225"/>
  <c r="G435" i="92" s="1"/>
  <c r="G31" i="225"/>
  <c r="F435" i="92" s="1"/>
  <c r="F31" i="225"/>
  <c r="E435" i="92" s="1"/>
  <c r="E31" i="225"/>
  <c r="D435" i="92" s="1"/>
  <c r="D31" i="225"/>
  <c r="C435" i="92" s="1"/>
  <c r="O30" i="225"/>
  <c r="N434" i="92" s="1"/>
  <c r="N30" i="225"/>
  <c r="M434" i="92" s="1"/>
  <c r="M30" i="225"/>
  <c r="L434" i="92" s="1"/>
  <c r="L30" i="225"/>
  <c r="K434" i="92" s="1"/>
  <c r="K30" i="225"/>
  <c r="J434" i="92" s="1"/>
  <c r="J30" i="225"/>
  <c r="I434" i="92" s="1"/>
  <c r="I30" i="225"/>
  <c r="H434" i="92" s="1"/>
  <c r="H30" i="225"/>
  <c r="G434" i="92" s="1"/>
  <c r="D30" i="225"/>
  <c r="C434" i="92" s="1"/>
  <c r="J29" i="225"/>
  <c r="I433" i="92" s="1"/>
  <c r="H29" i="225"/>
  <c r="G433" i="92" s="1"/>
  <c r="E29" i="225"/>
  <c r="D433" i="92" s="1"/>
  <c r="L28" i="225"/>
  <c r="K432" i="92" s="1"/>
  <c r="H28" i="225"/>
  <c r="G432" i="92" s="1"/>
  <c r="M27" i="225"/>
  <c r="L431" i="92" s="1"/>
  <c r="D27" i="225"/>
  <c r="C431" i="92" s="1"/>
  <c r="I26" i="225"/>
  <c r="H430" i="92" s="1"/>
  <c r="H26" i="225"/>
  <c r="G430" i="92" s="1"/>
  <c r="H25" i="225"/>
  <c r="G429" i="92" s="1"/>
  <c r="E25" i="225"/>
  <c r="D429" i="92" s="1"/>
  <c r="D25" i="225"/>
  <c r="C429" i="92" s="1"/>
  <c r="L24" i="225"/>
  <c r="K428" i="92" s="1"/>
  <c r="D24" i="225"/>
  <c r="C428" i="92" s="1"/>
  <c r="M23" i="225"/>
  <c r="L427" i="92" s="1"/>
  <c r="H23" i="225"/>
  <c r="G427" i="92" s="1"/>
  <c r="D23" i="225"/>
  <c r="C427" i="92" s="1"/>
  <c r="I22" i="225"/>
  <c r="H426" i="92" s="1"/>
  <c r="L21" i="225"/>
  <c r="K425" i="92" s="1"/>
  <c r="E21" i="225"/>
  <c r="D425" i="92" s="1"/>
  <c r="D21" i="225"/>
  <c r="C425" i="92" s="1"/>
  <c r="D20" i="225"/>
  <c r="C424" i="92" s="1"/>
  <c r="M19" i="225"/>
  <c r="L423" i="92" s="1"/>
  <c r="L19" i="225"/>
  <c r="K423" i="92" s="1"/>
  <c r="H19" i="225"/>
  <c r="G423" i="92" s="1"/>
  <c r="L18" i="225"/>
  <c r="K422" i="92" s="1"/>
  <c r="I18" i="225"/>
  <c r="H422" i="92" s="1"/>
  <c r="E287" i="108"/>
  <c r="D287" i="108"/>
  <c r="E286" i="108"/>
  <c r="D286" i="108" s="1"/>
  <c r="E285" i="108"/>
  <c r="D285" i="108"/>
  <c r="E284" i="108"/>
  <c r="D284" i="108" s="1"/>
  <c r="E283" i="108"/>
  <c r="D283" i="108" s="1"/>
  <c r="E282" i="108"/>
  <c r="D282" i="108" s="1"/>
  <c r="E281" i="108"/>
  <c r="D281" i="108" s="1"/>
  <c r="E280" i="108"/>
  <c r="D280" i="108" s="1"/>
  <c r="E279" i="108"/>
  <c r="D279" i="108" s="1"/>
  <c r="E278" i="108"/>
  <c r="D278" i="108" s="1"/>
  <c r="E277" i="108"/>
  <c r="D277" i="108" s="1"/>
  <c r="E276" i="108"/>
  <c r="D276" i="108" s="1"/>
  <c r="E275" i="108"/>
  <c r="D275" i="108" s="1"/>
  <c r="E274" i="108"/>
  <c r="D274" i="108"/>
  <c r="E273" i="108"/>
  <c r="D273" i="108" s="1"/>
  <c r="E272" i="108"/>
  <c r="D272" i="108" s="1"/>
  <c r="E271" i="108"/>
  <c r="D271" i="108" s="1"/>
  <c r="E270" i="108"/>
  <c r="D270" i="108" s="1"/>
  <c r="E269" i="108"/>
  <c r="D269" i="108" s="1"/>
  <c r="D230" i="108"/>
  <c r="D227" i="108"/>
  <c r="K214" i="108"/>
  <c r="J214" i="108"/>
  <c r="I214" i="108"/>
  <c r="H214" i="108"/>
  <c r="G214" i="108"/>
  <c r="F214" i="108"/>
  <c r="E214" i="108"/>
  <c r="D214" i="108"/>
  <c r="K213" i="108"/>
  <c r="J213" i="108"/>
  <c r="I213" i="108"/>
  <c r="H213" i="108"/>
  <c r="G213" i="108"/>
  <c r="F213" i="108"/>
  <c r="E213" i="108"/>
  <c r="D213" i="108"/>
  <c r="K212" i="108"/>
  <c r="J212" i="108"/>
  <c r="I212" i="108"/>
  <c r="H212" i="108"/>
  <c r="G212" i="108"/>
  <c r="F212" i="108"/>
  <c r="E212" i="108"/>
  <c r="D212" i="108"/>
  <c r="K211" i="108"/>
  <c r="J211" i="108"/>
  <c r="I211" i="108"/>
  <c r="H211" i="108"/>
  <c r="G211" i="108"/>
  <c r="F211" i="108"/>
  <c r="E211" i="108"/>
  <c r="D211" i="108"/>
  <c r="K210" i="108"/>
  <c r="J210" i="108"/>
  <c r="I210" i="108"/>
  <c r="H210" i="108"/>
  <c r="G210" i="108"/>
  <c r="F210" i="108"/>
  <c r="E210" i="108"/>
  <c r="D210" i="108"/>
  <c r="K209" i="108"/>
  <c r="J209" i="108"/>
  <c r="I209" i="108"/>
  <c r="H209" i="108"/>
  <c r="G209" i="108"/>
  <c r="F209" i="108"/>
  <c r="E209" i="108"/>
  <c r="D209" i="108"/>
  <c r="K208" i="108"/>
  <c r="J208" i="108"/>
  <c r="I208" i="108"/>
  <c r="H208" i="108"/>
  <c r="G208" i="108"/>
  <c r="F208" i="108"/>
  <c r="E208" i="108"/>
  <c r="D208" i="108"/>
  <c r="K207" i="108"/>
  <c r="J207" i="108"/>
  <c r="I207" i="108"/>
  <c r="H207" i="108"/>
  <c r="G207" i="108"/>
  <c r="F207" i="108"/>
  <c r="E207" i="108"/>
  <c r="D207" i="108"/>
  <c r="K206" i="108"/>
  <c r="J206" i="108"/>
  <c r="I206" i="108"/>
  <c r="H206" i="108"/>
  <c r="G206" i="108"/>
  <c r="F206" i="108"/>
  <c r="E206" i="108"/>
  <c r="D206" i="108"/>
  <c r="K205" i="108"/>
  <c r="J205" i="108"/>
  <c r="I205" i="108"/>
  <c r="H205" i="108"/>
  <c r="G205" i="108"/>
  <c r="F205" i="108"/>
  <c r="E205" i="108"/>
  <c r="D205" i="108"/>
  <c r="K204" i="108"/>
  <c r="J204" i="108"/>
  <c r="I204" i="108"/>
  <c r="H204" i="108"/>
  <c r="G204" i="108"/>
  <c r="F204" i="108"/>
  <c r="E204" i="108"/>
  <c r="D204" i="108"/>
  <c r="K203" i="108"/>
  <c r="J203" i="108"/>
  <c r="I203" i="108"/>
  <c r="H203" i="108"/>
  <c r="G203" i="108"/>
  <c r="F203" i="108"/>
  <c r="E203" i="108"/>
  <c r="D203" i="108"/>
  <c r="K202" i="108"/>
  <c r="J202" i="108"/>
  <c r="I202" i="108"/>
  <c r="H202" i="108"/>
  <c r="G202" i="108"/>
  <c r="F202" i="108"/>
  <c r="E202" i="108"/>
  <c r="D202" i="108"/>
  <c r="K201" i="108"/>
  <c r="J201" i="108"/>
  <c r="I201" i="108"/>
  <c r="H201" i="108"/>
  <c r="G201" i="108"/>
  <c r="F201" i="108"/>
  <c r="E201" i="108"/>
  <c r="D201" i="108"/>
  <c r="K200" i="108"/>
  <c r="J200" i="108"/>
  <c r="I200" i="108"/>
  <c r="H200" i="108"/>
  <c r="G200" i="108"/>
  <c r="F200" i="108"/>
  <c r="E200" i="108"/>
  <c r="D200" i="108"/>
  <c r="K199" i="108"/>
  <c r="J199" i="108"/>
  <c r="I199" i="108"/>
  <c r="H199" i="108"/>
  <c r="G199" i="108"/>
  <c r="F199" i="108"/>
  <c r="E199" i="108"/>
  <c r="D199" i="108"/>
  <c r="K198" i="108"/>
  <c r="J198" i="108"/>
  <c r="I198" i="108"/>
  <c r="H198" i="108"/>
  <c r="G198" i="108"/>
  <c r="F198" i="108"/>
  <c r="E198" i="108"/>
  <c r="D198" i="108"/>
  <c r="K197" i="108"/>
  <c r="J197" i="108"/>
  <c r="I197" i="108"/>
  <c r="H197" i="108"/>
  <c r="G197" i="108"/>
  <c r="F197" i="108"/>
  <c r="E197" i="108"/>
  <c r="D197" i="108"/>
  <c r="K196" i="108"/>
  <c r="J196" i="108"/>
  <c r="I196" i="108"/>
  <c r="H196" i="108"/>
  <c r="G196" i="108"/>
  <c r="F196" i="108"/>
  <c r="E196" i="108"/>
  <c r="D154" i="108"/>
  <c r="G149" i="108"/>
  <c r="F149" i="108"/>
  <c r="E149" i="108"/>
  <c r="D149" i="108"/>
  <c r="G146" i="108"/>
  <c r="G157" i="108" s="1"/>
  <c r="F146" i="108"/>
  <c r="F157" i="108" s="1"/>
  <c r="E146" i="108"/>
  <c r="E157" i="108" s="1"/>
  <c r="D146" i="108"/>
  <c r="D157" i="108" s="1"/>
  <c r="C133" i="108"/>
  <c r="C140" i="108" s="1"/>
  <c r="B344" i="152" s="1"/>
  <c r="C132" i="108"/>
  <c r="C139" i="108" s="1"/>
  <c r="B343" i="152" s="1"/>
  <c r="D125" i="108"/>
  <c r="D115" i="108"/>
  <c r="D103" i="108"/>
  <c r="D97" i="108"/>
  <c r="D93" i="108"/>
  <c r="D87" i="108"/>
  <c r="C48" i="152" s="1"/>
  <c r="D81" i="108"/>
  <c r="D73" i="108"/>
  <c r="D69" i="108"/>
  <c r="D61" i="108"/>
  <c r="Q55" i="108"/>
  <c r="P55" i="108"/>
  <c r="M55" i="108"/>
  <c r="L55" i="108"/>
  <c r="K55" i="108"/>
  <c r="I55" i="108"/>
  <c r="H55" i="108"/>
  <c r="E55" i="108"/>
  <c r="D55" i="108"/>
  <c r="C55" i="108"/>
  <c r="Q54" i="108"/>
  <c r="Q38" i="108" s="1"/>
  <c r="P31" i="152" s="1"/>
  <c r="P54" i="108"/>
  <c r="P38" i="108" s="1"/>
  <c r="O31" i="152" s="1"/>
  <c r="N54" i="108"/>
  <c r="N38" i="108" s="1"/>
  <c r="M31" i="152" s="1"/>
  <c r="M54" i="108"/>
  <c r="M38" i="108" s="1"/>
  <c r="L31" i="152" s="1"/>
  <c r="L54" i="108"/>
  <c r="L38" i="108" s="1"/>
  <c r="K31" i="152" s="1"/>
  <c r="J54" i="108"/>
  <c r="J38" i="108" s="1"/>
  <c r="I31" i="152" s="1"/>
  <c r="I54" i="108"/>
  <c r="I38" i="108" s="1"/>
  <c r="H31" i="152" s="1"/>
  <c r="H54" i="108"/>
  <c r="H38" i="108" s="1"/>
  <c r="G31" i="152" s="1"/>
  <c r="F54" i="108"/>
  <c r="F38" i="108" s="1"/>
  <c r="E31" i="152" s="1"/>
  <c r="E54" i="108"/>
  <c r="E38" i="108" s="1"/>
  <c r="D31" i="152" s="1"/>
  <c r="D54" i="108"/>
  <c r="C54" i="108"/>
  <c r="P53" i="108"/>
  <c r="O53" i="108"/>
  <c r="L53" i="108"/>
  <c r="K53" i="108"/>
  <c r="J53" i="108"/>
  <c r="H53" i="108"/>
  <c r="G53" i="108"/>
  <c r="D53" i="108"/>
  <c r="C53" i="108"/>
  <c r="AB51" i="108"/>
  <c r="AA51" i="108"/>
  <c r="Z51" i="108"/>
  <c r="Y51" i="108"/>
  <c r="X51" i="108"/>
  <c r="W51" i="108"/>
  <c r="V51" i="108"/>
  <c r="U51" i="108"/>
  <c r="T51" i="108"/>
  <c r="S51" i="108"/>
  <c r="R51" i="108"/>
  <c r="Q51" i="108"/>
  <c r="P51" i="108"/>
  <c r="O51" i="108"/>
  <c r="N51" i="108"/>
  <c r="M51" i="108"/>
  <c r="L51" i="108"/>
  <c r="K51" i="108"/>
  <c r="J51" i="108"/>
  <c r="I51" i="108"/>
  <c r="H51" i="108"/>
  <c r="G51" i="108"/>
  <c r="F51" i="108"/>
  <c r="E51" i="108"/>
  <c r="D51" i="108"/>
  <c r="C51" i="108"/>
  <c r="AB50" i="108"/>
  <c r="AB37" i="108" s="1"/>
  <c r="AA50" i="108"/>
  <c r="AA37" i="108" s="1"/>
  <c r="L79" i="92" s="1"/>
  <c r="Z50" i="108"/>
  <c r="Z37" i="108" s="1"/>
  <c r="K79" i="92" s="1"/>
  <c r="Y50" i="108"/>
  <c r="Y37" i="108" s="1"/>
  <c r="J79" i="92" s="1"/>
  <c r="X50" i="108"/>
  <c r="X37" i="108" s="1"/>
  <c r="I79" i="92" s="1"/>
  <c r="W50" i="108"/>
  <c r="W37" i="108" s="1"/>
  <c r="H79" i="92" s="1"/>
  <c r="V50" i="108"/>
  <c r="V37" i="108" s="1"/>
  <c r="U50" i="108"/>
  <c r="U37" i="108" s="1"/>
  <c r="F79" i="92" s="1"/>
  <c r="T50" i="108"/>
  <c r="T37" i="108" s="1"/>
  <c r="E79" i="92" s="1"/>
  <c r="S50" i="108"/>
  <c r="S37" i="108" s="1"/>
  <c r="D79" i="92" s="1"/>
  <c r="R50" i="108"/>
  <c r="R37" i="108" s="1"/>
  <c r="Q50" i="108"/>
  <c r="Q37" i="108" s="1"/>
  <c r="P30" i="152" s="1"/>
  <c r="P50" i="108"/>
  <c r="P37" i="108" s="1"/>
  <c r="O30" i="152" s="1"/>
  <c r="O50" i="108"/>
  <c r="O37" i="108" s="1"/>
  <c r="N30" i="152" s="1"/>
  <c r="N50" i="108"/>
  <c r="N37" i="108" s="1"/>
  <c r="M30" i="152" s="1"/>
  <c r="M50" i="108"/>
  <c r="M37" i="108" s="1"/>
  <c r="L30" i="152" s="1"/>
  <c r="L50" i="108"/>
  <c r="L37" i="108" s="1"/>
  <c r="K30" i="152" s="1"/>
  <c r="K50" i="108"/>
  <c r="K37" i="108" s="1"/>
  <c r="J30" i="152" s="1"/>
  <c r="J50" i="108"/>
  <c r="J37" i="108" s="1"/>
  <c r="I30" i="152" s="1"/>
  <c r="I50" i="108"/>
  <c r="I37" i="108" s="1"/>
  <c r="H30" i="152" s="1"/>
  <c r="H50" i="108"/>
  <c r="H37" i="108" s="1"/>
  <c r="G30" i="152" s="1"/>
  <c r="G50" i="108"/>
  <c r="F50" i="108"/>
  <c r="F37" i="108" s="1"/>
  <c r="E30" i="152" s="1"/>
  <c r="E50" i="108"/>
  <c r="E37" i="108" s="1"/>
  <c r="D30" i="152" s="1"/>
  <c r="D50" i="108"/>
  <c r="D37" i="108" s="1"/>
  <c r="C30" i="152" s="1"/>
  <c r="C50" i="108"/>
  <c r="AB49" i="108"/>
  <c r="AA49" i="108"/>
  <c r="Z49" i="108"/>
  <c r="Y49" i="108"/>
  <c r="X49" i="108"/>
  <c r="W49" i="108"/>
  <c r="V49" i="108"/>
  <c r="U49" i="108"/>
  <c r="T49" i="108"/>
  <c r="S49" i="108"/>
  <c r="R49" i="108"/>
  <c r="Q49" i="108"/>
  <c r="P49" i="108"/>
  <c r="O49" i="108"/>
  <c r="N49" i="108"/>
  <c r="M49" i="108"/>
  <c r="L49" i="108"/>
  <c r="K49" i="108"/>
  <c r="J49" i="108"/>
  <c r="I49" i="108"/>
  <c r="H49" i="108"/>
  <c r="G49" i="108"/>
  <c r="F49" i="108"/>
  <c r="E49" i="108"/>
  <c r="D49" i="108"/>
  <c r="C49" i="108"/>
  <c r="AB47" i="108"/>
  <c r="AA47" i="108"/>
  <c r="Z47" i="108"/>
  <c r="Y47" i="108"/>
  <c r="X47" i="108"/>
  <c r="W47" i="108"/>
  <c r="V47" i="108"/>
  <c r="U47" i="108"/>
  <c r="T47" i="108"/>
  <c r="S47" i="108"/>
  <c r="R47" i="108"/>
  <c r="Q47" i="108"/>
  <c r="P47" i="108"/>
  <c r="O47" i="108"/>
  <c r="N47" i="108"/>
  <c r="M47" i="108"/>
  <c r="L47" i="108"/>
  <c r="K47" i="108"/>
  <c r="J47" i="108"/>
  <c r="I47" i="108"/>
  <c r="H47" i="108"/>
  <c r="G47" i="108"/>
  <c r="F47" i="108"/>
  <c r="E47" i="108"/>
  <c r="D47" i="108"/>
  <c r="C47" i="108"/>
  <c r="AA46" i="108"/>
  <c r="AA36" i="108" s="1"/>
  <c r="Z46" i="108"/>
  <c r="Z36" i="108" s="1"/>
  <c r="Y46" i="108"/>
  <c r="Y36" i="108" s="1"/>
  <c r="X46" i="108"/>
  <c r="X36" i="108" s="1"/>
  <c r="W29" i="152" s="1"/>
  <c r="W46" i="108"/>
  <c r="W36" i="108" s="1"/>
  <c r="V46" i="108"/>
  <c r="V36" i="108" s="1"/>
  <c r="U29" i="152" s="1"/>
  <c r="U46" i="108"/>
  <c r="U36" i="108" s="1"/>
  <c r="T46" i="108"/>
  <c r="T36" i="108" s="1"/>
  <c r="S29" i="152" s="1"/>
  <c r="S46" i="108"/>
  <c r="S36" i="108" s="1"/>
  <c r="R46" i="108"/>
  <c r="R36" i="108" s="1"/>
  <c r="Q29" i="152" s="1"/>
  <c r="Q46" i="108"/>
  <c r="Q36" i="108" s="1"/>
  <c r="P46" i="108"/>
  <c r="P36" i="108" s="1"/>
  <c r="O29" i="152" s="1"/>
  <c r="O46" i="108"/>
  <c r="O36" i="108" s="1"/>
  <c r="N46" i="108"/>
  <c r="N36" i="108" s="1"/>
  <c r="M29" i="152" s="1"/>
  <c r="M46" i="108"/>
  <c r="M36" i="108" s="1"/>
  <c r="L46" i="108"/>
  <c r="L36" i="108" s="1"/>
  <c r="K29" i="152" s="1"/>
  <c r="K46" i="108"/>
  <c r="K36" i="108" s="1"/>
  <c r="J46" i="108"/>
  <c r="J36" i="108" s="1"/>
  <c r="I29" i="152" s="1"/>
  <c r="I46" i="108"/>
  <c r="I36" i="108" s="1"/>
  <c r="H46" i="108"/>
  <c r="H36" i="108" s="1"/>
  <c r="G29" i="152" s="1"/>
  <c r="G46" i="108"/>
  <c r="G36" i="108" s="1"/>
  <c r="F46" i="108"/>
  <c r="F36" i="108" s="1"/>
  <c r="E46" i="108"/>
  <c r="E36" i="108" s="1"/>
  <c r="D46" i="108"/>
  <c r="C46" i="108"/>
  <c r="AA45" i="108"/>
  <c r="Z45" i="108"/>
  <c r="Y45" i="108"/>
  <c r="X45" i="108"/>
  <c r="W45" i="108"/>
  <c r="V45" i="108"/>
  <c r="U45" i="108"/>
  <c r="T45" i="108"/>
  <c r="S45" i="108"/>
  <c r="R45" i="108"/>
  <c r="Q45" i="108"/>
  <c r="P45" i="108"/>
  <c r="O45" i="108"/>
  <c r="N45" i="108"/>
  <c r="M45" i="108"/>
  <c r="L45" i="108"/>
  <c r="K45" i="108"/>
  <c r="J45" i="108"/>
  <c r="I45" i="108"/>
  <c r="H45" i="108"/>
  <c r="G45" i="108"/>
  <c r="F45" i="108"/>
  <c r="E45" i="108"/>
  <c r="D45" i="108"/>
  <c r="C45" i="108"/>
  <c r="AB43" i="108"/>
  <c r="AA43" i="108"/>
  <c r="Z43" i="108"/>
  <c r="Y43" i="108"/>
  <c r="X43" i="108"/>
  <c r="W43" i="108"/>
  <c r="V43" i="108"/>
  <c r="U43" i="108"/>
  <c r="T43" i="108"/>
  <c r="S43" i="108"/>
  <c r="R43" i="108"/>
  <c r="Q43" i="108"/>
  <c r="P43" i="108"/>
  <c r="O43" i="108"/>
  <c r="N43" i="108"/>
  <c r="M43" i="108"/>
  <c r="L43" i="108"/>
  <c r="K43" i="108"/>
  <c r="J43" i="108"/>
  <c r="I43" i="108"/>
  <c r="H43" i="108"/>
  <c r="G43" i="108"/>
  <c r="F43" i="108"/>
  <c r="E43" i="108"/>
  <c r="D43" i="108"/>
  <c r="C43" i="108"/>
  <c r="AB42" i="108"/>
  <c r="AB35" i="108" s="1"/>
  <c r="AA19" i="104" s="1"/>
  <c r="AA42" i="108"/>
  <c r="AA35" i="108" s="1"/>
  <c r="Z19" i="104" s="1"/>
  <c r="Z42" i="108"/>
  <c r="Z35" i="108" s="1"/>
  <c r="Y19" i="104" s="1"/>
  <c r="Y42" i="108"/>
  <c r="Y35" i="108" s="1"/>
  <c r="X19" i="104" s="1"/>
  <c r="X42" i="108"/>
  <c r="X35" i="108" s="1"/>
  <c r="W42" i="108"/>
  <c r="W35" i="108" s="1"/>
  <c r="V19" i="104" s="1"/>
  <c r="V42" i="108"/>
  <c r="V35" i="108" s="1"/>
  <c r="U19" i="104" s="1"/>
  <c r="U42" i="108"/>
  <c r="U35" i="108" s="1"/>
  <c r="T19" i="104" s="1"/>
  <c r="T42" i="108"/>
  <c r="T35" i="108" s="1"/>
  <c r="S42" i="108"/>
  <c r="S35" i="108" s="1"/>
  <c r="R19" i="104" s="1"/>
  <c r="R42" i="108"/>
  <c r="R35" i="108" s="1"/>
  <c r="Q19" i="104" s="1"/>
  <c r="Q42" i="108"/>
  <c r="Q35" i="108" s="1"/>
  <c r="P19" i="104" s="1"/>
  <c r="P42" i="108"/>
  <c r="P35" i="108" s="1"/>
  <c r="O42" i="108"/>
  <c r="O35" i="108" s="1"/>
  <c r="N19" i="104" s="1"/>
  <c r="N42" i="108"/>
  <c r="N35" i="108" s="1"/>
  <c r="M19" i="104" s="1"/>
  <c r="M42" i="108"/>
  <c r="M35" i="108" s="1"/>
  <c r="L19" i="104" s="1"/>
  <c r="L42" i="108"/>
  <c r="L35" i="108" s="1"/>
  <c r="K42" i="108"/>
  <c r="K35" i="108" s="1"/>
  <c r="J19" i="104" s="1"/>
  <c r="J42" i="108"/>
  <c r="J35" i="108" s="1"/>
  <c r="I19" i="104" s="1"/>
  <c r="I42" i="108"/>
  <c r="I35" i="108" s="1"/>
  <c r="H19" i="104" s="1"/>
  <c r="H42" i="108"/>
  <c r="H35" i="108" s="1"/>
  <c r="G42" i="108"/>
  <c r="G35" i="108" s="1"/>
  <c r="F19" i="104" s="1"/>
  <c r="F42" i="108"/>
  <c r="F35" i="108" s="1"/>
  <c r="E42" i="108"/>
  <c r="D42" i="108"/>
  <c r="D35" i="108" s="1"/>
  <c r="C42" i="108"/>
  <c r="AB41" i="108"/>
  <c r="AA41" i="108"/>
  <c r="Z41" i="108"/>
  <c r="Y41" i="108"/>
  <c r="X41" i="108"/>
  <c r="W41" i="108"/>
  <c r="V41" i="108"/>
  <c r="U41" i="108"/>
  <c r="T41" i="108"/>
  <c r="S41" i="108"/>
  <c r="R41" i="108"/>
  <c r="Q41" i="108"/>
  <c r="P41" i="108"/>
  <c r="O41" i="108"/>
  <c r="N41" i="108"/>
  <c r="M41" i="108"/>
  <c r="L41" i="108"/>
  <c r="K41" i="108"/>
  <c r="J41" i="108"/>
  <c r="I41" i="108"/>
  <c r="H41" i="108"/>
  <c r="G41" i="108"/>
  <c r="F41" i="108"/>
  <c r="E41" i="108"/>
  <c r="D41" i="108"/>
  <c r="C41" i="108"/>
  <c r="D38" i="108"/>
  <c r="C31" i="152" s="1"/>
  <c r="G37" i="108"/>
  <c r="F30" i="152" s="1"/>
  <c r="D36" i="108"/>
  <c r="E35" i="108"/>
  <c r="AB34" i="108"/>
  <c r="AA27" i="152" s="1"/>
  <c r="AA34" i="108"/>
  <c r="Z27" i="152" s="1"/>
  <c r="Z34" i="108"/>
  <c r="Y27" i="152" s="1"/>
  <c r="J29" i="108"/>
  <c r="I29" i="108"/>
  <c r="H29" i="108"/>
  <c r="G29" i="108"/>
  <c r="F29" i="108"/>
  <c r="E29" i="108"/>
  <c r="D29" i="108"/>
  <c r="J28" i="108"/>
  <c r="I28" i="108"/>
  <c r="H28" i="108"/>
  <c r="G28" i="108"/>
  <c r="F28" i="108"/>
  <c r="D28" i="108"/>
  <c r="C28" i="108"/>
  <c r="J27" i="108"/>
  <c r="J17" i="108" s="1"/>
  <c r="I27" i="108"/>
  <c r="I17" i="108" s="1"/>
  <c r="H27" i="108"/>
  <c r="H17" i="108" s="1"/>
  <c r="G19" i="152" s="1"/>
  <c r="G27" i="108"/>
  <c r="G17" i="108" s="1"/>
  <c r="F19" i="152" s="1"/>
  <c r="F27" i="108"/>
  <c r="F17" i="108" s="1"/>
  <c r="E27" i="108"/>
  <c r="E17" i="108" s="1"/>
  <c r="D27" i="108"/>
  <c r="D17" i="108" s="1"/>
  <c r="C19" i="152" s="1"/>
  <c r="C27" i="108"/>
  <c r="J26" i="108"/>
  <c r="I26" i="108"/>
  <c r="H26" i="108"/>
  <c r="G26" i="108"/>
  <c r="F26" i="108"/>
  <c r="E26" i="108"/>
  <c r="D26" i="108"/>
  <c r="C26" i="108"/>
  <c r="J23" i="108"/>
  <c r="I23" i="108"/>
  <c r="H23" i="108"/>
  <c r="G23" i="108"/>
  <c r="F23" i="108"/>
  <c r="E23" i="108"/>
  <c r="D23" i="108"/>
  <c r="J22" i="108"/>
  <c r="I22" i="108"/>
  <c r="H22" i="108"/>
  <c r="G22" i="108"/>
  <c r="F22" i="108"/>
  <c r="E22" i="108"/>
  <c r="D22" i="108"/>
  <c r="C22" i="108"/>
  <c r="J21" i="108"/>
  <c r="J16" i="108" s="1"/>
  <c r="I21" i="108"/>
  <c r="I16" i="108" s="1"/>
  <c r="H18" i="152" s="1"/>
  <c r="H21" i="108"/>
  <c r="H16" i="108" s="1"/>
  <c r="G21" i="108"/>
  <c r="G16" i="108" s="1"/>
  <c r="F18" i="152" s="1"/>
  <c r="F21" i="108"/>
  <c r="F16" i="108" s="1"/>
  <c r="E21" i="108"/>
  <c r="E16" i="108" s="1"/>
  <c r="D18" i="152" s="1"/>
  <c r="D21" i="108"/>
  <c r="D16" i="108" s="1"/>
  <c r="C21" i="108"/>
  <c r="J20" i="108"/>
  <c r="I20" i="108"/>
  <c r="H20" i="108"/>
  <c r="G20" i="108"/>
  <c r="F20" i="108"/>
  <c r="E20" i="108"/>
  <c r="D20" i="108"/>
  <c r="C20" i="108"/>
  <c r="J19" i="108"/>
  <c r="I19" i="108"/>
  <c r="H19" i="108"/>
  <c r="G19" i="108"/>
  <c r="F19" i="108"/>
  <c r="E19" i="108"/>
  <c r="D19" i="108"/>
  <c r="J15" i="108"/>
  <c r="I17" i="152" s="1"/>
  <c r="I15" i="108"/>
  <c r="K157" i="95" s="1"/>
  <c r="H15" i="108"/>
  <c r="G17" i="152" s="1"/>
  <c r="G15" i="108"/>
  <c r="F17" i="152" s="1"/>
  <c r="F15" i="108"/>
  <c r="E17" i="152" s="1"/>
  <c r="E15" i="108"/>
  <c r="G157" i="95" s="1"/>
  <c r="D15" i="108"/>
  <c r="C17" i="152" s="1"/>
  <c r="B20" i="105"/>
  <c r="C166" i="92" s="1"/>
  <c r="C570" i="19"/>
  <c r="C20" i="197" s="1"/>
  <c r="D41" i="197" s="1"/>
  <c r="C569" i="19"/>
  <c r="B525" i="19"/>
  <c r="B556" i="19" s="1"/>
  <c r="B524" i="19"/>
  <c r="B555" i="19" s="1"/>
  <c r="B523" i="19"/>
  <c r="B554" i="19" s="1"/>
  <c r="B522" i="19"/>
  <c r="B553" i="19" s="1"/>
  <c r="B521" i="19"/>
  <c r="B552" i="19" s="1"/>
  <c r="B520" i="19"/>
  <c r="B551" i="19" s="1"/>
  <c r="B519" i="19"/>
  <c r="B550" i="19" s="1"/>
  <c r="B518" i="19"/>
  <c r="B549" i="19" s="1"/>
  <c r="B517" i="19"/>
  <c r="B548" i="19" s="1"/>
  <c r="B516" i="19"/>
  <c r="B547" i="19" s="1"/>
  <c r="B515" i="19"/>
  <c r="B546" i="19" s="1"/>
  <c r="B514" i="19"/>
  <c r="B545" i="19" s="1"/>
  <c r="B513" i="19"/>
  <c r="B544" i="19" s="1"/>
  <c r="B512" i="19"/>
  <c r="B543" i="19" s="1"/>
  <c r="B511" i="19"/>
  <c r="B542" i="19" s="1"/>
  <c r="B510" i="19"/>
  <c r="B541" i="19" s="1"/>
  <c r="B509" i="19"/>
  <c r="B540" i="19" s="1"/>
  <c r="B508" i="19"/>
  <c r="B539" i="19" s="1"/>
  <c r="B507" i="19"/>
  <c r="B538" i="19" s="1"/>
  <c r="B506" i="19"/>
  <c r="B537" i="19" s="1"/>
  <c r="X351" i="19"/>
  <c r="X12" i="227" s="1"/>
  <c r="W351" i="19"/>
  <c r="W12" i="227" s="1"/>
  <c r="V351" i="19"/>
  <c r="V12" i="227" s="1"/>
  <c r="U351" i="19"/>
  <c r="U12" i="227" s="1"/>
  <c r="T351" i="19"/>
  <c r="T12" i="227" s="1"/>
  <c r="S351" i="19"/>
  <c r="S12" i="227" s="1"/>
  <c r="R351" i="19"/>
  <c r="R12" i="227" s="1"/>
  <c r="Q351" i="19"/>
  <c r="Q12" i="227" s="1"/>
  <c r="P351" i="19"/>
  <c r="P12" i="227" s="1"/>
  <c r="O351" i="19"/>
  <c r="O12" i="227" s="1"/>
  <c r="N351" i="19"/>
  <c r="N12" i="227" s="1"/>
  <c r="M351" i="19"/>
  <c r="M12" i="227" s="1"/>
  <c r="L351" i="19"/>
  <c r="L12" i="227" s="1"/>
  <c r="K351" i="19"/>
  <c r="K12" i="227" s="1"/>
  <c r="J351" i="19"/>
  <c r="J12" i="227" s="1"/>
  <c r="I351" i="19"/>
  <c r="I12" i="227" s="1"/>
  <c r="H351" i="19"/>
  <c r="H12" i="227" s="1"/>
  <c r="G351" i="19"/>
  <c r="G12" i="227" s="1"/>
  <c r="F351" i="19"/>
  <c r="F12" i="227" s="1"/>
  <c r="E351" i="19"/>
  <c r="E12" i="227" s="1"/>
  <c r="D351" i="19"/>
  <c r="D12" i="227" s="1"/>
  <c r="C351" i="19"/>
  <c r="C12" i="227" s="1"/>
  <c r="F338" i="19"/>
  <c r="E338" i="19"/>
  <c r="D338" i="19"/>
  <c r="C338" i="19"/>
  <c r="F322" i="19"/>
  <c r="E322" i="19"/>
  <c r="D322" i="19"/>
  <c r="C322" i="19"/>
  <c r="L292" i="19"/>
  <c r="K292" i="19"/>
  <c r="J292" i="19"/>
  <c r="I292" i="19"/>
  <c r="F292" i="19"/>
  <c r="E292" i="19"/>
  <c r="D292" i="19"/>
  <c r="C292" i="19"/>
  <c r="L275" i="19"/>
  <c r="J275" i="19"/>
  <c r="I275" i="19"/>
  <c r="F275" i="19"/>
  <c r="E275" i="19"/>
  <c r="D275" i="19"/>
  <c r="C275" i="19"/>
  <c r="L250" i="19"/>
  <c r="K250" i="19"/>
  <c r="J250" i="19"/>
  <c r="I250" i="19"/>
  <c r="F250" i="19"/>
  <c r="E250" i="19"/>
  <c r="D250" i="19"/>
  <c r="C250" i="19"/>
  <c r="L233" i="19"/>
  <c r="K233" i="19"/>
  <c r="J233" i="19"/>
  <c r="I233" i="19"/>
  <c r="F233" i="19"/>
  <c r="E233" i="19"/>
  <c r="D233" i="19"/>
  <c r="C233" i="19"/>
  <c r="L192" i="19"/>
  <c r="K192" i="19"/>
  <c r="J192" i="19"/>
  <c r="I192" i="19"/>
  <c r="F192" i="19"/>
  <c r="E192" i="19"/>
  <c r="D192" i="19"/>
  <c r="C192" i="19"/>
  <c r="L175" i="19"/>
  <c r="K175" i="19"/>
  <c r="J175" i="19"/>
  <c r="I175" i="19"/>
  <c r="F175" i="19"/>
  <c r="E175" i="19"/>
  <c r="D175" i="19"/>
  <c r="C175" i="19"/>
  <c r="L158" i="19"/>
  <c r="J158" i="19"/>
  <c r="I158" i="19"/>
  <c r="F158" i="19"/>
  <c r="E158" i="19"/>
  <c r="D158" i="19"/>
  <c r="C158" i="19"/>
  <c r="F146" i="19"/>
  <c r="F180" i="19" s="1"/>
  <c r="E146" i="19"/>
  <c r="E163" i="19" s="1"/>
  <c r="K163" i="19" s="1"/>
  <c r="D146" i="19"/>
  <c r="J146" i="19" s="1"/>
  <c r="D57" i="119" s="1"/>
  <c r="D74" i="119" s="1"/>
  <c r="C146" i="19"/>
  <c r="I146" i="19" s="1"/>
  <c r="C57" i="119" s="1"/>
  <c r="C74" i="119" s="1"/>
  <c r="L141" i="19"/>
  <c r="K141" i="19"/>
  <c r="J141" i="19"/>
  <c r="I141" i="19"/>
  <c r="F141" i="19"/>
  <c r="E141" i="19"/>
  <c r="D141" i="19"/>
  <c r="G141" i="19" s="1"/>
  <c r="L129" i="19"/>
  <c r="K129" i="19"/>
  <c r="J129" i="19"/>
  <c r="I129" i="19"/>
  <c r="A113" i="19"/>
  <c r="E100" i="19"/>
  <c r="D100" i="19"/>
  <c r="C100" i="19"/>
  <c r="AQ54" i="19"/>
  <c r="AQ35" i="111" s="1"/>
  <c r="AQ52" i="111" s="1"/>
  <c r="AQ73" i="111" s="1"/>
  <c r="AO54" i="19"/>
  <c r="AO35" i="111" s="1"/>
  <c r="AO52" i="111" s="1"/>
  <c r="AO73" i="111" s="1"/>
  <c r="AO90" i="111" s="1"/>
  <c r="AM54" i="19"/>
  <c r="AM35" i="111" s="1"/>
  <c r="AM52" i="111" s="1"/>
  <c r="AM73" i="111" s="1"/>
  <c r="AK54" i="19"/>
  <c r="AK35" i="111" s="1"/>
  <c r="AK52" i="111" s="1"/>
  <c r="AK73" i="111" s="1"/>
  <c r="AI54" i="19"/>
  <c r="AI35" i="111" s="1"/>
  <c r="AI52" i="111" s="1"/>
  <c r="AI73" i="111" s="1"/>
  <c r="AG54" i="19"/>
  <c r="AG35" i="111" s="1"/>
  <c r="AG52" i="111" s="1"/>
  <c r="AG73" i="111" s="1"/>
  <c r="AE54" i="19"/>
  <c r="AE35" i="111" s="1"/>
  <c r="AE52" i="111" s="1"/>
  <c r="AE73" i="111" s="1"/>
  <c r="AC54" i="19"/>
  <c r="AC35" i="111" s="1"/>
  <c r="AC52" i="111" s="1"/>
  <c r="AC73" i="111" s="1"/>
  <c r="AA54" i="19"/>
  <c r="AA35" i="111" s="1"/>
  <c r="AA52" i="111" s="1"/>
  <c r="AA73" i="111" s="1"/>
  <c r="Y54" i="19"/>
  <c r="Y35" i="111" s="1"/>
  <c r="Y52" i="111" s="1"/>
  <c r="Y73" i="111" s="1"/>
  <c r="W54" i="19"/>
  <c r="W35" i="111" s="1"/>
  <c r="W52" i="111" s="1"/>
  <c r="W73" i="111" s="1"/>
  <c r="S54" i="19"/>
  <c r="S35" i="111" s="1"/>
  <c r="S52" i="111" s="1"/>
  <c r="S73" i="111" s="1"/>
  <c r="Q54" i="19"/>
  <c r="Q35" i="111" s="1"/>
  <c r="Q52" i="111" s="1"/>
  <c r="Q73" i="111" s="1"/>
  <c r="O54" i="19"/>
  <c r="O35" i="111" s="1"/>
  <c r="O52" i="111" s="1"/>
  <c r="O73" i="111" s="1"/>
  <c r="M54" i="19"/>
  <c r="M35" i="111" s="1"/>
  <c r="M52" i="111" s="1"/>
  <c r="M73" i="111" s="1"/>
  <c r="K54" i="19"/>
  <c r="K35" i="111" s="1"/>
  <c r="K52" i="111" s="1"/>
  <c r="K73" i="111" s="1"/>
  <c r="I54" i="19"/>
  <c r="I35" i="111" s="1"/>
  <c r="I52" i="111" s="1"/>
  <c r="I73" i="111" s="1"/>
  <c r="G54" i="19"/>
  <c r="G35" i="111" s="1"/>
  <c r="G52" i="111" s="1"/>
  <c r="G73" i="111" s="1"/>
  <c r="E54" i="19"/>
  <c r="E35" i="111" s="1"/>
  <c r="E52" i="111" s="1"/>
  <c r="E73" i="111" s="1"/>
  <c r="C54" i="19"/>
  <c r="C35" i="111" s="1"/>
  <c r="C52" i="111" s="1"/>
  <c r="C73" i="111" s="1"/>
  <c r="P59" i="155"/>
  <c r="O59" i="155"/>
  <c r="L59" i="155"/>
  <c r="K59" i="155"/>
  <c r="H59" i="155"/>
  <c r="G59" i="155"/>
  <c r="F59" i="155"/>
  <c r="D59" i="155"/>
  <c r="C59" i="155"/>
  <c r="P58" i="155"/>
  <c r="P80" i="155" s="1"/>
  <c r="O58" i="155"/>
  <c r="O80" i="155" s="1"/>
  <c r="M58" i="155"/>
  <c r="M80" i="155" s="1"/>
  <c r="L58" i="155"/>
  <c r="L80" i="155" s="1"/>
  <c r="K58" i="155"/>
  <c r="K80" i="155" s="1"/>
  <c r="I58" i="155"/>
  <c r="I80" i="155" s="1"/>
  <c r="H58" i="155"/>
  <c r="H80" i="155" s="1"/>
  <c r="G58" i="155"/>
  <c r="G80" i="155" s="1"/>
  <c r="E58" i="155"/>
  <c r="E80" i="155" s="1"/>
  <c r="D58" i="155"/>
  <c r="D80" i="155" s="1"/>
  <c r="C58" i="155"/>
  <c r="C80" i="155" s="1"/>
  <c r="O57" i="155"/>
  <c r="N57" i="155"/>
  <c r="M57" i="155"/>
  <c r="K57" i="155"/>
  <c r="J57" i="155"/>
  <c r="G57" i="155"/>
  <c r="F57" i="155"/>
  <c r="C57" i="155"/>
  <c r="AA53" i="155"/>
  <c r="Z53" i="155"/>
  <c r="Y53" i="155"/>
  <c r="X53" i="155"/>
  <c r="W53" i="155"/>
  <c r="V53" i="155"/>
  <c r="U53" i="155"/>
  <c r="T53" i="155"/>
  <c r="S53" i="155"/>
  <c r="R53" i="155"/>
  <c r="Q53" i="155"/>
  <c r="P53" i="155"/>
  <c r="O53" i="155"/>
  <c r="N53" i="155"/>
  <c r="M53" i="155"/>
  <c r="L53" i="155"/>
  <c r="K53" i="155"/>
  <c r="J53" i="155"/>
  <c r="I53" i="155"/>
  <c r="H53" i="155"/>
  <c r="G53" i="155"/>
  <c r="F53" i="155"/>
  <c r="E53" i="155"/>
  <c r="D53" i="155"/>
  <c r="C53" i="155"/>
  <c r="AA52" i="155"/>
  <c r="AA79" i="155" s="1"/>
  <c r="Z52" i="155"/>
  <c r="Z79" i="155" s="1"/>
  <c r="Y52" i="155"/>
  <c r="Y79" i="155" s="1"/>
  <c r="X52" i="155"/>
  <c r="X79" i="155" s="1"/>
  <c r="W52" i="155"/>
  <c r="W79" i="155" s="1"/>
  <c r="V52" i="155"/>
  <c r="V79" i="155" s="1"/>
  <c r="U52" i="155"/>
  <c r="U79" i="155" s="1"/>
  <c r="T52" i="155"/>
  <c r="T79" i="155" s="1"/>
  <c r="S52" i="155"/>
  <c r="R52" i="155"/>
  <c r="Q52" i="155"/>
  <c r="P52" i="155"/>
  <c r="O52" i="155"/>
  <c r="N52" i="155"/>
  <c r="M52" i="155"/>
  <c r="L52" i="155"/>
  <c r="K52" i="155"/>
  <c r="J52" i="155"/>
  <c r="I52" i="155"/>
  <c r="H52" i="155"/>
  <c r="G52" i="155"/>
  <c r="F52" i="155"/>
  <c r="E52" i="155"/>
  <c r="D52" i="155"/>
  <c r="C52" i="155"/>
  <c r="AA51" i="155"/>
  <c r="Z51" i="155"/>
  <c r="Y51" i="155"/>
  <c r="X51" i="155"/>
  <c r="W51" i="155"/>
  <c r="V51" i="155"/>
  <c r="U51" i="155"/>
  <c r="T51" i="155"/>
  <c r="S51" i="155"/>
  <c r="R51" i="155"/>
  <c r="Q51" i="155"/>
  <c r="P51" i="155"/>
  <c r="O51" i="155"/>
  <c r="N51" i="155"/>
  <c r="M51" i="155"/>
  <c r="L51" i="155"/>
  <c r="K51" i="155"/>
  <c r="J51" i="155"/>
  <c r="I51" i="155"/>
  <c r="H51" i="155"/>
  <c r="G51" i="155"/>
  <c r="F51" i="155"/>
  <c r="E51" i="155"/>
  <c r="D51" i="155"/>
  <c r="C51" i="155"/>
  <c r="AA47" i="155"/>
  <c r="Z47" i="155"/>
  <c r="Y47" i="155"/>
  <c r="X47" i="155"/>
  <c r="W47" i="155"/>
  <c r="V47" i="155"/>
  <c r="U47" i="155"/>
  <c r="T47" i="155"/>
  <c r="S47" i="155"/>
  <c r="R47" i="155"/>
  <c r="Q47" i="155"/>
  <c r="P47" i="155"/>
  <c r="O47" i="155"/>
  <c r="N47" i="155"/>
  <c r="M47" i="155"/>
  <c r="L47" i="155"/>
  <c r="K47" i="155"/>
  <c r="J47" i="155"/>
  <c r="I47" i="155"/>
  <c r="H47" i="155"/>
  <c r="G47" i="155"/>
  <c r="F47" i="155"/>
  <c r="E47" i="155"/>
  <c r="D47" i="155"/>
  <c r="C47" i="155"/>
  <c r="AA46" i="155"/>
  <c r="AA77" i="155" s="1"/>
  <c r="Z46" i="155"/>
  <c r="Z77" i="155" s="1"/>
  <c r="Y46" i="155"/>
  <c r="Y77" i="155" s="1"/>
  <c r="X46" i="155"/>
  <c r="X77" i="155" s="1"/>
  <c r="W46" i="155"/>
  <c r="W77" i="155" s="1"/>
  <c r="V46" i="155"/>
  <c r="V77" i="155" s="1"/>
  <c r="U46" i="155"/>
  <c r="U77" i="155" s="1"/>
  <c r="T46" i="155"/>
  <c r="T77" i="155" s="1"/>
  <c r="S46" i="155"/>
  <c r="R46" i="155"/>
  <c r="Q46" i="155"/>
  <c r="P46" i="155"/>
  <c r="O46" i="155"/>
  <c r="N46" i="155"/>
  <c r="M46" i="155"/>
  <c r="L46" i="155"/>
  <c r="K46" i="155"/>
  <c r="J46" i="155"/>
  <c r="I46" i="155"/>
  <c r="H46" i="155"/>
  <c r="G46" i="155"/>
  <c r="F46" i="155"/>
  <c r="E46" i="155"/>
  <c r="D46" i="155"/>
  <c r="C46" i="155"/>
  <c r="AA45" i="155"/>
  <c r="Z45" i="155"/>
  <c r="Y45" i="155"/>
  <c r="X45" i="155"/>
  <c r="W45" i="155"/>
  <c r="V45" i="155"/>
  <c r="U45" i="155"/>
  <c r="T45" i="155"/>
  <c r="S45" i="155"/>
  <c r="R45" i="155"/>
  <c r="Q45" i="155"/>
  <c r="P45" i="155"/>
  <c r="O45" i="155"/>
  <c r="N45" i="155"/>
  <c r="M45" i="155"/>
  <c r="L45" i="155"/>
  <c r="K45" i="155"/>
  <c r="J45" i="155"/>
  <c r="I45" i="155"/>
  <c r="H45" i="155"/>
  <c r="G45" i="155"/>
  <c r="F45" i="155"/>
  <c r="E45" i="155"/>
  <c r="D45" i="155"/>
  <c r="C45" i="155"/>
  <c r="AA41" i="155"/>
  <c r="Z41" i="155"/>
  <c r="Y41" i="155"/>
  <c r="X41" i="155"/>
  <c r="W41" i="155"/>
  <c r="V41" i="155"/>
  <c r="U41" i="155"/>
  <c r="T41" i="155"/>
  <c r="S41" i="155"/>
  <c r="R41" i="155"/>
  <c r="Q41" i="155"/>
  <c r="P41" i="155"/>
  <c r="O41" i="155"/>
  <c r="N41" i="155"/>
  <c r="M41" i="155"/>
  <c r="L41" i="155"/>
  <c r="K41" i="155"/>
  <c r="J41" i="155"/>
  <c r="I41" i="155"/>
  <c r="H41" i="155"/>
  <c r="G41" i="155"/>
  <c r="F41" i="155"/>
  <c r="E41" i="155"/>
  <c r="D41" i="155"/>
  <c r="C41" i="155"/>
  <c r="AA40" i="155"/>
  <c r="AA68" i="155" s="1"/>
  <c r="Z40" i="155"/>
  <c r="Z68" i="155" s="1"/>
  <c r="Y40" i="155"/>
  <c r="Y68" i="155" s="1"/>
  <c r="X40" i="155"/>
  <c r="X68" i="155" s="1"/>
  <c r="W40" i="155"/>
  <c r="W68" i="155" s="1"/>
  <c r="V40" i="155"/>
  <c r="V68" i="155" s="1"/>
  <c r="U40" i="155"/>
  <c r="U68" i="155" s="1"/>
  <c r="T40" i="155"/>
  <c r="T68" i="155" s="1"/>
  <c r="S40" i="155"/>
  <c r="S68" i="155" s="1"/>
  <c r="R40" i="155"/>
  <c r="R68" i="155" s="1"/>
  <c r="Q40" i="155"/>
  <c r="Q68" i="155" s="1"/>
  <c r="P40" i="155"/>
  <c r="P68" i="155" s="1"/>
  <c r="O40" i="155"/>
  <c r="O68" i="155" s="1"/>
  <c r="N40" i="155"/>
  <c r="N68" i="155" s="1"/>
  <c r="M40" i="155"/>
  <c r="M68" i="155" s="1"/>
  <c r="L40" i="155"/>
  <c r="L68" i="155" s="1"/>
  <c r="K40" i="155"/>
  <c r="K68" i="155" s="1"/>
  <c r="J40" i="155"/>
  <c r="J68" i="155" s="1"/>
  <c r="I40" i="155"/>
  <c r="I68" i="155" s="1"/>
  <c r="H40" i="155"/>
  <c r="H68" i="155" s="1"/>
  <c r="G40" i="155"/>
  <c r="G68" i="155" s="1"/>
  <c r="F40" i="155"/>
  <c r="F68" i="155" s="1"/>
  <c r="E40" i="155"/>
  <c r="E68" i="155" s="1"/>
  <c r="D40" i="155"/>
  <c r="D68" i="155" s="1"/>
  <c r="C40" i="155"/>
  <c r="C68" i="155" s="1"/>
  <c r="C72" i="155" s="1"/>
  <c r="AA39" i="155"/>
  <c r="Z39" i="155"/>
  <c r="Y39" i="155"/>
  <c r="X39" i="155"/>
  <c r="W39" i="155"/>
  <c r="V39" i="155"/>
  <c r="U39" i="155"/>
  <c r="T39" i="155"/>
  <c r="S39" i="155"/>
  <c r="R39" i="155"/>
  <c r="Q39" i="155"/>
  <c r="P39" i="155"/>
  <c r="O39" i="155"/>
  <c r="N39" i="155"/>
  <c r="M39" i="155"/>
  <c r="L39" i="155"/>
  <c r="K39" i="155"/>
  <c r="J39" i="155"/>
  <c r="I39" i="155"/>
  <c r="H39" i="155"/>
  <c r="G39" i="155"/>
  <c r="F39" i="155"/>
  <c r="E39" i="155"/>
  <c r="D39" i="155"/>
  <c r="C39" i="155"/>
  <c r="AA38" i="155"/>
  <c r="AA44" i="155" s="1"/>
  <c r="AA50" i="155" s="1"/>
  <c r="AA56" i="155" s="1"/>
  <c r="Z38" i="155"/>
  <c r="Z44" i="155" s="1"/>
  <c r="Z50" i="155" s="1"/>
  <c r="Z56" i="155" s="1"/>
  <c r="Y38" i="155"/>
  <c r="Y44" i="155" s="1"/>
  <c r="Y50" i="155" s="1"/>
  <c r="Y56" i="155" s="1"/>
  <c r="W38" i="155"/>
  <c r="W44" i="155" s="1"/>
  <c r="W50" i="155" s="1"/>
  <c r="W56" i="155" s="1"/>
  <c r="T38" i="155"/>
  <c r="T44" i="155" s="1"/>
  <c r="T50" i="155" s="1"/>
  <c r="T56" i="155" s="1"/>
  <c r="H38" i="155"/>
  <c r="B76" i="287"/>
  <c r="B71" i="287"/>
  <c r="B78" i="287" s="1"/>
  <c r="B70" i="287"/>
  <c r="B82" i="287" s="1"/>
  <c r="B69" i="287"/>
  <c r="B81" i="287" s="1"/>
  <c r="J295" i="95"/>
  <c r="I295" i="95"/>
  <c r="H295" i="95"/>
  <c r="J294" i="95"/>
  <c r="K195" i="108" s="1"/>
  <c r="G195" i="108" s="1"/>
  <c r="I294" i="95"/>
  <c r="J195" i="108" s="1"/>
  <c r="F195" i="108" s="1"/>
  <c r="H294" i="95"/>
  <c r="I195" i="108" s="1"/>
  <c r="E195" i="108" s="1"/>
  <c r="G294" i="95"/>
  <c r="H195" i="108" s="1"/>
  <c r="D195" i="108" s="1"/>
  <c r="J293" i="95"/>
  <c r="G148" i="108" s="1"/>
  <c r="G147" i="108" s="1"/>
  <c r="H22" i="211" s="1"/>
  <c r="C204" i="211" s="1"/>
  <c r="D204" i="211" s="1"/>
  <c r="E204" i="211" s="1"/>
  <c r="F204" i="211" s="1"/>
  <c r="G204" i="211" s="1"/>
  <c r="H204" i="211" s="1"/>
  <c r="I204" i="211" s="1"/>
  <c r="J204" i="211" s="1"/>
  <c r="K204" i="211" s="1"/>
  <c r="L204" i="211" s="1"/>
  <c r="I293" i="95"/>
  <c r="F148" i="108" s="1"/>
  <c r="F147" i="108" s="1"/>
  <c r="G22" i="211" s="1"/>
  <c r="C180" i="211" s="1"/>
  <c r="D180" i="211" s="1"/>
  <c r="E180" i="211" s="1"/>
  <c r="F180" i="211" s="1"/>
  <c r="G180" i="211" s="1"/>
  <c r="H180" i="211" s="1"/>
  <c r="I180" i="211" s="1"/>
  <c r="J180" i="211" s="1"/>
  <c r="K180" i="211" s="1"/>
  <c r="L180" i="211" s="1"/>
  <c r="H293" i="95"/>
  <c r="E148" i="108" s="1"/>
  <c r="E147" i="108" s="1"/>
  <c r="F22" i="211" s="1"/>
  <c r="C156" i="211" s="1"/>
  <c r="D156" i="211" s="1"/>
  <c r="E156" i="211" s="1"/>
  <c r="F156" i="211" s="1"/>
  <c r="G156" i="211" s="1"/>
  <c r="H156" i="211" s="1"/>
  <c r="I156" i="211" s="1"/>
  <c r="J156" i="211" s="1"/>
  <c r="K156" i="211" s="1"/>
  <c r="L156" i="211" s="1"/>
  <c r="G293" i="95"/>
  <c r="D148" i="108" s="1"/>
  <c r="J292" i="95"/>
  <c r="K194" i="108" s="1"/>
  <c r="G194" i="108" s="1"/>
  <c r="I292" i="95"/>
  <c r="J194" i="108" s="1"/>
  <c r="F194" i="108" s="1"/>
  <c r="H292" i="95"/>
  <c r="I194" i="108" s="1"/>
  <c r="E194" i="108" s="1"/>
  <c r="G292" i="95"/>
  <c r="H194" i="108" s="1"/>
  <c r="D194" i="108" s="1"/>
  <c r="J291" i="95"/>
  <c r="K193" i="108" s="1"/>
  <c r="G193" i="108" s="1"/>
  <c r="I291" i="95"/>
  <c r="J193" i="108" s="1"/>
  <c r="F193" i="108" s="1"/>
  <c r="H291" i="95"/>
  <c r="I193" i="108" s="1"/>
  <c r="E193" i="108" s="1"/>
  <c r="G291" i="95"/>
  <c r="H193" i="108" s="1"/>
  <c r="D193" i="108" s="1"/>
  <c r="J290" i="95"/>
  <c r="K192" i="108" s="1"/>
  <c r="G192" i="108" s="1"/>
  <c r="I290" i="95"/>
  <c r="J192" i="108" s="1"/>
  <c r="F192" i="108" s="1"/>
  <c r="H290" i="95"/>
  <c r="I192" i="108" s="1"/>
  <c r="E192" i="108" s="1"/>
  <c r="G290" i="95"/>
  <c r="H192" i="108" s="1"/>
  <c r="D192" i="108" s="1"/>
  <c r="J289" i="95"/>
  <c r="K191" i="108" s="1"/>
  <c r="G191" i="108" s="1"/>
  <c r="I289" i="95"/>
  <c r="J191" i="108" s="1"/>
  <c r="F191" i="108" s="1"/>
  <c r="H289" i="95"/>
  <c r="I191" i="108" s="1"/>
  <c r="E191" i="108" s="1"/>
  <c r="G289" i="95"/>
  <c r="H191" i="108" s="1"/>
  <c r="D191" i="108" s="1"/>
  <c r="J288" i="95"/>
  <c r="K190" i="108" s="1"/>
  <c r="G190" i="108" s="1"/>
  <c r="I288" i="95"/>
  <c r="J190" i="108" s="1"/>
  <c r="F190" i="108" s="1"/>
  <c r="H288" i="95"/>
  <c r="I190" i="108" s="1"/>
  <c r="E190" i="108" s="1"/>
  <c r="G288" i="95"/>
  <c r="H190" i="108" s="1"/>
  <c r="D190" i="108" s="1"/>
  <c r="J287" i="95"/>
  <c r="K189" i="108" s="1"/>
  <c r="G189" i="108" s="1"/>
  <c r="I287" i="95"/>
  <c r="J189" i="108" s="1"/>
  <c r="F189" i="108" s="1"/>
  <c r="H287" i="95"/>
  <c r="I189" i="108" s="1"/>
  <c r="E189" i="108" s="1"/>
  <c r="G287" i="95"/>
  <c r="H189" i="108" s="1"/>
  <c r="D189" i="108" s="1"/>
  <c r="J286" i="95"/>
  <c r="K188" i="108" s="1"/>
  <c r="G188" i="108" s="1"/>
  <c r="I286" i="95"/>
  <c r="J188" i="108" s="1"/>
  <c r="F188" i="108" s="1"/>
  <c r="H286" i="95"/>
  <c r="I188" i="108" s="1"/>
  <c r="E188" i="108" s="1"/>
  <c r="G286" i="95"/>
  <c r="H188" i="108" s="1"/>
  <c r="D188" i="108" s="1"/>
  <c r="J285" i="95"/>
  <c r="K187" i="108" s="1"/>
  <c r="G187" i="108" s="1"/>
  <c r="I285" i="95"/>
  <c r="J187" i="108" s="1"/>
  <c r="F187" i="108" s="1"/>
  <c r="H285" i="95"/>
  <c r="I187" i="108" s="1"/>
  <c r="E187" i="108" s="1"/>
  <c r="G285" i="95"/>
  <c r="H187" i="108" s="1"/>
  <c r="D187" i="108" s="1"/>
  <c r="J284" i="95"/>
  <c r="K186" i="108" s="1"/>
  <c r="G186" i="108" s="1"/>
  <c r="I284" i="95"/>
  <c r="J186" i="108" s="1"/>
  <c r="F186" i="108" s="1"/>
  <c r="H284" i="95"/>
  <c r="I186" i="108" s="1"/>
  <c r="E186" i="108" s="1"/>
  <c r="G284" i="95"/>
  <c r="H186" i="108" s="1"/>
  <c r="D186" i="108" s="1"/>
  <c r="J283" i="95"/>
  <c r="K185" i="108" s="1"/>
  <c r="G185" i="108" s="1"/>
  <c r="I283" i="95"/>
  <c r="J185" i="108" s="1"/>
  <c r="F185" i="108" s="1"/>
  <c r="H283" i="95"/>
  <c r="I185" i="108" s="1"/>
  <c r="E185" i="108" s="1"/>
  <c r="G283" i="95"/>
  <c r="H185" i="108" s="1"/>
  <c r="D185" i="108" s="1"/>
  <c r="J282" i="95"/>
  <c r="K184" i="108" s="1"/>
  <c r="G184" i="108" s="1"/>
  <c r="I282" i="95"/>
  <c r="J184" i="108" s="1"/>
  <c r="F184" i="108" s="1"/>
  <c r="H282" i="95"/>
  <c r="I184" i="108" s="1"/>
  <c r="E184" i="108" s="1"/>
  <c r="G282" i="95"/>
  <c r="H184" i="108" s="1"/>
  <c r="D184" i="108" s="1"/>
  <c r="J281" i="95"/>
  <c r="K183" i="108" s="1"/>
  <c r="G183" i="108" s="1"/>
  <c r="I281" i="95"/>
  <c r="J183" i="108" s="1"/>
  <c r="F183" i="108" s="1"/>
  <c r="H281" i="95"/>
  <c r="I183" i="108" s="1"/>
  <c r="E183" i="108" s="1"/>
  <c r="G281" i="95"/>
  <c r="H183" i="108" s="1"/>
  <c r="D183" i="108" s="1"/>
  <c r="J280" i="95"/>
  <c r="K182" i="108" s="1"/>
  <c r="G182" i="108" s="1"/>
  <c r="I280" i="95"/>
  <c r="J182" i="108" s="1"/>
  <c r="F182" i="108" s="1"/>
  <c r="H280" i="95"/>
  <c r="I182" i="108" s="1"/>
  <c r="E182" i="108" s="1"/>
  <c r="G280" i="95"/>
  <c r="H182" i="108" s="1"/>
  <c r="D182" i="108" s="1"/>
  <c r="J279" i="95"/>
  <c r="K181" i="108" s="1"/>
  <c r="G181" i="108" s="1"/>
  <c r="I279" i="95"/>
  <c r="J181" i="108" s="1"/>
  <c r="F181" i="108" s="1"/>
  <c r="H279" i="95"/>
  <c r="I181" i="108" s="1"/>
  <c r="E181" i="108" s="1"/>
  <c r="G279" i="95"/>
  <c r="H181" i="108" s="1"/>
  <c r="D181" i="108" s="1"/>
  <c r="J278" i="95"/>
  <c r="K180" i="108" s="1"/>
  <c r="G180" i="108" s="1"/>
  <c r="I278" i="95"/>
  <c r="J180" i="108" s="1"/>
  <c r="F180" i="108" s="1"/>
  <c r="H278" i="95"/>
  <c r="I180" i="108" s="1"/>
  <c r="E180" i="108" s="1"/>
  <c r="G278" i="95"/>
  <c r="H180" i="108" s="1"/>
  <c r="D180" i="108" s="1"/>
  <c r="J277" i="95"/>
  <c r="K179" i="108" s="1"/>
  <c r="G179" i="108" s="1"/>
  <c r="I277" i="95"/>
  <c r="J179" i="108" s="1"/>
  <c r="F179" i="108" s="1"/>
  <c r="H277" i="95"/>
  <c r="I179" i="108" s="1"/>
  <c r="E179" i="108" s="1"/>
  <c r="G277" i="95"/>
  <c r="H179" i="108" s="1"/>
  <c r="D179" i="108" s="1"/>
  <c r="J276" i="95"/>
  <c r="K178" i="108" s="1"/>
  <c r="G178" i="108" s="1"/>
  <c r="I276" i="95"/>
  <c r="J178" i="108" s="1"/>
  <c r="F178" i="108" s="1"/>
  <c r="H276" i="95"/>
  <c r="I178" i="108" s="1"/>
  <c r="E178" i="108" s="1"/>
  <c r="G276" i="95"/>
  <c r="H178" i="108" s="1"/>
  <c r="D178" i="108" s="1"/>
  <c r="J275" i="95"/>
  <c r="K177" i="108" s="1"/>
  <c r="G177" i="108" s="1"/>
  <c r="I275" i="95"/>
  <c r="J177" i="108" s="1"/>
  <c r="F177" i="108" s="1"/>
  <c r="H275" i="95"/>
  <c r="I177" i="108" s="1"/>
  <c r="E177" i="108" s="1"/>
  <c r="G275" i="95"/>
  <c r="H177" i="108" s="1"/>
  <c r="D177" i="108" s="1"/>
  <c r="D158" i="108" s="1"/>
  <c r="AN172" i="95"/>
  <c r="AL172" i="95"/>
  <c r="AK172" i="95"/>
  <c r="AJ172" i="95"/>
  <c r="AH172" i="95"/>
  <c r="AG172" i="95"/>
  <c r="AF172" i="95"/>
  <c r="AD172" i="95"/>
  <c r="AC172" i="95"/>
  <c r="AB172" i="95"/>
  <c r="W195" i="95"/>
  <c r="V195" i="95"/>
  <c r="U195" i="95"/>
  <c r="T195" i="95"/>
  <c r="S195" i="95"/>
  <c r="R195" i="95"/>
  <c r="Q195" i="95"/>
  <c r="P195" i="95"/>
  <c r="O195" i="95"/>
  <c r="N195" i="95"/>
  <c r="M195" i="95"/>
  <c r="L195" i="95"/>
  <c r="K195" i="95"/>
  <c r="L159" i="95"/>
  <c r="K159" i="95"/>
  <c r="J159" i="95"/>
  <c r="I159" i="95"/>
  <c r="H159" i="95"/>
  <c r="G159" i="95"/>
  <c r="F159" i="95"/>
  <c r="L158" i="95"/>
  <c r="K158" i="95"/>
  <c r="J158" i="95"/>
  <c r="I158" i="95"/>
  <c r="H158" i="95"/>
  <c r="G158" i="95"/>
  <c r="F158" i="95"/>
  <c r="J157" i="95"/>
  <c r="I157" i="95"/>
  <c r="B54" i="95"/>
  <c r="B79" i="95" s="1"/>
  <c r="B53" i="95"/>
  <c r="C38" i="208" s="1"/>
  <c r="B52" i="95"/>
  <c r="B51" i="95"/>
  <c r="C36" i="208" s="1"/>
  <c r="B50" i="95"/>
  <c r="C35" i="208" s="1"/>
  <c r="B49" i="95"/>
  <c r="C34" i="208" s="1"/>
  <c r="B48" i="95"/>
  <c r="B47" i="95"/>
  <c r="C32" i="208" s="1"/>
  <c r="B46" i="95"/>
  <c r="C31" i="208" s="1"/>
  <c r="B45" i="95"/>
  <c r="C30" i="208" s="1"/>
  <c r="B44" i="95"/>
  <c r="B43" i="95"/>
  <c r="C28" i="208" s="1"/>
  <c r="B42" i="95"/>
  <c r="C27" i="208" s="1"/>
  <c r="B41" i="95"/>
  <c r="C26" i="208" s="1"/>
  <c r="B40" i="95"/>
  <c r="B39" i="95"/>
  <c r="C24" i="208" s="1"/>
  <c r="B38" i="95"/>
  <c r="C23" i="208" s="1"/>
  <c r="B37" i="95"/>
  <c r="C22" i="208" s="1"/>
  <c r="B36" i="95"/>
  <c r="AM35" i="95"/>
  <c r="AL35" i="95"/>
  <c r="AK35" i="95"/>
  <c r="AJ35" i="95"/>
  <c r="AI35" i="95"/>
  <c r="AH35" i="95"/>
  <c r="AG35" i="95"/>
  <c r="AF35" i="95"/>
  <c r="AE35" i="95"/>
  <c r="AD35" i="95"/>
  <c r="AC35" i="95"/>
  <c r="AB35" i="95"/>
  <c r="B35" i="95"/>
  <c r="C20" i="208" s="1"/>
  <c r="AM34" i="95"/>
  <c r="AL34" i="95"/>
  <c r="AK34" i="95"/>
  <c r="AJ34" i="95"/>
  <c r="AI34" i="95"/>
  <c r="AH34" i="95"/>
  <c r="AG34" i="95"/>
  <c r="AF34" i="95"/>
  <c r="AE34" i="95"/>
  <c r="AD34" i="95"/>
  <c r="AC34" i="95"/>
  <c r="AB34" i="95"/>
  <c r="B34" i="95"/>
  <c r="C19" i="208" s="1"/>
  <c r="L57" i="212"/>
  <c r="E57" i="212"/>
  <c r="L56" i="212"/>
  <c r="L54" i="212"/>
  <c r="H50" i="212"/>
  <c r="F50" i="212"/>
  <c r="H49" i="212"/>
  <c r="F49" i="212"/>
  <c r="H44" i="212"/>
  <c r="F44" i="212"/>
  <c r="H42" i="212"/>
  <c r="F42" i="212"/>
  <c r="H41" i="212"/>
  <c r="F41" i="212"/>
  <c r="H37" i="212"/>
  <c r="F37" i="212"/>
  <c r="H35" i="212"/>
  <c r="F35" i="212"/>
  <c r="G77" i="69"/>
  <c r="M122" i="68"/>
  <c r="M121" i="68"/>
  <c r="M119" i="68"/>
  <c r="M118" i="68"/>
  <c r="M117" i="68"/>
  <c r="M116" i="68"/>
  <c r="M115" i="68"/>
  <c r="M114" i="68"/>
  <c r="M113" i="68"/>
  <c r="M112" i="68"/>
  <c r="M111" i="68"/>
  <c r="M110" i="68"/>
  <c r="M109" i="68"/>
  <c r="M107" i="68"/>
  <c r="M104" i="68"/>
  <c r="M103" i="68"/>
  <c r="M102" i="68"/>
  <c r="M101" i="68"/>
  <c r="M97" i="68"/>
  <c r="M48" i="68"/>
  <c r="M47" i="68"/>
  <c r="M46" i="68"/>
  <c r="M43" i="68"/>
  <c r="M42" i="68"/>
  <c r="M41" i="68"/>
  <c r="M40" i="68"/>
  <c r="M39" i="68"/>
  <c r="M29" i="68"/>
  <c r="M28" i="68"/>
  <c r="M27" i="68"/>
  <c r="M26" i="68"/>
  <c r="C16" i="68"/>
  <c r="H8" i="68"/>
  <c r="E2" i="68"/>
  <c r="H157" i="95" l="1"/>
  <c r="C63" i="155"/>
  <c r="F93" i="118"/>
  <c r="F125" i="118" s="1"/>
  <c r="F97" i="118"/>
  <c r="F129" i="118" s="1"/>
  <c r="E98" i="118"/>
  <c r="E130" i="118" s="1"/>
  <c r="D99" i="118"/>
  <c r="D131" i="118" s="1"/>
  <c r="E98" i="100"/>
  <c r="E130" i="100" s="1"/>
  <c r="E102" i="100"/>
  <c r="E134" i="100" s="1"/>
  <c r="C64" i="155"/>
  <c r="C69" i="155" s="1"/>
  <c r="C76" i="155"/>
  <c r="M141" i="19"/>
  <c r="F99" i="120"/>
  <c r="F131" i="120" s="1"/>
  <c r="C117" i="117"/>
  <c r="C149" i="117" s="1"/>
  <c r="D99" i="121"/>
  <c r="D131" i="121" s="1"/>
  <c r="D96" i="100"/>
  <c r="D128" i="100" s="1"/>
  <c r="D100" i="100"/>
  <c r="D132" i="100" s="1"/>
  <c r="E65" i="96"/>
  <c r="F31" i="226"/>
  <c r="C151" i="209"/>
  <c r="C159" i="209"/>
  <c r="J81" i="287"/>
  <c r="E81" i="287"/>
  <c r="N81" i="287"/>
  <c r="I81" i="287"/>
  <c r="C81" i="287"/>
  <c r="F81" i="287"/>
  <c r="M81" i="287"/>
  <c r="G81" i="287"/>
  <c r="K81" i="287"/>
  <c r="H81" i="287"/>
  <c r="D81" i="287"/>
  <c r="L81" i="287"/>
  <c r="D147" i="108"/>
  <c r="C119" i="209" s="1"/>
  <c r="N441" i="92"/>
  <c r="D625" i="217"/>
  <c r="D300" i="217"/>
  <c r="D298" i="217"/>
  <c r="D617" i="217"/>
  <c r="D619" i="217" s="1"/>
  <c r="S77" i="155"/>
  <c r="D78" i="155"/>
  <c r="H78" i="155"/>
  <c r="L78" i="155"/>
  <c r="P78" i="155"/>
  <c r="D76" i="155"/>
  <c r="E78" i="155"/>
  <c r="I78" i="155"/>
  <c r="M78" i="155"/>
  <c r="Q79" i="155"/>
  <c r="C17" i="227"/>
  <c r="C22" i="227" s="1"/>
  <c r="C27" i="227" s="1"/>
  <c r="C50" i="93"/>
  <c r="D44" i="92" s="1"/>
  <c r="H44" i="155"/>
  <c r="H50" i="155" s="1"/>
  <c r="H56" i="155" s="1"/>
  <c r="E76" i="155"/>
  <c r="Q77" i="155"/>
  <c r="F78" i="155"/>
  <c r="J78" i="155"/>
  <c r="N78" i="155"/>
  <c r="R79" i="155"/>
  <c r="R77" i="155"/>
  <c r="C78" i="155"/>
  <c r="G78" i="155"/>
  <c r="K78" i="155"/>
  <c r="O78" i="155"/>
  <c r="S79" i="155"/>
  <c r="C101" i="117"/>
  <c r="C133" i="117" s="1"/>
  <c r="D93" i="121"/>
  <c r="D125" i="121" s="1"/>
  <c r="C94" i="121"/>
  <c r="C126" i="121" s="1"/>
  <c r="AO54" i="111"/>
  <c r="F95" i="120"/>
  <c r="F127" i="120" s="1"/>
  <c r="F69" i="117"/>
  <c r="C97" i="117"/>
  <c r="C129" i="117" s="1"/>
  <c r="C95" i="117"/>
  <c r="C127" i="117" s="1"/>
  <c r="C99" i="117"/>
  <c r="C131" i="117" s="1"/>
  <c r="C588" i="217"/>
  <c r="K35" i="212"/>
  <c r="K41" i="212"/>
  <c r="K44" i="212"/>
  <c r="K50" i="212"/>
  <c r="K37" i="212"/>
  <c r="K42" i="212"/>
  <c r="K49" i="212"/>
  <c r="J35" i="212"/>
  <c r="K89" i="95" s="1"/>
  <c r="G160" i="108"/>
  <c r="H25" i="211" s="1"/>
  <c r="C207" i="211" s="1"/>
  <c r="D207" i="211" s="1"/>
  <c r="E207" i="211" s="1"/>
  <c r="F207" i="211" s="1"/>
  <c r="G207" i="211" s="1"/>
  <c r="H207" i="211" s="1"/>
  <c r="I207" i="211" s="1"/>
  <c r="J207" i="211" s="1"/>
  <c r="K207" i="211" s="1"/>
  <c r="L207" i="211" s="1"/>
  <c r="G164" i="108"/>
  <c r="H29" i="211" s="1"/>
  <c r="C211" i="211" s="1"/>
  <c r="D211" i="211" s="1"/>
  <c r="E211" i="211" s="1"/>
  <c r="F211" i="211" s="1"/>
  <c r="G211" i="211" s="1"/>
  <c r="H211" i="211" s="1"/>
  <c r="I211" i="211" s="1"/>
  <c r="J211" i="211" s="1"/>
  <c r="K211" i="211" s="1"/>
  <c r="L211" i="211" s="1"/>
  <c r="G168" i="108"/>
  <c r="H33" i="211" s="1"/>
  <c r="C215" i="211" s="1"/>
  <c r="D215" i="211" s="1"/>
  <c r="E215" i="211" s="1"/>
  <c r="F215" i="211" s="1"/>
  <c r="G215" i="211" s="1"/>
  <c r="H215" i="211" s="1"/>
  <c r="I215" i="211" s="1"/>
  <c r="J215" i="211" s="1"/>
  <c r="K215" i="211" s="1"/>
  <c r="L215" i="211" s="1"/>
  <c r="G172" i="108"/>
  <c r="H37" i="211" s="1"/>
  <c r="C219" i="211" s="1"/>
  <c r="D219" i="211" s="1"/>
  <c r="E219" i="211" s="1"/>
  <c r="F219" i="211" s="1"/>
  <c r="G219" i="211" s="1"/>
  <c r="H219" i="211" s="1"/>
  <c r="I219" i="211" s="1"/>
  <c r="J219" i="211" s="1"/>
  <c r="K219" i="211" s="1"/>
  <c r="L219" i="211" s="1"/>
  <c r="G176" i="108"/>
  <c r="H41" i="211" s="1"/>
  <c r="C223" i="211" s="1"/>
  <c r="D223" i="211" s="1"/>
  <c r="E223" i="211" s="1"/>
  <c r="F223" i="211" s="1"/>
  <c r="G223" i="211" s="1"/>
  <c r="H223" i="211" s="1"/>
  <c r="I223" i="211" s="1"/>
  <c r="J223" i="211" s="1"/>
  <c r="K223" i="211" s="1"/>
  <c r="L223" i="211" s="1"/>
  <c r="F53" i="108"/>
  <c r="E111" i="117"/>
  <c r="E143" i="117" s="1"/>
  <c r="E115" i="117"/>
  <c r="E147" i="117" s="1"/>
  <c r="F93" i="121"/>
  <c r="F125" i="121" s="1"/>
  <c r="F97" i="121"/>
  <c r="F129" i="121" s="1"/>
  <c r="F94" i="100"/>
  <c r="F126" i="100" s="1"/>
  <c r="E95" i="100"/>
  <c r="E127" i="100" s="1"/>
  <c r="E99" i="100"/>
  <c r="E131" i="100" s="1"/>
  <c r="F271" i="217"/>
  <c r="F34" i="226"/>
  <c r="R38" i="155"/>
  <c r="N59" i="155"/>
  <c r="N65" i="155" s="1"/>
  <c r="F94" i="121"/>
  <c r="F126" i="121" s="1"/>
  <c r="E110" i="100"/>
  <c r="E142" i="100" s="1"/>
  <c r="D33" i="93"/>
  <c r="H33" i="93"/>
  <c r="L33" i="93"/>
  <c r="P33" i="93"/>
  <c r="C44" i="93"/>
  <c r="C150" i="209"/>
  <c r="C162" i="209"/>
  <c r="F95" i="121"/>
  <c r="F127" i="121" s="1"/>
  <c r="F99" i="121"/>
  <c r="F131" i="121" s="1"/>
  <c r="F60" i="126"/>
  <c r="J60" i="126" s="1"/>
  <c r="F64" i="126"/>
  <c r="J64" i="126" s="1"/>
  <c r="F68" i="126"/>
  <c r="J68" i="126" s="1"/>
  <c r="E77" i="126"/>
  <c r="I77" i="126" s="1"/>
  <c r="E81" i="126"/>
  <c r="I81" i="126" s="1"/>
  <c r="E85" i="126"/>
  <c r="I85" i="126" s="1"/>
  <c r="C143" i="209"/>
  <c r="D116" i="117"/>
  <c r="D148" i="117" s="1"/>
  <c r="L38" i="155"/>
  <c r="G63" i="155"/>
  <c r="K63" i="155"/>
  <c r="O63" i="155"/>
  <c r="D360" i="19"/>
  <c r="D369" i="19" s="1"/>
  <c r="D109" i="117"/>
  <c r="D141" i="117" s="1"/>
  <c r="D113" i="117"/>
  <c r="D145" i="117" s="1"/>
  <c r="D117" i="117"/>
  <c r="D149" i="117" s="1"/>
  <c r="D115" i="100"/>
  <c r="D147" i="100" s="1"/>
  <c r="P38" i="155"/>
  <c r="X38" i="155"/>
  <c r="X44" i="155" s="1"/>
  <c r="X50" i="155" s="1"/>
  <c r="X56" i="155" s="1"/>
  <c r="X62" i="155" s="1"/>
  <c r="T360" i="19"/>
  <c r="T369" i="19" s="1"/>
  <c r="F20" i="226"/>
  <c r="D38" i="155"/>
  <c r="A68" i="19"/>
  <c r="G192" i="19"/>
  <c r="M192" i="19"/>
  <c r="G250" i="19"/>
  <c r="M250" i="19"/>
  <c r="G292" i="19"/>
  <c r="M292" i="19"/>
  <c r="G322" i="19"/>
  <c r="A322" i="19" s="1"/>
  <c r="G338" i="19"/>
  <c r="A338" i="19" s="1"/>
  <c r="F98" i="119"/>
  <c r="F130" i="119" s="1"/>
  <c r="E117" i="119"/>
  <c r="E149" i="119" s="1"/>
  <c r="F94" i="118"/>
  <c r="F126" i="118" s="1"/>
  <c r="E95" i="118"/>
  <c r="E127" i="118" s="1"/>
  <c r="D100" i="118"/>
  <c r="D132" i="118" s="1"/>
  <c r="F102" i="118"/>
  <c r="F134" i="118" s="1"/>
  <c r="F108" i="118"/>
  <c r="F140" i="118" s="1"/>
  <c r="F112" i="118"/>
  <c r="F144" i="118" s="1"/>
  <c r="E117" i="118"/>
  <c r="E149" i="118" s="1"/>
  <c r="D97" i="117"/>
  <c r="D129" i="117" s="1"/>
  <c r="C102" i="117"/>
  <c r="C134" i="117" s="1"/>
  <c r="E97" i="121"/>
  <c r="E129" i="121" s="1"/>
  <c r="D98" i="121"/>
  <c r="D130" i="121" s="1"/>
  <c r="C99" i="121"/>
  <c r="C131" i="121" s="1"/>
  <c r="E94" i="100"/>
  <c r="E126" i="100" s="1"/>
  <c r="D95" i="100"/>
  <c r="D127" i="100" s="1"/>
  <c r="D99" i="100"/>
  <c r="D131" i="100" s="1"/>
  <c r="AO55" i="111"/>
  <c r="AP56" i="111"/>
  <c r="AO59" i="111"/>
  <c r="AP60" i="111"/>
  <c r="AO63" i="111"/>
  <c r="E33" i="93"/>
  <c r="I33" i="93"/>
  <c r="M33" i="93"/>
  <c r="D44" i="93"/>
  <c r="H44" i="93"/>
  <c r="L44" i="93"/>
  <c r="B590" i="19"/>
  <c r="B43" i="209"/>
  <c r="B145" i="209" s="1"/>
  <c r="B197" i="209" s="1"/>
  <c r="B602" i="19"/>
  <c r="B55" i="209"/>
  <c r="B157" i="209" s="1"/>
  <c r="B209" i="209" s="1"/>
  <c r="B44" i="209"/>
  <c r="B146" i="209" s="1"/>
  <c r="B198" i="209" s="1"/>
  <c r="B591" i="19"/>
  <c r="B48" i="209"/>
  <c r="B150" i="209" s="1"/>
  <c r="B202" i="209" s="1"/>
  <c r="B595" i="19"/>
  <c r="B52" i="209"/>
  <c r="B599" i="19"/>
  <c r="B56" i="209"/>
  <c r="B603" i="19"/>
  <c r="B41" i="209"/>
  <c r="B169" i="209" s="1"/>
  <c r="B221" i="209" s="1"/>
  <c r="B247" i="209" s="1"/>
  <c r="B16" i="210" s="1"/>
  <c r="B607" i="19"/>
  <c r="B594" i="19"/>
  <c r="B47" i="209"/>
  <c r="B101" i="209" s="1"/>
  <c r="B125" i="209" s="1"/>
  <c r="B59" i="209"/>
  <c r="B161" i="209" s="1"/>
  <c r="B213" i="209" s="1"/>
  <c r="B606" i="19"/>
  <c r="B592" i="19"/>
  <c r="B45" i="209"/>
  <c r="B99" i="209" s="1"/>
  <c r="B123" i="209" s="1"/>
  <c r="B49" i="209"/>
  <c r="B596" i="19"/>
  <c r="B53" i="209"/>
  <c r="B181" i="209" s="1"/>
  <c r="B233" i="209" s="1"/>
  <c r="B259" i="209" s="1"/>
  <c r="B28" i="210" s="1"/>
  <c r="B600" i="19"/>
  <c r="B57" i="209"/>
  <c r="B604" i="19"/>
  <c r="B60" i="209"/>
  <c r="B608" i="19"/>
  <c r="B51" i="209"/>
  <c r="B153" i="209" s="1"/>
  <c r="B205" i="209" s="1"/>
  <c r="B598" i="19"/>
  <c r="B42" i="209"/>
  <c r="B170" i="209" s="1"/>
  <c r="B222" i="209" s="1"/>
  <c r="B248" i="209" s="1"/>
  <c r="B17" i="210" s="1"/>
  <c r="B589" i="19"/>
  <c r="B46" i="209"/>
  <c r="B174" i="209" s="1"/>
  <c r="B226" i="209" s="1"/>
  <c r="B252" i="209" s="1"/>
  <c r="B21" i="210" s="1"/>
  <c r="B593" i="19"/>
  <c r="B597" i="19"/>
  <c r="B50" i="209"/>
  <c r="B601" i="19"/>
  <c r="B54" i="209"/>
  <c r="B182" i="209" s="1"/>
  <c r="B234" i="209" s="1"/>
  <c r="B260" i="209" s="1"/>
  <c r="B29" i="210" s="1"/>
  <c r="B605" i="19"/>
  <c r="B58" i="209"/>
  <c r="G38" i="155"/>
  <c r="C112" i="121"/>
  <c r="C144" i="121" s="1"/>
  <c r="F113" i="121"/>
  <c r="F145" i="121" s="1"/>
  <c r="C64" i="126"/>
  <c r="G64" i="126" s="1"/>
  <c r="D48" i="209"/>
  <c r="D150" i="209" s="1"/>
  <c r="F24" i="226"/>
  <c r="P22" i="93"/>
  <c r="S38" i="155"/>
  <c r="K146" i="19"/>
  <c r="E57" i="119" s="1"/>
  <c r="E74" i="119" s="1"/>
  <c r="E91" i="119" s="1"/>
  <c r="E107" i="119" s="1"/>
  <c r="E122" i="119" s="1"/>
  <c r="E138" i="119" s="1"/>
  <c r="G54" i="108"/>
  <c r="G38" i="108" s="1"/>
  <c r="F31" i="152" s="1"/>
  <c r="K54" i="108"/>
  <c r="K38" i="108" s="1"/>
  <c r="J31" i="152" s="1"/>
  <c r="O54" i="108"/>
  <c r="O38" i="108" s="1"/>
  <c r="N31" i="152" s="1"/>
  <c r="D22" i="93"/>
  <c r="C38" i="155"/>
  <c r="D65" i="155"/>
  <c r="H65" i="155"/>
  <c r="F58" i="155"/>
  <c r="F80" i="155" s="1"/>
  <c r="D163" i="19"/>
  <c r="J163" i="19" s="1"/>
  <c r="L360" i="19"/>
  <c r="L369" i="19" s="1"/>
  <c r="C62" i="126"/>
  <c r="G62" i="126" s="1"/>
  <c r="J42" i="212"/>
  <c r="K96" i="95" s="1"/>
  <c r="H57" i="212"/>
  <c r="J44" i="212"/>
  <c r="K98" i="95" s="1"/>
  <c r="K61" i="218"/>
  <c r="K57" i="212"/>
  <c r="J50" i="212"/>
  <c r="K104" i="95" s="1"/>
  <c r="F62" i="126"/>
  <c r="J62" i="126" s="1"/>
  <c r="F66" i="126"/>
  <c r="J66" i="126" s="1"/>
  <c r="F59" i="126"/>
  <c r="J59" i="126" s="1"/>
  <c r="F63" i="126"/>
  <c r="J63" i="126" s="1"/>
  <c r="F67" i="126"/>
  <c r="J67" i="126" s="1"/>
  <c r="E111" i="120"/>
  <c r="E143" i="120" s="1"/>
  <c r="E115" i="120"/>
  <c r="E147" i="120" s="1"/>
  <c r="E108" i="120"/>
  <c r="E140" i="120" s="1"/>
  <c r="E116" i="120"/>
  <c r="E148" i="120" s="1"/>
  <c r="G275" i="19"/>
  <c r="D93" i="120"/>
  <c r="D125" i="120" s="1"/>
  <c r="D101" i="120"/>
  <c r="D133" i="120" s="1"/>
  <c r="D94" i="120"/>
  <c r="D126" i="120" s="1"/>
  <c r="E97" i="120"/>
  <c r="E129" i="120" s="1"/>
  <c r="E101" i="120"/>
  <c r="E133" i="120" s="1"/>
  <c r="M275" i="19"/>
  <c r="D97" i="120"/>
  <c r="D129" i="120" s="1"/>
  <c r="D98" i="117"/>
  <c r="D130" i="117" s="1"/>
  <c r="E93" i="120"/>
  <c r="E125" i="120" s="1"/>
  <c r="E95" i="117"/>
  <c r="E127" i="117" s="1"/>
  <c r="D96" i="117"/>
  <c r="D128" i="117" s="1"/>
  <c r="D100" i="117"/>
  <c r="D132" i="117" s="1"/>
  <c r="F102" i="117"/>
  <c r="F134" i="117" s="1"/>
  <c r="E109" i="118"/>
  <c r="E141" i="118" s="1"/>
  <c r="E113" i="118"/>
  <c r="E145" i="118" s="1"/>
  <c r="D114" i="118"/>
  <c r="D146" i="118" s="1"/>
  <c r="C110" i="119"/>
  <c r="C142" i="119" s="1"/>
  <c r="C111" i="119"/>
  <c r="C143" i="119" s="1"/>
  <c r="F112" i="119"/>
  <c r="F144" i="119" s="1"/>
  <c r="F116" i="119"/>
  <c r="F148" i="119" s="1"/>
  <c r="C93" i="118"/>
  <c r="C125" i="118" s="1"/>
  <c r="E99" i="118"/>
  <c r="E131" i="118" s="1"/>
  <c r="C97" i="118"/>
  <c r="C129" i="118" s="1"/>
  <c r="F98" i="118"/>
  <c r="F130" i="118" s="1"/>
  <c r="C97" i="119"/>
  <c r="C129" i="119" s="1"/>
  <c r="E118" i="121"/>
  <c r="E150" i="121" s="1"/>
  <c r="C110" i="118"/>
  <c r="C142" i="118" s="1"/>
  <c r="F115" i="118"/>
  <c r="F147" i="118" s="1"/>
  <c r="C108" i="120"/>
  <c r="C140" i="120" s="1"/>
  <c r="C112" i="120"/>
  <c r="C144" i="120" s="1"/>
  <c r="C116" i="120"/>
  <c r="C148" i="120" s="1"/>
  <c r="E108" i="119"/>
  <c r="E140" i="119" s="1"/>
  <c r="E112" i="119"/>
  <c r="E144" i="119" s="1"/>
  <c r="E114" i="119"/>
  <c r="E146" i="119" s="1"/>
  <c r="D109" i="118"/>
  <c r="D141" i="118" s="1"/>
  <c r="D113" i="118"/>
  <c r="D145" i="118" s="1"/>
  <c r="C114" i="118"/>
  <c r="C146" i="118" s="1"/>
  <c r="D115" i="120"/>
  <c r="D147" i="120" s="1"/>
  <c r="F100" i="121"/>
  <c r="F132" i="121" s="1"/>
  <c r="F101" i="121"/>
  <c r="F133" i="121" s="1"/>
  <c r="E102" i="121"/>
  <c r="E134" i="121" s="1"/>
  <c r="D92" i="121"/>
  <c r="D124" i="121" s="1"/>
  <c r="E98" i="117"/>
  <c r="E130" i="117" s="1"/>
  <c r="F18" i="226"/>
  <c r="F41" i="184"/>
  <c r="F48" i="184" s="1"/>
  <c r="F42" i="184"/>
  <c r="F49" i="184" s="1"/>
  <c r="C41" i="184"/>
  <c r="C48" i="184" s="1"/>
  <c r="C41" i="183"/>
  <c r="C48" i="183" s="1"/>
  <c r="D40" i="183"/>
  <c r="D47" i="183" s="1"/>
  <c r="D42" i="183"/>
  <c r="D49" i="183" s="1"/>
  <c r="D33" i="182"/>
  <c r="E42" i="183"/>
  <c r="E49" i="183" s="1"/>
  <c r="C20" i="185"/>
  <c r="D41" i="185" s="1"/>
  <c r="C20" i="201"/>
  <c r="D41" i="201" s="1"/>
  <c r="C20" i="189"/>
  <c r="D41" i="189" s="1"/>
  <c r="C20" i="202"/>
  <c r="D41" i="202" s="1"/>
  <c r="C20" i="193"/>
  <c r="D41" i="193" s="1"/>
  <c r="E79" i="126"/>
  <c r="I79" i="126" s="1"/>
  <c r="E83" i="126"/>
  <c r="I83" i="126" s="1"/>
  <c r="E76" i="126"/>
  <c r="I76" i="126" s="1"/>
  <c r="E80" i="126"/>
  <c r="I80" i="126" s="1"/>
  <c r="E84" i="126"/>
  <c r="I84" i="126" s="1"/>
  <c r="F108" i="117"/>
  <c r="F140" i="117" s="1"/>
  <c r="E109" i="117"/>
  <c r="E141" i="117" s="1"/>
  <c r="F112" i="117"/>
  <c r="F144" i="117" s="1"/>
  <c r="E113" i="117"/>
  <c r="E145" i="117" s="1"/>
  <c r="F116" i="117"/>
  <c r="F148" i="117" s="1"/>
  <c r="E117" i="117"/>
  <c r="E149" i="117" s="1"/>
  <c r="D108" i="120"/>
  <c r="D140" i="120" s="1"/>
  <c r="C109" i="120"/>
  <c r="C141" i="120" s="1"/>
  <c r="D112" i="120"/>
  <c r="D144" i="120" s="1"/>
  <c r="C113" i="120"/>
  <c r="C145" i="120" s="1"/>
  <c r="D116" i="120"/>
  <c r="D148" i="120" s="1"/>
  <c r="E118" i="117"/>
  <c r="E150" i="117" s="1"/>
  <c r="C94" i="120"/>
  <c r="C126" i="120" s="1"/>
  <c r="C98" i="120"/>
  <c r="C130" i="120" s="1"/>
  <c r="C102" i="120"/>
  <c r="C134" i="120" s="1"/>
  <c r="F94" i="117"/>
  <c r="F126" i="117" s="1"/>
  <c r="E99" i="117"/>
  <c r="E131" i="117" s="1"/>
  <c r="C95" i="120"/>
  <c r="C127" i="120" s="1"/>
  <c r="C99" i="120"/>
  <c r="C131" i="120" s="1"/>
  <c r="F69" i="120"/>
  <c r="F95" i="117"/>
  <c r="F127" i="117" s="1"/>
  <c r="E96" i="117"/>
  <c r="E128" i="117" s="1"/>
  <c r="E110" i="119"/>
  <c r="E142" i="119" s="1"/>
  <c r="D110" i="118"/>
  <c r="D142" i="118" s="1"/>
  <c r="C111" i="118"/>
  <c r="C143" i="118" s="1"/>
  <c r="M233" i="19"/>
  <c r="D96" i="119"/>
  <c r="D128" i="119" s="1"/>
  <c r="E99" i="119"/>
  <c r="E131" i="119" s="1"/>
  <c r="G233" i="19"/>
  <c r="C100" i="118"/>
  <c r="C132" i="118" s="1"/>
  <c r="F109" i="100"/>
  <c r="F141" i="100" s="1"/>
  <c r="C114" i="119"/>
  <c r="C146" i="119" s="1"/>
  <c r="E108" i="118"/>
  <c r="E140" i="118" s="1"/>
  <c r="E110" i="120"/>
  <c r="E142" i="120" s="1"/>
  <c r="C118" i="120"/>
  <c r="C150" i="120" s="1"/>
  <c r="D113" i="120"/>
  <c r="D145" i="120" s="1"/>
  <c r="M175" i="19"/>
  <c r="D113" i="119"/>
  <c r="D145" i="119" s="1"/>
  <c r="D117" i="119"/>
  <c r="D149" i="119" s="1"/>
  <c r="F109" i="120"/>
  <c r="F141" i="120" s="1"/>
  <c r="F113" i="120"/>
  <c r="F145" i="120" s="1"/>
  <c r="F117" i="120"/>
  <c r="F149" i="120" s="1"/>
  <c r="D115" i="121"/>
  <c r="D147" i="121" s="1"/>
  <c r="D95" i="121"/>
  <c r="D127" i="121" s="1"/>
  <c r="C100" i="121"/>
  <c r="C132" i="121" s="1"/>
  <c r="G158" i="19"/>
  <c r="M158" i="19"/>
  <c r="E95" i="121"/>
  <c r="E127" i="121" s="1"/>
  <c r="D96" i="121"/>
  <c r="D128" i="121" s="1"/>
  <c r="D100" i="121"/>
  <c r="D132" i="121" s="1"/>
  <c r="C101" i="121"/>
  <c r="C133" i="121" s="1"/>
  <c r="F102" i="121"/>
  <c r="F134" i="121" s="1"/>
  <c r="C92" i="100"/>
  <c r="C124" i="100" s="1"/>
  <c r="C96" i="100"/>
  <c r="C128" i="100" s="1"/>
  <c r="F97" i="100"/>
  <c r="F129" i="100" s="1"/>
  <c r="C100" i="100"/>
  <c r="C132" i="100" s="1"/>
  <c r="F101" i="100"/>
  <c r="F133" i="100" s="1"/>
  <c r="E96" i="121"/>
  <c r="E128" i="121" s="1"/>
  <c r="D97" i="121"/>
  <c r="D129" i="121" s="1"/>
  <c r="C98" i="121"/>
  <c r="C130" i="121" s="1"/>
  <c r="D101" i="121"/>
  <c r="D133" i="121" s="1"/>
  <c r="C102" i="121"/>
  <c r="C134" i="121" s="1"/>
  <c r="D92" i="100"/>
  <c r="D124" i="100" s="1"/>
  <c r="C97" i="100"/>
  <c r="C129" i="100" s="1"/>
  <c r="F98" i="100"/>
  <c r="F130" i="100" s="1"/>
  <c r="F102" i="100"/>
  <c r="F134" i="100" s="1"/>
  <c r="C94" i="100"/>
  <c r="C126" i="100" s="1"/>
  <c r="C92" i="117"/>
  <c r="C124" i="117" s="1"/>
  <c r="C102" i="100"/>
  <c r="C134" i="100" s="1"/>
  <c r="C100" i="117"/>
  <c r="C132" i="117" s="1"/>
  <c r="F95" i="100"/>
  <c r="F127" i="100" s="1"/>
  <c r="A141" i="19"/>
  <c r="F97" i="117"/>
  <c r="F129" i="117" s="1"/>
  <c r="E96" i="100"/>
  <c r="E128" i="100" s="1"/>
  <c r="F100" i="19"/>
  <c r="A100" i="19" s="1"/>
  <c r="F21" i="226"/>
  <c r="F19" i="226"/>
  <c r="AP54" i="111"/>
  <c r="AO57" i="111"/>
  <c r="AP58" i="111"/>
  <c r="AO61" i="111"/>
  <c r="AP62" i="111"/>
  <c r="D64" i="111"/>
  <c r="A67" i="19"/>
  <c r="O54" i="111"/>
  <c r="AE54" i="111"/>
  <c r="P55" i="111"/>
  <c r="AF55" i="111"/>
  <c r="Q56" i="111"/>
  <c r="AG56" i="111"/>
  <c r="F57" i="111"/>
  <c r="V57" i="111"/>
  <c r="AL57" i="111"/>
  <c r="G58" i="111"/>
  <c r="W58" i="111"/>
  <c r="AM58" i="111"/>
  <c r="H59" i="111"/>
  <c r="X59" i="111"/>
  <c r="AN59" i="111"/>
  <c r="I60" i="111"/>
  <c r="Y60" i="111"/>
  <c r="AO60" i="111"/>
  <c r="N61" i="111"/>
  <c r="AD61" i="111"/>
  <c r="O62" i="111"/>
  <c r="AE62" i="111"/>
  <c r="P63" i="111"/>
  <c r="AF63" i="111"/>
  <c r="Q64" i="111"/>
  <c r="AG64" i="111"/>
  <c r="F158" i="108"/>
  <c r="G23" i="211" s="1"/>
  <c r="C181" i="211" s="1"/>
  <c r="D181" i="211" s="1"/>
  <c r="E181" i="211" s="1"/>
  <c r="F181" i="211" s="1"/>
  <c r="G181" i="211" s="1"/>
  <c r="H181" i="211" s="1"/>
  <c r="I181" i="211" s="1"/>
  <c r="J181" i="211" s="1"/>
  <c r="K181" i="211" s="1"/>
  <c r="L181" i="211" s="1"/>
  <c r="F159" i="108"/>
  <c r="G24" i="211" s="1"/>
  <c r="C182" i="211" s="1"/>
  <c r="D182" i="211" s="1"/>
  <c r="E182" i="211" s="1"/>
  <c r="F182" i="211" s="1"/>
  <c r="G182" i="211" s="1"/>
  <c r="H182" i="211" s="1"/>
  <c r="I182" i="211" s="1"/>
  <c r="J182" i="211" s="1"/>
  <c r="K182" i="211" s="1"/>
  <c r="L182" i="211" s="1"/>
  <c r="F160" i="108"/>
  <c r="G25" i="211" s="1"/>
  <c r="C183" i="211" s="1"/>
  <c r="D183" i="211" s="1"/>
  <c r="E183" i="211" s="1"/>
  <c r="F183" i="211" s="1"/>
  <c r="G183" i="211" s="1"/>
  <c r="H183" i="211" s="1"/>
  <c r="I183" i="211" s="1"/>
  <c r="J183" i="211" s="1"/>
  <c r="K183" i="211" s="1"/>
  <c r="L183" i="211" s="1"/>
  <c r="F161" i="108"/>
  <c r="G26" i="211" s="1"/>
  <c r="C184" i="211" s="1"/>
  <c r="D184" i="211" s="1"/>
  <c r="E184" i="211" s="1"/>
  <c r="F184" i="211" s="1"/>
  <c r="G184" i="211" s="1"/>
  <c r="H184" i="211" s="1"/>
  <c r="I184" i="211" s="1"/>
  <c r="J184" i="211" s="1"/>
  <c r="K184" i="211" s="1"/>
  <c r="L184" i="211" s="1"/>
  <c r="F162" i="108"/>
  <c r="G27" i="211" s="1"/>
  <c r="C185" i="211" s="1"/>
  <c r="D185" i="211" s="1"/>
  <c r="E185" i="211" s="1"/>
  <c r="F185" i="211" s="1"/>
  <c r="G185" i="211" s="1"/>
  <c r="H185" i="211" s="1"/>
  <c r="I185" i="211" s="1"/>
  <c r="J185" i="211" s="1"/>
  <c r="K185" i="211" s="1"/>
  <c r="L185" i="211" s="1"/>
  <c r="F163" i="108"/>
  <c r="G28" i="211" s="1"/>
  <c r="C186" i="211" s="1"/>
  <c r="D186" i="211" s="1"/>
  <c r="E186" i="211" s="1"/>
  <c r="F186" i="211" s="1"/>
  <c r="G186" i="211" s="1"/>
  <c r="H186" i="211" s="1"/>
  <c r="I186" i="211" s="1"/>
  <c r="J186" i="211" s="1"/>
  <c r="K186" i="211" s="1"/>
  <c r="L186" i="211" s="1"/>
  <c r="F164" i="108"/>
  <c r="G29" i="211" s="1"/>
  <c r="C187" i="211" s="1"/>
  <c r="D187" i="211" s="1"/>
  <c r="E187" i="211" s="1"/>
  <c r="F187" i="211" s="1"/>
  <c r="G187" i="211" s="1"/>
  <c r="H187" i="211" s="1"/>
  <c r="I187" i="211" s="1"/>
  <c r="J187" i="211" s="1"/>
  <c r="K187" i="211" s="1"/>
  <c r="L187" i="211" s="1"/>
  <c r="F165" i="108"/>
  <c r="G30" i="211" s="1"/>
  <c r="C188" i="211" s="1"/>
  <c r="D188" i="211" s="1"/>
  <c r="E188" i="211" s="1"/>
  <c r="F188" i="211" s="1"/>
  <c r="G188" i="211" s="1"/>
  <c r="H188" i="211" s="1"/>
  <c r="I188" i="211" s="1"/>
  <c r="J188" i="211" s="1"/>
  <c r="K188" i="211" s="1"/>
  <c r="L188" i="211" s="1"/>
  <c r="F166" i="108"/>
  <c r="G31" i="211" s="1"/>
  <c r="C189" i="211" s="1"/>
  <c r="D189" i="211" s="1"/>
  <c r="E189" i="211" s="1"/>
  <c r="F189" i="211" s="1"/>
  <c r="G189" i="211" s="1"/>
  <c r="H189" i="211" s="1"/>
  <c r="I189" i="211" s="1"/>
  <c r="J189" i="211" s="1"/>
  <c r="K189" i="211" s="1"/>
  <c r="L189" i="211" s="1"/>
  <c r="F167" i="108"/>
  <c r="G32" i="211" s="1"/>
  <c r="C190" i="211" s="1"/>
  <c r="D190" i="211" s="1"/>
  <c r="E190" i="211" s="1"/>
  <c r="F190" i="211" s="1"/>
  <c r="G190" i="211" s="1"/>
  <c r="H190" i="211" s="1"/>
  <c r="I190" i="211" s="1"/>
  <c r="J190" i="211" s="1"/>
  <c r="K190" i="211" s="1"/>
  <c r="L190" i="211" s="1"/>
  <c r="F168" i="108"/>
  <c r="G33" i="211" s="1"/>
  <c r="C191" i="211" s="1"/>
  <c r="D191" i="211" s="1"/>
  <c r="E191" i="211" s="1"/>
  <c r="F191" i="211" s="1"/>
  <c r="G191" i="211" s="1"/>
  <c r="H191" i="211" s="1"/>
  <c r="I191" i="211" s="1"/>
  <c r="J191" i="211" s="1"/>
  <c r="K191" i="211" s="1"/>
  <c r="L191" i="211" s="1"/>
  <c r="F169" i="108"/>
  <c r="G34" i="211" s="1"/>
  <c r="C192" i="211" s="1"/>
  <c r="D192" i="211" s="1"/>
  <c r="E192" i="211" s="1"/>
  <c r="F192" i="211" s="1"/>
  <c r="G192" i="211" s="1"/>
  <c r="H192" i="211" s="1"/>
  <c r="I192" i="211" s="1"/>
  <c r="J192" i="211" s="1"/>
  <c r="K192" i="211" s="1"/>
  <c r="L192" i="211" s="1"/>
  <c r="F170" i="108"/>
  <c r="G35" i="211" s="1"/>
  <c r="C193" i="211" s="1"/>
  <c r="D193" i="211" s="1"/>
  <c r="E193" i="211" s="1"/>
  <c r="F193" i="211" s="1"/>
  <c r="G193" i="211" s="1"/>
  <c r="H193" i="211" s="1"/>
  <c r="I193" i="211" s="1"/>
  <c r="J193" i="211" s="1"/>
  <c r="K193" i="211" s="1"/>
  <c r="L193" i="211" s="1"/>
  <c r="F171" i="108"/>
  <c r="G36" i="211" s="1"/>
  <c r="C194" i="211" s="1"/>
  <c r="D194" i="211" s="1"/>
  <c r="E194" i="211" s="1"/>
  <c r="F194" i="211" s="1"/>
  <c r="G194" i="211" s="1"/>
  <c r="H194" i="211" s="1"/>
  <c r="I194" i="211" s="1"/>
  <c r="J194" i="211" s="1"/>
  <c r="K194" i="211" s="1"/>
  <c r="L194" i="211" s="1"/>
  <c r="F172" i="108"/>
  <c r="G37" i="211" s="1"/>
  <c r="C195" i="211" s="1"/>
  <c r="D195" i="211" s="1"/>
  <c r="E195" i="211" s="1"/>
  <c r="F195" i="211" s="1"/>
  <c r="G195" i="211" s="1"/>
  <c r="H195" i="211" s="1"/>
  <c r="I195" i="211" s="1"/>
  <c r="J195" i="211" s="1"/>
  <c r="K195" i="211" s="1"/>
  <c r="L195" i="211" s="1"/>
  <c r="F173" i="108"/>
  <c r="G38" i="211" s="1"/>
  <c r="C196" i="211" s="1"/>
  <c r="D196" i="211" s="1"/>
  <c r="E196" i="211" s="1"/>
  <c r="F196" i="211" s="1"/>
  <c r="G196" i="211" s="1"/>
  <c r="H196" i="211" s="1"/>
  <c r="I196" i="211" s="1"/>
  <c r="J196" i="211" s="1"/>
  <c r="K196" i="211" s="1"/>
  <c r="L196" i="211" s="1"/>
  <c r="F174" i="108"/>
  <c r="G39" i="211" s="1"/>
  <c r="C197" i="211" s="1"/>
  <c r="D197" i="211" s="1"/>
  <c r="E197" i="211" s="1"/>
  <c r="F197" i="211" s="1"/>
  <c r="G197" i="211" s="1"/>
  <c r="H197" i="211" s="1"/>
  <c r="I197" i="211" s="1"/>
  <c r="J197" i="211" s="1"/>
  <c r="K197" i="211" s="1"/>
  <c r="L197" i="211" s="1"/>
  <c r="F175" i="108"/>
  <c r="G40" i="211" s="1"/>
  <c r="C198" i="211" s="1"/>
  <c r="D198" i="211" s="1"/>
  <c r="E198" i="211" s="1"/>
  <c r="F198" i="211" s="1"/>
  <c r="G198" i="211" s="1"/>
  <c r="H198" i="211" s="1"/>
  <c r="I198" i="211" s="1"/>
  <c r="J198" i="211" s="1"/>
  <c r="K198" i="211" s="1"/>
  <c r="L198" i="211" s="1"/>
  <c r="F176" i="108"/>
  <c r="G41" i="211" s="1"/>
  <c r="C199" i="211" s="1"/>
  <c r="D199" i="211" s="1"/>
  <c r="E199" i="211" s="1"/>
  <c r="F199" i="211" s="1"/>
  <c r="G199" i="211" s="1"/>
  <c r="H199" i="211" s="1"/>
  <c r="I199" i="211" s="1"/>
  <c r="J199" i="211" s="1"/>
  <c r="K199" i="211" s="1"/>
  <c r="L199" i="211" s="1"/>
  <c r="B64" i="95"/>
  <c r="B68" i="95"/>
  <c r="B72" i="95"/>
  <c r="E158" i="108"/>
  <c r="F23" i="211" s="1"/>
  <c r="C157" i="211" s="1"/>
  <c r="D157" i="211" s="1"/>
  <c r="E157" i="211" s="1"/>
  <c r="F157" i="211" s="1"/>
  <c r="G157" i="211" s="1"/>
  <c r="H157" i="211" s="1"/>
  <c r="I157" i="211" s="1"/>
  <c r="J157" i="211" s="1"/>
  <c r="K157" i="211" s="1"/>
  <c r="L157" i="211" s="1"/>
  <c r="E159" i="108"/>
  <c r="F24" i="211" s="1"/>
  <c r="C158" i="211" s="1"/>
  <c r="D158" i="211" s="1"/>
  <c r="E158" i="211" s="1"/>
  <c r="F158" i="211" s="1"/>
  <c r="G158" i="211" s="1"/>
  <c r="H158" i="211" s="1"/>
  <c r="I158" i="211" s="1"/>
  <c r="J158" i="211" s="1"/>
  <c r="K158" i="211" s="1"/>
  <c r="L158" i="211" s="1"/>
  <c r="E160" i="108"/>
  <c r="F25" i="211" s="1"/>
  <c r="C159" i="211" s="1"/>
  <c r="D159" i="211" s="1"/>
  <c r="E159" i="211" s="1"/>
  <c r="F159" i="211" s="1"/>
  <c r="G159" i="211" s="1"/>
  <c r="H159" i="211" s="1"/>
  <c r="I159" i="211" s="1"/>
  <c r="J159" i="211" s="1"/>
  <c r="K159" i="211" s="1"/>
  <c r="L159" i="211" s="1"/>
  <c r="E161" i="108"/>
  <c r="F26" i="211" s="1"/>
  <c r="C160" i="211" s="1"/>
  <c r="D160" i="211" s="1"/>
  <c r="E160" i="211" s="1"/>
  <c r="F160" i="211" s="1"/>
  <c r="G160" i="211" s="1"/>
  <c r="H160" i="211" s="1"/>
  <c r="I160" i="211" s="1"/>
  <c r="J160" i="211" s="1"/>
  <c r="K160" i="211" s="1"/>
  <c r="L160" i="211" s="1"/>
  <c r="E162" i="108"/>
  <c r="F27" i="211" s="1"/>
  <c r="C161" i="211" s="1"/>
  <c r="D161" i="211" s="1"/>
  <c r="E161" i="211" s="1"/>
  <c r="F161" i="211" s="1"/>
  <c r="G161" i="211" s="1"/>
  <c r="H161" i="211" s="1"/>
  <c r="I161" i="211" s="1"/>
  <c r="J161" i="211" s="1"/>
  <c r="K161" i="211" s="1"/>
  <c r="L161" i="211" s="1"/>
  <c r="E163" i="108"/>
  <c r="F28" i="211" s="1"/>
  <c r="C162" i="211" s="1"/>
  <c r="D162" i="211" s="1"/>
  <c r="E162" i="211" s="1"/>
  <c r="F162" i="211" s="1"/>
  <c r="G162" i="211" s="1"/>
  <c r="H162" i="211" s="1"/>
  <c r="I162" i="211" s="1"/>
  <c r="J162" i="211" s="1"/>
  <c r="K162" i="211" s="1"/>
  <c r="L162" i="211" s="1"/>
  <c r="E164" i="108"/>
  <c r="F29" i="211" s="1"/>
  <c r="C163" i="211" s="1"/>
  <c r="D163" i="211" s="1"/>
  <c r="E163" i="211" s="1"/>
  <c r="F163" i="211" s="1"/>
  <c r="G163" i="211" s="1"/>
  <c r="H163" i="211" s="1"/>
  <c r="I163" i="211" s="1"/>
  <c r="J163" i="211" s="1"/>
  <c r="K163" i="211" s="1"/>
  <c r="L163" i="211" s="1"/>
  <c r="E165" i="108"/>
  <c r="F30" i="211" s="1"/>
  <c r="C164" i="211" s="1"/>
  <c r="D164" i="211" s="1"/>
  <c r="E164" i="211" s="1"/>
  <c r="F164" i="211" s="1"/>
  <c r="G164" i="211" s="1"/>
  <c r="H164" i="211" s="1"/>
  <c r="I164" i="211" s="1"/>
  <c r="J164" i="211" s="1"/>
  <c r="K164" i="211" s="1"/>
  <c r="L164" i="211" s="1"/>
  <c r="E166" i="108"/>
  <c r="F31" i="211" s="1"/>
  <c r="C165" i="211" s="1"/>
  <c r="D165" i="211" s="1"/>
  <c r="E165" i="211" s="1"/>
  <c r="F165" i="211" s="1"/>
  <c r="G165" i="211" s="1"/>
  <c r="H165" i="211" s="1"/>
  <c r="I165" i="211" s="1"/>
  <c r="J165" i="211" s="1"/>
  <c r="K165" i="211" s="1"/>
  <c r="L165" i="211" s="1"/>
  <c r="E167" i="108"/>
  <c r="F32" i="211" s="1"/>
  <c r="C166" i="211" s="1"/>
  <c r="D166" i="211" s="1"/>
  <c r="E166" i="211" s="1"/>
  <c r="F166" i="211" s="1"/>
  <c r="G166" i="211" s="1"/>
  <c r="H166" i="211" s="1"/>
  <c r="I166" i="211" s="1"/>
  <c r="J166" i="211" s="1"/>
  <c r="K166" i="211" s="1"/>
  <c r="L166" i="211" s="1"/>
  <c r="E168" i="108"/>
  <c r="F33" i="211" s="1"/>
  <c r="C167" i="211" s="1"/>
  <c r="D167" i="211" s="1"/>
  <c r="E167" i="211" s="1"/>
  <c r="F167" i="211" s="1"/>
  <c r="G167" i="211" s="1"/>
  <c r="H167" i="211" s="1"/>
  <c r="I167" i="211" s="1"/>
  <c r="J167" i="211" s="1"/>
  <c r="K167" i="211" s="1"/>
  <c r="L167" i="211" s="1"/>
  <c r="E169" i="108"/>
  <c r="F34" i="211" s="1"/>
  <c r="C168" i="211" s="1"/>
  <c r="D168" i="211" s="1"/>
  <c r="E168" i="211" s="1"/>
  <c r="F168" i="211" s="1"/>
  <c r="G168" i="211" s="1"/>
  <c r="H168" i="211" s="1"/>
  <c r="I168" i="211" s="1"/>
  <c r="J168" i="211" s="1"/>
  <c r="K168" i="211" s="1"/>
  <c r="L168" i="211" s="1"/>
  <c r="E170" i="108"/>
  <c r="F35" i="211" s="1"/>
  <c r="C169" i="211" s="1"/>
  <c r="D169" i="211" s="1"/>
  <c r="E169" i="211" s="1"/>
  <c r="F169" i="211" s="1"/>
  <c r="G169" i="211" s="1"/>
  <c r="H169" i="211" s="1"/>
  <c r="I169" i="211" s="1"/>
  <c r="J169" i="211" s="1"/>
  <c r="K169" i="211" s="1"/>
  <c r="L169" i="211" s="1"/>
  <c r="E171" i="108"/>
  <c r="F36" i="211" s="1"/>
  <c r="C170" i="211" s="1"/>
  <c r="D170" i="211" s="1"/>
  <c r="E170" i="211" s="1"/>
  <c r="F170" i="211" s="1"/>
  <c r="G170" i="211" s="1"/>
  <c r="H170" i="211" s="1"/>
  <c r="I170" i="211" s="1"/>
  <c r="J170" i="211" s="1"/>
  <c r="K170" i="211" s="1"/>
  <c r="L170" i="211" s="1"/>
  <c r="E172" i="108"/>
  <c r="F37" i="211" s="1"/>
  <c r="C171" i="211" s="1"/>
  <c r="D171" i="211" s="1"/>
  <c r="E171" i="211" s="1"/>
  <c r="F171" i="211" s="1"/>
  <c r="G171" i="211" s="1"/>
  <c r="H171" i="211" s="1"/>
  <c r="I171" i="211" s="1"/>
  <c r="J171" i="211" s="1"/>
  <c r="K171" i="211" s="1"/>
  <c r="L171" i="211" s="1"/>
  <c r="E173" i="108"/>
  <c r="F38" i="211" s="1"/>
  <c r="C172" i="211" s="1"/>
  <c r="D172" i="211" s="1"/>
  <c r="E172" i="211" s="1"/>
  <c r="F172" i="211" s="1"/>
  <c r="G172" i="211" s="1"/>
  <c r="H172" i="211" s="1"/>
  <c r="I172" i="211" s="1"/>
  <c r="J172" i="211" s="1"/>
  <c r="K172" i="211" s="1"/>
  <c r="L172" i="211" s="1"/>
  <c r="E174" i="108"/>
  <c r="F39" i="211" s="1"/>
  <c r="C173" i="211" s="1"/>
  <c r="D173" i="211" s="1"/>
  <c r="E173" i="211" s="1"/>
  <c r="F173" i="211" s="1"/>
  <c r="G173" i="211" s="1"/>
  <c r="H173" i="211" s="1"/>
  <c r="I173" i="211" s="1"/>
  <c r="J173" i="211" s="1"/>
  <c r="K173" i="211" s="1"/>
  <c r="L173" i="211" s="1"/>
  <c r="E175" i="108"/>
  <c r="F40" i="211" s="1"/>
  <c r="C174" i="211" s="1"/>
  <c r="D174" i="211" s="1"/>
  <c r="E174" i="211" s="1"/>
  <c r="F174" i="211" s="1"/>
  <c r="G174" i="211" s="1"/>
  <c r="H174" i="211" s="1"/>
  <c r="I174" i="211" s="1"/>
  <c r="J174" i="211" s="1"/>
  <c r="K174" i="211" s="1"/>
  <c r="L174" i="211" s="1"/>
  <c r="E176" i="108"/>
  <c r="F41" i="211" s="1"/>
  <c r="C175" i="211" s="1"/>
  <c r="D175" i="211" s="1"/>
  <c r="E175" i="211" s="1"/>
  <c r="F175" i="211" s="1"/>
  <c r="G175" i="211" s="1"/>
  <c r="H175" i="211" s="1"/>
  <c r="I175" i="211" s="1"/>
  <c r="J175" i="211" s="1"/>
  <c r="K175" i="211" s="1"/>
  <c r="L175" i="211" s="1"/>
  <c r="B60" i="95"/>
  <c r="B76" i="95"/>
  <c r="B41" i="182"/>
  <c r="B50" i="182" s="1"/>
  <c r="B21" i="183"/>
  <c r="B31" i="183" s="1"/>
  <c r="B41" i="183" s="1"/>
  <c r="B48" i="183" s="1"/>
  <c r="B359" i="152" s="1"/>
  <c r="B366" i="152" s="1"/>
  <c r="N38" i="155"/>
  <c r="G360" i="19"/>
  <c r="G369" i="19" s="1"/>
  <c r="I53" i="108"/>
  <c r="E118" i="118"/>
  <c r="E150" i="118" s="1"/>
  <c r="D98" i="120"/>
  <c r="D130" i="120" s="1"/>
  <c r="C117" i="120"/>
  <c r="C149" i="120" s="1"/>
  <c r="C74" i="155"/>
  <c r="M63" i="155"/>
  <c r="O360" i="19"/>
  <c r="O369" i="19" s="1"/>
  <c r="E53" i="108"/>
  <c r="M53" i="108"/>
  <c r="J38" i="155"/>
  <c r="O38" i="155"/>
  <c r="E63" i="155"/>
  <c r="C65" i="155"/>
  <c r="H360" i="19"/>
  <c r="H369" i="19" s="1"/>
  <c r="P360" i="19"/>
  <c r="P369" i="19" s="1"/>
  <c r="X360" i="19"/>
  <c r="X369" i="19" s="1"/>
  <c r="F111" i="119"/>
  <c r="F143" i="119" s="1"/>
  <c r="E116" i="119"/>
  <c r="E148" i="119" s="1"/>
  <c r="E94" i="118"/>
  <c r="E126" i="118" s="1"/>
  <c r="D95" i="118"/>
  <c r="D127" i="118" s="1"/>
  <c r="F101" i="118"/>
  <c r="F133" i="118" s="1"/>
  <c r="C116" i="117"/>
  <c r="C148" i="117" s="1"/>
  <c r="F117" i="117"/>
  <c r="F149" i="117" s="1"/>
  <c r="G149" i="117" s="1"/>
  <c r="D120" i="152" s="1"/>
  <c r="E115" i="100"/>
  <c r="E147" i="100" s="1"/>
  <c r="O32" i="96"/>
  <c r="C147" i="209"/>
  <c r="B107" i="209"/>
  <c r="B131" i="209" s="1"/>
  <c r="D63" i="155"/>
  <c r="I63" i="155"/>
  <c r="W360" i="19"/>
  <c r="W369" i="19" s="1"/>
  <c r="I18" i="152"/>
  <c r="I47" i="123"/>
  <c r="L157" i="95"/>
  <c r="F38" i="155"/>
  <c r="K38" i="155"/>
  <c r="V38" i="155"/>
  <c r="V44" i="155" s="1"/>
  <c r="V50" i="155" s="1"/>
  <c r="V56" i="155" s="1"/>
  <c r="V62" i="155" s="1"/>
  <c r="F63" i="155"/>
  <c r="J63" i="155"/>
  <c r="N63" i="155"/>
  <c r="I64" i="155"/>
  <c r="I69" i="155" s="1"/>
  <c r="M64" i="155"/>
  <c r="M69" i="155" s="1"/>
  <c r="L65" i="155"/>
  <c r="E59" i="155"/>
  <c r="E65" i="155" s="1"/>
  <c r="C360" i="19"/>
  <c r="C369" i="19" s="1"/>
  <c r="K360" i="19"/>
  <c r="K369" i="19" s="1"/>
  <c r="S360" i="19"/>
  <c r="S369" i="19" s="1"/>
  <c r="C131" i="108"/>
  <c r="D92" i="119"/>
  <c r="D124" i="119" s="1"/>
  <c r="C93" i="119"/>
  <c r="C125" i="119" s="1"/>
  <c r="F94" i="119"/>
  <c r="F126" i="119" s="1"/>
  <c r="E95" i="119"/>
  <c r="E127" i="119" s="1"/>
  <c r="D100" i="119"/>
  <c r="D132" i="119" s="1"/>
  <c r="C101" i="119"/>
  <c r="C133" i="119" s="1"/>
  <c r="F102" i="119"/>
  <c r="F134" i="119" s="1"/>
  <c r="F108" i="119"/>
  <c r="F140" i="119" s="1"/>
  <c r="E109" i="119"/>
  <c r="E141" i="119" s="1"/>
  <c r="D110" i="119"/>
  <c r="D142" i="119" s="1"/>
  <c r="E113" i="119"/>
  <c r="E145" i="119" s="1"/>
  <c r="D114" i="119"/>
  <c r="D146" i="119" s="1"/>
  <c r="C115" i="119"/>
  <c r="C147" i="119" s="1"/>
  <c r="D109" i="119"/>
  <c r="D141" i="119" s="1"/>
  <c r="F115" i="119"/>
  <c r="F147" i="119" s="1"/>
  <c r="E118" i="119"/>
  <c r="E150" i="119" s="1"/>
  <c r="D96" i="118"/>
  <c r="D128" i="118" s="1"/>
  <c r="E110" i="118"/>
  <c r="E142" i="118" s="1"/>
  <c r="D69" i="120"/>
  <c r="C96" i="121"/>
  <c r="C128" i="121" s="1"/>
  <c r="C109" i="100"/>
  <c r="C141" i="100" s="1"/>
  <c r="F110" i="100"/>
  <c r="F142" i="100" s="1"/>
  <c r="B105" i="209"/>
  <c r="B129" i="209" s="1"/>
  <c r="B113" i="209"/>
  <c r="B137" i="209" s="1"/>
  <c r="E86" i="118"/>
  <c r="E112" i="118"/>
  <c r="E144" i="118" s="1"/>
  <c r="D117" i="118"/>
  <c r="D149" i="118" s="1"/>
  <c r="E112" i="120"/>
  <c r="E144" i="120" s="1"/>
  <c r="C69" i="120"/>
  <c r="F111" i="120"/>
  <c r="F143" i="120" s="1"/>
  <c r="E114" i="120"/>
  <c r="E146" i="120" s="1"/>
  <c r="D117" i="120"/>
  <c r="D149" i="120" s="1"/>
  <c r="D86" i="120"/>
  <c r="D108" i="117"/>
  <c r="D140" i="117" s="1"/>
  <c r="C109" i="117"/>
  <c r="C141" i="117" s="1"/>
  <c r="C113" i="117"/>
  <c r="C145" i="117" s="1"/>
  <c r="D95" i="117"/>
  <c r="D127" i="117" s="1"/>
  <c r="C96" i="117"/>
  <c r="C128" i="117" s="1"/>
  <c r="F101" i="117"/>
  <c r="F133" i="117" s="1"/>
  <c r="D111" i="117"/>
  <c r="D143" i="117" s="1"/>
  <c r="D115" i="117"/>
  <c r="D147" i="117" s="1"/>
  <c r="D111" i="121"/>
  <c r="D143" i="121" s="1"/>
  <c r="C116" i="121"/>
  <c r="C148" i="121" s="1"/>
  <c r="F117" i="121"/>
  <c r="F149" i="121" s="1"/>
  <c r="C93" i="100"/>
  <c r="C125" i="100" s="1"/>
  <c r="C101" i="100"/>
  <c r="C133" i="100" s="1"/>
  <c r="D93" i="100"/>
  <c r="D125" i="100" s="1"/>
  <c r="D101" i="100"/>
  <c r="D133" i="100" s="1"/>
  <c r="D108" i="100"/>
  <c r="D140" i="100" s="1"/>
  <c r="C113" i="100"/>
  <c r="C145" i="100" s="1"/>
  <c r="F114" i="100"/>
  <c r="F146" i="100" s="1"/>
  <c r="F118" i="100"/>
  <c r="F150" i="100" s="1"/>
  <c r="M32" i="96"/>
  <c r="M34" i="96" s="1"/>
  <c r="Q32" i="96"/>
  <c r="Q34" i="96" s="1"/>
  <c r="S32" i="96"/>
  <c r="S34" i="96" s="1"/>
  <c r="U32" i="96"/>
  <c r="U34" i="96" s="1"/>
  <c r="D33" i="96"/>
  <c r="F33" i="96"/>
  <c r="H33" i="96"/>
  <c r="J33" i="96"/>
  <c r="L33" i="96"/>
  <c r="N33" i="96"/>
  <c r="P33" i="96"/>
  <c r="P35" i="96" s="1"/>
  <c r="R33" i="96"/>
  <c r="T33" i="96"/>
  <c r="H22" i="93"/>
  <c r="L22" i="93"/>
  <c r="E62" i="126"/>
  <c r="I62" i="126" s="1"/>
  <c r="E66" i="126"/>
  <c r="I66" i="126" s="1"/>
  <c r="D67" i="126"/>
  <c r="H67" i="126" s="1"/>
  <c r="D79" i="126"/>
  <c r="H79" i="126" s="1"/>
  <c r="K79" i="126" s="1"/>
  <c r="C320" i="152" s="1"/>
  <c r="D83" i="126"/>
  <c r="H83" i="126" s="1"/>
  <c r="G478" i="217"/>
  <c r="D82" i="227"/>
  <c r="D84" i="227" s="1"/>
  <c r="D86" i="227" s="1"/>
  <c r="F22" i="226"/>
  <c r="F30" i="226"/>
  <c r="C115" i="118"/>
  <c r="C147" i="118" s="1"/>
  <c r="F116" i="118"/>
  <c r="F148" i="118" s="1"/>
  <c r="F111" i="118"/>
  <c r="F143" i="118" s="1"/>
  <c r="E114" i="118"/>
  <c r="E146" i="118" s="1"/>
  <c r="E116" i="118"/>
  <c r="E148" i="118" s="1"/>
  <c r="C110" i="120"/>
  <c r="C142" i="120" s="1"/>
  <c r="C86" i="120"/>
  <c r="F115" i="120"/>
  <c r="F147" i="120" s="1"/>
  <c r="E118" i="120"/>
  <c r="E150" i="120" s="1"/>
  <c r="C93" i="117"/>
  <c r="C125" i="117" s="1"/>
  <c r="F98" i="117"/>
  <c r="F130" i="117" s="1"/>
  <c r="C50" i="117"/>
  <c r="E93" i="117"/>
  <c r="E125" i="117" s="1"/>
  <c r="E94" i="117"/>
  <c r="E126" i="117" s="1"/>
  <c r="D99" i="117"/>
  <c r="D131" i="117" s="1"/>
  <c r="E110" i="117"/>
  <c r="E142" i="117" s="1"/>
  <c r="E114" i="117"/>
  <c r="E146" i="117" s="1"/>
  <c r="E92" i="121"/>
  <c r="E124" i="121" s="1"/>
  <c r="E100" i="121"/>
  <c r="E132" i="121" s="1"/>
  <c r="E110" i="121"/>
  <c r="E142" i="121" s="1"/>
  <c r="E92" i="100"/>
  <c r="E124" i="100" s="1"/>
  <c r="C98" i="100"/>
  <c r="C130" i="100" s="1"/>
  <c r="F99" i="100"/>
  <c r="F131" i="100" s="1"/>
  <c r="E100" i="100"/>
  <c r="E132" i="100" s="1"/>
  <c r="D112" i="100"/>
  <c r="D144" i="100" s="1"/>
  <c r="C117" i="100"/>
  <c r="C149" i="100" s="1"/>
  <c r="E22" i="93"/>
  <c r="C33" i="93"/>
  <c r="F44" i="93"/>
  <c r="J44" i="93"/>
  <c r="N44" i="93"/>
  <c r="E59" i="126"/>
  <c r="I59" i="126" s="1"/>
  <c r="E63" i="126"/>
  <c r="I63" i="126" s="1"/>
  <c r="E67" i="126"/>
  <c r="I67" i="126" s="1"/>
  <c r="D68" i="126"/>
  <c r="H68" i="126" s="1"/>
  <c r="D76" i="126"/>
  <c r="H76" i="126" s="1"/>
  <c r="D80" i="126"/>
  <c r="H80" i="126" s="1"/>
  <c r="K80" i="126" s="1"/>
  <c r="C321" i="152" s="1"/>
  <c r="D84" i="126"/>
  <c r="H84" i="126" s="1"/>
  <c r="K84" i="126" s="1"/>
  <c r="C325" i="152" s="1"/>
  <c r="C42" i="183"/>
  <c r="C49" i="183" s="1"/>
  <c r="D40" i="184"/>
  <c r="D47" i="184" s="1"/>
  <c r="C148" i="209"/>
  <c r="B80" i="209"/>
  <c r="B106" i="209"/>
  <c r="B130" i="209" s="1"/>
  <c r="B108" i="209"/>
  <c r="B132" i="209" s="1"/>
  <c r="B110" i="209"/>
  <c r="B134" i="209" s="1"/>
  <c r="B114" i="209"/>
  <c r="B138" i="209" s="1"/>
  <c r="B154" i="209"/>
  <c r="B206" i="209" s="1"/>
  <c r="B162" i="209"/>
  <c r="B214" i="209" s="1"/>
  <c r="I568" i="217"/>
  <c r="H569" i="217"/>
  <c r="G570" i="217"/>
  <c r="F571" i="217"/>
  <c r="H578" i="217"/>
  <c r="I82" i="227"/>
  <c r="I84" i="227" s="1"/>
  <c r="I86" i="227" s="1"/>
  <c r="M82" i="227"/>
  <c r="M84" i="227" s="1"/>
  <c r="M86" i="227" s="1"/>
  <c r="Q82" i="227"/>
  <c r="Q84" i="227" s="1"/>
  <c r="Q86" i="227" s="1"/>
  <c r="U82" i="227"/>
  <c r="U84" i="227" s="1"/>
  <c r="U86" i="227" s="1"/>
  <c r="F26" i="226"/>
  <c r="F33" i="226"/>
  <c r="E69" i="120"/>
  <c r="D109" i="120"/>
  <c r="D141" i="120" s="1"/>
  <c r="D111" i="120"/>
  <c r="D143" i="120" s="1"/>
  <c r="C114" i="120"/>
  <c r="C146" i="120" s="1"/>
  <c r="C94" i="117"/>
  <c r="C126" i="117" s="1"/>
  <c r="C111" i="117"/>
  <c r="C143" i="117" s="1"/>
  <c r="C115" i="117"/>
  <c r="C147" i="117" s="1"/>
  <c r="F93" i="117"/>
  <c r="F125" i="117" s="1"/>
  <c r="C108" i="117"/>
  <c r="C140" i="117" s="1"/>
  <c r="F109" i="117"/>
  <c r="F141" i="117" s="1"/>
  <c r="E93" i="121"/>
  <c r="E125" i="121" s="1"/>
  <c r="D94" i="121"/>
  <c r="D126" i="121" s="1"/>
  <c r="G126" i="121" s="1"/>
  <c r="C134" i="152" s="1"/>
  <c r="C95" i="121"/>
  <c r="C127" i="121" s="1"/>
  <c r="G127" i="121" s="1"/>
  <c r="E101" i="121"/>
  <c r="E133" i="121" s="1"/>
  <c r="D102" i="121"/>
  <c r="D134" i="121" s="1"/>
  <c r="C108" i="121"/>
  <c r="C140" i="121" s="1"/>
  <c r="F109" i="121"/>
  <c r="F141" i="121" s="1"/>
  <c r="E114" i="121"/>
  <c r="E146" i="121" s="1"/>
  <c r="C108" i="100"/>
  <c r="C140" i="100" s="1"/>
  <c r="C112" i="100"/>
  <c r="C144" i="100" s="1"/>
  <c r="F113" i="100"/>
  <c r="F145" i="100" s="1"/>
  <c r="E114" i="100"/>
  <c r="E146" i="100" s="1"/>
  <c r="C116" i="100"/>
  <c r="C148" i="100" s="1"/>
  <c r="F117" i="100"/>
  <c r="F149" i="100" s="1"/>
  <c r="E118" i="100"/>
  <c r="E150" i="100" s="1"/>
  <c r="D97" i="100"/>
  <c r="D129" i="100" s="1"/>
  <c r="E111" i="100"/>
  <c r="E143" i="100" s="1"/>
  <c r="D116" i="100"/>
  <c r="D148" i="100" s="1"/>
  <c r="E57" i="96"/>
  <c r="C53" i="88" s="1"/>
  <c r="C15" i="146" s="1"/>
  <c r="O33" i="96"/>
  <c r="S33" i="96"/>
  <c r="P28" i="104"/>
  <c r="E60" i="126"/>
  <c r="I60" i="126" s="1"/>
  <c r="E64" i="126"/>
  <c r="I64" i="126" s="1"/>
  <c r="D77" i="126"/>
  <c r="H77" i="126" s="1"/>
  <c r="K77" i="126" s="1"/>
  <c r="C318" i="152" s="1"/>
  <c r="D81" i="126"/>
  <c r="H81" i="126" s="1"/>
  <c r="K81" i="126" s="1"/>
  <c r="C322" i="152" s="1"/>
  <c r="D85" i="126"/>
  <c r="H85" i="126" s="1"/>
  <c r="C23" i="183"/>
  <c r="C24" i="183" s="1"/>
  <c r="F42" i="183"/>
  <c r="F49" i="183" s="1"/>
  <c r="C42" i="184"/>
  <c r="C49" i="184" s="1"/>
  <c r="B156" i="209"/>
  <c r="B208" i="209" s="1"/>
  <c r="F23" i="226"/>
  <c r="B60" i="152"/>
  <c r="B75" i="152" s="1"/>
  <c r="B140" i="119"/>
  <c r="B67" i="152"/>
  <c r="B82" i="152" s="1"/>
  <c r="B147" i="119"/>
  <c r="B106" i="152"/>
  <c r="B121" i="152" s="1"/>
  <c r="B142" i="152" s="1"/>
  <c r="B157" i="152" s="1"/>
  <c r="B150" i="120"/>
  <c r="W62" i="155"/>
  <c r="W67" i="155"/>
  <c r="W71" i="155" s="1"/>
  <c r="V121" i="155" s="1"/>
  <c r="D122" i="155"/>
  <c r="D124" i="155" s="1"/>
  <c r="D126" i="155" s="1"/>
  <c r="E72" i="155"/>
  <c r="B61" i="152"/>
  <c r="B76" i="152" s="1"/>
  <c r="B141" i="119"/>
  <c r="B65" i="152"/>
  <c r="B80" i="152" s="1"/>
  <c r="B145" i="119"/>
  <c r="B69" i="152"/>
  <c r="B84" i="152" s="1"/>
  <c r="B149" i="119"/>
  <c r="B70" i="152"/>
  <c r="B85" i="152" s="1"/>
  <c r="B150" i="119"/>
  <c r="B99" i="152"/>
  <c r="B114" i="152" s="1"/>
  <c r="B135" i="152" s="1"/>
  <c r="B150" i="152" s="1"/>
  <c r="B143" i="120"/>
  <c r="B103" i="152"/>
  <c r="B118" i="152" s="1"/>
  <c r="B139" i="152" s="1"/>
  <c r="B154" i="152" s="1"/>
  <c r="B147" i="120"/>
  <c r="B95" i="152"/>
  <c r="B110" i="152" s="1"/>
  <c r="B131" i="152" s="1"/>
  <c r="B146" i="152" s="1"/>
  <c r="B138" i="120"/>
  <c r="B97" i="152"/>
  <c r="B112" i="152" s="1"/>
  <c r="B133" i="152" s="1"/>
  <c r="B148" i="152" s="1"/>
  <c r="B141" i="120"/>
  <c r="B17" i="123"/>
  <c r="B55" i="123" s="1"/>
  <c r="B170" i="152" s="1"/>
  <c r="B140" i="121"/>
  <c r="B17" i="124"/>
  <c r="B55" i="124" s="1"/>
  <c r="B21" i="123"/>
  <c r="B59" i="123" s="1"/>
  <c r="B174" i="152" s="1"/>
  <c r="B144" i="121"/>
  <c r="B21" i="124"/>
  <c r="B59" i="124" s="1"/>
  <c r="B64" i="152"/>
  <c r="B79" i="152" s="1"/>
  <c r="B144" i="119"/>
  <c r="B66" i="152"/>
  <c r="B81" i="152" s="1"/>
  <c r="B146" i="119"/>
  <c r="B23" i="124"/>
  <c r="B61" i="124" s="1"/>
  <c r="B146" i="121"/>
  <c r="B23" i="123"/>
  <c r="B61" i="123" s="1"/>
  <c r="B176" i="152" s="1"/>
  <c r="H62" i="155"/>
  <c r="H67" i="155"/>
  <c r="H71" i="155" s="1"/>
  <c r="G121" i="155" s="1"/>
  <c r="X67" i="155"/>
  <c r="X71" i="155" s="1"/>
  <c r="W121" i="155" s="1"/>
  <c r="B63" i="152"/>
  <c r="B78" i="152" s="1"/>
  <c r="B143" i="119"/>
  <c r="B59" i="152"/>
  <c r="B74" i="152" s="1"/>
  <c r="B138" i="119"/>
  <c r="B96" i="152"/>
  <c r="B111" i="152" s="1"/>
  <c r="B132" i="152" s="1"/>
  <c r="B147" i="152" s="1"/>
  <c r="B140" i="120"/>
  <c r="B100" i="152"/>
  <c r="B115" i="152" s="1"/>
  <c r="B136" i="152" s="1"/>
  <c r="B151" i="152" s="1"/>
  <c r="B144" i="120"/>
  <c r="B104" i="152"/>
  <c r="B119" i="152" s="1"/>
  <c r="B140" i="152" s="1"/>
  <c r="B155" i="152" s="1"/>
  <c r="B148" i="120"/>
  <c r="B102" i="152"/>
  <c r="B117" i="152" s="1"/>
  <c r="B138" i="152" s="1"/>
  <c r="B153" i="152" s="1"/>
  <c r="B146" i="120"/>
  <c r="B101" i="152"/>
  <c r="B116" i="152" s="1"/>
  <c r="B137" i="152" s="1"/>
  <c r="B152" i="152" s="1"/>
  <c r="B145" i="120"/>
  <c r="B19" i="124"/>
  <c r="B57" i="124" s="1"/>
  <c r="B142" i="121"/>
  <c r="B19" i="123"/>
  <c r="B57" i="123" s="1"/>
  <c r="B172" i="152" s="1"/>
  <c r="B49" i="166"/>
  <c r="B49" i="167"/>
  <c r="B49" i="169"/>
  <c r="B68" i="152"/>
  <c r="B83" i="152" s="1"/>
  <c r="B148" i="119"/>
  <c r="B98" i="152"/>
  <c r="B113" i="152" s="1"/>
  <c r="B134" i="152" s="1"/>
  <c r="B149" i="152" s="1"/>
  <c r="B142" i="120"/>
  <c r="B22" i="123"/>
  <c r="B60" i="123" s="1"/>
  <c r="B175" i="152" s="1"/>
  <c r="B145" i="121"/>
  <c r="B22" i="124"/>
  <c r="B60" i="124" s="1"/>
  <c r="T62" i="155"/>
  <c r="T67" i="155"/>
  <c r="T71" i="155" s="1"/>
  <c r="S121" i="155" s="1"/>
  <c r="C122" i="155"/>
  <c r="C124" i="155" s="1"/>
  <c r="C126" i="155" s="1"/>
  <c r="B62" i="152"/>
  <c r="B77" i="152" s="1"/>
  <c r="B142" i="119"/>
  <c r="B105" i="152"/>
  <c r="B120" i="152" s="1"/>
  <c r="B141" i="152" s="1"/>
  <c r="B156" i="152" s="1"/>
  <c r="B149" i="120"/>
  <c r="D64" i="155"/>
  <c r="D69" i="155" s="1"/>
  <c r="E17" i="227"/>
  <c r="E22" i="227" s="1"/>
  <c r="E27" i="227" s="1"/>
  <c r="D81" i="227"/>
  <c r="Q17" i="227"/>
  <c r="Q22" i="227" s="1"/>
  <c r="Q27" i="227" s="1"/>
  <c r="P81" i="227"/>
  <c r="E19" i="152"/>
  <c r="E48" i="123"/>
  <c r="E48" i="124" s="1"/>
  <c r="C29" i="152"/>
  <c r="C19" i="113"/>
  <c r="D50" i="119"/>
  <c r="F86" i="119"/>
  <c r="D69" i="117"/>
  <c r="C118" i="117"/>
  <c r="C150" i="117" s="1"/>
  <c r="C19" i="145"/>
  <c r="AA90" i="111"/>
  <c r="D20" i="141"/>
  <c r="R91" i="111"/>
  <c r="D20" i="148"/>
  <c r="AH91" i="111"/>
  <c r="D20" i="150"/>
  <c r="AL91" i="111"/>
  <c r="B24" i="151"/>
  <c r="B46" i="151" s="1"/>
  <c r="B24" i="150"/>
  <c r="B46" i="150" s="1"/>
  <c r="B24" i="149"/>
  <c r="B46" i="149" s="1"/>
  <c r="B24" i="148"/>
  <c r="B46" i="148" s="1"/>
  <c r="B24" i="146"/>
  <c r="B46" i="146" s="1"/>
  <c r="B24" i="145"/>
  <c r="B46" i="145" s="1"/>
  <c r="B24" i="147"/>
  <c r="B46" i="147" s="1"/>
  <c r="B24" i="144"/>
  <c r="B46" i="144" s="1"/>
  <c r="B24" i="143"/>
  <c r="B46" i="143" s="1"/>
  <c r="B24" i="162"/>
  <c r="B46" i="162" s="1"/>
  <c r="B24" i="141"/>
  <c r="B46" i="141" s="1"/>
  <c r="B24" i="139"/>
  <c r="B46" i="139" s="1"/>
  <c r="B24" i="142"/>
  <c r="B46" i="142" s="1"/>
  <c r="B24" i="135"/>
  <c r="B46" i="135" s="1"/>
  <c r="B24" i="138"/>
  <c r="B46" i="138" s="1"/>
  <c r="B24" i="134"/>
  <c r="B46" i="134" s="1"/>
  <c r="B24" i="137"/>
  <c r="B46" i="137" s="1"/>
  <c r="B24" i="86"/>
  <c r="B46" i="86" s="1"/>
  <c r="B24" i="136"/>
  <c r="B46" i="136" s="1"/>
  <c r="B24" i="140"/>
  <c r="B46" i="140" s="1"/>
  <c r="B28" i="151"/>
  <c r="B50" i="151" s="1"/>
  <c r="B28" i="150"/>
  <c r="B50" i="150" s="1"/>
  <c r="B28" i="149"/>
  <c r="B50" i="149" s="1"/>
  <c r="B28" i="148"/>
  <c r="B50" i="148" s="1"/>
  <c r="B28" i="146"/>
  <c r="B50" i="146" s="1"/>
  <c r="B28" i="145"/>
  <c r="B50" i="145" s="1"/>
  <c r="B28" i="147"/>
  <c r="B50" i="147" s="1"/>
  <c r="B28" i="144"/>
  <c r="B50" i="144" s="1"/>
  <c r="B28" i="143"/>
  <c r="B50" i="143" s="1"/>
  <c r="B28" i="162"/>
  <c r="B50" i="162" s="1"/>
  <c r="B28" i="141"/>
  <c r="B50" i="141" s="1"/>
  <c r="B28" i="139"/>
  <c r="B50" i="139" s="1"/>
  <c r="B28" i="142"/>
  <c r="B50" i="142" s="1"/>
  <c r="B28" i="135"/>
  <c r="B50" i="135" s="1"/>
  <c r="B28" i="138"/>
  <c r="B50" i="138" s="1"/>
  <c r="B28" i="134"/>
  <c r="B50" i="134" s="1"/>
  <c r="B28" i="137"/>
  <c r="B50" i="137" s="1"/>
  <c r="B28" i="86"/>
  <c r="B50" i="86" s="1"/>
  <c r="B28" i="136"/>
  <c r="B50" i="136" s="1"/>
  <c r="B28" i="140"/>
  <c r="B50" i="140" s="1"/>
  <c r="B302" i="152"/>
  <c r="B317" i="152" s="1"/>
  <c r="B76" i="126"/>
  <c r="B306" i="152"/>
  <c r="B321" i="152" s="1"/>
  <c r="B80" i="126"/>
  <c r="B310" i="152"/>
  <c r="B325" i="152" s="1"/>
  <c r="B84" i="126"/>
  <c r="I17" i="227"/>
  <c r="I22" i="227" s="1"/>
  <c r="I27" i="227" s="1"/>
  <c r="H81" i="227"/>
  <c r="U17" i="227"/>
  <c r="U22" i="227" s="1"/>
  <c r="U27" i="227" s="1"/>
  <c r="T81" i="227"/>
  <c r="I19" i="152"/>
  <c r="I48" i="123"/>
  <c r="I48" i="124" s="1"/>
  <c r="N34" i="108"/>
  <c r="M27" i="152" s="1"/>
  <c r="D28" i="152"/>
  <c r="D19" i="104"/>
  <c r="E33" i="118"/>
  <c r="F86" i="118"/>
  <c r="E112" i="117"/>
  <c r="E144" i="117" s="1"/>
  <c r="D86" i="117"/>
  <c r="B16" i="124"/>
  <c r="B54" i="124" s="1"/>
  <c r="B138" i="121"/>
  <c r="B52" i="169"/>
  <c r="B52" i="167"/>
  <c r="B52" i="166"/>
  <c r="C558" i="92"/>
  <c r="C236" i="152"/>
  <c r="C19" i="137"/>
  <c r="K90" i="111"/>
  <c r="C19" i="142"/>
  <c r="S90" i="111"/>
  <c r="C19" i="140"/>
  <c r="AQ90" i="111"/>
  <c r="D20" i="139"/>
  <c r="D20" i="138"/>
  <c r="N91" i="111"/>
  <c r="D20" i="146"/>
  <c r="AD91" i="111"/>
  <c r="F157" i="95"/>
  <c r="E38" i="155"/>
  <c r="I38" i="155"/>
  <c r="M38" i="155"/>
  <c r="Q38" i="155"/>
  <c r="U38" i="155"/>
  <c r="U44" i="155" s="1"/>
  <c r="U50" i="155" s="1"/>
  <c r="U56" i="155" s="1"/>
  <c r="P65" i="155"/>
  <c r="E64" i="155"/>
  <c r="E69" i="155" s="1"/>
  <c r="D72" i="155"/>
  <c r="I76" i="155"/>
  <c r="F17" i="227"/>
  <c r="F22" i="227" s="1"/>
  <c r="F27" i="227" s="1"/>
  <c r="E81" i="227"/>
  <c r="J17" i="227"/>
  <c r="J22" i="227" s="1"/>
  <c r="J27" i="227" s="1"/>
  <c r="I81" i="227"/>
  <c r="N17" i="227"/>
  <c r="N22" i="227" s="1"/>
  <c r="N27" i="227" s="1"/>
  <c r="M81" i="227"/>
  <c r="R17" i="227"/>
  <c r="R22" i="227" s="1"/>
  <c r="R27" i="227" s="1"/>
  <c r="Q81" i="227"/>
  <c r="V17" i="227"/>
  <c r="V22" i="227" s="1"/>
  <c r="V27" i="227" s="1"/>
  <c r="U81" i="227"/>
  <c r="E18" i="152"/>
  <c r="E47" i="123"/>
  <c r="G34" i="108"/>
  <c r="F27" i="152" s="1"/>
  <c r="K34" i="108"/>
  <c r="J27" i="152" s="1"/>
  <c r="O34" i="108"/>
  <c r="N27" i="152" s="1"/>
  <c r="S34" i="108"/>
  <c r="R27" i="152" s="1"/>
  <c r="W34" i="108"/>
  <c r="V27" i="152" s="1"/>
  <c r="E19" i="104"/>
  <c r="E28" i="152"/>
  <c r="U20" i="104"/>
  <c r="D19" i="113"/>
  <c r="D29" i="152"/>
  <c r="B336" i="152"/>
  <c r="B28" i="204"/>
  <c r="B28" i="203"/>
  <c r="B28" i="202"/>
  <c r="B28" i="199"/>
  <c r="B28" i="198"/>
  <c r="B28" i="201"/>
  <c r="B28" i="200"/>
  <c r="B28" i="196"/>
  <c r="B28" i="195"/>
  <c r="B28" i="194"/>
  <c r="B28" i="193"/>
  <c r="B28" i="188"/>
  <c r="B28" i="187"/>
  <c r="B28" i="186"/>
  <c r="B28" i="185"/>
  <c r="B28" i="197"/>
  <c r="B28" i="192"/>
  <c r="B28" i="191"/>
  <c r="B28" i="190"/>
  <c r="B28" i="189"/>
  <c r="E92" i="119"/>
  <c r="E124" i="119" s="1"/>
  <c r="D93" i="119"/>
  <c r="D125" i="119" s="1"/>
  <c r="C94" i="119"/>
  <c r="C126" i="119" s="1"/>
  <c r="F95" i="119"/>
  <c r="F127" i="119" s="1"/>
  <c r="E96" i="119"/>
  <c r="E128" i="119" s="1"/>
  <c r="D97" i="119"/>
  <c r="D129" i="119" s="1"/>
  <c r="C98" i="119"/>
  <c r="C130" i="119" s="1"/>
  <c r="F99" i="119"/>
  <c r="F131" i="119" s="1"/>
  <c r="E100" i="119"/>
  <c r="E132" i="119" s="1"/>
  <c r="D101" i="119"/>
  <c r="D133" i="119" s="1"/>
  <c r="C102" i="119"/>
  <c r="C134" i="119" s="1"/>
  <c r="C86" i="119"/>
  <c r="E86" i="119"/>
  <c r="C69" i="118"/>
  <c r="D69" i="118"/>
  <c r="C86" i="118"/>
  <c r="C118" i="118"/>
  <c r="C150" i="118" s="1"/>
  <c r="D33" i="120"/>
  <c r="F108" i="120"/>
  <c r="F140" i="120" s="1"/>
  <c r="E109" i="120"/>
  <c r="E141" i="120" s="1"/>
  <c r="D110" i="120"/>
  <c r="D142" i="120" s="1"/>
  <c r="C111" i="120"/>
  <c r="C143" i="120" s="1"/>
  <c r="F112" i="120"/>
  <c r="F144" i="120" s="1"/>
  <c r="E113" i="120"/>
  <c r="E145" i="120" s="1"/>
  <c r="D114" i="120"/>
  <c r="D146" i="120" s="1"/>
  <c r="C115" i="120"/>
  <c r="C147" i="120" s="1"/>
  <c r="F116" i="120"/>
  <c r="F148" i="120" s="1"/>
  <c r="E117" i="120"/>
  <c r="E149" i="120" s="1"/>
  <c r="E101" i="117"/>
  <c r="E133" i="117" s="1"/>
  <c r="E69" i="117"/>
  <c r="F111" i="117"/>
  <c r="F143" i="117" s="1"/>
  <c r="E116" i="117"/>
  <c r="E148" i="117" s="1"/>
  <c r="C97" i="121"/>
  <c r="C129" i="121" s="1"/>
  <c r="G129" i="121" s="1"/>
  <c r="E99" i="121"/>
  <c r="E131" i="121" s="1"/>
  <c r="G131" i="121" s="1"/>
  <c r="B24" i="123"/>
  <c r="B62" i="123" s="1"/>
  <c r="B177" i="152" s="1"/>
  <c r="B147" i="121"/>
  <c r="B26" i="123"/>
  <c r="B64" i="123" s="1"/>
  <c r="B179" i="152" s="1"/>
  <c r="B149" i="121"/>
  <c r="B26" i="124"/>
  <c r="B64" i="124" s="1"/>
  <c r="C562" i="92"/>
  <c r="C240" i="152"/>
  <c r="C19" i="134"/>
  <c r="E90" i="111"/>
  <c r="C19" i="138"/>
  <c r="M90" i="111"/>
  <c r="C19" i="162"/>
  <c r="U90" i="111"/>
  <c r="C19" i="146"/>
  <c r="AC90" i="111"/>
  <c r="C19" i="150"/>
  <c r="AK90" i="111"/>
  <c r="C20" i="86"/>
  <c r="C91" i="111"/>
  <c r="C20" i="135"/>
  <c r="G91" i="111"/>
  <c r="C20" i="137"/>
  <c r="K91" i="111"/>
  <c r="C20" i="139"/>
  <c r="O91" i="111"/>
  <c r="C20" i="162"/>
  <c r="C20" i="142"/>
  <c r="S91" i="111"/>
  <c r="C20" i="143"/>
  <c r="W91" i="111"/>
  <c r="C20" i="145"/>
  <c r="AA91" i="111"/>
  <c r="C20" i="147"/>
  <c r="AE91" i="111"/>
  <c r="C20" i="149"/>
  <c r="AI91" i="111"/>
  <c r="C20" i="151"/>
  <c r="AM91" i="111"/>
  <c r="C20" i="140"/>
  <c r="AQ91" i="111"/>
  <c r="B23" i="151"/>
  <c r="B45" i="151" s="1"/>
  <c r="B23" i="150"/>
  <c r="B45" i="150" s="1"/>
  <c r="B23" i="149"/>
  <c r="B45" i="149" s="1"/>
  <c r="B23" i="148"/>
  <c r="B45" i="148" s="1"/>
  <c r="B23" i="147"/>
  <c r="B45" i="147" s="1"/>
  <c r="B23" i="146"/>
  <c r="B45" i="146" s="1"/>
  <c r="B23" i="145"/>
  <c r="B45" i="145" s="1"/>
  <c r="B23" i="144"/>
  <c r="B45" i="144" s="1"/>
  <c r="B23" i="143"/>
  <c r="B45" i="143" s="1"/>
  <c r="B23" i="142"/>
  <c r="B45" i="142" s="1"/>
  <c r="B23" i="141"/>
  <c r="B45" i="141" s="1"/>
  <c r="B23" i="162"/>
  <c r="B45" i="162" s="1"/>
  <c r="B23" i="139"/>
  <c r="B45" i="139" s="1"/>
  <c r="B23" i="136"/>
  <c r="B45" i="136" s="1"/>
  <c r="B23" i="135"/>
  <c r="B45" i="135" s="1"/>
  <c r="B23" i="138"/>
  <c r="B45" i="138" s="1"/>
  <c r="B23" i="134"/>
  <c r="B45" i="134" s="1"/>
  <c r="B23" i="137"/>
  <c r="B45" i="137" s="1"/>
  <c r="B23" i="86"/>
  <c r="B45" i="86" s="1"/>
  <c r="B23" i="140"/>
  <c r="B45" i="140" s="1"/>
  <c r="B27" i="151"/>
  <c r="B49" i="151" s="1"/>
  <c r="B27" i="150"/>
  <c r="B49" i="150" s="1"/>
  <c r="B27" i="149"/>
  <c r="B49" i="149" s="1"/>
  <c r="B27" i="147"/>
  <c r="B49" i="147" s="1"/>
  <c r="B27" i="146"/>
  <c r="B49" i="146" s="1"/>
  <c r="B27" i="148"/>
  <c r="B49" i="148" s="1"/>
  <c r="B27" i="145"/>
  <c r="B49" i="145" s="1"/>
  <c r="B27" i="144"/>
  <c r="B49" i="144" s="1"/>
  <c r="B27" i="143"/>
  <c r="B49" i="143" s="1"/>
  <c r="B27" i="162"/>
  <c r="B49" i="162" s="1"/>
  <c r="B27" i="142"/>
  <c r="B49" i="142" s="1"/>
  <c r="B27" i="141"/>
  <c r="B49" i="141" s="1"/>
  <c r="B27" i="139"/>
  <c r="B49" i="139" s="1"/>
  <c r="B27" i="136"/>
  <c r="B49" i="136" s="1"/>
  <c r="B27" i="135"/>
  <c r="B49" i="135" s="1"/>
  <c r="B27" i="138"/>
  <c r="B49" i="138" s="1"/>
  <c r="B27" i="134"/>
  <c r="B49" i="134" s="1"/>
  <c r="B27" i="137"/>
  <c r="B49" i="137" s="1"/>
  <c r="B27" i="86"/>
  <c r="B49" i="86" s="1"/>
  <c r="B27" i="140"/>
  <c r="B49" i="140" s="1"/>
  <c r="B303" i="152"/>
  <c r="B318" i="152" s="1"/>
  <c r="B77" i="126"/>
  <c r="B307" i="152"/>
  <c r="B322" i="152" s="1"/>
  <c r="B81" i="126"/>
  <c r="B311" i="152"/>
  <c r="B326" i="152" s="1"/>
  <c r="B85" i="126"/>
  <c r="M17" i="227"/>
  <c r="M22" i="227" s="1"/>
  <c r="M27" i="227" s="1"/>
  <c r="L81" i="227"/>
  <c r="F34" i="108"/>
  <c r="E27" i="152" s="1"/>
  <c r="J34" i="108"/>
  <c r="I27" i="152" s="1"/>
  <c r="R34" i="108"/>
  <c r="Q27" i="152" s="1"/>
  <c r="V34" i="108"/>
  <c r="U27" i="152" s="1"/>
  <c r="B335" i="152"/>
  <c r="B27" i="204"/>
  <c r="B27" i="203"/>
  <c r="B27" i="202"/>
  <c r="B27" i="199"/>
  <c r="B27" i="198"/>
  <c r="B27" i="197"/>
  <c r="B27" i="201"/>
  <c r="B27" i="200"/>
  <c r="B27" i="192"/>
  <c r="B27" i="191"/>
  <c r="B27" i="190"/>
  <c r="B27" i="189"/>
  <c r="B27" i="196"/>
  <c r="B27" i="186"/>
  <c r="B27" i="193"/>
  <c r="B27" i="187"/>
  <c r="B27" i="194"/>
  <c r="B27" i="188"/>
  <c r="B27" i="195"/>
  <c r="B27" i="185"/>
  <c r="C69" i="119"/>
  <c r="D50" i="118"/>
  <c r="B25" i="123"/>
  <c r="B63" i="123" s="1"/>
  <c r="B178" i="152" s="1"/>
  <c r="B148" i="121"/>
  <c r="B25" i="124"/>
  <c r="B63" i="124" s="1"/>
  <c r="C19" i="86"/>
  <c r="C90" i="111"/>
  <c r="C19" i="149"/>
  <c r="AI90" i="111"/>
  <c r="D20" i="136"/>
  <c r="J91" i="111"/>
  <c r="D20" i="144"/>
  <c r="Z91" i="111"/>
  <c r="H63" i="155"/>
  <c r="L63" i="155"/>
  <c r="M76" i="155"/>
  <c r="C36" i="227"/>
  <c r="C32" i="227"/>
  <c r="F81" i="227"/>
  <c r="G17" i="227"/>
  <c r="G22" i="227" s="1"/>
  <c r="G27" i="227" s="1"/>
  <c r="J81" i="227"/>
  <c r="K17" i="227"/>
  <c r="K22" i="227" s="1"/>
  <c r="K27" i="227" s="1"/>
  <c r="N81" i="227"/>
  <c r="O17" i="227"/>
  <c r="O22" i="227" s="1"/>
  <c r="O27" i="227" s="1"/>
  <c r="R81" i="227"/>
  <c r="S17" i="227"/>
  <c r="S22" i="227" s="1"/>
  <c r="S27" i="227" s="1"/>
  <c r="V81" i="227"/>
  <c r="W17" i="227"/>
  <c r="W22" i="227" s="1"/>
  <c r="W27" i="227" s="1"/>
  <c r="E360" i="19"/>
  <c r="E369" i="19" s="1"/>
  <c r="I360" i="19"/>
  <c r="I369" i="19" s="1"/>
  <c r="M360" i="19"/>
  <c r="M369" i="19" s="1"/>
  <c r="Q360" i="19"/>
  <c r="Q369" i="19" s="1"/>
  <c r="U360" i="19"/>
  <c r="U369" i="19" s="1"/>
  <c r="D34" i="108"/>
  <c r="C27" i="152" s="1"/>
  <c r="H34" i="108"/>
  <c r="G27" i="152" s="1"/>
  <c r="L34" i="108"/>
  <c r="K27" i="152" s="1"/>
  <c r="P34" i="108"/>
  <c r="O27" i="152" s="1"/>
  <c r="T34" i="108"/>
  <c r="S27" i="152" s="1"/>
  <c r="X34" i="108"/>
  <c r="W27" i="152" s="1"/>
  <c r="E19" i="113"/>
  <c r="E29" i="152"/>
  <c r="B337" i="152"/>
  <c r="B29" i="201"/>
  <c r="B29" i="200"/>
  <c r="B29" i="192"/>
  <c r="B29" i="191"/>
  <c r="B29" i="190"/>
  <c r="B29" i="189"/>
  <c r="B29" i="204"/>
  <c r="B29" i="203"/>
  <c r="B29" i="202"/>
  <c r="B29" i="198"/>
  <c r="B29" i="197"/>
  <c r="B29" i="193"/>
  <c r="B29" i="187"/>
  <c r="B29" i="194"/>
  <c r="B29" i="188"/>
  <c r="B29" i="195"/>
  <c r="B29" i="185"/>
  <c r="B29" i="196"/>
  <c r="B29" i="186"/>
  <c r="F92" i="119"/>
  <c r="F124" i="119" s="1"/>
  <c r="E93" i="119"/>
  <c r="E125" i="119" s="1"/>
  <c r="D94" i="119"/>
  <c r="D126" i="119" s="1"/>
  <c r="C95" i="119"/>
  <c r="C127" i="119" s="1"/>
  <c r="F96" i="119"/>
  <c r="F128" i="119" s="1"/>
  <c r="E97" i="119"/>
  <c r="E129" i="119" s="1"/>
  <c r="D98" i="119"/>
  <c r="D130" i="119" s="1"/>
  <c r="C99" i="119"/>
  <c r="C131" i="119" s="1"/>
  <c r="F100" i="119"/>
  <c r="F132" i="119" s="1"/>
  <c r="E101" i="119"/>
  <c r="E133" i="119" s="1"/>
  <c r="D102" i="119"/>
  <c r="D134" i="119" s="1"/>
  <c r="D69" i="119"/>
  <c r="E69" i="119"/>
  <c r="D86" i="119"/>
  <c r="C118" i="119"/>
  <c r="C150" i="119" s="1"/>
  <c r="E92" i="118"/>
  <c r="E124" i="118" s="1"/>
  <c r="D93" i="118"/>
  <c r="D125" i="118" s="1"/>
  <c r="C94" i="118"/>
  <c r="C126" i="118" s="1"/>
  <c r="F33" i="118"/>
  <c r="E96" i="118"/>
  <c r="E128" i="118" s="1"/>
  <c r="D97" i="118"/>
  <c r="D129" i="118" s="1"/>
  <c r="C98" i="118"/>
  <c r="C130" i="118" s="1"/>
  <c r="F99" i="118"/>
  <c r="F131" i="118" s="1"/>
  <c r="E100" i="118"/>
  <c r="E132" i="118" s="1"/>
  <c r="D101" i="118"/>
  <c r="D133" i="118" s="1"/>
  <c r="C102" i="118"/>
  <c r="C134" i="118" s="1"/>
  <c r="E69" i="118"/>
  <c r="D86" i="118"/>
  <c r="C92" i="120"/>
  <c r="C124" i="120" s="1"/>
  <c r="F93" i="120"/>
  <c r="F125" i="120" s="1"/>
  <c r="E94" i="120"/>
  <c r="E126" i="120" s="1"/>
  <c r="D95" i="120"/>
  <c r="D127" i="120" s="1"/>
  <c r="C96" i="120"/>
  <c r="C128" i="120" s="1"/>
  <c r="F97" i="120"/>
  <c r="F129" i="120" s="1"/>
  <c r="E98" i="120"/>
  <c r="E130" i="120" s="1"/>
  <c r="D99" i="120"/>
  <c r="D131" i="120" s="1"/>
  <c r="C100" i="120"/>
  <c r="C132" i="120" s="1"/>
  <c r="F101" i="120"/>
  <c r="F133" i="120" s="1"/>
  <c r="E33" i="120"/>
  <c r="E86" i="120"/>
  <c r="C110" i="117"/>
  <c r="C142" i="117" s="1"/>
  <c r="C112" i="117"/>
  <c r="C144" i="117" s="1"/>
  <c r="F113" i="117"/>
  <c r="F145" i="117" s="1"/>
  <c r="F115" i="117"/>
  <c r="F147" i="117" s="1"/>
  <c r="E86" i="117"/>
  <c r="F69" i="121"/>
  <c r="B16" i="123"/>
  <c r="B54" i="123" s="1"/>
  <c r="B169" i="152" s="1"/>
  <c r="B27" i="123"/>
  <c r="B65" i="123" s="1"/>
  <c r="B180" i="152" s="1"/>
  <c r="C19" i="135"/>
  <c r="G90" i="111"/>
  <c r="C19" i="139"/>
  <c r="O90" i="111"/>
  <c r="C19" i="143"/>
  <c r="W90" i="111"/>
  <c r="C19" i="147"/>
  <c r="AE90" i="111"/>
  <c r="C19" i="151"/>
  <c r="AM90" i="111"/>
  <c r="D20" i="134"/>
  <c r="D20" i="86"/>
  <c r="D91" i="111"/>
  <c r="D20" i="135"/>
  <c r="H91" i="111"/>
  <c r="D20" i="137"/>
  <c r="L91" i="111"/>
  <c r="D20" i="162"/>
  <c r="D20" i="142"/>
  <c r="T91" i="111"/>
  <c r="D20" i="143"/>
  <c r="X91" i="111"/>
  <c r="D20" i="145"/>
  <c r="AB91" i="111"/>
  <c r="D20" i="147"/>
  <c r="AF91" i="111"/>
  <c r="D20" i="149"/>
  <c r="AJ91" i="111"/>
  <c r="D20" i="151"/>
  <c r="AN91" i="111"/>
  <c r="D20" i="140"/>
  <c r="AR91" i="111"/>
  <c r="B22" i="151"/>
  <c r="B44" i="151" s="1"/>
  <c r="B22" i="149"/>
  <c r="B44" i="149" s="1"/>
  <c r="B22" i="148"/>
  <c r="B44" i="148" s="1"/>
  <c r="B22" i="150"/>
  <c r="B44" i="150" s="1"/>
  <c r="B22" i="147"/>
  <c r="B44" i="147" s="1"/>
  <c r="B22" i="146"/>
  <c r="B44" i="146" s="1"/>
  <c r="B22" i="145"/>
  <c r="B44" i="145" s="1"/>
  <c r="B22" i="143"/>
  <c r="B44" i="143" s="1"/>
  <c r="B22" i="162"/>
  <c r="B44" i="162" s="1"/>
  <c r="B22" i="144"/>
  <c r="B44" i="144" s="1"/>
  <c r="B22" i="142"/>
  <c r="B44" i="142" s="1"/>
  <c r="B22" i="141"/>
  <c r="B44" i="141" s="1"/>
  <c r="B22" i="139"/>
  <c r="B44" i="139" s="1"/>
  <c r="B22" i="137"/>
  <c r="B44" i="137" s="1"/>
  <c r="B22" i="86"/>
  <c r="B44" i="86" s="1"/>
  <c r="B22" i="136"/>
  <c r="B44" i="136" s="1"/>
  <c r="B22" i="135"/>
  <c r="B44" i="135" s="1"/>
  <c r="B22" i="138"/>
  <c r="B44" i="138" s="1"/>
  <c r="B22" i="134"/>
  <c r="B44" i="134" s="1"/>
  <c r="B22" i="140"/>
  <c r="B44" i="140" s="1"/>
  <c r="B26" i="151"/>
  <c r="B48" i="151" s="1"/>
  <c r="B26" i="150"/>
  <c r="B48" i="150" s="1"/>
  <c r="B26" i="149"/>
  <c r="B48" i="149" s="1"/>
  <c r="B26" i="148"/>
  <c r="B48" i="148" s="1"/>
  <c r="B26" i="147"/>
  <c r="B48" i="147" s="1"/>
  <c r="B26" i="146"/>
  <c r="B48" i="146" s="1"/>
  <c r="B26" i="145"/>
  <c r="B48" i="145" s="1"/>
  <c r="B26" i="143"/>
  <c r="B48" i="143" s="1"/>
  <c r="B26" i="162"/>
  <c r="B48" i="162" s="1"/>
  <c r="B26" i="144"/>
  <c r="B48" i="144" s="1"/>
  <c r="B26" i="142"/>
  <c r="B48" i="142" s="1"/>
  <c r="B26" i="141"/>
  <c r="B48" i="141" s="1"/>
  <c r="B26" i="139"/>
  <c r="B48" i="139" s="1"/>
  <c r="B26" i="137"/>
  <c r="B48" i="137" s="1"/>
  <c r="B26" i="86"/>
  <c r="B48" i="86" s="1"/>
  <c r="B26" i="136"/>
  <c r="B48" i="136" s="1"/>
  <c r="B26" i="135"/>
  <c r="B48" i="135" s="1"/>
  <c r="B26" i="138"/>
  <c r="B48" i="138" s="1"/>
  <c r="B26" i="134"/>
  <c r="B48" i="134" s="1"/>
  <c r="B26" i="140"/>
  <c r="B48" i="140" s="1"/>
  <c r="B30" i="151"/>
  <c r="B52" i="151" s="1"/>
  <c r="B30" i="150"/>
  <c r="B52" i="150" s="1"/>
  <c r="B30" i="149"/>
  <c r="B52" i="149" s="1"/>
  <c r="B30" i="148"/>
  <c r="B52" i="148" s="1"/>
  <c r="B30" i="147"/>
  <c r="B52" i="147" s="1"/>
  <c r="B30" i="146"/>
  <c r="B52" i="146" s="1"/>
  <c r="B30" i="145"/>
  <c r="B52" i="145" s="1"/>
  <c r="B30" i="143"/>
  <c r="B52" i="143" s="1"/>
  <c r="B30" i="162"/>
  <c r="B52" i="162" s="1"/>
  <c r="B30" i="144"/>
  <c r="B52" i="144" s="1"/>
  <c r="B30" i="142"/>
  <c r="B52" i="142" s="1"/>
  <c r="B30" i="141"/>
  <c r="B52" i="141" s="1"/>
  <c r="B30" i="139"/>
  <c r="B52" i="139" s="1"/>
  <c r="B30" i="137"/>
  <c r="B52" i="137" s="1"/>
  <c r="B30" i="86"/>
  <c r="B52" i="86" s="1"/>
  <c r="B30" i="136"/>
  <c r="B52" i="136" s="1"/>
  <c r="B30" i="135"/>
  <c r="B52" i="135" s="1"/>
  <c r="B30" i="138"/>
  <c r="B52" i="138" s="1"/>
  <c r="B30" i="134"/>
  <c r="B52" i="134" s="1"/>
  <c r="B30" i="140"/>
  <c r="B52" i="140" s="1"/>
  <c r="B301" i="152"/>
  <c r="B316" i="152" s="1"/>
  <c r="B74" i="126"/>
  <c r="B304" i="152"/>
  <c r="B319" i="152" s="1"/>
  <c r="B78" i="126"/>
  <c r="B308" i="152"/>
  <c r="B323" i="152" s="1"/>
  <c r="B82" i="126"/>
  <c r="B312" i="152"/>
  <c r="B327" i="152" s="1"/>
  <c r="B86" i="126"/>
  <c r="G65" i="155"/>
  <c r="K65" i="155"/>
  <c r="O65" i="155"/>
  <c r="F65" i="155"/>
  <c r="J65" i="155"/>
  <c r="C81" i="227"/>
  <c r="D17" i="227"/>
  <c r="D22" i="227" s="1"/>
  <c r="D27" i="227" s="1"/>
  <c r="G81" i="227"/>
  <c r="H17" i="227"/>
  <c r="H22" i="227" s="1"/>
  <c r="H27" i="227" s="1"/>
  <c r="K81" i="227"/>
  <c r="L17" i="227"/>
  <c r="L22" i="227" s="1"/>
  <c r="L27" i="227" s="1"/>
  <c r="O81" i="227"/>
  <c r="P17" i="227"/>
  <c r="P22" i="227" s="1"/>
  <c r="P27" i="227" s="1"/>
  <c r="S81" i="227"/>
  <c r="T17" i="227"/>
  <c r="T22" i="227" s="1"/>
  <c r="T27" i="227" s="1"/>
  <c r="W81" i="227"/>
  <c r="X17" i="227"/>
  <c r="X22" i="227" s="1"/>
  <c r="X27" i="227" s="1"/>
  <c r="F360" i="19"/>
  <c r="F369" i="19" s="1"/>
  <c r="J360" i="19"/>
  <c r="J369" i="19" s="1"/>
  <c r="N360" i="19"/>
  <c r="N369" i="19" s="1"/>
  <c r="R360" i="19"/>
  <c r="R369" i="19" s="1"/>
  <c r="V360" i="19"/>
  <c r="V369" i="19" s="1"/>
  <c r="E34" i="108"/>
  <c r="D27" i="152" s="1"/>
  <c r="I34" i="108"/>
  <c r="H27" i="152" s="1"/>
  <c r="M34" i="108"/>
  <c r="L27" i="152" s="1"/>
  <c r="Q34" i="108"/>
  <c r="P27" i="152" s="1"/>
  <c r="U34" i="108"/>
  <c r="T27" i="152" s="1"/>
  <c r="Y34" i="108"/>
  <c r="X27" i="152" s="1"/>
  <c r="C28" i="152"/>
  <c r="C19" i="104"/>
  <c r="C138" i="108"/>
  <c r="B342" i="152" s="1"/>
  <c r="F69" i="119"/>
  <c r="C108" i="119"/>
  <c r="C140" i="119" s="1"/>
  <c r="F109" i="119"/>
  <c r="F141" i="119" s="1"/>
  <c r="D111" i="119"/>
  <c r="D143" i="119" s="1"/>
  <c r="C112" i="119"/>
  <c r="C144" i="119" s="1"/>
  <c r="F113" i="119"/>
  <c r="F145" i="119" s="1"/>
  <c r="D115" i="119"/>
  <c r="D147" i="119" s="1"/>
  <c r="C116" i="119"/>
  <c r="C148" i="119" s="1"/>
  <c r="F117" i="119"/>
  <c r="F149" i="119" s="1"/>
  <c r="D33" i="118"/>
  <c r="F69" i="118"/>
  <c r="C108" i="118"/>
  <c r="C140" i="118" s="1"/>
  <c r="F109" i="118"/>
  <c r="F141" i="118" s="1"/>
  <c r="D111" i="118"/>
  <c r="D143" i="118" s="1"/>
  <c r="C112" i="118"/>
  <c r="C144" i="118" s="1"/>
  <c r="F113" i="118"/>
  <c r="F145" i="118" s="1"/>
  <c r="D115" i="118"/>
  <c r="D147" i="118" s="1"/>
  <c r="C116" i="118"/>
  <c r="C148" i="118" s="1"/>
  <c r="F117" i="118"/>
  <c r="F149" i="118" s="1"/>
  <c r="D92" i="120"/>
  <c r="D124" i="120" s="1"/>
  <c r="C93" i="120"/>
  <c r="C125" i="120" s="1"/>
  <c r="F94" i="120"/>
  <c r="F126" i="120" s="1"/>
  <c r="E95" i="120"/>
  <c r="E127" i="120" s="1"/>
  <c r="D96" i="120"/>
  <c r="D128" i="120" s="1"/>
  <c r="C97" i="120"/>
  <c r="C129" i="120" s="1"/>
  <c r="F98" i="120"/>
  <c r="F130" i="120" s="1"/>
  <c r="E99" i="120"/>
  <c r="E131" i="120" s="1"/>
  <c r="D100" i="120"/>
  <c r="D132" i="120" s="1"/>
  <c r="C101" i="120"/>
  <c r="C133" i="120" s="1"/>
  <c r="F102" i="120"/>
  <c r="F134" i="120" s="1"/>
  <c r="E92" i="117"/>
  <c r="E124" i="117" s="1"/>
  <c r="D93" i="117"/>
  <c r="D125" i="117" s="1"/>
  <c r="C98" i="117"/>
  <c r="C130" i="117" s="1"/>
  <c r="F99" i="117"/>
  <c r="F131" i="117" s="1"/>
  <c r="E100" i="117"/>
  <c r="E132" i="117" s="1"/>
  <c r="G132" i="117" s="1"/>
  <c r="D104" i="152" s="1"/>
  <c r="D101" i="117"/>
  <c r="D133" i="117" s="1"/>
  <c r="F33" i="117"/>
  <c r="E97" i="117"/>
  <c r="E129" i="117" s="1"/>
  <c r="C69" i="117"/>
  <c r="E108" i="117"/>
  <c r="E140" i="117" s="1"/>
  <c r="C114" i="117"/>
  <c r="C146" i="117" s="1"/>
  <c r="F86" i="117"/>
  <c r="F50" i="121"/>
  <c r="B20" i="123"/>
  <c r="B58" i="123" s="1"/>
  <c r="B173" i="152" s="1"/>
  <c r="B143" i="121"/>
  <c r="B18" i="123"/>
  <c r="B56" i="123" s="1"/>
  <c r="B171" i="152" s="1"/>
  <c r="B141" i="121"/>
  <c r="B18" i="124"/>
  <c r="B56" i="124" s="1"/>
  <c r="B150" i="121"/>
  <c r="B20" i="124"/>
  <c r="B58" i="124" s="1"/>
  <c r="C568" i="92"/>
  <c r="C246" i="152"/>
  <c r="B19" i="151"/>
  <c r="B42" i="151" s="1"/>
  <c r="B19" i="150"/>
  <c r="B42" i="150" s="1"/>
  <c r="B19" i="149"/>
  <c r="B42" i="149" s="1"/>
  <c r="B19" i="147"/>
  <c r="B42" i="147" s="1"/>
  <c r="B19" i="148"/>
  <c r="B42" i="148" s="1"/>
  <c r="B19" i="146"/>
  <c r="B42" i="146" s="1"/>
  <c r="B19" i="144"/>
  <c r="B42" i="144" s="1"/>
  <c r="B19" i="143"/>
  <c r="B42" i="143" s="1"/>
  <c r="B19" i="145"/>
  <c r="B42" i="145" s="1"/>
  <c r="B19" i="139"/>
  <c r="B42" i="139" s="1"/>
  <c r="B19" i="162"/>
  <c r="B42" i="162" s="1"/>
  <c r="B19" i="142"/>
  <c r="B42" i="142" s="1"/>
  <c r="B19" i="141"/>
  <c r="B42" i="141" s="1"/>
  <c r="B19" i="138"/>
  <c r="B42" i="138" s="1"/>
  <c r="B19" i="134"/>
  <c r="B42" i="134" s="1"/>
  <c r="B19" i="137"/>
  <c r="B42" i="137" s="1"/>
  <c r="B19" i="86"/>
  <c r="B42" i="86" s="1"/>
  <c r="B19" i="136"/>
  <c r="B42" i="136" s="1"/>
  <c r="B19" i="135"/>
  <c r="B42" i="135" s="1"/>
  <c r="B19" i="140"/>
  <c r="B42" i="140" s="1"/>
  <c r="C19" i="136"/>
  <c r="I90" i="111"/>
  <c r="C19" i="141"/>
  <c r="Q90" i="111"/>
  <c r="C19" i="144"/>
  <c r="Y90" i="111"/>
  <c r="C19" i="148"/>
  <c r="AG90" i="111"/>
  <c r="C20" i="134"/>
  <c r="E91" i="111"/>
  <c r="C20" i="136"/>
  <c r="I91" i="111"/>
  <c r="C20" i="138"/>
  <c r="M91" i="111"/>
  <c r="C20" i="141"/>
  <c r="Q91" i="111"/>
  <c r="C20" i="144"/>
  <c r="Y91" i="111"/>
  <c r="C20" i="146"/>
  <c r="AC91" i="111"/>
  <c r="C20" i="148"/>
  <c r="AG91" i="111"/>
  <c r="C20" i="150"/>
  <c r="AK91" i="111"/>
  <c r="B21" i="151"/>
  <c r="B43" i="151" s="1"/>
  <c r="B21" i="150"/>
  <c r="B43" i="150" s="1"/>
  <c r="B21" i="149"/>
  <c r="B43" i="149" s="1"/>
  <c r="B21" i="148"/>
  <c r="B43" i="148" s="1"/>
  <c r="B21" i="147"/>
  <c r="B43" i="147" s="1"/>
  <c r="B21" i="146"/>
  <c r="B43" i="146" s="1"/>
  <c r="B21" i="144"/>
  <c r="B43" i="144" s="1"/>
  <c r="B21" i="145"/>
  <c r="B43" i="145" s="1"/>
  <c r="B21" i="143"/>
  <c r="B43" i="143" s="1"/>
  <c r="B21" i="139"/>
  <c r="B43" i="139" s="1"/>
  <c r="B21" i="142"/>
  <c r="B43" i="142" s="1"/>
  <c r="B21" i="162"/>
  <c r="B43" i="162" s="1"/>
  <c r="B21" i="141"/>
  <c r="B43" i="141" s="1"/>
  <c r="B21" i="138"/>
  <c r="B43" i="138" s="1"/>
  <c r="B21" i="134"/>
  <c r="B43" i="134" s="1"/>
  <c r="B21" i="137"/>
  <c r="B43" i="137" s="1"/>
  <c r="B21" i="86"/>
  <c r="B43" i="86" s="1"/>
  <c r="B21" i="136"/>
  <c r="B43" i="136" s="1"/>
  <c r="B21" i="135"/>
  <c r="B43" i="135" s="1"/>
  <c r="B21" i="140"/>
  <c r="B43" i="140" s="1"/>
  <c r="B25" i="151"/>
  <c r="B47" i="151" s="1"/>
  <c r="B25" i="150"/>
  <c r="B47" i="150" s="1"/>
  <c r="B25" i="149"/>
  <c r="B47" i="149" s="1"/>
  <c r="B25" i="147"/>
  <c r="B47" i="147" s="1"/>
  <c r="B25" i="148"/>
  <c r="B47" i="148" s="1"/>
  <c r="B25" i="146"/>
  <c r="B47" i="146" s="1"/>
  <c r="B25" i="144"/>
  <c r="B47" i="144" s="1"/>
  <c r="B25" i="143"/>
  <c r="B47" i="143" s="1"/>
  <c r="B25" i="145"/>
  <c r="B47" i="145" s="1"/>
  <c r="B25" i="139"/>
  <c r="B47" i="139" s="1"/>
  <c r="B25" i="162"/>
  <c r="B47" i="162" s="1"/>
  <c r="B25" i="142"/>
  <c r="B47" i="142" s="1"/>
  <c r="B25" i="141"/>
  <c r="B47" i="141" s="1"/>
  <c r="B25" i="138"/>
  <c r="B47" i="138" s="1"/>
  <c r="B25" i="134"/>
  <c r="B47" i="134" s="1"/>
  <c r="B25" i="137"/>
  <c r="B47" i="137" s="1"/>
  <c r="B25" i="86"/>
  <c r="B47" i="86" s="1"/>
  <c r="B25" i="136"/>
  <c r="B47" i="136" s="1"/>
  <c r="B25" i="135"/>
  <c r="B47" i="135" s="1"/>
  <c r="B25" i="140"/>
  <c r="B47" i="140" s="1"/>
  <c r="B29" i="151"/>
  <c r="B51" i="151" s="1"/>
  <c r="B29" i="149"/>
  <c r="B51" i="149" s="1"/>
  <c r="B29" i="150"/>
  <c r="B51" i="150" s="1"/>
  <c r="B29" i="148"/>
  <c r="B51" i="148" s="1"/>
  <c r="B29" i="147"/>
  <c r="B51" i="147" s="1"/>
  <c r="B29" i="146"/>
  <c r="B51" i="146" s="1"/>
  <c r="B29" i="144"/>
  <c r="B51" i="144" s="1"/>
  <c r="B29" i="145"/>
  <c r="B51" i="145" s="1"/>
  <c r="B29" i="143"/>
  <c r="B51" i="143" s="1"/>
  <c r="B29" i="139"/>
  <c r="B51" i="139" s="1"/>
  <c r="B29" i="142"/>
  <c r="B51" i="142" s="1"/>
  <c r="B29" i="162"/>
  <c r="B51" i="162" s="1"/>
  <c r="B29" i="141"/>
  <c r="B51" i="141" s="1"/>
  <c r="B29" i="138"/>
  <c r="B51" i="138" s="1"/>
  <c r="B29" i="134"/>
  <c r="B51" i="134" s="1"/>
  <c r="B29" i="137"/>
  <c r="B51" i="137" s="1"/>
  <c r="B29" i="86"/>
  <c r="B51" i="86" s="1"/>
  <c r="B29" i="136"/>
  <c r="B51" i="136" s="1"/>
  <c r="B29" i="135"/>
  <c r="B51" i="135" s="1"/>
  <c r="B29" i="140"/>
  <c r="B51" i="140" s="1"/>
  <c r="B305" i="152"/>
  <c r="B320" i="152" s="1"/>
  <c r="B79" i="126"/>
  <c r="B309" i="152"/>
  <c r="B324" i="152" s="1"/>
  <c r="B83" i="126"/>
  <c r="E102" i="117"/>
  <c r="E134" i="117" s="1"/>
  <c r="C69" i="121"/>
  <c r="E86" i="121"/>
  <c r="F86" i="121"/>
  <c r="F50" i="100"/>
  <c r="D69" i="100"/>
  <c r="F86" i="100"/>
  <c r="C86" i="100"/>
  <c r="E46" i="96"/>
  <c r="C42" i="88" s="1"/>
  <c r="C15" i="135" s="1"/>
  <c r="I32" i="96"/>
  <c r="E54" i="96"/>
  <c r="C50" i="88" s="1"/>
  <c r="C15" i="143" s="1"/>
  <c r="E50" i="96"/>
  <c r="C46" i="88" s="1"/>
  <c r="C15" i="139" s="1"/>
  <c r="C95" i="135"/>
  <c r="C80" i="136"/>
  <c r="C99" i="137"/>
  <c r="C84" i="136"/>
  <c r="E48" i="111"/>
  <c r="I48" i="111"/>
  <c r="M48" i="111"/>
  <c r="Q48" i="111"/>
  <c r="U48" i="111"/>
  <c r="Y48" i="111"/>
  <c r="AC48" i="111"/>
  <c r="AG48" i="111"/>
  <c r="AK48" i="111"/>
  <c r="AO48" i="111"/>
  <c r="D48" i="111"/>
  <c r="H48" i="111"/>
  <c r="L48" i="111"/>
  <c r="P48" i="111"/>
  <c r="T48" i="111"/>
  <c r="X48" i="111"/>
  <c r="AB48" i="111"/>
  <c r="AF48" i="111"/>
  <c r="AJ48" i="111"/>
  <c r="AN48" i="111"/>
  <c r="AR48" i="111"/>
  <c r="F33" i="93"/>
  <c r="J33" i="93"/>
  <c r="N33" i="93"/>
  <c r="G44" i="93"/>
  <c r="K44" i="93"/>
  <c r="O44" i="93"/>
  <c r="D51" i="126"/>
  <c r="D28" i="140"/>
  <c r="C66" i="140" s="1"/>
  <c r="C100" i="140" s="1"/>
  <c r="C86" i="121"/>
  <c r="C33" i="100"/>
  <c r="D33" i="100"/>
  <c r="E69" i="100"/>
  <c r="D86" i="100"/>
  <c r="C564" i="92"/>
  <c r="C242" i="152"/>
  <c r="E58" i="96"/>
  <c r="C54" i="88" s="1"/>
  <c r="C15" i="147" s="1"/>
  <c r="O31" i="111"/>
  <c r="C54" i="111"/>
  <c r="G54" i="111"/>
  <c r="K54" i="111"/>
  <c r="S54" i="111"/>
  <c r="W54" i="111"/>
  <c r="AA54" i="111"/>
  <c r="AI54" i="111"/>
  <c r="AM54" i="111"/>
  <c r="AQ54" i="111"/>
  <c r="D55" i="111"/>
  <c r="H55" i="111"/>
  <c r="L55" i="111"/>
  <c r="T55" i="111"/>
  <c r="X55" i="111"/>
  <c r="AB55" i="111"/>
  <c r="AJ55" i="111"/>
  <c r="AN55" i="111"/>
  <c r="AR55" i="111"/>
  <c r="E56" i="111"/>
  <c r="I56" i="111"/>
  <c r="M56" i="111"/>
  <c r="U56" i="111"/>
  <c r="Y56" i="111"/>
  <c r="AC56" i="111"/>
  <c r="AK56" i="111"/>
  <c r="AO56" i="111"/>
  <c r="J57" i="111"/>
  <c r="N57" i="111"/>
  <c r="R57" i="111"/>
  <c r="Z57" i="111"/>
  <c r="AD57" i="111"/>
  <c r="AH57" i="111"/>
  <c r="AP57" i="111"/>
  <c r="C58" i="111"/>
  <c r="K58" i="111"/>
  <c r="O58" i="111"/>
  <c r="S58" i="111"/>
  <c r="AA58" i="111"/>
  <c r="AE58" i="111"/>
  <c r="AI58" i="111"/>
  <c r="AQ58" i="111"/>
  <c r="D59" i="111"/>
  <c r="L59" i="111"/>
  <c r="P59" i="111"/>
  <c r="T59" i="111"/>
  <c r="AB59" i="111"/>
  <c r="AF59" i="111"/>
  <c r="AJ59" i="111"/>
  <c r="AR59" i="111"/>
  <c r="E60" i="111"/>
  <c r="M60" i="111"/>
  <c r="Q60" i="111"/>
  <c r="U60" i="111"/>
  <c r="AC60" i="111"/>
  <c r="AG60" i="111"/>
  <c r="AK60" i="111"/>
  <c r="F61" i="111"/>
  <c r="J61" i="111"/>
  <c r="R61" i="111"/>
  <c r="V61" i="111"/>
  <c r="Z61" i="111"/>
  <c r="AH61" i="111"/>
  <c r="AL61" i="111"/>
  <c r="AP61" i="111"/>
  <c r="C62" i="111"/>
  <c r="G62" i="111"/>
  <c r="K62" i="111"/>
  <c r="S62" i="111"/>
  <c r="W62" i="111"/>
  <c r="AA62" i="111"/>
  <c r="AI62" i="111"/>
  <c r="AM62" i="111"/>
  <c r="AQ62" i="111"/>
  <c r="D63" i="111"/>
  <c r="H63" i="111"/>
  <c r="L63" i="111"/>
  <c r="T63" i="111"/>
  <c r="X63" i="111"/>
  <c r="AB63" i="111"/>
  <c r="AJ63" i="111"/>
  <c r="AN63" i="111"/>
  <c r="AR63" i="111"/>
  <c r="E64" i="111"/>
  <c r="I64" i="111"/>
  <c r="M64" i="111"/>
  <c r="U64" i="111"/>
  <c r="Y64" i="111"/>
  <c r="AC64" i="111"/>
  <c r="AK64" i="111"/>
  <c r="AO64" i="111"/>
  <c r="J23" i="93"/>
  <c r="J34" i="93" s="1"/>
  <c r="J45" i="93" s="1"/>
  <c r="N23" i="93"/>
  <c r="N34" i="93" s="1"/>
  <c r="N45" i="93" s="1"/>
  <c r="G33" i="93"/>
  <c r="K33" i="93"/>
  <c r="O33" i="93"/>
  <c r="C68" i="126"/>
  <c r="G68" i="126" s="1"/>
  <c r="E33" i="117"/>
  <c r="C86" i="117"/>
  <c r="E108" i="121"/>
  <c r="E140" i="121" s="1"/>
  <c r="D109" i="121"/>
  <c r="D141" i="121" s="1"/>
  <c r="C110" i="121"/>
  <c r="C142" i="121" s="1"/>
  <c r="F111" i="121"/>
  <c r="F143" i="121" s="1"/>
  <c r="E112" i="121"/>
  <c r="E144" i="121" s="1"/>
  <c r="D113" i="121"/>
  <c r="D145" i="121" s="1"/>
  <c r="C114" i="121"/>
  <c r="C146" i="121" s="1"/>
  <c r="F115" i="121"/>
  <c r="F147" i="121" s="1"/>
  <c r="E116" i="121"/>
  <c r="E148" i="121" s="1"/>
  <c r="D117" i="121"/>
  <c r="D149" i="121" s="1"/>
  <c r="D69" i="121"/>
  <c r="E69" i="121"/>
  <c r="F108" i="121"/>
  <c r="F140" i="121" s="1"/>
  <c r="E109" i="121"/>
  <c r="E141" i="121" s="1"/>
  <c r="C111" i="121"/>
  <c r="C143" i="121" s="1"/>
  <c r="F112" i="121"/>
  <c r="F144" i="121" s="1"/>
  <c r="E113" i="121"/>
  <c r="E145" i="121" s="1"/>
  <c r="C115" i="121"/>
  <c r="C147" i="121" s="1"/>
  <c r="F116" i="121"/>
  <c r="F148" i="121" s="1"/>
  <c r="E117" i="121"/>
  <c r="E149" i="121" s="1"/>
  <c r="D86" i="121"/>
  <c r="F92" i="100"/>
  <c r="F124" i="100" s="1"/>
  <c r="E93" i="100"/>
  <c r="E125" i="100" s="1"/>
  <c r="D94" i="100"/>
  <c r="D126" i="100" s="1"/>
  <c r="C95" i="100"/>
  <c r="C127" i="100" s="1"/>
  <c r="F96" i="100"/>
  <c r="F128" i="100" s="1"/>
  <c r="G128" i="100" s="1"/>
  <c r="E97" i="100"/>
  <c r="E129" i="100" s="1"/>
  <c r="D98" i="100"/>
  <c r="D130" i="100" s="1"/>
  <c r="C99" i="100"/>
  <c r="C131" i="100" s="1"/>
  <c r="F100" i="100"/>
  <c r="F132" i="100" s="1"/>
  <c r="E101" i="100"/>
  <c r="E133" i="100" s="1"/>
  <c r="D102" i="100"/>
  <c r="D134" i="100" s="1"/>
  <c r="F108" i="100"/>
  <c r="F140" i="100" s="1"/>
  <c r="E109" i="100"/>
  <c r="E141" i="100" s="1"/>
  <c r="D110" i="100"/>
  <c r="D142" i="100" s="1"/>
  <c r="C111" i="100"/>
  <c r="C143" i="100" s="1"/>
  <c r="F112" i="100"/>
  <c r="F144" i="100" s="1"/>
  <c r="E113" i="100"/>
  <c r="E145" i="100" s="1"/>
  <c r="D114" i="100"/>
  <c r="D146" i="100" s="1"/>
  <c r="C115" i="100"/>
  <c r="C147" i="100" s="1"/>
  <c r="F116" i="100"/>
  <c r="F148" i="100" s="1"/>
  <c r="E117" i="100"/>
  <c r="E149" i="100" s="1"/>
  <c r="D118" i="100"/>
  <c r="D150" i="100" s="1"/>
  <c r="F69" i="100"/>
  <c r="D111" i="100"/>
  <c r="D143" i="100" s="1"/>
  <c r="E86" i="100"/>
  <c r="E45" i="96"/>
  <c r="C41" i="88" s="1"/>
  <c r="C15" i="134" s="1"/>
  <c r="E49" i="96"/>
  <c r="C45" i="88" s="1"/>
  <c r="C15" i="138" s="1"/>
  <c r="L32" i="96"/>
  <c r="L34" i="96" s="1"/>
  <c r="P32" i="96"/>
  <c r="P34" i="96" s="1"/>
  <c r="T32" i="96"/>
  <c r="T34" i="96" s="1"/>
  <c r="E33" i="96"/>
  <c r="E35" i="96" s="1"/>
  <c r="G33" i="96"/>
  <c r="G35" i="96" s="1"/>
  <c r="I33" i="96"/>
  <c r="K33" i="96"/>
  <c r="K35" i="96" s="1"/>
  <c r="M33" i="96"/>
  <c r="Q33" i="96"/>
  <c r="Q35" i="96" s="1"/>
  <c r="Q36" i="96" s="1"/>
  <c r="D58" i="96" s="1"/>
  <c r="I58" i="96" s="1"/>
  <c r="D340" i="95" s="1"/>
  <c r="E264" i="108" s="1"/>
  <c r="D264" i="108" s="1"/>
  <c r="D245" i="108" s="1"/>
  <c r="C621" i="92" s="1"/>
  <c r="D249" i="152" s="1"/>
  <c r="U33" i="96"/>
  <c r="U35" i="96" s="1"/>
  <c r="C32" i="96"/>
  <c r="C34" i="96" s="1"/>
  <c r="C31" i="111"/>
  <c r="S31" i="111"/>
  <c r="AI31" i="111"/>
  <c r="AE31" i="111"/>
  <c r="F48" i="111"/>
  <c r="J48" i="111"/>
  <c r="N48" i="111"/>
  <c r="R48" i="111"/>
  <c r="V48" i="111"/>
  <c r="Z48" i="111"/>
  <c r="AD48" i="111"/>
  <c r="AH48" i="111"/>
  <c r="AL48" i="111"/>
  <c r="AP48" i="111"/>
  <c r="C23" i="140"/>
  <c r="C45" i="140" s="1"/>
  <c r="C79" i="140" s="1"/>
  <c r="C94" i="136"/>
  <c r="C79" i="137"/>
  <c r="C96" i="140"/>
  <c r="C98" i="136"/>
  <c r="C83" i="135"/>
  <c r="C83" i="140"/>
  <c r="C102" i="136"/>
  <c r="C48" i="111"/>
  <c r="G48" i="111"/>
  <c r="K48" i="111"/>
  <c r="O48" i="111"/>
  <c r="S48" i="111"/>
  <c r="W48" i="111"/>
  <c r="AA48" i="111"/>
  <c r="AE48" i="111"/>
  <c r="AI48" i="111"/>
  <c r="AM48" i="111"/>
  <c r="AQ48" i="111"/>
  <c r="E23" i="93"/>
  <c r="E34" i="93" s="1"/>
  <c r="E45" i="93" s="1"/>
  <c r="C66" i="126"/>
  <c r="G66" i="126" s="1"/>
  <c r="E68" i="126"/>
  <c r="I68" i="126" s="1"/>
  <c r="C51" i="126"/>
  <c r="C86" i="126"/>
  <c r="C87" i="126" s="1"/>
  <c r="B20" i="183"/>
  <c r="B40" i="182"/>
  <c r="B49" i="182" s="1"/>
  <c r="E33" i="183"/>
  <c r="E34" i="183" s="1"/>
  <c r="D41" i="183"/>
  <c r="D48" i="183" s="1"/>
  <c r="E42" i="184"/>
  <c r="E49" i="184" s="1"/>
  <c r="C33" i="184"/>
  <c r="C34" i="184" s="1"/>
  <c r="B67" i="211"/>
  <c r="B94" i="211" s="1"/>
  <c r="B118" i="211" s="1"/>
  <c r="B142" i="211" s="1"/>
  <c r="B168" i="211" s="1"/>
  <c r="B192" i="211" s="1"/>
  <c r="B216" i="211" s="1"/>
  <c r="B240" i="211" s="1"/>
  <c r="B267" i="211" s="1"/>
  <c r="B34" i="211"/>
  <c r="B46" i="212" s="1"/>
  <c r="C40" i="184"/>
  <c r="C47" i="184" s="1"/>
  <c r="C23" i="184"/>
  <c r="C24" i="184" s="1"/>
  <c r="B21" i="184"/>
  <c r="B31" i="184" s="1"/>
  <c r="B41" i="184" s="1"/>
  <c r="B48" i="184" s="1"/>
  <c r="B23" i="211"/>
  <c r="B35" i="212" s="1"/>
  <c r="B56" i="211"/>
  <c r="B83" i="211" s="1"/>
  <c r="B107" i="211" s="1"/>
  <c r="B131" i="211" s="1"/>
  <c r="B157" i="211" s="1"/>
  <c r="B181" i="211" s="1"/>
  <c r="B205" i="211" s="1"/>
  <c r="B229" i="211" s="1"/>
  <c r="B256" i="211" s="1"/>
  <c r="B27" i="211"/>
  <c r="B39" i="212" s="1"/>
  <c r="B60" i="211"/>
  <c r="B87" i="211" s="1"/>
  <c r="B111" i="211" s="1"/>
  <c r="B135" i="211" s="1"/>
  <c r="B161" i="211" s="1"/>
  <c r="B185" i="211" s="1"/>
  <c r="B209" i="211" s="1"/>
  <c r="B233" i="211" s="1"/>
  <c r="B260" i="211" s="1"/>
  <c r="B42" i="182"/>
  <c r="B51" i="182" s="1"/>
  <c r="C40" i="183"/>
  <c r="C47" i="183" s="1"/>
  <c r="F41" i="183"/>
  <c r="F48" i="183" s="1"/>
  <c r="E33" i="184"/>
  <c r="E34" i="184" s="1"/>
  <c r="E40" i="184"/>
  <c r="E47" i="184" s="1"/>
  <c r="D41" i="184"/>
  <c r="D48" i="184" s="1"/>
  <c r="B32" i="183"/>
  <c r="B42" i="183" s="1"/>
  <c r="B49" i="183" s="1"/>
  <c r="B360" i="152" s="1"/>
  <c r="B367" i="152" s="1"/>
  <c r="B22" i="184"/>
  <c r="B32" i="184" s="1"/>
  <c r="B42" i="184" s="1"/>
  <c r="B49" i="184" s="1"/>
  <c r="B22" i="211"/>
  <c r="B55" i="211"/>
  <c r="B82" i="211" s="1"/>
  <c r="B106" i="211" s="1"/>
  <c r="B130" i="211" s="1"/>
  <c r="B156" i="211" s="1"/>
  <c r="B180" i="211" s="1"/>
  <c r="B204" i="211" s="1"/>
  <c r="B228" i="211" s="1"/>
  <c r="B255" i="211" s="1"/>
  <c r="B35" i="211"/>
  <c r="B47" i="212" s="1"/>
  <c r="B68" i="211"/>
  <c r="B95" i="211" s="1"/>
  <c r="B119" i="211" s="1"/>
  <c r="B143" i="211" s="1"/>
  <c r="B169" i="211" s="1"/>
  <c r="B193" i="211" s="1"/>
  <c r="B217" i="211" s="1"/>
  <c r="B241" i="211" s="1"/>
  <c r="B268" i="211" s="1"/>
  <c r="F33" i="183"/>
  <c r="F34" i="183" s="1"/>
  <c r="F33" i="184"/>
  <c r="F34" i="184" s="1"/>
  <c r="B67" i="209"/>
  <c r="B75" i="209"/>
  <c r="B79" i="209"/>
  <c r="B83" i="209"/>
  <c r="B96" i="209"/>
  <c r="B120" i="209" s="1"/>
  <c r="B98" i="209"/>
  <c r="B122" i="209" s="1"/>
  <c r="B143" i="209"/>
  <c r="B195" i="209" s="1"/>
  <c r="B151" i="209"/>
  <c r="B203" i="209" s="1"/>
  <c r="B155" i="209"/>
  <c r="B207" i="209" s="1"/>
  <c r="B159" i="209"/>
  <c r="B211" i="209" s="1"/>
  <c r="B171" i="209"/>
  <c r="B223" i="209" s="1"/>
  <c r="B249" i="209" s="1"/>
  <c r="B18" i="210" s="1"/>
  <c r="B179" i="209"/>
  <c r="B231" i="209" s="1"/>
  <c r="B257" i="209" s="1"/>
  <c r="B26" i="210" s="1"/>
  <c r="B187" i="209"/>
  <c r="B239" i="209" s="1"/>
  <c r="B265" i="209" s="1"/>
  <c r="B34" i="210" s="1"/>
  <c r="B68" i="209"/>
  <c r="B72" i="209"/>
  <c r="B95" i="209"/>
  <c r="B119" i="209" s="1"/>
  <c r="B100" i="209"/>
  <c r="B124" i="209" s="1"/>
  <c r="B102" i="209"/>
  <c r="B126" i="209" s="1"/>
  <c r="B144" i="209"/>
  <c r="B196" i="209" s="1"/>
  <c r="B148" i="209"/>
  <c r="B200" i="209" s="1"/>
  <c r="B172" i="209"/>
  <c r="B224" i="209" s="1"/>
  <c r="B250" i="209" s="1"/>
  <c r="B19" i="210" s="1"/>
  <c r="B176" i="209"/>
  <c r="B228" i="209" s="1"/>
  <c r="B254" i="209" s="1"/>
  <c r="B23" i="210" s="1"/>
  <c r="F23" i="183"/>
  <c r="F24" i="183" s="1"/>
  <c r="E23" i="183"/>
  <c r="E24" i="183" s="1"/>
  <c r="D33" i="183"/>
  <c r="D34" i="183" s="1"/>
  <c r="F23" i="184"/>
  <c r="F24" i="184" s="1"/>
  <c r="D23" i="184"/>
  <c r="D24" i="184" s="1"/>
  <c r="D33" i="184"/>
  <c r="D34" i="184" s="1"/>
  <c r="C144" i="209"/>
  <c r="B69" i="209"/>
  <c r="B73" i="209"/>
  <c r="B77" i="209"/>
  <c r="B85" i="209"/>
  <c r="B97" i="209"/>
  <c r="B121" i="209" s="1"/>
  <c r="B70" i="209"/>
  <c r="B74" i="209"/>
  <c r="C82" i="227"/>
  <c r="C84" i="227" s="1"/>
  <c r="C86" i="227" s="1"/>
  <c r="C39" i="227"/>
  <c r="G39" i="227"/>
  <c r="D39" i="227"/>
  <c r="E39" i="227"/>
  <c r="G482" i="217"/>
  <c r="M39" i="227"/>
  <c r="C33" i="227"/>
  <c r="F32" i="226"/>
  <c r="H82" i="227"/>
  <c r="H84" i="227" s="1"/>
  <c r="H86" i="227" s="1"/>
  <c r="L82" i="227"/>
  <c r="L84" i="227" s="1"/>
  <c r="L86" i="227" s="1"/>
  <c r="P82" i="227"/>
  <c r="P84" i="227" s="1"/>
  <c r="P86" i="227" s="1"/>
  <c r="D33" i="227"/>
  <c r="G180" i="217"/>
  <c r="G182" i="217"/>
  <c r="E82" i="227"/>
  <c r="E84" i="227" s="1"/>
  <c r="E86" i="227" s="1"/>
  <c r="K39" i="227"/>
  <c r="O39" i="227"/>
  <c r="H33" i="227"/>
  <c r="L33" i="227"/>
  <c r="P33" i="227"/>
  <c r="E33" i="227"/>
  <c r="F25" i="226"/>
  <c r="F580" i="217"/>
  <c r="I615" i="217"/>
  <c r="F27" i="226"/>
  <c r="F28" i="226"/>
  <c r="I441" i="92"/>
  <c r="D441" i="92"/>
  <c r="H441" i="92"/>
  <c r="L441" i="92"/>
  <c r="F441" i="92"/>
  <c r="J441" i="92"/>
  <c r="C441" i="92"/>
  <c r="G441" i="92"/>
  <c r="K441" i="92"/>
  <c r="C36" i="303"/>
  <c r="I59" i="155"/>
  <c r="I65" i="155" s="1"/>
  <c r="M59" i="155"/>
  <c r="M65" i="155" s="1"/>
  <c r="T28" i="152"/>
  <c r="Q20" i="104"/>
  <c r="M20" i="104"/>
  <c r="H28" i="152"/>
  <c r="X28" i="152"/>
  <c r="I20" i="104"/>
  <c r="L28" i="152"/>
  <c r="P28" i="152"/>
  <c r="I23" i="93"/>
  <c r="I34" i="93" s="1"/>
  <c r="I45" i="93" s="1"/>
  <c r="M23" i="93"/>
  <c r="M34" i="93" s="1"/>
  <c r="M45" i="93" s="1"/>
  <c r="N64" i="155"/>
  <c r="N69" i="155" s="1"/>
  <c r="H59" i="217" s="1"/>
  <c r="I122" i="155"/>
  <c r="I124" i="155" s="1"/>
  <c r="I126" i="155" s="1"/>
  <c r="J72" i="155"/>
  <c r="D55" i="217" s="1"/>
  <c r="G72" i="155"/>
  <c r="F122" i="155"/>
  <c r="F124" i="155" s="1"/>
  <c r="F126" i="155" s="1"/>
  <c r="K72" i="155"/>
  <c r="E55" i="217" s="1"/>
  <c r="J122" i="155"/>
  <c r="J124" i="155" s="1"/>
  <c r="J126" i="155" s="1"/>
  <c r="O72" i="155"/>
  <c r="I55" i="217" s="1"/>
  <c r="N122" i="155"/>
  <c r="N124" i="155" s="1"/>
  <c r="N126" i="155" s="1"/>
  <c r="S73" i="155"/>
  <c r="M56" i="217" s="1"/>
  <c r="R122" i="155"/>
  <c r="R124" i="155" s="1"/>
  <c r="R128" i="155" s="1"/>
  <c r="W73" i="155"/>
  <c r="Q56" i="217" s="1"/>
  <c r="V122" i="155"/>
  <c r="V124" i="155" s="1"/>
  <c r="V128" i="155" s="1"/>
  <c r="N74" i="155"/>
  <c r="M122" i="155"/>
  <c r="M124" i="155" s="1"/>
  <c r="M126" i="155" s="1"/>
  <c r="N72" i="155"/>
  <c r="H55" i="217" s="1"/>
  <c r="G19" i="104"/>
  <c r="G20" i="104" s="1"/>
  <c r="G28" i="152"/>
  <c r="K19" i="104"/>
  <c r="K20" i="104" s="1"/>
  <c r="K28" i="152"/>
  <c r="O19" i="104"/>
  <c r="O20" i="104" s="1"/>
  <c r="O28" i="152"/>
  <c r="S19" i="104"/>
  <c r="S20" i="104" s="1"/>
  <c r="S28" i="152"/>
  <c r="W19" i="104"/>
  <c r="W20" i="104" s="1"/>
  <c r="W28" i="152"/>
  <c r="C79" i="92"/>
  <c r="Q30" i="152"/>
  <c r="G79" i="92"/>
  <c r="U30" i="152"/>
  <c r="H72" i="155"/>
  <c r="G122" i="155"/>
  <c r="G124" i="155" s="1"/>
  <c r="G126" i="155" s="1"/>
  <c r="K122" i="155"/>
  <c r="K124" i="155" s="1"/>
  <c r="K126" i="155" s="1"/>
  <c r="L72" i="155"/>
  <c r="F55" i="217" s="1"/>
  <c r="P72" i="155"/>
  <c r="J55" i="217" s="1"/>
  <c r="P73" i="155"/>
  <c r="J56" i="217" s="1"/>
  <c r="O122" i="155"/>
  <c r="O124" i="155" s="1"/>
  <c r="T73" i="155"/>
  <c r="N56" i="217" s="1"/>
  <c r="S122" i="155"/>
  <c r="S124" i="155" s="1"/>
  <c r="S128" i="155" s="1"/>
  <c r="W122" i="155"/>
  <c r="W124" i="155" s="1"/>
  <c r="W128" i="155" s="1"/>
  <c r="X73" i="155"/>
  <c r="R56" i="217" s="1"/>
  <c r="F64" i="155"/>
  <c r="F69" i="155" s="1"/>
  <c r="Q122" i="155"/>
  <c r="Q124" i="155" s="1"/>
  <c r="Q128" i="155" s="1"/>
  <c r="R73" i="155"/>
  <c r="L56" i="217" s="1"/>
  <c r="H122" i="155"/>
  <c r="H124" i="155" s="1"/>
  <c r="H126" i="155" s="1"/>
  <c r="I72" i="155"/>
  <c r="C55" i="217" s="1"/>
  <c r="L122" i="155"/>
  <c r="L124" i="155" s="1"/>
  <c r="L126" i="155" s="1"/>
  <c r="M72" i="155"/>
  <c r="G55" i="217" s="1"/>
  <c r="P122" i="155"/>
  <c r="P124" i="155" s="1"/>
  <c r="P128" i="155" s="1"/>
  <c r="Q73" i="155"/>
  <c r="K56" i="217" s="1"/>
  <c r="T122" i="155"/>
  <c r="T124" i="155" s="1"/>
  <c r="T128" i="155" s="1"/>
  <c r="U73" i="155"/>
  <c r="O56" i="217" s="1"/>
  <c r="H76" i="155"/>
  <c r="H64" i="155"/>
  <c r="H69" i="155" s="1"/>
  <c r="L76" i="155"/>
  <c r="L64" i="155"/>
  <c r="L69" i="155" s="1"/>
  <c r="P76" i="155"/>
  <c r="P77" i="155"/>
  <c r="J64" i="155"/>
  <c r="J69" i="155" s="1"/>
  <c r="D59" i="217" s="1"/>
  <c r="E122" i="155"/>
  <c r="E124" i="155" s="1"/>
  <c r="E126" i="155" s="1"/>
  <c r="F72" i="155"/>
  <c r="U122" i="155"/>
  <c r="U124" i="155" s="1"/>
  <c r="U128" i="155" s="1"/>
  <c r="V73" i="155"/>
  <c r="P56" i="217" s="1"/>
  <c r="H19" i="113"/>
  <c r="H29" i="152"/>
  <c r="J19" i="113"/>
  <c r="J29" i="152"/>
  <c r="H78" i="92"/>
  <c r="V29" i="152"/>
  <c r="L39" i="227"/>
  <c r="G64" i="155"/>
  <c r="G69" i="155" s="1"/>
  <c r="K64" i="155"/>
  <c r="K69" i="155" s="1"/>
  <c r="O64" i="155"/>
  <c r="O69" i="155" s="1"/>
  <c r="I123" i="155"/>
  <c r="I125" i="155" s="1"/>
  <c r="I127" i="155" s="1"/>
  <c r="F76" i="155"/>
  <c r="J76" i="155"/>
  <c r="N76" i="155"/>
  <c r="P79" i="155"/>
  <c r="F78" i="92"/>
  <c r="T29" i="152"/>
  <c r="I22" i="93"/>
  <c r="M22" i="93"/>
  <c r="G23" i="93"/>
  <c r="G34" i="93" s="1"/>
  <c r="G45" i="93" s="1"/>
  <c r="I39" i="227"/>
  <c r="G82" i="227"/>
  <c r="G84" i="227" s="1"/>
  <c r="G86" i="227" s="1"/>
  <c r="W82" i="227"/>
  <c r="W84" i="227" s="1"/>
  <c r="W86" i="227" s="1"/>
  <c r="J78" i="92"/>
  <c r="X29" i="152"/>
  <c r="F19" i="113"/>
  <c r="F20" i="113" s="1"/>
  <c r="F29" i="152"/>
  <c r="D78" i="92"/>
  <c r="R29" i="152"/>
  <c r="H39" i="227"/>
  <c r="G76" i="155"/>
  <c r="K76" i="155"/>
  <c r="O76" i="155"/>
  <c r="P19" i="113"/>
  <c r="P29" i="152"/>
  <c r="K23" i="93"/>
  <c r="K34" i="93" s="1"/>
  <c r="K45" i="93" s="1"/>
  <c r="T82" i="227"/>
  <c r="T84" i="227" s="1"/>
  <c r="T86" i="227" s="1"/>
  <c r="K82" i="227"/>
  <c r="K84" i="227" s="1"/>
  <c r="K86" i="227" s="1"/>
  <c r="N29" i="152"/>
  <c r="S82" i="227"/>
  <c r="S84" i="227" s="1"/>
  <c r="S86" i="227" s="1"/>
  <c r="P81" i="155"/>
  <c r="L19" i="113"/>
  <c r="L29" i="152"/>
  <c r="O23" i="93"/>
  <c r="X82" i="227"/>
  <c r="X84" i="227" s="1"/>
  <c r="X86" i="227" s="1"/>
  <c r="Z82" i="227"/>
  <c r="Z84" i="227" s="1"/>
  <c r="Z86" i="227" s="1"/>
  <c r="G33" i="227"/>
  <c r="K33" i="227"/>
  <c r="O33" i="227"/>
  <c r="O82" i="227"/>
  <c r="O84" i="227" s="1"/>
  <c r="O86" i="227" s="1"/>
  <c r="I19" i="113"/>
  <c r="M19" i="113"/>
  <c r="C78" i="92"/>
  <c r="G78" i="92"/>
  <c r="H23" i="93"/>
  <c r="H34" i="93" s="1"/>
  <c r="H45" i="93" s="1"/>
  <c r="L23" i="93"/>
  <c r="L34" i="93" s="1"/>
  <c r="L45" i="93" s="1"/>
  <c r="I28" i="152"/>
  <c r="M28" i="152"/>
  <c r="Q28" i="152"/>
  <c r="U28" i="152"/>
  <c r="R30" i="152"/>
  <c r="V30" i="152"/>
  <c r="AA37" i="227"/>
  <c r="Y82" i="227" s="1"/>
  <c r="Y84" i="227" s="1"/>
  <c r="Y86" i="227" s="1"/>
  <c r="F28" i="227"/>
  <c r="F39" i="227" s="1"/>
  <c r="J28" i="227"/>
  <c r="J39" i="227" s="1"/>
  <c r="N28" i="227"/>
  <c r="N33" i="227" s="1"/>
  <c r="I33" i="227"/>
  <c r="M33" i="227"/>
  <c r="Y20" i="104"/>
  <c r="E50" i="92"/>
  <c r="E272" i="152" s="1"/>
  <c r="F28" i="152"/>
  <c r="J28" i="152"/>
  <c r="N28" i="152"/>
  <c r="R28" i="152"/>
  <c r="V28" i="152"/>
  <c r="S30" i="152"/>
  <c r="W30" i="152"/>
  <c r="J20" i="104"/>
  <c r="N20" i="104"/>
  <c r="R20" i="104"/>
  <c r="V20" i="104"/>
  <c r="G19" i="113"/>
  <c r="K19" i="113"/>
  <c r="O19" i="113"/>
  <c r="E78" i="92"/>
  <c r="I78" i="92"/>
  <c r="T30" i="152"/>
  <c r="X30" i="152"/>
  <c r="P39" i="227"/>
  <c r="B273" i="152"/>
  <c r="B86" i="92"/>
  <c r="B87" i="92"/>
  <c r="B274" i="152"/>
  <c r="B277" i="152"/>
  <c r="B90" i="92"/>
  <c r="B278" i="152"/>
  <c r="B91" i="92"/>
  <c r="B281" i="152"/>
  <c r="B94" i="92"/>
  <c r="B282" i="152"/>
  <c r="B95" i="92"/>
  <c r="B285" i="152"/>
  <c r="B98" i="92"/>
  <c r="B286" i="152"/>
  <c r="B99" i="92"/>
  <c r="B289" i="152"/>
  <c r="B102" i="92"/>
  <c r="B103" i="92"/>
  <c r="B290" i="152"/>
  <c r="B88" i="92"/>
  <c r="B104" i="92"/>
  <c r="B156" i="92" s="1"/>
  <c r="B276" i="152"/>
  <c r="B89" i="92"/>
  <c r="B280" i="152"/>
  <c r="B93" i="92"/>
  <c r="B284" i="152"/>
  <c r="B97" i="92"/>
  <c r="B288" i="152"/>
  <c r="B101" i="92"/>
  <c r="B85" i="92"/>
  <c r="B100" i="92"/>
  <c r="B96" i="92"/>
  <c r="E69" i="92"/>
  <c r="E291" i="152" s="1"/>
  <c r="B92" i="92"/>
  <c r="B579" i="92"/>
  <c r="B556" i="92"/>
  <c r="B606" i="92" s="1"/>
  <c r="B629" i="92" s="1"/>
  <c r="B529" i="92"/>
  <c r="E441" i="92"/>
  <c r="M441" i="92"/>
  <c r="B21" i="105"/>
  <c r="C155" i="209"/>
  <c r="C154" i="209"/>
  <c r="C158" i="209"/>
  <c r="C152" i="209"/>
  <c r="C156" i="209"/>
  <c r="D149" i="209"/>
  <c r="D41" i="209"/>
  <c r="D143" i="209" s="1"/>
  <c r="D50" i="209"/>
  <c r="D53" i="209"/>
  <c r="D54" i="209"/>
  <c r="C145" i="209"/>
  <c r="D46" i="209"/>
  <c r="D52" i="209"/>
  <c r="E52" i="209" s="1"/>
  <c r="D57" i="209"/>
  <c r="D159" i="209" s="1"/>
  <c r="D60" i="209"/>
  <c r="E60" i="209" s="1"/>
  <c r="D42" i="209"/>
  <c r="D45" i="209"/>
  <c r="E45" i="209" s="1"/>
  <c r="D49" i="209"/>
  <c r="D51" i="209"/>
  <c r="C153" i="209"/>
  <c r="C146" i="209"/>
  <c r="D44" i="209"/>
  <c r="E160" i="209"/>
  <c r="F58" i="209"/>
  <c r="E47" i="209"/>
  <c r="C161" i="209"/>
  <c r="D59" i="209"/>
  <c r="E41" i="209"/>
  <c r="E43" i="209"/>
  <c r="D56" i="209"/>
  <c r="D145" i="209"/>
  <c r="C157" i="209"/>
  <c r="D55" i="209"/>
  <c r="D160" i="209"/>
  <c r="C149" i="209"/>
  <c r="C61" i="209"/>
  <c r="C67" i="209" s="1"/>
  <c r="C160" i="209"/>
  <c r="B83" i="287"/>
  <c r="N82" i="287"/>
  <c r="J82" i="287"/>
  <c r="F82" i="287"/>
  <c r="I82" i="287"/>
  <c r="E82" i="287"/>
  <c r="M82" i="287"/>
  <c r="L82" i="287"/>
  <c r="H82" i="287"/>
  <c r="D82" i="287"/>
  <c r="K82" i="287"/>
  <c r="G82" i="287"/>
  <c r="C82" i="287"/>
  <c r="B77" i="287"/>
  <c r="E41" i="184"/>
  <c r="E48" i="184" s="1"/>
  <c r="C33" i="183"/>
  <c r="C34" i="183" s="1"/>
  <c r="E40" i="183"/>
  <c r="E47" i="183" s="1"/>
  <c r="D34" i="182"/>
  <c r="D43" i="182"/>
  <c r="D52" i="182" s="1"/>
  <c r="F33" i="182"/>
  <c r="F42" i="182" s="1"/>
  <c r="F51" i="182" s="1"/>
  <c r="D42" i="182"/>
  <c r="D51" i="182" s="1"/>
  <c r="D41" i="182"/>
  <c r="D50" i="182" s="1"/>
  <c r="D40" i="182"/>
  <c r="D49" i="182" s="1"/>
  <c r="E33" i="182"/>
  <c r="E41" i="182" s="1"/>
  <c r="E50" i="182" s="1"/>
  <c r="C33" i="182"/>
  <c r="C41" i="182" s="1"/>
  <c r="C50" i="182" s="1"/>
  <c r="F480" i="217"/>
  <c r="F474" i="217"/>
  <c r="D42" i="184"/>
  <c r="D49" i="184" s="1"/>
  <c r="E23" i="184"/>
  <c r="E24" i="184" s="1"/>
  <c r="H474" i="217"/>
  <c r="I482" i="217"/>
  <c r="G474" i="217"/>
  <c r="F40" i="184"/>
  <c r="F47" i="184" s="1"/>
  <c r="I474" i="217"/>
  <c r="F482" i="217"/>
  <c r="E33" i="181"/>
  <c r="F33" i="181"/>
  <c r="C33" i="181"/>
  <c r="C42" i="181" s="1"/>
  <c r="C50" i="181" s="1"/>
  <c r="D33" i="181"/>
  <c r="D40" i="181" s="1"/>
  <c r="D48" i="181" s="1"/>
  <c r="I472" i="217"/>
  <c r="D23" i="183"/>
  <c r="D24" i="183" s="1"/>
  <c r="F40" i="183"/>
  <c r="F47" i="183" s="1"/>
  <c r="E41" i="183"/>
  <c r="E48" i="183" s="1"/>
  <c r="H476" i="217"/>
  <c r="F472" i="217"/>
  <c r="I478" i="217"/>
  <c r="G476" i="217"/>
  <c r="F478" i="217"/>
  <c r="I476" i="217"/>
  <c r="F476" i="217"/>
  <c r="H478" i="217"/>
  <c r="C560" i="92"/>
  <c r="C238" i="152"/>
  <c r="C572" i="92"/>
  <c r="C250" i="152"/>
  <c r="C235" i="152"/>
  <c r="C557" i="92"/>
  <c r="C561" i="92"/>
  <c r="C239" i="152"/>
  <c r="C243" i="152"/>
  <c r="C565" i="92"/>
  <c r="C247" i="152"/>
  <c r="C569" i="92"/>
  <c r="C573" i="92"/>
  <c r="C251" i="152"/>
  <c r="C252" i="152"/>
  <c r="C574" i="92"/>
  <c r="C237" i="152"/>
  <c r="C559" i="92"/>
  <c r="C241" i="152"/>
  <c r="C563" i="92"/>
  <c r="C567" i="92"/>
  <c r="C245" i="152"/>
  <c r="C249" i="152"/>
  <c r="C571" i="92"/>
  <c r="C244" i="152"/>
  <c r="I34" i="96"/>
  <c r="C20" i="186"/>
  <c r="D41" i="186" s="1"/>
  <c r="C20" i="190"/>
  <c r="D41" i="190" s="1"/>
  <c r="C20" i="194"/>
  <c r="D41" i="194" s="1"/>
  <c r="C20" i="198"/>
  <c r="D41" i="198" s="1"/>
  <c r="C20" i="203"/>
  <c r="D41" i="203" s="1"/>
  <c r="C575" i="92"/>
  <c r="C248" i="152"/>
  <c r="C20" i="187"/>
  <c r="D41" i="187" s="1"/>
  <c r="C20" i="191"/>
  <c r="D41" i="191" s="1"/>
  <c r="C20" i="195"/>
  <c r="D41" i="195" s="1"/>
  <c r="C20" i="199"/>
  <c r="D41" i="199" s="1"/>
  <c r="C20" i="200"/>
  <c r="D41" i="200" s="1"/>
  <c r="C20" i="204"/>
  <c r="D41" i="204" s="1"/>
  <c r="O34" i="96"/>
  <c r="C20" i="188"/>
  <c r="D41" i="188" s="1"/>
  <c r="C20" i="192"/>
  <c r="D41" i="192" s="1"/>
  <c r="C20" i="196"/>
  <c r="D41" i="196" s="1"/>
  <c r="I86" i="126"/>
  <c r="E87" i="126"/>
  <c r="K76" i="126"/>
  <c r="C317" i="152" s="1"/>
  <c r="K78" i="126"/>
  <c r="C319" i="152" s="1"/>
  <c r="K85" i="126"/>
  <c r="C326" i="152" s="1"/>
  <c r="J86" i="126"/>
  <c r="F87" i="126"/>
  <c r="K82" i="126"/>
  <c r="C323" i="152" s="1"/>
  <c r="E51" i="126"/>
  <c r="F51" i="126"/>
  <c r="D86" i="126"/>
  <c r="D70" i="126"/>
  <c r="H69" i="126"/>
  <c r="I69" i="126"/>
  <c r="E70" i="126"/>
  <c r="K65" i="126"/>
  <c r="C308" i="152" s="1"/>
  <c r="K64" i="126"/>
  <c r="C307" i="152" s="1"/>
  <c r="J69" i="126"/>
  <c r="F70" i="126"/>
  <c r="K61" i="126"/>
  <c r="C304" i="152" s="1"/>
  <c r="K63" i="126"/>
  <c r="C306" i="152" s="1"/>
  <c r="C34" i="126"/>
  <c r="G69" i="126"/>
  <c r="H615" i="217"/>
  <c r="D34" i="126"/>
  <c r="E34" i="126"/>
  <c r="F615" i="217"/>
  <c r="F356" i="217"/>
  <c r="F34" i="126"/>
  <c r="G615" i="217"/>
  <c r="D108" i="119"/>
  <c r="D140" i="119" s="1"/>
  <c r="F110" i="119"/>
  <c r="F142" i="119" s="1"/>
  <c r="E111" i="119"/>
  <c r="E143" i="119" s="1"/>
  <c r="G143" i="119" s="1"/>
  <c r="C78" i="152" s="1"/>
  <c r="D112" i="119"/>
  <c r="D144" i="119" s="1"/>
  <c r="C113" i="119"/>
  <c r="C145" i="119" s="1"/>
  <c r="F114" i="119"/>
  <c r="F146" i="119" s="1"/>
  <c r="E115" i="119"/>
  <c r="E147" i="119" s="1"/>
  <c r="D116" i="119"/>
  <c r="D148" i="119" s="1"/>
  <c r="C117" i="119"/>
  <c r="C149" i="119" s="1"/>
  <c r="D108" i="118"/>
  <c r="D140" i="118" s="1"/>
  <c r="C109" i="118"/>
  <c r="C141" i="118" s="1"/>
  <c r="F110" i="118"/>
  <c r="F142" i="118" s="1"/>
  <c r="E111" i="118"/>
  <c r="E143" i="118" s="1"/>
  <c r="D112" i="118"/>
  <c r="D144" i="118" s="1"/>
  <c r="C113" i="118"/>
  <c r="C145" i="118" s="1"/>
  <c r="G145" i="118" s="1"/>
  <c r="D80" i="152" s="1"/>
  <c r="F114" i="118"/>
  <c r="F146" i="118" s="1"/>
  <c r="E115" i="118"/>
  <c r="E147" i="118" s="1"/>
  <c r="D116" i="118"/>
  <c r="D148" i="118" s="1"/>
  <c r="C117" i="118"/>
  <c r="C149" i="118" s="1"/>
  <c r="F118" i="118"/>
  <c r="F150" i="118" s="1"/>
  <c r="H269" i="217"/>
  <c r="H617" i="217" s="1"/>
  <c r="C92" i="119"/>
  <c r="C124" i="119" s="1"/>
  <c r="F93" i="119"/>
  <c r="F125" i="119" s="1"/>
  <c r="E94" i="119"/>
  <c r="E126" i="119" s="1"/>
  <c r="D95" i="119"/>
  <c r="D127" i="119" s="1"/>
  <c r="C96" i="119"/>
  <c r="C128" i="119" s="1"/>
  <c r="F97" i="119"/>
  <c r="F129" i="119" s="1"/>
  <c r="E98" i="119"/>
  <c r="E130" i="119" s="1"/>
  <c r="D99" i="119"/>
  <c r="D131" i="119" s="1"/>
  <c r="C100" i="119"/>
  <c r="C132" i="119" s="1"/>
  <c r="F101" i="119"/>
  <c r="F133" i="119" s="1"/>
  <c r="E102" i="119"/>
  <c r="E134" i="119" s="1"/>
  <c r="F92" i="118"/>
  <c r="F124" i="118" s="1"/>
  <c r="E93" i="118"/>
  <c r="E125" i="118" s="1"/>
  <c r="D94" i="118"/>
  <c r="D126" i="118" s="1"/>
  <c r="C95" i="118"/>
  <c r="C127" i="118" s="1"/>
  <c r="F96" i="118"/>
  <c r="F128" i="118" s="1"/>
  <c r="E97" i="118"/>
  <c r="E129" i="118" s="1"/>
  <c r="D98" i="118"/>
  <c r="D130" i="118" s="1"/>
  <c r="G130" i="118" s="1"/>
  <c r="D66" i="152" s="1"/>
  <c r="C99" i="118"/>
  <c r="C131" i="118" s="1"/>
  <c r="F100" i="118"/>
  <c r="F132" i="118" s="1"/>
  <c r="E101" i="118"/>
  <c r="E133" i="118" s="1"/>
  <c r="G269" i="217"/>
  <c r="C109" i="121"/>
  <c r="C141" i="121" s="1"/>
  <c r="F110" i="121"/>
  <c r="F142" i="121" s="1"/>
  <c r="E111" i="121"/>
  <c r="E143" i="121" s="1"/>
  <c r="D112" i="121"/>
  <c r="D144" i="121" s="1"/>
  <c r="C113" i="121"/>
  <c r="C145" i="121" s="1"/>
  <c r="F114" i="121"/>
  <c r="F146" i="121" s="1"/>
  <c r="E115" i="121"/>
  <c r="E147" i="121" s="1"/>
  <c r="D116" i="121"/>
  <c r="D148" i="121" s="1"/>
  <c r="C117" i="121"/>
  <c r="C149" i="121" s="1"/>
  <c r="F118" i="121"/>
  <c r="F150" i="121" s="1"/>
  <c r="E108" i="100"/>
  <c r="E140" i="100" s="1"/>
  <c r="D109" i="100"/>
  <c r="D141" i="100" s="1"/>
  <c r="C110" i="100"/>
  <c r="C142" i="100" s="1"/>
  <c r="G142" i="100" s="1"/>
  <c r="F111" i="100"/>
  <c r="F143" i="100" s="1"/>
  <c r="E112" i="100"/>
  <c r="E144" i="100" s="1"/>
  <c r="D113" i="100"/>
  <c r="D145" i="100" s="1"/>
  <c r="C114" i="100"/>
  <c r="C146" i="100" s="1"/>
  <c r="F115" i="100"/>
  <c r="F147" i="100" s="1"/>
  <c r="E116" i="100"/>
  <c r="E148" i="100" s="1"/>
  <c r="D117" i="100"/>
  <c r="D149" i="100" s="1"/>
  <c r="C118" i="100"/>
  <c r="C150" i="100" s="1"/>
  <c r="G150" i="100" s="1"/>
  <c r="G118" i="217"/>
  <c r="G175" i="19"/>
  <c r="C109" i="119"/>
  <c r="C141" i="119" s="1"/>
  <c r="C50" i="119"/>
  <c r="F118" i="119"/>
  <c r="F150" i="119" s="1"/>
  <c r="F50" i="119"/>
  <c r="E50" i="119"/>
  <c r="E50" i="120"/>
  <c r="D118" i="119"/>
  <c r="D150" i="119" s="1"/>
  <c r="F50" i="118"/>
  <c r="D118" i="118"/>
  <c r="D150" i="118" s="1"/>
  <c r="D118" i="117"/>
  <c r="D150" i="117" s="1"/>
  <c r="D50" i="117"/>
  <c r="E50" i="117"/>
  <c r="C50" i="118"/>
  <c r="F118" i="120"/>
  <c r="F150" i="120" s="1"/>
  <c r="F50" i="120"/>
  <c r="E50" i="118"/>
  <c r="D50" i="120"/>
  <c r="D118" i="120"/>
  <c r="D150" i="120" s="1"/>
  <c r="C50" i="120"/>
  <c r="F118" i="117"/>
  <c r="F150" i="117" s="1"/>
  <c r="F50" i="117"/>
  <c r="D50" i="121"/>
  <c r="D108" i="121"/>
  <c r="D140" i="121" s="1"/>
  <c r="C50" i="100"/>
  <c r="C118" i="121"/>
  <c r="C150" i="121" s="1"/>
  <c r="C50" i="121"/>
  <c r="D50" i="100"/>
  <c r="E50" i="121"/>
  <c r="E50" i="100"/>
  <c r="F98" i="121"/>
  <c r="F130" i="121" s="1"/>
  <c r="G130" i="121" s="1"/>
  <c r="F269" i="217"/>
  <c r="F118" i="217"/>
  <c r="A158" i="19"/>
  <c r="I91" i="217"/>
  <c r="H91" i="217"/>
  <c r="H122" i="217" s="1"/>
  <c r="I269" i="217"/>
  <c r="I617" i="217" s="1"/>
  <c r="C69" i="100"/>
  <c r="F91" i="217"/>
  <c r="F122" i="217" s="1"/>
  <c r="G271" i="217"/>
  <c r="H271" i="217"/>
  <c r="F623" i="217"/>
  <c r="F625" i="217" s="1"/>
  <c r="E33" i="119"/>
  <c r="F33" i="119"/>
  <c r="C33" i="119"/>
  <c r="D33" i="119"/>
  <c r="F33" i="120"/>
  <c r="D102" i="120"/>
  <c r="D134" i="120" s="1"/>
  <c r="F33" i="121"/>
  <c r="I118" i="217"/>
  <c r="I572" i="217"/>
  <c r="C33" i="120"/>
  <c r="E102" i="120"/>
  <c r="E134" i="120" s="1"/>
  <c r="C33" i="121"/>
  <c r="H180" i="217"/>
  <c r="G239" i="217"/>
  <c r="I569" i="217"/>
  <c r="G571" i="217"/>
  <c r="F572" i="217"/>
  <c r="D33" i="121"/>
  <c r="G568" i="217"/>
  <c r="F569" i="217"/>
  <c r="I570" i="217"/>
  <c r="H571" i="217"/>
  <c r="G572" i="217"/>
  <c r="E33" i="121"/>
  <c r="H356" i="217"/>
  <c r="H118" i="217"/>
  <c r="H53" i="217"/>
  <c r="H568" i="217"/>
  <c r="G569" i="217"/>
  <c r="F570" i="217"/>
  <c r="I571" i="217"/>
  <c r="H572" i="217"/>
  <c r="F95" i="118"/>
  <c r="F127" i="118" s="1"/>
  <c r="H582" i="217"/>
  <c r="C33" i="118"/>
  <c r="D102" i="118"/>
  <c r="D134" i="118" s="1"/>
  <c r="E33" i="100"/>
  <c r="E102" i="118"/>
  <c r="E134" i="118" s="1"/>
  <c r="H358" i="217"/>
  <c r="H57" i="217"/>
  <c r="H529" i="217"/>
  <c r="H120" i="217"/>
  <c r="H241" i="217"/>
  <c r="D33" i="117"/>
  <c r="C33" i="117"/>
  <c r="D102" i="117"/>
  <c r="D134" i="117" s="1"/>
  <c r="F33" i="100"/>
  <c r="I57" i="217"/>
  <c r="I241" i="217"/>
  <c r="I120" i="217"/>
  <c r="H182" i="217"/>
  <c r="I358" i="217"/>
  <c r="I578" i="217"/>
  <c r="H579" i="217"/>
  <c r="G580" i="217"/>
  <c r="F581" i="217"/>
  <c r="I582" i="217"/>
  <c r="G529" i="217"/>
  <c r="F300" i="217"/>
  <c r="F241" i="217"/>
  <c r="F358" i="217"/>
  <c r="F182" i="217"/>
  <c r="F120" i="217"/>
  <c r="F57" i="217"/>
  <c r="I182" i="217"/>
  <c r="F578" i="217"/>
  <c r="I579" i="217"/>
  <c r="H580" i="217"/>
  <c r="G581" i="217"/>
  <c r="F582" i="217"/>
  <c r="G358" i="217"/>
  <c r="G120" i="217"/>
  <c r="G57" i="217"/>
  <c r="G241" i="217"/>
  <c r="G578" i="217"/>
  <c r="F579" i="217"/>
  <c r="I580" i="217"/>
  <c r="H581" i="217"/>
  <c r="G582" i="217"/>
  <c r="F29" i="226"/>
  <c r="F35" i="226"/>
  <c r="F36" i="226"/>
  <c r="C37" i="226"/>
  <c r="K31" i="226" s="1"/>
  <c r="S31" i="226" s="1"/>
  <c r="D37" i="226"/>
  <c r="L26" i="226" s="1"/>
  <c r="D66" i="92"/>
  <c r="D127" i="92" s="1"/>
  <c r="D252" i="92" s="1"/>
  <c r="E37" i="226"/>
  <c r="M26" i="226" s="1"/>
  <c r="U26" i="226" s="1"/>
  <c r="D35" i="96"/>
  <c r="H35" i="96"/>
  <c r="J35" i="96"/>
  <c r="L35" i="96"/>
  <c r="R35" i="96"/>
  <c r="T35" i="96"/>
  <c r="T36" i="96" s="1"/>
  <c r="D61" i="96" s="1"/>
  <c r="I61" i="96" s="1"/>
  <c r="D343" i="95" s="1"/>
  <c r="E267" i="108" s="1"/>
  <c r="D267" i="108" s="1"/>
  <c r="D248" i="108" s="1"/>
  <c r="C624" i="92" s="1"/>
  <c r="D252" i="152" s="1"/>
  <c r="M35" i="96"/>
  <c r="M36" i="96" s="1"/>
  <c r="D54" i="96" s="1"/>
  <c r="I54" i="96" s="1"/>
  <c r="D336" i="95" s="1"/>
  <c r="P25" i="104"/>
  <c r="Q48" i="104" s="1"/>
  <c r="D325" i="95" s="1"/>
  <c r="D221" i="108" s="1"/>
  <c r="C33" i="96"/>
  <c r="E47" i="96"/>
  <c r="C43" i="88" s="1"/>
  <c r="C15" i="136" s="1"/>
  <c r="F32" i="96"/>
  <c r="F34" i="96" s="1"/>
  <c r="E51" i="96"/>
  <c r="C47" i="88" s="1"/>
  <c r="C15" i="141" s="1"/>
  <c r="J32" i="96"/>
  <c r="J34" i="96" s="1"/>
  <c r="E55" i="96"/>
  <c r="C51" i="88" s="1"/>
  <c r="C15" i="144" s="1"/>
  <c r="N32" i="96"/>
  <c r="N34" i="96" s="1"/>
  <c r="E59" i="96"/>
  <c r="C55" i="88" s="1"/>
  <c r="C15" i="148" s="1"/>
  <c r="R32" i="96"/>
  <c r="R34" i="96" s="1"/>
  <c r="H32" i="96"/>
  <c r="H34" i="96" s="1"/>
  <c r="A52" i="19"/>
  <c r="D32" i="96"/>
  <c r="D34" i="96" s="1"/>
  <c r="E53" i="96"/>
  <c r="C49" i="88" s="1"/>
  <c r="C15" i="162" s="1"/>
  <c r="E61" i="96"/>
  <c r="C57" i="88" s="1"/>
  <c r="C15" i="150" s="1"/>
  <c r="I31" i="111"/>
  <c r="AO31" i="111"/>
  <c r="E44" i="96"/>
  <c r="E48" i="96"/>
  <c r="C44" i="88" s="1"/>
  <c r="C15" i="137" s="1"/>
  <c r="E52" i="96"/>
  <c r="C48" i="88" s="1"/>
  <c r="C15" i="142" s="1"/>
  <c r="E56" i="96"/>
  <c r="C52" i="88" s="1"/>
  <c r="C15" i="145" s="1"/>
  <c r="E60" i="96"/>
  <c r="C56" i="88" s="1"/>
  <c r="C15" i="149" s="1"/>
  <c r="E32" i="96"/>
  <c r="E34" i="96" s="1"/>
  <c r="K32" i="96"/>
  <c r="K34" i="96" s="1"/>
  <c r="E62" i="96"/>
  <c r="C58" i="88" s="1"/>
  <c r="C15" i="151" s="1"/>
  <c r="D21" i="86"/>
  <c r="C59" i="86" s="1"/>
  <c r="C93" i="86" s="1"/>
  <c r="D54" i="111"/>
  <c r="D21" i="135"/>
  <c r="C59" i="135" s="1"/>
  <c r="C93" i="135" s="1"/>
  <c r="H54" i="111"/>
  <c r="D21" i="137"/>
  <c r="C59" i="137" s="1"/>
  <c r="C93" i="137" s="1"/>
  <c r="L54" i="111"/>
  <c r="D21" i="139"/>
  <c r="C59" i="139" s="1"/>
  <c r="C93" i="139" s="1"/>
  <c r="P54" i="111"/>
  <c r="D21" i="142"/>
  <c r="C59" i="142" s="1"/>
  <c r="C93" i="142" s="1"/>
  <c r="T54" i="111"/>
  <c r="D21" i="143"/>
  <c r="C59" i="143" s="1"/>
  <c r="C93" i="143" s="1"/>
  <c r="X54" i="111"/>
  <c r="D21" i="145"/>
  <c r="C59" i="145" s="1"/>
  <c r="C93" i="145" s="1"/>
  <c r="AB54" i="111"/>
  <c r="D21" i="147"/>
  <c r="C59" i="147" s="1"/>
  <c r="C93" i="147" s="1"/>
  <c r="AF54" i="111"/>
  <c r="D21" i="149"/>
  <c r="C59" i="149" s="1"/>
  <c r="C93" i="149" s="1"/>
  <c r="AJ54" i="111"/>
  <c r="D21" i="151"/>
  <c r="C59" i="151" s="1"/>
  <c r="C93" i="151" s="1"/>
  <c r="AN54" i="111"/>
  <c r="D21" i="140"/>
  <c r="C59" i="140" s="1"/>
  <c r="C93" i="140" s="1"/>
  <c r="AR54" i="111"/>
  <c r="C22" i="134"/>
  <c r="C44" i="134" s="1"/>
  <c r="C78" i="134" s="1"/>
  <c r="E55" i="111"/>
  <c r="C22" i="136"/>
  <c r="C44" i="136" s="1"/>
  <c r="C78" i="136" s="1"/>
  <c r="I55" i="111"/>
  <c r="C22" i="138"/>
  <c r="C44" i="138" s="1"/>
  <c r="C78" i="138" s="1"/>
  <c r="M55" i="111"/>
  <c r="C22" i="141"/>
  <c r="C44" i="141" s="1"/>
  <c r="C78" i="141" s="1"/>
  <c r="Q55" i="111"/>
  <c r="C22" i="162"/>
  <c r="C44" i="162" s="1"/>
  <c r="C78" i="162" s="1"/>
  <c r="U55" i="111"/>
  <c r="C22" i="144"/>
  <c r="C44" i="144" s="1"/>
  <c r="C78" i="144" s="1"/>
  <c r="Y55" i="111"/>
  <c r="C22" i="146"/>
  <c r="C44" i="146" s="1"/>
  <c r="C78" i="146" s="1"/>
  <c r="AC55" i="111"/>
  <c r="C22" i="148"/>
  <c r="C44" i="148" s="1"/>
  <c r="C78" i="148" s="1"/>
  <c r="AG55" i="111"/>
  <c r="C22" i="150"/>
  <c r="C44" i="150" s="1"/>
  <c r="C78" i="150" s="1"/>
  <c r="AK55" i="111"/>
  <c r="D23" i="134"/>
  <c r="C61" i="134" s="1"/>
  <c r="C95" i="134" s="1"/>
  <c r="F56" i="111"/>
  <c r="D23" i="136"/>
  <c r="C61" i="136" s="1"/>
  <c r="C95" i="136" s="1"/>
  <c r="J56" i="111"/>
  <c r="D23" i="138"/>
  <c r="C61" i="138" s="1"/>
  <c r="C95" i="138" s="1"/>
  <c r="N56" i="111"/>
  <c r="D23" i="141"/>
  <c r="C61" i="141" s="1"/>
  <c r="C95" i="141" s="1"/>
  <c r="R56" i="111"/>
  <c r="D23" i="162"/>
  <c r="C61" i="162" s="1"/>
  <c r="C95" i="162" s="1"/>
  <c r="V56" i="111"/>
  <c r="D23" i="144"/>
  <c r="C61" i="144" s="1"/>
  <c r="C95" i="144" s="1"/>
  <c r="Z56" i="111"/>
  <c r="D23" i="146"/>
  <c r="C61" i="146" s="1"/>
  <c r="C95" i="146" s="1"/>
  <c r="AD56" i="111"/>
  <c r="D23" i="148"/>
  <c r="C61" i="148" s="1"/>
  <c r="C95" i="148" s="1"/>
  <c r="AH56" i="111"/>
  <c r="D23" i="150"/>
  <c r="C61" i="150" s="1"/>
  <c r="C95" i="150" s="1"/>
  <c r="AL56" i="111"/>
  <c r="C24" i="86"/>
  <c r="C46" i="86" s="1"/>
  <c r="C80" i="86" s="1"/>
  <c r="C57" i="111"/>
  <c r="C24" i="135"/>
  <c r="C46" i="135" s="1"/>
  <c r="C80" i="135" s="1"/>
  <c r="G57" i="111"/>
  <c r="C24" i="137"/>
  <c r="C46" i="137" s="1"/>
  <c r="C80" i="137" s="1"/>
  <c r="K57" i="111"/>
  <c r="C24" i="139"/>
  <c r="C46" i="139" s="1"/>
  <c r="C80" i="139" s="1"/>
  <c r="O57" i="111"/>
  <c r="C24" i="142"/>
  <c r="C46" i="142" s="1"/>
  <c r="C80" i="142" s="1"/>
  <c r="S57" i="111"/>
  <c r="C24" i="143"/>
  <c r="C46" i="143" s="1"/>
  <c r="C80" i="143" s="1"/>
  <c r="W57" i="111"/>
  <c r="C24" i="145"/>
  <c r="C46" i="145" s="1"/>
  <c r="C80" i="145" s="1"/>
  <c r="AA57" i="111"/>
  <c r="C24" i="147"/>
  <c r="C46" i="147" s="1"/>
  <c r="C80" i="147" s="1"/>
  <c r="AE57" i="111"/>
  <c r="C24" i="149"/>
  <c r="C46" i="149" s="1"/>
  <c r="C80" i="149" s="1"/>
  <c r="AI57" i="111"/>
  <c r="C24" i="151"/>
  <c r="C46" i="151" s="1"/>
  <c r="C80" i="151" s="1"/>
  <c r="AM57" i="111"/>
  <c r="C24" i="140"/>
  <c r="C46" i="140" s="1"/>
  <c r="C81" i="140" s="1"/>
  <c r="AQ57" i="111"/>
  <c r="D25" i="86"/>
  <c r="C63" i="86" s="1"/>
  <c r="C97" i="86" s="1"/>
  <c r="D58" i="111"/>
  <c r="D25" i="135"/>
  <c r="C63" i="135" s="1"/>
  <c r="C97" i="135" s="1"/>
  <c r="H58" i="111"/>
  <c r="D25" i="137"/>
  <c r="C63" i="137" s="1"/>
  <c r="C97" i="137" s="1"/>
  <c r="L58" i="111"/>
  <c r="D25" i="139"/>
  <c r="C63" i="139" s="1"/>
  <c r="C97" i="139" s="1"/>
  <c r="P58" i="111"/>
  <c r="D25" i="142"/>
  <c r="C63" i="142" s="1"/>
  <c r="C97" i="142" s="1"/>
  <c r="T58" i="111"/>
  <c r="D25" i="143"/>
  <c r="C63" i="143" s="1"/>
  <c r="C97" i="143" s="1"/>
  <c r="X58" i="111"/>
  <c r="D25" i="145"/>
  <c r="C63" i="145" s="1"/>
  <c r="C97" i="145" s="1"/>
  <c r="AB58" i="111"/>
  <c r="D25" i="147"/>
  <c r="C63" i="147" s="1"/>
  <c r="C97" i="147" s="1"/>
  <c r="AF58" i="111"/>
  <c r="D25" i="149"/>
  <c r="C63" i="149" s="1"/>
  <c r="C97" i="149" s="1"/>
  <c r="AJ58" i="111"/>
  <c r="D25" i="151"/>
  <c r="C63" i="151" s="1"/>
  <c r="C97" i="151" s="1"/>
  <c r="AN58" i="111"/>
  <c r="D25" i="140"/>
  <c r="C63" i="140" s="1"/>
  <c r="C97" i="140" s="1"/>
  <c r="AR58" i="111"/>
  <c r="C26" i="134"/>
  <c r="C48" i="134" s="1"/>
  <c r="C82" i="134" s="1"/>
  <c r="E59" i="111"/>
  <c r="C26" i="136"/>
  <c r="C48" i="136" s="1"/>
  <c r="C82" i="136" s="1"/>
  <c r="I59" i="111"/>
  <c r="C26" i="138"/>
  <c r="C48" i="138" s="1"/>
  <c r="C82" i="138" s="1"/>
  <c r="M59" i="111"/>
  <c r="C26" i="141"/>
  <c r="C48" i="141" s="1"/>
  <c r="C82" i="141" s="1"/>
  <c r="Q59" i="111"/>
  <c r="C26" i="162"/>
  <c r="C48" i="162" s="1"/>
  <c r="C82" i="162" s="1"/>
  <c r="U59" i="111"/>
  <c r="C26" i="144"/>
  <c r="C48" i="144" s="1"/>
  <c r="C82" i="144" s="1"/>
  <c r="Y59" i="111"/>
  <c r="C26" i="146"/>
  <c r="C48" i="146" s="1"/>
  <c r="C82" i="146" s="1"/>
  <c r="AC59" i="111"/>
  <c r="C26" i="148"/>
  <c r="C48" i="148" s="1"/>
  <c r="C82" i="148" s="1"/>
  <c r="AG59" i="111"/>
  <c r="C26" i="150"/>
  <c r="C48" i="150" s="1"/>
  <c r="C82" i="150" s="1"/>
  <c r="AK59" i="111"/>
  <c r="D27" i="134"/>
  <c r="C65" i="134" s="1"/>
  <c r="C99" i="134" s="1"/>
  <c r="F60" i="111"/>
  <c r="D27" i="136"/>
  <c r="C65" i="136" s="1"/>
  <c r="C99" i="136" s="1"/>
  <c r="J60" i="111"/>
  <c r="D27" i="138"/>
  <c r="C65" i="138" s="1"/>
  <c r="C99" i="138" s="1"/>
  <c r="N60" i="111"/>
  <c r="D27" i="141"/>
  <c r="C65" i="141" s="1"/>
  <c r="C99" i="141" s="1"/>
  <c r="R60" i="111"/>
  <c r="D27" i="162"/>
  <c r="C65" i="162" s="1"/>
  <c r="C99" i="162" s="1"/>
  <c r="V60" i="111"/>
  <c r="D27" i="144"/>
  <c r="C65" i="144" s="1"/>
  <c r="C99" i="144" s="1"/>
  <c r="Z60" i="111"/>
  <c r="D27" i="146"/>
  <c r="C65" i="146" s="1"/>
  <c r="C99" i="146" s="1"/>
  <c r="AD60" i="111"/>
  <c r="D27" i="148"/>
  <c r="C65" i="148" s="1"/>
  <c r="C99" i="148" s="1"/>
  <c r="AH60" i="111"/>
  <c r="D27" i="150"/>
  <c r="C65" i="150" s="1"/>
  <c r="C99" i="150" s="1"/>
  <c r="AL60" i="111"/>
  <c r="C28" i="86"/>
  <c r="C50" i="86" s="1"/>
  <c r="C84" i="86" s="1"/>
  <c r="C61" i="111"/>
  <c r="C28" i="135"/>
  <c r="C50" i="135" s="1"/>
  <c r="C84" i="135" s="1"/>
  <c r="G61" i="111"/>
  <c r="C28" i="137"/>
  <c r="C50" i="137" s="1"/>
  <c r="C84" i="137" s="1"/>
  <c r="K61" i="111"/>
  <c r="C28" i="139"/>
  <c r="C50" i="139" s="1"/>
  <c r="C84" i="139" s="1"/>
  <c r="O61" i="111"/>
  <c r="C28" i="142"/>
  <c r="C50" i="142" s="1"/>
  <c r="C84" i="142" s="1"/>
  <c r="S61" i="111"/>
  <c r="C28" i="143"/>
  <c r="C50" i="143" s="1"/>
  <c r="C84" i="143" s="1"/>
  <c r="W61" i="111"/>
  <c r="C28" i="145"/>
  <c r="C50" i="145" s="1"/>
  <c r="C84" i="145" s="1"/>
  <c r="AA61" i="111"/>
  <c r="C28" i="147"/>
  <c r="C50" i="147" s="1"/>
  <c r="C84" i="147" s="1"/>
  <c r="AE61" i="111"/>
  <c r="C28" i="149"/>
  <c r="C50" i="149" s="1"/>
  <c r="C84" i="149" s="1"/>
  <c r="AI61" i="111"/>
  <c r="C28" i="151"/>
  <c r="C50" i="151" s="1"/>
  <c r="C84" i="151" s="1"/>
  <c r="AM61" i="111"/>
  <c r="C28" i="140"/>
  <c r="C50" i="140" s="1"/>
  <c r="C84" i="140" s="1"/>
  <c r="AQ61" i="111"/>
  <c r="D29" i="86"/>
  <c r="C67" i="86" s="1"/>
  <c r="C101" i="86" s="1"/>
  <c r="D62" i="111"/>
  <c r="D29" i="135"/>
  <c r="C67" i="135" s="1"/>
  <c r="C101" i="135" s="1"/>
  <c r="H62" i="111"/>
  <c r="D29" i="137"/>
  <c r="C67" i="137" s="1"/>
  <c r="C101" i="137" s="1"/>
  <c r="L62" i="111"/>
  <c r="D29" i="139"/>
  <c r="C67" i="139" s="1"/>
  <c r="C101" i="139" s="1"/>
  <c r="P62" i="111"/>
  <c r="D29" i="142"/>
  <c r="C67" i="142" s="1"/>
  <c r="C101" i="142" s="1"/>
  <c r="T62" i="111"/>
  <c r="D29" i="143"/>
  <c r="C67" i="143" s="1"/>
  <c r="C101" i="143" s="1"/>
  <c r="X62" i="111"/>
  <c r="D29" i="145"/>
  <c r="C67" i="145" s="1"/>
  <c r="C101" i="145" s="1"/>
  <c r="AB62" i="111"/>
  <c r="D29" i="147"/>
  <c r="C67" i="147" s="1"/>
  <c r="C101" i="147" s="1"/>
  <c r="AF62" i="111"/>
  <c r="D29" i="149"/>
  <c r="C67" i="149" s="1"/>
  <c r="C101" i="149" s="1"/>
  <c r="AJ62" i="111"/>
  <c r="D29" i="151"/>
  <c r="C67" i="151" s="1"/>
  <c r="C101" i="151" s="1"/>
  <c r="AN62" i="111"/>
  <c r="D29" i="140"/>
  <c r="C67" i="140" s="1"/>
  <c r="AR62" i="111"/>
  <c r="C30" i="134"/>
  <c r="C52" i="134" s="1"/>
  <c r="C86" i="134" s="1"/>
  <c r="E63" i="111"/>
  <c r="C30" i="136"/>
  <c r="C52" i="136" s="1"/>
  <c r="C86" i="136" s="1"/>
  <c r="I63" i="111"/>
  <c r="C30" i="138"/>
  <c r="C52" i="138" s="1"/>
  <c r="C86" i="138" s="1"/>
  <c r="M63" i="111"/>
  <c r="C30" i="141"/>
  <c r="C52" i="141" s="1"/>
  <c r="C86" i="141" s="1"/>
  <c r="Q63" i="111"/>
  <c r="C30" i="162"/>
  <c r="C52" i="162" s="1"/>
  <c r="C86" i="162" s="1"/>
  <c r="U63" i="111"/>
  <c r="C30" i="144"/>
  <c r="C52" i="144" s="1"/>
  <c r="C86" i="144" s="1"/>
  <c r="Y63" i="111"/>
  <c r="C30" i="146"/>
  <c r="C52" i="146" s="1"/>
  <c r="C86" i="146" s="1"/>
  <c r="AC63" i="111"/>
  <c r="C30" i="148"/>
  <c r="C52" i="148" s="1"/>
  <c r="C86" i="148" s="1"/>
  <c r="AG63" i="111"/>
  <c r="C30" i="150"/>
  <c r="C52" i="150" s="1"/>
  <c r="C86" i="150" s="1"/>
  <c r="AK63" i="111"/>
  <c r="D31" i="134"/>
  <c r="E31" i="134" s="1"/>
  <c r="G31" i="134" s="1"/>
  <c r="F31" i="111"/>
  <c r="F64" i="111"/>
  <c r="D31" i="136"/>
  <c r="J31" i="111"/>
  <c r="J64" i="111"/>
  <c r="I77" i="111" s="1"/>
  <c r="D31" i="138"/>
  <c r="E31" i="138" s="1"/>
  <c r="G31" i="138" s="1"/>
  <c r="N31" i="111"/>
  <c r="N64" i="111"/>
  <c r="D31" i="141"/>
  <c r="R31" i="111"/>
  <c r="R64" i="111"/>
  <c r="D31" i="162"/>
  <c r="V31" i="111"/>
  <c r="V64" i="111"/>
  <c r="D31" i="144"/>
  <c r="E31" i="144" s="1"/>
  <c r="G31" i="144" s="1"/>
  <c r="Z31" i="111"/>
  <c r="Z64" i="111"/>
  <c r="D31" i="146"/>
  <c r="E31" i="146" s="1"/>
  <c r="G31" i="146" s="1"/>
  <c r="AD31" i="111"/>
  <c r="AD64" i="111"/>
  <c r="D31" i="148"/>
  <c r="AH31" i="111"/>
  <c r="AH64" i="111"/>
  <c r="AH78" i="111" s="1"/>
  <c r="D31" i="150"/>
  <c r="AL31" i="111"/>
  <c r="AL64" i="111"/>
  <c r="AP31" i="111"/>
  <c r="AP64" i="111"/>
  <c r="G31" i="111"/>
  <c r="W31" i="111"/>
  <c r="AM31" i="111"/>
  <c r="G32" i="96"/>
  <c r="G34" i="96" s="1"/>
  <c r="K31" i="111"/>
  <c r="AA31" i="111"/>
  <c r="AQ31" i="111"/>
  <c r="C94" i="134"/>
  <c r="C94" i="138"/>
  <c r="C94" i="141"/>
  <c r="C94" i="162"/>
  <c r="C94" i="144"/>
  <c r="C94" i="146"/>
  <c r="C94" i="148"/>
  <c r="C94" i="150"/>
  <c r="C79" i="86"/>
  <c r="C79" i="135"/>
  <c r="C79" i="139"/>
  <c r="C79" i="142"/>
  <c r="C79" i="143"/>
  <c r="C79" i="145"/>
  <c r="C79" i="147"/>
  <c r="C79" i="149"/>
  <c r="C79" i="151"/>
  <c r="C96" i="86"/>
  <c r="C96" i="135"/>
  <c r="C96" i="137"/>
  <c r="C96" i="139"/>
  <c r="C96" i="142"/>
  <c r="C96" i="143"/>
  <c r="C96" i="145"/>
  <c r="C96" i="147"/>
  <c r="C96" i="149"/>
  <c r="C96" i="151"/>
  <c r="C81" i="134"/>
  <c r="C81" i="136"/>
  <c r="C81" i="138"/>
  <c r="C81" i="141"/>
  <c r="C81" i="162"/>
  <c r="C81" i="144"/>
  <c r="C81" i="146"/>
  <c r="C81" i="148"/>
  <c r="C81" i="150"/>
  <c r="C98" i="134"/>
  <c r="C98" i="138"/>
  <c r="C98" i="141"/>
  <c r="C98" i="162"/>
  <c r="C98" i="144"/>
  <c r="C98" i="146"/>
  <c r="C98" i="148"/>
  <c r="C98" i="150"/>
  <c r="C83" i="86"/>
  <c r="C83" i="137"/>
  <c r="C83" i="139"/>
  <c r="C83" i="142"/>
  <c r="C83" i="143"/>
  <c r="C83" i="145"/>
  <c r="C83" i="147"/>
  <c r="C83" i="149"/>
  <c r="C83" i="151"/>
  <c r="C100" i="86"/>
  <c r="C100" i="135"/>
  <c r="C100" i="137"/>
  <c r="C100" i="139"/>
  <c r="C100" i="142"/>
  <c r="C100" i="143"/>
  <c r="C100" i="145"/>
  <c r="C100" i="147"/>
  <c r="C100" i="149"/>
  <c r="C100" i="151"/>
  <c r="C85" i="134"/>
  <c r="C85" i="136"/>
  <c r="C85" i="138"/>
  <c r="C85" i="141"/>
  <c r="C85" i="162"/>
  <c r="C85" i="144"/>
  <c r="C85" i="146"/>
  <c r="C85" i="148"/>
  <c r="C85" i="150"/>
  <c r="C102" i="134"/>
  <c r="C102" i="138"/>
  <c r="C102" i="141"/>
  <c r="C102" i="162"/>
  <c r="C102" i="144"/>
  <c r="C102" i="146"/>
  <c r="C102" i="148"/>
  <c r="C102" i="150"/>
  <c r="C53" i="86"/>
  <c r="C53" i="135"/>
  <c r="E31" i="135"/>
  <c r="G31" i="135" s="1"/>
  <c r="C53" i="139"/>
  <c r="E31" i="139"/>
  <c r="G31" i="139" s="1"/>
  <c r="C53" i="142"/>
  <c r="E31" i="142"/>
  <c r="G31" i="142" s="1"/>
  <c r="C53" i="143"/>
  <c r="E31" i="143"/>
  <c r="G31" i="143" s="1"/>
  <c r="C53" i="145"/>
  <c r="E31" i="145"/>
  <c r="H31" i="145" s="1"/>
  <c r="C53" i="147"/>
  <c r="E31" i="147"/>
  <c r="G31" i="147" s="1"/>
  <c r="C53" i="149"/>
  <c r="E31" i="149"/>
  <c r="G31" i="149" s="1"/>
  <c r="C53" i="151"/>
  <c r="E31" i="151"/>
  <c r="G31" i="151" s="1"/>
  <c r="C53" i="140"/>
  <c r="E31" i="140"/>
  <c r="G31" i="140" s="1"/>
  <c r="D31" i="111"/>
  <c r="H31" i="111"/>
  <c r="L31" i="111"/>
  <c r="P31" i="111"/>
  <c r="T31" i="111"/>
  <c r="X31" i="111"/>
  <c r="AB31" i="111"/>
  <c r="AF31" i="111"/>
  <c r="AJ31" i="111"/>
  <c r="AN31" i="111"/>
  <c r="AR31" i="111"/>
  <c r="C31" i="136"/>
  <c r="C78" i="86"/>
  <c r="C78" i="135"/>
  <c r="C78" i="137"/>
  <c r="C78" i="139"/>
  <c r="C78" i="142"/>
  <c r="C78" i="143"/>
  <c r="C78" i="145"/>
  <c r="C78" i="147"/>
  <c r="C78" i="149"/>
  <c r="C78" i="151"/>
  <c r="C78" i="140"/>
  <c r="C95" i="86"/>
  <c r="C95" i="137"/>
  <c r="C95" i="139"/>
  <c r="C95" i="142"/>
  <c r="C95" i="143"/>
  <c r="C95" i="145"/>
  <c r="C95" i="147"/>
  <c r="C95" i="149"/>
  <c r="C95" i="151"/>
  <c r="C95" i="140"/>
  <c r="C80" i="134"/>
  <c r="C80" i="138"/>
  <c r="C80" i="141"/>
  <c r="C80" i="162"/>
  <c r="C80" i="144"/>
  <c r="C80" i="146"/>
  <c r="C80" i="148"/>
  <c r="C80" i="150"/>
  <c r="C97" i="134"/>
  <c r="C97" i="136"/>
  <c r="C97" i="138"/>
  <c r="C97" i="141"/>
  <c r="C97" i="162"/>
  <c r="C97" i="144"/>
  <c r="C97" i="146"/>
  <c r="C97" i="148"/>
  <c r="C97" i="150"/>
  <c r="C82" i="86"/>
  <c r="C82" i="135"/>
  <c r="C82" i="137"/>
  <c r="C82" i="139"/>
  <c r="C82" i="142"/>
  <c r="C82" i="143"/>
  <c r="C82" i="145"/>
  <c r="C82" i="147"/>
  <c r="C82" i="149"/>
  <c r="C82" i="151"/>
  <c r="C82" i="140"/>
  <c r="C99" i="86"/>
  <c r="C99" i="135"/>
  <c r="C99" i="139"/>
  <c r="C99" i="142"/>
  <c r="C99" i="143"/>
  <c r="C99" i="145"/>
  <c r="C99" i="147"/>
  <c r="C99" i="149"/>
  <c r="C99" i="151"/>
  <c r="C99" i="140"/>
  <c r="C84" i="134"/>
  <c r="C84" i="138"/>
  <c r="C84" i="141"/>
  <c r="C84" i="162"/>
  <c r="C84" i="144"/>
  <c r="C84" i="146"/>
  <c r="C84" i="148"/>
  <c r="C84" i="150"/>
  <c r="C101" i="134"/>
  <c r="C101" i="136"/>
  <c r="C101" i="138"/>
  <c r="C101" i="141"/>
  <c r="C101" i="162"/>
  <c r="C101" i="144"/>
  <c r="C101" i="146"/>
  <c r="C101" i="148"/>
  <c r="C101" i="150"/>
  <c r="C86" i="86"/>
  <c r="C86" i="135"/>
  <c r="C86" i="137"/>
  <c r="C86" i="139"/>
  <c r="C86" i="142"/>
  <c r="C86" i="143"/>
  <c r="C86" i="145"/>
  <c r="C86" i="147"/>
  <c r="C86" i="149"/>
  <c r="C86" i="151"/>
  <c r="C86" i="140"/>
  <c r="H31" i="135"/>
  <c r="C69" i="137"/>
  <c r="C69" i="139"/>
  <c r="C69" i="142"/>
  <c r="C69" i="143"/>
  <c r="C69" i="145"/>
  <c r="C69" i="147"/>
  <c r="C69" i="149"/>
  <c r="H31" i="151"/>
  <c r="C69" i="151"/>
  <c r="C69" i="140"/>
  <c r="E31" i="111"/>
  <c r="M31" i="111"/>
  <c r="Q31" i="111"/>
  <c r="U31" i="111"/>
  <c r="Y31" i="111"/>
  <c r="AC31" i="111"/>
  <c r="AG31" i="111"/>
  <c r="AK31" i="111"/>
  <c r="E54" i="111"/>
  <c r="I54" i="111"/>
  <c r="M54" i="111"/>
  <c r="Q54" i="111"/>
  <c r="U54" i="111"/>
  <c r="Y54" i="111"/>
  <c r="AC54" i="111"/>
  <c r="AG54" i="111"/>
  <c r="AK54" i="111"/>
  <c r="F55" i="111"/>
  <c r="J55" i="111"/>
  <c r="N55" i="111"/>
  <c r="R55" i="111"/>
  <c r="V55" i="111"/>
  <c r="Z55" i="111"/>
  <c r="AD55" i="111"/>
  <c r="AH55" i="111"/>
  <c r="AL55" i="111"/>
  <c r="C56" i="111"/>
  <c r="G56" i="111"/>
  <c r="K56" i="111"/>
  <c r="O56" i="111"/>
  <c r="S56" i="111"/>
  <c r="W56" i="111"/>
  <c r="AA56" i="111"/>
  <c r="AE56" i="111"/>
  <c r="AI56" i="111"/>
  <c r="AM56" i="111"/>
  <c r="D57" i="111"/>
  <c r="H57" i="111"/>
  <c r="L57" i="111"/>
  <c r="P57" i="111"/>
  <c r="T57" i="111"/>
  <c r="X57" i="111"/>
  <c r="AB57" i="111"/>
  <c r="AF57" i="111"/>
  <c r="AJ57" i="111"/>
  <c r="AN57" i="111"/>
  <c r="AR57" i="111"/>
  <c r="E58" i="111"/>
  <c r="I58" i="111"/>
  <c r="M58" i="111"/>
  <c r="Q58" i="111"/>
  <c r="U58" i="111"/>
  <c r="Y58" i="111"/>
  <c r="AC58" i="111"/>
  <c r="AG58" i="111"/>
  <c r="AK58" i="111"/>
  <c r="F59" i="111"/>
  <c r="J59" i="111"/>
  <c r="N59" i="111"/>
  <c r="R59" i="111"/>
  <c r="V59" i="111"/>
  <c r="Z59" i="111"/>
  <c r="AD59" i="111"/>
  <c r="AH59" i="111"/>
  <c r="AL59" i="111"/>
  <c r="C60" i="111"/>
  <c r="G60" i="111"/>
  <c r="K60" i="111"/>
  <c r="O60" i="111"/>
  <c r="S60" i="111"/>
  <c r="W60" i="111"/>
  <c r="AA60" i="111"/>
  <c r="AE60" i="111"/>
  <c r="AI60" i="111"/>
  <c r="AM60" i="111"/>
  <c r="AQ60" i="111"/>
  <c r="D61" i="111"/>
  <c r="H61" i="111"/>
  <c r="L61" i="111"/>
  <c r="P61" i="111"/>
  <c r="T61" i="111"/>
  <c r="X61" i="111"/>
  <c r="AB61" i="111"/>
  <c r="AF61" i="111"/>
  <c r="AJ61" i="111"/>
  <c r="AN61" i="111"/>
  <c r="E62" i="111"/>
  <c r="I62" i="111"/>
  <c r="I83" i="111" s="1"/>
  <c r="M62" i="111"/>
  <c r="Q62" i="111"/>
  <c r="U62" i="111"/>
  <c r="Y62" i="111"/>
  <c r="AC62" i="111"/>
  <c r="AG62" i="111"/>
  <c r="AK62" i="111"/>
  <c r="F63" i="111"/>
  <c r="J63" i="111"/>
  <c r="J84" i="111" s="1"/>
  <c r="N63" i="111"/>
  <c r="R63" i="111"/>
  <c r="V63" i="111"/>
  <c r="Z63" i="111"/>
  <c r="Z84" i="111" s="1"/>
  <c r="AD63" i="111"/>
  <c r="AH63" i="111"/>
  <c r="AL63" i="111"/>
  <c r="C64" i="111"/>
  <c r="G64" i="111"/>
  <c r="K64" i="111"/>
  <c r="O64" i="111"/>
  <c r="S64" i="111"/>
  <c r="W64" i="111"/>
  <c r="AA64" i="111"/>
  <c r="AE64" i="111"/>
  <c r="AI64" i="111"/>
  <c r="AM64" i="111"/>
  <c r="AQ64" i="111"/>
  <c r="D31" i="86"/>
  <c r="C94" i="137"/>
  <c r="C94" i="142"/>
  <c r="C94" i="145"/>
  <c r="C94" i="149"/>
  <c r="C94" i="140"/>
  <c r="C79" i="141"/>
  <c r="C79" i="148"/>
  <c r="C96" i="138"/>
  <c r="C96" i="162"/>
  <c r="C96" i="146"/>
  <c r="C96" i="150"/>
  <c r="C81" i="139"/>
  <c r="C81" i="147"/>
  <c r="C98" i="137"/>
  <c r="C98" i="142"/>
  <c r="C98" i="145"/>
  <c r="C98" i="149"/>
  <c r="C98" i="140"/>
  <c r="C83" i="141"/>
  <c r="C83" i="148"/>
  <c r="C100" i="138"/>
  <c r="C100" i="162"/>
  <c r="C100" i="146"/>
  <c r="C100" i="150"/>
  <c r="C85" i="139"/>
  <c r="C85" i="147"/>
  <c r="C102" i="145"/>
  <c r="C102" i="140"/>
  <c r="C53" i="134"/>
  <c r="C53" i="138"/>
  <c r="C53" i="141"/>
  <c r="E31" i="141"/>
  <c r="G31" i="141" s="1"/>
  <c r="C53" i="162"/>
  <c r="E31" i="162"/>
  <c r="G31" i="162" s="1"/>
  <c r="C53" i="144"/>
  <c r="C53" i="146"/>
  <c r="C53" i="148"/>
  <c r="E31" i="148"/>
  <c r="G31" i="148" s="1"/>
  <c r="C53" i="150"/>
  <c r="E31" i="150"/>
  <c r="G31" i="150" s="1"/>
  <c r="F54" i="111"/>
  <c r="J54" i="111"/>
  <c r="J75" i="111" s="1"/>
  <c r="N54" i="111"/>
  <c r="R54" i="111"/>
  <c r="V54" i="111"/>
  <c r="Z54" i="111"/>
  <c r="AD54" i="111"/>
  <c r="AH54" i="111"/>
  <c r="AL54" i="111"/>
  <c r="C55" i="111"/>
  <c r="G55" i="111"/>
  <c r="K55" i="111"/>
  <c r="O55" i="111"/>
  <c r="S55" i="111"/>
  <c r="W55" i="111"/>
  <c r="AA55" i="111"/>
  <c r="AE55" i="111"/>
  <c r="AI55" i="111"/>
  <c r="AM55" i="111"/>
  <c r="AQ55" i="111"/>
  <c r="D56" i="111"/>
  <c r="H56" i="111"/>
  <c r="L56" i="111"/>
  <c r="P56" i="111"/>
  <c r="T56" i="111"/>
  <c r="X56" i="111"/>
  <c r="AB56" i="111"/>
  <c r="AF56" i="111"/>
  <c r="AJ56" i="111"/>
  <c r="AN56" i="111"/>
  <c r="AR56" i="111"/>
  <c r="E57" i="111"/>
  <c r="I57" i="111"/>
  <c r="I78" i="111" s="1"/>
  <c r="M57" i="111"/>
  <c r="Q57" i="111"/>
  <c r="U57" i="111"/>
  <c r="Y57" i="111"/>
  <c r="AC57" i="111"/>
  <c r="AC78" i="111" s="1"/>
  <c r="AG57" i="111"/>
  <c r="AK57" i="111"/>
  <c r="F58" i="111"/>
  <c r="J58" i="111"/>
  <c r="J79" i="111" s="1"/>
  <c r="N58" i="111"/>
  <c r="R58" i="111"/>
  <c r="V58" i="111"/>
  <c r="Z58" i="111"/>
  <c r="AD58" i="111"/>
  <c r="AH58" i="111"/>
  <c r="AL58" i="111"/>
  <c r="C59" i="111"/>
  <c r="G59" i="111"/>
  <c r="K59" i="111"/>
  <c r="O59" i="111"/>
  <c r="S59" i="111"/>
  <c r="W59" i="111"/>
  <c r="AA59" i="111"/>
  <c r="AE59" i="111"/>
  <c r="AI59" i="111"/>
  <c r="AM59" i="111"/>
  <c r="AQ59" i="111"/>
  <c r="D60" i="111"/>
  <c r="H60" i="111"/>
  <c r="L60" i="111"/>
  <c r="P60" i="111"/>
  <c r="T60" i="111"/>
  <c r="X60" i="111"/>
  <c r="AB60" i="111"/>
  <c r="AF60" i="111"/>
  <c r="AJ60" i="111"/>
  <c r="AN60" i="111"/>
  <c r="AR60" i="111"/>
  <c r="E61" i="111"/>
  <c r="I61" i="111"/>
  <c r="I82" i="111" s="1"/>
  <c r="M61" i="111"/>
  <c r="Q61" i="111"/>
  <c r="U61" i="111"/>
  <c r="Y61" i="111"/>
  <c r="AC61" i="111"/>
  <c r="AC82" i="111" s="1"/>
  <c r="AG61" i="111"/>
  <c r="AK61" i="111"/>
  <c r="F62" i="111"/>
  <c r="J62" i="111"/>
  <c r="J83" i="111" s="1"/>
  <c r="N62" i="111"/>
  <c r="R62" i="111"/>
  <c r="V62" i="111"/>
  <c r="Z62" i="111"/>
  <c r="AD62" i="111"/>
  <c r="AH62" i="111"/>
  <c r="AL62" i="111"/>
  <c r="C63" i="111"/>
  <c r="G63" i="111"/>
  <c r="K63" i="111"/>
  <c r="O63" i="111"/>
  <c r="S63" i="111"/>
  <c r="W63" i="111"/>
  <c r="AA63" i="111"/>
  <c r="AE63" i="111"/>
  <c r="AI63" i="111"/>
  <c r="AM63" i="111"/>
  <c r="AQ63" i="111"/>
  <c r="H64" i="111"/>
  <c r="L64" i="111"/>
  <c r="P64" i="111"/>
  <c r="T64" i="111"/>
  <c r="X64" i="111"/>
  <c r="AB64" i="111"/>
  <c r="AF64" i="111"/>
  <c r="AJ64" i="111"/>
  <c r="AN64" i="111"/>
  <c r="AR64" i="111"/>
  <c r="E31" i="137"/>
  <c r="H31" i="137" s="1"/>
  <c r="C53" i="137"/>
  <c r="C69" i="135"/>
  <c r="J57" i="217"/>
  <c r="J58" i="217" s="1"/>
  <c r="J28" i="217"/>
  <c r="J530" i="217" s="1"/>
  <c r="J569" i="217"/>
  <c r="J574" i="217" s="1"/>
  <c r="J570" i="217"/>
  <c r="J575" i="217" s="1"/>
  <c r="J515" i="217"/>
  <c r="J580" i="217"/>
  <c r="J585" i="217" s="1"/>
  <c r="J53" i="217"/>
  <c r="J54" i="217" s="1"/>
  <c r="J581" i="217"/>
  <c r="J586" i="217" s="1"/>
  <c r="J37" i="226"/>
  <c r="R26" i="226" s="1"/>
  <c r="O29" i="226"/>
  <c r="R21" i="226"/>
  <c r="P18" i="226"/>
  <c r="P20" i="226"/>
  <c r="P22" i="226"/>
  <c r="P24" i="226"/>
  <c r="P26" i="226"/>
  <c r="P28" i="226"/>
  <c r="P30" i="226"/>
  <c r="P32" i="226"/>
  <c r="P34" i="226"/>
  <c r="P36" i="226"/>
  <c r="Q37" i="226"/>
  <c r="Q38" i="226" s="1"/>
  <c r="P19" i="226"/>
  <c r="P21" i="226"/>
  <c r="P23" i="226"/>
  <c r="P25" i="226"/>
  <c r="P27" i="226"/>
  <c r="P29" i="226"/>
  <c r="P31" i="226"/>
  <c r="P33" i="226"/>
  <c r="O24" i="226"/>
  <c r="O26" i="226"/>
  <c r="O28" i="226"/>
  <c r="O30" i="226"/>
  <c r="O32" i="226"/>
  <c r="O34" i="226"/>
  <c r="D89" i="227"/>
  <c r="D91" i="227" s="1"/>
  <c r="D93" i="227" s="1"/>
  <c r="H89" i="227"/>
  <c r="H91" i="227" s="1"/>
  <c r="H93" i="227" s="1"/>
  <c r="L89" i="227"/>
  <c r="L91" i="227" s="1"/>
  <c r="L93" i="227" s="1"/>
  <c r="X89" i="227"/>
  <c r="X91" i="227" s="1"/>
  <c r="X93" i="227" s="1"/>
  <c r="C89" i="227"/>
  <c r="C91" i="227" s="1"/>
  <c r="C93" i="227" s="1"/>
  <c r="G89" i="227"/>
  <c r="G91" i="227" s="1"/>
  <c r="G93" i="227" s="1"/>
  <c r="K89" i="227"/>
  <c r="K91" i="227" s="1"/>
  <c r="K93" i="227" s="1"/>
  <c r="O89" i="227"/>
  <c r="O91" i="227" s="1"/>
  <c r="O93" i="227" s="1"/>
  <c r="S89" i="227"/>
  <c r="S91" i="227" s="1"/>
  <c r="S93" i="227" s="1"/>
  <c r="W89" i="227"/>
  <c r="W91" i="227" s="1"/>
  <c r="W93" i="227" s="1"/>
  <c r="P89" i="227"/>
  <c r="P91" i="227" s="1"/>
  <c r="P93" i="227" s="1"/>
  <c r="T89" i="227"/>
  <c r="T91" i="227" s="1"/>
  <c r="T93" i="227" s="1"/>
  <c r="F89" i="227"/>
  <c r="F91" i="227" s="1"/>
  <c r="F93" i="227" s="1"/>
  <c r="J89" i="227"/>
  <c r="J91" i="227" s="1"/>
  <c r="J93" i="227" s="1"/>
  <c r="N89" i="227"/>
  <c r="N91" i="227" s="1"/>
  <c r="N93" i="227" s="1"/>
  <c r="R89" i="227"/>
  <c r="R91" i="227" s="1"/>
  <c r="R93" i="227" s="1"/>
  <c r="V89" i="227"/>
  <c r="V91" i="227" s="1"/>
  <c r="V93" i="227" s="1"/>
  <c r="E89" i="227"/>
  <c r="E91" i="227" s="1"/>
  <c r="E93" i="227" s="1"/>
  <c r="M89" i="227"/>
  <c r="M91" i="227" s="1"/>
  <c r="M93" i="227" s="1"/>
  <c r="Q89" i="227"/>
  <c r="Q91" i="227" s="1"/>
  <c r="Q93" i="227" s="1"/>
  <c r="I89" i="227"/>
  <c r="I91" i="227" s="1"/>
  <c r="I93" i="227" s="1"/>
  <c r="U89" i="227"/>
  <c r="U91" i="227" s="1"/>
  <c r="U93" i="227" s="1"/>
  <c r="Z20" i="104"/>
  <c r="Z67" i="155"/>
  <c r="Z71" i="155" s="1"/>
  <c r="Y121" i="155" s="1"/>
  <c r="Z62" i="155"/>
  <c r="AA67" i="155"/>
  <c r="AA71" i="155" s="1"/>
  <c r="Z121" i="155" s="1"/>
  <c r="AA62" i="155"/>
  <c r="Y73" i="155"/>
  <c r="S56" i="217" s="1"/>
  <c r="X122" i="155"/>
  <c r="X124" i="155" s="1"/>
  <c r="X128" i="155" s="1"/>
  <c r="Y122" i="155"/>
  <c r="Y124" i="155" s="1"/>
  <c r="Y128" i="155" s="1"/>
  <c r="Z73" i="155"/>
  <c r="T56" i="217" s="1"/>
  <c r="Y32" i="227"/>
  <c r="Y36" i="227"/>
  <c r="Y67" i="155"/>
  <c r="Y71" i="155" s="1"/>
  <c r="X121" i="155" s="1"/>
  <c r="Y62" i="155"/>
  <c r="AA122" i="155"/>
  <c r="AA124" i="155" s="1"/>
  <c r="AA128" i="155" s="1"/>
  <c r="AA73" i="155"/>
  <c r="U56" i="217" s="1"/>
  <c r="Z122" i="155"/>
  <c r="Z124" i="155" s="1"/>
  <c r="Z128" i="155" s="1"/>
  <c r="AA20" i="104"/>
  <c r="AB20" i="104"/>
  <c r="L78" i="92"/>
  <c r="Z29" i="152"/>
  <c r="AA17" i="227"/>
  <c r="AA22" i="227" s="1"/>
  <c r="AA27" i="227" s="1"/>
  <c r="M79" i="92"/>
  <c r="M127" i="92" s="1"/>
  <c r="M252" i="92" s="1"/>
  <c r="Y28" i="152"/>
  <c r="Y30" i="152"/>
  <c r="Z28" i="152"/>
  <c r="Z30" i="152"/>
  <c r="K78" i="92"/>
  <c r="AA28" i="152"/>
  <c r="Y29" i="152"/>
  <c r="Z17" i="227"/>
  <c r="Z22" i="227" s="1"/>
  <c r="Z27" i="227" s="1"/>
  <c r="F88" i="227"/>
  <c r="F90" i="227" s="1"/>
  <c r="F92" i="227" s="1"/>
  <c r="J88" i="227"/>
  <c r="J90" i="227" s="1"/>
  <c r="J92" i="227" s="1"/>
  <c r="N88" i="227"/>
  <c r="N90" i="227" s="1"/>
  <c r="N92" i="227" s="1"/>
  <c r="R88" i="227"/>
  <c r="R90" i="227" s="1"/>
  <c r="R92" i="227" s="1"/>
  <c r="V88" i="227"/>
  <c r="V90" i="227" s="1"/>
  <c r="V92" i="227" s="1"/>
  <c r="D88" i="227"/>
  <c r="D90" i="227" s="1"/>
  <c r="D92" i="227" s="1"/>
  <c r="H88" i="227"/>
  <c r="H90" i="227" s="1"/>
  <c r="H92" i="227" s="1"/>
  <c r="L88" i="227"/>
  <c r="L90" i="227" s="1"/>
  <c r="L92" i="227" s="1"/>
  <c r="P88" i="227"/>
  <c r="P90" i="227" s="1"/>
  <c r="P92" i="227" s="1"/>
  <c r="T88" i="227"/>
  <c r="T90" i="227" s="1"/>
  <c r="T92" i="227" s="1"/>
  <c r="E88" i="227"/>
  <c r="E90" i="227" s="1"/>
  <c r="E92" i="227" s="1"/>
  <c r="I88" i="227"/>
  <c r="I90" i="227" s="1"/>
  <c r="I92" i="227" s="1"/>
  <c r="M88" i="227"/>
  <c r="M90" i="227" s="1"/>
  <c r="M92" i="227" s="1"/>
  <c r="Q88" i="227"/>
  <c r="Q90" i="227" s="1"/>
  <c r="Q92" i="227" s="1"/>
  <c r="U88" i="227"/>
  <c r="U90" i="227" s="1"/>
  <c r="U92" i="227" s="1"/>
  <c r="X88" i="227"/>
  <c r="X90" i="227" s="1"/>
  <c r="X92" i="227" s="1"/>
  <c r="G53" i="217"/>
  <c r="H239" i="217"/>
  <c r="I271" i="217"/>
  <c r="H472" i="217"/>
  <c r="H480" i="217"/>
  <c r="J579" i="217"/>
  <c r="J584" i="217" s="1"/>
  <c r="F529" i="217"/>
  <c r="F568" i="217"/>
  <c r="J568" i="217"/>
  <c r="H570" i="217"/>
  <c r="J572" i="217"/>
  <c r="J577" i="217" s="1"/>
  <c r="J578" i="217"/>
  <c r="J583" i="217" s="1"/>
  <c r="G579" i="217"/>
  <c r="I581" i="217"/>
  <c r="J582" i="217"/>
  <c r="J587" i="217" s="1"/>
  <c r="I53" i="217"/>
  <c r="G91" i="217"/>
  <c r="G122" i="217" s="1"/>
  <c r="J516" i="217"/>
  <c r="J571" i="217"/>
  <c r="J576" i="217" s="1"/>
  <c r="I180" i="217"/>
  <c r="I239" i="217"/>
  <c r="I356" i="217"/>
  <c r="J26" i="217"/>
  <c r="G356" i="217"/>
  <c r="G472" i="217"/>
  <c r="AA30" i="152"/>
  <c r="P28" i="113"/>
  <c r="F370" i="92"/>
  <c r="F394" i="92" s="1"/>
  <c r="F496" i="92" s="1"/>
  <c r="F178" i="92"/>
  <c r="H370" i="92"/>
  <c r="H394" i="92" s="1"/>
  <c r="H496" i="92" s="1"/>
  <c r="H178" i="92"/>
  <c r="M370" i="92"/>
  <c r="M394" i="92" s="1"/>
  <c r="M496" i="92" s="1"/>
  <c r="M178" i="92"/>
  <c r="D370" i="92"/>
  <c r="D394" i="92" s="1"/>
  <c r="D496" i="92" s="1"/>
  <c r="D178" i="92"/>
  <c r="L370" i="92"/>
  <c r="L394" i="92" s="1"/>
  <c r="L496" i="92" s="1"/>
  <c r="L178" i="92"/>
  <c r="N370" i="92"/>
  <c r="N394" i="92" s="1"/>
  <c r="N496" i="92" s="1"/>
  <c r="N178" i="92"/>
  <c r="E178" i="92"/>
  <c r="E370" i="92"/>
  <c r="E394" i="92" s="1"/>
  <c r="E496" i="92" s="1"/>
  <c r="I178" i="92"/>
  <c r="I370" i="92"/>
  <c r="I394" i="92" s="1"/>
  <c r="I496" i="92" s="1"/>
  <c r="J370" i="92"/>
  <c r="J394" i="92" s="1"/>
  <c r="J496" i="92" s="1"/>
  <c r="J178" i="92"/>
  <c r="K370" i="92"/>
  <c r="K394" i="92" s="1"/>
  <c r="K496" i="92" s="1"/>
  <c r="K178" i="92"/>
  <c r="C40" i="152"/>
  <c r="S12" i="113"/>
  <c r="C68" i="113" s="1"/>
  <c r="C370" i="92"/>
  <c r="C394" i="92" s="1"/>
  <c r="C496" i="92" s="1"/>
  <c r="C178" i="92"/>
  <c r="G370" i="92"/>
  <c r="G394" i="92" s="1"/>
  <c r="G496" i="92" s="1"/>
  <c r="G178" i="92"/>
  <c r="AE172" i="95"/>
  <c r="AI172" i="95"/>
  <c r="AM172" i="95"/>
  <c r="Q45" i="104"/>
  <c r="U45" i="104"/>
  <c r="Y45" i="104"/>
  <c r="R45" i="104"/>
  <c r="V45" i="104"/>
  <c r="Z45" i="104"/>
  <c r="S45" i="104"/>
  <c r="W45" i="104"/>
  <c r="AA45" i="104"/>
  <c r="E52" i="92"/>
  <c r="E274" i="152" s="1"/>
  <c r="E54" i="92"/>
  <c r="E276" i="152" s="1"/>
  <c r="E56" i="92"/>
  <c r="E278" i="152" s="1"/>
  <c r="E58" i="92"/>
  <c r="E280" i="152" s="1"/>
  <c r="E60" i="92"/>
  <c r="E282" i="152" s="1"/>
  <c r="E62" i="92"/>
  <c r="E284" i="152" s="1"/>
  <c r="E64" i="92"/>
  <c r="E286" i="152" s="1"/>
  <c r="E66" i="92"/>
  <c r="E288" i="152" s="1"/>
  <c r="E68" i="92"/>
  <c r="E290" i="152" s="1"/>
  <c r="E51" i="92"/>
  <c r="E273" i="152" s="1"/>
  <c r="E53" i="92"/>
  <c r="E275" i="152" s="1"/>
  <c r="E55" i="92"/>
  <c r="E277" i="152" s="1"/>
  <c r="E57" i="92"/>
  <c r="E279" i="152" s="1"/>
  <c r="E59" i="92"/>
  <c r="E281" i="152" s="1"/>
  <c r="E61" i="92"/>
  <c r="E283" i="152" s="1"/>
  <c r="E63" i="92"/>
  <c r="E285" i="152" s="1"/>
  <c r="E65" i="92"/>
  <c r="E287" i="152" s="1"/>
  <c r="E67" i="92"/>
  <c r="E289" i="152" s="1"/>
  <c r="H127" i="92"/>
  <c r="H252" i="92" s="1"/>
  <c r="D53" i="92"/>
  <c r="D57" i="92"/>
  <c r="D61" i="92"/>
  <c r="D65" i="92"/>
  <c r="D69" i="92"/>
  <c r="D52" i="92"/>
  <c r="D56" i="92"/>
  <c r="D60" i="92"/>
  <c r="D64" i="92"/>
  <c r="D68" i="92"/>
  <c r="D50" i="92"/>
  <c r="D51" i="92"/>
  <c r="D55" i="92"/>
  <c r="D59" i="92"/>
  <c r="D63" i="92"/>
  <c r="D67" i="92"/>
  <c r="D54" i="92"/>
  <c r="D58" i="92"/>
  <c r="D62" i="92"/>
  <c r="P44" i="93"/>
  <c r="Q53" i="108"/>
  <c r="P57" i="155"/>
  <c r="P63" i="155" s="1"/>
  <c r="O83" i="227"/>
  <c r="O85" i="227" s="1"/>
  <c r="O87" i="227" s="1"/>
  <c r="P64" i="155"/>
  <c r="P69" i="155" s="1"/>
  <c r="P75" i="155" s="1"/>
  <c r="P41" i="166"/>
  <c r="P69" i="124"/>
  <c r="P41" i="167"/>
  <c r="M56" i="169"/>
  <c r="M73" i="169" s="1"/>
  <c r="M88" i="169" s="1"/>
  <c r="M56" i="167"/>
  <c r="M73" i="167" s="1"/>
  <c r="M88" i="167" s="1"/>
  <c r="M56" i="166"/>
  <c r="M73" i="166" s="1"/>
  <c r="M88" i="166" s="1"/>
  <c r="M104" i="166" s="1"/>
  <c r="L56" i="166"/>
  <c r="L73" i="166" s="1"/>
  <c r="L88" i="166" s="1"/>
  <c r="L104" i="166" s="1"/>
  <c r="L56" i="169"/>
  <c r="L73" i="169" s="1"/>
  <c r="L88" i="169" s="1"/>
  <c r="L56" i="167"/>
  <c r="L73" i="167" s="1"/>
  <c r="L88" i="167" s="1"/>
  <c r="M41" i="166"/>
  <c r="M41" i="167"/>
  <c r="J41" i="166"/>
  <c r="N41" i="166"/>
  <c r="J56" i="166"/>
  <c r="J73" i="166" s="1"/>
  <c r="J88" i="166" s="1"/>
  <c r="J104" i="166" s="1"/>
  <c r="N56" i="166"/>
  <c r="N73" i="166" s="1"/>
  <c r="N88" i="166" s="1"/>
  <c r="N104" i="166" s="1"/>
  <c r="J41" i="167"/>
  <c r="N41" i="167"/>
  <c r="J56" i="167"/>
  <c r="J73" i="167" s="1"/>
  <c r="J88" i="167" s="1"/>
  <c r="N56" i="167"/>
  <c r="N73" i="167" s="1"/>
  <c r="N88" i="167" s="1"/>
  <c r="M41" i="169"/>
  <c r="K56" i="166"/>
  <c r="K73" i="166" s="1"/>
  <c r="K88" i="166" s="1"/>
  <c r="K104" i="166" s="1"/>
  <c r="O56" i="166"/>
  <c r="O73" i="166" s="1"/>
  <c r="O88" i="166" s="1"/>
  <c r="O104" i="166" s="1"/>
  <c r="I41" i="167"/>
  <c r="I69" i="124"/>
  <c r="I41" i="166"/>
  <c r="I41" i="169"/>
  <c r="I169" i="152"/>
  <c r="F69" i="123"/>
  <c r="F184" i="152" s="1"/>
  <c r="F201" i="152" s="1"/>
  <c r="F216" i="152" s="1"/>
  <c r="F169" i="152"/>
  <c r="C69" i="123"/>
  <c r="C184" i="152" s="1"/>
  <c r="C201" i="152" s="1"/>
  <c r="C216" i="152" s="1"/>
  <c r="C169" i="152"/>
  <c r="G69" i="123"/>
  <c r="G184" i="152" s="1"/>
  <c r="G201" i="152" s="1"/>
  <c r="G216" i="152" s="1"/>
  <c r="G169" i="152"/>
  <c r="E41" i="167"/>
  <c r="E69" i="124"/>
  <c r="E41" i="169"/>
  <c r="E41" i="166"/>
  <c r="D169" i="152"/>
  <c r="D69" i="123"/>
  <c r="D184" i="152" s="1"/>
  <c r="D201" i="152" s="1"/>
  <c r="D216" i="152" s="1"/>
  <c r="H169" i="152"/>
  <c r="H69" i="123"/>
  <c r="H184" i="152" s="1"/>
  <c r="H201" i="152" s="1"/>
  <c r="H216" i="152" s="1"/>
  <c r="F41" i="169"/>
  <c r="F41" i="166"/>
  <c r="F41" i="167"/>
  <c r="F69" i="124"/>
  <c r="C41" i="169"/>
  <c r="C41" i="166"/>
  <c r="C41" i="167"/>
  <c r="C69" i="124"/>
  <c r="G41" i="169"/>
  <c r="G41" i="166"/>
  <c r="G41" i="167"/>
  <c r="G69" i="124"/>
  <c r="D17" i="152"/>
  <c r="H17" i="152"/>
  <c r="E69" i="123"/>
  <c r="E184" i="152" s="1"/>
  <c r="E201" i="152" s="1"/>
  <c r="E216" i="152" s="1"/>
  <c r="D69" i="124"/>
  <c r="H69" i="124"/>
  <c r="D41" i="167"/>
  <c r="H41" i="167"/>
  <c r="D41" i="166"/>
  <c r="H41" i="166"/>
  <c r="L180" i="19"/>
  <c r="F221" i="19"/>
  <c r="L146" i="19"/>
  <c r="F57" i="119" s="1"/>
  <c r="F74" i="119" s="1"/>
  <c r="F163" i="19"/>
  <c r="L163" i="19" s="1"/>
  <c r="E180" i="19"/>
  <c r="D91" i="119"/>
  <c r="D107" i="119" s="1"/>
  <c r="D122" i="119" s="1"/>
  <c r="D138" i="119" s="1"/>
  <c r="D57" i="118"/>
  <c r="D180" i="19"/>
  <c r="C180" i="19"/>
  <c r="C221" i="19" s="1"/>
  <c r="I221" i="19" s="1"/>
  <c r="C163" i="19"/>
  <c r="I163" i="19" s="1"/>
  <c r="C57" i="118"/>
  <c r="C91" i="119"/>
  <c r="C107" i="119" s="1"/>
  <c r="C122" i="119" s="1"/>
  <c r="C138" i="119" s="1"/>
  <c r="I180" i="19"/>
  <c r="A1" i="218"/>
  <c r="C120" i="209"/>
  <c r="D159" i="108"/>
  <c r="C121" i="209" s="1"/>
  <c r="D121" i="209" s="1"/>
  <c r="D160" i="108"/>
  <c r="C122" i="209" s="1"/>
  <c r="D122" i="209" s="1"/>
  <c r="D161" i="108"/>
  <c r="C123" i="209" s="1"/>
  <c r="D123" i="209" s="1"/>
  <c r="D162" i="108"/>
  <c r="C124" i="209" s="1"/>
  <c r="C200" i="209" s="1"/>
  <c r="D163" i="108"/>
  <c r="C125" i="209" s="1"/>
  <c r="D125" i="209" s="1"/>
  <c r="D164" i="108"/>
  <c r="C126" i="209" s="1"/>
  <c r="C202" i="209" s="1"/>
  <c r="D165" i="108"/>
  <c r="C127" i="209" s="1"/>
  <c r="C203" i="209" s="1"/>
  <c r="D166" i="108"/>
  <c r="C128" i="209" s="1"/>
  <c r="D128" i="209" s="1"/>
  <c r="D167" i="108"/>
  <c r="C129" i="209" s="1"/>
  <c r="D129" i="209" s="1"/>
  <c r="D168" i="108"/>
  <c r="C130" i="209" s="1"/>
  <c r="C206" i="209" s="1"/>
  <c r="D169" i="108"/>
  <c r="C131" i="209" s="1"/>
  <c r="D131" i="209" s="1"/>
  <c r="D170" i="108"/>
  <c r="C132" i="209" s="1"/>
  <c r="D132" i="209" s="1"/>
  <c r="D171" i="108"/>
  <c r="C133" i="209" s="1"/>
  <c r="D133" i="209" s="1"/>
  <c r="D172" i="108"/>
  <c r="C134" i="209" s="1"/>
  <c r="C210" i="209" s="1"/>
  <c r="D173" i="108"/>
  <c r="C135" i="209" s="1"/>
  <c r="C211" i="209" s="1"/>
  <c r="D174" i="108"/>
  <c r="C136" i="209" s="1"/>
  <c r="D136" i="209" s="1"/>
  <c r="D175" i="108"/>
  <c r="C137" i="209" s="1"/>
  <c r="D137" i="209" s="1"/>
  <c r="D176" i="108"/>
  <c r="C138" i="209" s="1"/>
  <c r="C214" i="209" s="1"/>
  <c r="G161" i="108"/>
  <c r="H26" i="211" s="1"/>
  <c r="C208" i="211" s="1"/>
  <c r="D208" i="211" s="1"/>
  <c r="E208" i="211" s="1"/>
  <c r="F208" i="211" s="1"/>
  <c r="G208" i="211" s="1"/>
  <c r="H208" i="211" s="1"/>
  <c r="I208" i="211" s="1"/>
  <c r="J208" i="211" s="1"/>
  <c r="K208" i="211" s="1"/>
  <c r="L208" i="211" s="1"/>
  <c r="G165" i="108"/>
  <c r="H30" i="211" s="1"/>
  <c r="C212" i="211" s="1"/>
  <c r="D212" i="211" s="1"/>
  <c r="E212" i="211" s="1"/>
  <c r="F212" i="211" s="1"/>
  <c r="G212" i="211" s="1"/>
  <c r="H212" i="211" s="1"/>
  <c r="I212" i="211" s="1"/>
  <c r="J212" i="211" s="1"/>
  <c r="K212" i="211" s="1"/>
  <c r="L212" i="211" s="1"/>
  <c r="G169" i="108"/>
  <c r="H34" i="211" s="1"/>
  <c r="C216" i="211" s="1"/>
  <c r="D216" i="211" s="1"/>
  <c r="E216" i="211" s="1"/>
  <c r="F216" i="211" s="1"/>
  <c r="G216" i="211" s="1"/>
  <c r="H216" i="211" s="1"/>
  <c r="I216" i="211" s="1"/>
  <c r="J216" i="211" s="1"/>
  <c r="K216" i="211" s="1"/>
  <c r="L216" i="211" s="1"/>
  <c r="G173" i="108"/>
  <c r="H38" i="211" s="1"/>
  <c r="C220" i="211" s="1"/>
  <c r="D220" i="211" s="1"/>
  <c r="E220" i="211" s="1"/>
  <c r="F220" i="211" s="1"/>
  <c r="G220" i="211" s="1"/>
  <c r="H220" i="211" s="1"/>
  <c r="I220" i="211" s="1"/>
  <c r="J220" i="211" s="1"/>
  <c r="K220" i="211" s="1"/>
  <c r="L220" i="211" s="1"/>
  <c r="G158" i="108"/>
  <c r="H23" i="211" s="1"/>
  <c r="C205" i="211" s="1"/>
  <c r="D205" i="211" s="1"/>
  <c r="E205" i="211" s="1"/>
  <c r="F205" i="211" s="1"/>
  <c r="G205" i="211" s="1"/>
  <c r="H205" i="211" s="1"/>
  <c r="I205" i="211" s="1"/>
  <c r="J205" i="211" s="1"/>
  <c r="K205" i="211" s="1"/>
  <c r="L205" i="211" s="1"/>
  <c r="G162" i="108"/>
  <c r="H27" i="211" s="1"/>
  <c r="C209" i="211" s="1"/>
  <c r="D209" i="211" s="1"/>
  <c r="E209" i="211" s="1"/>
  <c r="F209" i="211" s="1"/>
  <c r="G209" i="211" s="1"/>
  <c r="H209" i="211" s="1"/>
  <c r="I209" i="211" s="1"/>
  <c r="J209" i="211" s="1"/>
  <c r="K209" i="211" s="1"/>
  <c r="L209" i="211" s="1"/>
  <c r="G166" i="108"/>
  <c r="H31" i="211" s="1"/>
  <c r="C213" i="211" s="1"/>
  <c r="D213" i="211" s="1"/>
  <c r="E213" i="211" s="1"/>
  <c r="F213" i="211" s="1"/>
  <c r="G213" i="211" s="1"/>
  <c r="H213" i="211" s="1"/>
  <c r="I213" i="211" s="1"/>
  <c r="J213" i="211" s="1"/>
  <c r="K213" i="211" s="1"/>
  <c r="L213" i="211" s="1"/>
  <c r="G170" i="108"/>
  <c r="H35" i="211" s="1"/>
  <c r="C217" i="211" s="1"/>
  <c r="D217" i="211" s="1"/>
  <c r="E217" i="211" s="1"/>
  <c r="F217" i="211" s="1"/>
  <c r="G217" i="211" s="1"/>
  <c r="H217" i="211" s="1"/>
  <c r="I217" i="211" s="1"/>
  <c r="J217" i="211" s="1"/>
  <c r="K217" i="211" s="1"/>
  <c r="L217" i="211" s="1"/>
  <c r="G174" i="108"/>
  <c r="H39" i="211" s="1"/>
  <c r="C221" i="211" s="1"/>
  <c r="D221" i="211" s="1"/>
  <c r="E221" i="211" s="1"/>
  <c r="F221" i="211" s="1"/>
  <c r="G221" i="211" s="1"/>
  <c r="H221" i="211" s="1"/>
  <c r="I221" i="211" s="1"/>
  <c r="J221" i="211" s="1"/>
  <c r="K221" i="211" s="1"/>
  <c r="L221" i="211" s="1"/>
  <c r="G159" i="108"/>
  <c r="H24" i="211" s="1"/>
  <c r="C206" i="211" s="1"/>
  <c r="D206" i="211" s="1"/>
  <c r="E206" i="211" s="1"/>
  <c r="F206" i="211" s="1"/>
  <c r="G206" i="211" s="1"/>
  <c r="H206" i="211" s="1"/>
  <c r="I206" i="211" s="1"/>
  <c r="J206" i="211" s="1"/>
  <c r="K206" i="211" s="1"/>
  <c r="L206" i="211" s="1"/>
  <c r="G163" i="108"/>
  <c r="H28" i="211" s="1"/>
  <c r="C210" i="211" s="1"/>
  <c r="D210" i="211" s="1"/>
  <c r="E210" i="211" s="1"/>
  <c r="F210" i="211" s="1"/>
  <c r="G210" i="211" s="1"/>
  <c r="H210" i="211" s="1"/>
  <c r="I210" i="211" s="1"/>
  <c r="J210" i="211" s="1"/>
  <c r="K210" i="211" s="1"/>
  <c r="L210" i="211" s="1"/>
  <c r="G167" i="108"/>
  <c r="H32" i="211" s="1"/>
  <c r="C214" i="211" s="1"/>
  <c r="D214" i="211" s="1"/>
  <c r="E214" i="211" s="1"/>
  <c r="F214" i="211" s="1"/>
  <c r="G214" i="211" s="1"/>
  <c r="H214" i="211" s="1"/>
  <c r="I214" i="211" s="1"/>
  <c r="J214" i="211" s="1"/>
  <c r="K214" i="211" s="1"/>
  <c r="L214" i="211" s="1"/>
  <c r="G171" i="108"/>
  <c r="H36" i="211" s="1"/>
  <c r="C218" i="211" s="1"/>
  <c r="D218" i="211" s="1"/>
  <c r="E218" i="211" s="1"/>
  <c r="F218" i="211" s="1"/>
  <c r="G218" i="211" s="1"/>
  <c r="H218" i="211" s="1"/>
  <c r="I218" i="211" s="1"/>
  <c r="J218" i="211" s="1"/>
  <c r="K218" i="211" s="1"/>
  <c r="L218" i="211" s="1"/>
  <c r="G175" i="108"/>
  <c r="H40" i="211" s="1"/>
  <c r="C222" i="211" s="1"/>
  <c r="D222" i="211" s="1"/>
  <c r="E222" i="211" s="1"/>
  <c r="F222" i="211" s="1"/>
  <c r="G222" i="211" s="1"/>
  <c r="H222" i="211" s="1"/>
  <c r="I222" i="211" s="1"/>
  <c r="J222" i="211" s="1"/>
  <c r="K222" i="211" s="1"/>
  <c r="L222" i="211" s="1"/>
  <c r="C25" i="208"/>
  <c r="B65" i="95"/>
  <c r="C29" i="208"/>
  <c r="B69" i="95"/>
  <c r="C33" i="208"/>
  <c r="B73" i="95"/>
  <c r="C37" i="208"/>
  <c r="B77" i="95"/>
  <c r="C18" i="152"/>
  <c r="C47" i="123"/>
  <c r="G18" i="152"/>
  <c r="G47" i="123"/>
  <c r="D19" i="152"/>
  <c r="D48" i="123"/>
  <c r="H19" i="152"/>
  <c r="H48" i="123"/>
  <c r="C39" i="152"/>
  <c r="S12" i="104"/>
  <c r="C75" i="104" s="1"/>
  <c r="C49" i="152"/>
  <c r="N12" i="113"/>
  <c r="C21" i="208"/>
  <c r="B61" i="95"/>
  <c r="F47" i="123"/>
  <c r="F48" i="123"/>
  <c r="N12" i="104"/>
  <c r="B62" i="95"/>
  <c r="B66" i="95"/>
  <c r="B70" i="95"/>
  <c r="B74" i="95"/>
  <c r="B78" i="95"/>
  <c r="C48" i="123"/>
  <c r="G48" i="123"/>
  <c r="B59" i="95"/>
  <c r="B63" i="95"/>
  <c r="B67" i="95"/>
  <c r="B71" i="95"/>
  <c r="B75" i="95"/>
  <c r="D47" i="123"/>
  <c r="H47" i="123"/>
  <c r="J41" i="212"/>
  <c r="K95" i="95" s="1"/>
  <c r="J34" i="212"/>
  <c r="K88" i="95" s="1"/>
  <c r="J49" i="212"/>
  <c r="K103" i="95" s="1"/>
  <c r="F57" i="212"/>
  <c r="J37" i="212"/>
  <c r="K91" i="95" s="1"/>
  <c r="A1" i="225"/>
  <c r="A1" i="118"/>
  <c r="A1" i="93"/>
  <c r="A1" i="113"/>
  <c r="A1" i="181"/>
  <c r="A1" i="184"/>
  <c r="A1" i="198"/>
  <c r="A1" i="199"/>
  <c r="A1" i="200"/>
  <c r="A1" i="201"/>
  <c r="A1" i="202"/>
  <c r="A1" i="203"/>
  <c r="A1" i="204"/>
  <c r="A1" i="205"/>
  <c r="A1" i="210"/>
  <c r="A1" i="127"/>
  <c r="A1" i="102"/>
  <c r="A1" i="227"/>
  <c r="B1" i="288"/>
  <c r="A1" i="19"/>
  <c r="A1" i="105"/>
  <c r="A1" i="119"/>
  <c r="A1" i="121"/>
  <c r="A1" i="169"/>
  <c r="A1" i="104"/>
  <c r="A1" i="88"/>
  <c r="A1" i="134"/>
  <c r="A1" i="136"/>
  <c r="A1" i="138"/>
  <c r="A1" i="141"/>
  <c r="A1" i="162"/>
  <c r="A1" i="144"/>
  <c r="A1" i="146"/>
  <c r="A1" i="147"/>
  <c r="A1" i="149"/>
  <c r="A1" i="151"/>
  <c r="A1" i="182"/>
  <c r="A1" i="206"/>
  <c r="A1" i="131"/>
  <c r="A1" i="130"/>
  <c r="A1" i="155"/>
  <c r="A1" i="51"/>
  <c r="A1" i="103"/>
  <c r="A1" i="108"/>
  <c r="A1" i="117"/>
  <c r="A1" i="111"/>
  <c r="A1" i="92"/>
  <c r="A1" i="126"/>
  <c r="A1" i="183"/>
  <c r="A1" i="185"/>
  <c r="A1" i="186"/>
  <c r="A1" i="187"/>
  <c r="A1" i="188"/>
  <c r="A1" i="189"/>
  <c r="A1" i="190"/>
  <c r="A1" i="191"/>
  <c r="A1" i="192"/>
  <c r="A1" i="193"/>
  <c r="A1" i="194"/>
  <c r="A1" i="195"/>
  <c r="A1" i="196"/>
  <c r="A1" i="207"/>
  <c r="A1" i="208"/>
  <c r="A1" i="209"/>
  <c r="A1" i="152"/>
  <c r="A1" i="226"/>
  <c r="A1" i="91"/>
  <c r="A1" i="100"/>
  <c r="A1" i="123"/>
  <c r="A1" i="124"/>
  <c r="A1" i="140"/>
  <c r="B1" i="69"/>
  <c r="A1" i="212"/>
  <c r="A1" i="95"/>
  <c r="A1" i="85"/>
  <c r="A1" i="120"/>
  <c r="A1" i="166"/>
  <c r="A1" i="167"/>
  <c r="A1" i="96"/>
  <c r="A1" i="86"/>
  <c r="A1" i="135"/>
  <c r="A1" i="137"/>
  <c r="A1" i="139"/>
  <c r="A1" i="142"/>
  <c r="A1" i="143"/>
  <c r="A1" i="145"/>
  <c r="A1" i="148"/>
  <c r="A1" i="150"/>
  <c r="A1" i="128"/>
  <c r="A1" i="197"/>
  <c r="A1" i="303"/>
  <c r="A1" i="211"/>
  <c r="A1" i="132"/>
  <c r="A1" i="133"/>
  <c r="A1" i="217"/>
  <c r="C23" i="68"/>
  <c r="C31" i="68" s="1"/>
  <c r="C50" i="92" l="1"/>
  <c r="C272" i="152" s="1"/>
  <c r="C69" i="92"/>
  <c r="C55" i="92"/>
  <c r="C59" i="92"/>
  <c r="C63" i="92"/>
  <c r="C67" i="92"/>
  <c r="N102" i="92" s="1"/>
  <c r="C51" i="92"/>
  <c r="C273" i="152" s="1"/>
  <c r="C52" i="92"/>
  <c r="N87" i="92" s="1"/>
  <c r="N181" i="92" s="1"/>
  <c r="C56" i="92"/>
  <c r="N91" i="92" s="1"/>
  <c r="N185" i="92" s="1"/>
  <c r="C60" i="92"/>
  <c r="N95" i="92" s="1"/>
  <c r="N189" i="92" s="1"/>
  <c r="N218" i="92" s="1"/>
  <c r="C64" i="92"/>
  <c r="N99" i="92" s="1"/>
  <c r="N193" i="92" s="1"/>
  <c r="C68" i="92"/>
  <c r="N103" i="92" s="1"/>
  <c r="N197" i="92" s="1"/>
  <c r="C53" i="92"/>
  <c r="N88" i="92" s="1"/>
  <c r="C57" i="92"/>
  <c r="N92" i="92" s="1"/>
  <c r="N186" i="92" s="1"/>
  <c r="C61" i="92"/>
  <c r="N96" i="92" s="1"/>
  <c r="N190" i="92" s="1"/>
  <c r="N219" i="92" s="1"/>
  <c r="C65" i="92"/>
  <c r="N100" i="92" s="1"/>
  <c r="N194" i="92" s="1"/>
  <c r="C54" i="92"/>
  <c r="N89" i="92" s="1"/>
  <c r="N183" i="92" s="1"/>
  <c r="C58" i="92"/>
  <c r="N93" i="92" s="1"/>
  <c r="C62" i="92"/>
  <c r="N97" i="92" s="1"/>
  <c r="C66" i="92"/>
  <c r="N101" i="92" s="1"/>
  <c r="N195" i="92" s="1"/>
  <c r="G70" i="126"/>
  <c r="D147" i="209"/>
  <c r="J74" i="155"/>
  <c r="H31" i="140"/>
  <c r="E64" i="96"/>
  <c r="R18" i="226"/>
  <c r="R36" i="226"/>
  <c r="R30" i="226"/>
  <c r="R28" i="226"/>
  <c r="R31" i="226"/>
  <c r="R25" i="226"/>
  <c r="R27" i="226"/>
  <c r="R23" i="226"/>
  <c r="R35" i="226"/>
  <c r="R32" i="226"/>
  <c r="R34" i="226"/>
  <c r="R19" i="226"/>
  <c r="R29" i="226"/>
  <c r="R22" i="226"/>
  <c r="R33" i="226"/>
  <c r="R24" i="226"/>
  <c r="R20" i="226"/>
  <c r="D119" i="209"/>
  <c r="C195" i="209"/>
  <c r="L20" i="104"/>
  <c r="N19" i="113"/>
  <c r="O441" i="92"/>
  <c r="A441" i="92" s="1"/>
  <c r="M44" i="155"/>
  <c r="M50" i="155" s="1"/>
  <c r="M56" i="155" s="1"/>
  <c r="F44" i="155"/>
  <c r="F50" i="155" s="1"/>
  <c r="F56" i="155" s="1"/>
  <c r="F62" i="155" s="1"/>
  <c r="J44" i="155"/>
  <c r="J50" i="155" s="1"/>
  <c r="J56" i="155" s="1"/>
  <c r="J62" i="155" s="1"/>
  <c r="L44" i="155"/>
  <c r="L50" i="155" s="1"/>
  <c r="L56" i="155" s="1"/>
  <c r="L83" i="227"/>
  <c r="L85" i="227" s="1"/>
  <c r="L87" i="227" s="1"/>
  <c r="I44" i="155"/>
  <c r="I50" i="155" s="1"/>
  <c r="I56" i="155" s="1"/>
  <c r="C44" i="155"/>
  <c r="C50" i="155" s="1"/>
  <c r="C56" i="155" s="1"/>
  <c r="G44" i="155"/>
  <c r="G50" i="155" s="1"/>
  <c r="G56" i="155" s="1"/>
  <c r="G62" i="155" s="1"/>
  <c r="B34" i="212"/>
  <c r="B88" i="95" s="1"/>
  <c r="E44" i="155"/>
  <c r="E50" i="155" s="1"/>
  <c r="E56" i="155" s="1"/>
  <c r="S44" i="155"/>
  <c r="S50" i="155" s="1"/>
  <c r="S56" i="155" s="1"/>
  <c r="D44" i="155"/>
  <c r="D50" i="155" s="1"/>
  <c r="D56" i="155" s="1"/>
  <c r="P44" i="155"/>
  <c r="P50" i="155" s="1"/>
  <c r="P56" i="155" s="1"/>
  <c r="R44" i="155"/>
  <c r="R50" i="155" s="1"/>
  <c r="R56" i="155" s="1"/>
  <c r="Q44" i="155"/>
  <c r="Q50" i="155" s="1"/>
  <c r="Q56" i="155" s="1"/>
  <c r="Q62" i="155" s="1"/>
  <c r="K44" i="155"/>
  <c r="K50" i="155" s="1"/>
  <c r="K56" i="155" s="1"/>
  <c r="O44" i="155"/>
  <c r="O50" i="155" s="1"/>
  <c r="O56" i="155" s="1"/>
  <c r="N44" i="155"/>
  <c r="N50" i="155" s="1"/>
  <c r="N56" i="155" s="1"/>
  <c r="G146" i="120"/>
  <c r="C117" i="152" s="1"/>
  <c r="G142" i="117"/>
  <c r="D113" i="152" s="1"/>
  <c r="O35" i="96"/>
  <c r="O36" i="96" s="1"/>
  <c r="D56" i="96" s="1"/>
  <c r="I56" i="96" s="1"/>
  <c r="D338" i="95" s="1"/>
  <c r="E262" i="108" s="1"/>
  <c r="D262" i="108" s="1"/>
  <c r="D243" i="108" s="1"/>
  <c r="C619" i="92" s="1"/>
  <c r="D247" i="152" s="1"/>
  <c r="A69" i="19"/>
  <c r="A53" i="19"/>
  <c r="C102" i="137"/>
  <c r="F86" i="92"/>
  <c r="F180" i="92" s="1"/>
  <c r="F209" i="92" s="1"/>
  <c r="H86" i="92"/>
  <c r="H180" i="92" s="1"/>
  <c r="H209" i="92" s="1"/>
  <c r="K76" i="218"/>
  <c r="K64" i="218"/>
  <c r="K77" i="218"/>
  <c r="K68" i="218"/>
  <c r="K69" i="218"/>
  <c r="K71" i="218"/>
  <c r="K62" i="218"/>
  <c r="I86" i="92"/>
  <c r="C85" i="140"/>
  <c r="AC83" i="111"/>
  <c r="M83" i="111"/>
  <c r="C70" i="142"/>
  <c r="G134" i="117"/>
  <c r="D106" i="152" s="1"/>
  <c r="A175" i="19"/>
  <c r="B175" i="209"/>
  <c r="B227" i="209" s="1"/>
  <c r="B253" i="209" s="1"/>
  <c r="B22" i="210" s="1"/>
  <c r="B28" i="211" s="1"/>
  <c r="B40" i="212" s="1"/>
  <c r="B71" i="209"/>
  <c r="G125" i="121"/>
  <c r="E57" i="118"/>
  <c r="E91" i="120" s="1"/>
  <c r="M86" i="92"/>
  <c r="M180" i="92" s="1"/>
  <c r="M209" i="92" s="1"/>
  <c r="C100" i="148"/>
  <c r="C98" i="151"/>
  <c r="C79" i="150"/>
  <c r="E48" i="209"/>
  <c r="F48" i="209" s="1"/>
  <c r="B173" i="209"/>
  <c r="B225" i="209" s="1"/>
  <c r="B251" i="209" s="1"/>
  <c r="B20" i="210" s="1"/>
  <c r="B81" i="209"/>
  <c r="B147" i="209"/>
  <c r="B199" i="209" s="1"/>
  <c r="G124" i="100"/>
  <c r="G125" i="120"/>
  <c r="C97" i="152" s="1"/>
  <c r="F67" i="155"/>
  <c r="F71" i="155" s="1"/>
  <c r="E121" i="155" s="1"/>
  <c r="G141" i="117"/>
  <c r="D112" i="152" s="1"/>
  <c r="G127" i="117"/>
  <c r="D99" i="152" s="1"/>
  <c r="B109" i="209"/>
  <c r="B133" i="209" s="1"/>
  <c r="C85" i="142"/>
  <c r="C83" i="162"/>
  <c r="C81" i="149"/>
  <c r="C70" i="145"/>
  <c r="C70" i="137"/>
  <c r="Q81" i="111"/>
  <c r="G148" i="119"/>
  <c r="C83" i="152" s="1"/>
  <c r="B149" i="209"/>
  <c r="B201" i="209" s="1"/>
  <c r="B183" i="209"/>
  <c r="B235" i="209" s="1"/>
  <c r="B261" i="209" s="1"/>
  <c r="B30" i="210" s="1"/>
  <c r="B69" i="211" s="1"/>
  <c r="B96" i="211" s="1"/>
  <c r="B120" i="211" s="1"/>
  <c r="B144" i="211" s="1"/>
  <c r="B170" i="211" s="1"/>
  <c r="B194" i="211" s="1"/>
  <c r="B218" i="211" s="1"/>
  <c r="B242" i="211" s="1"/>
  <c r="B269" i="211" s="1"/>
  <c r="G131" i="100"/>
  <c r="D139" i="152" s="1"/>
  <c r="G127" i="100"/>
  <c r="K60" i="126"/>
  <c r="C303" i="152" s="1"/>
  <c r="K59" i="126"/>
  <c r="C302" i="152" s="1"/>
  <c r="G128" i="121"/>
  <c r="C136" i="152" s="1"/>
  <c r="A250" i="19"/>
  <c r="X20" i="104"/>
  <c r="D83" i="227"/>
  <c r="D85" i="227" s="1"/>
  <c r="D87" i="227" s="1"/>
  <c r="E20" i="104"/>
  <c r="A69" i="120"/>
  <c r="A292" i="19"/>
  <c r="A192" i="19"/>
  <c r="C102" i="147"/>
  <c r="C204" i="147" s="1"/>
  <c r="C102" i="135"/>
  <c r="C85" i="145"/>
  <c r="C100" i="141"/>
  <c r="C83" i="146"/>
  <c r="C98" i="143"/>
  <c r="C81" i="142"/>
  <c r="C96" i="148"/>
  <c r="C103" i="148" s="1"/>
  <c r="C104" i="148" s="1"/>
  <c r="C79" i="162"/>
  <c r="C94" i="151"/>
  <c r="C70" i="151"/>
  <c r="G149" i="121"/>
  <c r="C156" i="152" s="1"/>
  <c r="A86" i="121"/>
  <c r="G130" i="117"/>
  <c r="D102" i="152" s="1"/>
  <c r="B112" i="209"/>
  <c r="B136" i="209" s="1"/>
  <c r="B84" i="209"/>
  <c r="B186" i="209"/>
  <c r="B238" i="209" s="1"/>
  <c r="B264" i="209" s="1"/>
  <c r="B33" i="210" s="1"/>
  <c r="B160" i="209"/>
  <c r="B212" i="209" s="1"/>
  <c r="B104" i="209"/>
  <c r="B128" i="209" s="1"/>
  <c r="B152" i="209"/>
  <c r="B204" i="209" s="1"/>
  <c r="B76" i="209"/>
  <c r="B178" i="209"/>
  <c r="B230" i="209" s="1"/>
  <c r="B256" i="209" s="1"/>
  <c r="B25" i="210" s="1"/>
  <c r="K62" i="126"/>
  <c r="C305" i="152" s="1"/>
  <c r="G134" i="121"/>
  <c r="C142" i="152" s="1"/>
  <c r="G132" i="121"/>
  <c r="C25" i="123" s="1"/>
  <c r="H63" i="123" s="1"/>
  <c r="H178" i="152" s="1"/>
  <c r="B188" i="209"/>
  <c r="B240" i="209" s="1"/>
  <c r="B266" i="209" s="1"/>
  <c r="B35" i="210" s="1"/>
  <c r="B86" i="209"/>
  <c r="B82" i="209"/>
  <c r="B158" i="209"/>
  <c r="B210" i="209" s="1"/>
  <c r="B184" i="209"/>
  <c r="B236" i="209" s="1"/>
  <c r="B262" i="209" s="1"/>
  <c r="B31" i="210" s="1"/>
  <c r="G127" i="120"/>
  <c r="C99" i="152" s="1"/>
  <c r="N86" i="92"/>
  <c r="N180" i="92" s="1"/>
  <c r="N209" i="92" s="1"/>
  <c r="C86" i="92"/>
  <c r="C180" i="92" s="1"/>
  <c r="C209" i="92" s="1"/>
  <c r="C102" i="143"/>
  <c r="C85" i="149"/>
  <c r="C187" i="149" s="1"/>
  <c r="C83" i="150"/>
  <c r="C151" i="150" s="1"/>
  <c r="C81" i="137"/>
  <c r="C79" i="138"/>
  <c r="C94" i="135"/>
  <c r="D84" i="111"/>
  <c r="AL80" i="111"/>
  <c r="V80" i="111"/>
  <c r="F80" i="111"/>
  <c r="AK75" i="111"/>
  <c r="U75" i="111"/>
  <c r="E75" i="111"/>
  <c r="F41" i="182"/>
  <c r="F50" i="182" s="1"/>
  <c r="G50" i="182" s="1"/>
  <c r="D154" i="209"/>
  <c r="C83" i="227"/>
  <c r="C85" i="227" s="1"/>
  <c r="C87" i="227" s="1"/>
  <c r="E20" i="113"/>
  <c r="D20" i="113"/>
  <c r="V67" i="155"/>
  <c r="V71" i="155" s="1"/>
  <c r="U121" i="155" s="1"/>
  <c r="G67" i="155"/>
  <c r="G71" i="155" s="1"/>
  <c r="F121" i="155" s="1"/>
  <c r="F42" i="181"/>
  <c r="F50" i="181" s="1"/>
  <c r="F123" i="155"/>
  <c r="F125" i="155" s="1"/>
  <c r="F127" i="155" s="1"/>
  <c r="AO65" i="111"/>
  <c r="C70" i="135"/>
  <c r="C102" i="151"/>
  <c r="C85" i="137"/>
  <c r="C83" i="138"/>
  <c r="C98" i="135"/>
  <c r="C81" i="145"/>
  <c r="C96" i="141"/>
  <c r="C79" i="146"/>
  <c r="C87" i="146" s="1"/>
  <c r="C88" i="146" s="1"/>
  <c r="C94" i="143"/>
  <c r="C70" i="147"/>
  <c r="C70" i="139"/>
  <c r="I83" i="227"/>
  <c r="I85" i="227" s="1"/>
  <c r="I87" i="227" s="1"/>
  <c r="B185" i="209"/>
  <c r="B237" i="209" s="1"/>
  <c r="B263" i="209" s="1"/>
  <c r="B32" i="210" s="1"/>
  <c r="B111" i="209"/>
  <c r="B135" i="209" s="1"/>
  <c r="B177" i="209"/>
  <c r="B229" i="209" s="1"/>
  <c r="B255" i="209" s="1"/>
  <c r="B24" i="210" s="1"/>
  <c r="B103" i="209"/>
  <c r="B127" i="209" s="1"/>
  <c r="B180" i="209"/>
  <c r="B232" i="209" s="1"/>
  <c r="B258" i="209" s="1"/>
  <c r="B27" i="210" s="1"/>
  <c r="B78" i="209"/>
  <c r="U36" i="96"/>
  <c r="D62" i="96" s="1"/>
  <c r="I62" i="96" s="1"/>
  <c r="D344" i="95" s="1"/>
  <c r="E268" i="108" s="1"/>
  <c r="D268" i="108" s="1"/>
  <c r="D249" i="108" s="1"/>
  <c r="C625" i="92" s="1"/>
  <c r="D253" i="152" s="1"/>
  <c r="A86" i="120"/>
  <c r="G146" i="117"/>
  <c r="D117" i="152" s="1"/>
  <c r="G133" i="120"/>
  <c r="C105" i="152" s="1"/>
  <c r="G129" i="120"/>
  <c r="C101" i="152" s="1"/>
  <c r="G126" i="120"/>
  <c r="C98" i="152" s="1"/>
  <c r="G133" i="117"/>
  <c r="D105" i="152" s="1"/>
  <c r="A275" i="19"/>
  <c r="A233" i="19"/>
  <c r="G148" i="100"/>
  <c r="D155" i="152" s="1"/>
  <c r="G145" i="120"/>
  <c r="C116" i="152" s="1"/>
  <c r="G146" i="118"/>
  <c r="D81" i="152" s="1"/>
  <c r="G146" i="119"/>
  <c r="C81" i="152" s="1"/>
  <c r="G124" i="121"/>
  <c r="C132" i="152" s="1"/>
  <c r="G126" i="118"/>
  <c r="D62" i="152" s="1"/>
  <c r="G129" i="119"/>
  <c r="C65" i="152" s="1"/>
  <c r="G128" i="117"/>
  <c r="D100" i="152" s="1"/>
  <c r="G133" i="119"/>
  <c r="C69" i="152" s="1"/>
  <c r="G129" i="100"/>
  <c r="D137" i="152" s="1"/>
  <c r="G125" i="100"/>
  <c r="D133" i="152" s="1"/>
  <c r="G133" i="121"/>
  <c r="C26" i="123" s="1"/>
  <c r="H64" i="123" s="1"/>
  <c r="H179" i="152" s="1"/>
  <c r="J127" i="92"/>
  <c r="J252" i="92" s="1"/>
  <c r="E127" i="92"/>
  <c r="E252" i="92" s="1"/>
  <c r="N127" i="92"/>
  <c r="N252" i="92" s="1"/>
  <c r="D288" i="152"/>
  <c r="L127" i="92"/>
  <c r="L252" i="92" s="1"/>
  <c r="I127" i="92"/>
  <c r="I252" i="92" s="1"/>
  <c r="K127" i="92"/>
  <c r="K252" i="92" s="1"/>
  <c r="V83" i="111"/>
  <c r="V79" i="111"/>
  <c r="U79" i="111"/>
  <c r="V75" i="111"/>
  <c r="U82" i="111"/>
  <c r="E82" i="111"/>
  <c r="U78" i="111"/>
  <c r="E78" i="111"/>
  <c r="J76" i="111"/>
  <c r="AP80" i="111"/>
  <c r="AC81" i="111"/>
  <c r="V84" i="111"/>
  <c r="J80" i="111"/>
  <c r="V76" i="111"/>
  <c r="AP76" i="111"/>
  <c r="H31" i="142"/>
  <c r="I31" i="142" s="1"/>
  <c r="A31" i="142" s="1"/>
  <c r="G86" i="126"/>
  <c r="K83" i="126"/>
  <c r="C324" i="152" s="1"/>
  <c r="H619" i="217"/>
  <c r="G49" i="183"/>
  <c r="C360" i="152" s="1"/>
  <c r="G49" i="184"/>
  <c r="C35" i="199" s="1"/>
  <c r="G48" i="184"/>
  <c r="C34" i="186" s="1"/>
  <c r="P30" i="104"/>
  <c r="Q40" i="104" s="1"/>
  <c r="L36" i="96"/>
  <c r="D53" i="96" s="1"/>
  <c r="I53" i="96" s="1"/>
  <c r="D335" i="95" s="1"/>
  <c r="E259" i="108" s="1"/>
  <c r="D259" i="108" s="1"/>
  <c r="D240" i="108" s="1"/>
  <c r="C616" i="92" s="1"/>
  <c r="D244" i="152" s="1"/>
  <c r="K67" i="126"/>
  <c r="C310" i="152" s="1"/>
  <c r="K66" i="126"/>
  <c r="C309" i="152" s="1"/>
  <c r="G141" i="120"/>
  <c r="C112" i="152" s="1"/>
  <c r="G147" i="117"/>
  <c r="D118" i="152" s="1"/>
  <c r="G145" i="117"/>
  <c r="D116" i="152" s="1"/>
  <c r="G148" i="120"/>
  <c r="C119" i="152" s="1"/>
  <c r="G140" i="120"/>
  <c r="C111" i="152" s="1"/>
  <c r="G130" i="120"/>
  <c r="C102" i="152" s="1"/>
  <c r="G140" i="118"/>
  <c r="G125" i="118"/>
  <c r="D61" i="152" s="1"/>
  <c r="G128" i="119"/>
  <c r="C64" i="152" s="1"/>
  <c r="H298" i="217"/>
  <c r="G142" i="121"/>
  <c r="G146" i="121"/>
  <c r="C153" i="152" s="1"/>
  <c r="G144" i="100"/>
  <c r="C36" i="124" s="1"/>
  <c r="G140" i="100"/>
  <c r="D147" i="152" s="1"/>
  <c r="G150" i="120"/>
  <c r="C121" i="152" s="1"/>
  <c r="G145" i="121"/>
  <c r="C152" i="152" s="1"/>
  <c r="G149" i="119"/>
  <c r="C84" i="152" s="1"/>
  <c r="G150" i="119"/>
  <c r="C85" i="152" s="1"/>
  <c r="G148" i="121"/>
  <c r="G144" i="121"/>
  <c r="C36" i="123" s="1"/>
  <c r="G143" i="117"/>
  <c r="D114" i="152" s="1"/>
  <c r="G144" i="120"/>
  <c r="C115" i="152" s="1"/>
  <c r="G146" i="100"/>
  <c r="G141" i="121"/>
  <c r="C148" i="152" s="1"/>
  <c r="G147" i="118"/>
  <c r="D82" i="152" s="1"/>
  <c r="G148" i="118"/>
  <c r="D83" i="152" s="1"/>
  <c r="G149" i="120"/>
  <c r="C120" i="152" s="1"/>
  <c r="G140" i="121"/>
  <c r="C147" i="152" s="1"/>
  <c r="G149" i="118"/>
  <c r="C170" i="136" s="1"/>
  <c r="G147" i="119"/>
  <c r="C82" i="152" s="1"/>
  <c r="G147" i="120"/>
  <c r="C118" i="152" s="1"/>
  <c r="G142" i="118"/>
  <c r="D77" i="152" s="1"/>
  <c r="G142" i="119"/>
  <c r="C77" i="152" s="1"/>
  <c r="I298" i="217"/>
  <c r="G126" i="100"/>
  <c r="D134" i="152" s="1"/>
  <c r="C147" i="137"/>
  <c r="G129" i="117"/>
  <c r="D101" i="152" s="1"/>
  <c r="G124" i="117"/>
  <c r="C179" i="141" s="1"/>
  <c r="G132" i="120"/>
  <c r="C104" i="152" s="1"/>
  <c r="G128" i="120"/>
  <c r="C100" i="152" s="1"/>
  <c r="G124" i="120"/>
  <c r="C96" i="152" s="1"/>
  <c r="G130" i="100"/>
  <c r="D138" i="152" s="1"/>
  <c r="G126" i="117"/>
  <c r="D98" i="152" s="1"/>
  <c r="G125" i="117"/>
  <c r="D97" i="152" s="1"/>
  <c r="G133" i="100"/>
  <c r="D141" i="152" s="1"/>
  <c r="G125" i="119"/>
  <c r="C61" i="152" s="1"/>
  <c r="G131" i="118"/>
  <c r="C152" i="148" s="1"/>
  <c r="G134" i="100"/>
  <c r="D142" i="152" s="1"/>
  <c r="G126" i="119"/>
  <c r="C147" i="140" s="1"/>
  <c r="C22" i="124"/>
  <c r="A33" i="120"/>
  <c r="G132" i="100"/>
  <c r="C25" i="124" s="1"/>
  <c r="G131" i="117"/>
  <c r="D103" i="152" s="1"/>
  <c r="G131" i="120"/>
  <c r="C103" i="152" s="1"/>
  <c r="M27" i="226"/>
  <c r="U27" i="226" s="1"/>
  <c r="F127" i="92"/>
  <c r="F252" i="92" s="1"/>
  <c r="K32" i="226"/>
  <c r="S32" i="226" s="1"/>
  <c r="K19" i="226"/>
  <c r="S19" i="226" s="1"/>
  <c r="G86" i="92"/>
  <c r="AO75" i="111"/>
  <c r="V78" i="111"/>
  <c r="I35" i="96"/>
  <c r="I36" i="96" s="1"/>
  <c r="D50" i="96" s="1"/>
  <c r="I50" i="96" s="1"/>
  <c r="D332" i="95" s="1"/>
  <c r="E256" i="108" s="1"/>
  <c r="D256" i="108" s="1"/>
  <c r="D237" i="108" s="1"/>
  <c r="C613" i="92" s="1"/>
  <c r="D241" i="152" s="1"/>
  <c r="AD84" i="111"/>
  <c r="AC79" i="111"/>
  <c r="A48" i="111"/>
  <c r="AL83" i="111"/>
  <c r="AL79" i="111"/>
  <c r="AL75" i="111"/>
  <c r="AD76" i="111"/>
  <c r="AH76" i="111"/>
  <c r="R76" i="111"/>
  <c r="AO79" i="111"/>
  <c r="H31" i="147"/>
  <c r="I31" i="147" s="1"/>
  <c r="A31" i="147" s="1"/>
  <c r="M81" i="111"/>
  <c r="AP78" i="111"/>
  <c r="I47" i="124"/>
  <c r="C204" i="209"/>
  <c r="C199" i="209"/>
  <c r="C149" i="152"/>
  <c r="C34" i="123"/>
  <c r="G72" i="123" s="1"/>
  <c r="G187" i="152" s="1"/>
  <c r="D124" i="209"/>
  <c r="E124" i="209" s="1"/>
  <c r="AH83" i="111"/>
  <c r="AH79" i="111"/>
  <c r="R79" i="111"/>
  <c r="AH75" i="111"/>
  <c r="R75" i="111"/>
  <c r="I31" i="140"/>
  <c r="A31" i="140" s="1"/>
  <c r="C151" i="135"/>
  <c r="H36" i="96"/>
  <c r="D49" i="96" s="1"/>
  <c r="I49" i="96" s="1"/>
  <c r="D331" i="95" s="1"/>
  <c r="E255" i="108" s="1"/>
  <c r="D255" i="108" s="1"/>
  <c r="D236" i="108" s="1"/>
  <c r="C612" i="92" s="1"/>
  <c r="D240" i="152" s="1"/>
  <c r="N35" i="96"/>
  <c r="N36" i="96" s="1"/>
  <c r="D55" i="96" s="1"/>
  <c r="I55" i="96" s="1"/>
  <c r="D337" i="95" s="1"/>
  <c r="F35" i="96"/>
  <c r="S35" i="96"/>
  <c r="S36" i="96" s="1"/>
  <c r="D60" i="96" s="1"/>
  <c r="I60" i="96" s="1"/>
  <c r="D342" i="95" s="1"/>
  <c r="K30" i="226"/>
  <c r="S30" i="226" s="1"/>
  <c r="A33" i="100"/>
  <c r="G134" i="118"/>
  <c r="D70" i="152" s="1"/>
  <c r="I619" i="217"/>
  <c r="G141" i="119"/>
  <c r="C76" i="152" s="1"/>
  <c r="G149" i="100"/>
  <c r="C41" i="124" s="1"/>
  <c r="I79" i="124" s="1"/>
  <c r="G145" i="100"/>
  <c r="D152" i="152" s="1"/>
  <c r="G141" i="100"/>
  <c r="G132" i="118"/>
  <c r="D68" i="152" s="1"/>
  <c r="G128" i="118"/>
  <c r="D64" i="152" s="1"/>
  <c r="G124" i="118"/>
  <c r="C145" i="138" s="1"/>
  <c r="G131" i="119"/>
  <c r="C67" i="152" s="1"/>
  <c r="G127" i="119"/>
  <c r="C63" i="152" s="1"/>
  <c r="G144" i="118"/>
  <c r="D79" i="152" s="1"/>
  <c r="G48" i="183"/>
  <c r="C359" i="152" s="1"/>
  <c r="G141" i="118"/>
  <c r="C162" i="145" s="1"/>
  <c r="G144" i="119"/>
  <c r="C79" i="152" s="1"/>
  <c r="G144" i="117"/>
  <c r="D115" i="152" s="1"/>
  <c r="G143" i="120"/>
  <c r="A86" i="118"/>
  <c r="F36" i="96"/>
  <c r="D47" i="96" s="1"/>
  <c r="I47" i="96" s="1"/>
  <c r="D329" i="95" s="1"/>
  <c r="E253" i="108" s="1"/>
  <c r="D253" i="108" s="1"/>
  <c r="D234" i="108" s="1"/>
  <c r="C610" i="92" s="1"/>
  <c r="D238" i="152" s="1"/>
  <c r="R83" i="111"/>
  <c r="AK82" i="111"/>
  <c r="AK78" i="111"/>
  <c r="AL84" i="111"/>
  <c r="AK79" i="111"/>
  <c r="N76" i="111"/>
  <c r="H31" i="149"/>
  <c r="I31" i="149" s="1"/>
  <c r="A31" i="149" s="1"/>
  <c r="AG81" i="111"/>
  <c r="AK81" i="111"/>
  <c r="D135" i="209"/>
  <c r="E135" i="209" s="1"/>
  <c r="D127" i="209"/>
  <c r="AD83" i="111"/>
  <c r="N83" i="111"/>
  <c r="AD79" i="111"/>
  <c r="N79" i="111"/>
  <c r="AD75" i="111"/>
  <c r="N75" i="111"/>
  <c r="C102" i="149"/>
  <c r="C204" i="149" s="1"/>
  <c r="C102" i="142"/>
  <c r="C85" i="151"/>
  <c r="C85" i="143"/>
  <c r="C187" i="143" s="1"/>
  <c r="C85" i="135"/>
  <c r="C187" i="135" s="1"/>
  <c r="C100" i="144"/>
  <c r="C100" i="136"/>
  <c r="C83" i="144"/>
  <c r="C83" i="136"/>
  <c r="C151" i="136" s="1"/>
  <c r="C98" i="147"/>
  <c r="C98" i="139"/>
  <c r="C81" i="151"/>
  <c r="C81" i="143"/>
  <c r="C81" i="135"/>
  <c r="C96" i="144"/>
  <c r="C96" i="136"/>
  <c r="C79" i="144"/>
  <c r="C147" i="144" s="1"/>
  <c r="C79" i="136"/>
  <c r="C94" i="147"/>
  <c r="C94" i="139"/>
  <c r="AK83" i="111"/>
  <c r="U83" i="111"/>
  <c r="AD80" i="111"/>
  <c r="N80" i="111"/>
  <c r="AC75" i="111"/>
  <c r="M75" i="111"/>
  <c r="C70" i="149"/>
  <c r="C70" i="143"/>
  <c r="H31" i="139"/>
  <c r="I31" i="139" s="1"/>
  <c r="A31" i="139" s="1"/>
  <c r="G31" i="145"/>
  <c r="AO77" i="111"/>
  <c r="AP84" i="111"/>
  <c r="G36" i="96"/>
  <c r="D48" i="96" s="1"/>
  <c r="I48" i="96" s="1"/>
  <c r="D330" i="95" s="1"/>
  <c r="E254" i="108" s="1"/>
  <c r="D254" i="108" s="1"/>
  <c r="D235" i="108" s="1"/>
  <c r="C611" i="92" s="1"/>
  <c r="D239" i="152" s="1"/>
  <c r="E36" i="96"/>
  <c r="D46" i="96" s="1"/>
  <c r="I46" i="96" s="1"/>
  <c r="D328" i="95" s="1"/>
  <c r="R36" i="96"/>
  <c r="D59" i="96" s="1"/>
  <c r="I59" i="96" s="1"/>
  <c r="D341" i="95" s="1"/>
  <c r="E265" i="108" s="1"/>
  <c r="D265" i="108" s="1"/>
  <c r="D246" i="108" s="1"/>
  <c r="C622" i="92" s="1"/>
  <c r="D250" i="152" s="1"/>
  <c r="J36" i="96"/>
  <c r="D51" i="96" s="1"/>
  <c r="I51" i="96" s="1"/>
  <c r="D333" i="95" s="1"/>
  <c r="E333" i="95" s="1"/>
  <c r="K18" i="226"/>
  <c r="S18" i="226" s="1"/>
  <c r="K35" i="226"/>
  <c r="S35" i="226" s="1"/>
  <c r="A33" i="118"/>
  <c r="G134" i="120"/>
  <c r="C106" i="152" s="1"/>
  <c r="G150" i="121"/>
  <c r="C157" i="152" s="1"/>
  <c r="A50" i="117"/>
  <c r="G134" i="119"/>
  <c r="C70" i="152" s="1"/>
  <c r="G130" i="119"/>
  <c r="C66" i="152" s="1"/>
  <c r="G143" i="118"/>
  <c r="D78" i="152" s="1"/>
  <c r="G145" i="119"/>
  <c r="C80" i="152" s="1"/>
  <c r="G140" i="119"/>
  <c r="C75" i="152" s="1"/>
  <c r="G47" i="183"/>
  <c r="C33" i="185" s="1"/>
  <c r="C40" i="182"/>
  <c r="C49" i="182" s="1"/>
  <c r="A34" i="183"/>
  <c r="J33" i="227"/>
  <c r="M20" i="113"/>
  <c r="H20" i="104"/>
  <c r="K83" i="227"/>
  <c r="K85" i="227" s="1"/>
  <c r="K87" i="227" s="1"/>
  <c r="F37" i="226"/>
  <c r="N20" i="226" s="1"/>
  <c r="A24" i="184"/>
  <c r="G47" i="184"/>
  <c r="C33" i="190" s="1"/>
  <c r="A34" i="184"/>
  <c r="K68" i="126"/>
  <c r="C311" i="152" s="1"/>
  <c r="F85" i="92"/>
  <c r="F179" i="92" s="1"/>
  <c r="C166" i="136"/>
  <c r="C181" i="140"/>
  <c r="P36" i="96"/>
  <c r="D57" i="96" s="1"/>
  <c r="I57" i="96" s="1"/>
  <c r="D339" i="95" s="1"/>
  <c r="E339" i="95" s="1"/>
  <c r="G147" i="100"/>
  <c r="C39" i="124" s="1"/>
  <c r="E77" i="124" s="1"/>
  <c r="G143" i="100"/>
  <c r="D150" i="152" s="1"/>
  <c r="G147" i="121"/>
  <c r="C39" i="123" s="1"/>
  <c r="G143" i="121"/>
  <c r="C150" i="152" s="1"/>
  <c r="A86" i="117"/>
  <c r="F82" i="111"/>
  <c r="AL82" i="111"/>
  <c r="AD78" i="111"/>
  <c r="C202" i="140"/>
  <c r="A86" i="100"/>
  <c r="G140" i="117"/>
  <c r="D111" i="152" s="1"/>
  <c r="F20" i="104"/>
  <c r="G142" i="120"/>
  <c r="C113" i="152" s="1"/>
  <c r="A86" i="119"/>
  <c r="G132" i="119"/>
  <c r="C68" i="152" s="1"/>
  <c r="G124" i="119"/>
  <c r="C60" i="152" s="1"/>
  <c r="J67" i="155"/>
  <c r="J71" i="155" s="1"/>
  <c r="I121" i="155" s="1"/>
  <c r="C196" i="209"/>
  <c r="AQ83" i="111"/>
  <c r="M82" i="111"/>
  <c r="M78" i="111"/>
  <c r="N84" i="111"/>
  <c r="M79" i="111"/>
  <c r="AL76" i="111"/>
  <c r="U77" i="111"/>
  <c r="AP65" i="111"/>
  <c r="M77" i="111"/>
  <c r="D36" i="96"/>
  <c r="D45" i="96" s="1"/>
  <c r="I45" i="96" s="1"/>
  <c r="D327" i="95" s="1"/>
  <c r="E251" i="108" s="1"/>
  <c r="D251" i="108" s="1"/>
  <c r="D232" i="108" s="1"/>
  <c r="C608" i="92" s="1"/>
  <c r="D236" i="152" s="1"/>
  <c r="K23" i="226"/>
  <c r="S23" i="226" s="1"/>
  <c r="G150" i="117"/>
  <c r="D121" i="152" s="1"/>
  <c r="E42" i="182"/>
  <c r="E51" i="182" s="1"/>
  <c r="C84" i="209"/>
  <c r="C208" i="209"/>
  <c r="C207" i="209"/>
  <c r="F33" i="227"/>
  <c r="I20" i="113"/>
  <c r="A69" i="117"/>
  <c r="G133" i="118"/>
  <c r="D69" i="152" s="1"/>
  <c r="G129" i="118"/>
  <c r="D65" i="152" s="1"/>
  <c r="G148" i="117"/>
  <c r="D119" i="152" s="1"/>
  <c r="C23" i="123"/>
  <c r="I61" i="123" s="1"/>
  <c r="J61" i="123" s="1"/>
  <c r="C138" i="152"/>
  <c r="C179" i="145"/>
  <c r="C195" i="136"/>
  <c r="C195" i="146"/>
  <c r="C195" i="162"/>
  <c r="A31" i="111"/>
  <c r="B85" i="140"/>
  <c r="B67" i="140"/>
  <c r="B85" i="145"/>
  <c r="B67" i="145"/>
  <c r="B81" i="137"/>
  <c r="B63" i="137"/>
  <c r="B81" i="143"/>
  <c r="B63" i="143"/>
  <c r="B77" i="137"/>
  <c r="B59" i="137"/>
  <c r="B77" i="145"/>
  <c r="B59" i="145"/>
  <c r="B76" i="143"/>
  <c r="B58" i="143"/>
  <c r="B43" i="169"/>
  <c r="B43" i="167"/>
  <c r="B43" i="166"/>
  <c r="B86" i="137"/>
  <c r="B68" i="137"/>
  <c r="B86" i="146"/>
  <c r="B68" i="146"/>
  <c r="B82" i="137"/>
  <c r="B64" i="137"/>
  <c r="B82" i="146"/>
  <c r="B64" i="146"/>
  <c r="B78" i="137"/>
  <c r="B60" i="137"/>
  <c r="B78" i="146"/>
  <c r="B60" i="146"/>
  <c r="B53" i="203"/>
  <c r="B35" i="203"/>
  <c r="B51" i="194"/>
  <c r="B33" i="194"/>
  <c r="B51" i="204"/>
  <c r="B33" i="204"/>
  <c r="B83" i="136"/>
  <c r="B65" i="136"/>
  <c r="B83" i="150"/>
  <c r="B65" i="150"/>
  <c r="B79" i="142"/>
  <c r="B61" i="142"/>
  <c r="B39" i="123"/>
  <c r="B77" i="123" s="1"/>
  <c r="B192" i="152" s="1"/>
  <c r="B209" i="152" s="1"/>
  <c r="B224" i="152" s="1"/>
  <c r="B39" i="124"/>
  <c r="B77" i="124" s="1"/>
  <c r="B52" i="187"/>
  <c r="B34" i="187"/>
  <c r="B52" i="204"/>
  <c r="B34" i="204"/>
  <c r="I67" i="155"/>
  <c r="I71" i="155" s="1"/>
  <c r="H121" i="155" s="1"/>
  <c r="I62" i="155"/>
  <c r="B84" i="145"/>
  <c r="B66" i="145"/>
  <c r="B80" i="135"/>
  <c r="B62" i="135"/>
  <c r="B80" i="145"/>
  <c r="B62" i="145"/>
  <c r="B37" i="123"/>
  <c r="B75" i="123" s="1"/>
  <c r="B190" i="152" s="1"/>
  <c r="B207" i="152" s="1"/>
  <c r="B222" i="152" s="1"/>
  <c r="B37" i="124"/>
  <c r="B75" i="124" s="1"/>
  <c r="B48" i="169"/>
  <c r="B48" i="167"/>
  <c r="B48" i="166"/>
  <c r="B36" i="124"/>
  <c r="B74" i="124" s="1"/>
  <c r="B36" i="123"/>
  <c r="B74" i="123" s="1"/>
  <c r="B189" i="152" s="1"/>
  <c r="B206" i="152" s="1"/>
  <c r="B221" i="152" s="1"/>
  <c r="E47" i="124"/>
  <c r="N85" i="92"/>
  <c r="N179" i="92" s="1"/>
  <c r="C85" i="92"/>
  <c r="C179" i="92" s="1"/>
  <c r="K85" i="92"/>
  <c r="K179" i="92" s="1"/>
  <c r="AG82" i="111"/>
  <c r="Q82" i="111"/>
  <c r="AG78" i="111"/>
  <c r="Q78" i="111"/>
  <c r="F84" i="111"/>
  <c r="Y83" i="111"/>
  <c r="AH80" i="111"/>
  <c r="R80" i="111"/>
  <c r="E79" i="111"/>
  <c r="AG75" i="111"/>
  <c r="Q75" i="111"/>
  <c r="F78" i="111"/>
  <c r="C80" i="140"/>
  <c r="K36" i="96"/>
  <c r="D52" i="96" s="1"/>
  <c r="I52" i="96" s="1"/>
  <c r="D334" i="95" s="1"/>
  <c r="M18" i="226"/>
  <c r="U18" i="226" s="1"/>
  <c r="L28" i="226"/>
  <c r="L34" i="226"/>
  <c r="T34" i="226" s="1"/>
  <c r="L33" i="226"/>
  <c r="K21" i="226"/>
  <c r="S21" i="226" s="1"/>
  <c r="G127" i="118"/>
  <c r="C148" i="134" s="1"/>
  <c r="A50" i="118"/>
  <c r="D162" i="209"/>
  <c r="K20" i="113"/>
  <c r="J85" i="92"/>
  <c r="J179" i="92" s="1"/>
  <c r="B62" i="211"/>
  <c r="B89" i="211" s="1"/>
  <c r="B113" i="211" s="1"/>
  <c r="B137" i="211" s="1"/>
  <c r="B163" i="211" s="1"/>
  <c r="B187" i="211" s="1"/>
  <c r="B211" i="211" s="1"/>
  <c r="B235" i="211" s="1"/>
  <c r="B262" i="211" s="1"/>
  <c r="B29" i="211"/>
  <c r="B41" i="212" s="1"/>
  <c r="B61" i="211"/>
  <c r="B88" i="211" s="1"/>
  <c r="B112" i="211" s="1"/>
  <c r="B136" i="211" s="1"/>
  <c r="B162" i="211" s="1"/>
  <c r="B186" i="211" s="1"/>
  <c r="B210" i="211" s="1"/>
  <c r="B234" i="211" s="1"/>
  <c r="B261" i="211" s="1"/>
  <c r="B20" i="184"/>
  <c r="B30" i="184" s="1"/>
  <c r="B40" i="184" s="1"/>
  <c r="B47" i="184" s="1"/>
  <c r="B30" i="183"/>
  <c r="B40" i="183" s="1"/>
  <c r="B47" i="183" s="1"/>
  <c r="B358" i="152" s="1"/>
  <c r="B365" i="152" s="1"/>
  <c r="B85" i="135"/>
  <c r="B67" i="135"/>
  <c r="B85" i="134"/>
  <c r="B67" i="134"/>
  <c r="B85" i="142"/>
  <c r="B67" i="142"/>
  <c r="B85" i="144"/>
  <c r="B67" i="144"/>
  <c r="B85" i="150"/>
  <c r="B67" i="150"/>
  <c r="B81" i="135"/>
  <c r="B63" i="135"/>
  <c r="B81" i="134"/>
  <c r="B63" i="134"/>
  <c r="B81" i="162"/>
  <c r="B63" i="162"/>
  <c r="B81" i="144"/>
  <c r="B63" i="144"/>
  <c r="B81" i="149"/>
  <c r="B63" i="149"/>
  <c r="B77" i="135"/>
  <c r="B59" i="135"/>
  <c r="B77" i="134"/>
  <c r="B59" i="134"/>
  <c r="B77" i="142"/>
  <c r="B59" i="142"/>
  <c r="B77" i="144"/>
  <c r="B59" i="144"/>
  <c r="B77" i="149"/>
  <c r="B59" i="149"/>
  <c r="B76" i="135"/>
  <c r="B58" i="135"/>
  <c r="B76" i="134"/>
  <c r="B58" i="134"/>
  <c r="B76" i="162"/>
  <c r="B58" i="162"/>
  <c r="B76" i="144"/>
  <c r="B58" i="144"/>
  <c r="B76" i="149"/>
  <c r="B58" i="149"/>
  <c r="B33" i="123"/>
  <c r="B71" i="123" s="1"/>
  <c r="B186" i="152" s="1"/>
  <c r="B203" i="152" s="1"/>
  <c r="B218" i="152" s="1"/>
  <c r="B33" i="124"/>
  <c r="B71" i="124" s="1"/>
  <c r="T32" i="227"/>
  <c r="T36" i="227"/>
  <c r="L32" i="227"/>
  <c r="L36" i="227"/>
  <c r="D32" i="227"/>
  <c r="D36" i="227"/>
  <c r="B86" i="135"/>
  <c r="B68" i="135"/>
  <c r="B86" i="139"/>
  <c r="B68" i="139"/>
  <c r="B86" i="162"/>
  <c r="B68" i="162"/>
  <c r="B86" i="147"/>
  <c r="B68" i="147"/>
  <c r="B86" i="151"/>
  <c r="B68" i="151"/>
  <c r="B82" i="135"/>
  <c r="B64" i="135"/>
  <c r="B82" i="139"/>
  <c r="B64" i="139"/>
  <c r="B82" i="162"/>
  <c r="B64" i="162"/>
  <c r="B82" i="147"/>
  <c r="B64" i="147"/>
  <c r="B82" i="151"/>
  <c r="B64" i="151"/>
  <c r="B78" i="135"/>
  <c r="B60" i="135"/>
  <c r="B78" i="139"/>
  <c r="B60" i="139"/>
  <c r="B78" i="162"/>
  <c r="B60" i="162"/>
  <c r="B78" i="147"/>
  <c r="B60" i="147"/>
  <c r="B78" i="151"/>
  <c r="B60" i="151"/>
  <c r="B53" i="186"/>
  <c r="B35" i="186"/>
  <c r="B53" i="188"/>
  <c r="B35" i="188"/>
  <c r="B53" i="197"/>
  <c r="B35" i="197"/>
  <c r="B53" i="204"/>
  <c r="B35" i="204"/>
  <c r="B35" i="192"/>
  <c r="B53" i="192"/>
  <c r="S36" i="227"/>
  <c r="S32" i="227"/>
  <c r="K36" i="227"/>
  <c r="K32" i="227"/>
  <c r="B50" i="185"/>
  <c r="B33" i="185"/>
  <c r="B51" i="187"/>
  <c r="B33" i="187"/>
  <c r="B33" i="189"/>
  <c r="B51" i="189"/>
  <c r="B51" i="200"/>
  <c r="B33" i="200"/>
  <c r="B51" i="199"/>
  <c r="B33" i="199"/>
  <c r="B83" i="134"/>
  <c r="B65" i="134"/>
  <c r="B83" i="139"/>
  <c r="B65" i="139"/>
  <c r="B83" i="143"/>
  <c r="B65" i="143"/>
  <c r="B83" i="146"/>
  <c r="B65" i="146"/>
  <c r="B83" i="151"/>
  <c r="B65" i="151"/>
  <c r="B79" i="134"/>
  <c r="B61" i="134"/>
  <c r="B79" i="139"/>
  <c r="B61" i="139"/>
  <c r="B79" i="143"/>
  <c r="B61" i="143"/>
  <c r="B79" i="147"/>
  <c r="B61" i="147"/>
  <c r="B79" i="151"/>
  <c r="B61" i="151"/>
  <c r="B51" i="169"/>
  <c r="B51" i="167"/>
  <c r="B51" i="166"/>
  <c r="B52" i="189"/>
  <c r="B34" i="189"/>
  <c r="B52" i="197"/>
  <c r="B34" i="197"/>
  <c r="B34" i="188"/>
  <c r="B52" i="188"/>
  <c r="B52" i="196"/>
  <c r="B34" i="196"/>
  <c r="B52" i="199"/>
  <c r="B34" i="199"/>
  <c r="R36" i="227"/>
  <c r="R32" i="227"/>
  <c r="J36" i="227"/>
  <c r="J32" i="227"/>
  <c r="U67" i="155"/>
  <c r="U71" i="155" s="1"/>
  <c r="T121" i="155" s="1"/>
  <c r="U62" i="155"/>
  <c r="E67" i="155"/>
  <c r="E71" i="155" s="1"/>
  <c r="D121" i="155" s="1"/>
  <c r="E62" i="155"/>
  <c r="B84" i="137"/>
  <c r="B66" i="137"/>
  <c r="B84" i="142"/>
  <c r="B66" i="142"/>
  <c r="B84" i="143"/>
  <c r="B66" i="143"/>
  <c r="B84" i="146"/>
  <c r="B66" i="146"/>
  <c r="B84" i="151"/>
  <c r="B66" i="151"/>
  <c r="B80" i="137"/>
  <c r="B62" i="137"/>
  <c r="B80" i="142"/>
  <c r="B62" i="142"/>
  <c r="B80" i="143"/>
  <c r="B62" i="143"/>
  <c r="B80" i="146"/>
  <c r="B62" i="146"/>
  <c r="B80" i="151"/>
  <c r="B62" i="151"/>
  <c r="Q36" i="227"/>
  <c r="Q32" i="227"/>
  <c r="B65" i="211"/>
  <c r="B92" i="211" s="1"/>
  <c r="B116" i="211" s="1"/>
  <c r="B140" i="211" s="1"/>
  <c r="B166" i="211" s="1"/>
  <c r="B190" i="211" s="1"/>
  <c r="B214" i="211" s="1"/>
  <c r="B238" i="211" s="1"/>
  <c r="B265" i="211" s="1"/>
  <c r="B32" i="211"/>
  <c r="B44" i="212" s="1"/>
  <c r="B89" i="95"/>
  <c r="L35" i="212"/>
  <c r="B85" i="148"/>
  <c r="B67" i="148"/>
  <c r="B81" i="147"/>
  <c r="B63" i="147"/>
  <c r="B77" i="162"/>
  <c r="B59" i="162"/>
  <c r="B76" i="137"/>
  <c r="B58" i="137"/>
  <c r="B76" i="147"/>
  <c r="B58" i="147"/>
  <c r="B86" i="138"/>
  <c r="B68" i="138"/>
  <c r="B82" i="138"/>
  <c r="B64" i="138"/>
  <c r="B64" i="150"/>
  <c r="B82" i="150"/>
  <c r="B78" i="144"/>
  <c r="B60" i="144"/>
  <c r="B53" i="193"/>
  <c r="B35" i="193"/>
  <c r="A69" i="119"/>
  <c r="B51" i="198"/>
  <c r="B33" i="198"/>
  <c r="B83" i="148"/>
  <c r="B65" i="148"/>
  <c r="B79" i="136"/>
  <c r="B61" i="136"/>
  <c r="B79" i="150"/>
  <c r="B61" i="150"/>
  <c r="B52" i="192"/>
  <c r="B34" i="192"/>
  <c r="B52" i="198"/>
  <c r="B34" i="198"/>
  <c r="U36" i="227"/>
  <c r="U32" i="227"/>
  <c r="B84" i="135"/>
  <c r="B66" i="135"/>
  <c r="B66" i="150"/>
  <c r="B84" i="150"/>
  <c r="B80" i="150"/>
  <c r="B62" i="150"/>
  <c r="H85" i="92"/>
  <c r="H179" i="92" s="1"/>
  <c r="M85" i="92"/>
  <c r="M179" i="92" s="1"/>
  <c r="T28" i="226"/>
  <c r="C84" i="111"/>
  <c r="Z83" i="111"/>
  <c r="C80" i="111"/>
  <c r="Z79" i="111"/>
  <c r="C76" i="111"/>
  <c r="Z75" i="111"/>
  <c r="C87" i="147"/>
  <c r="C88" i="147" s="1"/>
  <c r="C87" i="139"/>
  <c r="C88" i="139" s="1"/>
  <c r="AH84" i="111"/>
  <c r="R84" i="111"/>
  <c r="E83" i="111"/>
  <c r="AG79" i="111"/>
  <c r="Q79" i="111"/>
  <c r="Z76" i="111"/>
  <c r="C70" i="140"/>
  <c r="V82" i="111"/>
  <c r="N78" i="111"/>
  <c r="AH82" i="111"/>
  <c r="AK77" i="111"/>
  <c r="C201" i="137"/>
  <c r="L30" i="226"/>
  <c r="T30" i="226" s="1"/>
  <c r="C19" i="123"/>
  <c r="I57" i="123" s="1"/>
  <c r="I172" i="152" s="1"/>
  <c r="A69" i="100"/>
  <c r="G150" i="118"/>
  <c r="D85" i="152" s="1"/>
  <c r="A24" i="183"/>
  <c r="I85" i="92"/>
  <c r="I179" i="92" s="1"/>
  <c r="B26" i="211"/>
  <c r="B38" i="212" s="1"/>
  <c r="B59" i="211"/>
  <c r="B86" i="211" s="1"/>
  <c r="B110" i="211" s="1"/>
  <c r="B134" i="211" s="1"/>
  <c r="B160" i="211" s="1"/>
  <c r="B184" i="211" s="1"/>
  <c r="B208" i="211" s="1"/>
  <c r="B232" i="211" s="1"/>
  <c r="B259" i="211" s="1"/>
  <c r="B58" i="211"/>
  <c r="B85" i="211" s="1"/>
  <c r="B109" i="211" s="1"/>
  <c r="B133" i="211" s="1"/>
  <c r="B159" i="211" s="1"/>
  <c r="B183" i="211" s="1"/>
  <c r="B207" i="211" s="1"/>
  <c r="B231" i="211" s="1"/>
  <c r="B258" i="211" s="1"/>
  <c r="B25" i="211"/>
  <c r="B37" i="212" s="1"/>
  <c r="B73" i="211"/>
  <c r="B100" i="211" s="1"/>
  <c r="B124" i="211" s="1"/>
  <c r="B148" i="211" s="1"/>
  <c r="B174" i="211" s="1"/>
  <c r="B198" i="211" s="1"/>
  <c r="B222" i="211" s="1"/>
  <c r="B246" i="211" s="1"/>
  <c r="B273" i="211" s="1"/>
  <c r="B40" i="211"/>
  <c r="B52" i="212" s="1"/>
  <c r="B57" i="211"/>
  <c r="B84" i="211" s="1"/>
  <c r="B108" i="211" s="1"/>
  <c r="B132" i="211" s="1"/>
  <c r="B158" i="211" s="1"/>
  <c r="B182" i="211" s="1"/>
  <c r="B206" i="211" s="1"/>
  <c r="B230" i="211" s="1"/>
  <c r="B257" i="211" s="1"/>
  <c r="B24" i="211"/>
  <c r="B36" i="212" s="1"/>
  <c r="B101" i="95"/>
  <c r="L47" i="212"/>
  <c r="B93" i="95"/>
  <c r="L39" i="212"/>
  <c r="A69" i="121"/>
  <c r="B85" i="136"/>
  <c r="B67" i="136"/>
  <c r="B85" i="138"/>
  <c r="B67" i="138"/>
  <c r="B85" i="139"/>
  <c r="B67" i="139"/>
  <c r="B85" i="146"/>
  <c r="B67" i="146"/>
  <c r="B85" i="149"/>
  <c r="B67" i="149"/>
  <c r="B81" i="136"/>
  <c r="B63" i="136"/>
  <c r="B81" i="138"/>
  <c r="B63" i="138"/>
  <c r="B81" i="139"/>
  <c r="B63" i="139"/>
  <c r="B81" i="146"/>
  <c r="B63" i="146"/>
  <c r="B81" i="150"/>
  <c r="B63" i="150"/>
  <c r="B77" i="136"/>
  <c r="B59" i="136"/>
  <c r="B77" i="138"/>
  <c r="B59" i="138"/>
  <c r="B77" i="139"/>
  <c r="B59" i="139"/>
  <c r="B77" i="146"/>
  <c r="B59" i="146"/>
  <c r="B77" i="150"/>
  <c r="B59" i="150"/>
  <c r="B76" i="136"/>
  <c r="B58" i="136"/>
  <c r="B76" i="138"/>
  <c r="B58" i="138"/>
  <c r="B76" i="139"/>
  <c r="B58" i="139"/>
  <c r="B76" i="146"/>
  <c r="B58" i="146"/>
  <c r="B58" i="150"/>
  <c r="B76" i="150"/>
  <c r="B45" i="166"/>
  <c r="B45" i="169"/>
  <c r="B45" i="167"/>
  <c r="B86" i="140"/>
  <c r="B68" i="140"/>
  <c r="B86" i="136"/>
  <c r="B68" i="136"/>
  <c r="B86" i="141"/>
  <c r="B68" i="141"/>
  <c r="B86" i="143"/>
  <c r="B68" i="143"/>
  <c r="B68" i="148"/>
  <c r="B86" i="148"/>
  <c r="B82" i="140"/>
  <c r="B64" i="140"/>
  <c r="B82" i="136"/>
  <c r="B64" i="136"/>
  <c r="B82" i="141"/>
  <c r="B64" i="141"/>
  <c r="B82" i="143"/>
  <c r="B64" i="143"/>
  <c r="B64" i="148"/>
  <c r="B82" i="148"/>
  <c r="B78" i="140"/>
  <c r="B60" i="140"/>
  <c r="B78" i="136"/>
  <c r="B60" i="136"/>
  <c r="B78" i="141"/>
  <c r="B60" i="141"/>
  <c r="B78" i="143"/>
  <c r="B60" i="143"/>
  <c r="B60" i="150"/>
  <c r="B78" i="150"/>
  <c r="B53" i="196"/>
  <c r="B35" i="196"/>
  <c r="B53" i="194"/>
  <c r="B35" i="194"/>
  <c r="B53" i="198"/>
  <c r="B35" i="198"/>
  <c r="B35" i="189"/>
  <c r="B53" i="189"/>
  <c r="B53" i="200"/>
  <c r="B35" i="200"/>
  <c r="B51" i="195"/>
  <c r="B33" i="195"/>
  <c r="B51" i="193"/>
  <c r="B33" i="193"/>
  <c r="B33" i="190"/>
  <c r="B51" i="190"/>
  <c r="B51" i="201"/>
  <c r="B33" i="201"/>
  <c r="B51" i="202"/>
  <c r="B33" i="202"/>
  <c r="B83" i="140"/>
  <c r="B65" i="140"/>
  <c r="B83" i="138"/>
  <c r="B65" i="138"/>
  <c r="B83" i="141"/>
  <c r="B65" i="141"/>
  <c r="B83" i="144"/>
  <c r="B65" i="144"/>
  <c r="B83" i="147"/>
  <c r="B65" i="147"/>
  <c r="B79" i="140"/>
  <c r="B61" i="140"/>
  <c r="B79" i="138"/>
  <c r="B61" i="138"/>
  <c r="B79" i="162"/>
  <c r="B61" i="162"/>
  <c r="B79" i="144"/>
  <c r="B61" i="144"/>
  <c r="B79" i="148"/>
  <c r="B61" i="148"/>
  <c r="B41" i="123"/>
  <c r="B79" i="123" s="1"/>
  <c r="B194" i="152" s="1"/>
  <c r="B211" i="152" s="1"/>
  <c r="B226" i="152" s="1"/>
  <c r="B41" i="124"/>
  <c r="B79" i="124" s="1"/>
  <c r="B52" i="190"/>
  <c r="B34" i="190"/>
  <c r="B34" i="185"/>
  <c r="B51" i="185"/>
  <c r="B52" i="193"/>
  <c r="B34" i="193"/>
  <c r="B52" i="200"/>
  <c r="B34" i="200"/>
  <c r="B52" i="202"/>
  <c r="B34" i="202"/>
  <c r="D123" i="155"/>
  <c r="D125" i="155" s="1"/>
  <c r="D127" i="155" s="1"/>
  <c r="E74" i="155"/>
  <c r="Q67" i="155"/>
  <c r="Q71" i="155" s="1"/>
  <c r="P121" i="155" s="1"/>
  <c r="D20" i="104"/>
  <c r="I36" i="227"/>
  <c r="I32" i="227"/>
  <c r="B84" i="140"/>
  <c r="B66" i="140"/>
  <c r="B84" i="134"/>
  <c r="B66" i="134"/>
  <c r="B84" i="139"/>
  <c r="B66" i="139"/>
  <c r="B84" i="144"/>
  <c r="B66" i="144"/>
  <c r="B84" i="148"/>
  <c r="B66" i="148"/>
  <c r="B80" i="140"/>
  <c r="B62" i="140"/>
  <c r="B80" i="134"/>
  <c r="B62" i="134"/>
  <c r="B80" i="139"/>
  <c r="B62" i="139"/>
  <c r="B80" i="144"/>
  <c r="B62" i="144"/>
  <c r="B62" i="148"/>
  <c r="B80" i="148"/>
  <c r="B34" i="123"/>
  <c r="B72" i="123" s="1"/>
  <c r="B187" i="152" s="1"/>
  <c r="B204" i="152" s="1"/>
  <c r="B219" i="152" s="1"/>
  <c r="B34" i="124"/>
  <c r="B72" i="124" s="1"/>
  <c r="B42" i="166"/>
  <c r="B42" i="169"/>
  <c r="B42" i="167"/>
  <c r="L46" i="212"/>
  <c r="B100" i="95"/>
  <c r="B85" i="137"/>
  <c r="B67" i="137"/>
  <c r="B85" i="162"/>
  <c r="B67" i="162"/>
  <c r="B81" i="140"/>
  <c r="B63" i="140"/>
  <c r="B81" i="142"/>
  <c r="B63" i="142"/>
  <c r="B77" i="140"/>
  <c r="B59" i="140"/>
  <c r="B77" i="148"/>
  <c r="B59" i="148"/>
  <c r="B76" i="140"/>
  <c r="B58" i="140"/>
  <c r="B76" i="142"/>
  <c r="B58" i="142"/>
  <c r="B86" i="144"/>
  <c r="B68" i="144"/>
  <c r="B68" i="150"/>
  <c r="B86" i="150"/>
  <c r="B82" i="144"/>
  <c r="B64" i="144"/>
  <c r="B78" i="138"/>
  <c r="B60" i="138"/>
  <c r="B78" i="149"/>
  <c r="B60" i="149"/>
  <c r="B53" i="195"/>
  <c r="B35" i="195"/>
  <c r="B35" i="191"/>
  <c r="B53" i="191"/>
  <c r="B40" i="124"/>
  <c r="B78" i="124" s="1"/>
  <c r="B40" i="123"/>
  <c r="B78" i="123" s="1"/>
  <c r="B193" i="152" s="1"/>
  <c r="B210" i="152" s="1"/>
  <c r="B225" i="152" s="1"/>
  <c r="B51" i="196"/>
  <c r="B33" i="196"/>
  <c r="B33" i="192"/>
  <c r="B51" i="192"/>
  <c r="B83" i="137"/>
  <c r="B65" i="137"/>
  <c r="B83" i="162"/>
  <c r="B65" i="162"/>
  <c r="B79" i="137"/>
  <c r="B61" i="137"/>
  <c r="B79" i="146"/>
  <c r="B61" i="146"/>
  <c r="B34" i="195"/>
  <c r="B52" i="195"/>
  <c r="B41" i="167"/>
  <c r="B41" i="166"/>
  <c r="B41" i="169"/>
  <c r="B84" i="86"/>
  <c r="B66" i="86"/>
  <c r="B84" i="162"/>
  <c r="B66" i="162"/>
  <c r="B80" i="86"/>
  <c r="B62" i="86"/>
  <c r="B80" i="162"/>
  <c r="B62" i="162"/>
  <c r="D85" i="92"/>
  <c r="D179" i="92" s="1"/>
  <c r="AN65" i="111"/>
  <c r="X65" i="111"/>
  <c r="H65" i="111"/>
  <c r="F83" i="111"/>
  <c r="Y82" i="111"/>
  <c r="D81" i="111"/>
  <c r="F79" i="111"/>
  <c r="Y78" i="111"/>
  <c r="D77" i="111"/>
  <c r="F75" i="111"/>
  <c r="C103" i="146"/>
  <c r="C104" i="146" s="1"/>
  <c r="C103" i="138"/>
  <c r="C104" i="138" s="1"/>
  <c r="AG83" i="111"/>
  <c r="Q83" i="111"/>
  <c r="Z80" i="111"/>
  <c r="F76" i="111"/>
  <c r="I31" i="151"/>
  <c r="A31" i="151" s="1"/>
  <c r="I31" i="135"/>
  <c r="A31" i="135" s="1"/>
  <c r="C101" i="140"/>
  <c r="M25" i="226"/>
  <c r="U25" i="226" s="1"/>
  <c r="L25" i="226"/>
  <c r="T25" i="226" s="1"/>
  <c r="A51" i="126"/>
  <c r="E85" i="92"/>
  <c r="E179" i="92" s="1"/>
  <c r="G83" i="227"/>
  <c r="G85" i="227" s="1"/>
  <c r="G87" i="227" s="1"/>
  <c r="B36" i="211"/>
  <c r="B48" i="212" s="1"/>
  <c r="B85" i="86"/>
  <c r="B67" i="86"/>
  <c r="B85" i="141"/>
  <c r="B67" i="141"/>
  <c r="B85" i="143"/>
  <c r="B67" i="143"/>
  <c r="B85" i="147"/>
  <c r="B67" i="147"/>
  <c r="B85" i="151"/>
  <c r="B67" i="151"/>
  <c r="B81" i="86"/>
  <c r="B63" i="86"/>
  <c r="B81" i="141"/>
  <c r="B63" i="141"/>
  <c r="B81" i="145"/>
  <c r="B63" i="145"/>
  <c r="B81" i="148"/>
  <c r="B63" i="148"/>
  <c r="B81" i="151"/>
  <c r="B63" i="151"/>
  <c r="B77" i="86"/>
  <c r="B59" i="86"/>
  <c r="B77" i="141"/>
  <c r="B59" i="141"/>
  <c r="B77" i="143"/>
  <c r="B59" i="143"/>
  <c r="B77" i="147"/>
  <c r="B59" i="147"/>
  <c r="B77" i="151"/>
  <c r="B59" i="151"/>
  <c r="B76" i="86"/>
  <c r="B58" i="86"/>
  <c r="B76" i="141"/>
  <c r="B58" i="141"/>
  <c r="B76" i="145"/>
  <c r="B58" i="145"/>
  <c r="B76" i="148"/>
  <c r="B58" i="148"/>
  <c r="B76" i="151"/>
  <c r="B58" i="151"/>
  <c r="B42" i="123"/>
  <c r="B80" i="123" s="1"/>
  <c r="B195" i="152" s="1"/>
  <c r="B212" i="152" s="1"/>
  <c r="B227" i="152" s="1"/>
  <c r="B42" i="124"/>
  <c r="B80" i="124" s="1"/>
  <c r="B35" i="123"/>
  <c r="B73" i="123" s="1"/>
  <c r="B188" i="152" s="1"/>
  <c r="B205" i="152" s="1"/>
  <c r="B220" i="152" s="1"/>
  <c r="B35" i="124"/>
  <c r="B73" i="124" s="1"/>
  <c r="X32" i="227"/>
  <c r="X36" i="227"/>
  <c r="P32" i="227"/>
  <c r="P36" i="227"/>
  <c r="H32" i="227"/>
  <c r="H36" i="227"/>
  <c r="B86" i="134"/>
  <c r="B68" i="134"/>
  <c r="B86" i="86"/>
  <c r="B68" i="86"/>
  <c r="B86" i="142"/>
  <c r="B68" i="142"/>
  <c r="B86" i="145"/>
  <c r="B68" i="145"/>
  <c r="B86" i="149"/>
  <c r="B68" i="149"/>
  <c r="B82" i="134"/>
  <c r="B64" i="134"/>
  <c r="B82" i="86"/>
  <c r="B64" i="86"/>
  <c r="B82" i="142"/>
  <c r="B64" i="142"/>
  <c r="B82" i="145"/>
  <c r="B64" i="145"/>
  <c r="B82" i="149"/>
  <c r="B64" i="149"/>
  <c r="B78" i="134"/>
  <c r="B60" i="134"/>
  <c r="B78" i="86"/>
  <c r="B60" i="86"/>
  <c r="B78" i="142"/>
  <c r="B60" i="142"/>
  <c r="B78" i="145"/>
  <c r="B60" i="145"/>
  <c r="B60" i="148"/>
  <c r="B78" i="148"/>
  <c r="B52" i="185"/>
  <c r="B35" i="185"/>
  <c r="B53" i="187"/>
  <c r="B35" i="187"/>
  <c r="B53" i="202"/>
  <c r="B35" i="202"/>
  <c r="B35" i="190"/>
  <c r="B53" i="190"/>
  <c r="B53" i="201"/>
  <c r="B35" i="201"/>
  <c r="W36" i="227"/>
  <c r="W32" i="227"/>
  <c r="O36" i="227"/>
  <c r="O32" i="227"/>
  <c r="G36" i="227"/>
  <c r="G32" i="227"/>
  <c r="B50" i="166"/>
  <c r="B50" i="169"/>
  <c r="B50" i="167"/>
  <c r="B51" i="188"/>
  <c r="B33" i="188"/>
  <c r="B51" i="186"/>
  <c r="B33" i="186"/>
  <c r="B33" i="191"/>
  <c r="B51" i="191"/>
  <c r="B51" i="197"/>
  <c r="B33" i="197"/>
  <c r="B51" i="203"/>
  <c r="B33" i="203"/>
  <c r="M36" i="227"/>
  <c r="M32" i="227"/>
  <c r="B83" i="86"/>
  <c r="B65" i="86"/>
  <c r="B83" i="135"/>
  <c r="B65" i="135"/>
  <c r="B83" i="142"/>
  <c r="B65" i="142"/>
  <c r="B83" i="145"/>
  <c r="B65" i="145"/>
  <c r="B83" i="149"/>
  <c r="B65" i="149"/>
  <c r="B79" i="86"/>
  <c r="B61" i="86"/>
  <c r="B79" i="135"/>
  <c r="B61" i="135"/>
  <c r="B79" i="141"/>
  <c r="B61" i="141"/>
  <c r="B79" i="145"/>
  <c r="B61" i="145"/>
  <c r="B79" i="149"/>
  <c r="B61" i="149"/>
  <c r="A69" i="118"/>
  <c r="B52" i="191"/>
  <c r="B34" i="191"/>
  <c r="B52" i="186"/>
  <c r="B34" i="186"/>
  <c r="B34" i="194"/>
  <c r="B52" i="194"/>
  <c r="B52" i="201"/>
  <c r="B34" i="201"/>
  <c r="B52" i="203"/>
  <c r="B34" i="203"/>
  <c r="V36" i="227"/>
  <c r="V32" i="227"/>
  <c r="N36" i="227"/>
  <c r="N32" i="227"/>
  <c r="F36" i="227"/>
  <c r="F32" i="227"/>
  <c r="M67" i="155"/>
  <c r="M71" i="155" s="1"/>
  <c r="L121" i="155" s="1"/>
  <c r="M62" i="155"/>
  <c r="B31" i="123"/>
  <c r="B69" i="123" s="1"/>
  <c r="B184" i="152" s="1"/>
  <c r="B201" i="152" s="1"/>
  <c r="B216" i="152" s="1"/>
  <c r="B31" i="124"/>
  <c r="B69" i="124" s="1"/>
  <c r="C123" i="155"/>
  <c r="C125" i="155" s="1"/>
  <c r="C127" i="155" s="1"/>
  <c r="D74" i="155"/>
  <c r="B84" i="136"/>
  <c r="B66" i="136"/>
  <c r="B84" i="138"/>
  <c r="B66" i="138"/>
  <c r="B84" i="141"/>
  <c r="B66" i="141"/>
  <c r="B84" i="147"/>
  <c r="B66" i="147"/>
  <c r="B84" i="149"/>
  <c r="B66" i="149"/>
  <c r="B80" i="136"/>
  <c r="B62" i="136"/>
  <c r="B80" i="138"/>
  <c r="B62" i="138"/>
  <c r="B80" i="141"/>
  <c r="B62" i="141"/>
  <c r="B80" i="147"/>
  <c r="B62" i="147"/>
  <c r="B80" i="149"/>
  <c r="B62" i="149"/>
  <c r="E36" i="227"/>
  <c r="E32" i="227"/>
  <c r="B47" i="169"/>
  <c r="B47" i="167"/>
  <c r="B47" i="166"/>
  <c r="B44" i="169"/>
  <c r="B44" i="167"/>
  <c r="B44" i="166"/>
  <c r="B38" i="123"/>
  <c r="B76" i="123" s="1"/>
  <c r="B191" i="152" s="1"/>
  <c r="B208" i="152" s="1"/>
  <c r="B223" i="152" s="1"/>
  <c r="B38" i="124"/>
  <c r="B76" i="124" s="1"/>
  <c r="B46" i="166"/>
  <c r="B46" i="169"/>
  <c r="B46" i="167"/>
  <c r="B32" i="124"/>
  <c r="B70" i="124" s="1"/>
  <c r="B32" i="123"/>
  <c r="B70" i="123" s="1"/>
  <c r="B185" i="152" s="1"/>
  <c r="B202" i="152" s="1"/>
  <c r="B217" i="152" s="1"/>
  <c r="K86" i="92"/>
  <c r="K180" i="92" s="1"/>
  <c r="K209" i="92" s="1"/>
  <c r="F104" i="92"/>
  <c r="E86" i="92"/>
  <c r="E180" i="92" s="1"/>
  <c r="E209" i="92" s="1"/>
  <c r="E104" i="92"/>
  <c r="C104" i="92"/>
  <c r="N104" i="92"/>
  <c r="AB212" i="92" s="1"/>
  <c r="I104" i="92"/>
  <c r="H104" i="92"/>
  <c r="M104" i="92"/>
  <c r="C291" i="152"/>
  <c r="L104" i="92"/>
  <c r="D104" i="92"/>
  <c r="J104" i="92"/>
  <c r="C127" i="92"/>
  <c r="C252" i="92" s="1"/>
  <c r="D86" i="92"/>
  <c r="D180" i="92" s="1"/>
  <c r="D209" i="92" s="1"/>
  <c r="J86" i="92"/>
  <c r="G127" i="92"/>
  <c r="G252" i="92" s="1"/>
  <c r="C37" i="303"/>
  <c r="H15" i="208"/>
  <c r="G85" i="92"/>
  <c r="G179" i="92" s="1"/>
  <c r="T20" i="104"/>
  <c r="G104" i="92"/>
  <c r="P20" i="104"/>
  <c r="K104" i="92"/>
  <c r="O20" i="113"/>
  <c r="H20" i="113"/>
  <c r="E83" i="227"/>
  <c r="E85" i="227" s="1"/>
  <c r="E87" i="227" s="1"/>
  <c r="F83" i="227"/>
  <c r="F85" i="227" s="1"/>
  <c r="F87" i="227" s="1"/>
  <c r="L20" i="113"/>
  <c r="N20" i="113"/>
  <c r="P20" i="113"/>
  <c r="H83" i="227"/>
  <c r="H85" i="227" s="1"/>
  <c r="H87" i="227" s="1"/>
  <c r="G59" i="217"/>
  <c r="L123" i="155"/>
  <c r="L125" i="155" s="1"/>
  <c r="L127" i="155" s="1"/>
  <c r="M74" i="155"/>
  <c r="P74" i="155"/>
  <c r="J59" i="217"/>
  <c r="J60" i="217"/>
  <c r="O123" i="155"/>
  <c r="O125" i="155" s="1"/>
  <c r="F59" i="217"/>
  <c r="K123" i="155"/>
  <c r="K125" i="155" s="1"/>
  <c r="K127" i="155" s="1"/>
  <c r="L74" i="155"/>
  <c r="E59" i="217"/>
  <c r="J123" i="155"/>
  <c r="J125" i="155" s="1"/>
  <c r="J127" i="155" s="1"/>
  <c r="K74" i="155"/>
  <c r="J83" i="227"/>
  <c r="J85" i="227" s="1"/>
  <c r="J87" i="227" s="1"/>
  <c r="C59" i="217"/>
  <c r="H123" i="155"/>
  <c r="H125" i="155" s="1"/>
  <c r="H127" i="155" s="1"/>
  <c r="I74" i="155"/>
  <c r="G74" i="155"/>
  <c r="G20" i="113"/>
  <c r="O34" i="93"/>
  <c r="O45" i="93" s="1"/>
  <c r="Q23" i="93"/>
  <c r="N39" i="227"/>
  <c r="G123" i="155"/>
  <c r="G125" i="155" s="1"/>
  <c r="G127" i="155" s="1"/>
  <c r="H74" i="155"/>
  <c r="O126" i="155"/>
  <c r="O128" i="155"/>
  <c r="M123" i="155"/>
  <c r="M125" i="155" s="1"/>
  <c r="M127" i="155" s="1"/>
  <c r="J20" i="113"/>
  <c r="I59" i="217"/>
  <c r="N123" i="155"/>
  <c r="N125" i="155" s="1"/>
  <c r="N127" i="155" s="1"/>
  <c r="O74" i="155"/>
  <c r="B123" i="92"/>
  <c r="B149" i="92"/>
  <c r="B125" i="92"/>
  <c r="B151" i="92"/>
  <c r="L86" i="92"/>
  <c r="L180" i="92" s="1"/>
  <c r="L209" i="92" s="1"/>
  <c r="B148" i="92"/>
  <c r="B122" i="92"/>
  <c r="B111" i="92"/>
  <c r="B137" i="92"/>
  <c r="B129" i="92"/>
  <c r="B155" i="92"/>
  <c r="B113" i="92"/>
  <c r="B139" i="92"/>
  <c r="B152" i="92"/>
  <c r="B126" i="92"/>
  <c r="B115" i="92"/>
  <c r="B141" i="92"/>
  <c r="B143" i="92"/>
  <c r="B117" i="92"/>
  <c r="L85" i="92"/>
  <c r="L179" i="92" s="1"/>
  <c r="B127" i="92"/>
  <c r="B153" i="92"/>
  <c r="B119" i="92"/>
  <c r="B145" i="92"/>
  <c r="B390" i="92"/>
  <c r="B414" i="92" s="1"/>
  <c r="B516" i="92" s="1"/>
  <c r="B198" i="92"/>
  <c r="B227" i="92" s="1"/>
  <c r="B154" i="92"/>
  <c r="B128" i="92"/>
  <c r="B150" i="92"/>
  <c r="B124" i="92"/>
  <c r="B146" i="92"/>
  <c r="B120" i="92"/>
  <c r="B142" i="92"/>
  <c r="B116" i="92"/>
  <c r="B138" i="92"/>
  <c r="B112" i="92"/>
  <c r="B147" i="92"/>
  <c r="B121" i="92"/>
  <c r="B118" i="92"/>
  <c r="B144" i="92"/>
  <c r="B114" i="92"/>
  <c r="B140" i="92"/>
  <c r="C167" i="92"/>
  <c r="B22" i="105"/>
  <c r="D120" i="209"/>
  <c r="D130" i="209"/>
  <c r="E130" i="209" s="1"/>
  <c r="C197" i="209"/>
  <c r="D138" i="209"/>
  <c r="E138" i="209" s="1"/>
  <c r="C213" i="209"/>
  <c r="D134" i="209"/>
  <c r="E134" i="209" s="1"/>
  <c r="D126" i="209"/>
  <c r="E126" i="209" s="1"/>
  <c r="C201" i="209"/>
  <c r="C79" i="209"/>
  <c r="C83" i="209"/>
  <c r="C80" i="209"/>
  <c r="C82" i="209"/>
  <c r="C77" i="209"/>
  <c r="C75" i="209"/>
  <c r="C72" i="209"/>
  <c r="C85" i="209"/>
  <c r="D152" i="209"/>
  <c r="E50" i="209"/>
  <c r="C68" i="209"/>
  <c r="C81" i="209"/>
  <c r="D151" i="209"/>
  <c r="E49" i="209"/>
  <c r="D156" i="209"/>
  <c r="D208" i="209" s="1"/>
  <c r="E54" i="209"/>
  <c r="E57" i="209"/>
  <c r="F57" i="209" s="1"/>
  <c r="D155" i="209"/>
  <c r="D207" i="209" s="1"/>
  <c r="E53" i="209"/>
  <c r="C69" i="209"/>
  <c r="D144" i="209"/>
  <c r="E42" i="209"/>
  <c r="D148" i="209"/>
  <c r="E46" i="209"/>
  <c r="C163" i="209"/>
  <c r="C179" i="209" s="1"/>
  <c r="D158" i="209"/>
  <c r="D210" i="209" s="1"/>
  <c r="E56" i="209"/>
  <c r="F41" i="209"/>
  <c r="E143" i="209"/>
  <c r="E149" i="209"/>
  <c r="F47" i="209"/>
  <c r="E154" i="209"/>
  <c r="F52" i="209"/>
  <c r="C164" i="209"/>
  <c r="E162" i="209"/>
  <c r="F60" i="209"/>
  <c r="D161" i="209"/>
  <c r="D213" i="209" s="1"/>
  <c r="E59" i="209"/>
  <c r="F160" i="209"/>
  <c r="G58" i="209"/>
  <c r="C212" i="209"/>
  <c r="C205" i="209"/>
  <c r="C86" i="209"/>
  <c r="C78" i="209"/>
  <c r="C74" i="209"/>
  <c r="C62" i="209"/>
  <c r="E145" i="209"/>
  <c r="F43" i="209"/>
  <c r="D61" i="209"/>
  <c r="D82" i="209" s="1"/>
  <c r="D146" i="209"/>
  <c r="E44" i="209"/>
  <c r="E51" i="209"/>
  <c r="D153" i="209"/>
  <c r="D205" i="209" s="1"/>
  <c r="C209" i="209"/>
  <c r="C71" i="209"/>
  <c r="C76" i="209"/>
  <c r="C175" i="209"/>
  <c r="C73" i="209"/>
  <c r="D157" i="209"/>
  <c r="E55" i="209"/>
  <c r="E159" i="209"/>
  <c r="F45" i="209"/>
  <c r="E147" i="209"/>
  <c r="C70" i="209"/>
  <c r="M83" i="287"/>
  <c r="I83" i="287"/>
  <c r="E83" i="287"/>
  <c r="G83" i="287"/>
  <c r="J83" i="287"/>
  <c r="L83" i="287"/>
  <c r="H83" i="287"/>
  <c r="D83" i="287"/>
  <c r="N83" i="287"/>
  <c r="K83" i="287"/>
  <c r="C83" i="287"/>
  <c r="F83" i="287"/>
  <c r="C34" i="198"/>
  <c r="C34" i="197"/>
  <c r="E43" i="182"/>
  <c r="E52" i="182" s="1"/>
  <c r="E34" i="182"/>
  <c r="F34" i="182"/>
  <c r="F43" i="182"/>
  <c r="F52" i="182" s="1"/>
  <c r="C33" i="194"/>
  <c r="C33" i="196"/>
  <c r="C35" i="204"/>
  <c r="C367" i="152"/>
  <c r="C35" i="187"/>
  <c r="C35" i="197"/>
  <c r="C35" i="201"/>
  <c r="C43" i="182"/>
  <c r="C52" i="182" s="1"/>
  <c r="C34" i="182"/>
  <c r="E40" i="182"/>
  <c r="E49" i="182" s="1"/>
  <c r="C42" i="182"/>
  <c r="C51" i="182" s="1"/>
  <c r="F40" i="182"/>
  <c r="F49" i="182" s="1"/>
  <c r="C358" i="152"/>
  <c r="C35" i="185"/>
  <c r="C43" i="181"/>
  <c r="C51" i="181" s="1"/>
  <c r="C34" i="181"/>
  <c r="F40" i="181"/>
  <c r="F48" i="181" s="1"/>
  <c r="D43" i="181"/>
  <c r="D51" i="181" s="1"/>
  <c r="D34" i="181"/>
  <c r="F41" i="181"/>
  <c r="F49" i="181" s="1"/>
  <c r="C40" i="181"/>
  <c r="C48" i="181" s="1"/>
  <c r="D42" i="181"/>
  <c r="D50" i="181" s="1"/>
  <c r="E43" i="181"/>
  <c r="E51" i="181" s="1"/>
  <c r="E34" i="181"/>
  <c r="F34" i="181"/>
  <c r="F43" i="181"/>
  <c r="F51" i="181" s="1"/>
  <c r="C41" i="181"/>
  <c r="C49" i="181" s="1"/>
  <c r="E42" i="181"/>
  <c r="E50" i="181" s="1"/>
  <c r="D41" i="181"/>
  <c r="D49" i="181" s="1"/>
  <c r="E41" i="181"/>
  <c r="E49" i="181" s="1"/>
  <c r="E40" i="181"/>
  <c r="E48" i="181" s="1"/>
  <c r="E340" i="95"/>
  <c r="E343" i="95"/>
  <c r="D87" i="126"/>
  <c r="H86" i="126"/>
  <c r="A34" i="126"/>
  <c r="A70" i="126"/>
  <c r="K69" i="126"/>
  <c r="C312" i="152" s="1"/>
  <c r="D75" i="152"/>
  <c r="C161" i="136"/>
  <c r="C161" i="134"/>
  <c r="C161" i="138"/>
  <c r="C161" i="162"/>
  <c r="C161" i="146"/>
  <c r="C161" i="150"/>
  <c r="C161" i="144"/>
  <c r="C161" i="148"/>
  <c r="C161" i="141"/>
  <c r="C164" i="140"/>
  <c r="C167" i="137"/>
  <c r="C145" i="146"/>
  <c r="C145" i="134"/>
  <c r="C145" i="149"/>
  <c r="C145" i="140"/>
  <c r="H300" i="217"/>
  <c r="H623" i="217"/>
  <c r="H625" i="217" s="1"/>
  <c r="C155" i="152"/>
  <c r="C40" i="123"/>
  <c r="G78" i="123" s="1"/>
  <c r="G193" i="152" s="1"/>
  <c r="C151" i="152"/>
  <c r="G623" i="217"/>
  <c r="G625" i="217" s="1"/>
  <c r="G300" i="217"/>
  <c r="C40" i="124"/>
  <c r="I78" i="124" s="1"/>
  <c r="H588" i="217"/>
  <c r="C204" i="136"/>
  <c r="C197" i="135"/>
  <c r="C35" i="124"/>
  <c r="E73" i="124" s="1"/>
  <c r="A50" i="100"/>
  <c r="D149" i="152"/>
  <c r="C34" i="124"/>
  <c r="I72" i="124" s="1"/>
  <c r="A50" i="120"/>
  <c r="A50" i="119"/>
  <c r="D148" i="152"/>
  <c r="C33" i="124"/>
  <c r="A50" i="121"/>
  <c r="F588" i="217"/>
  <c r="D157" i="152"/>
  <c r="C42" i="124"/>
  <c r="I80" i="124" s="1"/>
  <c r="F617" i="217"/>
  <c r="F619" i="217" s="1"/>
  <c r="F298" i="217"/>
  <c r="A33" i="121"/>
  <c r="C22" i="123"/>
  <c r="F60" i="123" s="1"/>
  <c r="F175" i="152" s="1"/>
  <c r="C137" i="152"/>
  <c r="C18" i="123"/>
  <c r="C56" i="123" s="1"/>
  <c r="C171" i="152" s="1"/>
  <c r="C133" i="152"/>
  <c r="C24" i="123"/>
  <c r="C62" i="123" s="1"/>
  <c r="C177" i="152" s="1"/>
  <c r="C139" i="152"/>
  <c r="A33" i="119"/>
  <c r="C20" i="123"/>
  <c r="G58" i="123" s="1"/>
  <c r="G173" i="152" s="1"/>
  <c r="C135" i="152"/>
  <c r="C140" i="152"/>
  <c r="C148" i="136"/>
  <c r="C17" i="124"/>
  <c r="D132" i="152"/>
  <c r="G588" i="217"/>
  <c r="C24" i="124"/>
  <c r="C19" i="124"/>
  <c r="D135" i="152"/>
  <c r="C20" i="124"/>
  <c r="I588" i="217"/>
  <c r="A33" i="117"/>
  <c r="C21" i="124"/>
  <c r="I59" i="124" s="1"/>
  <c r="D136" i="152"/>
  <c r="T26" i="226"/>
  <c r="L23" i="226"/>
  <c r="T23" i="226" s="1"/>
  <c r="L22" i="226"/>
  <c r="T22" i="226" s="1"/>
  <c r="L21" i="226"/>
  <c r="T21" i="226" s="1"/>
  <c r="L20" i="226"/>
  <c r="T20" i="226" s="1"/>
  <c r="L19" i="226"/>
  <c r="T19" i="226" s="1"/>
  <c r="L36" i="226"/>
  <c r="T36" i="226" s="1"/>
  <c r="L35" i="226"/>
  <c r="T35" i="226" s="1"/>
  <c r="L29" i="226"/>
  <c r="T29" i="226" s="1"/>
  <c r="K34" i="226"/>
  <c r="S34" i="226" s="1"/>
  <c r="K33" i="226"/>
  <c r="S33" i="226" s="1"/>
  <c r="K28" i="226"/>
  <c r="S28" i="226" s="1"/>
  <c r="K27" i="226"/>
  <c r="S27" i="226" s="1"/>
  <c r="K26" i="226"/>
  <c r="S26" i="226" s="1"/>
  <c r="L32" i="226"/>
  <c r="T32" i="226" s="1"/>
  <c r="K29" i="226"/>
  <c r="S29" i="226" s="1"/>
  <c r="L24" i="226"/>
  <c r="T24" i="226" s="1"/>
  <c r="M31" i="226"/>
  <c r="U31" i="226" s="1"/>
  <c r="K22" i="226"/>
  <c r="S22" i="226" s="1"/>
  <c r="K36" i="226"/>
  <c r="S36" i="226" s="1"/>
  <c r="T33" i="226"/>
  <c r="M30" i="226"/>
  <c r="U30" i="226" s="1"/>
  <c r="M19" i="226"/>
  <c r="U19" i="226" s="1"/>
  <c r="M24" i="226"/>
  <c r="U24" i="226" s="1"/>
  <c r="M23" i="226"/>
  <c r="U23" i="226" s="1"/>
  <c r="M22" i="226"/>
  <c r="U22" i="226" s="1"/>
  <c r="M21" i="226"/>
  <c r="U21" i="226" s="1"/>
  <c r="M20" i="226"/>
  <c r="U20" i="226" s="1"/>
  <c r="M36" i="226"/>
  <c r="U36" i="226" s="1"/>
  <c r="M28" i="226"/>
  <c r="U28" i="226" s="1"/>
  <c r="L31" i="226"/>
  <c r="T31" i="226" s="1"/>
  <c r="L18" i="226"/>
  <c r="T18" i="226" s="1"/>
  <c r="K25" i="226"/>
  <c r="S25" i="226" s="1"/>
  <c r="M35" i="226"/>
  <c r="U35" i="226" s="1"/>
  <c r="M32" i="226"/>
  <c r="U32" i="226" s="1"/>
  <c r="M33" i="226"/>
  <c r="U33" i="226" s="1"/>
  <c r="L27" i="226"/>
  <c r="T27" i="226" s="1"/>
  <c r="M34" i="226"/>
  <c r="U34" i="226" s="1"/>
  <c r="K24" i="226"/>
  <c r="S24" i="226" s="1"/>
  <c r="K20" i="226"/>
  <c r="S20" i="226" s="1"/>
  <c r="M29" i="226"/>
  <c r="U29" i="226" s="1"/>
  <c r="E260" i="108"/>
  <c r="D260" i="108" s="1"/>
  <c r="D241" i="108" s="1"/>
  <c r="C617" i="92" s="1"/>
  <c r="D245" i="152" s="1"/>
  <c r="E336" i="95"/>
  <c r="AI79" i="111"/>
  <c r="T80" i="111"/>
  <c r="Y79" i="111"/>
  <c r="I79" i="111"/>
  <c r="J78" i="111"/>
  <c r="AO84" i="111"/>
  <c r="AJ81" i="111"/>
  <c r="T81" i="111"/>
  <c r="AJ77" i="111"/>
  <c r="T77" i="111"/>
  <c r="AO80" i="111"/>
  <c r="C35" i="96"/>
  <c r="AB76" i="111"/>
  <c r="K75" i="111"/>
  <c r="AF65" i="111"/>
  <c r="P65" i="111"/>
  <c r="AR81" i="111"/>
  <c r="AB81" i="111"/>
  <c r="L81" i="111"/>
  <c r="AR77" i="111"/>
  <c r="AB77" i="111"/>
  <c r="L77" i="111"/>
  <c r="AM75" i="111"/>
  <c r="X84" i="111"/>
  <c r="H84" i="111"/>
  <c r="C81" i="111"/>
  <c r="Y75" i="111"/>
  <c r="I75" i="111"/>
  <c r="E77" i="111"/>
  <c r="AL81" i="111"/>
  <c r="AD81" i="111"/>
  <c r="V81" i="111"/>
  <c r="N81" i="111"/>
  <c r="F81" i="111"/>
  <c r="F39" i="96"/>
  <c r="A39" i="96" s="1"/>
  <c r="AM84" i="111"/>
  <c r="W84" i="111"/>
  <c r="G84" i="111"/>
  <c r="AM80" i="111"/>
  <c r="W80" i="111"/>
  <c r="G80" i="111"/>
  <c r="AM76" i="111"/>
  <c r="W76" i="111"/>
  <c r="G76" i="111"/>
  <c r="C54" i="144"/>
  <c r="C54" i="162"/>
  <c r="C54" i="141"/>
  <c r="C204" i="142"/>
  <c r="C170" i="142"/>
  <c r="C187" i="151"/>
  <c r="C168" i="136"/>
  <c r="C200" i="147"/>
  <c r="C166" i="147"/>
  <c r="C166" i="139"/>
  <c r="C147" i="136"/>
  <c r="C69" i="86"/>
  <c r="C70" i="86" s="1"/>
  <c r="AE65" i="111"/>
  <c r="O65" i="111"/>
  <c r="AF82" i="111"/>
  <c r="P82" i="111"/>
  <c r="AQ81" i="111"/>
  <c r="AA81" i="111"/>
  <c r="K81" i="111"/>
  <c r="AF78" i="111"/>
  <c r="P78" i="111"/>
  <c r="AM77" i="111"/>
  <c r="W77" i="111"/>
  <c r="G77" i="111"/>
  <c r="C154" i="135"/>
  <c r="C169" i="138"/>
  <c r="C186" i="141"/>
  <c r="C201" i="151"/>
  <c r="C201" i="143"/>
  <c r="C184" i="147"/>
  <c r="C150" i="147"/>
  <c r="C148" i="144"/>
  <c r="C182" i="134"/>
  <c r="C197" i="147"/>
  <c r="C197" i="139"/>
  <c r="C180" i="143"/>
  <c r="C54" i="151"/>
  <c r="C290" i="151"/>
  <c r="C290" i="149"/>
  <c r="C54" i="149"/>
  <c r="C290" i="142"/>
  <c r="C54" i="142"/>
  <c r="G31" i="137"/>
  <c r="I31" i="137" s="1"/>
  <c r="A31" i="137" s="1"/>
  <c r="E31" i="86"/>
  <c r="G31" i="86" s="1"/>
  <c r="C204" i="148"/>
  <c r="C170" i="148"/>
  <c r="C204" i="141"/>
  <c r="C187" i="148"/>
  <c r="C153" i="148"/>
  <c r="C187" i="141"/>
  <c r="C168" i="151"/>
  <c r="C168" i="135"/>
  <c r="C185" i="147"/>
  <c r="C151" i="147"/>
  <c r="C185" i="139"/>
  <c r="C151" i="139"/>
  <c r="C166" i="148"/>
  <c r="C200" i="141"/>
  <c r="C166" i="141"/>
  <c r="C147" i="147"/>
  <c r="C147" i="139"/>
  <c r="G83" i="111"/>
  <c r="AE79" i="111"/>
  <c r="AQ77" i="111"/>
  <c r="AJ84" i="111"/>
  <c r="S83" i="111"/>
  <c r="L80" i="111"/>
  <c r="C69" i="148"/>
  <c r="C70" i="148" s="1"/>
  <c r="H31" i="148"/>
  <c r="I31" i="148" s="1"/>
  <c r="A31" i="148" s="1"/>
  <c r="Z65" i="111"/>
  <c r="C69" i="141"/>
  <c r="C70" i="141" s="1"/>
  <c r="H31" i="141"/>
  <c r="I31" i="141" s="1"/>
  <c r="A31" i="141" s="1"/>
  <c r="J65" i="111"/>
  <c r="C154" i="162"/>
  <c r="C169" i="151"/>
  <c r="C169" i="139"/>
  <c r="C169" i="135"/>
  <c r="C152" i="137"/>
  <c r="AH81" i="111"/>
  <c r="Z81" i="111"/>
  <c r="R81" i="111"/>
  <c r="J81" i="111"/>
  <c r="C184" i="144"/>
  <c r="C184" i="136"/>
  <c r="C150" i="136"/>
  <c r="C182" i="147"/>
  <c r="C182" i="143"/>
  <c r="C148" i="135"/>
  <c r="AL77" i="111"/>
  <c r="AD77" i="111"/>
  <c r="V77" i="111"/>
  <c r="N77" i="111"/>
  <c r="F77" i="111"/>
  <c r="C146" i="162"/>
  <c r="C195" i="151"/>
  <c r="C161" i="151"/>
  <c r="C195" i="147"/>
  <c r="C161" i="147"/>
  <c r="C195" i="143"/>
  <c r="C161" i="143"/>
  <c r="C103" i="143"/>
  <c r="C104" i="143" s="1"/>
  <c r="C195" i="139"/>
  <c r="C161" i="139"/>
  <c r="C195" i="135"/>
  <c r="C161" i="135"/>
  <c r="F38" i="96"/>
  <c r="A38" i="96" s="1"/>
  <c r="C40" i="88"/>
  <c r="E66" i="96"/>
  <c r="A66" i="96" s="1"/>
  <c r="AJ80" i="111"/>
  <c r="Q65" i="111"/>
  <c r="O83" i="111"/>
  <c r="Y81" i="111"/>
  <c r="H80" i="111"/>
  <c r="AL78" i="111"/>
  <c r="Q77" i="111"/>
  <c r="C102" i="139"/>
  <c r="C83" i="134"/>
  <c r="C79" i="134"/>
  <c r="E38" i="96"/>
  <c r="P23" i="113" s="1"/>
  <c r="M65" i="111"/>
  <c r="Z82" i="111"/>
  <c r="E81" i="111"/>
  <c r="C79" i="111"/>
  <c r="AO82" i="111"/>
  <c r="H76" i="111"/>
  <c r="AE75" i="111"/>
  <c r="AR65" i="111"/>
  <c r="AB65" i="111"/>
  <c r="L65" i="111"/>
  <c r="AI84" i="111"/>
  <c r="S84" i="111"/>
  <c r="AN81" i="111"/>
  <c r="X81" i="111"/>
  <c r="H81" i="111"/>
  <c r="AI80" i="111"/>
  <c r="S80" i="111"/>
  <c r="AN77" i="111"/>
  <c r="X77" i="111"/>
  <c r="H77" i="111"/>
  <c r="AI76" i="111"/>
  <c r="S76" i="111"/>
  <c r="C54" i="150"/>
  <c r="C54" i="134"/>
  <c r="C204" i="137"/>
  <c r="C187" i="142"/>
  <c r="C185" i="150"/>
  <c r="C200" i="145"/>
  <c r="C166" i="145"/>
  <c r="C166" i="137"/>
  <c r="C147" i="150"/>
  <c r="C147" i="162"/>
  <c r="C196" i="140"/>
  <c r="C87" i="149"/>
  <c r="C88" i="149" s="1"/>
  <c r="C87" i="142"/>
  <c r="C88" i="142" s="1"/>
  <c r="AQ65" i="111"/>
  <c r="AA65" i="111"/>
  <c r="K65" i="111"/>
  <c r="AB82" i="111"/>
  <c r="L82" i="111"/>
  <c r="AM81" i="111"/>
  <c r="W81" i="111"/>
  <c r="G81" i="111"/>
  <c r="AR78" i="111"/>
  <c r="AB78" i="111"/>
  <c r="L78" i="111"/>
  <c r="AI77" i="111"/>
  <c r="S77" i="111"/>
  <c r="C77" i="111"/>
  <c r="C188" i="142"/>
  <c r="C154" i="142"/>
  <c r="C186" i="138"/>
  <c r="C201" i="149"/>
  <c r="C182" i="150"/>
  <c r="C182" i="162"/>
  <c r="C197" i="145"/>
  <c r="C197" i="137"/>
  <c r="C146" i="86"/>
  <c r="C53" i="136"/>
  <c r="E31" i="136"/>
  <c r="G31" i="136" s="1"/>
  <c r="C54" i="145"/>
  <c r="C290" i="145"/>
  <c r="C290" i="143"/>
  <c r="C54" i="143"/>
  <c r="C54" i="86"/>
  <c r="C204" i="146"/>
  <c r="C204" i="138"/>
  <c r="C187" i="146"/>
  <c r="C187" i="138"/>
  <c r="C153" i="138"/>
  <c r="C185" i="145"/>
  <c r="C151" i="145"/>
  <c r="C185" i="137"/>
  <c r="C151" i="137"/>
  <c r="C166" i="146"/>
  <c r="C200" i="138"/>
  <c r="C166" i="138"/>
  <c r="C147" i="145"/>
  <c r="C147" i="135"/>
  <c r="Y65" i="111"/>
  <c r="O79" i="111"/>
  <c r="Y77" i="111"/>
  <c r="AR82" i="111"/>
  <c r="AK65" i="111"/>
  <c r="T84" i="111"/>
  <c r="C83" i="111"/>
  <c r="AQ79" i="111"/>
  <c r="Z78" i="111"/>
  <c r="H31" i="150"/>
  <c r="I31" i="150" s="1"/>
  <c r="A31" i="150" s="1"/>
  <c r="C69" i="150"/>
  <c r="C70" i="150" s="1"/>
  <c r="AD65" i="111"/>
  <c r="C69" i="162"/>
  <c r="C70" i="162" s="1"/>
  <c r="H31" i="162"/>
  <c r="I31" i="162" s="1"/>
  <c r="A31" i="162" s="1"/>
  <c r="N65" i="111"/>
  <c r="C69" i="134"/>
  <c r="C70" i="134" s="1"/>
  <c r="H31" i="134"/>
  <c r="I31" i="134" s="1"/>
  <c r="A31" i="134" s="1"/>
  <c r="AG84" i="111"/>
  <c r="Y84" i="111"/>
  <c r="Q84" i="111"/>
  <c r="I84" i="111"/>
  <c r="F100" i="111" s="1"/>
  <c r="AR83" i="111"/>
  <c r="AJ83" i="111"/>
  <c r="AB83" i="111"/>
  <c r="T83" i="111"/>
  <c r="L83" i="111"/>
  <c r="D83" i="111"/>
  <c r="AM82" i="111"/>
  <c r="AE82" i="111"/>
  <c r="W82" i="111"/>
  <c r="O82" i="111"/>
  <c r="G82" i="111"/>
  <c r="AP81" i="111"/>
  <c r="C201" i="136"/>
  <c r="AK80" i="111"/>
  <c r="AC80" i="111"/>
  <c r="U80" i="111"/>
  <c r="L98" i="111" s="1"/>
  <c r="M80" i="111"/>
  <c r="E80" i="111"/>
  <c r="AN79" i="111"/>
  <c r="AF79" i="111"/>
  <c r="X79" i="111"/>
  <c r="P79" i="111"/>
  <c r="H79" i="111"/>
  <c r="AQ78" i="111"/>
  <c r="AI78" i="111"/>
  <c r="AA78" i="111"/>
  <c r="S78" i="111"/>
  <c r="K78" i="111"/>
  <c r="C78" i="111"/>
  <c r="C197" i="150"/>
  <c r="C163" i="150"/>
  <c r="C197" i="146"/>
  <c r="C197" i="162"/>
  <c r="C197" i="138"/>
  <c r="C197" i="134"/>
  <c r="AG76" i="111"/>
  <c r="Y76" i="111"/>
  <c r="Q76" i="111"/>
  <c r="I76" i="111"/>
  <c r="AR75" i="111"/>
  <c r="AJ75" i="111"/>
  <c r="AB75" i="111"/>
  <c r="T75" i="111"/>
  <c r="L75" i="111"/>
  <c r="D75" i="111"/>
  <c r="AF84" i="111"/>
  <c r="AD82" i="111"/>
  <c r="I81" i="111"/>
  <c r="AM79" i="111"/>
  <c r="C102" i="86"/>
  <c r="C98" i="86"/>
  <c r="C103" i="86" s="1"/>
  <c r="C104" i="86" s="1"/>
  <c r="C94" i="86"/>
  <c r="AR84" i="111"/>
  <c r="AA83" i="111"/>
  <c r="J82" i="111"/>
  <c r="D80" i="111"/>
  <c r="AR76" i="111"/>
  <c r="AP79" i="111"/>
  <c r="L76" i="111"/>
  <c r="AO83" i="111"/>
  <c r="O75" i="111"/>
  <c r="AE84" i="111"/>
  <c r="O84" i="111"/>
  <c r="AE80" i="111"/>
  <c r="O80" i="111"/>
  <c r="AE76" i="111"/>
  <c r="O76" i="111"/>
  <c r="C204" i="140"/>
  <c r="C204" i="145"/>
  <c r="C204" i="135"/>
  <c r="C187" i="147"/>
  <c r="C153" i="147"/>
  <c r="C187" i="139"/>
  <c r="C185" i="148"/>
  <c r="C151" i="148"/>
  <c r="C185" i="141"/>
  <c r="C151" i="141"/>
  <c r="C200" i="151"/>
  <c r="C166" i="151"/>
  <c r="C166" i="143"/>
  <c r="C200" i="135"/>
  <c r="C166" i="135"/>
  <c r="C149" i="147"/>
  <c r="C164" i="141"/>
  <c r="C147" i="148"/>
  <c r="C147" i="141"/>
  <c r="AM65" i="111"/>
  <c r="W65" i="111"/>
  <c r="G65" i="111"/>
  <c r="AN82" i="111"/>
  <c r="X82" i="111"/>
  <c r="H82" i="111"/>
  <c r="AI81" i="111"/>
  <c r="S81" i="111"/>
  <c r="AN78" i="111"/>
  <c r="X78" i="111"/>
  <c r="H78" i="111"/>
  <c r="AE77" i="111"/>
  <c r="O77" i="111"/>
  <c r="C169" i="162"/>
  <c r="C169" i="134"/>
  <c r="C201" i="139"/>
  <c r="C150" i="143"/>
  <c r="C150" i="135"/>
  <c r="C182" i="148"/>
  <c r="C182" i="141"/>
  <c r="C197" i="151"/>
  <c r="C197" i="143"/>
  <c r="C197" i="86"/>
  <c r="C103" i="150"/>
  <c r="C104" i="150" s="1"/>
  <c r="C103" i="162"/>
  <c r="C104" i="162" s="1"/>
  <c r="C290" i="140"/>
  <c r="C54" i="140"/>
  <c r="C290" i="147"/>
  <c r="C54" i="147"/>
  <c r="I31" i="145"/>
  <c r="A31" i="145" s="1"/>
  <c r="C54" i="139"/>
  <c r="C290" i="139"/>
  <c r="C54" i="135"/>
  <c r="C290" i="135"/>
  <c r="C204" i="144"/>
  <c r="C170" i="144"/>
  <c r="C204" i="134"/>
  <c r="C187" i="144"/>
  <c r="C187" i="136"/>
  <c r="C153" i="136"/>
  <c r="C168" i="147"/>
  <c r="C185" i="151"/>
  <c r="C151" i="151"/>
  <c r="C185" i="143"/>
  <c r="C151" i="143"/>
  <c r="C185" i="86"/>
  <c r="C151" i="86"/>
  <c r="C200" i="144"/>
  <c r="C166" i="144"/>
  <c r="C166" i="134"/>
  <c r="C147" i="151"/>
  <c r="C147" i="143"/>
  <c r="C147" i="86"/>
  <c r="C87" i="148"/>
  <c r="C88" i="148" s="1"/>
  <c r="C87" i="141"/>
  <c r="C88" i="141" s="1"/>
  <c r="I65" i="111"/>
  <c r="AM83" i="111"/>
  <c r="AF80" i="111"/>
  <c r="U65" i="111"/>
  <c r="AR80" i="111"/>
  <c r="AA79" i="111"/>
  <c r="AH65" i="111"/>
  <c r="C69" i="144"/>
  <c r="C70" i="144" s="1"/>
  <c r="H31" i="144"/>
  <c r="I31" i="144" s="1"/>
  <c r="A31" i="144" s="1"/>
  <c r="R65" i="111"/>
  <c r="C69" i="136"/>
  <c r="C70" i="136" s="1"/>
  <c r="C188" i="148"/>
  <c r="C188" i="141"/>
  <c r="C154" i="141"/>
  <c r="C169" i="140"/>
  <c r="C169" i="149"/>
  <c r="C169" i="145"/>
  <c r="C169" i="86"/>
  <c r="C152" i="139"/>
  <c r="C150" i="162"/>
  <c r="C150" i="138"/>
  <c r="C182" i="149"/>
  <c r="C182" i="145"/>
  <c r="C182" i="142"/>
  <c r="C148" i="142"/>
  <c r="C182" i="137"/>
  <c r="C182" i="86"/>
  <c r="AH77" i="111"/>
  <c r="Z77" i="111"/>
  <c r="R77" i="111"/>
  <c r="J77" i="111"/>
  <c r="AO76" i="111"/>
  <c r="C103" i="140"/>
  <c r="C104" i="140" s="1"/>
  <c r="C195" i="149"/>
  <c r="C161" i="149"/>
  <c r="C195" i="145"/>
  <c r="C161" i="145"/>
  <c r="C103" i="145"/>
  <c r="C104" i="145" s="1"/>
  <c r="C195" i="142"/>
  <c r="C161" i="142"/>
  <c r="C103" i="142"/>
  <c r="C104" i="142" s="1"/>
  <c r="C195" i="137"/>
  <c r="C161" i="137"/>
  <c r="C103" i="137"/>
  <c r="C104" i="137" s="1"/>
  <c r="C195" i="86"/>
  <c r="C161" i="86"/>
  <c r="P84" i="111"/>
  <c r="N82" i="111"/>
  <c r="AN80" i="111"/>
  <c r="W79" i="111"/>
  <c r="C85" i="86"/>
  <c r="C81" i="86"/>
  <c r="AB84" i="111"/>
  <c r="K83" i="111"/>
  <c r="R78" i="111"/>
  <c r="D65" i="111"/>
  <c r="AO78" i="111"/>
  <c r="AQ75" i="111"/>
  <c r="AN76" i="111"/>
  <c r="W75" i="111"/>
  <c r="AF76" i="111"/>
  <c r="J529" i="217"/>
  <c r="C290" i="137"/>
  <c r="C54" i="137"/>
  <c r="AJ65" i="111"/>
  <c r="T65" i="111"/>
  <c r="AQ84" i="111"/>
  <c r="AA84" i="111"/>
  <c r="K84" i="111"/>
  <c r="AF81" i="111"/>
  <c r="P81" i="111"/>
  <c r="AQ80" i="111"/>
  <c r="AA80" i="111"/>
  <c r="K80" i="111"/>
  <c r="AF77" i="111"/>
  <c r="P77" i="111"/>
  <c r="AQ76" i="111"/>
  <c r="AA76" i="111"/>
  <c r="K76" i="111"/>
  <c r="C54" i="148"/>
  <c r="C54" i="146"/>
  <c r="C54" i="138"/>
  <c r="C204" i="151"/>
  <c r="C204" i="143"/>
  <c r="C187" i="145"/>
  <c r="C153" i="145"/>
  <c r="C185" i="146"/>
  <c r="C151" i="146"/>
  <c r="C185" i="138"/>
  <c r="C151" i="138"/>
  <c r="C166" i="149"/>
  <c r="C200" i="142"/>
  <c r="C166" i="142"/>
  <c r="C147" i="146"/>
  <c r="C147" i="138"/>
  <c r="C87" i="140"/>
  <c r="C88" i="140" s="1"/>
  <c r="C87" i="145"/>
  <c r="C88" i="145" s="1"/>
  <c r="AI65" i="111"/>
  <c r="AJ76" i="111"/>
  <c r="AI75" i="111"/>
  <c r="S65" i="111"/>
  <c r="T76" i="111"/>
  <c r="S75" i="111"/>
  <c r="C65" i="111"/>
  <c r="D76" i="111"/>
  <c r="C75" i="111"/>
  <c r="AJ82" i="111"/>
  <c r="T82" i="111"/>
  <c r="D82" i="111"/>
  <c r="AE81" i="111"/>
  <c r="O81" i="111"/>
  <c r="AJ78" i="111"/>
  <c r="T78" i="111"/>
  <c r="D78" i="111"/>
  <c r="AA77" i="111"/>
  <c r="K77" i="111"/>
  <c r="H31" i="143"/>
  <c r="I31" i="143" s="1"/>
  <c r="A31" i="143" s="1"/>
  <c r="C154" i="140"/>
  <c r="C188" i="145"/>
  <c r="C169" i="148"/>
  <c r="C169" i="141"/>
  <c r="C152" i="150"/>
  <c r="C201" i="140"/>
  <c r="C150" i="149"/>
  <c r="C184" i="142"/>
  <c r="C182" i="146"/>
  <c r="C182" i="138"/>
  <c r="C197" i="149"/>
  <c r="C197" i="142"/>
  <c r="C180" i="140"/>
  <c r="C103" i="144"/>
  <c r="C104" i="144" s="1"/>
  <c r="C204" i="150"/>
  <c r="C170" i="150"/>
  <c r="C204" i="162"/>
  <c r="C187" i="150"/>
  <c r="C187" i="162"/>
  <c r="C153" i="162"/>
  <c r="C187" i="134"/>
  <c r="C168" i="137"/>
  <c r="C185" i="149"/>
  <c r="C151" i="149"/>
  <c r="C185" i="142"/>
  <c r="C151" i="142"/>
  <c r="C200" i="150"/>
  <c r="C166" i="150"/>
  <c r="C200" i="162"/>
  <c r="C166" i="162"/>
  <c r="C149" i="162"/>
  <c r="C147" i="149"/>
  <c r="C181" i="142"/>
  <c r="C147" i="142"/>
  <c r="C87" i="162"/>
  <c r="C88" i="162" s="1"/>
  <c r="AN84" i="111"/>
  <c r="W83" i="111"/>
  <c r="P80" i="111"/>
  <c r="E65" i="111"/>
  <c r="AI83" i="111"/>
  <c r="R82" i="111"/>
  <c r="AB80" i="111"/>
  <c r="K79" i="111"/>
  <c r="AL65" i="111"/>
  <c r="C69" i="146"/>
  <c r="C70" i="146" s="1"/>
  <c r="H31" i="146"/>
  <c r="I31" i="146" s="1"/>
  <c r="A31" i="146" s="1"/>
  <c r="V65" i="111"/>
  <c r="C69" i="138"/>
  <c r="C70" i="138" s="1"/>
  <c r="H31" i="138"/>
  <c r="I31" i="138" s="1"/>
  <c r="A31" i="138" s="1"/>
  <c r="F65" i="111"/>
  <c r="AK84" i="111"/>
  <c r="AC84" i="111"/>
  <c r="U84" i="111"/>
  <c r="M84" i="111"/>
  <c r="E84" i="111"/>
  <c r="AN83" i="111"/>
  <c r="AF83" i="111"/>
  <c r="X83" i="111"/>
  <c r="P83" i="111"/>
  <c r="H83" i="111"/>
  <c r="AQ82" i="111"/>
  <c r="AI82" i="111"/>
  <c r="AA82" i="111"/>
  <c r="S82" i="111"/>
  <c r="K82" i="111"/>
  <c r="C82" i="111"/>
  <c r="AG80" i="111"/>
  <c r="Y80" i="111"/>
  <c r="Q80" i="111"/>
  <c r="I80" i="111"/>
  <c r="AR79" i="111"/>
  <c r="AJ79" i="111"/>
  <c r="AB79" i="111"/>
  <c r="T79" i="111"/>
  <c r="L79" i="111"/>
  <c r="D79" i="111"/>
  <c r="AM78" i="111"/>
  <c r="AE78" i="111"/>
  <c r="W78" i="111"/>
  <c r="O78" i="111"/>
  <c r="G78" i="111"/>
  <c r="AP77" i="111"/>
  <c r="C197" i="148"/>
  <c r="C197" i="144"/>
  <c r="C197" i="141"/>
  <c r="C197" i="136"/>
  <c r="AK76" i="111"/>
  <c r="AC76" i="111"/>
  <c r="U76" i="111"/>
  <c r="M76" i="111"/>
  <c r="E76" i="111"/>
  <c r="AN75" i="111"/>
  <c r="AF75" i="111"/>
  <c r="X75" i="111"/>
  <c r="P75" i="111"/>
  <c r="H75" i="111"/>
  <c r="AG65" i="111"/>
  <c r="AE83" i="111"/>
  <c r="AO81" i="111"/>
  <c r="X80" i="111"/>
  <c r="G79" i="111"/>
  <c r="AG77" i="111"/>
  <c r="C100" i="134"/>
  <c r="C96" i="134"/>
  <c r="AC65" i="111"/>
  <c r="L84" i="111"/>
  <c r="AP82" i="111"/>
  <c r="U81" i="111"/>
  <c r="L99" i="111" s="1"/>
  <c r="S79" i="111"/>
  <c r="AC77" i="111"/>
  <c r="AP83" i="111"/>
  <c r="AP75" i="111"/>
  <c r="AA75" i="111"/>
  <c r="X76" i="111"/>
  <c r="G75" i="111"/>
  <c r="P76" i="111"/>
  <c r="O37" i="226"/>
  <c r="O38" i="226" s="1"/>
  <c r="P37" i="226"/>
  <c r="P38" i="226" s="1"/>
  <c r="Z32" i="227"/>
  <c r="Z36" i="227"/>
  <c r="AA36" i="227"/>
  <c r="AA32" i="227"/>
  <c r="I623" i="217"/>
  <c r="I625" i="217" s="1"/>
  <c r="I300" i="217"/>
  <c r="J573" i="217"/>
  <c r="J588" i="217" s="1"/>
  <c r="G298" i="217"/>
  <c r="G617" i="217"/>
  <c r="G619" i="217" s="1"/>
  <c r="G235" i="92"/>
  <c r="G207" i="92"/>
  <c r="C579" i="92"/>
  <c r="C629" i="92" s="1"/>
  <c r="C529" i="92"/>
  <c r="C525" i="92" s="1"/>
  <c r="K235" i="92"/>
  <c r="K207" i="92"/>
  <c r="I579" i="92"/>
  <c r="I629" i="92" s="1"/>
  <c r="I529" i="92"/>
  <c r="I525" i="92" s="1"/>
  <c r="N235" i="92"/>
  <c r="N207" i="92"/>
  <c r="D235" i="92"/>
  <c r="D207" i="92"/>
  <c r="H235" i="92"/>
  <c r="H207" i="92"/>
  <c r="G579" i="92"/>
  <c r="G629" i="92" s="1"/>
  <c r="G529" i="92"/>
  <c r="G525" i="92" s="1"/>
  <c r="K579" i="92"/>
  <c r="K629" i="92" s="1"/>
  <c r="K529" i="92"/>
  <c r="K525" i="92" s="1"/>
  <c r="I207" i="92"/>
  <c r="I235" i="92"/>
  <c r="N529" i="92"/>
  <c r="N525" i="92" s="1"/>
  <c r="N579" i="92"/>
  <c r="N629" i="92" s="1"/>
  <c r="D579" i="92"/>
  <c r="D629" i="92" s="1"/>
  <c r="D529" i="92"/>
  <c r="D525" i="92" s="1"/>
  <c r="H579" i="92"/>
  <c r="H629" i="92" s="1"/>
  <c r="H529" i="92"/>
  <c r="H525" i="92" s="1"/>
  <c r="J235" i="92"/>
  <c r="J207" i="92"/>
  <c r="E579" i="92"/>
  <c r="E629" i="92" s="1"/>
  <c r="E529" i="92"/>
  <c r="E525" i="92" s="1"/>
  <c r="L235" i="92"/>
  <c r="L207" i="92"/>
  <c r="M235" i="92"/>
  <c r="M207" i="92"/>
  <c r="F235" i="92"/>
  <c r="F207" i="92"/>
  <c r="C235" i="92"/>
  <c r="C207" i="92"/>
  <c r="J579" i="92"/>
  <c r="J629" i="92" s="1"/>
  <c r="J529" i="92"/>
  <c r="J525" i="92" s="1"/>
  <c r="E207" i="92"/>
  <c r="E235" i="92"/>
  <c r="L579" i="92"/>
  <c r="L629" i="92" s="1"/>
  <c r="L529" i="92"/>
  <c r="L525" i="92" s="1"/>
  <c r="M579" i="92"/>
  <c r="M629" i="92" s="1"/>
  <c r="M529" i="92"/>
  <c r="M525" i="92" s="1"/>
  <c r="F579" i="92"/>
  <c r="F629" i="92" s="1"/>
  <c r="F529" i="92"/>
  <c r="F525" i="92" s="1"/>
  <c r="D284" i="152"/>
  <c r="L123" i="92"/>
  <c r="H123" i="92"/>
  <c r="D123" i="92"/>
  <c r="K123" i="92"/>
  <c r="G123" i="92"/>
  <c r="C123" i="92"/>
  <c r="N123" i="92"/>
  <c r="J123" i="92"/>
  <c r="F123" i="92"/>
  <c r="M123" i="92"/>
  <c r="I123" i="92"/>
  <c r="E123" i="92"/>
  <c r="D285" i="152"/>
  <c r="K124" i="92"/>
  <c r="K249" i="92" s="1"/>
  <c r="K278" i="92" s="1"/>
  <c r="G124" i="92"/>
  <c r="G249" i="92" s="1"/>
  <c r="G278" i="92" s="1"/>
  <c r="C124" i="92"/>
  <c r="C249" i="92" s="1"/>
  <c r="C278" i="92" s="1"/>
  <c r="N124" i="92"/>
  <c r="N249" i="92" s="1"/>
  <c r="N278" i="92" s="1"/>
  <c r="J124" i="92"/>
  <c r="J249" i="92" s="1"/>
  <c r="J278" i="92" s="1"/>
  <c r="F124" i="92"/>
  <c r="F249" i="92" s="1"/>
  <c r="F278" i="92" s="1"/>
  <c r="M124" i="92"/>
  <c r="M249" i="92" s="1"/>
  <c r="M278" i="92" s="1"/>
  <c r="I124" i="92"/>
  <c r="I249" i="92" s="1"/>
  <c r="I278" i="92" s="1"/>
  <c r="E124" i="92"/>
  <c r="E249" i="92" s="1"/>
  <c r="E278" i="92" s="1"/>
  <c r="L124" i="92"/>
  <c r="L249" i="92" s="1"/>
  <c r="L278" i="92" s="1"/>
  <c r="H124" i="92"/>
  <c r="H249" i="92" s="1"/>
  <c r="H278" i="92" s="1"/>
  <c r="D124" i="92"/>
  <c r="D249" i="92" s="1"/>
  <c r="D278" i="92" s="1"/>
  <c r="D272" i="152"/>
  <c r="L111" i="92"/>
  <c r="L236" i="92" s="1"/>
  <c r="H111" i="92"/>
  <c r="H236" i="92" s="1"/>
  <c r="D111" i="92"/>
  <c r="D236" i="92" s="1"/>
  <c r="K111" i="92"/>
  <c r="K236" i="92" s="1"/>
  <c r="G111" i="92"/>
  <c r="G236" i="92" s="1"/>
  <c r="C111" i="92"/>
  <c r="C236" i="92" s="1"/>
  <c r="N111" i="92"/>
  <c r="N236" i="92" s="1"/>
  <c r="J111" i="92"/>
  <c r="J236" i="92" s="1"/>
  <c r="F111" i="92"/>
  <c r="F236" i="92" s="1"/>
  <c r="M111" i="92"/>
  <c r="M236" i="92" s="1"/>
  <c r="I111" i="92"/>
  <c r="I236" i="92" s="1"/>
  <c r="E111" i="92"/>
  <c r="E236" i="92" s="1"/>
  <c r="D278" i="152"/>
  <c r="N117" i="92"/>
  <c r="N242" i="92" s="1"/>
  <c r="J117" i="92"/>
  <c r="J242" i="92" s="1"/>
  <c r="F117" i="92"/>
  <c r="F242" i="92" s="1"/>
  <c r="M117" i="92"/>
  <c r="M242" i="92" s="1"/>
  <c r="I117" i="92"/>
  <c r="I242" i="92" s="1"/>
  <c r="E117" i="92"/>
  <c r="E242" i="92" s="1"/>
  <c r="L117" i="92"/>
  <c r="L242" i="92" s="1"/>
  <c r="H117" i="92"/>
  <c r="H242" i="92" s="1"/>
  <c r="D117" i="92"/>
  <c r="D242" i="92" s="1"/>
  <c r="K117" i="92"/>
  <c r="K242" i="92" s="1"/>
  <c r="G117" i="92"/>
  <c r="G242" i="92" s="1"/>
  <c r="C117" i="92"/>
  <c r="C242" i="92" s="1"/>
  <c r="D283" i="152"/>
  <c r="M122" i="92"/>
  <c r="M247" i="92" s="1"/>
  <c r="M276" i="92" s="1"/>
  <c r="I122" i="92"/>
  <c r="I247" i="92" s="1"/>
  <c r="I276" i="92" s="1"/>
  <c r="E122" i="92"/>
  <c r="E247" i="92" s="1"/>
  <c r="E276" i="92" s="1"/>
  <c r="L122" i="92"/>
  <c r="L247" i="92" s="1"/>
  <c r="L276" i="92" s="1"/>
  <c r="H122" i="92"/>
  <c r="H247" i="92" s="1"/>
  <c r="H276" i="92" s="1"/>
  <c r="D122" i="92"/>
  <c r="D247" i="92" s="1"/>
  <c r="D276" i="92" s="1"/>
  <c r="K122" i="92"/>
  <c r="K247" i="92" s="1"/>
  <c r="K276" i="92" s="1"/>
  <c r="G122" i="92"/>
  <c r="G247" i="92" s="1"/>
  <c r="G276" i="92" s="1"/>
  <c r="C122" i="92"/>
  <c r="C247" i="92" s="1"/>
  <c r="C276" i="92" s="1"/>
  <c r="N122" i="92"/>
  <c r="N247" i="92" s="1"/>
  <c r="N276" i="92" s="1"/>
  <c r="J122" i="92"/>
  <c r="J247" i="92" s="1"/>
  <c r="J276" i="92" s="1"/>
  <c r="F122" i="92"/>
  <c r="F247" i="92" s="1"/>
  <c r="F276" i="92" s="1"/>
  <c r="D280" i="152"/>
  <c r="L119" i="92"/>
  <c r="H119" i="92"/>
  <c r="D119" i="92"/>
  <c r="K119" i="92"/>
  <c r="G119" i="92"/>
  <c r="C119" i="92"/>
  <c r="N119" i="92"/>
  <c r="J119" i="92"/>
  <c r="F119" i="92"/>
  <c r="M119" i="92"/>
  <c r="I119" i="92"/>
  <c r="E119" i="92"/>
  <c r="D281" i="152"/>
  <c r="K120" i="92"/>
  <c r="K245" i="92" s="1"/>
  <c r="G120" i="92"/>
  <c r="G245" i="92" s="1"/>
  <c r="C120" i="92"/>
  <c r="C245" i="92" s="1"/>
  <c r="N120" i="92"/>
  <c r="N245" i="92" s="1"/>
  <c r="J120" i="92"/>
  <c r="J245" i="92" s="1"/>
  <c r="F120" i="92"/>
  <c r="F245" i="92" s="1"/>
  <c r="M120" i="92"/>
  <c r="M245" i="92" s="1"/>
  <c r="I120" i="92"/>
  <c r="I245" i="92" s="1"/>
  <c r="E120" i="92"/>
  <c r="E245" i="92" s="1"/>
  <c r="L120" i="92"/>
  <c r="L245" i="92" s="1"/>
  <c r="H120" i="92"/>
  <c r="H245" i="92" s="1"/>
  <c r="D120" i="92"/>
  <c r="D245" i="92" s="1"/>
  <c r="D290" i="152"/>
  <c r="N129" i="92"/>
  <c r="N254" i="92" s="1"/>
  <c r="J129" i="92"/>
  <c r="J254" i="92" s="1"/>
  <c r="F129" i="92"/>
  <c r="F254" i="92" s="1"/>
  <c r="M129" i="92"/>
  <c r="M254" i="92" s="1"/>
  <c r="I129" i="92"/>
  <c r="I254" i="92" s="1"/>
  <c r="E129" i="92"/>
  <c r="E254" i="92" s="1"/>
  <c r="L129" i="92"/>
  <c r="L254" i="92" s="1"/>
  <c r="H129" i="92"/>
  <c r="H254" i="92" s="1"/>
  <c r="D129" i="92"/>
  <c r="D254" i="92" s="1"/>
  <c r="K129" i="92"/>
  <c r="K254" i="92" s="1"/>
  <c r="G129" i="92"/>
  <c r="G254" i="92" s="1"/>
  <c r="C129" i="92"/>
  <c r="C254" i="92" s="1"/>
  <c r="D274" i="152"/>
  <c r="N113" i="92"/>
  <c r="N238" i="92" s="1"/>
  <c r="J113" i="92"/>
  <c r="J238" i="92" s="1"/>
  <c r="F113" i="92"/>
  <c r="F238" i="92" s="1"/>
  <c r="M113" i="92"/>
  <c r="M238" i="92" s="1"/>
  <c r="I113" i="92"/>
  <c r="I238" i="92" s="1"/>
  <c r="E113" i="92"/>
  <c r="E238" i="92" s="1"/>
  <c r="L113" i="92"/>
  <c r="L238" i="92" s="1"/>
  <c r="H113" i="92"/>
  <c r="H238" i="92" s="1"/>
  <c r="D113" i="92"/>
  <c r="D238" i="92" s="1"/>
  <c r="K113" i="92"/>
  <c r="K238" i="92" s="1"/>
  <c r="G113" i="92"/>
  <c r="G238" i="92" s="1"/>
  <c r="C113" i="92"/>
  <c r="C238" i="92" s="1"/>
  <c r="D279" i="152"/>
  <c r="M118" i="92"/>
  <c r="M243" i="92" s="1"/>
  <c r="I118" i="92"/>
  <c r="I243" i="92" s="1"/>
  <c r="E118" i="92"/>
  <c r="E243" i="92" s="1"/>
  <c r="L118" i="92"/>
  <c r="L243" i="92" s="1"/>
  <c r="H118" i="92"/>
  <c r="H243" i="92" s="1"/>
  <c r="D118" i="92"/>
  <c r="D243" i="92" s="1"/>
  <c r="K118" i="92"/>
  <c r="K243" i="92" s="1"/>
  <c r="G118" i="92"/>
  <c r="G243" i="92" s="1"/>
  <c r="C118" i="92"/>
  <c r="C243" i="92" s="1"/>
  <c r="N118" i="92"/>
  <c r="N243" i="92" s="1"/>
  <c r="J118" i="92"/>
  <c r="J243" i="92" s="1"/>
  <c r="F118" i="92"/>
  <c r="F243" i="92" s="1"/>
  <c r="D276" i="152"/>
  <c r="L115" i="92"/>
  <c r="L240" i="92" s="1"/>
  <c r="H115" i="92"/>
  <c r="H240" i="92" s="1"/>
  <c r="D115" i="92"/>
  <c r="D240" i="92" s="1"/>
  <c r="K115" i="92"/>
  <c r="K240" i="92" s="1"/>
  <c r="G115" i="92"/>
  <c r="G240" i="92" s="1"/>
  <c r="C115" i="92"/>
  <c r="C240" i="92" s="1"/>
  <c r="N115" i="92"/>
  <c r="N240" i="92" s="1"/>
  <c r="J115" i="92"/>
  <c r="J240" i="92" s="1"/>
  <c r="F115" i="92"/>
  <c r="F240" i="92" s="1"/>
  <c r="M115" i="92"/>
  <c r="M240" i="92" s="1"/>
  <c r="I115" i="92"/>
  <c r="I240" i="92" s="1"/>
  <c r="E115" i="92"/>
  <c r="E240" i="92" s="1"/>
  <c r="D277" i="152"/>
  <c r="K116" i="92"/>
  <c r="K241" i="92" s="1"/>
  <c r="G116" i="92"/>
  <c r="G241" i="92" s="1"/>
  <c r="C116" i="92"/>
  <c r="C241" i="92" s="1"/>
  <c r="N116" i="92"/>
  <c r="N241" i="92" s="1"/>
  <c r="J116" i="92"/>
  <c r="J241" i="92" s="1"/>
  <c r="F116" i="92"/>
  <c r="F241" i="92" s="1"/>
  <c r="M116" i="92"/>
  <c r="M241" i="92" s="1"/>
  <c r="I116" i="92"/>
  <c r="I241" i="92" s="1"/>
  <c r="E116" i="92"/>
  <c r="E241" i="92" s="1"/>
  <c r="L116" i="92"/>
  <c r="L241" i="92" s="1"/>
  <c r="H116" i="92"/>
  <c r="H241" i="92" s="1"/>
  <c r="D116" i="92"/>
  <c r="D241" i="92" s="1"/>
  <c r="D286" i="152"/>
  <c r="N125" i="92"/>
  <c r="N250" i="92" s="1"/>
  <c r="J125" i="92"/>
  <c r="J250" i="92" s="1"/>
  <c r="F125" i="92"/>
  <c r="F250" i="92" s="1"/>
  <c r="M125" i="92"/>
  <c r="M250" i="92" s="1"/>
  <c r="I125" i="92"/>
  <c r="I250" i="92" s="1"/>
  <c r="E125" i="92"/>
  <c r="E250" i="92" s="1"/>
  <c r="L125" i="92"/>
  <c r="L250" i="92" s="1"/>
  <c r="H125" i="92"/>
  <c r="H250" i="92" s="1"/>
  <c r="D125" i="92"/>
  <c r="D250" i="92" s="1"/>
  <c r="K125" i="92"/>
  <c r="K250" i="92" s="1"/>
  <c r="G125" i="92"/>
  <c r="G250" i="92" s="1"/>
  <c r="C125" i="92"/>
  <c r="C250" i="92" s="1"/>
  <c r="D291" i="152"/>
  <c r="N130" i="92"/>
  <c r="J130" i="92"/>
  <c r="F130" i="92"/>
  <c r="M130" i="92"/>
  <c r="I130" i="92"/>
  <c r="E130" i="92"/>
  <c r="L130" i="92"/>
  <c r="H130" i="92"/>
  <c r="D130" i="92"/>
  <c r="K130" i="92"/>
  <c r="G130" i="92"/>
  <c r="C130" i="92"/>
  <c r="D275" i="152"/>
  <c r="M114" i="92"/>
  <c r="I114" i="92"/>
  <c r="E114" i="92"/>
  <c r="L114" i="92"/>
  <c r="H114" i="92"/>
  <c r="D114" i="92"/>
  <c r="K114" i="92"/>
  <c r="G114" i="92"/>
  <c r="C114" i="92"/>
  <c r="N114" i="92"/>
  <c r="J114" i="92"/>
  <c r="F114" i="92"/>
  <c r="D289" i="152"/>
  <c r="K128" i="92"/>
  <c r="G128" i="92"/>
  <c r="C128" i="92"/>
  <c r="N128" i="92"/>
  <c r="J128" i="92"/>
  <c r="F128" i="92"/>
  <c r="M128" i="92"/>
  <c r="I128" i="92"/>
  <c r="E128" i="92"/>
  <c r="L128" i="92"/>
  <c r="H128" i="92"/>
  <c r="D128" i="92"/>
  <c r="D273" i="152"/>
  <c r="K112" i="92"/>
  <c r="G112" i="92"/>
  <c r="C112" i="92"/>
  <c r="N112" i="92"/>
  <c r="J112" i="92"/>
  <c r="F112" i="92"/>
  <c r="M112" i="92"/>
  <c r="I112" i="92"/>
  <c r="E112" i="92"/>
  <c r="L112" i="92"/>
  <c r="H112" i="92"/>
  <c r="D112" i="92"/>
  <c r="D282" i="152"/>
  <c r="N121" i="92"/>
  <c r="N246" i="92" s="1"/>
  <c r="N275" i="92" s="1"/>
  <c r="J121" i="92"/>
  <c r="J246" i="92" s="1"/>
  <c r="J275" i="92" s="1"/>
  <c r="F121" i="92"/>
  <c r="F246" i="92" s="1"/>
  <c r="F275" i="92" s="1"/>
  <c r="M121" i="92"/>
  <c r="M246" i="92" s="1"/>
  <c r="M275" i="92" s="1"/>
  <c r="I121" i="92"/>
  <c r="I246" i="92" s="1"/>
  <c r="I275" i="92" s="1"/>
  <c r="E121" i="92"/>
  <c r="E246" i="92" s="1"/>
  <c r="E275" i="92" s="1"/>
  <c r="L121" i="92"/>
  <c r="L246" i="92" s="1"/>
  <c r="L275" i="92" s="1"/>
  <c r="H121" i="92"/>
  <c r="H246" i="92" s="1"/>
  <c r="H275" i="92" s="1"/>
  <c r="D121" i="92"/>
  <c r="D246" i="92" s="1"/>
  <c r="D275" i="92" s="1"/>
  <c r="K121" i="92"/>
  <c r="K246" i="92" s="1"/>
  <c r="K275" i="92" s="1"/>
  <c r="G121" i="92"/>
  <c r="G246" i="92" s="1"/>
  <c r="G275" i="92" s="1"/>
  <c r="C121" i="92"/>
  <c r="C246" i="92" s="1"/>
  <c r="C275" i="92" s="1"/>
  <c r="D287" i="152"/>
  <c r="M126" i="92"/>
  <c r="M251" i="92" s="1"/>
  <c r="I126" i="92"/>
  <c r="I251" i="92" s="1"/>
  <c r="E126" i="92"/>
  <c r="E251" i="92" s="1"/>
  <c r="L126" i="92"/>
  <c r="L251" i="92" s="1"/>
  <c r="H126" i="92"/>
  <c r="H251" i="92" s="1"/>
  <c r="D126" i="92"/>
  <c r="D251" i="92" s="1"/>
  <c r="K126" i="92"/>
  <c r="K251" i="92" s="1"/>
  <c r="G126" i="92"/>
  <c r="G251" i="92" s="1"/>
  <c r="C126" i="92"/>
  <c r="C251" i="92" s="1"/>
  <c r="N126" i="92"/>
  <c r="N251" i="92" s="1"/>
  <c r="J126" i="92"/>
  <c r="J251" i="92" s="1"/>
  <c r="F126" i="92"/>
  <c r="F251" i="92" s="1"/>
  <c r="C288" i="152"/>
  <c r="L101" i="92"/>
  <c r="L195" i="92" s="1"/>
  <c r="H101" i="92"/>
  <c r="H195" i="92" s="1"/>
  <c r="D101" i="92"/>
  <c r="D195" i="92" s="1"/>
  <c r="K101" i="92"/>
  <c r="K195" i="92" s="1"/>
  <c r="G101" i="92"/>
  <c r="G195" i="92" s="1"/>
  <c r="C101" i="92"/>
  <c r="C195" i="92" s="1"/>
  <c r="J101" i="92"/>
  <c r="J195" i="92" s="1"/>
  <c r="F101" i="92"/>
  <c r="F195" i="92" s="1"/>
  <c r="M101" i="92"/>
  <c r="M195" i="92" s="1"/>
  <c r="I101" i="92"/>
  <c r="I195" i="92" s="1"/>
  <c r="E101" i="92"/>
  <c r="E195" i="92" s="1"/>
  <c r="C284" i="152"/>
  <c r="L97" i="92"/>
  <c r="H97" i="92"/>
  <c r="D97" i="92"/>
  <c r="K97" i="92"/>
  <c r="G97" i="92"/>
  <c r="C97" i="92"/>
  <c r="J97" i="92"/>
  <c r="F97" i="92"/>
  <c r="M97" i="92"/>
  <c r="I97" i="92"/>
  <c r="E97" i="92"/>
  <c r="C280" i="152"/>
  <c r="L93" i="92"/>
  <c r="H93" i="92"/>
  <c r="D93" i="92"/>
  <c r="K93" i="92"/>
  <c r="G93" i="92"/>
  <c r="C93" i="92"/>
  <c r="J93" i="92"/>
  <c r="F93" i="92"/>
  <c r="M93" i="92"/>
  <c r="I93" i="92"/>
  <c r="E93" i="92"/>
  <c r="C276" i="152"/>
  <c r="L89" i="92"/>
  <c r="L183" i="92" s="1"/>
  <c r="H89" i="92"/>
  <c r="H183" i="92" s="1"/>
  <c r="D89" i="92"/>
  <c r="D183" i="92" s="1"/>
  <c r="K89" i="92"/>
  <c r="K183" i="92" s="1"/>
  <c r="G89" i="92"/>
  <c r="G183" i="92" s="1"/>
  <c r="C89" i="92"/>
  <c r="C183" i="92" s="1"/>
  <c r="J89" i="92"/>
  <c r="J183" i="92" s="1"/>
  <c r="F89" i="92"/>
  <c r="F183" i="92" s="1"/>
  <c r="M89" i="92"/>
  <c r="M183" i="92" s="1"/>
  <c r="I89" i="92"/>
  <c r="I183" i="92" s="1"/>
  <c r="E89" i="92"/>
  <c r="E183" i="92" s="1"/>
  <c r="C289" i="152"/>
  <c r="L102" i="92"/>
  <c r="H102" i="92"/>
  <c r="D102" i="92"/>
  <c r="K102" i="92"/>
  <c r="G102" i="92"/>
  <c r="C102" i="92"/>
  <c r="J102" i="92"/>
  <c r="F102" i="92"/>
  <c r="M102" i="92"/>
  <c r="I102" i="92"/>
  <c r="E102" i="92"/>
  <c r="C281" i="152"/>
  <c r="L94" i="92"/>
  <c r="L188" i="92" s="1"/>
  <c r="H94" i="92"/>
  <c r="H188" i="92" s="1"/>
  <c r="D94" i="92"/>
  <c r="D188" i="92" s="1"/>
  <c r="K94" i="92"/>
  <c r="K188" i="92" s="1"/>
  <c r="G94" i="92"/>
  <c r="G188" i="92" s="1"/>
  <c r="C94" i="92"/>
  <c r="C188" i="92" s="1"/>
  <c r="J94" i="92"/>
  <c r="J188" i="92" s="1"/>
  <c r="F94" i="92"/>
  <c r="F188" i="92" s="1"/>
  <c r="M94" i="92"/>
  <c r="M188" i="92" s="1"/>
  <c r="I94" i="92"/>
  <c r="I188" i="92" s="1"/>
  <c r="E94" i="92"/>
  <c r="E188" i="92" s="1"/>
  <c r="C277" i="152"/>
  <c r="L90" i="92"/>
  <c r="L184" i="92" s="1"/>
  <c r="H90" i="92"/>
  <c r="H184" i="92" s="1"/>
  <c r="D90" i="92"/>
  <c r="D184" i="92" s="1"/>
  <c r="K90" i="92"/>
  <c r="K184" i="92" s="1"/>
  <c r="G90" i="92"/>
  <c r="G184" i="92" s="1"/>
  <c r="C90" i="92"/>
  <c r="C184" i="92" s="1"/>
  <c r="J90" i="92"/>
  <c r="J184" i="92" s="1"/>
  <c r="F90" i="92"/>
  <c r="F184" i="92" s="1"/>
  <c r="M90" i="92"/>
  <c r="M184" i="92" s="1"/>
  <c r="I90" i="92"/>
  <c r="I184" i="92" s="1"/>
  <c r="E90" i="92"/>
  <c r="E184" i="92" s="1"/>
  <c r="N90" i="92"/>
  <c r="N184" i="92" s="1"/>
  <c r="C287" i="152"/>
  <c r="L100" i="92"/>
  <c r="L194" i="92" s="1"/>
  <c r="H100" i="92"/>
  <c r="H194" i="92" s="1"/>
  <c r="D100" i="92"/>
  <c r="D194" i="92" s="1"/>
  <c r="K100" i="92"/>
  <c r="K194" i="92" s="1"/>
  <c r="G100" i="92"/>
  <c r="G194" i="92" s="1"/>
  <c r="C100" i="92"/>
  <c r="C194" i="92" s="1"/>
  <c r="J100" i="92"/>
  <c r="J194" i="92" s="1"/>
  <c r="F100" i="92"/>
  <c r="F194" i="92" s="1"/>
  <c r="M100" i="92"/>
  <c r="M194" i="92" s="1"/>
  <c r="I100" i="92"/>
  <c r="I194" i="92" s="1"/>
  <c r="E100" i="92"/>
  <c r="E194" i="92" s="1"/>
  <c r="C283" i="152"/>
  <c r="L96" i="92"/>
  <c r="L190" i="92" s="1"/>
  <c r="L219" i="92" s="1"/>
  <c r="H96" i="92"/>
  <c r="H190" i="92" s="1"/>
  <c r="H219" i="92" s="1"/>
  <c r="D96" i="92"/>
  <c r="D190" i="92" s="1"/>
  <c r="D219" i="92" s="1"/>
  <c r="K96" i="92"/>
  <c r="K190" i="92" s="1"/>
  <c r="K219" i="92" s="1"/>
  <c r="G96" i="92"/>
  <c r="G190" i="92" s="1"/>
  <c r="G219" i="92" s="1"/>
  <c r="C96" i="92"/>
  <c r="C190" i="92" s="1"/>
  <c r="C219" i="92" s="1"/>
  <c r="J96" i="92"/>
  <c r="J190" i="92" s="1"/>
  <c r="J219" i="92" s="1"/>
  <c r="F96" i="92"/>
  <c r="F190" i="92" s="1"/>
  <c r="F219" i="92" s="1"/>
  <c r="M96" i="92"/>
  <c r="M190" i="92" s="1"/>
  <c r="M219" i="92" s="1"/>
  <c r="I96" i="92"/>
  <c r="I190" i="92" s="1"/>
  <c r="I219" i="92" s="1"/>
  <c r="E96" i="92"/>
  <c r="E190" i="92" s="1"/>
  <c r="E219" i="92" s="1"/>
  <c r="C279" i="152"/>
  <c r="L92" i="92"/>
  <c r="L186" i="92" s="1"/>
  <c r="H92" i="92"/>
  <c r="H186" i="92" s="1"/>
  <c r="D92" i="92"/>
  <c r="D186" i="92" s="1"/>
  <c r="K92" i="92"/>
  <c r="K186" i="92" s="1"/>
  <c r="G92" i="92"/>
  <c r="G186" i="92" s="1"/>
  <c r="C92" i="92"/>
  <c r="C186" i="92" s="1"/>
  <c r="J92" i="92"/>
  <c r="J186" i="92" s="1"/>
  <c r="F92" i="92"/>
  <c r="F186" i="92" s="1"/>
  <c r="M92" i="92"/>
  <c r="M186" i="92" s="1"/>
  <c r="I92" i="92"/>
  <c r="I186" i="92" s="1"/>
  <c r="E92" i="92"/>
  <c r="E186" i="92" s="1"/>
  <c r="C275" i="152"/>
  <c r="L88" i="92"/>
  <c r="H88" i="92"/>
  <c r="D88" i="92"/>
  <c r="K88" i="92"/>
  <c r="G88" i="92"/>
  <c r="C88" i="92"/>
  <c r="J88" i="92"/>
  <c r="F88" i="92"/>
  <c r="M88" i="92"/>
  <c r="I88" i="92"/>
  <c r="E88" i="92"/>
  <c r="G180" i="92"/>
  <c r="G209" i="92" s="1"/>
  <c r="C285" i="152"/>
  <c r="L98" i="92"/>
  <c r="L192" i="92" s="1"/>
  <c r="L221" i="92" s="1"/>
  <c r="H98" i="92"/>
  <c r="H192" i="92" s="1"/>
  <c r="H221" i="92" s="1"/>
  <c r="D98" i="92"/>
  <c r="D192" i="92" s="1"/>
  <c r="D221" i="92" s="1"/>
  <c r="K98" i="92"/>
  <c r="K192" i="92" s="1"/>
  <c r="K221" i="92" s="1"/>
  <c r="G98" i="92"/>
  <c r="G192" i="92" s="1"/>
  <c r="G221" i="92" s="1"/>
  <c r="C98" i="92"/>
  <c r="C192" i="92" s="1"/>
  <c r="C221" i="92" s="1"/>
  <c r="J98" i="92"/>
  <c r="J192" i="92" s="1"/>
  <c r="J221" i="92" s="1"/>
  <c r="F98" i="92"/>
  <c r="F192" i="92" s="1"/>
  <c r="F221" i="92" s="1"/>
  <c r="M98" i="92"/>
  <c r="M192" i="92" s="1"/>
  <c r="M221" i="92" s="1"/>
  <c r="I98" i="92"/>
  <c r="I192" i="92" s="1"/>
  <c r="I221" i="92" s="1"/>
  <c r="E98" i="92"/>
  <c r="E192" i="92" s="1"/>
  <c r="E221" i="92" s="1"/>
  <c r="N98" i="92"/>
  <c r="N192" i="92" s="1"/>
  <c r="N221" i="92" s="1"/>
  <c r="N94" i="92"/>
  <c r="N188" i="92" s="1"/>
  <c r="C290" i="152"/>
  <c r="L103" i="92"/>
  <c r="L197" i="92" s="1"/>
  <c r="H103" i="92"/>
  <c r="H197" i="92" s="1"/>
  <c r="D103" i="92"/>
  <c r="D197" i="92" s="1"/>
  <c r="K103" i="92"/>
  <c r="K197" i="92" s="1"/>
  <c r="G103" i="92"/>
  <c r="G197" i="92" s="1"/>
  <c r="C103" i="92"/>
  <c r="C197" i="92" s="1"/>
  <c r="J103" i="92"/>
  <c r="J197" i="92" s="1"/>
  <c r="F103" i="92"/>
  <c r="F197" i="92" s="1"/>
  <c r="M103" i="92"/>
  <c r="M197" i="92" s="1"/>
  <c r="I103" i="92"/>
  <c r="I197" i="92" s="1"/>
  <c r="E103" i="92"/>
  <c r="E197" i="92" s="1"/>
  <c r="C286" i="152"/>
  <c r="L99" i="92"/>
  <c r="L193" i="92" s="1"/>
  <c r="H99" i="92"/>
  <c r="H193" i="92" s="1"/>
  <c r="D99" i="92"/>
  <c r="D193" i="92" s="1"/>
  <c r="K99" i="92"/>
  <c r="K193" i="92" s="1"/>
  <c r="G99" i="92"/>
  <c r="G193" i="92" s="1"/>
  <c r="C99" i="92"/>
  <c r="C193" i="92" s="1"/>
  <c r="J99" i="92"/>
  <c r="J193" i="92" s="1"/>
  <c r="F99" i="92"/>
  <c r="F193" i="92" s="1"/>
  <c r="M99" i="92"/>
  <c r="M193" i="92" s="1"/>
  <c r="I99" i="92"/>
  <c r="I193" i="92" s="1"/>
  <c r="E99" i="92"/>
  <c r="E193" i="92" s="1"/>
  <c r="C282" i="152"/>
  <c r="L95" i="92"/>
  <c r="L189" i="92" s="1"/>
  <c r="L218" i="92" s="1"/>
  <c r="H95" i="92"/>
  <c r="H189" i="92" s="1"/>
  <c r="H218" i="92" s="1"/>
  <c r="D95" i="92"/>
  <c r="D189" i="92" s="1"/>
  <c r="D218" i="92" s="1"/>
  <c r="K95" i="92"/>
  <c r="K189" i="92" s="1"/>
  <c r="K218" i="92" s="1"/>
  <c r="G95" i="92"/>
  <c r="G189" i="92" s="1"/>
  <c r="G218" i="92" s="1"/>
  <c r="C95" i="92"/>
  <c r="C189" i="92" s="1"/>
  <c r="C218" i="92" s="1"/>
  <c r="J95" i="92"/>
  <c r="J189" i="92" s="1"/>
  <c r="J218" i="92" s="1"/>
  <c r="F95" i="92"/>
  <c r="F189" i="92" s="1"/>
  <c r="F218" i="92" s="1"/>
  <c r="M95" i="92"/>
  <c r="M189" i="92" s="1"/>
  <c r="M218" i="92" s="1"/>
  <c r="I95" i="92"/>
  <c r="I189" i="92" s="1"/>
  <c r="I218" i="92" s="1"/>
  <c r="E95" i="92"/>
  <c r="E189" i="92" s="1"/>
  <c r="E218" i="92" s="1"/>
  <c r="C278" i="152"/>
  <c r="L91" i="92"/>
  <c r="L185" i="92" s="1"/>
  <c r="H91" i="92"/>
  <c r="H185" i="92" s="1"/>
  <c r="D91" i="92"/>
  <c r="D185" i="92" s="1"/>
  <c r="K91" i="92"/>
  <c r="K185" i="92" s="1"/>
  <c r="G91" i="92"/>
  <c r="G185" i="92" s="1"/>
  <c r="C91" i="92"/>
  <c r="C185" i="92" s="1"/>
  <c r="J91" i="92"/>
  <c r="J185" i="92" s="1"/>
  <c r="F91" i="92"/>
  <c r="F185" i="92" s="1"/>
  <c r="M91" i="92"/>
  <c r="M185" i="92" s="1"/>
  <c r="I91" i="92"/>
  <c r="I185" i="92" s="1"/>
  <c r="E91" i="92"/>
  <c r="E185" i="92" s="1"/>
  <c r="C274" i="152"/>
  <c r="L87" i="92"/>
  <c r="L181" i="92" s="1"/>
  <c r="H87" i="92"/>
  <c r="H181" i="92" s="1"/>
  <c r="K87" i="92"/>
  <c r="K181" i="92" s="1"/>
  <c r="G87" i="92"/>
  <c r="G181" i="92" s="1"/>
  <c r="C87" i="92"/>
  <c r="C181" i="92" s="1"/>
  <c r="J87" i="92"/>
  <c r="J181" i="92" s="1"/>
  <c r="F87" i="92"/>
  <c r="F181" i="92" s="1"/>
  <c r="M87" i="92"/>
  <c r="M181" i="92" s="1"/>
  <c r="I87" i="92"/>
  <c r="I181" i="92" s="1"/>
  <c r="E87" i="92"/>
  <c r="E181" i="92" s="1"/>
  <c r="D87" i="92"/>
  <c r="D181" i="92" s="1"/>
  <c r="P56" i="169"/>
  <c r="P73" i="169" s="1"/>
  <c r="P88" i="169" s="1"/>
  <c r="P56" i="166"/>
  <c r="P73" i="166" s="1"/>
  <c r="P88" i="166" s="1"/>
  <c r="P104" i="166" s="1"/>
  <c r="P56" i="167"/>
  <c r="P73" i="167" s="1"/>
  <c r="P88" i="167" s="1"/>
  <c r="N182" i="92"/>
  <c r="N211" i="92" s="1"/>
  <c r="N187" i="92"/>
  <c r="N216" i="92" s="1"/>
  <c r="N196" i="92"/>
  <c r="N225" i="92" s="1"/>
  <c r="N191" i="92"/>
  <c r="N220" i="92" s="1"/>
  <c r="I56" i="166"/>
  <c r="I73" i="166" s="1"/>
  <c r="I88" i="166" s="1"/>
  <c r="I104" i="166" s="1"/>
  <c r="I56" i="167"/>
  <c r="I73" i="167" s="1"/>
  <c r="I88" i="167" s="1"/>
  <c r="I56" i="169"/>
  <c r="I73" i="169" s="1"/>
  <c r="I88" i="169" s="1"/>
  <c r="E56" i="169"/>
  <c r="E73" i="169" s="1"/>
  <c r="E88" i="169" s="1"/>
  <c r="E56" i="166"/>
  <c r="E73" i="166" s="1"/>
  <c r="E88" i="166" s="1"/>
  <c r="E104" i="166" s="1"/>
  <c r="E56" i="167"/>
  <c r="E73" i="167" s="1"/>
  <c r="E88" i="167" s="1"/>
  <c r="H56" i="169"/>
  <c r="H73" i="169" s="1"/>
  <c r="H88" i="169" s="1"/>
  <c r="H56" i="166"/>
  <c r="H73" i="166" s="1"/>
  <c r="H88" i="166" s="1"/>
  <c r="H104" i="166" s="1"/>
  <c r="H56" i="167"/>
  <c r="H73" i="167" s="1"/>
  <c r="H88" i="167" s="1"/>
  <c r="D56" i="169"/>
  <c r="D73" i="169" s="1"/>
  <c r="D88" i="169" s="1"/>
  <c r="D56" i="166"/>
  <c r="D73" i="166" s="1"/>
  <c r="D88" i="166" s="1"/>
  <c r="D104" i="166" s="1"/>
  <c r="D56" i="167"/>
  <c r="D73" i="167" s="1"/>
  <c r="D88" i="167" s="1"/>
  <c r="G56" i="167"/>
  <c r="G73" i="167" s="1"/>
  <c r="G88" i="167" s="1"/>
  <c r="G56" i="169"/>
  <c r="G73" i="169" s="1"/>
  <c r="G88" i="169" s="1"/>
  <c r="G56" i="166"/>
  <c r="G73" i="166" s="1"/>
  <c r="G88" i="166" s="1"/>
  <c r="G104" i="166" s="1"/>
  <c r="C56" i="167"/>
  <c r="C73" i="167" s="1"/>
  <c r="C88" i="167" s="1"/>
  <c r="C56" i="169"/>
  <c r="C73" i="169" s="1"/>
  <c r="C88" i="169" s="1"/>
  <c r="C56" i="166"/>
  <c r="C73" i="166" s="1"/>
  <c r="C88" i="166" s="1"/>
  <c r="C104" i="166" s="1"/>
  <c r="F56" i="167"/>
  <c r="F73" i="167" s="1"/>
  <c r="F88" i="167" s="1"/>
  <c r="F56" i="169"/>
  <c r="F73" i="169" s="1"/>
  <c r="F88" i="169" s="1"/>
  <c r="F56" i="166"/>
  <c r="F73" i="166" s="1"/>
  <c r="F88" i="166" s="1"/>
  <c r="F104" i="166" s="1"/>
  <c r="F57" i="118"/>
  <c r="F91" i="119"/>
  <c r="F107" i="119" s="1"/>
  <c r="F122" i="119" s="1"/>
  <c r="F138" i="119" s="1"/>
  <c r="F238" i="19"/>
  <c r="L221" i="19"/>
  <c r="K180" i="19"/>
  <c r="E221" i="19"/>
  <c r="D221" i="19"/>
  <c r="J180" i="19"/>
  <c r="D91" i="120"/>
  <c r="D74" i="118"/>
  <c r="D91" i="118" s="1"/>
  <c r="D107" i="118" s="1"/>
  <c r="D122" i="118" s="1"/>
  <c r="D138" i="118" s="1"/>
  <c r="C238" i="19"/>
  <c r="I238" i="19" s="1"/>
  <c r="I263" i="19" s="1"/>
  <c r="I280" i="19" s="1"/>
  <c r="C74" i="118"/>
  <c r="C91" i="118" s="1"/>
  <c r="C107" i="118" s="1"/>
  <c r="C122" i="118" s="1"/>
  <c r="C138" i="118" s="1"/>
  <c r="C91" i="120"/>
  <c r="C263" i="19"/>
  <c r="C198" i="209"/>
  <c r="G48" i="124"/>
  <c r="H47" i="124"/>
  <c r="H61" i="123"/>
  <c r="H176" i="152" s="1"/>
  <c r="C48" i="124"/>
  <c r="E137" i="209"/>
  <c r="D211" i="209"/>
  <c r="D209" i="209"/>
  <c r="E133" i="209"/>
  <c r="E131" i="209"/>
  <c r="E129" i="209"/>
  <c r="E127" i="209"/>
  <c r="D201" i="209"/>
  <c r="E125" i="209"/>
  <c r="E123" i="209"/>
  <c r="D199" i="209"/>
  <c r="D197" i="209"/>
  <c r="E121" i="209"/>
  <c r="E71" i="124"/>
  <c r="E80" i="124"/>
  <c r="I71" i="124"/>
  <c r="E122" i="209"/>
  <c r="C47" i="124"/>
  <c r="C57" i="123"/>
  <c r="C172" i="152" s="1"/>
  <c r="E119" i="209"/>
  <c r="D195" i="209"/>
  <c r="D47" i="124"/>
  <c r="F72" i="123"/>
  <c r="F187" i="152" s="1"/>
  <c r="F48" i="124"/>
  <c r="H78" i="123"/>
  <c r="H193" i="152" s="1"/>
  <c r="H48" i="124"/>
  <c r="G47" i="124"/>
  <c r="G57" i="123"/>
  <c r="G172" i="152" s="1"/>
  <c r="G61" i="123"/>
  <c r="G176" i="152" s="1"/>
  <c r="D48" i="124"/>
  <c r="F61" i="123"/>
  <c r="F176" i="152" s="1"/>
  <c r="F47" i="124"/>
  <c r="D212" i="209"/>
  <c r="E136" i="209"/>
  <c r="E132" i="209"/>
  <c r="D204" i="209"/>
  <c r="E128" i="209"/>
  <c r="C99" i="68"/>
  <c r="C185" i="135" l="1"/>
  <c r="C148" i="140"/>
  <c r="C87" i="138"/>
  <c r="C88" i="138" s="1"/>
  <c r="C87" i="111"/>
  <c r="C185" i="144"/>
  <c r="D206" i="209"/>
  <c r="V210" i="92"/>
  <c r="V20" i="226"/>
  <c r="R37" i="226"/>
  <c r="R38" i="226" s="1"/>
  <c r="E335" i="95"/>
  <c r="E329" i="95"/>
  <c r="W210" i="92"/>
  <c r="I180" i="92"/>
  <c r="I209" i="92" s="1"/>
  <c r="D78" i="123"/>
  <c r="D193" i="152" s="1"/>
  <c r="C150" i="148"/>
  <c r="C32" i="124"/>
  <c r="C35" i="189"/>
  <c r="C35" i="186"/>
  <c r="C35" i="200"/>
  <c r="C35" i="192"/>
  <c r="C35" i="190"/>
  <c r="C87" i="137"/>
  <c r="C88" i="137" s="1"/>
  <c r="C185" i="162"/>
  <c r="C87" i="150"/>
  <c r="C88" i="150" s="1"/>
  <c r="F78" i="123"/>
  <c r="F193" i="152" s="1"/>
  <c r="C150" i="86"/>
  <c r="C150" i="146"/>
  <c r="C169" i="137"/>
  <c r="C150" i="151"/>
  <c r="C169" i="150"/>
  <c r="C153" i="139"/>
  <c r="E257" i="108"/>
  <c r="D257" i="108" s="1"/>
  <c r="D238" i="108" s="1"/>
  <c r="C614" i="92" s="1"/>
  <c r="D242" i="152" s="1"/>
  <c r="P98" i="111"/>
  <c r="C153" i="146"/>
  <c r="C150" i="137"/>
  <c r="C169" i="136"/>
  <c r="C162" i="140"/>
  <c r="C182" i="135"/>
  <c r="C182" i="151"/>
  <c r="C150" i="141"/>
  <c r="C169" i="143"/>
  <c r="C153" i="141"/>
  <c r="C182" i="144"/>
  <c r="C169" i="146"/>
  <c r="C17" i="123"/>
  <c r="D55" i="123" s="1"/>
  <c r="D170" i="152" s="1"/>
  <c r="C21" i="123"/>
  <c r="C59" i="123" s="1"/>
  <c r="C174" i="152" s="1"/>
  <c r="C168" i="140"/>
  <c r="C35" i="194"/>
  <c r="C35" i="191"/>
  <c r="C35" i="188"/>
  <c r="C35" i="198"/>
  <c r="C35" i="195"/>
  <c r="E150" i="209"/>
  <c r="T210" i="92"/>
  <c r="A10" i="183"/>
  <c r="M74" i="68" s="1"/>
  <c r="C200" i="136"/>
  <c r="L34" i="212"/>
  <c r="C186" i="136"/>
  <c r="C182" i="136"/>
  <c r="N67" i="155"/>
  <c r="N71" i="155" s="1"/>
  <c r="M121" i="155" s="1"/>
  <c r="N62" i="155"/>
  <c r="K62" i="155"/>
  <c r="K67" i="155"/>
  <c r="K71" i="155" s="1"/>
  <c r="J121" i="155" s="1"/>
  <c r="P62" i="155"/>
  <c r="P67" i="155"/>
  <c r="P71" i="155" s="1"/>
  <c r="O121" i="155" s="1"/>
  <c r="S67" i="155"/>
  <c r="S71" i="155" s="1"/>
  <c r="R121" i="155" s="1"/>
  <c r="S62" i="155"/>
  <c r="E78" i="124"/>
  <c r="E65" i="167" s="1"/>
  <c r="E97" i="167" s="1"/>
  <c r="C78" i="123"/>
  <c r="C193" i="152" s="1"/>
  <c r="C153" i="134"/>
  <c r="C153" i="150"/>
  <c r="C150" i="142"/>
  <c r="C200" i="149"/>
  <c r="C150" i="134"/>
  <c r="C150" i="150"/>
  <c r="C169" i="142"/>
  <c r="C200" i="134"/>
  <c r="C153" i="144"/>
  <c r="C200" i="143"/>
  <c r="C200" i="146"/>
  <c r="C150" i="145"/>
  <c r="C169" i="144"/>
  <c r="C200" i="137"/>
  <c r="C153" i="142"/>
  <c r="C182" i="139"/>
  <c r="C199" i="140"/>
  <c r="C150" i="144"/>
  <c r="C186" i="149"/>
  <c r="C169" i="147"/>
  <c r="C200" i="148"/>
  <c r="C150" i="139"/>
  <c r="C200" i="139"/>
  <c r="C153" i="151"/>
  <c r="C35" i="123"/>
  <c r="C35" i="193"/>
  <c r="C35" i="196"/>
  <c r="C35" i="203"/>
  <c r="C35" i="202"/>
  <c r="Q210" i="92"/>
  <c r="L62" i="155"/>
  <c r="L67" i="155"/>
  <c r="L71" i="155" s="1"/>
  <c r="K121" i="155" s="1"/>
  <c r="O62" i="155"/>
  <c r="O67" i="155"/>
  <c r="O71" i="155" s="1"/>
  <c r="N121" i="155" s="1"/>
  <c r="R67" i="155"/>
  <c r="R71" i="155" s="1"/>
  <c r="Q121" i="155" s="1"/>
  <c r="R62" i="155"/>
  <c r="D62" i="155"/>
  <c r="D67" i="155"/>
  <c r="D71" i="155" s="1"/>
  <c r="C121" i="155" s="1"/>
  <c r="C67" i="155"/>
  <c r="C71" i="155" s="1"/>
  <c r="C62" i="155"/>
  <c r="C200" i="140"/>
  <c r="C201" i="162"/>
  <c r="C201" i="150"/>
  <c r="C201" i="134"/>
  <c r="C201" i="135"/>
  <c r="C201" i="141"/>
  <c r="C201" i="138"/>
  <c r="C201" i="144"/>
  <c r="C201" i="142"/>
  <c r="C201" i="86"/>
  <c r="C196" i="145"/>
  <c r="C198" i="86"/>
  <c r="C198" i="137"/>
  <c r="C198" i="149"/>
  <c r="C198" i="150"/>
  <c r="C198" i="141"/>
  <c r="C198" i="147"/>
  <c r="C196" i="141"/>
  <c r="C201" i="146"/>
  <c r="C201" i="145"/>
  <c r="C201" i="147"/>
  <c r="C201" i="148"/>
  <c r="C202" i="141"/>
  <c r="C202" i="142"/>
  <c r="C202" i="137"/>
  <c r="C202" i="143"/>
  <c r="C202" i="144"/>
  <c r="C202" i="147"/>
  <c r="C199" i="151"/>
  <c r="C199" i="146"/>
  <c r="C199" i="142"/>
  <c r="C199" i="135"/>
  <c r="C199" i="134"/>
  <c r="C196" i="143"/>
  <c r="C196" i="142"/>
  <c r="C196" i="134"/>
  <c r="C196" i="146"/>
  <c r="C185" i="140"/>
  <c r="C180" i="137"/>
  <c r="C180" i="139"/>
  <c r="C180" i="138"/>
  <c r="C180" i="144"/>
  <c r="C180" i="142"/>
  <c r="C180" i="146"/>
  <c r="C183" i="137"/>
  <c r="C183" i="141"/>
  <c r="C183" i="135"/>
  <c r="C183" i="143"/>
  <c r="C164" i="146"/>
  <c r="C164" i="139"/>
  <c r="C164" i="137"/>
  <c r="C164" i="135"/>
  <c r="C164" i="147"/>
  <c r="C164" i="142"/>
  <c r="C164" i="143"/>
  <c r="C164" i="144"/>
  <c r="C164" i="145"/>
  <c r="C164" i="149"/>
  <c r="C164" i="162"/>
  <c r="C164" i="151"/>
  <c r="C164" i="138"/>
  <c r="C164" i="86"/>
  <c r="C164" i="150"/>
  <c r="C154" i="137"/>
  <c r="C154" i="143"/>
  <c r="C154" i="145"/>
  <c r="C154" i="144"/>
  <c r="C154" i="139"/>
  <c r="C154" i="149"/>
  <c r="C154" i="134"/>
  <c r="C154" i="150"/>
  <c r="C154" i="151"/>
  <c r="C154" i="146"/>
  <c r="C154" i="136"/>
  <c r="C154" i="148"/>
  <c r="C154" i="147"/>
  <c r="C154" i="86"/>
  <c r="C154" i="138"/>
  <c r="C146" i="151"/>
  <c r="C146" i="144"/>
  <c r="C141" i="152"/>
  <c r="C103" i="147"/>
  <c r="C104" i="147" s="1"/>
  <c r="C170" i="147"/>
  <c r="P100" i="111"/>
  <c r="C153" i="137"/>
  <c r="I57" i="124"/>
  <c r="I44" i="166" s="1"/>
  <c r="I76" i="166" s="1"/>
  <c r="I62" i="124"/>
  <c r="I49" i="167" s="1"/>
  <c r="I81" i="167" s="1"/>
  <c r="I55" i="124"/>
  <c r="I202" i="152" s="1"/>
  <c r="I60" i="124"/>
  <c r="I207" i="152" s="1"/>
  <c r="I58" i="124"/>
  <c r="I45" i="166" s="1"/>
  <c r="I77" i="166" s="1"/>
  <c r="D200" i="209"/>
  <c r="E74" i="118"/>
  <c r="E91" i="118" s="1"/>
  <c r="E107" i="118" s="1"/>
  <c r="E122" i="118" s="1"/>
  <c r="E138" i="118" s="1"/>
  <c r="C163" i="144"/>
  <c r="C183" i="162"/>
  <c r="C202" i="145"/>
  <c r="C167" i="140"/>
  <c r="C196" i="149"/>
  <c r="C198" i="138"/>
  <c r="C149" i="140"/>
  <c r="C187" i="137"/>
  <c r="C196" i="144"/>
  <c r="C183" i="136"/>
  <c r="C163" i="143"/>
  <c r="C203" i="134"/>
  <c r="C196" i="151"/>
  <c r="C183" i="147"/>
  <c r="C202" i="148"/>
  <c r="C163" i="162"/>
  <c r="C183" i="138"/>
  <c r="C202" i="149"/>
  <c r="C184" i="140"/>
  <c r="C149" i="142"/>
  <c r="C151" i="162"/>
  <c r="C202" i="162"/>
  <c r="C196" i="148"/>
  <c r="C183" i="148"/>
  <c r="N18" i="226"/>
  <c r="V18" i="226" s="1"/>
  <c r="N22" i="226"/>
  <c r="V22" i="226" s="1"/>
  <c r="E344" i="95"/>
  <c r="C179" i="142"/>
  <c r="D96" i="152"/>
  <c r="C196" i="139"/>
  <c r="C183" i="151"/>
  <c r="A9" i="19"/>
  <c r="M25" i="68" s="1"/>
  <c r="I105" i="92"/>
  <c r="C163" i="136"/>
  <c r="C196" i="162"/>
  <c r="C198" i="145"/>
  <c r="C183" i="150"/>
  <c r="C202" i="138"/>
  <c r="C198" i="139"/>
  <c r="C149" i="144"/>
  <c r="C202" i="139"/>
  <c r="C164" i="148"/>
  <c r="C163" i="134"/>
  <c r="C198" i="142"/>
  <c r="C183" i="146"/>
  <c r="C163" i="137"/>
  <c r="C198" i="162"/>
  <c r="C183" i="142"/>
  <c r="C202" i="150"/>
  <c r="C198" i="143"/>
  <c r="C202" i="151"/>
  <c r="C198" i="144"/>
  <c r="C23" i="124"/>
  <c r="I61" i="124" s="1"/>
  <c r="I48" i="166" s="1"/>
  <c r="I80" i="166" s="1"/>
  <c r="G87" i="126"/>
  <c r="C179" i="147"/>
  <c r="C27" i="123"/>
  <c r="I65" i="123" s="1"/>
  <c r="C196" i="136"/>
  <c r="C73" i="123"/>
  <c r="C188" i="152" s="1"/>
  <c r="C196" i="150"/>
  <c r="C183" i="134"/>
  <c r="C163" i="149"/>
  <c r="C198" i="146"/>
  <c r="C202" i="146"/>
  <c r="C183" i="144"/>
  <c r="C196" i="135"/>
  <c r="C183" i="139"/>
  <c r="C196" i="138"/>
  <c r="C202" i="86"/>
  <c r="C196" i="137"/>
  <c r="C183" i="149"/>
  <c r="C87" i="144"/>
  <c r="C88" i="144" s="1"/>
  <c r="C202" i="135"/>
  <c r="C196" i="147"/>
  <c r="C149" i="135"/>
  <c r="C202" i="136"/>
  <c r="A10" i="100"/>
  <c r="M38" i="68" s="1"/>
  <c r="C179" i="134"/>
  <c r="C195" i="141"/>
  <c r="C195" i="134"/>
  <c r="C195" i="150"/>
  <c r="C195" i="144"/>
  <c r="C103" i="141"/>
  <c r="C104" i="141" s="1"/>
  <c r="V85" i="111"/>
  <c r="V92" i="111" s="1"/>
  <c r="C183" i="145"/>
  <c r="C170" i="151"/>
  <c r="C103" i="135"/>
  <c r="C104" i="135" s="1"/>
  <c r="C195" i="148"/>
  <c r="C195" i="138"/>
  <c r="C87" i="136"/>
  <c r="C88" i="136" s="1"/>
  <c r="D203" i="209"/>
  <c r="A10" i="120"/>
  <c r="M35" i="68" s="1"/>
  <c r="C18" i="124"/>
  <c r="I56" i="124" s="1"/>
  <c r="I203" i="152" s="1"/>
  <c r="F74" i="123"/>
  <c r="F189" i="152" s="1"/>
  <c r="G74" i="123"/>
  <c r="G189" i="152" s="1"/>
  <c r="E72" i="124"/>
  <c r="E59" i="169" s="1"/>
  <c r="E91" i="169" s="1"/>
  <c r="C146" i="137"/>
  <c r="C181" i="138"/>
  <c r="C149" i="145"/>
  <c r="C103" i="149"/>
  <c r="C104" i="149" s="1"/>
  <c r="C195" i="140"/>
  <c r="C152" i="143"/>
  <c r="C146" i="139"/>
  <c r="C152" i="134"/>
  <c r="C181" i="148"/>
  <c r="C198" i="148"/>
  <c r="C149" i="138"/>
  <c r="C146" i="142"/>
  <c r="C152" i="146"/>
  <c r="C153" i="149"/>
  <c r="C146" i="134"/>
  <c r="C146" i="146"/>
  <c r="C152" i="142"/>
  <c r="C149" i="141"/>
  <c r="C146" i="135"/>
  <c r="C152" i="141"/>
  <c r="C203" i="138"/>
  <c r="C185" i="136"/>
  <c r="C153" i="135"/>
  <c r="N28" i="226"/>
  <c r="V28" i="226" s="1"/>
  <c r="N31" i="226"/>
  <c r="V31" i="226" s="1"/>
  <c r="N34" i="226"/>
  <c r="V34" i="226" s="1"/>
  <c r="N25" i="226"/>
  <c r="V25" i="226" s="1"/>
  <c r="N29" i="226"/>
  <c r="V29" i="226" s="1"/>
  <c r="N27" i="226"/>
  <c r="V27" i="226" s="1"/>
  <c r="C41" i="123"/>
  <c r="C38" i="123"/>
  <c r="B33" i="211"/>
  <c r="B45" i="212" s="1"/>
  <c r="B66" i="211"/>
  <c r="B93" i="211" s="1"/>
  <c r="B117" i="211" s="1"/>
  <c r="B141" i="211" s="1"/>
  <c r="B167" i="211" s="1"/>
  <c r="B191" i="211" s="1"/>
  <c r="B215" i="211" s="1"/>
  <c r="B239" i="211" s="1"/>
  <c r="B266" i="211" s="1"/>
  <c r="B38" i="211"/>
  <c r="B50" i="212" s="1"/>
  <c r="B71" i="211"/>
  <c r="B98" i="211" s="1"/>
  <c r="B122" i="211" s="1"/>
  <c r="B146" i="211" s="1"/>
  <c r="B172" i="211" s="1"/>
  <c r="B196" i="211" s="1"/>
  <c r="B220" i="211" s="1"/>
  <c r="B244" i="211" s="1"/>
  <c r="B271" i="211" s="1"/>
  <c r="B37" i="211"/>
  <c r="B49" i="212" s="1"/>
  <c r="B70" i="211"/>
  <c r="B97" i="211" s="1"/>
  <c r="B121" i="211" s="1"/>
  <c r="B145" i="211" s="1"/>
  <c r="B171" i="211" s="1"/>
  <c r="B195" i="211" s="1"/>
  <c r="B219" i="211" s="1"/>
  <c r="B243" i="211" s="1"/>
  <c r="B270" i="211" s="1"/>
  <c r="B41" i="211"/>
  <c r="B53" i="212" s="1"/>
  <c r="B74" i="211"/>
  <c r="B101" i="211" s="1"/>
  <c r="B125" i="211" s="1"/>
  <c r="B149" i="211" s="1"/>
  <c r="B175" i="211" s="1"/>
  <c r="B199" i="211" s="1"/>
  <c r="B223" i="211" s="1"/>
  <c r="B247" i="211" s="1"/>
  <c r="B274" i="211" s="1"/>
  <c r="B64" i="211"/>
  <c r="B91" i="211" s="1"/>
  <c r="B115" i="211" s="1"/>
  <c r="B139" i="211" s="1"/>
  <c r="B165" i="211" s="1"/>
  <c r="B189" i="211" s="1"/>
  <c r="B213" i="211" s="1"/>
  <c r="B237" i="211" s="1"/>
  <c r="B264" i="211" s="1"/>
  <c r="B31" i="211"/>
  <c r="B43" i="212" s="1"/>
  <c r="G50" i="181"/>
  <c r="D112" i="108" s="1"/>
  <c r="C55" i="123"/>
  <c r="C170" i="152" s="1"/>
  <c r="F55" i="123"/>
  <c r="F170" i="152" s="1"/>
  <c r="K98" i="111"/>
  <c r="C149" i="134"/>
  <c r="C149" i="150"/>
  <c r="C167" i="135"/>
  <c r="C146" i="136"/>
  <c r="C146" i="148"/>
  <c r="C152" i="147"/>
  <c r="C149" i="136"/>
  <c r="C167" i="139"/>
  <c r="C152" i="144"/>
  <c r="C149" i="139"/>
  <c r="P99" i="111"/>
  <c r="C87" i="135"/>
  <c r="C88" i="135" s="1"/>
  <c r="C181" i="162"/>
  <c r="C149" i="149"/>
  <c r="C103" i="151"/>
  <c r="C104" i="151" s="1"/>
  <c r="C146" i="138"/>
  <c r="C152" i="145"/>
  <c r="C146" i="143"/>
  <c r="C149" i="143"/>
  <c r="N35" i="226"/>
  <c r="V35" i="226" s="1"/>
  <c r="N33" i="226"/>
  <c r="V33" i="226" s="1"/>
  <c r="N36" i="226"/>
  <c r="V36" i="226" s="1"/>
  <c r="N23" i="226"/>
  <c r="V23" i="226" s="1"/>
  <c r="N19" i="226"/>
  <c r="V19" i="226" s="1"/>
  <c r="N26" i="226"/>
  <c r="V26" i="226" s="1"/>
  <c r="N21" i="226"/>
  <c r="V21" i="226" s="1"/>
  <c r="A10" i="117"/>
  <c r="M36" i="68" s="1"/>
  <c r="C37" i="123"/>
  <c r="G75" i="123" s="1"/>
  <c r="G190" i="152" s="1"/>
  <c r="D196" i="209"/>
  <c r="U210" i="92"/>
  <c r="B72" i="211"/>
  <c r="B99" i="211" s="1"/>
  <c r="B123" i="211" s="1"/>
  <c r="B147" i="211" s="1"/>
  <c r="B173" i="211" s="1"/>
  <c r="B197" i="211" s="1"/>
  <c r="B221" i="211" s="1"/>
  <c r="B245" i="211" s="1"/>
  <c r="B272" i="211" s="1"/>
  <c r="B39" i="211"/>
  <c r="B51" i="212" s="1"/>
  <c r="D59" i="123"/>
  <c r="D174" i="152" s="1"/>
  <c r="D202" i="209"/>
  <c r="H55" i="123"/>
  <c r="H170" i="152" s="1"/>
  <c r="T100" i="111"/>
  <c r="C146" i="145"/>
  <c r="C152" i="162"/>
  <c r="C188" i="140"/>
  <c r="C149" i="137"/>
  <c r="C87" i="86"/>
  <c r="C88" i="86" s="1"/>
  <c r="C146" i="141"/>
  <c r="C182" i="140"/>
  <c r="C152" i="135"/>
  <c r="C152" i="151"/>
  <c r="C146" i="147"/>
  <c r="C203" i="150"/>
  <c r="C87" i="143"/>
  <c r="C88" i="143" s="1"/>
  <c r="C149" i="146"/>
  <c r="C146" i="149"/>
  <c r="C150" i="140"/>
  <c r="C152" i="138"/>
  <c r="C146" i="150"/>
  <c r="C152" i="86"/>
  <c r="C152" i="149"/>
  <c r="C149" i="148"/>
  <c r="N24" i="226"/>
  <c r="V24" i="226" s="1"/>
  <c r="N30" i="226"/>
  <c r="V30" i="226" s="1"/>
  <c r="N32" i="226"/>
  <c r="V32" i="226" s="1"/>
  <c r="D156" i="152"/>
  <c r="L48" i="212"/>
  <c r="I63" i="124"/>
  <c r="I50" i="166" s="1"/>
  <c r="I82" i="166" s="1"/>
  <c r="B63" i="211"/>
  <c r="B90" i="211" s="1"/>
  <c r="B114" i="211" s="1"/>
  <c r="B138" i="211" s="1"/>
  <c r="B164" i="211" s="1"/>
  <c r="B188" i="211" s="1"/>
  <c r="B212" i="211" s="1"/>
  <c r="B236" i="211" s="1"/>
  <c r="B263" i="211" s="1"/>
  <c r="B30" i="211"/>
  <c r="B42" i="212" s="1"/>
  <c r="E123" i="155"/>
  <c r="E125" i="155" s="1"/>
  <c r="E127" i="155" s="1"/>
  <c r="F74" i="155"/>
  <c r="E330" i="95"/>
  <c r="C188" i="136"/>
  <c r="C188" i="134"/>
  <c r="C188" i="162"/>
  <c r="C188" i="143"/>
  <c r="C179" i="144"/>
  <c r="C179" i="151"/>
  <c r="C186" i="150"/>
  <c r="C188" i="137"/>
  <c r="C188" i="144"/>
  <c r="C184" i="143"/>
  <c r="C188" i="86"/>
  <c r="C188" i="149"/>
  <c r="C186" i="142"/>
  <c r="C186" i="140"/>
  <c r="C179" i="138"/>
  <c r="C179" i="136"/>
  <c r="C179" i="150"/>
  <c r="C179" i="146"/>
  <c r="C179" i="148"/>
  <c r="C188" i="147"/>
  <c r="C188" i="150"/>
  <c r="C179" i="135"/>
  <c r="C179" i="139"/>
  <c r="C179" i="137"/>
  <c r="C188" i="139"/>
  <c r="C184" i="145"/>
  <c r="C186" i="86"/>
  <c r="C188" i="138"/>
  <c r="C188" i="146"/>
  <c r="C188" i="135"/>
  <c r="C188" i="151"/>
  <c r="C179" i="149"/>
  <c r="C179" i="143"/>
  <c r="C179" i="162"/>
  <c r="C179" i="86"/>
  <c r="C167" i="138"/>
  <c r="C167" i="146"/>
  <c r="C162" i="144"/>
  <c r="C167" i="141"/>
  <c r="C167" i="148"/>
  <c r="C167" i="149"/>
  <c r="C162" i="148"/>
  <c r="C167" i="143"/>
  <c r="C167" i="145"/>
  <c r="C165" i="146"/>
  <c r="C167" i="147"/>
  <c r="C165" i="149"/>
  <c r="C165" i="134"/>
  <c r="C167" i="134"/>
  <c r="C167" i="162"/>
  <c r="C167" i="150"/>
  <c r="C165" i="136"/>
  <c r="C167" i="136"/>
  <c r="C167" i="144"/>
  <c r="C167" i="142"/>
  <c r="C167" i="86"/>
  <c r="C167" i="151"/>
  <c r="C37" i="124"/>
  <c r="I75" i="124" s="1"/>
  <c r="C32" i="123"/>
  <c r="E70" i="123" s="1"/>
  <c r="C164" i="136"/>
  <c r="V87" i="111"/>
  <c r="T99" i="111"/>
  <c r="P34" i="104"/>
  <c r="C103" i="134"/>
  <c r="C104" i="134" s="1"/>
  <c r="H31" i="136"/>
  <c r="R100" i="111"/>
  <c r="C33" i="203"/>
  <c r="C33" i="195"/>
  <c r="C34" i="187"/>
  <c r="C33" i="202"/>
  <c r="C34" i="191"/>
  <c r="C34" i="190"/>
  <c r="C33" i="187"/>
  <c r="C365" i="152"/>
  <c r="C33" i="197"/>
  <c r="C33" i="193"/>
  <c r="C33" i="199"/>
  <c r="C34" i="199"/>
  <c r="C34" i="194"/>
  <c r="C34" i="195"/>
  <c r="C34" i="201"/>
  <c r="C34" i="192"/>
  <c r="C33" i="192"/>
  <c r="C33" i="186"/>
  <c r="C33" i="200"/>
  <c r="C33" i="201"/>
  <c r="C33" i="204"/>
  <c r="C34" i="193"/>
  <c r="C34" i="196"/>
  <c r="C34" i="203"/>
  <c r="C34" i="188"/>
  <c r="C34" i="202"/>
  <c r="C33" i="188"/>
  <c r="C33" i="198"/>
  <c r="C33" i="191"/>
  <c r="C33" i="189"/>
  <c r="C34" i="189"/>
  <c r="C366" i="152"/>
  <c r="C34" i="204"/>
  <c r="C34" i="200"/>
  <c r="C34" i="185"/>
  <c r="G51" i="182"/>
  <c r="D122" i="108" s="1"/>
  <c r="G49" i="182"/>
  <c r="E332" i="95"/>
  <c r="E263" i="108"/>
  <c r="D263" i="108" s="1"/>
  <c r="D244" i="108" s="1"/>
  <c r="C620" i="92" s="1"/>
  <c r="D248" i="152" s="1"/>
  <c r="C199" i="136"/>
  <c r="C199" i="139"/>
  <c r="C203" i="140"/>
  <c r="C199" i="141"/>
  <c r="C199" i="145"/>
  <c r="C199" i="162"/>
  <c r="C199" i="144"/>
  <c r="C199" i="143"/>
  <c r="C199" i="138"/>
  <c r="C199" i="148"/>
  <c r="C199" i="86"/>
  <c r="C199" i="150"/>
  <c r="C199" i="147"/>
  <c r="C199" i="137"/>
  <c r="C199" i="149"/>
  <c r="C181" i="86"/>
  <c r="C181" i="151"/>
  <c r="C181" i="145"/>
  <c r="C181" i="139"/>
  <c r="C181" i="136"/>
  <c r="C181" i="137"/>
  <c r="C181" i="149"/>
  <c r="C181" i="146"/>
  <c r="C187" i="140"/>
  <c r="C181" i="141"/>
  <c r="C181" i="150"/>
  <c r="C181" i="143"/>
  <c r="C181" i="135"/>
  <c r="C181" i="147"/>
  <c r="C181" i="144"/>
  <c r="C162" i="150"/>
  <c r="C162" i="149"/>
  <c r="C165" i="135"/>
  <c r="C165" i="143"/>
  <c r="C165" i="151"/>
  <c r="C162" i="143"/>
  <c r="C162" i="146"/>
  <c r="C165" i="142"/>
  <c r="C162" i="136"/>
  <c r="C163" i="141"/>
  <c r="C163" i="148"/>
  <c r="C163" i="142"/>
  <c r="C165" i="144"/>
  <c r="C163" i="86"/>
  <c r="C163" i="151"/>
  <c r="C165" i="138"/>
  <c r="C163" i="138"/>
  <c r="C163" i="146"/>
  <c r="C163" i="145"/>
  <c r="C162" i="137"/>
  <c r="C165" i="86"/>
  <c r="C162" i="162"/>
  <c r="C162" i="142"/>
  <c r="C165" i="139"/>
  <c r="C165" i="147"/>
  <c r="C162" i="134"/>
  <c r="C162" i="135"/>
  <c r="C162" i="151"/>
  <c r="C170" i="140"/>
  <c r="C162" i="138"/>
  <c r="C165" i="148"/>
  <c r="C163" i="147"/>
  <c r="C165" i="150"/>
  <c r="C148" i="138"/>
  <c r="C148" i="86"/>
  <c r="C145" i="137"/>
  <c r="C145" i="147"/>
  <c r="D60" i="152"/>
  <c r="C148" i="141"/>
  <c r="C148" i="151"/>
  <c r="C145" i="148"/>
  <c r="C145" i="143"/>
  <c r="A10" i="118"/>
  <c r="M34" i="68" s="1"/>
  <c r="C146" i="140"/>
  <c r="C148" i="149"/>
  <c r="C148" i="162"/>
  <c r="C148" i="143"/>
  <c r="C145" i="136"/>
  <c r="C145" i="150"/>
  <c r="C62" i="152"/>
  <c r="F77" i="123"/>
  <c r="F192" i="152" s="1"/>
  <c r="D77" i="123"/>
  <c r="D192" i="152" s="1"/>
  <c r="E74" i="124"/>
  <c r="E61" i="169" s="1"/>
  <c r="E93" i="169" s="1"/>
  <c r="I74" i="124"/>
  <c r="I221" i="152" s="1"/>
  <c r="F70" i="123"/>
  <c r="F185" i="152" s="1"/>
  <c r="C33" i="123"/>
  <c r="I71" i="123" s="1"/>
  <c r="C42" i="123"/>
  <c r="I80" i="123" s="1"/>
  <c r="C154" i="152"/>
  <c r="D151" i="152"/>
  <c r="H77" i="123"/>
  <c r="H192" i="152" s="1"/>
  <c r="G73" i="123"/>
  <c r="G188" i="152" s="1"/>
  <c r="C203" i="141"/>
  <c r="C203" i="86"/>
  <c r="C203" i="142"/>
  <c r="C203" i="149"/>
  <c r="C168" i="148"/>
  <c r="C170" i="145"/>
  <c r="C168" i="86"/>
  <c r="C168" i="149"/>
  <c r="C170" i="146"/>
  <c r="C163" i="140"/>
  <c r="C203" i="144"/>
  <c r="C168" i="162"/>
  <c r="C170" i="137"/>
  <c r="C203" i="135"/>
  <c r="C203" i="143"/>
  <c r="C203" i="151"/>
  <c r="D154" i="152"/>
  <c r="D84" i="152"/>
  <c r="D72" i="123"/>
  <c r="D187" i="152" s="1"/>
  <c r="C77" i="123"/>
  <c r="C192" i="152" s="1"/>
  <c r="H72" i="123"/>
  <c r="H187" i="152" s="1"/>
  <c r="F73" i="123"/>
  <c r="F188" i="152" s="1"/>
  <c r="E75" i="124"/>
  <c r="E62" i="169" s="1"/>
  <c r="E94" i="169" s="1"/>
  <c r="C72" i="123"/>
  <c r="C187" i="152" s="1"/>
  <c r="G77" i="123"/>
  <c r="G192" i="152" s="1"/>
  <c r="C168" i="145"/>
  <c r="C170" i="162"/>
  <c r="C170" i="143"/>
  <c r="C161" i="140"/>
  <c r="C168" i="139"/>
  <c r="C203" i="162"/>
  <c r="C197" i="140"/>
  <c r="C165" i="141"/>
  <c r="C162" i="141"/>
  <c r="C168" i="143"/>
  <c r="C170" i="141"/>
  <c r="C163" i="139"/>
  <c r="C203" i="146"/>
  <c r="C162" i="147"/>
  <c r="C168" i="144"/>
  <c r="C170" i="149"/>
  <c r="D76" i="152"/>
  <c r="C163" i="135"/>
  <c r="D153" i="152"/>
  <c r="C38" i="124"/>
  <c r="C168" i="138"/>
  <c r="C203" i="148"/>
  <c r="C168" i="146"/>
  <c r="C203" i="137"/>
  <c r="C203" i="145"/>
  <c r="C170" i="134"/>
  <c r="C168" i="141"/>
  <c r="C170" i="135"/>
  <c r="C168" i="142"/>
  <c r="C170" i="138"/>
  <c r="C203" i="136"/>
  <c r="C166" i="140"/>
  <c r="C168" i="150"/>
  <c r="C165" i="137"/>
  <c r="C165" i="145"/>
  <c r="C165" i="140"/>
  <c r="C203" i="139"/>
  <c r="C203" i="147"/>
  <c r="C198" i="135"/>
  <c r="C198" i="151"/>
  <c r="C165" i="162"/>
  <c r="A10" i="119"/>
  <c r="M33" i="68" s="1"/>
  <c r="G62" i="123"/>
  <c r="G177" i="152" s="1"/>
  <c r="C60" i="123"/>
  <c r="C175" i="152" s="1"/>
  <c r="H56" i="123"/>
  <c r="H171" i="152" s="1"/>
  <c r="D60" i="123"/>
  <c r="D175" i="152" s="1"/>
  <c r="H62" i="123"/>
  <c r="H177" i="152" s="1"/>
  <c r="G56" i="123"/>
  <c r="G171" i="152" s="1"/>
  <c r="C26" i="124"/>
  <c r="D64" i="124" s="1"/>
  <c r="D58" i="123"/>
  <c r="D173" i="152" s="1"/>
  <c r="H58" i="123"/>
  <c r="H173" i="152" s="1"/>
  <c r="C184" i="138"/>
  <c r="C186" i="143"/>
  <c r="C152" i="140"/>
  <c r="E61" i="123"/>
  <c r="E176" i="152" s="1"/>
  <c r="C151" i="140"/>
  <c r="E62" i="124"/>
  <c r="E49" i="167" s="1"/>
  <c r="E81" i="167" s="1"/>
  <c r="F59" i="123"/>
  <c r="F174" i="152" s="1"/>
  <c r="G55" i="123"/>
  <c r="G170" i="152" s="1"/>
  <c r="H59" i="123"/>
  <c r="H174" i="152" s="1"/>
  <c r="C184" i="146"/>
  <c r="C186" i="151"/>
  <c r="F58" i="123"/>
  <c r="F173" i="152" s="1"/>
  <c r="G59" i="123"/>
  <c r="G174" i="152" s="1"/>
  <c r="D57" i="123"/>
  <c r="D172" i="152" s="1"/>
  <c r="C58" i="123"/>
  <c r="C173" i="152" s="1"/>
  <c r="C180" i="145"/>
  <c r="C184" i="86"/>
  <c r="C184" i="149"/>
  <c r="C186" i="162"/>
  <c r="C183" i="140"/>
  <c r="C180" i="141"/>
  <c r="C180" i="148"/>
  <c r="C148" i="137"/>
  <c r="C148" i="145"/>
  <c r="C180" i="147"/>
  <c r="C184" i="135"/>
  <c r="C184" i="151"/>
  <c r="C186" i="144"/>
  <c r="C180" i="86"/>
  <c r="C180" i="149"/>
  <c r="C184" i="137"/>
  <c r="C186" i="146"/>
  <c r="C184" i="141"/>
  <c r="C184" i="148"/>
  <c r="C186" i="137"/>
  <c r="C186" i="145"/>
  <c r="C180" i="135"/>
  <c r="C180" i="151"/>
  <c r="C184" i="139"/>
  <c r="C186" i="148"/>
  <c r="C27" i="124"/>
  <c r="D65" i="124" s="1"/>
  <c r="D140" i="152"/>
  <c r="D63" i="152"/>
  <c r="C145" i="145"/>
  <c r="C145" i="144"/>
  <c r="C145" i="86"/>
  <c r="C145" i="139"/>
  <c r="C145" i="162"/>
  <c r="C155" i="162" s="1"/>
  <c r="C156" i="162" s="1"/>
  <c r="C179" i="140"/>
  <c r="D67" i="152"/>
  <c r="C152" i="136"/>
  <c r="C186" i="135"/>
  <c r="F57" i="123"/>
  <c r="F172" i="152" s="1"/>
  <c r="I176" i="152"/>
  <c r="D61" i="123"/>
  <c r="D176" i="152" s="1"/>
  <c r="C61" i="123"/>
  <c r="C176" i="152" s="1"/>
  <c r="H57" i="123"/>
  <c r="H172" i="152" s="1"/>
  <c r="C148" i="146"/>
  <c r="C153" i="140"/>
  <c r="C180" i="136"/>
  <c r="C184" i="134"/>
  <c r="C184" i="162"/>
  <c r="C184" i="150"/>
  <c r="C186" i="139"/>
  <c r="C186" i="147"/>
  <c r="C148" i="148"/>
  <c r="C186" i="134"/>
  <c r="C148" i="150"/>
  <c r="C180" i="134"/>
  <c r="C180" i="162"/>
  <c r="C180" i="150"/>
  <c r="C148" i="139"/>
  <c r="C155" i="139" s="1"/>
  <c r="C156" i="139" s="1"/>
  <c r="C148" i="147"/>
  <c r="C145" i="142"/>
  <c r="C145" i="141"/>
  <c r="C145" i="151"/>
  <c r="C145" i="135"/>
  <c r="L100" i="111"/>
  <c r="D98" i="111"/>
  <c r="T98" i="111"/>
  <c r="Q100" i="111"/>
  <c r="F98" i="111"/>
  <c r="S100" i="111"/>
  <c r="R99" i="111"/>
  <c r="R102" i="111" s="1"/>
  <c r="AH85" i="111"/>
  <c r="AH92" i="111" s="1"/>
  <c r="J100" i="111"/>
  <c r="L97" i="111"/>
  <c r="J98" i="111"/>
  <c r="C87" i="151"/>
  <c r="C88" i="151" s="1"/>
  <c r="C103" i="139"/>
  <c r="C104" i="139" s="1"/>
  <c r="U97" i="111"/>
  <c r="S98" i="111"/>
  <c r="Y87" i="111"/>
  <c r="C99" i="111"/>
  <c r="H100" i="111"/>
  <c r="H99" i="111"/>
  <c r="AH87" i="111"/>
  <c r="H98" i="111"/>
  <c r="C162" i="139"/>
  <c r="C198" i="136"/>
  <c r="C149" i="151"/>
  <c r="C155" i="151" s="1"/>
  <c r="C151" i="144"/>
  <c r="C153" i="143"/>
  <c r="E338" i="95"/>
  <c r="AK87" i="111"/>
  <c r="R98" i="111"/>
  <c r="C103" i="136"/>
  <c r="C104" i="136" s="1"/>
  <c r="I99" i="111"/>
  <c r="E331" i="95"/>
  <c r="E55" i="124"/>
  <c r="E42" i="166" s="1"/>
  <c r="E74" i="166" s="1"/>
  <c r="J57" i="123"/>
  <c r="J172" i="152" s="1"/>
  <c r="E120" i="209"/>
  <c r="F120" i="209" s="1"/>
  <c r="E59" i="124"/>
  <c r="E206" i="152" s="1"/>
  <c r="E341" i="95"/>
  <c r="E327" i="95"/>
  <c r="E57" i="124"/>
  <c r="E44" i="167" s="1"/>
  <c r="E76" i="167" s="1"/>
  <c r="E64" i="124"/>
  <c r="E211" i="152" s="1"/>
  <c r="E58" i="124"/>
  <c r="E205" i="152" s="1"/>
  <c r="E60" i="124"/>
  <c r="E47" i="167" s="1"/>
  <c r="E79" i="167" s="1"/>
  <c r="E61" i="124"/>
  <c r="E48" i="167" s="1"/>
  <c r="E80" i="167" s="1"/>
  <c r="E261" i="108"/>
  <c r="D261" i="108" s="1"/>
  <c r="D242" i="108" s="1"/>
  <c r="C618" i="92" s="1"/>
  <c r="D246" i="152" s="1"/>
  <c r="E337" i="95"/>
  <c r="E72" i="123"/>
  <c r="I72" i="123"/>
  <c r="AL85" i="111"/>
  <c r="AL92" i="111" s="1"/>
  <c r="C114" i="152"/>
  <c r="C198" i="140"/>
  <c r="F85" i="111"/>
  <c r="F92" i="111" s="1"/>
  <c r="A10" i="184"/>
  <c r="M75" i="68" s="1"/>
  <c r="E252" i="108"/>
  <c r="D252" i="108" s="1"/>
  <c r="D233" i="108" s="1"/>
  <c r="C609" i="92" s="1"/>
  <c r="D237" i="152" s="1"/>
  <c r="E328" i="95"/>
  <c r="E266" i="108"/>
  <c r="D266" i="108" s="1"/>
  <c r="D247" i="108" s="1"/>
  <c r="C623" i="92" s="1"/>
  <c r="D251" i="152" s="1"/>
  <c r="E342" i="95"/>
  <c r="B113" i="141"/>
  <c r="B95" i="141"/>
  <c r="B117" i="135"/>
  <c r="B99" i="135"/>
  <c r="B67" i="169"/>
  <c r="B84" i="169" s="1"/>
  <c r="B99" i="169" s="1"/>
  <c r="B67" i="166"/>
  <c r="B84" i="166" s="1"/>
  <c r="B99" i="166" s="1"/>
  <c r="B67" i="167"/>
  <c r="B84" i="167" s="1"/>
  <c r="B99" i="167" s="1"/>
  <c r="B116" i="144"/>
  <c r="B98" i="144"/>
  <c r="B120" i="144"/>
  <c r="B102" i="144"/>
  <c r="B111" i="140"/>
  <c r="B93" i="140"/>
  <c r="B113" i="148"/>
  <c r="B95" i="148"/>
  <c r="B117" i="144"/>
  <c r="B99" i="144"/>
  <c r="B112" i="140"/>
  <c r="B94" i="140"/>
  <c r="B120" i="141"/>
  <c r="B102" i="141"/>
  <c r="B114" i="143"/>
  <c r="B96" i="143"/>
  <c r="B114" i="137"/>
  <c r="B96" i="137"/>
  <c r="B120" i="137"/>
  <c r="B102" i="137"/>
  <c r="I64" i="124"/>
  <c r="I211" i="152" s="1"/>
  <c r="F64" i="123"/>
  <c r="F179" i="152" s="1"/>
  <c r="F79" i="123"/>
  <c r="F194" i="152" s="1"/>
  <c r="C64" i="123"/>
  <c r="C179" i="152" s="1"/>
  <c r="I73" i="124"/>
  <c r="I60" i="167" s="1"/>
  <c r="I92" i="167" s="1"/>
  <c r="E79" i="124"/>
  <c r="E66" i="169" s="1"/>
  <c r="E98" i="169" s="1"/>
  <c r="C74" i="123"/>
  <c r="C189" i="152" s="1"/>
  <c r="G76" i="123"/>
  <c r="G191" i="152" s="1"/>
  <c r="G79" i="123"/>
  <c r="G194" i="152" s="1"/>
  <c r="D97" i="111"/>
  <c r="R87" i="111"/>
  <c r="Z85" i="111"/>
  <c r="Z92" i="111" s="1"/>
  <c r="V98" i="111"/>
  <c r="A34" i="182"/>
  <c r="A10" i="182" s="1"/>
  <c r="M73" i="68" s="1"/>
  <c r="Z210" i="92"/>
  <c r="E105" i="92"/>
  <c r="B114" i="149"/>
  <c r="B96" i="149"/>
  <c r="B114" i="141"/>
  <c r="B96" i="141"/>
  <c r="B114" i="136"/>
  <c r="B96" i="136"/>
  <c r="B118" i="147"/>
  <c r="B100" i="147"/>
  <c r="B118" i="138"/>
  <c r="B100" i="138"/>
  <c r="B112" i="145"/>
  <c r="B94" i="145"/>
  <c r="B112" i="86"/>
  <c r="B94" i="86"/>
  <c r="B116" i="149"/>
  <c r="B98" i="149"/>
  <c r="B116" i="142"/>
  <c r="B98" i="142"/>
  <c r="B116" i="134"/>
  <c r="B98" i="134"/>
  <c r="B120" i="145"/>
  <c r="B102" i="145"/>
  <c r="B120" i="86"/>
  <c r="B102" i="86"/>
  <c r="B92" i="148"/>
  <c r="B110" i="148"/>
  <c r="B110" i="141"/>
  <c r="B92" i="141"/>
  <c r="B111" i="151"/>
  <c r="B93" i="151"/>
  <c r="B111" i="143"/>
  <c r="B93" i="143"/>
  <c r="B111" i="86"/>
  <c r="B93" i="86"/>
  <c r="B115" i="148"/>
  <c r="B97" i="148"/>
  <c r="B115" i="141"/>
  <c r="B97" i="141"/>
  <c r="B119" i="151"/>
  <c r="B101" i="151"/>
  <c r="B119" i="143"/>
  <c r="B101" i="143"/>
  <c r="B119" i="86"/>
  <c r="B101" i="86"/>
  <c r="B114" i="162"/>
  <c r="B96" i="162"/>
  <c r="B118" i="162"/>
  <c r="B100" i="162"/>
  <c r="B102" i="150"/>
  <c r="B120" i="150"/>
  <c r="C85" i="208"/>
  <c r="B125" i="95"/>
  <c r="B114" i="139"/>
  <c r="B96" i="139"/>
  <c r="B114" i="140"/>
  <c r="B96" i="140"/>
  <c r="B118" i="144"/>
  <c r="B100" i="144"/>
  <c r="B118" i="134"/>
  <c r="B100" i="134"/>
  <c r="B66" i="167"/>
  <c r="B83" i="167" s="1"/>
  <c r="B98" i="167" s="1"/>
  <c r="B66" i="169"/>
  <c r="B83" i="169" s="1"/>
  <c r="B98" i="169" s="1"/>
  <c r="B66" i="166"/>
  <c r="B83" i="166" s="1"/>
  <c r="B98" i="166" s="1"/>
  <c r="B98" i="148"/>
  <c r="B116" i="148"/>
  <c r="B110" i="139"/>
  <c r="B92" i="139"/>
  <c r="B110" i="136"/>
  <c r="B92" i="136"/>
  <c r="B111" i="146"/>
  <c r="B93" i="146"/>
  <c r="B111" i="138"/>
  <c r="B93" i="138"/>
  <c r="B115" i="150"/>
  <c r="B97" i="150"/>
  <c r="B115" i="139"/>
  <c r="B97" i="139"/>
  <c r="B115" i="136"/>
  <c r="B97" i="136"/>
  <c r="B119" i="146"/>
  <c r="B101" i="146"/>
  <c r="B119" i="138"/>
  <c r="B101" i="138"/>
  <c r="B106" i="95"/>
  <c r="L52" i="212"/>
  <c r="B112" i="144"/>
  <c r="B94" i="144"/>
  <c r="B116" i="138"/>
  <c r="B98" i="138"/>
  <c r="B110" i="147"/>
  <c r="B92" i="147"/>
  <c r="B111" i="162"/>
  <c r="B93" i="162"/>
  <c r="B119" i="148"/>
  <c r="B101" i="148"/>
  <c r="C73" i="208"/>
  <c r="B113" i="95"/>
  <c r="B113" i="151"/>
  <c r="B95" i="151"/>
  <c r="B113" i="143"/>
  <c r="B95" i="143"/>
  <c r="B113" i="134"/>
  <c r="B95" i="134"/>
  <c r="B117" i="146"/>
  <c r="B99" i="146"/>
  <c r="B117" i="139"/>
  <c r="B99" i="139"/>
  <c r="B112" i="151"/>
  <c r="B94" i="151"/>
  <c r="B112" i="162"/>
  <c r="B94" i="162"/>
  <c r="B112" i="135"/>
  <c r="B94" i="135"/>
  <c r="B116" i="147"/>
  <c r="B98" i="147"/>
  <c r="B116" i="139"/>
  <c r="B98" i="139"/>
  <c r="B120" i="151"/>
  <c r="B102" i="151"/>
  <c r="B120" i="162"/>
  <c r="B102" i="162"/>
  <c r="B120" i="135"/>
  <c r="B102" i="135"/>
  <c r="B110" i="144"/>
  <c r="B92" i="144"/>
  <c r="B110" i="134"/>
  <c r="B92" i="134"/>
  <c r="B111" i="149"/>
  <c r="B93" i="149"/>
  <c r="B111" i="142"/>
  <c r="B93" i="142"/>
  <c r="B111" i="135"/>
  <c r="B93" i="135"/>
  <c r="B115" i="144"/>
  <c r="B97" i="144"/>
  <c r="B115" i="134"/>
  <c r="B97" i="134"/>
  <c r="B119" i="150"/>
  <c r="B101" i="150"/>
  <c r="B119" i="142"/>
  <c r="B101" i="142"/>
  <c r="B119" i="135"/>
  <c r="B101" i="135"/>
  <c r="E258" i="108"/>
  <c r="D258" i="108" s="1"/>
  <c r="D239" i="108" s="1"/>
  <c r="C615" i="92" s="1"/>
  <c r="D243" i="152" s="1"/>
  <c r="E334" i="95"/>
  <c r="B61" i="167"/>
  <c r="B78" i="167" s="1"/>
  <c r="B93" i="167" s="1"/>
  <c r="B61" i="169"/>
  <c r="B78" i="169" s="1"/>
  <c r="B93" i="169" s="1"/>
  <c r="B61" i="166"/>
  <c r="B78" i="166" s="1"/>
  <c r="B93" i="166" s="1"/>
  <c r="B62" i="167"/>
  <c r="B79" i="167" s="1"/>
  <c r="B94" i="167" s="1"/>
  <c r="B62" i="169"/>
  <c r="B79" i="169" s="1"/>
  <c r="B94" i="169" s="1"/>
  <c r="B62" i="166"/>
  <c r="B79" i="166" s="1"/>
  <c r="B94" i="166" s="1"/>
  <c r="B110" i="143"/>
  <c r="B92" i="143"/>
  <c r="B111" i="137"/>
  <c r="B93" i="137"/>
  <c r="B115" i="137"/>
  <c r="B97" i="137"/>
  <c r="B119" i="140"/>
  <c r="B101" i="140"/>
  <c r="B113" i="86"/>
  <c r="B95" i="86"/>
  <c r="B113" i="137"/>
  <c r="B95" i="137"/>
  <c r="B112" i="149"/>
  <c r="B94" i="149"/>
  <c r="B119" i="137"/>
  <c r="B101" i="137"/>
  <c r="B113" i="140"/>
  <c r="B95" i="140"/>
  <c r="B117" i="138"/>
  <c r="B99" i="138"/>
  <c r="B116" i="143"/>
  <c r="B98" i="143"/>
  <c r="B110" i="150"/>
  <c r="B92" i="150"/>
  <c r="B113" i="136"/>
  <c r="B95" i="136"/>
  <c r="B114" i="151"/>
  <c r="B96" i="151"/>
  <c r="B118" i="146"/>
  <c r="B100" i="146"/>
  <c r="B58" i="167"/>
  <c r="B75" i="167" s="1"/>
  <c r="B90" i="167" s="1"/>
  <c r="B58" i="169"/>
  <c r="B75" i="169" s="1"/>
  <c r="B90" i="169" s="1"/>
  <c r="B58" i="166"/>
  <c r="B75" i="166" s="1"/>
  <c r="B90" i="166" s="1"/>
  <c r="C76" i="123"/>
  <c r="C191" i="152" s="1"/>
  <c r="C79" i="123"/>
  <c r="C194" i="152" s="1"/>
  <c r="M85" i="111"/>
  <c r="M92" i="111" s="1"/>
  <c r="Q99" i="111"/>
  <c r="F87" i="111"/>
  <c r="AL87" i="111"/>
  <c r="N100" i="111"/>
  <c r="H31" i="86"/>
  <c r="I31" i="86" s="1"/>
  <c r="A31" i="86" s="1"/>
  <c r="A10" i="121"/>
  <c r="M37" i="68" s="1"/>
  <c r="E76" i="123"/>
  <c r="K86" i="126"/>
  <c r="C327" i="152" s="1"/>
  <c r="A34" i="181"/>
  <c r="A10" i="181" s="1"/>
  <c r="M72" i="68" s="1"/>
  <c r="B57" i="167"/>
  <c r="B74" i="167" s="1"/>
  <c r="B89" i="167" s="1"/>
  <c r="B57" i="166"/>
  <c r="B74" i="166" s="1"/>
  <c r="B89" i="166" s="1"/>
  <c r="B57" i="169"/>
  <c r="B74" i="169" s="1"/>
  <c r="B89" i="169" s="1"/>
  <c r="B63" i="169"/>
  <c r="B80" i="169" s="1"/>
  <c r="B95" i="169" s="1"/>
  <c r="B63" i="166"/>
  <c r="B80" i="166" s="1"/>
  <c r="B95" i="166" s="1"/>
  <c r="B63" i="167"/>
  <c r="B80" i="167" s="1"/>
  <c r="B95" i="167" s="1"/>
  <c r="B56" i="166"/>
  <c r="B73" i="166" s="1"/>
  <c r="B88" i="166" s="1"/>
  <c r="B56" i="169"/>
  <c r="B73" i="169" s="1"/>
  <c r="B88" i="169" s="1"/>
  <c r="B56" i="167"/>
  <c r="B73" i="167" s="1"/>
  <c r="B88" i="167" s="1"/>
  <c r="B113" i="145"/>
  <c r="B95" i="145"/>
  <c r="B113" i="135"/>
  <c r="B95" i="135"/>
  <c r="B117" i="149"/>
  <c r="B99" i="149"/>
  <c r="B117" i="142"/>
  <c r="B99" i="142"/>
  <c r="B117" i="86"/>
  <c r="B99" i="86"/>
  <c r="B94" i="148"/>
  <c r="B112" i="148"/>
  <c r="B60" i="169"/>
  <c r="B77" i="169" s="1"/>
  <c r="B92" i="169" s="1"/>
  <c r="B60" i="166"/>
  <c r="B77" i="166" s="1"/>
  <c r="B92" i="166" s="1"/>
  <c r="B60" i="167"/>
  <c r="B77" i="167" s="1"/>
  <c r="B92" i="167" s="1"/>
  <c r="B113" i="146"/>
  <c r="B95" i="146"/>
  <c r="B117" i="162"/>
  <c r="B99" i="162"/>
  <c r="B65" i="167"/>
  <c r="B82" i="167" s="1"/>
  <c r="B97" i="167" s="1"/>
  <c r="B65" i="169"/>
  <c r="B82" i="169" s="1"/>
  <c r="B97" i="169" s="1"/>
  <c r="B65" i="166"/>
  <c r="B82" i="166" s="1"/>
  <c r="B97" i="166" s="1"/>
  <c r="B112" i="138"/>
  <c r="B94" i="138"/>
  <c r="B110" i="142"/>
  <c r="B92" i="142"/>
  <c r="B111" i="148"/>
  <c r="B93" i="148"/>
  <c r="B115" i="142"/>
  <c r="B97" i="142"/>
  <c r="B119" i="162"/>
  <c r="B101" i="162"/>
  <c r="B59" i="169"/>
  <c r="B76" i="169" s="1"/>
  <c r="B91" i="169" s="1"/>
  <c r="B59" i="166"/>
  <c r="B76" i="166" s="1"/>
  <c r="B91" i="166" s="1"/>
  <c r="B59" i="167"/>
  <c r="B76" i="167" s="1"/>
  <c r="B91" i="167" s="1"/>
  <c r="B113" i="144"/>
  <c r="B95" i="144"/>
  <c r="B113" i="138"/>
  <c r="B95" i="138"/>
  <c r="B117" i="147"/>
  <c r="B99" i="147"/>
  <c r="B117" i="141"/>
  <c r="B99" i="141"/>
  <c r="B117" i="140"/>
  <c r="B99" i="140"/>
  <c r="B112" i="143"/>
  <c r="B94" i="143"/>
  <c r="B112" i="136"/>
  <c r="B94" i="136"/>
  <c r="B116" i="141"/>
  <c r="B98" i="141"/>
  <c r="B116" i="140"/>
  <c r="B98" i="140"/>
  <c r="B120" i="143"/>
  <c r="B102" i="143"/>
  <c r="B120" i="136"/>
  <c r="B102" i="136"/>
  <c r="C78" i="208"/>
  <c r="B118" i="95"/>
  <c r="C86" i="208"/>
  <c r="B126" i="95"/>
  <c r="B92" i="95"/>
  <c r="L38" i="212"/>
  <c r="E57" i="123"/>
  <c r="B96" i="150"/>
  <c r="B114" i="150"/>
  <c r="B118" i="135"/>
  <c r="B100" i="135"/>
  <c r="B113" i="150"/>
  <c r="B95" i="150"/>
  <c r="B117" i="148"/>
  <c r="B99" i="148"/>
  <c r="B98" i="150"/>
  <c r="B116" i="150"/>
  <c r="L44" i="212"/>
  <c r="B98" i="95"/>
  <c r="B114" i="146"/>
  <c r="B96" i="146"/>
  <c r="B114" i="142"/>
  <c r="B96" i="142"/>
  <c r="B118" i="151"/>
  <c r="B100" i="151"/>
  <c r="B118" i="143"/>
  <c r="B100" i="143"/>
  <c r="B118" i="137"/>
  <c r="B100" i="137"/>
  <c r="L41" i="212"/>
  <c r="B95" i="95"/>
  <c r="B114" i="135"/>
  <c r="B96" i="135"/>
  <c r="B113" i="142"/>
  <c r="B95" i="142"/>
  <c r="B117" i="136"/>
  <c r="B99" i="136"/>
  <c r="B112" i="146"/>
  <c r="B94" i="146"/>
  <c r="B116" i="146"/>
  <c r="B98" i="146"/>
  <c r="B120" i="146"/>
  <c r="B102" i="146"/>
  <c r="B113" i="149"/>
  <c r="B95" i="149"/>
  <c r="B117" i="145"/>
  <c r="B99" i="145"/>
  <c r="B117" i="137"/>
  <c r="B99" i="137"/>
  <c r="B110" i="140"/>
  <c r="B92" i="140"/>
  <c r="B115" i="140"/>
  <c r="B97" i="140"/>
  <c r="B114" i="148"/>
  <c r="B96" i="148"/>
  <c r="B113" i="162"/>
  <c r="B95" i="162"/>
  <c r="B112" i="141"/>
  <c r="B94" i="141"/>
  <c r="B116" i="136"/>
  <c r="B98" i="136"/>
  <c r="B120" i="140"/>
  <c r="B102" i="140"/>
  <c r="B118" i="142"/>
  <c r="B100" i="142"/>
  <c r="B94" i="95"/>
  <c r="L40" i="212"/>
  <c r="B114" i="145"/>
  <c r="B96" i="145"/>
  <c r="B118" i="145"/>
  <c r="B100" i="145"/>
  <c r="B117" i="150"/>
  <c r="B99" i="150"/>
  <c r="B112" i="137"/>
  <c r="B94" i="137"/>
  <c r="B116" i="137"/>
  <c r="B98" i="137"/>
  <c r="D74" i="123"/>
  <c r="D189" i="152" s="1"/>
  <c r="D76" i="123"/>
  <c r="D191" i="152" s="1"/>
  <c r="G64" i="123"/>
  <c r="G179" i="152" s="1"/>
  <c r="H74" i="123"/>
  <c r="H189" i="152" s="1"/>
  <c r="D64" i="123"/>
  <c r="D179" i="152" s="1"/>
  <c r="V97" i="111"/>
  <c r="E98" i="111"/>
  <c r="D100" i="111"/>
  <c r="C290" i="148"/>
  <c r="J85" i="111"/>
  <c r="J92" i="111" s="1"/>
  <c r="I31" i="136"/>
  <c r="A31" i="136" s="1"/>
  <c r="D99" i="111"/>
  <c r="D164" i="209"/>
  <c r="B114" i="147"/>
  <c r="B96" i="147"/>
  <c r="B114" i="138"/>
  <c r="B96" i="138"/>
  <c r="B118" i="149"/>
  <c r="B100" i="149"/>
  <c r="B118" i="141"/>
  <c r="B100" i="141"/>
  <c r="B118" i="136"/>
  <c r="B100" i="136"/>
  <c r="B112" i="142"/>
  <c r="B94" i="142"/>
  <c r="B112" i="134"/>
  <c r="B94" i="134"/>
  <c r="B116" i="145"/>
  <c r="B98" i="145"/>
  <c r="B116" i="86"/>
  <c r="B98" i="86"/>
  <c r="B120" i="149"/>
  <c r="B102" i="149"/>
  <c r="B120" i="142"/>
  <c r="B102" i="142"/>
  <c r="B120" i="134"/>
  <c r="B102" i="134"/>
  <c r="B110" i="151"/>
  <c r="B92" i="151"/>
  <c r="B110" i="145"/>
  <c r="B92" i="145"/>
  <c r="B110" i="86"/>
  <c r="B92" i="86"/>
  <c r="B111" i="147"/>
  <c r="B93" i="147"/>
  <c r="B111" i="141"/>
  <c r="B93" i="141"/>
  <c r="B115" i="151"/>
  <c r="B97" i="151"/>
  <c r="B115" i="145"/>
  <c r="B97" i="145"/>
  <c r="B115" i="86"/>
  <c r="B97" i="86"/>
  <c r="B119" i="147"/>
  <c r="B101" i="147"/>
  <c r="B119" i="141"/>
  <c r="B101" i="141"/>
  <c r="B114" i="86"/>
  <c r="B96" i="86"/>
  <c r="B118" i="86"/>
  <c r="B100" i="86"/>
  <c r="B114" i="144"/>
  <c r="B96" i="144"/>
  <c r="B114" i="134"/>
  <c r="B96" i="134"/>
  <c r="B100" i="148"/>
  <c r="B118" i="148"/>
  <c r="B118" i="139"/>
  <c r="B100" i="139"/>
  <c r="B118" i="140"/>
  <c r="B100" i="140"/>
  <c r="B94" i="150"/>
  <c r="B112" i="150"/>
  <c r="B102" i="148"/>
  <c r="B120" i="148"/>
  <c r="B110" i="146"/>
  <c r="B92" i="146"/>
  <c r="B110" i="138"/>
  <c r="B92" i="138"/>
  <c r="B111" i="150"/>
  <c r="B93" i="150"/>
  <c r="B111" i="139"/>
  <c r="B93" i="139"/>
  <c r="B111" i="136"/>
  <c r="B93" i="136"/>
  <c r="B115" i="146"/>
  <c r="B97" i="146"/>
  <c r="B115" i="138"/>
  <c r="B97" i="138"/>
  <c r="B119" i="149"/>
  <c r="B101" i="149"/>
  <c r="B119" i="139"/>
  <c r="B101" i="139"/>
  <c r="B119" i="136"/>
  <c r="B101" i="136"/>
  <c r="L36" i="212"/>
  <c r="B90" i="95"/>
  <c r="B91" i="95"/>
  <c r="L37" i="212"/>
  <c r="B118" i="150"/>
  <c r="B100" i="150"/>
  <c r="B120" i="138"/>
  <c r="B102" i="138"/>
  <c r="B110" i="137"/>
  <c r="B92" i="137"/>
  <c r="B115" i="147"/>
  <c r="B97" i="147"/>
  <c r="C74" i="208"/>
  <c r="B114" i="95"/>
  <c r="B113" i="147"/>
  <c r="B95" i="147"/>
  <c r="B113" i="139"/>
  <c r="B95" i="139"/>
  <c r="B117" i="151"/>
  <c r="B99" i="151"/>
  <c r="B117" i="143"/>
  <c r="B99" i="143"/>
  <c r="B117" i="134"/>
  <c r="B99" i="134"/>
  <c r="B112" i="147"/>
  <c r="B94" i="147"/>
  <c r="B112" i="139"/>
  <c r="B94" i="139"/>
  <c r="B116" i="151"/>
  <c r="B98" i="151"/>
  <c r="B116" i="162"/>
  <c r="B98" i="162"/>
  <c r="B116" i="135"/>
  <c r="B98" i="135"/>
  <c r="B120" i="147"/>
  <c r="B102" i="147"/>
  <c r="B120" i="139"/>
  <c r="B102" i="139"/>
  <c r="B110" i="149"/>
  <c r="B92" i="149"/>
  <c r="B110" i="162"/>
  <c r="B92" i="162"/>
  <c r="B110" i="135"/>
  <c r="B92" i="135"/>
  <c r="B111" i="144"/>
  <c r="B93" i="144"/>
  <c r="B111" i="134"/>
  <c r="B93" i="134"/>
  <c r="B115" i="149"/>
  <c r="B97" i="149"/>
  <c r="B115" i="162"/>
  <c r="B97" i="162"/>
  <c r="B115" i="135"/>
  <c r="B97" i="135"/>
  <c r="B119" i="144"/>
  <c r="B101" i="144"/>
  <c r="B119" i="134"/>
  <c r="B101" i="134"/>
  <c r="B64" i="169"/>
  <c r="B81" i="169" s="1"/>
  <c r="B96" i="169" s="1"/>
  <c r="B64" i="166"/>
  <c r="B81" i="166" s="1"/>
  <c r="B96" i="166" s="1"/>
  <c r="B64" i="167"/>
  <c r="B81" i="167" s="1"/>
  <c r="B96" i="167" s="1"/>
  <c r="B111" i="145"/>
  <c r="B93" i="145"/>
  <c r="B115" i="143"/>
  <c r="B97" i="143"/>
  <c r="B119" i="145"/>
  <c r="B101" i="145"/>
  <c r="L237" i="92"/>
  <c r="L266" i="92" s="1"/>
  <c r="L239" i="92"/>
  <c r="L268" i="92" s="1"/>
  <c r="J105" i="92"/>
  <c r="M105" i="92"/>
  <c r="F105" i="92"/>
  <c r="S210" i="92"/>
  <c r="G105" i="92"/>
  <c r="L253" i="92"/>
  <c r="L282" i="92" s="1"/>
  <c r="L105" i="92"/>
  <c r="R210" i="92"/>
  <c r="AB221" i="92"/>
  <c r="AB210" i="92"/>
  <c r="N105" i="92"/>
  <c r="AA210" i="92"/>
  <c r="X210" i="92"/>
  <c r="AB226" i="92"/>
  <c r="AB217" i="92"/>
  <c r="N253" i="92"/>
  <c r="N282" i="92" s="1"/>
  <c r="J180" i="92"/>
  <c r="J209" i="92" s="1"/>
  <c r="Y210" i="92"/>
  <c r="D105" i="92"/>
  <c r="M237" i="92"/>
  <c r="M266" i="92" s="1"/>
  <c r="M239" i="92"/>
  <c r="M268" i="92" s="1"/>
  <c r="M244" i="92"/>
  <c r="M273" i="92" s="1"/>
  <c r="N248" i="92"/>
  <c r="N277" i="92" s="1"/>
  <c r="K105" i="92"/>
  <c r="M253" i="92"/>
  <c r="M282" i="92" s="1"/>
  <c r="L244" i="92"/>
  <c r="L273" i="92" s="1"/>
  <c r="M248" i="92"/>
  <c r="M277" i="92" s="1"/>
  <c r="H237" i="92"/>
  <c r="H266" i="92" s="1"/>
  <c r="C237" i="92"/>
  <c r="C266" i="92" s="1"/>
  <c r="D253" i="92"/>
  <c r="I253" i="92"/>
  <c r="I282" i="92" s="1"/>
  <c r="C239" i="92"/>
  <c r="C268" i="92" s="1"/>
  <c r="C244" i="92"/>
  <c r="C273" i="92" s="1"/>
  <c r="H244" i="92"/>
  <c r="H273" i="92" s="1"/>
  <c r="H105" i="92"/>
  <c r="F237" i="92"/>
  <c r="F266" i="92" s="1"/>
  <c r="G237" i="92"/>
  <c r="G266" i="92" s="1"/>
  <c r="H253" i="92"/>
  <c r="H282" i="92" s="1"/>
  <c r="C253" i="92"/>
  <c r="F239" i="92"/>
  <c r="F268" i="92" s="1"/>
  <c r="G239" i="92"/>
  <c r="G268" i="92" s="1"/>
  <c r="F244" i="92"/>
  <c r="F273" i="92" s="1"/>
  <c r="G244" i="92"/>
  <c r="G273" i="92" s="1"/>
  <c r="C248" i="92"/>
  <c r="C277" i="92" s="1"/>
  <c r="H248" i="92"/>
  <c r="H277" i="92" s="1"/>
  <c r="H239" i="92"/>
  <c r="H268" i="92" s="1"/>
  <c r="I248" i="92"/>
  <c r="I277" i="92" s="1"/>
  <c r="D248" i="92"/>
  <c r="D277" i="92" s="1"/>
  <c r="E237" i="92"/>
  <c r="E266" i="92" s="1"/>
  <c r="J237" i="92"/>
  <c r="J266" i="92" s="1"/>
  <c r="K237" i="92"/>
  <c r="K266" i="92" s="1"/>
  <c r="F253" i="92"/>
  <c r="F282" i="92" s="1"/>
  <c r="G253" i="92"/>
  <c r="G282" i="92" s="1"/>
  <c r="J239" i="92"/>
  <c r="J268" i="92" s="1"/>
  <c r="K239" i="92"/>
  <c r="K268" i="92" s="1"/>
  <c r="E239" i="92"/>
  <c r="E268" i="92" s="1"/>
  <c r="E244" i="92"/>
  <c r="E273" i="92" s="1"/>
  <c r="J244" i="92"/>
  <c r="J273" i="92" s="1"/>
  <c r="K244" i="92"/>
  <c r="K273" i="92" s="1"/>
  <c r="F248" i="92"/>
  <c r="F277" i="92" s="1"/>
  <c r="G248" i="92"/>
  <c r="G277" i="92" s="1"/>
  <c r="L248" i="92"/>
  <c r="L277" i="92" s="1"/>
  <c r="D237" i="92"/>
  <c r="D266" i="92" s="1"/>
  <c r="I237" i="92"/>
  <c r="I266" i="92" s="1"/>
  <c r="N237" i="92"/>
  <c r="N266" i="92" s="1"/>
  <c r="E253" i="92"/>
  <c r="E282" i="92" s="1"/>
  <c r="J253" i="92"/>
  <c r="J282" i="92" s="1"/>
  <c r="K253" i="92"/>
  <c r="K282" i="92" s="1"/>
  <c r="N239" i="92"/>
  <c r="N268" i="92" s="1"/>
  <c r="D239" i="92"/>
  <c r="D268" i="92" s="1"/>
  <c r="I239" i="92"/>
  <c r="I268" i="92" s="1"/>
  <c r="I244" i="92"/>
  <c r="I273" i="92" s="1"/>
  <c r="N244" i="92"/>
  <c r="N273" i="92" s="1"/>
  <c r="D244" i="92"/>
  <c r="E248" i="92"/>
  <c r="E277" i="92" s="1"/>
  <c r="J248" i="92"/>
  <c r="J277" i="92" s="1"/>
  <c r="K248" i="92"/>
  <c r="K277" i="92" s="1"/>
  <c r="Q20" i="93"/>
  <c r="Q34" i="93"/>
  <c r="R23" i="93"/>
  <c r="M83" i="227"/>
  <c r="M85" i="227" s="1"/>
  <c r="M87" i="227" s="1"/>
  <c r="N83" i="227"/>
  <c r="N85" i="227" s="1"/>
  <c r="N87" i="227" s="1"/>
  <c r="O127" i="155"/>
  <c r="O129" i="155"/>
  <c r="B374" i="92"/>
  <c r="B398" i="92" s="1"/>
  <c r="B500" i="92" s="1"/>
  <c r="B182" i="92"/>
  <c r="B195" i="92"/>
  <c r="B387" i="92"/>
  <c r="B411" i="92" s="1"/>
  <c r="B513" i="92" s="1"/>
  <c r="B389" i="92"/>
  <c r="B413" i="92" s="1"/>
  <c r="B515" i="92" s="1"/>
  <c r="B197" i="92"/>
  <c r="B372" i="92"/>
  <c r="B396" i="92" s="1"/>
  <c r="B498" i="92" s="1"/>
  <c r="B180" i="92"/>
  <c r="B388" i="92"/>
  <c r="B412" i="92" s="1"/>
  <c r="B514" i="92" s="1"/>
  <c r="B196" i="92"/>
  <c r="B385" i="92"/>
  <c r="B409" i="92" s="1"/>
  <c r="B511" i="92" s="1"/>
  <c r="B193" i="92"/>
  <c r="B381" i="92"/>
  <c r="B405" i="92" s="1"/>
  <c r="B507" i="92" s="1"/>
  <c r="B189" i="92"/>
  <c r="B184" i="92"/>
  <c r="B376" i="92"/>
  <c r="B400" i="92" s="1"/>
  <c r="B502" i="92" s="1"/>
  <c r="B192" i="92"/>
  <c r="B384" i="92"/>
  <c r="B408" i="92" s="1"/>
  <c r="B510" i="92" s="1"/>
  <c r="B599" i="92"/>
  <c r="B549" i="92"/>
  <c r="B377" i="92"/>
  <c r="B401" i="92" s="1"/>
  <c r="B503" i="92" s="1"/>
  <c r="B185" i="92"/>
  <c r="B386" i="92"/>
  <c r="B410" i="92" s="1"/>
  <c r="B512" i="92" s="1"/>
  <c r="B194" i="92"/>
  <c r="B382" i="92"/>
  <c r="B406" i="92" s="1"/>
  <c r="B508" i="92" s="1"/>
  <c r="B190" i="92"/>
  <c r="B383" i="92"/>
  <c r="B407" i="92" s="1"/>
  <c r="B509" i="92" s="1"/>
  <c r="B191" i="92"/>
  <c r="B380" i="92"/>
  <c r="B404" i="92" s="1"/>
  <c r="B506" i="92" s="1"/>
  <c r="B188" i="92"/>
  <c r="B378" i="92"/>
  <c r="B402" i="92" s="1"/>
  <c r="B504" i="92" s="1"/>
  <c r="B186" i="92"/>
  <c r="B379" i="92"/>
  <c r="B403" i="92" s="1"/>
  <c r="B505" i="92" s="1"/>
  <c r="B187" i="92"/>
  <c r="B375" i="92"/>
  <c r="B399" i="92" s="1"/>
  <c r="B501" i="92" s="1"/>
  <c r="B183" i="92"/>
  <c r="B373" i="92"/>
  <c r="B397" i="92" s="1"/>
  <c r="B499" i="92" s="1"/>
  <c r="B181" i="92"/>
  <c r="B179" i="92"/>
  <c r="B371" i="92"/>
  <c r="B395" i="92" s="1"/>
  <c r="B497" i="92" s="1"/>
  <c r="C168" i="92"/>
  <c r="B24" i="105"/>
  <c r="D214" i="209"/>
  <c r="D198" i="209"/>
  <c r="D163" i="209"/>
  <c r="D170" i="209" s="1"/>
  <c r="C215" i="209"/>
  <c r="C238" i="209" s="1"/>
  <c r="E152" i="209"/>
  <c r="E204" i="209" s="1"/>
  <c r="F50" i="209"/>
  <c r="E156" i="209"/>
  <c r="E208" i="209" s="1"/>
  <c r="F54" i="209"/>
  <c r="E155" i="209"/>
  <c r="F53" i="209"/>
  <c r="D81" i="209"/>
  <c r="D77" i="209"/>
  <c r="F46" i="209"/>
  <c r="E148" i="209"/>
  <c r="E200" i="209" s="1"/>
  <c r="C216" i="209"/>
  <c r="E144" i="209"/>
  <c r="F42" i="209"/>
  <c r="F49" i="209"/>
  <c r="E151" i="209"/>
  <c r="E203" i="209" s="1"/>
  <c r="C87" i="209"/>
  <c r="C88" i="209" s="1"/>
  <c r="D70" i="209"/>
  <c r="E161" i="209"/>
  <c r="F59" i="209"/>
  <c r="G41" i="209"/>
  <c r="F143" i="209"/>
  <c r="C188" i="209"/>
  <c r="C171" i="209"/>
  <c r="C180" i="209"/>
  <c r="C182" i="209"/>
  <c r="C178" i="209"/>
  <c r="C169" i="209"/>
  <c r="C181" i="209"/>
  <c r="C173" i="209"/>
  <c r="C170" i="209"/>
  <c r="C185" i="209"/>
  <c r="C184" i="209"/>
  <c r="C174" i="209"/>
  <c r="C176" i="209"/>
  <c r="C177" i="209"/>
  <c r="F44" i="209"/>
  <c r="E146" i="209"/>
  <c r="E198" i="209" s="1"/>
  <c r="F145" i="209"/>
  <c r="G43" i="209"/>
  <c r="G160" i="209"/>
  <c r="H58" i="209"/>
  <c r="C172" i="209"/>
  <c r="E61" i="209"/>
  <c r="E70" i="209" s="1"/>
  <c r="G45" i="209"/>
  <c r="F147" i="209"/>
  <c r="E157" i="209"/>
  <c r="E209" i="209" s="1"/>
  <c r="F55" i="209"/>
  <c r="D83" i="209"/>
  <c r="D79" i="209"/>
  <c r="D62" i="209"/>
  <c r="D75" i="209"/>
  <c r="D67" i="209"/>
  <c r="D74" i="209"/>
  <c r="D78" i="209"/>
  <c r="D73" i="209"/>
  <c r="D86" i="209"/>
  <c r="D80" i="209"/>
  <c r="D72" i="209"/>
  <c r="D69" i="209"/>
  <c r="D84" i="209"/>
  <c r="D71" i="209"/>
  <c r="D68" i="209"/>
  <c r="D76" i="209"/>
  <c r="F149" i="209"/>
  <c r="G47" i="209"/>
  <c r="F56" i="209"/>
  <c r="E158" i="209"/>
  <c r="E210" i="209" s="1"/>
  <c r="C183" i="209"/>
  <c r="G57" i="209"/>
  <c r="F159" i="209"/>
  <c r="E153" i="209"/>
  <c r="E205" i="209" s="1"/>
  <c r="F51" i="209"/>
  <c r="C187" i="209"/>
  <c r="D85" i="209"/>
  <c r="F162" i="209"/>
  <c r="G60" i="209"/>
  <c r="F154" i="209"/>
  <c r="G52" i="209"/>
  <c r="F150" i="209"/>
  <c r="G48" i="209"/>
  <c r="C186" i="209"/>
  <c r="G52" i="182"/>
  <c r="D119" i="108"/>
  <c r="D140" i="108" s="1"/>
  <c r="D121" i="108"/>
  <c r="D123" i="108"/>
  <c r="K235" i="95"/>
  <c r="D124" i="108"/>
  <c r="D120" i="108"/>
  <c r="K234" i="95"/>
  <c r="D114" i="108"/>
  <c r="D110" i="108"/>
  <c r="D113" i="108"/>
  <c r="D109" i="108"/>
  <c r="D133" i="108" s="1"/>
  <c r="D111" i="108"/>
  <c r="G51" i="181"/>
  <c r="G49" i="181"/>
  <c r="G48" i="181"/>
  <c r="A87" i="126"/>
  <c r="A10" i="126" s="1"/>
  <c r="M51" i="68" s="1"/>
  <c r="I77" i="124"/>
  <c r="I64" i="166" s="1"/>
  <c r="I96" i="166" s="1"/>
  <c r="E74" i="123"/>
  <c r="I74" i="123"/>
  <c r="I78" i="123"/>
  <c r="E78" i="123"/>
  <c r="I73" i="123"/>
  <c r="E73" i="123"/>
  <c r="I77" i="123"/>
  <c r="E77" i="123"/>
  <c r="E79" i="123"/>
  <c r="I79" i="123"/>
  <c r="I70" i="123"/>
  <c r="E71" i="123"/>
  <c r="F56" i="123"/>
  <c r="F171" i="152" s="1"/>
  <c r="F63" i="123"/>
  <c r="F178" i="152" s="1"/>
  <c r="G60" i="123"/>
  <c r="G175" i="152" s="1"/>
  <c r="D63" i="123"/>
  <c r="D178" i="152" s="1"/>
  <c r="C63" i="123"/>
  <c r="C178" i="152" s="1"/>
  <c r="H60" i="123"/>
  <c r="H175" i="152" s="1"/>
  <c r="G63" i="123"/>
  <c r="G178" i="152" s="1"/>
  <c r="F62" i="123"/>
  <c r="F177" i="152" s="1"/>
  <c r="D62" i="123"/>
  <c r="D177" i="152" s="1"/>
  <c r="D56" i="123"/>
  <c r="D171" i="152" s="1"/>
  <c r="I64" i="123"/>
  <c r="E64" i="123"/>
  <c r="I63" i="123"/>
  <c r="E63" i="123"/>
  <c r="E62" i="123"/>
  <c r="I62" i="123"/>
  <c r="E56" i="123"/>
  <c r="I56" i="123"/>
  <c r="I60" i="123"/>
  <c r="E60" i="123"/>
  <c r="E58" i="123"/>
  <c r="I58" i="123"/>
  <c r="I55" i="123"/>
  <c r="E55" i="123"/>
  <c r="I59" i="123"/>
  <c r="E59" i="123"/>
  <c r="E63" i="124"/>
  <c r="E210" i="152" s="1"/>
  <c r="F106" i="92"/>
  <c r="M37" i="226"/>
  <c r="M38" i="226" s="1"/>
  <c r="K37" i="226"/>
  <c r="K38" i="226" s="1"/>
  <c r="L37" i="226"/>
  <c r="L38" i="226" s="1"/>
  <c r="K85" i="111"/>
  <c r="K92" i="111" s="1"/>
  <c r="R85" i="111"/>
  <c r="R92" i="111" s="1"/>
  <c r="Q87" i="111"/>
  <c r="W100" i="111"/>
  <c r="AD85" i="111"/>
  <c r="AD92" i="111" s="1"/>
  <c r="E39" i="96"/>
  <c r="P24" i="113" s="1"/>
  <c r="P25" i="113" s="1"/>
  <c r="P30" i="113" s="1"/>
  <c r="C36" i="96"/>
  <c r="D44" i="96" s="1"/>
  <c r="I44" i="96" s="1"/>
  <c r="D326" i="95" s="1"/>
  <c r="P97" i="111"/>
  <c r="AG85" i="111"/>
  <c r="AG92" i="111" s="1"/>
  <c r="J99" i="111"/>
  <c r="J102" i="111" s="1"/>
  <c r="AM87" i="111"/>
  <c r="AO85" i="111"/>
  <c r="AO92" i="111" s="1"/>
  <c r="C100" i="111"/>
  <c r="N87" i="111"/>
  <c r="H102" i="111"/>
  <c r="C202" i="134"/>
  <c r="C168" i="134"/>
  <c r="V99" i="111"/>
  <c r="P87" i="111"/>
  <c r="P85" i="111"/>
  <c r="P92" i="111" s="1"/>
  <c r="M100" i="111"/>
  <c r="U87" i="111"/>
  <c r="AK85" i="111"/>
  <c r="AK92" i="111" s="1"/>
  <c r="N98" i="111"/>
  <c r="C85" i="111"/>
  <c r="C92" i="111" s="1"/>
  <c r="C97" i="111"/>
  <c r="C290" i="146"/>
  <c r="AQ85" i="111"/>
  <c r="AQ92" i="111" s="1"/>
  <c r="AQ87" i="111"/>
  <c r="W97" i="111"/>
  <c r="G100" i="111"/>
  <c r="M98" i="111"/>
  <c r="I87" i="111"/>
  <c r="Y85" i="111"/>
  <c r="Y92" i="111" s="1"/>
  <c r="V100" i="111"/>
  <c r="C200" i="86"/>
  <c r="C166" i="86"/>
  <c r="T87" i="111"/>
  <c r="T85" i="111"/>
  <c r="T92" i="111" s="1"/>
  <c r="H97" i="111"/>
  <c r="E99" i="111"/>
  <c r="Z87" i="111"/>
  <c r="I100" i="111"/>
  <c r="C15" i="86"/>
  <c r="C290" i="86" s="1"/>
  <c r="C60" i="88"/>
  <c r="A61" i="88" s="1"/>
  <c r="A10" i="88" s="1"/>
  <c r="M50" i="68" s="1"/>
  <c r="Q85" i="111"/>
  <c r="Q92" i="111" s="1"/>
  <c r="R97" i="111"/>
  <c r="N85" i="111"/>
  <c r="N92" i="111" s="1"/>
  <c r="K87" i="111"/>
  <c r="E87" i="111"/>
  <c r="U85" i="111"/>
  <c r="U92" i="111" s="1"/>
  <c r="T97" i="111"/>
  <c r="I85" i="111"/>
  <c r="I92" i="111" s="1"/>
  <c r="N97" i="111"/>
  <c r="C204" i="86"/>
  <c r="C170" i="86"/>
  <c r="AB87" i="111"/>
  <c r="AB85" i="111"/>
  <c r="AB92" i="111" s="1"/>
  <c r="AC87" i="111"/>
  <c r="M99" i="111"/>
  <c r="C290" i="150"/>
  <c r="C181" i="134"/>
  <c r="C147" i="134"/>
  <c r="C87" i="134"/>
  <c r="C88" i="134" s="1"/>
  <c r="A10" i="96"/>
  <c r="M44" i="68" s="1"/>
  <c r="Q98" i="111"/>
  <c r="J97" i="111"/>
  <c r="G99" i="111"/>
  <c r="AD87" i="111"/>
  <c r="AM85" i="111"/>
  <c r="AM92" i="111" s="1"/>
  <c r="AA85" i="111"/>
  <c r="AA92" i="111" s="1"/>
  <c r="AA87" i="111"/>
  <c r="O97" i="111"/>
  <c r="X87" i="111"/>
  <c r="X85" i="111"/>
  <c r="X92" i="111" s="1"/>
  <c r="AP85" i="111"/>
  <c r="AP92" i="111" s="1"/>
  <c r="AP87" i="111"/>
  <c r="AF87" i="111"/>
  <c r="AF85" i="111"/>
  <c r="AF92" i="111" s="1"/>
  <c r="G98" i="111"/>
  <c r="E85" i="111"/>
  <c r="E92" i="111" s="1"/>
  <c r="A65" i="111"/>
  <c r="AI85" i="111"/>
  <c r="AI92" i="111" s="1"/>
  <c r="AI87" i="111"/>
  <c r="S97" i="111"/>
  <c r="C290" i="138"/>
  <c r="W85" i="111"/>
  <c r="W92" i="111" s="1"/>
  <c r="M97" i="111"/>
  <c r="W87" i="111"/>
  <c r="C183" i="86"/>
  <c r="C149" i="86"/>
  <c r="AO87" i="111"/>
  <c r="U100" i="111"/>
  <c r="F97" i="111"/>
  <c r="K99" i="111"/>
  <c r="O100" i="111"/>
  <c r="U98" i="111"/>
  <c r="D87" i="111"/>
  <c r="D85" i="111"/>
  <c r="D92" i="111" s="1"/>
  <c r="AJ87" i="111"/>
  <c r="AJ85" i="111"/>
  <c r="AJ92" i="111" s="1"/>
  <c r="C54" i="136"/>
  <c r="C290" i="136"/>
  <c r="M87" i="111"/>
  <c r="AC85" i="111"/>
  <c r="AC92" i="111" s="1"/>
  <c r="U99" i="111"/>
  <c r="J87" i="111"/>
  <c r="AE85" i="111"/>
  <c r="AE92" i="111" s="1"/>
  <c r="Q97" i="111"/>
  <c r="AE87" i="111"/>
  <c r="C185" i="134"/>
  <c r="C151" i="134"/>
  <c r="K100" i="111"/>
  <c r="AG87" i="111"/>
  <c r="O99" i="111"/>
  <c r="C290" i="141"/>
  <c r="C290" i="144"/>
  <c r="G85" i="111"/>
  <c r="G92" i="111" s="1"/>
  <c r="E97" i="111"/>
  <c r="G87" i="111"/>
  <c r="C198" i="134"/>
  <c r="C164" i="134"/>
  <c r="H87" i="111"/>
  <c r="H85" i="111"/>
  <c r="H92" i="111" s="1"/>
  <c r="AN87" i="111"/>
  <c r="AN85" i="111"/>
  <c r="AN92" i="111" s="1"/>
  <c r="S85" i="111"/>
  <c r="S92" i="111" s="1"/>
  <c r="S87" i="111"/>
  <c r="K97" i="111"/>
  <c r="C187" i="86"/>
  <c r="C153" i="86"/>
  <c r="O98" i="111"/>
  <c r="S99" i="111"/>
  <c r="S102" i="111" s="1"/>
  <c r="O85" i="111"/>
  <c r="O92" i="111" s="1"/>
  <c r="I97" i="111"/>
  <c r="O87" i="111"/>
  <c r="C196" i="86"/>
  <c r="C162" i="86"/>
  <c r="F99" i="111"/>
  <c r="F102" i="111" s="1"/>
  <c r="L87" i="111"/>
  <c r="L85" i="111"/>
  <c r="L92" i="111" s="1"/>
  <c r="AR87" i="111"/>
  <c r="AR85" i="111"/>
  <c r="AR92" i="111" s="1"/>
  <c r="W98" i="111"/>
  <c r="I98" i="111"/>
  <c r="C290" i="134"/>
  <c r="C98" i="111"/>
  <c r="C204" i="139"/>
  <c r="C170" i="139"/>
  <c r="N99" i="111"/>
  <c r="E100" i="111"/>
  <c r="W99" i="111"/>
  <c r="C290" i="162"/>
  <c r="G97" i="111"/>
  <c r="N208" i="92"/>
  <c r="D106" i="92"/>
  <c r="E106" i="92"/>
  <c r="I290" i="92"/>
  <c r="I264" i="92"/>
  <c r="F14" i="88"/>
  <c r="G17" i="225"/>
  <c r="L14" i="88"/>
  <c r="M17" i="225"/>
  <c r="J14" i="88"/>
  <c r="K17" i="225"/>
  <c r="F264" i="92"/>
  <c r="F290" i="92"/>
  <c r="L290" i="92"/>
  <c r="L264" i="92"/>
  <c r="J290" i="92"/>
  <c r="J264" i="92"/>
  <c r="D14" i="88"/>
  <c r="E17" i="225"/>
  <c r="G14" i="88"/>
  <c r="H17" i="225"/>
  <c r="D290" i="92"/>
  <c r="D264" i="92"/>
  <c r="I14" i="88"/>
  <c r="J17" i="225"/>
  <c r="C14" i="88"/>
  <c r="D17" i="225"/>
  <c r="E290" i="92"/>
  <c r="E264" i="92"/>
  <c r="N14" i="88"/>
  <c r="O17" i="225"/>
  <c r="M14" i="88"/>
  <c r="N17" i="225"/>
  <c r="C290" i="92"/>
  <c r="C264" i="92"/>
  <c r="M290" i="92"/>
  <c r="M264" i="92"/>
  <c r="E14" i="88"/>
  <c r="F17" i="225"/>
  <c r="I17" i="225"/>
  <c r="H14" i="88"/>
  <c r="K14" i="88"/>
  <c r="L17" i="225"/>
  <c r="H290" i="92"/>
  <c r="H264" i="92"/>
  <c r="N264" i="92"/>
  <c r="N290" i="92"/>
  <c r="K290" i="92"/>
  <c r="K264" i="92"/>
  <c r="G290" i="92"/>
  <c r="G264" i="92"/>
  <c r="Z267" i="92"/>
  <c r="T267" i="92"/>
  <c r="U267" i="92"/>
  <c r="V283" i="92"/>
  <c r="AA283" i="92"/>
  <c r="Q283" i="92"/>
  <c r="X269" i="92"/>
  <c r="Y269" i="92"/>
  <c r="S269" i="92"/>
  <c r="C132" i="92"/>
  <c r="H132" i="92"/>
  <c r="H131" i="92"/>
  <c r="M131" i="92"/>
  <c r="M132" i="92"/>
  <c r="W274" i="92"/>
  <c r="AB274" i="92"/>
  <c r="R274" i="92"/>
  <c r="W278" i="92"/>
  <c r="AB278" i="92"/>
  <c r="R278" i="92"/>
  <c r="S267" i="92"/>
  <c r="X267" i="92"/>
  <c r="Y267" i="92"/>
  <c r="Z283" i="92"/>
  <c r="T283" i="92"/>
  <c r="U283" i="92"/>
  <c r="AB269" i="92"/>
  <c r="R269" i="92"/>
  <c r="W269" i="92"/>
  <c r="G131" i="92"/>
  <c r="G132" i="92"/>
  <c r="L132" i="92"/>
  <c r="L131" i="92"/>
  <c r="F132" i="92"/>
  <c r="F131" i="92"/>
  <c r="AA274" i="92"/>
  <c r="Q274" i="92"/>
  <c r="V274" i="92"/>
  <c r="AA278" i="92"/>
  <c r="Q278" i="92"/>
  <c r="V278" i="92"/>
  <c r="R267" i="92"/>
  <c r="W267" i="92"/>
  <c r="AB267" i="92"/>
  <c r="S283" i="92"/>
  <c r="X283" i="92"/>
  <c r="Y283" i="92"/>
  <c r="Q269" i="92"/>
  <c r="V269" i="92"/>
  <c r="AA269" i="92"/>
  <c r="K132" i="92"/>
  <c r="K131" i="92"/>
  <c r="E132" i="92"/>
  <c r="E131" i="92"/>
  <c r="J132" i="92"/>
  <c r="J131" i="92"/>
  <c r="T274" i="92"/>
  <c r="U274" i="92"/>
  <c r="Z274" i="92"/>
  <c r="T278" i="92"/>
  <c r="U278" i="92"/>
  <c r="Z278" i="92"/>
  <c r="V267" i="92"/>
  <c r="AA267" i="92"/>
  <c r="Q267" i="92"/>
  <c r="R283" i="92"/>
  <c r="W283" i="92"/>
  <c r="AB283" i="92"/>
  <c r="T269" i="92"/>
  <c r="U269" i="92"/>
  <c r="Z269" i="92"/>
  <c r="D132" i="92"/>
  <c r="D131" i="92"/>
  <c r="I132" i="92"/>
  <c r="I131" i="92"/>
  <c r="N132" i="92"/>
  <c r="N131" i="92"/>
  <c r="S274" i="92"/>
  <c r="X274" i="92"/>
  <c r="Y274" i="92"/>
  <c r="S278" i="92"/>
  <c r="X278" i="92"/>
  <c r="Y278" i="92"/>
  <c r="S217" i="92"/>
  <c r="E187" i="92"/>
  <c r="E216" i="92" s="1"/>
  <c r="R217" i="92"/>
  <c r="D187" i="92"/>
  <c r="D216" i="92" s="1"/>
  <c r="S221" i="92"/>
  <c r="E191" i="92"/>
  <c r="E220" i="92" s="1"/>
  <c r="D191" i="92"/>
  <c r="D220" i="92" s="1"/>
  <c r="R221" i="92"/>
  <c r="N213" i="92"/>
  <c r="AA212" i="92"/>
  <c r="M182" i="92"/>
  <c r="M211" i="92" s="1"/>
  <c r="U212" i="92"/>
  <c r="G182" i="92"/>
  <c r="G211" i="92" s="1"/>
  <c r="Z212" i="92"/>
  <c r="L182" i="92"/>
  <c r="L211" i="92" s="1"/>
  <c r="W226" i="92"/>
  <c r="I196" i="92"/>
  <c r="I225" i="92" s="1"/>
  <c r="Q226" i="92"/>
  <c r="C196" i="92"/>
  <c r="C225" i="92" s="1"/>
  <c r="V226" i="92"/>
  <c r="H196" i="92"/>
  <c r="H225" i="92" s="1"/>
  <c r="C106" i="92"/>
  <c r="W217" i="92"/>
  <c r="I187" i="92"/>
  <c r="I216" i="92" s="1"/>
  <c r="Q217" i="92"/>
  <c r="C187" i="92"/>
  <c r="C216" i="92" s="1"/>
  <c r="V217" i="92"/>
  <c r="H187" i="92"/>
  <c r="H216" i="92" s="1"/>
  <c r="W221" i="92"/>
  <c r="I191" i="92"/>
  <c r="I220" i="92" s="1"/>
  <c r="Q221" i="92"/>
  <c r="C191" i="92"/>
  <c r="C220" i="92" s="1"/>
  <c r="H191" i="92"/>
  <c r="H220" i="92" s="1"/>
  <c r="V221" i="92"/>
  <c r="Q212" i="92"/>
  <c r="C182" i="92"/>
  <c r="C211" i="92" s="1"/>
  <c r="S226" i="92"/>
  <c r="E196" i="92"/>
  <c r="E225" i="92" s="1"/>
  <c r="R226" i="92"/>
  <c r="D196" i="92"/>
  <c r="D225" i="92" s="1"/>
  <c r="G106" i="92"/>
  <c r="T212" i="92"/>
  <c r="F182" i="92"/>
  <c r="F211" i="92" s="1"/>
  <c r="Y212" i="92"/>
  <c r="K182" i="92"/>
  <c r="J106" i="92"/>
  <c r="AA226" i="92"/>
  <c r="M196" i="92"/>
  <c r="M225" i="92" s="1"/>
  <c r="U226" i="92"/>
  <c r="G196" i="92"/>
  <c r="G225" i="92" s="1"/>
  <c r="Z226" i="92"/>
  <c r="L196" i="92"/>
  <c r="L225" i="92" s="1"/>
  <c r="I106" i="92"/>
  <c r="AA217" i="92"/>
  <c r="M187" i="92"/>
  <c r="M216" i="92" s="1"/>
  <c r="U217" i="92"/>
  <c r="G187" i="92"/>
  <c r="G216" i="92" s="1"/>
  <c r="Z217" i="92"/>
  <c r="L187" i="92"/>
  <c r="L216" i="92" s="1"/>
  <c r="AA221" i="92"/>
  <c r="M191" i="92"/>
  <c r="M220" i="92" s="1"/>
  <c r="U221" i="92"/>
  <c r="G191" i="92"/>
  <c r="G220" i="92" s="1"/>
  <c r="Z221" i="92"/>
  <c r="L191" i="92"/>
  <c r="L220" i="92" s="1"/>
  <c r="W212" i="92"/>
  <c r="I182" i="92"/>
  <c r="I211" i="92" s="1"/>
  <c r="V212" i="92"/>
  <c r="H182" i="92"/>
  <c r="J196" i="92"/>
  <c r="J225" i="92" s="1"/>
  <c r="X226" i="92"/>
  <c r="J187" i="92"/>
  <c r="J216" i="92" s="1"/>
  <c r="X217" i="92"/>
  <c r="X221" i="92"/>
  <c r="J191" i="92"/>
  <c r="J220" i="92" s="1"/>
  <c r="N224" i="92"/>
  <c r="N106" i="92"/>
  <c r="K106" i="92"/>
  <c r="L106" i="92"/>
  <c r="M106" i="92"/>
  <c r="S212" i="92"/>
  <c r="E182" i="92"/>
  <c r="X212" i="92"/>
  <c r="J182" i="92"/>
  <c r="R212" i="92"/>
  <c r="D182" i="92"/>
  <c r="T226" i="92"/>
  <c r="F196" i="92"/>
  <c r="F225" i="92" s="1"/>
  <c r="Y226" i="92"/>
  <c r="K196" i="92"/>
  <c r="K225" i="92" s="1"/>
  <c r="H106" i="92"/>
  <c r="T217" i="92"/>
  <c r="F187" i="92"/>
  <c r="F216" i="92" s="1"/>
  <c r="Y217" i="92"/>
  <c r="K187" i="92"/>
  <c r="K216" i="92" s="1"/>
  <c r="T221" i="92"/>
  <c r="F191" i="92"/>
  <c r="F220" i="92" s="1"/>
  <c r="Y221" i="92"/>
  <c r="K191" i="92"/>
  <c r="K220" i="92" s="1"/>
  <c r="N198" i="92"/>
  <c r="N199" i="92" s="1"/>
  <c r="N226" i="92"/>
  <c r="N217" i="92"/>
  <c r="N214" i="92"/>
  <c r="N210" i="92"/>
  <c r="N222" i="92"/>
  <c r="N215" i="92"/>
  <c r="N212" i="92"/>
  <c r="N223" i="92"/>
  <c r="F263" i="19"/>
  <c r="L238" i="19"/>
  <c r="L263" i="19" s="1"/>
  <c r="L280" i="19" s="1"/>
  <c r="F91" i="120"/>
  <c r="F74" i="118"/>
  <c r="F91" i="118" s="1"/>
  <c r="F107" i="118" s="1"/>
  <c r="F122" i="118" s="1"/>
  <c r="F138" i="118" s="1"/>
  <c r="E107" i="120"/>
  <c r="E122" i="120" s="1"/>
  <c r="E138" i="120" s="1"/>
  <c r="E57" i="120"/>
  <c r="E238" i="19"/>
  <c r="K221" i="19"/>
  <c r="D57" i="120"/>
  <c r="D107" i="120"/>
  <c r="D122" i="120" s="1"/>
  <c r="D138" i="120" s="1"/>
  <c r="D238" i="19"/>
  <c r="J221" i="19"/>
  <c r="C310" i="19"/>
  <c r="C280" i="19"/>
  <c r="C57" i="120"/>
  <c r="C107" i="120"/>
  <c r="C122" i="120" s="1"/>
  <c r="C138" i="120" s="1"/>
  <c r="E206" i="209"/>
  <c r="F130" i="209"/>
  <c r="E49" i="166"/>
  <c r="E81" i="166" s="1"/>
  <c r="J176" i="152"/>
  <c r="K61" i="123"/>
  <c r="E218" i="152"/>
  <c r="E58" i="169"/>
  <c r="E90" i="169" s="1"/>
  <c r="E58" i="166"/>
  <c r="E90" i="166" s="1"/>
  <c r="E58" i="167"/>
  <c r="E90" i="167" s="1"/>
  <c r="I206" i="152"/>
  <c r="J59" i="124"/>
  <c r="I46" i="169"/>
  <c r="I78" i="169" s="1"/>
  <c r="I46" i="166"/>
  <c r="I78" i="166" s="1"/>
  <c r="I46" i="167"/>
  <c r="I78" i="167" s="1"/>
  <c r="F132" i="209"/>
  <c r="H80" i="124"/>
  <c r="H76" i="124"/>
  <c r="H72" i="124"/>
  <c r="H77" i="124"/>
  <c r="H73" i="124"/>
  <c r="H78" i="124"/>
  <c r="H74" i="124"/>
  <c r="H70" i="124"/>
  <c r="H79" i="124"/>
  <c r="H75" i="124"/>
  <c r="H71" i="124"/>
  <c r="F78" i="124"/>
  <c r="F74" i="124"/>
  <c r="F70" i="124"/>
  <c r="F79" i="124"/>
  <c r="F75" i="124"/>
  <c r="F71" i="124"/>
  <c r="F80" i="124"/>
  <c r="F76" i="124"/>
  <c r="F72" i="124"/>
  <c r="F77" i="124"/>
  <c r="F73" i="124"/>
  <c r="E214" i="209"/>
  <c r="F138" i="209"/>
  <c r="I218" i="152"/>
  <c r="J71" i="124"/>
  <c r="I58" i="169"/>
  <c r="I90" i="169" s="1"/>
  <c r="I58" i="166"/>
  <c r="I90" i="166" s="1"/>
  <c r="I58" i="167"/>
  <c r="I90" i="167" s="1"/>
  <c r="E227" i="152"/>
  <c r="E67" i="167"/>
  <c r="E99" i="167" s="1"/>
  <c r="E108" i="166" s="1"/>
  <c r="E67" i="169"/>
  <c r="E99" i="169" s="1"/>
  <c r="E110" i="166" s="1"/>
  <c r="E67" i="166"/>
  <c r="E99" i="166" s="1"/>
  <c r="E106" i="166" s="1"/>
  <c r="E222" i="152"/>
  <c r="E65" i="166"/>
  <c r="E97" i="166" s="1"/>
  <c r="F123" i="209"/>
  <c r="E199" i="209"/>
  <c r="F127" i="209"/>
  <c r="F131" i="209"/>
  <c r="E207" i="209"/>
  <c r="F135" i="209"/>
  <c r="E211" i="209"/>
  <c r="C79" i="124"/>
  <c r="C75" i="124"/>
  <c r="C71" i="124"/>
  <c r="C80" i="124"/>
  <c r="C76" i="124"/>
  <c r="C72" i="124"/>
  <c r="C77" i="124"/>
  <c r="C73" i="124"/>
  <c r="C78" i="124"/>
  <c r="C70" i="124"/>
  <c r="C74" i="124"/>
  <c r="F136" i="209"/>
  <c r="E212" i="209"/>
  <c r="E202" i="209"/>
  <c r="F126" i="209"/>
  <c r="I44" i="169"/>
  <c r="I76" i="169" s="1"/>
  <c r="I47" i="167"/>
  <c r="I79" i="167" s="1"/>
  <c r="F128" i="209"/>
  <c r="F63" i="124"/>
  <c r="F59" i="124"/>
  <c r="F55" i="124"/>
  <c r="F60" i="124"/>
  <c r="F65" i="124"/>
  <c r="F61" i="124"/>
  <c r="F57" i="124"/>
  <c r="F58" i="124"/>
  <c r="F62" i="124"/>
  <c r="E207" i="152"/>
  <c r="C60" i="124"/>
  <c r="C61" i="124"/>
  <c r="C57" i="124"/>
  <c r="C62" i="124"/>
  <c r="C58" i="124"/>
  <c r="C59" i="124"/>
  <c r="C63" i="124"/>
  <c r="C55" i="124"/>
  <c r="F122" i="209"/>
  <c r="I219" i="152"/>
  <c r="I59" i="167"/>
  <c r="I91" i="167" s="1"/>
  <c r="J72" i="124"/>
  <c r="I59" i="166"/>
  <c r="I91" i="166" s="1"/>
  <c r="I59" i="169"/>
  <c r="I91" i="169" s="1"/>
  <c r="I222" i="152"/>
  <c r="J75" i="124"/>
  <c r="I62" i="169"/>
  <c r="I94" i="169" s="1"/>
  <c r="I62" i="166"/>
  <c r="I94" i="166" s="1"/>
  <c r="I62" i="167"/>
  <c r="I94" i="167" s="1"/>
  <c r="I225" i="152"/>
  <c r="J78" i="124"/>
  <c r="I65" i="169"/>
  <c r="I97" i="169" s="1"/>
  <c r="I65" i="166"/>
  <c r="I97" i="166" s="1"/>
  <c r="I65" i="167"/>
  <c r="I97" i="167" s="1"/>
  <c r="E220" i="152"/>
  <c r="E60" i="169"/>
  <c r="E92" i="169" s="1"/>
  <c r="E60" i="166"/>
  <c r="E92" i="166" s="1"/>
  <c r="E60" i="167"/>
  <c r="E92" i="167" s="1"/>
  <c r="E197" i="209"/>
  <c r="F121" i="209"/>
  <c r="E201" i="209"/>
  <c r="F125" i="209"/>
  <c r="F129" i="209"/>
  <c r="F133" i="209"/>
  <c r="F137" i="209"/>
  <c r="G79" i="124"/>
  <c r="G75" i="124"/>
  <c r="G71" i="124"/>
  <c r="G80" i="124"/>
  <c r="G76" i="124"/>
  <c r="G72" i="124"/>
  <c r="G77" i="124"/>
  <c r="G73" i="124"/>
  <c r="G78" i="124"/>
  <c r="G70" i="124"/>
  <c r="G74" i="124"/>
  <c r="D61" i="124"/>
  <c r="D57" i="124"/>
  <c r="D62" i="124"/>
  <c r="D58" i="124"/>
  <c r="D63" i="124"/>
  <c r="D59" i="124"/>
  <c r="D55" i="124"/>
  <c r="D60" i="124"/>
  <c r="I45" i="169"/>
  <c r="I77" i="169" s="1"/>
  <c r="F124" i="209"/>
  <c r="D80" i="124"/>
  <c r="D76" i="124"/>
  <c r="D72" i="124"/>
  <c r="D77" i="124"/>
  <c r="D73" i="124"/>
  <c r="D78" i="124"/>
  <c r="D74" i="124"/>
  <c r="D70" i="124"/>
  <c r="D79" i="124"/>
  <c r="D71" i="124"/>
  <c r="D75" i="124"/>
  <c r="G60" i="124"/>
  <c r="G56" i="124"/>
  <c r="G61" i="124"/>
  <c r="G57" i="124"/>
  <c r="G62" i="124"/>
  <c r="G58" i="124"/>
  <c r="G59" i="124"/>
  <c r="G63" i="124"/>
  <c r="G55" i="124"/>
  <c r="F119" i="209"/>
  <c r="E195" i="209"/>
  <c r="F134" i="209"/>
  <c r="I227" i="152"/>
  <c r="I67" i="167"/>
  <c r="I99" i="167" s="1"/>
  <c r="I108" i="166" s="1"/>
  <c r="J80" i="124"/>
  <c r="I67" i="166"/>
  <c r="I99" i="166" s="1"/>
  <c r="I106" i="166" s="1"/>
  <c r="I67" i="169"/>
  <c r="I99" i="169" s="1"/>
  <c r="I110" i="166" s="1"/>
  <c r="I226" i="152"/>
  <c r="J79" i="124"/>
  <c r="I66" i="169"/>
  <c r="I98" i="169" s="1"/>
  <c r="I66" i="166"/>
  <c r="I98" i="166" s="1"/>
  <c r="I66" i="167"/>
  <c r="I98" i="167" s="1"/>
  <c r="E224" i="152"/>
  <c r="E64" i="169"/>
  <c r="E96" i="169" s="1"/>
  <c r="E64" i="166"/>
  <c r="E96" i="166" s="1"/>
  <c r="E64" i="167"/>
  <c r="E96" i="167" s="1"/>
  <c r="H61" i="124"/>
  <c r="H57" i="124"/>
  <c r="H62" i="124"/>
  <c r="H58" i="124"/>
  <c r="H63" i="124"/>
  <c r="H59" i="124"/>
  <c r="H55" i="124"/>
  <c r="H56" i="124"/>
  <c r="H60" i="124"/>
  <c r="A87" i="111" l="1"/>
  <c r="L101" i="111"/>
  <c r="D172" i="209"/>
  <c r="J58" i="124"/>
  <c r="I205" i="152"/>
  <c r="J57" i="124"/>
  <c r="I204" i="152"/>
  <c r="I45" i="167"/>
  <c r="I77" i="167" s="1"/>
  <c r="I44" i="167"/>
  <c r="I76" i="167" s="1"/>
  <c r="I50" i="169"/>
  <c r="I82" i="169" s="1"/>
  <c r="I42" i="166"/>
  <c r="I74" i="166" s="1"/>
  <c r="I43" i="169"/>
  <c r="I75" i="169" s="1"/>
  <c r="I49" i="166"/>
  <c r="I81" i="166" s="1"/>
  <c r="D68" i="108"/>
  <c r="AB174" i="95"/>
  <c r="E221" i="152"/>
  <c r="I42" i="169"/>
  <c r="I74" i="169" s="1"/>
  <c r="E65" i="169"/>
  <c r="E97" i="169" s="1"/>
  <c r="C135" i="149" s="1"/>
  <c r="C237" i="149" s="1"/>
  <c r="C271" i="149" s="1"/>
  <c r="E46" i="169"/>
  <c r="E78" i="169" s="1"/>
  <c r="C115" i="148" s="1"/>
  <c r="C217" i="148" s="1"/>
  <c r="C251" i="148" s="1"/>
  <c r="I43" i="167"/>
  <c r="I75" i="167" s="1"/>
  <c r="J55" i="124"/>
  <c r="E225" i="152"/>
  <c r="I60" i="166"/>
  <c r="I92" i="166" s="1"/>
  <c r="I42" i="167"/>
  <c r="I74" i="167" s="1"/>
  <c r="I49" i="169"/>
  <c r="I81" i="169" s="1"/>
  <c r="J62" i="124"/>
  <c r="J49" i="166" s="1"/>
  <c r="J81" i="166" s="1"/>
  <c r="I209" i="152"/>
  <c r="C117" i="140"/>
  <c r="C219" i="140" s="1"/>
  <c r="C253" i="140" s="1"/>
  <c r="E59" i="167"/>
  <c r="E91" i="167" s="1"/>
  <c r="E47" i="169"/>
  <c r="E79" i="169" s="1"/>
  <c r="C116" i="147" s="1"/>
  <c r="C218" i="147" s="1"/>
  <c r="C252" i="147" s="1"/>
  <c r="I70" i="124"/>
  <c r="E70" i="124"/>
  <c r="D56" i="124"/>
  <c r="F56" i="124"/>
  <c r="F43" i="169" s="1"/>
  <c r="F75" i="169" s="1"/>
  <c r="J56" i="124"/>
  <c r="K56" i="124" s="1"/>
  <c r="C102" i="111"/>
  <c r="E56" i="124"/>
  <c r="E43" i="169" s="1"/>
  <c r="E75" i="169" s="1"/>
  <c r="L102" i="111"/>
  <c r="G65" i="123"/>
  <c r="G180" i="152" s="1"/>
  <c r="E44" i="166"/>
  <c r="E76" i="166" s="1"/>
  <c r="C113" i="136" s="1"/>
  <c r="C215" i="136" s="1"/>
  <c r="C249" i="136" s="1"/>
  <c r="C56" i="124"/>
  <c r="E48" i="166"/>
  <c r="E80" i="166" s="1"/>
  <c r="C117" i="150" s="1"/>
  <c r="C219" i="150" s="1"/>
  <c r="C253" i="150" s="1"/>
  <c r="E46" i="167"/>
  <c r="E78" i="167" s="1"/>
  <c r="C115" i="144" s="1"/>
  <c r="C217" i="144" s="1"/>
  <c r="C251" i="144" s="1"/>
  <c r="I43" i="166"/>
  <c r="I75" i="166" s="1"/>
  <c r="D73" i="123"/>
  <c r="D188" i="152" s="1"/>
  <c r="H73" i="123"/>
  <c r="H188" i="152" s="1"/>
  <c r="C205" i="149"/>
  <c r="C206" i="149" s="1"/>
  <c r="C205" i="146"/>
  <c r="C206" i="146" s="1"/>
  <c r="C205" i="145"/>
  <c r="C206" i="145" s="1"/>
  <c r="C205" i="147"/>
  <c r="C206" i="147" s="1"/>
  <c r="C205" i="142"/>
  <c r="C206" i="142" s="1"/>
  <c r="C205" i="148"/>
  <c r="C206" i="148" s="1"/>
  <c r="C205" i="138"/>
  <c r="C206" i="138" s="1"/>
  <c r="C205" i="150"/>
  <c r="C206" i="150" s="1"/>
  <c r="C189" i="142"/>
  <c r="C190" i="142" s="1"/>
  <c r="C189" i="150"/>
  <c r="C189" i="145"/>
  <c r="C190" i="145" s="1"/>
  <c r="C189" i="144"/>
  <c r="C190" i="144" s="1"/>
  <c r="C189" i="162"/>
  <c r="C190" i="162" s="1"/>
  <c r="C189" i="151"/>
  <c r="C190" i="151" s="1"/>
  <c r="C171" i="136"/>
  <c r="C172" i="136" s="1"/>
  <c r="C171" i="146"/>
  <c r="C172" i="146" s="1"/>
  <c r="C171" i="142"/>
  <c r="C172" i="142" s="1"/>
  <c r="C155" i="135"/>
  <c r="C156" i="135" s="1"/>
  <c r="C155" i="136"/>
  <c r="C156" i="136" s="1"/>
  <c r="C155" i="142"/>
  <c r="C156" i="142" s="1"/>
  <c r="C155" i="143"/>
  <c r="C156" i="143" s="1"/>
  <c r="C156" i="151"/>
  <c r="C155" i="145"/>
  <c r="C156" i="145" s="1"/>
  <c r="C155" i="141"/>
  <c r="C156" i="141" s="1"/>
  <c r="P101" i="111"/>
  <c r="C155" i="137"/>
  <c r="C156" i="137" s="1"/>
  <c r="P102" i="111"/>
  <c r="C205" i="137"/>
  <c r="C206" i="137" s="1"/>
  <c r="I48" i="167"/>
  <c r="I80" i="167" s="1"/>
  <c r="I48" i="169"/>
  <c r="I80" i="169" s="1"/>
  <c r="I61" i="166"/>
  <c r="I93" i="166" s="1"/>
  <c r="I47" i="166"/>
  <c r="I79" i="166" s="1"/>
  <c r="E42" i="169"/>
  <c r="E74" i="169" s="1"/>
  <c r="C111" i="151" s="1"/>
  <c r="J61" i="124"/>
  <c r="I208" i="152"/>
  <c r="J60" i="124"/>
  <c r="J47" i="169" s="1"/>
  <c r="J79" i="169" s="1"/>
  <c r="I64" i="169"/>
  <c r="I96" i="169" s="1"/>
  <c r="I47" i="169"/>
  <c r="I79" i="169" s="1"/>
  <c r="E45" i="167"/>
  <c r="E77" i="167" s="1"/>
  <c r="E219" i="152"/>
  <c r="I60" i="169"/>
  <c r="I92" i="169" s="1"/>
  <c r="G64" i="124"/>
  <c r="G51" i="167" s="1"/>
  <c r="G83" i="167" s="1"/>
  <c r="I51" i="169"/>
  <c r="I83" i="169" s="1"/>
  <c r="E202" i="152"/>
  <c r="F64" i="124"/>
  <c r="F51" i="167" s="1"/>
  <c r="F83" i="167" s="1"/>
  <c r="J63" i="124"/>
  <c r="Q34" i="104"/>
  <c r="I75" i="104" s="1"/>
  <c r="I76" i="104" s="1"/>
  <c r="L196" i="95" s="1"/>
  <c r="H70" i="123"/>
  <c r="H185" i="152" s="1"/>
  <c r="J73" i="124"/>
  <c r="J60" i="166" s="1"/>
  <c r="J92" i="166" s="1"/>
  <c r="E42" i="167"/>
  <c r="E74" i="167" s="1"/>
  <c r="C111" i="144" s="1"/>
  <c r="C64" i="124"/>
  <c r="C51" i="166" s="1"/>
  <c r="C83" i="166" s="1"/>
  <c r="I50" i="167"/>
  <c r="I82" i="167" s="1"/>
  <c r="I210" i="152"/>
  <c r="H64" i="124"/>
  <c r="H211" i="152" s="1"/>
  <c r="E59" i="166"/>
  <c r="E91" i="166" s="1"/>
  <c r="C129" i="136" s="1"/>
  <c r="C231" i="136" s="1"/>
  <c r="C265" i="136" s="1"/>
  <c r="I220" i="152"/>
  <c r="I51" i="167"/>
  <c r="I83" i="167" s="1"/>
  <c r="C228" i="209"/>
  <c r="C189" i="140"/>
  <c r="C190" i="140" s="1"/>
  <c r="C171" i="135"/>
  <c r="C172" i="135" s="1"/>
  <c r="C205" i="162"/>
  <c r="C206" i="162" s="1"/>
  <c r="C155" i="149"/>
  <c r="C156" i="149" s="1"/>
  <c r="E65" i="123"/>
  <c r="E180" i="152" s="1"/>
  <c r="C65" i="123"/>
  <c r="C180" i="152" s="1"/>
  <c r="D65" i="123"/>
  <c r="D180" i="152" s="1"/>
  <c r="F65" i="123"/>
  <c r="F180" i="152" s="1"/>
  <c r="H65" i="123"/>
  <c r="H180" i="152" s="1"/>
  <c r="D216" i="209"/>
  <c r="C189" i="141"/>
  <c r="C190" i="141" s="1"/>
  <c r="C171" i="144"/>
  <c r="C172" i="144" s="1"/>
  <c r="C189" i="139"/>
  <c r="C190" i="139" s="1"/>
  <c r="C205" i="144"/>
  <c r="C206" i="144" s="1"/>
  <c r="C171" i="148"/>
  <c r="C172" i="148" s="1"/>
  <c r="C189" i="149"/>
  <c r="C190" i="149" s="1"/>
  <c r="C189" i="138"/>
  <c r="C189" i="137"/>
  <c r="C190" i="137" s="1"/>
  <c r="T102" i="111"/>
  <c r="C155" i="138"/>
  <c r="C156" i="138" s="1"/>
  <c r="C155" i="146"/>
  <c r="C156" i="146" s="1"/>
  <c r="C189" i="148"/>
  <c r="C190" i="148" s="1"/>
  <c r="B97" i="95"/>
  <c r="L43" i="212"/>
  <c r="E62" i="167"/>
  <c r="E94" i="167" s="1"/>
  <c r="C132" i="137" s="1"/>
  <c r="C234" i="137" s="1"/>
  <c r="C268" i="137" s="1"/>
  <c r="E61" i="167"/>
  <c r="E93" i="167" s="1"/>
  <c r="C131" i="146" s="1"/>
  <c r="C233" i="146" s="1"/>
  <c r="C267" i="146" s="1"/>
  <c r="E209" i="152"/>
  <c r="I102" i="111"/>
  <c r="I75" i="123"/>
  <c r="I190" i="152" s="1"/>
  <c r="D182" i="209"/>
  <c r="C171" i="150"/>
  <c r="C172" i="150" s="1"/>
  <c r="C171" i="151"/>
  <c r="C172" i="151" s="1"/>
  <c r="C171" i="149"/>
  <c r="C172" i="149" s="1"/>
  <c r="L49" i="212"/>
  <c r="B103" i="95"/>
  <c r="L45" i="212"/>
  <c r="B99" i="95"/>
  <c r="B105" i="95"/>
  <c r="L51" i="212"/>
  <c r="E62" i="166"/>
  <c r="E94" i="166" s="1"/>
  <c r="C132" i="150" s="1"/>
  <c r="C234" i="150" s="1"/>
  <c r="C268" i="150" s="1"/>
  <c r="E61" i="166"/>
  <c r="E93" i="166" s="1"/>
  <c r="C131" i="150" s="1"/>
  <c r="C233" i="150" s="1"/>
  <c r="C267" i="150" s="1"/>
  <c r="N37" i="226"/>
  <c r="N38" i="226" s="1"/>
  <c r="A38" i="226" s="1"/>
  <c r="A9" i="226" s="1"/>
  <c r="M123" i="68" s="1"/>
  <c r="E75" i="123"/>
  <c r="C132" i="140" s="1"/>
  <c r="C234" i="140" s="1"/>
  <c r="C268" i="140" s="1"/>
  <c r="C75" i="123"/>
  <c r="C190" i="152" s="1"/>
  <c r="D171" i="209"/>
  <c r="E65" i="124"/>
  <c r="C155" i="144"/>
  <c r="C156" i="144" s="1"/>
  <c r="I76" i="123"/>
  <c r="H76" i="123"/>
  <c r="H191" i="152" s="1"/>
  <c r="F76" i="123"/>
  <c r="F191" i="152" s="1"/>
  <c r="C189" i="147"/>
  <c r="C190" i="147" s="1"/>
  <c r="H65" i="124"/>
  <c r="H212" i="152" s="1"/>
  <c r="G65" i="124"/>
  <c r="G52" i="167" s="1"/>
  <c r="G84" i="167" s="1"/>
  <c r="G107" i="166" s="1"/>
  <c r="T101" i="111"/>
  <c r="F75" i="123"/>
  <c r="F190" i="152" s="1"/>
  <c r="D169" i="209"/>
  <c r="H75" i="123"/>
  <c r="H190" i="152" s="1"/>
  <c r="D75" i="123"/>
  <c r="D190" i="152" s="1"/>
  <c r="B96" i="95"/>
  <c r="L42" i="212"/>
  <c r="L53" i="212"/>
  <c r="B107" i="95"/>
  <c r="B104" i="95"/>
  <c r="L50" i="212"/>
  <c r="D79" i="123"/>
  <c r="D194" i="152" s="1"/>
  <c r="H79" i="123"/>
  <c r="H194" i="152" s="1"/>
  <c r="C189" i="143"/>
  <c r="C190" i="143" s="1"/>
  <c r="G70" i="123"/>
  <c r="G185" i="152" s="1"/>
  <c r="C70" i="123"/>
  <c r="C185" i="152" s="1"/>
  <c r="D70" i="123"/>
  <c r="D185" i="152" s="1"/>
  <c r="E80" i="123"/>
  <c r="E195" i="152" s="1"/>
  <c r="C171" i="86"/>
  <c r="C172" i="86" s="1"/>
  <c r="C205" i="136"/>
  <c r="C206" i="136" s="1"/>
  <c r="C205" i="151"/>
  <c r="C206" i="151" s="1"/>
  <c r="C205" i="143"/>
  <c r="C206" i="143" s="1"/>
  <c r="C205" i="141"/>
  <c r="C206" i="141" s="1"/>
  <c r="C189" i="146"/>
  <c r="C281" i="146" s="1"/>
  <c r="C28" i="133" s="1"/>
  <c r="R101" i="111"/>
  <c r="H75" i="104"/>
  <c r="H76" i="104" s="1"/>
  <c r="K196" i="95" s="1"/>
  <c r="C261" i="152"/>
  <c r="C189" i="136"/>
  <c r="C190" i="136" s="1"/>
  <c r="C189" i="135"/>
  <c r="C190" i="135" s="1"/>
  <c r="C171" i="162"/>
  <c r="C172" i="162" s="1"/>
  <c r="C171" i="138"/>
  <c r="C172" i="138" s="1"/>
  <c r="C171" i="141"/>
  <c r="C172" i="141" s="1"/>
  <c r="C171" i="145"/>
  <c r="C172" i="145" s="1"/>
  <c r="C171" i="140"/>
  <c r="C172" i="140" s="1"/>
  <c r="C171" i="147"/>
  <c r="C172" i="147" s="1"/>
  <c r="C171" i="137"/>
  <c r="C172" i="137" s="1"/>
  <c r="C171" i="143"/>
  <c r="C172" i="143" s="1"/>
  <c r="D101" i="111"/>
  <c r="Q102" i="111"/>
  <c r="C155" i="150"/>
  <c r="C155" i="148"/>
  <c r="C155" i="147"/>
  <c r="C156" i="147" s="1"/>
  <c r="C205" i="134"/>
  <c r="C206" i="134" s="1"/>
  <c r="C205" i="140"/>
  <c r="C206" i="140" s="1"/>
  <c r="C205" i="139"/>
  <c r="C206" i="139" s="1"/>
  <c r="C205" i="135"/>
  <c r="C206" i="135" s="1"/>
  <c r="C281" i="162"/>
  <c r="C24" i="133" s="1"/>
  <c r="C155" i="140"/>
  <c r="C156" i="140" s="1"/>
  <c r="I61" i="169"/>
  <c r="I93" i="169" s="1"/>
  <c r="G71" i="123"/>
  <c r="G186" i="152" s="1"/>
  <c r="F71" i="123"/>
  <c r="F186" i="152" s="1"/>
  <c r="C71" i="123"/>
  <c r="C186" i="152" s="1"/>
  <c r="H71" i="123"/>
  <c r="H186" i="152" s="1"/>
  <c r="D71" i="123"/>
  <c r="D186" i="152" s="1"/>
  <c r="J74" i="124"/>
  <c r="J221" i="152" s="1"/>
  <c r="G80" i="123"/>
  <c r="G195" i="152" s="1"/>
  <c r="C80" i="123"/>
  <c r="C195" i="152" s="1"/>
  <c r="F80" i="123"/>
  <c r="F195" i="152" s="1"/>
  <c r="H80" i="123"/>
  <c r="H195" i="152" s="1"/>
  <c r="D80" i="123"/>
  <c r="D195" i="152" s="1"/>
  <c r="E226" i="152"/>
  <c r="I61" i="167"/>
  <c r="I93" i="167" s="1"/>
  <c r="E76" i="124"/>
  <c r="I76" i="124"/>
  <c r="J64" i="124"/>
  <c r="J51" i="169" s="1"/>
  <c r="J83" i="169" s="1"/>
  <c r="C65" i="124"/>
  <c r="C52" i="166" s="1"/>
  <c r="C84" i="166" s="1"/>
  <c r="C105" i="166" s="1"/>
  <c r="E47" i="166"/>
  <c r="E79" i="166" s="1"/>
  <c r="C116" i="136" s="1"/>
  <c r="C218" i="136" s="1"/>
  <c r="C252" i="136" s="1"/>
  <c r="E46" i="166"/>
  <c r="E78" i="166" s="1"/>
  <c r="C115" i="138" s="1"/>
  <c r="C217" i="138" s="1"/>
  <c r="C251" i="138" s="1"/>
  <c r="E49" i="169"/>
  <c r="E81" i="169" s="1"/>
  <c r="I65" i="124"/>
  <c r="I51" i="166"/>
  <c r="I83" i="166" s="1"/>
  <c r="J65" i="123"/>
  <c r="I180" i="152"/>
  <c r="C280" i="136"/>
  <c r="C18" i="131" s="1"/>
  <c r="J101" i="111"/>
  <c r="H101" i="111"/>
  <c r="N102" i="111"/>
  <c r="G102" i="111"/>
  <c r="D102" i="111"/>
  <c r="C171" i="139"/>
  <c r="C172" i="139" s="1"/>
  <c r="K57" i="123"/>
  <c r="K172" i="152" s="1"/>
  <c r="E43" i="166"/>
  <c r="E75" i="166" s="1"/>
  <c r="C112" i="136" s="1"/>
  <c r="C214" i="136" s="1"/>
  <c r="C248" i="136" s="1"/>
  <c r="E45" i="166"/>
  <c r="E77" i="166" s="1"/>
  <c r="C114" i="150" s="1"/>
  <c r="C216" i="150" s="1"/>
  <c r="C250" i="150" s="1"/>
  <c r="E196" i="209"/>
  <c r="E43" i="167"/>
  <c r="E75" i="167" s="1"/>
  <c r="C112" i="146" s="1"/>
  <c r="C214" i="146" s="1"/>
  <c r="C248" i="146" s="1"/>
  <c r="E45" i="169"/>
  <c r="E77" i="169" s="1"/>
  <c r="C114" i="148" s="1"/>
  <c r="C216" i="148" s="1"/>
  <c r="C250" i="148" s="1"/>
  <c r="E203" i="152"/>
  <c r="E44" i="169"/>
  <c r="E76" i="169" s="1"/>
  <c r="C113" i="149" s="1"/>
  <c r="C215" i="149" s="1"/>
  <c r="C249" i="149" s="1"/>
  <c r="E66" i="167"/>
  <c r="E98" i="167" s="1"/>
  <c r="C136" i="146" s="1"/>
  <c r="C238" i="146" s="1"/>
  <c r="C272" i="146" s="1"/>
  <c r="D215" i="209"/>
  <c r="D233" i="209" s="1"/>
  <c r="E48" i="169"/>
  <c r="E80" i="169" s="1"/>
  <c r="C117" i="148" s="1"/>
  <c r="C219" i="148" s="1"/>
  <c r="C253" i="148" s="1"/>
  <c r="E66" i="166"/>
  <c r="E98" i="166" s="1"/>
  <c r="C136" i="134" s="1"/>
  <c r="C238" i="134" s="1"/>
  <c r="C272" i="134" s="1"/>
  <c r="E208" i="152"/>
  <c r="E204" i="152"/>
  <c r="E51" i="169"/>
  <c r="E83" i="169" s="1"/>
  <c r="C120" i="147" s="1"/>
  <c r="C222" i="147" s="1"/>
  <c r="C256" i="147" s="1"/>
  <c r="E50" i="167"/>
  <c r="E82" i="167" s="1"/>
  <c r="C119" i="146" s="1"/>
  <c r="C221" i="146" s="1"/>
  <c r="C255" i="146" s="1"/>
  <c r="E51" i="166"/>
  <c r="E83" i="166" s="1"/>
  <c r="C120" i="145" s="1"/>
  <c r="C222" i="145" s="1"/>
  <c r="C256" i="145" s="1"/>
  <c r="E50" i="166"/>
  <c r="E82" i="166" s="1"/>
  <c r="C119" i="150" s="1"/>
  <c r="C221" i="150" s="1"/>
  <c r="C255" i="150" s="1"/>
  <c r="E51" i="167"/>
  <c r="E83" i="167" s="1"/>
  <c r="C120" i="137" s="1"/>
  <c r="C222" i="137" s="1"/>
  <c r="C256" i="137" s="1"/>
  <c r="E50" i="169"/>
  <c r="E82" i="169" s="1"/>
  <c r="C119" i="149" s="1"/>
  <c r="C221" i="149" s="1"/>
  <c r="C255" i="149" s="1"/>
  <c r="E77" i="209"/>
  <c r="D177" i="209"/>
  <c r="I187" i="152"/>
  <c r="J72" i="123"/>
  <c r="E187" i="152"/>
  <c r="C129" i="140"/>
  <c r="C231" i="140" s="1"/>
  <c r="C265" i="140" s="1"/>
  <c r="D180" i="209"/>
  <c r="B149" i="135"/>
  <c r="B131" i="135"/>
  <c r="B144" i="162"/>
  <c r="B126" i="162"/>
  <c r="B150" i="151"/>
  <c r="B132" i="151"/>
  <c r="B153" i="149"/>
  <c r="B135" i="149"/>
  <c r="B145" i="139"/>
  <c r="B127" i="139"/>
  <c r="B152" i="140"/>
  <c r="B134" i="140"/>
  <c r="B148" i="86"/>
  <c r="B130" i="86"/>
  <c r="B145" i="141"/>
  <c r="B127" i="141"/>
  <c r="B144" i="151"/>
  <c r="B126" i="151"/>
  <c r="B152" i="136"/>
  <c r="B134" i="136"/>
  <c r="C79" i="208"/>
  <c r="B119" i="95"/>
  <c r="B146" i="141"/>
  <c r="B128" i="141"/>
  <c r="B154" i="146"/>
  <c r="B136" i="146"/>
  <c r="B147" i="142"/>
  <c r="B129" i="142"/>
  <c r="B152" i="137"/>
  <c r="B134" i="137"/>
  <c r="B145" i="148"/>
  <c r="B127" i="148"/>
  <c r="B146" i="138"/>
  <c r="B128" i="138"/>
  <c r="B151" i="142"/>
  <c r="B133" i="142"/>
  <c r="B148" i="140"/>
  <c r="B130" i="140"/>
  <c r="B153" i="151"/>
  <c r="B135" i="151"/>
  <c r="B149" i="148"/>
  <c r="B131" i="148"/>
  <c r="B154" i="86"/>
  <c r="B136" i="86"/>
  <c r="B146" i="145"/>
  <c r="B128" i="145"/>
  <c r="B148" i="143"/>
  <c r="B130" i="143"/>
  <c r="B151" i="144"/>
  <c r="B133" i="144"/>
  <c r="J77" i="124"/>
  <c r="K77" i="124" s="1"/>
  <c r="I224" i="152"/>
  <c r="W102" i="111"/>
  <c r="I101" i="111"/>
  <c r="O102" i="111"/>
  <c r="Q101" i="111"/>
  <c r="D179" i="209"/>
  <c r="D187" i="209"/>
  <c r="D188" i="209"/>
  <c r="D181" i="209"/>
  <c r="D185" i="209"/>
  <c r="B149" i="143"/>
  <c r="B131" i="143"/>
  <c r="B128" i="150"/>
  <c r="B146" i="150"/>
  <c r="C83" i="208"/>
  <c r="B123" i="95"/>
  <c r="C113" i="140"/>
  <c r="C215" i="140" s="1"/>
  <c r="C249" i="140" s="1"/>
  <c r="E172" i="152"/>
  <c r="B154" i="143"/>
  <c r="B136" i="143"/>
  <c r="B150" i="141"/>
  <c r="B132" i="141"/>
  <c r="B146" i="143"/>
  <c r="B128" i="143"/>
  <c r="B151" i="141"/>
  <c r="B133" i="141"/>
  <c r="B147" i="138"/>
  <c r="B129" i="138"/>
  <c r="B151" i="162"/>
  <c r="B133" i="162"/>
  <c r="B148" i="151"/>
  <c r="B130" i="151"/>
  <c r="B126" i="150"/>
  <c r="B144" i="150"/>
  <c r="B151" i="138"/>
  <c r="B133" i="138"/>
  <c r="B153" i="137"/>
  <c r="B135" i="137"/>
  <c r="B147" i="137"/>
  <c r="B129" i="137"/>
  <c r="B153" i="140"/>
  <c r="B135" i="140"/>
  <c r="B145" i="137"/>
  <c r="B127" i="137"/>
  <c r="B153" i="135"/>
  <c r="B135" i="135"/>
  <c r="B153" i="150"/>
  <c r="B135" i="150"/>
  <c r="B149" i="144"/>
  <c r="B131" i="144"/>
  <c r="B145" i="142"/>
  <c r="B127" i="142"/>
  <c r="B144" i="134"/>
  <c r="B126" i="134"/>
  <c r="B154" i="135"/>
  <c r="B136" i="135"/>
  <c r="B154" i="151"/>
  <c r="B136" i="151"/>
  <c r="B150" i="147"/>
  <c r="B132" i="147"/>
  <c r="B146" i="162"/>
  <c r="B128" i="162"/>
  <c r="B151" i="139"/>
  <c r="B133" i="139"/>
  <c r="B147" i="134"/>
  <c r="B129" i="134"/>
  <c r="B147" i="151"/>
  <c r="B129" i="151"/>
  <c r="B153" i="148"/>
  <c r="B135" i="148"/>
  <c r="B144" i="147"/>
  <c r="B126" i="147"/>
  <c r="B146" i="144"/>
  <c r="B128" i="144"/>
  <c r="B153" i="138"/>
  <c r="B135" i="138"/>
  <c r="B149" i="136"/>
  <c r="B131" i="136"/>
  <c r="B149" i="150"/>
  <c r="B131" i="150"/>
  <c r="B145" i="146"/>
  <c r="B127" i="146"/>
  <c r="B144" i="139"/>
  <c r="B126" i="139"/>
  <c r="B136" i="150"/>
  <c r="B154" i="150"/>
  <c r="B144" i="148"/>
  <c r="B126" i="148"/>
  <c r="B151" i="135"/>
  <c r="B133" i="135"/>
  <c r="B149" i="149"/>
  <c r="B131" i="149"/>
  <c r="B154" i="139"/>
  <c r="B136" i="139"/>
  <c r="B151" i="143"/>
  <c r="B133" i="143"/>
  <c r="B134" i="150"/>
  <c r="B152" i="150"/>
  <c r="B144" i="138"/>
  <c r="B126" i="138"/>
  <c r="B149" i="145"/>
  <c r="B131" i="145"/>
  <c r="B154" i="142"/>
  <c r="B136" i="142"/>
  <c r="B152" i="149"/>
  <c r="B134" i="149"/>
  <c r="B152" i="145"/>
  <c r="B134" i="145"/>
  <c r="B144" i="140"/>
  <c r="B126" i="140"/>
  <c r="B146" i="146"/>
  <c r="B128" i="146"/>
  <c r="B148" i="146"/>
  <c r="B130" i="146"/>
  <c r="B152" i="134"/>
  <c r="B134" i="134"/>
  <c r="B152" i="162"/>
  <c r="B134" i="162"/>
  <c r="B145" i="143"/>
  <c r="B127" i="143"/>
  <c r="B150" i="134"/>
  <c r="B132" i="134"/>
  <c r="B152" i="147"/>
  <c r="B134" i="147"/>
  <c r="B145" i="140"/>
  <c r="B127" i="140"/>
  <c r="I64" i="167"/>
  <c r="I96" i="167" s="1"/>
  <c r="C189" i="86"/>
  <c r="C190" i="86" s="1"/>
  <c r="D184" i="209"/>
  <c r="D183" i="209"/>
  <c r="D173" i="209"/>
  <c r="D175" i="209"/>
  <c r="D178" i="209"/>
  <c r="B153" i="144"/>
  <c r="B135" i="144"/>
  <c r="B149" i="162"/>
  <c r="B131" i="162"/>
  <c r="B145" i="134"/>
  <c r="B127" i="134"/>
  <c r="B144" i="135"/>
  <c r="B126" i="135"/>
  <c r="B144" i="149"/>
  <c r="B126" i="149"/>
  <c r="B154" i="147"/>
  <c r="B136" i="147"/>
  <c r="B150" i="162"/>
  <c r="B132" i="162"/>
  <c r="B146" i="139"/>
  <c r="B128" i="139"/>
  <c r="B151" i="134"/>
  <c r="B133" i="134"/>
  <c r="B151" i="151"/>
  <c r="B133" i="151"/>
  <c r="B147" i="147"/>
  <c r="B129" i="147"/>
  <c r="B149" i="147"/>
  <c r="B131" i="147"/>
  <c r="B154" i="138"/>
  <c r="B136" i="138"/>
  <c r="C76" i="208"/>
  <c r="B116" i="95"/>
  <c r="B153" i="139"/>
  <c r="B135" i="139"/>
  <c r="B149" i="138"/>
  <c r="B131" i="138"/>
  <c r="B145" i="136"/>
  <c r="B127" i="136"/>
  <c r="B145" i="150"/>
  <c r="B127" i="150"/>
  <c r="B144" i="146"/>
  <c r="B126" i="146"/>
  <c r="B152" i="139"/>
  <c r="B134" i="139"/>
  <c r="B148" i="134"/>
  <c r="B130" i="134"/>
  <c r="B152" i="86"/>
  <c r="B134" i="86"/>
  <c r="B153" i="141"/>
  <c r="B135" i="141"/>
  <c r="B149" i="86"/>
  <c r="B131" i="86"/>
  <c r="B149" i="151"/>
  <c r="B131" i="151"/>
  <c r="B145" i="147"/>
  <c r="B127" i="147"/>
  <c r="B144" i="145"/>
  <c r="B126" i="145"/>
  <c r="B154" i="134"/>
  <c r="B136" i="134"/>
  <c r="B154" i="149"/>
  <c r="B136" i="149"/>
  <c r="B150" i="145"/>
  <c r="B132" i="145"/>
  <c r="B146" i="142"/>
  <c r="B128" i="142"/>
  <c r="B152" i="141"/>
  <c r="B134" i="141"/>
  <c r="B148" i="138"/>
  <c r="B130" i="138"/>
  <c r="B150" i="137"/>
  <c r="B132" i="137"/>
  <c r="B151" i="150"/>
  <c r="B133" i="150"/>
  <c r="B148" i="145"/>
  <c r="B130" i="145"/>
  <c r="B152" i="142"/>
  <c r="B134" i="142"/>
  <c r="B150" i="136"/>
  <c r="B132" i="136"/>
  <c r="B147" i="162"/>
  <c r="B129" i="162"/>
  <c r="B149" i="140"/>
  <c r="B131" i="140"/>
  <c r="B151" i="137"/>
  <c r="B133" i="137"/>
  <c r="B147" i="149"/>
  <c r="B129" i="149"/>
  <c r="B150" i="146"/>
  <c r="B132" i="146"/>
  <c r="B151" i="136"/>
  <c r="B133" i="136"/>
  <c r="B148" i="135"/>
  <c r="B130" i="135"/>
  <c r="B152" i="143"/>
  <c r="B134" i="143"/>
  <c r="B148" i="142"/>
  <c r="B130" i="142"/>
  <c r="B151" i="148"/>
  <c r="B133" i="148"/>
  <c r="B152" i="135"/>
  <c r="B134" i="135"/>
  <c r="B149" i="142"/>
  <c r="B131" i="142"/>
  <c r="B144" i="142"/>
  <c r="B126" i="142"/>
  <c r="B151" i="86"/>
  <c r="B133" i="86"/>
  <c r="B151" i="149"/>
  <c r="B133" i="149"/>
  <c r="B147" i="145"/>
  <c r="B129" i="145"/>
  <c r="C133" i="140"/>
  <c r="C235" i="140" s="1"/>
  <c r="C269" i="140" s="1"/>
  <c r="E191" i="152"/>
  <c r="B132" i="148"/>
  <c r="B150" i="148"/>
  <c r="B152" i="144"/>
  <c r="B134" i="144"/>
  <c r="B148" i="139"/>
  <c r="B130" i="139"/>
  <c r="B148" i="162"/>
  <c r="B130" i="162"/>
  <c r="B153" i="143"/>
  <c r="B135" i="143"/>
  <c r="B149" i="141"/>
  <c r="B131" i="141"/>
  <c r="B145" i="86"/>
  <c r="B127" i="86"/>
  <c r="B145" i="151"/>
  <c r="B127" i="151"/>
  <c r="B154" i="145"/>
  <c r="B136" i="145"/>
  <c r="B150" i="142"/>
  <c r="B132" i="142"/>
  <c r="B146" i="86"/>
  <c r="B128" i="86"/>
  <c r="B152" i="138"/>
  <c r="B134" i="138"/>
  <c r="B148" i="136"/>
  <c r="B130" i="136"/>
  <c r="B148" i="149"/>
  <c r="B130" i="149"/>
  <c r="B148" i="137"/>
  <c r="B130" i="137"/>
  <c r="B146" i="140"/>
  <c r="B128" i="140"/>
  <c r="B147" i="148"/>
  <c r="B129" i="148"/>
  <c r="B154" i="144"/>
  <c r="B136" i="144"/>
  <c r="B153" i="134"/>
  <c r="B135" i="134"/>
  <c r="B145" i="144"/>
  <c r="B127" i="144"/>
  <c r="B150" i="135"/>
  <c r="B132" i="135"/>
  <c r="B146" i="147"/>
  <c r="B128" i="147"/>
  <c r="B147" i="139"/>
  <c r="B129" i="139"/>
  <c r="B144" i="137"/>
  <c r="B126" i="137"/>
  <c r="B153" i="136"/>
  <c r="B135" i="136"/>
  <c r="B149" i="146"/>
  <c r="B131" i="146"/>
  <c r="B148" i="144"/>
  <c r="B130" i="144"/>
  <c r="B153" i="147"/>
  <c r="B135" i="147"/>
  <c r="B144" i="86"/>
  <c r="B126" i="86"/>
  <c r="B150" i="86"/>
  <c r="B132" i="86"/>
  <c r="B146" i="134"/>
  <c r="B128" i="134"/>
  <c r="B148" i="147"/>
  <c r="B130" i="147"/>
  <c r="B146" i="137"/>
  <c r="B128" i="137"/>
  <c r="B154" i="140"/>
  <c r="B136" i="140"/>
  <c r="B130" i="148"/>
  <c r="B148" i="148"/>
  <c r="B151" i="145"/>
  <c r="B133" i="145"/>
  <c r="B152" i="151"/>
  <c r="B134" i="151"/>
  <c r="B147" i="150"/>
  <c r="B129" i="150"/>
  <c r="B153" i="162"/>
  <c r="B135" i="162"/>
  <c r="B147" i="135"/>
  <c r="B129" i="135"/>
  <c r="B153" i="86"/>
  <c r="B135" i="86"/>
  <c r="B144" i="141"/>
  <c r="B126" i="141"/>
  <c r="B150" i="149"/>
  <c r="B132" i="149"/>
  <c r="B148" i="141"/>
  <c r="B130" i="141"/>
  <c r="B154" i="137"/>
  <c r="B136" i="137"/>
  <c r="B154" i="141"/>
  <c r="B136" i="141"/>
  <c r="B150" i="144"/>
  <c r="B132" i="144"/>
  <c r="C205" i="86"/>
  <c r="C206" i="86" s="1"/>
  <c r="K101" i="111"/>
  <c r="D186" i="209"/>
  <c r="D176" i="209"/>
  <c r="D174" i="209"/>
  <c r="B153" i="145"/>
  <c r="B135" i="145"/>
  <c r="B145" i="145"/>
  <c r="B127" i="145"/>
  <c r="B115" i="95"/>
  <c r="C75" i="208"/>
  <c r="B136" i="148"/>
  <c r="B154" i="148"/>
  <c r="B152" i="148"/>
  <c r="B134" i="148"/>
  <c r="C80" i="208"/>
  <c r="B120" i="95"/>
  <c r="B132" i="150"/>
  <c r="B150" i="150"/>
  <c r="B148" i="150"/>
  <c r="B130" i="150"/>
  <c r="C77" i="208"/>
  <c r="B117" i="95"/>
  <c r="B154" i="136"/>
  <c r="B136" i="136"/>
  <c r="B150" i="140"/>
  <c r="B132" i="140"/>
  <c r="B146" i="136"/>
  <c r="B128" i="136"/>
  <c r="B151" i="140"/>
  <c r="B133" i="140"/>
  <c r="B151" i="147"/>
  <c r="B133" i="147"/>
  <c r="B147" i="144"/>
  <c r="B129" i="144"/>
  <c r="B147" i="146"/>
  <c r="B129" i="146"/>
  <c r="B128" i="148"/>
  <c r="B146" i="148"/>
  <c r="B152" i="146"/>
  <c r="B134" i="146"/>
  <c r="B147" i="136"/>
  <c r="B129" i="136"/>
  <c r="B150" i="143"/>
  <c r="B132" i="143"/>
  <c r="B147" i="140"/>
  <c r="B129" i="140"/>
  <c r="B146" i="149"/>
  <c r="B128" i="149"/>
  <c r="B147" i="86"/>
  <c r="B129" i="86"/>
  <c r="B149" i="137"/>
  <c r="B131" i="137"/>
  <c r="B144" i="143"/>
  <c r="B126" i="143"/>
  <c r="B153" i="142"/>
  <c r="B135" i="142"/>
  <c r="B149" i="134"/>
  <c r="B131" i="134"/>
  <c r="B145" i="135"/>
  <c r="B127" i="135"/>
  <c r="B145" i="149"/>
  <c r="B127" i="149"/>
  <c r="B144" i="144"/>
  <c r="B126" i="144"/>
  <c r="B154" i="162"/>
  <c r="B136" i="162"/>
  <c r="B150" i="139"/>
  <c r="B132" i="139"/>
  <c r="B146" i="135"/>
  <c r="B128" i="135"/>
  <c r="B146" i="151"/>
  <c r="B128" i="151"/>
  <c r="B151" i="146"/>
  <c r="B133" i="146"/>
  <c r="B147" i="143"/>
  <c r="B129" i="143"/>
  <c r="B145" i="162"/>
  <c r="B127" i="162"/>
  <c r="B150" i="138"/>
  <c r="B132" i="138"/>
  <c r="C91" i="208"/>
  <c r="B131" i="95"/>
  <c r="B153" i="146"/>
  <c r="B135" i="146"/>
  <c r="B149" i="139"/>
  <c r="B131" i="139"/>
  <c r="B145" i="138"/>
  <c r="B127" i="138"/>
  <c r="B144" i="136"/>
  <c r="B126" i="136"/>
  <c r="B147" i="141"/>
  <c r="B129" i="141"/>
  <c r="C282" i="92"/>
  <c r="C281" i="92" s="1"/>
  <c r="D282" i="92"/>
  <c r="D273" i="92"/>
  <c r="S23" i="93"/>
  <c r="R34" i="93"/>
  <c r="R20" i="93"/>
  <c r="I222" i="92"/>
  <c r="Q31" i="93"/>
  <c r="Q45" i="93"/>
  <c r="Q42" i="93" s="1"/>
  <c r="R54" i="108"/>
  <c r="R38" i="108" s="1"/>
  <c r="Q28" i="227"/>
  <c r="Q58" i="155"/>
  <c r="Q22" i="93"/>
  <c r="B212" i="92"/>
  <c r="B295" i="92"/>
  <c r="B240" i="92"/>
  <c r="B269" i="92" s="1"/>
  <c r="B250" i="92"/>
  <c r="B279" i="92" s="1"/>
  <c r="B222" i="92"/>
  <c r="B305" i="92"/>
  <c r="M255" i="92"/>
  <c r="M256" i="92" s="1"/>
  <c r="D255" i="92"/>
  <c r="D256" i="92" s="1"/>
  <c r="B291" i="92"/>
  <c r="B236" i="92"/>
  <c r="B265" i="92" s="1"/>
  <c r="B208" i="92"/>
  <c r="B534" i="92"/>
  <c r="B561" i="92"/>
  <c r="B611" i="92" s="1"/>
  <c r="B634" i="92" s="1"/>
  <c r="B20" i="88" s="1"/>
  <c r="B584" i="92"/>
  <c r="B48" i="96" s="1"/>
  <c r="B587" i="92"/>
  <c r="B51" i="96" s="1"/>
  <c r="B564" i="92"/>
  <c r="B614" i="92" s="1"/>
  <c r="B637" i="92" s="1"/>
  <c r="B23" i="88" s="1"/>
  <c r="B537" i="92"/>
  <c r="B542" i="92"/>
  <c r="B569" i="92"/>
  <c r="B619" i="92" s="1"/>
  <c r="B642" i="92" s="1"/>
  <c r="B28" i="88" s="1"/>
  <c r="B592" i="92"/>
  <c r="B56" i="96" s="1"/>
  <c r="B595" i="92"/>
  <c r="B59" i="96" s="1"/>
  <c r="B572" i="92"/>
  <c r="B622" i="92" s="1"/>
  <c r="B645" i="92" s="1"/>
  <c r="B31" i="88" s="1"/>
  <c r="B545" i="92"/>
  <c r="B241" i="92"/>
  <c r="B270" i="92" s="1"/>
  <c r="B213" i="92"/>
  <c r="B296" i="92"/>
  <c r="B594" i="92"/>
  <c r="B58" i="96" s="1"/>
  <c r="B571" i="92"/>
  <c r="B621" i="92" s="1"/>
  <c r="B644" i="92" s="1"/>
  <c r="B30" i="88" s="1"/>
  <c r="B544" i="92"/>
  <c r="B581" i="92"/>
  <c r="B45" i="96" s="1"/>
  <c r="B531" i="92"/>
  <c r="B558" i="92"/>
  <c r="B608" i="92" s="1"/>
  <c r="B631" i="92" s="1"/>
  <c r="B17" i="88" s="1"/>
  <c r="B307" i="92"/>
  <c r="B252" i="92"/>
  <c r="B281" i="92" s="1"/>
  <c r="B224" i="92"/>
  <c r="B530" i="92"/>
  <c r="B580" i="92"/>
  <c r="B44" i="96" s="1"/>
  <c r="B557" i="92"/>
  <c r="B607" i="92" s="1"/>
  <c r="B630" i="92" s="1"/>
  <c r="B16" i="88" s="1"/>
  <c r="B220" i="92"/>
  <c r="B303" i="92"/>
  <c r="B248" i="92"/>
  <c r="B277" i="92" s="1"/>
  <c r="B562" i="92"/>
  <c r="B612" i="92" s="1"/>
  <c r="B635" i="92" s="1"/>
  <c r="B21" i="88" s="1"/>
  <c r="B535" i="92"/>
  <c r="B585" i="92"/>
  <c r="B49" i="96" s="1"/>
  <c r="B237" i="92"/>
  <c r="B266" i="92" s="1"/>
  <c r="B209" i="92"/>
  <c r="B292" i="92"/>
  <c r="C255" i="92"/>
  <c r="C256" i="92" s="1"/>
  <c r="B238" i="92"/>
  <c r="B267" i="92" s="1"/>
  <c r="B210" i="92"/>
  <c r="B293" i="92"/>
  <c r="B299" i="92"/>
  <c r="B244" i="92"/>
  <c r="B273" i="92" s="1"/>
  <c r="B216" i="92"/>
  <c r="B245" i="92"/>
  <c r="B274" i="92" s="1"/>
  <c r="B217" i="92"/>
  <c r="B300" i="92"/>
  <c r="B302" i="92"/>
  <c r="B247" i="92"/>
  <c r="B276" i="92" s="1"/>
  <c r="B219" i="92"/>
  <c r="B242" i="92"/>
  <c r="B271" i="92" s="1"/>
  <c r="B214" i="92"/>
  <c r="B297" i="92"/>
  <c r="B570" i="92"/>
  <c r="B620" i="92" s="1"/>
  <c r="B643" i="92" s="1"/>
  <c r="B29" i="88" s="1"/>
  <c r="B593" i="92"/>
  <c r="B57" i="96" s="1"/>
  <c r="B543" i="92"/>
  <c r="B246" i="92"/>
  <c r="B275" i="92" s="1"/>
  <c r="B218" i="92"/>
  <c r="B301" i="92"/>
  <c r="B253" i="92"/>
  <c r="B282" i="92" s="1"/>
  <c r="B225" i="92"/>
  <c r="B308" i="92"/>
  <c r="B254" i="92"/>
  <c r="B283" i="92" s="1"/>
  <c r="B226" i="92"/>
  <c r="B309" i="92"/>
  <c r="B294" i="92"/>
  <c r="B239" i="92"/>
  <c r="B268" i="92" s="1"/>
  <c r="B211" i="92"/>
  <c r="B298" i="92"/>
  <c r="B215" i="92"/>
  <c r="B243" i="92"/>
  <c r="B272" i="92" s="1"/>
  <c r="B306" i="92"/>
  <c r="B223" i="92"/>
  <c r="B251" i="92"/>
  <c r="B280" i="92" s="1"/>
  <c r="B546" i="92"/>
  <c r="B596" i="92"/>
  <c r="B60" i="96" s="1"/>
  <c r="B573" i="92"/>
  <c r="B623" i="92" s="1"/>
  <c r="B646" i="92" s="1"/>
  <c r="B32" i="88" s="1"/>
  <c r="F213" i="92"/>
  <c r="B582" i="92"/>
  <c r="B46" i="96" s="1"/>
  <c r="B559" i="92"/>
  <c r="B609" i="92" s="1"/>
  <c r="B632" i="92" s="1"/>
  <c r="B18" i="88" s="1"/>
  <c r="B532" i="92"/>
  <c r="B538" i="92"/>
  <c r="B588" i="92"/>
  <c r="B52" i="96" s="1"/>
  <c r="B565" i="92"/>
  <c r="B615" i="92" s="1"/>
  <c r="B638" i="92" s="1"/>
  <c r="B24" i="88" s="1"/>
  <c r="B589" i="92"/>
  <c r="B53" i="96" s="1"/>
  <c r="B539" i="92"/>
  <c r="B566" i="92"/>
  <c r="B616" i="92" s="1"/>
  <c r="B639" i="92" s="1"/>
  <c r="B25" i="88" s="1"/>
  <c r="B591" i="92"/>
  <c r="B55" i="96" s="1"/>
  <c r="B568" i="92"/>
  <c r="B618" i="92" s="1"/>
  <c r="B641" i="92" s="1"/>
  <c r="B27" i="88" s="1"/>
  <c r="B541" i="92"/>
  <c r="B586" i="92"/>
  <c r="B50" i="96" s="1"/>
  <c r="B563" i="92"/>
  <c r="B613" i="92" s="1"/>
  <c r="B636" i="92" s="1"/>
  <c r="B22" i="88" s="1"/>
  <c r="B536" i="92"/>
  <c r="B249" i="92"/>
  <c r="B278" i="92" s="1"/>
  <c r="B221" i="92"/>
  <c r="B304" i="92"/>
  <c r="B590" i="92"/>
  <c r="B54" i="96" s="1"/>
  <c r="B567" i="92"/>
  <c r="B617" i="92" s="1"/>
  <c r="B640" i="92" s="1"/>
  <c r="B26" i="88" s="1"/>
  <c r="B540" i="92"/>
  <c r="B597" i="92"/>
  <c r="B61" i="96" s="1"/>
  <c r="B547" i="92"/>
  <c r="B574" i="92"/>
  <c r="B624" i="92" s="1"/>
  <c r="B647" i="92" s="1"/>
  <c r="B33" i="88" s="1"/>
  <c r="B598" i="92"/>
  <c r="B62" i="96" s="1"/>
  <c r="B575" i="92"/>
  <c r="B625" i="92" s="1"/>
  <c r="B648" i="92" s="1"/>
  <c r="B34" i="88" s="1"/>
  <c r="B548" i="92"/>
  <c r="B583" i="92"/>
  <c r="B47" i="96" s="1"/>
  <c r="B560" i="92"/>
  <c r="B610" i="92" s="1"/>
  <c r="B633" i="92" s="1"/>
  <c r="B19" i="88" s="1"/>
  <c r="B533" i="92"/>
  <c r="B25" i="105"/>
  <c r="C170" i="92"/>
  <c r="C235" i="209"/>
  <c r="C226" i="209"/>
  <c r="C230" i="209"/>
  <c r="C233" i="209"/>
  <c r="C239" i="209"/>
  <c r="C227" i="209"/>
  <c r="C222" i="209"/>
  <c r="C224" i="209"/>
  <c r="C225" i="209"/>
  <c r="C231" i="209"/>
  <c r="C236" i="209"/>
  <c r="C234" i="209"/>
  <c r="C240" i="209"/>
  <c r="C221" i="209"/>
  <c r="C223" i="209"/>
  <c r="C229" i="209"/>
  <c r="C232" i="209"/>
  <c r="C237" i="209"/>
  <c r="E82" i="209"/>
  <c r="F152" i="209"/>
  <c r="F204" i="209" s="1"/>
  <c r="G50" i="209"/>
  <c r="F155" i="209"/>
  <c r="F207" i="209" s="1"/>
  <c r="G53" i="209"/>
  <c r="E81" i="209"/>
  <c r="G54" i="209"/>
  <c r="F156" i="209"/>
  <c r="G49" i="209"/>
  <c r="F151" i="209"/>
  <c r="F203" i="209" s="1"/>
  <c r="F144" i="209"/>
  <c r="F196" i="209" s="1"/>
  <c r="G42" i="209"/>
  <c r="F148" i="209"/>
  <c r="F200" i="209" s="1"/>
  <c r="G46" i="209"/>
  <c r="E163" i="209"/>
  <c r="E178" i="209" s="1"/>
  <c r="G162" i="209"/>
  <c r="H60" i="209"/>
  <c r="G159" i="209"/>
  <c r="H57" i="209"/>
  <c r="F158" i="209"/>
  <c r="G56" i="209"/>
  <c r="D87" i="209"/>
  <c r="D88" i="209" s="1"/>
  <c r="G145" i="209"/>
  <c r="H43" i="209"/>
  <c r="F146" i="209"/>
  <c r="G44" i="209"/>
  <c r="C189" i="209"/>
  <c r="C190" i="209" s="1"/>
  <c r="F157" i="209"/>
  <c r="G55" i="209"/>
  <c r="E213" i="209"/>
  <c r="G150" i="209"/>
  <c r="H48" i="209"/>
  <c r="G154" i="209"/>
  <c r="H52" i="209"/>
  <c r="G147" i="209"/>
  <c r="H45" i="209"/>
  <c r="E62" i="209"/>
  <c r="E79" i="209"/>
  <c r="E72" i="209"/>
  <c r="E84" i="209"/>
  <c r="E68" i="209"/>
  <c r="E76" i="209"/>
  <c r="E75" i="209"/>
  <c r="E80" i="209"/>
  <c r="E73" i="209"/>
  <c r="E67" i="209"/>
  <c r="E74" i="209"/>
  <c r="E78" i="209"/>
  <c r="E86" i="209"/>
  <c r="E69" i="209"/>
  <c r="E83" i="209"/>
  <c r="E71" i="209"/>
  <c r="G143" i="209"/>
  <c r="H41" i="209"/>
  <c r="F161" i="209"/>
  <c r="F213" i="209" s="1"/>
  <c r="G59" i="209"/>
  <c r="F153" i="209"/>
  <c r="F205" i="209" s="1"/>
  <c r="G51" i="209"/>
  <c r="E164" i="209"/>
  <c r="G149" i="209"/>
  <c r="H47" i="209"/>
  <c r="H160" i="209"/>
  <c r="I58" i="209"/>
  <c r="F61" i="209"/>
  <c r="F82" i="209" s="1"/>
  <c r="E85" i="209"/>
  <c r="D139" i="108"/>
  <c r="C29" i="203"/>
  <c r="C29" i="199"/>
  <c r="C29" i="192"/>
  <c r="C29" i="187"/>
  <c r="C29" i="195"/>
  <c r="C29" i="197"/>
  <c r="C29" i="190"/>
  <c r="C29" i="191"/>
  <c r="C344" i="152"/>
  <c r="C29" i="189"/>
  <c r="C29" i="188"/>
  <c r="C29" i="200"/>
  <c r="C29" i="198"/>
  <c r="C29" i="202"/>
  <c r="C29" i="194"/>
  <c r="C29" i="186"/>
  <c r="C29" i="204"/>
  <c r="C29" i="193"/>
  <c r="C29" i="201"/>
  <c r="C29" i="196"/>
  <c r="D138" i="108"/>
  <c r="D132" i="108"/>
  <c r="C337" i="152"/>
  <c r="C29" i="185"/>
  <c r="D131" i="108"/>
  <c r="C171" i="134"/>
  <c r="C172" i="134" s="1"/>
  <c r="J74" i="123"/>
  <c r="I189" i="152"/>
  <c r="E193" i="152"/>
  <c r="C135" i="140"/>
  <c r="C237" i="140" s="1"/>
  <c r="C271" i="140" s="1"/>
  <c r="E189" i="152"/>
  <c r="C131" i="140"/>
  <c r="C233" i="140" s="1"/>
  <c r="C267" i="140" s="1"/>
  <c r="I193" i="152"/>
  <c r="J78" i="123"/>
  <c r="E186" i="152"/>
  <c r="C128" i="140"/>
  <c r="C230" i="140" s="1"/>
  <c r="C264" i="140" s="1"/>
  <c r="E185" i="152"/>
  <c r="C127" i="140"/>
  <c r="I192" i="152"/>
  <c r="J77" i="123"/>
  <c r="C280" i="162"/>
  <c r="C24" i="131" s="1"/>
  <c r="I186" i="152"/>
  <c r="J71" i="123"/>
  <c r="I185" i="152"/>
  <c r="J70" i="123"/>
  <c r="I194" i="152"/>
  <c r="J79" i="123"/>
  <c r="E188" i="152"/>
  <c r="C130" i="140"/>
  <c r="C232" i="140" s="1"/>
  <c r="C266" i="140" s="1"/>
  <c r="E194" i="152"/>
  <c r="C136" i="140"/>
  <c r="C238" i="140" s="1"/>
  <c r="C272" i="140" s="1"/>
  <c r="I188" i="152"/>
  <c r="J73" i="123"/>
  <c r="I195" i="152"/>
  <c r="J80" i="123"/>
  <c r="C134" i="140"/>
  <c r="C236" i="140" s="1"/>
  <c r="C270" i="140" s="1"/>
  <c r="E192" i="152"/>
  <c r="I174" i="152"/>
  <c r="J59" i="123"/>
  <c r="C114" i="140"/>
  <c r="C216" i="140" s="1"/>
  <c r="C250" i="140" s="1"/>
  <c r="E173" i="152"/>
  <c r="C112" i="140"/>
  <c r="C214" i="140" s="1"/>
  <c r="C248" i="140" s="1"/>
  <c r="E171" i="152"/>
  <c r="I178" i="152"/>
  <c r="J63" i="123"/>
  <c r="C111" i="140"/>
  <c r="E170" i="152"/>
  <c r="C116" i="140"/>
  <c r="C218" i="140" s="1"/>
  <c r="C252" i="140" s="1"/>
  <c r="E175" i="152"/>
  <c r="I177" i="152"/>
  <c r="J62" i="123"/>
  <c r="E179" i="152"/>
  <c r="C120" i="140"/>
  <c r="C222" i="140" s="1"/>
  <c r="C256" i="140" s="1"/>
  <c r="I170" i="152"/>
  <c r="J55" i="123"/>
  <c r="J60" i="123"/>
  <c r="I175" i="152"/>
  <c r="E177" i="152"/>
  <c r="C118" i="140"/>
  <c r="C220" i="140" s="1"/>
  <c r="C254" i="140" s="1"/>
  <c r="J64" i="123"/>
  <c r="I179" i="152"/>
  <c r="E174" i="152"/>
  <c r="C115" i="140"/>
  <c r="C217" i="140" s="1"/>
  <c r="C251" i="140" s="1"/>
  <c r="I173" i="152"/>
  <c r="J58" i="123"/>
  <c r="I171" i="152"/>
  <c r="J56" i="123"/>
  <c r="E178" i="152"/>
  <c r="C119" i="140"/>
  <c r="C221" i="140" s="1"/>
  <c r="C255" i="140" s="1"/>
  <c r="C189" i="134"/>
  <c r="C190" i="134" s="1"/>
  <c r="C155" i="86"/>
  <c r="C226" i="92"/>
  <c r="F223" i="92"/>
  <c r="F224" i="92"/>
  <c r="F255" i="92"/>
  <c r="F256" i="92" s="1"/>
  <c r="P34" i="113"/>
  <c r="D80" i="108" s="1"/>
  <c r="Q40" i="113"/>
  <c r="U101" i="111"/>
  <c r="M101" i="111"/>
  <c r="E250" i="108"/>
  <c r="D250" i="108" s="1"/>
  <c r="D231" i="108" s="1"/>
  <c r="C607" i="92" s="1"/>
  <c r="D235" i="152" s="1"/>
  <c r="E326" i="95"/>
  <c r="M102" i="111"/>
  <c r="V102" i="111"/>
  <c r="N101" i="111"/>
  <c r="G101" i="111"/>
  <c r="E102" i="111"/>
  <c r="C101" i="111"/>
  <c r="K102" i="111"/>
  <c r="A10" i="111"/>
  <c r="M45" i="68" s="1"/>
  <c r="E101" i="111"/>
  <c r="U102" i="111"/>
  <c r="F101" i="111"/>
  <c r="S101" i="111"/>
  <c r="O101" i="111"/>
  <c r="C155" i="134"/>
  <c r="W101" i="111"/>
  <c r="V101" i="111"/>
  <c r="L226" i="92"/>
  <c r="J198" i="92"/>
  <c r="J199" i="92" s="1"/>
  <c r="I255" i="92"/>
  <c r="I256" i="92" s="1"/>
  <c r="K198" i="92"/>
  <c r="K199" i="92" s="1"/>
  <c r="L212" i="92"/>
  <c r="I208" i="92"/>
  <c r="F212" i="92"/>
  <c r="F215" i="92"/>
  <c r="F217" i="92"/>
  <c r="N319" i="92"/>
  <c r="N345" i="92"/>
  <c r="X36" i="225"/>
  <c r="K421" i="92"/>
  <c r="K445" i="92" s="1"/>
  <c r="K469" i="92" s="1"/>
  <c r="R36" i="225"/>
  <c r="E421" i="92"/>
  <c r="E445" i="92" s="1"/>
  <c r="E469" i="92" s="1"/>
  <c r="N421" i="92"/>
  <c r="N445" i="92" s="1"/>
  <c r="N469" i="92" s="1"/>
  <c r="AA36" i="225"/>
  <c r="C421" i="92"/>
  <c r="C445" i="92" s="1"/>
  <c r="C469" i="92" s="1"/>
  <c r="P36" i="225"/>
  <c r="Q36" i="225"/>
  <c r="D421" i="92"/>
  <c r="D445" i="92" s="1"/>
  <c r="D469" i="92" s="1"/>
  <c r="J421" i="92"/>
  <c r="J445" i="92" s="1"/>
  <c r="J469" i="92" s="1"/>
  <c r="W36" i="225"/>
  <c r="F421" i="92"/>
  <c r="F445" i="92" s="1"/>
  <c r="F469" i="92" s="1"/>
  <c r="S36" i="225"/>
  <c r="G345" i="92"/>
  <c r="G319" i="92"/>
  <c r="K13" i="127"/>
  <c r="K38" i="88"/>
  <c r="E13" i="127"/>
  <c r="E38" i="88"/>
  <c r="C345" i="92"/>
  <c r="C319" i="92"/>
  <c r="N13" i="127"/>
  <c r="N38" i="88"/>
  <c r="C13" i="127"/>
  <c r="C38" i="88"/>
  <c r="D345" i="92"/>
  <c r="D319" i="92"/>
  <c r="D13" i="127"/>
  <c r="D38" i="88"/>
  <c r="L345" i="92"/>
  <c r="L319" i="92"/>
  <c r="J13" i="127"/>
  <c r="J38" i="88"/>
  <c r="F13" i="127"/>
  <c r="F38" i="88"/>
  <c r="H13" i="127"/>
  <c r="H38" i="88"/>
  <c r="Z36" i="225"/>
  <c r="M421" i="92"/>
  <c r="M445" i="92" s="1"/>
  <c r="M469" i="92" s="1"/>
  <c r="V36" i="225"/>
  <c r="I421" i="92"/>
  <c r="I445" i="92" s="1"/>
  <c r="I469" i="92" s="1"/>
  <c r="T36" i="225"/>
  <c r="G421" i="92"/>
  <c r="G445" i="92" s="1"/>
  <c r="G469" i="92" s="1"/>
  <c r="F319" i="92"/>
  <c r="F345" i="92"/>
  <c r="Y36" i="225"/>
  <c r="L421" i="92"/>
  <c r="L445" i="92" s="1"/>
  <c r="L469" i="92" s="1"/>
  <c r="K345" i="92"/>
  <c r="K319" i="92"/>
  <c r="H345" i="92"/>
  <c r="H319" i="92"/>
  <c r="U36" i="225"/>
  <c r="H421" i="92"/>
  <c r="H445" i="92" s="1"/>
  <c r="H469" i="92" s="1"/>
  <c r="M345" i="92"/>
  <c r="M319" i="92"/>
  <c r="M13" i="127"/>
  <c r="M38" i="88"/>
  <c r="E345" i="92"/>
  <c r="E319" i="92"/>
  <c r="I13" i="127"/>
  <c r="I38" i="88"/>
  <c r="G13" i="127"/>
  <c r="G38" i="88"/>
  <c r="J319" i="92"/>
  <c r="J345" i="92"/>
  <c r="L13" i="127"/>
  <c r="L38" i="88"/>
  <c r="I345" i="92"/>
  <c r="I319" i="92"/>
  <c r="J255" i="92"/>
  <c r="J256" i="92" s="1"/>
  <c r="G255" i="92"/>
  <c r="G256" i="92" s="1"/>
  <c r="K255" i="92"/>
  <c r="K256" i="92" s="1"/>
  <c r="E255" i="92"/>
  <c r="E256" i="92" s="1"/>
  <c r="L255" i="92"/>
  <c r="L256" i="92" s="1"/>
  <c r="O132" i="92"/>
  <c r="A132" i="92" s="1"/>
  <c r="H255" i="92"/>
  <c r="H256" i="92" s="1"/>
  <c r="N255" i="92"/>
  <c r="N256" i="92" s="1"/>
  <c r="H211" i="92"/>
  <c r="H226" i="92" s="1"/>
  <c r="M217" i="92"/>
  <c r="L214" i="92"/>
  <c r="C212" i="92"/>
  <c r="I217" i="92"/>
  <c r="L223" i="92"/>
  <c r="G215" i="92"/>
  <c r="G210" i="92"/>
  <c r="L208" i="92"/>
  <c r="I223" i="92"/>
  <c r="L210" i="92"/>
  <c r="M208" i="92"/>
  <c r="I226" i="92"/>
  <c r="O106" i="92"/>
  <c r="A106" i="92" s="1"/>
  <c r="L222" i="92"/>
  <c r="L224" i="92"/>
  <c r="G212" i="92"/>
  <c r="L213" i="92"/>
  <c r="G208" i="92"/>
  <c r="M214" i="92"/>
  <c r="C224" i="92"/>
  <c r="I212" i="92"/>
  <c r="G223" i="92"/>
  <c r="M215" i="92"/>
  <c r="F208" i="92"/>
  <c r="F222" i="92"/>
  <c r="M210" i="92"/>
  <c r="C215" i="92"/>
  <c r="C214" i="92"/>
  <c r="C223" i="92"/>
  <c r="G214" i="92"/>
  <c r="G224" i="92"/>
  <c r="M212" i="92"/>
  <c r="M198" i="92"/>
  <c r="M199" i="92" s="1"/>
  <c r="L217" i="92"/>
  <c r="C208" i="92"/>
  <c r="M226" i="92"/>
  <c r="I210" i="92"/>
  <c r="I224" i="92"/>
  <c r="C213" i="92"/>
  <c r="M223" i="92"/>
  <c r="G226" i="92"/>
  <c r="H198" i="92"/>
  <c r="H199" i="92" s="1"/>
  <c r="J211" i="92"/>
  <c r="J217" i="92" s="1"/>
  <c r="D211" i="92"/>
  <c r="D226" i="92" s="1"/>
  <c r="D198" i="92"/>
  <c r="D199" i="92" s="1"/>
  <c r="E211" i="92"/>
  <c r="G213" i="92"/>
  <c r="G198" i="92"/>
  <c r="G199" i="92" s="1"/>
  <c r="C222" i="92"/>
  <c r="I214" i="92"/>
  <c r="C198" i="92"/>
  <c r="C199" i="92" s="1"/>
  <c r="C210" i="92"/>
  <c r="M224" i="92"/>
  <c r="I198" i="92"/>
  <c r="I199" i="92" s="1"/>
  <c r="G217" i="92"/>
  <c r="M213" i="92"/>
  <c r="K211" i="92"/>
  <c r="F198" i="92"/>
  <c r="F199" i="92" s="1"/>
  <c r="F210" i="92"/>
  <c r="I215" i="92"/>
  <c r="G222" i="92"/>
  <c r="L198" i="92"/>
  <c r="L199" i="92" s="1"/>
  <c r="C217" i="92"/>
  <c r="I213" i="92"/>
  <c r="L215" i="92"/>
  <c r="F226" i="92"/>
  <c r="F214" i="92"/>
  <c r="M222" i="92"/>
  <c r="E198" i="92"/>
  <c r="E199" i="92" s="1"/>
  <c r="N227" i="92"/>
  <c r="F107" i="120"/>
  <c r="F122" i="120" s="1"/>
  <c r="F138" i="120" s="1"/>
  <c r="F57" i="120"/>
  <c r="F280" i="19"/>
  <c r="F310" i="19"/>
  <c r="E263" i="19"/>
  <c r="K238" i="19"/>
  <c r="K263" i="19" s="1"/>
  <c r="K280" i="19" s="1"/>
  <c r="E74" i="120"/>
  <c r="E57" i="117"/>
  <c r="D57" i="117"/>
  <c r="D74" i="120"/>
  <c r="J238" i="19"/>
  <c r="J263" i="19" s="1"/>
  <c r="J280" i="19" s="1"/>
  <c r="D263" i="19"/>
  <c r="C57" i="117"/>
  <c r="C74" i="120"/>
  <c r="C22" i="126"/>
  <c r="C39" i="126" s="1"/>
  <c r="C57" i="126" s="1"/>
  <c r="C326" i="19"/>
  <c r="C434" i="19" s="1"/>
  <c r="H207" i="152"/>
  <c r="H47" i="169"/>
  <c r="H79" i="169" s="1"/>
  <c r="H47" i="166"/>
  <c r="H79" i="166" s="1"/>
  <c r="H47" i="167"/>
  <c r="H79" i="167" s="1"/>
  <c r="J227" i="152"/>
  <c r="K80" i="124"/>
  <c r="J67" i="169"/>
  <c r="J99" i="169" s="1"/>
  <c r="J110" i="166" s="1"/>
  <c r="J67" i="166"/>
  <c r="J99" i="166" s="1"/>
  <c r="J106" i="166" s="1"/>
  <c r="J67" i="167"/>
  <c r="J99" i="167" s="1"/>
  <c r="J108" i="166" s="1"/>
  <c r="G210" i="152"/>
  <c r="G50" i="169"/>
  <c r="G82" i="169" s="1"/>
  <c r="G50" i="166"/>
  <c r="G82" i="166" s="1"/>
  <c r="G50" i="167"/>
  <c r="G82" i="167" s="1"/>
  <c r="D218" i="152"/>
  <c r="D58" i="167"/>
  <c r="D90" i="167" s="1"/>
  <c r="D58" i="169"/>
  <c r="D90" i="169" s="1"/>
  <c r="D58" i="166"/>
  <c r="D90" i="166" s="1"/>
  <c r="D223" i="152"/>
  <c r="D63" i="169"/>
  <c r="D95" i="169" s="1"/>
  <c r="D63" i="166"/>
  <c r="D95" i="166" s="1"/>
  <c r="D63" i="167"/>
  <c r="D95" i="167" s="1"/>
  <c r="J205" i="152"/>
  <c r="J45" i="169"/>
  <c r="J77" i="169" s="1"/>
  <c r="J45" i="166"/>
  <c r="J77" i="166" s="1"/>
  <c r="J45" i="167"/>
  <c r="J77" i="167" s="1"/>
  <c r="K58" i="124"/>
  <c r="D204" i="152"/>
  <c r="D44" i="169"/>
  <c r="D76" i="169" s="1"/>
  <c r="D44" i="166"/>
  <c r="D76" i="166" s="1"/>
  <c r="D44" i="167"/>
  <c r="D76" i="167" s="1"/>
  <c r="C208" i="152"/>
  <c r="C48" i="169"/>
  <c r="C80" i="169" s="1"/>
  <c r="C48" i="166"/>
  <c r="C80" i="166" s="1"/>
  <c r="C48" i="167"/>
  <c r="C80" i="167" s="1"/>
  <c r="C117" i="136"/>
  <c r="C219" i="136" s="1"/>
  <c r="C253" i="136" s="1"/>
  <c r="F209" i="152"/>
  <c r="F49" i="169"/>
  <c r="F81" i="169" s="1"/>
  <c r="F49" i="166"/>
  <c r="F81" i="166" s="1"/>
  <c r="F49" i="167"/>
  <c r="F81" i="167" s="1"/>
  <c r="F202" i="152"/>
  <c r="F42" i="169"/>
  <c r="F74" i="169" s="1"/>
  <c r="F42" i="166"/>
  <c r="F74" i="166" s="1"/>
  <c r="F42" i="167"/>
  <c r="F74" i="167" s="1"/>
  <c r="J210" i="152"/>
  <c r="J50" i="169"/>
  <c r="J82" i="169" s="1"/>
  <c r="J50" i="166"/>
  <c r="J82" i="166" s="1"/>
  <c r="J50" i="167"/>
  <c r="J82" i="167" s="1"/>
  <c r="K63" i="124"/>
  <c r="F202" i="209"/>
  <c r="G126" i="209"/>
  <c r="C219" i="152"/>
  <c r="C59" i="169"/>
  <c r="C91" i="169" s="1"/>
  <c r="C59" i="166"/>
  <c r="C91" i="166" s="1"/>
  <c r="C59" i="167"/>
  <c r="C91" i="167" s="1"/>
  <c r="F218" i="152"/>
  <c r="F58" i="169"/>
  <c r="F90" i="169" s="1"/>
  <c r="F58" i="166"/>
  <c r="F90" i="166" s="1"/>
  <c r="F58" i="167"/>
  <c r="F90" i="167" s="1"/>
  <c r="H217" i="152"/>
  <c r="H57" i="169"/>
  <c r="H89" i="169" s="1"/>
  <c r="H57" i="166"/>
  <c r="H89" i="166" s="1"/>
  <c r="H57" i="167"/>
  <c r="H89" i="167" s="1"/>
  <c r="C131" i="151"/>
  <c r="C233" i="151" s="1"/>
  <c r="C267" i="151" s="1"/>
  <c r="C131" i="149"/>
  <c r="C233" i="149" s="1"/>
  <c r="C267" i="149" s="1"/>
  <c r="C131" i="147"/>
  <c r="C233" i="147" s="1"/>
  <c r="C267" i="147" s="1"/>
  <c r="C131" i="162"/>
  <c r="C233" i="162" s="1"/>
  <c r="C267" i="162" s="1"/>
  <c r="C131" i="148"/>
  <c r="C233" i="148" s="1"/>
  <c r="C267" i="148" s="1"/>
  <c r="C131" i="141"/>
  <c r="C233" i="141" s="1"/>
  <c r="C267" i="141" s="1"/>
  <c r="C131" i="139"/>
  <c r="C233" i="139" s="1"/>
  <c r="C267" i="139" s="1"/>
  <c r="C131" i="135"/>
  <c r="C233" i="135" s="1"/>
  <c r="C267" i="135" s="1"/>
  <c r="C131" i="86"/>
  <c r="C233" i="86" s="1"/>
  <c r="C267" i="86" s="1"/>
  <c r="K176" i="152"/>
  <c r="L61" i="123"/>
  <c r="H203" i="152"/>
  <c r="H43" i="169"/>
  <c r="H75" i="169" s="1"/>
  <c r="H43" i="166"/>
  <c r="H75" i="166" s="1"/>
  <c r="H43" i="167"/>
  <c r="H75" i="167" s="1"/>
  <c r="H210" i="152"/>
  <c r="H50" i="167"/>
  <c r="H82" i="167" s="1"/>
  <c r="H50" i="166"/>
  <c r="H82" i="166" s="1"/>
  <c r="H50" i="169"/>
  <c r="H82" i="169" s="1"/>
  <c r="H208" i="152"/>
  <c r="H48" i="169"/>
  <c r="H80" i="169" s="1"/>
  <c r="H48" i="166"/>
  <c r="H80" i="166" s="1"/>
  <c r="H48" i="167"/>
  <c r="H80" i="167" s="1"/>
  <c r="C134" i="150"/>
  <c r="C236" i="150" s="1"/>
  <c r="C270" i="150" s="1"/>
  <c r="C134" i="145"/>
  <c r="C236" i="145" s="1"/>
  <c r="C270" i="145" s="1"/>
  <c r="C134" i="136"/>
  <c r="C236" i="136" s="1"/>
  <c r="C270" i="136" s="1"/>
  <c r="C134" i="138"/>
  <c r="C236" i="138" s="1"/>
  <c r="C270" i="138" s="1"/>
  <c r="C134" i="134"/>
  <c r="C236" i="134" s="1"/>
  <c r="C270" i="134" s="1"/>
  <c r="C129" i="151"/>
  <c r="C231" i="151" s="1"/>
  <c r="C265" i="151" s="1"/>
  <c r="C129" i="149"/>
  <c r="C231" i="149" s="1"/>
  <c r="C265" i="149" s="1"/>
  <c r="C129" i="148"/>
  <c r="C231" i="148" s="1"/>
  <c r="C265" i="148" s="1"/>
  <c r="C129" i="147"/>
  <c r="C231" i="147" s="1"/>
  <c r="C265" i="147" s="1"/>
  <c r="C129" i="162"/>
  <c r="C231" i="162" s="1"/>
  <c r="C265" i="162" s="1"/>
  <c r="C129" i="141"/>
  <c r="C231" i="141" s="1"/>
  <c r="C265" i="141" s="1"/>
  <c r="C129" i="139"/>
  <c r="C231" i="139" s="1"/>
  <c r="C265" i="139" s="1"/>
  <c r="C129" i="86"/>
  <c r="C231" i="86" s="1"/>
  <c r="C265" i="86" s="1"/>
  <c r="C129" i="135"/>
  <c r="C231" i="135" s="1"/>
  <c r="C265" i="135" s="1"/>
  <c r="F210" i="209"/>
  <c r="G134" i="209"/>
  <c r="G206" i="152"/>
  <c r="G46" i="169"/>
  <c r="G78" i="169" s="1"/>
  <c r="G46" i="166"/>
  <c r="G78" i="166" s="1"/>
  <c r="G46" i="167"/>
  <c r="G78" i="167" s="1"/>
  <c r="G208" i="152"/>
  <c r="G48" i="169"/>
  <c r="G80" i="169" s="1"/>
  <c r="G48" i="166"/>
  <c r="G80" i="166" s="1"/>
  <c r="G48" i="167"/>
  <c r="G80" i="167" s="1"/>
  <c r="G51" i="166"/>
  <c r="G83" i="166" s="1"/>
  <c r="D226" i="152"/>
  <c r="D66" i="167"/>
  <c r="D98" i="167" s="1"/>
  <c r="D66" i="166"/>
  <c r="D98" i="166" s="1"/>
  <c r="D66" i="169"/>
  <c r="D98" i="169" s="1"/>
  <c r="D220" i="152"/>
  <c r="D60" i="169"/>
  <c r="D92" i="169" s="1"/>
  <c r="D60" i="166"/>
  <c r="D92" i="166" s="1"/>
  <c r="D60" i="167"/>
  <c r="D92" i="167" s="1"/>
  <c r="D227" i="152"/>
  <c r="D67" i="169"/>
  <c r="D99" i="169" s="1"/>
  <c r="D110" i="166" s="1"/>
  <c r="D67" i="166"/>
  <c r="D99" i="166" s="1"/>
  <c r="D106" i="166" s="1"/>
  <c r="D67" i="167"/>
  <c r="D99" i="167" s="1"/>
  <c r="D108" i="166" s="1"/>
  <c r="D203" i="152"/>
  <c r="D43" i="169"/>
  <c r="D75" i="169" s="1"/>
  <c r="D43" i="166"/>
  <c r="D75" i="166" s="1"/>
  <c r="D43" i="167"/>
  <c r="D75" i="167" s="1"/>
  <c r="D210" i="152"/>
  <c r="D50" i="167"/>
  <c r="D82" i="167" s="1"/>
  <c r="D50" i="166"/>
  <c r="D82" i="166" s="1"/>
  <c r="D50" i="169"/>
  <c r="D82" i="169" s="1"/>
  <c r="D208" i="152"/>
  <c r="D48" i="169"/>
  <c r="D80" i="169" s="1"/>
  <c r="D48" i="166"/>
  <c r="D80" i="166" s="1"/>
  <c r="D48" i="167"/>
  <c r="D80" i="167" s="1"/>
  <c r="C111" i="150"/>
  <c r="C111" i="145"/>
  <c r="C111" i="136"/>
  <c r="C111" i="138"/>
  <c r="C111" i="134"/>
  <c r="G217" i="152"/>
  <c r="G57" i="167"/>
  <c r="G89" i="167" s="1"/>
  <c r="G57" i="166"/>
  <c r="G89" i="166" s="1"/>
  <c r="G57" i="169"/>
  <c r="G89" i="169" s="1"/>
  <c r="G219" i="152"/>
  <c r="G59" i="169"/>
  <c r="G91" i="169" s="1"/>
  <c r="G59" i="166"/>
  <c r="G91" i="166" s="1"/>
  <c r="G59" i="167"/>
  <c r="G91" i="167" s="1"/>
  <c r="G222" i="152"/>
  <c r="G62" i="169"/>
  <c r="G94" i="169" s="1"/>
  <c r="G62" i="166"/>
  <c r="G94" i="166" s="1"/>
  <c r="G62" i="167"/>
  <c r="G94" i="167" s="1"/>
  <c r="G133" i="209"/>
  <c r="F209" i="209"/>
  <c r="G125" i="209"/>
  <c r="F201" i="209"/>
  <c r="C130" i="146"/>
  <c r="C232" i="146" s="1"/>
  <c r="C266" i="146" s="1"/>
  <c r="C130" i="144"/>
  <c r="C232" i="144" s="1"/>
  <c r="C266" i="144" s="1"/>
  <c r="C130" i="143"/>
  <c r="C232" i="143" s="1"/>
  <c r="C266" i="143" s="1"/>
  <c r="C130" i="142"/>
  <c r="C232" i="142" s="1"/>
  <c r="C266" i="142" s="1"/>
  <c r="C130" i="137"/>
  <c r="C232" i="137" s="1"/>
  <c r="C266" i="137" s="1"/>
  <c r="J225" i="152"/>
  <c r="J65" i="169"/>
  <c r="J97" i="169" s="1"/>
  <c r="J65" i="166"/>
  <c r="J97" i="166" s="1"/>
  <c r="J65" i="167"/>
  <c r="J97" i="167" s="1"/>
  <c r="K78" i="124"/>
  <c r="C205" i="152"/>
  <c r="C45" i="167"/>
  <c r="C77" i="167" s="1"/>
  <c r="C45" i="166"/>
  <c r="C77" i="166" s="1"/>
  <c r="C45" i="169"/>
  <c r="C77" i="169" s="1"/>
  <c r="C116" i="146"/>
  <c r="C218" i="146" s="1"/>
  <c r="C252" i="146" s="1"/>
  <c r="C116" i="143"/>
  <c r="C218" i="143" s="1"/>
  <c r="C252" i="143" s="1"/>
  <c r="C116" i="144"/>
  <c r="C218" i="144" s="1"/>
  <c r="C252" i="144" s="1"/>
  <c r="C116" i="137"/>
  <c r="C218" i="137" s="1"/>
  <c r="C252" i="137" s="1"/>
  <c r="C116" i="142"/>
  <c r="C218" i="142" s="1"/>
  <c r="C252" i="142" s="1"/>
  <c r="F205" i="152"/>
  <c r="F45" i="169"/>
  <c r="F77" i="169" s="1"/>
  <c r="F45" i="166"/>
  <c r="F77" i="166" s="1"/>
  <c r="F45" i="167"/>
  <c r="F77" i="167" s="1"/>
  <c r="F203" i="152"/>
  <c r="F206" i="152"/>
  <c r="F46" i="169"/>
  <c r="F78" i="169" s="1"/>
  <c r="F46" i="166"/>
  <c r="F78" i="166" s="1"/>
  <c r="F46" i="167"/>
  <c r="F78" i="167" s="1"/>
  <c r="F212" i="209"/>
  <c r="G136" i="209"/>
  <c r="C225" i="152"/>
  <c r="C65" i="167"/>
  <c r="C97" i="167" s="1"/>
  <c r="C65" i="166"/>
  <c r="C97" i="166" s="1"/>
  <c r="C65" i="169"/>
  <c r="C97" i="169" s="1"/>
  <c r="C223" i="152"/>
  <c r="C63" i="169"/>
  <c r="C95" i="169" s="1"/>
  <c r="C63" i="166"/>
  <c r="C95" i="166" s="1"/>
  <c r="C63" i="167"/>
  <c r="C95" i="167" s="1"/>
  <c r="C226" i="152"/>
  <c r="C66" i="169"/>
  <c r="C98" i="169" s="1"/>
  <c r="C66" i="166"/>
  <c r="C98" i="166" s="1"/>
  <c r="C66" i="167"/>
  <c r="C98" i="167" s="1"/>
  <c r="G131" i="209"/>
  <c r="F199" i="209"/>
  <c r="G123" i="209"/>
  <c r="F219" i="152"/>
  <c r="F59" i="169"/>
  <c r="F91" i="169" s="1"/>
  <c r="F59" i="166"/>
  <c r="F91" i="166" s="1"/>
  <c r="F59" i="167"/>
  <c r="F91" i="167" s="1"/>
  <c r="F222" i="152"/>
  <c r="F62" i="169"/>
  <c r="F94" i="169" s="1"/>
  <c r="F62" i="166"/>
  <c r="F94" i="166" s="1"/>
  <c r="F62" i="167"/>
  <c r="F94" i="167" s="1"/>
  <c r="F225" i="152"/>
  <c r="F65" i="169"/>
  <c r="F97" i="169" s="1"/>
  <c r="F65" i="166"/>
  <c r="F97" i="166" s="1"/>
  <c r="F65" i="167"/>
  <c r="F97" i="167" s="1"/>
  <c r="H218" i="152"/>
  <c r="H58" i="167"/>
  <c r="H90" i="167" s="1"/>
  <c r="H58" i="169"/>
  <c r="H90" i="169" s="1"/>
  <c r="H58" i="166"/>
  <c r="H90" i="166" s="1"/>
  <c r="H221" i="152"/>
  <c r="H61" i="169"/>
  <c r="H93" i="169" s="1"/>
  <c r="H61" i="166"/>
  <c r="H93" i="166" s="1"/>
  <c r="H61" i="167"/>
  <c r="H93" i="167" s="1"/>
  <c r="H219" i="152"/>
  <c r="H59" i="169"/>
  <c r="H91" i="169" s="1"/>
  <c r="H59" i="166"/>
  <c r="H91" i="166" s="1"/>
  <c r="H59" i="167"/>
  <c r="H91" i="167" s="1"/>
  <c r="F208" i="209"/>
  <c r="G132" i="209"/>
  <c r="J206" i="152"/>
  <c r="J46" i="169"/>
  <c r="J78" i="169" s="1"/>
  <c r="J46" i="166"/>
  <c r="J78" i="166" s="1"/>
  <c r="J46" i="167"/>
  <c r="J78" i="167" s="1"/>
  <c r="K59" i="124"/>
  <c r="J203" i="152"/>
  <c r="H206" i="152"/>
  <c r="H46" i="167"/>
  <c r="H78" i="167" s="1"/>
  <c r="H46" i="169"/>
  <c r="H78" i="169" s="1"/>
  <c r="H46" i="166"/>
  <c r="H78" i="166" s="1"/>
  <c r="C134" i="146"/>
  <c r="C236" i="146" s="1"/>
  <c r="C270" i="146" s="1"/>
  <c r="C134" i="144"/>
  <c r="C236" i="144" s="1"/>
  <c r="C270" i="144" s="1"/>
  <c r="C134" i="143"/>
  <c r="C236" i="143" s="1"/>
  <c r="C270" i="143" s="1"/>
  <c r="C134" i="137"/>
  <c r="C236" i="137" s="1"/>
  <c r="C270" i="137" s="1"/>
  <c r="C134" i="142"/>
  <c r="C236" i="142" s="1"/>
  <c r="C270" i="142" s="1"/>
  <c r="J226" i="152"/>
  <c r="K79" i="124"/>
  <c r="J66" i="169"/>
  <c r="J98" i="169" s="1"/>
  <c r="J66" i="166"/>
  <c r="J98" i="166" s="1"/>
  <c r="J66" i="167"/>
  <c r="J98" i="167" s="1"/>
  <c r="F195" i="209"/>
  <c r="G119" i="209"/>
  <c r="G204" i="152"/>
  <c r="G44" i="169"/>
  <c r="G76" i="169" s="1"/>
  <c r="G44" i="166"/>
  <c r="G76" i="166" s="1"/>
  <c r="G44" i="167"/>
  <c r="G76" i="167" s="1"/>
  <c r="D207" i="152"/>
  <c r="D47" i="169"/>
  <c r="D79" i="169" s="1"/>
  <c r="D47" i="166"/>
  <c r="D79" i="166" s="1"/>
  <c r="D47" i="167"/>
  <c r="D79" i="167" s="1"/>
  <c r="D206" i="152"/>
  <c r="D46" i="167"/>
  <c r="D78" i="167" s="1"/>
  <c r="D46" i="169"/>
  <c r="D78" i="169" s="1"/>
  <c r="D46" i="166"/>
  <c r="D78" i="166" s="1"/>
  <c r="G224" i="152"/>
  <c r="G64" i="169"/>
  <c r="G96" i="169" s="1"/>
  <c r="G64" i="166"/>
  <c r="G96" i="166" s="1"/>
  <c r="G64" i="167"/>
  <c r="G96" i="167" s="1"/>
  <c r="G218" i="152"/>
  <c r="G58" i="169"/>
  <c r="G90" i="169" s="1"/>
  <c r="G58" i="166"/>
  <c r="G90" i="166" s="1"/>
  <c r="G58" i="167"/>
  <c r="G90" i="167" s="1"/>
  <c r="C51" i="169"/>
  <c r="C83" i="169" s="1"/>
  <c r="C116" i="149"/>
  <c r="C218" i="149" s="1"/>
  <c r="C252" i="149" s="1"/>
  <c r="C116" i="141"/>
  <c r="C218" i="141" s="1"/>
  <c r="C252" i="141" s="1"/>
  <c r="F212" i="152"/>
  <c r="F52" i="167"/>
  <c r="F84" i="167" s="1"/>
  <c r="F107" i="166" s="1"/>
  <c r="F52" i="166"/>
  <c r="F84" i="166" s="1"/>
  <c r="F105" i="166" s="1"/>
  <c r="F52" i="169"/>
  <c r="F84" i="169" s="1"/>
  <c r="F109" i="166" s="1"/>
  <c r="C217" i="152"/>
  <c r="C57" i="167"/>
  <c r="C89" i="167" s="1"/>
  <c r="C57" i="166"/>
  <c r="C89" i="166" s="1"/>
  <c r="C57" i="169"/>
  <c r="C89" i="169" s="1"/>
  <c r="C222" i="152"/>
  <c r="C62" i="169"/>
  <c r="C94" i="169" s="1"/>
  <c r="C62" i="166"/>
  <c r="C94" i="166" s="1"/>
  <c r="C62" i="167"/>
  <c r="C94" i="167" s="1"/>
  <c r="C135" i="151"/>
  <c r="C237" i="151" s="1"/>
  <c r="C271" i="151" s="1"/>
  <c r="C135" i="148"/>
  <c r="C237" i="148" s="1"/>
  <c r="C271" i="148" s="1"/>
  <c r="C135" i="86"/>
  <c r="C237" i="86" s="1"/>
  <c r="C271" i="86" s="1"/>
  <c r="C132" i="151"/>
  <c r="C234" i="151" s="1"/>
  <c r="C268" i="151" s="1"/>
  <c r="C132" i="149"/>
  <c r="C234" i="149" s="1"/>
  <c r="C268" i="149" s="1"/>
  <c r="C132" i="148"/>
  <c r="C234" i="148" s="1"/>
  <c r="C268" i="148" s="1"/>
  <c r="C132" i="147"/>
  <c r="C234" i="147" s="1"/>
  <c r="C268" i="147" s="1"/>
  <c r="C132" i="162"/>
  <c r="C234" i="162" s="1"/>
  <c r="C268" i="162" s="1"/>
  <c r="C132" i="139"/>
  <c r="C234" i="139" s="1"/>
  <c r="C268" i="139" s="1"/>
  <c r="C132" i="135"/>
  <c r="C234" i="135" s="1"/>
  <c r="C268" i="135" s="1"/>
  <c r="C132" i="141"/>
  <c r="C234" i="141" s="1"/>
  <c r="C268" i="141" s="1"/>
  <c r="C132" i="86"/>
  <c r="C234" i="86" s="1"/>
  <c r="C268" i="86" s="1"/>
  <c r="F224" i="152"/>
  <c r="F64" i="167"/>
  <c r="F96" i="167" s="1"/>
  <c r="F64" i="166"/>
  <c r="F96" i="166" s="1"/>
  <c r="F64" i="169"/>
  <c r="F96" i="169" s="1"/>
  <c r="F221" i="152"/>
  <c r="F61" i="169"/>
  <c r="F93" i="169" s="1"/>
  <c r="F61" i="166"/>
  <c r="F93" i="166" s="1"/>
  <c r="F61" i="167"/>
  <c r="F93" i="167" s="1"/>
  <c r="H224" i="152"/>
  <c r="H64" i="169"/>
  <c r="H96" i="169" s="1"/>
  <c r="H64" i="166"/>
  <c r="H96" i="166" s="1"/>
  <c r="H64" i="167"/>
  <c r="H96" i="167" s="1"/>
  <c r="C128" i="151"/>
  <c r="C230" i="151" s="1"/>
  <c r="C264" i="151" s="1"/>
  <c r="C128" i="149"/>
  <c r="C230" i="149" s="1"/>
  <c r="C264" i="149" s="1"/>
  <c r="C128" i="148"/>
  <c r="C230" i="148" s="1"/>
  <c r="C264" i="148" s="1"/>
  <c r="C128" i="147"/>
  <c r="C230" i="147" s="1"/>
  <c r="C264" i="147" s="1"/>
  <c r="C128" i="162"/>
  <c r="C230" i="162" s="1"/>
  <c r="C264" i="162" s="1"/>
  <c r="C128" i="139"/>
  <c r="C230" i="139" s="1"/>
  <c r="C264" i="139" s="1"/>
  <c r="C128" i="135"/>
  <c r="C230" i="135" s="1"/>
  <c r="C264" i="135" s="1"/>
  <c r="C128" i="141"/>
  <c r="C230" i="141" s="1"/>
  <c r="C264" i="141" s="1"/>
  <c r="C128" i="86"/>
  <c r="C230" i="86" s="1"/>
  <c r="C264" i="86" s="1"/>
  <c r="C118" i="151"/>
  <c r="C220" i="151" s="1"/>
  <c r="C254" i="151" s="1"/>
  <c r="C118" i="149"/>
  <c r="C220" i="149" s="1"/>
  <c r="C254" i="149" s="1"/>
  <c r="C118" i="148"/>
  <c r="C220" i="148" s="1"/>
  <c r="C254" i="148" s="1"/>
  <c r="C118" i="147"/>
  <c r="C220" i="147" s="1"/>
  <c r="C254" i="147" s="1"/>
  <c r="C118" i="162"/>
  <c r="C220" i="162" s="1"/>
  <c r="C254" i="162" s="1"/>
  <c r="C118" i="141"/>
  <c r="C220" i="141" s="1"/>
  <c r="C254" i="141" s="1"/>
  <c r="C118" i="139"/>
  <c r="C220" i="139" s="1"/>
  <c r="C254" i="139" s="1"/>
  <c r="C118" i="135"/>
  <c r="C220" i="135" s="1"/>
  <c r="C254" i="135" s="1"/>
  <c r="C118" i="86"/>
  <c r="C220" i="86" s="1"/>
  <c r="C254" i="86" s="1"/>
  <c r="H51" i="167"/>
  <c r="H83" i="167" s="1"/>
  <c r="H205" i="152"/>
  <c r="H45" i="169"/>
  <c r="H77" i="169" s="1"/>
  <c r="H45" i="166"/>
  <c r="H77" i="166" s="1"/>
  <c r="H45" i="167"/>
  <c r="H77" i="167" s="1"/>
  <c r="H52" i="167"/>
  <c r="H84" i="167" s="1"/>
  <c r="H107" i="166" s="1"/>
  <c r="C134" i="151"/>
  <c r="C236" i="151" s="1"/>
  <c r="C270" i="151" s="1"/>
  <c r="C134" i="148"/>
  <c r="C236" i="148" s="1"/>
  <c r="C270" i="148" s="1"/>
  <c r="C134" i="149"/>
  <c r="C236" i="149" s="1"/>
  <c r="C270" i="149" s="1"/>
  <c r="C134" i="147"/>
  <c r="C236" i="147" s="1"/>
  <c r="C270" i="147" s="1"/>
  <c r="C134" i="162"/>
  <c r="C236" i="162" s="1"/>
  <c r="C270" i="162" s="1"/>
  <c r="C134" i="141"/>
  <c r="C236" i="141" s="1"/>
  <c r="C270" i="141" s="1"/>
  <c r="C134" i="139"/>
  <c r="C236" i="139" s="1"/>
  <c r="C270" i="139" s="1"/>
  <c r="C134" i="135"/>
  <c r="C236" i="135" s="1"/>
  <c r="C270" i="135" s="1"/>
  <c r="C134" i="86"/>
  <c r="C236" i="86" s="1"/>
  <c r="C270" i="86" s="1"/>
  <c r="C129" i="144"/>
  <c r="C231" i="144" s="1"/>
  <c r="C265" i="144" s="1"/>
  <c r="C129" i="146"/>
  <c r="C231" i="146" s="1"/>
  <c r="C265" i="146" s="1"/>
  <c r="C129" i="143"/>
  <c r="C231" i="143" s="1"/>
  <c r="C265" i="143" s="1"/>
  <c r="C129" i="142"/>
  <c r="C231" i="142" s="1"/>
  <c r="C265" i="142" s="1"/>
  <c r="C129" i="137"/>
  <c r="C231" i="137" s="1"/>
  <c r="C265" i="137" s="1"/>
  <c r="G205" i="152"/>
  <c r="G45" i="167"/>
  <c r="G77" i="167" s="1"/>
  <c r="G45" i="166"/>
  <c r="G77" i="166" s="1"/>
  <c r="G45" i="169"/>
  <c r="G77" i="169" s="1"/>
  <c r="C114" i="146"/>
  <c r="C216" i="146" s="1"/>
  <c r="C250" i="146" s="1"/>
  <c r="C114" i="144"/>
  <c r="C216" i="144" s="1"/>
  <c r="C250" i="144" s="1"/>
  <c r="C114" i="143"/>
  <c r="C216" i="143" s="1"/>
  <c r="C250" i="143" s="1"/>
  <c r="C114" i="142"/>
  <c r="C216" i="142" s="1"/>
  <c r="C250" i="142" s="1"/>
  <c r="C114" i="137"/>
  <c r="C216" i="137" s="1"/>
  <c r="C250" i="137" s="1"/>
  <c r="C113" i="146"/>
  <c r="C215" i="146" s="1"/>
  <c r="C249" i="146" s="1"/>
  <c r="C113" i="144"/>
  <c r="C215" i="144" s="1"/>
  <c r="C249" i="144" s="1"/>
  <c r="C113" i="143"/>
  <c r="C215" i="143" s="1"/>
  <c r="C249" i="143" s="1"/>
  <c r="C113" i="142"/>
  <c r="C215" i="142" s="1"/>
  <c r="C249" i="142" s="1"/>
  <c r="C113" i="137"/>
  <c r="C215" i="137" s="1"/>
  <c r="C249" i="137" s="1"/>
  <c r="D217" i="152"/>
  <c r="D57" i="169"/>
  <c r="D89" i="169" s="1"/>
  <c r="D57" i="166"/>
  <c r="D89" i="166" s="1"/>
  <c r="D57" i="167"/>
  <c r="D89" i="167" s="1"/>
  <c r="D224" i="152"/>
  <c r="D64" i="169"/>
  <c r="D96" i="169" s="1"/>
  <c r="D64" i="166"/>
  <c r="D96" i="166" s="1"/>
  <c r="D64" i="167"/>
  <c r="D96" i="167" s="1"/>
  <c r="G124" i="209"/>
  <c r="J208" i="152"/>
  <c r="J48" i="167"/>
  <c r="J80" i="167" s="1"/>
  <c r="K61" i="124"/>
  <c r="J48" i="166"/>
  <c r="J80" i="166" s="1"/>
  <c r="J48" i="169"/>
  <c r="J80" i="169" s="1"/>
  <c r="D211" i="152"/>
  <c r="D51" i="169"/>
  <c r="D83" i="169" s="1"/>
  <c r="D51" i="166"/>
  <c r="D83" i="166" s="1"/>
  <c r="D51" i="167"/>
  <c r="D83" i="167" s="1"/>
  <c r="D205" i="152"/>
  <c r="D45" i="169"/>
  <c r="D77" i="169" s="1"/>
  <c r="D45" i="166"/>
  <c r="D77" i="166" s="1"/>
  <c r="D45" i="167"/>
  <c r="D77" i="167" s="1"/>
  <c r="D212" i="152"/>
  <c r="D52" i="169"/>
  <c r="D84" i="169" s="1"/>
  <c r="D109" i="166" s="1"/>
  <c r="D52" i="166"/>
  <c r="D84" i="166" s="1"/>
  <c r="D105" i="166" s="1"/>
  <c r="D52" i="167"/>
  <c r="D84" i="167" s="1"/>
  <c r="D107" i="166" s="1"/>
  <c r="G120" i="209"/>
  <c r="J202" i="152"/>
  <c r="J42" i="169"/>
  <c r="J74" i="169" s="1"/>
  <c r="J42" i="166"/>
  <c r="J74" i="166" s="1"/>
  <c r="J42" i="167"/>
  <c r="J74" i="167" s="1"/>
  <c r="K55" i="124"/>
  <c r="G225" i="152"/>
  <c r="G65" i="167"/>
  <c r="G97" i="167" s="1"/>
  <c r="G65" i="169"/>
  <c r="G97" i="169" s="1"/>
  <c r="G65" i="166"/>
  <c r="G97" i="166" s="1"/>
  <c r="G223" i="152"/>
  <c r="G63" i="169"/>
  <c r="G95" i="169" s="1"/>
  <c r="G63" i="166"/>
  <c r="G95" i="166" s="1"/>
  <c r="G63" i="167"/>
  <c r="G95" i="167" s="1"/>
  <c r="G226" i="152"/>
  <c r="G66" i="169"/>
  <c r="G98" i="169" s="1"/>
  <c r="G66" i="166"/>
  <c r="G98" i="166" s="1"/>
  <c r="G66" i="167"/>
  <c r="G98" i="167" s="1"/>
  <c r="C130" i="150"/>
  <c r="C232" i="150" s="1"/>
  <c r="C266" i="150" s="1"/>
  <c r="C130" i="145"/>
  <c r="C232" i="145" s="1"/>
  <c r="C266" i="145" s="1"/>
  <c r="C130" i="136"/>
  <c r="C232" i="136" s="1"/>
  <c r="C266" i="136" s="1"/>
  <c r="C130" i="138"/>
  <c r="C232" i="138" s="1"/>
  <c r="C266" i="138" s="1"/>
  <c r="C130" i="134"/>
  <c r="C232" i="134" s="1"/>
  <c r="C266" i="134" s="1"/>
  <c r="J222" i="152"/>
  <c r="K75" i="124"/>
  <c r="J62" i="169"/>
  <c r="J94" i="169" s="1"/>
  <c r="J62" i="166"/>
  <c r="J94" i="166" s="1"/>
  <c r="J62" i="167"/>
  <c r="J94" i="167" s="1"/>
  <c r="J219" i="152"/>
  <c r="K72" i="124"/>
  <c r="J59" i="169"/>
  <c r="J91" i="169" s="1"/>
  <c r="J59" i="166"/>
  <c r="J91" i="166" s="1"/>
  <c r="J59" i="167"/>
  <c r="J91" i="167" s="1"/>
  <c r="F198" i="209"/>
  <c r="G122" i="209"/>
  <c r="C202" i="152"/>
  <c r="C42" i="169"/>
  <c r="C74" i="169" s="1"/>
  <c r="C42" i="166"/>
  <c r="C74" i="166" s="1"/>
  <c r="C42" i="167"/>
  <c r="C74" i="167" s="1"/>
  <c r="C209" i="152"/>
  <c r="C49" i="167"/>
  <c r="C81" i="167" s="1"/>
  <c r="C49" i="169"/>
  <c r="C81" i="169" s="1"/>
  <c r="C49" i="166"/>
  <c r="C81" i="166" s="1"/>
  <c r="C203" i="152"/>
  <c r="C43" i="169"/>
  <c r="C75" i="169" s="1"/>
  <c r="C43" i="166"/>
  <c r="C75" i="166" s="1"/>
  <c r="C43" i="167"/>
  <c r="C75" i="167" s="1"/>
  <c r="F204" i="152"/>
  <c r="F44" i="167"/>
  <c r="F76" i="167" s="1"/>
  <c r="F44" i="166"/>
  <c r="F76" i="166" s="1"/>
  <c r="F44" i="169"/>
  <c r="F76" i="169" s="1"/>
  <c r="F207" i="152"/>
  <c r="F47" i="169"/>
  <c r="F79" i="169" s="1"/>
  <c r="F47" i="166"/>
  <c r="F79" i="166" s="1"/>
  <c r="F47" i="167"/>
  <c r="F79" i="167" s="1"/>
  <c r="F210" i="152"/>
  <c r="F50" i="169"/>
  <c r="F82" i="169" s="1"/>
  <c r="F50" i="166"/>
  <c r="F82" i="166" s="1"/>
  <c r="F50" i="167"/>
  <c r="F82" i="167" s="1"/>
  <c r="G128" i="209"/>
  <c r="J49" i="169"/>
  <c r="J81" i="169" s="1"/>
  <c r="C220" i="152"/>
  <c r="C60" i="169"/>
  <c r="C92" i="169" s="1"/>
  <c r="C60" i="166"/>
  <c r="C92" i="166" s="1"/>
  <c r="C60" i="167"/>
  <c r="C92" i="167" s="1"/>
  <c r="C227" i="152"/>
  <c r="C67" i="169"/>
  <c r="C99" i="169" s="1"/>
  <c r="C110" i="166" s="1"/>
  <c r="C67" i="166"/>
  <c r="C99" i="166" s="1"/>
  <c r="C106" i="166" s="1"/>
  <c r="C67" i="167"/>
  <c r="C99" i="167" s="1"/>
  <c r="C108" i="166" s="1"/>
  <c r="C135" i="146"/>
  <c r="C237" i="146" s="1"/>
  <c r="C271" i="146" s="1"/>
  <c r="C135" i="144"/>
  <c r="C237" i="144" s="1"/>
  <c r="C271" i="144" s="1"/>
  <c r="C135" i="143"/>
  <c r="C237" i="143" s="1"/>
  <c r="C271" i="143" s="1"/>
  <c r="C135" i="142"/>
  <c r="C237" i="142" s="1"/>
  <c r="C271" i="142" s="1"/>
  <c r="C135" i="137"/>
  <c r="C237" i="137" s="1"/>
  <c r="C271" i="137" s="1"/>
  <c r="C132" i="146"/>
  <c r="C234" i="146" s="1"/>
  <c r="C268" i="146" s="1"/>
  <c r="J218" i="152"/>
  <c r="K71" i="124"/>
  <c r="J58" i="169"/>
  <c r="J90" i="169" s="1"/>
  <c r="J58" i="166"/>
  <c r="J90" i="166" s="1"/>
  <c r="J58" i="167"/>
  <c r="J90" i="167" s="1"/>
  <c r="F223" i="152"/>
  <c r="F63" i="169"/>
  <c r="F95" i="169" s="1"/>
  <c r="F63" i="166"/>
  <c r="F95" i="166" s="1"/>
  <c r="F63" i="167"/>
  <c r="F95" i="167" s="1"/>
  <c r="F226" i="152"/>
  <c r="F66" i="169"/>
  <c r="F98" i="169" s="1"/>
  <c r="F66" i="166"/>
  <c r="F98" i="166" s="1"/>
  <c r="F66" i="167"/>
  <c r="F98" i="167" s="1"/>
  <c r="H222" i="152"/>
  <c r="H62" i="167"/>
  <c r="H94" i="167" s="1"/>
  <c r="H62" i="166"/>
  <c r="H94" i="166" s="1"/>
  <c r="H62" i="169"/>
  <c r="H94" i="169" s="1"/>
  <c r="H225" i="152"/>
  <c r="H65" i="169"/>
  <c r="H97" i="169" s="1"/>
  <c r="H65" i="166"/>
  <c r="H97" i="166" s="1"/>
  <c r="H65" i="167"/>
  <c r="H97" i="167" s="1"/>
  <c r="H223" i="152"/>
  <c r="H63" i="169"/>
  <c r="H95" i="169" s="1"/>
  <c r="H63" i="166"/>
  <c r="H95" i="166" s="1"/>
  <c r="H63" i="167"/>
  <c r="H95" i="167" s="1"/>
  <c r="C112" i="151"/>
  <c r="C214" i="151" s="1"/>
  <c r="C248" i="151" s="1"/>
  <c r="C112" i="149"/>
  <c r="C214" i="149" s="1"/>
  <c r="C248" i="149" s="1"/>
  <c r="C112" i="147"/>
  <c r="C214" i="147" s="1"/>
  <c r="C248" i="147" s="1"/>
  <c r="C112" i="148"/>
  <c r="C214" i="148" s="1"/>
  <c r="C248" i="148" s="1"/>
  <c r="C112" i="162"/>
  <c r="C214" i="162" s="1"/>
  <c r="C248" i="162" s="1"/>
  <c r="C112" i="141"/>
  <c r="C214" i="141" s="1"/>
  <c r="C248" i="141" s="1"/>
  <c r="C112" i="139"/>
  <c r="C214" i="139" s="1"/>
  <c r="C248" i="139" s="1"/>
  <c r="C112" i="135"/>
  <c r="C214" i="135" s="1"/>
  <c r="C248" i="135" s="1"/>
  <c r="C112" i="86"/>
  <c r="C214" i="86" s="1"/>
  <c r="C248" i="86" s="1"/>
  <c r="C128" i="144"/>
  <c r="C230" i="144" s="1"/>
  <c r="C264" i="144" s="1"/>
  <c r="C128" i="146"/>
  <c r="C230" i="146" s="1"/>
  <c r="C264" i="146" s="1"/>
  <c r="C128" i="142"/>
  <c r="C230" i="142" s="1"/>
  <c r="C264" i="142" s="1"/>
  <c r="C128" i="137"/>
  <c r="C230" i="137" s="1"/>
  <c r="C264" i="137" s="1"/>
  <c r="C128" i="143"/>
  <c r="C230" i="143" s="1"/>
  <c r="C264" i="143" s="1"/>
  <c r="C118" i="146"/>
  <c r="C220" i="146" s="1"/>
  <c r="C254" i="146" s="1"/>
  <c r="C118" i="144"/>
  <c r="C220" i="144" s="1"/>
  <c r="C254" i="144" s="1"/>
  <c r="C118" i="143"/>
  <c r="C220" i="143" s="1"/>
  <c r="C254" i="143" s="1"/>
  <c r="C118" i="142"/>
  <c r="C220" i="142" s="1"/>
  <c r="C254" i="142" s="1"/>
  <c r="C118" i="137"/>
  <c r="C220" i="137" s="1"/>
  <c r="C254" i="137" s="1"/>
  <c r="H204" i="152"/>
  <c r="H44" i="169"/>
  <c r="H76" i="169" s="1"/>
  <c r="H44" i="166"/>
  <c r="H76" i="166" s="1"/>
  <c r="H44" i="167"/>
  <c r="H76" i="167" s="1"/>
  <c r="C129" i="145"/>
  <c r="C231" i="145" s="1"/>
  <c r="C265" i="145" s="1"/>
  <c r="G207" i="152"/>
  <c r="G47" i="169"/>
  <c r="G79" i="169" s="1"/>
  <c r="G47" i="166"/>
  <c r="G79" i="166" s="1"/>
  <c r="G47" i="167"/>
  <c r="G79" i="167" s="1"/>
  <c r="D225" i="152"/>
  <c r="D65" i="169"/>
  <c r="D97" i="169" s="1"/>
  <c r="D65" i="166"/>
  <c r="D97" i="166" s="1"/>
  <c r="D65" i="167"/>
  <c r="D97" i="167" s="1"/>
  <c r="C111" i="146"/>
  <c r="C111" i="137"/>
  <c r="G221" i="152"/>
  <c r="G61" i="167"/>
  <c r="G93" i="167" s="1"/>
  <c r="G61" i="166"/>
  <c r="G93" i="166" s="1"/>
  <c r="G61" i="169"/>
  <c r="G93" i="169" s="1"/>
  <c r="C206" i="152"/>
  <c r="C46" i="169"/>
  <c r="C78" i="169" s="1"/>
  <c r="C46" i="166"/>
  <c r="C78" i="166" s="1"/>
  <c r="C46" i="167"/>
  <c r="C78" i="167" s="1"/>
  <c r="H202" i="152"/>
  <c r="H42" i="167"/>
  <c r="H74" i="167" s="1"/>
  <c r="H42" i="166"/>
  <c r="H74" i="166" s="1"/>
  <c r="H42" i="169"/>
  <c r="H74" i="169" s="1"/>
  <c r="H209" i="152"/>
  <c r="H49" i="169"/>
  <c r="H81" i="169" s="1"/>
  <c r="H49" i="166"/>
  <c r="H81" i="166" s="1"/>
  <c r="H49" i="167"/>
  <c r="H81" i="167" s="1"/>
  <c r="G202" i="152"/>
  <c r="G42" i="169"/>
  <c r="G74" i="169" s="1"/>
  <c r="G42" i="166"/>
  <c r="G74" i="166" s="1"/>
  <c r="G42" i="167"/>
  <c r="G74" i="167" s="1"/>
  <c r="G209" i="152"/>
  <c r="G49" i="167"/>
  <c r="G81" i="167" s="1"/>
  <c r="G49" i="169"/>
  <c r="G81" i="169" s="1"/>
  <c r="G49" i="166"/>
  <c r="G81" i="166" s="1"/>
  <c r="G203" i="152"/>
  <c r="G43" i="169"/>
  <c r="G75" i="169" s="1"/>
  <c r="G43" i="166"/>
  <c r="G75" i="166" s="1"/>
  <c r="G43" i="167"/>
  <c r="G75" i="167" s="1"/>
  <c r="C113" i="138"/>
  <c r="C215" i="138" s="1"/>
  <c r="C249" i="138" s="1"/>
  <c r="D222" i="152"/>
  <c r="D62" i="167"/>
  <c r="D94" i="167" s="1"/>
  <c r="D62" i="169"/>
  <c r="D94" i="169" s="1"/>
  <c r="D62" i="166"/>
  <c r="D94" i="166" s="1"/>
  <c r="D221" i="152"/>
  <c r="D61" i="169"/>
  <c r="D93" i="169" s="1"/>
  <c r="D61" i="166"/>
  <c r="D93" i="166" s="1"/>
  <c r="D61" i="167"/>
  <c r="D93" i="167" s="1"/>
  <c r="D219" i="152"/>
  <c r="D59" i="169"/>
  <c r="D91" i="169" s="1"/>
  <c r="D59" i="166"/>
  <c r="D91" i="166" s="1"/>
  <c r="D59" i="167"/>
  <c r="D91" i="167" s="1"/>
  <c r="D202" i="152"/>
  <c r="D42" i="167"/>
  <c r="D74" i="167" s="1"/>
  <c r="D42" i="169"/>
  <c r="D74" i="169" s="1"/>
  <c r="D42" i="166"/>
  <c r="D74" i="166" s="1"/>
  <c r="D209" i="152"/>
  <c r="D49" i="169"/>
  <c r="D81" i="169" s="1"/>
  <c r="D49" i="166"/>
  <c r="D81" i="166" s="1"/>
  <c r="D49" i="167"/>
  <c r="D81" i="167" s="1"/>
  <c r="G220" i="152"/>
  <c r="G60" i="169"/>
  <c r="G92" i="169" s="1"/>
  <c r="G60" i="166"/>
  <c r="G92" i="166" s="1"/>
  <c r="G60" i="167"/>
  <c r="G92" i="167" s="1"/>
  <c r="G227" i="152"/>
  <c r="G67" i="169"/>
  <c r="G99" i="169" s="1"/>
  <c r="G110" i="166" s="1"/>
  <c r="G67" i="166"/>
  <c r="G99" i="166" s="1"/>
  <c r="G106" i="166" s="1"/>
  <c r="G67" i="167"/>
  <c r="G99" i="167" s="1"/>
  <c r="G108" i="166" s="1"/>
  <c r="G137" i="209"/>
  <c r="G129" i="209"/>
  <c r="G121" i="209"/>
  <c r="F197" i="209"/>
  <c r="C130" i="151"/>
  <c r="C232" i="151" s="1"/>
  <c r="C266" i="151" s="1"/>
  <c r="C130" i="148"/>
  <c r="C232" i="148" s="1"/>
  <c r="C266" i="148" s="1"/>
  <c r="C130" i="149"/>
  <c r="C232" i="149" s="1"/>
  <c r="C266" i="149" s="1"/>
  <c r="C130" i="147"/>
  <c r="C232" i="147" s="1"/>
  <c r="C266" i="147" s="1"/>
  <c r="C130" i="162"/>
  <c r="C232" i="162" s="1"/>
  <c r="C266" i="162" s="1"/>
  <c r="C130" i="141"/>
  <c r="C232" i="141" s="1"/>
  <c r="C266" i="141" s="1"/>
  <c r="C130" i="139"/>
  <c r="C232" i="139" s="1"/>
  <c r="C266" i="139" s="1"/>
  <c r="C130" i="135"/>
  <c r="C232" i="135" s="1"/>
  <c r="C266" i="135" s="1"/>
  <c r="C130" i="86"/>
  <c r="C232" i="86" s="1"/>
  <c r="C266" i="86" s="1"/>
  <c r="C136" i="151"/>
  <c r="C238" i="151" s="1"/>
  <c r="C272" i="151" s="1"/>
  <c r="C136" i="149"/>
  <c r="C238" i="149" s="1"/>
  <c r="C272" i="149" s="1"/>
  <c r="C136" i="148"/>
  <c r="C238" i="148" s="1"/>
  <c r="C272" i="148" s="1"/>
  <c r="C136" i="147"/>
  <c r="C238" i="147" s="1"/>
  <c r="C272" i="147" s="1"/>
  <c r="C136" i="162"/>
  <c r="C238" i="162" s="1"/>
  <c r="C272" i="162" s="1"/>
  <c r="C136" i="139"/>
  <c r="C238" i="139" s="1"/>
  <c r="C272" i="139" s="1"/>
  <c r="C136" i="135"/>
  <c r="C238" i="135" s="1"/>
  <c r="C272" i="135" s="1"/>
  <c r="C136" i="141"/>
  <c r="C238" i="141" s="1"/>
  <c r="C272" i="141" s="1"/>
  <c r="C136" i="86"/>
  <c r="C238" i="86" s="1"/>
  <c r="C272" i="86" s="1"/>
  <c r="C210" i="152"/>
  <c r="C50" i="169"/>
  <c r="C82" i="169" s="1"/>
  <c r="C50" i="166"/>
  <c r="C82" i="166" s="1"/>
  <c r="C50" i="167"/>
  <c r="C82" i="167" s="1"/>
  <c r="C204" i="152"/>
  <c r="C44" i="169"/>
  <c r="C76" i="169" s="1"/>
  <c r="C44" i="166"/>
  <c r="C76" i="166" s="1"/>
  <c r="C44" i="167"/>
  <c r="C76" i="167" s="1"/>
  <c r="C207" i="152"/>
  <c r="C47" i="169"/>
  <c r="C79" i="169" s="1"/>
  <c r="C47" i="166"/>
  <c r="C79" i="166" s="1"/>
  <c r="C47" i="167"/>
  <c r="C79" i="167" s="1"/>
  <c r="C117" i="146"/>
  <c r="C219" i="146" s="1"/>
  <c r="C253" i="146" s="1"/>
  <c r="C117" i="144"/>
  <c r="C219" i="144" s="1"/>
  <c r="C253" i="144" s="1"/>
  <c r="C117" i="143"/>
  <c r="C219" i="143" s="1"/>
  <c r="C253" i="143" s="1"/>
  <c r="C117" i="142"/>
  <c r="C219" i="142" s="1"/>
  <c r="C253" i="142" s="1"/>
  <c r="C117" i="137"/>
  <c r="C219" i="137" s="1"/>
  <c r="C253" i="137" s="1"/>
  <c r="F208" i="152"/>
  <c r="F48" i="167"/>
  <c r="F80" i="167" s="1"/>
  <c r="F48" i="169"/>
  <c r="F80" i="169" s="1"/>
  <c r="F48" i="166"/>
  <c r="F80" i="166" s="1"/>
  <c r="J204" i="152"/>
  <c r="J44" i="167"/>
  <c r="J76" i="167" s="1"/>
  <c r="K57" i="124"/>
  <c r="J44" i="169"/>
  <c r="J76" i="169" s="1"/>
  <c r="J44" i="166"/>
  <c r="J76" i="166" s="1"/>
  <c r="C221" i="152"/>
  <c r="C61" i="167"/>
  <c r="C93" i="167" s="1"/>
  <c r="C61" i="169"/>
  <c r="C93" i="169" s="1"/>
  <c r="C61" i="166"/>
  <c r="C93" i="166" s="1"/>
  <c r="C224" i="152"/>
  <c r="C64" i="169"/>
  <c r="C96" i="169" s="1"/>
  <c r="C64" i="166"/>
  <c r="C96" i="166" s="1"/>
  <c r="C64" i="167"/>
  <c r="C96" i="167" s="1"/>
  <c r="C218" i="152"/>
  <c r="C58" i="169"/>
  <c r="C90" i="169" s="1"/>
  <c r="C58" i="166"/>
  <c r="C90" i="166" s="1"/>
  <c r="C58" i="167"/>
  <c r="C90" i="167" s="1"/>
  <c r="F211" i="209"/>
  <c r="G135" i="209"/>
  <c r="G127" i="209"/>
  <c r="C135" i="150"/>
  <c r="C237" i="150" s="1"/>
  <c r="C271" i="150" s="1"/>
  <c r="C135" i="145"/>
  <c r="C237" i="145" s="1"/>
  <c r="C271" i="145" s="1"/>
  <c r="C135" i="136"/>
  <c r="C237" i="136" s="1"/>
  <c r="C271" i="136" s="1"/>
  <c r="C135" i="138"/>
  <c r="C237" i="138" s="1"/>
  <c r="C271" i="138" s="1"/>
  <c r="C135" i="134"/>
  <c r="C237" i="134" s="1"/>
  <c r="C271" i="134" s="1"/>
  <c r="C132" i="136"/>
  <c r="C234" i="136" s="1"/>
  <c r="C268" i="136" s="1"/>
  <c r="F214" i="209"/>
  <c r="G138" i="209"/>
  <c r="F220" i="152"/>
  <c r="F60" i="167"/>
  <c r="F92" i="167" s="1"/>
  <c r="F60" i="169"/>
  <c r="F92" i="169" s="1"/>
  <c r="F60" i="166"/>
  <c r="F92" i="166" s="1"/>
  <c r="F227" i="152"/>
  <c r="F67" i="169"/>
  <c r="F99" i="169" s="1"/>
  <c r="F110" i="166" s="1"/>
  <c r="F67" i="166"/>
  <c r="F99" i="166" s="1"/>
  <c r="F106" i="166" s="1"/>
  <c r="F67" i="167"/>
  <c r="F99" i="167" s="1"/>
  <c r="F108" i="166" s="1"/>
  <c r="F217" i="152"/>
  <c r="F57" i="169"/>
  <c r="F89" i="169" s="1"/>
  <c r="F57" i="166"/>
  <c r="F89" i="166" s="1"/>
  <c r="F57" i="167"/>
  <c r="F89" i="167" s="1"/>
  <c r="H226" i="152"/>
  <c r="H66" i="167"/>
  <c r="H98" i="167" s="1"/>
  <c r="H66" i="169"/>
  <c r="H98" i="169" s="1"/>
  <c r="H66" i="166"/>
  <c r="H98" i="166" s="1"/>
  <c r="H220" i="152"/>
  <c r="H60" i="169"/>
  <c r="H92" i="169" s="1"/>
  <c r="H60" i="166"/>
  <c r="H92" i="166" s="1"/>
  <c r="H60" i="167"/>
  <c r="H92" i="167" s="1"/>
  <c r="H227" i="152"/>
  <c r="H67" i="169"/>
  <c r="H99" i="169" s="1"/>
  <c r="H110" i="166" s="1"/>
  <c r="H67" i="166"/>
  <c r="H99" i="166" s="1"/>
  <c r="H106" i="166" s="1"/>
  <c r="H67" i="167"/>
  <c r="H99" i="167" s="1"/>
  <c r="H108" i="166" s="1"/>
  <c r="C128" i="150"/>
  <c r="C230" i="150" s="1"/>
  <c r="C264" i="150" s="1"/>
  <c r="C128" i="145"/>
  <c r="C230" i="145" s="1"/>
  <c r="C264" i="145" s="1"/>
  <c r="C128" i="138"/>
  <c r="C230" i="138" s="1"/>
  <c r="C264" i="138" s="1"/>
  <c r="C128" i="134"/>
  <c r="C230" i="134" s="1"/>
  <c r="C264" i="134" s="1"/>
  <c r="C128" i="136"/>
  <c r="C230" i="136" s="1"/>
  <c r="C264" i="136" s="1"/>
  <c r="C118" i="150"/>
  <c r="C220" i="150" s="1"/>
  <c r="C254" i="150" s="1"/>
  <c r="C118" i="145"/>
  <c r="C220" i="145" s="1"/>
  <c r="C254" i="145" s="1"/>
  <c r="C118" i="138"/>
  <c r="C220" i="138" s="1"/>
  <c r="C254" i="138" s="1"/>
  <c r="C118" i="136"/>
  <c r="C220" i="136" s="1"/>
  <c r="C254" i="136" s="1"/>
  <c r="C118" i="134"/>
  <c r="C220" i="134" s="1"/>
  <c r="C254" i="134" s="1"/>
  <c r="F206" i="209"/>
  <c r="G130" i="209"/>
  <c r="C115" i="86" l="1"/>
  <c r="C217" i="86" s="1"/>
  <c r="C251" i="86" s="1"/>
  <c r="C115" i="146"/>
  <c r="C217" i="146" s="1"/>
  <c r="C251" i="146" s="1"/>
  <c r="C115" i="162"/>
  <c r="C217" i="162" s="1"/>
  <c r="C251" i="162" s="1"/>
  <c r="C115" i="137"/>
  <c r="C217" i="137" s="1"/>
  <c r="C251" i="137" s="1"/>
  <c r="C115" i="151"/>
  <c r="C217" i="151" s="1"/>
  <c r="C251" i="151" s="1"/>
  <c r="J43" i="167"/>
  <c r="J75" i="167" s="1"/>
  <c r="D261" i="152"/>
  <c r="K62" i="124"/>
  <c r="K49" i="167" s="1"/>
  <c r="K81" i="167" s="1"/>
  <c r="J209" i="152"/>
  <c r="C135" i="135"/>
  <c r="C237" i="135" s="1"/>
  <c r="C271" i="135" s="1"/>
  <c r="C135" i="162"/>
  <c r="C237" i="162" s="1"/>
  <c r="C271" i="162" s="1"/>
  <c r="C116" i="86"/>
  <c r="C218" i="86" s="1"/>
  <c r="C252" i="86" s="1"/>
  <c r="C116" i="162"/>
  <c r="C218" i="162" s="1"/>
  <c r="C252" i="162" s="1"/>
  <c r="C116" i="151"/>
  <c r="C218" i="151" s="1"/>
  <c r="C252" i="151" s="1"/>
  <c r="F43" i="167"/>
  <c r="F75" i="167" s="1"/>
  <c r="C117" i="138"/>
  <c r="C219" i="138" s="1"/>
  <c r="C253" i="138" s="1"/>
  <c r="C116" i="134"/>
  <c r="C218" i="134" s="1"/>
  <c r="C252" i="134" s="1"/>
  <c r="J49" i="167"/>
  <c r="J81" i="167" s="1"/>
  <c r="C135" i="139"/>
  <c r="C237" i="139" s="1"/>
  <c r="C271" i="139" s="1"/>
  <c r="C135" i="147"/>
  <c r="C237" i="147" s="1"/>
  <c r="C271" i="147" s="1"/>
  <c r="C116" i="135"/>
  <c r="C218" i="135" s="1"/>
  <c r="C252" i="135" s="1"/>
  <c r="C116" i="148"/>
  <c r="C218" i="148" s="1"/>
  <c r="C252" i="148" s="1"/>
  <c r="F43" i="166"/>
  <c r="F75" i="166" s="1"/>
  <c r="AC174" i="95"/>
  <c r="C135" i="141"/>
  <c r="C237" i="141" s="1"/>
  <c r="C271" i="141" s="1"/>
  <c r="C116" i="139"/>
  <c r="C218" i="139" s="1"/>
  <c r="C252" i="139" s="1"/>
  <c r="E190" i="152"/>
  <c r="C113" i="162"/>
  <c r="C215" i="162" s="1"/>
  <c r="C249" i="162" s="1"/>
  <c r="C111" i="135"/>
  <c r="C113" i="151"/>
  <c r="C215" i="151" s="1"/>
  <c r="C249" i="151" s="1"/>
  <c r="C119" i="141"/>
  <c r="C221" i="141" s="1"/>
  <c r="C255" i="141" s="1"/>
  <c r="C119" i="142"/>
  <c r="C221" i="142" s="1"/>
  <c r="C255" i="142" s="1"/>
  <c r="C113" i="141"/>
  <c r="C215" i="141" s="1"/>
  <c r="C249" i="141" s="1"/>
  <c r="C115" i="142"/>
  <c r="C217" i="142" s="1"/>
  <c r="C251" i="142" s="1"/>
  <c r="C115" i="135"/>
  <c r="C217" i="135" s="1"/>
  <c r="C251" i="135" s="1"/>
  <c r="C115" i="147"/>
  <c r="C217" i="147" s="1"/>
  <c r="C251" i="147" s="1"/>
  <c r="J43" i="166"/>
  <c r="J75" i="166" s="1"/>
  <c r="K60" i="124"/>
  <c r="K47" i="166" s="1"/>
  <c r="K79" i="166" s="1"/>
  <c r="C112" i="145"/>
  <c r="C214" i="145" s="1"/>
  <c r="C248" i="145" s="1"/>
  <c r="C131" i="137"/>
  <c r="C233" i="137" s="1"/>
  <c r="C267" i="137" s="1"/>
  <c r="C115" i="143"/>
  <c r="C217" i="143" s="1"/>
  <c r="C251" i="143" s="1"/>
  <c r="C115" i="139"/>
  <c r="C217" i="139" s="1"/>
  <c r="C251" i="139" s="1"/>
  <c r="C115" i="149"/>
  <c r="C217" i="149" s="1"/>
  <c r="C251" i="149" s="1"/>
  <c r="J43" i="169"/>
  <c r="J75" i="169" s="1"/>
  <c r="C117" i="145"/>
  <c r="C219" i="145" s="1"/>
  <c r="C253" i="145" s="1"/>
  <c r="R34" i="104"/>
  <c r="C115" i="141"/>
  <c r="C217" i="141" s="1"/>
  <c r="C251" i="141" s="1"/>
  <c r="C117" i="134"/>
  <c r="C219" i="134" s="1"/>
  <c r="C253" i="134" s="1"/>
  <c r="F51" i="166"/>
  <c r="F83" i="166" s="1"/>
  <c r="C111" i="147"/>
  <c r="C213" i="147" s="1"/>
  <c r="K73" i="124"/>
  <c r="K60" i="166" s="1"/>
  <c r="K92" i="166" s="1"/>
  <c r="F51" i="169"/>
  <c r="F83" i="169" s="1"/>
  <c r="C116" i="145"/>
  <c r="C218" i="145" s="1"/>
  <c r="C252" i="145" s="1"/>
  <c r="C113" i="145"/>
  <c r="C215" i="145" s="1"/>
  <c r="C249" i="145" s="1"/>
  <c r="C111" i="139"/>
  <c r="C213" i="139" s="1"/>
  <c r="C111" i="149"/>
  <c r="C213" i="149" s="1"/>
  <c r="J60" i="167"/>
  <c r="J92" i="167" s="1"/>
  <c r="C113" i="134"/>
  <c r="C215" i="134" s="1"/>
  <c r="C249" i="134" s="1"/>
  <c r="C113" i="150"/>
  <c r="C215" i="150" s="1"/>
  <c r="C249" i="150" s="1"/>
  <c r="C111" i="141"/>
  <c r="C213" i="141" s="1"/>
  <c r="C111" i="148"/>
  <c r="J61" i="167"/>
  <c r="J93" i="167" s="1"/>
  <c r="J60" i="169"/>
  <c r="J92" i="169" s="1"/>
  <c r="J220" i="152"/>
  <c r="F211" i="152"/>
  <c r="C116" i="150"/>
  <c r="C218" i="150" s="1"/>
  <c r="C252" i="150" s="1"/>
  <c r="C111" i="86"/>
  <c r="C213" i="86" s="1"/>
  <c r="C111" i="162"/>
  <c r="C213" i="162" s="1"/>
  <c r="J61" i="169"/>
  <c r="J93" i="169" s="1"/>
  <c r="E57" i="166"/>
  <c r="E89" i="166" s="1"/>
  <c r="E57" i="167"/>
  <c r="E89" i="167" s="1"/>
  <c r="E217" i="152"/>
  <c r="E57" i="169"/>
  <c r="E89" i="169" s="1"/>
  <c r="I57" i="169"/>
  <c r="I89" i="169" s="1"/>
  <c r="I57" i="166"/>
  <c r="I89" i="166" s="1"/>
  <c r="I217" i="152"/>
  <c r="I57" i="167"/>
  <c r="I89" i="167" s="1"/>
  <c r="J70" i="124"/>
  <c r="C281" i="142"/>
  <c r="C23" i="133" s="1"/>
  <c r="C281" i="138"/>
  <c r="C20" i="133" s="1"/>
  <c r="C281" i="150"/>
  <c r="C32" i="133" s="1"/>
  <c r="C281" i="140"/>
  <c r="C14" i="133" s="1"/>
  <c r="K211" i="217" s="1"/>
  <c r="C281" i="145"/>
  <c r="C27" i="133" s="1"/>
  <c r="C190" i="150"/>
  <c r="C281" i="148"/>
  <c r="C30" i="133" s="1"/>
  <c r="C281" i="144"/>
  <c r="C26" i="133" s="1"/>
  <c r="C281" i="141"/>
  <c r="C22" i="133" s="1"/>
  <c r="C281" i="147"/>
  <c r="C29" i="133" s="1"/>
  <c r="C281" i="135"/>
  <c r="C17" i="133" s="1"/>
  <c r="C190" i="138"/>
  <c r="C280" i="150"/>
  <c r="C32" i="131" s="1"/>
  <c r="C280" i="135"/>
  <c r="C17" i="131" s="1"/>
  <c r="C280" i="86"/>
  <c r="C15" i="131" s="1"/>
  <c r="C280" i="148"/>
  <c r="C30" i="131" s="1"/>
  <c r="C280" i="142"/>
  <c r="C23" i="131" s="1"/>
  <c r="C280" i="145"/>
  <c r="C27" i="131" s="1"/>
  <c r="Q37" i="104"/>
  <c r="C280" i="147"/>
  <c r="C29" i="131" s="1"/>
  <c r="C281" i="137"/>
  <c r="C19" i="133" s="1"/>
  <c r="M38" i="127"/>
  <c r="H38" i="127"/>
  <c r="J38" i="127"/>
  <c r="K38" i="127"/>
  <c r="L38" i="127"/>
  <c r="N38" i="127"/>
  <c r="I38" i="127"/>
  <c r="J47" i="167"/>
  <c r="J79" i="167" s="1"/>
  <c r="J207" i="152"/>
  <c r="J47" i="166"/>
  <c r="J79" i="166" s="1"/>
  <c r="C129" i="138"/>
  <c r="C231" i="138" s="1"/>
  <c r="C265" i="138" s="1"/>
  <c r="G52" i="166"/>
  <c r="G84" i="166" s="1"/>
  <c r="G105" i="166" s="1"/>
  <c r="C211" i="152"/>
  <c r="C131" i="138"/>
  <c r="C233" i="138" s="1"/>
  <c r="C267" i="138" s="1"/>
  <c r="C129" i="134"/>
  <c r="C231" i="134" s="1"/>
  <c r="C265" i="134" s="1"/>
  <c r="C129" i="150"/>
  <c r="C231" i="150" s="1"/>
  <c r="C265" i="150" s="1"/>
  <c r="C51" i="167"/>
  <c r="C83" i="167" s="1"/>
  <c r="C114" i="136"/>
  <c r="C216" i="136" s="1"/>
  <c r="C250" i="136" s="1"/>
  <c r="J61" i="166"/>
  <c r="J93" i="166" s="1"/>
  <c r="K64" i="124"/>
  <c r="K51" i="166" s="1"/>
  <c r="K83" i="166" s="1"/>
  <c r="K74" i="124"/>
  <c r="K221" i="152" s="1"/>
  <c r="C131" i="143"/>
  <c r="C233" i="143" s="1"/>
  <c r="C267" i="143" s="1"/>
  <c r="G51" i="169"/>
  <c r="G83" i="169" s="1"/>
  <c r="C131" i="144"/>
  <c r="C233" i="144" s="1"/>
  <c r="C267" i="144" s="1"/>
  <c r="G211" i="152"/>
  <c r="C131" i="142"/>
  <c r="C233" i="142" s="1"/>
  <c r="C267" i="142" s="1"/>
  <c r="C112" i="137"/>
  <c r="C214" i="137" s="1"/>
  <c r="C248" i="137" s="1"/>
  <c r="C132" i="138"/>
  <c r="C234" i="138" s="1"/>
  <c r="C268" i="138" s="1"/>
  <c r="C111" i="142"/>
  <c r="C213" i="142" s="1"/>
  <c r="H52" i="166"/>
  <c r="H84" i="166" s="1"/>
  <c r="H105" i="166" s="1"/>
  <c r="H51" i="166"/>
  <c r="H83" i="166" s="1"/>
  <c r="L57" i="123"/>
  <c r="L172" i="152" s="1"/>
  <c r="C280" i="138"/>
  <c r="C20" i="131" s="1"/>
  <c r="C280" i="144"/>
  <c r="C26" i="131" s="1"/>
  <c r="C120" i="134"/>
  <c r="C222" i="134" s="1"/>
  <c r="C256" i="134" s="1"/>
  <c r="C111" i="143"/>
  <c r="H52" i="169"/>
  <c r="H84" i="169" s="1"/>
  <c r="H109" i="166" s="1"/>
  <c r="H51" i="169"/>
  <c r="H83" i="169" s="1"/>
  <c r="C281" i="149"/>
  <c r="C31" i="133" s="1"/>
  <c r="C280" i="141"/>
  <c r="C22" i="131" s="1"/>
  <c r="C132" i="145"/>
  <c r="C234" i="145" s="1"/>
  <c r="C268" i="145" s="1"/>
  <c r="C132" i="134"/>
  <c r="C234" i="134" s="1"/>
  <c r="C268" i="134" s="1"/>
  <c r="C52" i="169"/>
  <c r="C84" i="169" s="1"/>
  <c r="C109" i="166" s="1"/>
  <c r="G52" i="169"/>
  <c r="G84" i="169" s="1"/>
  <c r="G109" i="166" s="1"/>
  <c r="D225" i="209"/>
  <c r="C212" i="152"/>
  <c r="C280" i="146"/>
  <c r="C28" i="131" s="1"/>
  <c r="D236" i="209"/>
  <c r="C281" i="136"/>
  <c r="C18" i="133" s="1"/>
  <c r="C156" i="150"/>
  <c r="C131" i="145"/>
  <c r="C233" i="145" s="1"/>
  <c r="C267" i="145" s="1"/>
  <c r="G212" i="152"/>
  <c r="C52" i="167"/>
  <c r="C84" i="167" s="1"/>
  <c r="C107" i="166" s="1"/>
  <c r="D223" i="209"/>
  <c r="C131" i="136"/>
  <c r="C233" i="136" s="1"/>
  <c r="C267" i="136" s="1"/>
  <c r="C131" i="134"/>
  <c r="C233" i="134" s="1"/>
  <c r="C267" i="134" s="1"/>
  <c r="D232" i="209"/>
  <c r="C281" i="139"/>
  <c r="C21" i="133" s="1"/>
  <c r="C280" i="137"/>
  <c r="C19" i="131" s="1"/>
  <c r="D240" i="209"/>
  <c r="C280" i="151"/>
  <c r="C33" i="131" s="1"/>
  <c r="C190" i="146"/>
  <c r="E52" i="169"/>
  <c r="E84" i="169" s="1"/>
  <c r="E109" i="166" s="1"/>
  <c r="E212" i="152"/>
  <c r="E52" i="166"/>
  <c r="E84" i="166" s="1"/>
  <c r="E105" i="166" s="1"/>
  <c r="C90" i="208"/>
  <c r="B130" i="95"/>
  <c r="J51" i="167"/>
  <c r="J83" i="167" s="1"/>
  <c r="J211" i="152"/>
  <c r="C132" i="144"/>
  <c r="C234" i="144" s="1"/>
  <c r="C268" i="144" s="1"/>
  <c r="C280" i="149"/>
  <c r="C31" i="131" s="1"/>
  <c r="C281" i="151"/>
  <c r="C33" i="133" s="1"/>
  <c r="E52" i="167"/>
  <c r="E84" i="167" s="1"/>
  <c r="E107" i="166" s="1"/>
  <c r="B128" i="95"/>
  <c r="C88" i="208"/>
  <c r="C89" i="208"/>
  <c r="B129" i="95"/>
  <c r="J51" i="166"/>
  <c r="J83" i="166" s="1"/>
  <c r="C132" i="143"/>
  <c r="C234" i="143" s="1"/>
  <c r="C268" i="143" s="1"/>
  <c r="C132" i="142"/>
  <c r="C234" i="142" s="1"/>
  <c r="C268" i="142" s="1"/>
  <c r="C280" i="143"/>
  <c r="C25" i="131" s="1"/>
  <c r="J75" i="123"/>
  <c r="K75" i="123" s="1"/>
  <c r="C156" i="148"/>
  <c r="C92" i="208"/>
  <c r="B132" i="95"/>
  <c r="B121" i="95"/>
  <c r="C81" i="208"/>
  <c r="I191" i="152"/>
  <c r="J76" i="123"/>
  <c r="C84" i="208"/>
  <c r="B124" i="95"/>
  <c r="C82" i="208"/>
  <c r="B122" i="95"/>
  <c r="C115" i="136"/>
  <c r="C217" i="136" s="1"/>
  <c r="C251" i="136" s="1"/>
  <c r="C281" i="143"/>
  <c r="C25" i="133" s="1"/>
  <c r="C136" i="138"/>
  <c r="C238" i="138" s="1"/>
  <c r="C272" i="138" s="1"/>
  <c r="C115" i="145"/>
  <c r="C217" i="145" s="1"/>
  <c r="C251" i="145" s="1"/>
  <c r="C114" i="138"/>
  <c r="C216" i="138" s="1"/>
  <c r="C250" i="138" s="1"/>
  <c r="C120" i="144"/>
  <c r="C222" i="144" s="1"/>
  <c r="C256" i="144" s="1"/>
  <c r="C117" i="139"/>
  <c r="C219" i="139" s="1"/>
  <c r="C253" i="139" s="1"/>
  <c r="C115" i="134"/>
  <c r="C217" i="134" s="1"/>
  <c r="C251" i="134" s="1"/>
  <c r="C115" i="150"/>
  <c r="C217" i="150" s="1"/>
  <c r="C251" i="150" s="1"/>
  <c r="C114" i="145"/>
  <c r="C216" i="145" s="1"/>
  <c r="C250" i="145" s="1"/>
  <c r="C120" i="149"/>
  <c r="C222" i="149" s="1"/>
  <c r="C256" i="149" s="1"/>
  <c r="C114" i="134"/>
  <c r="C216" i="134" s="1"/>
  <c r="C250" i="134" s="1"/>
  <c r="C280" i="140"/>
  <c r="C14" i="131" s="1"/>
  <c r="C136" i="144"/>
  <c r="C238" i="144" s="1"/>
  <c r="C272" i="144" s="1"/>
  <c r="I63" i="166"/>
  <c r="I95" i="166" s="1"/>
  <c r="I223" i="152"/>
  <c r="I63" i="169"/>
  <c r="I95" i="169" s="1"/>
  <c r="I63" i="167"/>
  <c r="I95" i="167" s="1"/>
  <c r="J76" i="124"/>
  <c r="E223" i="152"/>
  <c r="E63" i="167"/>
  <c r="E95" i="167" s="1"/>
  <c r="E63" i="169"/>
  <c r="E95" i="169" s="1"/>
  <c r="E63" i="166"/>
  <c r="E95" i="166" s="1"/>
  <c r="C112" i="134"/>
  <c r="C214" i="134" s="1"/>
  <c r="C248" i="134" s="1"/>
  <c r="C112" i="150"/>
  <c r="C214" i="150" s="1"/>
  <c r="C248" i="150" s="1"/>
  <c r="C114" i="141"/>
  <c r="C216" i="141" s="1"/>
  <c r="C250" i="141" s="1"/>
  <c r="C112" i="138"/>
  <c r="C214" i="138" s="1"/>
  <c r="C248" i="138" s="1"/>
  <c r="C116" i="138"/>
  <c r="C218" i="138" s="1"/>
  <c r="C252" i="138" s="1"/>
  <c r="C120" i="150"/>
  <c r="C222" i="150" s="1"/>
  <c r="C256" i="150" s="1"/>
  <c r="C114" i="149"/>
  <c r="C216" i="149" s="1"/>
  <c r="C250" i="149" s="1"/>
  <c r="I52" i="166"/>
  <c r="I84" i="166" s="1"/>
  <c r="I105" i="166" s="1"/>
  <c r="I52" i="167"/>
  <c r="I84" i="167" s="1"/>
  <c r="I107" i="166" s="1"/>
  <c r="I212" i="152"/>
  <c r="J65" i="124"/>
  <c r="I52" i="169"/>
  <c r="I84" i="169" s="1"/>
  <c r="I109" i="166" s="1"/>
  <c r="J180" i="152"/>
  <c r="K65" i="123"/>
  <c r="C281" i="134"/>
  <c r="C16" i="133" s="1"/>
  <c r="AB176" i="95"/>
  <c r="C280" i="139"/>
  <c r="C21" i="131" s="1"/>
  <c r="C136" i="145"/>
  <c r="C238" i="145" s="1"/>
  <c r="C272" i="145" s="1"/>
  <c r="C113" i="86"/>
  <c r="C215" i="86" s="1"/>
  <c r="C249" i="86" s="1"/>
  <c r="C113" i="147"/>
  <c r="C215" i="147" s="1"/>
  <c r="C249" i="147" s="1"/>
  <c r="C119" i="148"/>
  <c r="C221" i="148" s="1"/>
  <c r="C255" i="148" s="1"/>
  <c r="E216" i="209"/>
  <c r="C119" i="143"/>
  <c r="C221" i="143" s="1"/>
  <c r="C255" i="143" s="1"/>
  <c r="C119" i="144"/>
  <c r="C221" i="144" s="1"/>
  <c r="C255" i="144" s="1"/>
  <c r="C136" i="136"/>
  <c r="C238" i="136" s="1"/>
  <c r="C272" i="136" s="1"/>
  <c r="C136" i="150"/>
  <c r="C238" i="150" s="1"/>
  <c r="C272" i="150" s="1"/>
  <c r="C113" i="135"/>
  <c r="C215" i="135" s="1"/>
  <c r="C249" i="135" s="1"/>
  <c r="C113" i="148"/>
  <c r="C215" i="148" s="1"/>
  <c r="C249" i="148" s="1"/>
  <c r="J64" i="167"/>
  <c r="J96" i="167" s="1"/>
  <c r="C119" i="137"/>
  <c r="C221" i="137" s="1"/>
  <c r="C255" i="137" s="1"/>
  <c r="C113" i="139"/>
  <c r="C215" i="139" s="1"/>
  <c r="C249" i="139" s="1"/>
  <c r="C120" i="138"/>
  <c r="C222" i="138" s="1"/>
  <c r="C256" i="138" s="1"/>
  <c r="C136" i="143"/>
  <c r="C238" i="143" s="1"/>
  <c r="C272" i="143" s="1"/>
  <c r="C136" i="142"/>
  <c r="C238" i="142" s="1"/>
  <c r="C272" i="142" s="1"/>
  <c r="C112" i="144"/>
  <c r="C214" i="144" s="1"/>
  <c r="C248" i="144" s="1"/>
  <c r="C120" i="136"/>
  <c r="C222" i="136" s="1"/>
  <c r="C256" i="136" s="1"/>
  <c r="C136" i="137"/>
  <c r="C238" i="137" s="1"/>
  <c r="C272" i="137" s="1"/>
  <c r="C112" i="143"/>
  <c r="C214" i="143" s="1"/>
  <c r="C248" i="143" s="1"/>
  <c r="C112" i="142"/>
  <c r="C214" i="142" s="1"/>
  <c r="C248" i="142" s="1"/>
  <c r="D228" i="209"/>
  <c r="C114" i="86"/>
  <c r="C216" i="86" s="1"/>
  <c r="C250" i="86" s="1"/>
  <c r="C114" i="162"/>
  <c r="C216" i="162" s="1"/>
  <c r="C250" i="162" s="1"/>
  <c r="C114" i="151"/>
  <c r="C216" i="151" s="1"/>
  <c r="C250" i="151" s="1"/>
  <c r="D229" i="209"/>
  <c r="D239" i="209"/>
  <c r="C114" i="139"/>
  <c r="C216" i="139" s="1"/>
  <c r="C250" i="139" s="1"/>
  <c r="C114" i="147"/>
  <c r="C216" i="147" s="1"/>
  <c r="C250" i="147" s="1"/>
  <c r="D234" i="209"/>
  <c r="D230" i="209"/>
  <c r="D231" i="209"/>
  <c r="D235" i="209"/>
  <c r="D222" i="209"/>
  <c r="D238" i="209"/>
  <c r="C119" i="138"/>
  <c r="C221" i="138" s="1"/>
  <c r="C255" i="138" s="1"/>
  <c r="D237" i="209"/>
  <c r="D226" i="209"/>
  <c r="C114" i="135"/>
  <c r="C216" i="135" s="1"/>
  <c r="C250" i="135" s="1"/>
  <c r="D221" i="209"/>
  <c r="D224" i="209"/>
  <c r="D227" i="209"/>
  <c r="C117" i="149"/>
  <c r="C219" i="149" s="1"/>
  <c r="C253" i="149" s="1"/>
  <c r="C120" i="141"/>
  <c r="C222" i="141" s="1"/>
  <c r="C256" i="141" s="1"/>
  <c r="C120" i="143"/>
  <c r="C222" i="143" s="1"/>
  <c r="C256" i="143" s="1"/>
  <c r="C120" i="86"/>
  <c r="C222" i="86" s="1"/>
  <c r="C256" i="86" s="1"/>
  <c r="C120" i="162"/>
  <c r="C222" i="162" s="1"/>
  <c r="C256" i="162" s="1"/>
  <c r="C120" i="151"/>
  <c r="C222" i="151" s="1"/>
  <c r="C256" i="151" s="1"/>
  <c r="C117" i="141"/>
  <c r="C219" i="141" s="1"/>
  <c r="C253" i="141" s="1"/>
  <c r="C117" i="162"/>
  <c r="C219" i="162" s="1"/>
  <c r="C253" i="162" s="1"/>
  <c r="C117" i="151"/>
  <c r="C219" i="151" s="1"/>
  <c r="C253" i="151" s="1"/>
  <c r="C120" i="142"/>
  <c r="C222" i="142" s="1"/>
  <c r="C256" i="142" s="1"/>
  <c r="C120" i="146"/>
  <c r="C222" i="146" s="1"/>
  <c r="C256" i="146" s="1"/>
  <c r="C120" i="135"/>
  <c r="C222" i="135" s="1"/>
  <c r="C256" i="135" s="1"/>
  <c r="C120" i="148"/>
  <c r="C222" i="148" s="1"/>
  <c r="C256" i="148" s="1"/>
  <c r="C117" i="86"/>
  <c r="C219" i="86" s="1"/>
  <c r="C253" i="86" s="1"/>
  <c r="C117" i="147"/>
  <c r="C219" i="147" s="1"/>
  <c r="C253" i="147" s="1"/>
  <c r="C120" i="139"/>
  <c r="C222" i="139" s="1"/>
  <c r="C256" i="139" s="1"/>
  <c r="C117" i="135"/>
  <c r="C219" i="135" s="1"/>
  <c r="C253" i="135" s="1"/>
  <c r="C119" i="136"/>
  <c r="C221" i="136" s="1"/>
  <c r="C255" i="136" s="1"/>
  <c r="C119" i="145"/>
  <c r="C221" i="145" s="1"/>
  <c r="C255" i="145" s="1"/>
  <c r="C119" i="134"/>
  <c r="C221" i="134" s="1"/>
  <c r="C255" i="134" s="1"/>
  <c r="J64" i="166"/>
  <c r="J96" i="166" s="1"/>
  <c r="C119" i="86"/>
  <c r="C221" i="86" s="1"/>
  <c r="C255" i="86" s="1"/>
  <c r="C119" i="162"/>
  <c r="C221" i="162" s="1"/>
  <c r="C255" i="162" s="1"/>
  <c r="C119" i="151"/>
  <c r="C221" i="151" s="1"/>
  <c r="C255" i="151" s="1"/>
  <c r="J64" i="169"/>
  <c r="J96" i="169" s="1"/>
  <c r="C119" i="135"/>
  <c r="C221" i="135" s="1"/>
  <c r="C255" i="135" s="1"/>
  <c r="C119" i="147"/>
  <c r="C221" i="147" s="1"/>
  <c r="C255" i="147" s="1"/>
  <c r="J224" i="152"/>
  <c r="C119" i="139"/>
  <c r="C221" i="139" s="1"/>
  <c r="C255" i="139" s="1"/>
  <c r="K72" i="123"/>
  <c r="J187" i="152"/>
  <c r="D189" i="209"/>
  <c r="D190" i="209" s="1"/>
  <c r="B183" i="139"/>
  <c r="B165" i="139"/>
  <c r="B185" i="146"/>
  <c r="B167" i="146"/>
  <c r="B188" i="162"/>
  <c r="B170" i="162"/>
  <c r="B183" i="134"/>
  <c r="B165" i="134"/>
  <c r="B181" i="86"/>
  <c r="B163" i="86"/>
  <c r="B185" i="140"/>
  <c r="B167" i="140"/>
  <c r="B187" i="145"/>
  <c r="B169" i="145"/>
  <c r="B184" i="149"/>
  <c r="B166" i="149"/>
  <c r="B186" i="151"/>
  <c r="B168" i="151"/>
  <c r="B182" i="144"/>
  <c r="B164" i="144"/>
  <c r="B181" i="139"/>
  <c r="B163" i="139"/>
  <c r="B187" i="134"/>
  <c r="B169" i="134"/>
  <c r="B182" i="136"/>
  <c r="B164" i="136"/>
  <c r="B179" i="86"/>
  <c r="B161" i="86"/>
  <c r="B185" i="86"/>
  <c r="B167" i="86"/>
  <c r="B186" i="143"/>
  <c r="B168" i="143"/>
  <c r="B185" i="136"/>
  <c r="B167" i="136"/>
  <c r="B184" i="136"/>
  <c r="B166" i="136"/>
  <c r="B186" i="141"/>
  <c r="B168" i="141"/>
  <c r="B179" i="147"/>
  <c r="B161" i="147"/>
  <c r="B185" i="151"/>
  <c r="B167" i="151"/>
  <c r="B178" i="135"/>
  <c r="B160" i="135"/>
  <c r="E184" i="209"/>
  <c r="E185" i="209"/>
  <c r="B170" i="148"/>
  <c r="B188" i="148"/>
  <c r="B186" i="147"/>
  <c r="B168" i="147"/>
  <c r="B179" i="143"/>
  <c r="B161" i="143"/>
  <c r="B186" i="134"/>
  <c r="B168" i="134"/>
  <c r="B180" i="146"/>
  <c r="B162" i="146"/>
  <c r="B186" i="145"/>
  <c r="B168" i="145"/>
  <c r="B188" i="142"/>
  <c r="B170" i="142"/>
  <c r="B178" i="138"/>
  <c r="B160" i="138"/>
  <c r="B185" i="143"/>
  <c r="B167" i="143"/>
  <c r="B183" i="149"/>
  <c r="B165" i="149"/>
  <c r="B160" i="148"/>
  <c r="B178" i="148"/>
  <c r="B178" i="139"/>
  <c r="B160" i="139"/>
  <c r="B183" i="150"/>
  <c r="B165" i="150"/>
  <c r="B187" i="138"/>
  <c r="B169" i="138"/>
  <c r="B178" i="147"/>
  <c r="B160" i="147"/>
  <c r="B181" i="151"/>
  <c r="B163" i="151"/>
  <c r="B185" i="139"/>
  <c r="B167" i="139"/>
  <c r="B184" i="147"/>
  <c r="B166" i="147"/>
  <c r="B188" i="135"/>
  <c r="B170" i="135"/>
  <c r="B179" i="142"/>
  <c r="B161" i="142"/>
  <c r="B187" i="150"/>
  <c r="B169" i="150"/>
  <c r="B179" i="137"/>
  <c r="B161" i="137"/>
  <c r="B181" i="137"/>
  <c r="B163" i="137"/>
  <c r="B185" i="138"/>
  <c r="B167" i="138"/>
  <c r="B182" i="151"/>
  <c r="B164" i="151"/>
  <c r="B181" i="138"/>
  <c r="B163" i="138"/>
  <c r="B180" i="143"/>
  <c r="B162" i="143"/>
  <c r="B188" i="143"/>
  <c r="B170" i="143"/>
  <c r="B183" i="143"/>
  <c r="B165" i="143"/>
  <c r="B182" i="143"/>
  <c r="B164" i="143"/>
  <c r="B188" i="86"/>
  <c r="B170" i="86"/>
  <c r="B187" i="151"/>
  <c r="B169" i="151"/>
  <c r="B185" i="142"/>
  <c r="B167" i="142"/>
  <c r="B179" i="148"/>
  <c r="B161" i="148"/>
  <c r="B181" i="142"/>
  <c r="B163" i="142"/>
  <c r="B180" i="141"/>
  <c r="B162" i="141"/>
  <c r="B186" i="136"/>
  <c r="B168" i="136"/>
  <c r="B179" i="141"/>
  <c r="B161" i="141"/>
  <c r="B186" i="140"/>
  <c r="B168" i="140"/>
  <c r="B187" i="149"/>
  <c r="B169" i="149"/>
  <c r="B178" i="162"/>
  <c r="B160" i="162"/>
  <c r="B178" i="136"/>
  <c r="B160" i="136"/>
  <c r="B179" i="162"/>
  <c r="B161" i="162"/>
  <c r="B179" i="149"/>
  <c r="B161" i="149"/>
  <c r="B181" i="136"/>
  <c r="B163" i="136"/>
  <c r="B184" i="140"/>
  <c r="B166" i="140"/>
  <c r="B168" i="148"/>
  <c r="B186" i="148"/>
  <c r="B184" i="144"/>
  <c r="B166" i="144"/>
  <c r="B187" i="86"/>
  <c r="B169" i="86"/>
  <c r="B178" i="86"/>
  <c r="B160" i="86"/>
  <c r="B181" i="148"/>
  <c r="B163" i="148"/>
  <c r="B188" i="145"/>
  <c r="B170" i="145"/>
  <c r="B182" i="139"/>
  <c r="B164" i="139"/>
  <c r="B183" i="142"/>
  <c r="B165" i="142"/>
  <c r="B181" i="149"/>
  <c r="B163" i="149"/>
  <c r="B182" i="145"/>
  <c r="B164" i="145"/>
  <c r="B184" i="145"/>
  <c r="B166" i="145"/>
  <c r="B183" i="86"/>
  <c r="B165" i="86"/>
  <c r="B179" i="150"/>
  <c r="B161" i="150"/>
  <c r="B180" i="139"/>
  <c r="B162" i="139"/>
  <c r="C281" i="86"/>
  <c r="C15" i="133" s="1"/>
  <c r="E183" i="209"/>
  <c r="E175" i="209"/>
  <c r="B181" i="141"/>
  <c r="B163" i="141"/>
  <c r="B179" i="138"/>
  <c r="B161" i="138"/>
  <c r="B187" i="146"/>
  <c r="B169" i="146"/>
  <c r="B184" i="138"/>
  <c r="B166" i="138"/>
  <c r="B181" i="143"/>
  <c r="B163" i="143"/>
  <c r="B180" i="151"/>
  <c r="B162" i="151"/>
  <c r="B184" i="139"/>
  <c r="B166" i="139"/>
  <c r="B178" i="144"/>
  <c r="B160" i="144"/>
  <c r="B179" i="135"/>
  <c r="B161" i="135"/>
  <c r="B187" i="142"/>
  <c r="B169" i="142"/>
  <c r="B183" i="137"/>
  <c r="B165" i="137"/>
  <c r="B180" i="149"/>
  <c r="B162" i="149"/>
  <c r="B184" i="143"/>
  <c r="B166" i="143"/>
  <c r="B186" i="146"/>
  <c r="B168" i="146"/>
  <c r="B181" i="146"/>
  <c r="B163" i="146"/>
  <c r="B185" i="147"/>
  <c r="B167" i="147"/>
  <c r="B180" i="136"/>
  <c r="B162" i="136"/>
  <c r="B188" i="136"/>
  <c r="B170" i="136"/>
  <c r="B164" i="150"/>
  <c r="B182" i="150"/>
  <c r="B179" i="145"/>
  <c r="B161" i="145"/>
  <c r="B188" i="141"/>
  <c r="B170" i="141"/>
  <c r="B182" i="141"/>
  <c r="B164" i="141"/>
  <c r="B178" i="141"/>
  <c r="B160" i="141"/>
  <c r="B181" i="135"/>
  <c r="B163" i="135"/>
  <c r="B181" i="150"/>
  <c r="B163" i="150"/>
  <c r="B185" i="145"/>
  <c r="B167" i="145"/>
  <c r="B188" i="140"/>
  <c r="B170" i="140"/>
  <c r="B182" i="147"/>
  <c r="B164" i="147"/>
  <c r="B184" i="86"/>
  <c r="B166" i="86"/>
  <c r="B187" i="147"/>
  <c r="B169" i="147"/>
  <c r="B183" i="146"/>
  <c r="B165" i="146"/>
  <c r="B178" i="137"/>
  <c r="B160" i="137"/>
  <c r="B180" i="147"/>
  <c r="B162" i="147"/>
  <c r="B179" i="144"/>
  <c r="B161" i="144"/>
  <c r="B188" i="144"/>
  <c r="B170" i="144"/>
  <c r="B180" i="140"/>
  <c r="B162" i="140"/>
  <c r="B182" i="149"/>
  <c r="B164" i="149"/>
  <c r="B186" i="138"/>
  <c r="B168" i="138"/>
  <c r="B184" i="142"/>
  <c r="B166" i="142"/>
  <c r="B179" i="151"/>
  <c r="B161" i="151"/>
  <c r="B183" i="141"/>
  <c r="B165" i="141"/>
  <c r="B182" i="162"/>
  <c r="B164" i="162"/>
  <c r="B186" i="144"/>
  <c r="B168" i="144"/>
  <c r="B185" i="149"/>
  <c r="B167" i="149"/>
  <c r="B178" i="142"/>
  <c r="B160" i="142"/>
  <c r="B186" i="135"/>
  <c r="B168" i="135"/>
  <c r="B182" i="142"/>
  <c r="B164" i="142"/>
  <c r="B182" i="135"/>
  <c r="B164" i="135"/>
  <c r="B184" i="146"/>
  <c r="B166" i="146"/>
  <c r="B185" i="137"/>
  <c r="B167" i="137"/>
  <c r="B181" i="162"/>
  <c r="B163" i="162"/>
  <c r="B186" i="142"/>
  <c r="B168" i="142"/>
  <c r="B185" i="150"/>
  <c r="B167" i="150"/>
  <c r="B182" i="138"/>
  <c r="B164" i="138"/>
  <c r="B180" i="142"/>
  <c r="B162" i="142"/>
  <c r="B188" i="149"/>
  <c r="B170" i="149"/>
  <c r="B178" i="145"/>
  <c r="B160" i="145"/>
  <c r="B183" i="151"/>
  <c r="B165" i="151"/>
  <c r="B187" i="141"/>
  <c r="B169" i="141"/>
  <c r="B182" i="134"/>
  <c r="B164" i="134"/>
  <c r="B178" i="146"/>
  <c r="B160" i="146"/>
  <c r="B179" i="136"/>
  <c r="B161" i="136"/>
  <c r="B187" i="139"/>
  <c r="B169" i="139"/>
  <c r="B188" i="138"/>
  <c r="B170" i="138"/>
  <c r="B181" i="147"/>
  <c r="B163" i="147"/>
  <c r="B185" i="134"/>
  <c r="B167" i="134"/>
  <c r="B184" i="162"/>
  <c r="B166" i="162"/>
  <c r="B178" i="149"/>
  <c r="B160" i="149"/>
  <c r="B179" i="134"/>
  <c r="B161" i="134"/>
  <c r="B187" i="144"/>
  <c r="B169" i="144"/>
  <c r="B186" i="150"/>
  <c r="B168" i="150"/>
  <c r="B170" i="150"/>
  <c r="B188" i="150"/>
  <c r="B178" i="150"/>
  <c r="B160" i="150"/>
  <c r="B162" i="150"/>
  <c r="B180" i="150"/>
  <c r="E171" i="209"/>
  <c r="B180" i="135"/>
  <c r="B162" i="135"/>
  <c r="B178" i="143"/>
  <c r="B160" i="143"/>
  <c r="B181" i="140"/>
  <c r="B163" i="140"/>
  <c r="B181" i="144"/>
  <c r="B163" i="144"/>
  <c r="B188" i="137"/>
  <c r="B170" i="137"/>
  <c r="B187" i="162"/>
  <c r="B169" i="162"/>
  <c r="B180" i="137"/>
  <c r="B162" i="137"/>
  <c r="B180" i="134"/>
  <c r="B162" i="134"/>
  <c r="B187" i="136"/>
  <c r="B169" i="136"/>
  <c r="B184" i="135"/>
  <c r="B166" i="135"/>
  <c r="B182" i="137"/>
  <c r="B164" i="137"/>
  <c r="B180" i="86"/>
  <c r="B162" i="86"/>
  <c r="B187" i="143"/>
  <c r="B169" i="143"/>
  <c r="B181" i="145"/>
  <c r="B163" i="145"/>
  <c r="B185" i="148"/>
  <c r="B167" i="148"/>
  <c r="B183" i="140"/>
  <c r="B165" i="140"/>
  <c r="B184" i="137"/>
  <c r="B166" i="137"/>
  <c r="B188" i="134"/>
  <c r="B170" i="134"/>
  <c r="B186" i="86"/>
  <c r="B168" i="86"/>
  <c r="B186" i="139"/>
  <c r="B168" i="139"/>
  <c r="B183" i="138"/>
  <c r="B165" i="138"/>
  <c r="B183" i="147"/>
  <c r="B165" i="147"/>
  <c r="B188" i="147"/>
  <c r="B170" i="147"/>
  <c r="B183" i="162"/>
  <c r="B165" i="162"/>
  <c r="E172" i="209"/>
  <c r="E179" i="209"/>
  <c r="E188" i="209"/>
  <c r="E170" i="209"/>
  <c r="C241" i="209"/>
  <c r="C242" i="209" s="1"/>
  <c r="B162" i="148"/>
  <c r="B180" i="148"/>
  <c r="B166" i="150"/>
  <c r="B184" i="150"/>
  <c r="B182" i="148"/>
  <c r="B164" i="148"/>
  <c r="B166" i="148"/>
  <c r="B184" i="148"/>
  <c r="B179" i="140"/>
  <c r="B161" i="140"/>
  <c r="B184" i="134"/>
  <c r="B166" i="134"/>
  <c r="B186" i="162"/>
  <c r="B168" i="162"/>
  <c r="B182" i="146"/>
  <c r="B164" i="146"/>
  <c r="B178" i="140"/>
  <c r="B160" i="140"/>
  <c r="B186" i="149"/>
  <c r="B168" i="149"/>
  <c r="B183" i="145"/>
  <c r="B165" i="145"/>
  <c r="B188" i="139"/>
  <c r="B170" i="139"/>
  <c r="B185" i="135"/>
  <c r="B167" i="135"/>
  <c r="B179" i="146"/>
  <c r="B161" i="146"/>
  <c r="B183" i="136"/>
  <c r="B165" i="136"/>
  <c r="B180" i="144"/>
  <c r="B162" i="144"/>
  <c r="B187" i="148"/>
  <c r="B169" i="148"/>
  <c r="B181" i="134"/>
  <c r="B163" i="134"/>
  <c r="B180" i="162"/>
  <c r="B162" i="162"/>
  <c r="B188" i="151"/>
  <c r="B170" i="151"/>
  <c r="B178" i="134"/>
  <c r="B160" i="134"/>
  <c r="B183" i="144"/>
  <c r="B165" i="144"/>
  <c r="B187" i="135"/>
  <c r="B169" i="135"/>
  <c r="B187" i="140"/>
  <c r="B169" i="140"/>
  <c r="B187" i="137"/>
  <c r="B169" i="137"/>
  <c r="B185" i="162"/>
  <c r="B167" i="162"/>
  <c r="B185" i="141"/>
  <c r="B167" i="141"/>
  <c r="B184" i="141"/>
  <c r="B166" i="141"/>
  <c r="B185" i="144"/>
  <c r="B167" i="144"/>
  <c r="B180" i="145"/>
  <c r="B162" i="145"/>
  <c r="B183" i="148"/>
  <c r="B165" i="148"/>
  <c r="B182" i="140"/>
  <c r="B164" i="140"/>
  <c r="B180" i="138"/>
  <c r="B162" i="138"/>
  <c r="B186" i="137"/>
  <c r="B168" i="137"/>
  <c r="B188" i="146"/>
  <c r="B170" i="146"/>
  <c r="B178" i="151"/>
  <c r="B160" i="151"/>
  <c r="B182" i="86"/>
  <c r="B164" i="86"/>
  <c r="B179" i="139"/>
  <c r="B161" i="139"/>
  <c r="B184" i="151"/>
  <c r="B166" i="151"/>
  <c r="B183" i="135"/>
  <c r="B165" i="135"/>
  <c r="H224" i="92"/>
  <c r="G280" i="92"/>
  <c r="M267" i="92"/>
  <c r="C271" i="92"/>
  <c r="C272" i="92"/>
  <c r="Q39" i="227"/>
  <c r="P83" i="227" s="1"/>
  <c r="P85" i="227" s="1"/>
  <c r="P87" i="227" s="1"/>
  <c r="Q33" i="227"/>
  <c r="C80" i="92"/>
  <c r="Q31" i="152"/>
  <c r="Q19" i="113"/>
  <c r="Q20" i="113" s="1"/>
  <c r="Q34" i="113" s="1"/>
  <c r="Q37" i="113" s="1"/>
  <c r="R28" i="227"/>
  <c r="R22" i="93"/>
  <c r="R58" i="155"/>
  <c r="S54" i="108"/>
  <c r="S38" i="108" s="1"/>
  <c r="Q44" i="93"/>
  <c r="R53" i="108"/>
  <c r="Q57" i="155"/>
  <c r="Q63" i="155" s="1"/>
  <c r="R31" i="93"/>
  <c r="R45" i="93"/>
  <c r="R42" i="93" s="1"/>
  <c r="Q64" i="155"/>
  <c r="Q69" i="155" s="1"/>
  <c r="Q81" i="155"/>
  <c r="R55" i="108"/>
  <c r="Q33" i="93"/>
  <c r="Q59" i="155"/>
  <c r="Q65" i="155" s="1"/>
  <c r="S34" i="93"/>
  <c r="S20" i="93"/>
  <c r="T23" i="93"/>
  <c r="B238" i="152"/>
  <c r="G47" i="96"/>
  <c r="B15" i="143"/>
  <c r="B36" i="143" s="1"/>
  <c r="B50" i="88"/>
  <c r="B15" i="146"/>
  <c r="B36" i="146" s="1"/>
  <c r="B53" i="88"/>
  <c r="B240" i="152"/>
  <c r="G49" i="96"/>
  <c r="B15" i="147"/>
  <c r="B36" i="147" s="1"/>
  <c r="B54" i="88"/>
  <c r="B47" i="88"/>
  <c r="B15" i="141"/>
  <c r="B36" i="141" s="1"/>
  <c r="J265" i="92"/>
  <c r="B245" i="152"/>
  <c r="G54" i="96"/>
  <c r="B51" i="88"/>
  <c r="B15" i="144"/>
  <c r="B36" i="144" s="1"/>
  <c r="B244" i="152"/>
  <c r="G53" i="96"/>
  <c r="B56" i="88"/>
  <c r="B15" i="149"/>
  <c r="B36" i="149" s="1"/>
  <c r="B353" i="92"/>
  <c r="B327" i="92"/>
  <c r="B364" i="92"/>
  <c r="B338" i="92"/>
  <c r="B352" i="92"/>
  <c r="B326" i="92"/>
  <c r="B348" i="92"/>
  <c r="B322" i="92"/>
  <c r="B347" i="92"/>
  <c r="B321" i="92"/>
  <c r="B249" i="152"/>
  <c r="G58" i="96"/>
  <c r="B52" i="88"/>
  <c r="B15" i="145"/>
  <c r="B36" i="145" s="1"/>
  <c r="B242" i="152"/>
  <c r="G51" i="96"/>
  <c r="B15" i="150"/>
  <c r="B36" i="150" s="1"/>
  <c r="B57" i="88"/>
  <c r="B349" i="92"/>
  <c r="B323" i="92"/>
  <c r="B363" i="92"/>
  <c r="B337" i="92"/>
  <c r="B328" i="92"/>
  <c r="B354" i="92"/>
  <c r="B332" i="92"/>
  <c r="B358" i="92"/>
  <c r="B15" i="134"/>
  <c r="B36" i="134" s="1"/>
  <c r="B41" i="88"/>
  <c r="B247" i="152"/>
  <c r="G56" i="96"/>
  <c r="J224" i="92"/>
  <c r="B15" i="151"/>
  <c r="B36" i="151" s="1"/>
  <c r="B58" i="88"/>
  <c r="B252" i="152"/>
  <c r="G61" i="96"/>
  <c r="B359" i="92"/>
  <c r="B333" i="92"/>
  <c r="B15" i="139"/>
  <c r="B36" i="139" s="1"/>
  <c r="B46" i="88"/>
  <c r="B246" i="152"/>
  <c r="G55" i="96"/>
  <c r="B48" i="88"/>
  <c r="B15" i="142"/>
  <c r="B36" i="142" s="1"/>
  <c r="B15" i="135"/>
  <c r="B36" i="135" s="1"/>
  <c r="B42" i="88"/>
  <c r="G60" i="96"/>
  <c r="B251" i="152"/>
  <c r="B361" i="92"/>
  <c r="B335" i="92"/>
  <c r="B357" i="92"/>
  <c r="B331" i="92"/>
  <c r="B15" i="138"/>
  <c r="B36" i="138" s="1"/>
  <c r="B45" i="88"/>
  <c r="B40" i="88"/>
  <c r="B15" i="86"/>
  <c r="B36" i="86" s="1"/>
  <c r="B236" i="152"/>
  <c r="G45" i="96"/>
  <c r="B351" i="92"/>
  <c r="B325" i="92"/>
  <c r="B55" i="88"/>
  <c r="B15" i="148"/>
  <c r="B36" i="148" s="1"/>
  <c r="B239" i="152"/>
  <c r="G48" i="96"/>
  <c r="B360" i="92"/>
  <c r="B334" i="92"/>
  <c r="B324" i="92"/>
  <c r="B350" i="92"/>
  <c r="D281" i="92"/>
  <c r="I274" i="92"/>
  <c r="B43" i="88"/>
  <c r="B15" i="136"/>
  <c r="B36" i="136" s="1"/>
  <c r="B253" i="152"/>
  <c r="G62" i="96"/>
  <c r="B241" i="152"/>
  <c r="G50" i="96"/>
  <c r="B15" i="162"/>
  <c r="B36" i="162" s="1"/>
  <c r="B49" i="88"/>
  <c r="G52" i="96"/>
  <c r="B243" i="152"/>
  <c r="B237" i="152"/>
  <c r="G46" i="96"/>
  <c r="B356" i="92"/>
  <c r="B330" i="92"/>
  <c r="B248" i="152"/>
  <c r="G57" i="96"/>
  <c r="B355" i="92"/>
  <c r="B329" i="92"/>
  <c r="G44" i="96"/>
  <c r="B235" i="152"/>
  <c r="B336" i="92"/>
  <c r="B362" i="92"/>
  <c r="B250" i="152"/>
  <c r="G59" i="96"/>
  <c r="B44" i="88"/>
  <c r="B15" i="137"/>
  <c r="B36" i="137" s="1"/>
  <c r="B320" i="92"/>
  <c r="B346" i="92"/>
  <c r="B26" i="105"/>
  <c r="C171" i="92"/>
  <c r="E215" i="209"/>
  <c r="E230" i="209" s="1"/>
  <c r="E174" i="209"/>
  <c r="E173" i="209"/>
  <c r="E186" i="209"/>
  <c r="E187" i="209"/>
  <c r="E169" i="209"/>
  <c r="E180" i="209"/>
  <c r="E177" i="209"/>
  <c r="E176" i="209"/>
  <c r="E181" i="209"/>
  <c r="E182" i="209"/>
  <c r="H50" i="209"/>
  <c r="G152" i="209"/>
  <c r="G204" i="209" s="1"/>
  <c r="G151" i="209"/>
  <c r="G203" i="209" s="1"/>
  <c r="H49" i="209"/>
  <c r="H46" i="209"/>
  <c r="G148" i="209"/>
  <c r="G200" i="209" s="1"/>
  <c r="F164" i="209"/>
  <c r="G144" i="209"/>
  <c r="H42" i="209"/>
  <c r="H53" i="209"/>
  <c r="G155" i="209"/>
  <c r="G207" i="209" s="1"/>
  <c r="H54" i="209"/>
  <c r="G156" i="209"/>
  <c r="G208" i="209" s="1"/>
  <c r="G153" i="209"/>
  <c r="H51" i="209"/>
  <c r="F85" i="209"/>
  <c r="G61" i="209"/>
  <c r="G77" i="209" s="1"/>
  <c r="H147" i="209"/>
  <c r="I45" i="209"/>
  <c r="F163" i="209"/>
  <c r="F179" i="209" s="1"/>
  <c r="F70" i="209"/>
  <c r="I160" i="209"/>
  <c r="J58" i="209"/>
  <c r="F77" i="209"/>
  <c r="G161" i="209"/>
  <c r="G213" i="209" s="1"/>
  <c r="H59" i="209"/>
  <c r="I48" i="209"/>
  <c r="H150" i="209"/>
  <c r="F81" i="209"/>
  <c r="F62" i="209"/>
  <c r="F76" i="209"/>
  <c r="F80" i="209"/>
  <c r="F75" i="209"/>
  <c r="F68" i="209"/>
  <c r="F79" i="209"/>
  <c r="F72" i="209"/>
  <c r="F84" i="209"/>
  <c r="F83" i="209"/>
  <c r="F78" i="209"/>
  <c r="F74" i="209"/>
  <c r="F67" i="209"/>
  <c r="F71" i="209"/>
  <c r="F69" i="209"/>
  <c r="F73" i="209"/>
  <c r="F86" i="209"/>
  <c r="H149" i="209"/>
  <c r="I47" i="209"/>
  <c r="E87" i="209"/>
  <c r="E88" i="209" s="1"/>
  <c r="H154" i="209"/>
  <c r="I52" i="209"/>
  <c r="H159" i="209"/>
  <c r="I57" i="209"/>
  <c r="H162" i="209"/>
  <c r="I60" i="209"/>
  <c r="H143" i="209"/>
  <c r="I41" i="209"/>
  <c r="G157" i="209"/>
  <c r="G209" i="209" s="1"/>
  <c r="H55" i="209"/>
  <c r="G146" i="209"/>
  <c r="H44" i="209"/>
  <c r="H145" i="209"/>
  <c r="I43" i="209"/>
  <c r="G158" i="209"/>
  <c r="G210" i="209" s="1"/>
  <c r="H56" i="209"/>
  <c r="C53" i="194"/>
  <c r="D53" i="194" s="1"/>
  <c r="D29" i="194"/>
  <c r="C87" i="194"/>
  <c r="C88" i="194" s="1"/>
  <c r="C87" i="188"/>
  <c r="C88" i="188" s="1"/>
  <c r="D29" i="188"/>
  <c r="C53" i="188"/>
  <c r="D53" i="188" s="1"/>
  <c r="D29" i="190"/>
  <c r="C87" i="190"/>
  <c r="C88" i="190" s="1"/>
  <c r="C53" i="190"/>
  <c r="D53" i="190" s="1"/>
  <c r="D29" i="189"/>
  <c r="C53" i="189"/>
  <c r="D53" i="189" s="1"/>
  <c r="C87" i="189"/>
  <c r="C88" i="189" s="1"/>
  <c r="C87" i="199"/>
  <c r="C88" i="199" s="1"/>
  <c r="D29" i="199"/>
  <c r="C53" i="199"/>
  <c r="D53" i="199" s="1"/>
  <c r="C27" i="201"/>
  <c r="C27" i="199"/>
  <c r="C27" i="195"/>
  <c r="C27" i="189"/>
  <c r="C27" i="197"/>
  <c r="C342" i="152"/>
  <c r="D141" i="108"/>
  <c r="C345" i="152" s="1"/>
  <c r="C27" i="202"/>
  <c r="C27" i="194"/>
  <c r="C27" i="191"/>
  <c r="C27" i="186"/>
  <c r="C27" i="187"/>
  <c r="C27" i="203"/>
  <c r="C27" i="188"/>
  <c r="C27" i="204"/>
  <c r="C27" i="190"/>
  <c r="C27" i="198"/>
  <c r="C27" i="192"/>
  <c r="C27" i="196"/>
  <c r="C27" i="200"/>
  <c r="C27" i="193"/>
  <c r="C87" i="204"/>
  <c r="C88" i="204" s="1"/>
  <c r="D29" i="204"/>
  <c r="C53" i="204"/>
  <c r="D53" i="204" s="1"/>
  <c r="C87" i="198"/>
  <c r="C88" i="198" s="1"/>
  <c r="C53" i="198"/>
  <c r="D53" i="198" s="1"/>
  <c r="D29" i="198"/>
  <c r="C53" i="195"/>
  <c r="D53" i="195" s="1"/>
  <c r="D29" i="195"/>
  <c r="C87" i="195"/>
  <c r="C88" i="195" s="1"/>
  <c r="C53" i="203"/>
  <c r="D53" i="203" s="1"/>
  <c r="C87" i="203"/>
  <c r="C88" i="203" s="1"/>
  <c r="D29" i="203"/>
  <c r="C87" i="201"/>
  <c r="C88" i="201" s="1"/>
  <c r="C53" i="201"/>
  <c r="D53" i="201" s="1"/>
  <c r="D29" i="201"/>
  <c r="D29" i="192"/>
  <c r="C87" i="192"/>
  <c r="C88" i="192" s="1"/>
  <c r="C53" i="192"/>
  <c r="D53" i="192" s="1"/>
  <c r="C53" i="193"/>
  <c r="D53" i="193" s="1"/>
  <c r="C87" i="193"/>
  <c r="C88" i="193" s="1"/>
  <c r="D29" i="193"/>
  <c r="C53" i="202"/>
  <c r="D53" i="202" s="1"/>
  <c r="C87" i="202"/>
  <c r="C88" i="202" s="1"/>
  <c r="D29" i="202"/>
  <c r="C53" i="197"/>
  <c r="D53" i="197" s="1"/>
  <c r="D29" i="197"/>
  <c r="C87" i="197"/>
  <c r="C88" i="197" s="1"/>
  <c r="D29" i="196"/>
  <c r="C53" i="196"/>
  <c r="D53" i="196" s="1"/>
  <c r="C87" i="196"/>
  <c r="C88" i="196" s="1"/>
  <c r="C87" i="186"/>
  <c r="C88" i="186" s="1"/>
  <c r="D29" i="186"/>
  <c r="C53" i="186"/>
  <c r="D53" i="186" s="1"/>
  <c r="C87" i="200"/>
  <c r="C88" i="200" s="1"/>
  <c r="D29" i="200"/>
  <c r="C53" i="200"/>
  <c r="D53" i="200" s="1"/>
  <c r="C53" i="191"/>
  <c r="D53" i="191" s="1"/>
  <c r="D29" i="191"/>
  <c r="C87" i="191"/>
  <c r="C88" i="191" s="1"/>
  <c r="C87" i="187"/>
  <c r="C88" i="187" s="1"/>
  <c r="D29" i="187"/>
  <c r="C53" i="187"/>
  <c r="D53" i="187" s="1"/>
  <c r="C343" i="152"/>
  <c r="C28" i="202"/>
  <c r="C28" i="199"/>
  <c r="C28" i="195"/>
  <c r="C28" i="197"/>
  <c r="C28" i="189"/>
  <c r="C28" i="190"/>
  <c r="C28" i="186"/>
  <c r="C28" i="203"/>
  <c r="C28" i="196"/>
  <c r="C28" i="198"/>
  <c r="C28" i="204"/>
  <c r="C28" i="193"/>
  <c r="C28" i="194"/>
  <c r="C28" i="192"/>
  <c r="C28" i="187"/>
  <c r="C28" i="200"/>
  <c r="C28" i="191"/>
  <c r="C28" i="201"/>
  <c r="C28" i="188"/>
  <c r="C52" i="185"/>
  <c r="D52" i="185" s="1"/>
  <c r="C86" i="185"/>
  <c r="C87" i="185" s="1"/>
  <c r="D29" i="185"/>
  <c r="D134" i="108"/>
  <c r="C338" i="152" s="1"/>
  <c r="C27" i="185"/>
  <c r="C335" i="152"/>
  <c r="C28" i="185"/>
  <c r="C336" i="152"/>
  <c r="C267" i="152"/>
  <c r="H68" i="113"/>
  <c r="H69" i="113" s="1"/>
  <c r="K197" i="95" s="1"/>
  <c r="J193" i="152"/>
  <c r="K78" i="123"/>
  <c r="J189" i="152"/>
  <c r="K74" i="123"/>
  <c r="K80" i="123"/>
  <c r="J195" i="152"/>
  <c r="J188" i="152"/>
  <c r="K73" i="123"/>
  <c r="J194" i="152"/>
  <c r="K79" i="123"/>
  <c r="J186" i="152"/>
  <c r="K71" i="123"/>
  <c r="C229" i="140"/>
  <c r="C137" i="140"/>
  <c r="C138" i="140" s="1"/>
  <c r="K70" i="123"/>
  <c r="J185" i="152"/>
  <c r="J192" i="152"/>
  <c r="K77" i="123"/>
  <c r="J173" i="152"/>
  <c r="K58" i="123"/>
  <c r="K63" i="123"/>
  <c r="J178" i="152"/>
  <c r="J179" i="152"/>
  <c r="K64" i="123"/>
  <c r="K60" i="123"/>
  <c r="J175" i="152"/>
  <c r="J171" i="152"/>
  <c r="K56" i="123"/>
  <c r="K55" i="123"/>
  <c r="J170" i="152"/>
  <c r="K62" i="123"/>
  <c r="J177" i="152"/>
  <c r="J174" i="152"/>
  <c r="K59" i="123"/>
  <c r="C213" i="140"/>
  <c r="C121" i="140"/>
  <c r="C156" i="86"/>
  <c r="D214" i="92"/>
  <c r="D224" i="92"/>
  <c r="D215" i="92"/>
  <c r="J222" i="92"/>
  <c r="D208" i="92"/>
  <c r="J215" i="92"/>
  <c r="H279" i="92"/>
  <c r="J280" i="92"/>
  <c r="C156" i="134"/>
  <c r="C280" i="134"/>
  <c r="C16" i="131" s="1"/>
  <c r="K152" i="217"/>
  <c r="N281" i="92"/>
  <c r="M283" i="92"/>
  <c r="I227" i="92"/>
  <c r="W225" i="92" s="1"/>
  <c r="K272" i="92"/>
  <c r="J214" i="92"/>
  <c r="O199" i="92"/>
  <c r="A199" i="92" s="1"/>
  <c r="D217" i="92"/>
  <c r="H214" i="92"/>
  <c r="F280" i="92"/>
  <c r="H212" i="92"/>
  <c r="N279" i="92"/>
  <c r="L271" i="92"/>
  <c r="F265" i="92"/>
  <c r="K281" i="92"/>
  <c r="H223" i="92"/>
  <c r="I269" i="92"/>
  <c r="E272" i="92"/>
  <c r="J267" i="92"/>
  <c r="O256" i="92"/>
  <c r="A256" i="92" s="1"/>
  <c r="I14" i="151"/>
  <c r="I35" i="151" s="1"/>
  <c r="I42" i="151" s="1"/>
  <c r="I14" i="150"/>
  <c r="I35" i="150" s="1"/>
  <c r="I42" i="150" s="1"/>
  <c r="I14" i="148"/>
  <c r="I35" i="148" s="1"/>
  <c r="I42" i="148" s="1"/>
  <c r="I14" i="149"/>
  <c r="I35" i="149" s="1"/>
  <c r="I42" i="149" s="1"/>
  <c r="I14" i="147"/>
  <c r="I35" i="147" s="1"/>
  <c r="I42" i="147" s="1"/>
  <c r="I14" i="146"/>
  <c r="I35" i="146" s="1"/>
  <c r="I42" i="146" s="1"/>
  <c r="I14" i="145"/>
  <c r="I35" i="145" s="1"/>
  <c r="I42" i="145" s="1"/>
  <c r="I14" i="144"/>
  <c r="I35" i="144" s="1"/>
  <c r="I42" i="144" s="1"/>
  <c r="I14" i="162"/>
  <c r="I35" i="162" s="1"/>
  <c r="I42" i="162" s="1"/>
  <c r="I14" i="141"/>
  <c r="I35" i="141" s="1"/>
  <c r="I42" i="141" s="1"/>
  <c r="I14" i="143"/>
  <c r="I35" i="143" s="1"/>
  <c r="I42" i="143" s="1"/>
  <c r="I14" i="142"/>
  <c r="I35" i="142" s="1"/>
  <c r="I42" i="142" s="1"/>
  <c r="I14" i="139"/>
  <c r="I35" i="139" s="1"/>
  <c r="I42" i="139" s="1"/>
  <c r="I14" i="137"/>
  <c r="I35" i="137" s="1"/>
  <c r="I42" i="137" s="1"/>
  <c r="I14" i="135"/>
  <c r="I35" i="135" s="1"/>
  <c r="I42" i="135" s="1"/>
  <c r="I14" i="86"/>
  <c r="I35" i="86" s="1"/>
  <c r="I42" i="86" s="1"/>
  <c r="I14" i="138"/>
  <c r="I35" i="138" s="1"/>
  <c r="I42" i="138" s="1"/>
  <c r="I14" i="134"/>
  <c r="I35" i="134" s="1"/>
  <c r="I42" i="134" s="1"/>
  <c r="I14" i="136"/>
  <c r="I35" i="136" s="1"/>
  <c r="I42" i="136" s="1"/>
  <c r="I14" i="140"/>
  <c r="I35" i="140" s="1"/>
  <c r="I42" i="140" s="1"/>
  <c r="M14" i="151"/>
  <c r="M35" i="151" s="1"/>
  <c r="M42" i="151" s="1"/>
  <c r="M14" i="150"/>
  <c r="M35" i="150" s="1"/>
  <c r="M42" i="150" s="1"/>
  <c r="M14" i="148"/>
  <c r="M35" i="148" s="1"/>
  <c r="M42" i="148" s="1"/>
  <c r="M14" i="149"/>
  <c r="M35" i="149" s="1"/>
  <c r="M42" i="149" s="1"/>
  <c r="M14" i="147"/>
  <c r="M35" i="147" s="1"/>
  <c r="M42" i="147" s="1"/>
  <c r="M14" i="146"/>
  <c r="M35" i="146" s="1"/>
  <c r="M42" i="146" s="1"/>
  <c r="M14" i="145"/>
  <c r="M35" i="145" s="1"/>
  <c r="M42" i="145" s="1"/>
  <c r="M14" i="144"/>
  <c r="M35" i="144" s="1"/>
  <c r="M42" i="144" s="1"/>
  <c r="M14" i="162"/>
  <c r="M35" i="162" s="1"/>
  <c r="M42" i="162" s="1"/>
  <c r="M14" i="141"/>
  <c r="M35" i="141" s="1"/>
  <c r="M42" i="141" s="1"/>
  <c r="M14" i="143"/>
  <c r="M35" i="143" s="1"/>
  <c r="M42" i="143" s="1"/>
  <c r="M14" i="142"/>
  <c r="M35" i="142" s="1"/>
  <c r="M42" i="142" s="1"/>
  <c r="M14" i="139"/>
  <c r="M35" i="139" s="1"/>
  <c r="M42" i="139" s="1"/>
  <c r="M14" i="137"/>
  <c r="M35" i="137" s="1"/>
  <c r="M42" i="137" s="1"/>
  <c r="M14" i="135"/>
  <c r="M35" i="135" s="1"/>
  <c r="M42" i="135" s="1"/>
  <c r="M14" i="86"/>
  <c r="M35" i="86" s="1"/>
  <c r="M42" i="86" s="1"/>
  <c r="M14" i="134"/>
  <c r="M35" i="134" s="1"/>
  <c r="M42" i="134" s="1"/>
  <c r="M14" i="136"/>
  <c r="M35" i="136" s="1"/>
  <c r="M42" i="136" s="1"/>
  <c r="M14" i="140"/>
  <c r="M35" i="140" s="1"/>
  <c r="M42" i="140" s="1"/>
  <c r="M14" i="138"/>
  <c r="M35" i="138" s="1"/>
  <c r="M42" i="138" s="1"/>
  <c r="H14" i="151"/>
  <c r="H35" i="151" s="1"/>
  <c r="H42" i="151" s="1"/>
  <c r="H14" i="150"/>
  <c r="H35" i="150" s="1"/>
  <c r="H42" i="150" s="1"/>
  <c r="H14" i="148"/>
  <c r="H35" i="148" s="1"/>
  <c r="H42" i="148" s="1"/>
  <c r="H14" i="147"/>
  <c r="H35" i="147" s="1"/>
  <c r="H42" i="147" s="1"/>
  <c r="H14" i="146"/>
  <c r="H35" i="146" s="1"/>
  <c r="H42" i="146" s="1"/>
  <c r="H14" i="145"/>
  <c r="H35" i="145" s="1"/>
  <c r="H42" i="145" s="1"/>
  <c r="H14" i="149"/>
  <c r="H35" i="149" s="1"/>
  <c r="H42" i="149" s="1"/>
  <c r="H14" i="162"/>
  <c r="H35" i="162" s="1"/>
  <c r="H42" i="162" s="1"/>
  <c r="H14" i="141"/>
  <c r="H35" i="141" s="1"/>
  <c r="H42" i="141" s="1"/>
  <c r="H14" i="144"/>
  <c r="H35" i="144" s="1"/>
  <c r="H42" i="144" s="1"/>
  <c r="H14" i="142"/>
  <c r="H35" i="142" s="1"/>
  <c r="H42" i="142" s="1"/>
  <c r="H14" i="138"/>
  <c r="H35" i="138" s="1"/>
  <c r="H42" i="138" s="1"/>
  <c r="H14" i="136"/>
  <c r="H35" i="136" s="1"/>
  <c r="H42" i="136" s="1"/>
  <c r="H14" i="134"/>
  <c r="H35" i="134" s="1"/>
  <c r="H42" i="134" s="1"/>
  <c r="H14" i="140"/>
  <c r="H35" i="140" s="1"/>
  <c r="H42" i="140" s="1"/>
  <c r="H14" i="143"/>
  <c r="H35" i="143" s="1"/>
  <c r="H42" i="143" s="1"/>
  <c r="H14" i="139"/>
  <c r="H35" i="139" s="1"/>
  <c r="H42" i="139" s="1"/>
  <c r="H14" i="137"/>
  <c r="H35" i="137" s="1"/>
  <c r="H42" i="137" s="1"/>
  <c r="H14" i="135"/>
  <c r="H35" i="135" s="1"/>
  <c r="H42" i="135" s="1"/>
  <c r="H14" i="86"/>
  <c r="H35" i="86" s="1"/>
  <c r="H42" i="86" s="1"/>
  <c r="J14" i="151"/>
  <c r="J35" i="151" s="1"/>
  <c r="J42" i="151" s="1"/>
  <c r="J14" i="149"/>
  <c r="J35" i="149" s="1"/>
  <c r="J42" i="149" s="1"/>
  <c r="J14" i="147"/>
  <c r="J35" i="147" s="1"/>
  <c r="J42" i="147" s="1"/>
  <c r="J14" i="148"/>
  <c r="J35" i="148" s="1"/>
  <c r="J42" i="148" s="1"/>
  <c r="J14" i="144"/>
  <c r="J35" i="144" s="1"/>
  <c r="J42" i="144" s="1"/>
  <c r="J14" i="150"/>
  <c r="J35" i="150" s="1"/>
  <c r="J42" i="150" s="1"/>
  <c r="J14" i="146"/>
  <c r="J35" i="146" s="1"/>
  <c r="J42" i="146" s="1"/>
  <c r="J14" i="143"/>
  <c r="J35" i="143" s="1"/>
  <c r="J42" i="143" s="1"/>
  <c r="J14" i="142"/>
  <c r="J35" i="142" s="1"/>
  <c r="J42" i="142" s="1"/>
  <c r="J14" i="145"/>
  <c r="J35" i="145" s="1"/>
  <c r="J42" i="145" s="1"/>
  <c r="J14" i="139"/>
  <c r="J35" i="139" s="1"/>
  <c r="J42" i="139" s="1"/>
  <c r="J14" i="137"/>
  <c r="J35" i="137" s="1"/>
  <c r="J42" i="137" s="1"/>
  <c r="J14" i="135"/>
  <c r="J35" i="135" s="1"/>
  <c r="J42" i="135" s="1"/>
  <c r="J14" i="86"/>
  <c r="J35" i="86" s="1"/>
  <c r="J42" i="86" s="1"/>
  <c r="J14" i="162"/>
  <c r="J35" i="162" s="1"/>
  <c r="J42" i="162" s="1"/>
  <c r="J14" i="138"/>
  <c r="J35" i="138" s="1"/>
  <c r="J42" i="138" s="1"/>
  <c r="J14" i="136"/>
  <c r="J35" i="136" s="1"/>
  <c r="J42" i="136" s="1"/>
  <c r="J14" i="134"/>
  <c r="J35" i="134" s="1"/>
  <c r="J42" i="134" s="1"/>
  <c r="J14" i="140"/>
  <c r="J35" i="140" s="1"/>
  <c r="J42" i="140" s="1"/>
  <c r="J14" i="141"/>
  <c r="J35" i="141" s="1"/>
  <c r="J42" i="141" s="1"/>
  <c r="D14" i="151"/>
  <c r="D35" i="151" s="1"/>
  <c r="D42" i="151" s="1"/>
  <c r="D14" i="150"/>
  <c r="D35" i="150" s="1"/>
  <c r="D42" i="150" s="1"/>
  <c r="D14" i="148"/>
  <c r="D35" i="148" s="1"/>
  <c r="D42" i="148" s="1"/>
  <c r="D14" i="147"/>
  <c r="D35" i="147" s="1"/>
  <c r="D42" i="147" s="1"/>
  <c r="D14" i="146"/>
  <c r="D35" i="146" s="1"/>
  <c r="D42" i="146" s="1"/>
  <c r="D14" i="145"/>
  <c r="D35" i="145" s="1"/>
  <c r="D42" i="145" s="1"/>
  <c r="D14" i="149"/>
  <c r="D35" i="149" s="1"/>
  <c r="D42" i="149" s="1"/>
  <c r="D14" i="162"/>
  <c r="D35" i="162" s="1"/>
  <c r="D42" i="162" s="1"/>
  <c r="D14" i="141"/>
  <c r="D35" i="141" s="1"/>
  <c r="D42" i="141" s="1"/>
  <c r="D14" i="144"/>
  <c r="D35" i="144" s="1"/>
  <c r="D42" i="144" s="1"/>
  <c r="D14" i="138"/>
  <c r="D35" i="138" s="1"/>
  <c r="D42" i="138" s="1"/>
  <c r="D14" i="136"/>
  <c r="D35" i="136" s="1"/>
  <c r="D42" i="136" s="1"/>
  <c r="D14" i="134"/>
  <c r="D35" i="134" s="1"/>
  <c r="D42" i="134" s="1"/>
  <c r="D14" i="140"/>
  <c r="D35" i="140" s="1"/>
  <c r="D42" i="140" s="1"/>
  <c r="D14" i="142"/>
  <c r="D35" i="142" s="1"/>
  <c r="D42" i="142" s="1"/>
  <c r="D14" i="139"/>
  <c r="D35" i="139" s="1"/>
  <c r="D42" i="139" s="1"/>
  <c r="D14" i="137"/>
  <c r="D35" i="137" s="1"/>
  <c r="D42" i="137" s="1"/>
  <c r="D14" i="135"/>
  <c r="D35" i="135" s="1"/>
  <c r="D42" i="135" s="1"/>
  <c r="D14" i="86"/>
  <c r="D35" i="86" s="1"/>
  <c r="D42" i="86" s="1"/>
  <c r="D14" i="143"/>
  <c r="D35" i="143" s="1"/>
  <c r="D42" i="143" s="1"/>
  <c r="C14" i="151"/>
  <c r="C35" i="151" s="1"/>
  <c r="C42" i="151" s="1"/>
  <c r="C14" i="149"/>
  <c r="C35" i="149" s="1"/>
  <c r="C42" i="149" s="1"/>
  <c r="C14" i="147"/>
  <c r="C35" i="147" s="1"/>
  <c r="C42" i="147" s="1"/>
  <c r="C14" i="150"/>
  <c r="C35" i="150" s="1"/>
  <c r="C42" i="150" s="1"/>
  <c r="C14" i="148"/>
  <c r="C35" i="148" s="1"/>
  <c r="C42" i="148" s="1"/>
  <c r="C14" i="144"/>
  <c r="C35" i="144" s="1"/>
  <c r="C42" i="144" s="1"/>
  <c r="C14" i="146"/>
  <c r="C35" i="146" s="1"/>
  <c r="C42" i="146" s="1"/>
  <c r="C14" i="145"/>
  <c r="C35" i="145" s="1"/>
  <c r="C42" i="145" s="1"/>
  <c r="C14" i="143"/>
  <c r="C35" i="143" s="1"/>
  <c r="C42" i="143" s="1"/>
  <c r="C14" i="142"/>
  <c r="C35" i="142" s="1"/>
  <c r="C42" i="142" s="1"/>
  <c r="C14" i="162"/>
  <c r="C35" i="162" s="1"/>
  <c r="C42" i="162" s="1"/>
  <c r="C14" i="141"/>
  <c r="C35" i="141" s="1"/>
  <c r="C42" i="141" s="1"/>
  <c r="C14" i="138"/>
  <c r="C35" i="138" s="1"/>
  <c r="C42" i="138" s="1"/>
  <c r="C14" i="136"/>
  <c r="C35" i="136" s="1"/>
  <c r="C42" i="136" s="1"/>
  <c r="C14" i="134"/>
  <c r="C35" i="134" s="1"/>
  <c r="C42" i="134" s="1"/>
  <c r="C14" i="140"/>
  <c r="C35" i="140" s="1"/>
  <c r="C42" i="140" s="1"/>
  <c r="C14" i="137"/>
  <c r="C35" i="137" s="1"/>
  <c r="C42" i="137" s="1"/>
  <c r="C14" i="86"/>
  <c r="C35" i="86" s="1"/>
  <c r="C42" i="86" s="1"/>
  <c r="C14" i="139"/>
  <c r="C35" i="139" s="1"/>
  <c r="C42" i="139" s="1"/>
  <c r="C14" i="135"/>
  <c r="C35" i="135" s="1"/>
  <c r="C42" i="135" s="1"/>
  <c r="K14" i="151"/>
  <c r="K35" i="151" s="1"/>
  <c r="K42" i="151" s="1"/>
  <c r="K14" i="149"/>
  <c r="K35" i="149" s="1"/>
  <c r="K42" i="149" s="1"/>
  <c r="K14" i="147"/>
  <c r="K35" i="147" s="1"/>
  <c r="K42" i="147" s="1"/>
  <c r="K14" i="150"/>
  <c r="K35" i="150" s="1"/>
  <c r="K42" i="150" s="1"/>
  <c r="K14" i="148"/>
  <c r="K35" i="148" s="1"/>
  <c r="K42" i="148" s="1"/>
  <c r="K14" i="144"/>
  <c r="K35" i="144" s="1"/>
  <c r="K42" i="144" s="1"/>
  <c r="K14" i="146"/>
  <c r="K35" i="146" s="1"/>
  <c r="K42" i="146" s="1"/>
  <c r="K14" i="145"/>
  <c r="K35" i="145" s="1"/>
  <c r="K42" i="145" s="1"/>
  <c r="K14" i="143"/>
  <c r="K35" i="143" s="1"/>
  <c r="K42" i="143" s="1"/>
  <c r="K14" i="142"/>
  <c r="K35" i="142" s="1"/>
  <c r="K42" i="142" s="1"/>
  <c r="K14" i="162"/>
  <c r="K35" i="162" s="1"/>
  <c r="K42" i="162" s="1"/>
  <c r="K14" i="141"/>
  <c r="K35" i="141" s="1"/>
  <c r="K42" i="141" s="1"/>
  <c r="K14" i="138"/>
  <c r="K35" i="138" s="1"/>
  <c r="K42" i="138" s="1"/>
  <c r="K14" i="136"/>
  <c r="K35" i="136" s="1"/>
  <c r="K42" i="136" s="1"/>
  <c r="K14" i="134"/>
  <c r="K35" i="134" s="1"/>
  <c r="K42" i="134" s="1"/>
  <c r="K14" i="140"/>
  <c r="K35" i="140" s="1"/>
  <c r="K42" i="140" s="1"/>
  <c r="K14" i="139"/>
  <c r="K35" i="139" s="1"/>
  <c r="K42" i="139" s="1"/>
  <c r="K14" i="135"/>
  <c r="K35" i="135" s="1"/>
  <c r="K42" i="135" s="1"/>
  <c r="K14" i="137"/>
  <c r="K35" i="137" s="1"/>
  <c r="K42" i="137" s="1"/>
  <c r="K14" i="86"/>
  <c r="K35" i="86" s="1"/>
  <c r="K42" i="86" s="1"/>
  <c r="D38" i="127"/>
  <c r="D21" i="287"/>
  <c r="I21" i="287" s="1"/>
  <c r="C38" i="127"/>
  <c r="C21" i="287"/>
  <c r="H21" i="287" s="1"/>
  <c r="L14" i="151"/>
  <c r="L35" i="151" s="1"/>
  <c r="L42" i="151" s="1"/>
  <c r="L14" i="150"/>
  <c r="L35" i="150" s="1"/>
  <c r="L42" i="150" s="1"/>
  <c r="L14" i="148"/>
  <c r="L35" i="148" s="1"/>
  <c r="L42" i="148" s="1"/>
  <c r="L14" i="149"/>
  <c r="L35" i="149" s="1"/>
  <c r="L42" i="149" s="1"/>
  <c r="L14" i="146"/>
  <c r="L35" i="146" s="1"/>
  <c r="L42" i="146" s="1"/>
  <c r="L14" i="145"/>
  <c r="L35" i="145" s="1"/>
  <c r="L42" i="145" s="1"/>
  <c r="L14" i="144"/>
  <c r="L35" i="144" s="1"/>
  <c r="L42" i="144" s="1"/>
  <c r="L14" i="162"/>
  <c r="L35" i="162" s="1"/>
  <c r="L42" i="162" s="1"/>
  <c r="L14" i="141"/>
  <c r="L35" i="141" s="1"/>
  <c r="L42" i="141" s="1"/>
  <c r="L14" i="147"/>
  <c r="L35" i="147" s="1"/>
  <c r="L42" i="147" s="1"/>
  <c r="L14" i="138"/>
  <c r="L35" i="138" s="1"/>
  <c r="L42" i="138" s="1"/>
  <c r="L14" i="136"/>
  <c r="L35" i="136" s="1"/>
  <c r="L42" i="136" s="1"/>
  <c r="L14" i="134"/>
  <c r="L35" i="134" s="1"/>
  <c r="L42" i="134" s="1"/>
  <c r="L14" i="140"/>
  <c r="L35" i="140" s="1"/>
  <c r="L42" i="140" s="1"/>
  <c r="L14" i="143"/>
  <c r="L35" i="143" s="1"/>
  <c r="L42" i="143" s="1"/>
  <c r="L14" i="139"/>
  <c r="L35" i="139" s="1"/>
  <c r="L42" i="139" s="1"/>
  <c r="L14" i="137"/>
  <c r="L35" i="137" s="1"/>
  <c r="L42" i="137" s="1"/>
  <c r="L14" i="135"/>
  <c r="L35" i="135" s="1"/>
  <c r="L42" i="135" s="1"/>
  <c r="L14" i="86"/>
  <c r="L35" i="86" s="1"/>
  <c r="L42" i="86" s="1"/>
  <c r="L14" i="142"/>
  <c r="L35" i="142" s="1"/>
  <c r="L42" i="142" s="1"/>
  <c r="G14" i="151"/>
  <c r="G35" i="151" s="1"/>
  <c r="G42" i="151" s="1"/>
  <c r="G14" i="149"/>
  <c r="G35" i="149" s="1"/>
  <c r="G42" i="149" s="1"/>
  <c r="G14" i="147"/>
  <c r="G35" i="147" s="1"/>
  <c r="G42" i="147" s="1"/>
  <c r="G14" i="150"/>
  <c r="G35" i="150" s="1"/>
  <c r="G42" i="150" s="1"/>
  <c r="G14" i="148"/>
  <c r="G35" i="148" s="1"/>
  <c r="G42" i="148" s="1"/>
  <c r="G14" i="144"/>
  <c r="G35" i="144" s="1"/>
  <c r="G42" i="144" s="1"/>
  <c r="G14" i="146"/>
  <c r="G35" i="146" s="1"/>
  <c r="G42" i="146" s="1"/>
  <c r="G14" i="145"/>
  <c r="G35" i="145" s="1"/>
  <c r="G42" i="145" s="1"/>
  <c r="G14" i="143"/>
  <c r="G35" i="143" s="1"/>
  <c r="G42" i="143" s="1"/>
  <c r="G14" i="142"/>
  <c r="G35" i="142" s="1"/>
  <c r="G42" i="142" s="1"/>
  <c r="G14" i="162"/>
  <c r="G35" i="162" s="1"/>
  <c r="G42" i="162" s="1"/>
  <c r="G14" i="141"/>
  <c r="G35" i="141" s="1"/>
  <c r="G42" i="141" s="1"/>
  <c r="G14" i="138"/>
  <c r="G35" i="138" s="1"/>
  <c r="G42" i="138" s="1"/>
  <c r="G14" i="136"/>
  <c r="G35" i="136" s="1"/>
  <c r="G42" i="136" s="1"/>
  <c r="G14" i="134"/>
  <c r="G35" i="134" s="1"/>
  <c r="G42" i="134" s="1"/>
  <c r="G14" i="140"/>
  <c r="G35" i="140" s="1"/>
  <c r="G42" i="140" s="1"/>
  <c r="G14" i="137"/>
  <c r="G35" i="137" s="1"/>
  <c r="G42" i="137" s="1"/>
  <c r="G14" i="139"/>
  <c r="G35" i="139" s="1"/>
  <c r="G42" i="139" s="1"/>
  <c r="G14" i="135"/>
  <c r="G35" i="135" s="1"/>
  <c r="G42" i="135" s="1"/>
  <c r="G14" i="86"/>
  <c r="G35" i="86" s="1"/>
  <c r="G42" i="86" s="1"/>
  <c r="F14" i="149"/>
  <c r="F35" i="149" s="1"/>
  <c r="F42" i="149" s="1"/>
  <c r="F14" i="147"/>
  <c r="F35" i="147" s="1"/>
  <c r="F42" i="147" s="1"/>
  <c r="F14" i="151"/>
  <c r="F35" i="151" s="1"/>
  <c r="F42" i="151" s="1"/>
  <c r="F14" i="150"/>
  <c r="F35" i="150" s="1"/>
  <c r="F42" i="150" s="1"/>
  <c r="F14" i="144"/>
  <c r="F35" i="144" s="1"/>
  <c r="F42" i="144" s="1"/>
  <c r="F14" i="148"/>
  <c r="F35" i="148" s="1"/>
  <c r="F42" i="148" s="1"/>
  <c r="F14" i="145"/>
  <c r="F35" i="145" s="1"/>
  <c r="F42" i="145" s="1"/>
  <c r="F14" i="143"/>
  <c r="F35" i="143" s="1"/>
  <c r="F42" i="143" s="1"/>
  <c r="F14" i="142"/>
  <c r="F35" i="142" s="1"/>
  <c r="F42" i="142" s="1"/>
  <c r="F14" i="146"/>
  <c r="F35" i="146" s="1"/>
  <c r="F42" i="146" s="1"/>
  <c r="F14" i="141"/>
  <c r="F35" i="141" s="1"/>
  <c r="F42" i="141" s="1"/>
  <c r="F14" i="139"/>
  <c r="F35" i="139" s="1"/>
  <c r="F42" i="139" s="1"/>
  <c r="F14" i="137"/>
  <c r="F35" i="137" s="1"/>
  <c r="F42" i="137" s="1"/>
  <c r="F14" i="135"/>
  <c r="F35" i="135" s="1"/>
  <c r="F42" i="135" s="1"/>
  <c r="F14" i="86"/>
  <c r="F35" i="86" s="1"/>
  <c r="F42" i="86" s="1"/>
  <c r="F14" i="162"/>
  <c r="F35" i="162" s="1"/>
  <c r="F42" i="162" s="1"/>
  <c r="F14" i="138"/>
  <c r="F35" i="138" s="1"/>
  <c r="F42" i="138" s="1"/>
  <c r="F14" i="136"/>
  <c r="F35" i="136" s="1"/>
  <c r="F42" i="136" s="1"/>
  <c r="F14" i="134"/>
  <c r="F35" i="134" s="1"/>
  <c r="F42" i="134" s="1"/>
  <c r="F14" i="140"/>
  <c r="F35" i="140" s="1"/>
  <c r="F42" i="140" s="1"/>
  <c r="N14" i="151"/>
  <c r="N35" i="151" s="1"/>
  <c r="N42" i="151" s="1"/>
  <c r="N14" i="149"/>
  <c r="N35" i="149" s="1"/>
  <c r="N42" i="149" s="1"/>
  <c r="N14" i="147"/>
  <c r="N35" i="147" s="1"/>
  <c r="N42" i="147" s="1"/>
  <c r="N14" i="148"/>
  <c r="N35" i="148" s="1"/>
  <c r="N42" i="148" s="1"/>
  <c r="N14" i="144"/>
  <c r="N35" i="144" s="1"/>
  <c r="N42" i="144" s="1"/>
  <c r="N14" i="150"/>
  <c r="N35" i="150" s="1"/>
  <c r="N42" i="150" s="1"/>
  <c r="N14" i="146"/>
  <c r="N35" i="146" s="1"/>
  <c r="N42" i="146" s="1"/>
  <c r="N14" i="143"/>
  <c r="N35" i="143" s="1"/>
  <c r="N42" i="143" s="1"/>
  <c r="N14" i="142"/>
  <c r="N35" i="142" s="1"/>
  <c r="N42" i="142" s="1"/>
  <c r="N14" i="145"/>
  <c r="N35" i="145" s="1"/>
  <c r="N42" i="145" s="1"/>
  <c r="N14" i="162"/>
  <c r="N35" i="162" s="1"/>
  <c r="N42" i="162" s="1"/>
  <c r="N14" i="139"/>
  <c r="N35" i="139" s="1"/>
  <c r="N42" i="139" s="1"/>
  <c r="N14" i="137"/>
  <c r="N35" i="137" s="1"/>
  <c r="N42" i="137" s="1"/>
  <c r="N14" i="135"/>
  <c r="N35" i="135" s="1"/>
  <c r="N42" i="135" s="1"/>
  <c r="N14" i="86"/>
  <c r="N35" i="86" s="1"/>
  <c r="N42" i="86" s="1"/>
  <c r="N14" i="141"/>
  <c r="N35" i="141" s="1"/>
  <c r="N42" i="141" s="1"/>
  <c r="N14" i="138"/>
  <c r="N35" i="138" s="1"/>
  <c r="N42" i="138" s="1"/>
  <c r="N14" i="136"/>
  <c r="N35" i="136" s="1"/>
  <c r="N42" i="136" s="1"/>
  <c r="N14" i="134"/>
  <c r="N35" i="134" s="1"/>
  <c r="N42" i="134" s="1"/>
  <c r="N14" i="140"/>
  <c r="N35" i="140" s="1"/>
  <c r="N42" i="140" s="1"/>
  <c r="E14" i="150"/>
  <c r="E35" i="150" s="1"/>
  <c r="E42" i="150" s="1"/>
  <c r="E14" i="148"/>
  <c r="E35" i="148" s="1"/>
  <c r="E42" i="148" s="1"/>
  <c r="E14" i="149"/>
  <c r="E35" i="149" s="1"/>
  <c r="E42" i="149" s="1"/>
  <c r="E14" i="147"/>
  <c r="E35" i="147" s="1"/>
  <c r="E42" i="147" s="1"/>
  <c r="E14" i="146"/>
  <c r="E35" i="146" s="1"/>
  <c r="E42" i="146" s="1"/>
  <c r="E14" i="145"/>
  <c r="E35" i="145" s="1"/>
  <c r="E42" i="145" s="1"/>
  <c r="E14" i="151"/>
  <c r="E35" i="151" s="1"/>
  <c r="E42" i="151" s="1"/>
  <c r="E14" i="144"/>
  <c r="E35" i="144" s="1"/>
  <c r="E42" i="144" s="1"/>
  <c r="E14" i="162"/>
  <c r="E35" i="162" s="1"/>
  <c r="E42" i="162" s="1"/>
  <c r="E14" i="141"/>
  <c r="E35" i="141" s="1"/>
  <c r="E42" i="141" s="1"/>
  <c r="E14" i="143"/>
  <c r="E35" i="143" s="1"/>
  <c r="E42" i="143" s="1"/>
  <c r="E14" i="142"/>
  <c r="E35" i="142" s="1"/>
  <c r="E42" i="142" s="1"/>
  <c r="E14" i="139"/>
  <c r="E35" i="139" s="1"/>
  <c r="E42" i="139" s="1"/>
  <c r="E14" i="137"/>
  <c r="E35" i="137" s="1"/>
  <c r="E42" i="137" s="1"/>
  <c r="E14" i="135"/>
  <c r="E35" i="135" s="1"/>
  <c r="E42" i="135" s="1"/>
  <c r="E14" i="86"/>
  <c r="E35" i="86" s="1"/>
  <c r="E42" i="86" s="1"/>
  <c r="E14" i="138"/>
  <c r="E35" i="138" s="1"/>
  <c r="E42" i="138" s="1"/>
  <c r="E14" i="134"/>
  <c r="E35" i="134" s="1"/>
  <c r="E42" i="134" s="1"/>
  <c r="E14" i="136"/>
  <c r="E35" i="136" s="1"/>
  <c r="E42" i="136" s="1"/>
  <c r="E14" i="140"/>
  <c r="E35" i="140" s="1"/>
  <c r="E42" i="140" s="1"/>
  <c r="G38" i="127"/>
  <c r="G21" i="287"/>
  <c r="L21" i="287" s="1"/>
  <c r="F38" i="127"/>
  <c r="F21" i="287"/>
  <c r="K21" i="287" s="1"/>
  <c r="E38" i="127"/>
  <c r="E21" i="287"/>
  <c r="J21" i="287" s="1"/>
  <c r="E281" i="92"/>
  <c r="L267" i="92"/>
  <c r="H280" i="92"/>
  <c r="H274" i="92"/>
  <c r="H265" i="92"/>
  <c r="M274" i="92"/>
  <c r="M265" i="92"/>
  <c r="M270" i="92"/>
  <c r="M272" i="92"/>
  <c r="G272" i="92"/>
  <c r="L283" i="92"/>
  <c r="M281" i="92"/>
  <c r="H270" i="92"/>
  <c r="N269" i="92"/>
  <c r="M269" i="92"/>
  <c r="L279" i="92"/>
  <c r="J271" i="92"/>
  <c r="E283" i="92"/>
  <c r="I283" i="92"/>
  <c r="J281" i="92"/>
  <c r="E270" i="92"/>
  <c r="J274" i="92"/>
  <c r="H272" i="92"/>
  <c r="J283" i="92"/>
  <c r="G281" i="92"/>
  <c r="M271" i="92"/>
  <c r="G267" i="92"/>
  <c r="G269" i="92"/>
  <c r="I265" i="92"/>
  <c r="N283" i="92"/>
  <c r="E271" i="92"/>
  <c r="M279" i="92"/>
  <c r="F272" i="92"/>
  <c r="N274" i="92"/>
  <c r="L272" i="92"/>
  <c r="F267" i="92"/>
  <c r="N280" i="92"/>
  <c r="C274" i="92"/>
  <c r="C270" i="92"/>
  <c r="C265" i="92"/>
  <c r="D279" i="92"/>
  <c r="G274" i="92"/>
  <c r="C269" i="92"/>
  <c r="G271" i="92"/>
  <c r="D280" i="92"/>
  <c r="I279" i="92"/>
  <c r="G265" i="92"/>
  <c r="C279" i="92"/>
  <c r="H283" i="92"/>
  <c r="G283" i="92"/>
  <c r="H271" i="92"/>
  <c r="K267" i="92"/>
  <c r="D272" i="92"/>
  <c r="L265" i="92"/>
  <c r="K270" i="92"/>
  <c r="F271" i="92"/>
  <c r="I270" i="92"/>
  <c r="K283" i="92"/>
  <c r="F274" i="92"/>
  <c r="E274" i="92"/>
  <c r="E267" i="92"/>
  <c r="K279" i="92"/>
  <c r="L280" i="92"/>
  <c r="F270" i="92"/>
  <c r="I272" i="92"/>
  <c r="E265" i="92"/>
  <c r="F279" i="92"/>
  <c r="C280" i="92"/>
  <c r="G270" i="92"/>
  <c r="J270" i="92"/>
  <c r="K274" i="92"/>
  <c r="I280" i="92"/>
  <c r="J279" i="92"/>
  <c r="C267" i="92"/>
  <c r="J272" i="92"/>
  <c r="G279" i="92"/>
  <c r="N272" i="92"/>
  <c r="D271" i="92"/>
  <c r="D267" i="92"/>
  <c r="D274" i="92"/>
  <c r="D265" i="92"/>
  <c r="D270" i="92"/>
  <c r="I271" i="92"/>
  <c r="I267" i="92"/>
  <c r="N270" i="92"/>
  <c r="N265" i="92"/>
  <c r="N271" i="92"/>
  <c r="N267" i="92"/>
  <c r="L269" i="92"/>
  <c r="M280" i="92"/>
  <c r="L270" i="92"/>
  <c r="K280" i="92"/>
  <c r="F283" i="92"/>
  <c r="H281" i="92"/>
  <c r="K269" i="92"/>
  <c r="F281" i="92"/>
  <c r="D269" i="92"/>
  <c r="E280" i="92"/>
  <c r="C283" i="92"/>
  <c r="K265" i="92"/>
  <c r="F269" i="92"/>
  <c r="E279" i="92"/>
  <c r="L281" i="92"/>
  <c r="H267" i="92"/>
  <c r="H269" i="92"/>
  <c r="I281" i="92"/>
  <c r="K271" i="92"/>
  <c r="E269" i="92"/>
  <c r="L274" i="92"/>
  <c r="D283" i="92"/>
  <c r="J269" i="92"/>
  <c r="K214" i="92"/>
  <c r="K226" i="92"/>
  <c r="K210" i="92"/>
  <c r="K224" i="92"/>
  <c r="K222" i="92"/>
  <c r="E217" i="92"/>
  <c r="E212" i="92"/>
  <c r="E226" i="92"/>
  <c r="K223" i="92"/>
  <c r="K217" i="92"/>
  <c r="J208" i="92"/>
  <c r="D212" i="92"/>
  <c r="H222" i="92"/>
  <c r="E224" i="92"/>
  <c r="J213" i="92"/>
  <c r="K215" i="92"/>
  <c r="F227" i="92"/>
  <c r="K213" i="92"/>
  <c r="C227" i="92"/>
  <c r="E213" i="92"/>
  <c r="E215" i="92"/>
  <c r="M227" i="92"/>
  <c r="L227" i="92"/>
  <c r="J212" i="92"/>
  <c r="E222" i="92"/>
  <c r="E223" i="92"/>
  <c r="H210" i="92"/>
  <c r="K208" i="92"/>
  <c r="H215" i="92"/>
  <c r="K212" i="92"/>
  <c r="E208" i="92"/>
  <c r="D210" i="92"/>
  <c r="D222" i="92"/>
  <c r="D223" i="92"/>
  <c r="H217" i="92"/>
  <c r="J226" i="92"/>
  <c r="E210" i="92"/>
  <c r="H213" i="92"/>
  <c r="E214" i="92"/>
  <c r="G227" i="92"/>
  <c r="J210" i="92"/>
  <c r="J223" i="92"/>
  <c r="H208" i="92"/>
  <c r="D213" i="92"/>
  <c r="N229" i="92"/>
  <c r="N228" i="92"/>
  <c r="AB211" i="92"/>
  <c r="AB209" i="92"/>
  <c r="AB220" i="92"/>
  <c r="AB216" i="92"/>
  <c r="AB225" i="92"/>
  <c r="F22" i="126"/>
  <c r="F39" i="126" s="1"/>
  <c r="F57" i="126" s="1"/>
  <c r="F326" i="19"/>
  <c r="F434" i="19" s="1"/>
  <c r="F57" i="117"/>
  <c r="F74" i="120"/>
  <c r="E57" i="121"/>
  <c r="E74" i="117"/>
  <c r="E91" i="117" s="1"/>
  <c r="E107" i="117" s="1"/>
  <c r="E122" i="117" s="1"/>
  <c r="E138" i="117" s="1"/>
  <c r="E280" i="19"/>
  <c r="E310" i="19"/>
  <c r="D310" i="19"/>
  <c r="D280" i="19"/>
  <c r="D57" i="121"/>
  <c r="D74" i="117"/>
  <c r="D91" i="117" s="1"/>
  <c r="D107" i="117" s="1"/>
  <c r="D122" i="117" s="1"/>
  <c r="D138" i="117" s="1"/>
  <c r="C19" i="183"/>
  <c r="C21" i="182"/>
  <c r="C21" i="181"/>
  <c r="C442" i="19"/>
  <c r="C19" i="184"/>
  <c r="G57" i="126"/>
  <c r="C74" i="126"/>
  <c r="G74" i="126" s="1"/>
  <c r="C57" i="121"/>
  <c r="C74" i="117"/>
  <c r="C91" i="117" s="1"/>
  <c r="C107" i="117" s="1"/>
  <c r="C122" i="117" s="1"/>
  <c r="C138" i="117" s="1"/>
  <c r="H121" i="209"/>
  <c r="G197" i="209"/>
  <c r="C213" i="137"/>
  <c r="K222" i="152"/>
  <c r="K62" i="169"/>
  <c r="K94" i="169" s="1"/>
  <c r="K62" i="166"/>
  <c r="K94" i="166" s="1"/>
  <c r="K62" i="167"/>
  <c r="K94" i="167" s="1"/>
  <c r="L75" i="124"/>
  <c r="C213" i="135"/>
  <c r="K226" i="152"/>
  <c r="K66" i="169"/>
  <c r="K98" i="169" s="1"/>
  <c r="K66" i="166"/>
  <c r="K98" i="166" s="1"/>
  <c r="K66" i="167"/>
  <c r="K98" i="167" s="1"/>
  <c r="L79" i="124"/>
  <c r="C213" i="136"/>
  <c r="H128" i="209"/>
  <c r="H122" i="209"/>
  <c r="G198" i="209"/>
  <c r="H124" i="209"/>
  <c r="G195" i="209"/>
  <c r="H119" i="209"/>
  <c r="K225" i="152"/>
  <c r="K65" i="167"/>
  <c r="K97" i="167" s="1"/>
  <c r="L78" i="124"/>
  <c r="K65" i="169"/>
  <c r="K97" i="169" s="1"/>
  <c r="K65" i="166"/>
  <c r="K97" i="166" s="1"/>
  <c r="H125" i="209"/>
  <c r="G201" i="209"/>
  <c r="C213" i="145"/>
  <c r="H126" i="209"/>
  <c r="G202" i="209"/>
  <c r="K210" i="152"/>
  <c r="K50" i="169"/>
  <c r="K82" i="169" s="1"/>
  <c r="K50" i="166"/>
  <c r="K82" i="166" s="1"/>
  <c r="K50" i="167"/>
  <c r="K82" i="167" s="1"/>
  <c r="L63" i="124"/>
  <c r="K205" i="152"/>
  <c r="K45" i="167"/>
  <c r="K77" i="167" s="1"/>
  <c r="L58" i="124"/>
  <c r="K45" i="169"/>
  <c r="K77" i="169" s="1"/>
  <c r="K45" i="166"/>
  <c r="K77" i="166" s="1"/>
  <c r="K202" i="152"/>
  <c r="K42" i="169"/>
  <c r="K74" i="169" s="1"/>
  <c r="K42" i="166"/>
  <c r="K74" i="166" s="1"/>
  <c r="K42" i="167"/>
  <c r="K74" i="167" s="1"/>
  <c r="L55" i="124"/>
  <c r="G196" i="209"/>
  <c r="H120" i="209"/>
  <c r="H131" i="209"/>
  <c r="H138" i="209"/>
  <c r="G214" i="209"/>
  <c r="G211" i="209"/>
  <c r="H135" i="209"/>
  <c r="K204" i="152"/>
  <c r="L57" i="124"/>
  <c r="K44" i="169"/>
  <c r="K76" i="169" s="1"/>
  <c r="K44" i="166"/>
  <c r="K76" i="166" s="1"/>
  <c r="K44" i="167"/>
  <c r="K76" i="167" s="1"/>
  <c r="H129" i="209"/>
  <c r="G205" i="209"/>
  <c r="C213" i="143"/>
  <c r="K49" i="169"/>
  <c r="K81" i="169" s="1"/>
  <c r="C213" i="148"/>
  <c r="F215" i="209"/>
  <c r="F224" i="209" s="1"/>
  <c r="F216" i="209"/>
  <c r="K206" i="152"/>
  <c r="K46" i="169"/>
  <c r="K78" i="169" s="1"/>
  <c r="K46" i="166"/>
  <c r="K78" i="166" s="1"/>
  <c r="K46" i="167"/>
  <c r="K78" i="167" s="1"/>
  <c r="L59" i="124"/>
  <c r="H132" i="209"/>
  <c r="G199" i="209"/>
  <c r="H123" i="209"/>
  <c r="C213" i="134"/>
  <c r="C213" i="150"/>
  <c r="K227" i="152"/>
  <c r="L80" i="124"/>
  <c r="K67" i="169"/>
  <c r="K99" i="169" s="1"/>
  <c r="K110" i="166" s="1"/>
  <c r="K67" i="166"/>
  <c r="K99" i="166" s="1"/>
  <c r="K106" i="166" s="1"/>
  <c r="K67" i="167"/>
  <c r="K99" i="167" s="1"/>
  <c r="K108" i="166" s="1"/>
  <c r="L73" i="124"/>
  <c r="K60" i="169"/>
  <c r="K92" i="169" s="1"/>
  <c r="H127" i="209"/>
  <c r="H137" i="209"/>
  <c r="C213" i="146"/>
  <c r="K203" i="152"/>
  <c r="K43" i="169"/>
  <c r="K75" i="169" s="1"/>
  <c r="K43" i="166"/>
  <c r="K75" i="166" s="1"/>
  <c r="K43" i="167"/>
  <c r="K75" i="167" s="1"/>
  <c r="L56" i="124"/>
  <c r="H130" i="209"/>
  <c r="G206" i="209"/>
  <c r="K224" i="152"/>
  <c r="L77" i="124"/>
  <c r="K64" i="169"/>
  <c r="K96" i="169" s="1"/>
  <c r="K64" i="166"/>
  <c r="K96" i="166" s="1"/>
  <c r="K64" i="167"/>
  <c r="K96" i="167" s="1"/>
  <c r="C213" i="144"/>
  <c r="K218" i="152"/>
  <c r="K58" i="169"/>
  <c r="K90" i="169" s="1"/>
  <c r="K58" i="166"/>
  <c r="K90" i="166" s="1"/>
  <c r="K58" i="167"/>
  <c r="K90" i="167" s="1"/>
  <c r="L71" i="124"/>
  <c r="K219" i="152"/>
  <c r="L72" i="124"/>
  <c r="K59" i="169"/>
  <c r="K91" i="169" s="1"/>
  <c r="K59" i="166"/>
  <c r="K91" i="166" s="1"/>
  <c r="K59" i="167"/>
  <c r="K91" i="167" s="1"/>
  <c r="C213" i="151"/>
  <c r="K208" i="152"/>
  <c r="L61" i="124"/>
  <c r="K48" i="169"/>
  <c r="K80" i="169" s="1"/>
  <c r="K48" i="166"/>
  <c r="K80" i="166" s="1"/>
  <c r="K48" i="167"/>
  <c r="K80" i="167" s="1"/>
  <c r="G212" i="209"/>
  <c r="H136" i="209"/>
  <c r="H133" i="209"/>
  <c r="C213" i="138"/>
  <c r="H134" i="209"/>
  <c r="L176" i="152"/>
  <c r="M61" i="123"/>
  <c r="K47" i="169"/>
  <c r="K79" i="169" s="1"/>
  <c r="K209" i="152" l="1"/>
  <c r="K61" i="166"/>
  <c r="K93" i="166" s="1"/>
  <c r="K49" i="166"/>
  <c r="K81" i="166" s="1"/>
  <c r="L62" i="124"/>
  <c r="L49" i="166" s="1"/>
  <c r="L81" i="166" s="1"/>
  <c r="K51" i="169"/>
  <c r="K83" i="169" s="1"/>
  <c r="K60" i="167"/>
  <c r="K92" i="167" s="1"/>
  <c r="K220" i="152"/>
  <c r="M57" i="123"/>
  <c r="M172" i="152" s="1"/>
  <c r="L64" i="124"/>
  <c r="L51" i="167" s="1"/>
  <c r="L83" i="167" s="1"/>
  <c r="K211" i="152"/>
  <c r="K51" i="167"/>
  <c r="K83" i="167" s="1"/>
  <c r="L60" i="124"/>
  <c r="L207" i="152" s="1"/>
  <c r="K207" i="152"/>
  <c r="K47" i="167"/>
  <c r="K79" i="167" s="1"/>
  <c r="E236" i="209"/>
  <c r="J75" i="104"/>
  <c r="J76" i="104" s="1"/>
  <c r="M196" i="95" s="1"/>
  <c r="AD174" i="95"/>
  <c r="R37" i="104"/>
  <c r="E261" i="152"/>
  <c r="S34" i="104"/>
  <c r="K61" i="167"/>
  <c r="K93" i="167" s="1"/>
  <c r="L74" i="124"/>
  <c r="K61" i="169"/>
  <c r="K93" i="169" s="1"/>
  <c r="C127" i="162"/>
  <c r="C229" i="162" s="1"/>
  <c r="C263" i="162" s="1"/>
  <c r="C127" i="135"/>
  <c r="C229" i="135" s="1"/>
  <c r="C263" i="135" s="1"/>
  <c r="C127" i="151"/>
  <c r="C229" i="151" s="1"/>
  <c r="C127" i="148"/>
  <c r="C229" i="148" s="1"/>
  <c r="C127" i="86"/>
  <c r="C229" i="86" s="1"/>
  <c r="C263" i="86" s="1"/>
  <c r="C127" i="149"/>
  <c r="C229" i="149" s="1"/>
  <c r="C263" i="149" s="1"/>
  <c r="C127" i="141"/>
  <c r="C229" i="141" s="1"/>
  <c r="C127" i="147"/>
  <c r="C229" i="147" s="1"/>
  <c r="C127" i="139"/>
  <c r="C229" i="139" s="1"/>
  <c r="C263" i="139" s="1"/>
  <c r="C127" i="146"/>
  <c r="C229" i="146" s="1"/>
  <c r="C127" i="142"/>
  <c r="C229" i="142" s="1"/>
  <c r="C127" i="144"/>
  <c r="C229" i="144" s="1"/>
  <c r="C127" i="143"/>
  <c r="C229" i="143" s="1"/>
  <c r="C263" i="143" s="1"/>
  <c r="C127" i="137"/>
  <c r="C229" i="137" s="1"/>
  <c r="C263" i="137" s="1"/>
  <c r="J217" i="152"/>
  <c r="K70" i="124"/>
  <c r="J57" i="169"/>
  <c r="J89" i="169" s="1"/>
  <c r="J57" i="166"/>
  <c r="J89" i="166" s="1"/>
  <c r="J57" i="167"/>
  <c r="J89" i="167" s="1"/>
  <c r="C127" i="138"/>
  <c r="C229" i="138" s="1"/>
  <c r="C127" i="150"/>
  <c r="C229" i="150" s="1"/>
  <c r="C263" i="150" s="1"/>
  <c r="C127" i="134"/>
  <c r="C229" i="134" s="1"/>
  <c r="C263" i="134" s="1"/>
  <c r="C127" i="145"/>
  <c r="C229" i="145" s="1"/>
  <c r="C127" i="136"/>
  <c r="C229" i="136" s="1"/>
  <c r="D260" i="152"/>
  <c r="Q41" i="104"/>
  <c r="Q46" i="104" s="1"/>
  <c r="C34" i="133"/>
  <c r="C35" i="133" s="1"/>
  <c r="J190" i="152"/>
  <c r="G70" i="209"/>
  <c r="J191" i="152"/>
  <c r="K76" i="123"/>
  <c r="C121" i="150"/>
  <c r="AC176" i="95"/>
  <c r="C34" i="131"/>
  <c r="C35" i="131" s="1"/>
  <c r="C121" i="137"/>
  <c r="C122" i="137" s="1"/>
  <c r="C133" i="136"/>
  <c r="C235" i="136" s="1"/>
  <c r="C269" i="136" s="1"/>
  <c r="C133" i="145"/>
  <c r="C235" i="145" s="1"/>
  <c r="C269" i="145" s="1"/>
  <c r="C133" i="150"/>
  <c r="C235" i="150" s="1"/>
  <c r="C269" i="150" s="1"/>
  <c r="C133" i="134"/>
  <c r="C133" i="138"/>
  <c r="K76" i="124"/>
  <c r="J63" i="167"/>
  <c r="J95" i="167" s="1"/>
  <c r="J63" i="169"/>
  <c r="J95" i="169" s="1"/>
  <c r="J223" i="152"/>
  <c r="J63" i="166"/>
  <c r="J95" i="166" s="1"/>
  <c r="C133" i="149"/>
  <c r="C133" i="141"/>
  <c r="C133" i="148"/>
  <c r="C133" i="86"/>
  <c r="C133" i="147"/>
  <c r="C133" i="135"/>
  <c r="C133" i="151"/>
  <c r="C133" i="162"/>
  <c r="C133" i="139"/>
  <c r="C133" i="144"/>
  <c r="C133" i="137"/>
  <c r="C235" i="137" s="1"/>
  <c r="C269" i="137" s="1"/>
  <c r="C133" i="146"/>
  <c r="C133" i="143"/>
  <c r="C235" i="143" s="1"/>
  <c r="C269" i="143" s="1"/>
  <c r="C133" i="142"/>
  <c r="C235" i="142" s="1"/>
  <c r="C269" i="142" s="1"/>
  <c r="C121" i="145"/>
  <c r="C122" i="145" s="1"/>
  <c r="J212" i="152"/>
  <c r="J52" i="166"/>
  <c r="J84" i="166" s="1"/>
  <c r="J105" i="166" s="1"/>
  <c r="K65" i="124"/>
  <c r="J52" i="167"/>
  <c r="J84" i="167" s="1"/>
  <c r="J107" i="166" s="1"/>
  <c r="J52" i="169"/>
  <c r="J84" i="169" s="1"/>
  <c r="J109" i="166" s="1"/>
  <c r="C121" i="143"/>
  <c r="C122" i="143" s="1"/>
  <c r="K180" i="152"/>
  <c r="L65" i="123"/>
  <c r="C121" i="138"/>
  <c r="C122" i="138" s="1"/>
  <c r="C121" i="136"/>
  <c r="C122" i="136" s="1"/>
  <c r="D241" i="209"/>
  <c r="D242" i="209" s="1"/>
  <c r="E221" i="209"/>
  <c r="C121" i="148"/>
  <c r="C122" i="148" s="1"/>
  <c r="E225" i="209"/>
  <c r="C121" i="149"/>
  <c r="E239" i="209"/>
  <c r="C121" i="144"/>
  <c r="C122" i="144" s="1"/>
  <c r="C121" i="147"/>
  <c r="C121" i="146"/>
  <c r="C122" i="146" s="1"/>
  <c r="C121" i="141"/>
  <c r="C122" i="141" s="1"/>
  <c r="C121" i="162"/>
  <c r="C121" i="134"/>
  <c r="C121" i="86"/>
  <c r="C121" i="142"/>
  <c r="C122" i="142" s="1"/>
  <c r="C121" i="135"/>
  <c r="E224" i="209"/>
  <c r="E233" i="209"/>
  <c r="E235" i="209"/>
  <c r="E226" i="209"/>
  <c r="E232" i="209"/>
  <c r="C121" i="139"/>
  <c r="E229" i="209"/>
  <c r="E238" i="209"/>
  <c r="E222" i="209"/>
  <c r="E240" i="209"/>
  <c r="E231" i="209"/>
  <c r="E228" i="209"/>
  <c r="E234" i="209"/>
  <c r="E223" i="209"/>
  <c r="E227" i="209"/>
  <c r="E237" i="209"/>
  <c r="C121" i="151"/>
  <c r="C122" i="151" s="1"/>
  <c r="L72" i="123"/>
  <c r="K187" i="152"/>
  <c r="B218" i="151"/>
  <c r="B200" i="151"/>
  <c r="B214" i="138"/>
  <c r="B196" i="138"/>
  <c r="B219" i="141"/>
  <c r="B201" i="141"/>
  <c r="B212" i="134"/>
  <c r="B194" i="134"/>
  <c r="B217" i="136"/>
  <c r="B199" i="136"/>
  <c r="B212" i="140"/>
  <c r="B194" i="140"/>
  <c r="B213" i="140"/>
  <c r="B195" i="140"/>
  <c r="B219" i="134"/>
  <c r="B201" i="134"/>
  <c r="B213" i="136"/>
  <c r="B195" i="136"/>
  <c r="B222" i="149"/>
  <c r="B204" i="149"/>
  <c r="B219" i="137"/>
  <c r="B201" i="137"/>
  <c r="B219" i="149"/>
  <c r="B201" i="149"/>
  <c r="B220" i="138"/>
  <c r="B202" i="138"/>
  <c r="B212" i="137"/>
  <c r="B194" i="137"/>
  <c r="B216" i="147"/>
  <c r="B198" i="147"/>
  <c r="B216" i="141"/>
  <c r="B198" i="141"/>
  <c r="B219" i="147"/>
  <c r="B201" i="147"/>
  <c r="B212" i="144"/>
  <c r="B194" i="144"/>
  <c r="B213" i="138"/>
  <c r="B195" i="138"/>
  <c r="B220" i="148"/>
  <c r="B202" i="148"/>
  <c r="B212" i="148"/>
  <c r="B194" i="148"/>
  <c r="B218" i="148"/>
  <c r="B200" i="148"/>
  <c r="B200" i="150"/>
  <c r="B218" i="150"/>
  <c r="B222" i="147"/>
  <c r="B204" i="147"/>
  <c r="B217" i="138"/>
  <c r="B199" i="138"/>
  <c r="B220" i="86"/>
  <c r="B202" i="86"/>
  <c r="B218" i="137"/>
  <c r="B200" i="137"/>
  <c r="B219" i="148"/>
  <c r="B201" i="148"/>
  <c r="B221" i="143"/>
  <c r="B203" i="143"/>
  <c r="B216" i="137"/>
  <c r="B198" i="137"/>
  <c r="B221" i="136"/>
  <c r="B203" i="136"/>
  <c r="B214" i="137"/>
  <c r="B196" i="137"/>
  <c r="B222" i="137"/>
  <c r="B204" i="137"/>
  <c r="B215" i="140"/>
  <c r="B197" i="140"/>
  <c r="B214" i="135"/>
  <c r="B196" i="135"/>
  <c r="B216" i="150"/>
  <c r="B198" i="150"/>
  <c r="B213" i="150"/>
  <c r="B195" i="150"/>
  <c r="B218" i="145"/>
  <c r="B200" i="145"/>
  <c r="B215" i="149"/>
  <c r="B197" i="149"/>
  <c r="B216" i="139"/>
  <c r="B198" i="139"/>
  <c r="B215" i="148"/>
  <c r="B197" i="148"/>
  <c r="B221" i="86"/>
  <c r="B203" i="86"/>
  <c r="B215" i="136"/>
  <c r="B197" i="136"/>
  <c r="B213" i="162"/>
  <c r="B195" i="162"/>
  <c r="B212" i="162"/>
  <c r="B194" i="162"/>
  <c r="B220" i="140"/>
  <c r="B202" i="140"/>
  <c r="B220" i="136"/>
  <c r="B202" i="136"/>
  <c r="B215" i="142"/>
  <c r="B197" i="142"/>
  <c r="B219" i="142"/>
  <c r="B201" i="142"/>
  <c r="B222" i="86"/>
  <c r="B204" i="86"/>
  <c r="B217" i="143"/>
  <c r="B199" i="143"/>
  <c r="B214" i="143"/>
  <c r="B196" i="143"/>
  <c r="B216" i="151"/>
  <c r="B198" i="151"/>
  <c r="B215" i="137"/>
  <c r="B197" i="137"/>
  <c r="B221" i="150"/>
  <c r="B203" i="150"/>
  <c r="B222" i="135"/>
  <c r="B204" i="135"/>
  <c r="B219" i="139"/>
  <c r="B201" i="139"/>
  <c r="B212" i="147"/>
  <c r="B194" i="147"/>
  <c r="B217" i="150"/>
  <c r="B199" i="150"/>
  <c r="B219" i="143"/>
  <c r="B201" i="143"/>
  <c r="B222" i="142"/>
  <c r="B204" i="142"/>
  <c r="B214" i="146"/>
  <c r="B196" i="146"/>
  <c r="B213" i="143"/>
  <c r="B195" i="143"/>
  <c r="B212" i="135"/>
  <c r="B194" i="135"/>
  <c r="B213" i="147"/>
  <c r="B195" i="147"/>
  <c r="B218" i="136"/>
  <c r="B200" i="136"/>
  <c r="B220" i="143"/>
  <c r="B202" i="143"/>
  <c r="B213" i="86"/>
  <c r="B195" i="86"/>
  <c r="B221" i="134"/>
  <c r="B203" i="134"/>
  <c r="B216" i="144"/>
  <c r="B198" i="144"/>
  <c r="B218" i="149"/>
  <c r="B200" i="149"/>
  <c r="B219" i="140"/>
  <c r="B201" i="140"/>
  <c r="B217" i="134"/>
  <c r="B199" i="134"/>
  <c r="B219" i="146"/>
  <c r="B201" i="146"/>
  <c r="B222" i="146"/>
  <c r="B204" i="146"/>
  <c r="B219" i="144"/>
  <c r="B201" i="144"/>
  <c r="B221" i="135"/>
  <c r="B203" i="135"/>
  <c r="B221" i="148"/>
  <c r="B203" i="148"/>
  <c r="B220" i="162"/>
  <c r="B202" i="162"/>
  <c r="B221" i="144"/>
  <c r="B203" i="144"/>
  <c r="B222" i="138"/>
  <c r="B204" i="138"/>
  <c r="B216" i="138"/>
  <c r="B198" i="138"/>
  <c r="B216" i="135"/>
  <c r="B198" i="135"/>
  <c r="B216" i="162"/>
  <c r="B198" i="162"/>
  <c r="B213" i="144"/>
  <c r="B195" i="144"/>
  <c r="B219" i="145"/>
  <c r="B201" i="145"/>
  <c r="B222" i="136"/>
  <c r="B204" i="136"/>
  <c r="B214" i="149"/>
  <c r="B196" i="149"/>
  <c r="B214" i="151"/>
  <c r="B196" i="151"/>
  <c r="B217" i="135"/>
  <c r="B199" i="135"/>
  <c r="B213" i="139"/>
  <c r="B195" i="139"/>
  <c r="B212" i="151"/>
  <c r="B194" i="151"/>
  <c r="B220" i="137"/>
  <c r="B202" i="137"/>
  <c r="B216" i="140"/>
  <c r="B198" i="140"/>
  <c r="B214" i="145"/>
  <c r="B196" i="145"/>
  <c r="B218" i="141"/>
  <c r="B200" i="141"/>
  <c r="B219" i="162"/>
  <c r="B201" i="162"/>
  <c r="B221" i="140"/>
  <c r="B203" i="140"/>
  <c r="B217" i="144"/>
  <c r="B199" i="144"/>
  <c r="B222" i="151"/>
  <c r="B204" i="151"/>
  <c r="B215" i="134"/>
  <c r="B197" i="134"/>
  <c r="B214" i="144"/>
  <c r="B196" i="144"/>
  <c r="B213" i="146"/>
  <c r="B195" i="146"/>
  <c r="B222" i="139"/>
  <c r="B204" i="139"/>
  <c r="B220" i="149"/>
  <c r="B202" i="149"/>
  <c r="B216" i="146"/>
  <c r="B198" i="146"/>
  <c r="B218" i="134"/>
  <c r="B200" i="134"/>
  <c r="B194" i="150"/>
  <c r="B212" i="150"/>
  <c r="B202" i="150"/>
  <c r="B220" i="150"/>
  <c r="B213" i="134"/>
  <c r="B195" i="134"/>
  <c r="B218" i="162"/>
  <c r="B200" i="162"/>
  <c r="B215" i="147"/>
  <c r="B197" i="147"/>
  <c r="B221" i="139"/>
  <c r="B203" i="139"/>
  <c r="B212" i="146"/>
  <c r="B194" i="146"/>
  <c r="B221" i="141"/>
  <c r="B203" i="141"/>
  <c r="B212" i="145"/>
  <c r="B194" i="145"/>
  <c r="B214" i="142"/>
  <c r="B196" i="142"/>
  <c r="B219" i="150"/>
  <c r="B201" i="150"/>
  <c r="B215" i="162"/>
  <c r="B197" i="162"/>
  <c r="B218" i="146"/>
  <c r="B200" i="146"/>
  <c r="B216" i="142"/>
  <c r="B198" i="142"/>
  <c r="B212" i="142"/>
  <c r="B194" i="142"/>
  <c r="B220" i="144"/>
  <c r="B202" i="144"/>
  <c r="B217" i="141"/>
  <c r="B199" i="141"/>
  <c r="B218" i="142"/>
  <c r="B200" i="142"/>
  <c r="B216" i="149"/>
  <c r="B198" i="149"/>
  <c r="B222" i="144"/>
  <c r="B204" i="144"/>
  <c r="B214" i="147"/>
  <c r="B196" i="147"/>
  <c r="B217" i="146"/>
  <c r="B199" i="146"/>
  <c r="B218" i="86"/>
  <c r="B200" i="86"/>
  <c r="B222" i="140"/>
  <c r="B204" i="140"/>
  <c r="B215" i="150"/>
  <c r="B197" i="150"/>
  <c r="B212" i="141"/>
  <c r="B194" i="141"/>
  <c r="B222" i="141"/>
  <c r="B204" i="141"/>
  <c r="B214" i="136"/>
  <c r="B196" i="136"/>
  <c r="B215" i="146"/>
  <c r="B197" i="146"/>
  <c r="B218" i="143"/>
  <c r="B200" i="143"/>
  <c r="B217" i="137"/>
  <c r="B199" i="137"/>
  <c r="B213" i="135"/>
  <c r="B195" i="135"/>
  <c r="B218" i="139"/>
  <c r="B200" i="139"/>
  <c r="B215" i="143"/>
  <c r="B197" i="143"/>
  <c r="B221" i="146"/>
  <c r="B203" i="146"/>
  <c r="B215" i="141"/>
  <c r="B197" i="141"/>
  <c r="B216" i="86"/>
  <c r="B198" i="86"/>
  <c r="B217" i="148"/>
  <c r="B199" i="148"/>
  <c r="B221" i="137"/>
  <c r="B203" i="137"/>
  <c r="B214" i="162"/>
  <c r="B196" i="162"/>
  <c r="B219" i="135"/>
  <c r="B201" i="135"/>
  <c r="B217" i="145"/>
  <c r="B199" i="145"/>
  <c r="B216" i="148"/>
  <c r="B198" i="148"/>
  <c r="B212" i="149"/>
  <c r="B194" i="149"/>
  <c r="B216" i="134"/>
  <c r="B198" i="134"/>
  <c r="B217" i="151"/>
  <c r="B199" i="151"/>
  <c r="B220" i="142"/>
  <c r="B202" i="142"/>
  <c r="B220" i="135"/>
  <c r="B202" i="135"/>
  <c r="B213" i="151"/>
  <c r="B195" i="151"/>
  <c r="B214" i="140"/>
  <c r="B196" i="140"/>
  <c r="B221" i="147"/>
  <c r="B203" i="147"/>
  <c r="B215" i="135"/>
  <c r="B197" i="135"/>
  <c r="B213" i="145"/>
  <c r="B195" i="145"/>
  <c r="B220" i="146"/>
  <c r="B202" i="146"/>
  <c r="B221" i="142"/>
  <c r="B203" i="142"/>
  <c r="B218" i="138"/>
  <c r="B200" i="138"/>
  <c r="B222" i="148"/>
  <c r="B204" i="148"/>
  <c r="B214" i="148"/>
  <c r="B196" i="148"/>
  <c r="B217" i="162"/>
  <c r="B199" i="162"/>
  <c r="B199" i="147"/>
  <c r="B217" i="147"/>
  <c r="B220" i="139"/>
  <c r="B202" i="139"/>
  <c r="B222" i="134"/>
  <c r="B204" i="134"/>
  <c r="B217" i="140"/>
  <c r="B199" i="140"/>
  <c r="B215" i="145"/>
  <c r="B197" i="145"/>
  <c r="B214" i="86"/>
  <c r="B196" i="86"/>
  <c r="B218" i="135"/>
  <c r="B200" i="135"/>
  <c r="B214" i="134"/>
  <c r="B196" i="134"/>
  <c r="B221" i="162"/>
  <c r="B203" i="162"/>
  <c r="B215" i="144"/>
  <c r="B197" i="144"/>
  <c r="B212" i="143"/>
  <c r="B194" i="143"/>
  <c r="B196" i="150"/>
  <c r="B214" i="150"/>
  <c r="B204" i="150"/>
  <c r="B222" i="150"/>
  <c r="B214" i="139"/>
  <c r="B196" i="139"/>
  <c r="B217" i="86"/>
  <c r="B199" i="86"/>
  <c r="B216" i="145"/>
  <c r="B198" i="145"/>
  <c r="B217" i="142"/>
  <c r="B199" i="142"/>
  <c r="B222" i="145"/>
  <c r="B204" i="145"/>
  <c r="B212" i="86"/>
  <c r="B194" i="86"/>
  <c r="B218" i="144"/>
  <c r="B200" i="144"/>
  <c r="B218" i="140"/>
  <c r="B200" i="140"/>
  <c r="B213" i="149"/>
  <c r="B195" i="149"/>
  <c r="B212" i="136"/>
  <c r="B194" i="136"/>
  <c r="B221" i="149"/>
  <c r="B203" i="149"/>
  <c r="B213" i="141"/>
  <c r="B195" i="141"/>
  <c r="B214" i="141"/>
  <c r="B196" i="141"/>
  <c r="B213" i="148"/>
  <c r="B195" i="148"/>
  <c r="B221" i="151"/>
  <c r="B203" i="151"/>
  <c r="B216" i="143"/>
  <c r="B198" i="143"/>
  <c r="B222" i="143"/>
  <c r="B204" i="143"/>
  <c r="B215" i="138"/>
  <c r="B197" i="138"/>
  <c r="B219" i="138"/>
  <c r="B201" i="138"/>
  <c r="B213" i="137"/>
  <c r="B195" i="137"/>
  <c r="B213" i="142"/>
  <c r="B195" i="142"/>
  <c r="B218" i="147"/>
  <c r="B200" i="147"/>
  <c r="B215" i="151"/>
  <c r="B197" i="151"/>
  <c r="B221" i="138"/>
  <c r="B203" i="138"/>
  <c r="B212" i="139"/>
  <c r="B194" i="139"/>
  <c r="B217" i="149"/>
  <c r="B199" i="149"/>
  <c r="B212" i="138"/>
  <c r="B194" i="138"/>
  <c r="B220" i="145"/>
  <c r="B202" i="145"/>
  <c r="B220" i="134"/>
  <c r="B202" i="134"/>
  <c r="B220" i="147"/>
  <c r="B202" i="147"/>
  <c r="B219" i="151"/>
  <c r="B201" i="151"/>
  <c r="B220" i="141"/>
  <c r="B202" i="141"/>
  <c r="B219" i="136"/>
  <c r="B201" i="136"/>
  <c r="B219" i="86"/>
  <c r="B201" i="86"/>
  <c r="B216" i="136"/>
  <c r="B198" i="136"/>
  <c r="B215" i="139"/>
  <c r="B197" i="139"/>
  <c r="B220" i="151"/>
  <c r="B202" i="151"/>
  <c r="B221" i="145"/>
  <c r="B203" i="145"/>
  <c r="B215" i="86"/>
  <c r="B197" i="86"/>
  <c r="B222" i="162"/>
  <c r="B204" i="162"/>
  <c r="B217" i="139"/>
  <c r="B199" i="139"/>
  <c r="W209" i="92"/>
  <c r="I68" i="113"/>
  <c r="I69" i="113" s="1"/>
  <c r="L197" i="95" s="1"/>
  <c r="D267" i="152"/>
  <c r="T20" i="93"/>
  <c r="U23" i="93"/>
  <c r="T34" i="93"/>
  <c r="T54" i="108"/>
  <c r="T38" i="108" s="1"/>
  <c r="S22" i="93"/>
  <c r="S58" i="155"/>
  <c r="S28" i="227"/>
  <c r="R57" i="155"/>
  <c r="R63" i="155" s="1"/>
  <c r="R44" i="93"/>
  <c r="S53" i="108"/>
  <c r="C149" i="92"/>
  <c r="C156" i="92"/>
  <c r="C140" i="92"/>
  <c r="C147" i="92"/>
  <c r="C301" i="92" s="1"/>
  <c r="C138" i="92"/>
  <c r="C145" i="92"/>
  <c r="C152" i="92"/>
  <c r="C306" i="92" s="1"/>
  <c r="C146" i="92"/>
  <c r="C300" i="92" s="1"/>
  <c r="C143" i="92"/>
  <c r="C297" i="92" s="1"/>
  <c r="C154" i="92"/>
  <c r="C141" i="92"/>
  <c r="C295" i="92" s="1"/>
  <c r="C148" i="92"/>
  <c r="C302" i="92" s="1"/>
  <c r="C155" i="92"/>
  <c r="C309" i="92" s="1"/>
  <c r="C139" i="92"/>
  <c r="C293" i="92" s="1"/>
  <c r="C142" i="92"/>
  <c r="C296" i="92" s="1"/>
  <c r="C153" i="92"/>
  <c r="C307" i="92" s="1"/>
  <c r="C137" i="92"/>
  <c r="C291" i="92" s="1"/>
  <c r="C144" i="92"/>
  <c r="C298" i="92" s="1"/>
  <c r="C151" i="92"/>
  <c r="C305" i="92" s="1"/>
  <c r="C150" i="92"/>
  <c r="C304" i="92" s="1"/>
  <c r="R64" i="155"/>
  <c r="R69" i="155" s="1"/>
  <c r="R81" i="155"/>
  <c r="S45" i="93"/>
  <c r="S42" i="93" s="1"/>
  <c r="S31" i="93"/>
  <c r="P123" i="155"/>
  <c r="P125" i="155" s="1"/>
  <c r="P129" i="155" s="1"/>
  <c r="K60" i="217"/>
  <c r="Q75" i="155"/>
  <c r="R59" i="155"/>
  <c r="R65" i="155" s="1"/>
  <c r="R33" i="93"/>
  <c r="S55" i="108"/>
  <c r="R39" i="227"/>
  <c r="Q83" i="227" s="1"/>
  <c r="Q85" i="227" s="1"/>
  <c r="Q87" i="227" s="1"/>
  <c r="R33" i="227"/>
  <c r="D80" i="92"/>
  <c r="R19" i="113"/>
  <c r="R20" i="113" s="1"/>
  <c r="R34" i="113" s="1"/>
  <c r="J68" i="113" s="1"/>
  <c r="J69" i="113" s="1"/>
  <c r="M197" i="95" s="1"/>
  <c r="R31" i="152"/>
  <c r="C172" i="92"/>
  <c r="F239" i="209"/>
  <c r="E189" i="209"/>
  <c r="E190" i="209" s="1"/>
  <c r="F172" i="209"/>
  <c r="H152" i="209"/>
  <c r="H204" i="209" s="1"/>
  <c r="I50" i="209"/>
  <c r="H148" i="209"/>
  <c r="H200" i="209" s="1"/>
  <c r="I46" i="209"/>
  <c r="G81" i="209"/>
  <c r="G85" i="209"/>
  <c r="I49" i="209"/>
  <c r="H151" i="209"/>
  <c r="I53" i="209"/>
  <c r="H155" i="209"/>
  <c r="H207" i="209" s="1"/>
  <c r="H156" i="209"/>
  <c r="H208" i="209" s="1"/>
  <c r="I54" i="209"/>
  <c r="I42" i="209"/>
  <c r="H144" i="209"/>
  <c r="H196" i="209" s="1"/>
  <c r="F234" i="209"/>
  <c r="G82" i="209"/>
  <c r="I145" i="209"/>
  <c r="J43" i="209"/>
  <c r="I159" i="209"/>
  <c r="J57" i="209"/>
  <c r="G164" i="209"/>
  <c r="I149" i="209"/>
  <c r="J47" i="209"/>
  <c r="F87" i="209"/>
  <c r="F88" i="209" s="1"/>
  <c r="I147" i="209"/>
  <c r="J45" i="209"/>
  <c r="I143" i="209"/>
  <c r="J41" i="209"/>
  <c r="I59" i="209"/>
  <c r="H161" i="209"/>
  <c r="H213" i="209" s="1"/>
  <c r="F182" i="209"/>
  <c r="F178" i="209"/>
  <c r="F170" i="209"/>
  <c r="F177" i="209"/>
  <c r="F186" i="209"/>
  <c r="F181" i="209"/>
  <c r="F174" i="209"/>
  <c r="F169" i="209"/>
  <c r="F180" i="209"/>
  <c r="F176" i="209"/>
  <c r="F173" i="209"/>
  <c r="F185" i="209"/>
  <c r="F188" i="209"/>
  <c r="F175" i="209"/>
  <c r="F171" i="209"/>
  <c r="F183" i="209"/>
  <c r="I51" i="209"/>
  <c r="H153" i="209"/>
  <c r="I44" i="209"/>
  <c r="H146" i="209"/>
  <c r="H198" i="209" s="1"/>
  <c r="H157" i="209"/>
  <c r="H209" i="209" s="1"/>
  <c r="I55" i="209"/>
  <c r="J60" i="209"/>
  <c r="I162" i="209"/>
  <c r="F187" i="209"/>
  <c r="J160" i="209"/>
  <c r="K58" i="209"/>
  <c r="F184" i="209"/>
  <c r="G62" i="209"/>
  <c r="G80" i="209"/>
  <c r="G76" i="209"/>
  <c r="G72" i="209"/>
  <c r="G84" i="209"/>
  <c r="G79" i="209"/>
  <c r="G75" i="209"/>
  <c r="G68" i="209"/>
  <c r="G86" i="209"/>
  <c r="G83" i="209"/>
  <c r="G78" i="209"/>
  <c r="G69" i="209"/>
  <c r="G74" i="209"/>
  <c r="G71" i="209"/>
  <c r="G67" i="209"/>
  <c r="G73" i="209"/>
  <c r="H158" i="209"/>
  <c r="H210" i="209" s="1"/>
  <c r="I56" i="209"/>
  <c r="H61" i="209"/>
  <c r="H70" i="209" s="1"/>
  <c r="I154" i="209"/>
  <c r="J52" i="209"/>
  <c r="G163" i="209"/>
  <c r="G187" i="209" s="1"/>
  <c r="J48" i="209"/>
  <c r="I150" i="209"/>
  <c r="C52" i="194"/>
  <c r="D52" i="194" s="1"/>
  <c r="C76" i="194"/>
  <c r="C77" i="194" s="1"/>
  <c r="D28" i="194"/>
  <c r="D28" i="189"/>
  <c r="C52" i="189"/>
  <c r="D52" i="189" s="1"/>
  <c r="C76" i="189"/>
  <c r="C77" i="189" s="1"/>
  <c r="F53" i="200"/>
  <c r="H53" i="200" s="1"/>
  <c r="D87" i="186"/>
  <c r="D88" i="186" s="1"/>
  <c r="E29" i="186"/>
  <c r="D87" i="196"/>
  <c r="D88" i="196" s="1"/>
  <c r="E29" i="196"/>
  <c r="E29" i="202"/>
  <c r="D87" i="202"/>
  <c r="D88" i="202" s="1"/>
  <c r="E29" i="192"/>
  <c r="D87" i="192"/>
  <c r="D88" i="192" s="1"/>
  <c r="E29" i="203"/>
  <c r="D87" i="203"/>
  <c r="D88" i="203" s="1"/>
  <c r="D87" i="195"/>
  <c r="D88" i="195" s="1"/>
  <c r="E29" i="195"/>
  <c r="C65" i="193"/>
  <c r="C66" i="193" s="1"/>
  <c r="D27" i="193"/>
  <c r="C51" i="193"/>
  <c r="D51" i="193" s="1"/>
  <c r="C65" i="203"/>
  <c r="C66" i="203" s="1"/>
  <c r="D27" i="203"/>
  <c r="C51" i="203"/>
  <c r="D51" i="203" s="1"/>
  <c r="C51" i="194"/>
  <c r="D51" i="194" s="1"/>
  <c r="D27" i="194"/>
  <c r="C65" i="194"/>
  <c r="C66" i="194" s="1"/>
  <c r="C68" i="194" s="1"/>
  <c r="C65" i="201"/>
  <c r="C66" i="201" s="1"/>
  <c r="D27" i="201"/>
  <c r="C51" i="201"/>
  <c r="D51" i="201" s="1"/>
  <c r="C90" i="190"/>
  <c r="C92" i="190" s="1"/>
  <c r="C76" i="200"/>
  <c r="C77" i="200" s="1"/>
  <c r="D28" i="200"/>
  <c r="C52" i="200"/>
  <c r="D52" i="200" s="1"/>
  <c r="C76" i="203"/>
  <c r="C77" i="203" s="1"/>
  <c r="C52" i="203"/>
  <c r="D52" i="203" s="1"/>
  <c r="D28" i="203"/>
  <c r="C90" i="186"/>
  <c r="C92" i="186" s="1"/>
  <c r="F53" i="193"/>
  <c r="H53" i="193" s="1"/>
  <c r="E29" i="201"/>
  <c r="D87" i="201"/>
  <c r="D88" i="201" s="1"/>
  <c r="F53" i="195"/>
  <c r="H53" i="195" s="1"/>
  <c r="C65" i="190"/>
  <c r="C66" i="190" s="1"/>
  <c r="C68" i="190" s="1"/>
  <c r="C51" i="190"/>
  <c r="D51" i="190" s="1"/>
  <c r="D27" i="190"/>
  <c r="F53" i="199"/>
  <c r="H53" i="199" s="1"/>
  <c r="C90" i="194"/>
  <c r="C92" i="194" s="1"/>
  <c r="C76" i="188"/>
  <c r="C77" i="188" s="1"/>
  <c r="C52" i="188"/>
  <c r="D52" i="188" s="1"/>
  <c r="D28" i="188"/>
  <c r="C76" i="187"/>
  <c r="C77" i="187" s="1"/>
  <c r="D28" i="187"/>
  <c r="C52" i="187"/>
  <c r="D52" i="187" s="1"/>
  <c r="C76" i="204"/>
  <c r="C77" i="204" s="1"/>
  <c r="C52" i="204"/>
  <c r="D52" i="204" s="1"/>
  <c r="D28" i="204"/>
  <c r="D28" i="186"/>
  <c r="C52" i="186"/>
  <c r="D52" i="186" s="1"/>
  <c r="C76" i="186"/>
  <c r="C77" i="186" s="1"/>
  <c r="D28" i="195"/>
  <c r="C76" i="195"/>
  <c r="C77" i="195" s="1"/>
  <c r="C52" i="195"/>
  <c r="D52" i="195" s="1"/>
  <c r="F53" i="187"/>
  <c r="H53" i="187" s="1"/>
  <c r="D87" i="191"/>
  <c r="D88" i="191" s="1"/>
  <c r="E29" i="191"/>
  <c r="C90" i="200"/>
  <c r="C92" i="200" s="1"/>
  <c r="C90" i="196"/>
  <c r="C92" i="196" s="1"/>
  <c r="E29" i="197"/>
  <c r="D87" i="197"/>
  <c r="D88" i="197" s="1"/>
  <c r="F53" i="202"/>
  <c r="H53" i="202" s="1"/>
  <c r="F53" i="192"/>
  <c r="H53" i="192" s="1"/>
  <c r="F53" i="201"/>
  <c r="H53" i="201" s="1"/>
  <c r="F53" i="203"/>
  <c r="H53" i="203" s="1"/>
  <c r="E29" i="198"/>
  <c r="D87" i="198"/>
  <c r="D88" i="198" s="1"/>
  <c r="D87" i="204"/>
  <c r="D88" i="204" s="1"/>
  <c r="E29" i="204"/>
  <c r="D27" i="196"/>
  <c r="C65" i="196"/>
  <c r="C66" i="196" s="1"/>
  <c r="C51" i="196"/>
  <c r="D51" i="196" s="1"/>
  <c r="D27" i="204"/>
  <c r="C65" i="204"/>
  <c r="C66" i="204" s="1"/>
  <c r="C51" i="204"/>
  <c r="D51" i="204" s="1"/>
  <c r="C65" i="186"/>
  <c r="C66" i="186" s="1"/>
  <c r="C51" i="186"/>
  <c r="D51" i="186" s="1"/>
  <c r="D27" i="186"/>
  <c r="C65" i="195"/>
  <c r="C66" i="195" s="1"/>
  <c r="C51" i="195"/>
  <c r="D51" i="195" s="1"/>
  <c r="D27" i="195"/>
  <c r="E29" i="199"/>
  <c r="D87" i="199"/>
  <c r="D88" i="199" s="1"/>
  <c r="E29" i="189"/>
  <c r="D87" i="189"/>
  <c r="D88" i="189" s="1"/>
  <c r="F53" i="188"/>
  <c r="H53" i="188" s="1"/>
  <c r="E29" i="194"/>
  <c r="D87" i="194"/>
  <c r="D88" i="194" s="1"/>
  <c r="D28" i="191"/>
  <c r="C52" i="191"/>
  <c r="D52" i="191" s="1"/>
  <c r="C76" i="191"/>
  <c r="C77" i="191" s="1"/>
  <c r="C76" i="196"/>
  <c r="C77" i="196" s="1"/>
  <c r="C52" i="196"/>
  <c r="D52" i="196" s="1"/>
  <c r="D28" i="196"/>
  <c r="C76" i="202"/>
  <c r="C77" i="202" s="1"/>
  <c r="D28" i="202"/>
  <c r="C52" i="202"/>
  <c r="D52" i="202" s="1"/>
  <c r="C90" i="187"/>
  <c r="C92" i="187" s="1"/>
  <c r="C90" i="193"/>
  <c r="C92" i="193" s="1"/>
  <c r="C90" i="198"/>
  <c r="C92" i="198" s="1"/>
  <c r="C65" i="198"/>
  <c r="C66" i="198" s="1"/>
  <c r="C68" i="198" s="1"/>
  <c r="C51" i="198"/>
  <c r="D51" i="198" s="1"/>
  <c r="D27" i="198"/>
  <c r="C51" i="197"/>
  <c r="D51" i="197" s="1"/>
  <c r="D27" i="197"/>
  <c r="C65" i="197"/>
  <c r="C66" i="197" s="1"/>
  <c r="C90" i="189"/>
  <c r="C92" i="189" s="1"/>
  <c r="C90" i="188"/>
  <c r="C92" i="188" s="1"/>
  <c r="C76" i="193"/>
  <c r="C77" i="193" s="1"/>
  <c r="C52" i="193"/>
  <c r="D52" i="193" s="1"/>
  <c r="D28" i="193"/>
  <c r="C76" i="197"/>
  <c r="C77" i="197" s="1"/>
  <c r="D28" i="197"/>
  <c r="C52" i="197"/>
  <c r="D52" i="197" s="1"/>
  <c r="C90" i="191"/>
  <c r="C92" i="191" s="1"/>
  <c r="E29" i="200"/>
  <c r="D87" i="200"/>
  <c r="D88" i="200" s="1"/>
  <c r="C90" i="197"/>
  <c r="C92" i="197" s="1"/>
  <c r="C90" i="202"/>
  <c r="C92" i="202" s="1"/>
  <c r="C90" i="203"/>
  <c r="C92" i="203" s="1"/>
  <c r="F53" i="204"/>
  <c r="H53" i="204" s="1"/>
  <c r="D27" i="200"/>
  <c r="C65" i="200"/>
  <c r="C66" i="200" s="1"/>
  <c r="C51" i="200"/>
  <c r="D51" i="200" s="1"/>
  <c r="C65" i="187"/>
  <c r="C66" i="187" s="1"/>
  <c r="D27" i="187"/>
  <c r="C51" i="187"/>
  <c r="D51" i="187" s="1"/>
  <c r="C65" i="202"/>
  <c r="C66" i="202" s="1"/>
  <c r="D27" i="202"/>
  <c r="C51" i="202"/>
  <c r="D51" i="202" s="1"/>
  <c r="D27" i="189"/>
  <c r="C51" i="189"/>
  <c r="D51" i="189" s="1"/>
  <c r="C65" i="189"/>
  <c r="C66" i="189" s="1"/>
  <c r="F53" i="189"/>
  <c r="H53" i="189" s="1"/>
  <c r="E29" i="190"/>
  <c r="D87" i="190"/>
  <c r="D88" i="190" s="1"/>
  <c r="D28" i="201"/>
  <c r="C52" i="201"/>
  <c r="D52" i="201" s="1"/>
  <c r="C76" i="201"/>
  <c r="C77" i="201" s="1"/>
  <c r="C76" i="192"/>
  <c r="C77" i="192" s="1"/>
  <c r="C52" i="192"/>
  <c r="D52" i="192" s="1"/>
  <c r="D28" i="192"/>
  <c r="C52" i="198"/>
  <c r="D52" i="198" s="1"/>
  <c r="D28" i="198"/>
  <c r="C76" i="198"/>
  <c r="C77" i="198" s="1"/>
  <c r="C76" i="190"/>
  <c r="C77" i="190" s="1"/>
  <c r="C52" i="190"/>
  <c r="D52" i="190" s="1"/>
  <c r="D28" i="190"/>
  <c r="C76" i="199"/>
  <c r="C77" i="199" s="1"/>
  <c r="D28" i="199"/>
  <c r="C52" i="199"/>
  <c r="D52" i="199" s="1"/>
  <c r="D87" i="187"/>
  <c r="D88" i="187" s="1"/>
  <c r="E29" i="187"/>
  <c r="F53" i="191"/>
  <c r="H53" i="191" s="1"/>
  <c r="F53" i="186"/>
  <c r="H53" i="186" s="1"/>
  <c r="F53" i="196"/>
  <c r="H53" i="196" s="1"/>
  <c r="F53" i="197"/>
  <c r="H53" i="197" s="1"/>
  <c r="E29" i="193"/>
  <c r="D87" i="193"/>
  <c r="D88" i="193" s="1"/>
  <c r="C90" i="192"/>
  <c r="C92" i="192" s="1"/>
  <c r="C90" i="201"/>
  <c r="C92" i="201" s="1"/>
  <c r="C90" i="195"/>
  <c r="C92" i="195" s="1"/>
  <c r="F53" i="198"/>
  <c r="H53" i="198" s="1"/>
  <c r="C90" i="204"/>
  <c r="C92" i="204" s="1"/>
  <c r="C65" i="192"/>
  <c r="C66" i="192" s="1"/>
  <c r="D27" i="192"/>
  <c r="C51" i="192"/>
  <c r="D51" i="192" s="1"/>
  <c r="D27" i="188"/>
  <c r="C51" i="188"/>
  <c r="D51" i="188" s="1"/>
  <c r="C65" i="188"/>
  <c r="C66" i="188" s="1"/>
  <c r="C51" i="191"/>
  <c r="D51" i="191" s="1"/>
  <c r="D27" i="191"/>
  <c r="C65" i="191"/>
  <c r="C66" i="191" s="1"/>
  <c r="C65" i="199"/>
  <c r="C66" i="199" s="1"/>
  <c r="C51" i="199"/>
  <c r="D51" i="199" s="1"/>
  <c r="D27" i="199"/>
  <c r="C90" i="199"/>
  <c r="C92" i="199" s="1"/>
  <c r="F53" i="190"/>
  <c r="H53" i="190" s="1"/>
  <c r="E29" i="188"/>
  <c r="D87" i="188"/>
  <c r="D88" i="188" s="1"/>
  <c r="F53" i="194"/>
  <c r="H53" i="194" s="1"/>
  <c r="C51" i="185"/>
  <c r="D51" i="185" s="1"/>
  <c r="C75" i="185"/>
  <c r="C76" i="185" s="1"/>
  <c r="D28" i="185"/>
  <c r="D86" i="185"/>
  <c r="D87" i="185" s="1"/>
  <c r="E29" i="185"/>
  <c r="C89" i="185"/>
  <c r="C91" i="185" s="1"/>
  <c r="D27" i="185"/>
  <c r="C64" i="185"/>
  <c r="C65" i="185" s="1"/>
  <c r="C50" i="185"/>
  <c r="D50" i="185" s="1"/>
  <c r="F52" i="185"/>
  <c r="H52" i="185" s="1"/>
  <c r="K189" i="152"/>
  <c r="L74" i="123"/>
  <c r="L78" i="123"/>
  <c r="K193" i="152"/>
  <c r="L77" i="123"/>
  <c r="K192" i="152"/>
  <c r="K194" i="152"/>
  <c r="L79" i="123"/>
  <c r="L73" i="123"/>
  <c r="K188" i="152"/>
  <c r="C239" i="140"/>
  <c r="C240" i="140" s="1"/>
  <c r="C263" i="140"/>
  <c r="C273" i="140" s="1"/>
  <c r="C274" i="140" s="1"/>
  <c r="L71" i="123"/>
  <c r="K186" i="152"/>
  <c r="K185" i="152"/>
  <c r="L70" i="123"/>
  <c r="K190" i="152"/>
  <c r="L75" i="123"/>
  <c r="K195" i="152"/>
  <c r="L80" i="123"/>
  <c r="K174" i="152"/>
  <c r="L59" i="123"/>
  <c r="K170" i="152"/>
  <c r="L55" i="123"/>
  <c r="K175" i="152"/>
  <c r="L60" i="123"/>
  <c r="K178" i="152"/>
  <c r="L63" i="123"/>
  <c r="C122" i="140"/>
  <c r="C282" i="140"/>
  <c r="C14" i="132" s="1"/>
  <c r="K88" i="217" s="1"/>
  <c r="K171" i="152"/>
  <c r="L56" i="123"/>
  <c r="K179" i="152"/>
  <c r="L64" i="123"/>
  <c r="L58" i="123"/>
  <c r="K173" i="152"/>
  <c r="C247" i="140"/>
  <c r="C257" i="140" s="1"/>
  <c r="C258" i="140" s="1"/>
  <c r="C223" i="140"/>
  <c r="K177" i="152"/>
  <c r="L62" i="123"/>
  <c r="W220" i="92"/>
  <c r="I228" i="92"/>
  <c r="W211" i="92"/>
  <c r="Q41" i="113"/>
  <c r="Q46" i="113" s="1"/>
  <c r="Q56" i="113" s="1"/>
  <c r="N15" i="92" s="1"/>
  <c r="D266" i="152"/>
  <c r="W216" i="92"/>
  <c r="I229" i="92"/>
  <c r="J284" i="92"/>
  <c r="X277" i="92" s="1"/>
  <c r="F284" i="92"/>
  <c r="F285" i="92" s="1"/>
  <c r="D227" i="92"/>
  <c r="R209" i="92" s="1"/>
  <c r="E76" i="140"/>
  <c r="E58" i="140"/>
  <c r="E76" i="86"/>
  <c r="E58" i="86"/>
  <c r="E58" i="142"/>
  <c r="E76" i="142"/>
  <c r="E76" i="144"/>
  <c r="E58" i="144"/>
  <c r="E58" i="147"/>
  <c r="E76" i="147"/>
  <c r="N58" i="140"/>
  <c r="N76" i="140"/>
  <c r="N76" i="141"/>
  <c r="N58" i="141"/>
  <c r="N76" i="139"/>
  <c r="N58" i="139"/>
  <c r="N76" i="143"/>
  <c r="N58" i="143"/>
  <c r="N76" i="148"/>
  <c r="N58" i="148"/>
  <c r="F76" i="140"/>
  <c r="F58" i="140"/>
  <c r="F76" i="162"/>
  <c r="F58" i="162"/>
  <c r="F76" i="139"/>
  <c r="F58" i="139"/>
  <c r="F76" i="143"/>
  <c r="F58" i="143"/>
  <c r="F76" i="150"/>
  <c r="F58" i="150"/>
  <c r="G76" i="86"/>
  <c r="G58" i="86"/>
  <c r="G76" i="140"/>
  <c r="G58" i="140"/>
  <c r="G76" i="141"/>
  <c r="G58" i="141"/>
  <c r="G76" i="145"/>
  <c r="G58" i="145"/>
  <c r="G76" i="150"/>
  <c r="G58" i="150"/>
  <c r="L76" i="142"/>
  <c r="L58" i="142"/>
  <c r="L58" i="139"/>
  <c r="L76" i="139"/>
  <c r="L76" i="136"/>
  <c r="L58" i="136"/>
  <c r="L76" i="162"/>
  <c r="L58" i="162"/>
  <c r="L76" i="149"/>
  <c r="L58" i="149"/>
  <c r="K76" i="86"/>
  <c r="K58" i="86"/>
  <c r="K76" i="140"/>
  <c r="K58" i="140"/>
  <c r="K58" i="141"/>
  <c r="K76" i="141"/>
  <c r="K58" i="145"/>
  <c r="K76" i="145"/>
  <c r="K58" i="150"/>
  <c r="K76" i="150"/>
  <c r="C76" i="135"/>
  <c r="C58" i="135"/>
  <c r="C76" i="140"/>
  <c r="C58" i="140"/>
  <c r="C58" i="141"/>
  <c r="C76" i="141"/>
  <c r="C58" i="145"/>
  <c r="C76" i="145"/>
  <c r="C58" i="150"/>
  <c r="C76" i="150"/>
  <c r="D76" i="143"/>
  <c r="D58" i="143"/>
  <c r="D58" i="139"/>
  <c r="D76" i="139"/>
  <c r="D76" i="136"/>
  <c r="D58" i="136"/>
  <c r="D76" i="162"/>
  <c r="D58" i="162"/>
  <c r="D76" i="147"/>
  <c r="D58" i="147"/>
  <c r="J76" i="141"/>
  <c r="J58" i="141"/>
  <c r="J58" i="138"/>
  <c r="J76" i="138"/>
  <c r="J76" i="137"/>
  <c r="J58" i="137"/>
  <c r="J76" i="143"/>
  <c r="J58" i="143"/>
  <c r="J76" i="148"/>
  <c r="J58" i="148"/>
  <c r="H76" i="86"/>
  <c r="H58" i="86"/>
  <c r="H76" i="143"/>
  <c r="H58" i="143"/>
  <c r="H76" i="138"/>
  <c r="H58" i="138"/>
  <c r="H76" i="162"/>
  <c r="H58" i="162"/>
  <c r="H76" i="147"/>
  <c r="H58" i="147"/>
  <c r="M76" i="138"/>
  <c r="M58" i="138"/>
  <c r="M76" i="86"/>
  <c r="M58" i="86"/>
  <c r="M76" i="142"/>
  <c r="M58" i="142"/>
  <c r="M58" i="144"/>
  <c r="M76" i="144"/>
  <c r="M58" i="149"/>
  <c r="M76" i="149"/>
  <c r="I76" i="140"/>
  <c r="I58" i="140"/>
  <c r="I76" i="86"/>
  <c r="I58" i="86"/>
  <c r="I58" i="142"/>
  <c r="I76" i="142"/>
  <c r="I58" i="144"/>
  <c r="I76" i="144"/>
  <c r="I58" i="149"/>
  <c r="I76" i="149"/>
  <c r="E76" i="136"/>
  <c r="E58" i="136"/>
  <c r="E76" i="135"/>
  <c r="E58" i="135"/>
  <c r="E76" i="143"/>
  <c r="E58" i="143"/>
  <c r="E58" i="151"/>
  <c r="E76" i="151"/>
  <c r="E76" i="149"/>
  <c r="E58" i="149"/>
  <c r="N76" i="134"/>
  <c r="N58" i="134"/>
  <c r="N76" i="86"/>
  <c r="N58" i="86"/>
  <c r="N76" i="162"/>
  <c r="N58" i="162"/>
  <c r="N76" i="146"/>
  <c r="N58" i="146"/>
  <c r="N76" i="147"/>
  <c r="N58" i="147"/>
  <c r="F58" i="134"/>
  <c r="F76" i="134"/>
  <c r="F76" i="86"/>
  <c r="F58" i="86"/>
  <c r="F76" i="141"/>
  <c r="F58" i="141"/>
  <c r="F76" i="145"/>
  <c r="F58" i="145"/>
  <c r="F76" i="151"/>
  <c r="F58" i="151"/>
  <c r="G76" i="135"/>
  <c r="G58" i="135"/>
  <c r="G76" i="134"/>
  <c r="G58" i="134"/>
  <c r="G58" i="162"/>
  <c r="G76" i="162"/>
  <c r="G58" i="146"/>
  <c r="G76" i="146"/>
  <c r="G76" i="147"/>
  <c r="G58" i="147"/>
  <c r="L76" i="86"/>
  <c r="L58" i="86"/>
  <c r="L76" i="143"/>
  <c r="L58" i="143"/>
  <c r="L76" i="138"/>
  <c r="L58" i="138"/>
  <c r="L76" i="144"/>
  <c r="L58" i="144"/>
  <c r="L76" i="148"/>
  <c r="L58" i="148"/>
  <c r="K76" i="137"/>
  <c r="K58" i="137"/>
  <c r="K76" i="134"/>
  <c r="K58" i="134"/>
  <c r="K58" i="162"/>
  <c r="K76" i="162"/>
  <c r="K58" i="146"/>
  <c r="K76" i="146"/>
  <c r="K76" i="147"/>
  <c r="K58" i="147"/>
  <c r="C76" i="139"/>
  <c r="C58" i="139"/>
  <c r="C76" i="134"/>
  <c r="C58" i="134"/>
  <c r="C58" i="162"/>
  <c r="C76" i="162"/>
  <c r="C58" i="146"/>
  <c r="C76" i="146"/>
  <c r="C76" i="147"/>
  <c r="C58" i="147"/>
  <c r="D58" i="86"/>
  <c r="D76" i="86"/>
  <c r="D76" i="142"/>
  <c r="D58" i="142"/>
  <c r="D76" i="138"/>
  <c r="D58" i="138"/>
  <c r="D76" i="149"/>
  <c r="D58" i="149"/>
  <c r="D76" i="148"/>
  <c r="D58" i="148"/>
  <c r="J76" i="140"/>
  <c r="J58" i="140"/>
  <c r="J76" i="162"/>
  <c r="J58" i="162"/>
  <c r="J76" i="139"/>
  <c r="J58" i="139"/>
  <c r="J76" i="146"/>
  <c r="J58" i="146"/>
  <c r="J76" i="147"/>
  <c r="J58" i="147"/>
  <c r="H58" i="135"/>
  <c r="H76" i="135"/>
  <c r="H76" i="140"/>
  <c r="H58" i="140"/>
  <c r="H76" i="142"/>
  <c r="H58" i="142"/>
  <c r="H76" i="149"/>
  <c r="H58" i="149"/>
  <c r="H76" i="148"/>
  <c r="H58" i="148"/>
  <c r="M76" i="140"/>
  <c r="M58" i="140"/>
  <c r="M76" i="135"/>
  <c r="M58" i="135"/>
  <c r="M76" i="143"/>
  <c r="M58" i="143"/>
  <c r="M76" i="145"/>
  <c r="M58" i="145"/>
  <c r="M76" i="148"/>
  <c r="M58" i="148"/>
  <c r="I76" i="136"/>
  <c r="I58" i="136"/>
  <c r="I76" i="135"/>
  <c r="I58" i="135"/>
  <c r="I76" i="143"/>
  <c r="I58" i="143"/>
  <c r="I76" i="145"/>
  <c r="I58" i="145"/>
  <c r="I76" i="148"/>
  <c r="I58" i="148"/>
  <c r="E76" i="134"/>
  <c r="E58" i="134"/>
  <c r="E76" i="137"/>
  <c r="E58" i="137"/>
  <c r="E76" i="141"/>
  <c r="E58" i="141"/>
  <c r="E76" i="145"/>
  <c r="E58" i="145"/>
  <c r="E76" i="148"/>
  <c r="E58" i="148"/>
  <c r="N58" i="136"/>
  <c r="N76" i="136"/>
  <c r="N76" i="135"/>
  <c r="N58" i="135"/>
  <c r="N76" i="145"/>
  <c r="N58" i="145"/>
  <c r="N76" i="150"/>
  <c r="N58" i="150"/>
  <c r="N76" i="149"/>
  <c r="N58" i="149"/>
  <c r="F76" i="136"/>
  <c r="F58" i="136"/>
  <c r="F76" i="135"/>
  <c r="F58" i="135"/>
  <c r="F76" i="146"/>
  <c r="F58" i="146"/>
  <c r="F76" i="148"/>
  <c r="F58" i="148"/>
  <c r="F76" i="147"/>
  <c r="F58" i="147"/>
  <c r="G76" i="139"/>
  <c r="G58" i="139"/>
  <c r="G76" i="136"/>
  <c r="G58" i="136"/>
  <c r="G76" i="142"/>
  <c r="G58" i="142"/>
  <c r="G76" i="144"/>
  <c r="G58" i="144"/>
  <c r="G76" i="149"/>
  <c r="G58" i="149"/>
  <c r="L58" i="135"/>
  <c r="L76" i="135"/>
  <c r="L76" i="140"/>
  <c r="L58" i="140"/>
  <c r="L76" i="147"/>
  <c r="L58" i="147"/>
  <c r="L76" i="145"/>
  <c r="L58" i="145"/>
  <c r="L76" i="150"/>
  <c r="L58" i="150"/>
  <c r="K76" i="135"/>
  <c r="K58" i="135"/>
  <c r="K76" i="136"/>
  <c r="K58" i="136"/>
  <c r="K76" i="142"/>
  <c r="K58" i="142"/>
  <c r="K76" i="144"/>
  <c r="K58" i="144"/>
  <c r="K76" i="149"/>
  <c r="K58" i="149"/>
  <c r="C76" i="86"/>
  <c r="C58" i="86"/>
  <c r="C76" i="136"/>
  <c r="C58" i="136"/>
  <c r="C76" i="142"/>
  <c r="C58" i="142"/>
  <c r="C76" i="144"/>
  <c r="C58" i="144"/>
  <c r="C76" i="149"/>
  <c r="C58" i="149"/>
  <c r="D76" i="135"/>
  <c r="D58" i="135"/>
  <c r="D76" i="140"/>
  <c r="D58" i="140"/>
  <c r="D76" i="144"/>
  <c r="D58" i="144"/>
  <c r="D76" i="145"/>
  <c r="D58" i="145"/>
  <c r="D76" i="150"/>
  <c r="D58" i="150"/>
  <c r="J58" i="134"/>
  <c r="J76" i="134"/>
  <c r="J76" i="86"/>
  <c r="J58" i="86"/>
  <c r="J76" i="145"/>
  <c r="J58" i="145"/>
  <c r="J76" i="150"/>
  <c r="J58" i="150"/>
  <c r="J76" i="149"/>
  <c r="J58" i="149"/>
  <c r="H76" i="137"/>
  <c r="H58" i="137"/>
  <c r="H76" i="134"/>
  <c r="H58" i="134"/>
  <c r="H76" i="144"/>
  <c r="H58" i="144"/>
  <c r="H76" i="145"/>
  <c r="H58" i="145"/>
  <c r="H76" i="150"/>
  <c r="H58" i="150"/>
  <c r="M76" i="136"/>
  <c r="M58" i="136"/>
  <c r="M76" i="137"/>
  <c r="M58" i="137"/>
  <c r="M76" i="141"/>
  <c r="M58" i="141"/>
  <c r="M76" i="146"/>
  <c r="M58" i="146"/>
  <c r="M76" i="150"/>
  <c r="M58" i="150"/>
  <c r="I76" i="134"/>
  <c r="I58" i="134"/>
  <c r="I76" i="137"/>
  <c r="I58" i="137"/>
  <c r="I76" i="141"/>
  <c r="I58" i="141"/>
  <c r="I76" i="146"/>
  <c r="I58" i="146"/>
  <c r="I76" i="150"/>
  <c r="I58" i="150"/>
  <c r="E76" i="138"/>
  <c r="E58" i="138"/>
  <c r="E76" i="139"/>
  <c r="E58" i="139"/>
  <c r="E76" i="162"/>
  <c r="E58" i="162"/>
  <c r="E76" i="146"/>
  <c r="E58" i="146"/>
  <c r="E76" i="150"/>
  <c r="E58" i="150"/>
  <c r="N76" i="138"/>
  <c r="N58" i="138"/>
  <c r="N76" i="137"/>
  <c r="N58" i="137"/>
  <c r="N76" i="142"/>
  <c r="N58" i="142"/>
  <c r="N76" i="144"/>
  <c r="N58" i="144"/>
  <c r="N76" i="151"/>
  <c r="N58" i="151"/>
  <c r="F58" i="138"/>
  <c r="F76" i="138"/>
  <c r="F76" i="137"/>
  <c r="F58" i="137"/>
  <c r="F76" i="142"/>
  <c r="F58" i="142"/>
  <c r="F76" i="144"/>
  <c r="F58" i="144"/>
  <c r="F76" i="149"/>
  <c r="F58" i="149"/>
  <c r="G76" i="137"/>
  <c r="G58" i="137"/>
  <c r="G76" i="138"/>
  <c r="G58" i="138"/>
  <c r="G58" i="143"/>
  <c r="G76" i="143"/>
  <c r="G58" i="148"/>
  <c r="G76" i="148"/>
  <c r="G76" i="151"/>
  <c r="G58" i="151"/>
  <c r="L76" i="137"/>
  <c r="L58" i="137"/>
  <c r="L76" i="134"/>
  <c r="L58" i="134"/>
  <c r="L76" i="141"/>
  <c r="L58" i="141"/>
  <c r="L76" i="146"/>
  <c r="L58" i="146"/>
  <c r="L76" i="151"/>
  <c r="L58" i="151"/>
  <c r="K76" i="139"/>
  <c r="K58" i="139"/>
  <c r="K76" i="138"/>
  <c r="K58" i="138"/>
  <c r="K58" i="143"/>
  <c r="K76" i="143"/>
  <c r="K58" i="148"/>
  <c r="K76" i="148"/>
  <c r="K76" i="151"/>
  <c r="K58" i="151"/>
  <c r="C76" i="137"/>
  <c r="C58" i="137"/>
  <c r="C76" i="138"/>
  <c r="C58" i="138"/>
  <c r="C58" i="143"/>
  <c r="C76" i="143"/>
  <c r="C58" i="148"/>
  <c r="C76" i="148"/>
  <c r="C76" i="151"/>
  <c r="C58" i="151"/>
  <c r="D58" i="137"/>
  <c r="D76" i="137"/>
  <c r="D76" i="134"/>
  <c r="D58" i="134"/>
  <c r="D76" i="141"/>
  <c r="D58" i="141"/>
  <c r="D76" i="146"/>
  <c r="D58" i="146"/>
  <c r="D76" i="151"/>
  <c r="D58" i="151"/>
  <c r="J76" i="136"/>
  <c r="J58" i="136"/>
  <c r="J76" i="135"/>
  <c r="J58" i="135"/>
  <c r="J76" i="142"/>
  <c r="J58" i="142"/>
  <c r="J76" i="144"/>
  <c r="J58" i="144"/>
  <c r="J76" i="151"/>
  <c r="J58" i="151"/>
  <c r="H58" i="139"/>
  <c r="H76" i="139"/>
  <c r="H76" i="136"/>
  <c r="H58" i="136"/>
  <c r="H76" i="141"/>
  <c r="H58" i="141"/>
  <c r="H76" i="146"/>
  <c r="H58" i="146"/>
  <c r="H76" i="151"/>
  <c r="H58" i="151"/>
  <c r="M76" i="134"/>
  <c r="M58" i="134"/>
  <c r="M76" i="139"/>
  <c r="M58" i="139"/>
  <c r="M76" i="162"/>
  <c r="M58" i="162"/>
  <c r="M76" i="147"/>
  <c r="M58" i="147"/>
  <c r="M58" i="151"/>
  <c r="M76" i="151"/>
  <c r="I76" i="138"/>
  <c r="I58" i="138"/>
  <c r="I76" i="139"/>
  <c r="I58" i="139"/>
  <c r="I76" i="162"/>
  <c r="I58" i="162"/>
  <c r="I58" i="147"/>
  <c r="I76" i="147"/>
  <c r="I58" i="151"/>
  <c r="I76" i="151"/>
  <c r="H284" i="92"/>
  <c r="D284" i="92"/>
  <c r="G284" i="92"/>
  <c r="M284" i="92"/>
  <c r="K284" i="92"/>
  <c r="N284" i="92"/>
  <c r="E284" i="92"/>
  <c r="L284" i="92"/>
  <c r="I284" i="92"/>
  <c r="C284" i="92"/>
  <c r="G229" i="92"/>
  <c r="G228" i="92"/>
  <c r="U209" i="92"/>
  <c r="U211" i="92"/>
  <c r="U216" i="92"/>
  <c r="U220" i="92"/>
  <c r="U225" i="92"/>
  <c r="H227" i="92"/>
  <c r="K227" i="92"/>
  <c r="L228" i="92"/>
  <c r="L229" i="92"/>
  <c r="Z209" i="92"/>
  <c r="Z225" i="92"/>
  <c r="Z220" i="92"/>
  <c r="Z211" i="92"/>
  <c r="Z216" i="92"/>
  <c r="C229" i="92"/>
  <c r="C228" i="92"/>
  <c r="Q209" i="92"/>
  <c r="Q220" i="92"/>
  <c r="Q211" i="92"/>
  <c r="Q225" i="92"/>
  <c r="Q216" i="92"/>
  <c r="F228" i="92"/>
  <c r="F229" i="92"/>
  <c r="T209" i="92"/>
  <c r="T216" i="92"/>
  <c r="T220" i="92"/>
  <c r="T211" i="92"/>
  <c r="T225" i="92"/>
  <c r="E227" i="92"/>
  <c r="M228" i="92"/>
  <c r="M229" i="92"/>
  <c r="AA209" i="92"/>
  <c r="AA211" i="92"/>
  <c r="AA225" i="92"/>
  <c r="AA220" i="92"/>
  <c r="AA216" i="92"/>
  <c r="J227" i="92"/>
  <c r="F57" i="121"/>
  <c r="F74" i="117"/>
  <c r="F91" i="117" s="1"/>
  <c r="F107" i="117" s="1"/>
  <c r="F122" i="117" s="1"/>
  <c r="F138" i="117" s="1"/>
  <c r="F19" i="183"/>
  <c r="F21" i="182"/>
  <c r="F21" i="181"/>
  <c r="F19" i="184"/>
  <c r="F442" i="19"/>
  <c r="F74" i="126"/>
  <c r="J74" i="126" s="1"/>
  <c r="J57" i="126"/>
  <c r="E57" i="100"/>
  <c r="E74" i="100" s="1"/>
  <c r="E91" i="100" s="1"/>
  <c r="E107" i="100" s="1"/>
  <c r="E122" i="100" s="1"/>
  <c r="E138" i="100" s="1"/>
  <c r="E74" i="121"/>
  <c r="E91" i="121" s="1"/>
  <c r="E107" i="121" s="1"/>
  <c r="E122" i="121" s="1"/>
  <c r="E138" i="121" s="1"/>
  <c r="E326" i="19"/>
  <c r="E434" i="19" s="1"/>
  <c r="E22" i="126"/>
  <c r="E39" i="126" s="1"/>
  <c r="E57" i="126" s="1"/>
  <c r="D22" i="126"/>
  <c r="D39" i="126" s="1"/>
  <c r="D57" i="126" s="1"/>
  <c r="D326" i="19"/>
  <c r="D434" i="19" s="1"/>
  <c r="D57" i="100"/>
  <c r="D74" i="100" s="1"/>
  <c r="D91" i="100" s="1"/>
  <c r="D107" i="100" s="1"/>
  <c r="D122" i="100" s="1"/>
  <c r="D138" i="100" s="1"/>
  <c r="D74" i="121"/>
  <c r="D91" i="121" s="1"/>
  <c r="D107" i="121" s="1"/>
  <c r="D122" i="121" s="1"/>
  <c r="D138" i="121" s="1"/>
  <c r="C57" i="100"/>
  <c r="C74" i="100" s="1"/>
  <c r="C91" i="100" s="1"/>
  <c r="C107" i="100" s="1"/>
  <c r="C122" i="100" s="1"/>
  <c r="C138" i="100" s="1"/>
  <c r="C74" i="121"/>
  <c r="C91" i="121" s="1"/>
  <c r="C107" i="121" s="1"/>
  <c r="C122" i="121" s="1"/>
  <c r="C138" i="121" s="1"/>
  <c r="C29" i="182"/>
  <c r="C39" i="182" s="1"/>
  <c r="C47" i="182" s="1"/>
  <c r="C29" i="181"/>
  <c r="C39" i="181" s="1"/>
  <c r="C47" i="181" s="1"/>
  <c r="C29" i="183"/>
  <c r="C39" i="183" s="1"/>
  <c r="C46" i="183" s="1"/>
  <c r="C29" i="184"/>
  <c r="C39" i="184" s="1"/>
  <c r="C46" i="184" s="1"/>
  <c r="C450" i="19"/>
  <c r="C458" i="19" s="1"/>
  <c r="I137" i="209"/>
  <c r="I127" i="209"/>
  <c r="H203" i="209"/>
  <c r="C247" i="134"/>
  <c r="C257" i="134" s="1"/>
  <c r="C258" i="134" s="1"/>
  <c r="C223" i="134"/>
  <c r="C247" i="143"/>
  <c r="C257" i="143" s="1"/>
  <c r="C258" i="143" s="1"/>
  <c r="C223" i="143"/>
  <c r="L204" i="152"/>
  <c r="L44" i="169"/>
  <c r="L76" i="169" s="1"/>
  <c r="L44" i="166"/>
  <c r="L76" i="166" s="1"/>
  <c r="L44" i="167"/>
  <c r="L76" i="167" s="1"/>
  <c r="M57" i="124"/>
  <c r="C247" i="145"/>
  <c r="C257" i="145" s="1"/>
  <c r="C258" i="145" s="1"/>
  <c r="C223" i="145"/>
  <c r="F233" i="209"/>
  <c r="I119" i="209"/>
  <c r="H195" i="209"/>
  <c r="C122" i="149"/>
  <c r="C263" i="136"/>
  <c r="L221" i="152"/>
  <c r="M74" i="124"/>
  <c r="L61" i="169"/>
  <c r="L93" i="169" s="1"/>
  <c r="L61" i="166"/>
  <c r="L93" i="166" s="1"/>
  <c r="L61" i="167"/>
  <c r="L93" i="167" s="1"/>
  <c r="C263" i="146"/>
  <c r="I134" i="209"/>
  <c r="C223" i="138"/>
  <c r="C247" i="138"/>
  <c r="C257" i="138" s="1"/>
  <c r="C258" i="138" s="1"/>
  <c r="I133" i="209"/>
  <c r="F225" i="209"/>
  <c r="C263" i="148"/>
  <c r="C247" i="151"/>
  <c r="C257" i="151" s="1"/>
  <c r="C258" i="151" s="1"/>
  <c r="C223" i="151"/>
  <c r="C247" i="86"/>
  <c r="C257" i="86" s="1"/>
  <c r="C258" i="86" s="1"/>
  <c r="C223" i="86"/>
  <c r="F223" i="209"/>
  <c r="F237" i="209"/>
  <c r="L203" i="152"/>
  <c r="L43" i="169"/>
  <c r="L75" i="169" s="1"/>
  <c r="L43" i="166"/>
  <c r="L75" i="166" s="1"/>
  <c r="L43" i="167"/>
  <c r="L75" i="167" s="1"/>
  <c r="M56" i="124"/>
  <c r="C122" i="150"/>
  <c r="I132" i="209"/>
  <c r="F221" i="209"/>
  <c r="F230" i="209"/>
  <c r="L49" i="169"/>
  <c r="L81" i="169" s="1"/>
  <c r="H205" i="209"/>
  <c r="I129" i="209"/>
  <c r="I138" i="209"/>
  <c r="H214" i="209"/>
  <c r="F229" i="209"/>
  <c r="L202" i="152"/>
  <c r="L42" i="167"/>
  <c r="L74" i="167" s="1"/>
  <c r="M55" i="124"/>
  <c r="L42" i="166"/>
  <c r="L74" i="166" s="1"/>
  <c r="L42" i="169"/>
  <c r="L74" i="169" s="1"/>
  <c r="L210" i="152"/>
  <c r="L50" i="167"/>
  <c r="L82" i="167" s="1"/>
  <c r="M63" i="124"/>
  <c r="L50" i="166"/>
  <c r="L82" i="166" s="1"/>
  <c r="L50" i="169"/>
  <c r="L82" i="169" s="1"/>
  <c r="L225" i="152"/>
  <c r="M78" i="124"/>
  <c r="L65" i="169"/>
  <c r="L97" i="169" s="1"/>
  <c r="L65" i="166"/>
  <c r="L97" i="166" s="1"/>
  <c r="L65" i="167"/>
  <c r="L97" i="167" s="1"/>
  <c r="G215" i="209"/>
  <c r="G236" i="209" s="1"/>
  <c r="G216" i="209"/>
  <c r="C247" i="149"/>
  <c r="C257" i="149" s="1"/>
  <c r="C258" i="149" s="1"/>
  <c r="C223" i="149"/>
  <c r="C247" i="142"/>
  <c r="C257" i="142" s="1"/>
  <c r="C258" i="142" s="1"/>
  <c r="C223" i="142"/>
  <c r="F231" i="209"/>
  <c r="C247" i="135"/>
  <c r="C257" i="135" s="1"/>
  <c r="C258" i="135" s="1"/>
  <c r="C223" i="135"/>
  <c r="C247" i="137"/>
  <c r="C257" i="137" s="1"/>
  <c r="C258" i="137" s="1"/>
  <c r="C223" i="137"/>
  <c r="L208" i="152"/>
  <c r="L48" i="169"/>
  <c r="L80" i="169" s="1"/>
  <c r="L48" i="166"/>
  <c r="L80" i="166" s="1"/>
  <c r="L48" i="167"/>
  <c r="L80" i="167" s="1"/>
  <c r="M61" i="124"/>
  <c r="I130" i="209"/>
  <c r="H206" i="209"/>
  <c r="C247" i="147"/>
  <c r="C257" i="147" s="1"/>
  <c r="C258" i="147" s="1"/>
  <c r="C223" i="147"/>
  <c r="L205" i="152"/>
  <c r="M58" i="124"/>
  <c r="L45" i="169"/>
  <c r="L77" i="169" s="1"/>
  <c r="L45" i="166"/>
  <c r="L77" i="166" s="1"/>
  <c r="L45" i="167"/>
  <c r="L77" i="167" s="1"/>
  <c r="F222" i="209"/>
  <c r="I128" i="209"/>
  <c r="L47" i="167"/>
  <c r="L79" i="167" s="1"/>
  <c r="C263" i="138"/>
  <c r="L219" i="152"/>
  <c r="L59" i="169"/>
  <c r="L91" i="169" s="1"/>
  <c r="L59" i="166"/>
  <c r="L91" i="166" s="1"/>
  <c r="L59" i="167"/>
  <c r="L91" i="167" s="1"/>
  <c r="M72" i="124"/>
  <c r="C247" i="144"/>
  <c r="C257" i="144" s="1"/>
  <c r="C258" i="144" s="1"/>
  <c r="C223" i="144"/>
  <c r="L224" i="152"/>
  <c r="M77" i="124"/>
  <c r="L64" i="169"/>
  <c r="L96" i="169" s="1"/>
  <c r="L64" i="166"/>
  <c r="L96" i="166" s="1"/>
  <c r="L64" i="167"/>
  <c r="L96" i="167" s="1"/>
  <c r="F240" i="209"/>
  <c r="F236" i="209"/>
  <c r="F238" i="209"/>
  <c r="L220" i="152"/>
  <c r="M73" i="124"/>
  <c r="L60" i="169"/>
  <c r="L92" i="169" s="1"/>
  <c r="L60" i="166"/>
  <c r="L92" i="166" s="1"/>
  <c r="L60" i="167"/>
  <c r="L92" i="167" s="1"/>
  <c r="C247" i="150"/>
  <c r="C257" i="150" s="1"/>
  <c r="C258" i="150" s="1"/>
  <c r="C223" i="150"/>
  <c r="C263" i="141"/>
  <c r="F226" i="209"/>
  <c r="C247" i="148"/>
  <c r="C257" i="148" s="1"/>
  <c r="C258" i="148" s="1"/>
  <c r="C223" i="148"/>
  <c r="L51" i="166"/>
  <c r="L83" i="166" s="1"/>
  <c r="I135" i="209"/>
  <c r="H211" i="209"/>
  <c r="I131" i="209"/>
  <c r="F232" i="209"/>
  <c r="C263" i="145"/>
  <c r="H201" i="209"/>
  <c r="I125" i="209"/>
  <c r="C263" i="147"/>
  <c r="I124" i="209"/>
  <c r="C122" i="139"/>
  <c r="C247" i="136"/>
  <c r="C257" i="136" s="1"/>
  <c r="C258" i="136" s="1"/>
  <c r="C223" i="136"/>
  <c r="L226" i="152"/>
  <c r="L66" i="167"/>
  <c r="L98" i="167" s="1"/>
  <c r="M79" i="124"/>
  <c r="L66" i="169"/>
  <c r="L98" i="169" s="1"/>
  <c r="L66" i="166"/>
  <c r="L98" i="166" s="1"/>
  <c r="L222" i="152"/>
  <c r="L62" i="167"/>
  <c r="L94" i="167" s="1"/>
  <c r="M75" i="124"/>
  <c r="L62" i="169"/>
  <c r="L94" i="169" s="1"/>
  <c r="L62" i="166"/>
  <c r="L94" i="166" s="1"/>
  <c r="H197" i="209"/>
  <c r="I121" i="209"/>
  <c r="C122" i="86"/>
  <c r="L218" i="152"/>
  <c r="L58" i="167"/>
  <c r="L90" i="167" s="1"/>
  <c r="M71" i="124"/>
  <c r="L58" i="169"/>
  <c r="L90" i="169" s="1"/>
  <c r="L58" i="166"/>
  <c r="L90" i="166" s="1"/>
  <c r="I123" i="209"/>
  <c r="H199" i="209"/>
  <c r="C263" i="142"/>
  <c r="M176" i="152"/>
  <c r="N61" i="123"/>
  <c r="H212" i="209"/>
  <c r="I136" i="209"/>
  <c r="C263" i="151"/>
  <c r="C247" i="162"/>
  <c r="C257" i="162" s="1"/>
  <c r="C258" i="162" s="1"/>
  <c r="C223" i="162"/>
  <c r="F227" i="209"/>
  <c r="C122" i="147"/>
  <c r="C223" i="146"/>
  <c r="C247" i="146"/>
  <c r="C257" i="146" s="1"/>
  <c r="C258" i="146" s="1"/>
  <c r="C263" i="144"/>
  <c r="L227" i="152"/>
  <c r="L67" i="169"/>
  <c r="L99" i="169" s="1"/>
  <c r="L110" i="166" s="1"/>
  <c r="L67" i="166"/>
  <c r="L99" i="166" s="1"/>
  <c r="L106" i="166" s="1"/>
  <c r="L67" i="167"/>
  <c r="L99" i="167" s="1"/>
  <c r="L108" i="166" s="1"/>
  <c r="M80" i="124"/>
  <c r="F228" i="209"/>
  <c r="C122" i="134"/>
  <c r="F235" i="209"/>
  <c r="L206" i="152"/>
  <c r="L46" i="167"/>
  <c r="L78" i="167" s="1"/>
  <c r="M59" i="124"/>
  <c r="L46" i="169"/>
  <c r="L78" i="169" s="1"/>
  <c r="L46" i="166"/>
  <c r="L78" i="166" s="1"/>
  <c r="C247" i="141"/>
  <c r="C257" i="141" s="1"/>
  <c r="C258" i="141" s="1"/>
  <c r="C223" i="141"/>
  <c r="I120" i="209"/>
  <c r="I126" i="209"/>
  <c r="H202" i="209"/>
  <c r="C247" i="139"/>
  <c r="C257" i="139" s="1"/>
  <c r="C258" i="139" s="1"/>
  <c r="C223" i="139"/>
  <c r="I122" i="209"/>
  <c r="N57" i="123" l="1"/>
  <c r="L49" i="167"/>
  <c r="L81" i="167" s="1"/>
  <c r="L209" i="152"/>
  <c r="L47" i="166"/>
  <c r="L79" i="166" s="1"/>
  <c r="M62" i="124"/>
  <c r="C137" i="150"/>
  <c r="C138" i="150" s="1"/>
  <c r="M64" i="124"/>
  <c r="L211" i="152"/>
  <c r="L47" i="169"/>
  <c r="L79" i="169" s="1"/>
  <c r="L51" i="169"/>
  <c r="L83" i="169" s="1"/>
  <c r="M60" i="124"/>
  <c r="C137" i="136"/>
  <c r="C138" i="136" s="1"/>
  <c r="E260" i="152"/>
  <c r="R41" i="104"/>
  <c r="R46" i="104" s="1"/>
  <c r="R38" i="104"/>
  <c r="AE174" i="95"/>
  <c r="T34" i="104"/>
  <c r="F261" i="152"/>
  <c r="S37" i="104"/>
  <c r="K75" i="104"/>
  <c r="K76" i="104" s="1"/>
  <c r="N196" i="95" s="1"/>
  <c r="K57" i="167"/>
  <c r="K89" i="167" s="1"/>
  <c r="L70" i="124"/>
  <c r="K57" i="169"/>
  <c r="K89" i="169" s="1"/>
  <c r="K217" i="152"/>
  <c r="K57" i="166"/>
  <c r="K89" i="166" s="1"/>
  <c r="C239" i="136"/>
  <c r="C240" i="136" s="1"/>
  <c r="K213" i="217"/>
  <c r="C273" i="137"/>
  <c r="C274" i="137" s="1"/>
  <c r="C239" i="137"/>
  <c r="C240" i="137" s="1"/>
  <c r="C273" i="136"/>
  <c r="C274" i="136" s="1"/>
  <c r="K154" i="217"/>
  <c r="K191" i="152"/>
  <c r="L76" i="123"/>
  <c r="C137" i="137"/>
  <c r="C138" i="137" s="1"/>
  <c r="C239" i="145"/>
  <c r="C240" i="145" s="1"/>
  <c r="C273" i="150"/>
  <c r="C274" i="150" s="1"/>
  <c r="C282" i="150"/>
  <c r="C32" i="132" s="1"/>
  <c r="C239" i="143"/>
  <c r="C240" i="143" s="1"/>
  <c r="C239" i="150"/>
  <c r="C240" i="150" s="1"/>
  <c r="C273" i="145"/>
  <c r="C274" i="145" s="1"/>
  <c r="C273" i="143"/>
  <c r="C274" i="143" s="1"/>
  <c r="C137" i="143"/>
  <c r="C138" i="143" s="1"/>
  <c r="C137" i="145"/>
  <c r="C138" i="145" s="1"/>
  <c r="C239" i="142"/>
  <c r="C240" i="142" s="1"/>
  <c r="C235" i="141"/>
  <c r="C137" i="141"/>
  <c r="C138" i="141" s="1"/>
  <c r="C235" i="139"/>
  <c r="C137" i="139"/>
  <c r="C235" i="147"/>
  <c r="C137" i="147"/>
  <c r="C138" i="147" s="1"/>
  <c r="C235" i="149"/>
  <c r="C137" i="149"/>
  <c r="C235" i="144"/>
  <c r="C137" i="144"/>
  <c r="C138" i="144" s="1"/>
  <c r="C235" i="134"/>
  <c r="C137" i="134"/>
  <c r="C138" i="134" s="1"/>
  <c r="C273" i="142"/>
  <c r="C274" i="142" s="1"/>
  <c r="C235" i="146"/>
  <c r="C137" i="146"/>
  <c r="C235" i="162"/>
  <c r="C137" i="162"/>
  <c r="C138" i="162" s="1"/>
  <c r="C235" i="86"/>
  <c r="C137" i="86"/>
  <c r="L76" i="124"/>
  <c r="K63" i="169"/>
  <c r="K95" i="169" s="1"/>
  <c r="K223" i="152"/>
  <c r="K63" i="166"/>
  <c r="K95" i="166" s="1"/>
  <c r="K63" i="167"/>
  <c r="K95" i="167" s="1"/>
  <c r="C235" i="135"/>
  <c r="C137" i="135"/>
  <c r="C138" i="135" s="1"/>
  <c r="C137" i="142"/>
  <c r="C138" i="142" s="1"/>
  <c r="C235" i="151"/>
  <c r="C137" i="151"/>
  <c r="C138" i="151" s="1"/>
  <c r="C235" i="148"/>
  <c r="C137" i="148"/>
  <c r="C235" i="138"/>
  <c r="C137" i="138"/>
  <c r="K212" i="152"/>
  <c r="K52" i="167"/>
  <c r="K84" i="167" s="1"/>
  <c r="K107" i="166" s="1"/>
  <c r="K52" i="166"/>
  <c r="K84" i="166" s="1"/>
  <c r="K105" i="166" s="1"/>
  <c r="L65" i="124"/>
  <c r="K52" i="169"/>
  <c r="K84" i="169" s="1"/>
  <c r="K109" i="166" s="1"/>
  <c r="L180" i="152"/>
  <c r="M65" i="123"/>
  <c r="R282" i="92"/>
  <c r="R273" i="92"/>
  <c r="C122" i="135"/>
  <c r="C122" i="162"/>
  <c r="AD176" i="95"/>
  <c r="E241" i="209"/>
  <c r="E242" i="209" s="1"/>
  <c r="E53" i="190"/>
  <c r="G53" i="190" s="1"/>
  <c r="I53" i="190" s="1"/>
  <c r="L187" i="152"/>
  <c r="M72" i="123"/>
  <c r="B230" i="150"/>
  <c r="B248" i="150"/>
  <c r="B264" i="150" s="1"/>
  <c r="B304" i="150" s="1"/>
  <c r="B320" i="150" s="1"/>
  <c r="B341" i="150" s="1"/>
  <c r="B357" i="150" s="1"/>
  <c r="B246" i="150"/>
  <c r="B262" i="150" s="1"/>
  <c r="B302" i="150" s="1"/>
  <c r="B318" i="150" s="1"/>
  <c r="B339" i="150" s="1"/>
  <c r="B355" i="150" s="1"/>
  <c r="B228" i="150"/>
  <c r="R37" i="113"/>
  <c r="E266" i="152" s="1"/>
  <c r="C89" i="192"/>
  <c r="C91" i="192" s="1"/>
  <c r="B251" i="139"/>
  <c r="B267" i="139" s="1"/>
  <c r="B307" i="139" s="1"/>
  <c r="B323" i="139" s="1"/>
  <c r="B344" i="139" s="1"/>
  <c r="B360" i="139" s="1"/>
  <c r="B233" i="139"/>
  <c r="B249" i="86"/>
  <c r="B265" i="86" s="1"/>
  <c r="B305" i="86" s="1"/>
  <c r="B321" i="86" s="1"/>
  <c r="B342" i="86" s="1"/>
  <c r="B358" i="86" s="1"/>
  <c r="B231" i="86"/>
  <c r="B254" i="151"/>
  <c r="B270" i="151" s="1"/>
  <c r="B310" i="151" s="1"/>
  <c r="B326" i="151" s="1"/>
  <c r="B347" i="151" s="1"/>
  <c r="B363" i="151" s="1"/>
  <c r="B236" i="151"/>
  <c r="B250" i="136"/>
  <c r="B266" i="136" s="1"/>
  <c r="B306" i="136" s="1"/>
  <c r="B322" i="136" s="1"/>
  <c r="B343" i="136" s="1"/>
  <c r="B359" i="136" s="1"/>
  <c r="B232" i="136"/>
  <c r="B253" i="136"/>
  <c r="B269" i="136" s="1"/>
  <c r="B309" i="136" s="1"/>
  <c r="B325" i="136" s="1"/>
  <c r="B346" i="136" s="1"/>
  <c r="B362" i="136" s="1"/>
  <c r="B235" i="136"/>
  <c r="B253" i="151"/>
  <c r="B269" i="151" s="1"/>
  <c r="B309" i="151" s="1"/>
  <c r="B325" i="151" s="1"/>
  <c r="B346" i="151" s="1"/>
  <c r="B362" i="151" s="1"/>
  <c r="B235" i="151"/>
  <c r="B254" i="134"/>
  <c r="B270" i="134" s="1"/>
  <c r="B310" i="134" s="1"/>
  <c r="B326" i="134" s="1"/>
  <c r="B347" i="134" s="1"/>
  <c r="B363" i="134" s="1"/>
  <c r="B236" i="134"/>
  <c r="B246" i="138"/>
  <c r="B262" i="138" s="1"/>
  <c r="B302" i="138" s="1"/>
  <c r="B318" i="138" s="1"/>
  <c r="B339" i="138" s="1"/>
  <c r="B355" i="138" s="1"/>
  <c r="B228" i="138"/>
  <c r="B246" i="139"/>
  <c r="B262" i="139" s="1"/>
  <c r="B302" i="139" s="1"/>
  <c r="B318" i="139" s="1"/>
  <c r="B339" i="139" s="1"/>
  <c r="B355" i="139" s="1"/>
  <c r="B228" i="139"/>
  <c r="B249" i="151"/>
  <c r="B265" i="151" s="1"/>
  <c r="B305" i="151" s="1"/>
  <c r="B321" i="151" s="1"/>
  <c r="B342" i="151" s="1"/>
  <c r="B358" i="151" s="1"/>
  <c r="B231" i="151"/>
  <c r="B247" i="142"/>
  <c r="B263" i="142" s="1"/>
  <c r="B303" i="142" s="1"/>
  <c r="B319" i="142" s="1"/>
  <c r="B340" i="142" s="1"/>
  <c r="B356" i="142" s="1"/>
  <c r="B229" i="142"/>
  <c r="B253" i="138"/>
  <c r="B269" i="138" s="1"/>
  <c r="B309" i="138" s="1"/>
  <c r="B325" i="138" s="1"/>
  <c r="B346" i="138" s="1"/>
  <c r="B362" i="138" s="1"/>
  <c r="B235" i="138"/>
  <c r="B256" i="143"/>
  <c r="B272" i="143" s="1"/>
  <c r="B312" i="143" s="1"/>
  <c r="B328" i="143" s="1"/>
  <c r="B349" i="143" s="1"/>
  <c r="B365" i="143" s="1"/>
  <c r="B238" i="143"/>
  <c r="B255" i="151"/>
  <c r="B271" i="151" s="1"/>
  <c r="B311" i="151" s="1"/>
  <c r="B327" i="151" s="1"/>
  <c r="B348" i="151" s="1"/>
  <c r="B364" i="151" s="1"/>
  <c r="B237" i="151"/>
  <c r="B248" i="141"/>
  <c r="B264" i="141" s="1"/>
  <c r="B304" i="141" s="1"/>
  <c r="B320" i="141" s="1"/>
  <c r="B341" i="141" s="1"/>
  <c r="B357" i="141" s="1"/>
  <c r="B230" i="141"/>
  <c r="B255" i="149"/>
  <c r="B271" i="149" s="1"/>
  <c r="B311" i="149" s="1"/>
  <c r="B327" i="149" s="1"/>
  <c r="B348" i="149" s="1"/>
  <c r="B364" i="149" s="1"/>
  <c r="B237" i="149"/>
  <c r="B247" i="149"/>
  <c r="B263" i="149" s="1"/>
  <c r="B303" i="149" s="1"/>
  <c r="B319" i="149" s="1"/>
  <c r="B340" i="149" s="1"/>
  <c r="B356" i="149" s="1"/>
  <c r="B229" i="149"/>
  <c r="B252" i="144"/>
  <c r="B268" i="144" s="1"/>
  <c r="B308" i="144" s="1"/>
  <c r="B324" i="144" s="1"/>
  <c r="B345" i="144" s="1"/>
  <c r="B361" i="144" s="1"/>
  <c r="B234" i="144"/>
  <c r="B256" i="145"/>
  <c r="B272" i="145" s="1"/>
  <c r="B312" i="145" s="1"/>
  <c r="B328" i="145" s="1"/>
  <c r="B349" i="145" s="1"/>
  <c r="B365" i="145" s="1"/>
  <c r="B238" i="145"/>
  <c r="B250" i="145"/>
  <c r="B266" i="145" s="1"/>
  <c r="B306" i="145" s="1"/>
  <c r="B322" i="145" s="1"/>
  <c r="B343" i="145" s="1"/>
  <c r="B359" i="145" s="1"/>
  <c r="B232" i="145"/>
  <c r="B248" i="139"/>
  <c r="B264" i="139" s="1"/>
  <c r="B304" i="139" s="1"/>
  <c r="B320" i="139" s="1"/>
  <c r="B341" i="139" s="1"/>
  <c r="B357" i="139" s="1"/>
  <c r="B230" i="139"/>
  <c r="B249" i="144"/>
  <c r="B265" i="144" s="1"/>
  <c r="B305" i="144" s="1"/>
  <c r="B321" i="144" s="1"/>
  <c r="B342" i="144" s="1"/>
  <c r="B358" i="144" s="1"/>
  <c r="B231" i="144"/>
  <c r="B248" i="134"/>
  <c r="B264" i="134" s="1"/>
  <c r="B304" i="134" s="1"/>
  <c r="B320" i="134" s="1"/>
  <c r="B341" i="134" s="1"/>
  <c r="B357" i="134" s="1"/>
  <c r="B230" i="134"/>
  <c r="B248" i="86"/>
  <c r="B264" i="86" s="1"/>
  <c r="B304" i="86" s="1"/>
  <c r="B320" i="86" s="1"/>
  <c r="B341" i="86" s="1"/>
  <c r="B357" i="86" s="1"/>
  <c r="B230" i="86"/>
  <c r="B251" i="140"/>
  <c r="B267" i="140" s="1"/>
  <c r="B307" i="140" s="1"/>
  <c r="B323" i="140" s="1"/>
  <c r="B344" i="140" s="1"/>
  <c r="B360" i="140" s="1"/>
  <c r="B233" i="140"/>
  <c r="B254" i="139"/>
  <c r="B270" i="139" s="1"/>
  <c r="B310" i="139" s="1"/>
  <c r="B326" i="139" s="1"/>
  <c r="B347" i="139" s="1"/>
  <c r="B363" i="139" s="1"/>
  <c r="B236" i="139"/>
  <c r="B251" i="162"/>
  <c r="B267" i="162" s="1"/>
  <c r="B307" i="162" s="1"/>
  <c r="B323" i="162" s="1"/>
  <c r="B344" i="162" s="1"/>
  <c r="B360" i="162" s="1"/>
  <c r="B233" i="162"/>
  <c r="B256" i="148"/>
  <c r="B272" i="148" s="1"/>
  <c r="B312" i="148" s="1"/>
  <c r="B328" i="148" s="1"/>
  <c r="B349" i="148" s="1"/>
  <c r="B365" i="148" s="1"/>
  <c r="B238" i="148"/>
  <c r="B255" i="142"/>
  <c r="B271" i="142" s="1"/>
  <c r="B311" i="142" s="1"/>
  <c r="B327" i="142" s="1"/>
  <c r="B348" i="142" s="1"/>
  <c r="B364" i="142" s="1"/>
  <c r="B237" i="142"/>
  <c r="B247" i="145"/>
  <c r="B263" i="145" s="1"/>
  <c r="B303" i="145" s="1"/>
  <c r="B319" i="145" s="1"/>
  <c r="B340" i="145" s="1"/>
  <c r="B356" i="145" s="1"/>
  <c r="B229" i="145"/>
  <c r="B255" i="147"/>
  <c r="B271" i="147" s="1"/>
  <c r="B311" i="147" s="1"/>
  <c r="B327" i="147" s="1"/>
  <c r="B348" i="147" s="1"/>
  <c r="B364" i="147" s="1"/>
  <c r="B237" i="147"/>
  <c r="B247" i="151"/>
  <c r="B263" i="151" s="1"/>
  <c r="B303" i="151" s="1"/>
  <c r="B319" i="151" s="1"/>
  <c r="B340" i="151" s="1"/>
  <c r="B356" i="151" s="1"/>
  <c r="B229" i="151"/>
  <c r="B254" i="142"/>
  <c r="B270" i="142" s="1"/>
  <c r="B310" i="142" s="1"/>
  <c r="B326" i="142" s="1"/>
  <c r="B347" i="142" s="1"/>
  <c r="B363" i="142" s="1"/>
  <c r="B236" i="142"/>
  <c r="B250" i="134"/>
  <c r="B266" i="134" s="1"/>
  <c r="B306" i="134" s="1"/>
  <c r="B322" i="134" s="1"/>
  <c r="B343" i="134" s="1"/>
  <c r="B359" i="134" s="1"/>
  <c r="B232" i="134"/>
  <c r="B250" i="148"/>
  <c r="B266" i="148" s="1"/>
  <c r="B306" i="148" s="1"/>
  <c r="B322" i="148" s="1"/>
  <c r="B343" i="148" s="1"/>
  <c r="B359" i="148" s="1"/>
  <c r="B232" i="148"/>
  <c r="B253" i="135"/>
  <c r="B269" i="135" s="1"/>
  <c r="B309" i="135" s="1"/>
  <c r="B325" i="135" s="1"/>
  <c r="B346" i="135" s="1"/>
  <c r="B362" i="135" s="1"/>
  <c r="B235" i="135"/>
  <c r="B255" i="137"/>
  <c r="B271" i="137" s="1"/>
  <c r="B311" i="137" s="1"/>
  <c r="B327" i="137" s="1"/>
  <c r="B348" i="137" s="1"/>
  <c r="B364" i="137" s="1"/>
  <c r="B237" i="137"/>
  <c r="B250" i="86"/>
  <c r="B266" i="86" s="1"/>
  <c r="B306" i="86" s="1"/>
  <c r="B322" i="86" s="1"/>
  <c r="B343" i="86" s="1"/>
  <c r="B359" i="86" s="1"/>
  <c r="B232" i="86"/>
  <c r="B255" i="146"/>
  <c r="B271" i="146" s="1"/>
  <c r="B311" i="146" s="1"/>
  <c r="B327" i="146" s="1"/>
  <c r="B348" i="146" s="1"/>
  <c r="B364" i="146" s="1"/>
  <c r="B237" i="146"/>
  <c r="B252" i="139"/>
  <c r="B268" i="139" s="1"/>
  <c r="B308" i="139" s="1"/>
  <c r="B324" i="139" s="1"/>
  <c r="B345" i="139" s="1"/>
  <c r="B361" i="139" s="1"/>
  <c r="B234" i="139"/>
  <c r="B251" i="137"/>
  <c r="B267" i="137" s="1"/>
  <c r="B307" i="137" s="1"/>
  <c r="B323" i="137" s="1"/>
  <c r="B344" i="137" s="1"/>
  <c r="B360" i="137" s="1"/>
  <c r="B233" i="137"/>
  <c r="B249" i="146"/>
  <c r="B265" i="146" s="1"/>
  <c r="B305" i="146" s="1"/>
  <c r="B321" i="146" s="1"/>
  <c r="B342" i="146" s="1"/>
  <c r="B358" i="146" s="1"/>
  <c r="B231" i="146"/>
  <c r="B256" i="141"/>
  <c r="B272" i="141" s="1"/>
  <c r="B312" i="141" s="1"/>
  <c r="B328" i="141" s="1"/>
  <c r="B349" i="141" s="1"/>
  <c r="B365" i="141" s="1"/>
  <c r="B238" i="141"/>
  <c r="B249" i="150"/>
  <c r="B265" i="150" s="1"/>
  <c r="B305" i="150" s="1"/>
  <c r="B321" i="150" s="1"/>
  <c r="B342" i="150" s="1"/>
  <c r="B358" i="150" s="1"/>
  <c r="B231" i="150"/>
  <c r="B252" i="86"/>
  <c r="B268" i="86" s="1"/>
  <c r="B308" i="86" s="1"/>
  <c r="B324" i="86" s="1"/>
  <c r="B345" i="86" s="1"/>
  <c r="B361" i="86" s="1"/>
  <c r="B234" i="86"/>
  <c r="B248" i="147"/>
  <c r="B264" i="147" s="1"/>
  <c r="B304" i="147" s="1"/>
  <c r="B320" i="147" s="1"/>
  <c r="B341" i="147" s="1"/>
  <c r="B357" i="147" s="1"/>
  <c r="B230" i="147"/>
  <c r="B250" i="149"/>
  <c r="B266" i="149" s="1"/>
  <c r="B306" i="149" s="1"/>
  <c r="B322" i="149" s="1"/>
  <c r="B343" i="149" s="1"/>
  <c r="B359" i="149" s="1"/>
  <c r="B232" i="149"/>
  <c r="B251" i="141"/>
  <c r="B267" i="141" s="1"/>
  <c r="B307" i="141" s="1"/>
  <c r="B323" i="141" s="1"/>
  <c r="B344" i="141" s="1"/>
  <c r="B360" i="141" s="1"/>
  <c r="B233" i="141"/>
  <c r="B246" i="142"/>
  <c r="B262" i="142" s="1"/>
  <c r="B302" i="142" s="1"/>
  <c r="B318" i="142" s="1"/>
  <c r="B339" i="142" s="1"/>
  <c r="B355" i="142" s="1"/>
  <c r="B228" i="142"/>
  <c r="B252" i="146"/>
  <c r="B268" i="146" s="1"/>
  <c r="B308" i="146" s="1"/>
  <c r="B324" i="146" s="1"/>
  <c r="B345" i="146" s="1"/>
  <c r="B361" i="146" s="1"/>
  <c r="B234" i="146"/>
  <c r="B253" i="150"/>
  <c r="B269" i="150" s="1"/>
  <c r="B309" i="150" s="1"/>
  <c r="B325" i="150" s="1"/>
  <c r="B346" i="150" s="1"/>
  <c r="B362" i="150" s="1"/>
  <c r="B235" i="150"/>
  <c r="B246" i="145"/>
  <c r="B262" i="145" s="1"/>
  <c r="B302" i="145" s="1"/>
  <c r="B318" i="145" s="1"/>
  <c r="B339" i="145" s="1"/>
  <c r="B355" i="145" s="1"/>
  <c r="B228" i="145"/>
  <c r="B246" i="146"/>
  <c r="B262" i="146" s="1"/>
  <c r="B302" i="146" s="1"/>
  <c r="B318" i="146" s="1"/>
  <c r="B339" i="146" s="1"/>
  <c r="B355" i="146" s="1"/>
  <c r="B228" i="146"/>
  <c r="B231" i="147"/>
  <c r="B249" i="147"/>
  <c r="B265" i="147" s="1"/>
  <c r="B305" i="147" s="1"/>
  <c r="B321" i="147" s="1"/>
  <c r="B342" i="147" s="1"/>
  <c r="B358" i="147" s="1"/>
  <c r="B247" i="134"/>
  <c r="B263" i="134" s="1"/>
  <c r="B303" i="134" s="1"/>
  <c r="B319" i="134" s="1"/>
  <c r="B340" i="134" s="1"/>
  <c r="B356" i="134" s="1"/>
  <c r="B229" i="134"/>
  <c r="B250" i="146"/>
  <c r="B266" i="146" s="1"/>
  <c r="B306" i="146" s="1"/>
  <c r="B322" i="146" s="1"/>
  <c r="B343" i="146" s="1"/>
  <c r="B359" i="146" s="1"/>
  <c r="B232" i="146"/>
  <c r="B256" i="139"/>
  <c r="B272" i="139" s="1"/>
  <c r="B312" i="139" s="1"/>
  <c r="B328" i="139" s="1"/>
  <c r="B349" i="139" s="1"/>
  <c r="B365" i="139" s="1"/>
  <c r="B238" i="139"/>
  <c r="B248" i="144"/>
  <c r="B264" i="144" s="1"/>
  <c r="B304" i="144" s="1"/>
  <c r="B320" i="144" s="1"/>
  <c r="B341" i="144" s="1"/>
  <c r="B357" i="144" s="1"/>
  <c r="B230" i="144"/>
  <c r="B256" i="151"/>
  <c r="B272" i="151" s="1"/>
  <c r="B312" i="151" s="1"/>
  <c r="B328" i="151" s="1"/>
  <c r="B349" i="151" s="1"/>
  <c r="B365" i="151" s="1"/>
  <c r="B238" i="151"/>
  <c r="B255" i="140"/>
  <c r="B271" i="140" s="1"/>
  <c r="B311" i="140" s="1"/>
  <c r="B327" i="140" s="1"/>
  <c r="B348" i="140" s="1"/>
  <c r="B364" i="140" s="1"/>
  <c r="B237" i="140"/>
  <c r="B252" i="141"/>
  <c r="B268" i="141" s="1"/>
  <c r="B308" i="141" s="1"/>
  <c r="B324" i="141" s="1"/>
  <c r="B345" i="141" s="1"/>
  <c r="B361" i="141" s="1"/>
  <c r="B234" i="141"/>
  <c r="B250" i="140"/>
  <c r="B266" i="140" s="1"/>
  <c r="B306" i="140" s="1"/>
  <c r="B322" i="140" s="1"/>
  <c r="B343" i="140" s="1"/>
  <c r="B359" i="140" s="1"/>
  <c r="B232" i="140"/>
  <c r="B246" i="151"/>
  <c r="B262" i="151" s="1"/>
  <c r="B302" i="151" s="1"/>
  <c r="B318" i="151" s="1"/>
  <c r="B339" i="151" s="1"/>
  <c r="B355" i="151" s="1"/>
  <c r="B228" i="151"/>
  <c r="B251" i="135"/>
  <c r="B267" i="135" s="1"/>
  <c r="B307" i="135" s="1"/>
  <c r="B323" i="135" s="1"/>
  <c r="B344" i="135" s="1"/>
  <c r="B360" i="135" s="1"/>
  <c r="B233" i="135"/>
  <c r="B248" i="149"/>
  <c r="B264" i="149" s="1"/>
  <c r="B304" i="149" s="1"/>
  <c r="B320" i="149" s="1"/>
  <c r="B341" i="149" s="1"/>
  <c r="B357" i="149" s="1"/>
  <c r="B230" i="149"/>
  <c r="B253" i="145"/>
  <c r="B269" i="145" s="1"/>
  <c r="B309" i="145" s="1"/>
  <c r="B325" i="145" s="1"/>
  <c r="B346" i="145" s="1"/>
  <c r="B362" i="145" s="1"/>
  <c r="B235" i="145"/>
  <c r="B250" i="162"/>
  <c r="B266" i="162" s="1"/>
  <c r="B306" i="162" s="1"/>
  <c r="B322" i="162" s="1"/>
  <c r="B343" i="162" s="1"/>
  <c r="B359" i="162" s="1"/>
  <c r="B232" i="162"/>
  <c r="B250" i="138"/>
  <c r="B266" i="138" s="1"/>
  <c r="B306" i="138" s="1"/>
  <c r="B322" i="138" s="1"/>
  <c r="B343" i="138" s="1"/>
  <c r="B359" i="138" s="1"/>
  <c r="B232" i="138"/>
  <c r="B255" i="144"/>
  <c r="B271" i="144" s="1"/>
  <c r="B311" i="144" s="1"/>
  <c r="B327" i="144" s="1"/>
  <c r="B348" i="144" s="1"/>
  <c r="B364" i="144" s="1"/>
  <c r="B237" i="144"/>
  <c r="B255" i="148"/>
  <c r="B271" i="148" s="1"/>
  <c r="B311" i="148" s="1"/>
  <c r="B327" i="148" s="1"/>
  <c r="B348" i="148" s="1"/>
  <c r="B364" i="148" s="1"/>
  <c r="B237" i="148"/>
  <c r="B253" i="144"/>
  <c r="B269" i="144" s="1"/>
  <c r="B309" i="144" s="1"/>
  <c r="B325" i="144" s="1"/>
  <c r="B346" i="144" s="1"/>
  <c r="B362" i="144" s="1"/>
  <c r="B235" i="144"/>
  <c r="B253" i="146"/>
  <c r="B269" i="146" s="1"/>
  <c r="B309" i="146" s="1"/>
  <c r="B325" i="146" s="1"/>
  <c r="B346" i="146" s="1"/>
  <c r="B362" i="146" s="1"/>
  <c r="B235" i="146"/>
  <c r="B253" i="140"/>
  <c r="B269" i="140" s="1"/>
  <c r="B309" i="140" s="1"/>
  <c r="B325" i="140" s="1"/>
  <c r="B346" i="140" s="1"/>
  <c r="B362" i="140" s="1"/>
  <c r="B235" i="140"/>
  <c r="B250" i="144"/>
  <c r="B266" i="144" s="1"/>
  <c r="B306" i="144" s="1"/>
  <c r="B322" i="144" s="1"/>
  <c r="B343" i="144" s="1"/>
  <c r="B359" i="144" s="1"/>
  <c r="B232" i="144"/>
  <c r="B247" i="86"/>
  <c r="B263" i="86" s="1"/>
  <c r="B303" i="86" s="1"/>
  <c r="B319" i="86" s="1"/>
  <c r="B340" i="86" s="1"/>
  <c r="B356" i="86" s="1"/>
  <c r="B229" i="86"/>
  <c r="B252" i="136"/>
  <c r="B268" i="136" s="1"/>
  <c r="B308" i="136" s="1"/>
  <c r="B324" i="136" s="1"/>
  <c r="B345" i="136" s="1"/>
  <c r="B361" i="136" s="1"/>
  <c r="B234" i="136"/>
  <c r="B246" i="135"/>
  <c r="B262" i="135" s="1"/>
  <c r="B302" i="135" s="1"/>
  <c r="B318" i="135" s="1"/>
  <c r="B339" i="135" s="1"/>
  <c r="B355" i="135" s="1"/>
  <c r="B228" i="135"/>
  <c r="B248" i="146"/>
  <c r="B264" i="146" s="1"/>
  <c r="B304" i="146" s="1"/>
  <c r="B320" i="146" s="1"/>
  <c r="B341" i="146" s="1"/>
  <c r="B357" i="146" s="1"/>
  <c r="B230" i="146"/>
  <c r="B253" i="143"/>
  <c r="B269" i="143" s="1"/>
  <c r="B309" i="143" s="1"/>
  <c r="B325" i="143" s="1"/>
  <c r="B346" i="143" s="1"/>
  <c r="B362" i="143" s="1"/>
  <c r="B235" i="143"/>
  <c r="B246" i="147"/>
  <c r="B262" i="147" s="1"/>
  <c r="B302" i="147" s="1"/>
  <c r="B318" i="147" s="1"/>
  <c r="B339" i="147" s="1"/>
  <c r="B355" i="147" s="1"/>
  <c r="B228" i="147"/>
  <c r="B256" i="135"/>
  <c r="B272" i="135" s="1"/>
  <c r="B312" i="135" s="1"/>
  <c r="B328" i="135" s="1"/>
  <c r="B349" i="135" s="1"/>
  <c r="B365" i="135" s="1"/>
  <c r="B238" i="135"/>
  <c r="B249" i="137"/>
  <c r="B265" i="137" s="1"/>
  <c r="B305" i="137" s="1"/>
  <c r="B321" i="137" s="1"/>
  <c r="B342" i="137" s="1"/>
  <c r="B358" i="137" s="1"/>
  <c r="B231" i="137"/>
  <c r="B248" i="143"/>
  <c r="B264" i="143" s="1"/>
  <c r="B304" i="143" s="1"/>
  <c r="B320" i="143" s="1"/>
  <c r="B341" i="143" s="1"/>
  <c r="B357" i="143" s="1"/>
  <c r="B230" i="143"/>
  <c r="B256" i="86"/>
  <c r="B272" i="86" s="1"/>
  <c r="B312" i="86" s="1"/>
  <c r="B328" i="86" s="1"/>
  <c r="B349" i="86" s="1"/>
  <c r="B365" i="86" s="1"/>
  <c r="B238" i="86"/>
  <c r="B249" i="142"/>
  <c r="B265" i="142" s="1"/>
  <c r="B305" i="142" s="1"/>
  <c r="B321" i="142" s="1"/>
  <c r="B342" i="142" s="1"/>
  <c r="B358" i="142" s="1"/>
  <c r="B231" i="142"/>
  <c r="B254" i="140"/>
  <c r="B270" i="140" s="1"/>
  <c r="B310" i="140" s="1"/>
  <c r="B326" i="140" s="1"/>
  <c r="B347" i="140" s="1"/>
  <c r="B363" i="140" s="1"/>
  <c r="B236" i="140"/>
  <c r="B247" i="162"/>
  <c r="B263" i="162" s="1"/>
  <c r="B303" i="162" s="1"/>
  <c r="B319" i="162" s="1"/>
  <c r="B340" i="162" s="1"/>
  <c r="B356" i="162" s="1"/>
  <c r="B229" i="162"/>
  <c r="B255" i="86"/>
  <c r="B271" i="86" s="1"/>
  <c r="B311" i="86" s="1"/>
  <c r="B327" i="86" s="1"/>
  <c r="B348" i="86" s="1"/>
  <c r="B364" i="86" s="1"/>
  <c r="B237" i="86"/>
  <c r="B250" i="139"/>
  <c r="B266" i="139" s="1"/>
  <c r="B306" i="139" s="1"/>
  <c r="B322" i="139" s="1"/>
  <c r="B343" i="139" s="1"/>
  <c r="B359" i="139" s="1"/>
  <c r="B232" i="139"/>
  <c r="B252" i="145"/>
  <c r="B268" i="145" s="1"/>
  <c r="B308" i="145" s="1"/>
  <c r="B324" i="145" s="1"/>
  <c r="B345" i="145" s="1"/>
  <c r="B361" i="145" s="1"/>
  <c r="B234" i="145"/>
  <c r="B232" i="150"/>
  <c r="B250" i="150"/>
  <c r="B266" i="150" s="1"/>
  <c r="B306" i="150" s="1"/>
  <c r="B322" i="150" s="1"/>
  <c r="B343" i="150" s="1"/>
  <c r="B359" i="150" s="1"/>
  <c r="B249" i="140"/>
  <c r="B265" i="140" s="1"/>
  <c r="B305" i="140" s="1"/>
  <c r="B321" i="140" s="1"/>
  <c r="B342" i="140" s="1"/>
  <c r="B358" i="140" s="1"/>
  <c r="B231" i="140"/>
  <c r="B248" i="137"/>
  <c r="B264" i="137" s="1"/>
  <c r="B304" i="137" s="1"/>
  <c r="B320" i="137" s="1"/>
  <c r="B341" i="137" s="1"/>
  <c r="B357" i="137" s="1"/>
  <c r="B230" i="137"/>
  <c r="B250" i="137"/>
  <c r="B266" i="137" s="1"/>
  <c r="B306" i="137" s="1"/>
  <c r="B322" i="137" s="1"/>
  <c r="B343" i="137" s="1"/>
  <c r="B359" i="137" s="1"/>
  <c r="B232" i="137"/>
  <c r="B253" i="148"/>
  <c r="B269" i="148" s="1"/>
  <c r="B309" i="148" s="1"/>
  <c r="B325" i="148" s="1"/>
  <c r="B346" i="148" s="1"/>
  <c r="B362" i="148" s="1"/>
  <c r="B235" i="148"/>
  <c r="B254" i="86"/>
  <c r="B270" i="86" s="1"/>
  <c r="B310" i="86" s="1"/>
  <c r="B326" i="86" s="1"/>
  <c r="B347" i="86" s="1"/>
  <c r="B363" i="86" s="1"/>
  <c r="B236" i="86"/>
  <c r="B256" i="147"/>
  <c r="B272" i="147" s="1"/>
  <c r="B312" i="147" s="1"/>
  <c r="B328" i="147" s="1"/>
  <c r="B349" i="147" s="1"/>
  <c r="B365" i="147" s="1"/>
  <c r="B238" i="147"/>
  <c r="B252" i="148"/>
  <c r="B268" i="148" s="1"/>
  <c r="B308" i="148" s="1"/>
  <c r="B324" i="148" s="1"/>
  <c r="B345" i="148" s="1"/>
  <c r="B361" i="148" s="1"/>
  <c r="B234" i="148"/>
  <c r="B254" i="148"/>
  <c r="B270" i="148" s="1"/>
  <c r="B310" i="148" s="1"/>
  <c r="B326" i="148" s="1"/>
  <c r="B347" i="148" s="1"/>
  <c r="B363" i="148" s="1"/>
  <c r="B236" i="148"/>
  <c r="B246" i="144"/>
  <c r="B262" i="144" s="1"/>
  <c r="B302" i="144" s="1"/>
  <c r="B318" i="144" s="1"/>
  <c r="B339" i="144" s="1"/>
  <c r="B355" i="144" s="1"/>
  <c r="B228" i="144"/>
  <c r="B250" i="141"/>
  <c r="B266" i="141" s="1"/>
  <c r="B306" i="141" s="1"/>
  <c r="B322" i="141" s="1"/>
  <c r="B343" i="141" s="1"/>
  <c r="B359" i="141" s="1"/>
  <c r="B232" i="141"/>
  <c r="B246" i="137"/>
  <c r="B262" i="137" s="1"/>
  <c r="B302" i="137" s="1"/>
  <c r="B318" i="137" s="1"/>
  <c r="B339" i="137" s="1"/>
  <c r="B355" i="137" s="1"/>
  <c r="B228" i="137"/>
  <c r="B253" i="149"/>
  <c r="B269" i="149" s="1"/>
  <c r="B309" i="149" s="1"/>
  <c r="B325" i="149" s="1"/>
  <c r="B346" i="149" s="1"/>
  <c r="B362" i="149" s="1"/>
  <c r="B235" i="149"/>
  <c r="B256" i="149"/>
  <c r="B272" i="149" s="1"/>
  <c r="B312" i="149" s="1"/>
  <c r="B328" i="149" s="1"/>
  <c r="B349" i="149" s="1"/>
  <c r="B365" i="149" s="1"/>
  <c r="B238" i="149"/>
  <c r="B253" i="134"/>
  <c r="B269" i="134" s="1"/>
  <c r="B309" i="134" s="1"/>
  <c r="B325" i="134" s="1"/>
  <c r="B346" i="134" s="1"/>
  <c r="B362" i="134" s="1"/>
  <c r="B235" i="134"/>
  <c r="B246" i="140"/>
  <c r="B262" i="140" s="1"/>
  <c r="B302" i="140" s="1"/>
  <c r="B318" i="140" s="1"/>
  <c r="B339" i="140" s="1"/>
  <c r="B355" i="140" s="1"/>
  <c r="B228" i="140"/>
  <c r="B246" i="134"/>
  <c r="B262" i="134" s="1"/>
  <c r="B302" i="134" s="1"/>
  <c r="B318" i="134" s="1"/>
  <c r="B339" i="134" s="1"/>
  <c r="B355" i="134" s="1"/>
  <c r="B228" i="134"/>
  <c r="B248" i="138"/>
  <c r="B264" i="138" s="1"/>
  <c r="B304" i="138" s="1"/>
  <c r="B320" i="138" s="1"/>
  <c r="B341" i="138" s="1"/>
  <c r="B357" i="138" s="1"/>
  <c r="B230" i="138"/>
  <c r="E267" i="152"/>
  <c r="B238" i="150"/>
  <c r="B256" i="150"/>
  <c r="B272" i="150" s="1"/>
  <c r="B312" i="150" s="1"/>
  <c r="B328" i="150" s="1"/>
  <c r="B349" i="150" s="1"/>
  <c r="B365" i="150" s="1"/>
  <c r="B233" i="147"/>
  <c r="B251" i="147"/>
  <c r="B267" i="147" s="1"/>
  <c r="B307" i="147" s="1"/>
  <c r="B323" i="147" s="1"/>
  <c r="B344" i="147" s="1"/>
  <c r="B360" i="147" s="1"/>
  <c r="B254" i="150"/>
  <c r="B270" i="150" s="1"/>
  <c r="B310" i="150" s="1"/>
  <c r="B326" i="150" s="1"/>
  <c r="B347" i="150" s="1"/>
  <c r="B363" i="150" s="1"/>
  <c r="B236" i="150"/>
  <c r="B234" i="150"/>
  <c r="B252" i="150"/>
  <c r="B268" i="150" s="1"/>
  <c r="B308" i="150" s="1"/>
  <c r="B324" i="150" s="1"/>
  <c r="B345" i="150" s="1"/>
  <c r="B361" i="150" s="1"/>
  <c r="C89" i="194"/>
  <c r="C91" i="194" s="1"/>
  <c r="C93" i="194" s="1"/>
  <c r="B256" i="162"/>
  <c r="B272" i="162" s="1"/>
  <c r="B312" i="162" s="1"/>
  <c r="B328" i="162" s="1"/>
  <c r="B349" i="162" s="1"/>
  <c r="B365" i="162" s="1"/>
  <c r="B238" i="162"/>
  <c r="B255" i="145"/>
  <c r="B271" i="145" s="1"/>
  <c r="B311" i="145" s="1"/>
  <c r="B327" i="145" s="1"/>
  <c r="B348" i="145" s="1"/>
  <c r="B364" i="145" s="1"/>
  <c r="B237" i="145"/>
  <c r="B249" i="139"/>
  <c r="B265" i="139" s="1"/>
  <c r="B305" i="139" s="1"/>
  <c r="B321" i="139" s="1"/>
  <c r="B342" i="139" s="1"/>
  <c r="B358" i="139" s="1"/>
  <c r="B231" i="139"/>
  <c r="B253" i="86"/>
  <c r="B269" i="86" s="1"/>
  <c r="B309" i="86" s="1"/>
  <c r="B325" i="86" s="1"/>
  <c r="B346" i="86" s="1"/>
  <c r="B362" i="86" s="1"/>
  <c r="B235" i="86"/>
  <c r="B254" i="141"/>
  <c r="B270" i="141" s="1"/>
  <c r="B310" i="141" s="1"/>
  <c r="B326" i="141" s="1"/>
  <c r="B347" i="141" s="1"/>
  <c r="B363" i="141" s="1"/>
  <c r="B236" i="141"/>
  <c r="B254" i="147"/>
  <c r="B270" i="147" s="1"/>
  <c r="B310" i="147" s="1"/>
  <c r="B326" i="147" s="1"/>
  <c r="B347" i="147" s="1"/>
  <c r="B363" i="147" s="1"/>
  <c r="B236" i="147"/>
  <c r="B254" i="145"/>
  <c r="B270" i="145" s="1"/>
  <c r="B310" i="145" s="1"/>
  <c r="B326" i="145" s="1"/>
  <c r="B347" i="145" s="1"/>
  <c r="B363" i="145" s="1"/>
  <c r="B236" i="145"/>
  <c r="B251" i="149"/>
  <c r="B267" i="149" s="1"/>
  <c r="B307" i="149" s="1"/>
  <c r="B323" i="149" s="1"/>
  <c r="B344" i="149" s="1"/>
  <c r="B360" i="149" s="1"/>
  <c r="B233" i="149"/>
  <c r="B255" i="138"/>
  <c r="B271" i="138" s="1"/>
  <c r="B311" i="138" s="1"/>
  <c r="B327" i="138" s="1"/>
  <c r="B348" i="138" s="1"/>
  <c r="B364" i="138" s="1"/>
  <c r="B237" i="138"/>
  <c r="B252" i="147"/>
  <c r="B268" i="147" s="1"/>
  <c r="B308" i="147" s="1"/>
  <c r="B324" i="147" s="1"/>
  <c r="B345" i="147" s="1"/>
  <c r="B361" i="147" s="1"/>
  <c r="B234" i="147"/>
  <c r="B247" i="137"/>
  <c r="B263" i="137" s="1"/>
  <c r="B303" i="137" s="1"/>
  <c r="B319" i="137" s="1"/>
  <c r="B340" i="137" s="1"/>
  <c r="B356" i="137" s="1"/>
  <c r="B229" i="137"/>
  <c r="B249" i="138"/>
  <c r="B265" i="138" s="1"/>
  <c r="B305" i="138" s="1"/>
  <c r="B321" i="138" s="1"/>
  <c r="B342" i="138" s="1"/>
  <c r="B358" i="138" s="1"/>
  <c r="B231" i="138"/>
  <c r="B250" i="143"/>
  <c r="B266" i="143" s="1"/>
  <c r="B306" i="143" s="1"/>
  <c r="B322" i="143" s="1"/>
  <c r="B343" i="143" s="1"/>
  <c r="B359" i="143" s="1"/>
  <c r="B232" i="143"/>
  <c r="B247" i="148"/>
  <c r="B263" i="148" s="1"/>
  <c r="B303" i="148" s="1"/>
  <c r="B319" i="148" s="1"/>
  <c r="B340" i="148" s="1"/>
  <c r="B356" i="148" s="1"/>
  <c r="B229" i="148"/>
  <c r="B247" i="141"/>
  <c r="B263" i="141" s="1"/>
  <c r="B303" i="141" s="1"/>
  <c r="B319" i="141" s="1"/>
  <c r="B340" i="141" s="1"/>
  <c r="B356" i="141" s="1"/>
  <c r="B229" i="141"/>
  <c r="B246" i="136"/>
  <c r="B262" i="136" s="1"/>
  <c r="B302" i="136" s="1"/>
  <c r="B318" i="136" s="1"/>
  <c r="B339" i="136" s="1"/>
  <c r="B355" i="136" s="1"/>
  <c r="B228" i="136"/>
  <c r="B252" i="140"/>
  <c r="B268" i="140" s="1"/>
  <c r="B308" i="140" s="1"/>
  <c r="B324" i="140" s="1"/>
  <c r="B345" i="140" s="1"/>
  <c r="B361" i="140" s="1"/>
  <c r="B234" i="140"/>
  <c r="B246" i="86"/>
  <c r="B262" i="86" s="1"/>
  <c r="B302" i="86" s="1"/>
  <c r="B318" i="86" s="1"/>
  <c r="B339" i="86" s="1"/>
  <c r="B355" i="86" s="1"/>
  <c r="B228" i="86"/>
  <c r="B251" i="142"/>
  <c r="B267" i="142" s="1"/>
  <c r="B307" i="142" s="1"/>
  <c r="B323" i="142" s="1"/>
  <c r="B344" i="142" s="1"/>
  <c r="B360" i="142" s="1"/>
  <c r="B233" i="142"/>
  <c r="B251" i="86"/>
  <c r="B267" i="86" s="1"/>
  <c r="B307" i="86" s="1"/>
  <c r="B323" i="86" s="1"/>
  <c r="B344" i="86" s="1"/>
  <c r="B360" i="86" s="1"/>
  <c r="B233" i="86"/>
  <c r="B246" i="143"/>
  <c r="B262" i="143" s="1"/>
  <c r="B302" i="143" s="1"/>
  <c r="B318" i="143" s="1"/>
  <c r="B339" i="143" s="1"/>
  <c r="B355" i="143" s="1"/>
  <c r="B228" i="143"/>
  <c r="B255" i="162"/>
  <c r="B271" i="162" s="1"/>
  <c r="B311" i="162" s="1"/>
  <c r="B327" i="162" s="1"/>
  <c r="B348" i="162" s="1"/>
  <c r="B364" i="162" s="1"/>
  <c r="B237" i="162"/>
  <c r="B252" i="135"/>
  <c r="B268" i="135" s="1"/>
  <c r="B308" i="135" s="1"/>
  <c r="B324" i="135" s="1"/>
  <c r="B345" i="135" s="1"/>
  <c r="B361" i="135" s="1"/>
  <c r="B234" i="135"/>
  <c r="B249" i="145"/>
  <c r="B265" i="145" s="1"/>
  <c r="B305" i="145" s="1"/>
  <c r="B321" i="145" s="1"/>
  <c r="B342" i="145" s="1"/>
  <c r="B358" i="145" s="1"/>
  <c r="B231" i="145"/>
  <c r="B256" i="134"/>
  <c r="B272" i="134" s="1"/>
  <c r="B312" i="134" s="1"/>
  <c r="B328" i="134" s="1"/>
  <c r="B349" i="134" s="1"/>
  <c r="B365" i="134" s="1"/>
  <c r="B238" i="134"/>
  <c r="B248" i="148"/>
  <c r="B264" i="148" s="1"/>
  <c r="B304" i="148" s="1"/>
  <c r="B320" i="148" s="1"/>
  <c r="B341" i="148" s="1"/>
  <c r="B357" i="148" s="1"/>
  <c r="B230" i="148"/>
  <c r="B252" i="138"/>
  <c r="B268" i="138" s="1"/>
  <c r="B308" i="138" s="1"/>
  <c r="B324" i="138" s="1"/>
  <c r="B345" i="138" s="1"/>
  <c r="B361" i="138" s="1"/>
  <c r="B234" i="138"/>
  <c r="B254" i="146"/>
  <c r="B270" i="146" s="1"/>
  <c r="B310" i="146" s="1"/>
  <c r="B326" i="146" s="1"/>
  <c r="B347" i="146" s="1"/>
  <c r="B363" i="146" s="1"/>
  <c r="B236" i="146"/>
  <c r="B249" i="135"/>
  <c r="B265" i="135" s="1"/>
  <c r="B305" i="135" s="1"/>
  <c r="B321" i="135" s="1"/>
  <c r="B342" i="135" s="1"/>
  <c r="B358" i="135" s="1"/>
  <c r="B231" i="135"/>
  <c r="B248" i="140"/>
  <c r="B264" i="140" s="1"/>
  <c r="B304" i="140" s="1"/>
  <c r="B320" i="140" s="1"/>
  <c r="B341" i="140" s="1"/>
  <c r="B357" i="140" s="1"/>
  <c r="B230" i="140"/>
  <c r="B254" i="135"/>
  <c r="B270" i="135" s="1"/>
  <c r="B310" i="135" s="1"/>
  <c r="B326" i="135" s="1"/>
  <c r="B347" i="135" s="1"/>
  <c r="B363" i="135" s="1"/>
  <c r="B236" i="135"/>
  <c r="B251" i="151"/>
  <c r="B267" i="151" s="1"/>
  <c r="B307" i="151" s="1"/>
  <c r="B323" i="151" s="1"/>
  <c r="B344" i="151" s="1"/>
  <c r="B360" i="151" s="1"/>
  <c r="B233" i="151"/>
  <c r="B246" i="149"/>
  <c r="B262" i="149" s="1"/>
  <c r="B302" i="149" s="1"/>
  <c r="B318" i="149" s="1"/>
  <c r="B339" i="149" s="1"/>
  <c r="B355" i="149" s="1"/>
  <c r="B228" i="149"/>
  <c r="B251" i="145"/>
  <c r="B267" i="145" s="1"/>
  <c r="B307" i="145" s="1"/>
  <c r="B323" i="145" s="1"/>
  <c r="B344" i="145" s="1"/>
  <c r="B360" i="145" s="1"/>
  <c r="B233" i="145"/>
  <c r="B248" i="162"/>
  <c r="B264" i="162" s="1"/>
  <c r="B304" i="162" s="1"/>
  <c r="B320" i="162" s="1"/>
  <c r="B341" i="162" s="1"/>
  <c r="B357" i="162" s="1"/>
  <c r="B230" i="162"/>
  <c r="B251" i="148"/>
  <c r="B267" i="148" s="1"/>
  <c r="B307" i="148" s="1"/>
  <c r="B323" i="148" s="1"/>
  <c r="B344" i="148" s="1"/>
  <c r="B360" i="148" s="1"/>
  <c r="B233" i="148"/>
  <c r="B249" i="141"/>
  <c r="B265" i="141" s="1"/>
  <c r="B305" i="141" s="1"/>
  <c r="B321" i="141" s="1"/>
  <c r="B342" i="141" s="1"/>
  <c r="B358" i="141" s="1"/>
  <c r="B231" i="141"/>
  <c r="B249" i="143"/>
  <c r="B265" i="143" s="1"/>
  <c r="B305" i="143" s="1"/>
  <c r="B321" i="143" s="1"/>
  <c r="B342" i="143" s="1"/>
  <c r="B358" i="143" s="1"/>
  <c r="B231" i="143"/>
  <c r="B247" i="135"/>
  <c r="B263" i="135" s="1"/>
  <c r="B303" i="135" s="1"/>
  <c r="B319" i="135" s="1"/>
  <c r="B340" i="135" s="1"/>
  <c r="B356" i="135" s="1"/>
  <c r="B229" i="135"/>
  <c r="B252" i="143"/>
  <c r="B268" i="143" s="1"/>
  <c r="B308" i="143" s="1"/>
  <c r="B324" i="143" s="1"/>
  <c r="B345" i="143" s="1"/>
  <c r="B361" i="143" s="1"/>
  <c r="B234" i="143"/>
  <c r="B248" i="136"/>
  <c r="B264" i="136" s="1"/>
  <c r="B304" i="136" s="1"/>
  <c r="B320" i="136" s="1"/>
  <c r="B341" i="136" s="1"/>
  <c r="B357" i="136" s="1"/>
  <c r="B230" i="136"/>
  <c r="B246" i="141"/>
  <c r="B262" i="141" s="1"/>
  <c r="B302" i="141" s="1"/>
  <c r="B318" i="141" s="1"/>
  <c r="B339" i="141" s="1"/>
  <c r="B355" i="141" s="1"/>
  <c r="B228" i="141"/>
  <c r="B256" i="140"/>
  <c r="B272" i="140" s="1"/>
  <c r="B312" i="140" s="1"/>
  <c r="B328" i="140" s="1"/>
  <c r="B349" i="140" s="1"/>
  <c r="B365" i="140" s="1"/>
  <c r="B238" i="140"/>
  <c r="B251" i="146"/>
  <c r="B267" i="146" s="1"/>
  <c r="B307" i="146" s="1"/>
  <c r="B323" i="146" s="1"/>
  <c r="B344" i="146" s="1"/>
  <c r="B360" i="146" s="1"/>
  <c r="B233" i="146"/>
  <c r="B256" i="144"/>
  <c r="B272" i="144" s="1"/>
  <c r="B312" i="144" s="1"/>
  <c r="B328" i="144" s="1"/>
  <c r="B349" i="144" s="1"/>
  <c r="B365" i="144" s="1"/>
  <c r="B238" i="144"/>
  <c r="B252" i="142"/>
  <c r="B268" i="142" s="1"/>
  <c r="B308" i="142" s="1"/>
  <c r="B324" i="142" s="1"/>
  <c r="B345" i="142" s="1"/>
  <c r="B361" i="142" s="1"/>
  <c r="B234" i="142"/>
  <c r="B254" i="144"/>
  <c r="B270" i="144" s="1"/>
  <c r="B310" i="144" s="1"/>
  <c r="B326" i="144" s="1"/>
  <c r="B347" i="144" s="1"/>
  <c r="B363" i="144" s="1"/>
  <c r="B236" i="144"/>
  <c r="B250" i="142"/>
  <c r="B266" i="142" s="1"/>
  <c r="B306" i="142" s="1"/>
  <c r="B322" i="142" s="1"/>
  <c r="B343" i="142" s="1"/>
  <c r="B359" i="142" s="1"/>
  <c r="B232" i="142"/>
  <c r="B249" i="162"/>
  <c r="B265" i="162" s="1"/>
  <c r="B305" i="162" s="1"/>
  <c r="B321" i="162" s="1"/>
  <c r="B342" i="162" s="1"/>
  <c r="B358" i="162" s="1"/>
  <c r="B231" i="162"/>
  <c r="B248" i="142"/>
  <c r="B264" i="142" s="1"/>
  <c r="B304" i="142" s="1"/>
  <c r="B320" i="142" s="1"/>
  <c r="B341" i="142" s="1"/>
  <c r="B357" i="142" s="1"/>
  <c r="B230" i="142"/>
  <c r="B255" i="141"/>
  <c r="B271" i="141" s="1"/>
  <c r="B311" i="141" s="1"/>
  <c r="B327" i="141" s="1"/>
  <c r="B348" i="141" s="1"/>
  <c r="B364" i="141" s="1"/>
  <c r="B237" i="141"/>
  <c r="B255" i="139"/>
  <c r="B271" i="139" s="1"/>
  <c r="B311" i="139" s="1"/>
  <c r="B327" i="139" s="1"/>
  <c r="B348" i="139" s="1"/>
  <c r="B364" i="139" s="1"/>
  <c r="B237" i="139"/>
  <c r="B252" i="162"/>
  <c r="B268" i="162" s="1"/>
  <c r="B308" i="162" s="1"/>
  <c r="B324" i="162" s="1"/>
  <c r="B345" i="162" s="1"/>
  <c r="B361" i="162" s="1"/>
  <c r="B234" i="162"/>
  <c r="B252" i="134"/>
  <c r="B268" i="134" s="1"/>
  <c r="B308" i="134" s="1"/>
  <c r="B324" i="134" s="1"/>
  <c r="B345" i="134" s="1"/>
  <c r="B361" i="134" s="1"/>
  <c r="B234" i="134"/>
  <c r="B254" i="149"/>
  <c r="B270" i="149" s="1"/>
  <c r="B310" i="149" s="1"/>
  <c r="B326" i="149" s="1"/>
  <c r="B347" i="149" s="1"/>
  <c r="B363" i="149" s="1"/>
  <c r="B236" i="149"/>
  <c r="B247" i="146"/>
  <c r="B263" i="146" s="1"/>
  <c r="B303" i="146" s="1"/>
  <c r="B319" i="146" s="1"/>
  <c r="B340" i="146" s="1"/>
  <c r="B356" i="146" s="1"/>
  <c r="B229" i="146"/>
  <c r="B249" i="134"/>
  <c r="B265" i="134" s="1"/>
  <c r="B305" i="134" s="1"/>
  <c r="B321" i="134" s="1"/>
  <c r="B342" i="134" s="1"/>
  <c r="B358" i="134" s="1"/>
  <c r="B231" i="134"/>
  <c r="B251" i="144"/>
  <c r="B267" i="144" s="1"/>
  <c r="B307" i="144" s="1"/>
  <c r="B323" i="144" s="1"/>
  <c r="B344" i="144" s="1"/>
  <c r="B360" i="144" s="1"/>
  <c r="B233" i="144"/>
  <c r="B253" i="162"/>
  <c r="B269" i="162" s="1"/>
  <c r="B309" i="162" s="1"/>
  <c r="B325" i="162" s="1"/>
  <c r="B346" i="162" s="1"/>
  <c r="B362" i="162" s="1"/>
  <c r="B235" i="162"/>
  <c r="B248" i="145"/>
  <c r="B264" i="145" s="1"/>
  <c r="B304" i="145" s="1"/>
  <c r="B320" i="145" s="1"/>
  <c r="B341" i="145" s="1"/>
  <c r="B357" i="145" s="1"/>
  <c r="B230" i="145"/>
  <c r="B254" i="137"/>
  <c r="B270" i="137" s="1"/>
  <c r="B310" i="137" s="1"/>
  <c r="B326" i="137" s="1"/>
  <c r="B347" i="137" s="1"/>
  <c r="B363" i="137" s="1"/>
  <c r="B236" i="137"/>
  <c r="B247" i="139"/>
  <c r="B263" i="139" s="1"/>
  <c r="B303" i="139" s="1"/>
  <c r="B319" i="139" s="1"/>
  <c r="B340" i="139" s="1"/>
  <c r="B356" i="139" s="1"/>
  <c r="B229" i="139"/>
  <c r="B248" i="151"/>
  <c r="B264" i="151" s="1"/>
  <c r="B304" i="151" s="1"/>
  <c r="B320" i="151" s="1"/>
  <c r="B341" i="151" s="1"/>
  <c r="B357" i="151" s="1"/>
  <c r="B230" i="151"/>
  <c r="B256" i="136"/>
  <c r="B272" i="136" s="1"/>
  <c r="B312" i="136" s="1"/>
  <c r="B328" i="136" s="1"/>
  <c r="B349" i="136" s="1"/>
  <c r="B365" i="136" s="1"/>
  <c r="B238" i="136"/>
  <c r="B247" i="144"/>
  <c r="B263" i="144" s="1"/>
  <c r="B303" i="144" s="1"/>
  <c r="B319" i="144" s="1"/>
  <c r="B340" i="144" s="1"/>
  <c r="B356" i="144" s="1"/>
  <c r="B229" i="144"/>
  <c r="B250" i="135"/>
  <c r="B266" i="135" s="1"/>
  <c r="B306" i="135" s="1"/>
  <c r="B322" i="135" s="1"/>
  <c r="B343" i="135" s="1"/>
  <c r="B359" i="135" s="1"/>
  <c r="B232" i="135"/>
  <c r="B256" i="138"/>
  <c r="B272" i="138" s="1"/>
  <c r="B312" i="138" s="1"/>
  <c r="B328" i="138" s="1"/>
  <c r="B349" i="138" s="1"/>
  <c r="B365" i="138" s="1"/>
  <c r="B238" i="138"/>
  <c r="B254" i="162"/>
  <c r="B270" i="162" s="1"/>
  <c r="B310" i="162" s="1"/>
  <c r="B326" i="162" s="1"/>
  <c r="B347" i="162" s="1"/>
  <c r="B363" i="162" s="1"/>
  <c r="B236" i="162"/>
  <c r="B255" i="135"/>
  <c r="B271" i="135" s="1"/>
  <c r="B311" i="135" s="1"/>
  <c r="B327" i="135" s="1"/>
  <c r="B348" i="135" s="1"/>
  <c r="B364" i="135" s="1"/>
  <c r="B237" i="135"/>
  <c r="B256" i="146"/>
  <c r="B272" i="146" s="1"/>
  <c r="B312" i="146" s="1"/>
  <c r="B328" i="146" s="1"/>
  <c r="B349" i="146" s="1"/>
  <c r="B365" i="146" s="1"/>
  <c r="B238" i="146"/>
  <c r="B251" i="134"/>
  <c r="B267" i="134" s="1"/>
  <c r="B307" i="134" s="1"/>
  <c r="B323" i="134" s="1"/>
  <c r="B344" i="134" s="1"/>
  <c r="B360" i="134" s="1"/>
  <c r="B233" i="134"/>
  <c r="B252" i="149"/>
  <c r="B268" i="149" s="1"/>
  <c r="B308" i="149" s="1"/>
  <c r="B324" i="149" s="1"/>
  <c r="B345" i="149" s="1"/>
  <c r="B361" i="149" s="1"/>
  <c r="B234" i="149"/>
  <c r="B255" i="134"/>
  <c r="B271" i="134" s="1"/>
  <c r="B311" i="134" s="1"/>
  <c r="B327" i="134" s="1"/>
  <c r="B348" i="134" s="1"/>
  <c r="B364" i="134" s="1"/>
  <c r="B237" i="134"/>
  <c r="B254" i="143"/>
  <c r="B270" i="143" s="1"/>
  <c r="B310" i="143" s="1"/>
  <c r="B326" i="143" s="1"/>
  <c r="B347" i="143" s="1"/>
  <c r="B363" i="143" s="1"/>
  <c r="B236" i="143"/>
  <c r="B247" i="147"/>
  <c r="B263" i="147" s="1"/>
  <c r="B303" i="147" s="1"/>
  <c r="B319" i="147" s="1"/>
  <c r="B340" i="147" s="1"/>
  <c r="B356" i="147" s="1"/>
  <c r="B229" i="147"/>
  <c r="B247" i="143"/>
  <c r="B263" i="143" s="1"/>
  <c r="B303" i="143" s="1"/>
  <c r="B319" i="143" s="1"/>
  <c r="B340" i="143" s="1"/>
  <c r="B356" i="143" s="1"/>
  <c r="B229" i="143"/>
  <c r="B256" i="142"/>
  <c r="B272" i="142" s="1"/>
  <c r="B312" i="142" s="1"/>
  <c r="B328" i="142" s="1"/>
  <c r="B349" i="142" s="1"/>
  <c r="B365" i="142" s="1"/>
  <c r="B238" i="142"/>
  <c r="B251" i="150"/>
  <c r="B267" i="150" s="1"/>
  <c r="B307" i="150" s="1"/>
  <c r="B323" i="150" s="1"/>
  <c r="B344" i="150" s="1"/>
  <c r="B360" i="150" s="1"/>
  <c r="B233" i="150"/>
  <c r="B253" i="139"/>
  <c r="B269" i="139" s="1"/>
  <c r="B309" i="139" s="1"/>
  <c r="B325" i="139" s="1"/>
  <c r="B346" i="139" s="1"/>
  <c r="B362" i="139" s="1"/>
  <c r="B235" i="139"/>
  <c r="B255" i="150"/>
  <c r="B271" i="150" s="1"/>
  <c r="B311" i="150" s="1"/>
  <c r="B327" i="150" s="1"/>
  <c r="B348" i="150" s="1"/>
  <c r="B364" i="150" s="1"/>
  <c r="B237" i="150"/>
  <c r="B250" i="151"/>
  <c r="B266" i="151" s="1"/>
  <c r="B306" i="151" s="1"/>
  <c r="B322" i="151" s="1"/>
  <c r="B343" i="151" s="1"/>
  <c r="B359" i="151" s="1"/>
  <c r="B232" i="151"/>
  <c r="B251" i="143"/>
  <c r="B267" i="143" s="1"/>
  <c r="B307" i="143" s="1"/>
  <c r="B323" i="143" s="1"/>
  <c r="B344" i="143" s="1"/>
  <c r="B360" i="143" s="1"/>
  <c r="B233" i="143"/>
  <c r="B253" i="142"/>
  <c r="B269" i="142" s="1"/>
  <c r="B309" i="142" s="1"/>
  <c r="B325" i="142" s="1"/>
  <c r="B346" i="142" s="1"/>
  <c r="B362" i="142" s="1"/>
  <c r="B235" i="142"/>
  <c r="B254" i="136"/>
  <c r="B270" i="136" s="1"/>
  <c r="B310" i="136" s="1"/>
  <c r="B326" i="136" s="1"/>
  <c r="B347" i="136" s="1"/>
  <c r="B363" i="136" s="1"/>
  <c r="B236" i="136"/>
  <c r="B246" i="162"/>
  <c r="B262" i="162" s="1"/>
  <c r="B302" i="162" s="1"/>
  <c r="B318" i="162" s="1"/>
  <c r="B339" i="162" s="1"/>
  <c r="B355" i="162" s="1"/>
  <c r="B228" i="162"/>
  <c r="B249" i="136"/>
  <c r="B265" i="136" s="1"/>
  <c r="B305" i="136" s="1"/>
  <c r="B321" i="136" s="1"/>
  <c r="B342" i="136" s="1"/>
  <c r="B358" i="136" s="1"/>
  <c r="B231" i="136"/>
  <c r="B249" i="148"/>
  <c r="B265" i="148" s="1"/>
  <c r="B305" i="148" s="1"/>
  <c r="B321" i="148" s="1"/>
  <c r="B342" i="148" s="1"/>
  <c r="B358" i="148" s="1"/>
  <c r="B231" i="148"/>
  <c r="B249" i="149"/>
  <c r="B265" i="149" s="1"/>
  <c r="B305" i="149" s="1"/>
  <c r="B321" i="149" s="1"/>
  <c r="B342" i="149" s="1"/>
  <c r="B358" i="149" s="1"/>
  <c r="B231" i="149"/>
  <c r="B247" i="150"/>
  <c r="B263" i="150" s="1"/>
  <c r="B303" i="150" s="1"/>
  <c r="B319" i="150" s="1"/>
  <c r="B340" i="150" s="1"/>
  <c r="B356" i="150" s="1"/>
  <c r="B229" i="150"/>
  <c r="B248" i="135"/>
  <c r="B264" i="135" s="1"/>
  <c r="B304" i="135" s="1"/>
  <c r="B320" i="135" s="1"/>
  <c r="B341" i="135" s="1"/>
  <c r="B357" i="135" s="1"/>
  <c r="B230" i="135"/>
  <c r="B256" i="137"/>
  <c r="B272" i="137" s="1"/>
  <c r="B312" i="137" s="1"/>
  <c r="B328" i="137" s="1"/>
  <c r="B349" i="137" s="1"/>
  <c r="B365" i="137" s="1"/>
  <c r="B238" i="137"/>
  <c r="B255" i="136"/>
  <c r="B271" i="136" s="1"/>
  <c r="B311" i="136" s="1"/>
  <c r="B327" i="136" s="1"/>
  <c r="B348" i="136" s="1"/>
  <c r="B364" i="136" s="1"/>
  <c r="B237" i="136"/>
  <c r="B255" i="143"/>
  <c r="B271" i="143" s="1"/>
  <c r="B311" i="143" s="1"/>
  <c r="B327" i="143" s="1"/>
  <c r="B348" i="143" s="1"/>
  <c r="B364" i="143" s="1"/>
  <c r="B237" i="143"/>
  <c r="B252" i="137"/>
  <c r="B268" i="137" s="1"/>
  <c r="B308" i="137" s="1"/>
  <c r="B324" i="137" s="1"/>
  <c r="B345" i="137" s="1"/>
  <c r="B361" i="137" s="1"/>
  <c r="B234" i="137"/>
  <c r="B251" i="138"/>
  <c r="B267" i="138" s="1"/>
  <c r="B307" i="138" s="1"/>
  <c r="B323" i="138" s="1"/>
  <c r="B344" i="138" s="1"/>
  <c r="B360" i="138" s="1"/>
  <c r="B233" i="138"/>
  <c r="B246" i="148"/>
  <c r="B262" i="148" s="1"/>
  <c r="B302" i="148" s="1"/>
  <c r="B318" i="148" s="1"/>
  <c r="B339" i="148" s="1"/>
  <c r="B355" i="148" s="1"/>
  <c r="B228" i="148"/>
  <c r="B247" i="138"/>
  <c r="B263" i="138" s="1"/>
  <c r="B303" i="138" s="1"/>
  <c r="B319" i="138" s="1"/>
  <c r="B340" i="138" s="1"/>
  <c r="B356" i="138" s="1"/>
  <c r="B229" i="138"/>
  <c r="B253" i="147"/>
  <c r="B269" i="147" s="1"/>
  <c r="B309" i="147" s="1"/>
  <c r="B325" i="147" s="1"/>
  <c r="B346" i="147" s="1"/>
  <c r="B362" i="147" s="1"/>
  <c r="B235" i="147"/>
  <c r="B250" i="147"/>
  <c r="B266" i="147" s="1"/>
  <c r="B306" i="147" s="1"/>
  <c r="B322" i="147" s="1"/>
  <c r="B343" i="147" s="1"/>
  <c r="B359" i="147" s="1"/>
  <c r="B232" i="147"/>
  <c r="B254" i="138"/>
  <c r="B270" i="138" s="1"/>
  <c r="B310" i="138" s="1"/>
  <c r="B326" i="138" s="1"/>
  <c r="B347" i="138" s="1"/>
  <c r="B363" i="138" s="1"/>
  <c r="B236" i="138"/>
  <c r="B253" i="137"/>
  <c r="B269" i="137" s="1"/>
  <c r="B309" i="137" s="1"/>
  <c r="B325" i="137" s="1"/>
  <c r="B346" i="137" s="1"/>
  <c r="B362" i="137" s="1"/>
  <c r="B235" i="137"/>
  <c r="B247" i="136"/>
  <c r="B263" i="136" s="1"/>
  <c r="B303" i="136" s="1"/>
  <c r="B319" i="136" s="1"/>
  <c r="B340" i="136" s="1"/>
  <c r="B356" i="136" s="1"/>
  <c r="B229" i="136"/>
  <c r="B247" i="140"/>
  <c r="B263" i="140" s="1"/>
  <c r="B303" i="140" s="1"/>
  <c r="B319" i="140" s="1"/>
  <c r="B340" i="140" s="1"/>
  <c r="B356" i="140" s="1"/>
  <c r="B229" i="140"/>
  <c r="B251" i="136"/>
  <c r="B267" i="136" s="1"/>
  <c r="B307" i="136" s="1"/>
  <c r="B323" i="136" s="1"/>
  <c r="B344" i="136" s="1"/>
  <c r="B360" i="136" s="1"/>
  <c r="B233" i="136"/>
  <c r="B253" i="141"/>
  <c r="B269" i="141" s="1"/>
  <c r="B309" i="141" s="1"/>
  <c r="B325" i="141" s="1"/>
  <c r="B346" i="141" s="1"/>
  <c r="B362" i="141" s="1"/>
  <c r="B235" i="141"/>
  <c r="B252" i="151"/>
  <c r="B268" i="151" s="1"/>
  <c r="B308" i="151" s="1"/>
  <c r="B324" i="151" s="1"/>
  <c r="B345" i="151" s="1"/>
  <c r="B361" i="151" s="1"/>
  <c r="B234" i="151"/>
  <c r="T266" i="92"/>
  <c r="X268" i="92"/>
  <c r="X273" i="92"/>
  <c r="D229" i="92"/>
  <c r="C303" i="92"/>
  <c r="J286" i="92"/>
  <c r="D155" i="92"/>
  <c r="D309" i="92" s="1"/>
  <c r="D151" i="92"/>
  <c r="D305" i="92" s="1"/>
  <c r="D147" i="92"/>
  <c r="D301" i="92" s="1"/>
  <c r="D143" i="92"/>
  <c r="D297" i="92" s="1"/>
  <c r="D139" i="92"/>
  <c r="D293" i="92" s="1"/>
  <c r="D154" i="92"/>
  <c r="D150" i="92"/>
  <c r="D304" i="92" s="1"/>
  <c r="D146" i="92"/>
  <c r="D300" i="92" s="1"/>
  <c r="D142" i="92"/>
  <c r="D296" i="92" s="1"/>
  <c r="D138" i="92"/>
  <c r="D153" i="92"/>
  <c r="D307" i="92" s="1"/>
  <c r="D149" i="92"/>
  <c r="D145" i="92"/>
  <c r="D141" i="92"/>
  <c r="D295" i="92" s="1"/>
  <c r="D137" i="92"/>
  <c r="D291" i="92" s="1"/>
  <c r="D156" i="92"/>
  <c r="D152" i="92"/>
  <c r="D306" i="92" s="1"/>
  <c r="D148" i="92"/>
  <c r="D302" i="92" s="1"/>
  <c r="D144" i="92"/>
  <c r="D298" i="92" s="1"/>
  <c r="D140" i="92"/>
  <c r="L60" i="217"/>
  <c r="R75" i="155"/>
  <c r="Q123" i="155"/>
  <c r="Q125" i="155" s="1"/>
  <c r="Q129" i="155" s="1"/>
  <c r="Q338" i="92"/>
  <c r="C308" i="92"/>
  <c r="C337" i="92" s="1"/>
  <c r="C299" i="92"/>
  <c r="C328" i="92" s="1"/>
  <c r="Q329" i="92"/>
  <c r="C158" i="92"/>
  <c r="U20" i="93"/>
  <c r="U34" i="93"/>
  <c r="V23" i="93"/>
  <c r="Q322" i="92"/>
  <c r="C292" i="92"/>
  <c r="C321" i="92" s="1"/>
  <c r="Q333" i="92"/>
  <c r="C332" i="92"/>
  <c r="S33" i="227"/>
  <c r="S39" i="227"/>
  <c r="R83" i="227" s="1"/>
  <c r="R85" i="227" s="1"/>
  <c r="R87" i="227" s="1"/>
  <c r="T22" i="93"/>
  <c r="T58" i="155"/>
  <c r="U54" i="108"/>
  <c r="U38" i="108" s="1"/>
  <c r="T28" i="227"/>
  <c r="S59" i="155"/>
  <c r="S65" i="155" s="1"/>
  <c r="S33" i="93"/>
  <c r="T55" i="108"/>
  <c r="S81" i="155"/>
  <c r="S64" i="155"/>
  <c r="S69" i="155" s="1"/>
  <c r="E80" i="92"/>
  <c r="S19" i="113"/>
  <c r="S20" i="113" s="1"/>
  <c r="S34" i="113" s="1"/>
  <c r="F267" i="152" s="1"/>
  <c r="S31" i="152"/>
  <c r="T53" i="108"/>
  <c r="S57" i="155"/>
  <c r="S63" i="155" s="1"/>
  <c r="S44" i="93"/>
  <c r="Q324" i="92"/>
  <c r="C294" i="92"/>
  <c r="C323" i="92" s="1"/>
  <c r="T45" i="93"/>
  <c r="T42" i="93" s="1"/>
  <c r="T31" i="93"/>
  <c r="R220" i="92"/>
  <c r="G234" i="209"/>
  <c r="G237" i="209"/>
  <c r="G235" i="209"/>
  <c r="H85" i="209"/>
  <c r="I152" i="209"/>
  <c r="J50" i="209"/>
  <c r="H163" i="209"/>
  <c r="H182" i="209" s="1"/>
  <c r="I144" i="209"/>
  <c r="I196" i="209" s="1"/>
  <c r="J42" i="209"/>
  <c r="I155" i="209"/>
  <c r="I207" i="209" s="1"/>
  <c r="J53" i="209"/>
  <c r="J54" i="209"/>
  <c r="I156" i="209"/>
  <c r="I208" i="209" s="1"/>
  <c r="I148" i="209"/>
  <c r="I200" i="209" s="1"/>
  <c r="J46" i="209"/>
  <c r="G87" i="209"/>
  <c r="G88" i="209" s="1"/>
  <c r="I151" i="209"/>
  <c r="J49" i="209"/>
  <c r="G223" i="209"/>
  <c r="H62" i="209"/>
  <c r="H76" i="209"/>
  <c r="H80" i="209"/>
  <c r="H75" i="209"/>
  <c r="H84" i="209"/>
  <c r="H79" i="209"/>
  <c r="H72" i="209"/>
  <c r="H68" i="209"/>
  <c r="H71" i="209"/>
  <c r="H73" i="209"/>
  <c r="H69" i="209"/>
  <c r="H74" i="209"/>
  <c r="H78" i="209"/>
  <c r="H67" i="209"/>
  <c r="H83" i="209"/>
  <c r="H86" i="209"/>
  <c r="H77" i="209"/>
  <c r="F189" i="209"/>
  <c r="F190" i="209" s="1"/>
  <c r="G184" i="209"/>
  <c r="J149" i="209"/>
  <c r="K47" i="209"/>
  <c r="J145" i="209"/>
  <c r="K43" i="209"/>
  <c r="J154" i="209"/>
  <c r="K52" i="209"/>
  <c r="G183" i="209"/>
  <c r="G179" i="209"/>
  <c r="J162" i="209"/>
  <c r="K60" i="209"/>
  <c r="K41" i="209"/>
  <c r="J143" i="209"/>
  <c r="H164" i="209"/>
  <c r="J150" i="209"/>
  <c r="K48" i="209"/>
  <c r="H82" i="209"/>
  <c r="H81" i="209"/>
  <c r="I153" i="209"/>
  <c r="I205" i="209" s="1"/>
  <c r="J51" i="209"/>
  <c r="I161" i="209"/>
  <c r="I213" i="209" s="1"/>
  <c r="J59" i="209"/>
  <c r="K45" i="209"/>
  <c r="J147" i="209"/>
  <c r="J159" i="209"/>
  <c r="K57" i="209"/>
  <c r="G178" i="209"/>
  <c r="G182" i="209"/>
  <c r="G177" i="209"/>
  <c r="G186" i="209"/>
  <c r="G181" i="209"/>
  <c r="G174" i="209"/>
  <c r="G170" i="209"/>
  <c r="G171" i="209"/>
  <c r="G175" i="209"/>
  <c r="G180" i="209"/>
  <c r="G185" i="209"/>
  <c r="G169" i="209"/>
  <c r="G173" i="209"/>
  <c r="G188" i="209"/>
  <c r="G176" i="209"/>
  <c r="I158" i="209"/>
  <c r="I210" i="209" s="1"/>
  <c r="J56" i="209"/>
  <c r="K160" i="209"/>
  <c r="L58" i="209"/>
  <c r="I157" i="209"/>
  <c r="I209" i="209" s="1"/>
  <c r="J55" i="209"/>
  <c r="J44" i="209"/>
  <c r="I146" i="209"/>
  <c r="I198" i="209" s="1"/>
  <c r="I61" i="209"/>
  <c r="I81" i="209" s="1"/>
  <c r="G172" i="209"/>
  <c r="E53" i="198"/>
  <c r="G53" i="198" s="1"/>
  <c r="I53" i="198" s="1"/>
  <c r="C89" i="201"/>
  <c r="C91" i="201" s="1"/>
  <c r="C89" i="202"/>
  <c r="C91" i="202" s="1"/>
  <c r="C93" i="202" s="1"/>
  <c r="E53" i="200"/>
  <c r="G53" i="200" s="1"/>
  <c r="I53" i="200" s="1"/>
  <c r="C89" i="204"/>
  <c r="C91" i="204" s="1"/>
  <c r="C93" i="204" s="1"/>
  <c r="C89" i="195"/>
  <c r="C91" i="195" s="1"/>
  <c r="C89" i="193"/>
  <c r="C91" i="193" s="1"/>
  <c r="C93" i="193" s="1"/>
  <c r="C89" i="191"/>
  <c r="C91" i="191" s="1"/>
  <c r="C93" i="191" s="1"/>
  <c r="C89" i="189"/>
  <c r="C91" i="189" s="1"/>
  <c r="C93" i="189" s="1"/>
  <c r="C89" i="198"/>
  <c r="C91" i="198" s="1"/>
  <c r="C93" i="198" s="1"/>
  <c r="C89" i="187"/>
  <c r="C91" i="187" s="1"/>
  <c r="C93" i="187" s="1"/>
  <c r="E53" i="195"/>
  <c r="G53" i="195" s="1"/>
  <c r="I53" i="195" s="1"/>
  <c r="E53" i="193"/>
  <c r="G53" i="193" s="1"/>
  <c r="I53" i="193" s="1"/>
  <c r="E53" i="186"/>
  <c r="G53" i="186" s="1"/>
  <c r="I53" i="186" s="1"/>
  <c r="C89" i="200"/>
  <c r="C91" i="200" s="1"/>
  <c r="C93" i="200" s="1"/>
  <c r="E53" i="187"/>
  <c r="G53" i="187" s="1"/>
  <c r="I53" i="187" s="1"/>
  <c r="E27" i="199"/>
  <c r="D65" i="199"/>
  <c r="D66" i="199" s="1"/>
  <c r="D65" i="191"/>
  <c r="D66" i="191" s="1"/>
  <c r="E27" i="191"/>
  <c r="D65" i="188"/>
  <c r="D66" i="188" s="1"/>
  <c r="D68" i="188" s="1"/>
  <c r="E27" i="188"/>
  <c r="C79" i="199"/>
  <c r="C81" i="199" s="1"/>
  <c r="F52" i="192"/>
  <c r="H52" i="192" s="1"/>
  <c r="D65" i="187"/>
  <c r="D66" i="187" s="1"/>
  <c r="D68" i="187" s="1"/>
  <c r="E27" i="187"/>
  <c r="D65" i="200"/>
  <c r="D66" i="200" s="1"/>
  <c r="D68" i="200" s="1"/>
  <c r="E27" i="200"/>
  <c r="E28" i="193"/>
  <c r="D76" i="193"/>
  <c r="D77" i="193" s="1"/>
  <c r="E27" i="197"/>
  <c r="D65" i="197"/>
  <c r="D66" i="197" s="1"/>
  <c r="D68" i="197" s="1"/>
  <c r="C79" i="196"/>
  <c r="C81" i="196" s="1"/>
  <c r="D90" i="189"/>
  <c r="D92" i="189" s="1"/>
  <c r="D65" i="195"/>
  <c r="D66" i="195" s="1"/>
  <c r="E27" i="195"/>
  <c r="E27" i="204"/>
  <c r="D65" i="204"/>
  <c r="D66" i="204" s="1"/>
  <c r="D68" i="204" s="1"/>
  <c r="E87" i="204"/>
  <c r="E88" i="204" s="1"/>
  <c r="F29" i="204"/>
  <c r="D76" i="204"/>
  <c r="D77" i="204" s="1"/>
  <c r="E28" i="204"/>
  <c r="C79" i="188"/>
  <c r="C81" i="188" s="1"/>
  <c r="D76" i="203"/>
  <c r="D77" i="203" s="1"/>
  <c r="E28" i="203"/>
  <c r="E28" i="200"/>
  <c r="D76" i="200"/>
  <c r="D77" i="200" s="1"/>
  <c r="C68" i="203"/>
  <c r="C70" i="203" s="1"/>
  <c r="E53" i="194"/>
  <c r="G53" i="194" s="1"/>
  <c r="I53" i="194" s="1"/>
  <c r="F51" i="199"/>
  <c r="H51" i="199" s="1"/>
  <c r="C93" i="192"/>
  <c r="D76" i="190"/>
  <c r="D77" i="190" s="1"/>
  <c r="E28" i="190"/>
  <c r="C79" i="192"/>
  <c r="C81" i="192" s="1"/>
  <c r="C68" i="189"/>
  <c r="C70" i="189" s="1"/>
  <c r="C68" i="187"/>
  <c r="C70" i="187" s="1"/>
  <c r="F52" i="197"/>
  <c r="H52" i="197" s="1"/>
  <c r="F52" i="193"/>
  <c r="H52" i="193" s="1"/>
  <c r="C79" i="202"/>
  <c r="C81" i="202" s="1"/>
  <c r="F29" i="194"/>
  <c r="E87" i="194"/>
  <c r="E88" i="194" s="1"/>
  <c r="C68" i="186"/>
  <c r="C70" i="186" s="1"/>
  <c r="F51" i="196"/>
  <c r="H51" i="196" s="1"/>
  <c r="E53" i="192"/>
  <c r="G53" i="192" s="1"/>
  <c r="I53" i="192" s="1"/>
  <c r="C79" i="186"/>
  <c r="C81" i="186" s="1"/>
  <c r="F52" i="204"/>
  <c r="H52" i="204" s="1"/>
  <c r="C79" i="187"/>
  <c r="C81" i="187" s="1"/>
  <c r="C79" i="200"/>
  <c r="C81" i="200" s="1"/>
  <c r="F51" i="194"/>
  <c r="H51" i="194" s="1"/>
  <c r="F51" i="193"/>
  <c r="H51" i="193" s="1"/>
  <c r="E87" i="192"/>
  <c r="E88" i="192" s="1"/>
  <c r="F29" i="192"/>
  <c r="D90" i="196"/>
  <c r="D92" i="196" s="1"/>
  <c r="E28" i="194"/>
  <c r="D76" i="194"/>
  <c r="D77" i="194" s="1"/>
  <c r="D90" i="188"/>
  <c r="D92" i="188" s="1"/>
  <c r="C89" i="199"/>
  <c r="C91" i="199" s="1"/>
  <c r="C93" i="199" s="1"/>
  <c r="C68" i="199"/>
  <c r="C70" i="199" s="1"/>
  <c r="C68" i="188"/>
  <c r="C70" i="188" s="1"/>
  <c r="E27" i="192"/>
  <c r="D65" i="192"/>
  <c r="D66" i="192" s="1"/>
  <c r="D68" i="192" s="1"/>
  <c r="C93" i="201"/>
  <c r="D90" i="193"/>
  <c r="D92" i="193" s="1"/>
  <c r="E53" i="196"/>
  <c r="G53" i="196" s="1"/>
  <c r="I53" i="196" s="1"/>
  <c r="E53" i="191"/>
  <c r="G53" i="191" s="1"/>
  <c r="I53" i="191" s="1"/>
  <c r="F52" i="199"/>
  <c r="H52" i="199" s="1"/>
  <c r="F52" i="190"/>
  <c r="H52" i="190" s="1"/>
  <c r="F52" i="198"/>
  <c r="H52" i="198" s="1"/>
  <c r="C79" i="201"/>
  <c r="C81" i="201" s="1"/>
  <c r="F29" i="190"/>
  <c r="E87" i="190"/>
  <c r="E88" i="190" s="1"/>
  <c r="F51" i="189"/>
  <c r="H51" i="189" s="1"/>
  <c r="C68" i="202"/>
  <c r="C70" i="202" s="1"/>
  <c r="F51" i="200"/>
  <c r="H51" i="200" s="1"/>
  <c r="E53" i="204"/>
  <c r="G53" i="204" s="1"/>
  <c r="I53" i="204" s="1"/>
  <c r="E87" i="200"/>
  <c r="E88" i="200" s="1"/>
  <c r="F29" i="200"/>
  <c r="D76" i="197"/>
  <c r="D77" i="197" s="1"/>
  <c r="E28" i="197"/>
  <c r="C79" i="193"/>
  <c r="C81" i="193" s="1"/>
  <c r="E27" i="198"/>
  <c r="D65" i="198"/>
  <c r="D66" i="198" s="1"/>
  <c r="E28" i="196"/>
  <c r="D76" i="196"/>
  <c r="D77" i="196" s="1"/>
  <c r="F52" i="191"/>
  <c r="H52" i="191" s="1"/>
  <c r="E53" i="188"/>
  <c r="G53" i="188" s="1"/>
  <c r="I53" i="188" s="1"/>
  <c r="D90" i="199"/>
  <c r="D92" i="199" s="1"/>
  <c r="C68" i="195"/>
  <c r="C70" i="195" s="1"/>
  <c r="F51" i="204"/>
  <c r="H51" i="204" s="1"/>
  <c r="C68" i="196"/>
  <c r="C70" i="196" s="1"/>
  <c r="D90" i="198"/>
  <c r="D92" i="198" s="1"/>
  <c r="E53" i="201"/>
  <c r="G53" i="201" s="1"/>
  <c r="I53" i="201" s="1"/>
  <c r="E53" i="202"/>
  <c r="G53" i="202" s="1"/>
  <c r="I53" i="202" s="1"/>
  <c r="C89" i="196"/>
  <c r="C91" i="196" s="1"/>
  <c r="C93" i="196" s="1"/>
  <c r="F29" i="191"/>
  <c r="E87" i="191"/>
  <c r="E88" i="191" s="1"/>
  <c r="F52" i="195"/>
  <c r="H52" i="195" s="1"/>
  <c r="F52" i="186"/>
  <c r="H52" i="186" s="1"/>
  <c r="C79" i="204"/>
  <c r="C81" i="204" s="1"/>
  <c r="D76" i="188"/>
  <c r="D77" i="188" s="1"/>
  <c r="E28" i="188"/>
  <c r="F51" i="190"/>
  <c r="H51" i="190" s="1"/>
  <c r="D90" i="201"/>
  <c r="D92" i="201" s="1"/>
  <c r="C89" i="186"/>
  <c r="C91" i="186" s="1"/>
  <c r="C93" i="186" s="1"/>
  <c r="C79" i="203"/>
  <c r="C81" i="203" s="1"/>
  <c r="C89" i="190"/>
  <c r="C91" i="190" s="1"/>
  <c r="C93" i="190" s="1"/>
  <c r="C68" i="201"/>
  <c r="C70" i="201" s="1"/>
  <c r="F51" i="203"/>
  <c r="H51" i="203" s="1"/>
  <c r="E27" i="193"/>
  <c r="D65" i="193"/>
  <c r="D66" i="193" s="1"/>
  <c r="D90" i="203"/>
  <c r="D92" i="203" s="1"/>
  <c r="D90" i="202"/>
  <c r="D92" i="202" s="1"/>
  <c r="E87" i="186"/>
  <c r="E88" i="186" s="1"/>
  <c r="F29" i="186"/>
  <c r="C79" i="189"/>
  <c r="C81" i="189" s="1"/>
  <c r="C79" i="194"/>
  <c r="C81" i="194" s="1"/>
  <c r="E87" i="187"/>
  <c r="E88" i="187" s="1"/>
  <c r="F29" i="187"/>
  <c r="C79" i="198"/>
  <c r="C81" i="198" s="1"/>
  <c r="D76" i="201"/>
  <c r="D77" i="201" s="1"/>
  <c r="E28" i="201"/>
  <c r="F51" i="202"/>
  <c r="H51" i="202" s="1"/>
  <c r="C67" i="198"/>
  <c r="C69" i="198" s="1"/>
  <c r="C70" i="198"/>
  <c r="D76" i="202"/>
  <c r="D77" i="202" s="1"/>
  <c r="E28" i="202"/>
  <c r="D90" i="194"/>
  <c r="D92" i="194" s="1"/>
  <c r="F51" i="186"/>
  <c r="H51" i="186" s="1"/>
  <c r="D90" i="197"/>
  <c r="D92" i="197" s="1"/>
  <c r="E28" i="195"/>
  <c r="D76" i="195"/>
  <c r="D77" i="195" s="1"/>
  <c r="E28" i="187"/>
  <c r="D76" i="187"/>
  <c r="D77" i="187" s="1"/>
  <c r="F51" i="201"/>
  <c r="H51" i="201" s="1"/>
  <c r="D65" i="194"/>
  <c r="D66" i="194" s="1"/>
  <c r="D68" i="194" s="1"/>
  <c r="E27" i="194"/>
  <c r="E87" i="195"/>
  <c r="E88" i="195" s="1"/>
  <c r="F29" i="195"/>
  <c r="D90" i="192"/>
  <c r="D92" i="192" s="1"/>
  <c r="F29" i="196"/>
  <c r="E87" i="196"/>
  <c r="E88" i="196" s="1"/>
  <c r="D76" i="189"/>
  <c r="D77" i="189" s="1"/>
  <c r="E28" i="189"/>
  <c r="F51" i="191"/>
  <c r="H51" i="191" s="1"/>
  <c r="F51" i="192"/>
  <c r="H51" i="192" s="1"/>
  <c r="C93" i="195"/>
  <c r="E53" i="197"/>
  <c r="G53" i="197" s="1"/>
  <c r="I53" i="197" s="1"/>
  <c r="D90" i="187"/>
  <c r="D92" i="187" s="1"/>
  <c r="D76" i="198"/>
  <c r="D77" i="198" s="1"/>
  <c r="E28" i="198"/>
  <c r="D90" i="190"/>
  <c r="D92" i="190" s="1"/>
  <c r="D65" i="202"/>
  <c r="D66" i="202" s="1"/>
  <c r="E27" i="202"/>
  <c r="D90" i="200"/>
  <c r="D92" i="200" s="1"/>
  <c r="F51" i="197"/>
  <c r="H51" i="197" s="1"/>
  <c r="C79" i="191"/>
  <c r="C81" i="191" s="1"/>
  <c r="F29" i="189"/>
  <c r="E87" i="189"/>
  <c r="E88" i="189" s="1"/>
  <c r="F51" i="195"/>
  <c r="H51" i="195" s="1"/>
  <c r="D90" i="204"/>
  <c r="D92" i="204" s="1"/>
  <c r="E53" i="203"/>
  <c r="G53" i="203" s="1"/>
  <c r="I53" i="203" s="1"/>
  <c r="F29" i="197"/>
  <c r="E87" i="197"/>
  <c r="E88" i="197" s="1"/>
  <c r="D65" i="190"/>
  <c r="D66" i="190" s="1"/>
  <c r="E27" i="190"/>
  <c r="F52" i="203"/>
  <c r="H52" i="203" s="1"/>
  <c r="D65" i="201"/>
  <c r="D66" i="201" s="1"/>
  <c r="D68" i="201" s="1"/>
  <c r="E27" i="201"/>
  <c r="D90" i="195"/>
  <c r="D92" i="195" s="1"/>
  <c r="F29" i="188"/>
  <c r="E87" i="188"/>
  <c r="E88" i="188" s="1"/>
  <c r="C68" i="191"/>
  <c r="C70" i="191" s="1"/>
  <c r="F51" i="188"/>
  <c r="H51" i="188" s="1"/>
  <c r="C68" i="192"/>
  <c r="C70" i="192" s="1"/>
  <c r="F29" i="193"/>
  <c r="E87" i="193"/>
  <c r="E88" i="193" s="1"/>
  <c r="D76" i="199"/>
  <c r="D77" i="199" s="1"/>
  <c r="E28" i="199"/>
  <c r="C79" i="190"/>
  <c r="C81" i="190" s="1"/>
  <c r="D76" i="192"/>
  <c r="D77" i="192" s="1"/>
  <c r="E28" i="192"/>
  <c r="F52" i="201"/>
  <c r="H52" i="201" s="1"/>
  <c r="E53" i="189"/>
  <c r="G53" i="189" s="1"/>
  <c r="I53" i="189" s="1"/>
  <c r="D65" i="189"/>
  <c r="D66" i="189" s="1"/>
  <c r="E27" i="189"/>
  <c r="F51" i="187"/>
  <c r="H51" i="187" s="1"/>
  <c r="C68" i="200"/>
  <c r="C70" i="200" s="1"/>
  <c r="C89" i="203"/>
  <c r="C91" i="203" s="1"/>
  <c r="C93" i="203" s="1"/>
  <c r="C89" i="197"/>
  <c r="C91" i="197" s="1"/>
  <c r="C93" i="197" s="1"/>
  <c r="C79" i="197"/>
  <c r="C81" i="197" s="1"/>
  <c r="C89" i="188"/>
  <c r="C91" i="188" s="1"/>
  <c r="C93" i="188" s="1"/>
  <c r="C68" i="197"/>
  <c r="C70" i="197" s="1"/>
  <c r="F51" i="198"/>
  <c r="H51" i="198" s="1"/>
  <c r="F52" i="202"/>
  <c r="H52" i="202" s="1"/>
  <c r="F52" i="196"/>
  <c r="H52" i="196" s="1"/>
  <c r="D76" i="191"/>
  <c r="D77" i="191" s="1"/>
  <c r="E28" i="191"/>
  <c r="E87" i="199"/>
  <c r="E88" i="199" s="1"/>
  <c r="F29" i="199"/>
  <c r="E27" i="186"/>
  <c r="D65" i="186"/>
  <c r="D66" i="186" s="1"/>
  <c r="C68" i="204"/>
  <c r="C70" i="204" s="1"/>
  <c r="D65" i="196"/>
  <c r="D66" i="196" s="1"/>
  <c r="D68" i="196" s="1"/>
  <c r="E27" i="196"/>
  <c r="E87" i="198"/>
  <c r="E88" i="198" s="1"/>
  <c r="F29" i="198"/>
  <c r="D90" i="191"/>
  <c r="D92" i="191" s="1"/>
  <c r="C79" i="195"/>
  <c r="C81" i="195" s="1"/>
  <c r="D76" i="186"/>
  <c r="D77" i="186" s="1"/>
  <c r="E28" i="186"/>
  <c r="F52" i="187"/>
  <c r="H52" i="187" s="1"/>
  <c r="F52" i="188"/>
  <c r="H52" i="188" s="1"/>
  <c r="E53" i="199"/>
  <c r="G53" i="199" s="1"/>
  <c r="I53" i="199" s="1"/>
  <c r="C67" i="190"/>
  <c r="C69" i="190" s="1"/>
  <c r="C70" i="190"/>
  <c r="E87" i="201"/>
  <c r="E88" i="201" s="1"/>
  <c r="F29" i="201"/>
  <c r="F52" i="200"/>
  <c r="H52" i="200" s="1"/>
  <c r="C67" i="194"/>
  <c r="C69" i="194" s="1"/>
  <c r="C70" i="194"/>
  <c r="E27" i="203"/>
  <c r="D65" i="203"/>
  <c r="D66" i="203" s="1"/>
  <c r="C68" i="193"/>
  <c r="C70" i="193" s="1"/>
  <c r="E87" i="203"/>
  <c r="E88" i="203" s="1"/>
  <c r="F29" i="203"/>
  <c r="E87" i="202"/>
  <c r="E88" i="202" s="1"/>
  <c r="F29" i="202"/>
  <c r="D90" i="186"/>
  <c r="D92" i="186" s="1"/>
  <c r="F52" i="189"/>
  <c r="H52" i="189" s="1"/>
  <c r="F52" i="194"/>
  <c r="H52" i="194" s="1"/>
  <c r="D89" i="185"/>
  <c r="D91" i="185" s="1"/>
  <c r="E52" i="185"/>
  <c r="G52" i="185" s="1"/>
  <c r="I52" i="185" s="1"/>
  <c r="C88" i="185"/>
  <c r="C90" i="185" s="1"/>
  <c r="C92" i="185" s="1"/>
  <c r="D75" i="185"/>
  <c r="D76" i="185" s="1"/>
  <c r="E28" i="185"/>
  <c r="D64" i="185"/>
  <c r="D65" i="185" s="1"/>
  <c r="E27" i="185"/>
  <c r="F50" i="185"/>
  <c r="H50" i="185" s="1"/>
  <c r="C78" i="185"/>
  <c r="C80" i="185" s="1"/>
  <c r="C67" i="185"/>
  <c r="C69" i="185" s="1"/>
  <c r="E86" i="185"/>
  <c r="E87" i="185" s="1"/>
  <c r="F29" i="185"/>
  <c r="F51" i="185"/>
  <c r="H51" i="185" s="1"/>
  <c r="L193" i="152"/>
  <c r="M78" i="123"/>
  <c r="M74" i="123"/>
  <c r="L189" i="152"/>
  <c r="L195" i="152"/>
  <c r="M80" i="123"/>
  <c r="L185" i="152"/>
  <c r="M70" i="123"/>
  <c r="L194" i="152"/>
  <c r="M79" i="123"/>
  <c r="M75" i="123"/>
  <c r="L190" i="152"/>
  <c r="L186" i="152"/>
  <c r="M71" i="123"/>
  <c r="M73" i="123"/>
  <c r="L188" i="152"/>
  <c r="M77" i="123"/>
  <c r="L192" i="152"/>
  <c r="M62" i="123"/>
  <c r="L177" i="152"/>
  <c r="L171" i="152"/>
  <c r="M56" i="123"/>
  <c r="L178" i="152"/>
  <c r="M63" i="123"/>
  <c r="L170" i="152"/>
  <c r="M55" i="123"/>
  <c r="L173" i="152"/>
  <c r="M58" i="123"/>
  <c r="C279" i="140"/>
  <c r="C224" i="140"/>
  <c r="L179" i="152"/>
  <c r="M64" i="123"/>
  <c r="L175" i="152"/>
  <c r="M60" i="123"/>
  <c r="M59" i="123"/>
  <c r="L174" i="152"/>
  <c r="X266" i="92"/>
  <c r="J285" i="92"/>
  <c r="X282" i="92"/>
  <c r="R216" i="92"/>
  <c r="D228" i="92"/>
  <c r="T273" i="92"/>
  <c r="T277" i="92"/>
  <c r="R225" i="92"/>
  <c r="T268" i="92"/>
  <c r="F286" i="92"/>
  <c r="R211" i="92"/>
  <c r="T282" i="92"/>
  <c r="I110" i="162"/>
  <c r="I92" i="162"/>
  <c r="I110" i="138"/>
  <c r="I92" i="138"/>
  <c r="M92" i="147"/>
  <c r="M110" i="147"/>
  <c r="M110" i="139"/>
  <c r="M92" i="139"/>
  <c r="H110" i="151"/>
  <c r="H92" i="151"/>
  <c r="H110" i="141"/>
  <c r="H92" i="141"/>
  <c r="J110" i="144"/>
  <c r="J92" i="144"/>
  <c r="J110" i="135"/>
  <c r="J92" i="135"/>
  <c r="D110" i="151"/>
  <c r="D92" i="151"/>
  <c r="D110" i="141"/>
  <c r="D92" i="141"/>
  <c r="C110" i="138"/>
  <c r="C92" i="138"/>
  <c r="K110" i="151"/>
  <c r="K92" i="151"/>
  <c r="K110" i="139"/>
  <c r="K92" i="139"/>
  <c r="L110" i="146"/>
  <c r="L92" i="146"/>
  <c r="L110" i="134"/>
  <c r="L92" i="134"/>
  <c r="G110" i="151"/>
  <c r="G92" i="151"/>
  <c r="G110" i="137"/>
  <c r="G92" i="137"/>
  <c r="F110" i="144"/>
  <c r="F92" i="144"/>
  <c r="F110" i="137"/>
  <c r="F92" i="137"/>
  <c r="N110" i="151"/>
  <c r="N92" i="151"/>
  <c r="N110" i="142"/>
  <c r="N92" i="142"/>
  <c r="N92" i="138"/>
  <c r="N110" i="138"/>
  <c r="E110" i="146"/>
  <c r="E92" i="146"/>
  <c r="E110" i="139"/>
  <c r="E92" i="139"/>
  <c r="I110" i="150"/>
  <c r="I92" i="150"/>
  <c r="I110" i="141"/>
  <c r="I92" i="141"/>
  <c r="I110" i="134"/>
  <c r="I92" i="134"/>
  <c r="M110" i="146"/>
  <c r="M92" i="146"/>
  <c r="M110" i="137"/>
  <c r="M92" i="137"/>
  <c r="H110" i="150"/>
  <c r="H92" i="150"/>
  <c r="H110" i="144"/>
  <c r="H92" i="144"/>
  <c r="H92" i="137"/>
  <c r="H110" i="137"/>
  <c r="J110" i="150"/>
  <c r="J92" i="150"/>
  <c r="J110" i="86"/>
  <c r="J92" i="86"/>
  <c r="D110" i="150"/>
  <c r="D92" i="150"/>
  <c r="D110" i="144"/>
  <c r="D92" i="144"/>
  <c r="D92" i="135"/>
  <c r="D110" i="135"/>
  <c r="C110" i="144"/>
  <c r="C92" i="144"/>
  <c r="C110" i="136"/>
  <c r="C92" i="136"/>
  <c r="K110" i="149"/>
  <c r="K92" i="149"/>
  <c r="K110" i="142"/>
  <c r="K92" i="142"/>
  <c r="K110" i="135"/>
  <c r="K92" i="135"/>
  <c r="L110" i="145"/>
  <c r="L92" i="145"/>
  <c r="L110" i="140"/>
  <c r="L92" i="140"/>
  <c r="G110" i="149"/>
  <c r="G92" i="149"/>
  <c r="G110" i="142"/>
  <c r="G92" i="142"/>
  <c r="G110" i="139"/>
  <c r="G92" i="139"/>
  <c r="F110" i="148"/>
  <c r="F92" i="148"/>
  <c r="F110" i="135"/>
  <c r="F92" i="135"/>
  <c r="N110" i="149"/>
  <c r="N92" i="149"/>
  <c r="N110" i="145"/>
  <c r="N92" i="145"/>
  <c r="E110" i="145"/>
  <c r="E92" i="145"/>
  <c r="E110" i="137"/>
  <c r="E92" i="137"/>
  <c r="H110" i="135"/>
  <c r="H92" i="135"/>
  <c r="D110" i="86"/>
  <c r="D92" i="86"/>
  <c r="C92" i="146"/>
  <c r="C110" i="146"/>
  <c r="K92" i="162"/>
  <c r="K110" i="162"/>
  <c r="G110" i="162"/>
  <c r="G92" i="162"/>
  <c r="E92" i="151"/>
  <c r="E110" i="151"/>
  <c r="I92" i="149"/>
  <c r="I110" i="149"/>
  <c r="I92" i="142"/>
  <c r="I110" i="142"/>
  <c r="M110" i="144"/>
  <c r="M92" i="144"/>
  <c r="J110" i="138"/>
  <c r="J92" i="138"/>
  <c r="C92" i="145"/>
  <c r="C110" i="145"/>
  <c r="K92" i="150"/>
  <c r="K110" i="150"/>
  <c r="K92" i="141"/>
  <c r="K110" i="141"/>
  <c r="L110" i="139"/>
  <c r="L92" i="139"/>
  <c r="N110" i="140"/>
  <c r="N92" i="140"/>
  <c r="I92" i="147"/>
  <c r="I110" i="147"/>
  <c r="M92" i="151"/>
  <c r="M110" i="151"/>
  <c r="C92" i="143"/>
  <c r="C110" i="143"/>
  <c r="K92" i="148"/>
  <c r="K110" i="148"/>
  <c r="G110" i="148"/>
  <c r="G92" i="148"/>
  <c r="F110" i="138"/>
  <c r="F92" i="138"/>
  <c r="J110" i="134"/>
  <c r="J92" i="134"/>
  <c r="L92" i="135"/>
  <c r="L110" i="135"/>
  <c r="I110" i="148"/>
  <c r="I92" i="148"/>
  <c r="I110" i="143"/>
  <c r="I92" i="143"/>
  <c r="I110" i="136"/>
  <c r="I92" i="136"/>
  <c r="M110" i="145"/>
  <c r="M92" i="145"/>
  <c r="M110" i="135"/>
  <c r="M92" i="135"/>
  <c r="H110" i="148"/>
  <c r="H92" i="148"/>
  <c r="H110" i="142"/>
  <c r="H92" i="142"/>
  <c r="J110" i="146"/>
  <c r="J92" i="146"/>
  <c r="J110" i="162"/>
  <c r="J92" i="162"/>
  <c r="D110" i="148"/>
  <c r="D92" i="148"/>
  <c r="D110" i="138"/>
  <c r="D92" i="138"/>
  <c r="C110" i="134"/>
  <c r="C92" i="134"/>
  <c r="K110" i="147"/>
  <c r="K92" i="147"/>
  <c r="K110" i="137"/>
  <c r="K92" i="137"/>
  <c r="L110" i="144"/>
  <c r="L92" i="144"/>
  <c r="L110" i="143"/>
  <c r="L92" i="143"/>
  <c r="G110" i="147"/>
  <c r="G92" i="147"/>
  <c r="G110" i="135"/>
  <c r="G92" i="135"/>
  <c r="F110" i="145"/>
  <c r="F92" i="145"/>
  <c r="F110" i="86"/>
  <c r="F92" i="86"/>
  <c r="N110" i="147"/>
  <c r="N92" i="147"/>
  <c r="N110" i="162"/>
  <c r="N92" i="162"/>
  <c r="N92" i="134"/>
  <c r="N110" i="134"/>
  <c r="E110" i="135"/>
  <c r="E92" i="135"/>
  <c r="I110" i="140"/>
  <c r="I92" i="140"/>
  <c r="M110" i="86"/>
  <c r="M92" i="86"/>
  <c r="H110" i="147"/>
  <c r="H92" i="147"/>
  <c r="H110" i="138"/>
  <c r="H92" i="138"/>
  <c r="H92" i="86"/>
  <c r="H110" i="86"/>
  <c r="J110" i="143"/>
  <c r="J92" i="143"/>
  <c r="D110" i="147"/>
  <c r="D92" i="147"/>
  <c r="D110" i="136"/>
  <c r="D92" i="136"/>
  <c r="D110" i="143"/>
  <c r="D92" i="143"/>
  <c r="C110" i="140"/>
  <c r="C92" i="140"/>
  <c r="K110" i="86"/>
  <c r="K92" i="86"/>
  <c r="L110" i="162"/>
  <c r="L92" i="162"/>
  <c r="G92" i="150"/>
  <c r="G110" i="150"/>
  <c r="G92" i="141"/>
  <c r="G110" i="141"/>
  <c r="G110" i="86"/>
  <c r="G92" i="86"/>
  <c r="F110" i="143"/>
  <c r="F92" i="143"/>
  <c r="F110" i="162"/>
  <c r="F92" i="162"/>
  <c r="N110" i="148"/>
  <c r="N92" i="148"/>
  <c r="N110" i="139"/>
  <c r="N92" i="139"/>
  <c r="E92" i="144"/>
  <c r="E110" i="144"/>
  <c r="E110" i="86"/>
  <c r="E92" i="86"/>
  <c r="I92" i="139"/>
  <c r="I110" i="139"/>
  <c r="M110" i="162"/>
  <c r="M92" i="162"/>
  <c r="M110" i="134"/>
  <c r="M92" i="134"/>
  <c r="H110" i="146"/>
  <c r="H92" i="146"/>
  <c r="H110" i="136"/>
  <c r="H92" i="136"/>
  <c r="J110" i="151"/>
  <c r="J92" i="151"/>
  <c r="J110" i="142"/>
  <c r="J92" i="142"/>
  <c r="J92" i="136"/>
  <c r="J110" i="136"/>
  <c r="D110" i="146"/>
  <c r="D92" i="146"/>
  <c r="D110" i="134"/>
  <c r="D92" i="134"/>
  <c r="C110" i="151"/>
  <c r="C92" i="151"/>
  <c r="C110" i="137"/>
  <c r="C92" i="137"/>
  <c r="K110" i="138"/>
  <c r="K92" i="138"/>
  <c r="L110" i="151"/>
  <c r="L92" i="151"/>
  <c r="L110" i="141"/>
  <c r="L92" i="141"/>
  <c r="L92" i="137"/>
  <c r="L110" i="137"/>
  <c r="G110" i="138"/>
  <c r="G92" i="138"/>
  <c r="F110" i="149"/>
  <c r="F92" i="149"/>
  <c r="F110" i="142"/>
  <c r="F92" i="142"/>
  <c r="N110" i="144"/>
  <c r="N92" i="144"/>
  <c r="N110" i="137"/>
  <c r="N92" i="137"/>
  <c r="E110" i="150"/>
  <c r="E92" i="150"/>
  <c r="E110" i="162"/>
  <c r="E92" i="162"/>
  <c r="E110" i="138"/>
  <c r="E92" i="138"/>
  <c r="I110" i="146"/>
  <c r="I92" i="146"/>
  <c r="I110" i="137"/>
  <c r="I92" i="137"/>
  <c r="M110" i="150"/>
  <c r="M92" i="150"/>
  <c r="M110" i="141"/>
  <c r="M92" i="141"/>
  <c r="M110" i="136"/>
  <c r="M92" i="136"/>
  <c r="H110" i="145"/>
  <c r="H92" i="145"/>
  <c r="H110" i="134"/>
  <c r="H92" i="134"/>
  <c r="J110" i="149"/>
  <c r="J92" i="149"/>
  <c r="J110" i="145"/>
  <c r="J92" i="145"/>
  <c r="D110" i="145"/>
  <c r="D92" i="145"/>
  <c r="D110" i="140"/>
  <c r="D92" i="140"/>
  <c r="C110" i="149"/>
  <c r="C92" i="149"/>
  <c r="C110" i="142"/>
  <c r="C92" i="142"/>
  <c r="C110" i="86"/>
  <c r="C92" i="86"/>
  <c r="K110" i="144"/>
  <c r="K92" i="144"/>
  <c r="K110" i="136"/>
  <c r="K92" i="136"/>
  <c r="L110" i="150"/>
  <c r="L92" i="150"/>
  <c r="L110" i="147"/>
  <c r="L92" i="147"/>
  <c r="G110" i="144"/>
  <c r="G92" i="144"/>
  <c r="G110" i="136"/>
  <c r="G92" i="136"/>
  <c r="F110" i="147"/>
  <c r="F92" i="147"/>
  <c r="F110" i="146"/>
  <c r="F92" i="146"/>
  <c r="F92" i="136"/>
  <c r="F110" i="136"/>
  <c r="N110" i="150"/>
  <c r="N92" i="150"/>
  <c r="N110" i="135"/>
  <c r="N92" i="135"/>
  <c r="E110" i="148"/>
  <c r="E92" i="148"/>
  <c r="E110" i="141"/>
  <c r="E92" i="141"/>
  <c r="E110" i="134"/>
  <c r="E92" i="134"/>
  <c r="C92" i="162"/>
  <c r="C110" i="162"/>
  <c r="K92" i="146"/>
  <c r="K110" i="146"/>
  <c r="G110" i="146"/>
  <c r="G92" i="146"/>
  <c r="F110" i="134"/>
  <c r="F92" i="134"/>
  <c r="I92" i="144"/>
  <c r="I110" i="144"/>
  <c r="M110" i="149"/>
  <c r="M92" i="149"/>
  <c r="D110" i="139"/>
  <c r="D92" i="139"/>
  <c r="C92" i="150"/>
  <c r="C110" i="150"/>
  <c r="C92" i="141"/>
  <c r="C110" i="141"/>
  <c r="K92" i="145"/>
  <c r="K110" i="145"/>
  <c r="E110" i="147"/>
  <c r="E92" i="147"/>
  <c r="E110" i="142"/>
  <c r="E92" i="142"/>
  <c r="I110" i="151"/>
  <c r="I92" i="151"/>
  <c r="H110" i="139"/>
  <c r="H92" i="139"/>
  <c r="D92" i="137"/>
  <c r="D110" i="137"/>
  <c r="C92" i="148"/>
  <c r="C110" i="148"/>
  <c r="K92" i="143"/>
  <c r="K110" i="143"/>
  <c r="G110" i="143"/>
  <c r="G92" i="143"/>
  <c r="N110" i="136"/>
  <c r="N92" i="136"/>
  <c r="I110" i="145"/>
  <c r="I92" i="145"/>
  <c r="I110" i="135"/>
  <c r="I92" i="135"/>
  <c r="M110" i="148"/>
  <c r="M92" i="148"/>
  <c r="M110" i="143"/>
  <c r="M92" i="143"/>
  <c r="M110" i="140"/>
  <c r="M92" i="140"/>
  <c r="H110" i="149"/>
  <c r="H92" i="149"/>
  <c r="H110" i="140"/>
  <c r="H92" i="140"/>
  <c r="J110" i="147"/>
  <c r="J92" i="147"/>
  <c r="J110" i="139"/>
  <c r="J92" i="139"/>
  <c r="J92" i="140"/>
  <c r="J110" i="140"/>
  <c r="D110" i="149"/>
  <c r="D92" i="149"/>
  <c r="D110" i="142"/>
  <c r="D92" i="142"/>
  <c r="C110" i="147"/>
  <c r="C92" i="147"/>
  <c r="C110" i="139"/>
  <c r="C92" i="139"/>
  <c r="K110" i="134"/>
  <c r="K92" i="134"/>
  <c r="L110" i="148"/>
  <c r="L92" i="148"/>
  <c r="L110" i="138"/>
  <c r="L92" i="138"/>
  <c r="L92" i="86"/>
  <c r="L110" i="86"/>
  <c r="G110" i="134"/>
  <c r="G92" i="134"/>
  <c r="F110" i="151"/>
  <c r="F92" i="151"/>
  <c r="F110" i="141"/>
  <c r="F92" i="141"/>
  <c r="N110" i="146"/>
  <c r="N92" i="146"/>
  <c r="N110" i="86"/>
  <c r="N92" i="86"/>
  <c r="E92" i="149"/>
  <c r="E110" i="149"/>
  <c r="E110" i="143"/>
  <c r="E92" i="143"/>
  <c r="E110" i="136"/>
  <c r="E92" i="136"/>
  <c r="I110" i="86"/>
  <c r="I92" i="86"/>
  <c r="M92" i="142"/>
  <c r="M110" i="142"/>
  <c r="M110" i="138"/>
  <c r="M92" i="138"/>
  <c r="H110" i="162"/>
  <c r="H92" i="162"/>
  <c r="H110" i="143"/>
  <c r="H92" i="143"/>
  <c r="J110" i="148"/>
  <c r="J92" i="148"/>
  <c r="J110" i="137"/>
  <c r="J92" i="137"/>
  <c r="J110" i="141"/>
  <c r="J92" i="141"/>
  <c r="D110" i="162"/>
  <c r="D92" i="162"/>
  <c r="C110" i="135"/>
  <c r="C92" i="135"/>
  <c r="K110" i="140"/>
  <c r="K92" i="140"/>
  <c r="L110" i="149"/>
  <c r="L92" i="149"/>
  <c r="L110" i="136"/>
  <c r="L92" i="136"/>
  <c r="L110" i="142"/>
  <c r="L92" i="142"/>
  <c r="G92" i="145"/>
  <c r="G110" i="145"/>
  <c r="G110" i="140"/>
  <c r="G92" i="140"/>
  <c r="F110" i="150"/>
  <c r="F92" i="150"/>
  <c r="F110" i="139"/>
  <c r="F92" i="139"/>
  <c r="F92" i="140"/>
  <c r="F110" i="140"/>
  <c r="N110" i="143"/>
  <c r="N92" i="143"/>
  <c r="N110" i="141"/>
  <c r="N92" i="141"/>
  <c r="E110" i="140"/>
  <c r="E92" i="140"/>
  <c r="I285" i="92"/>
  <c r="I286" i="92"/>
  <c r="W277" i="92"/>
  <c r="W268" i="92"/>
  <c r="W273" i="92"/>
  <c r="W266" i="92"/>
  <c r="W282" i="92"/>
  <c r="M285" i="92"/>
  <c r="M286" i="92"/>
  <c r="AA277" i="92"/>
  <c r="AA266" i="92"/>
  <c r="AA273" i="92"/>
  <c r="AA282" i="92"/>
  <c r="AA268" i="92"/>
  <c r="L286" i="92"/>
  <c r="L285" i="92"/>
  <c r="Z277" i="92"/>
  <c r="Z268" i="92"/>
  <c r="Z282" i="92"/>
  <c r="Z266" i="92"/>
  <c r="Z273" i="92"/>
  <c r="N285" i="92"/>
  <c r="N286" i="92"/>
  <c r="AB277" i="92"/>
  <c r="AB273" i="92"/>
  <c r="AB282" i="92"/>
  <c r="AB268" i="92"/>
  <c r="AB266" i="92"/>
  <c r="D286" i="92"/>
  <c r="D285" i="92"/>
  <c r="R277" i="92"/>
  <c r="R268" i="92"/>
  <c r="R266" i="92"/>
  <c r="C286" i="92"/>
  <c r="C285" i="92"/>
  <c r="Q273" i="92"/>
  <c r="Q268" i="92"/>
  <c r="Q277" i="92"/>
  <c r="Q282" i="92"/>
  <c r="Q266" i="92"/>
  <c r="E285" i="92"/>
  <c r="E286" i="92"/>
  <c r="S277" i="92"/>
  <c r="S273" i="92"/>
  <c r="S266" i="92"/>
  <c r="S282" i="92"/>
  <c r="S268" i="92"/>
  <c r="K286" i="92"/>
  <c r="K285" i="92"/>
  <c r="Y277" i="92"/>
  <c r="Y282" i="92"/>
  <c r="Y266" i="92"/>
  <c r="Y273" i="92"/>
  <c r="Y268" i="92"/>
  <c r="G286" i="92"/>
  <c r="G285" i="92"/>
  <c r="U277" i="92"/>
  <c r="U266" i="92"/>
  <c r="U282" i="92"/>
  <c r="U273" i="92"/>
  <c r="U268" i="92"/>
  <c r="H286" i="92"/>
  <c r="H285" i="92"/>
  <c r="V277" i="92"/>
  <c r="V266" i="92"/>
  <c r="V268" i="92"/>
  <c r="V273" i="92"/>
  <c r="V282" i="92"/>
  <c r="J228" i="92"/>
  <c r="J229" i="92"/>
  <c r="X209" i="92"/>
  <c r="X220" i="92"/>
  <c r="X225" i="92"/>
  <c r="X216" i="92"/>
  <c r="X211" i="92"/>
  <c r="E228" i="92"/>
  <c r="E229" i="92"/>
  <c r="S209" i="92"/>
  <c r="S216" i="92"/>
  <c r="S220" i="92"/>
  <c r="S225" i="92"/>
  <c r="S211" i="92"/>
  <c r="K229" i="92"/>
  <c r="K228" i="92"/>
  <c r="Y209" i="92"/>
  <c r="Y216" i="92"/>
  <c r="Y225" i="92"/>
  <c r="Y220" i="92"/>
  <c r="Y211" i="92"/>
  <c r="H228" i="92"/>
  <c r="H229" i="92"/>
  <c r="V209" i="92"/>
  <c r="V220" i="92"/>
  <c r="V216" i="92"/>
  <c r="V225" i="92"/>
  <c r="V211" i="92"/>
  <c r="F29" i="184"/>
  <c r="F39" i="184" s="1"/>
  <c r="F46" i="184" s="1"/>
  <c r="F450" i="19"/>
  <c r="F458" i="19" s="1"/>
  <c r="F29" i="182"/>
  <c r="F39" i="182" s="1"/>
  <c r="F47" i="182" s="1"/>
  <c r="F29" i="181"/>
  <c r="F39" i="181" s="1"/>
  <c r="F47" i="181" s="1"/>
  <c r="F29" i="183"/>
  <c r="F39" i="183" s="1"/>
  <c r="F46" i="183" s="1"/>
  <c r="F57" i="100"/>
  <c r="F74" i="100" s="1"/>
  <c r="F91" i="100" s="1"/>
  <c r="F107" i="100" s="1"/>
  <c r="F122" i="100" s="1"/>
  <c r="F138" i="100" s="1"/>
  <c r="F74" i="121"/>
  <c r="F91" i="121" s="1"/>
  <c r="F107" i="121" s="1"/>
  <c r="F122" i="121" s="1"/>
  <c r="F138" i="121" s="1"/>
  <c r="I57" i="126"/>
  <c r="E74" i="126"/>
  <c r="I74" i="126" s="1"/>
  <c r="E19" i="183"/>
  <c r="E21" i="182"/>
  <c r="E21" i="181"/>
  <c r="E442" i="19"/>
  <c r="E19" i="184"/>
  <c r="D19" i="183"/>
  <c r="D21" i="182"/>
  <c r="D21" i="181"/>
  <c r="D19" i="184"/>
  <c r="D442" i="19"/>
  <c r="D74" i="126"/>
  <c r="H74" i="126" s="1"/>
  <c r="H57" i="126"/>
  <c r="G226" i="209"/>
  <c r="G233" i="209"/>
  <c r="G239" i="209"/>
  <c r="G232" i="209"/>
  <c r="G221" i="209"/>
  <c r="G222" i="209"/>
  <c r="G230" i="209"/>
  <c r="G238" i="209"/>
  <c r="G231" i="209"/>
  <c r="G224" i="209"/>
  <c r="G228" i="209"/>
  <c r="G227" i="209"/>
  <c r="C224" i="139"/>
  <c r="M218" i="152"/>
  <c r="N71" i="124"/>
  <c r="M58" i="169"/>
  <c r="M90" i="169" s="1"/>
  <c r="M58" i="166"/>
  <c r="M90" i="166" s="1"/>
  <c r="M58" i="167"/>
  <c r="M90" i="167" s="1"/>
  <c r="M202" i="152"/>
  <c r="N55" i="124"/>
  <c r="M42" i="169"/>
  <c r="M74" i="169" s="1"/>
  <c r="M42" i="166"/>
  <c r="M74" i="166" s="1"/>
  <c r="M42" i="167"/>
  <c r="M74" i="167" s="1"/>
  <c r="I214" i="209"/>
  <c r="J138" i="209"/>
  <c r="C224" i="151"/>
  <c r="C224" i="145"/>
  <c r="C224" i="146"/>
  <c r="K270" i="217"/>
  <c r="J128" i="209"/>
  <c r="I204" i="209"/>
  <c r="I206" i="209"/>
  <c r="J130" i="209"/>
  <c r="C224" i="137"/>
  <c r="M210" i="152"/>
  <c r="N63" i="124"/>
  <c r="M50" i="169"/>
  <c r="M82" i="169" s="1"/>
  <c r="M50" i="166"/>
  <c r="M82" i="166" s="1"/>
  <c r="M50" i="167"/>
  <c r="M82" i="167" s="1"/>
  <c r="J129" i="209"/>
  <c r="N172" i="152"/>
  <c r="O57" i="123"/>
  <c r="G225" i="209"/>
  <c r="J133" i="209"/>
  <c r="I195" i="209"/>
  <c r="J119" i="209"/>
  <c r="I203" i="209"/>
  <c r="J127" i="209"/>
  <c r="I202" i="209"/>
  <c r="J126" i="209"/>
  <c r="C224" i="141"/>
  <c r="J136" i="209"/>
  <c r="I212" i="209"/>
  <c r="N176" i="152"/>
  <c r="O61" i="123"/>
  <c r="M226" i="152"/>
  <c r="N79" i="124"/>
  <c r="M66" i="169"/>
  <c r="M98" i="169" s="1"/>
  <c r="M66" i="166"/>
  <c r="M98" i="166" s="1"/>
  <c r="M66" i="167"/>
  <c r="M98" i="167" s="1"/>
  <c r="J124" i="209"/>
  <c r="M205" i="152"/>
  <c r="M45" i="169"/>
  <c r="M77" i="169" s="1"/>
  <c r="M45" i="166"/>
  <c r="M77" i="166" s="1"/>
  <c r="M45" i="167"/>
  <c r="M77" i="167" s="1"/>
  <c r="N58" i="124"/>
  <c r="M209" i="152"/>
  <c r="M49" i="169"/>
  <c r="M81" i="169" s="1"/>
  <c r="M49" i="166"/>
  <c r="M81" i="166" s="1"/>
  <c r="M49" i="167"/>
  <c r="M81" i="167" s="1"/>
  <c r="N62" i="124"/>
  <c r="F241" i="209"/>
  <c r="F242" i="209" s="1"/>
  <c r="C224" i="138"/>
  <c r="H216" i="209"/>
  <c r="H215" i="209"/>
  <c r="H226" i="209" s="1"/>
  <c r="M206" i="152"/>
  <c r="N59" i="124"/>
  <c r="M46" i="169"/>
  <c r="M78" i="169" s="1"/>
  <c r="M46" i="166"/>
  <c r="M78" i="166" s="1"/>
  <c r="M46" i="167"/>
  <c r="M78" i="167" s="1"/>
  <c r="M227" i="152"/>
  <c r="M67" i="167"/>
  <c r="M99" i="167" s="1"/>
  <c r="M108" i="166" s="1"/>
  <c r="N80" i="124"/>
  <c r="M67" i="166"/>
  <c r="M99" i="166" s="1"/>
  <c r="M106" i="166" s="1"/>
  <c r="M67" i="169"/>
  <c r="M99" i="169" s="1"/>
  <c r="M110" i="166" s="1"/>
  <c r="I199" i="209"/>
  <c r="J123" i="209"/>
  <c r="M222" i="152"/>
  <c r="N75" i="124"/>
  <c r="M62" i="169"/>
  <c r="M94" i="169" s="1"/>
  <c r="M62" i="166"/>
  <c r="M94" i="166" s="1"/>
  <c r="M62" i="167"/>
  <c r="M94" i="167" s="1"/>
  <c r="I201" i="209"/>
  <c r="J125" i="209"/>
  <c r="I211" i="209"/>
  <c r="J135" i="209"/>
  <c r="C224" i="148"/>
  <c r="C224" i="150"/>
  <c r="M220" i="152"/>
  <c r="M60" i="169"/>
  <c r="M92" i="169" s="1"/>
  <c r="M60" i="166"/>
  <c r="M92" i="166" s="1"/>
  <c r="M60" i="167"/>
  <c r="M92" i="167" s="1"/>
  <c r="N73" i="124"/>
  <c r="M224" i="152"/>
  <c r="M64" i="169"/>
  <c r="M96" i="169" s="1"/>
  <c r="M64" i="166"/>
  <c r="M96" i="166" s="1"/>
  <c r="M64" i="167"/>
  <c r="M96" i="167" s="1"/>
  <c r="N77" i="124"/>
  <c r="C224" i="144"/>
  <c r="C224" i="147"/>
  <c r="C224" i="135"/>
  <c r="M225" i="152"/>
  <c r="N78" i="124"/>
  <c r="M65" i="169"/>
  <c r="M97" i="169" s="1"/>
  <c r="M65" i="166"/>
  <c r="M97" i="166" s="1"/>
  <c r="M65" i="167"/>
  <c r="M97" i="167" s="1"/>
  <c r="C224" i="86"/>
  <c r="J134" i="209"/>
  <c r="M221" i="152"/>
  <c r="N74" i="124"/>
  <c r="M61" i="169"/>
  <c r="M93" i="169" s="1"/>
  <c r="M61" i="166"/>
  <c r="M93" i="166" s="1"/>
  <c r="M61" i="167"/>
  <c r="M93" i="167" s="1"/>
  <c r="G240" i="209"/>
  <c r="J137" i="209"/>
  <c r="J120" i="209"/>
  <c r="M211" i="152"/>
  <c r="M51" i="167"/>
  <c r="M83" i="167" s="1"/>
  <c r="N64" i="124"/>
  <c r="M51" i="169"/>
  <c r="M83" i="169" s="1"/>
  <c r="M51" i="166"/>
  <c r="M83" i="166" s="1"/>
  <c r="M207" i="152"/>
  <c r="M47" i="167"/>
  <c r="M79" i="167" s="1"/>
  <c r="N60" i="124"/>
  <c r="M47" i="166"/>
  <c r="M79" i="166" s="1"/>
  <c r="M47" i="169"/>
  <c r="M79" i="169" s="1"/>
  <c r="C224" i="149"/>
  <c r="J122" i="209"/>
  <c r="C224" i="162"/>
  <c r="I197" i="209"/>
  <c r="J121" i="209"/>
  <c r="C224" i="136"/>
  <c r="J131" i="209"/>
  <c r="M219" i="152"/>
  <c r="M59" i="167"/>
  <c r="M91" i="167" s="1"/>
  <c r="N72" i="124"/>
  <c r="M59" i="166"/>
  <c r="M91" i="166" s="1"/>
  <c r="M59" i="169"/>
  <c r="M91" i="169" s="1"/>
  <c r="M208" i="152"/>
  <c r="M48" i="169"/>
  <c r="M80" i="169" s="1"/>
  <c r="M48" i="166"/>
  <c r="M80" i="166" s="1"/>
  <c r="M48" i="167"/>
  <c r="M80" i="167" s="1"/>
  <c r="N61" i="124"/>
  <c r="C224" i="142"/>
  <c r="J132" i="209"/>
  <c r="G229" i="209"/>
  <c r="M203" i="152"/>
  <c r="M43" i="167"/>
  <c r="M75" i="167" s="1"/>
  <c r="N56" i="124"/>
  <c r="M43" i="169"/>
  <c r="M75" i="169" s="1"/>
  <c r="M43" i="166"/>
  <c r="M75" i="166" s="1"/>
  <c r="M204" i="152"/>
  <c r="M44" i="169"/>
  <c r="M76" i="169" s="1"/>
  <c r="M44" i="166"/>
  <c r="M76" i="166" s="1"/>
  <c r="M44" i="167"/>
  <c r="M76" i="167" s="1"/>
  <c r="N57" i="124"/>
  <c r="C224" i="143"/>
  <c r="C224" i="134"/>
  <c r="C282" i="136" l="1"/>
  <c r="C18" i="132" s="1"/>
  <c r="C282" i="134"/>
  <c r="C16" i="132" s="1"/>
  <c r="C279" i="136"/>
  <c r="C282" i="141"/>
  <c r="C22" i="132" s="1"/>
  <c r="F260" i="152"/>
  <c r="S38" i="104"/>
  <c r="S41" i="104"/>
  <c r="S46" i="104" s="1"/>
  <c r="U34" i="104"/>
  <c r="T37" i="104"/>
  <c r="G261" i="152"/>
  <c r="L75" i="104"/>
  <c r="L76" i="104" s="1"/>
  <c r="O196" i="95" s="1"/>
  <c r="AF174" i="95"/>
  <c r="L57" i="169"/>
  <c r="L89" i="169" s="1"/>
  <c r="L57" i="166"/>
  <c r="L89" i="166" s="1"/>
  <c r="L217" i="152"/>
  <c r="L57" i="167"/>
  <c r="L89" i="167" s="1"/>
  <c r="M70" i="124"/>
  <c r="C279" i="137"/>
  <c r="C279" i="142"/>
  <c r="C23" i="130" s="1"/>
  <c r="C279" i="143"/>
  <c r="C25" i="130" s="1"/>
  <c r="C282" i="137"/>
  <c r="C19" i="132" s="1"/>
  <c r="C282" i="145"/>
  <c r="C27" i="132" s="1"/>
  <c r="C279" i="150"/>
  <c r="C283" i="150" s="1"/>
  <c r="C279" i="145"/>
  <c r="C27" i="130" s="1"/>
  <c r="L191" i="152"/>
  <c r="M76" i="123"/>
  <c r="C282" i="151"/>
  <c r="C33" i="132" s="1"/>
  <c r="C282" i="147"/>
  <c r="C29" i="132" s="1"/>
  <c r="C282" i="142"/>
  <c r="C23" i="132" s="1"/>
  <c r="C282" i="143"/>
  <c r="C25" i="132" s="1"/>
  <c r="C282" i="135"/>
  <c r="C17" i="132" s="1"/>
  <c r="C138" i="138"/>
  <c r="C282" i="138"/>
  <c r="C20" i="132" s="1"/>
  <c r="C269" i="135"/>
  <c r="C273" i="135" s="1"/>
  <c r="C274" i="135" s="1"/>
  <c r="C239" i="135"/>
  <c r="L63" i="166"/>
  <c r="L95" i="166" s="1"/>
  <c r="L63" i="169"/>
  <c r="L95" i="169" s="1"/>
  <c r="L63" i="167"/>
  <c r="L95" i="167" s="1"/>
  <c r="L223" i="152"/>
  <c r="M76" i="124"/>
  <c r="C269" i="162"/>
  <c r="C273" i="162" s="1"/>
  <c r="C274" i="162" s="1"/>
  <c r="C239" i="162"/>
  <c r="C269" i="149"/>
  <c r="C273" i="149" s="1"/>
  <c r="C274" i="149" s="1"/>
  <c r="C239" i="149"/>
  <c r="C269" i="139"/>
  <c r="C273" i="139" s="1"/>
  <c r="C274" i="139" s="1"/>
  <c r="C239" i="139"/>
  <c r="C269" i="141"/>
  <c r="C273" i="141" s="1"/>
  <c r="C274" i="141" s="1"/>
  <c r="C239" i="141"/>
  <c r="C269" i="138"/>
  <c r="C273" i="138" s="1"/>
  <c r="C274" i="138" s="1"/>
  <c r="C239" i="138"/>
  <c r="C269" i="151"/>
  <c r="C273" i="151" s="1"/>
  <c r="C274" i="151" s="1"/>
  <c r="C239" i="151"/>
  <c r="C138" i="86"/>
  <c r="C282" i="86"/>
  <c r="C15" i="132" s="1"/>
  <c r="C138" i="146"/>
  <c r="C282" i="146"/>
  <c r="C28" i="132" s="1"/>
  <c r="C269" i="144"/>
  <c r="C273" i="144" s="1"/>
  <c r="C274" i="144" s="1"/>
  <c r="C239" i="144"/>
  <c r="C282" i="144"/>
  <c r="C26" i="132" s="1"/>
  <c r="C138" i="148"/>
  <c r="C282" i="148"/>
  <c r="C30" i="132" s="1"/>
  <c r="C269" i="86"/>
  <c r="C273" i="86" s="1"/>
  <c r="C274" i="86" s="1"/>
  <c r="C239" i="86"/>
  <c r="C269" i="146"/>
  <c r="C273" i="146" s="1"/>
  <c r="C274" i="146" s="1"/>
  <c r="C239" i="146"/>
  <c r="C282" i="162"/>
  <c r="C24" i="132" s="1"/>
  <c r="C269" i="147"/>
  <c r="C273" i="147" s="1"/>
  <c r="C274" i="147" s="1"/>
  <c r="C239" i="147"/>
  <c r="C269" i="148"/>
  <c r="C273" i="148" s="1"/>
  <c r="C274" i="148" s="1"/>
  <c r="C239" i="148"/>
  <c r="C269" i="134"/>
  <c r="C273" i="134" s="1"/>
  <c r="C274" i="134" s="1"/>
  <c r="C239" i="134"/>
  <c r="C138" i="149"/>
  <c r="C282" i="149"/>
  <c r="C31" i="132" s="1"/>
  <c r="C138" i="139"/>
  <c r="C282" i="139"/>
  <c r="C21" i="132" s="1"/>
  <c r="L52" i="166"/>
  <c r="L84" i="166" s="1"/>
  <c r="L105" i="166" s="1"/>
  <c r="L212" i="152"/>
  <c r="L52" i="167"/>
  <c r="L84" i="167" s="1"/>
  <c r="L107" i="166" s="1"/>
  <c r="M65" i="124"/>
  <c r="L52" i="169"/>
  <c r="L84" i="169" s="1"/>
  <c r="L109" i="166" s="1"/>
  <c r="M180" i="152"/>
  <c r="N65" i="123"/>
  <c r="R41" i="113"/>
  <c r="R46" i="113" s="1"/>
  <c r="R56" i="113" s="1"/>
  <c r="O15" i="92" s="1"/>
  <c r="H229" i="209"/>
  <c r="R38" i="113"/>
  <c r="E52" i="187"/>
  <c r="G52" i="187" s="1"/>
  <c r="I52" i="187" s="1"/>
  <c r="C78" i="195"/>
  <c r="C80" i="195" s="1"/>
  <c r="C82" i="195" s="1"/>
  <c r="C78" i="191"/>
  <c r="C80" i="191" s="1"/>
  <c r="C82" i="191" s="1"/>
  <c r="C67" i="192"/>
  <c r="C69" i="192" s="1"/>
  <c r="C71" i="192" s="1"/>
  <c r="C78" i="204"/>
  <c r="C80" i="204" s="1"/>
  <c r="C82" i="204" s="1"/>
  <c r="E52" i="201"/>
  <c r="G52" i="201" s="1"/>
  <c r="I52" i="201" s="1"/>
  <c r="C78" i="190"/>
  <c r="C80" i="190" s="1"/>
  <c r="C82" i="190" s="1"/>
  <c r="E51" i="188"/>
  <c r="G51" i="188" s="1"/>
  <c r="I51" i="188" s="1"/>
  <c r="E52" i="186"/>
  <c r="G52" i="186" s="1"/>
  <c r="I52" i="186" s="1"/>
  <c r="M187" i="152"/>
  <c r="N72" i="123"/>
  <c r="E52" i="202"/>
  <c r="G52" i="202" s="1"/>
  <c r="I52" i="202" s="1"/>
  <c r="D89" i="194"/>
  <c r="D91" i="194" s="1"/>
  <c r="D93" i="194" s="1"/>
  <c r="C71" i="198"/>
  <c r="D89" i="187"/>
  <c r="D91" i="187" s="1"/>
  <c r="D93" i="187" s="1"/>
  <c r="D89" i="197"/>
  <c r="D91" i="197" s="1"/>
  <c r="D93" i="197" s="1"/>
  <c r="C78" i="193"/>
  <c r="C80" i="193" s="1"/>
  <c r="C82" i="193" s="1"/>
  <c r="E51" i="200"/>
  <c r="G51" i="200" s="1"/>
  <c r="I51" i="200" s="1"/>
  <c r="E52" i="197"/>
  <c r="G52" i="197" s="1"/>
  <c r="I52" i="197" s="1"/>
  <c r="C78" i="192"/>
  <c r="C80" i="192" s="1"/>
  <c r="C82" i="192" s="1"/>
  <c r="S37" i="113"/>
  <c r="S38" i="113" s="1"/>
  <c r="E51" i="198"/>
  <c r="G51" i="198" s="1"/>
  <c r="I51" i="198" s="1"/>
  <c r="C67" i="200"/>
  <c r="C69" i="200" s="1"/>
  <c r="C71" i="200" s="1"/>
  <c r="D89" i="200"/>
  <c r="D91" i="200" s="1"/>
  <c r="D93" i="200" s="1"/>
  <c r="C67" i="195"/>
  <c r="C69" i="195" s="1"/>
  <c r="C71" i="195" s="1"/>
  <c r="E52" i="191"/>
  <c r="G52" i="191" s="1"/>
  <c r="I52" i="191" s="1"/>
  <c r="C67" i="199"/>
  <c r="C69" i="199" s="1"/>
  <c r="C67" i="187"/>
  <c r="C69" i="187" s="1"/>
  <c r="C71" i="187" s="1"/>
  <c r="D303" i="92"/>
  <c r="D332" i="92" s="1"/>
  <c r="C335" i="92"/>
  <c r="C361" i="92" s="1"/>
  <c r="C331" i="92"/>
  <c r="C382" i="92" s="1"/>
  <c r="C383" i="92"/>
  <c r="C358" i="92"/>
  <c r="C322" i="92"/>
  <c r="D158" i="92"/>
  <c r="D157" i="92"/>
  <c r="AE176" i="95"/>
  <c r="T44" i="93"/>
  <c r="T57" i="155"/>
  <c r="T63" i="155" s="1"/>
  <c r="U53" i="108"/>
  <c r="C324" i="92"/>
  <c r="E147" i="92"/>
  <c r="E301" i="92" s="1"/>
  <c r="E154" i="92"/>
  <c r="E146" i="92"/>
  <c r="E300" i="92" s="1"/>
  <c r="E138" i="92"/>
  <c r="E155" i="92"/>
  <c r="E309" i="92" s="1"/>
  <c r="E142" i="92"/>
  <c r="E296" i="92" s="1"/>
  <c r="E140" i="92"/>
  <c r="E143" i="92"/>
  <c r="E297" i="92" s="1"/>
  <c r="E152" i="92"/>
  <c r="E306" i="92" s="1"/>
  <c r="E144" i="92"/>
  <c r="E298" i="92" s="1"/>
  <c r="E151" i="92"/>
  <c r="E305" i="92" s="1"/>
  <c r="E149" i="92"/>
  <c r="E137" i="92"/>
  <c r="E291" i="92" s="1"/>
  <c r="E150" i="92"/>
  <c r="E304" i="92" s="1"/>
  <c r="E145" i="92"/>
  <c r="E153" i="92"/>
  <c r="E307" i="92" s="1"/>
  <c r="E148" i="92"/>
  <c r="E302" i="92" s="1"/>
  <c r="E141" i="92"/>
  <c r="E295" i="92" s="1"/>
  <c r="E156" i="92"/>
  <c r="E139" i="92"/>
  <c r="E293" i="92" s="1"/>
  <c r="M60" i="217"/>
  <c r="S75" i="155"/>
  <c r="R123" i="155"/>
  <c r="R125" i="155" s="1"/>
  <c r="R129" i="155" s="1"/>
  <c r="C336" i="92"/>
  <c r="C338" i="92"/>
  <c r="U45" i="93"/>
  <c r="U42" i="93" s="1"/>
  <c r="U31" i="93"/>
  <c r="C354" i="92"/>
  <c r="C379" i="92"/>
  <c r="T59" i="155"/>
  <c r="T65" i="155" s="1"/>
  <c r="T33" i="93"/>
  <c r="U55" i="108"/>
  <c r="R333" i="92"/>
  <c r="K68" i="113"/>
  <c r="K69" i="113" s="1"/>
  <c r="N197" i="95" s="1"/>
  <c r="C349" i="92"/>
  <c r="C374" i="92"/>
  <c r="C325" i="92"/>
  <c r="C327" i="92"/>
  <c r="C330" i="92"/>
  <c r="C333" i="92"/>
  <c r="T39" i="227"/>
  <c r="S83" i="227" s="1"/>
  <c r="S85" i="227" s="1"/>
  <c r="S87" i="227" s="1"/>
  <c r="T33" i="227"/>
  <c r="C347" i="92"/>
  <c r="C372" i="92"/>
  <c r="C320" i="92"/>
  <c r="U28" i="227"/>
  <c r="V54" i="108"/>
  <c r="V38" i="108" s="1"/>
  <c r="U22" i="93"/>
  <c r="U58" i="155"/>
  <c r="C388" i="92"/>
  <c r="C363" i="92"/>
  <c r="D292" i="92"/>
  <c r="D321" i="92" s="1"/>
  <c r="R322" i="92"/>
  <c r="R338" i="92"/>
  <c r="D308" i="92"/>
  <c r="D337" i="92" s="1"/>
  <c r="T81" i="155"/>
  <c r="T64" i="155"/>
  <c r="T69" i="155" s="1"/>
  <c r="C326" i="92"/>
  <c r="W23" i="93"/>
  <c r="V20" i="93"/>
  <c r="V34" i="93"/>
  <c r="D294" i="92"/>
  <c r="D323" i="92" s="1"/>
  <c r="R324" i="92"/>
  <c r="C334" i="92"/>
  <c r="C329" i="92"/>
  <c r="F80" i="92"/>
  <c r="T19" i="113"/>
  <c r="T20" i="113" s="1"/>
  <c r="T34" i="113" s="1"/>
  <c r="T31" i="152"/>
  <c r="C310" i="92"/>
  <c r="C311" i="92" s="1"/>
  <c r="D299" i="92"/>
  <c r="D328" i="92" s="1"/>
  <c r="R329" i="92"/>
  <c r="H172" i="209"/>
  <c r="H179" i="209"/>
  <c r="H187" i="209"/>
  <c r="H184" i="209"/>
  <c r="H169" i="209"/>
  <c r="H175" i="209"/>
  <c r="H174" i="209"/>
  <c r="H183" i="209"/>
  <c r="H176" i="209"/>
  <c r="H178" i="209"/>
  <c r="G241" i="209"/>
  <c r="G242" i="209" s="1"/>
  <c r="H188" i="209"/>
  <c r="H171" i="209"/>
  <c r="H186" i="209"/>
  <c r="H185" i="209"/>
  <c r="H170" i="209"/>
  <c r="H180" i="209"/>
  <c r="H173" i="209"/>
  <c r="H181" i="209"/>
  <c r="H177" i="209"/>
  <c r="J152" i="209"/>
  <c r="J204" i="209" s="1"/>
  <c r="K50" i="209"/>
  <c r="K49" i="209"/>
  <c r="J151" i="209"/>
  <c r="J203" i="209" s="1"/>
  <c r="H239" i="209"/>
  <c r="H227" i="209"/>
  <c r="H230" i="209"/>
  <c r="K42" i="209"/>
  <c r="J144" i="209"/>
  <c r="J196" i="209" s="1"/>
  <c r="J156" i="209"/>
  <c r="J208" i="209" s="1"/>
  <c r="K54" i="209"/>
  <c r="H232" i="209"/>
  <c r="K46" i="209"/>
  <c r="J148" i="209"/>
  <c r="J200" i="209" s="1"/>
  <c r="J155" i="209"/>
  <c r="K53" i="209"/>
  <c r="H233" i="209"/>
  <c r="J157" i="209"/>
  <c r="J209" i="209" s="1"/>
  <c r="K55" i="209"/>
  <c r="L160" i="209"/>
  <c r="J158" i="209"/>
  <c r="J210" i="209" s="1"/>
  <c r="K56" i="209"/>
  <c r="K147" i="209"/>
  <c r="L45" i="209"/>
  <c r="I77" i="209"/>
  <c r="K162" i="209"/>
  <c r="L60" i="209"/>
  <c r="L47" i="209"/>
  <c r="K149" i="209"/>
  <c r="I70" i="209"/>
  <c r="G189" i="209"/>
  <c r="G190" i="209" s="1"/>
  <c r="I164" i="209"/>
  <c r="J161" i="209"/>
  <c r="K59" i="209"/>
  <c r="K154" i="209"/>
  <c r="L52" i="209"/>
  <c r="L43" i="209"/>
  <c r="K145" i="209"/>
  <c r="H240" i="209"/>
  <c r="H228" i="209"/>
  <c r="H234" i="209"/>
  <c r="H235" i="209"/>
  <c r="H231" i="209"/>
  <c r="K150" i="209"/>
  <c r="L48" i="209"/>
  <c r="K143" i="209"/>
  <c r="L41" i="209"/>
  <c r="H87" i="209"/>
  <c r="H88" i="209" s="1"/>
  <c r="I62" i="209"/>
  <c r="I80" i="209"/>
  <c r="I76" i="209"/>
  <c r="I68" i="209"/>
  <c r="I72" i="209"/>
  <c r="I84" i="209"/>
  <c r="I79" i="209"/>
  <c r="I75" i="209"/>
  <c r="I86" i="209"/>
  <c r="I69" i="209"/>
  <c r="I83" i="209"/>
  <c r="I73" i="209"/>
  <c r="I71" i="209"/>
  <c r="I67" i="209"/>
  <c r="I78" i="209"/>
  <c r="I74" i="209"/>
  <c r="J146" i="209"/>
  <c r="J198" i="209" s="1"/>
  <c r="K44" i="209"/>
  <c r="I82" i="209"/>
  <c r="K159" i="209"/>
  <c r="L57" i="209"/>
  <c r="I163" i="209"/>
  <c r="I179" i="209" s="1"/>
  <c r="I85" i="209"/>
  <c r="J153" i="209"/>
  <c r="J205" i="209" s="1"/>
  <c r="K51" i="209"/>
  <c r="J61" i="209"/>
  <c r="J85" i="209" s="1"/>
  <c r="C67" i="186"/>
  <c r="C69" i="186" s="1"/>
  <c r="D89" i="189"/>
  <c r="D91" i="189" s="1"/>
  <c r="D93" i="189" s="1"/>
  <c r="C78" i="199"/>
  <c r="C80" i="199" s="1"/>
  <c r="C82" i="199" s="1"/>
  <c r="D89" i="192"/>
  <c r="D91" i="192" s="1"/>
  <c r="D93" i="192" s="1"/>
  <c r="E51" i="202"/>
  <c r="G51" i="202" s="1"/>
  <c r="I51" i="202" s="1"/>
  <c r="C78" i="198"/>
  <c r="C80" i="198" s="1"/>
  <c r="C82" i="198" s="1"/>
  <c r="C78" i="194"/>
  <c r="C80" i="194" s="1"/>
  <c r="C82" i="194" s="1"/>
  <c r="D89" i="201"/>
  <c r="D91" i="201" s="1"/>
  <c r="D93" i="201" s="1"/>
  <c r="C67" i="196"/>
  <c r="C69" i="196" s="1"/>
  <c r="C71" i="196" s="1"/>
  <c r="E52" i="190"/>
  <c r="G52" i="190" s="1"/>
  <c r="I52" i="190" s="1"/>
  <c r="E51" i="196"/>
  <c r="G51" i="196" s="1"/>
  <c r="I51" i="196" s="1"/>
  <c r="C67" i="203"/>
  <c r="C69" i="203" s="1"/>
  <c r="C71" i="203" s="1"/>
  <c r="E52" i="194"/>
  <c r="G52" i="194" s="1"/>
  <c r="I52" i="194" s="1"/>
  <c r="C67" i="193"/>
  <c r="C69" i="193" s="1"/>
  <c r="C71" i="193" s="1"/>
  <c r="C71" i="194"/>
  <c r="C95" i="194" s="1"/>
  <c r="E52" i="188"/>
  <c r="G52" i="188" s="1"/>
  <c r="I52" i="188" s="1"/>
  <c r="D89" i="191"/>
  <c r="D91" i="191" s="1"/>
  <c r="D93" i="191" s="1"/>
  <c r="C67" i="197"/>
  <c r="C69" i="197" s="1"/>
  <c r="C71" i="197" s="1"/>
  <c r="D89" i="195"/>
  <c r="D91" i="195" s="1"/>
  <c r="D93" i="195" s="1"/>
  <c r="E52" i="203"/>
  <c r="G52" i="203" s="1"/>
  <c r="I52" i="203" s="1"/>
  <c r="E51" i="203"/>
  <c r="G51" i="203" s="1"/>
  <c r="I51" i="203" s="1"/>
  <c r="C78" i="203"/>
  <c r="C80" i="203" s="1"/>
  <c r="C82" i="203" s="1"/>
  <c r="E51" i="189"/>
  <c r="G51" i="189" s="1"/>
  <c r="I51" i="189" s="1"/>
  <c r="C78" i="201"/>
  <c r="C80" i="201" s="1"/>
  <c r="C82" i="201" s="1"/>
  <c r="D89" i="188"/>
  <c r="D91" i="188" s="1"/>
  <c r="D93" i="188" s="1"/>
  <c r="D89" i="196"/>
  <c r="D91" i="196" s="1"/>
  <c r="D93" i="196" s="1"/>
  <c r="E52" i="189"/>
  <c r="G52" i="189" s="1"/>
  <c r="I52" i="189" s="1"/>
  <c r="C71" i="190"/>
  <c r="C95" i="190" s="1"/>
  <c r="E51" i="187"/>
  <c r="G51" i="187" s="1"/>
  <c r="I51" i="187" s="1"/>
  <c r="C77" i="185"/>
  <c r="C79" i="185" s="1"/>
  <c r="C81" i="185" s="1"/>
  <c r="E50" i="185"/>
  <c r="G50" i="185" s="1"/>
  <c r="I50" i="185" s="1"/>
  <c r="D88" i="185"/>
  <c r="D90" i="185" s="1"/>
  <c r="D92" i="185" s="1"/>
  <c r="E90" i="201"/>
  <c r="E92" i="201" s="1"/>
  <c r="F28" i="186"/>
  <c r="E76" i="186"/>
  <c r="E77" i="186" s="1"/>
  <c r="E90" i="199"/>
  <c r="E92" i="199" s="1"/>
  <c r="D79" i="192"/>
  <c r="D81" i="192" s="1"/>
  <c r="E90" i="197"/>
  <c r="E92" i="197" s="1"/>
  <c r="G29" i="189"/>
  <c r="F87" i="189"/>
  <c r="F88" i="189" s="1"/>
  <c r="E65" i="187"/>
  <c r="E66" i="187" s="1"/>
  <c r="F27" i="187"/>
  <c r="F87" i="202"/>
  <c r="F88" i="202" s="1"/>
  <c r="G29" i="202"/>
  <c r="E52" i="200"/>
  <c r="G52" i="200" s="1"/>
  <c r="I52" i="200" s="1"/>
  <c r="D79" i="186"/>
  <c r="D81" i="186" s="1"/>
  <c r="E65" i="196"/>
  <c r="E66" i="196" s="1"/>
  <c r="F27" i="196"/>
  <c r="E90" i="193"/>
  <c r="E92" i="193" s="1"/>
  <c r="G29" i="197"/>
  <c r="F87" i="197"/>
  <c r="F88" i="197" s="1"/>
  <c r="F28" i="189"/>
  <c r="E76" i="189"/>
  <c r="E77" i="189" s="1"/>
  <c r="E65" i="194"/>
  <c r="E66" i="194" s="1"/>
  <c r="F27" i="194"/>
  <c r="D79" i="187"/>
  <c r="D81" i="187" s="1"/>
  <c r="G29" i="186"/>
  <c r="F87" i="186"/>
  <c r="F88" i="186" s="1"/>
  <c r="E76" i="188"/>
  <c r="E77" i="188" s="1"/>
  <c r="F28" i="188"/>
  <c r="E90" i="191"/>
  <c r="E92" i="191" s="1"/>
  <c r="E90" i="200"/>
  <c r="E92" i="200" s="1"/>
  <c r="D67" i="192"/>
  <c r="D69" i="192" s="1"/>
  <c r="D70" i="192"/>
  <c r="E51" i="193"/>
  <c r="G51" i="193" s="1"/>
  <c r="I51" i="193" s="1"/>
  <c r="C78" i="200"/>
  <c r="C80" i="200" s="1"/>
  <c r="C82" i="200" s="1"/>
  <c r="E52" i="204"/>
  <c r="G52" i="204" s="1"/>
  <c r="I52" i="204" s="1"/>
  <c r="E90" i="194"/>
  <c r="E92" i="194" s="1"/>
  <c r="F28" i="203"/>
  <c r="E76" i="203"/>
  <c r="E77" i="203" s="1"/>
  <c r="E76" i="204"/>
  <c r="E77" i="204" s="1"/>
  <c r="F28" i="204"/>
  <c r="D67" i="204"/>
  <c r="D69" i="204" s="1"/>
  <c r="D70" i="204"/>
  <c r="D67" i="197"/>
  <c r="D69" i="197" s="1"/>
  <c r="D70" i="197"/>
  <c r="D67" i="187"/>
  <c r="D69" i="187" s="1"/>
  <c r="D70" i="187"/>
  <c r="D68" i="191"/>
  <c r="D70" i="191" s="1"/>
  <c r="F27" i="203"/>
  <c r="E65" i="203"/>
  <c r="E66" i="203" s="1"/>
  <c r="E68" i="203" s="1"/>
  <c r="D68" i="202"/>
  <c r="D70" i="202" s="1"/>
  <c r="D79" i="198"/>
  <c r="D81" i="198" s="1"/>
  <c r="E90" i="195"/>
  <c r="E92" i="195" s="1"/>
  <c r="E76" i="195"/>
  <c r="E77" i="195" s="1"/>
  <c r="F28" i="195"/>
  <c r="D79" i="202"/>
  <c r="D81" i="202" s="1"/>
  <c r="E90" i="187"/>
  <c r="E92" i="187" s="1"/>
  <c r="G29" i="200"/>
  <c r="F87" i="200"/>
  <c r="F88" i="200" s="1"/>
  <c r="D68" i="195"/>
  <c r="D70" i="195" s="1"/>
  <c r="F28" i="193"/>
  <c r="E76" i="193"/>
  <c r="E77" i="193" s="1"/>
  <c r="F27" i="191"/>
  <c r="E65" i="191"/>
  <c r="E66" i="191" s="1"/>
  <c r="D68" i="186"/>
  <c r="D70" i="186" s="1"/>
  <c r="E90" i="202"/>
  <c r="E92" i="202" s="1"/>
  <c r="D67" i="196"/>
  <c r="D69" i="196" s="1"/>
  <c r="D70" i="196"/>
  <c r="F27" i="186"/>
  <c r="E65" i="186"/>
  <c r="E66" i="186" s="1"/>
  <c r="D79" i="191"/>
  <c r="D81" i="191" s="1"/>
  <c r="C78" i="197"/>
  <c r="C80" i="197" s="1"/>
  <c r="C82" i="197" s="1"/>
  <c r="F27" i="189"/>
  <c r="E65" i="189"/>
  <c r="E66" i="189" s="1"/>
  <c r="E68" i="189" s="1"/>
  <c r="G29" i="193"/>
  <c r="F87" i="193"/>
  <c r="F88" i="193" s="1"/>
  <c r="E90" i="188"/>
  <c r="E92" i="188" s="1"/>
  <c r="F27" i="201"/>
  <c r="E65" i="201"/>
  <c r="E66" i="201" s="1"/>
  <c r="F27" i="190"/>
  <c r="E65" i="190"/>
  <c r="E66" i="190" s="1"/>
  <c r="E51" i="195"/>
  <c r="G51" i="195" s="1"/>
  <c r="I51" i="195" s="1"/>
  <c r="D89" i="190"/>
  <c r="D91" i="190" s="1"/>
  <c r="D93" i="190" s="1"/>
  <c r="E51" i="192"/>
  <c r="G51" i="192" s="1"/>
  <c r="I51" i="192" s="1"/>
  <c r="D79" i="189"/>
  <c r="D81" i="189" s="1"/>
  <c r="D67" i="194"/>
  <c r="D69" i="194" s="1"/>
  <c r="D70" i="194"/>
  <c r="F28" i="187"/>
  <c r="E76" i="187"/>
  <c r="E77" i="187" s="1"/>
  <c r="E90" i="186"/>
  <c r="E92" i="186" s="1"/>
  <c r="D89" i="203"/>
  <c r="D91" i="203" s="1"/>
  <c r="D93" i="203" s="1"/>
  <c r="D79" i="188"/>
  <c r="D81" i="188" s="1"/>
  <c r="F87" i="191"/>
  <c r="F88" i="191" s="1"/>
  <c r="G29" i="191"/>
  <c r="D89" i="198"/>
  <c r="D91" i="198" s="1"/>
  <c r="D93" i="198" s="1"/>
  <c r="E51" i="204"/>
  <c r="G51" i="204" s="1"/>
  <c r="I51" i="204" s="1"/>
  <c r="D89" i="199"/>
  <c r="D91" i="199" s="1"/>
  <c r="D93" i="199" s="1"/>
  <c r="D68" i="198"/>
  <c r="D70" i="198" s="1"/>
  <c r="E76" i="197"/>
  <c r="E77" i="197" s="1"/>
  <c r="F28" i="197"/>
  <c r="C67" i="202"/>
  <c r="C69" i="202" s="1"/>
  <c r="C71" i="202" s="1"/>
  <c r="E90" i="190"/>
  <c r="E92" i="190" s="1"/>
  <c r="E52" i="198"/>
  <c r="G52" i="198" s="1"/>
  <c r="I52" i="198" s="1"/>
  <c r="E52" i="199"/>
  <c r="G52" i="199" s="1"/>
  <c r="I52" i="199" s="1"/>
  <c r="D89" i="193"/>
  <c r="D91" i="193" s="1"/>
  <c r="D93" i="193" s="1"/>
  <c r="E65" i="192"/>
  <c r="E66" i="192" s="1"/>
  <c r="F27" i="192"/>
  <c r="C71" i="199"/>
  <c r="D79" i="194"/>
  <c r="D81" i="194" s="1"/>
  <c r="F87" i="192"/>
  <c r="F88" i="192" s="1"/>
  <c r="G29" i="192"/>
  <c r="E51" i="194"/>
  <c r="G51" i="194" s="1"/>
  <c r="I51" i="194" s="1"/>
  <c r="J51" i="194" s="1"/>
  <c r="C78" i="187"/>
  <c r="C80" i="187" s="1"/>
  <c r="C82" i="187" s="1"/>
  <c r="C78" i="186"/>
  <c r="C80" i="186" s="1"/>
  <c r="C82" i="186" s="1"/>
  <c r="F87" i="194"/>
  <c r="F88" i="194" s="1"/>
  <c r="G29" i="194"/>
  <c r="E52" i="193"/>
  <c r="G52" i="193" s="1"/>
  <c r="I52" i="193" s="1"/>
  <c r="E51" i="199"/>
  <c r="G51" i="199" s="1"/>
  <c r="I51" i="199" s="1"/>
  <c r="D79" i="203"/>
  <c r="D81" i="203" s="1"/>
  <c r="D79" i="204"/>
  <c r="D81" i="204" s="1"/>
  <c r="F27" i="204"/>
  <c r="E65" i="204"/>
  <c r="E66" i="204" s="1"/>
  <c r="E65" i="197"/>
  <c r="E66" i="197" s="1"/>
  <c r="F27" i="197"/>
  <c r="E65" i="200"/>
  <c r="E66" i="200" s="1"/>
  <c r="F27" i="200"/>
  <c r="F27" i="188"/>
  <c r="E65" i="188"/>
  <c r="E66" i="188" s="1"/>
  <c r="E68" i="188" s="1"/>
  <c r="D68" i="199"/>
  <c r="D70" i="199" s="1"/>
  <c r="E90" i="203"/>
  <c r="E92" i="203" s="1"/>
  <c r="E90" i="198"/>
  <c r="E92" i="198" s="1"/>
  <c r="D79" i="199"/>
  <c r="D81" i="199" s="1"/>
  <c r="F87" i="196"/>
  <c r="F88" i="196" s="1"/>
  <c r="G29" i="196"/>
  <c r="D79" i="201"/>
  <c r="D81" i="201" s="1"/>
  <c r="F27" i="193"/>
  <c r="E65" i="193"/>
  <c r="E66" i="193" s="1"/>
  <c r="E76" i="196"/>
  <c r="E77" i="196" s="1"/>
  <c r="F28" i="196"/>
  <c r="D79" i="190"/>
  <c r="F28" i="200"/>
  <c r="E76" i="200"/>
  <c r="E77" i="200" s="1"/>
  <c r="E90" i="204"/>
  <c r="E92" i="204" s="1"/>
  <c r="E76" i="191"/>
  <c r="E77" i="191" s="1"/>
  <c r="F28" i="191"/>
  <c r="D89" i="186"/>
  <c r="D91" i="186" s="1"/>
  <c r="D93" i="186" s="1"/>
  <c r="G29" i="203"/>
  <c r="F87" i="203"/>
  <c r="F88" i="203" s="1"/>
  <c r="D68" i="203"/>
  <c r="D70" i="203" s="1"/>
  <c r="F87" i="201"/>
  <c r="F88" i="201" s="1"/>
  <c r="G29" i="201"/>
  <c r="G29" i="198"/>
  <c r="F87" i="198"/>
  <c r="F88" i="198" s="1"/>
  <c r="C67" i="204"/>
  <c r="C69" i="204" s="1"/>
  <c r="C71" i="204" s="1"/>
  <c r="F87" i="199"/>
  <c r="F88" i="199" s="1"/>
  <c r="G29" i="199"/>
  <c r="E52" i="196"/>
  <c r="G52" i="196" s="1"/>
  <c r="I52" i="196" s="1"/>
  <c r="D68" i="189"/>
  <c r="D70" i="189" s="1"/>
  <c r="E76" i="192"/>
  <c r="E77" i="192" s="1"/>
  <c r="F28" i="192"/>
  <c r="E76" i="199"/>
  <c r="E77" i="199" s="1"/>
  <c r="F28" i="199"/>
  <c r="C67" i="191"/>
  <c r="C69" i="191" s="1"/>
  <c r="C71" i="191" s="1"/>
  <c r="F87" i="188"/>
  <c r="F88" i="188" s="1"/>
  <c r="G29" i="188"/>
  <c r="D67" i="201"/>
  <c r="D69" i="201" s="1"/>
  <c r="D70" i="201"/>
  <c r="D68" i="190"/>
  <c r="D70" i="190" s="1"/>
  <c r="D89" i="204"/>
  <c r="D91" i="204" s="1"/>
  <c r="D93" i="204" s="1"/>
  <c r="E90" i="189"/>
  <c r="E51" i="197"/>
  <c r="G51" i="197" s="1"/>
  <c r="I51" i="197" s="1"/>
  <c r="E65" i="202"/>
  <c r="E66" i="202" s="1"/>
  <c r="E68" i="202" s="1"/>
  <c r="F27" i="202"/>
  <c r="F28" i="198"/>
  <c r="E76" i="198"/>
  <c r="E77" i="198" s="1"/>
  <c r="E51" i="191"/>
  <c r="G51" i="191" s="1"/>
  <c r="I51" i="191" s="1"/>
  <c r="E90" i="196"/>
  <c r="F87" i="195"/>
  <c r="F88" i="195" s="1"/>
  <c r="G29" i="195"/>
  <c r="E51" i="201"/>
  <c r="G51" i="201" s="1"/>
  <c r="I51" i="201" s="1"/>
  <c r="D79" i="195"/>
  <c r="D81" i="195" s="1"/>
  <c r="E51" i="186"/>
  <c r="G51" i="186" s="1"/>
  <c r="I51" i="186" s="1"/>
  <c r="F28" i="202"/>
  <c r="E76" i="202"/>
  <c r="E77" i="202" s="1"/>
  <c r="F28" i="201"/>
  <c r="E76" i="201"/>
  <c r="E77" i="201" s="1"/>
  <c r="G29" i="187"/>
  <c r="F87" i="187"/>
  <c r="F88" i="187" s="1"/>
  <c r="C78" i="189"/>
  <c r="C80" i="189" s="1"/>
  <c r="C82" i="189" s="1"/>
  <c r="D89" i="202"/>
  <c r="D91" i="202" s="1"/>
  <c r="D93" i="202" s="1"/>
  <c r="D68" i="193"/>
  <c r="D70" i="193" s="1"/>
  <c r="C67" i="201"/>
  <c r="C69" i="201" s="1"/>
  <c r="C71" i="201" s="1"/>
  <c r="E51" i="190"/>
  <c r="G51" i="190" s="1"/>
  <c r="I51" i="190" s="1"/>
  <c r="E52" i="195"/>
  <c r="G52" i="195" s="1"/>
  <c r="I52" i="195" s="1"/>
  <c r="D79" i="196"/>
  <c r="D81" i="196" s="1"/>
  <c r="E65" i="198"/>
  <c r="E66" i="198" s="1"/>
  <c r="F27" i="198"/>
  <c r="D79" i="197"/>
  <c r="D81" i="197" s="1"/>
  <c r="F87" i="190"/>
  <c r="F88" i="190" s="1"/>
  <c r="G29" i="190"/>
  <c r="C67" i="188"/>
  <c r="C69" i="188" s="1"/>
  <c r="C71" i="188" s="1"/>
  <c r="E76" i="194"/>
  <c r="E77" i="194" s="1"/>
  <c r="F28" i="194"/>
  <c r="E90" i="192"/>
  <c r="C71" i="186"/>
  <c r="C78" i="202"/>
  <c r="C80" i="202" s="1"/>
  <c r="C82" i="202" s="1"/>
  <c r="C67" i="189"/>
  <c r="C69" i="189" s="1"/>
  <c r="C71" i="189" s="1"/>
  <c r="F28" i="190"/>
  <c r="E76" i="190"/>
  <c r="E77" i="190" s="1"/>
  <c r="D79" i="200"/>
  <c r="D81" i="200" s="1"/>
  <c r="C78" i="188"/>
  <c r="C80" i="188" s="1"/>
  <c r="C82" i="188" s="1"/>
  <c r="G29" i="204"/>
  <c r="F87" i="204"/>
  <c r="F88" i="204" s="1"/>
  <c r="E65" i="195"/>
  <c r="E66" i="195" s="1"/>
  <c r="F27" i="195"/>
  <c r="C78" i="196"/>
  <c r="C80" i="196" s="1"/>
  <c r="C82" i="196" s="1"/>
  <c r="D79" i="193"/>
  <c r="D81" i="193" s="1"/>
  <c r="D67" i="200"/>
  <c r="D69" i="200" s="1"/>
  <c r="D70" i="200"/>
  <c r="E52" i="192"/>
  <c r="G52" i="192" s="1"/>
  <c r="I52" i="192" s="1"/>
  <c r="D67" i="188"/>
  <c r="D69" i="188" s="1"/>
  <c r="D70" i="188"/>
  <c r="E65" i="199"/>
  <c r="E66" i="199" s="1"/>
  <c r="F27" i="199"/>
  <c r="E89" i="185"/>
  <c r="E91" i="185" s="1"/>
  <c r="D67" i="185"/>
  <c r="D69" i="185" s="1"/>
  <c r="G29" i="185"/>
  <c r="F86" i="185"/>
  <c r="F87" i="185" s="1"/>
  <c r="F27" i="185"/>
  <c r="E64" i="185"/>
  <c r="E65" i="185" s="1"/>
  <c r="E67" i="185" s="1"/>
  <c r="F28" i="185"/>
  <c r="E75" i="185"/>
  <c r="E76" i="185" s="1"/>
  <c r="E51" i="185"/>
  <c r="G51" i="185" s="1"/>
  <c r="I51" i="185" s="1"/>
  <c r="C66" i="185"/>
  <c r="C68" i="185" s="1"/>
  <c r="C70" i="185" s="1"/>
  <c r="D78" i="185"/>
  <c r="D80" i="185" s="1"/>
  <c r="M189" i="152"/>
  <c r="N74" i="123"/>
  <c r="N78" i="123"/>
  <c r="M193" i="152"/>
  <c r="M195" i="152"/>
  <c r="N80" i="123"/>
  <c r="M185" i="152"/>
  <c r="N70" i="123"/>
  <c r="M194" i="152"/>
  <c r="N79" i="123"/>
  <c r="N73" i="123"/>
  <c r="M188" i="152"/>
  <c r="M190" i="152"/>
  <c r="N75" i="123"/>
  <c r="M186" i="152"/>
  <c r="N71" i="123"/>
  <c r="N77" i="123"/>
  <c r="M192" i="152"/>
  <c r="M175" i="152"/>
  <c r="N60" i="123"/>
  <c r="M170" i="152"/>
  <c r="N55" i="123"/>
  <c r="M171" i="152"/>
  <c r="N56" i="123"/>
  <c r="C14" i="130"/>
  <c r="C283" i="140"/>
  <c r="M179" i="152"/>
  <c r="N64" i="123"/>
  <c r="N58" i="123"/>
  <c r="M173" i="152"/>
  <c r="M178" i="152"/>
  <c r="N63" i="123"/>
  <c r="M174" i="152"/>
  <c r="N59" i="123"/>
  <c r="M177" i="152"/>
  <c r="N62" i="123"/>
  <c r="A229" i="92"/>
  <c r="E144" i="140"/>
  <c r="E126" i="140"/>
  <c r="N144" i="143"/>
  <c r="N126" i="143"/>
  <c r="F144" i="139"/>
  <c r="F126" i="139"/>
  <c r="G144" i="140"/>
  <c r="G126" i="140"/>
  <c r="L144" i="142"/>
  <c r="L126" i="142"/>
  <c r="L144" i="149"/>
  <c r="L126" i="149"/>
  <c r="C144" i="135"/>
  <c r="C126" i="135"/>
  <c r="J144" i="141"/>
  <c r="J126" i="141"/>
  <c r="J144" i="148"/>
  <c r="J126" i="148"/>
  <c r="H144" i="162"/>
  <c r="H126" i="162"/>
  <c r="E144" i="136"/>
  <c r="E126" i="136"/>
  <c r="N144" i="146"/>
  <c r="N126" i="146"/>
  <c r="F144" i="151"/>
  <c r="F126" i="151"/>
  <c r="L144" i="148"/>
  <c r="L126" i="148"/>
  <c r="C144" i="139"/>
  <c r="C126" i="139"/>
  <c r="D144" i="142"/>
  <c r="D126" i="142"/>
  <c r="J144" i="147"/>
  <c r="J126" i="147"/>
  <c r="H144" i="149"/>
  <c r="H126" i="149"/>
  <c r="M144" i="143"/>
  <c r="M126" i="143"/>
  <c r="I144" i="135"/>
  <c r="I126" i="135"/>
  <c r="N126" i="136"/>
  <c r="N144" i="136"/>
  <c r="I126" i="151"/>
  <c r="I144" i="151"/>
  <c r="E126" i="147"/>
  <c r="E144" i="147"/>
  <c r="D144" i="139"/>
  <c r="D126" i="139"/>
  <c r="G126" i="146"/>
  <c r="G144" i="146"/>
  <c r="E144" i="141"/>
  <c r="E126" i="141"/>
  <c r="N144" i="135"/>
  <c r="N126" i="135"/>
  <c r="F144" i="147"/>
  <c r="F126" i="147"/>
  <c r="G144" i="144"/>
  <c r="G126" i="144"/>
  <c r="L144" i="150"/>
  <c r="L126" i="150"/>
  <c r="K144" i="144"/>
  <c r="K126" i="144"/>
  <c r="C144" i="142"/>
  <c r="C126" i="142"/>
  <c r="D144" i="140"/>
  <c r="D126" i="140"/>
  <c r="J144" i="145"/>
  <c r="J126" i="145"/>
  <c r="H144" i="134"/>
  <c r="H126" i="134"/>
  <c r="M144" i="136"/>
  <c r="M126" i="136"/>
  <c r="M144" i="150"/>
  <c r="M126" i="150"/>
  <c r="I144" i="146"/>
  <c r="I126" i="146"/>
  <c r="E144" i="162"/>
  <c r="E126" i="162"/>
  <c r="N144" i="137"/>
  <c r="N126" i="137"/>
  <c r="F144" i="142"/>
  <c r="F126" i="142"/>
  <c r="G144" i="138"/>
  <c r="G126" i="138"/>
  <c r="L144" i="141"/>
  <c r="L126" i="141"/>
  <c r="K144" i="138"/>
  <c r="K126" i="138"/>
  <c r="C144" i="151"/>
  <c r="C126" i="151"/>
  <c r="D144" i="146"/>
  <c r="D126" i="146"/>
  <c r="J144" i="142"/>
  <c r="J126" i="142"/>
  <c r="H144" i="136"/>
  <c r="H126" i="136"/>
  <c r="M144" i="134"/>
  <c r="M126" i="134"/>
  <c r="N144" i="148"/>
  <c r="N126" i="148"/>
  <c r="F144" i="143"/>
  <c r="F126" i="143"/>
  <c r="L144" i="162"/>
  <c r="L126" i="162"/>
  <c r="C144" i="140"/>
  <c r="C126" i="140"/>
  <c r="D144" i="136"/>
  <c r="D126" i="136"/>
  <c r="J144" i="143"/>
  <c r="J126" i="143"/>
  <c r="H144" i="138"/>
  <c r="H126" i="138"/>
  <c r="M144" i="86"/>
  <c r="M126" i="86"/>
  <c r="E144" i="135"/>
  <c r="E126" i="135"/>
  <c r="N144" i="162"/>
  <c r="N126" i="162"/>
  <c r="F144" i="86"/>
  <c r="F126" i="86"/>
  <c r="G144" i="135"/>
  <c r="G126" i="135"/>
  <c r="L144" i="143"/>
  <c r="L126" i="143"/>
  <c r="K144" i="137"/>
  <c r="K126" i="137"/>
  <c r="C144" i="134"/>
  <c r="C126" i="134"/>
  <c r="D144" i="148"/>
  <c r="D126" i="148"/>
  <c r="J144" i="146"/>
  <c r="J126" i="146"/>
  <c r="H144" i="148"/>
  <c r="H126" i="148"/>
  <c r="M144" i="145"/>
  <c r="M126" i="145"/>
  <c r="I144" i="143"/>
  <c r="I126" i="143"/>
  <c r="F126" i="138"/>
  <c r="F144" i="138"/>
  <c r="N126" i="140"/>
  <c r="N144" i="140"/>
  <c r="M126" i="144"/>
  <c r="M144" i="144"/>
  <c r="G126" i="162"/>
  <c r="G144" i="162"/>
  <c r="H126" i="135"/>
  <c r="H144" i="135"/>
  <c r="E144" i="145"/>
  <c r="E126" i="145"/>
  <c r="N144" i="149"/>
  <c r="N126" i="149"/>
  <c r="F144" i="148"/>
  <c r="F126" i="148"/>
  <c r="G144" i="142"/>
  <c r="G126" i="142"/>
  <c r="L144" i="140"/>
  <c r="L126" i="140"/>
  <c r="K144" i="135"/>
  <c r="K126" i="135"/>
  <c r="K144" i="149"/>
  <c r="K126" i="149"/>
  <c r="C144" i="144"/>
  <c r="C126" i="144"/>
  <c r="D144" i="144"/>
  <c r="D126" i="144"/>
  <c r="J144" i="86"/>
  <c r="J126" i="86"/>
  <c r="H144" i="150"/>
  <c r="H126" i="150"/>
  <c r="M144" i="146"/>
  <c r="M126" i="146"/>
  <c r="I144" i="141"/>
  <c r="I126" i="141"/>
  <c r="E144" i="139"/>
  <c r="E126" i="139"/>
  <c r="N144" i="151"/>
  <c r="N126" i="151"/>
  <c r="F144" i="144"/>
  <c r="F126" i="144"/>
  <c r="G144" i="151"/>
  <c r="G126" i="151"/>
  <c r="L144" i="146"/>
  <c r="L126" i="146"/>
  <c r="K144" i="151"/>
  <c r="K126" i="151"/>
  <c r="D144" i="141"/>
  <c r="D126" i="141"/>
  <c r="J144" i="135"/>
  <c r="J126" i="135"/>
  <c r="H144" i="141"/>
  <c r="H126" i="141"/>
  <c r="M126" i="139"/>
  <c r="M144" i="139"/>
  <c r="I144" i="138"/>
  <c r="I126" i="138"/>
  <c r="F144" i="140"/>
  <c r="F126" i="140"/>
  <c r="G144" i="145"/>
  <c r="G126" i="145"/>
  <c r="C126" i="148"/>
  <c r="C144" i="148"/>
  <c r="K126" i="145"/>
  <c r="K144" i="145"/>
  <c r="C126" i="150"/>
  <c r="C144" i="150"/>
  <c r="K126" i="146"/>
  <c r="K144" i="146"/>
  <c r="L126" i="137"/>
  <c r="L144" i="137"/>
  <c r="J144" i="136"/>
  <c r="J126" i="136"/>
  <c r="G144" i="150"/>
  <c r="G126" i="150"/>
  <c r="H144" i="86"/>
  <c r="H126" i="86"/>
  <c r="N144" i="134"/>
  <c r="N126" i="134"/>
  <c r="C126" i="143"/>
  <c r="C144" i="143"/>
  <c r="I126" i="147"/>
  <c r="I144" i="147"/>
  <c r="K126" i="150"/>
  <c r="K144" i="150"/>
  <c r="I126" i="142"/>
  <c r="I144" i="142"/>
  <c r="E126" i="151"/>
  <c r="E144" i="151"/>
  <c r="K126" i="162"/>
  <c r="K144" i="162"/>
  <c r="D144" i="135"/>
  <c r="D126" i="135"/>
  <c r="M144" i="147"/>
  <c r="M126" i="147"/>
  <c r="N144" i="141"/>
  <c r="N126" i="141"/>
  <c r="F144" i="150"/>
  <c r="F126" i="150"/>
  <c r="L144" i="136"/>
  <c r="L126" i="136"/>
  <c r="K144" i="140"/>
  <c r="K126" i="140"/>
  <c r="D144" i="162"/>
  <c r="D126" i="162"/>
  <c r="J144" i="137"/>
  <c r="J126" i="137"/>
  <c r="H144" i="143"/>
  <c r="H126" i="143"/>
  <c r="M144" i="138"/>
  <c r="M126" i="138"/>
  <c r="I144" i="86"/>
  <c r="I126" i="86"/>
  <c r="E144" i="143"/>
  <c r="E126" i="143"/>
  <c r="N144" i="86"/>
  <c r="N126" i="86"/>
  <c r="F144" i="141"/>
  <c r="F126" i="141"/>
  <c r="G144" i="134"/>
  <c r="G126" i="134"/>
  <c r="L144" i="138"/>
  <c r="L126" i="138"/>
  <c r="K144" i="134"/>
  <c r="K126" i="134"/>
  <c r="C144" i="147"/>
  <c r="C126" i="147"/>
  <c r="D144" i="149"/>
  <c r="D126" i="149"/>
  <c r="J144" i="139"/>
  <c r="J126" i="139"/>
  <c r="H144" i="140"/>
  <c r="H126" i="140"/>
  <c r="M144" i="140"/>
  <c r="M126" i="140"/>
  <c r="M144" i="148"/>
  <c r="M126" i="148"/>
  <c r="I144" i="145"/>
  <c r="I126" i="145"/>
  <c r="G126" i="143"/>
  <c r="G144" i="143"/>
  <c r="H144" i="139"/>
  <c r="H126" i="139"/>
  <c r="E126" i="142"/>
  <c r="E144" i="142"/>
  <c r="M126" i="149"/>
  <c r="M144" i="149"/>
  <c r="F126" i="134"/>
  <c r="F144" i="134"/>
  <c r="E144" i="134"/>
  <c r="E126" i="134"/>
  <c r="E144" i="148"/>
  <c r="E126" i="148"/>
  <c r="N144" i="150"/>
  <c r="N126" i="150"/>
  <c r="F144" i="146"/>
  <c r="F126" i="146"/>
  <c r="G144" i="136"/>
  <c r="G126" i="136"/>
  <c r="L144" i="147"/>
  <c r="L126" i="147"/>
  <c r="K144" i="136"/>
  <c r="K126" i="136"/>
  <c r="C144" i="86"/>
  <c r="C126" i="86"/>
  <c r="C144" i="149"/>
  <c r="C126" i="149"/>
  <c r="D144" i="145"/>
  <c r="D126" i="145"/>
  <c r="J144" i="149"/>
  <c r="J126" i="149"/>
  <c r="H144" i="145"/>
  <c r="H126" i="145"/>
  <c r="M144" i="141"/>
  <c r="M126" i="141"/>
  <c r="I144" i="137"/>
  <c r="I126" i="137"/>
  <c r="E144" i="138"/>
  <c r="E126" i="138"/>
  <c r="E144" i="150"/>
  <c r="E126" i="150"/>
  <c r="N144" i="144"/>
  <c r="N126" i="144"/>
  <c r="F144" i="149"/>
  <c r="F126" i="149"/>
  <c r="L144" i="151"/>
  <c r="L126" i="151"/>
  <c r="C144" i="137"/>
  <c r="C126" i="137"/>
  <c r="D144" i="134"/>
  <c r="D126" i="134"/>
  <c r="J144" i="151"/>
  <c r="J126" i="151"/>
  <c r="H144" i="146"/>
  <c r="H126" i="146"/>
  <c r="M144" i="162"/>
  <c r="M126" i="162"/>
  <c r="E144" i="86"/>
  <c r="E126" i="86"/>
  <c r="N144" i="139"/>
  <c r="N126" i="139"/>
  <c r="F144" i="162"/>
  <c r="F126" i="162"/>
  <c r="G144" i="86"/>
  <c r="G126" i="86"/>
  <c r="K144" i="86"/>
  <c r="K126" i="86"/>
  <c r="D144" i="143"/>
  <c r="D126" i="143"/>
  <c r="D144" i="147"/>
  <c r="D126" i="147"/>
  <c r="H144" i="147"/>
  <c r="H126" i="147"/>
  <c r="I144" i="140"/>
  <c r="I126" i="140"/>
  <c r="N144" i="147"/>
  <c r="N126" i="147"/>
  <c r="F144" i="145"/>
  <c r="F126" i="145"/>
  <c r="G144" i="147"/>
  <c r="G126" i="147"/>
  <c r="L144" i="144"/>
  <c r="L126" i="144"/>
  <c r="K144" i="147"/>
  <c r="K126" i="147"/>
  <c r="D144" i="138"/>
  <c r="D126" i="138"/>
  <c r="J144" i="162"/>
  <c r="J126" i="162"/>
  <c r="H144" i="142"/>
  <c r="H126" i="142"/>
  <c r="M144" i="135"/>
  <c r="M126" i="135"/>
  <c r="I144" i="136"/>
  <c r="I126" i="136"/>
  <c r="I144" i="148"/>
  <c r="I126" i="148"/>
  <c r="J126" i="134"/>
  <c r="J144" i="134"/>
  <c r="G126" i="148"/>
  <c r="G144" i="148"/>
  <c r="L144" i="139"/>
  <c r="L126" i="139"/>
  <c r="J126" i="138"/>
  <c r="J144" i="138"/>
  <c r="D126" i="86"/>
  <c r="D144" i="86"/>
  <c r="E144" i="137"/>
  <c r="E126" i="137"/>
  <c r="N144" i="145"/>
  <c r="N126" i="145"/>
  <c r="F144" i="135"/>
  <c r="F126" i="135"/>
  <c r="G144" i="139"/>
  <c r="G126" i="139"/>
  <c r="G144" i="149"/>
  <c r="G126" i="149"/>
  <c r="L144" i="145"/>
  <c r="L126" i="145"/>
  <c r="K144" i="142"/>
  <c r="K126" i="142"/>
  <c r="C144" i="136"/>
  <c r="C126" i="136"/>
  <c r="D144" i="150"/>
  <c r="D126" i="150"/>
  <c r="J144" i="150"/>
  <c r="J126" i="150"/>
  <c r="H144" i="144"/>
  <c r="H126" i="144"/>
  <c r="M144" i="137"/>
  <c r="M126" i="137"/>
  <c r="I144" i="134"/>
  <c r="I126" i="134"/>
  <c r="I144" i="150"/>
  <c r="I126" i="150"/>
  <c r="E144" i="146"/>
  <c r="E126" i="146"/>
  <c r="N144" i="142"/>
  <c r="N126" i="142"/>
  <c r="F144" i="137"/>
  <c r="F126" i="137"/>
  <c r="G144" i="137"/>
  <c r="G126" i="137"/>
  <c r="L144" i="134"/>
  <c r="L126" i="134"/>
  <c r="K144" i="139"/>
  <c r="K126" i="139"/>
  <c r="C144" i="138"/>
  <c r="C126" i="138"/>
  <c r="D144" i="151"/>
  <c r="D126" i="151"/>
  <c r="J144" i="144"/>
  <c r="J126" i="144"/>
  <c r="H144" i="151"/>
  <c r="H126" i="151"/>
  <c r="I144" i="162"/>
  <c r="I126" i="162"/>
  <c r="M144" i="142"/>
  <c r="M126" i="142"/>
  <c r="E144" i="149"/>
  <c r="E126" i="149"/>
  <c r="L144" i="86"/>
  <c r="L126" i="86"/>
  <c r="J144" i="140"/>
  <c r="J126" i="140"/>
  <c r="K126" i="143"/>
  <c r="K144" i="143"/>
  <c r="D126" i="137"/>
  <c r="D144" i="137"/>
  <c r="C126" i="141"/>
  <c r="C144" i="141"/>
  <c r="I126" i="144"/>
  <c r="I144" i="144"/>
  <c r="C126" i="162"/>
  <c r="C144" i="162"/>
  <c r="F144" i="136"/>
  <c r="F126" i="136"/>
  <c r="I126" i="139"/>
  <c r="I144" i="139"/>
  <c r="E144" i="144"/>
  <c r="E126" i="144"/>
  <c r="G144" i="141"/>
  <c r="G126" i="141"/>
  <c r="L126" i="135"/>
  <c r="L144" i="135"/>
  <c r="K126" i="148"/>
  <c r="K144" i="148"/>
  <c r="M126" i="151"/>
  <c r="M144" i="151"/>
  <c r="K126" i="141"/>
  <c r="K144" i="141"/>
  <c r="C126" i="145"/>
  <c r="C144" i="145"/>
  <c r="I126" i="149"/>
  <c r="I144" i="149"/>
  <c r="C126" i="146"/>
  <c r="C144" i="146"/>
  <c r="H144" i="137"/>
  <c r="H126" i="137"/>
  <c r="N144" i="138"/>
  <c r="N126" i="138"/>
  <c r="O285" i="92"/>
  <c r="A285" i="92" s="1"/>
  <c r="A286" i="92"/>
  <c r="O228" i="92"/>
  <c r="A228" i="92" s="1"/>
  <c r="E29" i="183"/>
  <c r="E39" i="183" s="1"/>
  <c r="E46" i="183" s="1"/>
  <c r="E450" i="19"/>
  <c r="E458" i="19" s="1"/>
  <c r="E29" i="184"/>
  <c r="E39" i="184" s="1"/>
  <c r="E46" i="184" s="1"/>
  <c r="E29" i="182"/>
  <c r="E39" i="182" s="1"/>
  <c r="E47" i="182" s="1"/>
  <c r="E29" i="181"/>
  <c r="E39" i="181" s="1"/>
  <c r="E47" i="181" s="1"/>
  <c r="D29" i="182"/>
  <c r="D39" i="182" s="1"/>
  <c r="D47" i="182" s="1"/>
  <c r="D29" i="181"/>
  <c r="D39" i="181" s="1"/>
  <c r="D47" i="181" s="1"/>
  <c r="D29" i="184"/>
  <c r="D39" i="184" s="1"/>
  <c r="D46" i="184" s="1"/>
  <c r="D450" i="19"/>
  <c r="D458" i="19" s="1"/>
  <c r="D29" i="183"/>
  <c r="D39" i="183" s="1"/>
  <c r="D46" i="183" s="1"/>
  <c r="H238" i="209"/>
  <c r="H223" i="209"/>
  <c r="H225" i="209"/>
  <c r="I215" i="209"/>
  <c r="I221" i="209" s="1"/>
  <c r="I216" i="209"/>
  <c r="K129" i="209"/>
  <c r="K128" i="209"/>
  <c r="N218" i="152"/>
  <c r="O71" i="124"/>
  <c r="N58" i="169"/>
  <c r="N90" i="169" s="1"/>
  <c r="N58" i="166"/>
  <c r="N90" i="166" s="1"/>
  <c r="N58" i="167"/>
  <c r="N90" i="167" s="1"/>
  <c r="N211" i="152"/>
  <c r="O64" i="124"/>
  <c r="N51" i="169"/>
  <c r="N83" i="169" s="1"/>
  <c r="N51" i="166"/>
  <c r="N83" i="166" s="1"/>
  <c r="N51" i="167"/>
  <c r="N83" i="167" s="1"/>
  <c r="K137" i="209"/>
  <c r="J213" i="209"/>
  <c r="K134" i="209"/>
  <c r="N225" i="152"/>
  <c r="N65" i="169"/>
  <c r="N97" i="169" s="1"/>
  <c r="N65" i="166"/>
  <c r="N97" i="166" s="1"/>
  <c r="N65" i="167"/>
  <c r="N97" i="167" s="1"/>
  <c r="O78" i="124"/>
  <c r="K125" i="209"/>
  <c r="J201" i="209"/>
  <c r="N209" i="152"/>
  <c r="N49" i="169"/>
  <c r="N81" i="169" s="1"/>
  <c r="N49" i="166"/>
  <c r="N81" i="166" s="1"/>
  <c r="N49" i="167"/>
  <c r="N81" i="167" s="1"/>
  <c r="O62" i="124"/>
  <c r="H236" i="209"/>
  <c r="H222" i="209"/>
  <c r="K122" i="209"/>
  <c r="N224" i="152"/>
  <c r="N64" i="167"/>
  <c r="N96" i="167" s="1"/>
  <c r="O77" i="124"/>
  <c r="N64" i="169"/>
  <c r="N96" i="169" s="1"/>
  <c r="N64" i="166"/>
  <c r="N96" i="166" s="1"/>
  <c r="J202" i="209"/>
  <c r="K126" i="209"/>
  <c r="N207" i="152"/>
  <c r="O60" i="124"/>
  <c r="N47" i="169"/>
  <c r="N79" i="169" s="1"/>
  <c r="N47" i="166"/>
  <c r="N79" i="166" s="1"/>
  <c r="N47" i="167"/>
  <c r="N79" i="167" s="1"/>
  <c r="K120" i="209"/>
  <c r="N221" i="152"/>
  <c r="N61" i="169"/>
  <c r="N93" i="169" s="1"/>
  <c r="N61" i="166"/>
  <c r="N93" i="166" s="1"/>
  <c r="N61" i="167"/>
  <c r="N93" i="167" s="1"/>
  <c r="O74" i="124"/>
  <c r="N220" i="152"/>
  <c r="N60" i="167"/>
  <c r="N92" i="167" s="1"/>
  <c r="O73" i="124"/>
  <c r="N60" i="166"/>
  <c r="N92" i="166" s="1"/>
  <c r="N60" i="169"/>
  <c r="N92" i="169" s="1"/>
  <c r="N222" i="152"/>
  <c r="O75" i="124"/>
  <c r="N62" i="169"/>
  <c r="N94" i="169" s="1"/>
  <c r="N62" i="166"/>
  <c r="N94" i="166" s="1"/>
  <c r="N62" i="167"/>
  <c r="N94" i="167" s="1"/>
  <c r="J199" i="209"/>
  <c r="K123" i="209"/>
  <c r="J212" i="209"/>
  <c r="K136" i="209"/>
  <c r="K133" i="209"/>
  <c r="O172" i="152"/>
  <c r="P57" i="123"/>
  <c r="P172" i="152" s="1"/>
  <c r="J214" i="209"/>
  <c r="K138" i="209"/>
  <c r="K127" i="209"/>
  <c r="N219" i="152"/>
  <c r="O72" i="124"/>
  <c r="N59" i="169"/>
  <c r="N91" i="169" s="1"/>
  <c r="N59" i="166"/>
  <c r="N91" i="166" s="1"/>
  <c r="N59" i="167"/>
  <c r="N91" i="167" s="1"/>
  <c r="J207" i="209"/>
  <c r="K131" i="209"/>
  <c r="N204" i="152"/>
  <c r="N44" i="167"/>
  <c r="N76" i="167" s="1"/>
  <c r="O57" i="124"/>
  <c r="N44" i="169"/>
  <c r="N76" i="169" s="1"/>
  <c r="N44" i="166"/>
  <c r="N76" i="166" s="1"/>
  <c r="N203" i="152"/>
  <c r="O56" i="124"/>
  <c r="N43" i="169"/>
  <c r="N75" i="169" s="1"/>
  <c r="N43" i="166"/>
  <c r="N75" i="166" s="1"/>
  <c r="N43" i="167"/>
  <c r="N75" i="167" s="1"/>
  <c r="K132" i="209"/>
  <c r="N208" i="152"/>
  <c r="N48" i="167"/>
  <c r="N80" i="167" s="1"/>
  <c r="O61" i="124"/>
  <c r="N48" i="166"/>
  <c r="N80" i="166" s="1"/>
  <c r="N48" i="169"/>
  <c r="N80" i="169" s="1"/>
  <c r="C18" i="130"/>
  <c r="C283" i="136"/>
  <c r="K121" i="209"/>
  <c r="J197" i="209"/>
  <c r="J211" i="209"/>
  <c r="K135" i="209"/>
  <c r="N227" i="152"/>
  <c r="O80" i="124"/>
  <c r="N67" i="169"/>
  <c r="N99" i="169" s="1"/>
  <c r="N110" i="166" s="1"/>
  <c r="N67" i="166"/>
  <c r="N99" i="166" s="1"/>
  <c r="N106" i="166" s="1"/>
  <c r="N67" i="167"/>
  <c r="N99" i="167" s="1"/>
  <c r="N108" i="166" s="1"/>
  <c r="N206" i="152"/>
  <c r="N46" i="169"/>
  <c r="N78" i="169" s="1"/>
  <c r="N46" i="166"/>
  <c r="N78" i="166" s="1"/>
  <c r="N46" i="167"/>
  <c r="N78" i="167" s="1"/>
  <c r="O59" i="124"/>
  <c r="H224" i="209"/>
  <c r="H221" i="209"/>
  <c r="N205" i="152"/>
  <c r="N45" i="169"/>
  <c r="N77" i="169" s="1"/>
  <c r="N45" i="166"/>
  <c r="N77" i="166" s="1"/>
  <c r="N45" i="167"/>
  <c r="N77" i="167" s="1"/>
  <c r="O58" i="124"/>
  <c r="K124" i="209"/>
  <c r="N226" i="152"/>
  <c r="O79" i="124"/>
  <c r="N66" i="169"/>
  <c r="N98" i="169" s="1"/>
  <c r="N66" i="166"/>
  <c r="N98" i="166" s="1"/>
  <c r="N66" i="167"/>
  <c r="N98" i="167" s="1"/>
  <c r="O176" i="152"/>
  <c r="P61" i="123"/>
  <c r="P176" i="152" s="1"/>
  <c r="J195" i="209"/>
  <c r="K119" i="209"/>
  <c r="N210" i="152"/>
  <c r="N50" i="169"/>
  <c r="N82" i="169" s="1"/>
  <c r="N50" i="166"/>
  <c r="N82" i="166" s="1"/>
  <c r="N50" i="167"/>
  <c r="N82" i="167" s="1"/>
  <c r="O63" i="124"/>
  <c r="J206" i="209"/>
  <c r="K130" i="209"/>
  <c r="H237" i="209"/>
  <c r="K618" i="217"/>
  <c r="N202" i="152"/>
  <c r="N42" i="169"/>
  <c r="N74" i="169" s="1"/>
  <c r="N42" i="166"/>
  <c r="N74" i="166" s="1"/>
  <c r="N42" i="167"/>
  <c r="N74" i="167" s="1"/>
  <c r="O55" i="124"/>
  <c r="C283" i="137" l="1"/>
  <c r="C19" i="130"/>
  <c r="U37" i="104"/>
  <c r="M75" i="104"/>
  <c r="M76" i="104" s="1"/>
  <c r="P196" i="95" s="1"/>
  <c r="V34" i="104"/>
  <c r="H261" i="152"/>
  <c r="AG174" i="95"/>
  <c r="J50" i="185"/>
  <c r="G260" i="152"/>
  <c r="T41" i="104"/>
  <c r="T46" i="104" s="1"/>
  <c r="T38" i="104"/>
  <c r="S41" i="113"/>
  <c r="S46" i="113" s="1"/>
  <c r="S56" i="113" s="1"/>
  <c r="S57" i="113" s="1"/>
  <c r="C283" i="143"/>
  <c r="N70" i="124"/>
  <c r="M57" i="169"/>
  <c r="M89" i="169" s="1"/>
  <c r="M57" i="166"/>
  <c r="M89" i="166" s="1"/>
  <c r="M217" i="152"/>
  <c r="M57" i="167"/>
  <c r="M89" i="167" s="1"/>
  <c r="C32" i="130"/>
  <c r="C283" i="145"/>
  <c r="C386" i="92"/>
  <c r="C461" i="92" s="1"/>
  <c r="C283" i="142"/>
  <c r="R57" i="113"/>
  <c r="I232" i="209"/>
  <c r="C95" i="201"/>
  <c r="N76" i="123"/>
  <c r="M191" i="152"/>
  <c r="J51" i="204"/>
  <c r="J51" i="203"/>
  <c r="J51" i="189"/>
  <c r="C95" i="193"/>
  <c r="C95" i="200"/>
  <c r="C95" i="189"/>
  <c r="J51" i="197"/>
  <c r="C95" i="191"/>
  <c r="J51" i="202"/>
  <c r="J51" i="188"/>
  <c r="C34" i="132"/>
  <c r="K90" i="217" s="1"/>
  <c r="C240" i="148"/>
  <c r="C279" i="148"/>
  <c r="C240" i="144"/>
  <c r="C279" i="144"/>
  <c r="C240" i="138"/>
  <c r="C279" i="138"/>
  <c r="C240" i="139"/>
  <c r="C279" i="139"/>
  <c r="C240" i="162"/>
  <c r="C279" i="162"/>
  <c r="C240" i="86"/>
  <c r="C279" i="86"/>
  <c r="C240" i="135"/>
  <c r="C279" i="135"/>
  <c r="C240" i="146"/>
  <c r="C279" i="146"/>
  <c r="C240" i="134"/>
  <c r="C279" i="134"/>
  <c r="C240" i="147"/>
  <c r="C279" i="147"/>
  <c r="C240" i="151"/>
  <c r="C279" i="151"/>
  <c r="C240" i="141"/>
  <c r="C279" i="141"/>
  <c r="C240" i="149"/>
  <c r="C279" i="149"/>
  <c r="M63" i="169"/>
  <c r="M95" i="169" s="1"/>
  <c r="M223" i="152"/>
  <c r="M63" i="166"/>
  <c r="M95" i="166" s="1"/>
  <c r="M63" i="167"/>
  <c r="M95" i="167" s="1"/>
  <c r="N76" i="124"/>
  <c r="M52" i="169"/>
  <c r="M84" i="169" s="1"/>
  <c r="M109" i="166" s="1"/>
  <c r="M212" i="152"/>
  <c r="M52" i="166"/>
  <c r="M84" i="166" s="1"/>
  <c r="M105" i="166" s="1"/>
  <c r="M52" i="167"/>
  <c r="M84" i="167" s="1"/>
  <c r="M107" i="166" s="1"/>
  <c r="N65" i="124"/>
  <c r="N180" i="152"/>
  <c r="O65" i="123"/>
  <c r="C95" i="204"/>
  <c r="C95" i="203"/>
  <c r="J51" i="187"/>
  <c r="J51" i="186"/>
  <c r="C95" i="192"/>
  <c r="J51" i="190"/>
  <c r="C95" i="197"/>
  <c r="C95" i="198"/>
  <c r="C95" i="195"/>
  <c r="F266" i="152"/>
  <c r="J51" i="199"/>
  <c r="J51" i="201"/>
  <c r="D78" i="188"/>
  <c r="D80" i="188" s="1"/>
  <c r="D82" i="188" s="1"/>
  <c r="J51" i="200"/>
  <c r="D78" i="189"/>
  <c r="D80" i="189" s="1"/>
  <c r="D82" i="189" s="1"/>
  <c r="I224" i="209"/>
  <c r="C94" i="185"/>
  <c r="C95" i="199"/>
  <c r="I226" i="209"/>
  <c r="J51" i="191"/>
  <c r="J51" i="198"/>
  <c r="N187" i="152"/>
  <c r="O72" i="123"/>
  <c r="D71" i="201"/>
  <c r="J51" i="196"/>
  <c r="D78" i="203"/>
  <c r="D80" i="203" s="1"/>
  <c r="D82" i="203" s="1"/>
  <c r="C95" i="187"/>
  <c r="D67" i="198"/>
  <c r="D69" i="198" s="1"/>
  <c r="D71" i="198" s="1"/>
  <c r="D78" i="200"/>
  <c r="D80" i="200" s="1"/>
  <c r="D82" i="200" s="1"/>
  <c r="D77" i="185"/>
  <c r="D79" i="185" s="1"/>
  <c r="D81" i="185" s="1"/>
  <c r="D78" i="196"/>
  <c r="D80" i="196" s="1"/>
  <c r="D82" i="196" s="1"/>
  <c r="D78" i="201"/>
  <c r="D80" i="201" s="1"/>
  <c r="D82" i="201" s="1"/>
  <c r="D95" i="201" s="1"/>
  <c r="D67" i="191"/>
  <c r="D69" i="191" s="1"/>
  <c r="D71" i="191" s="1"/>
  <c r="D71" i="197"/>
  <c r="E89" i="194"/>
  <c r="E91" i="194" s="1"/>
  <c r="E93" i="194" s="1"/>
  <c r="E89" i="200"/>
  <c r="E91" i="200" s="1"/>
  <c r="E93" i="200" s="1"/>
  <c r="E89" i="199"/>
  <c r="E91" i="199" s="1"/>
  <c r="E93" i="199" s="1"/>
  <c r="E89" i="201"/>
  <c r="E91" i="201" s="1"/>
  <c r="E93" i="201" s="1"/>
  <c r="C357" i="92"/>
  <c r="E303" i="92"/>
  <c r="D338" i="92"/>
  <c r="D389" i="92" s="1"/>
  <c r="D464" i="92" s="1"/>
  <c r="AF176" i="95"/>
  <c r="L68" i="113"/>
  <c r="L69" i="113" s="1"/>
  <c r="O197" i="95" s="1"/>
  <c r="G267" i="152"/>
  <c r="N60" i="217"/>
  <c r="T75" i="155"/>
  <c r="S123" i="155"/>
  <c r="S125" i="155" s="1"/>
  <c r="S129" i="155" s="1"/>
  <c r="C356" i="92"/>
  <c r="C381" i="92"/>
  <c r="C387" i="92"/>
  <c r="C362" i="92"/>
  <c r="C350" i="92"/>
  <c r="C375" i="92"/>
  <c r="T37" i="113"/>
  <c r="G266" i="152" s="1"/>
  <c r="D322" i="92"/>
  <c r="D335" i="92"/>
  <c r="F142" i="92"/>
  <c r="F296" i="92" s="1"/>
  <c r="F137" i="92"/>
  <c r="F291" i="92" s="1"/>
  <c r="F149" i="92"/>
  <c r="F156" i="92"/>
  <c r="F150" i="92"/>
  <c r="F304" i="92" s="1"/>
  <c r="F144" i="92"/>
  <c r="F298" i="92" s="1"/>
  <c r="F151" i="92"/>
  <c r="F305" i="92" s="1"/>
  <c r="F152" i="92"/>
  <c r="F306" i="92" s="1"/>
  <c r="F147" i="92"/>
  <c r="F301" i="92" s="1"/>
  <c r="F139" i="92"/>
  <c r="F293" i="92" s="1"/>
  <c r="F138" i="92"/>
  <c r="F148" i="92"/>
  <c r="F302" i="92" s="1"/>
  <c r="F154" i="92"/>
  <c r="F308" i="92" s="1"/>
  <c r="F140" i="92"/>
  <c r="F145" i="92"/>
  <c r="F143" i="92"/>
  <c r="F297" i="92" s="1"/>
  <c r="F146" i="92"/>
  <c r="F300" i="92" s="1"/>
  <c r="F141" i="92"/>
  <c r="F295" i="92" s="1"/>
  <c r="F153" i="92"/>
  <c r="F307" i="92" s="1"/>
  <c r="F155" i="92"/>
  <c r="F309" i="92" s="1"/>
  <c r="D329" i="92"/>
  <c r="V22" i="93"/>
  <c r="V58" i="155"/>
  <c r="V28" i="227"/>
  <c r="W54" i="108"/>
  <c r="W38" i="108" s="1"/>
  <c r="D331" i="92"/>
  <c r="U64" i="155"/>
  <c r="U69" i="155" s="1"/>
  <c r="U81" i="155"/>
  <c r="C339" i="92"/>
  <c r="C371" i="92"/>
  <c r="C346" i="92"/>
  <c r="C378" i="92"/>
  <c r="C353" i="92"/>
  <c r="D333" i="92"/>
  <c r="D327" i="92"/>
  <c r="U59" i="155"/>
  <c r="U65" i="155" s="1"/>
  <c r="U33" i="93"/>
  <c r="V55" i="108"/>
  <c r="E157" i="92"/>
  <c r="E158" i="92"/>
  <c r="E299" i="92"/>
  <c r="E328" i="92" s="1"/>
  <c r="S329" i="92"/>
  <c r="E294" i="92"/>
  <c r="E323" i="92" s="1"/>
  <c r="S324" i="92"/>
  <c r="D326" i="92"/>
  <c r="C457" i="92"/>
  <c r="D324" i="92"/>
  <c r="S333" i="92"/>
  <c r="E332" i="92"/>
  <c r="S322" i="92"/>
  <c r="E292" i="92"/>
  <c r="E321" i="92" s="1"/>
  <c r="D325" i="92"/>
  <c r="C380" i="92"/>
  <c r="C355" i="92"/>
  <c r="X23" i="93"/>
  <c r="W34" i="93"/>
  <c r="W20" i="93"/>
  <c r="C376" i="92"/>
  <c r="C351" i="92"/>
  <c r="D336" i="92"/>
  <c r="V53" i="108"/>
  <c r="U57" i="155"/>
  <c r="U63" i="155" s="1"/>
  <c r="U44" i="93"/>
  <c r="E308" i="92"/>
  <c r="E337" i="92" s="1"/>
  <c r="S338" i="92"/>
  <c r="D354" i="92"/>
  <c r="D379" i="92"/>
  <c r="V31" i="93"/>
  <c r="V45" i="93"/>
  <c r="V42" i="93" s="1"/>
  <c r="D388" i="92"/>
  <c r="D363" i="92"/>
  <c r="C463" i="92"/>
  <c r="U39" i="227"/>
  <c r="T83" i="227" s="1"/>
  <c r="T85" i="227" s="1"/>
  <c r="T87" i="227" s="1"/>
  <c r="U33" i="227"/>
  <c r="C449" i="92"/>
  <c r="D330" i="92"/>
  <c r="D320" i="92"/>
  <c r="C373" i="92"/>
  <c r="C348" i="92"/>
  <c r="C360" i="92"/>
  <c r="C385" i="92"/>
  <c r="D349" i="92"/>
  <c r="D374" i="92"/>
  <c r="C377" i="92"/>
  <c r="C452" i="92" s="1"/>
  <c r="C352" i="92"/>
  <c r="D334" i="92"/>
  <c r="D372" i="92"/>
  <c r="D347" i="92"/>
  <c r="G80" i="92"/>
  <c r="U19" i="113"/>
  <c r="U20" i="113" s="1"/>
  <c r="U34" i="113" s="1"/>
  <c r="U31" i="152"/>
  <c r="C447" i="92"/>
  <c r="C359" i="92"/>
  <c r="C384" i="92"/>
  <c r="D383" i="92"/>
  <c r="D358" i="92"/>
  <c r="D310" i="92"/>
  <c r="D311" i="92" s="1"/>
  <c r="C454" i="92"/>
  <c r="C389" i="92"/>
  <c r="C364" i="92"/>
  <c r="C458" i="92"/>
  <c r="H189" i="209"/>
  <c r="H190" i="209" s="1"/>
  <c r="L50" i="209"/>
  <c r="L152" i="209" s="1"/>
  <c r="K152" i="209"/>
  <c r="K204" i="209" s="1"/>
  <c r="J77" i="209"/>
  <c r="K148" i="209"/>
  <c r="K200" i="209" s="1"/>
  <c r="L46" i="209"/>
  <c r="L148" i="209" s="1"/>
  <c r="K155" i="209"/>
  <c r="K207" i="209" s="1"/>
  <c r="L53" i="209"/>
  <c r="L155" i="209" s="1"/>
  <c r="L42" i="209"/>
  <c r="L144" i="209" s="1"/>
  <c r="K144" i="209"/>
  <c r="K196" i="209" s="1"/>
  <c r="K61" i="209"/>
  <c r="K76" i="209" s="1"/>
  <c r="L54" i="209"/>
  <c r="L156" i="209" s="1"/>
  <c r="K156" i="209"/>
  <c r="L49" i="209"/>
  <c r="L151" i="209" s="1"/>
  <c r="K151" i="209"/>
  <c r="K153" i="209"/>
  <c r="K205" i="209" s="1"/>
  <c r="L51" i="209"/>
  <c r="J70" i="209"/>
  <c r="I87" i="209"/>
  <c r="I88" i="209" s="1"/>
  <c r="L145" i="209"/>
  <c r="L149" i="209"/>
  <c r="J81" i="209"/>
  <c r="I182" i="209"/>
  <c r="I178" i="209"/>
  <c r="I186" i="209"/>
  <c r="I181" i="209"/>
  <c r="I170" i="209"/>
  <c r="I174" i="209"/>
  <c r="I177" i="209"/>
  <c r="I188" i="209"/>
  <c r="I169" i="209"/>
  <c r="I173" i="209"/>
  <c r="I185" i="209"/>
  <c r="I180" i="209"/>
  <c r="I175" i="209"/>
  <c r="I171" i="209"/>
  <c r="I176" i="209"/>
  <c r="K161" i="209"/>
  <c r="K213" i="209" s="1"/>
  <c r="L59" i="209"/>
  <c r="J163" i="209"/>
  <c r="J179" i="209" s="1"/>
  <c r="L147" i="209"/>
  <c r="J82" i="209"/>
  <c r="K157" i="209"/>
  <c r="L55" i="209"/>
  <c r="K81" i="209"/>
  <c r="I183" i="209"/>
  <c r="L154" i="209"/>
  <c r="I184" i="209"/>
  <c r="L162" i="209"/>
  <c r="J164" i="209"/>
  <c r="J62" i="209"/>
  <c r="J76" i="209"/>
  <c r="J80" i="209"/>
  <c r="J84" i="209"/>
  <c r="J68" i="209"/>
  <c r="J75" i="209"/>
  <c r="J79" i="209"/>
  <c r="J72" i="209"/>
  <c r="J74" i="209"/>
  <c r="J71" i="209"/>
  <c r="J69" i="209"/>
  <c r="J78" i="209"/>
  <c r="J83" i="209"/>
  <c r="J73" i="209"/>
  <c r="J86" i="209"/>
  <c r="J67" i="209"/>
  <c r="L159" i="209"/>
  <c r="K146" i="209"/>
  <c r="K198" i="209" s="1"/>
  <c r="K70" i="209"/>
  <c r="L44" i="209"/>
  <c r="L143" i="209"/>
  <c r="L150" i="209"/>
  <c r="I187" i="209"/>
  <c r="I172" i="209"/>
  <c r="K158" i="209"/>
  <c r="L56" i="209"/>
  <c r="K82" i="209"/>
  <c r="D71" i="188"/>
  <c r="C95" i="186"/>
  <c r="D71" i="194"/>
  <c r="D67" i="193"/>
  <c r="D69" i="193" s="1"/>
  <c r="D71" i="193" s="1"/>
  <c r="D78" i="194"/>
  <c r="D80" i="194" s="1"/>
  <c r="D82" i="194" s="1"/>
  <c r="E89" i="195"/>
  <c r="E91" i="195" s="1"/>
  <c r="E93" i="195" s="1"/>
  <c r="D71" i="187"/>
  <c r="D71" i="204"/>
  <c r="C95" i="202"/>
  <c r="D78" i="191"/>
  <c r="D80" i="191" s="1"/>
  <c r="D82" i="191" s="1"/>
  <c r="D71" i="196"/>
  <c r="D67" i="186"/>
  <c r="D69" i="186" s="1"/>
  <c r="D71" i="186" s="1"/>
  <c r="E89" i="191"/>
  <c r="E91" i="191" s="1"/>
  <c r="D78" i="187"/>
  <c r="D80" i="187" s="1"/>
  <c r="D82" i="187" s="1"/>
  <c r="E89" i="204"/>
  <c r="E91" i="204" s="1"/>
  <c r="E93" i="204" s="1"/>
  <c r="E89" i="203"/>
  <c r="E91" i="203" s="1"/>
  <c r="E93" i="203" s="1"/>
  <c r="D66" i="185"/>
  <c r="D68" i="185" s="1"/>
  <c r="F65" i="195"/>
  <c r="F66" i="195" s="1"/>
  <c r="F68" i="195" s="1"/>
  <c r="G27" i="195"/>
  <c r="G28" i="190"/>
  <c r="F76" i="190"/>
  <c r="F77" i="190" s="1"/>
  <c r="G87" i="203"/>
  <c r="G88" i="203" s="1"/>
  <c r="H29" i="203"/>
  <c r="F90" i="201"/>
  <c r="F92" i="201" s="1"/>
  <c r="E92" i="192"/>
  <c r="E89" i="192"/>
  <c r="E91" i="192" s="1"/>
  <c r="E92" i="196"/>
  <c r="E89" i="196"/>
  <c r="E91" i="196" s="1"/>
  <c r="E68" i="198"/>
  <c r="E70" i="198" s="1"/>
  <c r="G87" i="187"/>
  <c r="G88" i="187" s="1"/>
  <c r="H29" i="187"/>
  <c r="G28" i="202"/>
  <c r="F76" i="202"/>
  <c r="F77" i="202" s="1"/>
  <c r="G28" i="192"/>
  <c r="F76" i="192"/>
  <c r="F77" i="192" s="1"/>
  <c r="G27" i="202"/>
  <c r="F65" i="202"/>
  <c r="F66" i="202" s="1"/>
  <c r="D81" i="190"/>
  <c r="D78" i="190"/>
  <c r="D80" i="190" s="1"/>
  <c r="C95" i="188"/>
  <c r="E92" i="189"/>
  <c r="E89" i="189"/>
  <c r="E91" i="189" s="1"/>
  <c r="F76" i="196"/>
  <c r="F77" i="196" s="1"/>
  <c r="G28" i="196"/>
  <c r="E68" i="200"/>
  <c r="E70" i="200" s="1"/>
  <c r="E68" i="204"/>
  <c r="E70" i="204" s="1"/>
  <c r="F90" i="192"/>
  <c r="F92" i="192" s="1"/>
  <c r="F65" i="192"/>
  <c r="F66" i="192" s="1"/>
  <c r="G27" i="192"/>
  <c r="F76" i="197"/>
  <c r="F77" i="197" s="1"/>
  <c r="G28" i="197"/>
  <c r="F90" i="191"/>
  <c r="F92" i="191" s="1"/>
  <c r="E79" i="187"/>
  <c r="E81" i="187" s="1"/>
  <c r="J51" i="195"/>
  <c r="F65" i="201"/>
  <c r="F66" i="201" s="1"/>
  <c r="G27" i="201"/>
  <c r="H29" i="193"/>
  <c r="G87" i="193"/>
  <c r="G88" i="193" s="1"/>
  <c r="G27" i="186"/>
  <c r="F65" i="186"/>
  <c r="F66" i="186" s="1"/>
  <c r="E68" i="191"/>
  <c r="E70" i="191" s="1"/>
  <c r="F90" i="200"/>
  <c r="F92" i="200" s="1"/>
  <c r="E79" i="195"/>
  <c r="E81" i="195" s="1"/>
  <c r="G28" i="204"/>
  <c r="F76" i="204"/>
  <c r="F77" i="204" s="1"/>
  <c r="E68" i="194"/>
  <c r="E70" i="194" s="1"/>
  <c r="F90" i="197"/>
  <c r="F92" i="197" s="1"/>
  <c r="F90" i="202"/>
  <c r="F92" i="202" s="1"/>
  <c r="H29" i="189"/>
  <c r="G87" i="189"/>
  <c r="G88" i="189" s="1"/>
  <c r="F76" i="186"/>
  <c r="F77" i="186" s="1"/>
  <c r="G28" i="186"/>
  <c r="E68" i="195"/>
  <c r="E70" i="195" s="1"/>
  <c r="E79" i="201"/>
  <c r="E81" i="201" s="1"/>
  <c r="G87" i="195"/>
  <c r="G88" i="195" s="1"/>
  <c r="H29" i="195"/>
  <c r="E67" i="202"/>
  <c r="E69" i="202" s="1"/>
  <c r="E70" i="202"/>
  <c r="E79" i="192"/>
  <c r="E81" i="192" s="1"/>
  <c r="F90" i="198"/>
  <c r="F92" i="198" s="1"/>
  <c r="E79" i="196"/>
  <c r="E81" i="196" s="1"/>
  <c r="E67" i="188"/>
  <c r="E69" i="188" s="1"/>
  <c r="E70" i="188"/>
  <c r="G27" i="197"/>
  <c r="F65" i="197"/>
  <c r="F66" i="197" s="1"/>
  <c r="G27" i="204"/>
  <c r="F65" i="204"/>
  <c r="F66" i="204" s="1"/>
  <c r="E68" i="192"/>
  <c r="E70" i="192" s="1"/>
  <c r="E79" i="197"/>
  <c r="E81" i="197" s="1"/>
  <c r="F76" i="187"/>
  <c r="F77" i="187" s="1"/>
  <c r="G28" i="187"/>
  <c r="E68" i="190"/>
  <c r="E70" i="190" s="1"/>
  <c r="E67" i="189"/>
  <c r="E69" i="189" s="1"/>
  <c r="E70" i="189"/>
  <c r="E89" i="202"/>
  <c r="E91" i="202" s="1"/>
  <c r="E93" i="202" s="1"/>
  <c r="G27" i="191"/>
  <c r="F65" i="191"/>
  <c r="F66" i="191" s="1"/>
  <c r="D67" i="195"/>
  <c r="D69" i="195" s="1"/>
  <c r="D71" i="195" s="1"/>
  <c r="H29" i="200"/>
  <c r="G87" i="200"/>
  <c r="G88" i="200" s="1"/>
  <c r="E67" i="203"/>
  <c r="E69" i="203" s="1"/>
  <c r="E70" i="203"/>
  <c r="E79" i="204"/>
  <c r="E81" i="204" s="1"/>
  <c r="J51" i="193"/>
  <c r="E93" i="191"/>
  <c r="E79" i="189"/>
  <c r="E81" i="189" s="1"/>
  <c r="G87" i="197"/>
  <c r="G88" i="197" s="1"/>
  <c r="H29" i="197"/>
  <c r="G27" i="196"/>
  <c r="F65" i="196"/>
  <c r="F66" i="196" s="1"/>
  <c r="F65" i="187"/>
  <c r="F66" i="187" s="1"/>
  <c r="G27" i="187"/>
  <c r="G27" i="199"/>
  <c r="F65" i="199"/>
  <c r="F66" i="199" s="1"/>
  <c r="F68" i="199" s="1"/>
  <c r="D78" i="193"/>
  <c r="D80" i="193" s="1"/>
  <c r="D82" i="193" s="1"/>
  <c r="F90" i="204"/>
  <c r="F92" i="204" s="1"/>
  <c r="G28" i="194"/>
  <c r="F76" i="194"/>
  <c r="F77" i="194" s="1"/>
  <c r="H29" i="190"/>
  <c r="G87" i="190"/>
  <c r="G88" i="190" s="1"/>
  <c r="D78" i="197"/>
  <c r="D80" i="197" s="1"/>
  <c r="D82" i="197" s="1"/>
  <c r="G28" i="201"/>
  <c r="F76" i="201"/>
  <c r="F77" i="201" s="1"/>
  <c r="F90" i="195"/>
  <c r="F92" i="195" s="1"/>
  <c r="E79" i="198"/>
  <c r="E81" i="198" s="1"/>
  <c r="D67" i="190"/>
  <c r="D69" i="190" s="1"/>
  <c r="D71" i="190" s="1"/>
  <c r="H29" i="188"/>
  <c r="G87" i="188"/>
  <c r="G88" i="188" s="1"/>
  <c r="F76" i="199"/>
  <c r="F77" i="199" s="1"/>
  <c r="G28" i="199"/>
  <c r="D67" i="189"/>
  <c r="D69" i="189" s="1"/>
  <c r="D71" i="189" s="1"/>
  <c r="G87" i="199"/>
  <c r="G88" i="199" s="1"/>
  <c r="H29" i="199"/>
  <c r="G87" i="198"/>
  <c r="G88" i="198" s="1"/>
  <c r="H29" i="198"/>
  <c r="D67" i="203"/>
  <c r="D69" i="203" s="1"/>
  <c r="D71" i="203" s="1"/>
  <c r="G28" i="191"/>
  <c r="F76" i="191"/>
  <c r="F77" i="191" s="1"/>
  <c r="E79" i="200"/>
  <c r="E81" i="200" s="1"/>
  <c r="E68" i="193"/>
  <c r="E70" i="193" s="1"/>
  <c r="G87" i="196"/>
  <c r="G88" i="196" s="1"/>
  <c r="H29" i="196"/>
  <c r="D78" i="199"/>
  <c r="D80" i="199" s="1"/>
  <c r="D82" i="199" s="1"/>
  <c r="F65" i="188"/>
  <c r="F66" i="188" s="1"/>
  <c r="G27" i="188"/>
  <c r="E68" i="197"/>
  <c r="E70" i="197" s="1"/>
  <c r="D78" i="204"/>
  <c r="D80" i="204" s="1"/>
  <c r="D82" i="204" s="1"/>
  <c r="G87" i="194"/>
  <c r="G88" i="194" s="1"/>
  <c r="H29" i="194"/>
  <c r="E89" i="190"/>
  <c r="E91" i="190" s="1"/>
  <c r="E93" i="190" s="1"/>
  <c r="E89" i="186"/>
  <c r="E91" i="186" s="1"/>
  <c r="E93" i="186" s="1"/>
  <c r="J51" i="192"/>
  <c r="F65" i="190"/>
  <c r="F66" i="190" s="1"/>
  <c r="G27" i="190"/>
  <c r="E89" i="188"/>
  <c r="E91" i="188" s="1"/>
  <c r="E93" i="188" s="1"/>
  <c r="G27" i="189"/>
  <c r="F65" i="189"/>
  <c r="F66" i="189" s="1"/>
  <c r="E79" i="193"/>
  <c r="E81" i="193" s="1"/>
  <c r="D78" i="202"/>
  <c r="D80" i="202" s="1"/>
  <c r="D82" i="202" s="1"/>
  <c r="D67" i="202"/>
  <c r="D69" i="202" s="1"/>
  <c r="D71" i="202" s="1"/>
  <c r="F65" i="203"/>
  <c r="F66" i="203" s="1"/>
  <c r="G27" i="203"/>
  <c r="E79" i="203"/>
  <c r="E81" i="203" s="1"/>
  <c r="G28" i="188"/>
  <c r="F76" i="188"/>
  <c r="F77" i="188" s="1"/>
  <c r="F90" i="186"/>
  <c r="F92" i="186" s="1"/>
  <c r="G28" i="189"/>
  <c r="F76" i="189"/>
  <c r="F77" i="189" s="1"/>
  <c r="E68" i="196"/>
  <c r="E70" i="196" s="1"/>
  <c r="E68" i="187"/>
  <c r="E70" i="187" s="1"/>
  <c r="E89" i="197"/>
  <c r="E91" i="197" s="1"/>
  <c r="E93" i="197" s="1"/>
  <c r="E68" i="199"/>
  <c r="E70" i="199" s="1"/>
  <c r="D71" i="200"/>
  <c r="G87" i="204"/>
  <c r="G88" i="204" s="1"/>
  <c r="H29" i="204"/>
  <c r="E79" i="190"/>
  <c r="E81" i="190" s="1"/>
  <c r="E79" i="194"/>
  <c r="E81" i="194" s="1"/>
  <c r="F90" i="190"/>
  <c r="F92" i="190" s="1"/>
  <c r="G27" i="198"/>
  <c r="F65" i="198"/>
  <c r="F66" i="198" s="1"/>
  <c r="F68" i="198" s="1"/>
  <c r="F90" i="187"/>
  <c r="F92" i="187" s="1"/>
  <c r="E79" i="202"/>
  <c r="E81" i="202" s="1"/>
  <c r="D78" i="195"/>
  <c r="D80" i="195" s="1"/>
  <c r="D82" i="195" s="1"/>
  <c r="F76" i="198"/>
  <c r="F77" i="198" s="1"/>
  <c r="G28" i="198"/>
  <c r="F90" i="188"/>
  <c r="F92" i="188" s="1"/>
  <c r="E79" i="199"/>
  <c r="E81" i="199" s="1"/>
  <c r="F90" i="199"/>
  <c r="F92" i="199" s="1"/>
  <c r="H29" i="201"/>
  <c r="G87" i="201"/>
  <c r="G88" i="201" s="1"/>
  <c r="F90" i="203"/>
  <c r="F92" i="203" s="1"/>
  <c r="E79" i="191"/>
  <c r="E81" i="191" s="1"/>
  <c r="F76" i="200"/>
  <c r="F77" i="200" s="1"/>
  <c r="G28" i="200"/>
  <c r="G27" i="193"/>
  <c r="F65" i="193"/>
  <c r="F66" i="193" s="1"/>
  <c r="F90" i="196"/>
  <c r="F92" i="196" s="1"/>
  <c r="E89" i="198"/>
  <c r="E91" i="198" s="1"/>
  <c r="E93" i="198" s="1"/>
  <c r="D67" i="199"/>
  <c r="D69" i="199" s="1"/>
  <c r="D71" i="199" s="1"/>
  <c r="F65" i="200"/>
  <c r="F66" i="200" s="1"/>
  <c r="G27" i="200"/>
  <c r="F90" i="194"/>
  <c r="F92" i="194" s="1"/>
  <c r="H29" i="192"/>
  <c r="G87" i="192"/>
  <c r="G88" i="192" s="1"/>
  <c r="G87" i="191"/>
  <c r="G88" i="191" s="1"/>
  <c r="H29" i="191"/>
  <c r="E68" i="201"/>
  <c r="E70" i="201" s="1"/>
  <c r="F90" i="193"/>
  <c r="F92" i="193" s="1"/>
  <c r="E68" i="186"/>
  <c r="E70" i="186" s="1"/>
  <c r="F76" i="193"/>
  <c r="F77" i="193" s="1"/>
  <c r="G28" i="193"/>
  <c r="E89" i="187"/>
  <c r="E91" i="187" s="1"/>
  <c r="E93" i="187" s="1"/>
  <c r="F76" i="195"/>
  <c r="F77" i="195" s="1"/>
  <c r="G28" i="195"/>
  <c r="D78" i="198"/>
  <c r="D80" i="198" s="1"/>
  <c r="D82" i="198" s="1"/>
  <c r="F76" i="203"/>
  <c r="F77" i="203" s="1"/>
  <c r="G28" i="203"/>
  <c r="D71" i="192"/>
  <c r="C95" i="196"/>
  <c r="E79" i="188"/>
  <c r="E81" i="188" s="1"/>
  <c r="H29" i="186"/>
  <c r="G87" i="186"/>
  <c r="G88" i="186" s="1"/>
  <c r="G27" i="194"/>
  <c r="F65" i="194"/>
  <c r="F66" i="194" s="1"/>
  <c r="E89" i="193"/>
  <c r="E91" i="193" s="1"/>
  <c r="E93" i="193" s="1"/>
  <c r="D78" i="186"/>
  <c r="D80" i="186" s="1"/>
  <c r="D82" i="186" s="1"/>
  <c r="G87" i="202"/>
  <c r="G88" i="202" s="1"/>
  <c r="H29" i="202"/>
  <c r="F90" i="189"/>
  <c r="F92" i="189" s="1"/>
  <c r="D78" i="192"/>
  <c r="D80" i="192" s="1"/>
  <c r="D82" i="192" s="1"/>
  <c r="E79" i="186"/>
  <c r="E81" i="186" s="1"/>
  <c r="E78" i="185"/>
  <c r="E80" i="185" s="1"/>
  <c r="F75" i="185"/>
  <c r="F76" i="185" s="1"/>
  <c r="G28" i="185"/>
  <c r="G27" i="185"/>
  <c r="F64" i="185"/>
  <c r="F65" i="185" s="1"/>
  <c r="D70" i="185"/>
  <c r="E66" i="185"/>
  <c r="E68" i="185" s="1"/>
  <c r="E69" i="185"/>
  <c r="F89" i="185"/>
  <c r="F91" i="185" s="1"/>
  <c r="E88" i="185"/>
  <c r="E90" i="185" s="1"/>
  <c r="E92" i="185" s="1"/>
  <c r="G86" i="185"/>
  <c r="G87" i="185" s="1"/>
  <c r="H29" i="185"/>
  <c r="N193" i="152"/>
  <c r="O78" i="123"/>
  <c r="N189" i="152"/>
  <c r="O74" i="123"/>
  <c r="O71" i="123"/>
  <c r="N186" i="152"/>
  <c r="O73" i="123"/>
  <c r="N188" i="152"/>
  <c r="O75" i="123"/>
  <c r="N190" i="152"/>
  <c r="O79" i="123"/>
  <c r="N194" i="152"/>
  <c r="N195" i="152"/>
  <c r="O80" i="123"/>
  <c r="N185" i="152"/>
  <c r="O70" i="123"/>
  <c r="N192" i="152"/>
  <c r="O77" i="123"/>
  <c r="N174" i="152"/>
  <c r="O59" i="123"/>
  <c r="N170" i="152"/>
  <c r="O55" i="123"/>
  <c r="O58" i="123"/>
  <c r="N173" i="152"/>
  <c r="O62" i="123"/>
  <c r="N177" i="152"/>
  <c r="N178" i="152"/>
  <c r="O63" i="123"/>
  <c r="N179" i="152"/>
  <c r="O64" i="123"/>
  <c r="N171" i="152"/>
  <c r="O56" i="123"/>
  <c r="O60" i="123"/>
  <c r="N175" i="152"/>
  <c r="P15" i="92"/>
  <c r="N160" i="138"/>
  <c r="N178" i="138"/>
  <c r="E160" i="144"/>
  <c r="E178" i="144"/>
  <c r="F160" i="136"/>
  <c r="F178" i="136"/>
  <c r="J160" i="140"/>
  <c r="J178" i="140"/>
  <c r="E160" i="149"/>
  <c r="E178" i="149"/>
  <c r="I178" i="162"/>
  <c r="I160" i="162"/>
  <c r="J178" i="144"/>
  <c r="J160" i="144"/>
  <c r="C178" i="138"/>
  <c r="C160" i="138"/>
  <c r="L178" i="134"/>
  <c r="L160" i="134"/>
  <c r="F178" i="137"/>
  <c r="F160" i="137"/>
  <c r="E178" i="146"/>
  <c r="E160" i="146"/>
  <c r="I178" i="134"/>
  <c r="I160" i="134"/>
  <c r="H178" i="144"/>
  <c r="H160" i="144"/>
  <c r="D178" i="150"/>
  <c r="D160" i="150"/>
  <c r="K178" i="142"/>
  <c r="K160" i="142"/>
  <c r="G178" i="149"/>
  <c r="G160" i="149"/>
  <c r="F178" i="135"/>
  <c r="F160" i="135"/>
  <c r="E178" i="137"/>
  <c r="E160" i="137"/>
  <c r="I178" i="148"/>
  <c r="I160" i="148"/>
  <c r="M178" i="135"/>
  <c r="M160" i="135"/>
  <c r="J178" i="162"/>
  <c r="J160" i="162"/>
  <c r="K178" i="147"/>
  <c r="K160" i="147"/>
  <c r="G178" i="147"/>
  <c r="G160" i="147"/>
  <c r="N178" i="147"/>
  <c r="N160" i="147"/>
  <c r="H178" i="147"/>
  <c r="H160" i="147"/>
  <c r="D178" i="143"/>
  <c r="D160" i="143"/>
  <c r="G178" i="86"/>
  <c r="G160" i="86"/>
  <c r="N178" i="139"/>
  <c r="N160" i="139"/>
  <c r="M178" i="162"/>
  <c r="M160" i="162"/>
  <c r="J178" i="151"/>
  <c r="J160" i="151"/>
  <c r="C178" i="137"/>
  <c r="C160" i="137"/>
  <c r="F178" i="149"/>
  <c r="F160" i="149"/>
  <c r="E178" i="150"/>
  <c r="E160" i="150"/>
  <c r="I178" i="137"/>
  <c r="I160" i="137"/>
  <c r="H178" i="145"/>
  <c r="H160" i="145"/>
  <c r="D178" i="145"/>
  <c r="D160" i="145"/>
  <c r="C178" i="86"/>
  <c r="C160" i="86"/>
  <c r="L178" i="147"/>
  <c r="L160" i="147"/>
  <c r="F178" i="146"/>
  <c r="F160" i="146"/>
  <c r="E178" i="148"/>
  <c r="E160" i="148"/>
  <c r="M178" i="148"/>
  <c r="M160" i="148"/>
  <c r="H178" i="140"/>
  <c r="H160" i="140"/>
  <c r="D178" i="149"/>
  <c r="D160" i="149"/>
  <c r="K178" i="134"/>
  <c r="K160" i="134"/>
  <c r="G178" i="134"/>
  <c r="G160" i="134"/>
  <c r="N178" i="86"/>
  <c r="N160" i="86"/>
  <c r="I178" i="86"/>
  <c r="I160" i="86"/>
  <c r="H178" i="143"/>
  <c r="H160" i="143"/>
  <c r="D178" i="162"/>
  <c r="D160" i="162"/>
  <c r="L178" i="136"/>
  <c r="L160" i="136"/>
  <c r="N178" i="141"/>
  <c r="N160" i="141"/>
  <c r="D160" i="135"/>
  <c r="D178" i="135"/>
  <c r="H160" i="86"/>
  <c r="H178" i="86"/>
  <c r="J160" i="136"/>
  <c r="J178" i="136"/>
  <c r="G160" i="145"/>
  <c r="G178" i="145"/>
  <c r="I178" i="138"/>
  <c r="I160" i="138"/>
  <c r="H178" i="141"/>
  <c r="H160" i="141"/>
  <c r="D178" i="141"/>
  <c r="D160" i="141"/>
  <c r="L178" i="146"/>
  <c r="L160" i="146"/>
  <c r="F178" i="144"/>
  <c r="F160" i="144"/>
  <c r="E160" i="139"/>
  <c r="E178" i="139"/>
  <c r="M178" i="146"/>
  <c r="M160" i="146"/>
  <c r="J178" i="86"/>
  <c r="J160" i="86"/>
  <c r="C178" i="144"/>
  <c r="C160" i="144"/>
  <c r="K178" i="135"/>
  <c r="K160" i="135"/>
  <c r="G178" i="142"/>
  <c r="G160" i="142"/>
  <c r="N178" i="149"/>
  <c r="N160" i="149"/>
  <c r="M178" i="145"/>
  <c r="M160" i="145"/>
  <c r="J178" i="146"/>
  <c r="J160" i="146"/>
  <c r="C178" i="134"/>
  <c r="C160" i="134"/>
  <c r="L178" i="143"/>
  <c r="L160" i="143"/>
  <c r="F178" i="86"/>
  <c r="F160" i="86"/>
  <c r="E178" i="135"/>
  <c r="E160" i="135"/>
  <c r="H178" i="138"/>
  <c r="H160" i="138"/>
  <c r="D178" i="136"/>
  <c r="D160" i="136"/>
  <c r="L178" i="162"/>
  <c r="L160" i="162"/>
  <c r="N178" i="148"/>
  <c r="N160" i="148"/>
  <c r="H178" i="136"/>
  <c r="H160" i="136"/>
  <c r="D178" i="146"/>
  <c r="D160" i="146"/>
  <c r="K178" i="138"/>
  <c r="K160" i="138"/>
  <c r="G178" i="138"/>
  <c r="G160" i="138"/>
  <c r="N178" i="137"/>
  <c r="N160" i="137"/>
  <c r="I178" i="146"/>
  <c r="I160" i="146"/>
  <c r="M178" i="136"/>
  <c r="M160" i="136"/>
  <c r="J178" i="145"/>
  <c r="J160" i="145"/>
  <c r="C178" i="142"/>
  <c r="C160" i="142"/>
  <c r="L178" i="150"/>
  <c r="L160" i="150"/>
  <c r="F178" i="147"/>
  <c r="F160" i="147"/>
  <c r="E178" i="141"/>
  <c r="E160" i="141"/>
  <c r="D178" i="139"/>
  <c r="D160" i="139"/>
  <c r="I178" i="135"/>
  <c r="I160" i="135"/>
  <c r="H178" i="149"/>
  <c r="H160" i="149"/>
  <c r="D178" i="142"/>
  <c r="D160" i="142"/>
  <c r="L178" i="148"/>
  <c r="L160" i="148"/>
  <c r="N178" i="146"/>
  <c r="N160" i="146"/>
  <c r="H178" i="162"/>
  <c r="H160" i="162"/>
  <c r="J178" i="141"/>
  <c r="J160" i="141"/>
  <c r="L178" i="149"/>
  <c r="L160" i="149"/>
  <c r="G178" i="140"/>
  <c r="G160" i="140"/>
  <c r="N178" i="143"/>
  <c r="N160" i="143"/>
  <c r="I160" i="149"/>
  <c r="I178" i="149"/>
  <c r="K160" i="141"/>
  <c r="K178" i="141"/>
  <c r="K160" i="148"/>
  <c r="K178" i="148"/>
  <c r="I160" i="139"/>
  <c r="I178" i="139"/>
  <c r="C160" i="162"/>
  <c r="C178" i="162"/>
  <c r="C160" i="141"/>
  <c r="C178" i="141"/>
  <c r="K160" i="143"/>
  <c r="K178" i="143"/>
  <c r="D178" i="86"/>
  <c r="D160" i="86"/>
  <c r="J160" i="134"/>
  <c r="J178" i="134"/>
  <c r="M178" i="149"/>
  <c r="M160" i="149"/>
  <c r="K160" i="162"/>
  <c r="K178" i="162"/>
  <c r="I160" i="142"/>
  <c r="I178" i="142"/>
  <c r="I160" i="147"/>
  <c r="I178" i="147"/>
  <c r="L160" i="137"/>
  <c r="L178" i="137"/>
  <c r="C160" i="150"/>
  <c r="C178" i="150"/>
  <c r="C160" i="148"/>
  <c r="C178" i="148"/>
  <c r="M178" i="139"/>
  <c r="M160" i="139"/>
  <c r="G178" i="162"/>
  <c r="G160" i="162"/>
  <c r="N178" i="140"/>
  <c r="N160" i="140"/>
  <c r="G178" i="146"/>
  <c r="G160" i="146"/>
  <c r="E178" i="147"/>
  <c r="E160" i="147"/>
  <c r="N178" i="136"/>
  <c r="N160" i="136"/>
  <c r="H160" i="137"/>
  <c r="H178" i="137"/>
  <c r="G160" i="141"/>
  <c r="G178" i="141"/>
  <c r="L160" i="86"/>
  <c r="L178" i="86"/>
  <c r="M160" i="142"/>
  <c r="M178" i="142"/>
  <c r="H178" i="151"/>
  <c r="H160" i="151"/>
  <c r="D178" i="151"/>
  <c r="D160" i="151"/>
  <c r="K178" i="139"/>
  <c r="K160" i="139"/>
  <c r="G178" i="137"/>
  <c r="G160" i="137"/>
  <c r="N178" i="142"/>
  <c r="N160" i="142"/>
  <c r="I178" i="150"/>
  <c r="I160" i="150"/>
  <c r="M178" i="137"/>
  <c r="M160" i="137"/>
  <c r="J178" i="150"/>
  <c r="J160" i="150"/>
  <c r="C178" i="136"/>
  <c r="C160" i="136"/>
  <c r="L178" i="145"/>
  <c r="L160" i="145"/>
  <c r="G178" i="139"/>
  <c r="G160" i="139"/>
  <c r="N178" i="145"/>
  <c r="N160" i="145"/>
  <c r="L178" i="139"/>
  <c r="L160" i="139"/>
  <c r="I178" i="136"/>
  <c r="I160" i="136"/>
  <c r="H178" i="142"/>
  <c r="H160" i="142"/>
  <c r="D178" i="138"/>
  <c r="D160" i="138"/>
  <c r="L178" i="144"/>
  <c r="L160" i="144"/>
  <c r="F178" i="145"/>
  <c r="F160" i="145"/>
  <c r="I178" i="140"/>
  <c r="I160" i="140"/>
  <c r="D178" i="147"/>
  <c r="D160" i="147"/>
  <c r="K178" i="86"/>
  <c r="K160" i="86"/>
  <c r="F178" i="162"/>
  <c r="F160" i="162"/>
  <c r="E178" i="86"/>
  <c r="E160" i="86"/>
  <c r="H178" i="146"/>
  <c r="H160" i="146"/>
  <c r="D178" i="134"/>
  <c r="D160" i="134"/>
  <c r="L178" i="151"/>
  <c r="L160" i="151"/>
  <c r="N178" i="144"/>
  <c r="N160" i="144"/>
  <c r="E178" i="138"/>
  <c r="E160" i="138"/>
  <c r="M178" i="141"/>
  <c r="M160" i="141"/>
  <c r="J178" i="149"/>
  <c r="J160" i="149"/>
  <c r="C178" i="149"/>
  <c r="C160" i="149"/>
  <c r="K178" i="136"/>
  <c r="K160" i="136"/>
  <c r="G178" i="136"/>
  <c r="G160" i="136"/>
  <c r="N178" i="150"/>
  <c r="N160" i="150"/>
  <c r="E178" i="134"/>
  <c r="E160" i="134"/>
  <c r="H178" i="139"/>
  <c r="H160" i="139"/>
  <c r="I178" i="145"/>
  <c r="I160" i="145"/>
  <c r="M178" i="140"/>
  <c r="M160" i="140"/>
  <c r="J178" i="139"/>
  <c r="J160" i="139"/>
  <c r="C178" i="147"/>
  <c r="C160" i="147"/>
  <c r="L178" i="138"/>
  <c r="L160" i="138"/>
  <c r="F178" i="141"/>
  <c r="F160" i="141"/>
  <c r="E178" i="143"/>
  <c r="E160" i="143"/>
  <c r="M178" i="138"/>
  <c r="M160" i="138"/>
  <c r="J178" i="137"/>
  <c r="J160" i="137"/>
  <c r="K178" i="140"/>
  <c r="K160" i="140"/>
  <c r="F178" i="150"/>
  <c r="F160" i="150"/>
  <c r="M160" i="147"/>
  <c r="M178" i="147"/>
  <c r="N160" i="134"/>
  <c r="N178" i="134"/>
  <c r="G160" i="150"/>
  <c r="G178" i="150"/>
  <c r="F160" i="140"/>
  <c r="F178" i="140"/>
  <c r="J178" i="135"/>
  <c r="J160" i="135"/>
  <c r="K178" i="151"/>
  <c r="K160" i="151"/>
  <c r="G178" i="151"/>
  <c r="G160" i="151"/>
  <c r="N178" i="151"/>
  <c r="N160" i="151"/>
  <c r="I178" i="141"/>
  <c r="I160" i="141"/>
  <c r="H178" i="150"/>
  <c r="H160" i="150"/>
  <c r="D178" i="144"/>
  <c r="D160" i="144"/>
  <c r="K178" i="149"/>
  <c r="K160" i="149"/>
  <c r="L178" i="140"/>
  <c r="L160" i="140"/>
  <c r="F178" i="148"/>
  <c r="F160" i="148"/>
  <c r="E178" i="145"/>
  <c r="E160" i="145"/>
  <c r="I178" i="143"/>
  <c r="I160" i="143"/>
  <c r="H178" i="148"/>
  <c r="H160" i="148"/>
  <c r="D178" i="148"/>
  <c r="D160" i="148"/>
  <c r="K178" i="137"/>
  <c r="K160" i="137"/>
  <c r="G178" i="135"/>
  <c r="G160" i="135"/>
  <c r="N178" i="162"/>
  <c r="N160" i="162"/>
  <c r="M178" i="86"/>
  <c r="M160" i="86"/>
  <c r="J178" i="143"/>
  <c r="J160" i="143"/>
  <c r="C178" i="140"/>
  <c r="C160" i="140"/>
  <c r="F178" i="143"/>
  <c r="F160" i="143"/>
  <c r="M178" i="134"/>
  <c r="M160" i="134"/>
  <c r="J178" i="142"/>
  <c r="J160" i="142"/>
  <c r="C178" i="151"/>
  <c r="C160" i="151"/>
  <c r="L178" i="141"/>
  <c r="L160" i="141"/>
  <c r="F178" i="142"/>
  <c r="F160" i="142"/>
  <c r="E178" i="162"/>
  <c r="E160" i="162"/>
  <c r="M178" i="150"/>
  <c r="M160" i="150"/>
  <c r="H178" i="134"/>
  <c r="H160" i="134"/>
  <c r="D178" i="140"/>
  <c r="D160" i="140"/>
  <c r="K178" i="144"/>
  <c r="K160" i="144"/>
  <c r="G178" i="144"/>
  <c r="G160" i="144"/>
  <c r="N178" i="135"/>
  <c r="N160" i="135"/>
  <c r="M178" i="143"/>
  <c r="M160" i="143"/>
  <c r="J178" i="147"/>
  <c r="J160" i="147"/>
  <c r="C178" i="139"/>
  <c r="C160" i="139"/>
  <c r="F178" i="151"/>
  <c r="F160" i="151"/>
  <c r="E178" i="136"/>
  <c r="E160" i="136"/>
  <c r="J178" i="148"/>
  <c r="J160" i="148"/>
  <c r="C178" i="135"/>
  <c r="C160" i="135"/>
  <c r="L178" i="142"/>
  <c r="L160" i="142"/>
  <c r="F178" i="139"/>
  <c r="F160" i="139"/>
  <c r="E178" i="140"/>
  <c r="E160" i="140"/>
  <c r="C160" i="146"/>
  <c r="C178" i="146"/>
  <c r="C160" i="145"/>
  <c r="C178" i="145"/>
  <c r="M160" i="151"/>
  <c r="M178" i="151"/>
  <c r="L178" i="135"/>
  <c r="L160" i="135"/>
  <c r="I160" i="144"/>
  <c r="I178" i="144"/>
  <c r="D160" i="137"/>
  <c r="D178" i="137"/>
  <c r="J160" i="138"/>
  <c r="J178" i="138"/>
  <c r="G178" i="148"/>
  <c r="G160" i="148"/>
  <c r="F178" i="134"/>
  <c r="F160" i="134"/>
  <c r="E178" i="142"/>
  <c r="E160" i="142"/>
  <c r="G178" i="143"/>
  <c r="G160" i="143"/>
  <c r="E160" i="151"/>
  <c r="E178" i="151"/>
  <c r="K160" i="150"/>
  <c r="K178" i="150"/>
  <c r="C160" i="143"/>
  <c r="C178" i="143"/>
  <c r="K160" i="146"/>
  <c r="K178" i="146"/>
  <c r="K160" i="145"/>
  <c r="K178" i="145"/>
  <c r="H178" i="135"/>
  <c r="H160" i="135"/>
  <c r="M178" i="144"/>
  <c r="M160" i="144"/>
  <c r="F178" i="138"/>
  <c r="F160" i="138"/>
  <c r="I178" i="151"/>
  <c r="I160" i="151"/>
  <c r="K195" i="209"/>
  <c r="L119" i="209"/>
  <c r="L195" i="209" s="1"/>
  <c r="O208" i="152"/>
  <c r="P61" i="124"/>
  <c r="O48" i="169"/>
  <c r="O80" i="169" s="1"/>
  <c r="O48" i="166"/>
  <c r="O80" i="166" s="1"/>
  <c r="O48" i="167"/>
  <c r="O80" i="167" s="1"/>
  <c r="O204" i="152"/>
  <c r="P57" i="124"/>
  <c r="O44" i="169"/>
  <c r="O76" i="169" s="1"/>
  <c r="O44" i="166"/>
  <c r="O76" i="166" s="1"/>
  <c r="O44" i="167"/>
  <c r="O76" i="167" s="1"/>
  <c r="I240" i="209"/>
  <c r="O210" i="152"/>
  <c r="O50" i="169"/>
  <c r="O82" i="169" s="1"/>
  <c r="O50" i="166"/>
  <c r="O82" i="166" s="1"/>
  <c r="O50" i="167"/>
  <c r="O82" i="167" s="1"/>
  <c r="P63" i="124"/>
  <c r="O221" i="152"/>
  <c r="O61" i="167"/>
  <c r="O93" i="167" s="1"/>
  <c r="P74" i="124"/>
  <c r="O61" i="169"/>
  <c r="O93" i="169" s="1"/>
  <c r="O61" i="166"/>
  <c r="O93" i="166" s="1"/>
  <c r="L134" i="209"/>
  <c r="K210" i="209"/>
  <c r="I222" i="209"/>
  <c r="O202" i="152"/>
  <c r="O42" i="169"/>
  <c r="O74" i="169" s="1"/>
  <c r="O42" i="166"/>
  <c r="O74" i="166" s="1"/>
  <c r="O42" i="167"/>
  <c r="O74" i="167" s="1"/>
  <c r="P55" i="124"/>
  <c r="L124" i="209"/>
  <c r="K209" i="209"/>
  <c r="L133" i="209"/>
  <c r="L120" i="209"/>
  <c r="L196" i="209" s="1"/>
  <c r="O205" i="152"/>
  <c r="O45" i="167"/>
  <c r="O77" i="167" s="1"/>
  <c r="P58" i="124"/>
  <c r="O45" i="166"/>
  <c r="O77" i="166" s="1"/>
  <c r="O45" i="169"/>
  <c r="O77" i="169" s="1"/>
  <c r="I227" i="209"/>
  <c r="I235" i="209"/>
  <c r="O226" i="152"/>
  <c r="O66" i="169"/>
  <c r="O98" i="169" s="1"/>
  <c r="O66" i="166"/>
  <c r="O98" i="166" s="1"/>
  <c r="O66" i="167"/>
  <c r="O98" i="167" s="1"/>
  <c r="P79" i="124"/>
  <c r="H241" i="209"/>
  <c r="H242" i="209" s="1"/>
  <c r="O206" i="152"/>
  <c r="O46" i="169"/>
  <c r="O78" i="169" s="1"/>
  <c r="O46" i="166"/>
  <c r="O78" i="166" s="1"/>
  <c r="O46" i="167"/>
  <c r="O78" i="167" s="1"/>
  <c r="P59" i="124"/>
  <c r="K197" i="209"/>
  <c r="L121" i="209"/>
  <c r="I233" i="209"/>
  <c r="K208" i="209"/>
  <c r="L132" i="209"/>
  <c r="K199" i="209"/>
  <c r="L123" i="209"/>
  <c r="L126" i="209"/>
  <c r="K202" i="209"/>
  <c r="O224" i="152"/>
  <c r="P77" i="124"/>
  <c r="O64" i="169"/>
  <c r="O96" i="169" s="1"/>
  <c r="O64" i="166"/>
  <c r="O96" i="166" s="1"/>
  <c r="O64" i="167"/>
  <c r="O96" i="167" s="1"/>
  <c r="I229" i="209"/>
  <c r="I238" i="209"/>
  <c r="K201" i="209"/>
  <c r="L125" i="209"/>
  <c r="O211" i="152"/>
  <c r="O51" i="169"/>
  <c r="O83" i="169" s="1"/>
  <c r="O51" i="166"/>
  <c r="O83" i="166" s="1"/>
  <c r="O51" i="167"/>
  <c r="O83" i="167" s="1"/>
  <c r="P64" i="124"/>
  <c r="L128" i="209"/>
  <c r="L129" i="209"/>
  <c r="L130" i="209"/>
  <c r="L206" i="209" s="1"/>
  <c r="K206" i="209"/>
  <c r="K212" i="209"/>
  <c r="L136" i="209"/>
  <c r="L212" i="209" s="1"/>
  <c r="O207" i="152"/>
  <c r="O47" i="169"/>
  <c r="O79" i="169" s="1"/>
  <c r="O47" i="166"/>
  <c r="O79" i="166" s="1"/>
  <c r="O47" i="167"/>
  <c r="O79" i="167" s="1"/>
  <c r="P60" i="124"/>
  <c r="L137" i="209"/>
  <c r="O218" i="152"/>
  <c r="O58" i="169"/>
  <c r="O90" i="169" s="1"/>
  <c r="O58" i="166"/>
  <c r="O90" i="166" s="1"/>
  <c r="O58" i="167"/>
  <c r="O90" i="167" s="1"/>
  <c r="P71" i="124"/>
  <c r="J215" i="209"/>
  <c r="J240" i="209" s="1"/>
  <c r="J216" i="209"/>
  <c r="O227" i="152"/>
  <c r="P80" i="124"/>
  <c r="O67" i="169"/>
  <c r="O99" i="169" s="1"/>
  <c r="O110" i="166" s="1"/>
  <c r="O67" i="166"/>
  <c r="O99" i="166" s="1"/>
  <c r="O106" i="166" s="1"/>
  <c r="O67" i="167"/>
  <c r="O99" i="167" s="1"/>
  <c r="O108" i="166" s="1"/>
  <c r="K211" i="209"/>
  <c r="L135" i="209"/>
  <c r="L211" i="209" s="1"/>
  <c r="L131" i="209"/>
  <c r="O219" i="152"/>
  <c r="P72" i="124"/>
  <c r="O59" i="169"/>
  <c r="O91" i="169" s="1"/>
  <c r="O59" i="166"/>
  <c r="O91" i="166" s="1"/>
  <c r="O59" i="167"/>
  <c r="O91" i="167" s="1"/>
  <c r="K203" i="209"/>
  <c r="L127" i="209"/>
  <c r="O222" i="152"/>
  <c r="O62" i="169"/>
  <c r="O94" i="169" s="1"/>
  <c r="O62" i="166"/>
  <c r="O94" i="166" s="1"/>
  <c r="O62" i="167"/>
  <c r="O94" i="167" s="1"/>
  <c r="P75" i="124"/>
  <c r="I230" i="209"/>
  <c r="I225" i="209"/>
  <c r="O203" i="152"/>
  <c r="O43" i="169"/>
  <c r="O75" i="169" s="1"/>
  <c r="O43" i="166"/>
  <c r="O75" i="166" s="1"/>
  <c r="O43" i="167"/>
  <c r="O75" i="167" s="1"/>
  <c r="P56" i="124"/>
  <c r="I223" i="209"/>
  <c r="L138" i="209"/>
  <c r="K214" i="209"/>
  <c r="O220" i="152"/>
  <c r="P73" i="124"/>
  <c r="O60" i="169"/>
  <c r="O92" i="169" s="1"/>
  <c r="O60" i="166"/>
  <c r="O92" i="166" s="1"/>
  <c r="O60" i="167"/>
  <c r="O92" i="167" s="1"/>
  <c r="I236" i="209"/>
  <c r="I239" i="209"/>
  <c r="I234" i="209"/>
  <c r="I237" i="209"/>
  <c r="L122" i="209"/>
  <c r="I231" i="209"/>
  <c r="I228" i="209"/>
  <c r="O209" i="152"/>
  <c r="O49" i="167"/>
  <c r="O81" i="167" s="1"/>
  <c r="P62" i="124"/>
  <c r="O49" i="169"/>
  <c r="O81" i="169" s="1"/>
  <c r="O49" i="166"/>
  <c r="O81" i="166" s="1"/>
  <c r="O225" i="152"/>
  <c r="O65" i="167"/>
  <c r="O97" i="167" s="1"/>
  <c r="P78" i="124"/>
  <c r="O65" i="166"/>
  <c r="O97" i="166" s="1"/>
  <c r="O65" i="169"/>
  <c r="O97" i="169" s="1"/>
  <c r="AH174" i="95" l="1"/>
  <c r="I261" i="152"/>
  <c r="W34" i="104"/>
  <c r="V37" i="104"/>
  <c r="N75" i="104"/>
  <c r="N76" i="104" s="1"/>
  <c r="Q196" i="95" s="1"/>
  <c r="U38" i="104"/>
  <c r="H260" i="152"/>
  <c r="U41" i="104"/>
  <c r="U46" i="104" s="1"/>
  <c r="D94" i="185"/>
  <c r="D95" i="197"/>
  <c r="N57" i="169"/>
  <c r="N89" i="169" s="1"/>
  <c r="N57" i="166"/>
  <c r="N89" i="166" s="1"/>
  <c r="N57" i="167"/>
  <c r="N89" i="167" s="1"/>
  <c r="N217" i="152"/>
  <c r="O70" i="124"/>
  <c r="L203" i="209"/>
  <c r="L200" i="209"/>
  <c r="L204" i="209"/>
  <c r="N191" i="152"/>
  <c r="O76" i="123"/>
  <c r="T38" i="113"/>
  <c r="C35" i="132"/>
  <c r="K272" i="217"/>
  <c r="K92" i="217"/>
  <c r="D95" i="203"/>
  <c r="D95" i="196"/>
  <c r="D95" i="189"/>
  <c r="C283" i="162"/>
  <c r="C24" i="130"/>
  <c r="C33" i="130"/>
  <c r="C283" i="151"/>
  <c r="C16" i="130"/>
  <c r="C283" i="134"/>
  <c r="C20" i="130"/>
  <c r="C283" i="138"/>
  <c r="C283" i="141"/>
  <c r="C22" i="130"/>
  <c r="C29" i="130"/>
  <c r="C283" i="147"/>
  <c r="C28" i="130"/>
  <c r="C283" i="146"/>
  <c r="C15" i="130"/>
  <c r="C283" i="86"/>
  <c r="C21" i="130"/>
  <c r="C283" i="139"/>
  <c r="C283" i="144"/>
  <c r="C26" i="130"/>
  <c r="C283" i="149"/>
  <c r="C31" i="130"/>
  <c r="C17" i="130"/>
  <c r="C283" i="135"/>
  <c r="C30" i="130"/>
  <c r="C283" i="148"/>
  <c r="N63" i="169"/>
  <c r="N95" i="169" s="1"/>
  <c r="N63" i="166"/>
  <c r="N95" i="166" s="1"/>
  <c r="N223" i="152"/>
  <c r="N63" i="167"/>
  <c r="N95" i="167" s="1"/>
  <c r="O76" i="124"/>
  <c r="N52" i="167"/>
  <c r="N84" i="167" s="1"/>
  <c r="N107" i="166" s="1"/>
  <c r="O65" i="124"/>
  <c r="N52" i="169"/>
  <c r="N84" i="169" s="1"/>
  <c r="N109" i="166" s="1"/>
  <c r="N212" i="152"/>
  <c r="N52" i="166"/>
  <c r="N84" i="166" s="1"/>
  <c r="N105" i="166" s="1"/>
  <c r="O180" i="152"/>
  <c r="P65" i="123"/>
  <c r="P180" i="152" s="1"/>
  <c r="D95" i="194"/>
  <c r="J234" i="209"/>
  <c r="D95" i="191"/>
  <c r="E78" i="190"/>
  <c r="E80" i="190" s="1"/>
  <c r="E82" i="190" s="1"/>
  <c r="D95" i="200"/>
  <c r="E78" i="200"/>
  <c r="E80" i="200" s="1"/>
  <c r="E82" i="200" s="1"/>
  <c r="D95" i="188"/>
  <c r="E71" i="188"/>
  <c r="F89" i="188"/>
  <c r="F91" i="188" s="1"/>
  <c r="F93" i="188" s="1"/>
  <c r="E78" i="189"/>
  <c r="E80" i="189" s="1"/>
  <c r="E82" i="189" s="1"/>
  <c r="K73" i="209"/>
  <c r="T41" i="113"/>
  <c r="T46" i="113" s="1"/>
  <c r="T56" i="113" s="1"/>
  <c r="Q15" i="92" s="1"/>
  <c r="E93" i="189"/>
  <c r="K68" i="209"/>
  <c r="O187" i="152"/>
  <c r="P72" i="123"/>
  <c r="P187" i="152" s="1"/>
  <c r="K74" i="209"/>
  <c r="K84" i="209"/>
  <c r="L199" i="209"/>
  <c r="E78" i="188"/>
  <c r="E80" i="188" s="1"/>
  <c r="E82" i="188" s="1"/>
  <c r="D95" i="199"/>
  <c r="E67" i="187"/>
  <c r="E69" i="187" s="1"/>
  <c r="E71" i="187" s="1"/>
  <c r="D95" i="204"/>
  <c r="K86" i="209"/>
  <c r="K62" i="209"/>
  <c r="E78" i="198"/>
  <c r="E80" i="198" s="1"/>
  <c r="E82" i="198" s="1"/>
  <c r="D95" i="195"/>
  <c r="K78" i="209"/>
  <c r="K72" i="209"/>
  <c r="E67" i="199"/>
  <c r="E69" i="199" s="1"/>
  <c r="E71" i="199" s="1"/>
  <c r="F89" i="200"/>
  <c r="F91" i="200" s="1"/>
  <c r="F93" i="200" s="1"/>
  <c r="D82" i="190"/>
  <c r="D95" i="190" s="1"/>
  <c r="F88" i="185"/>
  <c r="F90" i="185" s="1"/>
  <c r="F92" i="185" s="1"/>
  <c r="E78" i="191"/>
  <c r="E80" i="191" s="1"/>
  <c r="E82" i="191" s="1"/>
  <c r="D364" i="92"/>
  <c r="F303" i="92"/>
  <c r="F332" i="92" s="1"/>
  <c r="AG176" i="95"/>
  <c r="M68" i="113"/>
  <c r="M69" i="113" s="1"/>
  <c r="P197" i="95" s="1"/>
  <c r="E333" i="92"/>
  <c r="E359" i="92" s="1"/>
  <c r="E335" i="92"/>
  <c r="E386" i="92" s="1"/>
  <c r="E461" i="92" s="1"/>
  <c r="E322" i="92"/>
  <c r="E348" i="92" s="1"/>
  <c r="E336" i="92"/>
  <c r="E387" i="92" s="1"/>
  <c r="E462" i="92" s="1"/>
  <c r="C459" i="92"/>
  <c r="C460" i="92"/>
  <c r="V44" i="93"/>
  <c r="V57" i="155"/>
  <c r="V63" i="155" s="1"/>
  <c r="W53" i="108"/>
  <c r="E354" i="92"/>
  <c r="E379" i="92"/>
  <c r="E454" i="92" s="1"/>
  <c r="C340" i="92"/>
  <c r="C390" i="92"/>
  <c r="C341" i="92"/>
  <c r="Q323" i="92"/>
  <c r="Q328" i="92"/>
  <c r="Q321" i="92"/>
  <c r="Q337" i="92"/>
  <c r="Q332" i="92"/>
  <c r="V33" i="227"/>
  <c r="V39" i="227"/>
  <c r="U83" i="227" s="1"/>
  <c r="U85" i="227" s="1"/>
  <c r="U87" i="227" s="1"/>
  <c r="F157" i="92"/>
  <c r="F158" i="92"/>
  <c r="U37" i="113"/>
  <c r="E310" i="92"/>
  <c r="E311" i="92" s="1"/>
  <c r="C464" i="92"/>
  <c r="D447" i="92"/>
  <c r="D339" i="92"/>
  <c r="D346" i="92"/>
  <c r="D371" i="92"/>
  <c r="W55" i="108"/>
  <c r="V59" i="155"/>
  <c r="V65" i="155" s="1"/>
  <c r="V33" i="93"/>
  <c r="E363" i="92"/>
  <c r="E388" i="92"/>
  <c r="E463" i="92" s="1"/>
  <c r="E324" i="92"/>
  <c r="D362" i="92"/>
  <c r="D387" i="92"/>
  <c r="W45" i="93"/>
  <c r="W42" i="93" s="1"/>
  <c r="W31" i="93"/>
  <c r="D351" i="92"/>
  <c r="D376" i="92"/>
  <c r="E326" i="92"/>
  <c r="D375" i="92"/>
  <c r="D350" i="92"/>
  <c r="E349" i="92"/>
  <c r="E374" i="92"/>
  <c r="E449" i="92" s="1"/>
  <c r="C453" i="92"/>
  <c r="O60" i="217"/>
  <c r="T123" i="155"/>
  <c r="T125" i="155" s="1"/>
  <c r="T129" i="155" s="1"/>
  <c r="U75" i="155"/>
  <c r="V81" i="155"/>
  <c r="V64" i="155"/>
  <c r="V69" i="155" s="1"/>
  <c r="F299" i="92"/>
  <c r="F328" i="92" s="1"/>
  <c r="T329" i="92"/>
  <c r="T322" i="92"/>
  <c r="F292" i="92"/>
  <c r="T333" i="92"/>
  <c r="D373" i="92"/>
  <c r="D348" i="92"/>
  <c r="C455" i="92"/>
  <c r="H267" i="152"/>
  <c r="E330" i="92"/>
  <c r="E320" i="92"/>
  <c r="G148" i="92"/>
  <c r="G302" i="92" s="1"/>
  <c r="G150" i="92"/>
  <c r="G304" i="92" s="1"/>
  <c r="G147" i="92"/>
  <c r="G301" i="92" s="1"/>
  <c r="G142" i="92"/>
  <c r="G296" i="92" s="1"/>
  <c r="G140" i="92"/>
  <c r="G146" i="92"/>
  <c r="G300" i="92" s="1"/>
  <c r="G156" i="92"/>
  <c r="G154" i="92"/>
  <c r="G308" i="92" s="1"/>
  <c r="G152" i="92"/>
  <c r="G306" i="92" s="1"/>
  <c r="G151" i="92"/>
  <c r="G305" i="92" s="1"/>
  <c r="G141" i="92"/>
  <c r="G295" i="92" s="1"/>
  <c r="G137" i="92"/>
  <c r="G291" i="92" s="1"/>
  <c r="G153" i="92"/>
  <c r="G307" i="92" s="1"/>
  <c r="G139" i="92"/>
  <c r="G293" i="92" s="1"/>
  <c r="G143" i="92"/>
  <c r="G297" i="92" s="1"/>
  <c r="G155" i="92"/>
  <c r="G309" i="92" s="1"/>
  <c r="G144" i="92"/>
  <c r="G298" i="92" s="1"/>
  <c r="G145" i="92"/>
  <c r="G138" i="92"/>
  <c r="G149" i="92"/>
  <c r="D360" i="92"/>
  <c r="D385" i="92"/>
  <c r="D449" i="92"/>
  <c r="D356" i="92"/>
  <c r="D381" i="92"/>
  <c r="D454" i="92"/>
  <c r="E325" i="92"/>
  <c r="X20" i="93"/>
  <c r="Y23" i="93"/>
  <c r="X34" i="93"/>
  <c r="E358" i="92"/>
  <c r="E383" i="92"/>
  <c r="D352" i="92"/>
  <c r="D377" i="92"/>
  <c r="E334" i="92"/>
  <c r="D353" i="92"/>
  <c r="D378" i="92"/>
  <c r="C365" i="92"/>
  <c r="C366" i="92" s="1"/>
  <c r="T324" i="92"/>
  <c r="F294" i="92"/>
  <c r="F323" i="92" s="1"/>
  <c r="C462" i="92"/>
  <c r="W22" i="93"/>
  <c r="W58" i="155"/>
  <c r="X54" i="108"/>
  <c r="X38" i="108" s="1"/>
  <c r="W28" i="227"/>
  <c r="D357" i="92"/>
  <c r="D382" i="92"/>
  <c r="D361" i="92"/>
  <c r="D386" i="92"/>
  <c r="E338" i="92"/>
  <c r="E331" i="92"/>
  <c r="D458" i="92"/>
  <c r="C448" i="92"/>
  <c r="D463" i="92"/>
  <c r="E327" i="92"/>
  <c r="C451" i="92"/>
  <c r="E347" i="92"/>
  <c r="E372" i="92"/>
  <c r="E447" i="92" s="1"/>
  <c r="E329" i="92"/>
  <c r="D384" i="92"/>
  <c r="D359" i="92"/>
  <c r="C446" i="92"/>
  <c r="H80" i="92"/>
  <c r="V19" i="113"/>
  <c r="V31" i="152"/>
  <c r="D380" i="92"/>
  <c r="D355" i="92"/>
  <c r="F337" i="92"/>
  <c r="T338" i="92"/>
  <c r="C450" i="92"/>
  <c r="C456" i="92"/>
  <c r="L197" i="209"/>
  <c r="L214" i="209"/>
  <c r="L202" i="209"/>
  <c r="K77" i="209"/>
  <c r="K83" i="209"/>
  <c r="K69" i="209"/>
  <c r="K75" i="209"/>
  <c r="K80" i="209"/>
  <c r="L207" i="209"/>
  <c r="L208" i="209"/>
  <c r="J187" i="209"/>
  <c r="K85" i="209"/>
  <c r="K67" i="209"/>
  <c r="K71" i="209"/>
  <c r="K79" i="209"/>
  <c r="L201" i="209"/>
  <c r="J87" i="209"/>
  <c r="J88" i="209" s="1"/>
  <c r="J183" i="209"/>
  <c r="L158" i="209"/>
  <c r="L61" i="209"/>
  <c r="L81" i="209" s="1"/>
  <c r="K164" i="209"/>
  <c r="J182" i="209"/>
  <c r="J178" i="209"/>
  <c r="J186" i="209"/>
  <c r="J174" i="209"/>
  <c r="J170" i="209"/>
  <c r="J177" i="209"/>
  <c r="J181" i="209"/>
  <c r="J176" i="209"/>
  <c r="J185" i="209"/>
  <c r="J188" i="209"/>
  <c r="J180" i="209"/>
  <c r="J173" i="209"/>
  <c r="J175" i="209"/>
  <c r="J171" i="209"/>
  <c r="J169" i="209"/>
  <c r="I189" i="209"/>
  <c r="I190" i="209" s="1"/>
  <c r="K163" i="209"/>
  <c r="K187" i="209" s="1"/>
  <c r="L157" i="209"/>
  <c r="L209" i="209" s="1"/>
  <c r="J172" i="209"/>
  <c r="L153" i="209"/>
  <c r="L205" i="209" s="1"/>
  <c r="L146" i="209"/>
  <c r="L198" i="209" s="1"/>
  <c r="L161" i="209"/>
  <c r="J184" i="209"/>
  <c r="E67" i="196"/>
  <c r="E69" i="196" s="1"/>
  <c r="E71" i="196" s="1"/>
  <c r="D95" i="202"/>
  <c r="E67" i="197"/>
  <c r="E69" i="197" s="1"/>
  <c r="E71" i="197" s="1"/>
  <c r="F89" i="202"/>
  <c r="F91" i="202" s="1"/>
  <c r="F93" i="202" s="1"/>
  <c r="E67" i="194"/>
  <c r="E69" i="194" s="1"/>
  <c r="E71" i="194" s="1"/>
  <c r="E67" i="191"/>
  <c r="E69" i="191" s="1"/>
  <c r="E71" i="191" s="1"/>
  <c r="D95" i="187"/>
  <c r="F89" i="194"/>
  <c r="F91" i="194" s="1"/>
  <c r="F93" i="194" s="1"/>
  <c r="F89" i="187"/>
  <c r="F91" i="187" s="1"/>
  <c r="F93" i="187" s="1"/>
  <c r="F89" i="190"/>
  <c r="F91" i="190" s="1"/>
  <c r="F93" i="190" s="1"/>
  <c r="E78" i="193"/>
  <c r="E80" i="193" s="1"/>
  <c r="E82" i="193" s="1"/>
  <c r="E78" i="204"/>
  <c r="E80" i="204" s="1"/>
  <c r="E82" i="204" s="1"/>
  <c r="E67" i="190"/>
  <c r="E69" i="190" s="1"/>
  <c r="E71" i="190" s="1"/>
  <c r="E78" i="196"/>
  <c r="E80" i="196" s="1"/>
  <c r="E82" i="196" s="1"/>
  <c r="F89" i="197"/>
  <c r="F91" i="197" s="1"/>
  <c r="F93" i="197" s="1"/>
  <c r="F89" i="201"/>
  <c r="F91" i="201" s="1"/>
  <c r="F93" i="201" s="1"/>
  <c r="F89" i="189"/>
  <c r="F91" i="189" s="1"/>
  <c r="F93" i="189" s="1"/>
  <c r="F89" i="203"/>
  <c r="F91" i="203" s="1"/>
  <c r="F93" i="203" s="1"/>
  <c r="E78" i="203"/>
  <c r="E80" i="203" s="1"/>
  <c r="E82" i="203" s="1"/>
  <c r="G90" i="186"/>
  <c r="G92" i="186" s="1"/>
  <c r="H28" i="193"/>
  <c r="G76" i="193"/>
  <c r="G77" i="193" s="1"/>
  <c r="G90" i="192"/>
  <c r="G92" i="192" s="1"/>
  <c r="G65" i="200"/>
  <c r="G66" i="200" s="1"/>
  <c r="G68" i="200" s="1"/>
  <c r="H27" i="200"/>
  <c r="G76" i="200"/>
  <c r="G77" i="200" s="1"/>
  <c r="H28" i="200"/>
  <c r="G76" i="198"/>
  <c r="G77" i="198" s="1"/>
  <c r="H28" i="198"/>
  <c r="F67" i="198"/>
  <c r="F69" i="198" s="1"/>
  <c r="F70" i="198"/>
  <c r="H87" i="204"/>
  <c r="H88" i="204" s="1"/>
  <c r="I29" i="204"/>
  <c r="G76" i="189"/>
  <c r="G77" i="189" s="1"/>
  <c r="H28" i="189"/>
  <c r="G76" i="188"/>
  <c r="G77" i="188" s="1"/>
  <c r="H28" i="188"/>
  <c r="G65" i="203"/>
  <c r="G66" i="203" s="1"/>
  <c r="H27" i="203"/>
  <c r="G90" i="194"/>
  <c r="G92" i="194" s="1"/>
  <c r="G65" i="188"/>
  <c r="G66" i="188" s="1"/>
  <c r="H27" i="188"/>
  <c r="I29" i="196"/>
  <c r="H87" i="196"/>
  <c r="H88" i="196" s="1"/>
  <c r="G90" i="199"/>
  <c r="G92" i="199" s="1"/>
  <c r="G90" i="188"/>
  <c r="G92" i="188" s="1"/>
  <c r="H28" i="201"/>
  <c r="G76" i="201"/>
  <c r="G77" i="201" s="1"/>
  <c r="F79" i="194"/>
  <c r="F81" i="194" s="1"/>
  <c r="H27" i="187"/>
  <c r="G65" i="187"/>
  <c r="G66" i="187" s="1"/>
  <c r="I29" i="197"/>
  <c r="H87" i="197"/>
  <c r="H88" i="197" s="1"/>
  <c r="G90" i="200"/>
  <c r="G92" i="200" s="1"/>
  <c r="H27" i="191"/>
  <c r="G65" i="191"/>
  <c r="G66" i="191" s="1"/>
  <c r="G76" i="187"/>
  <c r="G77" i="187" s="1"/>
  <c r="H28" i="187"/>
  <c r="F68" i="204"/>
  <c r="F70" i="204" s="1"/>
  <c r="E95" i="188"/>
  <c r="G90" i="195"/>
  <c r="G92" i="195" s="1"/>
  <c r="H87" i="189"/>
  <c r="H88" i="189" s="1"/>
  <c r="I29" i="189"/>
  <c r="F79" i="204"/>
  <c r="F81" i="204" s="1"/>
  <c r="F68" i="186"/>
  <c r="F70" i="186" s="1"/>
  <c r="G65" i="201"/>
  <c r="G66" i="201" s="1"/>
  <c r="H27" i="201"/>
  <c r="F79" i="197"/>
  <c r="F81" i="197" s="1"/>
  <c r="F79" i="196"/>
  <c r="F81" i="196" s="1"/>
  <c r="F79" i="192"/>
  <c r="F81" i="192" s="1"/>
  <c r="H87" i="187"/>
  <c r="H88" i="187" s="1"/>
  <c r="I29" i="187"/>
  <c r="F79" i="190"/>
  <c r="F81" i="190" s="1"/>
  <c r="E78" i="186"/>
  <c r="E80" i="186" s="1"/>
  <c r="E82" i="186" s="1"/>
  <c r="H87" i="186"/>
  <c r="H88" i="186" s="1"/>
  <c r="I29" i="186"/>
  <c r="D95" i="192"/>
  <c r="H28" i="195"/>
  <c r="G76" i="195"/>
  <c r="G77" i="195" s="1"/>
  <c r="F79" i="193"/>
  <c r="F81" i="193" s="1"/>
  <c r="F89" i="193"/>
  <c r="F91" i="193" s="1"/>
  <c r="F93" i="193" s="1"/>
  <c r="H87" i="191"/>
  <c r="H88" i="191" s="1"/>
  <c r="I29" i="191"/>
  <c r="H87" i="192"/>
  <c r="H88" i="192" s="1"/>
  <c r="I29" i="192"/>
  <c r="F68" i="200"/>
  <c r="F70" i="200" s="1"/>
  <c r="F89" i="196"/>
  <c r="F91" i="196" s="1"/>
  <c r="F93" i="196" s="1"/>
  <c r="F79" i="200"/>
  <c r="F81" i="200" s="1"/>
  <c r="F89" i="199"/>
  <c r="F91" i="199" s="1"/>
  <c r="F93" i="199" s="1"/>
  <c r="F79" i="198"/>
  <c r="F81" i="198" s="1"/>
  <c r="G65" i="198"/>
  <c r="G66" i="198" s="1"/>
  <c r="H27" i="198"/>
  <c r="E78" i="194"/>
  <c r="E80" i="194" s="1"/>
  <c r="E82" i="194" s="1"/>
  <c r="G90" i="204"/>
  <c r="G92" i="204" s="1"/>
  <c r="F68" i="203"/>
  <c r="F70" i="203" s="1"/>
  <c r="G65" i="190"/>
  <c r="G66" i="190" s="1"/>
  <c r="G68" i="190" s="1"/>
  <c r="H27" i="190"/>
  <c r="F68" i="188"/>
  <c r="F70" i="188" s="1"/>
  <c r="G90" i="196"/>
  <c r="G92" i="196" s="1"/>
  <c r="I29" i="198"/>
  <c r="H87" i="198"/>
  <c r="H88" i="198" s="1"/>
  <c r="I29" i="188"/>
  <c r="H87" i="188"/>
  <c r="H88" i="188" s="1"/>
  <c r="F89" i="195"/>
  <c r="F91" i="195" s="1"/>
  <c r="F93" i="195" s="1"/>
  <c r="H28" i="194"/>
  <c r="G76" i="194"/>
  <c r="G77" i="194" s="1"/>
  <c r="F67" i="199"/>
  <c r="F69" i="199" s="1"/>
  <c r="F70" i="199"/>
  <c r="F68" i="187"/>
  <c r="F70" i="187" s="1"/>
  <c r="G90" i="197"/>
  <c r="G92" i="197" s="1"/>
  <c r="E71" i="203"/>
  <c r="E95" i="203" s="1"/>
  <c r="I29" i="200"/>
  <c r="H87" i="200"/>
  <c r="H88" i="200" s="1"/>
  <c r="F79" i="187"/>
  <c r="F81" i="187" s="1"/>
  <c r="G65" i="204"/>
  <c r="G66" i="204" s="1"/>
  <c r="H27" i="204"/>
  <c r="F89" i="198"/>
  <c r="F91" i="198" s="1"/>
  <c r="F93" i="198" s="1"/>
  <c r="E71" i="202"/>
  <c r="E78" i="201"/>
  <c r="E80" i="201" s="1"/>
  <c r="E82" i="201" s="1"/>
  <c r="G76" i="186"/>
  <c r="G77" i="186" s="1"/>
  <c r="H28" i="186"/>
  <c r="H28" i="204"/>
  <c r="G76" i="204"/>
  <c r="G77" i="204" s="1"/>
  <c r="G65" i="186"/>
  <c r="G66" i="186" s="1"/>
  <c r="H27" i="186"/>
  <c r="F68" i="201"/>
  <c r="F70" i="201" s="1"/>
  <c r="H27" i="192"/>
  <c r="G65" i="192"/>
  <c r="G66" i="192" s="1"/>
  <c r="H28" i="192"/>
  <c r="G76" i="192"/>
  <c r="G77" i="192" s="1"/>
  <c r="G90" i="187"/>
  <c r="G92" i="187" s="1"/>
  <c r="E93" i="196"/>
  <c r="G76" i="190"/>
  <c r="G77" i="190" s="1"/>
  <c r="H28" i="190"/>
  <c r="H87" i="202"/>
  <c r="H88" i="202" s="1"/>
  <c r="I29" i="202"/>
  <c r="F68" i="194"/>
  <c r="F70" i="194" s="1"/>
  <c r="H28" i="203"/>
  <c r="G76" i="203"/>
  <c r="G77" i="203" s="1"/>
  <c r="F79" i="195"/>
  <c r="F81" i="195" s="1"/>
  <c r="D95" i="186"/>
  <c r="G90" i="191"/>
  <c r="G92" i="191" s="1"/>
  <c r="F68" i="193"/>
  <c r="F70" i="193" s="1"/>
  <c r="G90" i="201"/>
  <c r="G92" i="201" s="1"/>
  <c r="F89" i="186"/>
  <c r="F91" i="186" s="1"/>
  <c r="F93" i="186" s="1"/>
  <c r="F68" i="189"/>
  <c r="F70" i="189" s="1"/>
  <c r="F68" i="190"/>
  <c r="F70" i="190" s="1"/>
  <c r="F79" i="191"/>
  <c r="F81" i="191" s="1"/>
  <c r="G90" i="198"/>
  <c r="G92" i="198" s="1"/>
  <c r="H28" i="199"/>
  <c r="G76" i="199"/>
  <c r="G77" i="199" s="1"/>
  <c r="G90" i="190"/>
  <c r="G92" i="190" s="1"/>
  <c r="G65" i="199"/>
  <c r="G66" i="199" s="1"/>
  <c r="H27" i="199"/>
  <c r="F68" i="196"/>
  <c r="F70" i="196" s="1"/>
  <c r="F68" i="197"/>
  <c r="F70" i="197" s="1"/>
  <c r="F79" i="186"/>
  <c r="F81" i="186" s="1"/>
  <c r="G90" i="193"/>
  <c r="G92" i="193" s="1"/>
  <c r="F89" i="191"/>
  <c r="F91" i="191" s="1"/>
  <c r="F93" i="191" s="1"/>
  <c r="F68" i="192"/>
  <c r="F70" i="192" s="1"/>
  <c r="E67" i="204"/>
  <c r="E69" i="204" s="1"/>
  <c r="E71" i="204" s="1"/>
  <c r="F68" i="202"/>
  <c r="F70" i="202" s="1"/>
  <c r="F79" i="202"/>
  <c r="F81" i="202" s="1"/>
  <c r="E67" i="198"/>
  <c r="E69" i="198" s="1"/>
  <c r="E71" i="198" s="1"/>
  <c r="H87" i="203"/>
  <c r="H88" i="203" s="1"/>
  <c r="I29" i="203"/>
  <c r="G65" i="195"/>
  <c r="G66" i="195" s="1"/>
  <c r="H27" i="195"/>
  <c r="G90" i="202"/>
  <c r="G92" i="202" s="1"/>
  <c r="G65" i="194"/>
  <c r="G66" i="194" s="1"/>
  <c r="H27" i="194"/>
  <c r="F79" i="203"/>
  <c r="F81" i="203" s="1"/>
  <c r="E67" i="186"/>
  <c r="E69" i="186" s="1"/>
  <c r="E71" i="186" s="1"/>
  <c r="E67" i="201"/>
  <c r="E69" i="201" s="1"/>
  <c r="E71" i="201" s="1"/>
  <c r="D95" i="198"/>
  <c r="H27" i="193"/>
  <c r="G65" i="193"/>
  <c r="G66" i="193" s="1"/>
  <c r="H87" i="201"/>
  <c r="H88" i="201" s="1"/>
  <c r="I29" i="201"/>
  <c r="E78" i="199"/>
  <c r="E80" i="199" s="1"/>
  <c r="E82" i="199" s="1"/>
  <c r="E78" i="202"/>
  <c r="E80" i="202" s="1"/>
  <c r="E82" i="202" s="1"/>
  <c r="D95" i="193"/>
  <c r="F79" i="189"/>
  <c r="F81" i="189" s="1"/>
  <c r="F79" i="188"/>
  <c r="F81" i="188" s="1"/>
  <c r="H27" i="189"/>
  <c r="G65" i="189"/>
  <c r="G66" i="189" s="1"/>
  <c r="I29" i="194"/>
  <c r="H87" i="194"/>
  <c r="H88" i="194" s="1"/>
  <c r="E67" i="193"/>
  <c r="E69" i="193" s="1"/>
  <c r="E71" i="193" s="1"/>
  <c r="H28" i="191"/>
  <c r="G76" i="191"/>
  <c r="G77" i="191" s="1"/>
  <c r="H87" i="199"/>
  <c r="H88" i="199" s="1"/>
  <c r="I29" i="199"/>
  <c r="F79" i="199"/>
  <c r="F81" i="199" s="1"/>
  <c r="F79" i="201"/>
  <c r="F81" i="201" s="1"/>
  <c r="H87" i="190"/>
  <c r="H88" i="190" s="1"/>
  <c r="I29" i="190"/>
  <c r="F89" i="204"/>
  <c r="F91" i="204" s="1"/>
  <c r="F93" i="204" s="1"/>
  <c r="G65" i="196"/>
  <c r="G66" i="196" s="1"/>
  <c r="H27" i="196"/>
  <c r="F68" i="191"/>
  <c r="F70" i="191" s="1"/>
  <c r="E71" i="189"/>
  <c r="E78" i="197"/>
  <c r="E80" i="197" s="1"/>
  <c r="E82" i="197" s="1"/>
  <c r="E67" i="192"/>
  <c r="E69" i="192" s="1"/>
  <c r="E71" i="192" s="1"/>
  <c r="H27" i="197"/>
  <c r="G65" i="197"/>
  <c r="G66" i="197" s="1"/>
  <c r="E78" i="192"/>
  <c r="E80" i="192" s="1"/>
  <c r="E82" i="192" s="1"/>
  <c r="H87" i="195"/>
  <c r="H88" i="195" s="1"/>
  <c r="I29" i="195"/>
  <c r="E67" i="195"/>
  <c r="E69" i="195" s="1"/>
  <c r="E71" i="195" s="1"/>
  <c r="G90" i="189"/>
  <c r="G92" i="189" s="1"/>
  <c r="E78" i="195"/>
  <c r="E80" i="195" s="1"/>
  <c r="E82" i="195" s="1"/>
  <c r="H87" i="193"/>
  <c r="H88" i="193" s="1"/>
  <c r="I29" i="193"/>
  <c r="E78" i="187"/>
  <c r="E80" i="187" s="1"/>
  <c r="E82" i="187" s="1"/>
  <c r="H28" i="197"/>
  <c r="G76" i="197"/>
  <c r="G77" i="197" s="1"/>
  <c r="F89" i="192"/>
  <c r="F91" i="192" s="1"/>
  <c r="F93" i="192" s="1"/>
  <c r="E67" i="200"/>
  <c r="E69" i="200" s="1"/>
  <c r="E71" i="200" s="1"/>
  <c r="G76" i="196"/>
  <c r="G77" i="196" s="1"/>
  <c r="H28" i="196"/>
  <c r="H27" i="202"/>
  <c r="G65" i="202"/>
  <c r="G66" i="202" s="1"/>
  <c r="H28" i="202"/>
  <c r="G76" i="202"/>
  <c r="G77" i="202" s="1"/>
  <c r="E93" i="192"/>
  <c r="G90" i="203"/>
  <c r="G92" i="203" s="1"/>
  <c r="F67" i="195"/>
  <c r="F69" i="195" s="1"/>
  <c r="F70" i="195"/>
  <c r="F78" i="185"/>
  <c r="F80" i="185" s="1"/>
  <c r="H28" i="185"/>
  <c r="G75" i="185"/>
  <c r="G76" i="185" s="1"/>
  <c r="I29" i="185"/>
  <c r="H86" i="185"/>
  <c r="H87" i="185" s="1"/>
  <c r="F67" i="185"/>
  <c r="F69" i="185" s="1"/>
  <c r="E77" i="185"/>
  <c r="E79" i="185" s="1"/>
  <c r="E81" i="185" s="1"/>
  <c r="G89" i="185"/>
  <c r="G91" i="185" s="1"/>
  <c r="E70" i="185"/>
  <c r="H27" i="185"/>
  <c r="G64" i="185"/>
  <c r="G65" i="185" s="1"/>
  <c r="P74" i="123"/>
  <c r="P189" i="152" s="1"/>
  <c r="O189" i="152"/>
  <c r="O193" i="152"/>
  <c r="P78" i="123"/>
  <c r="P193" i="152" s="1"/>
  <c r="O185" i="152"/>
  <c r="P70" i="123"/>
  <c r="P185" i="152" s="1"/>
  <c r="O194" i="152"/>
  <c r="P79" i="123"/>
  <c r="P194" i="152" s="1"/>
  <c r="O188" i="152"/>
  <c r="P73" i="123"/>
  <c r="P188" i="152" s="1"/>
  <c r="P77" i="123"/>
  <c r="P192" i="152" s="1"/>
  <c r="O192" i="152"/>
  <c r="P80" i="123"/>
  <c r="P195" i="152" s="1"/>
  <c r="O195" i="152"/>
  <c r="O190" i="152"/>
  <c r="P75" i="123"/>
  <c r="P190" i="152" s="1"/>
  <c r="P71" i="123"/>
  <c r="P186" i="152" s="1"/>
  <c r="O186" i="152"/>
  <c r="P64" i="123"/>
  <c r="P179" i="152" s="1"/>
  <c r="O179" i="152"/>
  <c r="O170" i="152"/>
  <c r="P55" i="123"/>
  <c r="P170" i="152" s="1"/>
  <c r="O175" i="152"/>
  <c r="P60" i="123"/>
  <c r="P175" i="152" s="1"/>
  <c r="O177" i="152"/>
  <c r="P62" i="123"/>
  <c r="P177" i="152" s="1"/>
  <c r="O171" i="152"/>
  <c r="P56" i="123"/>
  <c r="P171" i="152" s="1"/>
  <c r="P63" i="123"/>
  <c r="P178" i="152" s="1"/>
  <c r="O178" i="152"/>
  <c r="O174" i="152"/>
  <c r="P59" i="123"/>
  <c r="P174" i="152" s="1"/>
  <c r="P58" i="123"/>
  <c r="P173" i="152" s="1"/>
  <c r="O173" i="152"/>
  <c r="H194" i="135"/>
  <c r="H212" i="135"/>
  <c r="F194" i="134"/>
  <c r="F212" i="134"/>
  <c r="F212" i="139"/>
  <c r="F194" i="139"/>
  <c r="C212" i="139"/>
  <c r="C194" i="139"/>
  <c r="D212" i="140"/>
  <c r="D194" i="140"/>
  <c r="C212" i="151"/>
  <c r="C194" i="151"/>
  <c r="M212" i="86"/>
  <c r="M194" i="86"/>
  <c r="I212" i="143"/>
  <c r="I194" i="143"/>
  <c r="N212" i="151"/>
  <c r="N194" i="151"/>
  <c r="L212" i="138"/>
  <c r="L194" i="138"/>
  <c r="E212" i="134"/>
  <c r="E194" i="134"/>
  <c r="M212" i="141"/>
  <c r="M194" i="141"/>
  <c r="E212" i="86"/>
  <c r="E194" i="86"/>
  <c r="L212" i="144"/>
  <c r="L194" i="144"/>
  <c r="G212" i="139"/>
  <c r="G194" i="139"/>
  <c r="N212" i="142"/>
  <c r="N194" i="142"/>
  <c r="H212" i="151"/>
  <c r="H194" i="151"/>
  <c r="N194" i="140"/>
  <c r="N212" i="140"/>
  <c r="G212" i="140"/>
  <c r="G194" i="140"/>
  <c r="J212" i="141"/>
  <c r="J194" i="141"/>
  <c r="N212" i="146"/>
  <c r="N194" i="146"/>
  <c r="D212" i="142"/>
  <c r="D194" i="142"/>
  <c r="I212" i="135"/>
  <c r="I194" i="135"/>
  <c r="E212" i="141"/>
  <c r="E194" i="141"/>
  <c r="L212" i="150"/>
  <c r="L194" i="150"/>
  <c r="I212" i="146"/>
  <c r="I194" i="146"/>
  <c r="G212" i="138"/>
  <c r="G194" i="138"/>
  <c r="D212" i="146"/>
  <c r="D194" i="146"/>
  <c r="N212" i="148"/>
  <c r="N194" i="148"/>
  <c r="D212" i="136"/>
  <c r="D194" i="136"/>
  <c r="E212" i="135"/>
  <c r="E194" i="135"/>
  <c r="L212" i="143"/>
  <c r="L194" i="143"/>
  <c r="J212" i="146"/>
  <c r="J194" i="146"/>
  <c r="N212" i="149"/>
  <c r="N194" i="149"/>
  <c r="K212" i="135"/>
  <c r="K194" i="135"/>
  <c r="J212" i="86"/>
  <c r="J194" i="86"/>
  <c r="L212" i="146"/>
  <c r="L194" i="146"/>
  <c r="H212" i="141"/>
  <c r="H194" i="141"/>
  <c r="N212" i="141"/>
  <c r="N194" i="141"/>
  <c r="D212" i="162"/>
  <c r="D194" i="162"/>
  <c r="I212" i="86"/>
  <c r="I194" i="86"/>
  <c r="G212" i="134"/>
  <c r="G194" i="134"/>
  <c r="D212" i="149"/>
  <c r="D194" i="149"/>
  <c r="M212" i="148"/>
  <c r="M194" i="148"/>
  <c r="F212" i="146"/>
  <c r="F194" i="146"/>
  <c r="C212" i="86"/>
  <c r="C194" i="86"/>
  <c r="H212" i="145"/>
  <c r="H194" i="145"/>
  <c r="E212" i="150"/>
  <c r="E194" i="150"/>
  <c r="C212" i="137"/>
  <c r="C194" i="137"/>
  <c r="M212" i="162"/>
  <c r="M194" i="162"/>
  <c r="G212" i="86"/>
  <c r="G194" i="86"/>
  <c r="H212" i="147"/>
  <c r="H194" i="147"/>
  <c r="G212" i="147"/>
  <c r="G194" i="147"/>
  <c r="J212" i="162"/>
  <c r="J194" i="162"/>
  <c r="I212" i="148"/>
  <c r="I194" i="148"/>
  <c r="F212" i="135"/>
  <c r="F194" i="135"/>
  <c r="K212" i="142"/>
  <c r="K194" i="142"/>
  <c r="H212" i="144"/>
  <c r="H194" i="144"/>
  <c r="E212" i="146"/>
  <c r="E194" i="146"/>
  <c r="L212" i="134"/>
  <c r="L194" i="134"/>
  <c r="J212" i="144"/>
  <c r="J194" i="144"/>
  <c r="K194" i="145"/>
  <c r="K212" i="145"/>
  <c r="C194" i="143"/>
  <c r="C212" i="143"/>
  <c r="E194" i="151"/>
  <c r="E212" i="151"/>
  <c r="D194" i="137"/>
  <c r="D212" i="137"/>
  <c r="C194" i="145"/>
  <c r="C212" i="145"/>
  <c r="G212" i="150"/>
  <c r="G194" i="150"/>
  <c r="M212" i="147"/>
  <c r="M194" i="147"/>
  <c r="M212" i="142"/>
  <c r="M194" i="142"/>
  <c r="G212" i="141"/>
  <c r="G194" i="141"/>
  <c r="C194" i="148"/>
  <c r="C212" i="148"/>
  <c r="L194" i="137"/>
  <c r="L212" i="137"/>
  <c r="I194" i="142"/>
  <c r="I212" i="142"/>
  <c r="C194" i="141"/>
  <c r="C212" i="141"/>
  <c r="I194" i="139"/>
  <c r="I212" i="139"/>
  <c r="K194" i="141"/>
  <c r="K212" i="141"/>
  <c r="J194" i="136"/>
  <c r="J212" i="136"/>
  <c r="D212" i="135"/>
  <c r="D194" i="135"/>
  <c r="J212" i="140"/>
  <c r="J194" i="140"/>
  <c r="E212" i="144"/>
  <c r="E194" i="144"/>
  <c r="F194" i="138"/>
  <c r="F212" i="138"/>
  <c r="E212" i="136"/>
  <c r="E194" i="136"/>
  <c r="G212" i="144"/>
  <c r="G194" i="144"/>
  <c r="M212" i="150"/>
  <c r="M194" i="150"/>
  <c r="M212" i="134"/>
  <c r="M194" i="134"/>
  <c r="G212" i="135"/>
  <c r="G194" i="135"/>
  <c r="F212" i="148"/>
  <c r="F194" i="148"/>
  <c r="K212" i="151"/>
  <c r="K194" i="151"/>
  <c r="F212" i="150"/>
  <c r="F194" i="150"/>
  <c r="E212" i="143"/>
  <c r="E194" i="143"/>
  <c r="I212" i="145"/>
  <c r="I194" i="145"/>
  <c r="C212" i="149"/>
  <c r="C194" i="149"/>
  <c r="D212" i="134"/>
  <c r="D194" i="134"/>
  <c r="I212" i="140"/>
  <c r="I194" i="140"/>
  <c r="L212" i="139"/>
  <c r="L194" i="139"/>
  <c r="M212" i="137"/>
  <c r="M194" i="137"/>
  <c r="M194" i="139"/>
  <c r="M212" i="139"/>
  <c r="J212" i="145"/>
  <c r="J194" i="145"/>
  <c r="I194" i="151"/>
  <c r="I212" i="151"/>
  <c r="M194" i="144"/>
  <c r="M212" i="144"/>
  <c r="E194" i="142"/>
  <c r="E212" i="142"/>
  <c r="G194" i="148"/>
  <c r="G212" i="148"/>
  <c r="L194" i="135"/>
  <c r="L212" i="135"/>
  <c r="E212" i="140"/>
  <c r="E194" i="140"/>
  <c r="L212" i="142"/>
  <c r="L194" i="142"/>
  <c r="J212" i="148"/>
  <c r="J194" i="148"/>
  <c r="F212" i="151"/>
  <c r="F194" i="151"/>
  <c r="J212" i="147"/>
  <c r="J194" i="147"/>
  <c r="N212" i="135"/>
  <c r="N194" i="135"/>
  <c r="K212" i="144"/>
  <c r="K194" i="144"/>
  <c r="H212" i="134"/>
  <c r="H194" i="134"/>
  <c r="E212" i="162"/>
  <c r="E194" i="162"/>
  <c r="L212" i="141"/>
  <c r="L194" i="141"/>
  <c r="J212" i="142"/>
  <c r="J194" i="142"/>
  <c r="F212" i="143"/>
  <c r="F194" i="143"/>
  <c r="J212" i="143"/>
  <c r="J194" i="143"/>
  <c r="N212" i="162"/>
  <c r="N194" i="162"/>
  <c r="K212" i="137"/>
  <c r="K194" i="137"/>
  <c r="H212" i="148"/>
  <c r="H194" i="148"/>
  <c r="E212" i="145"/>
  <c r="E194" i="145"/>
  <c r="L212" i="140"/>
  <c r="L194" i="140"/>
  <c r="D212" i="144"/>
  <c r="D194" i="144"/>
  <c r="I212" i="141"/>
  <c r="I194" i="141"/>
  <c r="G212" i="151"/>
  <c r="G194" i="151"/>
  <c r="J212" i="135"/>
  <c r="J194" i="135"/>
  <c r="K212" i="140"/>
  <c r="K194" i="140"/>
  <c r="M212" i="138"/>
  <c r="M194" i="138"/>
  <c r="F212" i="141"/>
  <c r="F194" i="141"/>
  <c r="C212" i="147"/>
  <c r="C194" i="147"/>
  <c r="M212" i="140"/>
  <c r="M194" i="140"/>
  <c r="H212" i="139"/>
  <c r="H194" i="139"/>
  <c r="N212" i="150"/>
  <c r="N194" i="150"/>
  <c r="K212" i="136"/>
  <c r="K194" i="136"/>
  <c r="J212" i="149"/>
  <c r="J194" i="149"/>
  <c r="E212" i="138"/>
  <c r="E194" i="138"/>
  <c r="L212" i="151"/>
  <c r="L194" i="151"/>
  <c r="H212" i="146"/>
  <c r="H194" i="146"/>
  <c r="F212" i="162"/>
  <c r="F194" i="162"/>
  <c r="D212" i="147"/>
  <c r="D194" i="147"/>
  <c r="F212" i="145"/>
  <c r="F194" i="145"/>
  <c r="D212" i="138"/>
  <c r="D194" i="138"/>
  <c r="I212" i="136"/>
  <c r="I194" i="136"/>
  <c r="N212" i="145"/>
  <c r="N194" i="145"/>
  <c r="L212" i="145"/>
  <c r="L194" i="145"/>
  <c r="J212" i="150"/>
  <c r="J194" i="150"/>
  <c r="I212" i="150"/>
  <c r="I194" i="150"/>
  <c r="G212" i="137"/>
  <c r="G194" i="137"/>
  <c r="D212" i="151"/>
  <c r="D194" i="151"/>
  <c r="N194" i="136"/>
  <c r="N212" i="136"/>
  <c r="G194" i="146"/>
  <c r="G212" i="146"/>
  <c r="G194" i="162"/>
  <c r="G212" i="162"/>
  <c r="M194" i="149"/>
  <c r="M212" i="149"/>
  <c r="D194" i="86"/>
  <c r="D212" i="86"/>
  <c r="N212" i="143"/>
  <c r="N194" i="143"/>
  <c r="L212" i="149"/>
  <c r="L194" i="149"/>
  <c r="H212" i="162"/>
  <c r="H194" i="162"/>
  <c r="L212" i="148"/>
  <c r="L194" i="148"/>
  <c r="H212" i="149"/>
  <c r="H194" i="149"/>
  <c r="D212" i="139"/>
  <c r="D194" i="139"/>
  <c r="F212" i="147"/>
  <c r="F194" i="147"/>
  <c r="C212" i="142"/>
  <c r="C194" i="142"/>
  <c r="M212" i="136"/>
  <c r="M194" i="136"/>
  <c r="N212" i="137"/>
  <c r="N194" i="137"/>
  <c r="K212" i="138"/>
  <c r="K194" i="138"/>
  <c r="H212" i="136"/>
  <c r="H194" i="136"/>
  <c r="L212" i="162"/>
  <c r="L194" i="162"/>
  <c r="H212" i="138"/>
  <c r="H194" i="138"/>
  <c r="F212" i="86"/>
  <c r="F194" i="86"/>
  <c r="C212" i="134"/>
  <c r="C194" i="134"/>
  <c r="M212" i="145"/>
  <c r="M194" i="145"/>
  <c r="G212" i="142"/>
  <c r="G194" i="142"/>
  <c r="C212" i="144"/>
  <c r="C194" i="144"/>
  <c r="M212" i="146"/>
  <c r="M194" i="146"/>
  <c r="F212" i="144"/>
  <c r="F194" i="144"/>
  <c r="D212" i="141"/>
  <c r="D194" i="141"/>
  <c r="I212" i="138"/>
  <c r="I194" i="138"/>
  <c r="L212" i="136"/>
  <c r="L194" i="136"/>
  <c r="H212" i="143"/>
  <c r="H194" i="143"/>
  <c r="N212" i="86"/>
  <c r="N194" i="86"/>
  <c r="K212" i="134"/>
  <c r="K194" i="134"/>
  <c r="H212" i="140"/>
  <c r="H194" i="140"/>
  <c r="E212" i="148"/>
  <c r="E194" i="148"/>
  <c r="L212" i="147"/>
  <c r="L194" i="147"/>
  <c r="D212" i="145"/>
  <c r="D194" i="145"/>
  <c r="I212" i="137"/>
  <c r="I194" i="137"/>
  <c r="F212" i="149"/>
  <c r="F194" i="149"/>
  <c r="J212" i="151"/>
  <c r="J194" i="151"/>
  <c r="N212" i="139"/>
  <c r="N194" i="139"/>
  <c r="D212" i="143"/>
  <c r="D194" i="143"/>
  <c r="N212" i="147"/>
  <c r="N194" i="147"/>
  <c r="K212" i="147"/>
  <c r="K194" i="147"/>
  <c r="M212" i="135"/>
  <c r="M194" i="135"/>
  <c r="E212" i="137"/>
  <c r="E194" i="137"/>
  <c r="G212" i="149"/>
  <c r="G194" i="149"/>
  <c r="D212" i="150"/>
  <c r="D194" i="150"/>
  <c r="I212" i="134"/>
  <c r="I194" i="134"/>
  <c r="F212" i="137"/>
  <c r="F194" i="137"/>
  <c r="C212" i="138"/>
  <c r="C194" i="138"/>
  <c r="I212" i="162"/>
  <c r="I194" i="162"/>
  <c r="G194" i="143"/>
  <c r="G212" i="143"/>
  <c r="C212" i="135"/>
  <c r="C194" i="135"/>
  <c r="M212" i="143"/>
  <c r="M194" i="143"/>
  <c r="F212" i="142"/>
  <c r="F194" i="142"/>
  <c r="C212" i="140"/>
  <c r="C194" i="140"/>
  <c r="D212" i="148"/>
  <c r="D194" i="148"/>
  <c r="K212" i="149"/>
  <c r="K194" i="149"/>
  <c r="H212" i="150"/>
  <c r="H194" i="150"/>
  <c r="J212" i="137"/>
  <c r="J194" i="137"/>
  <c r="J212" i="139"/>
  <c r="J194" i="139"/>
  <c r="G212" i="136"/>
  <c r="G194" i="136"/>
  <c r="N212" i="144"/>
  <c r="N194" i="144"/>
  <c r="K212" i="86"/>
  <c r="K194" i="86"/>
  <c r="H212" i="142"/>
  <c r="H194" i="142"/>
  <c r="C212" i="136"/>
  <c r="C194" i="136"/>
  <c r="K212" i="139"/>
  <c r="K194" i="139"/>
  <c r="E194" i="147"/>
  <c r="E212" i="147"/>
  <c r="K194" i="146"/>
  <c r="K212" i="146"/>
  <c r="K194" i="150"/>
  <c r="K212" i="150"/>
  <c r="J194" i="138"/>
  <c r="J212" i="138"/>
  <c r="I194" i="144"/>
  <c r="I212" i="144"/>
  <c r="M194" i="151"/>
  <c r="M212" i="151"/>
  <c r="C194" i="146"/>
  <c r="C212" i="146"/>
  <c r="F212" i="140"/>
  <c r="F194" i="140"/>
  <c r="N212" i="134"/>
  <c r="N194" i="134"/>
  <c r="L212" i="86"/>
  <c r="L194" i="86"/>
  <c r="H212" i="137"/>
  <c r="H194" i="137"/>
  <c r="C194" i="150"/>
  <c r="C212" i="150"/>
  <c r="I194" i="147"/>
  <c r="I212" i="147"/>
  <c r="K194" i="162"/>
  <c r="K212" i="162"/>
  <c r="J194" i="134"/>
  <c r="J212" i="134"/>
  <c r="K194" i="143"/>
  <c r="K212" i="143"/>
  <c r="C194" i="162"/>
  <c r="C212" i="162"/>
  <c r="K194" i="148"/>
  <c r="K212" i="148"/>
  <c r="I194" i="149"/>
  <c r="I212" i="149"/>
  <c r="E212" i="139"/>
  <c r="E194" i="139"/>
  <c r="G212" i="145"/>
  <c r="G194" i="145"/>
  <c r="H212" i="86"/>
  <c r="H194" i="86"/>
  <c r="E212" i="149"/>
  <c r="E194" i="149"/>
  <c r="F212" i="136"/>
  <c r="F194" i="136"/>
  <c r="N212" i="138"/>
  <c r="N194" i="138"/>
  <c r="J223" i="209"/>
  <c r="J235" i="209"/>
  <c r="J238" i="209"/>
  <c r="J221" i="209"/>
  <c r="J222" i="209"/>
  <c r="J226" i="209"/>
  <c r="J230" i="209"/>
  <c r="J239" i="209"/>
  <c r="J228" i="209"/>
  <c r="J225" i="209"/>
  <c r="I241" i="209"/>
  <c r="I242" i="209" s="1"/>
  <c r="J231" i="209"/>
  <c r="J236" i="209"/>
  <c r="P219" i="152"/>
  <c r="P59" i="169"/>
  <c r="P91" i="169" s="1"/>
  <c r="P59" i="166"/>
  <c r="P91" i="166" s="1"/>
  <c r="P59" i="167"/>
  <c r="P91" i="167" s="1"/>
  <c r="P207" i="152"/>
  <c r="P47" i="169"/>
  <c r="P79" i="169" s="1"/>
  <c r="P47" i="166"/>
  <c r="P79" i="166" s="1"/>
  <c r="P47" i="167"/>
  <c r="P79" i="167" s="1"/>
  <c r="J237" i="209"/>
  <c r="P202" i="152"/>
  <c r="P42" i="167"/>
  <c r="P74" i="167" s="1"/>
  <c r="P42" i="169"/>
  <c r="P74" i="169" s="1"/>
  <c r="P42" i="166"/>
  <c r="P74" i="166" s="1"/>
  <c r="J232" i="209"/>
  <c r="P208" i="152"/>
  <c r="P48" i="169"/>
  <c r="P80" i="169" s="1"/>
  <c r="P48" i="166"/>
  <c r="P80" i="166" s="1"/>
  <c r="P48" i="167"/>
  <c r="P80" i="167" s="1"/>
  <c r="P225" i="152"/>
  <c r="P65" i="169"/>
  <c r="P97" i="169" s="1"/>
  <c r="P65" i="166"/>
  <c r="P97" i="166" s="1"/>
  <c r="P65" i="167"/>
  <c r="P97" i="167" s="1"/>
  <c r="P203" i="152"/>
  <c r="P43" i="169"/>
  <c r="P75" i="169" s="1"/>
  <c r="P43" i="166"/>
  <c r="P75" i="166" s="1"/>
  <c r="P43" i="167"/>
  <c r="P75" i="167" s="1"/>
  <c r="P206" i="152"/>
  <c r="P46" i="167"/>
  <c r="P78" i="167" s="1"/>
  <c r="P46" i="166"/>
  <c r="P78" i="166" s="1"/>
  <c r="P46" i="169"/>
  <c r="P78" i="169" s="1"/>
  <c r="P210" i="152"/>
  <c r="P50" i="167"/>
  <c r="P82" i="167" s="1"/>
  <c r="P50" i="169"/>
  <c r="P82" i="169" s="1"/>
  <c r="P50" i="166"/>
  <c r="P82" i="166" s="1"/>
  <c r="P204" i="152"/>
  <c r="P44" i="169"/>
  <c r="P76" i="169" s="1"/>
  <c r="P44" i="166"/>
  <c r="P76" i="166" s="1"/>
  <c r="P44" i="167"/>
  <c r="P76" i="167" s="1"/>
  <c r="P220" i="152"/>
  <c r="P60" i="169"/>
  <c r="P92" i="169" s="1"/>
  <c r="P60" i="166"/>
  <c r="P92" i="166" s="1"/>
  <c r="P60" i="167"/>
  <c r="P92" i="167" s="1"/>
  <c r="P222" i="152"/>
  <c r="P62" i="167"/>
  <c r="P94" i="167" s="1"/>
  <c r="P62" i="169"/>
  <c r="P94" i="169" s="1"/>
  <c r="P62" i="166"/>
  <c r="P94" i="166" s="1"/>
  <c r="J224" i="209"/>
  <c r="J229" i="209"/>
  <c r="P226" i="152"/>
  <c r="P66" i="167"/>
  <c r="P98" i="167" s="1"/>
  <c r="P66" i="166"/>
  <c r="P98" i="166" s="1"/>
  <c r="P66" i="169"/>
  <c r="P98" i="169" s="1"/>
  <c r="J227" i="209"/>
  <c r="K215" i="209"/>
  <c r="K223" i="209" s="1"/>
  <c r="K216" i="209"/>
  <c r="P209" i="152"/>
  <c r="P49" i="169"/>
  <c r="P81" i="169" s="1"/>
  <c r="P49" i="166"/>
  <c r="P81" i="166" s="1"/>
  <c r="P49" i="167"/>
  <c r="P81" i="167" s="1"/>
  <c r="P227" i="152"/>
  <c r="P67" i="169"/>
  <c r="P99" i="169" s="1"/>
  <c r="P110" i="166" s="1"/>
  <c r="P67" i="166"/>
  <c r="P99" i="166" s="1"/>
  <c r="P106" i="166" s="1"/>
  <c r="P67" i="167"/>
  <c r="P99" i="167" s="1"/>
  <c r="P108" i="166" s="1"/>
  <c r="P218" i="152"/>
  <c r="P58" i="167"/>
  <c r="P90" i="167" s="1"/>
  <c r="P58" i="166"/>
  <c r="P90" i="166" s="1"/>
  <c r="P58" i="169"/>
  <c r="P90" i="169" s="1"/>
  <c r="P211" i="152"/>
  <c r="P51" i="169"/>
  <c r="P83" i="169" s="1"/>
  <c r="P51" i="166"/>
  <c r="P83" i="166" s="1"/>
  <c r="P51" i="167"/>
  <c r="P83" i="167" s="1"/>
  <c r="P224" i="152"/>
  <c r="P64" i="169"/>
  <c r="P96" i="169" s="1"/>
  <c r="P64" i="166"/>
  <c r="P96" i="166" s="1"/>
  <c r="P64" i="167"/>
  <c r="P96" i="167" s="1"/>
  <c r="J233" i="209"/>
  <c r="P205" i="152"/>
  <c r="P45" i="169"/>
  <c r="P77" i="169" s="1"/>
  <c r="P45" i="166"/>
  <c r="P77" i="166" s="1"/>
  <c r="P45" i="167"/>
  <c r="P77" i="167" s="1"/>
  <c r="P221" i="152"/>
  <c r="P61" i="169"/>
  <c r="P93" i="169" s="1"/>
  <c r="P61" i="166"/>
  <c r="P93" i="166" s="1"/>
  <c r="P61" i="167"/>
  <c r="P93" i="167" s="1"/>
  <c r="E384" i="92" l="1"/>
  <c r="C413" i="92"/>
  <c r="C392" i="92"/>
  <c r="C391" i="92"/>
  <c r="I260" i="152"/>
  <c r="V38" i="104"/>
  <c r="V41" i="104"/>
  <c r="V46" i="104" s="1"/>
  <c r="O75" i="104"/>
  <c r="O76" i="104" s="1"/>
  <c r="R196" i="95" s="1"/>
  <c r="AI174" i="95"/>
  <c r="J261" i="152"/>
  <c r="X34" i="104"/>
  <c r="W37" i="104"/>
  <c r="O57" i="166"/>
  <c r="O89" i="166" s="1"/>
  <c r="O217" i="152"/>
  <c r="O57" i="169"/>
  <c r="O89" i="169" s="1"/>
  <c r="O57" i="167"/>
  <c r="O89" i="167" s="1"/>
  <c r="P70" i="124"/>
  <c r="K624" i="217"/>
  <c r="O191" i="152"/>
  <c r="P76" i="123"/>
  <c r="P191" i="152" s="1"/>
  <c r="E95" i="193"/>
  <c r="E95" i="200"/>
  <c r="O63" i="169"/>
  <c r="O95" i="169" s="1"/>
  <c r="O63" i="166"/>
  <c r="O95" i="166" s="1"/>
  <c r="P76" i="124"/>
  <c r="O223" i="152"/>
  <c r="O63" i="167"/>
  <c r="O95" i="167" s="1"/>
  <c r="C34" i="130"/>
  <c r="C35" i="130" s="1"/>
  <c r="P65" i="124"/>
  <c r="O212" i="152"/>
  <c r="O52" i="167"/>
  <c r="O84" i="167" s="1"/>
  <c r="O107" i="166" s="1"/>
  <c r="O52" i="169"/>
  <c r="O84" i="169" s="1"/>
  <c r="O109" i="166" s="1"/>
  <c r="O52" i="166"/>
  <c r="O84" i="166" s="1"/>
  <c r="O105" i="166" s="1"/>
  <c r="T57" i="113"/>
  <c r="E95" i="204"/>
  <c r="E95" i="190"/>
  <c r="E95" i="189"/>
  <c r="E95" i="194"/>
  <c r="F78" i="187"/>
  <c r="F80" i="187" s="1"/>
  <c r="F82" i="187" s="1"/>
  <c r="F78" i="200"/>
  <c r="F80" i="200" s="1"/>
  <c r="F82" i="200" s="1"/>
  <c r="F78" i="192"/>
  <c r="F80" i="192" s="1"/>
  <c r="F82" i="192" s="1"/>
  <c r="E95" i="191"/>
  <c r="E95" i="199"/>
  <c r="E95" i="195"/>
  <c r="F78" i="199"/>
  <c r="F80" i="199" s="1"/>
  <c r="F82" i="199" s="1"/>
  <c r="F78" i="188"/>
  <c r="F80" i="188" s="1"/>
  <c r="F82" i="188" s="1"/>
  <c r="E95" i="198"/>
  <c r="E95" i="196"/>
  <c r="G89" i="200"/>
  <c r="G91" i="200" s="1"/>
  <c r="G93" i="200" s="1"/>
  <c r="G88" i="185"/>
  <c r="G90" i="185" s="1"/>
  <c r="G92" i="185" s="1"/>
  <c r="G89" i="203"/>
  <c r="G91" i="203" s="1"/>
  <c r="G93" i="203" s="1"/>
  <c r="F78" i="202"/>
  <c r="F80" i="202" s="1"/>
  <c r="F82" i="202" s="1"/>
  <c r="F67" i="196"/>
  <c r="F69" i="196" s="1"/>
  <c r="F71" i="196" s="1"/>
  <c r="F67" i="190"/>
  <c r="F69" i="190" s="1"/>
  <c r="F71" i="190" s="1"/>
  <c r="F71" i="199"/>
  <c r="F78" i="196"/>
  <c r="F80" i="196" s="1"/>
  <c r="F82" i="196" s="1"/>
  <c r="F78" i="204"/>
  <c r="F80" i="204" s="1"/>
  <c r="F82" i="204" s="1"/>
  <c r="F310" i="92"/>
  <c r="F311" i="92" s="1"/>
  <c r="E373" i="92"/>
  <c r="E448" i="92" s="1"/>
  <c r="G303" i="92"/>
  <c r="G332" i="92" s="1"/>
  <c r="C399" i="92"/>
  <c r="C411" i="92"/>
  <c r="C404" i="92"/>
  <c r="E361" i="92"/>
  <c r="E362" i="92"/>
  <c r="X22" i="93"/>
  <c r="X58" i="155"/>
  <c r="X28" i="227"/>
  <c r="Y54" i="108"/>
  <c r="Y38" i="108" s="1"/>
  <c r="F321" i="92"/>
  <c r="F335" i="92" s="1"/>
  <c r="U41" i="113"/>
  <c r="U46" i="113" s="1"/>
  <c r="U56" i="113" s="1"/>
  <c r="R15" i="92" s="1"/>
  <c r="H266" i="152"/>
  <c r="V20" i="113"/>
  <c r="V34" i="113" s="1"/>
  <c r="V37" i="113" s="1"/>
  <c r="D460" i="92"/>
  <c r="G299" i="92"/>
  <c r="G328" i="92" s="1"/>
  <c r="U329" i="92"/>
  <c r="E459" i="92"/>
  <c r="D448" i="92"/>
  <c r="E458" i="92"/>
  <c r="U38" i="113"/>
  <c r="E353" i="92"/>
  <c r="E378" i="92"/>
  <c r="D456" i="92"/>
  <c r="D365" i="92"/>
  <c r="D366" i="92" s="1"/>
  <c r="D459" i="92"/>
  <c r="E382" i="92"/>
  <c r="E357" i="92"/>
  <c r="E360" i="92"/>
  <c r="E385" i="92"/>
  <c r="G294" i="92"/>
  <c r="G323" i="92" s="1"/>
  <c r="U324" i="92"/>
  <c r="W59" i="155"/>
  <c r="W65" i="155" s="1"/>
  <c r="W33" i="93"/>
  <c r="X55" i="108"/>
  <c r="C401" i="92"/>
  <c r="C414" i="92"/>
  <c r="C412" i="92"/>
  <c r="C398" i="92"/>
  <c r="C406" i="92"/>
  <c r="C396" i="92"/>
  <c r="C403" i="92"/>
  <c r="C410" i="92"/>
  <c r="C407" i="92"/>
  <c r="D455" i="92"/>
  <c r="C395" i="92"/>
  <c r="E380" i="92"/>
  <c r="E355" i="92"/>
  <c r="C400" i="92"/>
  <c r="E364" i="92"/>
  <c r="E389" i="92"/>
  <c r="I80" i="92"/>
  <c r="W19" i="113"/>
  <c r="W20" i="113" s="1"/>
  <c r="W31" i="152"/>
  <c r="F374" i="92"/>
  <c r="F449" i="92" s="1"/>
  <c r="F349" i="92"/>
  <c r="D452" i="92"/>
  <c r="X31" i="93"/>
  <c r="X45" i="93"/>
  <c r="X42" i="93" s="1"/>
  <c r="U333" i="92"/>
  <c r="U338" i="92"/>
  <c r="G337" i="92"/>
  <c r="E346" i="92"/>
  <c r="E339" i="92"/>
  <c r="E371" i="92"/>
  <c r="E352" i="92"/>
  <c r="E377" i="92"/>
  <c r="W44" i="93"/>
  <c r="X53" i="108"/>
  <c r="W57" i="155"/>
  <c r="W63" i="155" s="1"/>
  <c r="C408" i="92"/>
  <c r="H151" i="92"/>
  <c r="H305" i="92" s="1"/>
  <c r="H146" i="92"/>
  <c r="H300" i="92" s="1"/>
  <c r="H138" i="92"/>
  <c r="H153" i="92"/>
  <c r="H307" i="92" s="1"/>
  <c r="H156" i="92"/>
  <c r="H152" i="92"/>
  <c r="H306" i="92" s="1"/>
  <c r="H149" i="92"/>
  <c r="H155" i="92"/>
  <c r="H309" i="92" s="1"/>
  <c r="H150" i="92"/>
  <c r="H304" i="92" s="1"/>
  <c r="H139" i="92"/>
  <c r="H293" i="92" s="1"/>
  <c r="H144" i="92"/>
  <c r="H298" i="92" s="1"/>
  <c r="H147" i="92"/>
  <c r="H301" i="92" s="1"/>
  <c r="H141" i="92"/>
  <c r="H295" i="92" s="1"/>
  <c r="H143" i="92"/>
  <c r="H297" i="92" s="1"/>
  <c r="H145" i="92"/>
  <c r="H154" i="92"/>
  <c r="H308" i="92" s="1"/>
  <c r="H140" i="92"/>
  <c r="H148" i="92"/>
  <c r="H302" i="92" s="1"/>
  <c r="H142" i="92"/>
  <c r="H296" i="92" s="1"/>
  <c r="H137" i="92"/>
  <c r="H291" i="92" s="1"/>
  <c r="W39" i="227"/>
  <c r="V83" i="227" s="1"/>
  <c r="V85" i="227" s="1"/>
  <c r="V87" i="227" s="1"/>
  <c r="W33" i="227"/>
  <c r="E351" i="92"/>
  <c r="E376" i="92"/>
  <c r="E451" i="92" s="1"/>
  <c r="F383" i="92"/>
  <c r="F458" i="92" s="1"/>
  <c r="F358" i="92"/>
  <c r="D450" i="92"/>
  <c r="E350" i="92"/>
  <c r="E375" i="92"/>
  <c r="R328" i="92"/>
  <c r="D340" i="92"/>
  <c r="D341" i="92"/>
  <c r="D390" i="92"/>
  <c r="D404" i="92" s="1"/>
  <c r="R321" i="92"/>
  <c r="R337" i="92"/>
  <c r="R323" i="92"/>
  <c r="R332" i="92"/>
  <c r="C405" i="92"/>
  <c r="F388" i="92"/>
  <c r="F463" i="92" s="1"/>
  <c r="F363" i="92"/>
  <c r="C465" i="92"/>
  <c r="C477" i="92" s="1"/>
  <c r="C504" i="92" s="1"/>
  <c r="C537" i="92" s="1"/>
  <c r="C587" i="92" s="1"/>
  <c r="C637" i="92" s="1"/>
  <c r="C397" i="92"/>
  <c r="D461" i="92"/>
  <c r="D457" i="92"/>
  <c r="W64" i="155"/>
  <c r="W69" i="155" s="1"/>
  <c r="W81" i="155"/>
  <c r="D453" i="92"/>
  <c r="Y20" i="93"/>
  <c r="Y34" i="93"/>
  <c r="Z23" i="93"/>
  <c r="U322" i="92"/>
  <c r="G292" i="92"/>
  <c r="G321" i="92" s="1"/>
  <c r="G157" i="92"/>
  <c r="G158" i="92"/>
  <c r="E356" i="92"/>
  <c r="E381" i="92"/>
  <c r="F354" i="92"/>
  <c r="F379" i="92"/>
  <c r="F454" i="92" s="1"/>
  <c r="P60" i="217"/>
  <c r="U123" i="155"/>
  <c r="U125" i="155" s="1"/>
  <c r="U129" i="155" s="1"/>
  <c r="V75" i="155"/>
  <c r="C402" i="92"/>
  <c r="D451" i="92"/>
  <c r="D462" i="92"/>
  <c r="D446" i="92"/>
  <c r="C409" i="92"/>
  <c r="K226" i="209"/>
  <c r="K222" i="209"/>
  <c r="K224" i="209"/>
  <c r="K231" i="209"/>
  <c r="K234" i="209"/>
  <c r="K183" i="209"/>
  <c r="K87" i="209"/>
  <c r="K88" i="209" s="1"/>
  <c r="L77" i="209"/>
  <c r="K179" i="209"/>
  <c r="L70" i="209"/>
  <c r="J241" i="209"/>
  <c r="J242" i="209" s="1"/>
  <c r="L85" i="209"/>
  <c r="K182" i="209"/>
  <c r="K178" i="209"/>
  <c r="K186" i="209"/>
  <c r="K181" i="209"/>
  <c r="K174" i="209"/>
  <c r="K170" i="209"/>
  <c r="K177" i="209"/>
  <c r="K169" i="209"/>
  <c r="K171" i="209"/>
  <c r="K173" i="209"/>
  <c r="K180" i="209"/>
  <c r="K176" i="209"/>
  <c r="K185" i="209"/>
  <c r="K175" i="209"/>
  <c r="K188" i="209"/>
  <c r="K184" i="209"/>
  <c r="L210" i="209"/>
  <c r="K230" i="209"/>
  <c r="K235" i="209"/>
  <c r="L163" i="209"/>
  <c r="L179" i="209" s="1"/>
  <c r="K172" i="209"/>
  <c r="L213" i="209"/>
  <c r="L164" i="209"/>
  <c r="J189" i="209"/>
  <c r="J190" i="209" s="1"/>
  <c r="L62" i="209"/>
  <c r="L80" i="209"/>
  <c r="L76" i="209"/>
  <c r="L75" i="209"/>
  <c r="L68" i="209"/>
  <c r="L84" i="209"/>
  <c r="L79" i="209"/>
  <c r="L72" i="209"/>
  <c r="L73" i="209"/>
  <c r="L71" i="209"/>
  <c r="L78" i="209"/>
  <c r="L86" i="209"/>
  <c r="L83" i="209"/>
  <c r="L74" i="209"/>
  <c r="L69" i="209"/>
  <c r="L67" i="209"/>
  <c r="L82" i="209"/>
  <c r="E95" i="186"/>
  <c r="G89" i="193"/>
  <c r="G91" i="193" s="1"/>
  <c r="G93" i="193" s="1"/>
  <c r="F67" i="189"/>
  <c r="F69" i="189" s="1"/>
  <c r="F71" i="189" s="1"/>
  <c r="G89" i="201"/>
  <c r="G91" i="201" s="1"/>
  <c r="G93" i="201" s="1"/>
  <c r="E95" i="192"/>
  <c r="E95" i="201"/>
  <c r="G89" i="198"/>
  <c r="G91" i="198" s="1"/>
  <c r="G93" i="198" s="1"/>
  <c r="G89" i="191"/>
  <c r="G91" i="191" s="1"/>
  <c r="F67" i="188"/>
  <c r="F69" i="188" s="1"/>
  <c r="F71" i="188" s="1"/>
  <c r="F95" i="188" s="1"/>
  <c r="F67" i="204"/>
  <c r="F69" i="204" s="1"/>
  <c r="F71" i="204" s="1"/>
  <c r="F77" i="185"/>
  <c r="F79" i="185" s="1"/>
  <c r="F81" i="185" s="1"/>
  <c r="F71" i="195"/>
  <c r="G68" i="202"/>
  <c r="G70" i="202" s="1"/>
  <c r="G89" i="189"/>
  <c r="G91" i="189" s="1"/>
  <c r="G93" i="189" s="1"/>
  <c r="H90" i="195"/>
  <c r="H92" i="195" s="1"/>
  <c r="F67" i="191"/>
  <c r="F69" i="191" s="1"/>
  <c r="F71" i="191" s="1"/>
  <c r="H90" i="199"/>
  <c r="H92" i="199" s="1"/>
  <c r="E95" i="197"/>
  <c r="I27" i="189"/>
  <c r="H65" i="189"/>
  <c r="H66" i="189" s="1"/>
  <c r="H90" i="201"/>
  <c r="H92" i="201" s="1"/>
  <c r="H65" i="194"/>
  <c r="H66" i="194" s="1"/>
  <c r="I27" i="194"/>
  <c r="H65" i="195"/>
  <c r="H66" i="195" s="1"/>
  <c r="I27" i="195"/>
  <c r="F67" i="197"/>
  <c r="F69" i="197" s="1"/>
  <c r="F71" i="197" s="1"/>
  <c r="G89" i="190"/>
  <c r="G91" i="190" s="1"/>
  <c r="G93" i="190" s="1"/>
  <c r="H76" i="199"/>
  <c r="H77" i="199" s="1"/>
  <c r="I28" i="199"/>
  <c r="G79" i="190"/>
  <c r="G81" i="190" s="1"/>
  <c r="G68" i="192"/>
  <c r="G70" i="192" s="1"/>
  <c r="G79" i="204"/>
  <c r="G81" i="204" s="1"/>
  <c r="G68" i="204"/>
  <c r="G70" i="204" s="1"/>
  <c r="I87" i="200"/>
  <c r="I88" i="200" s="1"/>
  <c r="J29" i="200"/>
  <c r="G79" i="194"/>
  <c r="G81" i="194" s="1"/>
  <c r="I87" i="188"/>
  <c r="I88" i="188" s="1"/>
  <c r="J29" i="188"/>
  <c r="G67" i="190"/>
  <c r="G69" i="190" s="1"/>
  <c r="G70" i="190"/>
  <c r="G89" i="204"/>
  <c r="G91" i="204" s="1"/>
  <c r="G93" i="204" s="1"/>
  <c r="G68" i="198"/>
  <c r="G70" i="198" s="1"/>
  <c r="I87" i="192"/>
  <c r="I88" i="192" s="1"/>
  <c r="J29" i="192"/>
  <c r="I28" i="195"/>
  <c r="H76" i="195"/>
  <c r="H77" i="195" s="1"/>
  <c r="I87" i="187"/>
  <c r="I88" i="187" s="1"/>
  <c r="J29" i="187"/>
  <c r="F78" i="197"/>
  <c r="F80" i="197" s="1"/>
  <c r="F82" i="197" s="1"/>
  <c r="F67" i="186"/>
  <c r="F69" i="186" s="1"/>
  <c r="J29" i="189"/>
  <c r="I87" i="189"/>
  <c r="I88" i="189" s="1"/>
  <c r="G79" i="187"/>
  <c r="G81" i="187" s="1"/>
  <c r="I27" i="187"/>
  <c r="H65" i="187"/>
  <c r="H66" i="187" s="1"/>
  <c r="I28" i="201"/>
  <c r="H76" i="201"/>
  <c r="H77" i="201" s="1"/>
  <c r="G68" i="188"/>
  <c r="G70" i="188" s="1"/>
  <c r="G68" i="203"/>
  <c r="G70" i="203" s="1"/>
  <c r="G79" i="189"/>
  <c r="G81" i="189" s="1"/>
  <c r="I28" i="200"/>
  <c r="H76" i="200"/>
  <c r="H77" i="200" s="1"/>
  <c r="G67" i="200"/>
  <c r="G69" i="200" s="1"/>
  <c r="G70" i="200"/>
  <c r="G79" i="193"/>
  <c r="G81" i="193" s="1"/>
  <c r="H65" i="202"/>
  <c r="H66" i="202" s="1"/>
  <c r="I27" i="202"/>
  <c r="J29" i="193"/>
  <c r="I87" i="193"/>
  <c r="I88" i="193" s="1"/>
  <c r="I87" i="190"/>
  <c r="I88" i="190" s="1"/>
  <c r="J29" i="190"/>
  <c r="G79" i="191"/>
  <c r="G81" i="191" s="1"/>
  <c r="H90" i="194"/>
  <c r="H92" i="194" s="1"/>
  <c r="E95" i="187"/>
  <c r="G68" i="193"/>
  <c r="G70" i="193" s="1"/>
  <c r="G68" i="194"/>
  <c r="G70" i="194" s="1"/>
  <c r="G68" i="195"/>
  <c r="G70" i="195" s="1"/>
  <c r="H65" i="199"/>
  <c r="H66" i="199" s="1"/>
  <c r="I27" i="199"/>
  <c r="G93" i="191"/>
  <c r="G79" i="203"/>
  <c r="G81" i="203" s="1"/>
  <c r="I87" i="202"/>
  <c r="I88" i="202" s="1"/>
  <c r="J29" i="202"/>
  <c r="G79" i="192"/>
  <c r="G81" i="192" s="1"/>
  <c r="I27" i="192"/>
  <c r="H65" i="192"/>
  <c r="H66" i="192" s="1"/>
  <c r="H65" i="186"/>
  <c r="H66" i="186" s="1"/>
  <c r="I27" i="186"/>
  <c r="I28" i="204"/>
  <c r="H76" i="204"/>
  <c r="H77" i="204" s="1"/>
  <c r="E95" i="202"/>
  <c r="F67" i="187"/>
  <c r="F69" i="187" s="1"/>
  <c r="F71" i="187" s="1"/>
  <c r="H76" i="194"/>
  <c r="H77" i="194" s="1"/>
  <c r="I28" i="194"/>
  <c r="H90" i="198"/>
  <c r="H92" i="198" s="1"/>
  <c r="H90" i="192"/>
  <c r="H92" i="192" s="1"/>
  <c r="H90" i="187"/>
  <c r="H92" i="187" s="1"/>
  <c r="F71" i="186"/>
  <c r="H90" i="189"/>
  <c r="H92" i="189" s="1"/>
  <c r="G68" i="191"/>
  <c r="G70" i="191" s="1"/>
  <c r="H90" i="197"/>
  <c r="H92" i="197" s="1"/>
  <c r="F78" i="194"/>
  <c r="F80" i="194" s="1"/>
  <c r="F82" i="194" s="1"/>
  <c r="G89" i="188"/>
  <c r="G91" i="188" s="1"/>
  <c r="G93" i="188" s="1"/>
  <c r="H90" i="196"/>
  <c r="H92" i="196" s="1"/>
  <c r="G89" i="194"/>
  <c r="G91" i="194" s="1"/>
  <c r="G93" i="194" s="1"/>
  <c r="I28" i="188"/>
  <c r="H76" i="188"/>
  <c r="H77" i="188" s="1"/>
  <c r="J29" i="204"/>
  <c r="I87" i="204"/>
  <c r="I88" i="204" s="1"/>
  <c r="H76" i="198"/>
  <c r="H77" i="198" s="1"/>
  <c r="I28" i="198"/>
  <c r="G79" i="200"/>
  <c r="G81" i="200" s="1"/>
  <c r="G89" i="192"/>
  <c r="G91" i="192" s="1"/>
  <c r="G93" i="192" s="1"/>
  <c r="H76" i="193"/>
  <c r="H77" i="193" s="1"/>
  <c r="I28" i="193"/>
  <c r="G79" i="202"/>
  <c r="G81" i="202" s="1"/>
  <c r="I28" i="196"/>
  <c r="H76" i="196"/>
  <c r="H77" i="196" s="1"/>
  <c r="G79" i="197"/>
  <c r="G81" i="197" s="1"/>
  <c r="H90" i="193"/>
  <c r="H92" i="193" s="1"/>
  <c r="G68" i="197"/>
  <c r="G70" i="197" s="1"/>
  <c r="H65" i="196"/>
  <c r="H66" i="196" s="1"/>
  <c r="I27" i="196"/>
  <c r="H90" i="190"/>
  <c r="H92" i="190" s="1"/>
  <c r="H76" i="191"/>
  <c r="H77" i="191" s="1"/>
  <c r="I28" i="191"/>
  <c r="J29" i="194"/>
  <c r="I87" i="194"/>
  <c r="I88" i="194" s="1"/>
  <c r="I27" i="193"/>
  <c r="H65" i="193"/>
  <c r="H66" i="193" s="1"/>
  <c r="G89" i="202"/>
  <c r="G91" i="202" s="1"/>
  <c r="G93" i="202" s="1"/>
  <c r="I87" i="203"/>
  <c r="I88" i="203" s="1"/>
  <c r="J29" i="203"/>
  <c r="F67" i="192"/>
  <c r="F69" i="192" s="1"/>
  <c r="F71" i="192" s="1"/>
  <c r="F78" i="186"/>
  <c r="F80" i="186" s="1"/>
  <c r="F82" i="186" s="1"/>
  <c r="G68" i="199"/>
  <c r="G70" i="199" s="1"/>
  <c r="I28" i="203"/>
  <c r="H76" i="203"/>
  <c r="H77" i="203" s="1"/>
  <c r="H90" i="202"/>
  <c r="H92" i="202" s="1"/>
  <c r="H76" i="192"/>
  <c r="H77" i="192" s="1"/>
  <c r="I28" i="192"/>
  <c r="G68" i="186"/>
  <c r="G70" i="186" s="1"/>
  <c r="I28" i="186"/>
  <c r="H76" i="186"/>
  <c r="H77" i="186" s="1"/>
  <c r="G89" i="197"/>
  <c r="G91" i="197" s="1"/>
  <c r="G93" i="197" s="1"/>
  <c r="I87" i="198"/>
  <c r="I88" i="198" s="1"/>
  <c r="J29" i="198"/>
  <c r="F67" i="203"/>
  <c r="F69" i="203" s="1"/>
  <c r="F71" i="203" s="1"/>
  <c r="F78" i="198"/>
  <c r="F80" i="198" s="1"/>
  <c r="F82" i="198" s="1"/>
  <c r="F67" i="200"/>
  <c r="F69" i="200" s="1"/>
  <c r="F71" i="200" s="1"/>
  <c r="I87" i="191"/>
  <c r="I88" i="191" s="1"/>
  <c r="J29" i="191"/>
  <c r="F78" i="193"/>
  <c r="F80" i="193" s="1"/>
  <c r="F82" i="193" s="1"/>
  <c r="I87" i="186"/>
  <c r="I88" i="186" s="1"/>
  <c r="J29" i="186"/>
  <c r="F78" i="190"/>
  <c r="F80" i="190" s="1"/>
  <c r="F82" i="190" s="1"/>
  <c r="I27" i="201"/>
  <c r="H65" i="201"/>
  <c r="H66" i="201" s="1"/>
  <c r="H68" i="201" s="1"/>
  <c r="H65" i="191"/>
  <c r="H66" i="191" s="1"/>
  <c r="H68" i="191" s="1"/>
  <c r="I27" i="191"/>
  <c r="I87" i="197"/>
  <c r="I88" i="197" s="1"/>
  <c r="J29" i="197"/>
  <c r="J29" i="196"/>
  <c r="I87" i="196"/>
  <c r="I88" i="196" s="1"/>
  <c r="G79" i="188"/>
  <c r="G81" i="188" s="1"/>
  <c r="H90" i="204"/>
  <c r="H92" i="204" s="1"/>
  <c r="G79" i="198"/>
  <c r="G81" i="198" s="1"/>
  <c r="H76" i="202"/>
  <c r="H77" i="202" s="1"/>
  <c r="I28" i="202"/>
  <c r="G79" i="196"/>
  <c r="G81" i="196" s="1"/>
  <c r="I28" i="197"/>
  <c r="H76" i="197"/>
  <c r="H77" i="197" s="1"/>
  <c r="I87" i="195"/>
  <c r="I88" i="195" s="1"/>
  <c r="J29" i="195"/>
  <c r="I27" i="197"/>
  <c r="H65" i="197"/>
  <c r="H66" i="197" s="1"/>
  <c r="G68" i="196"/>
  <c r="G70" i="196" s="1"/>
  <c r="F78" i="201"/>
  <c r="F80" i="201" s="1"/>
  <c r="F82" i="201" s="1"/>
  <c r="I87" i="199"/>
  <c r="I88" i="199" s="1"/>
  <c r="J29" i="199"/>
  <c r="G68" i="189"/>
  <c r="G70" i="189" s="1"/>
  <c r="F78" i="189"/>
  <c r="F80" i="189" s="1"/>
  <c r="F82" i="189" s="1"/>
  <c r="J29" i="201"/>
  <c r="I87" i="201"/>
  <c r="I88" i="201" s="1"/>
  <c r="F78" i="203"/>
  <c r="F80" i="203" s="1"/>
  <c r="F82" i="203" s="1"/>
  <c r="H90" i="203"/>
  <c r="H92" i="203" s="1"/>
  <c r="F67" i="202"/>
  <c r="F69" i="202" s="1"/>
  <c r="F71" i="202" s="1"/>
  <c r="G79" i="199"/>
  <c r="G81" i="199" s="1"/>
  <c r="F78" i="191"/>
  <c r="F80" i="191" s="1"/>
  <c r="F82" i="191" s="1"/>
  <c r="F67" i="193"/>
  <c r="F69" i="193" s="1"/>
  <c r="F71" i="193" s="1"/>
  <c r="F78" i="195"/>
  <c r="F80" i="195" s="1"/>
  <c r="F82" i="195" s="1"/>
  <c r="F67" i="194"/>
  <c r="F69" i="194" s="1"/>
  <c r="F71" i="194" s="1"/>
  <c r="H76" i="190"/>
  <c r="H77" i="190" s="1"/>
  <c r="I28" i="190"/>
  <c r="G89" i="187"/>
  <c r="G91" i="187" s="1"/>
  <c r="G93" i="187" s="1"/>
  <c r="F67" i="201"/>
  <c r="F69" i="201" s="1"/>
  <c r="F71" i="201" s="1"/>
  <c r="G79" i="186"/>
  <c r="G81" i="186" s="1"/>
  <c r="I27" i="204"/>
  <c r="H65" i="204"/>
  <c r="H66" i="204" s="1"/>
  <c r="H90" i="200"/>
  <c r="H92" i="200" s="1"/>
  <c r="H90" i="188"/>
  <c r="H92" i="188" s="1"/>
  <c r="G89" i="196"/>
  <c r="G91" i="196" s="1"/>
  <c r="G93" i="196" s="1"/>
  <c r="I27" i="190"/>
  <c r="H65" i="190"/>
  <c r="H66" i="190" s="1"/>
  <c r="I27" i="198"/>
  <c r="H65" i="198"/>
  <c r="H66" i="198" s="1"/>
  <c r="H90" i="191"/>
  <c r="H92" i="191" s="1"/>
  <c r="G79" i="195"/>
  <c r="G81" i="195" s="1"/>
  <c r="H90" i="186"/>
  <c r="H92" i="186" s="1"/>
  <c r="G68" i="201"/>
  <c r="G70" i="201" s="1"/>
  <c r="G89" i="195"/>
  <c r="G91" i="195" s="1"/>
  <c r="G93" i="195" s="1"/>
  <c r="H76" i="187"/>
  <c r="H77" i="187" s="1"/>
  <c r="I28" i="187"/>
  <c r="G68" i="187"/>
  <c r="G70" i="187" s="1"/>
  <c r="G79" i="201"/>
  <c r="G81" i="201" s="1"/>
  <c r="G89" i="199"/>
  <c r="G91" i="199" s="1"/>
  <c r="G93" i="199" s="1"/>
  <c r="I27" i="188"/>
  <c r="H65" i="188"/>
  <c r="H66" i="188" s="1"/>
  <c r="H68" i="188" s="1"/>
  <c r="I27" i="203"/>
  <c r="H65" i="203"/>
  <c r="H66" i="203" s="1"/>
  <c r="H76" i="189"/>
  <c r="H77" i="189" s="1"/>
  <c r="I28" i="189"/>
  <c r="F71" i="198"/>
  <c r="I27" i="200"/>
  <c r="H65" i="200"/>
  <c r="H66" i="200" s="1"/>
  <c r="G89" i="186"/>
  <c r="G91" i="186" s="1"/>
  <c r="G93" i="186" s="1"/>
  <c r="G78" i="185"/>
  <c r="G80" i="185" s="1"/>
  <c r="G67" i="185"/>
  <c r="G69" i="185" s="1"/>
  <c r="H75" i="185"/>
  <c r="H76" i="185" s="1"/>
  <c r="I28" i="185"/>
  <c r="I27" i="185"/>
  <c r="H64" i="185"/>
  <c r="H65" i="185" s="1"/>
  <c r="H67" i="185" s="1"/>
  <c r="H89" i="185"/>
  <c r="H91" i="185" s="1"/>
  <c r="E94" i="185"/>
  <c r="F66" i="185"/>
  <c r="F68" i="185" s="1"/>
  <c r="F70" i="185" s="1"/>
  <c r="I86" i="185"/>
  <c r="I87" i="185" s="1"/>
  <c r="J29" i="185"/>
  <c r="K228" i="143"/>
  <c r="K246" i="143"/>
  <c r="K262" i="143" s="1"/>
  <c r="C228" i="150"/>
  <c r="C246" i="150"/>
  <c r="C262" i="150" s="1"/>
  <c r="K228" i="146"/>
  <c r="K246" i="146"/>
  <c r="K262" i="146" s="1"/>
  <c r="D228" i="86"/>
  <c r="D246" i="86"/>
  <c r="D262" i="86" s="1"/>
  <c r="N246" i="136"/>
  <c r="N262" i="136" s="1"/>
  <c r="N228" i="136"/>
  <c r="E246" i="142"/>
  <c r="E262" i="142" s="1"/>
  <c r="E228" i="142"/>
  <c r="C228" i="141"/>
  <c r="C246" i="141"/>
  <c r="C262" i="141" s="1"/>
  <c r="C228" i="145"/>
  <c r="C246" i="145"/>
  <c r="C262" i="145" s="1"/>
  <c r="K228" i="145"/>
  <c r="K246" i="145"/>
  <c r="K262" i="145" s="1"/>
  <c r="N246" i="140"/>
  <c r="N262" i="140" s="1"/>
  <c r="N228" i="140"/>
  <c r="F246" i="134"/>
  <c r="F262" i="134" s="1"/>
  <c r="F228" i="134"/>
  <c r="F228" i="136"/>
  <c r="F246" i="136"/>
  <c r="F262" i="136" s="1"/>
  <c r="H228" i="86"/>
  <c r="H246" i="86"/>
  <c r="H262" i="86" s="1"/>
  <c r="E228" i="139"/>
  <c r="E246" i="139"/>
  <c r="E262" i="139" s="1"/>
  <c r="L228" i="86"/>
  <c r="L246" i="86"/>
  <c r="L262" i="86" s="1"/>
  <c r="F228" i="140"/>
  <c r="F246" i="140"/>
  <c r="F262" i="140" s="1"/>
  <c r="K246" i="139"/>
  <c r="K262" i="139" s="1"/>
  <c r="K228" i="139"/>
  <c r="H246" i="142"/>
  <c r="H262" i="142" s="1"/>
  <c r="H228" i="142"/>
  <c r="N246" i="144"/>
  <c r="N262" i="144" s="1"/>
  <c r="N228" i="144"/>
  <c r="J246" i="139"/>
  <c r="J262" i="139" s="1"/>
  <c r="J228" i="139"/>
  <c r="H246" i="150"/>
  <c r="H262" i="150" s="1"/>
  <c r="H228" i="150"/>
  <c r="D246" i="148"/>
  <c r="D262" i="148" s="1"/>
  <c r="D228" i="148"/>
  <c r="F246" i="142"/>
  <c r="F262" i="142" s="1"/>
  <c r="F228" i="142"/>
  <c r="C246" i="135"/>
  <c r="C262" i="135" s="1"/>
  <c r="C228" i="135"/>
  <c r="I246" i="162"/>
  <c r="I262" i="162" s="1"/>
  <c r="I228" i="162"/>
  <c r="F246" i="137"/>
  <c r="F262" i="137" s="1"/>
  <c r="F228" i="137"/>
  <c r="D246" i="150"/>
  <c r="D262" i="150" s="1"/>
  <c r="D228" i="150"/>
  <c r="E246" i="137"/>
  <c r="E262" i="137" s="1"/>
  <c r="E228" i="137"/>
  <c r="K246" i="147"/>
  <c r="K262" i="147" s="1"/>
  <c r="K228" i="147"/>
  <c r="D246" i="143"/>
  <c r="D262" i="143" s="1"/>
  <c r="D228" i="143"/>
  <c r="J246" i="151"/>
  <c r="J262" i="151" s="1"/>
  <c r="J228" i="151"/>
  <c r="I246" i="137"/>
  <c r="I262" i="137" s="1"/>
  <c r="I228" i="137"/>
  <c r="L246" i="147"/>
  <c r="L262" i="147" s="1"/>
  <c r="L228" i="147"/>
  <c r="H246" i="140"/>
  <c r="H262" i="140" s="1"/>
  <c r="H228" i="140"/>
  <c r="N246" i="86"/>
  <c r="N262" i="86" s="1"/>
  <c r="N228" i="86"/>
  <c r="L246" i="136"/>
  <c r="L262" i="136" s="1"/>
  <c r="L228" i="136"/>
  <c r="D246" i="141"/>
  <c r="D262" i="141" s="1"/>
  <c r="D228" i="141"/>
  <c r="M246" i="146"/>
  <c r="M262" i="146" s="1"/>
  <c r="M228" i="146"/>
  <c r="G246" i="142"/>
  <c r="G262" i="142" s="1"/>
  <c r="G228" i="142"/>
  <c r="C246" i="134"/>
  <c r="C262" i="134" s="1"/>
  <c r="C228" i="134"/>
  <c r="H246" i="138"/>
  <c r="H262" i="138" s="1"/>
  <c r="H228" i="138"/>
  <c r="H246" i="136"/>
  <c r="H262" i="136" s="1"/>
  <c r="H228" i="136"/>
  <c r="N246" i="137"/>
  <c r="N262" i="137" s="1"/>
  <c r="N228" i="137"/>
  <c r="C246" i="142"/>
  <c r="C262" i="142" s="1"/>
  <c r="C228" i="142"/>
  <c r="D246" i="139"/>
  <c r="D262" i="139" s="1"/>
  <c r="D228" i="139"/>
  <c r="L246" i="148"/>
  <c r="L262" i="148" s="1"/>
  <c r="L228" i="148"/>
  <c r="L246" i="149"/>
  <c r="L262" i="149" s="1"/>
  <c r="L228" i="149"/>
  <c r="G246" i="137"/>
  <c r="G262" i="137" s="1"/>
  <c r="G228" i="137"/>
  <c r="J246" i="150"/>
  <c r="J262" i="150" s="1"/>
  <c r="J228" i="150"/>
  <c r="N246" i="145"/>
  <c r="N262" i="145" s="1"/>
  <c r="N228" i="145"/>
  <c r="D246" i="138"/>
  <c r="D262" i="138" s="1"/>
  <c r="D228" i="138"/>
  <c r="D246" i="147"/>
  <c r="D262" i="147" s="1"/>
  <c r="D228" i="147"/>
  <c r="H246" i="146"/>
  <c r="H262" i="146" s="1"/>
  <c r="H228" i="146"/>
  <c r="E246" i="138"/>
  <c r="E262" i="138" s="1"/>
  <c r="E228" i="138"/>
  <c r="K246" i="136"/>
  <c r="K262" i="136" s="1"/>
  <c r="K228" i="136"/>
  <c r="H246" i="139"/>
  <c r="H262" i="139" s="1"/>
  <c r="H228" i="139"/>
  <c r="C246" i="147"/>
  <c r="C262" i="147" s="1"/>
  <c r="C228" i="147"/>
  <c r="M246" i="138"/>
  <c r="M262" i="138" s="1"/>
  <c r="M228" i="138"/>
  <c r="J246" i="135"/>
  <c r="J262" i="135" s="1"/>
  <c r="J228" i="135"/>
  <c r="I246" i="141"/>
  <c r="I262" i="141" s="1"/>
  <c r="I228" i="141"/>
  <c r="L246" i="140"/>
  <c r="L262" i="140" s="1"/>
  <c r="L228" i="140"/>
  <c r="H246" i="148"/>
  <c r="H262" i="148" s="1"/>
  <c r="H228" i="148"/>
  <c r="N246" i="162"/>
  <c r="N262" i="162" s="1"/>
  <c r="N228" i="162"/>
  <c r="F246" i="143"/>
  <c r="F262" i="143" s="1"/>
  <c r="F228" i="143"/>
  <c r="L246" i="141"/>
  <c r="L262" i="141" s="1"/>
  <c r="L228" i="141"/>
  <c r="H246" i="134"/>
  <c r="H262" i="134" s="1"/>
  <c r="H228" i="134"/>
  <c r="N246" i="135"/>
  <c r="N262" i="135" s="1"/>
  <c r="N228" i="135"/>
  <c r="F246" i="151"/>
  <c r="F262" i="151" s="1"/>
  <c r="F228" i="151"/>
  <c r="L246" i="142"/>
  <c r="L262" i="142" s="1"/>
  <c r="L228" i="142"/>
  <c r="J246" i="145"/>
  <c r="J262" i="145" s="1"/>
  <c r="J228" i="145"/>
  <c r="M246" i="137"/>
  <c r="M262" i="137" s="1"/>
  <c r="M228" i="137"/>
  <c r="I246" i="140"/>
  <c r="I262" i="140" s="1"/>
  <c r="I228" i="140"/>
  <c r="C246" i="149"/>
  <c r="C262" i="149" s="1"/>
  <c r="C228" i="149"/>
  <c r="E246" i="143"/>
  <c r="E262" i="143" s="1"/>
  <c r="E228" i="143"/>
  <c r="K246" i="151"/>
  <c r="K262" i="151" s="1"/>
  <c r="K228" i="151"/>
  <c r="G246" i="135"/>
  <c r="G262" i="135" s="1"/>
  <c r="G228" i="135"/>
  <c r="M246" i="150"/>
  <c r="M262" i="150" s="1"/>
  <c r="M228" i="150"/>
  <c r="E246" i="136"/>
  <c r="E262" i="136" s="1"/>
  <c r="E228" i="136"/>
  <c r="E228" i="144"/>
  <c r="E246" i="144"/>
  <c r="E262" i="144" s="1"/>
  <c r="D228" i="135"/>
  <c r="D246" i="135"/>
  <c r="D262" i="135" s="1"/>
  <c r="G228" i="141"/>
  <c r="G246" i="141"/>
  <c r="G262" i="141" s="1"/>
  <c r="M228" i="147"/>
  <c r="M246" i="147"/>
  <c r="M262" i="147" s="1"/>
  <c r="L246" i="134"/>
  <c r="L262" i="134" s="1"/>
  <c r="L228" i="134"/>
  <c r="H246" i="144"/>
  <c r="H262" i="144" s="1"/>
  <c r="H228" i="144"/>
  <c r="F246" i="135"/>
  <c r="F262" i="135" s="1"/>
  <c r="F228" i="135"/>
  <c r="J246" i="162"/>
  <c r="J262" i="162" s="1"/>
  <c r="J228" i="162"/>
  <c r="H246" i="147"/>
  <c r="H262" i="147" s="1"/>
  <c r="H228" i="147"/>
  <c r="M246" i="162"/>
  <c r="M262" i="162" s="1"/>
  <c r="M228" i="162"/>
  <c r="E246" i="150"/>
  <c r="E262" i="150" s="1"/>
  <c r="E228" i="150"/>
  <c r="C246" i="86"/>
  <c r="C262" i="86" s="1"/>
  <c r="C228" i="86"/>
  <c r="M246" i="148"/>
  <c r="M262" i="148" s="1"/>
  <c r="M228" i="148"/>
  <c r="G246" i="134"/>
  <c r="G262" i="134" s="1"/>
  <c r="G228" i="134"/>
  <c r="D246" i="162"/>
  <c r="D262" i="162" s="1"/>
  <c r="D228" i="162"/>
  <c r="H246" i="141"/>
  <c r="H262" i="141" s="1"/>
  <c r="H228" i="141"/>
  <c r="J246" i="86"/>
  <c r="J262" i="86" s="1"/>
  <c r="J228" i="86"/>
  <c r="N246" i="149"/>
  <c r="N262" i="149" s="1"/>
  <c r="N228" i="149"/>
  <c r="L246" i="143"/>
  <c r="L262" i="143" s="1"/>
  <c r="L228" i="143"/>
  <c r="D246" i="136"/>
  <c r="D262" i="136" s="1"/>
  <c r="D228" i="136"/>
  <c r="D246" i="146"/>
  <c r="D262" i="146" s="1"/>
  <c r="D228" i="146"/>
  <c r="I246" i="146"/>
  <c r="I262" i="146" s="1"/>
  <c r="I228" i="146"/>
  <c r="E246" i="141"/>
  <c r="E262" i="141" s="1"/>
  <c r="E228" i="141"/>
  <c r="D246" i="142"/>
  <c r="D262" i="142" s="1"/>
  <c r="D228" i="142"/>
  <c r="J246" i="141"/>
  <c r="J262" i="141" s="1"/>
  <c r="J228" i="141"/>
  <c r="N246" i="142"/>
  <c r="N262" i="142" s="1"/>
  <c r="N228" i="142"/>
  <c r="L246" i="144"/>
  <c r="L262" i="144" s="1"/>
  <c r="L228" i="144"/>
  <c r="M246" i="141"/>
  <c r="M262" i="141" s="1"/>
  <c r="M228" i="141"/>
  <c r="L246" i="138"/>
  <c r="L262" i="138" s="1"/>
  <c r="L228" i="138"/>
  <c r="I246" i="143"/>
  <c r="I262" i="143" s="1"/>
  <c r="I228" i="143"/>
  <c r="C246" i="151"/>
  <c r="C262" i="151" s="1"/>
  <c r="C228" i="151"/>
  <c r="C246" i="139"/>
  <c r="C262" i="139" s="1"/>
  <c r="C228" i="139"/>
  <c r="K228" i="148"/>
  <c r="K246" i="148"/>
  <c r="K262" i="148" s="1"/>
  <c r="K228" i="162"/>
  <c r="K246" i="162"/>
  <c r="K262" i="162" s="1"/>
  <c r="M228" i="151"/>
  <c r="M246" i="151"/>
  <c r="M262" i="151" s="1"/>
  <c r="J246" i="138"/>
  <c r="J262" i="138" s="1"/>
  <c r="J228" i="138"/>
  <c r="G246" i="162"/>
  <c r="G262" i="162" s="1"/>
  <c r="G228" i="162"/>
  <c r="L246" i="135"/>
  <c r="L262" i="135" s="1"/>
  <c r="L228" i="135"/>
  <c r="I246" i="151"/>
  <c r="I262" i="151" s="1"/>
  <c r="I228" i="151"/>
  <c r="K228" i="141"/>
  <c r="K246" i="141"/>
  <c r="K262" i="141" s="1"/>
  <c r="L228" i="137"/>
  <c r="L246" i="137"/>
  <c r="L262" i="137" s="1"/>
  <c r="E228" i="151"/>
  <c r="E246" i="151"/>
  <c r="E262" i="151" s="1"/>
  <c r="I228" i="149"/>
  <c r="I246" i="149"/>
  <c r="I262" i="149" s="1"/>
  <c r="C228" i="162"/>
  <c r="C246" i="162"/>
  <c r="C262" i="162" s="1"/>
  <c r="J228" i="134"/>
  <c r="J246" i="134"/>
  <c r="J262" i="134" s="1"/>
  <c r="I228" i="147"/>
  <c r="I246" i="147"/>
  <c r="I262" i="147" s="1"/>
  <c r="C228" i="146"/>
  <c r="C246" i="146"/>
  <c r="C262" i="146" s="1"/>
  <c r="I228" i="144"/>
  <c r="I246" i="144"/>
  <c r="I262" i="144" s="1"/>
  <c r="K228" i="150"/>
  <c r="K246" i="150"/>
  <c r="K262" i="150" s="1"/>
  <c r="E246" i="147"/>
  <c r="E262" i="147" s="1"/>
  <c r="E228" i="147"/>
  <c r="G246" i="143"/>
  <c r="G262" i="143" s="1"/>
  <c r="G228" i="143"/>
  <c r="M246" i="149"/>
  <c r="M262" i="149" s="1"/>
  <c r="M228" i="149"/>
  <c r="G246" i="146"/>
  <c r="G262" i="146" s="1"/>
  <c r="G228" i="146"/>
  <c r="G246" i="148"/>
  <c r="G262" i="148" s="1"/>
  <c r="G228" i="148"/>
  <c r="M246" i="144"/>
  <c r="M262" i="144" s="1"/>
  <c r="M228" i="144"/>
  <c r="M246" i="139"/>
  <c r="M262" i="139" s="1"/>
  <c r="M228" i="139"/>
  <c r="F246" i="138"/>
  <c r="F262" i="138" s="1"/>
  <c r="F228" i="138"/>
  <c r="J228" i="136"/>
  <c r="J246" i="136"/>
  <c r="J262" i="136" s="1"/>
  <c r="I228" i="139"/>
  <c r="I246" i="139"/>
  <c r="I262" i="139" s="1"/>
  <c r="I228" i="142"/>
  <c r="I246" i="142"/>
  <c r="I262" i="142" s="1"/>
  <c r="C228" i="148"/>
  <c r="C246" i="148"/>
  <c r="C262" i="148" s="1"/>
  <c r="D228" i="137"/>
  <c r="D246" i="137"/>
  <c r="D262" i="137" s="1"/>
  <c r="C228" i="143"/>
  <c r="C246" i="143"/>
  <c r="C262" i="143" s="1"/>
  <c r="H246" i="135"/>
  <c r="H262" i="135" s="1"/>
  <c r="H228" i="135"/>
  <c r="N228" i="138"/>
  <c r="N246" i="138"/>
  <c r="N262" i="138" s="1"/>
  <c r="E228" i="149"/>
  <c r="E246" i="149"/>
  <c r="E262" i="149" s="1"/>
  <c r="G228" i="145"/>
  <c r="G246" i="145"/>
  <c r="G262" i="145" s="1"/>
  <c r="H228" i="137"/>
  <c r="H246" i="137"/>
  <c r="H262" i="137" s="1"/>
  <c r="N228" i="134"/>
  <c r="N246" i="134"/>
  <c r="N262" i="134" s="1"/>
  <c r="C246" i="136"/>
  <c r="C262" i="136" s="1"/>
  <c r="C228" i="136"/>
  <c r="K246" i="86"/>
  <c r="K262" i="86" s="1"/>
  <c r="K228" i="86"/>
  <c r="G246" i="136"/>
  <c r="G262" i="136" s="1"/>
  <c r="G228" i="136"/>
  <c r="J246" i="137"/>
  <c r="J262" i="137" s="1"/>
  <c r="J228" i="137"/>
  <c r="K246" i="149"/>
  <c r="K262" i="149" s="1"/>
  <c r="K228" i="149"/>
  <c r="C246" i="140"/>
  <c r="C262" i="140" s="1"/>
  <c r="C228" i="140"/>
  <c r="M246" i="143"/>
  <c r="M262" i="143" s="1"/>
  <c r="M228" i="143"/>
  <c r="C246" i="138"/>
  <c r="C262" i="138" s="1"/>
  <c r="C228" i="138"/>
  <c r="I246" i="134"/>
  <c r="I262" i="134" s="1"/>
  <c r="I228" i="134"/>
  <c r="G246" i="149"/>
  <c r="G262" i="149" s="1"/>
  <c r="G228" i="149"/>
  <c r="M246" i="135"/>
  <c r="M262" i="135" s="1"/>
  <c r="M228" i="135"/>
  <c r="N246" i="147"/>
  <c r="N262" i="147" s="1"/>
  <c r="N228" i="147"/>
  <c r="N246" i="139"/>
  <c r="N262" i="139" s="1"/>
  <c r="N228" i="139"/>
  <c r="F246" i="149"/>
  <c r="F262" i="149" s="1"/>
  <c r="F228" i="149"/>
  <c r="D246" i="145"/>
  <c r="D262" i="145" s="1"/>
  <c r="D228" i="145"/>
  <c r="E246" i="148"/>
  <c r="E262" i="148" s="1"/>
  <c r="E228" i="148"/>
  <c r="K246" i="134"/>
  <c r="K262" i="134" s="1"/>
  <c r="K228" i="134"/>
  <c r="H246" i="143"/>
  <c r="H262" i="143" s="1"/>
  <c r="H228" i="143"/>
  <c r="I246" i="138"/>
  <c r="I262" i="138" s="1"/>
  <c r="I228" i="138"/>
  <c r="F246" i="144"/>
  <c r="F262" i="144" s="1"/>
  <c r="F228" i="144"/>
  <c r="C246" i="144"/>
  <c r="C262" i="144" s="1"/>
  <c r="C228" i="144"/>
  <c r="M246" i="145"/>
  <c r="M262" i="145" s="1"/>
  <c r="M228" i="145"/>
  <c r="F246" i="86"/>
  <c r="F262" i="86" s="1"/>
  <c r="F228" i="86"/>
  <c r="L246" i="162"/>
  <c r="L262" i="162" s="1"/>
  <c r="L228" i="162"/>
  <c r="K246" i="138"/>
  <c r="K262" i="138" s="1"/>
  <c r="K228" i="138"/>
  <c r="M246" i="136"/>
  <c r="M262" i="136" s="1"/>
  <c r="M228" i="136"/>
  <c r="F246" i="147"/>
  <c r="F262" i="147" s="1"/>
  <c r="F228" i="147"/>
  <c r="H246" i="149"/>
  <c r="H262" i="149" s="1"/>
  <c r="H228" i="149"/>
  <c r="H246" i="162"/>
  <c r="H262" i="162" s="1"/>
  <c r="H228" i="162"/>
  <c r="N246" i="143"/>
  <c r="N262" i="143" s="1"/>
  <c r="N228" i="143"/>
  <c r="D246" i="151"/>
  <c r="D262" i="151" s="1"/>
  <c r="D228" i="151"/>
  <c r="I246" i="150"/>
  <c r="I262" i="150" s="1"/>
  <c r="I228" i="150"/>
  <c r="L246" i="145"/>
  <c r="L262" i="145" s="1"/>
  <c r="L228" i="145"/>
  <c r="I246" i="136"/>
  <c r="I262" i="136" s="1"/>
  <c r="I228" i="136"/>
  <c r="F246" i="145"/>
  <c r="F262" i="145" s="1"/>
  <c r="F228" i="145"/>
  <c r="F246" i="162"/>
  <c r="F262" i="162" s="1"/>
  <c r="F228" i="162"/>
  <c r="L246" i="151"/>
  <c r="L262" i="151" s="1"/>
  <c r="L228" i="151"/>
  <c r="J246" i="149"/>
  <c r="J262" i="149" s="1"/>
  <c r="J228" i="149"/>
  <c r="N246" i="150"/>
  <c r="N262" i="150" s="1"/>
  <c r="N228" i="150"/>
  <c r="M246" i="140"/>
  <c r="M262" i="140" s="1"/>
  <c r="M228" i="140"/>
  <c r="F246" i="141"/>
  <c r="F262" i="141" s="1"/>
  <c r="F228" i="141"/>
  <c r="K246" i="140"/>
  <c r="K262" i="140" s="1"/>
  <c r="K228" i="140"/>
  <c r="G246" i="151"/>
  <c r="G262" i="151" s="1"/>
  <c r="G228" i="151"/>
  <c r="D246" i="144"/>
  <c r="D262" i="144" s="1"/>
  <c r="D228" i="144"/>
  <c r="E246" i="145"/>
  <c r="E262" i="145" s="1"/>
  <c r="E228" i="145"/>
  <c r="K246" i="137"/>
  <c r="K262" i="137" s="1"/>
  <c r="K228" i="137"/>
  <c r="J246" i="143"/>
  <c r="J262" i="143" s="1"/>
  <c r="J228" i="143"/>
  <c r="J246" i="142"/>
  <c r="J262" i="142" s="1"/>
  <c r="J228" i="142"/>
  <c r="E246" i="162"/>
  <c r="E262" i="162" s="1"/>
  <c r="E228" i="162"/>
  <c r="K246" i="144"/>
  <c r="K262" i="144" s="1"/>
  <c r="K228" i="144"/>
  <c r="J246" i="147"/>
  <c r="J262" i="147" s="1"/>
  <c r="J228" i="147"/>
  <c r="J246" i="148"/>
  <c r="J262" i="148" s="1"/>
  <c r="J228" i="148"/>
  <c r="E246" i="140"/>
  <c r="E262" i="140" s="1"/>
  <c r="E228" i="140"/>
  <c r="L246" i="139"/>
  <c r="L262" i="139" s="1"/>
  <c r="L228" i="139"/>
  <c r="D246" i="134"/>
  <c r="D262" i="134" s="1"/>
  <c r="D228" i="134"/>
  <c r="I246" i="145"/>
  <c r="I262" i="145" s="1"/>
  <c r="I228" i="145"/>
  <c r="F246" i="150"/>
  <c r="F262" i="150" s="1"/>
  <c r="F228" i="150"/>
  <c r="F246" i="148"/>
  <c r="F262" i="148" s="1"/>
  <c r="F228" i="148"/>
  <c r="M246" i="134"/>
  <c r="M262" i="134" s="1"/>
  <c r="M228" i="134"/>
  <c r="G246" i="144"/>
  <c r="G262" i="144" s="1"/>
  <c r="G228" i="144"/>
  <c r="J228" i="140"/>
  <c r="J246" i="140"/>
  <c r="J262" i="140" s="1"/>
  <c r="M228" i="142"/>
  <c r="M246" i="142"/>
  <c r="M262" i="142" s="1"/>
  <c r="G228" i="150"/>
  <c r="G246" i="150"/>
  <c r="G262" i="150" s="1"/>
  <c r="J246" i="144"/>
  <c r="J262" i="144" s="1"/>
  <c r="J228" i="144"/>
  <c r="E246" i="146"/>
  <c r="E262" i="146" s="1"/>
  <c r="E228" i="146"/>
  <c r="K246" i="142"/>
  <c r="K262" i="142" s="1"/>
  <c r="K228" i="142"/>
  <c r="I246" i="148"/>
  <c r="I262" i="148" s="1"/>
  <c r="I228" i="148"/>
  <c r="G246" i="147"/>
  <c r="G262" i="147" s="1"/>
  <c r="G228" i="147"/>
  <c r="G246" i="86"/>
  <c r="G262" i="86" s="1"/>
  <c r="G228" i="86"/>
  <c r="C246" i="137"/>
  <c r="C262" i="137" s="1"/>
  <c r="C228" i="137"/>
  <c r="H246" i="145"/>
  <c r="H262" i="145" s="1"/>
  <c r="H228" i="145"/>
  <c r="F246" i="146"/>
  <c r="F262" i="146" s="1"/>
  <c r="F228" i="146"/>
  <c r="D246" i="149"/>
  <c r="D262" i="149" s="1"/>
  <c r="D228" i="149"/>
  <c r="I246" i="86"/>
  <c r="I262" i="86" s="1"/>
  <c r="I228" i="86"/>
  <c r="N246" i="141"/>
  <c r="N262" i="141" s="1"/>
  <c r="N228" i="141"/>
  <c r="L246" i="146"/>
  <c r="L262" i="146" s="1"/>
  <c r="L228" i="146"/>
  <c r="K246" i="135"/>
  <c r="K262" i="135" s="1"/>
  <c r="K228" i="135"/>
  <c r="J246" i="146"/>
  <c r="J262" i="146" s="1"/>
  <c r="J228" i="146"/>
  <c r="E246" i="135"/>
  <c r="E262" i="135" s="1"/>
  <c r="E228" i="135"/>
  <c r="N246" i="148"/>
  <c r="N262" i="148" s="1"/>
  <c r="N228" i="148"/>
  <c r="G246" i="138"/>
  <c r="G262" i="138" s="1"/>
  <c r="G228" i="138"/>
  <c r="L246" i="150"/>
  <c r="L262" i="150" s="1"/>
  <c r="L228" i="150"/>
  <c r="I246" i="135"/>
  <c r="I262" i="135" s="1"/>
  <c r="I228" i="135"/>
  <c r="N246" i="146"/>
  <c r="N262" i="146" s="1"/>
  <c r="N228" i="146"/>
  <c r="G246" i="140"/>
  <c r="G262" i="140" s="1"/>
  <c r="G228" i="140"/>
  <c r="H246" i="151"/>
  <c r="H262" i="151" s="1"/>
  <c r="H228" i="151"/>
  <c r="G246" i="139"/>
  <c r="G262" i="139" s="1"/>
  <c r="G228" i="139"/>
  <c r="E246" i="86"/>
  <c r="E262" i="86" s="1"/>
  <c r="E228" i="86"/>
  <c r="E246" i="134"/>
  <c r="E262" i="134" s="1"/>
  <c r="E228" i="134"/>
  <c r="N246" i="151"/>
  <c r="N262" i="151" s="1"/>
  <c r="N228" i="151"/>
  <c r="M246" i="86"/>
  <c r="M262" i="86" s="1"/>
  <c r="M228" i="86"/>
  <c r="D246" i="140"/>
  <c r="D262" i="140" s="1"/>
  <c r="D228" i="140"/>
  <c r="F246" i="139"/>
  <c r="F262" i="139" s="1"/>
  <c r="F228" i="139"/>
  <c r="K227" i="209"/>
  <c r="K233" i="209"/>
  <c r="K221" i="209"/>
  <c r="K240" i="209"/>
  <c r="K239" i="209"/>
  <c r="K229" i="209"/>
  <c r="K238" i="209"/>
  <c r="K236" i="209"/>
  <c r="K225" i="209"/>
  <c r="K228" i="209"/>
  <c r="K237" i="209"/>
  <c r="K232" i="209"/>
  <c r="W38" i="104" l="1"/>
  <c r="W41" i="104"/>
  <c r="W46" i="104" s="1"/>
  <c r="J260" i="152"/>
  <c r="Y34" i="104"/>
  <c r="AJ174" i="95"/>
  <c r="X37" i="104"/>
  <c r="K261" i="152"/>
  <c r="P75" i="104"/>
  <c r="P76" i="104" s="1"/>
  <c r="S196" i="95" s="1"/>
  <c r="P57" i="167"/>
  <c r="P89" i="167" s="1"/>
  <c r="P217" i="152"/>
  <c r="P57" i="169"/>
  <c r="P89" i="169" s="1"/>
  <c r="P57" i="166"/>
  <c r="P89" i="166" s="1"/>
  <c r="P63" i="167"/>
  <c r="P95" i="167" s="1"/>
  <c r="P63" i="166"/>
  <c r="P95" i="166" s="1"/>
  <c r="P223" i="152"/>
  <c r="P63" i="169"/>
  <c r="P95" i="169" s="1"/>
  <c r="P212" i="152"/>
  <c r="P52" i="169"/>
  <c r="P84" i="169" s="1"/>
  <c r="P109" i="166" s="1"/>
  <c r="P52" i="166"/>
  <c r="P84" i="166" s="1"/>
  <c r="P105" i="166" s="1"/>
  <c r="P52" i="167"/>
  <c r="P84" i="167" s="1"/>
  <c r="P107" i="166" s="1"/>
  <c r="F95" i="187"/>
  <c r="F95" i="190"/>
  <c r="F94" i="185"/>
  <c r="F95" i="201"/>
  <c r="F95" i="200"/>
  <c r="F95" i="202"/>
  <c r="F95" i="199"/>
  <c r="F95" i="192"/>
  <c r="G67" i="186"/>
  <c r="G69" i="186" s="1"/>
  <c r="G71" i="186" s="1"/>
  <c r="H89" i="202"/>
  <c r="H91" i="202" s="1"/>
  <c r="G67" i="197"/>
  <c r="G69" i="197" s="1"/>
  <c r="G71" i="197" s="1"/>
  <c r="G78" i="193"/>
  <c r="G80" i="193" s="1"/>
  <c r="G82" i="193" s="1"/>
  <c r="F95" i="204"/>
  <c r="G67" i="188"/>
  <c r="G69" i="188" s="1"/>
  <c r="G71" i="188" s="1"/>
  <c r="F95" i="203"/>
  <c r="F95" i="194"/>
  <c r="G67" i="203"/>
  <c r="G69" i="203" s="1"/>
  <c r="G71" i="203" s="1"/>
  <c r="F95" i="196"/>
  <c r="H89" i="192"/>
  <c r="H91" i="192" s="1"/>
  <c r="H93" i="192" s="1"/>
  <c r="G78" i="195"/>
  <c r="G80" i="195" s="1"/>
  <c r="G82" i="195" s="1"/>
  <c r="F95" i="193"/>
  <c r="G78" i="188"/>
  <c r="G80" i="188" s="1"/>
  <c r="G82" i="188" s="1"/>
  <c r="G78" i="200"/>
  <c r="G80" i="200" s="1"/>
  <c r="G82" i="200" s="1"/>
  <c r="F95" i="186"/>
  <c r="G78" i="204"/>
  <c r="G80" i="204" s="1"/>
  <c r="G82" i="204" s="1"/>
  <c r="G78" i="190"/>
  <c r="G80" i="190" s="1"/>
  <c r="G82" i="190" s="1"/>
  <c r="H88" i="185"/>
  <c r="H90" i="185" s="1"/>
  <c r="H92" i="185" s="1"/>
  <c r="G67" i="191"/>
  <c r="G69" i="191" s="1"/>
  <c r="G71" i="191" s="1"/>
  <c r="H89" i="187"/>
  <c r="H91" i="187" s="1"/>
  <c r="H93" i="187" s="1"/>
  <c r="F320" i="92"/>
  <c r="F371" i="92" s="1"/>
  <c r="H89" i="191"/>
  <c r="H91" i="191" s="1"/>
  <c r="H93" i="191" s="1"/>
  <c r="G67" i="204"/>
  <c r="G69" i="204" s="1"/>
  <c r="G71" i="204" s="1"/>
  <c r="F325" i="92"/>
  <c r="F333" i="92"/>
  <c r="F384" i="92" s="1"/>
  <c r="F327" i="92"/>
  <c r="F378" i="92" s="1"/>
  <c r="F338" i="92"/>
  <c r="F389" i="92" s="1"/>
  <c r="H303" i="92"/>
  <c r="G310" i="92"/>
  <c r="G311" i="92" s="1"/>
  <c r="D410" i="92"/>
  <c r="D411" i="92"/>
  <c r="F336" i="92"/>
  <c r="F387" i="92" s="1"/>
  <c r="F330" i="92"/>
  <c r="F356" i="92" s="1"/>
  <c r="F334" i="92"/>
  <c r="F360" i="92" s="1"/>
  <c r="F329" i="92"/>
  <c r="F380" i="92" s="1"/>
  <c r="F331" i="92"/>
  <c r="F357" i="92" s="1"/>
  <c r="F322" i="92"/>
  <c r="F348" i="92" s="1"/>
  <c r="V41" i="113"/>
  <c r="V46" i="113" s="1"/>
  <c r="V56" i="113" s="1"/>
  <c r="S15" i="92" s="1"/>
  <c r="V38" i="113"/>
  <c r="D402" i="92"/>
  <c r="I266" i="152"/>
  <c r="C483" i="92"/>
  <c r="C510" i="92" s="1"/>
  <c r="C543" i="92" s="1"/>
  <c r="C593" i="92" s="1"/>
  <c r="C643" i="92" s="1"/>
  <c r="C36" i="146" s="1"/>
  <c r="C479" i="92"/>
  <c r="C506" i="92" s="1"/>
  <c r="C539" i="92" s="1"/>
  <c r="C589" i="92" s="1"/>
  <c r="C639" i="92" s="1"/>
  <c r="C36" i="162" s="1"/>
  <c r="C484" i="92"/>
  <c r="C511" i="92" s="1"/>
  <c r="C544" i="92" s="1"/>
  <c r="C594" i="92" s="1"/>
  <c r="C644" i="92" s="1"/>
  <c r="D309" i="108" s="1"/>
  <c r="F309" i="108" s="1"/>
  <c r="L309" i="108" s="1"/>
  <c r="C54" i="128" s="1"/>
  <c r="C488" i="92"/>
  <c r="C515" i="92" s="1"/>
  <c r="C548" i="92" s="1"/>
  <c r="C598" i="92" s="1"/>
  <c r="C648" i="92" s="1"/>
  <c r="D313" i="108" s="1"/>
  <c r="F313" i="108" s="1"/>
  <c r="L313" i="108" s="1"/>
  <c r="C59" i="128" s="1"/>
  <c r="U57" i="113"/>
  <c r="D406" i="92"/>
  <c r="G335" i="92"/>
  <c r="G386" i="92" s="1"/>
  <c r="G461" i="92" s="1"/>
  <c r="D395" i="92"/>
  <c r="D400" i="92"/>
  <c r="G324" i="92"/>
  <c r="G350" i="92" s="1"/>
  <c r="C475" i="92"/>
  <c r="C502" i="92" s="1"/>
  <c r="C535" i="92" s="1"/>
  <c r="C585" i="92" s="1"/>
  <c r="C635" i="92" s="1"/>
  <c r="C21" i="88" s="1"/>
  <c r="C23" i="88"/>
  <c r="C36" i="141"/>
  <c r="D302" i="108"/>
  <c r="F302" i="108" s="1"/>
  <c r="L302" i="108" s="1"/>
  <c r="C47" i="128" s="1"/>
  <c r="Y28" i="227"/>
  <c r="Z54" i="108"/>
  <c r="Z38" i="108" s="1"/>
  <c r="Y22" i="93"/>
  <c r="Y58" i="155"/>
  <c r="G336" i="92"/>
  <c r="E453" i="92"/>
  <c r="F386" i="92"/>
  <c r="F361" i="92"/>
  <c r="G330" i="92"/>
  <c r="G326" i="92"/>
  <c r="Q60" i="217"/>
  <c r="V123" i="155"/>
  <c r="V125" i="155" s="1"/>
  <c r="V129" i="155" s="1"/>
  <c r="W75" i="155"/>
  <c r="C470" i="92"/>
  <c r="D413" i="92"/>
  <c r="D391" i="92"/>
  <c r="D392" i="92"/>
  <c r="D414" i="92"/>
  <c r="D412" i="92"/>
  <c r="D396" i="92"/>
  <c r="D398" i="92"/>
  <c r="D403" i="92"/>
  <c r="D407" i="92"/>
  <c r="E450" i="92"/>
  <c r="V324" i="92"/>
  <c r="H294" i="92"/>
  <c r="H323" i="92" s="1"/>
  <c r="H157" i="92"/>
  <c r="H158" i="92"/>
  <c r="E446" i="92"/>
  <c r="G338" i="92"/>
  <c r="X59" i="155"/>
  <c r="X65" i="155" s="1"/>
  <c r="Y55" i="108"/>
  <c r="X33" i="93"/>
  <c r="E464" i="92"/>
  <c r="C415" i="92"/>
  <c r="G327" i="92"/>
  <c r="E457" i="92"/>
  <c r="D397" i="92"/>
  <c r="G333" i="92"/>
  <c r="F376" i="92"/>
  <c r="F351" i="92"/>
  <c r="F372" i="92"/>
  <c r="F347" i="92"/>
  <c r="F324" i="92"/>
  <c r="F326" i="92"/>
  <c r="X81" i="155"/>
  <c r="X64" i="155"/>
  <c r="X69" i="155" s="1"/>
  <c r="D465" i="92"/>
  <c r="D486" i="92" s="1"/>
  <c r="D513" i="92" s="1"/>
  <c r="D546" i="92" s="1"/>
  <c r="D596" i="92" s="1"/>
  <c r="D646" i="92" s="1"/>
  <c r="G325" i="92"/>
  <c r="I156" i="92"/>
  <c r="I153" i="92"/>
  <c r="I307" i="92" s="1"/>
  <c r="I150" i="92"/>
  <c r="I304" i="92" s="1"/>
  <c r="I143" i="92"/>
  <c r="I297" i="92" s="1"/>
  <c r="I140" i="92"/>
  <c r="I137" i="92"/>
  <c r="I291" i="92" s="1"/>
  <c r="I152" i="92"/>
  <c r="I306" i="92" s="1"/>
  <c r="I148" i="92"/>
  <c r="I302" i="92" s="1"/>
  <c r="I146" i="92"/>
  <c r="I300" i="92" s="1"/>
  <c r="I138" i="92"/>
  <c r="I142" i="92"/>
  <c r="I296" i="92" s="1"/>
  <c r="I144" i="92"/>
  <c r="I298" i="92" s="1"/>
  <c r="I155" i="92"/>
  <c r="I309" i="92" s="1"/>
  <c r="I151" i="92"/>
  <c r="I305" i="92" s="1"/>
  <c r="I147" i="92"/>
  <c r="I301" i="92" s="1"/>
  <c r="I154" i="92"/>
  <c r="I308" i="92" s="1"/>
  <c r="I149" i="92"/>
  <c r="I141" i="92"/>
  <c r="I295" i="92" s="1"/>
  <c r="I145" i="92"/>
  <c r="I139" i="92"/>
  <c r="I293" i="92" s="1"/>
  <c r="G372" i="92"/>
  <c r="G447" i="92" s="1"/>
  <c r="G347" i="92"/>
  <c r="Z20" i="93"/>
  <c r="AA23" i="93"/>
  <c r="Z34" i="93"/>
  <c r="C466" i="92"/>
  <c r="C482" i="92"/>
  <c r="C509" i="92" s="1"/>
  <c r="C542" i="92" s="1"/>
  <c r="C592" i="92" s="1"/>
  <c r="C642" i="92" s="1"/>
  <c r="C481" i="92"/>
  <c r="C508" i="92" s="1"/>
  <c r="C541" i="92" s="1"/>
  <c r="C591" i="92" s="1"/>
  <c r="C641" i="92" s="1"/>
  <c r="C485" i="92"/>
  <c r="C512" i="92" s="1"/>
  <c r="C545" i="92" s="1"/>
  <c r="C595" i="92" s="1"/>
  <c r="C645" i="92" s="1"/>
  <c r="C487" i="92"/>
  <c r="C514" i="92" s="1"/>
  <c r="C547" i="92" s="1"/>
  <c r="C597" i="92" s="1"/>
  <c r="C647" i="92" s="1"/>
  <c r="C471" i="92"/>
  <c r="C498" i="92" s="1"/>
  <c r="C531" i="92" s="1"/>
  <c r="C581" i="92" s="1"/>
  <c r="C631" i="92" s="1"/>
  <c r="C473" i="92"/>
  <c r="C500" i="92" s="1"/>
  <c r="C533" i="92" s="1"/>
  <c r="C583" i="92" s="1"/>
  <c r="C633" i="92" s="1"/>
  <c r="C476" i="92"/>
  <c r="C503" i="92" s="1"/>
  <c r="C536" i="92" s="1"/>
  <c r="C586" i="92" s="1"/>
  <c r="C636" i="92" s="1"/>
  <c r="C478" i="92"/>
  <c r="C505" i="92" s="1"/>
  <c r="C538" i="92" s="1"/>
  <c r="C588" i="92" s="1"/>
  <c r="C638" i="92" s="1"/>
  <c r="H337" i="92"/>
  <c r="V338" i="92"/>
  <c r="E452" i="92"/>
  <c r="E390" i="92"/>
  <c r="E409" i="92" s="1"/>
  <c r="S332" i="92"/>
  <c r="E341" i="92"/>
  <c r="E340" i="92"/>
  <c r="S337" i="92"/>
  <c r="S321" i="92"/>
  <c r="S323" i="92"/>
  <c r="S328" i="92"/>
  <c r="G320" i="92"/>
  <c r="G358" i="92"/>
  <c r="G383" i="92"/>
  <c r="G458" i="92" s="1"/>
  <c r="D401" i="92"/>
  <c r="E455" i="92"/>
  <c r="C474" i="92"/>
  <c r="C501" i="92" s="1"/>
  <c r="C534" i="92" s="1"/>
  <c r="C584" i="92" s="1"/>
  <c r="C634" i="92" s="1"/>
  <c r="E460" i="92"/>
  <c r="D408" i="92"/>
  <c r="D405" i="92"/>
  <c r="G329" i="92"/>
  <c r="G379" i="92"/>
  <c r="G454" i="92" s="1"/>
  <c r="G354" i="92"/>
  <c r="F346" i="92"/>
  <c r="C472" i="92"/>
  <c r="C499" i="92" s="1"/>
  <c r="C532" i="92" s="1"/>
  <c r="C582" i="92" s="1"/>
  <c r="C632" i="92" s="1"/>
  <c r="G363" i="92"/>
  <c r="G388" i="92"/>
  <c r="G463" i="92" s="1"/>
  <c r="Y53" i="108"/>
  <c r="X44" i="93"/>
  <c r="X57" i="155"/>
  <c r="X63" i="155" s="1"/>
  <c r="G322" i="92"/>
  <c r="F382" i="92"/>
  <c r="X33" i="227"/>
  <c r="X39" i="227"/>
  <c r="W83" i="227" s="1"/>
  <c r="W85" i="227" s="1"/>
  <c r="W87" i="227" s="1"/>
  <c r="E456" i="92"/>
  <c r="Y31" i="93"/>
  <c r="Y45" i="93"/>
  <c r="Y42" i="93" s="1"/>
  <c r="D399" i="92"/>
  <c r="G331" i="92"/>
  <c r="C486" i="92"/>
  <c r="C513" i="92" s="1"/>
  <c r="C546" i="92" s="1"/>
  <c r="C596" i="92" s="1"/>
  <c r="C646" i="92" s="1"/>
  <c r="V329" i="92"/>
  <c r="H299" i="92"/>
  <c r="H332" i="92"/>
  <c r="V333" i="92"/>
  <c r="V322" i="92"/>
  <c r="H292" i="92"/>
  <c r="H321" i="92" s="1"/>
  <c r="E365" i="92"/>
  <c r="E366" i="92" s="1"/>
  <c r="G349" i="92"/>
  <c r="G374" i="92"/>
  <c r="G449" i="92" s="1"/>
  <c r="G334" i="92"/>
  <c r="D409" i="92"/>
  <c r="N68" i="113"/>
  <c r="N69" i="113" s="1"/>
  <c r="Q197" i="95" s="1"/>
  <c r="AH176" i="95"/>
  <c r="W34" i="113"/>
  <c r="I267" i="152"/>
  <c r="J80" i="92"/>
  <c r="X19" i="113"/>
  <c r="X20" i="113" s="1"/>
  <c r="X31" i="152"/>
  <c r="C480" i="92"/>
  <c r="C507" i="92" s="1"/>
  <c r="C540" i="92" s="1"/>
  <c r="C590" i="92" s="1"/>
  <c r="C640" i="92" s="1"/>
  <c r="L215" i="209"/>
  <c r="L235" i="209" s="1"/>
  <c r="L184" i="209"/>
  <c r="L183" i="209"/>
  <c r="L172" i="209"/>
  <c r="L87" i="209"/>
  <c r="L88" i="209" s="1"/>
  <c r="A88" i="209" s="1"/>
  <c r="L187" i="209"/>
  <c r="L216" i="209"/>
  <c r="K189" i="209"/>
  <c r="K190" i="209" s="1"/>
  <c r="L178" i="209"/>
  <c r="L182" i="209"/>
  <c r="L186" i="209"/>
  <c r="L170" i="209"/>
  <c r="L174" i="209"/>
  <c r="L177" i="209"/>
  <c r="L181" i="209"/>
  <c r="L185" i="209"/>
  <c r="L173" i="209"/>
  <c r="L171" i="209"/>
  <c r="L175" i="209"/>
  <c r="L169" i="209"/>
  <c r="L176" i="209"/>
  <c r="L188" i="209"/>
  <c r="L180" i="209"/>
  <c r="H89" i="200"/>
  <c r="H91" i="200" s="1"/>
  <c r="H93" i="200" s="1"/>
  <c r="G78" i="186"/>
  <c r="G80" i="186" s="1"/>
  <c r="G82" i="186" s="1"/>
  <c r="G78" i="197"/>
  <c r="G80" i="197" s="1"/>
  <c r="G82" i="197" s="1"/>
  <c r="G78" i="202"/>
  <c r="G80" i="202" s="1"/>
  <c r="G82" i="202" s="1"/>
  <c r="F95" i="197"/>
  <c r="H89" i="203"/>
  <c r="H91" i="203" s="1"/>
  <c r="H93" i="203" s="1"/>
  <c r="G67" i="194"/>
  <c r="G69" i="194" s="1"/>
  <c r="G71" i="194" s="1"/>
  <c r="H89" i="194"/>
  <c r="H91" i="194" s="1"/>
  <c r="G78" i="194"/>
  <c r="G80" i="194" s="1"/>
  <c r="G82" i="194" s="1"/>
  <c r="G77" i="185"/>
  <c r="G79" i="185" s="1"/>
  <c r="G81" i="185" s="1"/>
  <c r="J27" i="188"/>
  <c r="I65" i="188"/>
  <c r="I66" i="188" s="1"/>
  <c r="I68" i="188" s="1"/>
  <c r="I76" i="190"/>
  <c r="I77" i="190" s="1"/>
  <c r="J28" i="190"/>
  <c r="H79" i="197"/>
  <c r="H81" i="197" s="1"/>
  <c r="I76" i="202"/>
  <c r="I77" i="202" s="1"/>
  <c r="J28" i="202"/>
  <c r="K29" i="196"/>
  <c r="J87" i="196"/>
  <c r="J88" i="196" s="1"/>
  <c r="H79" i="192"/>
  <c r="H81" i="192" s="1"/>
  <c r="I90" i="203"/>
  <c r="I92" i="203" s="1"/>
  <c r="H79" i="198"/>
  <c r="H81" i="198" s="1"/>
  <c r="H68" i="192"/>
  <c r="H70" i="192" s="1"/>
  <c r="H68" i="199"/>
  <c r="H70" i="199" s="1"/>
  <c r="H68" i="202"/>
  <c r="H70" i="202" s="1"/>
  <c r="H68" i="189"/>
  <c r="H70" i="189" s="1"/>
  <c r="J27" i="200"/>
  <c r="I65" i="200"/>
  <c r="I66" i="200" s="1"/>
  <c r="H68" i="203"/>
  <c r="H70" i="203" s="1"/>
  <c r="G67" i="187"/>
  <c r="G69" i="187" s="1"/>
  <c r="G71" i="187" s="1"/>
  <c r="H68" i="198"/>
  <c r="H70" i="198" s="1"/>
  <c r="H79" i="190"/>
  <c r="H81" i="190" s="1"/>
  <c r="I65" i="197"/>
  <c r="I66" i="197" s="1"/>
  <c r="J27" i="197"/>
  <c r="J28" i="197"/>
  <c r="I76" i="197"/>
  <c r="I77" i="197" s="1"/>
  <c r="H79" i="202"/>
  <c r="H81" i="202" s="1"/>
  <c r="G78" i="198"/>
  <c r="G80" i="198" s="1"/>
  <c r="G82" i="198" s="1"/>
  <c r="J87" i="197"/>
  <c r="J88" i="197" s="1"/>
  <c r="K29" i="197"/>
  <c r="J87" i="191"/>
  <c r="J88" i="191" s="1"/>
  <c r="K29" i="191"/>
  <c r="J87" i="194"/>
  <c r="J88" i="194" s="1"/>
  <c r="K29" i="194"/>
  <c r="H89" i="190"/>
  <c r="H91" i="190" s="1"/>
  <c r="H93" i="190" s="1"/>
  <c r="I90" i="204"/>
  <c r="I92" i="204" s="1"/>
  <c r="H79" i="194"/>
  <c r="H81" i="194" s="1"/>
  <c r="I76" i="204"/>
  <c r="I77" i="204" s="1"/>
  <c r="J28" i="204"/>
  <c r="J27" i="192"/>
  <c r="I65" i="192"/>
  <c r="I66" i="192" s="1"/>
  <c r="I90" i="202"/>
  <c r="I92" i="202" s="1"/>
  <c r="F95" i="189"/>
  <c r="J87" i="190"/>
  <c r="J88" i="190" s="1"/>
  <c r="K29" i="190"/>
  <c r="I90" i="193"/>
  <c r="I92" i="193" s="1"/>
  <c r="H79" i="200"/>
  <c r="H81" i="200" s="1"/>
  <c r="J27" i="187"/>
  <c r="I65" i="187"/>
  <c r="I66" i="187" s="1"/>
  <c r="J87" i="189"/>
  <c r="J88" i="189" s="1"/>
  <c r="K29" i="189"/>
  <c r="I90" i="187"/>
  <c r="I92" i="187" s="1"/>
  <c r="I90" i="192"/>
  <c r="I92" i="192" s="1"/>
  <c r="G71" i="190"/>
  <c r="I90" i="188"/>
  <c r="I92" i="188" s="1"/>
  <c r="J87" i="200"/>
  <c r="J88" i="200" s="1"/>
  <c r="K29" i="200"/>
  <c r="G67" i="192"/>
  <c r="G69" i="192" s="1"/>
  <c r="J28" i="199"/>
  <c r="I76" i="199"/>
  <c r="I77" i="199" s="1"/>
  <c r="H68" i="194"/>
  <c r="H70" i="194" s="1"/>
  <c r="I65" i="189"/>
  <c r="I66" i="189" s="1"/>
  <c r="I68" i="189" s="1"/>
  <c r="J27" i="189"/>
  <c r="H79" i="189"/>
  <c r="H81" i="189" s="1"/>
  <c r="J27" i="190"/>
  <c r="I65" i="190"/>
  <c r="I66" i="190" s="1"/>
  <c r="H68" i="197"/>
  <c r="H70" i="197" s="1"/>
  <c r="I76" i="186"/>
  <c r="I77" i="186" s="1"/>
  <c r="J28" i="186"/>
  <c r="I76" i="203"/>
  <c r="I77" i="203" s="1"/>
  <c r="J28" i="203"/>
  <c r="J28" i="188"/>
  <c r="I76" i="188"/>
  <c r="I77" i="188" s="1"/>
  <c r="H79" i="204"/>
  <c r="H81" i="204" s="1"/>
  <c r="I90" i="189"/>
  <c r="I92" i="189" s="1"/>
  <c r="J87" i="192"/>
  <c r="J88" i="192" s="1"/>
  <c r="K29" i="192"/>
  <c r="J87" i="188"/>
  <c r="J88" i="188" s="1"/>
  <c r="K29" i="188"/>
  <c r="J27" i="194"/>
  <c r="I65" i="194"/>
  <c r="I66" i="194" s="1"/>
  <c r="I68" i="194" s="1"/>
  <c r="F95" i="198"/>
  <c r="I65" i="203"/>
  <c r="I66" i="203" s="1"/>
  <c r="I68" i="203" s="1"/>
  <c r="J27" i="203"/>
  <c r="G78" i="201"/>
  <c r="G80" i="201" s="1"/>
  <c r="G82" i="201" s="1"/>
  <c r="I76" i="187"/>
  <c r="I77" i="187" s="1"/>
  <c r="J28" i="187"/>
  <c r="G67" i="201"/>
  <c r="G69" i="201" s="1"/>
  <c r="G71" i="201" s="1"/>
  <c r="I65" i="198"/>
  <c r="I66" i="198" s="1"/>
  <c r="J27" i="198"/>
  <c r="H89" i="188"/>
  <c r="H91" i="188" s="1"/>
  <c r="H93" i="188" s="1"/>
  <c r="H68" i="204"/>
  <c r="H70" i="204" s="1"/>
  <c r="I90" i="201"/>
  <c r="I92" i="201" s="1"/>
  <c r="G67" i="189"/>
  <c r="G69" i="189" s="1"/>
  <c r="G71" i="189" s="1"/>
  <c r="G67" i="196"/>
  <c r="G69" i="196" s="1"/>
  <c r="G71" i="196" s="1"/>
  <c r="K29" i="195"/>
  <c r="J87" i="195"/>
  <c r="J88" i="195" s="1"/>
  <c r="G78" i="196"/>
  <c r="G80" i="196" s="1"/>
  <c r="G82" i="196" s="1"/>
  <c r="H89" i="204"/>
  <c r="H91" i="204" s="1"/>
  <c r="H93" i="204" s="1"/>
  <c r="I90" i="197"/>
  <c r="I92" i="197" s="1"/>
  <c r="K29" i="186"/>
  <c r="J87" i="186"/>
  <c r="J88" i="186" s="1"/>
  <c r="I90" i="191"/>
  <c r="I92" i="191" s="1"/>
  <c r="H93" i="202"/>
  <c r="H68" i="193"/>
  <c r="H70" i="193" s="1"/>
  <c r="I76" i="191"/>
  <c r="I77" i="191" s="1"/>
  <c r="J28" i="191"/>
  <c r="I65" i="196"/>
  <c r="I66" i="196" s="1"/>
  <c r="J27" i="196"/>
  <c r="H89" i="193"/>
  <c r="H91" i="193" s="1"/>
  <c r="H93" i="193" s="1"/>
  <c r="H79" i="196"/>
  <c r="H81" i="196" s="1"/>
  <c r="J28" i="193"/>
  <c r="I76" i="193"/>
  <c r="I77" i="193" s="1"/>
  <c r="J87" i="204"/>
  <c r="J88" i="204" s="1"/>
  <c r="K29" i="204"/>
  <c r="H89" i="196"/>
  <c r="H91" i="196" s="1"/>
  <c r="H93" i="196" s="1"/>
  <c r="H89" i="197"/>
  <c r="H91" i="197" s="1"/>
  <c r="H93" i="197" s="1"/>
  <c r="H89" i="189"/>
  <c r="H91" i="189" s="1"/>
  <c r="H93" i="189" s="1"/>
  <c r="H89" i="198"/>
  <c r="H91" i="198" s="1"/>
  <c r="J27" i="186"/>
  <c r="I65" i="186"/>
  <c r="I66" i="186" s="1"/>
  <c r="G78" i="192"/>
  <c r="G80" i="192" s="1"/>
  <c r="G82" i="192" s="1"/>
  <c r="G78" i="203"/>
  <c r="G80" i="203" s="1"/>
  <c r="G82" i="203" s="1"/>
  <c r="G67" i="195"/>
  <c r="G69" i="195" s="1"/>
  <c r="G71" i="195" s="1"/>
  <c r="G67" i="193"/>
  <c r="G69" i="193" s="1"/>
  <c r="G71" i="193" s="1"/>
  <c r="H93" i="194"/>
  <c r="I90" i="190"/>
  <c r="I92" i="190" s="1"/>
  <c r="J87" i="193"/>
  <c r="J88" i="193" s="1"/>
  <c r="K29" i="193"/>
  <c r="J28" i="200"/>
  <c r="I76" i="200"/>
  <c r="I77" i="200" s="1"/>
  <c r="H79" i="201"/>
  <c r="H81" i="201" s="1"/>
  <c r="G78" i="187"/>
  <c r="G80" i="187" s="1"/>
  <c r="G82" i="187" s="1"/>
  <c r="H79" i="195"/>
  <c r="H81" i="195" s="1"/>
  <c r="G67" i="198"/>
  <c r="G69" i="198" s="1"/>
  <c r="G71" i="198" s="1"/>
  <c r="I90" i="200"/>
  <c r="I92" i="200" s="1"/>
  <c r="H79" i="199"/>
  <c r="H81" i="199" s="1"/>
  <c r="J27" i="195"/>
  <c r="I65" i="195"/>
  <c r="I66" i="195" s="1"/>
  <c r="H89" i="201"/>
  <c r="H91" i="201" s="1"/>
  <c r="H93" i="201" s="1"/>
  <c r="H89" i="195"/>
  <c r="H91" i="195" s="1"/>
  <c r="H93" i="195" s="1"/>
  <c r="G67" i="202"/>
  <c r="G69" i="202" s="1"/>
  <c r="G71" i="202" s="1"/>
  <c r="G95" i="202" s="1"/>
  <c r="H68" i="200"/>
  <c r="H70" i="200" s="1"/>
  <c r="I90" i="199"/>
  <c r="I92" i="199" s="1"/>
  <c r="H67" i="191"/>
  <c r="H69" i="191" s="1"/>
  <c r="H70" i="191"/>
  <c r="J27" i="201"/>
  <c r="I65" i="201"/>
  <c r="I66" i="201" s="1"/>
  <c r="I68" i="201" s="1"/>
  <c r="I90" i="198"/>
  <c r="I92" i="198" s="1"/>
  <c r="I90" i="194"/>
  <c r="I92" i="194" s="1"/>
  <c r="I76" i="194"/>
  <c r="I77" i="194" s="1"/>
  <c r="J28" i="194"/>
  <c r="K29" i="202"/>
  <c r="J87" i="202"/>
  <c r="J88" i="202" s="1"/>
  <c r="H68" i="187"/>
  <c r="H70" i="187" s="1"/>
  <c r="J87" i="187"/>
  <c r="J88" i="187" s="1"/>
  <c r="K29" i="187"/>
  <c r="G71" i="192"/>
  <c r="I76" i="189"/>
  <c r="I77" i="189" s="1"/>
  <c r="J28" i="189"/>
  <c r="H67" i="188"/>
  <c r="H69" i="188" s="1"/>
  <c r="H70" i="188"/>
  <c r="H79" i="187"/>
  <c r="H81" i="187" s="1"/>
  <c r="H89" i="186"/>
  <c r="H91" i="186" s="1"/>
  <c r="H93" i="186" s="1"/>
  <c r="H68" i="190"/>
  <c r="H70" i="190" s="1"/>
  <c r="J27" i="204"/>
  <c r="I65" i="204"/>
  <c r="I66" i="204" s="1"/>
  <c r="G78" i="199"/>
  <c r="G80" i="199" s="1"/>
  <c r="G82" i="199" s="1"/>
  <c r="J87" i="201"/>
  <c r="J88" i="201" s="1"/>
  <c r="K29" i="201"/>
  <c r="J87" i="199"/>
  <c r="J88" i="199" s="1"/>
  <c r="K29" i="199"/>
  <c r="I90" i="195"/>
  <c r="I92" i="195" s="1"/>
  <c r="I90" i="196"/>
  <c r="I92" i="196" s="1"/>
  <c r="J27" i="191"/>
  <c r="I65" i="191"/>
  <c r="I66" i="191" s="1"/>
  <c r="I68" i="191" s="1"/>
  <c r="H67" i="201"/>
  <c r="H69" i="201" s="1"/>
  <c r="H70" i="201"/>
  <c r="I90" i="186"/>
  <c r="I92" i="186" s="1"/>
  <c r="J87" i="198"/>
  <c r="J88" i="198" s="1"/>
  <c r="K29" i="198"/>
  <c r="H79" i="186"/>
  <c r="H81" i="186" s="1"/>
  <c r="J28" i="192"/>
  <c r="I76" i="192"/>
  <c r="I77" i="192" s="1"/>
  <c r="H79" i="203"/>
  <c r="H81" i="203" s="1"/>
  <c r="G67" i="199"/>
  <c r="G69" i="199" s="1"/>
  <c r="G71" i="199" s="1"/>
  <c r="K29" i="203"/>
  <c r="J87" i="203"/>
  <c r="J88" i="203" s="1"/>
  <c r="J27" i="193"/>
  <c r="I65" i="193"/>
  <c r="I66" i="193" s="1"/>
  <c r="H79" i="191"/>
  <c r="H81" i="191" s="1"/>
  <c r="H68" i="196"/>
  <c r="H70" i="196" s="1"/>
  <c r="I76" i="196"/>
  <c r="I77" i="196" s="1"/>
  <c r="J28" i="196"/>
  <c r="H79" i="193"/>
  <c r="H81" i="193" s="1"/>
  <c r="J28" i="198"/>
  <c r="I76" i="198"/>
  <c r="I77" i="198" s="1"/>
  <c r="H79" i="188"/>
  <c r="H81" i="188" s="1"/>
  <c r="H93" i="198"/>
  <c r="H68" i="186"/>
  <c r="H70" i="186" s="1"/>
  <c r="I65" i="199"/>
  <c r="I66" i="199" s="1"/>
  <c r="J27" i="199"/>
  <c r="G78" i="191"/>
  <c r="G80" i="191" s="1"/>
  <c r="G82" i="191" s="1"/>
  <c r="F95" i="191"/>
  <c r="I65" i="202"/>
  <c r="I66" i="202" s="1"/>
  <c r="I68" i="202" s="1"/>
  <c r="J27" i="202"/>
  <c r="G71" i="200"/>
  <c r="G78" i="189"/>
  <c r="G80" i="189" s="1"/>
  <c r="G82" i="189" s="1"/>
  <c r="J28" i="201"/>
  <c r="I76" i="201"/>
  <c r="I77" i="201" s="1"/>
  <c r="I76" i="195"/>
  <c r="I77" i="195" s="1"/>
  <c r="J28" i="195"/>
  <c r="H68" i="195"/>
  <c r="H70" i="195" s="1"/>
  <c r="H89" i="199"/>
  <c r="H91" i="199" s="1"/>
  <c r="H93" i="199" s="1"/>
  <c r="F95" i="195"/>
  <c r="I89" i="185"/>
  <c r="I91" i="185" s="1"/>
  <c r="J28" i="185"/>
  <c r="I75" i="185"/>
  <c r="I76" i="185" s="1"/>
  <c r="G66" i="185"/>
  <c r="G68" i="185" s="1"/>
  <c r="G70" i="185" s="1"/>
  <c r="J86" i="185"/>
  <c r="J87" i="185" s="1"/>
  <c r="K29" i="185"/>
  <c r="H66" i="185"/>
  <c r="H68" i="185" s="1"/>
  <c r="H69" i="185"/>
  <c r="H78" i="185"/>
  <c r="H80" i="185" s="1"/>
  <c r="J27" i="185"/>
  <c r="I64" i="185"/>
  <c r="I65" i="185" s="1"/>
  <c r="F293" i="139"/>
  <c r="F302" i="139" s="1"/>
  <c r="F318" i="139" s="1"/>
  <c r="F339" i="139" s="1"/>
  <c r="F355" i="139" s="1"/>
  <c r="F278" i="139"/>
  <c r="F289" i="139" s="1"/>
  <c r="M293" i="86"/>
  <c r="M278" i="86"/>
  <c r="M289" i="86" s="1"/>
  <c r="E278" i="134"/>
  <c r="E289" i="134" s="1"/>
  <c r="E293" i="134"/>
  <c r="E302" i="134" s="1"/>
  <c r="E318" i="134" s="1"/>
  <c r="E339" i="134" s="1"/>
  <c r="E355" i="134" s="1"/>
  <c r="G278" i="139"/>
  <c r="G289" i="139" s="1"/>
  <c r="G293" i="139"/>
  <c r="G302" i="139" s="1"/>
  <c r="G318" i="139" s="1"/>
  <c r="G339" i="139" s="1"/>
  <c r="G355" i="139" s="1"/>
  <c r="G293" i="140"/>
  <c r="G302" i="140" s="1"/>
  <c r="G318" i="140" s="1"/>
  <c r="G339" i="140" s="1"/>
  <c r="G355" i="140" s="1"/>
  <c r="G278" i="140"/>
  <c r="G289" i="140" s="1"/>
  <c r="I293" i="135"/>
  <c r="I302" i="135" s="1"/>
  <c r="I318" i="135" s="1"/>
  <c r="I339" i="135" s="1"/>
  <c r="I355" i="135" s="1"/>
  <c r="I278" i="135"/>
  <c r="I289" i="135" s="1"/>
  <c r="G293" i="138"/>
  <c r="G302" i="138" s="1"/>
  <c r="G318" i="138" s="1"/>
  <c r="G339" i="138" s="1"/>
  <c r="G355" i="138" s="1"/>
  <c r="G278" i="138"/>
  <c r="G289" i="138" s="1"/>
  <c r="E293" i="135"/>
  <c r="E302" i="135" s="1"/>
  <c r="E318" i="135" s="1"/>
  <c r="E339" i="135" s="1"/>
  <c r="E355" i="135" s="1"/>
  <c r="E278" i="135"/>
  <c r="E289" i="135" s="1"/>
  <c r="K278" i="135"/>
  <c r="K289" i="135" s="1"/>
  <c r="K293" i="135"/>
  <c r="K302" i="135" s="1"/>
  <c r="K318" i="135" s="1"/>
  <c r="K339" i="135" s="1"/>
  <c r="K355" i="135" s="1"/>
  <c r="N278" i="141"/>
  <c r="N289" i="141" s="1"/>
  <c r="N293" i="141"/>
  <c r="N302" i="141" s="1"/>
  <c r="N318" i="141" s="1"/>
  <c r="N339" i="141" s="1"/>
  <c r="N355" i="141" s="1"/>
  <c r="D278" i="149"/>
  <c r="D289" i="149" s="1"/>
  <c r="D293" i="149"/>
  <c r="D302" i="149" s="1"/>
  <c r="D318" i="149" s="1"/>
  <c r="D339" i="149" s="1"/>
  <c r="D355" i="149" s="1"/>
  <c r="H293" i="145"/>
  <c r="H302" i="145" s="1"/>
  <c r="H318" i="145" s="1"/>
  <c r="H339" i="145" s="1"/>
  <c r="H355" i="145" s="1"/>
  <c r="H278" i="145"/>
  <c r="H289" i="145" s="1"/>
  <c r="G278" i="86"/>
  <c r="G289" i="86" s="1"/>
  <c r="G293" i="86"/>
  <c r="I278" i="148"/>
  <c r="I289" i="148" s="1"/>
  <c r="I293" i="148"/>
  <c r="I302" i="148" s="1"/>
  <c r="I318" i="148" s="1"/>
  <c r="I339" i="148" s="1"/>
  <c r="I355" i="148" s="1"/>
  <c r="E293" i="146"/>
  <c r="E302" i="146" s="1"/>
  <c r="E318" i="146" s="1"/>
  <c r="E339" i="146" s="1"/>
  <c r="E355" i="146" s="1"/>
  <c r="E278" i="146"/>
  <c r="E289" i="146" s="1"/>
  <c r="M278" i="134"/>
  <c r="M289" i="134" s="1"/>
  <c r="M293" i="134"/>
  <c r="M302" i="134" s="1"/>
  <c r="M318" i="134" s="1"/>
  <c r="M339" i="134" s="1"/>
  <c r="M355" i="134" s="1"/>
  <c r="F278" i="150"/>
  <c r="F289" i="150" s="1"/>
  <c r="F293" i="150"/>
  <c r="F302" i="150" s="1"/>
  <c r="F318" i="150" s="1"/>
  <c r="F339" i="150" s="1"/>
  <c r="F355" i="150" s="1"/>
  <c r="D278" i="134"/>
  <c r="D289" i="134" s="1"/>
  <c r="D293" i="134"/>
  <c r="D302" i="134" s="1"/>
  <c r="D318" i="134" s="1"/>
  <c r="D339" i="134" s="1"/>
  <c r="D355" i="134" s="1"/>
  <c r="E278" i="140"/>
  <c r="E289" i="140" s="1"/>
  <c r="E293" i="140"/>
  <c r="E302" i="140" s="1"/>
  <c r="E318" i="140" s="1"/>
  <c r="E339" i="140" s="1"/>
  <c r="E355" i="140" s="1"/>
  <c r="J293" i="147"/>
  <c r="J302" i="147" s="1"/>
  <c r="J318" i="147" s="1"/>
  <c r="J339" i="147" s="1"/>
  <c r="J355" i="147" s="1"/>
  <c r="J278" i="147"/>
  <c r="J289" i="147" s="1"/>
  <c r="E278" i="162"/>
  <c r="E289" i="162" s="1"/>
  <c r="E293" i="162"/>
  <c r="E302" i="162" s="1"/>
  <c r="E318" i="162" s="1"/>
  <c r="E339" i="162" s="1"/>
  <c r="E355" i="162" s="1"/>
  <c r="J278" i="143"/>
  <c r="J289" i="143" s="1"/>
  <c r="J293" i="143"/>
  <c r="J302" i="143" s="1"/>
  <c r="J318" i="143" s="1"/>
  <c r="J339" i="143" s="1"/>
  <c r="J355" i="143" s="1"/>
  <c r="E293" i="145"/>
  <c r="E302" i="145" s="1"/>
  <c r="E318" i="145" s="1"/>
  <c r="E339" i="145" s="1"/>
  <c r="E355" i="145" s="1"/>
  <c r="E278" i="145"/>
  <c r="E289" i="145" s="1"/>
  <c r="G278" i="151"/>
  <c r="G289" i="151" s="1"/>
  <c r="G293" i="151"/>
  <c r="G302" i="151" s="1"/>
  <c r="G318" i="151" s="1"/>
  <c r="G339" i="151" s="1"/>
  <c r="G355" i="151" s="1"/>
  <c r="F278" i="141"/>
  <c r="F289" i="141" s="1"/>
  <c r="F293" i="141"/>
  <c r="F302" i="141" s="1"/>
  <c r="F318" i="141" s="1"/>
  <c r="F339" i="141" s="1"/>
  <c r="F355" i="141" s="1"/>
  <c r="N278" i="150"/>
  <c r="N289" i="150" s="1"/>
  <c r="N293" i="150"/>
  <c r="N302" i="150" s="1"/>
  <c r="N318" i="150" s="1"/>
  <c r="N339" i="150" s="1"/>
  <c r="N355" i="150" s="1"/>
  <c r="L278" i="151"/>
  <c r="L289" i="151" s="1"/>
  <c r="L293" i="151"/>
  <c r="L302" i="151" s="1"/>
  <c r="L318" i="151" s="1"/>
  <c r="L339" i="151" s="1"/>
  <c r="L355" i="151" s="1"/>
  <c r="F293" i="145"/>
  <c r="F302" i="145" s="1"/>
  <c r="F318" i="145" s="1"/>
  <c r="F339" i="145" s="1"/>
  <c r="F355" i="145" s="1"/>
  <c r="F278" i="145"/>
  <c r="F289" i="145" s="1"/>
  <c r="L293" i="145"/>
  <c r="L302" i="145" s="1"/>
  <c r="L318" i="145" s="1"/>
  <c r="L339" i="145" s="1"/>
  <c r="L355" i="145" s="1"/>
  <c r="L278" i="145"/>
  <c r="L289" i="145" s="1"/>
  <c r="D278" i="151"/>
  <c r="D289" i="151" s="1"/>
  <c r="D293" i="151"/>
  <c r="D302" i="151" s="1"/>
  <c r="D318" i="151" s="1"/>
  <c r="D339" i="151" s="1"/>
  <c r="D355" i="151" s="1"/>
  <c r="H293" i="162"/>
  <c r="H302" i="162" s="1"/>
  <c r="H318" i="162" s="1"/>
  <c r="H339" i="162" s="1"/>
  <c r="H355" i="162" s="1"/>
  <c r="H278" i="162"/>
  <c r="H289" i="162" s="1"/>
  <c r="F293" i="147"/>
  <c r="F302" i="147" s="1"/>
  <c r="F318" i="147" s="1"/>
  <c r="F339" i="147" s="1"/>
  <c r="F355" i="147" s="1"/>
  <c r="F278" i="147"/>
  <c r="F289" i="147" s="1"/>
  <c r="K293" i="138"/>
  <c r="K302" i="138" s="1"/>
  <c r="K318" i="138" s="1"/>
  <c r="K339" i="138" s="1"/>
  <c r="K355" i="138" s="1"/>
  <c r="K278" i="138"/>
  <c r="K289" i="138" s="1"/>
  <c r="F278" i="86"/>
  <c r="F289" i="86" s="1"/>
  <c r="F293" i="86"/>
  <c r="C278" i="144"/>
  <c r="C289" i="144" s="1"/>
  <c r="C293" i="144"/>
  <c r="I278" i="138"/>
  <c r="I289" i="138" s="1"/>
  <c r="I293" i="138"/>
  <c r="I302" i="138" s="1"/>
  <c r="I318" i="138" s="1"/>
  <c r="I339" i="138" s="1"/>
  <c r="I355" i="138" s="1"/>
  <c r="K293" i="134"/>
  <c r="K302" i="134" s="1"/>
  <c r="K318" i="134" s="1"/>
  <c r="K339" i="134" s="1"/>
  <c r="K355" i="134" s="1"/>
  <c r="K278" i="134"/>
  <c r="K289" i="134" s="1"/>
  <c r="D293" i="145"/>
  <c r="D302" i="145" s="1"/>
  <c r="D318" i="145" s="1"/>
  <c r="D339" i="145" s="1"/>
  <c r="D355" i="145" s="1"/>
  <c r="D278" i="145"/>
  <c r="D289" i="145" s="1"/>
  <c r="N293" i="139"/>
  <c r="N302" i="139" s="1"/>
  <c r="N318" i="139" s="1"/>
  <c r="N339" i="139" s="1"/>
  <c r="N355" i="139" s="1"/>
  <c r="N278" i="139"/>
  <c r="N289" i="139" s="1"/>
  <c r="M293" i="135"/>
  <c r="M302" i="135" s="1"/>
  <c r="M318" i="135" s="1"/>
  <c r="M339" i="135" s="1"/>
  <c r="M355" i="135" s="1"/>
  <c r="M278" i="135"/>
  <c r="M289" i="135" s="1"/>
  <c r="I278" i="134"/>
  <c r="I289" i="134" s="1"/>
  <c r="I293" i="134"/>
  <c r="I302" i="134" s="1"/>
  <c r="I318" i="134" s="1"/>
  <c r="I339" i="134" s="1"/>
  <c r="I355" i="134" s="1"/>
  <c r="M278" i="143"/>
  <c r="M289" i="143" s="1"/>
  <c r="M293" i="143"/>
  <c r="M302" i="143" s="1"/>
  <c r="M318" i="143" s="1"/>
  <c r="M339" i="143" s="1"/>
  <c r="M355" i="143" s="1"/>
  <c r="K278" i="149"/>
  <c r="K289" i="149" s="1"/>
  <c r="K293" i="149"/>
  <c r="K302" i="149" s="1"/>
  <c r="K318" i="149" s="1"/>
  <c r="K339" i="149" s="1"/>
  <c r="K355" i="149" s="1"/>
  <c r="G293" i="136"/>
  <c r="G302" i="136" s="1"/>
  <c r="G318" i="136" s="1"/>
  <c r="G339" i="136" s="1"/>
  <c r="G355" i="136" s="1"/>
  <c r="G278" i="136"/>
  <c r="G289" i="136" s="1"/>
  <c r="C293" i="136"/>
  <c r="C278" i="136"/>
  <c r="C289" i="136" s="1"/>
  <c r="D278" i="137"/>
  <c r="D289" i="137" s="1"/>
  <c r="D293" i="137"/>
  <c r="D302" i="137" s="1"/>
  <c r="D318" i="137" s="1"/>
  <c r="D339" i="137" s="1"/>
  <c r="D355" i="137" s="1"/>
  <c r="I278" i="142"/>
  <c r="I289" i="142" s="1"/>
  <c r="I293" i="142"/>
  <c r="I302" i="142" s="1"/>
  <c r="I318" i="142" s="1"/>
  <c r="I339" i="142" s="1"/>
  <c r="I355" i="142" s="1"/>
  <c r="J278" i="136"/>
  <c r="J289" i="136" s="1"/>
  <c r="J293" i="136"/>
  <c r="J302" i="136" s="1"/>
  <c r="J318" i="136" s="1"/>
  <c r="J339" i="136" s="1"/>
  <c r="J355" i="136" s="1"/>
  <c r="I278" i="144"/>
  <c r="I289" i="144" s="1"/>
  <c r="I293" i="144"/>
  <c r="I302" i="144" s="1"/>
  <c r="I318" i="144" s="1"/>
  <c r="I339" i="144" s="1"/>
  <c r="I355" i="144" s="1"/>
  <c r="I278" i="147"/>
  <c r="I289" i="147" s="1"/>
  <c r="I293" i="147"/>
  <c r="I302" i="147" s="1"/>
  <c r="I318" i="147" s="1"/>
  <c r="I339" i="147" s="1"/>
  <c r="I355" i="147" s="1"/>
  <c r="C278" i="162"/>
  <c r="C289" i="162" s="1"/>
  <c r="C293" i="162"/>
  <c r="L278" i="137"/>
  <c r="L289" i="137" s="1"/>
  <c r="L293" i="137"/>
  <c r="L302" i="137" s="1"/>
  <c r="L318" i="137" s="1"/>
  <c r="L339" i="137" s="1"/>
  <c r="L355" i="137" s="1"/>
  <c r="M278" i="151"/>
  <c r="M289" i="151" s="1"/>
  <c r="M293" i="151"/>
  <c r="M302" i="151" s="1"/>
  <c r="M318" i="151" s="1"/>
  <c r="M339" i="151" s="1"/>
  <c r="M355" i="151" s="1"/>
  <c r="K278" i="148"/>
  <c r="K289" i="148" s="1"/>
  <c r="K293" i="148"/>
  <c r="K302" i="148" s="1"/>
  <c r="K318" i="148" s="1"/>
  <c r="K339" i="148" s="1"/>
  <c r="K355" i="148" s="1"/>
  <c r="G278" i="141"/>
  <c r="G289" i="141" s="1"/>
  <c r="G293" i="141"/>
  <c r="G302" i="141" s="1"/>
  <c r="G318" i="141" s="1"/>
  <c r="G339" i="141" s="1"/>
  <c r="G355" i="141" s="1"/>
  <c r="E278" i="144"/>
  <c r="E289" i="144" s="1"/>
  <c r="E293" i="144"/>
  <c r="E302" i="144" s="1"/>
  <c r="E318" i="144" s="1"/>
  <c r="E339" i="144" s="1"/>
  <c r="E355" i="144" s="1"/>
  <c r="L278" i="86"/>
  <c r="L289" i="86" s="1"/>
  <c r="L293" i="86"/>
  <c r="H278" i="86"/>
  <c r="H289" i="86" s="1"/>
  <c r="H293" i="86"/>
  <c r="C278" i="145"/>
  <c r="C289" i="145" s="1"/>
  <c r="C293" i="145"/>
  <c r="D278" i="86"/>
  <c r="D289" i="86" s="1"/>
  <c r="D293" i="86"/>
  <c r="C278" i="150"/>
  <c r="C289" i="150" s="1"/>
  <c r="C293" i="150"/>
  <c r="M278" i="142"/>
  <c r="M289" i="142" s="1"/>
  <c r="M293" i="142"/>
  <c r="M302" i="142" s="1"/>
  <c r="M318" i="142" s="1"/>
  <c r="M339" i="142" s="1"/>
  <c r="M355" i="142" s="1"/>
  <c r="N278" i="134"/>
  <c r="N289" i="134" s="1"/>
  <c r="N293" i="134"/>
  <c r="N302" i="134" s="1"/>
  <c r="N318" i="134" s="1"/>
  <c r="N339" i="134" s="1"/>
  <c r="N355" i="134" s="1"/>
  <c r="G278" i="145"/>
  <c r="G289" i="145" s="1"/>
  <c r="G293" i="145"/>
  <c r="G302" i="145" s="1"/>
  <c r="G318" i="145" s="1"/>
  <c r="G339" i="145" s="1"/>
  <c r="G355" i="145" s="1"/>
  <c r="N278" i="138"/>
  <c r="N289" i="138" s="1"/>
  <c r="N293" i="138"/>
  <c r="N302" i="138" s="1"/>
  <c r="N318" i="138" s="1"/>
  <c r="N339" i="138" s="1"/>
  <c r="N355" i="138" s="1"/>
  <c r="H278" i="135"/>
  <c r="H289" i="135" s="1"/>
  <c r="H293" i="135"/>
  <c r="H302" i="135" s="1"/>
  <c r="H318" i="135" s="1"/>
  <c r="H339" i="135" s="1"/>
  <c r="H355" i="135" s="1"/>
  <c r="M278" i="139"/>
  <c r="M289" i="139" s="1"/>
  <c r="M293" i="139"/>
  <c r="M302" i="139" s="1"/>
  <c r="M318" i="139" s="1"/>
  <c r="M339" i="139" s="1"/>
  <c r="M355" i="139" s="1"/>
  <c r="G278" i="148"/>
  <c r="G289" i="148" s="1"/>
  <c r="G293" i="148"/>
  <c r="G302" i="148" s="1"/>
  <c r="G318" i="148" s="1"/>
  <c r="G339" i="148" s="1"/>
  <c r="G355" i="148" s="1"/>
  <c r="M278" i="149"/>
  <c r="M289" i="149" s="1"/>
  <c r="M293" i="149"/>
  <c r="M302" i="149" s="1"/>
  <c r="M318" i="149" s="1"/>
  <c r="M339" i="149" s="1"/>
  <c r="M355" i="149" s="1"/>
  <c r="E278" i="147"/>
  <c r="E289" i="147" s="1"/>
  <c r="E293" i="147"/>
  <c r="E302" i="147" s="1"/>
  <c r="E318" i="147" s="1"/>
  <c r="E339" i="147" s="1"/>
  <c r="E355" i="147" s="1"/>
  <c r="I278" i="151"/>
  <c r="I289" i="151" s="1"/>
  <c r="I293" i="151"/>
  <c r="I302" i="151" s="1"/>
  <c r="I318" i="151" s="1"/>
  <c r="I339" i="151" s="1"/>
  <c r="I355" i="151" s="1"/>
  <c r="G278" i="162"/>
  <c r="G289" i="162" s="1"/>
  <c r="G293" i="162"/>
  <c r="G302" i="162" s="1"/>
  <c r="G318" i="162" s="1"/>
  <c r="G339" i="162" s="1"/>
  <c r="G355" i="162" s="1"/>
  <c r="C278" i="151"/>
  <c r="C289" i="151" s="1"/>
  <c r="C293" i="151"/>
  <c r="L278" i="138"/>
  <c r="L289" i="138" s="1"/>
  <c r="L293" i="138"/>
  <c r="L302" i="138" s="1"/>
  <c r="L318" i="138" s="1"/>
  <c r="L339" i="138" s="1"/>
  <c r="L355" i="138" s="1"/>
  <c r="L278" i="144"/>
  <c r="L289" i="144" s="1"/>
  <c r="L293" i="144"/>
  <c r="L302" i="144" s="1"/>
  <c r="L318" i="144" s="1"/>
  <c r="L339" i="144" s="1"/>
  <c r="L355" i="144" s="1"/>
  <c r="J278" i="141"/>
  <c r="J289" i="141" s="1"/>
  <c r="J293" i="141"/>
  <c r="J302" i="141" s="1"/>
  <c r="J318" i="141" s="1"/>
  <c r="J339" i="141" s="1"/>
  <c r="J355" i="141" s="1"/>
  <c r="E278" i="141"/>
  <c r="E289" i="141" s="1"/>
  <c r="E293" i="141"/>
  <c r="E302" i="141" s="1"/>
  <c r="E318" i="141" s="1"/>
  <c r="E339" i="141" s="1"/>
  <c r="E355" i="141" s="1"/>
  <c r="D293" i="146"/>
  <c r="D302" i="146" s="1"/>
  <c r="D318" i="146" s="1"/>
  <c r="D339" i="146" s="1"/>
  <c r="D355" i="146" s="1"/>
  <c r="D278" i="146"/>
  <c r="D289" i="146" s="1"/>
  <c r="L293" i="143"/>
  <c r="L302" i="143" s="1"/>
  <c r="L318" i="143" s="1"/>
  <c r="L339" i="143" s="1"/>
  <c r="L355" i="143" s="1"/>
  <c r="L278" i="143"/>
  <c r="L289" i="143" s="1"/>
  <c r="J278" i="86"/>
  <c r="J289" i="86" s="1"/>
  <c r="J293" i="86"/>
  <c r="D293" i="162"/>
  <c r="D302" i="162" s="1"/>
  <c r="D318" i="162" s="1"/>
  <c r="D339" i="162" s="1"/>
  <c r="D355" i="162" s="1"/>
  <c r="D278" i="162"/>
  <c r="D289" i="162" s="1"/>
  <c r="M278" i="148"/>
  <c r="M289" i="148" s="1"/>
  <c r="M293" i="148"/>
  <c r="M302" i="148" s="1"/>
  <c r="M318" i="148" s="1"/>
  <c r="M339" i="148" s="1"/>
  <c r="M355" i="148" s="1"/>
  <c r="E278" i="150"/>
  <c r="E289" i="150" s="1"/>
  <c r="E293" i="150"/>
  <c r="E302" i="150" s="1"/>
  <c r="E318" i="150" s="1"/>
  <c r="E339" i="150" s="1"/>
  <c r="E355" i="150" s="1"/>
  <c r="H278" i="147"/>
  <c r="H289" i="147" s="1"/>
  <c r="H293" i="147"/>
  <c r="H302" i="147" s="1"/>
  <c r="H318" i="147" s="1"/>
  <c r="H339" i="147" s="1"/>
  <c r="H355" i="147" s="1"/>
  <c r="F278" i="135"/>
  <c r="F289" i="135" s="1"/>
  <c r="F293" i="135"/>
  <c r="F302" i="135" s="1"/>
  <c r="F318" i="135" s="1"/>
  <c r="F339" i="135" s="1"/>
  <c r="F355" i="135" s="1"/>
  <c r="L278" i="134"/>
  <c r="L289" i="134" s="1"/>
  <c r="L293" i="134"/>
  <c r="L302" i="134" s="1"/>
  <c r="L318" i="134" s="1"/>
  <c r="L339" i="134" s="1"/>
  <c r="L355" i="134" s="1"/>
  <c r="M278" i="150"/>
  <c r="M289" i="150" s="1"/>
  <c r="M293" i="150"/>
  <c r="M302" i="150" s="1"/>
  <c r="M318" i="150" s="1"/>
  <c r="M339" i="150" s="1"/>
  <c r="M355" i="150" s="1"/>
  <c r="K278" i="151"/>
  <c r="K289" i="151" s="1"/>
  <c r="K293" i="151"/>
  <c r="K302" i="151" s="1"/>
  <c r="K318" i="151" s="1"/>
  <c r="K339" i="151" s="1"/>
  <c r="K355" i="151" s="1"/>
  <c r="C278" i="149"/>
  <c r="C289" i="149" s="1"/>
  <c r="C293" i="149"/>
  <c r="M293" i="137"/>
  <c r="M302" i="137" s="1"/>
  <c r="M318" i="137" s="1"/>
  <c r="M339" i="137" s="1"/>
  <c r="M355" i="137" s="1"/>
  <c r="M278" i="137"/>
  <c r="M289" i="137" s="1"/>
  <c r="L278" i="142"/>
  <c r="L289" i="142" s="1"/>
  <c r="L293" i="142"/>
  <c r="L302" i="142" s="1"/>
  <c r="L318" i="142" s="1"/>
  <c r="L339" i="142" s="1"/>
  <c r="L355" i="142" s="1"/>
  <c r="N278" i="135"/>
  <c r="N289" i="135" s="1"/>
  <c r="N293" i="135"/>
  <c r="N302" i="135" s="1"/>
  <c r="N318" i="135" s="1"/>
  <c r="N339" i="135" s="1"/>
  <c r="N355" i="135" s="1"/>
  <c r="L293" i="141"/>
  <c r="L302" i="141" s="1"/>
  <c r="L318" i="141" s="1"/>
  <c r="L339" i="141" s="1"/>
  <c r="L355" i="141" s="1"/>
  <c r="L278" i="141"/>
  <c r="L289" i="141" s="1"/>
  <c r="N278" i="162"/>
  <c r="N289" i="162" s="1"/>
  <c r="N293" i="162"/>
  <c r="N302" i="162" s="1"/>
  <c r="N318" i="162" s="1"/>
  <c r="N339" i="162" s="1"/>
  <c r="N355" i="162" s="1"/>
  <c r="L278" i="140"/>
  <c r="L289" i="140" s="1"/>
  <c r="L293" i="140"/>
  <c r="L302" i="140" s="1"/>
  <c r="L318" i="140" s="1"/>
  <c r="L339" i="140" s="1"/>
  <c r="L355" i="140" s="1"/>
  <c r="J278" i="135"/>
  <c r="J289" i="135" s="1"/>
  <c r="J293" i="135"/>
  <c r="J302" i="135" s="1"/>
  <c r="J318" i="135" s="1"/>
  <c r="J339" i="135" s="1"/>
  <c r="J355" i="135" s="1"/>
  <c r="C278" i="147"/>
  <c r="C289" i="147" s="1"/>
  <c r="C293" i="147"/>
  <c r="K293" i="136"/>
  <c r="K302" i="136" s="1"/>
  <c r="K318" i="136" s="1"/>
  <c r="K339" i="136" s="1"/>
  <c r="K355" i="136" s="1"/>
  <c r="K278" i="136"/>
  <c r="K289" i="136" s="1"/>
  <c r="H293" i="146"/>
  <c r="H302" i="146" s="1"/>
  <c r="H318" i="146" s="1"/>
  <c r="H339" i="146" s="1"/>
  <c r="H355" i="146" s="1"/>
  <c r="H278" i="146"/>
  <c r="H289" i="146" s="1"/>
  <c r="D278" i="138"/>
  <c r="D289" i="138" s="1"/>
  <c r="D293" i="138"/>
  <c r="D302" i="138" s="1"/>
  <c r="D318" i="138" s="1"/>
  <c r="D339" i="138" s="1"/>
  <c r="D355" i="138" s="1"/>
  <c r="J278" i="150"/>
  <c r="J289" i="150" s="1"/>
  <c r="J293" i="150"/>
  <c r="J302" i="150" s="1"/>
  <c r="J318" i="150" s="1"/>
  <c r="J339" i="150" s="1"/>
  <c r="J355" i="150" s="1"/>
  <c r="L278" i="149"/>
  <c r="L289" i="149" s="1"/>
  <c r="L293" i="149"/>
  <c r="L302" i="149" s="1"/>
  <c r="L318" i="149" s="1"/>
  <c r="L339" i="149" s="1"/>
  <c r="L355" i="149" s="1"/>
  <c r="D278" i="139"/>
  <c r="D289" i="139" s="1"/>
  <c r="D293" i="139"/>
  <c r="D302" i="139" s="1"/>
  <c r="D318" i="139" s="1"/>
  <c r="D339" i="139" s="1"/>
  <c r="D355" i="139" s="1"/>
  <c r="N278" i="137"/>
  <c r="N289" i="137" s="1"/>
  <c r="N293" i="137"/>
  <c r="N302" i="137" s="1"/>
  <c r="N318" i="137" s="1"/>
  <c r="N339" i="137" s="1"/>
  <c r="N355" i="137" s="1"/>
  <c r="H278" i="138"/>
  <c r="H289" i="138" s="1"/>
  <c r="H293" i="138"/>
  <c r="H302" i="138" s="1"/>
  <c r="H318" i="138" s="1"/>
  <c r="H339" i="138" s="1"/>
  <c r="H355" i="138" s="1"/>
  <c r="G278" i="142"/>
  <c r="G289" i="142" s="1"/>
  <c r="G293" i="142"/>
  <c r="G302" i="142" s="1"/>
  <c r="G318" i="142" s="1"/>
  <c r="G339" i="142" s="1"/>
  <c r="G355" i="142" s="1"/>
  <c r="D293" i="141"/>
  <c r="D302" i="141" s="1"/>
  <c r="D318" i="141" s="1"/>
  <c r="D339" i="141" s="1"/>
  <c r="D355" i="141" s="1"/>
  <c r="D278" i="141"/>
  <c r="D289" i="141" s="1"/>
  <c r="N278" i="86"/>
  <c r="N289" i="86" s="1"/>
  <c r="N293" i="86"/>
  <c r="L278" i="147"/>
  <c r="L289" i="147" s="1"/>
  <c r="L293" i="147"/>
  <c r="L302" i="147" s="1"/>
  <c r="L318" i="147" s="1"/>
  <c r="L339" i="147" s="1"/>
  <c r="L355" i="147" s="1"/>
  <c r="J293" i="151"/>
  <c r="J302" i="151" s="1"/>
  <c r="J318" i="151" s="1"/>
  <c r="J339" i="151" s="1"/>
  <c r="J355" i="151" s="1"/>
  <c r="J278" i="151"/>
  <c r="J289" i="151" s="1"/>
  <c r="K278" i="147"/>
  <c r="K289" i="147" s="1"/>
  <c r="K293" i="147"/>
  <c r="K302" i="147" s="1"/>
  <c r="K318" i="147" s="1"/>
  <c r="K339" i="147" s="1"/>
  <c r="K355" i="147" s="1"/>
  <c r="D293" i="150"/>
  <c r="D302" i="150" s="1"/>
  <c r="D318" i="150" s="1"/>
  <c r="D339" i="150" s="1"/>
  <c r="D355" i="150" s="1"/>
  <c r="D278" i="150"/>
  <c r="D289" i="150" s="1"/>
  <c r="I278" i="162"/>
  <c r="I289" i="162" s="1"/>
  <c r="I293" i="162"/>
  <c r="I302" i="162" s="1"/>
  <c r="I318" i="162" s="1"/>
  <c r="I339" i="162" s="1"/>
  <c r="I355" i="162" s="1"/>
  <c r="F293" i="142"/>
  <c r="F302" i="142" s="1"/>
  <c r="F318" i="142" s="1"/>
  <c r="F339" i="142" s="1"/>
  <c r="F355" i="142" s="1"/>
  <c r="F278" i="142"/>
  <c r="F289" i="142" s="1"/>
  <c r="H293" i="150"/>
  <c r="H302" i="150" s="1"/>
  <c r="H318" i="150" s="1"/>
  <c r="H339" i="150" s="1"/>
  <c r="H355" i="150" s="1"/>
  <c r="H278" i="150"/>
  <c r="H289" i="150" s="1"/>
  <c r="N293" i="144"/>
  <c r="N302" i="144" s="1"/>
  <c r="N318" i="144" s="1"/>
  <c r="N339" i="144" s="1"/>
  <c r="N355" i="144" s="1"/>
  <c r="N278" i="144"/>
  <c r="N289" i="144" s="1"/>
  <c r="K278" i="139"/>
  <c r="K289" i="139" s="1"/>
  <c r="K293" i="139"/>
  <c r="K302" i="139" s="1"/>
  <c r="K318" i="139" s="1"/>
  <c r="K339" i="139" s="1"/>
  <c r="K355" i="139" s="1"/>
  <c r="N278" i="140"/>
  <c r="N289" i="140" s="1"/>
  <c r="N293" i="140"/>
  <c r="N302" i="140" s="1"/>
  <c r="N318" i="140" s="1"/>
  <c r="N339" i="140" s="1"/>
  <c r="N355" i="140" s="1"/>
  <c r="E278" i="142"/>
  <c r="E289" i="142" s="1"/>
  <c r="E293" i="142"/>
  <c r="E302" i="142" s="1"/>
  <c r="E318" i="142" s="1"/>
  <c r="E339" i="142" s="1"/>
  <c r="E355" i="142" s="1"/>
  <c r="D278" i="140"/>
  <c r="D289" i="140" s="1"/>
  <c r="D293" i="140"/>
  <c r="D302" i="140" s="1"/>
  <c r="D318" i="140" s="1"/>
  <c r="D339" i="140" s="1"/>
  <c r="D355" i="140" s="1"/>
  <c r="N293" i="151"/>
  <c r="N302" i="151" s="1"/>
  <c r="N318" i="151" s="1"/>
  <c r="N339" i="151" s="1"/>
  <c r="N355" i="151" s="1"/>
  <c r="N278" i="151"/>
  <c r="N289" i="151" s="1"/>
  <c r="E293" i="86"/>
  <c r="E278" i="86"/>
  <c r="E289" i="86" s="1"/>
  <c r="H278" i="151"/>
  <c r="H289" i="151" s="1"/>
  <c r="H293" i="151"/>
  <c r="H302" i="151" s="1"/>
  <c r="H318" i="151" s="1"/>
  <c r="H339" i="151" s="1"/>
  <c r="H355" i="151" s="1"/>
  <c r="N278" i="146"/>
  <c r="N289" i="146" s="1"/>
  <c r="N293" i="146"/>
  <c r="N302" i="146" s="1"/>
  <c r="N318" i="146" s="1"/>
  <c r="N339" i="146" s="1"/>
  <c r="N355" i="146" s="1"/>
  <c r="L293" i="150"/>
  <c r="L302" i="150" s="1"/>
  <c r="L318" i="150" s="1"/>
  <c r="L339" i="150" s="1"/>
  <c r="L355" i="150" s="1"/>
  <c r="L278" i="150"/>
  <c r="L289" i="150" s="1"/>
  <c r="N278" i="148"/>
  <c r="N289" i="148" s="1"/>
  <c r="N293" i="148"/>
  <c r="N302" i="148" s="1"/>
  <c r="N318" i="148" s="1"/>
  <c r="N339" i="148" s="1"/>
  <c r="N355" i="148" s="1"/>
  <c r="J278" i="146"/>
  <c r="J289" i="146" s="1"/>
  <c r="J293" i="146"/>
  <c r="J302" i="146" s="1"/>
  <c r="J318" i="146" s="1"/>
  <c r="J339" i="146" s="1"/>
  <c r="J355" i="146" s="1"/>
  <c r="L293" i="146"/>
  <c r="L302" i="146" s="1"/>
  <c r="L318" i="146" s="1"/>
  <c r="L339" i="146" s="1"/>
  <c r="L355" i="146" s="1"/>
  <c r="L278" i="146"/>
  <c r="L289" i="146" s="1"/>
  <c r="I293" i="86"/>
  <c r="I278" i="86"/>
  <c r="I289" i="86" s="1"/>
  <c r="F293" i="146"/>
  <c r="F302" i="146" s="1"/>
  <c r="F318" i="146" s="1"/>
  <c r="F339" i="146" s="1"/>
  <c r="F355" i="146" s="1"/>
  <c r="F278" i="146"/>
  <c r="F289" i="146" s="1"/>
  <c r="C278" i="137"/>
  <c r="C289" i="137" s="1"/>
  <c r="C293" i="137"/>
  <c r="G278" i="147"/>
  <c r="G289" i="147" s="1"/>
  <c r="G293" i="147"/>
  <c r="G302" i="147" s="1"/>
  <c r="G318" i="147" s="1"/>
  <c r="G339" i="147" s="1"/>
  <c r="G355" i="147" s="1"/>
  <c r="K278" i="142"/>
  <c r="K289" i="142" s="1"/>
  <c r="K293" i="142"/>
  <c r="K302" i="142" s="1"/>
  <c r="K318" i="142" s="1"/>
  <c r="K339" i="142" s="1"/>
  <c r="K355" i="142" s="1"/>
  <c r="J293" i="144"/>
  <c r="J302" i="144" s="1"/>
  <c r="J318" i="144" s="1"/>
  <c r="J339" i="144" s="1"/>
  <c r="J355" i="144" s="1"/>
  <c r="J278" i="144"/>
  <c r="J289" i="144" s="1"/>
  <c r="G278" i="144"/>
  <c r="G289" i="144" s="1"/>
  <c r="G293" i="144"/>
  <c r="G302" i="144" s="1"/>
  <c r="G318" i="144" s="1"/>
  <c r="G339" i="144" s="1"/>
  <c r="G355" i="144" s="1"/>
  <c r="F278" i="148"/>
  <c r="F289" i="148" s="1"/>
  <c r="F293" i="148"/>
  <c r="F302" i="148" s="1"/>
  <c r="F318" i="148" s="1"/>
  <c r="F339" i="148" s="1"/>
  <c r="F355" i="148" s="1"/>
  <c r="I293" i="145"/>
  <c r="I302" i="145" s="1"/>
  <c r="I318" i="145" s="1"/>
  <c r="I339" i="145" s="1"/>
  <c r="I355" i="145" s="1"/>
  <c r="I278" i="145"/>
  <c r="I289" i="145" s="1"/>
  <c r="L278" i="139"/>
  <c r="L289" i="139" s="1"/>
  <c r="L293" i="139"/>
  <c r="L302" i="139" s="1"/>
  <c r="L318" i="139" s="1"/>
  <c r="L339" i="139" s="1"/>
  <c r="L355" i="139" s="1"/>
  <c r="J278" i="148"/>
  <c r="J289" i="148" s="1"/>
  <c r="J293" i="148"/>
  <c r="J302" i="148" s="1"/>
  <c r="J318" i="148" s="1"/>
  <c r="J339" i="148" s="1"/>
  <c r="J355" i="148" s="1"/>
  <c r="K278" i="144"/>
  <c r="K289" i="144" s="1"/>
  <c r="K293" i="144"/>
  <c r="K302" i="144" s="1"/>
  <c r="K318" i="144" s="1"/>
  <c r="K339" i="144" s="1"/>
  <c r="K355" i="144" s="1"/>
  <c r="J293" i="142"/>
  <c r="J302" i="142" s="1"/>
  <c r="J318" i="142" s="1"/>
  <c r="J339" i="142" s="1"/>
  <c r="J355" i="142" s="1"/>
  <c r="J278" i="142"/>
  <c r="J289" i="142" s="1"/>
  <c r="K278" i="137"/>
  <c r="K289" i="137" s="1"/>
  <c r="K293" i="137"/>
  <c r="K302" i="137" s="1"/>
  <c r="K318" i="137" s="1"/>
  <c r="K339" i="137" s="1"/>
  <c r="K355" i="137" s="1"/>
  <c r="D278" i="144"/>
  <c r="D289" i="144" s="1"/>
  <c r="D293" i="144"/>
  <c r="D302" i="144" s="1"/>
  <c r="D318" i="144" s="1"/>
  <c r="D339" i="144" s="1"/>
  <c r="D355" i="144" s="1"/>
  <c r="K293" i="140"/>
  <c r="K302" i="140" s="1"/>
  <c r="K318" i="140" s="1"/>
  <c r="K339" i="140" s="1"/>
  <c r="K355" i="140" s="1"/>
  <c r="K278" i="140"/>
  <c r="K289" i="140" s="1"/>
  <c r="M278" i="140"/>
  <c r="M289" i="140" s="1"/>
  <c r="M293" i="140"/>
  <c r="M302" i="140" s="1"/>
  <c r="M318" i="140" s="1"/>
  <c r="M339" i="140" s="1"/>
  <c r="M355" i="140" s="1"/>
  <c r="J293" i="149"/>
  <c r="J302" i="149" s="1"/>
  <c r="J318" i="149" s="1"/>
  <c r="J339" i="149" s="1"/>
  <c r="J355" i="149" s="1"/>
  <c r="J278" i="149"/>
  <c r="J289" i="149" s="1"/>
  <c r="F278" i="162"/>
  <c r="F289" i="162" s="1"/>
  <c r="F293" i="162"/>
  <c r="F302" i="162" s="1"/>
  <c r="F318" i="162" s="1"/>
  <c r="F339" i="162" s="1"/>
  <c r="F355" i="162" s="1"/>
  <c r="I278" i="136"/>
  <c r="I289" i="136" s="1"/>
  <c r="I293" i="136"/>
  <c r="I302" i="136" s="1"/>
  <c r="I318" i="136" s="1"/>
  <c r="I339" i="136" s="1"/>
  <c r="I355" i="136" s="1"/>
  <c r="I278" i="150"/>
  <c r="I289" i="150" s="1"/>
  <c r="I293" i="150"/>
  <c r="I302" i="150" s="1"/>
  <c r="I318" i="150" s="1"/>
  <c r="I339" i="150" s="1"/>
  <c r="I355" i="150" s="1"/>
  <c r="N278" i="143"/>
  <c r="N289" i="143" s="1"/>
  <c r="N293" i="143"/>
  <c r="N302" i="143" s="1"/>
  <c r="N318" i="143" s="1"/>
  <c r="N339" i="143" s="1"/>
  <c r="N355" i="143" s="1"/>
  <c r="H278" i="149"/>
  <c r="H289" i="149" s="1"/>
  <c r="H293" i="149"/>
  <c r="H302" i="149" s="1"/>
  <c r="H318" i="149" s="1"/>
  <c r="H339" i="149" s="1"/>
  <c r="H355" i="149" s="1"/>
  <c r="M278" i="136"/>
  <c r="M289" i="136" s="1"/>
  <c r="M293" i="136"/>
  <c r="M302" i="136" s="1"/>
  <c r="M318" i="136" s="1"/>
  <c r="M339" i="136" s="1"/>
  <c r="M355" i="136" s="1"/>
  <c r="L293" i="162"/>
  <c r="L302" i="162" s="1"/>
  <c r="L318" i="162" s="1"/>
  <c r="L339" i="162" s="1"/>
  <c r="L355" i="162" s="1"/>
  <c r="L278" i="162"/>
  <c r="L289" i="162" s="1"/>
  <c r="M293" i="145"/>
  <c r="M302" i="145" s="1"/>
  <c r="M318" i="145" s="1"/>
  <c r="M339" i="145" s="1"/>
  <c r="M355" i="145" s="1"/>
  <c r="M278" i="145"/>
  <c r="M289" i="145" s="1"/>
  <c r="F293" i="144"/>
  <c r="F302" i="144" s="1"/>
  <c r="F318" i="144" s="1"/>
  <c r="F339" i="144" s="1"/>
  <c r="F355" i="144" s="1"/>
  <c r="F278" i="144"/>
  <c r="F289" i="144" s="1"/>
  <c r="H293" i="143"/>
  <c r="H302" i="143" s="1"/>
  <c r="H318" i="143" s="1"/>
  <c r="H339" i="143" s="1"/>
  <c r="H355" i="143" s="1"/>
  <c r="H278" i="143"/>
  <c r="H289" i="143" s="1"/>
  <c r="E278" i="148"/>
  <c r="E289" i="148" s="1"/>
  <c r="E293" i="148"/>
  <c r="E302" i="148" s="1"/>
  <c r="E318" i="148" s="1"/>
  <c r="E339" i="148" s="1"/>
  <c r="E355" i="148" s="1"/>
  <c r="F293" i="149"/>
  <c r="F302" i="149" s="1"/>
  <c r="F318" i="149" s="1"/>
  <c r="F339" i="149" s="1"/>
  <c r="F355" i="149" s="1"/>
  <c r="F278" i="149"/>
  <c r="F289" i="149" s="1"/>
  <c r="N293" i="147"/>
  <c r="N302" i="147" s="1"/>
  <c r="N318" i="147" s="1"/>
  <c r="N339" i="147" s="1"/>
  <c r="N355" i="147" s="1"/>
  <c r="N278" i="147"/>
  <c r="N289" i="147" s="1"/>
  <c r="G278" i="149"/>
  <c r="G289" i="149" s="1"/>
  <c r="G293" i="149"/>
  <c r="G302" i="149" s="1"/>
  <c r="G318" i="149" s="1"/>
  <c r="G339" i="149" s="1"/>
  <c r="G355" i="149" s="1"/>
  <c r="C293" i="138"/>
  <c r="C278" i="138"/>
  <c r="C289" i="138" s="1"/>
  <c r="C293" i="140"/>
  <c r="C278" i="140"/>
  <c r="C289" i="140" s="1"/>
  <c r="J278" i="137"/>
  <c r="J289" i="137" s="1"/>
  <c r="J293" i="137"/>
  <c r="J302" i="137" s="1"/>
  <c r="J318" i="137" s="1"/>
  <c r="J339" i="137" s="1"/>
  <c r="J355" i="137" s="1"/>
  <c r="K278" i="86"/>
  <c r="K289" i="86" s="1"/>
  <c r="K293" i="86"/>
  <c r="C278" i="143"/>
  <c r="C289" i="143" s="1"/>
  <c r="C293" i="143"/>
  <c r="C278" i="148"/>
  <c r="C289" i="148" s="1"/>
  <c r="C293" i="148"/>
  <c r="I278" i="139"/>
  <c r="I289" i="139" s="1"/>
  <c r="I293" i="139"/>
  <c r="I302" i="139" s="1"/>
  <c r="I318" i="139" s="1"/>
  <c r="I339" i="139" s="1"/>
  <c r="I355" i="139" s="1"/>
  <c r="K278" i="150"/>
  <c r="K289" i="150" s="1"/>
  <c r="K293" i="150"/>
  <c r="K302" i="150" s="1"/>
  <c r="K318" i="150" s="1"/>
  <c r="K339" i="150" s="1"/>
  <c r="K355" i="150" s="1"/>
  <c r="C278" i="146"/>
  <c r="C289" i="146" s="1"/>
  <c r="C293" i="146"/>
  <c r="J278" i="134"/>
  <c r="J289" i="134" s="1"/>
  <c r="J293" i="134"/>
  <c r="J302" i="134" s="1"/>
  <c r="J318" i="134" s="1"/>
  <c r="J339" i="134" s="1"/>
  <c r="J355" i="134" s="1"/>
  <c r="I278" i="149"/>
  <c r="I289" i="149" s="1"/>
  <c r="I293" i="149"/>
  <c r="I302" i="149" s="1"/>
  <c r="I318" i="149" s="1"/>
  <c r="I339" i="149" s="1"/>
  <c r="I355" i="149" s="1"/>
  <c r="E278" i="151"/>
  <c r="E289" i="151" s="1"/>
  <c r="E293" i="151"/>
  <c r="E302" i="151" s="1"/>
  <c r="E318" i="151" s="1"/>
  <c r="E339" i="151" s="1"/>
  <c r="E355" i="151" s="1"/>
  <c r="K278" i="141"/>
  <c r="K289" i="141" s="1"/>
  <c r="K293" i="141"/>
  <c r="K302" i="141" s="1"/>
  <c r="K318" i="141" s="1"/>
  <c r="K339" i="141" s="1"/>
  <c r="K355" i="141" s="1"/>
  <c r="K278" i="162"/>
  <c r="K289" i="162" s="1"/>
  <c r="K293" i="162"/>
  <c r="K302" i="162" s="1"/>
  <c r="K318" i="162" s="1"/>
  <c r="K339" i="162" s="1"/>
  <c r="K355" i="162" s="1"/>
  <c r="M278" i="147"/>
  <c r="M289" i="147" s="1"/>
  <c r="M293" i="147"/>
  <c r="M302" i="147" s="1"/>
  <c r="M318" i="147" s="1"/>
  <c r="M339" i="147" s="1"/>
  <c r="M355" i="147" s="1"/>
  <c r="D278" i="135"/>
  <c r="D289" i="135" s="1"/>
  <c r="D293" i="135"/>
  <c r="D302" i="135" s="1"/>
  <c r="D318" i="135" s="1"/>
  <c r="D339" i="135" s="1"/>
  <c r="D355" i="135" s="1"/>
  <c r="F278" i="140"/>
  <c r="F289" i="140" s="1"/>
  <c r="F293" i="140"/>
  <c r="F302" i="140" s="1"/>
  <c r="F318" i="140" s="1"/>
  <c r="F339" i="140" s="1"/>
  <c r="F355" i="140" s="1"/>
  <c r="E278" i="139"/>
  <c r="E289" i="139" s="1"/>
  <c r="E293" i="139"/>
  <c r="E302" i="139" s="1"/>
  <c r="E318" i="139" s="1"/>
  <c r="E339" i="139" s="1"/>
  <c r="E355" i="139" s="1"/>
  <c r="F278" i="136"/>
  <c r="F289" i="136" s="1"/>
  <c r="F293" i="136"/>
  <c r="F302" i="136" s="1"/>
  <c r="F318" i="136" s="1"/>
  <c r="F339" i="136" s="1"/>
  <c r="F355" i="136" s="1"/>
  <c r="K278" i="145"/>
  <c r="K289" i="145" s="1"/>
  <c r="K293" i="145"/>
  <c r="K302" i="145" s="1"/>
  <c r="K318" i="145" s="1"/>
  <c r="K339" i="145" s="1"/>
  <c r="K355" i="145" s="1"/>
  <c r="C278" i="141"/>
  <c r="C289" i="141" s="1"/>
  <c r="C293" i="141"/>
  <c r="K278" i="146"/>
  <c r="K289" i="146" s="1"/>
  <c r="K293" i="146"/>
  <c r="K302" i="146" s="1"/>
  <c r="K318" i="146" s="1"/>
  <c r="K339" i="146" s="1"/>
  <c r="K355" i="146" s="1"/>
  <c r="K278" i="143"/>
  <c r="K289" i="143" s="1"/>
  <c r="K293" i="143"/>
  <c r="K302" i="143" s="1"/>
  <c r="K318" i="143" s="1"/>
  <c r="K339" i="143" s="1"/>
  <c r="K355" i="143" s="1"/>
  <c r="G278" i="150"/>
  <c r="G289" i="150" s="1"/>
  <c r="G293" i="150"/>
  <c r="G302" i="150" s="1"/>
  <c r="G318" i="150" s="1"/>
  <c r="G339" i="150" s="1"/>
  <c r="G355" i="150" s="1"/>
  <c r="J278" i="140"/>
  <c r="J289" i="140" s="1"/>
  <c r="J293" i="140"/>
  <c r="J302" i="140" s="1"/>
  <c r="J318" i="140" s="1"/>
  <c r="J339" i="140" s="1"/>
  <c r="J355" i="140" s="1"/>
  <c r="H278" i="137"/>
  <c r="H289" i="137" s="1"/>
  <c r="H293" i="137"/>
  <c r="H302" i="137" s="1"/>
  <c r="H318" i="137" s="1"/>
  <c r="H339" i="137" s="1"/>
  <c r="H355" i="137" s="1"/>
  <c r="E278" i="149"/>
  <c r="E289" i="149" s="1"/>
  <c r="E293" i="149"/>
  <c r="E302" i="149" s="1"/>
  <c r="E318" i="149" s="1"/>
  <c r="E339" i="149" s="1"/>
  <c r="E355" i="149" s="1"/>
  <c r="F278" i="138"/>
  <c r="F289" i="138" s="1"/>
  <c r="F293" i="138"/>
  <c r="F302" i="138" s="1"/>
  <c r="F318" i="138" s="1"/>
  <c r="F339" i="138" s="1"/>
  <c r="F355" i="138" s="1"/>
  <c r="M278" i="144"/>
  <c r="M289" i="144" s="1"/>
  <c r="M293" i="144"/>
  <c r="M302" i="144" s="1"/>
  <c r="M318" i="144" s="1"/>
  <c r="M339" i="144" s="1"/>
  <c r="M355" i="144" s="1"/>
  <c r="G278" i="146"/>
  <c r="G289" i="146" s="1"/>
  <c r="G293" i="146"/>
  <c r="G302" i="146" s="1"/>
  <c r="G318" i="146" s="1"/>
  <c r="G339" i="146" s="1"/>
  <c r="G355" i="146" s="1"/>
  <c r="G278" i="143"/>
  <c r="G289" i="143" s="1"/>
  <c r="G293" i="143"/>
  <c r="G302" i="143" s="1"/>
  <c r="G318" i="143" s="1"/>
  <c r="G339" i="143" s="1"/>
  <c r="G355" i="143" s="1"/>
  <c r="L278" i="135"/>
  <c r="L289" i="135" s="1"/>
  <c r="L293" i="135"/>
  <c r="L302" i="135" s="1"/>
  <c r="L318" i="135" s="1"/>
  <c r="L339" i="135" s="1"/>
  <c r="L355" i="135" s="1"/>
  <c r="J278" i="138"/>
  <c r="J289" i="138" s="1"/>
  <c r="J293" i="138"/>
  <c r="J302" i="138" s="1"/>
  <c r="J318" i="138" s="1"/>
  <c r="J339" i="138" s="1"/>
  <c r="J355" i="138" s="1"/>
  <c r="C278" i="139"/>
  <c r="C289" i="139" s="1"/>
  <c r="C293" i="139"/>
  <c r="I278" i="143"/>
  <c r="I289" i="143" s="1"/>
  <c r="I293" i="143"/>
  <c r="I302" i="143" s="1"/>
  <c r="I318" i="143" s="1"/>
  <c r="I339" i="143" s="1"/>
  <c r="I355" i="143" s="1"/>
  <c r="M278" i="141"/>
  <c r="M289" i="141" s="1"/>
  <c r="M293" i="141"/>
  <c r="M302" i="141" s="1"/>
  <c r="M318" i="141" s="1"/>
  <c r="M339" i="141" s="1"/>
  <c r="M355" i="141" s="1"/>
  <c r="N293" i="142"/>
  <c r="N302" i="142" s="1"/>
  <c r="N318" i="142" s="1"/>
  <c r="N339" i="142" s="1"/>
  <c r="N355" i="142" s="1"/>
  <c r="N278" i="142"/>
  <c r="N289" i="142" s="1"/>
  <c r="D278" i="142"/>
  <c r="D289" i="142" s="1"/>
  <c r="D293" i="142"/>
  <c r="D302" i="142" s="1"/>
  <c r="D318" i="142" s="1"/>
  <c r="D339" i="142" s="1"/>
  <c r="D355" i="142" s="1"/>
  <c r="I278" i="146"/>
  <c r="I289" i="146" s="1"/>
  <c r="I293" i="146"/>
  <c r="I302" i="146" s="1"/>
  <c r="I318" i="146" s="1"/>
  <c r="I339" i="146" s="1"/>
  <c r="I355" i="146" s="1"/>
  <c r="D278" i="136"/>
  <c r="D289" i="136" s="1"/>
  <c r="D293" i="136"/>
  <c r="D302" i="136" s="1"/>
  <c r="D318" i="136" s="1"/>
  <c r="D339" i="136" s="1"/>
  <c r="D355" i="136" s="1"/>
  <c r="N293" i="149"/>
  <c r="N302" i="149" s="1"/>
  <c r="N318" i="149" s="1"/>
  <c r="N339" i="149" s="1"/>
  <c r="N355" i="149" s="1"/>
  <c r="N278" i="149"/>
  <c r="N289" i="149" s="1"/>
  <c r="H293" i="141"/>
  <c r="H302" i="141" s="1"/>
  <c r="H318" i="141" s="1"/>
  <c r="H339" i="141" s="1"/>
  <c r="H355" i="141" s="1"/>
  <c r="H278" i="141"/>
  <c r="H289" i="141" s="1"/>
  <c r="G293" i="134"/>
  <c r="G302" i="134" s="1"/>
  <c r="G318" i="134" s="1"/>
  <c r="G339" i="134" s="1"/>
  <c r="G355" i="134" s="1"/>
  <c r="G278" i="134"/>
  <c r="G289" i="134" s="1"/>
  <c r="C278" i="86"/>
  <c r="C289" i="86" s="1"/>
  <c r="C293" i="86"/>
  <c r="M278" i="162"/>
  <c r="M289" i="162" s="1"/>
  <c r="M293" i="162"/>
  <c r="M302" i="162" s="1"/>
  <c r="M318" i="162" s="1"/>
  <c r="M339" i="162" s="1"/>
  <c r="M355" i="162" s="1"/>
  <c r="J278" i="162"/>
  <c r="J289" i="162" s="1"/>
  <c r="J293" i="162"/>
  <c r="J302" i="162" s="1"/>
  <c r="J318" i="162" s="1"/>
  <c r="J339" i="162" s="1"/>
  <c r="J355" i="162" s="1"/>
  <c r="H278" i="144"/>
  <c r="H289" i="144" s="1"/>
  <c r="H293" i="144"/>
  <c r="H302" i="144" s="1"/>
  <c r="H318" i="144" s="1"/>
  <c r="H339" i="144" s="1"/>
  <c r="H355" i="144" s="1"/>
  <c r="E278" i="136"/>
  <c r="E289" i="136" s="1"/>
  <c r="E293" i="136"/>
  <c r="E302" i="136" s="1"/>
  <c r="E318" i="136" s="1"/>
  <c r="E339" i="136" s="1"/>
  <c r="E355" i="136" s="1"/>
  <c r="G278" i="135"/>
  <c r="G289" i="135" s="1"/>
  <c r="G293" i="135"/>
  <c r="G302" i="135" s="1"/>
  <c r="G318" i="135" s="1"/>
  <c r="G339" i="135" s="1"/>
  <c r="G355" i="135" s="1"/>
  <c r="E278" i="143"/>
  <c r="E289" i="143" s="1"/>
  <c r="E293" i="143"/>
  <c r="E302" i="143" s="1"/>
  <c r="E318" i="143" s="1"/>
  <c r="E339" i="143" s="1"/>
  <c r="E355" i="143" s="1"/>
  <c r="I278" i="140"/>
  <c r="I289" i="140" s="1"/>
  <c r="I293" i="140"/>
  <c r="I302" i="140" s="1"/>
  <c r="I318" i="140" s="1"/>
  <c r="I339" i="140" s="1"/>
  <c r="I355" i="140" s="1"/>
  <c r="J293" i="145"/>
  <c r="J302" i="145" s="1"/>
  <c r="J318" i="145" s="1"/>
  <c r="J339" i="145" s="1"/>
  <c r="J355" i="145" s="1"/>
  <c r="J278" i="145"/>
  <c r="J289" i="145" s="1"/>
  <c r="F293" i="151"/>
  <c r="F302" i="151" s="1"/>
  <c r="F318" i="151" s="1"/>
  <c r="F339" i="151" s="1"/>
  <c r="F355" i="151" s="1"/>
  <c r="F278" i="151"/>
  <c r="F289" i="151" s="1"/>
  <c r="H278" i="134"/>
  <c r="H289" i="134" s="1"/>
  <c r="H293" i="134"/>
  <c r="H302" i="134" s="1"/>
  <c r="H318" i="134" s="1"/>
  <c r="H339" i="134" s="1"/>
  <c r="H355" i="134" s="1"/>
  <c r="F278" i="143"/>
  <c r="F289" i="143" s="1"/>
  <c r="F293" i="143"/>
  <c r="F302" i="143" s="1"/>
  <c r="F318" i="143" s="1"/>
  <c r="F339" i="143" s="1"/>
  <c r="F355" i="143" s="1"/>
  <c r="H293" i="148"/>
  <c r="H302" i="148" s="1"/>
  <c r="H318" i="148" s="1"/>
  <c r="H339" i="148" s="1"/>
  <c r="H355" i="148" s="1"/>
  <c r="H278" i="148"/>
  <c r="H289" i="148" s="1"/>
  <c r="I278" i="141"/>
  <c r="I289" i="141" s="1"/>
  <c r="I293" i="141"/>
  <c r="I302" i="141" s="1"/>
  <c r="I318" i="141" s="1"/>
  <c r="I339" i="141" s="1"/>
  <c r="I355" i="141" s="1"/>
  <c r="M278" i="138"/>
  <c r="M289" i="138" s="1"/>
  <c r="M293" i="138"/>
  <c r="M302" i="138" s="1"/>
  <c r="M318" i="138" s="1"/>
  <c r="M339" i="138" s="1"/>
  <c r="M355" i="138" s="1"/>
  <c r="H278" i="139"/>
  <c r="H289" i="139" s="1"/>
  <c r="H293" i="139"/>
  <c r="H302" i="139" s="1"/>
  <c r="H318" i="139" s="1"/>
  <c r="H339" i="139" s="1"/>
  <c r="H355" i="139" s="1"/>
  <c r="E278" i="138"/>
  <c r="E289" i="138" s="1"/>
  <c r="E293" i="138"/>
  <c r="E302" i="138" s="1"/>
  <c r="E318" i="138" s="1"/>
  <c r="E339" i="138" s="1"/>
  <c r="E355" i="138" s="1"/>
  <c r="D278" i="147"/>
  <c r="D289" i="147" s="1"/>
  <c r="D293" i="147"/>
  <c r="D302" i="147" s="1"/>
  <c r="D318" i="147" s="1"/>
  <c r="D339" i="147" s="1"/>
  <c r="D355" i="147" s="1"/>
  <c r="N293" i="145"/>
  <c r="N302" i="145" s="1"/>
  <c r="N318" i="145" s="1"/>
  <c r="N339" i="145" s="1"/>
  <c r="N355" i="145" s="1"/>
  <c r="N278" i="145"/>
  <c r="N289" i="145" s="1"/>
  <c r="G278" i="137"/>
  <c r="G289" i="137" s="1"/>
  <c r="G293" i="137"/>
  <c r="G302" i="137" s="1"/>
  <c r="G318" i="137" s="1"/>
  <c r="G339" i="137" s="1"/>
  <c r="G355" i="137" s="1"/>
  <c r="L293" i="148"/>
  <c r="L302" i="148" s="1"/>
  <c r="L318" i="148" s="1"/>
  <c r="L339" i="148" s="1"/>
  <c r="L355" i="148" s="1"/>
  <c r="L278" i="148"/>
  <c r="L289" i="148" s="1"/>
  <c r="C278" i="142"/>
  <c r="C289" i="142" s="1"/>
  <c r="C293" i="142"/>
  <c r="H278" i="136"/>
  <c r="H289" i="136" s="1"/>
  <c r="H293" i="136"/>
  <c r="H302" i="136" s="1"/>
  <c r="H318" i="136" s="1"/>
  <c r="H339" i="136" s="1"/>
  <c r="H355" i="136" s="1"/>
  <c r="C293" i="134"/>
  <c r="C278" i="134"/>
  <c r="C289" i="134" s="1"/>
  <c r="M278" i="146"/>
  <c r="M289" i="146" s="1"/>
  <c r="M293" i="146"/>
  <c r="M302" i="146" s="1"/>
  <c r="M318" i="146" s="1"/>
  <c r="M339" i="146" s="1"/>
  <c r="M355" i="146" s="1"/>
  <c r="L278" i="136"/>
  <c r="L289" i="136" s="1"/>
  <c r="L293" i="136"/>
  <c r="L302" i="136" s="1"/>
  <c r="L318" i="136" s="1"/>
  <c r="L339" i="136" s="1"/>
  <c r="L355" i="136" s="1"/>
  <c r="H278" i="140"/>
  <c r="H289" i="140" s="1"/>
  <c r="H293" i="140"/>
  <c r="H302" i="140" s="1"/>
  <c r="H318" i="140" s="1"/>
  <c r="H339" i="140" s="1"/>
  <c r="H355" i="140" s="1"/>
  <c r="I293" i="137"/>
  <c r="I302" i="137" s="1"/>
  <c r="I318" i="137" s="1"/>
  <c r="I339" i="137" s="1"/>
  <c r="I355" i="137" s="1"/>
  <c r="I278" i="137"/>
  <c r="I289" i="137" s="1"/>
  <c r="D293" i="143"/>
  <c r="D302" i="143" s="1"/>
  <c r="D318" i="143" s="1"/>
  <c r="D339" i="143" s="1"/>
  <c r="D355" i="143" s="1"/>
  <c r="D278" i="143"/>
  <c r="D289" i="143" s="1"/>
  <c r="E293" i="137"/>
  <c r="E302" i="137" s="1"/>
  <c r="E318" i="137" s="1"/>
  <c r="E339" i="137" s="1"/>
  <c r="E355" i="137" s="1"/>
  <c r="E278" i="137"/>
  <c r="E289" i="137" s="1"/>
  <c r="F278" i="137"/>
  <c r="F289" i="137" s="1"/>
  <c r="F293" i="137"/>
  <c r="F302" i="137" s="1"/>
  <c r="F318" i="137" s="1"/>
  <c r="F339" i="137" s="1"/>
  <c r="F355" i="137" s="1"/>
  <c r="C278" i="135"/>
  <c r="C289" i="135" s="1"/>
  <c r="C293" i="135"/>
  <c r="D293" i="148"/>
  <c r="D302" i="148" s="1"/>
  <c r="D318" i="148" s="1"/>
  <c r="D339" i="148" s="1"/>
  <c r="D355" i="148" s="1"/>
  <c r="D278" i="148"/>
  <c r="D289" i="148" s="1"/>
  <c r="J293" i="139"/>
  <c r="J302" i="139" s="1"/>
  <c r="J318" i="139" s="1"/>
  <c r="J339" i="139" s="1"/>
  <c r="J355" i="139" s="1"/>
  <c r="J278" i="139"/>
  <c r="J289" i="139" s="1"/>
  <c r="H278" i="142"/>
  <c r="H289" i="142" s="1"/>
  <c r="H293" i="142"/>
  <c r="H302" i="142" s="1"/>
  <c r="H318" i="142" s="1"/>
  <c r="H339" i="142" s="1"/>
  <c r="H355" i="142" s="1"/>
  <c r="F278" i="134"/>
  <c r="F289" i="134" s="1"/>
  <c r="F293" i="134"/>
  <c r="F302" i="134" s="1"/>
  <c r="F318" i="134" s="1"/>
  <c r="F339" i="134" s="1"/>
  <c r="F355" i="134" s="1"/>
  <c r="N278" i="136"/>
  <c r="N289" i="136" s="1"/>
  <c r="N293" i="136"/>
  <c r="N302" i="136" s="1"/>
  <c r="N318" i="136" s="1"/>
  <c r="N339" i="136" s="1"/>
  <c r="N355" i="136" s="1"/>
  <c r="K241" i="209"/>
  <c r="K242" i="209" s="1"/>
  <c r="F359" i="92" l="1"/>
  <c r="F355" i="92"/>
  <c r="Z34" i="104"/>
  <c r="Y37" i="104"/>
  <c r="Q75" i="104"/>
  <c r="Q76" i="104" s="1"/>
  <c r="T196" i="95" s="1"/>
  <c r="AK174" i="95"/>
  <c r="L261" i="152"/>
  <c r="G95" i="198"/>
  <c r="K260" i="152"/>
  <c r="X38" i="104"/>
  <c r="X41" i="104"/>
  <c r="X46" i="104" s="1"/>
  <c r="G95" i="193"/>
  <c r="V57" i="113"/>
  <c r="G95" i="191"/>
  <c r="G95" i="195"/>
  <c r="L223" i="209"/>
  <c r="L222" i="209"/>
  <c r="L224" i="209"/>
  <c r="L231" i="209"/>
  <c r="L237" i="209"/>
  <c r="G95" i="204"/>
  <c r="L230" i="209"/>
  <c r="L225" i="209"/>
  <c r="L221" i="209"/>
  <c r="G95" i="188"/>
  <c r="G95" i="190"/>
  <c r="I89" i="203"/>
  <c r="I91" i="203" s="1"/>
  <c r="I93" i="203" s="1"/>
  <c r="H78" i="204"/>
  <c r="H80" i="204" s="1"/>
  <c r="H82" i="204" s="1"/>
  <c r="G94" i="185"/>
  <c r="G95" i="186"/>
  <c r="G95" i="194"/>
  <c r="L240" i="209"/>
  <c r="L226" i="209"/>
  <c r="H67" i="193"/>
  <c r="H69" i="193" s="1"/>
  <c r="H71" i="193" s="1"/>
  <c r="H67" i="198"/>
  <c r="H69" i="198" s="1"/>
  <c r="H71" i="198" s="1"/>
  <c r="L234" i="209"/>
  <c r="L232" i="209"/>
  <c r="G95" i="200"/>
  <c r="G95" i="196"/>
  <c r="G95" i="197"/>
  <c r="H78" i="194"/>
  <c r="H80" i="194" s="1"/>
  <c r="H82" i="194" s="1"/>
  <c r="L228" i="209"/>
  <c r="L233" i="209"/>
  <c r="L229" i="209"/>
  <c r="L236" i="209"/>
  <c r="L227" i="209"/>
  <c r="I89" i="198"/>
  <c r="I91" i="198" s="1"/>
  <c r="I93" i="198" s="1"/>
  <c r="H71" i="191"/>
  <c r="H67" i="200"/>
  <c r="H69" i="200" s="1"/>
  <c r="H71" i="200" s="1"/>
  <c r="H78" i="201"/>
  <c r="H80" i="201" s="1"/>
  <c r="H82" i="201" s="1"/>
  <c r="G95" i="201"/>
  <c r="H67" i="186"/>
  <c r="H69" i="186" s="1"/>
  <c r="H71" i="186" s="1"/>
  <c r="I89" i="195"/>
  <c r="I91" i="195" s="1"/>
  <c r="I93" i="195" s="1"/>
  <c r="H67" i="190"/>
  <c r="H69" i="190" s="1"/>
  <c r="H71" i="190" s="1"/>
  <c r="H78" i="187"/>
  <c r="H80" i="187" s="1"/>
  <c r="H82" i="187" s="1"/>
  <c r="H67" i="194"/>
  <c r="H69" i="194" s="1"/>
  <c r="H71" i="194" s="1"/>
  <c r="H67" i="203"/>
  <c r="H69" i="203" s="1"/>
  <c r="H71" i="203" s="1"/>
  <c r="H67" i="189"/>
  <c r="H69" i="189" s="1"/>
  <c r="F353" i="92"/>
  <c r="F364" i="92"/>
  <c r="F385" i="92"/>
  <c r="F460" i="92" s="1"/>
  <c r="I303" i="92"/>
  <c r="I332" i="92" s="1"/>
  <c r="H310" i="92"/>
  <c r="H311" i="92" s="1"/>
  <c r="G361" i="92"/>
  <c r="F381" i="92"/>
  <c r="F456" i="92" s="1"/>
  <c r="F362" i="92"/>
  <c r="D308" i="108"/>
  <c r="F308" i="108" s="1"/>
  <c r="L308" i="108" s="1"/>
  <c r="C53" i="128" s="1"/>
  <c r="C29" i="88"/>
  <c r="C28" i="127" s="1"/>
  <c r="D484" i="92"/>
  <c r="D511" i="92" s="1"/>
  <c r="D544" i="92" s="1"/>
  <c r="D594" i="92" s="1"/>
  <c r="D644" i="92" s="1"/>
  <c r="D30" i="88" s="1"/>
  <c r="C34" i="88"/>
  <c r="D58" i="88" s="1"/>
  <c r="D15" i="151" s="1"/>
  <c r="D304" i="108"/>
  <c r="F304" i="108" s="1"/>
  <c r="L304" i="108" s="1"/>
  <c r="C49" i="128" s="1"/>
  <c r="C36" i="151"/>
  <c r="C294" i="151" s="1"/>
  <c r="D480" i="92"/>
  <c r="D507" i="92" s="1"/>
  <c r="D540" i="92" s="1"/>
  <c r="D590" i="92" s="1"/>
  <c r="D640" i="92" s="1"/>
  <c r="D26" i="88" s="1"/>
  <c r="D476" i="92"/>
  <c r="D503" i="92" s="1"/>
  <c r="D536" i="92" s="1"/>
  <c r="D586" i="92" s="1"/>
  <c r="D636" i="92" s="1"/>
  <c r="D36" i="139" s="1"/>
  <c r="D369" i="139" s="1"/>
  <c r="D481" i="92"/>
  <c r="D508" i="92" s="1"/>
  <c r="D541" i="92" s="1"/>
  <c r="D591" i="92" s="1"/>
  <c r="D641" i="92" s="1"/>
  <c r="D36" i="144" s="1"/>
  <c r="D369" i="144" s="1"/>
  <c r="C25" i="88"/>
  <c r="D49" i="88" s="1"/>
  <c r="D15" i="162" s="1"/>
  <c r="D483" i="92"/>
  <c r="D510" i="92" s="1"/>
  <c r="D543" i="92" s="1"/>
  <c r="D593" i="92" s="1"/>
  <c r="D643" i="92" s="1"/>
  <c r="D29" i="88" s="1"/>
  <c r="D475" i="92"/>
  <c r="D502" i="92" s="1"/>
  <c r="D535" i="92" s="1"/>
  <c r="D585" i="92" s="1"/>
  <c r="D635" i="92" s="1"/>
  <c r="D21" i="88" s="1"/>
  <c r="G375" i="92"/>
  <c r="G450" i="92" s="1"/>
  <c r="F339" i="92"/>
  <c r="F341" i="92" s="1"/>
  <c r="D474" i="92"/>
  <c r="D501" i="92" s="1"/>
  <c r="D534" i="92" s="1"/>
  <c r="D584" i="92" s="1"/>
  <c r="D634" i="92" s="1"/>
  <c r="D36" i="137" s="1"/>
  <c r="D369" i="137" s="1"/>
  <c r="D470" i="92"/>
  <c r="F373" i="92"/>
  <c r="F448" i="92" s="1"/>
  <c r="D472" i="92"/>
  <c r="D499" i="92" s="1"/>
  <c r="D532" i="92" s="1"/>
  <c r="D582" i="92" s="1"/>
  <c r="D632" i="92" s="1"/>
  <c r="D36" i="135" s="1"/>
  <c r="D369" i="135" s="1"/>
  <c r="D477" i="92"/>
  <c r="D504" i="92" s="1"/>
  <c r="D537" i="92" s="1"/>
  <c r="D587" i="92" s="1"/>
  <c r="D637" i="92" s="1"/>
  <c r="D23" i="88" s="1"/>
  <c r="C36" i="147"/>
  <c r="C294" i="147" s="1"/>
  <c r="D300" i="108"/>
  <c r="F300" i="108" s="1"/>
  <c r="L300" i="108" s="1"/>
  <c r="C45" i="128" s="1"/>
  <c r="C30" i="88"/>
  <c r="C29" i="127" s="1"/>
  <c r="C36" i="138"/>
  <c r="C369" i="138" s="1"/>
  <c r="H328" i="92"/>
  <c r="H320" i="92" s="1"/>
  <c r="D305" i="108"/>
  <c r="F305" i="108" s="1"/>
  <c r="L305" i="108" s="1"/>
  <c r="C50" i="128" s="1"/>
  <c r="C26" i="88"/>
  <c r="C36" i="143"/>
  <c r="F462" i="92"/>
  <c r="G357" i="92"/>
  <c r="G382" i="92"/>
  <c r="G457" i="92" s="1"/>
  <c r="Y33" i="93"/>
  <c r="Z55" i="108"/>
  <c r="Y59" i="155"/>
  <c r="Y65" i="155" s="1"/>
  <c r="G348" i="92"/>
  <c r="G373" i="92"/>
  <c r="D297" i="108"/>
  <c r="F297" i="108" s="1"/>
  <c r="L297" i="108" s="1"/>
  <c r="C42" i="128" s="1"/>
  <c r="C36" i="135"/>
  <c r="C18" i="88"/>
  <c r="F459" i="92"/>
  <c r="G371" i="92"/>
  <c r="G346" i="92"/>
  <c r="G339" i="92"/>
  <c r="E400" i="92"/>
  <c r="E392" i="92"/>
  <c r="E414" i="92"/>
  <c r="E412" i="92"/>
  <c r="E397" i="92"/>
  <c r="E391" i="92"/>
  <c r="E403" i="92"/>
  <c r="E408" i="92"/>
  <c r="E411" i="92"/>
  <c r="E398" i="92"/>
  <c r="E407" i="92"/>
  <c r="E410" i="92"/>
  <c r="E396" i="92"/>
  <c r="D298" i="108"/>
  <c r="F298" i="108" s="1"/>
  <c r="L298" i="108" s="1"/>
  <c r="C43" i="128" s="1"/>
  <c r="C36" i="136"/>
  <c r="C19" i="88"/>
  <c r="D306" i="108"/>
  <c r="F306" i="108" s="1"/>
  <c r="L306" i="108" s="1"/>
  <c r="C51" i="128" s="1"/>
  <c r="C27" i="88"/>
  <c r="C36" i="144"/>
  <c r="Z31" i="93"/>
  <c r="Z45" i="93"/>
  <c r="Z42" i="93" s="1"/>
  <c r="W338" i="92"/>
  <c r="I337" i="92"/>
  <c r="G376" i="92"/>
  <c r="G351" i="92"/>
  <c r="D497" i="92"/>
  <c r="F464" i="92"/>
  <c r="G384" i="92"/>
  <c r="G359" i="92"/>
  <c r="G353" i="92"/>
  <c r="G378" i="92"/>
  <c r="G364" i="92"/>
  <c r="G389" i="92"/>
  <c r="H374" i="92"/>
  <c r="H449" i="92" s="1"/>
  <c r="H349" i="92"/>
  <c r="E402" i="92"/>
  <c r="Y19" i="113"/>
  <c r="Y31" i="152"/>
  <c r="K80" i="92"/>
  <c r="E405" i="92"/>
  <c r="F457" i="92"/>
  <c r="H329" i="92"/>
  <c r="E401" i="92"/>
  <c r="C17" i="88"/>
  <c r="C36" i="134"/>
  <c r="D296" i="108"/>
  <c r="F296" i="108" s="1"/>
  <c r="L296" i="108" s="1"/>
  <c r="C41" i="128" s="1"/>
  <c r="D307" i="108"/>
  <c r="F307" i="108" s="1"/>
  <c r="L307" i="108" s="1"/>
  <c r="C52" i="128" s="1"/>
  <c r="C28" i="88"/>
  <c r="C36" i="145"/>
  <c r="AB23" i="93"/>
  <c r="AA34" i="93"/>
  <c r="AA20" i="93"/>
  <c r="D32" i="88"/>
  <c r="D36" i="149"/>
  <c r="D369" i="149" s="1"/>
  <c r="I299" i="92"/>
  <c r="I328" i="92" s="1"/>
  <c r="W329" i="92"/>
  <c r="D466" i="92"/>
  <c r="D488" i="92"/>
  <c r="D515" i="92" s="1"/>
  <c r="D548" i="92" s="1"/>
  <c r="D598" i="92" s="1"/>
  <c r="D648" i="92" s="1"/>
  <c r="D487" i="92"/>
  <c r="D514" i="92" s="1"/>
  <c r="D547" i="92" s="1"/>
  <c r="D597" i="92" s="1"/>
  <c r="D647" i="92" s="1"/>
  <c r="D482" i="92"/>
  <c r="D509" i="92" s="1"/>
  <c r="D542" i="92" s="1"/>
  <c r="D592" i="92" s="1"/>
  <c r="D642" i="92" s="1"/>
  <c r="D471" i="92"/>
  <c r="D498" i="92" s="1"/>
  <c r="D531" i="92" s="1"/>
  <c r="D581" i="92" s="1"/>
  <c r="D631" i="92" s="1"/>
  <c r="D478" i="92"/>
  <c r="D505" i="92" s="1"/>
  <c r="D538" i="92" s="1"/>
  <c r="D588" i="92" s="1"/>
  <c r="D638" i="92" s="1"/>
  <c r="D473" i="92"/>
  <c r="D500" i="92" s="1"/>
  <c r="D533" i="92" s="1"/>
  <c r="D583" i="92" s="1"/>
  <c r="D633" i="92" s="1"/>
  <c r="F352" i="92"/>
  <c r="F377" i="92"/>
  <c r="F447" i="92"/>
  <c r="E395" i="92"/>
  <c r="D415" i="92"/>
  <c r="C497" i="92"/>
  <c r="C489" i="92"/>
  <c r="C490" i="92" s="1"/>
  <c r="F461" i="92"/>
  <c r="Y33" i="227"/>
  <c r="Y39" i="227"/>
  <c r="H383" i="92"/>
  <c r="H458" i="92" s="1"/>
  <c r="H358" i="92"/>
  <c r="G355" i="92"/>
  <c r="G380" i="92"/>
  <c r="D299" i="108"/>
  <c r="F299" i="108" s="1"/>
  <c r="L299" i="108" s="1"/>
  <c r="C44" i="128" s="1"/>
  <c r="C20" i="88"/>
  <c r="C36" i="137"/>
  <c r="D303" i="108"/>
  <c r="F303" i="108" s="1"/>
  <c r="L303" i="108" s="1"/>
  <c r="C48" i="128" s="1"/>
  <c r="C36" i="142"/>
  <c r="C24" i="88"/>
  <c r="C36" i="150"/>
  <c r="C33" i="88"/>
  <c r="D312" i="108"/>
  <c r="F312" i="108" s="1"/>
  <c r="L312" i="108" s="1"/>
  <c r="C57" i="128" s="1"/>
  <c r="Z28" i="227"/>
  <c r="AA54" i="108"/>
  <c r="AA38" i="108" s="1"/>
  <c r="Z22" i="93"/>
  <c r="Z58" i="155"/>
  <c r="W322" i="92"/>
  <c r="I292" i="92"/>
  <c r="I321" i="92" s="1"/>
  <c r="F375" i="92"/>
  <c r="F350" i="92"/>
  <c r="E406" i="92"/>
  <c r="D479" i="92"/>
  <c r="D506" i="92" s="1"/>
  <c r="D539" i="92" s="1"/>
  <c r="D589" i="92" s="1"/>
  <c r="D639" i="92" s="1"/>
  <c r="E465" i="92"/>
  <c r="E479" i="92" s="1"/>
  <c r="E506" i="92" s="1"/>
  <c r="E539" i="92" s="1"/>
  <c r="E589" i="92" s="1"/>
  <c r="E639" i="92" s="1"/>
  <c r="D485" i="92"/>
  <c r="D512" i="92" s="1"/>
  <c r="D545" i="92" s="1"/>
  <c r="D595" i="92" s="1"/>
  <c r="D645" i="92" s="1"/>
  <c r="G352" i="92"/>
  <c r="G377" i="92"/>
  <c r="F455" i="92"/>
  <c r="G387" i="92"/>
  <c r="G362" i="92"/>
  <c r="Y81" i="155"/>
  <c r="Y64" i="155"/>
  <c r="Y69" i="155" s="1"/>
  <c r="C369" i="141"/>
  <c r="C294" i="141"/>
  <c r="J146" i="92"/>
  <c r="J300" i="92" s="1"/>
  <c r="J147" i="92"/>
  <c r="J301" i="92" s="1"/>
  <c r="J139" i="92"/>
  <c r="J293" i="92" s="1"/>
  <c r="J138" i="92"/>
  <c r="J150" i="92"/>
  <c r="J304" i="92" s="1"/>
  <c r="J145" i="92"/>
  <c r="J141" i="92"/>
  <c r="J295" i="92" s="1"/>
  <c r="J143" i="92"/>
  <c r="J297" i="92" s="1"/>
  <c r="J148" i="92"/>
  <c r="J302" i="92" s="1"/>
  <c r="J154" i="92"/>
  <c r="J308" i="92" s="1"/>
  <c r="J149" i="92"/>
  <c r="J156" i="92"/>
  <c r="J153" i="92"/>
  <c r="J307" i="92" s="1"/>
  <c r="J140" i="92"/>
  <c r="J151" i="92"/>
  <c r="J305" i="92" s="1"/>
  <c r="J152" i="92"/>
  <c r="J306" i="92" s="1"/>
  <c r="J142" i="92"/>
  <c r="J296" i="92" s="1"/>
  <c r="J137" i="92"/>
  <c r="J291" i="92" s="1"/>
  <c r="J155" i="92"/>
  <c r="J309" i="92" s="1"/>
  <c r="J144" i="92"/>
  <c r="J298" i="92" s="1"/>
  <c r="W37" i="113"/>
  <c r="X34" i="113"/>
  <c r="J267" i="152"/>
  <c r="AI176" i="95"/>
  <c r="O68" i="113"/>
  <c r="O69" i="113" s="1"/>
  <c r="R197" i="95" s="1"/>
  <c r="G360" i="92"/>
  <c r="G385" i="92"/>
  <c r="H372" i="92"/>
  <c r="H447" i="92" s="1"/>
  <c r="H347" i="92"/>
  <c r="C32" i="88"/>
  <c r="C36" i="149"/>
  <c r="D311" i="108"/>
  <c r="F311" i="108" s="1"/>
  <c r="L311" i="108" s="1"/>
  <c r="C56" i="128" s="1"/>
  <c r="Y57" i="155"/>
  <c r="Y63" i="155" s="1"/>
  <c r="Z53" i="108"/>
  <c r="Y44" i="93"/>
  <c r="C369" i="146"/>
  <c r="C294" i="146"/>
  <c r="F446" i="92"/>
  <c r="E404" i="92"/>
  <c r="H363" i="92"/>
  <c r="H388" i="92"/>
  <c r="H463" i="92" s="1"/>
  <c r="D301" i="108"/>
  <c r="F301" i="108" s="1"/>
  <c r="L301" i="108" s="1"/>
  <c r="C46" i="128" s="1"/>
  <c r="C36" i="139"/>
  <c r="C22" i="88"/>
  <c r="D310" i="108"/>
  <c r="F310" i="108" s="1"/>
  <c r="L310" i="108" s="1"/>
  <c r="C55" i="128" s="1"/>
  <c r="C36" i="148"/>
  <c r="C31" i="88"/>
  <c r="W333" i="92"/>
  <c r="W324" i="92"/>
  <c r="I294" i="92"/>
  <c r="I323" i="92" s="1"/>
  <c r="I157" i="92"/>
  <c r="I158" i="92"/>
  <c r="C20" i="127"/>
  <c r="D45" i="88"/>
  <c r="D15" i="138" s="1"/>
  <c r="R60" i="217"/>
  <c r="X75" i="155"/>
  <c r="W123" i="155"/>
  <c r="W125" i="155" s="1"/>
  <c r="W129" i="155" s="1"/>
  <c r="F451" i="92"/>
  <c r="F453" i="92"/>
  <c r="E413" i="92"/>
  <c r="E399" i="92"/>
  <c r="G356" i="92"/>
  <c r="G381" i="92"/>
  <c r="C369" i="162"/>
  <c r="C294" i="162"/>
  <c r="C22" i="127"/>
  <c r="D47" i="88"/>
  <c r="D15" i="141" s="1"/>
  <c r="L239" i="209"/>
  <c r="L238" i="209"/>
  <c r="L189" i="209"/>
  <c r="L190" i="209" s="1"/>
  <c r="A190" i="209" s="1"/>
  <c r="H78" i="188"/>
  <c r="H80" i="188" s="1"/>
  <c r="H82" i="188" s="1"/>
  <c r="H78" i="193"/>
  <c r="H80" i="193" s="1"/>
  <c r="H82" i="193" s="1"/>
  <c r="H67" i="196"/>
  <c r="H69" i="196" s="1"/>
  <c r="H71" i="196" s="1"/>
  <c r="H78" i="203"/>
  <c r="H80" i="203" s="1"/>
  <c r="H82" i="203" s="1"/>
  <c r="H71" i="201"/>
  <c r="I89" i="196"/>
  <c r="I91" i="196" s="1"/>
  <c r="I93" i="196" s="1"/>
  <c r="H71" i="188"/>
  <c r="G95" i="192"/>
  <c r="G95" i="187"/>
  <c r="H78" i="199"/>
  <c r="H80" i="199" s="1"/>
  <c r="H82" i="199" s="1"/>
  <c r="I89" i="197"/>
  <c r="I91" i="197" s="1"/>
  <c r="I93" i="197" s="1"/>
  <c r="H67" i="204"/>
  <c r="H69" i="204" s="1"/>
  <c r="H71" i="204" s="1"/>
  <c r="H67" i="199"/>
  <c r="H69" i="199" s="1"/>
  <c r="H71" i="199" s="1"/>
  <c r="H78" i="197"/>
  <c r="H80" i="197" s="1"/>
  <c r="H82" i="197" s="1"/>
  <c r="H78" i="196"/>
  <c r="H80" i="196" s="1"/>
  <c r="H82" i="196" s="1"/>
  <c r="I89" i="188"/>
  <c r="I91" i="188" s="1"/>
  <c r="I93" i="188" s="1"/>
  <c r="I89" i="187"/>
  <c r="I91" i="187" s="1"/>
  <c r="G95" i="199"/>
  <c r="H78" i="198"/>
  <c r="H80" i="198" s="1"/>
  <c r="H82" i="198" s="1"/>
  <c r="H77" i="185"/>
  <c r="H79" i="185" s="1"/>
  <c r="H81" i="185" s="1"/>
  <c r="I79" i="195"/>
  <c r="I81" i="195" s="1"/>
  <c r="I79" i="196"/>
  <c r="I81" i="196" s="1"/>
  <c r="J90" i="201"/>
  <c r="J92" i="201" s="1"/>
  <c r="I68" i="196"/>
  <c r="I70" i="196" s="1"/>
  <c r="I79" i="201"/>
  <c r="I81" i="201" s="1"/>
  <c r="I68" i="199"/>
  <c r="I70" i="199" s="1"/>
  <c r="I68" i="193"/>
  <c r="I70" i="193" s="1"/>
  <c r="K28" i="192"/>
  <c r="J76" i="192"/>
  <c r="J77" i="192" s="1"/>
  <c r="J90" i="198"/>
  <c r="J92" i="198" s="1"/>
  <c r="K87" i="199"/>
  <c r="K88" i="199" s="1"/>
  <c r="L29" i="199"/>
  <c r="L87" i="199" s="1"/>
  <c r="L88" i="199" s="1"/>
  <c r="K87" i="187"/>
  <c r="K88" i="187" s="1"/>
  <c r="L29" i="187"/>
  <c r="L87" i="187" s="1"/>
  <c r="L88" i="187" s="1"/>
  <c r="J90" i="202"/>
  <c r="J92" i="202" s="1"/>
  <c r="H95" i="201"/>
  <c r="L29" i="193"/>
  <c r="L87" i="193" s="1"/>
  <c r="L88" i="193" s="1"/>
  <c r="K87" i="193"/>
  <c r="K88" i="193" s="1"/>
  <c r="J90" i="204"/>
  <c r="J92" i="204" s="1"/>
  <c r="J76" i="191"/>
  <c r="J77" i="191" s="1"/>
  <c r="K28" i="191"/>
  <c r="J90" i="186"/>
  <c r="J92" i="186" s="1"/>
  <c r="I68" i="198"/>
  <c r="I70" i="198" s="1"/>
  <c r="I67" i="194"/>
  <c r="I69" i="194" s="1"/>
  <c r="I70" i="194"/>
  <c r="K87" i="192"/>
  <c r="K88" i="192" s="1"/>
  <c r="L29" i="192"/>
  <c r="L87" i="192" s="1"/>
  <c r="L88" i="192" s="1"/>
  <c r="K28" i="188"/>
  <c r="J76" i="188"/>
  <c r="J77" i="188" s="1"/>
  <c r="K28" i="186"/>
  <c r="J76" i="186"/>
  <c r="J77" i="186" s="1"/>
  <c r="I68" i="190"/>
  <c r="I70" i="190" s="1"/>
  <c r="H78" i="189"/>
  <c r="H80" i="189" s="1"/>
  <c r="H82" i="189" s="1"/>
  <c r="I68" i="187"/>
  <c r="I70" i="187" s="1"/>
  <c r="I68" i="192"/>
  <c r="I70" i="192" s="1"/>
  <c r="L29" i="191"/>
  <c r="L87" i="191" s="1"/>
  <c r="L88" i="191" s="1"/>
  <c r="K87" i="191"/>
  <c r="K88" i="191" s="1"/>
  <c r="K28" i="197"/>
  <c r="J76" i="197"/>
  <c r="J77" i="197" s="1"/>
  <c r="H71" i="189"/>
  <c r="H78" i="192"/>
  <c r="H80" i="192" s="1"/>
  <c r="H82" i="192" s="1"/>
  <c r="I79" i="202"/>
  <c r="I81" i="202" s="1"/>
  <c r="I79" i="190"/>
  <c r="I81" i="190" s="1"/>
  <c r="K27" i="199"/>
  <c r="J65" i="199"/>
  <c r="J66" i="199" s="1"/>
  <c r="J76" i="198"/>
  <c r="J77" i="198" s="1"/>
  <c r="K28" i="198"/>
  <c r="I79" i="192"/>
  <c r="I81" i="192" s="1"/>
  <c r="K87" i="204"/>
  <c r="K88" i="204" s="1"/>
  <c r="L29" i="204"/>
  <c r="L87" i="204" s="1"/>
  <c r="L88" i="204" s="1"/>
  <c r="I79" i="187"/>
  <c r="I81" i="187" s="1"/>
  <c r="J90" i="188"/>
  <c r="J92" i="188" s="1"/>
  <c r="I79" i="203"/>
  <c r="I81" i="203" s="1"/>
  <c r="I67" i="189"/>
  <c r="I69" i="189" s="1"/>
  <c r="I70" i="189"/>
  <c r="J90" i="189"/>
  <c r="J92" i="189" s="1"/>
  <c r="J90" i="190"/>
  <c r="J92" i="190" s="1"/>
  <c r="J90" i="197"/>
  <c r="J92" i="197" s="1"/>
  <c r="K28" i="190"/>
  <c r="J76" i="190"/>
  <c r="J77" i="190" s="1"/>
  <c r="K28" i="201"/>
  <c r="J76" i="201"/>
  <c r="J77" i="201" s="1"/>
  <c r="K27" i="202"/>
  <c r="J65" i="202"/>
  <c r="J66" i="202" s="1"/>
  <c r="J65" i="193"/>
  <c r="J66" i="193" s="1"/>
  <c r="K27" i="193"/>
  <c r="I67" i="191"/>
  <c r="I69" i="191" s="1"/>
  <c r="I70" i="191"/>
  <c r="J90" i="199"/>
  <c r="J92" i="199" s="1"/>
  <c r="J76" i="189"/>
  <c r="J77" i="189" s="1"/>
  <c r="K28" i="189"/>
  <c r="J90" i="187"/>
  <c r="J92" i="187" s="1"/>
  <c r="K87" i="202"/>
  <c r="K88" i="202" s="1"/>
  <c r="L29" i="202"/>
  <c r="L87" i="202" s="1"/>
  <c r="L88" i="202" s="1"/>
  <c r="I89" i="194"/>
  <c r="I91" i="194" s="1"/>
  <c r="I93" i="194" s="1"/>
  <c r="I67" i="201"/>
  <c r="I69" i="201" s="1"/>
  <c r="I70" i="201"/>
  <c r="I68" i="195"/>
  <c r="I70" i="195" s="1"/>
  <c r="H78" i="195"/>
  <c r="H80" i="195" s="1"/>
  <c r="H82" i="195" s="1"/>
  <c r="G95" i="203"/>
  <c r="J90" i="193"/>
  <c r="J92" i="193" s="1"/>
  <c r="I68" i="186"/>
  <c r="I70" i="186" s="1"/>
  <c r="I79" i="193"/>
  <c r="I81" i="193" s="1"/>
  <c r="I79" i="191"/>
  <c r="I81" i="191" s="1"/>
  <c r="L29" i="186"/>
  <c r="L87" i="186" s="1"/>
  <c r="L88" i="186" s="1"/>
  <c r="K87" i="186"/>
  <c r="K88" i="186" s="1"/>
  <c r="J65" i="203"/>
  <c r="J66" i="203" s="1"/>
  <c r="K27" i="203"/>
  <c r="K27" i="194"/>
  <c r="J65" i="194"/>
  <c r="J66" i="194" s="1"/>
  <c r="J68" i="194" s="1"/>
  <c r="J90" i="192"/>
  <c r="J92" i="192" s="1"/>
  <c r="I79" i="186"/>
  <c r="I81" i="186" s="1"/>
  <c r="K27" i="190"/>
  <c r="J65" i="190"/>
  <c r="J66" i="190" s="1"/>
  <c r="L29" i="200"/>
  <c r="L87" i="200" s="1"/>
  <c r="L88" i="200" s="1"/>
  <c r="K87" i="200"/>
  <c r="K88" i="200" s="1"/>
  <c r="I93" i="187"/>
  <c r="J65" i="187"/>
  <c r="J66" i="187" s="1"/>
  <c r="J68" i="187" s="1"/>
  <c r="K27" i="187"/>
  <c r="I89" i="193"/>
  <c r="I91" i="193" s="1"/>
  <c r="I93" i="193" s="1"/>
  <c r="K27" i="192"/>
  <c r="J65" i="192"/>
  <c r="J66" i="192" s="1"/>
  <c r="J90" i="191"/>
  <c r="J92" i="191" s="1"/>
  <c r="H78" i="202"/>
  <c r="H80" i="202" s="1"/>
  <c r="H82" i="202" s="1"/>
  <c r="J65" i="197"/>
  <c r="J66" i="197" s="1"/>
  <c r="K27" i="197"/>
  <c r="H78" i="190"/>
  <c r="H80" i="190" s="1"/>
  <c r="H82" i="190" s="1"/>
  <c r="I68" i="200"/>
  <c r="I70" i="200" s="1"/>
  <c r="H67" i="202"/>
  <c r="H69" i="202" s="1"/>
  <c r="H71" i="202" s="1"/>
  <c r="H67" i="192"/>
  <c r="H69" i="192" s="1"/>
  <c r="H71" i="192" s="1"/>
  <c r="J90" i="196"/>
  <c r="J92" i="196" s="1"/>
  <c r="I67" i="188"/>
  <c r="I69" i="188" s="1"/>
  <c r="I70" i="188"/>
  <c r="L29" i="203"/>
  <c r="L87" i="203" s="1"/>
  <c r="L88" i="203" s="1"/>
  <c r="K87" i="203"/>
  <c r="K88" i="203" s="1"/>
  <c r="L29" i="198"/>
  <c r="L87" i="198" s="1"/>
  <c r="L88" i="198" s="1"/>
  <c r="K87" i="198"/>
  <c r="K88" i="198" s="1"/>
  <c r="J65" i="204"/>
  <c r="J66" i="204" s="1"/>
  <c r="K27" i="204"/>
  <c r="I79" i="194"/>
  <c r="I81" i="194" s="1"/>
  <c r="J76" i="200"/>
  <c r="J77" i="200" s="1"/>
  <c r="K28" i="200"/>
  <c r="L29" i="195"/>
  <c r="L87" i="195" s="1"/>
  <c r="L88" i="195" s="1"/>
  <c r="K87" i="195"/>
  <c r="K88" i="195" s="1"/>
  <c r="K27" i="198"/>
  <c r="J65" i="198"/>
  <c r="J66" i="198" s="1"/>
  <c r="I79" i="188"/>
  <c r="I81" i="188" s="1"/>
  <c r="J76" i="199"/>
  <c r="J77" i="199" s="1"/>
  <c r="K28" i="199"/>
  <c r="I79" i="204"/>
  <c r="I81" i="204" s="1"/>
  <c r="J90" i="194"/>
  <c r="J92" i="194" s="1"/>
  <c r="I79" i="197"/>
  <c r="I81" i="197" s="1"/>
  <c r="G95" i="189"/>
  <c r="K28" i="202"/>
  <c r="J76" i="202"/>
  <c r="J77" i="202" s="1"/>
  <c r="H67" i="195"/>
  <c r="H69" i="195" s="1"/>
  <c r="H71" i="195" s="1"/>
  <c r="J76" i="195"/>
  <c r="J77" i="195" s="1"/>
  <c r="K28" i="195"/>
  <c r="I67" i="202"/>
  <c r="I69" i="202" s="1"/>
  <c r="I70" i="202"/>
  <c r="I79" i="198"/>
  <c r="I81" i="198" s="1"/>
  <c r="J76" i="196"/>
  <c r="J77" i="196" s="1"/>
  <c r="K28" i="196"/>
  <c r="H78" i="191"/>
  <c r="H80" i="191" s="1"/>
  <c r="H82" i="191" s="1"/>
  <c r="J90" i="203"/>
  <c r="J92" i="203" s="1"/>
  <c r="H78" i="186"/>
  <c r="H80" i="186" s="1"/>
  <c r="H82" i="186" s="1"/>
  <c r="I89" i="186"/>
  <c r="I91" i="186" s="1"/>
  <c r="I93" i="186" s="1"/>
  <c r="K27" i="191"/>
  <c r="J65" i="191"/>
  <c r="J66" i="191" s="1"/>
  <c r="K87" i="201"/>
  <c r="K88" i="201" s="1"/>
  <c r="L29" i="201"/>
  <c r="L87" i="201" s="1"/>
  <c r="L88" i="201" s="1"/>
  <c r="I68" i="204"/>
  <c r="I70" i="204" s="1"/>
  <c r="I79" i="189"/>
  <c r="I81" i="189" s="1"/>
  <c r="H67" i="187"/>
  <c r="H69" i="187" s="1"/>
  <c r="H71" i="187" s="1"/>
  <c r="K28" i="194"/>
  <c r="J76" i="194"/>
  <c r="J77" i="194" s="1"/>
  <c r="K27" i="201"/>
  <c r="J65" i="201"/>
  <c r="J66" i="201" s="1"/>
  <c r="I89" i="199"/>
  <c r="I91" i="199" s="1"/>
  <c r="I93" i="199" s="1"/>
  <c r="J65" i="195"/>
  <c r="J66" i="195" s="1"/>
  <c r="K27" i="195"/>
  <c r="I89" i="200"/>
  <c r="I91" i="200" s="1"/>
  <c r="I93" i="200" s="1"/>
  <c r="I79" i="200"/>
  <c r="I81" i="200" s="1"/>
  <c r="I89" i="190"/>
  <c r="I91" i="190" s="1"/>
  <c r="I93" i="190" s="1"/>
  <c r="K27" i="186"/>
  <c r="J65" i="186"/>
  <c r="J66" i="186" s="1"/>
  <c r="K28" i="193"/>
  <c r="J76" i="193"/>
  <c r="J77" i="193" s="1"/>
  <c r="K27" i="196"/>
  <c r="J65" i="196"/>
  <c r="J66" i="196" s="1"/>
  <c r="J68" i="196" s="1"/>
  <c r="I89" i="191"/>
  <c r="I91" i="191" s="1"/>
  <c r="I93" i="191" s="1"/>
  <c r="J90" i="195"/>
  <c r="J92" i="195" s="1"/>
  <c r="I89" i="201"/>
  <c r="I91" i="201" s="1"/>
  <c r="I93" i="201" s="1"/>
  <c r="J76" i="187"/>
  <c r="J77" i="187" s="1"/>
  <c r="K28" i="187"/>
  <c r="I67" i="203"/>
  <c r="I69" i="203" s="1"/>
  <c r="I70" i="203"/>
  <c r="K87" i="188"/>
  <c r="K88" i="188" s="1"/>
  <c r="L29" i="188"/>
  <c r="L87" i="188" s="1"/>
  <c r="L88" i="188" s="1"/>
  <c r="I89" i="189"/>
  <c r="I91" i="189" s="1"/>
  <c r="I93" i="189" s="1"/>
  <c r="K28" i="203"/>
  <c r="J76" i="203"/>
  <c r="J77" i="203" s="1"/>
  <c r="H67" i="197"/>
  <c r="H69" i="197" s="1"/>
  <c r="H71" i="197" s="1"/>
  <c r="J65" i="189"/>
  <c r="J66" i="189" s="1"/>
  <c r="K27" i="189"/>
  <c r="I79" i="199"/>
  <c r="I81" i="199" s="1"/>
  <c r="J90" i="200"/>
  <c r="J92" i="200" s="1"/>
  <c r="I89" i="192"/>
  <c r="I91" i="192" s="1"/>
  <c r="I93" i="192" s="1"/>
  <c r="K87" i="189"/>
  <c r="K88" i="189" s="1"/>
  <c r="L29" i="189"/>
  <c r="L87" i="189" s="1"/>
  <c r="L88" i="189" s="1"/>
  <c r="H78" i="200"/>
  <c r="H80" i="200" s="1"/>
  <c r="H82" i="200" s="1"/>
  <c r="K87" i="190"/>
  <c r="K88" i="190" s="1"/>
  <c r="L29" i="190"/>
  <c r="L87" i="190" s="1"/>
  <c r="L88" i="190" s="1"/>
  <c r="I89" i="202"/>
  <c r="I91" i="202" s="1"/>
  <c r="I93" i="202" s="1"/>
  <c r="K28" i="204"/>
  <c r="J76" i="204"/>
  <c r="J77" i="204" s="1"/>
  <c r="I89" i="204"/>
  <c r="I91" i="204" s="1"/>
  <c r="I93" i="204" s="1"/>
  <c r="K87" i="194"/>
  <c r="K88" i="194" s="1"/>
  <c r="L29" i="194"/>
  <c r="L87" i="194" s="1"/>
  <c r="L88" i="194" s="1"/>
  <c r="K87" i="197"/>
  <c r="K88" i="197" s="1"/>
  <c r="L29" i="197"/>
  <c r="L87" i="197" s="1"/>
  <c r="L88" i="197" s="1"/>
  <c r="I68" i="197"/>
  <c r="I70" i="197" s="1"/>
  <c r="K27" i="200"/>
  <c r="J65" i="200"/>
  <c r="J66" i="200" s="1"/>
  <c r="L29" i="196"/>
  <c r="L87" i="196" s="1"/>
  <c r="L88" i="196" s="1"/>
  <c r="K87" i="196"/>
  <c r="K88" i="196" s="1"/>
  <c r="J65" i="188"/>
  <c r="J66" i="188" s="1"/>
  <c r="K27" i="188"/>
  <c r="K86" i="185"/>
  <c r="K87" i="185" s="1"/>
  <c r="L29" i="185"/>
  <c r="L86" i="185" s="1"/>
  <c r="L87" i="185" s="1"/>
  <c r="J75" i="185"/>
  <c r="J76" i="185" s="1"/>
  <c r="K28" i="185"/>
  <c r="I78" i="185"/>
  <c r="I80" i="185" s="1"/>
  <c r="I67" i="185"/>
  <c r="I69" i="185" s="1"/>
  <c r="J89" i="185"/>
  <c r="J91" i="185" s="1"/>
  <c r="I88" i="185"/>
  <c r="I90" i="185" s="1"/>
  <c r="I92" i="185" s="1"/>
  <c r="K27" i="185"/>
  <c r="J64" i="185"/>
  <c r="J65" i="185" s="1"/>
  <c r="H70" i="185"/>
  <c r="C13" i="131"/>
  <c r="C13" i="133"/>
  <c r="C13" i="132"/>
  <c r="C13" i="130"/>
  <c r="C14" i="102"/>
  <c r="C64" i="128"/>
  <c r="C14" i="128"/>
  <c r="C318" i="86"/>
  <c r="C339" i="86" s="1"/>
  <c r="C355" i="86" s="1"/>
  <c r="C302" i="86"/>
  <c r="C318" i="139"/>
  <c r="C339" i="139" s="1"/>
  <c r="C355" i="139" s="1"/>
  <c r="C302" i="139"/>
  <c r="C318" i="148"/>
  <c r="C339" i="148" s="1"/>
  <c r="C355" i="148" s="1"/>
  <c r="C302" i="148"/>
  <c r="K13" i="131"/>
  <c r="K13" i="133"/>
  <c r="K13" i="132"/>
  <c r="K13" i="130"/>
  <c r="K14" i="102"/>
  <c r="K64" i="128"/>
  <c r="K14" i="128"/>
  <c r="K302" i="86"/>
  <c r="K318" i="86" s="1"/>
  <c r="K339" i="86" s="1"/>
  <c r="K355" i="86" s="1"/>
  <c r="N14" i="102"/>
  <c r="N13" i="131"/>
  <c r="N13" i="133"/>
  <c r="N13" i="132"/>
  <c r="N64" i="128"/>
  <c r="N14" i="128"/>
  <c r="N302" i="86"/>
  <c r="N318" i="86" s="1"/>
  <c r="N339" i="86" s="1"/>
  <c r="N355" i="86" s="1"/>
  <c r="N13" i="130"/>
  <c r="J14" i="102"/>
  <c r="J13" i="131"/>
  <c r="J13" i="133"/>
  <c r="J13" i="132"/>
  <c r="J13" i="130"/>
  <c r="J64" i="128"/>
  <c r="J14" i="128"/>
  <c r="J302" i="86"/>
  <c r="J318" i="86" s="1"/>
  <c r="J339" i="86" s="1"/>
  <c r="J355" i="86" s="1"/>
  <c r="D13" i="133"/>
  <c r="D13" i="132"/>
  <c r="D13" i="130"/>
  <c r="D14" i="102"/>
  <c r="D13" i="131"/>
  <c r="D64" i="128"/>
  <c r="D14" i="128"/>
  <c r="C66" i="209" s="1"/>
  <c r="D302" i="86"/>
  <c r="D318" i="86" s="1"/>
  <c r="D339" i="86" s="1"/>
  <c r="D355" i="86" s="1"/>
  <c r="H13" i="133"/>
  <c r="H13" i="132"/>
  <c r="H13" i="130"/>
  <c r="H14" i="102"/>
  <c r="H13" i="131"/>
  <c r="H64" i="128"/>
  <c r="H14" i="128"/>
  <c r="H302" i="86"/>
  <c r="H318" i="86" s="1"/>
  <c r="H339" i="86" s="1"/>
  <c r="H355" i="86" s="1"/>
  <c r="F14" i="102"/>
  <c r="F13" i="131"/>
  <c r="F13" i="133"/>
  <c r="F13" i="132"/>
  <c r="F13" i="130"/>
  <c r="F64" i="128"/>
  <c r="F14" i="128"/>
  <c r="F302" i="86"/>
  <c r="F318" i="86" s="1"/>
  <c r="F339" i="86" s="1"/>
  <c r="F355" i="86" s="1"/>
  <c r="C302" i="140"/>
  <c r="C318" i="140"/>
  <c r="C339" i="140" s="1"/>
  <c r="C355" i="140" s="1"/>
  <c r="E13" i="130"/>
  <c r="E14" i="102"/>
  <c r="E13" i="131"/>
  <c r="E13" i="132"/>
  <c r="E14" i="128"/>
  <c r="E64" i="128"/>
  <c r="E13" i="133"/>
  <c r="E302" i="86"/>
  <c r="E318" i="86" s="1"/>
  <c r="E339" i="86" s="1"/>
  <c r="E355" i="86" s="1"/>
  <c r="M13" i="130"/>
  <c r="M14" i="102"/>
  <c r="M13" i="131"/>
  <c r="M13" i="133"/>
  <c r="M13" i="132"/>
  <c r="M14" i="128"/>
  <c r="M64" i="128"/>
  <c r="M302" i="86"/>
  <c r="M318" i="86" s="1"/>
  <c r="M339" i="86" s="1"/>
  <c r="M355" i="86" s="1"/>
  <c r="C318" i="135"/>
  <c r="C339" i="135" s="1"/>
  <c r="C355" i="135" s="1"/>
  <c r="C302" i="135"/>
  <c r="C318" i="142"/>
  <c r="C339" i="142" s="1"/>
  <c r="C355" i="142" s="1"/>
  <c r="C302" i="142"/>
  <c r="C318" i="141"/>
  <c r="C339" i="141" s="1"/>
  <c r="C355" i="141" s="1"/>
  <c r="C302" i="141"/>
  <c r="C318" i="146"/>
  <c r="C339" i="146" s="1"/>
  <c r="C355" i="146" s="1"/>
  <c r="C302" i="146"/>
  <c r="C318" i="143"/>
  <c r="C339" i="143" s="1"/>
  <c r="C355" i="143" s="1"/>
  <c r="C302" i="143"/>
  <c r="C318" i="137"/>
  <c r="C339" i="137" s="1"/>
  <c r="C355" i="137" s="1"/>
  <c r="C302" i="137"/>
  <c r="C318" i="147"/>
  <c r="C339" i="147" s="1"/>
  <c r="C355" i="147" s="1"/>
  <c r="C302" i="147"/>
  <c r="C318" i="149"/>
  <c r="C339" i="149" s="1"/>
  <c r="C355" i="149" s="1"/>
  <c r="C302" i="149"/>
  <c r="C318" i="151"/>
  <c r="C339" i="151" s="1"/>
  <c r="C355" i="151" s="1"/>
  <c r="C302" i="151"/>
  <c r="C318" i="150"/>
  <c r="C339" i="150" s="1"/>
  <c r="C355" i="150" s="1"/>
  <c r="C302" i="150"/>
  <c r="C318" i="145"/>
  <c r="C339" i="145" s="1"/>
  <c r="C355" i="145" s="1"/>
  <c r="C302" i="145"/>
  <c r="L13" i="133"/>
  <c r="L13" i="132"/>
  <c r="L13" i="130"/>
  <c r="L14" i="102"/>
  <c r="L64" i="128"/>
  <c r="L14" i="128"/>
  <c r="L302" i="86"/>
  <c r="L318" i="86" s="1"/>
  <c r="L339" i="86" s="1"/>
  <c r="L355" i="86" s="1"/>
  <c r="L13" i="131"/>
  <c r="C318" i="162"/>
  <c r="C339" i="162" s="1"/>
  <c r="C355" i="162" s="1"/>
  <c r="C302" i="162"/>
  <c r="C318" i="144"/>
  <c r="C339" i="144" s="1"/>
  <c r="C355" i="144" s="1"/>
  <c r="C302" i="144"/>
  <c r="G13" i="131"/>
  <c r="G13" i="133"/>
  <c r="G13" i="132"/>
  <c r="G13" i="130"/>
  <c r="G14" i="102"/>
  <c r="G64" i="128"/>
  <c r="G14" i="128"/>
  <c r="G302" i="86"/>
  <c r="G318" i="86" s="1"/>
  <c r="G339" i="86" s="1"/>
  <c r="G355" i="86" s="1"/>
  <c r="C318" i="134"/>
  <c r="C339" i="134" s="1"/>
  <c r="C355" i="134" s="1"/>
  <c r="C302" i="134"/>
  <c r="C318" i="138"/>
  <c r="C339" i="138" s="1"/>
  <c r="C355" i="138" s="1"/>
  <c r="C302" i="138"/>
  <c r="I13" i="130"/>
  <c r="I14" i="102"/>
  <c r="I13" i="131"/>
  <c r="I13" i="132"/>
  <c r="I13" i="133"/>
  <c r="I14" i="128"/>
  <c r="I64" i="128"/>
  <c r="I302" i="86"/>
  <c r="I318" i="86" s="1"/>
  <c r="I339" i="86" s="1"/>
  <c r="I355" i="86" s="1"/>
  <c r="C302" i="136"/>
  <c r="C318" i="136"/>
  <c r="C339" i="136" s="1"/>
  <c r="C355" i="136" s="1"/>
  <c r="H95" i="190" l="1"/>
  <c r="L260" i="152"/>
  <c r="Y41" i="104"/>
  <c r="Y46" i="104" s="1"/>
  <c r="Y38" i="104"/>
  <c r="Z37" i="104"/>
  <c r="R75" i="104"/>
  <c r="R76" i="104" s="1"/>
  <c r="U196" i="95" s="1"/>
  <c r="AA34" i="104"/>
  <c r="AL174" i="95"/>
  <c r="M261" i="152"/>
  <c r="H95" i="204"/>
  <c r="I78" i="195"/>
  <c r="I80" i="195" s="1"/>
  <c r="I82" i="195" s="1"/>
  <c r="H335" i="92"/>
  <c r="H386" i="92" s="1"/>
  <c r="H333" i="92"/>
  <c r="H384" i="92" s="1"/>
  <c r="J89" i="193"/>
  <c r="J91" i="193" s="1"/>
  <c r="J93" i="193" s="1"/>
  <c r="J89" i="192"/>
  <c r="J91" i="192" s="1"/>
  <c r="J93" i="192" s="1"/>
  <c r="I78" i="191"/>
  <c r="I80" i="191" s="1"/>
  <c r="I82" i="191" s="1"/>
  <c r="H95" i="193"/>
  <c r="J89" i="189"/>
  <c r="J91" i="189" s="1"/>
  <c r="J93" i="189" s="1"/>
  <c r="I78" i="203"/>
  <c r="I80" i="203" s="1"/>
  <c r="I82" i="203" s="1"/>
  <c r="H95" i="187"/>
  <c r="H95" i="203"/>
  <c r="H95" i="197"/>
  <c r="H95" i="198"/>
  <c r="H95" i="192"/>
  <c r="I78" i="190"/>
  <c r="I80" i="190" s="1"/>
  <c r="I82" i="190" s="1"/>
  <c r="H95" i="199"/>
  <c r="H95" i="196"/>
  <c r="H94" i="185"/>
  <c r="H95" i="200"/>
  <c r="H95" i="191"/>
  <c r="J88" i="185"/>
  <c r="J90" i="185" s="1"/>
  <c r="J92" i="185" s="1"/>
  <c r="H95" i="195"/>
  <c r="I67" i="197"/>
  <c r="I69" i="197" s="1"/>
  <c r="I71" i="197" s="1"/>
  <c r="J89" i="200"/>
  <c r="J91" i="200" s="1"/>
  <c r="J93" i="200" s="1"/>
  <c r="H95" i="202"/>
  <c r="I78" i="192"/>
  <c r="I80" i="192" s="1"/>
  <c r="I82" i="192" s="1"/>
  <c r="I67" i="192"/>
  <c r="I69" i="192" s="1"/>
  <c r="I71" i="192" s="1"/>
  <c r="L241" i="209"/>
  <c r="L242" i="209" s="1"/>
  <c r="A242" i="209" s="1"/>
  <c r="A10" i="209" s="1"/>
  <c r="M96" i="68" s="1"/>
  <c r="H95" i="194"/>
  <c r="I77" i="185"/>
  <c r="I79" i="185" s="1"/>
  <c r="I81" i="185" s="1"/>
  <c r="I71" i="203"/>
  <c r="I67" i="193"/>
  <c r="I69" i="193" s="1"/>
  <c r="I71" i="193" s="1"/>
  <c r="J89" i="187"/>
  <c r="J91" i="187" s="1"/>
  <c r="J93" i="187" s="1"/>
  <c r="I71" i="191"/>
  <c r="J89" i="186"/>
  <c r="J91" i="186" s="1"/>
  <c r="J93" i="186" s="1"/>
  <c r="J89" i="204"/>
  <c r="J91" i="204" s="1"/>
  <c r="J93" i="204" s="1"/>
  <c r="I78" i="201"/>
  <c r="I80" i="201" s="1"/>
  <c r="I82" i="201" s="1"/>
  <c r="H95" i="188"/>
  <c r="D20" i="88"/>
  <c r="D19" i="127" s="1"/>
  <c r="D36" i="143"/>
  <c r="D369" i="143" s="1"/>
  <c r="D36" i="147"/>
  <c r="D369" i="147" s="1"/>
  <c r="D53" i="88"/>
  <c r="D15" i="146" s="1"/>
  <c r="H334" i="92"/>
  <c r="H360" i="92" s="1"/>
  <c r="H331" i="92"/>
  <c r="H357" i="92" s="1"/>
  <c r="H327" i="92"/>
  <c r="H378" i="92" s="1"/>
  <c r="H453" i="92" s="1"/>
  <c r="C33" i="127"/>
  <c r="H338" i="92"/>
  <c r="H364" i="92" s="1"/>
  <c r="H322" i="92"/>
  <c r="H348" i="92" s="1"/>
  <c r="H330" i="92"/>
  <c r="H381" i="92" s="1"/>
  <c r="H324" i="92"/>
  <c r="H350" i="92" s="1"/>
  <c r="H336" i="92"/>
  <c r="H387" i="92" s="1"/>
  <c r="J303" i="92"/>
  <c r="J332" i="92" s="1"/>
  <c r="H326" i="92"/>
  <c r="H352" i="92" s="1"/>
  <c r="H325" i="92"/>
  <c r="H376" i="92" s="1"/>
  <c r="I310" i="92"/>
  <c r="I311" i="92" s="1"/>
  <c r="E481" i="92"/>
  <c r="E508" i="92" s="1"/>
  <c r="E541" i="92" s="1"/>
  <c r="E591" i="92" s="1"/>
  <c r="E641" i="92" s="1"/>
  <c r="E36" i="144" s="1"/>
  <c r="E369" i="144" s="1"/>
  <c r="D36" i="146"/>
  <c r="D369" i="146" s="1"/>
  <c r="F365" i="92"/>
  <c r="F366" i="92" s="1"/>
  <c r="F390" i="92"/>
  <c r="F409" i="92" s="1"/>
  <c r="T321" i="92"/>
  <c r="F340" i="92"/>
  <c r="D27" i="88"/>
  <c r="E51" i="88" s="1"/>
  <c r="E15" i="144" s="1"/>
  <c r="C369" i="147"/>
  <c r="C369" i="151"/>
  <c r="D22" i="88"/>
  <c r="E46" i="88" s="1"/>
  <c r="E15" i="139" s="1"/>
  <c r="D36" i="138"/>
  <c r="D369" i="138" s="1"/>
  <c r="D36" i="141"/>
  <c r="D369" i="141" s="1"/>
  <c r="E470" i="92"/>
  <c r="E497" i="92" s="1"/>
  <c r="C24" i="127"/>
  <c r="D18" i="88"/>
  <c r="E42" i="88" s="1"/>
  <c r="E15" i="135" s="1"/>
  <c r="D54" i="88"/>
  <c r="D15" i="147" s="1"/>
  <c r="T323" i="92"/>
  <c r="T332" i="92"/>
  <c r="T328" i="92"/>
  <c r="T337" i="92"/>
  <c r="C294" i="138"/>
  <c r="C331" i="138" s="1"/>
  <c r="E25" i="88"/>
  <c r="E36" i="162"/>
  <c r="E369" i="162" s="1"/>
  <c r="I374" i="92"/>
  <c r="I449" i="92" s="1"/>
  <c r="I349" i="92"/>
  <c r="C296" i="146"/>
  <c r="C371" i="146"/>
  <c r="H382" i="92"/>
  <c r="C31" i="127"/>
  <c r="D56" i="88"/>
  <c r="D15" i="149" s="1"/>
  <c r="G460" i="92"/>
  <c r="X333" i="92"/>
  <c r="G452" i="92"/>
  <c r="I324" i="92"/>
  <c r="Z39" i="227"/>
  <c r="X83" i="227" s="1"/>
  <c r="X85" i="227" s="1"/>
  <c r="X87" i="227" s="1"/>
  <c r="Z33" i="227"/>
  <c r="D48" i="88"/>
  <c r="D15" i="142" s="1"/>
  <c r="C23" i="127"/>
  <c r="C369" i="137"/>
  <c r="C294" i="137"/>
  <c r="F452" i="92"/>
  <c r="D17" i="88"/>
  <c r="D36" i="134"/>
  <c r="D369" i="134" s="1"/>
  <c r="I325" i="92"/>
  <c r="AB20" i="93"/>
  <c r="AB34" i="93"/>
  <c r="H355" i="92"/>
  <c r="H380" i="92"/>
  <c r="K148" i="92"/>
  <c r="K302" i="92" s="1"/>
  <c r="K143" i="92"/>
  <c r="K297" i="92" s="1"/>
  <c r="K140" i="92"/>
  <c r="K141" i="92"/>
  <c r="K295" i="92" s="1"/>
  <c r="K145" i="92"/>
  <c r="K139" i="92"/>
  <c r="K293" i="92" s="1"/>
  <c r="K149" i="92"/>
  <c r="K152" i="92"/>
  <c r="K306" i="92" s="1"/>
  <c r="K154" i="92"/>
  <c r="K308" i="92" s="1"/>
  <c r="K156" i="92"/>
  <c r="K153" i="92"/>
  <c r="K307" i="92" s="1"/>
  <c r="K144" i="92"/>
  <c r="K298" i="92" s="1"/>
  <c r="K146" i="92"/>
  <c r="K300" i="92" s="1"/>
  <c r="K155" i="92"/>
  <c r="K309" i="92" s="1"/>
  <c r="K150" i="92"/>
  <c r="K304" i="92" s="1"/>
  <c r="K151" i="92"/>
  <c r="K305" i="92" s="1"/>
  <c r="K138" i="92"/>
  <c r="K137" i="92"/>
  <c r="K291" i="92" s="1"/>
  <c r="K147" i="92"/>
  <c r="K301" i="92" s="1"/>
  <c r="K142" i="92"/>
  <c r="K296" i="92" s="1"/>
  <c r="E488" i="92"/>
  <c r="E515" i="92" s="1"/>
  <c r="E548" i="92" s="1"/>
  <c r="E598" i="92" s="1"/>
  <c r="E648" i="92" s="1"/>
  <c r="G459" i="92"/>
  <c r="D530" i="92"/>
  <c r="D516" i="92"/>
  <c r="D517" i="92" s="1"/>
  <c r="I331" i="92"/>
  <c r="I322" i="92"/>
  <c r="C26" i="127"/>
  <c r="D51" i="88"/>
  <c r="D15" i="144" s="1"/>
  <c r="G446" i="92"/>
  <c r="C17" i="127"/>
  <c r="D42" i="88"/>
  <c r="D15" i="135" s="1"/>
  <c r="D20" i="127"/>
  <c r="E45" i="88"/>
  <c r="E15" i="138" s="1"/>
  <c r="E50" i="88"/>
  <c r="E15" i="143" s="1"/>
  <c r="D25" i="127"/>
  <c r="G456" i="92"/>
  <c r="I358" i="92"/>
  <c r="I383" i="92"/>
  <c r="I458" i="92" s="1"/>
  <c r="D22" i="127"/>
  <c r="E47" i="88"/>
  <c r="E15" i="141" s="1"/>
  <c r="D46" i="88"/>
  <c r="D15" i="139" s="1"/>
  <c r="C21" i="127"/>
  <c r="D29" i="127"/>
  <c r="E54" i="88"/>
  <c r="E15" i="147" s="1"/>
  <c r="H353" i="92"/>
  <c r="P68" i="113"/>
  <c r="P69" i="113" s="1"/>
  <c r="S197" i="95" s="1"/>
  <c r="X37" i="113"/>
  <c r="AJ176" i="95"/>
  <c r="K267" i="152"/>
  <c r="J294" i="92"/>
  <c r="J323" i="92" s="1"/>
  <c r="X324" i="92"/>
  <c r="X338" i="92"/>
  <c r="J337" i="92"/>
  <c r="X329" i="92"/>
  <c r="J299" i="92"/>
  <c r="J328" i="92" s="1"/>
  <c r="G462" i="92"/>
  <c r="I372" i="92"/>
  <c r="I447" i="92" s="1"/>
  <c r="I347" i="92"/>
  <c r="Z64" i="155"/>
  <c r="Z69" i="155" s="1"/>
  <c r="Z81" i="155"/>
  <c r="C369" i="142"/>
  <c r="C294" i="142"/>
  <c r="D44" i="88"/>
  <c r="D15" i="137" s="1"/>
  <c r="C19" i="127"/>
  <c r="D36" i="145"/>
  <c r="D369" i="145" s="1"/>
  <c r="D28" i="88"/>
  <c r="H361" i="92"/>
  <c r="I330" i="92"/>
  <c r="D31" i="127"/>
  <c r="E56" i="88"/>
  <c r="E15" i="149" s="1"/>
  <c r="C369" i="145"/>
  <c r="C294" i="145"/>
  <c r="C369" i="134"/>
  <c r="C294" i="134"/>
  <c r="C296" i="147"/>
  <c r="C371" i="147"/>
  <c r="G453" i="92"/>
  <c r="I327" i="92"/>
  <c r="AA53" i="108"/>
  <c r="Z57" i="155"/>
  <c r="Z63" i="155" s="1"/>
  <c r="Z44" i="93"/>
  <c r="C369" i="135"/>
  <c r="C294" i="135"/>
  <c r="I329" i="92"/>
  <c r="D55" i="88"/>
  <c r="D15" i="148" s="1"/>
  <c r="C30" i="127"/>
  <c r="C369" i="139"/>
  <c r="C294" i="139"/>
  <c r="C296" i="151"/>
  <c r="C371" i="151"/>
  <c r="J266" i="152"/>
  <c r="W41" i="113"/>
  <c r="W46" i="113" s="1"/>
  <c r="W56" i="113" s="1"/>
  <c r="W38" i="113"/>
  <c r="S60" i="217"/>
  <c r="Y75" i="155"/>
  <c r="X123" i="155"/>
  <c r="X125" i="155" s="1"/>
  <c r="X129" i="155" s="1"/>
  <c r="D36" i="148"/>
  <c r="D369" i="148" s="1"/>
  <c r="D31" i="88"/>
  <c r="E466" i="92"/>
  <c r="E487" i="92"/>
  <c r="E514" i="92" s="1"/>
  <c r="E547" i="92" s="1"/>
  <c r="E597" i="92" s="1"/>
  <c r="E647" i="92" s="1"/>
  <c r="E471" i="92"/>
  <c r="E498" i="92" s="1"/>
  <c r="E531" i="92" s="1"/>
  <c r="E581" i="92" s="1"/>
  <c r="E631" i="92" s="1"/>
  <c r="E478" i="92"/>
  <c r="E505" i="92" s="1"/>
  <c r="E538" i="92" s="1"/>
  <c r="E588" i="92" s="1"/>
  <c r="E638" i="92" s="1"/>
  <c r="E472" i="92"/>
  <c r="E499" i="92" s="1"/>
  <c r="E532" i="92" s="1"/>
  <c r="E582" i="92" s="1"/>
  <c r="E632" i="92" s="1"/>
  <c r="E475" i="92"/>
  <c r="E502" i="92" s="1"/>
  <c r="E535" i="92" s="1"/>
  <c r="E585" i="92" s="1"/>
  <c r="E635" i="92" s="1"/>
  <c r="E473" i="92"/>
  <c r="E500" i="92" s="1"/>
  <c r="E533" i="92" s="1"/>
  <c r="E583" i="92" s="1"/>
  <c r="E633" i="92" s="1"/>
  <c r="E486" i="92"/>
  <c r="E513" i="92" s="1"/>
  <c r="E546" i="92" s="1"/>
  <c r="E596" i="92" s="1"/>
  <c r="E646" i="92" s="1"/>
  <c r="E482" i="92"/>
  <c r="E509" i="92" s="1"/>
  <c r="E542" i="92" s="1"/>
  <c r="E592" i="92" s="1"/>
  <c r="E642" i="92" s="1"/>
  <c r="E485" i="92"/>
  <c r="E512" i="92" s="1"/>
  <c r="E545" i="92" s="1"/>
  <c r="E595" i="92" s="1"/>
  <c r="E645" i="92" s="1"/>
  <c r="E483" i="92"/>
  <c r="E510" i="92" s="1"/>
  <c r="E543" i="92" s="1"/>
  <c r="E593" i="92" s="1"/>
  <c r="E643" i="92" s="1"/>
  <c r="F450" i="92"/>
  <c r="I336" i="92"/>
  <c r="C32" i="127"/>
  <c r="D57" i="88"/>
  <c r="D15" i="150" s="1"/>
  <c r="D36" i="136"/>
  <c r="D369" i="136" s="1"/>
  <c r="D19" i="88"/>
  <c r="D36" i="150"/>
  <c r="D369" i="150" s="1"/>
  <c r="D33" i="88"/>
  <c r="I333" i="92"/>
  <c r="AA28" i="227"/>
  <c r="AA58" i="155"/>
  <c r="AB54" i="108"/>
  <c r="AB38" i="108" s="1"/>
  <c r="AA22" i="93"/>
  <c r="C27" i="127"/>
  <c r="D52" i="88"/>
  <c r="D15" i="145" s="1"/>
  <c r="D41" i="88"/>
  <c r="D15" i="134" s="1"/>
  <c r="C16" i="127"/>
  <c r="E484" i="92"/>
  <c r="E511" i="92" s="1"/>
  <c r="E544" i="92" s="1"/>
  <c r="E594" i="92" s="1"/>
  <c r="E644" i="92" s="1"/>
  <c r="Y20" i="113"/>
  <c r="Y34" i="113" s="1"/>
  <c r="Y37" i="113" s="1"/>
  <c r="G464" i="92"/>
  <c r="G451" i="92"/>
  <c r="I363" i="92"/>
  <c r="I388" i="92"/>
  <c r="I463" i="92" s="1"/>
  <c r="Z33" i="93"/>
  <c r="AA55" i="108"/>
  <c r="Z59" i="155"/>
  <c r="Z65" i="155" s="1"/>
  <c r="D43" i="88"/>
  <c r="D15" i="136" s="1"/>
  <c r="C18" i="127"/>
  <c r="G340" i="92"/>
  <c r="G390" i="92"/>
  <c r="G409" i="92" s="1"/>
  <c r="U323" i="92"/>
  <c r="G341" i="92"/>
  <c r="U332" i="92"/>
  <c r="U321" i="92"/>
  <c r="U328" i="92"/>
  <c r="U337" i="92"/>
  <c r="C369" i="143"/>
  <c r="C294" i="143"/>
  <c r="H371" i="92"/>
  <c r="H346" i="92"/>
  <c r="C296" i="162"/>
  <c r="C371" i="162"/>
  <c r="I338" i="92"/>
  <c r="C369" i="148"/>
  <c r="C294" i="148"/>
  <c r="C369" i="149"/>
  <c r="C294" i="149"/>
  <c r="J157" i="92"/>
  <c r="J158" i="92"/>
  <c r="J292" i="92"/>
  <c r="J321" i="92" s="1"/>
  <c r="X322" i="92"/>
  <c r="C371" i="141"/>
  <c r="C296" i="141"/>
  <c r="E474" i="92"/>
  <c r="E501" i="92" s="1"/>
  <c r="E534" i="92" s="1"/>
  <c r="E584" i="92" s="1"/>
  <c r="E634" i="92" s="1"/>
  <c r="D36" i="162"/>
  <c r="D369" i="162" s="1"/>
  <c r="D25" i="88"/>
  <c r="I320" i="92"/>
  <c r="I334" i="92"/>
  <c r="L80" i="92"/>
  <c r="Z31" i="152"/>
  <c r="Z19" i="113"/>
  <c r="C369" i="150"/>
  <c r="C294" i="150"/>
  <c r="E476" i="92"/>
  <c r="E503" i="92" s="1"/>
  <c r="E536" i="92" s="1"/>
  <c r="E586" i="92" s="1"/>
  <c r="E636" i="92" s="1"/>
  <c r="G455" i="92"/>
  <c r="E480" i="92"/>
  <c r="E507" i="92" s="1"/>
  <c r="E540" i="92" s="1"/>
  <c r="E590" i="92" s="1"/>
  <c r="E640" i="92" s="1"/>
  <c r="E477" i="92"/>
  <c r="E504" i="92" s="1"/>
  <c r="E537" i="92" s="1"/>
  <c r="E587" i="92" s="1"/>
  <c r="E637" i="92" s="1"/>
  <c r="C530" i="92"/>
  <c r="C516" i="92"/>
  <c r="C517" i="92" s="1"/>
  <c r="D36" i="142"/>
  <c r="D369" i="142" s="1"/>
  <c r="D24" i="88"/>
  <c r="D34" i="88"/>
  <c r="D36" i="151"/>
  <c r="D369" i="151" s="1"/>
  <c r="I335" i="92"/>
  <c r="I379" i="92"/>
  <c r="I454" i="92" s="1"/>
  <c r="I354" i="92"/>
  <c r="AA45" i="93"/>
  <c r="AA42" i="93" s="1"/>
  <c r="AA31" i="93"/>
  <c r="D28" i="127"/>
  <c r="E53" i="88"/>
  <c r="E15" i="146" s="1"/>
  <c r="D489" i="92"/>
  <c r="D490" i="92" s="1"/>
  <c r="I326" i="92"/>
  <c r="C369" i="144"/>
  <c r="C294" i="144"/>
  <c r="C369" i="136"/>
  <c r="C294" i="136"/>
  <c r="E415" i="92"/>
  <c r="G365" i="92"/>
  <c r="G366" i="92" s="1"/>
  <c r="G448" i="92"/>
  <c r="D50" i="88"/>
  <c r="D15" i="143" s="1"/>
  <c r="C25" i="127"/>
  <c r="H354" i="92"/>
  <c r="H379" i="92"/>
  <c r="C81" i="211"/>
  <c r="C105" i="211" s="1"/>
  <c r="C129" i="211" s="1"/>
  <c r="C155" i="211" s="1"/>
  <c r="C179" i="211" s="1"/>
  <c r="C203" i="211" s="1"/>
  <c r="C227" i="211" s="1"/>
  <c r="C254" i="211" s="1"/>
  <c r="C94" i="209"/>
  <c r="C118" i="209" s="1"/>
  <c r="I78" i="199"/>
  <c r="I80" i="199" s="1"/>
  <c r="I82" i="199" s="1"/>
  <c r="I78" i="189"/>
  <c r="I80" i="189" s="1"/>
  <c r="I82" i="189" s="1"/>
  <c r="I71" i="202"/>
  <c r="J89" i="199"/>
  <c r="J91" i="199" s="1"/>
  <c r="J93" i="199" s="1"/>
  <c r="J89" i="190"/>
  <c r="J91" i="190" s="1"/>
  <c r="J93" i="190" s="1"/>
  <c r="I71" i="189"/>
  <c r="J89" i="196"/>
  <c r="J91" i="196" s="1"/>
  <c r="J93" i="196" s="1"/>
  <c r="I67" i="195"/>
  <c r="I69" i="195" s="1"/>
  <c r="I71" i="195" s="1"/>
  <c r="J89" i="191"/>
  <c r="J91" i="191" s="1"/>
  <c r="J93" i="191" s="1"/>
  <c r="I78" i="186"/>
  <c r="I80" i="186" s="1"/>
  <c r="I82" i="186" s="1"/>
  <c r="I71" i="201"/>
  <c r="J89" i="197"/>
  <c r="J91" i="197" s="1"/>
  <c r="J93" i="197" s="1"/>
  <c r="I67" i="187"/>
  <c r="I69" i="187" s="1"/>
  <c r="I71" i="187" s="1"/>
  <c r="I66" i="185"/>
  <c r="I68" i="185" s="1"/>
  <c r="I70" i="185" s="1"/>
  <c r="J68" i="188"/>
  <c r="J70" i="188" s="1"/>
  <c r="J68" i="200"/>
  <c r="J70" i="200" s="1"/>
  <c r="L90" i="197"/>
  <c r="L92" i="197" s="1"/>
  <c r="L90" i="190"/>
  <c r="L92" i="190" s="1"/>
  <c r="K90" i="189"/>
  <c r="K92" i="189" s="1"/>
  <c r="L90" i="188"/>
  <c r="L92" i="188" s="1"/>
  <c r="K76" i="187"/>
  <c r="K77" i="187" s="1"/>
  <c r="L28" i="187"/>
  <c r="L76" i="187" s="1"/>
  <c r="L77" i="187" s="1"/>
  <c r="J67" i="196"/>
  <c r="J69" i="196" s="1"/>
  <c r="J70" i="196"/>
  <c r="J68" i="186"/>
  <c r="J70" i="186" s="1"/>
  <c r="L28" i="194"/>
  <c r="L76" i="194" s="1"/>
  <c r="L77" i="194" s="1"/>
  <c r="K76" i="194"/>
  <c r="K77" i="194" s="1"/>
  <c r="K76" i="196"/>
  <c r="K77" i="196" s="1"/>
  <c r="L28" i="196"/>
  <c r="L76" i="196" s="1"/>
  <c r="L77" i="196" s="1"/>
  <c r="H95" i="186"/>
  <c r="J79" i="195"/>
  <c r="J81" i="195" s="1"/>
  <c r="L90" i="195"/>
  <c r="L92" i="195" s="1"/>
  <c r="J68" i="204"/>
  <c r="J70" i="204" s="1"/>
  <c r="L90" i="203"/>
  <c r="L92" i="203" s="1"/>
  <c r="K65" i="192"/>
  <c r="K66" i="192" s="1"/>
  <c r="L27" i="192"/>
  <c r="L65" i="192" s="1"/>
  <c r="L66" i="192" s="1"/>
  <c r="J68" i="190"/>
  <c r="J70" i="190" s="1"/>
  <c r="K65" i="203"/>
  <c r="K66" i="203" s="1"/>
  <c r="K68" i="203" s="1"/>
  <c r="L27" i="203"/>
  <c r="L65" i="203" s="1"/>
  <c r="L66" i="203" s="1"/>
  <c r="J68" i="202"/>
  <c r="J70" i="202" s="1"/>
  <c r="J79" i="190"/>
  <c r="J81" i="190" s="1"/>
  <c r="K90" i="204"/>
  <c r="K92" i="204" s="1"/>
  <c r="K65" i="199"/>
  <c r="K66" i="199" s="1"/>
  <c r="L27" i="199"/>
  <c r="L65" i="199" s="1"/>
  <c r="L66" i="199" s="1"/>
  <c r="L68" i="199" s="1"/>
  <c r="L90" i="191"/>
  <c r="L92" i="191" s="1"/>
  <c r="K76" i="188"/>
  <c r="K77" i="188" s="1"/>
  <c r="L28" i="188"/>
  <c r="L76" i="188" s="1"/>
  <c r="L77" i="188" s="1"/>
  <c r="K90" i="199"/>
  <c r="K92" i="199" s="1"/>
  <c r="K76" i="192"/>
  <c r="K77" i="192" s="1"/>
  <c r="L28" i="192"/>
  <c r="L76" i="192" s="1"/>
  <c r="L77" i="192" s="1"/>
  <c r="K90" i="196"/>
  <c r="K92" i="196" s="1"/>
  <c r="L27" i="200"/>
  <c r="L65" i="200" s="1"/>
  <c r="L66" i="200" s="1"/>
  <c r="K65" i="200"/>
  <c r="K66" i="200" s="1"/>
  <c r="K90" i="197"/>
  <c r="K92" i="197" s="1"/>
  <c r="J79" i="204"/>
  <c r="J81" i="204" s="1"/>
  <c r="K90" i="190"/>
  <c r="K92" i="190" s="1"/>
  <c r="J79" i="203"/>
  <c r="J81" i="203" s="1"/>
  <c r="K90" i="188"/>
  <c r="K92" i="188" s="1"/>
  <c r="J79" i="187"/>
  <c r="J81" i="187" s="1"/>
  <c r="L27" i="196"/>
  <c r="L65" i="196" s="1"/>
  <c r="L66" i="196" s="1"/>
  <c r="L68" i="196" s="1"/>
  <c r="K65" i="196"/>
  <c r="K66" i="196" s="1"/>
  <c r="K68" i="196" s="1"/>
  <c r="L27" i="186"/>
  <c r="L65" i="186" s="1"/>
  <c r="L66" i="186" s="1"/>
  <c r="L68" i="186" s="1"/>
  <c r="K65" i="186"/>
  <c r="K66" i="186" s="1"/>
  <c r="K68" i="186" s="1"/>
  <c r="J68" i="201"/>
  <c r="J70" i="201" s="1"/>
  <c r="I67" i="204"/>
  <c r="I69" i="204" s="1"/>
  <c r="I71" i="204" s="1"/>
  <c r="J68" i="191"/>
  <c r="J70" i="191" s="1"/>
  <c r="J79" i="196"/>
  <c r="J81" i="196" s="1"/>
  <c r="I78" i="204"/>
  <c r="I80" i="204" s="1"/>
  <c r="I82" i="204" s="1"/>
  <c r="K76" i="199"/>
  <c r="K77" i="199" s="1"/>
  <c r="L28" i="199"/>
  <c r="L76" i="199" s="1"/>
  <c r="L77" i="199" s="1"/>
  <c r="J68" i="198"/>
  <c r="J70" i="198" s="1"/>
  <c r="I78" i="194"/>
  <c r="I80" i="194" s="1"/>
  <c r="I82" i="194" s="1"/>
  <c r="K90" i="198"/>
  <c r="K92" i="198" s="1"/>
  <c r="I71" i="188"/>
  <c r="K90" i="200"/>
  <c r="K92" i="200" s="1"/>
  <c r="K65" i="190"/>
  <c r="K66" i="190" s="1"/>
  <c r="L27" i="190"/>
  <c r="L65" i="190" s="1"/>
  <c r="L66" i="190" s="1"/>
  <c r="L68" i="190" s="1"/>
  <c r="J68" i="203"/>
  <c r="J70" i="203" s="1"/>
  <c r="I67" i="186"/>
  <c r="I69" i="186" s="1"/>
  <c r="I71" i="186" s="1"/>
  <c r="L90" i="202"/>
  <c r="L92" i="202" s="1"/>
  <c r="K76" i="189"/>
  <c r="K77" i="189" s="1"/>
  <c r="L28" i="189"/>
  <c r="L76" i="189" s="1"/>
  <c r="L77" i="189" s="1"/>
  <c r="K65" i="193"/>
  <c r="K66" i="193" s="1"/>
  <c r="L27" i="193"/>
  <c r="L65" i="193" s="1"/>
  <c r="L66" i="193" s="1"/>
  <c r="L27" i="202"/>
  <c r="L65" i="202" s="1"/>
  <c r="L66" i="202" s="1"/>
  <c r="K65" i="202"/>
  <c r="K66" i="202" s="1"/>
  <c r="K76" i="190"/>
  <c r="K77" i="190" s="1"/>
  <c r="L28" i="190"/>
  <c r="L76" i="190" s="1"/>
  <c r="L77" i="190" s="1"/>
  <c r="I78" i="187"/>
  <c r="I80" i="187" s="1"/>
  <c r="I82" i="187" s="1"/>
  <c r="K76" i="198"/>
  <c r="K77" i="198" s="1"/>
  <c r="L28" i="198"/>
  <c r="L76" i="198" s="1"/>
  <c r="L77" i="198" s="1"/>
  <c r="J79" i="197"/>
  <c r="J81" i="197" s="1"/>
  <c r="J79" i="186"/>
  <c r="J81" i="186" s="1"/>
  <c r="L90" i="192"/>
  <c r="L92" i="192" s="1"/>
  <c r="L90" i="187"/>
  <c r="L92" i="187" s="1"/>
  <c r="I67" i="196"/>
  <c r="I69" i="196" s="1"/>
  <c r="I71" i="196" s="1"/>
  <c r="I78" i="196"/>
  <c r="I80" i="196" s="1"/>
  <c r="I82" i="196" s="1"/>
  <c r="L90" i="196"/>
  <c r="L92" i="196" s="1"/>
  <c r="L90" i="194"/>
  <c r="L92" i="194" s="1"/>
  <c r="L28" i="204"/>
  <c r="L76" i="204" s="1"/>
  <c r="L77" i="204" s="1"/>
  <c r="K76" i="204"/>
  <c r="K77" i="204" s="1"/>
  <c r="K65" i="189"/>
  <c r="K66" i="189" s="1"/>
  <c r="L27" i="189"/>
  <c r="L65" i="189" s="1"/>
  <c r="L66" i="189" s="1"/>
  <c r="L68" i="189" s="1"/>
  <c r="L28" i="203"/>
  <c r="L76" i="203" s="1"/>
  <c r="L77" i="203" s="1"/>
  <c r="K76" i="203"/>
  <c r="K77" i="203" s="1"/>
  <c r="J79" i="193"/>
  <c r="J81" i="193" s="1"/>
  <c r="L27" i="195"/>
  <c r="L65" i="195" s="1"/>
  <c r="L66" i="195" s="1"/>
  <c r="K65" i="195"/>
  <c r="K66" i="195" s="1"/>
  <c r="L27" i="201"/>
  <c r="L65" i="201" s="1"/>
  <c r="L66" i="201" s="1"/>
  <c r="K65" i="201"/>
  <c r="K66" i="201" s="1"/>
  <c r="L90" i="201"/>
  <c r="L92" i="201" s="1"/>
  <c r="L27" i="191"/>
  <c r="L65" i="191" s="1"/>
  <c r="L66" i="191" s="1"/>
  <c r="K65" i="191"/>
  <c r="K66" i="191" s="1"/>
  <c r="J89" i="203"/>
  <c r="J91" i="203" s="1"/>
  <c r="J93" i="203" s="1"/>
  <c r="J79" i="202"/>
  <c r="J81" i="202" s="1"/>
  <c r="I78" i="197"/>
  <c r="I80" i="197" s="1"/>
  <c r="I82" i="197" s="1"/>
  <c r="J79" i="199"/>
  <c r="J81" i="199" s="1"/>
  <c r="L27" i="198"/>
  <c r="L65" i="198" s="1"/>
  <c r="L66" i="198" s="1"/>
  <c r="K65" i="198"/>
  <c r="K66" i="198" s="1"/>
  <c r="K76" i="200"/>
  <c r="K77" i="200" s="1"/>
  <c r="L28" i="200"/>
  <c r="L76" i="200" s="1"/>
  <c r="L77" i="200" s="1"/>
  <c r="L90" i="198"/>
  <c r="L92" i="198" s="1"/>
  <c r="K65" i="197"/>
  <c r="K66" i="197" s="1"/>
  <c r="L27" i="197"/>
  <c r="L65" i="197" s="1"/>
  <c r="L66" i="197" s="1"/>
  <c r="K65" i="187"/>
  <c r="K66" i="187" s="1"/>
  <c r="L27" i="187"/>
  <c r="L65" i="187" s="1"/>
  <c r="L66" i="187" s="1"/>
  <c r="L90" i="200"/>
  <c r="L92" i="200" s="1"/>
  <c r="J67" i="194"/>
  <c r="J69" i="194" s="1"/>
  <c r="J70" i="194"/>
  <c r="K90" i="186"/>
  <c r="K92" i="186" s="1"/>
  <c r="K90" i="202"/>
  <c r="K92" i="202" s="1"/>
  <c r="J79" i="189"/>
  <c r="J81" i="189" s="1"/>
  <c r="J68" i="193"/>
  <c r="J70" i="193" s="1"/>
  <c r="J79" i="201"/>
  <c r="J81" i="201" s="1"/>
  <c r="J79" i="198"/>
  <c r="J81" i="198" s="1"/>
  <c r="L28" i="197"/>
  <c r="L76" i="197" s="1"/>
  <c r="L77" i="197" s="1"/>
  <c r="K76" i="197"/>
  <c r="K77" i="197" s="1"/>
  <c r="L28" i="186"/>
  <c r="L76" i="186" s="1"/>
  <c r="L77" i="186" s="1"/>
  <c r="K76" i="186"/>
  <c r="K77" i="186" s="1"/>
  <c r="K90" i="192"/>
  <c r="K92" i="192" s="1"/>
  <c r="I67" i="198"/>
  <c r="I69" i="198" s="1"/>
  <c r="I71" i="198" s="1"/>
  <c r="K76" i="191"/>
  <c r="K77" i="191" s="1"/>
  <c r="L28" i="191"/>
  <c r="L76" i="191" s="1"/>
  <c r="L77" i="191" s="1"/>
  <c r="K90" i="193"/>
  <c r="K92" i="193" s="1"/>
  <c r="K90" i="187"/>
  <c r="K92" i="187" s="1"/>
  <c r="J89" i="198"/>
  <c r="J91" i="198" s="1"/>
  <c r="J93" i="198" s="1"/>
  <c r="K65" i="188"/>
  <c r="K66" i="188" s="1"/>
  <c r="L27" i="188"/>
  <c r="L65" i="188" s="1"/>
  <c r="L66" i="188" s="1"/>
  <c r="K90" i="194"/>
  <c r="K92" i="194" s="1"/>
  <c r="L90" i="189"/>
  <c r="L92" i="189" s="1"/>
  <c r="J68" i="189"/>
  <c r="J70" i="189" s="1"/>
  <c r="J89" i="195"/>
  <c r="J91" i="195" s="1"/>
  <c r="J93" i="195" s="1"/>
  <c r="K76" i="193"/>
  <c r="K77" i="193" s="1"/>
  <c r="L28" i="193"/>
  <c r="L76" i="193" s="1"/>
  <c r="L77" i="193" s="1"/>
  <c r="I78" i="200"/>
  <c r="I80" i="200" s="1"/>
  <c r="I82" i="200" s="1"/>
  <c r="J68" i="195"/>
  <c r="J70" i="195" s="1"/>
  <c r="J79" i="194"/>
  <c r="J81" i="194" s="1"/>
  <c r="K90" i="201"/>
  <c r="K92" i="201" s="1"/>
  <c r="I78" i="198"/>
  <c r="I80" i="198" s="1"/>
  <c r="I82" i="198" s="1"/>
  <c r="L28" i="195"/>
  <c r="L76" i="195" s="1"/>
  <c r="L77" i="195" s="1"/>
  <c r="K76" i="195"/>
  <c r="K77" i="195" s="1"/>
  <c r="L28" i="202"/>
  <c r="L76" i="202" s="1"/>
  <c r="L77" i="202" s="1"/>
  <c r="K76" i="202"/>
  <c r="K77" i="202" s="1"/>
  <c r="J89" i="194"/>
  <c r="J91" i="194" s="1"/>
  <c r="J93" i="194" s="1"/>
  <c r="I78" i="188"/>
  <c r="I80" i="188" s="1"/>
  <c r="I82" i="188" s="1"/>
  <c r="K90" i="195"/>
  <c r="K92" i="195" s="1"/>
  <c r="J79" i="200"/>
  <c r="J81" i="200" s="1"/>
  <c r="K65" i="204"/>
  <c r="K66" i="204" s="1"/>
  <c r="L27" i="204"/>
  <c r="L65" i="204" s="1"/>
  <c r="L66" i="204" s="1"/>
  <c r="L68" i="204" s="1"/>
  <c r="K90" i="203"/>
  <c r="K92" i="203" s="1"/>
  <c r="I67" i="200"/>
  <c r="I69" i="200" s="1"/>
  <c r="I71" i="200" s="1"/>
  <c r="J68" i="197"/>
  <c r="J70" i="197" s="1"/>
  <c r="J68" i="192"/>
  <c r="J70" i="192" s="1"/>
  <c r="J67" i="187"/>
  <c r="J69" i="187" s="1"/>
  <c r="J70" i="187"/>
  <c r="L27" i="194"/>
  <c r="L65" i="194" s="1"/>
  <c r="L66" i="194" s="1"/>
  <c r="K65" i="194"/>
  <c r="K66" i="194" s="1"/>
  <c r="L90" i="186"/>
  <c r="L92" i="186" s="1"/>
  <c r="I78" i="193"/>
  <c r="I80" i="193" s="1"/>
  <c r="I82" i="193" s="1"/>
  <c r="L28" i="201"/>
  <c r="L76" i="201" s="1"/>
  <c r="L77" i="201" s="1"/>
  <c r="K76" i="201"/>
  <c r="K77" i="201" s="1"/>
  <c r="J89" i="188"/>
  <c r="J91" i="188" s="1"/>
  <c r="J93" i="188" s="1"/>
  <c r="L90" i="204"/>
  <c r="L92" i="204" s="1"/>
  <c r="J68" i="199"/>
  <c r="J70" i="199" s="1"/>
  <c r="I78" i="202"/>
  <c r="I80" i="202" s="1"/>
  <c r="I82" i="202" s="1"/>
  <c r="H95" i="189"/>
  <c r="K90" i="191"/>
  <c r="K92" i="191" s="1"/>
  <c r="I67" i="190"/>
  <c r="I69" i="190" s="1"/>
  <c r="I71" i="190" s="1"/>
  <c r="J79" i="188"/>
  <c r="J81" i="188" s="1"/>
  <c r="I71" i="194"/>
  <c r="J79" i="191"/>
  <c r="J81" i="191" s="1"/>
  <c r="L90" i="193"/>
  <c r="L92" i="193" s="1"/>
  <c r="J89" i="202"/>
  <c r="J91" i="202" s="1"/>
  <c r="J93" i="202" s="1"/>
  <c r="L90" i="199"/>
  <c r="L92" i="199" s="1"/>
  <c r="J79" i="192"/>
  <c r="J81" i="192" s="1"/>
  <c r="I67" i="199"/>
  <c r="I69" i="199" s="1"/>
  <c r="I71" i="199" s="1"/>
  <c r="J89" i="201"/>
  <c r="J91" i="201" s="1"/>
  <c r="J93" i="201" s="1"/>
  <c r="K75" i="185"/>
  <c r="K76" i="185" s="1"/>
  <c r="L28" i="185"/>
  <c r="L75" i="185" s="1"/>
  <c r="L76" i="185" s="1"/>
  <c r="J78" i="185"/>
  <c r="J80" i="185" s="1"/>
  <c r="L89" i="185"/>
  <c r="L91" i="185" s="1"/>
  <c r="K64" i="185"/>
  <c r="K65" i="185" s="1"/>
  <c r="L27" i="185"/>
  <c r="L64" i="185" s="1"/>
  <c r="L65" i="185" s="1"/>
  <c r="L67" i="185" s="1"/>
  <c r="J67" i="185"/>
  <c r="J69" i="185" s="1"/>
  <c r="K89" i="185"/>
  <c r="K91" i="185" s="1"/>
  <c r="I42" i="102"/>
  <c r="I87" i="102" s="1"/>
  <c r="I37" i="102"/>
  <c r="I33" i="95"/>
  <c r="I75" i="287"/>
  <c r="I80" i="287"/>
  <c r="H42" i="102"/>
  <c r="H87" i="102" s="1"/>
  <c r="H37" i="102"/>
  <c r="H33" i="95"/>
  <c r="H80" i="287"/>
  <c r="H75" i="287"/>
  <c r="D42" i="102"/>
  <c r="D87" i="102" s="1"/>
  <c r="D37" i="102"/>
  <c r="D33" i="95"/>
  <c r="D80" i="287"/>
  <c r="D75" i="287"/>
  <c r="C37" i="102"/>
  <c r="C42" i="102"/>
  <c r="C87" i="102" s="1"/>
  <c r="C80" i="287"/>
  <c r="C75" i="287"/>
  <c r="C33" i="95"/>
  <c r="E14" i="203"/>
  <c r="E14" i="202"/>
  <c r="E14" i="204"/>
  <c r="E14" i="201"/>
  <c r="E14" i="197"/>
  <c r="E14" i="196"/>
  <c r="E14" i="200"/>
  <c r="E14" i="199"/>
  <c r="E14" i="195"/>
  <c r="E14" i="192"/>
  <c r="E14" i="188"/>
  <c r="E14" i="191"/>
  <c r="E14" i="198"/>
  <c r="E14" i="194"/>
  <c r="E14" i="190"/>
  <c r="E14" i="186"/>
  <c r="E14" i="185"/>
  <c r="E14" i="193"/>
  <c r="E14" i="189"/>
  <c r="E14" i="187"/>
  <c r="G42" i="102"/>
  <c r="G87" i="102" s="1"/>
  <c r="G37" i="102"/>
  <c r="G80" i="287"/>
  <c r="G75" i="287"/>
  <c r="G33" i="95"/>
  <c r="J14" i="202"/>
  <c r="J14" i="204"/>
  <c r="J14" i="203"/>
  <c r="J14" i="200"/>
  <c r="J14" i="196"/>
  <c r="J14" i="199"/>
  <c r="J14" i="195"/>
  <c r="J14" i="201"/>
  <c r="J14" i="198"/>
  <c r="J14" i="194"/>
  <c r="J14" i="197"/>
  <c r="J14" i="191"/>
  <c r="J14" i="190"/>
  <c r="J14" i="193"/>
  <c r="J14" i="189"/>
  <c r="J14" i="185"/>
  <c r="J14" i="192"/>
  <c r="J14" i="188"/>
  <c r="J14" i="187"/>
  <c r="J14" i="186"/>
  <c r="K14" i="204"/>
  <c r="K14" i="203"/>
  <c r="K14" i="202"/>
  <c r="K14" i="199"/>
  <c r="K14" i="195"/>
  <c r="K14" i="201"/>
  <c r="K14" i="198"/>
  <c r="K14" i="194"/>
  <c r="K14" i="200"/>
  <c r="K14" i="197"/>
  <c r="K14" i="190"/>
  <c r="K14" i="193"/>
  <c r="K14" i="189"/>
  <c r="K14" i="196"/>
  <c r="K14" i="192"/>
  <c r="K14" i="188"/>
  <c r="K14" i="187"/>
  <c r="K14" i="191"/>
  <c r="K14" i="186"/>
  <c r="K14" i="185"/>
  <c r="D14" i="204"/>
  <c r="D14" i="203"/>
  <c r="D14" i="202"/>
  <c r="D14" i="198"/>
  <c r="D14" i="197"/>
  <c r="D14" i="201"/>
  <c r="D14" i="196"/>
  <c r="D14" i="200"/>
  <c r="D14" i="193"/>
  <c r="D14" i="189"/>
  <c r="D14" i="199"/>
  <c r="D14" i="195"/>
  <c r="D14" i="192"/>
  <c r="D14" i="188"/>
  <c r="D14" i="191"/>
  <c r="D14" i="187"/>
  <c r="D14" i="194"/>
  <c r="D14" i="190"/>
  <c r="D14" i="186"/>
  <c r="D14" i="185"/>
  <c r="F14" i="202"/>
  <c r="F14" i="204"/>
  <c r="F14" i="200"/>
  <c r="F14" i="196"/>
  <c r="F14" i="201"/>
  <c r="F14" i="199"/>
  <c r="F14" i="195"/>
  <c r="F14" i="203"/>
  <c r="F14" i="198"/>
  <c r="F14" i="194"/>
  <c r="F14" i="191"/>
  <c r="F14" i="197"/>
  <c r="F14" i="190"/>
  <c r="F14" i="193"/>
  <c r="F14" i="189"/>
  <c r="F14" i="185"/>
  <c r="F14" i="187"/>
  <c r="F14" i="192"/>
  <c r="F14" i="188"/>
  <c r="F14" i="186"/>
  <c r="H14" i="204"/>
  <c r="H14" i="203"/>
  <c r="H14" i="202"/>
  <c r="H14" i="200"/>
  <c r="H14" i="198"/>
  <c r="H14" i="194"/>
  <c r="H14" i="197"/>
  <c r="H14" i="196"/>
  <c r="H14" i="201"/>
  <c r="H14" i="199"/>
  <c r="H14" i="195"/>
  <c r="H14" i="193"/>
  <c r="H14" i="189"/>
  <c r="H14" i="192"/>
  <c r="H14" i="188"/>
  <c r="H14" i="191"/>
  <c r="H14" i="190"/>
  <c r="H14" i="187"/>
  <c r="H14" i="186"/>
  <c r="H14" i="185"/>
  <c r="I14" i="203"/>
  <c r="I14" i="202"/>
  <c r="I14" i="204"/>
  <c r="I14" i="201"/>
  <c r="I14" i="197"/>
  <c r="I14" i="196"/>
  <c r="I14" i="199"/>
  <c r="I14" i="195"/>
  <c r="I14" i="192"/>
  <c r="I14" i="188"/>
  <c r="I14" i="198"/>
  <c r="I14" i="194"/>
  <c r="I14" i="191"/>
  <c r="I14" i="190"/>
  <c r="I14" i="186"/>
  <c r="I14" i="200"/>
  <c r="I14" i="193"/>
  <c r="I14" i="189"/>
  <c r="I14" i="185"/>
  <c r="I14" i="187"/>
  <c r="G14" i="204"/>
  <c r="G14" i="203"/>
  <c r="G14" i="201"/>
  <c r="G14" i="199"/>
  <c r="G14" i="195"/>
  <c r="G14" i="200"/>
  <c r="G14" i="198"/>
  <c r="G14" i="194"/>
  <c r="G14" i="197"/>
  <c r="G14" i="190"/>
  <c r="G14" i="193"/>
  <c r="G14" i="189"/>
  <c r="G14" i="202"/>
  <c r="G14" i="192"/>
  <c r="G14" i="188"/>
  <c r="G14" i="196"/>
  <c r="G14" i="187"/>
  <c r="G14" i="186"/>
  <c r="G14" i="185"/>
  <c r="G14" i="191"/>
  <c r="L42" i="102"/>
  <c r="L87" i="102" s="1"/>
  <c r="L37" i="102"/>
  <c r="L33" i="95"/>
  <c r="L80" i="287"/>
  <c r="L75" i="287"/>
  <c r="M42" i="102"/>
  <c r="M87" i="102" s="1"/>
  <c r="M37" i="102"/>
  <c r="M33" i="95"/>
  <c r="M75" i="287"/>
  <c r="M80" i="287"/>
  <c r="C14" i="204"/>
  <c r="C14" i="203"/>
  <c r="C14" i="202"/>
  <c r="C14" i="200"/>
  <c r="C14" i="199"/>
  <c r="C14" i="195"/>
  <c r="C14" i="198"/>
  <c r="C14" i="197"/>
  <c r="C14" i="196"/>
  <c r="C14" i="194"/>
  <c r="C14" i="190"/>
  <c r="C14" i="201"/>
  <c r="C14" i="193"/>
  <c r="C14" i="189"/>
  <c r="C14" i="192"/>
  <c r="C14" i="188"/>
  <c r="C14" i="191"/>
  <c r="C14" i="187"/>
  <c r="C14" i="186"/>
  <c r="C14" i="185"/>
  <c r="E42" i="102"/>
  <c r="E87" i="102" s="1"/>
  <c r="E37" i="102"/>
  <c r="E33" i="95"/>
  <c r="E75" i="287"/>
  <c r="E80" i="287"/>
  <c r="F42" i="102"/>
  <c r="F87" i="102" s="1"/>
  <c r="F37" i="102"/>
  <c r="F75" i="287"/>
  <c r="F33" i="95"/>
  <c r="F80" i="287"/>
  <c r="J42" i="102"/>
  <c r="J87" i="102" s="1"/>
  <c r="J37" i="102"/>
  <c r="J75" i="287"/>
  <c r="J80" i="287"/>
  <c r="J33" i="95"/>
  <c r="L14" i="204"/>
  <c r="L14" i="203"/>
  <c r="L14" i="202"/>
  <c r="L14" i="199"/>
  <c r="L14" i="201"/>
  <c r="L14" i="198"/>
  <c r="L14" i="194"/>
  <c r="L14" i="200"/>
  <c r="L14" i="197"/>
  <c r="L14" i="196"/>
  <c r="L14" i="193"/>
  <c r="L14" i="189"/>
  <c r="L14" i="192"/>
  <c r="L14" i="188"/>
  <c r="L14" i="191"/>
  <c r="L14" i="187"/>
  <c r="L14" i="186"/>
  <c r="L14" i="195"/>
  <c r="L14" i="185"/>
  <c r="L14" i="190"/>
  <c r="N42" i="102"/>
  <c r="N87" i="102" s="1"/>
  <c r="N37" i="102"/>
  <c r="N75" i="287"/>
  <c r="N80" i="287"/>
  <c r="N33" i="95"/>
  <c r="K37" i="102"/>
  <c r="K42" i="102"/>
  <c r="K87" i="102" s="1"/>
  <c r="K80" i="287"/>
  <c r="K75" i="287"/>
  <c r="K33" i="95"/>
  <c r="AM174" i="95" l="1"/>
  <c r="AB34" i="104"/>
  <c r="S75" i="104"/>
  <c r="S76" i="104" s="1"/>
  <c r="V196" i="95" s="1"/>
  <c r="N261" i="152"/>
  <c r="AA37" i="104"/>
  <c r="Z41" i="104"/>
  <c r="Z46" i="104" s="1"/>
  <c r="Z38" i="104"/>
  <c r="M260" i="152"/>
  <c r="I95" i="195"/>
  <c r="H359" i="92"/>
  <c r="H385" i="92"/>
  <c r="H460" i="92" s="1"/>
  <c r="H389" i="92"/>
  <c r="H464" i="92" s="1"/>
  <c r="H362" i="92"/>
  <c r="I95" i="191"/>
  <c r="E44" i="88"/>
  <c r="E15" i="137" s="1"/>
  <c r="I95" i="190"/>
  <c r="H373" i="92"/>
  <c r="H448" i="92" s="1"/>
  <c r="I95" i="203"/>
  <c r="I94" i="185"/>
  <c r="I95" i="192"/>
  <c r="I95" i="201"/>
  <c r="I95" i="187"/>
  <c r="I95" i="186"/>
  <c r="I95" i="199"/>
  <c r="I95" i="189"/>
  <c r="J78" i="200"/>
  <c r="J80" i="200" s="1"/>
  <c r="J82" i="200" s="1"/>
  <c r="I95" i="194"/>
  <c r="I95" i="196"/>
  <c r="J67" i="198"/>
  <c r="J69" i="198" s="1"/>
  <c r="J71" i="198" s="1"/>
  <c r="J78" i="203"/>
  <c r="J80" i="203" s="1"/>
  <c r="J82" i="203" s="1"/>
  <c r="J71" i="194"/>
  <c r="I95" i="202"/>
  <c r="I95" i="197"/>
  <c r="J78" i="198"/>
  <c r="J80" i="198" s="1"/>
  <c r="J82" i="198" s="1"/>
  <c r="J78" i="188"/>
  <c r="J80" i="188" s="1"/>
  <c r="J82" i="188" s="1"/>
  <c r="K89" i="202"/>
  <c r="K91" i="202" s="1"/>
  <c r="K93" i="202" s="1"/>
  <c r="K89" i="186"/>
  <c r="K91" i="186" s="1"/>
  <c r="K93" i="186" s="1"/>
  <c r="L89" i="198"/>
  <c r="L91" i="198" s="1"/>
  <c r="L93" i="198" s="1"/>
  <c r="L89" i="187"/>
  <c r="L91" i="187" s="1"/>
  <c r="L93" i="187" s="1"/>
  <c r="J67" i="203"/>
  <c r="J69" i="203" s="1"/>
  <c r="J71" i="203" s="1"/>
  <c r="K89" i="200"/>
  <c r="K91" i="200" s="1"/>
  <c r="K93" i="200" s="1"/>
  <c r="K89" i="198"/>
  <c r="K91" i="198" s="1"/>
  <c r="K93" i="198" s="1"/>
  <c r="J67" i="202"/>
  <c r="J69" i="202" s="1"/>
  <c r="J71" i="202" s="1"/>
  <c r="J67" i="190"/>
  <c r="J69" i="190" s="1"/>
  <c r="J71" i="190" s="1"/>
  <c r="L89" i="190"/>
  <c r="L91" i="190" s="1"/>
  <c r="L93" i="190" s="1"/>
  <c r="L89" i="189"/>
  <c r="L91" i="189" s="1"/>
  <c r="L93" i="189" s="1"/>
  <c r="H356" i="92"/>
  <c r="E27" i="88"/>
  <c r="F51" i="88" s="1"/>
  <c r="F15" i="144" s="1"/>
  <c r="H377" i="92"/>
  <c r="H452" i="92" s="1"/>
  <c r="H339" i="92"/>
  <c r="V328" i="92" s="1"/>
  <c r="H351" i="92"/>
  <c r="H375" i="92"/>
  <c r="H450" i="92" s="1"/>
  <c r="K303" i="92"/>
  <c r="K332" i="92" s="1"/>
  <c r="J310" i="92"/>
  <c r="J311" i="92" s="1"/>
  <c r="D26" i="127"/>
  <c r="D17" i="127"/>
  <c r="F391" i="92"/>
  <c r="F404" i="92"/>
  <c r="F406" i="92"/>
  <c r="F411" i="92"/>
  <c r="F399" i="92"/>
  <c r="F413" i="92"/>
  <c r="F412" i="92"/>
  <c r="F392" i="92"/>
  <c r="F395" i="92"/>
  <c r="F408" i="92"/>
  <c r="F407" i="92"/>
  <c r="F403" i="92"/>
  <c r="F401" i="92"/>
  <c r="F402" i="92"/>
  <c r="F396" i="92"/>
  <c r="F414" i="92"/>
  <c r="F398" i="92"/>
  <c r="F405" i="92"/>
  <c r="F397" i="92"/>
  <c r="F410" i="92"/>
  <c r="F400" i="92"/>
  <c r="D21" i="127"/>
  <c r="C371" i="138"/>
  <c r="C296" i="138"/>
  <c r="C306" i="138" s="1"/>
  <c r="C343" i="138" s="1"/>
  <c r="D46" i="138" s="1"/>
  <c r="G397" i="92"/>
  <c r="G404" i="92"/>
  <c r="J326" i="92"/>
  <c r="J352" i="92" s="1"/>
  <c r="F465" i="92"/>
  <c r="F481" i="92" s="1"/>
  <c r="F508" i="92" s="1"/>
  <c r="F541" i="92" s="1"/>
  <c r="F591" i="92" s="1"/>
  <c r="F641" i="92" s="1"/>
  <c r="J327" i="92"/>
  <c r="J353" i="92" s="1"/>
  <c r="Y38" i="113"/>
  <c r="Y41" i="113"/>
  <c r="Y46" i="113" s="1"/>
  <c r="Y56" i="113" s="1"/>
  <c r="L266" i="152"/>
  <c r="AA59" i="155"/>
  <c r="AA65" i="155" s="1"/>
  <c r="AA33" i="93"/>
  <c r="AB55" i="108"/>
  <c r="I361" i="92"/>
  <c r="I386" i="92"/>
  <c r="E23" i="88"/>
  <c r="E36" i="141"/>
  <c r="E369" i="141" s="1"/>
  <c r="E22" i="88"/>
  <c r="E36" i="139"/>
  <c r="E369" i="139" s="1"/>
  <c r="C371" i="149"/>
  <c r="C296" i="149"/>
  <c r="C371" i="148"/>
  <c r="C296" i="148"/>
  <c r="C329" i="162"/>
  <c r="C306" i="162"/>
  <c r="C343" i="162" s="1"/>
  <c r="D46" i="162" s="1"/>
  <c r="C313" i="162"/>
  <c r="C323" i="162"/>
  <c r="C360" i="162" s="1"/>
  <c r="D63" i="162" s="1"/>
  <c r="C304" i="162"/>
  <c r="C341" i="162" s="1"/>
  <c r="D44" i="162" s="1"/>
  <c r="C307" i="162"/>
  <c r="C344" i="162" s="1"/>
  <c r="D47" i="162" s="1"/>
  <c r="C325" i="162"/>
  <c r="C362" i="162" s="1"/>
  <c r="D65" i="162" s="1"/>
  <c r="C328" i="162"/>
  <c r="C365" i="162" s="1"/>
  <c r="D68" i="162" s="1"/>
  <c r="C309" i="162"/>
  <c r="C346" i="162" s="1"/>
  <c r="D49" i="162" s="1"/>
  <c r="C319" i="162"/>
  <c r="C356" i="162" s="1"/>
  <c r="C326" i="162"/>
  <c r="C363" i="162" s="1"/>
  <c r="D66" i="162" s="1"/>
  <c r="C303" i="162"/>
  <c r="C340" i="162" s="1"/>
  <c r="C321" i="162"/>
  <c r="C358" i="162" s="1"/>
  <c r="D61" i="162" s="1"/>
  <c r="C305" i="162"/>
  <c r="C342" i="162" s="1"/>
  <c r="D45" i="162" s="1"/>
  <c r="C322" i="162"/>
  <c r="C359" i="162" s="1"/>
  <c r="D62" i="162" s="1"/>
  <c r="C312" i="162"/>
  <c r="C349" i="162" s="1"/>
  <c r="D52" i="162" s="1"/>
  <c r="C331" i="162"/>
  <c r="C24" i="128"/>
  <c r="C74" i="128" s="1"/>
  <c r="C25" i="102" s="1"/>
  <c r="C32" i="287" s="1"/>
  <c r="H32" i="287" s="1"/>
  <c r="C320" i="162"/>
  <c r="C357" i="162" s="1"/>
  <c r="D60" i="162" s="1"/>
  <c r="C308" i="162"/>
  <c r="C345" i="162" s="1"/>
  <c r="D48" i="162" s="1"/>
  <c r="C310" i="162"/>
  <c r="C347" i="162" s="1"/>
  <c r="D50" i="162" s="1"/>
  <c r="D84" i="162" s="1"/>
  <c r="C327" i="162"/>
  <c r="C364" i="162" s="1"/>
  <c r="D67" i="162" s="1"/>
  <c r="C311" i="162"/>
  <c r="C348" i="162" s="1"/>
  <c r="D51" i="162" s="1"/>
  <c r="C324" i="162"/>
  <c r="C361" i="162" s="1"/>
  <c r="D64" i="162" s="1"/>
  <c r="C371" i="143"/>
  <c r="C296" i="143"/>
  <c r="M80" i="92"/>
  <c r="AA31" i="152"/>
  <c r="AA19" i="113"/>
  <c r="AA20" i="113" s="1"/>
  <c r="E57" i="88"/>
  <c r="E15" i="150" s="1"/>
  <c r="D32" i="127"/>
  <c r="E36" i="149"/>
  <c r="E369" i="149" s="1"/>
  <c r="E32" i="88"/>
  <c r="E24" i="88"/>
  <c r="E36" i="142"/>
  <c r="E369" i="142" s="1"/>
  <c r="D30" i="127"/>
  <c r="E55" i="88"/>
  <c r="E15" i="148" s="1"/>
  <c r="J336" i="92"/>
  <c r="H462" i="92"/>
  <c r="I378" i="92"/>
  <c r="I353" i="92"/>
  <c r="H461" i="92"/>
  <c r="E489" i="92"/>
  <c r="E490" i="92" s="1"/>
  <c r="J330" i="92"/>
  <c r="J320" i="92"/>
  <c r="G395" i="92"/>
  <c r="I382" i="92"/>
  <c r="I357" i="92"/>
  <c r="K157" i="92"/>
  <c r="K158" i="92"/>
  <c r="AB28" i="227"/>
  <c r="AB39" i="227" s="1"/>
  <c r="Z83" i="227" s="1"/>
  <c r="Z85" i="227" s="1"/>
  <c r="Z87" i="227" s="1"/>
  <c r="AB58" i="155"/>
  <c r="AB22" i="93"/>
  <c r="AC54" i="108"/>
  <c r="AC38" i="108" s="1"/>
  <c r="I350" i="92"/>
  <c r="I375" i="92"/>
  <c r="G401" i="92"/>
  <c r="C331" i="136"/>
  <c r="C371" i="136"/>
  <c r="C296" i="136"/>
  <c r="I377" i="92"/>
  <c r="I452" i="92" s="1"/>
  <c r="I352" i="92"/>
  <c r="AA57" i="155"/>
  <c r="AA63" i="155" s="1"/>
  <c r="AA44" i="93"/>
  <c r="AB53" i="108"/>
  <c r="E26" i="88"/>
  <c r="E36" i="143"/>
  <c r="E369" i="143" s="1"/>
  <c r="C371" i="150"/>
  <c r="C296" i="150"/>
  <c r="L155" i="92"/>
  <c r="L309" i="92" s="1"/>
  <c r="L145" i="92"/>
  <c r="L152" i="92"/>
  <c r="L306" i="92" s="1"/>
  <c r="L146" i="92"/>
  <c r="L300" i="92" s="1"/>
  <c r="L138" i="92"/>
  <c r="L144" i="92"/>
  <c r="L298" i="92" s="1"/>
  <c r="L154" i="92"/>
  <c r="L308" i="92" s="1"/>
  <c r="L141" i="92"/>
  <c r="L295" i="92" s="1"/>
  <c r="L151" i="92"/>
  <c r="L305" i="92" s="1"/>
  <c r="L139" i="92"/>
  <c r="L293" i="92" s="1"/>
  <c r="L148" i="92"/>
  <c r="L302" i="92" s="1"/>
  <c r="L143" i="92"/>
  <c r="L297" i="92" s="1"/>
  <c r="L140" i="92"/>
  <c r="L153" i="92"/>
  <c r="L307" i="92" s="1"/>
  <c r="L137" i="92"/>
  <c r="L291" i="92" s="1"/>
  <c r="L150" i="92"/>
  <c r="L304" i="92" s="1"/>
  <c r="L147" i="92"/>
  <c r="L301" i="92" s="1"/>
  <c r="L142" i="92"/>
  <c r="L296" i="92" s="1"/>
  <c r="L149" i="92"/>
  <c r="L156" i="92"/>
  <c r="E36" i="137"/>
  <c r="E369" i="137" s="1"/>
  <c r="E20" i="88"/>
  <c r="AK176" i="95"/>
  <c r="L267" i="152"/>
  <c r="Q68" i="113"/>
  <c r="Q69" i="113" s="1"/>
  <c r="T197" i="95" s="1"/>
  <c r="AA81" i="155"/>
  <c r="AA64" i="155"/>
  <c r="AA69" i="155" s="1"/>
  <c r="E36" i="146"/>
  <c r="E369" i="146" s="1"/>
  <c r="E29" i="88"/>
  <c r="E36" i="136"/>
  <c r="E369" i="136" s="1"/>
  <c r="E19" i="88"/>
  <c r="E17" i="88"/>
  <c r="E36" i="134"/>
  <c r="E369" i="134" s="1"/>
  <c r="J329" i="92"/>
  <c r="J325" i="92"/>
  <c r="C296" i="139"/>
  <c r="C371" i="139"/>
  <c r="C331" i="139"/>
  <c r="I355" i="92"/>
  <c r="I380" i="92"/>
  <c r="C324" i="147"/>
  <c r="C361" i="147" s="1"/>
  <c r="D64" i="147" s="1"/>
  <c r="C305" i="147"/>
  <c r="C342" i="147" s="1"/>
  <c r="D45" i="147" s="1"/>
  <c r="C312" i="147"/>
  <c r="C349" i="147" s="1"/>
  <c r="D52" i="147" s="1"/>
  <c r="C326" i="147"/>
  <c r="C363" i="147" s="1"/>
  <c r="D66" i="147" s="1"/>
  <c r="C303" i="147"/>
  <c r="C340" i="147" s="1"/>
  <c r="C310" i="147"/>
  <c r="C347" i="147" s="1"/>
  <c r="D50" i="147" s="1"/>
  <c r="C320" i="147"/>
  <c r="C357" i="147" s="1"/>
  <c r="D60" i="147" s="1"/>
  <c r="C327" i="147"/>
  <c r="C364" i="147" s="1"/>
  <c r="D67" i="147" s="1"/>
  <c r="C308" i="147"/>
  <c r="C345" i="147" s="1"/>
  <c r="D48" i="147" s="1"/>
  <c r="C322" i="147"/>
  <c r="C359" i="147" s="1"/>
  <c r="D62" i="147" s="1"/>
  <c r="C329" i="147"/>
  <c r="C306" i="147"/>
  <c r="C343" i="147" s="1"/>
  <c r="D46" i="147" s="1"/>
  <c r="C29" i="128"/>
  <c r="C79" i="128" s="1"/>
  <c r="C30" i="102" s="1"/>
  <c r="C37" i="287" s="1"/>
  <c r="H37" i="287" s="1"/>
  <c r="C323" i="147"/>
  <c r="C360" i="147" s="1"/>
  <c r="D63" i="147" s="1"/>
  <c r="C311" i="147"/>
  <c r="C348" i="147" s="1"/>
  <c r="D51" i="147" s="1"/>
  <c r="C313" i="147"/>
  <c r="C325" i="147"/>
  <c r="C362" i="147" s="1"/>
  <c r="D65" i="147" s="1"/>
  <c r="D99" i="147" s="1"/>
  <c r="C309" i="147"/>
  <c r="C346" i="147" s="1"/>
  <c r="D49" i="147" s="1"/>
  <c r="C321" i="147"/>
  <c r="C358" i="147" s="1"/>
  <c r="D61" i="147" s="1"/>
  <c r="D95" i="147" s="1"/>
  <c r="C328" i="147"/>
  <c r="C365" i="147" s="1"/>
  <c r="D68" i="147" s="1"/>
  <c r="C319" i="147"/>
  <c r="C356" i="147" s="1"/>
  <c r="C307" i="147"/>
  <c r="C344" i="147" s="1"/>
  <c r="D47" i="147" s="1"/>
  <c r="C304" i="147"/>
  <c r="C341" i="147" s="1"/>
  <c r="D44" i="147" s="1"/>
  <c r="C331" i="147"/>
  <c r="C371" i="134"/>
  <c r="C296" i="134"/>
  <c r="C331" i="134"/>
  <c r="T60" i="217"/>
  <c r="Y123" i="155"/>
  <c r="Y125" i="155" s="1"/>
  <c r="Y129" i="155" s="1"/>
  <c r="Z75" i="155"/>
  <c r="E530" i="92"/>
  <c r="E516" i="92"/>
  <c r="E517" i="92" s="1"/>
  <c r="J379" i="92"/>
  <c r="J454" i="92" s="1"/>
  <c r="J354" i="92"/>
  <c r="E36" i="151"/>
  <c r="E369" i="151" s="1"/>
  <c r="E34" i="88"/>
  <c r="Y322" i="92"/>
  <c r="K292" i="92"/>
  <c r="K321" i="92" s="1"/>
  <c r="K337" i="92"/>
  <c r="Y338" i="92"/>
  <c r="Y329" i="92"/>
  <c r="K299" i="92"/>
  <c r="K328" i="92" s="1"/>
  <c r="I376" i="92"/>
  <c r="I351" i="92"/>
  <c r="J358" i="92"/>
  <c r="J383" i="92"/>
  <c r="J458" i="92" s="1"/>
  <c r="H457" i="92"/>
  <c r="H454" i="92"/>
  <c r="D33" i="127"/>
  <c r="E58" i="88"/>
  <c r="E15" i="151" s="1"/>
  <c r="I360" i="92"/>
  <c r="I385" i="92"/>
  <c r="J372" i="92"/>
  <c r="J447" i="92" s="1"/>
  <c r="J347" i="92"/>
  <c r="J335" i="92"/>
  <c r="G406" i="92"/>
  <c r="G391" i="92"/>
  <c r="G410" i="92"/>
  <c r="G392" i="92"/>
  <c r="G396" i="92"/>
  <c r="G399" i="92"/>
  <c r="G414" i="92"/>
  <c r="G403" i="92"/>
  <c r="G407" i="92"/>
  <c r="G412" i="92"/>
  <c r="G398" i="92"/>
  <c r="G413" i="92"/>
  <c r="E30" i="88"/>
  <c r="E36" i="147"/>
  <c r="E369" i="147" s="1"/>
  <c r="AA39" i="227"/>
  <c r="Y83" i="227" s="1"/>
  <c r="Y85" i="227" s="1"/>
  <c r="Y87" i="227" s="1"/>
  <c r="AA33" i="227"/>
  <c r="E43" i="88"/>
  <c r="E15" i="136" s="1"/>
  <c r="D18" i="127"/>
  <c r="I387" i="92"/>
  <c r="I362" i="92"/>
  <c r="E31" i="88"/>
  <c r="E36" i="148"/>
  <c r="E369" i="148" s="1"/>
  <c r="E21" i="88"/>
  <c r="E36" i="138"/>
  <c r="E369" i="138" s="1"/>
  <c r="E33" i="88"/>
  <c r="E36" i="150"/>
  <c r="E369" i="150" s="1"/>
  <c r="J333" i="92"/>
  <c r="C34" i="128"/>
  <c r="C84" i="128" s="1"/>
  <c r="C34" i="102" s="1"/>
  <c r="C41" i="287" s="1"/>
  <c r="H41" i="287" s="1"/>
  <c r="C313" i="151"/>
  <c r="C323" i="151"/>
  <c r="C360" i="151" s="1"/>
  <c r="D63" i="151" s="1"/>
  <c r="C304" i="151"/>
  <c r="C341" i="151" s="1"/>
  <c r="D44" i="151" s="1"/>
  <c r="C306" i="151"/>
  <c r="C343" i="151" s="1"/>
  <c r="D46" i="151" s="1"/>
  <c r="C329" i="151"/>
  <c r="C328" i="151"/>
  <c r="C365" i="151" s="1"/>
  <c r="D68" i="151" s="1"/>
  <c r="C309" i="151"/>
  <c r="C346" i="151" s="1"/>
  <c r="D49" i="151" s="1"/>
  <c r="C319" i="151"/>
  <c r="C356" i="151" s="1"/>
  <c r="C326" i="151"/>
  <c r="C363" i="151" s="1"/>
  <c r="D66" i="151" s="1"/>
  <c r="C311" i="151"/>
  <c r="C348" i="151" s="1"/>
  <c r="D51" i="151" s="1"/>
  <c r="C321" i="151"/>
  <c r="C358" i="151" s="1"/>
  <c r="D61" i="151" s="1"/>
  <c r="C324" i="151"/>
  <c r="C361" i="151" s="1"/>
  <c r="D64" i="151" s="1"/>
  <c r="C312" i="151"/>
  <c r="C349" i="151" s="1"/>
  <c r="D52" i="151" s="1"/>
  <c r="C307" i="151"/>
  <c r="C344" i="151" s="1"/>
  <c r="D47" i="151" s="1"/>
  <c r="C322" i="151"/>
  <c r="C359" i="151" s="1"/>
  <c r="D62" i="151" s="1"/>
  <c r="C327" i="151"/>
  <c r="C364" i="151" s="1"/>
  <c r="D67" i="151" s="1"/>
  <c r="C310" i="151"/>
  <c r="C347" i="151" s="1"/>
  <c r="D50" i="151" s="1"/>
  <c r="C303" i="151"/>
  <c r="C340" i="151" s="1"/>
  <c r="C320" i="151"/>
  <c r="C357" i="151" s="1"/>
  <c r="D60" i="151" s="1"/>
  <c r="C308" i="151"/>
  <c r="C345" i="151" s="1"/>
  <c r="D48" i="151" s="1"/>
  <c r="C331" i="151"/>
  <c r="C305" i="151"/>
  <c r="C342" i="151" s="1"/>
  <c r="D45" i="151" s="1"/>
  <c r="C325" i="151"/>
  <c r="C362" i="151" s="1"/>
  <c r="D65" i="151" s="1"/>
  <c r="G402" i="92"/>
  <c r="E52" i="88"/>
  <c r="E15" i="145" s="1"/>
  <c r="D27" i="127"/>
  <c r="G411" i="92"/>
  <c r="J374" i="92"/>
  <c r="J449" i="92" s="1"/>
  <c r="J349" i="92"/>
  <c r="G405" i="92"/>
  <c r="D580" i="92"/>
  <c r="D549" i="92"/>
  <c r="D550" i="92" s="1"/>
  <c r="H456" i="92"/>
  <c r="C371" i="137"/>
  <c r="C296" i="137"/>
  <c r="C331" i="137"/>
  <c r="J322" i="92"/>
  <c r="J334" i="92"/>
  <c r="C371" i="144"/>
  <c r="C296" i="144"/>
  <c r="D23" i="127"/>
  <c r="E48" i="88"/>
  <c r="E15" i="142" s="1"/>
  <c r="C580" i="92"/>
  <c r="C549" i="92"/>
  <c r="C550" i="92" s="1"/>
  <c r="Z20" i="113"/>
  <c r="Z34" i="113" s="1"/>
  <c r="I339" i="92"/>
  <c r="I371" i="92"/>
  <c r="I346" i="92"/>
  <c r="D24" i="127"/>
  <c r="E49" i="88"/>
  <c r="E15" i="162" s="1"/>
  <c r="C326" i="141"/>
  <c r="C363" i="141" s="1"/>
  <c r="D66" i="141" s="1"/>
  <c r="C327" i="141"/>
  <c r="C364" i="141" s="1"/>
  <c r="D67" i="141" s="1"/>
  <c r="C310" i="141"/>
  <c r="C347" i="141" s="1"/>
  <c r="D50" i="141" s="1"/>
  <c r="C304" i="141"/>
  <c r="C341" i="141" s="1"/>
  <c r="D44" i="141" s="1"/>
  <c r="C309" i="141"/>
  <c r="C346" i="141" s="1"/>
  <c r="D49" i="141" s="1"/>
  <c r="C325" i="141"/>
  <c r="C362" i="141" s="1"/>
  <c r="D65" i="141" s="1"/>
  <c r="C324" i="141"/>
  <c r="C361" i="141" s="1"/>
  <c r="D64" i="141" s="1"/>
  <c r="C303" i="141"/>
  <c r="C340" i="141" s="1"/>
  <c r="C308" i="141"/>
  <c r="C345" i="141" s="1"/>
  <c r="D48" i="141" s="1"/>
  <c r="C22" i="128"/>
  <c r="C72" i="128" s="1"/>
  <c r="C23" i="102" s="1"/>
  <c r="C30" i="287" s="1"/>
  <c r="H30" i="287" s="1"/>
  <c r="C311" i="141"/>
  <c r="C348" i="141" s="1"/>
  <c r="D51" i="141" s="1"/>
  <c r="C319" i="141"/>
  <c r="C356" i="141" s="1"/>
  <c r="C305" i="141"/>
  <c r="C342" i="141" s="1"/>
  <c r="D45" i="141" s="1"/>
  <c r="C321" i="141"/>
  <c r="C358" i="141" s="1"/>
  <c r="D61" i="141" s="1"/>
  <c r="C322" i="141"/>
  <c r="C359" i="141" s="1"/>
  <c r="D62" i="141" s="1"/>
  <c r="C313" i="141"/>
  <c r="C329" i="141"/>
  <c r="C331" i="141"/>
  <c r="C323" i="141"/>
  <c r="C360" i="141" s="1"/>
  <c r="D63" i="141" s="1"/>
  <c r="C312" i="141"/>
  <c r="C349" i="141" s="1"/>
  <c r="D52" i="141" s="1"/>
  <c r="C328" i="141"/>
  <c r="C365" i="141" s="1"/>
  <c r="D68" i="141" s="1"/>
  <c r="C320" i="141"/>
  <c r="C357" i="141" s="1"/>
  <c r="D60" i="141" s="1"/>
  <c r="C307" i="141"/>
  <c r="C344" i="141" s="1"/>
  <c r="D47" i="141" s="1"/>
  <c r="C306" i="141"/>
  <c r="C343" i="141" s="1"/>
  <c r="D46" i="141" s="1"/>
  <c r="I364" i="92"/>
  <c r="I389" i="92"/>
  <c r="H446" i="92"/>
  <c r="G400" i="92"/>
  <c r="C62" i="127"/>
  <c r="I384" i="92"/>
  <c r="I359" i="92"/>
  <c r="H451" i="92"/>
  <c r="E36" i="145"/>
  <c r="E369" i="145" s="1"/>
  <c r="E28" i="88"/>
  <c r="E18" i="88"/>
  <c r="E36" i="135"/>
  <c r="E369" i="135" s="1"/>
  <c r="J331" i="92"/>
  <c r="W57" i="113"/>
  <c r="T15" i="92"/>
  <c r="C296" i="135"/>
  <c r="C331" i="135"/>
  <c r="C371" i="135"/>
  <c r="C371" i="145"/>
  <c r="C296" i="145"/>
  <c r="I381" i="92"/>
  <c r="I356" i="92"/>
  <c r="C296" i="142"/>
  <c r="C371" i="142"/>
  <c r="J388" i="92"/>
  <c r="J463" i="92" s="1"/>
  <c r="J363" i="92"/>
  <c r="X38" i="113"/>
  <c r="K266" i="152"/>
  <c r="X41" i="113"/>
  <c r="X46" i="113" s="1"/>
  <c r="X56" i="113" s="1"/>
  <c r="G465" i="92"/>
  <c r="G488" i="92" s="1"/>
  <c r="G515" i="92" s="1"/>
  <c r="G548" i="92" s="1"/>
  <c r="G598" i="92" s="1"/>
  <c r="G648" i="92" s="1"/>
  <c r="I348" i="92"/>
  <c r="I373" i="92"/>
  <c r="G408" i="92"/>
  <c r="Y333" i="92"/>
  <c r="Y324" i="92"/>
  <c r="K294" i="92"/>
  <c r="K323" i="92" s="1"/>
  <c r="H455" i="92"/>
  <c r="AB45" i="93"/>
  <c r="AB42" i="93" s="1"/>
  <c r="AB31" i="93"/>
  <c r="D16" i="127"/>
  <c r="E41" i="88"/>
  <c r="E15" i="134" s="1"/>
  <c r="H459" i="92"/>
  <c r="J324" i="92"/>
  <c r="J338" i="92"/>
  <c r="C331" i="146"/>
  <c r="C307" i="146"/>
  <c r="C344" i="146" s="1"/>
  <c r="D47" i="146" s="1"/>
  <c r="C321" i="146"/>
  <c r="C358" i="146" s="1"/>
  <c r="D61" i="146" s="1"/>
  <c r="C324" i="146"/>
  <c r="C361" i="146" s="1"/>
  <c r="D64" i="146" s="1"/>
  <c r="C305" i="146"/>
  <c r="C342" i="146" s="1"/>
  <c r="D45" i="146" s="1"/>
  <c r="C312" i="146"/>
  <c r="C349" i="146" s="1"/>
  <c r="D52" i="146" s="1"/>
  <c r="C326" i="146"/>
  <c r="C363" i="146" s="1"/>
  <c r="D66" i="146" s="1"/>
  <c r="C303" i="146"/>
  <c r="C340" i="146" s="1"/>
  <c r="C310" i="146"/>
  <c r="C347" i="146" s="1"/>
  <c r="D50" i="146" s="1"/>
  <c r="C320" i="146"/>
  <c r="C357" i="146" s="1"/>
  <c r="D60" i="146" s="1"/>
  <c r="C327" i="146"/>
  <c r="C364" i="146" s="1"/>
  <c r="D67" i="146" s="1"/>
  <c r="C308" i="146"/>
  <c r="C345" i="146" s="1"/>
  <c r="D48" i="146" s="1"/>
  <c r="C322" i="146"/>
  <c r="C359" i="146" s="1"/>
  <c r="D62" i="146" s="1"/>
  <c r="C306" i="146"/>
  <c r="C343" i="146" s="1"/>
  <c r="D46" i="146" s="1"/>
  <c r="C323" i="146"/>
  <c r="C360" i="146" s="1"/>
  <c r="D63" i="146" s="1"/>
  <c r="C313" i="146"/>
  <c r="C28" i="128"/>
  <c r="C78" i="128" s="1"/>
  <c r="C29" i="102" s="1"/>
  <c r="C325" i="146"/>
  <c r="C362" i="146" s="1"/>
  <c r="D65" i="146" s="1"/>
  <c r="C309" i="146"/>
  <c r="C346" i="146" s="1"/>
  <c r="D49" i="146" s="1"/>
  <c r="C311" i="146"/>
  <c r="C348" i="146" s="1"/>
  <c r="D51" i="146" s="1"/>
  <c r="C328" i="146"/>
  <c r="C365" i="146" s="1"/>
  <c r="D68" i="146" s="1"/>
  <c r="C319" i="146"/>
  <c r="C356" i="146" s="1"/>
  <c r="C329" i="146"/>
  <c r="C304" i="146"/>
  <c r="C341" i="146" s="1"/>
  <c r="D44" i="146" s="1"/>
  <c r="E24" i="127"/>
  <c r="F49" i="88"/>
  <c r="F15" i="162" s="1"/>
  <c r="C168" i="209"/>
  <c r="C142" i="209"/>
  <c r="C194" i="209" s="1"/>
  <c r="C220" i="209" s="1"/>
  <c r="J78" i="192"/>
  <c r="J80" i="192" s="1"/>
  <c r="J82" i="192" s="1"/>
  <c r="J78" i="194"/>
  <c r="J80" i="194" s="1"/>
  <c r="J82" i="194" s="1"/>
  <c r="J67" i="189"/>
  <c r="J69" i="189" s="1"/>
  <c r="J78" i="201"/>
  <c r="J80" i="201" s="1"/>
  <c r="J82" i="201" s="1"/>
  <c r="J78" i="186"/>
  <c r="J80" i="186" s="1"/>
  <c r="J82" i="186" s="1"/>
  <c r="J67" i="191"/>
  <c r="J69" i="191" s="1"/>
  <c r="J71" i="191" s="1"/>
  <c r="K89" i="196"/>
  <c r="K91" i="196" s="1"/>
  <c r="K93" i="196" s="1"/>
  <c r="L89" i="197"/>
  <c r="L91" i="197" s="1"/>
  <c r="L93" i="197" s="1"/>
  <c r="J67" i="188"/>
  <c r="J69" i="188" s="1"/>
  <c r="J71" i="188" s="1"/>
  <c r="J78" i="191"/>
  <c r="J80" i="191" s="1"/>
  <c r="J82" i="191" s="1"/>
  <c r="J67" i="197"/>
  <c r="J69" i="197" s="1"/>
  <c r="J71" i="197" s="1"/>
  <c r="K89" i="201"/>
  <c r="K91" i="201" s="1"/>
  <c r="K93" i="201" s="1"/>
  <c r="J67" i="195"/>
  <c r="J69" i="195" s="1"/>
  <c r="J71" i="195" s="1"/>
  <c r="I95" i="198"/>
  <c r="I95" i="204"/>
  <c r="K89" i="188"/>
  <c r="K91" i="188" s="1"/>
  <c r="K93" i="188" s="1"/>
  <c r="K89" i="190"/>
  <c r="K91" i="190" s="1"/>
  <c r="K93" i="190" s="1"/>
  <c r="K89" i="191"/>
  <c r="K91" i="191" s="1"/>
  <c r="K93" i="191" s="1"/>
  <c r="J67" i="199"/>
  <c r="J69" i="199" s="1"/>
  <c r="J71" i="199" s="1"/>
  <c r="I95" i="200"/>
  <c r="J78" i="196"/>
  <c r="J80" i="196" s="1"/>
  <c r="J82" i="196" s="1"/>
  <c r="J67" i="201"/>
  <c r="J69" i="201" s="1"/>
  <c r="J71" i="201" s="1"/>
  <c r="L89" i="191"/>
  <c r="L91" i="191" s="1"/>
  <c r="L93" i="191" s="1"/>
  <c r="L89" i="188"/>
  <c r="L91" i="188" s="1"/>
  <c r="L93" i="188" s="1"/>
  <c r="J67" i="200"/>
  <c r="J69" i="200" s="1"/>
  <c r="J71" i="200" s="1"/>
  <c r="J66" i="185"/>
  <c r="J68" i="185" s="1"/>
  <c r="J70" i="185" s="1"/>
  <c r="L88" i="185"/>
  <c r="L90" i="185" s="1"/>
  <c r="L92" i="185" s="1"/>
  <c r="J77" i="185"/>
  <c r="J79" i="185" s="1"/>
  <c r="J81" i="185" s="1"/>
  <c r="K79" i="201"/>
  <c r="K81" i="201" s="1"/>
  <c r="K68" i="194"/>
  <c r="K70" i="194" s="1"/>
  <c r="L67" i="204"/>
  <c r="L69" i="204" s="1"/>
  <c r="L70" i="204"/>
  <c r="K79" i="202"/>
  <c r="K81" i="202" s="1"/>
  <c r="L79" i="193"/>
  <c r="L81" i="193" s="1"/>
  <c r="J71" i="189"/>
  <c r="K89" i="194"/>
  <c r="K91" i="194" s="1"/>
  <c r="K93" i="194" s="1"/>
  <c r="K89" i="187"/>
  <c r="K91" i="187" s="1"/>
  <c r="K93" i="187" s="1"/>
  <c r="K79" i="191"/>
  <c r="K81" i="191" s="1"/>
  <c r="K79" i="186"/>
  <c r="K81" i="186" s="1"/>
  <c r="L79" i="197"/>
  <c r="L81" i="197" s="1"/>
  <c r="K68" i="197"/>
  <c r="K70" i="197" s="1"/>
  <c r="K79" i="200"/>
  <c r="K81" i="200" s="1"/>
  <c r="L68" i="195"/>
  <c r="L70" i="195" s="1"/>
  <c r="L79" i="203"/>
  <c r="L81" i="203" s="1"/>
  <c r="L79" i="204"/>
  <c r="L81" i="204" s="1"/>
  <c r="L68" i="202"/>
  <c r="L70" i="202" s="1"/>
  <c r="L79" i="189"/>
  <c r="L81" i="189" s="1"/>
  <c r="K68" i="190"/>
  <c r="K70" i="190" s="1"/>
  <c r="I95" i="188"/>
  <c r="K67" i="196"/>
  <c r="K69" i="196" s="1"/>
  <c r="K70" i="196"/>
  <c r="L79" i="192"/>
  <c r="L81" i="192" s="1"/>
  <c r="K67" i="203"/>
  <c r="K69" i="203" s="1"/>
  <c r="K70" i="203"/>
  <c r="K68" i="192"/>
  <c r="K70" i="192" s="1"/>
  <c r="L79" i="196"/>
  <c r="L81" i="196" s="1"/>
  <c r="L79" i="194"/>
  <c r="L81" i="194" s="1"/>
  <c r="L79" i="201"/>
  <c r="L81" i="201" s="1"/>
  <c r="L68" i="194"/>
  <c r="L70" i="194" s="1"/>
  <c r="J67" i="192"/>
  <c r="J69" i="192" s="1"/>
  <c r="J71" i="192" s="1"/>
  <c r="K68" i="204"/>
  <c r="K70" i="204" s="1"/>
  <c r="K89" i="195"/>
  <c r="K91" i="195" s="1"/>
  <c r="K93" i="195" s="1"/>
  <c r="L79" i="202"/>
  <c r="L81" i="202" s="1"/>
  <c r="K79" i="193"/>
  <c r="K81" i="193" s="1"/>
  <c r="I95" i="193"/>
  <c r="L79" i="186"/>
  <c r="L81" i="186" s="1"/>
  <c r="L68" i="187"/>
  <c r="L70" i="187" s="1"/>
  <c r="K68" i="198"/>
  <c r="K70" i="198" s="1"/>
  <c r="K68" i="191"/>
  <c r="K70" i="191" s="1"/>
  <c r="K68" i="201"/>
  <c r="K70" i="201" s="1"/>
  <c r="L67" i="189"/>
  <c r="L69" i="189" s="1"/>
  <c r="L70" i="189"/>
  <c r="J78" i="197"/>
  <c r="J80" i="197" s="1"/>
  <c r="J82" i="197" s="1"/>
  <c r="L79" i="190"/>
  <c r="L81" i="190" s="1"/>
  <c r="L68" i="193"/>
  <c r="L70" i="193" s="1"/>
  <c r="K79" i="189"/>
  <c r="K81" i="189" s="1"/>
  <c r="L67" i="196"/>
  <c r="L69" i="196" s="1"/>
  <c r="L70" i="196"/>
  <c r="K89" i="197"/>
  <c r="K91" i="197" s="1"/>
  <c r="K93" i="197" s="1"/>
  <c r="K79" i="192"/>
  <c r="K81" i="192" s="1"/>
  <c r="L79" i="188"/>
  <c r="L81" i="188" s="1"/>
  <c r="K89" i="204"/>
  <c r="K91" i="204" s="1"/>
  <c r="K93" i="204" s="1"/>
  <c r="J67" i="204"/>
  <c r="J69" i="204" s="1"/>
  <c r="J71" i="204" s="1"/>
  <c r="K79" i="196"/>
  <c r="K81" i="196" s="1"/>
  <c r="L89" i="199"/>
  <c r="L91" i="199" s="1"/>
  <c r="L93" i="199" s="1"/>
  <c r="L89" i="193"/>
  <c r="L91" i="193" s="1"/>
  <c r="L93" i="193" s="1"/>
  <c r="L89" i="186"/>
  <c r="L91" i="186" s="1"/>
  <c r="L93" i="186" s="1"/>
  <c r="J71" i="187"/>
  <c r="K89" i="203"/>
  <c r="K91" i="203" s="1"/>
  <c r="K93" i="203" s="1"/>
  <c r="K79" i="195"/>
  <c r="K81" i="195" s="1"/>
  <c r="L68" i="188"/>
  <c r="L70" i="188" s="1"/>
  <c r="K89" i="193"/>
  <c r="K91" i="193" s="1"/>
  <c r="K93" i="193" s="1"/>
  <c r="K89" i="192"/>
  <c r="K91" i="192" s="1"/>
  <c r="K93" i="192" s="1"/>
  <c r="J78" i="189"/>
  <c r="J80" i="189" s="1"/>
  <c r="J82" i="189" s="1"/>
  <c r="K68" i="187"/>
  <c r="K70" i="187" s="1"/>
  <c r="L68" i="198"/>
  <c r="L70" i="198" s="1"/>
  <c r="J78" i="202"/>
  <c r="J80" i="202" s="1"/>
  <c r="J82" i="202" s="1"/>
  <c r="L68" i="191"/>
  <c r="L70" i="191" s="1"/>
  <c r="L68" i="201"/>
  <c r="L70" i="201" s="1"/>
  <c r="J78" i="193"/>
  <c r="J80" i="193" s="1"/>
  <c r="J82" i="193" s="1"/>
  <c r="K68" i="189"/>
  <c r="K70" i="189" s="1"/>
  <c r="L89" i="194"/>
  <c r="L91" i="194" s="1"/>
  <c r="L93" i="194" s="1"/>
  <c r="L79" i="198"/>
  <c r="L81" i="198" s="1"/>
  <c r="K79" i="190"/>
  <c r="K81" i="190" s="1"/>
  <c r="K68" i="193"/>
  <c r="K70" i="193" s="1"/>
  <c r="L89" i="202"/>
  <c r="L91" i="202" s="1"/>
  <c r="L93" i="202" s="1"/>
  <c r="L79" i="199"/>
  <c r="L81" i="199" s="1"/>
  <c r="K67" i="186"/>
  <c r="K69" i="186" s="1"/>
  <c r="K70" i="186"/>
  <c r="J78" i="187"/>
  <c r="J80" i="187" s="1"/>
  <c r="J82" i="187" s="1"/>
  <c r="J78" i="204"/>
  <c r="J80" i="204" s="1"/>
  <c r="J82" i="204" s="1"/>
  <c r="K68" i="200"/>
  <c r="K70" i="200" s="1"/>
  <c r="K89" i="199"/>
  <c r="K91" i="199" s="1"/>
  <c r="K93" i="199" s="1"/>
  <c r="K79" i="188"/>
  <c r="K81" i="188" s="1"/>
  <c r="L67" i="199"/>
  <c r="L69" i="199" s="1"/>
  <c r="L70" i="199"/>
  <c r="J78" i="190"/>
  <c r="J80" i="190" s="1"/>
  <c r="J82" i="190" s="1"/>
  <c r="L89" i="203"/>
  <c r="L91" i="203" s="1"/>
  <c r="L93" i="203" s="1"/>
  <c r="L89" i="195"/>
  <c r="L91" i="195" s="1"/>
  <c r="L93" i="195" s="1"/>
  <c r="J78" i="195"/>
  <c r="J80" i="195" s="1"/>
  <c r="J82" i="195" s="1"/>
  <c r="J67" i="186"/>
  <c r="J69" i="186" s="1"/>
  <c r="J71" i="186" s="1"/>
  <c r="L79" i="187"/>
  <c r="L81" i="187" s="1"/>
  <c r="K89" i="189"/>
  <c r="K91" i="189" s="1"/>
  <c r="K93" i="189" s="1"/>
  <c r="L89" i="204"/>
  <c r="L91" i="204" s="1"/>
  <c r="L93" i="204" s="1"/>
  <c r="L79" i="195"/>
  <c r="L81" i="195" s="1"/>
  <c r="K68" i="188"/>
  <c r="K70" i="188" s="1"/>
  <c r="L79" i="191"/>
  <c r="L81" i="191" s="1"/>
  <c r="K79" i="197"/>
  <c r="K81" i="197" s="1"/>
  <c r="J67" i="193"/>
  <c r="J69" i="193" s="1"/>
  <c r="J71" i="193" s="1"/>
  <c r="L89" i="200"/>
  <c r="L91" i="200" s="1"/>
  <c r="L93" i="200" s="1"/>
  <c r="L68" i="197"/>
  <c r="L70" i="197" s="1"/>
  <c r="L79" i="200"/>
  <c r="L81" i="200" s="1"/>
  <c r="J78" i="199"/>
  <c r="J80" i="199" s="1"/>
  <c r="J82" i="199" s="1"/>
  <c r="L89" i="201"/>
  <c r="L91" i="201" s="1"/>
  <c r="L93" i="201" s="1"/>
  <c r="K68" i="195"/>
  <c r="K70" i="195" s="1"/>
  <c r="K79" i="203"/>
  <c r="K81" i="203" s="1"/>
  <c r="K79" i="204"/>
  <c r="K81" i="204" s="1"/>
  <c r="L89" i="196"/>
  <c r="L91" i="196" s="1"/>
  <c r="L93" i="196" s="1"/>
  <c r="L89" i="192"/>
  <c r="L91" i="192" s="1"/>
  <c r="L93" i="192" s="1"/>
  <c r="K79" i="198"/>
  <c r="K81" i="198" s="1"/>
  <c r="K68" i="202"/>
  <c r="K70" i="202" s="1"/>
  <c r="L67" i="190"/>
  <c r="L69" i="190" s="1"/>
  <c r="L70" i="190"/>
  <c r="K79" i="199"/>
  <c r="K81" i="199" s="1"/>
  <c r="L67" i="186"/>
  <c r="L69" i="186" s="1"/>
  <c r="L70" i="186"/>
  <c r="L68" i="200"/>
  <c r="L70" i="200" s="1"/>
  <c r="K68" i="199"/>
  <c r="K70" i="199" s="1"/>
  <c r="L68" i="203"/>
  <c r="L70" i="203" s="1"/>
  <c r="L68" i="192"/>
  <c r="L70" i="192" s="1"/>
  <c r="K79" i="194"/>
  <c r="K81" i="194" s="1"/>
  <c r="J71" i="196"/>
  <c r="K79" i="187"/>
  <c r="K81" i="187" s="1"/>
  <c r="K67" i="185"/>
  <c r="K69" i="185" s="1"/>
  <c r="L78" i="185"/>
  <c r="L80" i="185" s="1"/>
  <c r="L66" i="185"/>
  <c r="L68" i="185" s="1"/>
  <c r="L69" i="185"/>
  <c r="K88" i="185"/>
  <c r="K90" i="185" s="1"/>
  <c r="K92" i="185" s="1"/>
  <c r="K78" i="185"/>
  <c r="K80" i="185" s="1"/>
  <c r="K58" i="95"/>
  <c r="AJ33" i="95"/>
  <c r="L43" i="195"/>
  <c r="L103" i="195" s="1"/>
  <c r="L64" i="195"/>
  <c r="L75" i="195" s="1"/>
  <c r="L86" i="195" s="1"/>
  <c r="L26" i="195"/>
  <c r="L57" i="195" s="1"/>
  <c r="L64" i="188"/>
  <c r="L75" i="188" s="1"/>
  <c r="L86" i="188" s="1"/>
  <c r="L26" i="188"/>
  <c r="L57" i="188" s="1"/>
  <c r="L43" i="188"/>
  <c r="L103" i="188" s="1"/>
  <c r="L43" i="196"/>
  <c r="L103" i="196" s="1"/>
  <c r="L140" i="196" s="1"/>
  <c r="L146" i="196" s="1"/>
  <c r="L64" i="196"/>
  <c r="L75" i="196" s="1"/>
  <c r="L86" i="196" s="1"/>
  <c r="L26" i="196"/>
  <c r="L57" i="196" s="1"/>
  <c r="L43" i="198"/>
  <c r="L103" i="198" s="1"/>
  <c r="L64" i="198"/>
  <c r="L75" i="198" s="1"/>
  <c r="L86" i="198" s="1"/>
  <c r="L26" i="198"/>
  <c r="L57" i="198" s="1"/>
  <c r="L64" i="203"/>
  <c r="L75" i="203" s="1"/>
  <c r="L86" i="203" s="1"/>
  <c r="L26" i="203"/>
  <c r="L57" i="203" s="1"/>
  <c r="L43" i="203"/>
  <c r="L103" i="203" s="1"/>
  <c r="F58" i="95"/>
  <c r="AE33" i="95"/>
  <c r="E58" i="95"/>
  <c r="AD33" i="95"/>
  <c r="C43" i="186"/>
  <c r="C103" i="186" s="1"/>
  <c r="C64" i="186"/>
  <c r="C75" i="186" s="1"/>
  <c r="C86" i="186" s="1"/>
  <c r="C26" i="186"/>
  <c r="C57" i="186" s="1"/>
  <c r="C43" i="192"/>
  <c r="C103" i="192" s="1"/>
  <c r="C64" i="192"/>
  <c r="C75" i="192" s="1"/>
  <c r="C86" i="192" s="1"/>
  <c r="C26" i="192"/>
  <c r="C57" i="192" s="1"/>
  <c r="C43" i="190"/>
  <c r="C103" i="190" s="1"/>
  <c r="C64" i="190"/>
  <c r="C75" i="190" s="1"/>
  <c r="C86" i="190" s="1"/>
  <c r="C26" i="190"/>
  <c r="C57" i="190" s="1"/>
  <c r="C64" i="198"/>
  <c r="C75" i="198" s="1"/>
  <c r="C86" i="198" s="1"/>
  <c r="C26" i="198"/>
  <c r="C57" i="198" s="1"/>
  <c r="C43" i="198"/>
  <c r="C103" i="198" s="1"/>
  <c r="C43" i="202"/>
  <c r="C103" i="202" s="1"/>
  <c r="C64" i="202"/>
  <c r="C75" i="202" s="1"/>
  <c r="C86" i="202" s="1"/>
  <c r="C26" i="202"/>
  <c r="C57" i="202" s="1"/>
  <c r="G64" i="187"/>
  <c r="G75" i="187" s="1"/>
  <c r="G86" i="187" s="1"/>
  <c r="G26" i="187"/>
  <c r="G57" i="187" s="1"/>
  <c r="G43" i="187"/>
  <c r="G103" i="187" s="1"/>
  <c r="G43" i="202"/>
  <c r="G103" i="202" s="1"/>
  <c r="G64" i="202"/>
  <c r="G75" i="202" s="1"/>
  <c r="G86" i="202" s="1"/>
  <c r="G26" i="202"/>
  <c r="G57" i="202" s="1"/>
  <c r="G43" i="197"/>
  <c r="G103" i="197" s="1"/>
  <c r="G140" i="197" s="1"/>
  <c r="G146" i="197" s="1"/>
  <c r="G64" i="197"/>
  <c r="G75" i="197" s="1"/>
  <c r="G86" i="197" s="1"/>
  <c r="G26" i="197"/>
  <c r="G57" i="197" s="1"/>
  <c r="G43" i="195"/>
  <c r="G103" i="195" s="1"/>
  <c r="G64" i="195"/>
  <c r="G75" i="195" s="1"/>
  <c r="G86" i="195" s="1"/>
  <c r="G26" i="195"/>
  <c r="G57" i="195" s="1"/>
  <c r="G64" i="204"/>
  <c r="G75" i="204" s="1"/>
  <c r="G86" i="204" s="1"/>
  <c r="G26" i="204"/>
  <c r="G57" i="204" s="1"/>
  <c r="G43" i="204"/>
  <c r="G103" i="204" s="1"/>
  <c r="I43" i="193"/>
  <c r="I103" i="193" s="1"/>
  <c r="I64" i="193"/>
  <c r="I75" i="193" s="1"/>
  <c r="I86" i="193" s="1"/>
  <c r="I26" i="193"/>
  <c r="I57" i="193" s="1"/>
  <c r="I64" i="191"/>
  <c r="I75" i="191" s="1"/>
  <c r="I86" i="191" s="1"/>
  <c r="I26" i="191"/>
  <c r="I57" i="191" s="1"/>
  <c r="I43" i="191"/>
  <c r="I103" i="191" s="1"/>
  <c r="I43" i="192"/>
  <c r="I103" i="192" s="1"/>
  <c r="I26" i="192"/>
  <c r="I57" i="192" s="1"/>
  <c r="I64" i="192"/>
  <c r="I75" i="192" s="1"/>
  <c r="I86" i="192" s="1"/>
  <c r="I43" i="197"/>
  <c r="I103" i="197" s="1"/>
  <c r="I140" i="197" s="1"/>
  <c r="I146" i="197" s="1"/>
  <c r="I64" i="197"/>
  <c r="I75" i="197" s="1"/>
  <c r="I86" i="197" s="1"/>
  <c r="I26" i="197"/>
  <c r="I57" i="197" s="1"/>
  <c r="I43" i="203"/>
  <c r="I103" i="203" s="1"/>
  <c r="I26" i="203"/>
  <c r="I57" i="203" s="1"/>
  <c r="I64" i="203"/>
  <c r="I75" i="203" s="1"/>
  <c r="I86" i="203" s="1"/>
  <c r="H43" i="190"/>
  <c r="H103" i="190" s="1"/>
  <c r="H64" i="190"/>
  <c r="H75" i="190" s="1"/>
  <c r="H86" i="190" s="1"/>
  <c r="H26" i="190"/>
  <c r="H57" i="190" s="1"/>
  <c r="H43" i="189"/>
  <c r="H103" i="189" s="1"/>
  <c r="H26" i="189"/>
  <c r="H57" i="189" s="1"/>
  <c r="H64" i="189"/>
  <c r="H75" i="189" s="1"/>
  <c r="H86" i="189" s="1"/>
  <c r="H64" i="201"/>
  <c r="H75" i="201" s="1"/>
  <c r="H86" i="201" s="1"/>
  <c r="H26" i="201"/>
  <c r="H57" i="201" s="1"/>
  <c r="H43" i="201"/>
  <c r="H103" i="201" s="1"/>
  <c r="H43" i="198"/>
  <c r="H103" i="198" s="1"/>
  <c r="H26" i="198"/>
  <c r="H57" i="198" s="1"/>
  <c r="H64" i="198"/>
  <c r="H75" i="198" s="1"/>
  <c r="H86" i="198" s="1"/>
  <c r="H43" i="204"/>
  <c r="H103" i="204" s="1"/>
  <c r="H26" i="204"/>
  <c r="H57" i="204" s="1"/>
  <c r="H64" i="204"/>
  <c r="H75" i="204" s="1"/>
  <c r="H86" i="204" s="1"/>
  <c r="F43" i="187"/>
  <c r="F103" i="187" s="1"/>
  <c r="F64" i="187"/>
  <c r="F75" i="187" s="1"/>
  <c r="F86" i="187" s="1"/>
  <c r="F26" i="187"/>
  <c r="F57" i="187" s="1"/>
  <c r="F64" i="190"/>
  <c r="F75" i="190" s="1"/>
  <c r="F86" i="190" s="1"/>
  <c r="F26" i="190"/>
  <c r="F57" i="190" s="1"/>
  <c r="F43" i="190"/>
  <c r="F103" i="190" s="1"/>
  <c r="F43" i="198"/>
  <c r="F103" i="198" s="1"/>
  <c r="F64" i="198"/>
  <c r="F75" i="198" s="1"/>
  <c r="F86" i="198" s="1"/>
  <c r="F26" i="198"/>
  <c r="F57" i="198" s="1"/>
  <c r="F43" i="201"/>
  <c r="F103" i="201" s="1"/>
  <c r="F64" i="201"/>
  <c r="F75" i="201" s="1"/>
  <c r="F86" i="201" s="1"/>
  <c r="F26" i="201"/>
  <c r="F57" i="201" s="1"/>
  <c r="F43" i="202"/>
  <c r="F103" i="202" s="1"/>
  <c r="F64" i="202"/>
  <c r="F75" i="202" s="1"/>
  <c r="F86" i="202" s="1"/>
  <c r="F26" i="202"/>
  <c r="F57" i="202" s="1"/>
  <c r="D43" i="194"/>
  <c r="D103" i="194" s="1"/>
  <c r="D26" i="194"/>
  <c r="D57" i="194" s="1"/>
  <c r="D64" i="194"/>
  <c r="D75" i="194" s="1"/>
  <c r="D86" i="194" s="1"/>
  <c r="D64" i="192"/>
  <c r="D75" i="192" s="1"/>
  <c r="D86" i="192" s="1"/>
  <c r="D26" i="192"/>
  <c r="D57" i="192" s="1"/>
  <c r="D43" i="192"/>
  <c r="D103" i="192" s="1"/>
  <c r="D43" i="193"/>
  <c r="D103" i="193" s="1"/>
  <c r="D26" i="193"/>
  <c r="D57" i="193" s="1"/>
  <c r="D64" i="193"/>
  <c r="D75" i="193" s="1"/>
  <c r="D86" i="193" s="1"/>
  <c r="D64" i="197"/>
  <c r="D75" i="197" s="1"/>
  <c r="D86" i="197" s="1"/>
  <c r="D26" i="197"/>
  <c r="D57" i="197" s="1"/>
  <c r="D43" i="197"/>
  <c r="D103" i="197" s="1"/>
  <c r="D140" i="197" s="1"/>
  <c r="D146" i="197" s="1"/>
  <c r="D43" i="204"/>
  <c r="D103" i="204" s="1"/>
  <c r="D26" i="204"/>
  <c r="D57" i="204" s="1"/>
  <c r="D64" i="204"/>
  <c r="D75" i="204" s="1"/>
  <c r="D86" i="204" s="1"/>
  <c r="K64" i="187"/>
  <c r="K75" i="187" s="1"/>
  <c r="K86" i="187" s="1"/>
  <c r="K26" i="187"/>
  <c r="K57" i="187" s="1"/>
  <c r="K43" i="187"/>
  <c r="K103" i="187" s="1"/>
  <c r="K64" i="189"/>
  <c r="K75" i="189" s="1"/>
  <c r="K86" i="189" s="1"/>
  <c r="K26" i="189"/>
  <c r="K57" i="189" s="1"/>
  <c r="K43" i="189"/>
  <c r="K103" i="189" s="1"/>
  <c r="K43" i="200"/>
  <c r="K103" i="200" s="1"/>
  <c r="K26" i="200"/>
  <c r="K57" i="200" s="1"/>
  <c r="K64" i="200"/>
  <c r="K75" i="200" s="1"/>
  <c r="K86" i="200" s="1"/>
  <c r="K43" i="195"/>
  <c r="K103" i="195" s="1"/>
  <c r="K64" i="195"/>
  <c r="K75" i="195" s="1"/>
  <c r="K86" i="195" s="1"/>
  <c r="K26" i="195"/>
  <c r="K57" i="195" s="1"/>
  <c r="K64" i="204"/>
  <c r="K75" i="204" s="1"/>
  <c r="K86" i="204" s="1"/>
  <c r="K26" i="204"/>
  <c r="K57" i="204" s="1"/>
  <c r="K43" i="204"/>
  <c r="K103" i="204" s="1"/>
  <c r="J43" i="192"/>
  <c r="J103" i="192" s="1"/>
  <c r="J64" i="192"/>
  <c r="J75" i="192" s="1"/>
  <c r="J86" i="192" s="1"/>
  <c r="J26" i="192"/>
  <c r="J57" i="192" s="1"/>
  <c r="J64" i="190"/>
  <c r="J75" i="190" s="1"/>
  <c r="J86" i="190" s="1"/>
  <c r="J26" i="190"/>
  <c r="J57" i="190" s="1"/>
  <c r="J43" i="190"/>
  <c r="J103" i="190" s="1"/>
  <c r="J43" i="198"/>
  <c r="J103" i="198" s="1"/>
  <c r="J64" i="198"/>
  <c r="J75" i="198" s="1"/>
  <c r="J86" i="198" s="1"/>
  <c r="J26" i="198"/>
  <c r="J57" i="198" s="1"/>
  <c r="J43" i="196"/>
  <c r="J103" i="196" s="1"/>
  <c r="J140" i="196" s="1"/>
  <c r="J146" i="196" s="1"/>
  <c r="J64" i="196"/>
  <c r="J75" i="196" s="1"/>
  <c r="J86" i="196" s="1"/>
  <c r="J26" i="196"/>
  <c r="J57" i="196" s="1"/>
  <c r="J43" i="202"/>
  <c r="J103" i="202" s="1"/>
  <c r="J64" i="202"/>
  <c r="J75" i="202" s="1"/>
  <c r="J86" i="202" s="1"/>
  <c r="J26" i="202"/>
  <c r="J57" i="202" s="1"/>
  <c r="E43" i="187"/>
  <c r="E103" i="187" s="1"/>
  <c r="E64" i="187"/>
  <c r="E75" i="187" s="1"/>
  <c r="E86" i="187" s="1"/>
  <c r="E26" i="187"/>
  <c r="E57" i="187" s="1"/>
  <c r="E43" i="186"/>
  <c r="E103" i="186" s="1"/>
  <c r="E26" i="186"/>
  <c r="E57" i="186" s="1"/>
  <c r="E64" i="186"/>
  <c r="E75" i="186" s="1"/>
  <c r="E86" i="186" s="1"/>
  <c r="E64" i="191"/>
  <c r="E75" i="191" s="1"/>
  <c r="E86" i="191" s="1"/>
  <c r="E26" i="191"/>
  <c r="E57" i="191" s="1"/>
  <c r="E43" i="191"/>
  <c r="E103" i="191" s="1"/>
  <c r="E64" i="199"/>
  <c r="E75" i="199" s="1"/>
  <c r="E86" i="199" s="1"/>
  <c r="E43" i="199"/>
  <c r="E103" i="199" s="1"/>
  <c r="E140" i="199" s="1"/>
  <c r="E146" i="199" s="1"/>
  <c r="E169" i="199" s="1"/>
  <c r="E26" i="199"/>
  <c r="E57" i="199" s="1"/>
  <c r="E43" i="201"/>
  <c r="E103" i="201" s="1"/>
  <c r="E26" i="201"/>
  <c r="E57" i="201" s="1"/>
  <c r="E64" i="201"/>
  <c r="E75" i="201" s="1"/>
  <c r="E86" i="201" s="1"/>
  <c r="C58" i="95"/>
  <c r="AB33" i="95"/>
  <c r="AG33" i="95"/>
  <c r="H58" i="95"/>
  <c r="N58" i="95"/>
  <c r="AM33" i="95"/>
  <c r="L64" i="186"/>
  <c r="L75" i="186" s="1"/>
  <c r="L86" i="186" s="1"/>
  <c r="L26" i="186"/>
  <c r="L57" i="186" s="1"/>
  <c r="L43" i="186"/>
  <c r="L103" i="186" s="1"/>
  <c r="L64" i="192"/>
  <c r="L75" i="192" s="1"/>
  <c r="L86" i="192" s="1"/>
  <c r="L26" i="192"/>
  <c r="L57" i="192" s="1"/>
  <c r="L43" i="192"/>
  <c r="L103" i="192" s="1"/>
  <c r="L64" i="197"/>
  <c r="L75" i="197" s="1"/>
  <c r="L86" i="197" s="1"/>
  <c r="L26" i="197"/>
  <c r="L57" i="197" s="1"/>
  <c r="L43" i="197"/>
  <c r="L103" i="197" s="1"/>
  <c r="L140" i="197" s="1"/>
  <c r="L146" i="197" s="1"/>
  <c r="L64" i="201"/>
  <c r="L75" i="201" s="1"/>
  <c r="L86" i="201" s="1"/>
  <c r="L26" i="201"/>
  <c r="L57" i="201" s="1"/>
  <c r="L43" i="201"/>
  <c r="L103" i="201" s="1"/>
  <c r="L43" i="204"/>
  <c r="L103" i="204" s="1"/>
  <c r="L64" i="204"/>
  <c r="L75" i="204" s="1"/>
  <c r="L86" i="204" s="1"/>
  <c r="L26" i="204"/>
  <c r="L57" i="204" s="1"/>
  <c r="C64" i="187"/>
  <c r="C75" i="187" s="1"/>
  <c r="C86" i="187" s="1"/>
  <c r="C26" i="187"/>
  <c r="C57" i="187" s="1"/>
  <c r="C43" i="187"/>
  <c r="C103" i="187" s="1"/>
  <c r="C64" i="189"/>
  <c r="C75" i="189" s="1"/>
  <c r="C86" i="189" s="1"/>
  <c r="C26" i="189"/>
  <c r="C57" i="189" s="1"/>
  <c r="C43" i="189"/>
  <c r="C103" i="189" s="1"/>
  <c r="C64" i="194"/>
  <c r="C75" i="194" s="1"/>
  <c r="C86" i="194" s="1"/>
  <c r="C26" i="194"/>
  <c r="C57" i="194" s="1"/>
  <c r="C43" i="194"/>
  <c r="C103" i="194" s="1"/>
  <c r="C43" i="195"/>
  <c r="C103" i="195" s="1"/>
  <c r="C64" i="195"/>
  <c r="C75" i="195" s="1"/>
  <c r="C86" i="195" s="1"/>
  <c r="C26" i="195"/>
  <c r="C57" i="195" s="1"/>
  <c r="C43" i="203"/>
  <c r="C103" i="203" s="1"/>
  <c r="C64" i="203"/>
  <c r="C75" i="203" s="1"/>
  <c r="C86" i="203" s="1"/>
  <c r="C26" i="203"/>
  <c r="C57" i="203" s="1"/>
  <c r="M58" i="95"/>
  <c r="AL33" i="95"/>
  <c r="G43" i="191"/>
  <c r="G103" i="191" s="1"/>
  <c r="G64" i="191"/>
  <c r="G75" i="191" s="1"/>
  <c r="G86" i="191" s="1"/>
  <c r="G26" i="191"/>
  <c r="G57" i="191" s="1"/>
  <c r="G43" i="196"/>
  <c r="G103" i="196" s="1"/>
  <c r="G140" i="196" s="1"/>
  <c r="G146" i="196" s="1"/>
  <c r="G64" i="196"/>
  <c r="G75" i="196" s="1"/>
  <c r="G86" i="196" s="1"/>
  <c r="G26" i="196"/>
  <c r="G57" i="196" s="1"/>
  <c r="G64" i="189"/>
  <c r="G75" i="189" s="1"/>
  <c r="G86" i="189" s="1"/>
  <c r="G26" i="189"/>
  <c r="G57" i="189" s="1"/>
  <c r="G43" i="189"/>
  <c r="G103" i="189" s="1"/>
  <c r="G64" i="194"/>
  <c r="G75" i="194" s="1"/>
  <c r="G86" i="194" s="1"/>
  <c r="G26" i="194"/>
  <c r="G57" i="194" s="1"/>
  <c r="G43" i="194"/>
  <c r="G103" i="194" s="1"/>
  <c r="G43" i="199"/>
  <c r="G103" i="199" s="1"/>
  <c r="G140" i="199" s="1"/>
  <c r="G146" i="199" s="1"/>
  <c r="G169" i="199" s="1"/>
  <c r="G26" i="199"/>
  <c r="G57" i="199" s="1"/>
  <c r="G64" i="199"/>
  <c r="G75" i="199" s="1"/>
  <c r="G86" i="199" s="1"/>
  <c r="I43" i="187"/>
  <c r="I103" i="187" s="1"/>
  <c r="I64" i="187"/>
  <c r="I75" i="187" s="1"/>
  <c r="I86" i="187" s="1"/>
  <c r="I26" i="187"/>
  <c r="I57" i="187" s="1"/>
  <c r="I64" i="200"/>
  <c r="I75" i="200" s="1"/>
  <c r="I86" i="200" s="1"/>
  <c r="I26" i="200"/>
  <c r="I57" i="200" s="1"/>
  <c r="I43" i="200"/>
  <c r="I103" i="200" s="1"/>
  <c r="I43" i="194"/>
  <c r="I103" i="194" s="1"/>
  <c r="I64" i="194"/>
  <c r="I75" i="194" s="1"/>
  <c r="I86" i="194" s="1"/>
  <c r="I26" i="194"/>
  <c r="I57" i="194" s="1"/>
  <c r="I43" i="195"/>
  <c r="I103" i="195" s="1"/>
  <c r="I64" i="195"/>
  <c r="I75" i="195" s="1"/>
  <c r="I86" i="195" s="1"/>
  <c r="I26" i="195"/>
  <c r="I57" i="195" s="1"/>
  <c r="I64" i="201"/>
  <c r="I75" i="201" s="1"/>
  <c r="I86" i="201" s="1"/>
  <c r="I26" i="201"/>
  <c r="I57" i="201" s="1"/>
  <c r="I43" i="201"/>
  <c r="I103" i="201" s="1"/>
  <c r="H43" i="185"/>
  <c r="H102" i="185" s="1"/>
  <c r="H63" i="185"/>
  <c r="H74" i="185" s="1"/>
  <c r="H85" i="185" s="1"/>
  <c r="H26" i="185"/>
  <c r="H56" i="185" s="1"/>
  <c r="H43" i="191"/>
  <c r="H103" i="191" s="1"/>
  <c r="H64" i="191"/>
  <c r="H75" i="191" s="1"/>
  <c r="H86" i="191" s="1"/>
  <c r="H26" i="191"/>
  <c r="H57" i="191" s="1"/>
  <c r="H43" i="193"/>
  <c r="H103" i="193" s="1"/>
  <c r="H26" i="193"/>
  <c r="H57" i="193" s="1"/>
  <c r="H64" i="193"/>
  <c r="H75" i="193" s="1"/>
  <c r="H86" i="193" s="1"/>
  <c r="H43" i="196"/>
  <c r="H103" i="196" s="1"/>
  <c r="H140" i="196" s="1"/>
  <c r="H146" i="196" s="1"/>
  <c r="H64" i="196"/>
  <c r="H75" i="196" s="1"/>
  <c r="H86" i="196" s="1"/>
  <c r="H26" i="196"/>
  <c r="H57" i="196" s="1"/>
  <c r="H43" i="200"/>
  <c r="H103" i="200" s="1"/>
  <c r="H64" i="200"/>
  <c r="H75" i="200" s="1"/>
  <c r="H86" i="200" s="1"/>
  <c r="H26" i="200"/>
  <c r="H57" i="200" s="1"/>
  <c r="F43" i="186"/>
  <c r="F103" i="186" s="1"/>
  <c r="F64" i="186"/>
  <c r="F75" i="186" s="1"/>
  <c r="F86" i="186" s="1"/>
  <c r="F26" i="186"/>
  <c r="F57" i="186" s="1"/>
  <c r="F43" i="185"/>
  <c r="F102" i="185" s="1"/>
  <c r="F26" i="185"/>
  <c r="F56" i="185" s="1"/>
  <c r="F63" i="185"/>
  <c r="F74" i="185" s="1"/>
  <c r="F85" i="185" s="1"/>
  <c r="F43" i="197"/>
  <c r="F103" i="197" s="1"/>
  <c r="F140" i="197" s="1"/>
  <c r="F146" i="197" s="1"/>
  <c r="F64" i="197"/>
  <c r="F75" i="197" s="1"/>
  <c r="F86" i="197" s="1"/>
  <c r="F26" i="197"/>
  <c r="F57" i="197" s="1"/>
  <c r="F43" i="203"/>
  <c r="F103" i="203" s="1"/>
  <c r="F64" i="203"/>
  <c r="F75" i="203" s="1"/>
  <c r="F86" i="203" s="1"/>
  <c r="F26" i="203"/>
  <c r="F57" i="203" s="1"/>
  <c r="F43" i="196"/>
  <c r="F103" i="196" s="1"/>
  <c r="F140" i="196" s="1"/>
  <c r="F146" i="196" s="1"/>
  <c r="F64" i="196"/>
  <c r="F75" i="196" s="1"/>
  <c r="F86" i="196" s="1"/>
  <c r="F26" i="196"/>
  <c r="F57" i="196" s="1"/>
  <c r="D43" i="185"/>
  <c r="D102" i="185" s="1"/>
  <c r="D63" i="185"/>
  <c r="D74" i="185" s="1"/>
  <c r="D85" i="185" s="1"/>
  <c r="D26" i="185"/>
  <c r="D56" i="185" s="1"/>
  <c r="D43" i="187"/>
  <c r="D103" i="187" s="1"/>
  <c r="D64" i="187"/>
  <c r="D75" i="187" s="1"/>
  <c r="D86" i="187" s="1"/>
  <c r="D26" i="187"/>
  <c r="D57" i="187" s="1"/>
  <c r="D43" i="195"/>
  <c r="D103" i="195" s="1"/>
  <c r="D64" i="195"/>
  <c r="D75" i="195" s="1"/>
  <c r="D86" i="195" s="1"/>
  <c r="D26" i="195"/>
  <c r="D57" i="195" s="1"/>
  <c r="D43" i="200"/>
  <c r="D103" i="200" s="1"/>
  <c r="D64" i="200"/>
  <c r="D75" i="200" s="1"/>
  <c r="D86" i="200" s="1"/>
  <c r="D26" i="200"/>
  <c r="D57" i="200" s="1"/>
  <c r="D43" i="198"/>
  <c r="D103" i="198" s="1"/>
  <c r="D26" i="198"/>
  <c r="D57" i="198" s="1"/>
  <c r="D64" i="198"/>
  <c r="D75" i="198" s="1"/>
  <c r="D86" i="198" s="1"/>
  <c r="K43" i="185"/>
  <c r="K102" i="185" s="1"/>
  <c r="K63" i="185"/>
  <c r="K74" i="185" s="1"/>
  <c r="K85" i="185" s="1"/>
  <c r="K26" i="185"/>
  <c r="K56" i="185" s="1"/>
  <c r="K43" i="188"/>
  <c r="K103" i="188" s="1"/>
  <c r="K64" i="188"/>
  <c r="K75" i="188" s="1"/>
  <c r="K86" i="188" s="1"/>
  <c r="K26" i="188"/>
  <c r="K57" i="188" s="1"/>
  <c r="K64" i="193"/>
  <c r="K75" i="193" s="1"/>
  <c r="K86" i="193" s="1"/>
  <c r="K26" i="193"/>
  <c r="K57" i="193" s="1"/>
  <c r="K43" i="193"/>
  <c r="K103" i="193" s="1"/>
  <c r="K64" i="194"/>
  <c r="K75" i="194" s="1"/>
  <c r="K86" i="194" s="1"/>
  <c r="K26" i="194"/>
  <c r="K57" i="194" s="1"/>
  <c r="K43" i="194"/>
  <c r="K103" i="194" s="1"/>
  <c r="K43" i="199"/>
  <c r="K103" i="199" s="1"/>
  <c r="K140" i="199" s="1"/>
  <c r="K146" i="199" s="1"/>
  <c r="K169" i="199" s="1"/>
  <c r="K26" i="199"/>
  <c r="K57" i="199" s="1"/>
  <c r="K64" i="199"/>
  <c r="K75" i="199" s="1"/>
  <c r="K86" i="199" s="1"/>
  <c r="J43" i="186"/>
  <c r="J103" i="186" s="1"/>
  <c r="J64" i="186"/>
  <c r="J75" i="186" s="1"/>
  <c r="J86" i="186" s="1"/>
  <c r="J26" i="186"/>
  <c r="J57" i="186" s="1"/>
  <c r="J43" i="185"/>
  <c r="J102" i="185" s="1"/>
  <c r="J63" i="185"/>
  <c r="J74" i="185" s="1"/>
  <c r="J85" i="185" s="1"/>
  <c r="J26" i="185"/>
  <c r="J56" i="185" s="1"/>
  <c r="J43" i="191"/>
  <c r="J103" i="191" s="1"/>
  <c r="J64" i="191"/>
  <c r="J75" i="191" s="1"/>
  <c r="J86" i="191" s="1"/>
  <c r="J26" i="191"/>
  <c r="J57" i="191" s="1"/>
  <c r="J43" i="201"/>
  <c r="J103" i="201" s="1"/>
  <c r="J64" i="201"/>
  <c r="J75" i="201" s="1"/>
  <c r="J86" i="201" s="1"/>
  <c r="J26" i="201"/>
  <c r="J57" i="201" s="1"/>
  <c r="J64" i="200"/>
  <c r="J75" i="200" s="1"/>
  <c r="J86" i="200" s="1"/>
  <c r="J26" i="200"/>
  <c r="J57" i="200" s="1"/>
  <c r="J43" i="200"/>
  <c r="J103" i="200" s="1"/>
  <c r="G58" i="95"/>
  <c r="AF33" i="95"/>
  <c r="E43" i="189"/>
  <c r="E103" i="189" s="1"/>
  <c r="E64" i="189"/>
  <c r="E75" i="189" s="1"/>
  <c r="E86" i="189" s="1"/>
  <c r="E26" i="189"/>
  <c r="E57" i="189" s="1"/>
  <c r="E43" i="190"/>
  <c r="E103" i="190" s="1"/>
  <c r="E64" i="190"/>
  <c r="E75" i="190" s="1"/>
  <c r="E86" i="190" s="1"/>
  <c r="E26" i="190"/>
  <c r="E57" i="190" s="1"/>
  <c r="E43" i="188"/>
  <c r="E103" i="188" s="1"/>
  <c r="E64" i="188"/>
  <c r="E75" i="188" s="1"/>
  <c r="E86" i="188" s="1"/>
  <c r="E26" i="188"/>
  <c r="E57" i="188" s="1"/>
  <c r="E64" i="200"/>
  <c r="E75" i="200" s="1"/>
  <c r="E86" i="200" s="1"/>
  <c r="E26" i="200"/>
  <c r="E57" i="200" s="1"/>
  <c r="E43" i="200"/>
  <c r="E103" i="200" s="1"/>
  <c r="E43" i="204"/>
  <c r="E103" i="204" s="1"/>
  <c r="E64" i="204"/>
  <c r="E75" i="204" s="1"/>
  <c r="E86" i="204" s="1"/>
  <c r="E26" i="204"/>
  <c r="E57" i="204" s="1"/>
  <c r="I58" i="95"/>
  <c r="AH33" i="95"/>
  <c r="L43" i="190"/>
  <c r="L103" i="190" s="1"/>
  <c r="L64" i="190"/>
  <c r="L75" i="190" s="1"/>
  <c r="L86" i="190" s="1"/>
  <c r="L26" i="190"/>
  <c r="L57" i="190" s="1"/>
  <c r="L64" i="187"/>
  <c r="L75" i="187" s="1"/>
  <c r="L86" i="187" s="1"/>
  <c r="L43" i="187"/>
  <c r="L103" i="187" s="1"/>
  <c r="L26" i="187"/>
  <c r="L57" i="187" s="1"/>
  <c r="L43" i="189"/>
  <c r="L103" i="189" s="1"/>
  <c r="L64" i="189"/>
  <c r="L75" i="189" s="1"/>
  <c r="L86" i="189" s="1"/>
  <c r="L26" i="189"/>
  <c r="L57" i="189" s="1"/>
  <c r="L43" i="200"/>
  <c r="L103" i="200" s="1"/>
  <c r="L64" i="200"/>
  <c r="L75" i="200" s="1"/>
  <c r="L86" i="200" s="1"/>
  <c r="L26" i="200"/>
  <c r="L57" i="200" s="1"/>
  <c r="L64" i="199"/>
  <c r="L75" i="199" s="1"/>
  <c r="L86" i="199" s="1"/>
  <c r="L43" i="199"/>
  <c r="L103" i="199" s="1"/>
  <c r="L140" i="199" s="1"/>
  <c r="L146" i="199" s="1"/>
  <c r="L169" i="199" s="1"/>
  <c r="L26" i="199"/>
  <c r="L57" i="199" s="1"/>
  <c r="J58" i="95"/>
  <c r="AI33" i="95"/>
  <c r="C43" i="191"/>
  <c r="C103" i="191" s="1"/>
  <c r="C64" i="191"/>
  <c r="C75" i="191" s="1"/>
  <c r="C86" i="191" s="1"/>
  <c r="C26" i="191"/>
  <c r="C57" i="191" s="1"/>
  <c r="C64" i="193"/>
  <c r="C75" i="193" s="1"/>
  <c r="C86" i="193" s="1"/>
  <c r="C26" i="193"/>
  <c r="C57" i="193" s="1"/>
  <c r="C43" i="193"/>
  <c r="C103" i="193" s="1"/>
  <c r="C43" i="196"/>
  <c r="C103" i="196" s="1"/>
  <c r="C140" i="196" s="1"/>
  <c r="C146" i="196" s="1"/>
  <c r="C64" i="196"/>
  <c r="C75" i="196" s="1"/>
  <c r="C86" i="196" s="1"/>
  <c r="C26" i="196"/>
  <c r="C57" i="196" s="1"/>
  <c r="C43" i="199"/>
  <c r="C103" i="199" s="1"/>
  <c r="C140" i="199" s="1"/>
  <c r="C146" i="199" s="1"/>
  <c r="C169" i="199" s="1"/>
  <c r="C26" i="199"/>
  <c r="C57" i="199" s="1"/>
  <c r="C64" i="199"/>
  <c r="C75" i="199" s="1"/>
  <c r="C86" i="199" s="1"/>
  <c r="C64" i="204"/>
  <c r="C75" i="204" s="1"/>
  <c r="C86" i="204" s="1"/>
  <c r="C26" i="204"/>
  <c r="C57" i="204" s="1"/>
  <c r="C43" i="204"/>
  <c r="C103" i="204" s="1"/>
  <c r="AK33" i="95"/>
  <c r="L58" i="95"/>
  <c r="G43" i="185"/>
  <c r="G102" i="185" s="1"/>
  <c r="G63" i="185"/>
  <c r="G74" i="185" s="1"/>
  <c r="G85" i="185" s="1"/>
  <c r="G26" i="185"/>
  <c r="G56" i="185" s="1"/>
  <c r="G43" i="188"/>
  <c r="G103" i="188" s="1"/>
  <c r="G64" i="188"/>
  <c r="G75" i="188" s="1"/>
  <c r="G86" i="188" s="1"/>
  <c r="G26" i="188"/>
  <c r="G57" i="188" s="1"/>
  <c r="G64" i="193"/>
  <c r="G75" i="193" s="1"/>
  <c r="G86" i="193" s="1"/>
  <c r="G26" i="193"/>
  <c r="G57" i="193" s="1"/>
  <c r="G43" i="193"/>
  <c r="G103" i="193" s="1"/>
  <c r="G64" i="198"/>
  <c r="G75" i="198" s="1"/>
  <c r="G86" i="198" s="1"/>
  <c r="G26" i="198"/>
  <c r="G57" i="198" s="1"/>
  <c r="G43" i="198"/>
  <c r="G103" i="198" s="1"/>
  <c r="G43" i="201"/>
  <c r="G103" i="201" s="1"/>
  <c r="G64" i="201"/>
  <c r="G75" i="201" s="1"/>
  <c r="G86" i="201" s="1"/>
  <c r="G26" i="201"/>
  <c r="G57" i="201" s="1"/>
  <c r="I63" i="185"/>
  <c r="I74" i="185" s="1"/>
  <c r="I85" i="185" s="1"/>
  <c r="I26" i="185"/>
  <c r="I56" i="185" s="1"/>
  <c r="I43" i="185"/>
  <c r="I102" i="185" s="1"/>
  <c r="I43" i="186"/>
  <c r="I103" i="186" s="1"/>
  <c r="I64" i="186"/>
  <c r="I75" i="186" s="1"/>
  <c r="I86" i="186" s="1"/>
  <c r="I26" i="186"/>
  <c r="I57" i="186" s="1"/>
  <c r="I43" i="198"/>
  <c r="I103" i="198" s="1"/>
  <c r="I64" i="198"/>
  <c r="I75" i="198" s="1"/>
  <c r="I86" i="198" s="1"/>
  <c r="I26" i="198"/>
  <c r="I57" i="198" s="1"/>
  <c r="I26" i="199"/>
  <c r="I57" i="199" s="1"/>
  <c r="I64" i="199"/>
  <c r="I75" i="199" s="1"/>
  <c r="I86" i="199" s="1"/>
  <c r="I43" i="199"/>
  <c r="I103" i="199" s="1"/>
  <c r="I140" i="199" s="1"/>
  <c r="I146" i="199" s="1"/>
  <c r="I169" i="199" s="1"/>
  <c r="I43" i="204"/>
  <c r="I103" i="204" s="1"/>
  <c r="I64" i="204"/>
  <c r="I75" i="204" s="1"/>
  <c r="I86" i="204" s="1"/>
  <c r="I26" i="204"/>
  <c r="I57" i="204" s="1"/>
  <c r="H64" i="186"/>
  <c r="H75" i="186" s="1"/>
  <c r="H86" i="186" s="1"/>
  <c r="H26" i="186"/>
  <c r="H57" i="186" s="1"/>
  <c r="H43" i="186"/>
  <c r="H103" i="186" s="1"/>
  <c r="H64" i="188"/>
  <c r="H75" i="188" s="1"/>
  <c r="H86" i="188" s="1"/>
  <c r="H26" i="188"/>
  <c r="H57" i="188" s="1"/>
  <c r="H43" i="188"/>
  <c r="H103" i="188" s="1"/>
  <c r="H43" i="195"/>
  <c r="H103" i="195" s="1"/>
  <c r="H64" i="195"/>
  <c r="H75" i="195" s="1"/>
  <c r="H86" i="195" s="1"/>
  <c r="H26" i="195"/>
  <c r="H57" i="195" s="1"/>
  <c r="H64" i="197"/>
  <c r="H75" i="197" s="1"/>
  <c r="H86" i="197" s="1"/>
  <c r="H26" i="197"/>
  <c r="H57" i="197" s="1"/>
  <c r="H43" i="197"/>
  <c r="H103" i="197" s="1"/>
  <c r="H140" i="197" s="1"/>
  <c r="H146" i="197" s="1"/>
  <c r="H43" i="202"/>
  <c r="H103" i="202" s="1"/>
  <c r="H64" i="202"/>
  <c r="H75" i="202" s="1"/>
  <c r="H86" i="202" s="1"/>
  <c r="H26" i="202"/>
  <c r="H57" i="202" s="1"/>
  <c r="F43" i="188"/>
  <c r="F103" i="188" s="1"/>
  <c r="F64" i="188"/>
  <c r="F75" i="188" s="1"/>
  <c r="F86" i="188" s="1"/>
  <c r="F26" i="188"/>
  <c r="F57" i="188" s="1"/>
  <c r="F43" i="189"/>
  <c r="F103" i="189" s="1"/>
  <c r="F64" i="189"/>
  <c r="F75" i="189" s="1"/>
  <c r="F86" i="189" s="1"/>
  <c r="F26" i="189"/>
  <c r="F57" i="189" s="1"/>
  <c r="F43" i="191"/>
  <c r="F103" i="191" s="1"/>
  <c r="F64" i="191"/>
  <c r="F75" i="191" s="1"/>
  <c r="F86" i="191" s="1"/>
  <c r="F26" i="191"/>
  <c r="F57" i="191" s="1"/>
  <c r="F64" i="195"/>
  <c r="F75" i="195" s="1"/>
  <c r="F86" i="195" s="1"/>
  <c r="F26" i="195"/>
  <c r="F57" i="195" s="1"/>
  <c r="F43" i="195"/>
  <c r="F103" i="195" s="1"/>
  <c r="F43" i="200"/>
  <c r="F103" i="200" s="1"/>
  <c r="F64" i="200"/>
  <c r="F75" i="200" s="1"/>
  <c r="F86" i="200" s="1"/>
  <c r="F26" i="200"/>
  <c r="F57" i="200" s="1"/>
  <c r="D64" i="186"/>
  <c r="D75" i="186" s="1"/>
  <c r="D86" i="186" s="1"/>
  <c r="D26" i="186"/>
  <c r="D57" i="186" s="1"/>
  <c r="D43" i="186"/>
  <c r="D103" i="186" s="1"/>
  <c r="D43" i="191"/>
  <c r="D103" i="191" s="1"/>
  <c r="D64" i="191"/>
  <c r="D75" i="191" s="1"/>
  <c r="D86" i="191" s="1"/>
  <c r="D26" i="191"/>
  <c r="D57" i="191" s="1"/>
  <c r="D64" i="199"/>
  <c r="D75" i="199" s="1"/>
  <c r="D86" i="199" s="1"/>
  <c r="D26" i="199"/>
  <c r="D57" i="199" s="1"/>
  <c r="D43" i="199"/>
  <c r="D103" i="199" s="1"/>
  <c r="D140" i="199" s="1"/>
  <c r="D146" i="199" s="1"/>
  <c r="D169" i="199" s="1"/>
  <c r="D43" i="196"/>
  <c r="D103" i="196" s="1"/>
  <c r="D140" i="196" s="1"/>
  <c r="D146" i="196" s="1"/>
  <c r="D64" i="196"/>
  <c r="D75" i="196" s="1"/>
  <c r="D86" i="196" s="1"/>
  <c r="D26" i="196"/>
  <c r="D57" i="196" s="1"/>
  <c r="D43" i="202"/>
  <c r="D103" i="202" s="1"/>
  <c r="D64" i="202"/>
  <c r="D75" i="202" s="1"/>
  <c r="D86" i="202" s="1"/>
  <c r="D26" i="202"/>
  <c r="D57" i="202" s="1"/>
  <c r="K43" i="186"/>
  <c r="K103" i="186" s="1"/>
  <c r="K64" i="186"/>
  <c r="K75" i="186" s="1"/>
  <c r="K86" i="186" s="1"/>
  <c r="K26" i="186"/>
  <c r="K57" i="186" s="1"/>
  <c r="K43" i="192"/>
  <c r="K103" i="192" s="1"/>
  <c r="K64" i="192"/>
  <c r="K75" i="192" s="1"/>
  <c r="K86" i="192" s="1"/>
  <c r="K26" i="192"/>
  <c r="K57" i="192" s="1"/>
  <c r="K43" i="190"/>
  <c r="K103" i="190" s="1"/>
  <c r="K64" i="190"/>
  <c r="K75" i="190" s="1"/>
  <c r="K86" i="190" s="1"/>
  <c r="K26" i="190"/>
  <c r="K57" i="190" s="1"/>
  <c r="K64" i="198"/>
  <c r="K75" i="198" s="1"/>
  <c r="K86" i="198" s="1"/>
  <c r="K26" i="198"/>
  <c r="K57" i="198" s="1"/>
  <c r="K43" i="198"/>
  <c r="K103" i="198" s="1"/>
  <c r="K43" i="202"/>
  <c r="K103" i="202" s="1"/>
  <c r="K64" i="202"/>
  <c r="K75" i="202" s="1"/>
  <c r="K86" i="202" s="1"/>
  <c r="K26" i="202"/>
  <c r="K57" i="202" s="1"/>
  <c r="J43" i="187"/>
  <c r="J103" i="187" s="1"/>
  <c r="J64" i="187"/>
  <c r="J75" i="187" s="1"/>
  <c r="J86" i="187" s="1"/>
  <c r="J26" i="187"/>
  <c r="J57" i="187" s="1"/>
  <c r="J43" i="189"/>
  <c r="J103" i="189" s="1"/>
  <c r="J64" i="189"/>
  <c r="J75" i="189" s="1"/>
  <c r="J86" i="189" s="1"/>
  <c r="J26" i="189"/>
  <c r="J57" i="189" s="1"/>
  <c r="J43" i="197"/>
  <c r="J103" i="197" s="1"/>
  <c r="J140" i="197" s="1"/>
  <c r="J146" i="197" s="1"/>
  <c r="J64" i="197"/>
  <c r="J75" i="197" s="1"/>
  <c r="J86" i="197" s="1"/>
  <c r="J26" i="197"/>
  <c r="J57" i="197" s="1"/>
  <c r="J64" i="195"/>
  <c r="J75" i="195" s="1"/>
  <c r="J86" i="195" s="1"/>
  <c r="J26" i="195"/>
  <c r="J57" i="195" s="1"/>
  <c r="J43" i="195"/>
  <c r="J103" i="195" s="1"/>
  <c r="J43" i="203"/>
  <c r="J103" i="203" s="1"/>
  <c r="J64" i="203"/>
  <c r="J75" i="203" s="1"/>
  <c r="J86" i="203" s="1"/>
  <c r="J26" i="203"/>
  <c r="J57" i="203" s="1"/>
  <c r="E43" i="193"/>
  <c r="E103" i="193" s="1"/>
  <c r="E64" i="193"/>
  <c r="E75" i="193" s="1"/>
  <c r="E86" i="193" s="1"/>
  <c r="E26" i="193"/>
  <c r="E57" i="193" s="1"/>
  <c r="E43" i="194"/>
  <c r="E103" i="194" s="1"/>
  <c r="E64" i="194"/>
  <c r="E75" i="194" s="1"/>
  <c r="E86" i="194" s="1"/>
  <c r="E26" i="194"/>
  <c r="E57" i="194" s="1"/>
  <c r="E43" i="192"/>
  <c r="E103" i="192" s="1"/>
  <c r="E64" i="192"/>
  <c r="E75" i="192" s="1"/>
  <c r="E86" i="192" s="1"/>
  <c r="E26" i="192"/>
  <c r="E57" i="192" s="1"/>
  <c r="E64" i="196"/>
  <c r="E75" i="196" s="1"/>
  <c r="E86" i="196" s="1"/>
  <c r="E26" i="196"/>
  <c r="E57" i="196" s="1"/>
  <c r="E43" i="196"/>
  <c r="E103" i="196" s="1"/>
  <c r="E140" i="196" s="1"/>
  <c r="E146" i="196" s="1"/>
  <c r="E64" i="202"/>
  <c r="E75" i="202" s="1"/>
  <c r="E86" i="202" s="1"/>
  <c r="E26" i="202"/>
  <c r="E57" i="202" s="1"/>
  <c r="E43" i="202"/>
  <c r="E103" i="202" s="1"/>
  <c r="L43" i="185"/>
  <c r="L102" i="185" s="1"/>
  <c r="L63" i="185"/>
  <c r="L74" i="185" s="1"/>
  <c r="L85" i="185" s="1"/>
  <c r="L26" i="185"/>
  <c r="L56" i="185" s="1"/>
  <c r="L43" i="191"/>
  <c r="L103" i="191" s="1"/>
  <c r="L64" i="191"/>
  <c r="L75" i="191" s="1"/>
  <c r="L86" i="191" s="1"/>
  <c r="L26" i="191"/>
  <c r="L57" i="191" s="1"/>
  <c r="L43" i="193"/>
  <c r="L103" i="193" s="1"/>
  <c r="L64" i="193"/>
  <c r="L75" i="193" s="1"/>
  <c r="L86" i="193" s="1"/>
  <c r="L26" i="193"/>
  <c r="L57" i="193" s="1"/>
  <c r="L43" i="194"/>
  <c r="L103" i="194" s="1"/>
  <c r="L64" i="194"/>
  <c r="L75" i="194" s="1"/>
  <c r="L86" i="194" s="1"/>
  <c r="L26" i="194"/>
  <c r="L57" i="194" s="1"/>
  <c r="L43" i="202"/>
  <c r="L103" i="202" s="1"/>
  <c r="L64" i="202"/>
  <c r="L75" i="202" s="1"/>
  <c r="L86" i="202" s="1"/>
  <c r="L26" i="202"/>
  <c r="L57" i="202" s="1"/>
  <c r="C43" i="185"/>
  <c r="C102" i="185" s="1"/>
  <c r="C63" i="185"/>
  <c r="C74" i="185" s="1"/>
  <c r="C85" i="185" s="1"/>
  <c r="C26" i="185"/>
  <c r="C56" i="185" s="1"/>
  <c r="C43" i="188"/>
  <c r="C103" i="188" s="1"/>
  <c r="C64" i="188"/>
  <c r="C75" i="188" s="1"/>
  <c r="C86" i="188" s="1"/>
  <c r="C26" i="188"/>
  <c r="C57" i="188" s="1"/>
  <c r="C43" i="201"/>
  <c r="C103" i="201" s="1"/>
  <c r="C64" i="201"/>
  <c r="C75" i="201" s="1"/>
  <c r="C86" i="201" s="1"/>
  <c r="C26" i="201"/>
  <c r="C57" i="201" s="1"/>
  <c r="C43" i="197"/>
  <c r="C103" i="197" s="1"/>
  <c r="C140" i="197" s="1"/>
  <c r="C146" i="197" s="1"/>
  <c r="C64" i="197"/>
  <c r="C75" i="197" s="1"/>
  <c r="C86" i="197" s="1"/>
  <c r="C26" i="197"/>
  <c r="C57" i="197" s="1"/>
  <c r="C64" i="200"/>
  <c r="C75" i="200" s="1"/>
  <c r="C86" i="200" s="1"/>
  <c r="C26" i="200"/>
  <c r="C57" i="200" s="1"/>
  <c r="C43" i="200"/>
  <c r="C103" i="200" s="1"/>
  <c r="G43" i="186"/>
  <c r="G103" i="186" s="1"/>
  <c r="G64" i="186"/>
  <c r="G75" i="186" s="1"/>
  <c r="G86" i="186" s="1"/>
  <c r="G26" i="186"/>
  <c r="G57" i="186" s="1"/>
  <c r="G43" i="192"/>
  <c r="G103" i="192" s="1"/>
  <c r="G64" i="192"/>
  <c r="G75" i="192" s="1"/>
  <c r="G86" i="192" s="1"/>
  <c r="G26" i="192"/>
  <c r="G57" i="192" s="1"/>
  <c r="G43" i="190"/>
  <c r="G103" i="190" s="1"/>
  <c r="G64" i="190"/>
  <c r="G75" i="190" s="1"/>
  <c r="G86" i="190" s="1"/>
  <c r="G26" i="190"/>
  <c r="G57" i="190" s="1"/>
  <c r="G64" i="200"/>
  <c r="G75" i="200" s="1"/>
  <c r="G86" i="200" s="1"/>
  <c r="G26" i="200"/>
  <c r="G57" i="200" s="1"/>
  <c r="G43" i="200"/>
  <c r="G103" i="200" s="1"/>
  <c r="G43" i="203"/>
  <c r="G103" i="203" s="1"/>
  <c r="G64" i="203"/>
  <c r="G75" i="203" s="1"/>
  <c r="G86" i="203" s="1"/>
  <c r="G26" i="203"/>
  <c r="G57" i="203" s="1"/>
  <c r="I43" i="189"/>
  <c r="I103" i="189" s="1"/>
  <c r="I64" i="189"/>
  <c r="I75" i="189" s="1"/>
  <c r="I86" i="189" s="1"/>
  <c r="I26" i="189"/>
  <c r="I57" i="189" s="1"/>
  <c r="I43" i="190"/>
  <c r="I103" i="190" s="1"/>
  <c r="I64" i="190"/>
  <c r="I75" i="190" s="1"/>
  <c r="I86" i="190" s="1"/>
  <c r="I26" i="190"/>
  <c r="I57" i="190" s="1"/>
  <c r="I43" i="188"/>
  <c r="I103" i="188" s="1"/>
  <c r="I26" i="188"/>
  <c r="I57" i="188" s="1"/>
  <c r="I64" i="188"/>
  <c r="I75" i="188" s="1"/>
  <c r="I86" i="188" s="1"/>
  <c r="I64" i="196"/>
  <c r="I75" i="196" s="1"/>
  <c r="I86" i="196" s="1"/>
  <c r="I26" i="196"/>
  <c r="I57" i="196" s="1"/>
  <c r="I43" i="196"/>
  <c r="I103" i="196" s="1"/>
  <c r="I140" i="196" s="1"/>
  <c r="I146" i="196" s="1"/>
  <c r="I64" i="202"/>
  <c r="I75" i="202" s="1"/>
  <c r="I86" i="202" s="1"/>
  <c r="I26" i="202"/>
  <c r="I57" i="202" s="1"/>
  <c r="I43" i="202"/>
  <c r="I103" i="202" s="1"/>
  <c r="H43" i="187"/>
  <c r="H103" i="187" s="1"/>
  <c r="H64" i="187"/>
  <c r="H75" i="187" s="1"/>
  <c r="H86" i="187" s="1"/>
  <c r="H26" i="187"/>
  <c r="H57" i="187" s="1"/>
  <c r="H64" i="192"/>
  <c r="H75" i="192" s="1"/>
  <c r="H86" i="192" s="1"/>
  <c r="H26" i="192"/>
  <c r="H57" i="192" s="1"/>
  <c r="H43" i="192"/>
  <c r="H103" i="192" s="1"/>
  <c r="H64" i="199"/>
  <c r="H75" i="199" s="1"/>
  <c r="H86" i="199" s="1"/>
  <c r="H43" i="199"/>
  <c r="H103" i="199" s="1"/>
  <c r="H140" i="199" s="1"/>
  <c r="H146" i="199" s="1"/>
  <c r="H169" i="199" s="1"/>
  <c r="H26" i="199"/>
  <c r="H57" i="199" s="1"/>
  <c r="H43" i="194"/>
  <c r="H103" i="194" s="1"/>
  <c r="H26" i="194"/>
  <c r="H57" i="194" s="1"/>
  <c r="H64" i="194"/>
  <c r="H75" i="194" s="1"/>
  <c r="H86" i="194" s="1"/>
  <c r="H64" i="203"/>
  <c r="H75" i="203" s="1"/>
  <c r="H86" i="203" s="1"/>
  <c r="H26" i="203"/>
  <c r="H57" i="203" s="1"/>
  <c r="H43" i="203"/>
  <c r="H103" i="203" s="1"/>
  <c r="F43" i="192"/>
  <c r="F103" i="192" s="1"/>
  <c r="F64" i="192"/>
  <c r="F75" i="192" s="1"/>
  <c r="F86" i="192" s="1"/>
  <c r="F26" i="192"/>
  <c r="F57" i="192" s="1"/>
  <c r="F43" i="193"/>
  <c r="F103" i="193" s="1"/>
  <c r="F64" i="193"/>
  <c r="F75" i="193" s="1"/>
  <c r="F86" i="193" s="1"/>
  <c r="F26" i="193"/>
  <c r="F57" i="193" s="1"/>
  <c r="F43" i="194"/>
  <c r="F103" i="194" s="1"/>
  <c r="F64" i="194"/>
  <c r="F75" i="194" s="1"/>
  <c r="F86" i="194" s="1"/>
  <c r="F26" i="194"/>
  <c r="F57" i="194" s="1"/>
  <c r="F43" i="199"/>
  <c r="F103" i="199" s="1"/>
  <c r="F140" i="199" s="1"/>
  <c r="F146" i="199" s="1"/>
  <c r="F169" i="199" s="1"/>
  <c r="F26" i="199"/>
  <c r="F57" i="199" s="1"/>
  <c r="F64" i="199"/>
  <c r="F75" i="199" s="1"/>
  <c r="F86" i="199" s="1"/>
  <c r="F43" i="204"/>
  <c r="F103" i="204" s="1"/>
  <c r="F64" i="204"/>
  <c r="F75" i="204" s="1"/>
  <c r="F86" i="204" s="1"/>
  <c r="F26" i="204"/>
  <c r="F57" i="204" s="1"/>
  <c r="D43" i="190"/>
  <c r="D103" i="190" s="1"/>
  <c r="D64" i="190"/>
  <c r="D75" i="190" s="1"/>
  <c r="D86" i="190" s="1"/>
  <c r="D26" i="190"/>
  <c r="D57" i="190" s="1"/>
  <c r="D64" i="188"/>
  <c r="D75" i="188" s="1"/>
  <c r="D86" i="188" s="1"/>
  <c r="D26" i="188"/>
  <c r="D57" i="188" s="1"/>
  <c r="D43" i="188"/>
  <c r="D103" i="188" s="1"/>
  <c r="D43" i="189"/>
  <c r="D103" i="189" s="1"/>
  <c r="D26" i="189"/>
  <c r="D57" i="189" s="1"/>
  <c r="D64" i="189"/>
  <c r="D75" i="189" s="1"/>
  <c r="D86" i="189" s="1"/>
  <c r="D64" i="201"/>
  <c r="D75" i="201" s="1"/>
  <c r="D86" i="201" s="1"/>
  <c r="D26" i="201"/>
  <c r="D57" i="201" s="1"/>
  <c r="D43" i="201"/>
  <c r="D103" i="201" s="1"/>
  <c r="D64" i="203"/>
  <c r="D75" i="203" s="1"/>
  <c r="D86" i="203" s="1"/>
  <c r="D26" i="203"/>
  <c r="D57" i="203" s="1"/>
  <c r="D43" i="203"/>
  <c r="D103" i="203" s="1"/>
  <c r="K43" i="191"/>
  <c r="K103" i="191" s="1"/>
  <c r="K64" i="191"/>
  <c r="K75" i="191" s="1"/>
  <c r="K86" i="191" s="1"/>
  <c r="K26" i="191"/>
  <c r="K57" i="191" s="1"/>
  <c r="K43" i="196"/>
  <c r="K103" i="196" s="1"/>
  <c r="K140" i="196" s="1"/>
  <c r="K146" i="196" s="1"/>
  <c r="K64" i="196"/>
  <c r="K75" i="196" s="1"/>
  <c r="K86" i="196" s="1"/>
  <c r="K26" i="196"/>
  <c r="K57" i="196" s="1"/>
  <c r="K43" i="197"/>
  <c r="K103" i="197" s="1"/>
  <c r="K140" i="197" s="1"/>
  <c r="K146" i="197" s="1"/>
  <c r="K64" i="197"/>
  <c r="K75" i="197" s="1"/>
  <c r="K86" i="197" s="1"/>
  <c r="K26" i="197"/>
  <c r="K57" i="197" s="1"/>
  <c r="K43" i="201"/>
  <c r="K103" i="201" s="1"/>
  <c r="K64" i="201"/>
  <c r="K75" i="201" s="1"/>
  <c r="K86" i="201" s="1"/>
  <c r="K26" i="201"/>
  <c r="K57" i="201" s="1"/>
  <c r="K43" i="203"/>
  <c r="K103" i="203" s="1"/>
  <c r="K64" i="203"/>
  <c r="K75" i="203" s="1"/>
  <c r="K86" i="203" s="1"/>
  <c r="K26" i="203"/>
  <c r="K57" i="203" s="1"/>
  <c r="J43" i="188"/>
  <c r="J103" i="188" s="1"/>
  <c r="J64" i="188"/>
  <c r="J75" i="188" s="1"/>
  <c r="J86" i="188" s="1"/>
  <c r="J26" i="188"/>
  <c r="J57" i="188" s="1"/>
  <c r="J43" i="193"/>
  <c r="J103" i="193" s="1"/>
  <c r="J64" i="193"/>
  <c r="J75" i="193" s="1"/>
  <c r="J86" i="193" s="1"/>
  <c r="J26" i="193"/>
  <c r="J57" i="193" s="1"/>
  <c r="J43" i="194"/>
  <c r="J103" i="194" s="1"/>
  <c r="J64" i="194"/>
  <c r="J75" i="194" s="1"/>
  <c r="J86" i="194" s="1"/>
  <c r="J26" i="194"/>
  <c r="J57" i="194" s="1"/>
  <c r="J64" i="199"/>
  <c r="J75" i="199" s="1"/>
  <c r="J86" i="199" s="1"/>
  <c r="J43" i="199"/>
  <c r="J103" i="199" s="1"/>
  <c r="J140" i="199" s="1"/>
  <c r="J146" i="199" s="1"/>
  <c r="J169" i="199" s="1"/>
  <c r="J26" i="199"/>
  <c r="J57" i="199" s="1"/>
  <c r="J43" i="204"/>
  <c r="J103" i="204" s="1"/>
  <c r="J64" i="204"/>
  <c r="J75" i="204" s="1"/>
  <c r="J86" i="204" s="1"/>
  <c r="J26" i="204"/>
  <c r="J57" i="204" s="1"/>
  <c r="E63" i="185"/>
  <c r="E74" i="185" s="1"/>
  <c r="E85" i="185" s="1"/>
  <c r="E26" i="185"/>
  <c r="E56" i="185" s="1"/>
  <c r="E43" i="185"/>
  <c r="E102" i="185" s="1"/>
  <c r="E43" i="198"/>
  <c r="E103" i="198" s="1"/>
  <c r="E64" i="198"/>
  <c r="E75" i="198" s="1"/>
  <c r="E86" i="198" s="1"/>
  <c r="E26" i="198"/>
  <c r="E57" i="198" s="1"/>
  <c r="E43" i="195"/>
  <c r="E103" i="195" s="1"/>
  <c r="E64" i="195"/>
  <c r="E75" i="195" s="1"/>
  <c r="E86" i="195" s="1"/>
  <c r="E26" i="195"/>
  <c r="E57" i="195" s="1"/>
  <c r="E43" i="197"/>
  <c r="E103" i="197" s="1"/>
  <c r="E140" i="197" s="1"/>
  <c r="E146" i="197" s="1"/>
  <c r="E26" i="197"/>
  <c r="E57" i="197" s="1"/>
  <c r="E64" i="197"/>
  <c r="E75" i="197" s="1"/>
  <c r="E86" i="197" s="1"/>
  <c r="E43" i="203"/>
  <c r="E103" i="203" s="1"/>
  <c r="E64" i="203"/>
  <c r="E75" i="203" s="1"/>
  <c r="E86" i="203" s="1"/>
  <c r="E26" i="203"/>
  <c r="E57" i="203" s="1"/>
  <c r="AC33" i="95"/>
  <c r="D58" i="95"/>
  <c r="D85" i="141" l="1"/>
  <c r="D101" i="147"/>
  <c r="D135" i="147" s="1"/>
  <c r="AN174" i="95"/>
  <c r="T75" i="104"/>
  <c r="T76" i="104" s="1"/>
  <c r="W196" i="95" s="1"/>
  <c r="O261" i="152"/>
  <c r="AB37" i="104"/>
  <c r="AA38" i="104"/>
  <c r="N260" i="152"/>
  <c r="AA41" i="104"/>
  <c r="AA46" i="104" s="1"/>
  <c r="D96" i="151"/>
  <c r="D130" i="151" s="1"/>
  <c r="D81" i="162"/>
  <c r="D115" i="162" s="1"/>
  <c r="D102" i="147"/>
  <c r="D204" i="147" s="1"/>
  <c r="D98" i="162"/>
  <c r="D132" i="162" s="1"/>
  <c r="D97" i="141"/>
  <c r="D165" i="141" s="1"/>
  <c r="D101" i="146"/>
  <c r="D169" i="146" s="1"/>
  <c r="H365" i="92"/>
  <c r="H366" i="92" s="1"/>
  <c r="F474" i="92"/>
  <c r="F501" i="92" s="1"/>
  <c r="F534" i="92" s="1"/>
  <c r="F584" i="92" s="1"/>
  <c r="F634" i="92" s="1"/>
  <c r="F20" i="88" s="1"/>
  <c r="F475" i="92"/>
  <c r="F502" i="92" s="1"/>
  <c r="F535" i="92" s="1"/>
  <c r="F585" i="92" s="1"/>
  <c r="F635" i="92" s="1"/>
  <c r="F36" i="138" s="1"/>
  <c r="F369" i="138" s="1"/>
  <c r="C36" i="287"/>
  <c r="H36" i="287" s="1"/>
  <c r="J95" i="194"/>
  <c r="J95" i="188"/>
  <c r="J377" i="92"/>
  <c r="D100" i="162"/>
  <c r="D134" i="162" s="1"/>
  <c r="J95" i="196"/>
  <c r="J95" i="186"/>
  <c r="J95" i="195"/>
  <c r="J95" i="200"/>
  <c r="J95" i="192"/>
  <c r="J95" i="191"/>
  <c r="E26" i="127"/>
  <c r="J95" i="193"/>
  <c r="L67" i="198"/>
  <c r="L69" i="198" s="1"/>
  <c r="L71" i="198" s="1"/>
  <c r="J95" i="197"/>
  <c r="K67" i="200"/>
  <c r="K69" i="200" s="1"/>
  <c r="K71" i="200" s="1"/>
  <c r="K71" i="186"/>
  <c r="J95" i="203"/>
  <c r="J95" i="198"/>
  <c r="L71" i="186"/>
  <c r="K67" i="189"/>
  <c r="K69" i="189" s="1"/>
  <c r="K71" i="189" s="1"/>
  <c r="L67" i="193"/>
  <c r="L69" i="193" s="1"/>
  <c r="L71" i="193" s="1"/>
  <c r="L78" i="202"/>
  <c r="L80" i="202" s="1"/>
  <c r="L82" i="202" s="1"/>
  <c r="K77" i="185"/>
  <c r="K79" i="185" s="1"/>
  <c r="K81" i="185" s="1"/>
  <c r="J95" i="199"/>
  <c r="J94" i="185"/>
  <c r="K78" i="187"/>
  <c r="K80" i="187" s="1"/>
  <c r="K82" i="187" s="1"/>
  <c r="L71" i="190"/>
  <c r="J95" i="187"/>
  <c r="L78" i="189"/>
  <c r="L80" i="189" s="1"/>
  <c r="L82" i="189" s="1"/>
  <c r="L70" i="185"/>
  <c r="K78" i="196"/>
  <c r="K80" i="196" s="1"/>
  <c r="K82" i="196" s="1"/>
  <c r="J95" i="201"/>
  <c r="L67" i="188"/>
  <c r="L69" i="188" s="1"/>
  <c r="L71" i="188" s="1"/>
  <c r="K67" i="195"/>
  <c r="K69" i="195" s="1"/>
  <c r="K71" i="195" s="1"/>
  <c r="L78" i="200"/>
  <c r="L80" i="200" s="1"/>
  <c r="L82" i="200" s="1"/>
  <c r="L78" i="201"/>
  <c r="L80" i="201" s="1"/>
  <c r="L82" i="201" s="1"/>
  <c r="K78" i="198"/>
  <c r="K80" i="198" s="1"/>
  <c r="K82" i="198" s="1"/>
  <c r="K78" i="204"/>
  <c r="K80" i="204" s="1"/>
  <c r="K82" i="204" s="1"/>
  <c r="K67" i="188"/>
  <c r="K69" i="188" s="1"/>
  <c r="K71" i="188" s="1"/>
  <c r="K78" i="192"/>
  <c r="K80" i="192" s="1"/>
  <c r="K82" i="192" s="1"/>
  <c r="K71" i="196"/>
  <c r="L78" i="197"/>
  <c r="L80" i="197" s="1"/>
  <c r="L82" i="197" s="1"/>
  <c r="K78" i="202"/>
  <c r="K80" i="202" s="1"/>
  <c r="K82" i="202" s="1"/>
  <c r="D97" i="147"/>
  <c r="D131" i="147" s="1"/>
  <c r="V321" i="92"/>
  <c r="C327" i="138"/>
  <c r="C364" i="138" s="1"/>
  <c r="D67" i="138" s="1"/>
  <c r="H390" i="92"/>
  <c r="H409" i="92" s="1"/>
  <c r="H340" i="92"/>
  <c r="H341" i="92"/>
  <c r="V323" i="92"/>
  <c r="V337" i="92"/>
  <c r="V332" i="92"/>
  <c r="C312" i="138"/>
  <c r="C349" i="138" s="1"/>
  <c r="D52" i="138" s="1"/>
  <c r="C322" i="138"/>
  <c r="C359" i="138" s="1"/>
  <c r="D62" i="138" s="1"/>
  <c r="C307" i="138"/>
  <c r="C344" i="138" s="1"/>
  <c r="D47" i="138" s="1"/>
  <c r="D81" i="138" s="1"/>
  <c r="D115" i="138" s="1"/>
  <c r="C303" i="138"/>
  <c r="C340" i="138" s="1"/>
  <c r="L303" i="92"/>
  <c r="L332" i="92" s="1"/>
  <c r="D79" i="162"/>
  <c r="D113" i="162" s="1"/>
  <c r="K310" i="92"/>
  <c r="K311" i="92" s="1"/>
  <c r="F415" i="92"/>
  <c r="D81" i="151"/>
  <c r="D115" i="151" s="1"/>
  <c r="D99" i="151"/>
  <c r="D133" i="151" s="1"/>
  <c r="C321" i="138"/>
  <c r="C358" i="138" s="1"/>
  <c r="D61" i="138" s="1"/>
  <c r="C323" i="138"/>
  <c r="C360" i="138" s="1"/>
  <c r="D63" i="138" s="1"/>
  <c r="C308" i="138"/>
  <c r="C345" i="138" s="1"/>
  <c r="D48" i="138" s="1"/>
  <c r="C305" i="138"/>
  <c r="C342" i="138" s="1"/>
  <c r="D45" i="138" s="1"/>
  <c r="D80" i="138" s="1"/>
  <c r="C319" i="138"/>
  <c r="C356" i="138" s="1"/>
  <c r="C326" i="138"/>
  <c r="C363" i="138" s="1"/>
  <c r="D66" i="138" s="1"/>
  <c r="C304" i="138"/>
  <c r="C341" i="138" s="1"/>
  <c r="D44" i="138" s="1"/>
  <c r="C310" i="138"/>
  <c r="C347" i="138" s="1"/>
  <c r="D50" i="138" s="1"/>
  <c r="C324" i="138"/>
  <c r="C361" i="138" s="1"/>
  <c r="D64" i="138" s="1"/>
  <c r="C328" i="138"/>
  <c r="C365" i="138" s="1"/>
  <c r="D68" i="138" s="1"/>
  <c r="C309" i="138"/>
  <c r="C346" i="138" s="1"/>
  <c r="D49" i="138" s="1"/>
  <c r="C320" i="138"/>
  <c r="C357" i="138" s="1"/>
  <c r="D60" i="138" s="1"/>
  <c r="C20" i="128"/>
  <c r="C70" i="128" s="1"/>
  <c r="C21" i="102" s="1"/>
  <c r="C311" i="138"/>
  <c r="C348" i="138" s="1"/>
  <c r="D51" i="138" s="1"/>
  <c r="C325" i="138"/>
  <c r="C362" i="138" s="1"/>
  <c r="D65" i="138" s="1"/>
  <c r="D80" i="146"/>
  <c r="D182" i="146" s="1"/>
  <c r="J378" i="92"/>
  <c r="J453" i="92" s="1"/>
  <c r="D102" i="141"/>
  <c r="D204" i="141" s="1"/>
  <c r="D79" i="151"/>
  <c r="D147" i="151" s="1"/>
  <c r="F476" i="92"/>
  <c r="F503" i="92" s="1"/>
  <c r="F536" i="92" s="1"/>
  <c r="F586" i="92" s="1"/>
  <c r="F636" i="92" s="1"/>
  <c r="F22" i="88" s="1"/>
  <c r="F473" i="92"/>
  <c r="F500" i="92" s="1"/>
  <c r="F533" i="92" s="1"/>
  <c r="F583" i="92" s="1"/>
  <c r="F633" i="92" s="1"/>
  <c r="F36" i="136" s="1"/>
  <c r="F369" i="136" s="1"/>
  <c r="F482" i="92"/>
  <c r="F509" i="92" s="1"/>
  <c r="F542" i="92" s="1"/>
  <c r="F592" i="92" s="1"/>
  <c r="F642" i="92" s="1"/>
  <c r="F36" i="145" s="1"/>
  <c r="F369" i="145" s="1"/>
  <c r="F472" i="92"/>
  <c r="F499" i="92" s="1"/>
  <c r="F532" i="92" s="1"/>
  <c r="F582" i="92" s="1"/>
  <c r="F632" i="92" s="1"/>
  <c r="F18" i="88" s="1"/>
  <c r="F478" i="92"/>
  <c r="F505" i="92" s="1"/>
  <c r="F538" i="92" s="1"/>
  <c r="F588" i="92" s="1"/>
  <c r="F638" i="92" s="1"/>
  <c r="F24" i="88" s="1"/>
  <c r="F466" i="92"/>
  <c r="F470" i="92"/>
  <c r="F497" i="92" s="1"/>
  <c r="F479" i="92"/>
  <c r="F506" i="92" s="1"/>
  <c r="F539" i="92" s="1"/>
  <c r="F589" i="92" s="1"/>
  <c r="F639" i="92" s="1"/>
  <c r="F36" i="162" s="1"/>
  <c r="F369" i="162" s="1"/>
  <c r="F477" i="92"/>
  <c r="F504" i="92" s="1"/>
  <c r="F537" i="92" s="1"/>
  <c r="F587" i="92" s="1"/>
  <c r="F637" i="92" s="1"/>
  <c r="F23" i="88" s="1"/>
  <c r="F487" i="92"/>
  <c r="F514" i="92" s="1"/>
  <c r="F547" i="92" s="1"/>
  <c r="F597" i="92" s="1"/>
  <c r="F647" i="92" s="1"/>
  <c r="F36" i="150" s="1"/>
  <c r="F369" i="150" s="1"/>
  <c r="F486" i="92"/>
  <c r="F513" i="92" s="1"/>
  <c r="F546" i="92" s="1"/>
  <c r="F596" i="92" s="1"/>
  <c r="F646" i="92" s="1"/>
  <c r="F36" i="149" s="1"/>
  <c r="F369" i="149" s="1"/>
  <c r="F480" i="92"/>
  <c r="F507" i="92" s="1"/>
  <c r="F540" i="92" s="1"/>
  <c r="F590" i="92" s="1"/>
  <c r="F640" i="92" s="1"/>
  <c r="F36" i="143" s="1"/>
  <c r="F369" i="143" s="1"/>
  <c r="D83" i="146"/>
  <c r="D117" i="146" s="1"/>
  <c r="D99" i="146"/>
  <c r="D133" i="146" s="1"/>
  <c r="D101" i="151"/>
  <c r="D135" i="151" s="1"/>
  <c r="D81" i="147"/>
  <c r="D149" i="147" s="1"/>
  <c r="D85" i="162"/>
  <c r="D187" i="162" s="1"/>
  <c r="D96" i="162"/>
  <c r="D130" i="162" s="1"/>
  <c r="F36" i="144"/>
  <c r="F369" i="144" s="1"/>
  <c r="F27" i="88"/>
  <c r="G51" i="88" s="1"/>
  <c r="G15" i="144" s="1"/>
  <c r="D81" i="141"/>
  <c r="D183" i="141" s="1"/>
  <c r="F485" i="92"/>
  <c r="F512" i="92" s="1"/>
  <c r="F545" i="92" s="1"/>
  <c r="F595" i="92" s="1"/>
  <c r="F645" i="92" s="1"/>
  <c r="F31" i="88" s="1"/>
  <c r="F483" i="92"/>
  <c r="F510" i="92" s="1"/>
  <c r="F543" i="92" s="1"/>
  <c r="F593" i="92" s="1"/>
  <c r="F643" i="92" s="1"/>
  <c r="D97" i="146"/>
  <c r="D165" i="146" s="1"/>
  <c r="D101" i="141"/>
  <c r="D169" i="141" s="1"/>
  <c r="F488" i="92"/>
  <c r="F515" i="92" s="1"/>
  <c r="F548" i="92" s="1"/>
  <c r="F598" i="92" s="1"/>
  <c r="F648" i="92" s="1"/>
  <c r="F36" i="151" s="1"/>
  <c r="F369" i="151" s="1"/>
  <c r="F484" i="92"/>
  <c r="F511" i="92" s="1"/>
  <c r="F544" i="92" s="1"/>
  <c r="F594" i="92" s="1"/>
  <c r="F644" i="92" s="1"/>
  <c r="F30" i="88" s="1"/>
  <c r="F471" i="92"/>
  <c r="F498" i="92" s="1"/>
  <c r="F531" i="92" s="1"/>
  <c r="F581" i="92" s="1"/>
  <c r="F631" i="92" s="1"/>
  <c r="F17" i="88" s="1"/>
  <c r="D83" i="147"/>
  <c r="D117" i="147" s="1"/>
  <c r="D82" i="162"/>
  <c r="D184" i="162" s="1"/>
  <c r="K333" i="92"/>
  <c r="K384" i="92" s="1"/>
  <c r="K459" i="92" s="1"/>
  <c r="D102" i="146"/>
  <c r="D170" i="146" s="1"/>
  <c r="D96" i="146"/>
  <c r="D198" i="146" s="1"/>
  <c r="D99" i="141"/>
  <c r="D167" i="141" s="1"/>
  <c r="D84" i="151"/>
  <c r="D152" i="151" s="1"/>
  <c r="D86" i="151"/>
  <c r="D188" i="151" s="1"/>
  <c r="D101" i="162"/>
  <c r="D135" i="162" s="1"/>
  <c r="D82" i="146"/>
  <c r="D150" i="146" s="1"/>
  <c r="D79" i="141"/>
  <c r="D147" i="141" s="1"/>
  <c r="D82" i="151"/>
  <c r="D116" i="151" s="1"/>
  <c r="D98" i="151"/>
  <c r="D132" i="151" s="1"/>
  <c r="D80" i="147"/>
  <c r="D182" i="147" s="1"/>
  <c r="C330" i="146"/>
  <c r="D86" i="141"/>
  <c r="D120" i="141" s="1"/>
  <c r="D85" i="147"/>
  <c r="D119" i="147" s="1"/>
  <c r="G34" i="88"/>
  <c r="G36" i="151"/>
  <c r="G369" i="151" s="1"/>
  <c r="D59" i="146"/>
  <c r="D93" i="146" s="1"/>
  <c r="C366" i="146"/>
  <c r="D86" i="146"/>
  <c r="D81" i="146"/>
  <c r="AB33" i="93"/>
  <c r="AC55" i="108"/>
  <c r="AB59" i="155"/>
  <c r="AB65" i="155" s="1"/>
  <c r="K349" i="92"/>
  <c r="K374" i="92"/>
  <c r="K449" i="92" s="1"/>
  <c r="K336" i="92"/>
  <c r="I448" i="92"/>
  <c r="G480" i="92"/>
  <c r="G507" i="92" s="1"/>
  <c r="G540" i="92" s="1"/>
  <c r="G590" i="92" s="1"/>
  <c r="G640" i="92" s="1"/>
  <c r="G486" i="92"/>
  <c r="G513" i="92" s="1"/>
  <c r="G546" i="92" s="1"/>
  <c r="G596" i="92" s="1"/>
  <c r="G646" i="92" s="1"/>
  <c r="C303" i="142"/>
  <c r="C340" i="142" s="1"/>
  <c r="C308" i="142"/>
  <c r="C345" i="142" s="1"/>
  <c r="D48" i="142" s="1"/>
  <c r="C322" i="142"/>
  <c r="C359" i="142" s="1"/>
  <c r="D62" i="142" s="1"/>
  <c r="C323" i="142"/>
  <c r="C360" i="142" s="1"/>
  <c r="D63" i="142" s="1"/>
  <c r="C311" i="142"/>
  <c r="C348" i="142" s="1"/>
  <c r="D51" i="142" s="1"/>
  <c r="C319" i="142"/>
  <c r="C356" i="142" s="1"/>
  <c r="C310" i="142"/>
  <c r="C347" i="142" s="1"/>
  <c r="D50" i="142" s="1"/>
  <c r="C307" i="142"/>
  <c r="C344" i="142" s="1"/>
  <c r="D47" i="142" s="1"/>
  <c r="C329" i="142"/>
  <c r="C304" i="142"/>
  <c r="C341" i="142" s="1"/>
  <c r="D44" i="142" s="1"/>
  <c r="C325" i="142"/>
  <c r="C362" i="142" s="1"/>
  <c r="D65" i="142" s="1"/>
  <c r="C331" i="142"/>
  <c r="C320" i="142"/>
  <c r="C357" i="142" s="1"/>
  <c r="D60" i="142" s="1"/>
  <c r="C305" i="142"/>
  <c r="C342" i="142" s="1"/>
  <c r="D45" i="142" s="1"/>
  <c r="D79" i="142" s="1"/>
  <c r="C306" i="142"/>
  <c r="C343" i="142" s="1"/>
  <c r="D46" i="142" s="1"/>
  <c r="C321" i="142"/>
  <c r="C358" i="142" s="1"/>
  <c r="D61" i="142" s="1"/>
  <c r="C328" i="142"/>
  <c r="C365" i="142" s="1"/>
  <c r="D68" i="142" s="1"/>
  <c r="C324" i="142"/>
  <c r="C361" i="142" s="1"/>
  <c r="D64" i="142" s="1"/>
  <c r="C326" i="142"/>
  <c r="C363" i="142" s="1"/>
  <c r="D66" i="142" s="1"/>
  <c r="D100" i="142" s="1"/>
  <c r="C23" i="128"/>
  <c r="C73" i="128" s="1"/>
  <c r="C24" i="102" s="1"/>
  <c r="C31" i="287" s="1"/>
  <c r="H31" i="287" s="1"/>
  <c r="C327" i="142"/>
  <c r="C364" i="142" s="1"/>
  <c r="D67" i="142" s="1"/>
  <c r="C309" i="142"/>
  <c r="C346" i="142" s="1"/>
  <c r="D49" i="142" s="1"/>
  <c r="D83" i="142" s="1"/>
  <c r="C312" i="142"/>
  <c r="C349" i="142" s="1"/>
  <c r="D52" i="142" s="1"/>
  <c r="C313" i="142"/>
  <c r="C310" i="135"/>
  <c r="C347" i="135" s="1"/>
  <c r="D50" i="135" s="1"/>
  <c r="C320" i="135"/>
  <c r="C357" i="135" s="1"/>
  <c r="D60" i="135" s="1"/>
  <c r="C323" i="135"/>
  <c r="C360" i="135" s="1"/>
  <c r="D63" i="135" s="1"/>
  <c r="C304" i="135"/>
  <c r="C341" i="135" s="1"/>
  <c r="D44" i="135" s="1"/>
  <c r="C307" i="135"/>
  <c r="C344" i="135" s="1"/>
  <c r="D47" i="135" s="1"/>
  <c r="C17" i="128"/>
  <c r="C67" i="128" s="1"/>
  <c r="C18" i="102" s="1"/>
  <c r="C25" i="287" s="1"/>
  <c r="H25" i="287" s="1"/>
  <c r="C306" i="135"/>
  <c r="C343" i="135" s="1"/>
  <c r="D46" i="135" s="1"/>
  <c r="C309" i="135"/>
  <c r="C346" i="135" s="1"/>
  <c r="D49" i="135" s="1"/>
  <c r="C319" i="135"/>
  <c r="C326" i="135"/>
  <c r="C363" i="135" s="1"/>
  <c r="D66" i="135" s="1"/>
  <c r="C303" i="135"/>
  <c r="C328" i="135"/>
  <c r="C365" i="135" s="1"/>
  <c r="D68" i="135" s="1"/>
  <c r="C312" i="135"/>
  <c r="C349" i="135" s="1"/>
  <c r="D52" i="135" s="1"/>
  <c r="C305" i="135"/>
  <c r="C342" i="135" s="1"/>
  <c r="D45" i="135" s="1"/>
  <c r="C321" i="135"/>
  <c r="C358" i="135" s="1"/>
  <c r="D61" i="135" s="1"/>
  <c r="C311" i="135"/>
  <c r="C348" i="135" s="1"/>
  <c r="D51" i="135" s="1"/>
  <c r="C324" i="135"/>
  <c r="C361" i="135" s="1"/>
  <c r="D64" i="135" s="1"/>
  <c r="C308" i="135"/>
  <c r="C345" i="135" s="1"/>
  <c r="D48" i="135" s="1"/>
  <c r="C325" i="135"/>
  <c r="C362" i="135" s="1"/>
  <c r="D65" i="135" s="1"/>
  <c r="C322" i="135"/>
  <c r="C359" i="135" s="1"/>
  <c r="D62" i="135" s="1"/>
  <c r="C327" i="135"/>
  <c r="C364" i="135" s="1"/>
  <c r="D67" i="135" s="1"/>
  <c r="J452" i="92"/>
  <c r="D95" i="141"/>
  <c r="C96" i="102"/>
  <c r="C42" i="95"/>
  <c r="C67" i="95" s="1"/>
  <c r="I365" i="92"/>
  <c r="I366" i="92" s="1"/>
  <c r="AL176" i="95"/>
  <c r="M267" i="152"/>
  <c r="R68" i="113"/>
  <c r="R69" i="113" s="1"/>
  <c r="U197" i="95" s="1"/>
  <c r="J385" i="92"/>
  <c r="J360" i="92"/>
  <c r="K335" i="92"/>
  <c r="C366" i="151"/>
  <c r="D59" i="151"/>
  <c r="D93" i="151" s="1"/>
  <c r="D80" i="151"/>
  <c r="C53" i="95"/>
  <c r="C78" i="95" s="1"/>
  <c r="C107" i="102"/>
  <c r="I460" i="92"/>
  <c r="G476" i="92"/>
  <c r="G503" i="92" s="1"/>
  <c r="G536" i="92" s="1"/>
  <c r="G586" i="92" s="1"/>
  <c r="G636" i="92" s="1"/>
  <c r="K372" i="92"/>
  <c r="K447" i="92" s="1"/>
  <c r="K347" i="92"/>
  <c r="C332" i="147"/>
  <c r="C333" i="147" s="1"/>
  <c r="C314" i="147"/>
  <c r="D100" i="147"/>
  <c r="I455" i="92"/>
  <c r="C321" i="139"/>
  <c r="C358" i="139" s="1"/>
  <c r="D61" i="139" s="1"/>
  <c r="C324" i="139"/>
  <c r="C361" i="139" s="1"/>
  <c r="D64" i="139" s="1"/>
  <c r="C327" i="139"/>
  <c r="C364" i="139" s="1"/>
  <c r="D67" i="139" s="1"/>
  <c r="C308" i="139"/>
  <c r="C345" i="139" s="1"/>
  <c r="D48" i="139" s="1"/>
  <c r="C311" i="139"/>
  <c r="C348" i="139" s="1"/>
  <c r="D51" i="139" s="1"/>
  <c r="C310" i="139"/>
  <c r="C347" i="139" s="1"/>
  <c r="D50" i="139" s="1"/>
  <c r="C320" i="139"/>
  <c r="C357" i="139" s="1"/>
  <c r="D60" i="139" s="1"/>
  <c r="C323" i="139"/>
  <c r="C360" i="139" s="1"/>
  <c r="D63" i="139" s="1"/>
  <c r="C304" i="139"/>
  <c r="C341" i="139" s="1"/>
  <c r="D44" i="139" s="1"/>
  <c r="C307" i="139"/>
  <c r="C344" i="139" s="1"/>
  <c r="D47" i="139" s="1"/>
  <c r="C306" i="139"/>
  <c r="C343" i="139" s="1"/>
  <c r="D46" i="139" s="1"/>
  <c r="C319" i="139"/>
  <c r="C303" i="139"/>
  <c r="C309" i="139"/>
  <c r="C346" i="139" s="1"/>
  <c r="D49" i="139" s="1"/>
  <c r="C325" i="139"/>
  <c r="C362" i="139" s="1"/>
  <c r="D65" i="139" s="1"/>
  <c r="C305" i="139"/>
  <c r="C342" i="139" s="1"/>
  <c r="D45" i="139" s="1"/>
  <c r="C328" i="139"/>
  <c r="C365" i="139" s="1"/>
  <c r="D68" i="139" s="1"/>
  <c r="C312" i="139"/>
  <c r="C349" i="139" s="1"/>
  <c r="D52" i="139" s="1"/>
  <c r="C21" i="128"/>
  <c r="C71" i="128" s="1"/>
  <c r="C22" i="102" s="1"/>
  <c r="C29" i="287" s="1"/>
  <c r="H29" i="287" s="1"/>
  <c r="C326" i="139"/>
  <c r="C363" i="139" s="1"/>
  <c r="D66" i="139" s="1"/>
  <c r="C322" i="139"/>
  <c r="C359" i="139" s="1"/>
  <c r="D62" i="139" s="1"/>
  <c r="D96" i="139" s="1"/>
  <c r="E16" i="127"/>
  <c r="F41" i="88"/>
  <c r="F15" i="134" s="1"/>
  <c r="U60" i="217"/>
  <c r="Z123" i="155"/>
  <c r="Z125" i="155" s="1"/>
  <c r="Z129" i="155" s="1"/>
  <c r="AA75" i="155"/>
  <c r="L157" i="92"/>
  <c r="L158" i="92"/>
  <c r="C32" i="128"/>
  <c r="C82" i="128" s="1"/>
  <c r="C33" i="102" s="1"/>
  <c r="C40" i="287" s="1"/>
  <c r="H40" i="287" s="1"/>
  <c r="C319" i="150"/>
  <c r="C356" i="150" s="1"/>
  <c r="C306" i="150"/>
  <c r="C343" i="150" s="1"/>
  <c r="D46" i="150" s="1"/>
  <c r="C320" i="150"/>
  <c r="C357" i="150" s="1"/>
  <c r="D60" i="150" s="1"/>
  <c r="C304" i="150"/>
  <c r="C341" i="150" s="1"/>
  <c r="D44" i="150" s="1"/>
  <c r="C313" i="150"/>
  <c r="C303" i="150"/>
  <c r="C340" i="150" s="1"/>
  <c r="C309" i="150"/>
  <c r="C346" i="150" s="1"/>
  <c r="D49" i="150" s="1"/>
  <c r="C331" i="150"/>
  <c r="C323" i="150"/>
  <c r="C360" i="150" s="1"/>
  <c r="D63" i="150" s="1"/>
  <c r="C324" i="150"/>
  <c r="C361" i="150" s="1"/>
  <c r="D64" i="150" s="1"/>
  <c r="C329" i="150"/>
  <c r="C310" i="150"/>
  <c r="C347" i="150" s="1"/>
  <c r="D50" i="150" s="1"/>
  <c r="C328" i="150"/>
  <c r="C365" i="150" s="1"/>
  <c r="D68" i="150" s="1"/>
  <c r="C327" i="150"/>
  <c r="C364" i="150" s="1"/>
  <c r="D67" i="150" s="1"/>
  <c r="C311" i="150"/>
  <c r="C348" i="150" s="1"/>
  <c r="D51" i="150" s="1"/>
  <c r="C312" i="150"/>
  <c r="C349" i="150" s="1"/>
  <c r="D52" i="150" s="1"/>
  <c r="C322" i="150"/>
  <c r="C359" i="150" s="1"/>
  <c r="D62" i="150" s="1"/>
  <c r="C305" i="150"/>
  <c r="C342" i="150" s="1"/>
  <c r="D45" i="150" s="1"/>
  <c r="C308" i="150"/>
  <c r="C345" i="150" s="1"/>
  <c r="D48" i="150" s="1"/>
  <c r="C321" i="150"/>
  <c r="C358" i="150" s="1"/>
  <c r="D61" i="150" s="1"/>
  <c r="C326" i="150"/>
  <c r="C363" i="150" s="1"/>
  <c r="D66" i="150" s="1"/>
  <c r="C307" i="150"/>
  <c r="C344" i="150" s="1"/>
  <c r="D47" i="150" s="1"/>
  <c r="D81" i="150" s="1"/>
  <c r="C325" i="150"/>
  <c r="C362" i="150" s="1"/>
  <c r="D65" i="150" s="1"/>
  <c r="G472" i="92"/>
  <c r="G499" i="92" s="1"/>
  <c r="G532" i="92" s="1"/>
  <c r="G582" i="92" s="1"/>
  <c r="G632" i="92" s="1"/>
  <c r="AB31" i="152"/>
  <c r="N80" i="92"/>
  <c r="AB19" i="113"/>
  <c r="AB20" i="113" s="1"/>
  <c r="K326" i="92"/>
  <c r="K338" i="92"/>
  <c r="J356" i="92"/>
  <c r="J381" i="92"/>
  <c r="F56" i="88"/>
  <c r="F15" i="149" s="1"/>
  <c r="E31" i="127"/>
  <c r="G475" i="92"/>
  <c r="G502" i="92" s="1"/>
  <c r="G535" i="92" s="1"/>
  <c r="G585" i="92" s="1"/>
  <c r="G635" i="92" s="1"/>
  <c r="D99" i="162"/>
  <c r="C314" i="162"/>
  <c r="C332" i="162"/>
  <c r="C333" i="162" s="1"/>
  <c r="C321" i="148"/>
  <c r="C358" i="148" s="1"/>
  <c r="D61" i="148" s="1"/>
  <c r="C325" i="148"/>
  <c r="C362" i="148" s="1"/>
  <c r="D65" i="148" s="1"/>
  <c r="C303" i="148"/>
  <c r="C340" i="148" s="1"/>
  <c r="C327" i="148"/>
  <c r="C364" i="148" s="1"/>
  <c r="D67" i="148" s="1"/>
  <c r="C306" i="148"/>
  <c r="C343" i="148" s="1"/>
  <c r="D46" i="148" s="1"/>
  <c r="C328" i="148"/>
  <c r="C365" i="148" s="1"/>
  <c r="D68" i="148" s="1"/>
  <c r="C319" i="148"/>
  <c r="C356" i="148" s="1"/>
  <c r="C324" i="148"/>
  <c r="C361" i="148" s="1"/>
  <c r="D64" i="148" s="1"/>
  <c r="C30" i="128"/>
  <c r="C80" i="128" s="1"/>
  <c r="C31" i="102" s="1"/>
  <c r="C38" i="287" s="1"/>
  <c r="H38" i="287" s="1"/>
  <c r="C310" i="148"/>
  <c r="C347" i="148" s="1"/>
  <c r="D50" i="148" s="1"/>
  <c r="C308" i="148"/>
  <c r="C345" i="148" s="1"/>
  <c r="D48" i="148" s="1"/>
  <c r="C313" i="148"/>
  <c r="C331" i="148"/>
  <c r="C305" i="148"/>
  <c r="C342" i="148" s="1"/>
  <c r="D45" i="148" s="1"/>
  <c r="C312" i="148"/>
  <c r="C349" i="148" s="1"/>
  <c r="D52" i="148" s="1"/>
  <c r="C320" i="148"/>
  <c r="C357" i="148" s="1"/>
  <c r="D60" i="148" s="1"/>
  <c r="C322" i="148"/>
  <c r="C359" i="148" s="1"/>
  <c r="D62" i="148" s="1"/>
  <c r="C323" i="148"/>
  <c r="C360" i="148" s="1"/>
  <c r="D63" i="148" s="1"/>
  <c r="C326" i="148"/>
  <c r="C363" i="148" s="1"/>
  <c r="D66" i="148" s="1"/>
  <c r="C309" i="148"/>
  <c r="C346" i="148" s="1"/>
  <c r="D49" i="148" s="1"/>
  <c r="C307" i="148"/>
  <c r="C344" i="148" s="1"/>
  <c r="D47" i="148" s="1"/>
  <c r="D81" i="148" s="1"/>
  <c r="C329" i="148"/>
  <c r="C304" i="148"/>
  <c r="C341" i="148" s="1"/>
  <c r="D44" i="148" s="1"/>
  <c r="C311" i="148"/>
  <c r="C348" i="148" s="1"/>
  <c r="D51" i="148" s="1"/>
  <c r="I461" i="92"/>
  <c r="Y57" i="113"/>
  <c r="V15" i="92"/>
  <c r="C48" i="95"/>
  <c r="C73" i="95" s="1"/>
  <c r="C102" i="102"/>
  <c r="D84" i="146"/>
  <c r="D79" i="146"/>
  <c r="AB44" i="93"/>
  <c r="AC53" i="108"/>
  <c r="AB57" i="155"/>
  <c r="AB63" i="155" s="1"/>
  <c r="G477" i="92"/>
  <c r="G504" i="92" s="1"/>
  <c r="G537" i="92" s="1"/>
  <c r="G587" i="92" s="1"/>
  <c r="G637" i="92" s="1"/>
  <c r="E17" i="127"/>
  <c r="F42" i="88"/>
  <c r="F15" i="135" s="1"/>
  <c r="H465" i="92"/>
  <c r="H485" i="92" s="1"/>
  <c r="H512" i="92" s="1"/>
  <c r="H545" i="92" s="1"/>
  <c r="H595" i="92" s="1"/>
  <c r="H645" i="92" s="1"/>
  <c r="C330" i="141"/>
  <c r="D82" i="141"/>
  <c r="D83" i="141"/>
  <c r="D100" i="141"/>
  <c r="I446" i="92"/>
  <c r="G479" i="92"/>
  <c r="G506" i="92" s="1"/>
  <c r="G539" i="92" s="1"/>
  <c r="G589" i="92" s="1"/>
  <c r="G639" i="92" s="1"/>
  <c r="J348" i="92"/>
  <c r="J373" i="92"/>
  <c r="J448" i="92" s="1"/>
  <c r="K327" i="92"/>
  <c r="D599" i="92"/>
  <c r="D600" i="92" s="1"/>
  <c r="D630" i="92"/>
  <c r="D95" i="151"/>
  <c r="D83" i="151"/>
  <c r="J359" i="92"/>
  <c r="J384" i="92"/>
  <c r="F45" i="88"/>
  <c r="F15" i="138" s="1"/>
  <c r="E20" i="127"/>
  <c r="I462" i="92"/>
  <c r="G415" i="92"/>
  <c r="I451" i="92"/>
  <c r="E580" i="92"/>
  <c r="E549" i="92"/>
  <c r="E550" i="92" s="1"/>
  <c r="D197" i="147"/>
  <c r="D163" i="147"/>
  <c r="D129" i="147"/>
  <c r="C330" i="147"/>
  <c r="D86" i="147"/>
  <c r="J351" i="92"/>
  <c r="J376" i="92"/>
  <c r="F43" i="88"/>
  <c r="F15" i="136" s="1"/>
  <c r="E18" i="127"/>
  <c r="Z333" i="92"/>
  <c r="Z338" i="92"/>
  <c r="L337" i="92"/>
  <c r="C319" i="136"/>
  <c r="C320" i="136"/>
  <c r="C357" i="136" s="1"/>
  <c r="D60" i="136" s="1"/>
  <c r="C312" i="136"/>
  <c r="C349" i="136" s="1"/>
  <c r="D52" i="136" s="1"/>
  <c r="C304" i="136"/>
  <c r="C341" i="136" s="1"/>
  <c r="D44" i="136" s="1"/>
  <c r="C308" i="136"/>
  <c r="C345" i="136" s="1"/>
  <c r="D48" i="136" s="1"/>
  <c r="C326" i="136"/>
  <c r="C363" i="136" s="1"/>
  <c r="D66" i="136" s="1"/>
  <c r="C307" i="136"/>
  <c r="C344" i="136" s="1"/>
  <c r="D47" i="136" s="1"/>
  <c r="C322" i="136"/>
  <c r="C359" i="136" s="1"/>
  <c r="D62" i="136" s="1"/>
  <c r="C310" i="136"/>
  <c r="C347" i="136" s="1"/>
  <c r="D50" i="136" s="1"/>
  <c r="C311" i="136"/>
  <c r="C348" i="136" s="1"/>
  <c r="D51" i="136" s="1"/>
  <c r="C18" i="128"/>
  <c r="C68" i="128" s="1"/>
  <c r="C19" i="102" s="1"/>
  <c r="C26" i="287" s="1"/>
  <c r="H26" i="287" s="1"/>
  <c r="C303" i="136"/>
  <c r="C328" i="136"/>
  <c r="C365" i="136" s="1"/>
  <c r="D68" i="136" s="1"/>
  <c r="C325" i="136"/>
  <c r="C362" i="136" s="1"/>
  <c r="D65" i="136" s="1"/>
  <c r="C324" i="136"/>
  <c r="C361" i="136" s="1"/>
  <c r="D64" i="136" s="1"/>
  <c r="C321" i="136"/>
  <c r="C358" i="136" s="1"/>
  <c r="D61" i="136" s="1"/>
  <c r="C309" i="136"/>
  <c r="C346" i="136" s="1"/>
  <c r="D49" i="136" s="1"/>
  <c r="D83" i="136" s="1"/>
  <c r="C327" i="136"/>
  <c r="C364" i="136" s="1"/>
  <c r="D67" i="136" s="1"/>
  <c r="D101" i="136" s="1"/>
  <c r="C306" i="136"/>
  <c r="C343" i="136" s="1"/>
  <c r="D46" i="136" s="1"/>
  <c r="C305" i="136"/>
  <c r="C342" i="136" s="1"/>
  <c r="D45" i="136" s="1"/>
  <c r="D79" i="136" s="1"/>
  <c r="C323" i="136"/>
  <c r="C360" i="136" s="1"/>
  <c r="D63" i="136" s="1"/>
  <c r="K322" i="92"/>
  <c r="K320" i="92"/>
  <c r="I457" i="92"/>
  <c r="AA34" i="113"/>
  <c r="C25" i="128"/>
  <c r="C75" i="128" s="1"/>
  <c r="C26" i="102" s="1"/>
  <c r="C33" i="287" s="1"/>
  <c r="H33" i="287" s="1"/>
  <c r="C322" i="143"/>
  <c r="C359" i="143" s="1"/>
  <c r="D62" i="143" s="1"/>
  <c r="C329" i="143"/>
  <c r="C326" i="143"/>
  <c r="C363" i="143" s="1"/>
  <c r="D66" i="143" s="1"/>
  <c r="C321" i="143"/>
  <c r="C358" i="143" s="1"/>
  <c r="D61" i="143" s="1"/>
  <c r="C309" i="143"/>
  <c r="C346" i="143" s="1"/>
  <c r="D49" i="143" s="1"/>
  <c r="C325" i="143"/>
  <c r="C362" i="143" s="1"/>
  <c r="D65" i="143" s="1"/>
  <c r="C313" i="143"/>
  <c r="C327" i="143"/>
  <c r="C364" i="143" s="1"/>
  <c r="D67" i="143" s="1"/>
  <c r="C303" i="143"/>
  <c r="C340" i="143" s="1"/>
  <c r="C308" i="143"/>
  <c r="C345" i="143" s="1"/>
  <c r="D48" i="143" s="1"/>
  <c r="C320" i="143"/>
  <c r="C357" i="143" s="1"/>
  <c r="D60" i="143" s="1"/>
  <c r="C312" i="143"/>
  <c r="C349" i="143" s="1"/>
  <c r="D52" i="143" s="1"/>
  <c r="C307" i="143"/>
  <c r="C344" i="143" s="1"/>
  <c r="D47" i="143" s="1"/>
  <c r="C328" i="143"/>
  <c r="C365" i="143" s="1"/>
  <c r="D68" i="143" s="1"/>
  <c r="C311" i="143"/>
  <c r="C348" i="143" s="1"/>
  <c r="D51" i="143" s="1"/>
  <c r="C319" i="143"/>
  <c r="C356" i="143" s="1"/>
  <c r="C306" i="143"/>
  <c r="C343" i="143" s="1"/>
  <c r="D46" i="143" s="1"/>
  <c r="C310" i="143"/>
  <c r="C347" i="143" s="1"/>
  <c r="D50" i="143" s="1"/>
  <c r="C305" i="143"/>
  <c r="C342" i="143" s="1"/>
  <c r="D45" i="143" s="1"/>
  <c r="C331" i="143"/>
  <c r="C304" i="143"/>
  <c r="C341" i="143" s="1"/>
  <c r="D44" i="143" s="1"/>
  <c r="C324" i="143"/>
  <c r="C361" i="143" s="1"/>
  <c r="D64" i="143" s="1"/>
  <c r="C323" i="143"/>
  <c r="C360" i="143" s="1"/>
  <c r="D63" i="143" s="1"/>
  <c r="C98" i="102"/>
  <c r="C44" i="95"/>
  <c r="C69" i="95" s="1"/>
  <c r="C366" i="162"/>
  <c r="D59" i="162"/>
  <c r="D93" i="162" s="1"/>
  <c r="D80" i="162"/>
  <c r="E21" i="127"/>
  <c r="F46" i="88"/>
  <c r="F15" i="139" s="1"/>
  <c r="D85" i="146"/>
  <c r="C332" i="146"/>
  <c r="C333" i="146" s="1"/>
  <c r="C314" i="146"/>
  <c r="D43" i="146"/>
  <c r="D77" i="146" s="1"/>
  <c r="C350" i="146"/>
  <c r="D98" i="146"/>
  <c r="J364" i="92"/>
  <c r="J389" i="92"/>
  <c r="K358" i="92"/>
  <c r="K383" i="92"/>
  <c r="K458" i="92" s="1"/>
  <c r="K330" i="92"/>
  <c r="G470" i="92"/>
  <c r="X57" i="113"/>
  <c r="U15" i="92"/>
  <c r="I456" i="92"/>
  <c r="E27" i="127"/>
  <c r="F52" i="88"/>
  <c r="F15" i="145" s="1"/>
  <c r="I464" i="92"/>
  <c r="D80" i="141"/>
  <c r="C314" i="141"/>
  <c r="C332" i="141"/>
  <c r="C333" i="141" s="1"/>
  <c r="D59" i="141"/>
  <c r="C366" i="141"/>
  <c r="C350" i="141"/>
  <c r="D43" i="141"/>
  <c r="I340" i="92"/>
  <c r="I390" i="92"/>
  <c r="I409" i="92" s="1"/>
  <c r="W332" i="92"/>
  <c r="W321" i="92"/>
  <c r="W323" i="92"/>
  <c r="I341" i="92"/>
  <c r="W328" i="92"/>
  <c r="W337" i="92"/>
  <c r="C322" i="144"/>
  <c r="C359" i="144" s="1"/>
  <c r="D62" i="144" s="1"/>
  <c r="C310" i="144"/>
  <c r="C347" i="144" s="1"/>
  <c r="D50" i="144" s="1"/>
  <c r="C305" i="144"/>
  <c r="C342" i="144" s="1"/>
  <c r="D45" i="144" s="1"/>
  <c r="C331" i="144"/>
  <c r="C309" i="144"/>
  <c r="C346" i="144" s="1"/>
  <c r="D49" i="144" s="1"/>
  <c r="C26" i="128"/>
  <c r="C76" i="128" s="1"/>
  <c r="C27" i="102" s="1"/>
  <c r="C34" i="287" s="1"/>
  <c r="H34" i="287" s="1"/>
  <c r="C306" i="144"/>
  <c r="C343" i="144" s="1"/>
  <c r="D46" i="144" s="1"/>
  <c r="C307" i="144"/>
  <c r="C344" i="144" s="1"/>
  <c r="D47" i="144" s="1"/>
  <c r="C308" i="144"/>
  <c r="C345" i="144" s="1"/>
  <c r="D48" i="144" s="1"/>
  <c r="C327" i="144"/>
  <c r="C364" i="144" s="1"/>
  <c r="D67" i="144" s="1"/>
  <c r="C324" i="144"/>
  <c r="C361" i="144" s="1"/>
  <c r="D64" i="144" s="1"/>
  <c r="C328" i="144"/>
  <c r="C365" i="144" s="1"/>
  <c r="D68" i="144" s="1"/>
  <c r="C304" i="144"/>
  <c r="C341" i="144" s="1"/>
  <c r="D44" i="144" s="1"/>
  <c r="C329" i="144"/>
  <c r="C303" i="144"/>
  <c r="C340" i="144" s="1"/>
  <c r="C326" i="144"/>
  <c r="C363" i="144" s="1"/>
  <c r="D66" i="144" s="1"/>
  <c r="C320" i="144"/>
  <c r="C357" i="144" s="1"/>
  <c r="D60" i="144" s="1"/>
  <c r="C321" i="144"/>
  <c r="C358" i="144" s="1"/>
  <c r="D61" i="144" s="1"/>
  <c r="C325" i="144"/>
  <c r="C362" i="144" s="1"/>
  <c r="D65" i="144" s="1"/>
  <c r="C323" i="144"/>
  <c r="C360" i="144" s="1"/>
  <c r="D63" i="144" s="1"/>
  <c r="C312" i="144"/>
  <c r="C349" i="144" s="1"/>
  <c r="D52" i="144" s="1"/>
  <c r="C313" i="144"/>
  <c r="C319" i="144"/>
  <c r="C356" i="144" s="1"/>
  <c r="C311" i="144"/>
  <c r="C348" i="144" s="1"/>
  <c r="D51" i="144" s="1"/>
  <c r="K334" i="92"/>
  <c r="C350" i="151"/>
  <c r="D43" i="151"/>
  <c r="D77" i="151" s="1"/>
  <c r="D85" i="151"/>
  <c r="D102" i="151"/>
  <c r="D97" i="151"/>
  <c r="K331" i="92"/>
  <c r="K388" i="92"/>
  <c r="K463" i="92" s="1"/>
  <c r="K363" i="92"/>
  <c r="E33" i="127"/>
  <c r="F58" i="88"/>
  <c r="F15" i="151" s="1"/>
  <c r="C322" i="134"/>
  <c r="C359" i="134" s="1"/>
  <c r="D62" i="134" s="1"/>
  <c r="C326" i="134"/>
  <c r="C363" i="134" s="1"/>
  <c r="D66" i="134" s="1"/>
  <c r="C327" i="134"/>
  <c r="C364" i="134" s="1"/>
  <c r="D67" i="134" s="1"/>
  <c r="C308" i="134"/>
  <c r="C345" i="134" s="1"/>
  <c r="D48" i="134" s="1"/>
  <c r="C307" i="134"/>
  <c r="C344" i="134" s="1"/>
  <c r="D47" i="134" s="1"/>
  <c r="C324" i="134"/>
  <c r="C361" i="134" s="1"/>
  <c r="D64" i="134" s="1"/>
  <c r="C325" i="134"/>
  <c r="C362" i="134" s="1"/>
  <c r="D65" i="134" s="1"/>
  <c r="C309" i="134"/>
  <c r="C346" i="134" s="1"/>
  <c r="D49" i="134" s="1"/>
  <c r="C328" i="134"/>
  <c r="C365" i="134" s="1"/>
  <c r="D68" i="134" s="1"/>
  <c r="C312" i="134"/>
  <c r="C349" i="134" s="1"/>
  <c r="D52" i="134" s="1"/>
  <c r="C16" i="128"/>
  <c r="C66" i="128" s="1"/>
  <c r="C17" i="102" s="1"/>
  <c r="C24" i="287" s="1"/>
  <c r="H24" i="287" s="1"/>
  <c r="C321" i="134"/>
  <c r="C358" i="134" s="1"/>
  <c r="D61" i="134" s="1"/>
  <c r="C304" i="134"/>
  <c r="C341" i="134" s="1"/>
  <c r="D44" i="134" s="1"/>
  <c r="C306" i="134"/>
  <c r="C343" i="134" s="1"/>
  <c r="D46" i="134" s="1"/>
  <c r="C323" i="134"/>
  <c r="C360" i="134" s="1"/>
  <c r="D63" i="134" s="1"/>
  <c r="C320" i="134"/>
  <c r="C357" i="134" s="1"/>
  <c r="D60" i="134" s="1"/>
  <c r="C319" i="134"/>
  <c r="C311" i="134"/>
  <c r="C348" i="134" s="1"/>
  <c r="D51" i="134" s="1"/>
  <c r="C305" i="134"/>
  <c r="C342" i="134" s="1"/>
  <c r="D45" i="134" s="1"/>
  <c r="C303" i="134"/>
  <c r="C310" i="134"/>
  <c r="C347" i="134" s="1"/>
  <c r="D50" i="134" s="1"/>
  <c r="D96" i="147"/>
  <c r="D84" i="147"/>
  <c r="D79" i="147"/>
  <c r="J380" i="92"/>
  <c r="J355" i="92"/>
  <c r="E19" i="127"/>
  <c r="F44" i="88"/>
  <c r="F15" i="137" s="1"/>
  <c r="Z329" i="92"/>
  <c r="L299" i="92"/>
  <c r="L328" i="92" s="1"/>
  <c r="I450" i="92"/>
  <c r="AB81" i="155"/>
  <c r="AB64" i="155"/>
  <c r="AB69" i="155" s="1"/>
  <c r="D152" i="162"/>
  <c r="D186" i="162"/>
  <c r="D118" i="162"/>
  <c r="D95" i="162"/>
  <c r="D83" i="162"/>
  <c r="C330" i="162"/>
  <c r="C329" i="149"/>
  <c r="C304" i="149"/>
  <c r="C341" i="149" s="1"/>
  <c r="D44" i="149" s="1"/>
  <c r="C331" i="149"/>
  <c r="C309" i="149"/>
  <c r="C346" i="149" s="1"/>
  <c r="D49" i="149" s="1"/>
  <c r="C303" i="149"/>
  <c r="C340" i="149" s="1"/>
  <c r="C312" i="149"/>
  <c r="C349" i="149" s="1"/>
  <c r="D52" i="149" s="1"/>
  <c r="C306" i="149"/>
  <c r="C343" i="149" s="1"/>
  <c r="D46" i="149" s="1"/>
  <c r="C322" i="149"/>
  <c r="C359" i="149" s="1"/>
  <c r="D62" i="149" s="1"/>
  <c r="C307" i="149"/>
  <c r="C344" i="149" s="1"/>
  <c r="D47" i="149" s="1"/>
  <c r="C319" i="149"/>
  <c r="C356" i="149" s="1"/>
  <c r="C321" i="149"/>
  <c r="C358" i="149" s="1"/>
  <c r="D61" i="149" s="1"/>
  <c r="C31" i="128"/>
  <c r="C81" i="128" s="1"/>
  <c r="C32" i="102" s="1"/>
  <c r="C39" i="287" s="1"/>
  <c r="H39" i="287" s="1"/>
  <c r="C313" i="149"/>
  <c r="C320" i="149"/>
  <c r="C357" i="149" s="1"/>
  <c r="D60" i="149" s="1"/>
  <c r="C325" i="149"/>
  <c r="C362" i="149" s="1"/>
  <c r="D65" i="149" s="1"/>
  <c r="C310" i="149"/>
  <c r="C347" i="149" s="1"/>
  <c r="D50" i="149" s="1"/>
  <c r="D84" i="149" s="1"/>
  <c r="C324" i="149"/>
  <c r="C361" i="149" s="1"/>
  <c r="D64" i="149" s="1"/>
  <c r="C327" i="149"/>
  <c r="C364" i="149" s="1"/>
  <c r="D67" i="149" s="1"/>
  <c r="C323" i="149"/>
  <c r="C360" i="149" s="1"/>
  <c r="D63" i="149" s="1"/>
  <c r="C305" i="149"/>
  <c r="C342" i="149" s="1"/>
  <c r="D45" i="149" s="1"/>
  <c r="C308" i="149"/>
  <c r="C345" i="149" s="1"/>
  <c r="D48" i="149" s="1"/>
  <c r="C328" i="149"/>
  <c r="C365" i="149" s="1"/>
  <c r="D68" i="149" s="1"/>
  <c r="D102" i="149" s="1"/>
  <c r="C311" i="149"/>
  <c r="C348" i="149" s="1"/>
  <c r="D51" i="149" s="1"/>
  <c r="C326" i="149"/>
  <c r="C363" i="149" s="1"/>
  <c r="D66" i="149" s="1"/>
  <c r="D100" i="146"/>
  <c r="D95" i="146"/>
  <c r="J375" i="92"/>
  <c r="J350" i="92"/>
  <c r="D62" i="127"/>
  <c r="G484" i="92"/>
  <c r="G511" i="92" s="1"/>
  <c r="G544" i="92" s="1"/>
  <c r="G594" i="92" s="1"/>
  <c r="G644" i="92" s="1"/>
  <c r="G474" i="92"/>
  <c r="G501" i="92" s="1"/>
  <c r="G534" i="92" s="1"/>
  <c r="G584" i="92" s="1"/>
  <c r="G634" i="92" s="1"/>
  <c r="G485" i="92"/>
  <c r="G512" i="92" s="1"/>
  <c r="G545" i="92" s="1"/>
  <c r="G595" i="92" s="1"/>
  <c r="G645" i="92" s="1"/>
  <c r="G473" i="92"/>
  <c r="G500" i="92" s="1"/>
  <c r="G533" i="92" s="1"/>
  <c r="G583" i="92" s="1"/>
  <c r="G633" i="92" s="1"/>
  <c r="G478" i="92"/>
  <c r="G505" i="92" s="1"/>
  <c r="G538" i="92" s="1"/>
  <c r="G588" i="92" s="1"/>
  <c r="G638" i="92" s="1"/>
  <c r="G487" i="92"/>
  <c r="G514" i="92" s="1"/>
  <c r="G547" i="92" s="1"/>
  <c r="G597" i="92" s="1"/>
  <c r="G647" i="92" s="1"/>
  <c r="G482" i="92"/>
  <c r="G509" i="92" s="1"/>
  <c r="G542" i="92" s="1"/>
  <c r="G592" i="92" s="1"/>
  <c r="G642" i="92" s="1"/>
  <c r="G466" i="92"/>
  <c r="G471" i="92"/>
  <c r="G498" i="92" s="1"/>
  <c r="G531" i="92" s="1"/>
  <c r="G581" i="92" s="1"/>
  <c r="G631" i="92" s="1"/>
  <c r="G481" i="92"/>
  <c r="G508" i="92" s="1"/>
  <c r="G541" i="92" s="1"/>
  <c r="G591" i="92" s="1"/>
  <c r="G641" i="92" s="1"/>
  <c r="C308" i="145"/>
  <c r="C345" i="145" s="1"/>
  <c r="D48" i="145" s="1"/>
  <c r="C324" i="145"/>
  <c r="C361" i="145" s="1"/>
  <c r="D64" i="145" s="1"/>
  <c r="C303" i="145"/>
  <c r="C340" i="145" s="1"/>
  <c r="C323" i="145"/>
  <c r="C360" i="145" s="1"/>
  <c r="D63" i="145" s="1"/>
  <c r="C328" i="145"/>
  <c r="C365" i="145" s="1"/>
  <c r="D68" i="145" s="1"/>
  <c r="C307" i="145"/>
  <c r="C344" i="145" s="1"/>
  <c r="D47" i="145" s="1"/>
  <c r="C310" i="145"/>
  <c r="C347" i="145" s="1"/>
  <c r="D50" i="145" s="1"/>
  <c r="C322" i="145"/>
  <c r="C359" i="145" s="1"/>
  <c r="D62" i="145" s="1"/>
  <c r="C305" i="145"/>
  <c r="C342" i="145" s="1"/>
  <c r="D45" i="145" s="1"/>
  <c r="C329" i="145"/>
  <c r="C304" i="145"/>
  <c r="C341" i="145" s="1"/>
  <c r="D44" i="145" s="1"/>
  <c r="C309" i="145"/>
  <c r="C346" i="145" s="1"/>
  <c r="D49" i="145" s="1"/>
  <c r="C320" i="145"/>
  <c r="C357" i="145" s="1"/>
  <c r="D60" i="145" s="1"/>
  <c r="C331" i="145"/>
  <c r="C312" i="145"/>
  <c r="C349" i="145" s="1"/>
  <c r="D52" i="145" s="1"/>
  <c r="C306" i="145"/>
  <c r="C343" i="145" s="1"/>
  <c r="D46" i="145" s="1"/>
  <c r="C311" i="145"/>
  <c r="C348" i="145" s="1"/>
  <c r="D51" i="145" s="1"/>
  <c r="C319" i="145"/>
  <c r="C356" i="145" s="1"/>
  <c r="C321" i="145"/>
  <c r="C358" i="145" s="1"/>
  <c r="D61" i="145" s="1"/>
  <c r="C27" i="128"/>
  <c r="C77" i="128" s="1"/>
  <c r="C28" i="102" s="1"/>
  <c r="C35" i="287" s="1"/>
  <c r="H35" i="287" s="1"/>
  <c r="C326" i="145"/>
  <c r="C363" i="145" s="1"/>
  <c r="D66" i="145" s="1"/>
  <c r="C313" i="145"/>
  <c r="C327" i="145"/>
  <c r="C364" i="145" s="1"/>
  <c r="D67" i="145" s="1"/>
  <c r="C325" i="145"/>
  <c r="C362" i="145" s="1"/>
  <c r="D65" i="145" s="1"/>
  <c r="J357" i="92"/>
  <c r="J382" i="92"/>
  <c r="I459" i="92"/>
  <c r="D96" i="141"/>
  <c r="D153" i="141"/>
  <c r="D119" i="141"/>
  <c r="D187" i="141"/>
  <c r="D98" i="141"/>
  <c r="D84" i="141"/>
  <c r="Z37" i="113"/>
  <c r="C599" i="92"/>
  <c r="C600" i="92" s="1"/>
  <c r="C630" i="92"/>
  <c r="C327" i="137"/>
  <c r="C364" i="137" s="1"/>
  <c r="D67" i="137" s="1"/>
  <c r="C308" i="137"/>
  <c r="C345" i="137" s="1"/>
  <c r="D48" i="137" s="1"/>
  <c r="C311" i="137"/>
  <c r="C348" i="137" s="1"/>
  <c r="D51" i="137" s="1"/>
  <c r="C321" i="137"/>
  <c r="C358" i="137" s="1"/>
  <c r="D61" i="137" s="1"/>
  <c r="C324" i="137"/>
  <c r="C361" i="137" s="1"/>
  <c r="D64" i="137" s="1"/>
  <c r="C323" i="137"/>
  <c r="C360" i="137" s="1"/>
  <c r="D63" i="137" s="1"/>
  <c r="C304" i="137"/>
  <c r="C341" i="137" s="1"/>
  <c r="D44" i="137" s="1"/>
  <c r="C307" i="137"/>
  <c r="C344" i="137" s="1"/>
  <c r="D47" i="137" s="1"/>
  <c r="C310" i="137"/>
  <c r="C347" i="137" s="1"/>
  <c r="D50" i="137" s="1"/>
  <c r="C320" i="137"/>
  <c r="C357" i="137" s="1"/>
  <c r="D60" i="137" s="1"/>
  <c r="C319" i="137"/>
  <c r="C303" i="137"/>
  <c r="C309" i="137"/>
  <c r="C346" i="137" s="1"/>
  <c r="D49" i="137" s="1"/>
  <c r="C306" i="137"/>
  <c r="C343" i="137" s="1"/>
  <c r="D46" i="137" s="1"/>
  <c r="C19" i="128"/>
  <c r="C69" i="128" s="1"/>
  <c r="C20" i="102" s="1"/>
  <c r="C27" i="287" s="1"/>
  <c r="H27" i="287" s="1"/>
  <c r="C312" i="137"/>
  <c r="C349" i="137" s="1"/>
  <c r="D52" i="137" s="1"/>
  <c r="C325" i="137"/>
  <c r="C362" i="137" s="1"/>
  <c r="D65" i="137" s="1"/>
  <c r="C305" i="137"/>
  <c r="C342" i="137" s="1"/>
  <c r="D45" i="137" s="1"/>
  <c r="C326" i="137"/>
  <c r="C363" i="137" s="1"/>
  <c r="D66" i="137" s="1"/>
  <c r="C328" i="137"/>
  <c r="C365" i="137" s="1"/>
  <c r="D68" i="137" s="1"/>
  <c r="C322" i="137"/>
  <c r="C359" i="137" s="1"/>
  <c r="D62" i="137" s="1"/>
  <c r="K324" i="92"/>
  <c r="K325" i="92"/>
  <c r="D100" i="151"/>
  <c r="C330" i="151"/>
  <c r="C332" i="151"/>
  <c r="C333" i="151" s="1"/>
  <c r="C314" i="151"/>
  <c r="F57" i="88"/>
  <c r="F15" i="150" s="1"/>
  <c r="E32" i="127"/>
  <c r="F55" i="88"/>
  <c r="F15" i="148" s="1"/>
  <c r="E30" i="127"/>
  <c r="E29" i="127"/>
  <c r="F54" i="88"/>
  <c r="F15" i="147" s="1"/>
  <c r="J361" i="92"/>
  <c r="J386" i="92"/>
  <c r="K379" i="92"/>
  <c r="K454" i="92" s="1"/>
  <c r="K354" i="92"/>
  <c r="K329" i="92"/>
  <c r="C366" i="147"/>
  <c r="D59" i="147"/>
  <c r="D93" i="147" s="1"/>
  <c r="D133" i="147"/>
  <c r="D201" i="147"/>
  <c r="D167" i="147"/>
  <c r="C103" i="102"/>
  <c r="C49" i="95"/>
  <c r="C74" i="95" s="1"/>
  <c r="D82" i="147"/>
  <c r="C350" i="147"/>
  <c r="D43" i="147"/>
  <c r="D77" i="147" s="1"/>
  <c r="D98" i="147"/>
  <c r="E28" i="127"/>
  <c r="F53" i="88"/>
  <c r="F15" i="146" s="1"/>
  <c r="Z324" i="92"/>
  <c r="L294" i="92"/>
  <c r="L323" i="92" s="1"/>
  <c r="Z322" i="92"/>
  <c r="L292" i="92"/>
  <c r="L321" i="92" s="1"/>
  <c r="F50" i="88"/>
  <c r="F15" i="143" s="1"/>
  <c r="E25" i="127"/>
  <c r="G483" i="92"/>
  <c r="G510" i="92" s="1"/>
  <c r="G543" i="92" s="1"/>
  <c r="G593" i="92" s="1"/>
  <c r="G643" i="92" s="1"/>
  <c r="J339" i="92"/>
  <c r="J371" i="92"/>
  <c r="J346" i="92"/>
  <c r="I453" i="92"/>
  <c r="J387" i="92"/>
  <c r="J362" i="92"/>
  <c r="F48" i="88"/>
  <c r="F15" i="142" s="1"/>
  <c r="E23" i="127"/>
  <c r="M146" i="92"/>
  <c r="M300" i="92" s="1"/>
  <c r="M149" i="92"/>
  <c r="M144" i="92"/>
  <c r="M298" i="92" s="1"/>
  <c r="M137" i="92"/>
  <c r="M291" i="92" s="1"/>
  <c r="M138" i="92"/>
  <c r="M152" i="92"/>
  <c r="M306" i="92" s="1"/>
  <c r="M141" i="92"/>
  <c r="M295" i="92" s="1"/>
  <c r="M147" i="92"/>
  <c r="M301" i="92" s="1"/>
  <c r="M142" i="92"/>
  <c r="M296" i="92" s="1"/>
  <c r="M156" i="92"/>
  <c r="M155" i="92"/>
  <c r="M309" i="92" s="1"/>
  <c r="M148" i="92"/>
  <c r="M302" i="92" s="1"/>
  <c r="M143" i="92"/>
  <c r="M297" i="92" s="1"/>
  <c r="M145" i="92"/>
  <c r="M154" i="92"/>
  <c r="M308" i="92" s="1"/>
  <c r="M151" i="92"/>
  <c r="M305" i="92" s="1"/>
  <c r="M150" i="92"/>
  <c r="M304" i="92" s="1"/>
  <c r="M139" i="92"/>
  <c r="M293" i="92" s="1"/>
  <c r="M140" i="92"/>
  <c r="M153" i="92"/>
  <c r="M307" i="92" s="1"/>
  <c r="D86" i="162"/>
  <c r="D43" i="162"/>
  <c r="D77" i="162" s="1"/>
  <c r="C350" i="162"/>
  <c r="D102" i="162"/>
  <c r="D97" i="162"/>
  <c r="E22" i="127"/>
  <c r="F47" i="88"/>
  <c r="F15" i="141" s="1"/>
  <c r="K67" i="191"/>
  <c r="K69" i="191" s="1"/>
  <c r="K71" i="191" s="1"/>
  <c r="L78" i="196"/>
  <c r="L80" i="196" s="1"/>
  <c r="L82" i="196" s="1"/>
  <c r="L67" i="202"/>
  <c r="L69" i="202" s="1"/>
  <c r="L71" i="202" s="1"/>
  <c r="L67" i="192"/>
  <c r="L69" i="192" s="1"/>
  <c r="L71" i="192" s="1"/>
  <c r="L67" i="200"/>
  <c r="L69" i="200" s="1"/>
  <c r="L71" i="200" s="1"/>
  <c r="K78" i="199"/>
  <c r="K80" i="199" s="1"/>
  <c r="K82" i="199" s="1"/>
  <c r="K67" i="202"/>
  <c r="K69" i="202" s="1"/>
  <c r="K71" i="202" s="1"/>
  <c r="K78" i="203"/>
  <c r="K80" i="203" s="1"/>
  <c r="K82" i="203" s="1"/>
  <c r="L78" i="187"/>
  <c r="L80" i="187" s="1"/>
  <c r="L82" i="187" s="1"/>
  <c r="L78" i="198"/>
  <c r="L80" i="198" s="1"/>
  <c r="L82" i="198" s="1"/>
  <c r="J95" i="204"/>
  <c r="L67" i="194"/>
  <c r="L69" i="194" s="1"/>
  <c r="L71" i="194" s="1"/>
  <c r="K78" i="200"/>
  <c r="K80" i="200" s="1"/>
  <c r="K82" i="200" s="1"/>
  <c r="K78" i="201"/>
  <c r="K80" i="201" s="1"/>
  <c r="K82" i="201" s="1"/>
  <c r="L71" i="196"/>
  <c r="K71" i="203"/>
  <c r="K78" i="191"/>
  <c r="K80" i="191" s="1"/>
  <c r="K82" i="191" s="1"/>
  <c r="L71" i="204"/>
  <c r="K67" i="199"/>
  <c r="K69" i="199" s="1"/>
  <c r="K71" i="199" s="1"/>
  <c r="L67" i="197"/>
  <c r="L69" i="197" s="1"/>
  <c r="L71" i="197" s="1"/>
  <c r="K78" i="197"/>
  <c r="K80" i="197" s="1"/>
  <c r="K82" i="197" s="1"/>
  <c r="L78" i="195"/>
  <c r="L80" i="195" s="1"/>
  <c r="L82" i="195" s="1"/>
  <c r="J95" i="190"/>
  <c r="K78" i="188"/>
  <c r="K80" i="188" s="1"/>
  <c r="K82" i="188" s="1"/>
  <c r="K78" i="190"/>
  <c r="K80" i="190" s="1"/>
  <c r="K82" i="190" s="1"/>
  <c r="L67" i="201"/>
  <c r="L69" i="201" s="1"/>
  <c r="L71" i="201" s="1"/>
  <c r="K67" i="187"/>
  <c r="K69" i="187" s="1"/>
  <c r="K71" i="187" s="1"/>
  <c r="K78" i="195"/>
  <c r="K80" i="195" s="1"/>
  <c r="K82" i="195" s="1"/>
  <c r="L78" i="188"/>
  <c r="L80" i="188" s="1"/>
  <c r="L82" i="188" s="1"/>
  <c r="K78" i="189"/>
  <c r="K80" i="189" s="1"/>
  <c r="K82" i="189" s="1"/>
  <c r="L78" i="190"/>
  <c r="L80" i="190" s="1"/>
  <c r="L82" i="190" s="1"/>
  <c r="L71" i="189"/>
  <c r="L67" i="187"/>
  <c r="L69" i="187" s="1"/>
  <c r="L71" i="187" s="1"/>
  <c r="L78" i="186"/>
  <c r="L80" i="186" s="1"/>
  <c r="L82" i="186" s="1"/>
  <c r="K78" i="193"/>
  <c r="K80" i="193" s="1"/>
  <c r="K82" i="193" s="1"/>
  <c r="L78" i="194"/>
  <c r="L80" i="194" s="1"/>
  <c r="L82" i="194" s="1"/>
  <c r="K67" i="190"/>
  <c r="K69" i="190" s="1"/>
  <c r="K71" i="190" s="1"/>
  <c r="L78" i="203"/>
  <c r="L80" i="203" s="1"/>
  <c r="L82" i="203" s="1"/>
  <c r="K78" i="186"/>
  <c r="K80" i="186" s="1"/>
  <c r="K82" i="186" s="1"/>
  <c r="J95" i="189"/>
  <c r="K78" i="194"/>
  <c r="K80" i="194" s="1"/>
  <c r="K82" i="194" s="1"/>
  <c r="L67" i="203"/>
  <c r="L69" i="203" s="1"/>
  <c r="L71" i="203" s="1"/>
  <c r="L78" i="191"/>
  <c r="L80" i="191" s="1"/>
  <c r="L82" i="191" s="1"/>
  <c r="K95" i="203"/>
  <c r="L71" i="199"/>
  <c r="L78" i="199"/>
  <c r="L80" i="199" s="1"/>
  <c r="L82" i="199" s="1"/>
  <c r="K67" i="193"/>
  <c r="K69" i="193" s="1"/>
  <c r="K71" i="193" s="1"/>
  <c r="L67" i="191"/>
  <c r="L69" i="191" s="1"/>
  <c r="L71" i="191" s="1"/>
  <c r="J95" i="202"/>
  <c r="K67" i="201"/>
  <c r="K69" i="201" s="1"/>
  <c r="K71" i="201" s="1"/>
  <c r="K67" i="198"/>
  <c r="K69" i="198" s="1"/>
  <c r="K71" i="198" s="1"/>
  <c r="K67" i="204"/>
  <c r="K69" i="204" s="1"/>
  <c r="K71" i="204" s="1"/>
  <c r="K67" i="192"/>
  <c r="K69" i="192" s="1"/>
  <c r="K71" i="192" s="1"/>
  <c r="L78" i="192"/>
  <c r="L80" i="192" s="1"/>
  <c r="L82" i="192" s="1"/>
  <c r="L78" i="204"/>
  <c r="L80" i="204" s="1"/>
  <c r="L82" i="204" s="1"/>
  <c r="L67" i="195"/>
  <c r="L69" i="195" s="1"/>
  <c r="L71" i="195" s="1"/>
  <c r="K67" i="197"/>
  <c r="K69" i="197" s="1"/>
  <c r="K71" i="197" s="1"/>
  <c r="K95" i="197" s="1"/>
  <c r="L78" i="193"/>
  <c r="L80" i="193" s="1"/>
  <c r="L82" i="193" s="1"/>
  <c r="K67" i="194"/>
  <c r="K69" i="194" s="1"/>
  <c r="K71" i="194" s="1"/>
  <c r="K66" i="185"/>
  <c r="K68" i="185" s="1"/>
  <c r="K70" i="185" s="1"/>
  <c r="L77" i="185"/>
  <c r="L79" i="185" s="1"/>
  <c r="L81" i="185" s="1"/>
  <c r="E13" i="303"/>
  <c r="E13" i="206"/>
  <c r="E13" i="207"/>
  <c r="E13" i="205"/>
  <c r="D13" i="206"/>
  <c r="D13" i="207"/>
  <c r="D13" i="205"/>
  <c r="D13" i="303"/>
  <c r="F13" i="303"/>
  <c r="F13" i="207"/>
  <c r="F13" i="205"/>
  <c r="F13" i="206"/>
  <c r="I13" i="207"/>
  <c r="I13" i="303"/>
  <c r="I13" i="206"/>
  <c r="I13" i="205"/>
  <c r="K13" i="303"/>
  <c r="K13" i="207"/>
  <c r="K13" i="205"/>
  <c r="K13" i="206"/>
  <c r="L13" i="207"/>
  <c r="L13" i="303"/>
  <c r="L13" i="206"/>
  <c r="L13" i="205"/>
  <c r="G13" i="303"/>
  <c r="G13" i="207"/>
  <c r="G13" i="205"/>
  <c r="G13" i="206"/>
  <c r="H13" i="207"/>
  <c r="H13" i="206"/>
  <c r="H13" i="303"/>
  <c r="H13" i="205"/>
  <c r="C13" i="303"/>
  <c r="C13" i="207"/>
  <c r="C13" i="205"/>
  <c r="C13" i="206"/>
  <c r="J13" i="303"/>
  <c r="J13" i="207"/>
  <c r="J13" i="205"/>
  <c r="J13" i="206"/>
  <c r="D169" i="147" l="1"/>
  <c r="D203" i="147"/>
  <c r="H396" i="92"/>
  <c r="O260" i="152"/>
  <c r="AB41" i="104"/>
  <c r="AB46" i="104" s="1"/>
  <c r="AB38" i="104"/>
  <c r="D198" i="151"/>
  <c r="K95" i="187"/>
  <c r="D96" i="148"/>
  <c r="D80" i="144"/>
  <c r="D148" i="144" s="1"/>
  <c r="D164" i="151"/>
  <c r="D232" i="151" s="1"/>
  <c r="D266" i="151" s="1"/>
  <c r="D183" i="162"/>
  <c r="D99" i="144"/>
  <c r="D201" i="144" s="1"/>
  <c r="D170" i="147"/>
  <c r="D83" i="138"/>
  <c r="D117" i="138" s="1"/>
  <c r="D136" i="147"/>
  <c r="D149" i="162"/>
  <c r="D82" i="149"/>
  <c r="D150" i="149" s="1"/>
  <c r="D166" i="162"/>
  <c r="D131" i="141"/>
  <c r="D199" i="141"/>
  <c r="D200" i="162"/>
  <c r="D99" i="137"/>
  <c r="D133" i="137" s="1"/>
  <c r="D135" i="146"/>
  <c r="D203" i="146"/>
  <c r="F36" i="137"/>
  <c r="F369" i="137" s="1"/>
  <c r="K95" i="202"/>
  <c r="L95" i="186"/>
  <c r="F21" i="88"/>
  <c r="G45" i="88" s="1"/>
  <c r="G15" i="138" s="1"/>
  <c r="H414" i="92"/>
  <c r="K95" i="198"/>
  <c r="C94" i="102"/>
  <c r="C28" i="287"/>
  <c r="H28" i="287" s="1"/>
  <c r="D202" i="162"/>
  <c r="D168" i="162"/>
  <c r="D83" i="134"/>
  <c r="D117" i="134" s="1"/>
  <c r="K95" i="196"/>
  <c r="L95" i="200"/>
  <c r="K94" i="185"/>
  <c r="L95" i="190"/>
  <c r="L95" i="198"/>
  <c r="K95" i="193"/>
  <c r="K95" i="199"/>
  <c r="D86" i="138"/>
  <c r="D120" i="138" s="1"/>
  <c r="K95" i="201"/>
  <c r="L95" i="203"/>
  <c r="L95" i="189"/>
  <c r="L95" i="197"/>
  <c r="K95" i="194"/>
  <c r="L95" i="202"/>
  <c r="K95" i="189"/>
  <c r="K95" i="186"/>
  <c r="K95" i="191"/>
  <c r="K95" i="195"/>
  <c r="L94" i="185"/>
  <c r="L95" i="194"/>
  <c r="K95" i="204"/>
  <c r="K95" i="188"/>
  <c r="L95" i="187"/>
  <c r="K95" i="200"/>
  <c r="L95" i="188"/>
  <c r="L95" i="196"/>
  <c r="D165" i="147"/>
  <c r="D199" i="147"/>
  <c r="K95" i="192"/>
  <c r="L95" i="195"/>
  <c r="L95" i="191"/>
  <c r="L95" i="199"/>
  <c r="K95" i="190"/>
  <c r="L95" i="201"/>
  <c r="H403" i="92"/>
  <c r="H391" i="92"/>
  <c r="H407" i="92"/>
  <c r="H405" i="92"/>
  <c r="D149" i="151"/>
  <c r="H411" i="92"/>
  <c r="H397" i="92"/>
  <c r="H412" i="92"/>
  <c r="H402" i="92"/>
  <c r="D167" i="151"/>
  <c r="H406" i="92"/>
  <c r="D169" i="151"/>
  <c r="D148" i="146"/>
  <c r="H413" i="92"/>
  <c r="H395" i="92"/>
  <c r="H401" i="92"/>
  <c r="H410" i="92"/>
  <c r="H392" i="92"/>
  <c r="H398" i="92"/>
  <c r="H399" i="92"/>
  <c r="H404" i="92"/>
  <c r="D102" i="138"/>
  <c r="D170" i="138" s="1"/>
  <c r="D101" i="138"/>
  <c r="D135" i="138" s="1"/>
  <c r="F36" i="135"/>
  <c r="F369" i="135" s="1"/>
  <c r="D97" i="138"/>
  <c r="D165" i="138" s="1"/>
  <c r="H408" i="92"/>
  <c r="D95" i="138"/>
  <c r="D129" i="138" s="1"/>
  <c r="H400" i="92"/>
  <c r="D183" i="151"/>
  <c r="D96" i="138"/>
  <c r="D130" i="138" s="1"/>
  <c r="D85" i="138"/>
  <c r="D153" i="138" s="1"/>
  <c r="F36" i="148"/>
  <c r="F369" i="148" s="1"/>
  <c r="D181" i="162"/>
  <c r="D164" i="146"/>
  <c r="D79" i="138"/>
  <c r="D181" i="138" s="1"/>
  <c r="F36" i="139"/>
  <c r="F369" i="139" s="1"/>
  <c r="D185" i="147"/>
  <c r="D147" i="162"/>
  <c r="D201" i="151"/>
  <c r="D114" i="146"/>
  <c r="D120" i="151"/>
  <c r="D116" i="162"/>
  <c r="C40" i="95"/>
  <c r="C65" i="95" s="1"/>
  <c r="D82" i="138"/>
  <c r="D150" i="138" s="1"/>
  <c r="M303" i="92"/>
  <c r="L310" i="92"/>
  <c r="L311" i="92" s="1"/>
  <c r="D98" i="138"/>
  <c r="D132" i="138" s="1"/>
  <c r="D170" i="141"/>
  <c r="D149" i="141"/>
  <c r="D131" i="146"/>
  <c r="D154" i="141"/>
  <c r="D136" i="141"/>
  <c r="D150" i="162"/>
  <c r="D115" i="141"/>
  <c r="D188" i="141"/>
  <c r="D203" i="151"/>
  <c r="D237" i="151" s="1"/>
  <c r="D271" i="151" s="1"/>
  <c r="D99" i="138"/>
  <c r="D133" i="138" s="1"/>
  <c r="D100" i="138"/>
  <c r="D202" i="138" s="1"/>
  <c r="C329" i="138"/>
  <c r="C330" i="138" s="1"/>
  <c r="D181" i="151"/>
  <c r="D86" i="142"/>
  <c r="D120" i="142" s="1"/>
  <c r="C313" i="138"/>
  <c r="D201" i="146"/>
  <c r="D84" i="138"/>
  <c r="H472" i="92"/>
  <c r="H499" i="92" s="1"/>
  <c r="H532" i="92" s="1"/>
  <c r="H582" i="92" s="1"/>
  <c r="H632" i="92" s="1"/>
  <c r="H36" i="135" s="1"/>
  <c r="H369" i="135" s="1"/>
  <c r="F32" i="88"/>
  <c r="G56" i="88" s="1"/>
  <c r="G15" i="149" s="1"/>
  <c r="D199" i="146"/>
  <c r="D113" i="151"/>
  <c r="D215" i="151" s="1"/>
  <c r="D249" i="151" s="1"/>
  <c r="D153" i="147"/>
  <c r="D200" i="151"/>
  <c r="D184" i="151"/>
  <c r="D94" i="146"/>
  <c r="D196" i="146" s="1"/>
  <c r="F36" i="141"/>
  <c r="F369" i="141" s="1"/>
  <c r="F36" i="142"/>
  <c r="F369" i="142" s="1"/>
  <c r="H481" i="92"/>
  <c r="H508" i="92" s="1"/>
  <c r="H541" i="92" s="1"/>
  <c r="H591" i="92" s="1"/>
  <c r="H641" i="92" s="1"/>
  <c r="H27" i="88" s="1"/>
  <c r="H478" i="92"/>
  <c r="H505" i="92" s="1"/>
  <c r="H538" i="92" s="1"/>
  <c r="H588" i="92" s="1"/>
  <c r="H638" i="92" s="1"/>
  <c r="H36" i="142" s="1"/>
  <c r="H369" i="142" s="1"/>
  <c r="D154" i="151"/>
  <c r="D183" i="138"/>
  <c r="D113" i="141"/>
  <c r="D130" i="146"/>
  <c r="D198" i="162"/>
  <c r="D167" i="146"/>
  <c r="D149" i="138"/>
  <c r="D102" i="143"/>
  <c r="D170" i="143" s="1"/>
  <c r="D181" i="141"/>
  <c r="D164" i="162"/>
  <c r="D94" i="151"/>
  <c r="D162" i="151" s="1"/>
  <c r="F26" i="127"/>
  <c r="F19" i="88"/>
  <c r="F18" i="127" s="1"/>
  <c r="F34" i="88"/>
  <c r="G58" i="88" s="1"/>
  <c r="G15" i="151" s="1"/>
  <c r="F36" i="147"/>
  <c r="F369" i="147" s="1"/>
  <c r="F28" i="88"/>
  <c r="F27" i="127" s="1"/>
  <c r="D204" i="146"/>
  <c r="D148" i="147"/>
  <c r="D151" i="146"/>
  <c r="D153" i="162"/>
  <c r="D83" i="139"/>
  <c r="D151" i="139" s="1"/>
  <c r="D186" i="151"/>
  <c r="D97" i="134"/>
  <c r="D199" i="134" s="1"/>
  <c r="D116" i="146"/>
  <c r="D102" i="148"/>
  <c r="D136" i="148" s="1"/>
  <c r="D185" i="146"/>
  <c r="D151" i="147"/>
  <c r="D184" i="146"/>
  <c r="D136" i="146"/>
  <c r="D119" i="162"/>
  <c r="D114" i="147"/>
  <c r="D135" i="141"/>
  <c r="D118" i="151"/>
  <c r="D203" i="141"/>
  <c r="D79" i="134"/>
  <c r="D181" i="134" s="1"/>
  <c r="D99" i="135"/>
  <c r="D167" i="135" s="1"/>
  <c r="D82" i="135"/>
  <c r="D116" i="135" s="1"/>
  <c r="D79" i="150"/>
  <c r="D147" i="150" s="1"/>
  <c r="D98" i="150"/>
  <c r="D200" i="150" s="1"/>
  <c r="D85" i="135"/>
  <c r="D153" i="135" s="1"/>
  <c r="F26" i="88"/>
  <c r="F25" i="127" s="1"/>
  <c r="F25" i="88"/>
  <c r="G49" i="88" s="1"/>
  <c r="G15" i="162" s="1"/>
  <c r="F33" i="88"/>
  <c r="F32" i="127" s="1"/>
  <c r="H476" i="92"/>
  <c r="H503" i="92" s="1"/>
  <c r="H536" i="92" s="1"/>
  <c r="H586" i="92" s="1"/>
  <c r="H636" i="92" s="1"/>
  <c r="H22" i="88" s="1"/>
  <c r="H479" i="92"/>
  <c r="H506" i="92" s="1"/>
  <c r="H539" i="92" s="1"/>
  <c r="H589" i="92" s="1"/>
  <c r="H639" i="92" s="1"/>
  <c r="H25" i="88" s="1"/>
  <c r="I408" i="92"/>
  <c r="H486" i="92"/>
  <c r="H513" i="92" s="1"/>
  <c r="H546" i="92" s="1"/>
  <c r="H596" i="92" s="1"/>
  <c r="H646" i="92" s="1"/>
  <c r="H36" i="149" s="1"/>
  <c r="H369" i="149" s="1"/>
  <c r="H480" i="92"/>
  <c r="H507" i="92" s="1"/>
  <c r="H540" i="92" s="1"/>
  <c r="H590" i="92" s="1"/>
  <c r="H640" i="92" s="1"/>
  <c r="H26" i="88" s="1"/>
  <c r="H484" i="92"/>
  <c r="H511" i="92" s="1"/>
  <c r="H544" i="92" s="1"/>
  <c r="H594" i="92" s="1"/>
  <c r="H644" i="92" s="1"/>
  <c r="H36" i="147" s="1"/>
  <c r="H369" i="147" s="1"/>
  <c r="D183" i="147"/>
  <c r="D97" i="148"/>
  <c r="D131" i="148" s="1"/>
  <c r="D99" i="145"/>
  <c r="D133" i="145" s="1"/>
  <c r="D79" i="149"/>
  <c r="D181" i="149" s="1"/>
  <c r="D102" i="134"/>
  <c r="D170" i="134" s="1"/>
  <c r="D187" i="147"/>
  <c r="D96" i="137"/>
  <c r="D198" i="137" s="1"/>
  <c r="D203" i="162"/>
  <c r="D95" i="135"/>
  <c r="D197" i="135" s="1"/>
  <c r="D95" i="142"/>
  <c r="D129" i="142" s="1"/>
  <c r="D86" i="137"/>
  <c r="D120" i="137" s="1"/>
  <c r="D97" i="144"/>
  <c r="D165" i="144" s="1"/>
  <c r="D85" i="136"/>
  <c r="D187" i="136" s="1"/>
  <c r="D100" i="148"/>
  <c r="D202" i="148" s="1"/>
  <c r="D99" i="150"/>
  <c r="D167" i="150" s="1"/>
  <c r="D86" i="139"/>
  <c r="D120" i="139" s="1"/>
  <c r="D101" i="135"/>
  <c r="D203" i="135" s="1"/>
  <c r="D79" i="137"/>
  <c r="D181" i="137" s="1"/>
  <c r="D80" i="145"/>
  <c r="D148" i="145" s="1"/>
  <c r="D83" i="145"/>
  <c r="D185" i="145" s="1"/>
  <c r="D101" i="145"/>
  <c r="D203" i="145" s="1"/>
  <c r="D95" i="145"/>
  <c r="D197" i="145" s="1"/>
  <c r="D80" i="142"/>
  <c r="D114" i="142" s="1"/>
  <c r="D102" i="137"/>
  <c r="D170" i="137" s="1"/>
  <c r="F489" i="92"/>
  <c r="F490" i="92" s="1"/>
  <c r="D169" i="162"/>
  <c r="K359" i="92"/>
  <c r="D166" i="151"/>
  <c r="F36" i="134"/>
  <c r="F369" i="134" s="1"/>
  <c r="D85" i="145"/>
  <c r="D119" i="145" s="1"/>
  <c r="D115" i="147"/>
  <c r="D97" i="143"/>
  <c r="D131" i="143" s="1"/>
  <c r="D99" i="136"/>
  <c r="D133" i="136" s="1"/>
  <c r="D79" i="135"/>
  <c r="D147" i="135" s="1"/>
  <c r="D98" i="142"/>
  <c r="D132" i="142" s="1"/>
  <c r="D100" i="149"/>
  <c r="D168" i="149" s="1"/>
  <c r="D84" i="143"/>
  <c r="D118" i="143" s="1"/>
  <c r="D97" i="136"/>
  <c r="D131" i="136" s="1"/>
  <c r="D85" i="148"/>
  <c r="D153" i="148" s="1"/>
  <c r="D237" i="147"/>
  <c r="D271" i="147" s="1"/>
  <c r="D99" i="149"/>
  <c r="D167" i="149" s="1"/>
  <c r="F36" i="146"/>
  <c r="F369" i="146" s="1"/>
  <c r="F29" i="88"/>
  <c r="D82" i="134"/>
  <c r="D116" i="134" s="1"/>
  <c r="D101" i="144"/>
  <c r="D135" i="144" s="1"/>
  <c r="D84" i="144"/>
  <c r="D152" i="144" s="1"/>
  <c r="D100" i="139"/>
  <c r="D168" i="139" s="1"/>
  <c r="D85" i="134"/>
  <c r="D187" i="134" s="1"/>
  <c r="D81" i="144"/>
  <c r="D149" i="144" s="1"/>
  <c r="D85" i="150"/>
  <c r="D153" i="150" s="1"/>
  <c r="D81" i="139"/>
  <c r="D149" i="139" s="1"/>
  <c r="D235" i="147"/>
  <c r="D269" i="147" s="1"/>
  <c r="D102" i="139"/>
  <c r="D170" i="139" s="1"/>
  <c r="J365" i="92"/>
  <c r="J366" i="92" s="1"/>
  <c r="D83" i="137"/>
  <c r="D185" i="137" s="1"/>
  <c r="D86" i="145"/>
  <c r="D188" i="145" s="1"/>
  <c r="D85" i="149"/>
  <c r="D153" i="149" s="1"/>
  <c r="D97" i="149"/>
  <c r="D131" i="149" s="1"/>
  <c r="D95" i="149"/>
  <c r="D197" i="149" s="1"/>
  <c r="D99" i="134"/>
  <c r="D167" i="134" s="1"/>
  <c r="D101" i="134"/>
  <c r="D135" i="134" s="1"/>
  <c r="D82" i="144"/>
  <c r="D116" i="144" s="1"/>
  <c r="D98" i="143"/>
  <c r="D166" i="143" s="1"/>
  <c r="D82" i="143"/>
  <c r="D116" i="143" s="1"/>
  <c r="H470" i="92"/>
  <c r="H497" i="92" s="1"/>
  <c r="C330" i="148"/>
  <c r="D79" i="148"/>
  <c r="D147" i="148" s="1"/>
  <c r="D101" i="150"/>
  <c r="D135" i="150" s="1"/>
  <c r="D85" i="139"/>
  <c r="D119" i="139" s="1"/>
  <c r="D95" i="139"/>
  <c r="D163" i="139" s="1"/>
  <c r="D150" i="151"/>
  <c r="D201" i="141"/>
  <c r="G41" i="88"/>
  <c r="G15" i="134" s="1"/>
  <c r="F16" i="127"/>
  <c r="I402" i="92"/>
  <c r="D85" i="144"/>
  <c r="D153" i="144" s="1"/>
  <c r="D95" i="136"/>
  <c r="D129" i="136" s="1"/>
  <c r="D133" i="141"/>
  <c r="D98" i="135"/>
  <c r="D166" i="135" s="1"/>
  <c r="D101" i="142"/>
  <c r="D203" i="142" s="1"/>
  <c r="L330" i="92"/>
  <c r="L381" i="92" s="1"/>
  <c r="L456" i="92" s="1"/>
  <c r="L338" i="92"/>
  <c r="L389" i="92" s="1"/>
  <c r="L464" i="92" s="1"/>
  <c r="I399" i="92"/>
  <c r="D86" i="143"/>
  <c r="D120" i="143" s="1"/>
  <c r="D101" i="143"/>
  <c r="D203" i="143" s="1"/>
  <c r="D231" i="147"/>
  <c r="D265" i="147" s="1"/>
  <c r="H475" i="92"/>
  <c r="H502" i="92" s="1"/>
  <c r="H535" i="92" s="1"/>
  <c r="H585" i="92" s="1"/>
  <c r="H635" i="92" s="1"/>
  <c r="H36" i="138" s="1"/>
  <c r="H369" i="138" s="1"/>
  <c r="D83" i="148"/>
  <c r="D151" i="148" s="1"/>
  <c r="D95" i="150"/>
  <c r="D163" i="150" s="1"/>
  <c r="D86" i="150"/>
  <c r="D188" i="150" s="1"/>
  <c r="D84" i="150"/>
  <c r="D118" i="150" s="1"/>
  <c r="D99" i="139"/>
  <c r="D133" i="139" s="1"/>
  <c r="D96" i="135"/>
  <c r="D198" i="135" s="1"/>
  <c r="D97" i="142"/>
  <c r="D131" i="142" s="1"/>
  <c r="H31" i="88"/>
  <c r="H36" i="148"/>
  <c r="H369" i="148" s="1"/>
  <c r="C368" i="162"/>
  <c r="C370" i="162" s="1"/>
  <c r="C351" i="162"/>
  <c r="D53" i="162"/>
  <c r="AA322" i="92"/>
  <c r="M292" i="92"/>
  <c r="M321" i="92" s="1"/>
  <c r="J462" i="92"/>
  <c r="D145" i="147"/>
  <c r="D179" i="147"/>
  <c r="D111" i="147"/>
  <c r="D127" i="147"/>
  <c r="D161" i="147"/>
  <c r="D195" i="147"/>
  <c r="D59" i="138"/>
  <c r="C366" i="138"/>
  <c r="D202" i="151"/>
  <c r="D134" i="151"/>
  <c r="D168" i="151"/>
  <c r="K375" i="92"/>
  <c r="K350" i="92"/>
  <c r="D80" i="137"/>
  <c r="D97" i="137"/>
  <c r="D82" i="137"/>
  <c r="Z38" i="113"/>
  <c r="M266" i="152"/>
  <c r="Z41" i="113"/>
  <c r="Z46" i="113" s="1"/>
  <c r="Z56" i="113" s="1"/>
  <c r="D100" i="145"/>
  <c r="D79" i="145"/>
  <c r="D102" i="145"/>
  <c r="D82" i="145"/>
  <c r="G36" i="145"/>
  <c r="G369" i="145" s="1"/>
  <c r="G28" i="88"/>
  <c r="G36" i="148"/>
  <c r="G369" i="148" s="1"/>
  <c r="G31" i="88"/>
  <c r="D129" i="146"/>
  <c r="D197" i="146"/>
  <c r="D163" i="146"/>
  <c r="D98" i="149"/>
  <c r="C314" i="149"/>
  <c r="C332" i="149"/>
  <c r="C333" i="149" s="1"/>
  <c r="D81" i="149"/>
  <c r="C350" i="149"/>
  <c r="D43" i="149"/>
  <c r="D77" i="149" s="1"/>
  <c r="C330" i="149"/>
  <c r="D197" i="162"/>
  <c r="D163" i="162"/>
  <c r="D129" i="162"/>
  <c r="L325" i="92"/>
  <c r="J455" i="92"/>
  <c r="D80" i="134"/>
  <c r="D86" i="134"/>
  <c r="D98" i="134"/>
  <c r="D100" i="134"/>
  <c r="D204" i="151"/>
  <c r="D136" i="151"/>
  <c r="D170" i="151"/>
  <c r="D100" i="144"/>
  <c r="D102" i="144"/>
  <c r="D77" i="141"/>
  <c r="D78" i="141"/>
  <c r="I413" i="92"/>
  <c r="I405" i="92"/>
  <c r="D53" i="146"/>
  <c r="C368" i="146"/>
  <c r="C370" i="146" s="1"/>
  <c r="C351" i="146"/>
  <c r="D78" i="146"/>
  <c r="D69" i="162"/>
  <c r="D70" i="162" s="1"/>
  <c r="C367" i="162"/>
  <c r="D59" i="143"/>
  <c r="D93" i="143" s="1"/>
  <c r="C366" i="143"/>
  <c r="D95" i="143"/>
  <c r="C99" i="102"/>
  <c r="C45" i="95"/>
  <c r="C70" i="95" s="1"/>
  <c r="D181" i="136"/>
  <c r="D113" i="136"/>
  <c r="D147" i="136"/>
  <c r="C340" i="136"/>
  <c r="C313" i="136"/>
  <c r="D96" i="136"/>
  <c r="L335" i="92"/>
  <c r="L320" i="92"/>
  <c r="J451" i="92"/>
  <c r="I400" i="92"/>
  <c r="I411" i="92"/>
  <c r="J459" i="92"/>
  <c r="D163" i="151"/>
  <c r="D129" i="151"/>
  <c r="D197" i="151"/>
  <c r="D36" i="86"/>
  <c r="D369" i="86" s="1"/>
  <c r="D16" i="88"/>
  <c r="D649" i="92"/>
  <c r="D202" i="141"/>
  <c r="D134" i="141"/>
  <c r="D168" i="141"/>
  <c r="F22" i="127"/>
  <c r="G47" i="88"/>
  <c r="G15" i="141" s="1"/>
  <c r="D113" i="146"/>
  <c r="D181" i="146"/>
  <c r="D147" i="146"/>
  <c r="I410" i="92"/>
  <c r="D84" i="148"/>
  <c r="D99" i="148"/>
  <c r="D133" i="162"/>
  <c r="D201" i="162"/>
  <c r="D167" i="162"/>
  <c r="K377" i="92"/>
  <c r="K352" i="92"/>
  <c r="G18" i="88"/>
  <c r="G36" i="135"/>
  <c r="G369" i="135" s="1"/>
  <c r="C106" i="102"/>
  <c r="C52" i="95"/>
  <c r="C77" i="95" s="1"/>
  <c r="L333" i="92"/>
  <c r="C41" i="95"/>
  <c r="C66" i="95" s="1"/>
  <c r="C95" i="102"/>
  <c r="D80" i="139"/>
  <c r="D101" i="139"/>
  <c r="D195" i="151"/>
  <c r="D127" i="151"/>
  <c r="D161" i="151"/>
  <c r="K361" i="92"/>
  <c r="K386" i="92"/>
  <c r="D86" i="135"/>
  <c r="C329" i="135"/>
  <c r="C330" i="135" s="1"/>
  <c r="C356" i="135"/>
  <c r="D81" i="135"/>
  <c r="D84" i="135"/>
  <c r="D102" i="142"/>
  <c r="C330" i="142"/>
  <c r="D85" i="142"/>
  <c r="C350" i="142"/>
  <c r="D43" i="142"/>
  <c r="D77" i="142" s="1"/>
  <c r="D154" i="146"/>
  <c r="D120" i="146"/>
  <c r="D188" i="146"/>
  <c r="C367" i="146"/>
  <c r="D69" i="146"/>
  <c r="D70" i="146" s="1"/>
  <c r="D179" i="162"/>
  <c r="D111" i="162"/>
  <c r="D145" i="162"/>
  <c r="J446" i="92"/>
  <c r="L334" i="92"/>
  <c r="D53" i="147"/>
  <c r="C351" i="147"/>
  <c r="C368" i="147"/>
  <c r="C370" i="147" s="1"/>
  <c r="D69" i="147"/>
  <c r="D70" i="147" s="1"/>
  <c r="C367" i="147"/>
  <c r="J461" i="92"/>
  <c r="D84" i="137"/>
  <c r="D98" i="137"/>
  <c r="D101" i="137"/>
  <c r="D118" i="141"/>
  <c r="D152" i="141"/>
  <c r="D186" i="141"/>
  <c r="C101" i="102"/>
  <c r="C47" i="95"/>
  <c r="C72" i="95" s="1"/>
  <c r="D96" i="145"/>
  <c r="D97" i="145"/>
  <c r="G27" i="88"/>
  <c r="G36" i="144"/>
  <c r="G369" i="144" s="1"/>
  <c r="G36" i="150"/>
  <c r="G369" i="150" s="1"/>
  <c r="G33" i="88"/>
  <c r="G20" i="88"/>
  <c r="G36" i="137"/>
  <c r="G369" i="137" s="1"/>
  <c r="D202" i="146"/>
  <c r="D134" i="146"/>
  <c r="D168" i="146"/>
  <c r="D186" i="149"/>
  <c r="D118" i="149"/>
  <c r="D152" i="149"/>
  <c r="C105" i="102"/>
  <c r="C51" i="95"/>
  <c r="C76" i="95" s="1"/>
  <c r="D96" i="149"/>
  <c r="D83" i="149"/>
  <c r="D220" i="162"/>
  <c r="D254" i="162" s="1"/>
  <c r="G44" i="88"/>
  <c r="G15" i="137" s="1"/>
  <c r="F19" i="127"/>
  <c r="L327" i="92"/>
  <c r="D113" i="147"/>
  <c r="D181" i="147"/>
  <c r="D147" i="147"/>
  <c r="D84" i="134"/>
  <c r="C356" i="134"/>
  <c r="C329" i="134"/>
  <c r="C330" i="134" s="1"/>
  <c r="D81" i="134"/>
  <c r="D119" i="151"/>
  <c r="D153" i="151"/>
  <c r="D187" i="151"/>
  <c r="D179" i="151"/>
  <c r="D111" i="151"/>
  <c r="D145" i="151"/>
  <c r="D59" i="144"/>
  <c r="D93" i="144" s="1"/>
  <c r="C366" i="144"/>
  <c r="D43" i="144"/>
  <c r="D77" i="144" s="1"/>
  <c r="C350" i="144"/>
  <c r="D98" i="144"/>
  <c r="D114" i="144"/>
  <c r="C351" i="141"/>
  <c r="D53" i="141"/>
  <c r="C368" i="141"/>
  <c r="C370" i="141" s="1"/>
  <c r="D182" i="141"/>
  <c r="D148" i="141"/>
  <c r="D114" i="141"/>
  <c r="G497" i="92"/>
  <c r="G489" i="92"/>
  <c r="G490" i="92" s="1"/>
  <c r="J464" i="92"/>
  <c r="D111" i="146"/>
  <c r="D145" i="146"/>
  <c r="D179" i="146"/>
  <c r="D80" i="143"/>
  <c r="D79" i="143"/>
  <c r="D85" i="143"/>
  <c r="C332" i="143"/>
  <c r="C333" i="143" s="1"/>
  <c r="C314" i="143"/>
  <c r="D100" i="143"/>
  <c r="AB34" i="113"/>
  <c r="N267" i="152"/>
  <c r="AA37" i="113"/>
  <c r="S68" i="113"/>
  <c r="S69" i="113" s="1"/>
  <c r="V197" i="95" s="1"/>
  <c r="AM176" i="95"/>
  <c r="K371" i="92"/>
  <c r="K346" i="92"/>
  <c r="K339" i="92"/>
  <c r="D80" i="136"/>
  <c r="D98" i="136"/>
  <c r="C92" i="102"/>
  <c r="C38" i="95"/>
  <c r="C63" i="95" s="1"/>
  <c r="D81" i="136"/>
  <c r="D86" i="136"/>
  <c r="L363" i="92"/>
  <c r="L388" i="92"/>
  <c r="L463" i="92" s="1"/>
  <c r="E630" i="92"/>
  <c r="E599" i="92"/>
  <c r="E600" i="92" s="1"/>
  <c r="F17" i="127"/>
  <c r="G42" i="88"/>
  <c r="G15" i="135" s="1"/>
  <c r="G25" i="88"/>
  <c r="G36" i="162"/>
  <c r="G369" i="162" s="1"/>
  <c r="D185" i="141"/>
  <c r="D151" i="141"/>
  <c r="D117" i="141"/>
  <c r="D186" i="146"/>
  <c r="D118" i="146"/>
  <c r="D152" i="146"/>
  <c r="D183" i="148"/>
  <c r="D115" i="148"/>
  <c r="D149" i="148"/>
  <c r="D130" i="148"/>
  <c r="D198" i="148"/>
  <c r="D164" i="148"/>
  <c r="C50" i="95"/>
  <c r="C75" i="95" s="1"/>
  <c r="C104" i="102"/>
  <c r="D80" i="148"/>
  <c r="D95" i="148"/>
  <c r="J456" i="92"/>
  <c r="D83" i="150"/>
  <c r="D82" i="150"/>
  <c r="C330" i="150"/>
  <c r="L329" i="92"/>
  <c r="E62" i="127"/>
  <c r="D84" i="139"/>
  <c r="D98" i="139"/>
  <c r="D168" i="147"/>
  <c r="D134" i="147"/>
  <c r="D202" i="147"/>
  <c r="C367" i="151"/>
  <c r="D69" i="151"/>
  <c r="D70" i="151" s="1"/>
  <c r="D102" i="135"/>
  <c r="D83" i="135"/>
  <c r="C332" i="142"/>
  <c r="C333" i="142" s="1"/>
  <c r="C314" i="142"/>
  <c r="C43" i="95"/>
  <c r="C68" i="95" s="1"/>
  <c r="C97" i="102"/>
  <c r="D81" i="142"/>
  <c r="G36" i="149"/>
  <c r="G369" i="149" s="1"/>
  <c r="G32" i="88"/>
  <c r="K387" i="92"/>
  <c r="K362" i="92"/>
  <c r="D195" i="146"/>
  <c r="D127" i="146"/>
  <c r="D161" i="146"/>
  <c r="D199" i="162"/>
  <c r="D131" i="162"/>
  <c r="D165" i="162"/>
  <c r="D188" i="162"/>
  <c r="D120" i="162"/>
  <c r="D154" i="162"/>
  <c r="AA324" i="92"/>
  <c r="M294" i="92"/>
  <c r="M323" i="92" s="1"/>
  <c r="AA338" i="92"/>
  <c r="M337" i="92"/>
  <c r="X323" i="92"/>
  <c r="J390" i="92"/>
  <c r="J409" i="92" s="1"/>
  <c r="X332" i="92"/>
  <c r="X337" i="92"/>
  <c r="X321" i="92"/>
  <c r="J341" i="92"/>
  <c r="X328" i="92"/>
  <c r="J340" i="92"/>
  <c r="L374" i="92"/>
  <c r="L449" i="92" s="1"/>
  <c r="L349" i="92"/>
  <c r="D150" i="147"/>
  <c r="D116" i="147"/>
  <c r="D184" i="147"/>
  <c r="K380" i="92"/>
  <c r="K355" i="92"/>
  <c r="G46" i="88"/>
  <c r="G15" i="139" s="1"/>
  <c r="F21" i="127"/>
  <c r="C340" i="137"/>
  <c r="C313" i="137"/>
  <c r="D81" i="137"/>
  <c r="D95" i="137"/>
  <c r="C16" i="88"/>
  <c r="D295" i="108"/>
  <c r="F295" i="108" s="1"/>
  <c r="L295" i="108" s="1"/>
  <c r="C40" i="128" s="1"/>
  <c r="C36" i="86"/>
  <c r="C649" i="92"/>
  <c r="D132" i="141"/>
  <c r="D166" i="141"/>
  <c r="D200" i="141"/>
  <c r="D164" i="141"/>
  <c r="D198" i="141"/>
  <c r="D130" i="141"/>
  <c r="D84" i="145"/>
  <c r="D43" i="145"/>
  <c r="D77" i="145" s="1"/>
  <c r="C350" i="145"/>
  <c r="G17" i="88"/>
  <c r="G36" i="134"/>
  <c r="G369" i="134" s="1"/>
  <c r="G36" i="142"/>
  <c r="G369" i="142" s="1"/>
  <c r="G24" i="88"/>
  <c r="G36" i="147"/>
  <c r="G369" i="147" s="1"/>
  <c r="G30" i="88"/>
  <c r="D80" i="149"/>
  <c r="D78" i="162"/>
  <c r="V60" i="217"/>
  <c r="AB75" i="155"/>
  <c r="AA123" i="155"/>
  <c r="AA125" i="155" s="1"/>
  <c r="AA129" i="155" s="1"/>
  <c r="L322" i="92"/>
  <c r="D152" i="147"/>
  <c r="D118" i="147"/>
  <c r="D186" i="147"/>
  <c r="C340" i="134"/>
  <c r="C313" i="134"/>
  <c r="D96" i="134"/>
  <c r="D95" i="134"/>
  <c r="K382" i="92"/>
  <c r="K357" i="92"/>
  <c r="D43" i="138"/>
  <c r="C350" i="138"/>
  <c r="F530" i="92"/>
  <c r="F516" i="92"/>
  <c r="F517" i="92" s="1"/>
  <c r="C351" i="151"/>
  <c r="D53" i="151"/>
  <c r="C368" i="151"/>
  <c r="C370" i="151" s="1"/>
  <c r="K385" i="92"/>
  <c r="K360" i="92"/>
  <c r="C332" i="144"/>
  <c r="C333" i="144" s="1"/>
  <c r="C314" i="144"/>
  <c r="D96" i="144"/>
  <c r="D95" i="144"/>
  <c r="C330" i="144"/>
  <c r="C100" i="102"/>
  <c r="C46" i="95"/>
  <c r="C71" i="95" s="1"/>
  <c r="I401" i="92"/>
  <c r="I414" i="92"/>
  <c r="I412" i="92"/>
  <c r="I403" i="92"/>
  <c r="I407" i="92"/>
  <c r="I396" i="92"/>
  <c r="I391" i="92"/>
  <c r="I392" i="92"/>
  <c r="I398" i="92"/>
  <c r="D69" i="141"/>
  <c r="D70" i="141" s="1"/>
  <c r="C367" i="141"/>
  <c r="K356" i="92"/>
  <c r="K381" i="92"/>
  <c r="D99" i="143"/>
  <c r="C330" i="143"/>
  <c r="K373" i="92"/>
  <c r="K348" i="92"/>
  <c r="D135" i="136"/>
  <c r="D169" i="136"/>
  <c r="D203" i="136"/>
  <c r="D100" i="136"/>
  <c r="L383" i="92"/>
  <c r="L458" i="92" s="1"/>
  <c r="L358" i="92"/>
  <c r="D120" i="147"/>
  <c r="D188" i="147"/>
  <c r="D154" i="147"/>
  <c r="D78" i="151"/>
  <c r="K378" i="92"/>
  <c r="K353" i="92"/>
  <c r="I395" i="92"/>
  <c r="D150" i="141"/>
  <c r="D184" i="141"/>
  <c r="D116" i="141"/>
  <c r="C314" i="148"/>
  <c r="C332" i="148"/>
  <c r="C333" i="148" s="1"/>
  <c r="D98" i="148"/>
  <c r="D101" i="148"/>
  <c r="F29" i="127"/>
  <c r="G54" i="88"/>
  <c r="G15" i="147" s="1"/>
  <c r="N141" i="92"/>
  <c r="N295" i="92" s="1"/>
  <c r="N142" i="92"/>
  <c r="N296" i="92" s="1"/>
  <c r="N143" i="92"/>
  <c r="N297" i="92" s="1"/>
  <c r="N139" i="92"/>
  <c r="N293" i="92" s="1"/>
  <c r="N150" i="92"/>
  <c r="N304" i="92" s="1"/>
  <c r="N145" i="92"/>
  <c r="N137" i="92"/>
  <c r="N291" i="92" s="1"/>
  <c r="N152" i="92"/>
  <c r="N306" i="92" s="1"/>
  <c r="N155" i="92"/>
  <c r="N309" i="92" s="1"/>
  <c r="N154" i="92"/>
  <c r="N151" i="92"/>
  <c r="N305" i="92" s="1"/>
  <c r="N144" i="92"/>
  <c r="N298" i="92" s="1"/>
  <c r="N140" i="92"/>
  <c r="N156" i="92"/>
  <c r="N153" i="92"/>
  <c r="N307" i="92" s="1"/>
  <c r="N148" i="92"/>
  <c r="N302" i="92" s="1"/>
  <c r="N147" i="92"/>
  <c r="N301" i="92" s="1"/>
  <c r="N149" i="92"/>
  <c r="N303" i="92" s="1"/>
  <c r="N138" i="92"/>
  <c r="N146" i="92"/>
  <c r="N300" i="92" s="1"/>
  <c r="D183" i="150"/>
  <c r="D115" i="150"/>
  <c r="D149" i="150"/>
  <c r="D43" i="150"/>
  <c r="D77" i="150" s="1"/>
  <c r="C350" i="150"/>
  <c r="D80" i="150"/>
  <c r="L324" i="92"/>
  <c r="D164" i="139"/>
  <c r="D130" i="139"/>
  <c r="D198" i="139"/>
  <c r="C340" i="139"/>
  <c r="C313" i="139"/>
  <c r="J460" i="92"/>
  <c r="C340" i="135"/>
  <c r="C313" i="135"/>
  <c r="D80" i="135"/>
  <c r="D97" i="135"/>
  <c r="D202" i="142"/>
  <c r="D134" i="142"/>
  <c r="D168" i="142"/>
  <c r="D99" i="142"/>
  <c r="D84" i="142"/>
  <c r="D96" i="142"/>
  <c r="G36" i="143"/>
  <c r="G369" i="143" s="1"/>
  <c r="G26" i="88"/>
  <c r="D170" i="162"/>
  <c r="D204" i="162"/>
  <c r="D136" i="162"/>
  <c r="AA329" i="92"/>
  <c r="M299" i="92"/>
  <c r="M328" i="92" s="1"/>
  <c r="M157" i="92"/>
  <c r="M158" i="92"/>
  <c r="AA333" i="92"/>
  <c r="M332" i="92"/>
  <c r="G29" i="88"/>
  <c r="G36" i="146"/>
  <c r="G369" i="146" s="1"/>
  <c r="L372" i="92"/>
  <c r="L447" i="92" s="1"/>
  <c r="L347" i="92"/>
  <c r="D132" i="147"/>
  <c r="D200" i="147"/>
  <c r="D166" i="147"/>
  <c r="K376" i="92"/>
  <c r="K351" i="92"/>
  <c r="D100" i="137"/>
  <c r="C39" i="95"/>
  <c r="C64" i="95" s="1"/>
  <c r="C93" i="102"/>
  <c r="C356" i="137"/>
  <c r="C329" i="137"/>
  <c r="C330" i="137" s="1"/>
  <c r="D85" i="137"/>
  <c r="D221" i="141"/>
  <c r="D255" i="141" s="1"/>
  <c r="J457" i="92"/>
  <c r="C314" i="145"/>
  <c r="C332" i="145"/>
  <c r="C333" i="145" s="1"/>
  <c r="C366" i="145"/>
  <c r="D59" i="145"/>
  <c r="D93" i="145" s="1"/>
  <c r="C330" i="145"/>
  <c r="D81" i="145"/>
  <c r="D98" i="145"/>
  <c r="G19" i="88"/>
  <c r="G36" i="136"/>
  <c r="G369" i="136" s="1"/>
  <c r="J450" i="92"/>
  <c r="D204" i="149"/>
  <c r="D136" i="149"/>
  <c r="D170" i="149"/>
  <c r="D101" i="149"/>
  <c r="D59" i="149"/>
  <c r="D93" i="149" s="1"/>
  <c r="C366" i="149"/>
  <c r="D86" i="149"/>
  <c r="D151" i="162"/>
  <c r="D185" i="162"/>
  <c r="D117" i="162"/>
  <c r="G55" i="88"/>
  <c r="G15" i="148" s="1"/>
  <c r="F30" i="127"/>
  <c r="L379" i="92"/>
  <c r="L454" i="92" s="1"/>
  <c r="L354" i="92"/>
  <c r="L336" i="92"/>
  <c r="D130" i="147"/>
  <c r="D164" i="147"/>
  <c r="D198" i="147"/>
  <c r="C36" i="95"/>
  <c r="C61" i="95" s="1"/>
  <c r="C90" i="102"/>
  <c r="C66" i="102"/>
  <c r="D165" i="151"/>
  <c r="D199" i="151"/>
  <c r="D131" i="151"/>
  <c r="D86" i="144"/>
  <c r="D79" i="144"/>
  <c r="D83" i="144"/>
  <c r="D94" i="141"/>
  <c r="D93" i="141"/>
  <c r="D200" i="146"/>
  <c r="D166" i="146"/>
  <c r="D132" i="146"/>
  <c r="D153" i="146"/>
  <c r="D119" i="146"/>
  <c r="D187" i="146"/>
  <c r="D182" i="162"/>
  <c r="D114" i="162"/>
  <c r="D148" i="162"/>
  <c r="D161" i="162"/>
  <c r="D195" i="162"/>
  <c r="D127" i="162"/>
  <c r="D81" i="143"/>
  <c r="D43" i="143"/>
  <c r="D77" i="143" s="1"/>
  <c r="C350" i="143"/>
  <c r="D83" i="143"/>
  <c r="D96" i="143"/>
  <c r="I406" i="92"/>
  <c r="D151" i="136"/>
  <c r="D117" i="136"/>
  <c r="D185" i="136"/>
  <c r="D102" i="136"/>
  <c r="D84" i="136"/>
  <c r="D82" i="136"/>
  <c r="C356" i="136"/>
  <c r="C329" i="136"/>
  <c r="C330" i="136" s="1"/>
  <c r="L331" i="92"/>
  <c r="D94" i="147"/>
  <c r="D78" i="147"/>
  <c r="D114" i="138"/>
  <c r="D148" i="138"/>
  <c r="D182" i="138"/>
  <c r="D185" i="151"/>
  <c r="D117" i="151"/>
  <c r="D151" i="151"/>
  <c r="I465" i="92"/>
  <c r="I479" i="92" s="1"/>
  <c r="I506" i="92" s="1"/>
  <c r="I539" i="92" s="1"/>
  <c r="I589" i="92" s="1"/>
  <c r="I639" i="92" s="1"/>
  <c r="H474" i="92"/>
  <c r="H501" i="92" s="1"/>
  <c r="H534" i="92" s="1"/>
  <c r="H584" i="92" s="1"/>
  <c r="H634" i="92" s="1"/>
  <c r="H487" i="92"/>
  <c r="H514" i="92" s="1"/>
  <c r="H547" i="92" s="1"/>
  <c r="H597" i="92" s="1"/>
  <c r="H647" i="92" s="1"/>
  <c r="H473" i="92"/>
  <c r="H500" i="92" s="1"/>
  <c r="H533" i="92" s="1"/>
  <c r="H583" i="92" s="1"/>
  <c r="H633" i="92" s="1"/>
  <c r="H466" i="92"/>
  <c r="H477" i="92"/>
  <c r="H504" i="92" s="1"/>
  <c r="H537" i="92" s="1"/>
  <c r="H587" i="92" s="1"/>
  <c r="H637" i="92" s="1"/>
  <c r="H482" i="92"/>
  <c r="H509" i="92" s="1"/>
  <c r="H542" i="92" s="1"/>
  <c r="H592" i="92" s="1"/>
  <c r="H642" i="92" s="1"/>
  <c r="H471" i="92"/>
  <c r="H498" i="92" s="1"/>
  <c r="H531" i="92" s="1"/>
  <c r="H581" i="92" s="1"/>
  <c r="H631" i="92" s="1"/>
  <c r="G23" i="88"/>
  <c r="G36" i="141"/>
  <c r="G369" i="141" s="1"/>
  <c r="H483" i="92"/>
  <c r="H510" i="92" s="1"/>
  <c r="H543" i="92" s="1"/>
  <c r="H593" i="92" s="1"/>
  <c r="H643" i="92" s="1"/>
  <c r="D86" i="148"/>
  <c r="D82" i="148"/>
  <c r="D59" i="148"/>
  <c r="D93" i="148" s="1"/>
  <c r="C366" i="148"/>
  <c r="C350" i="148"/>
  <c r="D43" i="148"/>
  <c r="D77" i="148" s="1"/>
  <c r="D94" i="162"/>
  <c r="D103" i="162" s="1"/>
  <c r="D104" i="162" s="1"/>
  <c r="G21" i="88"/>
  <c r="G36" i="138"/>
  <c r="G369" i="138" s="1"/>
  <c r="K389" i="92"/>
  <c r="K364" i="92"/>
  <c r="D100" i="150"/>
  <c r="D97" i="150"/>
  <c r="D96" i="150"/>
  <c r="D102" i="150"/>
  <c r="C332" i="150"/>
  <c r="C333" i="150" s="1"/>
  <c r="C314" i="150"/>
  <c r="D59" i="150"/>
  <c r="D93" i="150" s="1"/>
  <c r="C366" i="150"/>
  <c r="L326" i="92"/>
  <c r="D79" i="139"/>
  <c r="C329" i="139"/>
  <c r="C330" i="139" s="1"/>
  <c r="C356" i="139"/>
  <c r="D97" i="139"/>
  <c r="D82" i="139"/>
  <c r="I404" i="92"/>
  <c r="G36" i="139"/>
  <c r="G369" i="139" s="1"/>
  <c r="G22" i="88"/>
  <c r="D114" i="151"/>
  <c r="D182" i="151"/>
  <c r="D148" i="151"/>
  <c r="H488" i="92"/>
  <c r="H515" i="92" s="1"/>
  <c r="H548" i="92" s="1"/>
  <c r="H598" i="92" s="1"/>
  <c r="H648" i="92" s="1"/>
  <c r="D197" i="141"/>
  <c r="D129" i="141"/>
  <c r="D163" i="141"/>
  <c r="F23" i="127"/>
  <c r="G48" i="88"/>
  <c r="G15" i="142" s="1"/>
  <c r="D100" i="135"/>
  <c r="C37" i="95"/>
  <c r="C62" i="95" s="1"/>
  <c r="C91" i="102"/>
  <c r="C78" i="287" s="1"/>
  <c r="D185" i="142"/>
  <c r="D151" i="142"/>
  <c r="D117" i="142"/>
  <c r="D147" i="142"/>
  <c r="D181" i="142"/>
  <c r="D113" i="142"/>
  <c r="C366" i="142"/>
  <c r="D59" i="142"/>
  <c r="D93" i="142" s="1"/>
  <c r="D82" i="142"/>
  <c r="I397" i="92"/>
  <c r="D149" i="146"/>
  <c r="D115" i="146"/>
  <c r="D183" i="146"/>
  <c r="H58" i="88"/>
  <c r="H15" i="151" s="1"/>
  <c r="G33" i="127"/>
  <c r="L95" i="193"/>
  <c r="L95" i="204"/>
  <c r="L95" i="192"/>
  <c r="F72" i="208"/>
  <c r="E14" i="209"/>
  <c r="K72" i="208"/>
  <c r="J14" i="209"/>
  <c r="C14" i="209"/>
  <c r="D72" i="208"/>
  <c r="G14" i="209"/>
  <c r="H72" i="208"/>
  <c r="K14" i="209"/>
  <c r="L72" i="208"/>
  <c r="G72" i="208"/>
  <c r="F14" i="209"/>
  <c r="E72" i="208"/>
  <c r="D14" i="209"/>
  <c r="I72" i="208"/>
  <c r="H14" i="209"/>
  <c r="M72" i="208"/>
  <c r="L14" i="209"/>
  <c r="L246" i="209" s="1"/>
  <c r="L15" i="210" s="1"/>
  <c r="L54" i="211" s="1"/>
  <c r="J72" i="208"/>
  <c r="I14" i="209"/>
  <c r="D182" i="144" l="1"/>
  <c r="D167" i="144"/>
  <c r="D185" i="138"/>
  <c r="D133" i="144"/>
  <c r="D238" i="147"/>
  <c r="D272" i="147" s="1"/>
  <c r="D217" i="162"/>
  <c r="D251" i="162" s="1"/>
  <c r="D151" i="138"/>
  <c r="D116" i="149"/>
  <c r="D184" i="149"/>
  <c r="D233" i="141"/>
  <c r="D267" i="141" s="1"/>
  <c r="D234" i="162"/>
  <c r="D268" i="162" s="1"/>
  <c r="D201" i="137"/>
  <c r="D167" i="137"/>
  <c r="D237" i="146"/>
  <c r="D271" i="146" s="1"/>
  <c r="D151" i="134"/>
  <c r="D185" i="134"/>
  <c r="F20" i="127"/>
  <c r="D236" i="162"/>
  <c r="D270" i="162" s="1"/>
  <c r="D219" i="147"/>
  <c r="D253" i="147" s="1"/>
  <c r="D154" i="138"/>
  <c r="D204" i="138"/>
  <c r="D136" i="138"/>
  <c r="D164" i="138"/>
  <c r="D201" i="136"/>
  <c r="D188" i="138"/>
  <c r="D203" i="138"/>
  <c r="D200" i="138"/>
  <c r="D169" i="138"/>
  <c r="D197" i="138"/>
  <c r="D217" i="151"/>
  <c r="D251" i="151" s="1"/>
  <c r="D199" i="138"/>
  <c r="D131" i="138"/>
  <c r="D216" i="146"/>
  <c r="D250" i="146" s="1"/>
  <c r="D222" i="151"/>
  <c r="D256" i="151" s="1"/>
  <c r="D215" i="162"/>
  <c r="D249" i="162" s="1"/>
  <c r="D233" i="147"/>
  <c r="D267" i="147" s="1"/>
  <c r="D218" i="162"/>
  <c r="D252" i="162" s="1"/>
  <c r="D168" i="138"/>
  <c r="D235" i="151"/>
  <c r="D269" i="151" s="1"/>
  <c r="D222" i="141"/>
  <c r="D256" i="141" s="1"/>
  <c r="H415" i="92"/>
  <c r="D147" i="138"/>
  <c r="H36" i="144"/>
  <c r="H369" i="144" s="1"/>
  <c r="D187" i="138"/>
  <c r="D119" i="138"/>
  <c r="D119" i="148"/>
  <c r="D134" i="138"/>
  <c r="D163" i="138"/>
  <c r="D198" i="138"/>
  <c r="D220" i="151"/>
  <c r="D254" i="151" s="1"/>
  <c r="D232" i="146"/>
  <c r="D266" i="146" s="1"/>
  <c r="D154" i="150"/>
  <c r="D184" i="138"/>
  <c r="D116" i="138"/>
  <c r="L364" i="92"/>
  <c r="D166" i="138"/>
  <c r="D188" i="142"/>
  <c r="D136" i="137"/>
  <c r="G57" i="88"/>
  <c r="G15" i="150" s="1"/>
  <c r="D113" i="138"/>
  <c r="D238" i="141"/>
  <c r="D272" i="141" s="1"/>
  <c r="G43" i="88"/>
  <c r="G15" i="136" s="1"/>
  <c r="H32" i="88"/>
  <c r="I56" i="88" s="1"/>
  <c r="I15" i="149" s="1"/>
  <c r="D128" i="146"/>
  <c r="D137" i="146" s="1"/>
  <c r="D138" i="146" s="1"/>
  <c r="D115" i="144"/>
  <c r="D162" i="146"/>
  <c r="D171" i="146" s="1"/>
  <c r="D172" i="146" s="1"/>
  <c r="D130" i="137"/>
  <c r="D129" i="150"/>
  <c r="D184" i="144"/>
  <c r="D201" i="138"/>
  <c r="D184" i="135"/>
  <c r="D129" i="139"/>
  <c r="D169" i="144"/>
  <c r="D103" i="151"/>
  <c r="D104" i="151" s="1"/>
  <c r="D217" i="141"/>
  <c r="D251" i="141" s="1"/>
  <c r="D154" i="142"/>
  <c r="D147" i="149"/>
  <c r="D237" i="162"/>
  <c r="D271" i="162" s="1"/>
  <c r="M310" i="92"/>
  <c r="M311" i="92" s="1"/>
  <c r="D136" i="143"/>
  <c r="D233" i="146"/>
  <c r="D267" i="146" s="1"/>
  <c r="D204" i="143"/>
  <c r="D199" i="144"/>
  <c r="H18" i="88"/>
  <c r="H17" i="127" s="1"/>
  <c r="D167" i="138"/>
  <c r="D235" i="146"/>
  <c r="D269" i="146" s="1"/>
  <c r="D196" i="151"/>
  <c r="D205" i="151" s="1"/>
  <c r="D206" i="151" s="1"/>
  <c r="D221" i="147"/>
  <c r="D255" i="147" s="1"/>
  <c r="D150" i="135"/>
  <c r="D182" i="142"/>
  <c r="D163" i="145"/>
  <c r="D165" i="142"/>
  <c r="D202" i="149"/>
  <c r="D167" i="145"/>
  <c r="D204" i="148"/>
  <c r="D128" i="151"/>
  <c r="D137" i="151" s="1"/>
  <c r="D138" i="151" s="1"/>
  <c r="D238" i="146"/>
  <c r="D272" i="146" s="1"/>
  <c r="D215" i="141"/>
  <c r="D249" i="141" s="1"/>
  <c r="D217" i="138"/>
  <c r="D251" i="138" s="1"/>
  <c r="C332" i="138"/>
  <c r="C333" i="138" s="1"/>
  <c r="H36" i="162"/>
  <c r="H369" i="162" s="1"/>
  <c r="D148" i="142"/>
  <c r="D216" i="142" s="1"/>
  <c r="D250" i="142" s="1"/>
  <c r="D103" i="146"/>
  <c r="D104" i="146" s="1"/>
  <c r="D133" i="150"/>
  <c r="D182" i="145"/>
  <c r="D197" i="136"/>
  <c r="D153" i="145"/>
  <c r="D147" i="137"/>
  <c r="D166" i="150"/>
  <c r="D169" i="145"/>
  <c r="D217" i="147"/>
  <c r="D251" i="147" s="1"/>
  <c r="D234" i="151"/>
  <c r="D268" i="151" s="1"/>
  <c r="D147" i="134"/>
  <c r="F31" i="127"/>
  <c r="D203" i="144"/>
  <c r="C314" i="138"/>
  <c r="D183" i="144"/>
  <c r="D152" i="138"/>
  <c r="D186" i="138"/>
  <c r="D118" i="138"/>
  <c r="D199" i="143"/>
  <c r="H30" i="88"/>
  <c r="I54" i="88" s="1"/>
  <c r="I15" i="147" s="1"/>
  <c r="G52" i="88"/>
  <c r="G15" i="145" s="1"/>
  <c r="D113" i="134"/>
  <c r="D113" i="135"/>
  <c r="D201" i="150"/>
  <c r="D113" i="149"/>
  <c r="D114" i="145"/>
  <c r="D131" i="144"/>
  <c r="D132" i="150"/>
  <c r="D221" i="162"/>
  <c r="D255" i="162" s="1"/>
  <c r="D134" i="139"/>
  <c r="D150" i="134"/>
  <c r="D120" i="145"/>
  <c r="D188" i="143"/>
  <c r="D218" i="151"/>
  <c r="D252" i="151" s="1"/>
  <c r="D216" i="147"/>
  <c r="D250" i="147" s="1"/>
  <c r="D232" i="162"/>
  <c r="D266" i="162" s="1"/>
  <c r="H24" i="88"/>
  <c r="H23" i="127" s="1"/>
  <c r="F33" i="127"/>
  <c r="D150" i="144"/>
  <c r="D197" i="139"/>
  <c r="D153" i="136"/>
  <c r="D152" i="143"/>
  <c r="D117" i="139"/>
  <c r="D186" i="150"/>
  <c r="D170" i="148"/>
  <c r="D119" i="144"/>
  <c r="D154" i="145"/>
  <c r="D185" i="139"/>
  <c r="D187" i="144"/>
  <c r="D237" i="141"/>
  <c r="D271" i="141" s="1"/>
  <c r="D133" i="135"/>
  <c r="G50" i="88"/>
  <c r="G15" i="143" s="1"/>
  <c r="F24" i="127"/>
  <c r="D218" i="146"/>
  <c r="D252" i="146" s="1"/>
  <c r="D219" i="146"/>
  <c r="D253" i="146" s="1"/>
  <c r="H36" i="139"/>
  <c r="H369" i="139" s="1"/>
  <c r="H36" i="143"/>
  <c r="H369" i="143" s="1"/>
  <c r="D181" i="150"/>
  <c r="D167" i="136"/>
  <c r="D184" i="143"/>
  <c r="D129" i="145"/>
  <c r="D188" i="137"/>
  <c r="D164" i="135"/>
  <c r="D201" i="145"/>
  <c r="D164" i="137"/>
  <c r="D113" i="137"/>
  <c r="D168" i="148"/>
  <c r="D134" i="148"/>
  <c r="D131" i="134"/>
  <c r="D113" i="150"/>
  <c r="D215" i="150" s="1"/>
  <c r="D249" i="150" s="1"/>
  <c r="D187" i="148"/>
  <c r="D165" i="149"/>
  <c r="D154" i="137"/>
  <c r="D165" i="134"/>
  <c r="D201" i="135"/>
  <c r="D133" i="149"/>
  <c r="D119" i="135"/>
  <c r="D130" i="135"/>
  <c r="D197" i="150"/>
  <c r="D153" i="134"/>
  <c r="D166" i="142"/>
  <c r="D78" i="149"/>
  <c r="D180" i="149" s="1"/>
  <c r="D129" i="135"/>
  <c r="D187" i="135"/>
  <c r="D115" i="139"/>
  <c r="D154" i="139"/>
  <c r="D117" i="145"/>
  <c r="D151" i="137"/>
  <c r="D199" i="148"/>
  <c r="D200" i="142"/>
  <c r="D163" i="135"/>
  <c r="D119" i="136"/>
  <c r="D186" i="143"/>
  <c r="D204" i="134"/>
  <c r="D151" i="145"/>
  <c r="D165" i="148"/>
  <c r="D203" i="134"/>
  <c r="D119" i="150"/>
  <c r="D78" i="144"/>
  <c r="D87" i="144" s="1"/>
  <c r="D88" i="144" s="1"/>
  <c r="D203" i="150"/>
  <c r="D187" i="150"/>
  <c r="D184" i="134"/>
  <c r="D135" i="142"/>
  <c r="D163" i="136"/>
  <c r="D154" i="143"/>
  <c r="H21" i="88"/>
  <c r="H20" i="127" s="1"/>
  <c r="J399" i="92"/>
  <c r="J406" i="92"/>
  <c r="D165" i="136"/>
  <c r="D204" i="139"/>
  <c r="D163" i="149"/>
  <c r="D183" i="139"/>
  <c r="D169" i="135"/>
  <c r="D202" i="139"/>
  <c r="D199" i="136"/>
  <c r="D169" i="134"/>
  <c r="D153" i="139"/>
  <c r="D136" i="139"/>
  <c r="D169" i="150"/>
  <c r="D117" i="148"/>
  <c r="D150" i="143"/>
  <c r="D201" i="149"/>
  <c r="D199" i="149"/>
  <c r="D197" i="142"/>
  <c r="D188" i="139"/>
  <c r="D94" i="143"/>
  <c r="D162" i="143" s="1"/>
  <c r="D165" i="143"/>
  <c r="D136" i="134"/>
  <c r="D169" i="142"/>
  <c r="D135" i="135"/>
  <c r="D152" i="150"/>
  <c r="D119" i="134"/>
  <c r="D135" i="145"/>
  <c r="D204" i="137"/>
  <c r="D163" i="142"/>
  <c r="D94" i="144"/>
  <c r="D196" i="144" s="1"/>
  <c r="D78" i="142"/>
  <c r="D112" i="142" s="1"/>
  <c r="D133" i="134"/>
  <c r="D200" i="143"/>
  <c r="D186" i="144"/>
  <c r="D187" i="149"/>
  <c r="D199" i="142"/>
  <c r="D134" i="149"/>
  <c r="D200" i="135"/>
  <c r="D120" i="150"/>
  <c r="D113" i="148"/>
  <c r="D187" i="145"/>
  <c r="D181" i="135"/>
  <c r="D201" i="134"/>
  <c r="D132" i="143"/>
  <c r="D118" i="144"/>
  <c r="D119" i="149"/>
  <c r="D132" i="135"/>
  <c r="D181" i="148"/>
  <c r="D215" i="136"/>
  <c r="D249" i="136" s="1"/>
  <c r="F28" i="127"/>
  <c r="G53" i="88"/>
  <c r="G15" i="146" s="1"/>
  <c r="D236" i="142"/>
  <c r="D270" i="142" s="1"/>
  <c r="M322" i="92"/>
  <c r="M373" i="92" s="1"/>
  <c r="M448" i="92" s="1"/>
  <c r="D234" i="141"/>
  <c r="D268" i="141" s="1"/>
  <c r="D235" i="141"/>
  <c r="D269" i="141" s="1"/>
  <c r="D222" i="147"/>
  <c r="D256" i="147" s="1"/>
  <c r="D231" i="151"/>
  <c r="D265" i="151" s="1"/>
  <c r="D221" i="146"/>
  <c r="D255" i="146" s="1"/>
  <c r="D185" i="148"/>
  <c r="D129" i="149"/>
  <c r="D232" i="148"/>
  <c r="D266" i="148" s="1"/>
  <c r="D117" i="137"/>
  <c r="D167" i="139"/>
  <c r="D169" i="143"/>
  <c r="D231" i="162"/>
  <c r="D265" i="162" s="1"/>
  <c r="L356" i="92"/>
  <c r="D217" i="146"/>
  <c r="D251" i="146" s="1"/>
  <c r="D78" i="143"/>
  <c r="D146" i="143" s="1"/>
  <c r="D187" i="139"/>
  <c r="D232" i="139"/>
  <c r="D266" i="139" s="1"/>
  <c r="D219" i="141"/>
  <c r="D253" i="141" s="1"/>
  <c r="D236" i="146"/>
  <c r="D270" i="146" s="1"/>
  <c r="D229" i="151"/>
  <c r="D263" i="151" s="1"/>
  <c r="D201" i="139"/>
  <c r="D135" i="143"/>
  <c r="D238" i="151"/>
  <c r="D272" i="151" s="1"/>
  <c r="D234" i="147"/>
  <c r="D268" i="147" s="1"/>
  <c r="M335" i="92"/>
  <c r="M386" i="92" s="1"/>
  <c r="M461" i="92" s="1"/>
  <c r="D235" i="162"/>
  <c r="D269" i="162" s="1"/>
  <c r="I25" i="88"/>
  <c r="I36" i="162"/>
  <c r="I369" i="162" s="1"/>
  <c r="D195" i="142"/>
  <c r="D161" i="142"/>
  <c r="D127" i="142"/>
  <c r="D116" i="139"/>
  <c r="D150" i="139"/>
  <c r="D184" i="139"/>
  <c r="D181" i="139"/>
  <c r="D147" i="139"/>
  <c r="D113" i="139"/>
  <c r="D195" i="150"/>
  <c r="D127" i="150"/>
  <c r="D161" i="150"/>
  <c r="D130" i="150"/>
  <c r="D164" i="150"/>
  <c r="D198" i="150"/>
  <c r="K464" i="92"/>
  <c r="D145" i="148"/>
  <c r="D111" i="148"/>
  <c r="D179" i="148"/>
  <c r="D116" i="148"/>
  <c r="D150" i="148"/>
  <c r="D184" i="148"/>
  <c r="H23" i="88"/>
  <c r="H36" i="141"/>
  <c r="H369" i="141" s="1"/>
  <c r="H36" i="137"/>
  <c r="H369" i="137" s="1"/>
  <c r="H20" i="88"/>
  <c r="D112" i="147"/>
  <c r="D121" i="147" s="1"/>
  <c r="D146" i="147"/>
  <c r="D155" i="147" s="1"/>
  <c r="D180" i="147"/>
  <c r="D189" i="147" s="1"/>
  <c r="D59" i="136"/>
  <c r="C366" i="136"/>
  <c r="D117" i="143"/>
  <c r="D185" i="143"/>
  <c r="D151" i="143"/>
  <c r="D181" i="144"/>
  <c r="D147" i="144"/>
  <c r="D113" i="144"/>
  <c r="H25" i="127"/>
  <c r="I50" i="88"/>
  <c r="I15" i="143" s="1"/>
  <c r="D69" i="149"/>
  <c r="D70" i="149" s="1"/>
  <c r="C367" i="149"/>
  <c r="D130" i="142"/>
  <c r="D164" i="142"/>
  <c r="D198" i="142"/>
  <c r="D131" i="135"/>
  <c r="D199" i="135"/>
  <c r="D165" i="135"/>
  <c r="D43" i="139"/>
  <c r="C350" i="139"/>
  <c r="D114" i="150"/>
  <c r="D148" i="150"/>
  <c r="D182" i="150"/>
  <c r="N292" i="92"/>
  <c r="N321" i="92" s="1"/>
  <c r="AB322" i="92"/>
  <c r="H516" i="92"/>
  <c r="H517" i="92" s="1"/>
  <c r="H530" i="92"/>
  <c r="K453" i="92"/>
  <c r="D168" i="136"/>
  <c r="D134" i="136"/>
  <c r="D202" i="136"/>
  <c r="D163" i="144"/>
  <c r="D129" i="144"/>
  <c r="D197" i="144"/>
  <c r="D77" i="138"/>
  <c r="D78" i="138"/>
  <c r="C332" i="134"/>
  <c r="C333" i="134" s="1"/>
  <c r="C314" i="134"/>
  <c r="D87" i="162"/>
  <c r="D88" i="162" s="1"/>
  <c r="D180" i="162"/>
  <c r="D189" i="162" s="1"/>
  <c r="D112" i="162"/>
  <c r="D121" i="162" s="1"/>
  <c r="D146" i="162"/>
  <c r="D155" i="162" s="1"/>
  <c r="H48" i="88"/>
  <c r="H15" i="142" s="1"/>
  <c r="G23" i="127"/>
  <c r="C368" i="145"/>
  <c r="C370" i="145" s="1"/>
  <c r="C351" i="145"/>
  <c r="D53" i="145"/>
  <c r="C650" i="92"/>
  <c r="D197" i="137"/>
  <c r="D163" i="137"/>
  <c r="D129" i="137"/>
  <c r="K455" i="92"/>
  <c r="J397" i="92"/>
  <c r="J391" i="92"/>
  <c r="J414" i="92"/>
  <c r="J396" i="92"/>
  <c r="J403" i="92"/>
  <c r="J398" i="92"/>
  <c r="J412" i="92"/>
  <c r="J392" i="92"/>
  <c r="J407" i="92"/>
  <c r="J401" i="92"/>
  <c r="J402" i="92"/>
  <c r="M324" i="92"/>
  <c r="M374" i="92"/>
  <c r="M449" i="92" s="1"/>
  <c r="M349" i="92"/>
  <c r="D222" i="162"/>
  <c r="D256" i="162" s="1"/>
  <c r="D233" i="162"/>
  <c r="D267" i="162" s="1"/>
  <c r="D149" i="142"/>
  <c r="D183" i="142"/>
  <c r="D115" i="142"/>
  <c r="D236" i="147"/>
  <c r="D270" i="147" s="1"/>
  <c r="D152" i="139"/>
  <c r="D186" i="139"/>
  <c r="D118" i="139"/>
  <c r="L355" i="92"/>
  <c r="L380" i="92"/>
  <c r="I485" i="92"/>
  <c r="I512" i="92" s="1"/>
  <c r="I545" i="92" s="1"/>
  <c r="I595" i="92" s="1"/>
  <c r="I645" i="92" s="1"/>
  <c r="D149" i="136"/>
  <c r="D115" i="136"/>
  <c r="D183" i="136"/>
  <c r="D114" i="136"/>
  <c r="D182" i="136"/>
  <c r="D148" i="136"/>
  <c r="O267" i="152"/>
  <c r="AN176" i="95"/>
  <c r="AB37" i="113"/>
  <c r="T68" i="113"/>
  <c r="T69" i="113" s="1"/>
  <c r="W197" i="95" s="1"/>
  <c r="J413" i="92"/>
  <c r="I480" i="92"/>
  <c r="I507" i="92" s="1"/>
  <c r="I540" i="92" s="1"/>
  <c r="I590" i="92" s="1"/>
  <c r="I640" i="92" s="1"/>
  <c r="C351" i="144"/>
  <c r="C368" i="144"/>
  <c r="C370" i="144" s="1"/>
  <c r="D53" i="144"/>
  <c r="D186" i="134"/>
  <c r="D118" i="134"/>
  <c r="D152" i="134"/>
  <c r="D215" i="147"/>
  <c r="D249" i="147" s="1"/>
  <c r="H57" i="88"/>
  <c r="H15" i="150" s="1"/>
  <c r="G32" i="127"/>
  <c r="D131" i="145"/>
  <c r="D165" i="145"/>
  <c r="D199" i="145"/>
  <c r="D169" i="137"/>
  <c r="D135" i="137"/>
  <c r="D203" i="137"/>
  <c r="L385" i="92"/>
  <c r="L360" i="92"/>
  <c r="M336" i="92"/>
  <c r="D222" i="146"/>
  <c r="D256" i="146" s="1"/>
  <c r="C351" i="142"/>
  <c r="D53" i="142"/>
  <c r="C368" i="142"/>
  <c r="C370" i="142" s="1"/>
  <c r="D204" i="142"/>
  <c r="D136" i="142"/>
  <c r="D170" i="142"/>
  <c r="D152" i="135"/>
  <c r="D186" i="135"/>
  <c r="D118" i="135"/>
  <c r="D120" i="135"/>
  <c r="D154" i="135"/>
  <c r="D188" i="135"/>
  <c r="K461" i="92"/>
  <c r="D15" i="127"/>
  <c r="E40" i="88"/>
  <c r="D171" i="151"/>
  <c r="D172" i="151" s="1"/>
  <c r="L386" i="92"/>
  <c r="L361" i="92"/>
  <c r="C350" i="136"/>
  <c r="D43" i="136"/>
  <c r="D182" i="134"/>
  <c r="D114" i="134"/>
  <c r="D148" i="134"/>
  <c r="J404" i="92"/>
  <c r="C351" i="149"/>
  <c r="C368" i="149"/>
  <c r="C370" i="149" s="1"/>
  <c r="D53" i="149"/>
  <c r="D200" i="149"/>
  <c r="D132" i="149"/>
  <c r="D166" i="149"/>
  <c r="G30" i="127"/>
  <c r="H55" i="88"/>
  <c r="H15" i="148" s="1"/>
  <c r="D184" i="145"/>
  <c r="D116" i="145"/>
  <c r="D150" i="145"/>
  <c r="W15" i="92"/>
  <c r="Z57" i="113"/>
  <c r="D165" i="137"/>
  <c r="D131" i="137"/>
  <c r="D199" i="137"/>
  <c r="D93" i="138"/>
  <c r="D94" i="138"/>
  <c r="D213" i="147"/>
  <c r="M372" i="92"/>
  <c r="M447" i="92" s="1"/>
  <c r="M347" i="92"/>
  <c r="M333" i="92"/>
  <c r="D69" i="142"/>
  <c r="D70" i="142" s="1"/>
  <c r="C367" i="142"/>
  <c r="D219" i="142"/>
  <c r="D253" i="142" s="1"/>
  <c r="H46" i="88"/>
  <c r="H15" i="139" s="1"/>
  <c r="G21" i="127"/>
  <c r="D165" i="139"/>
  <c r="D199" i="139"/>
  <c r="D131" i="139"/>
  <c r="D199" i="150"/>
  <c r="D165" i="150"/>
  <c r="D131" i="150"/>
  <c r="C368" i="148"/>
  <c r="C370" i="148" s="1"/>
  <c r="D53" i="148"/>
  <c r="C351" i="148"/>
  <c r="D120" i="148"/>
  <c r="D154" i="148"/>
  <c r="D188" i="148"/>
  <c r="D78" i="148"/>
  <c r="D87" i="148" s="1"/>
  <c r="D88" i="148" s="1"/>
  <c r="H47" i="88"/>
  <c r="H15" i="141" s="1"/>
  <c r="G22" i="127"/>
  <c r="D219" i="151"/>
  <c r="D253" i="151" s="1"/>
  <c r="D162" i="147"/>
  <c r="D171" i="147" s="1"/>
  <c r="D172" i="147" s="1"/>
  <c r="D128" i="147"/>
  <c r="D137" i="147" s="1"/>
  <c r="D138" i="147" s="1"/>
  <c r="D196" i="147"/>
  <c r="D184" i="136"/>
  <c r="D116" i="136"/>
  <c r="D150" i="136"/>
  <c r="D219" i="136"/>
  <c r="D253" i="136" s="1"/>
  <c r="C351" i="143"/>
  <c r="D53" i="143"/>
  <c r="C368" i="143"/>
  <c r="C370" i="143" s="1"/>
  <c r="D216" i="162"/>
  <c r="D250" i="162" s="1"/>
  <c r="D127" i="141"/>
  <c r="D103" i="141"/>
  <c r="D104" i="141" s="1"/>
  <c r="D195" i="141"/>
  <c r="D161" i="141"/>
  <c r="D161" i="149"/>
  <c r="D195" i="149"/>
  <c r="D127" i="149"/>
  <c r="H43" i="88"/>
  <c r="H15" i="136" s="1"/>
  <c r="G18" i="127"/>
  <c r="D161" i="145"/>
  <c r="D195" i="145"/>
  <c r="D127" i="145"/>
  <c r="D202" i="137"/>
  <c r="D168" i="137"/>
  <c r="D134" i="137"/>
  <c r="G28" i="127"/>
  <c r="H53" i="88"/>
  <c r="H15" i="146" s="1"/>
  <c r="D152" i="142"/>
  <c r="D186" i="142"/>
  <c r="D118" i="142"/>
  <c r="D148" i="135"/>
  <c r="D114" i="135"/>
  <c r="D182" i="135"/>
  <c r="C351" i="150"/>
  <c r="D53" i="150"/>
  <c r="D217" i="150"/>
  <c r="D251" i="150" s="1"/>
  <c r="N332" i="92"/>
  <c r="AB333" i="92"/>
  <c r="N157" i="92"/>
  <c r="N158" i="92"/>
  <c r="O158" i="92" s="1"/>
  <c r="A158" i="92" s="1"/>
  <c r="AB338" i="92"/>
  <c r="N308" i="92"/>
  <c r="N337" i="92" s="1"/>
  <c r="N299" i="92"/>
  <c r="N328" i="92" s="1"/>
  <c r="AB329" i="92"/>
  <c r="D180" i="151"/>
  <c r="D189" i="151" s="1"/>
  <c r="D112" i="151"/>
  <c r="D146" i="151"/>
  <c r="D155" i="151" s="1"/>
  <c r="D201" i="143"/>
  <c r="D133" i="143"/>
  <c r="D167" i="143"/>
  <c r="I46" i="88"/>
  <c r="I15" i="139" s="1"/>
  <c r="H21" i="127"/>
  <c r="I415" i="92"/>
  <c r="D164" i="144"/>
  <c r="D130" i="144"/>
  <c r="D198" i="144"/>
  <c r="K460" i="92"/>
  <c r="D163" i="134"/>
  <c r="D197" i="134"/>
  <c r="D129" i="134"/>
  <c r="D43" i="134"/>
  <c r="C350" i="134"/>
  <c r="L373" i="92"/>
  <c r="L348" i="92"/>
  <c r="D114" i="149"/>
  <c r="D148" i="149"/>
  <c r="D182" i="149"/>
  <c r="D111" i="145"/>
  <c r="D145" i="145"/>
  <c r="D179" i="145"/>
  <c r="I483" i="92"/>
  <c r="I510" i="92" s="1"/>
  <c r="I543" i="92" s="1"/>
  <c r="I593" i="92" s="1"/>
  <c r="I643" i="92" s="1"/>
  <c r="C369" i="86"/>
  <c r="C294" i="86"/>
  <c r="D183" i="137"/>
  <c r="D149" i="137"/>
  <c r="D115" i="137"/>
  <c r="M338" i="92"/>
  <c r="D205" i="146"/>
  <c r="D206" i="146" s="1"/>
  <c r="D229" i="146"/>
  <c r="D151" i="135"/>
  <c r="D185" i="135"/>
  <c r="D117" i="135"/>
  <c r="D94" i="150"/>
  <c r="D103" i="150" s="1"/>
  <c r="D104" i="150" s="1"/>
  <c r="G24" i="127"/>
  <c r="H49" i="88"/>
  <c r="H15" i="162" s="1"/>
  <c r="K340" i="92"/>
  <c r="Y323" i="92"/>
  <c r="Y332" i="92"/>
  <c r="Y328" i="92"/>
  <c r="Y321" i="92"/>
  <c r="K390" i="92"/>
  <c r="K413" i="92" s="1"/>
  <c r="Y337" i="92"/>
  <c r="K341" i="92"/>
  <c r="D202" i="143"/>
  <c r="D134" i="143"/>
  <c r="D168" i="143"/>
  <c r="D153" i="143"/>
  <c r="D119" i="143"/>
  <c r="D187" i="143"/>
  <c r="I488" i="92"/>
  <c r="I515" i="92" s="1"/>
  <c r="I548" i="92" s="1"/>
  <c r="I598" i="92" s="1"/>
  <c r="I648" i="92" s="1"/>
  <c r="D179" i="144"/>
  <c r="D111" i="144"/>
  <c r="D145" i="144"/>
  <c r="C367" i="144"/>
  <c r="D69" i="144"/>
  <c r="D70" i="144" s="1"/>
  <c r="D87" i="151"/>
  <c r="D88" i="151" s="1"/>
  <c r="D115" i="134"/>
  <c r="D149" i="134"/>
  <c r="D183" i="134"/>
  <c r="L353" i="92"/>
  <c r="L378" i="92"/>
  <c r="D117" i="149"/>
  <c r="D151" i="149"/>
  <c r="D185" i="149"/>
  <c r="D198" i="145"/>
  <c r="D164" i="145"/>
  <c r="D130" i="145"/>
  <c r="D166" i="137"/>
  <c r="D132" i="137"/>
  <c r="D200" i="137"/>
  <c r="J410" i="92"/>
  <c r="J465" i="92"/>
  <c r="J474" i="92" s="1"/>
  <c r="J501" i="92" s="1"/>
  <c r="J534" i="92" s="1"/>
  <c r="J584" i="92" s="1"/>
  <c r="J634" i="92" s="1"/>
  <c r="M330" i="92"/>
  <c r="D187" i="142"/>
  <c r="D153" i="142"/>
  <c r="D119" i="142"/>
  <c r="D183" i="135"/>
  <c r="D149" i="135"/>
  <c r="D115" i="135"/>
  <c r="D148" i="139"/>
  <c r="D114" i="139"/>
  <c r="D182" i="139"/>
  <c r="G17" i="127"/>
  <c r="H42" i="88"/>
  <c r="H15" i="135" s="1"/>
  <c r="J408" i="92"/>
  <c r="C367" i="143"/>
  <c r="D69" i="143"/>
  <c r="D70" i="143" s="1"/>
  <c r="D290" i="146"/>
  <c r="D54" i="146"/>
  <c r="D180" i="141"/>
  <c r="D112" i="141"/>
  <c r="D146" i="141"/>
  <c r="D202" i="134"/>
  <c r="D168" i="134"/>
  <c r="D134" i="134"/>
  <c r="D115" i="149"/>
  <c r="D183" i="149"/>
  <c r="D149" i="149"/>
  <c r="D170" i="145"/>
  <c r="D136" i="145"/>
  <c r="D204" i="145"/>
  <c r="D54" i="162"/>
  <c r="D290" i="162"/>
  <c r="D231" i="141"/>
  <c r="D265" i="141" s="1"/>
  <c r="D216" i="151"/>
  <c r="D250" i="151" s="1"/>
  <c r="D59" i="139"/>
  <c r="C366" i="139"/>
  <c r="L377" i="92"/>
  <c r="L352" i="92"/>
  <c r="D202" i="150"/>
  <c r="D134" i="150"/>
  <c r="D168" i="150"/>
  <c r="G20" i="127"/>
  <c r="H45" i="88"/>
  <c r="H15" i="138" s="1"/>
  <c r="D69" i="148"/>
  <c r="D70" i="148" s="1"/>
  <c r="C367" i="148"/>
  <c r="H17" i="88"/>
  <c r="H36" i="134"/>
  <c r="H369" i="134" s="1"/>
  <c r="H19" i="88"/>
  <c r="H36" i="136"/>
  <c r="H369" i="136" s="1"/>
  <c r="I470" i="92"/>
  <c r="D216" i="138"/>
  <c r="D250" i="138" s="1"/>
  <c r="L357" i="92"/>
  <c r="L382" i="92"/>
  <c r="D186" i="136"/>
  <c r="D118" i="136"/>
  <c r="D152" i="136"/>
  <c r="D179" i="143"/>
  <c r="D111" i="143"/>
  <c r="D145" i="143"/>
  <c r="D229" i="162"/>
  <c r="D234" i="146"/>
  <c r="D268" i="146" s="1"/>
  <c r="D128" i="141"/>
  <c r="D162" i="141"/>
  <c r="D196" i="141"/>
  <c r="D120" i="144"/>
  <c r="D188" i="144"/>
  <c r="D154" i="144"/>
  <c r="D233" i="151"/>
  <c r="D267" i="151" s="1"/>
  <c r="L362" i="92"/>
  <c r="L387" i="92"/>
  <c r="D94" i="149"/>
  <c r="D238" i="149"/>
  <c r="D272" i="149" s="1"/>
  <c r="D166" i="145"/>
  <c r="D132" i="145"/>
  <c r="D200" i="145"/>
  <c r="D69" i="145"/>
  <c r="D70" i="145" s="1"/>
  <c r="C367" i="145"/>
  <c r="D59" i="137"/>
  <c r="C366" i="137"/>
  <c r="M358" i="92"/>
  <c r="M383" i="92"/>
  <c r="M458" i="92" s="1"/>
  <c r="H50" i="88"/>
  <c r="H15" i="143" s="1"/>
  <c r="G25" i="127"/>
  <c r="D167" i="142"/>
  <c r="D133" i="142"/>
  <c r="D201" i="142"/>
  <c r="C314" i="135"/>
  <c r="C332" i="135"/>
  <c r="C333" i="135" s="1"/>
  <c r="D111" i="150"/>
  <c r="D145" i="150"/>
  <c r="D179" i="150"/>
  <c r="N294" i="92"/>
  <c r="N323" i="92" s="1"/>
  <c r="AB324" i="92"/>
  <c r="D169" i="148"/>
  <c r="D203" i="148"/>
  <c r="D135" i="148"/>
  <c r="D94" i="148"/>
  <c r="D103" i="148" s="1"/>
  <c r="D104" i="148" s="1"/>
  <c r="I51" i="88"/>
  <c r="I15" i="144" s="1"/>
  <c r="H26" i="127"/>
  <c r="K456" i="92"/>
  <c r="F549" i="92"/>
  <c r="F550" i="92" s="1"/>
  <c r="F580" i="92"/>
  <c r="K457" i="92"/>
  <c r="D198" i="134"/>
  <c r="D130" i="134"/>
  <c r="D164" i="134"/>
  <c r="I474" i="92"/>
  <c r="I501" i="92" s="1"/>
  <c r="I534" i="92" s="1"/>
  <c r="I584" i="92" s="1"/>
  <c r="I634" i="92" s="1"/>
  <c r="G29" i="127"/>
  <c r="H54" i="88"/>
  <c r="H15" i="147" s="1"/>
  <c r="D152" i="145"/>
  <c r="D118" i="145"/>
  <c r="D186" i="145"/>
  <c r="C332" i="137"/>
  <c r="C333" i="137" s="1"/>
  <c r="C314" i="137"/>
  <c r="D218" i="147"/>
  <c r="D252" i="147" s="1"/>
  <c r="I477" i="92"/>
  <c r="I504" i="92" s="1"/>
  <c r="I537" i="92" s="1"/>
  <c r="I587" i="92" s="1"/>
  <c r="I637" i="92" s="1"/>
  <c r="M363" i="92"/>
  <c r="M388" i="92"/>
  <c r="M463" i="92" s="1"/>
  <c r="K462" i="92"/>
  <c r="D170" i="135"/>
  <c r="D204" i="135"/>
  <c r="D136" i="135"/>
  <c r="D150" i="150"/>
  <c r="D184" i="150"/>
  <c r="D116" i="150"/>
  <c r="D163" i="148"/>
  <c r="D197" i="148"/>
  <c r="D129" i="148"/>
  <c r="D217" i="148"/>
  <c r="D251" i="148" s="1"/>
  <c r="D220" i="146"/>
  <c r="D254" i="146" s="1"/>
  <c r="K365" i="92"/>
  <c r="K366" i="92" s="1"/>
  <c r="AA38" i="113"/>
  <c r="N266" i="152"/>
  <c r="AA41" i="113"/>
  <c r="AA46" i="113" s="1"/>
  <c r="AA56" i="113" s="1"/>
  <c r="D147" i="143"/>
  <c r="D113" i="143"/>
  <c r="D181" i="143"/>
  <c r="D216" i="141"/>
  <c r="D250" i="141" s="1"/>
  <c r="D290" i="141"/>
  <c r="D54" i="141"/>
  <c r="D216" i="144"/>
  <c r="D250" i="144" s="1"/>
  <c r="D127" i="144"/>
  <c r="D161" i="144"/>
  <c r="D195" i="144"/>
  <c r="D213" i="151"/>
  <c r="D221" i="151"/>
  <c r="D255" i="151" s="1"/>
  <c r="D130" i="149"/>
  <c r="D198" i="149"/>
  <c r="D164" i="149"/>
  <c r="D220" i="149"/>
  <c r="D254" i="149" s="1"/>
  <c r="D118" i="137"/>
  <c r="D186" i="137"/>
  <c r="D152" i="137"/>
  <c r="J395" i="92"/>
  <c r="M331" i="92"/>
  <c r="I472" i="92"/>
  <c r="I499" i="92" s="1"/>
  <c r="I532" i="92" s="1"/>
  <c r="I582" i="92" s="1"/>
  <c r="I632" i="92" s="1"/>
  <c r="D59" i="135"/>
  <c r="C366" i="135"/>
  <c r="D78" i="150"/>
  <c r="D236" i="141"/>
  <c r="D270" i="141" s="1"/>
  <c r="D164" i="136"/>
  <c r="D130" i="136"/>
  <c r="D198" i="136"/>
  <c r="D129" i="143"/>
  <c r="D163" i="143"/>
  <c r="D197" i="143"/>
  <c r="D161" i="143"/>
  <c r="D195" i="143"/>
  <c r="D127" i="143"/>
  <c r="D87" i="146"/>
  <c r="D88" i="146" s="1"/>
  <c r="D180" i="146"/>
  <c r="D189" i="146" s="1"/>
  <c r="D146" i="146"/>
  <c r="D155" i="146" s="1"/>
  <c r="D112" i="146"/>
  <c r="D145" i="141"/>
  <c r="D87" i="141"/>
  <c r="D88" i="141" s="1"/>
  <c r="D179" i="141"/>
  <c r="D111" i="141"/>
  <c r="D170" i="144"/>
  <c r="D204" i="144"/>
  <c r="D136" i="144"/>
  <c r="D132" i="134"/>
  <c r="D166" i="134"/>
  <c r="D200" i="134"/>
  <c r="L376" i="92"/>
  <c r="L351" i="92"/>
  <c r="D231" i="146"/>
  <c r="D265" i="146" s="1"/>
  <c r="G27" i="127"/>
  <c r="H52" i="88"/>
  <c r="H15" i="145" s="1"/>
  <c r="D147" i="145"/>
  <c r="D113" i="145"/>
  <c r="D181" i="145"/>
  <c r="D114" i="137"/>
  <c r="D148" i="137"/>
  <c r="D182" i="137"/>
  <c r="D236" i="151"/>
  <c r="D270" i="151" s="1"/>
  <c r="D103" i="147"/>
  <c r="D104" i="147" s="1"/>
  <c r="J411" i="92"/>
  <c r="M325" i="92"/>
  <c r="D116" i="142"/>
  <c r="D184" i="142"/>
  <c r="D150" i="142"/>
  <c r="D215" i="142"/>
  <c r="D249" i="142" s="1"/>
  <c r="D202" i="135"/>
  <c r="D134" i="135"/>
  <c r="D168" i="135"/>
  <c r="H36" i="151"/>
  <c r="H369" i="151" s="1"/>
  <c r="H34" i="88"/>
  <c r="C368" i="150"/>
  <c r="C370" i="150" s="1"/>
  <c r="C367" i="150"/>
  <c r="D69" i="150"/>
  <c r="D70" i="150" s="1"/>
  <c r="D136" i="150"/>
  <c r="D170" i="150"/>
  <c r="D204" i="150"/>
  <c r="D162" i="162"/>
  <c r="D171" i="162" s="1"/>
  <c r="D172" i="162" s="1"/>
  <c r="D196" i="162"/>
  <c r="D128" i="162"/>
  <c r="D137" i="162" s="1"/>
  <c r="D138" i="162" s="1"/>
  <c r="D127" i="148"/>
  <c r="D161" i="148"/>
  <c r="D195" i="148"/>
  <c r="H29" i="88"/>
  <c r="H36" i="146"/>
  <c r="H369" i="146" s="1"/>
  <c r="H36" i="145"/>
  <c r="H369" i="145" s="1"/>
  <c r="H28" i="88"/>
  <c r="H33" i="88"/>
  <c r="H36" i="150"/>
  <c r="H369" i="150" s="1"/>
  <c r="I476" i="92"/>
  <c r="I503" i="92" s="1"/>
  <c r="I536" i="92" s="1"/>
  <c r="I586" i="92" s="1"/>
  <c r="I636" i="92" s="1"/>
  <c r="I466" i="92"/>
  <c r="I471" i="92"/>
  <c r="I498" i="92" s="1"/>
  <c r="I531" i="92" s="1"/>
  <c r="I581" i="92" s="1"/>
  <c r="I631" i="92" s="1"/>
  <c r="I487" i="92"/>
  <c r="I514" i="92" s="1"/>
  <c r="I547" i="92" s="1"/>
  <c r="I597" i="92" s="1"/>
  <c r="I647" i="92" s="1"/>
  <c r="I482" i="92"/>
  <c r="I509" i="92" s="1"/>
  <c r="I542" i="92" s="1"/>
  <c r="I592" i="92" s="1"/>
  <c r="I642" i="92" s="1"/>
  <c r="I478" i="92"/>
  <c r="I505" i="92" s="1"/>
  <c r="I538" i="92" s="1"/>
  <c r="I588" i="92" s="1"/>
  <c r="I638" i="92" s="1"/>
  <c r="I473" i="92"/>
  <c r="I500" i="92" s="1"/>
  <c r="I533" i="92" s="1"/>
  <c r="I583" i="92" s="1"/>
  <c r="I633" i="92" s="1"/>
  <c r="I475" i="92"/>
  <c r="I502" i="92" s="1"/>
  <c r="I535" i="92" s="1"/>
  <c r="I585" i="92" s="1"/>
  <c r="I635" i="92" s="1"/>
  <c r="D170" i="136"/>
  <c r="D136" i="136"/>
  <c r="D204" i="136"/>
  <c r="D198" i="143"/>
  <c r="D130" i="143"/>
  <c r="D164" i="143"/>
  <c r="D149" i="143"/>
  <c r="D115" i="143"/>
  <c r="D183" i="143"/>
  <c r="D117" i="144"/>
  <c r="D185" i="144"/>
  <c r="D151" i="144"/>
  <c r="D232" i="147"/>
  <c r="D266" i="147" s="1"/>
  <c r="D219" i="162"/>
  <c r="D253" i="162" s="1"/>
  <c r="D120" i="149"/>
  <c r="D154" i="149"/>
  <c r="D188" i="149"/>
  <c r="D135" i="149"/>
  <c r="D169" i="149"/>
  <c r="D203" i="149"/>
  <c r="I49" i="88"/>
  <c r="I15" i="162" s="1"/>
  <c r="H24" i="127"/>
  <c r="D149" i="145"/>
  <c r="D115" i="145"/>
  <c r="D183" i="145"/>
  <c r="D187" i="137"/>
  <c r="D153" i="137"/>
  <c r="D119" i="137"/>
  <c r="K451" i="92"/>
  <c r="M379" i="92"/>
  <c r="M454" i="92" s="1"/>
  <c r="M354" i="92"/>
  <c r="D238" i="162"/>
  <c r="D272" i="162" s="1"/>
  <c r="D43" i="135"/>
  <c r="C350" i="135"/>
  <c r="D219" i="138"/>
  <c r="D253" i="138" s="1"/>
  <c r="C332" i="139"/>
  <c r="C333" i="139" s="1"/>
  <c r="C314" i="139"/>
  <c r="L375" i="92"/>
  <c r="L450" i="92" s="1"/>
  <c r="L350" i="92"/>
  <c r="D200" i="148"/>
  <c r="D132" i="148"/>
  <c r="D166" i="148"/>
  <c r="H489" i="92"/>
  <c r="H490" i="92" s="1"/>
  <c r="D218" i="141"/>
  <c r="D252" i="141" s="1"/>
  <c r="D237" i="136"/>
  <c r="D271" i="136" s="1"/>
  <c r="K448" i="92"/>
  <c r="D290" i="151"/>
  <c r="D54" i="151"/>
  <c r="D53" i="138"/>
  <c r="C368" i="138"/>
  <c r="C370" i="138" s="1"/>
  <c r="C351" i="138"/>
  <c r="D220" i="147"/>
  <c r="D254" i="147" s="1"/>
  <c r="G16" i="127"/>
  <c r="H41" i="88"/>
  <c r="H15" i="134" s="1"/>
  <c r="D78" i="145"/>
  <c r="D232" i="141"/>
  <c r="D266" i="141" s="1"/>
  <c r="C15" i="127"/>
  <c r="C76" i="287" s="1"/>
  <c r="D40" i="88"/>
  <c r="C350" i="137"/>
  <c r="D43" i="137"/>
  <c r="M327" i="92"/>
  <c r="G31" i="127"/>
  <c r="H56" i="88"/>
  <c r="H15" i="149" s="1"/>
  <c r="I484" i="92"/>
  <c r="I511" i="92" s="1"/>
  <c r="I544" i="92" s="1"/>
  <c r="I594" i="92" s="1"/>
  <c r="I644" i="92" s="1"/>
  <c r="D166" i="139"/>
  <c r="D132" i="139"/>
  <c r="D200" i="139"/>
  <c r="D151" i="150"/>
  <c r="D185" i="150"/>
  <c r="D117" i="150"/>
  <c r="J405" i="92"/>
  <c r="D114" i="148"/>
  <c r="D148" i="148"/>
  <c r="D182" i="148"/>
  <c r="I486" i="92"/>
  <c r="I513" i="92" s="1"/>
  <c r="I546" i="92" s="1"/>
  <c r="I596" i="92" s="1"/>
  <c r="I646" i="92" s="1"/>
  <c r="E649" i="92"/>
  <c r="E36" i="86"/>
  <c r="E369" i="86" s="1"/>
  <c r="E16" i="88"/>
  <c r="D154" i="136"/>
  <c r="D188" i="136"/>
  <c r="D120" i="136"/>
  <c r="D200" i="136"/>
  <c r="D166" i="136"/>
  <c r="D132" i="136"/>
  <c r="K446" i="92"/>
  <c r="D114" i="143"/>
  <c r="D148" i="143"/>
  <c r="D182" i="143"/>
  <c r="D213" i="146"/>
  <c r="G530" i="92"/>
  <c r="G516" i="92"/>
  <c r="G517" i="92" s="1"/>
  <c r="D132" i="144"/>
  <c r="D166" i="144"/>
  <c r="D200" i="144"/>
  <c r="D59" i="134"/>
  <c r="C366" i="134"/>
  <c r="H44" i="88"/>
  <c r="H15" i="137" s="1"/>
  <c r="G19" i="127"/>
  <c r="H51" i="88"/>
  <c r="H15" i="144" s="1"/>
  <c r="G26" i="127"/>
  <c r="D220" i="141"/>
  <c r="D254" i="141" s="1"/>
  <c r="D54" i="147"/>
  <c r="D290" i="147"/>
  <c r="M320" i="92"/>
  <c r="M334" i="92"/>
  <c r="D213" i="162"/>
  <c r="D145" i="142"/>
  <c r="D179" i="142"/>
  <c r="D111" i="142"/>
  <c r="D94" i="142"/>
  <c r="D103" i="142" s="1"/>
  <c r="D104" i="142" s="1"/>
  <c r="D135" i="139"/>
  <c r="D169" i="139"/>
  <c r="D203" i="139"/>
  <c r="L359" i="92"/>
  <c r="L384" i="92"/>
  <c r="K452" i="92"/>
  <c r="D133" i="148"/>
  <c r="D201" i="148"/>
  <c r="D167" i="148"/>
  <c r="D118" i="148"/>
  <c r="D152" i="148"/>
  <c r="D186" i="148"/>
  <c r="D215" i="146"/>
  <c r="D249" i="146" s="1"/>
  <c r="D650" i="92"/>
  <c r="J400" i="92"/>
  <c r="L371" i="92"/>
  <c r="L346" i="92"/>
  <c r="L339" i="92"/>
  <c r="C332" i="136"/>
  <c r="C333" i="136" s="1"/>
  <c r="C314" i="136"/>
  <c r="I481" i="92"/>
  <c r="I508" i="92" s="1"/>
  <c r="I541" i="92" s="1"/>
  <c r="I591" i="92" s="1"/>
  <c r="I641" i="92" s="1"/>
  <c r="D134" i="144"/>
  <c r="D168" i="144"/>
  <c r="D202" i="144"/>
  <c r="D120" i="134"/>
  <c r="D154" i="134"/>
  <c r="D188" i="134"/>
  <c r="D145" i="149"/>
  <c r="D111" i="149"/>
  <c r="D179" i="149"/>
  <c r="D94" i="145"/>
  <c r="D103" i="145" s="1"/>
  <c r="D104" i="145" s="1"/>
  <c r="D134" i="145"/>
  <c r="D202" i="145"/>
  <c r="D168" i="145"/>
  <c r="D150" i="137"/>
  <c r="D184" i="137"/>
  <c r="D116" i="137"/>
  <c r="K450" i="92"/>
  <c r="D69" i="138"/>
  <c r="D70" i="138" s="1"/>
  <c r="C367" i="138"/>
  <c r="D229" i="147"/>
  <c r="D87" i="147"/>
  <c r="D88" i="147" s="1"/>
  <c r="M329" i="92"/>
  <c r="M326" i="92"/>
  <c r="I55" i="88"/>
  <c r="I15" i="148" s="1"/>
  <c r="H30" i="127"/>
  <c r="I246" i="209"/>
  <c r="I15" i="210" s="1"/>
  <c r="I54" i="211" s="1"/>
  <c r="J81" i="211" s="1"/>
  <c r="J105" i="211" s="1"/>
  <c r="J129" i="211" s="1"/>
  <c r="J155" i="211" s="1"/>
  <c r="J179" i="211" s="1"/>
  <c r="J203" i="211" s="1"/>
  <c r="J227" i="211" s="1"/>
  <c r="J254" i="211" s="1"/>
  <c r="J40" i="209"/>
  <c r="J66" i="209" s="1"/>
  <c r="J94" i="209" s="1"/>
  <c r="J118" i="209" s="1"/>
  <c r="I40" i="209"/>
  <c r="I66" i="209" s="1"/>
  <c r="I94" i="209" s="1"/>
  <c r="I118" i="209" s="1"/>
  <c r="H246" i="209"/>
  <c r="H15" i="210" s="1"/>
  <c r="H54" i="211" s="1"/>
  <c r="I81" i="211" s="1"/>
  <c r="I105" i="211" s="1"/>
  <c r="I129" i="211" s="1"/>
  <c r="I155" i="211" s="1"/>
  <c r="I179" i="211" s="1"/>
  <c r="I203" i="211" s="1"/>
  <c r="I227" i="211" s="1"/>
  <c r="I254" i="211" s="1"/>
  <c r="G40" i="209"/>
  <c r="G66" i="209" s="1"/>
  <c r="G94" i="209" s="1"/>
  <c r="G118" i="209" s="1"/>
  <c r="F246" i="209"/>
  <c r="F15" i="210" s="1"/>
  <c r="F54" i="211" s="1"/>
  <c r="G81" i="211" s="1"/>
  <c r="G105" i="211" s="1"/>
  <c r="G129" i="211" s="1"/>
  <c r="G155" i="211" s="1"/>
  <c r="G179" i="211" s="1"/>
  <c r="G203" i="211" s="1"/>
  <c r="G227" i="211" s="1"/>
  <c r="G254" i="211" s="1"/>
  <c r="K40" i="209"/>
  <c r="K66" i="209" s="1"/>
  <c r="K94" i="209" s="1"/>
  <c r="K118" i="209" s="1"/>
  <c r="J246" i="209"/>
  <c r="J15" i="210" s="1"/>
  <c r="J54" i="211" s="1"/>
  <c r="K81" i="211" s="1"/>
  <c r="K105" i="211" s="1"/>
  <c r="K129" i="211" s="1"/>
  <c r="K155" i="211" s="1"/>
  <c r="K179" i="211" s="1"/>
  <c r="K203" i="211" s="1"/>
  <c r="K227" i="211" s="1"/>
  <c r="K254" i="211" s="1"/>
  <c r="H40" i="209"/>
  <c r="H66" i="209" s="1"/>
  <c r="H94" i="209" s="1"/>
  <c r="H118" i="209" s="1"/>
  <c r="G246" i="209"/>
  <c r="G15" i="210" s="1"/>
  <c r="G54" i="211" s="1"/>
  <c r="H81" i="211" s="1"/>
  <c r="H105" i="211" s="1"/>
  <c r="H129" i="211" s="1"/>
  <c r="H155" i="211" s="1"/>
  <c r="H179" i="211" s="1"/>
  <c r="H203" i="211" s="1"/>
  <c r="H227" i="211" s="1"/>
  <c r="H254" i="211" s="1"/>
  <c r="E40" i="209"/>
  <c r="E66" i="209" s="1"/>
  <c r="E94" i="209" s="1"/>
  <c r="E118" i="209" s="1"/>
  <c r="D246" i="209"/>
  <c r="D15" i="210" s="1"/>
  <c r="D54" i="211" s="1"/>
  <c r="E81" i="211" s="1"/>
  <c r="E105" i="211" s="1"/>
  <c r="E129" i="211" s="1"/>
  <c r="E155" i="211" s="1"/>
  <c r="E179" i="211" s="1"/>
  <c r="E203" i="211" s="1"/>
  <c r="E227" i="211" s="1"/>
  <c r="E254" i="211" s="1"/>
  <c r="E246" i="209"/>
  <c r="E15" i="210" s="1"/>
  <c r="E54" i="211" s="1"/>
  <c r="F81" i="211" s="1"/>
  <c r="F105" i="211" s="1"/>
  <c r="F129" i="211" s="1"/>
  <c r="F155" i="211" s="1"/>
  <c r="F179" i="211" s="1"/>
  <c r="F203" i="211" s="1"/>
  <c r="F227" i="211" s="1"/>
  <c r="F254" i="211" s="1"/>
  <c r="F40" i="209"/>
  <c r="F66" i="209" s="1"/>
  <c r="F94" i="209" s="1"/>
  <c r="F118" i="209" s="1"/>
  <c r="L40" i="209"/>
  <c r="L66" i="209" s="1"/>
  <c r="L94" i="209" s="1"/>
  <c r="L118" i="209" s="1"/>
  <c r="K246" i="209"/>
  <c r="K15" i="210" s="1"/>
  <c r="K54" i="211" s="1"/>
  <c r="L81" i="211" s="1"/>
  <c r="L105" i="211" s="1"/>
  <c r="L129" i="211" s="1"/>
  <c r="L155" i="211" s="1"/>
  <c r="L179" i="211" s="1"/>
  <c r="L203" i="211" s="1"/>
  <c r="L227" i="211" s="1"/>
  <c r="L254" i="211" s="1"/>
  <c r="D40" i="209"/>
  <c r="D66" i="209" s="1"/>
  <c r="D94" i="209" s="1"/>
  <c r="D118" i="209" s="1"/>
  <c r="C246" i="209"/>
  <c r="C15" i="210" s="1"/>
  <c r="C54" i="211" s="1"/>
  <c r="D81" i="211" s="1"/>
  <c r="D105" i="211" s="1"/>
  <c r="D129" i="211" s="1"/>
  <c r="D155" i="211" s="1"/>
  <c r="D179" i="211" s="1"/>
  <c r="D203" i="211" s="1"/>
  <c r="D227" i="211" s="1"/>
  <c r="D254" i="211" s="1"/>
  <c r="D235" i="144" l="1"/>
  <c r="D269" i="144" s="1"/>
  <c r="D218" i="149"/>
  <c r="D252" i="149" s="1"/>
  <c r="D235" i="137"/>
  <c r="D269" i="137" s="1"/>
  <c r="D231" i="135"/>
  <c r="D265" i="135" s="1"/>
  <c r="D235" i="136"/>
  <c r="D269" i="136" s="1"/>
  <c r="D219" i="134"/>
  <c r="D253" i="134" s="1"/>
  <c r="D221" i="149"/>
  <c r="D255" i="149" s="1"/>
  <c r="F62" i="127"/>
  <c r="D237" i="138"/>
  <c r="D271" i="138" s="1"/>
  <c r="D238" i="138"/>
  <c r="D272" i="138" s="1"/>
  <c r="D232" i="135"/>
  <c r="D266" i="135" s="1"/>
  <c r="D236" i="138"/>
  <c r="D270" i="138" s="1"/>
  <c r="D222" i="138"/>
  <c r="D256" i="138" s="1"/>
  <c r="D232" i="138"/>
  <c r="D266" i="138" s="1"/>
  <c r="D234" i="138"/>
  <c r="D268" i="138" s="1"/>
  <c r="D233" i="138"/>
  <c r="D267" i="138" s="1"/>
  <c r="D231" i="138"/>
  <c r="D265" i="138" s="1"/>
  <c r="D221" i="136"/>
  <c r="D255" i="136" s="1"/>
  <c r="D216" i="145"/>
  <c r="D250" i="145" s="1"/>
  <c r="D215" i="138"/>
  <c r="D249" i="138" s="1"/>
  <c r="D238" i="137"/>
  <c r="D272" i="137" s="1"/>
  <c r="D221" i="148"/>
  <c r="D255" i="148" s="1"/>
  <c r="D218" i="144"/>
  <c r="D252" i="144" s="1"/>
  <c r="D221" i="138"/>
  <c r="D255" i="138" s="1"/>
  <c r="D217" i="144"/>
  <c r="D251" i="144" s="1"/>
  <c r="D233" i="144"/>
  <c r="D267" i="144" s="1"/>
  <c r="D87" i="142"/>
  <c r="D88" i="142" s="1"/>
  <c r="D180" i="142"/>
  <c r="D189" i="142" s="1"/>
  <c r="D190" i="142" s="1"/>
  <c r="D222" i="142"/>
  <c r="D256" i="142" s="1"/>
  <c r="D218" i="138"/>
  <c r="D252" i="138" s="1"/>
  <c r="D222" i="150"/>
  <c r="D256" i="150" s="1"/>
  <c r="D237" i="144"/>
  <c r="D271" i="144" s="1"/>
  <c r="D231" i="150"/>
  <c r="D265" i="150" s="1"/>
  <c r="M348" i="92"/>
  <c r="H31" i="127"/>
  <c r="D146" i="144"/>
  <c r="D155" i="144" s="1"/>
  <c r="D230" i="146"/>
  <c r="D264" i="146" s="1"/>
  <c r="D235" i="150"/>
  <c r="D269" i="150" s="1"/>
  <c r="H29" i="127"/>
  <c r="D215" i="137"/>
  <c r="D249" i="137" s="1"/>
  <c r="D233" i="142"/>
  <c r="D267" i="142" s="1"/>
  <c r="D218" i="135"/>
  <c r="D252" i="135" s="1"/>
  <c r="D230" i="151"/>
  <c r="D264" i="151" s="1"/>
  <c r="D273" i="151" s="1"/>
  <c r="D274" i="151" s="1"/>
  <c r="D237" i="145"/>
  <c r="D271" i="145" s="1"/>
  <c r="D222" i="139"/>
  <c r="D256" i="139" s="1"/>
  <c r="I42" i="88"/>
  <c r="I15" i="135" s="1"/>
  <c r="D232" i="137"/>
  <c r="D266" i="137" s="1"/>
  <c r="D231" i="145"/>
  <c r="D265" i="145" s="1"/>
  <c r="D238" i="148"/>
  <c r="D272" i="148" s="1"/>
  <c r="D220" i="138"/>
  <c r="D254" i="138" s="1"/>
  <c r="D238" i="143"/>
  <c r="D272" i="143" s="1"/>
  <c r="D196" i="143"/>
  <c r="D205" i="143" s="1"/>
  <c r="D206" i="143" s="1"/>
  <c r="D221" i="145"/>
  <c r="D255" i="145" s="1"/>
  <c r="D235" i="135"/>
  <c r="D269" i="135" s="1"/>
  <c r="D215" i="149"/>
  <c r="D249" i="149" s="1"/>
  <c r="D235" i="138"/>
  <c r="D269" i="138" s="1"/>
  <c r="D231" i="139"/>
  <c r="D265" i="139" s="1"/>
  <c r="D215" i="135"/>
  <c r="D249" i="135" s="1"/>
  <c r="D237" i="134"/>
  <c r="D271" i="134" s="1"/>
  <c r="D215" i="134"/>
  <c r="D249" i="134" s="1"/>
  <c r="D236" i="149"/>
  <c r="D270" i="149" s="1"/>
  <c r="D233" i="143"/>
  <c r="D267" i="143" s="1"/>
  <c r="D235" i="145"/>
  <c r="D269" i="145" s="1"/>
  <c r="D217" i="139"/>
  <c r="D251" i="139" s="1"/>
  <c r="D231" i="136"/>
  <c r="D265" i="136" s="1"/>
  <c r="D218" i="134"/>
  <c r="D252" i="134" s="1"/>
  <c r="D234" i="150"/>
  <c r="D268" i="150" s="1"/>
  <c r="D233" i="149"/>
  <c r="D267" i="149" s="1"/>
  <c r="I48" i="88"/>
  <c r="I15" i="142" s="1"/>
  <c r="D236" i="139"/>
  <c r="D270" i="139" s="1"/>
  <c r="D238" i="139"/>
  <c r="D272" i="139" s="1"/>
  <c r="D236" i="148"/>
  <c r="D270" i="148" s="1"/>
  <c r="D219" i="139"/>
  <c r="D253" i="139" s="1"/>
  <c r="D222" i="145"/>
  <c r="D256" i="145" s="1"/>
  <c r="D221" i="144"/>
  <c r="D255" i="144" s="1"/>
  <c r="D103" i="143"/>
  <c r="D104" i="143" s="1"/>
  <c r="D220" i="143"/>
  <c r="D254" i="143" s="1"/>
  <c r="D180" i="144"/>
  <c r="D189" i="144" s="1"/>
  <c r="D155" i="141"/>
  <c r="D156" i="141" s="1"/>
  <c r="D222" i="143"/>
  <c r="D256" i="143" s="1"/>
  <c r="D112" i="144"/>
  <c r="D121" i="144" s="1"/>
  <c r="D112" i="149"/>
  <c r="D121" i="149" s="1"/>
  <c r="D128" i="143"/>
  <c r="D220" i="150"/>
  <c r="D254" i="150" s="1"/>
  <c r="I45" i="88"/>
  <c r="I15" i="138" s="1"/>
  <c r="D233" i="148"/>
  <c r="D267" i="148" s="1"/>
  <c r="D221" i="135"/>
  <c r="D255" i="135" s="1"/>
  <c r="D222" i="137"/>
  <c r="D256" i="137" s="1"/>
  <c r="D221" i="150"/>
  <c r="D255" i="150" s="1"/>
  <c r="D234" i="142"/>
  <c r="D268" i="142" s="1"/>
  <c r="D237" i="150"/>
  <c r="D271" i="150" s="1"/>
  <c r="D235" i="149"/>
  <c r="D269" i="149" s="1"/>
  <c r="D233" i="134"/>
  <c r="D267" i="134" s="1"/>
  <c r="D215" i="148"/>
  <c r="D249" i="148" s="1"/>
  <c r="D235" i="134"/>
  <c r="D269" i="134" s="1"/>
  <c r="D219" i="145"/>
  <c r="D253" i="145" s="1"/>
  <c r="D219" i="137"/>
  <c r="D253" i="137" s="1"/>
  <c r="D231" i="149"/>
  <c r="D265" i="149" s="1"/>
  <c r="D146" i="142"/>
  <c r="D237" i="142"/>
  <c r="D271" i="142" s="1"/>
  <c r="D218" i="143"/>
  <c r="D252" i="143" s="1"/>
  <c r="D237" i="135"/>
  <c r="D271" i="135" s="1"/>
  <c r="D233" i="136"/>
  <c r="D267" i="136" s="1"/>
  <c r="D221" i="134"/>
  <c r="D255" i="134" s="1"/>
  <c r="D103" i="144"/>
  <c r="D104" i="144" s="1"/>
  <c r="D146" i="149"/>
  <c r="D155" i="149" s="1"/>
  <c r="D156" i="149" s="1"/>
  <c r="D220" i="144"/>
  <c r="D254" i="144" s="1"/>
  <c r="D238" i="134"/>
  <c r="D272" i="134" s="1"/>
  <c r="D87" i="149"/>
  <c r="D88" i="149" s="1"/>
  <c r="D128" i="144"/>
  <c r="D137" i="144" s="1"/>
  <c r="D138" i="144" s="1"/>
  <c r="D189" i="149"/>
  <c r="D190" i="149" s="1"/>
  <c r="D162" i="144"/>
  <c r="D171" i="144" s="1"/>
  <c r="D172" i="144" s="1"/>
  <c r="D221" i="139"/>
  <c r="D255" i="139" s="1"/>
  <c r="J484" i="92"/>
  <c r="J511" i="92" s="1"/>
  <c r="J544" i="92" s="1"/>
  <c r="J594" i="92" s="1"/>
  <c r="J644" i="92" s="1"/>
  <c r="J30" i="88" s="1"/>
  <c r="K399" i="92"/>
  <c r="K397" i="92"/>
  <c r="K400" i="92"/>
  <c r="K406" i="92"/>
  <c r="K405" i="92"/>
  <c r="K401" i="92"/>
  <c r="K395" i="92"/>
  <c r="J483" i="92"/>
  <c r="J510" i="92" s="1"/>
  <c r="J543" i="92" s="1"/>
  <c r="J593" i="92" s="1"/>
  <c r="J643" i="92" s="1"/>
  <c r="J29" i="88" s="1"/>
  <c r="K411" i="92"/>
  <c r="D234" i="143"/>
  <c r="D268" i="143" s="1"/>
  <c r="D231" i="142"/>
  <c r="D265" i="142" s="1"/>
  <c r="D230" i="147"/>
  <c r="D264" i="147" s="1"/>
  <c r="D189" i="141"/>
  <c r="D190" i="141" s="1"/>
  <c r="D219" i="148"/>
  <c r="D253" i="148" s="1"/>
  <c r="D234" i="135"/>
  <c r="D268" i="135" s="1"/>
  <c r="D235" i="142"/>
  <c r="D269" i="142" s="1"/>
  <c r="D230" i="141"/>
  <c r="D264" i="141" s="1"/>
  <c r="D217" i="145"/>
  <c r="D251" i="145" s="1"/>
  <c r="D205" i="147"/>
  <c r="D206" i="147" s="1"/>
  <c r="N331" i="92"/>
  <c r="N357" i="92" s="1"/>
  <c r="D230" i="162"/>
  <c r="D264" i="162" s="1"/>
  <c r="D220" i="137"/>
  <c r="D254" i="137" s="1"/>
  <c r="D217" i="137"/>
  <c r="D251" i="137" s="1"/>
  <c r="D214" i="151"/>
  <c r="D248" i="151" s="1"/>
  <c r="D215" i="143"/>
  <c r="D249" i="143" s="1"/>
  <c r="D238" i="135"/>
  <c r="D272" i="135" s="1"/>
  <c r="D220" i="145"/>
  <c r="D254" i="145" s="1"/>
  <c r="D87" i="143"/>
  <c r="D88" i="143" s="1"/>
  <c r="D180" i="143"/>
  <c r="D189" i="143" s="1"/>
  <c r="D237" i="148"/>
  <c r="D271" i="148" s="1"/>
  <c r="D220" i="136"/>
  <c r="D254" i="136" s="1"/>
  <c r="D215" i="144"/>
  <c r="D249" i="144" s="1"/>
  <c r="D112" i="143"/>
  <c r="D214" i="143" s="1"/>
  <c r="D248" i="143" s="1"/>
  <c r="D219" i="143"/>
  <c r="D253" i="143" s="1"/>
  <c r="D218" i="148"/>
  <c r="D252" i="148" s="1"/>
  <c r="D218" i="139"/>
  <c r="D252" i="139" s="1"/>
  <c r="D235" i="139"/>
  <c r="D269" i="139" s="1"/>
  <c r="D237" i="143"/>
  <c r="D271" i="143" s="1"/>
  <c r="L365" i="92"/>
  <c r="L366" i="92" s="1"/>
  <c r="N322" i="92"/>
  <c r="N373" i="92" s="1"/>
  <c r="N448" i="92" s="1"/>
  <c r="N329" i="92"/>
  <c r="N355" i="92" s="1"/>
  <c r="D238" i="145"/>
  <c r="D272" i="145" s="1"/>
  <c r="D231" i="134"/>
  <c r="D265" i="134" s="1"/>
  <c r="D236" i="137"/>
  <c r="D270" i="137" s="1"/>
  <c r="D216" i="136"/>
  <c r="D250" i="136" s="1"/>
  <c r="D216" i="150"/>
  <c r="D250" i="150" s="1"/>
  <c r="D233" i="135"/>
  <c r="D267" i="135" s="1"/>
  <c r="D218" i="137"/>
  <c r="D252" i="137" s="1"/>
  <c r="D236" i="145"/>
  <c r="D270" i="145" s="1"/>
  <c r="D216" i="143"/>
  <c r="D250" i="143" s="1"/>
  <c r="D216" i="148"/>
  <c r="D250" i="148" s="1"/>
  <c r="N335" i="92"/>
  <c r="N386" i="92" s="1"/>
  <c r="N461" i="92" s="1"/>
  <c r="D238" i="136"/>
  <c r="D272" i="136" s="1"/>
  <c r="D238" i="150"/>
  <c r="D272" i="150" s="1"/>
  <c r="D121" i="151"/>
  <c r="D282" i="151" s="1"/>
  <c r="D33" i="132" s="1"/>
  <c r="N324" i="92"/>
  <c r="N350" i="92" s="1"/>
  <c r="D236" i="150"/>
  <c r="D270" i="150" s="1"/>
  <c r="D238" i="142"/>
  <c r="D272" i="142" s="1"/>
  <c r="M361" i="92"/>
  <c r="N327" i="92"/>
  <c r="N353" i="92" s="1"/>
  <c r="D232" i="149"/>
  <c r="D266" i="149" s="1"/>
  <c r="N338" i="92"/>
  <c r="N389" i="92" s="1"/>
  <c r="N464" i="92" s="1"/>
  <c r="D217" i="135"/>
  <c r="D251" i="135" s="1"/>
  <c r="D216" i="149"/>
  <c r="D250" i="149" s="1"/>
  <c r="D216" i="135"/>
  <c r="D250" i="135" s="1"/>
  <c r="D218" i="136"/>
  <c r="D252" i="136" s="1"/>
  <c r="D214" i="162"/>
  <c r="D248" i="162" s="1"/>
  <c r="J20" i="88"/>
  <c r="J36" i="137"/>
  <c r="J369" i="137" s="1"/>
  <c r="M377" i="92"/>
  <c r="M352" i="92"/>
  <c r="D263" i="147"/>
  <c r="D236" i="144"/>
  <c r="D270" i="144" s="1"/>
  <c r="D235" i="148"/>
  <c r="D269" i="148" s="1"/>
  <c r="D121" i="142"/>
  <c r="D213" i="142"/>
  <c r="D122" i="162"/>
  <c r="D282" i="162"/>
  <c r="D24" i="132" s="1"/>
  <c r="D69" i="134"/>
  <c r="D70" i="134" s="1"/>
  <c r="C367" i="134"/>
  <c r="K465" i="92"/>
  <c r="K481" i="92" s="1"/>
  <c r="K508" i="92" s="1"/>
  <c r="K541" i="92" s="1"/>
  <c r="K591" i="92" s="1"/>
  <c r="K641" i="92" s="1"/>
  <c r="D222" i="136"/>
  <c r="D256" i="136" s="1"/>
  <c r="M353" i="92"/>
  <c r="M378" i="92"/>
  <c r="C63" i="127"/>
  <c r="C34" i="127"/>
  <c r="C368" i="135"/>
  <c r="C370" i="135" s="1"/>
  <c r="C351" i="135"/>
  <c r="D53" i="135"/>
  <c r="D222" i="149"/>
  <c r="D256" i="149" s="1"/>
  <c r="D217" i="143"/>
  <c r="D251" i="143" s="1"/>
  <c r="D232" i="143"/>
  <c r="D266" i="143" s="1"/>
  <c r="I21" i="88"/>
  <c r="I36" i="138"/>
  <c r="I369" i="138" s="1"/>
  <c r="I36" i="150"/>
  <c r="I369" i="150" s="1"/>
  <c r="I33" i="88"/>
  <c r="M351" i="92"/>
  <c r="M376" i="92"/>
  <c r="D215" i="145"/>
  <c r="D249" i="145" s="1"/>
  <c r="D234" i="134"/>
  <c r="D268" i="134" s="1"/>
  <c r="D238" i="144"/>
  <c r="D272" i="144" s="1"/>
  <c r="D281" i="146"/>
  <c r="D28" i="133" s="1"/>
  <c r="D190" i="146"/>
  <c r="D93" i="135"/>
  <c r="D94" i="135"/>
  <c r="D231" i="148"/>
  <c r="D265" i="148" s="1"/>
  <c r="I20" i="88"/>
  <c r="I36" i="137"/>
  <c r="I369" i="137" s="1"/>
  <c r="N333" i="92"/>
  <c r="N330" i="92"/>
  <c r="D69" i="137"/>
  <c r="D70" i="137" s="1"/>
  <c r="C367" i="137"/>
  <c r="D234" i="145"/>
  <c r="D268" i="145" s="1"/>
  <c r="D162" i="149"/>
  <c r="D171" i="149" s="1"/>
  <c r="D128" i="149"/>
  <c r="D137" i="149" s="1"/>
  <c r="D138" i="149" s="1"/>
  <c r="D196" i="149"/>
  <c r="D205" i="149" s="1"/>
  <c r="L462" i="92"/>
  <c r="D222" i="144"/>
  <c r="D256" i="144" s="1"/>
  <c r="H18" i="127"/>
  <c r="I43" i="88"/>
  <c r="I15" i="136" s="1"/>
  <c r="D69" i="139"/>
  <c r="D70" i="139" s="1"/>
  <c r="C367" i="139"/>
  <c r="D190" i="147"/>
  <c r="D214" i="141"/>
  <c r="D248" i="141" s="1"/>
  <c r="D221" i="142"/>
  <c r="D255" i="142" s="1"/>
  <c r="J470" i="92"/>
  <c r="L453" i="92"/>
  <c r="D217" i="134"/>
  <c r="D251" i="134" s="1"/>
  <c r="D221" i="143"/>
  <c r="D255" i="143" s="1"/>
  <c r="D236" i="143"/>
  <c r="D270" i="143" s="1"/>
  <c r="C296" i="86"/>
  <c r="C331" i="86"/>
  <c r="C371" i="86"/>
  <c r="C351" i="134"/>
  <c r="D53" i="134"/>
  <c r="C368" i="134"/>
  <c r="C370" i="134" s="1"/>
  <c r="D232" i="144"/>
  <c r="D266" i="144" s="1"/>
  <c r="D281" i="151"/>
  <c r="D33" i="133" s="1"/>
  <c r="D190" i="151"/>
  <c r="N363" i="92"/>
  <c r="N388" i="92"/>
  <c r="N463" i="92" s="1"/>
  <c r="D229" i="145"/>
  <c r="D137" i="141"/>
  <c r="D138" i="141" s="1"/>
  <c r="D290" i="148"/>
  <c r="D54" i="148"/>
  <c r="D233" i="150"/>
  <c r="D267" i="150" s="1"/>
  <c r="D247" i="147"/>
  <c r="D103" i="138"/>
  <c r="D104" i="138" s="1"/>
  <c r="D161" i="138"/>
  <c r="D195" i="138"/>
  <c r="D127" i="138"/>
  <c r="D218" i="145"/>
  <c r="D252" i="145" s="1"/>
  <c r="D216" i="134"/>
  <c r="D250" i="134" s="1"/>
  <c r="D77" i="136"/>
  <c r="D78" i="136"/>
  <c r="J475" i="92"/>
  <c r="J502" i="92" s="1"/>
  <c r="J535" i="92" s="1"/>
  <c r="J585" i="92" s="1"/>
  <c r="J635" i="92" s="1"/>
  <c r="D220" i="135"/>
  <c r="D254" i="135" s="1"/>
  <c r="D237" i="137"/>
  <c r="D271" i="137" s="1"/>
  <c r="D233" i="145"/>
  <c r="D267" i="145" s="1"/>
  <c r="AB41" i="113"/>
  <c r="AB46" i="113" s="1"/>
  <c r="AB56" i="113" s="1"/>
  <c r="AB38" i="113"/>
  <c r="O266" i="152"/>
  <c r="L455" i="92"/>
  <c r="D217" i="142"/>
  <c r="D251" i="142" s="1"/>
  <c r="M375" i="92"/>
  <c r="M450" i="92" s="1"/>
  <c r="M350" i="92"/>
  <c r="K404" i="92"/>
  <c r="D231" i="137"/>
  <c r="D265" i="137" s="1"/>
  <c r="D156" i="162"/>
  <c r="D280" i="162"/>
  <c r="D24" i="131" s="1"/>
  <c r="D231" i="144"/>
  <c r="D265" i="144" s="1"/>
  <c r="K402" i="92"/>
  <c r="N326" i="92"/>
  <c r="N336" i="92"/>
  <c r="D232" i="150"/>
  <c r="D266" i="150" s="1"/>
  <c r="D215" i="139"/>
  <c r="D249" i="139" s="1"/>
  <c r="M380" i="92"/>
  <c r="M355" i="92"/>
  <c r="L446" i="92"/>
  <c r="L459" i="92"/>
  <c r="D247" i="162"/>
  <c r="D93" i="134"/>
  <c r="D94" i="134"/>
  <c r="E650" i="92"/>
  <c r="D77" i="137"/>
  <c r="D78" i="137"/>
  <c r="G62" i="127"/>
  <c r="D77" i="135"/>
  <c r="D78" i="135"/>
  <c r="I36" i="136"/>
  <c r="I369" i="136" s="1"/>
  <c r="I19" i="88"/>
  <c r="I17" i="88"/>
  <c r="I36" i="134"/>
  <c r="I369" i="134" s="1"/>
  <c r="H32" i="127"/>
  <c r="I57" i="88"/>
  <c r="I15" i="150" s="1"/>
  <c r="H28" i="127"/>
  <c r="I53" i="88"/>
  <c r="I15" i="146" s="1"/>
  <c r="D229" i="143"/>
  <c r="D112" i="150"/>
  <c r="D121" i="150" s="1"/>
  <c r="D180" i="150"/>
  <c r="D189" i="150" s="1"/>
  <c r="D146" i="150"/>
  <c r="D155" i="150" s="1"/>
  <c r="I36" i="135"/>
  <c r="I369" i="135" s="1"/>
  <c r="I18" i="88"/>
  <c r="AA57" i="113"/>
  <c r="X15" i="92"/>
  <c r="D93" i="137"/>
  <c r="D94" i="137"/>
  <c r="D205" i="162"/>
  <c r="D206" i="162" s="1"/>
  <c r="D93" i="139"/>
  <c r="D94" i="139"/>
  <c r="J476" i="92"/>
  <c r="J503" i="92" s="1"/>
  <c r="J536" i="92" s="1"/>
  <c r="J586" i="92" s="1"/>
  <c r="J636" i="92" s="1"/>
  <c r="J487" i="92"/>
  <c r="J514" i="92" s="1"/>
  <c r="J547" i="92" s="1"/>
  <c r="J597" i="92" s="1"/>
  <c r="J647" i="92" s="1"/>
  <c r="J478" i="92"/>
  <c r="J505" i="92" s="1"/>
  <c r="J538" i="92" s="1"/>
  <c r="J588" i="92" s="1"/>
  <c r="J638" i="92" s="1"/>
  <c r="J472" i="92"/>
  <c r="J499" i="92" s="1"/>
  <c r="J532" i="92" s="1"/>
  <c r="J582" i="92" s="1"/>
  <c r="J632" i="92" s="1"/>
  <c r="J473" i="92"/>
  <c r="J500" i="92" s="1"/>
  <c r="J533" i="92" s="1"/>
  <c r="J583" i="92" s="1"/>
  <c r="J633" i="92" s="1"/>
  <c r="J471" i="92"/>
  <c r="J498" i="92" s="1"/>
  <c r="J531" i="92" s="1"/>
  <c r="J581" i="92" s="1"/>
  <c r="J631" i="92" s="1"/>
  <c r="J477" i="92"/>
  <c r="J504" i="92" s="1"/>
  <c r="J537" i="92" s="1"/>
  <c r="J587" i="92" s="1"/>
  <c r="J637" i="92" s="1"/>
  <c r="J466" i="92"/>
  <c r="J482" i="92"/>
  <c r="J509" i="92" s="1"/>
  <c r="J542" i="92" s="1"/>
  <c r="J592" i="92" s="1"/>
  <c r="J642" i="92" s="1"/>
  <c r="I36" i="151"/>
  <c r="I369" i="151" s="1"/>
  <c r="I34" i="88"/>
  <c r="D162" i="150"/>
  <c r="D171" i="150" s="1"/>
  <c r="D172" i="150" s="1"/>
  <c r="D196" i="150"/>
  <c r="D205" i="150" s="1"/>
  <c r="D206" i="150" s="1"/>
  <c r="D128" i="150"/>
  <c r="D137" i="150" s="1"/>
  <c r="D138" i="150" s="1"/>
  <c r="D263" i="146"/>
  <c r="D77" i="134"/>
  <c r="D78" i="134"/>
  <c r="N325" i="92"/>
  <c r="N383" i="92"/>
  <c r="N458" i="92" s="1"/>
  <c r="N358" i="92"/>
  <c r="D103" i="149"/>
  <c r="D104" i="149" s="1"/>
  <c r="D171" i="141"/>
  <c r="M359" i="92"/>
  <c r="M384" i="92"/>
  <c r="D282" i="147"/>
  <c r="D29" i="132" s="1"/>
  <c r="D122" i="147"/>
  <c r="C351" i="136"/>
  <c r="D53" i="136"/>
  <c r="C368" i="136"/>
  <c r="C370" i="136" s="1"/>
  <c r="L460" i="92"/>
  <c r="I36" i="148"/>
  <c r="I369" i="148" s="1"/>
  <c r="I31" i="88"/>
  <c r="J415" i="92"/>
  <c r="N310" i="92"/>
  <c r="N311" i="92" s="1"/>
  <c r="O311" i="92" s="1"/>
  <c r="A311" i="92" s="1"/>
  <c r="D156" i="147"/>
  <c r="D280" i="147"/>
  <c r="D29" i="131" s="1"/>
  <c r="D229" i="142"/>
  <c r="D213" i="149"/>
  <c r="D222" i="134"/>
  <c r="D256" i="134" s="1"/>
  <c r="D220" i="148"/>
  <c r="D254" i="148" s="1"/>
  <c r="M385" i="92"/>
  <c r="M360" i="92"/>
  <c r="D234" i="144"/>
  <c r="D268" i="144" s="1"/>
  <c r="G580" i="92"/>
  <c r="G549" i="92"/>
  <c r="G550" i="92" s="1"/>
  <c r="I36" i="149"/>
  <c r="I369" i="149" s="1"/>
  <c r="I32" i="88"/>
  <c r="I36" i="147"/>
  <c r="I369" i="147" s="1"/>
  <c r="I30" i="88"/>
  <c r="D53" i="137"/>
  <c r="C368" i="137"/>
  <c r="C370" i="137" s="1"/>
  <c r="C351" i="137"/>
  <c r="D219" i="144"/>
  <c r="D253" i="144" s="1"/>
  <c r="I24" i="88"/>
  <c r="I36" i="142"/>
  <c r="I369" i="142" s="1"/>
  <c r="H27" i="127"/>
  <c r="I52" i="88"/>
  <c r="I15" i="145" s="1"/>
  <c r="D229" i="148"/>
  <c r="D216" i="137"/>
  <c r="D250" i="137" s="1"/>
  <c r="L451" i="92"/>
  <c r="D213" i="141"/>
  <c r="D121" i="141"/>
  <c r="D121" i="146"/>
  <c r="D214" i="146"/>
  <c r="D248" i="146" s="1"/>
  <c r="D232" i="136"/>
  <c r="D266" i="136" s="1"/>
  <c r="M382" i="92"/>
  <c r="M357" i="92"/>
  <c r="D229" i="144"/>
  <c r="D205" i="144"/>
  <c r="D206" i="144" s="1"/>
  <c r="D218" i="150"/>
  <c r="D252" i="150" s="1"/>
  <c r="F630" i="92"/>
  <c r="F599" i="92"/>
  <c r="F600" i="92" s="1"/>
  <c r="D213" i="150"/>
  <c r="D263" i="162"/>
  <c r="D213" i="143"/>
  <c r="I497" i="92"/>
  <c r="I489" i="92"/>
  <c r="I490" i="92" s="1"/>
  <c r="H16" i="127"/>
  <c r="I41" i="88"/>
  <c r="I15" i="134" s="1"/>
  <c r="D217" i="149"/>
  <c r="D251" i="149" s="1"/>
  <c r="D236" i="134"/>
  <c r="D270" i="134" s="1"/>
  <c r="D216" i="139"/>
  <c r="D250" i="139" s="1"/>
  <c r="D232" i="145"/>
  <c r="D266" i="145" s="1"/>
  <c r="J488" i="92"/>
  <c r="J515" i="92" s="1"/>
  <c r="J548" i="92" s="1"/>
  <c r="J598" i="92" s="1"/>
  <c r="J648" i="92" s="1"/>
  <c r="D219" i="135"/>
  <c r="D253" i="135" s="1"/>
  <c r="I29" i="88"/>
  <c r="I36" i="146"/>
  <c r="I369" i="146" s="1"/>
  <c r="D213" i="145"/>
  <c r="K409" i="92"/>
  <c r="D235" i="143"/>
  <c r="D269" i="143" s="1"/>
  <c r="D280" i="151"/>
  <c r="D33" i="131" s="1"/>
  <c r="D156" i="151"/>
  <c r="D220" i="142"/>
  <c r="D254" i="142" s="1"/>
  <c r="J481" i="92"/>
  <c r="J508" i="92" s="1"/>
  <c r="J541" i="92" s="1"/>
  <c r="J591" i="92" s="1"/>
  <c r="J641" i="92" s="1"/>
  <c r="D229" i="141"/>
  <c r="D205" i="141"/>
  <c r="D222" i="148"/>
  <c r="D256" i="148" s="1"/>
  <c r="D233" i="139"/>
  <c r="D267" i="139" s="1"/>
  <c r="D233" i="137"/>
  <c r="D267" i="137" s="1"/>
  <c r="D234" i="149"/>
  <c r="D268" i="149" s="1"/>
  <c r="E15" i="86"/>
  <c r="K410" i="92"/>
  <c r="M362" i="92"/>
  <c r="M387" i="92"/>
  <c r="J485" i="92"/>
  <c r="J512" i="92" s="1"/>
  <c r="J545" i="92" s="1"/>
  <c r="J595" i="92" s="1"/>
  <c r="J645" i="92" s="1"/>
  <c r="I36" i="143"/>
  <c r="I369" i="143" s="1"/>
  <c r="I26" i="88"/>
  <c r="D171" i="143"/>
  <c r="D172" i="143" s="1"/>
  <c r="J480" i="92"/>
  <c r="J507" i="92" s="1"/>
  <c r="J540" i="92" s="1"/>
  <c r="J590" i="92" s="1"/>
  <c r="J640" i="92" s="1"/>
  <c r="D190" i="162"/>
  <c r="D180" i="138"/>
  <c r="D112" i="138"/>
  <c r="D146" i="138"/>
  <c r="H549" i="92"/>
  <c r="H550" i="92" s="1"/>
  <c r="H580" i="92"/>
  <c r="N320" i="92"/>
  <c r="N347" i="92"/>
  <c r="N372" i="92"/>
  <c r="N447" i="92" s="1"/>
  <c r="C368" i="139"/>
  <c r="C370" i="139" s="1"/>
  <c r="C351" i="139"/>
  <c r="D53" i="139"/>
  <c r="D155" i="143"/>
  <c r="D69" i="136"/>
  <c r="D70" i="136" s="1"/>
  <c r="C367" i="136"/>
  <c r="D214" i="147"/>
  <c r="D248" i="147" s="1"/>
  <c r="I47" i="88"/>
  <c r="I15" i="141" s="1"/>
  <c r="H22" i="127"/>
  <c r="D128" i="145"/>
  <c r="D137" i="145" s="1"/>
  <c r="D138" i="145" s="1"/>
  <c r="D162" i="145"/>
  <c r="D171" i="145" s="1"/>
  <c r="D172" i="145" s="1"/>
  <c r="D196" i="145"/>
  <c r="I27" i="88"/>
  <c r="I36" i="144"/>
  <c r="I369" i="144" s="1"/>
  <c r="Z337" i="92"/>
  <c r="L390" i="92"/>
  <c r="L404" i="92" s="1"/>
  <c r="Z323" i="92"/>
  <c r="Z321" i="92"/>
  <c r="L340" i="92"/>
  <c r="L341" i="92"/>
  <c r="Z332" i="92"/>
  <c r="Z328" i="92"/>
  <c r="D237" i="139"/>
  <c r="D271" i="139" s="1"/>
  <c r="D162" i="142"/>
  <c r="D171" i="142" s="1"/>
  <c r="D196" i="142"/>
  <c r="D128" i="142"/>
  <c r="D137" i="142" s="1"/>
  <c r="D138" i="142" s="1"/>
  <c r="M371" i="92"/>
  <c r="M346" i="92"/>
  <c r="M339" i="92"/>
  <c r="D247" i="146"/>
  <c r="D234" i="136"/>
  <c r="D268" i="136" s="1"/>
  <c r="E15" i="127"/>
  <c r="F40" i="88"/>
  <c r="D219" i="150"/>
  <c r="D253" i="150" s="1"/>
  <c r="D234" i="139"/>
  <c r="D268" i="139" s="1"/>
  <c r="D15" i="86"/>
  <c r="D180" i="145"/>
  <c r="D189" i="145" s="1"/>
  <c r="D112" i="145"/>
  <c r="D146" i="145"/>
  <c r="D155" i="145" s="1"/>
  <c r="D290" i="138"/>
  <c r="D54" i="138"/>
  <c r="D234" i="148"/>
  <c r="D268" i="148" s="1"/>
  <c r="D221" i="137"/>
  <c r="D255" i="137" s="1"/>
  <c r="D237" i="149"/>
  <c r="D271" i="149" s="1"/>
  <c r="I36" i="145"/>
  <c r="I369" i="145" s="1"/>
  <c r="I28" i="88"/>
  <c r="I22" i="88"/>
  <c r="I36" i="139"/>
  <c r="I369" i="139" s="1"/>
  <c r="I58" i="88"/>
  <c r="I15" i="151" s="1"/>
  <c r="H33" i="127"/>
  <c r="D236" i="135"/>
  <c r="D270" i="135" s="1"/>
  <c r="D218" i="142"/>
  <c r="D252" i="142" s="1"/>
  <c r="D280" i="146"/>
  <c r="D28" i="131" s="1"/>
  <c r="D156" i="146"/>
  <c r="D231" i="143"/>
  <c r="D265" i="143" s="1"/>
  <c r="C367" i="135"/>
  <c r="D69" i="135"/>
  <c r="D70" i="135" s="1"/>
  <c r="D247" i="151"/>
  <c r="I36" i="141"/>
  <c r="I369" i="141" s="1"/>
  <c r="I23" i="88"/>
  <c r="D232" i="134"/>
  <c r="D266" i="134" s="1"/>
  <c r="D162" i="148"/>
  <c r="D171" i="148" s="1"/>
  <c r="D172" i="148" s="1"/>
  <c r="D196" i="148"/>
  <c r="D128" i="148"/>
  <c r="D137" i="148" s="1"/>
  <c r="D138" i="148" s="1"/>
  <c r="N374" i="92"/>
  <c r="N449" i="92" s="1"/>
  <c r="N349" i="92"/>
  <c r="D87" i="150"/>
  <c r="D88" i="150" s="1"/>
  <c r="L457" i="92"/>
  <c r="L452" i="92"/>
  <c r="J486" i="92"/>
  <c r="J513" i="92" s="1"/>
  <c r="J546" i="92" s="1"/>
  <c r="J596" i="92" s="1"/>
  <c r="J646" i="92" s="1"/>
  <c r="J479" i="92"/>
  <c r="J506" i="92" s="1"/>
  <c r="J539" i="92" s="1"/>
  <c r="J589" i="92" s="1"/>
  <c r="J639" i="92" s="1"/>
  <c r="M381" i="92"/>
  <c r="M356" i="92"/>
  <c r="D234" i="137"/>
  <c r="D268" i="137" s="1"/>
  <c r="D219" i="149"/>
  <c r="D253" i="149" s="1"/>
  <c r="D213" i="144"/>
  <c r="K408" i="92"/>
  <c r="K391" i="92"/>
  <c r="K403" i="92"/>
  <c r="K392" i="92"/>
  <c r="K407" i="92"/>
  <c r="K396" i="92"/>
  <c r="K398" i="92"/>
  <c r="K412" i="92"/>
  <c r="K414" i="92"/>
  <c r="M364" i="92"/>
  <c r="M389" i="92"/>
  <c r="D87" i="145"/>
  <c r="D88" i="145" s="1"/>
  <c r="L448" i="92"/>
  <c r="N354" i="92"/>
  <c r="N379" i="92"/>
  <c r="N454" i="92" s="1"/>
  <c r="D54" i="150"/>
  <c r="D290" i="150"/>
  <c r="D229" i="149"/>
  <c r="D54" i="143"/>
  <c r="D290" i="143"/>
  <c r="D146" i="148"/>
  <c r="D155" i="148" s="1"/>
  <c r="D112" i="148"/>
  <c r="D121" i="148" s="1"/>
  <c r="D180" i="148"/>
  <c r="D189" i="148" s="1"/>
  <c r="D128" i="138"/>
  <c r="D162" i="138"/>
  <c r="D196" i="138"/>
  <c r="D290" i="149"/>
  <c r="D54" i="149"/>
  <c r="L461" i="92"/>
  <c r="D63" i="127"/>
  <c r="D34" i="127"/>
  <c r="D222" i="135"/>
  <c r="D256" i="135" s="1"/>
  <c r="D290" i="142"/>
  <c r="D54" i="142"/>
  <c r="D220" i="134"/>
  <c r="D254" i="134" s="1"/>
  <c r="D290" i="144"/>
  <c r="D54" i="144"/>
  <c r="D217" i="136"/>
  <c r="D251" i="136" s="1"/>
  <c r="D220" i="139"/>
  <c r="D254" i="139" s="1"/>
  <c r="D290" i="145"/>
  <c r="D54" i="145"/>
  <c r="D111" i="138"/>
  <c r="D87" i="138"/>
  <c r="D88" i="138" s="1"/>
  <c r="D145" i="138"/>
  <c r="D179" i="138"/>
  <c r="D236" i="136"/>
  <c r="D270" i="136" s="1"/>
  <c r="N334" i="92"/>
  <c r="D77" i="139"/>
  <c r="D78" i="139"/>
  <c r="D232" i="142"/>
  <c r="D266" i="142" s="1"/>
  <c r="D93" i="136"/>
  <c r="D94" i="136"/>
  <c r="H19" i="127"/>
  <c r="I44" i="88"/>
  <c r="I15" i="137" s="1"/>
  <c r="D213" i="148"/>
  <c r="D229" i="150"/>
  <c r="J49" i="88"/>
  <c r="J15" i="162" s="1"/>
  <c r="I24" i="127"/>
  <c r="L168" i="209"/>
  <c r="L142" i="209"/>
  <c r="L194" i="209" s="1"/>
  <c r="L220" i="209" s="1"/>
  <c r="E142" i="209"/>
  <c r="E194" i="209" s="1"/>
  <c r="E220" i="209" s="1"/>
  <c r="E168" i="209"/>
  <c r="F168" i="209"/>
  <c r="F142" i="209"/>
  <c r="F194" i="209" s="1"/>
  <c r="F220" i="209" s="1"/>
  <c r="K168" i="209"/>
  <c r="K142" i="209"/>
  <c r="K194" i="209" s="1"/>
  <c r="K220" i="209" s="1"/>
  <c r="I168" i="209"/>
  <c r="I142" i="209"/>
  <c r="I194" i="209" s="1"/>
  <c r="I220" i="209" s="1"/>
  <c r="D168" i="209"/>
  <c r="D142" i="209"/>
  <c r="D194" i="209" s="1"/>
  <c r="D220" i="209" s="1"/>
  <c r="H168" i="209"/>
  <c r="H142" i="209"/>
  <c r="H194" i="209" s="1"/>
  <c r="H220" i="209" s="1"/>
  <c r="J168" i="209"/>
  <c r="J142" i="209"/>
  <c r="J194" i="209" s="1"/>
  <c r="J220" i="209" s="1"/>
  <c r="G168" i="209"/>
  <c r="G142" i="209"/>
  <c r="G194" i="209" s="1"/>
  <c r="G220" i="209" s="1"/>
  <c r="E56" i="212"/>
  <c r="F48" i="212"/>
  <c r="F51" i="212"/>
  <c r="F47" i="212"/>
  <c r="F53" i="212"/>
  <c r="F39" i="212"/>
  <c r="F46" i="212"/>
  <c r="H46" i="212" s="1"/>
  <c r="F36" i="212"/>
  <c r="H36" i="212" s="1"/>
  <c r="F43" i="212"/>
  <c r="H43" i="212" s="1"/>
  <c r="F38" i="212"/>
  <c r="F52" i="212"/>
  <c r="H52" i="212" s="1"/>
  <c r="F40" i="212"/>
  <c r="H40" i="212" s="1"/>
  <c r="N382" i="92" l="1"/>
  <c r="N457" i="92" s="1"/>
  <c r="H53" i="212"/>
  <c r="D214" i="142"/>
  <c r="D248" i="142" s="1"/>
  <c r="D122" i="151"/>
  <c r="D273" i="146"/>
  <c r="D274" i="146" s="1"/>
  <c r="D239" i="146"/>
  <c r="D240" i="146" s="1"/>
  <c r="D239" i="162"/>
  <c r="D240" i="162" s="1"/>
  <c r="D239" i="151"/>
  <c r="D240" i="151" s="1"/>
  <c r="D273" i="147"/>
  <c r="D274" i="147" s="1"/>
  <c r="N375" i="92"/>
  <c r="N450" i="92" s="1"/>
  <c r="N378" i="92"/>
  <c r="N453" i="92" s="1"/>
  <c r="N361" i="92"/>
  <c r="D230" i="143"/>
  <c r="D264" i="143" s="1"/>
  <c r="D155" i="142"/>
  <c r="D156" i="142" s="1"/>
  <c r="D273" i="162"/>
  <c r="D274" i="162" s="1"/>
  <c r="N348" i="92"/>
  <c r="D214" i="144"/>
  <c r="D248" i="144" s="1"/>
  <c r="D281" i="147"/>
  <c r="D29" i="133" s="1"/>
  <c r="D214" i="149"/>
  <c r="D248" i="149" s="1"/>
  <c r="D239" i="147"/>
  <c r="D240" i="147" s="1"/>
  <c r="D121" i="143"/>
  <c r="D122" i="143" s="1"/>
  <c r="D257" i="146"/>
  <c r="D258" i="146" s="1"/>
  <c r="D223" i="146"/>
  <c r="D224" i="146" s="1"/>
  <c r="K479" i="92"/>
  <c r="K506" i="92" s="1"/>
  <c r="K539" i="92" s="1"/>
  <c r="K589" i="92" s="1"/>
  <c r="K639" i="92" s="1"/>
  <c r="K36" i="162" s="1"/>
  <c r="K369" i="162" s="1"/>
  <c r="D137" i="143"/>
  <c r="D138" i="143" s="1"/>
  <c r="D257" i="162"/>
  <c r="D258" i="162" s="1"/>
  <c r="D223" i="151"/>
  <c r="D224" i="151" s="1"/>
  <c r="D223" i="162"/>
  <c r="D224" i="162" s="1"/>
  <c r="J36" i="147"/>
  <c r="J369" i="147" s="1"/>
  <c r="L401" i="92"/>
  <c r="L410" i="92"/>
  <c r="L397" i="92"/>
  <c r="J36" i="146"/>
  <c r="J369" i="146" s="1"/>
  <c r="D155" i="138"/>
  <c r="D156" i="138" s="1"/>
  <c r="D230" i="144"/>
  <c r="D264" i="144" s="1"/>
  <c r="K488" i="92"/>
  <c r="K515" i="92" s="1"/>
  <c r="K548" i="92" s="1"/>
  <c r="K598" i="92" s="1"/>
  <c r="K648" i="92" s="1"/>
  <c r="K34" i="88" s="1"/>
  <c r="L406" i="92"/>
  <c r="D189" i="138"/>
  <c r="D190" i="138" s="1"/>
  <c r="D281" i="162"/>
  <c r="D24" i="133" s="1"/>
  <c r="D257" i="151"/>
  <c r="D258" i="151" s="1"/>
  <c r="D230" i="148"/>
  <c r="D264" i="148" s="1"/>
  <c r="D230" i="145"/>
  <c r="D264" i="145" s="1"/>
  <c r="N364" i="92"/>
  <c r="N380" i="92"/>
  <c r="N455" i="92" s="1"/>
  <c r="K472" i="92"/>
  <c r="K499" i="92" s="1"/>
  <c r="K532" i="92" s="1"/>
  <c r="K582" i="92" s="1"/>
  <c r="K632" i="92" s="1"/>
  <c r="K36" i="135" s="1"/>
  <c r="K369" i="135" s="1"/>
  <c r="K485" i="92"/>
  <c r="K512" i="92" s="1"/>
  <c r="K545" i="92" s="1"/>
  <c r="K595" i="92" s="1"/>
  <c r="K645" i="92" s="1"/>
  <c r="K31" i="88" s="1"/>
  <c r="D230" i="138"/>
  <c r="D264" i="138" s="1"/>
  <c r="D214" i="148"/>
  <c r="D248" i="148" s="1"/>
  <c r="K484" i="92"/>
  <c r="K511" i="92" s="1"/>
  <c r="K544" i="92" s="1"/>
  <c r="K594" i="92" s="1"/>
  <c r="K644" i="92" s="1"/>
  <c r="K36" i="147" s="1"/>
  <c r="K369" i="147" s="1"/>
  <c r="K480" i="92"/>
  <c r="K507" i="92" s="1"/>
  <c r="K540" i="92" s="1"/>
  <c r="K590" i="92" s="1"/>
  <c r="K640" i="92" s="1"/>
  <c r="K36" i="143" s="1"/>
  <c r="K369" i="143" s="1"/>
  <c r="K486" i="92"/>
  <c r="K513" i="92" s="1"/>
  <c r="K546" i="92" s="1"/>
  <c r="K596" i="92" s="1"/>
  <c r="K646" i="92" s="1"/>
  <c r="K36" i="149" s="1"/>
  <c r="K369" i="149" s="1"/>
  <c r="K476" i="92"/>
  <c r="K503" i="92" s="1"/>
  <c r="K536" i="92" s="1"/>
  <c r="K586" i="92" s="1"/>
  <c r="K636" i="92" s="1"/>
  <c r="K22" i="88" s="1"/>
  <c r="D230" i="150"/>
  <c r="D264" i="150" s="1"/>
  <c r="D230" i="142"/>
  <c r="D264" i="142" s="1"/>
  <c r="K475" i="92"/>
  <c r="K502" i="92" s="1"/>
  <c r="K535" i="92" s="1"/>
  <c r="K585" i="92" s="1"/>
  <c r="K635" i="92" s="1"/>
  <c r="K21" i="88" s="1"/>
  <c r="K477" i="92"/>
  <c r="K504" i="92" s="1"/>
  <c r="K537" i="92" s="1"/>
  <c r="K587" i="92" s="1"/>
  <c r="K637" i="92" s="1"/>
  <c r="K36" i="141" s="1"/>
  <c r="K369" i="141" s="1"/>
  <c r="D230" i="149"/>
  <c r="D264" i="149" s="1"/>
  <c r="D280" i="145"/>
  <c r="D27" i="131" s="1"/>
  <c r="D156" i="145"/>
  <c r="D172" i="142"/>
  <c r="D190" i="145"/>
  <c r="D190" i="150"/>
  <c r="D281" i="150"/>
  <c r="D32" i="133" s="1"/>
  <c r="D282" i="148"/>
  <c r="D30" i="132" s="1"/>
  <c r="D122" i="148"/>
  <c r="D128" i="136"/>
  <c r="D162" i="136"/>
  <c r="D196" i="136"/>
  <c r="D87" i="139"/>
  <c r="D88" i="139" s="1"/>
  <c r="D145" i="139"/>
  <c r="D179" i="139"/>
  <c r="D111" i="139"/>
  <c r="D206" i="149"/>
  <c r="D281" i="149"/>
  <c r="D31" i="133" s="1"/>
  <c r="K415" i="92"/>
  <c r="J32" i="88"/>
  <c r="J36" i="149"/>
  <c r="J369" i="149" s="1"/>
  <c r="J47" i="88"/>
  <c r="J15" i="141" s="1"/>
  <c r="I22" i="127"/>
  <c r="I21" i="127"/>
  <c r="J46" i="88"/>
  <c r="J15" i="139" s="1"/>
  <c r="E34" i="127"/>
  <c r="E63" i="127"/>
  <c r="M340" i="92"/>
  <c r="AA323" i="92"/>
  <c r="AA332" i="92"/>
  <c r="AA321" i="92"/>
  <c r="M341" i="92"/>
  <c r="M390" i="92"/>
  <c r="M408" i="92" s="1"/>
  <c r="AA328" i="92"/>
  <c r="AA337" i="92"/>
  <c r="D290" i="139"/>
  <c r="D54" i="139"/>
  <c r="D263" i="141"/>
  <c r="D273" i="141" s="1"/>
  <c r="D274" i="141" s="1"/>
  <c r="D239" i="141"/>
  <c r="D240" i="141" s="1"/>
  <c r="J27" i="88"/>
  <c r="J36" i="144"/>
  <c r="J369" i="144" s="1"/>
  <c r="D156" i="144"/>
  <c r="D280" i="144"/>
  <c r="D26" i="131" s="1"/>
  <c r="I516" i="92"/>
  <c r="I517" i="92" s="1"/>
  <c r="I530" i="92"/>
  <c r="F649" i="92"/>
  <c r="F36" i="86"/>
  <c r="F369" i="86" s="1"/>
  <c r="F16" i="88"/>
  <c r="D122" i="141"/>
  <c r="D282" i="141"/>
  <c r="D22" i="132" s="1"/>
  <c r="I31" i="127"/>
  <c r="J56" i="88"/>
  <c r="J15" i="149" s="1"/>
  <c r="D263" i="142"/>
  <c r="J55" i="88"/>
  <c r="J15" i="148" s="1"/>
  <c r="I30" i="127"/>
  <c r="D146" i="134"/>
  <c r="D112" i="134"/>
  <c r="D180" i="134"/>
  <c r="I33" i="127"/>
  <c r="J58" i="88"/>
  <c r="J15" i="151" s="1"/>
  <c r="J23" i="88"/>
  <c r="J36" i="141"/>
  <c r="J369" i="141" s="1"/>
  <c r="J36" i="142"/>
  <c r="J369" i="142" s="1"/>
  <c r="J24" i="88"/>
  <c r="D161" i="139"/>
  <c r="D195" i="139"/>
  <c r="D127" i="139"/>
  <c r="D103" i="139"/>
  <c r="D104" i="139" s="1"/>
  <c r="D156" i="150"/>
  <c r="D280" i="150"/>
  <c r="D32" i="131" s="1"/>
  <c r="I16" i="127"/>
  <c r="J41" i="88"/>
  <c r="J15" i="134" s="1"/>
  <c r="D87" i="135"/>
  <c r="D88" i="135" s="1"/>
  <c r="D145" i="135"/>
  <c r="D179" i="135"/>
  <c r="D111" i="135"/>
  <c r="L465" i="92"/>
  <c r="L472" i="92" s="1"/>
  <c r="L499" i="92" s="1"/>
  <c r="L532" i="92" s="1"/>
  <c r="L582" i="92" s="1"/>
  <c r="L632" i="92" s="1"/>
  <c r="D145" i="136"/>
  <c r="D111" i="136"/>
  <c r="D179" i="136"/>
  <c r="D87" i="136"/>
  <c r="D88" i="136" s="1"/>
  <c r="D137" i="138"/>
  <c r="D138" i="138" s="1"/>
  <c r="D257" i="147"/>
  <c r="D258" i="147" s="1"/>
  <c r="D205" i="145"/>
  <c r="D206" i="145" s="1"/>
  <c r="N356" i="92"/>
  <c r="N381" i="92"/>
  <c r="M451" i="92"/>
  <c r="K470" i="92"/>
  <c r="K471" i="92"/>
  <c r="K498" i="92" s="1"/>
  <c r="K531" i="92" s="1"/>
  <c r="K581" i="92" s="1"/>
  <c r="K631" i="92" s="1"/>
  <c r="K473" i="92"/>
  <c r="K500" i="92" s="1"/>
  <c r="K533" i="92" s="1"/>
  <c r="K583" i="92" s="1"/>
  <c r="K633" i="92" s="1"/>
  <c r="K478" i="92"/>
  <c r="K505" i="92" s="1"/>
  <c r="K538" i="92" s="1"/>
  <c r="K588" i="92" s="1"/>
  <c r="K638" i="92" s="1"/>
  <c r="K482" i="92"/>
  <c r="K509" i="92" s="1"/>
  <c r="K542" i="92" s="1"/>
  <c r="K592" i="92" s="1"/>
  <c r="K642" i="92" s="1"/>
  <c r="K466" i="92"/>
  <c r="K487" i="92"/>
  <c r="K514" i="92" s="1"/>
  <c r="K547" i="92" s="1"/>
  <c r="K597" i="92" s="1"/>
  <c r="K647" i="92" s="1"/>
  <c r="K483" i="92"/>
  <c r="K510" i="92" s="1"/>
  <c r="K543" i="92" s="1"/>
  <c r="K593" i="92" s="1"/>
  <c r="K643" i="92" s="1"/>
  <c r="D247" i="148"/>
  <c r="D161" i="136"/>
  <c r="D127" i="136"/>
  <c r="D195" i="136"/>
  <c r="D103" i="136"/>
  <c r="D104" i="136" s="1"/>
  <c r="N385" i="92"/>
  <c r="N360" i="92"/>
  <c r="D190" i="148"/>
  <c r="D282" i="144"/>
  <c r="D26" i="132" s="1"/>
  <c r="D122" i="144"/>
  <c r="D190" i="143"/>
  <c r="D281" i="143"/>
  <c r="D25" i="133" s="1"/>
  <c r="I27" i="127"/>
  <c r="J52" i="88"/>
  <c r="J15" i="145" s="1"/>
  <c r="D214" i="145"/>
  <c r="D248" i="145" s="1"/>
  <c r="M365" i="92"/>
  <c r="M366" i="92" s="1"/>
  <c r="I26" i="127"/>
  <c r="J51" i="88"/>
  <c r="J15" i="144" s="1"/>
  <c r="N339" i="92"/>
  <c r="N346" i="92"/>
  <c r="N371" i="92"/>
  <c r="D214" i="138"/>
  <c r="D248" i="138" s="1"/>
  <c r="J36" i="143"/>
  <c r="J369" i="143" s="1"/>
  <c r="J26" i="88"/>
  <c r="J36" i="148"/>
  <c r="J369" i="148" s="1"/>
  <c r="J31" i="88"/>
  <c r="J53" i="88"/>
  <c r="J15" i="146" s="1"/>
  <c r="I28" i="127"/>
  <c r="D247" i="150"/>
  <c r="D223" i="141"/>
  <c r="D247" i="141"/>
  <c r="D257" i="141" s="1"/>
  <c r="D258" i="141" s="1"/>
  <c r="D263" i="148"/>
  <c r="D54" i="137"/>
  <c r="D290" i="137"/>
  <c r="D282" i="149"/>
  <c r="D31" i="132" s="1"/>
  <c r="D122" i="149"/>
  <c r="D290" i="136"/>
  <c r="D54" i="136"/>
  <c r="M459" i="92"/>
  <c r="D145" i="134"/>
  <c r="D179" i="134"/>
  <c r="D111" i="134"/>
  <c r="D87" i="134"/>
  <c r="D88" i="134" s="1"/>
  <c r="J36" i="134"/>
  <c r="J369" i="134" s="1"/>
  <c r="J17" i="88"/>
  <c r="J33" i="88"/>
  <c r="J36" i="150"/>
  <c r="J369" i="150" s="1"/>
  <c r="I18" i="127"/>
  <c r="J43" i="88"/>
  <c r="J15" i="136" s="1"/>
  <c r="D112" i="137"/>
  <c r="D146" i="137"/>
  <c r="D180" i="137"/>
  <c r="D128" i="134"/>
  <c r="D196" i="134"/>
  <c r="D162" i="134"/>
  <c r="L408" i="92"/>
  <c r="AB57" i="113"/>
  <c r="Y15" i="92"/>
  <c r="D229" i="138"/>
  <c r="D205" i="138"/>
  <c r="D206" i="138" s="1"/>
  <c r="D223" i="147"/>
  <c r="D290" i="134"/>
  <c r="D54" i="134"/>
  <c r="D190" i="144"/>
  <c r="D281" i="144"/>
  <c r="D26" i="133" s="1"/>
  <c r="J497" i="92"/>
  <c r="J489" i="92"/>
  <c r="J490" i="92" s="1"/>
  <c r="N384" i="92"/>
  <c r="N359" i="92"/>
  <c r="D196" i="135"/>
  <c r="D128" i="135"/>
  <c r="D162" i="135"/>
  <c r="M453" i="92"/>
  <c r="D247" i="142"/>
  <c r="K474" i="92"/>
  <c r="K501" i="92" s="1"/>
  <c r="K534" i="92" s="1"/>
  <c r="K584" i="92" s="1"/>
  <c r="K634" i="92" s="1"/>
  <c r="M452" i="92"/>
  <c r="D263" i="150"/>
  <c r="M464" i="92"/>
  <c r="D247" i="144"/>
  <c r="M456" i="92"/>
  <c r="J29" i="127"/>
  <c r="K54" i="88"/>
  <c r="K15" i="147" s="1"/>
  <c r="M446" i="92"/>
  <c r="L399" i="92"/>
  <c r="L405" i="92"/>
  <c r="L398" i="92"/>
  <c r="L396" i="92"/>
  <c r="L407" i="92"/>
  <c r="L391" i="92"/>
  <c r="L392" i="92"/>
  <c r="L414" i="92"/>
  <c r="L412" i="92"/>
  <c r="L403" i="92"/>
  <c r="L413" i="92"/>
  <c r="H599" i="92"/>
  <c r="H600" i="92" s="1"/>
  <c r="H630" i="92"/>
  <c r="M462" i="92"/>
  <c r="D121" i="145"/>
  <c r="H62" i="127"/>
  <c r="D223" i="143"/>
  <c r="D247" i="143"/>
  <c r="D257" i="143" s="1"/>
  <c r="D258" i="143" s="1"/>
  <c r="D282" i="150"/>
  <c r="D32" i="132" s="1"/>
  <c r="D122" i="150"/>
  <c r="L400" i="92"/>
  <c r="D205" i="148"/>
  <c r="D206" i="148" s="1"/>
  <c r="J48" i="88"/>
  <c r="J15" i="142" s="1"/>
  <c r="I23" i="127"/>
  <c r="J54" i="88"/>
  <c r="J15" i="147" s="1"/>
  <c r="I29" i="127"/>
  <c r="M460" i="92"/>
  <c r="D247" i="149"/>
  <c r="L409" i="92"/>
  <c r="J36" i="145"/>
  <c r="J369" i="145" s="1"/>
  <c r="J28" i="88"/>
  <c r="J36" i="136"/>
  <c r="J369" i="136" s="1"/>
  <c r="J19" i="88"/>
  <c r="J22" i="88"/>
  <c r="J36" i="139"/>
  <c r="J369" i="139" s="1"/>
  <c r="D128" i="137"/>
  <c r="D162" i="137"/>
  <c r="D196" i="137"/>
  <c r="I17" i="127"/>
  <c r="J42" i="88"/>
  <c r="J15" i="135" s="1"/>
  <c r="D214" i="150"/>
  <c r="D248" i="150" s="1"/>
  <c r="D239" i="143"/>
  <c r="D240" i="143" s="1"/>
  <c r="D263" i="143"/>
  <c r="D87" i="137"/>
  <c r="D88" i="137" s="1"/>
  <c r="D145" i="137"/>
  <c r="D179" i="137"/>
  <c r="D111" i="137"/>
  <c r="D127" i="134"/>
  <c r="D195" i="134"/>
  <c r="D161" i="134"/>
  <c r="D103" i="134"/>
  <c r="D104" i="134" s="1"/>
  <c r="M455" i="92"/>
  <c r="N387" i="92"/>
  <c r="N362" i="92"/>
  <c r="J36" i="138"/>
  <c r="J369" i="138" s="1"/>
  <c r="J21" i="88"/>
  <c r="D171" i="138"/>
  <c r="D172" i="138" s="1"/>
  <c r="C305" i="86"/>
  <c r="C342" i="86" s="1"/>
  <c r="C324" i="86"/>
  <c r="C361" i="86" s="1"/>
  <c r="D64" i="86" s="1"/>
  <c r="C15" i="128"/>
  <c r="C65" i="128" s="1"/>
  <c r="C16" i="102" s="1"/>
  <c r="C23" i="287" s="1"/>
  <c r="H23" i="287" s="1"/>
  <c r="C312" i="86"/>
  <c r="C349" i="86" s="1"/>
  <c r="C309" i="86"/>
  <c r="C346" i="86" s="1"/>
  <c r="C323" i="86"/>
  <c r="C360" i="86" s="1"/>
  <c r="D63" i="86" s="1"/>
  <c r="C326" i="86"/>
  <c r="C363" i="86" s="1"/>
  <c r="D66" i="86" s="1"/>
  <c r="C306" i="86"/>
  <c r="C343" i="86" s="1"/>
  <c r="C303" i="86"/>
  <c r="C327" i="86"/>
  <c r="C364" i="86" s="1"/>
  <c r="D67" i="86" s="1"/>
  <c r="C321" i="86"/>
  <c r="C358" i="86" s="1"/>
  <c r="D61" i="86" s="1"/>
  <c r="C304" i="86"/>
  <c r="C341" i="86" s="1"/>
  <c r="C319" i="86"/>
  <c r="C320" i="86"/>
  <c r="C357" i="86" s="1"/>
  <c r="D60" i="86" s="1"/>
  <c r="C325" i="86"/>
  <c r="C362" i="86" s="1"/>
  <c r="D65" i="86" s="1"/>
  <c r="C308" i="86"/>
  <c r="C345" i="86" s="1"/>
  <c r="C328" i="86"/>
  <c r="C365" i="86" s="1"/>
  <c r="D68" i="86" s="1"/>
  <c r="C310" i="86"/>
  <c r="C347" i="86" s="1"/>
  <c r="C307" i="86"/>
  <c r="C344" i="86" s="1"/>
  <c r="C311" i="86"/>
  <c r="C348" i="86" s="1"/>
  <c r="C322" i="86"/>
  <c r="C359" i="86" s="1"/>
  <c r="D62" i="86" s="1"/>
  <c r="D161" i="135"/>
  <c r="D195" i="135"/>
  <c r="D127" i="135"/>
  <c r="D103" i="135"/>
  <c r="D104" i="135" s="1"/>
  <c r="J45" i="88"/>
  <c r="J15" i="138" s="1"/>
  <c r="I20" i="127"/>
  <c r="D290" i="135"/>
  <c r="D54" i="135"/>
  <c r="K28" i="217"/>
  <c r="C64" i="127"/>
  <c r="D122" i="142"/>
  <c r="D282" i="142"/>
  <c r="D23" i="132" s="1"/>
  <c r="D112" i="139"/>
  <c r="D146" i="139"/>
  <c r="D180" i="139"/>
  <c r="D213" i="138"/>
  <c r="D121" i="138"/>
  <c r="L28" i="217"/>
  <c r="D64" i="127"/>
  <c r="D156" i="148"/>
  <c r="D280" i="148"/>
  <c r="D30" i="131" s="1"/>
  <c r="D263" i="149"/>
  <c r="J25" i="88"/>
  <c r="J36" i="162"/>
  <c r="J369" i="162" s="1"/>
  <c r="F15" i="86"/>
  <c r="D280" i="143"/>
  <c r="D25" i="131" s="1"/>
  <c r="D156" i="143"/>
  <c r="I25" i="127"/>
  <c r="J50" i="88"/>
  <c r="J15" i="143" s="1"/>
  <c r="D206" i="141"/>
  <c r="D281" i="141"/>
  <c r="D22" i="133" s="1"/>
  <c r="D247" i="145"/>
  <c r="J36" i="151"/>
  <c r="J369" i="151" s="1"/>
  <c r="J34" i="88"/>
  <c r="D263" i="144"/>
  <c r="M457" i="92"/>
  <c r="D122" i="146"/>
  <c r="D282" i="146"/>
  <c r="D28" i="132" s="1"/>
  <c r="G599" i="92"/>
  <c r="G600" i="92" s="1"/>
  <c r="G630" i="92"/>
  <c r="D205" i="142"/>
  <c r="D172" i="141"/>
  <c r="D280" i="141"/>
  <c r="D22" i="131" s="1"/>
  <c r="N376" i="92"/>
  <c r="N351" i="92"/>
  <c r="J18" i="88"/>
  <c r="J36" i="135"/>
  <c r="J369" i="135" s="1"/>
  <c r="D162" i="139"/>
  <c r="D128" i="139"/>
  <c r="D196" i="139"/>
  <c r="D195" i="137"/>
  <c r="D127" i="137"/>
  <c r="D103" i="137"/>
  <c r="D104" i="137" s="1"/>
  <c r="D161" i="137"/>
  <c r="K36" i="144"/>
  <c r="K369" i="144" s="1"/>
  <c r="K27" i="88"/>
  <c r="J28" i="127"/>
  <c r="K53" i="88"/>
  <c r="K15" i="146" s="1"/>
  <c r="D146" i="135"/>
  <c r="D180" i="135"/>
  <c r="D112" i="135"/>
  <c r="L395" i="92"/>
  <c r="N377" i="92"/>
  <c r="N352" i="92"/>
  <c r="D180" i="136"/>
  <c r="D146" i="136"/>
  <c r="D112" i="136"/>
  <c r="D263" i="145"/>
  <c r="L402" i="92"/>
  <c r="L411" i="92"/>
  <c r="D172" i="149"/>
  <c r="D280" i="149"/>
  <c r="D31" i="131" s="1"/>
  <c r="I19" i="127"/>
  <c r="J44" i="88"/>
  <c r="J15" i="137" s="1"/>
  <c r="I32" i="127"/>
  <c r="J57" i="88"/>
  <c r="J15" i="150" s="1"/>
  <c r="J19" i="127"/>
  <c r="K44" i="88"/>
  <c r="K15" i="137" s="1"/>
  <c r="J40" i="212"/>
  <c r="K94" i="95" s="1"/>
  <c r="K40" i="212"/>
  <c r="K52" i="212"/>
  <c r="J52" i="212"/>
  <c r="K106" i="95" s="1"/>
  <c r="K46" i="212"/>
  <c r="J46" i="212"/>
  <c r="K100" i="95" s="1"/>
  <c r="J36" i="212"/>
  <c r="K90" i="95" s="1"/>
  <c r="K36" i="212"/>
  <c r="J43" i="212"/>
  <c r="K97" i="95" s="1"/>
  <c r="K43" i="212"/>
  <c r="J51" i="212"/>
  <c r="K105" i="95" s="1"/>
  <c r="K51" i="212"/>
  <c r="H38" i="212"/>
  <c r="H47" i="212"/>
  <c r="F56" i="212"/>
  <c r="H45" i="212"/>
  <c r="H48" i="212"/>
  <c r="F54" i="212"/>
  <c r="H39" i="212"/>
  <c r="D223" i="142" l="1"/>
  <c r="L58" i="217"/>
  <c r="D257" i="142"/>
  <c r="D258" i="142" s="1"/>
  <c r="K73" i="218"/>
  <c r="K70" i="218"/>
  <c r="K78" i="218"/>
  <c r="K63" i="218"/>
  <c r="K67" i="218"/>
  <c r="K79" i="218"/>
  <c r="K25" i="88"/>
  <c r="K24" i="127" s="1"/>
  <c r="D282" i="143"/>
  <c r="D25" i="132" s="1"/>
  <c r="D273" i="143"/>
  <c r="D274" i="143" s="1"/>
  <c r="D257" i="144"/>
  <c r="D258" i="144" s="1"/>
  <c r="M401" i="92"/>
  <c r="M400" i="92"/>
  <c r="M411" i="92"/>
  <c r="L477" i="92"/>
  <c r="L504" i="92" s="1"/>
  <c r="L537" i="92" s="1"/>
  <c r="L587" i="92" s="1"/>
  <c r="L637" i="92" s="1"/>
  <c r="L23" i="88" s="1"/>
  <c r="D280" i="142"/>
  <c r="D23" i="131" s="1"/>
  <c r="M406" i="92"/>
  <c r="M413" i="92"/>
  <c r="L484" i="92"/>
  <c r="L511" i="92" s="1"/>
  <c r="L544" i="92" s="1"/>
  <c r="L594" i="92" s="1"/>
  <c r="L644" i="92" s="1"/>
  <c r="L30" i="88" s="1"/>
  <c r="L475" i="92"/>
  <c r="L502" i="92" s="1"/>
  <c r="L535" i="92" s="1"/>
  <c r="L585" i="92" s="1"/>
  <c r="L635" i="92" s="1"/>
  <c r="L21" i="88" s="1"/>
  <c r="M409" i="92"/>
  <c r="M405" i="92"/>
  <c r="M404" i="92"/>
  <c r="K26" i="88"/>
  <c r="L50" i="88" s="1"/>
  <c r="L15" i="143" s="1"/>
  <c r="D223" i="144"/>
  <c r="D224" i="144" s="1"/>
  <c r="K36" i="148"/>
  <c r="K369" i="148" s="1"/>
  <c r="D279" i="151"/>
  <c r="D283" i="151" s="1"/>
  <c r="D223" i="149"/>
  <c r="D224" i="149" s="1"/>
  <c r="D257" i="149"/>
  <c r="D258" i="149" s="1"/>
  <c r="K36" i="139"/>
  <c r="K369" i="139" s="1"/>
  <c r="D273" i="144"/>
  <c r="D274" i="144" s="1"/>
  <c r="D279" i="146"/>
  <c r="D28" i="130" s="1"/>
  <c r="D189" i="134"/>
  <c r="D190" i="134" s="1"/>
  <c r="D137" i="135"/>
  <c r="D138" i="135" s="1"/>
  <c r="D171" i="134"/>
  <c r="D172" i="134" s="1"/>
  <c r="D239" i="144"/>
  <c r="D240" i="144" s="1"/>
  <c r="K36" i="151"/>
  <c r="K369" i="151" s="1"/>
  <c r="D137" i="136"/>
  <c r="D138" i="136" s="1"/>
  <c r="K18" i="88"/>
  <c r="L42" i="88" s="1"/>
  <c r="L15" i="135" s="1"/>
  <c r="M395" i="92"/>
  <c r="M402" i="92"/>
  <c r="D279" i="162"/>
  <c r="D294" i="162" s="1"/>
  <c r="L485" i="92"/>
  <c r="L512" i="92" s="1"/>
  <c r="L545" i="92" s="1"/>
  <c r="L595" i="92" s="1"/>
  <c r="L645" i="92" s="1"/>
  <c r="L36" i="148" s="1"/>
  <c r="L369" i="148" s="1"/>
  <c r="L479" i="92"/>
  <c r="L506" i="92" s="1"/>
  <c r="L539" i="92" s="1"/>
  <c r="L589" i="92" s="1"/>
  <c r="L639" i="92" s="1"/>
  <c r="L36" i="162" s="1"/>
  <c r="L369" i="162" s="1"/>
  <c r="L476" i="92"/>
  <c r="L503" i="92" s="1"/>
  <c r="L536" i="92" s="1"/>
  <c r="L586" i="92" s="1"/>
  <c r="L636" i="92" s="1"/>
  <c r="L22" i="88" s="1"/>
  <c r="L483" i="92"/>
  <c r="L510" i="92" s="1"/>
  <c r="L543" i="92" s="1"/>
  <c r="L593" i="92" s="1"/>
  <c r="L643" i="92" s="1"/>
  <c r="L36" i="146" s="1"/>
  <c r="L369" i="146" s="1"/>
  <c r="K30" i="88"/>
  <c r="L54" i="88" s="1"/>
  <c r="L15" i="147" s="1"/>
  <c r="D155" i="134"/>
  <c r="D137" i="137"/>
  <c r="D138" i="137" s="1"/>
  <c r="D257" i="145"/>
  <c r="D258" i="145" s="1"/>
  <c r="D223" i="145"/>
  <c r="D224" i="145" s="1"/>
  <c r="D155" i="137"/>
  <c r="D156" i="137" s="1"/>
  <c r="L486" i="92"/>
  <c r="L513" i="92" s="1"/>
  <c r="L546" i="92" s="1"/>
  <c r="L596" i="92" s="1"/>
  <c r="L646" i="92" s="1"/>
  <c r="L32" i="88" s="1"/>
  <c r="K32" i="88"/>
  <c r="L56" i="88" s="1"/>
  <c r="L15" i="149" s="1"/>
  <c r="K36" i="138"/>
  <c r="K369" i="138" s="1"/>
  <c r="D273" i="149"/>
  <c r="D274" i="149" s="1"/>
  <c r="D239" i="149"/>
  <c r="D240" i="149" s="1"/>
  <c r="D273" i="150"/>
  <c r="D274" i="150" s="1"/>
  <c r="D273" i="148"/>
  <c r="D274" i="148" s="1"/>
  <c r="D239" i="150"/>
  <c r="D240" i="150" s="1"/>
  <c r="D239" i="148"/>
  <c r="D240" i="148" s="1"/>
  <c r="D239" i="142"/>
  <c r="D240" i="142" s="1"/>
  <c r="D239" i="145"/>
  <c r="D240" i="145" s="1"/>
  <c r="D273" i="145"/>
  <c r="D274" i="145" s="1"/>
  <c r="D137" i="134"/>
  <c r="D138" i="134" s="1"/>
  <c r="D273" i="142"/>
  <c r="D274" i="142" s="1"/>
  <c r="D99" i="86"/>
  <c r="D167" i="86" s="1"/>
  <c r="K23" i="88"/>
  <c r="K22" i="127" s="1"/>
  <c r="D171" i="136"/>
  <c r="D172" i="136" s="1"/>
  <c r="D257" i="148"/>
  <c r="D258" i="148" s="1"/>
  <c r="D171" i="137"/>
  <c r="D172" i="137" s="1"/>
  <c r="D171" i="135"/>
  <c r="D172" i="135" s="1"/>
  <c r="D101" i="86"/>
  <c r="D169" i="86" s="1"/>
  <c r="D189" i="137"/>
  <c r="D190" i="137" s="1"/>
  <c r="D223" i="148"/>
  <c r="D214" i="139"/>
  <c r="D248" i="139" s="1"/>
  <c r="D96" i="86"/>
  <c r="D130" i="86" s="1"/>
  <c r="D214" i="136"/>
  <c r="D248" i="136" s="1"/>
  <c r="L18" i="88"/>
  <c r="L36" i="135"/>
  <c r="L369" i="135" s="1"/>
  <c r="N452" i="92"/>
  <c r="N451" i="92"/>
  <c r="D206" i="142"/>
  <c r="D281" i="142"/>
  <c r="D23" i="133" s="1"/>
  <c r="D282" i="138"/>
  <c r="D20" i="132" s="1"/>
  <c r="D122" i="138"/>
  <c r="I561" i="217"/>
  <c r="D50" i="86"/>
  <c r="D97" i="86"/>
  <c r="D98" i="86"/>
  <c r="K45" i="88"/>
  <c r="K15" i="138" s="1"/>
  <c r="J20" i="127"/>
  <c r="N462" i="92"/>
  <c r="K43" i="88"/>
  <c r="K15" i="136" s="1"/>
  <c r="J18" i="127"/>
  <c r="D224" i="143"/>
  <c r="D279" i="143"/>
  <c r="N459" i="92"/>
  <c r="D257" i="150"/>
  <c r="D258" i="150" s="1"/>
  <c r="J25" i="127"/>
  <c r="K50" i="88"/>
  <c r="K15" i="143" s="1"/>
  <c r="N365" i="92"/>
  <c r="N366" i="92" s="1"/>
  <c r="O366" i="92" s="1"/>
  <c r="A366" i="92" s="1"/>
  <c r="D281" i="148"/>
  <c r="D30" i="133" s="1"/>
  <c r="D205" i="136"/>
  <c r="D206" i="136" s="1"/>
  <c r="D229" i="136"/>
  <c r="K36" i="145"/>
  <c r="K369" i="145" s="1"/>
  <c r="K28" i="88"/>
  <c r="K497" i="92"/>
  <c r="K489" i="92"/>
  <c r="K490" i="92" s="1"/>
  <c r="D189" i="136"/>
  <c r="D189" i="135"/>
  <c r="I62" i="127"/>
  <c r="J23" i="127"/>
  <c r="K48" i="88"/>
  <c r="K15" i="142" s="1"/>
  <c r="K20" i="127"/>
  <c r="L45" i="88"/>
  <c r="L15" i="138" s="1"/>
  <c r="D281" i="138"/>
  <c r="D20" i="133" s="1"/>
  <c r="D189" i="139"/>
  <c r="D229" i="137"/>
  <c r="D205" i="137"/>
  <c r="D206" i="137" s="1"/>
  <c r="G649" i="92"/>
  <c r="G36" i="86"/>
  <c r="G369" i="86" s="1"/>
  <c r="G16" i="88"/>
  <c r="L46" i="88"/>
  <c r="L15" i="139" s="1"/>
  <c r="K21" i="127"/>
  <c r="D223" i="138"/>
  <c r="D247" i="138"/>
  <c r="D257" i="138" s="1"/>
  <c r="D258" i="138" s="1"/>
  <c r="K33" i="127"/>
  <c r="L58" i="88"/>
  <c r="L15" i="151" s="1"/>
  <c r="D102" i="86"/>
  <c r="C356" i="86"/>
  <c r="C329" i="86"/>
  <c r="C330" i="86" s="1"/>
  <c r="C313" i="86"/>
  <c r="C340" i="86"/>
  <c r="I560" i="217"/>
  <c r="D49" i="86"/>
  <c r="D45" i="86"/>
  <c r="I556" i="217"/>
  <c r="H16" i="88"/>
  <c r="H649" i="92"/>
  <c r="H36" i="86"/>
  <c r="H369" i="86" s="1"/>
  <c r="K36" i="137"/>
  <c r="K369" i="137" s="1"/>
  <c r="K20" i="88"/>
  <c r="D239" i="138"/>
  <c r="D240" i="138" s="1"/>
  <c r="D263" i="138"/>
  <c r="D273" i="138" s="1"/>
  <c r="D274" i="138" s="1"/>
  <c r="D223" i="150"/>
  <c r="N340" i="92"/>
  <c r="O340" i="92" s="1"/>
  <c r="A340" i="92" s="1"/>
  <c r="AB321" i="92"/>
  <c r="AB323" i="92"/>
  <c r="AB337" i="92"/>
  <c r="AB332" i="92"/>
  <c r="N390" i="92"/>
  <c r="N405" i="92" s="1"/>
  <c r="N341" i="92"/>
  <c r="A341" i="92" s="1"/>
  <c r="AB328" i="92"/>
  <c r="N460" i="92"/>
  <c r="K36" i="146"/>
  <c r="K369" i="146" s="1"/>
  <c r="K29" i="88"/>
  <c r="K24" i="88"/>
  <c r="K36" i="142"/>
  <c r="K369" i="142" s="1"/>
  <c r="D121" i="136"/>
  <c r="D213" i="136"/>
  <c r="D155" i="135"/>
  <c r="D137" i="139"/>
  <c r="D138" i="139" s="1"/>
  <c r="F650" i="92"/>
  <c r="L481" i="92"/>
  <c r="L508" i="92" s="1"/>
  <c r="L541" i="92" s="1"/>
  <c r="L591" i="92" s="1"/>
  <c r="L641" i="92" s="1"/>
  <c r="D155" i="139"/>
  <c r="D214" i="135"/>
  <c r="D248" i="135" s="1"/>
  <c r="D230" i="139"/>
  <c r="D264" i="139" s="1"/>
  <c r="J17" i="127"/>
  <c r="K42" i="88"/>
  <c r="K15" i="135" s="1"/>
  <c r="K58" i="88"/>
  <c r="K15" i="151" s="1"/>
  <c r="J33" i="127"/>
  <c r="I562" i="217"/>
  <c r="D51" i="86"/>
  <c r="I559" i="217"/>
  <c r="D48" i="86"/>
  <c r="I555" i="217"/>
  <c r="D44" i="86"/>
  <c r="I557" i="217"/>
  <c r="D46" i="86"/>
  <c r="I563" i="217"/>
  <c r="D52" i="86"/>
  <c r="D121" i="137"/>
  <c r="D213" i="137"/>
  <c r="K52" i="88"/>
  <c r="K15" i="145" s="1"/>
  <c r="J27" i="127"/>
  <c r="D282" i="145"/>
  <c r="D27" i="132" s="1"/>
  <c r="D122" i="145"/>
  <c r="L415" i="92"/>
  <c r="D230" i="135"/>
  <c r="D264" i="135" s="1"/>
  <c r="J530" i="92"/>
  <c r="J516" i="92"/>
  <c r="J517" i="92" s="1"/>
  <c r="D230" i="134"/>
  <c r="D264" i="134" s="1"/>
  <c r="D214" i="137"/>
  <c r="D248" i="137" s="1"/>
  <c r="J32" i="127"/>
  <c r="K57" i="88"/>
  <c r="K15" i="150" s="1"/>
  <c r="K55" i="88"/>
  <c r="K15" i="148" s="1"/>
  <c r="J30" i="127"/>
  <c r="D280" i="138"/>
  <c r="D20" i="131" s="1"/>
  <c r="K36" i="150"/>
  <c r="K369" i="150" s="1"/>
  <c r="K33" i="88"/>
  <c r="K36" i="136"/>
  <c r="K369" i="136" s="1"/>
  <c r="K19" i="88"/>
  <c r="D155" i="136"/>
  <c r="D205" i="139"/>
  <c r="D206" i="139" s="1"/>
  <c r="D229" i="139"/>
  <c r="I580" i="92"/>
  <c r="I549" i="92"/>
  <c r="I550" i="92" s="1"/>
  <c r="M399" i="92"/>
  <c r="M410" i="92"/>
  <c r="M407" i="92"/>
  <c r="M403" i="92"/>
  <c r="M391" i="92"/>
  <c r="M398" i="92"/>
  <c r="M392" i="92"/>
  <c r="M412" i="92"/>
  <c r="M397" i="92"/>
  <c r="M396" i="92"/>
  <c r="M414" i="92"/>
  <c r="M28" i="217"/>
  <c r="E64" i="127"/>
  <c r="L51" i="88"/>
  <c r="L15" i="144" s="1"/>
  <c r="K26" i="127"/>
  <c r="K49" i="88"/>
  <c r="K15" i="162" s="1"/>
  <c r="J24" i="127"/>
  <c r="K301" i="217"/>
  <c r="K58" i="217"/>
  <c r="K242" i="217"/>
  <c r="K121" i="217"/>
  <c r="K183" i="217"/>
  <c r="D229" i="135"/>
  <c r="D205" i="135"/>
  <c r="D206" i="135" s="1"/>
  <c r="I558" i="217"/>
  <c r="D47" i="86"/>
  <c r="D95" i="86"/>
  <c r="D100" i="86"/>
  <c r="C35" i="95"/>
  <c r="C60" i="95" s="1"/>
  <c r="C89" i="102"/>
  <c r="C67" i="102"/>
  <c r="C35" i="102"/>
  <c r="C42" i="287" s="1"/>
  <c r="H42" i="287" s="1"/>
  <c r="D229" i="134"/>
  <c r="D205" i="134"/>
  <c r="D206" i="134" s="1"/>
  <c r="D230" i="137"/>
  <c r="D264" i="137" s="1"/>
  <c r="K46" i="88"/>
  <c r="K15" i="139" s="1"/>
  <c r="J21" i="127"/>
  <c r="M465" i="92"/>
  <c r="M481" i="92" s="1"/>
  <c r="M508" i="92" s="1"/>
  <c r="M541" i="92" s="1"/>
  <c r="M591" i="92" s="1"/>
  <c r="M641" i="92" s="1"/>
  <c r="L55" i="88"/>
  <c r="L15" i="148" s="1"/>
  <c r="K30" i="127"/>
  <c r="D224" i="142"/>
  <c r="D224" i="147"/>
  <c r="D279" i="147"/>
  <c r="J16" i="127"/>
  <c r="K41" i="88"/>
  <c r="K15" i="134" s="1"/>
  <c r="D213" i="134"/>
  <c r="D121" i="134"/>
  <c r="D224" i="141"/>
  <c r="D279" i="141"/>
  <c r="N446" i="92"/>
  <c r="K36" i="134"/>
  <c r="K369" i="134" s="1"/>
  <c r="K17" i="88"/>
  <c r="N456" i="92"/>
  <c r="L470" i="92"/>
  <c r="L474" i="92"/>
  <c r="L501" i="92" s="1"/>
  <c r="L534" i="92" s="1"/>
  <c r="L584" i="92" s="1"/>
  <c r="L634" i="92" s="1"/>
  <c r="L482" i="92"/>
  <c r="L509" i="92" s="1"/>
  <c r="L542" i="92" s="1"/>
  <c r="L592" i="92" s="1"/>
  <c r="L642" i="92" s="1"/>
  <c r="L487" i="92"/>
  <c r="L514" i="92" s="1"/>
  <c r="L547" i="92" s="1"/>
  <c r="L597" i="92" s="1"/>
  <c r="L647" i="92" s="1"/>
  <c r="L473" i="92"/>
  <c r="L500" i="92" s="1"/>
  <c r="L533" i="92" s="1"/>
  <c r="L583" i="92" s="1"/>
  <c r="L633" i="92" s="1"/>
  <c r="L478" i="92"/>
  <c r="L505" i="92" s="1"/>
  <c r="L538" i="92" s="1"/>
  <c r="L588" i="92" s="1"/>
  <c r="L638" i="92" s="1"/>
  <c r="L480" i="92"/>
  <c r="L507" i="92" s="1"/>
  <c r="L540" i="92" s="1"/>
  <c r="L590" i="92" s="1"/>
  <c r="L640" i="92" s="1"/>
  <c r="L471" i="92"/>
  <c r="L498" i="92" s="1"/>
  <c r="L531" i="92" s="1"/>
  <c r="L581" i="92" s="1"/>
  <c r="L631" i="92" s="1"/>
  <c r="L488" i="92"/>
  <c r="L515" i="92" s="1"/>
  <c r="L548" i="92" s="1"/>
  <c r="L598" i="92" s="1"/>
  <c r="L648" i="92" s="1"/>
  <c r="L466" i="92"/>
  <c r="D213" i="135"/>
  <c r="D121" i="135"/>
  <c r="D171" i="139"/>
  <c r="D172" i="139" s="1"/>
  <c r="J22" i="127"/>
  <c r="K47" i="88"/>
  <c r="K15" i="141" s="1"/>
  <c r="D214" i="134"/>
  <c r="D248" i="134" s="1"/>
  <c r="F15" i="127"/>
  <c r="G40" i="88"/>
  <c r="J26" i="127"/>
  <c r="K51" i="88"/>
  <c r="K15" i="144" s="1"/>
  <c r="J31" i="127"/>
  <c r="K56" i="88"/>
  <c r="K15" i="149" s="1"/>
  <c r="D213" i="139"/>
  <c r="D121" i="139"/>
  <c r="D230" i="136"/>
  <c r="D264" i="136" s="1"/>
  <c r="D281" i="145"/>
  <c r="D27" i="133" s="1"/>
  <c r="H56" i="212"/>
  <c r="K39" i="212"/>
  <c r="J39" i="212"/>
  <c r="K93" i="95" s="1"/>
  <c r="K53" i="212"/>
  <c r="J53" i="212"/>
  <c r="K107" i="95" s="1"/>
  <c r="K45" i="212"/>
  <c r="J45" i="212"/>
  <c r="K99" i="95" s="1"/>
  <c r="H54" i="212"/>
  <c r="K48" i="212"/>
  <c r="J48" i="212"/>
  <c r="K102" i="95" s="1"/>
  <c r="J38" i="212"/>
  <c r="K92" i="95" s="1"/>
  <c r="K38" i="212"/>
  <c r="K47" i="212"/>
  <c r="J47" i="212"/>
  <c r="K101" i="95" s="1"/>
  <c r="M58" i="217" l="1"/>
  <c r="K54" i="212"/>
  <c r="D86" i="86"/>
  <c r="D188" i="86" s="1"/>
  <c r="K25" i="127"/>
  <c r="L49" i="88"/>
  <c r="L15" i="162" s="1"/>
  <c r="K72" i="218"/>
  <c r="K66" i="218"/>
  <c r="K75" i="218"/>
  <c r="K65" i="218"/>
  <c r="K81" i="218" s="1"/>
  <c r="K80" i="218"/>
  <c r="K56" i="212"/>
  <c r="K74" i="218"/>
  <c r="L36" i="138"/>
  <c r="L369" i="138" s="1"/>
  <c r="L36" i="141"/>
  <c r="L369" i="141" s="1"/>
  <c r="K17" i="127"/>
  <c r="L36" i="147"/>
  <c r="L369" i="147" s="1"/>
  <c r="D294" i="151"/>
  <c r="D296" i="151" s="1"/>
  <c r="D283" i="146"/>
  <c r="D279" i="144"/>
  <c r="D294" i="144" s="1"/>
  <c r="D201" i="86"/>
  <c r="D33" i="130"/>
  <c r="D280" i="134"/>
  <c r="D16" i="131" s="1"/>
  <c r="D156" i="134"/>
  <c r="D283" i="162"/>
  <c r="L36" i="139"/>
  <c r="L369" i="139" s="1"/>
  <c r="D294" i="146"/>
  <c r="D296" i="146" s="1"/>
  <c r="L36" i="149"/>
  <c r="L369" i="149" s="1"/>
  <c r="L25" i="88"/>
  <c r="M49" i="88" s="1"/>
  <c r="M15" i="162" s="1"/>
  <c r="D279" i="142"/>
  <c r="D294" i="142" s="1"/>
  <c r="D24" i="130"/>
  <c r="K29" i="127"/>
  <c r="L31" i="88"/>
  <c r="M55" i="88" s="1"/>
  <c r="M15" i="148" s="1"/>
  <c r="N395" i="92"/>
  <c r="D135" i="86"/>
  <c r="D279" i="148"/>
  <c r="D30" i="130" s="1"/>
  <c r="D279" i="149"/>
  <c r="D283" i="149" s="1"/>
  <c r="K31" i="127"/>
  <c r="D281" i="137"/>
  <c r="D19" i="133" s="1"/>
  <c r="L29" i="88"/>
  <c r="L28" i="127" s="1"/>
  <c r="D85" i="86"/>
  <c r="D187" i="86" s="1"/>
  <c r="K526" i="217"/>
  <c r="D133" i="86"/>
  <c r="D81" i="86"/>
  <c r="D183" i="86" s="1"/>
  <c r="L47" i="88"/>
  <c r="L15" i="141" s="1"/>
  <c r="N409" i="92"/>
  <c r="D279" i="145"/>
  <c r="D294" i="145" s="1"/>
  <c r="D164" i="86"/>
  <c r="D203" i="86"/>
  <c r="D198" i="86"/>
  <c r="K527" i="217"/>
  <c r="D224" i="148"/>
  <c r="M483" i="92"/>
  <c r="M510" i="92" s="1"/>
  <c r="M543" i="92" s="1"/>
  <c r="M593" i="92" s="1"/>
  <c r="M643" i="92" s="1"/>
  <c r="M36" i="146" s="1"/>
  <c r="M369" i="146" s="1"/>
  <c r="D80" i="86"/>
  <c r="D182" i="86" s="1"/>
  <c r="D280" i="137"/>
  <c r="D19" i="131" s="1"/>
  <c r="M479" i="92"/>
  <c r="M506" i="92" s="1"/>
  <c r="M539" i="92" s="1"/>
  <c r="M589" i="92" s="1"/>
  <c r="M639" i="92" s="1"/>
  <c r="M25" i="88" s="1"/>
  <c r="M470" i="92"/>
  <c r="M497" i="92" s="1"/>
  <c r="D223" i="139"/>
  <c r="D247" i="139"/>
  <c r="D257" i="139" s="1"/>
  <c r="D258" i="139" s="1"/>
  <c r="D223" i="135"/>
  <c r="D247" i="135"/>
  <c r="D257" i="135" s="1"/>
  <c r="D258" i="135" s="1"/>
  <c r="L36" i="143"/>
  <c r="L369" i="143" s="1"/>
  <c r="L26" i="88"/>
  <c r="L36" i="145"/>
  <c r="L369" i="145" s="1"/>
  <c r="L28" i="88"/>
  <c r="J62" i="127"/>
  <c r="M477" i="92"/>
  <c r="M504" i="92" s="1"/>
  <c r="M537" i="92" s="1"/>
  <c r="M587" i="92" s="1"/>
  <c r="M637" i="92" s="1"/>
  <c r="M474" i="92"/>
  <c r="M501" i="92" s="1"/>
  <c r="M534" i="92" s="1"/>
  <c r="M584" i="92" s="1"/>
  <c r="M634" i="92" s="1"/>
  <c r="M471" i="92"/>
  <c r="M498" i="92" s="1"/>
  <c r="M531" i="92" s="1"/>
  <c r="M581" i="92" s="1"/>
  <c r="M631" i="92" s="1"/>
  <c r="M472" i="92"/>
  <c r="M499" i="92" s="1"/>
  <c r="M532" i="92" s="1"/>
  <c r="M582" i="92" s="1"/>
  <c r="M632" i="92" s="1"/>
  <c r="M478" i="92"/>
  <c r="M505" i="92" s="1"/>
  <c r="M538" i="92" s="1"/>
  <c r="M588" i="92" s="1"/>
  <c r="M638" i="92" s="1"/>
  <c r="M466" i="92"/>
  <c r="M482" i="92"/>
  <c r="M509" i="92" s="1"/>
  <c r="M542" i="92" s="1"/>
  <c r="M592" i="92" s="1"/>
  <c r="M642" i="92" s="1"/>
  <c r="M485" i="92"/>
  <c r="M512" i="92" s="1"/>
  <c r="M545" i="92" s="1"/>
  <c r="M595" i="92" s="1"/>
  <c r="M645" i="92" s="1"/>
  <c r="M473" i="92"/>
  <c r="M500" i="92" s="1"/>
  <c r="M533" i="92" s="1"/>
  <c r="M583" i="92" s="1"/>
  <c r="M633" i="92" s="1"/>
  <c r="M487" i="92"/>
  <c r="M514" i="92" s="1"/>
  <c r="M547" i="92" s="1"/>
  <c r="M597" i="92" s="1"/>
  <c r="M647" i="92" s="1"/>
  <c r="C54" i="95"/>
  <c r="K330" i="217"/>
  <c r="C108" i="102"/>
  <c r="C68" i="102"/>
  <c r="D134" i="86"/>
  <c r="D202" i="86"/>
  <c r="D168" i="86"/>
  <c r="D239" i="135"/>
  <c r="D240" i="135" s="1"/>
  <c r="D263" i="135"/>
  <c r="D273" i="135" s="1"/>
  <c r="D274" i="135" s="1"/>
  <c r="M415" i="92"/>
  <c r="I599" i="92"/>
  <c r="I600" i="92" s="1"/>
  <c r="I630" i="92"/>
  <c r="L21" i="127"/>
  <c r="M46" i="88"/>
  <c r="M15" i="139" s="1"/>
  <c r="M484" i="92"/>
  <c r="M511" i="92" s="1"/>
  <c r="M544" i="92" s="1"/>
  <c r="M594" i="92" s="1"/>
  <c r="M644" i="92" s="1"/>
  <c r="D122" i="137"/>
  <c r="D282" i="137"/>
  <c r="D19" i="132" s="1"/>
  <c r="L27" i="88"/>
  <c r="L36" i="144"/>
  <c r="L369" i="144" s="1"/>
  <c r="D223" i="136"/>
  <c r="D247" i="136"/>
  <c r="D257" i="136" s="1"/>
  <c r="D258" i="136" s="1"/>
  <c r="N397" i="92"/>
  <c r="N406" i="92"/>
  <c r="N398" i="92"/>
  <c r="N404" i="92"/>
  <c r="N414" i="92"/>
  <c r="N407" i="92"/>
  <c r="N413" i="92"/>
  <c r="N392" i="92"/>
  <c r="N412" i="92"/>
  <c r="N410" i="92"/>
  <c r="N403" i="92"/>
  <c r="N396" i="92"/>
  <c r="N391" i="92"/>
  <c r="O391" i="92" s="1"/>
  <c r="A391" i="92" s="1"/>
  <c r="N402" i="92"/>
  <c r="N399" i="92"/>
  <c r="H650" i="92"/>
  <c r="K525" i="217"/>
  <c r="I554" i="217"/>
  <c r="K524" i="217" s="1"/>
  <c r="D43" i="86"/>
  <c r="D77" i="86" s="1"/>
  <c r="C350" i="86"/>
  <c r="D204" i="86"/>
  <c r="D170" i="86"/>
  <c r="D136" i="86"/>
  <c r="H40" i="88"/>
  <c r="G15" i="127"/>
  <c r="D239" i="137"/>
  <c r="D240" i="137" s="1"/>
  <c r="D263" i="137"/>
  <c r="D273" i="137" s="1"/>
  <c r="D274" i="137" s="1"/>
  <c r="D281" i="135"/>
  <c r="D17" i="133" s="1"/>
  <c r="D190" i="135"/>
  <c r="D281" i="136"/>
  <c r="D18" i="133" s="1"/>
  <c r="D190" i="136"/>
  <c r="N408" i="92"/>
  <c r="M480" i="92"/>
  <c r="M507" i="92" s="1"/>
  <c r="M540" i="92" s="1"/>
  <c r="M590" i="92" s="1"/>
  <c r="M640" i="92" s="1"/>
  <c r="N411" i="92"/>
  <c r="D166" i="86"/>
  <c r="D132" i="86"/>
  <c r="D200" i="86"/>
  <c r="N401" i="92"/>
  <c r="G15" i="86"/>
  <c r="L36" i="142"/>
  <c r="L369" i="142" s="1"/>
  <c r="L24" i="88"/>
  <c r="L20" i="88"/>
  <c r="L36" i="137"/>
  <c r="L369" i="137" s="1"/>
  <c r="K16" i="127"/>
  <c r="L41" i="88"/>
  <c r="L15" i="134" s="1"/>
  <c r="N465" i="92"/>
  <c r="N470" i="92" s="1"/>
  <c r="D282" i="134"/>
  <c r="D16" i="132" s="1"/>
  <c r="D122" i="134"/>
  <c r="D294" i="147"/>
  <c r="D29" i="130"/>
  <c r="D283" i="147"/>
  <c r="D239" i="134"/>
  <c r="D240" i="134" s="1"/>
  <c r="D263" i="134"/>
  <c r="D273" i="134" s="1"/>
  <c r="D274" i="134" s="1"/>
  <c r="D129" i="86"/>
  <c r="D197" i="86"/>
  <c r="D163" i="86"/>
  <c r="M27" i="88"/>
  <c r="M36" i="144"/>
  <c r="M369" i="144" s="1"/>
  <c r="L29" i="127"/>
  <c r="M54" i="88"/>
  <c r="M15" i="147" s="1"/>
  <c r="D239" i="139"/>
  <c r="D240" i="139" s="1"/>
  <c r="D263" i="139"/>
  <c r="D273" i="139" s="1"/>
  <c r="D274" i="139" s="1"/>
  <c r="L22" i="127"/>
  <c r="M47" i="88"/>
  <c r="M15" i="141" s="1"/>
  <c r="L57" i="88"/>
  <c r="L15" i="150" s="1"/>
  <c r="K32" i="127"/>
  <c r="J580" i="92"/>
  <c r="J549" i="92"/>
  <c r="J550" i="92" s="1"/>
  <c r="K528" i="217"/>
  <c r="D122" i="136"/>
  <c r="D282" i="136"/>
  <c r="D18" i="132" s="1"/>
  <c r="K23" i="127"/>
  <c r="L48" i="88"/>
  <c r="L15" i="142" s="1"/>
  <c r="H15" i="127"/>
  <c r="I40" i="88"/>
  <c r="D79" i="86"/>
  <c r="C314" i="86"/>
  <c r="C332" i="86"/>
  <c r="C333" i="86" s="1"/>
  <c r="D190" i="139"/>
  <c r="D281" i="139"/>
  <c r="D21" i="133" s="1"/>
  <c r="M486" i="92"/>
  <c r="M513" i="92" s="1"/>
  <c r="M546" i="92" s="1"/>
  <c r="M596" i="92" s="1"/>
  <c r="M646" i="92" s="1"/>
  <c r="D131" i="86"/>
  <c r="D165" i="86"/>
  <c r="D199" i="86"/>
  <c r="F34" i="127"/>
  <c r="F63" i="127"/>
  <c r="L36" i="151"/>
  <c r="L369" i="151" s="1"/>
  <c r="L34" i="88"/>
  <c r="L19" i="88"/>
  <c r="L36" i="136"/>
  <c r="L369" i="136" s="1"/>
  <c r="L497" i="92"/>
  <c r="L489" i="92"/>
  <c r="L490" i="92" s="1"/>
  <c r="D22" i="130"/>
  <c r="D283" i="141"/>
  <c r="D294" i="141"/>
  <c r="D223" i="134"/>
  <c r="D247" i="134"/>
  <c r="D257" i="134" s="1"/>
  <c r="D258" i="134" s="1"/>
  <c r="M475" i="92"/>
  <c r="M502" i="92" s="1"/>
  <c r="M535" i="92" s="1"/>
  <c r="M585" i="92" s="1"/>
  <c r="M635" i="92" s="1"/>
  <c r="D82" i="86"/>
  <c r="K28" i="127"/>
  <c r="L53" i="88"/>
  <c r="L15" i="146" s="1"/>
  <c r="D224" i="150"/>
  <c r="D279" i="150"/>
  <c r="D83" i="86"/>
  <c r="G650" i="92"/>
  <c r="K530" i="92"/>
  <c r="K516" i="92"/>
  <c r="K517" i="92" s="1"/>
  <c r="D281" i="134"/>
  <c r="D16" i="133" s="1"/>
  <c r="M476" i="92"/>
  <c r="M503" i="92" s="1"/>
  <c r="M536" i="92" s="1"/>
  <c r="M586" i="92" s="1"/>
  <c r="M636" i="92" s="1"/>
  <c r="D25" i="130"/>
  <c r="D283" i="143"/>
  <c r="D294" i="143"/>
  <c r="D84" i="86"/>
  <c r="N400" i="92"/>
  <c r="D282" i="139"/>
  <c r="D21" i="132" s="1"/>
  <c r="D122" i="139"/>
  <c r="D282" i="135"/>
  <c r="D17" i="132" s="1"/>
  <c r="D122" i="135"/>
  <c r="L17" i="88"/>
  <c r="L36" i="134"/>
  <c r="L369" i="134" s="1"/>
  <c r="L36" i="150"/>
  <c r="L369" i="150" s="1"/>
  <c r="L33" i="88"/>
  <c r="L20" i="127"/>
  <c r="M45" i="88"/>
  <c r="M15" i="138" s="1"/>
  <c r="D156" i="136"/>
  <c r="D280" i="136"/>
  <c r="D18" i="131" s="1"/>
  <c r="K18" i="127"/>
  <c r="L43" i="88"/>
  <c r="L15" i="136" s="1"/>
  <c r="D223" i="137"/>
  <c r="D247" i="137"/>
  <c r="D257" i="137" s="1"/>
  <c r="D258" i="137" s="1"/>
  <c r="D156" i="139"/>
  <c r="D280" i="139"/>
  <c r="D21" i="131" s="1"/>
  <c r="D280" i="135"/>
  <c r="D17" i="131" s="1"/>
  <c r="D156" i="135"/>
  <c r="M56" i="88"/>
  <c r="M15" i="149" s="1"/>
  <c r="L31" i="127"/>
  <c r="K19" i="127"/>
  <c r="L44" i="88"/>
  <c r="L15" i="137" s="1"/>
  <c r="D59" i="86"/>
  <c r="C366" i="86"/>
  <c r="D279" i="138"/>
  <c r="D224" i="138"/>
  <c r="D296" i="162"/>
  <c r="D371" i="162"/>
  <c r="K27" i="127"/>
  <c r="L52" i="88"/>
  <c r="L15" i="145" s="1"/>
  <c r="D239" i="136"/>
  <c r="D240" i="136" s="1"/>
  <c r="D263" i="136"/>
  <c r="D273" i="136" s="1"/>
  <c r="D274" i="136" s="1"/>
  <c r="M488" i="92"/>
  <c r="M515" i="92" s="1"/>
  <c r="M548" i="92" s="1"/>
  <c r="M598" i="92" s="1"/>
  <c r="M648" i="92" s="1"/>
  <c r="M42" i="88"/>
  <c r="M15" i="135" s="1"/>
  <c r="L17" i="127"/>
  <c r="D154" i="86" l="1"/>
  <c r="D120" i="86"/>
  <c r="D115" i="86"/>
  <c r="K83" i="218"/>
  <c r="K82" i="218"/>
  <c r="D371" i="151"/>
  <c r="D23" i="130"/>
  <c r="D283" i="144"/>
  <c r="D26" i="130"/>
  <c r="D294" i="149"/>
  <c r="D296" i="149" s="1"/>
  <c r="D235" i="86"/>
  <c r="D269" i="86" s="1"/>
  <c r="L24" i="127"/>
  <c r="D283" i="142"/>
  <c r="D283" i="148"/>
  <c r="D294" i="148"/>
  <c r="D296" i="148" s="1"/>
  <c r="D114" i="86"/>
  <c r="D237" i="86"/>
  <c r="D271" i="86" s="1"/>
  <c r="D371" i="146"/>
  <c r="L30" i="127"/>
  <c r="D27" i="130"/>
  <c r="D31" i="130"/>
  <c r="D153" i="86"/>
  <c r="D119" i="86"/>
  <c r="M53" i="88"/>
  <c r="M15" i="146" s="1"/>
  <c r="D283" i="145"/>
  <c r="D149" i="86"/>
  <c r="D232" i="86"/>
  <c r="D266" i="86" s="1"/>
  <c r="N475" i="92"/>
  <c r="N502" i="92" s="1"/>
  <c r="N535" i="92" s="1"/>
  <c r="N585" i="92" s="1"/>
  <c r="N635" i="92" s="1"/>
  <c r="N21" i="88" s="1"/>
  <c r="N20" i="127" s="1"/>
  <c r="N476" i="92"/>
  <c r="N503" i="92" s="1"/>
  <c r="N536" i="92" s="1"/>
  <c r="N586" i="92" s="1"/>
  <c r="N636" i="92" s="1"/>
  <c r="N22" i="88" s="1"/>
  <c r="N21" i="127" s="1"/>
  <c r="N486" i="92"/>
  <c r="N513" i="92" s="1"/>
  <c r="N546" i="92" s="1"/>
  <c r="N596" i="92" s="1"/>
  <c r="N646" i="92" s="1"/>
  <c r="N32" i="88" s="1"/>
  <c r="N31" i="127" s="1"/>
  <c r="M36" i="162"/>
  <c r="M369" i="162" s="1"/>
  <c r="M29" i="88"/>
  <c r="N53" i="88" s="1"/>
  <c r="N15" i="146" s="1"/>
  <c r="D148" i="86"/>
  <c r="K585" i="217"/>
  <c r="I564" i="217"/>
  <c r="K586" i="217"/>
  <c r="N484" i="92"/>
  <c r="N511" i="92" s="1"/>
  <c r="N544" i="92" s="1"/>
  <c r="N594" i="92" s="1"/>
  <c r="N644" i="92" s="1"/>
  <c r="N36" i="147" s="1"/>
  <c r="N369" i="147" s="1"/>
  <c r="D236" i="86"/>
  <c r="D270" i="86" s="1"/>
  <c r="N497" i="92"/>
  <c r="M36" i="151"/>
  <c r="M369" i="151" s="1"/>
  <c r="M34" i="88"/>
  <c r="D20" i="130"/>
  <c r="D294" i="138"/>
  <c r="D283" i="138"/>
  <c r="M489" i="92"/>
  <c r="M490" i="92" s="1"/>
  <c r="D371" i="149"/>
  <c r="D233" i="86"/>
  <c r="D267" i="86" s="1"/>
  <c r="M36" i="149"/>
  <c r="M369" i="149" s="1"/>
  <c r="M32" i="88"/>
  <c r="J599" i="92"/>
  <c r="J600" i="92" s="1"/>
  <c r="J630" i="92"/>
  <c r="D231" i="86"/>
  <c r="D265" i="86" s="1"/>
  <c r="K62" i="127"/>
  <c r="D234" i="86"/>
  <c r="D268" i="86" s="1"/>
  <c r="M36" i="143"/>
  <c r="M369" i="143" s="1"/>
  <c r="M26" i="88"/>
  <c r="G34" i="127"/>
  <c r="G63" i="127"/>
  <c r="D238" i="86"/>
  <c r="D272" i="86" s="1"/>
  <c r="K584" i="217"/>
  <c r="K622" i="217"/>
  <c r="K626" i="217" s="1"/>
  <c r="K359" i="217"/>
  <c r="M36" i="148"/>
  <c r="M369" i="148" s="1"/>
  <c r="M31" i="88"/>
  <c r="M18" i="88"/>
  <c r="M36" i="135"/>
  <c r="M369" i="135" s="1"/>
  <c r="L27" i="127"/>
  <c r="M52" i="88"/>
  <c r="M15" i="145" s="1"/>
  <c r="D69" i="86"/>
  <c r="D70" i="86" s="1"/>
  <c r="C367" i="86"/>
  <c r="D279" i="137"/>
  <c r="D224" i="137"/>
  <c r="M516" i="92"/>
  <c r="M517" i="92" s="1"/>
  <c r="M530" i="92"/>
  <c r="M41" i="88"/>
  <c r="M15" i="134" s="1"/>
  <c r="L16" i="127"/>
  <c r="D152" i="86"/>
  <c r="D118" i="86"/>
  <c r="D186" i="86"/>
  <c r="M22" i="88"/>
  <c r="M36" i="139"/>
  <c r="M369" i="139" s="1"/>
  <c r="M21" i="88"/>
  <c r="M36" i="138"/>
  <c r="M369" i="138" s="1"/>
  <c r="M43" i="88"/>
  <c r="M15" i="136" s="1"/>
  <c r="L18" i="127"/>
  <c r="F64" i="127"/>
  <c r="N28" i="217"/>
  <c r="D113" i="86"/>
  <c r="D147" i="86"/>
  <c r="D181" i="86"/>
  <c r="D296" i="144"/>
  <c r="D371" i="144"/>
  <c r="H15" i="86"/>
  <c r="C351" i="86"/>
  <c r="C368" i="86"/>
  <c r="C370" i="86" s="1"/>
  <c r="D53" i="86"/>
  <c r="N415" i="92"/>
  <c r="O415" i="92" s="1"/>
  <c r="A415" i="92" s="1"/>
  <c r="M51" i="88"/>
  <c r="M15" i="144" s="1"/>
  <c r="L26" i="127"/>
  <c r="D78" i="86"/>
  <c r="D87" i="86" s="1"/>
  <c r="D88" i="86" s="1"/>
  <c r="AB37" i="95"/>
  <c r="C79" i="95"/>
  <c r="M36" i="145"/>
  <c r="M369" i="145" s="1"/>
  <c r="M28" i="88"/>
  <c r="M17" i="88"/>
  <c r="M36" i="134"/>
  <c r="M369" i="134" s="1"/>
  <c r="D224" i="135"/>
  <c r="D279" i="135"/>
  <c r="D309" i="162"/>
  <c r="D346" i="162" s="1"/>
  <c r="E49" i="162" s="1"/>
  <c r="D307" i="162"/>
  <c r="D344" i="162" s="1"/>
  <c r="E47" i="162" s="1"/>
  <c r="D327" i="162"/>
  <c r="D364" i="162" s="1"/>
  <c r="E67" i="162" s="1"/>
  <c r="D324" i="162"/>
  <c r="D361" i="162" s="1"/>
  <c r="E64" i="162" s="1"/>
  <c r="D305" i="162"/>
  <c r="D342" i="162" s="1"/>
  <c r="E45" i="162" s="1"/>
  <c r="D312" i="162"/>
  <c r="D349" i="162" s="1"/>
  <c r="E52" i="162" s="1"/>
  <c r="D326" i="162"/>
  <c r="D363" i="162" s="1"/>
  <c r="E66" i="162" s="1"/>
  <c r="D303" i="162"/>
  <c r="D340" i="162" s="1"/>
  <c r="D310" i="162"/>
  <c r="D347" i="162" s="1"/>
  <c r="E50" i="162" s="1"/>
  <c r="E84" i="162" s="1"/>
  <c r="D320" i="162"/>
  <c r="D357" i="162" s="1"/>
  <c r="E60" i="162" s="1"/>
  <c r="D329" i="162"/>
  <c r="D322" i="162"/>
  <c r="D359" i="162" s="1"/>
  <c r="E62" i="162" s="1"/>
  <c r="D24" i="128"/>
  <c r="D74" i="128" s="1"/>
  <c r="D25" i="102" s="1"/>
  <c r="D313" i="162"/>
  <c r="D323" i="162"/>
  <c r="D360" i="162" s="1"/>
  <c r="E63" i="162" s="1"/>
  <c r="D304" i="162"/>
  <c r="D341" i="162" s="1"/>
  <c r="E44" i="162" s="1"/>
  <c r="D311" i="162"/>
  <c r="D348" i="162" s="1"/>
  <c r="E51" i="162" s="1"/>
  <c r="E85" i="162" s="1"/>
  <c r="D325" i="162"/>
  <c r="D362" i="162" s="1"/>
  <c r="E65" i="162" s="1"/>
  <c r="D328" i="162"/>
  <c r="D365" i="162" s="1"/>
  <c r="E68" i="162" s="1"/>
  <c r="D319" i="162"/>
  <c r="D356" i="162" s="1"/>
  <c r="D331" i="162"/>
  <c r="D321" i="162"/>
  <c r="D358" i="162" s="1"/>
  <c r="E61" i="162" s="1"/>
  <c r="E95" i="162" s="1"/>
  <c r="D308" i="162"/>
  <c r="D345" i="162" s="1"/>
  <c r="E48" i="162" s="1"/>
  <c r="D306" i="162"/>
  <c r="D343" i="162" s="1"/>
  <c r="E46" i="162" s="1"/>
  <c r="D93" i="86"/>
  <c r="D94" i="86"/>
  <c r="L32" i="127"/>
  <c r="M57" i="88"/>
  <c r="M15" i="150" s="1"/>
  <c r="D371" i="143"/>
  <c r="D296" i="143"/>
  <c r="D371" i="145"/>
  <c r="D296" i="145"/>
  <c r="D117" i="86"/>
  <c r="D151" i="86"/>
  <c r="D185" i="86"/>
  <c r="D325" i="146"/>
  <c r="D362" i="146" s="1"/>
  <c r="E65" i="146" s="1"/>
  <c r="D328" i="146"/>
  <c r="D365" i="146" s="1"/>
  <c r="E68" i="146" s="1"/>
  <c r="D309" i="146"/>
  <c r="D346" i="146" s="1"/>
  <c r="E49" i="146" s="1"/>
  <c r="D319" i="146"/>
  <c r="D356" i="146" s="1"/>
  <c r="D331" i="146"/>
  <c r="D307" i="146"/>
  <c r="D344" i="146" s="1"/>
  <c r="E47" i="146" s="1"/>
  <c r="D321" i="146"/>
  <c r="D358" i="146" s="1"/>
  <c r="E61" i="146" s="1"/>
  <c r="D324" i="146"/>
  <c r="D361" i="146" s="1"/>
  <c r="E64" i="146" s="1"/>
  <c r="D305" i="146"/>
  <c r="D342" i="146" s="1"/>
  <c r="E45" i="146" s="1"/>
  <c r="D312" i="146"/>
  <c r="D349" i="146" s="1"/>
  <c r="E52" i="146" s="1"/>
  <c r="D326" i="146"/>
  <c r="D363" i="146" s="1"/>
  <c r="E66" i="146" s="1"/>
  <c r="D303" i="146"/>
  <c r="D340" i="146" s="1"/>
  <c r="D28" i="128"/>
  <c r="D78" i="128" s="1"/>
  <c r="D29" i="102" s="1"/>
  <c r="D310" i="146"/>
  <c r="D347" i="146" s="1"/>
  <c r="E50" i="146" s="1"/>
  <c r="D320" i="146"/>
  <c r="D357" i="146" s="1"/>
  <c r="E60" i="146" s="1"/>
  <c r="D327" i="146"/>
  <c r="D364" i="146" s="1"/>
  <c r="E67" i="146" s="1"/>
  <c r="D308" i="146"/>
  <c r="D345" i="146" s="1"/>
  <c r="E48" i="146" s="1"/>
  <c r="D322" i="146"/>
  <c r="D359" i="146" s="1"/>
  <c r="E62" i="146" s="1"/>
  <c r="D329" i="146"/>
  <c r="D306" i="146"/>
  <c r="D343" i="146" s="1"/>
  <c r="E46" i="146" s="1"/>
  <c r="D313" i="146"/>
  <c r="D323" i="146"/>
  <c r="D360" i="146" s="1"/>
  <c r="E63" i="146" s="1"/>
  <c r="E97" i="146" s="1"/>
  <c r="D304" i="146"/>
  <c r="D341" i="146" s="1"/>
  <c r="E44" i="146" s="1"/>
  <c r="D311" i="146"/>
  <c r="D348" i="146" s="1"/>
  <c r="E51" i="146" s="1"/>
  <c r="D224" i="134"/>
  <c r="D279" i="134"/>
  <c r="M58" i="88"/>
  <c r="M15" i="151" s="1"/>
  <c r="L33" i="127"/>
  <c r="I15" i="86"/>
  <c r="M24" i="127"/>
  <c r="N49" i="88"/>
  <c r="N15" i="162" s="1"/>
  <c r="M26" i="127"/>
  <c r="N51" i="88"/>
  <c r="N15" i="144" s="1"/>
  <c r="D371" i="147"/>
  <c r="D296" i="147"/>
  <c r="N483" i="92"/>
  <c r="N510" i="92" s="1"/>
  <c r="N543" i="92" s="1"/>
  <c r="N593" i="92" s="1"/>
  <c r="N643" i="92" s="1"/>
  <c r="N485" i="92"/>
  <c r="N512" i="92" s="1"/>
  <c r="N545" i="92" s="1"/>
  <c r="N595" i="92" s="1"/>
  <c r="N645" i="92" s="1"/>
  <c r="N488" i="92"/>
  <c r="N515" i="92" s="1"/>
  <c r="N548" i="92" s="1"/>
  <c r="N598" i="92" s="1"/>
  <c r="N648" i="92" s="1"/>
  <c r="N474" i="92"/>
  <c r="N501" i="92" s="1"/>
  <c r="N534" i="92" s="1"/>
  <c r="N584" i="92" s="1"/>
  <c r="N634" i="92" s="1"/>
  <c r="N473" i="92"/>
  <c r="N500" i="92" s="1"/>
  <c r="N533" i="92" s="1"/>
  <c r="N583" i="92" s="1"/>
  <c r="N633" i="92" s="1"/>
  <c r="N487" i="92"/>
  <c r="N514" i="92" s="1"/>
  <c r="N547" i="92" s="1"/>
  <c r="N597" i="92" s="1"/>
  <c r="N647" i="92" s="1"/>
  <c r="N479" i="92"/>
  <c r="N506" i="92" s="1"/>
  <c r="N539" i="92" s="1"/>
  <c r="N589" i="92" s="1"/>
  <c r="N639" i="92" s="1"/>
  <c r="N481" i="92"/>
  <c r="N508" i="92" s="1"/>
  <c r="N541" i="92" s="1"/>
  <c r="N591" i="92" s="1"/>
  <c r="N641" i="92" s="1"/>
  <c r="N472" i="92"/>
  <c r="N499" i="92" s="1"/>
  <c r="N532" i="92" s="1"/>
  <c r="N582" i="92" s="1"/>
  <c r="N632" i="92" s="1"/>
  <c r="N477" i="92"/>
  <c r="N504" i="92" s="1"/>
  <c r="N537" i="92" s="1"/>
  <c r="N587" i="92" s="1"/>
  <c r="N637" i="92" s="1"/>
  <c r="N478" i="92"/>
  <c r="N505" i="92" s="1"/>
  <c r="N538" i="92" s="1"/>
  <c r="N588" i="92" s="1"/>
  <c r="N638" i="92" s="1"/>
  <c r="N471" i="92"/>
  <c r="N498" i="92" s="1"/>
  <c r="N531" i="92" s="1"/>
  <c r="N581" i="92" s="1"/>
  <c r="N631" i="92" s="1"/>
  <c r="N466" i="92"/>
  <c r="A466" i="92" s="1"/>
  <c r="N482" i="92"/>
  <c r="N509" i="92" s="1"/>
  <c r="N542" i="92" s="1"/>
  <c r="N592" i="92" s="1"/>
  <c r="N642" i="92" s="1"/>
  <c r="L19" i="127"/>
  <c r="M44" i="88"/>
  <c r="M15" i="137" s="1"/>
  <c r="D179" i="86"/>
  <c r="D111" i="86"/>
  <c r="D145" i="86"/>
  <c r="I16" i="88"/>
  <c r="I649" i="92"/>
  <c r="I650" i="92" s="1"/>
  <c r="I36" i="86"/>
  <c r="I369" i="86" s="1"/>
  <c r="M33" i="88"/>
  <c r="M36" i="150"/>
  <c r="M369" i="150" s="1"/>
  <c r="M36" i="137"/>
  <c r="M369" i="137" s="1"/>
  <c r="M20" i="88"/>
  <c r="L25" i="127"/>
  <c r="M50" i="88"/>
  <c r="M15" i="143" s="1"/>
  <c r="K580" i="92"/>
  <c r="K549" i="92"/>
  <c r="K550" i="92" s="1"/>
  <c r="D283" i="150"/>
  <c r="D294" i="150"/>
  <c r="D32" i="130"/>
  <c r="D304" i="151"/>
  <c r="D341" i="151" s="1"/>
  <c r="E44" i="151" s="1"/>
  <c r="D305" i="151"/>
  <c r="D342" i="151" s="1"/>
  <c r="E45" i="151" s="1"/>
  <c r="D326" i="151"/>
  <c r="D363" i="151" s="1"/>
  <c r="E66" i="151" s="1"/>
  <c r="D310" i="151"/>
  <c r="D347" i="151" s="1"/>
  <c r="E50" i="151" s="1"/>
  <c r="D319" i="151"/>
  <c r="D356" i="151" s="1"/>
  <c r="D331" i="151"/>
  <c r="D307" i="151"/>
  <c r="D344" i="151" s="1"/>
  <c r="E47" i="151" s="1"/>
  <c r="D325" i="151"/>
  <c r="D362" i="151" s="1"/>
  <c r="E65" i="151" s="1"/>
  <c r="D303" i="151"/>
  <c r="D340" i="151" s="1"/>
  <c r="D306" i="151"/>
  <c r="D343" i="151" s="1"/>
  <c r="E46" i="151" s="1"/>
  <c r="D34" i="128"/>
  <c r="D84" i="128" s="1"/>
  <c r="D34" i="102" s="1"/>
  <c r="D309" i="151"/>
  <c r="D346" i="151" s="1"/>
  <c r="E49" i="151" s="1"/>
  <c r="D327" i="151"/>
  <c r="D364" i="151" s="1"/>
  <c r="E67" i="151" s="1"/>
  <c r="D308" i="151"/>
  <c r="D345" i="151" s="1"/>
  <c r="E48" i="151" s="1"/>
  <c r="D322" i="151"/>
  <c r="D359" i="151" s="1"/>
  <c r="E62" i="151" s="1"/>
  <c r="D329" i="151"/>
  <c r="D321" i="151"/>
  <c r="D358" i="151" s="1"/>
  <c r="E61" i="151" s="1"/>
  <c r="D313" i="151"/>
  <c r="D323" i="151"/>
  <c r="D360" i="151" s="1"/>
  <c r="E63" i="151" s="1"/>
  <c r="D311" i="151"/>
  <c r="D348" i="151" s="1"/>
  <c r="E51" i="151" s="1"/>
  <c r="E85" i="151" s="1"/>
  <c r="D328" i="151"/>
  <c r="D365" i="151" s="1"/>
  <c r="E68" i="151" s="1"/>
  <c r="D320" i="151"/>
  <c r="D357" i="151" s="1"/>
  <c r="E60" i="151" s="1"/>
  <c r="D312" i="151"/>
  <c r="D349" i="151" s="1"/>
  <c r="E52" i="151" s="1"/>
  <c r="D324" i="151"/>
  <c r="D361" i="151" s="1"/>
  <c r="E64" i="151" s="1"/>
  <c r="D116" i="86"/>
  <c r="D184" i="86"/>
  <c r="D150" i="86"/>
  <c r="D371" i="142"/>
  <c r="D296" i="142"/>
  <c r="D371" i="141"/>
  <c r="D296" i="141"/>
  <c r="L530" i="92"/>
  <c r="L516" i="92"/>
  <c r="L517" i="92" s="1"/>
  <c r="H63" i="127"/>
  <c r="H34" i="127"/>
  <c r="M48" i="88"/>
  <c r="M15" i="142" s="1"/>
  <c r="L23" i="127"/>
  <c r="K587" i="217"/>
  <c r="K583" i="217"/>
  <c r="K530" i="217"/>
  <c r="D224" i="136"/>
  <c r="D279" i="136"/>
  <c r="D222" i="86"/>
  <c r="D256" i="86" s="1"/>
  <c r="M36" i="147"/>
  <c r="M369" i="147" s="1"/>
  <c r="M30" i="88"/>
  <c r="M19" i="88"/>
  <c r="M36" i="136"/>
  <c r="M369" i="136" s="1"/>
  <c r="M36" i="142"/>
  <c r="M369" i="142" s="1"/>
  <c r="M24" i="88"/>
  <c r="M23" i="88"/>
  <c r="M36" i="141"/>
  <c r="M369" i="141" s="1"/>
  <c r="N480" i="92"/>
  <c r="N507" i="92" s="1"/>
  <c r="N540" i="92" s="1"/>
  <c r="N590" i="92" s="1"/>
  <c r="N640" i="92" s="1"/>
  <c r="D224" i="139"/>
  <c r="D279" i="139"/>
  <c r="D217" i="86" l="1"/>
  <c r="D251" i="86" s="1"/>
  <c r="E102" i="151"/>
  <c r="E136" i="151" s="1"/>
  <c r="N58" i="217"/>
  <c r="E102" i="162"/>
  <c r="E136" i="162" s="1"/>
  <c r="E80" i="151"/>
  <c r="E182" i="151" s="1"/>
  <c r="E97" i="151"/>
  <c r="E131" i="151" s="1"/>
  <c r="D371" i="148"/>
  <c r="D216" i="86"/>
  <c r="D250" i="86" s="1"/>
  <c r="N36" i="139"/>
  <c r="N369" i="139" s="1"/>
  <c r="D221" i="86"/>
  <c r="D255" i="86" s="1"/>
  <c r="N36" i="149"/>
  <c r="N369" i="149" s="1"/>
  <c r="M28" i="127"/>
  <c r="N36" i="138"/>
  <c r="N369" i="138" s="1"/>
  <c r="N30" i="88"/>
  <c r="N29" i="127" s="1"/>
  <c r="E82" i="146"/>
  <c r="E150" i="146" s="1"/>
  <c r="E80" i="162"/>
  <c r="E182" i="162" s="1"/>
  <c r="D218" i="86"/>
  <c r="D252" i="86" s="1"/>
  <c r="E101" i="151"/>
  <c r="E203" i="151" s="1"/>
  <c r="D215" i="86"/>
  <c r="D249" i="86" s="1"/>
  <c r="E95" i="151"/>
  <c r="E129" i="151" s="1"/>
  <c r="E99" i="146"/>
  <c r="E167" i="146" s="1"/>
  <c r="E96" i="162"/>
  <c r="E164" i="162" s="1"/>
  <c r="E79" i="146"/>
  <c r="E181" i="146" s="1"/>
  <c r="E98" i="162"/>
  <c r="E166" i="162" s="1"/>
  <c r="E98" i="151"/>
  <c r="E132" i="151" s="1"/>
  <c r="E101" i="146"/>
  <c r="E203" i="146" s="1"/>
  <c r="E82" i="162"/>
  <c r="E184" i="162" s="1"/>
  <c r="E96" i="146"/>
  <c r="E130" i="146" s="1"/>
  <c r="E84" i="146"/>
  <c r="E152" i="146" s="1"/>
  <c r="E86" i="146"/>
  <c r="E154" i="146" s="1"/>
  <c r="D219" i="86"/>
  <c r="D253" i="86" s="1"/>
  <c r="E83" i="151"/>
  <c r="E185" i="151" s="1"/>
  <c r="E81" i="151"/>
  <c r="E149" i="151" s="1"/>
  <c r="N26" i="88"/>
  <c r="N25" i="127" s="1"/>
  <c r="N36" i="143"/>
  <c r="N369" i="143" s="1"/>
  <c r="D309" i="142"/>
  <c r="D346" i="142" s="1"/>
  <c r="E49" i="142" s="1"/>
  <c r="D321" i="142"/>
  <c r="D358" i="142" s="1"/>
  <c r="E61" i="142" s="1"/>
  <c r="D311" i="142"/>
  <c r="D348" i="142" s="1"/>
  <c r="E51" i="142" s="1"/>
  <c r="D304" i="142"/>
  <c r="D341" i="142" s="1"/>
  <c r="E44" i="142" s="1"/>
  <c r="D320" i="142"/>
  <c r="D357" i="142" s="1"/>
  <c r="E60" i="142" s="1"/>
  <c r="D306" i="142"/>
  <c r="D343" i="142" s="1"/>
  <c r="E46" i="142" s="1"/>
  <c r="D319" i="142"/>
  <c r="D356" i="142" s="1"/>
  <c r="D324" i="142"/>
  <c r="D361" i="142" s="1"/>
  <c r="E64" i="142" s="1"/>
  <c r="D303" i="142"/>
  <c r="D340" i="142" s="1"/>
  <c r="D322" i="142"/>
  <c r="D359" i="142" s="1"/>
  <c r="E62" i="142" s="1"/>
  <c r="E96" i="142" s="1"/>
  <c r="D327" i="142"/>
  <c r="D364" i="142" s="1"/>
  <c r="E67" i="142" s="1"/>
  <c r="D323" i="142"/>
  <c r="D360" i="142" s="1"/>
  <c r="E63" i="142" s="1"/>
  <c r="D325" i="142"/>
  <c r="D362" i="142" s="1"/>
  <c r="E65" i="142" s="1"/>
  <c r="D331" i="142"/>
  <c r="D305" i="142"/>
  <c r="D342" i="142" s="1"/>
  <c r="E45" i="142" s="1"/>
  <c r="D329" i="142"/>
  <c r="D23" i="128"/>
  <c r="D73" i="128" s="1"/>
  <c r="D24" i="102" s="1"/>
  <c r="D308" i="142"/>
  <c r="D345" i="142" s="1"/>
  <c r="E48" i="142" s="1"/>
  <c r="D328" i="142"/>
  <c r="D365" i="142" s="1"/>
  <c r="E68" i="142" s="1"/>
  <c r="D307" i="142"/>
  <c r="D344" i="142" s="1"/>
  <c r="E47" i="142" s="1"/>
  <c r="D312" i="142"/>
  <c r="D349" i="142" s="1"/>
  <c r="E52" i="142" s="1"/>
  <c r="D313" i="142"/>
  <c r="D310" i="142"/>
  <c r="D347" i="142" s="1"/>
  <c r="E50" i="142" s="1"/>
  <c r="D326" i="142"/>
  <c r="D363" i="142" s="1"/>
  <c r="E66" i="142" s="1"/>
  <c r="E170" i="151"/>
  <c r="D350" i="151"/>
  <c r="E43" i="151"/>
  <c r="E77" i="151" s="1"/>
  <c r="E59" i="151"/>
  <c r="E93" i="151" s="1"/>
  <c r="D366" i="151"/>
  <c r="J40" i="88"/>
  <c r="I15" i="127"/>
  <c r="D213" i="86"/>
  <c r="N36" i="145"/>
  <c r="N369" i="145" s="1"/>
  <c r="N28" i="88"/>
  <c r="N27" i="127" s="1"/>
  <c r="N23" i="88"/>
  <c r="N22" i="127" s="1"/>
  <c r="N36" i="141"/>
  <c r="N369" i="141" s="1"/>
  <c r="N33" i="88"/>
  <c r="N32" i="127" s="1"/>
  <c r="N36" i="150"/>
  <c r="N369" i="150" s="1"/>
  <c r="N36" i="148"/>
  <c r="N369" i="148" s="1"/>
  <c r="N31" i="88"/>
  <c r="N30" i="127" s="1"/>
  <c r="D16" i="130"/>
  <c r="D283" i="134"/>
  <c r="D294" i="134"/>
  <c r="E165" i="146"/>
  <c r="E199" i="146"/>
  <c r="E131" i="146"/>
  <c r="E81" i="146"/>
  <c r="E102" i="146"/>
  <c r="D195" i="86"/>
  <c r="D161" i="86"/>
  <c r="D127" i="86"/>
  <c r="D103" i="86"/>
  <c r="D104" i="86" s="1"/>
  <c r="E153" i="162"/>
  <c r="E119" i="162"/>
  <c r="E187" i="162"/>
  <c r="D44" i="95"/>
  <c r="D69" i="95" s="1"/>
  <c r="D98" i="102"/>
  <c r="E186" i="162"/>
  <c r="E118" i="162"/>
  <c r="E152" i="162"/>
  <c r="E79" i="162"/>
  <c r="E83" i="162"/>
  <c r="M20" i="127"/>
  <c r="N45" i="88"/>
  <c r="N15" i="138" s="1"/>
  <c r="D220" i="86"/>
  <c r="D254" i="86" s="1"/>
  <c r="M549" i="92"/>
  <c r="M550" i="92" s="1"/>
  <c r="M580" i="92"/>
  <c r="J649" i="92"/>
  <c r="J650" i="92" s="1"/>
  <c r="J36" i="86"/>
  <c r="J369" i="86" s="1"/>
  <c r="J16" i="88"/>
  <c r="N56" i="88"/>
  <c r="N15" i="149" s="1"/>
  <c r="M31" i="127"/>
  <c r="N58" i="88"/>
  <c r="N15" i="151" s="1"/>
  <c r="M33" i="127"/>
  <c r="L580" i="92"/>
  <c r="L549" i="92"/>
  <c r="L550" i="92" s="1"/>
  <c r="E153" i="151"/>
  <c r="E187" i="151"/>
  <c r="E119" i="151"/>
  <c r="D330" i="151"/>
  <c r="E99" i="151"/>
  <c r="E84" i="151"/>
  <c r="K599" i="92"/>
  <c r="K600" i="92" s="1"/>
  <c r="K630" i="92"/>
  <c r="M32" i="127"/>
  <c r="N57" i="88"/>
  <c r="N15" i="150" s="1"/>
  <c r="N18" i="88"/>
  <c r="N17" i="127" s="1"/>
  <c r="N36" i="135"/>
  <c r="N369" i="135" s="1"/>
  <c r="N36" i="136"/>
  <c r="N369" i="136" s="1"/>
  <c r="N19" i="88"/>
  <c r="N18" i="127" s="1"/>
  <c r="N36" i="146"/>
  <c r="N369" i="146" s="1"/>
  <c r="N29" i="88"/>
  <c r="N28" i="127" s="1"/>
  <c r="D314" i="146"/>
  <c r="D332" i="146"/>
  <c r="D333" i="146" s="1"/>
  <c r="D102" i="102"/>
  <c r="D76" i="287" s="1"/>
  <c r="D48" i="95"/>
  <c r="D73" i="95" s="1"/>
  <c r="D331" i="145"/>
  <c r="D323" i="145"/>
  <c r="D360" i="145" s="1"/>
  <c r="E63" i="145" s="1"/>
  <c r="D312" i="145"/>
  <c r="D349" i="145" s="1"/>
  <c r="E52" i="145" s="1"/>
  <c r="D313" i="145"/>
  <c r="D308" i="145"/>
  <c r="D345" i="145" s="1"/>
  <c r="E48" i="145" s="1"/>
  <c r="D325" i="145"/>
  <c r="D362" i="145" s="1"/>
  <c r="E65" i="145" s="1"/>
  <c r="D328" i="145"/>
  <c r="D365" i="145" s="1"/>
  <c r="E68" i="145" s="1"/>
  <c r="D307" i="145"/>
  <c r="D344" i="145" s="1"/>
  <c r="E47" i="145" s="1"/>
  <c r="D311" i="145"/>
  <c r="D348" i="145" s="1"/>
  <c r="E51" i="145" s="1"/>
  <c r="D326" i="145"/>
  <c r="D363" i="145" s="1"/>
  <c r="E66" i="145" s="1"/>
  <c r="D304" i="145"/>
  <c r="D341" i="145" s="1"/>
  <c r="E44" i="145" s="1"/>
  <c r="D322" i="145"/>
  <c r="D359" i="145" s="1"/>
  <c r="E62" i="145" s="1"/>
  <c r="D309" i="145"/>
  <c r="D346" i="145" s="1"/>
  <c r="E49" i="145" s="1"/>
  <c r="D321" i="145"/>
  <c r="D358" i="145" s="1"/>
  <c r="E61" i="145" s="1"/>
  <c r="D324" i="145"/>
  <c r="D361" i="145" s="1"/>
  <c r="E64" i="145" s="1"/>
  <c r="D303" i="145"/>
  <c r="D340" i="145" s="1"/>
  <c r="E43" i="145" s="1"/>
  <c r="D320" i="145"/>
  <c r="D357" i="145" s="1"/>
  <c r="E60" i="145" s="1"/>
  <c r="D329" i="145"/>
  <c r="D319" i="145"/>
  <c r="D356" i="145" s="1"/>
  <c r="E59" i="145" s="1"/>
  <c r="D27" i="128"/>
  <c r="D77" i="128" s="1"/>
  <c r="D28" i="102" s="1"/>
  <c r="D305" i="145"/>
  <c r="D342" i="145" s="1"/>
  <c r="E45" i="145" s="1"/>
  <c r="D310" i="145"/>
  <c r="D347" i="145" s="1"/>
  <c r="E50" i="145" s="1"/>
  <c r="D327" i="145"/>
  <c r="D364" i="145" s="1"/>
  <c r="E67" i="145" s="1"/>
  <c r="D306" i="145"/>
  <c r="D343" i="145" s="1"/>
  <c r="E46" i="145" s="1"/>
  <c r="D366" i="162"/>
  <c r="E59" i="162"/>
  <c r="E93" i="162" s="1"/>
  <c r="E43" i="162"/>
  <c r="E77" i="162" s="1"/>
  <c r="D350" i="162"/>
  <c r="D283" i="135"/>
  <c r="D294" i="135"/>
  <c r="D17" i="130"/>
  <c r="M17" i="127"/>
  <c r="N42" i="88"/>
  <c r="N15" i="135" s="1"/>
  <c r="D283" i="139"/>
  <c r="D294" i="139"/>
  <c r="D21" i="130"/>
  <c r="N47" i="88"/>
  <c r="N15" i="141" s="1"/>
  <c r="M22" i="127"/>
  <c r="M18" i="127"/>
  <c r="N43" i="88"/>
  <c r="N15" i="136" s="1"/>
  <c r="P28" i="217"/>
  <c r="P58" i="217" s="1"/>
  <c r="H64" i="127"/>
  <c r="D304" i="141"/>
  <c r="D341" i="141" s="1"/>
  <c r="E44" i="141" s="1"/>
  <c r="D324" i="141"/>
  <c r="D361" i="141" s="1"/>
  <c r="E64" i="141" s="1"/>
  <c r="D22" i="128"/>
  <c r="D72" i="128" s="1"/>
  <c r="D23" i="102" s="1"/>
  <c r="D310" i="141"/>
  <c r="D347" i="141" s="1"/>
  <c r="E50" i="141" s="1"/>
  <c r="D322" i="141"/>
  <c r="D359" i="141" s="1"/>
  <c r="E62" i="141" s="1"/>
  <c r="D307" i="141"/>
  <c r="D344" i="141" s="1"/>
  <c r="E47" i="141" s="1"/>
  <c r="D311" i="141"/>
  <c r="D348" i="141" s="1"/>
  <c r="E51" i="141" s="1"/>
  <c r="D319" i="141"/>
  <c r="D356" i="141" s="1"/>
  <c r="E59" i="141" s="1"/>
  <c r="D312" i="141"/>
  <c r="D349" i="141" s="1"/>
  <c r="E52" i="141" s="1"/>
  <c r="D309" i="141"/>
  <c r="D346" i="141" s="1"/>
  <c r="E49" i="141" s="1"/>
  <c r="D329" i="141"/>
  <c r="D328" i="141"/>
  <c r="D365" i="141" s="1"/>
  <c r="E68" i="141" s="1"/>
  <c r="D325" i="141"/>
  <c r="D362" i="141" s="1"/>
  <c r="E65" i="141" s="1"/>
  <c r="D331" i="141"/>
  <c r="D326" i="141"/>
  <c r="D363" i="141" s="1"/>
  <c r="E66" i="141" s="1"/>
  <c r="D327" i="141"/>
  <c r="D364" i="141" s="1"/>
  <c r="E67" i="141" s="1"/>
  <c r="D306" i="141"/>
  <c r="D343" i="141" s="1"/>
  <c r="E46" i="141" s="1"/>
  <c r="D313" i="141"/>
  <c r="D323" i="141"/>
  <c r="D360" i="141" s="1"/>
  <c r="E63" i="141" s="1"/>
  <c r="D320" i="141"/>
  <c r="D357" i="141" s="1"/>
  <c r="E60" i="141" s="1"/>
  <c r="D321" i="141"/>
  <c r="D358" i="141" s="1"/>
  <c r="E61" i="141" s="1"/>
  <c r="D303" i="141"/>
  <c r="D340" i="141" s="1"/>
  <c r="D308" i="141"/>
  <c r="D345" i="141" s="1"/>
  <c r="E48" i="141" s="1"/>
  <c r="D305" i="141"/>
  <c r="D342" i="141" s="1"/>
  <c r="E45" i="141" s="1"/>
  <c r="E86" i="151"/>
  <c r="E96" i="151"/>
  <c r="D107" i="102"/>
  <c r="D53" i="95"/>
  <c r="D78" i="95" s="1"/>
  <c r="E100" i="151"/>
  <c r="D296" i="150"/>
  <c r="D371" i="150"/>
  <c r="N44" i="88"/>
  <c r="N15" i="137" s="1"/>
  <c r="M19" i="127"/>
  <c r="N17" i="88"/>
  <c r="N16" i="127" s="1"/>
  <c r="N36" i="134"/>
  <c r="N369" i="134" s="1"/>
  <c r="N36" i="144"/>
  <c r="N369" i="144" s="1"/>
  <c r="N27" i="88"/>
  <c r="N26" i="127" s="1"/>
  <c r="N20" i="88"/>
  <c r="N19" i="127" s="1"/>
  <c r="N36" i="137"/>
  <c r="N369" i="137" s="1"/>
  <c r="D327" i="147"/>
  <c r="D364" i="147" s="1"/>
  <c r="E67" i="147" s="1"/>
  <c r="D329" i="147"/>
  <c r="D321" i="147"/>
  <c r="D358" i="147" s="1"/>
  <c r="E61" i="147" s="1"/>
  <c r="D323" i="147"/>
  <c r="D360" i="147" s="1"/>
  <c r="E63" i="147" s="1"/>
  <c r="D304" i="147"/>
  <c r="D341" i="147" s="1"/>
  <c r="E44" i="147" s="1"/>
  <c r="D311" i="147"/>
  <c r="D348" i="147" s="1"/>
  <c r="E51" i="147" s="1"/>
  <c r="D325" i="147"/>
  <c r="D362" i="147" s="1"/>
  <c r="E65" i="147" s="1"/>
  <c r="D328" i="147"/>
  <c r="D365" i="147" s="1"/>
  <c r="E68" i="147" s="1"/>
  <c r="D309" i="147"/>
  <c r="D346" i="147" s="1"/>
  <c r="E49" i="147" s="1"/>
  <c r="D331" i="147"/>
  <c r="D324" i="147"/>
  <c r="D361" i="147" s="1"/>
  <c r="E64" i="147" s="1"/>
  <c r="D29" i="128"/>
  <c r="D79" i="128" s="1"/>
  <c r="D30" i="102" s="1"/>
  <c r="D312" i="147"/>
  <c r="D349" i="147" s="1"/>
  <c r="E52" i="147" s="1"/>
  <c r="D326" i="147"/>
  <c r="D363" i="147" s="1"/>
  <c r="E66" i="147" s="1"/>
  <c r="D303" i="147"/>
  <c r="D340" i="147" s="1"/>
  <c r="D310" i="147"/>
  <c r="D347" i="147" s="1"/>
  <c r="E50" i="147" s="1"/>
  <c r="D320" i="147"/>
  <c r="D357" i="147" s="1"/>
  <c r="E60" i="147" s="1"/>
  <c r="D308" i="147"/>
  <c r="D345" i="147" s="1"/>
  <c r="E48" i="147" s="1"/>
  <c r="D322" i="147"/>
  <c r="D359" i="147" s="1"/>
  <c r="E62" i="147" s="1"/>
  <c r="D306" i="147"/>
  <c r="D343" i="147" s="1"/>
  <c r="E46" i="147" s="1"/>
  <c r="D313" i="147"/>
  <c r="D319" i="147"/>
  <c r="D356" i="147" s="1"/>
  <c r="D307" i="147"/>
  <c r="D344" i="147" s="1"/>
  <c r="E47" i="147" s="1"/>
  <c r="D305" i="147"/>
  <c r="D342" i="147" s="1"/>
  <c r="E45" i="147" s="1"/>
  <c r="E85" i="146"/>
  <c r="E80" i="146"/>
  <c r="E43" i="146"/>
  <c r="E77" i="146" s="1"/>
  <c r="D350" i="146"/>
  <c r="E98" i="146"/>
  <c r="D366" i="146"/>
  <c r="E59" i="146"/>
  <c r="E93" i="146" s="1"/>
  <c r="E97" i="162"/>
  <c r="D330" i="162"/>
  <c r="E100" i="162"/>
  <c r="E101" i="162"/>
  <c r="M16" i="127"/>
  <c r="N41" i="88"/>
  <c r="N15" i="134" s="1"/>
  <c r="D320" i="144"/>
  <c r="D357" i="144" s="1"/>
  <c r="E60" i="144" s="1"/>
  <c r="D329" i="144"/>
  <c r="D304" i="144"/>
  <c r="D341" i="144" s="1"/>
  <c r="E44" i="144" s="1"/>
  <c r="D309" i="144"/>
  <c r="D346" i="144" s="1"/>
  <c r="E49" i="144" s="1"/>
  <c r="D321" i="144"/>
  <c r="D358" i="144" s="1"/>
  <c r="E61" i="144" s="1"/>
  <c r="D322" i="144"/>
  <c r="D359" i="144" s="1"/>
  <c r="E62" i="144" s="1"/>
  <c r="D327" i="144"/>
  <c r="D364" i="144" s="1"/>
  <c r="E67" i="144" s="1"/>
  <c r="D306" i="144"/>
  <c r="D343" i="144" s="1"/>
  <c r="E46" i="144" s="1"/>
  <c r="D307" i="144"/>
  <c r="D344" i="144" s="1"/>
  <c r="E47" i="144" s="1"/>
  <c r="D319" i="144"/>
  <c r="D356" i="144" s="1"/>
  <c r="D324" i="144"/>
  <c r="D361" i="144" s="1"/>
  <c r="E64" i="144" s="1"/>
  <c r="D331" i="144"/>
  <c r="D26" i="128"/>
  <c r="D76" i="128" s="1"/>
  <c r="D27" i="102" s="1"/>
  <c r="D308" i="144"/>
  <c r="D345" i="144" s="1"/>
  <c r="E48" i="144" s="1"/>
  <c r="D313" i="144"/>
  <c r="D325" i="144"/>
  <c r="D362" i="144" s="1"/>
  <c r="E65" i="144" s="1"/>
  <c r="D326" i="144"/>
  <c r="D363" i="144" s="1"/>
  <c r="E66" i="144" s="1"/>
  <c r="D305" i="144"/>
  <c r="D342" i="144" s="1"/>
  <c r="E45" i="144" s="1"/>
  <c r="D310" i="144"/>
  <c r="D347" i="144" s="1"/>
  <c r="E50" i="144" s="1"/>
  <c r="D311" i="144"/>
  <c r="D348" i="144" s="1"/>
  <c r="E51" i="144" s="1"/>
  <c r="D323" i="144"/>
  <c r="D360" i="144" s="1"/>
  <c r="E63" i="144" s="1"/>
  <c r="D328" i="144"/>
  <c r="D365" i="144" s="1"/>
  <c r="E68" i="144" s="1"/>
  <c r="D303" i="144"/>
  <c r="D340" i="144" s="1"/>
  <c r="D312" i="144"/>
  <c r="D349" i="144" s="1"/>
  <c r="E52" i="144" s="1"/>
  <c r="M21" i="127"/>
  <c r="N46" i="88"/>
  <c r="N15" i="139" s="1"/>
  <c r="L62" i="127"/>
  <c r="M30" i="127"/>
  <c r="N55" i="88"/>
  <c r="N15" i="148" s="1"/>
  <c r="G64" i="127"/>
  <c r="O28" i="217"/>
  <c r="O58" i="217" s="1"/>
  <c r="D371" i="138"/>
  <c r="D331" i="138"/>
  <c r="D296" i="138"/>
  <c r="N489" i="92"/>
  <c r="N490" i="92" s="1"/>
  <c r="A490" i="92" s="1"/>
  <c r="M23" i="127"/>
  <c r="N48" i="88"/>
  <c r="N15" i="142" s="1"/>
  <c r="N54" i="88"/>
  <c r="N15" i="147" s="1"/>
  <c r="M29" i="127"/>
  <c r="D294" i="136"/>
  <c r="D18" i="130"/>
  <c r="D283" i="136"/>
  <c r="D332" i="151"/>
  <c r="D333" i="151" s="1"/>
  <c r="D314" i="151"/>
  <c r="E82" i="151"/>
  <c r="E79" i="151"/>
  <c r="N24" i="88"/>
  <c r="N23" i="127" s="1"/>
  <c r="N36" i="142"/>
  <c r="N369" i="142" s="1"/>
  <c r="N36" i="162"/>
  <c r="N369" i="162" s="1"/>
  <c r="N25" i="88"/>
  <c r="N24" i="127" s="1"/>
  <c r="N36" i="151"/>
  <c r="N369" i="151" s="1"/>
  <c r="N34" i="88"/>
  <c r="N33" i="127" s="1"/>
  <c r="D330" i="146"/>
  <c r="E100" i="146"/>
  <c r="E95" i="146"/>
  <c r="E83" i="146"/>
  <c r="D308" i="143"/>
  <c r="D345" i="143" s="1"/>
  <c r="E48" i="143" s="1"/>
  <c r="D313" i="143"/>
  <c r="D319" i="143"/>
  <c r="D356" i="143" s="1"/>
  <c r="D321" i="143"/>
  <c r="D358" i="143" s="1"/>
  <c r="E61" i="143" s="1"/>
  <c r="D323" i="143"/>
  <c r="D360" i="143" s="1"/>
  <c r="E63" i="143" s="1"/>
  <c r="D304" i="143"/>
  <c r="D341" i="143" s="1"/>
  <c r="E44" i="143" s="1"/>
  <c r="D311" i="143"/>
  <c r="D348" i="143" s="1"/>
  <c r="E51" i="143" s="1"/>
  <c r="D325" i="143"/>
  <c r="D362" i="143" s="1"/>
  <c r="E65" i="143" s="1"/>
  <c r="D328" i="143"/>
  <c r="D365" i="143" s="1"/>
  <c r="E68" i="143" s="1"/>
  <c r="D309" i="143"/>
  <c r="D346" i="143" s="1"/>
  <c r="E49" i="143" s="1"/>
  <c r="D331" i="143"/>
  <c r="D324" i="143"/>
  <c r="D361" i="143" s="1"/>
  <c r="E64" i="143" s="1"/>
  <c r="D305" i="143"/>
  <c r="D342" i="143" s="1"/>
  <c r="E45" i="143" s="1"/>
  <c r="D25" i="128"/>
  <c r="D75" i="128" s="1"/>
  <c r="D26" i="102" s="1"/>
  <c r="D312" i="143"/>
  <c r="D349" i="143" s="1"/>
  <c r="E52" i="143" s="1"/>
  <c r="D326" i="143"/>
  <c r="D363" i="143" s="1"/>
  <c r="E66" i="143" s="1"/>
  <c r="D303" i="143"/>
  <c r="D340" i="143" s="1"/>
  <c r="D310" i="143"/>
  <c r="D347" i="143" s="1"/>
  <c r="E50" i="143" s="1"/>
  <c r="E84" i="143" s="1"/>
  <c r="D320" i="143"/>
  <c r="D357" i="143" s="1"/>
  <c r="E60" i="143" s="1"/>
  <c r="D327" i="143"/>
  <c r="D364" i="143" s="1"/>
  <c r="E67" i="143" s="1"/>
  <c r="D322" i="143"/>
  <c r="D359" i="143" s="1"/>
  <c r="E62" i="143" s="1"/>
  <c r="D329" i="143"/>
  <c r="D306" i="143"/>
  <c r="D343" i="143" s="1"/>
  <c r="E46" i="143" s="1"/>
  <c r="D307" i="143"/>
  <c r="D344" i="143" s="1"/>
  <c r="E47" i="143" s="1"/>
  <c r="D162" i="86"/>
  <c r="D196" i="86"/>
  <c r="D128" i="86"/>
  <c r="E197" i="162"/>
  <c r="E129" i="162"/>
  <c r="E163" i="162"/>
  <c r="E99" i="162"/>
  <c r="D332" i="162"/>
  <c r="D333" i="162" s="1"/>
  <c r="D314" i="162"/>
  <c r="E86" i="162"/>
  <c r="E81" i="162"/>
  <c r="N52" i="88"/>
  <c r="N15" i="145" s="1"/>
  <c r="M27" i="127"/>
  <c r="D112" i="86"/>
  <c r="D121" i="86" s="1"/>
  <c r="D180" i="86"/>
  <c r="D189" i="86" s="1"/>
  <c r="D146" i="86"/>
  <c r="D155" i="86" s="1"/>
  <c r="D290" i="86"/>
  <c r="D54" i="86"/>
  <c r="D19" i="130"/>
  <c r="D283" i="137"/>
  <c r="D294" i="137"/>
  <c r="M25" i="127"/>
  <c r="N50" i="88"/>
  <c r="N15" i="143" s="1"/>
  <c r="D320" i="149"/>
  <c r="D357" i="149" s="1"/>
  <c r="E60" i="149" s="1"/>
  <c r="D307" i="149"/>
  <c r="D344" i="149" s="1"/>
  <c r="E47" i="149" s="1"/>
  <c r="D328" i="149"/>
  <c r="D365" i="149" s="1"/>
  <c r="E68" i="149" s="1"/>
  <c r="D331" i="149"/>
  <c r="D308" i="149"/>
  <c r="D345" i="149" s="1"/>
  <c r="E48" i="149" s="1"/>
  <c r="D311" i="149"/>
  <c r="D348" i="149" s="1"/>
  <c r="E51" i="149" s="1"/>
  <c r="D324" i="149"/>
  <c r="D361" i="149" s="1"/>
  <c r="E64" i="149" s="1"/>
  <c r="D321" i="149"/>
  <c r="D358" i="149" s="1"/>
  <c r="E61" i="149" s="1"/>
  <c r="D310" i="149"/>
  <c r="D347" i="149" s="1"/>
  <c r="E50" i="149" s="1"/>
  <c r="D325" i="149"/>
  <c r="D362" i="149" s="1"/>
  <c r="E65" i="149" s="1"/>
  <c r="D31" i="128"/>
  <c r="D81" i="128" s="1"/>
  <c r="D32" i="102" s="1"/>
  <c r="D306" i="149"/>
  <c r="D343" i="149" s="1"/>
  <c r="E46" i="149" s="1"/>
  <c r="D309" i="149"/>
  <c r="D346" i="149" s="1"/>
  <c r="E49" i="149" s="1"/>
  <c r="E83" i="149" s="1"/>
  <c r="E185" i="149" s="1"/>
  <c r="D323" i="149"/>
  <c r="D360" i="149" s="1"/>
  <c r="E63" i="149" s="1"/>
  <c r="D313" i="149"/>
  <c r="D326" i="149"/>
  <c r="D363" i="149" s="1"/>
  <c r="E66" i="149" s="1"/>
  <c r="D305" i="149"/>
  <c r="D342" i="149" s="1"/>
  <c r="E45" i="149" s="1"/>
  <c r="D304" i="149"/>
  <c r="D341" i="149" s="1"/>
  <c r="E44" i="149" s="1"/>
  <c r="D322" i="149"/>
  <c r="D359" i="149" s="1"/>
  <c r="E62" i="149" s="1"/>
  <c r="D303" i="149"/>
  <c r="D340" i="149" s="1"/>
  <c r="D312" i="149"/>
  <c r="D349" i="149" s="1"/>
  <c r="E52" i="149" s="1"/>
  <c r="D319" i="149"/>
  <c r="D356" i="149" s="1"/>
  <c r="D327" i="149"/>
  <c r="D364" i="149" s="1"/>
  <c r="E67" i="149" s="1"/>
  <c r="D329" i="149"/>
  <c r="D324" i="148"/>
  <c r="D361" i="148" s="1"/>
  <c r="E64" i="148" s="1"/>
  <c r="D325" i="148"/>
  <c r="D362" i="148" s="1"/>
  <c r="E65" i="148" s="1"/>
  <c r="D310" i="148"/>
  <c r="D347" i="148" s="1"/>
  <c r="E50" i="148" s="1"/>
  <c r="D322" i="148"/>
  <c r="D359" i="148" s="1"/>
  <c r="E62" i="148" s="1"/>
  <c r="D323" i="148"/>
  <c r="D360" i="148" s="1"/>
  <c r="E63" i="148" s="1"/>
  <c r="D319" i="148"/>
  <c r="D356" i="148" s="1"/>
  <c r="E59" i="148" s="1"/>
  <c r="D331" i="148"/>
  <c r="D305" i="148"/>
  <c r="D342" i="148" s="1"/>
  <c r="E45" i="148" s="1"/>
  <c r="D309" i="148"/>
  <c r="D346" i="148" s="1"/>
  <c r="E49" i="148" s="1"/>
  <c r="D320" i="148"/>
  <c r="D357" i="148" s="1"/>
  <c r="E60" i="148" s="1"/>
  <c r="D329" i="148"/>
  <c r="D304" i="148"/>
  <c r="D341" i="148" s="1"/>
  <c r="E44" i="148" s="1"/>
  <c r="D307" i="148"/>
  <c r="D344" i="148" s="1"/>
  <c r="E47" i="148" s="1"/>
  <c r="D312" i="148"/>
  <c r="D349" i="148" s="1"/>
  <c r="E52" i="148" s="1"/>
  <c r="D326" i="148"/>
  <c r="D363" i="148" s="1"/>
  <c r="E66" i="148" s="1"/>
  <c r="D327" i="148"/>
  <c r="D364" i="148" s="1"/>
  <c r="E67" i="148" s="1"/>
  <c r="D306" i="148"/>
  <c r="D343" i="148" s="1"/>
  <c r="E46" i="148" s="1"/>
  <c r="D311" i="148"/>
  <c r="D348" i="148" s="1"/>
  <c r="E51" i="148" s="1"/>
  <c r="D321" i="148"/>
  <c r="D358" i="148" s="1"/>
  <c r="E61" i="148" s="1"/>
  <c r="D30" i="128"/>
  <c r="D80" i="128" s="1"/>
  <c r="D31" i="102" s="1"/>
  <c r="D303" i="148"/>
  <c r="D340" i="148" s="1"/>
  <c r="E43" i="148" s="1"/>
  <c r="D308" i="148"/>
  <c r="D345" i="148" s="1"/>
  <c r="E48" i="148" s="1"/>
  <c r="D313" i="148"/>
  <c r="D328" i="148"/>
  <c r="D365" i="148" s="1"/>
  <c r="E68" i="148" s="1"/>
  <c r="E102" i="148" s="1"/>
  <c r="E136" i="148" s="1"/>
  <c r="N516" i="92"/>
  <c r="N517" i="92" s="1"/>
  <c r="O517" i="92" s="1"/>
  <c r="A517" i="92" s="1"/>
  <c r="N530" i="92"/>
  <c r="E204" i="151" l="1"/>
  <c r="E101" i="143"/>
  <c r="E204" i="162"/>
  <c r="E148" i="151"/>
  <c r="E114" i="151"/>
  <c r="E170" i="162"/>
  <c r="E102" i="142"/>
  <c r="E170" i="142" s="1"/>
  <c r="E83" i="145"/>
  <c r="E185" i="145" s="1"/>
  <c r="E199" i="151"/>
  <c r="E165" i="151"/>
  <c r="E100" i="143"/>
  <c r="E202" i="143" s="1"/>
  <c r="E86" i="144"/>
  <c r="E154" i="144" s="1"/>
  <c r="E96" i="147"/>
  <c r="E130" i="147" s="1"/>
  <c r="E86" i="143"/>
  <c r="E154" i="143" s="1"/>
  <c r="E95" i="144"/>
  <c r="E197" i="144" s="1"/>
  <c r="E100" i="145"/>
  <c r="E202" i="145" s="1"/>
  <c r="E148" i="162"/>
  <c r="E114" i="162"/>
  <c r="E147" i="146"/>
  <c r="E150" i="162"/>
  <c r="E116" i="162"/>
  <c r="E113" i="146"/>
  <c r="E184" i="146"/>
  <c r="E79" i="142"/>
  <c r="E181" i="142" s="1"/>
  <c r="E116" i="146"/>
  <c r="E117" i="149"/>
  <c r="E115" i="151"/>
  <c r="E118" i="146"/>
  <c r="E200" i="151"/>
  <c r="E183" i="151"/>
  <c r="E133" i="146"/>
  <c r="E186" i="146"/>
  <c r="E201" i="146"/>
  <c r="E166" i="151"/>
  <c r="E81" i="142"/>
  <c r="E183" i="142" s="1"/>
  <c r="E97" i="142"/>
  <c r="E131" i="142" s="1"/>
  <c r="E169" i="146"/>
  <c r="E198" i="162"/>
  <c r="E97" i="141"/>
  <c r="E131" i="141" s="1"/>
  <c r="E94" i="151"/>
  <c r="E196" i="151" s="1"/>
  <c r="E169" i="151"/>
  <c r="E151" i="149"/>
  <c r="E82" i="148"/>
  <c r="E116" i="148" s="1"/>
  <c r="E85" i="148"/>
  <c r="E187" i="148" s="1"/>
  <c r="E94" i="146"/>
  <c r="E103" i="146" s="1"/>
  <c r="E104" i="146" s="1"/>
  <c r="E81" i="147"/>
  <c r="E183" i="147" s="1"/>
  <c r="E98" i="147"/>
  <c r="E132" i="147" s="1"/>
  <c r="E79" i="141"/>
  <c r="E101" i="145"/>
  <c r="E203" i="145" s="1"/>
  <c r="E98" i="145"/>
  <c r="E166" i="145" s="1"/>
  <c r="E101" i="148"/>
  <c r="E203" i="148" s="1"/>
  <c r="E97" i="144"/>
  <c r="E131" i="144" s="1"/>
  <c r="E132" i="162"/>
  <c r="E197" i="151"/>
  <c r="E135" i="146"/>
  <c r="E130" i="162"/>
  <c r="E120" i="146"/>
  <c r="E135" i="151"/>
  <c r="E95" i="149"/>
  <c r="E163" i="149" s="1"/>
  <c r="E188" i="146"/>
  <c r="E86" i="142"/>
  <c r="E120" i="142" s="1"/>
  <c r="E99" i="142"/>
  <c r="E167" i="142" s="1"/>
  <c r="E100" i="141"/>
  <c r="E134" i="141" s="1"/>
  <c r="E81" i="143"/>
  <c r="E115" i="143" s="1"/>
  <c r="E200" i="162"/>
  <c r="E163" i="151"/>
  <c r="E151" i="151"/>
  <c r="E164" i="146"/>
  <c r="E100" i="144"/>
  <c r="E168" i="144" s="1"/>
  <c r="E81" i="144"/>
  <c r="E115" i="144" s="1"/>
  <c r="E84" i="144"/>
  <c r="E118" i="144" s="1"/>
  <c r="D350" i="141"/>
  <c r="D351" i="141" s="1"/>
  <c r="D330" i="149"/>
  <c r="E100" i="149"/>
  <c r="E202" i="149" s="1"/>
  <c r="E80" i="143"/>
  <c r="E148" i="143" s="1"/>
  <c r="E78" i="146"/>
  <c r="E146" i="146" s="1"/>
  <c r="D366" i="141"/>
  <c r="E69" i="141" s="1"/>
  <c r="E70" i="141" s="1"/>
  <c r="D366" i="148"/>
  <c r="E69" i="148" s="1"/>
  <c r="E70" i="148" s="1"/>
  <c r="E95" i="148"/>
  <c r="E100" i="148"/>
  <c r="E168" i="148" s="1"/>
  <c r="E101" i="149"/>
  <c r="E203" i="149" s="1"/>
  <c r="E96" i="149"/>
  <c r="E130" i="149" s="1"/>
  <c r="E102" i="144"/>
  <c r="E204" i="144" s="1"/>
  <c r="E79" i="144"/>
  <c r="E113" i="144" s="1"/>
  <c r="E79" i="147"/>
  <c r="E181" i="147" s="1"/>
  <c r="E80" i="145"/>
  <c r="E148" i="145" s="1"/>
  <c r="E198" i="146"/>
  <c r="E100" i="142"/>
  <c r="E202" i="142" s="1"/>
  <c r="D350" i="148"/>
  <c r="D351" i="148" s="1"/>
  <c r="E94" i="162"/>
  <c r="E196" i="162" s="1"/>
  <c r="E86" i="145"/>
  <c r="E117" i="151"/>
  <c r="E84" i="142"/>
  <c r="E118" i="142" s="1"/>
  <c r="E43" i="141"/>
  <c r="E78" i="141" s="1"/>
  <c r="D366" i="145"/>
  <c r="E69" i="145" s="1"/>
  <c r="E70" i="145" s="1"/>
  <c r="D350" i="145"/>
  <c r="E53" i="145" s="1"/>
  <c r="E80" i="148"/>
  <c r="E114" i="148" s="1"/>
  <c r="E97" i="148"/>
  <c r="E165" i="148" s="1"/>
  <c r="E79" i="149"/>
  <c r="E147" i="149" s="1"/>
  <c r="E82" i="149"/>
  <c r="E184" i="149" s="1"/>
  <c r="E96" i="143"/>
  <c r="E198" i="143" s="1"/>
  <c r="E79" i="143"/>
  <c r="E181" i="143" s="1"/>
  <c r="E85" i="144"/>
  <c r="E119" i="144" s="1"/>
  <c r="E99" i="144"/>
  <c r="E167" i="144" s="1"/>
  <c r="E80" i="144"/>
  <c r="E182" i="144" s="1"/>
  <c r="E83" i="144"/>
  <c r="E185" i="144" s="1"/>
  <c r="E82" i="147"/>
  <c r="E184" i="147" s="1"/>
  <c r="E100" i="147"/>
  <c r="E168" i="147" s="1"/>
  <c r="E85" i="147"/>
  <c r="E153" i="147" s="1"/>
  <c r="E82" i="141"/>
  <c r="E85" i="141"/>
  <c r="E84" i="145"/>
  <c r="E95" i="145"/>
  <c r="E98" i="149"/>
  <c r="E132" i="149" s="1"/>
  <c r="D330" i="145"/>
  <c r="E97" i="145"/>
  <c r="E231" i="162"/>
  <c r="E265" i="162" s="1"/>
  <c r="E98" i="143"/>
  <c r="E132" i="143" s="1"/>
  <c r="E86" i="147"/>
  <c r="E154" i="147" s="1"/>
  <c r="E81" i="141"/>
  <c r="D156" i="86"/>
  <c r="D122" i="86"/>
  <c r="D190" i="86"/>
  <c r="E81" i="148"/>
  <c r="E83" i="148"/>
  <c r="E98" i="148"/>
  <c r="E84" i="149"/>
  <c r="D350" i="143"/>
  <c r="E43" i="143"/>
  <c r="E77" i="143" s="1"/>
  <c r="E102" i="143"/>
  <c r="E97" i="143"/>
  <c r="E82" i="143"/>
  <c r="D296" i="136"/>
  <c r="D331" i="136"/>
  <c r="D371" i="136"/>
  <c r="D46" i="95"/>
  <c r="D71" i="95" s="1"/>
  <c r="D100" i="102"/>
  <c r="E168" i="162"/>
  <c r="E202" i="162"/>
  <c r="E134" i="162"/>
  <c r="D368" i="146"/>
  <c r="D370" i="146" s="1"/>
  <c r="D351" i="146"/>
  <c r="E53" i="146"/>
  <c r="D350" i="147"/>
  <c r="E43" i="147"/>
  <c r="E77" i="147" s="1"/>
  <c r="E99" i="147"/>
  <c r="E95" i="147"/>
  <c r="N62" i="127"/>
  <c r="D322" i="150"/>
  <c r="D359" i="150" s="1"/>
  <c r="E62" i="150" s="1"/>
  <c r="D324" i="150"/>
  <c r="D361" i="150" s="1"/>
  <c r="E64" i="150" s="1"/>
  <c r="D310" i="150"/>
  <c r="D347" i="150" s="1"/>
  <c r="E50" i="150" s="1"/>
  <c r="D304" i="150"/>
  <c r="D341" i="150" s="1"/>
  <c r="E44" i="150" s="1"/>
  <c r="D303" i="150"/>
  <c r="D340" i="150" s="1"/>
  <c r="D32" i="128"/>
  <c r="D82" i="128" s="1"/>
  <c r="D33" i="102" s="1"/>
  <c r="D311" i="150"/>
  <c r="D348" i="150" s="1"/>
  <c r="E51" i="150" s="1"/>
  <c r="D320" i="150"/>
  <c r="D357" i="150" s="1"/>
  <c r="E60" i="150" s="1"/>
  <c r="D327" i="150"/>
  <c r="D364" i="150" s="1"/>
  <c r="E67" i="150" s="1"/>
  <c r="D306" i="150"/>
  <c r="D343" i="150" s="1"/>
  <c r="E46" i="150" s="1"/>
  <c r="D329" i="150"/>
  <c r="D307" i="150"/>
  <c r="D344" i="150" s="1"/>
  <c r="E47" i="150" s="1"/>
  <c r="D313" i="150"/>
  <c r="D321" i="150"/>
  <c r="D358" i="150" s="1"/>
  <c r="E61" i="150" s="1"/>
  <c r="D326" i="150"/>
  <c r="D363" i="150" s="1"/>
  <c r="E66" i="150" s="1"/>
  <c r="D328" i="150"/>
  <c r="D365" i="150" s="1"/>
  <c r="E68" i="150" s="1"/>
  <c r="D309" i="150"/>
  <c r="D346" i="150" s="1"/>
  <c r="E49" i="150" s="1"/>
  <c r="D319" i="150"/>
  <c r="D356" i="150" s="1"/>
  <c r="D325" i="150"/>
  <c r="D362" i="150" s="1"/>
  <c r="E65" i="150" s="1"/>
  <c r="D312" i="150"/>
  <c r="D349" i="150" s="1"/>
  <c r="E52" i="150" s="1"/>
  <c r="D305" i="150"/>
  <c r="D342" i="150" s="1"/>
  <c r="E45" i="150" s="1"/>
  <c r="D308" i="150"/>
  <c r="D345" i="150" s="1"/>
  <c r="E48" i="150" s="1"/>
  <c r="D331" i="150"/>
  <c r="D323" i="150"/>
  <c r="D360" i="150" s="1"/>
  <c r="E63" i="150" s="1"/>
  <c r="E101" i="141"/>
  <c r="E102" i="141"/>
  <c r="E84" i="141"/>
  <c r="D296" i="135"/>
  <c r="D371" i="135"/>
  <c r="D331" i="135"/>
  <c r="E69" i="162"/>
  <c r="E70" i="162" s="1"/>
  <c r="D367" i="162"/>
  <c r="D47" i="95"/>
  <c r="D72" i="95" s="1"/>
  <c r="D101" i="102"/>
  <c r="E96" i="145"/>
  <c r="E81" i="145"/>
  <c r="D332" i="145"/>
  <c r="D333" i="145" s="1"/>
  <c r="D314" i="145"/>
  <c r="E147" i="162"/>
  <c r="E181" i="162"/>
  <c r="E113" i="162"/>
  <c r="D171" i="86"/>
  <c r="D172" i="86" s="1"/>
  <c r="D331" i="134"/>
  <c r="D296" i="134"/>
  <c r="D371" i="134"/>
  <c r="D367" i="151"/>
  <c r="E69" i="151"/>
  <c r="E70" i="151" s="1"/>
  <c r="E238" i="151"/>
  <c r="E272" i="151" s="1"/>
  <c r="D97" i="102"/>
  <c r="D43" i="95"/>
  <c r="D68" i="95" s="1"/>
  <c r="E43" i="142"/>
  <c r="D350" i="142"/>
  <c r="E83" i="142"/>
  <c r="E204" i="148"/>
  <c r="E170" i="148"/>
  <c r="D104" i="102"/>
  <c r="D50" i="95"/>
  <c r="D75" i="95" s="1"/>
  <c r="E79" i="148"/>
  <c r="E96" i="148"/>
  <c r="E43" i="149"/>
  <c r="D350" i="149"/>
  <c r="E81" i="149"/>
  <c r="E80" i="149"/>
  <c r="E183" i="162"/>
  <c r="E115" i="162"/>
  <c r="E149" i="162"/>
  <c r="E169" i="143"/>
  <c r="E135" i="143"/>
  <c r="E203" i="143"/>
  <c r="E99" i="143"/>
  <c r="E95" i="143"/>
  <c r="E185" i="146"/>
  <c r="E117" i="146"/>
  <c r="E151" i="146"/>
  <c r="E161" i="146"/>
  <c r="E195" i="146"/>
  <c r="E127" i="146"/>
  <c r="E111" i="146"/>
  <c r="E145" i="146"/>
  <c r="E179" i="146"/>
  <c r="E114" i="146"/>
  <c r="E148" i="146"/>
  <c r="E182" i="146"/>
  <c r="D366" i="147"/>
  <c r="E59" i="147"/>
  <c r="E93" i="147" s="1"/>
  <c r="D330" i="147"/>
  <c r="E202" i="151"/>
  <c r="E168" i="151"/>
  <c r="E134" i="151"/>
  <c r="D330" i="141"/>
  <c r="D42" i="95"/>
  <c r="D67" i="95" s="1"/>
  <c r="D96" i="102"/>
  <c r="E53" i="162"/>
  <c r="D368" i="162"/>
  <c r="D370" i="162" s="1"/>
  <c r="D351" i="162"/>
  <c r="E102" i="145"/>
  <c r="E118" i="151"/>
  <c r="E186" i="151"/>
  <c r="E152" i="151"/>
  <c r="D229" i="86"/>
  <c r="D205" i="86"/>
  <c r="D206" i="86" s="1"/>
  <c r="I34" i="127"/>
  <c r="I63" i="127"/>
  <c r="E127" i="151"/>
  <c r="E161" i="151"/>
  <c r="E195" i="151"/>
  <c r="D330" i="142"/>
  <c r="E98" i="142"/>
  <c r="D332" i="148"/>
  <c r="D333" i="148" s="1"/>
  <c r="D314" i="148"/>
  <c r="D330" i="148"/>
  <c r="E84" i="148"/>
  <c r="D332" i="149"/>
  <c r="D333" i="149" s="1"/>
  <c r="D314" i="149"/>
  <c r="D105" i="102"/>
  <c r="D51" i="95"/>
  <c r="D76" i="95" s="1"/>
  <c r="E102" i="149"/>
  <c r="D214" i="86"/>
  <c r="D248" i="86" s="1"/>
  <c r="E188" i="162"/>
  <c r="E154" i="162"/>
  <c r="E120" i="162"/>
  <c r="E201" i="162"/>
  <c r="E133" i="162"/>
  <c r="E167" i="162"/>
  <c r="E85" i="143"/>
  <c r="E59" i="143"/>
  <c r="E93" i="143" s="1"/>
  <c r="D366" i="143"/>
  <c r="E163" i="146"/>
  <c r="E197" i="146"/>
  <c r="E129" i="146"/>
  <c r="E147" i="151"/>
  <c r="E113" i="151"/>
  <c r="E181" i="151"/>
  <c r="E116" i="151"/>
  <c r="E150" i="151"/>
  <c r="E184" i="151"/>
  <c r="D20" i="128"/>
  <c r="D70" i="128" s="1"/>
  <c r="D21" i="102" s="1"/>
  <c r="D306" i="138"/>
  <c r="D343" i="138" s="1"/>
  <c r="E46" i="138" s="1"/>
  <c r="D309" i="138"/>
  <c r="D346" i="138" s="1"/>
  <c r="E49" i="138" s="1"/>
  <c r="D319" i="138"/>
  <c r="D326" i="138"/>
  <c r="D363" i="138" s="1"/>
  <c r="E66" i="138" s="1"/>
  <c r="D303" i="138"/>
  <c r="D325" i="138"/>
  <c r="D362" i="138" s="1"/>
  <c r="E65" i="138" s="1"/>
  <c r="D328" i="138"/>
  <c r="D365" i="138" s="1"/>
  <c r="E68" i="138" s="1"/>
  <c r="D305" i="138"/>
  <c r="D342" i="138" s="1"/>
  <c r="E45" i="138" s="1"/>
  <c r="D312" i="138"/>
  <c r="D349" i="138" s="1"/>
  <c r="E52" i="138" s="1"/>
  <c r="D322" i="138"/>
  <c r="D359" i="138" s="1"/>
  <c r="E62" i="138" s="1"/>
  <c r="D321" i="138"/>
  <c r="D358" i="138" s="1"/>
  <c r="E61" i="138" s="1"/>
  <c r="D324" i="138"/>
  <c r="D361" i="138" s="1"/>
  <c r="E64" i="138" s="1"/>
  <c r="D327" i="138"/>
  <c r="D364" i="138" s="1"/>
  <c r="E67" i="138" s="1"/>
  <c r="D308" i="138"/>
  <c r="D345" i="138" s="1"/>
  <c r="E48" i="138" s="1"/>
  <c r="D311" i="138"/>
  <c r="D348" i="138" s="1"/>
  <c r="E51" i="138" s="1"/>
  <c r="D310" i="138"/>
  <c r="D347" i="138" s="1"/>
  <c r="E50" i="138" s="1"/>
  <c r="D320" i="138"/>
  <c r="D357" i="138" s="1"/>
  <c r="E60" i="138" s="1"/>
  <c r="D323" i="138"/>
  <c r="D360" i="138" s="1"/>
  <c r="E63" i="138" s="1"/>
  <c r="D304" i="138"/>
  <c r="D341" i="138" s="1"/>
  <c r="E44" i="138" s="1"/>
  <c r="D307" i="138"/>
  <c r="D344" i="138" s="1"/>
  <c r="E47" i="138" s="1"/>
  <c r="E43" i="144"/>
  <c r="E77" i="144" s="1"/>
  <c r="D350" i="144"/>
  <c r="D332" i="144"/>
  <c r="D333" i="144" s="1"/>
  <c r="D314" i="144"/>
  <c r="E98" i="144"/>
  <c r="E101" i="144"/>
  <c r="M62" i="127"/>
  <c r="E165" i="162"/>
  <c r="E131" i="162"/>
  <c r="E199" i="162"/>
  <c r="D367" i="146"/>
  <c r="E69" i="146"/>
  <c r="E70" i="146" s="1"/>
  <c r="E187" i="146"/>
  <c r="E119" i="146"/>
  <c r="E153" i="146"/>
  <c r="D332" i="147"/>
  <c r="D333" i="147" s="1"/>
  <c r="D314" i="147"/>
  <c r="E83" i="147"/>
  <c r="E101" i="147"/>
  <c r="D332" i="141"/>
  <c r="D333" i="141" s="1"/>
  <c r="D314" i="141"/>
  <c r="E83" i="141"/>
  <c r="E98" i="141"/>
  <c r="E179" i="162"/>
  <c r="E111" i="162"/>
  <c r="E145" i="162"/>
  <c r="E78" i="162"/>
  <c r="E99" i="145"/>
  <c r="E133" i="151"/>
  <c r="E167" i="151"/>
  <c r="E201" i="151"/>
  <c r="L630" i="92"/>
  <c r="L599" i="92"/>
  <c r="L600" i="92" s="1"/>
  <c r="M630" i="92"/>
  <c r="M599" i="92"/>
  <c r="M600" i="92" s="1"/>
  <c r="E220" i="162"/>
  <c r="E254" i="162" s="1"/>
  <c r="E204" i="146"/>
  <c r="E136" i="146"/>
  <c r="E170" i="146"/>
  <c r="E233" i="146"/>
  <c r="E267" i="146" s="1"/>
  <c r="J15" i="86"/>
  <c r="E145" i="151"/>
  <c r="E179" i="151"/>
  <c r="E111" i="151"/>
  <c r="E101" i="142"/>
  <c r="E59" i="142"/>
  <c r="D366" i="142"/>
  <c r="E85" i="142"/>
  <c r="N580" i="92"/>
  <c r="N549" i="92"/>
  <c r="N550" i="92" s="1"/>
  <c r="A550" i="92" s="1"/>
  <c r="E86" i="148"/>
  <c r="E99" i="148"/>
  <c r="E59" i="149"/>
  <c r="D366" i="149"/>
  <c r="E97" i="149"/>
  <c r="E99" i="149"/>
  <c r="E86" i="149"/>
  <c r="E85" i="149"/>
  <c r="D331" i="137"/>
  <c r="D296" i="137"/>
  <c r="D371" i="137"/>
  <c r="D230" i="86"/>
  <c r="D264" i="86" s="1"/>
  <c r="D330" i="143"/>
  <c r="E186" i="143"/>
  <c r="E118" i="143"/>
  <c r="E152" i="143"/>
  <c r="D99" i="102"/>
  <c r="D45" i="95"/>
  <c r="D70" i="95" s="1"/>
  <c r="E83" i="143"/>
  <c r="D332" i="143"/>
  <c r="D333" i="143" s="1"/>
  <c r="D314" i="143"/>
  <c r="E168" i="146"/>
  <c r="E134" i="146"/>
  <c r="E202" i="146"/>
  <c r="E82" i="144"/>
  <c r="E59" i="144"/>
  <c r="E93" i="144" s="1"/>
  <c r="D366" i="144"/>
  <c r="E96" i="144"/>
  <c r="D330" i="144"/>
  <c r="E203" i="162"/>
  <c r="E135" i="162"/>
  <c r="E169" i="162"/>
  <c r="E200" i="146"/>
  <c r="E132" i="146"/>
  <c r="E166" i="146"/>
  <c r="E80" i="147"/>
  <c r="E84" i="147"/>
  <c r="D103" i="102"/>
  <c r="D49" i="95"/>
  <c r="D74" i="95" s="1"/>
  <c r="E102" i="147"/>
  <c r="E97" i="147"/>
  <c r="E164" i="151"/>
  <c r="E130" i="151"/>
  <c r="E198" i="151"/>
  <c r="E188" i="151"/>
  <c r="E154" i="151"/>
  <c r="E120" i="151"/>
  <c r="E95" i="141"/>
  <c r="E80" i="141"/>
  <c r="E99" i="141"/>
  <c r="E86" i="141"/>
  <c r="E96" i="141"/>
  <c r="D296" i="139"/>
  <c r="D371" i="139"/>
  <c r="D331" i="139"/>
  <c r="E127" i="162"/>
  <c r="E161" i="162"/>
  <c r="E195" i="162"/>
  <c r="E79" i="145"/>
  <c r="E85" i="145"/>
  <c r="E82" i="145"/>
  <c r="K16" i="88"/>
  <c r="K649" i="92"/>
  <c r="K650" i="92" s="1"/>
  <c r="K36" i="86"/>
  <c r="K369" i="86" s="1"/>
  <c r="E221" i="151"/>
  <c r="E255" i="151" s="1"/>
  <c r="J15" i="127"/>
  <c r="K40" i="88"/>
  <c r="E151" i="162"/>
  <c r="E185" i="162"/>
  <c r="E117" i="162"/>
  <c r="E221" i="162"/>
  <c r="E255" i="162" s="1"/>
  <c r="D137" i="86"/>
  <c r="D138" i="86" s="1"/>
  <c r="E149" i="146"/>
  <c r="E183" i="146"/>
  <c r="E115" i="146"/>
  <c r="D247" i="86"/>
  <c r="E78" i="151"/>
  <c r="D351" i="151"/>
  <c r="D368" i="151"/>
  <c r="D370" i="151" s="1"/>
  <c r="E53" i="151"/>
  <c r="D332" i="142"/>
  <c r="D333" i="142" s="1"/>
  <c r="D314" i="142"/>
  <c r="E82" i="142"/>
  <c r="E164" i="142"/>
  <c r="E130" i="142"/>
  <c r="E198" i="142"/>
  <c r="E80" i="142"/>
  <c r="E95" i="142"/>
  <c r="E77" i="145"/>
  <c r="E78" i="145"/>
  <c r="E93" i="145"/>
  <c r="E94" i="145"/>
  <c r="E77" i="148"/>
  <c r="E78" i="148"/>
  <c r="E93" i="148"/>
  <c r="E94" i="148"/>
  <c r="E93" i="141"/>
  <c r="E94" i="141"/>
  <c r="E151" i="145" l="1"/>
  <c r="E216" i="151"/>
  <c r="E250" i="151" s="1"/>
  <c r="E117" i="145"/>
  <c r="E238" i="162"/>
  <c r="E272" i="162" s="1"/>
  <c r="E168" i="143"/>
  <c r="E233" i="151"/>
  <c r="E267" i="151" s="1"/>
  <c r="E136" i="142"/>
  <c r="E134" i="143"/>
  <c r="E204" i="142"/>
  <c r="E120" i="144"/>
  <c r="E188" i="144"/>
  <c r="E97" i="138"/>
  <c r="E199" i="138" s="1"/>
  <c r="E188" i="143"/>
  <c r="E120" i="143"/>
  <c r="E85" i="150"/>
  <c r="E119" i="150" s="1"/>
  <c r="E198" i="147"/>
  <c r="E164" i="147"/>
  <c r="E237" i="146"/>
  <c r="E271" i="146" s="1"/>
  <c r="E168" i="145"/>
  <c r="E163" i="144"/>
  <c r="E129" i="144"/>
  <c r="E216" i="162"/>
  <c r="E250" i="162" s="1"/>
  <c r="E134" i="145"/>
  <c r="E218" i="162"/>
  <c r="E252" i="162" s="1"/>
  <c r="D367" i="148"/>
  <c r="E119" i="147"/>
  <c r="E148" i="144"/>
  <c r="E128" i="151"/>
  <c r="E137" i="151" s="1"/>
  <c r="E138" i="151" s="1"/>
  <c r="E149" i="144"/>
  <c r="E218" i="146"/>
  <c r="E252" i="146" s="1"/>
  <c r="E220" i="146"/>
  <c r="E254" i="146" s="1"/>
  <c r="E162" i="162"/>
  <c r="E171" i="162" s="1"/>
  <c r="E172" i="162" s="1"/>
  <c r="E78" i="147"/>
  <c r="E146" i="147" s="1"/>
  <c r="E217" i="151"/>
  <c r="E251" i="151" s="1"/>
  <c r="E215" i="146"/>
  <c r="E249" i="146" s="1"/>
  <c r="E182" i="145"/>
  <c r="E113" i="147"/>
  <c r="E202" i="144"/>
  <c r="E197" i="149"/>
  <c r="E219" i="149"/>
  <c r="E253" i="149" s="1"/>
  <c r="E78" i="143"/>
  <c r="E146" i="143" s="1"/>
  <c r="E200" i="149"/>
  <c r="E153" i="144"/>
  <c r="E129" i="149"/>
  <c r="E135" i="148"/>
  <c r="E200" i="147"/>
  <c r="E202" i="141"/>
  <c r="E113" i="149"/>
  <c r="E234" i="151"/>
  <c r="E268" i="151" s="1"/>
  <c r="E113" i="142"/>
  <c r="E165" i="142"/>
  <c r="E168" i="149"/>
  <c r="E154" i="142"/>
  <c r="E147" i="142"/>
  <c r="E199" i="142"/>
  <c r="E134" i="149"/>
  <c r="E186" i="142"/>
  <c r="E198" i="149"/>
  <c r="E81" i="138"/>
  <c r="E149" i="138" s="1"/>
  <c r="E182" i="143"/>
  <c r="E103" i="151"/>
  <c r="E104" i="151" s="1"/>
  <c r="E170" i="144"/>
  <c r="E186" i="144"/>
  <c r="E133" i="142"/>
  <c r="E149" i="147"/>
  <c r="E152" i="144"/>
  <c r="E114" i="143"/>
  <c r="E232" i="162"/>
  <c r="E266" i="162" s="1"/>
  <c r="E77" i="141"/>
  <c r="E145" i="141" s="1"/>
  <c r="E149" i="142"/>
  <c r="E117" i="144"/>
  <c r="E162" i="151"/>
  <c r="E230" i="151" s="1"/>
  <c r="E264" i="151" s="1"/>
  <c r="E149" i="143"/>
  <c r="E97" i="150"/>
  <c r="E131" i="150" s="1"/>
  <c r="E102" i="150"/>
  <c r="E170" i="150" s="1"/>
  <c r="E199" i="144"/>
  <c r="E115" i="142"/>
  <c r="E165" i="144"/>
  <c r="E119" i="148"/>
  <c r="E235" i="146"/>
  <c r="E269" i="146" s="1"/>
  <c r="E53" i="148"/>
  <c r="E290" i="148" s="1"/>
  <c r="E169" i="149"/>
  <c r="E153" i="148"/>
  <c r="E231" i="151"/>
  <c r="E265" i="151" s="1"/>
  <c r="D351" i="145"/>
  <c r="E147" i="147"/>
  <c r="E135" i="149"/>
  <c r="E188" i="142"/>
  <c r="E115" i="147"/>
  <c r="E217" i="147" s="1"/>
  <c r="E251" i="147" s="1"/>
  <c r="E237" i="151"/>
  <c r="E271" i="151" s="1"/>
  <c r="E232" i="146"/>
  <c r="E266" i="146" s="1"/>
  <c r="D368" i="148"/>
  <c r="D370" i="148" s="1"/>
  <c r="E81" i="150"/>
  <c r="E115" i="150" s="1"/>
  <c r="E132" i="145"/>
  <c r="E200" i="145"/>
  <c r="D367" i="145"/>
  <c r="E120" i="147"/>
  <c r="E168" i="141"/>
  <c r="E187" i="147"/>
  <c r="E114" i="144"/>
  <c r="E164" i="143"/>
  <c r="D368" i="145"/>
  <c r="D370" i="145" s="1"/>
  <c r="E188" i="147"/>
  <c r="E234" i="162"/>
  <c r="E268" i="162" s="1"/>
  <c r="E199" i="141"/>
  <c r="E165" i="141"/>
  <c r="E196" i="146"/>
  <c r="E205" i="146" s="1"/>
  <c r="E206" i="146" s="1"/>
  <c r="E182" i="148"/>
  <c r="E219" i="151"/>
  <c r="E253" i="151" s="1"/>
  <c r="E128" i="162"/>
  <c r="E137" i="162" s="1"/>
  <c r="E138" i="162" s="1"/>
  <c r="E180" i="146"/>
  <c r="E189" i="146" s="1"/>
  <c r="E166" i="149"/>
  <c r="E116" i="147"/>
  <c r="E87" i="146"/>
  <c r="E88" i="146" s="1"/>
  <c r="E187" i="144"/>
  <c r="E183" i="143"/>
  <c r="E181" i="149"/>
  <c r="E150" i="148"/>
  <c r="E136" i="144"/>
  <c r="E103" i="162"/>
  <c r="E104" i="162" s="1"/>
  <c r="E152" i="142"/>
  <c r="E112" i="146"/>
  <c r="E121" i="146" s="1"/>
  <c r="E150" i="147"/>
  <c r="E169" i="148"/>
  <c r="E166" i="147"/>
  <c r="E134" i="144"/>
  <c r="E184" i="148"/>
  <c r="E222" i="146"/>
  <c r="E256" i="146" s="1"/>
  <c r="E53" i="141"/>
  <c r="E290" i="141" s="1"/>
  <c r="E86" i="150"/>
  <c r="E154" i="150" s="1"/>
  <c r="E219" i="145"/>
  <c r="E253" i="145" s="1"/>
  <c r="E202" i="148"/>
  <c r="E168" i="142"/>
  <c r="E202" i="147"/>
  <c r="E133" i="144"/>
  <c r="E162" i="146"/>
  <c r="E171" i="146" s="1"/>
  <c r="E172" i="146" s="1"/>
  <c r="E113" i="141"/>
  <c r="E181" i="141"/>
  <c r="E147" i="141"/>
  <c r="E201" i="142"/>
  <c r="E128" i="146"/>
  <c r="E137" i="146" s="1"/>
  <c r="E138" i="146" s="1"/>
  <c r="E116" i="149"/>
  <c r="E135" i="145"/>
  <c r="E169" i="145"/>
  <c r="E147" i="144"/>
  <c r="E130" i="143"/>
  <c r="E148" i="148"/>
  <c r="E78" i="144"/>
  <c r="E180" i="144" s="1"/>
  <c r="E238" i="148"/>
  <c r="E272" i="148" s="1"/>
  <c r="E290" i="145"/>
  <c r="E99" i="150"/>
  <c r="E201" i="150" s="1"/>
  <c r="E234" i="146"/>
  <c r="E268" i="146" s="1"/>
  <c r="E237" i="162"/>
  <c r="E271" i="162" s="1"/>
  <c r="D367" i="141"/>
  <c r="E134" i="142"/>
  <c r="E201" i="144"/>
  <c r="E200" i="143"/>
  <c r="E183" i="144"/>
  <c r="E219" i="162"/>
  <c r="E253" i="162" s="1"/>
  <c r="E181" i="144"/>
  <c r="E84" i="138"/>
  <c r="E152" i="138" s="1"/>
  <c r="E134" i="147"/>
  <c r="E166" i="143"/>
  <c r="E150" i="149"/>
  <c r="D368" i="141"/>
  <c r="D370" i="141" s="1"/>
  <c r="E235" i="151"/>
  <c r="E269" i="151" s="1"/>
  <c r="E222" i="162"/>
  <c r="E256" i="162" s="1"/>
  <c r="E134" i="148"/>
  <c r="E237" i="143"/>
  <c r="E271" i="143" s="1"/>
  <c r="D257" i="86"/>
  <c r="D258" i="86" s="1"/>
  <c r="E164" i="149"/>
  <c r="E151" i="144"/>
  <c r="E114" i="145"/>
  <c r="E147" i="143"/>
  <c r="E131" i="148"/>
  <c r="E118" i="145"/>
  <c r="E152" i="145"/>
  <c r="E186" i="145"/>
  <c r="E154" i="145"/>
  <c r="E120" i="145"/>
  <c r="E188" i="145"/>
  <c r="E197" i="145"/>
  <c r="E129" i="145"/>
  <c r="E163" i="145"/>
  <c r="D223" i="86"/>
  <c r="D224" i="86" s="1"/>
  <c r="E213" i="162"/>
  <c r="E247" i="162" s="1"/>
  <c r="E94" i="147"/>
  <c r="E103" i="147" s="1"/>
  <c r="E104" i="147" s="1"/>
  <c r="E233" i="162"/>
  <c r="E267" i="162" s="1"/>
  <c r="E96" i="138"/>
  <c r="E164" i="138" s="1"/>
  <c r="E82" i="150"/>
  <c r="E184" i="150" s="1"/>
  <c r="E95" i="150"/>
  <c r="E197" i="150" s="1"/>
  <c r="E113" i="143"/>
  <c r="E199" i="148"/>
  <c r="E150" i="141"/>
  <c r="E184" i="141"/>
  <c r="E116" i="141"/>
  <c r="E236" i="146"/>
  <c r="E270" i="146" s="1"/>
  <c r="E79" i="150"/>
  <c r="E147" i="150" s="1"/>
  <c r="E119" i="141"/>
  <c r="E187" i="141"/>
  <c r="E153" i="141"/>
  <c r="E163" i="148"/>
  <c r="E129" i="148"/>
  <c r="E197" i="148"/>
  <c r="E79" i="138"/>
  <c r="E113" i="138" s="1"/>
  <c r="E229" i="151"/>
  <c r="E263" i="151" s="1"/>
  <c r="E115" i="141"/>
  <c r="E183" i="141"/>
  <c r="E149" i="141"/>
  <c r="E131" i="145"/>
  <c r="E199" i="145"/>
  <c r="E165" i="145"/>
  <c r="E220" i="143"/>
  <c r="E254" i="143" s="1"/>
  <c r="E84" i="150"/>
  <c r="E152" i="150" s="1"/>
  <c r="E163" i="142"/>
  <c r="E197" i="142"/>
  <c r="E129" i="142"/>
  <c r="E290" i="151"/>
  <c r="E54" i="151"/>
  <c r="K15" i="127"/>
  <c r="L40" i="88"/>
  <c r="E130" i="141"/>
  <c r="E164" i="141"/>
  <c r="E198" i="141"/>
  <c r="E163" i="141"/>
  <c r="E129" i="141"/>
  <c r="E197" i="141"/>
  <c r="E232" i="151"/>
  <c r="E266" i="151" s="1"/>
  <c r="E165" i="147"/>
  <c r="E199" i="147"/>
  <c r="E131" i="147"/>
  <c r="E186" i="147"/>
  <c r="E152" i="147"/>
  <c r="E118" i="147"/>
  <c r="E116" i="144"/>
  <c r="E150" i="144"/>
  <c r="E184" i="144"/>
  <c r="E119" i="149"/>
  <c r="E153" i="149"/>
  <c r="E187" i="149"/>
  <c r="E69" i="149"/>
  <c r="E70" i="149" s="1"/>
  <c r="D367" i="149"/>
  <c r="E187" i="142"/>
  <c r="E153" i="142"/>
  <c r="E119" i="142"/>
  <c r="L36" i="86"/>
  <c r="L369" i="86" s="1"/>
  <c r="L16" i="88"/>
  <c r="L649" i="92"/>
  <c r="L650" i="92" s="1"/>
  <c r="E167" i="145"/>
  <c r="E201" i="145"/>
  <c r="E133" i="145"/>
  <c r="E151" i="141"/>
  <c r="E117" i="141"/>
  <c r="E185" i="141"/>
  <c r="E221" i="146"/>
  <c r="E255" i="146" s="1"/>
  <c r="E85" i="138"/>
  <c r="E95" i="138"/>
  <c r="E102" i="138"/>
  <c r="D356" i="138"/>
  <c r="D329" i="138"/>
  <c r="D330" i="138" s="1"/>
  <c r="E215" i="151"/>
  <c r="E249" i="151" s="1"/>
  <c r="D367" i="143"/>
  <c r="E69" i="143"/>
  <c r="E70" i="143" s="1"/>
  <c r="E235" i="162"/>
  <c r="E269" i="162" s="1"/>
  <c r="E166" i="142"/>
  <c r="E132" i="142"/>
  <c r="E200" i="142"/>
  <c r="E217" i="162"/>
  <c r="E251" i="162" s="1"/>
  <c r="E130" i="148"/>
  <c r="E198" i="148"/>
  <c r="E164" i="148"/>
  <c r="E115" i="145"/>
  <c r="E149" i="145"/>
  <c r="E183" i="145"/>
  <c r="D328" i="135"/>
  <c r="D365" i="135" s="1"/>
  <c r="E68" i="135" s="1"/>
  <c r="D305" i="135"/>
  <c r="D342" i="135" s="1"/>
  <c r="E45" i="135" s="1"/>
  <c r="D312" i="135"/>
  <c r="D349" i="135" s="1"/>
  <c r="E52" i="135" s="1"/>
  <c r="D322" i="135"/>
  <c r="D359" i="135" s="1"/>
  <c r="E62" i="135" s="1"/>
  <c r="D325" i="135"/>
  <c r="D362" i="135" s="1"/>
  <c r="E65" i="135" s="1"/>
  <c r="D324" i="135"/>
  <c r="D361" i="135" s="1"/>
  <c r="E64" i="135" s="1"/>
  <c r="D327" i="135"/>
  <c r="D364" i="135" s="1"/>
  <c r="E67" i="135" s="1"/>
  <c r="D308" i="135"/>
  <c r="D345" i="135" s="1"/>
  <c r="E48" i="135" s="1"/>
  <c r="D311" i="135"/>
  <c r="D348" i="135" s="1"/>
  <c r="E51" i="135" s="1"/>
  <c r="D321" i="135"/>
  <c r="D358" i="135" s="1"/>
  <c r="E61" i="135" s="1"/>
  <c r="D320" i="135"/>
  <c r="D357" i="135" s="1"/>
  <c r="E60" i="135" s="1"/>
  <c r="D323" i="135"/>
  <c r="D360" i="135" s="1"/>
  <c r="E63" i="135" s="1"/>
  <c r="E97" i="135" s="1"/>
  <c r="D304" i="135"/>
  <c r="D341" i="135" s="1"/>
  <c r="E44" i="135" s="1"/>
  <c r="D307" i="135"/>
  <c r="D344" i="135" s="1"/>
  <c r="E47" i="135" s="1"/>
  <c r="D310" i="135"/>
  <c r="D347" i="135" s="1"/>
  <c r="E50" i="135" s="1"/>
  <c r="D17" i="128"/>
  <c r="D67" i="128" s="1"/>
  <c r="D18" i="102" s="1"/>
  <c r="D309" i="135"/>
  <c r="D346" i="135" s="1"/>
  <c r="E49" i="135" s="1"/>
  <c r="D319" i="135"/>
  <c r="D326" i="135"/>
  <c r="D363" i="135" s="1"/>
  <c r="E66" i="135" s="1"/>
  <c r="D303" i="135"/>
  <c r="D306" i="135"/>
  <c r="D343" i="135" s="1"/>
  <c r="E46" i="135" s="1"/>
  <c r="E199" i="143"/>
  <c r="E165" i="143"/>
  <c r="E131" i="143"/>
  <c r="E182" i="142"/>
  <c r="E114" i="142"/>
  <c r="E148" i="142"/>
  <c r="E116" i="142"/>
  <c r="E150" i="142"/>
  <c r="E184" i="142"/>
  <c r="E184" i="145"/>
  <c r="E116" i="145"/>
  <c r="E150" i="145"/>
  <c r="E229" i="162"/>
  <c r="E154" i="141"/>
  <c r="E188" i="141"/>
  <c r="E120" i="141"/>
  <c r="E222" i="151"/>
  <c r="E256" i="151" s="1"/>
  <c r="E170" i="147"/>
  <c r="E136" i="147"/>
  <c r="E204" i="147"/>
  <c r="E114" i="147"/>
  <c r="E148" i="147"/>
  <c r="E182" i="147"/>
  <c r="E130" i="144"/>
  <c r="E164" i="144"/>
  <c r="E198" i="144"/>
  <c r="E151" i="143"/>
  <c r="E117" i="143"/>
  <c r="E185" i="143"/>
  <c r="E205" i="162"/>
  <c r="E206" i="162" s="1"/>
  <c r="E188" i="149"/>
  <c r="E154" i="149"/>
  <c r="E120" i="149"/>
  <c r="E93" i="149"/>
  <c r="E94" i="149"/>
  <c r="N630" i="92"/>
  <c r="N599" i="92"/>
  <c r="N600" i="92" s="1"/>
  <c r="A600" i="92" s="1"/>
  <c r="E69" i="142"/>
  <c r="E70" i="142" s="1"/>
  <c r="D367" i="142"/>
  <c r="E146" i="162"/>
  <c r="E155" i="162" s="1"/>
  <c r="E180" i="162"/>
  <c r="E189" i="162" s="1"/>
  <c r="E112" i="162"/>
  <c r="E151" i="147"/>
  <c r="E117" i="147"/>
  <c r="E185" i="147"/>
  <c r="D368" i="144"/>
  <c r="D370" i="144" s="1"/>
  <c r="E53" i="144"/>
  <c r="D351" i="144"/>
  <c r="E82" i="138"/>
  <c r="E99" i="138"/>
  <c r="E83" i="138"/>
  <c r="E161" i="143"/>
  <c r="E195" i="143"/>
  <c r="E127" i="143"/>
  <c r="E170" i="149"/>
  <c r="E204" i="149"/>
  <c r="E136" i="149"/>
  <c r="E152" i="148"/>
  <c r="E118" i="148"/>
  <c r="E186" i="148"/>
  <c r="Q28" i="217"/>
  <c r="Q58" i="217" s="1"/>
  <c r="I64" i="127"/>
  <c r="E54" i="162"/>
  <c r="E290" i="162"/>
  <c r="E197" i="143"/>
  <c r="E129" i="143"/>
  <c r="E163" i="143"/>
  <c r="E148" i="149"/>
  <c r="E114" i="149"/>
  <c r="E182" i="149"/>
  <c r="E181" i="148"/>
  <c r="E147" i="148"/>
  <c r="E113" i="148"/>
  <c r="E151" i="142"/>
  <c r="E117" i="142"/>
  <c r="E185" i="142"/>
  <c r="D321" i="134"/>
  <c r="D358" i="134" s="1"/>
  <c r="E61" i="134" s="1"/>
  <c r="D324" i="134"/>
  <c r="D361" i="134" s="1"/>
  <c r="E64" i="134" s="1"/>
  <c r="D327" i="134"/>
  <c r="D364" i="134" s="1"/>
  <c r="E67" i="134" s="1"/>
  <c r="D308" i="134"/>
  <c r="D345" i="134" s="1"/>
  <c r="E48" i="134" s="1"/>
  <c r="D307" i="134"/>
  <c r="D344" i="134" s="1"/>
  <c r="E47" i="134" s="1"/>
  <c r="D310" i="134"/>
  <c r="D347" i="134" s="1"/>
  <c r="E50" i="134" s="1"/>
  <c r="D320" i="134"/>
  <c r="D357" i="134" s="1"/>
  <c r="E60" i="134" s="1"/>
  <c r="D323" i="134"/>
  <c r="D360" i="134" s="1"/>
  <c r="E63" i="134" s="1"/>
  <c r="D304" i="134"/>
  <c r="D341" i="134" s="1"/>
  <c r="E44" i="134" s="1"/>
  <c r="D326" i="134"/>
  <c r="D363" i="134" s="1"/>
  <c r="E66" i="134" s="1"/>
  <c r="D16" i="128"/>
  <c r="D66" i="128" s="1"/>
  <c r="D17" i="102" s="1"/>
  <c r="D306" i="134"/>
  <c r="D343" i="134" s="1"/>
  <c r="E46" i="134" s="1"/>
  <c r="D309" i="134"/>
  <c r="D346" i="134" s="1"/>
  <c r="E49" i="134" s="1"/>
  <c r="D319" i="134"/>
  <c r="D311" i="134"/>
  <c r="D348" i="134" s="1"/>
  <c r="E51" i="134" s="1"/>
  <c r="D322" i="134"/>
  <c r="D359" i="134" s="1"/>
  <c r="E62" i="134" s="1"/>
  <c r="D325" i="134"/>
  <c r="D362" i="134" s="1"/>
  <c r="E65" i="134" s="1"/>
  <c r="D328" i="134"/>
  <c r="D365" i="134" s="1"/>
  <c r="E68" i="134" s="1"/>
  <c r="D305" i="134"/>
  <c r="D342" i="134" s="1"/>
  <c r="E45" i="134" s="1"/>
  <c r="D312" i="134"/>
  <c r="D349" i="134" s="1"/>
  <c r="E52" i="134" s="1"/>
  <c r="D303" i="134"/>
  <c r="E130" i="145"/>
  <c r="E198" i="145"/>
  <c r="E164" i="145"/>
  <c r="E152" i="141"/>
  <c r="E186" i="141"/>
  <c r="E118" i="141"/>
  <c r="E100" i="150"/>
  <c r="D330" i="150"/>
  <c r="E163" i="147"/>
  <c r="E129" i="147"/>
  <c r="E197" i="147"/>
  <c r="E94" i="144"/>
  <c r="E103" i="144" s="1"/>
  <c r="E104" i="144" s="1"/>
  <c r="E204" i="143"/>
  <c r="E170" i="143"/>
  <c r="E136" i="143"/>
  <c r="E145" i="143"/>
  <c r="E179" i="143"/>
  <c r="E111" i="143"/>
  <c r="E152" i="149"/>
  <c r="E186" i="149"/>
  <c r="E118" i="149"/>
  <c r="E200" i="148"/>
  <c r="E132" i="148"/>
  <c r="E166" i="148"/>
  <c r="E117" i="148"/>
  <c r="E185" i="148"/>
  <c r="E151" i="148"/>
  <c r="D282" i="86"/>
  <c r="D15" i="132" s="1"/>
  <c r="E232" i="142"/>
  <c r="E266" i="142" s="1"/>
  <c r="E217" i="146"/>
  <c r="E251" i="146" s="1"/>
  <c r="K15" i="86"/>
  <c r="E153" i="145"/>
  <c r="E187" i="145"/>
  <c r="E119" i="145"/>
  <c r="E201" i="141"/>
  <c r="E133" i="141"/>
  <c r="E167" i="141"/>
  <c r="E69" i="144"/>
  <c r="E70" i="144" s="1"/>
  <c r="D367" i="144"/>
  <c r="D322" i="137"/>
  <c r="D359" i="137" s="1"/>
  <c r="E62" i="137" s="1"/>
  <c r="D325" i="137"/>
  <c r="D362" i="137" s="1"/>
  <c r="E65" i="137" s="1"/>
  <c r="D328" i="137"/>
  <c r="D365" i="137" s="1"/>
  <c r="E68" i="137" s="1"/>
  <c r="D305" i="137"/>
  <c r="D342" i="137" s="1"/>
  <c r="E45" i="137" s="1"/>
  <c r="D312" i="137"/>
  <c r="D349" i="137" s="1"/>
  <c r="E52" i="137" s="1"/>
  <c r="D311" i="137"/>
  <c r="D348" i="137" s="1"/>
  <c r="E51" i="137" s="1"/>
  <c r="D321" i="137"/>
  <c r="D358" i="137" s="1"/>
  <c r="E61" i="137" s="1"/>
  <c r="D324" i="137"/>
  <c r="D361" i="137" s="1"/>
  <c r="E64" i="137" s="1"/>
  <c r="D327" i="137"/>
  <c r="D364" i="137" s="1"/>
  <c r="E67" i="137" s="1"/>
  <c r="D308" i="137"/>
  <c r="D345" i="137" s="1"/>
  <c r="E48" i="137" s="1"/>
  <c r="D19" i="128"/>
  <c r="D69" i="128" s="1"/>
  <c r="D20" i="102" s="1"/>
  <c r="D307" i="137"/>
  <c r="D344" i="137" s="1"/>
  <c r="E47" i="137" s="1"/>
  <c r="D310" i="137"/>
  <c r="D347" i="137" s="1"/>
  <c r="E50" i="137" s="1"/>
  <c r="D320" i="137"/>
  <c r="D357" i="137" s="1"/>
  <c r="E60" i="137" s="1"/>
  <c r="D323" i="137"/>
  <c r="D360" i="137" s="1"/>
  <c r="E63" i="137" s="1"/>
  <c r="D304" i="137"/>
  <c r="D341" i="137" s="1"/>
  <c r="E44" i="137" s="1"/>
  <c r="D326" i="137"/>
  <c r="D363" i="137" s="1"/>
  <c r="E66" i="137" s="1"/>
  <c r="D303" i="137"/>
  <c r="D306" i="137"/>
  <c r="D343" i="137" s="1"/>
  <c r="E46" i="137" s="1"/>
  <c r="D309" i="137"/>
  <c r="D346" i="137" s="1"/>
  <c r="E49" i="137" s="1"/>
  <c r="D319" i="137"/>
  <c r="E201" i="149"/>
  <c r="E133" i="149"/>
  <c r="E167" i="149"/>
  <c r="E167" i="148"/>
  <c r="E133" i="148"/>
  <c r="E201" i="148"/>
  <c r="E93" i="142"/>
  <c r="E94" i="142"/>
  <c r="M36" i="86"/>
  <c r="M369" i="86" s="1"/>
  <c r="M16" i="88"/>
  <c r="M649" i="92"/>
  <c r="M650" i="92" s="1"/>
  <c r="E203" i="144"/>
  <c r="E169" i="144"/>
  <c r="E135" i="144"/>
  <c r="E179" i="144"/>
  <c r="E145" i="144"/>
  <c r="E111" i="144"/>
  <c r="E101" i="138"/>
  <c r="E86" i="138"/>
  <c r="D340" i="138"/>
  <c r="D313" i="138"/>
  <c r="E80" i="138"/>
  <c r="E218" i="151"/>
  <c r="E252" i="151" s="1"/>
  <c r="E231" i="146"/>
  <c r="E265" i="146" s="1"/>
  <c r="E187" i="143"/>
  <c r="E153" i="143"/>
  <c r="E119" i="143"/>
  <c r="E94" i="143"/>
  <c r="E204" i="145"/>
  <c r="E170" i="145"/>
  <c r="E136" i="145"/>
  <c r="E161" i="147"/>
  <c r="E195" i="147"/>
  <c r="E127" i="147"/>
  <c r="E216" i="146"/>
  <c r="E250" i="146" s="1"/>
  <c r="E155" i="146"/>
  <c r="E229" i="146"/>
  <c r="E201" i="143"/>
  <c r="E167" i="143"/>
  <c r="E133" i="143"/>
  <c r="E149" i="149"/>
  <c r="E183" i="149"/>
  <c r="E115" i="149"/>
  <c r="D351" i="149"/>
  <c r="D368" i="149"/>
  <c r="D370" i="149" s="1"/>
  <c r="E53" i="149"/>
  <c r="D351" i="142"/>
  <c r="D368" i="142"/>
  <c r="D370" i="142" s="1"/>
  <c r="E53" i="142"/>
  <c r="E215" i="162"/>
  <c r="E249" i="162" s="1"/>
  <c r="E204" i="141"/>
  <c r="E136" i="141"/>
  <c r="E170" i="141"/>
  <c r="E59" i="150"/>
  <c r="E93" i="150" s="1"/>
  <c r="D366" i="150"/>
  <c r="E80" i="150"/>
  <c r="D106" i="102"/>
  <c r="D52" i="95"/>
  <c r="D77" i="95" s="1"/>
  <c r="E98" i="150"/>
  <c r="E133" i="147"/>
  <c r="E201" i="147"/>
  <c r="E167" i="147"/>
  <c r="E179" i="147"/>
  <c r="E145" i="147"/>
  <c r="E111" i="147"/>
  <c r="E54" i="146"/>
  <c r="E290" i="146"/>
  <c r="D310" i="136"/>
  <c r="D347" i="136" s="1"/>
  <c r="E50" i="136" s="1"/>
  <c r="D319" i="136"/>
  <c r="D309" i="136"/>
  <c r="D346" i="136" s="1"/>
  <c r="E49" i="136" s="1"/>
  <c r="D312" i="136"/>
  <c r="D349" i="136" s="1"/>
  <c r="E52" i="136" s="1"/>
  <c r="D305" i="136"/>
  <c r="D342" i="136" s="1"/>
  <c r="E45" i="136" s="1"/>
  <c r="D323" i="136"/>
  <c r="D360" i="136" s="1"/>
  <c r="E63" i="136" s="1"/>
  <c r="D320" i="136"/>
  <c r="D357" i="136" s="1"/>
  <c r="E60" i="136" s="1"/>
  <c r="D326" i="136"/>
  <c r="D363" i="136" s="1"/>
  <c r="E66" i="136" s="1"/>
  <c r="D327" i="136"/>
  <c r="D364" i="136" s="1"/>
  <c r="E67" i="136" s="1"/>
  <c r="D322" i="136"/>
  <c r="D359" i="136" s="1"/>
  <c r="E62" i="136" s="1"/>
  <c r="D311" i="136"/>
  <c r="D348" i="136" s="1"/>
  <c r="E51" i="136" s="1"/>
  <c r="D304" i="136"/>
  <c r="D341" i="136" s="1"/>
  <c r="E44" i="136" s="1"/>
  <c r="D308" i="136"/>
  <c r="D345" i="136" s="1"/>
  <c r="E48" i="136" s="1"/>
  <c r="D303" i="136"/>
  <c r="D321" i="136"/>
  <c r="D358" i="136" s="1"/>
  <c r="E61" i="136" s="1"/>
  <c r="E95" i="136" s="1"/>
  <c r="D325" i="136"/>
  <c r="D362" i="136" s="1"/>
  <c r="E65" i="136" s="1"/>
  <c r="D307" i="136"/>
  <c r="D344" i="136" s="1"/>
  <c r="E47" i="136" s="1"/>
  <c r="D324" i="136"/>
  <c r="D361" i="136" s="1"/>
  <c r="E64" i="136" s="1"/>
  <c r="D306" i="136"/>
  <c r="D343" i="136" s="1"/>
  <c r="E46" i="136" s="1"/>
  <c r="D18" i="128"/>
  <c r="D68" i="128" s="1"/>
  <c r="D19" i="102" s="1"/>
  <c r="D328" i="136"/>
  <c r="D365" i="136" s="1"/>
  <c r="E68" i="136" s="1"/>
  <c r="E102" i="136" s="1"/>
  <c r="E53" i="143"/>
  <c r="D368" i="143"/>
  <c r="D370" i="143" s="1"/>
  <c r="D351" i="143"/>
  <c r="E149" i="148"/>
  <c r="E115" i="148"/>
  <c r="E183" i="148"/>
  <c r="D281" i="86"/>
  <c r="D15" i="133" s="1"/>
  <c r="D280" i="86"/>
  <c r="D15" i="131" s="1"/>
  <c r="E87" i="151"/>
  <c r="E88" i="151" s="1"/>
  <c r="E146" i="151"/>
  <c r="E155" i="151" s="1"/>
  <c r="E112" i="151"/>
  <c r="E180" i="151"/>
  <c r="E189" i="151" s="1"/>
  <c r="J34" i="127"/>
  <c r="J63" i="127"/>
  <c r="E147" i="145"/>
  <c r="E181" i="145"/>
  <c r="E113" i="145"/>
  <c r="D324" i="139"/>
  <c r="D361" i="139" s="1"/>
  <c r="E64" i="139" s="1"/>
  <c r="D327" i="139"/>
  <c r="D364" i="139" s="1"/>
  <c r="E67" i="139" s="1"/>
  <c r="D308" i="139"/>
  <c r="D345" i="139" s="1"/>
  <c r="E48" i="139" s="1"/>
  <c r="D311" i="139"/>
  <c r="D348" i="139" s="1"/>
  <c r="E51" i="139" s="1"/>
  <c r="D321" i="139"/>
  <c r="D358" i="139" s="1"/>
  <c r="E61" i="139" s="1"/>
  <c r="D320" i="139"/>
  <c r="D357" i="139" s="1"/>
  <c r="E60" i="139" s="1"/>
  <c r="D323" i="139"/>
  <c r="D360" i="139" s="1"/>
  <c r="E63" i="139" s="1"/>
  <c r="D304" i="139"/>
  <c r="D341" i="139" s="1"/>
  <c r="E44" i="139" s="1"/>
  <c r="D307" i="139"/>
  <c r="D344" i="139" s="1"/>
  <c r="E47" i="139" s="1"/>
  <c r="D310" i="139"/>
  <c r="D347" i="139" s="1"/>
  <c r="E50" i="139" s="1"/>
  <c r="D21" i="128"/>
  <c r="D71" i="128" s="1"/>
  <c r="D22" i="102" s="1"/>
  <c r="D309" i="139"/>
  <c r="D346" i="139" s="1"/>
  <c r="E49" i="139" s="1"/>
  <c r="D319" i="139"/>
  <c r="D326" i="139"/>
  <c r="D363" i="139" s="1"/>
  <c r="E66" i="139" s="1"/>
  <c r="D303" i="139"/>
  <c r="D306" i="139"/>
  <c r="D343" i="139" s="1"/>
  <c r="E46" i="139" s="1"/>
  <c r="D328" i="139"/>
  <c r="D365" i="139" s="1"/>
  <c r="E68" i="139" s="1"/>
  <c r="D305" i="139"/>
  <c r="D342" i="139" s="1"/>
  <c r="E45" i="139" s="1"/>
  <c r="D312" i="139"/>
  <c r="D349" i="139" s="1"/>
  <c r="E52" i="139" s="1"/>
  <c r="D322" i="139"/>
  <c r="D359" i="139" s="1"/>
  <c r="E62" i="139" s="1"/>
  <c r="D325" i="139"/>
  <c r="D362" i="139" s="1"/>
  <c r="E65" i="139" s="1"/>
  <c r="E99" i="139" s="1"/>
  <c r="E182" i="141"/>
  <c r="E114" i="141"/>
  <c r="E148" i="141"/>
  <c r="E195" i="144"/>
  <c r="E127" i="144"/>
  <c r="E161" i="144"/>
  <c r="E165" i="149"/>
  <c r="E131" i="149"/>
  <c r="E199" i="149"/>
  <c r="E154" i="148"/>
  <c r="E120" i="148"/>
  <c r="E188" i="148"/>
  <c r="E203" i="142"/>
  <c r="E135" i="142"/>
  <c r="E169" i="142"/>
  <c r="E213" i="151"/>
  <c r="E238" i="146"/>
  <c r="E272" i="146" s="1"/>
  <c r="E87" i="162"/>
  <c r="E88" i="162" s="1"/>
  <c r="E132" i="141"/>
  <c r="E200" i="141"/>
  <c r="E166" i="141"/>
  <c r="E203" i="147"/>
  <c r="E135" i="147"/>
  <c r="E169" i="147"/>
  <c r="E200" i="144"/>
  <c r="E132" i="144"/>
  <c r="E166" i="144"/>
  <c r="E98" i="138"/>
  <c r="E100" i="138"/>
  <c r="D40" i="95"/>
  <c r="D65" i="95" s="1"/>
  <c r="D94" i="102"/>
  <c r="D239" i="86"/>
  <c r="D240" i="86" s="1"/>
  <c r="D263" i="86"/>
  <c r="D273" i="86" s="1"/>
  <c r="D274" i="86" s="1"/>
  <c r="E220" i="151"/>
  <c r="E254" i="151" s="1"/>
  <c r="E236" i="151"/>
  <c r="E270" i="151" s="1"/>
  <c r="D367" i="147"/>
  <c r="E69" i="147"/>
  <c r="E70" i="147" s="1"/>
  <c r="E213" i="146"/>
  <c r="E205" i="151"/>
  <c r="E206" i="151" s="1"/>
  <c r="E219" i="146"/>
  <c r="E253" i="146" s="1"/>
  <c r="E77" i="149"/>
  <c r="E78" i="149"/>
  <c r="E78" i="142"/>
  <c r="E77" i="142"/>
  <c r="E135" i="141"/>
  <c r="E169" i="141"/>
  <c r="E203" i="141"/>
  <c r="E83" i="150"/>
  <c r="D332" i="150"/>
  <c r="D333" i="150" s="1"/>
  <c r="D314" i="150"/>
  <c r="E101" i="150"/>
  <c r="D350" i="150"/>
  <c r="E43" i="150"/>
  <c r="E77" i="150" s="1"/>
  <c r="E96" i="150"/>
  <c r="D368" i="147"/>
  <c r="D370" i="147" s="1"/>
  <c r="E53" i="147"/>
  <c r="D351" i="147"/>
  <c r="E236" i="162"/>
  <c r="E270" i="162" s="1"/>
  <c r="E150" i="143"/>
  <c r="E116" i="143"/>
  <c r="E184" i="143"/>
  <c r="E54" i="145"/>
  <c r="E103" i="145"/>
  <c r="E104" i="145" s="1"/>
  <c r="E196" i="145"/>
  <c r="E128" i="145"/>
  <c r="E162" i="145"/>
  <c r="E111" i="145"/>
  <c r="E145" i="145"/>
  <c r="E179" i="145"/>
  <c r="E87" i="145"/>
  <c r="E88" i="145" s="1"/>
  <c r="E145" i="148"/>
  <c r="E179" i="148"/>
  <c r="E111" i="148"/>
  <c r="E128" i="148"/>
  <c r="E196" i="148"/>
  <c r="E162" i="148"/>
  <c r="E87" i="148"/>
  <c r="E88" i="148" s="1"/>
  <c r="E112" i="148"/>
  <c r="E146" i="148"/>
  <c r="E180" i="148"/>
  <c r="E195" i="145"/>
  <c r="E127" i="145"/>
  <c r="E161" i="145"/>
  <c r="E127" i="148"/>
  <c r="E161" i="148"/>
  <c r="E195" i="148"/>
  <c r="E103" i="148"/>
  <c r="E104" i="148" s="1"/>
  <c r="E146" i="145"/>
  <c r="E180" i="145"/>
  <c r="E112" i="145"/>
  <c r="E127" i="141"/>
  <c r="E161" i="141"/>
  <c r="E195" i="141"/>
  <c r="E103" i="141"/>
  <c r="E104" i="141" s="1"/>
  <c r="E112" i="141"/>
  <c r="E180" i="141"/>
  <c r="E146" i="141"/>
  <c r="E128" i="141"/>
  <c r="E196" i="141"/>
  <c r="E162" i="141"/>
  <c r="E238" i="142" l="1"/>
  <c r="E272" i="142" s="1"/>
  <c r="E236" i="143"/>
  <c r="E270" i="143" s="1"/>
  <c r="E222" i="144"/>
  <c r="E256" i="144" s="1"/>
  <c r="E165" i="138"/>
  <c r="E131" i="138"/>
  <c r="E233" i="142"/>
  <c r="E267" i="142" s="1"/>
  <c r="E222" i="143"/>
  <c r="E256" i="143" s="1"/>
  <c r="E153" i="150"/>
  <c r="E187" i="150"/>
  <c r="E236" i="145"/>
  <c r="E270" i="145" s="1"/>
  <c r="E234" i="147"/>
  <c r="E268" i="147" s="1"/>
  <c r="E237" i="148"/>
  <c r="E271" i="148" s="1"/>
  <c r="E232" i="147"/>
  <c r="E266" i="147" s="1"/>
  <c r="E216" i="145"/>
  <c r="E250" i="145" s="1"/>
  <c r="E231" i="144"/>
  <c r="E265" i="144" s="1"/>
  <c r="E221" i="147"/>
  <c r="E255" i="147" s="1"/>
  <c r="E98" i="136"/>
  <c r="E166" i="136" s="1"/>
  <c r="E216" i="144"/>
  <c r="E250" i="144" s="1"/>
  <c r="E216" i="148"/>
  <c r="E250" i="148" s="1"/>
  <c r="E87" i="147"/>
  <c r="E88" i="147" s="1"/>
  <c r="E112" i="147"/>
  <c r="E121" i="147" s="1"/>
  <c r="E112" i="143"/>
  <c r="E121" i="143" s="1"/>
  <c r="E180" i="147"/>
  <c r="E189" i="147" s="1"/>
  <c r="E217" i="144"/>
  <c r="E251" i="144" s="1"/>
  <c r="E215" i="147"/>
  <c r="E249" i="147" s="1"/>
  <c r="E215" i="142"/>
  <c r="E249" i="142" s="1"/>
  <c r="E233" i="144"/>
  <c r="E267" i="144" s="1"/>
  <c r="E236" i="144"/>
  <c r="E270" i="144" s="1"/>
  <c r="E221" i="148"/>
  <c r="E255" i="148" s="1"/>
  <c r="E136" i="150"/>
  <c r="E183" i="138"/>
  <c r="E230" i="162"/>
  <c r="E264" i="162" s="1"/>
  <c r="E204" i="150"/>
  <c r="E115" i="138"/>
  <c r="E219" i="144"/>
  <c r="E253" i="144" s="1"/>
  <c r="E221" i="144"/>
  <c r="E255" i="144" s="1"/>
  <c r="E231" i="149"/>
  <c r="E265" i="149" s="1"/>
  <c r="E216" i="143"/>
  <c r="E250" i="143" s="1"/>
  <c r="E236" i="141"/>
  <c r="E270" i="141" s="1"/>
  <c r="E236" i="149"/>
  <c r="E270" i="149" s="1"/>
  <c r="E196" i="147"/>
  <c r="E205" i="147" s="1"/>
  <c r="E206" i="147" s="1"/>
  <c r="E220" i="144"/>
  <c r="E254" i="144" s="1"/>
  <c r="E171" i="151"/>
  <c r="E172" i="151" s="1"/>
  <c r="E236" i="147"/>
  <c r="E270" i="147" s="1"/>
  <c r="E235" i="142"/>
  <c r="E269" i="142" s="1"/>
  <c r="E215" i="149"/>
  <c r="E249" i="149" s="1"/>
  <c r="E218" i="149"/>
  <c r="E252" i="149" s="1"/>
  <c r="E234" i="145"/>
  <c r="E268" i="145" s="1"/>
  <c r="E87" i="143"/>
  <c r="E88" i="143" s="1"/>
  <c r="E180" i="143"/>
  <c r="E189" i="143" s="1"/>
  <c r="E129" i="150"/>
  <c r="E128" i="147"/>
  <c r="E137" i="147" s="1"/>
  <c r="E138" i="147" s="1"/>
  <c r="E234" i="149"/>
  <c r="E268" i="149" s="1"/>
  <c r="E163" i="150"/>
  <c r="E162" i="147"/>
  <c r="E171" i="147" s="1"/>
  <c r="E172" i="147" s="1"/>
  <c r="E233" i="148"/>
  <c r="E267" i="148" s="1"/>
  <c r="E232" i="149"/>
  <c r="E266" i="149" s="1"/>
  <c r="E237" i="149"/>
  <c r="E271" i="149" s="1"/>
  <c r="E235" i="144"/>
  <c r="E269" i="144" s="1"/>
  <c r="E222" i="142"/>
  <c r="E256" i="142" s="1"/>
  <c r="E111" i="141"/>
  <c r="E121" i="141" s="1"/>
  <c r="E100" i="135"/>
  <c r="E168" i="135" s="1"/>
  <c r="E220" i="142"/>
  <c r="E254" i="142" s="1"/>
  <c r="E232" i="143"/>
  <c r="E266" i="143" s="1"/>
  <c r="E238" i="144"/>
  <c r="E272" i="144" s="1"/>
  <c r="E146" i="144"/>
  <c r="E155" i="144" s="1"/>
  <c r="E156" i="144" s="1"/>
  <c r="E199" i="150"/>
  <c r="E118" i="150"/>
  <c r="E149" i="150"/>
  <c r="E165" i="150"/>
  <c r="E217" i="142"/>
  <c r="E251" i="142" s="1"/>
  <c r="E183" i="150"/>
  <c r="E222" i="147"/>
  <c r="E256" i="147" s="1"/>
  <c r="E150" i="150"/>
  <c r="E217" i="143"/>
  <c r="E251" i="143" s="1"/>
  <c r="E179" i="141"/>
  <c r="E87" i="141"/>
  <c r="E88" i="141" s="1"/>
  <c r="E54" i="148"/>
  <c r="E80" i="135"/>
  <c r="E148" i="135" s="1"/>
  <c r="E118" i="138"/>
  <c r="E234" i="143"/>
  <c r="E268" i="143" s="1"/>
  <c r="E218" i="148"/>
  <c r="E252" i="148" s="1"/>
  <c r="E218" i="147"/>
  <c r="E252" i="147" s="1"/>
  <c r="E116" i="150"/>
  <c r="E186" i="150"/>
  <c r="E97" i="137"/>
  <c r="E199" i="137" s="1"/>
  <c r="E96" i="134"/>
  <c r="E164" i="134" s="1"/>
  <c r="E218" i="141"/>
  <c r="E252" i="141" s="1"/>
  <c r="E215" i="143"/>
  <c r="E249" i="143" s="1"/>
  <c r="E236" i="142"/>
  <c r="E270" i="142" s="1"/>
  <c r="E113" i="150"/>
  <c r="E214" i="146"/>
  <c r="E248" i="146" s="1"/>
  <c r="E96" i="139"/>
  <c r="E198" i="139" s="1"/>
  <c r="E120" i="150"/>
  <c r="E230" i="146"/>
  <c r="E264" i="146" s="1"/>
  <c r="E233" i="141"/>
  <c r="E267" i="141" s="1"/>
  <c r="E147" i="138"/>
  <c r="E188" i="150"/>
  <c r="E215" i="144"/>
  <c r="E249" i="144" s="1"/>
  <c r="E186" i="138"/>
  <c r="E87" i="144"/>
  <c r="E88" i="144" s="1"/>
  <c r="E167" i="150"/>
  <c r="E102" i="134"/>
  <c r="E170" i="134" s="1"/>
  <c r="E237" i="145"/>
  <c r="E271" i="145" s="1"/>
  <c r="E54" i="141"/>
  <c r="E237" i="147"/>
  <c r="E271" i="147" s="1"/>
  <c r="E133" i="150"/>
  <c r="E130" i="138"/>
  <c r="E112" i="144"/>
  <c r="E236" i="148"/>
  <c r="E270" i="148" s="1"/>
  <c r="E215" i="141"/>
  <c r="E249" i="141" s="1"/>
  <c r="E86" i="134"/>
  <c r="E154" i="134" s="1"/>
  <c r="E81" i="136"/>
  <c r="E149" i="136" s="1"/>
  <c r="E99" i="135"/>
  <c r="E167" i="135" s="1"/>
  <c r="E222" i="148"/>
  <c r="E256" i="148" s="1"/>
  <c r="E181" i="150"/>
  <c r="E181" i="138"/>
  <c r="E84" i="136"/>
  <c r="E152" i="136" s="1"/>
  <c r="E238" i="141"/>
  <c r="E272" i="141" s="1"/>
  <c r="E80" i="137"/>
  <c r="E182" i="137" s="1"/>
  <c r="E99" i="134"/>
  <c r="E133" i="134" s="1"/>
  <c r="E79" i="139"/>
  <c r="E113" i="139" s="1"/>
  <c r="E100" i="139"/>
  <c r="E202" i="139" s="1"/>
  <c r="E84" i="139"/>
  <c r="E186" i="139" s="1"/>
  <c r="E99" i="136"/>
  <c r="E133" i="136" s="1"/>
  <c r="E189" i="144"/>
  <c r="E190" i="144" s="1"/>
  <c r="E82" i="137"/>
  <c r="E116" i="137" s="1"/>
  <c r="E238" i="143"/>
  <c r="E272" i="143" s="1"/>
  <c r="E82" i="134"/>
  <c r="E150" i="134" s="1"/>
  <c r="E189" i="148"/>
  <c r="E190" i="148" s="1"/>
  <c r="E80" i="136"/>
  <c r="E148" i="136" s="1"/>
  <c r="E100" i="137"/>
  <c r="E202" i="137" s="1"/>
  <c r="E86" i="137"/>
  <c r="E120" i="137" s="1"/>
  <c r="E79" i="134"/>
  <c r="E181" i="134" s="1"/>
  <c r="E198" i="138"/>
  <c r="E222" i="145"/>
  <c r="E256" i="145" s="1"/>
  <c r="E220" i="145"/>
  <c r="E254" i="145" s="1"/>
  <c r="E83" i="139"/>
  <c r="E117" i="139" s="1"/>
  <c r="E83" i="137"/>
  <c r="E151" i="137" s="1"/>
  <c r="E231" i="148"/>
  <c r="E265" i="148" s="1"/>
  <c r="E189" i="145"/>
  <c r="E190" i="145" s="1"/>
  <c r="E155" i="147"/>
  <c r="E156" i="147" s="1"/>
  <c r="E235" i="147"/>
  <c r="E269" i="147" s="1"/>
  <c r="E217" i="149"/>
  <c r="E251" i="149" s="1"/>
  <c r="E235" i="148"/>
  <c r="E269" i="148" s="1"/>
  <c r="E83" i="135"/>
  <c r="E185" i="135" s="1"/>
  <c r="E221" i="141"/>
  <c r="E255" i="141" s="1"/>
  <c r="E231" i="145"/>
  <c r="E265" i="145" s="1"/>
  <c r="E100" i="134"/>
  <c r="E134" i="134" s="1"/>
  <c r="E84" i="134"/>
  <c r="E186" i="134" s="1"/>
  <c r="E219" i="143"/>
  <c r="E253" i="143" s="1"/>
  <c r="E238" i="147"/>
  <c r="E272" i="147" s="1"/>
  <c r="E222" i="141"/>
  <c r="E256" i="141" s="1"/>
  <c r="E221" i="149"/>
  <c r="E255" i="149" s="1"/>
  <c r="E233" i="145"/>
  <c r="E267" i="145" s="1"/>
  <c r="E217" i="141"/>
  <c r="E251" i="141" s="1"/>
  <c r="E218" i="143"/>
  <c r="E252" i="143" s="1"/>
  <c r="E86" i="136"/>
  <c r="E154" i="136" s="1"/>
  <c r="E95" i="137"/>
  <c r="E197" i="137" s="1"/>
  <c r="E219" i="148"/>
  <c r="E253" i="148" s="1"/>
  <c r="E220" i="149"/>
  <c r="E254" i="149" s="1"/>
  <c r="E85" i="135"/>
  <c r="E153" i="135" s="1"/>
  <c r="E102" i="135"/>
  <c r="E204" i="135" s="1"/>
  <c r="E235" i="145"/>
  <c r="E269" i="145" s="1"/>
  <c r="E221" i="142"/>
  <c r="E255" i="142" s="1"/>
  <c r="E85" i="136"/>
  <c r="E153" i="136" s="1"/>
  <c r="E229" i="147"/>
  <c r="E263" i="147" s="1"/>
  <c r="E80" i="134"/>
  <c r="E114" i="134" s="1"/>
  <c r="E217" i="148"/>
  <c r="E251" i="148" s="1"/>
  <c r="E96" i="136"/>
  <c r="E198" i="136" s="1"/>
  <c r="E84" i="137"/>
  <c r="E118" i="137" s="1"/>
  <c r="E220" i="148"/>
  <c r="E254" i="148" s="1"/>
  <c r="E216" i="142"/>
  <c r="E250" i="142" s="1"/>
  <c r="E156" i="151"/>
  <c r="E179" i="150"/>
  <c r="E111" i="150"/>
  <c r="E145" i="150"/>
  <c r="E179" i="142"/>
  <c r="E87" i="142"/>
  <c r="E88" i="142" s="1"/>
  <c r="E145" i="142"/>
  <c r="E111" i="142"/>
  <c r="E145" i="149"/>
  <c r="E87" i="149"/>
  <c r="E88" i="149" s="1"/>
  <c r="E179" i="149"/>
  <c r="E111" i="149"/>
  <c r="E237" i="142"/>
  <c r="E271" i="142" s="1"/>
  <c r="E233" i="149"/>
  <c r="E267" i="149" s="1"/>
  <c r="E80" i="139"/>
  <c r="E85" i="139"/>
  <c r="E215" i="145"/>
  <c r="E249" i="145" s="1"/>
  <c r="R28" i="217"/>
  <c r="R58" i="217" s="1"/>
  <c r="J64" i="127"/>
  <c r="E54" i="143"/>
  <c r="E290" i="143"/>
  <c r="D340" i="136"/>
  <c r="D313" i="136"/>
  <c r="E97" i="136"/>
  <c r="D329" i="136"/>
  <c r="D330" i="136" s="1"/>
  <c r="D356" i="136"/>
  <c r="E166" i="150"/>
  <c r="E200" i="150"/>
  <c r="E132" i="150"/>
  <c r="E161" i="150"/>
  <c r="E195" i="150"/>
  <c r="E127" i="150"/>
  <c r="E290" i="142"/>
  <c r="E54" i="142"/>
  <c r="E156" i="146"/>
  <c r="E280" i="146"/>
  <c r="E28" i="131" s="1"/>
  <c r="E120" i="138"/>
  <c r="E154" i="138"/>
  <c r="E188" i="138"/>
  <c r="M15" i="127"/>
  <c r="N40" i="88"/>
  <c r="D93" i="102"/>
  <c r="D39" i="95"/>
  <c r="D64" i="95" s="1"/>
  <c r="E102" i="137"/>
  <c r="E128" i="144"/>
  <c r="E137" i="144" s="1"/>
  <c r="E138" i="144" s="1"/>
  <c r="E196" i="144"/>
  <c r="E205" i="144" s="1"/>
  <c r="E162" i="144"/>
  <c r="E171" i="144" s="1"/>
  <c r="D329" i="134"/>
  <c r="D330" i="134" s="1"/>
  <c r="D356" i="134"/>
  <c r="E98" i="134"/>
  <c r="E121" i="162"/>
  <c r="E214" i="162"/>
  <c r="E196" i="149"/>
  <c r="E128" i="149"/>
  <c r="E162" i="149"/>
  <c r="D279" i="86"/>
  <c r="E59" i="138"/>
  <c r="D366" i="138"/>
  <c r="E220" i="147"/>
  <c r="E254" i="147" s="1"/>
  <c r="E233" i="147"/>
  <c r="E267" i="147" s="1"/>
  <c r="E54" i="147"/>
  <c r="E290" i="147"/>
  <c r="D351" i="150"/>
  <c r="E53" i="150"/>
  <c r="D368" i="150"/>
  <c r="D370" i="150" s="1"/>
  <c r="E185" i="150"/>
  <c r="E117" i="150"/>
  <c r="E151" i="150"/>
  <c r="E237" i="141"/>
  <c r="E271" i="141" s="1"/>
  <c r="E180" i="142"/>
  <c r="E146" i="142"/>
  <c r="E112" i="142"/>
  <c r="E247" i="151"/>
  <c r="E216" i="141"/>
  <c r="E250" i="141" s="1"/>
  <c r="E86" i="139"/>
  <c r="D313" i="139"/>
  <c r="D340" i="139"/>
  <c r="D41" i="95"/>
  <c r="D66" i="95" s="1"/>
  <c r="D95" i="102"/>
  <c r="E97" i="139"/>
  <c r="E82" i="139"/>
  <c r="E281" i="151"/>
  <c r="E33" i="133" s="1"/>
  <c r="E190" i="151"/>
  <c r="E170" i="136"/>
  <c r="E136" i="136"/>
  <c r="E204" i="136"/>
  <c r="E82" i="136"/>
  <c r="E101" i="136"/>
  <c r="E79" i="136"/>
  <c r="E213" i="147"/>
  <c r="E235" i="143"/>
  <c r="E269" i="143" s="1"/>
  <c r="E238" i="145"/>
  <c r="E272" i="145" s="1"/>
  <c r="E182" i="138"/>
  <c r="E114" i="138"/>
  <c r="E148" i="138"/>
  <c r="E135" i="138"/>
  <c r="E169" i="138"/>
  <c r="E203" i="138"/>
  <c r="E237" i="144"/>
  <c r="E271" i="144" s="1"/>
  <c r="E235" i="149"/>
  <c r="E269" i="149" s="1"/>
  <c r="D340" i="137"/>
  <c r="D313" i="137"/>
  <c r="E85" i="137"/>
  <c r="E99" i="137"/>
  <c r="E235" i="141"/>
  <c r="E269" i="141" s="1"/>
  <c r="E213" i="143"/>
  <c r="E231" i="147"/>
  <c r="E265" i="147" s="1"/>
  <c r="D313" i="134"/>
  <c r="D340" i="134"/>
  <c r="E83" i="134"/>
  <c r="E81" i="134"/>
  <c r="E95" i="134"/>
  <c r="E215" i="148"/>
  <c r="E249" i="148" s="1"/>
  <c r="E216" i="149"/>
  <c r="E250" i="149" s="1"/>
  <c r="E231" i="143"/>
  <c r="E265" i="143" s="1"/>
  <c r="E117" i="138"/>
  <c r="E151" i="138"/>
  <c r="E185" i="138"/>
  <c r="E219" i="147"/>
  <c r="E253" i="147" s="1"/>
  <c r="E281" i="162"/>
  <c r="E24" i="133" s="1"/>
  <c r="E190" i="162"/>
  <c r="E195" i="149"/>
  <c r="E103" i="149"/>
  <c r="E104" i="149" s="1"/>
  <c r="E161" i="149"/>
  <c r="E127" i="149"/>
  <c r="E218" i="145"/>
  <c r="E252" i="145" s="1"/>
  <c r="D313" i="135"/>
  <c r="D340" i="135"/>
  <c r="D91" i="102"/>
  <c r="D78" i="287" s="1"/>
  <c r="D37" i="95"/>
  <c r="D62" i="95" s="1"/>
  <c r="E165" i="135"/>
  <c r="E199" i="135"/>
  <c r="E131" i="135"/>
  <c r="E82" i="135"/>
  <c r="E96" i="135"/>
  <c r="E204" i="138"/>
  <c r="E136" i="138"/>
  <c r="E170" i="138"/>
  <c r="M40" i="88"/>
  <c r="L15" i="127"/>
  <c r="L15" i="86"/>
  <c r="E203" i="150"/>
  <c r="E169" i="150"/>
  <c r="E135" i="150"/>
  <c r="E202" i="138"/>
  <c r="E134" i="138"/>
  <c r="E168" i="138"/>
  <c r="E132" i="138"/>
  <c r="E200" i="138"/>
  <c r="E166" i="138"/>
  <c r="E101" i="139"/>
  <c r="E121" i="151"/>
  <c r="E214" i="151"/>
  <c r="E248" i="151" s="1"/>
  <c r="D38" i="95"/>
  <c r="D63" i="95" s="1"/>
  <c r="D92" i="102"/>
  <c r="E100" i="136"/>
  <c r="E103" i="143"/>
  <c r="E104" i="143" s="1"/>
  <c r="E162" i="143"/>
  <c r="E171" i="143" s="1"/>
  <c r="E172" i="143" s="1"/>
  <c r="E196" i="143"/>
  <c r="E205" i="143" s="1"/>
  <c r="E206" i="143" s="1"/>
  <c r="E128" i="143"/>
  <c r="E137" i="143" s="1"/>
  <c r="E138" i="143" s="1"/>
  <c r="D314" i="138"/>
  <c r="D332" i="138"/>
  <c r="D333" i="138" s="1"/>
  <c r="E162" i="142"/>
  <c r="E128" i="142"/>
  <c r="E196" i="142"/>
  <c r="D329" i="137"/>
  <c r="D330" i="137" s="1"/>
  <c r="D356" i="137"/>
  <c r="E101" i="137"/>
  <c r="E96" i="137"/>
  <c r="E221" i="145"/>
  <c r="E255" i="145" s="1"/>
  <c r="E97" i="134"/>
  <c r="E239" i="151"/>
  <c r="E240" i="151" s="1"/>
  <c r="E201" i="138"/>
  <c r="E133" i="138"/>
  <c r="E167" i="138"/>
  <c r="E150" i="138"/>
  <c r="E184" i="138"/>
  <c r="E116" i="138"/>
  <c r="E280" i="162"/>
  <c r="E24" i="131" s="1"/>
  <c r="E156" i="162"/>
  <c r="E222" i="149"/>
  <c r="E256" i="149" s="1"/>
  <c r="E232" i="144"/>
  <c r="E266" i="144" s="1"/>
  <c r="E233" i="143"/>
  <c r="E267" i="143" s="1"/>
  <c r="E78" i="150"/>
  <c r="E87" i="150" s="1"/>
  <c r="E88" i="150" s="1"/>
  <c r="E84" i="135"/>
  <c r="E101" i="135"/>
  <c r="E86" i="135"/>
  <c r="E232" i="148"/>
  <c r="E266" i="148" s="1"/>
  <c r="E129" i="138"/>
  <c r="E163" i="138"/>
  <c r="E197" i="138"/>
  <c r="K63" i="127"/>
  <c r="K34" i="127"/>
  <c r="E231" i="142"/>
  <c r="E265" i="142" s="1"/>
  <c r="E198" i="150"/>
  <c r="E130" i="150"/>
  <c r="E164" i="150"/>
  <c r="E180" i="149"/>
  <c r="E146" i="149"/>
  <c r="E112" i="149"/>
  <c r="E247" i="146"/>
  <c r="E273" i="151"/>
  <c r="E274" i="151" s="1"/>
  <c r="E122" i="146"/>
  <c r="E282" i="146"/>
  <c r="E28" i="132" s="1"/>
  <c r="E234" i="144"/>
  <c r="E268" i="144" s="1"/>
  <c r="E234" i="141"/>
  <c r="E268" i="141" s="1"/>
  <c r="E229" i="144"/>
  <c r="E167" i="139"/>
  <c r="E201" i="139"/>
  <c r="E133" i="139"/>
  <c r="E102" i="139"/>
  <c r="D356" i="139"/>
  <c r="D329" i="139"/>
  <c r="D330" i="139" s="1"/>
  <c r="E81" i="139"/>
  <c r="E95" i="139"/>
  <c r="E98" i="139"/>
  <c r="E163" i="136"/>
  <c r="E197" i="136"/>
  <c r="E129" i="136"/>
  <c r="E83" i="136"/>
  <c r="E182" i="150"/>
  <c r="E114" i="150"/>
  <c r="E148" i="150"/>
  <c r="D367" i="150"/>
  <c r="E69" i="150"/>
  <c r="E70" i="150" s="1"/>
  <c r="E290" i="149"/>
  <c r="E54" i="149"/>
  <c r="E263" i="146"/>
  <c r="E221" i="143"/>
  <c r="E255" i="143" s="1"/>
  <c r="E281" i="146"/>
  <c r="E28" i="133" s="1"/>
  <c r="E190" i="146"/>
  <c r="E43" i="138"/>
  <c r="D350" i="138"/>
  <c r="E213" i="144"/>
  <c r="E195" i="142"/>
  <c r="E103" i="142"/>
  <c r="E104" i="142" s="1"/>
  <c r="E161" i="142"/>
  <c r="E127" i="142"/>
  <c r="E81" i="137"/>
  <c r="E98" i="137"/>
  <c r="E79" i="137"/>
  <c r="E234" i="148"/>
  <c r="E268" i="148" s="1"/>
  <c r="E168" i="150"/>
  <c r="E202" i="150"/>
  <c r="E134" i="150"/>
  <c r="E220" i="141"/>
  <c r="E254" i="141" s="1"/>
  <c r="E232" i="145"/>
  <c r="E266" i="145" s="1"/>
  <c r="E85" i="134"/>
  <c r="D90" i="102"/>
  <c r="D36" i="95"/>
  <c r="D61" i="95" s="1"/>
  <c r="D66" i="102"/>
  <c r="E101" i="134"/>
  <c r="E219" i="142"/>
  <c r="E253" i="142" s="1"/>
  <c r="E238" i="149"/>
  <c r="E272" i="149" s="1"/>
  <c r="E229" i="143"/>
  <c r="E290" i="144"/>
  <c r="E54" i="144"/>
  <c r="N16" i="88"/>
  <c r="N15" i="127" s="1"/>
  <c r="N649" i="92"/>
  <c r="N650" i="92" s="1"/>
  <c r="A650" i="92" s="1"/>
  <c r="A10" i="92" s="1"/>
  <c r="M49" i="68" s="1"/>
  <c r="N36" i="86"/>
  <c r="N369" i="86" s="1"/>
  <c r="E216" i="147"/>
  <c r="E250" i="147" s="1"/>
  <c r="E263" i="162"/>
  <c r="E218" i="142"/>
  <c r="E252" i="142" s="1"/>
  <c r="E94" i="150"/>
  <c r="D356" i="135"/>
  <c r="D329" i="135"/>
  <c r="D330" i="135" s="1"/>
  <c r="E81" i="135"/>
  <c r="E95" i="135"/>
  <c r="E98" i="135"/>
  <c r="E79" i="135"/>
  <c r="E217" i="145"/>
  <c r="E251" i="145" s="1"/>
  <c r="E234" i="142"/>
  <c r="E268" i="142" s="1"/>
  <c r="E119" i="138"/>
  <c r="E187" i="138"/>
  <c r="E153" i="138"/>
  <c r="E219" i="141"/>
  <c r="E253" i="141" s="1"/>
  <c r="E155" i="143"/>
  <c r="E218" i="144"/>
  <c r="E252" i="144" s="1"/>
  <c r="E231" i="141"/>
  <c r="E265" i="141" s="1"/>
  <c r="E232" i="141"/>
  <c r="E266" i="141" s="1"/>
  <c r="E137" i="148"/>
  <c r="E138" i="148" s="1"/>
  <c r="E155" i="148"/>
  <c r="E156" i="148" s="1"/>
  <c r="E171" i="148"/>
  <c r="E172" i="148" s="1"/>
  <c r="E171" i="145"/>
  <c r="E172" i="145" s="1"/>
  <c r="E205" i="148"/>
  <c r="E206" i="148" s="1"/>
  <c r="E229" i="148"/>
  <c r="E230" i="148"/>
  <c r="E264" i="148" s="1"/>
  <c r="E137" i="145"/>
  <c r="E138" i="145" s="1"/>
  <c r="E213" i="148"/>
  <c r="E121" i="148"/>
  <c r="E205" i="141"/>
  <c r="E206" i="141" s="1"/>
  <c r="E214" i="148"/>
  <c r="E248" i="148" s="1"/>
  <c r="E155" i="145"/>
  <c r="E205" i="145"/>
  <c r="E206" i="145" s="1"/>
  <c r="E230" i="145"/>
  <c r="E264" i="145" s="1"/>
  <c r="E121" i="145"/>
  <c r="E214" i="145"/>
  <c r="E248" i="145" s="1"/>
  <c r="E229" i="145"/>
  <c r="E213" i="145"/>
  <c r="E137" i="141"/>
  <c r="E138" i="141" s="1"/>
  <c r="E229" i="141"/>
  <c r="E263" i="141" s="1"/>
  <c r="E214" i="141"/>
  <c r="E248" i="141" s="1"/>
  <c r="E171" i="141"/>
  <c r="E172" i="141" s="1"/>
  <c r="E230" i="141"/>
  <c r="E264" i="141" s="1"/>
  <c r="E155" i="141"/>
  <c r="E233" i="138" l="1"/>
  <c r="E267" i="138" s="1"/>
  <c r="E214" i="144"/>
  <c r="E248" i="144" s="1"/>
  <c r="E221" i="150"/>
  <c r="E255" i="150" s="1"/>
  <c r="E200" i="136"/>
  <c r="E132" i="136"/>
  <c r="E217" i="138"/>
  <c r="E251" i="138" s="1"/>
  <c r="E273" i="162"/>
  <c r="E274" i="162" s="1"/>
  <c r="E239" i="162"/>
  <c r="E240" i="162" s="1"/>
  <c r="E214" i="147"/>
  <c r="E248" i="147" s="1"/>
  <c r="E214" i="143"/>
  <c r="E248" i="143" s="1"/>
  <c r="E238" i="150"/>
  <c r="E272" i="150" s="1"/>
  <c r="E202" i="135"/>
  <c r="E168" i="137"/>
  <c r="E232" i="138"/>
  <c r="E266" i="138" s="1"/>
  <c r="E213" i="141"/>
  <c r="E247" i="141" s="1"/>
  <c r="E257" i="141" s="1"/>
  <c r="E258" i="141" s="1"/>
  <c r="E201" i="135"/>
  <c r="E182" i="135"/>
  <c r="E280" i="151"/>
  <c r="E33" i="131" s="1"/>
  <c r="E233" i="150"/>
  <c r="E267" i="150" s="1"/>
  <c r="E231" i="150"/>
  <c r="E265" i="150" s="1"/>
  <c r="E183" i="136"/>
  <c r="E165" i="137"/>
  <c r="E134" i="135"/>
  <c r="E131" i="137"/>
  <c r="E117" i="135"/>
  <c r="E230" i="147"/>
  <c r="E264" i="147" s="1"/>
  <c r="E273" i="147" s="1"/>
  <c r="E274" i="147" s="1"/>
  <c r="E118" i="139"/>
  <c r="E148" i="137"/>
  <c r="E218" i="150"/>
  <c r="E252" i="150" s="1"/>
  <c r="E223" i="146"/>
  <c r="E224" i="146" s="1"/>
  <c r="E189" i="141"/>
  <c r="E281" i="141" s="1"/>
  <c r="E22" i="133" s="1"/>
  <c r="E220" i="150"/>
  <c r="E254" i="150" s="1"/>
  <c r="E164" i="139"/>
  <c r="E220" i="138"/>
  <c r="E254" i="138" s="1"/>
  <c r="E217" i="150"/>
  <c r="E251" i="150" s="1"/>
  <c r="E119" i="136"/>
  <c r="E119" i="135"/>
  <c r="E185" i="139"/>
  <c r="E113" i="134"/>
  <c r="E182" i="134"/>
  <c r="E181" i="139"/>
  <c r="E257" i="146"/>
  <c r="E258" i="146" s="1"/>
  <c r="E114" i="135"/>
  <c r="E198" i="134"/>
  <c r="E188" i="134"/>
  <c r="E168" i="139"/>
  <c r="E114" i="136"/>
  <c r="E120" i="134"/>
  <c r="E184" i="137"/>
  <c r="E151" i="135"/>
  <c r="E182" i="136"/>
  <c r="E134" i="139"/>
  <c r="E152" i="134"/>
  <c r="E130" i="139"/>
  <c r="E215" i="138"/>
  <c r="E249" i="138" s="1"/>
  <c r="E235" i="150"/>
  <c r="E269" i="150" s="1"/>
  <c r="E273" i="146"/>
  <c r="E274" i="146" s="1"/>
  <c r="E201" i="136"/>
  <c r="E222" i="150"/>
  <c r="E256" i="150" s="1"/>
  <c r="E239" i="146"/>
  <c r="E240" i="146" s="1"/>
  <c r="E130" i="134"/>
  <c r="E215" i="150"/>
  <c r="E249" i="150" s="1"/>
  <c r="E121" i="144"/>
  <c r="E282" i="144" s="1"/>
  <c r="E26" i="132" s="1"/>
  <c r="E120" i="136"/>
  <c r="E152" i="139"/>
  <c r="E115" i="136"/>
  <c r="E187" i="135"/>
  <c r="E114" i="137"/>
  <c r="E216" i="137" s="1"/>
  <c r="E250" i="137" s="1"/>
  <c r="E130" i="136"/>
  <c r="E151" i="139"/>
  <c r="E219" i="139" s="1"/>
  <c r="E253" i="139" s="1"/>
  <c r="E187" i="136"/>
  <c r="E134" i="137"/>
  <c r="E188" i="136"/>
  <c r="E164" i="136"/>
  <c r="E201" i="134"/>
  <c r="E186" i="136"/>
  <c r="E136" i="134"/>
  <c r="E204" i="134"/>
  <c r="E184" i="134"/>
  <c r="E188" i="137"/>
  <c r="E133" i="135"/>
  <c r="E147" i="134"/>
  <c r="E231" i="136"/>
  <c r="E265" i="136" s="1"/>
  <c r="E148" i="134"/>
  <c r="E216" i="134" s="1"/>
  <c r="E250" i="134" s="1"/>
  <c r="E147" i="139"/>
  <c r="E215" i="139" s="1"/>
  <c r="E249" i="139" s="1"/>
  <c r="E171" i="149"/>
  <c r="E172" i="149" s="1"/>
  <c r="E202" i="134"/>
  <c r="E168" i="134"/>
  <c r="E229" i="150"/>
  <c r="E263" i="150" s="1"/>
  <c r="E150" i="137"/>
  <c r="E230" i="149"/>
  <c r="E264" i="149" s="1"/>
  <c r="E118" i="134"/>
  <c r="E280" i="145"/>
  <c r="E27" i="131" s="1"/>
  <c r="E137" i="142"/>
  <c r="E138" i="142" s="1"/>
  <c r="E137" i="149"/>
  <c r="E138" i="149" s="1"/>
  <c r="E155" i="142"/>
  <c r="E156" i="142" s="1"/>
  <c r="E222" i="138"/>
  <c r="E256" i="138" s="1"/>
  <c r="E116" i="134"/>
  <c r="E167" i="134"/>
  <c r="E118" i="136"/>
  <c r="E230" i="144"/>
  <c r="E264" i="144" s="1"/>
  <c r="E117" i="137"/>
  <c r="E186" i="137"/>
  <c r="E167" i="136"/>
  <c r="E170" i="135"/>
  <c r="E163" i="137"/>
  <c r="E185" i="137"/>
  <c r="E171" i="142"/>
  <c r="E154" i="137"/>
  <c r="E152" i="137"/>
  <c r="E136" i="135"/>
  <c r="E129" i="137"/>
  <c r="E218" i="138"/>
  <c r="E252" i="138" s="1"/>
  <c r="E238" i="136"/>
  <c r="E272" i="136" s="1"/>
  <c r="E231" i="138"/>
  <c r="E265" i="138" s="1"/>
  <c r="E230" i="143"/>
  <c r="E264" i="143" s="1"/>
  <c r="E282" i="148"/>
  <c r="E30" i="132" s="1"/>
  <c r="E235" i="139"/>
  <c r="E269" i="139" s="1"/>
  <c r="E214" i="142"/>
  <c r="E248" i="142" s="1"/>
  <c r="E216" i="150"/>
  <c r="E250" i="150" s="1"/>
  <c r="E172" i="144"/>
  <c r="E280" i="144"/>
  <c r="E26" i="131" s="1"/>
  <c r="E221" i="138"/>
  <c r="E255" i="138" s="1"/>
  <c r="E132" i="135"/>
  <c r="E166" i="135"/>
  <c r="E200" i="135"/>
  <c r="E59" i="135"/>
  <c r="D366" i="135"/>
  <c r="N34" i="127"/>
  <c r="N63" i="127"/>
  <c r="E263" i="143"/>
  <c r="E187" i="134"/>
  <c r="E153" i="134"/>
  <c r="E119" i="134"/>
  <c r="E200" i="137"/>
  <c r="E132" i="137"/>
  <c r="E166" i="137"/>
  <c r="D368" i="138"/>
  <c r="D370" i="138" s="1"/>
  <c r="D351" i="138"/>
  <c r="E53" i="138"/>
  <c r="E214" i="149"/>
  <c r="E248" i="149" s="1"/>
  <c r="E199" i="134"/>
  <c r="E165" i="134"/>
  <c r="E131" i="134"/>
  <c r="E130" i="137"/>
  <c r="E164" i="137"/>
  <c r="E198" i="137"/>
  <c r="E135" i="137"/>
  <c r="E203" i="137"/>
  <c r="E169" i="137"/>
  <c r="E280" i="147"/>
  <c r="E29" i="131" s="1"/>
  <c r="M15" i="86"/>
  <c r="E198" i="135"/>
  <c r="E130" i="135"/>
  <c r="E164" i="135"/>
  <c r="D332" i="135"/>
  <c r="D333" i="135" s="1"/>
  <c r="D314" i="135"/>
  <c r="E187" i="137"/>
  <c r="E119" i="137"/>
  <c r="E153" i="137"/>
  <c r="E116" i="136"/>
  <c r="E184" i="136"/>
  <c r="E150" i="136"/>
  <c r="E54" i="150"/>
  <c r="E290" i="150"/>
  <c r="E93" i="138"/>
  <c r="E94" i="138"/>
  <c r="D366" i="134"/>
  <c r="E59" i="134"/>
  <c r="E204" i="137"/>
  <c r="E136" i="137"/>
  <c r="E170" i="137"/>
  <c r="N15" i="86"/>
  <c r="D350" i="136"/>
  <c r="E43" i="136"/>
  <c r="E155" i="149"/>
  <c r="E189" i="142"/>
  <c r="E213" i="150"/>
  <c r="E190" i="147"/>
  <c r="E281" i="147"/>
  <c r="E29" i="133" s="1"/>
  <c r="E163" i="135"/>
  <c r="E129" i="135"/>
  <c r="E197" i="135"/>
  <c r="E103" i="150"/>
  <c r="E104" i="150" s="1"/>
  <c r="E128" i="150"/>
  <c r="E137" i="150" s="1"/>
  <c r="E138" i="150" s="1"/>
  <c r="E162" i="150"/>
  <c r="E171" i="150" s="1"/>
  <c r="E172" i="150" s="1"/>
  <c r="E196" i="150"/>
  <c r="E149" i="137"/>
  <c r="E183" i="137"/>
  <c r="E115" i="137"/>
  <c r="E229" i="142"/>
  <c r="E205" i="142"/>
  <c r="E206" i="142" s="1"/>
  <c r="E77" i="138"/>
  <c r="E78" i="138"/>
  <c r="E166" i="139"/>
  <c r="E200" i="139"/>
  <c r="E132" i="139"/>
  <c r="E59" i="139"/>
  <c r="D366" i="139"/>
  <c r="E232" i="150"/>
  <c r="E266" i="150" s="1"/>
  <c r="E190" i="143"/>
  <c r="E281" i="143"/>
  <c r="E25" i="133" s="1"/>
  <c r="E186" i="135"/>
  <c r="E118" i="135"/>
  <c r="E152" i="135"/>
  <c r="E230" i="142"/>
  <c r="E264" i="142" s="1"/>
  <c r="E168" i="136"/>
  <c r="E134" i="136"/>
  <c r="E202" i="136"/>
  <c r="E282" i="151"/>
  <c r="E33" i="132" s="1"/>
  <c r="E122" i="151"/>
  <c r="E237" i="150"/>
  <c r="E271" i="150" s="1"/>
  <c r="E150" i="135"/>
  <c r="E184" i="135"/>
  <c r="E116" i="135"/>
  <c r="E205" i="149"/>
  <c r="E206" i="149" s="1"/>
  <c r="E229" i="149"/>
  <c r="E185" i="134"/>
  <c r="E117" i="134"/>
  <c r="E151" i="134"/>
  <c r="E43" i="134"/>
  <c r="D350" i="134"/>
  <c r="E247" i="143"/>
  <c r="D332" i="137"/>
  <c r="D333" i="137" s="1"/>
  <c r="D314" i="137"/>
  <c r="E237" i="138"/>
  <c r="E271" i="138" s="1"/>
  <c r="E216" i="138"/>
  <c r="E250" i="138" s="1"/>
  <c r="E122" i="147"/>
  <c r="E282" i="147"/>
  <c r="E29" i="132" s="1"/>
  <c r="E150" i="139"/>
  <c r="E184" i="139"/>
  <c r="E116" i="139"/>
  <c r="D350" i="139"/>
  <c r="E43" i="139"/>
  <c r="E257" i="151"/>
  <c r="E258" i="151" s="1"/>
  <c r="E219" i="150"/>
  <c r="E253" i="150" s="1"/>
  <c r="D283" i="86"/>
  <c r="D294" i="86"/>
  <c r="D15" i="130"/>
  <c r="E248" i="162"/>
  <c r="E257" i="162" s="1"/>
  <c r="E258" i="162" s="1"/>
  <c r="E223" i="162"/>
  <c r="E132" i="134"/>
  <c r="E200" i="134"/>
  <c r="E166" i="134"/>
  <c r="M34" i="127"/>
  <c r="M63" i="127"/>
  <c r="D366" i="136"/>
  <c r="E59" i="136"/>
  <c r="E153" i="139"/>
  <c r="E187" i="139"/>
  <c r="E119" i="139"/>
  <c r="E121" i="149"/>
  <c r="E213" i="149"/>
  <c r="E121" i="142"/>
  <c r="E213" i="142"/>
  <c r="E183" i="135"/>
  <c r="E115" i="135"/>
  <c r="E149" i="135"/>
  <c r="E185" i="136"/>
  <c r="E151" i="136"/>
  <c r="E117" i="136"/>
  <c r="E197" i="139"/>
  <c r="E163" i="139"/>
  <c r="E129" i="139"/>
  <c r="E136" i="139"/>
  <c r="E170" i="139"/>
  <c r="E204" i="139"/>
  <c r="E206" i="144"/>
  <c r="E281" i="144"/>
  <c r="E26" i="133" s="1"/>
  <c r="E188" i="135"/>
  <c r="E120" i="135"/>
  <c r="E154" i="135"/>
  <c r="E169" i="139"/>
  <c r="E203" i="139"/>
  <c r="E135" i="139"/>
  <c r="E122" i="143"/>
  <c r="E282" i="143"/>
  <c r="E25" i="132" s="1"/>
  <c r="E219" i="138"/>
  <c r="E253" i="138" s="1"/>
  <c r="E163" i="134"/>
  <c r="E197" i="134"/>
  <c r="E129" i="134"/>
  <c r="D314" i="134"/>
  <c r="D332" i="134"/>
  <c r="D333" i="134" s="1"/>
  <c r="E43" i="137"/>
  <c r="D350" i="137"/>
  <c r="E247" i="147"/>
  <c r="E147" i="136"/>
  <c r="E113" i="136"/>
  <c r="E181" i="136"/>
  <c r="E165" i="139"/>
  <c r="E199" i="139"/>
  <c r="E131" i="139"/>
  <c r="D332" i="139"/>
  <c r="D333" i="139" s="1"/>
  <c r="D314" i="139"/>
  <c r="E223" i="151"/>
  <c r="E282" i="162"/>
  <c r="E24" i="132" s="1"/>
  <c r="E122" i="162"/>
  <c r="E182" i="139"/>
  <c r="E148" i="139"/>
  <c r="E114" i="139"/>
  <c r="E189" i="149"/>
  <c r="E156" i="143"/>
  <c r="E280" i="143"/>
  <c r="E25" i="131" s="1"/>
  <c r="E181" i="135"/>
  <c r="E113" i="135"/>
  <c r="E147" i="135"/>
  <c r="E203" i="134"/>
  <c r="E169" i="134"/>
  <c r="E135" i="134"/>
  <c r="E236" i="150"/>
  <c r="E270" i="150" s="1"/>
  <c r="E181" i="137"/>
  <c r="E113" i="137"/>
  <c r="E147" i="137"/>
  <c r="E247" i="144"/>
  <c r="E257" i="144" s="1"/>
  <c r="E258" i="144" s="1"/>
  <c r="E115" i="139"/>
  <c r="E149" i="139"/>
  <c r="E183" i="139"/>
  <c r="E263" i="144"/>
  <c r="S28" i="217"/>
  <c r="S58" i="217" s="1"/>
  <c r="K64" i="127"/>
  <c r="E203" i="135"/>
  <c r="E135" i="135"/>
  <c r="E169" i="135"/>
  <c r="E146" i="150"/>
  <c r="E155" i="150" s="1"/>
  <c r="E112" i="150"/>
  <c r="E180" i="150"/>
  <c r="E189" i="150" s="1"/>
  <c r="E235" i="138"/>
  <c r="E269" i="138" s="1"/>
  <c r="E59" i="137"/>
  <c r="D366" i="137"/>
  <c r="E234" i="138"/>
  <c r="E268" i="138" s="1"/>
  <c r="E236" i="138"/>
  <c r="E270" i="138" s="1"/>
  <c r="L34" i="127"/>
  <c r="L63" i="127"/>
  <c r="E238" i="138"/>
  <c r="E272" i="138" s="1"/>
  <c r="E233" i="135"/>
  <c r="E267" i="135" s="1"/>
  <c r="E43" i="135"/>
  <c r="D350" i="135"/>
  <c r="E183" i="134"/>
  <c r="E149" i="134"/>
  <c r="E115" i="134"/>
  <c r="E167" i="137"/>
  <c r="E201" i="137"/>
  <c r="E133" i="137"/>
  <c r="E169" i="136"/>
  <c r="E203" i="136"/>
  <c r="E135" i="136"/>
  <c r="E120" i="139"/>
  <c r="E154" i="139"/>
  <c r="E188" i="139"/>
  <c r="D367" i="138"/>
  <c r="E69" i="138"/>
  <c r="E70" i="138" s="1"/>
  <c r="E234" i="150"/>
  <c r="E268" i="150" s="1"/>
  <c r="E165" i="136"/>
  <c r="E199" i="136"/>
  <c r="E131" i="136"/>
  <c r="D314" i="136"/>
  <c r="D332" i="136"/>
  <c r="D333" i="136" s="1"/>
  <c r="E282" i="141"/>
  <c r="E22" i="132" s="1"/>
  <c r="E280" i="148"/>
  <c r="E30" i="131" s="1"/>
  <c r="E282" i="145"/>
  <c r="E27" i="132" s="1"/>
  <c r="E281" i="148"/>
  <c r="E30" i="133" s="1"/>
  <c r="E122" i="148"/>
  <c r="E156" i="145"/>
  <c r="E223" i="145"/>
  <c r="E224" i="145" s="1"/>
  <c r="E247" i="145"/>
  <c r="E257" i="145" s="1"/>
  <c r="E258" i="145" s="1"/>
  <c r="E239" i="148"/>
  <c r="E240" i="148" s="1"/>
  <c r="E263" i="148"/>
  <c r="E273" i="148" s="1"/>
  <c r="E274" i="148" s="1"/>
  <c r="E122" i="145"/>
  <c r="E239" i="145"/>
  <c r="E240" i="145" s="1"/>
  <c r="E263" i="145"/>
  <c r="E273" i="145" s="1"/>
  <c r="E274" i="145" s="1"/>
  <c r="E223" i="148"/>
  <c r="E247" i="148"/>
  <c r="E257" i="148" s="1"/>
  <c r="E258" i="148" s="1"/>
  <c r="E281" i="145"/>
  <c r="E27" i="133" s="1"/>
  <c r="E273" i="141"/>
  <c r="E274" i="141" s="1"/>
  <c r="E280" i="141"/>
  <c r="E22" i="131" s="1"/>
  <c r="E122" i="141"/>
  <c r="E239" i="141"/>
  <c r="E240" i="141" s="1"/>
  <c r="E156" i="141"/>
  <c r="E223" i="144" l="1"/>
  <c r="E234" i="136"/>
  <c r="E268" i="136" s="1"/>
  <c r="E223" i="147"/>
  <c r="E224" i="147" s="1"/>
  <c r="E239" i="147"/>
  <c r="E240" i="147" s="1"/>
  <c r="E257" i="143"/>
  <c r="E258" i="143" s="1"/>
  <c r="E257" i="147"/>
  <c r="E258" i="147" s="1"/>
  <c r="E223" i="143"/>
  <c r="E224" i="143" s="1"/>
  <c r="E223" i="141"/>
  <c r="E279" i="141" s="1"/>
  <c r="E218" i="134"/>
  <c r="E252" i="134" s="1"/>
  <c r="E216" i="135"/>
  <c r="E250" i="135" s="1"/>
  <c r="E220" i="134"/>
  <c r="E254" i="134" s="1"/>
  <c r="E236" i="135"/>
  <c r="E270" i="135" s="1"/>
  <c r="E236" i="137"/>
  <c r="E270" i="137" s="1"/>
  <c r="E217" i="136"/>
  <c r="E251" i="136" s="1"/>
  <c r="E219" i="135"/>
  <c r="E253" i="135" s="1"/>
  <c r="E235" i="135"/>
  <c r="E269" i="135" s="1"/>
  <c r="E216" i="136"/>
  <c r="E250" i="136" s="1"/>
  <c r="E233" i="137"/>
  <c r="E267" i="137" s="1"/>
  <c r="E122" i="144"/>
  <c r="E235" i="134"/>
  <c r="E269" i="134" s="1"/>
  <c r="E236" i="134"/>
  <c r="E270" i="134" s="1"/>
  <c r="E221" i="136"/>
  <c r="E255" i="136" s="1"/>
  <c r="E215" i="134"/>
  <c r="E249" i="134" s="1"/>
  <c r="E190" i="141"/>
  <c r="E220" i="139"/>
  <c r="E254" i="139" s="1"/>
  <c r="E232" i="134"/>
  <c r="E266" i="134" s="1"/>
  <c r="E221" i="135"/>
  <c r="E255" i="135" s="1"/>
  <c r="E222" i="136"/>
  <c r="E256" i="136" s="1"/>
  <c r="E222" i="134"/>
  <c r="E256" i="134" s="1"/>
  <c r="E218" i="137"/>
  <c r="E252" i="137" s="1"/>
  <c r="E238" i="134"/>
  <c r="E272" i="134" s="1"/>
  <c r="E232" i="136"/>
  <c r="E266" i="136" s="1"/>
  <c r="E232" i="139"/>
  <c r="E266" i="139" s="1"/>
  <c r="E222" i="137"/>
  <c r="E256" i="137" s="1"/>
  <c r="E236" i="139"/>
  <c r="E270" i="139" s="1"/>
  <c r="E235" i="136"/>
  <c r="E269" i="136" s="1"/>
  <c r="E279" i="146"/>
  <c r="E283" i="146" s="1"/>
  <c r="E219" i="137"/>
  <c r="E253" i="137" s="1"/>
  <c r="E220" i="136"/>
  <c r="E254" i="136" s="1"/>
  <c r="E273" i="143"/>
  <c r="E274" i="143" s="1"/>
  <c r="E238" i="135"/>
  <c r="E272" i="135" s="1"/>
  <c r="E231" i="137"/>
  <c r="E265" i="137" s="1"/>
  <c r="E239" i="143"/>
  <c r="E240" i="143" s="1"/>
  <c r="E220" i="137"/>
  <c r="E254" i="137" s="1"/>
  <c r="E273" i="144"/>
  <c r="E274" i="144" s="1"/>
  <c r="E216" i="139"/>
  <c r="E250" i="139" s="1"/>
  <c r="E238" i="139"/>
  <c r="E272" i="139" s="1"/>
  <c r="E218" i="139"/>
  <c r="E252" i="139" s="1"/>
  <c r="E218" i="135"/>
  <c r="E252" i="135" s="1"/>
  <c r="E239" i="144"/>
  <c r="E240" i="144" s="1"/>
  <c r="E217" i="134"/>
  <c r="E251" i="134" s="1"/>
  <c r="E215" i="137"/>
  <c r="E249" i="137" s="1"/>
  <c r="E215" i="136"/>
  <c r="E249" i="136" s="1"/>
  <c r="E222" i="135"/>
  <c r="E256" i="135" s="1"/>
  <c r="E219" i="134"/>
  <c r="E253" i="134" s="1"/>
  <c r="E237" i="137"/>
  <c r="E271" i="137" s="1"/>
  <c r="E221" i="134"/>
  <c r="E255" i="134" s="1"/>
  <c r="E233" i="136"/>
  <c r="E267" i="136" s="1"/>
  <c r="E237" i="136"/>
  <c r="E271" i="136" s="1"/>
  <c r="E217" i="137"/>
  <c r="E251" i="137" s="1"/>
  <c r="E172" i="142"/>
  <c r="E280" i="142"/>
  <c r="E23" i="131" s="1"/>
  <c r="E156" i="150"/>
  <c r="E280" i="150"/>
  <c r="E32" i="131" s="1"/>
  <c r="E235" i="137"/>
  <c r="E269" i="137" s="1"/>
  <c r="E224" i="144"/>
  <c r="E237" i="134"/>
  <c r="E271" i="134" s="1"/>
  <c r="E224" i="151"/>
  <c r="E279" i="151"/>
  <c r="E233" i="139"/>
  <c r="E267" i="139" s="1"/>
  <c r="E77" i="137"/>
  <c r="E78" i="137"/>
  <c r="E231" i="134"/>
  <c r="E265" i="134" s="1"/>
  <c r="E231" i="139"/>
  <c r="E265" i="139" s="1"/>
  <c r="E217" i="135"/>
  <c r="E251" i="135" s="1"/>
  <c r="E223" i="149"/>
  <c r="E247" i="149"/>
  <c r="E257" i="149" s="1"/>
  <c r="E258" i="149" s="1"/>
  <c r="E234" i="134"/>
  <c r="E268" i="134" s="1"/>
  <c r="D351" i="134"/>
  <c r="E53" i="134"/>
  <c r="D368" i="134"/>
  <c r="D370" i="134" s="1"/>
  <c r="E93" i="139"/>
  <c r="E94" i="139"/>
  <c r="E112" i="138"/>
  <c r="E146" i="138"/>
  <c r="E180" i="138"/>
  <c r="E205" i="150"/>
  <c r="E206" i="150" s="1"/>
  <c r="E230" i="150"/>
  <c r="E231" i="135"/>
  <c r="E265" i="135" s="1"/>
  <c r="E77" i="136"/>
  <c r="E78" i="136"/>
  <c r="E93" i="134"/>
  <c r="E94" i="134"/>
  <c r="E218" i="136"/>
  <c r="E252" i="136" s="1"/>
  <c r="E232" i="135"/>
  <c r="E266" i="135" s="1"/>
  <c r="E233" i="134"/>
  <c r="E267" i="134" s="1"/>
  <c r="E234" i="137"/>
  <c r="E268" i="137" s="1"/>
  <c r="E69" i="135"/>
  <c r="E70" i="135" s="1"/>
  <c r="D367" i="135"/>
  <c r="E190" i="150"/>
  <c r="E28" i="130"/>
  <c r="E122" i="149"/>
  <c r="E282" i="149"/>
  <c r="E31" i="132" s="1"/>
  <c r="E93" i="136"/>
  <c r="E94" i="136"/>
  <c r="U28" i="217"/>
  <c r="U58" i="217" s="1"/>
  <c r="M64" i="127"/>
  <c r="D331" i="86"/>
  <c r="D371" i="86"/>
  <c r="D296" i="86"/>
  <c r="E77" i="139"/>
  <c r="E78" i="139"/>
  <c r="E77" i="134"/>
  <c r="E78" i="134"/>
  <c r="E239" i="149"/>
  <c r="E240" i="149" s="1"/>
  <c r="E263" i="149"/>
  <c r="E273" i="149" s="1"/>
  <c r="E274" i="149" s="1"/>
  <c r="E111" i="138"/>
  <c r="E87" i="138"/>
  <c r="E88" i="138" s="1"/>
  <c r="E145" i="138"/>
  <c r="E179" i="138"/>
  <c r="E247" i="150"/>
  <c r="D368" i="136"/>
  <c r="D370" i="136" s="1"/>
  <c r="D351" i="136"/>
  <c r="E53" i="136"/>
  <c r="D367" i="134"/>
  <c r="E69" i="134"/>
  <c r="E70" i="134" s="1"/>
  <c r="E93" i="135"/>
  <c r="E94" i="135"/>
  <c r="E53" i="135"/>
  <c r="D368" i="135"/>
  <c r="D370" i="135" s="1"/>
  <c r="D351" i="135"/>
  <c r="E69" i="137"/>
  <c r="E70" i="137" s="1"/>
  <c r="D367" i="137"/>
  <c r="E121" i="150"/>
  <c r="E214" i="150"/>
  <c r="E248" i="150" s="1"/>
  <c r="E237" i="135"/>
  <c r="E271" i="135" s="1"/>
  <c r="E215" i="135"/>
  <c r="E249" i="135" s="1"/>
  <c r="E190" i="149"/>
  <c r="E281" i="149"/>
  <c r="E31" i="133" s="1"/>
  <c r="E237" i="139"/>
  <c r="E271" i="139" s="1"/>
  <c r="E219" i="136"/>
  <c r="E253" i="136" s="1"/>
  <c r="E223" i="142"/>
  <c r="E247" i="142"/>
  <c r="E257" i="142" s="1"/>
  <c r="E258" i="142" s="1"/>
  <c r="E221" i="139"/>
  <c r="E255" i="139" s="1"/>
  <c r="D367" i="136"/>
  <c r="E69" i="136"/>
  <c r="E70" i="136" s="1"/>
  <c r="E224" i="162"/>
  <c r="E279" i="162"/>
  <c r="E53" i="139"/>
  <c r="D368" i="139"/>
  <c r="D370" i="139" s="1"/>
  <c r="D351" i="139"/>
  <c r="E220" i="135"/>
  <c r="E254" i="135" s="1"/>
  <c r="E234" i="139"/>
  <c r="E268" i="139" s="1"/>
  <c r="E190" i="142"/>
  <c r="E281" i="142"/>
  <c r="E23" i="133" s="1"/>
  <c r="E162" i="138"/>
  <c r="E128" i="138"/>
  <c r="E196" i="138"/>
  <c r="E221" i="137"/>
  <c r="E255" i="137" s="1"/>
  <c r="E234" i="135"/>
  <c r="E268" i="135" s="1"/>
  <c r="E222" i="139"/>
  <c r="E256" i="139" s="1"/>
  <c r="E77" i="135"/>
  <c r="E78" i="135"/>
  <c r="T28" i="217"/>
  <c r="T58" i="217" s="1"/>
  <c r="L64" i="127"/>
  <c r="E93" i="137"/>
  <c r="E94" i="137"/>
  <c r="E217" i="139"/>
  <c r="E251" i="139" s="1"/>
  <c r="D368" i="137"/>
  <c r="D370" i="137" s="1"/>
  <c r="D351" i="137"/>
  <c r="E53" i="137"/>
  <c r="E282" i="142"/>
  <c r="E23" i="132" s="1"/>
  <c r="E122" i="142"/>
  <c r="E236" i="136"/>
  <c r="E270" i="136" s="1"/>
  <c r="D367" i="139"/>
  <c r="E69" i="139"/>
  <c r="E70" i="139" s="1"/>
  <c r="E263" i="142"/>
  <c r="E273" i="142" s="1"/>
  <c r="E274" i="142" s="1"/>
  <c r="E239" i="142"/>
  <c r="E240" i="142" s="1"/>
  <c r="E156" i="149"/>
  <c r="E280" i="149"/>
  <c r="E31" i="131" s="1"/>
  <c r="E238" i="137"/>
  <c r="E272" i="137" s="1"/>
  <c r="E103" i="138"/>
  <c r="E104" i="138" s="1"/>
  <c r="E161" i="138"/>
  <c r="E195" i="138"/>
  <c r="E127" i="138"/>
  <c r="E232" i="137"/>
  <c r="E266" i="137" s="1"/>
  <c r="E54" i="138"/>
  <c r="E290" i="138"/>
  <c r="V28" i="217"/>
  <c r="V58" i="217" s="1"/>
  <c r="N64" i="127"/>
  <c r="E224" i="148"/>
  <c r="E279" i="148"/>
  <c r="E279" i="145"/>
  <c r="E224" i="141" l="1"/>
  <c r="E279" i="147"/>
  <c r="E283" i="147" s="1"/>
  <c r="E171" i="138"/>
  <c r="E172" i="138" s="1"/>
  <c r="E155" i="138"/>
  <c r="E156" i="138" s="1"/>
  <c r="E294" i="146"/>
  <c r="E371" i="146" s="1"/>
  <c r="E279" i="144"/>
  <c r="E283" i="144" s="1"/>
  <c r="E279" i="143"/>
  <c r="E283" i="143" s="1"/>
  <c r="E281" i="150"/>
  <c r="E32" i="133" s="1"/>
  <c r="E137" i="138"/>
  <c r="E138" i="138" s="1"/>
  <c r="E189" i="138"/>
  <c r="E190" i="138" s="1"/>
  <c r="E103" i="137"/>
  <c r="E104" i="137" s="1"/>
  <c r="E161" i="137"/>
  <c r="E195" i="137"/>
  <c r="E127" i="137"/>
  <c r="E87" i="135"/>
  <c r="E88" i="135" s="1"/>
  <c r="E145" i="135"/>
  <c r="E179" i="135"/>
  <c r="E111" i="135"/>
  <c r="E230" i="138"/>
  <c r="E264" i="138" s="1"/>
  <c r="E224" i="142"/>
  <c r="E279" i="142"/>
  <c r="E162" i="135"/>
  <c r="E196" i="135"/>
  <c r="E128" i="135"/>
  <c r="E290" i="136"/>
  <c r="E54" i="136"/>
  <c r="E223" i="150"/>
  <c r="E180" i="134"/>
  <c r="E146" i="134"/>
  <c r="E112" i="134"/>
  <c r="D326" i="86"/>
  <c r="D363" i="86" s="1"/>
  <c r="E66" i="86" s="1"/>
  <c r="D319" i="86"/>
  <c r="D311" i="86"/>
  <c r="D348" i="86" s="1"/>
  <c r="D307" i="86"/>
  <c r="D344" i="86" s="1"/>
  <c r="D312" i="86"/>
  <c r="D349" i="86" s="1"/>
  <c r="D328" i="86"/>
  <c r="D365" i="86" s="1"/>
  <c r="E68" i="86" s="1"/>
  <c r="D308" i="86"/>
  <c r="D345" i="86" s="1"/>
  <c r="D321" i="86"/>
  <c r="D358" i="86" s="1"/>
  <c r="E61" i="86" s="1"/>
  <c r="D309" i="86"/>
  <c r="D346" i="86" s="1"/>
  <c r="D322" i="86"/>
  <c r="D359" i="86" s="1"/>
  <c r="E62" i="86" s="1"/>
  <c r="D323" i="86"/>
  <c r="D360" i="86" s="1"/>
  <c r="E63" i="86" s="1"/>
  <c r="D304" i="86"/>
  <c r="D341" i="86" s="1"/>
  <c r="D303" i="86"/>
  <c r="D15" i="128"/>
  <c r="D65" i="128" s="1"/>
  <c r="D16" i="102" s="1"/>
  <c r="D310" i="86"/>
  <c r="D347" i="86" s="1"/>
  <c r="D327" i="86"/>
  <c r="D364" i="86" s="1"/>
  <c r="E67" i="86" s="1"/>
  <c r="D320" i="86"/>
  <c r="D357" i="86" s="1"/>
  <c r="E60" i="86" s="1"/>
  <c r="D324" i="86"/>
  <c r="D361" i="86" s="1"/>
  <c r="E64" i="86" s="1"/>
  <c r="D325" i="86"/>
  <c r="D362" i="86" s="1"/>
  <c r="E65" i="86" s="1"/>
  <c r="D306" i="86"/>
  <c r="D343" i="86" s="1"/>
  <c r="D305" i="86"/>
  <c r="D342" i="86" s="1"/>
  <c r="E162" i="134"/>
  <c r="E196" i="134"/>
  <c r="E128" i="134"/>
  <c r="E33" i="130"/>
  <c r="E294" i="151"/>
  <c r="E283" i="151"/>
  <c r="E54" i="139"/>
  <c r="E290" i="139"/>
  <c r="E195" i="135"/>
  <c r="E103" i="135"/>
  <c r="E104" i="135" s="1"/>
  <c r="E127" i="135"/>
  <c r="E161" i="135"/>
  <c r="E121" i="138"/>
  <c r="E213" i="138"/>
  <c r="E87" i="134"/>
  <c r="E88" i="134" s="1"/>
  <c r="E145" i="134"/>
  <c r="E111" i="134"/>
  <c r="E179" i="134"/>
  <c r="E128" i="136"/>
  <c r="E162" i="136"/>
  <c r="E196" i="136"/>
  <c r="E161" i="134"/>
  <c r="E127" i="134"/>
  <c r="E103" i="134"/>
  <c r="E104" i="134" s="1"/>
  <c r="E195" i="134"/>
  <c r="E264" i="150"/>
  <c r="E273" i="150" s="1"/>
  <c r="E274" i="150" s="1"/>
  <c r="E239" i="150"/>
  <c r="E240" i="150" s="1"/>
  <c r="E214" i="138"/>
  <c r="E248" i="138" s="1"/>
  <c r="E290" i="134"/>
  <c r="E54" i="134"/>
  <c r="E224" i="149"/>
  <c r="E279" i="149"/>
  <c r="E180" i="137"/>
  <c r="E112" i="137"/>
  <c r="E146" i="137"/>
  <c r="E290" i="137"/>
  <c r="E54" i="137"/>
  <c r="E24" i="130"/>
  <c r="E283" i="162"/>
  <c r="E294" i="162"/>
  <c r="E282" i="150"/>
  <c r="E32" i="132" s="1"/>
  <c r="E122" i="150"/>
  <c r="E146" i="139"/>
  <c r="E112" i="139"/>
  <c r="E180" i="139"/>
  <c r="E103" i="136"/>
  <c r="E104" i="136" s="1"/>
  <c r="E161" i="136"/>
  <c r="E195" i="136"/>
  <c r="E127" i="136"/>
  <c r="E112" i="136"/>
  <c r="E146" i="136"/>
  <c r="E180" i="136"/>
  <c r="E128" i="139"/>
  <c r="E162" i="139"/>
  <c r="E196" i="139"/>
  <c r="E145" i="137"/>
  <c r="E179" i="137"/>
  <c r="E111" i="137"/>
  <c r="E87" i="137"/>
  <c r="E88" i="137" s="1"/>
  <c r="E205" i="138"/>
  <c r="E206" i="138" s="1"/>
  <c r="E229" i="138"/>
  <c r="E128" i="137"/>
  <c r="E162" i="137"/>
  <c r="E196" i="137"/>
  <c r="E180" i="135"/>
  <c r="E112" i="135"/>
  <c r="E146" i="135"/>
  <c r="E29" i="130"/>
  <c r="E54" i="135"/>
  <c r="E290" i="135"/>
  <c r="E257" i="150"/>
  <c r="E258" i="150" s="1"/>
  <c r="E111" i="139"/>
  <c r="E87" i="139"/>
  <c r="E88" i="139" s="1"/>
  <c r="E145" i="139"/>
  <c r="E179" i="139"/>
  <c r="E111" i="136"/>
  <c r="E87" i="136"/>
  <c r="E88" i="136" s="1"/>
  <c r="E179" i="136"/>
  <c r="E145" i="136"/>
  <c r="E103" i="139"/>
  <c r="E104" i="139" s="1"/>
  <c r="E195" i="139"/>
  <c r="E127" i="139"/>
  <c r="E161" i="139"/>
  <c r="E283" i="145"/>
  <c r="E27" i="130"/>
  <c r="E294" i="145"/>
  <c r="E283" i="148"/>
  <c r="E30" i="130"/>
  <c r="E294" i="148"/>
  <c r="E283" i="141"/>
  <c r="E294" i="141"/>
  <c r="E22" i="130"/>
  <c r="E294" i="147" l="1"/>
  <c r="E371" i="147" s="1"/>
  <c r="E296" i="146"/>
  <c r="E324" i="146" s="1"/>
  <c r="E361" i="146" s="1"/>
  <c r="F64" i="146" s="1"/>
  <c r="E280" i="138"/>
  <c r="E20" i="131" s="1"/>
  <c r="E155" i="136"/>
  <c r="E156" i="136" s="1"/>
  <c r="E26" i="130"/>
  <c r="E294" i="144"/>
  <c r="E371" i="144" s="1"/>
  <c r="E294" i="143"/>
  <c r="E296" i="143" s="1"/>
  <c r="E25" i="130"/>
  <c r="E189" i="136"/>
  <c r="E190" i="136" s="1"/>
  <c r="E98" i="86"/>
  <c r="E166" i="86" s="1"/>
  <c r="E155" i="134"/>
  <c r="E156" i="134" s="1"/>
  <c r="E189" i="137"/>
  <c r="E190" i="137" s="1"/>
  <c r="E137" i="136"/>
  <c r="E138" i="136" s="1"/>
  <c r="E189" i="139"/>
  <c r="E190" i="139" s="1"/>
  <c r="E137" i="134"/>
  <c r="E138" i="134" s="1"/>
  <c r="E96" i="86"/>
  <c r="E164" i="86" s="1"/>
  <c r="E137" i="139"/>
  <c r="E138" i="139" s="1"/>
  <c r="E171" i="135"/>
  <c r="E172" i="135" s="1"/>
  <c r="E171" i="139"/>
  <c r="E172" i="139" s="1"/>
  <c r="E171" i="136"/>
  <c r="E172" i="136" s="1"/>
  <c r="E230" i="136"/>
  <c r="E264" i="136" s="1"/>
  <c r="E155" i="139"/>
  <c r="E137" i="135"/>
  <c r="E138" i="135" s="1"/>
  <c r="E214" i="134"/>
  <c r="E248" i="134" s="1"/>
  <c r="E171" i="134"/>
  <c r="E172" i="134" s="1"/>
  <c r="E230" i="135"/>
  <c r="E264" i="135" s="1"/>
  <c r="E155" i="137"/>
  <c r="E156" i="137" s="1"/>
  <c r="E189" i="134"/>
  <c r="E190" i="134" s="1"/>
  <c r="E214" i="137"/>
  <c r="E248" i="137" s="1"/>
  <c r="E213" i="136"/>
  <c r="E121" i="136"/>
  <c r="E239" i="138"/>
  <c r="E240" i="138" s="1"/>
  <c r="E263" i="138"/>
  <c r="E273" i="138" s="1"/>
  <c r="E274" i="138" s="1"/>
  <c r="E213" i="137"/>
  <c r="E121" i="137"/>
  <c r="E214" i="136"/>
  <c r="E248" i="136" s="1"/>
  <c r="E294" i="149"/>
  <c r="E283" i="149"/>
  <c r="E31" i="130"/>
  <c r="E229" i="134"/>
  <c r="E205" i="134"/>
  <c r="E206" i="134" s="1"/>
  <c r="E205" i="135"/>
  <c r="E206" i="135" s="1"/>
  <c r="E229" i="135"/>
  <c r="E296" i="151"/>
  <c r="E371" i="151"/>
  <c r="E200" i="86"/>
  <c r="D89" i="102"/>
  <c r="D35" i="102"/>
  <c r="D67" i="102"/>
  <c r="D35" i="95"/>
  <c r="D60" i="95" s="1"/>
  <c r="D356" i="86"/>
  <c r="D329" i="86"/>
  <c r="D330" i="86" s="1"/>
  <c r="E189" i="135"/>
  <c r="E137" i="137"/>
  <c r="E138" i="137" s="1"/>
  <c r="E121" i="139"/>
  <c r="E213" i="139"/>
  <c r="E296" i="147"/>
  <c r="E230" i="137"/>
  <c r="E264" i="137" s="1"/>
  <c r="E281" i="138"/>
  <c r="E20" i="133" s="1"/>
  <c r="E371" i="162"/>
  <c r="E296" i="162"/>
  <c r="E45" i="86"/>
  <c r="J556" i="217"/>
  <c r="E95" i="86"/>
  <c r="D340" i="86"/>
  <c r="D313" i="86"/>
  <c r="E49" i="86"/>
  <c r="J560" i="217"/>
  <c r="J563" i="217"/>
  <c r="E52" i="86"/>
  <c r="E224" i="150"/>
  <c r="E279" i="150"/>
  <c r="E155" i="135"/>
  <c r="E205" i="137"/>
  <c r="E206" i="137" s="1"/>
  <c r="E229" i="137"/>
  <c r="E229" i="139"/>
  <c r="E205" i="139"/>
  <c r="E206" i="139" s="1"/>
  <c r="E223" i="138"/>
  <c r="E247" i="138"/>
  <c r="E257" i="138" s="1"/>
  <c r="E258" i="138" s="1"/>
  <c r="J557" i="217"/>
  <c r="E46" i="86"/>
  <c r="E102" i="86"/>
  <c r="E101" i="86"/>
  <c r="E44" i="86"/>
  <c r="J555" i="217"/>
  <c r="J558" i="217"/>
  <c r="E47" i="86"/>
  <c r="E171" i="137"/>
  <c r="E172" i="137" s="1"/>
  <c r="E214" i="135"/>
  <c r="E248" i="135" s="1"/>
  <c r="E230" i="139"/>
  <c r="E264" i="139" s="1"/>
  <c r="E205" i="136"/>
  <c r="E206" i="136" s="1"/>
  <c r="E229" i="136"/>
  <c r="E214" i="139"/>
  <c r="E248" i="139" s="1"/>
  <c r="E121" i="134"/>
  <c r="E213" i="134"/>
  <c r="E282" i="138"/>
  <c r="E20" i="132" s="1"/>
  <c r="E122" i="138"/>
  <c r="E230" i="134"/>
  <c r="E264" i="134" s="1"/>
  <c r="E100" i="86"/>
  <c r="E99" i="86"/>
  <c r="E50" i="86"/>
  <c r="J561" i="217"/>
  <c r="E97" i="86"/>
  <c r="E48" i="86"/>
  <c r="J559" i="217"/>
  <c r="E51" i="86"/>
  <c r="J562" i="217"/>
  <c r="E294" i="142"/>
  <c r="E283" i="142"/>
  <c r="E23" i="130"/>
  <c r="E213" i="135"/>
  <c r="E121" i="135"/>
  <c r="E371" i="145"/>
  <c r="E296" i="145"/>
  <c r="E296" i="148"/>
  <c r="E371" i="148"/>
  <c r="E296" i="141"/>
  <c r="E371" i="141"/>
  <c r="E329" i="146" l="1"/>
  <c r="E328" i="146"/>
  <c r="E365" i="146" s="1"/>
  <c r="F68" i="146" s="1"/>
  <c r="E307" i="146"/>
  <c r="E344" i="146" s="1"/>
  <c r="F47" i="146" s="1"/>
  <c r="E323" i="146"/>
  <c r="E360" i="146" s="1"/>
  <c r="F63" i="146" s="1"/>
  <c r="F98" i="146" s="1"/>
  <c r="E310" i="146"/>
  <c r="E347" i="146" s="1"/>
  <c r="F50" i="146" s="1"/>
  <c r="E319" i="146"/>
  <c r="E356" i="146" s="1"/>
  <c r="F59" i="146" s="1"/>
  <c r="F93" i="146" s="1"/>
  <c r="E28" i="128"/>
  <c r="E78" i="128" s="1"/>
  <c r="C15" i="199" s="1"/>
  <c r="C44" i="199" s="1"/>
  <c r="C58" i="199" s="1"/>
  <c r="C99" i="199" s="1"/>
  <c r="E312" i="146"/>
  <c r="E349" i="146" s="1"/>
  <c r="F52" i="146" s="1"/>
  <c r="E311" i="146"/>
  <c r="E348" i="146" s="1"/>
  <c r="F51" i="146" s="1"/>
  <c r="E327" i="146"/>
  <c r="E364" i="146" s="1"/>
  <c r="F67" i="146" s="1"/>
  <c r="F102" i="146" s="1"/>
  <c r="F170" i="146" s="1"/>
  <c r="E321" i="146"/>
  <c r="E358" i="146" s="1"/>
  <c r="F61" i="146" s="1"/>
  <c r="E309" i="146"/>
  <c r="E346" i="146" s="1"/>
  <c r="F49" i="146" s="1"/>
  <c r="E304" i="146"/>
  <c r="E341" i="146" s="1"/>
  <c r="F44" i="146" s="1"/>
  <c r="E306" i="146"/>
  <c r="E343" i="146" s="1"/>
  <c r="F46" i="146" s="1"/>
  <c r="E320" i="146"/>
  <c r="E357" i="146" s="1"/>
  <c r="F60" i="146" s="1"/>
  <c r="E305" i="146"/>
  <c r="E342" i="146" s="1"/>
  <c r="F45" i="146" s="1"/>
  <c r="E331" i="146"/>
  <c r="E325" i="146"/>
  <c r="E362" i="146" s="1"/>
  <c r="F65" i="146" s="1"/>
  <c r="E313" i="146"/>
  <c r="E322" i="146"/>
  <c r="E359" i="146" s="1"/>
  <c r="F62" i="146" s="1"/>
  <c r="E326" i="146"/>
  <c r="E363" i="146" s="1"/>
  <c r="F66" i="146" s="1"/>
  <c r="E308" i="146"/>
  <c r="E345" i="146" s="1"/>
  <c r="F48" i="146" s="1"/>
  <c r="E303" i="146"/>
  <c r="E340" i="146" s="1"/>
  <c r="F43" i="146" s="1"/>
  <c r="F77" i="146" s="1"/>
  <c r="E296" i="144"/>
  <c r="E312" i="144" s="1"/>
  <c r="E349" i="144" s="1"/>
  <c r="F52" i="144" s="1"/>
  <c r="E371" i="143"/>
  <c r="E132" i="86"/>
  <c r="E234" i="86" s="1"/>
  <c r="E268" i="86" s="1"/>
  <c r="E198" i="86"/>
  <c r="E280" i="136"/>
  <c r="E18" i="131" s="1"/>
  <c r="E130" i="86"/>
  <c r="L528" i="217"/>
  <c r="E280" i="139"/>
  <c r="E21" i="131" s="1"/>
  <c r="L526" i="217"/>
  <c r="E281" i="134"/>
  <c r="E16" i="133" s="1"/>
  <c r="E156" i="139"/>
  <c r="E80" i="86"/>
  <c r="E114" i="86" s="1"/>
  <c r="E84" i="86"/>
  <c r="E152" i="86" s="1"/>
  <c r="E81" i="86"/>
  <c r="E115" i="86" s="1"/>
  <c r="E280" i="134"/>
  <c r="E16" i="131" s="1"/>
  <c r="E82" i="86"/>
  <c r="E184" i="86" s="1"/>
  <c r="E85" i="86"/>
  <c r="E187" i="86" s="1"/>
  <c r="E281" i="139"/>
  <c r="E21" i="133" s="1"/>
  <c r="E282" i="134"/>
  <c r="E16" i="132" s="1"/>
  <c r="E122" i="134"/>
  <c r="E86" i="86"/>
  <c r="D332" i="86"/>
  <c r="D333" i="86" s="1"/>
  <c r="D314" i="86"/>
  <c r="L525" i="217"/>
  <c r="E239" i="135"/>
  <c r="E240" i="135" s="1"/>
  <c r="E263" i="135"/>
  <c r="E273" i="135" s="1"/>
  <c r="E274" i="135" s="1"/>
  <c r="E296" i="149"/>
  <c r="E371" i="149"/>
  <c r="E135" i="86"/>
  <c r="E203" i="86"/>
  <c r="E169" i="86"/>
  <c r="E156" i="135"/>
  <c r="E280" i="135"/>
  <c r="E17" i="131" s="1"/>
  <c r="D350" i="86"/>
  <c r="J554" i="217"/>
  <c r="E43" i="86"/>
  <c r="E77" i="86" s="1"/>
  <c r="E79" i="86"/>
  <c r="E281" i="137"/>
  <c r="E19" i="133" s="1"/>
  <c r="E29" i="128"/>
  <c r="E311" i="147"/>
  <c r="E348" i="147" s="1"/>
  <c r="F51" i="147" s="1"/>
  <c r="E325" i="147"/>
  <c r="E362" i="147" s="1"/>
  <c r="F65" i="147" s="1"/>
  <c r="E328" i="147"/>
  <c r="E365" i="147" s="1"/>
  <c r="F68" i="147" s="1"/>
  <c r="E309" i="147"/>
  <c r="E346" i="147" s="1"/>
  <c r="F49" i="147" s="1"/>
  <c r="E319" i="147"/>
  <c r="E356" i="147" s="1"/>
  <c r="E312" i="147"/>
  <c r="E349" i="147" s="1"/>
  <c r="F52" i="147" s="1"/>
  <c r="E331" i="147"/>
  <c r="E307" i="147"/>
  <c r="E344" i="147" s="1"/>
  <c r="F47" i="147" s="1"/>
  <c r="E321" i="147"/>
  <c r="E358" i="147" s="1"/>
  <c r="F61" i="147" s="1"/>
  <c r="E324" i="147"/>
  <c r="E361" i="147" s="1"/>
  <c r="F64" i="147" s="1"/>
  <c r="E305" i="147"/>
  <c r="E342" i="147" s="1"/>
  <c r="F45" i="147" s="1"/>
  <c r="E326" i="147"/>
  <c r="E363" i="147" s="1"/>
  <c r="F66" i="147" s="1"/>
  <c r="E303" i="147"/>
  <c r="E340" i="147" s="1"/>
  <c r="E310" i="147"/>
  <c r="E347" i="147" s="1"/>
  <c r="F50" i="147" s="1"/>
  <c r="E320" i="147"/>
  <c r="E357" i="147" s="1"/>
  <c r="F60" i="147" s="1"/>
  <c r="E327" i="147"/>
  <c r="E364" i="147" s="1"/>
  <c r="F67" i="147" s="1"/>
  <c r="E308" i="147"/>
  <c r="E345" i="147" s="1"/>
  <c r="F48" i="147" s="1"/>
  <c r="E304" i="147"/>
  <c r="E341" i="147" s="1"/>
  <c r="F44" i="147" s="1"/>
  <c r="E322" i="147"/>
  <c r="E359" i="147" s="1"/>
  <c r="F62" i="147" s="1"/>
  <c r="E329" i="147"/>
  <c r="E306" i="147"/>
  <c r="E343" i="147" s="1"/>
  <c r="F46" i="147" s="1"/>
  <c r="E313" i="147"/>
  <c r="E323" i="147"/>
  <c r="E360" i="147" s="1"/>
  <c r="F63" i="147" s="1"/>
  <c r="E190" i="135"/>
  <c r="E281" i="135"/>
  <c r="E17" i="133" s="1"/>
  <c r="D54" i="95"/>
  <c r="D68" i="102"/>
  <c r="D108" i="102"/>
  <c r="L330" i="217"/>
  <c r="E239" i="134"/>
  <c r="E240" i="134" s="1"/>
  <c r="E263" i="134"/>
  <c r="E273" i="134" s="1"/>
  <c r="E274" i="134" s="1"/>
  <c r="E282" i="135"/>
  <c r="E17" i="132" s="1"/>
  <c r="E122" i="135"/>
  <c r="E296" i="142"/>
  <c r="E371" i="142"/>
  <c r="E167" i="86"/>
  <c r="E201" i="86"/>
  <c r="E133" i="86"/>
  <c r="E239" i="136"/>
  <c r="E240" i="136" s="1"/>
  <c r="E263" i="136"/>
  <c r="E273" i="136" s="1"/>
  <c r="E274" i="136" s="1"/>
  <c r="E204" i="86"/>
  <c r="E136" i="86"/>
  <c r="E170" i="86"/>
  <c r="E224" i="138"/>
  <c r="E279" i="138"/>
  <c r="E25" i="128"/>
  <c r="E311" i="143"/>
  <c r="E348" i="143" s="1"/>
  <c r="F51" i="143" s="1"/>
  <c r="E325" i="143"/>
  <c r="E362" i="143" s="1"/>
  <c r="F65" i="143" s="1"/>
  <c r="E328" i="143"/>
  <c r="E365" i="143" s="1"/>
  <c r="F68" i="143" s="1"/>
  <c r="E309" i="143"/>
  <c r="E346" i="143" s="1"/>
  <c r="F49" i="143" s="1"/>
  <c r="E319" i="143"/>
  <c r="E356" i="143" s="1"/>
  <c r="E331" i="143"/>
  <c r="E324" i="143"/>
  <c r="E361" i="143" s="1"/>
  <c r="F64" i="143" s="1"/>
  <c r="E312" i="143"/>
  <c r="E349" i="143" s="1"/>
  <c r="F52" i="143" s="1"/>
  <c r="E307" i="143"/>
  <c r="E344" i="143" s="1"/>
  <c r="F47" i="143" s="1"/>
  <c r="E321" i="143"/>
  <c r="E358" i="143" s="1"/>
  <c r="F61" i="143" s="1"/>
  <c r="E305" i="143"/>
  <c r="E342" i="143" s="1"/>
  <c r="F45" i="143" s="1"/>
  <c r="E326" i="143"/>
  <c r="E363" i="143" s="1"/>
  <c r="F66" i="143" s="1"/>
  <c r="E303" i="143"/>
  <c r="E340" i="143" s="1"/>
  <c r="E310" i="143"/>
  <c r="E347" i="143" s="1"/>
  <c r="F50" i="143" s="1"/>
  <c r="E320" i="143"/>
  <c r="E357" i="143" s="1"/>
  <c r="F60" i="143" s="1"/>
  <c r="E327" i="143"/>
  <c r="E364" i="143" s="1"/>
  <c r="F67" i="143" s="1"/>
  <c r="E308" i="143"/>
  <c r="E345" i="143" s="1"/>
  <c r="F48" i="143" s="1"/>
  <c r="F82" i="143" s="1"/>
  <c r="E329" i="143"/>
  <c r="E313" i="143"/>
  <c r="E323" i="143"/>
  <c r="E360" i="143" s="1"/>
  <c r="F63" i="143" s="1"/>
  <c r="E322" i="143"/>
  <c r="E359" i="143" s="1"/>
  <c r="F62" i="143" s="1"/>
  <c r="E306" i="143"/>
  <c r="E343" i="143" s="1"/>
  <c r="F46" i="143" s="1"/>
  <c r="E304" i="143"/>
  <c r="E341" i="143" s="1"/>
  <c r="F44" i="143" s="1"/>
  <c r="E239" i="139"/>
  <c r="E240" i="139" s="1"/>
  <c r="E263" i="139"/>
  <c r="E273" i="139" s="1"/>
  <c r="E274" i="139" s="1"/>
  <c r="E294" i="150"/>
  <c r="E32" i="130"/>
  <c r="E283" i="150"/>
  <c r="L527" i="217"/>
  <c r="E319" i="162"/>
  <c r="E356" i="162" s="1"/>
  <c r="E331" i="162"/>
  <c r="E307" i="162"/>
  <c r="E344" i="162" s="1"/>
  <c r="F47" i="162" s="1"/>
  <c r="E321" i="162"/>
  <c r="E358" i="162" s="1"/>
  <c r="F61" i="162" s="1"/>
  <c r="E324" i="162"/>
  <c r="E361" i="162" s="1"/>
  <c r="F64" i="162" s="1"/>
  <c r="E305" i="162"/>
  <c r="E342" i="162" s="1"/>
  <c r="F45" i="162" s="1"/>
  <c r="E24" i="128"/>
  <c r="E326" i="162"/>
  <c r="E363" i="162" s="1"/>
  <c r="F66" i="162" s="1"/>
  <c r="E303" i="162"/>
  <c r="E340" i="162" s="1"/>
  <c r="E320" i="162"/>
  <c r="E357" i="162" s="1"/>
  <c r="F60" i="162" s="1"/>
  <c r="E312" i="162"/>
  <c r="E349" i="162" s="1"/>
  <c r="F52" i="162" s="1"/>
  <c r="E310" i="162"/>
  <c r="E347" i="162" s="1"/>
  <c r="F50" i="162" s="1"/>
  <c r="E327" i="162"/>
  <c r="E364" i="162" s="1"/>
  <c r="F67" i="162" s="1"/>
  <c r="E308" i="162"/>
  <c r="E345" i="162" s="1"/>
  <c r="F48" i="162" s="1"/>
  <c r="E322" i="162"/>
  <c r="E359" i="162" s="1"/>
  <c r="F62" i="162" s="1"/>
  <c r="E329" i="162"/>
  <c r="E306" i="162"/>
  <c r="E343" i="162" s="1"/>
  <c r="F46" i="162" s="1"/>
  <c r="E313" i="162"/>
  <c r="E323" i="162"/>
  <c r="E360" i="162" s="1"/>
  <c r="F63" i="162" s="1"/>
  <c r="E304" i="162"/>
  <c r="E341" i="162" s="1"/>
  <c r="F44" i="162" s="1"/>
  <c r="E311" i="162"/>
  <c r="E348" i="162" s="1"/>
  <c r="F51" i="162" s="1"/>
  <c r="E328" i="162"/>
  <c r="E365" i="162" s="1"/>
  <c r="F68" i="162" s="1"/>
  <c r="E309" i="162"/>
  <c r="E346" i="162" s="1"/>
  <c r="F49" i="162" s="1"/>
  <c r="E325" i="162"/>
  <c r="E362" i="162" s="1"/>
  <c r="F65" i="162" s="1"/>
  <c r="E223" i="139"/>
  <c r="E247" i="139"/>
  <c r="E257" i="139" s="1"/>
  <c r="E258" i="139" s="1"/>
  <c r="E282" i="137"/>
  <c r="E19" i="132" s="1"/>
  <c r="E122" i="137"/>
  <c r="E122" i="136"/>
  <c r="E282" i="136"/>
  <c r="E18" i="132" s="1"/>
  <c r="E223" i="135"/>
  <c r="E247" i="135"/>
  <c r="E257" i="135" s="1"/>
  <c r="E258" i="135" s="1"/>
  <c r="E199" i="86"/>
  <c r="E165" i="86"/>
  <c r="E131" i="86"/>
  <c r="E134" i="86"/>
  <c r="E202" i="86"/>
  <c r="E168" i="86"/>
  <c r="E223" i="134"/>
  <c r="E247" i="134"/>
  <c r="E257" i="134" s="1"/>
  <c r="E258" i="134" s="1"/>
  <c r="E280" i="137"/>
  <c r="E19" i="131" s="1"/>
  <c r="E281" i="136"/>
  <c r="E18" i="133" s="1"/>
  <c r="E239" i="137"/>
  <c r="E240" i="137" s="1"/>
  <c r="E263" i="137"/>
  <c r="E273" i="137" s="1"/>
  <c r="E274" i="137" s="1"/>
  <c r="E83" i="86"/>
  <c r="E197" i="86"/>
  <c r="E163" i="86"/>
  <c r="E129" i="86"/>
  <c r="E282" i="139"/>
  <c r="E21" i="132" s="1"/>
  <c r="E122" i="139"/>
  <c r="E323" i="144"/>
  <c r="E360" i="144" s="1"/>
  <c r="F63" i="144" s="1"/>
  <c r="E59" i="86"/>
  <c r="D366" i="86"/>
  <c r="E326" i="151"/>
  <c r="E363" i="151" s="1"/>
  <c r="F66" i="151" s="1"/>
  <c r="E303" i="151"/>
  <c r="E340" i="151" s="1"/>
  <c r="E310" i="151"/>
  <c r="E347" i="151" s="1"/>
  <c r="F50" i="151" s="1"/>
  <c r="E327" i="151"/>
  <c r="E364" i="151" s="1"/>
  <c r="F67" i="151" s="1"/>
  <c r="E319" i="151"/>
  <c r="E356" i="151" s="1"/>
  <c r="E308" i="151"/>
  <c r="E345" i="151" s="1"/>
  <c r="F48" i="151" s="1"/>
  <c r="E322" i="151"/>
  <c r="E359" i="151" s="1"/>
  <c r="F62" i="151" s="1"/>
  <c r="E329" i="151"/>
  <c r="E306" i="151"/>
  <c r="E343" i="151" s="1"/>
  <c r="F46" i="151" s="1"/>
  <c r="E324" i="151"/>
  <c r="E361" i="151" s="1"/>
  <c r="F64" i="151" s="1"/>
  <c r="E313" i="151"/>
  <c r="E305" i="151"/>
  <c r="E342" i="151" s="1"/>
  <c r="F45" i="151" s="1"/>
  <c r="E311" i="151"/>
  <c r="E348" i="151" s="1"/>
  <c r="F51" i="151" s="1"/>
  <c r="E325" i="151"/>
  <c r="E362" i="151" s="1"/>
  <c r="F65" i="151" s="1"/>
  <c r="E34" i="128"/>
  <c r="E323" i="151"/>
  <c r="E360" i="151" s="1"/>
  <c r="F63" i="151" s="1"/>
  <c r="E312" i="151"/>
  <c r="E349" i="151" s="1"/>
  <c r="F52" i="151" s="1"/>
  <c r="E304" i="151"/>
  <c r="E341" i="151" s="1"/>
  <c r="F44" i="151" s="1"/>
  <c r="E331" i="151"/>
  <c r="E307" i="151"/>
  <c r="E344" i="151" s="1"/>
  <c r="F47" i="151" s="1"/>
  <c r="E321" i="151"/>
  <c r="E358" i="151" s="1"/>
  <c r="F61" i="151" s="1"/>
  <c r="E328" i="151"/>
  <c r="E365" i="151" s="1"/>
  <c r="F68" i="151" s="1"/>
  <c r="E320" i="151"/>
  <c r="E357" i="151" s="1"/>
  <c r="F60" i="151" s="1"/>
  <c r="E309" i="151"/>
  <c r="E346" i="151" s="1"/>
  <c r="F49" i="151" s="1"/>
  <c r="E223" i="137"/>
  <c r="E247" i="137"/>
  <c r="E257" i="137" s="1"/>
  <c r="E258" i="137" s="1"/>
  <c r="E223" i="136"/>
  <c r="E247" i="136"/>
  <c r="E257" i="136" s="1"/>
  <c r="E258" i="136" s="1"/>
  <c r="E321" i="148"/>
  <c r="E358" i="148" s="1"/>
  <c r="F61" i="148" s="1"/>
  <c r="E324" i="148"/>
  <c r="E361" i="148" s="1"/>
  <c r="F64" i="148" s="1"/>
  <c r="E305" i="148"/>
  <c r="E342" i="148" s="1"/>
  <c r="F45" i="148" s="1"/>
  <c r="E312" i="148"/>
  <c r="E349" i="148" s="1"/>
  <c r="F52" i="148" s="1"/>
  <c r="E326" i="148"/>
  <c r="E363" i="148" s="1"/>
  <c r="F66" i="148" s="1"/>
  <c r="E303" i="148"/>
  <c r="E307" i="148"/>
  <c r="E344" i="148" s="1"/>
  <c r="F47" i="148" s="1"/>
  <c r="E30" i="128"/>
  <c r="E310" i="148"/>
  <c r="E347" i="148" s="1"/>
  <c r="F50" i="148" s="1"/>
  <c r="E320" i="148"/>
  <c r="E357" i="148" s="1"/>
  <c r="F60" i="148" s="1"/>
  <c r="E327" i="148"/>
  <c r="E364" i="148" s="1"/>
  <c r="F67" i="148" s="1"/>
  <c r="E308" i="148"/>
  <c r="E345" i="148" s="1"/>
  <c r="F48" i="148" s="1"/>
  <c r="E322" i="148"/>
  <c r="E359" i="148" s="1"/>
  <c r="F62" i="148" s="1"/>
  <c r="E325" i="148"/>
  <c r="E362" i="148" s="1"/>
  <c r="F65" i="148" s="1"/>
  <c r="F99" i="148" s="1"/>
  <c r="E328" i="148"/>
  <c r="E365" i="148" s="1"/>
  <c r="F68" i="148" s="1"/>
  <c r="E309" i="148"/>
  <c r="E346" i="148" s="1"/>
  <c r="F49" i="148" s="1"/>
  <c r="E331" i="148"/>
  <c r="E329" i="148"/>
  <c r="E306" i="148"/>
  <c r="E343" i="148" s="1"/>
  <c r="F46" i="148" s="1"/>
  <c r="E313" i="148"/>
  <c r="E323" i="148"/>
  <c r="E360" i="148" s="1"/>
  <c r="F63" i="148" s="1"/>
  <c r="E304" i="148"/>
  <c r="E341" i="148" s="1"/>
  <c r="F44" i="148" s="1"/>
  <c r="E311" i="148"/>
  <c r="E348" i="148" s="1"/>
  <c r="F51" i="148" s="1"/>
  <c r="E319" i="148"/>
  <c r="E327" i="145"/>
  <c r="E364" i="145" s="1"/>
  <c r="F67" i="145" s="1"/>
  <c r="E308" i="145"/>
  <c r="E345" i="145" s="1"/>
  <c r="F48" i="145" s="1"/>
  <c r="E322" i="145"/>
  <c r="E359" i="145" s="1"/>
  <c r="F62" i="145" s="1"/>
  <c r="E329" i="145"/>
  <c r="E306" i="145"/>
  <c r="E343" i="145" s="1"/>
  <c r="F46" i="145" s="1"/>
  <c r="E313" i="145"/>
  <c r="E27" i="128"/>
  <c r="E312" i="145"/>
  <c r="E349" i="145" s="1"/>
  <c r="F52" i="145" s="1"/>
  <c r="E303" i="145"/>
  <c r="E320" i="145"/>
  <c r="E357" i="145" s="1"/>
  <c r="F60" i="145" s="1"/>
  <c r="E323" i="145"/>
  <c r="E360" i="145" s="1"/>
  <c r="F63" i="145" s="1"/>
  <c r="E304" i="145"/>
  <c r="E341" i="145" s="1"/>
  <c r="F44" i="145" s="1"/>
  <c r="E311" i="145"/>
  <c r="E348" i="145" s="1"/>
  <c r="F51" i="145" s="1"/>
  <c r="E325" i="145"/>
  <c r="E362" i="145" s="1"/>
  <c r="F65" i="145" s="1"/>
  <c r="E328" i="145"/>
  <c r="E365" i="145" s="1"/>
  <c r="F68" i="145" s="1"/>
  <c r="E309" i="145"/>
  <c r="E346" i="145" s="1"/>
  <c r="F49" i="145" s="1"/>
  <c r="E319" i="145"/>
  <c r="E331" i="145"/>
  <c r="E307" i="145"/>
  <c r="E344" i="145" s="1"/>
  <c r="F47" i="145" s="1"/>
  <c r="E321" i="145"/>
  <c r="E358" i="145" s="1"/>
  <c r="F61" i="145" s="1"/>
  <c r="E324" i="145"/>
  <c r="E361" i="145" s="1"/>
  <c r="F64" i="145" s="1"/>
  <c r="E305" i="145"/>
  <c r="E342" i="145" s="1"/>
  <c r="F45" i="145" s="1"/>
  <c r="E326" i="145"/>
  <c r="E363" i="145" s="1"/>
  <c r="F66" i="145" s="1"/>
  <c r="E310" i="145"/>
  <c r="E347" i="145" s="1"/>
  <c r="F50" i="145" s="1"/>
  <c r="F84" i="145" s="1"/>
  <c r="E22" i="128"/>
  <c r="E311" i="141"/>
  <c r="E348" i="141" s="1"/>
  <c r="F51" i="141" s="1"/>
  <c r="E325" i="141"/>
  <c r="E362" i="141" s="1"/>
  <c r="F65" i="141" s="1"/>
  <c r="E328" i="141"/>
  <c r="E365" i="141" s="1"/>
  <c r="F68" i="141" s="1"/>
  <c r="E309" i="141"/>
  <c r="E346" i="141" s="1"/>
  <c r="F49" i="141" s="1"/>
  <c r="E323" i="141"/>
  <c r="E360" i="141" s="1"/>
  <c r="F63" i="141" s="1"/>
  <c r="E331" i="141"/>
  <c r="E321" i="141"/>
  <c r="E358" i="141" s="1"/>
  <c r="F61" i="141" s="1"/>
  <c r="E324" i="141"/>
  <c r="E361" i="141" s="1"/>
  <c r="F64" i="141" s="1"/>
  <c r="E305" i="141"/>
  <c r="E342" i="141" s="1"/>
  <c r="F45" i="141" s="1"/>
  <c r="E319" i="141"/>
  <c r="E322" i="141"/>
  <c r="E359" i="141" s="1"/>
  <c r="F62" i="141" s="1"/>
  <c r="E329" i="141"/>
  <c r="E304" i="141"/>
  <c r="E341" i="141" s="1"/>
  <c r="F44" i="141" s="1"/>
  <c r="E327" i="141"/>
  <c r="E364" i="141" s="1"/>
  <c r="F67" i="141" s="1"/>
  <c r="E307" i="141"/>
  <c r="E344" i="141" s="1"/>
  <c r="F47" i="141" s="1"/>
  <c r="E313" i="141"/>
  <c r="E326" i="141"/>
  <c r="E363" i="141" s="1"/>
  <c r="F66" i="141" s="1"/>
  <c r="E303" i="141"/>
  <c r="E310" i="141"/>
  <c r="E347" i="141" s="1"/>
  <c r="F50" i="141" s="1"/>
  <c r="E320" i="141"/>
  <c r="E357" i="141" s="1"/>
  <c r="F60" i="141" s="1"/>
  <c r="E308" i="141"/>
  <c r="E345" i="141" s="1"/>
  <c r="F48" i="141" s="1"/>
  <c r="E312" i="141"/>
  <c r="E349" i="141" s="1"/>
  <c r="F52" i="141" s="1"/>
  <c r="E306" i="141"/>
  <c r="E343" i="141" s="1"/>
  <c r="F46" i="141" s="1"/>
  <c r="E332" i="146" l="1"/>
  <c r="F85" i="146"/>
  <c r="F187" i="146" s="1"/>
  <c r="L524" i="217"/>
  <c r="J564" i="217"/>
  <c r="E332" i="141"/>
  <c r="E333" i="141" s="1"/>
  <c r="F95" i="146"/>
  <c r="F129" i="146" s="1"/>
  <c r="F82" i="146"/>
  <c r="F150" i="146" s="1"/>
  <c r="F81" i="146"/>
  <c r="F149" i="146" s="1"/>
  <c r="D53" i="128"/>
  <c r="F86" i="146"/>
  <c r="F154" i="146" s="1"/>
  <c r="F99" i="151"/>
  <c r="F201" i="151" s="1"/>
  <c r="F97" i="147"/>
  <c r="F131" i="147" s="1"/>
  <c r="F86" i="151"/>
  <c r="F154" i="151" s="1"/>
  <c r="F100" i="146"/>
  <c r="F134" i="146" s="1"/>
  <c r="F80" i="148"/>
  <c r="F148" i="148" s="1"/>
  <c r="F97" i="145"/>
  <c r="F165" i="145" s="1"/>
  <c r="F96" i="146"/>
  <c r="F164" i="146" s="1"/>
  <c r="E333" i="146"/>
  <c r="F101" i="146"/>
  <c r="F169" i="146" s="1"/>
  <c r="F99" i="146"/>
  <c r="F201" i="146" s="1"/>
  <c r="F97" i="162"/>
  <c r="F131" i="162" s="1"/>
  <c r="F79" i="146"/>
  <c r="F113" i="146" s="1"/>
  <c r="F83" i="146"/>
  <c r="F185" i="146" s="1"/>
  <c r="F97" i="146"/>
  <c r="F199" i="146" s="1"/>
  <c r="F84" i="146"/>
  <c r="F118" i="146" s="1"/>
  <c r="E366" i="146"/>
  <c r="E367" i="146" s="1"/>
  <c r="E313" i="144"/>
  <c r="E330" i="146"/>
  <c r="F80" i="146"/>
  <c r="F182" i="146" s="1"/>
  <c r="E305" i="144"/>
  <c r="E342" i="144" s="1"/>
  <c r="F45" i="144" s="1"/>
  <c r="E319" i="144"/>
  <c r="E356" i="144" s="1"/>
  <c r="F59" i="144" s="1"/>
  <c r="F93" i="144" s="1"/>
  <c r="E328" i="144"/>
  <c r="E365" i="144" s="1"/>
  <c r="F68" i="144" s="1"/>
  <c r="E350" i="146"/>
  <c r="F53" i="146" s="1"/>
  <c r="E322" i="144"/>
  <c r="E359" i="144" s="1"/>
  <c r="F62" i="144" s="1"/>
  <c r="F97" i="144" s="1"/>
  <c r="E326" i="144"/>
  <c r="E363" i="144" s="1"/>
  <c r="F66" i="144" s="1"/>
  <c r="E325" i="144"/>
  <c r="E362" i="144" s="1"/>
  <c r="F65" i="144" s="1"/>
  <c r="E327" i="144"/>
  <c r="E364" i="144" s="1"/>
  <c r="F67" i="144" s="1"/>
  <c r="F102" i="148"/>
  <c r="F170" i="148" s="1"/>
  <c r="E310" i="144"/>
  <c r="E347" i="144" s="1"/>
  <c r="F50" i="144" s="1"/>
  <c r="E307" i="144"/>
  <c r="E344" i="144" s="1"/>
  <c r="F47" i="144" s="1"/>
  <c r="E306" i="144"/>
  <c r="E343" i="144" s="1"/>
  <c r="F46" i="144" s="1"/>
  <c r="E329" i="144"/>
  <c r="E321" i="144"/>
  <c r="E358" i="144" s="1"/>
  <c r="F61" i="144" s="1"/>
  <c r="E303" i="144"/>
  <c r="E340" i="144" s="1"/>
  <c r="F43" i="144" s="1"/>
  <c r="F77" i="144" s="1"/>
  <c r="E304" i="144"/>
  <c r="E341" i="144" s="1"/>
  <c r="F44" i="144" s="1"/>
  <c r="E311" i="144"/>
  <c r="E348" i="144" s="1"/>
  <c r="F51" i="144" s="1"/>
  <c r="F86" i="144" s="1"/>
  <c r="E26" i="128"/>
  <c r="E76" i="128" s="1"/>
  <c r="C15" i="197" s="1"/>
  <c r="C44" i="197" s="1"/>
  <c r="C58" i="197" s="1"/>
  <c r="C99" i="197" s="1"/>
  <c r="E320" i="144"/>
  <c r="E357" i="144" s="1"/>
  <c r="F60" i="144" s="1"/>
  <c r="E309" i="144"/>
  <c r="E346" i="144" s="1"/>
  <c r="F49" i="144" s="1"/>
  <c r="E324" i="144"/>
  <c r="E361" i="144" s="1"/>
  <c r="F64" i="144" s="1"/>
  <c r="F98" i="144" s="1"/>
  <c r="E308" i="144"/>
  <c r="E345" i="144" s="1"/>
  <c r="F48" i="144" s="1"/>
  <c r="E331" i="144"/>
  <c r="E314" i="146"/>
  <c r="F83" i="148"/>
  <c r="F185" i="148" s="1"/>
  <c r="F101" i="147"/>
  <c r="F135" i="147" s="1"/>
  <c r="E232" i="86"/>
  <c r="E266" i="86" s="1"/>
  <c r="F96" i="141"/>
  <c r="F130" i="141" s="1"/>
  <c r="F153" i="146"/>
  <c r="E183" i="86"/>
  <c r="E182" i="86"/>
  <c r="F136" i="146"/>
  <c r="F101" i="143"/>
  <c r="F203" i="143" s="1"/>
  <c r="E148" i="86"/>
  <c r="F204" i="146"/>
  <c r="F97" i="148"/>
  <c r="F165" i="148" s="1"/>
  <c r="F119" i="146"/>
  <c r="F78" i="146"/>
  <c r="F146" i="146" s="1"/>
  <c r="E150" i="86"/>
  <c r="F94" i="146"/>
  <c r="F196" i="146" s="1"/>
  <c r="E116" i="86"/>
  <c r="E186" i="86"/>
  <c r="E118" i="86"/>
  <c r="F83" i="162"/>
  <c r="F151" i="162" s="1"/>
  <c r="E149" i="86"/>
  <c r="F83" i="151"/>
  <c r="F185" i="151" s="1"/>
  <c r="F80" i="143"/>
  <c r="F182" i="143" s="1"/>
  <c r="F84" i="147"/>
  <c r="F118" i="147" s="1"/>
  <c r="F82" i="147"/>
  <c r="F116" i="147" s="1"/>
  <c r="F80" i="151"/>
  <c r="F148" i="151" s="1"/>
  <c r="F85" i="162"/>
  <c r="F153" i="162" s="1"/>
  <c r="F101" i="162"/>
  <c r="F135" i="162" s="1"/>
  <c r="F96" i="162"/>
  <c r="F164" i="162" s="1"/>
  <c r="F95" i="143"/>
  <c r="F197" i="143" s="1"/>
  <c r="F99" i="143"/>
  <c r="F167" i="143" s="1"/>
  <c r="F84" i="151"/>
  <c r="F118" i="151" s="1"/>
  <c r="E231" i="86"/>
  <c r="E265" i="86" s="1"/>
  <c r="E236" i="86"/>
  <c r="E270" i="86" s="1"/>
  <c r="E233" i="86"/>
  <c r="E267" i="86" s="1"/>
  <c r="F80" i="162"/>
  <c r="F148" i="162" s="1"/>
  <c r="F197" i="146"/>
  <c r="F97" i="143"/>
  <c r="F199" i="143" s="1"/>
  <c r="F100" i="143"/>
  <c r="F168" i="143" s="1"/>
  <c r="F86" i="143"/>
  <c r="F154" i="143" s="1"/>
  <c r="F83" i="143"/>
  <c r="F151" i="143" s="1"/>
  <c r="E235" i="86"/>
  <c r="E269" i="86" s="1"/>
  <c r="F80" i="147"/>
  <c r="F114" i="147" s="1"/>
  <c r="F95" i="147"/>
  <c r="F129" i="147" s="1"/>
  <c r="F85" i="147"/>
  <c r="F187" i="147" s="1"/>
  <c r="E153" i="86"/>
  <c r="F102" i="151"/>
  <c r="F136" i="151" s="1"/>
  <c r="F100" i="147"/>
  <c r="F134" i="147" s="1"/>
  <c r="E119" i="86"/>
  <c r="F95" i="151"/>
  <c r="F197" i="151" s="1"/>
  <c r="F85" i="151"/>
  <c r="F187" i="151" s="1"/>
  <c r="F100" i="151"/>
  <c r="F168" i="151" s="1"/>
  <c r="F98" i="151"/>
  <c r="F82" i="151"/>
  <c r="F43" i="151"/>
  <c r="F77" i="151" s="1"/>
  <c r="E350" i="151"/>
  <c r="E93" i="86"/>
  <c r="E94" i="86"/>
  <c r="E185" i="86"/>
  <c r="E117" i="86"/>
  <c r="E151" i="86"/>
  <c r="F99" i="162"/>
  <c r="E330" i="162"/>
  <c r="F84" i="162"/>
  <c r="F100" i="162"/>
  <c r="F95" i="162"/>
  <c r="E314" i="143"/>
  <c r="E332" i="143"/>
  <c r="E333" i="143" s="1"/>
  <c r="F79" i="143"/>
  <c r="F98" i="143"/>
  <c r="F102" i="143"/>
  <c r="E20" i="130"/>
  <c r="E283" i="138"/>
  <c r="E294" i="138"/>
  <c r="E238" i="86"/>
  <c r="E272" i="86" s="1"/>
  <c r="E330" i="147"/>
  <c r="F81" i="147"/>
  <c r="F83" i="147"/>
  <c r="E79" i="128"/>
  <c r="C15" i="200" s="1"/>
  <c r="C44" i="200" s="1"/>
  <c r="C58" i="200" s="1"/>
  <c r="C99" i="200" s="1"/>
  <c r="D54" i="128"/>
  <c r="E53" i="86"/>
  <c r="D351" i="86"/>
  <c r="D368" i="86"/>
  <c r="D370" i="86" s="1"/>
  <c r="E237" i="86"/>
  <c r="E271" i="86" s="1"/>
  <c r="E279" i="137"/>
  <c r="E224" i="137"/>
  <c r="E366" i="151"/>
  <c r="F59" i="151"/>
  <c r="F93" i="151" s="1"/>
  <c r="E224" i="134"/>
  <c r="E279" i="134"/>
  <c r="E279" i="135"/>
  <c r="E224" i="135"/>
  <c r="F86" i="162"/>
  <c r="D49" i="128"/>
  <c r="E74" i="128"/>
  <c r="C15" i="195" s="1"/>
  <c r="C44" i="195" s="1"/>
  <c r="C58" i="195" s="1"/>
  <c r="C99" i="195" s="1"/>
  <c r="F81" i="162"/>
  <c r="E371" i="150"/>
  <c r="E296" i="150"/>
  <c r="E330" i="143"/>
  <c r="F84" i="143"/>
  <c r="F96" i="147"/>
  <c r="F79" i="147"/>
  <c r="F102" i="147"/>
  <c r="F184" i="146"/>
  <c r="E147" i="86"/>
  <c r="E113" i="86"/>
  <c r="E181" i="86"/>
  <c r="E154" i="86"/>
  <c r="E120" i="86"/>
  <c r="E188" i="86"/>
  <c r="F81" i="151"/>
  <c r="F97" i="151"/>
  <c r="F79" i="151"/>
  <c r="E330" i="151"/>
  <c r="F101" i="151"/>
  <c r="F102" i="162"/>
  <c r="E332" i="162"/>
  <c r="E333" i="162" s="1"/>
  <c r="E314" i="162"/>
  <c r="F82" i="162"/>
  <c r="F79" i="162"/>
  <c r="F96" i="143"/>
  <c r="F116" i="143"/>
  <c r="F150" i="143"/>
  <c r="F184" i="143"/>
  <c r="F43" i="143"/>
  <c r="F77" i="143" s="1"/>
  <c r="E350" i="143"/>
  <c r="F81" i="143"/>
  <c r="F59" i="143"/>
  <c r="F93" i="143" s="1"/>
  <c r="E366" i="143"/>
  <c r="F85" i="143"/>
  <c r="E324" i="142"/>
  <c r="E361" i="142" s="1"/>
  <c r="F64" i="142" s="1"/>
  <c r="E303" i="142"/>
  <c r="E340" i="142" s="1"/>
  <c r="E308" i="142"/>
  <c r="E345" i="142" s="1"/>
  <c r="F48" i="142" s="1"/>
  <c r="E23" i="128"/>
  <c r="E311" i="142"/>
  <c r="E348" i="142" s="1"/>
  <c r="F51" i="142" s="1"/>
  <c r="E319" i="142"/>
  <c r="E356" i="142" s="1"/>
  <c r="E305" i="142"/>
  <c r="E342" i="142" s="1"/>
  <c r="F45" i="142" s="1"/>
  <c r="E329" i="142"/>
  <c r="E322" i="142"/>
  <c r="E359" i="142" s="1"/>
  <c r="F62" i="142" s="1"/>
  <c r="E313" i="142"/>
  <c r="E306" i="142"/>
  <c r="E343" i="142" s="1"/>
  <c r="F46" i="142" s="1"/>
  <c r="E331" i="142"/>
  <c r="E312" i="142"/>
  <c r="E349" i="142" s="1"/>
  <c r="F52" i="142" s="1"/>
  <c r="E320" i="142"/>
  <c r="E357" i="142" s="1"/>
  <c r="F60" i="142" s="1"/>
  <c r="E310" i="142"/>
  <c r="E347" i="142" s="1"/>
  <c r="F50" i="142" s="1"/>
  <c r="E323" i="142"/>
  <c r="E360" i="142" s="1"/>
  <c r="F63" i="142" s="1"/>
  <c r="E328" i="142"/>
  <c r="E365" i="142" s="1"/>
  <c r="F68" i="142" s="1"/>
  <c r="E307" i="142"/>
  <c r="E344" i="142" s="1"/>
  <c r="F47" i="142" s="1"/>
  <c r="E326" i="142"/>
  <c r="E363" i="142" s="1"/>
  <c r="F66" i="142" s="1"/>
  <c r="E327" i="142"/>
  <c r="E364" i="142" s="1"/>
  <c r="F67" i="142" s="1"/>
  <c r="E321" i="142"/>
  <c r="E358" i="142" s="1"/>
  <c r="F61" i="142" s="1"/>
  <c r="E304" i="142"/>
  <c r="E341" i="142" s="1"/>
  <c r="F44" i="142" s="1"/>
  <c r="E309" i="142"/>
  <c r="E346" i="142" s="1"/>
  <c r="F49" i="142" s="1"/>
  <c r="F83" i="142" s="1"/>
  <c r="E325" i="142"/>
  <c r="E362" i="142" s="1"/>
  <c r="F65" i="142" s="1"/>
  <c r="AC37" i="95"/>
  <c r="D79" i="95"/>
  <c r="E332" i="147"/>
  <c r="E333" i="147" s="1"/>
  <c r="E314" i="147"/>
  <c r="F98" i="147"/>
  <c r="F86" i="147"/>
  <c r="F99" i="147"/>
  <c r="F200" i="146"/>
  <c r="F132" i="146"/>
  <c r="F166" i="146"/>
  <c r="E179" i="86"/>
  <c r="E111" i="86"/>
  <c r="E145" i="86"/>
  <c r="E323" i="149"/>
  <c r="E360" i="149" s="1"/>
  <c r="F63" i="149" s="1"/>
  <c r="E306" i="149"/>
  <c r="E343" i="149" s="1"/>
  <c r="F46" i="149" s="1"/>
  <c r="E331" i="149"/>
  <c r="E327" i="149"/>
  <c r="E364" i="149" s="1"/>
  <c r="F67" i="149" s="1"/>
  <c r="E305" i="149"/>
  <c r="E342" i="149" s="1"/>
  <c r="F45" i="149" s="1"/>
  <c r="E310" i="149"/>
  <c r="E347" i="149" s="1"/>
  <c r="F50" i="149" s="1"/>
  <c r="E304" i="149"/>
  <c r="E341" i="149" s="1"/>
  <c r="F44" i="149" s="1"/>
  <c r="E328" i="149"/>
  <c r="E365" i="149" s="1"/>
  <c r="F68" i="149" s="1"/>
  <c r="F102" i="149" s="1"/>
  <c r="E307" i="149"/>
  <c r="E344" i="149" s="1"/>
  <c r="F47" i="149" s="1"/>
  <c r="E308" i="149"/>
  <c r="E345" i="149" s="1"/>
  <c r="F48" i="149" s="1"/>
  <c r="E312" i="149"/>
  <c r="E349" i="149" s="1"/>
  <c r="F52" i="149" s="1"/>
  <c r="E322" i="149"/>
  <c r="E359" i="149" s="1"/>
  <c r="F62" i="149" s="1"/>
  <c r="E31" i="128"/>
  <c r="E311" i="149"/>
  <c r="E348" i="149" s="1"/>
  <c r="F51" i="149" s="1"/>
  <c r="E309" i="149"/>
  <c r="E346" i="149" s="1"/>
  <c r="F49" i="149" s="1"/>
  <c r="E321" i="149"/>
  <c r="E358" i="149" s="1"/>
  <c r="F61" i="149" s="1"/>
  <c r="E329" i="149"/>
  <c r="E326" i="149"/>
  <c r="E363" i="149" s="1"/>
  <c r="F66" i="149" s="1"/>
  <c r="E313" i="149"/>
  <c r="E325" i="149"/>
  <c r="E362" i="149" s="1"/>
  <c r="F65" i="149" s="1"/>
  <c r="E319" i="149"/>
  <c r="E356" i="149" s="1"/>
  <c r="E320" i="149"/>
  <c r="E357" i="149" s="1"/>
  <c r="F60" i="149" s="1"/>
  <c r="E324" i="149"/>
  <c r="E361" i="149" s="1"/>
  <c r="F64" i="149" s="1"/>
  <c r="E303" i="149"/>
  <c r="E340" i="149" s="1"/>
  <c r="E78" i="86"/>
  <c r="E224" i="136"/>
  <c r="E279" i="136"/>
  <c r="D59" i="128"/>
  <c r="E84" i="128"/>
  <c r="C15" i="204" s="1"/>
  <c r="C44" i="204" s="1"/>
  <c r="C58" i="204" s="1"/>
  <c r="C99" i="204" s="1"/>
  <c r="E314" i="151"/>
  <c r="E332" i="151"/>
  <c r="E333" i="151" s="1"/>
  <c r="F96" i="151"/>
  <c r="E69" i="86"/>
  <c r="E70" i="86" s="1"/>
  <c r="D367" i="86"/>
  <c r="E279" i="139"/>
  <c r="E224" i="139"/>
  <c r="E350" i="162"/>
  <c r="F43" i="162"/>
  <c r="F77" i="162" s="1"/>
  <c r="F98" i="162"/>
  <c r="F59" i="162"/>
  <c r="F93" i="162" s="1"/>
  <c r="E366" i="162"/>
  <c r="E75" i="128"/>
  <c r="C15" i="196" s="1"/>
  <c r="C44" i="196" s="1"/>
  <c r="C58" i="196" s="1"/>
  <c r="C99" i="196" s="1"/>
  <c r="D50" i="128"/>
  <c r="L359" i="217"/>
  <c r="L622" i="217"/>
  <c r="E350" i="147"/>
  <c r="F43" i="147"/>
  <c r="F77" i="147" s="1"/>
  <c r="E366" i="147"/>
  <c r="F59" i="147"/>
  <c r="F93" i="147" s="1"/>
  <c r="F145" i="146"/>
  <c r="F179" i="146"/>
  <c r="F111" i="146"/>
  <c r="C104" i="199"/>
  <c r="C105" i="199"/>
  <c r="C106" i="199"/>
  <c r="C150" i="199" s="1"/>
  <c r="F195" i="146"/>
  <c r="F127" i="146"/>
  <c r="F161" i="146"/>
  <c r="L584" i="217"/>
  <c r="F98" i="145"/>
  <c r="F200" i="145" s="1"/>
  <c r="F86" i="141"/>
  <c r="F154" i="141" s="1"/>
  <c r="F79" i="145"/>
  <c r="F113" i="145" s="1"/>
  <c r="E332" i="145"/>
  <c r="E333" i="145" s="1"/>
  <c r="F82" i="148"/>
  <c r="F184" i="148" s="1"/>
  <c r="F96" i="148"/>
  <c r="F130" i="148" s="1"/>
  <c r="F98" i="141"/>
  <c r="F200" i="141" s="1"/>
  <c r="F95" i="145"/>
  <c r="F163" i="145" s="1"/>
  <c r="F83" i="145"/>
  <c r="F185" i="145" s="1"/>
  <c r="E332" i="148"/>
  <c r="E333" i="148" s="1"/>
  <c r="F80" i="141"/>
  <c r="F148" i="141" s="1"/>
  <c r="F100" i="145"/>
  <c r="F202" i="145" s="1"/>
  <c r="F81" i="145"/>
  <c r="F183" i="145" s="1"/>
  <c r="F102" i="145"/>
  <c r="F170" i="145" s="1"/>
  <c r="F85" i="148"/>
  <c r="F187" i="148" s="1"/>
  <c r="F101" i="148"/>
  <c r="F203" i="148" s="1"/>
  <c r="F118" i="145"/>
  <c r="F152" i="145"/>
  <c r="F186" i="145"/>
  <c r="F129" i="145"/>
  <c r="F86" i="145"/>
  <c r="E356" i="148"/>
  <c r="E330" i="148"/>
  <c r="E80" i="128"/>
  <c r="C15" i="201" s="1"/>
  <c r="C44" i="201" s="1"/>
  <c r="C58" i="201" s="1"/>
  <c r="C99" i="201" s="1"/>
  <c r="D55" i="128"/>
  <c r="F86" i="148"/>
  <c r="D52" i="128"/>
  <c r="E77" i="128"/>
  <c r="C15" i="198" s="1"/>
  <c r="C44" i="198" s="1"/>
  <c r="C58" i="198" s="1"/>
  <c r="C99" i="198" s="1"/>
  <c r="F96" i="145"/>
  <c r="F81" i="148"/>
  <c r="F79" i="148"/>
  <c r="F99" i="145"/>
  <c r="F82" i="145"/>
  <c r="F201" i="148"/>
  <c r="F167" i="148"/>
  <c r="F133" i="148"/>
  <c r="E340" i="148"/>
  <c r="E314" i="148"/>
  <c r="F98" i="148"/>
  <c r="E356" i="145"/>
  <c r="E330" i="145"/>
  <c r="F85" i="145"/>
  <c r="E340" i="145"/>
  <c r="E314" i="145"/>
  <c r="F80" i="145"/>
  <c r="F101" i="145"/>
  <c r="F84" i="148"/>
  <c r="F100" i="148"/>
  <c r="F95" i="148"/>
  <c r="F82" i="141"/>
  <c r="F184" i="141" s="1"/>
  <c r="F83" i="141"/>
  <c r="F185" i="141" s="1"/>
  <c r="F101" i="141"/>
  <c r="F135" i="141" s="1"/>
  <c r="F100" i="141"/>
  <c r="F79" i="141"/>
  <c r="F97" i="141"/>
  <c r="F85" i="141"/>
  <c r="E72" i="128"/>
  <c r="C15" i="193" s="1"/>
  <c r="C44" i="193" s="1"/>
  <c r="C58" i="193" s="1"/>
  <c r="C99" i="193" s="1"/>
  <c r="D47" i="128"/>
  <c r="F84" i="141"/>
  <c r="F81" i="141"/>
  <c r="F95" i="141"/>
  <c r="F102" i="141"/>
  <c r="E340" i="141"/>
  <c r="E314" i="141"/>
  <c r="E356" i="141"/>
  <c r="E330" i="141"/>
  <c r="F99" i="141"/>
  <c r="F167" i="151" l="1"/>
  <c r="F188" i="146"/>
  <c r="F163" i="146"/>
  <c r="F135" i="146"/>
  <c r="F85" i="149"/>
  <c r="F119" i="149" s="1"/>
  <c r="F199" i="147"/>
  <c r="F116" i="146"/>
  <c r="F218" i="146" s="1"/>
  <c r="F252" i="146" s="1"/>
  <c r="F183" i="146"/>
  <c r="F115" i="146"/>
  <c r="F133" i="151"/>
  <c r="F131" i="145"/>
  <c r="F165" i="147"/>
  <c r="F120" i="146"/>
  <c r="F120" i="151"/>
  <c r="F188" i="151"/>
  <c r="F168" i="146"/>
  <c r="F182" i="148"/>
  <c r="F114" i="148"/>
  <c r="F202" i="146"/>
  <c r="F199" i="145"/>
  <c r="F165" i="162"/>
  <c r="F130" i="146"/>
  <c r="F198" i="146"/>
  <c r="F136" i="148"/>
  <c r="F181" i="146"/>
  <c r="F133" i="146"/>
  <c r="F167" i="146"/>
  <c r="F203" i="146"/>
  <c r="F165" i="146"/>
  <c r="F117" i="145"/>
  <c r="F199" i="162"/>
  <c r="F131" i="146"/>
  <c r="F204" i="148"/>
  <c r="F147" i="146"/>
  <c r="F80" i="144"/>
  <c r="F148" i="144" s="1"/>
  <c r="F151" i="148"/>
  <c r="F69" i="146"/>
  <c r="F70" i="146" s="1"/>
  <c r="F96" i="144"/>
  <c r="F164" i="144" s="1"/>
  <c r="D51" i="128"/>
  <c r="F151" i="146"/>
  <c r="E332" i="144"/>
  <c r="E333" i="144" s="1"/>
  <c r="F117" i="146"/>
  <c r="F94" i="144"/>
  <c r="F196" i="144" s="1"/>
  <c r="F100" i="144"/>
  <c r="F134" i="144" s="1"/>
  <c r="F152" i="146"/>
  <c r="F186" i="146"/>
  <c r="F148" i="146"/>
  <c r="F114" i="146"/>
  <c r="E351" i="146"/>
  <c r="F102" i="144"/>
  <c r="F170" i="144" s="1"/>
  <c r="E368" i="146"/>
  <c r="E370" i="146" s="1"/>
  <c r="F86" i="142"/>
  <c r="F188" i="142" s="1"/>
  <c r="F99" i="144"/>
  <c r="F133" i="144" s="1"/>
  <c r="F82" i="144"/>
  <c r="F150" i="144" s="1"/>
  <c r="F101" i="144"/>
  <c r="F203" i="144" s="1"/>
  <c r="F85" i="144"/>
  <c r="F187" i="144" s="1"/>
  <c r="F203" i="147"/>
  <c r="F169" i="147"/>
  <c r="E217" i="86"/>
  <c r="E251" i="86" s="1"/>
  <c r="F83" i="144"/>
  <c r="F185" i="144" s="1"/>
  <c r="F78" i="144"/>
  <c r="F112" i="144" s="1"/>
  <c r="F117" i="148"/>
  <c r="E330" i="144"/>
  <c r="F81" i="144"/>
  <c r="F95" i="144"/>
  <c r="F197" i="144" s="1"/>
  <c r="E314" i="144"/>
  <c r="F79" i="144"/>
  <c r="F181" i="144" s="1"/>
  <c r="E350" i="144"/>
  <c r="E351" i="144" s="1"/>
  <c r="E366" i="144"/>
  <c r="F69" i="144" s="1"/>
  <c r="F70" i="144" s="1"/>
  <c r="F84" i="144"/>
  <c r="F152" i="144" s="1"/>
  <c r="F198" i="141"/>
  <c r="F164" i="141"/>
  <c r="F80" i="142"/>
  <c r="F114" i="142" s="1"/>
  <c r="E216" i="86"/>
  <c r="E250" i="86" s="1"/>
  <c r="F221" i="146"/>
  <c r="F255" i="146" s="1"/>
  <c r="F180" i="146"/>
  <c r="F131" i="148"/>
  <c r="F112" i="146"/>
  <c r="F169" i="143"/>
  <c r="F135" i="143"/>
  <c r="F238" i="146"/>
  <c r="F272" i="146" s="1"/>
  <c r="F231" i="146"/>
  <c r="F265" i="146" s="1"/>
  <c r="F153" i="147"/>
  <c r="F114" i="162"/>
  <c r="F120" i="143"/>
  <c r="F199" i="148"/>
  <c r="F114" i="143"/>
  <c r="F87" i="146"/>
  <c r="F88" i="146" s="1"/>
  <c r="F203" i="162"/>
  <c r="F117" i="162"/>
  <c r="F133" i="143"/>
  <c r="F163" i="143"/>
  <c r="F147" i="145"/>
  <c r="F94" i="151"/>
  <c r="F103" i="151" s="1"/>
  <c r="F104" i="151" s="1"/>
  <c r="F114" i="151"/>
  <c r="F165" i="143"/>
  <c r="F186" i="147"/>
  <c r="F204" i="151"/>
  <c r="F131" i="143"/>
  <c r="F182" i="151"/>
  <c r="F119" i="147"/>
  <c r="F168" i="147"/>
  <c r="F152" i="147"/>
  <c r="F202" i="151"/>
  <c r="F153" i="151"/>
  <c r="E221" i="86"/>
  <c r="E255" i="86" s="1"/>
  <c r="E220" i="86"/>
  <c r="E254" i="86" s="1"/>
  <c r="F188" i="141"/>
  <c r="F162" i="146"/>
  <c r="F134" i="143"/>
  <c r="F128" i="146"/>
  <c r="F119" i="162"/>
  <c r="F103" i="146"/>
  <c r="F104" i="146" s="1"/>
  <c r="E218" i="86"/>
  <c r="E252" i="86" s="1"/>
  <c r="F182" i="147"/>
  <c r="F184" i="147"/>
  <c r="F148" i="147"/>
  <c r="F169" i="162"/>
  <c r="F182" i="162"/>
  <c r="F117" i="151"/>
  <c r="F129" i="143"/>
  <c r="F185" i="162"/>
  <c r="F188" i="143"/>
  <c r="F151" i="151"/>
  <c r="F181" i="145"/>
  <c r="F99" i="149"/>
  <c r="F167" i="149" s="1"/>
  <c r="F79" i="149"/>
  <c r="F147" i="149" s="1"/>
  <c r="F163" i="147"/>
  <c r="F150" i="147"/>
  <c r="F81" i="149"/>
  <c r="F115" i="149" s="1"/>
  <c r="E215" i="86"/>
  <c r="E249" i="86" s="1"/>
  <c r="F201" i="143"/>
  <c r="F148" i="143"/>
  <c r="F117" i="143"/>
  <c r="F116" i="141"/>
  <c r="F130" i="162"/>
  <c r="F202" i="147"/>
  <c r="F120" i="141"/>
  <c r="F202" i="143"/>
  <c r="F166" i="145"/>
  <c r="F187" i="162"/>
  <c r="F198" i="162"/>
  <c r="F119" i="151"/>
  <c r="F134" i="151"/>
  <c r="E219" i="86"/>
  <c r="E253" i="86" s="1"/>
  <c r="F197" i="147"/>
  <c r="F186" i="151"/>
  <c r="F95" i="142"/>
  <c r="F163" i="142" s="1"/>
  <c r="F163" i="151"/>
  <c r="F185" i="143"/>
  <c r="F152" i="151"/>
  <c r="F98" i="149"/>
  <c r="F200" i="149" s="1"/>
  <c r="F99" i="142"/>
  <c r="F133" i="142" s="1"/>
  <c r="F129" i="151"/>
  <c r="F170" i="151"/>
  <c r="F213" i="146"/>
  <c r="F247" i="146" s="1"/>
  <c r="F234" i="146"/>
  <c r="F268" i="146" s="1"/>
  <c r="F83" i="149"/>
  <c r="F117" i="149" s="1"/>
  <c r="F86" i="149"/>
  <c r="F154" i="149" s="1"/>
  <c r="F101" i="142"/>
  <c r="F203" i="142" s="1"/>
  <c r="F97" i="142"/>
  <c r="F131" i="142" s="1"/>
  <c r="F218" i="143"/>
  <c r="F252" i="143" s="1"/>
  <c r="F79" i="142"/>
  <c r="F113" i="142" s="1"/>
  <c r="F82" i="142"/>
  <c r="F116" i="142" s="1"/>
  <c r="F95" i="149"/>
  <c r="F163" i="149" s="1"/>
  <c r="F101" i="149"/>
  <c r="F169" i="149" s="1"/>
  <c r="C148" i="199"/>
  <c r="C141" i="199"/>
  <c r="C153" i="199" s="1"/>
  <c r="C107" i="199"/>
  <c r="F161" i="147"/>
  <c r="F195" i="147"/>
  <c r="F127" i="147"/>
  <c r="C105" i="196"/>
  <c r="C106" i="196"/>
  <c r="C150" i="196" s="1"/>
  <c r="C104" i="196"/>
  <c r="F127" i="162"/>
  <c r="F161" i="162"/>
  <c r="F195" i="162"/>
  <c r="F165" i="144"/>
  <c r="F199" i="144"/>
  <c r="F131" i="144"/>
  <c r="E112" i="86"/>
  <c r="E121" i="86" s="1"/>
  <c r="E180" i="86"/>
  <c r="E189" i="86" s="1"/>
  <c r="E146" i="86"/>
  <c r="E155" i="86" s="1"/>
  <c r="F59" i="149"/>
  <c r="E366" i="149"/>
  <c r="E330" i="149"/>
  <c r="E81" i="128"/>
  <c r="C15" i="202" s="1"/>
  <c r="C44" i="202" s="1"/>
  <c r="C58" i="202" s="1"/>
  <c r="C99" i="202" s="1"/>
  <c r="D56" i="128"/>
  <c r="F97" i="149"/>
  <c r="E87" i="86"/>
  <c r="E88" i="86" s="1"/>
  <c r="F166" i="147"/>
  <c r="F200" i="147"/>
  <c r="F132" i="147"/>
  <c r="F78" i="147"/>
  <c r="F87" i="147" s="1"/>
  <c r="F88" i="147" s="1"/>
  <c r="F102" i="142"/>
  <c r="F96" i="142"/>
  <c r="F85" i="142"/>
  <c r="F98" i="142"/>
  <c r="F149" i="143"/>
  <c r="F183" i="143"/>
  <c r="F115" i="143"/>
  <c r="F181" i="162"/>
  <c r="F113" i="162"/>
  <c r="F147" i="162"/>
  <c r="F132" i="144"/>
  <c r="F200" i="144"/>
  <c r="F166" i="144"/>
  <c r="F199" i="151"/>
  <c r="F165" i="151"/>
  <c r="F131" i="151"/>
  <c r="F94" i="147"/>
  <c r="E32" i="128"/>
  <c r="E310" i="150"/>
  <c r="E347" i="150" s="1"/>
  <c r="F50" i="150" s="1"/>
  <c r="E319" i="150"/>
  <c r="E356" i="150" s="1"/>
  <c r="E324" i="150"/>
  <c r="E361" i="150" s="1"/>
  <c r="F64" i="150" s="1"/>
  <c r="E303" i="150"/>
  <c r="E340" i="150" s="1"/>
  <c r="E309" i="150"/>
  <c r="E346" i="150" s="1"/>
  <c r="F49" i="150" s="1"/>
  <c r="E329" i="150"/>
  <c r="E312" i="150"/>
  <c r="E349" i="150" s="1"/>
  <c r="F52" i="150" s="1"/>
  <c r="E320" i="150"/>
  <c r="E357" i="150" s="1"/>
  <c r="F60" i="150" s="1"/>
  <c r="E322" i="150"/>
  <c r="E359" i="150" s="1"/>
  <c r="F62" i="150" s="1"/>
  <c r="E306" i="150"/>
  <c r="E343" i="150" s="1"/>
  <c r="F46" i="150" s="1"/>
  <c r="E331" i="150"/>
  <c r="E325" i="150"/>
  <c r="E362" i="150" s="1"/>
  <c r="F65" i="150" s="1"/>
  <c r="E327" i="150"/>
  <c r="E364" i="150" s="1"/>
  <c r="F67" i="150" s="1"/>
  <c r="E308" i="150"/>
  <c r="E345" i="150" s="1"/>
  <c r="F48" i="150" s="1"/>
  <c r="E311" i="150"/>
  <c r="E348" i="150" s="1"/>
  <c r="F51" i="150" s="1"/>
  <c r="E304" i="150"/>
  <c r="E341" i="150" s="1"/>
  <c r="F44" i="150" s="1"/>
  <c r="E305" i="150"/>
  <c r="E342" i="150" s="1"/>
  <c r="F45" i="150" s="1"/>
  <c r="E321" i="150"/>
  <c r="E358" i="150" s="1"/>
  <c r="F61" i="150" s="1"/>
  <c r="E323" i="150"/>
  <c r="E360" i="150" s="1"/>
  <c r="F63" i="150" s="1"/>
  <c r="E307" i="150"/>
  <c r="E344" i="150" s="1"/>
  <c r="F47" i="150" s="1"/>
  <c r="E313" i="150"/>
  <c r="E328" i="150"/>
  <c r="E365" i="150" s="1"/>
  <c r="F68" i="150" s="1"/>
  <c r="E326" i="150"/>
  <c r="E363" i="150" s="1"/>
  <c r="F66" i="150" s="1"/>
  <c r="C105" i="195"/>
  <c r="C24" i="205" s="1"/>
  <c r="C106" i="195"/>
  <c r="C24" i="207" s="1"/>
  <c r="C104" i="195"/>
  <c r="F127" i="151"/>
  <c r="F195" i="151"/>
  <c r="F161" i="151"/>
  <c r="F151" i="147"/>
  <c r="F117" i="147"/>
  <c r="F185" i="147"/>
  <c r="F94" i="143"/>
  <c r="F103" i="143" s="1"/>
  <c r="F104" i="143" s="1"/>
  <c r="F168" i="162"/>
  <c r="F134" i="162"/>
  <c r="F202" i="162"/>
  <c r="F201" i="162"/>
  <c r="F167" i="162"/>
  <c r="F133" i="162"/>
  <c r="E351" i="151"/>
  <c r="F53" i="151"/>
  <c r="E368" i="151"/>
  <c r="E370" i="151" s="1"/>
  <c r="F229" i="146"/>
  <c r="F69" i="147"/>
  <c r="F70" i="147" s="1"/>
  <c r="E367" i="147"/>
  <c r="F111" i="147"/>
  <c r="F179" i="147"/>
  <c r="F145" i="147"/>
  <c r="F166" i="162"/>
  <c r="F200" i="162"/>
  <c r="F132" i="162"/>
  <c r="E294" i="136"/>
  <c r="E283" i="136"/>
  <c r="E18" i="130"/>
  <c r="E350" i="149"/>
  <c r="F43" i="149"/>
  <c r="F96" i="149"/>
  <c r="F136" i="149"/>
  <c r="F204" i="149"/>
  <c r="F170" i="149"/>
  <c r="E213" i="86"/>
  <c r="E330" i="142"/>
  <c r="D48" i="128"/>
  <c r="E73" i="128"/>
  <c r="C15" i="194" s="1"/>
  <c r="C44" i="194" s="1"/>
  <c r="C58" i="194" s="1"/>
  <c r="C99" i="194" s="1"/>
  <c r="F187" i="143"/>
  <c r="F119" i="143"/>
  <c r="F153" i="143"/>
  <c r="F53" i="143"/>
  <c r="E368" i="143"/>
  <c r="E370" i="143" s="1"/>
  <c r="E351" i="143"/>
  <c r="F94" i="162"/>
  <c r="F204" i="162"/>
  <c r="F170" i="162"/>
  <c r="F136" i="162"/>
  <c r="F203" i="151"/>
  <c r="F169" i="151"/>
  <c r="F135" i="151"/>
  <c r="F183" i="151"/>
  <c r="F115" i="151"/>
  <c r="F149" i="151"/>
  <c r="F130" i="147"/>
  <c r="F164" i="147"/>
  <c r="F198" i="147"/>
  <c r="E17" i="130"/>
  <c r="E283" i="135"/>
  <c r="E294" i="135"/>
  <c r="E367" i="151"/>
  <c r="F69" i="151"/>
  <c r="F70" i="151" s="1"/>
  <c r="F115" i="147"/>
  <c r="F149" i="147"/>
  <c r="F183" i="147"/>
  <c r="F204" i="143"/>
  <c r="F136" i="143"/>
  <c r="F170" i="143"/>
  <c r="F186" i="162"/>
  <c r="F118" i="162"/>
  <c r="F152" i="162"/>
  <c r="F179" i="151"/>
  <c r="F111" i="151"/>
  <c r="F145" i="151"/>
  <c r="L587" i="217"/>
  <c r="L583" i="217"/>
  <c r="L530" i="217"/>
  <c r="L585" i="217"/>
  <c r="E368" i="147"/>
  <c r="E370" i="147" s="1"/>
  <c r="E351" i="147"/>
  <c r="F53" i="147"/>
  <c r="F179" i="162"/>
  <c r="F111" i="162"/>
  <c r="F145" i="162"/>
  <c r="E294" i="139"/>
  <c r="E21" i="130"/>
  <c r="E283" i="139"/>
  <c r="C106" i="204"/>
  <c r="C33" i="207" s="1"/>
  <c r="C105" i="204"/>
  <c r="C33" i="205" s="1"/>
  <c r="C104" i="204"/>
  <c r="E314" i="149"/>
  <c r="E332" i="149"/>
  <c r="E333" i="149" s="1"/>
  <c r="F167" i="147"/>
  <c r="F201" i="147"/>
  <c r="F133" i="147"/>
  <c r="F117" i="142"/>
  <c r="F151" i="142"/>
  <c r="F185" i="142"/>
  <c r="F100" i="142"/>
  <c r="F84" i="142"/>
  <c r="E367" i="143"/>
  <c r="F69" i="143"/>
  <c r="F70" i="143" s="1"/>
  <c r="F145" i="143"/>
  <c r="F179" i="143"/>
  <c r="F111" i="143"/>
  <c r="F164" i="143"/>
  <c r="F198" i="143"/>
  <c r="F130" i="143"/>
  <c r="F150" i="162"/>
  <c r="F116" i="162"/>
  <c r="F184" i="162"/>
  <c r="F120" i="144"/>
  <c r="F188" i="144"/>
  <c r="F154" i="144"/>
  <c r="E222" i="86"/>
  <c r="E256" i="86" s="1"/>
  <c r="F204" i="147"/>
  <c r="F170" i="147"/>
  <c r="F136" i="147"/>
  <c r="F188" i="162"/>
  <c r="F120" i="162"/>
  <c r="F154" i="162"/>
  <c r="E283" i="134"/>
  <c r="E294" i="134"/>
  <c r="E16" i="130"/>
  <c r="C104" i="197"/>
  <c r="C106" i="197"/>
  <c r="C150" i="197" s="1"/>
  <c r="C105" i="197"/>
  <c r="E296" i="138"/>
  <c r="E371" i="138"/>
  <c r="E331" i="138"/>
  <c r="F200" i="143"/>
  <c r="F132" i="143"/>
  <c r="F166" i="143"/>
  <c r="E162" i="86"/>
  <c r="E128" i="86"/>
  <c r="E196" i="86"/>
  <c r="F150" i="151"/>
  <c r="F184" i="151"/>
  <c r="F116" i="151"/>
  <c r="F204" i="145"/>
  <c r="C142" i="199"/>
  <c r="C154" i="199" s="1"/>
  <c r="C28" i="205" s="1"/>
  <c r="E33" i="208" s="1"/>
  <c r="C149" i="199"/>
  <c r="E367" i="162"/>
  <c r="F69" i="162"/>
  <c r="F70" i="162" s="1"/>
  <c r="E368" i="162"/>
  <c r="E370" i="162" s="1"/>
  <c r="E351" i="162"/>
  <c r="F53" i="162"/>
  <c r="F198" i="151"/>
  <c r="F130" i="151"/>
  <c r="F164" i="151"/>
  <c r="F100" i="149"/>
  <c r="F82" i="149"/>
  <c r="F84" i="149"/>
  <c r="F80" i="149"/>
  <c r="F188" i="147"/>
  <c r="F120" i="147"/>
  <c r="F154" i="147"/>
  <c r="F81" i="142"/>
  <c r="E332" i="142"/>
  <c r="E333" i="142" s="1"/>
  <c r="E314" i="142"/>
  <c r="E366" i="142"/>
  <c r="F59" i="142"/>
  <c r="E350" i="142"/>
  <c r="F43" i="142"/>
  <c r="F195" i="143"/>
  <c r="F127" i="143"/>
  <c r="F161" i="143"/>
  <c r="L586" i="217"/>
  <c r="F147" i="151"/>
  <c r="F181" i="151"/>
  <c r="F113" i="151"/>
  <c r="F147" i="147"/>
  <c r="F181" i="147"/>
  <c r="F113" i="147"/>
  <c r="F186" i="143"/>
  <c r="F152" i="143"/>
  <c r="F118" i="143"/>
  <c r="F115" i="162"/>
  <c r="F183" i="162"/>
  <c r="F149" i="162"/>
  <c r="E283" i="137"/>
  <c r="E294" i="137"/>
  <c r="E19" i="130"/>
  <c r="E290" i="86"/>
  <c r="E54" i="86"/>
  <c r="F54" i="146"/>
  <c r="C106" i="200"/>
  <c r="C29" i="207" s="1"/>
  <c r="C105" i="200"/>
  <c r="C29" i="205" s="1"/>
  <c r="C104" i="200"/>
  <c r="F181" i="143"/>
  <c r="F113" i="143"/>
  <c r="F147" i="143"/>
  <c r="F78" i="143"/>
  <c r="F87" i="143" s="1"/>
  <c r="F88" i="143" s="1"/>
  <c r="F163" i="162"/>
  <c r="F197" i="162"/>
  <c r="F129" i="162"/>
  <c r="F78" i="162"/>
  <c r="F87" i="162" s="1"/>
  <c r="F88" i="162" s="1"/>
  <c r="E127" i="86"/>
  <c r="E161" i="86"/>
  <c r="E103" i="86"/>
  <c r="E104" i="86" s="1"/>
  <c r="E195" i="86"/>
  <c r="F132" i="151"/>
  <c r="F200" i="151"/>
  <c r="F166" i="151"/>
  <c r="F78" i="151"/>
  <c r="F132" i="145"/>
  <c r="F149" i="145"/>
  <c r="F150" i="148"/>
  <c r="F166" i="141"/>
  <c r="F169" i="148"/>
  <c r="F168" i="145"/>
  <c r="F135" i="148"/>
  <c r="F134" i="145"/>
  <c r="F116" i="148"/>
  <c r="F153" i="148"/>
  <c r="F164" i="148"/>
  <c r="F114" i="141"/>
  <c r="F119" i="148"/>
  <c r="F182" i="141"/>
  <c r="F198" i="148"/>
  <c r="F136" i="145"/>
  <c r="F151" i="141"/>
  <c r="F151" i="145"/>
  <c r="F169" i="141"/>
  <c r="F115" i="145"/>
  <c r="F203" i="141"/>
  <c r="F132" i="141"/>
  <c r="F197" i="145"/>
  <c r="F231" i="145" s="1"/>
  <c r="F265" i="145" s="1"/>
  <c r="F220" i="145"/>
  <c r="F254" i="145" s="1"/>
  <c r="C105" i="201"/>
  <c r="C30" i="205" s="1"/>
  <c r="C106" i="201"/>
  <c r="C30" i="207" s="1"/>
  <c r="C104" i="201"/>
  <c r="F186" i="148"/>
  <c r="F118" i="148"/>
  <c r="F152" i="148"/>
  <c r="F148" i="145"/>
  <c r="F182" i="145"/>
  <c r="F114" i="145"/>
  <c r="F115" i="148"/>
  <c r="F183" i="148"/>
  <c r="F149" i="148"/>
  <c r="F154" i="148"/>
  <c r="F188" i="148"/>
  <c r="F120" i="148"/>
  <c r="F154" i="145"/>
  <c r="F188" i="145"/>
  <c r="F120" i="145"/>
  <c r="E350" i="145"/>
  <c r="E351" i="145" s="1"/>
  <c r="F43" i="145"/>
  <c r="F59" i="145"/>
  <c r="E366" i="145"/>
  <c r="F69" i="145" s="1"/>
  <c r="F200" i="148"/>
  <c r="F166" i="148"/>
  <c r="F132" i="148"/>
  <c r="F150" i="145"/>
  <c r="F184" i="145"/>
  <c r="F116" i="145"/>
  <c r="F130" i="145"/>
  <c r="F198" i="145"/>
  <c r="F164" i="145"/>
  <c r="F163" i="148"/>
  <c r="F129" i="148"/>
  <c r="F197" i="148"/>
  <c r="C106" i="198"/>
  <c r="C27" i="207" s="1"/>
  <c r="C105" i="198"/>
  <c r="C27" i="205" s="1"/>
  <c r="C104" i="198"/>
  <c r="F134" i="148"/>
  <c r="F202" i="148"/>
  <c r="F168" i="148"/>
  <c r="F203" i="145"/>
  <c r="F135" i="145"/>
  <c r="F169" i="145"/>
  <c r="F153" i="145"/>
  <c r="F187" i="145"/>
  <c r="F119" i="145"/>
  <c r="E350" i="148"/>
  <c r="F43" i="148"/>
  <c r="F235" i="148"/>
  <c r="F269" i="148" s="1"/>
  <c r="F201" i="145"/>
  <c r="F167" i="145"/>
  <c r="F133" i="145"/>
  <c r="F181" i="148"/>
  <c r="F113" i="148"/>
  <c r="F147" i="148"/>
  <c r="F59" i="148"/>
  <c r="E366" i="148"/>
  <c r="F69" i="148" s="1"/>
  <c r="F117" i="141"/>
  <c r="F150" i="141"/>
  <c r="F167" i="141"/>
  <c r="F133" i="141"/>
  <c r="F201" i="141"/>
  <c r="F147" i="141"/>
  <c r="F181" i="141"/>
  <c r="F113" i="141"/>
  <c r="F204" i="141"/>
  <c r="F136" i="141"/>
  <c r="F170" i="141"/>
  <c r="F59" i="141"/>
  <c r="E366" i="141"/>
  <c r="F69" i="141" s="1"/>
  <c r="F163" i="141"/>
  <c r="F129" i="141"/>
  <c r="F197" i="141"/>
  <c r="F149" i="141"/>
  <c r="F183" i="141"/>
  <c r="F115" i="141"/>
  <c r="C106" i="193"/>
  <c r="C22" i="207" s="1"/>
  <c r="C105" i="193"/>
  <c r="C22" i="205" s="1"/>
  <c r="C104" i="193"/>
  <c r="F119" i="141"/>
  <c r="F153" i="141"/>
  <c r="F187" i="141"/>
  <c r="F168" i="141"/>
  <c r="F202" i="141"/>
  <c r="F134" i="141"/>
  <c r="F43" i="141"/>
  <c r="E350" i="141"/>
  <c r="E351" i="141" s="1"/>
  <c r="F152" i="141"/>
  <c r="F186" i="141"/>
  <c r="F118" i="141"/>
  <c r="F131" i="141"/>
  <c r="F165" i="141"/>
  <c r="F199" i="141"/>
  <c r="F195" i="144"/>
  <c r="F161" i="144"/>
  <c r="F127" i="144"/>
  <c r="F145" i="144"/>
  <c r="F179" i="144"/>
  <c r="F111" i="144"/>
  <c r="F222" i="146" l="1"/>
  <c r="F256" i="146" s="1"/>
  <c r="F235" i="151"/>
  <c r="F269" i="151" s="1"/>
  <c r="F187" i="149"/>
  <c r="F153" i="149"/>
  <c r="F222" i="151"/>
  <c r="F256" i="151" s="1"/>
  <c r="F233" i="147"/>
  <c r="F267" i="147" s="1"/>
  <c r="F217" i="146"/>
  <c r="F251" i="146" s="1"/>
  <c r="F233" i="145"/>
  <c r="F267" i="145" s="1"/>
  <c r="F236" i="146"/>
  <c r="F270" i="146" s="1"/>
  <c r="F216" i="148"/>
  <c r="F250" i="148" s="1"/>
  <c r="F232" i="146"/>
  <c r="F266" i="146" s="1"/>
  <c r="F205" i="146"/>
  <c r="F206" i="146" s="1"/>
  <c r="F220" i="151"/>
  <c r="F254" i="151" s="1"/>
  <c r="F233" i="162"/>
  <c r="F267" i="162" s="1"/>
  <c r="F238" i="148"/>
  <c r="F272" i="148" s="1"/>
  <c r="F219" i="145"/>
  <c r="F253" i="145" s="1"/>
  <c r="F215" i="146"/>
  <c r="F249" i="146" s="1"/>
  <c r="F162" i="144"/>
  <c r="F114" i="144"/>
  <c r="F237" i="146"/>
  <c r="F271" i="146" s="1"/>
  <c r="F171" i="146"/>
  <c r="F172" i="146" s="1"/>
  <c r="F233" i="146"/>
  <c r="F267" i="146" s="1"/>
  <c r="F235" i="146"/>
  <c r="F269" i="146" s="1"/>
  <c r="F168" i="144"/>
  <c r="F182" i="144"/>
  <c r="F220" i="146"/>
  <c r="F254" i="146" s="1"/>
  <c r="F290" i="146"/>
  <c r="F130" i="144"/>
  <c r="F198" i="144"/>
  <c r="F167" i="144"/>
  <c r="F180" i="144"/>
  <c r="F201" i="144"/>
  <c r="F202" i="144"/>
  <c r="F154" i="142"/>
  <c r="F155" i="146"/>
  <c r="F219" i="148"/>
  <c r="F253" i="148" s="1"/>
  <c r="F219" i="146"/>
  <c r="F253" i="146" s="1"/>
  <c r="F128" i="144"/>
  <c r="F216" i="146"/>
  <c r="F250" i="146" s="1"/>
  <c r="F120" i="142"/>
  <c r="F153" i="144"/>
  <c r="F121" i="146"/>
  <c r="F122" i="146" s="1"/>
  <c r="F136" i="144"/>
  <c r="F204" i="144"/>
  <c r="F184" i="144"/>
  <c r="F116" i="144"/>
  <c r="F135" i="144"/>
  <c r="F119" i="144"/>
  <c r="F237" i="147"/>
  <c r="F271" i="147" s="1"/>
  <c r="F146" i="144"/>
  <c r="F232" i="141"/>
  <c r="F266" i="141" s="1"/>
  <c r="F169" i="144"/>
  <c r="F113" i="144"/>
  <c r="F117" i="144"/>
  <c r="F151" i="144"/>
  <c r="F147" i="144"/>
  <c r="F222" i="143"/>
  <c r="F256" i="143" s="1"/>
  <c r="E367" i="144"/>
  <c r="F163" i="144"/>
  <c r="F216" i="143"/>
  <c r="F250" i="143" s="1"/>
  <c r="F231" i="143"/>
  <c r="F265" i="143" s="1"/>
  <c r="F103" i="144"/>
  <c r="F104" i="144" s="1"/>
  <c r="F129" i="144"/>
  <c r="F115" i="144"/>
  <c r="F149" i="144"/>
  <c r="F183" i="144"/>
  <c r="E368" i="144"/>
  <c r="E370" i="144" s="1"/>
  <c r="F53" i="144"/>
  <c r="F290" i="144" s="1"/>
  <c r="F186" i="144"/>
  <c r="F87" i="144"/>
  <c r="F88" i="144" s="1"/>
  <c r="F118" i="144"/>
  <c r="F148" i="142"/>
  <c r="F182" i="142"/>
  <c r="F219" i="162"/>
  <c r="F253" i="162" s="1"/>
  <c r="F237" i="143"/>
  <c r="F271" i="143" s="1"/>
  <c r="F214" i="146"/>
  <c r="F248" i="146" s="1"/>
  <c r="F189" i="146"/>
  <c r="F233" i="148"/>
  <c r="F267" i="148" s="1"/>
  <c r="F216" i="162"/>
  <c r="F250" i="162" s="1"/>
  <c r="F221" i="147"/>
  <c r="F255" i="147" s="1"/>
  <c r="F222" i="141"/>
  <c r="F256" i="141" s="1"/>
  <c r="F220" i="147"/>
  <c r="F254" i="147" s="1"/>
  <c r="F237" i="162"/>
  <c r="F271" i="162" s="1"/>
  <c r="F162" i="151"/>
  <c r="F171" i="151" s="1"/>
  <c r="F172" i="151" s="1"/>
  <c r="F215" i="145"/>
  <c r="F249" i="145" s="1"/>
  <c r="F196" i="151"/>
  <c r="F205" i="151" s="1"/>
  <c r="F206" i="151" s="1"/>
  <c r="F221" i="162"/>
  <c r="F255" i="162" s="1"/>
  <c r="F128" i="151"/>
  <c r="F137" i="151" s="1"/>
  <c r="F138" i="151" s="1"/>
  <c r="F235" i="143"/>
  <c r="F269" i="143" s="1"/>
  <c r="F181" i="149"/>
  <c r="F236" i="143"/>
  <c r="F270" i="143" s="1"/>
  <c r="F238" i="151"/>
  <c r="F272" i="151" s="1"/>
  <c r="F113" i="149"/>
  <c r="F233" i="143"/>
  <c r="F267" i="143" s="1"/>
  <c r="F231" i="147"/>
  <c r="F265" i="147" s="1"/>
  <c r="F219" i="151"/>
  <c r="F253" i="151" s="1"/>
  <c r="F216" i="151"/>
  <c r="F250" i="151" s="1"/>
  <c r="F221" i="151"/>
  <c r="F255" i="151" s="1"/>
  <c r="F216" i="147"/>
  <c r="F250" i="147" s="1"/>
  <c r="F236" i="147"/>
  <c r="F270" i="147" s="1"/>
  <c r="F236" i="151"/>
  <c r="F270" i="151" s="1"/>
  <c r="F232" i="162"/>
  <c r="F266" i="162" s="1"/>
  <c r="F234" i="145"/>
  <c r="F268" i="145" s="1"/>
  <c r="F150" i="142"/>
  <c r="F169" i="142"/>
  <c r="F203" i="149"/>
  <c r="F184" i="142"/>
  <c r="F135" i="142"/>
  <c r="F230" i="146"/>
  <c r="F264" i="146" s="1"/>
  <c r="F137" i="146"/>
  <c r="F138" i="146" s="1"/>
  <c r="F218" i="147"/>
  <c r="F252" i="147" s="1"/>
  <c r="F197" i="142"/>
  <c r="F147" i="142"/>
  <c r="F129" i="149"/>
  <c r="F120" i="149"/>
  <c r="F201" i="149"/>
  <c r="F183" i="149"/>
  <c r="F135" i="149"/>
  <c r="F231" i="151"/>
  <c r="F265" i="151" s="1"/>
  <c r="F221" i="148"/>
  <c r="F255" i="148" s="1"/>
  <c r="E171" i="86"/>
  <c r="E172" i="86" s="1"/>
  <c r="F133" i="149"/>
  <c r="F129" i="142"/>
  <c r="F149" i="149"/>
  <c r="F219" i="143"/>
  <c r="F253" i="143" s="1"/>
  <c r="F185" i="149"/>
  <c r="F238" i="145"/>
  <c r="F272" i="145" s="1"/>
  <c r="F181" i="142"/>
  <c r="F188" i="149"/>
  <c r="F167" i="142"/>
  <c r="F218" i="141"/>
  <c r="F252" i="141" s="1"/>
  <c r="F201" i="142"/>
  <c r="F234" i="141"/>
  <c r="F268" i="141" s="1"/>
  <c r="F97" i="150"/>
  <c r="F131" i="150" s="1"/>
  <c r="F85" i="150"/>
  <c r="F119" i="150" s="1"/>
  <c r="F151" i="149"/>
  <c r="F217" i="145"/>
  <c r="F251" i="145" s="1"/>
  <c r="E137" i="86"/>
  <c r="E138" i="86" s="1"/>
  <c r="F231" i="162"/>
  <c r="F265" i="162" s="1"/>
  <c r="F215" i="143"/>
  <c r="F249" i="143" s="1"/>
  <c r="F132" i="149"/>
  <c r="F165" i="142"/>
  <c r="F197" i="149"/>
  <c r="C155" i="199"/>
  <c r="C159" i="199" s="1"/>
  <c r="F166" i="149"/>
  <c r="F199" i="142"/>
  <c r="F233" i="142" s="1"/>
  <c r="F267" i="142" s="1"/>
  <c r="F102" i="150"/>
  <c r="F204" i="150" s="1"/>
  <c r="F81" i="150"/>
  <c r="F115" i="150" s="1"/>
  <c r="F99" i="150"/>
  <c r="F133" i="150" s="1"/>
  <c r="F234" i="144"/>
  <c r="F268" i="144" s="1"/>
  <c r="F234" i="147"/>
  <c r="F268" i="147" s="1"/>
  <c r="F229" i="147"/>
  <c r="F263" i="147" s="1"/>
  <c r="F236" i="162"/>
  <c r="F270" i="162" s="1"/>
  <c r="F95" i="150"/>
  <c r="F129" i="150" s="1"/>
  <c r="F233" i="144"/>
  <c r="F267" i="144" s="1"/>
  <c r="F218" i="148"/>
  <c r="F252" i="148" s="1"/>
  <c r="E230" i="86"/>
  <c r="E264" i="86" s="1"/>
  <c r="F238" i="147"/>
  <c r="F272" i="147" s="1"/>
  <c r="F222" i="144"/>
  <c r="F256" i="144" s="1"/>
  <c r="F219" i="142"/>
  <c r="F253" i="142" s="1"/>
  <c r="F232" i="147"/>
  <c r="F266" i="147" s="1"/>
  <c r="F217" i="151"/>
  <c r="F251" i="151" s="1"/>
  <c r="F219" i="147"/>
  <c r="F253" i="147" s="1"/>
  <c r="F220" i="143"/>
  <c r="F254" i="143" s="1"/>
  <c r="F222" i="162"/>
  <c r="F256" i="162" s="1"/>
  <c r="F218" i="162"/>
  <c r="F252" i="162" s="1"/>
  <c r="C29" i="206"/>
  <c r="F34" i="208" s="1"/>
  <c r="C107" i="200"/>
  <c r="E296" i="137"/>
  <c r="E371" i="137"/>
  <c r="E331" i="137"/>
  <c r="F217" i="162"/>
  <c r="F251" i="162" s="1"/>
  <c r="F215" i="147"/>
  <c r="F249" i="147" s="1"/>
  <c r="F77" i="142"/>
  <c r="F78" i="142"/>
  <c r="F222" i="147"/>
  <c r="F256" i="147" s="1"/>
  <c r="F152" i="149"/>
  <c r="F118" i="149"/>
  <c r="F186" i="149"/>
  <c r="F232" i="151"/>
  <c r="F266" i="151" s="1"/>
  <c r="C142" i="197"/>
  <c r="C154" i="197" s="1"/>
  <c r="C26" i="205" s="1"/>
  <c r="E31" i="208" s="1"/>
  <c r="C149" i="197"/>
  <c r="E371" i="134"/>
  <c r="E331" i="134"/>
  <c r="E296" i="134"/>
  <c r="F118" i="142"/>
  <c r="F186" i="142"/>
  <c r="F152" i="142"/>
  <c r="E190" i="86"/>
  <c r="C107" i="204"/>
  <c r="C33" i="206"/>
  <c r="F38" i="208" s="1"/>
  <c r="F213" i="151"/>
  <c r="E296" i="135"/>
  <c r="E371" i="135"/>
  <c r="E331" i="135"/>
  <c r="F221" i="143"/>
  <c r="F255" i="143" s="1"/>
  <c r="E122" i="86"/>
  <c r="F238" i="149"/>
  <c r="F272" i="149" s="1"/>
  <c r="F234" i="162"/>
  <c r="F268" i="162" s="1"/>
  <c r="F213" i="147"/>
  <c r="F263" i="146"/>
  <c r="F100" i="150"/>
  <c r="F86" i="150"/>
  <c r="F98" i="150"/>
  <c r="F217" i="143"/>
  <c r="F251" i="143" s="1"/>
  <c r="F153" i="142"/>
  <c r="F119" i="142"/>
  <c r="F187" i="142"/>
  <c r="F69" i="149"/>
  <c r="F70" i="149" s="1"/>
  <c r="E367" i="149"/>
  <c r="E214" i="86"/>
  <c r="E248" i="86" s="1"/>
  <c r="C151" i="199"/>
  <c r="D33" i="208"/>
  <c r="C112" i="199"/>
  <c r="F87" i="151"/>
  <c r="F88" i="151" s="1"/>
  <c r="F146" i="151"/>
  <c r="F155" i="151" s="1"/>
  <c r="F180" i="151"/>
  <c r="F189" i="151" s="1"/>
  <c r="F112" i="151"/>
  <c r="E34" i="208"/>
  <c r="E351" i="142"/>
  <c r="E368" i="142"/>
  <c r="E370" i="142" s="1"/>
  <c r="F53" i="142"/>
  <c r="F150" i="149"/>
  <c r="F116" i="149"/>
  <c r="F184" i="149"/>
  <c r="F134" i="149"/>
  <c r="F168" i="149"/>
  <c r="F202" i="149"/>
  <c r="F202" i="142"/>
  <c r="F134" i="142"/>
  <c r="F168" i="142"/>
  <c r="E38" i="208"/>
  <c r="F290" i="147"/>
  <c r="F54" i="147"/>
  <c r="F217" i="147"/>
  <c r="F251" i="147" s="1"/>
  <c r="F229" i="151"/>
  <c r="C107" i="195"/>
  <c r="C24" i="206"/>
  <c r="F29" i="208" s="1"/>
  <c r="F82" i="150"/>
  <c r="F80" i="150"/>
  <c r="E330" i="150"/>
  <c r="E366" i="150"/>
  <c r="F59" i="150"/>
  <c r="F93" i="150" s="1"/>
  <c r="F103" i="147"/>
  <c r="F104" i="147" s="1"/>
  <c r="F162" i="147"/>
  <c r="F171" i="147" s="1"/>
  <c r="F172" i="147" s="1"/>
  <c r="F128" i="147"/>
  <c r="F137" i="147" s="1"/>
  <c r="F138" i="147" s="1"/>
  <c r="F196" i="147"/>
  <c r="F233" i="151"/>
  <c r="F267" i="151" s="1"/>
  <c r="F130" i="142"/>
  <c r="F198" i="142"/>
  <c r="F164" i="142"/>
  <c r="F136" i="142"/>
  <c r="F204" i="142"/>
  <c r="F170" i="142"/>
  <c r="F180" i="147"/>
  <c r="F189" i="147" s="1"/>
  <c r="F112" i="147"/>
  <c r="F146" i="147"/>
  <c r="F155" i="147" s="1"/>
  <c r="F93" i="149"/>
  <c r="F94" i="149"/>
  <c r="C149" i="196"/>
  <c r="C142" i="196"/>
  <c r="C154" i="196" s="1"/>
  <c r="C25" i="205" s="1"/>
  <c r="C28" i="206"/>
  <c r="F236" i="145"/>
  <c r="F270" i="145" s="1"/>
  <c r="F234" i="151"/>
  <c r="F268" i="151" s="1"/>
  <c r="E205" i="86"/>
  <c r="E206" i="86" s="1"/>
  <c r="E229" i="86"/>
  <c r="G34" i="208"/>
  <c r="C30" i="209"/>
  <c r="C262" i="209" s="1"/>
  <c r="C31" i="210" s="1"/>
  <c r="C70" i="211" s="1"/>
  <c r="C270" i="211" s="1"/>
  <c r="F93" i="142"/>
  <c r="F94" i="142"/>
  <c r="F183" i="142"/>
  <c r="F115" i="142"/>
  <c r="F149" i="142"/>
  <c r="E156" i="86"/>
  <c r="F218" i="151"/>
  <c r="F252" i="151" s="1"/>
  <c r="E328" i="138"/>
  <c r="E365" i="138" s="1"/>
  <c r="F68" i="138" s="1"/>
  <c r="E305" i="138"/>
  <c r="E342" i="138" s="1"/>
  <c r="F45" i="138" s="1"/>
  <c r="E312" i="138"/>
  <c r="E349" i="138" s="1"/>
  <c r="F52" i="138" s="1"/>
  <c r="E322" i="138"/>
  <c r="E359" i="138" s="1"/>
  <c r="F62" i="138" s="1"/>
  <c r="E325" i="138"/>
  <c r="E362" i="138" s="1"/>
  <c r="F65" i="138" s="1"/>
  <c r="E324" i="138"/>
  <c r="E361" i="138" s="1"/>
  <c r="F64" i="138" s="1"/>
  <c r="E327" i="138"/>
  <c r="E364" i="138" s="1"/>
  <c r="F67" i="138" s="1"/>
  <c r="E308" i="138"/>
  <c r="E345" i="138" s="1"/>
  <c r="F48" i="138" s="1"/>
  <c r="E311" i="138"/>
  <c r="E348" i="138" s="1"/>
  <c r="F51" i="138" s="1"/>
  <c r="E321" i="138"/>
  <c r="E358" i="138" s="1"/>
  <c r="F61" i="138" s="1"/>
  <c r="E320" i="138"/>
  <c r="E357" i="138" s="1"/>
  <c r="F60" i="138" s="1"/>
  <c r="E323" i="138"/>
  <c r="E360" i="138" s="1"/>
  <c r="F63" i="138" s="1"/>
  <c r="E304" i="138"/>
  <c r="E341" i="138" s="1"/>
  <c r="F44" i="138" s="1"/>
  <c r="E307" i="138"/>
  <c r="E344" i="138" s="1"/>
  <c r="F47" i="138" s="1"/>
  <c r="E310" i="138"/>
  <c r="E347" i="138" s="1"/>
  <c r="F50" i="138" s="1"/>
  <c r="E20" i="128"/>
  <c r="E309" i="138"/>
  <c r="E346" i="138" s="1"/>
  <c r="F49" i="138" s="1"/>
  <c r="E319" i="138"/>
  <c r="E326" i="138"/>
  <c r="E363" i="138" s="1"/>
  <c r="F66" i="138" s="1"/>
  <c r="E303" i="138"/>
  <c r="E306" i="138"/>
  <c r="E343" i="138" s="1"/>
  <c r="F46" i="138" s="1"/>
  <c r="C148" i="197"/>
  <c r="C141" i="197"/>
  <c r="C153" i="197" s="1"/>
  <c r="C26" i="206" s="1"/>
  <c r="F31" i="208" s="1"/>
  <c r="C107" i="197"/>
  <c r="F232" i="143"/>
  <c r="F266" i="143" s="1"/>
  <c r="F213" i="143"/>
  <c r="F235" i="147"/>
  <c r="F269" i="147" s="1"/>
  <c r="G38" i="208"/>
  <c r="C34" i="209"/>
  <c r="C266" i="209" s="1"/>
  <c r="C35" i="210" s="1"/>
  <c r="C74" i="211" s="1"/>
  <c r="C274" i="211" s="1"/>
  <c r="E371" i="139"/>
  <c r="E331" i="139"/>
  <c r="E296" i="139"/>
  <c r="F213" i="162"/>
  <c r="F220" i="162"/>
  <c r="F254" i="162" s="1"/>
  <c r="F238" i="143"/>
  <c r="F272" i="143" s="1"/>
  <c r="F238" i="162"/>
  <c r="F272" i="162" s="1"/>
  <c r="F290" i="143"/>
  <c r="F54" i="143"/>
  <c r="C105" i="194"/>
  <c r="C23" i="205" s="1"/>
  <c r="C104" i="194"/>
  <c r="C106" i="194"/>
  <c r="C23" i="207" s="1"/>
  <c r="F78" i="149"/>
  <c r="F77" i="149"/>
  <c r="E331" i="136"/>
  <c r="E371" i="136"/>
  <c r="E296" i="136"/>
  <c r="F54" i="151"/>
  <c r="F290" i="151"/>
  <c r="F235" i="162"/>
  <c r="F269" i="162" s="1"/>
  <c r="C25" i="209"/>
  <c r="C257" i="209" s="1"/>
  <c r="C26" i="210" s="1"/>
  <c r="C65" i="211" s="1"/>
  <c r="C265" i="211" s="1"/>
  <c r="G29" i="208"/>
  <c r="E314" i="150"/>
  <c r="E332" i="150"/>
  <c r="E333" i="150" s="1"/>
  <c r="F79" i="150"/>
  <c r="F101" i="150"/>
  <c r="F96" i="150"/>
  <c r="F83" i="150"/>
  <c r="F84" i="150"/>
  <c r="F215" i="162"/>
  <c r="F249" i="162" s="1"/>
  <c r="F165" i="149"/>
  <c r="F199" i="149"/>
  <c r="F131" i="149"/>
  <c r="C106" i="202"/>
  <c r="C31" i="207" s="1"/>
  <c r="C105" i="202"/>
  <c r="C31" i="205" s="1"/>
  <c r="C104" i="202"/>
  <c r="F112" i="162"/>
  <c r="F146" i="162"/>
  <c r="F155" i="162" s="1"/>
  <c r="F180" i="162"/>
  <c r="F189" i="162" s="1"/>
  <c r="F180" i="143"/>
  <c r="F189" i="143" s="1"/>
  <c r="F112" i="143"/>
  <c r="F121" i="143" s="1"/>
  <c r="F146" i="143"/>
  <c r="F155" i="143" s="1"/>
  <c r="F215" i="151"/>
  <c r="F249" i="151" s="1"/>
  <c r="F229" i="143"/>
  <c r="F69" i="142"/>
  <c r="F70" i="142" s="1"/>
  <c r="E367" i="142"/>
  <c r="F114" i="149"/>
  <c r="F182" i="149"/>
  <c r="F148" i="149"/>
  <c r="F290" i="162"/>
  <c r="F54" i="162"/>
  <c r="F234" i="143"/>
  <c r="F268" i="143" s="1"/>
  <c r="F237" i="151"/>
  <c r="F271" i="151" s="1"/>
  <c r="F103" i="162"/>
  <c r="F104" i="162" s="1"/>
  <c r="F162" i="162"/>
  <c r="F171" i="162" s="1"/>
  <c r="F172" i="162" s="1"/>
  <c r="F196" i="162"/>
  <c r="F128" i="162"/>
  <c r="F137" i="162" s="1"/>
  <c r="F138" i="162" s="1"/>
  <c r="E247" i="86"/>
  <c r="F164" i="149"/>
  <c r="F130" i="149"/>
  <c r="F198" i="149"/>
  <c r="E351" i="149"/>
  <c r="E368" i="149"/>
  <c r="E370" i="149" s="1"/>
  <c r="F53" i="149"/>
  <c r="F162" i="143"/>
  <c r="F171" i="143" s="1"/>
  <c r="F172" i="143" s="1"/>
  <c r="F128" i="143"/>
  <c r="F137" i="143" s="1"/>
  <c r="F138" i="143" s="1"/>
  <c r="F196" i="143"/>
  <c r="E29" i="208"/>
  <c r="E350" i="150"/>
  <c r="F43" i="150"/>
  <c r="F77" i="150" s="1"/>
  <c r="E82" i="128"/>
  <c r="C15" i="203" s="1"/>
  <c r="C44" i="203" s="1"/>
  <c r="C58" i="203" s="1"/>
  <c r="C99" i="203" s="1"/>
  <c r="D57" i="128"/>
  <c r="F132" i="142"/>
  <c r="F200" i="142"/>
  <c r="F166" i="142"/>
  <c r="F229" i="162"/>
  <c r="C148" i="196"/>
  <c r="C141" i="196"/>
  <c r="C153" i="196" s="1"/>
  <c r="C107" i="196"/>
  <c r="F70" i="148"/>
  <c r="F216" i="141"/>
  <c r="F250" i="141" s="1"/>
  <c r="F237" i="148"/>
  <c r="F271" i="148" s="1"/>
  <c r="F232" i="148"/>
  <c r="F266" i="148" s="1"/>
  <c r="F237" i="141"/>
  <c r="F271" i="141" s="1"/>
  <c r="F219" i="141"/>
  <c r="F253" i="141" s="1"/>
  <c r="F218" i="145"/>
  <c r="F252" i="145" s="1"/>
  <c r="F236" i="148"/>
  <c r="F270" i="148" s="1"/>
  <c r="F217" i="148"/>
  <c r="F251" i="148" s="1"/>
  <c r="F215" i="148"/>
  <c r="F249" i="148" s="1"/>
  <c r="F235" i="145"/>
  <c r="F269" i="145" s="1"/>
  <c r="F234" i="148"/>
  <c r="F268" i="148" s="1"/>
  <c r="E367" i="145"/>
  <c r="C28" i="209"/>
  <c r="C260" i="209" s="1"/>
  <c r="C29" i="210" s="1"/>
  <c r="C68" i="211" s="1"/>
  <c r="C268" i="211" s="1"/>
  <c r="G32" i="208"/>
  <c r="E367" i="148"/>
  <c r="F221" i="145"/>
  <c r="F255" i="145" s="1"/>
  <c r="F231" i="148"/>
  <c r="F265" i="148" s="1"/>
  <c r="E368" i="145"/>
  <c r="E370" i="145" s="1"/>
  <c r="F53" i="145"/>
  <c r="F290" i="145" s="1"/>
  <c r="C30" i="206"/>
  <c r="F35" i="208" s="1"/>
  <c r="C107" i="201"/>
  <c r="F53" i="148"/>
  <c r="F290" i="148" s="1"/>
  <c r="E368" i="148"/>
  <c r="E370" i="148" s="1"/>
  <c r="F93" i="145"/>
  <c r="F94" i="145"/>
  <c r="F77" i="145"/>
  <c r="F54" i="145"/>
  <c r="F78" i="145"/>
  <c r="F220" i="141"/>
  <c r="F254" i="141" s="1"/>
  <c r="E351" i="148"/>
  <c r="F237" i="145"/>
  <c r="F271" i="145" s="1"/>
  <c r="C27" i="206"/>
  <c r="F32" i="208" s="1"/>
  <c r="C107" i="198"/>
  <c r="F222" i="145"/>
  <c r="F256" i="145" s="1"/>
  <c r="F222" i="148"/>
  <c r="F256" i="148" s="1"/>
  <c r="F216" i="145"/>
  <c r="F250" i="145" s="1"/>
  <c r="G35" i="208"/>
  <c r="C31" i="209"/>
  <c r="C263" i="209" s="1"/>
  <c r="C32" i="210" s="1"/>
  <c r="C71" i="211" s="1"/>
  <c r="C271" i="211" s="1"/>
  <c r="F70" i="141"/>
  <c r="F93" i="148"/>
  <c r="F94" i="148"/>
  <c r="F77" i="148"/>
  <c r="F78" i="148"/>
  <c r="E32" i="208"/>
  <c r="F232" i="145"/>
  <c r="F266" i="145" s="1"/>
  <c r="F70" i="145"/>
  <c r="F220" i="148"/>
  <c r="F254" i="148" s="1"/>
  <c r="E35" i="208"/>
  <c r="F217" i="141"/>
  <c r="F251" i="141" s="1"/>
  <c r="F236" i="141"/>
  <c r="F270" i="141" s="1"/>
  <c r="F221" i="141"/>
  <c r="F255" i="141" s="1"/>
  <c r="F215" i="141"/>
  <c r="F249" i="141" s="1"/>
  <c r="F238" i="141"/>
  <c r="F272" i="141" s="1"/>
  <c r="C23" i="209"/>
  <c r="C255" i="209" s="1"/>
  <c r="C24" i="210" s="1"/>
  <c r="C63" i="211" s="1"/>
  <c r="C263" i="211" s="1"/>
  <c r="G27" i="208"/>
  <c r="F231" i="141"/>
  <c r="F265" i="141" s="1"/>
  <c r="E367" i="141"/>
  <c r="F235" i="141"/>
  <c r="F269" i="141" s="1"/>
  <c r="F53" i="141"/>
  <c r="F290" i="141" s="1"/>
  <c r="E368" i="141"/>
  <c r="E370" i="141" s="1"/>
  <c r="C22" i="206"/>
  <c r="F27" i="208" s="1"/>
  <c r="C107" i="193"/>
  <c r="F93" i="141"/>
  <c r="F94" i="141"/>
  <c r="F233" i="141"/>
  <c r="F267" i="141" s="1"/>
  <c r="F77" i="141"/>
  <c r="F78" i="141"/>
  <c r="E27" i="208"/>
  <c r="F229" i="144"/>
  <c r="F213" i="144"/>
  <c r="F221" i="149" l="1"/>
  <c r="F255" i="149" s="1"/>
  <c r="F281" i="146"/>
  <c r="F28" i="133" s="1"/>
  <c r="F230" i="144"/>
  <c r="F264" i="144" s="1"/>
  <c r="F216" i="144"/>
  <c r="F250" i="144" s="1"/>
  <c r="F280" i="146"/>
  <c r="F28" i="131" s="1"/>
  <c r="F156" i="146"/>
  <c r="F236" i="144"/>
  <c r="F270" i="144" s="1"/>
  <c r="F232" i="144"/>
  <c r="F266" i="144" s="1"/>
  <c r="F219" i="149"/>
  <c r="F253" i="149" s="1"/>
  <c r="F231" i="144"/>
  <c r="F265" i="144" s="1"/>
  <c r="F214" i="144"/>
  <c r="F248" i="144" s="1"/>
  <c r="F235" i="144"/>
  <c r="F269" i="144" s="1"/>
  <c r="F257" i="146"/>
  <c r="F258" i="146" s="1"/>
  <c r="F205" i="144"/>
  <c r="F206" i="144" s="1"/>
  <c r="F222" i="142"/>
  <c r="F256" i="142" s="1"/>
  <c r="F238" i="144"/>
  <c r="F272" i="144" s="1"/>
  <c r="F218" i="144"/>
  <c r="F252" i="144" s="1"/>
  <c r="F237" i="144"/>
  <c r="F271" i="144" s="1"/>
  <c r="F137" i="144"/>
  <c r="F138" i="144" s="1"/>
  <c r="F221" i="144"/>
  <c r="F255" i="144" s="1"/>
  <c r="F171" i="144"/>
  <c r="F172" i="144" s="1"/>
  <c r="F215" i="144"/>
  <c r="F249" i="144" s="1"/>
  <c r="F219" i="144"/>
  <c r="F253" i="144" s="1"/>
  <c r="F220" i="144"/>
  <c r="F254" i="144" s="1"/>
  <c r="F155" i="144"/>
  <c r="F156" i="144" s="1"/>
  <c r="F216" i="142"/>
  <c r="F250" i="142" s="1"/>
  <c r="F121" i="144"/>
  <c r="F282" i="144" s="1"/>
  <c r="F26" i="132" s="1"/>
  <c r="F54" i="144"/>
  <c r="F189" i="144"/>
  <c r="F190" i="144" s="1"/>
  <c r="F217" i="144"/>
  <c r="F251" i="144" s="1"/>
  <c r="F97" i="138"/>
  <c r="F131" i="138" s="1"/>
  <c r="F223" i="146"/>
  <c r="F224" i="146" s="1"/>
  <c r="F234" i="149"/>
  <c r="F268" i="149" s="1"/>
  <c r="F190" i="146"/>
  <c r="F215" i="149"/>
  <c r="F249" i="149" s="1"/>
  <c r="F230" i="151"/>
  <c r="F264" i="151" s="1"/>
  <c r="F239" i="146"/>
  <c r="F240" i="146" s="1"/>
  <c r="F237" i="149"/>
  <c r="F271" i="149" s="1"/>
  <c r="C172" i="199"/>
  <c r="C28" i="207" s="1"/>
  <c r="D87" i="208" s="1"/>
  <c r="F231" i="149"/>
  <c r="F265" i="149" s="1"/>
  <c r="F282" i="146"/>
  <c r="F28" i="132" s="1"/>
  <c r="F235" i="149"/>
  <c r="F269" i="149" s="1"/>
  <c r="C156" i="199"/>
  <c r="C157" i="199" s="1"/>
  <c r="F153" i="150"/>
  <c r="F237" i="142"/>
  <c r="F271" i="142" s="1"/>
  <c r="F187" i="150"/>
  <c r="E282" i="86"/>
  <c r="E15" i="132" s="1"/>
  <c r="F231" i="142"/>
  <c r="F265" i="142" s="1"/>
  <c r="F218" i="142"/>
  <c r="F252" i="142" s="1"/>
  <c r="F273" i="146"/>
  <c r="F274" i="146" s="1"/>
  <c r="F235" i="142"/>
  <c r="F269" i="142" s="1"/>
  <c r="F217" i="149"/>
  <c r="F251" i="149" s="1"/>
  <c r="F215" i="142"/>
  <c r="F249" i="142" s="1"/>
  <c r="F170" i="150"/>
  <c r="F222" i="149"/>
  <c r="F256" i="149" s="1"/>
  <c r="E25" i="102"/>
  <c r="D83" i="208"/>
  <c r="E280" i="86"/>
  <c r="E15" i="131" s="1"/>
  <c r="F199" i="150"/>
  <c r="F197" i="150"/>
  <c r="F201" i="150"/>
  <c r="F163" i="150"/>
  <c r="E30" i="102"/>
  <c r="F165" i="150"/>
  <c r="F167" i="150"/>
  <c r="F136" i="150"/>
  <c r="D88" i="208"/>
  <c r="F83" i="138"/>
  <c r="F185" i="138" s="1"/>
  <c r="F94" i="150"/>
  <c r="F128" i="150" s="1"/>
  <c r="F149" i="150"/>
  <c r="F80" i="138"/>
  <c r="F148" i="138" s="1"/>
  <c r="F99" i="138"/>
  <c r="F201" i="138" s="1"/>
  <c r="F183" i="150"/>
  <c r="F82" i="138"/>
  <c r="F116" i="138" s="1"/>
  <c r="F96" i="138"/>
  <c r="F198" i="138" s="1"/>
  <c r="D89" i="208"/>
  <c r="E257" i="86"/>
  <c r="E258" i="86" s="1"/>
  <c r="E223" i="86"/>
  <c r="E224" i="86" s="1"/>
  <c r="F233" i="149"/>
  <c r="F267" i="149" s="1"/>
  <c r="E34" i="102"/>
  <c r="I29" i="208"/>
  <c r="D92" i="208"/>
  <c r="F100" i="138"/>
  <c r="F134" i="138" s="1"/>
  <c r="F238" i="142"/>
  <c r="F272" i="142" s="1"/>
  <c r="F236" i="142"/>
  <c r="F270" i="142" s="1"/>
  <c r="F221" i="142"/>
  <c r="F255" i="142" s="1"/>
  <c r="F220" i="142"/>
  <c r="F254" i="142" s="1"/>
  <c r="F84" i="138"/>
  <c r="F186" i="138" s="1"/>
  <c r="F86" i="138"/>
  <c r="F154" i="138" s="1"/>
  <c r="C155" i="196"/>
  <c r="C159" i="196" s="1"/>
  <c r="F190" i="143"/>
  <c r="F280" i="143"/>
  <c r="F25" i="131" s="1"/>
  <c r="F156" i="143"/>
  <c r="C112" i="196"/>
  <c r="D30" i="208"/>
  <c r="C151" i="196"/>
  <c r="F78" i="150"/>
  <c r="F87" i="150" s="1"/>
  <c r="F88" i="150" s="1"/>
  <c r="F232" i="149"/>
  <c r="F266" i="149" s="1"/>
  <c r="F214" i="143"/>
  <c r="F248" i="143" s="1"/>
  <c r="F121" i="162"/>
  <c r="F214" i="162"/>
  <c r="F248" i="162" s="1"/>
  <c r="F118" i="150"/>
  <c r="F152" i="150"/>
  <c r="F186" i="150"/>
  <c r="F181" i="150"/>
  <c r="F113" i="150"/>
  <c r="F147" i="150"/>
  <c r="C24" i="209"/>
  <c r="C256" i="209" s="1"/>
  <c r="C25" i="210" s="1"/>
  <c r="C64" i="211" s="1"/>
  <c r="C264" i="211" s="1"/>
  <c r="G28" i="208"/>
  <c r="F247" i="143"/>
  <c r="C155" i="197"/>
  <c r="E329" i="138"/>
  <c r="E330" i="138" s="1"/>
  <c r="E356" i="138"/>
  <c r="F81" i="138"/>
  <c r="F95" i="138"/>
  <c r="F98" i="138"/>
  <c r="F79" i="138"/>
  <c r="F195" i="142"/>
  <c r="F103" i="142"/>
  <c r="F104" i="142" s="1"/>
  <c r="F161" i="142"/>
  <c r="F127" i="142"/>
  <c r="E239" i="86"/>
  <c r="E240" i="86" s="1"/>
  <c r="E263" i="86"/>
  <c r="E273" i="86" s="1"/>
  <c r="E274" i="86" s="1"/>
  <c r="F121" i="147"/>
  <c r="F214" i="147"/>
  <c r="F248" i="147" s="1"/>
  <c r="F182" i="150"/>
  <c r="F114" i="150"/>
  <c r="F148" i="150"/>
  <c r="I38" i="208"/>
  <c r="F236" i="149"/>
  <c r="F270" i="149" s="1"/>
  <c r="F218" i="149"/>
  <c r="F252" i="149" s="1"/>
  <c r="F214" i="151"/>
  <c r="F248" i="151" s="1"/>
  <c r="C113" i="199"/>
  <c r="C114" i="199"/>
  <c r="C116" i="199" s="1"/>
  <c r="F200" i="150"/>
  <c r="F132" i="150"/>
  <c r="F166" i="150"/>
  <c r="F168" i="150"/>
  <c r="F134" i="150"/>
  <c r="F202" i="150"/>
  <c r="F247" i="151"/>
  <c r="E281" i="86"/>
  <c r="E15" i="133" s="1"/>
  <c r="D34" i="208"/>
  <c r="C112" i="200"/>
  <c r="C25" i="206"/>
  <c r="F30" i="208" s="1"/>
  <c r="C105" i="203"/>
  <c r="C32" i="205" s="1"/>
  <c r="C106" i="203"/>
  <c r="C32" i="207" s="1"/>
  <c r="C104" i="203"/>
  <c r="F290" i="149"/>
  <c r="F54" i="149"/>
  <c r="F263" i="143"/>
  <c r="C107" i="202"/>
  <c r="C31" i="206"/>
  <c r="F36" i="208" s="1"/>
  <c r="F151" i="150"/>
  <c r="F185" i="150"/>
  <c r="F117" i="150"/>
  <c r="C44" i="212"/>
  <c r="C238" i="211"/>
  <c r="F280" i="147"/>
  <c r="F29" i="131" s="1"/>
  <c r="F156" i="147"/>
  <c r="F179" i="149"/>
  <c r="F87" i="149"/>
  <c r="F88" i="149" s="1"/>
  <c r="F145" i="149"/>
  <c r="F111" i="149"/>
  <c r="C107" i="194"/>
  <c r="C23" i="206"/>
  <c r="F28" i="208" s="1"/>
  <c r="F85" i="138"/>
  <c r="F102" i="138"/>
  <c r="F217" i="142"/>
  <c r="F251" i="142" s="1"/>
  <c r="F33" i="208"/>
  <c r="F196" i="149"/>
  <c r="F162" i="149"/>
  <c r="F128" i="149"/>
  <c r="F205" i="147"/>
  <c r="F206" i="147" s="1"/>
  <c r="F230" i="147"/>
  <c r="F161" i="150"/>
  <c r="F195" i="150"/>
  <c r="F127" i="150"/>
  <c r="F116" i="150"/>
  <c r="F150" i="150"/>
  <c r="F184" i="150"/>
  <c r="C112" i="195"/>
  <c r="D29" i="208"/>
  <c r="F190" i="151"/>
  <c r="F281" i="151"/>
  <c r="F33" i="133" s="1"/>
  <c r="F154" i="150"/>
  <c r="F188" i="150"/>
  <c r="F120" i="150"/>
  <c r="F247" i="147"/>
  <c r="F146" i="142"/>
  <c r="F112" i="142"/>
  <c r="F180" i="142"/>
  <c r="F234" i="142"/>
  <c r="F268" i="142" s="1"/>
  <c r="F111" i="150"/>
  <c r="F145" i="150"/>
  <c r="F179" i="150"/>
  <c r="F190" i="147"/>
  <c r="F216" i="149"/>
  <c r="F250" i="149" s="1"/>
  <c r="F190" i="162"/>
  <c r="E36" i="208"/>
  <c r="F164" i="150"/>
  <c r="F198" i="150"/>
  <c r="F130" i="150"/>
  <c r="E320" i="136"/>
  <c r="E357" i="136" s="1"/>
  <c r="F60" i="136" s="1"/>
  <c r="E321" i="136"/>
  <c r="E358" i="136" s="1"/>
  <c r="F61" i="136" s="1"/>
  <c r="E306" i="136"/>
  <c r="E343" i="136" s="1"/>
  <c r="F46" i="136" s="1"/>
  <c r="E325" i="136"/>
  <c r="E362" i="136" s="1"/>
  <c r="F65" i="136" s="1"/>
  <c r="E324" i="136"/>
  <c r="E361" i="136" s="1"/>
  <c r="F64" i="136" s="1"/>
  <c r="E18" i="128"/>
  <c r="E323" i="136"/>
  <c r="E360" i="136" s="1"/>
  <c r="F63" i="136" s="1"/>
  <c r="E327" i="136"/>
  <c r="E364" i="136" s="1"/>
  <c r="F67" i="136" s="1"/>
  <c r="E309" i="136"/>
  <c r="E346" i="136" s="1"/>
  <c r="F49" i="136" s="1"/>
  <c r="E328" i="136"/>
  <c r="E365" i="136" s="1"/>
  <c r="F68" i="136" s="1"/>
  <c r="E308" i="136"/>
  <c r="E345" i="136" s="1"/>
  <c r="F48" i="136" s="1"/>
  <c r="E307" i="136"/>
  <c r="E344" i="136" s="1"/>
  <c r="F47" i="136" s="1"/>
  <c r="E304" i="136"/>
  <c r="E341" i="136" s="1"/>
  <c r="F44" i="136" s="1"/>
  <c r="E326" i="136"/>
  <c r="E363" i="136" s="1"/>
  <c r="F66" i="136" s="1"/>
  <c r="E319" i="136"/>
  <c r="E305" i="136"/>
  <c r="E342" i="136" s="1"/>
  <c r="F45" i="136" s="1"/>
  <c r="E310" i="136"/>
  <c r="E347" i="136" s="1"/>
  <c r="F50" i="136" s="1"/>
  <c r="E311" i="136"/>
  <c r="E348" i="136" s="1"/>
  <c r="F51" i="136" s="1"/>
  <c r="E303" i="136"/>
  <c r="E322" i="136"/>
  <c r="E359" i="136" s="1"/>
  <c r="F62" i="136" s="1"/>
  <c r="E312" i="136"/>
  <c r="E349" i="136" s="1"/>
  <c r="F52" i="136" s="1"/>
  <c r="F112" i="149"/>
  <c r="F180" i="149"/>
  <c r="F146" i="149"/>
  <c r="E28" i="208"/>
  <c r="F247" i="162"/>
  <c r="D31" i="208"/>
  <c r="C151" i="197"/>
  <c r="C112" i="197"/>
  <c r="E313" i="138"/>
  <c r="E340" i="138"/>
  <c r="D45" i="128"/>
  <c r="E70" i="128"/>
  <c r="C15" i="191" s="1"/>
  <c r="C44" i="191" s="1"/>
  <c r="C58" i="191" s="1"/>
  <c r="C99" i="191" s="1"/>
  <c r="C49" i="212"/>
  <c r="C243" i="211"/>
  <c r="F103" i="149"/>
  <c r="F104" i="149" s="1"/>
  <c r="F161" i="149"/>
  <c r="F195" i="149"/>
  <c r="F127" i="149"/>
  <c r="F232" i="142"/>
  <c r="F266" i="142" s="1"/>
  <c r="F69" i="150"/>
  <c r="F70" i="150" s="1"/>
  <c r="E367" i="150"/>
  <c r="F263" i="151"/>
  <c r="F290" i="142"/>
  <c r="F54" i="142"/>
  <c r="F280" i="151"/>
  <c r="F33" i="131" s="1"/>
  <c r="F156" i="151"/>
  <c r="E319" i="135"/>
  <c r="E326" i="135"/>
  <c r="E363" i="135" s="1"/>
  <c r="F66" i="135" s="1"/>
  <c r="E303" i="135"/>
  <c r="E306" i="135"/>
  <c r="E343" i="135" s="1"/>
  <c r="F46" i="135" s="1"/>
  <c r="E309" i="135"/>
  <c r="E346" i="135" s="1"/>
  <c r="F49" i="135" s="1"/>
  <c r="E17" i="128"/>
  <c r="E312" i="135"/>
  <c r="E349" i="135" s="1"/>
  <c r="F52" i="135" s="1"/>
  <c r="E322" i="135"/>
  <c r="E359" i="135" s="1"/>
  <c r="F62" i="135" s="1"/>
  <c r="E325" i="135"/>
  <c r="E362" i="135" s="1"/>
  <c r="F65" i="135" s="1"/>
  <c r="E328" i="135"/>
  <c r="E365" i="135" s="1"/>
  <c r="F68" i="135" s="1"/>
  <c r="E305" i="135"/>
  <c r="E342" i="135" s="1"/>
  <c r="F45" i="135" s="1"/>
  <c r="E327" i="135"/>
  <c r="E364" i="135" s="1"/>
  <c r="F67" i="135" s="1"/>
  <c r="E308" i="135"/>
  <c r="E345" i="135" s="1"/>
  <c r="F48" i="135" s="1"/>
  <c r="E311" i="135"/>
  <c r="E348" i="135" s="1"/>
  <c r="F51" i="135" s="1"/>
  <c r="E321" i="135"/>
  <c r="E358" i="135" s="1"/>
  <c r="F61" i="135" s="1"/>
  <c r="E324" i="135"/>
  <c r="E361" i="135" s="1"/>
  <c r="F64" i="135" s="1"/>
  <c r="E323" i="135"/>
  <c r="E360" i="135" s="1"/>
  <c r="F63" i="135" s="1"/>
  <c r="E304" i="135"/>
  <c r="E341" i="135" s="1"/>
  <c r="F44" i="135" s="1"/>
  <c r="E307" i="135"/>
  <c r="E344" i="135" s="1"/>
  <c r="F47" i="135" s="1"/>
  <c r="E310" i="135"/>
  <c r="E347" i="135" s="1"/>
  <c r="F50" i="135" s="1"/>
  <c r="E320" i="135"/>
  <c r="E357" i="135" s="1"/>
  <c r="F60" i="135" s="1"/>
  <c r="C112" i="204"/>
  <c r="D38" i="208"/>
  <c r="E320" i="134"/>
  <c r="E357" i="134" s="1"/>
  <c r="F60" i="134" s="1"/>
  <c r="E323" i="134"/>
  <c r="E360" i="134" s="1"/>
  <c r="F63" i="134" s="1"/>
  <c r="E304" i="134"/>
  <c r="E341" i="134" s="1"/>
  <c r="F44" i="134" s="1"/>
  <c r="E307" i="134"/>
  <c r="E344" i="134" s="1"/>
  <c r="F47" i="134" s="1"/>
  <c r="E310" i="134"/>
  <c r="E347" i="134" s="1"/>
  <c r="F50" i="134" s="1"/>
  <c r="E16" i="128"/>
  <c r="E309" i="134"/>
  <c r="E346" i="134" s="1"/>
  <c r="F49" i="134" s="1"/>
  <c r="E319" i="134"/>
  <c r="E326" i="134"/>
  <c r="E363" i="134" s="1"/>
  <c r="F66" i="134" s="1"/>
  <c r="E303" i="134"/>
  <c r="E325" i="134"/>
  <c r="E362" i="134" s="1"/>
  <c r="F65" i="134" s="1"/>
  <c r="E328" i="134"/>
  <c r="E365" i="134" s="1"/>
  <c r="F68" i="134" s="1"/>
  <c r="E305" i="134"/>
  <c r="E342" i="134" s="1"/>
  <c r="F45" i="134" s="1"/>
  <c r="E312" i="134"/>
  <c r="E349" i="134" s="1"/>
  <c r="F52" i="134" s="1"/>
  <c r="E322" i="134"/>
  <c r="E359" i="134" s="1"/>
  <c r="F62" i="134" s="1"/>
  <c r="E306" i="134"/>
  <c r="E343" i="134" s="1"/>
  <c r="F46" i="134" s="1"/>
  <c r="E324" i="134"/>
  <c r="E361" i="134" s="1"/>
  <c r="F64" i="134" s="1"/>
  <c r="E327" i="134"/>
  <c r="E364" i="134" s="1"/>
  <c r="F67" i="134" s="1"/>
  <c r="E308" i="134"/>
  <c r="E345" i="134" s="1"/>
  <c r="F48" i="134" s="1"/>
  <c r="E311" i="134"/>
  <c r="E348" i="134" s="1"/>
  <c r="F51" i="134" s="1"/>
  <c r="E321" i="134"/>
  <c r="E358" i="134" s="1"/>
  <c r="F61" i="134" s="1"/>
  <c r="F95" i="134" s="1"/>
  <c r="F220" i="149"/>
  <c r="F254" i="149" s="1"/>
  <c r="F145" i="142"/>
  <c r="F111" i="142"/>
  <c r="F87" i="142"/>
  <c r="F88" i="142" s="1"/>
  <c r="F179" i="142"/>
  <c r="F263" i="162"/>
  <c r="F53" i="150"/>
  <c r="E368" i="150"/>
  <c r="E370" i="150" s="1"/>
  <c r="E351" i="150"/>
  <c r="F205" i="143"/>
  <c r="F206" i="143" s="1"/>
  <c r="F230" i="143"/>
  <c r="F264" i="143" s="1"/>
  <c r="F205" i="162"/>
  <c r="F206" i="162" s="1"/>
  <c r="F230" i="162"/>
  <c r="F264" i="162" s="1"/>
  <c r="F280" i="162"/>
  <c r="F24" i="131" s="1"/>
  <c r="F156" i="162"/>
  <c r="C32" i="209"/>
  <c r="C264" i="209" s="1"/>
  <c r="C33" i="210" s="1"/>
  <c r="C72" i="211" s="1"/>
  <c r="C272" i="211" s="1"/>
  <c r="G36" i="208"/>
  <c r="F203" i="150"/>
  <c r="F135" i="150"/>
  <c r="F169" i="150"/>
  <c r="E327" i="139"/>
  <c r="E364" i="139" s="1"/>
  <c r="F67" i="139" s="1"/>
  <c r="E308" i="139"/>
  <c r="E345" i="139" s="1"/>
  <c r="F48" i="139" s="1"/>
  <c r="E311" i="139"/>
  <c r="E348" i="139" s="1"/>
  <c r="F51" i="139" s="1"/>
  <c r="E321" i="139"/>
  <c r="E358" i="139" s="1"/>
  <c r="F61" i="139" s="1"/>
  <c r="E324" i="139"/>
  <c r="E361" i="139" s="1"/>
  <c r="F64" i="139" s="1"/>
  <c r="E323" i="139"/>
  <c r="E360" i="139" s="1"/>
  <c r="F63" i="139" s="1"/>
  <c r="E304" i="139"/>
  <c r="E341" i="139" s="1"/>
  <c r="F44" i="139" s="1"/>
  <c r="E307" i="139"/>
  <c r="E344" i="139" s="1"/>
  <c r="F47" i="139" s="1"/>
  <c r="E310" i="139"/>
  <c r="E347" i="139" s="1"/>
  <c r="F50" i="139" s="1"/>
  <c r="E320" i="139"/>
  <c r="E357" i="139" s="1"/>
  <c r="F60" i="139" s="1"/>
  <c r="E319" i="139"/>
  <c r="E326" i="139"/>
  <c r="E363" i="139" s="1"/>
  <c r="F66" i="139" s="1"/>
  <c r="E303" i="139"/>
  <c r="E306" i="139"/>
  <c r="E343" i="139" s="1"/>
  <c r="F46" i="139" s="1"/>
  <c r="E309" i="139"/>
  <c r="E346" i="139" s="1"/>
  <c r="F49" i="139" s="1"/>
  <c r="E21" i="128"/>
  <c r="E312" i="139"/>
  <c r="E349" i="139" s="1"/>
  <c r="F52" i="139" s="1"/>
  <c r="E322" i="139"/>
  <c r="E359" i="139" s="1"/>
  <c r="F62" i="139" s="1"/>
  <c r="E325" i="139"/>
  <c r="E362" i="139" s="1"/>
  <c r="F65" i="139" s="1"/>
  <c r="E328" i="139"/>
  <c r="E365" i="139" s="1"/>
  <c r="F68" i="139" s="1"/>
  <c r="E305" i="139"/>
  <c r="E342" i="139" s="1"/>
  <c r="F45" i="139" s="1"/>
  <c r="C53" i="212"/>
  <c r="C247" i="211"/>
  <c r="F282" i="143"/>
  <c r="F25" i="132" s="1"/>
  <c r="F122" i="143"/>
  <c r="F101" i="138"/>
  <c r="F196" i="142"/>
  <c r="F162" i="142"/>
  <c r="F128" i="142"/>
  <c r="E30" i="208"/>
  <c r="I34" i="208"/>
  <c r="F121" i="151"/>
  <c r="E19" i="128"/>
  <c r="E306" i="137"/>
  <c r="E343" i="137" s="1"/>
  <c r="F46" i="137" s="1"/>
  <c r="E309" i="137"/>
  <c r="E346" i="137" s="1"/>
  <c r="F49" i="137" s="1"/>
  <c r="E319" i="137"/>
  <c r="E326" i="137"/>
  <c r="E363" i="137" s="1"/>
  <c r="F66" i="137" s="1"/>
  <c r="E303" i="137"/>
  <c r="E325" i="137"/>
  <c r="E362" i="137" s="1"/>
  <c r="F65" i="137" s="1"/>
  <c r="E328" i="137"/>
  <c r="E365" i="137" s="1"/>
  <c r="F68" i="137" s="1"/>
  <c r="E305" i="137"/>
  <c r="E342" i="137" s="1"/>
  <c r="F45" i="137" s="1"/>
  <c r="E312" i="137"/>
  <c r="E349" i="137" s="1"/>
  <c r="F52" i="137" s="1"/>
  <c r="E322" i="137"/>
  <c r="E359" i="137" s="1"/>
  <c r="F62" i="137" s="1"/>
  <c r="E321" i="137"/>
  <c r="E358" i="137" s="1"/>
  <c r="F61" i="137" s="1"/>
  <c r="E324" i="137"/>
  <c r="E361" i="137" s="1"/>
  <c r="F64" i="137" s="1"/>
  <c r="E327" i="137"/>
  <c r="E364" i="137" s="1"/>
  <c r="F67" i="137" s="1"/>
  <c r="E308" i="137"/>
  <c r="E345" i="137" s="1"/>
  <c r="F48" i="137" s="1"/>
  <c r="E311" i="137"/>
  <c r="E348" i="137" s="1"/>
  <c r="F51" i="137" s="1"/>
  <c r="E310" i="137"/>
  <c r="E347" i="137" s="1"/>
  <c r="F50" i="137" s="1"/>
  <c r="E320" i="137"/>
  <c r="E357" i="137" s="1"/>
  <c r="F60" i="137" s="1"/>
  <c r="E323" i="137"/>
  <c r="E360" i="137" s="1"/>
  <c r="F63" i="137" s="1"/>
  <c r="E304" i="137"/>
  <c r="E341" i="137" s="1"/>
  <c r="F44" i="137" s="1"/>
  <c r="E307" i="137"/>
  <c r="E344" i="137" s="1"/>
  <c r="F47" i="137" s="1"/>
  <c r="E31" i="102"/>
  <c r="F54" i="148"/>
  <c r="F54" i="141"/>
  <c r="I35" i="208"/>
  <c r="E28" i="102"/>
  <c r="E35" i="287" s="1"/>
  <c r="J35" i="287" s="1"/>
  <c r="F145" i="148"/>
  <c r="F179" i="148"/>
  <c r="F111" i="148"/>
  <c r="F146" i="145"/>
  <c r="F180" i="145"/>
  <c r="F112" i="145"/>
  <c r="F161" i="145"/>
  <c r="F195" i="145"/>
  <c r="F127" i="145"/>
  <c r="D86" i="208"/>
  <c r="I32" i="208"/>
  <c r="F162" i="148"/>
  <c r="F128" i="148"/>
  <c r="F196" i="148"/>
  <c r="C244" i="211"/>
  <c r="C50" i="212"/>
  <c r="F103" i="145"/>
  <c r="F104" i="145" s="1"/>
  <c r="F128" i="145"/>
  <c r="F162" i="145"/>
  <c r="F196" i="145"/>
  <c r="D35" i="208"/>
  <c r="C112" i="201"/>
  <c r="F87" i="148"/>
  <c r="F88" i="148" s="1"/>
  <c r="F146" i="148"/>
  <c r="F180" i="148"/>
  <c r="F112" i="148"/>
  <c r="F161" i="148"/>
  <c r="F195" i="148"/>
  <c r="F127" i="148"/>
  <c r="F103" i="148"/>
  <c r="F104" i="148" s="1"/>
  <c r="D32" i="208"/>
  <c r="C112" i="198"/>
  <c r="F145" i="145"/>
  <c r="F87" i="145"/>
  <c r="F88" i="145" s="1"/>
  <c r="F179" i="145"/>
  <c r="F111" i="145"/>
  <c r="C47" i="212"/>
  <c r="C241" i="211"/>
  <c r="E23" i="102"/>
  <c r="I27" i="208"/>
  <c r="F195" i="141"/>
  <c r="F127" i="141"/>
  <c r="F161" i="141"/>
  <c r="F112" i="141"/>
  <c r="F146" i="141"/>
  <c r="F180" i="141"/>
  <c r="D27" i="208"/>
  <c r="C112" i="193"/>
  <c r="D81" i="208"/>
  <c r="F145" i="141"/>
  <c r="F179" i="141"/>
  <c r="F111" i="141"/>
  <c r="F87" i="141"/>
  <c r="F88" i="141" s="1"/>
  <c r="F103" i="141"/>
  <c r="F104" i="141" s="1"/>
  <c r="F128" i="141"/>
  <c r="F162" i="141"/>
  <c r="F196" i="141"/>
  <c r="C42" i="212"/>
  <c r="C236" i="211"/>
  <c r="F247" i="144"/>
  <c r="F263" i="144"/>
  <c r="F97" i="137" l="1"/>
  <c r="F131" i="137" s="1"/>
  <c r="F273" i="144"/>
  <c r="F274" i="144" s="1"/>
  <c r="F239" i="144"/>
  <c r="F240" i="144" s="1"/>
  <c r="F280" i="144"/>
  <c r="F26" i="131" s="1"/>
  <c r="F84" i="136"/>
  <c r="F152" i="136" s="1"/>
  <c r="F122" i="144"/>
  <c r="F257" i="144"/>
  <c r="F258" i="144" s="1"/>
  <c r="F281" i="144"/>
  <c r="F26" i="133" s="1"/>
  <c r="F223" i="144"/>
  <c r="F224" i="144" s="1"/>
  <c r="F165" i="138"/>
  <c r="F199" i="138"/>
  <c r="G50" i="212"/>
  <c r="D38" i="287" s="1"/>
  <c r="I38" i="287" s="1"/>
  <c r="G42" i="212"/>
  <c r="D30" i="287" s="1"/>
  <c r="I30" i="287" s="1"/>
  <c r="G44" i="212"/>
  <c r="D32" i="287" s="1"/>
  <c r="I32" i="287" s="1"/>
  <c r="G47" i="212"/>
  <c r="D35" i="287" s="1"/>
  <c r="I35" i="287" s="1"/>
  <c r="G53" i="212"/>
  <c r="D41" i="287" s="1"/>
  <c r="I41" i="287" s="1"/>
  <c r="G49" i="212"/>
  <c r="D37" i="287" s="1"/>
  <c r="I37" i="287" s="1"/>
  <c r="E42" i="95"/>
  <c r="E67" i="95" s="1"/>
  <c r="E30" i="287"/>
  <c r="J30" i="287" s="1"/>
  <c r="E104" i="102"/>
  <c r="E38" i="287"/>
  <c r="J38" i="287" s="1"/>
  <c r="E103" i="102"/>
  <c r="E37" i="287"/>
  <c r="J37" i="287" s="1"/>
  <c r="E107" i="102"/>
  <c r="E41" i="287"/>
  <c r="J41" i="287" s="1"/>
  <c r="E98" i="102"/>
  <c r="E32" i="287"/>
  <c r="J32" i="287" s="1"/>
  <c r="E96" i="102"/>
  <c r="F239" i="151"/>
  <c r="F240" i="151" s="1"/>
  <c r="F273" i="151"/>
  <c r="F274" i="151" s="1"/>
  <c r="F279" i="146"/>
  <c r="F283" i="146" s="1"/>
  <c r="G33" i="208"/>
  <c r="E29" i="102"/>
  <c r="C29" i="209"/>
  <c r="C261" i="209" s="1"/>
  <c r="C30" i="210" s="1"/>
  <c r="C69" i="211" s="1"/>
  <c r="E44" i="95"/>
  <c r="E69" i="95" s="1"/>
  <c r="F221" i="150"/>
  <c r="F255" i="150" s="1"/>
  <c r="F188" i="138"/>
  <c r="E49" i="95"/>
  <c r="E74" i="95" s="1"/>
  <c r="E53" i="95"/>
  <c r="E78" i="95" s="1"/>
  <c r="F189" i="142"/>
  <c r="F137" i="149"/>
  <c r="F138" i="149" s="1"/>
  <c r="E24" i="102"/>
  <c r="J34" i="208"/>
  <c r="J27" i="208"/>
  <c r="F233" i="150"/>
  <c r="F267" i="150" s="1"/>
  <c r="I28" i="208"/>
  <c r="F257" i="147"/>
  <c r="F258" i="147" s="1"/>
  <c r="F118" i="138"/>
  <c r="F223" i="147"/>
  <c r="F224" i="147" s="1"/>
  <c r="F196" i="150"/>
  <c r="F205" i="150" s="1"/>
  <c r="F206" i="150" s="1"/>
  <c r="F238" i="150"/>
  <c r="F272" i="150" s="1"/>
  <c r="F151" i="138"/>
  <c r="F257" i="143"/>
  <c r="F258" i="143" s="1"/>
  <c r="F155" i="142"/>
  <c r="F156" i="142" s="1"/>
  <c r="F133" i="138"/>
  <c r="F117" i="138"/>
  <c r="F137" i="141"/>
  <c r="F138" i="141" s="1"/>
  <c r="F231" i="150"/>
  <c r="F265" i="150" s="1"/>
  <c r="F150" i="138"/>
  <c r="F81" i="136"/>
  <c r="F115" i="136" s="1"/>
  <c r="F235" i="150"/>
  <c r="F269" i="150" s="1"/>
  <c r="F152" i="138"/>
  <c r="F184" i="138"/>
  <c r="F257" i="151"/>
  <c r="F258" i="151" s="1"/>
  <c r="F223" i="151"/>
  <c r="F224" i="151" s="1"/>
  <c r="F223" i="143"/>
  <c r="F224" i="143" s="1"/>
  <c r="D90" i="208"/>
  <c r="F82" i="134"/>
  <c r="F150" i="134" s="1"/>
  <c r="E32" i="102"/>
  <c r="J29" i="208"/>
  <c r="F162" i="150"/>
  <c r="F171" i="150" s="1"/>
  <c r="F172" i="150" s="1"/>
  <c r="F79" i="136"/>
  <c r="F147" i="136" s="1"/>
  <c r="F99" i="136"/>
  <c r="F133" i="136" s="1"/>
  <c r="F103" i="150"/>
  <c r="F104" i="150" s="1"/>
  <c r="F99" i="139"/>
  <c r="F133" i="139" s="1"/>
  <c r="F83" i="139"/>
  <c r="F151" i="139" s="1"/>
  <c r="F79" i="134"/>
  <c r="F113" i="134" s="1"/>
  <c r="F217" i="150"/>
  <c r="F251" i="150" s="1"/>
  <c r="C156" i="196"/>
  <c r="C157" i="196" s="1"/>
  <c r="F202" i="138"/>
  <c r="F114" i="138"/>
  <c r="F164" i="138"/>
  <c r="F101" i="137"/>
  <c r="F169" i="137" s="1"/>
  <c r="F120" i="138"/>
  <c r="F168" i="138"/>
  <c r="F85" i="134"/>
  <c r="F153" i="134" s="1"/>
  <c r="F81" i="135"/>
  <c r="F149" i="135" s="1"/>
  <c r="F130" i="138"/>
  <c r="F86" i="136"/>
  <c r="F188" i="136" s="1"/>
  <c r="F182" i="138"/>
  <c r="F84" i="137"/>
  <c r="F118" i="137" s="1"/>
  <c r="F79" i="139"/>
  <c r="F181" i="139" s="1"/>
  <c r="F96" i="136"/>
  <c r="F198" i="136" s="1"/>
  <c r="F102" i="139"/>
  <c r="F170" i="139" s="1"/>
  <c r="F101" i="134"/>
  <c r="F169" i="134" s="1"/>
  <c r="F86" i="134"/>
  <c r="F120" i="134" s="1"/>
  <c r="F97" i="135"/>
  <c r="F199" i="135" s="1"/>
  <c r="F82" i="135"/>
  <c r="F116" i="135" s="1"/>
  <c r="F99" i="135"/>
  <c r="F133" i="135" s="1"/>
  <c r="F171" i="149"/>
  <c r="F172" i="149" s="1"/>
  <c r="F257" i="162"/>
  <c r="F258" i="162" s="1"/>
  <c r="E50" i="95"/>
  <c r="E75" i="95" s="1"/>
  <c r="F81" i="137"/>
  <c r="F115" i="137" s="1"/>
  <c r="F98" i="134"/>
  <c r="F166" i="134" s="1"/>
  <c r="F223" i="162"/>
  <c r="F224" i="162" s="1"/>
  <c r="F167" i="138"/>
  <c r="F96" i="139"/>
  <c r="F130" i="139" s="1"/>
  <c r="F190" i="142"/>
  <c r="F86" i="139"/>
  <c r="F154" i="139" s="1"/>
  <c r="F83" i="136"/>
  <c r="F117" i="136" s="1"/>
  <c r="F98" i="136"/>
  <c r="F132" i="136" s="1"/>
  <c r="C25" i="207"/>
  <c r="E26" i="102" s="1"/>
  <c r="F101" i="136"/>
  <c r="F169" i="136" s="1"/>
  <c r="F171" i="141"/>
  <c r="F172" i="141" s="1"/>
  <c r="F171" i="148"/>
  <c r="F172" i="148" s="1"/>
  <c r="F96" i="137"/>
  <c r="F198" i="137" s="1"/>
  <c r="F82" i="139"/>
  <c r="F116" i="139" s="1"/>
  <c r="F237" i="150"/>
  <c r="F271" i="150" s="1"/>
  <c r="F86" i="137"/>
  <c r="F188" i="137" s="1"/>
  <c r="F80" i="137"/>
  <c r="F114" i="137" s="1"/>
  <c r="F101" i="139"/>
  <c r="F169" i="139" s="1"/>
  <c r="F273" i="162"/>
  <c r="F274" i="162" s="1"/>
  <c r="F85" i="135"/>
  <c r="F153" i="135" s="1"/>
  <c r="F102" i="135"/>
  <c r="F170" i="135" s="1"/>
  <c r="F215" i="150"/>
  <c r="F249" i="150" s="1"/>
  <c r="F82" i="137"/>
  <c r="F99" i="137"/>
  <c r="F83" i="137"/>
  <c r="F230" i="142"/>
  <c r="F264" i="142" s="1"/>
  <c r="E356" i="139"/>
  <c r="E329" i="139"/>
  <c r="E330" i="139" s="1"/>
  <c r="F85" i="139"/>
  <c r="C245" i="211"/>
  <c r="C51" i="212"/>
  <c r="F96" i="134"/>
  <c r="F99" i="134"/>
  <c r="F83" i="134"/>
  <c r="C113" i="204"/>
  <c r="C114" i="204"/>
  <c r="C116" i="204" s="1"/>
  <c r="E67" i="128"/>
  <c r="C15" i="188" s="1"/>
  <c r="C44" i="188" s="1"/>
  <c r="C58" i="188" s="1"/>
  <c r="C99" i="188" s="1"/>
  <c r="D42" i="128"/>
  <c r="F100" i="135"/>
  <c r="F205" i="149"/>
  <c r="F206" i="149" s="1"/>
  <c r="F229" i="149"/>
  <c r="F43" i="138"/>
  <c r="E350" i="138"/>
  <c r="C114" i="195"/>
  <c r="C116" i="195" s="1"/>
  <c r="C113" i="195"/>
  <c r="F264" i="147"/>
  <c r="F273" i="147" s="1"/>
  <c r="F274" i="147" s="1"/>
  <c r="F239" i="147"/>
  <c r="F240" i="147" s="1"/>
  <c r="F230" i="149"/>
  <c r="F264" i="149" s="1"/>
  <c r="F136" i="138"/>
  <c r="F170" i="138"/>
  <c r="F204" i="138"/>
  <c r="F119" i="138"/>
  <c r="F153" i="138"/>
  <c r="F187" i="138"/>
  <c r="F239" i="143"/>
  <c r="F240" i="143" s="1"/>
  <c r="F234" i="150"/>
  <c r="F268" i="150" s="1"/>
  <c r="F216" i="150"/>
  <c r="F250" i="150" s="1"/>
  <c r="F197" i="138"/>
  <c r="F129" i="138"/>
  <c r="F163" i="138"/>
  <c r="C156" i="197"/>
  <c r="C157" i="197" s="1"/>
  <c r="C26" i="207"/>
  <c r="C159" i="197"/>
  <c r="D82" i="208"/>
  <c r="E340" i="137"/>
  <c r="E313" i="137"/>
  <c r="F80" i="139"/>
  <c r="F97" i="139"/>
  <c r="F54" i="150"/>
  <c r="F290" i="150"/>
  <c r="E313" i="134"/>
  <c r="E340" i="134"/>
  <c r="E66" i="128"/>
  <c r="C15" i="187" s="1"/>
  <c r="C44" i="187" s="1"/>
  <c r="C58" i="187" s="1"/>
  <c r="C99" i="187" s="1"/>
  <c r="D41" i="128"/>
  <c r="F97" i="134"/>
  <c r="F83" i="135"/>
  <c r="E356" i="135"/>
  <c r="E329" i="135"/>
  <c r="E330" i="135" s="1"/>
  <c r="E314" i="138"/>
  <c r="E332" i="138"/>
  <c r="E333" i="138" s="1"/>
  <c r="I36" i="208"/>
  <c r="C112" i="194"/>
  <c r="D28" i="208"/>
  <c r="F189" i="149"/>
  <c r="C32" i="206"/>
  <c r="F37" i="208" s="1"/>
  <c r="C107" i="203"/>
  <c r="F229" i="142"/>
  <c r="F205" i="142"/>
  <c r="F183" i="138"/>
  <c r="F115" i="138"/>
  <c r="F149" i="138"/>
  <c r="F220" i="150"/>
  <c r="F254" i="150" s="1"/>
  <c r="E279" i="86"/>
  <c r="C114" i="196"/>
  <c r="C116" i="196" s="1"/>
  <c r="C113" i="196"/>
  <c r="F98" i="137"/>
  <c r="F79" i="137"/>
  <c r="F100" i="137"/>
  <c r="E69" i="128"/>
  <c r="C15" i="190" s="1"/>
  <c r="C44" i="190" s="1"/>
  <c r="C58" i="190" s="1"/>
  <c r="C99" i="190" s="1"/>
  <c r="D44" i="128"/>
  <c r="F203" i="138"/>
  <c r="F169" i="138"/>
  <c r="F135" i="138"/>
  <c r="E313" i="139"/>
  <c r="E340" i="139"/>
  <c r="F84" i="139"/>
  <c r="F98" i="139"/>
  <c r="F163" i="134"/>
  <c r="F129" i="134"/>
  <c r="F197" i="134"/>
  <c r="F100" i="134"/>
  <c r="F84" i="134"/>
  <c r="F84" i="135"/>
  <c r="F98" i="135"/>
  <c r="F101" i="135"/>
  <c r="F96" i="135"/>
  <c r="F80" i="135"/>
  <c r="C106" i="191"/>
  <c r="C20" i="207" s="1"/>
  <c r="C104" i="191"/>
  <c r="C105" i="191"/>
  <c r="C20" i="205" s="1"/>
  <c r="C113" i="197"/>
  <c r="C114" i="197"/>
  <c r="C116" i="197" s="1"/>
  <c r="E340" i="136"/>
  <c r="E313" i="136"/>
  <c r="E356" i="136"/>
  <c r="E329" i="136"/>
  <c r="E330" i="136" s="1"/>
  <c r="F82" i="136"/>
  <c r="F97" i="136"/>
  <c r="F80" i="136"/>
  <c r="F232" i="150"/>
  <c r="F266" i="150" s="1"/>
  <c r="F281" i="147"/>
  <c r="F29" i="133" s="1"/>
  <c r="F214" i="142"/>
  <c r="F248" i="142" s="1"/>
  <c r="F222" i="150"/>
  <c r="F256" i="150" s="1"/>
  <c r="F229" i="150"/>
  <c r="F213" i="149"/>
  <c r="F121" i="149"/>
  <c r="F219" i="150"/>
  <c r="F253" i="150" s="1"/>
  <c r="D36" i="208"/>
  <c r="C112" i="202"/>
  <c r="C33" i="209"/>
  <c r="C265" i="209" s="1"/>
  <c r="C34" i="210" s="1"/>
  <c r="C73" i="211" s="1"/>
  <c r="C273" i="211" s="1"/>
  <c r="G37" i="208"/>
  <c r="C114" i="200"/>
  <c r="C116" i="200" s="1"/>
  <c r="C113" i="200"/>
  <c r="C115" i="199"/>
  <c r="C117" i="199" s="1"/>
  <c r="C119" i="199" s="1"/>
  <c r="C118" i="199"/>
  <c r="J38" i="208"/>
  <c r="F137" i="142"/>
  <c r="F138" i="142" s="1"/>
  <c r="F181" i="138"/>
  <c r="F113" i="138"/>
  <c r="F147" i="138"/>
  <c r="F59" i="138"/>
  <c r="E366" i="138"/>
  <c r="C43" i="212"/>
  <c r="C237" i="211"/>
  <c r="F112" i="150"/>
  <c r="F121" i="150" s="1"/>
  <c r="F146" i="150"/>
  <c r="F155" i="150" s="1"/>
  <c r="F180" i="150"/>
  <c r="F281" i="143"/>
  <c r="F25" i="133" s="1"/>
  <c r="F85" i="137"/>
  <c r="F95" i="137"/>
  <c r="F102" i="137"/>
  <c r="E329" i="137"/>
  <c r="E330" i="137" s="1"/>
  <c r="E356" i="137"/>
  <c r="F282" i="151"/>
  <c r="F33" i="132" s="1"/>
  <c r="F122" i="151"/>
  <c r="E71" i="128"/>
  <c r="C15" i="192" s="1"/>
  <c r="C44" i="192" s="1"/>
  <c r="C58" i="192" s="1"/>
  <c r="C99" i="192" s="1"/>
  <c r="D46" i="128"/>
  <c r="F100" i="139"/>
  <c r="F81" i="139"/>
  <c r="F95" i="139"/>
  <c r="F239" i="162"/>
  <c r="F240" i="162" s="1"/>
  <c r="F213" i="142"/>
  <c r="F121" i="142"/>
  <c r="F80" i="134"/>
  <c r="F102" i="134"/>
  <c r="E356" i="134"/>
  <c r="E329" i="134"/>
  <c r="E330" i="134" s="1"/>
  <c r="F81" i="134"/>
  <c r="F95" i="135"/>
  <c r="F79" i="135"/>
  <c r="F86" i="135"/>
  <c r="E340" i="135"/>
  <c r="E313" i="135"/>
  <c r="F214" i="149"/>
  <c r="F248" i="149" s="1"/>
  <c r="F85" i="136"/>
  <c r="F100" i="136"/>
  <c r="F102" i="136"/>
  <c r="E68" i="128"/>
  <c r="C15" i="189" s="1"/>
  <c r="C44" i="189" s="1"/>
  <c r="C58" i="189" s="1"/>
  <c r="C99" i="189" s="1"/>
  <c r="D43" i="128"/>
  <c r="F95" i="136"/>
  <c r="F281" i="162"/>
  <c r="F24" i="133" s="1"/>
  <c r="F213" i="150"/>
  <c r="F218" i="150"/>
  <c r="F252" i="150" s="1"/>
  <c r="F155" i="149"/>
  <c r="F273" i="143"/>
  <c r="F274" i="143" s="1"/>
  <c r="E37" i="208"/>
  <c r="F236" i="150"/>
  <c r="F270" i="150" s="1"/>
  <c r="F282" i="147"/>
  <c r="F29" i="132" s="1"/>
  <c r="F122" i="147"/>
  <c r="F171" i="142"/>
  <c r="F132" i="138"/>
  <c r="F166" i="138"/>
  <c r="F200" i="138"/>
  <c r="F282" i="162"/>
  <c r="F24" i="132" s="1"/>
  <c r="F122" i="162"/>
  <c r="F137" i="150"/>
  <c r="F138" i="150" s="1"/>
  <c r="J35" i="208"/>
  <c r="F189" i="145"/>
  <c r="F190" i="145" s="1"/>
  <c r="F155" i="148"/>
  <c r="F156" i="148" s="1"/>
  <c r="F214" i="145"/>
  <c r="F248" i="145" s="1"/>
  <c r="F230" i="145"/>
  <c r="F264" i="145" s="1"/>
  <c r="F171" i="145"/>
  <c r="F172" i="145" s="1"/>
  <c r="F189" i="148"/>
  <c r="F190" i="148" s="1"/>
  <c r="F137" i="145"/>
  <c r="F138" i="145" s="1"/>
  <c r="F229" i="148"/>
  <c r="F137" i="148"/>
  <c r="F138" i="148" s="1"/>
  <c r="E47" i="95"/>
  <c r="E72" i="95" s="1"/>
  <c r="E101" i="102"/>
  <c r="F155" i="145"/>
  <c r="F213" i="148"/>
  <c r="F213" i="145"/>
  <c r="F121" i="145"/>
  <c r="F122" i="145" s="1"/>
  <c r="C113" i="198"/>
  <c r="C114" i="198"/>
  <c r="C116" i="198" s="1"/>
  <c r="F121" i="148"/>
  <c r="F214" i="148"/>
  <c r="F248" i="148" s="1"/>
  <c r="J32" i="208"/>
  <c r="C114" i="201"/>
  <c r="C116" i="201" s="1"/>
  <c r="C113" i="201"/>
  <c r="F205" i="148"/>
  <c r="F206" i="148" s="1"/>
  <c r="F230" i="148"/>
  <c r="F264" i="148" s="1"/>
  <c r="F229" i="145"/>
  <c r="F205" i="145"/>
  <c r="C113" i="193"/>
  <c r="C114" i="193"/>
  <c r="C116" i="193" s="1"/>
  <c r="F214" i="141"/>
  <c r="F248" i="141" s="1"/>
  <c r="F213" i="141"/>
  <c r="F121" i="141"/>
  <c r="F229" i="141"/>
  <c r="F205" i="141"/>
  <c r="F206" i="141" s="1"/>
  <c r="F189" i="141"/>
  <c r="F230" i="141"/>
  <c r="F264" i="141" s="1"/>
  <c r="F155" i="141"/>
  <c r="F199" i="137" l="1"/>
  <c r="C242" i="211"/>
  <c r="C269" i="211"/>
  <c r="F165" i="137"/>
  <c r="F186" i="136"/>
  <c r="F118" i="136"/>
  <c r="F219" i="138"/>
  <c r="F253" i="138" s="1"/>
  <c r="F233" i="138"/>
  <c r="F267" i="138" s="1"/>
  <c r="F279" i="144"/>
  <c r="F294" i="144" s="1"/>
  <c r="C101" i="95"/>
  <c r="D126" i="95" s="1"/>
  <c r="C104" i="95"/>
  <c r="D129" i="95" s="1"/>
  <c r="I50" i="212"/>
  <c r="J104" i="95" s="1"/>
  <c r="I47" i="212"/>
  <c r="J101" i="95" s="1"/>
  <c r="I53" i="212"/>
  <c r="J107" i="95" s="1"/>
  <c r="C107" i="95"/>
  <c r="D132" i="95" s="1"/>
  <c r="I44" i="212"/>
  <c r="J98" i="95" s="1"/>
  <c r="C98" i="95"/>
  <c r="D123" i="95" s="1"/>
  <c r="G43" i="212"/>
  <c r="D31" i="287" s="1"/>
  <c r="I31" i="287" s="1"/>
  <c r="I49" i="212"/>
  <c r="J103" i="95" s="1"/>
  <c r="G51" i="212"/>
  <c r="D39" i="287" s="1"/>
  <c r="I39" i="287" s="1"/>
  <c r="I42" i="212"/>
  <c r="J96" i="95" s="1"/>
  <c r="C103" i="95"/>
  <c r="D128" i="95" s="1"/>
  <c r="C96" i="95"/>
  <c r="D121" i="95" s="1"/>
  <c r="E36" i="287"/>
  <c r="J36" i="287" s="1"/>
  <c r="I33" i="208"/>
  <c r="J33" i="208" s="1"/>
  <c r="E105" i="102"/>
  <c r="E39" i="287"/>
  <c r="J39" i="287" s="1"/>
  <c r="E99" i="102"/>
  <c r="E33" i="287"/>
  <c r="J33" i="287" s="1"/>
  <c r="E97" i="102"/>
  <c r="E31" i="287"/>
  <c r="J31" i="287" s="1"/>
  <c r="E102" i="102"/>
  <c r="E76" i="287" s="1"/>
  <c r="F28" i="130"/>
  <c r="F294" i="146"/>
  <c r="F296" i="146" s="1"/>
  <c r="E48" i="95"/>
  <c r="E73" i="95" s="1"/>
  <c r="C48" i="212"/>
  <c r="C26" i="209"/>
  <c r="C258" i="209" s="1"/>
  <c r="C27" i="210" s="1"/>
  <c r="C66" i="211" s="1"/>
  <c r="F117" i="139"/>
  <c r="F201" i="136"/>
  <c r="F222" i="138"/>
  <c r="F256" i="138" s="1"/>
  <c r="F201" i="139"/>
  <c r="F200" i="134"/>
  <c r="F181" i="136"/>
  <c r="F164" i="137"/>
  <c r="F184" i="134"/>
  <c r="F220" i="138"/>
  <c r="F254" i="138" s="1"/>
  <c r="F181" i="134"/>
  <c r="F282" i="141"/>
  <c r="F22" i="132" s="1"/>
  <c r="F279" i="151"/>
  <c r="F294" i="151" s="1"/>
  <c r="F147" i="134"/>
  <c r="F165" i="135"/>
  <c r="E43" i="95"/>
  <c r="E68" i="95" s="1"/>
  <c r="F167" i="136"/>
  <c r="F130" i="136"/>
  <c r="E51" i="95"/>
  <c r="E76" i="95" s="1"/>
  <c r="F136" i="135"/>
  <c r="F120" i="136"/>
  <c r="J28" i="208"/>
  <c r="F150" i="135"/>
  <c r="F135" i="139"/>
  <c r="F151" i="136"/>
  <c r="F230" i="150"/>
  <c r="F264" i="150" s="1"/>
  <c r="F166" i="136"/>
  <c r="F218" i="138"/>
  <c r="F252" i="138" s="1"/>
  <c r="F216" i="138"/>
  <c r="F250" i="138" s="1"/>
  <c r="F235" i="138"/>
  <c r="F269" i="138" s="1"/>
  <c r="F152" i="137"/>
  <c r="F201" i="135"/>
  <c r="F203" i="134"/>
  <c r="F167" i="139"/>
  <c r="F198" i="139"/>
  <c r="F203" i="137"/>
  <c r="F147" i="139"/>
  <c r="F149" i="136"/>
  <c r="F113" i="136"/>
  <c r="F215" i="136" s="1"/>
  <c r="F249" i="136" s="1"/>
  <c r="F188" i="134"/>
  <c r="F154" i="137"/>
  <c r="F116" i="134"/>
  <c r="F185" i="139"/>
  <c r="G30" i="208"/>
  <c r="I30" i="208" s="1"/>
  <c r="J30" i="208" s="1"/>
  <c r="E45" i="95"/>
  <c r="E70" i="95" s="1"/>
  <c r="F132" i="134"/>
  <c r="F234" i="134" s="1"/>
  <c r="F268" i="134" s="1"/>
  <c r="F113" i="139"/>
  <c r="F183" i="136"/>
  <c r="F154" i="134"/>
  <c r="F120" i="137"/>
  <c r="F130" i="137"/>
  <c r="D84" i="208"/>
  <c r="F187" i="134"/>
  <c r="F136" i="139"/>
  <c r="F185" i="136"/>
  <c r="F280" i="141"/>
  <c r="F22" i="131" s="1"/>
  <c r="F119" i="134"/>
  <c r="F204" i="139"/>
  <c r="F184" i="135"/>
  <c r="F204" i="135"/>
  <c r="F238" i="135" s="1"/>
  <c r="F272" i="135" s="1"/>
  <c r="F232" i="138"/>
  <c r="F266" i="138" s="1"/>
  <c r="F236" i="138"/>
  <c r="F270" i="138" s="1"/>
  <c r="F183" i="135"/>
  <c r="F203" i="139"/>
  <c r="F237" i="139" s="1"/>
  <c r="F271" i="139" s="1"/>
  <c r="F149" i="137"/>
  <c r="F167" i="135"/>
  <c r="F135" i="134"/>
  <c r="F135" i="137"/>
  <c r="F237" i="137" s="1"/>
  <c r="F271" i="137" s="1"/>
  <c r="F115" i="135"/>
  <c r="F186" i="137"/>
  <c r="F183" i="137"/>
  <c r="F164" i="139"/>
  <c r="F200" i="136"/>
  <c r="F164" i="136"/>
  <c r="F232" i="136" s="1"/>
  <c r="F266" i="136" s="1"/>
  <c r="F131" i="135"/>
  <c r="F150" i="139"/>
  <c r="F154" i="136"/>
  <c r="F222" i="136" s="1"/>
  <c r="F256" i="136" s="1"/>
  <c r="F120" i="139"/>
  <c r="F280" i="145"/>
  <c r="F27" i="131" s="1"/>
  <c r="F188" i="139"/>
  <c r="F203" i="136"/>
  <c r="E33" i="102"/>
  <c r="F135" i="136"/>
  <c r="F238" i="138"/>
  <c r="F272" i="138" s="1"/>
  <c r="F119" i="135"/>
  <c r="I37" i="208"/>
  <c r="D91" i="208"/>
  <c r="F182" i="137"/>
  <c r="F279" i="143"/>
  <c r="F25" i="130" s="1"/>
  <c r="F279" i="147"/>
  <c r="F294" i="147" s="1"/>
  <c r="F148" i="137"/>
  <c r="F187" i="135"/>
  <c r="F184" i="139"/>
  <c r="F217" i="138"/>
  <c r="F251" i="138" s="1"/>
  <c r="F156" i="150"/>
  <c r="F280" i="150"/>
  <c r="F32" i="131" s="1"/>
  <c r="F280" i="149"/>
  <c r="F31" i="131" s="1"/>
  <c r="F156" i="149"/>
  <c r="F247" i="150"/>
  <c r="C105" i="189"/>
  <c r="C18" i="205" s="1"/>
  <c r="C104" i="189"/>
  <c r="C106" i="189"/>
  <c r="C18" i="207" s="1"/>
  <c r="E350" i="135"/>
  <c r="F43" i="135"/>
  <c r="F247" i="142"/>
  <c r="F257" i="142" s="1"/>
  <c r="F258" i="142" s="1"/>
  <c r="F223" i="142"/>
  <c r="F149" i="139"/>
  <c r="F183" i="139"/>
  <c r="F115" i="139"/>
  <c r="F214" i="150"/>
  <c r="F248" i="150" s="1"/>
  <c r="F93" i="138"/>
  <c r="F94" i="138"/>
  <c r="F279" i="162"/>
  <c r="E25" i="208"/>
  <c r="F182" i="135"/>
  <c r="F114" i="135"/>
  <c r="F148" i="135"/>
  <c r="F186" i="135"/>
  <c r="F118" i="135"/>
  <c r="F152" i="135"/>
  <c r="F132" i="139"/>
  <c r="F166" i="139"/>
  <c r="F200" i="139"/>
  <c r="F134" i="137"/>
  <c r="F202" i="137"/>
  <c r="F168" i="137"/>
  <c r="E283" i="86"/>
  <c r="E294" i="86"/>
  <c r="E15" i="130"/>
  <c r="C104" i="187"/>
  <c r="C105" i="187"/>
  <c r="C16" i="205" s="1"/>
  <c r="C106" i="187"/>
  <c r="C16" i="207" s="1"/>
  <c r="F182" i="139"/>
  <c r="F114" i="139"/>
  <c r="F148" i="139"/>
  <c r="E314" i="137"/>
  <c r="E332" i="137"/>
  <c r="E333" i="137" s="1"/>
  <c r="C27" i="209"/>
  <c r="C259" i="209" s="1"/>
  <c r="C28" i="210" s="1"/>
  <c r="C67" i="211" s="1"/>
  <c r="C267" i="211" s="1"/>
  <c r="D85" i="208"/>
  <c r="G31" i="208"/>
  <c r="I31" i="208" s="1"/>
  <c r="J31" i="208" s="1"/>
  <c r="E27" i="102"/>
  <c r="E34" i="287" s="1"/>
  <c r="J34" i="287" s="1"/>
  <c r="F231" i="138"/>
  <c r="F265" i="138" s="1"/>
  <c r="F168" i="135"/>
  <c r="F202" i="135"/>
  <c r="F134" i="135"/>
  <c r="F59" i="139"/>
  <c r="E366" i="139"/>
  <c r="F201" i="137"/>
  <c r="F133" i="137"/>
  <c r="F167" i="137"/>
  <c r="F184" i="137"/>
  <c r="F116" i="137"/>
  <c r="F150" i="137"/>
  <c r="F172" i="142"/>
  <c r="F280" i="142"/>
  <c r="F23" i="131" s="1"/>
  <c r="F204" i="136"/>
  <c r="F170" i="136"/>
  <c r="F136" i="136"/>
  <c r="F154" i="135"/>
  <c r="F188" i="135"/>
  <c r="F120" i="135"/>
  <c r="E366" i="134"/>
  <c r="F59" i="134"/>
  <c r="F134" i="139"/>
  <c r="F202" i="139"/>
  <c r="F168" i="139"/>
  <c r="F170" i="137"/>
  <c r="F136" i="137"/>
  <c r="F204" i="137"/>
  <c r="F148" i="136"/>
  <c r="F114" i="136"/>
  <c r="F182" i="136"/>
  <c r="F59" i="136"/>
  <c r="E366" i="136"/>
  <c r="C20" i="206"/>
  <c r="F25" i="208" s="1"/>
  <c r="C107" i="191"/>
  <c r="F164" i="135"/>
  <c r="F130" i="135"/>
  <c r="F198" i="135"/>
  <c r="F152" i="139"/>
  <c r="F186" i="139"/>
  <c r="F118" i="139"/>
  <c r="F237" i="138"/>
  <c r="F271" i="138" s="1"/>
  <c r="F181" i="137"/>
  <c r="F113" i="137"/>
  <c r="F147" i="137"/>
  <c r="C115" i="196"/>
  <c r="C117" i="196" s="1"/>
  <c r="C119" i="196" s="1"/>
  <c r="C118" i="196"/>
  <c r="F206" i="142"/>
  <c r="F281" i="142"/>
  <c r="F23" i="133" s="1"/>
  <c r="C113" i="194"/>
  <c r="C114" i="194"/>
  <c r="C116" i="194" s="1"/>
  <c r="F43" i="134"/>
  <c r="E350" i="134"/>
  <c r="F43" i="137"/>
  <c r="E350" i="137"/>
  <c r="C115" i="195"/>
  <c r="C117" i="195" s="1"/>
  <c r="C119" i="195" s="1"/>
  <c r="C118" i="195"/>
  <c r="F53" i="138"/>
  <c r="E368" i="138"/>
  <c r="E370" i="138" s="1"/>
  <c r="E351" i="138"/>
  <c r="F151" i="134"/>
  <c r="F185" i="134"/>
  <c r="F117" i="134"/>
  <c r="F119" i="139"/>
  <c r="F153" i="139"/>
  <c r="F187" i="139"/>
  <c r="F234" i="138"/>
  <c r="F268" i="138" s="1"/>
  <c r="F129" i="136"/>
  <c r="F197" i="136"/>
  <c r="F163" i="136"/>
  <c r="F168" i="136"/>
  <c r="F134" i="136"/>
  <c r="F202" i="136"/>
  <c r="F181" i="135"/>
  <c r="F113" i="135"/>
  <c r="F147" i="135"/>
  <c r="F170" i="134"/>
  <c r="F204" i="134"/>
  <c r="F136" i="134"/>
  <c r="F163" i="137"/>
  <c r="F129" i="137"/>
  <c r="F197" i="137"/>
  <c r="F215" i="138"/>
  <c r="F249" i="138" s="1"/>
  <c r="C118" i="200"/>
  <c r="C115" i="200"/>
  <c r="C117" i="200" s="1"/>
  <c r="C119" i="200" s="1"/>
  <c r="C52" i="212"/>
  <c r="C246" i="211"/>
  <c r="F282" i="149"/>
  <c r="F31" i="132" s="1"/>
  <c r="F122" i="149"/>
  <c r="F199" i="136"/>
  <c r="F131" i="136"/>
  <c r="F165" i="136"/>
  <c r="E332" i="136"/>
  <c r="E333" i="136" s="1"/>
  <c r="E314" i="136"/>
  <c r="G25" i="208"/>
  <c r="C21" i="209"/>
  <c r="C253" i="209" s="1"/>
  <c r="C22" i="210" s="1"/>
  <c r="C61" i="211" s="1"/>
  <c r="C261" i="211" s="1"/>
  <c r="F169" i="135"/>
  <c r="F203" i="135"/>
  <c r="F135" i="135"/>
  <c r="F186" i="134"/>
  <c r="F118" i="134"/>
  <c r="F152" i="134"/>
  <c r="F231" i="134"/>
  <c r="F265" i="134" s="1"/>
  <c r="E350" i="139"/>
  <c r="F43" i="139"/>
  <c r="F166" i="137"/>
  <c r="F132" i="137"/>
  <c r="F200" i="137"/>
  <c r="F263" i="142"/>
  <c r="F273" i="142" s="1"/>
  <c r="F274" i="142" s="1"/>
  <c r="F239" i="142"/>
  <c r="F240" i="142" s="1"/>
  <c r="F189" i="150"/>
  <c r="F59" i="135"/>
  <c r="E366" i="135"/>
  <c r="F165" i="134"/>
  <c r="F131" i="134"/>
  <c r="F199" i="134"/>
  <c r="E332" i="134"/>
  <c r="E333" i="134" s="1"/>
  <c r="E314" i="134"/>
  <c r="F165" i="139"/>
  <c r="F199" i="139"/>
  <c r="F131" i="139"/>
  <c r="F221" i="138"/>
  <c r="F255" i="138" s="1"/>
  <c r="F77" i="138"/>
  <c r="F78" i="138"/>
  <c r="F263" i="149"/>
  <c r="F273" i="149" s="1"/>
  <c r="F274" i="149" s="1"/>
  <c r="F239" i="149"/>
  <c r="F240" i="149" s="1"/>
  <c r="C104" i="188"/>
  <c r="C105" i="188"/>
  <c r="C17" i="205" s="1"/>
  <c r="C106" i="188"/>
  <c r="C17" i="207" s="1"/>
  <c r="F167" i="134"/>
  <c r="F133" i="134"/>
  <c r="F201" i="134"/>
  <c r="F122" i="150"/>
  <c r="F282" i="150"/>
  <c r="F32" i="132" s="1"/>
  <c r="F153" i="136"/>
  <c r="F119" i="136"/>
  <c r="F187" i="136"/>
  <c r="E332" i="135"/>
  <c r="E333" i="135" s="1"/>
  <c r="E314" i="135"/>
  <c r="F129" i="135"/>
  <c r="F163" i="135"/>
  <c r="F197" i="135"/>
  <c r="F183" i="134"/>
  <c r="F149" i="134"/>
  <c r="F115" i="134"/>
  <c r="F148" i="134"/>
  <c r="F114" i="134"/>
  <c r="F182" i="134"/>
  <c r="F282" i="142"/>
  <c r="F23" i="132" s="1"/>
  <c r="F122" i="142"/>
  <c r="F163" i="139"/>
  <c r="F197" i="139"/>
  <c r="F129" i="139"/>
  <c r="C105" i="192"/>
  <c r="C21" i="205" s="1"/>
  <c r="C106" i="192"/>
  <c r="C21" i="207" s="1"/>
  <c r="C104" i="192"/>
  <c r="F59" i="137"/>
  <c r="E366" i="137"/>
  <c r="F153" i="137"/>
  <c r="F119" i="137"/>
  <c r="F187" i="137"/>
  <c r="F69" i="138"/>
  <c r="F70" i="138" s="1"/>
  <c r="E367" i="138"/>
  <c r="C114" i="202"/>
  <c r="C116" i="202" s="1"/>
  <c r="C113" i="202"/>
  <c r="F247" i="149"/>
  <c r="F257" i="149" s="1"/>
  <c r="F258" i="149" s="1"/>
  <c r="F223" i="149"/>
  <c r="F263" i="150"/>
  <c r="F184" i="136"/>
  <c r="F150" i="136"/>
  <c r="F116" i="136"/>
  <c r="E350" i="136"/>
  <c r="F43" i="136"/>
  <c r="C115" i="197"/>
  <c r="C117" i="197" s="1"/>
  <c r="C119" i="197" s="1"/>
  <c r="C118" i="197"/>
  <c r="F200" i="135"/>
  <c r="F166" i="135"/>
  <c r="F132" i="135"/>
  <c r="F202" i="134"/>
  <c r="F168" i="134"/>
  <c r="F134" i="134"/>
  <c r="E332" i="139"/>
  <c r="E333" i="139" s="1"/>
  <c r="E314" i="139"/>
  <c r="C105" i="190"/>
  <c r="C19" i="205" s="1"/>
  <c r="C106" i="190"/>
  <c r="C19" i="207" s="1"/>
  <c r="C104" i="190"/>
  <c r="D37" i="208"/>
  <c r="C112" i="203"/>
  <c r="F281" i="149"/>
  <c r="F31" i="133" s="1"/>
  <c r="F190" i="149"/>
  <c r="J36" i="208"/>
  <c r="F185" i="135"/>
  <c r="F117" i="135"/>
  <c r="F151" i="135"/>
  <c r="C118" i="204"/>
  <c r="C115" i="204"/>
  <c r="C117" i="204" s="1"/>
  <c r="C119" i="204" s="1"/>
  <c r="F198" i="134"/>
  <c r="F164" i="134"/>
  <c r="F130" i="134"/>
  <c r="F117" i="137"/>
  <c r="F151" i="137"/>
  <c r="F185" i="137"/>
  <c r="F282" i="148"/>
  <c r="F30" i="132" s="1"/>
  <c r="F280" i="148"/>
  <c r="F30" i="131" s="1"/>
  <c r="F281" i="145"/>
  <c r="F27" i="133" s="1"/>
  <c r="F281" i="141"/>
  <c r="F22" i="133" s="1"/>
  <c r="F281" i="148"/>
  <c r="F30" i="133" s="1"/>
  <c r="F206" i="145"/>
  <c r="F282" i="145"/>
  <c r="F27" i="132" s="1"/>
  <c r="F156" i="145"/>
  <c r="C118" i="201"/>
  <c r="C115" i="201"/>
  <c r="C117" i="201" s="1"/>
  <c r="C119" i="201" s="1"/>
  <c r="F223" i="148"/>
  <c r="F224" i="148" s="1"/>
  <c r="F247" i="148"/>
  <c r="F257" i="148" s="1"/>
  <c r="F258" i="148" s="1"/>
  <c r="F239" i="145"/>
  <c r="F240" i="145" s="1"/>
  <c r="F263" i="145"/>
  <c r="F273" i="145" s="1"/>
  <c r="F274" i="145" s="1"/>
  <c r="F239" i="148"/>
  <c r="F240" i="148" s="1"/>
  <c r="F263" i="148"/>
  <c r="F273" i="148" s="1"/>
  <c r="F274" i="148" s="1"/>
  <c r="F223" i="145"/>
  <c r="F247" i="145"/>
  <c r="F257" i="145" s="1"/>
  <c r="F258" i="145" s="1"/>
  <c r="C115" i="198"/>
  <c r="C117" i="198" s="1"/>
  <c r="C119" i="198" s="1"/>
  <c r="C118" i="198"/>
  <c r="F122" i="148"/>
  <c r="F156" i="141"/>
  <c r="F190" i="141"/>
  <c r="F223" i="141"/>
  <c r="F247" i="141"/>
  <c r="F257" i="141" s="1"/>
  <c r="F258" i="141" s="1"/>
  <c r="F239" i="141"/>
  <c r="F240" i="141" s="1"/>
  <c r="F263" i="141"/>
  <c r="F273" i="141" s="1"/>
  <c r="F274" i="141" s="1"/>
  <c r="F122" i="141"/>
  <c r="C118" i="193"/>
  <c r="C115" i="193"/>
  <c r="C117" i="193" s="1"/>
  <c r="C119" i="193" s="1"/>
  <c r="F233" i="137" l="1"/>
  <c r="F267" i="137" s="1"/>
  <c r="C266" i="211"/>
  <c r="C45" i="212" s="1"/>
  <c r="F220" i="136"/>
  <c r="F254" i="136" s="1"/>
  <c r="F26" i="130"/>
  <c r="F221" i="134"/>
  <c r="F255" i="134" s="1"/>
  <c r="F283" i="144"/>
  <c r="C239" i="211"/>
  <c r="I51" i="212"/>
  <c r="J105" i="95" s="1"/>
  <c r="C97" i="95"/>
  <c r="D122" i="95" s="1"/>
  <c r="I43" i="212"/>
  <c r="J97" i="95" s="1"/>
  <c r="C105" i="95"/>
  <c r="D130" i="95" s="1"/>
  <c r="F371" i="146"/>
  <c r="G52" i="212"/>
  <c r="D40" i="287" s="1"/>
  <c r="I40" i="287" s="1"/>
  <c r="G48" i="212"/>
  <c r="D36" i="287" s="1"/>
  <c r="I36" i="287" s="1"/>
  <c r="E52" i="95"/>
  <c r="E77" i="95" s="1"/>
  <c r="E40" i="287"/>
  <c r="J40" i="287" s="1"/>
  <c r="F235" i="139"/>
  <c r="F269" i="139" s="1"/>
  <c r="F238" i="139"/>
  <c r="F272" i="139" s="1"/>
  <c r="D79" i="208"/>
  <c r="F283" i="151"/>
  <c r="F219" i="139"/>
  <c r="F253" i="139" s="1"/>
  <c r="F233" i="135"/>
  <c r="F267" i="135" s="1"/>
  <c r="F215" i="134"/>
  <c r="F249" i="134" s="1"/>
  <c r="F235" i="136"/>
  <c r="F269" i="136" s="1"/>
  <c r="F232" i="137"/>
  <c r="F266" i="137" s="1"/>
  <c r="F235" i="135"/>
  <c r="F269" i="135" s="1"/>
  <c r="F33" i="130"/>
  <c r="F218" i="134"/>
  <c r="F252" i="134" s="1"/>
  <c r="F273" i="150"/>
  <c r="F274" i="150" s="1"/>
  <c r="F216" i="137"/>
  <c r="F250" i="137" s="1"/>
  <c r="F218" i="135"/>
  <c r="F252" i="135" s="1"/>
  <c r="F220" i="137"/>
  <c r="F254" i="137" s="1"/>
  <c r="F239" i="150"/>
  <c r="F240" i="150" s="1"/>
  <c r="F283" i="143"/>
  <c r="F283" i="147"/>
  <c r="F237" i="136"/>
  <c r="F271" i="136" s="1"/>
  <c r="F234" i="136"/>
  <c r="F268" i="136" s="1"/>
  <c r="F217" i="135"/>
  <c r="F251" i="135" s="1"/>
  <c r="F215" i="139"/>
  <c r="F249" i="139" s="1"/>
  <c r="F219" i="136"/>
  <c r="F253" i="136" s="1"/>
  <c r="F232" i="139"/>
  <c r="F266" i="139" s="1"/>
  <c r="F294" i="143"/>
  <c r="F296" i="143" s="1"/>
  <c r="F222" i="137"/>
  <c r="F256" i="137" s="1"/>
  <c r="F237" i="134"/>
  <c r="F271" i="134" s="1"/>
  <c r="F218" i="139"/>
  <c r="F252" i="139" s="1"/>
  <c r="F217" i="136"/>
  <c r="F251" i="136" s="1"/>
  <c r="F222" i="134"/>
  <c r="F256" i="134" s="1"/>
  <c r="F217" i="137"/>
  <c r="F251" i="137" s="1"/>
  <c r="F29" i="130"/>
  <c r="F222" i="139"/>
  <c r="F256" i="139" s="1"/>
  <c r="J37" i="208"/>
  <c r="E106" i="102"/>
  <c r="F221" i="135"/>
  <c r="F255" i="135" s="1"/>
  <c r="F215" i="135"/>
  <c r="F249" i="135" s="1"/>
  <c r="F217" i="139"/>
  <c r="F251" i="139" s="1"/>
  <c r="F234" i="135"/>
  <c r="F268" i="135" s="1"/>
  <c r="F217" i="134"/>
  <c r="F251" i="134" s="1"/>
  <c r="F235" i="134"/>
  <c r="F269" i="134" s="1"/>
  <c r="F236" i="136"/>
  <c r="F270" i="136" s="1"/>
  <c r="F231" i="136"/>
  <c r="F265" i="136" s="1"/>
  <c r="F216" i="139"/>
  <c r="F250" i="139" s="1"/>
  <c r="F216" i="134"/>
  <c r="F250" i="134" s="1"/>
  <c r="F219" i="134"/>
  <c r="F253" i="134" s="1"/>
  <c r="F220" i="139"/>
  <c r="F254" i="139" s="1"/>
  <c r="F232" i="135"/>
  <c r="F266" i="135" s="1"/>
  <c r="F216" i="136"/>
  <c r="F250" i="136" s="1"/>
  <c r="F238" i="136"/>
  <c r="F272" i="136" s="1"/>
  <c r="F218" i="137"/>
  <c r="F252" i="137" s="1"/>
  <c r="F236" i="135"/>
  <c r="F270" i="135" s="1"/>
  <c r="F236" i="137"/>
  <c r="F270" i="137" s="1"/>
  <c r="F216" i="135"/>
  <c r="F250" i="135" s="1"/>
  <c r="F237" i="135"/>
  <c r="F271" i="135" s="1"/>
  <c r="F223" i="150"/>
  <c r="F279" i="150" s="1"/>
  <c r="F232" i="134"/>
  <c r="F266" i="134" s="1"/>
  <c r="F219" i="135"/>
  <c r="F253" i="135" s="1"/>
  <c r="C20" i="209"/>
  <c r="C252" i="209" s="1"/>
  <c r="C21" i="210" s="1"/>
  <c r="C60" i="211" s="1"/>
  <c r="C260" i="211" s="1"/>
  <c r="G24" i="208"/>
  <c r="F77" i="136"/>
  <c r="F78" i="136"/>
  <c r="F69" i="137"/>
  <c r="F70" i="137" s="1"/>
  <c r="E367" i="137"/>
  <c r="E26" i="208"/>
  <c r="F231" i="135"/>
  <c r="F265" i="135" s="1"/>
  <c r="F233" i="139"/>
  <c r="F267" i="139" s="1"/>
  <c r="F233" i="134"/>
  <c r="F267" i="134" s="1"/>
  <c r="F93" i="135"/>
  <c r="F94" i="135"/>
  <c r="F190" i="150"/>
  <c r="F281" i="150"/>
  <c r="F32" i="133" s="1"/>
  <c r="C234" i="211"/>
  <c r="C40" i="212"/>
  <c r="F231" i="137"/>
  <c r="F265" i="137" s="1"/>
  <c r="F238" i="134"/>
  <c r="F272" i="134" s="1"/>
  <c r="F221" i="139"/>
  <c r="F255" i="139" s="1"/>
  <c r="C115" i="194"/>
  <c r="C117" i="194" s="1"/>
  <c r="C119" i="194" s="1"/>
  <c r="C118" i="194"/>
  <c r="D25" i="208"/>
  <c r="C112" i="191"/>
  <c r="F238" i="137"/>
  <c r="F272" i="137" s="1"/>
  <c r="F236" i="139"/>
  <c r="F270" i="139" s="1"/>
  <c r="F222" i="135"/>
  <c r="F256" i="135" s="1"/>
  <c r="E100" i="102"/>
  <c r="E46" i="95"/>
  <c r="E71" i="95" s="1"/>
  <c r="C16" i="206"/>
  <c r="F21" i="208" s="1"/>
  <c r="C107" i="187"/>
  <c r="E331" i="86"/>
  <c r="E371" i="86"/>
  <c r="E296" i="86"/>
  <c r="I25" i="208"/>
  <c r="J25" i="208" s="1"/>
  <c r="C107" i="189"/>
  <c r="C18" i="206"/>
  <c r="F23" i="208" s="1"/>
  <c r="C114" i="203"/>
  <c r="C116" i="203" s="1"/>
  <c r="C113" i="203"/>
  <c r="E24" i="208"/>
  <c r="E351" i="136"/>
  <c r="F53" i="136"/>
  <c r="E368" i="136"/>
  <c r="E370" i="136" s="1"/>
  <c r="C115" i="202"/>
  <c r="C117" i="202" s="1"/>
  <c r="C119" i="202" s="1"/>
  <c r="C118" i="202"/>
  <c r="F93" i="137"/>
  <c r="F94" i="137"/>
  <c r="C18" i="209"/>
  <c r="C250" i="209" s="1"/>
  <c r="C19" i="210" s="1"/>
  <c r="C58" i="211" s="1"/>
  <c r="C258" i="211" s="1"/>
  <c r="G22" i="208"/>
  <c r="F323" i="146"/>
  <c r="F360" i="146" s="1"/>
  <c r="G63" i="146" s="1"/>
  <c r="F304" i="146"/>
  <c r="F341" i="146" s="1"/>
  <c r="G44" i="146" s="1"/>
  <c r="F311" i="146"/>
  <c r="F348" i="146" s="1"/>
  <c r="G51" i="146" s="1"/>
  <c r="F325" i="146"/>
  <c r="F362" i="146" s="1"/>
  <c r="G65" i="146" s="1"/>
  <c r="F328" i="146"/>
  <c r="F365" i="146" s="1"/>
  <c r="G68" i="146" s="1"/>
  <c r="F309" i="146"/>
  <c r="F346" i="146" s="1"/>
  <c r="G49" i="146" s="1"/>
  <c r="F319" i="146"/>
  <c r="F356" i="146" s="1"/>
  <c r="F331" i="146"/>
  <c r="F307" i="146"/>
  <c r="F344" i="146" s="1"/>
  <c r="G47" i="146" s="1"/>
  <c r="F321" i="146"/>
  <c r="F358" i="146" s="1"/>
  <c r="G61" i="146" s="1"/>
  <c r="F324" i="146"/>
  <c r="F361" i="146" s="1"/>
  <c r="G64" i="146" s="1"/>
  <c r="F305" i="146"/>
  <c r="F342" i="146" s="1"/>
  <c r="G45" i="146" s="1"/>
  <c r="F28" i="128"/>
  <c r="F78" i="128" s="1"/>
  <c r="D15" i="199" s="1"/>
  <c r="D44" i="199" s="1"/>
  <c r="D58" i="199" s="1"/>
  <c r="D99" i="199" s="1"/>
  <c r="F312" i="146"/>
  <c r="F349" i="146" s="1"/>
  <c r="G52" i="146" s="1"/>
  <c r="F326" i="146"/>
  <c r="F363" i="146" s="1"/>
  <c r="G66" i="146" s="1"/>
  <c r="F303" i="146"/>
  <c r="F340" i="146" s="1"/>
  <c r="F310" i="146"/>
  <c r="F347" i="146" s="1"/>
  <c r="G50" i="146" s="1"/>
  <c r="F320" i="146"/>
  <c r="F357" i="146" s="1"/>
  <c r="G60" i="146" s="1"/>
  <c r="F327" i="146"/>
  <c r="F364" i="146" s="1"/>
  <c r="G67" i="146" s="1"/>
  <c r="F308" i="146"/>
  <c r="F345" i="146" s="1"/>
  <c r="G48" i="146" s="1"/>
  <c r="F322" i="146"/>
  <c r="F359" i="146" s="1"/>
  <c r="G62" i="146" s="1"/>
  <c r="F329" i="146"/>
  <c r="F306" i="146"/>
  <c r="F343" i="146" s="1"/>
  <c r="G46" i="146" s="1"/>
  <c r="F313" i="146"/>
  <c r="F53" i="137"/>
  <c r="E368" i="137"/>
  <c r="E370" i="137" s="1"/>
  <c r="E351" i="137"/>
  <c r="E368" i="134"/>
  <c r="E370" i="134" s="1"/>
  <c r="E351" i="134"/>
  <c r="F53" i="134"/>
  <c r="F371" i="143"/>
  <c r="F235" i="137"/>
  <c r="F269" i="137" s="1"/>
  <c r="F234" i="139"/>
  <c r="F268" i="139" s="1"/>
  <c r="F283" i="162"/>
  <c r="F294" i="162"/>
  <c r="F24" i="130"/>
  <c r="F77" i="135"/>
  <c r="F78" i="135"/>
  <c r="E23" i="208"/>
  <c r="F236" i="134"/>
  <c r="F270" i="134" s="1"/>
  <c r="F218" i="136"/>
  <c r="F252" i="136" s="1"/>
  <c r="F221" i="137"/>
  <c r="F255" i="137" s="1"/>
  <c r="C21" i="206"/>
  <c r="F26" i="208" s="1"/>
  <c r="C107" i="192"/>
  <c r="F231" i="139"/>
  <c r="F265" i="139" s="1"/>
  <c r="F221" i="136"/>
  <c r="F255" i="136" s="1"/>
  <c r="E22" i="208"/>
  <c r="F112" i="138"/>
  <c r="F146" i="138"/>
  <c r="F180" i="138"/>
  <c r="F77" i="139"/>
  <c r="F78" i="139"/>
  <c r="F220" i="134"/>
  <c r="F254" i="134" s="1"/>
  <c r="F233" i="136"/>
  <c r="F267" i="136" s="1"/>
  <c r="F290" i="138"/>
  <c r="F54" i="138"/>
  <c r="F77" i="137"/>
  <c r="F78" i="137"/>
  <c r="F77" i="134"/>
  <c r="F78" i="134"/>
  <c r="F215" i="137"/>
  <c r="F249" i="137" s="1"/>
  <c r="E367" i="136"/>
  <c r="F69" i="136"/>
  <c r="F70" i="136" s="1"/>
  <c r="F371" i="151"/>
  <c r="F296" i="151"/>
  <c r="F93" i="134"/>
  <c r="F94" i="134"/>
  <c r="F69" i="139"/>
  <c r="F70" i="139" s="1"/>
  <c r="E367" i="139"/>
  <c r="C17" i="209"/>
  <c r="C249" i="209" s="1"/>
  <c r="C18" i="210" s="1"/>
  <c r="C57" i="211" s="1"/>
  <c r="C257" i="211" s="1"/>
  <c r="G21" i="208"/>
  <c r="F296" i="147"/>
  <c r="F371" i="147"/>
  <c r="F220" i="135"/>
  <c r="F254" i="135" s="1"/>
  <c r="F196" i="138"/>
  <c r="F128" i="138"/>
  <c r="F162" i="138"/>
  <c r="F224" i="142"/>
  <c r="F279" i="142"/>
  <c r="E351" i="135"/>
  <c r="F53" i="135"/>
  <c r="E368" i="135"/>
  <c r="E370" i="135" s="1"/>
  <c r="F257" i="150"/>
  <c r="F258" i="150" s="1"/>
  <c r="F219" i="137"/>
  <c r="F253" i="137" s="1"/>
  <c r="C19" i="206"/>
  <c r="F24" i="208" s="1"/>
  <c r="C107" i="190"/>
  <c r="F279" i="149"/>
  <c r="F224" i="149"/>
  <c r="C22" i="209"/>
  <c r="C254" i="209" s="1"/>
  <c r="C23" i="210" s="1"/>
  <c r="C62" i="211" s="1"/>
  <c r="C262" i="211" s="1"/>
  <c r="G26" i="208"/>
  <c r="C107" i="188"/>
  <c r="C17" i="206"/>
  <c r="F22" i="208" s="1"/>
  <c r="F87" i="138"/>
  <c r="F88" i="138" s="1"/>
  <c r="F145" i="138"/>
  <c r="F179" i="138"/>
  <c r="F111" i="138"/>
  <c r="E367" i="135"/>
  <c r="F69" i="135"/>
  <c r="F70" i="135" s="1"/>
  <c r="F234" i="137"/>
  <c r="F268" i="137" s="1"/>
  <c r="F53" i="139"/>
  <c r="E368" i="139"/>
  <c r="E370" i="139" s="1"/>
  <c r="E351" i="139"/>
  <c r="F93" i="136"/>
  <c r="F94" i="136"/>
  <c r="F69" i="134"/>
  <c r="F70" i="134" s="1"/>
  <c r="E367" i="134"/>
  <c r="F93" i="139"/>
  <c r="F94" i="139"/>
  <c r="C46" i="212"/>
  <c r="C240" i="211"/>
  <c r="E21" i="208"/>
  <c r="E21" i="102"/>
  <c r="E28" i="287" s="1"/>
  <c r="J28" i="287" s="1"/>
  <c r="F161" i="138"/>
  <c r="F127" i="138"/>
  <c r="F195" i="138"/>
  <c r="F103" i="138"/>
  <c r="F104" i="138" s="1"/>
  <c r="C19" i="209"/>
  <c r="C251" i="209" s="1"/>
  <c r="C20" i="210" s="1"/>
  <c r="C59" i="211" s="1"/>
  <c r="C259" i="211" s="1"/>
  <c r="G23" i="208"/>
  <c r="F279" i="145"/>
  <c r="F27" i="130" s="1"/>
  <c r="F224" i="145"/>
  <c r="F279" i="148"/>
  <c r="F224" i="141"/>
  <c r="F279" i="141"/>
  <c r="F371" i="144"/>
  <c r="F296" i="144"/>
  <c r="G45" i="212" l="1"/>
  <c r="D33" i="287" s="1"/>
  <c r="I33" i="287" s="1"/>
  <c r="G101" i="146"/>
  <c r="G203" i="146" s="1"/>
  <c r="I52" i="212"/>
  <c r="J106" i="95" s="1"/>
  <c r="I48" i="212"/>
  <c r="J102" i="95" s="1"/>
  <c r="G46" i="212"/>
  <c r="D34" i="287" s="1"/>
  <c r="I34" i="287" s="1"/>
  <c r="C106" i="95"/>
  <c r="D131" i="95" s="1"/>
  <c r="G40" i="212"/>
  <c r="D28" i="287" s="1"/>
  <c r="I28" i="287" s="1"/>
  <c r="C102" i="95"/>
  <c r="D127" i="95" s="1"/>
  <c r="D75" i="208"/>
  <c r="D80" i="208"/>
  <c r="F189" i="138"/>
  <c r="F190" i="138" s="1"/>
  <c r="F171" i="138"/>
  <c r="F172" i="138" s="1"/>
  <c r="E17" i="102"/>
  <c r="I21" i="208"/>
  <c r="G96" i="146"/>
  <c r="G164" i="146" s="1"/>
  <c r="G84" i="146"/>
  <c r="G118" i="146" s="1"/>
  <c r="F224" i="150"/>
  <c r="G100" i="146"/>
  <c r="G168" i="146" s="1"/>
  <c r="E19" i="102"/>
  <c r="G86" i="146"/>
  <c r="G154" i="146" s="1"/>
  <c r="F294" i="145"/>
  <c r="F296" i="145" s="1"/>
  <c r="G80" i="146"/>
  <c r="G148" i="146" s="1"/>
  <c r="D77" i="208"/>
  <c r="G98" i="146"/>
  <c r="G200" i="146" s="1"/>
  <c r="G83" i="146"/>
  <c r="G185" i="146" s="1"/>
  <c r="F283" i="145"/>
  <c r="F32" i="130"/>
  <c r="F294" i="150"/>
  <c r="F283" i="150"/>
  <c r="C232" i="211"/>
  <c r="C38" i="212"/>
  <c r="F137" i="138"/>
  <c r="F138" i="138" s="1"/>
  <c r="F161" i="139"/>
  <c r="F195" i="139"/>
  <c r="F127" i="139"/>
  <c r="F103" i="139"/>
  <c r="F104" i="139" s="1"/>
  <c r="F195" i="136"/>
  <c r="F103" i="136"/>
  <c r="F104" i="136" s="1"/>
  <c r="F127" i="136"/>
  <c r="F161" i="136"/>
  <c r="F121" i="138"/>
  <c r="F213" i="138"/>
  <c r="C41" i="212"/>
  <c r="C235" i="211"/>
  <c r="F54" i="135"/>
  <c r="F290" i="135"/>
  <c r="C230" i="211"/>
  <c r="C36" i="212"/>
  <c r="G36" i="212" s="1"/>
  <c r="D24" i="287" s="1"/>
  <c r="I24" i="287" s="1"/>
  <c r="F180" i="134"/>
  <c r="F146" i="134"/>
  <c r="F112" i="134"/>
  <c r="I22" i="208"/>
  <c r="F290" i="137"/>
  <c r="F54" i="137"/>
  <c r="F330" i="146"/>
  <c r="G95" i="146"/>
  <c r="C37" i="212"/>
  <c r="C231" i="211"/>
  <c r="E20" i="102"/>
  <c r="E27" i="287" s="1"/>
  <c r="J27" i="287" s="1"/>
  <c r="I23" i="208"/>
  <c r="F196" i="135"/>
  <c r="F128" i="135"/>
  <c r="F162" i="135"/>
  <c r="D22" i="208"/>
  <c r="C112" i="188"/>
  <c r="F29" i="128"/>
  <c r="F79" i="128" s="1"/>
  <c r="D15" i="200" s="1"/>
  <c r="D44" i="200" s="1"/>
  <c r="D58" i="200" s="1"/>
  <c r="D99" i="200" s="1"/>
  <c r="F310" i="147"/>
  <c r="F347" i="147" s="1"/>
  <c r="G50" i="147" s="1"/>
  <c r="F320" i="147"/>
  <c r="F357" i="147" s="1"/>
  <c r="G60" i="147" s="1"/>
  <c r="F327" i="147"/>
  <c r="F364" i="147" s="1"/>
  <c r="G67" i="147" s="1"/>
  <c r="F308" i="147"/>
  <c r="F345" i="147" s="1"/>
  <c r="G48" i="147" s="1"/>
  <c r="F311" i="147"/>
  <c r="F348" i="147" s="1"/>
  <c r="G51" i="147" s="1"/>
  <c r="F329" i="147"/>
  <c r="F306" i="147"/>
  <c r="F343" i="147" s="1"/>
  <c r="G46" i="147" s="1"/>
  <c r="F313" i="147"/>
  <c r="F323" i="147"/>
  <c r="F360" i="147" s="1"/>
  <c r="G63" i="147" s="1"/>
  <c r="F304" i="147"/>
  <c r="F341" i="147" s="1"/>
  <c r="G44" i="147" s="1"/>
  <c r="F307" i="147"/>
  <c r="F344" i="147" s="1"/>
  <c r="G47" i="147" s="1"/>
  <c r="G81" i="147" s="1"/>
  <c r="F325" i="147"/>
  <c r="F362" i="147" s="1"/>
  <c r="G65" i="147" s="1"/>
  <c r="F328" i="147"/>
  <c r="F365" i="147" s="1"/>
  <c r="G68" i="147" s="1"/>
  <c r="F309" i="147"/>
  <c r="F346" i="147" s="1"/>
  <c r="G49" i="147" s="1"/>
  <c r="F319" i="147"/>
  <c r="F356" i="147" s="1"/>
  <c r="F326" i="147"/>
  <c r="F363" i="147" s="1"/>
  <c r="G66" i="147" s="1"/>
  <c r="G100" i="147" s="1"/>
  <c r="F303" i="147"/>
  <c r="F340" i="147" s="1"/>
  <c r="F321" i="147"/>
  <c r="F358" i="147" s="1"/>
  <c r="G61" i="147" s="1"/>
  <c r="F324" i="147"/>
  <c r="F361" i="147" s="1"/>
  <c r="G64" i="147" s="1"/>
  <c r="F305" i="147"/>
  <c r="F342" i="147" s="1"/>
  <c r="G45" i="147" s="1"/>
  <c r="F312" i="147"/>
  <c r="F349" i="147" s="1"/>
  <c r="G52" i="147" s="1"/>
  <c r="G86" i="147" s="1"/>
  <c r="F322" i="147"/>
  <c r="F359" i="147" s="1"/>
  <c r="G62" i="147" s="1"/>
  <c r="F331" i="147"/>
  <c r="F162" i="134"/>
  <c r="F196" i="134"/>
  <c r="F128" i="134"/>
  <c r="F179" i="134"/>
  <c r="F145" i="134"/>
  <c r="F111" i="134"/>
  <c r="F87" i="134"/>
  <c r="F88" i="134" s="1"/>
  <c r="F296" i="162"/>
  <c r="F371" i="162"/>
  <c r="F325" i="143"/>
  <c r="F362" i="143" s="1"/>
  <c r="G65" i="143" s="1"/>
  <c r="F328" i="143"/>
  <c r="F365" i="143" s="1"/>
  <c r="G68" i="143" s="1"/>
  <c r="F309" i="143"/>
  <c r="F346" i="143" s="1"/>
  <c r="G49" i="143" s="1"/>
  <c r="F319" i="143"/>
  <c r="F356" i="143" s="1"/>
  <c r="F326" i="143"/>
  <c r="F363" i="143" s="1"/>
  <c r="G66" i="143" s="1"/>
  <c r="F303" i="143"/>
  <c r="F340" i="143" s="1"/>
  <c r="F321" i="143"/>
  <c r="F358" i="143" s="1"/>
  <c r="G61" i="143" s="1"/>
  <c r="F324" i="143"/>
  <c r="F361" i="143" s="1"/>
  <c r="G64" i="143" s="1"/>
  <c r="F305" i="143"/>
  <c r="F342" i="143" s="1"/>
  <c r="G45" i="143" s="1"/>
  <c r="F312" i="143"/>
  <c r="F349" i="143" s="1"/>
  <c r="G52" i="143" s="1"/>
  <c r="F322" i="143"/>
  <c r="F359" i="143" s="1"/>
  <c r="G62" i="143" s="1"/>
  <c r="F331" i="143"/>
  <c r="F25" i="128"/>
  <c r="F75" i="128" s="1"/>
  <c r="D15" i="196" s="1"/>
  <c r="D44" i="196" s="1"/>
  <c r="D58" i="196" s="1"/>
  <c r="D99" i="196" s="1"/>
  <c r="F310" i="143"/>
  <c r="F347" i="143" s="1"/>
  <c r="G50" i="143" s="1"/>
  <c r="F320" i="143"/>
  <c r="F357" i="143" s="1"/>
  <c r="G60" i="143" s="1"/>
  <c r="F327" i="143"/>
  <c r="F364" i="143" s="1"/>
  <c r="G67" i="143" s="1"/>
  <c r="F308" i="143"/>
  <c r="F345" i="143" s="1"/>
  <c r="G48" i="143" s="1"/>
  <c r="F311" i="143"/>
  <c r="F348" i="143" s="1"/>
  <c r="G51" i="143" s="1"/>
  <c r="G85" i="143" s="1"/>
  <c r="F329" i="143"/>
  <c r="F306" i="143"/>
  <c r="F343" i="143" s="1"/>
  <c r="G46" i="143" s="1"/>
  <c r="F313" i="143"/>
  <c r="F323" i="143"/>
  <c r="F360" i="143" s="1"/>
  <c r="G63" i="143" s="1"/>
  <c r="F304" i="143"/>
  <c r="F341" i="143" s="1"/>
  <c r="G44" i="143" s="1"/>
  <c r="F307" i="143"/>
  <c r="F344" i="143" s="1"/>
  <c r="G47" i="143" s="1"/>
  <c r="G81" i="143" s="1"/>
  <c r="D106" i="199"/>
  <c r="D150" i="199" s="1"/>
  <c r="D104" i="199"/>
  <c r="D105" i="199"/>
  <c r="G81" i="146"/>
  <c r="G102" i="146"/>
  <c r="G97" i="146"/>
  <c r="F162" i="137"/>
  <c r="F196" i="137"/>
  <c r="F128" i="137"/>
  <c r="I24" i="208"/>
  <c r="C112" i="189"/>
  <c r="D23" i="208"/>
  <c r="C113" i="191"/>
  <c r="C114" i="191"/>
  <c r="C116" i="191" s="1"/>
  <c r="F161" i="135"/>
  <c r="F195" i="135"/>
  <c r="F127" i="135"/>
  <c r="F103" i="135"/>
  <c r="F104" i="135" s="1"/>
  <c r="E22" i="102"/>
  <c r="E29" i="287" s="1"/>
  <c r="J29" i="287" s="1"/>
  <c r="F180" i="136"/>
  <c r="F146" i="136"/>
  <c r="F112" i="136"/>
  <c r="C233" i="211"/>
  <c r="C39" i="212"/>
  <c r="E94" i="102"/>
  <c r="E40" i="95"/>
  <c r="E65" i="95" s="1"/>
  <c r="F155" i="138"/>
  <c r="F294" i="149"/>
  <c r="F283" i="149"/>
  <c r="F31" i="130"/>
  <c r="F294" i="142"/>
  <c r="F23" i="130"/>
  <c r="F283" i="142"/>
  <c r="F230" i="138"/>
  <c r="F264" i="138" s="1"/>
  <c r="F103" i="134"/>
  <c r="F104" i="134" s="1"/>
  <c r="F195" i="134"/>
  <c r="F161" i="134"/>
  <c r="F127" i="134"/>
  <c r="F146" i="137"/>
  <c r="F180" i="137"/>
  <c r="F112" i="137"/>
  <c r="F146" i="139"/>
  <c r="F180" i="139"/>
  <c r="F112" i="139"/>
  <c r="F214" i="138"/>
  <c r="F248" i="138" s="1"/>
  <c r="F146" i="135"/>
  <c r="F180" i="135"/>
  <c r="F112" i="135"/>
  <c r="F332" i="146"/>
  <c r="F333" i="146" s="1"/>
  <c r="F314" i="146"/>
  <c r="G82" i="146"/>
  <c r="F350" i="146"/>
  <c r="G43" i="146"/>
  <c r="G77" i="146" s="1"/>
  <c r="G79" i="146"/>
  <c r="G99" i="146"/>
  <c r="D76" i="208"/>
  <c r="F127" i="137"/>
  <c r="F103" i="137"/>
  <c r="F104" i="137" s="1"/>
  <c r="F161" i="137"/>
  <c r="F195" i="137"/>
  <c r="F54" i="136"/>
  <c r="F290" i="136"/>
  <c r="C115" i="203"/>
  <c r="C117" i="203" s="1"/>
  <c r="C119" i="203" s="1"/>
  <c r="C118" i="203"/>
  <c r="D21" i="208"/>
  <c r="C112" i="187"/>
  <c r="I26" i="208"/>
  <c r="F111" i="136"/>
  <c r="F145" i="136"/>
  <c r="F179" i="136"/>
  <c r="F87" i="136"/>
  <c r="F88" i="136" s="1"/>
  <c r="F229" i="138"/>
  <c r="F205" i="138"/>
  <c r="F206" i="138" s="1"/>
  <c r="F196" i="139"/>
  <c r="F128" i="139"/>
  <c r="F162" i="139"/>
  <c r="F162" i="136"/>
  <c r="F128" i="136"/>
  <c r="F196" i="136"/>
  <c r="F54" i="139"/>
  <c r="F290" i="139"/>
  <c r="D24" i="208"/>
  <c r="C112" i="190"/>
  <c r="F325" i="151"/>
  <c r="F362" i="151" s="1"/>
  <c r="G65" i="151" s="1"/>
  <c r="F34" i="128"/>
  <c r="F84" i="128" s="1"/>
  <c r="D15" i="204" s="1"/>
  <c r="D44" i="204" s="1"/>
  <c r="D58" i="204" s="1"/>
  <c r="D99" i="204" s="1"/>
  <c r="F313" i="151"/>
  <c r="F323" i="151"/>
  <c r="F360" i="151" s="1"/>
  <c r="G63" i="151" s="1"/>
  <c r="F331" i="151"/>
  <c r="F303" i="151"/>
  <c r="F340" i="151" s="1"/>
  <c r="F321" i="151"/>
  <c r="F358" i="151" s="1"/>
  <c r="G61" i="151" s="1"/>
  <c r="F328" i="151"/>
  <c r="F365" i="151" s="1"/>
  <c r="G68" i="151" s="1"/>
  <c r="F309" i="151"/>
  <c r="F346" i="151" s="1"/>
  <c r="G49" i="151" s="1"/>
  <c r="F319" i="151"/>
  <c r="F356" i="151" s="1"/>
  <c r="F312" i="151"/>
  <c r="F349" i="151" s="1"/>
  <c r="G52" i="151" s="1"/>
  <c r="F322" i="151"/>
  <c r="F359" i="151" s="1"/>
  <c r="G62" i="151" s="1"/>
  <c r="F310" i="151"/>
  <c r="F347" i="151" s="1"/>
  <c r="G50" i="151" s="1"/>
  <c r="F324" i="151"/>
  <c r="F361" i="151" s="1"/>
  <c r="G64" i="151" s="1"/>
  <c r="F305" i="151"/>
  <c r="F342" i="151" s="1"/>
  <c r="G45" i="151" s="1"/>
  <c r="F311" i="151"/>
  <c r="F348" i="151" s="1"/>
  <c r="G51" i="151" s="1"/>
  <c r="F308" i="151"/>
  <c r="F345" i="151" s="1"/>
  <c r="G48" i="151" s="1"/>
  <c r="F326" i="151"/>
  <c r="F363" i="151" s="1"/>
  <c r="G66" i="151" s="1"/>
  <c r="F329" i="151"/>
  <c r="F306" i="151"/>
  <c r="F343" i="151" s="1"/>
  <c r="G46" i="151" s="1"/>
  <c r="F320" i="151"/>
  <c r="F357" i="151" s="1"/>
  <c r="G60" i="151" s="1"/>
  <c r="F327" i="151"/>
  <c r="F364" i="151" s="1"/>
  <c r="G67" i="151" s="1"/>
  <c r="F307" i="151"/>
  <c r="F344" i="151" s="1"/>
  <c r="G47" i="151" s="1"/>
  <c r="F304" i="151"/>
  <c r="F341" i="151" s="1"/>
  <c r="G44" i="151" s="1"/>
  <c r="F87" i="137"/>
  <c r="F88" i="137" s="1"/>
  <c r="F145" i="137"/>
  <c r="F179" i="137"/>
  <c r="F111" i="137"/>
  <c r="F111" i="139"/>
  <c r="F145" i="139"/>
  <c r="F87" i="139"/>
  <c r="F88" i="139" s="1"/>
  <c r="F179" i="139"/>
  <c r="E18" i="102"/>
  <c r="E25" i="287" s="1"/>
  <c r="J25" i="287" s="1"/>
  <c r="D26" i="208"/>
  <c r="C112" i="192"/>
  <c r="F111" i="135"/>
  <c r="F145" i="135"/>
  <c r="F87" i="135"/>
  <c r="F88" i="135" s="1"/>
  <c r="F179" i="135"/>
  <c r="F290" i="134"/>
  <c r="F54" i="134"/>
  <c r="G169" i="146"/>
  <c r="F366" i="146"/>
  <c r="G59" i="146"/>
  <c r="G93" i="146" s="1"/>
  <c r="G85" i="146"/>
  <c r="E324" i="86"/>
  <c r="E361" i="86" s="1"/>
  <c r="F64" i="86" s="1"/>
  <c r="E304" i="86"/>
  <c r="E341" i="86" s="1"/>
  <c r="E15" i="128"/>
  <c r="E320" i="86"/>
  <c r="E357" i="86" s="1"/>
  <c r="F60" i="86" s="1"/>
  <c r="E307" i="86"/>
  <c r="E344" i="86" s="1"/>
  <c r="E309" i="86"/>
  <c r="E346" i="86" s="1"/>
  <c r="E322" i="86"/>
  <c r="E359" i="86" s="1"/>
  <c r="F62" i="86" s="1"/>
  <c r="E328" i="86"/>
  <c r="E365" i="86" s="1"/>
  <c r="F68" i="86" s="1"/>
  <c r="E308" i="86"/>
  <c r="E345" i="86" s="1"/>
  <c r="E312" i="86"/>
  <c r="E349" i="86" s="1"/>
  <c r="E305" i="86"/>
  <c r="E342" i="86" s="1"/>
  <c r="E321" i="86"/>
  <c r="E358" i="86" s="1"/>
  <c r="F61" i="86" s="1"/>
  <c r="E326" i="86"/>
  <c r="E363" i="86" s="1"/>
  <c r="F66" i="86" s="1"/>
  <c r="E319" i="86"/>
  <c r="E327" i="86"/>
  <c r="E364" i="86" s="1"/>
  <c r="F67" i="86" s="1"/>
  <c r="E306" i="86"/>
  <c r="E343" i="86" s="1"/>
  <c r="E325" i="86"/>
  <c r="E362" i="86" s="1"/>
  <c r="F65" i="86" s="1"/>
  <c r="F99" i="86" s="1"/>
  <c r="E310" i="86"/>
  <c r="E347" i="86" s="1"/>
  <c r="E303" i="86"/>
  <c r="E323" i="86"/>
  <c r="E360" i="86" s="1"/>
  <c r="F63" i="86" s="1"/>
  <c r="E311" i="86"/>
  <c r="E348" i="86" s="1"/>
  <c r="D78" i="208"/>
  <c r="F294" i="148"/>
  <c r="F30" i="130"/>
  <c r="F283" i="148"/>
  <c r="F22" i="130"/>
  <c r="F283" i="141"/>
  <c r="F294" i="141"/>
  <c r="F327" i="144"/>
  <c r="F364" i="144" s="1"/>
  <c r="G67" i="144" s="1"/>
  <c r="F308" i="144"/>
  <c r="F345" i="144" s="1"/>
  <c r="G48" i="144" s="1"/>
  <c r="F322" i="144"/>
  <c r="F359" i="144" s="1"/>
  <c r="G62" i="144" s="1"/>
  <c r="F329" i="144"/>
  <c r="F306" i="144"/>
  <c r="F343" i="144" s="1"/>
  <c r="G46" i="144" s="1"/>
  <c r="F313" i="144"/>
  <c r="F312" i="144"/>
  <c r="F349" i="144" s="1"/>
  <c r="G52" i="144" s="1"/>
  <c r="F303" i="144"/>
  <c r="F320" i="144"/>
  <c r="F357" i="144" s="1"/>
  <c r="G60" i="144" s="1"/>
  <c r="F323" i="144"/>
  <c r="F360" i="144" s="1"/>
  <c r="G63" i="144" s="1"/>
  <c r="F304" i="144"/>
  <c r="F341" i="144" s="1"/>
  <c r="G44" i="144" s="1"/>
  <c r="F311" i="144"/>
  <c r="F348" i="144" s="1"/>
  <c r="G51" i="144" s="1"/>
  <c r="F325" i="144"/>
  <c r="F362" i="144" s="1"/>
  <c r="G65" i="144" s="1"/>
  <c r="F328" i="144"/>
  <c r="F365" i="144" s="1"/>
  <c r="G68" i="144" s="1"/>
  <c r="F309" i="144"/>
  <c r="F346" i="144" s="1"/>
  <c r="G49" i="144" s="1"/>
  <c r="F319" i="144"/>
  <c r="F331" i="144"/>
  <c r="F307" i="144"/>
  <c r="F344" i="144" s="1"/>
  <c r="G47" i="144" s="1"/>
  <c r="F321" i="144"/>
  <c r="F358" i="144" s="1"/>
  <c r="G61" i="144" s="1"/>
  <c r="F324" i="144"/>
  <c r="F361" i="144" s="1"/>
  <c r="G64" i="144" s="1"/>
  <c r="F305" i="144"/>
  <c r="F342" i="144" s="1"/>
  <c r="G45" i="144" s="1"/>
  <c r="F26" i="128"/>
  <c r="F76" i="128" s="1"/>
  <c r="D15" i="197" s="1"/>
  <c r="D44" i="197" s="1"/>
  <c r="D58" i="197" s="1"/>
  <c r="D99" i="197" s="1"/>
  <c r="F326" i="144"/>
  <c r="F363" i="144" s="1"/>
  <c r="G66" i="144" s="1"/>
  <c r="F310" i="144"/>
  <c r="F347" i="144" s="1"/>
  <c r="G50" i="144" s="1"/>
  <c r="I45" i="212" l="1"/>
  <c r="J99" i="95" s="1"/>
  <c r="C99" i="95"/>
  <c r="D124" i="95" s="1"/>
  <c r="G100" i="143"/>
  <c r="G202" i="143" s="1"/>
  <c r="G135" i="146"/>
  <c r="G237" i="146" s="1"/>
  <c r="G271" i="146" s="1"/>
  <c r="F95" i="86"/>
  <c r="F163" i="86" s="1"/>
  <c r="G96" i="143"/>
  <c r="G198" i="143" s="1"/>
  <c r="F189" i="136"/>
  <c r="F190" i="136" s="1"/>
  <c r="C94" i="95"/>
  <c r="D119" i="95" s="1"/>
  <c r="I40" i="212"/>
  <c r="J94" i="95" s="1"/>
  <c r="C100" i="95"/>
  <c r="D125" i="95" s="1"/>
  <c r="I46" i="212"/>
  <c r="J100" i="95" s="1"/>
  <c r="G96" i="147"/>
  <c r="G130" i="147" s="1"/>
  <c r="G38" i="212"/>
  <c r="D26" i="287" s="1"/>
  <c r="I26" i="287" s="1"/>
  <c r="G37" i="212"/>
  <c r="D25" i="287" s="1"/>
  <c r="I25" i="287" s="1"/>
  <c r="G41" i="212"/>
  <c r="D29" i="287" s="1"/>
  <c r="I29" i="287" s="1"/>
  <c r="G39" i="212"/>
  <c r="D27" i="287" s="1"/>
  <c r="I27" i="287" s="1"/>
  <c r="G85" i="147"/>
  <c r="G119" i="147" s="1"/>
  <c r="G95" i="147"/>
  <c r="G163" i="147" s="1"/>
  <c r="E38" i="95"/>
  <c r="E63" i="95" s="1"/>
  <c r="E26" i="287"/>
  <c r="J26" i="287" s="1"/>
  <c r="E90" i="102"/>
  <c r="E24" i="287"/>
  <c r="J24" i="287" s="1"/>
  <c r="G84" i="151"/>
  <c r="G152" i="151" s="1"/>
  <c r="G182" i="146"/>
  <c r="G202" i="146"/>
  <c r="G114" i="146"/>
  <c r="G134" i="146"/>
  <c r="F189" i="134"/>
  <c r="F190" i="134" s="1"/>
  <c r="G101" i="151"/>
  <c r="G203" i="151" s="1"/>
  <c r="G166" i="146"/>
  <c r="F189" i="135"/>
  <c r="F190" i="135" s="1"/>
  <c r="G186" i="146"/>
  <c r="G188" i="146"/>
  <c r="G152" i="146"/>
  <c r="G120" i="146"/>
  <c r="G132" i="146"/>
  <c r="E36" i="95"/>
  <c r="E61" i="95" s="1"/>
  <c r="G79" i="147"/>
  <c r="G113" i="147" s="1"/>
  <c r="E92" i="102"/>
  <c r="E66" i="102"/>
  <c r="F137" i="134"/>
  <c r="F138" i="134" s="1"/>
  <c r="J21" i="208"/>
  <c r="F155" i="139"/>
  <c r="F156" i="139" s="1"/>
  <c r="F155" i="135"/>
  <c r="F137" i="135"/>
  <c r="F138" i="135" s="1"/>
  <c r="G198" i="146"/>
  <c r="G130" i="146"/>
  <c r="F189" i="137"/>
  <c r="F190" i="137" s="1"/>
  <c r="F171" i="134"/>
  <c r="F172" i="134" s="1"/>
  <c r="F171" i="135"/>
  <c r="F172" i="135" s="1"/>
  <c r="G97" i="144"/>
  <c r="G199" i="144" s="1"/>
  <c r="G117" i="146"/>
  <c r="F97" i="86"/>
  <c r="F165" i="86" s="1"/>
  <c r="F155" i="137"/>
  <c r="F156" i="137" s="1"/>
  <c r="G151" i="146"/>
  <c r="F371" i="145"/>
  <c r="G82" i="151"/>
  <c r="G116" i="151" s="1"/>
  <c r="F155" i="136"/>
  <c r="F156" i="136" s="1"/>
  <c r="F137" i="137"/>
  <c r="F138" i="137" s="1"/>
  <c r="F214" i="137"/>
  <c r="F248" i="137" s="1"/>
  <c r="G82" i="143"/>
  <c r="G150" i="143" s="1"/>
  <c r="G102" i="147"/>
  <c r="G170" i="147" s="1"/>
  <c r="F189" i="139"/>
  <c r="F190" i="139" s="1"/>
  <c r="F214" i="135"/>
  <c r="F248" i="135" s="1"/>
  <c r="G99" i="147"/>
  <c r="G167" i="147" s="1"/>
  <c r="G82" i="147"/>
  <c r="G150" i="147" s="1"/>
  <c r="G80" i="143"/>
  <c r="G182" i="143" s="1"/>
  <c r="G101" i="143"/>
  <c r="G203" i="143" s="1"/>
  <c r="F155" i="134"/>
  <c r="G81" i="151"/>
  <c r="G183" i="151" s="1"/>
  <c r="F171" i="137"/>
  <c r="F172" i="137" s="1"/>
  <c r="G98" i="147"/>
  <c r="G132" i="147" s="1"/>
  <c r="G98" i="151"/>
  <c r="G200" i="151" s="1"/>
  <c r="G99" i="151"/>
  <c r="G201" i="151" s="1"/>
  <c r="F214" i="139"/>
  <c r="F248" i="139" s="1"/>
  <c r="G79" i="151"/>
  <c r="G147" i="151" s="1"/>
  <c r="G86" i="151"/>
  <c r="G188" i="151" s="1"/>
  <c r="F330" i="143"/>
  <c r="J22" i="208"/>
  <c r="F214" i="134"/>
  <c r="F248" i="134" s="1"/>
  <c r="F46" i="86"/>
  <c r="K557" i="217"/>
  <c r="F102" i="86"/>
  <c r="F213" i="137"/>
  <c r="F121" i="137"/>
  <c r="G80" i="151"/>
  <c r="G85" i="151"/>
  <c r="G96" i="151"/>
  <c r="G102" i="151"/>
  <c r="G97" i="151"/>
  <c r="C113" i="190"/>
  <c r="C114" i="190"/>
  <c r="C116" i="190" s="1"/>
  <c r="G147" i="146"/>
  <c r="G113" i="146"/>
  <c r="G181" i="146"/>
  <c r="F371" i="142"/>
  <c r="F296" i="142"/>
  <c r="F156" i="138"/>
  <c r="F280" i="138"/>
  <c r="F20" i="131" s="1"/>
  <c r="J24" i="208"/>
  <c r="G165" i="146"/>
  <c r="G199" i="146"/>
  <c r="G131" i="146"/>
  <c r="D107" i="199"/>
  <c r="D148" i="199"/>
  <c r="D141" i="199"/>
  <c r="D153" i="199" s="1"/>
  <c r="G183" i="143"/>
  <c r="G115" i="143"/>
  <c r="G149" i="143"/>
  <c r="G98" i="143"/>
  <c r="G59" i="143"/>
  <c r="G93" i="143" s="1"/>
  <c r="F366" i="143"/>
  <c r="F213" i="134"/>
  <c r="F121" i="134"/>
  <c r="F230" i="134"/>
  <c r="F264" i="134" s="1"/>
  <c r="G120" i="147"/>
  <c r="G188" i="147"/>
  <c r="G154" i="147"/>
  <c r="G43" i="147"/>
  <c r="G77" i="147" s="1"/>
  <c r="F350" i="147"/>
  <c r="G97" i="147"/>
  <c r="G84" i="147"/>
  <c r="F281" i="138"/>
  <c r="F20" i="133" s="1"/>
  <c r="F230" i="135"/>
  <c r="F264" i="135" s="1"/>
  <c r="E39" i="95"/>
  <c r="E64" i="95" s="1"/>
  <c r="E93" i="102"/>
  <c r="F282" i="138"/>
  <c r="F20" i="132" s="1"/>
  <c r="F122" i="138"/>
  <c r="F137" i="139"/>
  <c r="F138" i="139" s="1"/>
  <c r="E340" i="86"/>
  <c r="E313" i="86"/>
  <c r="F45" i="86"/>
  <c r="K556" i="217"/>
  <c r="F96" i="86"/>
  <c r="D40" i="128"/>
  <c r="E65" i="128"/>
  <c r="C15" i="186" s="1"/>
  <c r="C44" i="186" s="1"/>
  <c r="C58" i="186" s="1"/>
  <c r="C99" i="186" s="1"/>
  <c r="G187" i="146"/>
  <c r="G119" i="146"/>
  <c r="G153" i="146"/>
  <c r="E91" i="102"/>
  <c r="E78" i="287" s="1"/>
  <c r="E37" i="95"/>
  <c r="E62" i="95" s="1"/>
  <c r="F330" i="151"/>
  <c r="G95" i="151"/>
  <c r="F314" i="151"/>
  <c r="F332" i="151"/>
  <c r="F333" i="151" s="1"/>
  <c r="F230" i="136"/>
  <c r="F264" i="136" s="1"/>
  <c r="F121" i="136"/>
  <c r="F213" i="136"/>
  <c r="G145" i="146"/>
  <c r="G179" i="146"/>
  <c r="G111" i="146"/>
  <c r="C115" i="191"/>
  <c r="C117" i="191" s="1"/>
  <c r="C119" i="191" s="1"/>
  <c r="C118" i="191"/>
  <c r="G170" i="146"/>
  <c r="G136" i="146"/>
  <c r="G204" i="146"/>
  <c r="G95" i="143"/>
  <c r="G83" i="143"/>
  <c r="F329" i="162"/>
  <c r="F306" i="162"/>
  <c r="F343" i="162" s="1"/>
  <c r="G46" i="162" s="1"/>
  <c r="F323" i="162"/>
  <c r="F360" i="162" s="1"/>
  <c r="G63" i="162" s="1"/>
  <c r="F304" i="162"/>
  <c r="F341" i="162" s="1"/>
  <c r="G44" i="162" s="1"/>
  <c r="F24" i="128"/>
  <c r="F74" i="128" s="1"/>
  <c r="D15" i="195" s="1"/>
  <c r="D44" i="195" s="1"/>
  <c r="D58" i="195" s="1"/>
  <c r="D99" i="195" s="1"/>
  <c r="F311" i="162"/>
  <c r="F348" i="162" s="1"/>
  <c r="G51" i="162" s="1"/>
  <c r="F325" i="162"/>
  <c r="F362" i="162" s="1"/>
  <c r="G65" i="162" s="1"/>
  <c r="F328" i="162"/>
  <c r="F365" i="162" s="1"/>
  <c r="G68" i="162" s="1"/>
  <c r="F309" i="162"/>
  <c r="F346" i="162" s="1"/>
  <c r="G49" i="162" s="1"/>
  <c r="F319" i="162"/>
  <c r="F356" i="162" s="1"/>
  <c r="F331" i="162"/>
  <c r="F307" i="162"/>
  <c r="F344" i="162" s="1"/>
  <c r="G47" i="162" s="1"/>
  <c r="F321" i="162"/>
  <c r="F358" i="162" s="1"/>
  <c r="G61" i="162" s="1"/>
  <c r="F324" i="162"/>
  <c r="F361" i="162" s="1"/>
  <c r="G64" i="162" s="1"/>
  <c r="F305" i="162"/>
  <c r="F342" i="162" s="1"/>
  <c r="G45" i="162" s="1"/>
  <c r="F312" i="162"/>
  <c r="F349" i="162" s="1"/>
  <c r="G52" i="162" s="1"/>
  <c r="F326" i="162"/>
  <c r="F363" i="162" s="1"/>
  <c r="G66" i="162" s="1"/>
  <c r="F303" i="162"/>
  <c r="F340" i="162" s="1"/>
  <c r="F310" i="162"/>
  <c r="F347" i="162" s="1"/>
  <c r="G50" i="162" s="1"/>
  <c r="F320" i="162"/>
  <c r="F357" i="162" s="1"/>
  <c r="G60" i="162" s="1"/>
  <c r="F327" i="162"/>
  <c r="F364" i="162" s="1"/>
  <c r="G67" i="162" s="1"/>
  <c r="F308" i="162"/>
  <c r="F345" i="162" s="1"/>
  <c r="G48" i="162" s="1"/>
  <c r="F322" i="162"/>
  <c r="F359" i="162" s="1"/>
  <c r="G62" i="162" s="1"/>
  <c r="F313" i="162"/>
  <c r="G202" i="147"/>
  <c r="G168" i="147"/>
  <c r="G134" i="147"/>
  <c r="F332" i="147"/>
  <c r="F333" i="147" s="1"/>
  <c r="F314" i="147"/>
  <c r="D106" i="200"/>
  <c r="D29" i="207" s="1"/>
  <c r="D30" i="209" s="1"/>
  <c r="D262" i="209" s="1"/>
  <c r="D31" i="210" s="1"/>
  <c r="D70" i="211" s="1"/>
  <c r="D270" i="211" s="1"/>
  <c r="D105" i="200"/>
  <c r="D29" i="205" s="1"/>
  <c r="D104" i="200"/>
  <c r="F229" i="136"/>
  <c r="F205" i="136"/>
  <c r="F206" i="136" s="1"/>
  <c r="F229" i="139"/>
  <c r="F205" i="139"/>
  <c r="F206" i="139" s="1"/>
  <c r="F296" i="150"/>
  <c r="F371" i="150"/>
  <c r="F50" i="86"/>
  <c r="K561" i="217"/>
  <c r="E356" i="86"/>
  <c r="E329" i="86"/>
  <c r="E330" i="86" s="1"/>
  <c r="F52" i="86"/>
  <c r="K563" i="217"/>
  <c r="F49" i="86"/>
  <c r="K560" i="217"/>
  <c r="K555" i="217"/>
  <c r="F44" i="86"/>
  <c r="G195" i="146"/>
  <c r="G127" i="146"/>
  <c r="G161" i="146"/>
  <c r="F121" i="135"/>
  <c r="F213" i="135"/>
  <c r="F121" i="139"/>
  <c r="F213" i="139"/>
  <c r="G100" i="151"/>
  <c r="F366" i="151"/>
  <c r="G59" i="151"/>
  <c r="G93" i="151" s="1"/>
  <c r="G43" i="151"/>
  <c r="G77" i="151" s="1"/>
  <c r="F350" i="151"/>
  <c r="D105" i="204"/>
  <c r="D33" i="205" s="1"/>
  <c r="D106" i="204"/>
  <c r="D33" i="207" s="1"/>
  <c r="D104" i="204"/>
  <c r="F230" i="139"/>
  <c r="F264" i="139" s="1"/>
  <c r="J26" i="208"/>
  <c r="F229" i="137"/>
  <c r="F205" i="137"/>
  <c r="F206" i="137" s="1"/>
  <c r="F368" i="146"/>
  <c r="F370" i="146" s="1"/>
  <c r="G53" i="146"/>
  <c r="F351" i="146"/>
  <c r="E41" i="95"/>
  <c r="E66" i="95" s="1"/>
  <c r="E95" i="102"/>
  <c r="F205" i="135"/>
  <c r="F206" i="135" s="1"/>
  <c r="F229" i="135"/>
  <c r="F230" i="137"/>
  <c r="F264" i="137" s="1"/>
  <c r="G149" i="146"/>
  <c r="G183" i="146"/>
  <c r="G115" i="146"/>
  <c r="G97" i="143"/>
  <c r="G187" i="143"/>
  <c r="G119" i="143"/>
  <c r="G153" i="143"/>
  <c r="G84" i="143"/>
  <c r="G86" i="143"/>
  <c r="G43" i="143"/>
  <c r="G77" i="143" s="1"/>
  <c r="F350" i="143"/>
  <c r="G102" i="143"/>
  <c r="F366" i="147"/>
  <c r="G59" i="147"/>
  <c r="G93" i="147" s="1"/>
  <c r="G149" i="147"/>
  <c r="G115" i="147"/>
  <c r="G183" i="147"/>
  <c r="G80" i="147"/>
  <c r="G101" i="147"/>
  <c r="C113" i="188"/>
  <c r="C114" i="188"/>
  <c r="C116" i="188" s="1"/>
  <c r="F171" i="136"/>
  <c r="F172" i="136" s="1"/>
  <c r="F171" i="139"/>
  <c r="F172" i="139" s="1"/>
  <c r="K562" i="217"/>
  <c r="F51" i="86"/>
  <c r="F133" i="86"/>
  <c r="F167" i="86"/>
  <c r="F201" i="86"/>
  <c r="F101" i="86"/>
  <c r="F100" i="86"/>
  <c r="K559" i="217"/>
  <c r="F48" i="86"/>
  <c r="F47" i="86"/>
  <c r="K558" i="217"/>
  <c r="F98" i="86"/>
  <c r="F367" i="146"/>
  <c r="G69" i="146"/>
  <c r="G70" i="146" s="1"/>
  <c r="C114" i="192"/>
  <c r="C116" i="192" s="1"/>
  <c r="C113" i="192"/>
  <c r="G83" i="151"/>
  <c r="F239" i="138"/>
  <c r="F240" i="138" s="1"/>
  <c r="F263" i="138"/>
  <c r="F273" i="138" s="1"/>
  <c r="F274" i="138" s="1"/>
  <c r="C113" i="187"/>
  <c r="C114" i="187"/>
  <c r="C116" i="187" s="1"/>
  <c r="G167" i="146"/>
  <c r="G201" i="146"/>
  <c r="G133" i="146"/>
  <c r="G184" i="146"/>
  <c r="G150" i="146"/>
  <c r="G116" i="146"/>
  <c r="F205" i="134"/>
  <c r="F206" i="134" s="1"/>
  <c r="F229" i="134"/>
  <c r="F371" i="149"/>
  <c r="F296" i="149"/>
  <c r="F214" i="136"/>
  <c r="F248" i="136" s="1"/>
  <c r="C113" i="189"/>
  <c r="C114" i="189"/>
  <c r="C116" i="189" s="1"/>
  <c r="D149" i="199"/>
  <c r="D142" i="199"/>
  <c r="D154" i="199" s="1"/>
  <c r="D28" i="205" s="1"/>
  <c r="F314" i="143"/>
  <c r="F332" i="143"/>
  <c r="F333" i="143" s="1"/>
  <c r="D105" i="196"/>
  <c r="D106" i="196"/>
  <c r="D150" i="196" s="1"/>
  <c r="D104" i="196"/>
  <c r="G79" i="143"/>
  <c r="G134" i="143"/>
  <c r="G99" i="143"/>
  <c r="G83" i="147"/>
  <c r="F330" i="147"/>
  <c r="J23" i="208"/>
  <c r="G78" i="146"/>
  <c r="G197" i="146"/>
  <c r="G129" i="146"/>
  <c r="G163" i="146"/>
  <c r="G94" i="146"/>
  <c r="G103" i="146" s="1"/>
  <c r="G104" i="146" s="1"/>
  <c r="F223" i="138"/>
  <c r="F247" i="138"/>
  <c r="F257" i="138" s="1"/>
  <c r="F258" i="138" s="1"/>
  <c r="F137" i="136"/>
  <c r="F138" i="136" s="1"/>
  <c r="G79" i="144"/>
  <c r="G113" i="144" s="1"/>
  <c r="F371" i="148"/>
  <c r="F296" i="148"/>
  <c r="G99" i="144"/>
  <c r="G201" i="144" s="1"/>
  <c r="F322" i="145"/>
  <c r="F359" i="145" s="1"/>
  <c r="G62" i="145" s="1"/>
  <c r="F329" i="145"/>
  <c r="F306" i="145"/>
  <c r="F343" i="145" s="1"/>
  <c r="G46" i="145" s="1"/>
  <c r="F313" i="145"/>
  <c r="F323" i="145"/>
  <c r="F360" i="145" s="1"/>
  <c r="G63" i="145" s="1"/>
  <c r="F304" i="145"/>
  <c r="F341" i="145" s="1"/>
  <c r="G44" i="145" s="1"/>
  <c r="F303" i="145"/>
  <c r="F27" i="128"/>
  <c r="F77" i="128" s="1"/>
  <c r="D15" i="198" s="1"/>
  <c r="D44" i="198" s="1"/>
  <c r="D58" i="198" s="1"/>
  <c r="D99" i="198" s="1"/>
  <c r="F311" i="145"/>
  <c r="F348" i="145" s="1"/>
  <c r="G51" i="145" s="1"/>
  <c r="F325" i="145"/>
  <c r="F362" i="145" s="1"/>
  <c r="G65" i="145" s="1"/>
  <c r="F328" i="145"/>
  <c r="F365" i="145" s="1"/>
  <c r="G68" i="145" s="1"/>
  <c r="F309" i="145"/>
  <c r="F346" i="145" s="1"/>
  <c r="G49" i="145" s="1"/>
  <c r="F319" i="145"/>
  <c r="F320" i="145"/>
  <c r="F357" i="145" s="1"/>
  <c r="G60" i="145" s="1"/>
  <c r="F331" i="145"/>
  <c r="F307" i="145"/>
  <c r="F344" i="145" s="1"/>
  <c r="G47" i="145" s="1"/>
  <c r="F321" i="145"/>
  <c r="F358" i="145" s="1"/>
  <c r="G61" i="145" s="1"/>
  <c r="F324" i="145"/>
  <c r="F361" i="145" s="1"/>
  <c r="G64" i="145" s="1"/>
  <c r="F305" i="145"/>
  <c r="F342" i="145" s="1"/>
  <c r="G45" i="145" s="1"/>
  <c r="F312" i="145"/>
  <c r="F349" i="145" s="1"/>
  <c r="G52" i="145" s="1"/>
  <c r="F326" i="145"/>
  <c r="F363" i="145" s="1"/>
  <c r="G66" i="145" s="1"/>
  <c r="F310" i="145"/>
  <c r="F347" i="145" s="1"/>
  <c r="G50" i="145" s="1"/>
  <c r="F308" i="145"/>
  <c r="F345" i="145" s="1"/>
  <c r="G48" i="145" s="1"/>
  <c r="F327" i="145"/>
  <c r="F364" i="145" s="1"/>
  <c r="G67" i="145" s="1"/>
  <c r="F332" i="144"/>
  <c r="F333" i="144" s="1"/>
  <c r="G101" i="144"/>
  <c r="G203" i="144" s="1"/>
  <c r="F296" i="141"/>
  <c r="F371" i="141"/>
  <c r="G98" i="144"/>
  <c r="G166" i="144" s="1"/>
  <c r="G83" i="144"/>
  <c r="G185" i="144" s="1"/>
  <c r="G86" i="144"/>
  <c r="G120" i="144" s="1"/>
  <c r="G167" i="144"/>
  <c r="G84" i="144"/>
  <c r="F356" i="144"/>
  <c r="F330" i="144"/>
  <c r="G85" i="144"/>
  <c r="F340" i="144"/>
  <c r="F314" i="144"/>
  <c r="G100" i="144"/>
  <c r="G95" i="144"/>
  <c r="G96" i="144"/>
  <c r="G80" i="144"/>
  <c r="D104" i="197"/>
  <c r="D106" i="197"/>
  <c r="D150" i="197" s="1"/>
  <c r="D105" i="197"/>
  <c r="G81" i="144"/>
  <c r="G102" i="144"/>
  <c r="G82" i="144"/>
  <c r="G168" i="143" l="1"/>
  <c r="G101" i="162"/>
  <c r="F197" i="86"/>
  <c r="F129" i="86"/>
  <c r="G164" i="143"/>
  <c r="G130" i="143"/>
  <c r="C91" i="95"/>
  <c r="D116" i="95" s="1"/>
  <c r="G164" i="147"/>
  <c r="C95" i="95"/>
  <c r="D120" i="95" s="1"/>
  <c r="I41" i="212"/>
  <c r="J95" i="95" s="1"/>
  <c r="G198" i="147"/>
  <c r="I38" i="212"/>
  <c r="J92" i="95" s="1"/>
  <c r="C92" i="95"/>
  <c r="D117" i="95" s="1"/>
  <c r="G169" i="151"/>
  <c r="I37" i="212"/>
  <c r="J91" i="95" s="1"/>
  <c r="G135" i="151"/>
  <c r="G187" i="147"/>
  <c r="G153" i="147"/>
  <c r="I36" i="212"/>
  <c r="J90" i="95" s="1"/>
  <c r="C90" i="95"/>
  <c r="D115" i="95" s="1"/>
  <c r="I39" i="212"/>
  <c r="J93" i="95" s="1"/>
  <c r="C93" i="95"/>
  <c r="D118" i="95" s="1"/>
  <c r="G129" i="147"/>
  <c r="G197" i="147"/>
  <c r="G118" i="151"/>
  <c r="G186" i="151"/>
  <c r="G236" i="146"/>
  <c r="G270" i="146" s="1"/>
  <c r="G133" i="151"/>
  <c r="G184" i="147"/>
  <c r="G220" i="146"/>
  <c r="G254" i="146" s="1"/>
  <c r="G216" i="146"/>
  <c r="G250" i="146" s="1"/>
  <c r="G167" i="151"/>
  <c r="G181" i="147"/>
  <c r="G165" i="144"/>
  <c r="G147" i="147"/>
  <c r="G114" i="143"/>
  <c r="G131" i="144"/>
  <c r="G149" i="151"/>
  <c r="G148" i="143"/>
  <c r="G97" i="145"/>
  <c r="G131" i="145" s="1"/>
  <c r="F281" i="139"/>
  <c r="F21" i="133" s="1"/>
  <c r="G232" i="146"/>
  <c r="G266" i="146" s="1"/>
  <c r="G222" i="146"/>
  <c r="G256" i="146" s="1"/>
  <c r="G200" i="147"/>
  <c r="F280" i="137"/>
  <c r="F19" i="131" s="1"/>
  <c r="G219" i="146"/>
  <c r="G253" i="146" s="1"/>
  <c r="F280" i="135"/>
  <c r="F17" i="131" s="1"/>
  <c r="G234" i="146"/>
  <c r="G268" i="146" s="1"/>
  <c r="G166" i="147"/>
  <c r="F156" i="135"/>
  <c r="G135" i="143"/>
  <c r="G169" i="143"/>
  <c r="F281" i="136"/>
  <c r="F18" i="133" s="1"/>
  <c r="G150" i="151"/>
  <c r="M525" i="217"/>
  <c r="F280" i="134"/>
  <c r="F16" i="131" s="1"/>
  <c r="F281" i="135"/>
  <c r="F17" i="133" s="1"/>
  <c r="F131" i="86"/>
  <c r="F81" i="86"/>
  <c r="F115" i="86" s="1"/>
  <c r="G86" i="162"/>
  <c r="G188" i="162" s="1"/>
  <c r="G81" i="162"/>
  <c r="G149" i="162" s="1"/>
  <c r="G184" i="143"/>
  <c r="G94" i="151"/>
  <c r="G196" i="151" s="1"/>
  <c r="F199" i="86"/>
  <c r="G166" i="151"/>
  <c r="G136" i="147"/>
  <c r="G116" i="147"/>
  <c r="G154" i="151"/>
  <c r="G204" i="147"/>
  <c r="F84" i="86"/>
  <c r="F186" i="86" s="1"/>
  <c r="G117" i="144"/>
  <c r="G116" i="143"/>
  <c r="G184" i="151"/>
  <c r="G132" i="151"/>
  <c r="G201" i="147"/>
  <c r="G98" i="162"/>
  <c r="G200" i="162" s="1"/>
  <c r="G113" i="151"/>
  <c r="G133" i="147"/>
  <c r="F156" i="134"/>
  <c r="G100" i="162"/>
  <c r="G134" i="162" s="1"/>
  <c r="G83" i="162"/>
  <c r="G151" i="162" s="1"/>
  <c r="G222" i="147"/>
  <c r="G256" i="147" s="1"/>
  <c r="G120" i="151"/>
  <c r="F85" i="86"/>
  <c r="F187" i="86" s="1"/>
  <c r="G94" i="143"/>
  <c r="G196" i="143" s="1"/>
  <c r="G181" i="151"/>
  <c r="G115" i="151"/>
  <c r="G78" i="147"/>
  <c r="G146" i="147" s="1"/>
  <c r="D155" i="199"/>
  <c r="D172" i="199" s="1"/>
  <c r="D28" i="207" s="1"/>
  <c r="G215" i="146"/>
  <c r="G249" i="146" s="1"/>
  <c r="G147" i="144"/>
  <c r="G181" i="144"/>
  <c r="G217" i="146"/>
  <c r="G251" i="146" s="1"/>
  <c r="G98" i="145"/>
  <c r="G200" i="145" s="1"/>
  <c r="G231" i="146"/>
  <c r="G265" i="146" s="1"/>
  <c r="G238" i="146"/>
  <c r="G272" i="146" s="1"/>
  <c r="G133" i="144"/>
  <c r="G235" i="144" s="1"/>
  <c r="G269" i="144" s="1"/>
  <c r="G185" i="147"/>
  <c r="G117" i="147"/>
  <c r="G151" i="147"/>
  <c r="D107" i="196"/>
  <c r="D148" i="196"/>
  <c r="D141" i="196"/>
  <c r="D153" i="196" s="1"/>
  <c r="C118" i="187"/>
  <c r="C115" i="187"/>
  <c r="C117" i="187" s="1"/>
  <c r="C119" i="187" s="1"/>
  <c r="G151" i="151"/>
  <c r="G185" i="151"/>
  <c r="G117" i="151"/>
  <c r="F166" i="86"/>
  <c r="F200" i="86"/>
  <c r="F132" i="86"/>
  <c r="F235" i="86"/>
  <c r="F269" i="86" s="1"/>
  <c r="F367" i="147"/>
  <c r="G69" i="147"/>
  <c r="G70" i="147" s="1"/>
  <c r="F281" i="134"/>
  <c r="F16" i="133" s="1"/>
  <c r="G111" i="143"/>
  <c r="G145" i="143"/>
  <c r="G179" i="143"/>
  <c r="G221" i="143"/>
  <c r="G255" i="143" s="1"/>
  <c r="G290" i="146"/>
  <c r="G54" i="146"/>
  <c r="F367" i="151"/>
  <c r="G69" i="151"/>
  <c r="G70" i="151" s="1"/>
  <c r="G168" i="151"/>
  <c r="G134" i="151"/>
  <c r="G202" i="151"/>
  <c r="F223" i="135"/>
  <c r="F247" i="135"/>
  <c r="F257" i="135" s="1"/>
  <c r="F258" i="135" s="1"/>
  <c r="M527" i="217"/>
  <c r="D107" i="200"/>
  <c r="D112" i="200" s="1"/>
  <c r="D29" i="206"/>
  <c r="E88" i="208" s="1"/>
  <c r="G96" i="162"/>
  <c r="G84" i="162"/>
  <c r="G79" i="162"/>
  <c r="G99" i="162"/>
  <c r="G97" i="162"/>
  <c r="G163" i="143"/>
  <c r="G197" i="143"/>
  <c r="G129" i="143"/>
  <c r="E314" i="86"/>
  <c r="E332" i="86"/>
  <c r="E333" i="86" s="1"/>
  <c r="F282" i="134"/>
  <c r="F16" i="132" s="1"/>
  <c r="F122" i="134"/>
  <c r="G132" i="143"/>
  <c r="G166" i="143"/>
  <c r="G200" i="143"/>
  <c r="G217" i="143"/>
  <c r="G251" i="143" s="1"/>
  <c r="D151" i="199"/>
  <c r="D112" i="199"/>
  <c r="F331" i="142"/>
  <c r="F313" i="142"/>
  <c r="F303" i="142"/>
  <c r="F340" i="142" s="1"/>
  <c r="G43" i="142" s="1"/>
  <c r="F308" i="142"/>
  <c r="F345" i="142" s="1"/>
  <c r="G48" i="142" s="1"/>
  <c r="F320" i="142"/>
  <c r="F357" i="142" s="1"/>
  <c r="G60" i="142" s="1"/>
  <c r="F325" i="142"/>
  <c r="F362" i="142" s="1"/>
  <c r="G65" i="142" s="1"/>
  <c r="F307" i="142"/>
  <c r="F344" i="142" s="1"/>
  <c r="G47" i="142" s="1"/>
  <c r="F23" i="128"/>
  <c r="F73" i="128" s="1"/>
  <c r="D15" i="194" s="1"/>
  <c r="D44" i="194" s="1"/>
  <c r="D58" i="194" s="1"/>
  <c r="D99" i="194" s="1"/>
  <c r="F310" i="142"/>
  <c r="F347" i="142" s="1"/>
  <c r="G50" i="142" s="1"/>
  <c r="F322" i="142"/>
  <c r="F359" i="142" s="1"/>
  <c r="G62" i="142" s="1"/>
  <c r="F323" i="142"/>
  <c r="F360" i="142" s="1"/>
  <c r="G63" i="142" s="1"/>
  <c r="F305" i="142"/>
  <c r="F342" i="142" s="1"/>
  <c r="G45" i="142" s="1"/>
  <c r="F321" i="142"/>
  <c r="F358" i="142" s="1"/>
  <c r="G61" i="142" s="1"/>
  <c r="G95" i="142" s="1"/>
  <c r="G197" i="142" s="1"/>
  <c r="F312" i="142"/>
  <c r="F349" i="142" s="1"/>
  <c r="G52" i="142" s="1"/>
  <c r="F324" i="142"/>
  <c r="F361" i="142" s="1"/>
  <c r="G64" i="142" s="1"/>
  <c r="F329" i="142"/>
  <c r="F304" i="142"/>
  <c r="F341" i="142" s="1"/>
  <c r="G44" i="142" s="1"/>
  <c r="F309" i="142"/>
  <c r="F346" i="142" s="1"/>
  <c r="G49" i="142" s="1"/>
  <c r="F319" i="142"/>
  <c r="F356" i="142" s="1"/>
  <c r="G59" i="142" s="1"/>
  <c r="F328" i="142"/>
  <c r="F365" i="142" s="1"/>
  <c r="G68" i="142" s="1"/>
  <c r="F326" i="142"/>
  <c r="F363" i="142" s="1"/>
  <c r="G66" i="142" s="1"/>
  <c r="F327" i="142"/>
  <c r="F364" i="142" s="1"/>
  <c r="G67" i="142" s="1"/>
  <c r="F306" i="142"/>
  <c r="F343" i="142" s="1"/>
  <c r="G46" i="142" s="1"/>
  <c r="F311" i="142"/>
  <c r="F348" i="142" s="1"/>
  <c r="G51" i="142" s="1"/>
  <c r="C115" i="190"/>
  <c r="C117" i="190" s="1"/>
  <c r="C119" i="190" s="1"/>
  <c r="C118" i="190"/>
  <c r="G187" i="151"/>
  <c r="G119" i="151"/>
  <c r="G153" i="151"/>
  <c r="F223" i="137"/>
  <c r="F247" i="137"/>
  <c r="F257" i="137" s="1"/>
  <c r="F258" i="137" s="1"/>
  <c r="F80" i="86"/>
  <c r="G94" i="147"/>
  <c r="G236" i="143"/>
  <c r="G270" i="143" s="1"/>
  <c r="F304" i="149"/>
  <c r="F341" i="149" s="1"/>
  <c r="G44" i="149" s="1"/>
  <c r="F309" i="149"/>
  <c r="F346" i="149" s="1"/>
  <c r="G49" i="149" s="1"/>
  <c r="F319" i="149"/>
  <c r="F356" i="149" s="1"/>
  <c r="F324" i="149"/>
  <c r="F361" i="149" s="1"/>
  <c r="G64" i="149" s="1"/>
  <c r="F31" i="128"/>
  <c r="F81" i="128" s="1"/>
  <c r="D15" i="202" s="1"/>
  <c r="D44" i="202" s="1"/>
  <c r="D58" i="202" s="1"/>
  <c r="D99" i="202" s="1"/>
  <c r="F310" i="149"/>
  <c r="F347" i="149" s="1"/>
  <c r="G50" i="149" s="1"/>
  <c r="F311" i="149"/>
  <c r="F348" i="149" s="1"/>
  <c r="G51" i="149" s="1"/>
  <c r="F327" i="149"/>
  <c r="F364" i="149" s="1"/>
  <c r="G67" i="149" s="1"/>
  <c r="F331" i="149"/>
  <c r="F305" i="149"/>
  <c r="F342" i="149" s="1"/>
  <c r="G45" i="149" s="1"/>
  <c r="F312" i="149"/>
  <c r="F349" i="149" s="1"/>
  <c r="G52" i="149" s="1"/>
  <c r="F320" i="149"/>
  <c r="F357" i="149" s="1"/>
  <c r="G60" i="149" s="1"/>
  <c r="F325" i="149"/>
  <c r="F362" i="149" s="1"/>
  <c r="G65" i="149" s="1"/>
  <c r="F322" i="149"/>
  <c r="F359" i="149" s="1"/>
  <c r="G62" i="149" s="1"/>
  <c r="F307" i="149"/>
  <c r="F344" i="149" s="1"/>
  <c r="G47" i="149" s="1"/>
  <c r="F308" i="149"/>
  <c r="F345" i="149" s="1"/>
  <c r="G48" i="149" s="1"/>
  <c r="F326" i="149"/>
  <c r="F363" i="149" s="1"/>
  <c r="G66" i="149" s="1"/>
  <c r="F329" i="149"/>
  <c r="F323" i="149"/>
  <c r="F360" i="149" s="1"/>
  <c r="G63" i="149" s="1"/>
  <c r="F328" i="149"/>
  <c r="F365" i="149" s="1"/>
  <c r="G68" i="149" s="1"/>
  <c r="G102" i="149" s="1"/>
  <c r="F313" i="149"/>
  <c r="F321" i="149"/>
  <c r="F358" i="149" s="1"/>
  <c r="G61" i="149" s="1"/>
  <c r="F306" i="149"/>
  <c r="F343" i="149" s="1"/>
  <c r="G46" i="149" s="1"/>
  <c r="F303" i="149"/>
  <c r="F340" i="149" s="1"/>
  <c r="G218" i="146"/>
  <c r="G252" i="146" s="1"/>
  <c r="G235" i="146"/>
  <c r="G269" i="146" s="1"/>
  <c r="M526" i="217"/>
  <c r="F202" i="86"/>
  <c r="F134" i="86"/>
  <c r="F168" i="86"/>
  <c r="C118" i="188"/>
  <c r="C115" i="188"/>
  <c r="C117" i="188" s="1"/>
  <c r="C119" i="188" s="1"/>
  <c r="G217" i="147"/>
  <c r="G251" i="147" s="1"/>
  <c r="G188" i="143"/>
  <c r="G120" i="143"/>
  <c r="G154" i="143"/>
  <c r="G53" i="151"/>
  <c r="F368" i="151"/>
  <c r="F370" i="151" s="1"/>
  <c r="F351" i="151"/>
  <c r="F122" i="135"/>
  <c r="F282" i="135"/>
  <c r="F17" i="132" s="1"/>
  <c r="G229" i="146"/>
  <c r="E366" i="86"/>
  <c r="F59" i="86"/>
  <c r="F313" i="150"/>
  <c r="F326" i="150"/>
  <c r="F363" i="150" s="1"/>
  <c r="G66" i="150" s="1"/>
  <c r="F327" i="150"/>
  <c r="F364" i="150" s="1"/>
  <c r="G67" i="150" s="1"/>
  <c r="F306" i="150"/>
  <c r="F343" i="150" s="1"/>
  <c r="G46" i="150" s="1"/>
  <c r="F329" i="150"/>
  <c r="F308" i="150"/>
  <c r="F345" i="150" s="1"/>
  <c r="G48" i="150" s="1"/>
  <c r="F328" i="150"/>
  <c r="F365" i="150" s="1"/>
  <c r="G68" i="150" s="1"/>
  <c r="F309" i="150"/>
  <c r="F346" i="150" s="1"/>
  <c r="G49" i="150" s="1"/>
  <c r="F322" i="150"/>
  <c r="F359" i="150" s="1"/>
  <c r="G62" i="150" s="1"/>
  <c r="F323" i="150"/>
  <c r="F360" i="150" s="1"/>
  <c r="G63" i="150" s="1"/>
  <c r="F303" i="150"/>
  <c r="F340" i="150" s="1"/>
  <c r="F325" i="150"/>
  <c r="F362" i="150" s="1"/>
  <c r="G65" i="150" s="1"/>
  <c r="F324" i="150"/>
  <c r="F361" i="150" s="1"/>
  <c r="G64" i="150" s="1"/>
  <c r="F305" i="150"/>
  <c r="F342" i="150" s="1"/>
  <c r="G45" i="150" s="1"/>
  <c r="F311" i="150"/>
  <c r="F348" i="150" s="1"/>
  <c r="G51" i="150" s="1"/>
  <c r="F319" i="150"/>
  <c r="F356" i="150" s="1"/>
  <c r="F304" i="150"/>
  <c r="F341" i="150" s="1"/>
  <c r="G44" i="150" s="1"/>
  <c r="F321" i="150"/>
  <c r="F358" i="150" s="1"/>
  <c r="G61" i="150" s="1"/>
  <c r="F320" i="150"/>
  <c r="F357" i="150" s="1"/>
  <c r="G60" i="150" s="1"/>
  <c r="F331" i="150"/>
  <c r="F307" i="150"/>
  <c r="F344" i="150" s="1"/>
  <c r="G47" i="150" s="1"/>
  <c r="F310" i="150"/>
  <c r="F347" i="150" s="1"/>
  <c r="G50" i="150" s="1"/>
  <c r="F32" i="128"/>
  <c r="F82" i="128" s="1"/>
  <c r="D15" i="203" s="1"/>
  <c r="D44" i="203" s="1"/>
  <c r="D58" i="203" s="1"/>
  <c r="D99" i="203" s="1"/>
  <c r="F312" i="150"/>
  <c r="F349" i="150" s="1"/>
  <c r="G52" i="150" s="1"/>
  <c r="F239" i="136"/>
  <c r="F240" i="136" s="1"/>
  <c r="F263" i="136"/>
  <c r="F273" i="136" s="1"/>
  <c r="F274" i="136" s="1"/>
  <c r="G236" i="147"/>
  <c r="G270" i="147" s="1"/>
  <c r="G82" i="162"/>
  <c r="G43" i="162"/>
  <c r="G77" i="162" s="1"/>
  <c r="F350" i="162"/>
  <c r="G59" i="162"/>
  <c r="G93" i="162" s="1"/>
  <c r="F366" i="162"/>
  <c r="G85" i="162"/>
  <c r="G80" i="162"/>
  <c r="G78" i="143"/>
  <c r="F223" i="136"/>
  <c r="F247" i="136"/>
  <c r="F257" i="136" s="1"/>
  <c r="F258" i="136" s="1"/>
  <c r="F281" i="137"/>
  <c r="F19" i="133" s="1"/>
  <c r="G221" i="146"/>
  <c r="G255" i="146" s="1"/>
  <c r="F164" i="86"/>
  <c r="F130" i="86"/>
  <c r="F198" i="86"/>
  <c r="K554" i="217"/>
  <c r="E350" i="86"/>
  <c r="F43" i="86"/>
  <c r="F77" i="86" s="1"/>
  <c r="F223" i="134"/>
  <c r="F247" i="134"/>
  <c r="F257" i="134" s="1"/>
  <c r="F258" i="134" s="1"/>
  <c r="F280" i="136"/>
  <c r="F18" i="131" s="1"/>
  <c r="G131" i="151"/>
  <c r="G165" i="151"/>
  <c r="G199" i="151"/>
  <c r="G114" i="151"/>
  <c r="G148" i="151"/>
  <c r="G182" i="151"/>
  <c r="F279" i="138"/>
  <c r="F224" i="138"/>
  <c r="D149" i="196"/>
  <c r="D142" i="196"/>
  <c r="D154" i="196" s="1"/>
  <c r="D25" i="205" s="1"/>
  <c r="C115" i="192"/>
  <c r="C117" i="192" s="1"/>
  <c r="C119" i="192" s="1"/>
  <c r="C118" i="192"/>
  <c r="F169" i="86"/>
  <c r="F135" i="86"/>
  <c r="F203" i="86"/>
  <c r="G203" i="147"/>
  <c r="G169" i="147"/>
  <c r="G135" i="147"/>
  <c r="G170" i="143"/>
  <c r="G136" i="143"/>
  <c r="G204" i="143"/>
  <c r="G152" i="143"/>
  <c r="G118" i="143"/>
  <c r="G186" i="143"/>
  <c r="G131" i="143"/>
  <c r="G165" i="143"/>
  <c r="G199" i="143"/>
  <c r="D33" i="206"/>
  <c r="F34" i="102" s="1"/>
  <c r="F41" i="287" s="1"/>
  <c r="K41" i="287" s="1"/>
  <c r="D107" i="204"/>
  <c r="D112" i="204" s="1"/>
  <c r="G145" i="151"/>
  <c r="G179" i="151"/>
  <c r="G111" i="151"/>
  <c r="F223" i="139"/>
  <c r="F247" i="139"/>
  <c r="F257" i="139" s="1"/>
  <c r="F258" i="139" s="1"/>
  <c r="F79" i="86"/>
  <c r="M528" i="217"/>
  <c r="L76" i="218"/>
  <c r="D243" i="211"/>
  <c r="G203" i="162"/>
  <c r="G135" i="162"/>
  <c r="G169" i="162"/>
  <c r="G95" i="162"/>
  <c r="D106" i="195"/>
  <c r="D24" i="207" s="1"/>
  <c r="D25" i="209" s="1"/>
  <c r="D257" i="209" s="1"/>
  <c r="D26" i="210" s="1"/>
  <c r="D65" i="211" s="1"/>
  <c r="D265" i="211" s="1"/>
  <c r="D105" i="195"/>
  <c r="D24" i="205" s="1"/>
  <c r="D104" i="195"/>
  <c r="F330" i="162"/>
  <c r="G213" i="146"/>
  <c r="F282" i="136"/>
  <c r="F18" i="132" s="1"/>
  <c r="F122" i="136"/>
  <c r="G197" i="151"/>
  <c r="G129" i="151"/>
  <c r="G163" i="151"/>
  <c r="G186" i="147"/>
  <c r="G118" i="147"/>
  <c r="G152" i="147"/>
  <c r="G199" i="147"/>
  <c r="G165" i="147"/>
  <c r="G131" i="147"/>
  <c r="G53" i="147"/>
  <c r="F368" i="147"/>
  <c r="F370" i="147" s="1"/>
  <c r="F351" i="147"/>
  <c r="F367" i="143"/>
  <c r="G69" i="143"/>
  <c r="G70" i="143" s="1"/>
  <c r="D28" i="206"/>
  <c r="G233" i="146"/>
  <c r="G267" i="146" s="1"/>
  <c r="G136" i="151"/>
  <c r="G170" i="151"/>
  <c r="G204" i="151"/>
  <c r="G78" i="151"/>
  <c r="G87" i="151" s="1"/>
  <c r="G88" i="151" s="1"/>
  <c r="G128" i="146"/>
  <c r="G137" i="146" s="1"/>
  <c r="G138" i="146" s="1"/>
  <c r="G196" i="146"/>
  <c r="G162" i="146"/>
  <c r="G171" i="146" s="1"/>
  <c r="G172" i="146" s="1"/>
  <c r="G87" i="146"/>
  <c r="G88" i="146" s="1"/>
  <c r="G180" i="146"/>
  <c r="G189" i="146" s="1"/>
  <c r="G112" i="146"/>
  <c r="G121" i="146" s="1"/>
  <c r="G146" i="146"/>
  <c r="G155" i="146" s="1"/>
  <c r="G133" i="143"/>
  <c r="G167" i="143"/>
  <c r="G201" i="143"/>
  <c r="G181" i="143"/>
  <c r="G113" i="143"/>
  <c r="G147" i="143"/>
  <c r="C115" i="189"/>
  <c r="C117" i="189" s="1"/>
  <c r="C119" i="189" s="1"/>
  <c r="C118" i="189"/>
  <c r="F239" i="134"/>
  <c r="F240" i="134" s="1"/>
  <c r="F263" i="134"/>
  <c r="F273" i="134" s="1"/>
  <c r="F274" i="134" s="1"/>
  <c r="F83" i="86"/>
  <c r="F82" i="86"/>
  <c r="G182" i="147"/>
  <c r="G148" i="147"/>
  <c r="G114" i="147"/>
  <c r="G195" i="147"/>
  <c r="G161" i="147"/>
  <c r="G127" i="147"/>
  <c r="F351" i="143"/>
  <c r="G53" i="143"/>
  <c r="F368" i="143"/>
  <c r="F370" i="143" s="1"/>
  <c r="F239" i="135"/>
  <c r="F240" i="135" s="1"/>
  <c r="F263" i="135"/>
  <c r="F273" i="135" s="1"/>
  <c r="F274" i="135" s="1"/>
  <c r="F239" i="137"/>
  <c r="F240" i="137" s="1"/>
  <c r="F263" i="137"/>
  <c r="F273" i="137" s="1"/>
  <c r="F274" i="137" s="1"/>
  <c r="D34" i="209"/>
  <c r="D266" i="209" s="1"/>
  <c r="D35" i="210" s="1"/>
  <c r="D74" i="211" s="1"/>
  <c r="D274" i="211" s="1"/>
  <c r="G195" i="151"/>
  <c r="G127" i="151"/>
  <c r="G161" i="151"/>
  <c r="F122" i="139"/>
  <c r="F282" i="139"/>
  <c r="F21" i="132" s="1"/>
  <c r="F86" i="86"/>
  <c r="F239" i="139"/>
  <c r="F240" i="139" s="1"/>
  <c r="F263" i="139"/>
  <c r="F273" i="139" s="1"/>
  <c r="F274" i="139" s="1"/>
  <c r="F332" i="162"/>
  <c r="F333" i="162" s="1"/>
  <c r="F314" i="162"/>
  <c r="G102" i="162"/>
  <c r="G151" i="143"/>
  <c r="G117" i="143"/>
  <c r="G185" i="143"/>
  <c r="F280" i="139"/>
  <c r="F21" i="131" s="1"/>
  <c r="C105" i="186"/>
  <c r="C15" i="205" s="1"/>
  <c r="C104" i="186"/>
  <c r="C106" i="186"/>
  <c r="C15" i="207" s="1"/>
  <c r="G145" i="147"/>
  <c r="G111" i="147"/>
  <c r="G179" i="147"/>
  <c r="G195" i="143"/>
  <c r="G127" i="143"/>
  <c r="G161" i="143"/>
  <c r="G164" i="151"/>
  <c r="G198" i="151"/>
  <c r="G130" i="151"/>
  <c r="F282" i="137"/>
  <c r="F19" i="132" s="1"/>
  <c r="F122" i="137"/>
  <c r="F170" i="86"/>
  <c r="F204" i="86"/>
  <c r="F136" i="86"/>
  <c r="G101" i="145"/>
  <c r="G135" i="145" s="1"/>
  <c r="G86" i="145"/>
  <c r="G154" i="145" s="1"/>
  <c r="G100" i="145"/>
  <c r="G134" i="145" s="1"/>
  <c r="G95" i="145"/>
  <c r="G163" i="145" s="1"/>
  <c r="F332" i="145"/>
  <c r="F333" i="145" s="1"/>
  <c r="G82" i="145"/>
  <c r="G150" i="145" s="1"/>
  <c r="G79" i="145"/>
  <c r="G181" i="145" s="1"/>
  <c r="G102" i="145"/>
  <c r="G204" i="145" s="1"/>
  <c r="G80" i="145"/>
  <c r="G151" i="144"/>
  <c r="G84" i="145"/>
  <c r="G99" i="145"/>
  <c r="F328" i="148"/>
  <c r="F365" i="148" s="1"/>
  <c r="G68" i="148" s="1"/>
  <c r="F309" i="148"/>
  <c r="F346" i="148" s="1"/>
  <c r="G49" i="148" s="1"/>
  <c r="F319" i="148"/>
  <c r="F331" i="148"/>
  <c r="F307" i="148"/>
  <c r="F344" i="148" s="1"/>
  <c r="G47" i="148" s="1"/>
  <c r="F321" i="148"/>
  <c r="F358" i="148" s="1"/>
  <c r="G61" i="148" s="1"/>
  <c r="F327" i="148"/>
  <c r="F364" i="148" s="1"/>
  <c r="G67" i="148" s="1"/>
  <c r="F322" i="148"/>
  <c r="F359" i="148" s="1"/>
  <c r="G62" i="148" s="1"/>
  <c r="F306" i="148"/>
  <c r="F343" i="148" s="1"/>
  <c r="G46" i="148" s="1"/>
  <c r="F30" i="128"/>
  <c r="F80" i="128" s="1"/>
  <c r="D15" i="201" s="1"/>
  <c r="D44" i="201" s="1"/>
  <c r="D58" i="201" s="1"/>
  <c r="D99" i="201" s="1"/>
  <c r="F304" i="148"/>
  <c r="F341" i="148" s="1"/>
  <c r="G44" i="148" s="1"/>
  <c r="F324" i="148"/>
  <c r="F361" i="148" s="1"/>
  <c r="G64" i="148" s="1"/>
  <c r="F305" i="148"/>
  <c r="F342" i="148" s="1"/>
  <c r="G45" i="148" s="1"/>
  <c r="F312" i="148"/>
  <c r="F349" i="148" s="1"/>
  <c r="G52" i="148" s="1"/>
  <c r="F326" i="148"/>
  <c r="F363" i="148" s="1"/>
  <c r="G66" i="148" s="1"/>
  <c r="F303" i="148"/>
  <c r="F310" i="148"/>
  <c r="F347" i="148" s="1"/>
  <c r="G50" i="148" s="1"/>
  <c r="F320" i="148"/>
  <c r="F357" i="148" s="1"/>
  <c r="G60" i="148" s="1"/>
  <c r="F308" i="148"/>
  <c r="F345" i="148" s="1"/>
  <c r="G48" i="148" s="1"/>
  <c r="F329" i="148"/>
  <c r="F313" i="148"/>
  <c r="F311" i="148"/>
  <c r="F348" i="148" s="1"/>
  <c r="G51" i="148" s="1"/>
  <c r="F323" i="148"/>
  <c r="F360" i="148" s="1"/>
  <c r="G63" i="148" s="1"/>
  <c r="F325" i="148"/>
  <c r="F362" i="148" s="1"/>
  <c r="G65" i="148" s="1"/>
  <c r="G99" i="148" s="1"/>
  <c r="F340" i="145"/>
  <c r="F314" i="145"/>
  <c r="G169" i="144"/>
  <c r="F356" i="145"/>
  <c r="F330" i="145"/>
  <c r="G85" i="145"/>
  <c r="G96" i="145"/>
  <c r="G135" i="144"/>
  <c r="G81" i="145"/>
  <c r="G83" i="145"/>
  <c r="D104" i="198"/>
  <c r="D106" i="198"/>
  <c r="D27" i="207" s="1"/>
  <c r="D105" i="198"/>
  <c r="D27" i="205" s="1"/>
  <c r="G188" i="144"/>
  <c r="G132" i="144"/>
  <c r="G154" i="144"/>
  <c r="G200" i="144"/>
  <c r="F325" i="141"/>
  <c r="F362" i="141" s="1"/>
  <c r="G65" i="141" s="1"/>
  <c r="F328" i="141"/>
  <c r="F365" i="141" s="1"/>
  <c r="G68" i="141" s="1"/>
  <c r="F309" i="141"/>
  <c r="F346" i="141" s="1"/>
  <c r="G49" i="141" s="1"/>
  <c r="F319" i="141"/>
  <c r="F331" i="141"/>
  <c r="F307" i="141"/>
  <c r="F344" i="141" s="1"/>
  <c r="G47" i="141" s="1"/>
  <c r="F321" i="141"/>
  <c r="F358" i="141" s="1"/>
  <c r="G61" i="141" s="1"/>
  <c r="F324" i="141"/>
  <c r="F361" i="141" s="1"/>
  <c r="G64" i="141" s="1"/>
  <c r="F305" i="141"/>
  <c r="F342" i="141" s="1"/>
  <c r="G45" i="141" s="1"/>
  <c r="F312" i="141"/>
  <c r="F349" i="141" s="1"/>
  <c r="G52" i="141" s="1"/>
  <c r="F326" i="141"/>
  <c r="F363" i="141" s="1"/>
  <c r="G66" i="141" s="1"/>
  <c r="F303" i="141"/>
  <c r="F22" i="128"/>
  <c r="F72" i="128" s="1"/>
  <c r="D15" i="193" s="1"/>
  <c r="D44" i="193" s="1"/>
  <c r="D58" i="193" s="1"/>
  <c r="D99" i="193" s="1"/>
  <c r="F310" i="141"/>
  <c r="F347" i="141" s="1"/>
  <c r="G50" i="141" s="1"/>
  <c r="F320" i="141"/>
  <c r="F357" i="141" s="1"/>
  <c r="G60" i="141" s="1"/>
  <c r="F327" i="141"/>
  <c r="F364" i="141" s="1"/>
  <c r="G67" i="141" s="1"/>
  <c r="F308" i="141"/>
  <c r="F345" i="141" s="1"/>
  <c r="G48" i="141" s="1"/>
  <c r="F322" i="141"/>
  <c r="F359" i="141" s="1"/>
  <c r="G62" i="141" s="1"/>
  <c r="F329" i="141"/>
  <c r="F306" i="141"/>
  <c r="F343" i="141" s="1"/>
  <c r="G46" i="141" s="1"/>
  <c r="F313" i="141"/>
  <c r="F323" i="141"/>
  <c r="F360" i="141" s="1"/>
  <c r="G63" i="141" s="1"/>
  <c r="F304" i="141"/>
  <c r="F341" i="141" s="1"/>
  <c r="G44" i="141" s="1"/>
  <c r="F311" i="141"/>
  <c r="F348" i="141" s="1"/>
  <c r="G51" i="141" s="1"/>
  <c r="G170" i="144"/>
  <c r="G204" i="144"/>
  <c r="G136" i="144"/>
  <c r="G149" i="144"/>
  <c r="G115" i="144"/>
  <c r="G183" i="144"/>
  <c r="G153" i="144"/>
  <c r="G119" i="144"/>
  <c r="G187" i="144"/>
  <c r="D141" i="197"/>
  <c r="D153" i="197" s="1"/>
  <c r="D107" i="197"/>
  <c r="D148" i="197"/>
  <c r="D149" i="197"/>
  <c r="D142" i="197"/>
  <c r="D154" i="197" s="1"/>
  <c r="D26" i="205" s="1"/>
  <c r="G182" i="144"/>
  <c r="G148" i="144"/>
  <c r="G114" i="144"/>
  <c r="G164" i="144"/>
  <c r="G198" i="144"/>
  <c r="G130" i="144"/>
  <c r="G163" i="144"/>
  <c r="G129" i="144"/>
  <c r="G197" i="144"/>
  <c r="F350" i="144"/>
  <c r="G43" i="144"/>
  <c r="G150" i="144"/>
  <c r="G184" i="144"/>
  <c r="G116" i="144"/>
  <c r="G134" i="144"/>
  <c r="G202" i="144"/>
  <c r="G168" i="144"/>
  <c r="F366" i="144"/>
  <c r="G69" i="144" s="1"/>
  <c r="G59" i="144"/>
  <c r="G186" i="144"/>
  <c r="G152" i="144"/>
  <c r="G118" i="144"/>
  <c r="F231" i="86" l="1"/>
  <c r="F265" i="86" s="1"/>
  <c r="G232" i="147"/>
  <c r="G266" i="147" s="1"/>
  <c r="G86" i="149"/>
  <c r="G232" i="143"/>
  <c r="G266" i="143" s="1"/>
  <c r="G221" i="147"/>
  <c r="G255" i="147" s="1"/>
  <c r="G235" i="151"/>
  <c r="G269" i="151" s="1"/>
  <c r="G237" i="151"/>
  <c r="G271" i="151" s="1"/>
  <c r="G231" i="147"/>
  <c r="G265" i="147" s="1"/>
  <c r="G220" i="151"/>
  <c r="G254" i="151" s="1"/>
  <c r="G97" i="141"/>
  <c r="G165" i="141" s="1"/>
  <c r="G100" i="149"/>
  <c r="G202" i="149" s="1"/>
  <c r="G98" i="142"/>
  <c r="G132" i="142" s="1"/>
  <c r="G218" i="147"/>
  <c r="G252" i="147" s="1"/>
  <c r="G84" i="149"/>
  <c r="G186" i="149" s="1"/>
  <c r="G218" i="151"/>
  <c r="G252" i="151" s="1"/>
  <c r="G199" i="145"/>
  <c r="G165" i="145"/>
  <c r="G222" i="151"/>
  <c r="G256" i="151" s="1"/>
  <c r="G216" i="143"/>
  <c r="G250" i="143" s="1"/>
  <c r="G215" i="147"/>
  <c r="G249" i="147" s="1"/>
  <c r="G233" i="144"/>
  <c r="G267" i="144" s="1"/>
  <c r="G102" i="150"/>
  <c r="G170" i="150" s="1"/>
  <c r="G217" i="151"/>
  <c r="G251" i="151" s="1"/>
  <c r="G234" i="147"/>
  <c r="G268" i="147" s="1"/>
  <c r="G162" i="143"/>
  <c r="G171" i="143" s="1"/>
  <c r="G172" i="143" s="1"/>
  <c r="D159" i="199"/>
  <c r="G234" i="151"/>
  <c r="G268" i="151" s="1"/>
  <c r="G237" i="143"/>
  <c r="G271" i="143" s="1"/>
  <c r="G202" i="162"/>
  <c r="G166" i="162"/>
  <c r="G115" i="162"/>
  <c r="F152" i="86"/>
  <c r="G117" i="162"/>
  <c r="G185" i="162"/>
  <c r="G81" i="150"/>
  <c r="G149" i="150" s="1"/>
  <c r="G80" i="149"/>
  <c r="G182" i="149" s="1"/>
  <c r="G128" i="143"/>
  <c r="G137" i="143" s="1"/>
  <c r="G138" i="143" s="1"/>
  <c r="G163" i="142"/>
  <c r="G129" i="142"/>
  <c r="G188" i="145"/>
  <c r="F118" i="86"/>
  <c r="G162" i="151"/>
  <c r="G171" i="151" s="1"/>
  <c r="G172" i="151" s="1"/>
  <c r="F183" i="86"/>
  <c r="G103" i="151"/>
  <c r="G104" i="151" s="1"/>
  <c r="G128" i="151"/>
  <c r="G137" i="151" s="1"/>
  <c r="G138" i="151" s="1"/>
  <c r="F149" i="86"/>
  <c r="G166" i="145"/>
  <c r="D156" i="199"/>
  <c r="D157" i="199" s="1"/>
  <c r="G84" i="150"/>
  <c r="G118" i="150" s="1"/>
  <c r="G83" i="142"/>
  <c r="G117" i="142" s="1"/>
  <c r="G219" i="144"/>
  <c r="G253" i="144" s="1"/>
  <c r="G202" i="145"/>
  <c r="G183" i="162"/>
  <c r="G169" i="145"/>
  <c r="G180" i="147"/>
  <c r="G189" i="147" s="1"/>
  <c r="F153" i="86"/>
  <c r="F233" i="86"/>
  <c r="F267" i="86" s="1"/>
  <c r="G203" i="145"/>
  <c r="G101" i="142"/>
  <c r="G169" i="142" s="1"/>
  <c r="G103" i="143"/>
  <c r="G104" i="143" s="1"/>
  <c r="G215" i="144"/>
  <c r="G249" i="144" s="1"/>
  <c r="G215" i="151"/>
  <c r="G249" i="151" s="1"/>
  <c r="G197" i="145"/>
  <c r="G85" i="142"/>
  <c r="G218" i="143"/>
  <c r="G252" i="143" s="1"/>
  <c r="G238" i="147"/>
  <c r="G272" i="147" s="1"/>
  <c r="G120" i="162"/>
  <c r="F366" i="142"/>
  <c r="G69" i="142" s="1"/>
  <c r="G70" i="142" s="1"/>
  <c r="G154" i="162"/>
  <c r="F29" i="102"/>
  <c r="G101" i="150"/>
  <c r="G169" i="150" s="1"/>
  <c r="G99" i="149"/>
  <c r="G133" i="149" s="1"/>
  <c r="G112" i="147"/>
  <c r="F119" i="86"/>
  <c r="G132" i="162"/>
  <c r="G78" i="162"/>
  <c r="G180" i="162" s="1"/>
  <c r="G168" i="162"/>
  <c r="G79" i="142"/>
  <c r="G147" i="142" s="1"/>
  <c r="G87" i="147"/>
  <c r="G88" i="147" s="1"/>
  <c r="F78" i="86"/>
  <c r="F146" i="86" s="1"/>
  <c r="G96" i="142"/>
  <c r="G164" i="142" s="1"/>
  <c r="G235" i="147"/>
  <c r="G269" i="147" s="1"/>
  <c r="G231" i="143"/>
  <c r="G265" i="143" s="1"/>
  <c r="F350" i="142"/>
  <c r="F351" i="142" s="1"/>
  <c r="G129" i="145"/>
  <c r="G132" i="145"/>
  <c r="G238" i="143"/>
  <c r="G272" i="143" s="1"/>
  <c r="G233" i="151"/>
  <c r="G267" i="151" s="1"/>
  <c r="G79" i="149"/>
  <c r="G181" i="149" s="1"/>
  <c r="G213" i="151"/>
  <c r="G247" i="151" s="1"/>
  <c r="F237" i="86"/>
  <c r="F271" i="86" s="1"/>
  <c r="F232" i="86"/>
  <c r="F266" i="86" s="1"/>
  <c r="F30" i="102"/>
  <c r="G155" i="147"/>
  <c r="G156" i="147" s="1"/>
  <c r="G94" i="162"/>
  <c r="G128" i="162" s="1"/>
  <c r="E92" i="208"/>
  <c r="G79" i="150"/>
  <c r="G147" i="150" s="1"/>
  <c r="G97" i="150"/>
  <c r="G131" i="150" s="1"/>
  <c r="G82" i="149"/>
  <c r="G150" i="149" s="1"/>
  <c r="G219" i="151"/>
  <c r="G253" i="151" s="1"/>
  <c r="G95" i="150"/>
  <c r="G129" i="150" s="1"/>
  <c r="F236" i="86"/>
  <c r="F270" i="86" s="1"/>
  <c r="G221" i="151"/>
  <c r="G255" i="151" s="1"/>
  <c r="G102" i="142"/>
  <c r="G82" i="142"/>
  <c r="G184" i="145"/>
  <c r="D155" i="196"/>
  <c r="D25" i="207" s="1"/>
  <c r="G82" i="150"/>
  <c r="G184" i="150" s="1"/>
  <c r="G98" i="149"/>
  <c r="G166" i="149" s="1"/>
  <c r="G215" i="143"/>
  <c r="G249" i="143" s="1"/>
  <c r="G238" i="151"/>
  <c r="G272" i="151" s="1"/>
  <c r="G220" i="147"/>
  <c r="G254" i="147" s="1"/>
  <c r="G99" i="142"/>
  <c r="G133" i="142" s="1"/>
  <c r="G99" i="150"/>
  <c r="G167" i="150" s="1"/>
  <c r="G95" i="149"/>
  <c r="G129" i="149" s="1"/>
  <c r="G100" i="142"/>
  <c r="G236" i="151"/>
  <c r="G270" i="151" s="1"/>
  <c r="G122" i="146"/>
  <c r="G282" i="146"/>
  <c r="G28" i="132" s="1"/>
  <c r="F188" i="86"/>
  <c r="F154" i="86"/>
  <c r="F120" i="86"/>
  <c r="G229" i="151"/>
  <c r="G205" i="151"/>
  <c r="G206" i="151" s="1"/>
  <c r="G54" i="143"/>
  <c r="G290" i="143"/>
  <c r="G156" i="146"/>
  <c r="G280" i="146"/>
  <c r="G28" i="131" s="1"/>
  <c r="F113" i="86"/>
  <c r="F147" i="86"/>
  <c r="F181" i="86"/>
  <c r="D114" i="204"/>
  <c r="D116" i="204" s="1"/>
  <c r="D113" i="204"/>
  <c r="F20" i="130"/>
  <c r="F283" i="138"/>
  <c r="F294" i="138"/>
  <c r="K564" i="217"/>
  <c r="M524" i="217"/>
  <c r="M585" i="217" s="1"/>
  <c r="F279" i="136"/>
  <c r="F224" i="136"/>
  <c r="F367" i="162"/>
  <c r="G69" i="162"/>
  <c r="G70" i="162" s="1"/>
  <c r="G86" i="150"/>
  <c r="F366" i="150"/>
  <c r="G59" i="150"/>
  <c r="G93" i="150" s="1"/>
  <c r="G83" i="150"/>
  <c r="G80" i="150"/>
  <c r="F93" i="86"/>
  <c r="F94" i="86"/>
  <c r="G54" i="151"/>
  <c r="G290" i="151"/>
  <c r="F330" i="149"/>
  <c r="G96" i="149"/>
  <c r="G83" i="149"/>
  <c r="F224" i="137"/>
  <c r="F279" i="137"/>
  <c r="G86" i="142"/>
  <c r="F314" i="142"/>
  <c r="F332" i="142"/>
  <c r="F333" i="142" s="1"/>
  <c r="G113" i="162"/>
  <c r="G147" i="162"/>
  <c r="G181" i="162"/>
  <c r="F234" i="86"/>
  <c r="F268" i="86" s="1"/>
  <c r="F238" i="86"/>
  <c r="F272" i="86" s="1"/>
  <c r="C16" i="209"/>
  <c r="C248" i="209" s="1"/>
  <c r="C17" i="210" s="1"/>
  <c r="C56" i="211" s="1"/>
  <c r="C256" i="211" s="1"/>
  <c r="G20" i="208"/>
  <c r="G136" i="162"/>
  <c r="G170" i="162"/>
  <c r="G204" i="162"/>
  <c r="G229" i="147"/>
  <c r="F116" i="86"/>
  <c r="F184" i="86"/>
  <c r="F150" i="86"/>
  <c r="G214" i="146"/>
  <c r="G248" i="146" s="1"/>
  <c r="G205" i="146"/>
  <c r="G206" i="146" s="1"/>
  <c r="G230" i="146"/>
  <c r="G264" i="146" s="1"/>
  <c r="G231" i="151"/>
  <c r="G265" i="151" s="1"/>
  <c r="G247" i="146"/>
  <c r="D238" i="211"/>
  <c r="L71" i="218"/>
  <c r="G163" i="162"/>
  <c r="G129" i="162"/>
  <c r="G197" i="162"/>
  <c r="F107" i="102"/>
  <c r="F53" i="95"/>
  <c r="F78" i="95" s="1"/>
  <c r="G237" i="147"/>
  <c r="G271" i="147" s="1"/>
  <c r="F279" i="134"/>
  <c r="F224" i="134"/>
  <c r="G180" i="143"/>
  <c r="G189" i="143" s="1"/>
  <c r="G146" i="143"/>
  <c r="G155" i="143" s="1"/>
  <c r="G112" i="143"/>
  <c r="G121" i="143" s="1"/>
  <c r="G195" i="162"/>
  <c r="G127" i="162"/>
  <c r="G161" i="162"/>
  <c r="G53" i="162"/>
  <c r="F368" i="162"/>
  <c r="F370" i="162" s="1"/>
  <c r="F351" i="162"/>
  <c r="D106" i="203"/>
  <c r="D32" i="207" s="1"/>
  <c r="D33" i="209" s="1"/>
  <c r="D265" i="209" s="1"/>
  <c r="D34" i="210" s="1"/>
  <c r="D73" i="211" s="1"/>
  <c r="D273" i="211" s="1"/>
  <c r="D105" i="203"/>
  <c r="D32" i="205" s="1"/>
  <c r="D104" i="203"/>
  <c r="G85" i="150"/>
  <c r="F350" i="150"/>
  <c r="G43" i="150"/>
  <c r="G77" i="150" s="1"/>
  <c r="F69" i="86"/>
  <c r="F70" i="86" s="1"/>
  <c r="E367" i="86"/>
  <c r="F314" i="149"/>
  <c r="F332" i="149"/>
  <c r="F333" i="149" s="1"/>
  <c r="D106" i="202"/>
  <c r="D31" i="207" s="1"/>
  <c r="D105" i="202"/>
  <c r="D31" i="205" s="1"/>
  <c r="D104" i="202"/>
  <c r="G103" i="147"/>
  <c r="G104" i="147" s="1"/>
  <c r="G128" i="147"/>
  <c r="G137" i="147" s="1"/>
  <c r="G138" i="147" s="1"/>
  <c r="G196" i="147"/>
  <c r="G162" i="147"/>
  <c r="G171" i="147" s="1"/>
  <c r="G172" i="147" s="1"/>
  <c r="G84" i="142"/>
  <c r="G234" i="143"/>
  <c r="G268" i="143" s="1"/>
  <c r="G118" i="162"/>
  <c r="G152" i="162"/>
  <c r="G186" i="162"/>
  <c r="D113" i="200"/>
  <c r="D114" i="200"/>
  <c r="D116" i="200" s="1"/>
  <c r="F224" i="135"/>
  <c r="F279" i="135"/>
  <c r="D112" i="196"/>
  <c r="D151" i="196"/>
  <c r="G116" i="145"/>
  <c r="G232" i="151"/>
  <c r="G266" i="151" s="1"/>
  <c r="C15" i="206"/>
  <c r="F20" i="208" s="1"/>
  <c r="C107" i="186"/>
  <c r="G219" i="143"/>
  <c r="G253" i="143" s="1"/>
  <c r="L80" i="218"/>
  <c r="D247" i="211"/>
  <c r="G216" i="147"/>
  <c r="G250" i="147" s="1"/>
  <c r="F185" i="86"/>
  <c r="F151" i="86"/>
  <c r="F117" i="86"/>
  <c r="G235" i="143"/>
  <c r="G269" i="143" s="1"/>
  <c r="G190" i="146"/>
  <c r="G233" i="147"/>
  <c r="G267" i="147" s="1"/>
  <c r="F279" i="139"/>
  <c r="F224" i="139"/>
  <c r="G233" i="143"/>
  <c r="G267" i="143" s="1"/>
  <c r="G220" i="143"/>
  <c r="G254" i="143" s="1"/>
  <c r="F145" i="86"/>
  <c r="F179" i="86"/>
  <c r="F111" i="86"/>
  <c r="G148" i="162"/>
  <c r="G114" i="162"/>
  <c r="G182" i="162"/>
  <c r="G145" i="162"/>
  <c r="G179" i="162"/>
  <c r="G111" i="162"/>
  <c r="G100" i="150"/>
  <c r="G263" i="146"/>
  <c r="G222" i="143"/>
  <c r="G256" i="143" s="1"/>
  <c r="G43" i="149"/>
  <c r="F350" i="149"/>
  <c r="G136" i="149"/>
  <c r="G204" i="149"/>
  <c r="G170" i="149"/>
  <c r="G101" i="149"/>
  <c r="F148" i="86"/>
  <c r="F182" i="86"/>
  <c r="F114" i="86"/>
  <c r="F330" i="142"/>
  <c r="D106" i="194"/>
  <c r="D23" i="207" s="1"/>
  <c r="D24" i="209" s="1"/>
  <c r="D256" i="209" s="1"/>
  <c r="D25" i="210" s="1"/>
  <c r="D64" i="211" s="1"/>
  <c r="D264" i="211" s="1"/>
  <c r="D105" i="194"/>
  <c r="D23" i="205" s="1"/>
  <c r="D104" i="194"/>
  <c r="D114" i="199"/>
  <c r="D116" i="199" s="1"/>
  <c r="D113" i="199"/>
  <c r="G199" i="162"/>
  <c r="G131" i="162"/>
  <c r="G165" i="162"/>
  <c r="G130" i="162"/>
  <c r="G164" i="162"/>
  <c r="G198" i="162"/>
  <c r="G213" i="143"/>
  <c r="E87" i="208"/>
  <c r="D29" i="209"/>
  <c r="D261" i="209" s="1"/>
  <c r="D30" i="210" s="1"/>
  <c r="D69" i="211" s="1"/>
  <c r="D269" i="211" s="1"/>
  <c r="G229" i="143"/>
  <c r="G205" i="143"/>
  <c r="G206" i="143" s="1"/>
  <c r="G213" i="147"/>
  <c r="E20" i="208"/>
  <c r="G146" i="151"/>
  <c r="G155" i="151" s="1"/>
  <c r="G180" i="151"/>
  <c r="G189" i="151" s="1"/>
  <c r="G112" i="151"/>
  <c r="G54" i="147"/>
  <c r="G290" i="147"/>
  <c r="D24" i="206"/>
  <c r="E83" i="208" s="1"/>
  <c r="D107" i="195"/>
  <c r="D112" i="195" s="1"/>
  <c r="G237" i="162"/>
  <c r="G271" i="162" s="1"/>
  <c r="G216" i="151"/>
  <c r="G250" i="151" s="1"/>
  <c r="E351" i="86"/>
  <c r="F53" i="86"/>
  <c r="E368" i="86"/>
  <c r="E370" i="86" s="1"/>
  <c r="G119" i="162"/>
  <c r="G153" i="162"/>
  <c r="G187" i="162"/>
  <c r="G116" i="162"/>
  <c r="G150" i="162"/>
  <c r="G184" i="162"/>
  <c r="G98" i="150"/>
  <c r="G96" i="150"/>
  <c r="F330" i="150"/>
  <c r="F332" i="150"/>
  <c r="F333" i="150" s="1"/>
  <c r="F314" i="150"/>
  <c r="G97" i="149"/>
  <c r="G81" i="149"/>
  <c r="G120" i="149"/>
  <c r="G154" i="149"/>
  <c r="G188" i="149"/>
  <c r="G85" i="149"/>
  <c r="G59" i="149"/>
  <c r="F366" i="149"/>
  <c r="G80" i="142"/>
  <c r="G97" i="142"/>
  <c r="G81" i="142"/>
  <c r="G133" i="162"/>
  <c r="G167" i="162"/>
  <c r="G201" i="162"/>
  <c r="G87" i="143"/>
  <c r="G88" i="143" s="1"/>
  <c r="D25" i="206"/>
  <c r="G219" i="147"/>
  <c r="G253" i="147" s="1"/>
  <c r="G136" i="145"/>
  <c r="G222" i="144"/>
  <c r="G256" i="144" s="1"/>
  <c r="G120" i="145"/>
  <c r="G82" i="148"/>
  <c r="G116" i="148" s="1"/>
  <c r="G170" i="145"/>
  <c r="G85" i="148"/>
  <c r="G187" i="148" s="1"/>
  <c r="G82" i="141"/>
  <c r="G150" i="141" s="1"/>
  <c r="G168" i="145"/>
  <c r="G84" i="148"/>
  <c r="G118" i="148" s="1"/>
  <c r="G85" i="141"/>
  <c r="G187" i="141" s="1"/>
  <c r="G70" i="144"/>
  <c r="G234" i="144"/>
  <c r="G268" i="144" s="1"/>
  <c r="G80" i="141"/>
  <c r="G148" i="141" s="1"/>
  <c r="G237" i="144"/>
  <c r="G271" i="144" s="1"/>
  <c r="G113" i="145"/>
  <c r="G97" i="148"/>
  <c r="G131" i="148" s="1"/>
  <c r="G100" i="148"/>
  <c r="G168" i="148" s="1"/>
  <c r="G147" i="145"/>
  <c r="F332" i="148"/>
  <c r="F333" i="148" s="1"/>
  <c r="G185" i="145"/>
  <c r="G117" i="145"/>
  <c r="G151" i="145"/>
  <c r="F366" i="145"/>
  <c r="G69" i="145" s="1"/>
  <c r="G59" i="145"/>
  <c r="G86" i="148"/>
  <c r="D104" i="201"/>
  <c r="D106" i="201"/>
  <c r="D30" i="207" s="1"/>
  <c r="D105" i="201"/>
  <c r="D30" i="205" s="1"/>
  <c r="G95" i="148"/>
  <c r="G83" i="148"/>
  <c r="G152" i="145"/>
  <c r="G186" i="145"/>
  <c r="G118" i="145"/>
  <c r="D27" i="206"/>
  <c r="F28" i="102" s="1"/>
  <c r="F35" i="287" s="1"/>
  <c r="K35" i="287" s="1"/>
  <c r="D107" i="198"/>
  <c r="D112" i="198" s="1"/>
  <c r="G101" i="148"/>
  <c r="G201" i="145"/>
  <c r="G133" i="145"/>
  <c r="G167" i="145"/>
  <c r="G149" i="145"/>
  <c r="G183" i="145"/>
  <c r="G115" i="145"/>
  <c r="G79" i="148"/>
  <c r="G80" i="148"/>
  <c r="G81" i="148"/>
  <c r="G102" i="148"/>
  <c r="F356" i="148"/>
  <c r="F330" i="148"/>
  <c r="G148" i="145"/>
  <c r="G182" i="145"/>
  <c r="G114" i="145"/>
  <c r="G217" i="144"/>
  <c r="G251" i="144" s="1"/>
  <c r="D28" i="209"/>
  <c r="D260" i="209" s="1"/>
  <c r="D29" i="210" s="1"/>
  <c r="D68" i="211" s="1"/>
  <c r="D268" i="211" s="1"/>
  <c r="G198" i="145"/>
  <c r="G130" i="145"/>
  <c r="G164" i="145"/>
  <c r="G153" i="145"/>
  <c r="G119" i="145"/>
  <c r="G187" i="145"/>
  <c r="G43" i="145"/>
  <c r="F350" i="145"/>
  <c r="F351" i="145" s="1"/>
  <c r="G201" i="148"/>
  <c r="G167" i="148"/>
  <c r="G133" i="148"/>
  <c r="F340" i="148"/>
  <c r="F314" i="148"/>
  <c r="G98" i="148"/>
  <c r="G96" i="148"/>
  <c r="G99" i="141"/>
  <c r="G167" i="141" s="1"/>
  <c r="G96" i="141"/>
  <c r="G130" i="141" s="1"/>
  <c r="G84" i="141"/>
  <c r="G186" i="141" s="1"/>
  <c r="F332" i="141"/>
  <c r="F333" i="141" s="1"/>
  <c r="G101" i="141"/>
  <c r="G135" i="141" s="1"/>
  <c r="G79" i="141"/>
  <c r="G113" i="141" s="1"/>
  <c r="G98" i="141"/>
  <c r="G132" i="141" s="1"/>
  <c r="F367" i="144"/>
  <c r="G236" i="144"/>
  <c r="G270" i="144" s="1"/>
  <c r="G238" i="144"/>
  <c r="G272" i="144" s="1"/>
  <c r="G100" i="141"/>
  <c r="G95" i="141"/>
  <c r="G83" i="141"/>
  <c r="G86" i="141"/>
  <c r="G81" i="141"/>
  <c r="G102" i="141"/>
  <c r="D106" i="193"/>
  <c r="D22" i="207" s="1"/>
  <c r="D23" i="209" s="1"/>
  <c r="D255" i="209" s="1"/>
  <c r="D24" i="210" s="1"/>
  <c r="D63" i="211" s="1"/>
  <c r="D263" i="211" s="1"/>
  <c r="D105" i="193"/>
  <c r="D22" i="205" s="1"/>
  <c r="D104" i="193"/>
  <c r="F340" i="141"/>
  <c r="F314" i="141"/>
  <c r="F356" i="141"/>
  <c r="F330" i="141"/>
  <c r="D151" i="197"/>
  <c r="D112" i="197"/>
  <c r="G220" i="144"/>
  <c r="G254" i="144" s="1"/>
  <c r="G93" i="144"/>
  <c r="G94" i="144"/>
  <c r="G53" i="144"/>
  <c r="G290" i="144" s="1"/>
  <c r="F368" i="144"/>
  <c r="F370" i="144" s="1"/>
  <c r="G216" i="144"/>
  <c r="G250" i="144" s="1"/>
  <c r="D26" i="206"/>
  <c r="G77" i="144"/>
  <c r="G78" i="144"/>
  <c r="D155" i="197"/>
  <c r="G218" i="144"/>
  <c r="G252" i="144" s="1"/>
  <c r="F351" i="144"/>
  <c r="G231" i="144"/>
  <c r="G265" i="144" s="1"/>
  <c r="G232" i="144"/>
  <c r="G266" i="144" s="1"/>
  <c r="G221" i="144"/>
  <c r="G255" i="144" s="1"/>
  <c r="G93" i="142"/>
  <c r="G94" i="142"/>
  <c r="G77" i="142"/>
  <c r="G78" i="142"/>
  <c r="G165" i="148" l="1"/>
  <c r="G237" i="145"/>
  <c r="G271" i="145" s="1"/>
  <c r="G200" i="142"/>
  <c r="G166" i="142"/>
  <c r="G131" i="141"/>
  <c r="G185" i="142"/>
  <c r="G199" i="141"/>
  <c r="G134" i="149"/>
  <c r="G168" i="149"/>
  <c r="G230" i="143"/>
  <c r="G264" i="143" s="1"/>
  <c r="F36" i="287"/>
  <c r="K36" i="287" s="1"/>
  <c r="F103" i="102"/>
  <c r="F37" i="287"/>
  <c r="K37" i="287" s="1"/>
  <c r="F48" i="95"/>
  <c r="F73" i="95" s="1"/>
  <c r="G152" i="149"/>
  <c r="G118" i="149"/>
  <c r="G152" i="148"/>
  <c r="G233" i="145"/>
  <c r="G267" i="145" s="1"/>
  <c r="G113" i="150"/>
  <c r="G136" i="150"/>
  <c r="G204" i="150"/>
  <c r="G163" i="150"/>
  <c r="F49" i="95"/>
  <c r="F74" i="95" s="1"/>
  <c r="G181" i="150"/>
  <c r="G186" i="150"/>
  <c r="G113" i="149"/>
  <c r="G197" i="150"/>
  <c r="G135" i="142"/>
  <c r="G147" i="149"/>
  <c r="G219" i="162"/>
  <c r="G253" i="162" s="1"/>
  <c r="G234" i="162"/>
  <c r="G268" i="162" s="1"/>
  <c r="G236" i="162"/>
  <c r="G270" i="162" s="1"/>
  <c r="G214" i="147"/>
  <c r="G248" i="147" s="1"/>
  <c r="G217" i="162"/>
  <c r="G251" i="162" s="1"/>
  <c r="F217" i="86"/>
  <c r="F251" i="86" s="1"/>
  <c r="G151" i="142"/>
  <c r="G234" i="145"/>
  <c r="G268" i="145" s="1"/>
  <c r="G148" i="149"/>
  <c r="G115" i="150"/>
  <c r="F367" i="142"/>
  <c r="G183" i="150"/>
  <c r="F180" i="86"/>
  <c r="F189" i="86" s="1"/>
  <c r="G222" i="145"/>
  <c r="G256" i="145" s="1"/>
  <c r="G231" i="142"/>
  <c r="G265" i="142" s="1"/>
  <c r="G114" i="149"/>
  <c r="G121" i="147"/>
  <c r="G122" i="147" s="1"/>
  <c r="F220" i="86"/>
  <c r="F254" i="86" s="1"/>
  <c r="F112" i="86"/>
  <c r="F121" i="86" s="1"/>
  <c r="F221" i="86"/>
  <c r="F255" i="86" s="1"/>
  <c r="G239" i="146"/>
  <c r="G240" i="146" s="1"/>
  <c r="F87" i="86"/>
  <c r="F88" i="86" s="1"/>
  <c r="G273" i="146"/>
  <c r="G274" i="146" s="1"/>
  <c r="G230" i="151"/>
  <c r="G264" i="151" s="1"/>
  <c r="G116" i="150"/>
  <c r="G181" i="142"/>
  <c r="G197" i="149"/>
  <c r="G236" i="145"/>
  <c r="G270" i="145" s="1"/>
  <c r="G116" i="149"/>
  <c r="G198" i="142"/>
  <c r="G53" i="142"/>
  <c r="G290" i="142" s="1"/>
  <c r="G203" i="141"/>
  <c r="G152" i="150"/>
  <c r="G133" i="150"/>
  <c r="G196" i="162"/>
  <c r="G238" i="145"/>
  <c r="G272" i="145" s="1"/>
  <c r="G78" i="150"/>
  <c r="G146" i="150" s="1"/>
  <c r="G222" i="162"/>
  <c r="G256" i="162" s="1"/>
  <c r="G135" i="150"/>
  <c r="G203" i="142"/>
  <c r="G162" i="162"/>
  <c r="G171" i="162" s="1"/>
  <c r="G172" i="162" s="1"/>
  <c r="G113" i="142"/>
  <c r="G184" i="149"/>
  <c r="G203" i="150"/>
  <c r="G103" i="162"/>
  <c r="G104" i="162" s="1"/>
  <c r="G231" i="145"/>
  <c r="G265" i="145" s="1"/>
  <c r="M587" i="217"/>
  <c r="G218" i="145"/>
  <c r="G252" i="145" s="1"/>
  <c r="G94" i="150"/>
  <c r="G196" i="150" s="1"/>
  <c r="F102" i="102"/>
  <c r="F76" i="287" s="1"/>
  <c r="G167" i="142"/>
  <c r="M586" i="217"/>
  <c r="G201" i="142"/>
  <c r="F368" i="142"/>
  <c r="F370" i="142" s="1"/>
  <c r="G167" i="149"/>
  <c r="G163" i="149"/>
  <c r="G119" i="142"/>
  <c r="G187" i="142"/>
  <c r="G153" i="142"/>
  <c r="G150" i="150"/>
  <c r="G201" i="149"/>
  <c r="G112" i="162"/>
  <c r="G121" i="162" s="1"/>
  <c r="G130" i="142"/>
  <c r="G186" i="148"/>
  <c r="G87" i="162"/>
  <c r="G88" i="162" s="1"/>
  <c r="G146" i="162"/>
  <c r="G155" i="162" s="1"/>
  <c r="G199" i="148"/>
  <c r="D156" i="196"/>
  <c r="D157" i="196" s="1"/>
  <c r="G201" i="150"/>
  <c r="D159" i="196"/>
  <c r="F215" i="86"/>
  <c r="F249" i="86" s="1"/>
  <c r="G132" i="149"/>
  <c r="G199" i="150"/>
  <c r="G281" i="146"/>
  <c r="G28" i="133" s="1"/>
  <c r="E16" i="102"/>
  <c r="G200" i="149"/>
  <c r="G234" i="149" s="1"/>
  <c r="G268" i="149" s="1"/>
  <c r="G165" i="150"/>
  <c r="I20" i="208"/>
  <c r="G232" i="162"/>
  <c r="G266" i="162" s="1"/>
  <c r="F26" i="102"/>
  <c r="G213" i="162"/>
  <c r="G247" i="162" s="1"/>
  <c r="G216" i="162"/>
  <c r="G250" i="162" s="1"/>
  <c r="G231" i="162"/>
  <c r="G265" i="162" s="1"/>
  <c r="F222" i="86"/>
  <c r="F256" i="86" s="1"/>
  <c r="G204" i="142"/>
  <c r="G136" i="142"/>
  <c r="G170" i="142"/>
  <c r="F218" i="86"/>
  <c r="F252" i="86" s="1"/>
  <c r="G202" i="142"/>
  <c r="G134" i="142"/>
  <c r="G168" i="142"/>
  <c r="G150" i="142"/>
  <c r="G184" i="142"/>
  <c r="G116" i="142"/>
  <c r="G190" i="143"/>
  <c r="G281" i="143"/>
  <c r="G25" i="133" s="1"/>
  <c r="G114" i="142"/>
  <c r="G182" i="142"/>
  <c r="G148" i="142"/>
  <c r="G165" i="149"/>
  <c r="G199" i="149"/>
  <c r="G131" i="149"/>
  <c r="G200" i="150"/>
  <c r="G132" i="150"/>
  <c r="G166" i="150"/>
  <c r="F290" i="86"/>
  <c r="F54" i="86"/>
  <c r="G280" i="151"/>
  <c r="G33" i="131" s="1"/>
  <c r="G156" i="151"/>
  <c r="D242" i="211"/>
  <c r="L75" i="218"/>
  <c r="F216" i="86"/>
  <c r="F250" i="86" s="1"/>
  <c r="F21" i="130"/>
  <c r="F283" i="139"/>
  <c r="F294" i="139"/>
  <c r="F219" i="86"/>
  <c r="F253" i="86" s="1"/>
  <c r="D114" i="196"/>
  <c r="D116" i="196" s="1"/>
  <c r="D113" i="196"/>
  <c r="D115" i="200"/>
  <c r="D117" i="200" s="1"/>
  <c r="D119" i="200" s="1"/>
  <c r="D118" i="200"/>
  <c r="G205" i="147"/>
  <c r="G206" i="147" s="1"/>
  <c r="G230" i="147"/>
  <c r="G264" i="147" s="1"/>
  <c r="G187" i="150"/>
  <c r="G119" i="150"/>
  <c r="G153" i="150"/>
  <c r="D246" i="211"/>
  <c r="L79" i="218"/>
  <c r="G156" i="143"/>
  <c r="G280" i="143"/>
  <c r="G25" i="131" s="1"/>
  <c r="G238" i="162"/>
  <c r="G272" i="162" s="1"/>
  <c r="C35" i="212"/>
  <c r="C229" i="211"/>
  <c r="G151" i="150"/>
  <c r="G185" i="150"/>
  <c r="G117" i="150"/>
  <c r="G195" i="150"/>
  <c r="G127" i="150"/>
  <c r="G161" i="150"/>
  <c r="M583" i="217"/>
  <c r="M530" i="217"/>
  <c r="M584" i="217"/>
  <c r="G263" i="151"/>
  <c r="G69" i="149"/>
  <c r="G70" i="149" s="1"/>
  <c r="F367" i="149"/>
  <c r="G263" i="143"/>
  <c r="D23" i="206"/>
  <c r="D107" i="194"/>
  <c r="D112" i="194" s="1"/>
  <c r="F351" i="149"/>
  <c r="F368" i="149"/>
  <c r="F370" i="149" s="1"/>
  <c r="G53" i="149"/>
  <c r="F213" i="86"/>
  <c r="F17" i="130"/>
  <c r="F283" i="135"/>
  <c r="F294" i="135"/>
  <c r="D32" i="209"/>
  <c r="D264" i="209" s="1"/>
  <c r="D33" i="210" s="1"/>
  <c r="D72" i="211" s="1"/>
  <c r="D272" i="211" s="1"/>
  <c r="G290" i="162"/>
  <c r="G54" i="162"/>
  <c r="G188" i="142"/>
  <c r="G154" i="142"/>
  <c r="G120" i="142"/>
  <c r="F19" i="130"/>
  <c r="F283" i="137"/>
  <c r="F294" i="137"/>
  <c r="F196" i="86"/>
  <c r="F162" i="86"/>
  <c r="F128" i="86"/>
  <c r="G69" i="150"/>
  <c r="G70" i="150" s="1"/>
  <c r="F367" i="150"/>
  <c r="D115" i="204"/>
  <c r="D117" i="204" s="1"/>
  <c r="D119" i="204" s="1"/>
  <c r="D118" i="204"/>
  <c r="D26" i="209"/>
  <c r="D258" i="209" s="1"/>
  <c r="D27" i="210" s="1"/>
  <c r="D66" i="211" s="1"/>
  <c r="D266" i="211" s="1"/>
  <c r="E84" i="208"/>
  <c r="G235" i="162"/>
  <c r="G269" i="162" s="1"/>
  <c r="G183" i="142"/>
  <c r="G115" i="142"/>
  <c r="G149" i="142"/>
  <c r="G93" i="149"/>
  <c r="G94" i="149"/>
  <c r="G222" i="149"/>
  <c r="G256" i="149" s="1"/>
  <c r="G218" i="162"/>
  <c r="G252" i="162" s="1"/>
  <c r="G221" i="162"/>
  <c r="G255" i="162" s="1"/>
  <c r="D114" i="195"/>
  <c r="D116" i="195" s="1"/>
  <c r="D113" i="195"/>
  <c r="G121" i="151"/>
  <c r="G214" i="151"/>
  <c r="G247" i="147"/>
  <c r="G282" i="143"/>
  <c r="G25" i="132" s="1"/>
  <c r="G122" i="143"/>
  <c r="G233" i="162"/>
  <c r="G267" i="162" s="1"/>
  <c r="G169" i="149"/>
  <c r="G203" i="149"/>
  <c r="G135" i="149"/>
  <c r="G77" i="149"/>
  <c r="G78" i="149"/>
  <c r="G190" i="147"/>
  <c r="G152" i="142"/>
  <c r="G186" i="142"/>
  <c r="G118" i="142"/>
  <c r="G145" i="150"/>
  <c r="G179" i="150"/>
  <c r="G111" i="150"/>
  <c r="D107" i="203"/>
  <c r="D112" i="203" s="1"/>
  <c r="D32" i="206"/>
  <c r="E91" i="208" s="1"/>
  <c r="G229" i="162"/>
  <c r="G223" i="146"/>
  <c r="G263" i="147"/>
  <c r="D74" i="208"/>
  <c r="G215" i="162"/>
  <c r="G249" i="162" s="1"/>
  <c r="G164" i="149"/>
  <c r="G130" i="149"/>
  <c r="G198" i="149"/>
  <c r="F195" i="86"/>
  <c r="F103" i="86"/>
  <c r="F104" i="86" s="1"/>
  <c r="F161" i="86"/>
  <c r="F127" i="86"/>
  <c r="G188" i="150"/>
  <c r="G120" i="150"/>
  <c r="G154" i="150"/>
  <c r="F371" i="138"/>
  <c r="F331" i="138"/>
  <c r="F296" i="138"/>
  <c r="F25" i="102"/>
  <c r="F32" i="287" s="1"/>
  <c r="K32" i="287" s="1"/>
  <c r="G137" i="162"/>
  <c r="G138" i="162" s="1"/>
  <c r="G280" i="147"/>
  <c r="G29" i="131" s="1"/>
  <c r="G199" i="142"/>
  <c r="G131" i="142"/>
  <c r="G165" i="142"/>
  <c r="G187" i="149"/>
  <c r="G153" i="149"/>
  <c r="G119" i="149"/>
  <c r="G149" i="149"/>
  <c r="G183" i="149"/>
  <c r="G115" i="149"/>
  <c r="G164" i="150"/>
  <c r="G198" i="150"/>
  <c r="G130" i="150"/>
  <c r="G190" i="151"/>
  <c r="G281" i="151"/>
  <c r="G33" i="133" s="1"/>
  <c r="G247" i="143"/>
  <c r="D115" i="199"/>
  <c r="D117" i="199" s="1"/>
  <c r="D119" i="199" s="1"/>
  <c r="D118" i="199"/>
  <c r="L70" i="218"/>
  <c r="D237" i="211"/>
  <c r="G238" i="149"/>
  <c r="G272" i="149" s="1"/>
  <c r="G202" i="150"/>
  <c r="G134" i="150"/>
  <c r="G168" i="150"/>
  <c r="F155" i="86"/>
  <c r="D20" i="208"/>
  <c r="C112" i="186"/>
  <c r="G220" i="162"/>
  <c r="G254" i="162" s="1"/>
  <c r="D107" i="202"/>
  <c r="D112" i="202" s="1"/>
  <c r="D31" i="206"/>
  <c r="F32" i="102" s="1"/>
  <c r="F39" i="287" s="1"/>
  <c r="K39" i="287" s="1"/>
  <c r="F351" i="150"/>
  <c r="F368" i="150"/>
  <c r="F370" i="150" s="1"/>
  <c r="G53" i="150"/>
  <c r="G214" i="143"/>
  <c r="G248" i="143" s="1"/>
  <c r="F283" i="134"/>
  <c r="F294" i="134"/>
  <c r="F16" i="130"/>
  <c r="G257" i="146"/>
  <c r="G258" i="146" s="1"/>
  <c r="G151" i="149"/>
  <c r="G117" i="149"/>
  <c r="G185" i="149"/>
  <c r="G182" i="150"/>
  <c r="G148" i="150"/>
  <c r="G114" i="150"/>
  <c r="F283" i="136"/>
  <c r="F294" i="136"/>
  <c r="F18" i="130"/>
  <c r="G189" i="162"/>
  <c r="G153" i="148"/>
  <c r="G200" i="141"/>
  <c r="G119" i="141"/>
  <c r="G119" i="148"/>
  <c r="G133" i="141"/>
  <c r="G201" i="141"/>
  <c r="G184" i="148"/>
  <c r="G116" i="141"/>
  <c r="G152" i="141"/>
  <c r="G182" i="141"/>
  <c r="G184" i="141"/>
  <c r="G150" i="148"/>
  <c r="G114" i="141"/>
  <c r="G70" i="145"/>
  <c r="G153" i="141"/>
  <c r="G221" i="141" s="1"/>
  <c r="G255" i="141" s="1"/>
  <c r="G147" i="141"/>
  <c r="G164" i="141"/>
  <c r="G181" i="141"/>
  <c r="G198" i="141"/>
  <c r="G54" i="144"/>
  <c r="E86" i="208"/>
  <c r="G134" i="148"/>
  <c r="F367" i="145"/>
  <c r="G219" i="145"/>
  <c r="G253" i="145" s="1"/>
  <c r="G235" i="148"/>
  <c r="G269" i="148" s="1"/>
  <c r="G202" i="148"/>
  <c r="G215" i="145"/>
  <c r="G249" i="145" s="1"/>
  <c r="G221" i="145"/>
  <c r="G255" i="145" s="1"/>
  <c r="G181" i="148"/>
  <c r="G147" i="148"/>
  <c r="G113" i="148"/>
  <c r="G169" i="148"/>
  <c r="G203" i="148"/>
  <c r="G135" i="148"/>
  <c r="F101" i="102"/>
  <c r="F47" i="95"/>
  <c r="F72" i="95" s="1"/>
  <c r="G151" i="148"/>
  <c r="G185" i="148"/>
  <c r="G117" i="148"/>
  <c r="D107" i="201"/>
  <c r="D112" i="201" s="1"/>
  <c r="D30" i="206"/>
  <c r="F31" i="102" s="1"/>
  <c r="F38" i="287" s="1"/>
  <c r="K38" i="287" s="1"/>
  <c r="G43" i="148"/>
  <c r="F350" i="148"/>
  <c r="F351" i="148" s="1"/>
  <c r="L74" i="218"/>
  <c r="D241" i="211"/>
  <c r="G170" i="148"/>
  <c r="G204" i="148"/>
  <c r="G136" i="148"/>
  <c r="G220" i="145"/>
  <c r="G254" i="145" s="1"/>
  <c r="G197" i="148"/>
  <c r="G163" i="148"/>
  <c r="G129" i="148"/>
  <c r="G154" i="148"/>
  <c r="G188" i="148"/>
  <c r="G120" i="148"/>
  <c r="G164" i="148"/>
  <c r="G198" i="148"/>
  <c r="G130" i="148"/>
  <c r="G53" i="145"/>
  <c r="G290" i="145" s="1"/>
  <c r="F368" i="145"/>
  <c r="F370" i="145" s="1"/>
  <c r="G232" i="145"/>
  <c r="G266" i="145" s="1"/>
  <c r="G183" i="148"/>
  <c r="G115" i="148"/>
  <c r="G149" i="148"/>
  <c r="G217" i="145"/>
  <c r="G251" i="145" s="1"/>
  <c r="G166" i="148"/>
  <c r="G200" i="148"/>
  <c r="G132" i="148"/>
  <c r="G77" i="145"/>
  <c r="G78" i="145"/>
  <c r="G216" i="145"/>
  <c r="G250" i="145" s="1"/>
  <c r="F366" i="148"/>
  <c r="G69" i="148" s="1"/>
  <c r="G59" i="148"/>
  <c r="G148" i="148"/>
  <c r="G114" i="148"/>
  <c r="G182" i="148"/>
  <c r="G235" i="145"/>
  <c r="G269" i="145" s="1"/>
  <c r="D114" i="198"/>
  <c r="D116" i="198" s="1"/>
  <c r="D113" i="198"/>
  <c r="D31" i="209"/>
  <c r="D263" i="209" s="1"/>
  <c r="D32" i="210" s="1"/>
  <c r="D71" i="211" s="1"/>
  <c r="D271" i="211" s="1"/>
  <c r="G93" i="145"/>
  <c r="G94" i="145"/>
  <c r="G166" i="141"/>
  <c r="G118" i="141"/>
  <c r="G169" i="141"/>
  <c r="G117" i="141"/>
  <c r="G151" i="141"/>
  <c r="G185" i="141"/>
  <c r="D236" i="211"/>
  <c r="L69" i="218"/>
  <c r="G204" i="141"/>
  <c r="G136" i="141"/>
  <c r="G170" i="141"/>
  <c r="G197" i="141"/>
  <c r="G129" i="141"/>
  <c r="G163" i="141"/>
  <c r="G59" i="141"/>
  <c r="F366" i="141"/>
  <c r="G69" i="141" s="1"/>
  <c r="G183" i="141"/>
  <c r="G115" i="141"/>
  <c r="G149" i="141"/>
  <c r="G134" i="141"/>
  <c r="G202" i="141"/>
  <c r="G168" i="141"/>
  <c r="G43" i="141"/>
  <c r="F350" i="141"/>
  <c r="F351" i="141" s="1"/>
  <c r="D22" i="206"/>
  <c r="E81" i="208" s="1"/>
  <c r="D107" i="193"/>
  <c r="D112" i="193" s="1"/>
  <c r="G188" i="141"/>
  <c r="G120" i="141"/>
  <c r="G154" i="141"/>
  <c r="D26" i="207"/>
  <c r="D159" i="197"/>
  <c r="D156" i="197"/>
  <c r="D157" i="197" s="1"/>
  <c r="D113" i="197"/>
  <c r="D114" i="197"/>
  <c r="D116" i="197" s="1"/>
  <c r="G111" i="144"/>
  <c r="G179" i="144"/>
  <c r="G145" i="144"/>
  <c r="G87" i="144"/>
  <c r="G88" i="144" s="1"/>
  <c r="G146" i="144"/>
  <c r="G180" i="144"/>
  <c r="G112" i="144"/>
  <c r="G162" i="144"/>
  <c r="G128" i="144"/>
  <c r="G196" i="144"/>
  <c r="G195" i="144"/>
  <c r="G127" i="144"/>
  <c r="G161" i="144"/>
  <c r="G103" i="144"/>
  <c r="G104" i="144" s="1"/>
  <c r="G146" i="142"/>
  <c r="G180" i="142"/>
  <c r="G112" i="142"/>
  <c r="G103" i="142"/>
  <c r="G104" i="142" s="1"/>
  <c r="G196" i="142"/>
  <c r="G128" i="142"/>
  <c r="G162" i="142"/>
  <c r="G145" i="142"/>
  <c r="G111" i="142"/>
  <c r="G179" i="142"/>
  <c r="G87" i="142"/>
  <c r="G88" i="142" s="1"/>
  <c r="G161" i="142"/>
  <c r="G195" i="142"/>
  <c r="G127" i="142"/>
  <c r="G233" i="148" l="1"/>
  <c r="G267" i="148" s="1"/>
  <c r="G216" i="149"/>
  <c r="G250" i="149" s="1"/>
  <c r="G219" i="142"/>
  <c r="G253" i="142" s="1"/>
  <c r="G234" i="142"/>
  <c r="G268" i="142" s="1"/>
  <c r="G239" i="143"/>
  <c r="G240" i="143" s="1"/>
  <c r="G233" i="141"/>
  <c r="G267" i="141" s="1"/>
  <c r="G273" i="143"/>
  <c r="G274" i="143" s="1"/>
  <c r="G236" i="149"/>
  <c r="G270" i="149" s="1"/>
  <c r="G35" i="212"/>
  <c r="D23" i="287" s="1"/>
  <c r="I23" i="287" s="1"/>
  <c r="G235" i="150"/>
  <c r="G269" i="150" s="1"/>
  <c r="E67" i="102"/>
  <c r="E23" i="287"/>
  <c r="J23" i="287" s="1"/>
  <c r="F45" i="95"/>
  <c r="F70" i="95" s="1"/>
  <c r="F33" i="287"/>
  <c r="K33" i="287" s="1"/>
  <c r="G215" i="150"/>
  <c r="G249" i="150" s="1"/>
  <c r="G220" i="149"/>
  <c r="G254" i="149" s="1"/>
  <c r="G220" i="148"/>
  <c r="G254" i="148" s="1"/>
  <c r="G238" i="150"/>
  <c r="G272" i="150" s="1"/>
  <c r="G215" i="149"/>
  <c r="G249" i="149" s="1"/>
  <c r="G231" i="150"/>
  <c r="G265" i="150" s="1"/>
  <c r="G237" i="142"/>
  <c r="G271" i="142" s="1"/>
  <c r="G220" i="150"/>
  <c r="G254" i="150" s="1"/>
  <c r="G257" i="147"/>
  <c r="G258" i="147" s="1"/>
  <c r="G223" i="147"/>
  <c r="G224" i="147" s="1"/>
  <c r="G87" i="150"/>
  <c r="G88" i="150" s="1"/>
  <c r="G217" i="150"/>
  <c r="G251" i="150" s="1"/>
  <c r="G282" i="147"/>
  <c r="G29" i="132" s="1"/>
  <c r="F214" i="86"/>
  <c r="F248" i="86" s="1"/>
  <c r="G214" i="162"/>
  <c r="G248" i="162" s="1"/>
  <c r="G257" i="162" s="1"/>
  <c r="G258" i="162" s="1"/>
  <c r="G231" i="149"/>
  <c r="G265" i="149" s="1"/>
  <c r="G218" i="150"/>
  <c r="G252" i="150" s="1"/>
  <c r="G112" i="150"/>
  <c r="G121" i="150" s="1"/>
  <c r="G218" i="149"/>
  <c r="G252" i="149" s="1"/>
  <c r="G237" i="150"/>
  <c r="G271" i="150" s="1"/>
  <c r="G180" i="150"/>
  <c r="G273" i="151"/>
  <c r="G274" i="151" s="1"/>
  <c r="G235" i="142"/>
  <c r="G269" i="142" s="1"/>
  <c r="G239" i="151"/>
  <c r="G240" i="151" s="1"/>
  <c r="G162" i="150"/>
  <c r="G128" i="150"/>
  <c r="G137" i="150" s="1"/>
  <c r="G138" i="150" s="1"/>
  <c r="G103" i="150"/>
  <c r="G104" i="150" s="1"/>
  <c r="G232" i="142"/>
  <c r="G266" i="142" s="1"/>
  <c r="F99" i="102"/>
  <c r="G215" i="142"/>
  <c r="G249" i="142" s="1"/>
  <c r="G237" i="141"/>
  <c r="G271" i="141" s="1"/>
  <c r="J20" i="208"/>
  <c r="G235" i="149"/>
  <c r="G269" i="149" s="1"/>
  <c r="G230" i="162"/>
  <c r="G264" i="162" s="1"/>
  <c r="G54" i="142"/>
  <c r="G205" i="162"/>
  <c r="G206" i="162" s="1"/>
  <c r="F137" i="86"/>
  <c r="F138" i="86" s="1"/>
  <c r="F171" i="86"/>
  <c r="F172" i="86" s="1"/>
  <c r="G273" i="147"/>
  <c r="G274" i="147" s="1"/>
  <c r="G239" i="147"/>
  <c r="G240" i="147" s="1"/>
  <c r="E35" i="95"/>
  <c r="E60" i="95" s="1"/>
  <c r="G221" i="142"/>
  <c r="G255" i="142" s="1"/>
  <c r="G234" i="141"/>
  <c r="G268" i="141" s="1"/>
  <c r="F33" i="102"/>
  <c r="G233" i="150"/>
  <c r="G267" i="150" s="1"/>
  <c r="G281" i="147"/>
  <c r="G29" i="133" s="1"/>
  <c r="G232" i="149"/>
  <c r="G266" i="149" s="1"/>
  <c r="G221" i="148"/>
  <c r="G255" i="148" s="1"/>
  <c r="G216" i="150"/>
  <c r="G250" i="150" s="1"/>
  <c r="G220" i="142"/>
  <c r="G254" i="142" s="1"/>
  <c r="E89" i="102"/>
  <c r="E35" i="102"/>
  <c r="G234" i="150"/>
  <c r="G268" i="150" s="1"/>
  <c r="G236" i="142"/>
  <c r="G270" i="142" s="1"/>
  <c r="G218" i="141"/>
  <c r="G252" i="141" s="1"/>
  <c r="G238" i="142"/>
  <c r="G272" i="142" s="1"/>
  <c r="G221" i="149"/>
  <c r="G255" i="149" s="1"/>
  <c r="G237" i="149"/>
  <c r="G271" i="149" s="1"/>
  <c r="G216" i="141"/>
  <c r="G250" i="141" s="1"/>
  <c r="G219" i="150"/>
  <c r="G253" i="150" s="1"/>
  <c r="G218" i="142"/>
  <c r="G252" i="142" s="1"/>
  <c r="G218" i="148"/>
  <c r="G252" i="148" s="1"/>
  <c r="F371" i="136"/>
  <c r="F331" i="136"/>
  <c r="F296" i="136"/>
  <c r="D113" i="202"/>
  <c r="D114" i="202"/>
  <c r="D116" i="202" s="1"/>
  <c r="F156" i="86"/>
  <c r="G232" i="150"/>
  <c r="G266" i="150" s="1"/>
  <c r="F205" i="86"/>
  <c r="F206" i="86" s="1"/>
  <c r="F229" i="86"/>
  <c r="G224" i="146"/>
  <c r="G279" i="146"/>
  <c r="D113" i="203"/>
  <c r="D114" i="203"/>
  <c r="D116" i="203" s="1"/>
  <c r="G146" i="149"/>
  <c r="G112" i="149"/>
  <c r="G180" i="149"/>
  <c r="D118" i="195"/>
  <c r="D115" i="195"/>
  <c r="D117" i="195" s="1"/>
  <c r="D119" i="195" s="1"/>
  <c r="G217" i="142"/>
  <c r="G251" i="142" s="1"/>
  <c r="L72" i="218"/>
  <c r="D239" i="211"/>
  <c r="F230" i="86"/>
  <c r="F264" i="86" s="1"/>
  <c r="G222" i="142"/>
  <c r="G256" i="142" s="1"/>
  <c r="D114" i="194"/>
  <c r="D116" i="194" s="1"/>
  <c r="D113" i="194"/>
  <c r="G229" i="150"/>
  <c r="D115" i="196"/>
  <c r="D117" i="196" s="1"/>
  <c r="D119" i="196" s="1"/>
  <c r="D118" i="196"/>
  <c r="G156" i="162"/>
  <c r="G280" i="162"/>
  <c r="G24" i="131" s="1"/>
  <c r="G257" i="143"/>
  <c r="G258" i="143" s="1"/>
  <c r="F98" i="102"/>
  <c r="F44" i="95"/>
  <c r="F69" i="95" s="1"/>
  <c r="G179" i="149"/>
  <c r="G145" i="149"/>
  <c r="G111" i="149"/>
  <c r="G87" i="149"/>
  <c r="G88" i="149" s="1"/>
  <c r="G128" i="149"/>
  <c r="G162" i="149"/>
  <c r="G196" i="149"/>
  <c r="F371" i="137"/>
  <c r="F331" i="137"/>
  <c r="F296" i="137"/>
  <c r="E90" i="208"/>
  <c r="G290" i="149"/>
  <c r="G54" i="149"/>
  <c r="E82" i="208"/>
  <c r="F24" i="102"/>
  <c r="F31" i="287" s="1"/>
  <c r="K31" i="287" s="1"/>
  <c r="G155" i="150"/>
  <c r="G190" i="162"/>
  <c r="G219" i="149"/>
  <c r="G253" i="149" s="1"/>
  <c r="F371" i="134"/>
  <c r="F331" i="134"/>
  <c r="F296" i="134"/>
  <c r="G290" i="150"/>
  <c r="G54" i="150"/>
  <c r="C114" i="186"/>
  <c r="C116" i="186" s="1"/>
  <c r="C113" i="186"/>
  <c r="G223" i="143"/>
  <c r="G217" i="149"/>
  <c r="G251" i="149" s="1"/>
  <c r="G233" i="142"/>
  <c r="G267" i="142" s="1"/>
  <c r="F327" i="138"/>
  <c r="F364" i="138" s="1"/>
  <c r="G67" i="138" s="1"/>
  <c r="F308" i="138"/>
  <c r="F345" i="138" s="1"/>
  <c r="G48" i="138" s="1"/>
  <c r="F311" i="138"/>
  <c r="F348" i="138" s="1"/>
  <c r="G51" i="138" s="1"/>
  <c r="F321" i="138"/>
  <c r="F358" i="138" s="1"/>
  <c r="G61" i="138" s="1"/>
  <c r="F324" i="138"/>
  <c r="F361" i="138" s="1"/>
  <c r="G64" i="138" s="1"/>
  <c r="F323" i="138"/>
  <c r="F360" i="138" s="1"/>
  <c r="G63" i="138" s="1"/>
  <c r="F304" i="138"/>
  <c r="F341" i="138" s="1"/>
  <c r="G44" i="138" s="1"/>
  <c r="F307" i="138"/>
  <c r="F344" i="138" s="1"/>
  <c r="G47" i="138" s="1"/>
  <c r="F310" i="138"/>
  <c r="F347" i="138" s="1"/>
  <c r="G50" i="138" s="1"/>
  <c r="F320" i="138"/>
  <c r="F357" i="138" s="1"/>
  <c r="G60" i="138" s="1"/>
  <c r="F319" i="138"/>
  <c r="F326" i="138"/>
  <c r="F363" i="138" s="1"/>
  <c r="G66" i="138" s="1"/>
  <c r="F303" i="138"/>
  <c r="F306" i="138"/>
  <c r="F343" i="138" s="1"/>
  <c r="G46" i="138" s="1"/>
  <c r="F309" i="138"/>
  <c r="F346" i="138" s="1"/>
  <c r="G49" i="138" s="1"/>
  <c r="F20" i="128"/>
  <c r="F70" i="128" s="1"/>
  <c r="D15" i="191" s="1"/>
  <c r="D44" i="191" s="1"/>
  <c r="D58" i="191" s="1"/>
  <c r="D99" i="191" s="1"/>
  <c r="F312" i="138"/>
  <c r="F349" i="138" s="1"/>
  <c r="G52" i="138" s="1"/>
  <c r="F322" i="138"/>
  <c r="F359" i="138" s="1"/>
  <c r="G62" i="138" s="1"/>
  <c r="F325" i="138"/>
  <c r="F362" i="138" s="1"/>
  <c r="G65" i="138" s="1"/>
  <c r="F328" i="138"/>
  <c r="F365" i="138" s="1"/>
  <c r="G68" i="138" s="1"/>
  <c r="F305" i="138"/>
  <c r="F342" i="138" s="1"/>
  <c r="G45" i="138" s="1"/>
  <c r="G222" i="150"/>
  <c r="G256" i="150" s="1"/>
  <c r="G263" i="162"/>
  <c r="G213" i="150"/>
  <c r="F190" i="86"/>
  <c r="G248" i="151"/>
  <c r="G257" i="151" s="1"/>
  <c r="G258" i="151" s="1"/>
  <c r="G223" i="151"/>
  <c r="G127" i="149"/>
  <c r="G195" i="149"/>
  <c r="G103" i="149"/>
  <c r="G104" i="149" s="1"/>
  <c r="G161" i="149"/>
  <c r="D245" i="211"/>
  <c r="L78" i="218"/>
  <c r="F122" i="86"/>
  <c r="G282" i="162"/>
  <c r="G24" i="132" s="1"/>
  <c r="G122" i="162"/>
  <c r="G221" i="150"/>
  <c r="G255" i="150" s="1"/>
  <c r="F51" i="95"/>
  <c r="F76" i="95" s="1"/>
  <c r="F105" i="102"/>
  <c r="G236" i="150"/>
  <c r="G270" i="150" s="1"/>
  <c r="G122" i="151"/>
  <c r="G282" i="151"/>
  <c r="G33" i="132" s="1"/>
  <c r="G205" i="150"/>
  <c r="G206" i="150" s="1"/>
  <c r="F371" i="135"/>
  <c r="F296" i="135"/>
  <c r="F331" i="135"/>
  <c r="F247" i="86"/>
  <c r="F296" i="139"/>
  <c r="F331" i="139"/>
  <c r="F371" i="139"/>
  <c r="G233" i="149"/>
  <c r="G267" i="149" s="1"/>
  <c r="G216" i="142"/>
  <c r="G250" i="142" s="1"/>
  <c r="G70" i="141"/>
  <c r="G215" i="141"/>
  <c r="G249" i="141" s="1"/>
  <c r="G220" i="141"/>
  <c r="G254" i="141" s="1"/>
  <c r="G232" i="141"/>
  <c r="G266" i="141" s="1"/>
  <c r="G235" i="141"/>
  <c r="G269" i="141" s="1"/>
  <c r="G236" i="148"/>
  <c r="G270" i="148" s="1"/>
  <c r="E89" i="208"/>
  <c r="G70" i="148"/>
  <c r="G234" i="148"/>
  <c r="G268" i="148" s="1"/>
  <c r="G217" i="148"/>
  <c r="G251" i="148" s="1"/>
  <c r="G222" i="148"/>
  <c r="G256" i="148" s="1"/>
  <c r="G237" i="148"/>
  <c r="G271" i="148" s="1"/>
  <c r="F367" i="148"/>
  <c r="G162" i="145"/>
  <c r="G196" i="145"/>
  <c r="G128" i="145"/>
  <c r="D115" i="198"/>
  <c r="D117" i="198" s="1"/>
  <c r="D119" i="198" s="1"/>
  <c r="D118" i="198"/>
  <c r="G216" i="148"/>
  <c r="G250" i="148" s="1"/>
  <c r="G93" i="148"/>
  <c r="G94" i="148"/>
  <c r="G54" i="145"/>
  <c r="G231" i="148"/>
  <c r="G265" i="148" s="1"/>
  <c r="G238" i="148"/>
  <c r="G272" i="148" s="1"/>
  <c r="D114" i="201"/>
  <c r="D116" i="201" s="1"/>
  <c r="D113" i="201"/>
  <c r="G127" i="145"/>
  <c r="G161" i="145"/>
  <c r="G195" i="145"/>
  <c r="G103" i="145"/>
  <c r="G104" i="145" s="1"/>
  <c r="G111" i="145"/>
  <c r="G145" i="145"/>
  <c r="G179" i="145"/>
  <c r="G232" i="148"/>
  <c r="G266" i="148" s="1"/>
  <c r="G53" i="148"/>
  <c r="G290" i="148" s="1"/>
  <c r="F368" i="148"/>
  <c r="F370" i="148" s="1"/>
  <c r="G219" i="148"/>
  <c r="G253" i="148" s="1"/>
  <c r="G215" i="148"/>
  <c r="G249" i="148" s="1"/>
  <c r="G77" i="148"/>
  <c r="G78" i="148"/>
  <c r="D244" i="211"/>
  <c r="L77" i="218"/>
  <c r="G87" i="145"/>
  <c r="G88" i="145" s="1"/>
  <c r="G146" i="145"/>
  <c r="G180" i="145"/>
  <c r="G112" i="145"/>
  <c r="F104" i="102"/>
  <c r="F50" i="95"/>
  <c r="F75" i="95" s="1"/>
  <c r="G231" i="141"/>
  <c r="G265" i="141" s="1"/>
  <c r="G219" i="141"/>
  <c r="G253" i="141" s="1"/>
  <c r="G236" i="141"/>
  <c r="G270" i="141" s="1"/>
  <c r="G217" i="141"/>
  <c r="G251" i="141" s="1"/>
  <c r="D114" i="193"/>
  <c r="D116" i="193" s="1"/>
  <c r="D113" i="193"/>
  <c r="G77" i="141"/>
  <c r="G78" i="141"/>
  <c r="F367" i="141"/>
  <c r="G238" i="141"/>
  <c r="G272" i="141" s="1"/>
  <c r="G222" i="141"/>
  <c r="G256" i="141" s="1"/>
  <c r="G93" i="141"/>
  <c r="G94" i="141"/>
  <c r="G155" i="144"/>
  <c r="G156" i="144" s="1"/>
  <c r="G53" i="141"/>
  <c r="G290" i="141" s="1"/>
  <c r="F368" i="141"/>
  <c r="F370" i="141" s="1"/>
  <c r="F23" i="102"/>
  <c r="F30" i="287" s="1"/>
  <c r="K30" i="287" s="1"/>
  <c r="G229" i="144"/>
  <c r="G205" i="144"/>
  <c r="G206" i="144" s="1"/>
  <c r="G171" i="144"/>
  <c r="G172" i="144" s="1"/>
  <c r="G213" i="144"/>
  <c r="G121" i="144"/>
  <c r="G214" i="144"/>
  <c r="G248" i="144" s="1"/>
  <c r="E85" i="208"/>
  <c r="D27" i="209"/>
  <c r="D259" i="209" s="1"/>
  <c r="D28" i="210" s="1"/>
  <c r="D67" i="211" s="1"/>
  <c r="D267" i="211" s="1"/>
  <c r="G137" i="144"/>
  <c r="G138" i="144" s="1"/>
  <c r="G230" i="144"/>
  <c r="G264" i="144" s="1"/>
  <c r="G189" i="144"/>
  <c r="D118" i="197"/>
  <c r="D115" i="197"/>
  <c r="D117" i="197" s="1"/>
  <c r="D119" i="197" s="1"/>
  <c r="F27" i="102"/>
  <c r="F34" i="287" s="1"/>
  <c r="K34" i="287" s="1"/>
  <c r="G137" i="142"/>
  <c r="G138" i="142" s="1"/>
  <c r="G121" i="142"/>
  <c r="G122" i="142" s="1"/>
  <c r="G214" i="142"/>
  <c r="G248" i="142" s="1"/>
  <c r="G205" i="142"/>
  <c r="G206" i="142" s="1"/>
  <c r="G230" i="142"/>
  <c r="G264" i="142" s="1"/>
  <c r="G189" i="142"/>
  <c r="G229" i="142"/>
  <c r="G155" i="142"/>
  <c r="G213" i="142"/>
  <c r="G171" i="142"/>
  <c r="G172" i="142" s="1"/>
  <c r="G155" i="145" l="1"/>
  <c r="G56" i="212"/>
  <c r="I35" i="212"/>
  <c r="J89" i="95" s="1"/>
  <c r="C89" i="95"/>
  <c r="D114" i="95" s="1"/>
  <c r="D134" i="95" s="1"/>
  <c r="E54" i="95"/>
  <c r="E79" i="95" s="1"/>
  <c r="E42" i="287"/>
  <c r="J42" i="287" s="1"/>
  <c r="F52" i="95"/>
  <c r="F77" i="95" s="1"/>
  <c r="F40" i="287"/>
  <c r="K40" i="287" s="1"/>
  <c r="F223" i="86"/>
  <c r="F224" i="86" s="1"/>
  <c r="G223" i="162"/>
  <c r="G224" i="162" s="1"/>
  <c r="F280" i="86"/>
  <c r="F15" i="131" s="1"/>
  <c r="F257" i="86"/>
  <c r="F258" i="86" s="1"/>
  <c r="G273" i="162"/>
  <c r="G274" i="162" s="1"/>
  <c r="G214" i="150"/>
  <c r="G248" i="150" s="1"/>
  <c r="F106" i="102"/>
  <c r="G230" i="150"/>
  <c r="G264" i="150" s="1"/>
  <c r="G189" i="150"/>
  <c r="G281" i="150" s="1"/>
  <c r="G32" i="133" s="1"/>
  <c r="F282" i="86"/>
  <c r="F15" i="132" s="1"/>
  <c r="G171" i="150"/>
  <c r="G172" i="150" s="1"/>
  <c r="G279" i="147"/>
  <c r="G29" i="130" s="1"/>
  <c r="E108" i="102"/>
  <c r="G281" i="162"/>
  <c r="G24" i="133" s="1"/>
  <c r="G239" i="162"/>
  <c r="G240" i="162" s="1"/>
  <c r="M330" i="217"/>
  <c r="M622" i="217" s="1"/>
  <c r="G189" i="149"/>
  <c r="G190" i="149" s="1"/>
  <c r="E68" i="102"/>
  <c r="G137" i="149"/>
  <c r="G138" i="149" s="1"/>
  <c r="F281" i="86"/>
  <c r="F15" i="133" s="1"/>
  <c r="G83" i="138"/>
  <c r="G185" i="138" s="1"/>
  <c r="G102" i="138"/>
  <c r="G170" i="138" s="1"/>
  <c r="G99" i="138"/>
  <c r="G167" i="138" s="1"/>
  <c r="G171" i="149"/>
  <c r="G172" i="149" s="1"/>
  <c r="G79" i="138"/>
  <c r="G147" i="138" s="1"/>
  <c r="G86" i="138"/>
  <c r="G120" i="138" s="1"/>
  <c r="G98" i="138"/>
  <c r="G132" i="138" s="1"/>
  <c r="G96" i="138"/>
  <c r="G198" i="138" s="1"/>
  <c r="G155" i="149"/>
  <c r="G84" i="138"/>
  <c r="G186" i="138" s="1"/>
  <c r="G81" i="138"/>
  <c r="G115" i="138" s="1"/>
  <c r="G229" i="149"/>
  <c r="G205" i="149"/>
  <c r="G136" i="138"/>
  <c r="D105" i="191"/>
  <c r="D20" i="205" s="1"/>
  <c r="D106" i="191"/>
  <c r="D20" i="207" s="1"/>
  <c r="D21" i="209" s="1"/>
  <c r="D253" i="209" s="1"/>
  <c r="D22" i="210" s="1"/>
  <c r="D61" i="211" s="1"/>
  <c r="D261" i="211" s="1"/>
  <c r="D104" i="191"/>
  <c r="G100" i="138"/>
  <c r="G95" i="138"/>
  <c r="C118" i="186"/>
  <c r="C115" i="186"/>
  <c r="C117" i="186" s="1"/>
  <c r="C119" i="186" s="1"/>
  <c r="F319" i="134"/>
  <c r="F326" i="134"/>
  <c r="F363" i="134" s="1"/>
  <c r="G66" i="134" s="1"/>
  <c r="F303" i="134"/>
  <c r="F306" i="134"/>
  <c r="F343" i="134" s="1"/>
  <c r="G46" i="134" s="1"/>
  <c r="F324" i="134"/>
  <c r="F361" i="134" s="1"/>
  <c r="G64" i="134" s="1"/>
  <c r="F16" i="128"/>
  <c r="F66" i="128" s="1"/>
  <c r="D15" i="187" s="1"/>
  <c r="D44" i="187" s="1"/>
  <c r="D58" i="187" s="1"/>
  <c r="D99" i="187" s="1"/>
  <c r="F312" i="134"/>
  <c r="F349" i="134" s="1"/>
  <c r="G52" i="134" s="1"/>
  <c r="F322" i="134"/>
  <c r="F359" i="134" s="1"/>
  <c r="G62" i="134" s="1"/>
  <c r="F325" i="134"/>
  <c r="F362" i="134" s="1"/>
  <c r="G65" i="134" s="1"/>
  <c r="G99" i="134" s="1"/>
  <c r="F328" i="134"/>
  <c r="F365" i="134" s="1"/>
  <c r="G68" i="134" s="1"/>
  <c r="F305" i="134"/>
  <c r="F342" i="134" s="1"/>
  <c r="G45" i="134" s="1"/>
  <c r="F327" i="134"/>
  <c r="F364" i="134" s="1"/>
  <c r="G67" i="134" s="1"/>
  <c r="F308" i="134"/>
  <c r="F345" i="134" s="1"/>
  <c r="G48" i="134" s="1"/>
  <c r="F311" i="134"/>
  <c r="F348" i="134" s="1"/>
  <c r="G51" i="134" s="1"/>
  <c r="F321" i="134"/>
  <c r="F358" i="134" s="1"/>
  <c r="G61" i="134" s="1"/>
  <c r="F320" i="134"/>
  <c r="F357" i="134" s="1"/>
  <c r="G60" i="134" s="1"/>
  <c r="F323" i="134"/>
  <c r="F360" i="134" s="1"/>
  <c r="G63" i="134" s="1"/>
  <c r="F304" i="134"/>
  <c r="F341" i="134" s="1"/>
  <c r="G44" i="134" s="1"/>
  <c r="F307" i="134"/>
  <c r="F344" i="134" s="1"/>
  <c r="G47" i="134" s="1"/>
  <c r="F310" i="134"/>
  <c r="F347" i="134" s="1"/>
  <c r="G50" i="134" s="1"/>
  <c r="F309" i="134"/>
  <c r="F346" i="134" s="1"/>
  <c r="G49" i="134" s="1"/>
  <c r="G230" i="149"/>
  <c r="G264" i="149" s="1"/>
  <c r="D115" i="194"/>
  <c r="D117" i="194" s="1"/>
  <c r="D119" i="194" s="1"/>
  <c r="D118" i="194"/>
  <c r="F321" i="136"/>
  <c r="F358" i="136" s="1"/>
  <c r="G61" i="136" s="1"/>
  <c r="F311" i="136"/>
  <c r="F348" i="136" s="1"/>
  <c r="G51" i="136" s="1"/>
  <c r="F323" i="136"/>
  <c r="F360" i="136" s="1"/>
  <c r="G63" i="136" s="1"/>
  <c r="F328" i="136"/>
  <c r="F365" i="136" s="1"/>
  <c r="G68" i="136" s="1"/>
  <c r="F309" i="136"/>
  <c r="F346" i="136" s="1"/>
  <c r="G49" i="136" s="1"/>
  <c r="F305" i="136"/>
  <c r="F342" i="136" s="1"/>
  <c r="G45" i="136" s="1"/>
  <c r="F324" i="136"/>
  <c r="F361" i="136" s="1"/>
  <c r="G64" i="136" s="1"/>
  <c r="F312" i="136"/>
  <c r="F349" i="136" s="1"/>
  <c r="G52" i="136" s="1"/>
  <c r="F304" i="136"/>
  <c r="F341" i="136" s="1"/>
  <c r="G44" i="136" s="1"/>
  <c r="F322" i="136"/>
  <c r="F359" i="136" s="1"/>
  <c r="G62" i="136" s="1"/>
  <c r="F319" i="136"/>
  <c r="F327" i="136"/>
  <c r="F364" i="136" s="1"/>
  <c r="G67" i="136" s="1"/>
  <c r="F310" i="136"/>
  <c r="F347" i="136" s="1"/>
  <c r="G50" i="136" s="1"/>
  <c r="G84" i="136" s="1"/>
  <c r="F307" i="136"/>
  <c r="F344" i="136" s="1"/>
  <c r="G47" i="136" s="1"/>
  <c r="F18" i="128"/>
  <c r="F68" i="128" s="1"/>
  <c r="D15" i="189" s="1"/>
  <c r="D44" i="189" s="1"/>
  <c r="D58" i="189" s="1"/>
  <c r="D99" i="189" s="1"/>
  <c r="F326" i="136"/>
  <c r="F363" i="136" s="1"/>
  <c r="G66" i="136" s="1"/>
  <c r="F308" i="136"/>
  <c r="F345" i="136" s="1"/>
  <c r="G48" i="136" s="1"/>
  <c r="F320" i="136"/>
  <c r="F357" i="136" s="1"/>
  <c r="G60" i="136" s="1"/>
  <c r="F325" i="136"/>
  <c r="F362" i="136" s="1"/>
  <c r="G65" i="136" s="1"/>
  <c r="F306" i="136"/>
  <c r="F343" i="136" s="1"/>
  <c r="G46" i="136" s="1"/>
  <c r="F303" i="136"/>
  <c r="F322" i="135"/>
  <c r="F359" i="135" s="1"/>
  <c r="G62" i="135" s="1"/>
  <c r="F325" i="135"/>
  <c r="F362" i="135" s="1"/>
  <c r="G65" i="135" s="1"/>
  <c r="F328" i="135"/>
  <c r="F365" i="135" s="1"/>
  <c r="G68" i="135" s="1"/>
  <c r="F305" i="135"/>
  <c r="F342" i="135" s="1"/>
  <c r="G45" i="135" s="1"/>
  <c r="F312" i="135"/>
  <c r="F349" i="135" s="1"/>
  <c r="G52" i="135" s="1"/>
  <c r="F311" i="135"/>
  <c r="F348" i="135" s="1"/>
  <c r="G51" i="135" s="1"/>
  <c r="F321" i="135"/>
  <c r="F358" i="135" s="1"/>
  <c r="G61" i="135" s="1"/>
  <c r="F324" i="135"/>
  <c r="F361" i="135" s="1"/>
  <c r="G64" i="135" s="1"/>
  <c r="F327" i="135"/>
  <c r="F364" i="135" s="1"/>
  <c r="G67" i="135" s="1"/>
  <c r="F308" i="135"/>
  <c r="F345" i="135" s="1"/>
  <c r="G48" i="135" s="1"/>
  <c r="F17" i="128"/>
  <c r="F67" i="128" s="1"/>
  <c r="D15" i="188" s="1"/>
  <c r="D44" i="188" s="1"/>
  <c r="D58" i="188" s="1"/>
  <c r="D99" i="188" s="1"/>
  <c r="F307" i="135"/>
  <c r="F344" i="135" s="1"/>
  <c r="G47" i="135" s="1"/>
  <c r="F310" i="135"/>
  <c r="F347" i="135" s="1"/>
  <c r="G50" i="135" s="1"/>
  <c r="F320" i="135"/>
  <c r="F357" i="135" s="1"/>
  <c r="G60" i="135" s="1"/>
  <c r="F323" i="135"/>
  <c r="F360" i="135" s="1"/>
  <c r="G63" i="135" s="1"/>
  <c r="F304" i="135"/>
  <c r="F341" i="135" s="1"/>
  <c r="G44" i="135" s="1"/>
  <c r="F326" i="135"/>
  <c r="F363" i="135" s="1"/>
  <c r="G66" i="135" s="1"/>
  <c r="F303" i="135"/>
  <c r="F306" i="135"/>
  <c r="F343" i="135" s="1"/>
  <c r="G46" i="135" s="1"/>
  <c r="F309" i="135"/>
  <c r="F346" i="135" s="1"/>
  <c r="G49" i="135" s="1"/>
  <c r="F319" i="135"/>
  <c r="F356" i="138"/>
  <c r="F329" i="138"/>
  <c r="F330" i="138" s="1"/>
  <c r="G85" i="138"/>
  <c r="F19" i="128"/>
  <c r="F69" i="128" s="1"/>
  <c r="D15" i="190" s="1"/>
  <c r="D44" i="190" s="1"/>
  <c r="D58" i="190" s="1"/>
  <c r="D99" i="190" s="1"/>
  <c r="F309" i="137"/>
  <c r="F346" i="137" s="1"/>
  <c r="G49" i="137" s="1"/>
  <c r="F319" i="137"/>
  <c r="F326" i="137"/>
  <c r="F363" i="137" s="1"/>
  <c r="G66" i="137" s="1"/>
  <c r="F303" i="137"/>
  <c r="F306" i="137"/>
  <c r="F343" i="137" s="1"/>
  <c r="G46" i="137" s="1"/>
  <c r="F328" i="137"/>
  <c r="F365" i="137" s="1"/>
  <c r="G68" i="137" s="1"/>
  <c r="F305" i="137"/>
  <c r="F342" i="137" s="1"/>
  <c r="G45" i="137" s="1"/>
  <c r="F312" i="137"/>
  <c r="F349" i="137" s="1"/>
  <c r="G52" i="137" s="1"/>
  <c r="F322" i="137"/>
  <c r="F359" i="137" s="1"/>
  <c r="G62" i="137" s="1"/>
  <c r="F325" i="137"/>
  <c r="F362" i="137" s="1"/>
  <c r="G65" i="137" s="1"/>
  <c r="F324" i="137"/>
  <c r="F361" i="137" s="1"/>
  <c r="G64" i="137" s="1"/>
  <c r="F327" i="137"/>
  <c r="F364" i="137" s="1"/>
  <c r="G67" i="137" s="1"/>
  <c r="F308" i="137"/>
  <c r="F345" i="137" s="1"/>
  <c r="G48" i="137" s="1"/>
  <c r="F311" i="137"/>
  <c r="F348" i="137" s="1"/>
  <c r="G51" i="137" s="1"/>
  <c r="F321" i="137"/>
  <c r="F358" i="137" s="1"/>
  <c r="G61" i="137" s="1"/>
  <c r="F320" i="137"/>
  <c r="F357" i="137" s="1"/>
  <c r="G60" i="137" s="1"/>
  <c r="F323" i="137"/>
  <c r="F360" i="137" s="1"/>
  <c r="G63" i="137" s="1"/>
  <c r="F304" i="137"/>
  <c r="F341" i="137" s="1"/>
  <c r="G44" i="137" s="1"/>
  <c r="F307" i="137"/>
  <c r="F344" i="137" s="1"/>
  <c r="G47" i="137" s="1"/>
  <c r="F310" i="137"/>
  <c r="F347" i="137" s="1"/>
  <c r="G50" i="137" s="1"/>
  <c r="F239" i="86"/>
  <c r="F240" i="86" s="1"/>
  <c r="F263" i="86"/>
  <c r="F273" i="86" s="1"/>
  <c r="F274" i="86" s="1"/>
  <c r="F21" i="128"/>
  <c r="F71" i="128" s="1"/>
  <c r="D15" i="192" s="1"/>
  <c r="D44" i="192" s="1"/>
  <c r="D58" i="192" s="1"/>
  <c r="D99" i="192" s="1"/>
  <c r="F307" i="139"/>
  <c r="F344" i="139" s="1"/>
  <c r="G47" i="139" s="1"/>
  <c r="F310" i="139"/>
  <c r="F347" i="139" s="1"/>
  <c r="G50" i="139" s="1"/>
  <c r="F320" i="139"/>
  <c r="F357" i="139" s="1"/>
  <c r="G60" i="139" s="1"/>
  <c r="F323" i="139"/>
  <c r="F360" i="139" s="1"/>
  <c r="G63" i="139" s="1"/>
  <c r="F304" i="139"/>
  <c r="F341" i="139" s="1"/>
  <c r="G44" i="139" s="1"/>
  <c r="F327" i="139"/>
  <c r="F364" i="139" s="1"/>
  <c r="G67" i="139" s="1"/>
  <c r="F326" i="139"/>
  <c r="F363" i="139" s="1"/>
  <c r="G66" i="139" s="1"/>
  <c r="F303" i="139"/>
  <c r="F306" i="139"/>
  <c r="F343" i="139" s="1"/>
  <c r="G46" i="139" s="1"/>
  <c r="F309" i="139"/>
  <c r="F346" i="139" s="1"/>
  <c r="G49" i="139" s="1"/>
  <c r="F319" i="139"/>
  <c r="F312" i="139"/>
  <c r="F349" i="139" s="1"/>
  <c r="G52" i="139" s="1"/>
  <c r="F321" i="139"/>
  <c r="F358" i="139" s="1"/>
  <c r="G61" i="139" s="1"/>
  <c r="F308" i="139"/>
  <c r="F345" i="139" s="1"/>
  <c r="G48" i="139" s="1"/>
  <c r="F322" i="139"/>
  <c r="F359" i="139" s="1"/>
  <c r="G62" i="139" s="1"/>
  <c r="F325" i="139"/>
  <c r="F362" i="139" s="1"/>
  <c r="G65" i="139" s="1"/>
  <c r="F328" i="139"/>
  <c r="F365" i="139" s="1"/>
  <c r="G68" i="139" s="1"/>
  <c r="F305" i="139"/>
  <c r="F342" i="139" s="1"/>
  <c r="G45" i="139" s="1"/>
  <c r="F324" i="139"/>
  <c r="F361" i="139" s="1"/>
  <c r="G64" i="139" s="1"/>
  <c r="F311" i="139"/>
  <c r="F348" i="139" s="1"/>
  <c r="G51" i="139" s="1"/>
  <c r="G224" i="151"/>
  <c r="G279" i="151"/>
  <c r="G282" i="150"/>
  <c r="G32" i="132" s="1"/>
  <c r="G122" i="150"/>
  <c r="G80" i="138"/>
  <c r="G97" i="138"/>
  <c r="G82" i="138"/>
  <c r="G224" i="143"/>
  <c r="G279" i="143"/>
  <c r="G156" i="150"/>
  <c r="G121" i="149"/>
  <c r="G213" i="149"/>
  <c r="G263" i="150"/>
  <c r="D118" i="203"/>
  <c r="D115" i="203"/>
  <c r="D117" i="203" s="1"/>
  <c r="D119" i="203" s="1"/>
  <c r="G247" i="150"/>
  <c r="F313" i="138"/>
  <c r="F340" i="138"/>
  <c r="G101" i="138"/>
  <c r="F43" i="95"/>
  <c r="F68" i="95" s="1"/>
  <c r="F97" i="102"/>
  <c r="G214" i="149"/>
  <c r="G248" i="149" s="1"/>
  <c r="G283" i="146"/>
  <c r="G28" i="130"/>
  <c r="G294" i="146"/>
  <c r="D115" i="202"/>
  <c r="D117" i="202" s="1"/>
  <c r="D119" i="202" s="1"/>
  <c r="D118" i="202"/>
  <c r="G54" i="148"/>
  <c r="G171" i="145"/>
  <c r="G172" i="145" s="1"/>
  <c r="G121" i="145"/>
  <c r="G122" i="145" s="1"/>
  <c r="G214" i="145"/>
  <c r="G248" i="145" s="1"/>
  <c r="G179" i="148"/>
  <c r="G111" i="148"/>
  <c r="G145" i="148"/>
  <c r="G87" i="148"/>
  <c r="G88" i="148" s="1"/>
  <c r="G156" i="145"/>
  <c r="G229" i="145"/>
  <c r="G162" i="148"/>
  <c r="G128" i="148"/>
  <c r="G196" i="148"/>
  <c r="G189" i="145"/>
  <c r="G190" i="145" s="1"/>
  <c r="G213" i="145"/>
  <c r="G161" i="148"/>
  <c r="G195" i="148"/>
  <c r="G127" i="148"/>
  <c r="G103" i="148"/>
  <c r="G104" i="148" s="1"/>
  <c r="G137" i="145"/>
  <c r="G138" i="145" s="1"/>
  <c r="G180" i="148"/>
  <c r="G112" i="148"/>
  <c r="G146" i="148"/>
  <c r="G205" i="145"/>
  <c r="G206" i="145" s="1"/>
  <c r="G230" i="145"/>
  <c r="G264" i="145" s="1"/>
  <c r="D115" i="201"/>
  <c r="D117" i="201" s="1"/>
  <c r="D119" i="201" s="1"/>
  <c r="D118" i="201"/>
  <c r="G281" i="144"/>
  <c r="G26" i="133" s="1"/>
  <c r="G190" i="144"/>
  <c r="G54" i="141"/>
  <c r="G282" i="144"/>
  <c r="G26" i="132" s="1"/>
  <c r="F96" i="102"/>
  <c r="F42" i="95"/>
  <c r="F67" i="95" s="1"/>
  <c r="G128" i="141"/>
  <c r="G162" i="141"/>
  <c r="G196" i="141"/>
  <c r="G179" i="141"/>
  <c r="G111" i="141"/>
  <c r="G145" i="141"/>
  <c r="G87" i="141"/>
  <c r="G88" i="141" s="1"/>
  <c r="G127" i="141"/>
  <c r="G161" i="141"/>
  <c r="G195" i="141"/>
  <c r="G103" i="141"/>
  <c r="G104" i="141" s="1"/>
  <c r="D118" i="193"/>
  <c r="D115" i="193"/>
  <c r="D117" i="193" s="1"/>
  <c r="D119" i="193" s="1"/>
  <c r="G180" i="141"/>
  <c r="G112" i="141"/>
  <c r="G146" i="141"/>
  <c r="F100" i="102"/>
  <c r="F46" i="95"/>
  <c r="F71" i="95" s="1"/>
  <c r="G280" i="144"/>
  <c r="G26" i="131" s="1"/>
  <c r="G122" i="144"/>
  <c r="D240" i="211"/>
  <c r="L73" i="218"/>
  <c r="G223" i="144"/>
  <c r="G224" i="144" s="1"/>
  <c r="G247" i="144"/>
  <c r="G257" i="144" s="1"/>
  <c r="G258" i="144" s="1"/>
  <c r="G239" i="144"/>
  <c r="G240" i="144" s="1"/>
  <c r="G263" i="144"/>
  <c r="G273" i="144" s="1"/>
  <c r="G274" i="144" s="1"/>
  <c r="G282" i="142"/>
  <c r="G23" i="132" s="1"/>
  <c r="G281" i="142"/>
  <c r="G23" i="133" s="1"/>
  <c r="G280" i="142"/>
  <c r="G23" i="131" s="1"/>
  <c r="G239" i="142"/>
  <c r="G240" i="142" s="1"/>
  <c r="G263" i="142"/>
  <c r="G273" i="142" s="1"/>
  <c r="G274" i="142" s="1"/>
  <c r="G223" i="142"/>
  <c r="G247" i="142"/>
  <c r="G257" i="142" s="1"/>
  <c r="G258" i="142" s="1"/>
  <c r="G190" i="142"/>
  <c r="G156" i="142"/>
  <c r="G98" i="136" l="1"/>
  <c r="G83" i="134"/>
  <c r="G185" i="134" s="1"/>
  <c r="AD37" i="95"/>
  <c r="G279" i="162"/>
  <c r="G283" i="162" s="1"/>
  <c r="G97" i="137"/>
  <c r="G165" i="137" s="1"/>
  <c r="G99" i="136"/>
  <c r="G201" i="136" s="1"/>
  <c r="G257" i="150"/>
  <c r="G258" i="150" s="1"/>
  <c r="G223" i="150"/>
  <c r="G224" i="150" s="1"/>
  <c r="G280" i="150"/>
  <c r="G32" i="131" s="1"/>
  <c r="G273" i="150"/>
  <c r="G274" i="150" s="1"/>
  <c r="G239" i="150"/>
  <c r="G240" i="150" s="1"/>
  <c r="G113" i="138"/>
  <c r="G117" i="138"/>
  <c r="G190" i="150"/>
  <c r="M359" i="217"/>
  <c r="G164" i="138"/>
  <c r="G294" i="147"/>
  <c r="G296" i="147" s="1"/>
  <c r="G130" i="138"/>
  <c r="G283" i="147"/>
  <c r="G280" i="149"/>
  <c r="G31" i="131" s="1"/>
  <c r="G151" i="138"/>
  <c r="G97" i="135"/>
  <c r="G165" i="135" s="1"/>
  <c r="G80" i="136"/>
  <c r="G182" i="136" s="1"/>
  <c r="G101" i="134"/>
  <c r="G135" i="134" s="1"/>
  <c r="G204" i="138"/>
  <c r="G238" i="138" s="1"/>
  <c r="G272" i="138" s="1"/>
  <c r="G188" i="138"/>
  <c r="G152" i="138"/>
  <c r="G154" i="138"/>
  <c r="G133" i="138"/>
  <c r="G96" i="139"/>
  <c r="G164" i="139" s="1"/>
  <c r="G79" i="139"/>
  <c r="G147" i="139" s="1"/>
  <c r="G82" i="139"/>
  <c r="G150" i="139" s="1"/>
  <c r="G200" i="138"/>
  <c r="G201" i="138"/>
  <c r="G183" i="138"/>
  <c r="F279" i="86"/>
  <c r="F15" i="130" s="1"/>
  <c r="G101" i="137"/>
  <c r="G203" i="137" s="1"/>
  <c r="G181" i="138"/>
  <c r="G100" i="136"/>
  <c r="G134" i="136" s="1"/>
  <c r="G86" i="136"/>
  <c r="G154" i="136" s="1"/>
  <c r="G96" i="134"/>
  <c r="G198" i="134" s="1"/>
  <c r="G80" i="134"/>
  <c r="G114" i="134" s="1"/>
  <c r="G84" i="137"/>
  <c r="G186" i="137" s="1"/>
  <c r="G80" i="135"/>
  <c r="G182" i="135" s="1"/>
  <c r="G84" i="134"/>
  <c r="G186" i="134" s="1"/>
  <c r="G149" i="138"/>
  <c r="G166" i="138"/>
  <c r="G81" i="137"/>
  <c r="G183" i="137" s="1"/>
  <c r="G82" i="135"/>
  <c r="G116" i="135" s="1"/>
  <c r="G99" i="135"/>
  <c r="G201" i="135" s="1"/>
  <c r="G98" i="139"/>
  <c r="G200" i="139" s="1"/>
  <c r="G96" i="136"/>
  <c r="G130" i="136" s="1"/>
  <c r="G118" i="138"/>
  <c r="G100" i="135"/>
  <c r="G134" i="135" s="1"/>
  <c r="G85" i="139"/>
  <c r="G187" i="139" s="1"/>
  <c r="G156" i="149"/>
  <c r="G83" i="135"/>
  <c r="G151" i="135" s="1"/>
  <c r="G101" i="139"/>
  <c r="G169" i="139" s="1"/>
  <c r="G95" i="137"/>
  <c r="G197" i="137" s="1"/>
  <c r="G79" i="137"/>
  <c r="G147" i="137" s="1"/>
  <c r="G100" i="137"/>
  <c r="G168" i="137" s="1"/>
  <c r="G81" i="134"/>
  <c r="G115" i="134" s="1"/>
  <c r="G95" i="139"/>
  <c r="G163" i="139" s="1"/>
  <c r="G84" i="135"/>
  <c r="G186" i="135" s="1"/>
  <c r="G86" i="135"/>
  <c r="G188" i="135" s="1"/>
  <c r="G99" i="139"/>
  <c r="G201" i="139" s="1"/>
  <c r="G97" i="139"/>
  <c r="G165" i="139" s="1"/>
  <c r="G296" i="146"/>
  <c r="G371" i="146"/>
  <c r="G43" i="138"/>
  <c r="F350" i="138"/>
  <c r="G150" i="138"/>
  <c r="G184" i="138"/>
  <c r="G116" i="138"/>
  <c r="F356" i="139"/>
  <c r="F329" i="139"/>
  <c r="F330" i="139" s="1"/>
  <c r="G100" i="139"/>
  <c r="G86" i="137"/>
  <c r="F313" i="137"/>
  <c r="F340" i="137"/>
  <c r="D106" i="190"/>
  <c r="D19" i="207" s="1"/>
  <c r="D105" i="190"/>
  <c r="D19" i="205" s="1"/>
  <c r="D104" i="190"/>
  <c r="G59" i="138"/>
  <c r="F366" i="138"/>
  <c r="G81" i="135"/>
  <c r="G98" i="135"/>
  <c r="G79" i="135"/>
  <c r="F340" i="136"/>
  <c r="F313" i="136"/>
  <c r="G82" i="136"/>
  <c r="G152" i="136"/>
  <c r="G186" i="136"/>
  <c r="G118" i="136"/>
  <c r="G83" i="136"/>
  <c r="G95" i="136"/>
  <c r="G97" i="134"/>
  <c r="G82" i="134"/>
  <c r="G201" i="134"/>
  <c r="G133" i="134"/>
  <c r="G167" i="134"/>
  <c r="G98" i="134"/>
  <c r="F356" i="134"/>
  <c r="F329" i="134"/>
  <c r="F330" i="134" s="1"/>
  <c r="D20" i="206"/>
  <c r="E79" i="208" s="1"/>
  <c r="D107" i="191"/>
  <c r="D112" i="191" s="1"/>
  <c r="G135" i="138"/>
  <c r="G203" i="138"/>
  <c r="G169" i="138"/>
  <c r="F314" i="138"/>
  <c r="F332" i="138"/>
  <c r="F333" i="138" s="1"/>
  <c r="G165" i="138"/>
  <c r="G199" i="138"/>
  <c r="G131" i="138"/>
  <c r="G294" i="151"/>
  <c r="G33" i="130"/>
  <c r="G283" i="151"/>
  <c r="G83" i="139"/>
  <c r="G84" i="139"/>
  <c r="G98" i="137"/>
  <c r="G187" i="138"/>
  <c r="G153" i="138"/>
  <c r="G119" i="138"/>
  <c r="D104" i="188"/>
  <c r="D105" i="188"/>
  <c r="D17" i="205" s="1"/>
  <c r="D106" i="188"/>
  <c r="D17" i="207" s="1"/>
  <c r="D18" i="209" s="1"/>
  <c r="D250" i="209" s="1"/>
  <c r="D19" i="210" s="1"/>
  <c r="D58" i="211" s="1"/>
  <c r="D258" i="211" s="1"/>
  <c r="G95" i="135"/>
  <c r="G102" i="135"/>
  <c r="G101" i="136"/>
  <c r="G102" i="136"/>
  <c r="D234" i="211"/>
  <c r="L67" i="218"/>
  <c r="G223" i="149"/>
  <c r="G247" i="149"/>
  <c r="G257" i="149" s="1"/>
  <c r="G258" i="149" s="1"/>
  <c r="G25" i="130"/>
  <c r="G294" i="143"/>
  <c r="G283" i="143"/>
  <c r="G102" i="139"/>
  <c r="G80" i="139"/>
  <c r="G81" i="139"/>
  <c r="G85" i="137"/>
  <c r="G99" i="137"/>
  <c r="G102" i="137"/>
  <c r="F356" i="137"/>
  <c r="F329" i="137"/>
  <c r="F330" i="137" s="1"/>
  <c r="F340" i="135"/>
  <c r="F313" i="135"/>
  <c r="G85" i="135"/>
  <c r="D104" i="189"/>
  <c r="D105" i="189"/>
  <c r="D18" i="205" s="1"/>
  <c r="D106" i="189"/>
  <c r="D18" i="207" s="1"/>
  <c r="D19" i="209" s="1"/>
  <c r="D251" i="209" s="1"/>
  <c r="D20" i="210" s="1"/>
  <c r="D59" i="211" s="1"/>
  <c r="D259" i="211" s="1"/>
  <c r="F329" i="136"/>
  <c r="F330" i="136" s="1"/>
  <c r="F356" i="136"/>
  <c r="G200" i="136"/>
  <c r="G166" i="136"/>
  <c r="G132" i="136"/>
  <c r="G97" i="136"/>
  <c r="G95" i="134"/>
  <c r="G79" i="134"/>
  <c r="G86" i="134"/>
  <c r="F340" i="134"/>
  <c r="F313" i="134"/>
  <c r="G206" i="149"/>
  <c r="G281" i="149"/>
  <c r="G31" i="133" s="1"/>
  <c r="G282" i="149"/>
  <c r="G31" i="132" s="1"/>
  <c r="G122" i="149"/>
  <c r="G114" i="138"/>
  <c r="G148" i="138"/>
  <c r="G182" i="138"/>
  <c r="G86" i="139"/>
  <c r="F340" i="139"/>
  <c r="F313" i="139"/>
  <c r="D104" i="192"/>
  <c r="D106" i="192"/>
  <c r="D21" i="207" s="1"/>
  <c r="D22" i="209" s="1"/>
  <c r="D254" i="209" s="1"/>
  <c r="D23" i="210" s="1"/>
  <c r="D62" i="211" s="1"/>
  <c r="D262" i="211" s="1"/>
  <c r="D105" i="192"/>
  <c r="D21" i="205" s="1"/>
  <c r="G82" i="137"/>
  <c r="G96" i="137"/>
  <c r="G80" i="137"/>
  <c r="G83" i="137"/>
  <c r="F329" i="135"/>
  <c r="F330" i="135" s="1"/>
  <c r="F356" i="135"/>
  <c r="G101" i="135"/>
  <c r="G96" i="135"/>
  <c r="G81" i="136"/>
  <c r="G79" i="136"/>
  <c r="G85" i="136"/>
  <c r="G85" i="134"/>
  <c r="G102" i="134"/>
  <c r="D105" i="187"/>
  <c r="D16" i="205" s="1"/>
  <c r="D106" i="187"/>
  <c r="D16" i="207" s="1"/>
  <c r="D17" i="209" s="1"/>
  <c r="D249" i="209" s="1"/>
  <c r="D18" i="210" s="1"/>
  <c r="D57" i="211" s="1"/>
  <c r="D257" i="211" s="1"/>
  <c r="D104" i="187"/>
  <c r="G100" i="134"/>
  <c r="G197" i="138"/>
  <c r="G129" i="138"/>
  <c r="G163" i="138"/>
  <c r="G202" i="138"/>
  <c r="G168" i="138"/>
  <c r="G134" i="138"/>
  <c r="G263" i="149"/>
  <c r="G273" i="149" s="1"/>
  <c r="G274" i="149" s="1"/>
  <c r="G239" i="149"/>
  <c r="G240" i="149" s="1"/>
  <c r="G155" i="141"/>
  <c r="G156" i="141" s="1"/>
  <c r="G214" i="148"/>
  <c r="G248" i="148" s="1"/>
  <c r="G229" i="148"/>
  <c r="G263" i="148" s="1"/>
  <c r="G171" i="148"/>
  <c r="G172" i="148" s="1"/>
  <c r="G280" i="145"/>
  <c r="G27" i="131" s="1"/>
  <c r="G155" i="148"/>
  <c r="G156" i="148" s="1"/>
  <c r="G137" i="148"/>
  <c r="G138" i="148" s="1"/>
  <c r="G189" i="141"/>
  <c r="G190" i="141" s="1"/>
  <c r="G189" i="148"/>
  <c r="G190" i="148" s="1"/>
  <c r="G223" i="145"/>
  <c r="G224" i="145" s="1"/>
  <c r="G247" i="145"/>
  <c r="G257" i="145" s="1"/>
  <c r="G258" i="145" s="1"/>
  <c r="G281" i="145"/>
  <c r="G27" i="133" s="1"/>
  <c r="G239" i="145"/>
  <c r="G240" i="145" s="1"/>
  <c r="G263" i="145"/>
  <c r="G273" i="145" s="1"/>
  <c r="G274" i="145" s="1"/>
  <c r="G282" i="145"/>
  <c r="G27" i="132" s="1"/>
  <c r="G205" i="148"/>
  <c r="G206" i="148" s="1"/>
  <c r="G230" i="148"/>
  <c r="G264" i="148" s="1"/>
  <c r="G213" i="148"/>
  <c r="G121" i="148"/>
  <c r="G137" i="141"/>
  <c r="G138" i="141" s="1"/>
  <c r="G229" i="141"/>
  <c r="G263" i="141" s="1"/>
  <c r="G205" i="141"/>
  <c r="G206" i="141" s="1"/>
  <c r="G230" i="141"/>
  <c r="G264" i="141" s="1"/>
  <c r="G171" i="141"/>
  <c r="G172" i="141" s="1"/>
  <c r="G214" i="141"/>
  <c r="G248" i="141" s="1"/>
  <c r="G213" i="141"/>
  <c r="G121" i="141"/>
  <c r="G279" i="144"/>
  <c r="G224" i="142"/>
  <c r="G279" i="142"/>
  <c r="G151" i="134" l="1"/>
  <c r="G294" i="162"/>
  <c r="G296" i="162" s="1"/>
  <c r="G117" i="134"/>
  <c r="G199" i="137"/>
  <c r="G24" i="130"/>
  <c r="G133" i="136"/>
  <c r="G131" i="137"/>
  <c r="G167" i="136"/>
  <c r="G279" i="150"/>
  <c r="G32" i="130" s="1"/>
  <c r="G219" i="138"/>
  <c r="G253" i="138" s="1"/>
  <c r="G183" i="134"/>
  <c r="G215" i="138"/>
  <c r="G249" i="138" s="1"/>
  <c r="G114" i="136"/>
  <c r="G134" i="137"/>
  <c r="G154" i="135"/>
  <c r="G371" i="147"/>
  <c r="G148" i="136"/>
  <c r="G168" i="136"/>
  <c r="G113" i="139"/>
  <c r="G130" i="139"/>
  <c r="G148" i="134"/>
  <c r="G131" i="135"/>
  <c r="G232" i="138"/>
  <c r="G266" i="138" s="1"/>
  <c r="G167" i="135"/>
  <c r="G198" i="139"/>
  <c r="G120" i="135"/>
  <c r="G152" i="134"/>
  <c r="G199" i="135"/>
  <c r="G117" i="135"/>
  <c r="G222" i="138"/>
  <c r="G256" i="138" s="1"/>
  <c r="G182" i="134"/>
  <c r="G150" i="135"/>
  <c r="G135" i="137"/>
  <c r="G169" i="134"/>
  <c r="G203" i="134"/>
  <c r="G115" i="137"/>
  <c r="G235" i="138"/>
  <c r="G269" i="138" s="1"/>
  <c r="G169" i="137"/>
  <c r="G234" i="138"/>
  <c r="G268" i="138" s="1"/>
  <c r="G282" i="141"/>
  <c r="G22" i="132" s="1"/>
  <c r="G116" i="139"/>
  <c r="G202" i="135"/>
  <c r="G181" i="139"/>
  <c r="G220" i="138"/>
  <c r="G254" i="138" s="1"/>
  <c r="G168" i="135"/>
  <c r="G167" i="139"/>
  <c r="G203" i="139"/>
  <c r="G118" i="137"/>
  <c r="F294" i="86"/>
  <c r="F371" i="86" s="1"/>
  <c r="G120" i="136"/>
  <c r="G163" i="137"/>
  <c r="G166" i="139"/>
  <c r="G184" i="139"/>
  <c r="G119" i="139"/>
  <c r="G129" i="139"/>
  <c r="G148" i="135"/>
  <c r="G129" i="137"/>
  <c r="G133" i="139"/>
  <c r="G153" i="139"/>
  <c r="F283" i="86"/>
  <c r="G149" i="134"/>
  <c r="G133" i="135"/>
  <c r="G188" i="136"/>
  <c r="G202" i="136"/>
  <c r="G114" i="135"/>
  <c r="G135" i="139"/>
  <c r="G152" i="137"/>
  <c r="G132" i="139"/>
  <c r="G234" i="139" s="1"/>
  <c r="G268" i="139" s="1"/>
  <c r="G217" i="138"/>
  <c r="G251" i="138" s="1"/>
  <c r="G130" i="134"/>
  <c r="G164" i="136"/>
  <c r="G152" i="135"/>
  <c r="G164" i="134"/>
  <c r="G198" i="136"/>
  <c r="G118" i="134"/>
  <c r="G149" i="137"/>
  <c r="G217" i="137" s="1"/>
  <c r="G251" i="137" s="1"/>
  <c r="G184" i="135"/>
  <c r="G202" i="137"/>
  <c r="G185" i="135"/>
  <c r="G118" i="135"/>
  <c r="G199" i="139"/>
  <c r="F21" i="102"/>
  <c r="G220" i="136"/>
  <c r="G254" i="136" s="1"/>
  <c r="G218" i="138"/>
  <c r="G252" i="138" s="1"/>
  <c r="G113" i="137"/>
  <c r="G131" i="139"/>
  <c r="G197" i="139"/>
  <c r="G231" i="139" s="1"/>
  <c r="G265" i="139" s="1"/>
  <c r="G181" i="137"/>
  <c r="G233" i="138"/>
  <c r="G267" i="138" s="1"/>
  <c r="G235" i="134"/>
  <c r="G269" i="134" s="1"/>
  <c r="G231" i="138"/>
  <c r="G265" i="138" s="1"/>
  <c r="G236" i="138"/>
  <c r="G270" i="138" s="1"/>
  <c r="G234" i="136"/>
  <c r="G268" i="136" s="1"/>
  <c r="G187" i="136"/>
  <c r="G119" i="136"/>
  <c r="G153" i="136"/>
  <c r="G151" i="137"/>
  <c r="G185" i="137"/>
  <c r="G117" i="137"/>
  <c r="L68" i="218"/>
  <c r="D235" i="211"/>
  <c r="G216" i="138"/>
  <c r="G250" i="138" s="1"/>
  <c r="G120" i="134"/>
  <c r="G154" i="134"/>
  <c r="G188" i="134"/>
  <c r="L65" i="218"/>
  <c r="D232" i="211"/>
  <c r="G167" i="137"/>
  <c r="G133" i="137"/>
  <c r="G201" i="137"/>
  <c r="G296" i="143"/>
  <c r="G371" i="143"/>
  <c r="G170" i="136"/>
  <c r="G204" i="136"/>
  <c r="G136" i="136"/>
  <c r="G203" i="136"/>
  <c r="G169" i="136"/>
  <c r="G135" i="136"/>
  <c r="G129" i="135"/>
  <c r="G197" i="135"/>
  <c r="G163" i="135"/>
  <c r="G237" i="138"/>
  <c r="G271" i="138" s="1"/>
  <c r="G151" i="136"/>
  <c r="G117" i="136"/>
  <c r="G185" i="136"/>
  <c r="G113" i="135"/>
  <c r="G147" i="135"/>
  <c r="G181" i="135"/>
  <c r="G69" i="138"/>
  <c r="G70" i="138" s="1"/>
  <c r="F367" i="138"/>
  <c r="D20" i="209"/>
  <c r="D252" i="209" s="1"/>
  <c r="D21" i="210" s="1"/>
  <c r="D60" i="211" s="1"/>
  <c r="D260" i="211" s="1"/>
  <c r="G134" i="139"/>
  <c r="G168" i="139"/>
  <c r="G202" i="139"/>
  <c r="G29" i="128"/>
  <c r="G79" i="128" s="1"/>
  <c r="E15" i="200" s="1"/>
  <c r="E44" i="200" s="1"/>
  <c r="E58" i="200" s="1"/>
  <c r="E99" i="200" s="1"/>
  <c r="G313" i="147"/>
  <c r="G323" i="147"/>
  <c r="G360" i="147" s="1"/>
  <c r="H63" i="147" s="1"/>
  <c r="G304" i="147"/>
  <c r="G341" i="147" s="1"/>
  <c r="H44" i="147" s="1"/>
  <c r="G311" i="147"/>
  <c r="G348" i="147" s="1"/>
  <c r="H51" i="147" s="1"/>
  <c r="G325" i="147"/>
  <c r="G362" i="147" s="1"/>
  <c r="H65" i="147" s="1"/>
  <c r="G328" i="147"/>
  <c r="G365" i="147" s="1"/>
  <c r="H68" i="147" s="1"/>
  <c r="G309" i="147"/>
  <c r="G346" i="147" s="1"/>
  <c r="H49" i="147" s="1"/>
  <c r="G319" i="147"/>
  <c r="G356" i="147" s="1"/>
  <c r="G331" i="147"/>
  <c r="G307" i="147"/>
  <c r="G344" i="147" s="1"/>
  <c r="H47" i="147" s="1"/>
  <c r="G321" i="147"/>
  <c r="G358" i="147" s="1"/>
  <c r="H61" i="147" s="1"/>
  <c r="G324" i="147"/>
  <c r="G361" i="147" s="1"/>
  <c r="H64" i="147" s="1"/>
  <c r="G305" i="147"/>
  <c r="G342" i="147" s="1"/>
  <c r="H45" i="147" s="1"/>
  <c r="G312" i="147"/>
  <c r="G349" i="147" s="1"/>
  <c r="H52" i="147" s="1"/>
  <c r="G326" i="147"/>
  <c r="G363" i="147" s="1"/>
  <c r="H66" i="147" s="1"/>
  <c r="G303" i="147"/>
  <c r="G340" i="147" s="1"/>
  <c r="G306" i="147"/>
  <c r="G343" i="147" s="1"/>
  <c r="H46" i="147" s="1"/>
  <c r="G320" i="147"/>
  <c r="G357" i="147" s="1"/>
  <c r="H60" i="147" s="1"/>
  <c r="G327" i="147"/>
  <c r="G364" i="147" s="1"/>
  <c r="H67" i="147" s="1"/>
  <c r="G308" i="147"/>
  <c r="G345" i="147" s="1"/>
  <c r="H48" i="147" s="1"/>
  <c r="G322" i="147"/>
  <c r="G359" i="147" s="1"/>
  <c r="H62" i="147" s="1"/>
  <c r="G329" i="147"/>
  <c r="G310" i="147"/>
  <c r="G347" i="147" s="1"/>
  <c r="H50" i="147" s="1"/>
  <c r="H84" i="147" s="1"/>
  <c r="G168" i="134"/>
  <c r="G202" i="134"/>
  <c r="G134" i="134"/>
  <c r="G204" i="134"/>
  <c r="G136" i="134"/>
  <c r="G170" i="134"/>
  <c r="G147" i="136"/>
  <c r="G113" i="136"/>
  <c r="G181" i="136"/>
  <c r="G183" i="136"/>
  <c r="G115" i="136"/>
  <c r="G149" i="136"/>
  <c r="G182" i="137"/>
  <c r="G114" i="137"/>
  <c r="G148" i="137"/>
  <c r="D21" i="206"/>
  <c r="E80" i="208" s="1"/>
  <c r="D107" i="192"/>
  <c r="D112" i="192" s="1"/>
  <c r="F314" i="139"/>
  <c r="F332" i="139"/>
  <c r="F333" i="139" s="1"/>
  <c r="G147" i="134"/>
  <c r="G113" i="134"/>
  <c r="G181" i="134"/>
  <c r="G153" i="135"/>
  <c r="G187" i="135"/>
  <c r="G119" i="135"/>
  <c r="G119" i="137"/>
  <c r="G153" i="137"/>
  <c r="G187" i="137"/>
  <c r="G148" i="139"/>
  <c r="G182" i="139"/>
  <c r="G114" i="139"/>
  <c r="G204" i="139"/>
  <c r="G170" i="139"/>
  <c r="G136" i="139"/>
  <c r="D231" i="211"/>
  <c r="L64" i="218"/>
  <c r="F366" i="134"/>
  <c r="G59" i="134"/>
  <c r="G150" i="136"/>
  <c r="G116" i="136"/>
  <c r="G184" i="136"/>
  <c r="G166" i="135"/>
  <c r="G200" i="135"/>
  <c r="G132" i="135"/>
  <c r="G93" i="138"/>
  <c r="G94" i="138"/>
  <c r="F350" i="137"/>
  <c r="G43" i="137"/>
  <c r="F351" i="138"/>
  <c r="G53" i="138"/>
  <c r="F368" i="138"/>
  <c r="F370" i="138" s="1"/>
  <c r="D16" i="206"/>
  <c r="E75" i="208" s="1"/>
  <c r="D107" i="187"/>
  <c r="D112" i="187" s="1"/>
  <c r="G153" i="134"/>
  <c r="G187" i="134"/>
  <c r="G119" i="134"/>
  <c r="F366" i="135"/>
  <c r="G59" i="135"/>
  <c r="G198" i="137"/>
  <c r="G130" i="137"/>
  <c r="G164" i="137"/>
  <c r="G43" i="139"/>
  <c r="F350" i="139"/>
  <c r="F314" i="134"/>
  <c r="F332" i="134"/>
  <c r="F333" i="134" s="1"/>
  <c r="G197" i="134"/>
  <c r="G163" i="134"/>
  <c r="G129" i="134"/>
  <c r="G165" i="136"/>
  <c r="G199" i="136"/>
  <c r="G131" i="136"/>
  <c r="F366" i="136"/>
  <c r="G59" i="136"/>
  <c r="D18" i="206"/>
  <c r="E77" i="208" s="1"/>
  <c r="D107" i="189"/>
  <c r="D112" i="189" s="1"/>
  <c r="F332" i="135"/>
  <c r="F333" i="135" s="1"/>
  <c r="F314" i="135"/>
  <c r="G59" i="137"/>
  <c r="F366" i="137"/>
  <c r="G221" i="138"/>
  <c r="G255" i="138" s="1"/>
  <c r="G186" i="139"/>
  <c r="G152" i="139"/>
  <c r="G118" i="139"/>
  <c r="G185" i="139"/>
  <c r="G117" i="139"/>
  <c r="G151" i="139"/>
  <c r="D113" i="191"/>
  <c r="D114" i="191"/>
  <c r="D116" i="191" s="1"/>
  <c r="G166" i="134"/>
  <c r="G132" i="134"/>
  <c r="G200" i="134"/>
  <c r="G150" i="134"/>
  <c r="G184" i="134"/>
  <c r="G116" i="134"/>
  <c r="F314" i="136"/>
  <c r="F332" i="136"/>
  <c r="F333" i="136" s="1"/>
  <c r="G149" i="135"/>
  <c r="G183" i="135"/>
  <c r="G115" i="135"/>
  <c r="D107" i="190"/>
  <c r="D112" i="190" s="1"/>
  <c r="D19" i="206"/>
  <c r="F20" i="102" s="1"/>
  <c r="F27" i="287" s="1"/>
  <c r="K27" i="287" s="1"/>
  <c r="F332" i="137"/>
  <c r="F333" i="137" s="1"/>
  <c r="F314" i="137"/>
  <c r="G59" i="139"/>
  <c r="F366" i="139"/>
  <c r="G77" i="138"/>
  <c r="G78" i="138"/>
  <c r="D230" i="211"/>
  <c r="L63" i="218"/>
  <c r="G130" i="135"/>
  <c r="G164" i="135"/>
  <c r="G198" i="135"/>
  <c r="G135" i="135"/>
  <c r="G203" i="135"/>
  <c r="G169" i="135"/>
  <c r="G116" i="137"/>
  <c r="G184" i="137"/>
  <c r="G150" i="137"/>
  <c r="G188" i="139"/>
  <c r="G154" i="139"/>
  <c r="G120" i="139"/>
  <c r="G43" i="134"/>
  <c r="F350" i="134"/>
  <c r="G43" i="135"/>
  <c r="F350" i="135"/>
  <c r="G204" i="137"/>
  <c r="G136" i="137"/>
  <c r="G170" i="137"/>
  <c r="G149" i="139"/>
  <c r="G115" i="139"/>
  <c r="G183" i="139"/>
  <c r="G224" i="149"/>
  <c r="G279" i="149"/>
  <c r="G136" i="135"/>
  <c r="G170" i="135"/>
  <c r="G204" i="135"/>
  <c r="D17" i="206"/>
  <c r="E76" i="208" s="1"/>
  <c r="D107" i="188"/>
  <c r="D112" i="188" s="1"/>
  <c r="G132" i="137"/>
  <c r="G166" i="137"/>
  <c r="G200" i="137"/>
  <c r="G371" i="151"/>
  <c r="G296" i="151"/>
  <c r="G165" i="134"/>
  <c r="G199" i="134"/>
  <c r="G131" i="134"/>
  <c r="G197" i="136"/>
  <c r="G129" i="136"/>
  <c r="G163" i="136"/>
  <c r="G43" i="136"/>
  <c r="F350" i="136"/>
  <c r="G154" i="137"/>
  <c r="G120" i="137"/>
  <c r="G188" i="137"/>
  <c r="G28" i="128"/>
  <c r="G78" i="128" s="1"/>
  <c r="E15" i="199" s="1"/>
  <c r="E44" i="199" s="1"/>
  <c r="E58" i="199" s="1"/>
  <c r="E99" i="199" s="1"/>
  <c r="G311" i="146"/>
  <c r="G348" i="146" s="1"/>
  <c r="H51" i="146" s="1"/>
  <c r="G325" i="146"/>
  <c r="G362" i="146" s="1"/>
  <c r="H65" i="146" s="1"/>
  <c r="G328" i="146"/>
  <c r="G365" i="146" s="1"/>
  <c r="H68" i="146" s="1"/>
  <c r="G309" i="146"/>
  <c r="G346" i="146" s="1"/>
  <c r="H49" i="146" s="1"/>
  <c r="G319" i="146"/>
  <c r="G356" i="146" s="1"/>
  <c r="G331" i="146"/>
  <c r="G307" i="146"/>
  <c r="G344" i="146" s="1"/>
  <c r="H47" i="146" s="1"/>
  <c r="G321" i="146"/>
  <c r="G358" i="146" s="1"/>
  <c r="H61" i="146" s="1"/>
  <c r="G324" i="146"/>
  <c r="G361" i="146" s="1"/>
  <c r="H64" i="146" s="1"/>
  <c r="G305" i="146"/>
  <c r="G342" i="146" s="1"/>
  <c r="H45" i="146" s="1"/>
  <c r="G312" i="146"/>
  <c r="G349" i="146" s="1"/>
  <c r="H52" i="146" s="1"/>
  <c r="G326" i="146"/>
  <c r="G363" i="146" s="1"/>
  <c r="H66" i="146" s="1"/>
  <c r="G303" i="146"/>
  <c r="G340" i="146" s="1"/>
  <c r="G310" i="146"/>
  <c r="G347" i="146" s="1"/>
  <c r="H50" i="146" s="1"/>
  <c r="G320" i="146"/>
  <c r="G357" i="146" s="1"/>
  <c r="H60" i="146" s="1"/>
  <c r="G327" i="146"/>
  <c r="G364" i="146" s="1"/>
  <c r="H67" i="146" s="1"/>
  <c r="G308" i="146"/>
  <c r="G345" i="146" s="1"/>
  <c r="H48" i="146" s="1"/>
  <c r="G322" i="146"/>
  <c r="G359" i="146" s="1"/>
  <c r="H62" i="146" s="1"/>
  <c r="G329" i="146"/>
  <c r="G306" i="146"/>
  <c r="G343" i="146" s="1"/>
  <c r="H46" i="146" s="1"/>
  <c r="G313" i="146"/>
  <c r="G323" i="146"/>
  <c r="G360" i="146" s="1"/>
  <c r="H63" i="146" s="1"/>
  <c r="G304" i="146"/>
  <c r="G341" i="146" s="1"/>
  <c r="H44" i="146" s="1"/>
  <c r="G273" i="148"/>
  <c r="G274" i="148" s="1"/>
  <c r="G282" i="148"/>
  <c r="G30" i="132" s="1"/>
  <c r="G280" i="148"/>
  <c r="G30" i="131" s="1"/>
  <c r="G273" i="141"/>
  <c r="G274" i="141" s="1"/>
  <c r="G223" i="148"/>
  <c r="G247" i="148"/>
  <c r="G257" i="148" s="1"/>
  <c r="G258" i="148" s="1"/>
  <c r="G279" i="145"/>
  <c r="G239" i="148"/>
  <c r="G240" i="148" s="1"/>
  <c r="G281" i="148"/>
  <c r="G30" i="133" s="1"/>
  <c r="G122" i="148"/>
  <c r="G239" i="141"/>
  <c r="G240" i="141" s="1"/>
  <c r="G223" i="141"/>
  <c r="G247" i="141"/>
  <c r="G257" i="141" s="1"/>
  <c r="G258" i="141" s="1"/>
  <c r="G280" i="141"/>
  <c r="G22" i="131" s="1"/>
  <c r="G122" i="141"/>
  <c r="G281" i="141"/>
  <c r="G22" i="133" s="1"/>
  <c r="G283" i="144"/>
  <c r="G294" i="144"/>
  <c r="G26" i="130"/>
  <c r="G23" i="130"/>
  <c r="G294" i="142"/>
  <c r="G283" i="142"/>
  <c r="G219" i="134" l="1"/>
  <c r="G253" i="134" s="1"/>
  <c r="G218" i="139"/>
  <c r="G252" i="139" s="1"/>
  <c r="H97" i="146"/>
  <c r="H165" i="146" s="1"/>
  <c r="G371" i="162"/>
  <c r="G233" i="137"/>
  <c r="G267" i="137" s="1"/>
  <c r="G235" i="136"/>
  <c r="G269" i="136" s="1"/>
  <c r="G235" i="139"/>
  <c r="G269" i="139" s="1"/>
  <c r="G294" i="150"/>
  <c r="G296" i="150" s="1"/>
  <c r="G283" i="150"/>
  <c r="H101" i="146"/>
  <c r="H169" i="146" s="1"/>
  <c r="G215" i="139"/>
  <c r="G249" i="139" s="1"/>
  <c r="F40" i="95"/>
  <c r="F65" i="95" s="1"/>
  <c r="F28" i="287"/>
  <c r="K28" i="287" s="1"/>
  <c r="G216" i="136"/>
  <c r="G250" i="136" s="1"/>
  <c r="G236" i="137"/>
  <c r="G270" i="137" s="1"/>
  <c r="G217" i="134"/>
  <c r="G251" i="134" s="1"/>
  <c r="G236" i="136"/>
  <c r="G270" i="136" s="1"/>
  <c r="G233" i="135"/>
  <c r="G267" i="135" s="1"/>
  <c r="G237" i="134"/>
  <c r="G271" i="134" s="1"/>
  <c r="G232" i="139"/>
  <c r="G266" i="139" s="1"/>
  <c r="G222" i="135"/>
  <c r="G256" i="135" s="1"/>
  <c r="G219" i="135"/>
  <c r="G253" i="135" s="1"/>
  <c r="G216" i="134"/>
  <c r="G250" i="134" s="1"/>
  <c r="G237" i="137"/>
  <c r="G271" i="137" s="1"/>
  <c r="G220" i="134"/>
  <c r="G254" i="134" s="1"/>
  <c r="G235" i="135"/>
  <c r="G269" i="135" s="1"/>
  <c r="G218" i="135"/>
  <c r="G252" i="135" s="1"/>
  <c r="F296" i="86"/>
  <c r="F308" i="86" s="1"/>
  <c r="F345" i="86" s="1"/>
  <c r="G221" i="139"/>
  <c r="G255" i="139" s="1"/>
  <c r="F94" i="102"/>
  <c r="G232" i="134"/>
  <c r="G266" i="134" s="1"/>
  <c r="G236" i="135"/>
  <c r="G270" i="135" s="1"/>
  <c r="G222" i="136"/>
  <c r="G256" i="136" s="1"/>
  <c r="F331" i="86"/>
  <c r="F22" i="102"/>
  <c r="G232" i="136"/>
  <c r="G266" i="136" s="1"/>
  <c r="G220" i="137"/>
  <c r="G254" i="137" s="1"/>
  <c r="G231" i="137"/>
  <c r="G265" i="137" s="1"/>
  <c r="H101" i="147"/>
  <c r="H169" i="147" s="1"/>
  <c r="G215" i="137"/>
  <c r="G249" i="137" s="1"/>
  <c r="G233" i="139"/>
  <c r="G267" i="139" s="1"/>
  <c r="H82" i="146"/>
  <c r="H150" i="146" s="1"/>
  <c r="G237" i="139"/>
  <c r="G271" i="139" s="1"/>
  <c r="H82" i="147"/>
  <c r="H116" i="147" s="1"/>
  <c r="H98" i="147"/>
  <c r="H200" i="147" s="1"/>
  <c r="G216" i="135"/>
  <c r="G250" i="135" s="1"/>
  <c r="G220" i="135"/>
  <c r="G254" i="135" s="1"/>
  <c r="H86" i="146"/>
  <c r="H154" i="146" s="1"/>
  <c r="H80" i="147"/>
  <c r="H182" i="147" s="1"/>
  <c r="H86" i="147"/>
  <c r="H120" i="147" s="1"/>
  <c r="H80" i="146"/>
  <c r="H182" i="146" s="1"/>
  <c r="H100" i="146"/>
  <c r="H202" i="146" s="1"/>
  <c r="H96" i="147"/>
  <c r="H198" i="147" s="1"/>
  <c r="H79" i="147"/>
  <c r="H113" i="147" s="1"/>
  <c r="G238" i="139"/>
  <c r="G272" i="139" s="1"/>
  <c r="G218" i="136"/>
  <c r="G252" i="136" s="1"/>
  <c r="G219" i="136"/>
  <c r="G253" i="136" s="1"/>
  <c r="G221" i="136"/>
  <c r="G255" i="136" s="1"/>
  <c r="G330" i="146"/>
  <c r="G217" i="139"/>
  <c r="G251" i="139" s="1"/>
  <c r="G238" i="137"/>
  <c r="G272" i="137" s="1"/>
  <c r="G218" i="137"/>
  <c r="G252" i="137" s="1"/>
  <c r="G232" i="135"/>
  <c r="G266" i="135" s="1"/>
  <c r="H96" i="146"/>
  <c r="H130" i="146" s="1"/>
  <c r="H84" i="146"/>
  <c r="H186" i="146" s="1"/>
  <c r="G221" i="134"/>
  <c r="G255" i="134" s="1"/>
  <c r="H100" i="147"/>
  <c r="H202" i="147" s="1"/>
  <c r="G235" i="137"/>
  <c r="G269" i="137" s="1"/>
  <c r="G222" i="137"/>
  <c r="G256" i="137" s="1"/>
  <c r="G217" i="136"/>
  <c r="G251" i="136" s="1"/>
  <c r="G330" i="147"/>
  <c r="G221" i="137"/>
  <c r="G255" i="137" s="1"/>
  <c r="G231" i="135"/>
  <c r="G265" i="135" s="1"/>
  <c r="H98" i="146"/>
  <c r="H166" i="146" s="1"/>
  <c r="H85" i="146"/>
  <c r="H187" i="146" s="1"/>
  <c r="G233" i="134"/>
  <c r="G267" i="134" s="1"/>
  <c r="G234" i="137"/>
  <c r="G268" i="137" s="1"/>
  <c r="G237" i="135"/>
  <c r="G271" i="135" s="1"/>
  <c r="G218" i="134"/>
  <c r="G252" i="134" s="1"/>
  <c r="H81" i="147"/>
  <c r="H115" i="147" s="1"/>
  <c r="H95" i="146"/>
  <c r="H83" i="146"/>
  <c r="E106" i="199"/>
  <c r="E150" i="199" s="1"/>
  <c r="E105" i="199"/>
  <c r="E104" i="199"/>
  <c r="G320" i="151"/>
  <c r="G357" i="151" s="1"/>
  <c r="H60" i="151" s="1"/>
  <c r="G327" i="151"/>
  <c r="G364" i="151" s="1"/>
  <c r="H67" i="151" s="1"/>
  <c r="G308" i="151"/>
  <c r="G345" i="151" s="1"/>
  <c r="H48" i="151" s="1"/>
  <c r="G329" i="151"/>
  <c r="G322" i="151"/>
  <c r="G359" i="151" s="1"/>
  <c r="H62" i="151" s="1"/>
  <c r="G307" i="151"/>
  <c r="G344" i="151" s="1"/>
  <c r="H47" i="151" s="1"/>
  <c r="G34" i="128"/>
  <c r="G84" i="128" s="1"/>
  <c r="E15" i="204" s="1"/>
  <c r="E44" i="204" s="1"/>
  <c r="E58" i="204" s="1"/>
  <c r="E99" i="204" s="1"/>
  <c r="G313" i="151"/>
  <c r="G323" i="151"/>
  <c r="G360" i="151" s="1"/>
  <c r="H63" i="151" s="1"/>
  <c r="G304" i="151"/>
  <c r="G341" i="151" s="1"/>
  <c r="H44" i="151" s="1"/>
  <c r="G325" i="151"/>
  <c r="G362" i="151" s="1"/>
  <c r="H65" i="151" s="1"/>
  <c r="G310" i="151"/>
  <c r="G347" i="151" s="1"/>
  <c r="H50" i="151" s="1"/>
  <c r="G328" i="151"/>
  <c r="G365" i="151" s="1"/>
  <c r="H68" i="151" s="1"/>
  <c r="G309" i="151"/>
  <c r="G346" i="151" s="1"/>
  <c r="H49" i="151" s="1"/>
  <c r="G319" i="151"/>
  <c r="G356" i="151" s="1"/>
  <c r="G331" i="151"/>
  <c r="G321" i="151"/>
  <c r="G358" i="151" s="1"/>
  <c r="H61" i="151" s="1"/>
  <c r="H95" i="151" s="1"/>
  <c r="G306" i="151"/>
  <c r="G343" i="151" s="1"/>
  <c r="H46" i="151" s="1"/>
  <c r="G324" i="151"/>
  <c r="G361" i="151" s="1"/>
  <c r="H64" i="151" s="1"/>
  <c r="G305" i="151"/>
  <c r="G342" i="151" s="1"/>
  <c r="H45" i="151" s="1"/>
  <c r="G312" i="151"/>
  <c r="G349" i="151" s="1"/>
  <c r="H52" i="151" s="1"/>
  <c r="G303" i="151"/>
  <c r="G340" i="151" s="1"/>
  <c r="G326" i="151"/>
  <c r="G363" i="151" s="1"/>
  <c r="H66" i="151" s="1"/>
  <c r="H100" i="151" s="1"/>
  <c r="G311" i="151"/>
  <c r="G348" i="151" s="1"/>
  <c r="H51" i="151" s="1"/>
  <c r="G238" i="135"/>
  <c r="G272" i="135" s="1"/>
  <c r="F368" i="134"/>
  <c r="F370" i="134" s="1"/>
  <c r="F351" i="134"/>
  <c r="G53" i="134"/>
  <c r="F367" i="139"/>
  <c r="G69" i="139"/>
  <c r="G70" i="139" s="1"/>
  <c r="F39" i="95"/>
  <c r="F64" i="95" s="1"/>
  <c r="F93" i="102"/>
  <c r="G219" i="139"/>
  <c r="G253" i="139" s="1"/>
  <c r="F18" i="102"/>
  <c r="F25" i="287" s="1"/>
  <c r="K25" i="287" s="1"/>
  <c r="G93" i="137"/>
  <c r="G94" i="137"/>
  <c r="G233" i="136"/>
  <c r="G267" i="136" s="1"/>
  <c r="G231" i="134"/>
  <c r="G265" i="134" s="1"/>
  <c r="F351" i="139"/>
  <c r="G53" i="139"/>
  <c r="F368" i="139"/>
  <c r="F370" i="139" s="1"/>
  <c r="G232" i="137"/>
  <c r="G266" i="137" s="1"/>
  <c r="F351" i="137"/>
  <c r="G53" i="137"/>
  <c r="F368" i="137"/>
  <c r="F370" i="137" s="1"/>
  <c r="G234" i="135"/>
  <c r="G268" i="135" s="1"/>
  <c r="G216" i="139"/>
  <c r="G250" i="139" s="1"/>
  <c r="G215" i="136"/>
  <c r="G249" i="136" s="1"/>
  <c r="G238" i="134"/>
  <c r="G272" i="134" s="1"/>
  <c r="H186" i="147"/>
  <c r="H152" i="147"/>
  <c r="H118" i="147"/>
  <c r="H95" i="147"/>
  <c r="H83" i="147"/>
  <c r="G236" i="139"/>
  <c r="G270" i="139" s="1"/>
  <c r="G238" i="136"/>
  <c r="G272" i="136" s="1"/>
  <c r="G25" i="128"/>
  <c r="G75" i="128" s="1"/>
  <c r="E15" i="196" s="1"/>
  <c r="E44" i="196" s="1"/>
  <c r="E58" i="196" s="1"/>
  <c r="E99" i="196" s="1"/>
  <c r="G313" i="143"/>
  <c r="G323" i="143"/>
  <c r="G360" i="143" s="1"/>
  <c r="H63" i="143" s="1"/>
  <c r="G304" i="143"/>
  <c r="G341" i="143" s="1"/>
  <c r="H44" i="143" s="1"/>
  <c r="G311" i="143"/>
  <c r="G348" i="143" s="1"/>
  <c r="H51" i="143" s="1"/>
  <c r="G325" i="143"/>
  <c r="G362" i="143" s="1"/>
  <c r="H65" i="143" s="1"/>
  <c r="G328" i="143"/>
  <c r="G365" i="143" s="1"/>
  <c r="H68" i="143" s="1"/>
  <c r="G309" i="143"/>
  <c r="G346" i="143" s="1"/>
  <c r="H49" i="143" s="1"/>
  <c r="G319" i="143"/>
  <c r="G356" i="143" s="1"/>
  <c r="G331" i="143"/>
  <c r="G307" i="143"/>
  <c r="G344" i="143" s="1"/>
  <c r="H47" i="143" s="1"/>
  <c r="G321" i="143"/>
  <c r="G358" i="143" s="1"/>
  <c r="H61" i="143" s="1"/>
  <c r="G324" i="143"/>
  <c r="G361" i="143" s="1"/>
  <c r="H64" i="143" s="1"/>
  <c r="G305" i="143"/>
  <c r="G342" i="143" s="1"/>
  <c r="H45" i="143" s="1"/>
  <c r="G312" i="143"/>
  <c r="G349" i="143" s="1"/>
  <c r="H52" i="143" s="1"/>
  <c r="G326" i="143"/>
  <c r="G363" i="143" s="1"/>
  <c r="H66" i="143" s="1"/>
  <c r="G303" i="143"/>
  <c r="G340" i="143" s="1"/>
  <c r="G310" i="143"/>
  <c r="G347" i="143" s="1"/>
  <c r="H50" i="143" s="1"/>
  <c r="G320" i="143"/>
  <c r="G357" i="143" s="1"/>
  <c r="H60" i="143" s="1"/>
  <c r="G327" i="143"/>
  <c r="G364" i="143" s="1"/>
  <c r="H67" i="143" s="1"/>
  <c r="G308" i="143"/>
  <c r="G345" i="143" s="1"/>
  <c r="H48" i="143" s="1"/>
  <c r="G322" i="143"/>
  <c r="G359" i="143" s="1"/>
  <c r="H62" i="143" s="1"/>
  <c r="G329" i="143"/>
  <c r="G306" i="143"/>
  <c r="G343" i="143" s="1"/>
  <c r="H46" i="143" s="1"/>
  <c r="L81" i="218"/>
  <c r="G222" i="134"/>
  <c r="G256" i="134" s="1"/>
  <c r="H81" i="146"/>
  <c r="H102" i="146"/>
  <c r="F368" i="136"/>
  <c r="F370" i="136" s="1"/>
  <c r="F351" i="136"/>
  <c r="G53" i="136"/>
  <c r="G231" i="136"/>
  <c r="G265" i="136" s="1"/>
  <c r="G31" i="130"/>
  <c r="G283" i="149"/>
  <c r="G294" i="149"/>
  <c r="G77" i="134"/>
  <c r="G78" i="134"/>
  <c r="G93" i="139"/>
  <c r="G94" i="139"/>
  <c r="D113" i="190"/>
  <c r="D114" i="190"/>
  <c r="D116" i="190" s="1"/>
  <c r="G93" i="136"/>
  <c r="G94" i="136"/>
  <c r="G77" i="139"/>
  <c r="G78" i="139"/>
  <c r="G93" i="135"/>
  <c r="G94" i="135"/>
  <c r="G54" i="138"/>
  <c r="G290" i="138"/>
  <c r="G196" i="138"/>
  <c r="G128" i="138"/>
  <c r="G162" i="138"/>
  <c r="G93" i="134"/>
  <c r="G94" i="134"/>
  <c r="F19" i="102"/>
  <c r="F26" i="287" s="1"/>
  <c r="K26" i="287" s="1"/>
  <c r="H102" i="147"/>
  <c r="H97" i="147"/>
  <c r="E78" i="208"/>
  <c r="H131" i="146"/>
  <c r="H79" i="146"/>
  <c r="H99" i="146"/>
  <c r="G77" i="136"/>
  <c r="G78" i="136"/>
  <c r="D114" i="188"/>
  <c r="D116" i="188" s="1"/>
  <c r="D113" i="188"/>
  <c r="F368" i="135"/>
  <c r="F370" i="135" s="1"/>
  <c r="F351" i="135"/>
  <c r="G53" i="135"/>
  <c r="G222" i="139"/>
  <c r="G256" i="139" s="1"/>
  <c r="G112" i="138"/>
  <c r="G146" i="138"/>
  <c r="G180" i="138"/>
  <c r="G217" i="135"/>
  <c r="G251" i="135" s="1"/>
  <c r="G234" i="134"/>
  <c r="G268" i="134" s="1"/>
  <c r="D118" i="191"/>
  <c r="D115" i="191"/>
  <c r="D117" i="191" s="1"/>
  <c r="D119" i="191" s="1"/>
  <c r="G220" i="139"/>
  <c r="G254" i="139" s="1"/>
  <c r="G329" i="162"/>
  <c r="G306" i="162"/>
  <c r="G343" i="162" s="1"/>
  <c r="H46" i="162" s="1"/>
  <c r="G313" i="162"/>
  <c r="G323" i="162"/>
  <c r="G360" i="162" s="1"/>
  <c r="H63" i="162" s="1"/>
  <c r="G304" i="162"/>
  <c r="G341" i="162" s="1"/>
  <c r="H44" i="162" s="1"/>
  <c r="G303" i="162"/>
  <c r="G340" i="162" s="1"/>
  <c r="G325" i="162"/>
  <c r="G362" i="162" s="1"/>
  <c r="H65" i="162" s="1"/>
  <c r="G328" i="162"/>
  <c r="G365" i="162" s="1"/>
  <c r="H68" i="162" s="1"/>
  <c r="G309" i="162"/>
  <c r="G346" i="162" s="1"/>
  <c r="H49" i="162" s="1"/>
  <c r="G319" i="162"/>
  <c r="G356" i="162" s="1"/>
  <c r="G331" i="162"/>
  <c r="G326" i="162"/>
  <c r="G363" i="162" s="1"/>
  <c r="H66" i="162" s="1"/>
  <c r="G321" i="162"/>
  <c r="G358" i="162" s="1"/>
  <c r="H61" i="162" s="1"/>
  <c r="G324" i="162"/>
  <c r="G361" i="162" s="1"/>
  <c r="H64" i="162" s="1"/>
  <c r="G305" i="162"/>
  <c r="G342" i="162" s="1"/>
  <c r="H45" i="162" s="1"/>
  <c r="G312" i="162"/>
  <c r="G349" i="162" s="1"/>
  <c r="H52" i="162" s="1"/>
  <c r="G311" i="162"/>
  <c r="G348" i="162" s="1"/>
  <c r="H51" i="162" s="1"/>
  <c r="G322" i="162"/>
  <c r="G359" i="162" s="1"/>
  <c r="H62" i="162" s="1"/>
  <c r="G24" i="128"/>
  <c r="G74" i="128" s="1"/>
  <c r="E15" i="195" s="1"/>
  <c r="E44" i="195" s="1"/>
  <c r="E58" i="195" s="1"/>
  <c r="E99" i="195" s="1"/>
  <c r="G310" i="162"/>
  <c r="G347" i="162" s="1"/>
  <c r="H50" i="162" s="1"/>
  <c r="G320" i="162"/>
  <c r="G357" i="162" s="1"/>
  <c r="H60" i="162" s="1"/>
  <c r="G327" i="162"/>
  <c r="G364" i="162" s="1"/>
  <c r="H67" i="162" s="1"/>
  <c r="G308" i="162"/>
  <c r="G345" i="162" s="1"/>
  <c r="H48" i="162" s="1"/>
  <c r="G307" i="162"/>
  <c r="G344" i="162" s="1"/>
  <c r="H47" i="162" s="1"/>
  <c r="F367" i="136"/>
  <c r="G69" i="136"/>
  <c r="G70" i="136" s="1"/>
  <c r="G69" i="135"/>
  <c r="G70" i="135" s="1"/>
  <c r="F367" i="135"/>
  <c r="D114" i="187"/>
  <c r="D116" i="187" s="1"/>
  <c r="D113" i="187"/>
  <c r="G103" i="138"/>
  <c r="G104" i="138" s="1"/>
  <c r="G161" i="138"/>
  <c r="G195" i="138"/>
  <c r="G127" i="138"/>
  <c r="F367" i="134"/>
  <c r="G69" i="134"/>
  <c r="G70" i="134" s="1"/>
  <c r="G221" i="135"/>
  <c r="G255" i="135" s="1"/>
  <c r="G216" i="137"/>
  <c r="G250" i="137" s="1"/>
  <c r="G236" i="134"/>
  <c r="G270" i="134" s="1"/>
  <c r="H99" i="147"/>
  <c r="G332" i="147"/>
  <c r="G333" i="147" s="1"/>
  <c r="G314" i="147"/>
  <c r="L66" i="218"/>
  <c r="D233" i="211"/>
  <c r="G237" i="136"/>
  <c r="G271" i="136" s="1"/>
  <c r="G332" i="146"/>
  <c r="G333" i="146" s="1"/>
  <c r="G314" i="146"/>
  <c r="G350" i="146"/>
  <c r="H43" i="146"/>
  <c r="H77" i="146" s="1"/>
  <c r="G366" i="146"/>
  <c r="H59" i="146"/>
  <c r="H93" i="146" s="1"/>
  <c r="G77" i="135"/>
  <c r="G78" i="135"/>
  <c r="G87" i="138"/>
  <c r="G88" i="138" s="1"/>
  <c r="G145" i="138"/>
  <c r="G179" i="138"/>
  <c r="G111" i="138"/>
  <c r="G69" i="137"/>
  <c r="G70" i="137" s="1"/>
  <c r="F367" i="137"/>
  <c r="D113" i="189"/>
  <c r="D114" i="189"/>
  <c r="D116" i="189" s="1"/>
  <c r="G77" i="137"/>
  <c r="G78" i="137"/>
  <c r="G215" i="134"/>
  <c r="G249" i="134" s="1"/>
  <c r="D114" i="192"/>
  <c r="D116" i="192" s="1"/>
  <c r="D113" i="192"/>
  <c r="H43" i="147"/>
  <c r="H77" i="147" s="1"/>
  <c r="G350" i="147"/>
  <c r="G366" i="147"/>
  <c r="H59" i="147"/>
  <c r="H93" i="147" s="1"/>
  <c r="H85" i="147"/>
  <c r="E104" i="200"/>
  <c r="E106" i="200"/>
  <c r="E29" i="207" s="1"/>
  <c r="E30" i="209" s="1"/>
  <c r="E262" i="209" s="1"/>
  <c r="E31" i="210" s="1"/>
  <c r="E70" i="211" s="1"/>
  <c r="E270" i="211" s="1"/>
  <c r="E105" i="200"/>
  <c r="E29" i="205" s="1"/>
  <c r="G215" i="135"/>
  <c r="G249" i="135" s="1"/>
  <c r="G219" i="137"/>
  <c r="G253" i="137" s="1"/>
  <c r="F17" i="102"/>
  <c r="F24" i="287" s="1"/>
  <c r="K24" i="287" s="1"/>
  <c r="G27" i="130"/>
  <c r="G283" i="145"/>
  <c r="G294" i="145"/>
  <c r="G224" i="148"/>
  <c r="G279" i="148"/>
  <c r="G224" i="141"/>
  <c r="G279" i="141"/>
  <c r="G296" i="144"/>
  <c r="G371" i="144"/>
  <c r="G296" i="142"/>
  <c r="G371" i="142"/>
  <c r="H199" i="146" l="1"/>
  <c r="G371" i="150"/>
  <c r="H168" i="146"/>
  <c r="H203" i="146"/>
  <c r="H147" i="147"/>
  <c r="H135" i="146"/>
  <c r="F320" i="86"/>
  <c r="F357" i="86" s="1"/>
  <c r="G60" i="86" s="1"/>
  <c r="H85" i="151"/>
  <c r="H119" i="151" s="1"/>
  <c r="F95" i="102"/>
  <c r="F29" i="287"/>
  <c r="K29" i="287" s="1"/>
  <c r="H101" i="143"/>
  <c r="H203" i="143" s="1"/>
  <c r="H97" i="151"/>
  <c r="H131" i="151" s="1"/>
  <c r="H116" i="146"/>
  <c r="H184" i="146"/>
  <c r="F307" i="86"/>
  <c r="F344" i="86" s="1"/>
  <c r="G47" i="86" s="1"/>
  <c r="F325" i="86"/>
  <c r="F362" i="86" s="1"/>
  <c r="G65" i="86" s="1"/>
  <c r="F303" i="86"/>
  <c r="F340" i="86" s="1"/>
  <c r="H164" i="146"/>
  <c r="H203" i="147"/>
  <c r="H149" i="147"/>
  <c r="F319" i="86"/>
  <c r="F356" i="86" s="1"/>
  <c r="H188" i="146"/>
  <c r="H150" i="147"/>
  <c r="F321" i="86"/>
  <c r="F358" i="86" s="1"/>
  <c r="G61" i="86" s="1"/>
  <c r="F311" i="86"/>
  <c r="F348" i="86" s="1"/>
  <c r="G51" i="86" s="1"/>
  <c r="F327" i="86"/>
  <c r="F364" i="86" s="1"/>
  <c r="G67" i="86" s="1"/>
  <c r="F305" i="86"/>
  <c r="F342" i="86" s="1"/>
  <c r="G45" i="86" s="1"/>
  <c r="F15" i="128"/>
  <c r="F65" i="128" s="1"/>
  <c r="D15" i="186" s="1"/>
  <c r="D44" i="186" s="1"/>
  <c r="D58" i="186" s="1"/>
  <c r="D99" i="186" s="1"/>
  <c r="D105" i="186" s="1"/>
  <c r="D15" i="205" s="1"/>
  <c r="F306" i="86"/>
  <c r="F343" i="86" s="1"/>
  <c r="G46" i="86" s="1"/>
  <c r="H198" i="146"/>
  <c r="H183" i="147"/>
  <c r="H120" i="146"/>
  <c r="H184" i="147"/>
  <c r="F324" i="86"/>
  <c r="F361" i="86" s="1"/>
  <c r="G64" i="86" s="1"/>
  <c r="F326" i="86"/>
  <c r="F363" i="86" s="1"/>
  <c r="G66" i="86" s="1"/>
  <c r="F304" i="86"/>
  <c r="F341" i="86" s="1"/>
  <c r="F309" i="86"/>
  <c r="F346" i="86" s="1"/>
  <c r="G49" i="86" s="1"/>
  <c r="F312" i="86"/>
  <c r="F349" i="86" s="1"/>
  <c r="F328" i="86"/>
  <c r="F365" i="86" s="1"/>
  <c r="G68" i="86" s="1"/>
  <c r="F310" i="86"/>
  <c r="F347" i="86" s="1"/>
  <c r="G50" i="86" s="1"/>
  <c r="F323" i="86"/>
  <c r="F360" i="86" s="1"/>
  <c r="G63" i="86" s="1"/>
  <c r="F322" i="86"/>
  <c r="F359" i="86" s="1"/>
  <c r="G62" i="86" s="1"/>
  <c r="H134" i="146"/>
  <c r="H236" i="146" s="1"/>
  <c r="H270" i="146" s="1"/>
  <c r="H153" i="146"/>
  <c r="F41" i="95"/>
  <c r="F66" i="95" s="1"/>
  <c r="H135" i="147"/>
  <c r="H166" i="147"/>
  <c r="H96" i="143"/>
  <c r="H130" i="143" s="1"/>
  <c r="H84" i="143"/>
  <c r="H118" i="143" s="1"/>
  <c r="H79" i="143"/>
  <c r="H147" i="143" s="1"/>
  <c r="H114" i="147"/>
  <c r="H132" i="147"/>
  <c r="H148" i="147"/>
  <c r="G155" i="138"/>
  <c r="G156" i="138" s="1"/>
  <c r="H81" i="162"/>
  <c r="H183" i="162" s="1"/>
  <c r="H114" i="146"/>
  <c r="G171" i="138"/>
  <c r="G172" i="138" s="1"/>
  <c r="H134" i="147"/>
  <c r="H188" i="147"/>
  <c r="H102" i="151"/>
  <c r="H136" i="151" s="1"/>
  <c r="H154" i="147"/>
  <c r="H79" i="151"/>
  <c r="H113" i="151" s="1"/>
  <c r="H119" i="146"/>
  <c r="H168" i="147"/>
  <c r="H148" i="146"/>
  <c r="H98" i="151"/>
  <c r="H200" i="151" s="1"/>
  <c r="G189" i="138"/>
  <c r="G190" i="138" s="1"/>
  <c r="H130" i="147"/>
  <c r="H118" i="146"/>
  <c r="H83" i="151"/>
  <c r="H185" i="151" s="1"/>
  <c r="H164" i="147"/>
  <c r="H152" i="146"/>
  <c r="H181" i="147"/>
  <c r="H132" i="146"/>
  <c r="G214" i="138"/>
  <c r="G248" i="138" s="1"/>
  <c r="H200" i="146"/>
  <c r="H82" i="162"/>
  <c r="H116" i="162" s="1"/>
  <c r="G137" i="138"/>
  <c r="G138" i="138" s="1"/>
  <c r="H101" i="162"/>
  <c r="H169" i="162" s="1"/>
  <c r="H98" i="162"/>
  <c r="H200" i="162" s="1"/>
  <c r="H80" i="143"/>
  <c r="H148" i="143" s="1"/>
  <c r="H100" i="143"/>
  <c r="H134" i="143" s="1"/>
  <c r="H80" i="151"/>
  <c r="H182" i="151" s="1"/>
  <c r="H86" i="151"/>
  <c r="H188" i="151" s="1"/>
  <c r="H83" i="143"/>
  <c r="H117" i="143" s="1"/>
  <c r="H85" i="162"/>
  <c r="H153" i="162" s="1"/>
  <c r="H86" i="143"/>
  <c r="H188" i="143" s="1"/>
  <c r="H99" i="143"/>
  <c r="H201" i="143" s="1"/>
  <c r="H99" i="162"/>
  <c r="H201" i="162" s="1"/>
  <c r="H119" i="147"/>
  <c r="H187" i="147"/>
  <c r="H153" i="147"/>
  <c r="G367" i="146"/>
  <c r="H69" i="146"/>
  <c r="H70" i="146" s="1"/>
  <c r="H111" i="146"/>
  <c r="H145" i="146"/>
  <c r="H179" i="146"/>
  <c r="H133" i="147"/>
  <c r="H201" i="147"/>
  <c r="H167" i="147"/>
  <c r="D115" i="187"/>
  <c r="D117" i="187" s="1"/>
  <c r="D119" i="187" s="1"/>
  <c r="D118" i="187"/>
  <c r="H96" i="162"/>
  <c r="G366" i="162"/>
  <c r="H59" i="162"/>
  <c r="H93" i="162" s="1"/>
  <c r="H43" i="162"/>
  <c r="H77" i="162" s="1"/>
  <c r="G350" i="162"/>
  <c r="H80" i="162"/>
  <c r="D115" i="188"/>
  <c r="D117" i="188" s="1"/>
  <c r="D119" i="188" s="1"/>
  <c r="D118" i="188"/>
  <c r="G146" i="136"/>
  <c r="G112" i="136"/>
  <c r="G180" i="136"/>
  <c r="G196" i="134"/>
  <c r="G162" i="134"/>
  <c r="G128" i="134"/>
  <c r="G230" i="138"/>
  <c r="G264" i="138" s="1"/>
  <c r="G127" i="135"/>
  <c r="G103" i="135"/>
  <c r="G104" i="135" s="1"/>
  <c r="G161" i="135"/>
  <c r="G195" i="135"/>
  <c r="G195" i="136"/>
  <c r="G127" i="136"/>
  <c r="G161" i="136"/>
  <c r="G103" i="136"/>
  <c r="G104" i="136" s="1"/>
  <c r="G127" i="139"/>
  <c r="G103" i="139"/>
  <c r="G104" i="139" s="1"/>
  <c r="G161" i="139"/>
  <c r="G195" i="139"/>
  <c r="H78" i="146"/>
  <c r="G330" i="143"/>
  <c r="H81" i="143"/>
  <c r="H102" i="143"/>
  <c r="H97" i="143"/>
  <c r="F91" i="102"/>
  <c r="F78" i="287" s="1"/>
  <c r="F37" i="95"/>
  <c r="F62" i="95" s="1"/>
  <c r="G350" i="151"/>
  <c r="H43" i="151"/>
  <c r="H77" i="151" s="1"/>
  <c r="H81" i="151"/>
  <c r="H101" i="151"/>
  <c r="H127" i="147"/>
  <c r="H195" i="147"/>
  <c r="H161" i="147"/>
  <c r="D118" i="189"/>
  <c r="D115" i="189"/>
  <c r="D117" i="189" s="1"/>
  <c r="D119" i="189" s="1"/>
  <c r="G121" i="138"/>
  <c r="G213" i="138"/>
  <c r="G351" i="146"/>
  <c r="H53" i="146"/>
  <c r="G368" i="146"/>
  <c r="G370" i="146" s="1"/>
  <c r="G205" i="138"/>
  <c r="G206" i="138" s="1"/>
  <c r="G229" i="138"/>
  <c r="H95" i="162"/>
  <c r="H83" i="162"/>
  <c r="G330" i="162"/>
  <c r="G290" i="135"/>
  <c r="G54" i="135"/>
  <c r="G87" i="136"/>
  <c r="G88" i="136" s="1"/>
  <c r="G145" i="136"/>
  <c r="G179" i="136"/>
  <c r="G111" i="136"/>
  <c r="G195" i="134"/>
  <c r="G127" i="134"/>
  <c r="G103" i="134"/>
  <c r="G104" i="134" s="1"/>
  <c r="G161" i="134"/>
  <c r="G180" i="139"/>
  <c r="G112" i="139"/>
  <c r="G146" i="139"/>
  <c r="G146" i="134"/>
  <c r="G180" i="134"/>
  <c r="G112" i="134"/>
  <c r="G332" i="143"/>
  <c r="G333" i="143" s="1"/>
  <c r="G314" i="143"/>
  <c r="H78" i="147"/>
  <c r="H163" i="151"/>
  <c r="H197" i="151"/>
  <c r="H129" i="151"/>
  <c r="H96" i="151"/>
  <c r="H151" i="146"/>
  <c r="H185" i="146"/>
  <c r="H117" i="146"/>
  <c r="F90" i="102"/>
  <c r="F36" i="95"/>
  <c r="F61" i="95" s="1"/>
  <c r="F66" i="102"/>
  <c r="M76" i="218"/>
  <c r="E243" i="211"/>
  <c r="G367" i="147"/>
  <c r="H69" i="147"/>
  <c r="H70" i="147" s="1"/>
  <c r="G368" i="147"/>
  <c r="G370" i="147" s="1"/>
  <c r="G351" i="147"/>
  <c r="H53" i="147"/>
  <c r="G180" i="137"/>
  <c r="G112" i="137"/>
  <c r="G146" i="137"/>
  <c r="G146" i="135"/>
  <c r="G180" i="135"/>
  <c r="G112" i="135"/>
  <c r="H84" i="162"/>
  <c r="H86" i="162"/>
  <c r="H100" i="162"/>
  <c r="H102" i="162"/>
  <c r="H97" i="162"/>
  <c r="H167" i="146"/>
  <c r="H201" i="146"/>
  <c r="H133" i="146"/>
  <c r="H233" i="146"/>
  <c r="H267" i="146" s="1"/>
  <c r="H165" i="147"/>
  <c r="H199" i="147"/>
  <c r="H131" i="147"/>
  <c r="H94" i="147"/>
  <c r="H103" i="147" s="1"/>
  <c r="H104" i="147" s="1"/>
  <c r="G145" i="139"/>
  <c r="G179" i="139"/>
  <c r="G111" i="139"/>
  <c r="G87" i="139"/>
  <c r="G88" i="139" s="1"/>
  <c r="D115" i="190"/>
  <c r="D117" i="190" s="1"/>
  <c r="D119" i="190" s="1"/>
  <c r="D118" i="190"/>
  <c r="G179" i="134"/>
  <c r="G111" i="134"/>
  <c r="G87" i="134"/>
  <c r="G88" i="134" s="1"/>
  <c r="G145" i="134"/>
  <c r="H170" i="146"/>
  <c r="H204" i="146"/>
  <c r="H136" i="146"/>
  <c r="H82" i="143"/>
  <c r="H43" i="143"/>
  <c r="H77" i="143" s="1"/>
  <c r="G350" i="143"/>
  <c r="H98" i="143"/>
  <c r="G366" i="143"/>
  <c r="H59" i="143"/>
  <c r="H93" i="143" s="1"/>
  <c r="H85" i="143"/>
  <c r="E106" i="196"/>
  <c r="E150" i="196" s="1"/>
  <c r="E104" i="196"/>
  <c r="E105" i="196"/>
  <c r="H151" i="147"/>
  <c r="H117" i="147"/>
  <c r="H185" i="147"/>
  <c r="H220" i="147"/>
  <c r="H254" i="147" s="1"/>
  <c r="G54" i="137"/>
  <c r="G290" i="137"/>
  <c r="G290" i="139"/>
  <c r="G54" i="139"/>
  <c r="G162" i="137"/>
  <c r="G196" i="137"/>
  <c r="G128" i="137"/>
  <c r="G54" i="134"/>
  <c r="G290" i="134"/>
  <c r="H84" i="151"/>
  <c r="G314" i="151"/>
  <c r="G332" i="151"/>
  <c r="G333" i="151" s="1"/>
  <c r="G330" i="151"/>
  <c r="E141" i="199"/>
  <c r="E153" i="199" s="1"/>
  <c r="E107" i="199"/>
  <c r="E148" i="199"/>
  <c r="H197" i="146"/>
  <c r="H129" i="146"/>
  <c r="H163" i="146"/>
  <c r="E107" i="200"/>
  <c r="E112" i="200" s="1"/>
  <c r="E29" i="206"/>
  <c r="F88" i="208" s="1"/>
  <c r="H179" i="147"/>
  <c r="H145" i="147"/>
  <c r="H111" i="147"/>
  <c r="D115" i="192"/>
  <c r="D117" i="192" s="1"/>
  <c r="D119" i="192" s="1"/>
  <c r="D118" i="192"/>
  <c r="G87" i="137"/>
  <c r="G88" i="137" s="1"/>
  <c r="G145" i="137"/>
  <c r="G179" i="137"/>
  <c r="G111" i="137"/>
  <c r="G48" i="86"/>
  <c r="G87" i="135"/>
  <c r="G88" i="135" s="1"/>
  <c r="G145" i="135"/>
  <c r="G179" i="135"/>
  <c r="G111" i="135"/>
  <c r="H127" i="146"/>
  <c r="H161" i="146"/>
  <c r="H195" i="146"/>
  <c r="E105" i="195"/>
  <c r="E24" i="205" s="1"/>
  <c r="E104" i="195"/>
  <c r="E106" i="195"/>
  <c r="E24" i="207" s="1"/>
  <c r="E25" i="209" s="1"/>
  <c r="E257" i="209" s="1"/>
  <c r="E26" i="210" s="1"/>
  <c r="E65" i="211" s="1"/>
  <c r="E265" i="211" s="1"/>
  <c r="H79" i="162"/>
  <c r="G314" i="162"/>
  <c r="G332" i="162"/>
  <c r="G333" i="162" s="1"/>
  <c r="G327" i="150"/>
  <c r="G364" i="150" s="1"/>
  <c r="H67" i="150" s="1"/>
  <c r="G308" i="150"/>
  <c r="G345" i="150" s="1"/>
  <c r="H48" i="150" s="1"/>
  <c r="G325" i="150"/>
  <c r="G362" i="150" s="1"/>
  <c r="H65" i="150" s="1"/>
  <c r="G328" i="150"/>
  <c r="G365" i="150" s="1"/>
  <c r="H68" i="150" s="1"/>
  <c r="G307" i="150"/>
  <c r="G344" i="150" s="1"/>
  <c r="H47" i="150" s="1"/>
  <c r="G313" i="150"/>
  <c r="G323" i="150"/>
  <c r="G360" i="150" s="1"/>
  <c r="H63" i="150" s="1"/>
  <c r="G304" i="150"/>
  <c r="G341" i="150" s="1"/>
  <c r="H44" i="150" s="1"/>
  <c r="G321" i="150"/>
  <c r="G358" i="150" s="1"/>
  <c r="H61" i="150" s="1"/>
  <c r="G324" i="150"/>
  <c r="G361" i="150" s="1"/>
  <c r="H64" i="150" s="1"/>
  <c r="G331" i="150"/>
  <c r="G309" i="150"/>
  <c r="G346" i="150" s="1"/>
  <c r="H49" i="150" s="1"/>
  <c r="G319" i="150"/>
  <c r="G356" i="150" s="1"/>
  <c r="G32" i="128"/>
  <c r="G82" i="128" s="1"/>
  <c r="E15" i="203" s="1"/>
  <c r="E44" i="203" s="1"/>
  <c r="E58" i="203" s="1"/>
  <c r="E99" i="203" s="1"/>
  <c r="G310" i="150"/>
  <c r="G347" i="150" s="1"/>
  <c r="H50" i="150" s="1"/>
  <c r="G320" i="150"/>
  <c r="G357" i="150" s="1"/>
  <c r="H60" i="150" s="1"/>
  <c r="G326" i="150"/>
  <c r="G363" i="150" s="1"/>
  <c r="H66" i="150" s="1"/>
  <c r="G305" i="150"/>
  <c r="G342" i="150" s="1"/>
  <c r="H45" i="150" s="1"/>
  <c r="G312" i="150"/>
  <c r="G349" i="150" s="1"/>
  <c r="H52" i="150" s="1"/>
  <c r="G329" i="150"/>
  <c r="G306" i="150"/>
  <c r="G343" i="150" s="1"/>
  <c r="H46" i="150" s="1"/>
  <c r="G311" i="150"/>
  <c r="G348" i="150" s="1"/>
  <c r="H51" i="150" s="1"/>
  <c r="G322" i="150"/>
  <c r="G359" i="150" s="1"/>
  <c r="H62" i="150" s="1"/>
  <c r="G303" i="150"/>
  <c r="G340" i="150" s="1"/>
  <c r="H181" i="146"/>
  <c r="H113" i="146"/>
  <c r="H147" i="146"/>
  <c r="H170" i="147"/>
  <c r="H136" i="147"/>
  <c r="H204" i="147"/>
  <c r="F38" i="95"/>
  <c r="F63" i="95" s="1"/>
  <c r="F92" i="102"/>
  <c r="G196" i="135"/>
  <c r="G128" i="135"/>
  <c r="G162" i="135"/>
  <c r="G196" i="136"/>
  <c r="G128" i="136"/>
  <c r="G162" i="136"/>
  <c r="G196" i="139"/>
  <c r="G128" i="139"/>
  <c r="G162" i="139"/>
  <c r="G296" i="149"/>
  <c r="G371" i="149"/>
  <c r="G290" i="136"/>
  <c r="G54" i="136"/>
  <c r="H183" i="146"/>
  <c r="H115" i="146"/>
  <c r="H149" i="146"/>
  <c r="H94" i="146"/>
  <c r="H103" i="146" s="1"/>
  <c r="H104" i="146" s="1"/>
  <c r="H95" i="143"/>
  <c r="H129" i="147"/>
  <c r="H197" i="147"/>
  <c r="H163" i="147"/>
  <c r="G161" i="137"/>
  <c r="G195" i="137"/>
  <c r="G127" i="137"/>
  <c r="G103" i="137"/>
  <c r="G104" i="137" s="1"/>
  <c r="H168" i="151"/>
  <c r="H202" i="151"/>
  <c r="H134" i="151"/>
  <c r="H59" i="151"/>
  <c r="H93" i="151" s="1"/>
  <c r="G366" i="151"/>
  <c r="H99" i="151"/>
  <c r="E106" i="204"/>
  <c r="E33" i="207" s="1"/>
  <c r="E105" i="204"/>
  <c r="E33" i="205" s="1"/>
  <c r="E104" i="204"/>
  <c r="H82" i="151"/>
  <c r="E149" i="199"/>
  <c r="E142" i="199"/>
  <c r="E154" i="199" s="1"/>
  <c r="E28" i="205" s="1"/>
  <c r="G30" i="130"/>
  <c r="G283" i="148"/>
  <c r="G294" i="148"/>
  <c r="G296" i="145"/>
  <c r="G371" i="145"/>
  <c r="G22" i="130"/>
  <c r="G283" i="141"/>
  <c r="G294" i="141"/>
  <c r="G331" i="144"/>
  <c r="G307" i="144"/>
  <c r="G344" i="144" s="1"/>
  <c r="H47" i="144" s="1"/>
  <c r="G321" i="144"/>
  <c r="G358" i="144" s="1"/>
  <c r="H61" i="144" s="1"/>
  <c r="G324" i="144"/>
  <c r="G361" i="144" s="1"/>
  <c r="H64" i="144" s="1"/>
  <c r="G305" i="144"/>
  <c r="G342" i="144" s="1"/>
  <c r="H45" i="144" s="1"/>
  <c r="G323" i="144"/>
  <c r="G360" i="144" s="1"/>
  <c r="H63" i="144" s="1"/>
  <c r="G311" i="144"/>
  <c r="G348" i="144" s="1"/>
  <c r="H51" i="144" s="1"/>
  <c r="G309" i="144"/>
  <c r="G346" i="144" s="1"/>
  <c r="H49" i="144" s="1"/>
  <c r="G326" i="144"/>
  <c r="G363" i="144" s="1"/>
  <c r="H66" i="144" s="1"/>
  <c r="G303" i="144"/>
  <c r="G310" i="144"/>
  <c r="G347" i="144" s="1"/>
  <c r="H50" i="144" s="1"/>
  <c r="G320" i="144"/>
  <c r="G357" i="144" s="1"/>
  <c r="H60" i="144" s="1"/>
  <c r="G312" i="144"/>
  <c r="G349" i="144" s="1"/>
  <c r="H52" i="144" s="1"/>
  <c r="G327" i="144"/>
  <c r="G364" i="144" s="1"/>
  <c r="H67" i="144" s="1"/>
  <c r="G325" i="144"/>
  <c r="G362" i="144" s="1"/>
  <c r="H65" i="144" s="1"/>
  <c r="G304" i="144"/>
  <c r="G341" i="144" s="1"/>
  <c r="H44" i="144" s="1"/>
  <c r="G322" i="144"/>
  <c r="G359" i="144" s="1"/>
  <c r="H62" i="144" s="1"/>
  <c r="G329" i="144"/>
  <c r="G306" i="144"/>
  <c r="G343" i="144" s="1"/>
  <c r="H46" i="144" s="1"/>
  <c r="G313" i="144"/>
  <c r="G308" i="144"/>
  <c r="G345" i="144" s="1"/>
  <c r="H48" i="144" s="1"/>
  <c r="G319" i="144"/>
  <c r="G26" i="128"/>
  <c r="G76" i="128" s="1"/>
  <c r="E15" i="197" s="1"/>
  <c r="E44" i="197" s="1"/>
  <c r="E58" i="197" s="1"/>
  <c r="E99" i="197" s="1"/>
  <c r="G328" i="144"/>
  <c r="G365" i="144" s="1"/>
  <c r="H68" i="144" s="1"/>
  <c r="G331" i="142"/>
  <c r="G307" i="142"/>
  <c r="G344" i="142" s="1"/>
  <c r="H47" i="142" s="1"/>
  <c r="G321" i="142"/>
  <c r="G358" i="142" s="1"/>
  <c r="H61" i="142" s="1"/>
  <c r="G324" i="142"/>
  <c r="G361" i="142" s="1"/>
  <c r="H64" i="142" s="1"/>
  <c r="G305" i="142"/>
  <c r="G342" i="142" s="1"/>
  <c r="H45" i="142" s="1"/>
  <c r="G312" i="142"/>
  <c r="G349" i="142" s="1"/>
  <c r="H52" i="142" s="1"/>
  <c r="G304" i="142"/>
  <c r="G341" i="142" s="1"/>
  <c r="H44" i="142" s="1"/>
  <c r="G311" i="142"/>
  <c r="G348" i="142" s="1"/>
  <c r="H51" i="142" s="1"/>
  <c r="G328" i="142"/>
  <c r="G365" i="142" s="1"/>
  <c r="H68" i="142" s="1"/>
  <c r="G309" i="142"/>
  <c r="G346" i="142" s="1"/>
  <c r="H49" i="142" s="1"/>
  <c r="G326" i="142"/>
  <c r="G363" i="142" s="1"/>
  <c r="H66" i="142" s="1"/>
  <c r="G303" i="142"/>
  <c r="G310" i="142"/>
  <c r="G347" i="142" s="1"/>
  <c r="H50" i="142" s="1"/>
  <c r="G320" i="142"/>
  <c r="G357" i="142" s="1"/>
  <c r="H60" i="142" s="1"/>
  <c r="G327" i="142"/>
  <c r="G364" i="142" s="1"/>
  <c r="H67" i="142" s="1"/>
  <c r="G308" i="142"/>
  <c r="G345" i="142" s="1"/>
  <c r="H48" i="142" s="1"/>
  <c r="G323" i="142"/>
  <c r="G360" i="142" s="1"/>
  <c r="H63" i="142" s="1"/>
  <c r="G23" i="128"/>
  <c r="G73" i="128" s="1"/>
  <c r="E15" i="194" s="1"/>
  <c r="E44" i="194" s="1"/>
  <c r="E58" i="194" s="1"/>
  <c r="E99" i="194" s="1"/>
  <c r="G325" i="142"/>
  <c r="G362" i="142" s="1"/>
  <c r="H65" i="142" s="1"/>
  <c r="G319" i="142"/>
  <c r="G322" i="142"/>
  <c r="G359" i="142" s="1"/>
  <c r="H62" i="142" s="1"/>
  <c r="G329" i="142"/>
  <c r="G306" i="142"/>
  <c r="G343" i="142" s="1"/>
  <c r="H46" i="142" s="1"/>
  <c r="G313" i="142"/>
  <c r="H215" i="147" l="1"/>
  <c r="H249" i="147" s="1"/>
  <c r="H153" i="151"/>
  <c r="H237" i="146"/>
  <c r="H271" i="146" s="1"/>
  <c r="L555" i="217"/>
  <c r="G95" i="86"/>
  <c r="G129" i="86" s="1"/>
  <c r="H187" i="151"/>
  <c r="H221" i="151" s="1"/>
  <c r="H255" i="151" s="1"/>
  <c r="H169" i="143"/>
  <c r="H221" i="146"/>
  <c r="H255" i="146" s="1"/>
  <c r="H135" i="143"/>
  <c r="H199" i="151"/>
  <c r="G44" i="86"/>
  <c r="G79" i="86" s="1"/>
  <c r="H165" i="151"/>
  <c r="H164" i="143"/>
  <c r="H170" i="151"/>
  <c r="D106" i="186"/>
  <c r="D15" i="207" s="1"/>
  <c r="D16" i="209" s="1"/>
  <c r="D248" i="209" s="1"/>
  <c r="D17" i="210" s="1"/>
  <c r="D56" i="211" s="1"/>
  <c r="D256" i="211" s="1"/>
  <c r="H152" i="143"/>
  <c r="H186" i="143"/>
  <c r="H204" i="151"/>
  <c r="H198" i="143"/>
  <c r="D104" i="186"/>
  <c r="D15" i="206" s="1"/>
  <c r="G96" i="86"/>
  <c r="G198" i="86" s="1"/>
  <c r="G99" i="86"/>
  <c r="G201" i="86" s="1"/>
  <c r="L560" i="217"/>
  <c r="G100" i="86"/>
  <c r="G168" i="86" s="1"/>
  <c r="H218" i="146"/>
  <c r="H252" i="146" s="1"/>
  <c r="H232" i="146"/>
  <c r="H266" i="146" s="1"/>
  <c r="L558" i="217"/>
  <c r="H147" i="151"/>
  <c r="H216" i="146"/>
  <c r="H250" i="146" s="1"/>
  <c r="H222" i="146"/>
  <c r="H256" i="146" s="1"/>
  <c r="H217" i="147"/>
  <c r="H251" i="147" s="1"/>
  <c r="H167" i="162"/>
  <c r="H115" i="162"/>
  <c r="H181" i="151"/>
  <c r="H218" i="147"/>
  <c r="H252" i="147" s="1"/>
  <c r="H232" i="147"/>
  <c r="H266" i="147" s="1"/>
  <c r="L561" i="217"/>
  <c r="H237" i="147"/>
  <c r="H271" i="147" s="1"/>
  <c r="L563" i="217"/>
  <c r="G102" i="86"/>
  <c r="G170" i="86" s="1"/>
  <c r="L556" i="217"/>
  <c r="H168" i="143"/>
  <c r="G52" i="86"/>
  <c r="G86" i="86" s="1"/>
  <c r="G120" i="86" s="1"/>
  <c r="G171" i="134"/>
  <c r="G172" i="134" s="1"/>
  <c r="L562" i="217"/>
  <c r="H182" i="143"/>
  <c r="L559" i="217"/>
  <c r="G101" i="86"/>
  <c r="G169" i="86" s="1"/>
  <c r="H154" i="143"/>
  <c r="G98" i="86"/>
  <c r="G132" i="86" s="1"/>
  <c r="H78" i="162"/>
  <c r="H180" i="162" s="1"/>
  <c r="L557" i="217"/>
  <c r="F313" i="86"/>
  <c r="F314" i="86" s="1"/>
  <c r="G97" i="86"/>
  <c r="H154" i="151"/>
  <c r="H166" i="162"/>
  <c r="F329" i="86"/>
  <c r="F330" i="86" s="1"/>
  <c r="H216" i="147"/>
  <c r="H250" i="147" s="1"/>
  <c r="H234" i="147"/>
  <c r="H268" i="147" s="1"/>
  <c r="H149" i="162"/>
  <c r="G197" i="86"/>
  <c r="H220" i="146"/>
  <c r="H254" i="146" s="1"/>
  <c r="G189" i="135"/>
  <c r="G190" i="135" s="1"/>
  <c r="G189" i="134"/>
  <c r="G190" i="134" s="1"/>
  <c r="G163" i="86"/>
  <c r="G189" i="137"/>
  <c r="G190" i="137" s="1"/>
  <c r="G189" i="139"/>
  <c r="H222" i="147"/>
  <c r="H256" i="147" s="1"/>
  <c r="H184" i="162"/>
  <c r="H120" i="151"/>
  <c r="H187" i="162"/>
  <c r="H150" i="162"/>
  <c r="H181" i="143"/>
  <c r="H119" i="162"/>
  <c r="H132" i="162"/>
  <c r="H96" i="150"/>
  <c r="H130" i="150" s="1"/>
  <c r="H113" i="143"/>
  <c r="H133" i="143"/>
  <c r="H236" i="147"/>
  <c r="H270" i="147" s="1"/>
  <c r="G171" i="137"/>
  <c r="G172" i="137" s="1"/>
  <c r="G84" i="86"/>
  <c r="G118" i="86" s="1"/>
  <c r="G280" i="138"/>
  <c r="G20" i="131" s="1"/>
  <c r="H167" i="143"/>
  <c r="G202" i="86"/>
  <c r="G281" i="138"/>
  <c r="G20" i="133" s="1"/>
  <c r="H114" i="151"/>
  <c r="H185" i="143"/>
  <c r="G134" i="86"/>
  <c r="H132" i="151"/>
  <c r="H166" i="151"/>
  <c r="H117" i="151"/>
  <c r="G189" i="136"/>
  <c r="G190" i="136" s="1"/>
  <c r="H94" i="162"/>
  <c r="H162" i="162" s="1"/>
  <c r="H234" i="146"/>
  <c r="H268" i="146" s="1"/>
  <c r="G137" i="134"/>
  <c r="G138" i="134" s="1"/>
  <c r="H114" i="143"/>
  <c r="H151" i="151"/>
  <c r="H120" i="143"/>
  <c r="H151" i="143"/>
  <c r="G155" i="134"/>
  <c r="G156" i="134" s="1"/>
  <c r="H203" i="162"/>
  <c r="H78" i="143"/>
  <c r="H87" i="143" s="1"/>
  <c r="H88" i="143" s="1"/>
  <c r="H100" i="150"/>
  <c r="H134" i="150" s="1"/>
  <c r="H148" i="151"/>
  <c r="H135" i="162"/>
  <c r="H236" i="151"/>
  <c r="H270" i="151" s="1"/>
  <c r="H83" i="150"/>
  <c r="H185" i="150" s="1"/>
  <c r="G155" i="135"/>
  <c r="G156" i="135" s="1"/>
  <c r="G82" i="86"/>
  <c r="G184" i="86" s="1"/>
  <c r="G155" i="137"/>
  <c r="G156" i="137" s="1"/>
  <c r="G155" i="139"/>
  <c r="G156" i="139" s="1"/>
  <c r="G155" i="136"/>
  <c r="G156" i="136" s="1"/>
  <c r="H202" i="143"/>
  <c r="H133" i="162"/>
  <c r="G137" i="137"/>
  <c r="G138" i="137" s="1"/>
  <c r="G80" i="86"/>
  <c r="G148" i="86" s="1"/>
  <c r="H238" i="146"/>
  <c r="H272" i="146" s="1"/>
  <c r="H231" i="146"/>
  <c r="H265" i="146" s="1"/>
  <c r="H217" i="146"/>
  <c r="H251" i="146" s="1"/>
  <c r="G230" i="139"/>
  <c r="G264" i="139" s="1"/>
  <c r="H86" i="150"/>
  <c r="H154" i="150" s="1"/>
  <c r="H84" i="150"/>
  <c r="H186" i="150" s="1"/>
  <c r="H99" i="150"/>
  <c r="H167" i="150" s="1"/>
  <c r="E155" i="199"/>
  <c r="E172" i="199" s="1"/>
  <c r="E28" i="207" s="1"/>
  <c r="H231" i="151"/>
  <c r="H265" i="151" s="1"/>
  <c r="G214" i="134"/>
  <c r="G248" i="134" s="1"/>
  <c r="G214" i="139"/>
  <c r="G248" i="139" s="1"/>
  <c r="H79" i="150"/>
  <c r="H113" i="150" s="1"/>
  <c r="H219" i="146"/>
  <c r="H253" i="146" s="1"/>
  <c r="H231" i="147"/>
  <c r="H265" i="147" s="1"/>
  <c r="H80" i="150"/>
  <c r="H182" i="150" s="1"/>
  <c r="H95" i="150"/>
  <c r="H129" i="150" s="1"/>
  <c r="H195" i="151"/>
  <c r="H127" i="151"/>
  <c r="H161" i="151"/>
  <c r="G307" i="149"/>
  <c r="G344" i="149" s="1"/>
  <c r="H47" i="149" s="1"/>
  <c r="G312" i="149"/>
  <c r="G349" i="149" s="1"/>
  <c r="H52" i="149" s="1"/>
  <c r="G320" i="149"/>
  <c r="G357" i="149" s="1"/>
  <c r="H60" i="149" s="1"/>
  <c r="G325" i="149"/>
  <c r="G362" i="149" s="1"/>
  <c r="H65" i="149" s="1"/>
  <c r="G306" i="149"/>
  <c r="G343" i="149" s="1"/>
  <c r="H46" i="149" s="1"/>
  <c r="G31" i="128"/>
  <c r="G81" i="128" s="1"/>
  <c r="E15" i="202" s="1"/>
  <c r="E44" i="202" s="1"/>
  <c r="E58" i="202" s="1"/>
  <c r="E99" i="202" s="1"/>
  <c r="G321" i="149"/>
  <c r="G358" i="149" s="1"/>
  <c r="H61" i="149" s="1"/>
  <c r="H95" i="149" s="1"/>
  <c r="G326" i="149"/>
  <c r="G363" i="149" s="1"/>
  <c r="H66" i="149" s="1"/>
  <c r="H100" i="149" s="1"/>
  <c r="G327" i="149"/>
  <c r="G364" i="149" s="1"/>
  <c r="H67" i="149" s="1"/>
  <c r="G309" i="149"/>
  <c r="G346" i="149" s="1"/>
  <c r="H49" i="149" s="1"/>
  <c r="G313" i="149"/>
  <c r="G328" i="149"/>
  <c r="G365" i="149" s="1"/>
  <c r="H68" i="149" s="1"/>
  <c r="G324" i="149"/>
  <c r="G361" i="149" s="1"/>
  <c r="H64" i="149" s="1"/>
  <c r="G303" i="149"/>
  <c r="G340" i="149" s="1"/>
  <c r="G308" i="149"/>
  <c r="G345" i="149" s="1"/>
  <c r="H48" i="149" s="1"/>
  <c r="G322" i="149"/>
  <c r="G359" i="149" s="1"/>
  <c r="H62" i="149" s="1"/>
  <c r="G323" i="149"/>
  <c r="G360" i="149" s="1"/>
  <c r="H63" i="149" s="1"/>
  <c r="G319" i="149"/>
  <c r="G356" i="149" s="1"/>
  <c r="G331" i="149"/>
  <c r="G305" i="149"/>
  <c r="G342" i="149" s="1"/>
  <c r="H45" i="149" s="1"/>
  <c r="G310" i="149"/>
  <c r="G347" i="149" s="1"/>
  <c r="H50" i="149" s="1"/>
  <c r="G311" i="149"/>
  <c r="G348" i="149" s="1"/>
  <c r="H51" i="149" s="1"/>
  <c r="G329" i="149"/>
  <c r="G304" i="149"/>
  <c r="G341" i="149" s="1"/>
  <c r="H44" i="149" s="1"/>
  <c r="H238" i="147"/>
  <c r="H272" i="147" s="1"/>
  <c r="H215" i="146"/>
  <c r="H249" i="146" s="1"/>
  <c r="H85" i="150"/>
  <c r="E106" i="203"/>
  <c r="E32" i="207" s="1"/>
  <c r="E105" i="203"/>
  <c r="E32" i="205" s="1"/>
  <c r="E104" i="203"/>
  <c r="H98" i="150"/>
  <c r="G332" i="150"/>
  <c r="G333" i="150" s="1"/>
  <c r="G314" i="150"/>
  <c r="H82" i="150"/>
  <c r="M71" i="218"/>
  <c r="E238" i="211"/>
  <c r="H213" i="147"/>
  <c r="E113" i="200"/>
  <c r="E114" i="200"/>
  <c r="E116" i="200" s="1"/>
  <c r="G230" i="137"/>
  <c r="G264" i="137" s="1"/>
  <c r="H219" i="147"/>
  <c r="H253" i="147" s="1"/>
  <c r="H200" i="143"/>
  <c r="H166" i="143"/>
  <c r="H132" i="143"/>
  <c r="G213" i="139"/>
  <c r="G121" i="139"/>
  <c r="H131" i="162"/>
  <c r="H165" i="162"/>
  <c r="H199" i="162"/>
  <c r="H152" i="162"/>
  <c r="H186" i="162"/>
  <c r="H118" i="162"/>
  <c r="G83" i="86"/>
  <c r="H87" i="147"/>
  <c r="H88" i="147" s="1"/>
  <c r="H146" i="147"/>
  <c r="H155" i="147" s="1"/>
  <c r="H112" i="147"/>
  <c r="H180" i="147"/>
  <c r="H189" i="147" s="1"/>
  <c r="H129" i="162"/>
  <c r="H163" i="162"/>
  <c r="H197" i="162"/>
  <c r="H54" i="146"/>
  <c r="H290" i="146"/>
  <c r="H229" i="147"/>
  <c r="H203" i="151"/>
  <c r="H135" i="151"/>
  <c r="H169" i="151"/>
  <c r="H183" i="143"/>
  <c r="H115" i="143"/>
  <c r="H149" i="143"/>
  <c r="H94" i="143"/>
  <c r="G205" i="139"/>
  <c r="G206" i="139" s="1"/>
  <c r="G229" i="139"/>
  <c r="G229" i="136"/>
  <c r="G205" i="136"/>
  <c r="G206" i="136" s="1"/>
  <c r="G214" i="136"/>
  <c r="G248" i="136" s="1"/>
  <c r="H148" i="162"/>
  <c r="H114" i="162"/>
  <c r="H182" i="162"/>
  <c r="G367" i="162"/>
  <c r="H69" i="162"/>
  <c r="H70" i="162" s="1"/>
  <c r="H198" i="162"/>
  <c r="H130" i="162"/>
  <c r="H164" i="162"/>
  <c r="H235" i="147"/>
  <c r="H269" i="147" s="1"/>
  <c r="G81" i="86"/>
  <c r="E34" i="209"/>
  <c r="E266" i="209" s="1"/>
  <c r="E35" i="210" s="1"/>
  <c r="E74" i="211" s="1"/>
  <c r="E274" i="211" s="1"/>
  <c r="H196" i="146"/>
  <c r="H205" i="146" s="1"/>
  <c r="H206" i="146" s="1"/>
  <c r="H128" i="146"/>
  <c r="H137" i="146" s="1"/>
  <c r="H138" i="146" s="1"/>
  <c r="H162" i="146"/>
  <c r="H171" i="146" s="1"/>
  <c r="H172" i="146" s="1"/>
  <c r="G230" i="135"/>
  <c r="G264" i="135" s="1"/>
  <c r="G366" i="150"/>
  <c r="H59" i="150"/>
  <c r="H93" i="150" s="1"/>
  <c r="H81" i="150"/>
  <c r="H101" i="150"/>
  <c r="E24" i="206"/>
  <c r="F83" i="208" s="1"/>
  <c r="E107" i="195"/>
  <c r="E112" i="195" s="1"/>
  <c r="H229" i="146"/>
  <c r="G213" i="135"/>
  <c r="G121" i="135"/>
  <c r="G213" i="137"/>
  <c r="G121" i="137"/>
  <c r="E112" i="199"/>
  <c r="E151" i="199"/>
  <c r="H119" i="143"/>
  <c r="H153" i="143"/>
  <c r="H187" i="143"/>
  <c r="H53" i="143"/>
  <c r="G368" i="143"/>
  <c r="G370" i="143" s="1"/>
  <c r="G351" i="143"/>
  <c r="H136" i="162"/>
  <c r="H170" i="162"/>
  <c r="H204" i="162"/>
  <c r="H54" i="147"/>
  <c r="H290" i="147"/>
  <c r="G229" i="134"/>
  <c r="G205" i="134"/>
  <c r="G206" i="134" s="1"/>
  <c r="G239" i="138"/>
  <c r="G240" i="138" s="1"/>
  <c r="G263" i="138"/>
  <c r="G273" i="138" s="1"/>
  <c r="G274" i="138" s="1"/>
  <c r="G85" i="86"/>
  <c r="G223" i="138"/>
  <c r="G247" i="138"/>
  <c r="G257" i="138" s="1"/>
  <c r="G258" i="138" s="1"/>
  <c r="H183" i="151"/>
  <c r="H115" i="151"/>
  <c r="H149" i="151"/>
  <c r="H145" i="151"/>
  <c r="H179" i="151"/>
  <c r="H111" i="151"/>
  <c r="G171" i="139"/>
  <c r="G172" i="139" s="1"/>
  <c r="G137" i="135"/>
  <c r="G138" i="135" s="1"/>
  <c r="G230" i="134"/>
  <c r="G264" i="134" s="1"/>
  <c r="H53" i="162"/>
  <c r="G368" i="162"/>
  <c r="G370" i="162" s="1"/>
  <c r="G351" i="162"/>
  <c r="G43" i="86"/>
  <c r="F350" i="86"/>
  <c r="L554" i="217"/>
  <c r="H150" i="151"/>
  <c r="H184" i="151"/>
  <c r="H116" i="151"/>
  <c r="H201" i="151"/>
  <c r="H133" i="151"/>
  <c r="H167" i="151"/>
  <c r="G229" i="137"/>
  <c r="G205" i="137"/>
  <c r="G206" i="137" s="1"/>
  <c r="G230" i="136"/>
  <c r="G264" i="136" s="1"/>
  <c r="H43" i="150"/>
  <c r="H77" i="150" s="1"/>
  <c r="G350" i="150"/>
  <c r="G330" i="150"/>
  <c r="H102" i="150"/>
  <c r="E28" i="206"/>
  <c r="H152" i="151"/>
  <c r="H186" i="151"/>
  <c r="H118" i="151"/>
  <c r="E142" i="196"/>
  <c r="E154" i="196" s="1"/>
  <c r="E25" i="205" s="1"/>
  <c r="E149" i="196"/>
  <c r="H161" i="143"/>
  <c r="H195" i="143"/>
  <c r="H127" i="143"/>
  <c r="H145" i="143"/>
  <c r="H179" i="143"/>
  <c r="H111" i="143"/>
  <c r="G213" i="134"/>
  <c r="G121" i="134"/>
  <c r="H233" i="147"/>
  <c r="H267" i="147" s="1"/>
  <c r="H235" i="146"/>
  <c r="H269" i="146" s="1"/>
  <c r="H202" i="162"/>
  <c r="H134" i="162"/>
  <c r="H168" i="162"/>
  <c r="G214" i="135"/>
  <c r="G248" i="135" s="1"/>
  <c r="G214" i="137"/>
  <c r="G248" i="137" s="1"/>
  <c r="H94" i="151"/>
  <c r="G122" i="138"/>
  <c r="G282" i="138"/>
  <c r="G20" i="132" s="1"/>
  <c r="G30" i="102"/>
  <c r="G37" i="287" s="1"/>
  <c r="L37" i="287" s="1"/>
  <c r="H78" i="151"/>
  <c r="G351" i="151"/>
  <c r="H53" i="151"/>
  <c r="G368" i="151"/>
  <c r="G370" i="151" s="1"/>
  <c r="H165" i="143"/>
  <c r="H199" i="143"/>
  <c r="H131" i="143"/>
  <c r="H180" i="146"/>
  <c r="H189" i="146" s="1"/>
  <c r="H112" i="146"/>
  <c r="H146" i="146"/>
  <c r="H155" i="146" s="1"/>
  <c r="G171" i="136"/>
  <c r="G172" i="136" s="1"/>
  <c r="G205" i="135"/>
  <c r="G206" i="135" s="1"/>
  <c r="G229" i="135"/>
  <c r="H179" i="162"/>
  <c r="H111" i="162"/>
  <c r="H145" i="162"/>
  <c r="H213" i="146"/>
  <c r="E107" i="204"/>
  <c r="E112" i="204" s="1"/>
  <c r="E33" i="206"/>
  <c r="G34" i="102" s="1"/>
  <c r="G41" i="287" s="1"/>
  <c r="L41" i="287" s="1"/>
  <c r="G367" i="151"/>
  <c r="H69" i="151"/>
  <c r="H70" i="151" s="1"/>
  <c r="H197" i="143"/>
  <c r="H129" i="143"/>
  <c r="H163" i="143"/>
  <c r="H97" i="150"/>
  <c r="H147" i="162"/>
  <c r="H113" i="162"/>
  <c r="H181" i="162"/>
  <c r="E148" i="196"/>
  <c r="E141" i="196"/>
  <c r="E153" i="196" s="1"/>
  <c r="E107" i="196"/>
  <c r="H69" i="143"/>
  <c r="H70" i="143" s="1"/>
  <c r="G367" i="143"/>
  <c r="H116" i="143"/>
  <c r="H150" i="143"/>
  <c r="H184" i="143"/>
  <c r="H162" i="147"/>
  <c r="H171" i="147" s="1"/>
  <c r="H172" i="147" s="1"/>
  <c r="H196" i="147"/>
  <c r="H128" i="147"/>
  <c r="H137" i="147" s="1"/>
  <c r="H138" i="147" s="1"/>
  <c r="H188" i="162"/>
  <c r="H120" i="162"/>
  <c r="H154" i="162"/>
  <c r="H164" i="151"/>
  <c r="H198" i="151"/>
  <c r="H130" i="151"/>
  <c r="G213" i="136"/>
  <c r="G121" i="136"/>
  <c r="H185" i="162"/>
  <c r="H117" i="162"/>
  <c r="H151" i="162"/>
  <c r="H136" i="143"/>
  <c r="H170" i="143"/>
  <c r="H204" i="143"/>
  <c r="G137" i="139"/>
  <c r="G138" i="139" s="1"/>
  <c r="G137" i="136"/>
  <c r="G138" i="136" s="1"/>
  <c r="G171" i="135"/>
  <c r="G172" i="135" s="1"/>
  <c r="H195" i="162"/>
  <c r="H127" i="162"/>
  <c r="H161" i="162"/>
  <c r="H87" i="146"/>
  <c r="H88" i="146" s="1"/>
  <c r="G59" i="86"/>
  <c r="F366" i="86"/>
  <c r="H221" i="147"/>
  <c r="H255" i="147" s="1"/>
  <c r="H101" i="142"/>
  <c r="H169" i="142" s="1"/>
  <c r="H80" i="144"/>
  <c r="H182" i="144" s="1"/>
  <c r="G296" i="148"/>
  <c r="G371" i="148"/>
  <c r="G325" i="145"/>
  <c r="G362" i="145" s="1"/>
  <c r="H65" i="145" s="1"/>
  <c r="G328" i="145"/>
  <c r="G365" i="145" s="1"/>
  <c r="H68" i="145" s="1"/>
  <c r="G309" i="145"/>
  <c r="G346" i="145" s="1"/>
  <c r="H49" i="145" s="1"/>
  <c r="G319" i="145"/>
  <c r="G331" i="145"/>
  <c r="G326" i="145"/>
  <c r="G363" i="145" s="1"/>
  <c r="H66" i="145" s="1"/>
  <c r="G321" i="145"/>
  <c r="G358" i="145" s="1"/>
  <c r="H61" i="145" s="1"/>
  <c r="G324" i="145"/>
  <c r="G361" i="145" s="1"/>
  <c r="H64" i="145" s="1"/>
  <c r="G305" i="145"/>
  <c r="G342" i="145" s="1"/>
  <c r="H45" i="145" s="1"/>
  <c r="G312" i="145"/>
  <c r="G349" i="145" s="1"/>
  <c r="H52" i="145" s="1"/>
  <c r="G311" i="145"/>
  <c r="G348" i="145" s="1"/>
  <c r="H51" i="145" s="1"/>
  <c r="G322" i="145"/>
  <c r="G359" i="145" s="1"/>
  <c r="H62" i="145" s="1"/>
  <c r="G27" i="128"/>
  <c r="G77" i="128" s="1"/>
  <c r="E15" i="198" s="1"/>
  <c r="E44" i="198" s="1"/>
  <c r="E58" i="198" s="1"/>
  <c r="E99" i="198" s="1"/>
  <c r="G310" i="145"/>
  <c r="G347" i="145" s="1"/>
  <c r="H50" i="145" s="1"/>
  <c r="G320" i="145"/>
  <c r="G357" i="145" s="1"/>
  <c r="H60" i="145" s="1"/>
  <c r="G327" i="145"/>
  <c r="G364" i="145" s="1"/>
  <c r="H67" i="145" s="1"/>
  <c r="G308" i="145"/>
  <c r="G345" i="145" s="1"/>
  <c r="H48" i="145" s="1"/>
  <c r="G307" i="145"/>
  <c r="G344" i="145" s="1"/>
  <c r="H47" i="145" s="1"/>
  <c r="G329" i="145"/>
  <c r="G306" i="145"/>
  <c r="G343" i="145" s="1"/>
  <c r="H46" i="145" s="1"/>
  <c r="G313" i="145"/>
  <c r="G323" i="145"/>
  <c r="G360" i="145" s="1"/>
  <c r="H63" i="145" s="1"/>
  <c r="G304" i="145"/>
  <c r="G341" i="145" s="1"/>
  <c r="H44" i="145" s="1"/>
  <c r="G303" i="145"/>
  <c r="H99" i="144"/>
  <c r="H167" i="144" s="1"/>
  <c r="H82" i="142"/>
  <c r="H184" i="142" s="1"/>
  <c r="H101" i="144"/>
  <c r="H203" i="144" s="1"/>
  <c r="H82" i="144"/>
  <c r="H116" i="144" s="1"/>
  <c r="H102" i="144"/>
  <c r="H204" i="144" s="1"/>
  <c r="G296" i="141"/>
  <c r="G371" i="141"/>
  <c r="H84" i="144"/>
  <c r="H152" i="144" s="1"/>
  <c r="H85" i="144"/>
  <c r="H153" i="144" s="1"/>
  <c r="H95" i="144"/>
  <c r="H129" i="144" s="1"/>
  <c r="E106" i="197"/>
  <c r="E150" i="197" s="1"/>
  <c r="E105" i="197"/>
  <c r="E104" i="197"/>
  <c r="H99" i="142"/>
  <c r="H167" i="142" s="1"/>
  <c r="G356" i="144"/>
  <c r="G330" i="144"/>
  <c r="G340" i="144"/>
  <c r="G314" i="144"/>
  <c r="H97" i="144"/>
  <c r="H81" i="144"/>
  <c r="H96" i="144"/>
  <c r="H86" i="144"/>
  <c r="H100" i="144"/>
  <c r="H79" i="144"/>
  <c r="H133" i="144"/>
  <c r="G332" i="144"/>
  <c r="G333" i="144" s="1"/>
  <c r="H83" i="144"/>
  <c r="H98" i="144"/>
  <c r="H80" i="142"/>
  <c r="H148" i="142" s="1"/>
  <c r="H96" i="142"/>
  <c r="H130" i="142" s="1"/>
  <c r="H84" i="142"/>
  <c r="H152" i="142" s="1"/>
  <c r="H85" i="142"/>
  <c r="H153" i="142" s="1"/>
  <c r="G332" i="142"/>
  <c r="G333" i="142" s="1"/>
  <c r="G356" i="142"/>
  <c r="G330" i="142"/>
  <c r="G340" i="142"/>
  <c r="G314" i="142"/>
  <c r="H98" i="142"/>
  <c r="H100" i="142"/>
  <c r="H95" i="142"/>
  <c r="E105" i="194"/>
  <c r="E23" i="205" s="1"/>
  <c r="E106" i="194"/>
  <c r="E23" i="207" s="1"/>
  <c r="E24" i="209" s="1"/>
  <c r="E256" i="209" s="1"/>
  <c r="E25" i="210" s="1"/>
  <c r="E64" i="211" s="1"/>
  <c r="E264" i="211" s="1"/>
  <c r="E104" i="194"/>
  <c r="H83" i="142"/>
  <c r="H86" i="142"/>
  <c r="H81" i="142"/>
  <c r="H97" i="142"/>
  <c r="H102" i="142"/>
  <c r="H79" i="142"/>
  <c r="G133" i="86" l="1"/>
  <c r="H147" i="150"/>
  <c r="H237" i="143"/>
  <c r="H271" i="143" s="1"/>
  <c r="H215" i="143"/>
  <c r="H249" i="143" s="1"/>
  <c r="F16" i="102"/>
  <c r="F23" i="287" s="1"/>
  <c r="K23" i="287" s="1"/>
  <c r="H238" i="151"/>
  <c r="H272" i="151" s="1"/>
  <c r="H233" i="151"/>
  <c r="H267" i="151" s="1"/>
  <c r="D107" i="186"/>
  <c r="D112" i="186" s="1"/>
  <c r="D113" i="186" s="1"/>
  <c r="H220" i="143"/>
  <c r="H254" i="143" s="1"/>
  <c r="G164" i="86"/>
  <c r="G130" i="86"/>
  <c r="H232" i="143"/>
  <c r="H266" i="143" s="1"/>
  <c r="G167" i="86"/>
  <c r="G235" i="86" s="1"/>
  <c r="G269" i="86" s="1"/>
  <c r="N526" i="217"/>
  <c r="H215" i="151"/>
  <c r="H249" i="151" s="1"/>
  <c r="N527" i="217"/>
  <c r="H217" i="162"/>
  <c r="H251" i="162" s="1"/>
  <c r="G200" i="86"/>
  <c r="G25" i="102"/>
  <c r="H235" i="162"/>
  <c r="H269" i="162" s="1"/>
  <c r="H236" i="143"/>
  <c r="H270" i="143" s="1"/>
  <c r="H216" i="143"/>
  <c r="H250" i="143" s="1"/>
  <c r="N528" i="217"/>
  <c r="H146" i="162"/>
  <c r="H112" i="162"/>
  <c r="H121" i="162" s="1"/>
  <c r="H87" i="162"/>
  <c r="H88" i="162" s="1"/>
  <c r="N525" i="217"/>
  <c r="H164" i="150"/>
  <c r="G136" i="86"/>
  <c r="H222" i="143"/>
  <c r="H256" i="143" s="1"/>
  <c r="G204" i="86"/>
  <c r="G135" i="86"/>
  <c r="H222" i="151"/>
  <c r="H256" i="151" s="1"/>
  <c r="G203" i="86"/>
  <c r="G166" i="86"/>
  <c r="H196" i="162"/>
  <c r="H205" i="162" s="1"/>
  <c r="H206" i="162" s="1"/>
  <c r="G152" i="86"/>
  <c r="G188" i="86"/>
  <c r="H103" i="162"/>
  <c r="H104" i="162" s="1"/>
  <c r="G186" i="86"/>
  <c r="G236" i="86"/>
  <c r="G270" i="86" s="1"/>
  <c r="G231" i="86"/>
  <c r="G265" i="86" s="1"/>
  <c r="H218" i="162"/>
  <c r="H252" i="162" s="1"/>
  <c r="F332" i="86"/>
  <c r="F333" i="86" s="1"/>
  <c r="H234" i="162"/>
  <c r="H268" i="162" s="1"/>
  <c r="G165" i="86"/>
  <c r="G199" i="86"/>
  <c r="G131" i="86"/>
  <c r="H221" i="162"/>
  <c r="H255" i="162" s="1"/>
  <c r="H234" i="151"/>
  <c r="H268" i="151" s="1"/>
  <c r="G281" i="139"/>
  <c r="G21" i="133" s="1"/>
  <c r="G280" i="137"/>
  <c r="G19" i="131" s="1"/>
  <c r="H120" i="150"/>
  <c r="H146" i="143"/>
  <c r="G154" i="86"/>
  <c r="G150" i="86"/>
  <c r="H151" i="150"/>
  <c r="G190" i="139"/>
  <c r="H114" i="150"/>
  <c r="H128" i="162"/>
  <c r="H94" i="150"/>
  <c r="H103" i="150" s="1"/>
  <c r="H104" i="150" s="1"/>
  <c r="H197" i="150"/>
  <c r="H216" i="151"/>
  <c r="H250" i="151" s="1"/>
  <c r="H235" i="143"/>
  <c r="H269" i="143" s="1"/>
  <c r="H198" i="150"/>
  <c r="H219" i="151"/>
  <c r="H253" i="151" s="1"/>
  <c r="G280" i="139"/>
  <c r="G21" i="131" s="1"/>
  <c r="H135" i="142"/>
  <c r="H152" i="150"/>
  <c r="H96" i="149"/>
  <c r="H198" i="149" s="1"/>
  <c r="H118" i="150"/>
  <c r="G280" i="134"/>
  <c r="G16" i="131" s="1"/>
  <c r="H82" i="149"/>
  <c r="H150" i="149" s="1"/>
  <c r="H219" i="143"/>
  <c r="H253" i="143" s="1"/>
  <c r="H85" i="149"/>
  <c r="H119" i="149" s="1"/>
  <c r="H83" i="149"/>
  <c r="H185" i="149" s="1"/>
  <c r="H203" i="142"/>
  <c r="E74" i="208"/>
  <c r="H180" i="143"/>
  <c r="H189" i="143" s="1"/>
  <c r="H148" i="150"/>
  <c r="G116" i="86"/>
  <c r="E159" i="199"/>
  <c r="H112" i="143"/>
  <c r="E156" i="199"/>
  <c r="E157" i="199" s="1"/>
  <c r="H181" i="150"/>
  <c r="H150" i="144"/>
  <c r="H117" i="150"/>
  <c r="H163" i="150"/>
  <c r="H168" i="150"/>
  <c r="H188" i="150"/>
  <c r="H202" i="150"/>
  <c r="H237" i="162"/>
  <c r="H271" i="162" s="1"/>
  <c r="H114" i="144"/>
  <c r="H133" i="150"/>
  <c r="H233" i="162"/>
  <c r="H267" i="162" s="1"/>
  <c r="G182" i="86"/>
  <c r="H201" i="150"/>
  <c r="H235" i="151"/>
  <c r="H269" i="151" s="1"/>
  <c r="H214" i="147"/>
  <c r="H248" i="147" s="1"/>
  <c r="G114" i="86"/>
  <c r="H102" i="149"/>
  <c r="H170" i="149" s="1"/>
  <c r="G281" i="134"/>
  <c r="G16" i="133" s="1"/>
  <c r="H216" i="162"/>
  <c r="H250" i="162" s="1"/>
  <c r="H148" i="144"/>
  <c r="G29" i="102"/>
  <c r="H238" i="162"/>
  <c r="H272" i="162" s="1"/>
  <c r="H84" i="149"/>
  <c r="H152" i="149" s="1"/>
  <c r="H218" i="151"/>
  <c r="H252" i="151" s="1"/>
  <c r="H217" i="151"/>
  <c r="H251" i="151" s="1"/>
  <c r="H231" i="143"/>
  <c r="H265" i="143" s="1"/>
  <c r="H233" i="143"/>
  <c r="H267" i="143" s="1"/>
  <c r="H218" i="143"/>
  <c r="H252" i="143" s="1"/>
  <c r="E155" i="196"/>
  <c r="E159" i="196" s="1"/>
  <c r="H155" i="143"/>
  <c r="H220" i="151"/>
  <c r="H254" i="151" s="1"/>
  <c r="H100" i="145"/>
  <c r="H134" i="145" s="1"/>
  <c r="H232" i="151"/>
  <c r="H266" i="151" s="1"/>
  <c r="H222" i="162"/>
  <c r="H256" i="162" s="1"/>
  <c r="E112" i="196"/>
  <c r="E151" i="196"/>
  <c r="G280" i="135"/>
  <c r="G17" i="131" s="1"/>
  <c r="H215" i="162"/>
  <c r="H249" i="162" s="1"/>
  <c r="G107" i="102"/>
  <c r="G53" i="95"/>
  <c r="G78" i="95" s="1"/>
  <c r="H190" i="146"/>
  <c r="H281" i="146"/>
  <c r="H28" i="133" s="1"/>
  <c r="G103" i="102"/>
  <c r="G49" i="95"/>
  <c r="G74" i="95" s="1"/>
  <c r="H196" i="151"/>
  <c r="H205" i="151" s="1"/>
  <c r="H206" i="151" s="1"/>
  <c r="H128" i="151"/>
  <c r="H137" i="151" s="1"/>
  <c r="H138" i="151" s="1"/>
  <c r="H162" i="151"/>
  <c r="H171" i="151" s="1"/>
  <c r="H172" i="151" s="1"/>
  <c r="H236" i="162"/>
  <c r="H270" i="162" s="1"/>
  <c r="G281" i="137"/>
  <c r="G19" i="133" s="1"/>
  <c r="H78" i="150"/>
  <c r="G78" i="86"/>
  <c r="G77" i="86"/>
  <c r="H290" i="162"/>
  <c r="H54" i="162"/>
  <c r="G239" i="134"/>
  <c r="G240" i="134" s="1"/>
  <c r="G263" i="134"/>
  <c r="G273" i="134" s="1"/>
  <c r="G274" i="134" s="1"/>
  <c r="G122" i="137"/>
  <c r="G282" i="137"/>
  <c r="G19" i="132" s="1"/>
  <c r="H263" i="146"/>
  <c r="H169" i="150"/>
  <c r="H203" i="150"/>
  <c r="H135" i="150"/>
  <c r="H230" i="146"/>
  <c r="H264" i="146" s="1"/>
  <c r="H103" i="143"/>
  <c r="H104" i="143" s="1"/>
  <c r="H196" i="143"/>
  <c r="H205" i="143" s="1"/>
  <c r="H206" i="143" s="1"/>
  <c r="H162" i="143"/>
  <c r="H171" i="143" s="1"/>
  <c r="H172" i="143" s="1"/>
  <c r="H128" i="143"/>
  <c r="H137" i="143" s="1"/>
  <c r="H138" i="143" s="1"/>
  <c r="H263" i="147"/>
  <c r="H171" i="162"/>
  <c r="H172" i="162" s="1"/>
  <c r="H190" i="147"/>
  <c r="G282" i="139"/>
  <c r="G21" i="132" s="1"/>
  <c r="G122" i="139"/>
  <c r="E115" i="200"/>
  <c r="E117" i="200" s="1"/>
  <c r="E119" i="200" s="1"/>
  <c r="E118" i="200"/>
  <c r="H184" i="150"/>
  <c r="H116" i="150"/>
  <c r="H150" i="150"/>
  <c r="E107" i="203"/>
  <c r="E112" i="203" s="1"/>
  <c r="E32" i="206"/>
  <c r="G33" i="102" s="1"/>
  <c r="G40" i="287" s="1"/>
  <c r="L40" i="287" s="1"/>
  <c r="H97" i="149"/>
  <c r="H98" i="149"/>
  <c r="H101" i="149"/>
  <c r="H80" i="149"/>
  <c r="H81" i="149"/>
  <c r="H229" i="151"/>
  <c r="G69" i="86"/>
  <c r="G70" i="86" s="1"/>
  <c r="F367" i="86"/>
  <c r="G122" i="136"/>
  <c r="G282" i="136"/>
  <c r="G18" i="132" s="1"/>
  <c r="E25" i="206"/>
  <c r="H199" i="150"/>
  <c r="H131" i="150"/>
  <c r="H165" i="150"/>
  <c r="E113" i="204"/>
  <c r="E114" i="204"/>
  <c r="E116" i="204" s="1"/>
  <c r="H247" i="146"/>
  <c r="H213" i="162"/>
  <c r="H290" i="151"/>
  <c r="H54" i="151"/>
  <c r="L62" i="218"/>
  <c r="L82" i="218" s="1"/>
  <c r="D229" i="211"/>
  <c r="G282" i="134"/>
  <c r="G16" i="132" s="1"/>
  <c r="G122" i="134"/>
  <c r="H213" i="143"/>
  <c r="G281" i="135"/>
  <c r="G17" i="133" s="1"/>
  <c r="H221" i="143"/>
  <c r="H255" i="143" s="1"/>
  <c r="G223" i="137"/>
  <c r="G247" i="137"/>
  <c r="G257" i="137" s="1"/>
  <c r="G258" i="137" s="1"/>
  <c r="G282" i="135"/>
  <c r="G17" i="132" s="1"/>
  <c r="G122" i="135"/>
  <c r="H183" i="150"/>
  <c r="H149" i="150"/>
  <c r="H115" i="150"/>
  <c r="H161" i="150"/>
  <c r="H195" i="150"/>
  <c r="H127" i="150"/>
  <c r="F92" i="208"/>
  <c r="H232" i="162"/>
  <c r="H266" i="162" s="1"/>
  <c r="G239" i="136"/>
  <c r="G240" i="136" s="1"/>
  <c r="G263" i="136"/>
  <c r="G273" i="136" s="1"/>
  <c r="G274" i="136" s="1"/>
  <c r="G281" i="136"/>
  <c r="G18" i="133" s="1"/>
  <c r="G185" i="86"/>
  <c r="G117" i="86"/>
  <c r="G151" i="86"/>
  <c r="G223" i="139"/>
  <c r="G247" i="139"/>
  <c r="G257" i="139" s="1"/>
  <c r="G258" i="139" s="1"/>
  <c r="H121" i="147"/>
  <c r="H79" i="149"/>
  <c r="H134" i="149"/>
  <c r="H168" i="149"/>
  <c r="H202" i="149"/>
  <c r="H99" i="149"/>
  <c r="H103" i="151"/>
  <c r="H104" i="151" s="1"/>
  <c r="G93" i="86"/>
  <c r="G94" i="86"/>
  <c r="G223" i="136"/>
  <c r="G247" i="136"/>
  <c r="G257" i="136" s="1"/>
  <c r="G258" i="136" s="1"/>
  <c r="H280" i="146"/>
  <c r="H28" i="131" s="1"/>
  <c r="H156" i="146"/>
  <c r="G223" i="134"/>
  <c r="G247" i="134"/>
  <c r="G257" i="134" s="1"/>
  <c r="G258" i="134" s="1"/>
  <c r="H229" i="143"/>
  <c r="G368" i="150"/>
  <c r="G370" i="150" s="1"/>
  <c r="H53" i="150"/>
  <c r="G351" i="150"/>
  <c r="N524" i="217"/>
  <c r="L564" i="217"/>
  <c r="H213" i="151"/>
  <c r="G224" i="138"/>
  <c r="G279" i="138"/>
  <c r="G280" i="136"/>
  <c r="G18" i="131" s="1"/>
  <c r="H54" i="143"/>
  <c r="H290" i="143"/>
  <c r="G223" i="135"/>
  <c r="G247" i="135"/>
  <c r="G257" i="135" s="1"/>
  <c r="G258" i="135" s="1"/>
  <c r="E113" i="195"/>
  <c r="E114" i="195"/>
  <c r="E116" i="195" s="1"/>
  <c r="H69" i="150"/>
  <c r="H70" i="150" s="1"/>
  <c r="G367" i="150"/>
  <c r="M80" i="218"/>
  <c r="E247" i="211"/>
  <c r="G239" i="139"/>
  <c r="G240" i="139" s="1"/>
  <c r="G263" i="139"/>
  <c r="G273" i="139" s="1"/>
  <c r="G274" i="139" s="1"/>
  <c r="H217" i="143"/>
  <c r="H251" i="143" s="1"/>
  <c r="G113" i="86"/>
  <c r="G181" i="86"/>
  <c r="G147" i="86"/>
  <c r="H231" i="162"/>
  <c r="H265" i="162" s="1"/>
  <c r="H280" i="147"/>
  <c r="H29" i="131" s="1"/>
  <c r="H156" i="147"/>
  <c r="H220" i="162"/>
  <c r="H254" i="162" s="1"/>
  <c r="H234" i="143"/>
  <c r="H268" i="143" s="1"/>
  <c r="H247" i="147"/>
  <c r="E33" i="209"/>
  <c r="E265" i="209" s="1"/>
  <c r="E34" i="210" s="1"/>
  <c r="E73" i="211" s="1"/>
  <c r="E273" i="211" s="1"/>
  <c r="H187" i="150"/>
  <c r="H119" i="150"/>
  <c r="H153" i="150"/>
  <c r="G330" i="149"/>
  <c r="G332" i="149"/>
  <c r="G333" i="149" s="1"/>
  <c r="G314" i="149"/>
  <c r="H197" i="149"/>
  <c r="H163" i="149"/>
  <c r="H129" i="149"/>
  <c r="H229" i="162"/>
  <c r="H238" i="143"/>
  <c r="H272" i="143" s="1"/>
  <c r="H219" i="162"/>
  <c r="H253" i="162" s="1"/>
  <c r="H205" i="147"/>
  <c r="H206" i="147" s="1"/>
  <c r="H230" i="147"/>
  <c r="H264" i="147" s="1"/>
  <c r="G239" i="135"/>
  <c r="G240" i="135" s="1"/>
  <c r="G263" i="135"/>
  <c r="G273" i="135" s="1"/>
  <c r="G274" i="135" s="1"/>
  <c r="H121" i="146"/>
  <c r="H214" i="146"/>
  <c r="H248" i="146" s="1"/>
  <c r="H87" i="151"/>
  <c r="H88" i="151" s="1"/>
  <c r="H180" i="151"/>
  <c r="H189" i="151" s="1"/>
  <c r="H112" i="151"/>
  <c r="H146" i="151"/>
  <c r="H155" i="151" s="1"/>
  <c r="H189" i="162"/>
  <c r="H170" i="150"/>
  <c r="H204" i="150"/>
  <c r="H136" i="150"/>
  <c r="H145" i="150"/>
  <c r="H179" i="150"/>
  <c r="H111" i="150"/>
  <c r="G239" i="137"/>
  <c r="G240" i="137" s="1"/>
  <c r="G263" i="137"/>
  <c r="G273" i="137" s="1"/>
  <c r="G274" i="137" s="1"/>
  <c r="F351" i="86"/>
  <c r="G53" i="86"/>
  <c r="F368" i="86"/>
  <c r="F370" i="86" s="1"/>
  <c r="G119" i="86"/>
  <c r="G187" i="86"/>
  <c r="G153" i="86"/>
  <c r="E113" i="199"/>
  <c r="E114" i="199"/>
  <c r="E116" i="199" s="1"/>
  <c r="G183" i="86"/>
  <c r="G149" i="86"/>
  <c r="G115" i="86"/>
  <c r="H237" i="151"/>
  <c r="H271" i="151" s="1"/>
  <c r="H166" i="150"/>
  <c r="H132" i="150"/>
  <c r="H200" i="150"/>
  <c r="H59" i="149"/>
  <c r="G366" i="149"/>
  <c r="H43" i="149"/>
  <c r="G350" i="149"/>
  <c r="E106" i="202"/>
  <c r="E31" i="207" s="1"/>
  <c r="E104" i="202"/>
  <c r="E105" i="202"/>
  <c r="E31" i="205" s="1"/>
  <c r="H86" i="149"/>
  <c r="F87" i="208"/>
  <c r="E29" i="209"/>
  <c r="E261" i="209" s="1"/>
  <c r="E30" i="210" s="1"/>
  <c r="E69" i="211" s="1"/>
  <c r="E269" i="211" s="1"/>
  <c r="H97" i="145"/>
  <c r="H199" i="145" s="1"/>
  <c r="H81" i="145"/>
  <c r="H183" i="145" s="1"/>
  <c r="H186" i="142"/>
  <c r="H136" i="144"/>
  <c r="H187" i="144"/>
  <c r="H169" i="144"/>
  <c r="H99" i="145"/>
  <c r="H201" i="145" s="1"/>
  <c r="H150" i="142"/>
  <c r="H170" i="144"/>
  <c r="H119" i="144"/>
  <c r="H82" i="145"/>
  <c r="H150" i="145" s="1"/>
  <c r="H198" i="142"/>
  <c r="H116" i="142"/>
  <c r="H201" i="144"/>
  <c r="H235" i="144" s="1"/>
  <c r="H269" i="144" s="1"/>
  <c r="H184" i="144"/>
  <c r="H80" i="145"/>
  <c r="H182" i="145" s="1"/>
  <c r="H101" i="145"/>
  <c r="H135" i="145" s="1"/>
  <c r="H118" i="144"/>
  <c r="H85" i="145"/>
  <c r="H187" i="145" s="1"/>
  <c r="H95" i="145"/>
  <c r="H129" i="145" s="1"/>
  <c r="H83" i="145"/>
  <c r="H117" i="145" s="1"/>
  <c r="H135" i="144"/>
  <c r="H84" i="145"/>
  <c r="H86" i="145"/>
  <c r="H102" i="145"/>
  <c r="G332" i="145"/>
  <c r="G333" i="145" s="1"/>
  <c r="E105" i="198"/>
  <c r="E27" i="205" s="1"/>
  <c r="E106" i="198"/>
  <c r="E27" i="207" s="1"/>
  <c r="E104" i="198"/>
  <c r="H79" i="145"/>
  <c r="H186" i="144"/>
  <c r="G340" i="145"/>
  <c r="G314" i="145"/>
  <c r="H96" i="145"/>
  <c r="H98" i="145"/>
  <c r="G356" i="145"/>
  <c r="G330" i="145"/>
  <c r="G30" i="128"/>
  <c r="G80" i="128" s="1"/>
  <c r="E15" i="201" s="1"/>
  <c r="E44" i="201" s="1"/>
  <c r="E58" i="201" s="1"/>
  <c r="E99" i="201" s="1"/>
  <c r="G312" i="148"/>
  <c r="G349" i="148" s="1"/>
  <c r="H52" i="148" s="1"/>
  <c r="G326" i="148"/>
  <c r="G363" i="148" s="1"/>
  <c r="H66" i="148" s="1"/>
  <c r="G303" i="148"/>
  <c r="G310" i="148"/>
  <c r="G347" i="148" s="1"/>
  <c r="H50" i="148" s="1"/>
  <c r="G320" i="148"/>
  <c r="G357" i="148" s="1"/>
  <c r="H60" i="148" s="1"/>
  <c r="G327" i="148"/>
  <c r="G364" i="148" s="1"/>
  <c r="H67" i="148" s="1"/>
  <c r="H101" i="148" s="1"/>
  <c r="G308" i="148"/>
  <c r="G345" i="148" s="1"/>
  <c r="H48" i="148" s="1"/>
  <c r="G322" i="148"/>
  <c r="G359" i="148" s="1"/>
  <c r="H62" i="148" s="1"/>
  <c r="G329" i="148"/>
  <c r="G306" i="148"/>
  <c r="G343" i="148" s="1"/>
  <c r="H46" i="148" s="1"/>
  <c r="G313" i="148"/>
  <c r="G323" i="148"/>
  <c r="G360" i="148" s="1"/>
  <c r="H63" i="148" s="1"/>
  <c r="G304" i="148"/>
  <c r="G341" i="148" s="1"/>
  <c r="H44" i="148" s="1"/>
  <c r="G311" i="148"/>
  <c r="G348" i="148" s="1"/>
  <c r="H51" i="148" s="1"/>
  <c r="G325" i="148"/>
  <c r="G362" i="148" s="1"/>
  <c r="H65" i="148" s="1"/>
  <c r="G328" i="148"/>
  <c r="G365" i="148" s="1"/>
  <c r="H68" i="148" s="1"/>
  <c r="G309" i="148"/>
  <c r="G346" i="148" s="1"/>
  <c r="H49" i="148" s="1"/>
  <c r="G319" i="148"/>
  <c r="G331" i="148"/>
  <c r="G307" i="148"/>
  <c r="G344" i="148" s="1"/>
  <c r="H47" i="148" s="1"/>
  <c r="G321" i="148"/>
  <c r="G358" i="148" s="1"/>
  <c r="H61" i="148" s="1"/>
  <c r="H95" i="148" s="1"/>
  <c r="G324" i="148"/>
  <c r="G361" i="148" s="1"/>
  <c r="H64" i="148" s="1"/>
  <c r="G305" i="148"/>
  <c r="G342" i="148" s="1"/>
  <c r="H45" i="148" s="1"/>
  <c r="H197" i="144"/>
  <c r="H164" i="142"/>
  <c r="H133" i="142"/>
  <c r="H163" i="144"/>
  <c r="G308" i="141"/>
  <c r="G345" i="141" s="1"/>
  <c r="H48" i="141" s="1"/>
  <c r="G304" i="141"/>
  <c r="G341" i="141" s="1"/>
  <c r="H44" i="141" s="1"/>
  <c r="G313" i="141"/>
  <c r="G328" i="141"/>
  <c r="G365" i="141" s="1"/>
  <c r="H68" i="141" s="1"/>
  <c r="G309" i="141"/>
  <c r="G346" i="141" s="1"/>
  <c r="H49" i="141" s="1"/>
  <c r="G319" i="141"/>
  <c r="G331" i="141"/>
  <c r="G307" i="141"/>
  <c r="G344" i="141" s="1"/>
  <c r="H47" i="141" s="1"/>
  <c r="G321" i="141"/>
  <c r="G358" i="141" s="1"/>
  <c r="H61" i="141" s="1"/>
  <c r="G329" i="141"/>
  <c r="G22" i="128"/>
  <c r="G72" i="128" s="1"/>
  <c r="E15" i="193" s="1"/>
  <c r="E44" i="193" s="1"/>
  <c r="E58" i="193" s="1"/>
  <c r="E99" i="193" s="1"/>
  <c r="G323" i="141"/>
  <c r="G360" i="141" s="1"/>
  <c r="H63" i="141" s="1"/>
  <c r="G325" i="141"/>
  <c r="G362" i="141" s="1"/>
  <c r="H65" i="141" s="1"/>
  <c r="G324" i="141"/>
  <c r="G361" i="141" s="1"/>
  <c r="H64" i="141" s="1"/>
  <c r="G305" i="141"/>
  <c r="G342" i="141" s="1"/>
  <c r="H45" i="141" s="1"/>
  <c r="G312" i="141"/>
  <c r="G349" i="141" s="1"/>
  <c r="H52" i="141" s="1"/>
  <c r="G326" i="141"/>
  <c r="G363" i="141" s="1"/>
  <c r="H66" i="141" s="1"/>
  <c r="G303" i="141"/>
  <c r="G310" i="141"/>
  <c r="G347" i="141" s="1"/>
  <c r="H50" i="141" s="1"/>
  <c r="G320" i="141"/>
  <c r="G357" i="141" s="1"/>
  <c r="H60" i="141" s="1"/>
  <c r="G327" i="141"/>
  <c r="G364" i="141" s="1"/>
  <c r="H67" i="141" s="1"/>
  <c r="G322" i="141"/>
  <c r="G359" i="141" s="1"/>
  <c r="H62" i="141" s="1"/>
  <c r="G306" i="141"/>
  <c r="G343" i="141" s="1"/>
  <c r="H46" i="141" s="1"/>
  <c r="H80" i="141" s="1"/>
  <c r="G311" i="141"/>
  <c r="G348" i="141" s="1"/>
  <c r="H51" i="141" s="1"/>
  <c r="H114" i="142"/>
  <c r="H181" i="144"/>
  <c r="H147" i="144"/>
  <c r="H113" i="144"/>
  <c r="H43" i="144"/>
  <c r="G350" i="144"/>
  <c r="E148" i="197"/>
  <c r="E141" i="197"/>
  <c r="E153" i="197" s="1"/>
  <c r="E107" i="197"/>
  <c r="H201" i="142"/>
  <c r="H182" i="142"/>
  <c r="H168" i="144"/>
  <c r="H202" i="144"/>
  <c r="H134" i="144"/>
  <c r="H149" i="144"/>
  <c r="H115" i="144"/>
  <c r="H183" i="144"/>
  <c r="H59" i="144"/>
  <c r="G366" i="144"/>
  <c r="H69" i="144" s="1"/>
  <c r="E149" i="197"/>
  <c r="E142" i="197"/>
  <c r="E154" i="197" s="1"/>
  <c r="E26" i="205" s="1"/>
  <c r="H185" i="144"/>
  <c r="H117" i="144"/>
  <c r="H151" i="144"/>
  <c r="H164" i="144"/>
  <c r="H198" i="144"/>
  <c r="H130" i="144"/>
  <c r="H132" i="144"/>
  <c r="H200" i="144"/>
  <c r="H166" i="144"/>
  <c r="H188" i="144"/>
  <c r="H120" i="144"/>
  <c r="H154" i="144"/>
  <c r="H199" i="144"/>
  <c r="H131" i="144"/>
  <c r="H165" i="144"/>
  <c r="H119" i="142"/>
  <c r="H118" i="142"/>
  <c r="H187" i="142"/>
  <c r="H147" i="142"/>
  <c r="H181" i="142"/>
  <c r="H113" i="142"/>
  <c r="H163" i="142"/>
  <c r="H129" i="142"/>
  <c r="H197" i="142"/>
  <c r="H200" i="142"/>
  <c r="H166" i="142"/>
  <c r="H132" i="142"/>
  <c r="H204" i="142"/>
  <c r="H170" i="142"/>
  <c r="H136" i="142"/>
  <c r="H165" i="142"/>
  <c r="H131" i="142"/>
  <c r="H199" i="142"/>
  <c r="H183" i="142"/>
  <c r="H115" i="142"/>
  <c r="H149" i="142"/>
  <c r="E23" i="206"/>
  <c r="F82" i="208" s="1"/>
  <c r="E107" i="194"/>
  <c r="E112" i="194" s="1"/>
  <c r="G350" i="142"/>
  <c r="G351" i="142" s="1"/>
  <c r="H43" i="142"/>
  <c r="H188" i="142"/>
  <c r="H120" i="142"/>
  <c r="H154" i="142"/>
  <c r="E237" i="211"/>
  <c r="M70" i="218"/>
  <c r="H168" i="142"/>
  <c r="H202" i="142"/>
  <c r="H134" i="142"/>
  <c r="G366" i="142"/>
  <c r="H69" i="142" s="1"/>
  <c r="H59" i="142"/>
  <c r="H185" i="142"/>
  <c r="H117" i="142"/>
  <c r="H151" i="142"/>
  <c r="H215" i="150" l="1"/>
  <c r="H249" i="150" s="1"/>
  <c r="H97" i="148"/>
  <c r="H131" i="148" s="1"/>
  <c r="H100" i="141"/>
  <c r="H202" i="141" s="1"/>
  <c r="F67" i="102"/>
  <c r="F35" i="95"/>
  <c r="F60" i="95" s="1"/>
  <c r="F35" i="102"/>
  <c r="F42" i="287" s="1"/>
  <c r="K42" i="287" s="1"/>
  <c r="H83" i="141"/>
  <c r="H185" i="141" s="1"/>
  <c r="F89" i="102"/>
  <c r="D114" i="186"/>
  <c r="D116" i="186" s="1"/>
  <c r="G36" i="287"/>
  <c r="L36" i="287" s="1"/>
  <c r="G232" i="86"/>
  <c r="G266" i="86" s="1"/>
  <c r="G98" i="102"/>
  <c r="G32" i="287"/>
  <c r="L32" i="287" s="1"/>
  <c r="G102" i="102"/>
  <c r="G76" i="287" s="1"/>
  <c r="G234" i="86"/>
  <c r="G268" i="86" s="1"/>
  <c r="G44" i="95"/>
  <c r="G69" i="95" s="1"/>
  <c r="H196" i="150"/>
  <c r="H205" i="150" s="1"/>
  <c r="H206" i="150" s="1"/>
  <c r="H116" i="149"/>
  <c r="H128" i="150"/>
  <c r="H137" i="150" s="1"/>
  <c r="H138" i="150" s="1"/>
  <c r="H184" i="149"/>
  <c r="H222" i="150"/>
  <c r="H256" i="150" s="1"/>
  <c r="H162" i="150"/>
  <c r="H219" i="150"/>
  <c r="H253" i="150" s="1"/>
  <c r="H214" i="162"/>
  <c r="H248" i="162" s="1"/>
  <c r="H155" i="162"/>
  <c r="H156" i="162" s="1"/>
  <c r="G220" i="86"/>
  <c r="G254" i="86" s="1"/>
  <c r="N586" i="217"/>
  <c r="H232" i="150"/>
  <c r="H266" i="150" s="1"/>
  <c r="H223" i="147"/>
  <c r="H224" i="147" s="1"/>
  <c r="G238" i="86"/>
  <c r="G272" i="86" s="1"/>
  <c r="H230" i="162"/>
  <c r="H264" i="162" s="1"/>
  <c r="G237" i="86"/>
  <c r="G271" i="86" s="1"/>
  <c r="G216" i="86"/>
  <c r="G250" i="86" s="1"/>
  <c r="E25" i="207"/>
  <c r="G26" i="102" s="1"/>
  <c r="G33" i="287" s="1"/>
  <c r="L33" i="287" s="1"/>
  <c r="H101" i="141"/>
  <c r="H169" i="141" s="1"/>
  <c r="H164" i="149"/>
  <c r="G222" i="86"/>
  <c r="G256" i="86" s="1"/>
  <c r="H156" i="143"/>
  <c r="F91" i="208"/>
  <c r="H237" i="142"/>
  <c r="H271" i="142" s="1"/>
  <c r="G218" i="86"/>
  <c r="G252" i="86" s="1"/>
  <c r="H220" i="150"/>
  <c r="H254" i="150" s="1"/>
  <c r="G233" i="86"/>
  <c r="G267" i="86" s="1"/>
  <c r="H137" i="162"/>
  <c r="H138" i="162" s="1"/>
  <c r="H216" i="150"/>
  <c r="H250" i="150" s="1"/>
  <c r="H231" i="150"/>
  <c r="H265" i="150" s="1"/>
  <c r="H202" i="145"/>
  <c r="H130" i="149"/>
  <c r="H214" i="143"/>
  <c r="H248" i="143" s="1"/>
  <c r="H165" i="145"/>
  <c r="H187" i="149"/>
  <c r="H220" i="142"/>
  <c r="H254" i="142" s="1"/>
  <c r="H153" i="149"/>
  <c r="H119" i="145"/>
  <c r="H151" i="149"/>
  <c r="H121" i="143"/>
  <c r="H282" i="143" s="1"/>
  <c r="H25" i="132" s="1"/>
  <c r="H235" i="150"/>
  <c r="H269" i="150" s="1"/>
  <c r="H133" i="145"/>
  <c r="H117" i="149"/>
  <c r="H219" i="149" s="1"/>
  <c r="H253" i="149" s="1"/>
  <c r="H148" i="145"/>
  <c r="H236" i="150"/>
  <c r="H270" i="150" s="1"/>
  <c r="H232" i="142"/>
  <c r="H266" i="142" s="1"/>
  <c r="H168" i="145"/>
  <c r="H218" i="144"/>
  <c r="H252" i="144" s="1"/>
  <c r="H216" i="144"/>
  <c r="H250" i="144" s="1"/>
  <c r="H114" i="145"/>
  <c r="H115" i="145"/>
  <c r="E156" i="196"/>
  <c r="E157" i="196" s="1"/>
  <c r="H186" i="149"/>
  <c r="H149" i="145"/>
  <c r="H118" i="149"/>
  <c r="H257" i="147"/>
  <c r="H258" i="147" s="1"/>
  <c r="H79" i="148"/>
  <c r="H147" i="148" s="1"/>
  <c r="H184" i="145"/>
  <c r="G215" i="86"/>
  <c r="G249" i="86" s="1"/>
  <c r="G48" i="95"/>
  <c r="G73" i="95" s="1"/>
  <c r="H218" i="142"/>
  <c r="H252" i="142" s="1"/>
  <c r="H238" i="144"/>
  <c r="H272" i="144" s="1"/>
  <c r="H231" i="149"/>
  <c r="H265" i="149" s="1"/>
  <c r="H116" i="145"/>
  <c r="H131" i="145"/>
  <c r="H204" i="149"/>
  <c r="H136" i="149"/>
  <c r="H153" i="145"/>
  <c r="G217" i="86"/>
  <c r="G251" i="86" s="1"/>
  <c r="H236" i="149"/>
  <c r="H270" i="149" s="1"/>
  <c r="H273" i="146"/>
  <c r="H274" i="146" s="1"/>
  <c r="H238" i="150"/>
  <c r="H272" i="150" s="1"/>
  <c r="H218" i="150"/>
  <c r="H252" i="150" s="1"/>
  <c r="H214" i="151"/>
  <c r="H248" i="151" s="1"/>
  <c r="H120" i="149"/>
  <c r="H188" i="149"/>
  <c r="H154" i="149"/>
  <c r="H77" i="149"/>
  <c r="H78" i="149"/>
  <c r="G290" i="86"/>
  <c r="G54" i="86"/>
  <c r="H190" i="151"/>
  <c r="H281" i="151"/>
  <c r="H33" i="133" s="1"/>
  <c r="H280" i="143"/>
  <c r="H25" i="131" s="1"/>
  <c r="E246" i="211"/>
  <c r="M79" i="218"/>
  <c r="G224" i="135"/>
  <c r="G279" i="135"/>
  <c r="G20" i="130"/>
  <c r="G283" i="138"/>
  <c r="G294" i="138"/>
  <c r="H263" i="143"/>
  <c r="G161" i="86"/>
  <c r="G195" i="86"/>
  <c r="G103" i="86"/>
  <c r="G104" i="86" s="1"/>
  <c r="G127" i="86"/>
  <c r="H147" i="149"/>
  <c r="H113" i="149"/>
  <c r="H181" i="149"/>
  <c r="G224" i="139"/>
  <c r="G279" i="139"/>
  <c r="H229" i="150"/>
  <c r="G279" i="137"/>
  <c r="G224" i="137"/>
  <c r="H257" i="146"/>
  <c r="H258" i="146" s="1"/>
  <c r="H149" i="149"/>
  <c r="H183" i="149"/>
  <c r="H115" i="149"/>
  <c r="H165" i="149"/>
  <c r="H131" i="149"/>
  <c r="H199" i="149"/>
  <c r="G145" i="86"/>
  <c r="G111" i="86"/>
  <c r="G179" i="86"/>
  <c r="G87" i="86"/>
  <c r="G88" i="86" s="1"/>
  <c r="H69" i="149"/>
  <c r="H70" i="149" s="1"/>
  <c r="G367" i="149"/>
  <c r="H213" i="150"/>
  <c r="H190" i="162"/>
  <c r="H281" i="162"/>
  <c r="H24" i="133" s="1"/>
  <c r="H263" i="162"/>
  <c r="H221" i="150"/>
  <c r="H255" i="150" s="1"/>
  <c r="N530" i="217"/>
  <c r="N583" i="217"/>
  <c r="N584" i="217"/>
  <c r="H281" i="143"/>
  <c r="H25" i="133" s="1"/>
  <c r="H190" i="143"/>
  <c r="N587" i="217"/>
  <c r="H223" i="146"/>
  <c r="H182" i="149"/>
  <c r="H148" i="149"/>
  <c r="H114" i="149"/>
  <c r="G106" i="102"/>
  <c r="G52" i="95"/>
  <c r="G77" i="95" s="1"/>
  <c r="H273" i="147"/>
  <c r="H274" i="147" s="1"/>
  <c r="H230" i="143"/>
  <c r="H264" i="143" s="1"/>
  <c r="H239" i="146"/>
  <c r="H240" i="146" s="1"/>
  <c r="G112" i="86"/>
  <c r="G180" i="86"/>
  <c r="G146" i="86"/>
  <c r="E242" i="211"/>
  <c r="M75" i="218"/>
  <c r="E107" i="202"/>
  <c r="E112" i="202" s="1"/>
  <c r="E31" i="206"/>
  <c r="G32" i="102" s="1"/>
  <c r="G39" i="287" s="1"/>
  <c r="L39" i="287" s="1"/>
  <c r="H93" i="149"/>
  <c r="H94" i="149"/>
  <c r="H234" i="150"/>
  <c r="H268" i="150" s="1"/>
  <c r="G221" i="86"/>
  <c r="G255" i="86" s="1"/>
  <c r="H156" i="151"/>
  <c r="H280" i="151"/>
  <c r="H33" i="131" s="1"/>
  <c r="E118" i="195"/>
  <c r="E115" i="195"/>
  <c r="E117" i="195" s="1"/>
  <c r="E119" i="195" s="1"/>
  <c r="H121" i="151"/>
  <c r="G279" i="136"/>
  <c r="G224" i="136"/>
  <c r="H201" i="149"/>
  <c r="H133" i="149"/>
  <c r="H167" i="149"/>
  <c r="H282" i="147"/>
  <c r="H29" i="132" s="1"/>
  <c r="H122" i="147"/>
  <c r="G219" i="86"/>
  <c r="G253" i="86" s="1"/>
  <c r="H217" i="150"/>
  <c r="H251" i="150" s="1"/>
  <c r="H122" i="162"/>
  <c r="H233" i="150"/>
  <c r="H267" i="150" s="1"/>
  <c r="H169" i="149"/>
  <c r="H203" i="149"/>
  <c r="H135" i="149"/>
  <c r="E113" i="203"/>
  <c r="E114" i="203"/>
  <c r="E116" i="203" s="1"/>
  <c r="H239" i="147"/>
  <c r="H240" i="147" s="1"/>
  <c r="H237" i="150"/>
  <c r="H271" i="150" s="1"/>
  <c r="H87" i="150"/>
  <c r="H88" i="150" s="1"/>
  <c r="H112" i="150"/>
  <c r="H121" i="150" s="1"/>
  <c r="H146" i="150"/>
  <c r="H155" i="150" s="1"/>
  <c r="H180" i="150"/>
  <c r="H189" i="150" s="1"/>
  <c r="N585" i="217"/>
  <c r="E32" i="209"/>
  <c r="E264" i="209" s="1"/>
  <c r="E33" i="210" s="1"/>
  <c r="E72" i="211" s="1"/>
  <c r="E272" i="211" s="1"/>
  <c r="G351" i="149"/>
  <c r="H53" i="149"/>
  <c r="G368" i="149"/>
  <c r="G370" i="149" s="1"/>
  <c r="E118" i="199"/>
  <c r="E115" i="199"/>
  <c r="E117" i="199" s="1"/>
  <c r="E119" i="199" s="1"/>
  <c r="H122" i="146"/>
  <c r="H282" i="146"/>
  <c r="H28" i="132" s="1"/>
  <c r="H247" i="151"/>
  <c r="H290" i="150"/>
  <c r="H54" i="150"/>
  <c r="G224" i="134"/>
  <c r="G279" i="134"/>
  <c r="G162" i="86"/>
  <c r="G196" i="86"/>
  <c r="G128" i="86"/>
  <c r="D115" i="186"/>
  <c r="H247" i="143"/>
  <c r="H247" i="162"/>
  <c r="E118" i="204"/>
  <c r="E115" i="204"/>
  <c r="E117" i="204" s="1"/>
  <c r="E119" i="204" s="1"/>
  <c r="H263" i="151"/>
  <c r="H166" i="149"/>
  <c r="H200" i="149"/>
  <c r="H132" i="149"/>
  <c r="H281" i="147"/>
  <c r="H29" i="133" s="1"/>
  <c r="H230" i="151"/>
  <c r="H264" i="151" s="1"/>
  <c r="E113" i="196"/>
  <c r="E114" i="196"/>
  <c r="E116" i="196" s="1"/>
  <c r="H169" i="145"/>
  <c r="H235" i="142"/>
  <c r="H269" i="142" s="1"/>
  <c r="H203" i="145"/>
  <c r="H163" i="145"/>
  <c r="H221" i="144"/>
  <c r="H255" i="144" s="1"/>
  <c r="H237" i="144"/>
  <c r="H271" i="144" s="1"/>
  <c r="H99" i="141"/>
  <c r="H133" i="141" s="1"/>
  <c r="H151" i="145"/>
  <c r="H81" i="148"/>
  <c r="H115" i="148" s="1"/>
  <c r="H102" i="148"/>
  <c r="H204" i="148" s="1"/>
  <c r="H185" i="145"/>
  <c r="H79" i="141"/>
  <c r="H181" i="141" s="1"/>
  <c r="H167" i="145"/>
  <c r="H197" i="145"/>
  <c r="H216" i="142"/>
  <c r="H250" i="142" s="1"/>
  <c r="H220" i="144"/>
  <c r="H254" i="144" s="1"/>
  <c r="H83" i="148"/>
  <c r="H185" i="148" s="1"/>
  <c r="H96" i="148"/>
  <c r="H198" i="148" s="1"/>
  <c r="H84" i="148"/>
  <c r="H118" i="148" s="1"/>
  <c r="H43" i="145"/>
  <c r="G350" i="145"/>
  <c r="G351" i="145" s="1"/>
  <c r="E28" i="209"/>
  <c r="E260" i="209" s="1"/>
  <c r="E29" i="210" s="1"/>
  <c r="E68" i="211" s="1"/>
  <c r="E268" i="211" s="1"/>
  <c r="H99" i="148"/>
  <c r="G332" i="148"/>
  <c r="G333" i="148" s="1"/>
  <c r="H82" i="148"/>
  <c r="G340" i="148"/>
  <c r="G314" i="148"/>
  <c r="E104" i="201"/>
  <c r="E105" i="201"/>
  <c r="E30" i="205" s="1"/>
  <c r="E106" i="201"/>
  <c r="E30" i="207" s="1"/>
  <c r="G24" i="102"/>
  <c r="H98" i="148"/>
  <c r="G356" i="148"/>
  <c r="G330" i="148"/>
  <c r="H85" i="148"/>
  <c r="H80" i="148"/>
  <c r="H135" i="148"/>
  <c r="H169" i="148"/>
  <c r="H203" i="148"/>
  <c r="H100" i="148"/>
  <c r="H59" i="145"/>
  <c r="G366" i="145"/>
  <c r="H69" i="145" s="1"/>
  <c r="H113" i="145"/>
  <c r="H181" i="145"/>
  <c r="H147" i="145"/>
  <c r="H204" i="145"/>
  <c r="H170" i="145"/>
  <c r="H136" i="145"/>
  <c r="H154" i="145"/>
  <c r="H188" i="145"/>
  <c r="H120" i="145"/>
  <c r="H165" i="148"/>
  <c r="H199" i="148"/>
  <c r="H164" i="145"/>
  <c r="H198" i="145"/>
  <c r="H130" i="145"/>
  <c r="H197" i="148"/>
  <c r="H129" i="148"/>
  <c r="H163" i="148"/>
  <c r="H86" i="148"/>
  <c r="H166" i="145"/>
  <c r="H132" i="145"/>
  <c r="H200" i="145"/>
  <c r="E27" i="206"/>
  <c r="G28" i="102" s="1"/>
  <c r="G35" i="287" s="1"/>
  <c r="L35" i="287" s="1"/>
  <c r="E107" i="198"/>
  <c r="E112" i="198" s="1"/>
  <c r="H186" i="145"/>
  <c r="H152" i="145"/>
  <c r="H118" i="145"/>
  <c r="H85" i="141"/>
  <c r="H153" i="141" s="1"/>
  <c r="H97" i="141"/>
  <c r="H165" i="141" s="1"/>
  <c r="H95" i="141"/>
  <c r="H197" i="141" s="1"/>
  <c r="H82" i="141"/>
  <c r="H116" i="141" s="1"/>
  <c r="H234" i="144"/>
  <c r="H268" i="144" s="1"/>
  <c r="H86" i="141"/>
  <c r="H81" i="141"/>
  <c r="H102" i="141"/>
  <c r="H114" i="141"/>
  <c r="H148" i="141"/>
  <c r="H182" i="141"/>
  <c r="H84" i="141"/>
  <c r="E104" i="193"/>
  <c r="E106" i="193"/>
  <c r="E22" i="207" s="1"/>
  <c r="E105" i="193"/>
  <c r="E22" i="205" s="1"/>
  <c r="G332" i="141"/>
  <c r="G333" i="141" s="1"/>
  <c r="H221" i="142"/>
  <c r="H255" i="142" s="1"/>
  <c r="H219" i="144"/>
  <c r="H253" i="144" s="1"/>
  <c r="G367" i="144"/>
  <c r="H236" i="144"/>
  <c r="H270" i="144" s="1"/>
  <c r="H96" i="141"/>
  <c r="G340" i="141"/>
  <c r="G314" i="141"/>
  <c r="H98" i="141"/>
  <c r="G356" i="141"/>
  <c r="G330" i="141"/>
  <c r="H231" i="144"/>
  <c r="H265" i="144" s="1"/>
  <c r="H93" i="144"/>
  <c r="H94" i="144"/>
  <c r="E112" i="197"/>
  <c r="E151" i="197"/>
  <c r="H222" i="144"/>
  <c r="H256" i="144" s="1"/>
  <c r="E26" i="206"/>
  <c r="H77" i="144"/>
  <c r="H78" i="144"/>
  <c r="G368" i="144"/>
  <c r="G370" i="144" s="1"/>
  <c r="H53" i="144"/>
  <c r="H290" i="144" s="1"/>
  <c r="E155" i="197"/>
  <c r="H233" i="144"/>
  <c r="H267" i="144" s="1"/>
  <c r="H232" i="144"/>
  <c r="H266" i="144" s="1"/>
  <c r="H70" i="144"/>
  <c r="H217" i="144"/>
  <c r="H251" i="144" s="1"/>
  <c r="G351" i="144"/>
  <c r="H215" i="144"/>
  <c r="H249" i="144" s="1"/>
  <c r="H70" i="142"/>
  <c r="H238" i="142"/>
  <c r="H272" i="142" s="1"/>
  <c r="H215" i="142"/>
  <c r="H249" i="142" s="1"/>
  <c r="H222" i="142"/>
  <c r="H256" i="142" s="1"/>
  <c r="H231" i="142"/>
  <c r="H265" i="142" s="1"/>
  <c r="G367" i="142"/>
  <c r="H233" i="142"/>
  <c r="H267" i="142" s="1"/>
  <c r="H219" i="142"/>
  <c r="H253" i="142" s="1"/>
  <c r="H93" i="142"/>
  <c r="H94" i="142"/>
  <c r="H236" i="142"/>
  <c r="H270" i="142" s="1"/>
  <c r="H77" i="142"/>
  <c r="H78" i="142"/>
  <c r="H53" i="142"/>
  <c r="H290" i="142" s="1"/>
  <c r="G368" i="142"/>
  <c r="G370" i="142" s="1"/>
  <c r="H217" i="142"/>
  <c r="H251" i="142" s="1"/>
  <c r="E113" i="194"/>
  <c r="E114" i="194"/>
  <c r="E116" i="194" s="1"/>
  <c r="H234" i="142"/>
  <c r="H268" i="142" s="1"/>
  <c r="H134" i="141" l="1"/>
  <c r="H168" i="141"/>
  <c r="D118" i="186"/>
  <c r="H187" i="141"/>
  <c r="D117" i="186"/>
  <c r="D119" i="186" s="1"/>
  <c r="F68" i="102"/>
  <c r="H117" i="141"/>
  <c r="F54" i="95"/>
  <c r="AE37" i="95" s="1"/>
  <c r="N330" i="217"/>
  <c r="N622" i="217" s="1"/>
  <c r="H151" i="141"/>
  <c r="F108" i="102"/>
  <c r="G97" i="102"/>
  <c r="G31" i="287"/>
  <c r="L31" i="287" s="1"/>
  <c r="H135" i="141"/>
  <c r="H230" i="150"/>
  <c r="H264" i="150" s="1"/>
  <c r="H282" i="162"/>
  <c r="H24" i="132" s="1"/>
  <c r="H257" i="162"/>
  <c r="H258" i="162" s="1"/>
  <c r="H218" i="149"/>
  <c r="H252" i="149" s="1"/>
  <c r="H223" i="162"/>
  <c r="H224" i="162" s="1"/>
  <c r="H171" i="150"/>
  <c r="H172" i="150" s="1"/>
  <c r="H280" i="162"/>
  <c r="H24" i="131" s="1"/>
  <c r="H203" i="141"/>
  <c r="H273" i="162"/>
  <c r="H274" i="162" s="1"/>
  <c r="H239" i="162"/>
  <c r="H240" i="162" s="1"/>
  <c r="H122" i="143"/>
  <c r="F84" i="208"/>
  <c r="G99" i="102"/>
  <c r="G45" i="95"/>
  <c r="G70" i="95" s="1"/>
  <c r="E26" i="209"/>
  <c r="E258" i="209" s="1"/>
  <c r="E27" i="210" s="1"/>
  <c r="E66" i="211" s="1"/>
  <c r="H232" i="149"/>
  <c r="H266" i="149" s="1"/>
  <c r="H223" i="151"/>
  <c r="H224" i="151" s="1"/>
  <c r="G43" i="95"/>
  <c r="G68" i="95" s="1"/>
  <c r="H223" i="143"/>
  <c r="H224" i="143" s="1"/>
  <c r="H220" i="149"/>
  <c r="H254" i="149" s="1"/>
  <c r="H233" i="145"/>
  <c r="H267" i="145" s="1"/>
  <c r="H236" i="145"/>
  <c r="H270" i="145" s="1"/>
  <c r="H221" i="149"/>
  <c r="H255" i="149" s="1"/>
  <c r="H257" i="143"/>
  <c r="H258" i="143" s="1"/>
  <c r="H238" i="149"/>
  <c r="H272" i="149" s="1"/>
  <c r="H216" i="145"/>
  <c r="H250" i="145" s="1"/>
  <c r="H235" i="145"/>
  <c r="H269" i="145" s="1"/>
  <c r="H221" i="145"/>
  <c r="H255" i="145" s="1"/>
  <c r="H151" i="148"/>
  <c r="H257" i="151"/>
  <c r="H258" i="151" s="1"/>
  <c r="H218" i="145"/>
  <c r="H252" i="145" s="1"/>
  <c r="H113" i="141"/>
  <c r="H163" i="141"/>
  <c r="H217" i="145"/>
  <c r="H251" i="145" s="1"/>
  <c r="H113" i="148"/>
  <c r="H167" i="141"/>
  <c r="H181" i="148"/>
  <c r="H201" i="141"/>
  <c r="H147" i="141"/>
  <c r="H219" i="145"/>
  <c r="H253" i="145" s="1"/>
  <c r="F90" i="208"/>
  <c r="H222" i="149"/>
  <c r="H256" i="149" s="1"/>
  <c r="G214" i="86"/>
  <c r="G248" i="86" s="1"/>
  <c r="H234" i="149"/>
  <c r="H268" i="149" s="1"/>
  <c r="H282" i="150"/>
  <c r="H32" i="132" s="1"/>
  <c r="H122" i="150"/>
  <c r="H119" i="141"/>
  <c r="G230" i="86"/>
  <c r="G264" i="86" s="1"/>
  <c r="G283" i="134"/>
  <c r="G294" i="134"/>
  <c r="G16" i="130"/>
  <c r="H281" i="150"/>
  <c r="H32" i="133" s="1"/>
  <c r="H190" i="150"/>
  <c r="H237" i="149"/>
  <c r="H271" i="149" s="1"/>
  <c r="H161" i="149"/>
  <c r="H195" i="149"/>
  <c r="H127" i="149"/>
  <c r="H103" i="149"/>
  <c r="H104" i="149" s="1"/>
  <c r="H224" i="146"/>
  <c r="H279" i="146"/>
  <c r="G155" i="86"/>
  <c r="H217" i="149"/>
  <c r="H251" i="149" s="1"/>
  <c r="G171" i="86"/>
  <c r="G172" i="86" s="1"/>
  <c r="H145" i="149"/>
  <c r="H179" i="149"/>
  <c r="H87" i="149"/>
  <c r="H88" i="149" s="1"/>
  <c r="H111" i="149"/>
  <c r="H273" i="151"/>
  <c r="H274" i="151" s="1"/>
  <c r="H156" i="150"/>
  <c r="E118" i="203"/>
  <c r="E115" i="203"/>
  <c r="E117" i="203" s="1"/>
  <c r="E119" i="203" s="1"/>
  <c r="H235" i="149"/>
  <c r="H269" i="149" s="1"/>
  <c r="G18" i="130"/>
  <c r="G283" i="136"/>
  <c r="G294" i="136"/>
  <c r="G105" i="102"/>
  <c r="G51" i="95"/>
  <c r="G76" i="95" s="1"/>
  <c r="H216" i="149"/>
  <c r="H250" i="149" s="1"/>
  <c r="H247" i="150"/>
  <c r="H233" i="149"/>
  <c r="H267" i="149" s="1"/>
  <c r="G19" i="130"/>
  <c r="G283" i="137"/>
  <c r="G294" i="137"/>
  <c r="G137" i="86"/>
  <c r="G138" i="86" s="1"/>
  <c r="H273" i="143"/>
  <c r="H274" i="143" s="1"/>
  <c r="H231" i="145"/>
  <c r="H265" i="145" s="1"/>
  <c r="E118" i="196"/>
  <c r="E115" i="196"/>
  <c r="E117" i="196" s="1"/>
  <c r="E119" i="196" s="1"/>
  <c r="H239" i="151"/>
  <c r="H240" i="151" s="1"/>
  <c r="M78" i="218"/>
  <c r="E245" i="211"/>
  <c r="H214" i="150"/>
  <c r="H248" i="150" s="1"/>
  <c r="H282" i="151"/>
  <c r="H33" i="132" s="1"/>
  <c r="H122" i="151"/>
  <c r="H279" i="147"/>
  <c r="E113" i="202"/>
  <c r="E114" i="202"/>
  <c r="E116" i="202" s="1"/>
  <c r="G189" i="86"/>
  <c r="H263" i="150"/>
  <c r="H215" i="149"/>
  <c r="H249" i="149" s="1"/>
  <c r="H239" i="143"/>
  <c r="H240" i="143" s="1"/>
  <c r="G283" i="135"/>
  <c r="G294" i="135"/>
  <c r="G17" i="130"/>
  <c r="H290" i="149"/>
  <c r="H54" i="149"/>
  <c r="H196" i="149"/>
  <c r="H162" i="149"/>
  <c r="H128" i="149"/>
  <c r="G213" i="86"/>
  <c r="G121" i="86"/>
  <c r="G21" i="130"/>
  <c r="G283" i="139"/>
  <c r="G294" i="139"/>
  <c r="G205" i="86"/>
  <c r="G206" i="86" s="1"/>
  <c r="G229" i="86"/>
  <c r="G331" i="138"/>
  <c r="G296" i="138"/>
  <c r="G371" i="138"/>
  <c r="H146" i="149"/>
  <c r="H180" i="149"/>
  <c r="H112" i="149"/>
  <c r="H129" i="141"/>
  <c r="H149" i="148"/>
  <c r="H237" i="145"/>
  <c r="H271" i="145" s="1"/>
  <c r="H136" i="148"/>
  <c r="H170" i="148"/>
  <c r="H183" i="148"/>
  <c r="H70" i="145"/>
  <c r="H152" i="148"/>
  <c r="H186" i="148"/>
  <c r="H130" i="148"/>
  <c r="H117" i="148"/>
  <c r="H164" i="148"/>
  <c r="H184" i="141"/>
  <c r="H232" i="145"/>
  <c r="H266" i="145" s="1"/>
  <c r="H131" i="141"/>
  <c r="H238" i="145"/>
  <c r="H272" i="145" s="1"/>
  <c r="H220" i="145"/>
  <c r="H254" i="145" s="1"/>
  <c r="H154" i="148"/>
  <c r="H188" i="148"/>
  <c r="H120" i="148"/>
  <c r="H231" i="148"/>
  <c r="H265" i="148" s="1"/>
  <c r="H233" i="148"/>
  <c r="H267" i="148" s="1"/>
  <c r="H134" i="148"/>
  <c r="H202" i="148"/>
  <c r="H168" i="148"/>
  <c r="H114" i="148"/>
  <c r="H148" i="148"/>
  <c r="H182" i="148"/>
  <c r="H200" i="148"/>
  <c r="H132" i="148"/>
  <c r="H166" i="148"/>
  <c r="E30" i="206"/>
  <c r="G31" i="102" s="1"/>
  <c r="G38" i="287" s="1"/>
  <c r="L38" i="287" s="1"/>
  <c r="E107" i="201"/>
  <c r="E112" i="201" s="1"/>
  <c r="H150" i="148"/>
  <c r="H184" i="148"/>
  <c r="H116" i="148"/>
  <c r="M74" i="218"/>
  <c r="E241" i="211"/>
  <c r="H234" i="145"/>
  <c r="H268" i="145" s="1"/>
  <c r="G367" i="145"/>
  <c r="H237" i="148"/>
  <c r="H271" i="148" s="1"/>
  <c r="H187" i="148"/>
  <c r="H119" i="148"/>
  <c r="H153" i="148"/>
  <c r="E113" i="198"/>
  <c r="E114" i="198"/>
  <c r="E116" i="198" s="1"/>
  <c r="H222" i="145"/>
  <c r="H256" i="145" s="1"/>
  <c r="E31" i="209"/>
  <c r="E263" i="209" s="1"/>
  <c r="E32" i="210" s="1"/>
  <c r="E71" i="211" s="1"/>
  <c r="E271" i="211" s="1"/>
  <c r="H133" i="148"/>
  <c r="H201" i="148"/>
  <c r="H167" i="148"/>
  <c r="H53" i="145"/>
  <c r="H290" i="145" s="1"/>
  <c r="G368" i="145"/>
  <c r="G370" i="145" s="1"/>
  <c r="G101" i="102"/>
  <c r="G47" i="95"/>
  <c r="G72" i="95" s="1"/>
  <c r="H215" i="145"/>
  <c r="H249" i="145" s="1"/>
  <c r="H93" i="145"/>
  <c r="H94" i="145"/>
  <c r="G366" i="148"/>
  <c r="H69" i="148" s="1"/>
  <c r="H59" i="148"/>
  <c r="G350" i="148"/>
  <c r="G351" i="148" s="1"/>
  <c r="H43" i="148"/>
  <c r="F86" i="208"/>
  <c r="H77" i="145"/>
  <c r="H78" i="145"/>
  <c r="H150" i="141"/>
  <c r="H199" i="141"/>
  <c r="H166" i="141"/>
  <c r="H132" i="141"/>
  <c r="H200" i="141"/>
  <c r="H43" i="141"/>
  <c r="G350" i="141"/>
  <c r="G351" i="141" s="1"/>
  <c r="E23" i="209"/>
  <c r="E255" i="209" s="1"/>
  <c r="E24" i="210" s="1"/>
  <c r="E63" i="211" s="1"/>
  <c r="E263" i="211" s="1"/>
  <c r="H216" i="141"/>
  <c r="H250" i="141" s="1"/>
  <c r="H170" i="141"/>
  <c r="H136" i="141"/>
  <c r="H204" i="141"/>
  <c r="H59" i="141"/>
  <c r="G366" i="141"/>
  <c r="H69" i="141" s="1"/>
  <c r="H164" i="141"/>
  <c r="H198" i="141"/>
  <c r="H130" i="141"/>
  <c r="E107" i="193"/>
  <c r="E112" i="193" s="1"/>
  <c r="E22" i="206"/>
  <c r="G23" i="102" s="1"/>
  <c r="G30" i="287" s="1"/>
  <c r="L30" i="287" s="1"/>
  <c r="H186" i="141"/>
  <c r="H118" i="141"/>
  <c r="H152" i="141"/>
  <c r="H183" i="141"/>
  <c r="H115" i="141"/>
  <c r="H149" i="141"/>
  <c r="H120" i="141"/>
  <c r="H154" i="141"/>
  <c r="H188" i="141"/>
  <c r="H54" i="144"/>
  <c r="E114" i="197"/>
  <c r="E116" i="197" s="1"/>
  <c r="E113" i="197"/>
  <c r="H111" i="144"/>
  <c r="H145" i="144"/>
  <c r="H179" i="144"/>
  <c r="H87" i="144"/>
  <c r="H88" i="144" s="1"/>
  <c r="H196" i="144"/>
  <c r="H162" i="144"/>
  <c r="H128" i="144"/>
  <c r="H180" i="144"/>
  <c r="H146" i="144"/>
  <c r="H112" i="144"/>
  <c r="E26" i="207"/>
  <c r="E159" i="197"/>
  <c r="E156" i="197"/>
  <c r="E157" i="197" s="1"/>
  <c r="H195" i="144"/>
  <c r="H161" i="144"/>
  <c r="H127" i="144"/>
  <c r="H103" i="144"/>
  <c r="H104" i="144" s="1"/>
  <c r="H54" i="142"/>
  <c r="H127" i="142"/>
  <c r="H161" i="142"/>
  <c r="H195" i="142"/>
  <c r="E115" i="194"/>
  <c r="E117" i="194" s="1"/>
  <c r="E119" i="194" s="1"/>
  <c r="E118" i="194"/>
  <c r="H111" i="142"/>
  <c r="H145" i="142"/>
  <c r="H179" i="142"/>
  <c r="H87" i="142"/>
  <c r="H88" i="142" s="1"/>
  <c r="H180" i="142"/>
  <c r="H112" i="142"/>
  <c r="H146" i="142"/>
  <c r="H103" i="142"/>
  <c r="H104" i="142" s="1"/>
  <c r="H162" i="142"/>
  <c r="H128" i="142"/>
  <c r="H196" i="142"/>
  <c r="E239" i="211" l="1"/>
  <c r="E266" i="211"/>
  <c r="M72" i="218" s="1"/>
  <c r="H236" i="141"/>
  <c r="H270" i="141" s="1"/>
  <c r="H237" i="141"/>
  <c r="H271" i="141" s="1"/>
  <c r="F79" i="95"/>
  <c r="N359" i="217"/>
  <c r="H221" i="141"/>
  <c r="H255" i="141" s="1"/>
  <c r="H219" i="141"/>
  <c r="H253" i="141" s="1"/>
  <c r="H273" i="150"/>
  <c r="H274" i="150" s="1"/>
  <c r="H239" i="150"/>
  <c r="H240" i="150" s="1"/>
  <c r="H280" i="150"/>
  <c r="H32" i="131" s="1"/>
  <c r="H279" i="162"/>
  <c r="H294" i="162" s="1"/>
  <c r="H231" i="141"/>
  <c r="H265" i="141" s="1"/>
  <c r="H215" i="148"/>
  <c r="H249" i="148" s="1"/>
  <c r="H219" i="148"/>
  <c r="H253" i="148" s="1"/>
  <c r="H215" i="141"/>
  <c r="H249" i="141" s="1"/>
  <c r="H235" i="141"/>
  <c r="H269" i="141" s="1"/>
  <c r="H214" i="149"/>
  <c r="H248" i="149" s="1"/>
  <c r="H257" i="150"/>
  <c r="H258" i="150" s="1"/>
  <c r="H217" i="148"/>
  <c r="H251" i="148" s="1"/>
  <c r="G296" i="135"/>
  <c r="G371" i="135"/>
  <c r="G331" i="135"/>
  <c r="E118" i="202"/>
  <c r="E115" i="202"/>
  <c r="E117" i="202" s="1"/>
  <c r="E119" i="202" s="1"/>
  <c r="H223" i="150"/>
  <c r="G371" i="136"/>
  <c r="G331" i="136"/>
  <c r="G296" i="136"/>
  <c r="H279" i="151"/>
  <c r="G239" i="86"/>
  <c r="G240" i="86" s="1"/>
  <c r="G263" i="86"/>
  <c r="G273" i="86" s="1"/>
  <c r="G274" i="86" s="1"/>
  <c r="H294" i="147"/>
  <c r="H283" i="147"/>
  <c r="H29" i="130"/>
  <c r="H189" i="149"/>
  <c r="G156" i="86"/>
  <c r="G280" i="86"/>
  <c r="G15" i="131" s="1"/>
  <c r="H137" i="149"/>
  <c r="H138" i="149" s="1"/>
  <c r="G122" i="86"/>
  <c r="G282" i="86"/>
  <c r="G15" i="132" s="1"/>
  <c r="H230" i="149"/>
  <c r="H264" i="149" s="1"/>
  <c r="G190" i="86"/>
  <c r="G281" i="86"/>
  <c r="G15" i="133" s="1"/>
  <c r="H155" i="149"/>
  <c r="H294" i="146"/>
  <c r="H283" i="146"/>
  <c r="H28" i="130"/>
  <c r="H229" i="149"/>
  <c r="H205" i="149"/>
  <c r="H206" i="149" s="1"/>
  <c r="G296" i="134"/>
  <c r="G371" i="134"/>
  <c r="G331" i="134"/>
  <c r="H279" i="143"/>
  <c r="G20" i="128"/>
  <c r="G70" i="128" s="1"/>
  <c r="E15" i="191" s="1"/>
  <c r="E44" i="191" s="1"/>
  <c r="E58" i="191" s="1"/>
  <c r="E99" i="191" s="1"/>
  <c r="G320" i="138"/>
  <c r="G357" i="138" s="1"/>
  <c r="H60" i="138" s="1"/>
  <c r="G326" i="138"/>
  <c r="G363" i="138" s="1"/>
  <c r="H66" i="138" s="1"/>
  <c r="G303" i="138"/>
  <c r="G306" i="138"/>
  <c r="G343" i="138" s="1"/>
  <c r="H46" i="138" s="1"/>
  <c r="G309" i="138"/>
  <c r="G346" i="138" s="1"/>
  <c r="H49" i="138" s="1"/>
  <c r="G327" i="138"/>
  <c r="G364" i="138" s="1"/>
  <c r="H67" i="138" s="1"/>
  <c r="H101" i="138" s="1"/>
  <c r="G322" i="138"/>
  <c r="G359" i="138" s="1"/>
  <c r="H62" i="138" s="1"/>
  <c r="G328" i="138"/>
  <c r="G365" i="138" s="1"/>
  <c r="H68" i="138" s="1"/>
  <c r="G305" i="138"/>
  <c r="G342" i="138" s="1"/>
  <c r="H45" i="138" s="1"/>
  <c r="G325" i="138"/>
  <c r="G362" i="138" s="1"/>
  <c r="H65" i="138" s="1"/>
  <c r="G319" i="138"/>
  <c r="G311" i="138"/>
  <c r="G348" i="138" s="1"/>
  <c r="H51" i="138" s="1"/>
  <c r="G321" i="138"/>
  <c r="G358" i="138" s="1"/>
  <c r="H61" i="138" s="1"/>
  <c r="H95" i="138" s="1"/>
  <c r="G324" i="138"/>
  <c r="G361" i="138" s="1"/>
  <c r="H64" i="138" s="1"/>
  <c r="G323" i="138"/>
  <c r="G360" i="138" s="1"/>
  <c r="H63" i="138" s="1"/>
  <c r="G312" i="138"/>
  <c r="G349" i="138" s="1"/>
  <c r="H52" i="138" s="1"/>
  <c r="G307" i="138"/>
  <c r="G344" i="138" s="1"/>
  <c r="H47" i="138" s="1"/>
  <c r="G310" i="138"/>
  <c r="G347" i="138" s="1"/>
  <c r="H50" i="138" s="1"/>
  <c r="G304" i="138"/>
  <c r="G341" i="138" s="1"/>
  <c r="H44" i="138" s="1"/>
  <c r="G308" i="138"/>
  <c r="G345" i="138" s="1"/>
  <c r="H48" i="138" s="1"/>
  <c r="G296" i="139"/>
  <c r="G371" i="139"/>
  <c r="G331" i="139"/>
  <c r="G223" i="86"/>
  <c r="G247" i="86"/>
  <c r="G257" i="86" s="1"/>
  <c r="G258" i="86" s="1"/>
  <c r="G331" i="137"/>
  <c r="G371" i="137"/>
  <c r="G296" i="137"/>
  <c r="H213" i="149"/>
  <c r="H121" i="149"/>
  <c r="H171" i="149"/>
  <c r="H172" i="149" s="1"/>
  <c r="H238" i="148"/>
  <c r="H272" i="148" s="1"/>
  <c r="H171" i="144"/>
  <c r="H172" i="144" s="1"/>
  <c r="H232" i="148"/>
  <c r="H266" i="148" s="1"/>
  <c r="H233" i="141"/>
  <c r="H267" i="141" s="1"/>
  <c r="H220" i="148"/>
  <c r="H254" i="148" s="1"/>
  <c r="H137" i="144"/>
  <c r="H138" i="144" s="1"/>
  <c r="H54" i="145"/>
  <c r="H218" i="141"/>
  <c r="H252" i="141" s="1"/>
  <c r="H234" i="148"/>
  <c r="H268" i="148" s="1"/>
  <c r="H218" i="148"/>
  <c r="H252" i="148" s="1"/>
  <c r="G367" i="148"/>
  <c r="H221" i="148"/>
  <c r="H255" i="148" s="1"/>
  <c r="H236" i="148"/>
  <c r="H270" i="148" s="1"/>
  <c r="H70" i="148"/>
  <c r="F89" i="208"/>
  <c r="H87" i="145"/>
  <c r="H88" i="145" s="1"/>
  <c r="H180" i="145"/>
  <c r="H112" i="145"/>
  <c r="H146" i="145"/>
  <c r="H93" i="148"/>
  <c r="H94" i="148"/>
  <c r="H222" i="148"/>
  <c r="H256" i="148" s="1"/>
  <c r="H77" i="148"/>
  <c r="H78" i="148"/>
  <c r="H235" i="148"/>
  <c r="H269" i="148" s="1"/>
  <c r="E118" i="198"/>
  <c r="E115" i="198"/>
  <c r="E117" i="198" s="1"/>
  <c r="E119" i="198" s="1"/>
  <c r="H216" i="148"/>
  <c r="H250" i="148" s="1"/>
  <c r="H145" i="145"/>
  <c r="H111" i="145"/>
  <c r="H179" i="145"/>
  <c r="G368" i="148"/>
  <c r="G370" i="148" s="1"/>
  <c r="H53" i="148"/>
  <c r="H290" i="148" s="1"/>
  <c r="H103" i="145"/>
  <c r="H104" i="145" s="1"/>
  <c r="H196" i="145"/>
  <c r="H128" i="145"/>
  <c r="H162" i="145"/>
  <c r="E244" i="211"/>
  <c r="M77" i="218"/>
  <c r="E113" i="201"/>
  <c r="E114" i="201"/>
  <c r="E116" i="201" s="1"/>
  <c r="H127" i="145"/>
  <c r="H195" i="145"/>
  <c r="H161" i="145"/>
  <c r="G104" i="102"/>
  <c r="G50" i="95"/>
  <c r="G75" i="95" s="1"/>
  <c r="H70" i="141"/>
  <c r="H137" i="142"/>
  <c r="H138" i="142" s="1"/>
  <c r="H189" i="144"/>
  <c r="H190" i="144" s="1"/>
  <c r="H238" i="141"/>
  <c r="H272" i="141" s="1"/>
  <c r="H77" i="141"/>
  <c r="H78" i="141"/>
  <c r="H217" i="141"/>
  <c r="H251" i="141" s="1"/>
  <c r="H232" i="141"/>
  <c r="H266" i="141" s="1"/>
  <c r="H93" i="141"/>
  <c r="H94" i="141"/>
  <c r="E236" i="211"/>
  <c r="M69" i="218"/>
  <c r="H189" i="142"/>
  <c r="H190" i="142" s="1"/>
  <c r="G96" i="102"/>
  <c r="G42" i="95"/>
  <c r="G67" i="95" s="1"/>
  <c r="H155" i="144"/>
  <c r="H230" i="144"/>
  <c r="H264" i="144" s="1"/>
  <c r="H222" i="141"/>
  <c r="H256" i="141" s="1"/>
  <c r="H220" i="141"/>
  <c r="H254" i="141" s="1"/>
  <c r="E113" i="193"/>
  <c r="E114" i="193"/>
  <c r="E116" i="193" s="1"/>
  <c r="G367" i="141"/>
  <c r="F81" i="208"/>
  <c r="H53" i="141"/>
  <c r="H290" i="141" s="1"/>
  <c r="G368" i="141"/>
  <c r="G370" i="141" s="1"/>
  <c r="H234" i="141"/>
  <c r="H268" i="141" s="1"/>
  <c r="H205" i="144"/>
  <c r="H206" i="144" s="1"/>
  <c r="H229" i="144"/>
  <c r="E118" i="197"/>
  <c r="E115" i="197"/>
  <c r="E117" i="197" s="1"/>
  <c r="E119" i="197" s="1"/>
  <c r="E27" i="209"/>
  <c r="E259" i="209" s="1"/>
  <c r="E28" i="210" s="1"/>
  <c r="E67" i="211" s="1"/>
  <c r="E267" i="211" s="1"/>
  <c r="F85" i="208"/>
  <c r="H121" i="144"/>
  <c r="H214" i="144"/>
  <c r="H248" i="144" s="1"/>
  <c r="H213" i="144"/>
  <c r="G27" i="102"/>
  <c r="G34" i="287" s="1"/>
  <c r="L34" i="287" s="1"/>
  <c r="H171" i="142"/>
  <c r="H172" i="142" s="1"/>
  <c r="H229" i="142"/>
  <c r="H263" i="142" s="1"/>
  <c r="H155" i="142"/>
  <c r="H205" i="142"/>
  <c r="H206" i="142" s="1"/>
  <c r="H230" i="142"/>
  <c r="H264" i="142" s="1"/>
  <c r="H213" i="142"/>
  <c r="H121" i="142"/>
  <c r="H214" i="142"/>
  <c r="H248" i="142" s="1"/>
  <c r="H97" i="138" l="1"/>
  <c r="H131" i="138" s="1"/>
  <c r="H283" i="162"/>
  <c r="H24" i="130"/>
  <c r="H86" i="138"/>
  <c r="H120" i="138" s="1"/>
  <c r="H282" i="144"/>
  <c r="H26" i="132" s="1"/>
  <c r="H81" i="138"/>
  <c r="H149" i="138" s="1"/>
  <c r="H102" i="138"/>
  <c r="H170" i="138" s="1"/>
  <c r="H223" i="149"/>
  <c r="H247" i="149"/>
  <c r="H257" i="149" s="1"/>
  <c r="H258" i="149" s="1"/>
  <c r="G224" i="86"/>
  <c r="G279" i="86"/>
  <c r="H82" i="138"/>
  <c r="H85" i="138"/>
  <c r="H80" i="138"/>
  <c r="E106" i="191"/>
  <c r="E20" i="207" s="1"/>
  <c r="E21" i="209" s="1"/>
  <c r="E253" i="209" s="1"/>
  <c r="E22" i="210" s="1"/>
  <c r="E61" i="211" s="1"/>
  <c r="E261" i="211" s="1"/>
  <c r="E105" i="191"/>
  <c r="E20" i="205" s="1"/>
  <c r="E104" i="191"/>
  <c r="G16" i="128"/>
  <c r="G66" i="128" s="1"/>
  <c r="E15" i="187" s="1"/>
  <c r="E44" i="187" s="1"/>
  <c r="E58" i="187" s="1"/>
  <c r="E99" i="187" s="1"/>
  <c r="G320" i="134"/>
  <c r="G357" i="134" s="1"/>
  <c r="H60" i="134" s="1"/>
  <c r="G326" i="134"/>
  <c r="G363" i="134" s="1"/>
  <c r="H66" i="134" s="1"/>
  <c r="G303" i="134"/>
  <c r="G306" i="134"/>
  <c r="G343" i="134" s="1"/>
  <c r="H46" i="134" s="1"/>
  <c r="G309" i="134"/>
  <c r="G346" i="134" s="1"/>
  <c r="H49" i="134" s="1"/>
  <c r="G319" i="134"/>
  <c r="G322" i="134"/>
  <c r="G359" i="134" s="1"/>
  <c r="H62" i="134" s="1"/>
  <c r="G328" i="134"/>
  <c r="G365" i="134" s="1"/>
  <c r="H68" i="134" s="1"/>
  <c r="G305" i="134"/>
  <c r="G342" i="134" s="1"/>
  <c r="H45" i="134" s="1"/>
  <c r="G325" i="134"/>
  <c r="G362" i="134" s="1"/>
  <c r="H65" i="134" s="1"/>
  <c r="G312" i="134"/>
  <c r="G349" i="134" s="1"/>
  <c r="H52" i="134" s="1"/>
  <c r="G311" i="134"/>
  <c r="G348" i="134" s="1"/>
  <c r="H51" i="134" s="1"/>
  <c r="G321" i="134"/>
  <c r="G358" i="134" s="1"/>
  <c r="H61" i="134" s="1"/>
  <c r="H95" i="134" s="1"/>
  <c r="G324" i="134"/>
  <c r="G361" i="134" s="1"/>
  <c r="H64" i="134" s="1"/>
  <c r="G327" i="134"/>
  <c r="G364" i="134" s="1"/>
  <c r="H67" i="134" s="1"/>
  <c r="G308" i="134"/>
  <c r="G345" i="134" s="1"/>
  <c r="H48" i="134" s="1"/>
  <c r="G307" i="134"/>
  <c r="G344" i="134" s="1"/>
  <c r="H47" i="134" s="1"/>
  <c r="G310" i="134"/>
  <c r="G347" i="134" s="1"/>
  <c r="H50" i="134" s="1"/>
  <c r="G323" i="134"/>
  <c r="G360" i="134" s="1"/>
  <c r="H63" i="134" s="1"/>
  <c r="G304" i="134"/>
  <c r="G341" i="134" s="1"/>
  <c r="H44" i="134" s="1"/>
  <c r="G304" i="137"/>
  <c r="G341" i="137" s="1"/>
  <c r="H44" i="137" s="1"/>
  <c r="G328" i="137"/>
  <c r="G365" i="137" s="1"/>
  <c r="H68" i="137" s="1"/>
  <c r="G319" i="137"/>
  <c r="G326" i="137"/>
  <c r="G363" i="137" s="1"/>
  <c r="H66" i="137" s="1"/>
  <c r="G303" i="137"/>
  <c r="G306" i="137"/>
  <c r="G343" i="137" s="1"/>
  <c r="H46" i="137" s="1"/>
  <c r="G324" i="137"/>
  <c r="G361" i="137" s="1"/>
  <c r="H64" i="137" s="1"/>
  <c r="G19" i="128"/>
  <c r="G69" i="128" s="1"/>
  <c r="E15" i="190" s="1"/>
  <c r="E44" i="190" s="1"/>
  <c r="E58" i="190" s="1"/>
  <c r="E99" i="190" s="1"/>
  <c r="G322" i="137"/>
  <c r="G359" i="137" s="1"/>
  <c r="H62" i="137" s="1"/>
  <c r="G325" i="137"/>
  <c r="G362" i="137" s="1"/>
  <c r="H65" i="137" s="1"/>
  <c r="G320" i="137"/>
  <c r="G357" i="137" s="1"/>
  <c r="H60" i="137" s="1"/>
  <c r="G312" i="137"/>
  <c r="G349" i="137" s="1"/>
  <c r="H52" i="137" s="1"/>
  <c r="G309" i="137"/>
  <c r="G346" i="137" s="1"/>
  <c r="H49" i="137" s="1"/>
  <c r="G327" i="137"/>
  <c r="G364" i="137" s="1"/>
  <c r="H67" i="137" s="1"/>
  <c r="G308" i="137"/>
  <c r="G345" i="137" s="1"/>
  <c r="H48" i="137" s="1"/>
  <c r="G311" i="137"/>
  <c r="G348" i="137" s="1"/>
  <c r="H51" i="137" s="1"/>
  <c r="G321" i="137"/>
  <c r="G358" i="137" s="1"/>
  <c r="H61" i="137" s="1"/>
  <c r="G305" i="137"/>
  <c r="G342" i="137" s="1"/>
  <c r="H45" i="137" s="1"/>
  <c r="G323" i="137"/>
  <c r="G360" i="137" s="1"/>
  <c r="H63" i="137" s="1"/>
  <c r="G307" i="137"/>
  <c r="G344" i="137" s="1"/>
  <c r="H47" i="137" s="1"/>
  <c r="G310" i="137"/>
  <c r="G347" i="137" s="1"/>
  <c r="H50" i="137" s="1"/>
  <c r="H371" i="162"/>
  <c r="H296" i="162"/>
  <c r="H199" i="138"/>
  <c r="H165" i="138"/>
  <c r="G356" i="138"/>
  <c r="G329" i="138"/>
  <c r="G330" i="138" s="1"/>
  <c r="H96" i="138"/>
  <c r="G340" i="138"/>
  <c r="G313" i="138"/>
  <c r="H294" i="143"/>
  <c r="H25" i="130"/>
  <c r="H283" i="143"/>
  <c r="H296" i="146"/>
  <c r="H371" i="146"/>
  <c r="H294" i="151"/>
  <c r="H33" i="130"/>
  <c r="H283" i="151"/>
  <c r="H224" i="150"/>
  <c r="H279" i="150"/>
  <c r="H84" i="138"/>
  <c r="H98" i="138"/>
  <c r="H99" i="138"/>
  <c r="H203" i="138"/>
  <c r="H135" i="138"/>
  <c r="H169" i="138"/>
  <c r="H100" i="138"/>
  <c r="H239" i="149"/>
  <c r="H240" i="149" s="1"/>
  <c r="H263" i="149"/>
  <c r="H273" i="149" s="1"/>
  <c r="H274" i="149" s="1"/>
  <c r="H280" i="149"/>
  <c r="H31" i="131" s="1"/>
  <c r="H156" i="149"/>
  <c r="H371" i="147"/>
  <c r="H296" i="147"/>
  <c r="G327" i="136"/>
  <c r="G364" i="136" s="1"/>
  <c r="H67" i="136" s="1"/>
  <c r="G328" i="136"/>
  <c r="G365" i="136" s="1"/>
  <c r="H68" i="136" s="1"/>
  <c r="G323" i="136"/>
  <c r="G360" i="136" s="1"/>
  <c r="H63" i="136" s="1"/>
  <c r="G312" i="136"/>
  <c r="G349" i="136" s="1"/>
  <c r="H52" i="136" s="1"/>
  <c r="G326" i="136"/>
  <c r="G363" i="136" s="1"/>
  <c r="H66" i="136" s="1"/>
  <c r="G308" i="136"/>
  <c r="G345" i="136" s="1"/>
  <c r="H48" i="136" s="1"/>
  <c r="G305" i="136"/>
  <c r="G342" i="136" s="1"/>
  <c r="H45" i="136" s="1"/>
  <c r="G304" i="136"/>
  <c r="G341" i="136" s="1"/>
  <c r="H44" i="136" s="1"/>
  <c r="G18" i="128"/>
  <c r="G68" i="128" s="1"/>
  <c r="E15" i="189" s="1"/>
  <c r="E44" i="189" s="1"/>
  <c r="E58" i="189" s="1"/>
  <c r="E99" i="189" s="1"/>
  <c r="G303" i="136"/>
  <c r="G311" i="136"/>
  <c r="G348" i="136" s="1"/>
  <c r="H51" i="136" s="1"/>
  <c r="G322" i="136"/>
  <c r="G359" i="136" s="1"/>
  <c r="H62" i="136" s="1"/>
  <c r="G307" i="136"/>
  <c r="G344" i="136" s="1"/>
  <c r="H47" i="136" s="1"/>
  <c r="G309" i="136"/>
  <c r="G346" i="136" s="1"/>
  <c r="H49" i="136" s="1"/>
  <c r="G306" i="136"/>
  <c r="G343" i="136" s="1"/>
  <c r="H46" i="136" s="1"/>
  <c r="H80" i="136" s="1"/>
  <c r="G324" i="136"/>
  <c r="G361" i="136" s="1"/>
  <c r="H64" i="136" s="1"/>
  <c r="G321" i="136"/>
  <c r="G358" i="136" s="1"/>
  <c r="H61" i="136" s="1"/>
  <c r="G320" i="136"/>
  <c r="G357" i="136" s="1"/>
  <c r="H60" i="136" s="1"/>
  <c r="G310" i="136"/>
  <c r="G347" i="136" s="1"/>
  <c r="H50" i="136" s="1"/>
  <c r="G319" i="136"/>
  <c r="G325" i="136"/>
  <c r="G362" i="136" s="1"/>
  <c r="H65" i="136" s="1"/>
  <c r="G328" i="135"/>
  <c r="G365" i="135" s="1"/>
  <c r="H68" i="135" s="1"/>
  <c r="G321" i="135"/>
  <c r="G358" i="135" s="1"/>
  <c r="H61" i="135" s="1"/>
  <c r="G324" i="135"/>
  <c r="G361" i="135" s="1"/>
  <c r="H64" i="135" s="1"/>
  <c r="G327" i="135"/>
  <c r="G364" i="135" s="1"/>
  <c r="H67" i="135" s="1"/>
  <c r="G308" i="135"/>
  <c r="G345" i="135" s="1"/>
  <c r="H48" i="135" s="1"/>
  <c r="G307" i="135"/>
  <c r="G344" i="135" s="1"/>
  <c r="H47" i="135" s="1"/>
  <c r="G320" i="135"/>
  <c r="G357" i="135" s="1"/>
  <c r="H60" i="135" s="1"/>
  <c r="G323" i="135"/>
  <c r="G360" i="135" s="1"/>
  <c r="H63" i="135" s="1"/>
  <c r="G326" i="135"/>
  <c r="G363" i="135" s="1"/>
  <c r="H66" i="135" s="1"/>
  <c r="G310" i="135"/>
  <c r="G347" i="135" s="1"/>
  <c r="H50" i="135" s="1"/>
  <c r="G304" i="135"/>
  <c r="G341" i="135" s="1"/>
  <c r="H44" i="135" s="1"/>
  <c r="G17" i="128"/>
  <c r="G67" i="128" s="1"/>
  <c r="E15" i="188" s="1"/>
  <c r="E44" i="188" s="1"/>
  <c r="E58" i="188" s="1"/>
  <c r="E99" i="188" s="1"/>
  <c r="G306" i="135"/>
  <c r="G343" i="135" s="1"/>
  <c r="H46" i="135" s="1"/>
  <c r="G309" i="135"/>
  <c r="G346" i="135" s="1"/>
  <c r="H49" i="135" s="1"/>
  <c r="G319" i="135"/>
  <c r="G322" i="135"/>
  <c r="G359" i="135" s="1"/>
  <c r="H62" i="135" s="1"/>
  <c r="G303" i="135"/>
  <c r="G325" i="135"/>
  <c r="G362" i="135" s="1"/>
  <c r="H65" i="135" s="1"/>
  <c r="G305" i="135"/>
  <c r="G342" i="135" s="1"/>
  <c r="H45" i="135" s="1"/>
  <c r="G312" i="135"/>
  <c r="G349" i="135" s="1"/>
  <c r="H52" i="135" s="1"/>
  <c r="G311" i="135"/>
  <c r="G348" i="135" s="1"/>
  <c r="H51" i="135" s="1"/>
  <c r="H122" i="149"/>
  <c r="H282" i="149"/>
  <c r="H31" i="132" s="1"/>
  <c r="G310" i="139"/>
  <c r="G347" i="139" s="1"/>
  <c r="H50" i="139" s="1"/>
  <c r="G304" i="139"/>
  <c r="G341" i="139" s="1"/>
  <c r="H44" i="139" s="1"/>
  <c r="G21" i="128"/>
  <c r="G71" i="128" s="1"/>
  <c r="E15" i="192" s="1"/>
  <c r="E44" i="192" s="1"/>
  <c r="E58" i="192" s="1"/>
  <c r="E99" i="192" s="1"/>
  <c r="G306" i="139"/>
  <c r="G343" i="139" s="1"/>
  <c r="H46" i="139" s="1"/>
  <c r="G309" i="139"/>
  <c r="G346" i="139" s="1"/>
  <c r="H49" i="139" s="1"/>
  <c r="G319" i="139"/>
  <c r="G326" i="139"/>
  <c r="G363" i="139" s="1"/>
  <c r="H66" i="139" s="1"/>
  <c r="G303" i="139"/>
  <c r="G325" i="139"/>
  <c r="G362" i="139" s="1"/>
  <c r="H65" i="139" s="1"/>
  <c r="G305" i="139"/>
  <c r="G342" i="139" s="1"/>
  <c r="H45" i="139" s="1"/>
  <c r="H79" i="139" s="1"/>
  <c r="G312" i="139"/>
  <c r="G349" i="139" s="1"/>
  <c r="H52" i="139" s="1"/>
  <c r="G328" i="139"/>
  <c r="G365" i="139" s="1"/>
  <c r="H68" i="139" s="1"/>
  <c r="G322" i="139"/>
  <c r="G359" i="139" s="1"/>
  <c r="H62" i="139" s="1"/>
  <c r="G321" i="139"/>
  <c r="G358" i="139" s="1"/>
  <c r="H61" i="139" s="1"/>
  <c r="G324" i="139"/>
  <c r="G361" i="139" s="1"/>
  <c r="H64" i="139" s="1"/>
  <c r="G327" i="139"/>
  <c r="G364" i="139" s="1"/>
  <c r="H67" i="139" s="1"/>
  <c r="G308" i="139"/>
  <c r="G345" i="139" s="1"/>
  <c r="H48" i="139" s="1"/>
  <c r="G311" i="139"/>
  <c r="G348" i="139" s="1"/>
  <c r="H51" i="139" s="1"/>
  <c r="G320" i="139"/>
  <c r="G357" i="139" s="1"/>
  <c r="H60" i="139" s="1"/>
  <c r="G323" i="139"/>
  <c r="G360" i="139" s="1"/>
  <c r="H63" i="139" s="1"/>
  <c r="G307" i="139"/>
  <c r="G344" i="139" s="1"/>
  <c r="H47" i="139" s="1"/>
  <c r="H163" i="138"/>
  <c r="H197" i="138"/>
  <c r="H129" i="138"/>
  <c r="H79" i="138"/>
  <c r="H83" i="138"/>
  <c r="H281" i="149"/>
  <c r="H31" i="133" s="1"/>
  <c r="H190" i="149"/>
  <c r="H280" i="144"/>
  <c r="H26" i="131" s="1"/>
  <c r="H156" i="144"/>
  <c r="H229" i="145"/>
  <c r="H263" i="145" s="1"/>
  <c r="H54" i="148"/>
  <c r="H171" i="145"/>
  <c r="H172" i="145" s="1"/>
  <c r="H213" i="145"/>
  <c r="H121" i="145"/>
  <c r="H122" i="145" s="1"/>
  <c r="H145" i="148"/>
  <c r="H179" i="148"/>
  <c r="H111" i="148"/>
  <c r="H155" i="145"/>
  <c r="H156" i="145" s="1"/>
  <c r="E118" i="201"/>
  <c r="E115" i="201"/>
  <c r="E117" i="201" s="1"/>
  <c r="E119" i="201" s="1"/>
  <c r="H137" i="145"/>
  <c r="H138" i="145" s="1"/>
  <c r="H214" i="145"/>
  <c r="H248" i="145" s="1"/>
  <c r="H205" i="145"/>
  <c r="H206" i="145" s="1"/>
  <c r="H230" i="145"/>
  <c r="H264" i="145" s="1"/>
  <c r="H87" i="148"/>
  <c r="H88" i="148" s="1"/>
  <c r="H146" i="148"/>
  <c r="H180" i="148"/>
  <c r="H112" i="148"/>
  <c r="H162" i="148"/>
  <c r="H196" i="148"/>
  <c r="H128" i="148"/>
  <c r="H189" i="145"/>
  <c r="H190" i="145" s="1"/>
  <c r="H161" i="148"/>
  <c r="H195" i="148"/>
  <c r="H127" i="148"/>
  <c r="H103" i="148"/>
  <c r="H104" i="148" s="1"/>
  <c r="H280" i="142"/>
  <c r="H23" i="131" s="1"/>
  <c r="H282" i="142"/>
  <c r="H23" i="132" s="1"/>
  <c r="E118" i="193"/>
  <c r="E115" i="193"/>
  <c r="E117" i="193" s="1"/>
  <c r="E119" i="193" s="1"/>
  <c r="H127" i="141"/>
  <c r="H161" i="141"/>
  <c r="H195" i="141"/>
  <c r="H103" i="141"/>
  <c r="H104" i="141" s="1"/>
  <c r="H87" i="141"/>
  <c r="H88" i="141" s="1"/>
  <c r="H180" i="141"/>
  <c r="H146" i="141"/>
  <c r="H112" i="141"/>
  <c r="H196" i="141"/>
  <c r="H162" i="141"/>
  <c r="H128" i="141"/>
  <c r="H54" i="141"/>
  <c r="H111" i="141"/>
  <c r="H145" i="141"/>
  <c r="H179" i="141"/>
  <c r="G100" i="102"/>
  <c r="G46" i="95"/>
  <c r="G71" i="95" s="1"/>
  <c r="H122" i="144"/>
  <c r="H223" i="144"/>
  <c r="H247" i="144"/>
  <c r="H257" i="144" s="1"/>
  <c r="H258" i="144" s="1"/>
  <c r="M73" i="218"/>
  <c r="E240" i="211"/>
  <c r="H281" i="144"/>
  <c r="H26" i="133" s="1"/>
  <c r="H239" i="144"/>
  <c r="H240" i="144" s="1"/>
  <c r="H263" i="144"/>
  <c r="H273" i="144" s="1"/>
  <c r="H274" i="144" s="1"/>
  <c r="H239" i="142"/>
  <c r="H240" i="142" s="1"/>
  <c r="H273" i="142"/>
  <c r="H274" i="142" s="1"/>
  <c r="H122" i="142"/>
  <c r="H281" i="142"/>
  <c r="H23" i="133" s="1"/>
  <c r="H156" i="142"/>
  <c r="H223" i="142"/>
  <c r="H247" i="142"/>
  <c r="H257" i="142" s="1"/>
  <c r="H258" i="142" s="1"/>
  <c r="H115" i="138" l="1"/>
  <c r="H79" i="135"/>
  <c r="H171" i="141"/>
  <c r="H172" i="141" s="1"/>
  <c r="H84" i="137"/>
  <c r="H152" i="137" s="1"/>
  <c r="H97" i="134"/>
  <c r="H165" i="134" s="1"/>
  <c r="H183" i="138"/>
  <c r="H188" i="138"/>
  <c r="H154" i="138"/>
  <c r="H83" i="135"/>
  <c r="H151" i="135" s="1"/>
  <c r="H81" i="134"/>
  <c r="H149" i="134" s="1"/>
  <c r="H86" i="139"/>
  <c r="H188" i="139" s="1"/>
  <c r="H81" i="139"/>
  <c r="H115" i="139" s="1"/>
  <c r="H99" i="136"/>
  <c r="H167" i="136" s="1"/>
  <c r="H98" i="139"/>
  <c r="H166" i="139" s="1"/>
  <c r="H99" i="135"/>
  <c r="H133" i="135" s="1"/>
  <c r="H171" i="148"/>
  <c r="H172" i="148" s="1"/>
  <c r="H96" i="139"/>
  <c r="H130" i="139" s="1"/>
  <c r="H86" i="135"/>
  <c r="H154" i="135" s="1"/>
  <c r="H204" i="138"/>
  <c r="H273" i="145"/>
  <c r="H274" i="145" s="1"/>
  <c r="H101" i="137"/>
  <c r="H169" i="137" s="1"/>
  <c r="H136" i="138"/>
  <c r="H96" i="135"/>
  <c r="H130" i="135" s="1"/>
  <c r="H81" i="136"/>
  <c r="H149" i="136" s="1"/>
  <c r="H79" i="137"/>
  <c r="H181" i="137" s="1"/>
  <c r="H79" i="136"/>
  <c r="H147" i="136" s="1"/>
  <c r="H99" i="137"/>
  <c r="H167" i="137" s="1"/>
  <c r="H95" i="137"/>
  <c r="H129" i="137" s="1"/>
  <c r="H83" i="137"/>
  <c r="H117" i="137" s="1"/>
  <c r="H80" i="135"/>
  <c r="H114" i="135" s="1"/>
  <c r="H81" i="137"/>
  <c r="H149" i="137" s="1"/>
  <c r="H85" i="134"/>
  <c r="H153" i="134" s="1"/>
  <c r="H84" i="134"/>
  <c r="H186" i="134" s="1"/>
  <c r="H85" i="137"/>
  <c r="H119" i="137" s="1"/>
  <c r="H82" i="134"/>
  <c r="H150" i="134" s="1"/>
  <c r="H102" i="134"/>
  <c r="H136" i="134" s="1"/>
  <c r="H97" i="137"/>
  <c r="H131" i="137" s="1"/>
  <c r="H98" i="134"/>
  <c r="H132" i="134" s="1"/>
  <c r="H81" i="135"/>
  <c r="H183" i="135" s="1"/>
  <c r="H95" i="135"/>
  <c r="H129" i="135" s="1"/>
  <c r="H97" i="136"/>
  <c r="H131" i="136" s="1"/>
  <c r="H80" i="134"/>
  <c r="H148" i="134" s="1"/>
  <c r="H101" i="135"/>
  <c r="H203" i="135" s="1"/>
  <c r="H95" i="136"/>
  <c r="H129" i="136" s="1"/>
  <c r="H181" i="138"/>
  <c r="H113" i="138"/>
  <c r="H147" i="138"/>
  <c r="H97" i="139"/>
  <c r="H101" i="139"/>
  <c r="H102" i="139"/>
  <c r="G313" i="139"/>
  <c r="G340" i="139"/>
  <c r="H80" i="139"/>
  <c r="H147" i="135"/>
  <c r="H181" i="135"/>
  <c r="H113" i="135"/>
  <c r="G329" i="135"/>
  <c r="G330" i="135" s="1"/>
  <c r="G356" i="135"/>
  <c r="H98" i="135"/>
  <c r="G329" i="136"/>
  <c r="G330" i="136" s="1"/>
  <c r="G356" i="136"/>
  <c r="H98" i="136"/>
  <c r="H96" i="136"/>
  <c r="H86" i="136"/>
  <c r="H319" i="147"/>
  <c r="H356" i="147" s="1"/>
  <c r="H331" i="147"/>
  <c r="H307" i="147"/>
  <c r="H344" i="147" s="1"/>
  <c r="I47" i="147" s="1"/>
  <c r="H321" i="147"/>
  <c r="H358" i="147" s="1"/>
  <c r="I61" i="147" s="1"/>
  <c r="H309" i="147"/>
  <c r="H346" i="147" s="1"/>
  <c r="I49" i="147" s="1"/>
  <c r="H328" i="147"/>
  <c r="H365" i="147" s="1"/>
  <c r="I68" i="147" s="1"/>
  <c r="H29" i="128"/>
  <c r="H79" i="128" s="1"/>
  <c r="F15" i="200" s="1"/>
  <c r="F44" i="200" s="1"/>
  <c r="F58" i="200" s="1"/>
  <c r="F99" i="200" s="1"/>
  <c r="H312" i="147"/>
  <c r="H349" i="147" s="1"/>
  <c r="I52" i="147" s="1"/>
  <c r="H326" i="147"/>
  <c r="H363" i="147" s="1"/>
  <c r="I66" i="147" s="1"/>
  <c r="H303" i="147"/>
  <c r="H340" i="147" s="1"/>
  <c r="H310" i="147"/>
  <c r="H347" i="147" s="1"/>
  <c r="I50" i="147" s="1"/>
  <c r="H305" i="147"/>
  <c r="H342" i="147" s="1"/>
  <c r="I45" i="147" s="1"/>
  <c r="H327" i="147"/>
  <c r="H364" i="147" s="1"/>
  <c r="I67" i="147" s="1"/>
  <c r="H308" i="147"/>
  <c r="H345" i="147" s="1"/>
  <c r="I48" i="147" s="1"/>
  <c r="H322" i="147"/>
  <c r="H359" i="147" s="1"/>
  <c r="I62" i="147" s="1"/>
  <c r="H329" i="147"/>
  <c r="H306" i="147"/>
  <c r="H343" i="147" s="1"/>
  <c r="I46" i="147" s="1"/>
  <c r="H324" i="147"/>
  <c r="H361" i="147" s="1"/>
  <c r="I64" i="147" s="1"/>
  <c r="H323" i="147"/>
  <c r="H360" i="147" s="1"/>
  <c r="I63" i="147" s="1"/>
  <c r="H304" i="147"/>
  <c r="H341" i="147" s="1"/>
  <c r="I44" i="147" s="1"/>
  <c r="H311" i="147"/>
  <c r="H348" i="147" s="1"/>
  <c r="I51" i="147" s="1"/>
  <c r="H325" i="147"/>
  <c r="H362" i="147" s="1"/>
  <c r="I65" i="147" s="1"/>
  <c r="I99" i="147" s="1"/>
  <c r="H313" i="147"/>
  <c r="H320" i="147"/>
  <c r="H357" i="147" s="1"/>
  <c r="I60" i="147" s="1"/>
  <c r="H186" i="138"/>
  <c r="H118" i="138"/>
  <c r="H152" i="138"/>
  <c r="H43" i="138"/>
  <c r="G350" i="138"/>
  <c r="H233" i="138"/>
  <c r="H267" i="138" s="1"/>
  <c r="H24" i="128"/>
  <c r="H74" i="128" s="1"/>
  <c r="F15" i="195" s="1"/>
  <c r="F44" i="195" s="1"/>
  <c r="F58" i="195" s="1"/>
  <c r="F99" i="195" s="1"/>
  <c r="H306" i="162"/>
  <c r="H343" i="162" s="1"/>
  <c r="I46" i="162" s="1"/>
  <c r="H327" i="162"/>
  <c r="H364" i="162" s="1"/>
  <c r="I67" i="162" s="1"/>
  <c r="H329" i="162"/>
  <c r="H303" i="162"/>
  <c r="H340" i="162" s="1"/>
  <c r="H324" i="162"/>
  <c r="H361" i="162" s="1"/>
  <c r="I64" i="162" s="1"/>
  <c r="H307" i="162"/>
  <c r="H344" i="162" s="1"/>
  <c r="I47" i="162" s="1"/>
  <c r="H328" i="162"/>
  <c r="H365" i="162" s="1"/>
  <c r="I68" i="162" s="1"/>
  <c r="H325" i="162"/>
  <c r="H362" i="162" s="1"/>
  <c r="I65" i="162" s="1"/>
  <c r="H313" i="162"/>
  <c r="H320" i="162"/>
  <c r="H357" i="162" s="1"/>
  <c r="I60" i="162" s="1"/>
  <c r="H322" i="162"/>
  <c r="H359" i="162" s="1"/>
  <c r="I62" i="162" s="1"/>
  <c r="H326" i="162"/>
  <c r="H363" i="162" s="1"/>
  <c r="I66" i="162" s="1"/>
  <c r="H331" i="162"/>
  <c r="H311" i="162"/>
  <c r="H348" i="162" s="1"/>
  <c r="I51" i="162" s="1"/>
  <c r="H308" i="162"/>
  <c r="H345" i="162" s="1"/>
  <c r="I48" i="162" s="1"/>
  <c r="H312" i="162"/>
  <c r="H349" i="162" s="1"/>
  <c r="I52" i="162" s="1"/>
  <c r="H319" i="162"/>
  <c r="H356" i="162" s="1"/>
  <c r="H304" i="162"/>
  <c r="H341" i="162" s="1"/>
  <c r="I44" i="162" s="1"/>
  <c r="H310" i="162"/>
  <c r="H347" i="162" s="1"/>
  <c r="I50" i="162" s="1"/>
  <c r="H305" i="162"/>
  <c r="H342" i="162" s="1"/>
  <c r="I45" i="162" s="1"/>
  <c r="H321" i="162"/>
  <c r="H358" i="162" s="1"/>
  <c r="I61" i="162" s="1"/>
  <c r="H309" i="162"/>
  <c r="H346" i="162" s="1"/>
  <c r="I49" i="162" s="1"/>
  <c r="H323" i="162"/>
  <c r="H360" i="162" s="1"/>
  <c r="I63" i="162" s="1"/>
  <c r="H82" i="137"/>
  <c r="H98" i="137"/>
  <c r="G356" i="137"/>
  <c r="G329" i="137"/>
  <c r="G330" i="137" s="1"/>
  <c r="H101" i="134"/>
  <c r="H86" i="134"/>
  <c r="H96" i="134"/>
  <c r="G340" i="134"/>
  <c r="G313" i="134"/>
  <c r="E20" i="206"/>
  <c r="F79" i="208" s="1"/>
  <c r="E107" i="191"/>
  <c r="E112" i="191" s="1"/>
  <c r="G283" i="86"/>
  <c r="G294" i="86"/>
  <c r="G15" i="130"/>
  <c r="H100" i="139"/>
  <c r="E105" i="192"/>
  <c r="E21" i="205" s="1"/>
  <c r="E106" i="192"/>
  <c r="E21" i="207" s="1"/>
  <c r="E22" i="209" s="1"/>
  <c r="E254" i="209" s="1"/>
  <c r="E23" i="210" s="1"/>
  <c r="E62" i="211" s="1"/>
  <c r="E262" i="211" s="1"/>
  <c r="E104" i="192"/>
  <c r="H84" i="135"/>
  <c r="H182" i="136"/>
  <c r="H148" i="136"/>
  <c r="H114" i="136"/>
  <c r="H85" i="136"/>
  <c r="H237" i="138"/>
  <c r="H271" i="138" s="1"/>
  <c r="H294" i="150"/>
  <c r="H32" i="130"/>
  <c r="H283" i="150"/>
  <c r="H371" i="151"/>
  <c r="H296" i="151"/>
  <c r="H198" i="138"/>
  <c r="H130" i="138"/>
  <c r="H164" i="138"/>
  <c r="H80" i="137"/>
  <c r="H102" i="137"/>
  <c r="H99" i="134"/>
  <c r="G356" i="134"/>
  <c r="G329" i="134"/>
  <c r="G330" i="134" s="1"/>
  <c r="H100" i="134"/>
  <c r="H231" i="138"/>
  <c r="H265" i="138" s="1"/>
  <c r="H85" i="139"/>
  <c r="H95" i="139"/>
  <c r="H147" i="139"/>
  <c r="H181" i="139"/>
  <c r="H113" i="139"/>
  <c r="G329" i="139"/>
  <c r="G330" i="139" s="1"/>
  <c r="G356" i="139"/>
  <c r="H85" i="135"/>
  <c r="G340" i="135"/>
  <c r="G313" i="135"/>
  <c r="H100" i="135"/>
  <c r="H82" i="135"/>
  <c r="H102" i="135"/>
  <c r="H84" i="136"/>
  <c r="H83" i="136"/>
  <c r="G313" i="136"/>
  <c r="G340" i="136"/>
  <c r="H82" i="136"/>
  <c r="H102" i="136"/>
  <c r="H168" i="138"/>
  <c r="H202" i="138"/>
  <c r="H134" i="138"/>
  <c r="H167" i="138"/>
  <c r="H201" i="138"/>
  <c r="H133" i="138"/>
  <c r="H371" i="143"/>
  <c r="H296" i="143"/>
  <c r="H96" i="137"/>
  <c r="G340" i="137"/>
  <c r="G313" i="137"/>
  <c r="H163" i="134"/>
  <c r="H197" i="134"/>
  <c r="H129" i="134"/>
  <c r="H79" i="134"/>
  <c r="H83" i="134"/>
  <c r="M67" i="218"/>
  <c r="E234" i="211"/>
  <c r="H185" i="138"/>
  <c r="H117" i="138"/>
  <c r="H151" i="138"/>
  <c r="H82" i="139"/>
  <c r="H99" i="139"/>
  <c r="H83" i="139"/>
  <c r="H84" i="139"/>
  <c r="E106" i="188"/>
  <c r="E17" i="207" s="1"/>
  <c r="E18" i="209" s="1"/>
  <c r="E250" i="209" s="1"/>
  <c r="E19" i="210" s="1"/>
  <c r="E58" i="211" s="1"/>
  <c r="E258" i="211" s="1"/>
  <c r="E105" i="188"/>
  <c r="E17" i="205" s="1"/>
  <c r="E104" i="188"/>
  <c r="H97" i="135"/>
  <c r="E106" i="189"/>
  <c r="E18" i="207" s="1"/>
  <c r="E105" i="189"/>
  <c r="E18" i="205" s="1"/>
  <c r="E104" i="189"/>
  <c r="H100" i="136"/>
  <c r="H101" i="136"/>
  <c r="H132" i="138"/>
  <c r="H166" i="138"/>
  <c r="H200" i="138"/>
  <c r="H321" i="146"/>
  <c r="H358" i="146" s="1"/>
  <c r="I61" i="146" s="1"/>
  <c r="H324" i="146"/>
  <c r="H361" i="146" s="1"/>
  <c r="I64" i="146" s="1"/>
  <c r="H305" i="146"/>
  <c r="H342" i="146" s="1"/>
  <c r="I45" i="146" s="1"/>
  <c r="H312" i="146"/>
  <c r="H349" i="146" s="1"/>
  <c r="I52" i="146" s="1"/>
  <c r="H322" i="146"/>
  <c r="H359" i="146" s="1"/>
  <c r="I62" i="146" s="1"/>
  <c r="H331" i="146"/>
  <c r="H28" i="128"/>
  <c r="H78" i="128" s="1"/>
  <c r="F15" i="199" s="1"/>
  <c r="F44" i="199" s="1"/>
  <c r="F58" i="199" s="1"/>
  <c r="F99" i="199" s="1"/>
  <c r="H310" i="146"/>
  <c r="H347" i="146" s="1"/>
  <c r="I50" i="146" s="1"/>
  <c r="H320" i="146"/>
  <c r="H357" i="146" s="1"/>
  <c r="I60" i="146" s="1"/>
  <c r="H327" i="146"/>
  <c r="H364" i="146" s="1"/>
  <c r="I67" i="146" s="1"/>
  <c r="H308" i="146"/>
  <c r="H345" i="146" s="1"/>
  <c r="I48" i="146" s="1"/>
  <c r="H311" i="146"/>
  <c r="H348" i="146" s="1"/>
  <c r="I51" i="146" s="1"/>
  <c r="I85" i="146" s="1"/>
  <c r="H329" i="146"/>
  <c r="H306" i="146"/>
  <c r="H343" i="146" s="1"/>
  <c r="I46" i="146" s="1"/>
  <c r="H313" i="146"/>
  <c r="H323" i="146"/>
  <c r="H360" i="146" s="1"/>
  <c r="I63" i="146" s="1"/>
  <c r="H304" i="146"/>
  <c r="H341" i="146" s="1"/>
  <c r="I44" i="146" s="1"/>
  <c r="H307" i="146"/>
  <c r="H344" i="146" s="1"/>
  <c r="I47" i="146" s="1"/>
  <c r="H325" i="146"/>
  <c r="H362" i="146" s="1"/>
  <c r="I65" i="146" s="1"/>
  <c r="H328" i="146"/>
  <c r="H365" i="146" s="1"/>
  <c r="I68" i="146" s="1"/>
  <c r="H309" i="146"/>
  <c r="H346" i="146" s="1"/>
  <c r="I49" i="146" s="1"/>
  <c r="H319" i="146"/>
  <c r="H356" i="146" s="1"/>
  <c r="H326" i="146"/>
  <c r="H363" i="146" s="1"/>
  <c r="I66" i="146" s="1"/>
  <c r="H303" i="146"/>
  <c r="H340" i="146" s="1"/>
  <c r="G314" i="138"/>
  <c r="G332" i="138"/>
  <c r="G333" i="138" s="1"/>
  <c r="G366" i="138"/>
  <c r="H59" i="138"/>
  <c r="H86" i="137"/>
  <c r="E105" i="190"/>
  <c r="E19" i="205" s="1"/>
  <c r="E106" i="190"/>
  <c r="E19" i="207" s="1"/>
  <c r="E20" i="209" s="1"/>
  <c r="E252" i="209" s="1"/>
  <c r="E21" i="210" s="1"/>
  <c r="E60" i="211" s="1"/>
  <c r="E260" i="211" s="1"/>
  <c r="E104" i="190"/>
  <c r="H100" i="137"/>
  <c r="E104" i="187"/>
  <c r="E106" i="187"/>
  <c r="E16" i="207" s="1"/>
  <c r="E105" i="187"/>
  <c r="E16" i="205" s="1"/>
  <c r="H148" i="138"/>
  <c r="H182" i="138"/>
  <c r="H114" i="138"/>
  <c r="H187" i="138"/>
  <c r="H119" i="138"/>
  <c r="H153" i="138"/>
  <c r="H150" i="138"/>
  <c r="H184" i="138"/>
  <c r="H116" i="138"/>
  <c r="H224" i="149"/>
  <c r="H279" i="149"/>
  <c r="H155" i="148"/>
  <c r="H189" i="148"/>
  <c r="H190" i="148" s="1"/>
  <c r="H280" i="145"/>
  <c r="H27" i="131" s="1"/>
  <c r="H229" i="148"/>
  <c r="H263" i="148" s="1"/>
  <c r="H137" i="148"/>
  <c r="H138" i="148" s="1"/>
  <c r="H239" i="145"/>
  <c r="H240" i="145" s="1"/>
  <c r="H223" i="145"/>
  <c r="H247" i="145"/>
  <c r="H257" i="145" s="1"/>
  <c r="H258" i="145" s="1"/>
  <c r="H281" i="145"/>
  <c r="H27" i="133" s="1"/>
  <c r="H214" i="148"/>
  <c r="H248" i="148" s="1"/>
  <c r="H205" i="148"/>
  <c r="H206" i="148" s="1"/>
  <c r="H230" i="148"/>
  <c r="H264" i="148" s="1"/>
  <c r="H213" i="148"/>
  <c r="H121" i="148"/>
  <c r="H282" i="145"/>
  <c r="H27" i="132" s="1"/>
  <c r="H137" i="141"/>
  <c r="H138" i="141" s="1"/>
  <c r="H214" i="141"/>
  <c r="H248" i="141" s="1"/>
  <c r="H213" i="141"/>
  <c r="H121" i="141"/>
  <c r="H155" i="141"/>
  <c r="H280" i="141" s="1"/>
  <c r="H22" i="131" s="1"/>
  <c r="H189" i="141"/>
  <c r="H190" i="141" s="1"/>
  <c r="H205" i="141"/>
  <c r="H206" i="141" s="1"/>
  <c r="H229" i="141"/>
  <c r="H279" i="142"/>
  <c r="H283" i="142" s="1"/>
  <c r="H230" i="141"/>
  <c r="H264" i="141" s="1"/>
  <c r="H224" i="142"/>
  <c r="H224" i="144"/>
  <c r="H279" i="144"/>
  <c r="H217" i="138" l="1"/>
  <c r="H251" i="138" s="1"/>
  <c r="H186" i="137"/>
  <c r="I101" i="147"/>
  <c r="I169" i="147" s="1"/>
  <c r="H118" i="137"/>
  <c r="H131" i="134"/>
  <c r="H199" i="134"/>
  <c r="I96" i="146"/>
  <c r="I130" i="146" s="1"/>
  <c r="H115" i="134"/>
  <c r="H183" i="134"/>
  <c r="I97" i="147"/>
  <c r="I131" i="147" s="1"/>
  <c r="H185" i="135"/>
  <c r="I81" i="146"/>
  <c r="I149" i="146" s="1"/>
  <c r="H154" i="139"/>
  <c r="H222" i="138"/>
  <c r="H256" i="138" s="1"/>
  <c r="H198" i="139"/>
  <c r="H203" i="137"/>
  <c r="H135" i="137"/>
  <c r="H113" i="137"/>
  <c r="H117" i="135"/>
  <c r="H133" i="136"/>
  <c r="H164" i="139"/>
  <c r="H147" i="137"/>
  <c r="H120" i="139"/>
  <c r="H280" i="148"/>
  <c r="H30" i="131" s="1"/>
  <c r="H149" i="139"/>
  <c r="H183" i="139"/>
  <c r="H201" i="136"/>
  <c r="H200" i="139"/>
  <c r="H153" i="137"/>
  <c r="H120" i="135"/>
  <c r="H188" i="135"/>
  <c r="H182" i="135"/>
  <c r="H132" i="139"/>
  <c r="H113" i="136"/>
  <c r="H201" i="135"/>
  <c r="H167" i="135"/>
  <c r="H115" i="137"/>
  <c r="H169" i="135"/>
  <c r="H133" i="137"/>
  <c r="H116" i="134"/>
  <c r="H198" i="135"/>
  <c r="H115" i="135"/>
  <c r="H164" i="135"/>
  <c r="H201" i="137"/>
  <c r="H163" i="135"/>
  <c r="H238" i="138"/>
  <c r="H272" i="138" s="1"/>
  <c r="H119" i="134"/>
  <c r="H163" i="136"/>
  <c r="H197" i="137"/>
  <c r="H183" i="136"/>
  <c r="H184" i="134"/>
  <c r="H183" i="137"/>
  <c r="H115" i="136"/>
  <c r="H135" i="135"/>
  <c r="H197" i="136"/>
  <c r="H170" i="134"/>
  <c r="H197" i="135"/>
  <c r="H231" i="135" s="1"/>
  <c r="H265" i="135" s="1"/>
  <c r="H114" i="134"/>
  <c r="H166" i="134"/>
  <c r="H181" i="136"/>
  <c r="I100" i="146"/>
  <c r="I168" i="146" s="1"/>
  <c r="I85" i="147"/>
  <c r="I187" i="147" s="1"/>
  <c r="H151" i="137"/>
  <c r="H204" i="134"/>
  <c r="H187" i="134"/>
  <c r="I80" i="146"/>
  <c r="I182" i="146" s="1"/>
  <c r="H163" i="137"/>
  <c r="H152" i="134"/>
  <c r="I83" i="146"/>
  <c r="I185" i="146" s="1"/>
  <c r="H118" i="134"/>
  <c r="H200" i="134"/>
  <c r="H234" i="134" s="1"/>
  <c r="H268" i="134" s="1"/>
  <c r="H182" i="134"/>
  <c r="H187" i="137"/>
  <c r="H221" i="137" s="1"/>
  <c r="H255" i="137" s="1"/>
  <c r="H148" i="135"/>
  <c r="I102" i="146"/>
  <c r="I136" i="146" s="1"/>
  <c r="I97" i="146"/>
  <c r="I165" i="146" s="1"/>
  <c r="I84" i="146"/>
  <c r="I152" i="146" s="1"/>
  <c r="H234" i="138"/>
  <c r="H268" i="138" s="1"/>
  <c r="H185" i="137"/>
  <c r="H235" i="138"/>
  <c r="H269" i="138" s="1"/>
  <c r="H199" i="136"/>
  <c r="H165" i="137"/>
  <c r="G21" i="102"/>
  <c r="H199" i="137"/>
  <c r="I96" i="147"/>
  <c r="I164" i="147" s="1"/>
  <c r="H149" i="135"/>
  <c r="H219" i="135"/>
  <c r="H253" i="135" s="1"/>
  <c r="H282" i="148"/>
  <c r="H30" i="132" s="1"/>
  <c r="I82" i="147"/>
  <c r="I184" i="147" s="1"/>
  <c r="H218" i="138"/>
  <c r="H252" i="138" s="1"/>
  <c r="H221" i="138"/>
  <c r="H255" i="138" s="1"/>
  <c r="H165" i="136"/>
  <c r="I95" i="162"/>
  <c r="I163" i="162" s="1"/>
  <c r="I86" i="147"/>
  <c r="I188" i="147" s="1"/>
  <c r="I101" i="146"/>
  <c r="I203" i="146" s="1"/>
  <c r="I86" i="162"/>
  <c r="I154" i="162" s="1"/>
  <c r="I84" i="147"/>
  <c r="I118" i="147" s="1"/>
  <c r="H216" i="138"/>
  <c r="H250" i="138" s="1"/>
  <c r="I84" i="162"/>
  <c r="I186" i="162" s="1"/>
  <c r="I82" i="162"/>
  <c r="I116" i="162" s="1"/>
  <c r="I96" i="162"/>
  <c r="I164" i="162" s="1"/>
  <c r="I102" i="162"/>
  <c r="I170" i="162" s="1"/>
  <c r="H220" i="138"/>
  <c r="H254" i="138" s="1"/>
  <c r="I98" i="147"/>
  <c r="I166" i="147" s="1"/>
  <c r="I102" i="147"/>
  <c r="I204" i="147" s="1"/>
  <c r="E16" i="206"/>
  <c r="G17" i="102" s="1"/>
  <c r="G24" i="287" s="1"/>
  <c r="L24" i="287" s="1"/>
  <c r="E107" i="187"/>
  <c r="E112" i="187" s="1"/>
  <c r="M66" i="218"/>
  <c r="E233" i="211"/>
  <c r="H330" i="146"/>
  <c r="I95" i="146"/>
  <c r="H135" i="136"/>
  <c r="H169" i="136"/>
  <c r="H203" i="136"/>
  <c r="E19" i="209"/>
  <c r="E251" i="209" s="1"/>
  <c r="E20" i="210" s="1"/>
  <c r="E59" i="211" s="1"/>
  <c r="E259" i="211" s="1"/>
  <c r="M64" i="218"/>
  <c r="E231" i="211"/>
  <c r="H117" i="139"/>
  <c r="H151" i="139"/>
  <c r="H185" i="139"/>
  <c r="H147" i="134"/>
  <c r="H113" i="134"/>
  <c r="H181" i="134"/>
  <c r="G314" i="137"/>
  <c r="G332" i="137"/>
  <c r="G333" i="137" s="1"/>
  <c r="H319" i="143"/>
  <c r="H356" i="143" s="1"/>
  <c r="H324" i="143"/>
  <c r="H361" i="143" s="1"/>
  <c r="I64" i="143" s="1"/>
  <c r="H25" i="128"/>
  <c r="H75" i="128" s="1"/>
  <c r="F15" i="196" s="1"/>
  <c r="F44" i="196" s="1"/>
  <c r="F58" i="196" s="1"/>
  <c r="F99" i="196" s="1"/>
  <c r="H312" i="143"/>
  <c r="H349" i="143" s="1"/>
  <c r="I52" i="143" s="1"/>
  <c r="H326" i="143"/>
  <c r="H363" i="143" s="1"/>
  <c r="I66" i="143" s="1"/>
  <c r="H303" i="143"/>
  <c r="H340" i="143" s="1"/>
  <c r="H310" i="143"/>
  <c r="H347" i="143" s="1"/>
  <c r="I50" i="143" s="1"/>
  <c r="H320" i="143"/>
  <c r="H357" i="143" s="1"/>
  <c r="I60" i="143" s="1"/>
  <c r="H327" i="143"/>
  <c r="H364" i="143" s="1"/>
  <c r="I67" i="143" s="1"/>
  <c r="H322" i="143"/>
  <c r="H359" i="143" s="1"/>
  <c r="I62" i="143" s="1"/>
  <c r="H329" i="143"/>
  <c r="H313" i="143"/>
  <c r="H308" i="143"/>
  <c r="H345" i="143" s="1"/>
  <c r="I48" i="143" s="1"/>
  <c r="H306" i="143"/>
  <c r="H343" i="143" s="1"/>
  <c r="I46" i="143" s="1"/>
  <c r="H323" i="143"/>
  <c r="H360" i="143" s="1"/>
  <c r="I63" i="143" s="1"/>
  <c r="H304" i="143"/>
  <c r="H341" i="143" s="1"/>
  <c r="I44" i="143" s="1"/>
  <c r="H311" i="143"/>
  <c r="H348" i="143" s="1"/>
  <c r="I51" i="143" s="1"/>
  <c r="H325" i="143"/>
  <c r="H362" i="143" s="1"/>
  <c r="I65" i="143" s="1"/>
  <c r="I99" i="143" s="1"/>
  <c r="H328" i="143"/>
  <c r="H365" i="143" s="1"/>
  <c r="I68" i="143" s="1"/>
  <c r="H309" i="143"/>
  <c r="H346" i="143" s="1"/>
  <c r="I49" i="143" s="1"/>
  <c r="H331" i="143"/>
  <c r="H307" i="143"/>
  <c r="H344" i="143" s="1"/>
  <c r="I47" i="143" s="1"/>
  <c r="I81" i="143" s="1"/>
  <c r="H321" i="143"/>
  <c r="H358" i="143" s="1"/>
  <c r="I61" i="143" s="1"/>
  <c r="H305" i="143"/>
  <c r="H342" i="143" s="1"/>
  <c r="I45" i="143" s="1"/>
  <c r="I79" i="143" s="1"/>
  <c r="H170" i="136"/>
  <c r="H136" i="136"/>
  <c r="H204" i="136"/>
  <c r="H185" i="136"/>
  <c r="H117" i="136"/>
  <c r="H151" i="136"/>
  <c r="H184" i="135"/>
  <c r="H116" i="135"/>
  <c r="H150" i="135"/>
  <c r="H202" i="134"/>
  <c r="H134" i="134"/>
  <c r="H168" i="134"/>
  <c r="H327" i="151"/>
  <c r="H364" i="151" s="1"/>
  <c r="I67" i="151" s="1"/>
  <c r="H322" i="151"/>
  <c r="H359" i="151" s="1"/>
  <c r="I62" i="151" s="1"/>
  <c r="H321" i="151"/>
  <c r="H358" i="151" s="1"/>
  <c r="I61" i="151" s="1"/>
  <c r="H323" i="151"/>
  <c r="H360" i="151" s="1"/>
  <c r="I63" i="151" s="1"/>
  <c r="H304" i="151"/>
  <c r="H341" i="151" s="1"/>
  <c r="I44" i="151" s="1"/>
  <c r="H311" i="151"/>
  <c r="H348" i="151" s="1"/>
  <c r="I51" i="151" s="1"/>
  <c r="H328" i="151"/>
  <c r="H365" i="151" s="1"/>
  <c r="I68" i="151" s="1"/>
  <c r="H320" i="151"/>
  <c r="H357" i="151" s="1"/>
  <c r="I60" i="151" s="1"/>
  <c r="H306" i="151"/>
  <c r="H343" i="151" s="1"/>
  <c r="I46" i="151" s="1"/>
  <c r="H319" i="151"/>
  <c r="H356" i="151" s="1"/>
  <c r="H331" i="151"/>
  <c r="H325" i="151"/>
  <c r="H362" i="151" s="1"/>
  <c r="I65" i="151" s="1"/>
  <c r="H313" i="151"/>
  <c r="H307" i="151"/>
  <c r="H344" i="151" s="1"/>
  <c r="I47" i="151" s="1"/>
  <c r="H305" i="151"/>
  <c r="H342" i="151" s="1"/>
  <c r="I45" i="151" s="1"/>
  <c r="H312" i="151"/>
  <c r="H349" i="151" s="1"/>
  <c r="I52" i="151" s="1"/>
  <c r="H326" i="151"/>
  <c r="H363" i="151" s="1"/>
  <c r="I66" i="151" s="1"/>
  <c r="H34" i="128"/>
  <c r="H84" i="128" s="1"/>
  <c r="F15" i="204" s="1"/>
  <c r="F44" i="204" s="1"/>
  <c r="F58" i="204" s="1"/>
  <c r="F99" i="204" s="1"/>
  <c r="H324" i="151"/>
  <c r="H361" i="151" s="1"/>
  <c r="I64" i="151" s="1"/>
  <c r="H310" i="151"/>
  <c r="H347" i="151" s="1"/>
  <c r="I50" i="151" s="1"/>
  <c r="H303" i="151"/>
  <c r="H340" i="151" s="1"/>
  <c r="H308" i="151"/>
  <c r="H345" i="151" s="1"/>
  <c r="I48" i="151" s="1"/>
  <c r="I82" i="151" s="1"/>
  <c r="H329" i="151"/>
  <c r="H309" i="151"/>
  <c r="H346" i="151" s="1"/>
  <c r="I49" i="151" s="1"/>
  <c r="H296" i="150"/>
  <c r="H371" i="150"/>
  <c r="H187" i="136"/>
  <c r="H153" i="136"/>
  <c r="H119" i="136"/>
  <c r="H202" i="139"/>
  <c r="H168" i="139"/>
  <c r="H134" i="139"/>
  <c r="H43" i="134"/>
  <c r="G350" i="134"/>
  <c r="H59" i="137"/>
  <c r="G366" i="137"/>
  <c r="I83" i="162"/>
  <c r="I85" i="162"/>
  <c r="I81" i="162"/>
  <c r="H53" i="138"/>
  <c r="G368" i="138"/>
  <c r="G370" i="138" s="1"/>
  <c r="G351" i="138"/>
  <c r="I80" i="147"/>
  <c r="I100" i="147"/>
  <c r="I83" i="147"/>
  <c r="H366" i="147"/>
  <c r="I59" i="147"/>
  <c r="I93" i="147" s="1"/>
  <c r="H166" i="136"/>
  <c r="H132" i="136"/>
  <c r="H200" i="136"/>
  <c r="H215" i="135"/>
  <c r="H249" i="135" s="1"/>
  <c r="H43" i="139"/>
  <c r="G350" i="139"/>
  <c r="H199" i="139"/>
  <c r="H131" i="139"/>
  <c r="H165" i="139"/>
  <c r="H93" i="138"/>
  <c r="H94" i="138"/>
  <c r="H350" i="146"/>
  <c r="I43" i="146"/>
  <c r="I77" i="146" s="1"/>
  <c r="I119" i="146"/>
  <c r="I153" i="146"/>
  <c r="I187" i="146"/>
  <c r="I86" i="146"/>
  <c r="H168" i="136"/>
  <c r="H202" i="136"/>
  <c r="H134" i="136"/>
  <c r="H199" i="135"/>
  <c r="H131" i="135"/>
  <c r="H165" i="135"/>
  <c r="H133" i="139"/>
  <c r="H167" i="139"/>
  <c r="H201" i="139"/>
  <c r="H184" i="139"/>
  <c r="H116" i="139"/>
  <c r="H150" i="139"/>
  <c r="G350" i="137"/>
  <c r="H43" i="137"/>
  <c r="H150" i="136"/>
  <c r="H116" i="136"/>
  <c r="H184" i="136"/>
  <c r="H152" i="136"/>
  <c r="H118" i="136"/>
  <c r="H186" i="136"/>
  <c r="H202" i="135"/>
  <c r="H168" i="135"/>
  <c r="H134" i="135"/>
  <c r="G314" i="135"/>
  <c r="G332" i="135"/>
  <c r="G333" i="135" s="1"/>
  <c r="G366" i="139"/>
  <c r="H59" i="139"/>
  <c r="H216" i="136"/>
  <c r="H250" i="136" s="1"/>
  <c r="E21" i="206"/>
  <c r="F80" i="208" s="1"/>
  <c r="E107" i="192"/>
  <c r="E112" i="192" s="1"/>
  <c r="G296" i="86"/>
  <c r="G371" i="86"/>
  <c r="G331" i="86"/>
  <c r="E113" i="191"/>
  <c r="E114" i="191"/>
  <c r="E116" i="191" s="1"/>
  <c r="H198" i="134"/>
  <c r="H130" i="134"/>
  <c r="H164" i="134"/>
  <c r="H200" i="137"/>
  <c r="H132" i="137"/>
  <c r="H166" i="137"/>
  <c r="I59" i="162"/>
  <c r="I93" i="162" s="1"/>
  <c r="H366" i="162"/>
  <c r="H332" i="162"/>
  <c r="H333" i="162" s="1"/>
  <c r="H314" i="162"/>
  <c r="H77" i="138"/>
  <c r="H78" i="138"/>
  <c r="H330" i="147"/>
  <c r="I79" i="147"/>
  <c r="I95" i="147"/>
  <c r="H154" i="136"/>
  <c r="H120" i="136"/>
  <c r="H188" i="136"/>
  <c r="G366" i="136"/>
  <c r="H59" i="136"/>
  <c r="G314" i="139"/>
  <c r="G332" i="139"/>
  <c r="G333" i="139" s="1"/>
  <c r="H168" i="137"/>
  <c r="H134" i="137"/>
  <c r="H202" i="137"/>
  <c r="H188" i="137"/>
  <c r="H120" i="137"/>
  <c r="H154" i="137"/>
  <c r="G367" i="138"/>
  <c r="H69" i="138"/>
  <c r="H70" i="138" s="1"/>
  <c r="I99" i="146"/>
  <c r="H314" i="146"/>
  <c r="H332" i="146"/>
  <c r="H333" i="146" s="1"/>
  <c r="I82" i="146"/>
  <c r="F105" i="199"/>
  <c r="F106" i="199"/>
  <c r="F150" i="199" s="1"/>
  <c r="F104" i="199"/>
  <c r="I79" i="146"/>
  <c r="E18" i="206"/>
  <c r="F77" i="208" s="1"/>
  <c r="E107" i="189"/>
  <c r="E112" i="189" s="1"/>
  <c r="E17" i="206"/>
  <c r="F76" i="208" s="1"/>
  <c r="E107" i="188"/>
  <c r="E112" i="188" s="1"/>
  <c r="H219" i="138"/>
  <c r="H253" i="138" s="1"/>
  <c r="H231" i="134"/>
  <c r="H265" i="134" s="1"/>
  <c r="H164" i="137"/>
  <c r="H130" i="137"/>
  <c r="H198" i="137"/>
  <c r="H236" i="138"/>
  <c r="H270" i="138" s="1"/>
  <c r="G350" i="136"/>
  <c r="H43" i="136"/>
  <c r="G350" i="135"/>
  <c r="H43" i="135"/>
  <c r="H197" i="139"/>
  <c r="H163" i="139"/>
  <c r="H129" i="139"/>
  <c r="G366" i="134"/>
  <c r="H59" i="134"/>
  <c r="H204" i="137"/>
  <c r="H170" i="137"/>
  <c r="H136" i="137"/>
  <c r="H152" i="135"/>
  <c r="H186" i="135"/>
  <c r="H118" i="135"/>
  <c r="E235" i="211"/>
  <c r="M68" i="218"/>
  <c r="H154" i="134"/>
  <c r="H120" i="134"/>
  <c r="H188" i="134"/>
  <c r="I80" i="162"/>
  <c r="I79" i="162"/>
  <c r="I101" i="162"/>
  <c r="I100" i="162"/>
  <c r="I99" i="162"/>
  <c r="I43" i="162"/>
  <c r="I77" i="162" s="1"/>
  <c r="H350" i="162"/>
  <c r="F105" i="195"/>
  <c r="F24" i="205" s="1"/>
  <c r="F106" i="195"/>
  <c r="F24" i="207" s="1"/>
  <c r="F25" i="209" s="1"/>
  <c r="F257" i="209" s="1"/>
  <c r="F26" i="210" s="1"/>
  <c r="F65" i="211" s="1"/>
  <c r="F265" i="211" s="1"/>
  <c r="F104" i="195"/>
  <c r="H314" i="147"/>
  <c r="H332" i="147"/>
  <c r="H333" i="147" s="1"/>
  <c r="F106" i="200"/>
  <c r="F29" i="207" s="1"/>
  <c r="F105" i="200"/>
  <c r="F29" i="205" s="1"/>
  <c r="F104" i="200"/>
  <c r="I81" i="147"/>
  <c r="G366" i="135"/>
  <c r="H59" i="135"/>
  <c r="H170" i="139"/>
  <c r="H204" i="139"/>
  <c r="H136" i="139"/>
  <c r="H215" i="138"/>
  <c r="H249" i="138" s="1"/>
  <c r="H294" i="149"/>
  <c r="H283" i="149"/>
  <c r="H31" i="130"/>
  <c r="E17" i="209"/>
  <c r="E249" i="209" s="1"/>
  <c r="E18" i="210" s="1"/>
  <c r="E57" i="211" s="1"/>
  <c r="E257" i="211" s="1"/>
  <c r="E19" i="206"/>
  <c r="F78" i="208" s="1"/>
  <c r="E107" i="190"/>
  <c r="E112" i="190" s="1"/>
  <c r="I59" i="146"/>
  <c r="I93" i="146" s="1"/>
  <c r="H366" i="146"/>
  <c r="I98" i="146"/>
  <c r="H152" i="139"/>
  <c r="H186" i="139"/>
  <c r="H118" i="139"/>
  <c r="H117" i="134"/>
  <c r="H185" i="134"/>
  <c r="H151" i="134"/>
  <c r="G314" i="136"/>
  <c r="G332" i="136"/>
  <c r="G333" i="136" s="1"/>
  <c r="H136" i="135"/>
  <c r="H204" i="135"/>
  <c r="H170" i="135"/>
  <c r="H119" i="135"/>
  <c r="H153" i="135"/>
  <c r="H187" i="135"/>
  <c r="H215" i="139"/>
  <c r="H249" i="139" s="1"/>
  <c r="H187" i="139"/>
  <c r="H153" i="139"/>
  <c r="H119" i="139"/>
  <c r="H167" i="134"/>
  <c r="H201" i="134"/>
  <c r="H133" i="134"/>
  <c r="H148" i="137"/>
  <c r="H182" i="137"/>
  <c r="H114" i="137"/>
  <c r="H232" i="138"/>
  <c r="H266" i="138" s="1"/>
  <c r="G332" i="134"/>
  <c r="G333" i="134" s="1"/>
  <c r="G314" i="134"/>
  <c r="H135" i="134"/>
  <c r="H169" i="134"/>
  <c r="H203" i="134"/>
  <c r="H150" i="137"/>
  <c r="H184" i="137"/>
  <c r="H116" i="137"/>
  <c r="I98" i="162"/>
  <c r="I97" i="162"/>
  <c r="H330" i="162"/>
  <c r="I201" i="147"/>
  <c r="I167" i="147"/>
  <c r="I133" i="147"/>
  <c r="H350" i="147"/>
  <c r="I43" i="147"/>
  <c r="I77" i="147" s="1"/>
  <c r="H164" i="136"/>
  <c r="H130" i="136"/>
  <c r="H198" i="136"/>
  <c r="H166" i="135"/>
  <c r="H200" i="135"/>
  <c r="H132" i="135"/>
  <c r="H148" i="139"/>
  <c r="H182" i="139"/>
  <c r="H114" i="139"/>
  <c r="H203" i="139"/>
  <c r="H135" i="139"/>
  <c r="H169" i="139"/>
  <c r="H156" i="148"/>
  <c r="H282" i="141"/>
  <c r="H22" i="132" s="1"/>
  <c r="H273" i="148"/>
  <c r="H274" i="148" s="1"/>
  <c r="H279" i="145"/>
  <c r="H283" i="145" s="1"/>
  <c r="H122" i="148"/>
  <c r="H239" i="148"/>
  <c r="H240" i="148" s="1"/>
  <c r="H224" i="145"/>
  <c r="H223" i="148"/>
  <c r="H247" i="148"/>
  <c r="H257" i="148" s="1"/>
  <c r="H258" i="148" s="1"/>
  <c r="H281" i="148"/>
  <c r="H30" i="133" s="1"/>
  <c r="H156" i="141"/>
  <c r="H294" i="142"/>
  <c r="H371" i="142" s="1"/>
  <c r="H23" i="130"/>
  <c r="H281" i="141"/>
  <c r="H22" i="133" s="1"/>
  <c r="H122" i="141"/>
  <c r="H239" i="141"/>
  <c r="H240" i="141" s="1"/>
  <c r="H263" i="141"/>
  <c r="H273" i="141" s="1"/>
  <c r="H274" i="141" s="1"/>
  <c r="H223" i="141"/>
  <c r="H224" i="141" s="1"/>
  <c r="H247" i="141"/>
  <c r="H257" i="141" s="1"/>
  <c r="H258" i="141" s="1"/>
  <c r="H26" i="130"/>
  <c r="H283" i="144"/>
  <c r="H294" i="144"/>
  <c r="H220" i="137" l="1"/>
  <c r="H254" i="137" s="1"/>
  <c r="I135" i="147"/>
  <c r="I203" i="147"/>
  <c r="H233" i="134"/>
  <c r="H267" i="134" s="1"/>
  <c r="I164" i="146"/>
  <c r="I198" i="146"/>
  <c r="H217" i="134"/>
  <c r="H251" i="134" s="1"/>
  <c r="I199" i="147"/>
  <c r="I165" i="147"/>
  <c r="I115" i="146"/>
  <c r="I183" i="146"/>
  <c r="H237" i="137"/>
  <c r="H271" i="137" s="1"/>
  <c r="G94" i="102"/>
  <c r="G28" i="287"/>
  <c r="L28" i="287" s="1"/>
  <c r="H222" i="139"/>
  <c r="H256" i="139" s="1"/>
  <c r="H232" i="139"/>
  <c r="H266" i="139" s="1"/>
  <c r="H217" i="139"/>
  <c r="H251" i="139" s="1"/>
  <c r="H215" i="137"/>
  <c r="H249" i="137" s="1"/>
  <c r="H235" i="136"/>
  <c r="H269" i="136" s="1"/>
  <c r="I101" i="143"/>
  <c r="I203" i="143" s="1"/>
  <c r="H216" i="135"/>
  <c r="H250" i="135" s="1"/>
  <c r="H237" i="135"/>
  <c r="H271" i="135" s="1"/>
  <c r="H234" i="139"/>
  <c r="H268" i="139" s="1"/>
  <c r="H235" i="137"/>
  <c r="H269" i="137" s="1"/>
  <c r="H235" i="135"/>
  <c r="H269" i="135" s="1"/>
  <c r="H232" i="135"/>
  <c r="H266" i="135" s="1"/>
  <c r="H217" i="137"/>
  <c r="H251" i="137" s="1"/>
  <c r="H222" i="135"/>
  <c r="H256" i="135" s="1"/>
  <c r="I116" i="147"/>
  <c r="H215" i="136"/>
  <c r="H249" i="136" s="1"/>
  <c r="I154" i="147"/>
  <c r="I184" i="162"/>
  <c r="I152" i="147"/>
  <c r="I119" i="147"/>
  <c r="H218" i="134"/>
  <c r="H252" i="134" s="1"/>
  <c r="I150" i="162"/>
  <c r="I130" i="147"/>
  <c r="I153" i="147"/>
  <c r="I132" i="147"/>
  <c r="H216" i="134"/>
  <c r="H250" i="134" s="1"/>
  <c r="I200" i="147"/>
  <c r="I94" i="147"/>
  <c r="I196" i="147" s="1"/>
  <c r="H217" i="135"/>
  <c r="H251" i="135" s="1"/>
  <c r="H219" i="137"/>
  <c r="H253" i="137" s="1"/>
  <c r="H231" i="136"/>
  <c r="H265" i="136" s="1"/>
  <c r="H233" i="137"/>
  <c r="H267" i="137" s="1"/>
  <c r="H221" i="134"/>
  <c r="H255" i="134" s="1"/>
  <c r="H238" i="134"/>
  <c r="H272" i="134" s="1"/>
  <c r="H217" i="136"/>
  <c r="H251" i="136" s="1"/>
  <c r="H231" i="137"/>
  <c r="H265" i="137" s="1"/>
  <c r="I136" i="162"/>
  <c r="I204" i="162"/>
  <c r="G18" i="102"/>
  <c r="I120" i="162"/>
  <c r="I134" i="146"/>
  <c r="I151" i="146"/>
  <c r="I202" i="146"/>
  <c r="I118" i="146"/>
  <c r="I117" i="146"/>
  <c r="F75" i="208"/>
  <c r="I129" i="162"/>
  <c r="I100" i="151"/>
  <c r="I168" i="151" s="1"/>
  <c r="G40" i="95"/>
  <c r="G65" i="95" s="1"/>
  <c r="I95" i="143"/>
  <c r="I197" i="143" s="1"/>
  <c r="I97" i="143"/>
  <c r="I199" i="143" s="1"/>
  <c r="I170" i="147"/>
  <c r="G19" i="102"/>
  <c r="G26" i="287" s="1"/>
  <c r="L26" i="287" s="1"/>
  <c r="I198" i="162"/>
  <c r="I131" i="146"/>
  <c r="I86" i="151"/>
  <c r="I188" i="151" s="1"/>
  <c r="I97" i="151"/>
  <c r="I131" i="151" s="1"/>
  <c r="H220" i="134"/>
  <c r="H254" i="134" s="1"/>
  <c r="I199" i="146"/>
  <c r="I233" i="146" s="1"/>
  <c r="I267" i="146" s="1"/>
  <c r="H233" i="136"/>
  <c r="H267" i="136" s="1"/>
  <c r="I148" i="146"/>
  <c r="I186" i="147"/>
  <c r="I120" i="147"/>
  <c r="I114" i="146"/>
  <c r="I198" i="147"/>
  <c r="I152" i="162"/>
  <c r="H238" i="139"/>
  <c r="H272" i="139" s="1"/>
  <c r="I150" i="147"/>
  <c r="I118" i="162"/>
  <c r="G22" i="102"/>
  <c r="I169" i="146"/>
  <c r="I204" i="146"/>
  <c r="H219" i="134"/>
  <c r="H253" i="134" s="1"/>
  <c r="I135" i="146"/>
  <c r="I170" i="146"/>
  <c r="H221" i="136"/>
  <c r="H255" i="136" s="1"/>
  <c r="I80" i="151"/>
  <c r="I114" i="151" s="1"/>
  <c r="H236" i="134"/>
  <c r="H270" i="134" s="1"/>
  <c r="H238" i="136"/>
  <c r="H272" i="136" s="1"/>
  <c r="I102" i="143"/>
  <c r="I204" i="143" s="1"/>
  <c r="H237" i="139"/>
  <c r="H271" i="139" s="1"/>
  <c r="I130" i="162"/>
  <c r="I197" i="162"/>
  <c r="I188" i="162"/>
  <c r="I136" i="147"/>
  <c r="I186" i="146"/>
  <c r="I98" i="151"/>
  <c r="I166" i="151" s="1"/>
  <c r="H219" i="136"/>
  <c r="H253" i="136" s="1"/>
  <c r="I85" i="143"/>
  <c r="I153" i="143" s="1"/>
  <c r="H236" i="136"/>
  <c r="H270" i="136" s="1"/>
  <c r="I221" i="146"/>
  <c r="I255" i="146" s="1"/>
  <c r="H237" i="136"/>
  <c r="H271" i="136" s="1"/>
  <c r="H330" i="151"/>
  <c r="I95" i="151"/>
  <c r="I163" i="151" s="1"/>
  <c r="I82" i="143"/>
  <c r="I150" i="143" s="1"/>
  <c r="I100" i="143"/>
  <c r="I202" i="143" s="1"/>
  <c r="I84" i="143"/>
  <c r="I186" i="143" s="1"/>
  <c r="H219" i="139"/>
  <c r="H253" i="139" s="1"/>
  <c r="H218" i="136"/>
  <c r="H252" i="136" s="1"/>
  <c r="H232" i="136"/>
  <c r="H266" i="136" s="1"/>
  <c r="I235" i="147"/>
  <c r="I269" i="147" s="1"/>
  <c r="H218" i="137"/>
  <c r="H252" i="137" s="1"/>
  <c r="H221" i="135"/>
  <c r="H255" i="135" s="1"/>
  <c r="G367" i="135"/>
  <c r="H69" i="135"/>
  <c r="H70" i="135" s="1"/>
  <c r="F30" i="209"/>
  <c r="F262" i="209" s="1"/>
  <c r="F31" i="210" s="1"/>
  <c r="F70" i="211" s="1"/>
  <c r="F270" i="211" s="1"/>
  <c r="F24" i="206"/>
  <c r="G83" i="208" s="1"/>
  <c r="F107" i="195"/>
  <c r="F112" i="195" s="1"/>
  <c r="I145" i="162"/>
  <c r="I179" i="162"/>
  <c r="I111" i="162"/>
  <c r="I148" i="162"/>
  <c r="I182" i="162"/>
  <c r="I114" i="162"/>
  <c r="H222" i="134"/>
  <c r="H256" i="134" s="1"/>
  <c r="H238" i="137"/>
  <c r="H272" i="137" s="1"/>
  <c r="H77" i="136"/>
  <c r="H78" i="136"/>
  <c r="H232" i="137"/>
  <c r="H266" i="137" s="1"/>
  <c r="I113" i="146"/>
  <c r="I181" i="146"/>
  <c r="I147" i="146"/>
  <c r="I184" i="146"/>
  <c r="I116" i="146"/>
  <c r="I150" i="146"/>
  <c r="H236" i="137"/>
  <c r="H270" i="137" s="1"/>
  <c r="H69" i="136"/>
  <c r="H70" i="136" s="1"/>
  <c r="G367" i="136"/>
  <c r="I197" i="147"/>
  <c r="I163" i="147"/>
  <c r="I129" i="147"/>
  <c r="I147" i="147"/>
  <c r="I113" i="147"/>
  <c r="I181" i="147"/>
  <c r="H112" i="138"/>
  <c r="H146" i="138"/>
  <c r="H180" i="138"/>
  <c r="H367" i="162"/>
  <c r="I69" i="162"/>
  <c r="I70" i="162" s="1"/>
  <c r="E118" i="191"/>
  <c r="E115" i="191"/>
  <c r="E117" i="191" s="1"/>
  <c r="E119" i="191" s="1"/>
  <c r="E114" i="192"/>
  <c r="E116" i="192" s="1"/>
  <c r="E113" i="192"/>
  <c r="H93" i="139"/>
  <c r="H94" i="139"/>
  <c r="H220" i="136"/>
  <c r="H254" i="136" s="1"/>
  <c r="H218" i="139"/>
  <c r="H252" i="139" s="1"/>
  <c r="I111" i="146"/>
  <c r="I145" i="146"/>
  <c r="I179" i="146"/>
  <c r="G20" i="102"/>
  <c r="G27" i="287" s="1"/>
  <c r="L27" i="287" s="1"/>
  <c r="G351" i="139"/>
  <c r="H53" i="139"/>
  <c r="G368" i="139"/>
  <c r="G370" i="139" s="1"/>
  <c r="I185" i="147"/>
  <c r="I117" i="147"/>
  <c r="I151" i="147"/>
  <c r="I115" i="162"/>
  <c r="I149" i="162"/>
  <c r="I183" i="162"/>
  <c r="I151" i="162"/>
  <c r="I117" i="162"/>
  <c r="I185" i="162"/>
  <c r="H77" i="134"/>
  <c r="H78" i="134"/>
  <c r="I116" i="151"/>
  <c r="I150" i="151"/>
  <c r="I184" i="151"/>
  <c r="F105" i="204"/>
  <c r="F33" i="205" s="1"/>
  <c r="F104" i="204"/>
  <c r="F106" i="204"/>
  <c r="F33" i="207" s="1"/>
  <c r="I81" i="151"/>
  <c r="I59" i="151"/>
  <c r="I93" i="151" s="1"/>
  <c r="H366" i="151"/>
  <c r="I85" i="151"/>
  <c r="I96" i="151"/>
  <c r="H218" i="135"/>
  <c r="H252" i="135" s="1"/>
  <c r="I181" i="143"/>
  <c r="I147" i="143"/>
  <c r="I113" i="143"/>
  <c r="I83" i="143"/>
  <c r="H332" i="143"/>
  <c r="H333" i="143" s="1"/>
  <c r="H314" i="143"/>
  <c r="I86" i="143"/>
  <c r="H215" i="134"/>
  <c r="H249" i="134" s="1"/>
  <c r="M65" i="218"/>
  <c r="E232" i="211"/>
  <c r="I197" i="146"/>
  <c r="I163" i="146"/>
  <c r="I129" i="146"/>
  <c r="I94" i="146"/>
  <c r="I103" i="146" s="1"/>
  <c r="I104" i="146" s="1"/>
  <c r="H367" i="146"/>
  <c r="I69" i="146"/>
  <c r="I70" i="146" s="1"/>
  <c r="I149" i="147"/>
  <c r="I183" i="147"/>
  <c r="I115" i="147"/>
  <c r="N71" i="218"/>
  <c r="F238" i="211"/>
  <c r="I201" i="162"/>
  <c r="I133" i="162"/>
  <c r="I167" i="162"/>
  <c r="H93" i="134"/>
  <c r="H94" i="134"/>
  <c r="H231" i="139"/>
  <c r="H265" i="139" s="1"/>
  <c r="G368" i="136"/>
  <c r="G370" i="136" s="1"/>
  <c r="G351" i="136"/>
  <c r="H53" i="136"/>
  <c r="F107" i="199"/>
  <c r="F141" i="199"/>
  <c r="F153" i="199" s="1"/>
  <c r="F148" i="199"/>
  <c r="H87" i="138"/>
  <c r="H88" i="138" s="1"/>
  <c r="H145" i="138"/>
  <c r="H179" i="138"/>
  <c r="H111" i="138"/>
  <c r="I195" i="162"/>
  <c r="I127" i="162"/>
  <c r="I161" i="162"/>
  <c r="G367" i="139"/>
  <c r="H69" i="139"/>
  <c r="H70" i="139" s="1"/>
  <c r="H77" i="137"/>
  <c r="H78" i="137"/>
  <c r="H368" i="146"/>
  <c r="H370" i="146" s="1"/>
  <c r="H351" i="146"/>
  <c r="I53" i="146"/>
  <c r="H77" i="139"/>
  <c r="H78" i="139"/>
  <c r="I168" i="147"/>
  <c r="I134" i="147"/>
  <c r="I202" i="147"/>
  <c r="I182" i="147"/>
  <c r="I148" i="147"/>
  <c r="I114" i="147"/>
  <c r="I94" i="162"/>
  <c r="G367" i="137"/>
  <c r="H69" i="137"/>
  <c r="H70" i="137" s="1"/>
  <c r="H326" i="150"/>
  <c r="H363" i="150" s="1"/>
  <c r="I66" i="150" s="1"/>
  <c r="H328" i="150"/>
  <c r="H365" i="150" s="1"/>
  <c r="I68" i="150" s="1"/>
  <c r="H309" i="150"/>
  <c r="H346" i="150" s="1"/>
  <c r="I49" i="150" s="1"/>
  <c r="H325" i="150"/>
  <c r="H362" i="150" s="1"/>
  <c r="I65" i="150" s="1"/>
  <c r="H303" i="150"/>
  <c r="H340" i="150" s="1"/>
  <c r="H319" i="150"/>
  <c r="H356" i="150" s="1"/>
  <c r="H322" i="150"/>
  <c r="H359" i="150" s="1"/>
  <c r="I62" i="150" s="1"/>
  <c r="H324" i="150"/>
  <c r="H361" i="150" s="1"/>
  <c r="I64" i="150" s="1"/>
  <c r="H305" i="150"/>
  <c r="H342" i="150" s="1"/>
  <c r="I45" i="150" s="1"/>
  <c r="H321" i="150"/>
  <c r="H358" i="150" s="1"/>
  <c r="I61" i="150" s="1"/>
  <c r="H323" i="150"/>
  <c r="H360" i="150" s="1"/>
  <c r="I63" i="150" s="1"/>
  <c r="H310" i="150"/>
  <c r="H347" i="150" s="1"/>
  <c r="I50" i="150" s="1"/>
  <c r="H32" i="128"/>
  <c r="H82" i="128" s="1"/>
  <c r="F15" i="203" s="1"/>
  <c r="F44" i="203" s="1"/>
  <c r="F58" i="203" s="1"/>
  <c r="F99" i="203" s="1"/>
  <c r="H311" i="150"/>
  <c r="H348" i="150" s="1"/>
  <c r="I51" i="150" s="1"/>
  <c r="H320" i="150"/>
  <c r="H357" i="150" s="1"/>
  <c r="I60" i="150" s="1"/>
  <c r="H304" i="150"/>
  <c r="H341" i="150" s="1"/>
  <c r="I44" i="150" s="1"/>
  <c r="H312" i="150"/>
  <c r="H349" i="150" s="1"/>
  <c r="I52" i="150" s="1"/>
  <c r="H306" i="150"/>
  <c r="H343" i="150" s="1"/>
  <c r="I46" i="150" s="1"/>
  <c r="H331" i="150"/>
  <c r="H307" i="150"/>
  <c r="H344" i="150" s="1"/>
  <c r="I47" i="150" s="1"/>
  <c r="H313" i="150"/>
  <c r="H329" i="150"/>
  <c r="H308" i="150"/>
  <c r="H345" i="150" s="1"/>
  <c r="I48" i="150" s="1"/>
  <c r="H327" i="150"/>
  <c r="H364" i="150" s="1"/>
  <c r="I67" i="150" s="1"/>
  <c r="H350" i="151"/>
  <c r="I43" i="151"/>
  <c r="I77" i="151" s="1"/>
  <c r="H332" i="151"/>
  <c r="H333" i="151" s="1"/>
  <c r="H314" i="151"/>
  <c r="I101" i="151"/>
  <c r="H330" i="143"/>
  <c r="F105" i="196"/>
  <c r="F104" i="196"/>
  <c r="F106" i="196"/>
  <c r="F150" i="196" s="1"/>
  <c r="H216" i="139"/>
  <c r="H250" i="139" s="1"/>
  <c r="H234" i="135"/>
  <c r="H268" i="135" s="1"/>
  <c r="I145" i="147"/>
  <c r="I111" i="147"/>
  <c r="I179" i="147"/>
  <c r="I165" i="162"/>
  <c r="I131" i="162"/>
  <c r="I199" i="162"/>
  <c r="H216" i="137"/>
  <c r="H250" i="137" s="1"/>
  <c r="H235" i="134"/>
  <c r="H269" i="134" s="1"/>
  <c r="H221" i="139"/>
  <c r="H255" i="139" s="1"/>
  <c r="H238" i="135"/>
  <c r="H272" i="135" s="1"/>
  <c r="H220" i="139"/>
  <c r="H254" i="139" s="1"/>
  <c r="I161" i="146"/>
  <c r="I195" i="146"/>
  <c r="I127" i="146"/>
  <c r="H371" i="149"/>
  <c r="H296" i="149"/>
  <c r="F107" i="200"/>
  <c r="F112" i="200" s="1"/>
  <c r="F29" i="206"/>
  <c r="H30" i="102" s="1"/>
  <c r="I202" i="162"/>
  <c r="I134" i="162"/>
  <c r="I168" i="162"/>
  <c r="H220" i="135"/>
  <c r="H254" i="135" s="1"/>
  <c r="G367" i="134"/>
  <c r="H69" i="134"/>
  <c r="H70" i="134" s="1"/>
  <c r="H77" i="135"/>
  <c r="H78" i="135"/>
  <c r="E113" i="188"/>
  <c r="E114" i="188"/>
  <c r="E116" i="188" s="1"/>
  <c r="E114" i="189"/>
  <c r="E116" i="189" s="1"/>
  <c r="E113" i="189"/>
  <c r="H222" i="137"/>
  <c r="H256" i="137" s="1"/>
  <c r="H222" i="136"/>
  <c r="H256" i="136" s="1"/>
  <c r="I78" i="147"/>
  <c r="H234" i="137"/>
  <c r="H268" i="137" s="1"/>
  <c r="H232" i="134"/>
  <c r="H266" i="134" s="1"/>
  <c r="H236" i="135"/>
  <c r="H270" i="135" s="1"/>
  <c r="H53" i="137"/>
  <c r="G368" i="137"/>
  <c r="G370" i="137" s="1"/>
  <c r="G351" i="137"/>
  <c r="H235" i="139"/>
  <c r="H269" i="139" s="1"/>
  <c r="H162" i="138"/>
  <c r="H196" i="138"/>
  <c r="H128" i="138"/>
  <c r="I127" i="147"/>
  <c r="I161" i="147"/>
  <c r="I195" i="147"/>
  <c r="I187" i="162"/>
  <c r="I153" i="162"/>
  <c r="I119" i="162"/>
  <c r="H93" i="137"/>
  <c r="H94" i="137"/>
  <c r="I83" i="151"/>
  <c r="I84" i="151"/>
  <c r="I99" i="151"/>
  <c r="I115" i="143"/>
  <c r="I149" i="143"/>
  <c r="I183" i="143"/>
  <c r="I167" i="143"/>
  <c r="I201" i="143"/>
  <c r="I133" i="143"/>
  <c r="I80" i="143"/>
  <c r="I96" i="143"/>
  <c r="H350" i="143"/>
  <c r="I43" i="143"/>
  <c r="I77" i="143" s="1"/>
  <c r="I98" i="143"/>
  <c r="I78" i="146"/>
  <c r="E113" i="187"/>
  <c r="E114" i="187"/>
  <c r="E116" i="187" s="1"/>
  <c r="H368" i="147"/>
  <c r="H370" i="147" s="1"/>
  <c r="H351" i="147"/>
  <c r="I53" i="147"/>
  <c r="I166" i="162"/>
  <c r="I200" i="162"/>
  <c r="I132" i="162"/>
  <c r="H237" i="134"/>
  <c r="H271" i="134" s="1"/>
  <c r="I132" i="146"/>
  <c r="I166" i="146"/>
  <c r="I200" i="146"/>
  <c r="E113" i="190"/>
  <c r="E114" i="190"/>
  <c r="E116" i="190" s="1"/>
  <c r="M63" i="218"/>
  <c r="E230" i="211"/>
  <c r="H93" i="135"/>
  <c r="H94" i="135"/>
  <c r="H351" i="162"/>
  <c r="I53" i="162"/>
  <c r="H368" i="162"/>
  <c r="H370" i="162" s="1"/>
  <c r="I169" i="162"/>
  <c r="I135" i="162"/>
  <c r="I203" i="162"/>
  <c r="I181" i="162"/>
  <c r="I147" i="162"/>
  <c r="I113" i="162"/>
  <c r="G351" i="135"/>
  <c r="H53" i="135"/>
  <c r="G368" i="135"/>
  <c r="G370" i="135" s="1"/>
  <c r="F149" i="199"/>
  <c r="F142" i="199"/>
  <c r="F154" i="199" s="1"/>
  <c r="F28" i="205" s="1"/>
  <c r="I133" i="146"/>
  <c r="I167" i="146"/>
  <c r="I201" i="146"/>
  <c r="H93" i="136"/>
  <c r="H94" i="136"/>
  <c r="G328" i="86"/>
  <c r="G365" i="86" s="1"/>
  <c r="H68" i="86" s="1"/>
  <c r="G321" i="86"/>
  <c r="G358" i="86" s="1"/>
  <c r="H61" i="86" s="1"/>
  <c r="G15" i="128"/>
  <c r="G65" i="128" s="1"/>
  <c r="E15" i="186" s="1"/>
  <c r="E44" i="186" s="1"/>
  <c r="E58" i="186" s="1"/>
  <c r="E99" i="186" s="1"/>
  <c r="G319" i="86"/>
  <c r="G320" i="86"/>
  <c r="G357" i="86" s="1"/>
  <c r="H60" i="86" s="1"/>
  <c r="G305" i="86"/>
  <c r="G342" i="86" s="1"/>
  <c r="G303" i="86"/>
  <c r="G306" i="86"/>
  <c r="G343" i="86" s="1"/>
  <c r="G326" i="86"/>
  <c r="G363" i="86" s="1"/>
  <c r="H66" i="86" s="1"/>
  <c r="G307" i="86"/>
  <c r="G344" i="86" s="1"/>
  <c r="G323" i="86"/>
  <c r="G360" i="86" s="1"/>
  <c r="H63" i="86" s="1"/>
  <c r="G309" i="86"/>
  <c r="G346" i="86" s="1"/>
  <c r="G324" i="86"/>
  <c r="G361" i="86" s="1"/>
  <c r="H64" i="86" s="1"/>
  <c r="G325" i="86"/>
  <c r="G362" i="86" s="1"/>
  <c r="H65" i="86" s="1"/>
  <c r="G312" i="86"/>
  <c r="G349" i="86" s="1"/>
  <c r="G310" i="86"/>
  <c r="G347" i="86" s="1"/>
  <c r="G304" i="86"/>
  <c r="G341" i="86" s="1"/>
  <c r="G308" i="86"/>
  <c r="G345" i="86" s="1"/>
  <c r="G322" i="86"/>
  <c r="G359" i="86" s="1"/>
  <c r="H62" i="86" s="1"/>
  <c r="G311" i="86"/>
  <c r="G348" i="86" s="1"/>
  <c r="G327" i="86"/>
  <c r="G364" i="86" s="1"/>
  <c r="H67" i="86" s="1"/>
  <c r="H101" i="86" s="1"/>
  <c r="H233" i="135"/>
  <c r="H267" i="135" s="1"/>
  <c r="I154" i="146"/>
  <c r="I120" i="146"/>
  <c r="I188" i="146"/>
  <c r="H103" i="138"/>
  <c r="H104" i="138" s="1"/>
  <c r="H161" i="138"/>
  <c r="H195" i="138"/>
  <c r="H127" i="138"/>
  <c r="H233" i="139"/>
  <c r="H267" i="139" s="1"/>
  <c r="H234" i="136"/>
  <c r="H268" i="136" s="1"/>
  <c r="I69" i="147"/>
  <c r="I70" i="147" s="1"/>
  <c r="H367" i="147"/>
  <c r="H290" i="138"/>
  <c r="H54" i="138"/>
  <c r="I78" i="162"/>
  <c r="H53" i="134"/>
  <c r="G368" i="134"/>
  <c r="G370" i="134" s="1"/>
  <c r="G351" i="134"/>
  <c r="H236" i="139"/>
  <c r="H270" i="139" s="1"/>
  <c r="I79" i="151"/>
  <c r="I102" i="151"/>
  <c r="I59" i="143"/>
  <c r="I93" i="143" s="1"/>
  <c r="H366" i="143"/>
  <c r="G36" i="95"/>
  <c r="G61" i="95" s="1"/>
  <c r="G90" i="102"/>
  <c r="H294" i="145"/>
  <c r="H296" i="145" s="1"/>
  <c r="H27" i="130"/>
  <c r="H296" i="142"/>
  <c r="H324" i="142" s="1"/>
  <c r="H361" i="142" s="1"/>
  <c r="I64" i="142" s="1"/>
  <c r="H224" i="148"/>
  <c r="H279" i="148"/>
  <c r="H279" i="141"/>
  <c r="H296" i="144"/>
  <c r="H371" i="144"/>
  <c r="I218" i="162" l="1"/>
  <c r="I252" i="162" s="1"/>
  <c r="I237" i="147"/>
  <c r="I271" i="147" s="1"/>
  <c r="I232" i="146"/>
  <c r="I266" i="146" s="1"/>
  <c r="I233" i="147"/>
  <c r="I267" i="147" s="1"/>
  <c r="I217" i="146"/>
  <c r="I251" i="146" s="1"/>
  <c r="G95" i="102"/>
  <c r="G29" i="287"/>
  <c r="L29" i="287" s="1"/>
  <c r="G37" i="95"/>
  <c r="G62" i="95" s="1"/>
  <c r="G25" i="287"/>
  <c r="L25" i="287" s="1"/>
  <c r="I169" i="143"/>
  <c r="I134" i="151"/>
  <c r="I135" i="143"/>
  <c r="I220" i="147"/>
  <c r="I254" i="147" s="1"/>
  <c r="I232" i="147"/>
  <c r="I266" i="147" s="1"/>
  <c r="I218" i="147"/>
  <c r="I252" i="147" s="1"/>
  <c r="I162" i="147"/>
  <c r="I171" i="147" s="1"/>
  <c r="I172" i="147" s="1"/>
  <c r="I221" i="147"/>
  <c r="I255" i="147" s="1"/>
  <c r="I148" i="151"/>
  <c r="I222" i="147"/>
  <c r="I256" i="147" s="1"/>
  <c r="I163" i="143"/>
  <c r="I128" i="147"/>
  <c r="I137" i="147" s="1"/>
  <c r="I138" i="147" s="1"/>
  <c r="I103" i="147"/>
  <c r="I104" i="147" s="1"/>
  <c r="G41" i="95"/>
  <c r="G66" i="95" s="1"/>
  <c r="I129" i="143"/>
  <c r="I182" i="151"/>
  <c r="I232" i="162"/>
  <c r="I266" i="162" s="1"/>
  <c r="I168" i="143"/>
  <c r="I234" i="147"/>
  <c r="I268" i="147" s="1"/>
  <c r="H137" i="138"/>
  <c r="H138" i="138" s="1"/>
  <c r="G91" i="102"/>
  <c r="G78" i="287" s="1"/>
  <c r="I220" i="162"/>
  <c r="I254" i="162" s="1"/>
  <c r="I219" i="146"/>
  <c r="I253" i="146" s="1"/>
  <c r="I238" i="162"/>
  <c r="I272" i="162" s="1"/>
  <c r="I132" i="151"/>
  <c r="H155" i="138"/>
  <c r="H156" i="138" s="1"/>
  <c r="I129" i="151"/>
  <c r="I136" i="143"/>
  <c r="I199" i="151"/>
  <c r="I134" i="143"/>
  <c r="I165" i="143"/>
  <c r="I154" i="151"/>
  <c r="I131" i="143"/>
  <c r="H189" i="138"/>
  <c r="H190" i="138" s="1"/>
  <c r="I222" i="162"/>
  <c r="I256" i="162" s="1"/>
  <c r="I202" i="151"/>
  <c r="I220" i="146"/>
  <c r="I254" i="146" s="1"/>
  <c r="I231" i="162"/>
  <c r="I265" i="162" s="1"/>
  <c r="I236" i="146"/>
  <c r="I270" i="146" s="1"/>
  <c r="G66" i="102"/>
  <c r="G92" i="102"/>
  <c r="I152" i="143"/>
  <c r="I170" i="143"/>
  <c r="I101" i="150"/>
  <c r="I169" i="150" s="1"/>
  <c r="I197" i="151"/>
  <c r="I165" i="151"/>
  <c r="G38" i="95"/>
  <c r="G63" i="95" s="1"/>
  <c r="I118" i="143"/>
  <c r="I80" i="150"/>
  <c r="I182" i="150" s="1"/>
  <c r="H25" i="102"/>
  <c r="H44" i="95" s="1"/>
  <c r="H69" i="95" s="1"/>
  <c r="I216" i="146"/>
  <c r="I250" i="146" s="1"/>
  <c r="I120" i="151"/>
  <c r="I238" i="147"/>
  <c r="I272" i="147" s="1"/>
  <c r="I119" i="143"/>
  <c r="I116" i="143"/>
  <c r="I94" i="151"/>
  <c r="I128" i="151" s="1"/>
  <c r="I97" i="150"/>
  <c r="I131" i="150" s="1"/>
  <c r="I237" i="146"/>
  <c r="I271" i="146" s="1"/>
  <c r="I238" i="146"/>
  <c r="I272" i="146" s="1"/>
  <c r="I184" i="143"/>
  <c r="I187" i="143"/>
  <c r="I200" i="151"/>
  <c r="H171" i="138"/>
  <c r="H172" i="138" s="1"/>
  <c r="I85" i="150"/>
  <c r="I119" i="150" s="1"/>
  <c r="H99" i="86"/>
  <c r="H133" i="86" s="1"/>
  <c r="I236" i="147"/>
  <c r="I270" i="147" s="1"/>
  <c r="H321" i="142"/>
  <c r="H358" i="142" s="1"/>
  <c r="I61" i="142" s="1"/>
  <c r="H95" i="86"/>
  <c r="H163" i="86" s="1"/>
  <c r="I235" i="146"/>
  <c r="I269" i="146" s="1"/>
  <c r="F155" i="199"/>
  <c r="F156" i="199" s="1"/>
  <c r="I234" i="146"/>
  <c r="I268" i="146" s="1"/>
  <c r="I81" i="150"/>
  <c r="I115" i="150" s="1"/>
  <c r="I84" i="150"/>
  <c r="I118" i="150" s="1"/>
  <c r="H98" i="86"/>
  <c r="H166" i="86" s="1"/>
  <c r="I216" i="162"/>
  <c r="I250" i="162" s="1"/>
  <c r="I233" i="162"/>
  <c r="I267" i="162" s="1"/>
  <c r="I215" i="162"/>
  <c r="I249" i="162" s="1"/>
  <c r="I234" i="162"/>
  <c r="I268" i="162" s="1"/>
  <c r="I221" i="162"/>
  <c r="I255" i="162" s="1"/>
  <c r="H330" i="150"/>
  <c r="I95" i="150"/>
  <c r="I163" i="150" s="1"/>
  <c r="I217" i="147"/>
  <c r="I251" i="147" s="1"/>
  <c r="I219" i="147"/>
  <c r="I253" i="147" s="1"/>
  <c r="I218" i="146"/>
  <c r="I252" i="146" s="1"/>
  <c r="H371" i="145"/>
  <c r="I98" i="150"/>
  <c r="I166" i="150" s="1"/>
  <c r="I222" i="146"/>
  <c r="I256" i="146" s="1"/>
  <c r="I69" i="143"/>
  <c r="I70" i="143" s="1"/>
  <c r="H367" i="143"/>
  <c r="H96" i="86"/>
  <c r="H52" i="86"/>
  <c r="M563" i="217"/>
  <c r="H97" i="86"/>
  <c r="G313" i="86"/>
  <c r="G340" i="86"/>
  <c r="E104" i="186"/>
  <c r="E106" i="186"/>
  <c r="E15" i="207" s="1"/>
  <c r="E16" i="209" s="1"/>
  <c r="E248" i="209" s="1"/>
  <c r="E17" i="210" s="1"/>
  <c r="E56" i="211" s="1"/>
  <c r="E256" i="211" s="1"/>
  <c r="E105" i="186"/>
  <c r="E15" i="205" s="1"/>
  <c r="H161" i="136"/>
  <c r="H195" i="136"/>
  <c r="H127" i="136"/>
  <c r="H103" i="136"/>
  <c r="H104" i="136" s="1"/>
  <c r="I237" i="162"/>
  <c r="I271" i="162" s="1"/>
  <c r="I54" i="162"/>
  <c r="I290" i="162"/>
  <c r="I290" i="147"/>
  <c r="I54" i="147"/>
  <c r="E118" i="187"/>
  <c r="E115" i="187"/>
  <c r="E117" i="187" s="1"/>
  <c r="E119" i="187" s="1"/>
  <c r="H351" i="143"/>
  <c r="I53" i="143"/>
  <c r="H368" i="143"/>
  <c r="H370" i="143" s="1"/>
  <c r="I235" i="143"/>
  <c r="I269" i="143" s="1"/>
  <c r="I217" i="143"/>
  <c r="I251" i="143" s="1"/>
  <c r="H103" i="137"/>
  <c r="H104" i="137" s="1"/>
  <c r="H161" i="137"/>
  <c r="H195" i="137"/>
  <c r="H127" i="137"/>
  <c r="H54" i="137"/>
  <c r="H290" i="137"/>
  <c r="I87" i="147"/>
  <c r="I88" i="147" s="1"/>
  <c r="I146" i="147"/>
  <c r="I155" i="147" s="1"/>
  <c r="I180" i="147"/>
  <c r="I189" i="147" s="1"/>
  <c r="I112" i="147"/>
  <c r="E118" i="189"/>
  <c r="E115" i="189"/>
  <c r="E117" i="189" s="1"/>
  <c r="E119" i="189" s="1"/>
  <c r="H180" i="135"/>
  <c r="H112" i="135"/>
  <c r="H146" i="135"/>
  <c r="I229" i="146"/>
  <c r="F107" i="196"/>
  <c r="F148" i="196"/>
  <c r="F141" i="196"/>
  <c r="F153" i="196" s="1"/>
  <c r="I78" i="151"/>
  <c r="I87" i="151" s="1"/>
  <c r="I88" i="151" s="1"/>
  <c r="I82" i="150"/>
  <c r="I96" i="150"/>
  <c r="I83" i="150"/>
  <c r="H146" i="139"/>
  <c r="H180" i="139"/>
  <c r="H112" i="139"/>
  <c r="F28" i="206"/>
  <c r="I231" i="146"/>
  <c r="I265" i="146" s="1"/>
  <c r="I120" i="143"/>
  <c r="I154" i="143"/>
  <c r="I188" i="143"/>
  <c r="I78" i="143"/>
  <c r="I87" i="143" s="1"/>
  <c r="I88" i="143" s="1"/>
  <c r="I69" i="151"/>
  <c r="I70" i="151" s="1"/>
  <c r="H367" i="151"/>
  <c r="F107" i="204"/>
  <c r="F112" i="204" s="1"/>
  <c r="F33" i="206"/>
  <c r="H34" i="102" s="1"/>
  <c r="I218" i="151"/>
  <c r="I252" i="151" s="1"/>
  <c r="I219" i="162"/>
  <c r="I253" i="162" s="1"/>
  <c r="I217" i="162"/>
  <c r="I251" i="162" s="1"/>
  <c r="G93" i="102"/>
  <c r="G39" i="95"/>
  <c r="G64" i="95" s="1"/>
  <c r="H162" i="139"/>
  <c r="H196" i="139"/>
  <c r="H128" i="139"/>
  <c r="I215" i="147"/>
  <c r="I249" i="147" s="1"/>
  <c r="I231" i="147"/>
  <c r="I265" i="147" s="1"/>
  <c r="H179" i="136"/>
  <c r="H111" i="136"/>
  <c r="H87" i="136"/>
  <c r="H88" i="136" s="1"/>
  <c r="H145" i="136"/>
  <c r="I213" i="162"/>
  <c r="N76" i="218"/>
  <c r="F243" i="211"/>
  <c r="I161" i="143"/>
  <c r="I195" i="143"/>
  <c r="I127" i="143"/>
  <c r="I170" i="151"/>
  <c r="I204" i="151"/>
  <c r="I136" i="151"/>
  <c r="H290" i="134"/>
  <c r="H54" i="134"/>
  <c r="H48" i="86"/>
  <c r="M559" i="217"/>
  <c r="H47" i="86"/>
  <c r="M558" i="217"/>
  <c r="H45" i="86"/>
  <c r="M556" i="217"/>
  <c r="I146" i="146"/>
  <c r="I155" i="146" s="1"/>
  <c r="I112" i="146"/>
  <c r="I180" i="146"/>
  <c r="I189" i="146" s="1"/>
  <c r="I198" i="143"/>
  <c r="I164" i="143"/>
  <c r="I130" i="143"/>
  <c r="I133" i="151"/>
  <c r="I167" i="151"/>
  <c r="I201" i="151"/>
  <c r="I152" i="151"/>
  <c r="I118" i="151"/>
  <c r="I186" i="151"/>
  <c r="H87" i="135"/>
  <c r="H88" i="135" s="1"/>
  <c r="H145" i="135"/>
  <c r="H179" i="135"/>
  <c r="H111" i="135"/>
  <c r="H49" i="95"/>
  <c r="H74" i="95" s="1"/>
  <c r="H103" i="102"/>
  <c r="F142" i="196"/>
  <c r="F154" i="196" s="1"/>
  <c r="F25" i="205" s="1"/>
  <c r="F149" i="196"/>
  <c r="I111" i="151"/>
  <c r="I145" i="151"/>
  <c r="I179" i="151"/>
  <c r="H366" i="150"/>
  <c r="I59" i="150"/>
  <c r="I93" i="150" s="1"/>
  <c r="I102" i="150"/>
  <c r="I196" i="162"/>
  <c r="I162" i="162"/>
  <c r="I171" i="162" s="1"/>
  <c r="I172" i="162" s="1"/>
  <c r="I128" i="162"/>
  <c r="I137" i="162" s="1"/>
  <c r="I138" i="162" s="1"/>
  <c r="H111" i="139"/>
  <c r="H87" i="139"/>
  <c r="H88" i="139" s="1"/>
  <c r="H145" i="139"/>
  <c r="H179" i="139"/>
  <c r="H146" i="137"/>
  <c r="H180" i="137"/>
  <c r="H112" i="137"/>
  <c r="I229" i="162"/>
  <c r="F112" i="199"/>
  <c r="F151" i="199"/>
  <c r="I196" i="146"/>
  <c r="I128" i="146"/>
  <c r="I137" i="146" s="1"/>
  <c r="I138" i="146" s="1"/>
  <c r="I162" i="146"/>
  <c r="I171" i="146" s="1"/>
  <c r="I172" i="146" s="1"/>
  <c r="I94" i="143"/>
  <c r="I103" i="143" s="1"/>
  <c r="I104" i="143" s="1"/>
  <c r="I185" i="143"/>
  <c r="I151" i="143"/>
  <c r="I117" i="143"/>
  <c r="I195" i="151"/>
  <c r="I127" i="151"/>
  <c r="I161" i="151"/>
  <c r="H112" i="134"/>
  <c r="H180" i="134"/>
  <c r="H146" i="134"/>
  <c r="I213" i="146"/>
  <c r="H161" i="139"/>
  <c r="H195" i="139"/>
  <c r="H127" i="139"/>
  <c r="H103" i="139"/>
  <c r="H104" i="139" s="1"/>
  <c r="I215" i="146"/>
  <c r="I249" i="146" s="1"/>
  <c r="I147" i="151"/>
  <c r="I113" i="151"/>
  <c r="I181" i="151"/>
  <c r="I146" i="162"/>
  <c r="I155" i="162" s="1"/>
  <c r="I180" i="162"/>
  <c r="I189" i="162" s="1"/>
  <c r="I112" i="162"/>
  <c r="H203" i="86"/>
  <c r="H135" i="86"/>
  <c r="H169" i="86"/>
  <c r="H44" i="86"/>
  <c r="M555" i="217"/>
  <c r="H100" i="86"/>
  <c r="H102" i="86"/>
  <c r="H162" i="135"/>
  <c r="H196" i="135"/>
  <c r="H128" i="135"/>
  <c r="I166" i="143"/>
  <c r="I132" i="143"/>
  <c r="I200" i="143"/>
  <c r="I182" i="143"/>
  <c r="I114" i="143"/>
  <c r="I148" i="143"/>
  <c r="I151" i="151"/>
  <c r="I185" i="151"/>
  <c r="I117" i="151"/>
  <c r="I229" i="147"/>
  <c r="H230" i="138"/>
  <c r="H264" i="138" s="1"/>
  <c r="I236" i="162"/>
  <c r="I270" i="162" s="1"/>
  <c r="F113" i="200"/>
  <c r="F114" i="200"/>
  <c r="F116" i="200" s="1"/>
  <c r="I213" i="147"/>
  <c r="H368" i="151"/>
  <c r="H370" i="151" s="1"/>
  <c r="H351" i="151"/>
  <c r="I53" i="151"/>
  <c r="H332" i="150"/>
  <c r="H333" i="150" s="1"/>
  <c r="H314" i="150"/>
  <c r="I86" i="150"/>
  <c r="F106" i="203"/>
  <c r="F32" i="207" s="1"/>
  <c r="F33" i="209" s="1"/>
  <c r="F265" i="209" s="1"/>
  <c r="F34" i="210" s="1"/>
  <c r="F73" i="211" s="1"/>
  <c r="F273" i="211" s="1"/>
  <c r="F105" i="203"/>
  <c r="F32" i="205" s="1"/>
  <c r="F104" i="203"/>
  <c r="I79" i="150"/>
  <c r="I43" i="150"/>
  <c r="I77" i="150" s="1"/>
  <c r="H350" i="150"/>
  <c r="I100" i="150"/>
  <c r="I216" i="147"/>
  <c r="I250" i="147" s="1"/>
  <c r="I290" i="146"/>
  <c r="I54" i="146"/>
  <c r="H111" i="137"/>
  <c r="H87" i="137"/>
  <c r="H88" i="137" s="1"/>
  <c r="H145" i="137"/>
  <c r="H179" i="137"/>
  <c r="I103" i="162"/>
  <c r="I104" i="162" s="1"/>
  <c r="H54" i="136"/>
  <c r="H290" i="136"/>
  <c r="H196" i="134"/>
  <c r="H162" i="134"/>
  <c r="H128" i="134"/>
  <c r="I235" i="162"/>
  <c r="I269" i="162" s="1"/>
  <c r="M81" i="218"/>
  <c r="I215" i="143"/>
  <c r="I249" i="143" s="1"/>
  <c r="I130" i="151"/>
  <c r="I164" i="151"/>
  <c r="I198" i="151"/>
  <c r="I183" i="151"/>
  <c r="I115" i="151"/>
  <c r="I149" i="151"/>
  <c r="H111" i="134"/>
  <c r="H87" i="134"/>
  <c r="H88" i="134" s="1"/>
  <c r="H145" i="134"/>
  <c r="H179" i="134"/>
  <c r="H290" i="139"/>
  <c r="H54" i="139"/>
  <c r="I87" i="146"/>
  <c r="I88" i="146" s="1"/>
  <c r="E115" i="192"/>
  <c r="E117" i="192" s="1"/>
  <c r="E119" i="192" s="1"/>
  <c r="E118" i="192"/>
  <c r="H214" i="138"/>
  <c r="H248" i="138" s="1"/>
  <c r="H205" i="138"/>
  <c r="H206" i="138" s="1"/>
  <c r="H229" i="138"/>
  <c r="H51" i="86"/>
  <c r="M562" i="217"/>
  <c r="H50" i="86"/>
  <c r="M561" i="217"/>
  <c r="H49" i="86"/>
  <c r="M560" i="217"/>
  <c r="H46" i="86"/>
  <c r="M557" i="217"/>
  <c r="G356" i="86"/>
  <c r="G329" i="86"/>
  <c r="G330" i="86" s="1"/>
  <c r="I205" i="147"/>
  <c r="I206" i="147" s="1"/>
  <c r="H162" i="136"/>
  <c r="H196" i="136"/>
  <c r="H128" i="136"/>
  <c r="H290" i="135"/>
  <c r="H54" i="135"/>
  <c r="H103" i="135"/>
  <c r="H104" i="135" s="1"/>
  <c r="H161" i="135"/>
  <c r="H195" i="135"/>
  <c r="H127" i="135"/>
  <c r="E115" i="190"/>
  <c r="E117" i="190" s="1"/>
  <c r="E119" i="190" s="1"/>
  <c r="E118" i="190"/>
  <c r="I145" i="143"/>
  <c r="I111" i="143"/>
  <c r="I179" i="143"/>
  <c r="H196" i="137"/>
  <c r="H128" i="137"/>
  <c r="H162" i="137"/>
  <c r="E115" i="188"/>
  <c r="E117" i="188" s="1"/>
  <c r="E119" i="188" s="1"/>
  <c r="E118" i="188"/>
  <c r="H305" i="149"/>
  <c r="H342" i="149" s="1"/>
  <c r="I45" i="149" s="1"/>
  <c r="H308" i="149"/>
  <c r="H345" i="149" s="1"/>
  <c r="I48" i="149" s="1"/>
  <c r="H319" i="149"/>
  <c r="H356" i="149" s="1"/>
  <c r="H321" i="149"/>
  <c r="H358" i="149" s="1"/>
  <c r="I61" i="149" s="1"/>
  <c r="H309" i="149"/>
  <c r="H346" i="149" s="1"/>
  <c r="I49" i="149" s="1"/>
  <c r="H312" i="149"/>
  <c r="H349" i="149" s="1"/>
  <c r="I52" i="149" s="1"/>
  <c r="H326" i="149"/>
  <c r="H363" i="149" s="1"/>
  <c r="I66" i="149" s="1"/>
  <c r="H303" i="149"/>
  <c r="H340" i="149" s="1"/>
  <c r="H307" i="149"/>
  <c r="H344" i="149" s="1"/>
  <c r="I47" i="149" s="1"/>
  <c r="H310" i="149"/>
  <c r="H347" i="149" s="1"/>
  <c r="I50" i="149" s="1"/>
  <c r="H304" i="149"/>
  <c r="H341" i="149" s="1"/>
  <c r="I44" i="149" s="1"/>
  <c r="H328" i="149"/>
  <c r="H365" i="149" s="1"/>
  <c r="I68" i="149" s="1"/>
  <c r="H311" i="149"/>
  <c r="H348" i="149" s="1"/>
  <c r="I51" i="149" s="1"/>
  <c r="H325" i="149"/>
  <c r="H362" i="149" s="1"/>
  <c r="I65" i="149" s="1"/>
  <c r="H323" i="149"/>
  <c r="H360" i="149" s="1"/>
  <c r="I63" i="149" s="1"/>
  <c r="H306" i="149"/>
  <c r="H343" i="149" s="1"/>
  <c r="I46" i="149" s="1"/>
  <c r="H322" i="149"/>
  <c r="H359" i="149" s="1"/>
  <c r="I62" i="149" s="1"/>
  <c r="H329" i="149"/>
  <c r="H31" i="128"/>
  <c r="H81" i="128" s="1"/>
  <c r="F15" i="202" s="1"/>
  <c r="F44" i="202" s="1"/>
  <c r="F58" i="202" s="1"/>
  <c r="F99" i="202" s="1"/>
  <c r="H313" i="149"/>
  <c r="H331" i="149"/>
  <c r="H327" i="149"/>
  <c r="H364" i="149" s="1"/>
  <c r="I67" i="149" s="1"/>
  <c r="H324" i="149"/>
  <c r="H361" i="149" s="1"/>
  <c r="I64" i="149" s="1"/>
  <c r="H320" i="149"/>
  <c r="H357" i="149" s="1"/>
  <c r="I60" i="149" s="1"/>
  <c r="I135" i="151"/>
  <c r="I169" i="151"/>
  <c r="I203" i="151"/>
  <c r="I99" i="150"/>
  <c r="H213" i="138"/>
  <c r="H121" i="138"/>
  <c r="H103" i="134"/>
  <c r="H104" i="134" s="1"/>
  <c r="H195" i="134"/>
  <c r="H161" i="134"/>
  <c r="H127" i="134"/>
  <c r="I119" i="151"/>
  <c r="I153" i="151"/>
  <c r="I187" i="151"/>
  <c r="F34" i="209"/>
  <c r="F266" i="209" s="1"/>
  <c r="F35" i="210" s="1"/>
  <c r="F74" i="211" s="1"/>
  <c r="F274" i="211" s="1"/>
  <c r="H146" i="136"/>
  <c r="H112" i="136"/>
  <c r="H180" i="136"/>
  <c r="I87" i="162"/>
  <c r="I88" i="162" s="1"/>
  <c r="F114" i="195"/>
  <c r="F116" i="195" s="1"/>
  <c r="F113" i="195"/>
  <c r="G88" i="208"/>
  <c r="H304" i="142"/>
  <c r="H341" i="142" s="1"/>
  <c r="I44" i="142" s="1"/>
  <c r="H320" i="142"/>
  <c r="H357" i="142" s="1"/>
  <c r="I60" i="142" s="1"/>
  <c r="H307" i="142"/>
  <c r="H344" i="142" s="1"/>
  <c r="I47" i="142" s="1"/>
  <c r="H323" i="142"/>
  <c r="H360" i="142" s="1"/>
  <c r="I63" i="142" s="1"/>
  <c r="I98" i="142" s="1"/>
  <c r="H310" i="142"/>
  <c r="H347" i="142" s="1"/>
  <c r="I50" i="142" s="1"/>
  <c r="H309" i="142"/>
  <c r="H346" i="142" s="1"/>
  <c r="I49" i="142" s="1"/>
  <c r="H329" i="142"/>
  <c r="H326" i="142"/>
  <c r="H363" i="142" s="1"/>
  <c r="I66" i="142" s="1"/>
  <c r="H328" i="142"/>
  <c r="H365" i="142" s="1"/>
  <c r="I68" i="142" s="1"/>
  <c r="H322" i="142"/>
  <c r="H359" i="142" s="1"/>
  <c r="I62" i="142" s="1"/>
  <c r="H312" i="142"/>
  <c r="H349" i="142" s="1"/>
  <c r="I52" i="142" s="1"/>
  <c r="H331" i="142"/>
  <c r="H325" i="142"/>
  <c r="H362" i="142" s="1"/>
  <c r="I65" i="142" s="1"/>
  <c r="I99" i="142" s="1"/>
  <c r="H313" i="142"/>
  <c r="H308" i="142"/>
  <c r="H345" i="142" s="1"/>
  <c r="I48" i="142" s="1"/>
  <c r="H23" i="128"/>
  <c r="H73" i="128" s="1"/>
  <c r="F15" i="194" s="1"/>
  <c r="F44" i="194" s="1"/>
  <c r="F58" i="194" s="1"/>
  <c r="F99" i="194" s="1"/>
  <c r="F106" i="194" s="1"/>
  <c r="F23" i="207" s="1"/>
  <c r="F24" i="209" s="1"/>
  <c r="F256" i="209" s="1"/>
  <c r="F25" i="210" s="1"/>
  <c r="F64" i="211" s="1"/>
  <c r="F264" i="211" s="1"/>
  <c r="H305" i="142"/>
  <c r="H342" i="142" s="1"/>
  <c r="I45" i="142" s="1"/>
  <c r="H319" i="142"/>
  <c r="H356" i="142" s="1"/>
  <c r="H311" i="142"/>
  <c r="H348" i="142" s="1"/>
  <c r="I51" i="142" s="1"/>
  <c r="H306" i="142"/>
  <c r="H343" i="142" s="1"/>
  <c r="I46" i="142" s="1"/>
  <c r="H327" i="142"/>
  <c r="H364" i="142" s="1"/>
  <c r="I67" i="142" s="1"/>
  <c r="H303" i="142"/>
  <c r="H340" i="142" s="1"/>
  <c r="H324" i="145"/>
  <c r="H361" i="145" s="1"/>
  <c r="I64" i="145" s="1"/>
  <c r="H305" i="145"/>
  <c r="H342" i="145" s="1"/>
  <c r="I45" i="145" s="1"/>
  <c r="H312" i="145"/>
  <c r="H349" i="145" s="1"/>
  <c r="I52" i="145" s="1"/>
  <c r="H326" i="145"/>
  <c r="H363" i="145" s="1"/>
  <c r="I66" i="145" s="1"/>
  <c r="H303" i="145"/>
  <c r="H306" i="145"/>
  <c r="H343" i="145" s="1"/>
  <c r="I46" i="145" s="1"/>
  <c r="H320" i="145"/>
  <c r="H357" i="145" s="1"/>
  <c r="I60" i="145" s="1"/>
  <c r="H327" i="145"/>
  <c r="H364" i="145" s="1"/>
  <c r="I67" i="145" s="1"/>
  <c r="H308" i="145"/>
  <c r="H345" i="145" s="1"/>
  <c r="I48" i="145" s="1"/>
  <c r="H322" i="145"/>
  <c r="H359" i="145" s="1"/>
  <c r="I62" i="145" s="1"/>
  <c r="H329" i="145"/>
  <c r="H310" i="145"/>
  <c r="H347" i="145" s="1"/>
  <c r="I50" i="145" s="1"/>
  <c r="H27" i="128"/>
  <c r="H77" i="128" s="1"/>
  <c r="F15" i="198" s="1"/>
  <c r="F44" i="198" s="1"/>
  <c r="F58" i="198" s="1"/>
  <c r="F99" i="198" s="1"/>
  <c r="H313" i="145"/>
  <c r="H323" i="145"/>
  <c r="H360" i="145" s="1"/>
  <c r="I63" i="145" s="1"/>
  <c r="H304" i="145"/>
  <c r="H341" i="145" s="1"/>
  <c r="I44" i="145" s="1"/>
  <c r="H311" i="145"/>
  <c r="H348" i="145" s="1"/>
  <c r="I51" i="145" s="1"/>
  <c r="H325" i="145"/>
  <c r="H362" i="145" s="1"/>
  <c r="I65" i="145" s="1"/>
  <c r="H328" i="145"/>
  <c r="H365" i="145" s="1"/>
  <c r="I68" i="145" s="1"/>
  <c r="H309" i="145"/>
  <c r="H346" i="145" s="1"/>
  <c r="I49" i="145" s="1"/>
  <c r="H319" i="145"/>
  <c r="H331" i="145"/>
  <c r="H307" i="145"/>
  <c r="H344" i="145" s="1"/>
  <c r="I47" i="145" s="1"/>
  <c r="H321" i="145"/>
  <c r="H358" i="145" s="1"/>
  <c r="I61" i="145" s="1"/>
  <c r="H283" i="148"/>
  <c r="H30" i="130"/>
  <c r="H294" i="148"/>
  <c r="H294" i="141"/>
  <c r="H22" i="130"/>
  <c r="H283" i="141"/>
  <c r="H325" i="144"/>
  <c r="H362" i="144" s="1"/>
  <c r="I65" i="144" s="1"/>
  <c r="H328" i="144"/>
  <c r="H365" i="144" s="1"/>
  <c r="I68" i="144" s="1"/>
  <c r="H309" i="144"/>
  <c r="H346" i="144" s="1"/>
  <c r="I49" i="144" s="1"/>
  <c r="H319" i="144"/>
  <c r="H331" i="144"/>
  <c r="H307" i="144"/>
  <c r="H344" i="144" s="1"/>
  <c r="I47" i="144" s="1"/>
  <c r="H323" i="144"/>
  <c r="H360" i="144" s="1"/>
  <c r="I63" i="144" s="1"/>
  <c r="H321" i="144"/>
  <c r="H358" i="144" s="1"/>
  <c r="I61" i="144" s="1"/>
  <c r="H324" i="144"/>
  <c r="H361" i="144" s="1"/>
  <c r="I64" i="144" s="1"/>
  <c r="H305" i="144"/>
  <c r="H342" i="144" s="1"/>
  <c r="I45" i="144" s="1"/>
  <c r="H312" i="144"/>
  <c r="H349" i="144" s="1"/>
  <c r="I52" i="144" s="1"/>
  <c r="H326" i="144"/>
  <c r="H363" i="144" s="1"/>
  <c r="I66" i="144" s="1"/>
  <c r="H311" i="144"/>
  <c r="H348" i="144" s="1"/>
  <c r="I51" i="144" s="1"/>
  <c r="H306" i="144"/>
  <c r="H343" i="144" s="1"/>
  <c r="I46" i="144" s="1"/>
  <c r="H26" i="128"/>
  <c r="H76" i="128" s="1"/>
  <c r="F15" i="197" s="1"/>
  <c r="F44" i="197" s="1"/>
  <c r="F58" i="197" s="1"/>
  <c r="F99" i="197" s="1"/>
  <c r="H310" i="144"/>
  <c r="H347" i="144" s="1"/>
  <c r="I50" i="144" s="1"/>
  <c r="H320" i="144"/>
  <c r="H357" i="144" s="1"/>
  <c r="I60" i="144" s="1"/>
  <c r="H327" i="144"/>
  <c r="H364" i="144" s="1"/>
  <c r="I67" i="144" s="1"/>
  <c r="H308" i="144"/>
  <c r="H345" i="144" s="1"/>
  <c r="I48" i="144" s="1"/>
  <c r="H322" i="144"/>
  <c r="H359" i="144" s="1"/>
  <c r="I62" i="144" s="1"/>
  <c r="I96" i="144" s="1"/>
  <c r="H329" i="144"/>
  <c r="H313" i="144"/>
  <c r="H304" i="144"/>
  <c r="H341" i="144" s="1"/>
  <c r="I44" i="144" s="1"/>
  <c r="H303" i="144"/>
  <c r="I102" i="142"/>
  <c r="I170" i="142" s="1"/>
  <c r="I79" i="142" l="1"/>
  <c r="I113" i="142" s="1"/>
  <c r="I236" i="151"/>
  <c r="I270" i="151" s="1"/>
  <c r="I80" i="145"/>
  <c r="I148" i="145" s="1"/>
  <c r="I222" i="151"/>
  <c r="I256" i="151" s="1"/>
  <c r="I237" i="143"/>
  <c r="I271" i="143" s="1"/>
  <c r="H83" i="86"/>
  <c r="H151" i="86" s="1"/>
  <c r="H171" i="139"/>
  <c r="H172" i="139" s="1"/>
  <c r="I231" i="143"/>
  <c r="I265" i="143" s="1"/>
  <c r="I216" i="151"/>
  <c r="I250" i="151" s="1"/>
  <c r="H155" i="139"/>
  <c r="H156" i="139" s="1"/>
  <c r="I230" i="147"/>
  <c r="I264" i="147" s="1"/>
  <c r="I80" i="144"/>
  <c r="I182" i="144" s="1"/>
  <c r="I236" i="143"/>
  <c r="I270" i="143" s="1"/>
  <c r="I98" i="149"/>
  <c r="I132" i="149" s="1"/>
  <c r="H167" i="86"/>
  <c r="I101" i="145"/>
  <c r="I203" i="145" s="1"/>
  <c r="H171" i="135"/>
  <c r="H172" i="135" s="1"/>
  <c r="I234" i="151"/>
  <c r="I268" i="151" s="1"/>
  <c r="H189" i="137"/>
  <c r="H190" i="137" s="1"/>
  <c r="I231" i="151"/>
  <c r="I265" i="151" s="1"/>
  <c r="I233" i="143"/>
  <c r="I267" i="143" s="1"/>
  <c r="I238" i="143"/>
  <c r="I272" i="143" s="1"/>
  <c r="I233" i="151"/>
  <c r="I267" i="151" s="1"/>
  <c r="H137" i="134"/>
  <c r="H138" i="134" s="1"/>
  <c r="H98" i="102"/>
  <c r="I148" i="150"/>
  <c r="I114" i="150"/>
  <c r="I199" i="150"/>
  <c r="F159" i="199"/>
  <c r="I96" i="142"/>
  <c r="I164" i="142" s="1"/>
  <c r="I95" i="142"/>
  <c r="I129" i="142" s="1"/>
  <c r="I149" i="150"/>
  <c r="I220" i="143"/>
  <c r="I254" i="143" s="1"/>
  <c r="I221" i="143"/>
  <c r="I255" i="143" s="1"/>
  <c r="G92" i="208"/>
  <c r="I78" i="150"/>
  <c r="I87" i="150" s="1"/>
  <c r="I88" i="150" s="1"/>
  <c r="I203" i="150"/>
  <c r="I103" i="151"/>
  <c r="I104" i="151" s="1"/>
  <c r="I197" i="150"/>
  <c r="I196" i="151"/>
  <c r="I205" i="151" s="1"/>
  <c r="I206" i="151" s="1"/>
  <c r="I183" i="150"/>
  <c r="I135" i="150"/>
  <c r="I129" i="150"/>
  <c r="H201" i="86"/>
  <c r="I162" i="151"/>
  <c r="I171" i="151" s="1"/>
  <c r="I172" i="151" s="1"/>
  <c r="I165" i="150"/>
  <c r="I152" i="150"/>
  <c r="I218" i="143"/>
  <c r="I252" i="143" s="1"/>
  <c r="I187" i="150"/>
  <c r="H129" i="86"/>
  <c r="I95" i="145"/>
  <c r="I129" i="145" s="1"/>
  <c r="H332" i="142"/>
  <c r="H333" i="142" s="1"/>
  <c r="H137" i="139"/>
  <c r="H138" i="139" s="1"/>
  <c r="I132" i="150"/>
  <c r="F172" i="199"/>
  <c r="F28" i="207" s="1"/>
  <c r="H29" i="102" s="1"/>
  <c r="I200" i="150"/>
  <c r="H155" i="134"/>
  <c r="H156" i="134" s="1"/>
  <c r="I186" i="150"/>
  <c r="H280" i="138"/>
  <c r="H20" i="131" s="1"/>
  <c r="H155" i="135"/>
  <c r="H156" i="135" s="1"/>
  <c r="F155" i="196"/>
  <c r="F159" i="196" s="1"/>
  <c r="O528" i="217"/>
  <c r="H189" i="139"/>
  <c r="H190" i="139" s="1"/>
  <c r="H80" i="86"/>
  <c r="H148" i="86" s="1"/>
  <c r="H132" i="86"/>
  <c r="H189" i="135"/>
  <c r="H190" i="135" s="1"/>
  <c r="I220" i="151"/>
  <c r="I254" i="151" s="1"/>
  <c r="H197" i="86"/>
  <c r="O527" i="217"/>
  <c r="H189" i="134"/>
  <c r="H190" i="134" s="1"/>
  <c r="H200" i="86"/>
  <c r="I153" i="150"/>
  <c r="I85" i="142"/>
  <c r="I119" i="142" s="1"/>
  <c r="H171" i="134"/>
  <c r="H172" i="134" s="1"/>
  <c r="H137" i="135"/>
  <c r="H138" i="135" s="1"/>
  <c r="I216" i="143"/>
  <c r="I250" i="143" s="1"/>
  <c r="O526" i="217"/>
  <c r="H85" i="86"/>
  <c r="H153" i="86" s="1"/>
  <c r="H214" i="135"/>
  <c r="H248" i="135" s="1"/>
  <c r="H237" i="86"/>
  <c r="H271" i="86" s="1"/>
  <c r="I97" i="149"/>
  <c r="I199" i="149" s="1"/>
  <c r="I100" i="149"/>
  <c r="I134" i="149" s="1"/>
  <c r="I234" i="143"/>
  <c r="I268" i="143" s="1"/>
  <c r="H230" i="135"/>
  <c r="H264" i="135" s="1"/>
  <c r="I230" i="162"/>
  <c r="I264" i="162" s="1"/>
  <c r="H82" i="86"/>
  <c r="H184" i="86" s="1"/>
  <c r="I238" i="151"/>
  <c r="I272" i="151" s="1"/>
  <c r="I229" i="151"/>
  <c r="I263" i="151" s="1"/>
  <c r="I205" i="162"/>
  <c r="I206" i="162" s="1"/>
  <c r="I222" i="143"/>
  <c r="I256" i="143" s="1"/>
  <c r="I96" i="149"/>
  <c r="I198" i="149" s="1"/>
  <c r="I85" i="149"/>
  <c r="I119" i="149" s="1"/>
  <c r="I81" i="149"/>
  <c r="I149" i="149" s="1"/>
  <c r="I83" i="149"/>
  <c r="I185" i="149" s="1"/>
  <c r="I280" i="146"/>
  <c r="I28" i="131" s="1"/>
  <c r="I156" i="146"/>
  <c r="I190" i="162"/>
  <c r="F115" i="195"/>
  <c r="F117" i="195" s="1"/>
  <c r="F119" i="195" s="1"/>
  <c r="F118" i="195"/>
  <c r="H214" i="136"/>
  <c r="H248" i="136" s="1"/>
  <c r="H282" i="138"/>
  <c r="H20" i="132" s="1"/>
  <c r="H122" i="138"/>
  <c r="I101" i="149"/>
  <c r="H330" i="149"/>
  <c r="I99" i="149"/>
  <c r="I84" i="149"/>
  <c r="I86" i="149"/>
  <c r="I82" i="149"/>
  <c r="H229" i="135"/>
  <c r="H205" i="135"/>
  <c r="H206" i="135" s="1"/>
  <c r="H239" i="138"/>
  <c r="H240" i="138" s="1"/>
  <c r="H263" i="138"/>
  <c r="H273" i="138" s="1"/>
  <c r="H274" i="138" s="1"/>
  <c r="I217" i="151"/>
  <c r="I251" i="151" s="1"/>
  <c r="H155" i="137"/>
  <c r="I179" i="150"/>
  <c r="I111" i="150"/>
  <c r="I145" i="150"/>
  <c r="F246" i="211"/>
  <c r="N79" i="218"/>
  <c r="I290" i="151"/>
  <c r="I54" i="151"/>
  <c r="I263" i="147"/>
  <c r="I214" i="162"/>
  <c r="I248" i="162" s="1"/>
  <c r="I215" i="151"/>
  <c r="I249" i="151" s="1"/>
  <c r="I219" i="143"/>
  <c r="I253" i="143" s="1"/>
  <c r="F113" i="199"/>
  <c r="F114" i="199"/>
  <c r="F116" i="199" s="1"/>
  <c r="I263" i="162"/>
  <c r="H213" i="139"/>
  <c r="H121" i="139"/>
  <c r="I136" i="150"/>
  <c r="I170" i="150"/>
  <c r="I204" i="150"/>
  <c r="I213" i="151"/>
  <c r="I121" i="146"/>
  <c r="I214" i="146"/>
  <c r="I248" i="146" s="1"/>
  <c r="H81" i="86"/>
  <c r="H189" i="136"/>
  <c r="H230" i="139"/>
  <c r="H264" i="139" s="1"/>
  <c r="H107" i="102"/>
  <c r="H53" i="95"/>
  <c r="H78" i="95" s="1"/>
  <c r="I146" i="143"/>
  <c r="I155" i="143" s="1"/>
  <c r="I112" i="143"/>
  <c r="I121" i="143" s="1"/>
  <c r="I180" i="143"/>
  <c r="I189" i="143" s="1"/>
  <c r="F151" i="196"/>
  <c r="F112" i="196"/>
  <c r="H137" i="137"/>
  <c r="H138" i="137" s="1"/>
  <c r="H171" i="136"/>
  <c r="H172" i="136" s="1"/>
  <c r="G350" i="86"/>
  <c r="H43" i="86"/>
  <c r="H77" i="86" s="1"/>
  <c r="M554" i="217"/>
  <c r="H86" i="86"/>
  <c r="H223" i="138"/>
  <c r="H247" i="138"/>
  <c r="H257" i="138" s="1"/>
  <c r="H258" i="138" s="1"/>
  <c r="I237" i="151"/>
  <c r="I271" i="151" s="1"/>
  <c r="I79" i="149"/>
  <c r="H84" i="86"/>
  <c r="I147" i="150"/>
  <c r="I113" i="150"/>
  <c r="I181" i="150"/>
  <c r="I154" i="150"/>
  <c r="I120" i="150"/>
  <c r="I188" i="150"/>
  <c r="F118" i="200"/>
  <c r="F115" i="200"/>
  <c r="F117" i="200" s="1"/>
  <c r="F119" i="200" s="1"/>
  <c r="I219" i="151"/>
  <c r="I253" i="151" s="1"/>
  <c r="H204" i="86"/>
  <c r="H170" i="86"/>
  <c r="H136" i="86"/>
  <c r="H205" i="139"/>
  <c r="H206" i="139" s="1"/>
  <c r="H229" i="139"/>
  <c r="H214" i="137"/>
  <c r="H248" i="137" s="1"/>
  <c r="I195" i="150"/>
  <c r="I161" i="150"/>
  <c r="I127" i="150"/>
  <c r="I235" i="151"/>
  <c r="I269" i="151" s="1"/>
  <c r="O525" i="217"/>
  <c r="H155" i="136"/>
  <c r="F113" i="204"/>
  <c r="F114" i="204"/>
  <c r="F116" i="204" s="1"/>
  <c r="F157" i="199"/>
  <c r="I185" i="150"/>
  <c r="I117" i="150"/>
  <c r="I151" i="150"/>
  <c r="I112" i="151"/>
  <c r="I180" i="151"/>
  <c r="I189" i="151" s="1"/>
  <c r="I146" i="151"/>
  <c r="I155" i="151" s="1"/>
  <c r="I263" i="146"/>
  <c r="I121" i="147"/>
  <c r="I214" i="147"/>
  <c r="I248" i="147" s="1"/>
  <c r="H229" i="137"/>
  <c r="H205" i="137"/>
  <c r="H206" i="137" s="1"/>
  <c r="G314" i="86"/>
  <c r="G332" i="86"/>
  <c r="G333" i="86" s="1"/>
  <c r="H130" i="86"/>
  <c r="H164" i="86"/>
  <c r="H198" i="86"/>
  <c r="I83" i="142"/>
  <c r="I151" i="142" s="1"/>
  <c r="I84" i="142"/>
  <c r="I118" i="142" s="1"/>
  <c r="I221" i="151"/>
  <c r="I255" i="151" s="1"/>
  <c r="H229" i="134"/>
  <c r="H205" i="134"/>
  <c r="H206" i="134" s="1"/>
  <c r="H314" i="149"/>
  <c r="H332" i="149"/>
  <c r="H333" i="149" s="1"/>
  <c r="I80" i="149"/>
  <c r="I102" i="149"/>
  <c r="H350" i="149"/>
  <c r="I43" i="149"/>
  <c r="I95" i="149"/>
  <c r="H230" i="137"/>
  <c r="H264" i="137" s="1"/>
  <c r="I213" i="143"/>
  <c r="H230" i="136"/>
  <c r="H264" i="136" s="1"/>
  <c r="H121" i="134"/>
  <c r="H213" i="134"/>
  <c r="I232" i="151"/>
  <c r="I266" i="151" s="1"/>
  <c r="H230" i="134"/>
  <c r="H264" i="134" s="1"/>
  <c r="H121" i="137"/>
  <c r="H213" i="137"/>
  <c r="I202" i="150"/>
  <c r="I134" i="150"/>
  <c r="I168" i="150"/>
  <c r="F107" i="203"/>
  <c r="F112" i="203" s="1"/>
  <c r="F32" i="206"/>
  <c r="G91" i="208" s="1"/>
  <c r="H214" i="134"/>
  <c r="H248" i="134" s="1"/>
  <c r="I137" i="151"/>
  <c r="I138" i="151" s="1"/>
  <c r="I205" i="146"/>
  <c r="I206" i="146" s="1"/>
  <c r="I230" i="146"/>
  <c r="I264" i="146" s="1"/>
  <c r="H367" i="150"/>
  <c r="I69" i="150"/>
  <c r="I70" i="150" s="1"/>
  <c r="H121" i="135"/>
  <c r="H213" i="135"/>
  <c r="I232" i="143"/>
  <c r="I266" i="143" s="1"/>
  <c r="H79" i="86"/>
  <c r="I229" i="143"/>
  <c r="I121" i="162"/>
  <c r="H214" i="139"/>
  <c r="H248" i="139" s="1"/>
  <c r="I164" i="150"/>
  <c r="I198" i="150"/>
  <c r="I130" i="150"/>
  <c r="I94" i="150"/>
  <c r="F25" i="206"/>
  <c r="I281" i="147"/>
  <c r="I29" i="133" s="1"/>
  <c r="I190" i="147"/>
  <c r="H171" i="137"/>
  <c r="H172" i="137" s="1"/>
  <c r="I54" i="143"/>
  <c r="I290" i="143"/>
  <c r="H137" i="136"/>
  <c r="H138" i="136" s="1"/>
  <c r="E229" i="211"/>
  <c r="M62" i="218"/>
  <c r="M82" i="218" s="1"/>
  <c r="H199" i="86"/>
  <c r="H131" i="86"/>
  <c r="H165" i="86"/>
  <c r="N80" i="218"/>
  <c r="F247" i="211"/>
  <c r="I201" i="150"/>
  <c r="I133" i="150"/>
  <c r="I167" i="150"/>
  <c r="F104" i="202"/>
  <c r="F106" i="202"/>
  <c r="F31" i="207" s="1"/>
  <c r="F32" i="209" s="1"/>
  <c r="F264" i="209" s="1"/>
  <c r="F33" i="210" s="1"/>
  <c r="F72" i="211" s="1"/>
  <c r="F272" i="211" s="1"/>
  <c r="F105" i="202"/>
  <c r="F31" i="205" s="1"/>
  <c r="I59" i="149"/>
  <c r="H366" i="149"/>
  <c r="G366" i="86"/>
  <c r="H59" i="86"/>
  <c r="I280" i="162"/>
  <c r="I24" i="131" s="1"/>
  <c r="I156" i="162"/>
  <c r="H351" i="150"/>
  <c r="I53" i="150"/>
  <c r="H368" i="150"/>
  <c r="H370" i="150" s="1"/>
  <c r="I247" i="147"/>
  <c r="H202" i="86"/>
  <c r="H134" i="86"/>
  <c r="H168" i="86"/>
  <c r="I247" i="146"/>
  <c r="I196" i="143"/>
  <c r="I128" i="143"/>
  <c r="I137" i="143" s="1"/>
  <c r="I138" i="143" s="1"/>
  <c r="I162" i="143"/>
  <c r="I171" i="143" s="1"/>
  <c r="I172" i="143" s="1"/>
  <c r="I190" i="146"/>
  <c r="I247" i="162"/>
  <c r="H121" i="136"/>
  <c r="H213" i="136"/>
  <c r="H281" i="138"/>
  <c r="H20" i="133" s="1"/>
  <c r="I116" i="150"/>
  <c r="I150" i="150"/>
  <c r="I184" i="150"/>
  <c r="I156" i="147"/>
  <c r="I280" i="147"/>
  <c r="I29" i="131" s="1"/>
  <c r="H205" i="136"/>
  <c r="H206" i="136" s="1"/>
  <c r="H229" i="136"/>
  <c r="E15" i="206"/>
  <c r="F74" i="208" s="1"/>
  <c r="E107" i="186"/>
  <c r="E112" i="186" s="1"/>
  <c r="I100" i="142"/>
  <c r="I134" i="142" s="1"/>
  <c r="I133" i="142"/>
  <c r="I201" i="142"/>
  <c r="I101" i="142"/>
  <c r="I169" i="142" s="1"/>
  <c r="I102" i="145"/>
  <c r="I204" i="145" s="1"/>
  <c r="H332" i="145"/>
  <c r="H333" i="145" s="1"/>
  <c r="I81" i="142"/>
  <c r="I183" i="142" s="1"/>
  <c r="I82" i="144"/>
  <c r="I150" i="144" s="1"/>
  <c r="I85" i="145"/>
  <c r="I187" i="145" s="1"/>
  <c r="H330" i="142"/>
  <c r="I96" i="145"/>
  <c r="I164" i="145" s="1"/>
  <c r="I97" i="142"/>
  <c r="I82" i="142"/>
  <c r="I184" i="142" s="1"/>
  <c r="I99" i="145"/>
  <c r="I133" i="145" s="1"/>
  <c r="H314" i="142"/>
  <c r="F104" i="194"/>
  <c r="F23" i="206" s="1"/>
  <c r="I86" i="142"/>
  <c r="I188" i="142" s="1"/>
  <c r="I80" i="142"/>
  <c r="I83" i="145"/>
  <c r="I185" i="145" s="1"/>
  <c r="F105" i="194"/>
  <c r="F23" i="205" s="1"/>
  <c r="I81" i="145"/>
  <c r="I149" i="145" s="1"/>
  <c r="I97" i="145"/>
  <c r="I199" i="145" s="1"/>
  <c r="I84" i="145"/>
  <c r="I100" i="145"/>
  <c r="H371" i="148"/>
  <c r="H296" i="148"/>
  <c r="I86" i="145"/>
  <c r="I182" i="145"/>
  <c r="I79" i="145"/>
  <c r="H356" i="145"/>
  <c r="H330" i="145"/>
  <c r="F104" i="198"/>
  <c r="F106" i="198"/>
  <c r="F27" i="207" s="1"/>
  <c r="F28" i="209" s="1"/>
  <c r="F260" i="209" s="1"/>
  <c r="F29" i="210" s="1"/>
  <c r="F68" i="211" s="1"/>
  <c r="F268" i="211" s="1"/>
  <c r="F105" i="198"/>
  <c r="F27" i="205" s="1"/>
  <c r="I82" i="145"/>
  <c r="H340" i="145"/>
  <c r="H314" i="145"/>
  <c r="I98" i="145"/>
  <c r="I98" i="144"/>
  <c r="I166" i="144" s="1"/>
  <c r="I84" i="144"/>
  <c r="I186" i="144" s="1"/>
  <c r="I101" i="144"/>
  <c r="I169" i="144" s="1"/>
  <c r="I85" i="144"/>
  <c r="I153" i="144" s="1"/>
  <c r="I97" i="144"/>
  <c r="I199" i="144" s="1"/>
  <c r="H296" i="141"/>
  <c r="H371" i="141"/>
  <c r="I99" i="144"/>
  <c r="H340" i="144"/>
  <c r="H314" i="144"/>
  <c r="I198" i="144"/>
  <c r="I164" i="144"/>
  <c r="I130" i="144"/>
  <c r="I100" i="144"/>
  <c r="I95" i="144"/>
  <c r="H356" i="144"/>
  <c r="H330" i="144"/>
  <c r="F106" i="197"/>
  <c r="F150" i="197" s="1"/>
  <c r="F105" i="197"/>
  <c r="F104" i="197"/>
  <c r="I86" i="144"/>
  <c r="I83" i="144"/>
  <c r="I204" i="142"/>
  <c r="H332" i="144"/>
  <c r="H333" i="144" s="1"/>
  <c r="I79" i="144"/>
  <c r="I81" i="144"/>
  <c r="I102" i="144"/>
  <c r="I136" i="142"/>
  <c r="I167" i="142"/>
  <c r="H366" i="142"/>
  <c r="I69" i="142" s="1"/>
  <c r="I59" i="142"/>
  <c r="F237" i="211"/>
  <c r="N70" i="218"/>
  <c r="H350" i="142"/>
  <c r="H351" i="142" s="1"/>
  <c r="I43" i="142"/>
  <c r="I132" i="142"/>
  <c r="I200" i="142"/>
  <c r="I166" i="142"/>
  <c r="I181" i="142" l="1"/>
  <c r="I147" i="142"/>
  <c r="I114" i="145"/>
  <c r="I216" i="145" s="1"/>
  <c r="I250" i="145" s="1"/>
  <c r="I148" i="144"/>
  <c r="H185" i="86"/>
  <c r="H117" i="86"/>
  <c r="I151" i="149"/>
  <c r="F25" i="207"/>
  <c r="H26" i="102" s="1"/>
  <c r="H45" i="95" s="1"/>
  <c r="H70" i="95" s="1"/>
  <c r="I114" i="144"/>
  <c r="H280" i="139"/>
  <c r="H21" i="131" s="1"/>
  <c r="I273" i="147"/>
  <c r="I274" i="147" s="1"/>
  <c r="I239" i="147"/>
  <c r="I240" i="147" s="1"/>
  <c r="H235" i="86"/>
  <c r="H269" i="86" s="1"/>
  <c r="I257" i="147"/>
  <c r="I258" i="147" s="1"/>
  <c r="I166" i="149"/>
  <c r="I200" i="149"/>
  <c r="I135" i="145"/>
  <c r="I169" i="145"/>
  <c r="I223" i="162"/>
  <c r="I224" i="162" s="1"/>
  <c r="I112" i="150"/>
  <c r="I121" i="150" s="1"/>
  <c r="I130" i="142"/>
  <c r="I223" i="147"/>
  <c r="I224" i="147" s="1"/>
  <c r="H150" i="86"/>
  <c r="I198" i="142"/>
  <c r="I202" i="149"/>
  <c r="I216" i="150"/>
  <c r="I250" i="150" s="1"/>
  <c r="I197" i="142"/>
  <c r="I163" i="142"/>
  <c r="I180" i="150"/>
  <c r="I189" i="150" s="1"/>
  <c r="I146" i="150"/>
  <c r="I155" i="150" s="1"/>
  <c r="I233" i="150"/>
  <c r="I267" i="150" s="1"/>
  <c r="I217" i="150"/>
  <c r="I251" i="150" s="1"/>
  <c r="I187" i="142"/>
  <c r="I230" i="151"/>
  <c r="I264" i="151" s="1"/>
  <c r="I273" i="151" s="1"/>
  <c r="I274" i="151" s="1"/>
  <c r="I237" i="150"/>
  <c r="I271" i="150" s="1"/>
  <c r="I231" i="150"/>
  <c r="I265" i="150" s="1"/>
  <c r="I220" i="150"/>
  <c r="I254" i="150" s="1"/>
  <c r="I197" i="145"/>
  <c r="I117" i="149"/>
  <c r="I219" i="149" s="1"/>
  <c r="I253" i="149" s="1"/>
  <c r="I257" i="162"/>
  <c r="I258" i="162" s="1"/>
  <c r="H231" i="86"/>
  <c r="H265" i="86" s="1"/>
  <c r="I153" i="142"/>
  <c r="I221" i="150"/>
  <c r="I255" i="150" s="1"/>
  <c r="F156" i="196"/>
  <c r="F157" i="196" s="1"/>
  <c r="I164" i="149"/>
  <c r="I281" i="146"/>
  <c r="I28" i="133" s="1"/>
  <c r="I153" i="145"/>
  <c r="I234" i="150"/>
  <c r="I268" i="150" s="1"/>
  <c r="H102" i="102"/>
  <c r="H76" i="287" s="1"/>
  <c r="H48" i="95"/>
  <c r="H73" i="95" s="1"/>
  <c r="I163" i="145"/>
  <c r="I152" i="142"/>
  <c r="F29" i="209"/>
  <c r="F261" i="209" s="1"/>
  <c r="F30" i="210" s="1"/>
  <c r="F69" i="211" s="1"/>
  <c r="I187" i="149"/>
  <c r="G87" i="208"/>
  <c r="I131" i="149"/>
  <c r="I168" i="149"/>
  <c r="I153" i="149"/>
  <c r="H281" i="139"/>
  <c r="H21" i="133" s="1"/>
  <c r="H33" i="102"/>
  <c r="H52" i="95" s="1"/>
  <c r="H77" i="95" s="1"/>
  <c r="H281" i="137"/>
  <c r="H19" i="133" s="1"/>
  <c r="I165" i="145"/>
  <c r="I257" i="146"/>
  <c r="I258" i="146" s="1"/>
  <c r="H116" i="86"/>
  <c r="H234" i="86"/>
  <c r="H268" i="86" s="1"/>
  <c r="I223" i="146"/>
  <c r="I224" i="146" s="1"/>
  <c r="H280" i="134"/>
  <c r="H16" i="131" s="1"/>
  <c r="G82" i="208"/>
  <c r="I185" i="142"/>
  <c r="H119" i="86"/>
  <c r="I165" i="149"/>
  <c r="H114" i="86"/>
  <c r="I130" i="149"/>
  <c r="H280" i="135"/>
  <c r="H17" i="131" s="1"/>
  <c r="I273" i="162"/>
  <c r="I274" i="162" s="1"/>
  <c r="I117" i="142"/>
  <c r="H281" i="135"/>
  <c r="H17" i="133" s="1"/>
  <c r="H281" i="134"/>
  <c r="H16" i="133" s="1"/>
  <c r="H187" i="86"/>
  <c r="H182" i="86"/>
  <c r="I239" i="162"/>
  <c r="I240" i="162" s="1"/>
  <c r="I115" i="149"/>
  <c r="I202" i="142"/>
  <c r="I186" i="142"/>
  <c r="I168" i="142"/>
  <c r="I170" i="145"/>
  <c r="I214" i="143"/>
  <c r="I248" i="143" s="1"/>
  <c r="I187" i="144"/>
  <c r="I119" i="144"/>
  <c r="I132" i="144"/>
  <c r="I119" i="145"/>
  <c r="I183" i="149"/>
  <c r="H236" i="86"/>
  <c r="H270" i="86" s="1"/>
  <c r="I203" i="144"/>
  <c r="I131" i="144"/>
  <c r="I281" i="162"/>
  <c r="I24" i="133" s="1"/>
  <c r="I130" i="145"/>
  <c r="I218" i="150"/>
  <c r="I252" i="150" s="1"/>
  <c r="H232" i="86"/>
  <c r="H266" i="86" s="1"/>
  <c r="I236" i="150"/>
  <c r="I270" i="150" s="1"/>
  <c r="I222" i="150"/>
  <c r="I256" i="150" s="1"/>
  <c r="H239" i="136"/>
  <c r="H240" i="136" s="1"/>
  <c r="H263" i="136"/>
  <c r="H273" i="136" s="1"/>
  <c r="H274" i="136" s="1"/>
  <c r="H69" i="86"/>
  <c r="H70" i="86" s="1"/>
  <c r="G367" i="86"/>
  <c r="F31" i="206"/>
  <c r="G90" i="208" s="1"/>
  <c r="F107" i="202"/>
  <c r="F112" i="202" s="1"/>
  <c r="I232" i="150"/>
  <c r="I266" i="150" s="1"/>
  <c r="I263" i="143"/>
  <c r="H282" i="135"/>
  <c r="H17" i="132" s="1"/>
  <c r="H122" i="135"/>
  <c r="I204" i="149"/>
  <c r="I136" i="149"/>
  <c r="I170" i="149"/>
  <c r="I273" i="146"/>
  <c r="I274" i="146" s="1"/>
  <c r="I214" i="151"/>
  <c r="I248" i="151" s="1"/>
  <c r="H186" i="86"/>
  <c r="H152" i="86"/>
  <c r="H118" i="86"/>
  <c r="I147" i="149"/>
  <c r="I181" i="149"/>
  <c r="I113" i="149"/>
  <c r="O524" i="217"/>
  <c r="M564" i="217"/>
  <c r="H190" i="136"/>
  <c r="H281" i="136"/>
  <c r="H18" i="133" s="1"/>
  <c r="I238" i="150"/>
  <c r="I272" i="150" s="1"/>
  <c r="H223" i="139"/>
  <c r="H247" i="139"/>
  <c r="H257" i="139" s="1"/>
  <c r="H258" i="139" s="1"/>
  <c r="F115" i="199"/>
  <c r="F117" i="199" s="1"/>
  <c r="F119" i="199" s="1"/>
  <c r="F118" i="199"/>
  <c r="H78" i="86"/>
  <c r="H87" i="86" s="1"/>
  <c r="H88" i="86" s="1"/>
  <c r="H156" i="137"/>
  <c r="H280" i="137"/>
  <c r="H19" i="131" s="1"/>
  <c r="I150" i="149"/>
  <c r="I116" i="149"/>
  <c r="I184" i="149"/>
  <c r="I205" i="143"/>
  <c r="I206" i="143" s="1"/>
  <c r="I230" i="143"/>
  <c r="I264" i="143" s="1"/>
  <c r="I290" i="150"/>
  <c r="I54" i="150"/>
  <c r="I280" i="143"/>
  <c r="I25" i="131" s="1"/>
  <c r="I156" i="143"/>
  <c r="H181" i="86"/>
  <c r="H147" i="86"/>
  <c r="H113" i="86"/>
  <c r="F114" i="203"/>
  <c r="F116" i="203" s="1"/>
  <c r="F113" i="203"/>
  <c r="H223" i="137"/>
  <c r="H247" i="137"/>
  <c r="H257" i="137" s="1"/>
  <c r="H258" i="137" s="1"/>
  <c r="H223" i="134"/>
  <c r="H247" i="134"/>
  <c r="H257" i="134" s="1"/>
  <c r="H258" i="134" s="1"/>
  <c r="I197" i="149"/>
  <c r="I129" i="149"/>
  <c r="I163" i="149"/>
  <c r="I182" i="149"/>
  <c r="I114" i="149"/>
  <c r="I148" i="149"/>
  <c r="H239" i="134"/>
  <c r="H240" i="134" s="1"/>
  <c r="H263" i="134"/>
  <c r="H273" i="134" s="1"/>
  <c r="H274" i="134" s="1"/>
  <c r="H239" i="137"/>
  <c r="H240" i="137" s="1"/>
  <c r="H263" i="137"/>
  <c r="H273" i="137" s="1"/>
  <c r="H274" i="137" s="1"/>
  <c r="I239" i="146"/>
  <c r="I240" i="146" s="1"/>
  <c r="H224" i="138"/>
  <c r="H279" i="138"/>
  <c r="H179" i="86"/>
  <c r="H111" i="86"/>
  <c r="H145" i="86"/>
  <c r="H115" i="86"/>
  <c r="H183" i="86"/>
  <c r="H149" i="86"/>
  <c r="I120" i="149"/>
  <c r="I188" i="149"/>
  <c r="I154" i="149"/>
  <c r="I169" i="149"/>
  <c r="I203" i="149"/>
  <c r="I135" i="149"/>
  <c r="I198" i="145"/>
  <c r="I135" i="142"/>
  <c r="E113" i="186"/>
  <c r="E114" i="186"/>
  <c r="E116" i="186" s="1"/>
  <c r="H223" i="136"/>
  <c r="H247" i="136"/>
  <c r="H257" i="136" s="1"/>
  <c r="H258" i="136" s="1"/>
  <c r="I69" i="149"/>
  <c r="I70" i="149" s="1"/>
  <c r="H367" i="149"/>
  <c r="I235" i="150"/>
  <c r="I269" i="150" s="1"/>
  <c r="I128" i="150"/>
  <c r="I137" i="150" s="1"/>
  <c r="I138" i="150" s="1"/>
  <c r="I196" i="150"/>
  <c r="I205" i="150" s="1"/>
  <c r="I206" i="150" s="1"/>
  <c r="I162" i="150"/>
  <c r="I171" i="150" s="1"/>
  <c r="I172" i="150" s="1"/>
  <c r="I281" i="151"/>
  <c r="I33" i="133" s="1"/>
  <c r="I190" i="151"/>
  <c r="H122" i="137"/>
  <c r="H282" i="137"/>
  <c r="H19" i="132" s="1"/>
  <c r="H282" i="134"/>
  <c r="H16" i="132" s="1"/>
  <c r="H122" i="134"/>
  <c r="I122" i="143"/>
  <c r="I282" i="143"/>
  <c r="I25" i="132" s="1"/>
  <c r="I77" i="149"/>
  <c r="I78" i="149"/>
  <c r="G16" i="102"/>
  <c r="G23" i="287" s="1"/>
  <c r="L23" i="287" s="1"/>
  <c r="I156" i="151"/>
  <c r="I280" i="151"/>
  <c r="I33" i="131" s="1"/>
  <c r="I219" i="150"/>
  <c r="I253" i="150" s="1"/>
  <c r="F118" i="204"/>
  <c r="F115" i="204"/>
  <c r="F117" i="204" s="1"/>
  <c r="F119" i="204" s="1"/>
  <c r="I229" i="150"/>
  <c r="H239" i="139"/>
  <c r="H240" i="139" s="1"/>
  <c r="H263" i="139"/>
  <c r="H273" i="139" s="1"/>
  <c r="H274" i="139" s="1"/>
  <c r="H238" i="86"/>
  <c r="H272" i="86" s="1"/>
  <c r="I215" i="150"/>
  <c r="I249" i="150" s="1"/>
  <c r="G351" i="86"/>
  <c r="G368" i="86"/>
  <c r="G370" i="86" s="1"/>
  <c r="H53" i="86"/>
  <c r="I190" i="143"/>
  <c r="I121" i="151"/>
  <c r="I213" i="150"/>
  <c r="I118" i="149"/>
  <c r="I186" i="149"/>
  <c r="I152" i="149"/>
  <c r="H122" i="136"/>
  <c r="H282" i="136"/>
  <c r="H18" i="132" s="1"/>
  <c r="H93" i="86"/>
  <c r="H94" i="86"/>
  <c r="I93" i="149"/>
  <c r="I94" i="149"/>
  <c r="F245" i="211"/>
  <c r="N78" i="218"/>
  <c r="H233" i="86"/>
  <c r="H267" i="86" s="1"/>
  <c r="I122" i="162"/>
  <c r="I282" i="162"/>
  <c r="I24" i="132" s="1"/>
  <c r="H223" i="135"/>
  <c r="H247" i="135"/>
  <c r="H257" i="135" s="1"/>
  <c r="H258" i="135" s="1"/>
  <c r="I247" i="143"/>
  <c r="I53" i="149"/>
  <c r="H368" i="149"/>
  <c r="H370" i="149" s="1"/>
  <c r="H351" i="149"/>
  <c r="I282" i="147"/>
  <c r="I29" i="132" s="1"/>
  <c r="I122" i="147"/>
  <c r="H156" i="136"/>
  <c r="H280" i="136"/>
  <c r="H18" i="131" s="1"/>
  <c r="I103" i="150"/>
  <c r="I104" i="150" s="1"/>
  <c r="H154" i="86"/>
  <c r="H120" i="86"/>
  <c r="H188" i="86"/>
  <c r="F113" i="196"/>
  <c r="F114" i="196"/>
  <c r="F116" i="196" s="1"/>
  <c r="I122" i="146"/>
  <c r="I282" i="146"/>
  <c r="I28" i="132" s="1"/>
  <c r="I247" i="151"/>
  <c r="H282" i="139"/>
  <c r="H21" i="132" s="1"/>
  <c r="H122" i="139"/>
  <c r="H239" i="135"/>
  <c r="H240" i="135" s="1"/>
  <c r="H263" i="135"/>
  <c r="H273" i="135" s="1"/>
  <c r="H274" i="135" s="1"/>
  <c r="I167" i="149"/>
  <c r="I201" i="149"/>
  <c r="I133" i="149"/>
  <c r="I149" i="142"/>
  <c r="I235" i="142"/>
  <c r="I269" i="142" s="1"/>
  <c r="I115" i="142"/>
  <c r="I116" i="144"/>
  <c r="I203" i="142"/>
  <c r="I184" i="144"/>
  <c r="I136" i="145"/>
  <c r="I201" i="145"/>
  <c r="I200" i="144"/>
  <c r="I167" i="145"/>
  <c r="I131" i="145"/>
  <c r="I150" i="142"/>
  <c r="I116" i="142"/>
  <c r="I165" i="142"/>
  <c r="I199" i="142"/>
  <c r="I131" i="142"/>
  <c r="I135" i="144"/>
  <c r="I115" i="145"/>
  <c r="I151" i="145"/>
  <c r="I117" i="145"/>
  <c r="I183" i="145"/>
  <c r="F107" i="194"/>
  <c r="F112" i="194" s="1"/>
  <c r="F113" i="194" s="1"/>
  <c r="I120" i="142"/>
  <c r="I154" i="142"/>
  <c r="I114" i="142"/>
  <c r="I148" i="142"/>
  <c r="I182" i="142"/>
  <c r="I166" i="145"/>
  <c r="I200" i="145"/>
  <c r="I132" i="145"/>
  <c r="I113" i="145"/>
  <c r="I147" i="145"/>
  <c r="I181" i="145"/>
  <c r="I134" i="145"/>
  <c r="I168" i="145"/>
  <c r="I202" i="145"/>
  <c r="I118" i="145"/>
  <c r="I152" i="145"/>
  <c r="I186" i="145"/>
  <c r="N74" i="218"/>
  <c r="F241" i="211"/>
  <c r="H350" i="145"/>
  <c r="H351" i="145" s="1"/>
  <c r="I43" i="145"/>
  <c r="F27" i="206"/>
  <c r="G86" i="208" s="1"/>
  <c r="F107" i="198"/>
  <c r="F112" i="198" s="1"/>
  <c r="H322" i="148"/>
  <c r="H359" i="148" s="1"/>
  <c r="I62" i="148" s="1"/>
  <c r="H329" i="148"/>
  <c r="H306" i="148"/>
  <c r="H343" i="148" s="1"/>
  <c r="I46" i="148" s="1"/>
  <c r="H313" i="148"/>
  <c r="H323" i="148"/>
  <c r="H360" i="148" s="1"/>
  <c r="I63" i="148" s="1"/>
  <c r="H304" i="148"/>
  <c r="H341" i="148" s="1"/>
  <c r="I44" i="148" s="1"/>
  <c r="H326" i="148"/>
  <c r="H363" i="148" s="1"/>
  <c r="I66" i="148" s="1"/>
  <c r="H310" i="148"/>
  <c r="H347" i="148" s="1"/>
  <c r="I50" i="148" s="1"/>
  <c r="H327" i="148"/>
  <c r="H364" i="148" s="1"/>
  <c r="I67" i="148" s="1"/>
  <c r="H30" i="128"/>
  <c r="H80" i="128" s="1"/>
  <c r="F15" i="201" s="1"/>
  <c r="F44" i="201" s="1"/>
  <c r="F58" i="201" s="1"/>
  <c r="F99" i="201" s="1"/>
  <c r="H311" i="148"/>
  <c r="H348" i="148" s="1"/>
  <c r="I51" i="148" s="1"/>
  <c r="H325" i="148"/>
  <c r="H362" i="148" s="1"/>
  <c r="I65" i="148" s="1"/>
  <c r="H328" i="148"/>
  <c r="H365" i="148" s="1"/>
  <c r="I68" i="148" s="1"/>
  <c r="H309" i="148"/>
  <c r="H346" i="148" s="1"/>
  <c r="I49" i="148" s="1"/>
  <c r="H319" i="148"/>
  <c r="H303" i="148"/>
  <c r="H308" i="148"/>
  <c r="H345" i="148" s="1"/>
  <c r="I48" i="148" s="1"/>
  <c r="H331" i="148"/>
  <c r="H307" i="148"/>
  <c r="H344" i="148" s="1"/>
  <c r="I47" i="148" s="1"/>
  <c r="H321" i="148"/>
  <c r="H358" i="148" s="1"/>
  <c r="I61" i="148" s="1"/>
  <c r="H324" i="148"/>
  <c r="H361" i="148" s="1"/>
  <c r="I64" i="148" s="1"/>
  <c r="I98" i="148" s="1"/>
  <c r="H305" i="148"/>
  <c r="H342" i="148" s="1"/>
  <c r="I45" i="148" s="1"/>
  <c r="I79" i="148" s="1"/>
  <c r="H312" i="148"/>
  <c r="H349" i="148" s="1"/>
  <c r="I52" i="148" s="1"/>
  <c r="H320" i="148"/>
  <c r="H357" i="148" s="1"/>
  <c r="I60" i="148" s="1"/>
  <c r="I150" i="145"/>
  <c r="I116" i="145"/>
  <c r="I184" i="145"/>
  <c r="H366" i="145"/>
  <c r="I69" i="145" s="1"/>
  <c r="I59" i="145"/>
  <c r="I154" i="145"/>
  <c r="I120" i="145"/>
  <c r="I188" i="145"/>
  <c r="I118" i="144"/>
  <c r="I152" i="144"/>
  <c r="I165" i="144"/>
  <c r="I238" i="142"/>
  <c r="I272" i="142" s="1"/>
  <c r="H22" i="128"/>
  <c r="H72" i="128" s="1"/>
  <c r="F15" i="193" s="1"/>
  <c r="F44" i="193" s="1"/>
  <c r="F58" i="193" s="1"/>
  <c r="F99" i="193" s="1"/>
  <c r="H312" i="141"/>
  <c r="H349" i="141" s="1"/>
  <c r="I52" i="141" s="1"/>
  <c r="H326" i="141"/>
  <c r="H363" i="141" s="1"/>
  <c r="I66" i="141" s="1"/>
  <c r="H303" i="141"/>
  <c r="H310" i="141"/>
  <c r="H347" i="141" s="1"/>
  <c r="I50" i="141" s="1"/>
  <c r="H320" i="141"/>
  <c r="H357" i="141" s="1"/>
  <c r="I60" i="141" s="1"/>
  <c r="H307" i="141"/>
  <c r="H344" i="141" s="1"/>
  <c r="I47" i="141" s="1"/>
  <c r="H324" i="141"/>
  <c r="H361" i="141" s="1"/>
  <c r="I64" i="141" s="1"/>
  <c r="H327" i="141"/>
  <c r="H364" i="141" s="1"/>
  <c r="I67" i="141" s="1"/>
  <c r="H308" i="141"/>
  <c r="H345" i="141" s="1"/>
  <c r="I48" i="141" s="1"/>
  <c r="H322" i="141"/>
  <c r="H359" i="141" s="1"/>
  <c r="I62" i="141" s="1"/>
  <c r="H329" i="141"/>
  <c r="H306" i="141"/>
  <c r="H343" i="141" s="1"/>
  <c r="I46" i="141" s="1"/>
  <c r="H313" i="141"/>
  <c r="H321" i="141"/>
  <c r="H358" i="141" s="1"/>
  <c r="I61" i="141" s="1"/>
  <c r="H323" i="141"/>
  <c r="H360" i="141" s="1"/>
  <c r="I63" i="141" s="1"/>
  <c r="H304" i="141"/>
  <c r="H341" i="141" s="1"/>
  <c r="I44" i="141" s="1"/>
  <c r="H311" i="141"/>
  <c r="H348" i="141" s="1"/>
  <c r="I51" i="141" s="1"/>
  <c r="H325" i="141"/>
  <c r="H362" i="141" s="1"/>
  <c r="I65" i="141" s="1"/>
  <c r="H328" i="141"/>
  <c r="H365" i="141" s="1"/>
  <c r="I68" i="141" s="1"/>
  <c r="H309" i="141"/>
  <c r="H346" i="141" s="1"/>
  <c r="I49" i="141" s="1"/>
  <c r="H319" i="141"/>
  <c r="H331" i="141"/>
  <c r="H305" i="141"/>
  <c r="H342" i="141" s="1"/>
  <c r="I45" i="141" s="1"/>
  <c r="F142" i="197"/>
  <c r="F154" i="197" s="1"/>
  <c r="F26" i="205" s="1"/>
  <c r="F149" i="197"/>
  <c r="I147" i="144"/>
  <c r="I113" i="144"/>
  <c r="I181" i="144"/>
  <c r="I168" i="144"/>
  <c r="I134" i="144"/>
  <c r="I202" i="144"/>
  <c r="I43" i="144"/>
  <c r="H350" i="144"/>
  <c r="H351" i="144" s="1"/>
  <c r="I197" i="144"/>
  <c r="I129" i="144"/>
  <c r="I163" i="144"/>
  <c r="I185" i="144"/>
  <c r="I117" i="144"/>
  <c r="I151" i="144"/>
  <c r="I188" i="144"/>
  <c r="I154" i="144"/>
  <c r="I120" i="144"/>
  <c r="I133" i="144"/>
  <c r="I201" i="144"/>
  <c r="I167" i="144"/>
  <c r="I115" i="144"/>
  <c r="I183" i="144"/>
  <c r="I149" i="144"/>
  <c r="I170" i="144"/>
  <c r="I204" i="144"/>
  <c r="I136" i="144"/>
  <c r="F107" i="197"/>
  <c r="F148" i="197"/>
  <c r="F141" i="197"/>
  <c r="F153" i="197" s="1"/>
  <c r="H366" i="144"/>
  <c r="I69" i="144" s="1"/>
  <c r="I59" i="144"/>
  <c r="I232" i="144"/>
  <c r="I266" i="144" s="1"/>
  <c r="H367" i="142"/>
  <c r="H24" i="102"/>
  <c r="I234" i="142"/>
  <c r="I268" i="142" s="1"/>
  <c r="I215" i="142"/>
  <c r="I249" i="142" s="1"/>
  <c r="I77" i="142"/>
  <c r="I78" i="142"/>
  <c r="H368" i="142"/>
  <c r="H370" i="142" s="1"/>
  <c r="I53" i="142"/>
  <c r="I290" i="142" s="1"/>
  <c r="I93" i="142"/>
  <c r="I94" i="142"/>
  <c r="I70" i="142"/>
  <c r="F242" i="211" l="1"/>
  <c r="F269" i="211"/>
  <c r="N75" i="218" s="1"/>
  <c r="I216" i="144"/>
  <c r="I250" i="144" s="1"/>
  <c r="I86" i="148"/>
  <c r="I120" i="148" s="1"/>
  <c r="I221" i="149"/>
  <c r="I255" i="149" s="1"/>
  <c r="I81" i="148"/>
  <c r="I183" i="148" s="1"/>
  <c r="I97" i="148"/>
  <c r="I199" i="148" s="1"/>
  <c r="I102" i="148"/>
  <c r="I204" i="148" s="1"/>
  <c r="H219" i="86"/>
  <c r="H253" i="86" s="1"/>
  <c r="G84" i="208"/>
  <c r="F26" i="209"/>
  <c r="F258" i="209" s="1"/>
  <c r="F27" i="210" s="1"/>
  <c r="F66" i="211" s="1"/>
  <c r="I279" i="147"/>
  <c r="I294" i="147" s="1"/>
  <c r="I234" i="149"/>
  <c r="I268" i="149" s="1"/>
  <c r="I237" i="145"/>
  <c r="I271" i="145" s="1"/>
  <c r="I214" i="150"/>
  <c r="I248" i="150" s="1"/>
  <c r="I232" i="142"/>
  <c r="I266" i="142" s="1"/>
  <c r="I233" i="149"/>
  <c r="I267" i="149" s="1"/>
  <c r="I236" i="149"/>
  <c r="I270" i="149" s="1"/>
  <c r="I221" i="142"/>
  <c r="I255" i="142" s="1"/>
  <c r="H218" i="86"/>
  <c r="H252" i="86" s="1"/>
  <c r="I231" i="142"/>
  <c r="I265" i="142" s="1"/>
  <c r="I239" i="151"/>
  <c r="I240" i="151" s="1"/>
  <c r="I279" i="162"/>
  <c r="I283" i="162" s="1"/>
  <c r="I221" i="144"/>
  <c r="I255" i="144" s="1"/>
  <c r="I233" i="144"/>
  <c r="I267" i="144" s="1"/>
  <c r="H99" i="102"/>
  <c r="I231" i="145"/>
  <c r="I265" i="145" s="1"/>
  <c r="I233" i="145"/>
  <c r="I267" i="145" s="1"/>
  <c r="I219" i="142"/>
  <c r="I253" i="142" s="1"/>
  <c r="I238" i="145"/>
  <c r="I272" i="145" s="1"/>
  <c r="I221" i="145"/>
  <c r="I255" i="145" s="1"/>
  <c r="H221" i="86"/>
  <c r="H255" i="86" s="1"/>
  <c r="I232" i="149"/>
  <c r="I266" i="149" s="1"/>
  <c r="I257" i="151"/>
  <c r="I258" i="151" s="1"/>
  <c r="I223" i="151"/>
  <c r="I224" i="151" s="1"/>
  <c r="I281" i="143"/>
  <c r="I25" i="133" s="1"/>
  <c r="H106" i="102"/>
  <c r="I220" i="142"/>
  <c r="I254" i="142" s="1"/>
  <c r="I257" i="143"/>
  <c r="I258" i="143" s="1"/>
  <c r="I232" i="145"/>
  <c r="I266" i="145" s="1"/>
  <c r="I223" i="143"/>
  <c r="I224" i="143" s="1"/>
  <c r="I217" i="149"/>
  <c r="I251" i="149" s="1"/>
  <c r="H216" i="86"/>
  <c r="H250" i="86" s="1"/>
  <c r="I234" i="144"/>
  <c r="I268" i="144" s="1"/>
  <c r="I237" i="142"/>
  <c r="I271" i="142" s="1"/>
  <c r="I236" i="142"/>
  <c r="I270" i="142" s="1"/>
  <c r="I237" i="144"/>
  <c r="I271" i="144" s="1"/>
  <c r="H32" i="102"/>
  <c r="H51" i="95" s="1"/>
  <c r="H76" i="95" s="1"/>
  <c r="I217" i="142"/>
  <c r="I251" i="142" s="1"/>
  <c r="I235" i="145"/>
  <c r="I269" i="145" s="1"/>
  <c r="I218" i="144"/>
  <c r="I252" i="144" s="1"/>
  <c r="I235" i="149"/>
  <c r="I269" i="149" s="1"/>
  <c r="I216" i="149"/>
  <c r="I250" i="149" s="1"/>
  <c r="I231" i="149"/>
  <c r="I265" i="149" s="1"/>
  <c r="I218" i="142"/>
  <c r="I252" i="142" s="1"/>
  <c r="I222" i="149"/>
  <c r="I256" i="149" s="1"/>
  <c r="I220" i="149"/>
  <c r="I254" i="149" s="1"/>
  <c r="F118" i="196"/>
  <c r="F115" i="196"/>
  <c r="F117" i="196" s="1"/>
  <c r="F119" i="196" s="1"/>
  <c r="I290" i="149"/>
  <c r="I54" i="149"/>
  <c r="H224" i="135"/>
  <c r="H279" i="135"/>
  <c r="I103" i="149"/>
  <c r="I104" i="149" s="1"/>
  <c r="I127" i="149"/>
  <c r="I195" i="149"/>
  <c r="I161" i="149"/>
  <c r="I263" i="150"/>
  <c r="I112" i="149"/>
  <c r="I146" i="149"/>
  <c r="I180" i="149"/>
  <c r="E115" i="186"/>
  <c r="E117" i="186" s="1"/>
  <c r="E119" i="186" s="1"/>
  <c r="E118" i="186"/>
  <c r="I237" i="149"/>
  <c r="I271" i="149" s="1"/>
  <c r="H217" i="86"/>
  <c r="H251" i="86" s="1"/>
  <c r="H215" i="86"/>
  <c r="H249" i="86" s="1"/>
  <c r="I215" i="149"/>
  <c r="I249" i="149" s="1"/>
  <c r="I238" i="149"/>
  <c r="I272" i="149" s="1"/>
  <c r="I239" i="143"/>
  <c r="I240" i="143" s="1"/>
  <c r="H196" i="86"/>
  <c r="H162" i="86"/>
  <c r="H128" i="86"/>
  <c r="I87" i="149"/>
  <c r="I88" i="149" s="1"/>
  <c r="I179" i="149"/>
  <c r="I111" i="149"/>
  <c r="I145" i="149"/>
  <c r="I155" i="149" s="1"/>
  <c r="I156" i="150"/>
  <c r="I280" i="150"/>
  <c r="I32" i="131" s="1"/>
  <c r="H224" i="137"/>
  <c r="H279" i="137"/>
  <c r="H222" i="86"/>
  <c r="H256" i="86" s="1"/>
  <c r="H127" i="86"/>
  <c r="H161" i="86"/>
  <c r="H103" i="86"/>
  <c r="H104" i="86" s="1"/>
  <c r="H195" i="86"/>
  <c r="I247" i="150"/>
  <c r="H290" i="86"/>
  <c r="H54" i="86"/>
  <c r="G67" i="102"/>
  <c r="G89" i="102"/>
  <c r="G35" i="95"/>
  <c r="G60" i="95" s="1"/>
  <c r="G35" i="102"/>
  <c r="G42" i="287" s="1"/>
  <c r="L42" i="287" s="1"/>
  <c r="I230" i="150"/>
  <c r="I264" i="150" s="1"/>
  <c r="H224" i="136"/>
  <c r="H279" i="136"/>
  <c r="H283" i="138"/>
  <c r="H294" i="138"/>
  <c r="H20" i="130"/>
  <c r="F118" i="203"/>
  <c r="F115" i="203"/>
  <c r="F117" i="203" s="1"/>
  <c r="F119" i="203" s="1"/>
  <c r="I218" i="149"/>
  <c r="I252" i="149" s="1"/>
  <c r="H146" i="86"/>
  <c r="H155" i="86" s="1"/>
  <c r="H180" i="86"/>
  <c r="H189" i="86" s="1"/>
  <c r="H112" i="86"/>
  <c r="H121" i="86" s="1"/>
  <c r="H224" i="139"/>
  <c r="H279" i="139"/>
  <c r="F113" i="202"/>
  <c r="F114" i="202"/>
  <c r="F116" i="202" s="1"/>
  <c r="I196" i="149"/>
  <c r="I162" i="149"/>
  <c r="I128" i="149"/>
  <c r="I282" i="151"/>
  <c r="I33" i="132" s="1"/>
  <c r="I122" i="151"/>
  <c r="I281" i="150"/>
  <c r="I32" i="133" s="1"/>
  <c r="I190" i="150"/>
  <c r="H213" i="86"/>
  <c r="I282" i="150"/>
  <c r="I32" i="132" s="1"/>
  <c r="I122" i="150"/>
  <c r="H279" i="134"/>
  <c r="H224" i="134"/>
  <c r="I279" i="146"/>
  <c r="O530" i="217"/>
  <c r="O583" i="217"/>
  <c r="O587" i="217"/>
  <c r="O585" i="217"/>
  <c r="O586" i="217"/>
  <c r="H220" i="86"/>
  <c r="H254" i="86" s="1"/>
  <c r="O584" i="217"/>
  <c r="I273" i="143"/>
  <c r="I274" i="143" s="1"/>
  <c r="I233" i="142"/>
  <c r="I267" i="142" s="1"/>
  <c r="I222" i="142"/>
  <c r="I256" i="142" s="1"/>
  <c r="I219" i="145"/>
  <c r="I253" i="145" s="1"/>
  <c r="I217" i="145"/>
  <c r="I251" i="145" s="1"/>
  <c r="I220" i="144"/>
  <c r="I254" i="144" s="1"/>
  <c r="F114" i="194"/>
  <c r="F116" i="194" s="1"/>
  <c r="I85" i="148"/>
  <c r="I187" i="148" s="1"/>
  <c r="I100" i="148"/>
  <c r="I168" i="148" s="1"/>
  <c r="H367" i="145"/>
  <c r="H332" i="148"/>
  <c r="H333" i="148" s="1"/>
  <c r="I218" i="145"/>
  <c r="I252" i="145" s="1"/>
  <c r="I80" i="148"/>
  <c r="I182" i="148" s="1"/>
  <c r="I236" i="145"/>
  <c r="I270" i="145" s="1"/>
  <c r="H28" i="102"/>
  <c r="H47" i="95" s="1"/>
  <c r="H72" i="95" s="1"/>
  <c r="I99" i="141"/>
  <c r="I167" i="141" s="1"/>
  <c r="I222" i="145"/>
  <c r="I256" i="145" s="1"/>
  <c r="I70" i="145"/>
  <c r="I234" i="145"/>
  <c r="I268" i="145" s="1"/>
  <c r="I216" i="142"/>
  <c r="I250" i="142" s="1"/>
  <c r="H356" i="148"/>
  <c r="H330" i="148"/>
  <c r="I77" i="145"/>
  <c r="I78" i="145"/>
  <c r="I93" i="145"/>
  <c r="I94" i="145"/>
  <c r="I181" i="148"/>
  <c r="I113" i="148"/>
  <c r="I147" i="148"/>
  <c r="I83" i="148"/>
  <c r="F106" i="201"/>
  <c r="F30" i="207" s="1"/>
  <c r="F31" i="209" s="1"/>
  <c r="F263" i="209" s="1"/>
  <c r="F32" i="210" s="1"/>
  <c r="F71" i="211" s="1"/>
  <c r="F271" i="211" s="1"/>
  <c r="F104" i="201"/>
  <c r="F105" i="201"/>
  <c r="F30" i="205" s="1"/>
  <c r="F114" i="198"/>
  <c r="F116" i="198" s="1"/>
  <c r="F113" i="198"/>
  <c r="I53" i="145"/>
  <c r="I290" i="145" s="1"/>
  <c r="H368" i="145"/>
  <c r="H370" i="145" s="1"/>
  <c r="I220" i="145"/>
  <c r="I254" i="145" s="1"/>
  <c r="I200" i="148"/>
  <c r="I132" i="148"/>
  <c r="I166" i="148"/>
  <c r="I82" i="148"/>
  <c r="I101" i="148"/>
  <c r="I96" i="148"/>
  <c r="I215" i="145"/>
  <c r="I249" i="145" s="1"/>
  <c r="I95" i="148"/>
  <c r="H340" i="148"/>
  <c r="H314" i="148"/>
  <c r="I99" i="148"/>
  <c r="I84" i="148"/>
  <c r="I83" i="141"/>
  <c r="I117" i="141" s="1"/>
  <c r="I95" i="141"/>
  <c r="I197" i="141" s="1"/>
  <c r="F155" i="197"/>
  <c r="F26" i="207" s="1"/>
  <c r="I85" i="141"/>
  <c r="I153" i="141" s="1"/>
  <c r="I80" i="141"/>
  <c r="I148" i="141" s="1"/>
  <c r="I96" i="141"/>
  <c r="I130" i="141" s="1"/>
  <c r="I81" i="141"/>
  <c r="I149" i="141" s="1"/>
  <c r="H332" i="141"/>
  <c r="H333" i="141" s="1"/>
  <c r="H356" i="141"/>
  <c r="H330" i="141"/>
  <c r="I82" i="141"/>
  <c r="I86" i="141"/>
  <c r="I100" i="141"/>
  <c r="I101" i="141"/>
  <c r="I84" i="141"/>
  <c r="F104" i="193"/>
  <c r="F106" i="193"/>
  <c r="F22" i="207" s="1"/>
  <c r="F23" i="209" s="1"/>
  <c r="F255" i="209" s="1"/>
  <c r="F24" i="210" s="1"/>
  <c r="F63" i="211" s="1"/>
  <c r="F263" i="211" s="1"/>
  <c r="F105" i="193"/>
  <c r="F22" i="205" s="1"/>
  <c r="H367" i="144"/>
  <c r="I217" i="144"/>
  <c r="I251" i="144" s="1"/>
  <c r="I79" i="141"/>
  <c r="I102" i="141"/>
  <c r="I97" i="141"/>
  <c r="I98" i="141"/>
  <c r="H340" i="141"/>
  <c r="H314" i="141"/>
  <c r="F112" i="197"/>
  <c r="F151" i="197"/>
  <c r="I70" i="144"/>
  <c r="I235" i="144"/>
  <c r="I269" i="144" s="1"/>
  <c r="I222" i="144"/>
  <c r="I256" i="144" s="1"/>
  <c r="I219" i="144"/>
  <c r="I253" i="144" s="1"/>
  <c r="I231" i="144"/>
  <c r="I265" i="144" s="1"/>
  <c r="I236" i="144"/>
  <c r="I270" i="144" s="1"/>
  <c r="F26" i="206"/>
  <c r="I93" i="144"/>
  <c r="I94" i="144"/>
  <c r="I77" i="144"/>
  <c r="I78" i="144"/>
  <c r="I238" i="144"/>
  <c r="I272" i="144" s="1"/>
  <c r="H368" i="144"/>
  <c r="H370" i="144" s="1"/>
  <c r="I53" i="144"/>
  <c r="I290" i="144" s="1"/>
  <c r="I215" i="144"/>
  <c r="I249" i="144" s="1"/>
  <c r="I195" i="142"/>
  <c r="I161" i="142"/>
  <c r="I127" i="142"/>
  <c r="I103" i="142"/>
  <c r="I104" i="142" s="1"/>
  <c r="I179" i="142"/>
  <c r="I111" i="142"/>
  <c r="I145" i="142"/>
  <c r="I87" i="142"/>
  <c r="I88" i="142" s="1"/>
  <c r="F115" i="194"/>
  <c r="I146" i="142"/>
  <c r="I112" i="142"/>
  <c r="I180" i="142"/>
  <c r="I196" i="142"/>
  <c r="I128" i="142"/>
  <c r="I162" i="142"/>
  <c r="I54" i="142"/>
  <c r="H97" i="102"/>
  <c r="H43" i="95"/>
  <c r="H68" i="95" s="1"/>
  <c r="I188" i="148" l="1"/>
  <c r="F239" i="211"/>
  <c r="F266" i="211"/>
  <c r="N72" i="218" s="1"/>
  <c r="I154" i="148"/>
  <c r="I170" i="148"/>
  <c r="I149" i="148"/>
  <c r="I115" i="148"/>
  <c r="I136" i="148"/>
  <c r="I189" i="142"/>
  <c r="I190" i="142" s="1"/>
  <c r="F118" i="194"/>
  <c r="I165" i="148"/>
  <c r="I131" i="148"/>
  <c r="I294" i="162"/>
  <c r="I296" i="162" s="1"/>
  <c r="I223" i="150"/>
  <c r="I224" i="150" s="1"/>
  <c r="I29" i="130"/>
  <c r="I283" i="147"/>
  <c r="I257" i="150"/>
  <c r="I258" i="150" s="1"/>
  <c r="I24" i="130"/>
  <c r="H105" i="102"/>
  <c r="I279" i="151"/>
  <c r="I294" i="151" s="1"/>
  <c r="H137" i="86"/>
  <c r="H138" i="86" s="1"/>
  <c r="F117" i="194"/>
  <c r="F119" i="194" s="1"/>
  <c r="H171" i="86"/>
  <c r="H172" i="86" s="1"/>
  <c r="I156" i="149"/>
  <c r="I279" i="143"/>
  <c r="I25" i="130" s="1"/>
  <c r="I189" i="149"/>
  <c r="I190" i="149" s="1"/>
  <c r="H230" i="86"/>
  <c r="H264" i="86" s="1"/>
  <c r="I214" i="149"/>
  <c r="I248" i="149" s="1"/>
  <c r="H190" i="86"/>
  <c r="H156" i="86"/>
  <c r="H214" i="86"/>
  <c r="H248" i="86" s="1"/>
  <c r="H229" i="86"/>
  <c r="H205" i="86"/>
  <c r="H206" i="86" s="1"/>
  <c r="I171" i="149"/>
  <c r="H17" i="130"/>
  <c r="H283" i="135"/>
  <c r="H294" i="135"/>
  <c r="I294" i="146"/>
  <c r="I28" i="130"/>
  <c r="I283" i="146"/>
  <c r="I296" i="147"/>
  <c r="I371" i="147"/>
  <c r="F115" i="202"/>
  <c r="F117" i="202" s="1"/>
  <c r="F119" i="202" s="1"/>
  <c r="F118" i="202"/>
  <c r="G108" i="102"/>
  <c r="G68" i="102"/>
  <c r="O330" i="217"/>
  <c r="G54" i="95"/>
  <c r="I213" i="149"/>
  <c r="I121" i="149"/>
  <c r="I205" i="149"/>
  <c r="I229" i="149"/>
  <c r="H122" i="86"/>
  <c r="H21" i="130"/>
  <c r="H283" i="139"/>
  <c r="H294" i="139"/>
  <c r="H294" i="136"/>
  <c r="H283" i="136"/>
  <c r="H18" i="130"/>
  <c r="I273" i="150"/>
  <c r="I274" i="150" s="1"/>
  <c r="I137" i="149"/>
  <c r="I138" i="149" s="1"/>
  <c r="H16" i="130"/>
  <c r="H283" i="134"/>
  <c r="H294" i="134"/>
  <c r="H247" i="86"/>
  <c r="I230" i="149"/>
  <c r="I264" i="149" s="1"/>
  <c r="H296" i="138"/>
  <c r="H371" i="138"/>
  <c r="H331" i="138"/>
  <c r="H294" i="137"/>
  <c r="H283" i="137"/>
  <c r="H19" i="130"/>
  <c r="I239" i="150"/>
  <c r="I240" i="150" s="1"/>
  <c r="I114" i="141"/>
  <c r="I134" i="148"/>
  <c r="H101" i="102"/>
  <c r="I202" i="148"/>
  <c r="I153" i="148"/>
  <c r="I129" i="141"/>
  <c r="I114" i="148"/>
  <c r="I185" i="141"/>
  <c r="I148" i="148"/>
  <c r="I119" i="148"/>
  <c r="I133" i="141"/>
  <c r="I201" i="141"/>
  <c r="I163" i="141"/>
  <c r="I119" i="141"/>
  <c r="I182" i="141"/>
  <c r="I198" i="141"/>
  <c r="I186" i="148"/>
  <c r="I118" i="148"/>
  <c r="I152" i="148"/>
  <c r="I163" i="148"/>
  <c r="I197" i="148"/>
  <c r="I129" i="148"/>
  <c r="I185" i="148"/>
  <c r="I117" i="148"/>
  <c r="I151" i="148"/>
  <c r="I162" i="145"/>
  <c r="I128" i="145"/>
  <c r="I196" i="145"/>
  <c r="I112" i="145"/>
  <c r="I180" i="145"/>
  <c r="I146" i="145"/>
  <c r="I195" i="145"/>
  <c r="I127" i="145"/>
  <c r="I161" i="145"/>
  <c r="I103" i="145"/>
  <c r="I104" i="145" s="1"/>
  <c r="F159" i="197"/>
  <c r="I234" i="148"/>
  <c r="I268" i="148" s="1"/>
  <c r="F115" i="198"/>
  <c r="F117" i="198" s="1"/>
  <c r="F119" i="198" s="1"/>
  <c r="F118" i="198"/>
  <c r="F107" i="201"/>
  <c r="F112" i="201" s="1"/>
  <c r="F30" i="206"/>
  <c r="G89" i="208" s="1"/>
  <c r="I215" i="148"/>
  <c r="I249" i="148" s="1"/>
  <c r="I179" i="145"/>
  <c r="I111" i="145"/>
  <c r="I145" i="145"/>
  <c r="I87" i="145"/>
  <c r="I88" i="145" s="1"/>
  <c r="I222" i="148"/>
  <c r="I256" i="148" s="1"/>
  <c r="I201" i="148"/>
  <c r="I167" i="148"/>
  <c r="I133" i="148"/>
  <c r="I54" i="145"/>
  <c r="I59" i="148"/>
  <c r="H366" i="148"/>
  <c r="I69" i="148" s="1"/>
  <c r="F156" i="197"/>
  <c r="F157" i="197" s="1"/>
  <c r="H350" i="148"/>
  <c r="H351" i="148" s="1"/>
  <c r="I43" i="148"/>
  <c r="I164" i="148"/>
  <c r="I130" i="148"/>
  <c r="I198" i="148"/>
  <c r="I135" i="148"/>
  <c r="I169" i="148"/>
  <c r="I203" i="148"/>
  <c r="I116" i="148"/>
  <c r="I150" i="148"/>
  <c r="I184" i="148"/>
  <c r="N77" i="218"/>
  <c r="F244" i="211"/>
  <c r="I187" i="141"/>
  <c r="I115" i="141"/>
  <c r="I151" i="141"/>
  <c r="I183" i="141"/>
  <c r="I164" i="141"/>
  <c r="I54" i="144"/>
  <c r="H27" i="102"/>
  <c r="H46" i="95" s="1"/>
  <c r="H71" i="95" s="1"/>
  <c r="I204" i="141"/>
  <c r="I136" i="141"/>
  <c r="I170" i="141"/>
  <c r="H350" i="141"/>
  <c r="H351" i="141" s="1"/>
  <c r="I43" i="141"/>
  <c r="I147" i="141"/>
  <c r="I113" i="141"/>
  <c r="I181" i="141"/>
  <c r="N69" i="218"/>
  <c r="F236" i="211"/>
  <c r="I168" i="141"/>
  <c r="I202" i="141"/>
  <c r="I134" i="141"/>
  <c r="I154" i="141"/>
  <c r="I188" i="141"/>
  <c r="I120" i="141"/>
  <c r="H366" i="141"/>
  <c r="I69" i="141" s="1"/>
  <c r="I59" i="141"/>
  <c r="I132" i="141"/>
  <c r="I200" i="141"/>
  <c r="I166" i="141"/>
  <c r="F22" i="206"/>
  <c r="G81" i="208" s="1"/>
  <c r="F107" i="193"/>
  <c r="F112" i="193" s="1"/>
  <c r="I169" i="141"/>
  <c r="I203" i="141"/>
  <c r="I135" i="141"/>
  <c r="I199" i="141"/>
  <c r="I131" i="141"/>
  <c r="I165" i="141"/>
  <c r="I186" i="141"/>
  <c r="I118" i="141"/>
  <c r="I152" i="141"/>
  <c r="I184" i="141"/>
  <c r="I116" i="141"/>
  <c r="I150" i="141"/>
  <c r="I196" i="144"/>
  <c r="I128" i="144"/>
  <c r="I162" i="144"/>
  <c r="I87" i="144"/>
  <c r="I88" i="144" s="1"/>
  <c r="I112" i="144"/>
  <c r="I180" i="144"/>
  <c r="I146" i="144"/>
  <c r="I195" i="144"/>
  <c r="I161" i="144"/>
  <c r="I127" i="144"/>
  <c r="I103" i="144"/>
  <c r="I104" i="144" s="1"/>
  <c r="F27" i="209"/>
  <c r="F259" i="209" s="1"/>
  <c r="F28" i="210" s="1"/>
  <c r="F67" i="211" s="1"/>
  <c r="F267" i="211" s="1"/>
  <c r="G85" i="208"/>
  <c r="I145" i="144"/>
  <c r="I111" i="144"/>
  <c r="I179" i="144"/>
  <c r="F113" i="197"/>
  <c r="F114" i="197"/>
  <c r="F116" i="197" s="1"/>
  <c r="I155" i="142"/>
  <c r="I156" i="142" s="1"/>
  <c r="I213" i="142"/>
  <c r="I137" i="142"/>
  <c r="I138" i="142" s="1"/>
  <c r="I121" i="142"/>
  <c r="I214" i="142"/>
  <c r="I248" i="142" s="1"/>
  <c r="I171" i="142"/>
  <c r="I172" i="142" s="1"/>
  <c r="I230" i="142"/>
  <c r="I264" i="142" s="1"/>
  <c r="I229" i="142"/>
  <c r="I205" i="142"/>
  <c r="I206" i="142" s="1"/>
  <c r="I238" i="148" l="1"/>
  <c r="I272" i="148" s="1"/>
  <c r="I217" i="148"/>
  <c r="I251" i="148" s="1"/>
  <c r="I233" i="148"/>
  <c r="I267" i="148" s="1"/>
  <c r="I371" i="162"/>
  <c r="I33" i="130"/>
  <c r="H282" i="86"/>
  <c r="H15" i="132" s="1"/>
  <c r="I283" i="143"/>
  <c r="H280" i="86"/>
  <c r="H15" i="131" s="1"/>
  <c r="I283" i="151"/>
  <c r="I294" i="143"/>
  <c r="I296" i="143" s="1"/>
  <c r="I216" i="141"/>
  <c r="I250" i="141" s="1"/>
  <c r="H257" i="86"/>
  <c r="H258" i="86" s="1"/>
  <c r="H223" i="86"/>
  <c r="H224" i="86" s="1"/>
  <c r="I221" i="148"/>
  <c r="I255" i="148" s="1"/>
  <c r="I137" i="145"/>
  <c r="I138" i="145" s="1"/>
  <c r="I231" i="141"/>
  <c r="I265" i="141" s="1"/>
  <c r="H296" i="137"/>
  <c r="H371" i="137"/>
  <c r="H331" i="137"/>
  <c r="I279" i="150"/>
  <c r="H296" i="139"/>
  <c r="H371" i="139"/>
  <c r="H331" i="139"/>
  <c r="I223" i="149"/>
  <c r="I247" i="149"/>
  <c r="I257" i="149" s="1"/>
  <c r="I258" i="149" s="1"/>
  <c r="I331" i="147"/>
  <c r="I325" i="147"/>
  <c r="I362" i="147" s="1"/>
  <c r="J65" i="147" s="1"/>
  <c r="I319" i="147"/>
  <c r="I356" i="147" s="1"/>
  <c r="I326" i="147"/>
  <c r="I363" i="147" s="1"/>
  <c r="J66" i="147" s="1"/>
  <c r="I303" i="147"/>
  <c r="I340" i="147" s="1"/>
  <c r="I321" i="147"/>
  <c r="I358" i="147" s="1"/>
  <c r="J61" i="147" s="1"/>
  <c r="I324" i="147"/>
  <c r="I361" i="147" s="1"/>
  <c r="J64" i="147" s="1"/>
  <c r="I305" i="147"/>
  <c r="I342" i="147" s="1"/>
  <c r="J45" i="147" s="1"/>
  <c r="I312" i="147"/>
  <c r="I349" i="147" s="1"/>
  <c r="J52" i="147" s="1"/>
  <c r="I322" i="147"/>
  <c r="I359" i="147" s="1"/>
  <c r="J62" i="147" s="1"/>
  <c r="I29" i="128"/>
  <c r="I79" i="128" s="1"/>
  <c r="G15" i="200" s="1"/>
  <c r="G44" i="200" s="1"/>
  <c r="G58" i="200" s="1"/>
  <c r="G99" i="200" s="1"/>
  <c r="I310" i="147"/>
  <c r="I347" i="147" s="1"/>
  <c r="J50" i="147" s="1"/>
  <c r="I320" i="147"/>
  <c r="I357" i="147" s="1"/>
  <c r="J60" i="147" s="1"/>
  <c r="I327" i="147"/>
  <c r="I364" i="147" s="1"/>
  <c r="J67" i="147" s="1"/>
  <c r="I304" i="147"/>
  <c r="I341" i="147" s="1"/>
  <c r="J44" i="147" s="1"/>
  <c r="I311" i="147"/>
  <c r="I348" i="147" s="1"/>
  <c r="J51" i="147" s="1"/>
  <c r="I329" i="147"/>
  <c r="I306" i="147"/>
  <c r="I343" i="147" s="1"/>
  <c r="J46" i="147" s="1"/>
  <c r="I313" i="147"/>
  <c r="I323" i="147"/>
  <c r="I360" i="147" s="1"/>
  <c r="J63" i="147" s="1"/>
  <c r="I308" i="147"/>
  <c r="I345" i="147" s="1"/>
  <c r="J48" i="147" s="1"/>
  <c r="I307" i="147"/>
  <c r="I344" i="147" s="1"/>
  <c r="J47" i="147" s="1"/>
  <c r="I328" i="147"/>
  <c r="I365" i="147" s="1"/>
  <c r="J68" i="147" s="1"/>
  <c r="I309" i="147"/>
  <c r="I346" i="147" s="1"/>
  <c r="J49" i="147" s="1"/>
  <c r="H331" i="135"/>
  <c r="H296" i="135"/>
  <c r="H371" i="135"/>
  <c r="H239" i="86"/>
  <c r="H240" i="86" s="1"/>
  <c r="H263" i="86"/>
  <c r="H273" i="86" s="1"/>
  <c r="H274" i="86" s="1"/>
  <c r="I239" i="149"/>
  <c r="I240" i="149" s="1"/>
  <c r="I263" i="149"/>
  <c r="I273" i="149" s="1"/>
  <c r="I274" i="149" s="1"/>
  <c r="AF37" i="95"/>
  <c r="G79" i="95"/>
  <c r="I206" i="149"/>
  <c r="I281" i="149"/>
  <c r="I31" i="133" s="1"/>
  <c r="O359" i="217"/>
  <c r="O622" i="217"/>
  <c r="H281" i="86"/>
  <c r="H15" i="133" s="1"/>
  <c r="H328" i="138"/>
  <c r="H365" i="138" s="1"/>
  <c r="I68" i="138" s="1"/>
  <c r="H305" i="138"/>
  <c r="H342" i="138" s="1"/>
  <c r="I45" i="138" s="1"/>
  <c r="H312" i="138"/>
  <c r="H349" i="138" s="1"/>
  <c r="I52" i="138" s="1"/>
  <c r="H307" i="138"/>
  <c r="H344" i="138" s="1"/>
  <c r="I47" i="138" s="1"/>
  <c r="H321" i="138"/>
  <c r="H358" i="138" s="1"/>
  <c r="I61" i="138" s="1"/>
  <c r="H324" i="138"/>
  <c r="H361" i="138" s="1"/>
  <c r="I64" i="138" s="1"/>
  <c r="H327" i="138"/>
  <c r="H364" i="138" s="1"/>
  <c r="I67" i="138" s="1"/>
  <c r="H308" i="138"/>
  <c r="H345" i="138" s="1"/>
  <c r="I48" i="138" s="1"/>
  <c r="H322" i="138"/>
  <c r="H359" i="138" s="1"/>
  <c r="I62" i="138" s="1"/>
  <c r="H310" i="138"/>
  <c r="H347" i="138" s="1"/>
  <c r="I50" i="138" s="1"/>
  <c r="H320" i="138"/>
  <c r="H357" i="138" s="1"/>
  <c r="I60" i="138" s="1"/>
  <c r="H323" i="138"/>
  <c r="H360" i="138" s="1"/>
  <c r="I63" i="138" s="1"/>
  <c r="H304" i="138"/>
  <c r="H341" i="138" s="1"/>
  <c r="I44" i="138" s="1"/>
  <c r="H311" i="138"/>
  <c r="H348" i="138" s="1"/>
  <c r="I51" i="138" s="1"/>
  <c r="I85" i="138" s="1"/>
  <c r="H20" i="128"/>
  <c r="H70" i="128" s="1"/>
  <c r="F15" i="191" s="1"/>
  <c r="F44" i="191" s="1"/>
  <c r="F58" i="191" s="1"/>
  <c r="F99" i="191" s="1"/>
  <c r="H306" i="138"/>
  <c r="H343" i="138" s="1"/>
  <c r="I46" i="138" s="1"/>
  <c r="H309" i="138"/>
  <c r="H346" i="138" s="1"/>
  <c r="I49" i="138" s="1"/>
  <c r="H319" i="138"/>
  <c r="H326" i="138"/>
  <c r="H363" i="138" s="1"/>
  <c r="I66" i="138" s="1"/>
  <c r="H303" i="138"/>
  <c r="H325" i="138"/>
  <c r="H362" i="138" s="1"/>
  <c r="I65" i="138" s="1"/>
  <c r="H296" i="134"/>
  <c r="H371" i="134"/>
  <c r="H331" i="134"/>
  <c r="I296" i="151"/>
  <c r="I371" i="151"/>
  <c r="H296" i="136"/>
  <c r="H371" i="136"/>
  <c r="H331" i="136"/>
  <c r="I282" i="149"/>
  <c r="I31" i="132" s="1"/>
  <c r="I122" i="149"/>
  <c r="I296" i="146"/>
  <c r="I371" i="146"/>
  <c r="I172" i="149"/>
  <c r="I280" i="149"/>
  <c r="I31" i="131" s="1"/>
  <c r="I323" i="162"/>
  <c r="I360" i="162" s="1"/>
  <c r="J63" i="162" s="1"/>
  <c r="I311" i="162"/>
  <c r="I348" i="162" s="1"/>
  <c r="J51" i="162" s="1"/>
  <c r="I313" i="162"/>
  <c r="I319" i="162"/>
  <c r="I356" i="162" s="1"/>
  <c r="I331" i="162"/>
  <c r="I307" i="162"/>
  <c r="I344" i="162" s="1"/>
  <c r="J47" i="162" s="1"/>
  <c r="I321" i="162"/>
  <c r="I358" i="162" s="1"/>
  <c r="J61" i="162" s="1"/>
  <c r="I309" i="162"/>
  <c r="I346" i="162" s="1"/>
  <c r="J49" i="162" s="1"/>
  <c r="I320" i="162"/>
  <c r="I357" i="162" s="1"/>
  <c r="J60" i="162" s="1"/>
  <c r="I326" i="162"/>
  <c r="I363" i="162" s="1"/>
  <c r="J66" i="162" s="1"/>
  <c r="I305" i="162"/>
  <c r="I342" i="162" s="1"/>
  <c r="J45" i="162" s="1"/>
  <c r="I24" i="128"/>
  <c r="I74" i="128" s="1"/>
  <c r="G15" i="195" s="1"/>
  <c r="G44" i="195" s="1"/>
  <c r="G58" i="195" s="1"/>
  <c r="G99" i="195" s="1"/>
  <c r="I312" i="162"/>
  <c r="I349" i="162" s="1"/>
  <c r="J52" i="162" s="1"/>
  <c r="I303" i="162"/>
  <c r="I340" i="162" s="1"/>
  <c r="I310" i="162"/>
  <c r="I347" i="162" s="1"/>
  <c r="J50" i="162" s="1"/>
  <c r="I327" i="162"/>
  <c r="I364" i="162" s="1"/>
  <c r="J67" i="162" s="1"/>
  <c r="I308" i="162"/>
  <c r="I345" i="162" s="1"/>
  <c r="J48" i="162" s="1"/>
  <c r="I322" i="162"/>
  <c r="I359" i="162" s="1"/>
  <c r="J62" i="162" s="1"/>
  <c r="I329" i="162"/>
  <c r="I306" i="162"/>
  <c r="I343" i="162" s="1"/>
  <c r="J46" i="162" s="1"/>
  <c r="I328" i="162"/>
  <c r="I365" i="162" s="1"/>
  <c r="J68" i="162" s="1"/>
  <c r="I304" i="162"/>
  <c r="I341" i="162" s="1"/>
  <c r="J44" i="162" s="1"/>
  <c r="I325" i="162"/>
  <c r="I362" i="162" s="1"/>
  <c r="J65" i="162" s="1"/>
  <c r="I324" i="162"/>
  <c r="I361" i="162" s="1"/>
  <c r="J64" i="162" s="1"/>
  <c r="I236" i="148"/>
  <c r="I270" i="148" s="1"/>
  <c r="I216" i="148"/>
  <c r="I250" i="148" s="1"/>
  <c r="I217" i="141"/>
  <c r="I251" i="141" s="1"/>
  <c r="H100" i="102"/>
  <c r="I219" i="141"/>
  <c r="I253" i="141" s="1"/>
  <c r="I221" i="141"/>
  <c r="I255" i="141" s="1"/>
  <c r="I235" i="141"/>
  <c r="I269" i="141" s="1"/>
  <c r="H367" i="148"/>
  <c r="I155" i="145"/>
  <c r="I156" i="145" s="1"/>
  <c r="I232" i="141"/>
  <c r="I266" i="141" s="1"/>
  <c r="I229" i="145"/>
  <c r="I263" i="145" s="1"/>
  <c r="I189" i="145"/>
  <c r="I190" i="145" s="1"/>
  <c r="I235" i="148"/>
  <c r="I269" i="148" s="1"/>
  <c r="H31" i="102"/>
  <c r="I121" i="145"/>
  <c r="I213" i="145"/>
  <c r="F113" i="201"/>
  <c r="F114" i="201"/>
  <c r="F116" i="201" s="1"/>
  <c r="I220" i="148"/>
  <c r="I254" i="148" s="1"/>
  <c r="I218" i="148"/>
  <c r="I252" i="148" s="1"/>
  <c r="I232" i="148"/>
  <c r="I266" i="148" s="1"/>
  <c r="I77" i="148"/>
  <c r="I78" i="148"/>
  <c r="I70" i="148"/>
  <c r="I171" i="145"/>
  <c r="I172" i="145" s="1"/>
  <c r="I205" i="145"/>
  <c r="I206" i="145" s="1"/>
  <c r="I230" i="145"/>
  <c r="I264" i="145" s="1"/>
  <c r="I219" i="148"/>
  <c r="I253" i="148" s="1"/>
  <c r="I231" i="148"/>
  <c r="I265" i="148" s="1"/>
  <c r="I237" i="148"/>
  <c r="I271" i="148" s="1"/>
  <c r="I53" i="148"/>
  <c r="I290" i="148" s="1"/>
  <c r="H368" i="148"/>
  <c r="H370" i="148" s="1"/>
  <c r="I93" i="148"/>
  <c r="I94" i="148"/>
  <c r="I214" i="145"/>
  <c r="I248" i="145" s="1"/>
  <c r="I218" i="141"/>
  <c r="I252" i="141" s="1"/>
  <c r="I220" i="141"/>
  <c r="I254" i="141" s="1"/>
  <c r="I237" i="141"/>
  <c r="I271" i="141" s="1"/>
  <c r="I236" i="141"/>
  <c r="I270" i="141" s="1"/>
  <c r="H367" i="141"/>
  <c r="I171" i="144"/>
  <c r="I172" i="144" s="1"/>
  <c r="H23" i="102"/>
  <c r="H96" i="102" s="1"/>
  <c r="I214" i="144"/>
  <c r="I248" i="144" s="1"/>
  <c r="F114" i="193"/>
  <c r="F116" i="193" s="1"/>
  <c r="F113" i="193"/>
  <c r="I70" i="141"/>
  <c r="I222" i="141"/>
  <c r="I256" i="141" s="1"/>
  <c r="I77" i="141"/>
  <c r="I78" i="141"/>
  <c r="I93" i="141"/>
  <c r="I94" i="141"/>
  <c r="I137" i="144"/>
  <c r="I138" i="144" s="1"/>
  <c r="I233" i="141"/>
  <c r="I267" i="141" s="1"/>
  <c r="I234" i="141"/>
  <c r="I268" i="141" s="1"/>
  <c r="I215" i="141"/>
  <c r="I249" i="141" s="1"/>
  <c r="H368" i="141"/>
  <c r="H370" i="141" s="1"/>
  <c r="I53" i="141"/>
  <c r="I290" i="141" s="1"/>
  <c r="I238" i="141"/>
  <c r="I272" i="141" s="1"/>
  <c r="F118" i="197"/>
  <c r="F115" i="197"/>
  <c r="F117" i="197" s="1"/>
  <c r="F119" i="197" s="1"/>
  <c r="I229" i="144"/>
  <c r="I205" i="144"/>
  <c r="I206" i="144" s="1"/>
  <c r="I155" i="144"/>
  <c r="I213" i="144"/>
  <c r="I121" i="144"/>
  <c r="F240" i="211"/>
  <c r="N73" i="218"/>
  <c r="I189" i="144"/>
  <c r="I230" i="144"/>
  <c r="I264" i="144" s="1"/>
  <c r="I282" i="142"/>
  <c r="I23" i="132" s="1"/>
  <c r="I281" i="142"/>
  <c r="I23" i="133" s="1"/>
  <c r="I239" i="142"/>
  <c r="I240" i="142" s="1"/>
  <c r="I263" i="142"/>
  <c r="I273" i="142" s="1"/>
  <c r="I274" i="142" s="1"/>
  <c r="I223" i="142"/>
  <c r="I247" i="142"/>
  <c r="I257" i="142" s="1"/>
  <c r="I258" i="142" s="1"/>
  <c r="I122" i="142"/>
  <c r="I280" i="142"/>
  <c r="I23" i="131" s="1"/>
  <c r="J96" i="147" l="1"/>
  <c r="I96" i="138"/>
  <c r="J81" i="147"/>
  <c r="J149" i="147" s="1"/>
  <c r="J85" i="147"/>
  <c r="J119" i="147" s="1"/>
  <c r="J80" i="162"/>
  <c r="J148" i="162" s="1"/>
  <c r="I371" i="143"/>
  <c r="J102" i="147"/>
  <c r="J170" i="147" s="1"/>
  <c r="I282" i="145"/>
  <c r="I27" i="132" s="1"/>
  <c r="J97" i="147"/>
  <c r="J131" i="147" s="1"/>
  <c r="I82" i="138"/>
  <c r="I184" i="138" s="1"/>
  <c r="J101" i="162"/>
  <c r="J203" i="162" s="1"/>
  <c r="J96" i="162"/>
  <c r="J130" i="162" s="1"/>
  <c r="I99" i="138"/>
  <c r="I167" i="138" s="1"/>
  <c r="I80" i="138"/>
  <c r="I114" i="138" s="1"/>
  <c r="J98" i="162"/>
  <c r="J200" i="162" s="1"/>
  <c r="J83" i="147"/>
  <c r="J117" i="147" s="1"/>
  <c r="I83" i="138"/>
  <c r="I185" i="138" s="1"/>
  <c r="I95" i="138"/>
  <c r="I163" i="138" s="1"/>
  <c r="I102" i="138"/>
  <c r="I170" i="138" s="1"/>
  <c r="J80" i="147"/>
  <c r="J114" i="147" s="1"/>
  <c r="J101" i="147"/>
  <c r="J169" i="147" s="1"/>
  <c r="H279" i="86"/>
  <c r="H283" i="86" s="1"/>
  <c r="J100" i="147"/>
  <c r="J168" i="147" s="1"/>
  <c r="J82" i="162"/>
  <c r="J116" i="162" s="1"/>
  <c r="J86" i="162"/>
  <c r="J188" i="162" s="1"/>
  <c r="J84" i="162"/>
  <c r="J186" i="162" s="1"/>
  <c r="J95" i="147"/>
  <c r="J163" i="147" s="1"/>
  <c r="J99" i="147"/>
  <c r="J201" i="147" s="1"/>
  <c r="J43" i="162"/>
  <c r="J77" i="162" s="1"/>
  <c r="I350" i="162"/>
  <c r="J100" i="162"/>
  <c r="J81" i="162"/>
  <c r="J85" i="162"/>
  <c r="I311" i="151"/>
  <c r="I348" i="151" s="1"/>
  <c r="J51" i="151" s="1"/>
  <c r="I325" i="151"/>
  <c r="I362" i="151" s="1"/>
  <c r="J65" i="151" s="1"/>
  <c r="I313" i="151"/>
  <c r="I319" i="151"/>
  <c r="I356" i="151" s="1"/>
  <c r="I320" i="151"/>
  <c r="I357" i="151" s="1"/>
  <c r="J60" i="151" s="1"/>
  <c r="I331" i="151"/>
  <c r="I307" i="151"/>
  <c r="I344" i="151" s="1"/>
  <c r="J47" i="151" s="1"/>
  <c r="I321" i="151"/>
  <c r="I358" i="151" s="1"/>
  <c r="J61" i="151" s="1"/>
  <c r="I312" i="151"/>
  <c r="I349" i="151" s="1"/>
  <c r="J52" i="151" s="1"/>
  <c r="J86" i="151" s="1"/>
  <c r="I304" i="151"/>
  <c r="I341" i="151" s="1"/>
  <c r="J44" i="151" s="1"/>
  <c r="I34" i="128"/>
  <c r="I84" i="128" s="1"/>
  <c r="G15" i="204" s="1"/>
  <c r="G44" i="204" s="1"/>
  <c r="G58" i="204" s="1"/>
  <c r="G99" i="204" s="1"/>
  <c r="I303" i="151"/>
  <c r="I340" i="151" s="1"/>
  <c r="I309" i="151"/>
  <c r="I346" i="151" s="1"/>
  <c r="J49" i="151" s="1"/>
  <c r="I327" i="151"/>
  <c r="I364" i="151" s="1"/>
  <c r="J67" i="151" s="1"/>
  <c r="I326" i="151"/>
  <c r="I363" i="151" s="1"/>
  <c r="J66" i="151" s="1"/>
  <c r="I310" i="151"/>
  <c r="I347" i="151" s="1"/>
  <c r="J50" i="151" s="1"/>
  <c r="I322" i="151"/>
  <c r="I359" i="151" s="1"/>
  <c r="J62" i="151" s="1"/>
  <c r="I329" i="151"/>
  <c r="I306" i="151"/>
  <c r="I343" i="151" s="1"/>
  <c r="J46" i="151" s="1"/>
  <c r="I308" i="151"/>
  <c r="I345" i="151" s="1"/>
  <c r="J48" i="151" s="1"/>
  <c r="I324" i="151"/>
  <c r="I361" i="151" s="1"/>
  <c r="J64" i="151" s="1"/>
  <c r="I323" i="151"/>
  <c r="I360" i="151" s="1"/>
  <c r="J63" i="151" s="1"/>
  <c r="I305" i="151"/>
  <c r="I342" i="151" s="1"/>
  <c r="J45" i="151" s="1"/>
  <c r="I328" i="151"/>
  <c r="I365" i="151" s="1"/>
  <c r="J68" i="151" s="1"/>
  <c r="I164" i="138"/>
  <c r="I198" i="138"/>
  <c r="I130" i="138"/>
  <c r="I314" i="147"/>
  <c r="I332" i="147"/>
  <c r="I333" i="147" s="1"/>
  <c r="G105" i="200"/>
  <c r="G29" i="205" s="1"/>
  <c r="G104" i="200"/>
  <c r="G106" i="200"/>
  <c r="G29" i="207" s="1"/>
  <c r="J98" i="147"/>
  <c r="I366" i="147"/>
  <c r="J59" i="147"/>
  <c r="J93" i="147" s="1"/>
  <c r="I279" i="149"/>
  <c r="I224" i="149"/>
  <c r="I283" i="150"/>
  <c r="I294" i="150"/>
  <c r="I32" i="130"/>
  <c r="J102" i="162"/>
  <c r="J97" i="162"/>
  <c r="I324" i="146"/>
  <c r="I361" i="146" s="1"/>
  <c r="J64" i="146" s="1"/>
  <c r="I305" i="146"/>
  <c r="I342" i="146" s="1"/>
  <c r="J45" i="146" s="1"/>
  <c r="I312" i="146"/>
  <c r="I349" i="146" s="1"/>
  <c r="J52" i="146" s="1"/>
  <c r="I326" i="146"/>
  <c r="I363" i="146" s="1"/>
  <c r="J66" i="146" s="1"/>
  <c r="I303" i="146"/>
  <c r="I340" i="146" s="1"/>
  <c r="I310" i="146"/>
  <c r="I347" i="146" s="1"/>
  <c r="J50" i="146" s="1"/>
  <c r="I320" i="146"/>
  <c r="I357" i="146" s="1"/>
  <c r="J60" i="146" s="1"/>
  <c r="I327" i="146"/>
  <c r="I364" i="146" s="1"/>
  <c r="J67" i="146" s="1"/>
  <c r="J101" i="146" s="1"/>
  <c r="I308" i="146"/>
  <c r="I345" i="146" s="1"/>
  <c r="J48" i="146" s="1"/>
  <c r="I322" i="146"/>
  <c r="I359" i="146" s="1"/>
  <c r="J62" i="146" s="1"/>
  <c r="I329" i="146"/>
  <c r="I306" i="146"/>
  <c r="I343" i="146" s="1"/>
  <c r="J46" i="146" s="1"/>
  <c r="I28" i="128"/>
  <c r="I78" i="128" s="1"/>
  <c r="G15" i="199" s="1"/>
  <c r="G44" i="199" s="1"/>
  <c r="G58" i="199" s="1"/>
  <c r="G99" i="199" s="1"/>
  <c r="I313" i="146"/>
  <c r="I323" i="146"/>
  <c r="I360" i="146" s="1"/>
  <c r="J63" i="146" s="1"/>
  <c r="I304" i="146"/>
  <c r="I341" i="146" s="1"/>
  <c r="J44" i="146" s="1"/>
  <c r="I311" i="146"/>
  <c r="I348" i="146" s="1"/>
  <c r="J51" i="146" s="1"/>
  <c r="I325" i="146"/>
  <c r="I362" i="146" s="1"/>
  <c r="J65" i="146" s="1"/>
  <c r="I328" i="146"/>
  <c r="I365" i="146" s="1"/>
  <c r="J68" i="146" s="1"/>
  <c r="I309" i="146"/>
  <c r="I346" i="146" s="1"/>
  <c r="J49" i="146" s="1"/>
  <c r="I319" i="146"/>
  <c r="I356" i="146" s="1"/>
  <c r="I331" i="146"/>
  <c r="I307" i="146"/>
  <c r="I344" i="146" s="1"/>
  <c r="J47" i="146" s="1"/>
  <c r="I321" i="146"/>
  <c r="I358" i="146" s="1"/>
  <c r="J61" i="146" s="1"/>
  <c r="H340" i="138"/>
  <c r="H313" i="138"/>
  <c r="I97" i="138"/>
  <c r="I81" i="138"/>
  <c r="H304" i="135"/>
  <c r="H341" i="135" s="1"/>
  <c r="I44" i="135" s="1"/>
  <c r="H17" i="128"/>
  <c r="H67" i="128" s="1"/>
  <c r="F15" i="188" s="1"/>
  <c r="F44" i="188" s="1"/>
  <c r="F58" i="188" s="1"/>
  <c r="F99" i="188" s="1"/>
  <c r="H309" i="135"/>
  <c r="H346" i="135" s="1"/>
  <c r="I49" i="135" s="1"/>
  <c r="H319" i="135"/>
  <c r="H326" i="135"/>
  <c r="H363" i="135" s="1"/>
  <c r="I66" i="135" s="1"/>
  <c r="H303" i="135"/>
  <c r="H306" i="135"/>
  <c r="H343" i="135" s="1"/>
  <c r="I46" i="135" s="1"/>
  <c r="H305" i="135"/>
  <c r="H342" i="135" s="1"/>
  <c r="I45" i="135" s="1"/>
  <c r="H312" i="135"/>
  <c r="H349" i="135" s="1"/>
  <c r="I52" i="135" s="1"/>
  <c r="H322" i="135"/>
  <c r="H359" i="135" s="1"/>
  <c r="I62" i="135" s="1"/>
  <c r="H325" i="135"/>
  <c r="H362" i="135" s="1"/>
  <c r="I65" i="135" s="1"/>
  <c r="H307" i="135"/>
  <c r="H344" i="135" s="1"/>
  <c r="I47" i="135" s="1"/>
  <c r="H328" i="135"/>
  <c r="H365" i="135" s="1"/>
  <c r="I68" i="135" s="1"/>
  <c r="H323" i="135"/>
  <c r="H360" i="135" s="1"/>
  <c r="I63" i="135" s="1"/>
  <c r="H324" i="135"/>
  <c r="H361" i="135" s="1"/>
  <c r="I64" i="135" s="1"/>
  <c r="H327" i="135"/>
  <c r="H364" i="135" s="1"/>
  <c r="I67" i="135" s="1"/>
  <c r="H308" i="135"/>
  <c r="H345" i="135" s="1"/>
  <c r="I48" i="135" s="1"/>
  <c r="H311" i="135"/>
  <c r="H348" i="135" s="1"/>
  <c r="I51" i="135" s="1"/>
  <c r="H310" i="135"/>
  <c r="H347" i="135" s="1"/>
  <c r="I50" i="135" s="1"/>
  <c r="I84" i="135" s="1"/>
  <c r="H320" i="135"/>
  <c r="H357" i="135" s="1"/>
  <c r="I60" i="135" s="1"/>
  <c r="H321" i="135"/>
  <c r="H358" i="135" s="1"/>
  <c r="I61" i="135" s="1"/>
  <c r="J164" i="147"/>
  <c r="J130" i="147"/>
  <c r="J198" i="147"/>
  <c r="I281" i="145"/>
  <c r="I27" i="133" s="1"/>
  <c r="G106" i="195"/>
  <c r="G24" i="207" s="1"/>
  <c r="G25" i="209" s="1"/>
  <c r="G257" i="209" s="1"/>
  <c r="G26" i="210" s="1"/>
  <c r="G65" i="211" s="1"/>
  <c r="G265" i="211" s="1"/>
  <c r="G104" i="195"/>
  <c r="G105" i="195"/>
  <c r="G24" i="205" s="1"/>
  <c r="J83" i="162"/>
  <c r="J59" i="162"/>
  <c r="J93" i="162" s="1"/>
  <c r="I366" i="162"/>
  <c r="H18" i="128"/>
  <c r="H68" i="128" s="1"/>
  <c r="F15" i="189" s="1"/>
  <c r="F44" i="189" s="1"/>
  <c r="F58" i="189" s="1"/>
  <c r="F99" i="189" s="1"/>
  <c r="H328" i="136"/>
  <c r="H365" i="136" s="1"/>
  <c r="I68" i="136" s="1"/>
  <c r="H306" i="136"/>
  <c r="H343" i="136" s="1"/>
  <c r="I46" i="136" s="1"/>
  <c r="H311" i="136"/>
  <c r="H348" i="136" s="1"/>
  <c r="I51" i="136" s="1"/>
  <c r="H304" i="136"/>
  <c r="H341" i="136" s="1"/>
  <c r="I44" i="136" s="1"/>
  <c r="H303" i="136"/>
  <c r="H312" i="136"/>
  <c r="H349" i="136" s="1"/>
  <c r="I52" i="136" s="1"/>
  <c r="H305" i="136"/>
  <c r="H342" i="136" s="1"/>
  <c r="I45" i="136" s="1"/>
  <c r="H309" i="136"/>
  <c r="H346" i="136" s="1"/>
  <c r="I49" i="136" s="1"/>
  <c r="H321" i="136"/>
  <c r="H358" i="136" s="1"/>
  <c r="I61" i="136" s="1"/>
  <c r="H307" i="136"/>
  <c r="H344" i="136" s="1"/>
  <c r="I47" i="136" s="1"/>
  <c r="H322" i="136"/>
  <c r="H359" i="136" s="1"/>
  <c r="I62" i="136" s="1"/>
  <c r="H319" i="136"/>
  <c r="H327" i="136"/>
  <c r="H364" i="136" s="1"/>
  <c r="I67" i="136" s="1"/>
  <c r="H324" i="136"/>
  <c r="H361" i="136" s="1"/>
  <c r="I64" i="136" s="1"/>
  <c r="H310" i="136"/>
  <c r="H347" i="136" s="1"/>
  <c r="I50" i="136" s="1"/>
  <c r="H325" i="136"/>
  <c r="H362" i="136" s="1"/>
  <c r="I65" i="136" s="1"/>
  <c r="H326" i="136"/>
  <c r="H363" i="136" s="1"/>
  <c r="I66" i="136" s="1"/>
  <c r="H308" i="136"/>
  <c r="H345" i="136" s="1"/>
  <c r="I48" i="136" s="1"/>
  <c r="I82" i="136" s="1"/>
  <c r="H323" i="136"/>
  <c r="H360" i="136" s="1"/>
  <c r="I63" i="136" s="1"/>
  <c r="I97" i="136" s="1"/>
  <c r="H320" i="136"/>
  <c r="H357" i="136" s="1"/>
  <c r="I60" i="136" s="1"/>
  <c r="I100" i="138"/>
  <c r="F106" i="191"/>
  <c r="F20" i="207" s="1"/>
  <c r="F21" i="209" s="1"/>
  <c r="F253" i="209" s="1"/>
  <c r="F22" i="210" s="1"/>
  <c r="F61" i="211" s="1"/>
  <c r="F261" i="211" s="1"/>
  <c r="F105" i="191"/>
  <c r="F20" i="205" s="1"/>
  <c r="F104" i="191"/>
  <c r="I101" i="138"/>
  <c r="I86" i="138"/>
  <c r="J82" i="147"/>
  <c r="I330" i="147"/>
  <c r="J86" i="147"/>
  <c r="I350" i="147"/>
  <c r="J43" i="147"/>
  <c r="J77" i="147" s="1"/>
  <c r="J99" i="162"/>
  <c r="I330" i="162"/>
  <c r="J79" i="162"/>
  <c r="J95" i="162"/>
  <c r="I314" i="162"/>
  <c r="I332" i="162"/>
  <c r="I333" i="162" s="1"/>
  <c r="H325" i="134"/>
  <c r="H362" i="134" s="1"/>
  <c r="I65" i="134" s="1"/>
  <c r="H328" i="134"/>
  <c r="H365" i="134" s="1"/>
  <c r="I68" i="134" s="1"/>
  <c r="H305" i="134"/>
  <c r="H342" i="134" s="1"/>
  <c r="I45" i="134" s="1"/>
  <c r="H312" i="134"/>
  <c r="H349" i="134" s="1"/>
  <c r="I52" i="134" s="1"/>
  <c r="H322" i="134"/>
  <c r="H359" i="134" s="1"/>
  <c r="I62" i="134" s="1"/>
  <c r="H321" i="134"/>
  <c r="H358" i="134" s="1"/>
  <c r="I61" i="134" s="1"/>
  <c r="H324" i="134"/>
  <c r="H361" i="134" s="1"/>
  <c r="I64" i="134" s="1"/>
  <c r="H327" i="134"/>
  <c r="H364" i="134" s="1"/>
  <c r="I67" i="134" s="1"/>
  <c r="H308" i="134"/>
  <c r="H345" i="134" s="1"/>
  <c r="I48" i="134" s="1"/>
  <c r="H311" i="134"/>
  <c r="H348" i="134" s="1"/>
  <c r="I51" i="134" s="1"/>
  <c r="H310" i="134"/>
  <c r="H347" i="134" s="1"/>
  <c r="I50" i="134" s="1"/>
  <c r="H320" i="134"/>
  <c r="H357" i="134" s="1"/>
  <c r="I60" i="134" s="1"/>
  <c r="H323" i="134"/>
  <c r="H360" i="134" s="1"/>
  <c r="I63" i="134" s="1"/>
  <c r="I97" i="134" s="1"/>
  <c r="H304" i="134"/>
  <c r="H341" i="134" s="1"/>
  <c r="I44" i="134" s="1"/>
  <c r="H307" i="134"/>
  <c r="H344" i="134" s="1"/>
  <c r="I47" i="134" s="1"/>
  <c r="H16" i="128"/>
  <c r="H66" i="128" s="1"/>
  <c r="F15" i="187" s="1"/>
  <c r="F44" i="187" s="1"/>
  <c r="F58" i="187" s="1"/>
  <c r="F99" i="187" s="1"/>
  <c r="H306" i="134"/>
  <c r="H343" i="134" s="1"/>
  <c r="I46" i="134" s="1"/>
  <c r="H309" i="134"/>
  <c r="H346" i="134" s="1"/>
  <c r="I49" i="134" s="1"/>
  <c r="H319" i="134"/>
  <c r="H326" i="134"/>
  <c r="H363" i="134" s="1"/>
  <c r="I66" i="134" s="1"/>
  <c r="H303" i="134"/>
  <c r="H329" i="138"/>
  <c r="H330" i="138" s="1"/>
  <c r="H356" i="138"/>
  <c r="I187" i="138"/>
  <c r="I119" i="138"/>
  <c r="I153" i="138"/>
  <c r="I84" i="138"/>
  <c r="I98" i="138"/>
  <c r="I79" i="138"/>
  <c r="I326" i="143"/>
  <c r="I363" i="143" s="1"/>
  <c r="J66" i="143" s="1"/>
  <c r="I327" i="143"/>
  <c r="I364" i="143" s="1"/>
  <c r="J67" i="143" s="1"/>
  <c r="I322" i="143"/>
  <c r="I359" i="143" s="1"/>
  <c r="J62" i="143" s="1"/>
  <c r="I329" i="143"/>
  <c r="I306" i="143"/>
  <c r="I343" i="143" s="1"/>
  <c r="J46" i="143" s="1"/>
  <c r="I313" i="143"/>
  <c r="I323" i="143"/>
  <c r="I360" i="143" s="1"/>
  <c r="J63" i="143" s="1"/>
  <c r="I304" i="143"/>
  <c r="I341" i="143" s="1"/>
  <c r="J44" i="143" s="1"/>
  <c r="I25" i="128"/>
  <c r="I75" i="128" s="1"/>
  <c r="G15" i="196" s="1"/>
  <c r="G44" i="196" s="1"/>
  <c r="G58" i="196" s="1"/>
  <c r="G99" i="196" s="1"/>
  <c r="I325" i="143"/>
  <c r="I362" i="143" s="1"/>
  <c r="J65" i="143" s="1"/>
  <c r="I309" i="143"/>
  <c r="I346" i="143" s="1"/>
  <c r="J49" i="143" s="1"/>
  <c r="I311" i="143"/>
  <c r="I348" i="143" s="1"/>
  <c r="J51" i="143" s="1"/>
  <c r="I328" i="143"/>
  <c r="I365" i="143" s="1"/>
  <c r="J68" i="143" s="1"/>
  <c r="I319" i="143"/>
  <c r="I356" i="143" s="1"/>
  <c r="I331" i="143"/>
  <c r="I307" i="143"/>
  <c r="I344" i="143" s="1"/>
  <c r="J47" i="143" s="1"/>
  <c r="I321" i="143"/>
  <c r="I358" i="143" s="1"/>
  <c r="J61" i="143" s="1"/>
  <c r="I324" i="143"/>
  <c r="I361" i="143" s="1"/>
  <c r="J64" i="143" s="1"/>
  <c r="I305" i="143"/>
  <c r="I342" i="143" s="1"/>
  <c r="J45" i="143" s="1"/>
  <c r="I312" i="143"/>
  <c r="I349" i="143" s="1"/>
  <c r="J52" i="143" s="1"/>
  <c r="I303" i="143"/>
  <c r="I340" i="143" s="1"/>
  <c r="I310" i="143"/>
  <c r="I347" i="143" s="1"/>
  <c r="J50" i="143" s="1"/>
  <c r="I320" i="143"/>
  <c r="I357" i="143" s="1"/>
  <c r="J60" i="143" s="1"/>
  <c r="I308" i="143"/>
  <c r="I345" i="143" s="1"/>
  <c r="J48" i="143" s="1"/>
  <c r="J84" i="147"/>
  <c r="J79" i="147"/>
  <c r="H320" i="139"/>
  <c r="H357" i="139" s="1"/>
  <c r="I60" i="139" s="1"/>
  <c r="H310" i="139"/>
  <c r="H347" i="139" s="1"/>
  <c r="I50" i="139" s="1"/>
  <c r="H21" i="128"/>
  <c r="H71" i="128" s="1"/>
  <c r="F15" i="192" s="1"/>
  <c r="F44" i="192" s="1"/>
  <c r="F58" i="192" s="1"/>
  <c r="F99" i="192" s="1"/>
  <c r="H309" i="139"/>
  <c r="H346" i="139" s="1"/>
  <c r="I49" i="139" s="1"/>
  <c r="H319" i="139"/>
  <c r="H326" i="139"/>
  <c r="H363" i="139" s="1"/>
  <c r="I66" i="139" s="1"/>
  <c r="H303" i="139"/>
  <c r="H306" i="139"/>
  <c r="H343" i="139" s="1"/>
  <c r="I46" i="139" s="1"/>
  <c r="H305" i="139"/>
  <c r="H342" i="139" s="1"/>
  <c r="I45" i="139" s="1"/>
  <c r="H312" i="139"/>
  <c r="H349" i="139" s="1"/>
  <c r="I52" i="139" s="1"/>
  <c r="H322" i="139"/>
  <c r="H359" i="139" s="1"/>
  <c r="I62" i="139" s="1"/>
  <c r="H323" i="139"/>
  <c r="H360" i="139" s="1"/>
  <c r="I63" i="139" s="1"/>
  <c r="H328" i="139"/>
  <c r="H365" i="139" s="1"/>
  <c r="I68" i="139" s="1"/>
  <c r="H325" i="139"/>
  <c r="H362" i="139" s="1"/>
  <c r="I65" i="139" s="1"/>
  <c r="H307" i="139"/>
  <c r="H344" i="139" s="1"/>
  <c r="I47" i="139" s="1"/>
  <c r="H324" i="139"/>
  <c r="H361" i="139" s="1"/>
  <c r="I64" i="139" s="1"/>
  <c r="H327" i="139"/>
  <c r="H364" i="139" s="1"/>
  <c r="I67" i="139" s="1"/>
  <c r="H308" i="139"/>
  <c r="H345" i="139" s="1"/>
  <c r="I48" i="139" s="1"/>
  <c r="H311" i="139"/>
  <c r="H348" i="139" s="1"/>
  <c r="I51" i="139" s="1"/>
  <c r="H321" i="139"/>
  <c r="H358" i="139" s="1"/>
  <c r="I61" i="139" s="1"/>
  <c r="H304" i="139"/>
  <c r="H341" i="139" s="1"/>
  <c r="I44" i="139" s="1"/>
  <c r="H305" i="137"/>
  <c r="H342" i="137" s="1"/>
  <c r="I45" i="137" s="1"/>
  <c r="H311" i="137"/>
  <c r="H348" i="137" s="1"/>
  <c r="I51" i="137" s="1"/>
  <c r="H321" i="137"/>
  <c r="H358" i="137" s="1"/>
  <c r="I61" i="137" s="1"/>
  <c r="H324" i="137"/>
  <c r="H361" i="137" s="1"/>
  <c r="I64" i="137" s="1"/>
  <c r="H312" i="137"/>
  <c r="H349" i="137" s="1"/>
  <c r="I52" i="137" s="1"/>
  <c r="H327" i="137"/>
  <c r="H364" i="137" s="1"/>
  <c r="I67" i="137" s="1"/>
  <c r="H307" i="137"/>
  <c r="H344" i="137" s="1"/>
  <c r="I47" i="137" s="1"/>
  <c r="H310" i="137"/>
  <c r="H347" i="137" s="1"/>
  <c r="I50" i="137" s="1"/>
  <c r="H320" i="137"/>
  <c r="H357" i="137" s="1"/>
  <c r="I60" i="137" s="1"/>
  <c r="H323" i="137"/>
  <c r="H360" i="137" s="1"/>
  <c r="I63" i="137" s="1"/>
  <c r="H325" i="137"/>
  <c r="H362" i="137" s="1"/>
  <c r="I65" i="137" s="1"/>
  <c r="H319" i="137"/>
  <c r="H19" i="128"/>
  <c r="H69" i="128" s="1"/>
  <c r="F15" i="190" s="1"/>
  <c r="F44" i="190" s="1"/>
  <c r="F58" i="190" s="1"/>
  <c r="F99" i="190" s="1"/>
  <c r="H308" i="137"/>
  <c r="H345" i="137" s="1"/>
  <c r="I48" i="137" s="1"/>
  <c r="H322" i="137"/>
  <c r="H359" i="137" s="1"/>
  <c r="I62" i="137" s="1"/>
  <c r="I96" i="137" s="1"/>
  <c r="H326" i="137"/>
  <c r="H363" i="137" s="1"/>
  <c r="I66" i="137" s="1"/>
  <c r="H303" i="137"/>
  <c r="H306" i="137"/>
  <c r="H343" i="137" s="1"/>
  <c r="I46" i="137" s="1"/>
  <c r="H309" i="137"/>
  <c r="H346" i="137" s="1"/>
  <c r="I49" i="137" s="1"/>
  <c r="H304" i="137"/>
  <c r="H341" i="137" s="1"/>
  <c r="I44" i="137" s="1"/>
  <c r="H328" i="137"/>
  <c r="H365" i="137" s="1"/>
  <c r="I68" i="137" s="1"/>
  <c r="I273" i="145"/>
  <c r="I274" i="145" s="1"/>
  <c r="I239" i="145"/>
  <c r="I240" i="145" s="1"/>
  <c r="I122" i="145"/>
  <c r="I196" i="148"/>
  <c r="I162" i="148"/>
  <c r="I128" i="148"/>
  <c r="I195" i="148"/>
  <c r="I127" i="148"/>
  <c r="I161" i="148"/>
  <c r="I103" i="148"/>
  <c r="I104" i="148" s="1"/>
  <c r="I223" i="145"/>
  <c r="I247" i="145"/>
  <c r="I257" i="145" s="1"/>
  <c r="I258" i="145" s="1"/>
  <c r="I180" i="148"/>
  <c r="I112" i="148"/>
  <c r="I146" i="148"/>
  <c r="I280" i="145"/>
  <c r="I27" i="131" s="1"/>
  <c r="I111" i="148"/>
  <c r="I145" i="148"/>
  <c r="I179" i="148"/>
  <c r="I87" i="148"/>
  <c r="I88" i="148" s="1"/>
  <c r="I54" i="148"/>
  <c r="F115" i="201"/>
  <c r="F117" i="201" s="1"/>
  <c r="F119" i="201" s="1"/>
  <c r="F118" i="201"/>
  <c r="H104" i="102"/>
  <c r="H50" i="95"/>
  <c r="H75" i="95" s="1"/>
  <c r="H42" i="95"/>
  <c r="H67" i="95" s="1"/>
  <c r="I282" i="144"/>
  <c r="I26" i="132" s="1"/>
  <c r="I280" i="144"/>
  <c r="I26" i="131" s="1"/>
  <c r="I281" i="144"/>
  <c r="I26" i="133" s="1"/>
  <c r="I195" i="141"/>
  <c r="I127" i="141"/>
  <c r="I161" i="141"/>
  <c r="I87" i="141"/>
  <c r="I88" i="141" s="1"/>
  <c r="I112" i="141"/>
  <c r="I146" i="141"/>
  <c r="I180" i="141"/>
  <c r="I54" i="141"/>
  <c r="F115" i="193"/>
  <c r="F117" i="193" s="1"/>
  <c r="F119" i="193" s="1"/>
  <c r="F118" i="193"/>
  <c r="I122" i="144"/>
  <c r="I156" i="144"/>
  <c r="I103" i="141"/>
  <c r="I104" i="141" s="1"/>
  <c r="I196" i="141"/>
  <c r="I128" i="141"/>
  <c r="I162" i="141"/>
  <c r="I145" i="141"/>
  <c r="I179" i="141"/>
  <c r="I111" i="141"/>
  <c r="I279" i="142"/>
  <c r="I23" i="130" s="1"/>
  <c r="I223" i="144"/>
  <c r="I247" i="144"/>
  <c r="I257" i="144" s="1"/>
  <c r="I258" i="144" s="1"/>
  <c r="I190" i="144"/>
  <c r="I239" i="144"/>
  <c r="I240" i="144" s="1"/>
  <c r="I263" i="144"/>
  <c r="I273" i="144" s="1"/>
  <c r="I274" i="144" s="1"/>
  <c r="I224" i="142"/>
  <c r="J183" i="147" l="1"/>
  <c r="I97" i="135"/>
  <c r="J187" i="147"/>
  <c r="J153" i="147"/>
  <c r="J114" i="162"/>
  <c r="J86" i="143"/>
  <c r="J154" i="143" s="1"/>
  <c r="J115" i="147"/>
  <c r="J182" i="162"/>
  <c r="I116" i="138"/>
  <c r="J135" i="162"/>
  <c r="J136" i="147"/>
  <c r="J82" i="143"/>
  <c r="J184" i="143" s="1"/>
  <c r="J199" i="147"/>
  <c r="J204" i="147"/>
  <c r="J165" i="147"/>
  <c r="J169" i="162"/>
  <c r="I136" i="138"/>
  <c r="J148" i="147"/>
  <c r="I150" i="138"/>
  <c r="I129" i="138"/>
  <c r="J151" i="147"/>
  <c r="J133" i="147"/>
  <c r="J182" i="147"/>
  <c r="J150" i="162"/>
  <c r="J185" i="147"/>
  <c r="J184" i="162"/>
  <c r="J198" i="162"/>
  <c r="I201" i="138"/>
  <c r="J164" i="162"/>
  <c r="I151" i="138"/>
  <c r="I117" i="138"/>
  <c r="I133" i="138"/>
  <c r="J118" i="162"/>
  <c r="I182" i="138"/>
  <c r="I98" i="139"/>
  <c r="I166" i="139" s="1"/>
  <c r="I148" i="138"/>
  <c r="H294" i="86"/>
  <c r="H371" i="86" s="1"/>
  <c r="J94" i="147"/>
  <c r="J196" i="147" s="1"/>
  <c r="I81" i="136"/>
  <c r="I183" i="136" s="1"/>
  <c r="J197" i="147"/>
  <c r="I80" i="134"/>
  <c r="I148" i="134" s="1"/>
  <c r="I95" i="139"/>
  <c r="I197" i="139" s="1"/>
  <c r="J134" i="147"/>
  <c r="J166" i="162"/>
  <c r="J202" i="147"/>
  <c r="J95" i="143"/>
  <c r="J197" i="143" s="1"/>
  <c r="J132" i="162"/>
  <c r="J129" i="147"/>
  <c r="I204" i="138"/>
  <c r="J97" i="143"/>
  <c r="J199" i="143" s="1"/>
  <c r="J82" i="151"/>
  <c r="J116" i="151" s="1"/>
  <c r="J79" i="143"/>
  <c r="J181" i="143" s="1"/>
  <c r="H15" i="130"/>
  <c r="J152" i="162"/>
  <c r="J98" i="151"/>
  <c r="J200" i="151" s="1"/>
  <c r="I197" i="138"/>
  <c r="J102" i="151"/>
  <c r="J204" i="151" s="1"/>
  <c r="I80" i="137"/>
  <c r="I114" i="137" s="1"/>
  <c r="I101" i="137"/>
  <c r="I169" i="137" s="1"/>
  <c r="I85" i="137"/>
  <c r="I153" i="137" s="1"/>
  <c r="I85" i="139"/>
  <c r="I187" i="139" s="1"/>
  <c r="J79" i="151"/>
  <c r="J147" i="151" s="1"/>
  <c r="J100" i="151"/>
  <c r="J202" i="151" s="1"/>
  <c r="J81" i="146"/>
  <c r="J149" i="146" s="1"/>
  <c r="J102" i="146"/>
  <c r="J204" i="146" s="1"/>
  <c r="J154" i="162"/>
  <c r="J135" i="147"/>
  <c r="I98" i="135"/>
  <c r="I132" i="135" s="1"/>
  <c r="J81" i="143"/>
  <c r="J183" i="143" s="1"/>
  <c r="I100" i="134"/>
  <c r="I202" i="134" s="1"/>
  <c r="I80" i="135"/>
  <c r="I182" i="135" s="1"/>
  <c r="J85" i="146"/>
  <c r="J119" i="146" s="1"/>
  <c r="J120" i="162"/>
  <c r="J203" i="147"/>
  <c r="J80" i="146"/>
  <c r="J148" i="146" s="1"/>
  <c r="I95" i="135"/>
  <c r="I129" i="135" s="1"/>
  <c r="I82" i="135"/>
  <c r="I184" i="135" s="1"/>
  <c r="I102" i="135"/>
  <c r="I170" i="135" s="1"/>
  <c r="I84" i="136"/>
  <c r="I186" i="136" s="1"/>
  <c r="I79" i="136"/>
  <c r="I181" i="136" s="1"/>
  <c r="I100" i="136"/>
  <c r="I134" i="136" s="1"/>
  <c r="I82" i="137"/>
  <c r="I150" i="137" s="1"/>
  <c r="I97" i="137"/>
  <c r="I199" i="137" s="1"/>
  <c r="I81" i="139"/>
  <c r="I183" i="139" s="1"/>
  <c r="I96" i="139"/>
  <c r="I198" i="139" s="1"/>
  <c r="J102" i="143"/>
  <c r="J204" i="143" s="1"/>
  <c r="J100" i="143"/>
  <c r="J168" i="143" s="1"/>
  <c r="I221" i="138"/>
  <c r="I255" i="138" s="1"/>
  <c r="I96" i="134"/>
  <c r="I164" i="134" s="1"/>
  <c r="J167" i="147"/>
  <c r="I99" i="139"/>
  <c r="I133" i="139" s="1"/>
  <c r="I84" i="139"/>
  <c r="I186" i="139" s="1"/>
  <c r="J232" i="147"/>
  <c r="J266" i="147" s="1"/>
  <c r="I100" i="137"/>
  <c r="I202" i="137" s="1"/>
  <c r="J96" i="151"/>
  <c r="J198" i="151" s="1"/>
  <c r="I102" i="137"/>
  <c r="I136" i="137" s="1"/>
  <c r="J85" i="143"/>
  <c r="J187" i="143" s="1"/>
  <c r="J97" i="146"/>
  <c r="J165" i="146" s="1"/>
  <c r="I86" i="134"/>
  <c r="I154" i="134" s="1"/>
  <c r="I95" i="136"/>
  <c r="I197" i="136" s="1"/>
  <c r="I86" i="135"/>
  <c r="I154" i="135" s="1"/>
  <c r="I84" i="137"/>
  <c r="I118" i="137" s="1"/>
  <c r="I101" i="139"/>
  <c r="I135" i="139" s="1"/>
  <c r="I84" i="134"/>
  <c r="I186" i="134" s="1"/>
  <c r="I79" i="134"/>
  <c r="I181" i="134" s="1"/>
  <c r="J83" i="151"/>
  <c r="J117" i="151" s="1"/>
  <c r="I232" i="138"/>
  <c r="I266" i="138" s="1"/>
  <c r="H313" i="137"/>
  <c r="H340" i="137"/>
  <c r="F106" i="190"/>
  <c r="F19" i="207" s="1"/>
  <c r="F105" i="190"/>
  <c r="F19" i="205" s="1"/>
  <c r="F104" i="190"/>
  <c r="I86" i="137"/>
  <c r="I79" i="137"/>
  <c r="I82" i="139"/>
  <c r="I86" i="139"/>
  <c r="I100" i="139"/>
  <c r="I330" i="143"/>
  <c r="I200" i="138"/>
  <c r="I132" i="138"/>
  <c r="I166" i="138"/>
  <c r="F106" i="187"/>
  <c r="F16" i="207" s="1"/>
  <c r="F17" i="209" s="1"/>
  <c r="F249" i="209" s="1"/>
  <c r="F18" i="210" s="1"/>
  <c r="F57" i="211" s="1"/>
  <c r="F257" i="211" s="1"/>
  <c r="F105" i="187"/>
  <c r="F16" i="205" s="1"/>
  <c r="F104" i="187"/>
  <c r="I101" i="134"/>
  <c r="J133" i="162"/>
  <c r="J167" i="162"/>
  <c r="J201" i="162"/>
  <c r="I203" i="138"/>
  <c r="I169" i="138"/>
  <c r="I135" i="138"/>
  <c r="N67" i="218"/>
  <c r="F234" i="211"/>
  <c r="I150" i="136"/>
  <c r="I184" i="136"/>
  <c r="I116" i="136"/>
  <c r="I98" i="136"/>
  <c r="I86" i="136"/>
  <c r="I80" i="136"/>
  <c r="J161" i="162"/>
  <c r="J195" i="162"/>
  <c r="J127" i="162"/>
  <c r="G238" i="211"/>
  <c r="O71" i="218"/>
  <c r="I85" i="135"/>
  <c r="I165" i="135"/>
  <c r="I199" i="135"/>
  <c r="I131" i="135"/>
  <c r="I96" i="135"/>
  <c r="H313" i="135"/>
  <c r="H340" i="135"/>
  <c r="F104" i="188"/>
  <c r="F105" i="188"/>
  <c r="F17" i="205" s="1"/>
  <c r="F106" i="188"/>
  <c r="F17" i="207" s="1"/>
  <c r="F18" i="209" s="1"/>
  <c r="F250" i="209" s="1"/>
  <c r="F19" i="210" s="1"/>
  <c r="F58" i="211" s="1"/>
  <c r="F258" i="211" s="1"/>
  <c r="J95" i="146"/>
  <c r="J83" i="146"/>
  <c r="J135" i="146"/>
  <c r="J203" i="146"/>
  <c r="J169" i="146"/>
  <c r="J100" i="146"/>
  <c r="J165" i="162"/>
  <c r="J199" i="162"/>
  <c r="J131" i="162"/>
  <c r="J170" i="162"/>
  <c r="J204" i="162"/>
  <c r="J136" i="162"/>
  <c r="J200" i="147"/>
  <c r="J166" i="147"/>
  <c r="J132" i="147"/>
  <c r="J78" i="147"/>
  <c r="J97" i="151"/>
  <c r="I330" i="151"/>
  <c r="J101" i="151"/>
  <c r="J99" i="151"/>
  <c r="J168" i="162"/>
  <c r="J134" i="162"/>
  <c r="J202" i="162"/>
  <c r="H356" i="137"/>
  <c r="H329" i="137"/>
  <c r="H330" i="137" s="1"/>
  <c r="I98" i="137"/>
  <c r="I102" i="139"/>
  <c r="I79" i="139"/>
  <c r="H356" i="139"/>
  <c r="H329" i="139"/>
  <c r="H330" i="139" s="1"/>
  <c r="J181" i="147"/>
  <c r="J147" i="147"/>
  <c r="J113" i="147"/>
  <c r="J83" i="143"/>
  <c r="J96" i="143"/>
  <c r="I186" i="138"/>
  <c r="I118" i="138"/>
  <c r="I152" i="138"/>
  <c r="I59" i="138"/>
  <c r="H366" i="138"/>
  <c r="H329" i="134"/>
  <c r="H330" i="134" s="1"/>
  <c r="H356" i="134"/>
  <c r="I81" i="134"/>
  <c r="I98" i="134"/>
  <c r="J111" i="147"/>
  <c r="J145" i="147"/>
  <c r="J179" i="147"/>
  <c r="I134" i="138"/>
  <c r="I202" i="138"/>
  <c r="I168" i="138"/>
  <c r="I101" i="136"/>
  <c r="H340" i="136"/>
  <c r="H313" i="136"/>
  <c r="I102" i="136"/>
  <c r="J185" i="162"/>
  <c r="J117" i="162"/>
  <c r="J151" i="162"/>
  <c r="I100" i="135"/>
  <c r="I330" i="146"/>
  <c r="J86" i="146"/>
  <c r="J94" i="162"/>
  <c r="I283" i="149"/>
  <c r="I294" i="149"/>
  <c r="I31" i="130"/>
  <c r="G30" i="209"/>
  <c r="G262" i="209" s="1"/>
  <c r="G31" i="210" s="1"/>
  <c r="G70" i="211" s="1"/>
  <c r="G270" i="211" s="1"/>
  <c r="J120" i="151"/>
  <c r="J188" i="151"/>
  <c r="J154" i="151"/>
  <c r="J85" i="151"/>
  <c r="I351" i="162"/>
  <c r="J53" i="162"/>
  <c r="I368" i="162"/>
  <c r="I370" i="162" s="1"/>
  <c r="I83" i="137"/>
  <c r="I130" i="137"/>
  <c r="I164" i="137"/>
  <c r="I198" i="137"/>
  <c r="I99" i="137"/>
  <c r="I81" i="137"/>
  <c r="I95" i="137"/>
  <c r="I97" i="139"/>
  <c r="I80" i="139"/>
  <c r="I83" i="139"/>
  <c r="J152" i="147"/>
  <c r="J118" i="147"/>
  <c r="J186" i="147"/>
  <c r="J84" i="143"/>
  <c r="J98" i="143"/>
  <c r="J59" i="143"/>
  <c r="J93" i="143" s="1"/>
  <c r="I366" i="143"/>
  <c r="J99" i="143"/>
  <c r="I332" i="143"/>
  <c r="I333" i="143" s="1"/>
  <c r="I314" i="143"/>
  <c r="J101" i="143"/>
  <c r="I83" i="134"/>
  <c r="I85" i="134"/>
  <c r="I95" i="134"/>
  <c r="I102" i="134"/>
  <c r="J197" i="162"/>
  <c r="J129" i="162"/>
  <c r="J163" i="162"/>
  <c r="J53" i="147"/>
  <c r="I368" i="147"/>
  <c r="I370" i="147" s="1"/>
  <c r="I351" i="147"/>
  <c r="J184" i="147"/>
  <c r="J150" i="147"/>
  <c r="J116" i="147"/>
  <c r="F20" i="206"/>
  <c r="G79" i="208" s="1"/>
  <c r="F107" i="191"/>
  <c r="F112" i="191" s="1"/>
  <c r="I99" i="136"/>
  <c r="H356" i="136"/>
  <c r="H329" i="136"/>
  <c r="H330" i="136" s="1"/>
  <c r="I83" i="136"/>
  <c r="F105" i="189"/>
  <c r="F18" i="205" s="1"/>
  <c r="F106" i="189"/>
  <c r="F18" i="207" s="1"/>
  <c r="F104" i="189"/>
  <c r="I101" i="135"/>
  <c r="I81" i="135"/>
  <c r="I79" i="135"/>
  <c r="H356" i="135"/>
  <c r="H329" i="135"/>
  <c r="H330" i="135" s="1"/>
  <c r="I115" i="138"/>
  <c r="I149" i="138"/>
  <c r="I183" i="138"/>
  <c r="I131" i="138"/>
  <c r="I165" i="138"/>
  <c r="I199" i="138"/>
  <c r="H314" i="138"/>
  <c r="H332" i="138"/>
  <c r="H333" i="138" s="1"/>
  <c r="J99" i="146"/>
  <c r="I332" i="146"/>
  <c r="I333" i="146" s="1"/>
  <c r="I314" i="146"/>
  <c r="J96" i="146"/>
  <c r="J84" i="146"/>
  <c r="J79" i="146"/>
  <c r="I371" i="150"/>
  <c r="I296" i="150"/>
  <c r="J195" i="147"/>
  <c r="J161" i="147"/>
  <c r="J127" i="147"/>
  <c r="G107" i="200"/>
  <c r="G112" i="200" s="1"/>
  <c r="G29" i="206"/>
  <c r="I30" i="102" s="1"/>
  <c r="J84" i="151"/>
  <c r="J43" i="151"/>
  <c r="J77" i="151" s="1"/>
  <c r="I350" i="151"/>
  <c r="J95" i="151"/>
  <c r="J59" i="151"/>
  <c r="J93" i="151" s="1"/>
  <c r="I366" i="151"/>
  <c r="J187" i="162"/>
  <c r="J153" i="162"/>
  <c r="J119" i="162"/>
  <c r="J111" i="162"/>
  <c r="J145" i="162"/>
  <c r="J179" i="162"/>
  <c r="J78" i="162"/>
  <c r="H313" i="139"/>
  <c r="H340" i="139"/>
  <c r="F105" i="192"/>
  <c r="F21" i="205" s="1"/>
  <c r="F104" i="192"/>
  <c r="F106" i="192"/>
  <c r="F21" i="207" s="1"/>
  <c r="F22" i="209" s="1"/>
  <c r="F254" i="209" s="1"/>
  <c r="F23" i="210" s="1"/>
  <c r="F62" i="211" s="1"/>
  <c r="F262" i="211" s="1"/>
  <c r="J43" i="143"/>
  <c r="J77" i="143" s="1"/>
  <c r="I350" i="143"/>
  <c r="G104" i="196"/>
  <c r="G105" i="196"/>
  <c r="G106" i="196"/>
  <c r="G150" i="196" s="1"/>
  <c r="J80" i="143"/>
  <c r="I147" i="138"/>
  <c r="I113" i="138"/>
  <c r="I181" i="138"/>
  <c r="H340" i="134"/>
  <c r="H313" i="134"/>
  <c r="I131" i="134"/>
  <c r="I199" i="134"/>
  <c r="I165" i="134"/>
  <c r="I82" i="134"/>
  <c r="I99" i="134"/>
  <c r="J181" i="162"/>
  <c r="J147" i="162"/>
  <c r="J113" i="162"/>
  <c r="J188" i="147"/>
  <c r="J120" i="147"/>
  <c r="J154" i="147"/>
  <c r="I120" i="138"/>
  <c r="I154" i="138"/>
  <c r="I188" i="138"/>
  <c r="I165" i="136"/>
  <c r="I199" i="136"/>
  <c r="I131" i="136"/>
  <c r="I96" i="136"/>
  <c r="I85" i="136"/>
  <c r="J69" i="162"/>
  <c r="J70" i="162" s="1"/>
  <c r="I367" i="162"/>
  <c r="G24" i="206"/>
  <c r="H83" i="208" s="1"/>
  <c r="G107" i="195"/>
  <c r="G112" i="195" s="1"/>
  <c r="I118" i="135"/>
  <c r="I152" i="135"/>
  <c r="I186" i="135"/>
  <c r="I99" i="135"/>
  <c r="I83" i="135"/>
  <c r="I43" i="138"/>
  <c r="H350" i="138"/>
  <c r="J59" i="146"/>
  <c r="J93" i="146" s="1"/>
  <c r="I366" i="146"/>
  <c r="G106" i="199"/>
  <c r="G150" i="199" s="1"/>
  <c r="G105" i="199"/>
  <c r="G104" i="199"/>
  <c r="J82" i="146"/>
  <c r="I350" i="146"/>
  <c r="J43" i="146"/>
  <c r="J77" i="146" s="1"/>
  <c r="J98" i="146"/>
  <c r="I367" i="147"/>
  <c r="J69" i="147"/>
  <c r="J70" i="147" s="1"/>
  <c r="J80" i="151"/>
  <c r="G105" i="204"/>
  <c r="G33" i="205" s="1"/>
  <c r="G104" i="204"/>
  <c r="G106" i="204"/>
  <c r="G33" i="207" s="1"/>
  <c r="G34" i="209" s="1"/>
  <c r="G266" i="209" s="1"/>
  <c r="G35" i="210" s="1"/>
  <c r="G74" i="211" s="1"/>
  <c r="G274" i="211" s="1"/>
  <c r="J81" i="151"/>
  <c r="I332" i="151"/>
  <c r="I333" i="151" s="1"/>
  <c r="I314" i="151"/>
  <c r="J149" i="162"/>
  <c r="J115" i="162"/>
  <c r="J183" i="162"/>
  <c r="I171" i="141"/>
  <c r="I172" i="141" s="1"/>
  <c r="I279" i="145"/>
  <c r="I283" i="145" s="1"/>
  <c r="I155" i="148"/>
  <c r="I156" i="148" s="1"/>
  <c r="I224" i="145"/>
  <c r="I230" i="148"/>
  <c r="I264" i="148" s="1"/>
  <c r="I283" i="142"/>
  <c r="I171" i="148"/>
  <c r="I172" i="148" s="1"/>
  <c r="I137" i="148"/>
  <c r="I138" i="148" s="1"/>
  <c r="I294" i="142"/>
  <c r="I296" i="142" s="1"/>
  <c r="I121" i="148"/>
  <c r="I122" i="148" s="1"/>
  <c r="I214" i="148"/>
  <c r="I248" i="148" s="1"/>
  <c r="I213" i="148"/>
  <c r="I189" i="148"/>
  <c r="I229" i="148"/>
  <c r="I205" i="148"/>
  <c r="I206" i="148" s="1"/>
  <c r="I137" i="141"/>
  <c r="I138" i="141" s="1"/>
  <c r="I205" i="141"/>
  <c r="I206" i="141" s="1"/>
  <c r="I230" i="141"/>
  <c r="I264" i="141" s="1"/>
  <c r="I155" i="141"/>
  <c r="I214" i="141"/>
  <c r="I248" i="141" s="1"/>
  <c r="I189" i="141"/>
  <c r="I213" i="141"/>
  <c r="I121" i="141"/>
  <c r="I229" i="141"/>
  <c r="I224" i="144"/>
  <c r="I279" i="144"/>
  <c r="J217" i="147" l="1"/>
  <c r="J251" i="147" s="1"/>
  <c r="I281" i="141"/>
  <c r="I22" i="133" s="1"/>
  <c r="J221" i="147"/>
  <c r="J255" i="147" s="1"/>
  <c r="J188" i="143"/>
  <c r="J120" i="143"/>
  <c r="J216" i="162"/>
  <c r="J250" i="162" s="1"/>
  <c r="I238" i="138"/>
  <c r="I272" i="138" s="1"/>
  <c r="J150" i="143"/>
  <c r="J116" i="143"/>
  <c r="I218" i="138"/>
  <c r="I252" i="138" s="1"/>
  <c r="J238" i="147"/>
  <c r="J272" i="147" s="1"/>
  <c r="J237" i="162"/>
  <c r="J271" i="162" s="1"/>
  <c r="J233" i="147"/>
  <c r="J267" i="147" s="1"/>
  <c r="I231" i="138"/>
  <c r="I265" i="138" s="1"/>
  <c r="J235" i="147"/>
  <c r="J269" i="147" s="1"/>
  <c r="J216" i="147"/>
  <c r="J250" i="147" s="1"/>
  <c r="J237" i="147"/>
  <c r="J271" i="147" s="1"/>
  <c r="J222" i="162"/>
  <c r="J256" i="162" s="1"/>
  <c r="J218" i="162"/>
  <c r="J252" i="162" s="1"/>
  <c r="J219" i="147"/>
  <c r="J253" i="147" s="1"/>
  <c r="J232" i="162"/>
  <c r="J266" i="162" s="1"/>
  <c r="I235" i="138"/>
  <c r="I269" i="138" s="1"/>
  <c r="I219" i="138"/>
  <c r="I253" i="138" s="1"/>
  <c r="I216" i="138"/>
  <c r="I250" i="138" s="1"/>
  <c r="I115" i="136"/>
  <c r="I200" i="139"/>
  <c r="I132" i="139"/>
  <c r="H296" i="86"/>
  <c r="H321" i="86" s="1"/>
  <c r="H358" i="86" s="1"/>
  <c r="I61" i="86" s="1"/>
  <c r="I114" i="134"/>
  <c r="I200" i="135"/>
  <c r="J115" i="146"/>
  <c r="H331" i="86"/>
  <c r="J134" i="143"/>
  <c r="I167" i="139"/>
  <c r="J220" i="162"/>
  <c r="J254" i="162" s="1"/>
  <c r="J113" i="143"/>
  <c r="J231" i="147"/>
  <c r="J265" i="147" s="1"/>
  <c r="I187" i="137"/>
  <c r="J168" i="151"/>
  <c r="I168" i="134"/>
  <c r="J134" i="151"/>
  <c r="I119" i="137"/>
  <c r="I221" i="137" s="1"/>
  <c r="I255" i="137" s="1"/>
  <c r="J147" i="143"/>
  <c r="J234" i="162"/>
  <c r="J268" i="162" s="1"/>
  <c r="I136" i="135"/>
  <c r="J199" i="146"/>
  <c r="I152" i="137"/>
  <c r="J162" i="147"/>
  <c r="J171" i="147" s="1"/>
  <c r="J172" i="147" s="1"/>
  <c r="J119" i="143"/>
  <c r="I371" i="142"/>
  <c r="J184" i="151"/>
  <c r="J185" i="151"/>
  <c r="J130" i="151"/>
  <c r="I130" i="134"/>
  <c r="J150" i="151"/>
  <c r="J218" i="151" s="1"/>
  <c r="J252" i="151" s="1"/>
  <c r="I147" i="134"/>
  <c r="I149" i="136"/>
  <c r="J128" i="147"/>
  <c r="J137" i="147" s="1"/>
  <c r="J138" i="147" s="1"/>
  <c r="J236" i="147"/>
  <c r="J270" i="147" s="1"/>
  <c r="I130" i="139"/>
  <c r="J149" i="143"/>
  <c r="J103" i="147"/>
  <c r="J104" i="147" s="1"/>
  <c r="J166" i="151"/>
  <c r="I202" i="136"/>
  <c r="J187" i="146"/>
  <c r="J165" i="143"/>
  <c r="J163" i="143"/>
  <c r="I148" i="137"/>
  <c r="I168" i="137"/>
  <c r="J170" i="146"/>
  <c r="I197" i="135"/>
  <c r="I149" i="139"/>
  <c r="I182" i="137"/>
  <c r="J131" i="143"/>
  <c r="I148" i="135"/>
  <c r="I152" i="136"/>
  <c r="I182" i="134"/>
  <c r="J129" i="143"/>
  <c r="I153" i="139"/>
  <c r="I131" i="137"/>
  <c r="J170" i="151"/>
  <c r="I163" i="139"/>
  <c r="J136" i="146"/>
  <c r="I152" i="134"/>
  <c r="I118" i="139"/>
  <c r="I204" i="137"/>
  <c r="I129" i="139"/>
  <c r="I129" i="136"/>
  <c r="I169" i="139"/>
  <c r="I114" i="135"/>
  <c r="I166" i="135"/>
  <c r="I118" i="136"/>
  <c r="I220" i="136" s="1"/>
  <c r="I254" i="136" s="1"/>
  <c r="J170" i="143"/>
  <c r="I119" i="139"/>
  <c r="J136" i="151"/>
  <c r="J151" i="151"/>
  <c r="J183" i="146"/>
  <c r="J114" i="146"/>
  <c r="J136" i="143"/>
  <c r="I165" i="137"/>
  <c r="J164" i="151"/>
  <c r="J232" i="151" s="1"/>
  <c r="J266" i="151" s="1"/>
  <c r="J131" i="146"/>
  <c r="J233" i="146" s="1"/>
  <c r="J267" i="146" s="1"/>
  <c r="I186" i="137"/>
  <c r="J182" i="146"/>
  <c r="J113" i="151"/>
  <c r="I164" i="139"/>
  <c r="I203" i="137"/>
  <c r="J132" i="151"/>
  <c r="I150" i="135"/>
  <c r="I163" i="136"/>
  <c r="I168" i="136"/>
  <c r="I134" i="137"/>
  <c r="J115" i="143"/>
  <c r="J217" i="143" s="1"/>
  <c r="J251" i="143" s="1"/>
  <c r="I170" i="137"/>
  <c r="J181" i="151"/>
  <c r="I135" i="137"/>
  <c r="I116" i="135"/>
  <c r="I218" i="135" s="1"/>
  <c r="I252" i="135" s="1"/>
  <c r="I118" i="134"/>
  <c r="I152" i="139"/>
  <c r="I282" i="141"/>
  <c r="I22" i="132" s="1"/>
  <c r="I198" i="134"/>
  <c r="I116" i="137"/>
  <c r="I188" i="135"/>
  <c r="I204" i="135"/>
  <c r="I134" i="134"/>
  <c r="I184" i="137"/>
  <c r="I120" i="135"/>
  <c r="I222" i="135" s="1"/>
  <c r="I256" i="135" s="1"/>
  <c r="I113" i="134"/>
  <c r="J153" i="143"/>
  <c r="J221" i="143" s="1"/>
  <c r="J255" i="143" s="1"/>
  <c r="J221" i="162"/>
  <c r="J255" i="162" s="1"/>
  <c r="I232" i="137"/>
  <c r="I266" i="137" s="1"/>
  <c r="I113" i="136"/>
  <c r="J202" i="143"/>
  <c r="J236" i="143" s="1"/>
  <c r="J270" i="143" s="1"/>
  <c r="I115" i="139"/>
  <c r="I163" i="135"/>
  <c r="I203" i="139"/>
  <c r="I188" i="134"/>
  <c r="I201" i="139"/>
  <c r="I235" i="139" s="1"/>
  <c r="I269" i="139" s="1"/>
  <c r="J153" i="146"/>
  <c r="I147" i="136"/>
  <c r="I120" i="134"/>
  <c r="I217" i="138"/>
  <c r="I251" i="138" s="1"/>
  <c r="I233" i="135"/>
  <c r="I267" i="135" s="1"/>
  <c r="I222" i="138"/>
  <c r="I256" i="138" s="1"/>
  <c r="J215" i="162"/>
  <c r="J249" i="162" s="1"/>
  <c r="I27" i="130"/>
  <c r="H21" i="102"/>
  <c r="H94" i="102" s="1"/>
  <c r="J220" i="147"/>
  <c r="J254" i="147" s="1"/>
  <c r="J219" i="162"/>
  <c r="J253" i="162" s="1"/>
  <c r="I218" i="136"/>
  <c r="I252" i="136" s="1"/>
  <c r="I282" i="148"/>
  <c r="I30" i="132" s="1"/>
  <c r="I236" i="138"/>
  <c r="I270" i="138" s="1"/>
  <c r="J238" i="162"/>
  <c r="J272" i="162" s="1"/>
  <c r="J233" i="162"/>
  <c r="J267" i="162" s="1"/>
  <c r="J237" i="146"/>
  <c r="J271" i="146" s="1"/>
  <c r="J217" i="162"/>
  <c r="J251" i="162" s="1"/>
  <c r="J183" i="151"/>
  <c r="J149" i="151"/>
  <c r="J115" i="151"/>
  <c r="I351" i="146"/>
  <c r="J53" i="146"/>
  <c r="I368" i="146"/>
  <c r="I370" i="146" s="1"/>
  <c r="J69" i="146"/>
  <c r="J70" i="146" s="1"/>
  <c r="I367" i="146"/>
  <c r="I117" i="135"/>
  <c r="I151" i="135"/>
  <c r="I185" i="135"/>
  <c r="I133" i="135"/>
  <c r="I201" i="135"/>
  <c r="I167" i="135"/>
  <c r="I233" i="136"/>
  <c r="I267" i="136" s="1"/>
  <c r="I167" i="134"/>
  <c r="I133" i="134"/>
  <c r="I201" i="134"/>
  <c r="I150" i="134"/>
  <c r="I116" i="134"/>
  <c r="I184" i="134"/>
  <c r="H350" i="134"/>
  <c r="I43" i="134"/>
  <c r="F21" i="206"/>
  <c r="G80" i="208" s="1"/>
  <c r="F107" i="192"/>
  <c r="F112" i="192" s="1"/>
  <c r="J87" i="162"/>
  <c r="J88" i="162" s="1"/>
  <c r="J146" i="162"/>
  <c r="J155" i="162" s="1"/>
  <c r="J180" i="162"/>
  <c r="J189" i="162" s="1"/>
  <c r="J112" i="162"/>
  <c r="J213" i="162"/>
  <c r="I367" i="151"/>
  <c r="J69" i="151"/>
  <c r="J70" i="151" s="1"/>
  <c r="J179" i="151"/>
  <c r="J111" i="151"/>
  <c r="J145" i="151"/>
  <c r="I331" i="150"/>
  <c r="I304" i="150"/>
  <c r="I341" i="150" s="1"/>
  <c r="J44" i="150" s="1"/>
  <c r="I32" i="128"/>
  <c r="I82" i="128" s="1"/>
  <c r="G15" i="203" s="1"/>
  <c r="G44" i="203" s="1"/>
  <c r="G58" i="203" s="1"/>
  <c r="G99" i="203" s="1"/>
  <c r="I310" i="150"/>
  <c r="I347" i="150" s="1"/>
  <c r="J50" i="150" s="1"/>
  <c r="I319" i="150"/>
  <c r="I356" i="150" s="1"/>
  <c r="I326" i="150"/>
  <c r="I363" i="150" s="1"/>
  <c r="J66" i="150" s="1"/>
  <c r="I305" i="150"/>
  <c r="I342" i="150" s="1"/>
  <c r="J45" i="150" s="1"/>
  <c r="I311" i="150"/>
  <c r="I348" i="150" s="1"/>
  <c r="J51" i="150" s="1"/>
  <c r="J85" i="150" s="1"/>
  <c r="I329" i="150"/>
  <c r="I312" i="150"/>
  <c r="I349" i="150" s="1"/>
  <c r="J52" i="150" s="1"/>
  <c r="I322" i="150"/>
  <c r="I359" i="150" s="1"/>
  <c r="J62" i="150" s="1"/>
  <c r="I324" i="150"/>
  <c r="I361" i="150" s="1"/>
  <c r="J64" i="150" s="1"/>
  <c r="I306" i="150"/>
  <c r="I343" i="150" s="1"/>
  <c r="J46" i="150" s="1"/>
  <c r="I303" i="150"/>
  <c r="I340" i="150" s="1"/>
  <c r="I325" i="150"/>
  <c r="I362" i="150" s="1"/>
  <c r="J65" i="150" s="1"/>
  <c r="I327" i="150"/>
  <c r="I364" i="150" s="1"/>
  <c r="J67" i="150" s="1"/>
  <c r="I308" i="150"/>
  <c r="I345" i="150" s="1"/>
  <c r="J48" i="150" s="1"/>
  <c r="I313" i="150"/>
  <c r="I328" i="150"/>
  <c r="I365" i="150" s="1"/>
  <c r="J68" i="150" s="1"/>
  <c r="I307" i="150"/>
  <c r="I344" i="150" s="1"/>
  <c r="J47" i="150" s="1"/>
  <c r="I321" i="150"/>
  <c r="I358" i="150" s="1"/>
  <c r="J61" i="150" s="1"/>
  <c r="I323" i="150"/>
  <c r="I360" i="150" s="1"/>
  <c r="J63" i="150" s="1"/>
  <c r="I309" i="150"/>
  <c r="I346" i="150" s="1"/>
  <c r="J49" i="150" s="1"/>
  <c r="I320" i="150"/>
  <c r="I357" i="150" s="1"/>
  <c r="J60" i="150" s="1"/>
  <c r="J130" i="146"/>
  <c r="J198" i="146"/>
  <c r="J164" i="146"/>
  <c r="I169" i="135"/>
  <c r="I135" i="135"/>
  <c r="I203" i="135"/>
  <c r="F19" i="209"/>
  <c r="F251" i="209" s="1"/>
  <c r="F20" i="210" s="1"/>
  <c r="F59" i="211" s="1"/>
  <c r="F259" i="211" s="1"/>
  <c r="F113" i="191"/>
  <c r="F114" i="191"/>
  <c r="F116" i="191" s="1"/>
  <c r="I129" i="134"/>
  <c r="I163" i="134"/>
  <c r="I197" i="134"/>
  <c r="J203" i="143"/>
  <c r="J135" i="143"/>
  <c r="J169" i="143"/>
  <c r="I367" i="143"/>
  <c r="J69" i="143"/>
  <c r="J70" i="143" s="1"/>
  <c r="I182" i="139"/>
  <c r="I114" i="139"/>
  <c r="I148" i="139"/>
  <c r="I129" i="137"/>
  <c r="I163" i="137"/>
  <c r="I197" i="137"/>
  <c r="J54" i="162"/>
  <c r="J290" i="162"/>
  <c r="J222" i="151"/>
  <c r="J256" i="151" s="1"/>
  <c r="I296" i="149"/>
  <c r="I371" i="149"/>
  <c r="J94" i="146"/>
  <c r="J103" i="146" s="1"/>
  <c r="J104" i="146" s="1"/>
  <c r="I168" i="135"/>
  <c r="I202" i="135"/>
  <c r="I134" i="135"/>
  <c r="I136" i="136"/>
  <c r="I204" i="136"/>
  <c r="I170" i="136"/>
  <c r="J213" i="147"/>
  <c r="I166" i="134"/>
  <c r="I200" i="134"/>
  <c r="I132" i="134"/>
  <c r="I115" i="134"/>
  <c r="I183" i="134"/>
  <c r="I149" i="134"/>
  <c r="I93" i="138"/>
  <c r="I94" i="138"/>
  <c r="J164" i="143"/>
  <c r="J130" i="143"/>
  <c r="J198" i="143"/>
  <c r="J185" i="143"/>
  <c r="J117" i="143"/>
  <c r="J151" i="143"/>
  <c r="J94" i="143"/>
  <c r="J103" i="143" s="1"/>
  <c r="J104" i="143" s="1"/>
  <c r="I147" i="139"/>
  <c r="I113" i="139"/>
  <c r="I181" i="139"/>
  <c r="J236" i="162"/>
  <c r="J270" i="162" s="1"/>
  <c r="J78" i="151"/>
  <c r="J87" i="147"/>
  <c r="J88" i="147" s="1"/>
  <c r="J146" i="147"/>
  <c r="J155" i="147" s="1"/>
  <c r="J180" i="147"/>
  <c r="J189" i="147" s="1"/>
  <c r="J112" i="147"/>
  <c r="J163" i="146"/>
  <c r="J197" i="146"/>
  <c r="J129" i="146"/>
  <c r="F17" i="206"/>
  <c r="G76" i="208" s="1"/>
  <c r="F107" i="188"/>
  <c r="F112" i="188" s="1"/>
  <c r="I154" i="136"/>
  <c r="I120" i="136"/>
  <c r="I188" i="136"/>
  <c r="I166" i="136"/>
  <c r="I200" i="136"/>
  <c r="I132" i="136"/>
  <c r="I237" i="138"/>
  <c r="I271" i="138" s="1"/>
  <c r="J235" i="162"/>
  <c r="J269" i="162" s="1"/>
  <c r="I188" i="139"/>
  <c r="I120" i="139"/>
  <c r="I154" i="139"/>
  <c r="I184" i="139"/>
  <c r="I116" i="139"/>
  <c r="I150" i="139"/>
  <c r="F19" i="206"/>
  <c r="H20" i="102" s="1"/>
  <c r="F107" i="190"/>
  <c r="F112" i="190" s="1"/>
  <c r="H314" i="137"/>
  <c r="H332" i="137"/>
  <c r="H333" i="137" s="1"/>
  <c r="O80" i="218"/>
  <c r="G247" i="211"/>
  <c r="J184" i="146"/>
  <c r="J150" i="146"/>
  <c r="J116" i="146"/>
  <c r="J195" i="146"/>
  <c r="J127" i="146"/>
  <c r="J161" i="146"/>
  <c r="G142" i="196"/>
  <c r="G154" i="196" s="1"/>
  <c r="G25" i="205" s="1"/>
  <c r="G149" i="196"/>
  <c r="J53" i="143"/>
  <c r="I368" i="143"/>
  <c r="I370" i="143" s="1"/>
  <c r="I351" i="143"/>
  <c r="J195" i="151"/>
  <c r="J127" i="151"/>
  <c r="J161" i="151"/>
  <c r="J186" i="151"/>
  <c r="J152" i="151"/>
  <c r="J118" i="151"/>
  <c r="I103" i="102"/>
  <c r="I49" i="95"/>
  <c r="I74" i="95" s="1"/>
  <c r="H366" i="135"/>
  <c r="I59" i="135"/>
  <c r="I59" i="136"/>
  <c r="H366" i="136"/>
  <c r="I153" i="134"/>
  <c r="I119" i="134"/>
  <c r="I187" i="134"/>
  <c r="J195" i="143"/>
  <c r="J127" i="143"/>
  <c r="J161" i="143"/>
  <c r="I199" i="139"/>
  <c r="I131" i="139"/>
  <c r="I165" i="139"/>
  <c r="I183" i="137"/>
  <c r="I149" i="137"/>
  <c r="I115" i="137"/>
  <c r="H88" i="208"/>
  <c r="H332" i="136"/>
  <c r="H333" i="136" s="1"/>
  <c r="H314" i="136"/>
  <c r="H366" i="134"/>
  <c r="I59" i="134"/>
  <c r="I136" i="139"/>
  <c r="I204" i="139"/>
  <c r="I170" i="139"/>
  <c r="J135" i="151"/>
  <c r="J169" i="151"/>
  <c r="J203" i="151"/>
  <c r="I43" i="135"/>
  <c r="H350" i="135"/>
  <c r="J229" i="162"/>
  <c r="F107" i="187"/>
  <c r="F112" i="187" s="1"/>
  <c r="F16" i="206"/>
  <c r="G75" i="208" s="1"/>
  <c r="I234" i="138"/>
  <c r="I268" i="138" s="1"/>
  <c r="I181" i="137"/>
  <c r="I113" i="137"/>
  <c r="I147" i="137"/>
  <c r="G107" i="204"/>
  <c r="G112" i="204" s="1"/>
  <c r="G33" i="206"/>
  <c r="H92" i="208" s="1"/>
  <c r="J200" i="146"/>
  <c r="J132" i="146"/>
  <c r="J166" i="146"/>
  <c r="G107" i="199"/>
  <c r="G148" i="199"/>
  <c r="G141" i="199"/>
  <c r="G153" i="199" s="1"/>
  <c r="H368" i="138"/>
  <c r="H370" i="138" s="1"/>
  <c r="H351" i="138"/>
  <c r="I53" i="138"/>
  <c r="I220" i="135"/>
  <c r="I254" i="135" s="1"/>
  <c r="J222" i="147"/>
  <c r="J256" i="147" s="1"/>
  <c r="I233" i="134"/>
  <c r="I267" i="134" s="1"/>
  <c r="I215" i="138"/>
  <c r="I249" i="138" s="1"/>
  <c r="G148" i="196"/>
  <c r="G107" i="196"/>
  <c r="G141" i="196"/>
  <c r="G153" i="196" s="1"/>
  <c r="G25" i="206" s="1"/>
  <c r="J111" i="143"/>
  <c r="J145" i="143"/>
  <c r="J179" i="143"/>
  <c r="I43" i="139"/>
  <c r="H350" i="139"/>
  <c r="J129" i="151"/>
  <c r="J163" i="151"/>
  <c r="J197" i="151"/>
  <c r="G113" i="200"/>
  <c r="G114" i="200"/>
  <c r="G116" i="200" s="1"/>
  <c r="J181" i="146"/>
  <c r="J113" i="146"/>
  <c r="J147" i="146"/>
  <c r="I233" i="138"/>
  <c r="I267" i="138" s="1"/>
  <c r="I113" i="135"/>
  <c r="I147" i="135"/>
  <c r="I181" i="135"/>
  <c r="I25" i="102"/>
  <c r="I201" i="136"/>
  <c r="I167" i="136"/>
  <c r="I133" i="136"/>
  <c r="J218" i="147"/>
  <c r="J252" i="147" s="1"/>
  <c r="J231" i="162"/>
  <c r="J265" i="162" s="1"/>
  <c r="J200" i="143"/>
  <c r="J132" i="143"/>
  <c r="J166" i="143"/>
  <c r="I133" i="137"/>
  <c r="I201" i="137"/>
  <c r="I167" i="137"/>
  <c r="I151" i="137"/>
  <c r="I185" i="137"/>
  <c r="I117" i="137"/>
  <c r="J119" i="151"/>
  <c r="J153" i="151"/>
  <c r="J187" i="151"/>
  <c r="G243" i="211"/>
  <c r="O76" i="218"/>
  <c r="J103" i="162"/>
  <c r="J104" i="162" s="1"/>
  <c r="J196" i="162"/>
  <c r="J205" i="162" s="1"/>
  <c r="J206" i="162" s="1"/>
  <c r="J128" i="162"/>
  <c r="J137" i="162" s="1"/>
  <c r="J138" i="162" s="1"/>
  <c r="J162" i="162"/>
  <c r="J171" i="162" s="1"/>
  <c r="J172" i="162" s="1"/>
  <c r="I43" i="136"/>
  <c r="H350" i="136"/>
  <c r="I135" i="136"/>
  <c r="I169" i="136"/>
  <c r="I203" i="136"/>
  <c r="I220" i="138"/>
  <c r="I254" i="138" s="1"/>
  <c r="J215" i="147"/>
  <c r="J249" i="147" s="1"/>
  <c r="I200" i="137"/>
  <c r="I132" i="137"/>
  <c r="I166" i="137"/>
  <c r="J78" i="146"/>
  <c r="J87" i="146" s="1"/>
  <c r="J88" i="146" s="1"/>
  <c r="N64" i="218"/>
  <c r="F231" i="211"/>
  <c r="H314" i="135"/>
  <c r="H332" i="135"/>
  <c r="H333" i="135" s="1"/>
  <c r="J205" i="147"/>
  <c r="J206" i="147" s="1"/>
  <c r="J78" i="143"/>
  <c r="I188" i="137"/>
  <c r="I120" i="137"/>
  <c r="I154" i="137"/>
  <c r="F20" i="209"/>
  <c r="F252" i="209" s="1"/>
  <c r="F21" i="210" s="1"/>
  <c r="F60" i="211" s="1"/>
  <c r="F260" i="211" s="1"/>
  <c r="J182" i="151"/>
  <c r="J114" i="151"/>
  <c r="J148" i="151"/>
  <c r="J179" i="146"/>
  <c r="J111" i="146"/>
  <c r="J145" i="146"/>
  <c r="G149" i="199"/>
  <c r="G142" i="199"/>
  <c r="G154" i="199" s="1"/>
  <c r="G28" i="205" s="1"/>
  <c r="I77" i="138"/>
  <c r="I78" i="138"/>
  <c r="G114" i="195"/>
  <c r="G116" i="195" s="1"/>
  <c r="G113" i="195"/>
  <c r="I119" i="136"/>
  <c r="I153" i="136"/>
  <c r="I187" i="136"/>
  <c r="I164" i="136"/>
  <c r="I130" i="136"/>
  <c r="I198" i="136"/>
  <c r="H314" i="134"/>
  <c r="H332" i="134"/>
  <c r="H333" i="134" s="1"/>
  <c r="J182" i="143"/>
  <c r="J114" i="143"/>
  <c r="J148" i="143"/>
  <c r="F235" i="211"/>
  <c r="N68" i="218"/>
  <c r="H332" i="139"/>
  <c r="H333" i="139" s="1"/>
  <c r="H314" i="139"/>
  <c r="I351" i="151"/>
  <c r="J53" i="151"/>
  <c r="I368" i="151"/>
  <c r="I370" i="151" s="1"/>
  <c r="J229" i="147"/>
  <c r="J118" i="146"/>
  <c r="J186" i="146"/>
  <c r="J152" i="146"/>
  <c r="J133" i="146"/>
  <c r="J201" i="146"/>
  <c r="J167" i="146"/>
  <c r="I115" i="135"/>
  <c r="I149" i="135"/>
  <c r="I183" i="135"/>
  <c r="F18" i="206"/>
  <c r="H19" i="102" s="1"/>
  <c r="F107" i="189"/>
  <c r="F112" i="189" s="1"/>
  <c r="I151" i="136"/>
  <c r="I117" i="136"/>
  <c r="I185" i="136"/>
  <c r="J290" i="147"/>
  <c r="J54" i="147"/>
  <c r="I204" i="134"/>
  <c r="I170" i="134"/>
  <c r="I136" i="134"/>
  <c r="I151" i="134"/>
  <c r="I117" i="134"/>
  <c r="I185" i="134"/>
  <c r="J201" i="143"/>
  <c r="J133" i="143"/>
  <c r="J167" i="143"/>
  <c r="J186" i="143"/>
  <c r="J118" i="143"/>
  <c r="J152" i="143"/>
  <c r="I185" i="139"/>
  <c r="I117" i="139"/>
  <c r="I151" i="139"/>
  <c r="J94" i="151"/>
  <c r="J188" i="146"/>
  <c r="J120" i="146"/>
  <c r="J154" i="146"/>
  <c r="I69" i="138"/>
  <c r="I70" i="138" s="1"/>
  <c r="H367" i="138"/>
  <c r="H366" i="139"/>
  <c r="I59" i="139"/>
  <c r="I59" i="137"/>
  <c r="H366" i="137"/>
  <c r="J133" i="151"/>
  <c r="J167" i="151"/>
  <c r="J201" i="151"/>
  <c r="J131" i="151"/>
  <c r="J165" i="151"/>
  <c r="J199" i="151"/>
  <c r="J234" i="147"/>
  <c r="J268" i="147" s="1"/>
  <c r="J134" i="146"/>
  <c r="J168" i="146"/>
  <c r="J202" i="146"/>
  <c r="J185" i="146"/>
  <c r="J117" i="146"/>
  <c r="J151" i="146"/>
  <c r="I164" i="135"/>
  <c r="I198" i="135"/>
  <c r="I130" i="135"/>
  <c r="I119" i="135"/>
  <c r="I153" i="135"/>
  <c r="I187" i="135"/>
  <c r="I114" i="136"/>
  <c r="I148" i="136"/>
  <c r="I182" i="136"/>
  <c r="I203" i="134"/>
  <c r="I169" i="134"/>
  <c r="I135" i="134"/>
  <c r="N63" i="218"/>
  <c r="F230" i="211"/>
  <c r="I202" i="139"/>
  <c r="I134" i="139"/>
  <c r="I168" i="139"/>
  <c r="I43" i="137"/>
  <c r="H350" i="137"/>
  <c r="I280" i="141"/>
  <c r="I22" i="131" s="1"/>
  <c r="I294" i="145"/>
  <c r="I296" i="145" s="1"/>
  <c r="I280" i="148"/>
  <c r="I30" i="131" s="1"/>
  <c r="I281" i="148"/>
  <c r="I30" i="133" s="1"/>
  <c r="I223" i="148"/>
  <c r="I224" i="148" s="1"/>
  <c r="I247" i="148"/>
  <c r="I257" i="148" s="1"/>
  <c r="I258" i="148" s="1"/>
  <c r="I190" i="148"/>
  <c r="I239" i="148"/>
  <c r="I240" i="148" s="1"/>
  <c r="I263" i="148"/>
  <c r="I273" i="148" s="1"/>
  <c r="I274" i="148" s="1"/>
  <c r="I190" i="141"/>
  <c r="I122" i="141"/>
  <c r="I239" i="141"/>
  <c r="I240" i="141" s="1"/>
  <c r="I263" i="141"/>
  <c r="I273" i="141" s="1"/>
  <c r="I274" i="141" s="1"/>
  <c r="I156" i="141"/>
  <c r="I223" i="141"/>
  <c r="I247" i="141"/>
  <c r="I257" i="141" s="1"/>
  <c r="I258" i="141" s="1"/>
  <c r="I294" i="144"/>
  <c r="I26" i="130"/>
  <c r="I283" i="144"/>
  <c r="I328" i="142"/>
  <c r="I365" i="142" s="1"/>
  <c r="J68" i="142" s="1"/>
  <c r="I309" i="142"/>
  <c r="I346" i="142" s="1"/>
  <c r="J49" i="142" s="1"/>
  <c r="I319" i="142"/>
  <c r="I331" i="142"/>
  <c r="I307" i="142"/>
  <c r="I344" i="142" s="1"/>
  <c r="J47" i="142" s="1"/>
  <c r="I321" i="142"/>
  <c r="I358" i="142" s="1"/>
  <c r="J61" i="142" s="1"/>
  <c r="I324" i="142"/>
  <c r="I361" i="142" s="1"/>
  <c r="J64" i="142" s="1"/>
  <c r="I305" i="142"/>
  <c r="I342" i="142" s="1"/>
  <c r="J45" i="142" s="1"/>
  <c r="I312" i="142"/>
  <c r="I349" i="142" s="1"/>
  <c r="J52" i="142" s="1"/>
  <c r="I326" i="142"/>
  <c r="I363" i="142" s="1"/>
  <c r="J66" i="142" s="1"/>
  <c r="I303" i="142"/>
  <c r="I310" i="142"/>
  <c r="I347" i="142" s="1"/>
  <c r="J50" i="142" s="1"/>
  <c r="I320" i="142"/>
  <c r="I357" i="142" s="1"/>
  <c r="J60" i="142" s="1"/>
  <c r="I327" i="142"/>
  <c r="I364" i="142" s="1"/>
  <c r="J67" i="142" s="1"/>
  <c r="I308" i="142"/>
  <c r="I345" i="142" s="1"/>
  <c r="J48" i="142" s="1"/>
  <c r="I322" i="142"/>
  <c r="I359" i="142" s="1"/>
  <c r="J62" i="142" s="1"/>
  <c r="I329" i="142"/>
  <c r="I306" i="142"/>
  <c r="I343" i="142" s="1"/>
  <c r="J46" i="142" s="1"/>
  <c r="I23" i="128"/>
  <c r="I73" i="128" s="1"/>
  <c r="G15" i="194" s="1"/>
  <c r="G44" i="194" s="1"/>
  <c r="G58" i="194" s="1"/>
  <c r="G99" i="194" s="1"/>
  <c r="I313" i="142"/>
  <c r="I323" i="142"/>
  <c r="I360" i="142" s="1"/>
  <c r="J63" i="142" s="1"/>
  <c r="I304" i="142"/>
  <c r="I341" i="142" s="1"/>
  <c r="J44" i="142" s="1"/>
  <c r="I311" i="142"/>
  <c r="I348" i="142" s="1"/>
  <c r="J51" i="142" s="1"/>
  <c r="I325" i="142"/>
  <c r="I362" i="142" s="1"/>
  <c r="J65" i="142" s="1"/>
  <c r="I233" i="137" l="1"/>
  <c r="I267" i="137" s="1"/>
  <c r="I222" i="134"/>
  <c r="I256" i="134" s="1"/>
  <c r="I371" i="145"/>
  <c r="J222" i="143"/>
  <c r="J256" i="143" s="1"/>
  <c r="J218" i="143"/>
  <c r="J252" i="143" s="1"/>
  <c r="J101" i="142"/>
  <c r="J135" i="142" s="1"/>
  <c r="I215" i="134"/>
  <c r="I249" i="134" s="1"/>
  <c r="J219" i="151"/>
  <c r="J253" i="151" s="1"/>
  <c r="I216" i="134"/>
  <c r="I250" i="134" s="1"/>
  <c r="I217" i="136"/>
  <c r="I251" i="136" s="1"/>
  <c r="I234" i="139"/>
  <c r="I268" i="139" s="1"/>
  <c r="I234" i="135"/>
  <c r="I268" i="135" s="1"/>
  <c r="H307" i="86"/>
  <c r="H344" i="86" s="1"/>
  <c r="I47" i="86" s="1"/>
  <c r="H303" i="86"/>
  <c r="H340" i="86" s="1"/>
  <c r="H15" i="128"/>
  <c r="H65" i="128" s="1"/>
  <c r="F15" i="186" s="1"/>
  <c r="F44" i="186" s="1"/>
  <c r="F58" i="186" s="1"/>
  <c r="F99" i="186" s="1"/>
  <c r="F105" i="186" s="1"/>
  <c r="F15" i="205" s="1"/>
  <c r="H309" i="86"/>
  <c r="H346" i="86" s="1"/>
  <c r="I49" i="86" s="1"/>
  <c r="H304" i="86"/>
  <c r="H341" i="86" s="1"/>
  <c r="I44" i="86" s="1"/>
  <c r="H327" i="86"/>
  <c r="H364" i="86" s="1"/>
  <c r="I67" i="86" s="1"/>
  <c r="H325" i="86"/>
  <c r="H362" i="86" s="1"/>
  <c r="I65" i="86" s="1"/>
  <c r="H328" i="86"/>
  <c r="H365" i="86" s="1"/>
  <c r="I68" i="86" s="1"/>
  <c r="H324" i="86"/>
  <c r="H361" i="86" s="1"/>
  <c r="I64" i="86" s="1"/>
  <c r="H308" i="86"/>
  <c r="H345" i="86" s="1"/>
  <c r="I48" i="86" s="1"/>
  <c r="H319" i="86"/>
  <c r="H356" i="86" s="1"/>
  <c r="H312" i="86"/>
  <c r="H349" i="86" s="1"/>
  <c r="I52" i="86" s="1"/>
  <c r="H320" i="86"/>
  <c r="H357" i="86" s="1"/>
  <c r="I60" i="86" s="1"/>
  <c r="I95" i="86" s="1"/>
  <c r="H323" i="86"/>
  <c r="H360" i="86" s="1"/>
  <c r="I63" i="86" s="1"/>
  <c r="H306" i="86"/>
  <c r="H343" i="86" s="1"/>
  <c r="I46" i="86" s="1"/>
  <c r="H326" i="86"/>
  <c r="H363" i="86" s="1"/>
  <c r="I66" i="86" s="1"/>
  <c r="H311" i="86"/>
  <c r="H348" i="86" s="1"/>
  <c r="I51" i="86" s="1"/>
  <c r="H305" i="86"/>
  <c r="H342" i="86" s="1"/>
  <c r="I45" i="86" s="1"/>
  <c r="H310" i="86"/>
  <c r="H347" i="86" s="1"/>
  <c r="I50" i="86" s="1"/>
  <c r="H322" i="86"/>
  <c r="H359" i="86" s="1"/>
  <c r="I62" i="86" s="1"/>
  <c r="I96" i="86" s="1"/>
  <c r="I130" i="86" s="1"/>
  <c r="I237" i="139"/>
  <c r="I271" i="139" s="1"/>
  <c r="J217" i="146"/>
  <c r="J251" i="146" s="1"/>
  <c r="J215" i="143"/>
  <c r="J249" i="143" s="1"/>
  <c r="I236" i="134"/>
  <c r="I270" i="134" s="1"/>
  <c r="I220" i="137"/>
  <c r="I254" i="137" s="1"/>
  <c r="J236" i="151"/>
  <c r="J270" i="151" s="1"/>
  <c r="I238" i="135"/>
  <c r="I272" i="135" s="1"/>
  <c r="I216" i="135"/>
  <c r="I250" i="135" s="1"/>
  <c r="J231" i="143"/>
  <c r="J265" i="143" s="1"/>
  <c r="J233" i="143"/>
  <c r="J267" i="143" s="1"/>
  <c r="I231" i="135"/>
  <c r="I265" i="135" s="1"/>
  <c r="J234" i="151"/>
  <c r="J268" i="151" s="1"/>
  <c r="I238" i="137"/>
  <c r="I272" i="137" s="1"/>
  <c r="I218" i="137"/>
  <c r="I252" i="137" s="1"/>
  <c r="J230" i="147"/>
  <c r="J264" i="147" s="1"/>
  <c r="I232" i="134"/>
  <c r="I266" i="134" s="1"/>
  <c r="J216" i="146"/>
  <c r="J250" i="146" s="1"/>
  <c r="I220" i="139"/>
  <c r="I254" i="139" s="1"/>
  <c r="I220" i="134"/>
  <c r="I254" i="134" s="1"/>
  <c r="I232" i="139"/>
  <c r="I266" i="139" s="1"/>
  <c r="I236" i="136"/>
  <c r="I270" i="136" s="1"/>
  <c r="J221" i="146"/>
  <c r="J255" i="146" s="1"/>
  <c r="H40" i="95"/>
  <c r="H65" i="95" s="1"/>
  <c r="J86" i="150"/>
  <c r="J120" i="150" s="1"/>
  <c r="I34" i="102"/>
  <c r="I107" i="102" s="1"/>
  <c r="I217" i="139"/>
  <c r="I251" i="139" s="1"/>
  <c r="I231" i="139"/>
  <c r="I265" i="139" s="1"/>
  <c r="J238" i="146"/>
  <c r="J272" i="146" s="1"/>
  <c r="I231" i="136"/>
  <c r="I265" i="136" s="1"/>
  <c r="I216" i="137"/>
  <c r="I250" i="137" s="1"/>
  <c r="I236" i="137"/>
  <c r="I270" i="137" s="1"/>
  <c r="J238" i="151"/>
  <c r="J272" i="151" s="1"/>
  <c r="I221" i="139"/>
  <c r="I255" i="139" s="1"/>
  <c r="J102" i="150"/>
  <c r="J204" i="150" s="1"/>
  <c r="J215" i="151"/>
  <c r="J249" i="151" s="1"/>
  <c r="J99" i="150"/>
  <c r="J201" i="150" s="1"/>
  <c r="I215" i="136"/>
  <c r="I249" i="136" s="1"/>
  <c r="J238" i="143"/>
  <c r="J272" i="143" s="1"/>
  <c r="H17" i="102"/>
  <c r="H90" i="102" s="1"/>
  <c r="I237" i="137"/>
  <c r="I271" i="137" s="1"/>
  <c r="G78" i="208"/>
  <c r="H22" i="102"/>
  <c r="H95" i="102" s="1"/>
  <c r="I234" i="136"/>
  <c r="I268" i="136" s="1"/>
  <c r="J231" i="146"/>
  <c r="J265" i="146" s="1"/>
  <c r="J79" i="150"/>
  <c r="J147" i="150" s="1"/>
  <c r="J83" i="150"/>
  <c r="J185" i="150" s="1"/>
  <c r="H18" i="102"/>
  <c r="H91" i="102" s="1"/>
  <c r="H78" i="287" s="1"/>
  <c r="I222" i="139"/>
  <c r="I256" i="139" s="1"/>
  <c r="I232" i="135"/>
  <c r="I266" i="135" s="1"/>
  <c r="J219" i="146"/>
  <c r="J253" i="146" s="1"/>
  <c r="I219" i="134"/>
  <c r="I253" i="134" s="1"/>
  <c r="I219" i="136"/>
  <c r="I253" i="136" s="1"/>
  <c r="J235" i="146"/>
  <c r="J269" i="146" s="1"/>
  <c r="J101" i="150"/>
  <c r="J169" i="150" s="1"/>
  <c r="I279" i="141"/>
  <c r="I283" i="141" s="1"/>
  <c r="I215" i="139"/>
  <c r="I249" i="139" s="1"/>
  <c r="J213" i="151"/>
  <c r="J247" i="151" s="1"/>
  <c r="I238" i="134"/>
  <c r="I272" i="134" s="1"/>
  <c r="J220" i="146"/>
  <c r="J254" i="146" s="1"/>
  <c r="J222" i="146"/>
  <c r="J256" i="146" s="1"/>
  <c r="J220" i="143"/>
  <c r="J254" i="143" s="1"/>
  <c r="I222" i="137"/>
  <c r="I256" i="137" s="1"/>
  <c r="J221" i="151"/>
  <c r="J255" i="151" s="1"/>
  <c r="G155" i="199"/>
  <c r="G172" i="199" s="1"/>
  <c r="G28" i="207" s="1"/>
  <c r="I221" i="134"/>
  <c r="I255" i="134" s="1"/>
  <c r="I235" i="135"/>
  <c r="I269" i="135" s="1"/>
  <c r="G155" i="196"/>
  <c r="G25" i="207" s="1"/>
  <c r="I238" i="139"/>
  <c r="I272" i="139" s="1"/>
  <c r="I217" i="137"/>
  <c r="I251" i="137" s="1"/>
  <c r="J214" i="147"/>
  <c r="J248" i="147" s="1"/>
  <c r="J95" i="150"/>
  <c r="J163" i="150" s="1"/>
  <c r="J82" i="150"/>
  <c r="J116" i="150" s="1"/>
  <c r="J80" i="150"/>
  <c r="J148" i="150" s="1"/>
  <c r="I221" i="136"/>
  <c r="I255" i="136" s="1"/>
  <c r="J216" i="151"/>
  <c r="J250" i="151" s="1"/>
  <c r="J215" i="146"/>
  <c r="J249" i="146" s="1"/>
  <c r="H92" i="102"/>
  <c r="H38" i="95"/>
  <c r="H63" i="95" s="1"/>
  <c r="H367" i="137"/>
  <c r="I69" i="137"/>
  <c r="I70" i="137" s="1"/>
  <c r="J103" i="151"/>
  <c r="J104" i="151" s="1"/>
  <c r="J196" i="151"/>
  <c r="J205" i="151" s="1"/>
  <c r="J206" i="151" s="1"/>
  <c r="J128" i="151"/>
  <c r="J137" i="151" s="1"/>
  <c r="J138" i="151" s="1"/>
  <c r="J162" i="151"/>
  <c r="J171" i="151" s="1"/>
  <c r="J172" i="151" s="1"/>
  <c r="J263" i="147"/>
  <c r="G115" i="195"/>
  <c r="G117" i="195" s="1"/>
  <c r="G119" i="195" s="1"/>
  <c r="G118" i="195"/>
  <c r="I87" i="138"/>
  <c r="I88" i="138" s="1"/>
  <c r="I145" i="138"/>
  <c r="I179" i="138"/>
  <c r="I111" i="138"/>
  <c r="J112" i="143"/>
  <c r="J121" i="143" s="1"/>
  <c r="J146" i="143"/>
  <c r="J155" i="143" s="1"/>
  <c r="J180" i="143"/>
  <c r="J189" i="143" s="1"/>
  <c r="I237" i="136"/>
  <c r="I271" i="136" s="1"/>
  <c r="I77" i="136"/>
  <c r="I78" i="136"/>
  <c r="I219" i="137"/>
  <c r="I253" i="137" s="1"/>
  <c r="I235" i="137"/>
  <c r="I269" i="137" s="1"/>
  <c r="G118" i="200"/>
  <c r="G115" i="200"/>
  <c r="G117" i="200" s="1"/>
  <c r="G119" i="200" s="1"/>
  <c r="J87" i="143"/>
  <c r="J88" i="143" s="1"/>
  <c r="I290" i="138"/>
  <c r="I54" i="138"/>
  <c r="G28" i="206"/>
  <c r="G113" i="204"/>
  <c r="G114" i="204"/>
  <c r="G116" i="204" s="1"/>
  <c r="J237" i="151"/>
  <c r="J271" i="151" s="1"/>
  <c r="I233" i="139"/>
  <c r="I267" i="139" s="1"/>
  <c r="I93" i="135"/>
  <c r="I94" i="135"/>
  <c r="J220" i="151"/>
  <c r="J254" i="151" s="1"/>
  <c r="I218" i="139"/>
  <c r="I252" i="139" s="1"/>
  <c r="I222" i="136"/>
  <c r="I256" i="136" s="1"/>
  <c r="J281" i="147"/>
  <c r="J29" i="133" s="1"/>
  <c r="J190" i="147"/>
  <c r="I162" i="138"/>
  <c r="I128" i="138"/>
  <c r="I196" i="138"/>
  <c r="I217" i="134"/>
  <c r="I251" i="134" s="1"/>
  <c r="J121" i="147"/>
  <c r="I238" i="136"/>
  <c r="I272" i="136" s="1"/>
  <c r="I236" i="135"/>
  <c r="I270" i="135" s="1"/>
  <c r="J162" i="146"/>
  <c r="J171" i="146" s="1"/>
  <c r="J172" i="146" s="1"/>
  <c r="J196" i="146"/>
  <c r="J205" i="146" s="1"/>
  <c r="J206" i="146" s="1"/>
  <c r="J128" i="146"/>
  <c r="J137" i="146" s="1"/>
  <c r="J138" i="146" s="1"/>
  <c r="J237" i="143"/>
  <c r="J271" i="143" s="1"/>
  <c r="I237" i="135"/>
  <c r="I271" i="135" s="1"/>
  <c r="J232" i="146"/>
  <c r="J266" i="146" s="1"/>
  <c r="J97" i="150"/>
  <c r="I332" i="150"/>
  <c r="I333" i="150" s="1"/>
  <c r="I314" i="150"/>
  <c r="I350" i="150"/>
  <c r="J43" i="150"/>
  <c r="J77" i="150" s="1"/>
  <c r="J100" i="150"/>
  <c r="J156" i="162"/>
  <c r="J280" i="162"/>
  <c r="J24" i="131" s="1"/>
  <c r="I77" i="134"/>
  <c r="I78" i="134"/>
  <c r="I218" i="134"/>
  <c r="I252" i="134" s="1"/>
  <c r="I219" i="135"/>
  <c r="I253" i="135" s="1"/>
  <c r="J217" i="151"/>
  <c r="J251" i="151" s="1"/>
  <c r="H368" i="137"/>
  <c r="H370" i="137" s="1"/>
  <c r="H351" i="137"/>
  <c r="I53" i="137"/>
  <c r="I236" i="139"/>
  <c r="I270" i="139" s="1"/>
  <c r="I221" i="135"/>
  <c r="I255" i="135" s="1"/>
  <c r="J235" i="151"/>
  <c r="J269" i="151" s="1"/>
  <c r="I93" i="137"/>
  <c r="I94" i="137"/>
  <c r="J235" i="143"/>
  <c r="J269" i="143" s="1"/>
  <c r="F113" i="189"/>
  <c r="F114" i="189"/>
  <c r="F116" i="189" s="1"/>
  <c r="I217" i="135"/>
  <c r="I251" i="135" s="1"/>
  <c r="F233" i="211"/>
  <c r="N66" i="218"/>
  <c r="J180" i="146"/>
  <c r="J189" i="146" s="1"/>
  <c r="J146" i="146"/>
  <c r="J155" i="146" s="1"/>
  <c r="J112" i="146"/>
  <c r="I234" i="137"/>
  <c r="I268" i="137" s="1"/>
  <c r="J230" i="162"/>
  <c r="J264" i="162" s="1"/>
  <c r="J234" i="143"/>
  <c r="J268" i="143" s="1"/>
  <c r="J231" i="151"/>
  <c r="J265" i="151" s="1"/>
  <c r="H351" i="139"/>
  <c r="I53" i="139"/>
  <c r="H368" i="139"/>
  <c r="H370" i="139" s="1"/>
  <c r="G151" i="196"/>
  <c r="G112" i="196"/>
  <c r="J234" i="146"/>
  <c r="J268" i="146" s="1"/>
  <c r="J263" i="162"/>
  <c r="J229" i="143"/>
  <c r="I69" i="136"/>
  <c r="I70" i="136" s="1"/>
  <c r="H367" i="136"/>
  <c r="I69" i="135"/>
  <c r="I70" i="135" s="1"/>
  <c r="H367" i="135"/>
  <c r="J229" i="146"/>
  <c r="F113" i="190"/>
  <c r="F114" i="190"/>
  <c r="F116" i="190" s="1"/>
  <c r="J156" i="147"/>
  <c r="J280" i="147"/>
  <c r="J29" i="131" s="1"/>
  <c r="J196" i="143"/>
  <c r="J162" i="143"/>
  <c r="J171" i="143" s="1"/>
  <c r="J172" i="143" s="1"/>
  <c r="J128" i="143"/>
  <c r="J137" i="143" s="1"/>
  <c r="J138" i="143" s="1"/>
  <c r="J232" i="143"/>
  <c r="J266" i="143" s="1"/>
  <c r="I195" i="138"/>
  <c r="I127" i="138"/>
  <c r="I103" i="138"/>
  <c r="I104" i="138" s="1"/>
  <c r="I161" i="138"/>
  <c r="J247" i="147"/>
  <c r="I231" i="134"/>
  <c r="I265" i="134" s="1"/>
  <c r="F115" i="191"/>
  <c r="F117" i="191" s="1"/>
  <c r="F119" i="191" s="1"/>
  <c r="F118" i="191"/>
  <c r="I330" i="150"/>
  <c r="I366" i="150"/>
  <c r="J59" i="150"/>
  <c r="J93" i="150" s="1"/>
  <c r="J247" i="162"/>
  <c r="F113" i="192"/>
  <c r="F114" i="192"/>
  <c r="F116" i="192" s="1"/>
  <c r="I53" i="134"/>
  <c r="H368" i="134"/>
  <c r="H370" i="134" s="1"/>
  <c r="H351" i="134"/>
  <c r="J290" i="146"/>
  <c r="J54" i="146"/>
  <c r="I77" i="137"/>
  <c r="I78" i="137"/>
  <c r="I237" i="134"/>
  <c r="I271" i="134" s="1"/>
  <c r="I216" i="136"/>
  <c r="I250" i="136" s="1"/>
  <c r="J236" i="146"/>
  <c r="J270" i="146" s="1"/>
  <c r="J233" i="151"/>
  <c r="J267" i="151" s="1"/>
  <c r="I93" i="139"/>
  <c r="I94" i="139"/>
  <c r="I219" i="139"/>
  <c r="I253" i="139" s="1"/>
  <c r="J216" i="143"/>
  <c r="J250" i="143" s="1"/>
  <c r="I232" i="136"/>
  <c r="I266" i="136" s="1"/>
  <c r="J213" i="146"/>
  <c r="I235" i="136"/>
  <c r="I269" i="136" s="1"/>
  <c r="I215" i="135"/>
  <c r="I249" i="135" s="1"/>
  <c r="I77" i="139"/>
  <c r="I78" i="139"/>
  <c r="G112" i="199"/>
  <c r="G151" i="199"/>
  <c r="I215" i="137"/>
  <c r="I249" i="137" s="1"/>
  <c r="F113" i="187"/>
  <c r="F114" i="187"/>
  <c r="F116" i="187" s="1"/>
  <c r="I53" i="135"/>
  <c r="H368" i="135"/>
  <c r="H370" i="135" s="1"/>
  <c r="H351" i="135"/>
  <c r="I93" i="134"/>
  <c r="I94" i="134"/>
  <c r="I93" i="136"/>
  <c r="I94" i="136"/>
  <c r="J229" i="151"/>
  <c r="J290" i="143"/>
  <c r="J54" i="143"/>
  <c r="J218" i="146"/>
  <c r="J252" i="146" s="1"/>
  <c r="H39" i="95"/>
  <c r="H64" i="95" s="1"/>
  <c r="H93" i="102"/>
  <c r="F114" i="188"/>
  <c r="F116" i="188" s="1"/>
  <c r="F113" i="188"/>
  <c r="J219" i="143"/>
  <c r="J253" i="143" s="1"/>
  <c r="I234" i="134"/>
  <c r="I268" i="134" s="1"/>
  <c r="I325" i="149"/>
  <c r="I362" i="149" s="1"/>
  <c r="J65" i="149" s="1"/>
  <c r="I331" i="149"/>
  <c r="I327" i="149"/>
  <c r="I364" i="149" s="1"/>
  <c r="J67" i="149" s="1"/>
  <c r="I306" i="149"/>
  <c r="I343" i="149" s="1"/>
  <c r="J46" i="149" s="1"/>
  <c r="I324" i="149"/>
  <c r="I361" i="149" s="1"/>
  <c r="J64" i="149" s="1"/>
  <c r="I303" i="149"/>
  <c r="I340" i="149" s="1"/>
  <c r="J43" i="149" s="1"/>
  <c r="I311" i="149"/>
  <c r="I348" i="149" s="1"/>
  <c r="J51" i="149" s="1"/>
  <c r="I328" i="149"/>
  <c r="I365" i="149" s="1"/>
  <c r="J68" i="149" s="1"/>
  <c r="I307" i="149"/>
  <c r="I344" i="149" s="1"/>
  <c r="J47" i="149" s="1"/>
  <c r="I308" i="149"/>
  <c r="I345" i="149" s="1"/>
  <c r="J48" i="149" s="1"/>
  <c r="I31" i="128"/>
  <c r="I81" i="128" s="1"/>
  <c r="G15" i="202" s="1"/>
  <c r="G44" i="202" s="1"/>
  <c r="G58" i="202" s="1"/>
  <c r="G99" i="202" s="1"/>
  <c r="I305" i="149"/>
  <c r="I342" i="149" s="1"/>
  <c r="J45" i="149" s="1"/>
  <c r="I310" i="149"/>
  <c r="I347" i="149" s="1"/>
  <c r="J50" i="149" s="1"/>
  <c r="I309" i="149"/>
  <c r="I346" i="149" s="1"/>
  <c r="J49" i="149" s="1"/>
  <c r="I321" i="149"/>
  <c r="I358" i="149" s="1"/>
  <c r="J61" i="149" s="1"/>
  <c r="I322" i="149"/>
  <c r="I359" i="149" s="1"/>
  <c r="J62" i="149" s="1"/>
  <c r="I323" i="149"/>
  <c r="I360" i="149" s="1"/>
  <c r="J63" i="149" s="1"/>
  <c r="I312" i="149"/>
  <c r="I349" i="149" s="1"/>
  <c r="J52" i="149" s="1"/>
  <c r="I313" i="149"/>
  <c r="I319" i="149"/>
  <c r="I356" i="149" s="1"/>
  <c r="J59" i="149" s="1"/>
  <c r="I320" i="149"/>
  <c r="I357" i="149" s="1"/>
  <c r="J60" i="149" s="1"/>
  <c r="I329" i="149"/>
  <c r="I326" i="149"/>
  <c r="I363" i="149" s="1"/>
  <c r="J66" i="149" s="1"/>
  <c r="I304" i="149"/>
  <c r="I341" i="149" s="1"/>
  <c r="J44" i="149" s="1"/>
  <c r="I231" i="137"/>
  <c r="I265" i="137" s="1"/>
  <c r="I216" i="139"/>
  <c r="I250" i="139" s="1"/>
  <c r="G77" i="208"/>
  <c r="J81" i="150"/>
  <c r="J98" i="150"/>
  <c r="J153" i="150"/>
  <c r="J119" i="150"/>
  <c r="J187" i="150"/>
  <c r="J84" i="150"/>
  <c r="J121" i="162"/>
  <c r="J214" i="162"/>
  <c r="J248" i="162" s="1"/>
  <c r="I235" i="134"/>
  <c r="I269" i="134" s="1"/>
  <c r="I69" i="139"/>
  <c r="I70" i="139" s="1"/>
  <c r="H367" i="139"/>
  <c r="J54" i="151"/>
  <c r="J290" i="151"/>
  <c r="I180" i="138"/>
  <c r="I112" i="138"/>
  <c r="I146" i="138"/>
  <c r="H351" i="136"/>
  <c r="I53" i="136"/>
  <c r="H368" i="136"/>
  <c r="H370" i="136" s="1"/>
  <c r="I44" i="95"/>
  <c r="I69" i="95" s="1"/>
  <c r="I98" i="102"/>
  <c r="J213" i="143"/>
  <c r="I77" i="135"/>
  <c r="I78" i="135"/>
  <c r="H367" i="134"/>
  <c r="I69" i="134"/>
  <c r="I70" i="134" s="1"/>
  <c r="J146" i="151"/>
  <c r="J155" i="151" s="1"/>
  <c r="J112" i="151"/>
  <c r="J180" i="151"/>
  <c r="J189" i="151" s="1"/>
  <c r="F232" i="211"/>
  <c r="N65" i="218"/>
  <c r="N81" i="218" s="1"/>
  <c r="J96" i="150"/>
  <c r="G104" i="203"/>
  <c r="G106" i="203"/>
  <c r="G32" i="207" s="1"/>
  <c r="G105" i="203"/>
  <c r="G32" i="205" s="1"/>
  <c r="J87" i="151"/>
  <c r="J88" i="151" s="1"/>
  <c r="J190" i="162"/>
  <c r="J281" i="162"/>
  <c r="J24" i="133" s="1"/>
  <c r="I279" i="148"/>
  <c r="I323" i="145"/>
  <c r="I360" i="145" s="1"/>
  <c r="J63" i="145" s="1"/>
  <c r="I304" i="145"/>
  <c r="I341" i="145" s="1"/>
  <c r="J44" i="145" s="1"/>
  <c r="I311" i="145"/>
  <c r="I348" i="145" s="1"/>
  <c r="J51" i="145" s="1"/>
  <c r="I325" i="145"/>
  <c r="I362" i="145" s="1"/>
  <c r="J65" i="145" s="1"/>
  <c r="I313" i="145"/>
  <c r="I328" i="145"/>
  <c r="I365" i="145" s="1"/>
  <c r="J68" i="145" s="1"/>
  <c r="I319" i="145"/>
  <c r="I331" i="145"/>
  <c r="I307" i="145"/>
  <c r="I344" i="145" s="1"/>
  <c r="J47" i="145" s="1"/>
  <c r="I321" i="145"/>
  <c r="I358" i="145" s="1"/>
  <c r="J61" i="145" s="1"/>
  <c r="I309" i="145"/>
  <c r="I346" i="145" s="1"/>
  <c r="J49" i="145" s="1"/>
  <c r="I320" i="145"/>
  <c r="I357" i="145" s="1"/>
  <c r="J60" i="145" s="1"/>
  <c r="I27" i="128"/>
  <c r="I77" i="128" s="1"/>
  <c r="G15" i="198" s="1"/>
  <c r="G44" i="198" s="1"/>
  <c r="G58" i="198" s="1"/>
  <c r="G99" i="198" s="1"/>
  <c r="I312" i="145"/>
  <c r="I349" i="145" s="1"/>
  <c r="J52" i="145" s="1"/>
  <c r="I326" i="145"/>
  <c r="I363" i="145" s="1"/>
  <c r="J66" i="145" s="1"/>
  <c r="I303" i="145"/>
  <c r="I310" i="145"/>
  <c r="I347" i="145" s="1"/>
  <c r="J50" i="145" s="1"/>
  <c r="I305" i="145"/>
  <c r="I342" i="145" s="1"/>
  <c r="J45" i="145" s="1"/>
  <c r="J79" i="145" s="1"/>
  <c r="I327" i="145"/>
  <c r="I364" i="145" s="1"/>
  <c r="J67" i="145" s="1"/>
  <c r="I308" i="145"/>
  <c r="I345" i="145" s="1"/>
  <c r="J48" i="145" s="1"/>
  <c r="I322" i="145"/>
  <c r="I359" i="145" s="1"/>
  <c r="J62" i="145" s="1"/>
  <c r="I329" i="145"/>
  <c r="I306" i="145"/>
  <c r="I343" i="145" s="1"/>
  <c r="J46" i="145" s="1"/>
  <c r="I324" i="145"/>
  <c r="I361" i="145" s="1"/>
  <c r="J64" i="145" s="1"/>
  <c r="J99" i="142"/>
  <c r="J201" i="142" s="1"/>
  <c r="I224" i="141"/>
  <c r="I371" i="144"/>
  <c r="I296" i="144"/>
  <c r="J96" i="142"/>
  <c r="J198" i="142" s="1"/>
  <c r="J84" i="142"/>
  <c r="J152" i="142" s="1"/>
  <c r="I332" i="142"/>
  <c r="I333" i="142" s="1"/>
  <c r="J82" i="142"/>
  <c r="J116" i="142" s="1"/>
  <c r="J85" i="142"/>
  <c r="J119" i="142" s="1"/>
  <c r="J80" i="142"/>
  <c r="J148" i="142" s="1"/>
  <c r="J95" i="142"/>
  <c r="J129" i="142" s="1"/>
  <c r="J79" i="142"/>
  <c r="G106" i="194"/>
  <c r="G23" i="207" s="1"/>
  <c r="G105" i="194"/>
  <c r="G23" i="205" s="1"/>
  <c r="G104" i="194"/>
  <c r="I340" i="142"/>
  <c r="I314" i="142"/>
  <c r="J98" i="142"/>
  <c r="I356" i="142"/>
  <c r="I330" i="142"/>
  <c r="J100" i="142"/>
  <c r="J83" i="142"/>
  <c r="J97" i="142"/>
  <c r="J86" i="142"/>
  <c r="J81" i="142"/>
  <c r="J102" i="142"/>
  <c r="J169" i="142" l="1"/>
  <c r="J203" i="142"/>
  <c r="J101" i="145"/>
  <c r="J135" i="145" s="1"/>
  <c r="G156" i="196"/>
  <c r="J170" i="150"/>
  <c r="N556" i="217"/>
  <c r="N558" i="217"/>
  <c r="I101" i="86"/>
  <c r="I203" i="86" s="1"/>
  <c r="I102" i="86"/>
  <c r="I170" i="86" s="1"/>
  <c r="F104" i="186"/>
  <c r="F15" i="206" s="1"/>
  <c r="F106" i="186"/>
  <c r="F15" i="207" s="1"/>
  <c r="F16" i="209" s="1"/>
  <c r="F248" i="209" s="1"/>
  <c r="F17" i="210" s="1"/>
  <c r="F56" i="211" s="1"/>
  <c r="J83" i="149"/>
  <c r="J117" i="149" s="1"/>
  <c r="N560" i="217"/>
  <c r="N561" i="217"/>
  <c r="I198" i="86"/>
  <c r="N563" i="217"/>
  <c r="I100" i="86"/>
  <c r="I168" i="86" s="1"/>
  <c r="I97" i="86"/>
  <c r="I131" i="86" s="1"/>
  <c r="I164" i="86"/>
  <c r="N557" i="217"/>
  <c r="I98" i="86"/>
  <c r="I200" i="86" s="1"/>
  <c r="I22" i="130"/>
  <c r="H313" i="86"/>
  <c r="H314" i="86" s="1"/>
  <c r="N562" i="217"/>
  <c r="N559" i="217"/>
  <c r="H329" i="86"/>
  <c r="H330" i="86" s="1"/>
  <c r="I99" i="86"/>
  <c r="N555" i="217"/>
  <c r="I294" i="141"/>
  <c r="I296" i="141" s="1"/>
  <c r="I53" i="95"/>
  <c r="I78" i="95" s="1"/>
  <c r="J129" i="150"/>
  <c r="J197" i="150"/>
  <c r="J273" i="147"/>
  <c r="J274" i="147" s="1"/>
  <c r="I81" i="86"/>
  <c r="I115" i="86" s="1"/>
  <c r="J239" i="147"/>
  <c r="J240" i="147" s="1"/>
  <c r="H37" i="95"/>
  <c r="H62" i="95" s="1"/>
  <c r="G159" i="196"/>
  <c r="J136" i="150"/>
  <c r="J188" i="150"/>
  <c r="J133" i="150"/>
  <c r="J154" i="150"/>
  <c r="J94" i="150"/>
  <c r="J128" i="150" s="1"/>
  <c r="H66" i="102"/>
  <c r="J114" i="150"/>
  <c r="J167" i="150"/>
  <c r="I137" i="138"/>
  <c r="I138" i="138" s="1"/>
  <c r="H36" i="95"/>
  <c r="H61" i="95" s="1"/>
  <c r="J182" i="150"/>
  <c r="J96" i="149"/>
  <c r="J164" i="149" s="1"/>
  <c r="J102" i="149"/>
  <c r="J204" i="149" s="1"/>
  <c r="I83" i="86"/>
  <c r="I117" i="86" s="1"/>
  <c r="J113" i="150"/>
  <c r="J181" i="150"/>
  <c r="H41" i="95"/>
  <c r="H66" i="95" s="1"/>
  <c r="J184" i="150"/>
  <c r="G156" i="199"/>
  <c r="G157" i="199" s="1"/>
  <c r="J135" i="150"/>
  <c r="J117" i="150"/>
  <c r="J203" i="150"/>
  <c r="J100" i="149"/>
  <c r="J168" i="149" s="1"/>
  <c r="J257" i="147"/>
  <c r="J258" i="147" s="1"/>
  <c r="J151" i="150"/>
  <c r="J223" i="147"/>
  <c r="J224" i="147" s="1"/>
  <c r="J150" i="150"/>
  <c r="I29" i="102"/>
  <c r="G159" i="199"/>
  <c r="I171" i="138"/>
  <c r="I172" i="138" s="1"/>
  <c r="J78" i="150"/>
  <c r="J146" i="150" s="1"/>
  <c r="J84" i="145"/>
  <c r="J152" i="145" s="1"/>
  <c r="J84" i="149"/>
  <c r="J223" i="162"/>
  <c r="J224" i="162" s="1"/>
  <c r="I214" i="138"/>
  <c r="I248" i="138" s="1"/>
  <c r="J230" i="143"/>
  <c r="J264" i="143" s="1"/>
  <c r="I86" i="86"/>
  <c r="I120" i="86" s="1"/>
  <c r="I189" i="138"/>
  <c r="I190" i="138" s="1"/>
  <c r="J190" i="151"/>
  <c r="J281" i="151"/>
  <c r="J33" i="133" s="1"/>
  <c r="J282" i="162"/>
  <c r="J24" i="132" s="1"/>
  <c r="J122" i="162"/>
  <c r="J79" i="149"/>
  <c r="J80" i="149"/>
  <c r="I197" i="86"/>
  <c r="I129" i="86"/>
  <c r="I163" i="86"/>
  <c r="I195" i="134"/>
  <c r="I161" i="134"/>
  <c r="I127" i="134"/>
  <c r="I103" i="134"/>
  <c r="I104" i="134" s="1"/>
  <c r="G113" i="199"/>
  <c r="G114" i="199"/>
  <c r="G116" i="199" s="1"/>
  <c r="J247" i="146"/>
  <c r="I290" i="134"/>
  <c r="I54" i="134"/>
  <c r="J156" i="143"/>
  <c r="J280" i="143"/>
  <c r="J25" i="131" s="1"/>
  <c r="I366" i="149"/>
  <c r="J69" i="149" s="1"/>
  <c r="J70" i="149" s="1"/>
  <c r="J121" i="151"/>
  <c r="J214" i="151"/>
  <c r="I43" i="86"/>
  <c r="I77" i="86" s="1"/>
  <c r="H350" i="86"/>
  <c r="N554" i="217"/>
  <c r="J282" i="143"/>
  <c r="J25" i="132" s="1"/>
  <c r="J122" i="143"/>
  <c r="J221" i="150"/>
  <c r="J255" i="150" s="1"/>
  <c r="I314" i="149"/>
  <c r="I332" i="149"/>
  <c r="I333" i="149" s="1"/>
  <c r="J95" i="149"/>
  <c r="G105" i="202"/>
  <c r="G31" i="205" s="1"/>
  <c r="G106" i="202"/>
  <c r="G31" i="207" s="1"/>
  <c r="G32" i="209" s="1"/>
  <c r="G264" i="209" s="1"/>
  <c r="G33" i="210" s="1"/>
  <c r="G72" i="211" s="1"/>
  <c r="G104" i="202"/>
  <c r="J85" i="149"/>
  <c r="J101" i="149"/>
  <c r="I84" i="86"/>
  <c r="I85" i="86"/>
  <c r="I162" i="136"/>
  <c r="I128" i="136"/>
  <c r="I196" i="136"/>
  <c r="F118" i="187"/>
  <c r="F115" i="187"/>
  <c r="F117" i="187" s="1"/>
  <c r="F119" i="187" s="1"/>
  <c r="I180" i="139"/>
  <c r="I112" i="139"/>
  <c r="I146" i="139"/>
  <c r="I161" i="139"/>
  <c r="I103" i="139"/>
  <c r="I104" i="139" s="1"/>
  <c r="I195" i="139"/>
  <c r="I127" i="139"/>
  <c r="J273" i="162"/>
  <c r="J274" i="162" s="1"/>
  <c r="J121" i="146"/>
  <c r="J214" i="146"/>
  <c r="J248" i="146" s="1"/>
  <c r="F115" i="189"/>
  <c r="F117" i="189" s="1"/>
  <c r="F119" i="189" s="1"/>
  <c r="F118" i="189"/>
  <c r="I145" i="134"/>
  <c r="I87" i="134"/>
  <c r="I88" i="134" s="1"/>
  <c r="I179" i="134"/>
  <c r="I111" i="134"/>
  <c r="I230" i="138"/>
  <c r="I264" i="138" s="1"/>
  <c r="I128" i="135"/>
  <c r="I162" i="135"/>
  <c r="I196" i="135"/>
  <c r="I87" i="136"/>
  <c r="I88" i="136" s="1"/>
  <c r="I145" i="136"/>
  <c r="I179" i="136"/>
  <c r="I111" i="136"/>
  <c r="J214" i="143"/>
  <c r="J248" i="143" s="1"/>
  <c r="I155" i="138"/>
  <c r="J230" i="151"/>
  <c r="J264" i="151" s="1"/>
  <c r="G107" i="203"/>
  <c r="G112" i="203" s="1"/>
  <c r="G32" i="206"/>
  <c r="I33" i="102" s="1"/>
  <c r="J130" i="150"/>
  <c r="J164" i="150"/>
  <c r="J198" i="150"/>
  <c r="I145" i="135"/>
  <c r="I179" i="135"/>
  <c r="I111" i="135"/>
  <c r="I87" i="135"/>
  <c r="I88" i="135" s="1"/>
  <c r="F115" i="190"/>
  <c r="F117" i="190" s="1"/>
  <c r="F119" i="190" s="1"/>
  <c r="F118" i="190"/>
  <c r="J263" i="143"/>
  <c r="G113" i="196"/>
  <c r="G114" i="196"/>
  <c r="G116" i="196" s="1"/>
  <c r="I127" i="137"/>
  <c r="I103" i="137"/>
  <c r="I104" i="137" s="1"/>
  <c r="I161" i="137"/>
  <c r="I195" i="137"/>
  <c r="J156" i="151"/>
  <c r="J280" i="151"/>
  <c r="J33" i="131" s="1"/>
  <c r="I82" i="86"/>
  <c r="I350" i="149"/>
  <c r="I351" i="149" s="1"/>
  <c r="J86" i="145"/>
  <c r="J154" i="145" s="1"/>
  <c r="J247" i="143"/>
  <c r="I54" i="136"/>
  <c r="I290" i="136"/>
  <c r="J190" i="146"/>
  <c r="J281" i="146"/>
  <c r="J28" i="133" s="1"/>
  <c r="I330" i="149"/>
  <c r="J86" i="149"/>
  <c r="J82" i="149"/>
  <c r="F118" i="188"/>
  <c r="F115" i="188"/>
  <c r="F117" i="188" s="1"/>
  <c r="F119" i="188" s="1"/>
  <c r="I103" i="136"/>
  <c r="I104" i="136" s="1"/>
  <c r="I195" i="136"/>
  <c r="I161" i="136"/>
  <c r="I127" i="136"/>
  <c r="I87" i="139"/>
  <c r="I88" i="139" s="1"/>
  <c r="I145" i="139"/>
  <c r="I179" i="139"/>
  <c r="I111" i="139"/>
  <c r="I180" i="137"/>
  <c r="I112" i="137"/>
  <c r="I146" i="137"/>
  <c r="F118" i="192"/>
  <c r="F115" i="192"/>
  <c r="F117" i="192" s="1"/>
  <c r="F119" i="192" s="1"/>
  <c r="J161" i="150"/>
  <c r="J195" i="150"/>
  <c r="J127" i="150"/>
  <c r="I80" i="86"/>
  <c r="H366" i="86"/>
  <c r="I59" i="86"/>
  <c r="J263" i="146"/>
  <c r="J239" i="162"/>
  <c r="J240" i="162" s="1"/>
  <c r="J156" i="146"/>
  <c r="J280" i="146"/>
  <c r="J28" i="131" s="1"/>
  <c r="I54" i="137"/>
  <c r="I290" i="137"/>
  <c r="J168" i="150"/>
  <c r="J202" i="150"/>
  <c r="J134" i="150"/>
  <c r="J179" i="150"/>
  <c r="J111" i="150"/>
  <c r="J145" i="150"/>
  <c r="J165" i="150"/>
  <c r="J199" i="150"/>
  <c r="J131" i="150"/>
  <c r="I127" i="135"/>
  <c r="I103" i="135"/>
  <c r="I104" i="135" s="1"/>
  <c r="I161" i="135"/>
  <c r="I195" i="135"/>
  <c r="G115" i="204"/>
  <c r="G117" i="204" s="1"/>
  <c r="G119" i="204" s="1"/>
  <c r="G118" i="204"/>
  <c r="I26" i="102"/>
  <c r="G26" i="209"/>
  <c r="G258" i="209" s="1"/>
  <c r="G27" i="210" s="1"/>
  <c r="G66" i="211" s="1"/>
  <c r="G266" i="211" s="1"/>
  <c r="H84" i="208"/>
  <c r="J263" i="151"/>
  <c r="I162" i="139"/>
  <c r="I196" i="139"/>
  <c r="I128" i="139"/>
  <c r="I180" i="134"/>
  <c r="I146" i="134"/>
  <c r="I112" i="134"/>
  <c r="I146" i="136"/>
  <c r="I180" i="136"/>
  <c r="I112" i="136"/>
  <c r="G33" i="209"/>
  <c r="G265" i="209" s="1"/>
  <c r="G34" i="210" s="1"/>
  <c r="G73" i="211" s="1"/>
  <c r="G273" i="211" s="1"/>
  <c r="I112" i="135"/>
  <c r="I146" i="135"/>
  <c r="I180" i="135"/>
  <c r="J118" i="150"/>
  <c r="J152" i="150"/>
  <c r="J186" i="150"/>
  <c r="J200" i="150"/>
  <c r="J166" i="150"/>
  <c r="J132" i="150"/>
  <c r="J149" i="150"/>
  <c r="J183" i="150"/>
  <c r="J115" i="150"/>
  <c r="J97" i="149"/>
  <c r="J81" i="149"/>
  <c r="J98" i="149"/>
  <c r="J99" i="149"/>
  <c r="I79" i="86"/>
  <c r="I128" i="134"/>
  <c r="I162" i="134"/>
  <c r="I196" i="134"/>
  <c r="I54" i="135"/>
  <c r="I290" i="135"/>
  <c r="I87" i="137"/>
  <c r="I88" i="137" s="1"/>
  <c r="I145" i="137"/>
  <c r="I179" i="137"/>
  <c r="I111" i="137"/>
  <c r="J257" i="162"/>
  <c r="J258" i="162" s="1"/>
  <c r="I367" i="150"/>
  <c r="J69" i="150"/>
  <c r="J70" i="150" s="1"/>
  <c r="I229" i="138"/>
  <c r="I205" i="138"/>
  <c r="I206" i="138" s="1"/>
  <c r="J205" i="143"/>
  <c r="J206" i="143" s="1"/>
  <c r="I290" i="139"/>
  <c r="I54" i="139"/>
  <c r="I196" i="137"/>
  <c r="I128" i="137"/>
  <c r="I162" i="137"/>
  <c r="I351" i="150"/>
  <c r="J53" i="150"/>
  <c r="I368" i="150"/>
  <c r="I370" i="150" s="1"/>
  <c r="J230" i="146"/>
  <c r="J264" i="146" s="1"/>
  <c r="J282" i="147"/>
  <c r="J29" i="132" s="1"/>
  <c r="J122" i="147"/>
  <c r="J190" i="143"/>
  <c r="I121" i="138"/>
  <c r="I213" i="138"/>
  <c r="G157" i="196"/>
  <c r="H87" i="208"/>
  <c r="G29" i="209"/>
  <c r="G261" i="209" s="1"/>
  <c r="G30" i="210" s="1"/>
  <c r="G69" i="211" s="1"/>
  <c r="G269" i="211" s="1"/>
  <c r="J163" i="142"/>
  <c r="J98" i="145"/>
  <c r="J166" i="145" s="1"/>
  <c r="J82" i="145"/>
  <c r="J116" i="145" s="1"/>
  <c r="J133" i="142"/>
  <c r="J95" i="145"/>
  <c r="J163" i="145" s="1"/>
  <c r="J102" i="145"/>
  <c r="J204" i="145" s="1"/>
  <c r="J130" i="142"/>
  <c r="J167" i="142"/>
  <c r="J96" i="145"/>
  <c r="J130" i="145" s="1"/>
  <c r="J114" i="142"/>
  <c r="J164" i="142"/>
  <c r="J232" i="142" s="1"/>
  <c r="J266" i="142" s="1"/>
  <c r="J182" i="142"/>
  <c r="J80" i="145"/>
  <c r="J203" i="145"/>
  <c r="J100" i="145"/>
  <c r="J83" i="145"/>
  <c r="I356" i="145"/>
  <c r="I330" i="145"/>
  <c r="J85" i="145"/>
  <c r="J181" i="145"/>
  <c r="J113" i="145"/>
  <c r="J147" i="145"/>
  <c r="G104" i="198"/>
  <c r="G106" i="198"/>
  <c r="G27" i="207" s="1"/>
  <c r="G28" i="209" s="1"/>
  <c r="G260" i="209" s="1"/>
  <c r="G29" i="210" s="1"/>
  <c r="G68" i="211" s="1"/>
  <c r="G268" i="211" s="1"/>
  <c r="G105" i="198"/>
  <c r="G27" i="205" s="1"/>
  <c r="J81" i="145"/>
  <c r="I332" i="145"/>
  <c r="I333" i="145" s="1"/>
  <c r="J97" i="145"/>
  <c r="I340" i="145"/>
  <c r="I314" i="145"/>
  <c r="J99" i="145"/>
  <c r="I283" i="148"/>
  <c r="I294" i="148"/>
  <c r="I30" i="130"/>
  <c r="J118" i="142"/>
  <c r="J186" i="142"/>
  <c r="J153" i="142"/>
  <c r="I324" i="144"/>
  <c r="I361" i="144" s="1"/>
  <c r="J64" i="144" s="1"/>
  <c r="I305" i="144"/>
  <c r="I342" i="144" s="1"/>
  <c r="J45" i="144" s="1"/>
  <c r="I312" i="144"/>
  <c r="I349" i="144" s="1"/>
  <c r="J52" i="144" s="1"/>
  <c r="I326" i="144"/>
  <c r="I363" i="144" s="1"/>
  <c r="J66" i="144" s="1"/>
  <c r="I303" i="144"/>
  <c r="I329" i="144"/>
  <c r="I320" i="144"/>
  <c r="I357" i="144" s="1"/>
  <c r="J60" i="144" s="1"/>
  <c r="I327" i="144"/>
  <c r="I364" i="144" s="1"/>
  <c r="J67" i="144" s="1"/>
  <c r="I308" i="144"/>
  <c r="I345" i="144" s="1"/>
  <c r="J48" i="144" s="1"/>
  <c r="I322" i="144"/>
  <c r="I359" i="144" s="1"/>
  <c r="J62" i="144" s="1"/>
  <c r="I310" i="144"/>
  <c r="I347" i="144" s="1"/>
  <c r="J50" i="144" s="1"/>
  <c r="I321" i="144"/>
  <c r="I358" i="144" s="1"/>
  <c r="J61" i="144" s="1"/>
  <c r="I309" i="144"/>
  <c r="I346" i="144" s="1"/>
  <c r="J49" i="144" s="1"/>
  <c r="I307" i="144"/>
  <c r="I344" i="144" s="1"/>
  <c r="J47" i="144" s="1"/>
  <c r="I26" i="128"/>
  <c r="I76" i="128" s="1"/>
  <c r="G15" i="197" s="1"/>
  <c r="G44" i="197" s="1"/>
  <c r="G58" i="197" s="1"/>
  <c r="G99" i="197" s="1"/>
  <c r="I313" i="144"/>
  <c r="I323" i="144"/>
  <c r="I360" i="144" s="1"/>
  <c r="J63" i="144" s="1"/>
  <c r="I304" i="144"/>
  <c r="I341" i="144" s="1"/>
  <c r="J44" i="144" s="1"/>
  <c r="I311" i="144"/>
  <c r="I348" i="144" s="1"/>
  <c r="J51" i="144" s="1"/>
  <c r="I306" i="144"/>
  <c r="I343" i="144" s="1"/>
  <c r="J46" i="144" s="1"/>
  <c r="I328" i="144"/>
  <c r="I365" i="144" s="1"/>
  <c r="J68" i="144" s="1"/>
  <c r="I319" i="144"/>
  <c r="I331" i="144"/>
  <c r="I325" i="144"/>
  <c r="I362" i="144" s="1"/>
  <c r="J65" i="144" s="1"/>
  <c r="J187" i="142"/>
  <c r="J150" i="142"/>
  <c r="J77" i="149"/>
  <c r="J78" i="149"/>
  <c r="J197" i="142"/>
  <c r="J184" i="142"/>
  <c r="J93" i="149"/>
  <c r="J94" i="149"/>
  <c r="J115" i="142"/>
  <c r="J183" i="142"/>
  <c r="J149" i="142"/>
  <c r="J185" i="142"/>
  <c r="J117" i="142"/>
  <c r="J151" i="142"/>
  <c r="J134" i="142"/>
  <c r="J168" i="142"/>
  <c r="J202" i="142"/>
  <c r="I350" i="142"/>
  <c r="I351" i="142" s="1"/>
  <c r="J43" i="142"/>
  <c r="G107" i="194"/>
  <c r="G112" i="194" s="1"/>
  <c r="G23" i="206"/>
  <c r="I24" i="102" s="1"/>
  <c r="J154" i="142"/>
  <c r="J188" i="142"/>
  <c r="J120" i="142"/>
  <c r="J59" i="142"/>
  <c r="I366" i="142"/>
  <c r="J69" i="142" s="1"/>
  <c r="J166" i="142"/>
  <c r="J200" i="142"/>
  <c r="J132" i="142"/>
  <c r="G24" i="209"/>
  <c r="G256" i="209" s="1"/>
  <c r="G25" i="210" s="1"/>
  <c r="G64" i="211" s="1"/>
  <c r="G264" i="211" s="1"/>
  <c r="J113" i="142"/>
  <c r="J147" i="142"/>
  <c r="J181" i="142"/>
  <c r="J136" i="142"/>
  <c r="J170" i="142"/>
  <c r="J204" i="142"/>
  <c r="J165" i="142"/>
  <c r="J131" i="142"/>
  <c r="J199" i="142"/>
  <c r="F229" i="211" l="1"/>
  <c r="F256" i="211"/>
  <c r="N62" i="218" s="1"/>
  <c r="N82" i="218" s="1"/>
  <c r="G272" i="211"/>
  <c r="O78" i="218" s="1"/>
  <c r="J101" i="144"/>
  <c r="J203" i="144" s="1"/>
  <c r="J237" i="142"/>
  <c r="J271" i="142" s="1"/>
  <c r="J83" i="144"/>
  <c r="J151" i="144" s="1"/>
  <c r="J169" i="145"/>
  <c r="J237" i="145" s="1"/>
  <c r="J271" i="145" s="1"/>
  <c r="J238" i="150"/>
  <c r="J272" i="150" s="1"/>
  <c r="I199" i="86"/>
  <c r="J85" i="144"/>
  <c r="J187" i="144" s="1"/>
  <c r="I135" i="86"/>
  <c r="I102" i="102"/>
  <c r="I76" i="287" s="1"/>
  <c r="P525" i="217"/>
  <c r="P528" i="217"/>
  <c r="I169" i="86"/>
  <c r="I232" i="86"/>
  <c r="I266" i="86" s="1"/>
  <c r="I136" i="86"/>
  <c r="J151" i="149"/>
  <c r="J185" i="149"/>
  <c r="F107" i="186"/>
  <c r="F112" i="186" s="1"/>
  <c r="F114" i="186" s="1"/>
  <c r="F116" i="186" s="1"/>
  <c r="P526" i="217"/>
  <c r="P527" i="217"/>
  <c r="G74" i="208"/>
  <c r="I204" i="86"/>
  <c r="I132" i="86"/>
  <c r="I166" i="86"/>
  <c r="I134" i="86"/>
  <c r="I202" i="86"/>
  <c r="J257" i="143"/>
  <c r="J258" i="143" s="1"/>
  <c r="I137" i="136"/>
  <c r="I138" i="136" s="1"/>
  <c r="H332" i="86"/>
  <c r="H333" i="86" s="1"/>
  <c r="I165" i="86"/>
  <c r="I371" i="141"/>
  <c r="I133" i="86"/>
  <c r="I167" i="86"/>
  <c r="I201" i="86"/>
  <c r="J231" i="150"/>
  <c r="J265" i="150" s="1"/>
  <c r="J218" i="142"/>
  <c r="J252" i="142" s="1"/>
  <c r="I149" i="86"/>
  <c r="J118" i="145"/>
  <c r="I183" i="86"/>
  <c r="I154" i="86"/>
  <c r="I188" i="86"/>
  <c r="J120" i="145"/>
  <c r="J222" i="150"/>
  <c r="J256" i="150" s="1"/>
  <c r="I189" i="139"/>
  <c r="I190" i="139" s="1"/>
  <c r="J198" i="149"/>
  <c r="J162" i="150"/>
  <c r="J171" i="150" s="1"/>
  <c r="J172" i="150" s="1"/>
  <c r="J103" i="150"/>
  <c r="J104" i="150" s="1"/>
  <c r="J216" i="150"/>
  <c r="J250" i="150" s="1"/>
  <c r="J273" i="143"/>
  <c r="J274" i="143" s="1"/>
  <c r="I185" i="86"/>
  <c r="J235" i="150"/>
  <c r="J269" i="150" s="1"/>
  <c r="J130" i="149"/>
  <c r="J196" i="150"/>
  <c r="J205" i="150" s="1"/>
  <c r="J206" i="150" s="1"/>
  <c r="J237" i="150"/>
  <c r="J271" i="150" s="1"/>
  <c r="J215" i="150"/>
  <c r="J249" i="150" s="1"/>
  <c r="J170" i="149"/>
  <c r="I151" i="86"/>
  <c r="J136" i="149"/>
  <c r="I367" i="149"/>
  <c r="J218" i="150"/>
  <c r="J252" i="150" s="1"/>
  <c r="J231" i="142"/>
  <c r="J265" i="142" s="1"/>
  <c r="J129" i="145"/>
  <c r="J134" i="149"/>
  <c r="H91" i="208"/>
  <c r="J223" i="143"/>
  <c r="J224" i="143" s="1"/>
  <c r="J112" i="150"/>
  <c r="J121" i="150" s="1"/>
  <c r="J219" i="150"/>
  <c r="J253" i="150" s="1"/>
  <c r="G245" i="211"/>
  <c r="I78" i="86"/>
  <c r="I180" i="86" s="1"/>
  <c r="J180" i="150"/>
  <c r="J189" i="150" s="1"/>
  <c r="I189" i="137"/>
  <c r="I190" i="137" s="1"/>
  <c r="J87" i="150"/>
  <c r="J88" i="150" s="1"/>
  <c r="I48" i="95"/>
  <c r="I73" i="95" s="1"/>
  <c r="I368" i="149"/>
  <c r="I370" i="149" s="1"/>
  <c r="J279" i="147"/>
  <c r="J294" i="147" s="1"/>
  <c r="I230" i="136"/>
  <c r="I264" i="136" s="1"/>
  <c r="I171" i="136"/>
  <c r="I172" i="136" s="1"/>
  <c r="J188" i="145"/>
  <c r="J279" i="162"/>
  <c r="J294" i="162" s="1"/>
  <c r="J239" i="143"/>
  <c r="J240" i="143" s="1"/>
  <c r="J184" i="145"/>
  <c r="I230" i="134"/>
  <c r="I264" i="134" s="1"/>
  <c r="J217" i="150"/>
  <c r="J251" i="150" s="1"/>
  <c r="J202" i="149"/>
  <c r="J132" i="145"/>
  <c r="J186" i="145"/>
  <c r="I155" i="137"/>
  <c r="I156" i="137" s="1"/>
  <c r="I137" i="135"/>
  <c r="I138" i="135" s="1"/>
  <c r="J257" i="146"/>
  <c r="J258" i="146" s="1"/>
  <c r="J220" i="150"/>
  <c r="J254" i="150" s="1"/>
  <c r="I137" i="137"/>
  <c r="I138" i="137" s="1"/>
  <c r="I214" i="139"/>
  <c r="I248" i="139" s="1"/>
  <c r="J152" i="149"/>
  <c r="J186" i="149"/>
  <c r="J118" i="149"/>
  <c r="J221" i="142"/>
  <c r="J255" i="142" s="1"/>
  <c r="I230" i="137"/>
  <c r="I264" i="137" s="1"/>
  <c r="I214" i="137"/>
  <c r="I248" i="137" s="1"/>
  <c r="I155" i="139"/>
  <c r="I156" i="139" s="1"/>
  <c r="J281" i="143"/>
  <c r="J25" i="133" s="1"/>
  <c r="I214" i="136"/>
  <c r="I248" i="136" s="1"/>
  <c r="I230" i="139"/>
  <c r="I264" i="139" s="1"/>
  <c r="I171" i="135"/>
  <c r="I172" i="135" s="1"/>
  <c r="J236" i="150"/>
  <c r="J270" i="150" s="1"/>
  <c r="J239" i="146"/>
  <c r="J240" i="146" s="1"/>
  <c r="I230" i="135"/>
  <c r="I264" i="135" s="1"/>
  <c r="J188" i="149"/>
  <c r="J154" i="149"/>
  <c r="J120" i="149"/>
  <c r="I155" i="134"/>
  <c r="I205" i="139"/>
  <c r="I206" i="139" s="1"/>
  <c r="I229" i="139"/>
  <c r="I152" i="86"/>
  <c r="I186" i="86"/>
  <c r="I118" i="86"/>
  <c r="I229" i="134"/>
  <c r="I205" i="134"/>
  <c r="I206" i="134" s="1"/>
  <c r="J53" i="149"/>
  <c r="J290" i="149" s="1"/>
  <c r="I239" i="138"/>
  <c r="I240" i="138" s="1"/>
  <c r="I263" i="138"/>
  <c r="I273" i="138" s="1"/>
  <c r="I274" i="138" s="1"/>
  <c r="J200" i="149"/>
  <c r="J132" i="149"/>
  <c r="J166" i="149"/>
  <c r="J234" i="150"/>
  <c r="J268" i="150" s="1"/>
  <c r="G246" i="211"/>
  <c r="O79" i="218"/>
  <c r="G239" i="211"/>
  <c r="O72" i="218"/>
  <c r="J233" i="150"/>
  <c r="J267" i="150" s="1"/>
  <c r="J213" i="150"/>
  <c r="I93" i="86"/>
  <c r="I94" i="86"/>
  <c r="I184" i="86"/>
  <c r="I116" i="86"/>
  <c r="I150" i="86"/>
  <c r="I205" i="137"/>
  <c r="I206" i="137" s="1"/>
  <c r="I229" i="137"/>
  <c r="I121" i="135"/>
  <c r="I213" i="135"/>
  <c r="I156" i="138"/>
  <c r="I280" i="138"/>
  <c r="I20" i="131" s="1"/>
  <c r="I189" i="136"/>
  <c r="I121" i="134"/>
  <c r="I213" i="134"/>
  <c r="J169" i="149"/>
  <c r="J203" i="149"/>
  <c r="J135" i="149"/>
  <c r="P524" i="217"/>
  <c r="N564" i="217"/>
  <c r="J122" i="151"/>
  <c r="J282" i="151"/>
  <c r="J33" i="132" s="1"/>
  <c r="J223" i="146"/>
  <c r="J113" i="149"/>
  <c r="J147" i="149"/>
  <c r="J181" i="149"/>
  <c r="J54" i="150"/>
  <c r="J290" i="150"/>
  <c r="I121" i="136"/>
  <c r="I213" i="136"/>
  <c r="J155" i="150"/>
  <c r="I223" i="138"/>
  <c r="I247" i="138"/>
  <c r="I257" i="138" s="1"/>
  <c r="I258" i="138" s="1"/>
  <c r="I213" i="137"/>
  <c r="I121" i="137"/>
  <c r="J183" i="149"/>
  <c r="J149" i="149"/>
  <c r="J115" i="149"/>
  <c r="I281" i="138"/>
  <c r="I20" i="133" s="1"/>
  <c r="J273" i="151"/>
  <c r="J274" i="151" s="1"/>
  <c r="I45" i="95"/>
  <c r="I70" i="95" s="1"/>
  <c r="I99" i="102"/>
  <c r="I229" i="135"/>
  <c r="I205" i="135"/>
  <c r="I206" i="135" s="1"/>
  <c r="I69" i="86"/>
  <c r="I70" i="86" s="1"/>
  <c r="H367" i="86"/>
  <c r="J137" i="150"/>
  <c r="J138" i="150" s="1"/>
  <c r="I229" i="136"/>
  <c r="I205" i="136"/>
  <c r="I206" i="136" s="1"/>
  <c r="I171" i="137"/>
  <c r="I172" i="137" s="1"/>
  <c r="G115" i="196"/>
  <c r="G117" i="196" s="1"/>
  <c r="G119" i="196" s="1"/>
  <c r="G118" i="196"/>
  <c r="I189" i="135"/>
  <c r="I106" i="102"/>
  <c r="I52" i="95"/>
  <c r="I77" i="95" s="1"/>
  <c r="I155" i="136"/>
  <c r="I189" i="134"/>
  <c r="I171" i="139"/>
  <c r="I172" i="139" s="1"/>
  <c r="J119" i="149"/>
  <c r="J153" i="149"/>
  <c r="J187" i="149"/>
  <c r="J163" i="149"/>
  <c r="J129" i="149"/>
  <c r="J197" i="149"/>
  <c r="I53" i="86"/>
  <c r="H368" i="86"/>
  <c r="H370" i="86" s="1"/>
  <c r="H351" i="86"/>
  <c r="I137" i="134"/>
  <c r="I138" i="134" s="1"/>
  <c r="J133" i="149"/>
  <c r="J201" i="149"/>
  <c r="J167" i="149"/>
  <c r="J282" i="146"/>
  <c r="J28" i="132" s="1"/>
  <c r="J122" i="146"/>
  <c r="H16" i="102"/>
  <c r="J248" i="151"/>
  <c r="J257" i="151" s="1"/>
  <c r="J258" i="151" s="1"/>
  <c r="J223" i="151"/>
  <c r="J148" i="149"/>
  <c r="J182" i="149"/>
  <c r="J114" i="149"/>
  <c r="J198" i="145"/>
  <c r="O75" i="218"/>
  <c r="G242" i="211"/>
  <c r="I122" i="138"/>
  <c r="I282" i="138"/>
  <c r="I20" i="132" s="1"/>
  <c r="I181" i="86"/>
  <c r="I113" i="86"/>
  <c r="I147" i="86"/>
  <c r="J165" i="149"/>
  <c r="J131" i="149"/>
  <c r="J199" i="149"/>
  <c r="I214" i="135"/>
  <c r="I248" i="135" s="1"/>
  <c r="I214" i="134"/>
  <c r="I248" i="134" s="1"/>
  <c r="J239" i="151"/>
  <c r="J240" i="151" s="1"/>
  <c r="J273" i="146"/>
  <c r="J274" i="146" s="1"/>
  <c r="I148" i="86"/>
  <c r="I114" i="86"/>
  <c r="I182" i="86"/>
  <c r="J229" i="150"/>
  <c r="I213" i="139"/>
  <c r="I121" i="139"/>
  <c r="J116" i="149"/>
  <c r="J184" i="149"/>
  <c r="J150" i="149"/>
  <c r="I155" i="135"/>
  <c r="J232" i="150"/>
  <c r="J266" i="150" s="1"/>
  <c r="G113" i="203"/>
  <c r="G114" i="203"/>
  <c r="G116" i="203" s="1"/>
  <c r="I137" i="139"/>
  <c r="I138" i="139" s="1"/>
  <c r="I187" i="86"/>
  <c r="I153" i="86"/>
  <c r="I119" i="86"/>
  <c r="G107" i="202"/>
  <c r="G112" i="202" s="1"/>
  <c r="G31" i="206"/>
  <c r="I145" i="86"/>
  <c r="I179" i="86"/>
  <c r="I111" i="86"/>
  <c r="G118" i="199"/>
  <c r="G115" i="199"/>
  <c r="G117" i="199" s="1"/>
  <c r="G119" i="199" s="1"/>
  <c r="I171" i="134"/>
  <c r="I172" i="134" s="1"/>
  <c r="I231" i="86"/>
  <c r="I265" i="86" s="1"/>
  <c r="J235" i="142"/>
  <c r="J269" i="142" s="1"/>
  <c r="J200" i="145"/>
  <c r="J164" i="145"/>
  <c r="J150" i="145"/>
  <c r="J197" i="145"/>
  <c r="J170" i="145"/>
  <c r="J216" i="142"/>
  <c r="J250" i="142" s="1"/>
  <c r="J136" i="145"/>
  <c r="J215" i="145"/>
  <c r="J249" i="145" s="1"/>
  <c r="J167" i="145"/>
  <c r="J201" i="145"/>
  <c r="J133" i="145"/>
  <c r="J149" i="145"/>
  <c r="J115" i="145"/>
  <c r="J183" i="145"/>
  <c r="I366" i="145"/>
  <c r="J69" i="145" s="1"/>
  <c r="J59" i="145"/>
  <c r="I296" i="148"/>
  <c r="I371" i="148"/>
  <c r="J199" i="145"/>
  <c r="J131" i="145"/>
  <c r="J165" i="145"/>
  <c r="G241" i="211"/>
  <c r="O74" i="218"/>
  <c r="J117" i="145"/>
  <c r="J151" i="145"/>
  <c r="J185" i="145"/>
  <c r="J43" i="145"/>
  <c r="I350" i="145"/>
  <c r="I351" i="145" s="1"/>
  <c r="G27" i="206"/>
  <c r="H86" i="208" s="1"/>
  <c r="G107" i="198"/>
  <c r="G112" i="198" s="1"/>
  <c r="J153" i="145"/>
  <c r="J119" i="145"/>
  <c r="J187" i="145"/>
  <c r="J168" i="145"/>
  <c r="J134" i="145"/>
  <c r="J202" i="145"/>
  <c r="J182" i="145"/>
  <c r="J148" i="145"/>
  <c r="J114" i="145"/>
  <c r="J220" i="142"/>
  <c r="J254" i="142" s="1"/>
  <c r="J99" i="144"/>
  <c r="J167" i="144" s="1"/>
  <c r="J97" i="144"/>
  <c r="J131" i="144" s="1"/>
  <c r="J80" i="144"/>
  <c r="J182" i="144" s="1"/>
  <c r="I332" i="144"/>
  <c r="I333" i="144" s="1"/>
  <c r="J70" i="142"/>
  <c r="I326" i="141"/>
  <c r="I363" i="141" s="1"/>
  <c r="J66" i="141" s="1"/>
  <c r="I303" i="141"/>
  <c r="I310" i="141"/>
  <c r="I347" i="141" s="1"/>
  <c r="J50" i="141" s="1"/>
  <c r="I320" i="141"/>
  <c r="I357" i="141" s="1"/>
  <c r="J60" i="141" s="1"/>
  <c r="I327" i="141"/>
  <c r="I364" i="141" s="1"/>
  <c r="J67" i="141" s="1"/>
  <c r="I308" i="141"/>
  <c r="I345" i="141" s="1"/>
  <c r="J48" i="141" s="1"/>
  <c r="I307" i="141"/>
  <c r="I344" i="141" s="1"/>
  <c r="J47" i="141" s="1"/>
  <c r="I305" i="141"/>
  <c r="I342" i="141" s="1"/>
  <c r="J45" i="141" s="1"/>
  <c r="I322" i="141"/>
  <c r="I359" i="141" s="1"/>
  <c r="J62" i="141" s="1"/>
  <c r="I329" i="141"/>
  <c r="I306" i="141"/>
  <c r="I343" i="141" s="1"/>
  <c r="J46" i="141" s="1"/>
  <c r="I313" i="141"/>
  <c r="I323" i="141"/>
  <c r="I360" i="141" s="1"/>
  <c r="J63" i="141" s="1"/>
  <c r="I304" i="141"/>
  <c r="I341" i="141" s="1"/>
  <c r="J44" i="141" s="1"/>
  <c r="I331" i="141"/>
  <c r="I321" i="141"/>
  <c r="I358" i="141" s="1"/>
  <c r="J61" i="141" s="1"/>
  <c r="I324" i="141"/>
  <c r="I361" i="141" s="1"/>
  <c r="J64" i="141" s="1"/>
  <c r="I22" i="128"/>
  <c r="I72" i="128" s="1"/>
  <c r="G15" i="193" s="1"/>
  <c r="G44" i="193" s="1"/>
  <c r="G58" i="193" s="1"/>
  <c r="G99" i="193" s="1"/>
  <c r="I311" i="141"/>
  <c r="I348" i="141" s="1"/>
  <c r="J51" i="141" s="1"/>
  <c r="J85" i="141" s="1"/>
  <c r="I325" i="141"/>
  <c r="I362" i="141" s="1"/>
  <c r="J65" i="141" s="1"/>
  <c r="I328" i="141"/>
  <c r="I365" i="141" s="1"/>
  <c r="J68" i="141" s="1"/>
  <c r="I309" i="141"/>
  <c r="I346" i="141" s="1"/>
  <c r="J49" i="141" s="1"/>
  <c r="J83" i="141" s="1"/>
  <c r="I319" i="141"/>
  <c r="I312" i="141"/>
  <c r="I349" i="141" s="1"/>
  <c r="J52" i="141" s="1"/>
  <c r="J95" i="144"/>
  <c r="J129" i="144" s="1"/>
  <c r="J100" i="144"/>
  <c r="G104" i="197"/>
  <c r="G106" i="197"/>
  <c r="G150" i="197" s="1"/>
  <c r="G105" i="197"/>
  <c r="J84" i="144"/>
  <c r="J86" i="144"/>
  <c r="I356" i="144"/>
  <c r="I330" i="144"/>
  <c r="J81" i="144"/>
  <c r="J96" i="144"/>
  <c r="J79" i="144"/>
  <c r="J102" i="144"/>
  <c r="J82" i="144"/>
  <c r="I340" i="144"/>
  <c r="I314" i="144"/>
  <c r="J98" i="144"/>
  <c r="J145" i="149"/>
  <c r="J179" i="149"/>
  <c r="J111" i="149"/>
  <c r="J87" i="149"/>
  <c r="J88" i="149" s="1"/>
  <c r="J103" i="149"/>
  <c r="J104" i="149" s="1"/>
  <c r="J162" i="149"/>
  <c r="J128" i="149"/>
  <c r="J196" i="149"/>
  <c r="J215" i="142"/>
  <c r="J249" i="142" s="1"/>
  <c r="J195" i="149"/>
  <c r="J127" i="149"/>
  <c r="J161" i="149"/>
  <c r="J146" i="149"/>
  <c r="J180" i="149"/>
  <c r="J112" i="149"/>
  <c r="H82" i="208"/>
  <c r="J233" i="142"/>
  <c r="J267" i="142" s="1"/>
  <c r="J234" i="142"/>
  <c r="J268" i="142" s="1"/>
  <c r="G237" i="211"/>
  <c r="O70" i="218"/>
  <c r="J93" i="142"/>
  <c r="J94" i="142"/>
  <c r="J77" i="142"/>
  <c r="J78" i="142"/>
  <c r="I97" i="102"/>
  <c r="I43" i="95"/>
  <c r="I68" i="95" s="1"/>
  <c r="I368" i="142"/>
  <c r="I370" i="142" s="1"/>
  <c r="J53" i="142"/>
  <c r="J290" i="142" s="1"/>
  <c r="J238" i="142"/>
  <c r="J272" i="142" s="1"/>
  <c r="I367" i="142"/>
  <c r="J222" i="142"/>
  <c r="J256" i="142" s="1"/>
  <c r="G114" i="194"/>
  <c r="G116" i="194" s="1"/>
  <c r="G113" i="194"/>
  <c r="J236" i="142"/>
  <c r="J270" i="142" s="1"/>
  <c r="J219" i="142"/>
  <c r="J253" i="142" s="1"/>
  <c r="J217" i="142"/>
  <c r="J251" i="142" s="1"/>
  <c r="J169" i="144" l="1"/>
  <c r="J135" i="144"/>
  <c r="I233" i="86"/>
  <c r="I267" i="86" s="1"/>
  <c r="J117" i="144"/>
  <c r="J185" i="144"/>
  <c r="J153" i="144"/>
  <c r="J119" i="144"/>
  <c r="J95" i="141"/>
  <c r="J163" i="141" s="1"/>
  <c r="J101" i="141"/>
  <c r="J135" i="141" s="1"/>
  <c r="I237" i="86"/>
  <c r="I271" i="86" s="1"/>
  <c r="J102" i="141"/>
  <c r="J204" i="141" s="1"/>
  <c r="I238" i="86"/>
  <c r="I272" i="86" s="1"/>
  <c r="F113" i="186"/>
  <c r="F115" i="186" s="1"/>
  <c r="F117" i="186" s="1"/>
  <c r="F119" i="186" s="1"/>
  <c r="J98" i="141"/>
  <c r="J200" i="141" s="1"/>
  <c r="J219" i="149"/>
  <c r="J253" i="149" s="1"/>
  <c r="I234" i="86"/>
  <c r="I268" i="86" s="1"/>
  <c r="P586" i="217"/>
  <c r="I217" i="86"/>
  <c r="I251" i="86" s="1"/>
  <c r="I236" i="86"/>
  <c r="I270" i="86" s="1"/>
  <c r="I219" i="86"/>
  <c r="I253" i="86" s="1"/>
  <c r="I235" i="86"/>
  <c r="I269" i="86" s="1"/>
  <c r="I146" i="86"/>
  <c r="I222" i="86"/>
  <c r="I256" i="86" s="1"/>
  <c r="J97" i="141"/>
  <c r="J199" i="141" s="1"/>
  <c r="J220" i="145"/>
  <c r="J254" i="145" s="1"/>
  <c r="J222" i="145"/>
  <c r="J256" i="145" s="1"/>
  <c r="I87" i="86"/>
  <c r="I88" i="86" s="1"/>
  <c r="I112" i="86"/>
  <c r="J230" i="150"/>
  <c r="J264" i="150" s="1"/>
  <c r="I281" i="139"/>
  <c r="I21" i="133" s="1"/>
  <c r="J238" i="149"/>
  <c r="J272" i="149" s="1"/>
  <c r="J232" i="149"/>
  <c r="J266" i="149" s="1"/>
  <c r="J165" i="144"/>
  <c r="J29" i="130"/>
  <c r="J236" i="149"/>
  <c r="J270" i="149" s="1"/>
  <c r="J24" i="130"/>
  <c r="J234" i="145"/>
  <c r="J268" i="145" s="1"/>
  <c r="J214" i="150"/>
  <c r="J248" i="150" s="1"/>
  <c r="J231" i="145"/>
  <c r="J265" i="145" s="1"/>
  <c r="J218" i="145"/>
  <c r="J252" i="145" s="1"/>
  <c r="I280" i="137"/>
  <c r="I19" i="131" s="1"/>
  <c r="J283" i="162"/>
  <c r="J232" i="145"/>
  <c r="J266" i="145" s="1"/>
  <c r="J283" i="147"/>
  <c r="J279" i="143"/>
  <c r="J294" i="143" s="1"/>
  <c r="J189" i="149"/>
  <c r="J190" i="149" s="1"/>
  <c r="J201" i="144"/>
  <c r="I281" i="137"/>
  <c r="I19" i="133" s="1"/>
  <c r="J220" i="149"/>
  <c r="J254" i="149" s="1"/>
  <c r="I155" i="86"/>
  <c r="I156" i="86" s="1"/>
  <c r="I221" i="86"/>
  <c r="I255" i="86" s="1"/>
  <c r="I216" i="86"/>
  <c r="I250" i="86" s="1"/>
  <c r="J216" i="149"/>
  <c r="J250" i="149" s="1"/>
  <c r="I280" i="139"/>
  <c r="I21" i="131" s="1"/>
  <c r="I223" i="139"/>
  <c r="I247" i="139"/>
  <c r="I257" i="139" s="1"/>
  <c r="I258" i="139" s="1"/>
  <c r="I156" i="136"/>
  <c r="I280" i="136"/>
  <c r="I18" i="131" s="1"/>
  <c r="I239" i="136"/>
  <c r="I240" i="136" s="1"/>
  <c r="I263" i="136"/>
  <c r="I273" i="136" s="1"/>
  <c r="I274" i="136" s="1"/>
  <c r="I122" i="136"/>
  <c r="I282" i="136"/>
  <c r="I18" i="132" s="1"/>
  <c r="I122" i="134"/>
  <c r="I282" i="134"/>
  <c r="I16" i="132" s="1"/>
  <c r="I239" i="137"/>
  <c r="I240" i="137" s="1"/>
  <c r="I263" i="137"/>
  <c r="I273" i="137" s="1"/>
  <c r="I274" i="137" s="1"/>
  <c r="I156" i="134"/>
  <c r="I280" i="134"/>
  <c r="I16" i="131" s="1"/>
  <c r="J54" i="149"/>
  <c r="G115" i="203"/>
  <c r="G117" i="203" s="1"/>
  <c r="G119" i="203" s="1"/>
  <c r="G118" i="203"/>
  <c r="H89" i="102"/>
  <c r="H35" i="95"/>
  <c r="H60" i="95" s="1"/>
  <c r="H67" i="102"/>
  <c r="H35" i="102"/>
  <c r="J235" i="149"/>
  <c r="J269" i="149" s="1"/>
  <c r="I239" i="135"/>
  <c r="I240" i="135" s="1"/>
  <c r="I263" i="135"/>
  <c r="I273" i="135" s="1"/>
  <c r="I274" i="135" s="1"/>
  <c r="I224" i="138"/>
  <c r="I279" i="138"/>
  <c r="J215" i="149"/>
  <c r="J249" i="149" s="1"/>
  <c r="J237" i="149"/>
  <c r="J271" i="149" s="1"/>
  <c r="I196" i="86"/>
  <c r="I128" i="86"/>
  <c r="I162" i="86"/>
  <c r="J234" i="149"/>
  <c r="J268" i="149" s="1"/>
  <c r="J222" i="149"/>
  <c r="J256" i="149" s="1"/>
  <c r="I213" i="86"/>
  <c r="I32" i="102"/>
  <c r="H90" i="208"/>
  <c r="J218" i="149"/>
  <c r="J252" i="149" s="1"/>
  <c r="J263" i="150"/>
  <c r="I54" i="86"/>
  <c r="I290" i="86"/>
  <c r="I190" i="134"/>
  <c r="I281" i="134"/>
  <c r="I16" i="133" s="1"/>
  <c r="I282" i="137"/>
  <c r="I19" i="132" s="1"/>
  <c r="I122" i="137"/>
  <c r="J280" i="150"/>
  <c r="J32" i="131" s="1"/>
  <c r="J156" i="150"/>
  <c r="J224" i="146"/>
  <c r="J279" i="146"/>
  <c r="P530" i="217"/>
  <c r="P583" i="217"/>
  <c r="P584" i="217"/>
  <c r="P585" i="217"/>
  <c r="P587" i="217"/>
  <c r="J122" i="150"/>
  <c r="J282" i="150"/>
  <c r="J32" i="132" s="1"/>
  <c r="I223" i="135"/>
  <c r="I247" i="135"/>
  <c r="I257" i="135" s="1"/>
  <c r="I258" i="135" s="1"/>
  <c r="I195" i="86"/>
  <c r="I161" i="86"/>
  <c r="I103" i="86"/>
  <c r="I104" i="86" s="1"/>
  <c r="I127" i="86"/>
  <c r="I239" i="134"/>
  <c r="I240" i="134" s="1"/>
  <c r="I263" i="134"/>
  <c r="I273" i="134" s="1"/>
  <c r="I274" i="134" s="1"/>
  <c r="I239" i="139"/>
  <c r="I240" i="139" s="1"/>
  <c r="I263" i="139"/>
  <c r="I273" i="139" s="1"/>
  <c r="I274" i="139" s="1"/>
  <c r="I189" i="86"/>
  <c r="G114" i="202"/>
  <c r="G116" i="202" s="1"/>
  <c r="G113" i="202"/>
  <c r="I156" i="135"/>
  <c r="I280" i="135"/>
  <c r="I17" i="131" s="1"/>
  <c r="I282" i="139"/>
  <c r="I21" i="132" s="1"/>
  <c r="I122" i="139"/>
  <c r="J233" i="149"/>
  <c r="J267" i="149" s="1"/>
  <c r="I215" i="86"/>
  <c r="I249" i="86" s="1"/>
  <c r="J224" i="151"/>
  <c r="J279" i="151"/>
  <c r="J231" i="149"/>
  <c r="J265" i="149" s="1"/>
  <c r="J221" i="149"/>
  <c r="J255" i="149" s="1"/>
  <c r="J190" i="150"/>
  <c r="J281" i="150"/>
  <c r="J32" i="133" s="1"/>
  <c r="I190" i="135"/>
  <c r="I281" i="135"/>
  <c r="I17" i="133" s="1"/>
  <c r="J217" i="149"/>
  <c r="J251" i="149" s="1"/>
  <c r="I223" i="137"/>
  <c r="I247" i="137"/>
  <c r="I257" i="137" s="1"/>
  <c r="I258" i="137" s="1"/>
  <c r="I223" i="136"/>
  <c r="I247" i="136"/>
  <c r="I257" i="136" s="1"/>
  <c r="I258" i="136" s="1"/>
  <c r="I223" i="134"/>
  <c r="I247" i="134"/>
  <c r="I257" i="134" s="1"/>
  <c r="I258" i="134" s="1"/>
  <c r="I190" i="136"/>
  <c r="I281" i="136"/>
  <c r="I18" i="133" s="1"/>
  <c r="I282" i="135"/>
  <c r="I17" i="132" s="1"/>
  <c r="I122" i="135"/>
  <c r="I218" i="86"/>
  <c r="I252" i="86" s="1"/>
  <c r="J296" i="147"/>
  <c r="J371" i="147"/>
  <c r="J247" i="150"/>
  <c r="J371" i="162"/>
  <c r="J296" i="162"/>
  <c r="I220" i="86"/>
  <c r="I254" i="86" s="1"/>
  <c r="J238" i="145"/>
  <c r="J272" i="145" s="1"/>
  <c r="J199" i="144"/>
  <c r="J163" i="144"/>
  <c r="J197" i="144"/>
  <c r="I28" i="102"/>
  <c r="I101" i="102" s="1"/>
  <c r="I367" i="145"/>
  <c r="J221" i="145"/>
  <c r="J255" i="145" s="1"/>
  <c r="J148" i="144"/>
  <c r="J114" i="144"/>
  <c r="J236" i="145"/>
  <c r="J270" i="145" s="1"/>
  <c r="J86" i="141"/>
  <c r="J154" i="141" s="1"/>
  <c r="J233" i="145"/>
  <c r="J267" i="145" s="1"/>
  <c r="J93" i="145"/>
  <c r="J94" i="145"/>
  <c r="J216" i="145"/>
  <c r="J250" i="145" s="1"/>
  <c r="I368" i="145"/>
  <c r="I370" i="145" s="1"/>
  <c r="J53" i="145"/>
  <c r="J290" i="145" s="1"/>
  <c r="J70" i="145"/>
  <c r="J217" i="145"/>
  <c r="J251" i="145" s="1"/>
  <c r="J235" i="145"/>
  <c r="J269" i="145" s="1"/>
  <c r="G113" i="198"/>
  <c r="G114" i="198"/>
  <c r="G116" i="198" s="1"/>
  <c r="J77" i="145"/>
  <c r="J78" i="145"/>
  <c r="J219" i="145"/>
  <c r="J253" i="145" s="1"/>
  <c r="I325" i="148"/>
  <c r="I362" i="148" s="1"/>
  <c r="J65" i="148" s="1"/>
  <c r="I328" i="148"/>
  <c r="I365" i="148" s="1"/>
  <c r="J68" i="148" s="1"/>
  <c r="I309" i="148"/>
  <c r="I346" i="148" s="1"/>
  <c r="J49" i="148" s="1"/>
  <c r="I319" i="148"/>
  <c r="I326" i="148"/>
  <c r="I363" i="148" s="1"/>
  <c r="J66" i="148" s="1"/>
  <c r="I307" i="148"/>
  <c r="I344" i="148" s="1"/>
  <c r="J47" i="148" s="1"/>
  <c r="I321" i="148"/>
  <c r="I358" i="148" s="1"/>
  <c r="J61" i="148" s="1"/>
  <c r="I324" i="148"/>
  <c r="I361" i="148" s="1"/>
  <c r="J64" i="148" s="1"/>
  <c r="I305" i="148"/>
  <c r="I342" i="148" s="1"/>
  <c r="J45" i="148" s="1"/>
  <c r="I312" i="148"/>
  <c r="I349" i="148" s="1"/>
  <c r="J52" i="148" s="1"/>
  <c r="I322" i="148"/>
  <c r="I359" i="148" s="1"/>
  <c r="J62" i="148" s="1"/>
  <c r="J96" i="148" s="1"/>
  <c r="I303" i="148"/>
  <c r="I310" i="148"/>
  <c r="I347" i="148" s="1"/>
  <c r="J50" i="148" s="1"/>
  <c r="I320" i="148"/>
  <c r="I357" i="148" s="1"/>
  <c r="J60" i="148" s="1"/>
  <c r="I327" i="148"/>
  <c r="I364" i="148" s="1"/>
  <c r="J67" i="148" s="1"/>
  <c r="I308" i="148"/>
  <c r="I345" i="148" s="1"/>
  <c r="J48" i="148" s="1"/>
  <c r="I30" i="128"/>
  <c r="I80" i="128" s="1"/>
  <c r="G15" i="201" s="1"/>
  <c r="G44" i="201" s="1"/>
  <c r="G58" i="201" s="1"/>
  <c r="G99" i="201" s="1"/>
  <c r="I331" i="148"/>
  <c r="I329" i="148"/>
  <c r="I306" i="148"/>
  <c r="I343" i="148" s="1"/>
  <c r="J46" i="148" s="1"/>
  <c r="I313" i="148"/>
  <c r="I323" i="148"/>
  <c r="I360" i="148" s="1"/>
  <c r="J63" i="148" s="1"/>
  <c r="I304" i="148"/>
  <c r="I341" i="148" s="1"/>
  <c r="J44" i="148" s="1"/>
  <c r="I311" i="148"/>
  <c r="I348" i="148" s="1"/>
  <c r="J51" i="148" s="1"/>
  <c r="J133" i="144"/>
  <c r="J155" i="149"/>
  <c r="J156" i="149" s="1"/>
  <c r="J82" i="141"/>
  <c r="J116" i="141" s="1"/>
  <c r="J99" i="141"/>
  <c r="J167" i="141" s="1"/>
  <c r="I332" i="141"/>
  <c r="I333" i="141" s="1"/>
  <c r="J79" i="141"/>
  <c r="J181" i="141" s="1"/>
  <c r="I356" i="141"/>
  <c r="I330" i="141"/>
  <c r="J119" i="141"/>
  <c r="J187" i="141"/>
  <c r="J153" i="141"/>
  <c r="J80" i="141"/>
  <c r="J81" i="141"/>
  <c r="J84" i="141"/>
  <c r="J151" i="141"/>
  <c r="J185" i="141"/>
  <c r="J117" i="141"/>
  <c r="G105" i="193"/>
  <c r="G22" i="205" s="1"/>
  <c r="G106" i="193"/>
  <c r="G22" i="207" s="1"/>
  <c r="G23" i="209" s="1"/>
  <c r="G255" i="209" s="1"/>
  <c r="G24" i="210" s="1"/>
  <c r="G63" i="211" s="1"/>
  <c r="G263" i="211" s="1"/>
  <c r="G104" i="193"/>
  <c r="I340" i="141"/>
  <c r="I314" i="141"/>
  <c r="J214" i="149"/>
  <c r="J248" i="149" s="1"/>
  <c r="J96" i="141"/>
  <c r="J203" i="141"/>
  <c r="J100" i="141"/>
  <c r="J166" i="144"/>
  <c r="J132" i="144"/>
  <c r="J200" i="144"/>
  <c r="J137" i="149"/>
  <c r="J138" i="149" s="1"/>
  <c r="J237" i="144"/>
  <c r="J271" i="144" s="1"/>
  <c r="J113" i="144"/>
  <c r="J181" i="144"/>
  <c r="J147" i="144"/>
  <c r="J152" i="144"/>
  <c r="J186" i="144"/>
  <c r="J118" i="144"/>
  <c r="J168" i="144"/>
  <c r="J134" i="144"/>
  <c r="J202" i="144"/>
  <c r="G107" i="197"/>
  <c r="G141" i="197"/>
  <c r="G153" i="197" s="1"/>
  <c r="G148" i="197"/>
  <c r="I350" i="144"/>
  <c r="I351" i="144" s="1"/>
  <c r="J43" i="144"/>
  <c r="J170" i="144"/>
  <c r="J204" i="144"/>
  <c r="J136" i="144"/>
  <c r="J130" i="144"/>
  <c r="J164" i="144"/>
  <c r="J198" i="144"/>
  <c r="J59" i="144"/>
  <c r="I366" i="144"/>
  <c r="J69" i="144" s="1"/>
  <c r="G142" i="197"/>
  <c r="G154" i="197" s="1"/>
  <c r="G26" i="205" s="1"/>
  <c r="G149" i="197"/>
  <c r="J150" i="144"/>
  <c r="J184" i="144"/>
  <c r="J116" i="144"/>
  <c r="J149" i="144"/>
  <c r="J115" i="144"/>
  <c r="J183" i="144"/>
  <c r="J188" i="144"/>
  <c r="J154" i="144"/>
  <c r="J120" i="144"/>
  <c r="J229" i="149"/>
  <c r="J205" i="149"/>
  <c r="J206" i="149" s="1"/>
  <c r="J171" i="149"/>
  <c r="J172" i="149" s="1"/>
  <c r="J121" i="149"/>
  <c r="J122" i="149" s="1"/>
  <c r="J213" i="149"/>
  <c r="J230" i="149"/>
  <c r="J264" i="149" s="1"/>
  <c r="G115" i="194"/>
  <c r="G117" i="194" s="1"/>
  <c r="G119" i="194" s="1"/>
  <c r="G118" i="194"/>
  <c r="J128" i="142"/>
  <c r="J196" i="142"/>
  <c r="J162" i="142"/>
  <c r="J180" i="142"/>
  <c r="J146" i="142"/>
  <c r="J112" i="142"/>
  <c r="J195" i="142"/>
  <c r="J161" i="142"/>
  <c r="J127" i="142"/>
  <c r="J103" i="142"/>
  <c r="J104" i="142" s="1"/>
  <c r="J54" i="142"/>
  <c r="J111" i="142"/>
  <c r="J145" i="142"/>
  <c r="J179" i="142"/>
  <c r="J87" i="142"/>
  <c r="J88" i="142" s="1"/>
  <c r="J197" i="141" l="1"/>
  <c r="J219" i="144"/>
  <c r="J253" i="144" s="1"/>
  <c r="J100" i="148"/>
  <c r="J134" i="148" s="1"/>
  <c r="J221" i="144"/>
  <c r="J255" i="144" s="1"/>
  <c r="J169" i="141"/>
  <c r="J237" i="141" s="1"/>
  <c r="J271" i="141" s="1"/>
  <c r="J129" i="141"/>
  <c r="J136" i="141"/>
  <c r="J170" i="141"/>
  <c r="J132" i="141"/>
  <c r="J166" i="141"/>
  <c r="J137" i="142"/>
  <c r="J138" i="142" s="1"/>
  <c r="J131" i="141"/>
  <c r="F118" i="186"/>
  <c r="I214" i="86"/>
  <c r="I248" i="86" s="1"/>
  <c r="J165" i="141"/>
  <c r="J233" i="144"/>
  <c r="J267" i="144" s="1"/>
  <c r="J273" i="150"/>
  <c r="J274" i="150" s="1"/>
  <c r="J25" i="130"/>
  <c r="J239" i="150"/>
  <c r="J240" i="150" s="1"/>
  <c r="J223" i="150"/>
  <c r="J224" i="150" s="1"/>
  <c r="I171" i="86"/>
  <c r="I172" i="86" s="1"/>
  <c r="I121" i="86"/>
  <c r="I122" i="86" s="1"/>
  <c r="J257" i="150"/>
  <c r="J258" i="150" s="1"/>
  <c r="J235" i="144"/>
  <c r="J269" i="144" s="1"/>
  <c r="J283" i="143"/>
  <c r="I137" i="86"/>
  <c r="I138" i="86" s="1"/>
  <c r="I47" i="95"/>
  <c r="I72" i="95" s="1"/>
  <c r="I224" i="136"/>
  <c r="I279" i="136"/>
  <c r="I190" i="86"/>
  <c r="J303" i="162"/>
  <c r="J340" i="162" s="1"/>
  <c r="J308" i="162"/>
  <c r="J345" i="162" s="1"/>
  <c r="K48" i="162" s="1"/>
  <c r="J322" i="162"/>
  <c r="J359" i="162" s="1"/>
  <c r="K62" i="162" s="1"/>
  <c r="J329" i="162"/>
  <c r="J306" i="162"/>
  <c r="J343" i="162" s="1"/>
  <c r="K46" i="162" s="1"/>
  <c r="J313" i="162"/>
  <c r="J323" i="162"/>
  <c r="J360" i="162" s="1"/>
  <c r="K63" i="162" s="1"/>
  <c r="K97" i="162" s="1"/>
  <c r="J304" i="162"/>
  <c r="J341" i="162" s="1"/>
  <c r="K44" i="162" s="1"/>
  <c r="J311" i="162"/>
  <c r="J348" i="162" s="1"/>
  <c r="K51" i="162" s="1"/>
  <c r="J325" i="162"/>
  <c r="J362" i="162" s="1"/>
  <c r="K65" i="162" s="1"/>
  <c r="J309" i="162"/>
  <c r="J346" i="162" s="1"/>
  <c r="K49" i="162" s="1"/>
  <c r="J319" i="162"/>
  <c r="J356" i="162" s="1"/>
  <c r="J24" i="128"/>
  <c r="J74" i="128" s="1"/>
  <c r="H15" i="195" s="1"/>
  <c r="H44" i="195" s="1"/>
  <c r="H58" i="195" s="1"/>
  <c r="H99" i="195" s="1"/>
  <c r="J328" i="162"/>
  <c r="J365" i="162" s="1"/>
  <c r="K68" i="162" s="1"/>
  <c r="J331" i="162"/>
  <c r="J307" i="162"/>
  <c r="J344" i="162" s="1"/>
  <c r="K47" i="162" s="1"/>
  <c r="J321" i="162"/>
  <c r="J358" i="162" s="1"/>
  <c r="K61" i="162" s="1"/>
  <c r="J324" i="162"/>
  <c r="J361" i="162" s="1"/>
  <c r="K64" i="162" s="1"/>
  <c r="J305" i="162"/>
  <c r="J342" i="162" s="1"/>
  <c r="K45" i="162" s="1"/>
  <c r="J312" i="162"/>
  <c r="J349" i="162" s="1"/>
  <c r="K52" i="162" s="1"/>
  <c r="J326" i="162"/>
  <c r="J363" i="162" s="1"/>
  <c r="K66" i="162" s="1"/>
  <c r="J310" i="162"/>
  <c r="J347" i="162" s="1"/>
  <c r="K50" i="162" s="1"/>
  <c r="J320" i="162"/>
  <c r="J357" i="162" s="1"/>
  <c r="K60" i="162" s="1"/>
  <c r="J327" i="162"/>
  <c r="J364" i="162" s="1"/>
  <c r="K67" i="162" s="1"/>
  <c r="I229" i="86"/>
  <c r="I205" i="86"/>
  <c r="I206" i="86" s="1"/>
  <c r="I105" i="102"/>
  <c r="I51" i="95"/>
  <c r="I76" i="95" s="1"/>
  <c r="I294" i="138"/>
  <c r="I283" i="138"/>
  <c r="I20" i="130"/>
  <c r="H54" i="95"/>
  <c r="H108" i="102"/>
  <c r="H68" i="102"/>
  <c r="P330" i="217"/>
  <c r="J29" i="128"/>
  <c r="J79" i="128" s="1"/>
  <c r="H15" i="200" s="1"/>
  <c r="H44" i="200" s="1"/>
  <c r="H58" i="200" s="1"/>
  <c r="H99" i="200" s="1"/>
  <c r="J308" i="147"/>
  <c r="J345" i="147" s="1"/>
  <c r="K48" i="147" s="1"/>
  <c r="J329" i="147"/>
  <c r="J306" i="147"/>
  <c r="J343" i="147" s="1"/>
  <c r="K46" i="147" s="1"/>
  <c r="J313" i="147"/>
  <c r="J323" i="147"/>
  <c r="J360" i="147" s="1"/>
  <c r="K63" i="147" s="1"/>
  <c r="J304" i="147"/>
  <c r="J341" i="147" s="1"/>
  <c r="K44" i="147" s="1"/>
  <c r="J303" i="147"/>
  <c r="J340" i="147" s="1"/>
  <c r="J325" i="147"/>
  <c r="J362" i="147" s="1"/>
  <c r="K65" i="147" s="1"/>
  <c r="J328" i="147"/>
  <c r="J365" i="147" s="1"/>
  <c r="K68" i="147" s="1"/>
  <c r="J309" i="147"/>
  <c r="J346" i="147" s="1"/>
  <c r="K49" i="147" s="1"/>
  <c r="J331" i="147"/>
  <c r="J322" i="147"/>
  <c r="J359" i="147" s="1"/>
  <c r="K62" i="147" s="1"/>
  <c r="J319" i="147"/>
  <c r="J356" i="147" s="1"/>
  <c r="J321" i="147"/>
  <c r="J358" i="147" s="1"/>
  <c r="K61" i="147" s="1"/>
  <c r="J324" i="147"/>
  <c r="J361" i="147" s="1"/>
  <c r="K64" i="147" s="1"/>
  <c r="J305" i="147"/>
  <c r="J342" i="147" s="1"/>
  <c r="K45" i="147" s="1"/>
  <c r="J312" i="147"/>
  <c r="J349" i="147" s="1"/>
  <c r="K52" i="147" s="1"/>
  <c r="J311" i="147"/>
  <c r="J348" i="147" s="1"/>
  <c r="K51" i="147" s="1"/>
  <c r="J326" i="147"/>
  <c r="J363" i="147" s="1"/>
  <c r="K66" i="147" s="1"/>
  <c r="J310" i="147"/>
  <c r="J347" i="147" s="1"/>
  <c r="K50" i="147" s="1"/>
  <c r="J320" i="147"/>
  <c r="J357" i="147" s="1"/>
  <c r="K60" i="147" s="1"/>
  <c r="J327" i="147"/>
  <c r="J364" i="147" s="1"/>
  <c r="K67" i="147" s="1"/>
  <c r="J307" i="147"/>
  <c r="J344" i="147" s="1"/>
  <c r="K47" i="147" s="1"/>
  <c r="I224" i="134"/>
  <c r="I279" i="134"/>
  <c r="I224" i="137"/>
  <c r="I279" i="137"/>
  <c r="J33" i="130"/>
  <c r="J283" i="151"/>
  <c r="J294" i="151"/>
  <c r="G118" i="202"/>
  <c r="G115" i="202"/>
  <c r="G117" i="202" s="1"/>
  <c r="G119" i="202" s="1"/>
  <c r="I247" i="86"/>
  <c r="I230" i="86"/>
  <c r="I264" i="86" s="1"/>
  <c r="I279" i="135"/>
  <c r="I224" i="135"/>
  <c r="J294" i="146"/>
  <c r="J28" i="130"/>
  <c r="J283" i="146"/>
  <c r="J371" i="143"/>
  <c r="J296" i="143"/>
  <c r="I279" i="139"/>
  <c r="I224" i="139"/>
  <c r="J101" i="148"/>
  <c r="J169" i="148" s="1"/>
  <c r="J231" i="144"/>
  <c r="J265" i="144" s="1"/>
  <c r="J97" i="148"/>
  <c r="J165" i="148" s="1"/>
  <c r="J147" i="141"/>
  <c r="I332" i="148"/>
  <c r="I333" i="148" s="1"/>
  <c r="J84" i="148"/>
  <c r="J152" i="148" s="1"/>
  <c r="J184" i="141"/>
  <c r="J120" i="141"/>
  <c r="J113" i="141"/>
  <c r="J188" i="141"/>
  <c r="J82" i="148"/>
  <c r="J116" i="148" s="1"/>
  <c r="J216" i="144"/>
  <c r="J250" i="144" s="1"/>
  <c r="J150" i="141"/>
  <c r="J95" i="148"/>
  <c r="J163" i="148" s="1"/>
  <c r="J83" i="148"/>
  <c r="J117" i="148" s="1"/>
  <c r="J133" i="141"/>
  <c r="J99" i="148"/>
  <c r="J133" i="148" s="1"/>
  <c r="J85" i="148"/>
  <c r="J80" i="148"/>
  <c r="I340" i="148"/>
  <c r="I314" i="148"/>
  <c r="J98" i="148"/>
  <c r="I356" i="148"/>
  <c r="I330" i="148"/>
  <c r="J162" i="145"/>
  <c r="J128" i="145"/>
  <c r="J196" i="145"/>
  <c r="J130" i="148"/>
  <c r="J164" i="148"/>
  <c r="J198" i="148"/>
  <c r="J180" i="145"/>
  <c r="J146" i="145"/>
  <c r="J112" i="145"/>
  <c r="G115" i="198"/>
  <c r="G117" i="198" s="1"/>
  <c r="G119" i="198" s="1"/>
  <c r="G118" i="198"/>
  <c r="J161" i="145"/>
  <c r="J195" i="145"/>
  <c r="J127" i="145"/>
  <c r="J103" i="145"/>
  <c r="J104" i="145" s="1"/>
  <c r="J86" i="148"/>
  <c r="J81" i="148"/>
  <c r="J102" i="148"/>
  <c r="J54" i="145"/>
  <c r="G105" i="201"/>
  <c r="G30" i="205" s="1"/>
  <c r="G106" i="201"/>
  <c r="G30" i="207" s="1"/>
  <c r="G104" i="201"/>
  <c r="J79" i="148"/>
  <c r="J168" i="148"/>
  <c r="J202" i="148"/>
  <c r="J179" i="145"/>
  <c r="J111" i="145"/>
  <c r="J145" i="145"/>
  <c r="J87" i="145"/>
  <c r="J88" i="145" s="1"/>
  <c r="J219" i="141"/>
  <c r="J253" i="141" s="1"/>
  <c r="J282" i="149"/>
  <c r="J31" i="132" s="1"/>
  <c r="J201" i="141"/>
  <c r="I367" i="144"/>
  <c r="J221" i="141"/>
  <c r="J255" i="141" s="1"/>
  <c r="J115" i="141"/>
  <c r="J149" i="141"/>
  <c r="J183" i="141"/>
  <c r="G107" i="193"/>
  <c r="G112" i="193" s="1"/>
  <c r="G22" i="206"/>
  <c r="H81" i="208" s="1"/>
  <c r="J114" i="141"/>
  <c r="J182" i="141"/>
  <c r="J148" i="141"/>
  <c r="J231" i="141"/>
  <c r="J265" i="141" s="1"/>
  <c r="G155" i="197"/>
  <c r="G26" i="207" s="1"/>
  <c r="J236" i="144"/>
  <c r="J270" i="144" s="1"/>
  <c r="J215" i="144"/>
  <c r="J249" i="144" s="1"/>
  <c r="J168" i="141"/>
  <c r="J202" i="141"/>
  <c r="J134" i="141"/>
  <c r="J164" i="141"/>
  <c r="J198" i="141"/>
  <c r="J130" i="141"/>
  <c r="G236" i="211"/>
  <c r="O69" i="218"/>
  <c r="J59" i="141"/>
  <c r="I366" i="141"/>
  <c r="J69" i="141" s="1"/>
  <c r="J43" i="141"/>
  <c r="I350" i="141"/>
  <c r="I351" i="141" s="1"/>
  <c r="J152" i="141"/>
  <c r="J186" i="141"/>
  <c r="J118" i="141"/>
  <c r="J70" i="144"/>
  <c r="G26" i="206"/>
  <c r="J234" i="144"/>
  <c r="J268" i="144" s="1"/>
  <c r="J281" i="149"/>
  <c r="J31" i="133" s="1"/>
  <c r="J218" i="144"/>
  <c r="J252" i="144" s="1"/>
  <c r="J93" i="144"/>
  <c r="J94" i="144"/>
  <c r="J77" i="144"/>
  <c r="J78" i="144"/>
  <c r="G151" i="197"/>
  <c r="G112" i="197"/>
  <c r="J222" i="144"/>
  <c r="J256" i="144" s="1"/>
  <c r="J217" i="144"/>
  <c r="J251" i="144" s="1"/>
  <c r="J232" i="144"/>
  <c r="J266" i="144" s="1"/>
  <c r="J238" i="144"/>
  <c r="J272" i="144" s="1"/>
  <c r="J53" i="144"/>
  <c r="J290" i="144" s="1"/>
  <c r="I368" i="144"/>
  <c r="I370" i="144" s="1"/>
  <c r="J220" i="144"/>
  <c r="J254" i="144" s="1"/>
  <c r="J223" i="149"/>
  <c r="J224" i="149" s="1"/>
  <c r="J247" i="149"/>
  <c r="J257" i="149" s="1"/>
  <c r="J258" i="149" s="1"/>
  <c r="J239" i="149"/>
  <c r="J240" i="149" s="1"/>
  <c r="J263" i="149"/>
  <c r="J273" i="149" s="1"/>
  <c r="J274" i="149" s="1"/>
  <c r="J280" i="149"/>
  <c r="J31" i="131" s="1"/>
  <c r="J230" i="142"/>
  <c r="J264" i="142" s="1"/>
  <c r="J121" i="142"/>
  <c r="J214" i="142"/>
  <c r="J248" i="142" s="1"/>
  <c r="J213" i="142"/>
  <c r="J155" i="142"/>
  <c r="J189" i="142"/>
  <c r="J205" i="142"/>
  <c r="J206" i="142" s="1"/>
  <c r="J229" i="142"/>
  <c r="J171" i="142"/>
  <c r="J172" i="142" s="1"/>
  <c r="J238" i="141" l="1"/>
  <c r="J272" i="141" s="1"/>
  <c r="J282" i="142"/>
  <c r="J23" i="132" s="1"/>
  <c r="J234" i="141"/>
  <c r="J268" i="141" s="1"/>
  <c r="I257" i="86"/>
  <c r="I258" i="86" s="1"/>
  <c r="K81" i="147"/>
  <c r="K183" i="147" s="1"/>
  <c r="I223" i="86"/>
  <c r="I224" i="86" s="1"/>
  <c r="J233" i="141"/>
  <c r="J267" i="141" s="1"/>
  <c r="I280" i="86"/>
  <c r="I15" i="131" s="1"/>
  <c r="I282" i="86"/>
  <c r="I15" i="132" s="1"/>
  <c r="J279" i="150"/>
  <c r="J283" i="150" s="1"/>
  <c r="K98" i="162"/>
  <c r="K132" i="162" s="1"/>
  <c r="K84" i="147"/>
  <c r="K152" i="147" s="1"/>
  <c r="K79" i="147"/>
  <c r="K113" i="147" s="1"/>
  <c r="J135" i="148"/>
  <c r="K84" i="162"/>
  <c r="K152" i="162" s="1"/>
  <c r="K96" i="147"/>
  <c r="K130" i="147" s="1"/>
  <c r="K101" i="147"/>
  <c r="K135" i="147" s="1"/>
  <c r="K79" i="162"/>
  <c r="K181" i="162" s="1"/>
  <c r="J203" i="148"/>
  <c r="K99" i="147"/>
  <c r="K167" i="147" s="1"/>
  <c r="J118" i="148"/>
  <c r="K100" i="162"/>
  <c r="K202" i="162" s="1"/>
  <c r="J131" i="148"/>
  <c r="J199" i="148"/>
  <c r="K83" i="147"/>
  <c r="K185" i="147" s="1"/>
  <c r="K83" i="162"/>
  <c r="K151" i="162" s="1"/>
  <c r="J222" i="141"/>
  <c r="J256" i="141" s="1"/>
  <c r="K95" i="162"/>
  <c r="K129" i="162" s="1"/>
  <c r="K98" i="147"/>
  <c r="K166" i="147" s="1"/>
  <c r="I21" i="130"/>
  <c r="I283" i="139"/>
  <c r="I294" i="139"/>
  <c r="I294" i="134"/>
  <c r="I16" i="130"/>
  <c r="I283" i="134"/>
  <c r="K86" i="147"/>
  <c r="K59" i="147"/>
  <c r="K93" i="147" s="1"/>
  <c r="J366" i="147"/>
  <c r="K102" i="147"/>
  <c r="K97" i="147"/>
  <c r="K82" i="147"/>
  <c r="K102" i="162"/>
  <c r="K99" i="162"/>
  <c r="J332" i="162"/>
  <c r="J333" i="162" s="1"/>
  <c r="J314" i="162"/>
  <c r="K82" i="162"/>
  <c r="I18" i="130"/>
  <c r="I283" i="136"/>
  <c r="I294" i="136"/>
  <c r="J329" i="143"/>
  <c r="J325" i="143"/>
  <c r="J362" i="143" s="1"/>
  <c r="K65" i="143" s="1"/>
  <c r="J328" i="143"/>
  <c r="J365" i="143" s="1"/>
  <c r="K68" i="143" s="1"/>
  <c r="J309" i="143"/>
  <c r="J346" i="143" s="1"/>
  <c r="K49" i="143" s="1"/>
  <c r="J319" i="143"/>
  <c r="J356" i="143" s="1"/>
  <c r="J326" i="143"/>
  <c r="J363" i="143" s="1"/>
  <c r="K66" i="143" s="1"/>
  <c r="J303" i="143"/>
  <c r="J340" i="143" s="1"/>
  <c r="J304" i="143"/>
  <c r="J341" i="143" s="1"/>
  <c r="K44" i="143" s="1"/>
  <c r="J321" i="143"/>
  <c r="J358" i="143" s="1"/>
  <c r="K61" i="143" s="1"/>
  <c r="J324" i="143"/>
  <c r="J361" i="143" s="1"/>
  <c r="K64" i="143" s="1"/>
  <c r="J305" i="143"/>
  <c r="J342" i="143" s="1"/>
  <c r="K45" i="143" s="1"/>
  <c r="J312" i="143"/>
  <c r="J349" i="143" s="1"/>
  <c r="K52" i="143" s="1"/>
  <c r="J322" i="143"/>
  <c r="J359" i="143" s="1"/>
  <c r="K62" i="143" s="1"/>
  <c r="J331" i="143"/>
  <c r="J306" i="143"/>
  <c r="J343" i="143" s="1"/>
  <c r="K46" i="143" s="1"/>
  <c r="J323" i="143"/>
  <c r="J360" i="143" s="1"/>
  <c r="K63" i="143" s="1"/>
  <c r="J25" i="128"/>
  <c r="J75" i="128" s="1"/>
  <c r="H15" i="196" s="1"/>
  <c r="H44" i="196" s="1"/>
  <c r="H58" i="196" s="1"/>
  <c r="H99" i="196" s="1"/>
  <c r="J310" i="143"/>
  <c r="J347" i="143" s="1"/>
  <c r="K50" i="143" s="1"/>
  <c r="J320" i="143"/>
  <c r="J357" i="143" s="1"/>
  <c r="K60" i="143" s="1"/>
  <c r="J327" i="143"/>
  <c r="J364" i="143" s="1"/>
  <c r="K67" i="143" s="1"/>
  <c r="J308" i="143"/>
  <c r="J345" i="143" s="1"/>
  <c r="K48" i="143" s="1"/>
  <c r="J311" i="143"/>
  <c r="J348" i="143" s="1"/>
  <c r="K51" i="143" s="1"/>
  <c r="K85" i="143" s="1"/>
  <c r="J313" i="143"/>
  <c r="J307" i="143"/>
  <c r="J344" i="143" s="1"/>
  <c r="K47" i="143" s="1"/>
  <c r="I294" i="135"/>
  <c r="I17" i="130"/>
  <c r="I283" i="135"/>
  <c r="J314" i="147"/>
  <c r="J332" i="147"/>
  <c r="J333" i="147" s="1"/>
  <c r="H105" i="200"/>
  <c r="H29" i="205" s="1"/>
  <c r="H106" i="200"/>
  <c r="H29" i="207" s="1"/>
  <c r="H104" i="200"/>
  <c r="I331" i="138"/>
  <c r="I296" i="138"/>
  <c r="I371" i="138"/>
  <c r="I239" i="86"/>
  <c r="I240" i="86" s="1"/>
  <c r="I263" i="86"/>
  <c r="I273" i="86" s="1"/>
  <c r="I274" i="86" s="1"/>
  <c r="H105" i="195"/>
  <c r="H24" i="205" s="1"/>
  <c r="H106" i="195"/>
  <c r="H24" i="207" s="1"/>
  <c r="H25" i="209" s="1"/>
  <c r="H257" i="209" s="1"/>
  <c r="H26" i="210" s="1"/>
  <c r="H65" i="211" s="1"/>
  <c r="H265" i="211" s="1"/>
  <c r="H104" i="195"/>
  <c r="K85" i="162"/>
  <c r="K80" i="162"/>
  <c r="K43" i="162"/>
  <c r="K77" i="162" s="1"/>
  <c r="J350" i="162"/>
  <c r="I294" i="137"/>
  <c r="I19" i="130"/>
  <c r="I283" i="137"/>
  <c r="K149" i="147"/>
  <c r="K100" i="147"/>
  <c r="J350" i="147"/>
  <c r="K43" i="147"/>
  <c r="K77" i="147" s="1"/>
  <c r="K80" i="147"/>
  <c r="H79" i="95"/>
  <c r="AG37" i="95"/>
  <c r="K101" i="162"/>
  <c r="K86" i="162"/>
  <c r="K81" i="162"/>
  <c r="K59" i="162"/>
  <c r="K93" i="162" s="1"/>
  <c r="J366" i="162"/>
  <c r="J330" i="162"/>
  <c r="I281" i="86"/>
  <c r="I15" i="133" s="1"/>
  <c r="J371" i="146"/>
  <c r="J296" i="146"/>
  <c r="J296" i="151"/>
  <c r="J371" i="151"/>
  <c r="K85" i="147"/>
  <c r="K95" i="147"/>
  <c r="J330" i="147"/>
  <c r="P622" i="217"/>
  <c r="P359" i="217"/>
  <c r="K165" i="162"/>
  <c r="K199" i="162"/>
  <c r="K131" i="162"/>
  <c r="K96" i="162"/>
  <c r="J235" i="141"/>
  <c r="J269" i="141" s="1"/>
  <c r="J215" i="141"/>
  <c r="J249" i="141" s="1"/>
  <c r="J201" i="148"/>
  <c r="J186" i="148"/>
  <c r="J184" i="148"/>
  <c r="J218" i="141"/>
  <c r="J252" i="141" s="1"/>
  <c r="J151" i="148"/>
  <c r="J129" i="148"/>
  <c r="J197" i="148"/>
  <c r="J150" i="148"/>
  <c r="J167" i="148"/>
  <c r="J185" i="148"/>
  <c r="J230" i="145"/>
  <c r="J264" i="145" s="1"/>
  <c r="J171" i="145"/>
  <c r="J172" i="145" s="1"/>
  <c r="J153" i="148"/>
  <c r="J119" i="148"/>
  <c r="J187" i="148"/>
  <c r="J155" i="145"/>
  <c r="J232" i="148"/>
  <c r="J266" i="148" s="1"/>
  <c r="J137" i="145"/>
  <c r="J138" i="145" s="1"/>
  <c r="J200" i="148"/>
  <c r="J166" i="148"/>
  <c r="J132" i="148"/>
  <c r="J188" i="148"/>
  <c r="J154" i="148"/>
  <c r="J120" i="148"/>
  <c r="J121" i="145"/>
  <c r="J214" i="145"/>
  <c r="J248" i="145" s="1"/>
  <c r="J213" i="145"/>
  <c r="J181" i="148"/>
  <c r="J147" i="148"/>
  <c r="J113" i="148"/>
  <c r="G30" i="206"/>
  <c r="I31" i="102" s="1"/>
  <c r="G107" i="201"/>
  <c r="G112" i="201" s="1"/>
  <c r="J204" i="148"/>
  <c r="J136" i="148"/>
  <c r="J170" i="148"/>
  <c r="J229" i="145"/>
  <c r="J205" i="145"/>
  <c r="J206" i="145" s="1"/>
  <c r="J59" i="148"/>
  <c r="I366" i="148"/>
  <c r="J69" i="148" s="1"/>
  <c r="J189" i="145"/>
  <c r="J236" i="148"/>
  <c r="J270" i="148" s="1"/>
  <c r="G31" i="209"/>
  <c r="G263" i="209" s="1"/>
  <c r="G32" i="210" s="1"/>
  <c r="G71" i="211" s="1"/>
  <c r="G271" i="211" s="1"/>
  <c r="J183" i="148"/>
  <c r="J115" i="148"/>
  <c r="J149" i="148"/>
  <c r="I350" i="148"/>
  <c r="J43" i="148"/>
  <c r="J148" i="148"/>
  <c r="J182" i="148"/>
  <c r="J114" i="148"/>
  <c r="I27" i="102"/>
  <c r="I46" i="95" s="1"/>
  <c r="I71" i="95" s="1"/>
  <c r="I23" i="102"/>
  <c r="I42" i="95" s="1"/>
  <c r="I67" i="95" s="1"/>
  <c r="G156" i="197"/>
  <c r="G157" i="197" s="1"/>
  <c r="G159" i="197"/>
  <c r="I367" i="141"/>
  <c r="J232" i="141"/>
  <c r="J266" i="141" s="1"/>
  <c r="J220" i="141"/>
  <c r="J254" i="141" s="1"/>
  <c r="J70" i="141"/>
  <c r="J236" i="141"/>
  <c r="J270" i="141" s="1"/>
  <c r="G113" i="193"/>
  <c r="G114" i="193"/>
  <c r="G116" i="193" s="1"/>
  <c r="J53" i="141"/>
  <c r="J290" i="141" s="1"/>
  <c r="I368" i="141"/>
  <c r="I370" i="141" s="1"/>
  <c r="J93" i="141"/>
  <c r="J94" i="141"/>
  <c r="J77" i="141"/>
  <c r="J78" i="141"/>
  <c r="J216" i="141"/>
  <c r="J250" i="141" s="1"/>
  <c r="J217" i="141"/>
  <c r="J251" i="141" s="1"/>
  <c r="J54" i="144"/>
  <c r="J180" i="144"/>
  <c r="J112" i="144"/>
  <c r="J146" i="144"/>
  <c r="G113" i="197"/>
  <c r="G114" i="197"/>
  <c r="G116" i="197" s="1"/>
  <c r="J111" i="144"/>
  <c r="J179" i="144"/>
  <c r="J145" i="144"/>
  <c r="J87" i="144"/>
  <c r="J88" i="144" s="1"/>
  <c r="J161" i="144"/>
  <c r="J195" i="144"/>
  <c r="J127" i="144"/>
  <c r="J103" i="144"/>
  <c r="J104" i="144" s="1"/>
  <c r="J196" i="144"/>
  <c r="J162" i="144"/>
  <c r="J128" i="144"/>
  <c r="H85" i="208"/>
  <c r="G27" i="209"/>
  <c r="G259" i="209" s="1"/>
  <c r="G28" i="210" s="1"/>
  <c r="G67" i="211" s="1"/>
  <c r="G267" i="211" s="1"/>
  <c r="J279" i="149"/>
  <c r="J281" i="142"/>
  <c r="J23" i="133" s="1"/>
  <c r="J190" i="142"/>
  <c r="J223" i="142"/>
  <c r="J224" i="142" s="1"/>
  <c r="J247" i="142"/>
  <c r="J257" i="142" s="1"/>
  <c r="J258" i="142" s="1"/>
  <c r="J239" i="142"/>
  <c r="J240" i="142" s="1"/>
  <c r="J263" i="142"/>
  <c r="J273" i="142" s="1"/>
  <c r="J274" i="142" s="1"/>
  <c r="J280" i="142"/>
  <c r="J23" i="131" s="1"/>
  <c r="J122" i="142"/>
  <c r="J156" i="142"/>
  <c r="K100" i="143" l="1"/>
  <c r="K115" i="147"/>
  <c r="K217" i="147" s="1"/>
  <c r="K251" i="147" s="1"/>
  <c r="K198" i="147"/>
  <c r="K164" i="147"/>
  <c r="K118" i="147"/>
  <c r="K186" i="147"/>
  <c r="J32" i="130"/>
  <c r="J294" i="150"/>
  <c r="J296" i="150" s="1"/>
  <c r="K80" i="143"/>
  <c r="K148" i="143" s="1"/>
  <c r="K186" i="162"/>
  <c r="K166" i="162"/>
  <c r="K200" i="162"/>
  <c r="K118" i="162"/>
  <c r="K81" i="143"/>
  <c r="K115" i="143" s="1"/>
  <c r="K96" i="143"/>
  <c r="K164" i="143" s="1"/>
  <c r="K169" i="147"/>
  <c r="K147" i="147"/>
  <c r="K181" i="147"/>
  <c r="J233" i="148"/>
  <c r="J267" i="148" s="1"/>
  <c r="J237" i="148"/>
  <c r="J271" i="148" s="1"/>
  <c r="K185" i="162"/>
  <c r="K113" i="162"/>
  <c r="K134" i="162"/>
  <c r="K117" i="162"/>
  <c r="K147" i="162"/>
  <c r="K168" i="162"/>
  <c r="K101" i="143"/>
  <c r="K203" i="143" s="1"/>
  <c r="J220" i="148"/>
  <c r="J254" i="148" s="1"/>
  <c r="K203" i="147"/>
  <c r="K133" i="147"/>
  <c r="K201" i="147"/>
  <c r="K94" i="162"/>
  <c r="K103" i="162" s="1"/>
  <c r="K104" i="162" s="1"/>
  <c r="K78" i="147"/>
  <c r="K112" i="147" s="1"/>
  <c r="K163" i="162"/>
  <c r="K197" i="162"/>
  <c r="K84" i="143"/>
  <c r="K118" i="143" s="1"/>
  <c r="I100" i="102"/>
  <c r="K151" i="147"/>
  <c r="K117" i="147"/>
  <c r="K132" i="147"/>
  <c r="K97" i="143"/>
  <c r="K165" i="143" s="1"/>
  <c r="K200" i="147"/>
  <c r="J219" i="148"/>
  <c r="J253" i="148" s="1"/>
  <c r="K78" i="162"/>
  <c r="K180" i="162" s="1"/>
  <c r="J218" i="148"/>
  <c r="J252" i="148" s="1"/>
  <c r="K187" i="147"/>
  <c r="K153" i="147"/>
  <c r="K119" i="147"/>
  <c r="K127" i="162"/>
  <c r="K161" i="162"/>
  <c r="K195" i="162"/>
  <c r="K148" i="147"/>
  <c r="K182" i="147"/>
  <c r="K114" i="147"/>
  <c r="I296" i="137"/>
  <c r="I371" i="137"/>
  <c r="I331" i="137"/>
  <c r="K187" i="162"/>
  <c r="K153" i="162"/>
  <c r="K119" i="162"/>
  <c r="H30" i="209"/>
  <c r="H262" i="209" s="1"/>
  <c r="H31" i="210" s="1"/>
  <c r="H70" i="211" s="1"/>
  <c r="H270" i="211" s="1"/>
  <c r="J314" i="143"/>
  <c r="J332" i="143"/>
  <c r="J333" i="143" s="1"/>
  <c r="K79" i="143"/>
  <c r="J350" i="143"/>
  <c r="K43" i="143"/>
  <c r="K77" i="143" s="1"/>
  <c r="K102" i="143"/>
  <c r="K69" i="147"/>
  <c r="K70" i="147" s="1"/>
  <c r="J367" i="147"/>
  <c r="K130" i="162"/>
  <c r="K164" i="162"/>
  <c r="K198" i="162"/>
  <c r="J329" i="151"/>
  <c r="J326" i="151"/>
  <c r="J363" i="151" s="1"/>
  <c r="K66" i="151" s="1"/>
  <c r="J325" i="151"/>
  <c r="J362" i="151" s="1"/>
  <c r="K65" i="151" s="1"/>
  <c r="J34" i="128"/>
  <c r="J84" i="128" s="1"/>
  <c r="H15" i="204" s="1"/>
  <c r="H44" i="204" s="1"/>
  <c r="H58" i="204" s="1"/>
  <c r="H99" i="204" s="1"/>
  <c r="J313" i="151"/>
  <c r="J322" i="151"/>
  <c r="J359" i="151" s="1"/>
  <c r="K62" i="151" s="1"/>
  <c r="J311" i="151"/>
  <c r="J348" i="151" s="1"/>
  <c r="K51" i="151" s="1"/>
  <c r="J308" i="151"/>
  <c r="J345" i="151" s="1"/>
  <c r="K48" i="151" s="1"/>
  <c r="J328" i="151"/>
  <c r="J365" i="151" s="1"/>
  <c r="K68" i="151" s="1"/>
  <c r="J309" i="151"/>
  <c r="J346" i="151" s="1"/>
  <c r="K49" i="151" s="1"/>
  <c r="J307" i="151"/>
  <c r="J344" i="151" s="1"/>
  <c r="K47" i="151" s="1"/>
  <c r="J321" i="151"/>
  <c r="J358" i="151" s="1"/>
  <c r="K61" i="151" s="1"/>
  <c r="J327" i="151"/>
  <c r="J364" i="151" s="1"/>
  <c r="K67" i="151" s="1"/>
  <c r="J312" i="151"/>
  <c r="J349" i="151" s="1"/>
  <c r="K52" i="151" s="1"/>
  <c r="J310" i="151"/>
  <c r="J347" i="151" s="1"/>
  <c r="K50" i="151" s="1"/>
  <c r="J324" i="151"/>
  <c r="J361" i="151" s="1"/>
  <c r="K64" i="151" s="1"/>
  <c r="J305" i="151"/>
  <c r="J342" i="151" s="1"/>
  <c r="K45" i="151" s="1"/>
  <c r="J323" i="151"/>
  <c r="J360" i="151" s="1"/>
  <c r="K63" i="151" s="1"/>
  <c r="K97" i="151" s="1"/>
  <c r="J303" i="151"/>
  <c r="J340" i="151" s="1"/>
  <c r="J304" i="151"/>
  <c r="J341" i="151" s="1"/>
  <c r="K44" i="151" s="1"/>
  <c r="J306" i="151"/>
  <c r="J343" i="151" s="1"/>
  <c r="K46" i="151" s="1"/>
  <c r="J320" i="151"/>
  <c r="J357" i="151" s="1"/>
  <c r="K60" i="151" s="1"/>
  <c r="J319" i="151"/>
  <c r="J356" i="151" s="1"/>
  <c r="J331" i="151"/>
  <c r="K149" i="162"/>
  <c r="K115" i="162"/>
  <c r="K183" i="162"/>
  <c r="K179" i="147"/>
  <c r="K145" i="147"/>
  <c r="K111" i="147"/>
  <c r="K53" i="162"/>
  <c r="J368" i="162"/>
  <c r="J370" i="162" s="1"/>
  <c r="J351" i="162"/>
  <c r="H24" i="206"/>
  <c r="I83" i="208" s="1"/>
  <c r="H107" i="195"/>
  <c r="H112" i="195" s="1"/>
  <c r="I328" i="138"/>
  <c r="I365" i="138" s="1"/>
  <c r="J68" i="138" s="1"/>
  <c r="I305" i="138"/>
  <c r="I342" i="138" s="1"/>
  <c r="J45" i="138" s="1"/>
  <c r="I312" i="138"/>
  <c r="I349" i="138" s="1"/>
  <c r="J52" i="138" s="1"/>
  <c r="I322" i="138"/>
  <c r="I359" i="138" s="1"/>
  <c r="J62" i="138" s="1"/>
  <c r="I321" i="138"/>
  <c r="I358" i="138" s="1"/>
  <c r="J61" i="138" s="1"/>
  <c r="I309" i="138"/>
  <c r="I346" i="138" s="1"/>
  <c r="J49" i="138" s="1"/>
  <c r="I326" i="138"/>
  <c r="I363" i="138" s="1"/>
  <c r="J66" i="138" s="1"/>
  <c r="I324" i="138"/>
  <c r="I361" i="138" s="1"/>
  <c r="J64" i="138" s="1"/>
  <c r="I327" i="138"/>
  <c r="I364" i="138" s="1"/>
  <c r="J67" i="138" s="1"/>
  <c r="I308" i="138"/>
  <c r="I345" i="138" s="1"/>
  <c r="J48" i="138" s="1"/>
  <c r="I311" i="138"/>
  <c r="I348" i="138" s="1"/>
  <c r="J51" i="138" s="1"/>
  <c r="I310" i="138"/>
  <c r="I347" i="138" s="1"/>
  <c r="J50" i="138" s="1"/>
  <c r="I325" i="138"/>
  <c r="I362" i="138" s="1"/>
  <c r="J65" i="138" s="1"/>
  <c r="I320" i="138"/>
  <c r="I357" i="138" s="1"/>
  <c r="J60" i="138" s="1"/>
  <c r="I323" i="138"/>
  <c r="I360" i="138" s="1"/>
  <c r="J63" i="138" s="1"/>
  <c r="I304" i="138"/>
  <c r="I341" i="138" s="1"/>
  <c r="J44" i="138" s="1"/>
  <c r="I307" i="138"/>
  <c r="I344" i="138" s="1"/>
  <c r="J47" i="138" s="1"/>
  <c r="I306" i="138"/>
  <c r="I343" i="138" s="1"/>
  <c r="J46" i="138" s="1"/>
  <c r="J80" i="138" s="1"/>
  <c r="I20" i="128"/>
  <c r="I70" i="128" s="1"/>
  <c r="G15" i="191" s="1"/>
  <c r="G44" i="191" s="1"/>
  <c r="G58" i="191" s="1"/>
  <c r="G99" i="191" s="1"/>
  <c r="I319" i="138"/>
  <c r="I303" i="138"/>
  <c r="K187" i="143"/>
  <c r="K119" i="143"/>
  <c r="K153" i="143"/>
  <c r="K98" i="143"/>
  <c r="K168" i="143"/>
  <c r="K202" i="143"/>
  <c r="K134" i="143"/>
  <c r="K99" i="143"/>
  <c r="K167" i="162"/>
  <c r="K133" i="162"/>
  <c r="K201" i="162"/>
  <c r="K150" i="147"/>
  <c r="K116" i="147"/>
  <c r="K184" i="147"/>
  <c r="K195" i="147"/>
  <c r="K161" i="147"/>
  <c r="K127" i="147"/>
  <c r="I296" i="139"/>
  <c r="I371" i="139"/>
  <c r="I331" i="139"/>
  <c r="J235" i="148"/>
  <c r="J269" i="148" s="1"/>
  <c r="J28" i="128"/>
  <c r="J78" i="128" s="1"/>
  <c r="H15" i="199" s="1"/>
  <c r="H44" i="199" s="1"/>
  <c r="H58" i="199" s="1"/>
  <c r="H99" i="199" s="1"/>
  <c r="J312" i="146"/>
  <c r="J349" i="146" s="1"/>
  <c r="K52" i="146" s="1"/>
  <c r="J326" i="146"/>
  <c r="J363" i="146" s="1"/>
  <c r="K66" i="146" s="1"/>
  <c r="J303" i="146"/>
  <c r="J340" i="146" s="1"/>
  <c r="J310" i="146"/>
  <c r="J347" i="146" s="1"/>
  <c r="K50" i="146" s="1"/>
  <c r="J320" i="146"/>
  <c r="J357" i="146" s="1"/>
  <c r="K60" i="146" s="1"/>
  <c r="J307" i="146"/>
  <c r="J344" i="146" s="1"/>
  <c r="K47" i="146" s="1"/>
  <c r="J324" i="146"/>
  <c r="J361" i="146" s="1"/>
  <c r="K64" i="146" s="1"/>
  <c r="J327" i="146"/>
  <c r="J364" i="146" s="1"/>
  <c r="K67" i="146" s="1"/>
  <c r="J308" i="146"/>
  <c r="J345" i="146" s="1"/>
  <c r="K48" i="146" s="1"/>
  <c r="J322" i="146"/>
  <c r="J359" i="146" s="1"/>
  <c r="K62" i="146" s="1"/>
  <c r="J329" i="146"/>
  <c r="J306" i="146"/>
  <c r="J343" i="146" s="1"/>
  <c r="K46" i="146" s="1"/>
  <c r="J313" i="146"/>
  <c r="J319" i="146"/>
  <c r="J356" i="146" s="1"/>
  <c r="J321" i="146"/>
  <c r="J358" i="146" s="1"/>
  <c r="K61" i="146" s="1"/>
  <c r="J323" i="146"/>
  <c r="J360" i="146" s="1"/>
  <c r="K63" i="146" s="1"/>
  <c r="J304" i="146"/>
  <c r="J341" i="146" s="1"/>
  <c r="K44" i="146" s="1"/>
  <c r="J311" i="146"/>
  <c r="J348" i="146" s="1"/>
  <c r="K51" i="146" s="1"/>
  <c r="J325" i="146"/>
  <c r="J362" i="146" s="1"/>
  <c r="K65" i="146" s="1"/>
  <c r="J328" i="146"/>
  <c r="J365" i="146" s="1"/>
  <c r="K68" i="146" s="1"/>
  <c r="J309" i="146"/>
  <c r="J346" i="146" s="1"/>
  <c r="K49" i="146" s="1"/>
  <c r="K83" i="146" s="1"/>
  <c r="J331" i="146"/>
  <c r="J305" i="146"/>
  <c r="J342" i="146" s="1"/>
  <c r="K45" i="146" s="1"/>
  <c r="K188" i="162"/>
  <c r="K154" i="162"/>
  <c r="K120" i="162"/>
  <c r="J368" i="147"/>
  <c r="J370" i="147" s="1"/>
  <c r="K53" i="147"/>
  <c r="J351" i="147"/>
  <c r="K168" i="147"/>
  <c r="K202" i="147"/>
  <c r="K134" i="147"/>
  <c r="K145" i="162"/>
  <c r="K111" i="162"/>
  <c r="K179" i="162"/>
  <c r="H238" i="211"/>
  <c r="P71" i="218"/>
  <c r="I296" i="135"/>
  <c r="I371" i="135"/>
  <c r="I331" i="135"/>
  <c r="K82" i="143"/>
  <c r="H104" i="196"/>
  <c r="H106" i="196"/>
  <c r="H150" i="196" s="1"/>
  <c r="H105" i="196"/>
  <c r="K95" i="143"/>
  <c r="K59" i="143"/>
  <c r="K93" i="143" s="1"/>
  <c r="J366" i="143"/>
  <c r="J330" i="143"/>
  <c r="K116" i="162"/>
  <c r="K150" i="162"/>
  <c r="K184" i="162"/>
  <c r="K136" i="162"/>
  <c r="K204" i="162"/>
  <c r="K170" i="162"/>
  <c r="K131" i="147"/>
  <c r="K165" i="147"/>
  <c r="K199" i="147"/>
  <c r="K188" i="147"/>
  <c r="K120" i="147"/>
  <c r="K154" i="147"/>
  <c r="I371" i="134"/>
  <c r="I296" i="134"/>
  <c r="I331" i="134"/>
  <c r="K233" i="162"/>
  <c r="K267" i="162" s="1"/>
  <c r="K129" i="147"/>
  <c r="K163" i="147"/>
  <c r="K197" i="147"/>
  <c r="K69" i="162"/>
  <c r="K70" i="162" s="1"/>
  <c r="J367" i="162"/>
  <c r="K203" i="162"/>
  <c r="K135" i="162"/>
  <c r="K169" i="162"/>
  <c r="K182" i="162"/>
  <c r="K148" i="162"/>
  <c r="K114" i="162"/>
  <c r="H29" i="206"/>
  <c r="J30" i="102" s="1"/>
  <c r="H107" i="200"/>
  <c r="H112" i="200" s="1"/>
  <c r="K86" i="143"/>
  <c r="K83" i="143"/>
  <c r="I371" i="136"/>
  <c r="I331" i="136"/>
  <c r="I296" i="136"/>
  <c r="K170" i="147"/>
  <c r="K204" i="147"/>
  <c r="K136" i="147"/>
  <c r="K94" i="147"/>
  <c r="I279" i="86"/>
  <c r="J54" i="141"/>
  <c r="J282" i="145"/>
  <c r="J27" i="132" s="1"/>
  <c r="J231" i="148"/>
  <c r="J265" i="148" s="1"/>
  <c r="J281" i="145"/>
  <c r="J27" i="133" s="1"/>
  <c r="J221" i="148"/>
  <c r="J255" i="148" s="1"/>
  <c r="J190" i="145"/>
  <c r="J122" i="145"/>
  <c r="J222" i="148"/>
  <c r="J256" i="148" s="1"/>
  <c r="J234" i="148"/>
  <c r="J268" i="148" s="1"/>
  <c r="J280" i="145"/>
  <c r="J27" i="131" s="1"/>
  <c r="I367" i="148"/>
  <c r="J53" i="148"/>
  <c r="J290" i="148" s="1"/>
  <c r="I368" i="148"/>
  <c r="I370" i="148" s="1"/>
  <c r="J93" i="148"/>
  <c r="J94" i="148"/>
  <c r="I104" i="102"/>
  <c r="I50" i="95"/>
  <c r="I75" i="95" s="1"/>
  <c r="H89" i="208"/>
  <c r="J215" i="148"/>
  <c r="J249" i="148" s="1"/>
  <c r="J223" i="145"/>
  <c r="J224" i="145" s="1"/>
  <c r="J247" i="145"/>
  <c r="J257" i="145" s="1"/>
  <c r="J258" i="145" s="1"/>
  <c r="I351" i="148"/>
  <c r="O77" i="218"/>
  <c r="G244" i="211"/>
  <c r="J239" i="145"/>
  <c r="J240" i="145" s="1"/>
  <c r="J263" i="145"/>
  <c r="J273" i="145" s="1"/>
  <c r="J274" i="145" s="1"/>
  <c r="J238" i="148"/>
  <c r="J272" i="148" s="1"/>
  <c r="J216" i="148"/>
  <c r="J250" i="148" s="1"/>
  <c r="J77" i="148"/>
  <c r="J78" i="148"/>
  <c r="J217" i="148"/>
  <c r="J251" i="148" s="1"/>
  <c r="J70" i="148"/>
  <c r="G113" i="201"/>
  <c r="G114" i="201"/>
  <c r="G116" i="201" s="1"/>
  <c r="J156" i="145"/>
  <c r="I96" i="102"/>
  <c r="J230" i="144"/>
  <c r="J264" i="144" s="1"/>
  <c r="J214" i="144"/>
  <c r="J248" i="144" s="1"/>
  <c r="J87" i="141"/>
  <c r="J88" i="141" s="1"/>
  <c r="J180" i="141"/>
  <c r="J146" i="141"/>
  <c r="J112" i="141"/>
  <c r="J127" i="141"/>
  <c r="J161" i="141"/>
  <c r="J195" i="141"/>
  <c r="G115" i="193"/>
  <c r="G117" i="193" s="1"/>
  <c r="G119" i="193" s="1"/>
  <c r="G118" i="193"/>
  <c r="J103" i="141"/>
  <c r="J104" i="141" s="1"/>
  <c r="J196" i="141"/>
  <c r="J128" i="141"/>
  <c r="J162" i="141"/>
  <c r="J145" i="141"/>
  <c r="J111" i="141"/>
  <c r="J179" i="141"/>
  <c r="J205" i="144"/>
  <c r="J206" i="144" s="1"/>
  <c r="J229" i="144"/>
  <c r="G240" i="211"/>
  <c r="O73" i="218"/>
  <c r="J137" i="144"/>
  <c r="J138" i="144" s="1"/>
  <c r="J155" i="144"/>
  <c r="J156" i="144" s="1"/>
  <c r="G118" i="197"/>
  <c r="G115" i="197"/>
  <c r="G117" i="197" s="1"/>
  <c r="G119" i="197" s="1"/>
  <c r="J213" i="144"/>
  <c r="J121" i="144"/>
  <c r="J171" i="144"/>
  <c r="J172" i="144" s="1"/>
  <c r="J189" i="144"/>
  <c r="J190" i="144" s="1"/>
  <c r="J283" i="149"/>
  <c r="J294" i="149"/>
  <c r="J31" i="130"/>
  <c r="J279" i="142"/>
  <c r="J23" i="130" s="1"/>
  <c r="K80" i="151" l="1"/>
  <c r="K182" i="151" s="1"/>
  <c r="K102" i="146"/>
  <c r="K99" i="146"/>
  <c r="K167" i="146" s="1"/>
  <c r="K232" i="147"/>
  <c r="K266" i="147" s="1"/>
  <c r="K220" i="147"/>
  <c r="K254" i="147" s="1"/>
  <c r="J371" i="150"/>
  <c r="K114" i="143"/>
  <c r="K130" i="143"/>
  <c r="K182" i="143"/>
  <c r="K234" i="162"/>
  <c r="K268" i="162" s="1"/>
  <c r="K237" i="147"/>
  <c r="K271" i="147" s="1"/>
  <c r="K183" i="143"/>
  <c r="K215" i="147"/>
  <c r="K249" i="147" s="1"/>
  <c r="K220" i="162"/>
  <c r="K254" i="162" s="1"/>
  <c r="K149" i="143"/>
  <c r="K198" i="143"/>
  <c r="K236" i="162"/>
  <c r="K270" i="162" s="1"/>
  <c r="K219" i="162"/>
  <c r="K253" i="162" s="1"/>
  <c r="K128" i="162"/>
  <c r="K137" i="162" s="1"/>
  <c r="K138" i="162" s="1"/>
  <c r="K152" i="143"/>
  <c r="K215" i="162"/>
  <c r="K249" i="162" s="1"/>
  <c r="K87" i="147"/>
  <c r="K88" i="147" s="1"/>
  <c r="K169" i="143"/>
  <c r="K135" i="143"/>
  <c r="K231" i="162"/>
  <c r="K265" i="162" s="1"/>
  <c r="K235" i="147"/>
  <c r="K269" i="147" s="1"/>
  <c r="K196" i="162"/>
  <c r="K205" i="162" s="1"/>
  <c r="K206" i="162" s="1"/>
  <c r="K186" i="143"/>
  <c r="J97" i="138"/>
  <c r="J199" i="138" s="1"/>
  <c r="K162" i="162"/>
  <c r="K85" i="146"/>
  <c r="K153" i="146" s="1"/>
  <c r="J99" i="138"/>
  <c r="J201" i="138" s="1"/>
  <c r="K180" i="147"/>
  <c r="K189" i="147" s="1"/>
  <c r="K190" i="147" s="1"/>
  <c r="K146" i="147"/>
  <c r="K155" i="147" s="1"/>
  <c r="K219" i="147"/>
  <c r="K253" i="147" s="1"/>
  <c r="K234" i="147"/>
  <c r="K268" i="147" s="1"/>
  <c r="K131" i="143"/>
  <c r="K199" i="143"/>
  <c r="K79" i="146"/>
  <c r="K181" i="146" s="1"/>
  <c r="K95" i="146"/>
  <c r="K197" i="146" s="1"/>
  <c r="K87" i="162"/>
  <c r="K88" i="162" s="1"/>
  <c r="K112" i="162"/>
  <c r="K121" i="162" s="1"/>
  <c r="K101" i="151"/>
  <c r="K169" i="151" s="1"/>
  <c r="K78" i="143"/>
  <c r="K180" i="143" s="1"/>
  <c r="K146" i="162"/>
  <c r="K155" i="162" s="1"/>
  <c r="K98" i="151"/>
  <c r="K132" i="151" s="1"/>
  <c r="J25" i="102"/>
  <c r="J98" i="102" s="1"/>
  <c r="K84" i="151"/>
  <c r="K186" i="151" s="1"/>
  <c r="K82" i="146"/>
  <c r="K116" i="146" s="1"/>
  <c r="K97" i="146"/>
  <c r="K131" i="146" s="1"/>
  <c r="K101" i="146"/>
  <c r="K135" i="146" s="1"/>
  <c r="K218" i="147"/>
  <c r="K252" i="147" s="1"/>
  <c r="J85" i="138"/>
  <c r="J187" i="138" s="1"/>
  <c r="J84" i="138"/>
  <c r="J118" i="138" s="1"/>
  <c r="K216" i="162"/>
  <c r="K250" i="162" s="1"/>
  <c r="K238" i="147"/>
  <c r="K272" i="147" s="1"/>
  <c r="K238" i="162"/>
  <c r="K272" i="162" s="1"/>
  <c r="K213" i="147"/>
  <c r="K247" i="147" s="1"/>
  <c r="K216" i="147"/>
  <c r="K250" i="147" s="1"/>
  <c r="K213" i="162"/>
  <c r="K247" i="162" s="1"/>
  <c r="K222" i="162"/>
  <c r="K256" i="162" s="1"/>
  <c r="K221" i="143"/>
  <c r="K255" i="143" s="1"/>
  <c r="J81" i="138"/>
  <c r="J183" i="138" s="1"/>
  <c r="K218" i="162"/>
  <c r="K252" i="162" s="1"/>
  <c r="K231" i="147"/>
  <c r="K265" i="147" s="1"/>
  <c r="K81" i="151"/>
  <c r="K115" i="151" s="1"/>
  <c r="K83" i="151"/>
  <c r="K185" i="151" s="1"/>
  <c r="I294" i="86"/>
  <c r="I15" i="130"/>
  <c r="I283" i="86"/>
  <c r="K117" i="143"/>
  <c r="K151" i="143"/>
  <c r="K185" i="143"/>
  <c r="H113" i="200"/>
  <c r="H114" i="200"/>
  <c r="H116" i="200" s="1"/>
  <c r="K222" i="147"/>
  <c r="K256" i="147" s="1"/>
  <c r="K189" i="162"/>
  <c r="K170" i="146"/>
  <c r="K204" i="146"/>
  <c r="K136" i="146"/>
  <c r="K80" i="146"/>
  <c r="K84" i="146"/>
  <c r="H105" i="199"/>
  <c r="H106" i="199"/>
  <c r="H150" i="199" s="1"/>
  <c r="H104" i="199"/>
  <c r="I327" i="139"/>
  <c r="I364" i="139" s="1"/>
  <c r="J67" i="139" s="1"/>
  <c r="I308" i="139"/>
  <c r="I345" i="139" s="1"/>
  <c r="J48" i="139" s="1"/>
  <c r="I311" i="139"/>
  <c r="I348" i="139" s="1"/>
  <c r="J51" i="139" s="1"/>
  <c r="I321" i="139"/>
  <c r="I358" i="139" s="1"/>
  <c r="J61" i="139" s="1"/>
  <c r="I324" i="139"/>
  <c r="I361" i="139" s="1"/>
  <c r="J64" i="139" s="1"/>
  <c r="I312" i="139"/>
  <c r="I349" i="139" s="1"/>
  <c r="J52" i="139" s="1"/>
  <c r="I305" i="139"/>
  <c r="I342" i="139" s="1"/>
  <c r="J45" i="139" s="1"/>
  <c r="I323" i="139"/>
  <c r="I360" i="139" s="1"/>
  <c r="J63" i="139" s="1"/>
  <c r="I304" i="139"/>
  <c r="I341" i="139" s="1"/>
  <c r="J44" i="139" s="1"/>
  <c r="I307" i="139"/>
  <c r="I344" i="139" s="1"/>
  <c r="J47" i="139" s="1"/>
  <c r="I310" i="139"/>
  <c r="I347" i="139" s="1"/>
  <c r="J50" i="139" s="1"/>
  <c r="I320" i="139"/>
  <c r="I357" i="139" s="1"/>
  <c r="J60" i="139" s="1"/>
  <c r="I322" i="139"/>
  <c r="I359" i="139" s="1"/>
  <c r="J62" i="139" s="1"/>
  <c r="I319" i="139"/>
  <c r="I326" i="139"/>
  <c r="I363" i="139" s="1"/>
  <c r="J66" i="139" s="1"/>
  <c r="I303" i="139"/>
  <c r="I306" i="139"/>
  <c r="I343" i="139" s="1"/>
  <c r="J46" i="139" s="1"/>
  <c r="I309" i="139"/>
  <c r="I346" i="139" s="1"/>
  <c r="J49" i="139" s="1"/>
  <c r="I21" i="128"/>
  <c r="I71" i="128" s="1"/>
  <c r="G15" i="192" s="1"/>
  <c r="G44" i="192" s="1"/>
  <c r="G58" i="192" s="1"/>
  <c r="G99" i="192" s="1"/>
  <c r="I325" i="139"/>
  <c r="I362" i="139" s="1"/>
  <c r="J65" i="139" s="1"/>
  <c r="I328" i="139"/>
  <c r="I365" i="139" s="1"/>
  <c r="J68" i="139" s="1"/>
  <c r="J102" i="139" s="1"/>
  <c r="K201" i="143"/>
  <c r="K133" i="143"/>
  <c r="K167" i="143"/>
  <c r="K200" i="143"/>
  <c r="K132" i="143"/>
  <c r="K166" i="143"/>
  <c r="J148" i="138"/>
  <c r="J114" i="138"/>
  <c r="J182" i="138"/>
  <c r="J82" i="138"/>
  <c r="J83" i="138"/>
  <c r="J79" i="138"/>
  <c r="K217" i="162"/>
  <c r="K251" i="162" s="1"/>
  <c r="K199" i="151"/>
  <c r="K131" i="151"/>
  <c r="K165" i="151"/>
  <c r="K86" i="151"/>
  <c r="K96" i="151"/>
  <c r="K100" i="151"/>
  <c r="K179" i="143"/>
  <c r="K111" i="143"/>
  <c r="K145" i="143"/>
  <c r="K221" i="162"/>
  <c r="K255" i="162" s="1"/>
  <c r="K162" i="147"/>
  <c r="K171" i="147" s="1"/>
  <c r="K172" i="147" s="1"/>
  <c r="K128" i="147"/>
  <c r="K137" i="147" s="1"/>
  <c r="K138" i="147" s="1"/>
  <c r="K196" i="147"/>
  <c r="I306" i="136"/>
  <c r="I343" i="136" s="1"/>
  <c r="J46" i="136" s="1"/>
  <c r="I325" i="136"/>
  <c r="I362" i="136" s="1"/>
  <c r="J65" i="136" s="1"/>
  <c r="I311" i="136"/>
  <c r="I348" i="136" s="1"/>
  <c r="J51" i="136" s="1"/>
  <c r="I308" i="136"/>
  <c r="I345" i="136" s="1"/>
  <c r="J48" i="136" s="1"/>
  <c r="I320" i="136"/>
  <c r="I357" i="136" s="1"/>
  <c r="J60" i="136" s="1"/>
  <c r="I309" i="136"/>
  <c r="I346" i="136" s="1"/>
  <c r="J49" i="136" s="1"/>
  <c r="I328" i="136"/>
  <c r="I365" i="136" s="1"/>
  <c r="J68" i="136" s="1"/>
  <c r="I321" i="136"/>
  <c r="I358" i="136" s="1"/>
  <c r="J61" i="136" s="1"/>
  <c r="I18" i="128"/>
  <c r="I68" i="128" s="1"/>
  <c r="G15" i="189" s="1"/>
  <c r="G44" i="189" s="1"/>
  <c r="G58" i="189" s="1"/>
  <c r="G99" i="189" s="1"/>
  <c r="I323" i="136"/>
  <c r="I360" i="136" s="1"/>
  <c r="J63" i="136" s="1"/>
  <c r="I326" i="136"/>
  <c r="I363" i="136" s="1"/>
  <c r="J66" i="136" s="1"/>
  <c r="I319" i="136"/>
  <c r="I305" i="136"/>
  <c r="I342" i="136" s="1"/>
  <c r="J45" i="136" s="1"/>
  <c r="I324" i="136"/>
  <c r="I361" i="136" s="1"/>
  <c r="J64" i="136" s="1"/>
  <c r="I307" i="136"/>
  <c r="I344" i="136" s="1"/>
  <c r="J47" i="136" s="1"/>
  <c r="I304" i="136"/>
  <c r="I341" i="136" s="1"/>
  <c r="J44" i="136" s="1"/>
  <c r="I303" i="136"/>
  <c r="I322" i="136"/>
  <c r="I359" i="136" s="1"/>
  <c r="J62" i="136" s="1"/>
  <c r="I312" i="136"/>
  <c r="I349" i="136" s="1"/>
  <c r="J52" i="136" s="1"/>
  <c r="J86" i="136" s="1"/>
  <c r="I327" i="136"/>
  <c r="I364" i="136" s="1"/>
  <c r="J67" i="136" s="1"/>
  <c r="I310" i="136"/>
  <c r="I347" i="136" s="1"/>
  <c r="J50" i="136" s="1"/>
  <c r="J103" i="102"/>
  <c r="J49" i="95"/>
  <c r="J74" i="95" s="1"/>
  <c r="K237" i="162"/>
  <c r="K271" i="162" s="1"/>
  <c r="K121" i="147"/>
  <c r="I320" i="134"/>
  <c r="I357" i="134" s="1"/>
  <c r="J60" i="134" s="1"/>
  <c r="I323" i="134"/>
  <c r="I360" i="134" s="1"/>
  <c r="J63" i="134" s="1"/>
  <c r="I304" i="134"/>
  <c r="I341" i="134" s="1"/>
  <c r="J44" i="134" s="1"/>
  <c r="I307" i="134"/>
  <c r="I344" i="134" s="1"/>
  <c r="J47" i="134" s="1"/>
  <c r="I310" i="134"/>
  <c r="I347" i="134" s="1"/>
  <c r="J50" i="134" s="1"/>
  <c r="I327" i="134"/>
  <c r="I364" i="134" s="1"/>
  <c r="J67" i="134" s="1"/>
  <c r="I321" i="134"/>
  <c r="I358" i="134" s="1"/>
  <c r="J61" i="134" s="1"/>
  <c r="I16" i="128"/>
  <c r="I66" i="128" s="1"/>
  <c r="G15" i="187" s="1"/>
  <c r="G44" i="187" s="1"/>
  <c r="G58" i="187" s="1"/>
  <c r="G99" i="187" s="1"/>
  <c r="I309" i="134"/>
  <c r="I346" i="134" s="1"/>
  <c r="J49" i="134" s="1"/>
  <c r="I319" i="134"/>
  <c r="I326" i="134"/>
  <c r="I363" i="134" s="1"/>
  <c r="J66" i="134" s="1"/>
  <c r="I303" i="134"/>
  <c r="I306" i="134"/>
  <c r="I343" i="134" s="1"/>
  <c r="J46" i="134" s="1"/>
  <c r="I324" i="134"/>
  <c r="I361" i="134" s="1"/>
  <c r="J64" i="134" s="1"/>
  <c r="J98" i="134" s="1"/>
  <c r="I311" i="134"/>
  <c r="I348" i="134" s="1"/>
  <c r="J51" i="134" s="1"/>
  <c r="I328" i="134"/>
  <c r="I365" i="134" s="1"/>
  <c r="J68" i="134" s="1"/>
  <c r="I305" i="134"/>
  <c r="I342" i="134" s="1"/>
  <c r="J45" i="134" s="1"/>
  <c r="I312" i="134"/>
  <c r="I349" i="134" s="1"/>
  <c r="J52" i="134" s="1"/>
  <c r="I322" i="134"/>
  <c r="I359" i="134" s="1"/>
  <c r="J62" i="134" s="1"/>
  <c r="J96" i="134" s="1"/>
  <c r="I325" i="134"/>
  <c r="I362" i="134" s="1"/>
  <c r="J65" i="134" s="1"/>
  <c r="I308" i="134"/>
  <c r="I345" i="134" s="1"/>
  <c r="J48" i="134" s="1"/>
  <c r="K69" i="143"/>
  <c r="K70" i="143" s="1"/>
  <c r="J367" i="143"/>
  <c r="H107" i="196"/>
  <c r="H148" i="196"/>
  <c r="H141" i="196"/>
  <c r="H153" i="196" s="1"/>
  <c r="I323" i="135"/>
  <c r="I360" i="135" s="1"/>
  <c r="J63" i="135" s="1"/>
  <c r="I304" i="135"/>
  <c r="I341" i="135" s="1"/>
  <c r="J44" i="135" s="1"/>
  <c r="I307" i="135"/>
  <c r="I344" i="135" s="1"/>
  <c r="J47" i="135" s="1"/>
  <c r="I310" i="135"/>
  <c r="I347" i="135" s="1"/>
  <c r="J50" i="135" s="1"/>
  <c r="I324" i="135"/>
  <c r="I361" i="135" s="1"/>
  <c r="J64" i="135" s="1"/>
  <c r="J98" i="135" s="1"/>
  <c r="I311" i="135"/>
  <c r="I348" i="135" s="1"/>
  <c r="J51" i="135" s="1"/>
  <c r="I305" i="135"/>
  <c r="I342" i="135" s="1"/>
  <c r="J45" i="135" s="1"/>
  <c r="I319" i="135"/>
  <c r="I326" i="135"/>
  <c r="I363" i="135" s="1"/>
  <c r="J66" i="135" s="1"/>
  <c r="I303" i="135"/>
  <c r="I306" i="135"/>
  <c r="I343" i="135" s="1"/>
  <c r="J46" i="135" s="1"/>
  <c r="J80" i="135" s="1"/>
  <c r="I320" i="135"/>
  <c r="I357" i="135" s="1"/>
  <c r="J60" i="135" s="1"/>
  <c r="I308" i="135"/>
  <c r="I345" i="135" s="1"/>
  <c r="J48" i="135" s="1"/>
  <c r="I17" i="128"/>
  <c r="I67" i="128" s="1"/>
  <c r="G15" i="188" s="1"/>
  <c r="G44" i="188" s="1"/>
  <c r="G58" i="188" s="1"/>
  <c r="G99" i="188" s="1"/>
  <c r="I312" i="135"/>
  <c r="I349" i="135" s="1"/>
  <c r="J52" i="135" s="1"/>
  <c r="I322" i="135"/>
  <c r="I359" i="135" s="1"/>
  <c r="J62" i="135" s="1"/>
  <c r="I325" i="135"/>
  <c r="I362" i="135" s="1"/>
  <c r="J65" i="135" s="1"/>
  <c r="J99" i="135" s="1"/>
  <c r="I328" i="135"/>
  <c r="I365" i="135" s="1"/>
  <c r="J68" i="135" s="1"/>
  <c r="I309" i="135"/>
  <c r="I346" i="135" s="1"/>
  <c r="J49" i="135" s="1"/>
  <c r="I327" i="135"/>
  <c r="I364" i="135" s="1"/>
  <c r="J67" i="135" s="1"/>
  <c r="I321" i="135"/>
  <c r="I358" i="135" s="1"/>
  <c r="J61" i="135" s="1"/>
  <c r="K290" i="147"/>
  <c r="K54" i="147"/>
  <c r="K201" i="146"/>
  <c r="J330" i="146"/>
  <c r="K98" i="146"/>
  <c r="J350" i="146"/>
  <c r="K43" i="146"/>
  <c r="K77" i="146" s="1"/>
  <c r="K229" i="147"/>
  <c r="K235" i="162"/>
  <c r="K269" i="162" s="1"/>
  <c r="I313" i="138"/>
  <c r="I340" i="138"/>
  <c r="J101" i="138"/>
  <c r="J95" i="138"/>
  <c r="J102" i="138"/>
  <c r="K79" i="151"/>
  <c r="K102" i="151"/>
  <c r="J314" i="151"/>
  <c r="J332" i="151"/>
  <c r="J333" i="151" s="1"/>
  <c r="J330" i="151"/>
  <c r="J351" i="143"/>
  <c r="K53" i="143"/>
  <c r="J368" i="143"/>
  <c r="J370" i="143" s="1"/>
  <c r="I310" i="137"/>
  <c r="I347" i="137" s="1"/>
  <c r="J50" i="137" s="1"/>
  <c r="I320" i="137"/>
  <c r="I357" i="137" s="1"/>
  <c r="J60" i="137" s="1"/>
  <c r="I323" i="137"/>
  <c r="I360" i="137" s="1"/>
  <c r="J63" i="137" s="1"/>
  <c r="I304" i="137"/>
  <c r="I341" i="137" s="1"/>
  <c r="J44" i="137" s="1"/>
  <c r="I322" i="137"/>
  <c r="I359" i="137" s="1"/>
  <c r="J62" i="137" s="1"/>
  <c r="I306" i="137"/>
  <c r="I343" i="137" s="1"/>
  <c r="J46" i="137" s="1"/>
  <c r="I309" i="137"/>
  <c r="I346" i="137" s="1"/>
  <c r="J49" i="137" s="1"/>
  <c r="I319" i="137"/>
  <c r="I326" i="137"/>
  <c r="I363" i="137" s="1"/>
  <c r="J66" i="137" s="1"/>
  <c r="I308" i="137"/>
  <c r="I345" i="137" s="1"/>
  <c r="J48" i="137" s="1"/>
  <c r="I19" i="128"/>
  <c r="I69" i="128" s="1"/>
  <c r="G15" i="190" s="1"/>
  <c r="G44" i="190" s="1"/>
  <c r="G58" i="190" s="1"/>
  <c r="G99" i="190" s="1"/>
  <c r="I311" i="137"/>
  <c r="I348" i="137" s="1"/>
  <c r="J51" i="137" s="1"/>
  <c r="I324" i="137"/>
  <c r="I361" i="137" s="1"/>
  <c r="J64" i="137" s="1"/>
  <c r="I325" i="137"/>
  <c r="I362" i="137" s="1"/>
  <c r="J65" i="137" s="1"/>
  <c r="I328" i="137"/>
  <c r="I365" i="137" s="1"/>
  <c r="J68" i="137" s="1"/>
  <c r="I305" i="137"/>
  <c r="I342" i="137" s="1"/>
  <c r="J45" i="137" s="1"/>
  <c r="J79" i="137" s="1"/>
  <c r="I312" i="137"/>
  <c r="I349" i="137" s="1"/>
  <c r="J52" i="137" s="1"/>
  <c r="I307" i="137"/>
  <c r="I344" i="137" s="1"/>
  <c r="J47" i="137" s="1"/>
  <c r="I321" i="137"/>
  <c r="I358" i="137" s="1"/>
  <c r="J61" i="137" s="1"/>
  <c r="I327" i="137"/>
  <c r="I364" i="137" s="1"/>
  <c r="J67" i="137" s="1"/>
  <c r="I303" i="137"/>
  <c r="K154" i="143"/>
  <c r="K188" i="143"/>
  <c r="K120" i="143"/>
  <c r="K233" i="147"/>
  <c r="K267" i="147" s="1"/>
  <c r="K161" i="143"/>
  <c r="K195" i="143"/>
  <c r="K127" i="143"/>
  <c r="K184" i="143"/>
  <c r="K116" i="143"/>
  <c r="K150" i="143"/>
  <c r="K236" i="147"/>
  <c r="K270" i="147" s="1"/>
  <c r="K59" i="146"/>
  <c r="K93" i="146" s="1"/>
  <c r="J366" i="146"/>
  <c r="K96" i="146"/>
  <c r="K81" i="146"/>
  <c r="K100" i="146"/>
  <c r="K103" i="147"/>
  <c r="K104" i="147" s="1"/>
  <c r="K236" i="143"/>
  <c r="K270" i="143" s="1"/>
  <c r="I356" i="138"/>
  <c r="I329" i="138"/>
  <c r="I330" i="138" s="1"/>
  <c r="J98" i="138"/>
  <c r="J96" i="138"/>
  <c r="H113" i="195"/>
  <c r="H114" i="195"/>
  <c r="H116" i="195" s="1"/>
  <c r="K54" i="162"/>
  <c r="K290" i="162"/>
  <c r="K95" i="151"/>
  <c r="K82" i="151"/>
  <c r="H104" i="204"/>
  <c r="H105" i="204"/>
  <c r="H33" i="205" s="1"/>
  <c r="H106" i="204"/>
  <c r="H33" i="207" s="1"/>
  <c r="H34" i="209" s="1"/>
  <c r="H266" i="209" s="1"/>
  <c r="H35" i="210" s="1"/>
  <c r="H74" i="211" s="1"/>
  <c r="H274" i="211" s="1"/>
  <c r="K232" i="162"/>
  <c r="K266" i="162" s="1"/>
  <c r="K113" i="143"/>
  <c r="K181" i="143"/>
  <c r="K147" i="143"/>
  <c r="K94" i="143"/>
  <c r="K103" i="143" s="1"/>
  <c r="K104" i="143" s="1"/>
  <c r="I88" i="208"/>
  <c r="K221" i="147"/>
  <c r="K255" i="147" s="1"/>
  <c r="K163" i="143"/>
  <c r="K197" i="143"/>
  <c r="K129" i="143"/>
  <c r="H142" i="196"/>
  <c r="H154" i="196" s="1"/>
  <c r="H25" i="205" s="1"/>
  <c r="H149" i="196"/>
  <c r="K185" i="146"/>
  <c r="K151" i="146"/>
  <c r="K117" i="146"/>
  <c r="J314" i="146"/>
  <c r="J332" i="146"/>
  <c r="J333" i="146" s="1"/>
  <c r="K86" i="146"/>
  <c r="G105" i="191"/>
  <c r="G20" i="205" s="1"/>
  <c r="G104" i="191"/>
  <c r="G106" i="191"/>
  <c r="G20" i="207" s="1"/>
  <c r="J100" i="138"/>
  <c r="J86" i="138"/>
  <c r="J366" i="151"/>
  <c r="K59" i="151"/>
  <c r="K93" i="151" s="1"/>
  <c r="J350" i="151"/>
  <c r="K43" i="151"/>
  <c r="K77" i="151" s="1"/>
  <c r="K85" i="151"/>
  <c r="K99" i="151"/>
  <c r="K136" i="143"/>
  <c r="K204" i="143"/>
  <c r="K170" i="143"/>
  <c r="P76" i="218"/>
  <c r="H243" i="211"/>
  <c r="K229" i="162"/>
  <c r="J328" i="150"/>
  <c r="J365" i="150" s="1"/>
  <c r="K68" i="150" s="1"/>
  <c r="J329" i="150"/>
  <c r="J324" i="150"/>
  <c r="J361" i="150" s="1"/>
  <c r="K64" i="150" s="1"/>
  <c r="J305" i="150"/>
  <c r="J342" i="150" s="1"/>
  <c r="K45" i="150" s="1"/>
  <c r="J322" i="150"/>
  <c r="J359" i="150" s="1"/>
  <c r="K62" i="150" s="1"/>
  <c r="J325" i="150"/>
  <c r="J362" i="150" s="1"/>
  <c r="K65" i="150" s="1"/>
  <c r="J303" i="150"/>
  <c r="J340" i="150" s="1"/>
  <c r="J310" i="150"/>
  <c r="J347" i="150" s="1"/>
  <c r="K50" i="150" s="1"/>
  <c r="J320" i="150"/>
  <c r="J357" i="150" s="1"/>
  <c r="K60" i="150" s="1"/>
  <c r="J32" i="128"/>
  <c r="J82" i="128" s="1"/>
  <c r="H15" i="203" s="1"/>
  <c r="H44" i="203" s="1"/>
  <c r="H58" i="203" s="1"/>
  <c r="H99" i="203" s="1"/>
  <c r="J321" i="150"/>
  <c r="J358" i="150" s="1"/>
  <c r="K61" i="150" s="1"/>
  <c r="J327" i="150"/>
  <c r="J364" i="150" s="1"/>
  <c r="K67" i="150" s="1"/>
  <c r="J306" i="150"/>
  <c r="J343" i="150" s="1"/>
  <c r="K46" i="150" s="1"/>
  <c r="J311" i="150"/>
  <c r="J348" i="150" s="1"/>
  <c r="K51" i="150" s="1"/>
  <c r="J313" i="150"/>
  <c r="J331" i="150"/>
  <c r="J307" i="150"/>
  <c r="J344" i="150" s="1"/>
  <c r="K47" i="150" s="1"/>
  <c r="J312" i="150"/>
  <c r="J349" i="150" s="1"/>
  <c r="K52" i="150" s="1"/>
  <c r="J323" i="150"/>
  <c r="J360" i="150" s="1"/>
  <c r="K63" i="150" s="1"/>
  <c r="J304" i="150"/>
  <c r="J341" i="150" s="1"/>
  <c r="K44" i="150" s="1"/>
  <c r="J309" i="150"/>
  <c r="J346" i="150" s="1"/>
  <c r="K49" i="150" s="1"/>
  <c r="J326" i="150"/>
  <c r="J363" i="150" s="1"/>
  <c r="K66" i="150" s="1"/>
  <c r="K100" i="150" s="1"/>
  <c r="J308" i="150"/>
  <c r="J345" i="150" s="1"/>
  <c r="K48" i="150" s="1"/>
  <c r="J319" i="150"/>
  <c r="J356" i="150" s="1"/>
  <c r="J282" i="144"/>
  <c r="J26" i="132" s="1"/>
  <c r="G118" i="201"/>
  <c r="G115" i="201"/>
  <c r="G117" i="201" s="1"/>
  <c r="G119" i="201" s="1"/>
  <c r="J54" i="148"/>
  <c r="J128" i="148"/>
  <c r="J162" i="148"/>
  <c r="J196" i="148"/>
  <c r="J111" i="148"/>
  <c r="J145" i="148"/>
  <c r="J179" i="148"/>
  <c r="J87" i="148"/>
  <c r="J88" i="148" s="1"/>
  <c r="J195" i="148"/>
  <c r="J127" i="148"/>
  <c r="J137" i="148" s="1"/>
  <c r="J138" i="148" s="1"/>
  <c r="J161" i="148"/>
  <c r="J103" i="148"/>
  <c r="J104" i="148" s="1"/>
  <c r="J279" i="145"/>
  <c r="J180" i="148"/>
  <c r="J112" i="148"/>
  <c r="J146" i="148"/>
  <c r="J294" i="142"/>
  <c r="J371" i="142" s="1"/>
  <c r="J283" i="142"/>
  <c r="J171" i="141"/>
  <c r="J172" i="141" s="1"/>
  <c r="J229" i="141"/>
  <c r="J155" i="141"/>
  <c r="J189" i="141"/>
  <c r="J190" i="141" s="1"/>
  <c r="J121" i="141"/>
  <c r="J122" i="141" s="1"/>
  <c r="J214" i="141"/>
  <c r="J248" i="141" s="1"/>
  <c r="J281" i="144"/>
  <c r="J26" i="133" s="1"/>
  <c r="J213" i="141"/>
  <c r="J205" i="141"/>
  <c r="J206" i="141" s="1"/>
  <c r="J230" i="141"/>
  <c r="J264" i="141" s="1"/>
  <c r="J137" i="141"/>
  <c r="J138" i="141" s="1"/>
  <c r="J223" i="144"/>
  <c r="J224" i="144" s="1"/>
  <c r="J247" i="144"/>
  <c r="J257" i="144" s="1"/>
  <c r="J258" i="144" s="1"/>
  <c r="J280" i="144"/>
  <c r="J26" i="131" s="1"/>
  <c r="J239" i="144"/>
  <c r="J240" i="144" s="1"/>
  <c r="J263" i="144"/>
  <c r="J273" i="144" s="1"/>
  <c r="J274" i="144" s="1"/>
  <c r="J122" i="144"/>
  <c r="J371" i="149"/>
  <c r="J296" i="149"/>
  <c r="K114" i="151" l="1"/>
  <c r="K232" i="143"/>
  <c r="K266" i="143" s="1"/>
  <c r="K86" i="150"/>
  <c r="K120" i="150" s="1"/>
  <c r="K133" i="146"/>
  <c r="K148" i="151"/>
  <c r="K216" i="151" s="1"/>
  <c r="K250" i="151" s="1"/>
  <c r="K216" i="143"/>
  <c r="K250" i="143" s="1"/>
  <c r="K135" i="151"/>
  <c r="K119" i="146"/>
  <c r="K217" i="143"/>
  <c r="K251" i="143" s="1"/>
  <c r="K220" i="143"/>
  <c r="K254" i="143" s="1"/>
  <c r="K187" i="146"/>
  <c r="K203" i="151"/>
  <c r="K147" i="146"/>
  <c r="J44" i="95"/>
  <c r="J69" i="95" s="1"/>
  <c r="J165" i="138"/>
  <c r="J167" i="138"/>
  <c r="K237" i="143"/>
  <c r="K271" i="143" s="1"/>
  <c r="J133" i="138"/>
  <c r="K113" i="146"/>
  <c r="K230" i="162"/>
  <c r="K264" i="162" s="1"/>
  <c r="J83" i="139"/>
  <c r="J185" i="139" s="1"/>
  <c r="K81" i="150"/>
  <c r="K183" i="150" s="1"/>
  <c r="J152" i="138"/>
  <c r="J102" i="135"/>
  <c r="J204" i="135" s="1"/>
  <c r="J99" i="134"/>
  <c r="J167" i="134" s="1"/>
  <c r="J102" i="134"/>
  <c r="J204" i="134" s="1"/>
  <c r="J186" i="138"/>
  <c r="J95" i="135"/>
  <c r="J163" i="135" s="1"/>
  <c r="K199" i="146"/>
  <c r="J131" i="138"/>
  <c r="K184" i="146"/>
  <c r="K233" i="143"/>
  <c r="K267" i="143" s="1"/>
  <c r="K214" i="147"/>
  <c r="K248" i="147" s="1"/>
  <c r="K257" i="147" s="1"/>
  <c r="K258" i="147" s="1"/>
  <c r="J98" i="136"/>
  <c r="J166" i="136" s="1"/>
  <c r="J81" i="137"/>
  <c r="J149" i="137" s="1"/>
  <c r="K200" i="151"/>
  <c r="J153" i="138"/>
  <c r="J119" i="138"/>
  <c r="K171" i="162"/>
  <c r="K172" i="162" s="1"/>
  <c r="K166" i="151"/>
  <c r="K78" i="146"/>
  <c r="K146" i="146" s="1"/>
  <c r="J95" i="137"/>
  <c r="J129" i="137" s="1"/>
  <c r="K129" i="146"/>
  <c r="J85" i="135"/>
  <c r="J153" i="135" s="1"/>
  <c r="K165" i="146"/>
  <c r="K94" i="146"/>
  <c r="K128" i="146" s="1"/>
  <c r="K163" i="146"/>
  <c r="K231" i="146" s="1"/>
  <c r="K265" i="146" s="1"/>
  <c r="K118" i="151"/>
  <c r="K112" i="143"/>
  <c r="K121" i="143" s="1"/>
  <c r="J80" i="139"/>
  <c r="J148" i="139" s="1"/>
  <c r="K238" i="143"/>
  <c r="K272" i="143" s="1"/>
  <c r="K183" i="151"/>
  <c r="J149" i="138"/>
  <c r="J84" i="136"/>
  <c r="J186" i="136" s="1"/>
  <c r="K85" i="150"/>
  <c r="K187" i="150" s="1"/>
  <c r="K80" i="150"/>
  <c r="K182" i="150" s="1"/>
  <c r="J100" i="136"/>
  <c r="J168" i="136" s="1"/>
  <c r="K152" i="151"/>
  <c r="J102" i="137"/>
  <c r="J136" i="137" s="1"/>
  <c r="K146" i="143"/>
  <c r="K155" i="143" s="1"/>
  <c r="K151" i="151"/>
  <c r="K82" i="150"/>
  <c r="K184" i="150" s="1"/>
  <c r="K97" i="150"/>
  <c r="K199" i="150" s="1"/>
  <c r="K95" i="150"/>
  <c r="K163" i="150" s="1"/>
  <c r="K87" i="143"/>
  <c r="K88" i="143" s="1"/>
  <c r="J96" i="136"/>
  <c r="J130" i="136" s="1"/>
  <c r="J83" i="136"/>
  <c r="J151" i="136" s="1"/>
  <c r="J86" i="137"/>
  <c r="J154" i="137" s="1"/>
  <c r="J86" i="135"/>
  <c r="J188" i="135" s="1"/>
  <c r="J79" i="135"/>
  <c r="J113" i="135" s="1"/>
  <c r="J82" i="134"/>
  <c r="J150" i="134" s="1"/>
  <c r="J79" i="136"/>
  <c r="J181" i="136" s="1"/>
  <c r="K214" i="162"/>
  <c r="K248" i="162" s="1"/>
  <c r="K257" i="162" s="1"/>
  <c r="K258" i="162" s="1"/>
  <c r="K149" i="151"/>
  <c r="K150" i="146"/>
  <c r="K218" i="146" s="1"/>
  <c r="K252" i="146" s="1"/>
  <c r="J115" i="138"/>
  <c r="J98" i="137"/>
  <c r="J200" i="137" s="1"/>
  <c r="J82" i="135"/>
  <c r="J184" i="135" s="1"/>
  <c r="J81" i="136"/>
  <c r="J183" i="136" s="1"/>
  <c r="J101" i="137"/>
  <c r="J203" i="137" s="1"/>
  <c r="J85" i="137"/>
  <c r="J187" i="137" s="1"/>
  <c r="J101" i="135"/>
  <c r="J135" i="135" s="1"/>
  <c r="J86" i="134"/>
  <c r="J154" i="134" s="1"/>
  <c r="K117" i="151"/>
  <c r="J99" i="139"/>
  <c r="J201" i="139" s="1"/>
  <c r="K203" i="146"/>
  <c r="J83" i="135"/>
  <c r="J117" i="135" s="1"/>
  <c r="J79" i="134"/>
  <c r="J181" i="134" s="1"/>
  <c r="K169" i="146"/>
  <c r="J99" i="137"/>
  <c r="J167" i="137" s="1"/>
  <c r="J101" i="136"/>
  <c r="J135" i="136" s="1"/>
  <c r="J86" i="139"/>
  <c r="J154" i="139" s="1"/>
  <c r="K102" i="150"/>
  <c r="K204" i="150" s="1"/>
  <c r="J97" i="137"/>
  <c r="J199" i="137" s="1"/>
  <c r="K238" i="146"/>
  <c r="K272" i="146" s="1"/>
  <c r="J85" i="134"/>
  <c r="J187" i="134" s="1"/>
  <c r="J95" i="136"/>
  <c r="J163" i="136" s="1"/>
  <c r="J95" i="134"/>
  <c r="J197" i="134" s="1"/>
  <c r="K219" i="143"/>
  <c r="K253" i="143" s="1"/>
  <c r="J101" i="134"/>
  <c r="J135" i="134" s="1"/>
  <c r="J97" i="139"/>
  <c r="J131" i="139" s="1"/>
  <c r="H155" i="196"/>
  <c r="H159" i="196" s="1"/>
  <c r="J366" i="150"/>
  <c r="K59" i="150"/>
  <c r="K93" i="150" s="1"/>
  <c r="K101" i="150"/>
  <c r="K84" i="150"/>
  <c r="K79" i="150"/>
  <c r="K263" i="162"/>
  <c r="K153" i="151"/>
  <c r="K119" i="151"/>
  <c r="K187" i="151"/>
  <c r="J351" i="151"/>
  <c r="K53" i="151"/>
  <c r="J368" i="151"/>
  <c r="J370" i="151" s="1"/>
  <c r="J154" i="138"/>
  <c r="J120" i="138"/>
  <c r="J188" i="138"/>
  <c r="G21" i="209"/>
  <c r="G253" i="209" s="1"/>
  <c r="G22" i="210" s="1"/>
  <c r="G61" i="211" s="1"/>
  <c r="G261" i="211" s="1"/>
  <c r="K215" i="143"/>
  <c r="K249" i="143" s="1"/>
  <c r="H107" i="204"/>
  <c r="H112" i="204" s="1"/>
  <c r="H33" i="206"/>
  <c r="I92" i="208" s="1"/>
  <c r="J132" i="138"/>
  <c r="J166" i="138"/>
  <c r="J200" i="138"/>
  <c r="J367" i="146"/>
  <c r="K69" i="146"/>
  <c r="K70" i="146" s="1"/>
  <c r="G105" i="190"/>
  <c r="G19" i="205" s="1"/>
  <c r="G106" i="190"/>
  <c r="G19" i="207" s="1"/>
  <c r="G104" i="190"/>
  <c r="J83" i="137"/>
  <c r="K290" i="143"/>
  <c r="K54" i="143"/>
  <c r="J368" i="146"/>
  <c r="J370" i="146" s="1"/>
  <c r="K53" i="146"/>
  <c r="J351" i="146"/>
  <c r="K235" i="146"/>
  <c r="K269" i="146" s="1"/>
  <c r="J114" i="135"/>
  <c r="J148" i="135"/>
  <c r="J182" i="135"/>
  <c r="J81" i="135"/>
  <c r="J80" i="134"/>
  <c r="J83" i="134"/>
  <c r="J84" i="134"/>
  <c r="I313" i="136"/>
  <c r="I340" i="136"/>
  <c r="G105" i="189"/>
  <c r="G18" i="205" s="1"/>
  <c r="G106" i="189"/>
  <c r="G18" i="207" s="1"/>
  <c r="G104" i="189"/>
  <c r="J80" i="136"/>
  <c r="K189" i="143"/>
  <c r="G106" i="192"/>
  <c r="G21" i="207" s="1"/>
  <c r="G104" i="192"/>
  <c r="G105" i="192"/>
  <c r="G21" i="205" s="1"/>
  <c r="J100" i="139"/>
  <c r="J84" i="139"/>
  <c r="J79" i="139"/>
  <c r="J85" i="139"/>
  <c r="J314" i="150"/>
  <c r="J332" i="150"/>
  <c r="J333" i="150" s="1"/>
  <c r="K43" i="150"/>
  <c r="K77" i="150" s="1"/>
  <c r="J350" i="150"/>
  <c r="K98" i="150"/>
  <c r="K127" i="151"/>
  <c r="K195" i="151"/>
  <c r="K161" i="151"/>
  <c r="J202" i="138"/>
  <c r="J134" i="138"/>
  <c r="J168" i="138"/>
  <c r="G20" i="206"/>
  <c r="I21" i="102" s="1"/>
  <c r="G107" i="191"/>
  <c r="G112" i="191" s="1"/>
  <c r="K128" i="143"/>
  <c r="K137" i="143" s="1"/>
  <c r="K138" i="143" s="1"/>
  <c r="K162" i="143"/>
  <c r="K171" i="143" s="1"/>
  <c r="K172" i="143" s="1"/>
  <c r="K196" i="143"/>
  <c r="K184" i="151"/>
  <c r="K116" i="151"/>
  <c r="K150" i="151"/>
  <c r="K202" i="146"/>
  <c r="K134" i="146"/>
  <c r="K168" i="146"/>
  <c r="K195" i="146"/>
  <c r="K127" i="146"/>
  <c r="K161" i="146"/>
  <c r="K218" i="143"/>
  <c r="K252" i="143" s="1"/>
  <c r="J82" i="137"/>
  <c r="J80" i="137"/>
  <c r="K204" i="151"/>
  <c r="K136" i="151"/>
  <c r="K170" i="151"/>
  <c r="K181" i="151"/>
  <c r="K113" i="151"/>
  <c r="K147" i="151"/>
  <c r="J170" i="138"/>
  <c r="J204" i="138"/>
  <c r="J136" i="138"/>
  <c r="K132" i="146"/>
  <c r="K200" i="146"/>
  <c r="K166" i="146"/>
  <c r="G104" i="188"/>
  <c r="G105" i="188"/>
  <c r="G17" i="205" s="1"/>
  <c r="G106" i="188"/>
  <c r="G17" i="207" s="1"/>
  <c r="I313" i="135"/>
  <c r="I340" i="135"/>
  <c r="H112" i="196"/>
  <c r="H151" i="196"/>
  <c r="I313" i="134"/>
  <c r="I340" i="134"/>
  <c r="G106" i="187"/>
  <c r="G16" i="207" s="1"/>
  <c r="G105" i="187"/>
  <c r="G16" i="205" s="1"/>
  <c r="G104" i="187"/>
  <c r="J81" i="134"/>
  <c r="I329" i="136"/>
  <c r="I330" i="136" s="1"/>
  <c r="I356" i="136"/>
  <c r="J82" i="136"/>
  <c r="K205" i="147"/>
  <c r="K230" i="147"/>
  <c r="K264" i="147" s="1"/>
  <c r="K134" i="151"/>
  <c r="K168" i="151"/>
  <c r="K202" i="151"/>
  <c r="K233" i="151"/>
  <c r="K267" i="151" s="1"/>
  <c r="J113" i="138"/>
  <c r="J147" i="138"/>
  <c r="J181" i="138"/>
  <c r="K235" i="143"/>
  <c r="K269" i="143" s="1"/>
  <c r="I356" i="139"/>
  <c r="I329" i="139"/>
  <c r="I330" i="139" s="1"/>
  <c r="J81" i="139"/>
  <c r="J82" i="139"/>
  <c r="H142" i="199"/>
  <c r="H154" i="199" s="1"/>
  <c r="H28" i="205" s="1"/>
  <c r="H149" i="199"/>
  <c r="K281" i="162"/>
  <c r="K24" i="133" s="1"/>
  <c r="K190" i="162"/>
  <c r="K156" i="147"/>
  <c r="K280" i="147"/>
  <c r="K29" i="131" s="1"/>
  <c r="K202" i="150"/>
  <c r="K134" i="150"/>
  <c r="K168" i="150"/>
  <c r="K154" i="150"/>
  <c r="H106" i="203"/>
  <c r="H32" i="207" s="1"/>
  <c r="H33" i="209" s="1"/>
  <c r="H265" i="209" s="1"/>
  <c r="H34" i="210" s="1"/>
  <c r="H73" i="211" s="1"/>
  <c r="H273" i="211" s="1"/>
  <c r="H105" i="203"/>
  <c r="H32" i="205" s="1"/>
  <c r="H104" i="203"/>
  <c r="K99" i="150"/>
  <c r="J330" i="150"/>
  <c r="J367" i="151"/>
  <c r="K69" i="151"/>
  <c r="K70" i="151" s="1"/>
  <c r="K156" i="162"/>
  <c r="P80" i="218"/>
  <c r="H247" i="211"/>
  <c r="K163" i="151"/>
  <c r="K129" i="151"/>
  <c r="K197" i="151"/>
  <c r="K78" i="151"/>
  <c r="H115" i="195"/>
  <c r="H117" i="195" s="1"/>
  <c r="H119" i="195" s="1"/>
  <c r="H118" i="195"/>
  <c r="I366" i="138"/>
  <c r="J59" i="138"/>
  <c r="K183" i="146"/>
  <c r="K115" i="146"/>
  <c r="K149" i="146"/>
  <c r="K122" i="162"/>
  <c r="K282" i="162"/>
  <c r="K24" i="132" s="1"/>
  <c r="K229" i="143"/>
  <c r="I340" i="137"/>
  <c r="I313" i="137"/>
  <c r="J100" i="137"/>
  <c r="J96" i="137"/>
  <c r="J84" i="137"/>
  <c r="J197" i="138"/>
  <c r="J129" i="138"/>
  <c r="J163" i="138"/>
  <c r="J43" i="138"/>
  <c r="I350" i="138"/>
  <c r="K263" i="147"/>
  <c r="J133" i="135"/>
  <c r="J167" i="135"/>
  <c r="J201" i="135"/>
  <c r="J100" i="135"/>
  <c r="J132" i="135"/>
  <c r="J166" i="135"/>
  <c r="J200" i="135"/>
  <c r="J97" i="135"/>
  <c r="J198" i="134"/>
  <c r="J164" i="134"/>
  <c r="J130" i="134"/>
  <c r="J100" i="134"/>
  <c r="J120" i="136"/>
  <c r="J154" i="136"/>
  <c r="J188" i="136"/>
  <c r="J102" i="136"/>
  <c r="J85" i="136"/>
  <c r="K164" i="151"/>
  <c r="K198" i="151"/>
  <c r="K130" i="151"/>
  <c r="K188" i="151"/>
  <c r="K154" i="151"/>
  <c r="K120" i="151"/>
  <c r="K94" i="151"/>
  <c r="J151" i="138"/>
  <c r="J117" i="138"/>
  <c r="J185" i="138"/>
  <c r="J216" i="138"/>
  <c r="J250" i="138" s="1"/>
  <c r="K234" i="143"/>
  <c r="K268" i="143" s="1"/>
  <c r="J204" i="139"/>
  <c r="J170" i="139"/>
  <c r="J136" i="139"/>
  <c r="J96" i="139"/>
  <c r="J98" i="139"/>
  <c r="J101" i="139"/>
  <c r="K152" i="146"/>
  <c r="K118" i="146"/>
  <c r="K186" i="146"/>
  <c r="K114" i="146"/>
  <c r="K148" i="146"/>
  <c r="K182" i="146"/>
  <c r="I371" i="86"/>
  <c r="I296" i="86"/>
  <c r="I331" i="86"/>
  <c r="K83" i="150"/>
  <c r="K96" i="150"/>
  <c r="K133" i="151"/>
  <c r="K201" i="151"/>
  <c r="K167" i="151"/>
  <c r="K179" i="151"/>
  <c r="K145" i="151"/>
  <c r="K111" i="151"/>
  <c r="K154" i="146"/>
  <c r="K120" i="146"/>
  <c r="K188" i="146"/>
  <c r="K219" i="146"/>
  <c r="K253" i="146" s="1"/>
  <c r="K231" i="143"/>
  <c r="K265" i="143" s="1"/>
  <c r="J164" i="138"/>
  <c r="J198" i="138"/>
  <c r="J130" i="138"/>
  <c r="K130" i="146"/>
  <c r="K198" i="146"/>
  <c r="K164" i="146"/>
  <c r="K222" i="143"/>
  <c r="K256" i="143" s="1"/>
  <c r="J147" i="137"/>
  <c r="J181" i="137"/>
  <c r="J113" i="137"/>
  <c r="I356" i="137"/>
  <c r="I329" i="137"/>
  <c r="I330" i="137" s="1"/>
  <c r="J135" i="138"/>
  <c r="J169" i="138"/>
  <c r="J203" i="138"/>
  <c r="I332" i="138"/>
  <c r="I333" i="138" s="1"/>
  <c r="I314" i="138"/>
  <c r="K111" i="146"/>
  <c r="K145" i="146"/>
  <c r="K179" i="146"/>
  <c r="J96" i="135"/>
  <c r="I356" i="135"/>
  <c r="I329" i="135"/>
  <c r="I330" i="135" s="1"/>
  <c r="J84" i="135"/>
  <c r="H25" i="206"/>
  <c r="J166" i="134"/>
  <c r="J200" i="134"/>
  <c r="J132" i="134"/>
  <c r="I329" i="134"/>
  <c r="I330" i="134" s="1"/>
  <c r="I356" i="134"/>
  <c r="J97" i="134"/>
  <c r="K282" i="147"/>
  <c r="K29" i="132" s="1"/>
  <c r="K122" i="147"/>
  <c r="J97" i="136"/>
  <c r="J99" i="136"/>
  <c r="K213" i="143"/>
  <c r="J184" i="138"/>
  <c r="J116" i="138"/>
  <c r="J150" i="138"/>
  <c r="I340" i="139"/>
  <c r="I313" i="139"/>
  <c r="J95" i="139"/>
  <c r="H148" i="199"/>
  <c r="H107" i="199"/>
  <c r="H141" i="199"/>
  <c r="H153" i="199" s="1"/>
  <c r="H28" i="206" s="1"/>
  <c r="H118" i="200"/>
  <c r="H115" i="200"/>
  <c r="H117" i="200" s="1"/>
  <c r="H119" i="200" s="1"/>
  <c r="J155" i="148"/>
  <c r="J156" i="148" s="1"/>
  <c r="J171" i="148"/>
  <c r="J172" i="148" s="1"/>
  <c r="J121" i="148"/>
  <c r="J282" i="148" s="1"/>
  <c r="J30" i="132" s="1"/>
  <c r="J214" i="148"/>
  <c r="J248" i="148" s="1"/>
  <c r="J229" i="148"/>
  <c r="J213" i="148"/>
  <c r="J27" i="130"/>
  <c r="J283" i="145"/>
  <c r="J294" i="145"/>
  <c r="J205" i="148"/>
  <c r="J206" i="148" s="1"/>
  <c r="J230" i="148"/>
  <c r="J264" i="148" s="1"/>
  <c r="J189" i="148"/>
  <c r="J190" i="148" s="1"/>
  <c r="J296" i="142"/>
  <c r="J321" i="142" s="1"/>
  <c r="J358" i="142" s="1"/>
  <c r="K61" i="142" s="1"/>
  <c r="J282" i="141"/>
  <c r="J22" i="132" s="1"/>
  <c r="J280" i="141"/>
  <c r="J22" i="131" s="1"/>
  <c r="J223" i="141"/>
  <c r="J247" i="141"/>
  <c r="J257" i="141" s="1"/>
  <c r="J258" i="141" s="1"/>
  <c r="J281" i="141"/>
  <c r="J22" i="133" s="1"/>
  <c r="J239" i="141"/>
  <c r="J240" i="141" s="1"/>
  <c r="J263" i="141"/>
  <c r="J273" i="141" s="1"/>
  <c r="J274" i="141" s="1"/>
  <c r="J156" i="141"/>
  <c r="J279" i="144"/>
  <c r="J323" i="149"/>
  <c r="J360" i="149" s="1"/>
  <c r="K63" i="149" s="1"/>
  <c r="J304" i="149"/>
  <c r="J341" i="149" s="1"/>
  <c r="K44" i="149" s="1"/>
  <c r="J311" i="149"/>
  <c r="J348" i="149" s="1"/>
  <c r="K51" i="149" s="1"/>
  <c r="J325" i="149"/>
  <c r="J362" i="149" s="1"/>
  <c r="K65" i="149" s="1"/>
  <c r="J328" i="149"/>
  <c r="J365" i="149" s="1"/>
  <c r="K68" i="149" s="1"/>
  <c r="J309" i="149"/>
  <c r="J346" i="149" s="1"/>
  <c r="K49" i="149" s="1"/>
  <c r="J319" i="149"/>
  <c r="J331" i="149"/>
  <c r="J307" i="149"/>
  <c r="J344" i="149" s="1"/>
  <c r="K47" i="149" s="1"/>
  <c r="J321" i="149"/>
  <c r="J358" i="149" s="1"/>
  <c r="K61" i="149" s="1"/>
  <c r="J324" i="149"/>
  <c r="J361" i="149" s="1"/>
  <c r="K64" i="149" s="1"/>
  <c r="J305" i="149"/>
  <c r="J342" i="149" s="1"/>
  <c r="K45" i="149" s="1"/>
  <c r="J308" i="149"/>
  <c r="J345" i="149" s="1"/>
  <c r="K48" i="149" s="1"/>
  <c r="J306" i="149"/>
  <c r="J343" i="149" s="1"/>
  <c r="K46" i="149" s="1"/>
  <c r="J31" i="128"/>
  <c r="J81" i="128" s="1"/>
  <c r="H15" i="202" s="1"/>
  <c r="H44" i="202" s="1"/>
  <c r="H58" i="202" s="1"/>
  <c r="H99" i="202" s="1"/>
  <c r="J312" i="149"/>
  <c r="J349" i="149" s="1"/>
  <c r="K52" i="149" s="1"/>
  <c r="J326" i="149"/>
  <c r="J363" i="149" s="1"/>
  <c r="K66" i="149" s="1"/>
  <c r="J303" i="149"/>
  <c r="J310" i="149"/>
  <c r="J347" i="149" s="1"/>
  <c r="K50" i="149" s="1"/>
  <c r="J320" i="149"/>
  <c r="J357" i="149" s="1"/>
  <c r="K60" i="149" s="1"/>
  <c r="J327" i="149"/>
  <c r="J364" i="149" s="1"/>
  <c r="K67" i="149" s="1"/>
  <c r="J322" i="149"/>
  <c r="J359" i="149" s="1"/>
  <c r="K62" i="149" s="1"/>
  <c r="J329" i="149"/>
  <c r="J313" i="149"/>
  <c r="K188" i="150" l="1"/>
  <c r="J170" i="135"/>
  <c r="J115" i="137"/>
  <c r="K101" i="149"/>
  <c r="K135" i="149" s="1"/>
  <c r="J220" i="138"/>
  <c r="J254" i="138" s="1"/>
  <c r="K233" i="146"/>
  <c r="K267" i="146" s="1"/>
  <c r="K221" i="146"/>
  <c r="K255" i="146" s="1"/>
  <c r="K237" i="151"/>
  <c r="K271" i="151" s="1"/>
  <c r="K215" i="146"/>
  <c r="K249" i="146" s="1"/>
  <c r="K153" i="150"/>
  <c r="J183" i="137"/>
  <c r="J217" i="137" s="1"/>
  <c r="J251" i="137" s="1"/>
  <c r="J184" i="134"/>
  <c r="J233" i="138"/>
  <c r="J267" i="138" s="1"/>
  <c r="K273" i="162"/>
  <c r="K274" i="162" s="1"/>
  <c r="J235" i="138"/>
  <c r="J269" i="138" s="1"/>
  <c r="K96" i="149"/>
  <c r="K198" i="149" s="1"/>
  <c r="J132" i="136"/>
  <c r="J182" i="139"/>
  <c r="K196" i="146"/>
  <c r="J164" i="136"/>
  <c r="K149" i="150"/>
  <c r="J200" i="136"/>
  <c r="K115" i="150"/>
  <c r="J114" i="139"/>
  <c r="J170" i="134"/>
  <c r="J147" i="135"/>
  <c r="K103" i="146"/>
  <c r="K104" i="146" s="1"/>
  <c r="J198" i="136"/>
  <c r="K116" i="150"/>
  <c r="J136" i="134"/>
  <c r="K150" i="150"/>
  <c r="J197" i="137"/>
  <c r="J181" i="135"/>
  <c r="J163" i="137"/>
  <c r="K162" i="146"/>
  <c r="K171" i="146" s="1"/>
  <c r="K172" i="146" s="1"/>
  <c r="J221" i="138"/>
  <c r="J255" i="138" s="1"/>
  <c r="J151" i="139"/>
  <c r="K239" i="162"/>
  <c r="K240" i="162" s="1"/>
  <c r="J117" i="139"/>
  <c r="J187" i="135"/>
  <c r="J129" i="135"/>
  <c r="J197" i="135"/>
  <c r="J166" i="137"/>
  <c r="J136" i="135"/>
  <c r="J170" i="137"/>
  <c r="J129" i="136"/>
  <c r="J199" i="139"/>
  <c r="J132" i="137"/>
  <c r="J169" i="137"/>
  <c r="J185" i="135"/>
  <c r="J133" i="134"/>
  <c r="J201" i="134"/>
  <c r="J169" i="135"/>
  <c r="K114" i="150"/>
  <c r="J169" i="134"/>
  <c r="K223" i="147"/>
  <c r="K224" i="147" s="1"/>
  <c r="K112" i="146"/>
  <c r="K121" i="146" s="1"/>
  <c r="J120" i="134"/>
  <c r="K234" i="151"/>
  <c r="K268" i="151" s="1"/>
  <c r="J117" i="136"/>
  <c r="K119" i="150"/>
  <c r="K131" i="150"/>
  <c r="J204" i="137"/>
  <c r="J185" i="136"/>
  <c r="K280" i="162"/>
  <c r="K24" i="131" s="1"/>
  <c r="K165" i="150"/>
  <c r="K233" i="150" s="1"/>
  <c r="K267" i="150" s="1"/>
  <c r="J116" i="134"/>
  <c r="J167" i="139"/>
  <c r="J188" i="134"/>
  <c r="K87" i="146"/>
  <c r="K88" i="146" s="1"/>
  <c r="K180" i="146"/>
  <c r="K189" i="146" s="1"/>
  <c r="K190" i="146" s="1"/>
  <c r="J217" i="138"/>
  <c r="J251" i="138" s="1"/>
  <c r="K214" i="143"/>
  <c r="K248" i="143" s="1"/>
  <c r="J310" i="142"/>
  <c r="J347" i="142" s="1"/>
  <c r="K50" i="142" s="1"/>
  <c r="J134" i="136"/>
  <c r="K217" i="151"/>
  <c r="K251" i="151" s="1"/>
  <c r="K220" i="151"/>
  <c r="K254" i="151" s="1"/>
  <c r="J328" i="142"/>
  <c r="J365" i="142" s="1"/>
  <c r="K68" i="142" s="1"/>
  <c r="J23" i="128"/>
  <c r="J73" i="128" s="1"/>
  <c r="H15" i="194" s="1"/>
  <c r="H44" i="194" s="1"/>
  <c r="H58" i="194" s="1"/>
  <c r="H99" i="194" s="1"/>
  <c r="H104" i="194" s="1"/>
  <c r="K136" i="150"/>
  <c r="K148" i="150"/>
  <c r="J119" i="135"/>
  <c r="J323" i="142"/>
  <c r="J360" i="142" s="1"/>
  <c r="K63" i="142" s="1"/>
  <c r="J307" i="142"/>
  <c r="J344" i="142" s="1"/>
  <c r="K47" i="142" s="1"/>
  <c r="J322" i="142"/>
  <c r="J359" i="142" s="1"/>
  <c r="K62" i="142" s="1"/>
  <c r="K96" i="142" s="1"/>
  <c r="K198" i="142" s="1"/>
  <c r="K219" i="151"/>
  <c r="K253" i="151" s="1"/>
  <c r="J203" i="134"/>
  <c r="J237" i="134" s="1"/>
  <c r="J271" i="134" s="1"/>
  <c r="J202" i="136"/>
  <c r="J120" i="139"/>
  <c r="J188" i="139"/>
  <c r="K94" i="150"/>
  <c r="K103" i="150" s="1"/>
  <c r="K104" i="150" s="1"/>
  <c r="J120" i="137"/>
  <c r="K129" i="150"/>
  <c r="J113" i="136"/>
  <c r="K237" i="146"/>
  <c r="K271" i="146" s="1"/>
  <c r="K155" i="146"/>
  <c r="K156" i="146" s="1"/>
  <c r="J133" i="137"/>
  <c r="J120" i="135"/>
  <c r="J153" i="134"/>
  <c r="J169" i="136"/>
  <c r="J118" i="136"/>
  <c r="J165" i="137"/>
  <c r="J119" i="134"/>
  <c r="J221" i="134" s="1"/>
  <c r="J255" i="134" s="1"/>
  <c r="J152" i="136"/>
  <c r="J154" i="135"/>
  <c r="J147" i="134"/>
  <c r="K223" i="162"/>
  <c r="J165" i="139"/>
  <c r="J135" i="137"/>
  <c r="J237" i="137" s="1"/>
  <c r="J271" i="137" s="1"/>
  <c r="J150" i="135"/>
  <c r="J188" i="137"/>
  <c r="J197" i="136"/>
  <c r="K197" i="150"/>
  <c r="K170" i="150"/>
  <c r="J116" i="135"/>
  <c r="J201" i="137"/>
  <c r="J147" i="136"/>
  <c r="J119" i="137"/>
  <c r="J115" i="136"/>
  <c r="J133" i="139"/>
  <c r="J235" i="139" s="1"/>
  <c r="J269" i="139" s="1"/>
  <c r="J153" i="137"/>
  <c r="J149" i="136"/>
  <c r="J151" i="135"/>
  <c r="H156" i="196"/>
  <c r="H157" i="196" s="1"/>
  <c r="J163" i="134"/>
  <c r="J129" i="134"/>
  <c r="J113" i="134"/>
  <c r="J203" i="135"/>
  <c r="J34" i="102"/>
  <c r="J107" i="102" s="1"/>
  <c r="J203" i="136"/>
  <c r="J131" i="137"/>
  <c r="J218" i="138"/>
  <c r="J252" i="138" s="1"/>
  <c r="J234" i="134"/>
  <c r="J268" i="134" s="1"/>
  <c r="J237" i="138"/>
  <c r="J271" i="138" s="1"/>
  <c r="J222" i="138"/>
  <c r="J256" i="138" s="1"/>
  <c r="K222" i="151"/>
  <c r="K256" i="151" s="1"/>
  <c r="J216" i="135"/>
  <c r="J250" i="135" s="1"/>
  <c r="H25" i="207"/>
  <c r="J26" i="102" s="1"/>
  <c r="J99" i="102" s="1"/>
  <c r="J219" i="138"/>
  <c r="J253" i="138" s="1"/>
  <c r="J231" i="138"/>
  <c r="J265" i="138" s="1"/>
  <c r="K217" i="146"/>
  <c r="K251" i="146" s="1"/>
  <c r="K236" i="150"/>
  <c r="K270" i="150" s="1"/>
  <c r="K215" i="151"/>
  <c r="K249" i="151" s="1"/>
  <c r="K221" i="151"/>
  <c r="K255" i="151" s="1"/>
  <c r="J232" i="138"/>
  <c r="J266" i="138" s="1"/>
  <c r="K222" i="146"/>
  <c r="K256" i="146" s="1"/>
  <c r="K122" i="143"/>
  <c r="K282" i="143"/>
  <c r="K25" i="132" s="1"/>
  <c r="K162" i="151"/>
  <c r="K171" i="151" s="1"/>
  <c r="K172" i="151" s="1"/>
  <c r="K196" i="151"/>
  <c r="K128" i="151"/>
  <c r="K137" i="151" s="1"/>
  <c r="K138" i="151" s="1"/>
  <c r="J153" i="136"/>
  <c r="J119" i="136"/>
  <c r="J187" i="136"/>
  <c r="K263" i="143"/>
  <c r="J59" i="139"/>
  <c r="I366" i="139"/>
  <c r="G17" i="209"/>
  <c r="G249" i="209" s="1"/>
  <c r="G18" i="210" s="1"/>
  <c r="G57" i="211" s="1"/>
  <c r="G257" i="211" s="1"/>
  <c r="H155" i="199"/>
  <c r="I332" i="136"/>
  <c r="I333" i="136" s="1"/>
  <c r="I314" i="136"/>
  <c r="O67" i="218"/>
  <c r="G234" i="211"/>
  <c r="K195" i="150"/>
  <c r="K127" i="150"/>
  <c r="K161" i="150"/>
  <c r="J325" i="142"/>
  <c r="J362" i="142" s="1"/>
  <c r="K65" i="142" s="1"/>
  <c r="J313" i="142"/>
  <c r="J308" i="142"/>
  <c r="J345" i="142" s="1"/>
  <c r="K48" i="142" s="1"/>
  <c r="J303" i="142"/>
  <c r="J305" i="142"/>
  <c r="J342" i="142" s="1"/>
  <c r="K45" i="142" s="1"/>
  <c r="J331" i="142"/>
  <c r="H151" i="199"/>
  <c r="H112" i="199"/>
  <c r="I350" i="139"/>
  <c r="J43" i="139"/>
  <c r="K247" i="143"/>
  <c r="J186" i="135"/>
  <c r="J118" i="135"/>
  <c r="J152" i="135"/>
  <c r="J198" i="135"/>
  <c r="J164" i="135"/>
  <c r="J130" i="135"/>
  <c r="K213" i="146"/>
  <c r="J59" i="137"/>
  <c r="I366" i="137"/>
  <c r="J215" i="137"/>
  <c r="J249" i="137" s="1"/>
  <c r="K232" i="146"/>
  <c r="K266" i="146" s="1"/>
  <c r="K213" i="151"/>
  <c r="K235" i="151"/>
  <c r="K269" i="151" s="1"/>
  <c r="I305" i="86"/>
  <c r="I342" i="86" s="1"/>
  <c r="I309" i="86"/>
  <c r="I346" i="86" s="1"/>
  <c r="I325" i="86"/>
  <c r="I362" i="86" s="1"/>
  <c r="J65" i="86" s="1"/>
  <c r="I303" i="86"/>
  <c r="I322" i="86"/>
  <c r="I359" i="86" s="1"/>
  <c r="J62" i="86" s="1"/>
  <c r="I311" i="86"/>
  <c r="I348" i="86" s="1"/>
  <c r="I312" i="86"/>
  <c r="I349" i="86" s="1"/>
  <c r="I327" i="86"/>
  <c r="I364" i="86" s="1"/>
  <c r="J67" i="86" s="1"/>
  <c r="I306" i="86"/>
  <c r="I343" i="86" s="1"/>
  <c r="I323" i="86"/>
  <c r="I360" i="86" s="1"/>
  <c r="J63" i="86" s="1"/>
  <c r="I324" i="86"/>
  <c r="I361" i="86" s="1"/>
  <c r="J64" i="86" s="1"/>
  <c r="I321" i="86"/>
  <c r="I358" i="86" s="1"/>
  <c r="J61" i="86" s="1"/>
  <c r="I310" i="86"/>
  <c r="I347" i="86" s="1"/>
  <c r="I326" i="86"/>
  <c r="I363" i="86" s="1"/>
  <c r="J66" i="86" s="1"/>
  <c r="I308" i="86"/>
  <c r="I345" i="86" s="1"/>
  <c r="I15" i="128"/>
  <c r="I65" i="128" s="1"/>
  <c r="G15" i="186" s="1"/>
  <c r="G44" i="186" s="1"/>
  <c r="G58" i="186" s="1"/>
  <c r="G99" i="186" s="1"/>
  <c r="I304" i="86"/>
  <c r="I341" i="86" s="1"/>
  <c r="I319" i="86"/>
  <c r="I320" i="86"/>
  <c r="I357" i="86" s="1"/>
  <c r="J60" i="86" s="1"/>
  <c r="I307" i="86"/>
  <c r="I344" i="86" s="1"/>
  <c r="I328" i="86"/>
  <c r="I365" i="86" s="1"/>
  <c r="J68" i="86" s="1"/>
  <c r="K216" i="146"/>
  <c r="K250" i="146" s="1"/>
  <c r="J169" i="139"/>
  <c r="J203" i="139"/>
  <c r="J135" i="139"/>
  <c r="K232" i="151"/>
  <c r="K266" i="151" s="1"/>
  <c r="J170" i="136"/>
  <c r="J136" i="136"/>
  <c r="J204" i="136"/>
  <c r="J232" i="134"/>
  <c r="J266" i="134" s="1"/>
  <c r="K273" i="147"/>
  <c r="K274" i="147" s="1"/>
  <c r="J152" i="137"/>
  <c r="J186" i="137"/>
  <c r="J118" i="137"/>
  <c r="H32" i="206"/>
  <c r="I91" i="208" s="1"/>
  <c r="H107" i="203"/>
  <c r="H112" i="203" s="1"/>
  <c r="K222" i="150"/>
  <c r="K256" i="150" s="1"/>
  <c r="K236" i="151"/>
  <c r="K270" i="151" s="1"/>
  <c r="K206" i="147"/>
  <c r="K281" i="147"/>
  <c r="K29" i="133" s="1"/>
  <c r="J183" i="134"/>
  <c r="J115" i="134"/>
  <c r="J149" i="134"/>
  <c r="I350" i="134"/>
  <c r="J43" i="134"/>
  <c r="G18" i="209"/>
  <c r="G250" i="209" s="1"/>
  <c r="G19" i="210" s="1"/>
  <c r="G58" i="211" s="1"/>
  <c r="G258" i="211" s="1"/>
  <c r="J150" i="137"/>
  <c r="J184" i="137"/>
  <c r="J116" i="137"/>
  <c r="K218" i="151"/>
  <c r="K252" i="151" s="1"/>
  <c r="K103" i="151"/>
  <c r="K104" i="151" s="1"/>
  <c r="K166" i="150"/>
  <c r="K200" i="150"/>
  <c r="K132" i="150"/>
  <c r="J187" i="139"/>
  <c r="J119" i="139"/>
  <c r="J153" i="139"/>
  <c r="G18" i="206"/>
  <c r="I19" i="102" s="1"/>
  <c r="G107" i="189"/>
  <c r="G112" i="189" s="1"/>
  <c r="J118" i="134"/>
  <c r="J152" i="134"/>
  <c r="J186" i="134"/>
  <c r="J151" i="137"/>
  <c r="J185" i="137"/>
  <c r="J117" i="137"/>
  <c r="J234" i="138"/>
  <c r="J268" i="138" s="1"/>
  <c r="H113" i="204"/>
  <c r="H114" i="204"/>
  <c r="H116" i="204" s="1"/>
  <c r="K137" i="146"/>
  <c r="K138" i="146" s="1"/>
  <c r="K54" i="151"/>
  <c r="K290" i="151"/>
  <c r="K152" i="150"/>
  <c r="K186" i="150"/>
  <c r="K118" i="150"/>
  <c r="J367" i="150"/>
  <c r="K69" i="150"/>
  <c r="K70" i="150" s="1"/>
  <c r="I332" i="139"/>
  <c r="I333" i="139" s="1"/>
  <c r="I314" i="139"/>
  <c r="J198" i="139"/>
  <c r="J164" i="139"/>
  <c r="J130" i="139"/>
  <c r="J148" i="137"/>
  <c r="J114" i="137"/>
  <c r="J182" i="137"/>
  <c r="I94" i="102"/>
  <c r="I40" i="95"/>
  <c r="I65" i="95" s="1"/>
  <c r="J168" i="139"/>
  <c r="J202" i="139"/>
  <c r="J134" i="139"/>
  <c r="J311" i="142"/>
  <c r="J348" i="142" s="1"/>
  <c r="K51" i="142" s="1"/>
  <c r="J306" i="142"/>
  <c r="J343" i="142" s="1"/>
  <c r="K46" i="142" s="1"/>
  <c r="J327" i="142"/>
  <c r="J364" i="142" s="1"/>
  <c r="K67" i="142" s="1"/>
  <c r="J326" i="142"/>
  <c r="J363" i="142" s="1"/>
  <c r="K66" i="142" s="1"/>
  <c r="J324" i="142"/>
  <c r="J361" i="142" s="1"/>
  <c r="K64" i="142" s="1"/>
  <c r="J319" i="142"/>
  <c r="J356" i="142" s="1"/>
  <c r="J201" i="136"/>
  <c r="J167" i="136"/>
  <c r="J133" i="136"/>
  <c r="J131" i="136"/>
  <c r="J165" i="136"/>
  <c r="J199" i="136"/>
  <c r="J200" i="139"/>
  <c r="J166" i="139"/>
  <c r="J132" i="139"/>
  <c r="J238" i="139"/>
  <c r="J272" i="139" s="1"/>
  <c r="J222" i="136"/>
  <c r="J256" i="136" s="1"/>
  <c r="J165" i="135"/>
  <c r="J199" i="135"/>
  <c r="J131" i="135"/>
  <c r="J168" i="135"/>
  <c r="J134" i="135"/>
  <c r="J202" i="135"/>
  <c r="J235" i="135"/>
  <c r="J269" i="135" s="1"/>
  <c r="K239" i="147"/>
  <c r="K240" i="147" s="1"/>
  <c r="J198" i="137"/>
  <c r="J164" i="137"/>
  <c r="J130" i="137"/>
  <c r="I314" i="137"/>
  <c r="I332" i="137"/>
  <c r="I333" i="137" s="1"/>
  <c r="J93" i="138"/>
  <c r="J94" i="138"/>
  <c r="K87" i="151"/>
  <c r="K88" i="151" s="1"/>
  <c r="K112" i="151"/>
  <c r="K180" i="151"/>
  <c r="K189" i="151" s="1"/>
  <c r="K146" i="151"/>
  <c r="K155" i="151" s="1"/>
  <c r="J184" i="139"/>
  <c r="J116" i="139"/>
  <c r="J150" i="139"/>
  <c r="J183" i="139"/>
  <c r="J149" i="139"/>
  <c r="J115" i="139"/>
  <c r="J184" i="136"/>
  <c r="J150" i="136"/>
  <c r="J116" i="136"/>
  <c r="J59" i="136"/>
  <c r="I366" i="136"/>
  <c r="G107" i="187"/>
  <c r="G112" i="187" s="1"/>
  <c r="G16" i="206"/>
  <c r="I17" i="102" s="1"/>
  <c r="I332" i="134"/>
  <c r="I333" i="134" s="1"/>
  <c r="I314" i="134"/>
  <c r="H114" i="196"/>
  <c r="H116" i="196" s="1"/>
  <c r="H113" i="196"/>
  <c r="K238" i="151"/>
  <c r="K272" i="151" s="1"/>
  <c r="J351" i="150"/>
  <c r="K53" i="150"/>
  <c r="J368" i="150"/>
  <c r="J370" i="150" s="1"/>
  <c r="J181" i="139"/>
  <c r="J147" i="139"/>
  <c r="J113" i="139"/>
  <c r="G21" i="206"/>
  <c r="I22" i="102" s="1"/>
  <c r="G107" i="192"/>
  <c r="G112" i="192" s="1"/>
  <c r="K190" i="143"/>
  <c r="G19" i="209"/>
  <c r="G251" i="209" s="1"/>
  <c r="G20" i="210" s="1"/>
  <c r="G59" i="211" s="1"/>
  <c r="G259" i="211" s="1"/>
  <c r="J117" i="134"/>
  <c r="J151" i="134"/>
  <c r="J185" i="134"/>
  <c r="J115" i="135"/>
  <c r="J183" i="135"/>
  <c r="J149" i="135"/>
  <c r="K290" i="146"/>
  <c r="K54" i="146"/>
  <c r="G107" i="190"/>
  <c r="G112" i="190" s="1"/>
  <c r="G19" i="206"/>
  <c r="I20" i="102" s="1"/>
  <c r="K203" i="150"/>
  <c r="K169" i="150"/>
  <c r="K135" i="150"/>
  <c r="J77" i="138"/>
  <c r="J78" i="138"/>
  <c r="K167" i="150"/>
  <c r="K201" i="150"/>
  <c r="K133" i="150"/>
  <c r="I332" i="135"/>
  <c r="I333" i="135" s="1"/>
  <c r="I314" i="135"/>
  <c r="K229" i="146"/>
  <c r="K147" i="150"/>
  <c r="K113" i="150"/>
  <c r="K181" i="150"/>
  <c r="J309" i="142"/>
  <c r="J346" i="142" s="1"/>
  <c r="K49" i="142" s="1"/>
  <c r="J304" i="142"/>
  <c r="J341" i="142" s="1"/>
  <c r="K44" i="142" s="1"/>
  <c r="J329" i="142"/>
  <c r="J320" i="142"/>
  <c r="J357" i="142" s="1"/>
  <c r="K60" i="142" s="1"/>
  <c r="K95" i="142" s="1"/>
  <c r="J312" i="142"/>
  <c r="J349" i="142" s="1"/>
  <c r="K52" i="142" s="1"/>
  <c r="J129" i="139"/>
  <c r="J163" i="139"/>
  <c r="J197" i="139"/>
  <c r="J131" i="134"/>
  <c r="J199" i="134"/>
  <c r="J165" i="134"/>
  <c r="I366" i="134"/>
  <c r="J59" i="134"/>
  <c r="I366" i="135"/>
  <c r="J59" i="135"/>
  <c r="K164" i="150"/>
  <c r="K198" i="150"/>
  <c r="K130" i="150"/>
  <c r="K151" i="150"/>
  <c r="K185" i="150"/>
  <c r="K117" i="150"/>
  <c r="K220" i="146"/>
  <c r="K254" i="146" s="1"/>
  <c r="K280" i="143"/>
  <c r="K25" i="131" s="1"/>
  <c r="K156" i="143"/>
  <c r="J202" i="134"/>
  <c r="J134" i="134"/>
  <c r="J168" i="134"/>
  <c r="J234" i="135"/>
  <c r="J268" i="135" s="1"/>
  <c r="I368" i="138"/>
  <c r="I370" i="138" s="1"/>
  <c r="I351" i="138"/>
  <c r="J53" i="138"/>
  <c r="J202" i="137"/>
  <c r="J168" i="137"/>
  <c r="J134" i="137"/>
  <c r="J43" i="137"/>
  <c r="I350" i="137"/>
  <c r="J69" i="138"/>
  <c r="J70" i="138" s="1"/>
  <c r="I367" i="138"/>
  <c r="K231" i="151"/>
  <c r="K265" i="151" s="1"/>
  <c r="P79" i="218"/>
  <c r="H246" i="211"/>
  <c r="J215" i="138"/>
  <c r="J249" i="138" s="1"/>
  <c r="J43" i="135"/>
  <c r="I350" i="135"/>
  <c r="G17" i="206"/>
  <c r="I18" i="102" s="1"/>
  <c r="G107" i="188"/>
  <c r="G112" i="188" s="1"/>
  <c r="K234" i="146"/>
  <c r="K268" i="146" s="1"/>
  <c r="J238" i="138"/>
  <c r="J272" i="138" s="1"/>
  <c r="K236" i="146"/>
  <c r="K270" i="146" s="1"/>
  <c r="K205" i="143"/>
  <c r="K206" i="143" s="1"/>
  <c r="K230" i="143"/>
  <c r="K264" i="143" s="1"/>
  <c r="G113" i="191"/>
  <c r="G114" i="191"/>
  <c r="G116" i="191" s="1"/>
  <c r="J236" i="138"/>
  <c r="J270" i="138" s="1"/>
  <c r="K229" i="151"/>
  <c r="K145" i="150"/>
  <c r="K179" i="150"/>
  <c r="K111" i="150"/>
  <c r="J118" i="139"/>
  <c r="J186" i="139"/>
  <c r="J152" i="139"/>
  <c r="G22" i="209"/>
  <c r="G254" i="209" s="1"/>
  <c r="G23" i="210" s="1"/>
  <c r="G62" i="211" s="1"/>
  <c r="G262" i="211" s="1"/>
  <c r="J114" i="136"/>
  <c r="J182" i="136"/>
  <c r="J148" i="136"/>
  <c r="I350" i="136"/>
  <c r="J43" i="136"/>
  <c r="J148" i="134"/>
  <c r="J114" i="134"/>
  <c r="J182" i="134"/>
  <c r="G20" i="209"/>
  <c r="G252" i="209" s="1"/>
  <c r="G21" i="210" s="1"/>
  <c r="G60" i="211" s="1"/>
  <c r="G260" i="211" s="1"/>
  <c r="H79" i="208"/>
  <c r="K78" i="150"/>
  <c r="J280" i="148"/>
  <c r="J30" i="131" s="1"/>
  <c r="J281" i="148"/>
  <c r="J30" i="133" s="1"/>
  <c r="J239" i="148"/>
  <c r="J240" i="148" s="1"/>
  <c r="J263" i="148"/>
  <c r="J273" i="148" s="1"/>
  <c r="J274" i="148" s="1"/>
  <c r="J122" i="148"/>
  <c r="J371" i="145"/>
  <c r="J296" i="145"/>
  <c r="J223" i="148"/>
  <c r="J247" i="148"/>
  <c r="J257" i="148" s="1"/>
  <c r="J258" i="148" s="1"/>
  <c r="K80" i="149"/>
  <c r="K148" i="149" s="1"/>
  <c r="K100" i="149"/>
  <c r="K202" i="149" s="1"/>
  <c r="K86" i="149"/>
  <c r="K154" i="149" s="1"/>
  <c r="K84" i="149"/>
  <c r="K152" i="149" s="1"/>
  <c r="K79" i="149"/>
  <c r="K113" i="149" s="1"/>
  <c r="J224" i="141"/>
  <c r="J279" i="141"/>
  <c r="K82" i="149"/>
  <c r="K184" i="149" s="1"/>
  <c r="J283" i="144"/>
  <c r="J294" i="144"/>
  <c r="J26" i="130"/>
  <c r="K98" i="149"/>
  <c r="K166" i="149" s="1"/>
  <c r="J332" i="149"/>
  <c r="J333" i="149" s="1"/>
  <c r="K99" i="149"/>
  <c r="H105" i="202"/>
  <c r="H31" i="205" s="1"/>
  <c r="H104" i="202"/>
  <c r="H106" i="202"/>
  <c r="H31" i="207" s="1"/>
  <c r="H32" i="209" s="1"/>
  <c r="H264" i="209" s="1"/>
  <c r="H33" i="210" s="1"/>
  <c r="H72" i="211" s="1"/>
  <c r="H272" i="211" s="1"/>
  <c r="J356" i="149"/>
  <c r="J330" i="149"/>
  <c r="K85" i="149"/>
  <c r="J340" i="149"/>
  <c r="J314" i="149"/>
  <c r="K95" i="149"/>
  <c r="K83" i="149"/>
  <c r="K81" i="149"/>
  <c r="K102" i="149"/>
  <c r="K97" i="149"/>
  <c r="J238" i="135" l="1"/>
  <c r="J272" i="135" s="1"/>
  <c r="K203" i="149"/>
  <c r="K231" i="150"/>
  <c r="K265" i="150" s="1"/>
  <c r="K169" i="149"/>
  <c r="K221" i="150"/>
  <c r="K255" i="150" s="1"/>
  <c r="K130" i="149"/>
  <c r="K164" i="149"/>
  <c r="J218" i="134"/>
  <c r="J252" i="134" s="1"/>
  <c r="J232" i="136"/>
  <c r="J266" i="136" s="1"/>
  <c r="J215" i="135"/>
  <c r="J249" i="135" s="1"/>
  <c r="J234" i="136"/>
  <c r="J268" i="136" s="1"/>
  <c r="J231" i="136"/>
  <c r="J265" i="136" s="1"/>
  <c r="J231" i="137"/>
  <c r="J265" i="137" s="1"/>
  <c r="J219" i="135"/>
  <c r="J253" i="135" s="1"/>
  <c r="K279" i="162"/>
  <c r="K24" i="130" s="1"/>
  <c r="J216" i="139"/>
  <c r="J250" i="139" s="1"/>
  <c r="K230" i="146"/>
  <c r="K264" i="146" s="1"/>
  <c r="K205" i="146"/>
  <c r="K206" i="146" s="1"/>
  <c r="J231" i="135"/>
  <c r="J265" i="135" s="1"/>
  <c r="J219" i="139"/>
  <c r="J253" i="139" s="1"/>
  <c r="K218" i="150"/>
  <c r="K252" i="150" s="1"/>
  <c r="J238" i="134"/>
  <c r="J272" i="134" s="1"/>
  <c r="K217" i="150"/>
  <c r="K251" i="150" s="1"/>
  <c r="J238" i="137"/>
  <c r="J272" i="137" s="1"/>
  <c r="J221" i="135"/>
  <c r="J255" i="135" s="1"/>
  <c r="J233" i="139"/>
  <c r="J267" i="139" s="1"/>
  <c r="J235" i="134"/>
  <c r="J269" i="134" s="1"/>
  <c r="J234" i="137"/>
  <c r="J268" i="137" s="1"/>
  <c r="J237" i="135"/>
  <c r="J271" i="135" s="1"/>
  <c r="K223" i="143"/>
  <c r="K224" i="143" s="1"/>
  <c r="K216" i="150"/>
  <c r="K250" i="150" s="1"/>
  <c r="H106" i="194"/>
  <c r="H23" i="207" s="1"/>
  <c r="H24" i="209" s="1"/>
  <c r="H256" i="209" s="1"/>
  <c r="H25" i="210" s="1"/>
  <c r="H64" i="211" s="1"/>
  <c r="K214" i="146"/>
  <c r="K248" i="146" s="1"/>
  <c r="K196" i="150"/>
  <c r="K205" i="150" s="1"/>
  <c r="K206" i="150" s="1"/>
  <c r="J222" i="134"/>
  <c r="J256" i="134" s="1"/>
  <c r="K85" i="142"/>
  <c r="K153" i="142" s="1"/>
  <c r="J219" i="136"/>
  <c r="J253" i="136" s="1"/>
  <c r="H78" i="208"/>
  <c r="K84" i="142"/>
  <c r="K152" i="142" s="1"/>
  <c r="J222" i="135"/>
  <c r="J256" i="135" s="1"/>
  <c r="J33" i="102"/>
  <c r="J52" i="95" s="1"/>
  <c r="J77" i="95" s="1"/>
  <c r="I84" i="208"/>
  <c r="K279" i="147"/>
  <c r="K283" i="147" s="1"/>
  <c r="K257" i="143"/>
  <c r="K258" i="143" s="1"/>
  <c r="H26" i="209"/>
  <c r="H258" i="209" s="1"/>
  <c r="H27" i="210" s="1"/>
  <c r="H66" i="211" s="1"/>
  <c r="K128" i="150"/>
  <c r="K137" i="150" s="1"/>
  <c r="K138" i="150" s="1"/>
  <c r="K98" i="142"/>
  <c r="K200" i="142" s="1"/>
  <c r="H105" i="194"/>
  <c r="H23" i="205" s="1"/>
  <c r="K162" i="150"/>
  <c r="J236" i="136"/>
  <c r="J270" i="136" s="1"/>
  <c r="J220" i="136"/>
  <c r="J254" i="136" s="1"/>
  <c r="K97" i="142"/>
  <c r="K131" i="142" s="1"/>
  <c r="J222" i="137"/>
  <c r="J256" i="137" s="1"/>
  <c r="K81" i="142"/>
  <c r="K115" i="142" s="1"/>
  <c r="J237" i="136"/>
  <c r="J271" i="136" s="1"/>
  <c r="K238" i="150"/>
  <c r="K272" i="150" s="1"/>
  <c r="J235" i="137"/>
  <c r="J269" i="137" s="1"/>
  <c r="J221" i="137"/>
  <c r="J255" i="137" s="1"/>
  <c r="J218" i="135"/>
  <c r="J252" i="135" s="1"/>
  <c r="J222" i="139"/>
  <c r="J256" i="139" s="1"/>
  <c r="J231" i="134"/>
  <c r="J265" i="134" s="1"/>
  <c r="K86" i="142"/>
  <c r="K120" i="142" s="1"/>
  <c r="J215" i="136"/>
  <c r="J249" i="136" s="1"/>
  <c r="J215" i="134"/>
  <c r="J249" i="134" s="1"/>
  <c r="K79" i="142"/>
  <c r="K147" i="142" s="1"/>
  <c r="K100" i="142"/>
  <c r="K168" i="142" s="1"/>
  <c r="K224" i="162"/>
  <c r="K99" i="142"/>
  <c r="K133" i="142" s="1"/>
  <c r="J233" i="137"/>
  <c r="J267" i="137" s="1"/>
  <c r="J217" i="136"/>
  <c r="J251" i="136" s="1"/>
  <c r="K134" i="149"/>
  <c r="K83" i="142"/>
  <c r="K185" i="142" s="1"/>
  <c r="K147" i="149"/>
  <c r="J53" i="95"/>
  <c r="J78" i="95" s="1"/>
  <c r="K82" i="142"/>
  <c r="K184" i="142" s="1"/>
  <c r="H77" i="208"/>
  <c r="K168" i="149"/>
  <c r="J102" i="86"/>
  <c r="J136" i="86" s="1"/>
  <c r="J235" i="136"/>
  <c r="J269" i="136" s="1"/>
  <c r="J332" i="142"/>
  <c r="J333" i="142" s="1"/>
  <c r="K80" i="142"/>
  <c r="K114" i="142" s="1"/>
  <c r="J100" i="86"/>
  <c r="J202" i="86" s="1"/>
  <c r="K280" i="146"/>
  <c r="K28" i="131" s="1"/>
  <c r="J45" i="95"/>
  <c r="J70" i="95" s="1"/>
  <c r="K118" i="149"/>
  <c r="K101" i="142"/>
  <c r="K169" i="142" s="1"/>
  <c r="J236" i="139"/>
  <c r="J270" i="139" s="1"/>
  <c r="J220" i="137"/>
  <c r="J254" i="137" s="1"/>
  <c r="K219" i="150"/>
  <c r="K253" i="150" s="1"/>
  <c r="J236" i="137"/>
  <c r="J270" i="137" s="1"/>
  <c r="J236" i="135"/>
  <c r="J270" i="135" s="1"/>
  <c r="J220" i="135"/>
  <c r="J254" i="135" s="1"/>
  <c r="J217" i="134"/>
  <c r="J251" i="134" s="1"/>
  <c r="J238" i="136"/>
  <c r="J272" i="136" s="1"/>
  <c r="J96" i="86"/>
  <c r="J198" i="86" s="1"/>
  <c r="J314" i="142"/>
  <c r="J95" i="86"/>
  <c r="J197" i="86" s="1"/>
  <c r="K235" i="150"/>
  <c r="K269" i="150" s="1"/>
  <c r="J217" i="139"/>
  <c r="J251" i="139" s="1"/>
  <c r="I92" i="102"/>
  <c r="I38" i="95"/>
  <c r="I63" i="95" s="1"/>
  <c r="G115" i="191"/>
  <c r="G117" i="191" s="1"/>
  <c r="G119" i="191" s="1"/>
  <c r="G118" i="191"/>
  <c r="I367" i="134"/>
  <c r="J69" i="134"/>
  <c r="J70" i="134" s="1"/>
  <c r="K280" i="151"/>
  <c r="K33" i="131" s="1"/>
  <c r="K156" i="151"/>
  <c r="J44" i="86"/>
  <c r="O555" i="217"/>
  <c r="J45" i="86"/>
  <c r="O556" i="217"/>
  <c r="J69" i="137"/>
  <c r="J70" i="137" s="1"/>
  <c r="I367" i="137"/>
  <c r="H113" i="199"/>
  <c r="H114" i="199"/>
  <c r="H116" i="199" s="1"/>
  <c r="K229" i="150"/>
  <c r="I367" i="139"/>
  <c r="J69" i="139"/>
  <c r="J70" i="139" s="1"/>
  <c r="K205" i="151"/>
  <c r="K206" i="151" s="1"/>
  <c r="K230" i="151"/>
  <c r="K264" i="151" s="1"/>
  <c r="J77" i="137"/>
  <c r="J78" i="137"/>
  <c r="G113" i="192"/>
  <c r="G114" i="192"/>
  <c r="G116" i="192" s="1"/>
  <c r="J50" i="86"/>
  <c r="O561" i="217"/>
  <c r="K146" i="150"/>
  <c r="K155" i="150" s="1"/>
  <c r="K112" i="150"/>
  <c r="K180" i="150"/>
  <c r="K189" i="150" s="1"/>
  <c r="K263" i="151"/>
  <c r="I39" i="95"/>
  <c r="I64" i="95" s="1"/>
  <c r="I93" i="102"/>
  <c r="I95" i="102"/>
  <c r="I41" i="95"/>
  <c r="I66" i="95" s="1"/>
  <c r="J93" i="136"/>
  <c r="J94" i="136"/>
  <c r="J218" i="139"/>
  <c r="J252" i="139" s="1"/>
  <c r="K190" i="151"/>
  <c r="J195" i="138"/>
  <c r="J127" i="138"/>
  <c r="J161" i="138"/>
  <c r="J103" i="138"/>
  <c r="J104" i="138" s="1"/>
  <c r="J233" i="135"/>
  <c r="J267" i="135" s="1"/>
  <c r="J216" i="137"/>
  <c r="J250" i="137" s="1"/>
  <c r="J232" i="139"/>
  <c r="J266" i="139" s="1"/>
  <c r="H118" i="204"/>
  <c r="H115" i="204"/>
  <c r="H117" i="204" s="1"/>
  <c r="H119" i="204" s="1"/>
  <c r="J220" i="134"/>
  <c r="J254" i="134" s="1"/>
  <c r="H76" i="208"/>
  <c r="J77" i="134"/>
  <c r="J78" i="134"/>
  <c r="J237" i="139"/>
  <c r="J271" i="139" s="1"/>
  <c r="J47" i="86"/>
  <c r="O558" i="217"/>
  <c r="G105" i="186"/>
  <c r="G15" i="205" s="1"/>
  <c r="G106" i="186"/>
  <c r="G15" i="207" s="1"/>
  <c r="G104" i="186"/>
  <c r="J101" i="86"/>
  <c r="I313" i="86"/>
  <c r="I340" i="86"/>
  <c r="K247" i="151"/>
  <c r="J93" i="137"/>
  <c r="J94" i="137"/>
  <c r="H156" i="199"/>
  <c r="H157" i="199" s="1"/>
  <c r="H159" i="199"/>
  <c r="H172" i="199"/>
  <c r="H28" i="207" s="1"/>
  <c r="J93" i="139"/>
  <c r="J94" i="139"/>
  <c r="J221" i="136"/>
  <c r="J255" i="136" s="1"/>
  <c r="I351" i="135"/>
  <c r="J53" i="135"/>
  <c r="I368" i="135"/>
  <c r="I370" i="135" s="1"/>
  <c r="K263" i="146"/>
  <c r="I367" i="136"/>
  <c r="J69" i="136"/>
  <c r="J70" i="136" s="1"/>
  <c r="J46" i="86"/>
  <c r="O557" i="217"/>
  <c r="K102" i="142"/>
  <c r="K204" i="142" s="1"/>
  <c r="I351" i="136"/>
  <c r="J53" i="136"/>
  <c r="I368" i="136"/>
  <c r="I370" i="136" s="1"/>
  <c r="J93" i="135"/>
  <c r="J94" i="135"/>
  <c r="G232" i="211"/>
  <c r="O65" i="218"/>
  <c r="J340" i="142"/>
  <c r="J350" i="142" s="1"/>
  <c r="J351" i="142" s="1"/>
  <c r="J216" i="134"/>
  <c r="J250" i="134" s="1"/>
  <c r="H80" i="208"/>
  <c r="J220" i="139"/>
  <c r="J254" i="139" s="1"/>
  <c r="K213" i="150"/>
  <c r="G114" i="188"/>
  <c r="G116" i="188" s="1"/>
  <c r="G113" i="188"/>
  <c r="J69" i="135"/>
  <c r="J70" i="135" s="1"/>
  <c r="I367" i="135"/>
  <c r="J233" i="134"/>
  <c r="J267" i="134" s="1"/>
  <c r="J231" i="139"/>
  <c r="J265" i="139" s="1"/>
  <c r="J146" i="138"/>
  <c r="J112" i="138"/>
  <c r="J180" i="138"/>
  <c r="G113" i="190"/>
  <c r="G114" i="190"/>
  <c r="G116" i="190" s="1"/>
  <c r="J219" i="134"/>
  <c r="J253" i="134" s="1"/>
  <c r="K281" i="143"/>
  <c r="K25" i="133" s="1"/>
  <c r="J215" i="139"/>
  <c r="J249" i="139" s="1"/>
  <c r="K290" i="150"/>
  <c r="K54" i="150"/>
  <c r="H118" i="196"/>
  <c r="H115" i="196"/>
  <c r="H117" i="196" s="1"/>
  <c r="H119" i="196" s="1"/>
  <c r="I90" i="102"/>
  <c r="I36" i="95"/>
  <c r="I61" i="95" s="1"/>
  <c r="I66" i="102"/>
  <c r="J218" i="136"/>
  <c r="J252" i="136" s="1"/>
  <c r="K121" i="151"/>
  <c r="K214" i="151"/>
  <c r="K248" i="151" s="1"/>
  <c r="J232" i="137"/>
  <c r="J266" i="137" s="1"/>
  <c r="K220" i="150"/>
  <c r="K254" i="150" s="1"/>
  <c r="J221" i="139"/>
  <c r="J255" i="139" s="1"/>
  <c r="K234" i="150"/>
  <c r="K268" i="150" s="1"/>
  <c r="J218" i="137"/>
  <c r="J252" i="137" s="1"/>
  <c r="O64" i="218"/>
  <c r="G231" i="211"/>
  <c r="I351" i="134"/>
  <c r="J53" i="134"/>
  <c r="I368" i="134"/>
  <c r="I370" i="134" s="1"/>
  <c r="H114" i="203"/>
  <c r="H116" i="203" s="1"/>
  <c r="H113" i="203"/>
  <c r="J48" i="86"/>
  <c r="O559" i="217"/>
  <c r="J98" i="86"/>
  <c r="J52" i="86"/>
  <c r="O563" i="217"/>
  <c r="J99" i="86"/>
  <c r="K247" i="146"/>
  <c r="J232" i="135"/>
  <c r="J266" i="135" s="1"/>
  <c r="J77" i="139"/>
  <c r="J78" i="139"/>
  <c r="H75" i="208"/>
  <c r="K273" i="143"/>
  <c r="K274" i="143" s="1"/>
  <c r="J77" i="136"/>
  <c r="J78" i="136"/>
  <c r="J162" i="138"/>
  <c r="J196" i="138"/>
  <c r="J128" i="138"/>
  <c r="O66" i="218"/>
  <c r="G233" i="211"/>
  <c r="J216" i="136"/>
  <c r="J250" i="136" s="1"/>
  <c r="K87" i="150"/>
  <c r="K88" i="150" s="1"/>
  <c r="J77" i="135"/>
  <c r="J78" i="135"/>
  <c r="J54" i="138"/>
  <c r="J290" i="138"/>
  <c r="K232" i="150"/>
  <c r="K266" i="150" s="1"/>
  <c r="J330" i="142"/>
  <c r="G235" i="211"/>
  <c r="O68" i="218"/>
  <c r="I91" i="102"/>
  <c r="I78" i="287" s="1"/>
  <c r="I37" i="95"/>
  <c r="I62" i="95" s="1"/>
  <c r="I368" i="137"/>
  <c r="I370" i="137" s="1"/>
  <c r="I351" i="137"/>
  <c r="J53" i="137"/>
  <c r="J236" i="134"/>
  <c r="J270" i="134" s="1"/>
  <c r="J93" i="134"/>
  <c r="J94" i="134"/>
  <c r="K215" i="150"/>
  <c r="K249" i="150" s="1"/>
  <c r="J87" i="138"/>
  <c r="J88" i="138" s="1"/>
  <c r="J145" i="138"/>
  <c r="J179" i="138"/>
  <c r="J111" i="138"/>
  <c r="K237" i="150"/>
  <c r="K271" i="150" s="1"/>
  <c r="J217" i="135"/>
  <c r="J251" i="135" s="1"/>
  <c r="G113" i="187"/>
  <c r="G114" i="187"/>
  <c r="G116" i="187" s="1"/>
  <c r="J234" i="139"/>
  <c r="J268" i="139" s="1"/>
  <c r="J233" i="136"/>
  <c r="J267" i="136" s="1"/>
  <c r="J219" i="137"/>
  <c r="J253" i="137" s="1"/>
  <c r="G113" i="189"/>
  <c r="G114" i="189"/>
  <c r="G116" i="189" s="1"/>
  <c r="I329" i="86"/>
  <c r="I330" i="86" s="1"/>
  <c r="I356" i="86"/>
  <c r="J97" i="86"/>
  <c r="J51" i="86"/>
  <c r="O562" i="217"/>
  <c r="J49" i="86"/>
  <c r="O560" i="217"/>
  <c r="K122" i="146"/>
  <c r="K282" i="146"/>
  <c r="K28" i="132" s="1"/>
  <c r="J53" i="139"/>
  <c r="I368" i="139"/>
  <c r="I370" i="139" s="1"/>
  <c r="I351" i="139"/>
  <c r="G230" i="211"/>
  <c r="O63" i="218"/>
  <c r="K239" i="143"/>
  <c r="K240" i="143" s="1"/>
  <c r="K114" i="149"/>
  <c r="K116" i="149"/>
  <c r="K181" i="149"/>
  <c r="K120" i="149"/>
  <c r="K188" i="149"/>
  <c r="K182" i="149"/>
  <c r="J224" i="148"/>
  <c r="J279" i="148"/>
  <c r="J326" i="145"/>
  <c r="J363" i="145" s="1"/>
  <c r="K66" i="145" s="1"/>
  <c r="J303" i="145"/>
  <c r="J310" i="145"/>
  <c r="J347" i="145" s="1"/>
  <c r="K50" i="145" s="1"/>
  <c r="J320" i="145"/>
  <c r="J357" i="145" s="1"/>
  <c r="K60" i="145" s="1"/>
  <c r="J327" i="145"/>
  <c r="J364" i="145" s="1"/>
  <c r="K67" i="145" s="1"/>
  <c r="J308" i="145"/>
  <c r="J345" i="145" s="1"/>
  <c r="K48" i="145" s="1"/>
  <c r="J322" i="145"/>
  <c r="J359" i="145" s="1"/>
  <c r="K62" i="145" s="1"/>
  <c r="J329" i="145"/>
  <c r="J306" i="145"/>
  <c r="J343" i="145" s="1"/>
  <c r="K46" i="145" s="1"/>
  <c r="J313" i="145"/>
  <c r="J323" i="145"/>
  <c r="J360" i="145" s="1"/>
  <c r="K63" i="145" s="1"/>
  <c r="J312" i="145"/>
  <c r="J349" i="145" s="1"/>
  <c r="K52" i="145" s="1"/>
  <c r="J27" i="128"/>
  <c r="J77" i="128" s="1"/>
  <c r="H15" i="198" s="1"/>
  <c r="H44" i="198" s="1"/>
  <c r="H58" i="198" s="1"/>
  <c r="H99" i="198" s="1"/>
  <c r="J311" i="145"/>
  <c r="J348" i="145" s="1"/>
  <c r="K51" i="145" s="1"/>
  <c r="J325" i="145"/>
  <c r="J362" i="145" s="1"/>
  <c r="K65" i="145" s="1"/>
  <c r="J328" i="145"/>
  <c r="J365" i="145" s="1"/>
  <c r="K68" i="145" s="1"/>
  <c r="J309" i="145"/>
  <c r="J346" i="145" s="1"/>
  <c r="K49" i="145" s="1"/>
  <c r="J319" i="145"/>
  <c r="J331" i="145"/>
  <c r="J307" i="145"/>
  <c r="J344" i="145" s="1"/>
  <c r="K47" i="145" s="1"/>
  <c r="J321" i="145"/>
  <c r="J358" i="145" s="1"/>
  <c r="K61" i="145" s="1"/>
  <c r="J324" i="145"/>
  <c r="J361" i="145" s="1"/>
  <c r="K64" i="145" s="1"/>
  <c r="J305" i="145"/>
  <c r="J342" i="145" s="1"/>
  <c r="K45" i="145" s="1"/>
  <c r="J304" i="145"/>
  <c r="J341" i="145" s="1"/>
  <c r="K44" i="145" s="1"/>
  <c r="K186" i="149"/>
  <c r="K130" i="142"/>
  <c r="K164" i="142"/>
  <c r="J294" i="141"/>
  <c r="J22" i="130"/>
  <c r="J283" i="141"/>
  <c r="K150" i="149"/>
  <c r="J296" i="144"/>
  <c r="J371" i="144"/>
  <c r="K132" i="149"/>
  <c r="K200" i="149"/>
  <c r="K165" i="149"/>
  <c r="K199" i="149"/>
  <c r="K131" i="149"/>
  <c r="K204" i="149"/>
  <c r="K136" i="149"/>
  <c r="K170" i="149"/>
  <c r="K151" i="149"/>
  <c r="K185" i="149"/>
  <c r="K117" i="149"/>
  <c r="J366" i="149"/>
  <c r="K69" i="149" s="1"/>
  <c r="K59" i="149"/>
  <c r="H245" i="211"/>
  <c r="P78" i="218"/>
  <c r="K115" i="149"/>
  <c r="K183" i="149"/>
  <c r="K149" i="149"/>
  <c r="K163" i="149"/>
  <c r="K197" i="149"/>
  <c r="K129" i="149"/>
  <c r="H31" i="206"/>
  <c r="I90" i="208" s="1"/>
  <c r="H107" i="202"/>
  <c r="H112" i="202" s="1"/>
  <c r="K43" i="149"/>
  <c r="J350" i="149"/>
  <c r="J351" i="149" s="1"/>
  <c r="K187" i="149"/>
  <c r="K119" i="149"/>
  <c r="K153" i="149"/>
  <c r="K167" i="149"/>
  <c r="K201" i="149"/>
  <c r="K133" i="149"/>
  <c r="H23" i="206"/>
  <c r="K197" i="142"/>
  <c r="K163" i="142"/>
  <c r="K129" i="142"/>
  <c r="J366" i="142"/>
  <c r="K69" i="142" s="1"/>
  <c r="K59" i="142"/>
  <c r="H266" i="211" l="1"/>
  <c r="P72" i="218" s="1"/>
  <c r="H264" i="211"/>
  <c r="P70" i="218" s="1"/>
  <c r="K237" i="149"/>
  <c r="K271" i="149" s="1"/>
  <c r="K232" i="149"/>
  <c r="K266" i="149" s="1"/>
  <c r="K101" i="145"/>
  <c r="K135" i="145" s="1"/>
  <c r="K281" i="146"/>
  <c r="K28" i="133" s="1"/>
  <c r="K97" i="145"/>
  <c r="K131" i="145" s="1"/>
  <c r="K294" i="162"/>
  <c r="K371" i="162" s="1"/>
  <c r="K273" i="146"/>
  <c r="K274" i="146" s="1"/>
  <c r="K239" i="146"/>
  <c r="K240" i="146" s="1"/>
  <c r="K283" i="162"/>
  <c r="K186" i="142"/>
  <c r="K167" i="142"/>
  <c r="K294" i="147"/>
  <c r="K296" i="147" s="1"/>
  <c r="K118" i="142"/>
  <c r="K257" i="146"/>
  <c r="K258" i="146" s="1"/>
  <c r="H237" i="211"/>
  <c r="K119" i="142"/>
  <c r="K166" i="142"/>
  <c r="K187" i="142"/>
  <c r="K132" i="142"/>
  <c r="K188" i="142"/>
  <c r="K215" i="149"/>
  <c r="K249" i="149" s="1"/>
  <c r="H239" i="211"/>
  <c r="K223" i="146"/>
  <c r="K224" i="146" s="1"/>
  <c r="K230" i="150"/>
  <c r="K264" i="150" s="1"/>
  <c r="K199" i="142"/>
  <c r="K171" i="150"/>
  <c r="K172" i="150" s="1"/>
  <c r="K220" i="149"/>
  <c r="K254" i="149" s="1"/>
  <c r="J106" i="102"/>
  <c r="H107" i="194"/>
  <c r="H112" i="194" s="1"/>
  <c r="H114" i="194" s="1"/>
  <c r="H116" i="194" s="1"/>
  <c r="K113" i="142"/>
  <c r="K117" i="142"/>
  <c r="K181" i="142"/>
  <c r="K201" i="142"/>
  <c r="K151" i="142"/>
  <c r="K29" i="130"/>
  <c r="K149" i="142"/>
  <c r="K154" i="142"/>
  <c r="K134" i="142"/>
  <c r="J164" i="86"/>
  <c r="I82" i="208"/>
  <c r="K202" i="142"/>
  <c r="K165" i="142"/>
  <c r="K183" i="142"/>
  <c r="K182" i="142"/>
  <c r="K148" i="142"/>
  <c r="K236" i="149"/>
  <c r="K270" i="149" s="1"/>
  <c r="K218" i="149"/>
  <c r="K252" i="149" s="1"/>
  <c r="J189" i="138"/>
  <c r="J190" i="138" s="1"/>
  <c r="J134" i="86"/>
  <c r="Q528" i="217"/>
  <c r="K150" i="142"/>
  <c r="K116" i="142"/>
  <c r="Q527" i="217"/>
  <c r="J82" i="86"/>
  <c r="J150" i="86" s="1"/>
  <c r="J168" i="86"/>
  <c r="J163" i="86"/>
  <c r="J204" i="86"/>
  <c r="J129" i="86"/>
  <c r="J170" i="86"/>
  <c r="J83" i="86"/>
  <c r="J151" i="86" s="1"/>
  <c r="K281" i="151"/>
  <c r="K33" i="133" s="1"/>
  <c r="K136" i="142"/>
  <c r="J85" i="86"/>
  <c r="J187" i="86" s="1"/>
  <c r="J155" i="138"/>
  <c r="J156" i="138" s="1"/>
  <c r="J130" i="86"/>
  <c r="K170" i="142"/>
  <c r="J80" i="86"/>
  <c r="J148" i="86" s="1"/>
  <c r="K135" i="142"/>
  <c r="K203" i="142"/>
  <c r="K43" i="142"/>
  <c r="K77" i="142" s="1"/>
  <c r="J214" i="138"/>
  <c r="J248" i="138" s="1"/>
  <c r="J32" i="102"/>
  <c r="J51" i="95" s="1"/>
  <c r="J76" i="95" s="1"/>
  <c r="J332" i="145"/>
  <c r="J333" i="145" s="1"/>
  <c r="K222" i="149"/>
  <c r="K256" i="149" s="1"/>
  <c r="K95" i="145"/>
  <c r="K129" i="145" s="1"/>
  <c r="J230" i="138"/>
  <c r="J264" i="138" s="1"/>
  <c r="K273" i="151"/>
  <c r="K274" i="151" s="1"/>
  <c r="J199" i="86"/>
  <c r="J165" i="86"/>
  <c r="J131" i="86"/>
  <c r="I366" i="86"/>
  <c r="J59" i="86"/>
  <c r="J161" i="134"/>
  <c r="J195" i="134"/>
  <c r="J127" i="134"/>
  <c r="J103" i="134"/>
  <c r="J104" i="134" s="1"/>
  <c r="J145" i="139"/>
  <c r="J87" i="139"/>
  <c r="J88" i="139" s="1"/>
  <c r="J179" i="139"/>
  <c r="J111" i="139"/>
  <c r="J133" i="86"/>
  <c r="J201" i="86"/>
  <c r="J167" i="86"/>
  <c r="K122" i="151"/>
  <c r="K282" i="151"/>
  <c r="K33" i="132" s="1"/>
  <c r="J127" i="135"/>
  <c r="J103" i="135"/>
  <c r="J104" i="135" s="1"/>
  <c r="J161" i="135"/>
  <c r="J195" i="135"/>
  <c r="J54" i="135"/>
  <c r="J290" i="135"/>
  <c r="J195" i="139"/>
  <c r="J127" i="139"/>
  <c r="J103" i="139"/>
  <c r="J104" i="139" s="1"/>
  <c r="J161" i="139"/>
  <c r="K279" i="143"/>
  <c r="K257" i="151"/>
  <c r="K258" i="151" s="1"/>
  <c r="J203" i="86"/>
  <c r="J169" i="86"/>
  <c r="J135" i="86"/>
  <c r="G107" i="186"/>
  <c r="G112" i="186" s="1"/>
  <c r="G15" i="206"/>
  <c r="I16" i="102" s="1"/>
  <c r="J81" i="86"/>
  <c r="J161" i="136"/>
  <c r="J195" i="136"/>
  <c r="J127" i="136"/>
  <c r="J103" i="136"/>
  <c r="J104" i="136" s="1"/>
  <c r="K121" i="150"/>
  <c r="K214" i="150"/>
  <c r="K248" i="150" s="1"/>
  <c r="J84" i="86"/>
  <c r="J111" i="137"/>
  <c r="J87" i="137"/>
  <c r="J88" i="137" s="1"/>
  <c r="J145" i="137"/>
  <c r="J179" i="137"/>
  <c r="H118" i="199"/>
  <c r="H115" i="199"/>
  <c r="H117" i="199" s="1"/>
  <c r="H119" i="199" s="1"/>
  <c r="J79" i="86"/>
  <c r="J290" i="139"/>
  <c r="J54" i="139"/>
  <c r="J180" i="135"/>
  <c r="J112" i="135"/>
  <c r="J146" i="135"/>
  <c r="K156" i="150"/>
  <c r="G118" i="190"/>
  <c r="G115" i="190"/>
  <c r="G117" i="190" s="1"/>
  <c r="G119" i="190" s="1"/>
  <c r="G115" i="188"/>
  <c r="G117" i="188" s="1"/>
  <c r="G119" i="188" s="1"/>
  <c r="G118" i="188"/>
  <c r="J29" i="102"/>
  <c r="H29" i="209"/>
  <c r="H261" i="209" s="1"/>
  <c r="H30" i="210" s="1"/>
  <c r="H69" i="211" s="1"/>
  <c r="H269" i="211" s="1"/>
  <c r="I87" i="208"/>
  <c r="K223" i="151"/>
  <c r="G16" i="209"/>
  <c r="G248" i="209" s="1"/>
  <c r="G17" i="210" s="1"/>
  <c r="G56" i="211" s="1"/>
  <c r="G256" i="211" s="1"/>
  <c r="J171" i="138"/>
  <c r="J172" i="138" s="1"/>
  <c r="G118" i="187"/>
  <c r="G115" i="187"/>
  <c r="G117" i="187" s="1"/>
  <c r="G119" i="187" s="1"/>
  <c r="J213" i="138"/>
  <c r="J121" i="138"/>
  <c r="J290" i="137"/>
  <c r="J54" i="137"/>
  <c r="J145" i="135"/>
  <c r="J179" i="135"/>
  <c r="J111" i="135"/>
  <c r="J87" i="135"/>
  <c r="J88" i="135" s="1"/>
  <c r="J146" i="136"/>
  <c r="J180" i="136"/>
  <c r="J112" i="136"/>
  <c r="J86" i="86"/>
  <c r="J290" i="134"/>
  <c r="J54" i="134"/>
  <c r="O81" i="218"/>
  <c r="J54" i="136"/>
  <c r="J290" i="136"/>
  <c r="J162" i="137"/>
  <c r="J128" i="137"/>
  <c r="J196" i="137"/>
  <c r="I350" i="86"/>
  <c r="J43" i="86"/>
  <c r="J77" i="86" s="1"/>
  <c r="O554" i="217"/>
  <c r="J87" i="134"/>
  <c r="J88" i="134" s="1"/>
  <c r="J180" i="134"/>
  <c r="J112" i="134"/>
  <c r="J146" i="134"/>
  <c r="J137" i="138"/>
  <c r="J138" i="138" s="1"/>
  <c r="K239" i="151"/>
  <c r="K240" i="151" s="1"/>
  <c r="G115" i="192"/>
  <c r="G117" i="192" s="1"/>
  <c r="G119" i="192" s="1"/>
  <c r="G118" i="192"/>
  <c r="K263" i="150"/>
  <c r="G118" i="189"/>
  <c r="G115" i="189"/>
  <c r="G117" i="189" s="1"/>
  <c r="G119" i="189" s="1"/>
  <c r="J162" i="134"/>
  <c r="J196" i="134"/>
  <c r="J128" i="134"/>
  <c r="K190" i="150"/>
  <c r="K281" i="150"/>
  <c r="K32" i="133" s="1"/>
  <c r="J179" i="136"/>
  <c r="J87" i="136"/>
  <c r="J88" i="136" s="1"/>
  <c r="J111" i="136"/>
  <c r="J145" i="136"/>
  <c r="J146" i="139"/>
  <c r="J180" i="139"/>
  <c r="J112" i="139"/>
  <c r="J166" i="86"/>
  <c r="J132" i="86"/>
  <c r="J200" i="86"/>
  <c r="H118" i="203"/>
  <c r="H115" i="203"/>
  <c r="H117" i="203" s="1"/>
  <c r="H119" i="203" s="1"/>
  <c r="K247" i="150"/>
  <c r="J128" i="135"/>
  <c r="J162" i="135"/>
  <c r="J196" i="135"/>
  <c r="J162" i="139"/>
  <c r="J196" i="139"/>
  <c r="J128" i="139"/>
  <c r="J103" i="137"/>
  <c r="J104" i="137" s="1"/>
  <c r="J161" i="137"/>
  <c r="J195" i="137"/>
  <c r="J127" i="137"/>
  <c r="I332" i="86"/>
  <c r="I333" i="86" s="1"/>
  <c r="I314" i="86"/>
  <c r="Q526" i="217"/>
  <c r="J179" i="134"/>
  <c r="J145" i="134"/>
  <c r="J111" i="134"/>
  <c r="J229" i="138"/>
  <c r="J205" i="138"/>
  <c r="J206" i="138" s="1"/>
  <c r="J162" i="136"/>
  <c r="J196" i="136"/>
  <c r="J128" i="136"/>
  <c r="J180" i="137"/>
  <c r="J112" i="137"/>
  <c r="J146" i="137"/>
  <c r="Q525" i="217"/>
  <c r="K216" i="149"/>
  <c r="K250" i="149" s="1"/>
  <c r="K98" i="145"/>
  <c r="K200" i="145" s="1"/>
  <c r="K85" i="145"/>
  <c r="K153" i="145" s="1"/>
  <c r="K81" i="145"/>
  <c r="K183" i="145" s="1"/>
  <c r="K102" i="145"/>
  <c r="K136" i="145" s="1"/>
  <c r="K83" i="145"/>
  <c r="K151" i="145" s="1"/>
  <c r="H105" i="198"/>
  <c r="H27" i="205" s="1"/>
  <c r="H104" i="198"/>
  <c r="H106" i="198"/>
  <c r="H27" i="207" s="1"/>
  <c r="K80" i="145"/>
  <c r="K100" i="145"/>
  <c r="K86" i="145"/>
  <c r="J30" i="130"/>
  <c r="J283" i="148"/>
  <c r="J294" i="148"/>
  <c r="K70" i="149"/>
  <c r="K79" i="145"/>
  <c r="K99" i="145"/>
  <c r="K96" i="145"/>
  <c r="K84" i="145"/>
  <c r="J356" i="145"/>
  <c r="J330" i="145"/>
  <c r="K82" i="145"/>
  <c r="J340" i="145"/>
  <c r="J314" i="145"/>
  <c r="K232" i="142"/>
  <c r="K266" i="142" s="1"/>
  <c r="K234" i="149"/>
  <c r="K268" i="149" s="1"/>
  <c r="J371" i="141"/>
  <c r="J296" i="141"/>
  <c r="K219" i="149"/>
  <c r="K253" i="149" s="1"/>
  <c r="J367" i="149"/>
  <c r="J26" i="128"/>
  <c r="J76" i="128" s="1"/>
  <c r="H15" i="197" s="1"/>
  <c r="H44" i="197" s="1"/>
  <c r="H58" i="197" s="1"/>
  <c r="H99" i="197" s="1"/>
  <c r="J312" i="144"/>
  <c r="J349" i="144" s="1"/>
  <c r="K52" i="144" s="1"/>
  <c r="J326" i="144"/>
  <c r="J363" i="144" s="1"/>
  <c r="K66" i="144" s="1"/>
  <c r="J303" i="144"/>
  <c r="J310" i="144"/>
  <c r="J347" i="144" s="1"/>
  <c r="K50" i="144" s="1"/>
  <c r="J320" i="144"/>
  <c r="J357" i="144" s="1"/>
  <c r="K60" i="144" s="1"/>
  <c r="J309" i="144"/>
  <c r="J346" i="144" s="1"/>
  <c r="K49" i="144" s="1"/>
  <c r="J327" i="144"/>
  <c r="J364" i="144" s="1"/>
  <c r="K67" i="144" s="1"/>
  <c r="J308" i="144"/>
  <c r="J345" i="144" s="1"/>
  <c r="K48" i="144" s="1"/>
  <c r="J322" i="144"/>
  <c r="J359" i="144" s="1"/>
  <c r="K62" i="144" s="1"/>
  <c r="J329" i="144"/>
  <c r="J306" i="144"/>
  <c r="J343" i="144" s="1"/>
  <c r="K46" i="144" s="1"/>
  <c r="J313" i="144"/>
  <c r="J331" i="144"/>
  <c r="J323" i="144"/>
  <c r="J360" i="144" s="1"/>
  <c r="K63" i="144" s="1"/>
  <c r="J304" i="144"/>
  <c r="J341" i="144" s="1"/>
  <c r="K44" i="144" s="1"/>
  <c r="J311" i="144"/>
  <c r="J348" i="144" s="1"/>
  <c r="K51" i="144" s="1"/>
  <c r="K85" i="144" s="1"/>
  <c r="J325" i="144"/>
  <c r="J362" i="144" s="1"/>
  <c r="K65" i="144" s="1"/>
  <c r="J328" i="144"/>
  <c r="J365" i="144" s="1"/>
  <c r="K68" i="144" s="1"/>
  <c r="J305" i="144"/>
  <c r="J342" i="144" s="1"/>
  <c r="K45" i="144" s="1"/>
  <c r="J319" i="144"/>
  <c r="J307" i="144"/>
  <c r="J344" i="144" s="1"/>
  <c r="K47" i="144" s="1"/>
  <c r="J321" i="144"/>
  <c r="J358" i="144" s="1"/>
  <c r="K61" i="144" s="1"/>
  <c r="J324" i="144"/>
  <c r="J361" i="144" s="1"/>
  <c r="K64" i="144" s="1"/>
  <c r="H113" i="202"/>
  <c r="H114" i="202"/>
  <c r="H116" i="202" s="1"/>
  <c r="K53" i="149"/>
  <c r="K290" i="149" s="1"/>
  <c r="J368" i="149"/>
  <c r="J370" i="149" s="1"/>
  <c r="K235" i="149"/>
  <c r="K269" i="149" s="1"/>
  <c r="K221" i="149"/>
  <c r="K255" i="149" s="1"/>
  <c r="K77" i="149"/>
  <c r="K78" i="149"/>
  <c r="K238" i="149"/>
  <c r="K272" i="149" s="1"/>
  <c r="K231" i="149"/>
  <c r="K265" i="149" s="1"/>
  <c r="K217" i="149"/>
  <c r="K251" i="149" s="1"/>
  <c r="K93" i="149"/>
  <c r="K94" i="149"/>
  <c r="K233" i="149"/>
  <c r="K267" i="149" s="1"/>
  <c r="J367" i="142"/>
  <c r="K93" i="142"/>
  <c r="K94" i="142"/>
  <c r="J368" i="142"/>
  <c r="J370" i="142" s="1"/>
  <c r="K53" i="142"/>
  <c r="K290" i="142" s="1"/>
  <c r="K70" i="142"/>
  <c r="J24" i="102"/>
  <c r="K231" i="142"/>
  <c r="K265" i="142" s="1"/>
  <c r="K203" i="145" l="1"/>
  <c r="K169" i="145"/>
  <c r="K238" i="142"/>
  <c r="K272" i="142" s="1"/>
  <c r="K199" i="145"/>
  <c r="K165" i="145"/>
  <c r="K296" i="162"/>
  <c r="K313" i="162" s="1"/>
  <c r="K273" i="150"/>
  <c r="K274" i="150" s="1"/>
  <c r="K235" i="142"/>
  <c r="K269" i="142" s="1"/>
  <c r="K239" i="150"/>
  <c r="K240" i="150" s="1"/>
  <c r="K371" i="147"/>
  <c r="K220" i="142"/>
  <c r="K254" i="142" s="1"/>
  <c r="K79" i="144"/>
  <c r="K113" i="144" s="1"/>
  <c r="K222" i="142"/>
  <c r="K256" i="142" s="1"/>
  <c r="K221" i="142"/>
  <c r="K255" i="142" s="1"/>
  <c r="K234" i="142"/>
  <c r="K268" i="142" s="1"/>
  <c r="K279" i="146"/>
  <c r="K28" i="130" s="1"/>
  <c r="H113" i="194"/>
  <c r="H118" i="194" s="1"/>
  <c r="K280" i="150"/>
  <c r="K32" i="131" s="1"/>
  <c r="J185" i="86"/>
  <c r="K233" i="142"/>
  <c r="K267" i="142" s="1"/>
  <c r="J232" i="86"/>
  <c r="J266" i="86" s="1"/>
  <c r="K163" i="145"/>
  <c r="K218" i="142"/>
  <c r="K252" i="142" s="1"/>
  <c r="K217" i="142"/>
  <c r="K251" i="142" s="1"/>
  <c r="K215" i="142"/>
  <c r="K249" i="142" s="1"/>
  <c r="J236" i="86"/>
  <c r="J270" i="86" s="1"/>
  <c r="K236" i="142"/>
  <c r="K270" i="142" s="1"/>
  <c r="K219" i="142"/>
  <c r="K253" i="142" s="1"/>
  <c r="J78" i="86"/>
  <c r="J180" i="86" s="1"/>
  <c r="K166" i="145"/>
  <c r="H74" i="208"/>
  <c r="J238" i="86"/>
  <c r="J272" i="86" s="1"/>
  <c r="K197" i="145"/>
  <c r="J119" i="86"/>
  <c r="J182" i="86"/>
  <c r="K257" i="150"/>
  <c r="K258" i="150" s="1"/>
  <c r="J153" i="86"/>
  <c r="J114" i="86"/>
  <c r="J189" i="135"/>
  <c r="J190" i="135" s="1"/>
  <c r="J137" i="137"/>
  <c r="J138" i="137" s="1"/>
  <c r="J189" i="136"/>
  <c r="J190" i="136" s="1"/>
  <c r="J184" i="86"/>
  <c r="J116" i="86"/>
  <c r="K216" i="142"/>
  <c r="K250" i="142" s="1"/>
  <c r="K223" i="150"/>
  <c r="J117" i="86"/>
  <c r="J155" i="135"/>
  <c r="J156" i="135" s="1"/>
  <c r="J231" i="86"/>
  <c r="J265" i="86" s="1"/>
  <c r="K78" i="142"/>
  <c r="K146" i="142" s="1"/>
  <c r="K119" i="145"/>
  <c r="J171" i="137"/>
  <c r="J172" i="137" s="1"/>
  <c r="J155" i="136"/>
  <c r="J156" i="136" s="1"/>
  <c r="K237" i="142"/>
  <c r="K271" i="142" s="1"/>
  <c r="J105" i="102"/>
  <c r="K149" i="145"/>
  <c r="J235" i="86"/>
  <c r="J269" i="86" s="1"/>
  <c r="K204" i="145"/>
  <c r="K81" i="144"/>
  <c r="K149" i="144" s="1"/>
  <c r="J230" i="137"/>
  <c r="J264" i="137" s="1"/>
  <c r="J214" i="135"/>
  <c r="J248" i="135" s="1"/>
  <c r="J214" i="136"/>
  <c r="J248" i="136" s="1"/>
  <c r="J230" i="139"/>
  <c r="J264" i="139" s="1"/>
  <c r="J234" i="86"/>
  <c r="J268" i="86" s="1"/>
  <c r="J214" i="137"/>
  <c r="J248" i="137" s="1"/>
  <c r="J213" i="134"/>
  <c r="J229" i="137"/>
  <c r="J205" i="137"/>
  <c r="J206" i="137" s="1"/>
  <c r="J281" i="138"/>
  <c r="J20" i="133" s="1"/>
  <c r="H242" i="211"/>
  <c r="P75" i="218"/>
  <c r="J121" i="137"/>
  <c r="J213" i="137"/>
  <c r="J171" i="136"/>
  <c r="J172" i="136" s="1"/>
  <c r="K283" i="143"/>
  <c r="K294" i="143"/>
  <c r="K25" i="130"/>
  <c r="J137" i="139"/>
  <c r="J138" i="139" s="1"/>
  <c r="J137" i="135"/>
  <c r="J138" i="135" s="1"/>
  <c r="J189" i="139"/>
  <c r="J230" i="134"/>
  <c r="J264" i="134" s="1"/>
  <c r="J155" i="134"/>
  <c r="Q524" i="217"/>
  <c r="Q585" i="217" s="1"/>
  <c r="O564" i="217"/>
  <c r="J121" i="135"/>
  <c r="J213" i="135"/>
  <c r="G229" i="211"/>
  <c r="O62" i="218"/>
  <c r="O82" i="218" s="1"/>
  <c r="J102" i="102"/>
  <c r="J76" i="287" s="1"/>
  <c r="J48" i="95"/>
  <c r="J73" i="95" s="1"/>
  <c r="J147" i="86"/>
  <c r="J113" i="86"/>
  <c r="J181" i="86"/>
  <c r="J189" i="137"/>
  <c r="J152" i="86"/>
  <c r="J118" i="86"/>
  <c r="J186" i="86"/>
  <c r="J149" i="86"/>
  <c r="J183" i="86"/>
  <c r="J115" i="86"/>
  <c r="J229" i="139"/>
  <c r="J205" i="139"/>
  <c r="J206" i="139" s="1"/>
  <c r="J229" i="135"/>
  <c r="J205" i="135"/>
  <c r="J206" i="135" s="1"/>
  <c r="J137" i="134"/>
  <c r="J138" i="134" s="1"/>
  <c r="J280" i="138"/>
  <c r="J20" i="131" s="1"/>
  <c r="J239" i="138"/>
  <c r="J240" i="138" s="1"/>
  <c r="J263" i="138"/>
  <c r="J273" i="138" s="1"/>
  <c r="J274" i="138" s="1"/>
  <c r="J230" i="135"/>
  <c r="J264" i="135" s="1"/>
  <c r="J214" i="139"/>
  <c r="J248" i="139" s="1"/>
  <c r="J121" i="134"/>
  <c r="J214" i="134"/>
  <c r="J248" i="134" s="1"/>
  <c r="J111" i="86"/>
  <c r="J179" i="86"/>
  <c r="J145" i="86"/>
  <c r="J282" i="138"/>
  <c r="J20" i="132" s="1"/>
  <c r="J122" i="138"/>
  <c r="K224" i="151"/>
  <c r="K279" i="151"/>
  <c r="J155" i="137"/>
  <c r="J137" i="136"/>
  <c r="J138" i="136" s="1"/>
  <c r="I35" i="95"/>
  <c r="I60" i="95" s="1"/>
  <c r="I89" i="102"/>
  <c r="I67" i="102"/>
  <c r="I35" i="102"/>
  <c r="J237" i="86"/>
  <c r="J271" i="86" s="1"/>
  <c r="J171" i="139"/>
  <c r="J172" i="139" s="1"/>
  <c r="J171" i="135"/>
  <c r="J172" i="135" s="1"/>
  <c r="J155" i="139"/>
  <c r="J229" i="134"/>
  <c r="J205" i="134"/>
  <c r="J206" i="134" s="1"/>
  <c r="J93" i="86"/>
  <c r="J94" i="86"/>
  <c r="J233" i="86"/>
  <c r="J267" i="86" s="1"/>
  <c r="J230" i="136"/>
  <c r="J264" i="136" s="1"/>
  <c r="J121" i="136"/>
  <c r="J213" i="136"/>
  <c r="J189" i="134"/>
  <c r="I351" i="86"/>
  <c r="I368" i="86"/>
  <c r="I370" i="86" s="1"/>
  <c r="J53" i="86"/>
  <c r="J120" i="86"/>
  <c r="J154" i="86"/>
  <c r="J188" i="86"/>
  <c r="J223" i="138"/>
  <c r="J247" i="138"/>
  <c r="J257" i="138" s="1"/>
  <c r="J258" i="138" s="1"/>
  <c r="K29" i="128"/>
  <c r="K79" i="128" s="1"/>
  <c r="I15" i="200" s="1"/>
  <c r="I44" i="200" s="1"/>
  <c r="I58" i="200" s="1"/>
  <c r="I99" i="200" s="1"/>
  <c r="K304" i="147"/>
  <c r="K341" i="147" s="1"/>
  <c r="L44" i="147" s="1"/>
  <c r="K312" i="147"/>
  <c r="K349" i="147" s="1"/>
  <c r="L52" i="147" s="1"/>
  <c r="K328" i="147"/>
  <c r="K365" i="147" s="1"/>
  <c r="L68" i="147" s="1"/>
  <c r="K309" i="147"/>
  <c r="K346" i="147" s="1"/>
  <c r="L49" i="147" s="1"/>
  <c r="K319" i="147"/>
  <c r="K356" i="147" s="1"/>
  <c r="K331" i="147"/>
  <c r="K307" i="147"/>
  <c r="K344" i="147" s="1"/>
  <c r="L47" i="147" s="1"/>
  <c r="K321" i="147"/>
  <c r="K358" i="147" s="1"/>
  <c r="L61" i="147" s="1"/>
  <c r="K305" i="147"/>
  <c r="K342" i="147" s="1"/>
  <c r="L45" i="147" s="1"/>
  <c r="K303" i="147"/>
  <c r="K340" i="147" s="1"/>
  <c r="K320" i="147"/>
  <c r="K357" i="147" s="1"/>
  <c r="L60" i="147" s="1"/>
  <c r="K327" i="147"/>
  <c r="K364" i="147" s="1"/>
  <c r="L67" i="147" s="1"/>
  <c r="K308" i="147"/>
  <c r="K345" i="147" s="1"/>
  <c r="L48" i="147" s="1"/>
  <c r="K322" i="147"/>
  <c r="K359" i="147" s="1"/>
  <c r="L62" i="147" s="1"/>
  <c r="K329" i="147"/>
  <c r="K306" i="147"/>
  <c r="K343" i="147" s="1"/>
  <c r="L46" i="147" s="1"/>
  <c r="K313" i="147"/>
  <c r="K323" i="147"/>
  <c r="K360" i="147" s="1"/>
  <c r="L63" i="147" s="1"/>
  <c r="K311" i="147"/>
  <c r="K348" i="147" s="1"/>
  <c r="L51" i="147" s="1"/>
  <c r="K325" i="147"/>
  <c r="K362" i="147" s="1"/>
  <c r="L65" i="147" s="1"/>
  <c r="K324" i="147"/>
  <c r="K361" i="147" s="1"/>
  <c r="L64" i="147" s="1"/>
  <c r="K326" i="147"/>
  <c r="K363" i="147" s="1"/>
  <c r="L66" i="147" s="1"/>
  <c r="K310" i="147"/>
  <c r="K347" i="147" s="1"/>
  <c r="L50" i="147" s="1"/>
  <c r="K122" i="150"/>
  <c r="K282" i="150"/>
  <c r="K32" i="132" s="1"/>
  <c r="J229" i="136"/>
  <c r="J205" i="136"/>
  <c r="J206" i="136" s="1"/>
  <c r="G113" i="186"/>
  <c r="G114" i="186"/>
  <c r="G116" i="186" s="1"/>
  <c r="J213" i="139"/>
  <c r="J121" i="139"/>
  <c r="J171" i="134"/>
  <c r="J172" i="134" s="1"/>
  <c r="J69" i="86"/>
  <c r="J70" i="86" s="1"/>
  <c r="I367" i="86"/>
  <c r="K132" i="145"/>
  <c r="K170" i="145"/>
  <c r="K187" i="145"/>
  <c r="K185" i="145"/>
  <c r="K115" i="145"/>
  <c r="K117" i="145"/>
  <c r="K102" i="144"/>
  <c r="K170" i="144" s="1"/>
  <c r="K43" i="145"/>
  <c r="J350" i="145"/>
  <c r="J351" i="145" s="1"/>
  <c r="K113" i="145"/>
  <c r="K147" i="145"/>
  <c r="K181" i="145"/>
  <c r="H107" i="198"/>
  <c r="H112" i="198" s="1"/>
  <c r="H27" i="206"/>
  <c r="J28" i="102" s="1"/>
  <c r="K184" i="145"/>
  <c r="K150" i="145"/>
  <c r="K116" i="145"/>
  <c r="K59" i="145"/>
  <c r="J366" i="145"/>
  <c r="K69" i="145" s="1"/>
  <c r="K186" i="145"/>
  <c r="K118" i="145"/>
  <c r="K152" i="145"/>
  <c r="J296" i="148"/>
  <c r="J371" i="148"/>
  <c r="K188" i="145"/>
  <c r="K154" i="145"/>
  <c r="K120" i="145"/>
  <c r="K168" i="145"/>
  <c r="K202" i="145"/>
  <c r="K134" i="145"/>
  <c r="K148" i="145"/>
  <c r="K114" i="145"/>
  <c r="K182" i="145"/>
  <c r="K130" i="145"/>
  <c r="K164" i="145"/>
  <c r="K198" i="145"/>
  <c r="K167" i="145"/>
  <c r="K201" i="145"/>
  <c r="K133" i="145"/>
  <c r="H28" i="209"/>
  <c r="H260" i="209" s="1"/>
  <c r="H29" i="210" s="1"/>
  <c r="H68" i="211" s="1"/>
  <c r="H268" i="211" s="1"/>
  <c r="K98" i="144"/>
  <c r="K200" i="144" s="1"/>
  <c r="K54" i="149"/>
  <c r="K99" i="144"/>
  <c r="K201" i="144" s="1"/>
  <c r="J332" i="144"/>
  <c r="J333" i="144" s="1"/>
  <c r="K84" i="144"/>
  <c r="K118" i="144" s="1"/>
  <c r="K101" i="144"/>
  <c r="K169" i="144" s="1"/>
  <c r="K96" i="144"/>
  <c r="K130" i="144" s="1"/>
  <c r="K86" i="144"/>
  <c r="K188" i="144" s="1"/>
  <c r="J325" i="141"/>
  <c r="J362" i="141" s="1"/>
  <c r="K65" i="141" s="1"/>
  <c r="J328" i="141"/>
  <c r="J365" i="141" s="1"/>
  <c r="K68" i="141" s="1"/>
  <c r="J309" i="141"/>
  <c r="J346" i="141" s="1"/>
  <c r="K49" i="141" s="1"/>
  <c r="J319" i="141"/>
  <c r="J331" i="141"/>
  <c r="J307" i="141"/>
  <c r="J344" i="141" s="1"/>
  <c r="K47" i="141" s="1"/>
  <c r="J306" i="141"/>
  <c r="J343" i="141" s="1"/>
  <c r="K46" i="141" s="1"/>
  <c r="J313" i="141"/>
  <c r="J304" i="141"/>
  <c r="J341" i="141" s="1"/>
  <c r="K44" i="141" s="1"/>
  <c r="J321" i="141"/>
  <c r="J358" i="141" s="1"/>
  <c r="K61" i="141" s="1"/>
  <c r="J324" i="141"/>
  <c r="J361" i="141" s="1"/>
  <c r="K64" i="141" s="1"/>
  <c r="J305" i="141"/>
  <c r="J342" i="141" s="1"/>
  <c r="K45" i="141" s="1"/>
  <c r="J312" i="141"/>
  <c r="J349" i="141" s="1"/>
  <c r="K52" i="141" s="1"/>
  <c r="J326" i="141"/>
  <c r="J363" i="141" s="1"/>
  <c r="K66" i="141" s="1"/>
  <c r="J303" i="141"/>
  <c r="J311" i="141"/>
  <c r="J348" i="141" s="1"/>
  <c r="K51" i="141" s="1"/>
  <c r="J22" i="128"/>
  <c r="J72" i="128" s="1"/>
  <c r="H15" i="193" s="1"/>
  <c r="H44" i="193" s="1"/>
  <c r="H58" i="193" s="1"/>
  <c r="H99" i="193" s="1"/>
  <c r="J310" i="141"/>
  <c r="J347" i="141" s="1"/>
  <c r="K50" i="141" s="1"/>
  <c r="J320" i="141"/>
  <c r="J357" i="141" s="1"/>
  <c r="K60" i="141" s="1"/>
  <c r="J327" i="141"/>
  <c r="J364" i="141" s="1"/>
  <c r="K67" i="141" s="1"/>
  <c r="J308" i="141"/>
  <c r="J345" i="141" s="1"/>
  <c r="K48" i="141" s="1"/>
  <c r="J322" i="141"/>
  <c r="J359" i="141" s="1"/>
  <c r="K62" i="141" s="1"/>
  <c r="K96" i="141" s="1"/>
  <c r="J329" i="141"/>
  <c r="J323" i="141"/>
  <c r="J360" i="141" s="1"/>
  <c r="K63" i="141" s="1"/>
  <c r="J356" i="144"/>
  <c r="J330" i="144"/>
  <c r="K119" i="144"/>
  <c r="K187" i="144"/>
  <c r="K153" i="144"/>
  <c r="K82" i="144"/>
  <c r="H106" i="197"/>
  <c r="H150" i="197" s="1"/>
  <c r="H105" i="197"/>
  <c r="H104" i="197"/>
  <c r="K80" i="144"/>
  <c r="J340" i="144"/>
  <c r="J314" i="144"/>
  <c r="K95" i="144"/>
  <c r="K97" i="144"/>
  <c r="K83" i="144"/>
  <c r="K100" i="144"/>
  <c r="K162" i="149"/>
  <c r="K196" i="149"/>
  <c r="K128" i="149"/>
  <c r="K127" i="149"/>
  <c r="K161" i="149"/>
  <c r="K195" i="149"/>
  <c r="K103" i="149"/>
  <c r="K104" i="149" s="1"/>
  <c r="K146" i="149"/>
  <c r="K180" i="149"/>
  <c r="K112" i="149"/>
  <c r="H118" i="202"/>
  <c r="H115" i="202"/>
  <c r="H117" i="202" s="1"/>
  <c r="H119" i="202" s="1"/>
  <c r="K179" i="149"/>
  <c r="K111" i="149"/>
  <c r="K145" i="149"/>
  <c r="K87" i="149"/>
  <c r="K88" i="149" s="1"/>
  <c r="K54" i="142"/>
  <c r="J97" i="102"/>
  <c r="J43" i="95"/>
  <c r="J68" i="95" s="1"/>
  <c r="K103" i="142"/>
  <c r="K104" i="142" s="1"/>
  <c r="K196" i="142"/>
  <c r="K162" i="142"/>
  <c r="K128" i="142"/>
  <c r="K179" i="142"/>
  <c r="K145" i="142"/>
  <c r="K111" i="142"/>
  <c r="K127" i="142"/>
  <c r="K161" i="142"/>
  <c r="K195" i="142"/>
  <c r="K237" i="145" l="1"/>
  <c r="K271" i="145" s="1"/>
  <c r="K325" i="162"/>
  <c r="K362" i="162" s="1"/>
  <c r="L65" i="162" s="1"/>
  <c r="K323" i="162"/>
  <c r="K360" i="162" s="1"/>
  <c r="L63" i="162" s="1"/>
  <c r="K331" i="162"/>
  <c r="K309" i="162"/>
  <c r="K346" i="162" s="1"/>
  <c r="L49" i="162" s="1"/>
  <c r="L97" i="147"/>
  <c r="L131" i="147" s="1"/>
  <c r="J219" i="86"/>
  <c r="J253" i="86" s="1"/>
  <c r="K233" i="145"/>
  <c r="K267" i="145" s="1"/>
  <c r="K321" i="162"/>
  <c r="K358" i="162" s="1"/>
  <c r="L61" i="162" s="1"/>
  <c r="K231" i="145"/>
  <c r="K265" i="145" s="1"/>
  <c r="K308" i="162"/>
  <c r="K345" i="162" s="1"/>
  <c r="L48" i="162" s="1"/>
  <c r="K312" i="162"/>
  <c r="K349" i="162" s="1"/>
  <c r="L52" i="162" s="1"/>
  <c r="K310" i="162"/>
  <c r="K347" i="162" s="1"/>
  <c r="L50" i="162" s="1"/>
  <c r="K303" i="162"/>
  <c r="K340" i="162" s="1"/>
  <c r="L43" i="162" s="1"/>
  <c r="L77" i="162" s="1"/>
  <c r="L111" i="162" s="1"/>
  <c r="K305" i="162"/>
  <c r="K342" i="162" s="1"/>
  <c r="L45" i="162" s="1"/>
  <c r="K304" i="162"/>
  <c r="K341" i="162" s="1"/>
  <c r="L44" i="162" s="1"/>
  <c r="K328" i="162"/>
  <c r="K365" i="162" s="1"/>
  <c r="L68" i="162" s="1"/>
  <c r="K322" i="162"/>
  <c r="K359" i="162" s="1"/>
  <c r="L62" i="162" s="1"/>
  <c r="K326" i="162"/>
  <c r="K363" i="162" s="1"/>
  <c r="L66" i="162" s="1"/>
  <c r="L100" i="162" s="1"/>
  <c r="L202" i="162" s="1"/>
  <c r="K327" i="162"/>
  <c r="K364" i="162" s="1"/>
  <c r="L67" i="162" s="1"/>
  <c r="K24" i="128"/>
  <c r="K74" i="128" s="1"/>
  <c r="I15" i="195" s="1"/>
  <c r="I44" i="195" s="1"/>
  <c r="I58" i="195" s="1"/>
  <c r="I99" i="195" s="1"/>
  <c r="I105" i="195" s="1"/>
  <c r="I24" i="205" s="1"/>
  <c r="K320" i="162"/>
  <c r="K357" i="162" s="1"/>
  <c r="L60" i="162" s="1"/>
  <c r="K307" i="162"/>
  <c r="K344" i="162" s="1"/>
  <c r="L47" i="162" s="1"/>
  <c r="K329" i="162"/>
  <c r="K332" i="162" s="1"/>
  <c r="K333" i="162" s="1"/>
  <c r="K324" i="162"/>
  <c r="K361" i="162" s="1"/>
  <c r="L64" i="162" s="1"/>
  <c r="K306" i="162"/>
  <c r="K343" i="162" s="1"/>
  <c r="L46" i="162" s="1"/>
  <c r="L79" i="147"/>
  <c r="L147" i="147" s="1"/>
  <c r="K319" i="162"/>
  <c r="K356" i="162" s="1"/>
  <c r="L59" i="162" s="1"/>
  <c r="L93" i="162" s="1"/>
  <c r="L127" i="162" s="1"/>
  <c r="K311" i="162"/>
  <c r="K348" i="162" s="1"/>
  <c r="L51" i="162" s="1"/>
  <c r="K294" i="146"/>
  <c r="K296" i="146" s="1"/>
  <c r="K283" i="146"/>
  <c r="K279" i="150"/>
  <c r="K32" i="130" s="1"/>
  <c r="K147" i="144"/>
  <c r="J146" i="86"/>
  <c r="J155" i="86" s="1"/>
  <c r="K181" i="144"/>
  <c r="H115" i="194"/>
  <c r="H117" i="194" s="1"/>
  <c r="H119" i="194" s="1"/>
  <c r="J87" i="86"/>
  <c r="J88" i="86" s="1"/>
  <c r="J112" i="86"/>
  <c r="J121" i="86" s="1"/>
  <c r="J221" i="86"/>
  <c r="J255" i="86" s="1"/>
  <c r="K224" i="150"/>
  <c r="J218" i="86"/>
  <c r="J252" i="86" s="1"/>
  <c r="J216" i="86"/>
  <c r="J250" i="86" s="1"/>
  <c r="K234" i="145"/>
  <c r="K268" i="145" s="1"/>
  <c r="K221" i="145"/>
  <c r="K255" i="145" s="1"/>
  <c r="K87" i="142"/>
  <c r="K88" i="142" s="1"/>
  <c r="K180" i="142"/>
  <c r="K189" i="142" s="1"/>
  <c r="K190" i="142" s="1"/>
  <c r="K217" i="145"/>
  <c r="K251" i="145" s="1"/>
  <c r="K112" i="142"/>
  <c r="K121" i="142" s="1"/>
  <c r="K238" i="145"/>
  <c r="K272" i="145" s="1"/>
  <c r="J281" i="135"/>
  <c r="J17" i="133" s="1"/>
  <c r="K115" i="144"/>
  <c r="K183" i="144"/>
  <c r="L84" i="147"/>
  <c r="L186" i="147" s="1"/>
  <c r="Q584" i="217"/>
  <c r="J280" i="136"/>
  <c r="J18" i="131" s="1"/>
  <c r="L98" i="147"/>
  <c r="L132" i="147" s="1"/>
  <c r="K219" i="145"/>
  <c r="K253" i="145" s="1"/>
  <c r="L99" i="147"/>
  <c r="L201" i="147" s="1"/>
  <c r="L80" i="147"/>
  <c r="L114" i="147" s="1"/>
  <c r="L82" i="147"/>
  <c r="L116" i="147" s="1"/>
  <c r="J280" i="135"/>
  <c r="J17" i="131" s="1"/>
  <c r="K152" i="144"/>
  <c r="L96" i="147"/>
  <c r="L164" i="147" s="1"/>
  <c r="J223" i="139"/>
  <c r="J247" i="139"/>
  <c r="J257" i="139" s="1"/>
  <c r="J258" i="139" s="1"/>
  <c r="J239" i="136"/>
  <c r="J240" i="136" s="1"/>
  <c r="J263" i="136"/>
  <c r="J273" i="136" s="1"/>
  <c r="J274" i="136" s="1"/>
  <c r="L100" i="147"/>
  <c r="K350" i="147"/>
  <c r="L43" i="147"/>
  <c r="L77" i="147" s="1"/>
  <c r="L86" i="147"/>
  <c r="J279" i="138"/>
  <c r="J224" i="138"/>
  <c r="J122" i="136"/>
  <c r="J282" i="136"/>
  <c r="J18" i="132" s="1"/>
  <c r="J190" i="137"/>
  <c r="J281" i="137"/>
  <c r="J19" i="133" s="1"/>
  <c r="Q583" i="217"/>
  <c r="Q530" i="217"/>
  <c r="Q586" i="217"/>
  <c r="Q587" i="217"/>
  <c r="J281" i="136"/>
  <c r="J18" i="133" s="1"/>
  <c r="J223" i="134"/>
  <c r="J247" i="134"/>
  <c r="J257" i="134" s="1"/>
  <c r="J258" i="134" s="1"/>
  <c r="K314" i="147"/>
  <c r="K332" i="147"/>
  <c r="K333" i="147" s="1"/>
  <c r="L59" i="147"/>
  <c r="L93" i="147" s="1"/>
  <c r="K366" i="147"/>
  <c r="J222" i="86"/>
  <c r="J256" i="86" s="1"/>
  <c r="J190" i="134"/>
  <c r="J281" i="134"/>
  <c r="J16" i="133" s="1"/>
  <c r="J239" i="134"/>
  <c r="J240" i="134" s="1"/>
  <c r="J263" i="134"/>
  <c r="J273" i="134" s="1"/>
  <c r="J274" i="134" s="1"/>
  <c r="K33" i="130"/>
  <c r="K283" i="151"/>
  <c r="K294" i="151"/>
  <c r="J189" i="86"/>
  <c r="J122" i="134"/>
  <c r="J282" i="134"/>
  <c r="J16" i="132" s="1"/>
  <c r="J239" i="139"/>
  <c r="J240" i="139" s="1"/>
  <c r="J263" i="139"/>
  <c r="J273" i="139" s="1"/>
  <c r="J274" i="139" s="1"/>
  <c r="J223" i="135"/>
  <c r="J247" i="135"/>
  <c r="J257" i="135" s="1"/>
  <c r="J258" i="135" s="1"/>
  <c r="J156" i="134"/>
  <c r="J280" i="134"/>
  <c r="J16" i="131" s="1"/>
  <c r="G118" i="186"/>
  <c r="G115" i="186"/>
  <c r="G117" i="186" s="1"/>
  <c r="G119" i="186" s="1"/>
  <c r="L101" i="147"/>
  <c r="L95" i="147"/>
  <c r="L83" i="147"/>
  <c r="I105" i="200"/>
  <c r="I29" i="205" s="1"/>
  <c r="I106" i="200"/>
  <c r="I29" i="207" s="1"/>
  <c r="I30" i="209" s="1"/>
  <c r="I262" i="209" s="1"/>
  <c r="I31" i="210" s="1"/>
  <c r="I70" i="211" s="1"/>
  <c r="I270" i="211" s="1"/>
  <c r="I104" i="200"/>
  <c r="J290" i="86"/>
  <c r="J54" i="86"/>
  <c r="J162" i="86"/>
  <c r="J196" i="86"/>
  <c r="J128" i="86"/>
  <c r="J156" i="139"/>
  <c r="J280" i="139"/>
  <c r="J21" i="131" s="1"/>
  <c r="I54" i="95"/>
  <c r="Q330" i="217"/>
  <c r="I68" i="102"/>
  <c r="I108" i="102"/>
  <c r="J213" i="86"/>
  <c r="J217" i="86"/>
  <c r="J251" i="86" s="1"/>
  <c r="J220" i="86"/>
  <c r="J254" i="86" s="1"/>
  <c r="J215" i="86"/>
  <c r="J249" i="86" s="1"/>
  <c r="J282" i="135"/>
  <c r="J17" i="132" s="1"/>
  <c r="J122" i="135"/>
  <c r="J223" i="137"/>
  <c r="J247" i="137"/>
  <c r="J257" i="137" s="1"/>
  <c r="J258" i="137" s="1"/>
  <c r="J282" i="139"/>
  <c r="J21" i="132" s="1"/>
  <c r="J122" i="139"/>
  <c r="L85" i="147"/>
  <c r="K330" i="147"/>
  <c r="L81" i="147"/>
  <c r="L102" i="147"/>
  <c r="J223" i="136"/>
  <c r="J247" i="136"/>
  <c r="J257" i="136" s="1"/>
  <c r="J258" i="136" s="1"/>
  <c r="J195" i="86"/>
  <c r="J127" i="86"/>
  <c r="J103" i="86"/>
  <c r="J104" i="86" s="1"/>
  <c r="J161" i="86"/>
  <c r="J156" i="137"/>
  <c r="J280" i="137"/>
  <c r="J19" i="131" s="1"/>
  <c r="J239" i="135"/>
  <c r="J240" i="135" s="1"/>
  <c r="J263" i="135"/>
  <c r="J273" i="135" s="1"/>
  <c r="J274" i="135" s="1"/>
  <c r="J190" i="139"/>
  <c r="J281" i="139"/>
  <c r="J21" i="133" s="1"/>
  <c r="K296" i="143"/>
  <c r="K371" i="143"/>
  <c r="J122" i="137"/>
  <c r="J282" i="137"/>
  <c r="J19" i="132" s="1"/>
  <c r="J239" i="137"/>
  <c r="J240" i="137" s="1"/>
  <c r="J263" i="137"/>
  <c r="J273" i="137" s="1"/>
  <c r="J274" i="137" s="1"/>
  <c r="K203" i="144"/>
  <c r="K136" i="144"/>
  <c r="I86" i="208"/>
  <c r="K166" i="144"/>
  <c r="K82" i="141"/>
  <c r="K184" i="141" s="1"/>
  <c r="K135" i="144"/>
  <c r="K167" i="144"/>
  <c r="K70" i="145"/>
  <c r="K198" i="144"/>
  <c r="K133" i="144"/>
  <c r="K84" i="141"/>
  <c r="K186" i="141" s="1"/>
  <c r="K164" i="144"/>
  <c r="K204" i="144"/>
  <c r="K132" i="144"/>
  <c r="K235" i="145"/>
  <c r="K269" i="145" s="1"/>
  <c r="K218" i="145"/>
  <c r="K252" i="145" s="1"/>
  <c r="K215" i="145"/>
  <c r="K249" i="145" s="1"/>
  <c r="K232" i="145"/>
  <c r="K266" i="145" s="1"/>
  <c r="K236" i="145"/>
  <c r="K270" i="145" s="1"/>
  <c r="K216" i="145"/>
  <c r="K250" i="145" s="1"/>
  <c r="K220" i="145"/>
  <c r="K254" i="145" s="1"/>
  <c r="K93" i="145"/>
  <c r="K94" i="145"/>
  <c r="K81" i="141"/>
  <c r="K149" i="141" s="1"/>
  <c r="K222" i="145"/>
  <c r="K256" i="145" s="1"/>
  <c r="J320" i="148"/>
  <c r="J357" i="148" s="1"/>
  <c r="K60" i="148" s="1"/>
  <c r="J327" i="148"/>
  <c r="J364" i="148" s="1"/>
  <c r="K67" i="148" s="1"/>
  <c r="J308" i="148"/>
  <c r="J345" i="148" s="1"/>
  <c r="K48" i="148" s="1"/>
  <c r="J322" i="148"/>
  <c r="J359" i="148" s="1"/>
  <c r="K62" i="148" s="1"/>
  <c r="J329" i="148"/>
  <c r="J306" i="148"/>
  <c r="J343" i="148" s="1"/>
  <c r="K46" i="148" s="1"/>
  <c r="J30" i="128"/>
  <c r="J80" i="128" s="1"/>
  <c r="H15" i="201" s="1"/>
  <c r="H44" i="201" s="1"/>
  <c r="H58" i="201" s="1"/>
  <c r="H99" i="201" s="1"/>
  <c r="J313" i="148"/>
  <c r="J323" i="148"/>
  <c r="J360" i="148" s="1"/>
  <c r="K63" i="148" s="1"/>
  <c r="J304" i="148"/>
  <c r="J341" i="148" s="1"/>
  <c r="K44" i="148" s="1"/>
  <c r="J311" i="148"/>
  <c r="J348" i="148" s="1"/>
  <c r="K51" i="148" s="1"/>
  <c r="J325" i="148"/>
  <c r="J362" i="148" s="1"/>
  <c r="K65" i="148" s="1"/>
  <c r="J328" i="148"/>
  <c r="J365" i="148" s="1"/>
  <c r="K68" i="148" s="1"/>
  <c r="J309" i="148"/>
  <c r="J346" i="148" s="1"/>
  <c r="K49" i="148" s="1"/>
  <c r="J319" i="148"/>
  <c r="J331" i="148"/>
  <c r="J307" i="148"/>
  <c r="J344" i="148" s="1"/>
  <c r="K47" i="148" s="1"/>
  <c r="J321" i="148"/>
  <c r="J358" i="148" s="1"/>
  <c r="K61" i="148" s="1"/>
  <c r="J324" i="148"/>
  <c r="J361" i="148" s="1"/>
  <c r="K64" i="148" s="1"/>
  <c r="J305" i="148"/>
  <c r="J342" i="148" s="1"/>
  <c r="K45" i="148" s="1"/>
  <c r="J312" i="148"/>
  <c r="J349" i="148" s="1"/>
  <c r="K52" i="148" s="1"/>
  <c r="J326" i="148"/>
  <c r="J363" i="148" s="1"/>
  <c r="K66" i="148" s="1"/>
  <c r="J303" i="148"/>
  <c r="J310" i="148"/>
  <c r="J347" i="148" s="1"/>
  <c r="K50" i="148" s="1"/>
  <c r="J367" i="145"/>
  <c r="J47" i="95"/>
  <c r="J72" i="95" s="1"/>
  <c r="J101" i="102"/>
  <c r="K53" i="145"/>
  <c r="K290" i="145" s="1"/>
  <c r="J368" i="145"/>
  <c r="J370" i="145" s="1"/>
  <c r="P74" i="218"/>
  <c r="H241" i="211"/>
  <c r="H114" i="198"/>
  <c r="H116" i="198" s="1"/>
  <c r="H113" i="198"/>
  <c r="K77" i="145"/>
  <c r="K78" i="145"/>
  <c r="K154" i="144"/>
  <c r="K186" i="144"/>
  <c r="K100" i="141"/>
  <c r="K202" i="141" s="1"/>
  <c r="K120" i="144"/>
  <c r="K95" i="141"/>
  <c r="K129" i="141" s="1"/>
  <c r="K137" i="149"/>
  <c r="K138" i="149" s="1"/>
  <c r="K97" i="141"/>
  <c r="K131" i="141" s="1"/>
  <c r="K101" i="141"/>
  <c r="K135" i="141" s="1"/>
  <c r="K85" i="141"/>
  <c r="K119" i="141" s="1"/>
  <c r="K79" i="141"/>
  <c r="K181" i="141" s="1"/>
  <c r="J332" i="141"/>
  <c r="J333" i="141" s="1"/>
  <c r="J356" i="141"/>
  <c r="J330" i="141"/>
  <c r="J340" i="141"/>
  <c r="J314" i="141"/>
  <c r="K98" i="141"/>
  <c r="K80" i="141"/>
  <c r="K83" i="141"/>
  <c r="K164" i="141"/>
  <c r="K130" i="141"/>
  <c r="K198" i="141"/>
  <c r="K102" i="141"/>
  <c r="H106" i="193"/>
  <c r="H22" i="207" s="1"/>
  <c r="H23" i="209" s="1"/>
  <c r="H255" i="209" s="1"/>
  <c r="H24" i="210" s="1"/>
  <c r="H63" i="211" s="1"/>
  <c r="H263" i="211" s="1"/>
  <c r="H105" i="193"/>
  <c r="H22" i="205" s="1"/>
  <c r="H104" i="193"/>
  <c r="K86" i="141"/>
  <c r="K99" i="141"/>
  <c r="H148" i="197"/>
  <c r="H141" i="197"/>
  <c r="H153" i="197" s="1"/>
  <c r="H26" i="206" s="1"/>
  <c r="H107" i="197"/>
  <c r="J366" i="144"/>
  <c r="K69" i="144" s="1"/>
  <c r="K59" i="144"/>
  <c r="K137" i="142"/>
  <c r="K138" i="142" s="1"/>
  <c r="K199" i="144"/>
  <c r="K165" i="144"/>
  <c r="K131" i="144"/>
  <c r="K197" i="144"/>
  <c r="K129" i="144"/>
  <c r="K163" i="144"/>
  <c r="K43" i="144"/>
  <c r="J350" i="144"/>
  <c r="J351" i="144" s="1"/>
  <c r="K114" i="144"/>
  <c r="K182" i="144"/>
  <c r="K148" i="144"/>
  <c r="H149" i="197"/>
  <c r="H142" i="197"/>
  <c r="H154" i="197" s="1"/>
  <c r="H26" i="205" s="1"/>
  <c r="K150" i="144"/>
  <c r="K116" i="144"/>
  <c r="K184" i="144"/>
  <c r="K221" i="144"/>
  <c r="K255" i="144" s="1"/>
  <c r="K185" i="144"/>
  <c r="K117" i="144"/>
  <c r="K151" i="144"/>
  <c r="K134" i="144"/>
  <c r="K202" i="144"/>
  <c r="K168" i="144"/>
  <c r="K155" i="149"/>
  <c r="K156" i="149" s="1"/>
  <c r="K213" i="149"/>
  <c r="K121" i="149"/>
  <c r="K214" i="149"/>
  <c r="K248" i="149" s="1"/>
  <c r="K189" i="149"/>
  <c r="K229" i="149"/>
  <c r="K205" i="149"/>
  <c r="K206" i="149" s="1"/>
  <c r="K230" i="149"/>
  <c r="K264" i="149" s="1"/>
  <c r="K171" i="149"/>
  <c r="K172" i="149" s="1"/>
  <c r="K229" i="142"/>
  <c r="K263" i="142" s="1"/>
  <c r="K155" i="142"/>
  <c r="K205" i="142"/>
  <c r="K206" i="142" s="1"/>
  <c r="K230" i="142"/>
  <c r="K264" i="142" s="1"/>
  <c r="K213" i="142"/>
  <c r="K171" i="142"/>
  <c r="K172" i="142" s="1"/>
  <c r="L98" i="162" l="1"/>
  <c r="L166" i="162" s="1"/>
  <c r="L85" i="162"/>
  <c r="L84" i="162"/>
  <c r="L152" i="162" s="1"/>
  <c r="L165" i="147"/>
  <c r="L199" i="147"/>
  <c r="L82" i="162"/>
  <c r="L116" i="162" s="1"/>
  <c r="L83" i="162"/>
  <c r="L151" i="162" s="1"/>
  <c r="L181" i="147"/>
  <c r="L80" i="162"/>
  <c r="L182" i="162" s="1"/>
  <c r="L95" i="162"/>
  <c r="L197" i="162" s="1"/>
  <c r="L96" i="162"/>
  <c r="L198" i="162" s="1"/>
  <c r="I104" i="195"/>
  <c r="I24" i="206" s="1"/>
  <c r="L101" i="162"/>
  <c r="L135" i="162" s="1"/>
  <c r="L99" i="162"/>
  <c r="L201" i="162" s="1"/>
  <c r="L179" i="162"/>
  <c r="L145" i="162"/>
  <c r="L78" i="162"/>
  <c r="L146" i="162" s="1"/>
  <c r="I106" i="195"/>
  <c r="I24" i="207" s="1"/>
  <c r="I25" i="209" s="1"/>
  <c r="I257" i="209" s="1"/>
  <c r="I26" i="210" s="1"/>
  <c r="I65" i="211" s="1"/>
  <c r="L97" i="162"/>
  <c r="L131" i="162" s="1"/>
  <c r="L102" i="162"/>
  <c r="L79" i="162"/>
  <c r="K366" i="162"/>
  <c r="K367" i="162" s="1"/>
  <c r="L81" i="162"/>
  <c r="L86" i="162"/>
  <c r="L154" i="162" s="1"/>
  <c r="L113" i="147"/>
  <c r="L195" i="162"/>
  <c r="L161" i="162"/>
  <c r="K350" i="162"/>
  <c r="K351" i="162" s="1"/>
  <c r="K330" i="162"/>
  <c r="L94" i="162"/>
  <c r="L162" i="162" s="1"/>
  <c r="K314" i="162"/>
  <c r="K371" i="146"/>
  <c r="L153" i="162"/>
  <c r="L187" i="162"/>
  <c r="L119" i="162"/>
  <c r="K215" i="144"/>
  <c r="K249" i="144" s="1"/>
  <c r="K294" i="150"/>
  <c r="K296" i="150" s="1"/>
  <c r="K283" i="150"/>
  <c r="L132" i="162"/>
  <c r="J214" i="86"/>
  <c r="J248" i="86" s="1"/>
  <c r="L200" i="162"/>
  <c r="L134" i="162"/>
  <c r="L182" i="147"/>
  <c r="L168" i="162"/>
  <c r="L200" i="147"/>
  <c r="L167" i="147"/>
  <c r="L184" i="147"/>
  <c r="K214" i="142"/>
  <c r="K248" i="142" s="1"/>
  <c r="K217" i="144"/>
  <c r="K251" i="144" s="1"/>
  <c r="K220" i="144"/>
  <c r="K254" i="144" s="1"/>
  <c r="L148" i="147"/>
  <c r="L166" i="147"/>
  <c r="J171" i="86"/>
  <c r="J172" i="86" s="1"/>
  <c r="K237" i="144"/>
  <c r="K271" i="144" s="1"/>
  <c r="K222" i="144"/>
  <c r="K256" i="144" s="1"/>
  <c r="L152" i="147"/>
  <c r="K203" i="141"/>
  <c r="L118" i="147"/>
  <c r="L198" i="147"/>
  <c r="L150" i="147"/>
  <c r="L130" i="147"/>
  <c r="L94" i="147"/>
  <c r="L196" i="147" s="1"/>
  <c r="L133" i="147"/>
  <c r="J224" i="136"/>
  <c r="J279" i="136"/>
  <c r="J122" i="86"/>
  <c r="I79" i="95"/>
  <c r="AH37" i="95"/>
  <c r="J230" i="86"/>
  <c r="J264" i="86" s="1"/>
  <c r="Q76" i="218"/>
  <c r="I243" i="211"/>
  <c r="L169" i="147"/>
  <c r="L203" i="147"/>
  <c r="L135" i="147"/>
  <c r="K322" i="146"/>
  <c r="K359" i="146" s="1"/>
  <c r="L62" i="146" s="1"/>
  <c r="K329" i="146"/>
  <c r="K306" i="146"/>
  <c r="K343" i="146" s="1"/>
  <c r="L46" i="146" s="1"/>
  <c r="K313" i="146"/>
  <c r="K323" i="146"/>
  <c r="K360" i="146" s="1"/>
  <c r="L63" i="146" s="1"/>
  <c r="L97" i="146" s="1"/>
  <c r="K304" i="146"/>
  <c r="K341" i="146" s="1"/>
  <c r="L44" i="146" s="1"/>
  <c r="K326" i="146"/>
  <c r="K363" i="146" s="1"/>
  <c r="L66" i="146" s="1"/>
  <c r="K320" i="146"/>
  <c r="K357" i="146" s="1"/>
  <c r="L60" i="146" s="1"/>
  <c r="K28" i="128"/>
  <c r="K78" i="128" s="1"/>
  <c r="I15" i="199" s="1"/>
  <c r="I44" i="199" s="1"/>
  <c r="I58" i="199" s="1"/>
  <c r="I99" i="199" s="1"/>
  <c r="K311" i="146"/>
  <c r="K348" i="146" s="1"/>
  <c r="L51" i="146" s="1"/>
  <c r="K325" i="146"/>
  <c r="K362" i="146" s="1"/>
  <c r="L65" i="146" s="1"/>
  <c r="K328" i="146"/>
  <c r="K365" i="146" s="1"/>
  <c r="L68" i="146" s="1"/>
  <c r="K309" i="146"/>
  <c r="K346" i="146" s="1"/>
  <c r="L49" i="146" s="1"/>
  <c r="K319" i="146"/>
  <c r="K356" i="146" s="1"/>
  <c r="K310" i="146"/>
  <c r="K347" i="146" s="1"/>
  <c r="L50" i="146" s="1"/>
  <c r="K308" i="146"/>
  <c r="K345" i="146" s="1"/>
  <c r="L48" i="146" s="1"/>
  <c r="K331" i="146"/>
  <c r="K307" i="146"/>
  <c r="K344" i="146" s="1"/>
  <c r="L47" i="146" s="1"/>
  <c r="K321" i="146"/>
  <c r="K358" i="146" s="1"/>
  <c r="L61" i="146" s="1"/>
  <c r="K324" i="146"/>
  <c r="K361" i="146" s="1"/>
  <c r="L64" i="146" s="1"/>
  <c r="K305" i="146"/>
  <c r="K342" i="146" s="1"/>
  <c r="L45" i="146" s="1"/>
  <c r="K312" i="146"/>
  <c r="K349" i="146" s="1"/>
  <c r="L52" i="146" s="1"/>
  <c r="L86" i="146" s="1"/>
  <c r="K303" i="146"/>
  <c r="K340" i="146" s="1"/>
  <c r="K327" i="146"/>
  <c r="K364" i="146" s="1"/>
  <c r="L67" i="146" s="1"/>
  <c r="J224" i="135"/>
  <c r="J279" i="135"/>
  <c r="K371" i="151"/>
  <c r="K296" i="151"/>
  <c r="J224" i="134"/>
  <c r="J279" i="134"/>
  <c r="K368" i="147"/>
  <c r="K370" i="147" s="1"/>
  <c r="K351" i="147"/>
  <c r="L53" i="147"/>
  <c r="K238" i="144"/>
  <c r="K272" i="144" s="1"/>
  <c r="K25" i="128"/>
  <c r="K75" i="128" s="1"/>
  <c r="I15" i="196" s="1"/>
  <c r="I44" i="196" s="1"/>
  <c r="I58" i="196" s="1"/>
  <c r="I99" i="196" s="1"/>
  <c r="K313" i="143"/>
  <c r="K323" i="143"/>
  <c r="K360" i="143" s="1"/>
  <c r="L63" i="143" s="1"/>
  <c r="K304" i="143"/>
  <c r="K341" i="143" s="1"/>
  <c r="L44" i="143" s="1"/>
  <c r="K311" i="143"/>
  <c r="K348" i="143" s="1"/>
  <c r="L51" i="143" s="1"/>
  <c r="K325" i="143"/>
  <c r="K362" i="143" s="1"/>
  <c r="L65" i="143" s="1"/>
  <c r="K328" i="143"/>
  <c r="K365" i="143" s="1"/>
  <c r="L68" i="143" s="1"/>
  <c r="K309" i="143"/>
  <c r="K346" i="143" s="1"/>
  <c r="L49" i="143" s="1"/>
  <c r="K319" i="143"/>
  <c r="K356" i="143" s="1"/>
  <c r="K331" i="143"/>
  <c r="K307" i="143"/>
  <c r="K344" i="143" s="1"/>
  <c r="L47" i="143" s="1"/>
  <c r="K321" i="143"/>
  <c r="K358" i="143" s="1"/>
  <c r="L61" i="143" s="1"/>
  <c r="K324" i="143"/>
  <c r="K361" i="143" s="1"/>
  <c r="L64" i="143" s="1"/>
  <c r="K305" i="143"/>
  <c r="K342" i="143" s="1"/>
  <c r="L45" i="143" s="1"/>
  <c r="K312" i="143"/>
  <c r="K349" i="143" s="1"/>
  <c r="L52" i="143" s="1"/>
  <c r="K326" i="143"/>
  <c r="K363" i="143" s="1"/>
  <c r="L66" i="143" s="1"/>
  <c r="K303" i="143"/>
  <c r="K340" i="143" s="1"/>
  <c r="K310" i="143"/>
  <c r="K347" i="143" s="1"/>
  <c r="L50" i="143" s="1"/>
  <c r="K320" i="143"/>
  <c r="K357" i="143" s="1"/>
  <c r="L60" i="143" s="1"/>
  <c r="K327" i="143"/>
  <c r="K364" i="143" s="1"/>
  <c r="L67" i="143" s="1"/>
  <c r="K308" i="143"/>
  <c r="K345" i="143" s="1"/>
  <c r="L48" i="143" s="1"/>
  <c r="K322" i="143"/>
  <c r="K359" i="143" s="1"/>
  <c r="L62" i="143" s="1"/>
  <c r="K329" i="143"/>
  <c r="K306" i="143"/>
  <c r="K343" i="143" s="1"/>
  <c r="L46" i="143" s="1"/>
  <c r="J137" i="86"/>
  <c r="J138" i="86" s="1"/>
  <c r="L170" i="147"/>
  <c r="L204" i="147"/>
  <c r="L136" i="147"/>
  <c r="L187" i="147"/>
  <c r="L119" i="147"/>
  <c r="L153" i="147"/>
  <c r="J279" i="137"/>
  <c r="J224" i="137"/>
  <c r="L78" i="147"/>
  <c r="L87" i="147" s="1"/>
  <c r="L88" i="147" s="1"/>
  <c r="J283" i="138"/>
  <c r="J294" i="138"/>
  <c r="J20" i="130"/>
  <c r="J229" i="86"/>
  <c r="J205" i="86"/>
  <c r="J206" i="86" s="1"/>
  <c r="L149" i="147"/>
  <c r="L183" i="147"/>
  <c r="L115" i="147"/>
  <c r="L151" i="147"/>
  <c r="L185" i="147"/>
  <c r="L117" i="147"/>
  <c r="K367" i="147"/>
  <c r="L69" i="147"/>
  <c r="L70" i="147" s="1"/>
  <c r="L154" i="147"/>
  <c r="L120" i="147"/>
  <c r="L188" i="147"/>
  <c r="J247" i="86"/>
  <c r="Q359" i="217"/>
  <c r="Q622" i="217"/>
  <c r="I29" i="206"/>
  <c r="J88" i="208" s="1"/>
  <c r="I107" i="200"/>
  <c r="I112" i="200" s="1"/>
  <c r="L197" i="147"/>
  <c r="L163" i="147"/>
  <c r="L129" i="147"/>
  <c r="J190" i="86"/>
  <c r="L161" i="147"/>
  <c r="L195" i="147"/>
  <c r="L127" i="147"/>
  <c r="J156" i="86"/>
  <c r="L145" i="147"/>
  <c r="L111" i="147"/>
  <c r="L179" i="147"/>
  <c r="L202" i="147"/>
  <c r="L168" i="147"/>
  <c r="L134" i="147"/>
  <c r="J224" i="139"/>
  <c r="J279" i="139"/>
  <c r="K235" i="144"/>
  <c r="K269" i="144" s="1"/>
  <c r="K116" i="141"/>
  <c r="K118" i="141"/>
  <c r="K150" i="141"/>
  <c r="K234" i="144"/>
  <c r="K268" i="144" s="1"/>
  <c r="K232" i="144"/>
  <c r="K266" i="144" s="1"/>
  <c r="K282" i="142"/>
  <c r="K23" i="132" s="1"/>
  <c r="K183" i="141"/>
  <c r="K134" i="141"/>
  <c r="K115" i="141"/>
  <c r="K168" i="141"/>
  <c r="K84" i="148"/>
  <c r="K118" i="148" s="1"/>
  <c r="K79" i="148"/>
  <c r="K113" i="148" s="1"/>
  <c r="K152" i="141"/>
  <c r="J332" i="148"/>
  <c r="J333" i="148" s="1"/>
  <c r="K98" i="148"/>
  <c r="K132" i="148" s="1"/>
  <c r="K113" i="141"/>
  <c r="K95" i="148"/>
  <c r="K197" i="148" s="1"/>
  <c r="K169" i="141"/>
  <c r="K83" i="148"/>
  <c r="K151" i="148" s="1"/>
  <c r="K163" i="141"/>
  <c r="K99" i="148"/>
  <c r="K133" i="148" s="1"/>
  <c r="K96" i="148"/>
  <c r="K198" i="148" s="1"/>
  <c r="K111" i="145"/>
  <c r="K145" i="145"/>
  <c r="K179" i="145"/>
  <c r="K195" i="145"/>
  <c r="K127" i="145"/>
  <c r="K161" i="145"/>
  <c r="K103" i="145"/>
  <c r="K104" i="145" s="1"/>
  <c r="H118" i="198"/>
  <c r="H115" i="198"/>
  <c r="H117" i="198" s="1"/>
  <c r="H119" i="198" s="1"/>
  <c r="J340" i="148"/>
  <c r="J314" i="148"/>
  <c r="J356" i="148"/>
  <c r="J330" i="148"/>
  <c r="K85" i="148"/>
  <c r="H106" i="201"/>
  <c r="H30" i="207" s="1"/>
  <c r="H105" i="201"/>
  <c r="H30" i="205" s="1"/>
  <c r="H104" i="201"/>
  <c r="K82" i="148"/>
  <c r="K87" i="145"/>
  <c r="K88" i="145" s="1"/>
  <c r="K180" i="145"/>
  <c r="K146" i="145"/>
  <c r="K112" i="145"/>
  <c r="K100" i="148"/>
  <c r="K80" i="148"/>
  <c r="K101" i="148"/>
  <c r="K70" i="144"/>
  <c r="K199" i="141"/>
  <c r="K54" i="145"/>
  <c r="K86" i="148"/>
  <c r="K81" i="148"/>
  <c r="K102" i="148"/>
  <c r="K97" i="148"/>
  <c r="K128" i="145"/>
  <c r="K196" i="145"/>
  <c r="K162" i="145"/>
  <c r="K197" i="141"/>
  <c r="K187" i="141"/>
  <c r="K282" i="149"/>
  <c r="K31" i="132" s="1"/>
  <c r="K153" i="141"/>
  <c r="K147" i="141"/>
  <c r="K122" i="142"/>
  <c r="K165" i="141"/>
  <c r="K188" i="141"/>
  <c r="K120" i="141"/>
  <c r="K154" i="141"/>
  <c r="K273" i="142"/>
  <c r="K274" i="142" s="1"/>
  <c r="H155" i="197"/>
  <c r="H26" i="207" s="1"/>
  <c r="J27" i="102" s="1"/>
  <c r="H22" i="206"/>
  <c r="I81" i="208" s="1"/>
  <c r="H107" i="193"/>
  <c r="H112" i="193" s="1"/>
  <c r="J366" i="141"/>
  <c r="K69" i="141" s="1"/>
  <c r="K59" i="141"/>
  <c r="K132" i="141"/>
  <c r="K200" i="141"/>
  <c r="K166" i="141"/>
  <c r="K201" i="141"/>
  <c r="K167" i="141"/>
  <c r="K133" i="141"/>
  <c r="K204" i="141"/>
  <c r="K170" i="141"/>
  <c r="K136" i="141"/>
  <c r="K117" i="141"/>
  <c r="K151" i="141"/>
  <c r="K185" i="141"/>
  <c r="J350" i="141"/>
  <c r="K43" i="141"/>
  <c r="K231" i="144"/>
  <c r="K265" i="144" s="1"/>
  <c r="H236" i="211"/>
  <c r="P69" i="218"/>
  <c r="K232" i="141"/>
  <c r="K266" i="141" s="1"/>
  <c r="K148" i="141"/>
  <c r="K182" i="141"/>
  <c r="K114" i="141"/>
  <c r="K77" i="144"/>
  <c r="K78" i="144"/>
  <c r="K236" i="144"/>
  <c r="K270" i="144" s="1"/>
  <c r="K219" i="144"/>
  <c r="K253" i="144" s="1"/>
  <c r="K218" i="144"/>
  <c r="K252" i="144" s="1"/>
  <c r="K216" i="144"/>
  <c r="K250" i="144" s="1"/>
  <c r="H112" i="197"/>
  <c r="H151" i="197"/>
  <c r="K122" i="149"/>
  <c r="J367" i="144"/>
  <c r="K281" i="142"/>
  <c r="K23" i="133" s="1"/>
  <c r="K281" i="149"/>
  <c r="K31" i="133" s="1"/>
  <c r="J368" i="144"/>
  <c r="J370" i="144" s="1"/>
  <c r="K53" i="144"/>
  <c r="K290" i="144" s="1"/>
  <c r="K233" i="144"/>
  <c r="K267" i="144" s="1"/>
  <c r="K93" i="144"/>
  <c r="K94" i="144"/>
  <c r="K190" i="149"/>
  <c r="K223" i="149"/>
  <c r="K247" i="149"/>
  <c r="K257" i="149" s="1"/>
  <c r="K258" i="149" s="1"/>
  <c r="K239" i="149"/>
  <c r="K240" i="149" s="1"/>
  <c r="K263" i="149"/>
  <c r="K273" i="149" s="1"/>
  <c r="K274" i="149" s="1"/>
  <c r="K280" i="149"/>
  <c r="K31" i="131" s="1"/>
  <c r="K280" i="142"/>
  <c r="K23" i="131" s="1"/>
  <c r="K247" i="142"/>
  <c r="K239" i="142"/>
  <c r="K240" i="142" s="1"/>
  <c r="K156" i="142"/>
  <c r="L186" i="162" l="1"/>
  <c r="I265" i="211"/>
  <c r="Q71" i="218" s="1"/>
  <c r="L101" i="143"/>
  <c r="L118" i="162"/>
  <c r="L233" i="147"/>
  <c r="L267" i="147" s="1"/>
  <c r="L199" i="162"/>
  <c r="L117" i="162"/>
  <c r="L164" i="162"/>
  <c r="L185" i="162"/>
  <c r="L130" i="162"/>
  <c r="L133" i="162"/>
  <c r="L163" i="162"/>
  <c r="L114" i="162"/>
  <c r="L184" i="162"/>
  <c r="L167" i="162"/>
  <c r="L215" i="147"/>
  <c r="L249" i="147" s="1"/>
  <c r="L150" i="162"/>
  <c r="L129" i="162"/>
  <c r="L148" i="162"/>
  <c r="L213" i="162"/>
  <c r="L247" i="162" s="1"/>
  <c r="L203" i="162"/>
  <c r="L169" i="162"/>
  <c r="L112" i="162"/>
  <c r="L180" i="162"/>
  <c r="I238" i="211"/>
  <c r="J83" i="208"/>
  <c r="K25" i="102"/>
  <c r="K44" i="95" s="1"/>
  <c r="K69" i="95" s="1"/>
  <c r="L69" i="162"/>
  <c r="L70" i="162" s="1"/>
  <c r="L165" i="162"/>
  <c r="I107" i="195"/>
  <c r="I112" i="195" s="1"/>
  <c r="I114" i="195" s="1"/>
  <c r="I116" i="195" s="1"/>
  <c r="L147" i="162"/>
  <c r="L113" i="162"/>
  <c r="L181" i="162"/>
  <c r="L136" i="162"/>
  <c r="L170" i="162"/>
  <c r="L204" i="162"/>
  <c r="L87" i="162"/>
  <c r="L88" i="162" s="1"/>
  <c r="L188" i="162"/>
  <c r="L120" i="162"/>
  <c r="L149" i="162"/>
  <c r="L115" i="162"/>
  <c r="L183" i="162"/>
  <c r="L229" i="162"/>
  <c r="L263" i="162" s="1"/>
  <c r="L53" i="162"/>
  <c r="L54" i="162" s="1"/>
  <c r="K368" i="162"/>
  <c r="K370" i="162" s="1"/>
  <c r="L128" i="162"/>
  <c r="L103" i="162"/>
  <c r="L104" i="162" s="1"/>
  <c r="L196" i="162"/>
  <c r="L221" i="162"/>
  <c r="L255" i="162" s="1"/>
  <c r="K371" i="150"/>
  <c r="L234" i="162"/>
  <c r="L268" i="162" s="1"/>
  <c r="J223" i="86"/>
  <c r="J224" i="86" s="1"/>
  <c r="J257" i="86"/>
  <c r="J258" i="86" s="1"/>
  <c r="L236" i="162"/>
  <c r="L270" i="162" s="1"/>
  <c r="L103" i="147"/>
  <c r="L104" i="147" s="1"/>
  <c r="L216" i="147"/>
  <c r="L250" i="147" s="1"/>
  <c r="L234" i="147"/>
  <c r="L268" i="147" s="1"/>
  <c r="L235" i="147"/>
  <c r="L269" i="147" s="1"/>
  <c r="K220" i="141"/>
  <c r="K254" i="141" s="1"/>
  <c r="L218" i="147"/>
  <c r="L252" i="147" s="1"/>
  <c r="K257" i="142"/>
  <c r="K258" i="142" s="1"/>
  <c r="K223" i="142"/>
  <c r="K224" i="142" s="1"/>
  <c r="J280" i="86"/>
  <c r="J15" i="131" s="1"/>
  <c r="L98" i="146"/>
  <c r="L166" i="146" s="1"/>
  <c r="L220" i="147"/>
  <c r="L254" i="147" s="1"/>
  <c r="L162" i="147"/>
  <c r="L171" i="147" s="1"/>
  <c r="L172" i="147" s="1"/>
  <c r="L95" i="146"/>
  <c r="L197" i="146" s="1"/>
  <c r="L82" i="143"/>
  <c r="L116" i="143" s="1"/>
  <c r="L98" i="143"/>
  <c r="L132" i="143" s="1"/>
  <c r="K237" i="141"/>
  <c r="K271" i="141" s="1"/>
  <c r="L83" i="146"/>
  <c r="L151" i="146" s="1"/>
  <c r="K217" i="141"/>
  <c r="K251" i="141" s="1"/>
  <c r="K218" i="141"/>
  <c r="K252" i="141" s="1"/>
  <c r="K186" i="148"/>
  <c r="L128" i="147"/>
  <c r="L137" i="147" s="1"/>
  <c r="L138" i="147" s="1"/>
  <c r="L81" i="146"/>
  <c r="L183" i="146" s="1"/>
  <c r="L232" i="147"/>
  <c r="L266" i="147" s="1"/>
  <c r="L80" i="143"/>
  <c r="L114" i="143" s="1"/>
  <c r="L100" i="143"/>
  <c r="L202" i="143" s="1"/>
  <c r="L217" i="147"/>
  <c r="L251" i="147" s="1"/>
  <c r="L101" i="146"/>
  <c r="L203" i="146" s="1"/>
  <c r="J281" i="86"/>
  <c r="J15" i="133" s="1"/>
  <c r="L238" i="147"/>
  <c r="L272" i="147" s="1"/>
  <c r="L79" i="146"/>
  <c r="L147" i="146" s="1"/>
  <c r="L86" i="143"/>
  <c r="L154" i="143" s="1"/>
  <c r="K129" i="148"/>
  <c r="L82" i="146"/>
  <c r="L184" i="146" s="1"/>
  <c r="L96" i="143"/>
  <c r="L198" i="143" s="1"/>
  <c r="L84" i="143"/>
  <c r="L186" i="143" s="1"/>
  <c r="L79" i="143"/>
  <c r="L113" i="143" s="1"/>
  <c r="L222" i="147"/>
  <c r="L256" i="147" s="1"/>
  <c r="L219" i="147"/>
  <c r="L253" i="147" s="1"/>
  <c r="K330" i="143"/>
  <c r="J283" i="139"/>
  <c r="J294" i="139"/>
  <c r="J21" i="130"/>
  <c r="L236" i="147"/>
  <c r="L270" i="147" s="1"/>
  <c r="L213" i="147"/>
  <c r="L231" i="147"/>
  <c r="L265" i="147" s="1"/>
  <c r="L99" i="143"/>
  <c r="K332" i="143"/>
  <c r="K333" i="143" s="1"/>
  <c r="K314" i="143"/>
  <c r="J16" i="130"/>
  <c r="J294" i="134"/>
  <c r="J283" i="134"/>
  <c r="L43" i="146"/>
  <c r="L77" i="146" s="1"/>
  <c r="K350" i="146"/>
  <c r="L84" i="146"/>
  <c r="L99" i="146"/>
  <c r="L100" i="146"/>
  <c r="L80" i="146"/>
  <c r="L237" i="147"/>
  <c r="L271" i="147" s="1"/>
  <c r="J18" i="130"/>
  <c r="J283" i="136"/>
  <c r="J294" i="136"/>
  <c r="I114" i="200"/>
  <c r="I116" i="200" s="1"/>
  <c r="I113" i="200"/>
  <c r="K32" i="128"/>
  <c r="K82" i="128" s="1"/>
  <c r="I15" i="203" s="1"/>
  <c r="I44" i="203" s="1"/>
  <c r="I58" i="203" s="1"/>
  <c r="I99" i="203" s="1"/>
  <c r="K312" i="150"/>
  <c r="K349" i="150" s="1"/>
  <c r="L52" i="150" s="1"/>
  <c r="K325" i="150"/>
  <c r="K362" i="150" s="1"/>
  <c r="L65" i="150" s="1"/>
  <c r="K326" i="150"/>
  <c r="K363" i="150" s="1"/>
  <c r="L66" i="150" s="1"/>
  <c r="K305" i="150"/>
  <c r="K342" i="150" s="1"/>
  <c r="L45" i="150" s="1"/>
  <c r="K311" i="150"/>
  <c r="K348" i="150" s="1"/>
  <c r="L51" i="150" s="1"/>
  <c r="K310" i="150"/>
  <c r="K347" i="150" s="1"/>
  <c r="L50" i="150" s="1"/>
  <c r="K327" i="150"/>
  <c r="K364" i="150" s="1"/>
  <c r="L67" i="150" s="1"/>
  <c r="L101" i="150" s="1"/>
  <c r="K308" i="150"/>
  <c r="K345" i="150" s="1"/>
  <c r="L48" i="150" s="1"/>
  <c r="K321" i="150"/>
  <c r="K358" i="150" s="1"/>
  <c r="L61" i="150" s="1"/>
  <c r="K322" i="150"/>
  <c r="K359" i="150" s="1"/>
  <c r="L62" i="150" s="1"/>
  <c r="K328" i="150"/>
  <c r="K365" i="150" s="1"/>
  <c r="L68" i="150" s="1"/>
  <c r="K307" i="150"/>
  <c r="K344" i="150" s="1"/>
  <c r="L47" i="150" s="1"/>
  <c r="K323" i="150"/>
  <c r="K360" i="150" s="1"/>
  <c r="L63" i="150" s="1"/>
  <c r="K313" i="150"/>
  <c r="K324" i="150"/>
  <c r="K361" i="150" s="1"/>
  <c r="L64" i="150" s="1"/>
  <c r="K319" i="150"/>
  <c r="K356" i="150" s="1"/>
  <c r="K329" i="150"/>
  <c r="K306" i="150"/>
  <c r="K343" i="150" s="1"/>
  <c r="L46" i="150" s="1"/>
  <c r="K309" i="150"/>
  <c r="K346" i="150" s="1"/>
  <c r="L49" i="150" s="1"/>
  <c r="K320" i="150"/>
  <c r="K357" i="150" s="1"/>
  <c r="L60" i="150" s="1"/>
  <c r="K331" i="150"/>
  <c r="K304" i="150"/>
  <c r="K341" i="150" s="1"/>
  <c r="L44" i="150" s="1"/>
  <c r="K303" i="150"/>
  <c r="K340" i="150" s="1"/>
  <c r="J239" i="86"/>
  <c r="J240" i="86" s="1"/>
  <c r="J263" i="86"/>
  <c r="J273" i="86" s="1"/>
  <c r="J274" i="86" s="1"/>
  <c r="J296" i="138"/>
  <c r="J371" i="138"/>
  <c r="J331" i="138"/>
  <c r="L43" i="143"/>
  <c r="L77" i="143" s="1"/>
  <c r="K350" i="143"/>
  <c r="K366" i="143"/>
  <c r="L59" i="143"/>
  <c r="L93" i="143" s="1"/>
  <c r="L85" i="143"/>
  <c r="I105" i="196"/>
  <c r="I104" i="196"/>
  <c r="I106" i="196"/>
  <c r="I150" i="196" s="1"/>
  <c r="J17" i="130"/>
  <c r="J283" i="135"/>
  <c r="J294" i="135"/>
  <c r="L154" i="146"/>
  <c r="L120" i="146"/>
  <c r="L188" i="146"/>
  <c r="L59" i="146"/>
  <c r="L93" i="146" s="1"/>
  <c r="K366" i="146"/>
  <c r="L85" i="146"/>
  <c r="K330" i="146"/>
  <c r="L146" i="147"/>
  <c r="L155" i="147" s="1"/>
  <c r="L180" i="147"/>
  <c r="L189" i="147" s="1"/>
  <c r="L112" i="147"/>
  <c r="L169" i="143"/>
  <c r="L203" i="143"/>
  <c r="L135" i="143"/>
  <c r="L95" i="143"/>
  <c r="L83" i="143"/>
  <c r="I106" i="199"/>
  <c r="I150" i="199" s="1"/>
  <c r="I104" i="199"/>
  <c r="I105" i="199"/>
  <c r="L165" i="146"/>
  <c r="L199" i="146"/>
  <c r="L131" i="146"/>
  <c r="L96" i="146"/>
  <c r="L229" i="147"/>
  <c r="L205" i="147"/>
  <c r="L206" i="147" s="1"/>
  <c r="K30" i="102"/>
  <c r="J283" i="137"/>
  <c r="J19" i="130"/>
  <c r="J294" i="137"/>
  <c r="L221" i="147"/>
  <c r="L255" i="147" s="1"/>
  <c r="L81" i="143"/>
  <c r="L102" i="143"/>
  <c r="L97" i="143"/>
  <c r="L290" i="147"/>
  <c r="L54" i="147"/>
  <c r="K328" i="151"/>
  <c r="K365" i="151" s="1"/>
  <c r="L68" i="151" s="1"/>
  <c r="K309" i="151"/>
  <c r="K346" i="151" s="1"/>
  <c r="L49" i="151" s="1"/>
  <c r="K319" i="151"/>
  <c r="K356" i="151" s="1"/>
  <c r="K326" i="151"/>
  <c r="K363" i="151" s="1"/>
  <c r="L66" i="151" s="1"/>
  <c r="K311" i="151"/>
  <c r="K348" i="151" s="1"/>
  <c r="L51" i="151" s="1"/>
  <c r="K325" i="151"/>
  <c r="K362" i="151" s="1"/>
  <c r="L65" i="151" s="1"/>
  <c r="K327" i="151"/>
  <c r="K364" i="151" s="1"/>
  <c r="L67" i="151" s="1"/>
  <c r="K310" i="151"/>
  <c r="K347" i="151" s="1"/>
  <c r="L50" i="151" s="1"/>
  <c r="K321" i="151"/>
  <c r="K358" i="151" s="1"/>
  <c r="L61" i="151" s="1"/>
  <c r="K324" i="151"/>
  <c r="K361" i="151" s="1"/>
  <c r="L64" i="151" s="1"/>
  <c r="K305" i="151"/>
  <c r="K342" i="151" s="1"/>
  <c r="L45" i="151" s="1"/>
  <c r="K312" i="151"/>
  <c r="K349" i="151" s="1"/>
  <c r="L52" i="151" s="1"/>
  <c r="K322" i="151"/>
  <c r="K359" i="151" s="1"/>
  <c r="L62" i="151" s="1"/>
  <c r="K307" i="151"/>
  <c r="K344" i="151" s="1"/>
  <c r="L47" i="151" s="1"/>
  <c r="K329" i="151"/>
  <c r="K320" i="151"/>
  <c r="K357" i="151" s="1"/>
  <c r="L60" i="151" s="1"/>
  <c r="K303" i="151"/>
  <c r="K340" i="151" s="1"/>
  <c r="K34" i="128"/>
  <c r="K84" i="128" s="1"/>
  <c r="I15" i="204" s="1"/>
  <c r="I44" i="204" s="1"/>
  <c r="I58" i="204" s="1"/>
  <c r="I99" i="204" s="1"/>
  <c r="K313" i="151"/>
  <c r="K323" i="151"/>
  <c r="K360" i="151" s="1"/>
  <c r="L63" i="151" s="1"/>
  <c r="K304" i="151"/>
  <c r="K341" i="151" s="1"/>
  <c r="L44" i="151" s="1"/>
  <c r="K306" i="151"/>
  <c r="K343" i="151" s="1"/>
  <c r="L46" i="151" s="1"/>
  <c r="K331" i="151"/>
  <c r="K308" i="151"/>
  <c r="K345" i="151" s="1"/>
  <c r="L48" i="151" s="1"/>
  <c r="L102" i="146"/>
  <c r="K314" i="146"/>
  <c r="K332" i="146"/>
  <c r="K333" i="146" s="1"/>
  <c r="J282" i="86"/>
  <c r="J15" i="132" s="1"/>
  <c r="K236" i="141"/>
  <c r="K270" i="141" s="1"/>
  <c r="K215" i="141"/>
  <c r="K249" i="141" s="1"/>
  <c r="K117" i="148"/>
  <c r="K185" i="148"/>
  <c r="K181" i="148"/>
  <c r="K200" i="148"/>
  <c r="K152" i="148"/>
  <c r="K233" i="141"/>
  <c r="K267" i="141" s="1"/>
  <c r="K163" i="148"/>
  <c r="K166" i="148"/>
  <c r="K147" i="148"/>
  <c r="K189" i="145"/>
  <c r="K190" i="145" s="1"/>
  <c r="K167" i="148"/>
  <c r="K164" i="148"/>
  <c r="K130" i="148"/>
  <c r="K201" i="148"/>
  <c r="K221" i="141"/>
  <c r="K255" i="141" s="1"/>
  <c r="K231" i="141"/>
  <c r="K265" i="141" s="1"/>
  <c r="K155" i="145"/>
  <c r="K156" i="145" s="1"/>
  <c r="K115" i="148"/>
  <c r="K149" i="148"/>
  <c r="K183" i="148"/>
  <c r="K121" i="145"/>
  <c r="K122" i="145" s="1"/>
  <c r="K214" i="145"/>
  <c r="K248" i="145" s="1"/>
  <c r="K154" i="148"/>
  <c r="K120" i="148"/>
  <c r="K188" i="148"/>
  <c r="K150" i="148"/>
  <c r="K116" i="148"/>
  <c r="K184" i="148"/>
  <c r="K153" i="148"/>
  <c r="K187" i="148"/>
  <c r="K119" i="148"/>
  <c r="K171" i="145"/>
  <c r="K172" i="145" s="1"/>
  <c r="K230" i="145"/>
  <c r="K264" i="145" s="1"/>
  <c r="K199" i="148"/>
  <c r="K165" i="148"/>
  <c r="K131" i="148"/>
  <c r="K169" i="148"/>
  <c r="K135" i="148"/>
  <c r="K203" i="148"/>
  <c r="H107" i="201"/>
  <c r="H112" i="201" s="1"/>
  <c r="H30" i="206"/>
  <c r="J31" i="102" s="1"/>
  <c r="K137" i="145"/>
  <c r="K138" i="145" s="1"/>
  <c r="H31" i="209"/>
  <c r="H263" i="209" s="1"/>
  <c r="H32" i="210" s="1"/>
  <c r="H71" i="211" s="1"/>
  <c r="H271" i="211" s="1"/>
  <c r="K43" i="148"/>
  <c r="J350" i="148"/>
  <c r="J351" i="148" s="1"/>
  <c r="K136" i="148"/>
  <c r="K170" i="148"/>
  <c r="K204" i="148"/>
  <c r="K182" i="148"/>
  <c r="K148" i="148"/>
  <c r="K114" i="148"/>
  <c r="K134" i="148"/>
  <c r="K168" i="148"/>
  <c r="K202" i="148"/>
  <c r="K59" i="148"/>
  <c r="J366" i="148"/>
  <c r="K69" i="148" s="1"/>
  <c r="K229" i="145"/>
  <c r="K205" i="145"/>
  <c r="K206" i="145" s="1"/>
  <c r="K213" i="145"/>
  <c r="K70" i="141"/>
  <c r="H159" i="197"/>
  <c r="K216" i="141"/>
  <c r="K250" i="141" s="1"/>
  <c r="K222" i="141"/>
  <c r="K256" i="141" s="1"/>
  <c r="J23" i="102"/>
  <c r="J96" i="102" s="1"/>
  <c r="K238" i="141"/>
  <c r="K272" i="141" s="1"/>
  <c r="K235" i="141"/>
  <c r="K269" i="141" s="1"/>
  <c r="K53" i="141"/>
  <c r="K290" i="141" s="1"/>
  <c r="J368" i="141"/>
  <c r="J370" i="141" s="1"/>
  <c r="H156" i="197"/>
  <c r="J367" i="141"/>
  <c r="J351" i="141"/>
  <c r="K219" i="141"/>
  <c r="K253" i="141" s="1"/>
  <c r="K93" i="141"/>
  <c r="K94" i="141"/>
  <c r="H114" i="193"/>
  <c r="H116" i="193" s="1"/>
  <c r="H113" i="193"/>
  <c r="K77" i="141"/>
  <c r="K78" i="141"/>
  <c r="K234" i="141"/>
  <c r="K268" i="141" s="1"/>
  <c r="J100" i="102"/>
  <c r="J46" i="95"/>
  <c r="J71" i="95" s="1"/>
  <c r="I85" i="208"/>
  <c r="H27" i="209"/>
  <c r="H259" i="209" s="1"/>
  <c r="H28" i="210" s="1"/>
  <c r="H67" i="211" s="1"/>
  <c r="H267" i="211" s="1"/>
  <c r="K145" i="144"/>
  <c r="K111" i="144"/>
  <c r="K179" i="144"/>
  <c r="K196" i="144"/>
  <c r="K128" i="144"/>
  <c r="K162" i="144"/>
  <c r="K87" i="144"/>
  <c r="K88" i="144" s="1"/>
  <c r="K112" i="144"/>
  <c r="K180" i="144"/>
  <c r="K146" i="144"/>
  <c r="K127" i="144"/>
  <c r="K161" i="144"/>
  <c r="K195" i="144"/>
  <c r="K103" i="144"/>
  <c r="K104" i="144" s="1"/>
  <c r="H114" i="197"/>
  <c r="H116" i="197" s="1"/>
  <c r="H113" i="197"/>
  <c r="K54" i="144"/>
  <c r="H157" i="197"/>
  <c r="K224" i="149"/>
  <c r="K279" i="149"/>
  <c r="L220" i="162" l="1"/>
  <c r="L254" i="162" s="1"/>
  <c r="L235" i="162"/>
  <c r="L269" i="162" s="1"/>
  <c r="L233" i="162"/>
  <c r="L267" i="162" s="1"/>
  <c r="L232" i="162"/>
  <c r="L266" i="162" s="1"/>
  <c r="L219" i="162"/>
  <c r="L253" i="162" s="1"/>
  <c r="L96" i="151"/>
  <c r="L198" i="151" s="1"/>
  <c r="L231" i="162"/>
  <c r="L265" i="162" s="1"/>
  <c r="L218" i="162"/>
  <c r="L252" i="162" s="1"/>
  <c r="L216" i="162"/>
  <c r="L250" i="162" s="1"/>
  <c r="L214" i="162"/>
  <c r="L248" i="162" s="1"/>
  <c r="L237" i="162"/>
  <c r="L271" i="162" s="1"/>
  <c r="K98" i="102"/>
  <c r="L189" i="162"/>
  <c r="L190" i="162" s="1"/>
  <c r="L205" i="162"/>
  <c r="L206" i="162" s="1"/>
  <c r="L171" i="162"/>
  <c r="L172" i="162" s="1"/>
  <c r="L290" i="162"/>
  <c r="L137" i="162"/>
  <c r="L138" i="162" s="1"/>
  <c r="L155" i="162"/>
  <c r="L156" i="162" s="1"/>
  <c r="L238" i="162"/>
  <c r="L272" i="162" s="1"/>
  <c r="I113" i="195"/>
  <c r="I118" i="195" s="1"/>
  <c r="L215" i="162"/>
  <c r="L249" i="162" s="1"/>
  <c r="L121" i="162"/>
  <c r="L122" i="162" s="1"/>
  <c r="L222" i="162"/>
  <c r="L256" i="162" s="1"/>
  <c r="L217" i="162"/>
  <c r="L251" i="162" s="1"/>
  <c r="L230" i="162"/>
  <c r="L264" i="162" s="1"/>
  <c r="K279" i="142"/>
  <c r="K23" i="130" s="1"/>
  <c r="L113" i="146"/>
  <c r="L166" i="143"/>
  <c r="L168" i="143"/>
  <c r="L132" i="146"/>
  <c r="L102" i="150"/>
  <c r="L136" i="150" s="1"/>
  <c r="L116" i="146"/>
  <c r="L184" i="143"/>
  <c r="L181" i="143"/>
  <c r="L150" i="146"/>
  <c r="L200" i="146"/>
  <c r="L117" i="146"/>
  <c r="L182" i="143"/>
  <c r="L163" i="146"/>
  <c r="L185" i="146"/>
  <c r="L129" i="146"/>
  <c r="L181" i="146"/>
  <c r="L134" i="143"/>
  <c r="L115" i="146"/>
  <c r="L200" i="143"/>
  <c r="L150" i="143"/>
  <c r="L149" i="146"/>
  <c r="L78" i="146"/>
  <c r="L146" i="146" s="1"/>
  <c r="L98" i="150"/>
  <c r="L166" i="150" s="1"/>
  <c r="L96" i="150"/>
  <c r="L164" i="150" s="1"/>
  <c r="L130" i="143"/>
  <c r="L164" i="143"/>
  <c r="K220" i="148"/>
  <c r="K254" i="148" s="1"/>
  <c r="L101" i="151"/>
  <c r="L135" i="151" s="1"/>
  <c r="L188" i="143"/>
  <c r="L135" i="146"/>
  <c r="L94" i="143"/>
  <c r="L162" i="143" s="1"/>
  <c r="L169" i="146"/>
  <c r="L85" i="151"/>
  <c r="L187" i="151" s="1"/>
  <c r="K231" i="148"/>
  <c r="K265" i="148" s="1"/>
  <c r="L94" i="146"/>
  <c r="L103" i="146" s="1"/>
  <c r="L104" i="146" s="1"/>
  <c r="L148" i="143"/>
  <c r="L147" i="143"/>
  <c r="L230" i="147"/>
  <c r="L264" i="147" s="1"/>
  <c r="L82" i="151"/>
  <c r="L116" i="151" s="1"/>
  <c r="L84" i="151"/>
  <c r="L186" i="151" s="1"/>
  <c r="L233" i="146"/>
  <c r="L267" i="146" s="1"/>
  <c r="K219" i="148"/>
  <c r="K253" i="148" s="1"/>
  <c r="L80" i="151"/>
  <c r="L148" i="151" s="1"/>
  <c r="L120" i="143"/>
  <c r="L83" i="150"/>
  <c r="L117" i="150" s="1"/>
  <c r="L152" i="143"/>
  <c r="J279" i="86"/>
  <c r="J294" i="86" s="1"/>
  <c r="L80" i="150"/>
  <c r="L148" i="150" s="1"/>
  <c r="L118" i="143"/>
  <c r="L97" i="151"/>
  <c r="L131" i="151" s="1"/>
  <c r="L86" i="151"/>
  <c r="L154" i="151" s="1"/>
  <c r="L78" i="143"/>
  <c r="L112" i="143" s="1"/>
  <c r="L97" i="150"/>
  <c r="L131" i="150" s="1"/>
  <c r="L100" i="150"/>
  <c r="L202" i="150" s="1"/>
  <c r="L102" i="151"/>
  <c r="L204" i="151" s="1"/>
  <c r="L170" i="146"/>
  <c r="L204" i="146"/>
  <c r="L136" i="146"/>
  <c r="I105" i="204"/>
  <c r="I33" i="205" s="1"/>
  <c r="I104" i="204"/>
  <c r="I106" i="204"/>
  <c r="I33" i="207" s="1"/>
  <c r="I34" i="209" s="1"/>
  <c r="I266" i="209" s="1"/>
  <c r="I35" i="210" s="1"/>
  <c r="I74" i="211" s="1"/>
  <c r="I274" i="211" s="1"/>
  <c r="L81" i="151"/>
  <c r="L98" i="151"/>
  <c r="L99" i="151"/>
  <c r="L83" i="151"/>
  <c r="L131" i="143"/>
  <c r="L165" i="143"/>
  <c r="L199" i="143"/>
  <c r="J331" i="137"/>
  <c r="J296" i="137"/>
  <c r="J371" i="137"/>
  <c r="L263" i="147"/>
  <c r="I148" i="199"/>
  <c r="I141" i="199"/>
  <c r="I153" i="199" s="1"/>
  <c r="I107" i="199"/>
  <c r="L197" i="143"/>
  <c r="L163" i="143"/>
  <c r="L129" i="143"/>
  <c r="L280" i="147"/>
  <c r="L29" i="131" s="1"/>
  <c r="L156" i="147"/>
  <c r="L195" i="146"/>
  <c r="L127" i="146"/>
  <c r="L161" i="146"/>
  <c r="I149" i="196"/>
  <c r="I142" i="196"/>
  <c r="I154" i="196" s="1"/>
  <c r="I25" i="205" s="1"/>
  <c r="L145" i="143"/>
  <c r="L179" i="143"/>
  <c r="L111" i="143"/>
  <c r="K366" i="150"/>
  <c r="L59" i="150"/>
  <c r="L93" i="150" s="1"/>
  <c r="L81" i="150"/>
  <c r="L82" i="150"/>
  <c r="L79" i="150"/>
  <c r="I104" i="203"/>
  <c r="I105" i="203"/>
  <c r="I32" i="205" s="1"/>
  <c r="I106" i="203"/>
  <c r="I32" i="207" s="1"/>
  <c r="I33" i="209" s="1"/>
  <c r="I265" i="209" s="1"/>
  <c r="I34" i="210" s="1"/>
  <c r="I73" i="211" s="1"/>
  <c r="I273" i="211" s="1"/>
  <c r="L168" i="146"/>
  <c r="L202" i="146"/>
  <c r="L134" i="146"/>
  <c r="L43" i="151"/>
  <c r="L77" i="151" s="1"/>
  <c r="K350" i="151"/>
  <c r="L95" i="151"/>
  <c r="L204" i="143"/>
  <c r="L136" i="143"/>
  <c r="L170" i="143"/>
  <c r="L237" i="143"/>
  <c r="L271" i="143" s="1"/>
  <c r="L222" i="146"/>
  <c r="L256" i="146" s="1"/>
  <c r="L187" i="143"/>
  <c r="L119" i="143"/>
  <c r="L153" i="143"/>
  <c r="L43" i="150"/>
  <c r="L77" i="150" s="1"/>
  <c r="K350" i="150"/>
  <c r="L169" i="150"/>
  <c r="L203" i="150"/>
  <c r="L135" i="150"/>
  <c r="I118" i="200"/>
  <c r="I115" i="200"/>
  <c r="I117" i="200" s="1"/>
  <c r="I119" i="200" s="1"/>
  <c r="L201" i="146"/>
  <c r="L167" i="146"/>
  <c r="L133" i="146"/>
  <c r="J371" i="134"/>
  <c r="J296" i="134"/>
  <c r="J331" i="134"/>
  <c r="L201" i="143"/>
  <c r="L167" i="143"/>
  <c r="L133" i="143"/>
  <c r="L100" i="151"/>
  <c r="L183" i="143"/>
  <c r="L149" i="143"/>
  <c r="L115" i="143"/>
  <c r="L121" i="147"/>
  <c r="L214" i="147"/>
  <c r="L248" i="147" s="1"/>
  <c r="L119" i="146"/>
  <c r="L187" i="146"/>
  <c r="L153" i="146"/>
  <c r="L161" i="143"/>
  <c r="L195" i="143"/>
  <c r="L127" i="143"/>
  <c r="J327" i="138"/>
  <c r="J364" i="138" s="1"/>
  <c r="K67" i="138" s="1"/>
  <c r="J308" i="138"/>
  <c r="J345" i="138" s="1"/>
  <c r="K48" i="138" s="1"/>
  <c r="J311" i="138"/>
  <c r="J348" i="138" s="1"/>
  <c r="K51" i="138" s="1"/>
  <c r="J321" i="138"/>
  <c r="J358" i="138" s="1"/>
  <c r="K61" i="138" s="1"/>
  <c r="J309" i="138"/>
  <c r="J346" i="138" s="1"/>
  <c r="K49" i="138" s="1"/>
  <c r="J323" i="138"/>
  <c r="J360" i="138" s="1"/>
  <c r="K63" i="138" s="1"/>
  <c r="J304" i="138"/>
  <c r="J341" i="138" s="1"/>
  <c r="K44" i="138" s="1"/>
  <c r="J307" i="138"/>
  <c r="J344" i="138" s="1"/>
  <c r="K47" i="138" s="1"/>
  <c r="J310" i="138"/>
  <c r="J347" i="138" s="1"/>
  <c r="K50" i="138" s="1"/>
  <c r="K84" i="138" s="1"/>
  <c r="J328" i="138"/>
  <c r="J365" i="138" s="1"/>
  <c r="K68" i="138" s="1"/>
  <c r="J319" i="138"/>
  <c r="J326" i="138"/>
  <c r="J363" i="138" s="1"/>
  <c r="K66" i="138" s="1"/>
  <c r="J303" i="138"/>
  <c r="J306" i="138"/>
  <c r="J343" i="138" s="1"/>
  <c r="K46" i="138" s="1"/>
  <c r="J320" i="138"/>
  <c r="J357" i="138" s="1"/>
  <c r="K60" i="138" s="1"/>
  <c r="J20" i="128"/>
  <c r="J70" i="128" s="1"/>
  <c r="H15" i="191" s="1"/>
  <c r="H44" i="191" s="1"/>
  <c r="H58" i="191" s="1"/>
  <c r="H99" i="191" s="1"/>
  <c r="J312" i="138"/>
  <c r="J349" i="138" s="1"/>
  <c r="K52" i="138" s="1"/>
  <c r="J322" i="138"/>
  <c r="J359" i="138" s="1"/>
  <c r="K62" i="138" s="1"/>
  <c r="J325" i="138"/>
  <c r="J362" i="138" s="1"/>
  <c r="K65" i="138" s="1"/>
  <c r="J324" i="138"/>
  <c r="J361" i="138" s="1"/>
  <c r="K64" i="138" s="1"/>
  <c r="J305" i="138"/>
  <c r="J342" i="138" s="1"/>
  <c r="K45" i="138" s="1"/>
  <c r="K314" i="150"/>
  <c r="K332" i="150"/>
  <c r="K333" i="150" s="1"/>
  <c r="L84" i="150"/>
  <c r="L99" i="150"/>
  <c r="L186" i="146"/>
  <c r="L118" i="146"/>
  <c r="L152" i="146"/>
  <c r="L53" i="146"/>
  <c r="K368" i="146"/>
  <c r="K370" i="146" s="1"/>
  <c r="K351" i="146"/>
  <c r="J296" i="139"/>
  <c r="J371" i="139"/>
  <c r="J331" i="139"/>
  <c r="K234" i="148"/>
  <c r="K268" i="148" s="1"/>
  <c r="K332" i="151"/>
  <c r="K333" i="151" s="1"/>
  <c r="K314" i="151"/>
  <c r="K330" i="151"/>
  <c r="L79" i="151"/>
  <c r="K366" i="151"/>
  <c r="L59" i="151"/>
  <c r="L93" i="151" s="1"/>
  <c r="K49" i="95"/>
  <c r="K74" i="95" s="1"/>
  <c r="K103" i="102"/>
  <c r="L130" i="146"/>
  <c r="L164" i="146"/>
  <c r="L198" i="146"/>
  <c r="I149" i="199"/>
  <c r="I142" i="199"/>
  <c r="I154" i="199" s="1"/>
  <c r="I28" i="205" s="1"/>
  <c r="L185" i="143"/>
  <c r="L151" i="143"/>
  <c r="L117" i="143"/>
  <c r="L190" i="147"/>
  <c r="L281" i="147"/>
  <c r="L29" i="133" s="1"/>
  <c r="L69" i="146"/>
  <c r="L70" i="146" s="1"/>
  <c r="K367" i="146"/>
  <c r="J296" i="135"/>
  <c r="J371" i="135"/>
  <c r="J331" i="135"/>
  <c r="I148" i="196"/>
  <c r="I107" i="196"/>
  <c r="I141" i="196"/>
  <c r="I153" i="196" s="1"/>
  <c r="L69" i="143"/>
  <c r="L70" i="143" s="1"/>
  <c r="K367" i="143"/>
  <c r="K368" i="143"/>
  <c r="K370" i="143" s="1"/>
  <c r="K351" i="143"/>
  <c r="L53" i="143"/>
  <c r="K330" i="150"/>
  <c r="L95" i="150"/>
  <c r="L85" i="150"/>
  <c r="L86" i="150"/>
  <c r="J371" i="136"/>
  <c r="J331" i="136"/>
  <c r="J296" i="136"/>
  <c r="L148" i="146"/>
  <c r="L114" i="146"/>
  <c r="L182" i="146"/>
  <c r="L145" i="146"/>
  <c r="L179" i="146"/>
  <c r="L111" i="146"/>
  <c r="L247" i="147"/>
  <c r="K235" i="148"/>
  <c r="K269" i="148" s="1"/>
  <c r="I89" i="208"/>
  <c r="K232" i="148"/>
  <c r="K266" i="148" s="1"/>
  <c r="K215" i="148"/>
  <c r="K249" i="148" s="1"/>
  <c r="K216" i="148"/>
  <c r="K250" i="148" s="1"/>
  <c r="J367" i="148"/>
  <c r="K237" i="148"/>
  <c r="K271" i="148" s="1"/>
  <c r="K280" i="145"/>
  <c r="K27" i="131" s="1"/>
  <c r="K222" i="148"/>
  <c r="K256" i="148" s="1"/>
  <c r="K218" i="148"/>
  <c r="K252" i="148" s="1"/>
  <c r="K77" i="148"/>
  <c r="K78" i="148"/>
  <c r="K282" i="145"/>
  <c r="K27" i="132" s="1"/>
  <c r="K223" i="145"/>
  <c r="K224" i="145" s="1"/>
  <c r="K247" i="145"/>
  <c r="K257" i="145" s="1"/>
  <c r="K258" i="145" s="1"/>
  <c r="K70" i="148"/>
  <c r="J104" i="102"/>
  <c r="J50" i="95"/>
  <c r="J75" i="95" s="1"/>
  <c r="K233" i="148"/>
  <c r="K267" i="148" s="1"/>
  <c r="K93" i="148"/>
  <c r="K94" i="148"/>
  <c r="P77" i="218"/>
  <c r="H244" i="211"/>
  <c r="H114" i="201"/>
  <c r="H116" i="201" s="1"/>
  <c r="H113" i="201"/>
  <c r="K221" i="148"/>
  <c r="K255" i="148" s="1"/>
  <c r="K239" i="145"/>
  <c r="K240" i="145" s="1"/>
  <c r="K263" i="145"/>
  <c r="K273" i="145" s="1"/>
  <c r="K274" i="145" s="1"/>
  <c r="K236" i="148"/>
  <c r="K270" i="148" s="1"/>
  <c r="K238" i="148"/>
  <c r="K272" i="148" s="1"/>
  <c r="K53" i="148"/>
  <c r="K290" i="148" s="1"/>
  <c r="J368" i="148"/>
  <c r="J370" i="148" s="1"/>
  <c r="K281" i="145"/>
  <c r="K27" i="133" s="1"/>
  <c r="K217" i="148"/>
  <c r="K251" i="148" s="1"/>
  <c r="J42" i="95"/>
  <c r="J67" i="95" s="1"/>
  <c r="K54" i="141"/>
  <c r="K189" i="144"/>
  <c r="K190" i="144" s="1"/>
  <c r="K112" i="141"/>
  <c r="K180" i="141"/>
  <c r="K146" i="141"/>
  <c r="K171" i="144"/>
  <c r="K172" i="144" s="1"/>
  <c r="K161" i="141"/>
  <c r="K195" i="141"/>
  <c r="K127" i="141"/>
  <c r="K103" i="141"/>
  <c r="K104" i="141" s="1"/>
  <c r="K196" i="141"/>
  <c r="K162" i="141"/>
  <c r="K128" i="141"/>
  <c r="K179" i="141"/>
  <c r="K111" i="141"/>
  <c r="K145" i="141"/>
  <c r="K87" i="141"/>
  <c r="K88" i="141" s="1"/>
  <c r="H115" i="193"/>
  <c r="H117" i="193" s="1"/>
  <c r="H119" i="193" s="1"/>
  <c r="H118" i="193"/>
  <c r="K155" i="144"/>
  <c r="P73" i="218"/>
  <c r="H240" i="211"/>
  <c r="H115" i="197"/>
  <c r="H117" i="197" s="1"/>
  <c r="H119" i="197" s="1"/>
  <c r="H118" i="197"/>
  <c r="K229" i="144"/>
  <c r="K137" i="144"/>
  <c r="K138" i="144" s="1"/>
  <c r="K121" i="144"/>
  <c r="K214" i="144"/>
  <c r="K248" i="144" s="1"/>
  <c r="K205" i="144"/>
  <c r="K206" i="144" s="1"/>
  <c r="K230" i="144"/>
  <c r="K264" i="144" s="1"/>
  <c r="K213" i="144"/>
  <c r="K283" i="149"/>
  <c r="K294" i="149"/>
  <c r="K31" i="130"/>
  <c r="L130" i="151" l="1"/>
  <c r="L164" i="151"/>
  <c r="L281" i="162"/>
  <c r="L24" i="133" s="1"/>
  <c r="I115" i="195"/>
  <c r="I117" i="195" s="1"/>
  <c r="I119" i="195" s="1"/>
  <c r="L273" i="162"/>
  <c r="L274" i="162" s="1"/>
  <c r="L257" i="162"/>
  <c r="L258" i="162" s="1"/>
  <c r="L280" i="162"/>
  <c r="L24" i="131" s="1"/>
  <c r="L282" i="162"/>
  <c r="L24" i="132" s="1"/>
  <c r="L236" i="143"/>
  <c r="L270" i="143" s="1"/>
  <c r="L223" i="162"/>
  <c r="L224" i="162" s="1"/>
  <c r="L239" i="162"/>
  <c r="L240" i="162" s="1"/>
  <c r="K283" i="142"/>
  <c r="K294" i="142"/>
  <c r="K296" i="142" s="1"/>
  <c r="J283" i="86"/>
  <c r="L204" i="150"/>
  <c r="L170" i="150"/>
  <c r="L200" i="150"/>
  <c r="L215" i="146"/>
  <c r="L249" i="146" s="1"/>
  <c r="L234" i="146"/>
  <c r="L268" i="146" s="1"/>
  <c r="L234" i="143"/>
  <c r="L268" i="143" s="1"/>
  <c r="L218" i="146"/>
  <c r="L252" i="146" s="1"/>
  <c r="L169" i="151"/>
  <c r="K79" i="138"/>
  <c r="K113" i="138" s="1"/>
  <c r="K86" i="138"/>
  <c r="K188" i="138" s="1"/>
  <c r="L165" i="151"/>
  <c r="L220" i="143"/>
  <c r="L254" i="143" s="1"/>
  <c r="L184" i="151"/>
  <c r="L216" i="143"/>
  <c r="L250" i="143" s="1"/>
  <c r="L130" i="150"/>
  <c r="L219" i="146"/>
  <c r="L253" i="146" s="1"/>
  <c r="L112" i="146"/>
  <c r="L121" i="146" s="1"/>
  <c r="L217" i="146"/>
  <c r="L251" i="146" s="1"/>
  <c r="L199" i="150"/>
  <c r="L87" i="146"/>
  <c r="L88" i="146" s="1"/>
  <c r="L222" i="143"/>
  <c r="L256" i="143" s="1"/>
  <c r="L218" i="143"/>
  <c r="L252" i="143" s="1"/>
  <c r="L215" i="143"/>
  <c r="L249" i="143" s="1"/>
  <c r="L170" i="151"/>
  <c r="L128" i="146"/>
  <c r="L137" i="146" s="1"/>
  <c r="L138" i="146" s="1"/>
  <c r="L199" i="151"/>
  <c r="L150" i="151"/>
  <c r="J15" i="130"/>
  <c r="L182" i="151"/>
  <c r="L128" i="143"/>
  <c r="L137" i="143" s="1"/>
  <c r="L138" i="143" s="1"/>
  <c r="L203" i="151"/>
  <c r="L198" i="150"/>
  <c r="L114" i="151"/>
  <c r="L216" i="151" s="1"/>
  <c r="L250" i="151" s="1"/>
  <c r="L231" i="146"/>
  <c r="L265" i="146" s="1"/>
  <c r="L232" i="143"/>
  <c r="L266" i="143" s="1"/>
  <c r="L165" i="150"/>
  <c r="L196" i="146"/>
  <c r="L205" i="146" s="1"/>
  <c r="L206" i="146" s="1"/>
  <c r="L196" i="143"/>
  <c r="L205" i="143" s="1"/>
  <c r="L206" i="143" s="1"/>
  <c r="L132" i="150"/>
  <c r="L136" i="151"/>
  <c r="L162" i="146"/>
  <c r="L171" i="146" s="1"/>
  <c r="L172" i="146" s="1"/>
  <c r="L103" i="143"/>
  <c r="L104" i="143" s="1"/>
  <c r="L180" i="146"/>
  <c r="L189" i="146" s="1"/>
  <c r="L273" i="147"/>
  <c r="L274" i="147" s="1"/>
  <c r="L120" i="151"/>
  <c r="L119" i="151"/>
  <c r="L153" i="151"/>
  <c r="L78" i="151"/>
  <c r="L180" i="151" s="1"/>
  <c r="L237" i="146"/>
  <c r="L271" i="146" s="1"/>
  <c r="L239" i="147"/>
  <c r="L240" i="147" s="1"/>
  <c r="L134" i="150"/>
  <c r="L152" i="151"/>
  <c r="L118" i="151"/>
  <c r="L238" i="143"/>
  <c r="L272" i="143" s="1"/>
  <c r="L236" i="146"/>
  <c r="L270" i="146" s="1"/>
  <c r="L257" i="147"/>
  <c r="L258" i="147" s="1"/>
  <c r="L146" i="143"/>
  <c r="L188" i="151"/>
  <c r="L151" i="150"/>
  <c r="L223" i="147"/>
  <c r="L224" i="147" s="1"/>
  <c r="L78" i="150"/>
  <c r="L112" i="150" s="1"/>
  <c r="K102" i="138"/>
  <c r="K204" i="138" s="1"/>
  <c r="L114" i="150"/>
  <c r="L180" i="143"/>
  <c r="L189" i="143" s="1"/>
  <c r="L168" i="150"/>
  <c r="L185" i="150"/>
  <c r="L182" i="150"/>
  <c r="K98" i="138"/>
  <c r="K132" i="138" s="1"/>
  <c r="L87" i="143"/>
  <c r="L88" i="143" s="1"/>
  <c r="L235" i="143"/>
  <c r="L269" i="143" s="1"/>
  <c r="I155" i="199"/>
  <c r="I159" i="199" s="1"/>
  <c r="L221" i="143"/>
  <c r="L255" i="143" s="1"/>
  <c r="K100" i="138"/>
  <c r="K168" i="138" s="1"/>
  <c r="K81" i="138"/>
  <c r="K183" i="138" s="1"/>
  <c r="K95" i="138"/>
  <c r="K163" i="138" s="1"/>
  <c r="L171" i="143"/>
  <c r="L172" i="143" s="1"/>
  <c r="I155" i="196"/>
  <c r="I156" i="196" s="1"/>
  <c r="L237" i="150"/>
  <c r="L271" i="150" s="1"/>
  <c r="L231" i="143"/>
  <c r="L265" i="143" s="1"/>
  <c r="L238" i="146"/>
  <c r="L272" i="146" s="1"/>
  <c r="L220" i="146"/>
  <c r="L254" i="146" s="1"/>
  <c r="K80" i="138"/>
  <c r="K148" i="138" s="1"/>
  <c r="L154" i="150"/>
  <c r="L120" i="150"/>
  <c r="L188" i="150"/>
  <c r="L290" i="143"/>
  <c r="L54" i="143"/>
  <c r="L219" i="143"/>
  <c r="L253" i="143" s="1"/>
  <c r="L69" i="151"/>
  <c r="L70" i="151" s="1"/>
  <c r="K367" i="151"/>
  <c r="L147" i="151"/>
  <c r="L181" i="151"/>
  <c r="L113" i="151"/>
  <c r="K96" i="138"/>
  <c r="K97" i="138"/>
  <c r="K82" i="138"/>
  <c r="L229" i="143"/>
  <c r="L282" i="147"/>
  <c r="L29" i="132" s="1"/>
  <c r="L122" i="147"/>
  <c r="L217" i="143"/>
  <c r="L251" i="143" s="1"/>
  <c r="L129" i="151"/>
  <c r="L197" i="151"/>
  <c r="L163" i="151"/>
  <c r="K351" i="151"/>
  <c r="L53" i="151"/>
  <c r="K368" i="151"/>
  <c r="K370" i="151" s="1"/>
  <c r="I32" i="206"/>
  <c r="J91" i="208" s="1"/>
  <c r="I107" i="203"/>
  <c r="I112" i="203" s="1"/>
  <c r="L161" i="150"/>
  <c r="L127" i="150"/>
  <c r="L195" i="150"/>
  <c r="I28" i="206"/>
  <c r="L233" i="143"/>
  <c r="L267" i="143" s="1"/>
  <c r="L167" i="151"/>
  <c r="L201" i="151"/>
  <c r="L133" i="151"/>
  <c r="I33" i="206"/>
  <c r="J92" i="208" s="1"/>
  <c r="I107" i="204"/>
  <c r="I112" i="204" s="1"/>
  <c r="J304" i="136"/>
  <c r="J341" i="136" s="1"/>
  <c r="K44" i="136" s="1"/>
  <c r="J309" i="136"/>
  <c r="J346" i="136" s="1"/>
  <c r="K49" i="136" s="1"/>
  <c r="J325" i="136"/>
  <c r="J362" i="136" s="1"/>
  <c r="K65" i="136" s="1"/>
  <c r="J322" i="136"/>
  <c r="J359" i="136" s="1"/>
  <c r="K62" i="136" s="1"/>
  <c r="J308" i="136"/>
  <c r="J345" i="136" s="1"/>
  <c r="K48" i="136" s="1"/>
  <c r="J319" i="136"/>
  <c r="J320" i="136"/>
  <c r="J357" i="136" s="1"/>
  <c r="K60" i="136" s="1"/>
  <c r="J18" i="128"/>
  <c r="J68" i="128" s="1"/>
  <c r="H15" i="189" s="1"/>
  <c r="H44" i="189" s="1"/>
  <c r="H58" i="189" s="1"/>
  <c r="H99" i="189" s="1"/>
  <c r="J326" i="136"/>
  <c r="J363" i="136" s="1"/>
  <c r="K66" i="136" s="1"/>
  <c r="J305" i="136"/>
  <c r="J342" i="136" s="1"/>
  <c r="K45" i="136" s="1"/>
  <c r="J324" i="136"/>
  <c r="J361" i="136" s="1"/>
  <c r="K64" i="136" s="1"/>
  <c r="J321" i="136"/>
  <c r="J358" i="136" s="1"/>
  <c r="K61" i="136" s="1"/>
  <c r="J323" i="136"/>
  <c r="J360" i="136" s="1"/>
  <c r="K63" i="136" s="1"/>
  <c r="J306" i="136"/>
  <c r="J343" i="136" s="1"/>
  <c r="K46" i="136" s="1"/>
  <c r="J303" i="136"/>
  <c r="J312" i="136"/>
  <c r="J349" i="136" s="1"/>
  <c r="K52" i="136" s="1"/>
  <c r="J327" i="136"/>
  <c r="J364" i="136" s="1"/>
  <c r="K67" i="136" s="1"/>
  <c r="J310" i="136"/>
  <c r="J347" i="136" s="1"/>
  <c r="K50" i="136" s="1"/>
  <c r="K84" i="136" s="1"/>
  <c r="J307" i="136"/>
  <c r="J344" i="136" s="1"/>
  <c r="K47" i="136" s="1"/>
  <c r="J328" i="136"/>
  <c r="J365" i="136" s="1"/>
  <c r="K68" i="136" s="1"/>
  <c r="J311" i="136"/>
  <c r="J348" i="136" s="1"/>
  <c r="K51" i="136" s="1"/>
  <c r="L187" i="150"/>
  <c r="L119" i="150"/>
  <c r="L153" i="150"/>
  <c r="I25" i="206"/>
  <c r="J313" i="138"/>
  <c r="J340" i="138"/>
  <c r="K118" i="138"/>
  <c r="K186" i="138"/>
  <c r="K152" i="138"/>
  <c r="K83" i="138"/>
  <c r="K101" i="138"/>
  <c r="L221" i="146"/>
  <c r="L255" i="146" s="1"/>
  <c r="L235" i="146"/>
  <c r="L269" i="146" s="1"/>
  <c r="K368" i="150"/>
  <c r="K370" i="150" s="1"/>
  <c r="K351" i="150"/>
  <c r="L53" i="150"/>
  <c r="L155" i="146"/>
  <c r="L145" i="151"/>
  <c r="L179" i="151"/>
  <c r="L111" i="151"/>
  <c r="L147" i="150"/>
  <c r="L113" i="150"/>
  <c r="L181" i="150"/>
  <c r="K367" i="150"/>
  <c r="L69" i="150"/>
  <c r="L70" i="150" s="1"/>
  <c r="L121" i="143"/>
  <c r="L213" i="143"/>
  <c r="L229" i="146"/>
  <c r="J324" i="137"/>
  <c r="J361" i="137" s="1"/>
  <c r="K64" i="137" s="1"/>
  <c r="J327" i="137"/>
  <c r="J364" i="137" s="1"/>
  <c r="K67" i="137" s="1"/>
  <c r="J308" i="137"/>
  <c r="J345" i="137" s="1"/>
  <c r="K48" i="137" s="1"/>
  <c r="J311" i="137"/>
  <c r="J348" i="137" s="1"/>
  <c r="K51" i="137" s="1"/>
  <c r="J306" i="137"/>
  <c r="J343" i="137" s="1"/>
  <c r="K46" i="137" s="1"/>
  <c r="J320" i="137"/>
  <c r="J357" i="137" s="1"/>
  <c r="K60" i="137" s="1"/>
  <c r="J323" i="137"/>
  <c r="J360" i="137" s="1"/>
  <c r="K63" i="137" s="1"/>
  <c r="J304" i="137"/>
  <c r="J341" i="137" s="1"/>
  <c r="K44" i="137" s="1"/>
  <c r="J307" i="137"/>
  <c r="J344" i="137" s="1"/>
  <c r="K47" i="137" s="1"/>
  <c r="J325" i="137"/>
  <c r="J362" i="137" s="1"/>
  <c r="K65" i="137" s="1"/>
  <c r="J19" i="128"/>
  <c r="J69" i="128" s="1"/>
  <c r="H15" i="190" s="1"/>
  <c r="H44" i="190" s="1"/>
  <c r="H58" i="190" s="1"/>
  <c r="H99" i="190" s="1"/>
  <c r="J309" i="137"/>
  <c r="J346" i="137" s="1"/>
  <c r="K49" i="137" s="1"/>
  <c r="J319" i="137"/>
  <c r="J326" i="137"/>
  <c r="J363" i="137" s="1"/>
  <c r="K66" i="137" s="1"/>
  <c r="J303" i="137"/>
  <c r="J321" i="137"/>
  <c r="J358" i="137" s="1"/>
  <c r="K61" i="137" s="1"/>
  <c r="J328" i="137"/>
  <c r="J365" i="137" s="1"/>
  <c r="K68" i="137" s="1"/>
  <c r="J305" i="137"/>
  <c r="J342" i="137" s="1"/>
  <c r="K45" i="137" s="1"/>
  <c r="J312" i="137"/>
  <c r="J349" i="137" s="1"/>
  <c r="K52" i="137" s="1"/>
  <c r="J322" i="137"/>
  <c r="J359" i="137" s="1"/>
  <c r="K62" i="137" s="1"/>
  <c r="K96" i="137" s="1"/>
  <c r="J310" i="137"/>
  <c r="J347" i="137" s="1"/>
  <c r="K50" i="137" s="1"/>
  <c r="L132" i="151"/>
  <c r="L200" i="151"/>
  <c r="L166" i="151"/>
  <c r="L163" i="150"/>
  <c r="L197" i="150"/>
  <c r="L129" i="150"/>
  <c r="I112" i="196"/>
  <c r="I151" i="196"/>
  <c r="J326" i="135"/>
  <c r="J363" i="135" s="1"/>
  <c r="K66" i="135" s="1"/>
  <c r="J303" i="135"/>
  <c r="J306" i="135"/>
  <c r="J343" i="135" s="1"/>
  <c r="K46" i="135" s="1"/>
  <c r="J309" i="135"/>
  <c r="J346" i="135" s="1"/>
  <c r="K49" i="135" s="1"/>
  <c r="J308" i="135"/>
  <c r="J345" i="135" s="1"/>
  <c r="K48" i="135" s="1"/>
  <c r="J322" i="135"/>
  <c r="J359" i="135" s="1"/>
  <c r="K62" i="135" s="1"/>
  <c r="J325" i="135"/>
  <c r="J362" i="135" s="1"/>
  <c r="K65" i="135" s="1"/>
  <c r="J328" i="135"/>
  <c r="J365" i="135" s="1"/>
  <c r="K68" i="135" s="1"/>
  <c r="J305" i="135"/>
  <c r="J342" i="135" s="1"/>
  <c r="K45" i="135" s="1"/>
  <c r="J327" i="135"/>
  <c r="J364" i="135" s="1"/>
  <c r="K67" i="135" s="1"/>
  <c r="J311" i="135"/>
  <c r="J348" i="135" s="1"/>
  <c r="K51" i="135" s="1"/>
  <c r="J321" i="135"/>
  <c r="J358" i="135" s="1"/>
  <c r="K61" i="135" s="1"/>
  <c r="J324" i="135"/>
  <c r="J361" i="135" s="1"/>
  <c r="K64" i="135" s="1"/>
  <c r="J319" i="135"/>
  <c r="J304" i="135"/>
  <c r="J341" i="135" s="1"/>
  <c r="K44" i="135" s="1"/>
  <c r="J17" i="128"/>
  <c r="J67" i="128" s="1"/>
  <c r="H15" i="188" s="1"/>
  <c r="H44" i="188" s="1"/>
  <c r="H58" i="188" s="1"/>
  <c r="H99" i="188" s="1"/>
  <c r="J307" i="135"/>
  <c r="J344" i="135" s="1"/>
  <c r="K47" i="135" s="1"/>
  <c r="J310" i="135"/>
  <c r="J347" i="135" s="1"/>
  <c r="K50" i="135" s="1"/>
  <c r="J320" i="135"/>
  <c r="J357" i="135" s="1"/>
  <c r="K60" i="135" s="1"/>
  <c r="J312" i="135"/>
  <c r="J349" i="135" s="1"/>
  <c r="K52" i="135" s="1"/>
  <c r="J323" i="135"/>
  <c r="J360" i="135" s="1"/>
  <c r="K63" i="135" s="1"/>
  <c r="L290" i="146"/>
  <c r="L54" i="146"/>
  <c r="L133" i="150"/>
  <c r="L201" i="150"/>
  <c r="L167" i="150"/>
  <c r="H105" i="191"/>
  <c r="H20" i="205" s="1"/>
  <c r="H106" i="191"/>
  <c r="H20" i="207" s="1"/>
  <c r="H104" i="191"/>
  <c r="L94" i="151"/>
  <c r="L103" i="151" s="1"/>
  <c r="L104" i="151" s="1"/>
  <c r="J327" i="134"/>
  <c r="J364" i="134" s="1"/>
  <c r="K67" i="134" s="1"/>
  <c r="J328" i="134"/>
  <c r="J365" i="134" s="1"/>
  <c r="K68" i="134" s="1"/>
  <c r="J16" i="128"/>
  <c r="J66" i="128" s="1"/>
  <c r="H15" i="187" s="1"/>
  <c r="H44" i="187" s="1"/>
  <c r="H58" i="187" s="1"/>
  <c r="H99" i="187" s="1"/>
  <c r="J305" i="134"/>
  <c r="J342" i="134" s="1"/>
  <c r="K45" i="134" s="1"/>
  <c r="J326" i="134"/>
  <c r="J363" i="134" s="1"/>
  <c r="K66" i="134" s="1"/>
  <c r="J310" i="134"/>
  <c r="J347" i="134" s="1"/>
  <c r="K50" i="134" s="1"/>
  <c r="J324" i="134"/>
  <c r="J361" i="134" s="1"/>
  <c r="K64" i="134" s="1"/>
  <c r="J312" i="134"/>
  <c r="J349" i="134" s="1"/>
  <c r="K52" i="134" s="1"/>
  <c r="J309" i="134"/>
  <c r="J346" i="134" s="1"/>
  <c r="K49" i="134" s="1"/>
  <c r="J319" i="134"/>
  <c r="J307" i="134"/>
  <c r="J344" i="134" s="1"/>
  <c r="K47" i="134" s="1"/>
  <c r="J321" i="134"/>
  <c r="J358" i="134" s="1"/>
  <c r="K61" i="134" s="1"/>
  <c r="J306" i="134"/>
  <c r="J343" i="134" s="1"/>
  <c r="K46" i="134" s="1"/>
  <c r="J304" i="134"/>
  <c r="J341" i="134" s="1"/>
  <c r="K44" i="134" s="1"/>
  <c r="J311" i="134"/>
  <c r="J348" i="134" s="1"/>
  <c r="K51" i="134" s="1"/>
  <c r="J325" i="134"/>
  <c r="J362" i="134" s="1"/>
  <c r="K65" i="134" s="1"/>
  <c r="J322" i="134"/>
  <c r="J359" i="134" s="1"/>
  <c r="K62" i="134" s="1"/>
  <c r="J303" i="134"/>
  <c r="J320" i="134"/>
  <c r="J357" i="134" s="1"/>
  <c r="K60" i="134" s="1"/>
  <c r="J323" i="134"/>
  <c r="J360" i="134" s="1"/>
  <c r="K63" i="134" s="1"/>
  <c r="J308" i="134"/>
  <c r="J345" i="134" s="1"/>
  <c r="K48" i="134" s="1"/>
  <c r="L111" i="150"/>
  <c r="L145" i="150"/>
  <c r="L179" i="150"/>
  <c r="J296" i="86"/>
  <c r="J371" i="86"/>
  <c r="J331" i="86"/>
  <c r="Q79" i="218"/>
  <c r="I246" i="211"/>
  <c r="L184" i="150"/>
  <c r="L116" i="150"/>
  <c r="L150" i="150"/>
  <c r="L94" i="150"/>
  <c r="L115" i="151"/>
  <c r="L149" i="151"/>
  <c r="L183" i="151"/>
  <c r="L213" i="146"/>
  <c r="L216" i="146"/>
  <c r="L250" i="146" s="1"/>
  <c r="L232" i="146"/>
  <c r="L266" i="146" s="1"/>
  <c r="L127" i="151"/>
  <c r="L161" i="151"/>
  <c r="L195" i="151"/>
  <c r="J322" i="139"/>
  <c r="J359" i="139" s="1"/>
  <c r="K62" i="139" s="1"/>
  <c r="J325" i="139"/>
  <c r="J362" i="139" s="1"/>
  <c r="K65" i="139" s="1"/>
  <c r="J328" i="139"/>
  <c r="J365" i="139" s="1"/>
  <c r="K68" i="139" s="1"/>
  <c r="J305" i="139"/>
  <c r="J342" i="139" s="1"/>
  <c r="K45" i="139" s="1"/>
  <c r="J312" i="139"/>
  <c r="J349" i="139" s="1"/>
  <c r="K52" i="139" s="1"/>
  <c r="J311" i="139"/>
  <c r="J348" i="139" s="1"/>
  <c r="K51" i="139" s="1"/>
  <c r="J321" i="139"/>
  <c r="J358" i="139" s="1"/>
  <c r="K61" i="139" s="1"/>
  <c r="J324" i="139"/>
  <c r="J361" i="139" s="1"/>
  <c r="K64" i="139" s="1"/>
  <c r="J327" i="139"/>
  <c r="J364" i="139" s="1"/>
  <c r="K67" i="139" s="1"/>
  <c r="J308" i="139"/>
  <c r="J345" i="139" s="1"/>
  <c r="K48" i="139" s="1"/>
  <c r="J21" i="128"/>
  <c r="J71" i="128" s="1"/>
  <c r="H15" i="192" s="1"/>
  <c r="H44" i="192" s="1"/>
  <c r="H58" i="192" s="1"/>
  <c r="H99" i="192" s="1"/>
  <c r="J307" i="139"/>
  <c r="J344" i="139" s="1"/>
  <c r="K47" i="139" s="1"/>
  <c r="J310" i="139"/>
  <c r="J347" i="139" s="1"/>
  <c r="K50" i="139" s="1"/>
  <c r="J320" i="139"/>
  <c r="J357" i="139" s="1"/>
  <c r="K60" i="139" s="1"/>
  <c r="J323" i="139"/>
  <c r="J360" i="139" s="1"/>
  <c r="K63" i="139" s="1"/>
  <c r="J304" i="139"/>
  <c r="J341" i="139" s="1"/>
  <c r="K44" i="139" s="1"/>
  <c r="J326" i="139"/>
  <c r="J363" i="139" s="1"/>
  <c r="K66" i="139" s="1"/>
  <c r="J303" i="139"/>
  <c r="J306" i="139"/>
  <c r="J343" i="139" s="1"/>
  <c r="K46" i="139" s="1"/>
  <c r="J309" i="139"/>
  <c r="J346" i="139" s="1"/>
  <c r="K49" i="139" s="1"/>
  <c r="J319" i="139"/>
  <c r="L186" i="150"/>
  <c r="L118" i="150"/>
  <c r="L152" i="150"/>
  <c r="K99" i="138"/>
  <c r="J356" i="138"/>
  <c r="J329" i="138"/>
  <c r="J330" i="138" s="1"/>
  <c r="K85" i="138"/>
  <c r="L134" i="151"/>
  <c r="L202" i="151"/>
  <c r="L168" i="151"/>
  <c r="L232" i="151"/>
  <c r="L266" i="151" s="1"/>
  <c r="L149" i="150"/>
  <c r="L183" i="150"/>
  <c r="L115" i="150"/>
  <c r="I112" i="199"/>
  <c r="I151" i="199"/>
  <c r="L185" i="151"/>
  <c r="L117" i="151"/>
  <c r="L151" i="151"/>
  <c r="I247" i="211"/>
  <c r="Q80" i="218"/>
  <c r="K189" i="141"/>
  <c r="K190" i="141" s="1"/>
  <c r="K161" i="148"/>
  <c r="K195" i="148"/>
  <c r="K127" i="148"/>
  <c r="K103" i="148"/>
  <c r="K104" i="148" s="1"/>
  <c r="K87" i="148"/>
  <c r="K88" i="148" s="1"/>
  <c r="K112" i="148"/>
  <c r="K146" i="148"/>
  <c r="K180" i="148"/>
  <c r="K54" i="148"/>
  <c r="H118" i="201"/>
  <c r="H115" i="201"/>
  <c r="H117" i="201" s="1"/>
  <c r="H119" i="201" s="1"/>
  <c r="K162" i="148"/>
  <c r="K196" i="148"/>
  <c r="K128" i="148"/>
  <c r="K279" i="145"/>
  <c r="K145" i="148"/>
  <c r="K179" i="148"/>
  <c r="K111" i="148"/>
  <c r="K155" i="141"/>
  <c r="K156" i="141" s="1"/>
  <c r="K282" i="144"/>
  <c r="K26" i="132" s="1"/>
  <c r="K280" i="144"/>
  <c r="K26" i="131" s="1"/>
  <c r="K156" i="144"/>
  <c r="K230" i="141"/>
  <c r="K264" i="141" s="1"/>
  <c r="K229" i="141"/>
  <c r="K205" i="141"/>
  <c r="K206" i="141" s="1"/>
  <c r="K171" i="141"/>
  <c r="K172" i="141" s="1"/>
  <c r="K121" i="141"/>
  <c r="K122" i="141" s="1"/>
  <c r="K213" i="141"/>
  <c r="K137" i="141"/>
  <c r="K138" i="141" s="1"/>
  <c r="K214" i="141"/>
  <c r="K248" i="141" s="1"/>
  <c r="K281" i="144"/>
  <c r="K26" i="133" s="1"/>
  <c r="K239" i="144"/>
  <c r="K240" i="144" s="1"/>
  <c r="K263" i="144"/>
  <c r="K273" i="144" s="1"/>
  <c r="K274" i="144" s="1"/>
  <c r="K223" i="144"/>
  <c r="K247" i="144"/>
  <c r="K257" i="144" s="1"/>
  <c r="K258" i="144" s="1"/>
  <c r="K122" i="144"/>
  <c r="K296" i="149"/>
  <c r="K371" i="149"/>
  <c r="K101" i="136" l="1"/>
  <c r="K181" i="138"/>
  <c r="L279" i="162"/>
  <c r="L294" i="162" s="1"/>
  <c r="L296" i="162" s="1"/>
  <c r="K371" i="142"/>
  <c r="L238" i="150"/>
  <c r="L272" i="150" s="1"/>
  <c r="K147" i="138"/>
  <c r="K215" i="138" s="1"/>
  <c r="K249" i="138" s="1"/>
  <c r="L232" i="150"/>
  <c r="L266" i="150" s="1"/>
  <c r="K154" i="138"/>
  <c r="L238" i="151"/>
  <c r="L272" i="151" s="1"/>
  <c r="L234" i="150"/>
  <c r="L268" i="150" s="1"/>
  <c r="L233" i="151"/>
  <c r="L267" i="151" s="1"/>
  <c r="L237" i="151"/>
  <c r="L271" i="151" s="1"/>
  <c r="K120" i="138"/>
  <c r="L230" i="146"/>
  <c r="L264" i="146" s="1"/>
  <c r="L218" i="151"/>
  <c r="L252" i="151" s="1"/>
  <c r="L222" i="151"/>
  <c r="L256" i="151" s="1"/>
  <c r="K136" i="138"/>
  <c r="K81" i="137"/>
  <c r="K149" i="137" s="1"/>
  <c r="L233" i="150"/>
  <c r="L267" i="150" s="1"/>
  <c r="K100" i="139"/>
  <c r="K168" i="139" s="1"/>
  <c r="L87" i="151"/>
  <c r="L88" i="151" s="1"/>
  <c r="K100" i="137"/>
  <c r="K168" i="137" s="1"/>
  <c r="I159" i="196"/>
  <c r="K134" i="138"/>
  <c r="K170" i="138"/>
  <c r="L230" i="143"/>
  <c r="L264" i="143" s="1"/>
  <c r="K202" i="138"/>
  <c r="L279" i="147"/>
  <c r="L294" i="147" s="1"/>
  <c r="L221" i="151"/>
  <c r="L255" i="151" s="1"/>
  <c r="L214" i="146"/>
  <c r="L248" i="146" s="1"/>
  <c r="I172" i="199"/>
  <c r="I28" i="207" s="1"/>
  <c r="J87" i="208" s="1"/>
  <c r="L236" i="150"/>
  <c r="L270" i="150" s="1"/>
  <c r="L146" i="151"/>
  <c r="L155" i="151" s="1"/>
  <c r="L112" i="151"/>
  <c r="L121" i="151" s="1"/>
  <c r="K84" i="135"/>
  <c r="K186" i="135" s="1"/>
  <c r="K80" i="136"/>
  <c r="K148" i="136" s="1"/>
  <c r="L220" i="151"/>
  <c r="L254" i="151" s="1"/>
  <c r="K33" i="102"/>
  <c r="K106" i="102" s="1"/>
  <c r="K85" i="134"/>
  <c r="K119" i="134" s="1"/>
  <c r="L87" i="150"/>
  <c r="L88" i="150" s="1"/>
  <c r="K149" i="138"/>
  <c r="L219" i="150"/>
  <c r="L253" i="150" s="1"/>
  <c r="K115" i="138"/>
  <c r="K81" i="135"/>
  <c r="K183" i="135" s="1"/>
  <c r="L216" i="150"/>
  <c r="L250" i="150" s="1"/>
  <c r="L214" i="143"/>
  <c r="L248" i="143" s="1"/>
  <c r="K96" i="134"/>
  <c r="K198" i="134" s="1"/>
  <c r="K80" i="134"/>
  <c r="K182" i="134" s="1"/>
  <c r="K86" i="135"/>
  <c r="K154" i="135" s="1"/>
  <c r="I156" i="199"/>
  <c r="I157" i="199" s="1"/>
  <c r="L220" i="150"/>
  <c r="L254" i="150" s="1"/>
  <c r="K80" i="139"/>
  <c r="K148" i="139" s="1"/>
  <c r="K97" i="139"/>
  <c r="K199" i="139" s="1"/>
  <c r="L155" i="143"/>
  <c r="L280" i="143" s="1"/>
  <c r="L25" i="131" s="1"/>
  <c r="K102" i="137"/>
  <c r="K136" i="137" s="1"/>
  <c r="K102" i="136"/>
  <c r="K136" i="136" s="1"/>
  <c r="L146" i="150"/>
  <c r="L180" i="150"/>
  <c r="L189" i="150" s="1"/>
  <c r="K83" i="137"/>
  <c r="K185" i="137" s="1"/>
  <c r="K81" i="136"/>
  <c r="K183" i="136" s="1"/>
  <c r="K98" i="136"/>
  <c r="K132" i="136" s="1"/>
  <c r="K129" i="138"/>
  <c r="K200" i="138"/>
  <c r="K182" i="138"/>
  <c r="K197" i="138"/>
  <c r="K166" i="138"/>
  <c r="K114" i="138"/>
  <c r="K34" i="102"/>
  <c r="K53" i="95" s="1"/>
  <c r="K78" i="95" s="1"/>
  <c r="K99" i="137"/>
  <c r="K167" i="137" s="1"/>
  <c r="K97" i="135"/>
  <c r="K199" i="135" s="1"/>
  <c r="K86" i="137"/>
  <c r="K154" i="137" s="1"/>
  <c r="I25" i="207"/>
  <c r="K26" i="102" s="1"/>
  <c r="K82" i="134"/>
  <c r="K184" i="134" s="1"/>
  <c r="K102" i="135"/>
  <c r="K204" i="135" s="1"/>
  <c r="K79" i="137"/>
  <c r="K113" i="137" s="1"/>
  <c r="K99" i="134"/>
  <c r="K167" i="134" s="1"/>
  <c r="K84" i="137"/>
  <c r="K186" i="137" s="1"/>
  <c r="K97" i="136"/>
  <c r="K199" i="136" s="1"/>
  <c r="K85" i="135"/>
  <c r="K187" i="135" s="1"/>
  <c r="K97" i="134"/>
  <c r="K199" i="134" s="1"/>
  <c r="K101" i="135"/>
  <c r="K169" i="135" s="1"/>
  <c r="K86" i="136"/>
  <c r="K188" i="136" s="1"/>
  <c r="L222" i="150"/>
  <c r="L256" i="150" s="1"/>
  <c r="K79" i="136"/>
  <c r="K113" i="136" s="1"/>
  <c r="K102" i="139"/>
  <c r="K136" i="139" s="1"/>
  <c r="K82" i="139"/>
  <c r="K116" i="139" s="1"/>
  <c r="K85" i="139"/>
  <c r="K153" i="139" s="1"/>
  <c r="K99" i="139"/>
  <c r="K167" i="139" s="1"/>
  <c r="L221" i="150"/>
  <c r="L255" i="150" s="1"/>
  <c r="K83" i="135"/>
  <c r="K185" i="135" s="1"/>
  <c r="L215" i="150"/>
  <c r="L249" i="150" s="1"/>
  <c r="K83" i="136"/>
  <c r="K117" i="136" s="1"/>
  <c r="K95" i="134"/>
  <c r="K129" i="134" s="1"/>
  <c r="K86" i="134"/>
  <c r="K188" i="134" s="1"/>
  <c r="K99" i="135"/>
  <c r="K201" i="135" s="1"/>
  <c r="K98" i="137"/>
  <c r="K166" i="137" s="1"/>
  <c r="I114" i="199"/>
  <c r="I116" i="199" s="1"/>
  <c r="I113" i="199"/>
  <c r="K187" i="138"/>
  <c r="K119" i="138"/>
  <c r="K153" i="138"/>
  <c r="J340" i="139"/>
  <c r="J313" i="139"/>
  <c r="K79" i="134"/>
  <c r="L162" i="151"/>
  <c r="L171" i="151" s="1"/>
  <c r="L172" i="151" s="1"/>
  <c r="L128" i="151"/>
  <c r="L137" i="151" s="1"/>
  <c r="L138" i="151" s="1"/>
  <c r="L196" i="151"/>
  <c r="H21" i="209"/>
  <c r="H253" i="209" s="1"/>
  <c r="H22" i="210" s="1"/>
  <c r="H61" i="211" s="1"/>
  <c r="H261" i="211" s="1"/>
  <c r="K79" i="135"/>
  <c r="K80" i="135"/>
  <c r="I113" i="196"/>
  <c r="I114" i="196"/>
  <c r="I116" i="196" s="1"/>
  <c r="J356" i="137"/>
  <c r="J329" i="137"/>
  <c r="J330" i="137" s="1"/>
  <c r="K80" i="137"/>
  <c r="K169" i="138"/>
  <c r="K203" i="138"/>
  <c r="K135" i="138"/>
  <c r="K220" i="138"/>
  <c r="K254" i="138" s="1"/>
  <c r="I157" i="196"/>
  <c r="K118" i="136"/>
  <c r="K152" i="136"/>
  <c r="K186" i="136"/>
  <c r="J356" i="136"/>
  <c r="J329" i="136"/>
  <c r="J330" i="136" s="1"/>
  <c r="L229" i="150"/>
  <c r="L263" i="143"/>
  <c r="L219" i="151"/>
  <c r="L253" i="151" s="1"/>
  <c r="L217" i="150"/>
  <c r="L251" i="150" s="1"/>
  <c r="K201" i="138"/>
  <c r="K133" i="138"/>
  <c r="K167" i="138"/>
  <c r="J329" i="139"/>
  <c r="J330" i="139" s="1"/>
  <c r="J356" i="139"/>
  <c r="K84" i="139"/>
  <c r="K101" i="139"/>
  <c r="K86" i="139"/>
  <c r="K96" i="139"/>
  <c r="L229" i="151"/>
  <c r="L217" i="151"/>
  <c r="L251" i="151" s="1"/>
  <c r="L218" i="150"/>
  <c r="L252" i="150" s="1"/>
  <c r="K81" i="134"/>
  <c r="K98" i="134"/>
  <c r="H104" i="187"/>
  <c r="H105" i="187"/>
  <c r="H16" i="205" s="1"/>
  <c r="H106" i="187"/>
  <c r="H16" i="207" s="1"/>
  <c r="J356" i="135"/>
  <c r="J329" i="135"/>
  <c r="J330" i="135" s="1"/>
  <c r="K96" i="135"/>
  <c r="J313" i="135"/>
  <c r="J340" i="135"/>
  <c r="K130" i="137"/>
  <c r="K164" i="137"/>
  <c r="K198" i="137"/>
  <c r="K95" i="137"/>
  <c r="K85" i="137"/>
  <c r="L263" i="146"/>
  <c r="K185" i="138"/>
  <c r="K117" i="138"/>
  <c r="K151" i="138"/>
  <c r="J350" i="138"/>
  <c r="K43" i="138"/>
  <c r="K85" i="136"/>
  <c r="K203" i="136"/>
  <c r="K169" i="136"/>
  <c r="K135" i="136"/>
  <c r="K100" i="136"/>
  <c r="K82" i="136"/>
  <c r="L235" i="151"/>
  <c r="L269" i="151" s="1"/>
  <c r="L231" i="151"/>
  <c r="L265" i="151" s="1"/>
  <c r="K116" i="138"/>
  <c r="K184" i="138"/>
  <c r="K150" i="138"/>
  <c r="K198" i="138"/>
  <c r="K130" i="138"/>
  <c r="K164" i="138"/>
  <c r="L236" i="151"/>
  <c r="L270" i="151" s="1"/>
  <c r="K83" i="139"/>
  <c r="K81" i="139"/>
  <c r="K98" i="139"/>
  <c r="K79" i="139"/>
  <c r="L247" i="146"/>
  <c r="L190" i="143"/>
  <c r="L281" i="143"/>
  <c r="L25" i="133" s="1"/>
  <c r="J328" i="86"/>
  <c r="J365" i="86" s="1"/>
  <c r="K68" i="86" s="1"/>
  <c r="J307" i="86"/>
  <c r="J344" i="86" s="1"/>
  <c r="J308" i="86"/>
  <c r="J345" i="86" s="1"/>
  <c r="J320" i="86"/>
  <c r="J357" i="86" s="1"/>
  <c r="K60" i="86" s="1"/>
  <c r="J306" i="86"/>
  <c r="J343" i="86" s="1"/>
  <c r="J305" i="86"/>
  <c r="J342" i="86" s="1"/>
  <c r="J321" i="86"/>
  <c r="J358" i="86" s="1"/>
  <c r="K61" i="86" s="1"/>
  <c r="J326" i="86"/>
  <c r="J363" i="86" s="1"/>
  <c r="K66" i="86" s="1"/>
  <c r="J323" i="86"/>
  <c r="J360" i="86" s="1"/>
  <c r="K63" i="86" s="1"/>
  <c r="J309" i="86"/>
  <c r="J346" i="86" s="1"/>
  <c r="J311" i="86"/>
  <c r="J348" i="86" s="1"/>
  <c r="J312" i="86"/>
  <c r="J349" i="86" s="1"/>
  <c r="J324" i="86"/>
  <c r="J361" i="86" s="1"/>
  <c r="K64" i="86" s="1"/>
  <c r="J303" i="86"/>
  <c r="J322" i="86"/>
  <c r="J359" i="86" s="1"/>
  <c r="K62" i="86" s="1"/>
  <c r="J319" i="86"/>
  <c r="J325" i="86"/>
  <c r="J362" i="86" s="1"/>
  <c r="K65" i="86" s="1"/>
  <c r="K99" i="86" s="1"/>
  <c r="J15" i="128"/>
  <c r="J65" i="128" s="1"/>
  <c r="H15" i="186" s="1"/>
  <c r="H44" i="186" s="1"/>
  <c r="H58" i="186" s="1"/>
  <c r="H99" i="186" s="1"/>
  <c r="J327" i="86"/>
  <c r="J364" i="86" s="1"/>
  <c r="K67" i="86" s="1"/>
  <c r="J310" i="86"/>
  <c r="J347" i="86" s="1"/>
  <c r="J304" i="86"/>
  <c r="J341" i="86" s="1"/>
  <c r="L213" i="150"/>
  <c r="L121" i="150"/>
  <c r="J340" i="134"/>
  <c r="J313" i="134"/>
  <c r="J356" i="134"/>
  <c r="J329" i="134"/>
  <c r="J330" i="134" s="1"/>
  <c r="K84" i="134"/>
  <c r="K102" i="134"/>
  <c r="L235" i="150"/>
  <c r="L269" i="150" s="1"/>
  <c r="K98" i="135"/>
  <c r="K82" i="135"/>
  <c r="K100" i="135"/>
  <c r="L231" i="150"/>
  <c r="L265" i="150" s="1"/>
  <c r="L234" i="151"/>
  <c r="L268" i="151" s="1"/>
  <c r="J313" i="137"/>
  <c r="J340" i="137"/>
  <c r="H106" i="190"/>
  <c r="H19" i="207" s="1"/>
  <c r="H104" i="190"/>
  <c r="H105" i="190"/>
  <c r="H19" i="205" s="1"/>
  <c r="K97" i="137"/>
  <c r="K82" i="137"/>
  <c r="L247" i="143"/>
  <c r="L213" i="151"/>
  <c r="L280" i="146"/>
  <c r="L28" i="131" s="1"/>
  <c r="L156" i="146"/>
  <c r="J314" i="138"/>
  <c r="J332" i="138"/>
  <c r="J333" i="138" s="1"/>
  <c r="K95" i="136"/>
  <c r="H104" i="189"/>
  <c r="H105" i="189"/>
  <c r="H18" i="205" s="1"/>
  <c r="H106" i="189"/>
  <c r="H18" i="207" s="1"/>
  <c r="K96" i="136"/>
  <c r="I114" i="204"/>
  <c r="I116" i="204" s="1"/>
  <c r="I113" i="204"/>
  <c r="L290" i="151"/>
  <c r="L54" i="151"/>
  <c r="K165" i="138"/>
  <c r="K199" i="138"/>
  <c r="K131" i="138"/>
  <c r="L282" i="146"/>
  <c r="L28" i="132" s="1"/>
  <c r="L122" i="146"/>
  <c r="J366" i="138"/>
  <c r="K59" i="138"/>
  <c r="H106" i="192"/>
  <c r="H21" i="207" s="1"/>
  <c r="H105" i="192"/>
  <c r="H21" i="205" s="1"/>
  <c r="H104" i="192"/>
  <c r="K95" i="139"/>
  <c r="L103" i="150"/>
  <c r="L104" i="150" s="1"/>
  <c r="L162" i="150"/>
  <c r="L171" i="150" s="1"/>
  <c r="L172" i="150" s="1"/>
  <c r="L196" i="150"/>
  <c r="L205" i="150" s="1"/>
  <c r="L206" i="150" s="1"/>
  <c r="L128" i="150"/>
  <c r="L137" i="150" s="1"/>
  <c r="L138" i="150" s="1"/>
  <c r="L189" i="151"/>
  <c r="K83" i="134"/>
  <c r="K101" i="134"/>
  <c r="K100" i="134"/>
  <c r="H20" i="206"/>
  <c r="J21" i="102" s="1"/>
  <c r="H107" i="191"/>
  <c r="H112" i="191" s="1"/>
  <c r="H106" i="188"/>
  <c r="H17" i="207" s="1"/>
  <c r="H104" i="188"/>
  <c r="H105" i="188"/>
  <c r="H17" i="205" s="1"/>
  <c r="K95" i="135"/>
  <c r="K101" i="137"/>
  <c r="L122" i="143"/>
  <c r="L282" i="143"/>
  <c r="L25" i="132" s="1"/>
  <c r="L290" i="150"/>
  <c r="L54" i="150"/>
  <c r="J340" i="136"/>
  <c r="J313" i="136"/>
  <c r="K99" i="136"/>
  <c r="I114" i="203"/>
  <c r="I116" i="203" s="1"/>
  <c r="I113" i="203"/>
  <c r="L281" i="146"/>
  <c r="L28" i="133" s="1"/>
  <c r="L190" i="146"/>
  <c r="L215" i="151"/>
  <c r="L249" i="151" s="1"/>
  <c r="K171" i="148"/>
  <c r="K172" i="148" s="1"/>
  <c r="K137" i="148"/>
  <c r="K138" i="148" s="1"/>
  <c r="K189" i="148"/>
  <c r="K190" i="148" s="1"/>
  <c r="K27" i="130"/>
  <c r="K283" i="145"/>
  <c r="K294" i="145"/>
  <c r="K155" i="148"/>
  <c r="K213" i="148"/>
  <c r="K121" i="148"/>
  <c r="K214" i="148"/>
  <c r="K248" i="148" s="1"/>
  <c r="K230" i="148"/>
  <c r="K264" i="148" s="1"/>
  <c r="K229" i="148"/>
  <c r="K205" i="148"/>
  <c r="K206" i="148" s="1"/>
  <c r="K280" i="141"/>
  <c r="K22" i="131" s="1"/>
  <c r="K282" i="141"/>
  <c r="K22" i="132" s="1"/>
  <c r="K223" i="141"/>
  <c r="K247" i="141"/>
  <c r="K257" i="141" s="1"/>
  <c r="K258" i="141" s="1"/>
  <c r="K239" i="141"/>
  <c r="K240" i="141" s="1"/>
  <c r="K263" i="141"/>
  <c r="K273" i="141" s="1"/>
  <c r="K274" i="141" s="1"/>
  <c r="K281" i="141"/>
  <c r="K22" i="133" s="1"/>
  <c r="K224" i="144"/>
  <c r="K279" i="144"/>
  <c r="K322" i="149"/>
  <c r="K359" i="149" s="1"/>
  <c r="L62" i="149" s="1"/>
  <c r="K329" i="149"/>
  <c r="K306" i="149"/>
  <c r="K343" i="149" s="1"/>
  <c r="L46" i="149" s="1"/>
  <c r="K313" i="149"/>
  <c r="K323" i="149"/>
  <c r="K360" i="149" s="1"/>
  <c r="L63" i="149" s="1"/>
  <c r="K304" i="149"/>
  <c r="K341" i="149" s="1"/>
  <c r="L44" i="149" s="1"/>
  <c r="K31" i="128"/>
  <c r="K81" i="128" s="1"/>
  <c r="I15" i="202" s="1"/>
  <c r="I44" i="202" s="1"/>
  <c r="I58" i="202" s="1"/>
  <c r="I99" i="202" s="1"/>
  <c r="K311" i="149"/>
  <c r="K348" i="149" s="1"/>
  <c r="L51" i="149" s="1"/>
  <c r="K325" i="149"/>
  <c r="K362" i="149" s="1"/>
  <c r="L65" i="149" s="1"/>
  <c r="K328" i="149"/>
  <c r="K365" i="149" s="1"/>
  <c r="L68" i="149" s="1"/>
  <c r="K309" i="149"/>
  <c r="K346" i="149" s="1"/>
  <c r="L49" i="149" s="1"/>
  <c r="K319" i="149"/>
  <c r="K331" i="149"/>
  <c r="K307" i="149"/>
  <c r="K344" i="149" s="1"/>
  <c r="L47" i="149" s="1"/>
  <c r="K321" i="149"/>
  <c r="K358" i="149" s="1"/>
  <c r="L61" i="149" s="1"/>
  <c r="K324" i="149"/>
  <c r="K361" i="149" s="1"/>
  <c r="L64" i="149" s="1"/>
  <c r="K305" i="149"/>
  <c r="K342" i="149" s="1"/>
  <c r="L45" i="149" s="1"/>
  <c r="K312" i="149"/>
  <c r="K349" i="149" s="1"/>
  <c r="L52" i="149" s="1"/>
  <c r="K326" i="149"/>
  <c r="K363" i="149" s="1"/>
  <c r="L66" i="149" s="1"/>
  <c r="K303" i="149"/>
  <c r="K310" i="149"/>
  <c r="K347" i="149" s="1"/>
  <c r="L50" i="149" s="1"/>
  <c r="K320" i="149"/>
  <c r="K357" i="149" s="1"/>
  <c r="L60" i="149" s="1"/>
  <c r="K327" i="149"/>
  <c r="K364" i="149" s="1"/>
  <c r="L67" i="149" s="1"/>
  <c r="L101" i="149" s="1"/>
  <c r="K308" i="149"/>
  <c r="K345" i="149" s="1"/>
  <c r="L48" i="149" s="1"/>
  <c r="K326" i="142"/>
  <c r="K363" i="142" s="1"/>
  <c r="L66" i="142" s="1"/>
  <c r="K303" i="142"/>
  <c r="K310" i="142"/>
  <c r="K347" i="142" s="1"/>
  <c r="L50" i="142" s="1"/>
  <c r="K320" i="142"/>
  <c r="K357" i="142" s="1"/>
  <c r="L60" i="142" s="1"/>
  <c r="K327" i="142"/>
  <c r="K364" i="142" s="1"/>
  <c r="L67" i="142" s="1"/>
  <c r="K308" i="142"/>
  <c r="K345" i="142" s="1"/>
  <c r="L48" i="142" s="1"/>
  <c r="K322" i="142"/>
  <c r="K359" i="142" s="1"/>
  <c r="L62" i="142" s="1"/>
  <c r="K329" i="142"/>
  <c r="K306" i="142"/>
  <c r="K343" i="142" s="1"/>
  <c r="L46" i="142" s="1"/>
  <c r="K313" i="142"/>
  <c r="K323" i="142"/>
  <c r="K360" i="142" s="1"/>
  <c r="L63" i="142" s="1"/>
  <c r="K304" i="142"/>
  <c r="K341" i="142" s="1"/>
  <c r="L44" i="142" s="1"/>
  <c r="K23" i="128"/>
  <c r="K73" i="128" s="1"/>
  <c r="I15" i="194" s="1"/>
  <c r="I44" i="194" s="1"/>
  <c r="I58" i="194" s="1"/>
  <c r="I99" i="194" s="1"/>
  <c r="K311" i="142"/>
  <c r="K348" i="142" s="1"/>
  <c r="L51" i="142" s="1"/>
  <c r="K325" i="142"/>
  <c r="K362" i="142" s="1"/>
  <c r="L65" i="142" s="1"/>
  <c r="K328" i="142"/>
  <c r="K365" i="142" s="1"/>
  <c r="L68" i="142" s="1"/>
  <c r="K309" i="142"/>
  <c r="K346" i="142" s="1"/>
  <c r="L49" i="142" s="1"/>
  <c r="K319" i="142"/>
  <c r="K331" i="142"/>
  <c r="K307" i="142"/>
  <c r="K344" i="142" s="1"/>
  <c r="L47" i="142" s="1"/>
  <c r="K321" i="142"/>
  <c r="K358" i="142" s="1"/>
  <c r="L61" i="142" s="1"/>
  <c r="K324" i="142"/>
  <c r="K361" i="142" s="1"/>
  <c r="L64" i="142" s="1"/>
  <c r="K305" i="142"/>
  <c r="K342" i="142" s="1"/>
  <c r="L45" i="142" s="1"/>
  <c r="K312" i="142"/>
  <c r="K349" i="142" s="1"/>
  <c r="L52" i="142" s="1"/>
  <c r="K96" i="86" l="1"/>
  <c r="L371" i="162"/>
  <c r="A371" i="162" s="1"/>
  <c r="L101" i="142"/>
  <c r="L169" i="142" s="1"/>
  <c r="L24" i="130"/>
  <c r="L97" i="149"/>
  <c r="L165" i="149" s="1"/>
  <c r="L283" i="162"/>
  <c r="K98" i="86"/>
  <c r="K166" i="86" s="1"/>
  <c r="K136" i="135"/>
  <c r="K202" i="139"/>
  <c r="K204" i="137"/>
  <c r="K222" i="138"/>
  <c r="K256" i="138" s="1"/>
  <c r="K115" i="137"/>
  <c r="K238" i="138"/>
  <c r="K272" i="138" s="1"/>
  <c r="K120" i="136"/>
  <c r="K165" i="136"/>
  <c r="K183" i="137"/>
  <c r="L273" i="146"/>
  <c r="L274" i="146" s="1"/>
  <c r="K134" i="137"/>
  <c r="K154" i="136"/>
  <c r="L239" i="146"/>
  <c r="L240" i="146" s="1"/>
  <c r="L257" i="143"/>
  <c r="L258" i="143" s="1"/>
  <c r="L223" i="143"/>
  <c r="L224" i="143" s="1"/>
  <c r="L239" i="143"/>
  <c r="L240" i="143" s="1"/>
  <c r="L257" i="146"/>
  <c r="L258" i="146" s="1"/>
  <c r="K134" i="139"/>
  <c r="K184" i="139"/>
  <c r="K119" i="139"/>
  <c r="K133" i="139"/>
  <c r="K185" i="136"/>
  <c r="I29" i="209"/>
  <c r="I261" i="209" s="1"/>
  <c r="I30" i="210" s="1"/>
  <c r="I69" i="211" s="1"/>
  <c r="K202" i="137"/>
  <c r="K170" i="135"/>
  <c r="L223" i="146"/>
  <c r="L224" i="146" s="1"/>
  <c r="K131" i="136"/>
  <c r="K52" i="95"/>
  <c r="K77" i="95" s="1"/>
  <c r="K164" i="134"/>
  <c r="K120" i="137"/>
  <c r="K151" i="137"/>
  <c r="K153" i="134"/>
  <c r="K131" i="135"/>
  <c r="K118" i="135"/>
  <c r="L273" i="143"/>
  <c r="L274" i="143" s="1"/>
  <c r="L283" i="147"/>
  <c r="L29" i="130"/>
  <c r="K114" i="136"/>
  <c r="K200" i="137"/>
  <c r="K152" i="137"/>
  <c r="L214" i="151"/>
  <c r="L248" i="151" s="1"/>
  <c r="K107" i="102"/>
  <c r="K115" i="136"/>
  <c r="K181" i="136"/>
  <c r="K236" i="138"/>
  <c r="K270" i="138" s="1"/>
  <c r="K29" i="102"/>
  <c r="K188" i="137"/>
  <c r="K187" i="134"/>
  <c r="K170" i="137"/>
  <c r="K154" i="134"/>
  <c r="K130" i="134"/>
  <c r="K117" i="137"/>
  <c r="K152" i="135"/>
  <c r="K216" i="138"/>
  <c r="K250" i="138" s="1"/>
  <c r="K234" i="138"/>
  <c r="K268" i="138" s="1"/>
  <c r="K120" i="135"/>
  <c r="K151" i="136"/>
  <c r="K147" i="136"/>
  <c r="K132" i="137"/>
  <c r="K133" i="137"/>
  <c r="K116" i="134"/>
  <c r="K135" i="135"/>
  <c r="K148" i="134"/>
  <c r="K182" i="136"/>
  <c r="K170" i="136"/>
  <c r="K182" i="139"/>
  <c r="K217" i="138"/>
  <c r="K251" i="138" s="1"/>
  <c r="K166" i="136"/>
  <c r="K188" i="135"/>
  <c r="K133" i="135"/>
  <c r="K133" i="134"/>
  <c r="K131" i="139"/>
  <c r="K131" i="134"/>
  <c r="K150" i="134"/>
  <c r="K165" i="139"/>
  <c r="K149" i="136"/>
  <c r="K147" i="137"/>
  <c r="K114" i="134"/>
  <c r="K204" i="136"/>
  <c r="K149" i="135"/>
  <c r="K119" i="135"/>
  <c r="K201" i="139"/>
  <c r="K117" i="135"/>
  <c r="K114" i="139"/>
  <c r="K115" i="135"/>
  <c r="J84" i="208"/>
  <c r="K151" i="135"/>
  <c r="K150" i="139"/>
  <c r="L214" i="150"/>
  <c r="L248" i="150" s="1"/>
  <c r="K203" i="135"/>
  <c r="K237" i="135" s="1"/>
  <c r="K271" i="135" s="1"/>
  <c r="L156" i="143"/>
  <c r="K118" i="137"/>
  <c r="K220" i="137" s="1"/>
  <c r="K254" i="137" s="1"/>
  <c r="K167" i="135"/>
  <c r="K187" i="139"/>
  <c r="L155" i="150"/>
  <c r="L156" i="150" s="1"/>
  <c r="K200" i="136"/>
  <c r="K234" i="136" s="1"/>
  <c r="K268" i="136" s="1"/>
  <c r="K201" i="137"/>
  <c r="K165" i="135"/>
  <c r="K120" i="134"/>
  <c r="K165" i="134"/>
  <c r="K231" i="138"/>
  <c r="K265" i="138" s="1"/>
  <c r="K170" i="139"/>
  <c r="I26" i="209"/>
  <c r="I258" i="209" s="1"/>
  <c r="I27" i="210" s="1"/>
  <c r="I66" i="211" s="1"/>
  <c r="K181" i="137"/>
  <c r="K204" i="139"/>
  <c r="K197" i="134"/>
  <c r="K45" i="95"/>
  <c r="K70" i="95" s="1"/>
  <c r="K99" i="102"/>
  <c r="K153" i="135"/>
  <c r="K163" i="134"/>
  <c r="K201" i="134"/>
  <c r="K280" i="148"/>
  <c r="K30" i="131" s="1"/>
  <c r="K220" i="136"/>
  <c r="K254" i="136" s="1"/>
  <c r="K237" i="138"/>
  <c r="K271" i="138" s="1"/>
  <c r="K221" i="138"/>
  <c r="K255" i="138" s="1"/>
  <c r="K219" i="138"/>
  <c r="K253" i="138" s="1"/>
  <c r="K233" i="138"/>
  <c r="K267" i="138" s="1"/>
  <c r="K97" i="86"/>
  <c r="K199" i="86" s="1"/>
  <c r="K218" i="138"/>
  <c r="K252" i="138" s="1"/>
  <c r="K100" i="86"/>
  <c r="K168" i="86" s="1"/>
  <c r="J314" i="136"/>
  <c r="J332" i="136"/>
  <c r="J333" i="136" s="1"/>
  <c r="L24" i="128"/>
  <c r="L74" i="128" s="1"/>
  <c r="J15" i="195" s="1"/>
  <c r="J44" i="195" s="1"/>
  <c r="J58" i="195" s="1"/>
  <c r="J99" i="195" s="1"/>
  <c r="L313" i="162"/>
  <c r="L323" i="162"/>
  <c r="L360" i="162" s="1"/>
  <c r="M63" i="162" s="1"/>
  <c r="L304" i="162"/>
  <c r="L341" i="162" s="1"/>
  <c r="M44" i="162" s="1"/>
  <c r="L311" i="162"/>
  <c r="L348" i="162" s="1"/>
  <c r="M51" i="162" s="1"/>
  <c r="L325" i="162"/>
  <c r="L362" i="162" s="1"/>
  <c r="M65" i="162" s="1"/>
  <c r="L328" i="162"/>
  <c r="L365" i="162" s="1"/>
  <c r="M68" i="162" s="1"/>
  <c r="L309" i="162"/>
  <c r="L346" i="162" s="1"/>
  <c r="M49" i="162" s="1"/>
  <c r="L319" i="162"/>
  <c r="L356" i="162" s="1"/>
  <c r="L331" i="162"/>
  <c r="L307" i="162"/>
  <c r="L344" i="162" s="1"/>
  <c r="M47" i="162" s="1"/>
  <c r="L321" i="162"/>
  <c r="L358" i="162" s="1"/>
  <c r="M61" i="162" s="1"/>
  <c r="L324" i="162"/>
  <c r="L361" i="162" s="1"/>
  <c r="M64" i="162" s="1"/>
  <c r="L305" i="162"/>
  <c r="L342" i="162" s="1"/>
  <c r="M45" i="162" s="1"/>
  <c r="L312" i="162"/>
  <c r="L349" i="162" s="1"/>
  <c r="M52" i="162" s="1"/>
  <c r="L326" i="162"/>
  <c r="L363" i="162" s="1"/>
  <c r="M66" i="162" s="1"/>
  <c r="L303" i="162"/>
  <c r="L340" i="162" s="1"/>
  <c r="L310" i="162"/>
  <c r="L347" i="162" s="1"/>
  <c r="M50" i="162" s="1"/>
  <c r="L320" i="162"/>
  <c r="L357" i="162" s="1"/>
  <c r="M60" i="162" s="1"/>
  <c r="L327" i="162"/>
  <c r="L364" i="162" s="1"/>
  <c r="M67" i="162" s="1"/>
  <c r="M101" i="162" s="1"/>
  <c r="L308" i="162"/>
  <c r="L345" i="162" s="1"/>
  <c r="M48" i="162" s="1"/>
  <c r="L322" i="162"/>
  <c r="L359" i="162" s="1"/>
  <c r="M62" i="162" s="1"/>
  <c r="L329" i="162"/>
  <c r="L306" i="162"/>
  <c r="L343" i="162" s="1"/>
  <c r="M46" i="162" s="1"/>
  <c r="K163" i="135"/>
  <c r="K129" i="135"/>
  <c r="K197" i="135"/>
  <c r="J94" i="102"/>
  <c r="J40" i="95"/>
  <c r="J65" i="95" s="1"/>
  <c r="H22" i="209"/>
  <c r="H254" i="209" s="1"/>
  <c r="H23" i="210" s="1"/>
  <c r="H62" i="211" s="1"/>
  <c r="H262" i="211" s="1"/>
  <c r="K69" i="138"/>
  <c r="K70" i="138" s="1"/>
  <c r="J367" i="138"/>
  <c r="I118" i="204"/>
  <c r="I115" i="204"/>
  <c r="I117" i="204" s="1"/>
  <c r="I119" i="204" s="1"/>
  <c r="H107" i="190"/>
  <c r="H112" i="190" s="1"/>
  <c r="H19" i="206"/>
  <c r="J20" i="102" s="1"/>
  <c r="K204" i="134"/>
  <c r="K170" i="134"/>
  <c r="K136" i="134"/>
  <c r="L247" i="150"/>
  <c r="H104" i="186"/>
  <c r="H106" i="186"/>
  <c r="H15" i="207" s="1"/>
  <c r="H105" i="186"/>
  <c r="H15" i="205" s="1"/>
  <c r="J340" i="86"/>
  <c r="J313" i="86"/>
  <c r="K49" i="86"/>
  <c r="P560" i="217"/>
  <c r="K45" i="86"/>
  <c r="P556" i="217"/>
  <c r="K47" i="86"/>
  <c r="P558" i="217"/>
  <c r="K53" i="138"/>
  <c r="J368" i="138"/>
  <c r="J370" i="138" s="1"/>
  <c r="J351" i="138"/>
  <c r="K232" i="137"/>
  <c r="K266" i="137" s="1"/>
  <c r="J314" i="135"/>
  <c r="J332" i="135"/>
  <c r="J333" i="135" s="1"/>
  <c r="K200" i="134"/>
  <c r="K132" i="134"/>
  <c r="K166" i="134"/>
  <c r="K203" i="139"/>
  <c r="K135" i="139"/>
  <c r="K169" i="139"/>
  <c r="J366" i="137"/>
  <c r="K59" i="137"/>
  <c r="I115" i="199"/>
  <c r="I117" i="199" s="1"/>
  <c r="I119" i="199" s="1"/>
  <c r="I118" i="199"/>
  <c r="I115" i="203"/>
  <c r="I117" i="203" s="1"/>
  <c r="I119" i="203" s="1"/>
  <c r="I118" i="203"/>
  <c r="J350" i="136"/>
  <c r="K43" i="136"/>
  <c r="K202" i="134"/>
  <c r="K168" i="134"/>
  <c r="K134" i="134"/>
  <c r="L190" i="151"/>
  <c r="K163" i="139"/>
  <c r="K129" i="139"/>
  <c r="K197" i="139"/>
  <c r="L296" i="147"/>
  <c r="L371" i="147"/>
  <c r="A371" i="147" s="1"/>
  <c r="H18" i="206"/>
  <c r="J19" i="102" s="1"/>
  <c r="H107" i="189"/>
  <c r="H112" i="189" s="1"/>
  <c r="K150" i="137"/>
  <c r="K184" i="137"/>
  <c r="K116" i="137"/>
  <c r="H20" i="209"/>
  <c r="H252" i="209" s="1"/>
  <c r="H21" i="210" s="1"/>
  <c r="H60" i="211" s="1"/>
  <c r="H260" i="211" s="1"/>
  <c r="K168" i="135"/>
  <c r="K134" i="135"/>
  <c r="K202" i="135"/>
  <c r="K186" i="134"/>
  <c r="K152" i="134"/>
  <c r="K118" i="134"/>
  <c r="J314" i="134"/>
  <c r="J332" i="134"/>
  <c r="J333" i="134" s="1"/>
  <c r="K44" i="86"/>
  <c r="P555" i="217"/>
  <c r="K133" i="86"/>
  <c r="K167" i="86"/>
  <c r="K201" i="86"/>
  <c r="K46" i="86"/>
  <c r="P557" i="217"/>
  <c r="K102" i="86"/>
  <c r="K147" i="139"/>
  <c r="K181" i="139"/>
  <c r="K113" i="139"/>
  <c r="K151" i="139"/>
  <c r="K185" i="139"/>
  <c r="K117" i="139"/>
  <c r="K237" i="136"/>
  <c r="K271" i="136" s="1"/>
  <c r="K198" i="135"/>
  <c r="K130" i="135"/>
  <c r="K164" i="135"/>
  <c r="H17" i="209"/>
  <c r="H249" i="209" s="1"/>
  <c r="H18" i="210" s="1"/>
  <c r="H57" i="211" s="1"/>
  <c r="H257" i="211" s="1"/>
  <c r="K149" i="134"/>
  <c r="K115" i="134"/>
  <c r="K183" i="134"/>
  <c r="L263" i="151"/>
  <c r="K186" i="139"/>
  <c r="K118" i="139"/>
  <c r="K152" i="139"/>
  <c r="J366" i="139"/>
  <c r="K59" i="139"/>
  <c r="K235" i="138"/>
  <c r="K269" i="138" s="1"/>
  <c r="K59" i="136"/>
  <c r="J366" i="136"/>
  <c r="I79" i="208"/>
  <c r="J314" i="139"/>
  <c r="J332" i="139"/>
  <c r="J333" i="139" s="1"/>
  <c r="H17" i="206"/>
  <c r="J18" i="102" s="1"/>
  <c r="H107" i="188"/>
  <c r="H112" i="188" s="1"/>
  <c r="K169" i="134"/>
  <c r="K203" i="134"/>
  <c r="K135" i="134"/>
  <c r="H107" i="192"/>
  <c r="H112" i="192" s="1"/>
  <c r="H21" i="206"/>
  <c r="J22" i="102" s="1"/>
  <c r="L190" i="150"/>
  <c r="L281" i="150"/>
  <c r="L32" i="133" s="1"/>
  <c r="K198" i="136"/>
  <c r="K130" i="136"/>
  <c r="K164" i="136"/>
  <c r="K163" i="136"/>
  <c r="K129" i="136"/>
  <c r="K197" i="136"/>
  <c r="L247" i="151"/>
  <c r="K199" i="137"/>
  <c r="K131" i="137"/>
  <c r="K165" i="137"/>
  <c r="K43" i="137"/>
  <c r="J350" i="137"/>
  <c r="K150" i="135"/>
  <c r="K116" i="135"/>
  <c r="K184" i="135"/>
  <c r="J350" i="134"/>
  <c r="K43" i="134"/>
  <c r="K50" i="86"/>
  <c r="P561" i="217"/>
  <c r="J329" i="86"/>
  <c r="J330" i="86" s="1"/>
  <c r="J356" i="86"/>
  <c r="K52" i="86"/>
  <c r="P563" i="217"/>
  <c r="K132" i="139"/>
  <c r="K166" i="139"/>
  <c r="K200" i="139"/>
  <c r="K150" i="136"/>
  <c r="K184" i="136"/>
  <c r="K116" i="136"/>
  <c r="K153" i="136"/>
  <c r="K187" i="136"/>
  <c r="K119" i="136"/>
  <c r="K119" i="137"/>
  <c r="K153" i="137"/>
  <c r="K187" i="137"/>
  <c r="K59" i="135"/>
  <c r="J366" i="135"/>
  <c r="L156" i="151"/>
  <c r="L280" i="151"/>
  <c r="L33" i="131" s="1"/>
  <c r="K198" i="139"/>
  <c r="K130" i="139"/>
  <c r="K164" i="139"/>
  <c r="I118" i="196"/>
  <c r="I115" i="196"/>
  <c r="I117" i="196" s="1"/>
  <c r="I119" i="196" s="1"/>
  <c r="P67" i="218"/>
  <c r="H234" i="211"/>
  <c r="K147" i="134"/>
  <c r="K181" i="134"/>
  <c r="K113" i="134"/>
  <c r="J350" i="139"/>
  <c r="K43" i="139"/>
  <c r="K133" i="136"/>
  <c r="K167" i="136"/>
  <c r="K201" i="136"/>
  <c r="K169" i="137"/>
  <c r="K135" i="137"/>
  <c r="K203" i="137"/>
  <c r="H18" i="209"/>
  <c r="H250" i="209" s="1"/>
  <c r="H19" i="210" s="1"/>
  <c r="H58" i="211" s="1"/>
  <c r="H258" i="211" s="1"/>
  <c r="H113" i="191"/>
  <c r="H114" i="191"/>
  <c r="H116" i="191" s="1"/>
  <c r="K185" i="134"/>
  <c r="K151" i="134"/>
  <c r="K117" i="134"/>
  <c r="L230" i="150"/>
  <c r="L264" i="150" s="1"/>
  <c r="K93" i="138"/>
  <c r="K94" i="138"/>
  <c r="H19" i="209"/>
  <c r="H251" i="209" s="1"/>
  <c r="H20" i="210" s="1"/>
  <c r="H59" i="211" s="1"/>
  <c r="H259" i="211" s="1"/>
  <c r="J314" i="137"/>
  <c r="J332" i="137"/>
  <c r="J333" i="137" s="1"/>
  <c r="K132" i="135"/>
  <c r="K166" i="135"/>
  <c r="K200" i="135"/>
  <c r="J366" i="134"/>
  <c r="K59" i="134"/>
  <c r="L122" i="150"/>
  <c r="L282" i="150"/>
  <c r="L32" i="132" s="1"/>
  <c r="K101" i="86"/>
  <c r="K164" i="86"/>
  <c r="K130" i="86"/>
  <c r="K198" i="86"/>
  <c r="K51" i="86"/>
  <c r="P562" i="217"/>
  <c r="K95" i="86"/>
  <c r="K48" i="86"/>
  <c r="P559" i="217"/>
  <c r="L282" i="151"/>
  <c r="L33" i="132" s="1"/>
  <c r="L122" i="151"/>
  <c r="K183" i="139"/>
  <c r="K115" i="139"/>
  <c r="K149" i="139"/>
  <c r="K232" i="138"/>
  <c r="K266" i="138" s="1"/>
  <c r="K134" i="136"/>
  <c r="K202" i="136"/>
  <c r="K168" i="136"/>
  <c r="K77" i="138"/>
  <c r="K78" i="138"/>
  <c r="K163" i="137"/>
  <c r="K197" i="137"/>
  <c r="K129" i="137"/>
  <c r="J350" i="135"/>
  <c r="K43" i="135"/>
  <c r="H107" i="187"/>
  <c r="H112" i="187" s="1"/>
  <c r="H16" i="206"/>
  <c r="J17" i="102" s="1"/>
  <c r="K154" i="139"/>
  <c r="K120" i="139"/>
  <c r="K188" i="139"/>
  <c r="L263" i="150"/>
  <c r="K182" i="137"/>
  <c r="K148" i="137"/>
  <c r="K114" i="137"/>
  <c r="K114" i="135"/>
  <c r="K148" i="135"/>
  <c r="K182" i="135"/>
  <c r="K181" i="135"/>
  <c r="K147" i="135"/>
  <c r="K113" i="135"/>
  <c r="L205" i="151"/>
  <c r="L206" i="151" s="1"/>
  <c r="L230" i="151"/>
  <c r="L264" i="151" s="1"/>
  <c r="K282" i="148"/>
  <c r="K30" i="132" s="1"/>
  <c r="K281" i="148"/>
  <c r="K30" i="133" s="1"/>
  <c r="K156" i="148"/>
  <c r="K122" i="148"/>
  <c r="K239" i="148"/>
  <c r="K240" i="148" s="1"/>
  <c r="K263" i="148"/>
  <c r="K273" i="148" s="1"/>
  <c r="K274" i="148" s="1"/>
  <c r="K296" i="145"/>
  <c r="K371" i="145"/>
  <c r="K223" i="148"/>
  <c r="K247" i="148"/>
  <c r="K257" i="148" s="1"/>
  <c r="K258" i="148" s="1"/>
  <c r="L100" i="149"/>
  <c r="L134" i="149" s="1"/>
  <c r="L97" i="142"/>
  <c r="L165" i="142" s="1"/>
  <c r="L86" i="149"/>
  <c r="L188" i="149" s="1"/>
  <c r="K279" i="141"/>
  <c r="K22" i="130" s="1"/>
  <c r="L81" i="142"/>
  <c r="L183" i="142" s="1"/>
  <c r="L102" i="142"/>
  <c r="L170" i="142" s="1"/>
  <c r="L81" i="149"/>
  <c r="L115" i="149" s="1"/>
  <c r="K224" i="141"/>
  <c r="L98" i="142"/>
  <c r="L200" i="142" s="1"/>
  <c r="L85" i="142"/>
  <c r="L187" i="142" s="1"/>
  <c r="L98" i="149"/>
  <c r="L166" i="149" s="1"/>
  <c r="L79" i="142"/>
  <c r="L113" i="142" s="1"/>
  <c r="L79" i="149"/>
  <c r="L147" i="149" s="1"/>
  <c r="L82" i="149"/>
  <c r="L150" i="149" s="1"/>
  <c r="K332" i="149"/>
  <c r="K333" i="149" s="1"/>
  <c r="K294" i="144"/>
  <c r="K283" i="144"/>
  <c r="K26" i="130"/>
  <c r="L95" i="142"/>
  <c r="L163" i="142" s="1"/>
  <c r="L95" i="149"/>
  <c r="L129" i="149" s="1"/>
  <c r="L83" i="149"/>
  <c r="L185" i="149" s="1"/>
  <c r="K340" i="149"/>
  <c r="K314" i="149"/>
  <c r="K356" i="149"/>
  <c r="K330" i="149"/>
  <c r="L85" i="149"/>
  <c r="L135" i="149"/>
  <c r="L169" i="149"/>
  <c r="L203" i="149"/>
  <c r="I105" i="202"/>
  <c r="I31" i="205" s="1"/>
  <c r="I106" i="202"/>
  <c r="I31" i="207" s="1"/>
  <c r="I32" i="209" s="1"/>
  <c r="I264" i="209" s="1"/>
  <c r="I33" i="210" s="1"/>
  <c r="I72" i="211" s="1"/>
  <c r="I272" i="211" s="1"/>
  <c r="I104" i="202"/>
  <c r="L80" i="149"/>
  <c r="L102" i="149"/>
  <c r="L84" i="149"/>
  <c r="L99" i="149"/>
  <c r="L96" i="149"/>
  <c r="L83" i="142"/>
  <c r="L151" i="142" s="1"/>
  <c r="L86" i="142"/>
  <c r="L188" i="142" s="1"/>
  <c r="L99" i="142"/>
  <c r="L167" i="142" s="1"/>
  <c r="L96" i="142"/>
  <c r="L84" i="142"/>
  <c r="K356" i="142"/>
  <c r="K330" i="142"/>
  <c r="K332" i="142"/>
  <c r="K333" i="142" s="1"/>
  <c r="L82" i="142"/>
  <c r="K340" i="142"/>
  <c r="K314" i="142"/>
  <c r="I104" i="194"/>
  <c r="I106" i="194"/>
  <c r="I23" i="207" s="1"/>
  <c r="I24" i="209" s="1"/>
  <c r="I256" i="209" s="1"/>
  <c r="I25" i="210" s="1"/>
  <c r="I64" i="211" s="1"/>
  <c r="I264" i="211" s="1"/>
  <c r="I105" i="194"/>
  <c r="I23" i="205" s="1"/>
  <c r="L80" i="142"/>
  <c r="L135" i="142"/>
  <c r="L100" i="142"/>
  <c r="I266" i="211" l="1"/>
  <c r="Q72" i="218" s="1"/>
  <c r="I242" i="211"/>
  <c r="I269" i="211"/>
  <c r="Q75" i="218" s="1"/>
  <c r="L203" i="142"/>
  <c r="L237" i="142" s="1"/>
  <c r="L271" i="142" s="1"/>
  <c r="L131" i="149"/>
  <c r="L199" i="149"/>
  <c r="K236" i="139"/>
  <c r="K270" i="139" s="1"/>
  <c r="K200" i="86"/>
  <c r="K132" i="86"/>
  <c r="K238" i="135"/>
  <c r="K272" i="135" s="1"/>
  <c r="K48" i="95"/>
  <c r="K73" i="95" s="1"/>
  <c r="K238" i="137"/>
  <c r="K272" i="137" s="1"/>
  <c r="K217" i="137"/>
  <c r="K251" i="137" s="1"/>
  <c r="K219" i="136"/>
  <c r="K253" i="136" s="1"/>
  <c r="K218" i="139"/>
  <c r="K252" i="139" s="1"/>
  <c r="K236" i="137"/>
  <c r="K270" i="137" s="1"/>
  <c r="K222" i="136"/>
  <c r="K256" i="136" s="1"/>
  <c r="K233" i="136"/>
  <c r="K267" i="136" s="1"/>
  <c r="K221" i="139"/>
  <c r="K255" i="139" s="1"/>
  <c r="L257" i="150"/>
  <c r="L258" i="150" s="1"/>
  <c r="L279" i="143"/>
  <c r="L294" i="143" s="1"/>
  <c r="L257" i="151"/>
  <c r="L258" i="151" s="1"/>
  <c r="K234" i="137"/>
  <c r="K268" i="137" s="1"/>
  <c r="K233" i="135"/>
  <c r="K267" i="135" s="1"/>
  <c r="K235" i="139"/>
  <c r="K269" i="139" s="1"/>
  <c r="K217" i="136"/>
  <c r="K251" i="136" s="1"/>
  <c r="K219" i="137"/>
  <c r="K253" i="137" s="1"/>
  <c r="K221" i="134"/>
  <c r="K255" i="134" s="1"/>
  <c r="K215" i="136"/>
  <c r="K249" i="136" s="1"/>
  <c r="K216" i="136"/>
  <c r="K250" i="136" s="1"/>
  <c r="K222" i="137"/>
  <c r="K256" i="137" s="1"/>
  <c r="K235" i="137"/>
  <c r="K269" i="137" s="1"/>
  <c r="K217" i="135"/>
  <c r="K251" i="135" s="1"/>
  <c r="K222" i="135"/>
  <c r="K256" i="135" s="1"/>
  <c r="K232" i="134"/>
  <c r="K266" i="134" s="1"/>
  <c r="L279" i="146"/>
  <c r="L294" i="146" s="1"/>
  <c r="K220" i="135"/>
  <c r="K254" i="135" s="1"/>
  <c r="L223" i="151"/>
  <c r="L224" i="151" s="1"/>
  <c r="K221" i="135"/>
  <c r="K255" i="135" s="1"/>
  <c r="K102" i="102"/>
  <c r="K76" i="287" s="1"/>
  <c r="K202" i="86"/>
  <c r="K222" i="134"/>
  <c r="K256" i="134" s="1"/>
  <c r="K215" i="137"/>
  <c r="K249" i="137" s="1"/>
  <c r="L223" i="150"/>
  <c r="L224" i="150" s="1"/>
  <c r="K233" i="134"/>
  <c r="K267" i="134" s="1"/>
  <c r="K80" i="86"/>
  <c r="K148" i="86" s="1"/>
  <c r="M82" i="162"/>
  <c r="M184" i="162" s="1"/>
  <c r="M98" i="162"/>
  <c r="M200" i="162" s="1"/>
  <c r="K238" i="136"/>
  <c r="K272" i="136" s="1"/>
  <c r="K233" i="139"/>
  <c r="K267" i="139" s="1"/>
  <c r="K131" i="86"/>
  <c r="K218" i="134"/>
  <c r="K252" i="134" s="1"/>
  <c r="K216" i="134"/>
  <c r="K250" i="134" s="1"/>
  <c r="K216" i="139"/>
  <c r="K250" i="139" s="1"/>
  <c r="L153" i="142"/>
  <c r="K238" i="139"/>
  <c r="K272" i="139" s="1"/>
  <c r="K235" i="135"/>
  <c r="K269" i="135" s="1"/>
  <c r="K85" i="86"/>
  <c r="K119" i="86" s="1"/>
  <c r="K231" i="134"/>
  <c r="K265" i="134" s="1"/>
  <c r="K219" i="135"/>
  <c r="K253" i="135" s="1"/>
  <c r="K165" i="86"/>
  <c r="K134" i="86"/>
  <c r="L280" i="150"/>
  <c r="L32" i="131" s="1"/>
  <c r="K235" i="134"/>
  <c r="K269" i="134" s="1"/>
  <c r="L132" i="142"/>
  <c r="I78" i="208"/>
  <c r="I239" i="211"/>
  <c r="M80" i="162"/>
  <c r="M182" i="162" s="1"/>
  <c r="M100" i="162"/>
  <c r="M134" i="162" s="1"/>
  <c r="K283" i="141"/>
  <c r="R528" i="217"/>
  <c r="L202" i="149"/>
  <c r="I76" i="208"/>
  <c r="M96" i="162"/>
  <c r="M198" i="162" s="1"/>
  <c r="M84" i="162"/>
  <c r="M152" i="162" s="1"/>
  <c r="M79" i="162"/>
  <c r="M147" i="162" s="1"/>
  <c r="L166" i="142"/>
  <c r="L234" i="142" s="1"/>
  <c r="L268" i="142" s="1"/>
  <c r="K82" i="86"/>
  <c r="K150" i="86" s="1"/>
  <c r="L273" i="150"/>
  <c r="L274" i="150" s="1"/>
  <c r="I77" i="208"/>
  <c r="K84" i="86"/>
  <c r="K186" i="86" s="1"/>
  <c r="L239" i="150"/>
  <c r="L240" i="150" s="1"/>
  <c r="K236" i="134"/>
  <c r="K270" i="134" s="1"/>
  <c r="L330" i="162"/>
  <c r="M86" i="162"/>
  <c r="M120" i="162" s="1"/>
  <c r="K216" i="137"/>
  <c r="K250" i="137" s="1"/>
  <c r="K234" i="139"/>
  <c r="K268" i="139" s="1"/>
  <c r="K215" i="135"/>
  <c r="K249" i="135" s="1"/>
  <c r="K232" i="135"/>
  <c r="K266" i="135" s="1"/>
  <c r="K218" i="135"/>
  <c r="K252" i="135" s="1"/>
  <c r="K237" i="134"/>
  <c r="K271" i="134" s="1"/>
  <c r="K220" i="139"/>
  <c r="K254" i="139" s="1"/>
  <c r="K231" i="135"/>
  <c r="K265" i="135" s="1"/>
  <c r="K216" i="135"/>
  <c r="K250" i="135" s="1"/>
  <c r="K77" i="135"/>
  <c r="K78" i="135"/>
  <c r="K236" i="136"/>
  <c r="K270" i="136" s="1"/>
  <c r="K217" i="139"/>
  <c r="K251" i="139" s="1"/>
  <c r="K163" i="86"/>
  <c r="K197" i="86"/>
  <c r="K129" i="86"/>
  <c r="K219" i="134"/>
  <c r="K253" i="134" s="1"/>
  <c r="H115" i="191"/>
  <c r="H117" i="191" s="1"/>
  <c r="H119" i="191" s="1"/>
  <c r="H118" i="191"/>
  <c r="K237" i="137"/>
  <c r="K271" i="137" s="1"/>
  <c r="K235" i="136"/>
  <c r="K269" i="136" s="1"/>
  <c r="K53" i="139"/>
  <c r="J368" i="139"/>
  <c r="J370" i="139" s="1"/>
  <c r="J351" i="139"/>
  <c r="K77" i="137"/>
  <c r="K78" i="137"/>
  <c r="J91" i="102"/>
  <c r="J78" i="287" s="1"/>
  <c r="J37" i="95"/>
  <c r="J62" i="95" s="1"/>
  <c r="L239" i="151"/>
  <c r="L240" i="151" s="1"/>
  <c r="I75" i="208"/>
  <c r="K219" i="139"/>
  <c r="K253" i="139" s="1"/>
  <c r="K218" i="137"/>
  <c r="K252" i="137" s="1"/>
  <c r="H113" i="189"/>
  <c r="H114" i="189"/>
  <c r="H116" i="189" s="1"/>
  <c r="K231" i="139"/>
  <c r="K265" i="139" s="1"/>
  <c r="K237" i="139"/>
  <c r="K271" i="139" s="1"/>
  <c r="K79" i="86"/>
  <c r="K43" i="86"/>
  <c r="K77" i="86" s="1"/>
  <c r="J350" i="86"/>
  <c r="P554" i="217"/>
  <c r="K238" i="134"/>
  <c r="K272" i="134" s="1"/>
  <c r="M135" i="162"/>
  <c r="M203" i="162"/>
  <c r="M169" i="162"/>
  <c r="M95" i="162"/>
  <c r="M83" i="162"/>
  <c r="J36" i="95"/>
  <c r="J61" i="95" s="1"/>
  <c r="J90" i="102"/>
  <c r="J66" i="102"/>
  <c r="J368" i="135"/>
  <c r="J370" i="135" s="1"/>
  <c r="J351" i="135"/>
  <c r="K53" i="135"/>
  <c r="K146" i="138"/>
  <c r="K180" i="138"/>
  <c r="K112" i="138"/>
  <c r="K93" i="134"/>
  <c r="K94" i="134"/>
  <c r="P65" i="218"/>
  <c r="H232" i="211"/>
  <c r="K86" i="86"/>
  <c r="P63" i="218"/>
  <c r="H230" i="211"/>
  <c r="J92" i="102"/>
  <c r="J38" i="95"/>
  <c r="J63" i="95" s="1"/>
  <c r="K77" i="136"/>
  <c r="K78" i="136"/>
  <c r="R526" i="217"/>
  <c r="R527" i="217"/>
  <c r="J93" i="102"/>
  <c r="J39" i="95"/>
  <c r="J64" i="95" s="1"/>
  <c r="I80" i="208"/>
  <c r="M81" i="162"/>
  <c r="M102" i="162"/>
  <c r="M97" i="162"/>
  <c r="H114" i="187"/>
  <c r="H116" i="187" s="1"/>
  <c r="H113" i="187"/>
  <c r="K145" i="138"/>
  <c r="K87" i="138"/>
  <c r="K88" i="138" s="1"/>
  <c r="K179" i="138"/>
  <c r="K111" i="138"/>
  <c r="K169" i="86"/>
  <c r="K135" i="86"/>
  <c r="K203" i="86"/>
  <c r="J367" i="134"/>
  <c r="K69" i="134"/>
  <c r="K70" i="134" s="1"/>
  <c r="K162" i="138"/>
  <c r="K196" i="138"/>
  <c r="K128" i="138"/>
  <c r="P64" i="218"/>
  <c r="H231" i="211"/>
  <c r="K69" i="135"/>
  <c r="K70" i="135" s="1"/>
  <c r="J367" i="135"/>
  <c r="K221" i="137"/>
  <c r="K255" i="137" s="1"/>
  <c r="K218" i="136"/>
  <c r="K252" i="136" s="1"/>
  <c r="K59" i="86"/>
  <c r="J366" i="86"/>
  <c r="K77" i="134"/>
  <c r="K78" i="134"/>
  <c r="K231" i="136"/>
  <c r="K265" i="136" s="1"/>
  <c r="J95" i="102"/>
  <c r="J41" i="95"/>
  <c r="J66" i="95" s="1"/>
  <c r="K69" i="136"/>
  <c r="K70" i="136" s="1"/>
  <c r="J367" i="136"/>
  <c r="K93" i="139"/>
  <c r="K94" i="139"/>
  <c r="K217" i="134"/>
  <c r="K251" i="134" s="1"/>
  <c r="K170" i="86"/>
  <c r="K204" i="86"/>
  <c r="K136" i="86"/>
  <c r="K220" i="134"/>
  <c r="K254" i="134" s="1"/>
  <c r="K236" i="135"/>
  <c r="K270" i="135" s="1"/>
  <c r="J351" i="136"/>
  <c r="K53" i="136"/>
  <c r="J368" i="136"/>
  <c r="J370" i="136" s="1"/>
  <c r="K93" i="137"/>
  <c r="K94" i="137"/>
  <c r="K54" i="138"/>
  <c r="K290" i="138"/>
  <c r="K81" i="86"/>
  <c r="K83" i="86"/>
  <c r="H16" i="209"/>
  <c r="H248" i="209" s="1"/>
  <c r="H17" i="210" s="1"/>
  <c r="H56" i="211" s="1"/>
  <c r="H256" i="211" s="1"/>
  <c r="H113" i="190"/>
  <c r="H114" i="190"/>
  <c r="H116" i="190" s="1"/>
  <c r="P68" i="218"/>
  <c r="H235" i="211"/>
  <c r="M99" i="162"/>
  <c r="L332" i="162"/>
  <c r="L333" i="162" s="1"/>
  <c r="A333" i="162" s="1"/>
  <c r="L314" i="162"/>
  <c r="K222" i="139"/>
  <c r="K256" i="139" s="1"/>
  <c r="K231" i="137"/>
  <c r="K265" i="137" s="1"/>
  <c r="K232" i="86"/>
  <c r="K266" i="86" s="1"/>
  <c r="K234" i="135"/>
  <c r="K268" i="135" s="1"/>
  <c r="K127" i="138"/>
  <c r="K103" i="138"/>
  <c r="K104" i="138" s="1"/>
  <c r="K161" i="138"/>
  <c r="K195" i="138"/>
  <c r="K77" i="139"/>
  <c r="K78" i="139"/>
  <c r="K215" i="134"/>
  <c r="K249" i="134" s="1"/>
  <c r="K232" i="139"/>
  <c r="K266" i="139" s="1"/>
  <c r="K93" i="135"/>
  <c r="K94" i="135"/>
  <c r="K221" i="136"/>
  <c r="K255" i="136" s="1"/>
  <c r="J368" i="134"/>
  <c r="J370" i="134" s="1"/>
  <c r="J351" i="134"/>
  <c r="K53" i="134"/>
  <c r="J351" i="137"/>
  <c r="K53" i="137"/>
  <c r="J368" i="137"/>
  <c r="J370" i="137" s="1"/>
  <c r="K233" i="137"/>
  <c r="K267" i="137" s="1"/>
  <c r="K232" i="136"/>
  <c r="K266" i="136" s="1"/>
  <c r="H113" i="192"/>
  <c r="H114" i="192"/>
  <c r="H116" i="192" s="1"/>
  <c r="H114" i="188"/>
  <c r="H116" i="188" s="1"/>
  <c r="H113" i="188"/>
  <c r="K93" i="136"/>
  <c r="K94" i="136"/>
  <c r="J367" i="139"/>
  <c r="K69" i="139"/>
  <c r="K70" i="139" s="1"/>
  <c r="L273" i="151"/>
  <c r="L274" i="151" s="1"/>
  <c r="K215" i="139"/>
  <c r="K249" i="139" s="1"/>
  <c r="K235" i="86"/>
  <c r="K269" i="86" s="1"/>
  <c r="H233" i="211"/>
  <c r="P66" i="218"/>
  <c r="L319" i="147"/>
  <c r="L356" i="147" s="1"/>
  <c r="L331" i="147"/>
  <c r="L307" i="147"/>
  <c r="L344" i="147" s="1"/>
  <c r="M47" i="147" s="1"/>
  <c r="L321" i="147"/>
  <c r="L358" i="147" s="1"/>
  <c r="M61" i="147" s="1"/>
  <c r="L324" i="147"/>
  <c r="L361" i="147" s="1"/>
  <c r="M64" i="147" s="1"/>
  <c r="L305" i="147"/>
  <c r="L342" i="147" s="1"/>
  <c r="M45" i="147" s="1"/>
  <c r="L29" i="128"/>
  <c r="L79" i="128" s="1"/>
  <c r="J15" i="200" s="1"/>
  <c r="J44" i="200" s="1"/>
  <c r="J58" i="200" s="1"/>
  <c r="J99" i="200" s="1"/>
  <c r="L312" i="147"/>
  <c r="L349" i="147" s="1"/>
  <c r="M52" i="147" s="1"/>
  <c r="L326" i="147"/>
  <c r="L363" i="147" s="1"/>
  <c r="M66" i="147" s="1"/>
  <c r="L303" i="147"/>
  <c r="L340" i="147" s="1"/>
  <c r="L310" i="147"/>
  <c r="L347" i="147" s="1"/>
  <c r="M50" i="147" s="1"/>
  <c r="L320" i="147"/>
  <c r="L357" i="147" s="1"/>
  <c r="M60" i="147" s="1"/>
  <c r="L327" i="147"/>
  <c r="L364" i="147" s="1"/>
  <c r="M67" i="147" s="1"/>
  <c r="M101" i="147" s="1"/>
  <c r="L308" i="147"/>
  <c r="L345" i="147" s="1"/>
  <c r="M48" i="147" s="1"/>
  <c r="L322" i="147"/>
  <c r="L359" i="147" s="1"/>
  <c r="M62" i="147" s="1"/>
  <c r="L329" i="147"/>
  <c r="L306" i="147"/>
  <c r="L343" i="147" s="1"/>
  <c r="M46" i="147" s="1"/>
  <c r="L313" i="147"/>
  <c r="L323" i="147"/>
  <c r="L360" i="147" s="1"/>
  <c r="M63" i="147" s="1"/>
  <c r="L304" i="147"/>
  <c r="L341" i="147" s="1"/>
  <c r="M44" i="147" s="1"/>
  <c r="L311" i="147"/>
  <c r="L348" i="147" s="1"/>
  <c r="M51" i="147" s="1"/>
  <c r="L325" i="147"/>
  <c r="L362" i="147" s="1"/>
  <c r="M65" i="147" s="1"/>
  <c r="L328" i="147"/>
  <c r="L365" i="147" s="1"/>
  <c r="M68" i="147" s="1"/>
  <c r="L309" i="147"/>
  <c r="L346" i="147" s="1"/>
  <c r="M49" i="147" s="1"/>
  <c r="L281" i="151"/>
  <c r="L33" i="133" s="1"/>
  <c r="K69" i="137"/>
  <c r="K70" i="137" s="1"/>
  <c r="J367" i="137"/>
  <c r="K234" i="134"/>
  <c r="K268" i="134" s="1"/>
  <c r="R525" i="217"/>
  <c r="J332" i="86"/>
  <c r="J333" i="86" s="1"/>
  <c r="J314" i="86"/>
  <c r="H15" i="206"/>
  <c r="J16" i="102" s="1"/>
  <c r="H107" i="186"/>
  <c r="H112" i="186" s="1"/>
  <c r="M43" i="162"/>
  <c r="M77" i="162" s="1"/>
  <c r="L350" i="162"/>
  <c r="M59" i="162"/>
  <c r="M93" i="162" s="1"/>
  <c r="L366" i="162"/>
  <c r="M85" i="162"/>
  <c r="J105" i="195"/>
  <c r="J24" i="205" s="1"/>
  <c r="J106" i="195"/>
  <c r="J24" i="207" s="1"/>
  <c r="J25" i="209" s="1"/>
  <c r="J257" i="209" s="1"/>
  <c r="J26" i="210" s="1"/>
  <c r="J65" i="211" s="1"/>
  <c r="J265" i="211" s="1"/>
  <c r="J104" i="195"/>
  <c r="L183" i="149"/>
  <c r="L149" i="149"/>
  <c r="L168" i="149"/>
  <c r="L132" i="149"/>
  <c r="K294" i="141"/>
  <c r="K371" i="141" s="1"/>
  <c r="L151" i="149"/>
  <c r="L117" i="149"/>
  <c r="L119" i="142"/>
  <c r="K329" i="145"/>
  <c r="K306" i="145"/>
  <c r="K343" i="145" s="1"/>
  <c r="L46" i="145" s="1"/>
  <c r="K313" i="145"/>
  <c r="K323" i="145"/>
  <c r="K360" i="145" s="1"/>
  <c r="L63" i="145" s="1"/>
  <c r="K304" i="145"/>
  <c r="K341" i="145" s="1"/>
  <c r="L44" i="145" s="1"/>
  <c r="K311" i="145"/>
  <c r="K348" i="145" s="1"/>
  <c r="L51" i="145" s="1"/>
  <c r="K325" i="145"/>
  <c r="K362" i="145" s="1"/>
  <c r="L65" i="145" s="1"/>
  <c r="K328" i="145"/>
  <c r="K365" i="145" s="1"/>
  <c r="L68" i="145" s="1"/>
  <c r="K309" i="145"/>
  <c r="K346" i="145" s="1"/>
  <c r="L49" i="145" s="1"/>
  <c r="K319" i="145"/>
  <c r="K331" i="145"/>
  <c r="K307" i="145"/>
  <c r="K344" i="145" s="1"/>
  <c r="L47" i="145" s="1"/>
  <c r="K321" i="145"/>
  <c r="K358" i="145" s="1"/>
  <c r="L61" i="145" s="1"/>
  <c r="K324" i="145"/>
  <c r="K361" i="145" s="1"/>
  <c r="L64" i="145" s="1"/>
  <c r="K305" i="145"/>
  <c r="K342" i="145" s="1"/>
  <c r="L45" i="145" s="1"/>
  <c r="K312" i="145"/>
  <c r="K349" i="145" s="1"/>
  <c r="L52" i="145" s="1"/>
  <c r="K326" i="145"/>
  <c r="K363" i="145" s="1"/>
  <c r="L66" i="145" s="1"/>
  <c r="K303" i="145"/>
  <c r="K27" i="128"/>
  <c r="K77" i="128" s="1"/>
  <c r="I15" i="198" s="1"/>
  <c r="I44" i="198" s="1"/>
  <c r="I58" i="198" s="1"/>
  <c r="I99" i="198" s="1"/>
  <c r="K310" i="145"/>
  <c r="K347" i="145" s="1"/>
  <c r="L50" i="145" s="1"/>
  <c r="K320" i="145"/>
  <c r="K357" i="145" s="1"/>
  <c r="L60" i="145" s="1"/>
  <c r="K327" i="145"/>
  <c r="K364" i="145" s="1"/>
  <c r="L67" i="145" s="1"/>
  <c r="K308" i="145"/>
  <c r="K345" i="145" s="1"/>
  <c r="L48" i="145" s="1"/>
  <c r="K322" i="145"/>
  <c r="K359" i="145" s="1"/>
  <c r="L62" i="145" s="1"/>
  <c r="K224" i="148"/>
  <c r="K279" i="148"/>
  <c r="L131" i="142"/>
  <c r="L199" i="142"/>
  <c r="L154" i="149"/>
  <c r="L120" i="149"/>
  <c r="L149" i="142"/>
  <c r="L113" i="149"/>
  <c r="L163" i="149"/>
  <c r="L117" i="142"/>
  <c r="L115" i="142"/>
  <c r="L200" i="149"/>
  <c r="L116" i="149"/>
  <c r="L147" i="142"/>
  <c r="L185" i="142"/>
  <c r="L204" i="142"/>
  <c r="L197" i="149"/>
  <c r="L136" i="142"/>
  <c r="L181" i="149"/>
  <c r="L197" i="142"/>
  <c r="L201" i="142"/>
  <c r="L181" i="142"/>
  <c r="L184" i="149"/>
  <c r="L129" i="142"/>
  <c r="L133" i="142"/>
  <c r="K371" i="144"/>
  <c r="K296" i="144"/>
  <c r="L237" i="149"/>
  <c r="L271" i="149" s="1"/>
  <c r="L136" i="149"/>
  <c r="L204" i="149"/>
  <c r="L170" i="149"/>
  <c r="L148" i="149"/>
  <c r="L114" i="149"/>
  <c r="L182" i="149"/>
  <c r="K350" i="149"/>
  <c r="K351" i="149" s="1"/>
  <c r="L43" i="149"/>
  <c r="I31" i="206"/>
  <c r="J90" i="208" s="1"/>
  <c r="I107" i="202"/>
  <c r="I112" i="202" s="1"/>
  <c r="L187" i="149"/>
  <c r="L119" i="149"/>
  <c r="L153" i="149"/>
  <c r="L198" i="149"/>
  <c r="L130" i="149"/>
  <c r="L164" i="149"/>
  <c r="L133" i="149"/>
  <c r="L167" i="149"/>
  <c r="L201" i="149"/>
  <c r="L152" i="149"/>
  <c r="L118" i="149"/>
  <c r="L186" i="149"/>
  <c r="Q78" i="218"/>
  <c r="I245" i="211"/>
  <c r="L154" i="142"/>
  <c r="L59" i="149"/>
  <c r="K366" i="149"/>
  <c r="L69" i="149" s="1"/>
  <c r="L120" i="142"/>
  <c r="L168" i="142"/>
  <c r="L202" i="142"/>
  <c r="L134" i="142"/>
  <c r="L114" i="142"/>
  <c r="L182" i="142"/>
  <c r="L148" i="142"/>
  <c r="L184" i="142"/>
  <c r="L150" i="142"/>
  <c r="L116" i="142"/>
  <c r="Q70" i="218"/>
  <c r="I237" i="211"/>
  <c r="K366" i="142"/>
  <c r="L69" i="142" s="1"/>
  <c r="L59" i="142"/>
  <c r="L152" i="142"/>
  <c r="L186" i="142"/>
  <c r="L118" i="142"/>
  <c r="I107" i="194"/>
  <c r="I112" i="194" s="1"/>
  <c r="I23" i="206"/>
  <c r="J82" i="208" s="1"/>
  <c r="K350" i="142"/>
  <c r="K351" i="142" s="1"/>
  <c r="L43" i="142"/>
  <c r="L164" i="142"/>
  <c r="L198" i="142"/>
  <c r="L130" i="142"/>
  <c r="M97" i="147" l="1"/>
  <c r="L217" i="142"/>
  <c r="L251" i="142" s="1"/>
  <c r="L233" i="149"/>
  <c r="L267" i="149" s="1"/>
  <c r="M148" i="162"/>
  <c r="K234" i="86"/>
  <c r="K268" i="86" s="1"/>
  <c r="L25" i="130"/>
  <c r="L283" i="143"/>
  <c r="K118" i="86"/>
  <c r="L283" i="146"/>
  <c r="M166" i="162"/>
  <c r="M168" i="162"/>
  <c r="M188" i="162"/>
  <c r="K152" i="86"/>
  <c r="M202" i="162"/>
  <c r="M154" i="162"/>
  <c r="K236" i="86"/>
  <c r="K270" i="86" s="1"/>
  <c r="L28" i="130"/>
  <c r="M132" i="162"/>
  <c r="L279" i="150"/>
  <c r="L32" i="130" s="1"/>
  <c r="K182" i="86"/>
  <c r="K187" i="86"/>
  <c r="M164" i="162"/>
  <c r="K153" i="86"/>
  <c r="K114" i="86"/>
  <c r="K116" i="86"/>
  <c r="M130" i="162"/>
  <c r="K184" i="86"/>
  <c r="K233" i="86"/>
  <c r="K267" i="86" s="1"/>
  <c r="M150" i="162"/>
  <c r="M116" i="162"/>
  <c r="L221" i="142"/>
  <c r="L255" i="142" s="1"/>
  <c r="M118" i="162"/>
  <c r="K155" i="138"/>
  <c r="K156" i="138" s="1"/>
  <c r="K296" i="141"/>
  <c r="K326" i="141" s="1"/>
  <c r="K363" i="141" s="1"/>
  <c r="L66" i="141" s="1"/>
  <c r="K78" i="86"/>
  <c r="K112" i="86" s="1"/>
  <c r="L217" i="149"/>
  <c r="L251" i="149" s="1"/>
  <c r="L236" i="149"/>
  <c r="L270" i="149" s="1"/>
  <c r="M113" i="162"/>
  <c r="M181" i="162"/>
  <c r="M114" i="162"/>
  <c r="M216" i="162" s="1"/>
  <c r="M250" i="162" s="1"/>
  <c r="M186" i="162"/>
  <c r="L279" i="151"/>
  <c r="L294" i="151" s="1"/>
  <c r="M99" i="147"/>
  <c r="M133" i="147" s="1"/>
  <c r="M80" i="147"/>
  <c r="M114" i="147" s="1"/>
  <c r="K171" i="138"/>
  <c r="K172" i="138" s="1"/>
  <c r="M83" i="147"/>
  <c r="M185" i="147" s="1"/>
  <c r="K137" i="138"/>
  <c r="K138" i="138" s="1"/>
  <c r="M237" i="162"/>
  <c r="M271" i="162" s="1"/>
  <c r="M85" i="147"/>
  <c r="M119" i="147" s="1"/>
  <c r="M82" i="147"/>
  <c r="M184" i="147" s="1"/>
  <c r="K189" i="138"/>
  <c r="K190" i="138" s="1"/>
  <c r="K238" i="86"/>
  <c r="K272" i="86" s="1"/>
  <c r="M98" i="147"/>
  <c r="M200" i="147" s="1"/>
  <c r="J24" i="206"/>
  <c r="K83" i="208" s="1"/>
  <c r="J107" i="195"/>
  <c r="J112" i="195" s="1"/>
  <c r="M69" i="162"/>
  <c r="M70" i="162" s="1"/>
  <c r="L367" i="162"/>
  <c r="L332" i="147"/>
  <c r="L333" i="147" s="1"/>
  <c r="A333" i="147" s="1"/>
  <c r="L314" i="147"/>
  <c r="M43" i="147"/>
  <c r="M77" i="147" s="1"/>
  <c r="L350" i="147"/>
  <c r="M79" i="147"/>
  <c r="H118" i="188"/>
  <c r="H115" i="188"/>
  <c r="H117" i="188" s="1"/>
  <c r="H119" i="188" s="1"/>
  <c r="I74" i="208"/>
  <c r="K112" i="134"/>
  <c r="K146" i="134"/>
  <c r="K180" i="134"/>
  <c r="M170" i="162"/>
  <c r="M204" i="162"/>
  <c r="M136" i="162"/>
  <c r="K188" i="86"/>
  <c r="K154" i="86"/>
  <c r="K120" i="86"/>
  <c r="K161" i="134"/>
  <c r="K195" i="134"/>
  <c r="K127" i="134"/>
  <c r="K103" i="134"/>
  <c r="K104" i="134" s="1"/>
  <c r="M185" i="162"/>
  <c r="M117" i="162"/>
  <c r="M151" i="162"/>
  <c r="R524" i="217"/>
  <c r="R584" i="217" s="1"/>
  <c r="P564" i="217"/>
  <c r="R71" i="218"/>
  <c r="J238" i="211"/>
  <c r="M127" i="162"/>
  <c r="M195" i="162"/>
  <c r="M161" i="162"/>
  <c r="L351" i="162"/>
  <c r="M53" i="162"/>
  <c r="L368" i="162"/>
  <c r="L370" i="162" s="1"/>
  <c r="A370" i="162" s="1"/>
  <c r="H114" i="186"/>
  <c r="H116" i="186" s="1"/>
  <c r="H113" i="186"/>
  <c r="M203" i="147"/>
  <c r="M135" i="147"/>
  <c r="M169" i="147"/>
  <c r="M100" i="147"/>
  <c r="L366" i="147"/>
  <c r="M59" i="147"/>
  <c r="M93" i="147" s="1"/>
  <c r="K290" i="134"/>
  <c r="K54" i="134"/>
  <c r="K205" i="138"/>
  <c r="K206" i="138" s="1"/>
  <c r="K229" i="138"/>
  <c r="H229" i="211"/>
  <c r="P62" i="218"/>
  <c r="P82" i="218" s="1"/>
  <c r="K54" i="136"/>
  <c r="K290" i="136"/>
  <c r="K128" i="139"/>
  <c r="K162" i="139"/>
  <c r="K196" i="139"/>
  <c r="K87" i="134"/>
  <c r="K88" i="134" s="1"/>
  <c r="K179" i="134"/>
  <c r="K145" i="134"/>
  <c r="K111" i="134"/>
  <c r="L296" i="146"/>
  <c r="L371" i="146"/>
  <c r="A371" i="146" s="1"/>
  <c r="K213" i="138"/>
  <c r="K121" i="138"/>
  <c r="H115" i="187"/>
  <c r="H117" i="187" s="1"/>
  <c r="H119" i="187" s="1"/>
  <c r="H118" i="187"/>
  <c r="M149" i="162"/>
  <c r="M183" i="162"/>
  <c r="M115" i="162"/>
  <c r="M94" i="162"/>
  <c r="K146" i="136"/>
  <c r="K180" i="136"/>
  <c r="K112" i="136"/>
  <c r="K290" i="135"/>
  <c r="K54" i="135"/>
  <c r="M197" i="162"/>
  <c r="M163" i="162"/>
  <c r="M129" i="162"/>
  <c r="J351" i="86"/>
  <c r="J368" i="86"/>
  <c r="J370" i="86" s="1"/>
  <c r="K53" i="86"/>
  <c r="K231" i="86"/>
  <c r="K265" i="86" s="1"/>
  <c r="K87" i="135"/>
  <c r="K88" i="135" s="1"/>
  <c r="K180" i="135"/>
  <c r="K112" i="135"/>
  <c r="K146" i="135"/>
  <c r="M145" i="162"/>
  <c r="M179" i="162"/>
  <c r="M111" i="162"/>
  <c r="J89" i="102"/>
  <c r="J35" i="95"/>
  <c r="J60" i="95" s="1"/>
  <c r="J67" i="102"/>
  <c r="J35" i="102"/>
  <c r="L330" i="147"/>
  <c r="M86" i="147"/>
  <c r="M95" i="147"/>
  <c r="K128" i="136"/>
  <c r="K162" i="136"/>
  <c r="K196" i="136"/>
  <c r="K196" i="135"/>
  <c r="K128" i="135"/>
  <c r="K162" i="135"/>
  <c r="K112" i="139"/>
  <c r="K146" i="139"/>
  <c r="K180" i="139"/>
  <c r="M167" i="162"/>
  <c r="M201" i="162"/>
  <c r="M133" i="162"/>
  <c r="K117" i="86"/>
  <c r="K151" i="86"/>
  <c r="K185" i="86"/>
  <c r="K162" i="137"/>
  <c r="K196" i="137"/>
  <c r="K128" i="137"/>
  <c r="K127" i="139"/>
  <c r="K103" i="139"/>
  <c r="K104" i="139" s="1"/>
  <c r="K161" i="139"/>
  <c r="K195" i="139"/>
  <c r="K69" i="86"/>
  <c r="K70" i="86" s="1"/>
  <c r="J367" i="86"/>
  <c r="K87" i="136"/>
  <c r="K88" i="136" s="1"/>
  <c r="K145" i="136"/>
  <c r="K179" i="136"/>
  <c r="K111" i="136"/>
  <c r="P81" i="218"/>
  <c r="K214" i="138"/>
  <c r="K248" i="138" s="1"/>
  <c r="K179" i="86"/>
  <c r="K111" i="86"/>
  <c r="K145" i="86"/>
  <c r="K180" i="137"/>
  <c r="K146" i="137"/>
  <c r="K112" i="137"/>
  <c r="K290" i="139"/>
  <c r="K54" i="139"/>
  <c r="K145" i="135"/>
  <c r="K179" i="135"/>
  <c r="K111" i="135"/>
  <c r="M153" i="162"/>
  <c r="M187" i="162"/>
  <c r="M119" i="162"/>
  <c r="L371" i="143"/>
  <c r="A371" i="143" s="1"/>
  <c r="L296" i="143"/>
  <c r="M102" i="147"/>
  <c r="M165" i="147"/>
  <c r="M199" i="147"/>
  <c r="M131" i="147"/>
  <c r="M96" i="147"/>
  <c r="M84" i="147"/>
  <c r="J105" i="200"/>
  <c r="J29" i="205" s="1"/>
  <c r="J104" i="200"/>
  <c r="J106" i="200"/>
  <c r="J29" i="207" s="1"/>
  <c r="J30" i="209" s="1"/>
  <c r="J262" i="209" s="1"/>
  <c r="J31" i="210" s="1"/>
  <c r="J70" i="211" s="1"/>
  <c r="J270" i="211" s="1"/>
  <c r="M81" i="147"/>
  <c r="K195" i="136"/>
  <c r="K127" i="136"/>
  <c r="K103" i="136"/>
  <c r="K104" i="136" s="1"/>
  <c r="K161" i="136"/>
  <c r="H115" i="192"/>
  <c r="H117" i="192" s="1"/>
  <c r="H119" i="192" s="1"/>
  <c r="H118" i="192"/>
  <c r="K290" i="137"/>
  <c r="K54" i="137"/>
  <c r="K103" i="135"/>
  <c r="K104" i="135" s="1"/>
  <c r="K161" i="135"/>
  <c r="K195" i="135"/>
  <c r="K127" i="135"/>
  <c r="K87" i="139"/>
  <c r="K88" i="139" s="1"/>
  <c r="K145" i="139"/>
  <c r="K179" i="139"/>
  <c r="K111" i="139"/>
  <c r="H118" i="190"/>
  <c r="H115" i="190"/>
  <c r="H117" i="190" s="1"/>
  <c r="H119" i="190" s="1"/>
  <c r="K149" i="86"/>
  <c r="K183" i="86"/>
  <c r="K115" i="86"/>
  <c r="K103" i="137"/>
  <c r="K104" i="137" s="1"/>
  <c r="K195" i="137"/>
  <c r="K127" i="137"/>
  <c r="K161" i="137"/>
  <c r="K93" i="86"/>
  <c r="K94" i="86"/>
  <c r="K230" i="138"/>
  <c r="K264" i="138" s="1"/>
  <c r="K237" i="86"/>
  <c r="K271" i="86" s="1"/>
  <c r="M165" i="162"/>
  <c r="M199" i="162"/>
  <c r="M131" i="162"/>
  <c r="K128" i="134"/>
  <c r="K162" i="134"/>
  <c r="K196" i="134"/>
  <c r="M78" i="162"/>
  <c r="K113" i="86"/>
  <c r="K147" i="86"/>
  <c r="K181" i="86"/>
  <c r="H118" i="189"/>
  <c r="H115" i="189"/>
  <c r="H117" i="189" s="1"/>
  <c r="H119" i="189" s="1"/>
  <c r="K179" i="137"/>
  <c r="K111" i="137"/>
  <c r="K87" i="137"/>
  <c r="K88" i="137" s="1"/>
  <c r="K145" i="137"/>
  <c r="L82" i="145"/>
  <c r="L184" i="145" s="1"/>
  <c r="L98" i="145"/>
  <c r="L132" i="145" s="1"/>
  <c r="L219" i="149"/>
  <c r="L253" i="149" s="1"/>
  <c r="L219" i="142"/>
  <c r="L253" i="142" s="1"/>
  <c r="L234" i="149"/>
  <c r="L268" i="149" s="1"/>
  <c r="L86" i="145"/>
  <c r="L188" i="145" s="1"/>
  <c r="L81" i="145"/>
  <c r="L115" i="145" s="1"/>
  <c r="L231" i="149"/>
  <c r="L265" i="149" s="1"/>
  <c r="L222" i="149"/>
  <c r="L256" i="149" s="1"/>
  <c r="L79" i="145"/>
  <c r="L113" i="145" s="1"/>
  <c r="L99" i="145"/>
  <c r="L133" i="145" s="1"/>
  <c r="K332" i="145"/>
  <c r="K333" i="145" s="1"/>
  <c r="L233" i="142"/>
  <c r="L267" i="142" s="1"/>
  <c r="L100" i="145"/>
  <c r="L168" i="145" s="1"/>
  <c r="L96" i="145"/>
  <c r="L84" i="145"/>
  <c r="L102" i="145"/>
  <c r="L97" i="145"/>
  <c r="K30" i="130"/>
  <c r="K294" i="148"/>
  <c r="K283" i="148"/>
  <c r="I105" i="198"/>
  <c r="I27" i="205" s="1"/>
  <c r="I104" i="198"/>
  <c r="I106" i="198"/>
  <c r="I27" i="207" s="1"/>
  <c r="L101" i="145"/>
  <c r="K340" i="145"/>
  <c r="K314" i="145"/>
  <c r="K356" i="145"/>
  <c r="K330" i="145"/>
  <c r="L85" i="145"/>
  <c r="L80" i="145"/>
  <c r="L95" i="145"/>
  <c r="L83" i="145"/>
  <c r="L235" i="142"/>
  <c r="L269" i="142" s="1"/>
  <c r="L215" i="142"/>
  <c r="L249" i="142" s="1"/>
  <c r="K32" i="102"/>
  <c r="K105" i="102" s="1"/>
  <c r="L215" i="149"/>
  <c r="L249" i="149" s="1"/>
  <c r="L70" i="149"/>
  <c r="L218" i="149"/>
  <c r="L252" i="149" s="1"/>
  <c r="L231" i="142"/>
  <c r="L265" i="142" s="1"/>
  <c r="L238" i="142"/>
  <c r="L272" i="142" s="1"/>
  <c r="L70" i="142"/>
  <c r="L235" i="149"/>
  <c r="L269" i="149" s="1"/>
  <c r="K322" i="144"/>
  <c r="K359" i="144" s="1"/>
  <c r="L62" i="144" s="1"/>
  <c r="K329" i="144"/>
  <c r="K306" i="144"/>
  <c r="K343" i="144" s="1"/>
  <c r="L46" i="144" s="1"/>
  <c r="K313" i="144"/>
  <c r="K323" i="144"/>
  <c r="K360" i="144" s="1"/>
  <c r="L63" i="144" s="1"/>
  <c r="K304" i="144"/>
  <c r="K341" i="144" s="1"/>
  <c r="L44" i="144" s="1"/>
  <c r="K26" i="128"/>
  <c r="K76" i="128" s="1"/>
  <c r="I15" i="197" s="1"/>
  <c r="I44" i="197" s="1"/>
  <c r="I58" i="197" s="1"/>
  <c r="I99" i="197" s="1"/>
  <c r="K311" i="144"/>
  <c r="K348" i="144" s="1"/>
  <c r="L51" i="144" s="1"/>
  <c r="K325" i="144"/>
  <c r="K362" i="144" s="1"/>
  <c r="L65" i="144" s="1"/>
  <c r="K328" i="144"/>
  <c r="K365" i="144" s="1"/>
  <c r="L68" i="144" s="1"/>
  <c r="K309" i="144"/>
  <c r="K346" i="144" s="1"/>
  <c r="L49" i="144" s="1"/>
  <c r="K319" i="144"/>
  <c r="K310" i="144"/>
  <c r="K347" i="144" s="1"/>
  <c r="L50" i="144" s="1"/>
  <c r="K327" i="144"/>
  <c r="K364" i="144" s="1"/>
  <c r="L67" i="144" s="1"/>
  <c r="K331" i="144"/>
  <c r="K307" i="144"/>
  <c r="K344" i="144" s="1"/>
  <c r="L47" i="144" s="1"/>
  <c r="K321" i="144"/>
  <c r="K358" i="144" s="1"/>
  <c r="L61" i="144" s="1"/>
  <c r="K324" i="144"/>
  <c r="K361" i="144" s="1"/>
  <c r="L64" i="144" s="1"/>
  <c r="K305" i="144"/>
  <c r="K342" i="144" s="1"/>
  <c r="L45" i="144" s="1"/>
  <c r="K312" i="144"/>
  <c r="K349" i="144" s="1"/>
  <c r="L52" i="144" s="1"/>
  <c r="K326" i="144"/>
  <c r="K363" i="144" s="1"/>
  <c r="L66" i="144" s="1"/>
  <c r="L100" i="144" s="1"/>
  <c r="K303" i="144"/>
  <c r="K320" i="144"/>
  <c r="K357" i="144" s="1"/>
  <c r="L60" i="144" s="1"/>
  <c r="K308" i="144"/>
  <c r="K345" i="144" s="1"/>
  <c r="L48" i="144" s="1"/>
  <c r="L93" i="149"/>
  <c r="L94" i="149"/>
  <c r="L232" i="149"/>
  <c r="L266" i="149" s="1"/>
  <c r="I113" i="202"/>
  <c r="I114" i="202"/>
  <c r="I116" i="202" s="1"/>
  <c r="L77" i="149"/>
  <c r="L78" i="149"/>
  <c r="L238" i="149"/>
  <c r="L272" i="149" s="1"/>
  <c r="L220" i="149"/>
  <c r="L254" i="149" s="1"/>
  <c r="L221" i="149"/>
  <c r="L255" i="149" s="1"/>
  <c r="K368" i="149"/>
  <c r="K370" i="149" s="1"/>
  <c r="L53" i="149"/>
  <c r="L290" i="149" s="1"/>
  <c r="L216" i="149"/>
  <c r="L250" i="149" s="1"/>
  <c r="L222" i="142"/>
  <c r="L256" i="142" s="1"/>
  <c r="K367" i="149"/>
  <c r="K367" i="142"/>
  <c r="L216" i="142"/>
  <c r="L250" i="142" s="1"/>
  <c r="L77" i="142"/>
  <c r="L78" i="142"/>
  <c r="I113" i="194"/>
  <c r="I114" i="194"/>
  <c r="I116" i="194" s="1"/>
  <c r="L218" i="142"/>
  <c r="L252" i="142" s="1"/>
  <c r="L236" i="142"/>
  <c r="L270" i="142" s="1"/>
  <c r="L232" i="142"/>
  <c r="L266" i="142" s="1"/>
  <c r="K368" i="142"/>
  <c r="K370" i="142" s="1"/>
  <c r="L53" i="142"/>
  <c r="L290" i="142" s="1"/>
  <c r="L220" i="142"/>
  <c r="L254" i="142" s="1"/>
  <c r="L93" i="142"/>
  <c r="L94" i="142"/>
  <c r="K24" i="102"/>
  <c r="L97" i="144" l="1"/>
  <c r="L165" i="144" s="1"/>
  <c r="M234" i="162"/>
  <c r="M268" i="162" s="1"/>
  <c r="K220" i="86"/>
  <c r="K254" i="86" s="1"/>
  <c r="K216" i="86"/>
  <c r="K250" i="86" s="1"/>
  <c r="L294" i="150"/>
  <c r="L371" i="150" s="1"/>
  <c r="A371" i="150" s="1"/>
  <c r="M236" i="162"/>
  <c r="M270" i="162" s="1"/>
  <c r="K218" i="86"/>
  <c r="K252" i="86" s="1"/>
  <c r="M222" i="162"/>
  <c r="M256" i="162" s="1"/>
  <c r="L283" i="150"/>
  <c r="K180" i="86"/>
  <c r="K189" i="86" s="1"/>
  <c r="M148" i="147"/>
  <c r="M232" i="162"/>
  <c r="M266" i="162" s="1"/>
  <c r="K221" i="86"/>
  <c r="K255" i="86" s="1"/>
  <c r="K189" i="137"/>
  <c r="K190" i="137" s="1"/>
  <c r="K313" i="141"/>
  <c r="K322" i="141"/>
  <c r="K359" i="141" s="1"/>
  <c r="L62" i="141" s="1"/>
  <c r="M218" i="162"/>
  <c r="M252" i="162" s="1"/>
  <c r="L283" i="151"/>
  <c r="L86" i="144"/>
  <c r="L188" i="144" s="1"/>
  <c r="K331" i="141"/>
  <c r="K321" i="141"/>
  <c r="K358" i="141" s="1"/>
  <c r="L61" i="141" s="1"/>
  <c r="K137" i="135"/>
  <c r="K138" i="135" s="1"/>
  <c r="K325" i="141"/>
  <c r="K362" i="141" s="1"/>
  <c r="L65" i="141" s="1"/>
  <c r="L100" i="141" s="1"/>
  <c r="K312" i="141"/>
  <c r="K349" i="141" s="1"/>
  <c r="L52" i="141" s="1"/>
  <c r="K87" i="86"/>
  <c r="K88" i="86" s="1"/>
  <c r="R586" i="217"/>
  <c r="K137" i="137"/>
  <c r="K138" i="137" s="1"/>
  <c r="K155" i="136"/>
  <c r="K156" i="136" s="1"/>
  <c r="K137" i="139"/>
  <c r="K138" i="139" s="1"/>
  <c r="M220" i="162"/>
  <c r="M254" i="162" s="1"/>
  <c r="M151" i="147"/>
  <c r="K311" i="141"/>
  <c r="K348" i="141" s="1"/>
  <c r="L51" i="141" s="1"/>
  <c r="K310" i="141"/>
  <c r="K347" i="141" s="1"/>
  <c r="L50" i="141" s="1"/>
  <c r="K309" i="141"/>
  <c r="K346" i="141" s="1"/>
  <c r="L49" i="141" s="1"/>
  <c r="K304" i="141"/>
  <c r="K341" i="141" s="1"/>
  <c r="L44" i="141" s="1"/>
  <c r="K306" i="141"/>
  <c r="K343" i="141" s="1"/>
  <c r="L46" i="141" s="1"/>
  <c r="K327" i="141"/>
  <c r="K364" i="141" s="1"/>
  <c r="L67" i="141" s="1"/>
  <c r="L101" i="141" s="1"/>
  <c r="L169" i="141" s="1"/>
  <c r="K303" i="141"/>
  <c r="K340" i="141" s="1"/>
  <c r="K324" i="141"/>
  <c r="K361" i="141" s="1"/>
  <c r="L64" i="141" s="1"/>
  <c r="L99" i="141" s="1"/>
  <c r="L201" i="141" s="1"/>
  <c r="K189" i="134"/>
  <c r="K190" i="134" s="1"/>
  <c r="K319" i="141"/>
  <c r="K356" i="141" s="1"/>
  <c r="K22" i="128"/>
  <c r="K72" i="128" s="1"/>
  <c r="I15" i="193" s="1"/>
  <c r="I44" i="193" s="1"/>
  <c r="I58" i="193" s="1"/>
  <c r="I99" i="193" s="1"/>
  <c r="I104" i="193" s="1"/>
  <c r="K308" i="141"/>
  <c r="K345" i="141" s="1"/>
  <c r="L48" i="141" s="1"/>
  <c r="K305" i="141"/>
  <c r="K342" i="141" s="1"/>
  <c r="L45" i="141" s="1"/>
  <c r="L80" i="141" s="1"/>
  <c r="L114" i="141" s="1"/>
  <c r="L33" i="130"/>
  <c r="M117" i="147"/>
  <c r="L25" i="102"/>
  <c r="L44" i="95" s="1"/>
  <c r="L69" i="95" s="1"/>
  <c r="K307" i="141"/>
  <c r="K344" i="141" s="1"/>
  <c r="L47" i="141" s="1"/>
  <c r="L81" i="141" s="1"/>
  <c r="K328" i="141"/>
  <c r="K365" i="141" s="1"/>
  <c r="L68" i="141" s="1"/>
  <c r="L102" i="141" s="1"/>
  <c r="L136" i="141" s="1"/>
  <c r="K323" i="141"/>
  <c r="K360" i="141" s="1"/>
  <c r="L63" i="141" s="1"/>
  <c r="K329" i="141"/>
  <c r="K320" i="141"/>
  <c r="K357" i="141" s="1"/>
  <c r="L60" i="141" s="1"/>
  <c r="M215" i="162"/>
  <c r="M249" i="162" s="1"/>
  <c r="L181" i="145"/>
  <c r="M167" i="147"/>
  <c r="K146" i="86"/>
  <c r="K155" i="86" s="1"/>
  <c r="K156" i="86" s="1"/>
  <c r="M201" i="147"/>
  <c r="K189" i="136"/>
  <c r="K190" i="136" s="1"/>
  <c r="M153" i="147"/>
  <c r="L149" i="145"/>
  <c r="M166" i="147"/>
  <c r="K171" i="137"/>
  <c r="K172" i="137" s="1"/>
  <c r="K189" i="139"/>
  <c r="K190" i="139" s="1"/>
  <c r="M132" i="147"/>
  <c r="K280" i="138"/>
  <c r="K20" i="131" s="1"/>
  <c r="K137" i="136"/>
  <c r="K138" i="136" s="1"/>
  <c r="K155" i="134"/>
  <c r="K156" i="134" s="1"/>
  <c r="L167" i="145"/>
  <c r="M78" i="147"/>
  <c r="M112" i="147" s="1"/>
  <c r="M150" i="147"/>
  <c r="L150" i="145"/>
  <c r="L116" i="145"/>
  <c r="K171" i="136"/>
  <c r="K172" i="136" s="1"/>
  <c r="M182" i="147"/>
  <c r="M116" i="147"/>
  <c r="K171" i="135"/>
  <c r="K172" i="135" s="1"/>
  <c r="L166" i="145"/>
  <c r="L154" i="145"/>
  <c r="M187" i="147"/>
  <c r="M221" i="147" s="1"/>
  <c r="M255" i="147" s="1"/>
  <c r="L200" i="145"/>
  <c r="M235" i="162"/>
  <c r="M269" i="162" s="1"/>
  <c r="K214" i="139"/>
  <c r="K248" i="139" s="1"/>
  <c r="M237" i="147"/>
  <c r="M271" i="147" s="1"/>
  <c r="K230" i="136"/>
  <c r="K264" i="136" s="1"/>
  <c r="M213" i="162"/>
  <c r="M247" i="162" s="1"/>
  <c r="K222" i="86"/>
  <c r="K256" i="86" s="1"/>
  <c r="M231" i="162"/>
  <c r="M265" i="162" s="1"/>
  <c r="K230" i="135"/>
  <c r="K264" i="135" s="1"/>
  <c r="K214" i="134"/>
  <c r="K248" i="134" s="1"/>
  <c r="K230" i="134"/>
  <c r="K264" i="134" s="1"/>
  <c r="M233" i="162"/>
  <c r="M267" i="162" s="1"/>
  <c r="M233" i="147"/>
  <c r="M267" i="147" s="1"/>
  <c r="K155" i="137"/>
  <c r="K161" i="86"/>
  <c r="K195" i="86"/>
  <c r="K127" i="86"/>
  <c r="K103" i="86"/>
  <c r="K104" i="86" s="1"/>
  <c r="K229" i="137"/>
  <c r="K205" i="137"/>
  <c r="K206" i="137" s="1"/>
  <c r="K155" i="139"/>
  <c r="K205" i="135"/>
  <c r="K206" i="135" s="1"/>
  <c r="K229" i="135"/>
  <c r="M149" i="147"/>
  <c r="M115" i="147"/>
  <c r="M183" i="147"/>
  <c r="M186" i="147"/>
  <c r="M152" i="147"/>
  <c r="M118" i="147"/>
  <c r="K213" i="86"/>
  <c r="K121" i="86"/>
  <c r="K171" i="139"/>
  <c r="K172" i="139" s="1"/>
  <c r="K230" i="137"/>
  <c r="K264" i="137" s="1"/>
  <c r="K219" i="86"/>
  <c r="K253" i="86" s="1"/>
  <c r="M94" i="147"/>
  <c r="K214" i="135"/>
  <c r="K248" i="135" s="1"/>
  <c r="K290" i="86"/>
  <c r="K54" i="86"/>
  <c r="M217" i="162"/>
  <c r="M251" i="162" s="1"/>
  <c r="L325" i="146"/>
  <c r="L362" i="146" s="1"/>
  <c r="M65" i="146" s="1"/>
  <c r="L328" i="146"/>
  <c r="L365" i="146" s="1"/>
  <c r="M68" i="146" s="1"/>
  <c r="L309" i="146"/>
  <c r="L346" i="146" s="1"/>
  <c r="M49" i="146" s="1"/>
  <c r="L319" i="146"/>
  <c r="L356" i="146" s="1"/>
  <c r="L326" i="146"/>
  <c r="L363" i="146" s="1"/>
  <c r="M66" i="146" s="1"/>
  <c r="L303" i="146"/>
  <c r="L340" i="146" s="1"/>
  <c r="L321" i="146"/>
  <c r="L358" i="146" s="1"/>
  <c r="M61" i="146" s="1"/>
  <c r="L324" i="146"/>
  <c r="L361" i="146" s="1"/>
  <c r="M64" i="146" s="1"/>
  <c r="L305" i="146"/>
  <c r="L342" i="146" s="1"/>
  <c r="M45" i="146" s="1"/>
  <c r="L312" i="146"/>
  <c r="L349" i="146" s="1"/>
  <c r="M52" i="146" s="1"/>
  <c r="L322" i="146"/>
  <c r="L359" i="146" s="1"/>
  <c r="M62" i="146" s="1"/>
  <c r="L331" i="146"/>
  <c r="L28" i="128"/>
  <c r="L78" i="128" s="1"/>
  <c r="J15" i="199" s="1"/>
  <c r="J44" i="199" s="1"/>
  <c r="J58" i="199" s="1"/>
  <c r="J99" i="199" s="1"/>
  <c r="L310" i="146"/>
  <c r="L347" i="146" s="1"/>
  <c r="M50" i="146" s="1"/>
  <c r="L320" i="146"/>
  <c r="L357" i="146" s="1"/>
  <c r="M60" i="146" s="1"/>
  <c r="L327" i="146"/>
  <c r="L364" i="146" s="1"/>
  <c r="M67" i="146" s="1"/>
  <c r="L308" i="146"/>
  <c r="L345" i="146" s="1"/>
  <c r="M48" i="146" s="1"/>
  <c r="L311" i="146"/>
  <c r="L348" i="146" s="1"/>
  <c r="M51" i="146" s="1"/>
  <c r="M85" i="146" s="1"/>
  <c r="L329" i="146"/>
  <c r="L306" i="146"/>
  <c r="L343" i="146" s="1"/>
  <c r="M46" i="146" s="1"/>
  <c r="L313" i="146"/>
  <c r="L323" i="146"/>
  <c r="L360" i="146" s="1"/>
  <c r="M63" i="146" s="1"/>
  <c r="L304" i="146"/>
  <c r="L341" i="146" s="1"/>
  <c r="M44" i="146" s="1"/>
  <c r="L307" i="146"/>
  <c r="L344" i="146" s="1"/>
  <c r="M47" i="146" s="1"/>
  <c r="M81" i="146" s="1"/>
  <c r="M219" i="162"/>
  <c r="M253" i="162" s="1"/>
  <c r="K137" i="134"/>
  <c r="K138" i="134" s="1"/>
  <c r="M238" i="162"/>
  <c r="M272" i="162" s="1"/>
  <c r="K215" i="86"/>
  <c r="K249" i="86" s="1"/>
  <c r="J243" i="211"/>
  <c r="R76" i="218"/>
  <c r="M164" i="147"/>
  <c r="M198" i="147"/>
  <c r="M130" i="147"/>
  <c r="M204" i="147"/>
  <c r="M136" i="147"/>
  <c r="M170" i="147"/>
  <c r="M221" i="162"/>
  <c r="M255" i="162" s="1"/>
  <c r="K213" i="135"/>
  <c r="K121" i="135"/>
  <c r="K121" i="136"/>
  <c r="K213" i="136"/>
  <c r="K281" i="138"/>
  <c r="K20" i="133" s="1"/>
  <c r="K189" i="135"/>
  <c r="K214" i="136"/>
  <c r="K248" i="136" s="1"/>
  <c r="K282" i="138"/>
  <c r="K20" i="132" s="1"/>
  <c r="K122" i="138"/>
  <c r="M290" i="162"/>
  <c r="M54" i="162"/>
  <c r="M229" i="162"/>
  <c r="K205" i="134"/>
  <c r="K206" i="134" s="1"/>
  <c r="K229" i="134"/>
  <c r="M147" i="147"/>
  <c r="M181" i="147"/>
  <c r="M113" i="147"/>
  <c r="K213" i="137"/>
  <c r="K121" i="137"/>
  <c r="M87" i="162"/>
  <c r="M88" i="162" s="1"/>
  <c r="M112" i="162"/>
  <c r="M180" i="162"/>
  <c r="M189" i="162" s="1"/>
  <c r="M146" i="162"/>
  <c r="M155" i="162" s="1"/>
  <c r="L296" i="151"/>
  <c r="L371" i="151"/>
  <c r="A371" i="151" s="1"/>
  <c r="K217" i="86"/>
  <c r="K251" i="86" s="1"/>
  <c r="K121" i="139"/>
  <c r="K213" i="139"/>
  <c r="J107" i="200"/>
  <c r="J112" i="200" s="1"/>
  <c r="J29" i="206"/>
  <c r="K88" i="208" s="1"/>
  <c r="L327" i="143"/>
  <c r="L364" i="143" s="1"/>
  <c r="M67" i="143" s="1"/>
  <c r="L25" i="128"/>
  <c r="L75" i="128" s="1"/>
  <c r="J15" i="196" s="1"/>
  <c r="J44" i="196" s="1"/>
  <c r="J58" i="196" s="1"/>
  <c r="J99" i="196" s="1"/>
  <c r="L310" i="143"/>
  <c r="L347" i="143" s="1"/>
  <c r="M50" i="143" s="1"/>
  <c r="L324" i="143"/>
  <c r="L361" i="143" s="1"/>
  <c r="M64" i="143" s="1"/>
  <c r="L319" i="143"/>
  <c r="L356" i="143" s="1"/>
  <c r="L328" i="143"/>
  <c r="L365" i="143" s="1"/>
  <c r="M68" i="143" s="1"/>
  <c r="L323" i="143"/>
  <c r="L360" i="143" s="1"/>
  <c r="M63" i="143" s="1"/>
  <c r="L329" i="143"/>
  <c r="L321" i="143"/>
  <c r="L358" i="143" s="1"/>
  <c r="M61" i="143" s="1"/>
  <c r="L325" i="143"/>
  <c r="L362" i="143" s="1"/>
  <c r="M65" i="143" s="1"/>
  <c r="L322" i="143"/>
  <c r="L359" i="143" s="1"/>
  <c r="M62" i="143" s="1"/>
  <c r="L303" i="143"/>
  <c r="L340" i="143" s="1"/>
  <c r="L320" i="143"/>
  <c r="L357" i="143" s="1"/>
  <c r="M60" i="143" s="1"/>
  <c r="L307" i="143"/>
  <c r="L344" i="143" s="1"/>
  <c r="M47" i="143" s="1"/>
  <c r="L311" i="143"/>
  <c r="L348" i="143" s="1"/>
  <c r="M51" i="143" s="1"/>
  <c r="M85" i="143" s="1"/>
  <c r="L313" i="143"/>
  <c r="L308" i="143"/>
  <c r="L345" i="143" s="1"/>
  <c r="M48" i="143" s="1"/>
  <c r="L326" i="143"/>
  <c r="L363" i="143" s="1"/>
  <c r="M66" i="143" s="1"/>
  <c r="L312" i="143"/>
  <c r="L349" i="143" s="1"/>
  <c r="M52" i="143" s="1"/>
  <c r="L305" i="143"/>
  <c r="L342" i="143" s="1"/>
  <c r="M45" i="143" s="1"/>
  <c r="L331" i="143"/>
  <c r="L309" i="143"/>
  <c r="L346" i="143" s="1"/>
  <c r="M49" i="143" s="1"/>
  <c r="L304" i="143"/>
  <c r="L341" i="143" s="1"/>
  <c r="M44" i="143" s="1"/>
  <c r="L306" i="143"/>
  <c r="L343" i="143" s="1"/>
  <c r="M46" i="143" s="1"/>
  <c r="K214" i="137"/>
  <c r="K248" i="137" s="1"/>
  <c r="M197" i="147"/>
  <c r="M163" i="147"/>
  <c r="M129" i="147"/>
  <c r="J108" i="102"/>
  <c r="J68" i="102"/>
  <c r="J54" i="95"/>
  <c r="R330" i="217"/>
  <c r="K223" i="138"/>
  <c r="K247" i="138"/>
  <c r="K257" i="138" s="1"/>
  <c r="K258" i="138" s="1"/>
  <c r="K213" i="134"/>
  <c r="K121" i="134"/>
  <c r="K230" i="139"/>
  <c r="K264" i="139" s="1"/>
  <c r="K239" i="138"/>
  <c r="K240" i="138" s="1"/>
  <c r="K263" i="138"/>
  <c r="K273" i="138" s="1"/>
  <c r="K274" i="138" s="1"/>
  <c r="M127" i="147"/>
  <c r="M161" i="147"/>
  <c r="M195" i="147"/>
  <c r="H118" i="186"/>
  <c r="H115" i="186"/>
  <c r="H117" i="186" s="1"/>
  <c r="H119" i="186" s="1"/>
  <c r="R583" i="217"/>
  <c r="R530" i="217"/>
  <c r="R587" i="217"/>
  <c r="K171" i="134"/>
  <c r="K172" i="134" s="1"/>
  <c r="R585" i="217"/>
  <c r="L368" i="147"/>
  <c r="L370" i="147" s="1"/>
  <c r="A370" i="147" s="1"/>
  <c r="L351" i="147"/>
  <c r="M53" i="147"/>
  <c r="J113" i="195"/>
  <c r="J114" i="195"/>
  <c r="J116" i="195" s="1"/>
  <c r="K196" i="86"/>
  <c r="K128" i="86"/>
  <c r="K162" i="86"/>
  <c r="K229" i="136"/>
  <c r="K205" i="136"/>
  <c r="K206" i="136" s="1"/>
  <c r="K205" i="139"/>
  <c r="K206" i="139" s="1"/>
  <c r="K229" i="139"/>
  <c r="M154" i="147"/>
  <c r="M188" i="147"/>
  <c r="M120" i="147"/>
  <c r="K155" i="135"/>
  <c r="M103" i="162"/>
  <c r="M104" i="162" s="1"/>
  <c r="M162" i="162"/>
  <c r="M171" i="162" s="1"/>
  <c r="M172" i="162" s="1"/>
  <c r="M128" i="162"/>
  <c r="M137" i="162" s="1"/>
  <c r="M138" i="162" s="1"/>
  <c r="M196" i="162"/>
  <c r="L367" i="147"/>
  <c r="M69" i="147"/>
  <c r="M70" i="147" s="1"/>
  <c r="M168" i="147"/>
  <c r="M134" i="147"/>
  <c r="M202" i="147"/>
  <c r="M111" i="147"/>
  <c r="M145" i="147"/>
  <c r="M179" i="147"/>
  <c r="L201" i="145"/>
  <c r="L79" i="144"/>
  <c r="L181" i="144" s="1"/>
  <c r="L82" i="144"/>
  <c r="L184" i="144" s="1"/>
  <c r="L120" i="145"/>
  <c r="L134" i="145"/>
  <c r="L202" i="145"/>
  <c r="L147" i="145"/>
  <c r="L183" i="145"/>
  <c r="K51" i="95"/>
  <c r="K76" i="95" s="1"/>
  <c r="L148" i="145"/>
  <c r="L182" i="145"/>
  <c r="L114" i="145"/>
  <c r="L43" i="145"/>
  <c r="K350" i="145"/>
  <c r="K351" i="145" s="1"/>
  <c r="K371" i="148"/>
  <c r="K296" i="148"/>
  <c r="L119" i="145"/>
  <c r="L187" i="145"/>
  <c r="L153" i="145"/>
  <c r="L203" i="145"/>
  <c r="L135" i="145"/>
  <c r="L169" i="145"/>
  <c r="I28" i="209"/>
  <c r="I260" i="209" s="1"/>
  <c r="I29" i="210" s="1"/>
  <c r="I68" i="211" s="1"/>
  <c r="I268" i="211" s="1"/>
  <c r="L81" i="144"/>
  <c r="L115" i="144" s="1"/>
  <c r="L185" i="145"/>
  <c r="L151" i="145"/>
  <c r="L117" i="145"/>
  <c r="I27" i="206"/>
  <c r="K28" i="102" s="1"/>
  <c r="I107" i="198"/>
  <c r="I112" i="198" s="1"/>
  <c r="L199" i="145"/>
  <c r="L131" i="145"/>
  <c r="L165" i="145"/>
  <c r="L152" i="145"/>
  <c r="L186" i="145"/>
  <c r="L118" i="145"/>
  <c r="L163" i="145"/>
  <c r="L129" i="145"/>
  <c r="L197" i="145"/>
  <c r="L59" i="145"/>
  <c r="K366" i="145"/>
  <c r="L69" i="145" s="1"/>
  <c r="L170" i="145"/>
  <c r="L204" i="145"/>
  <c r="L136" i="145"/>
  <c r="L130" i="145"/>
  <c r="L164" i="145"/>
  <c r="L198" i="145"/>
  <c r="K332" i="144"/>
  <c r="K333" i="144" s="1"/>
  <c r="L95" i="144"/>
  <c r="L197" i="144" s="1"/>
  <c r="L84" i="144"/>
  <c r="L118" i="144" s="1"/>
  <c r="L99" i="144"/>
  <c r="L167" i="144" s="1"/>
  <c r="L199" i="144"/>
  <c r="L131" i="144"/>
  <c r="K356" i="144"/>
  <c r="K330" i="144"/>
  <c r="L85" i="144"/>
  <c r="L168" i="144"/>
  <c r="L202" i="144"/>
  <c r="L134" i="144"/>
  <c r="L96" i="144"/>
  <c r="L83" i="144"/>
  <c r="I106" i="197"/>
  <c r="I150" i="197" s="1"/>
  <c r="I105" i="197"/>
  <c r="I104" i="197"/>
  <c r="L80" i="144"/>
  <c r="K340" i="144"/>
  <c r="K314" i="144"/>
  <c r="L98" i="144"/>
  <c r="L101" i="144"/>
  <c r="L102" i="144"/>
  <c r="L112" i="149"/>
  <c r="L146" i="149"/>
  <c r="L180" i="149"/>
  <c r="I115" i="202"/>
  <c r="I117" i="202" s="1"/>
  <c r="I119" i="202" s="1"/>
  <c r="I118" i="202"/>
  <c r="L54" i="149"/>
  <c r="L179" i="149"/>
  <c r="L111" i="149"/>
  <c r="L145" i="149"/>
  <c r="L87" i="149"/>
  <c r="L88" i="149" s="1"/>
  <c r="L103" i="149"/>
  <c r="L104" i="149" s="1"/>
  <c r="L162" i="149"/>
  <c r="L196" i="149"/>
  <c r="L128" i="149"/>
  <c r="L161" i="149"/>
  <c r="L195" i="149"/>
  <c r="L127" i="149"/>
  <c r="L127" i="142"/>
  <c r="L103" i="142"/>
  <c r="L104" i="142" s="1"/>
  <c r="L195" i="142"/>
  <c r="L161" i="142"/>
  <c r="I115" i="194"/>
  <c r="I117" i="194" s="1"/>
  <c r="I119" i="194" s="1"/>
  <c r="I118" i="194"/>
  <c r="L146" i="142"/>
  <c r="L112" i="142"/>
  <c r="L180" i="142"/>
  <c r="K97" i="102"/>
  <c r="K43" i="95"/>
  <c r="K68" i="95" s="1"/>
  <c r="L54" i="142"/>
  <c r="L196" i="142"/>
  <c r="L162" i="142"/>
  <c r="L128" i="142"/>
  <c r="L145" i="142"/>
  <c r="L179" i="142"/>
  <c r="L111" i="142"/>
  <c r="L87" i="142"/>
  <c r="L88" i="142" s="1"/>
  <c r="M100" i="146" l="1"/>
  <c r="M134" i="146" s="1"/>
  <c r="L296" i="150"/>
  <c r="L327" i="150" s="1"/>
  <c r="L364" i="150" s="1"/>
  <c r="M67" i="150" s="1"/>
  <c r="M80" i="143"/>
  <c r="M114" i="143" s="1"/>
  <c r="L95" i="141"/>
  <c r="L129" i="141" s="1"/>
  <c r="M86" i="143"/>
  <c r="M188" i="143" s="1"/>
  <c r="K332" i="141"/>
  <c r="K333" i="141" s="1"/>
  <c r="M96" i="146"/>
  <c r="M198" i="146" s="1"/>
  <c r="L86" i="141"/>
  <c r="L188" i="141" s="1"/>
  <c r="M216" i="147"/>
  <c r="M250" i="147" s="1"/>
  <c r="K214" i="86"/>
  <c r="K248" i="86" s="1"/>
  <c r="L235" i="145"/>
  <c r="L269" i="145" s="1"/>
  <c r="L217" i="145"/>
  <c r="L251" i="145" s="1"/>
  <c r="L97" i="141"/>
  <c r="L131" i="141" s="1"/>
  <c r="L234" i="145"/>
  <c r="L268" i="145" s="1"/>
  <c r="M234" i="147"/>
  <c r="M268" i="147" s="1"/>
  <c r="L96" i="141"/>
  <c r="L198" i="141" s="1"/>
  <c r="L215" i="145"/>
  <c r="L249" i="145" s="1"/>
  <c r="M219" i="147"/>
  <c r="M253" i="147" s="1"/>
  <c r="L120" i="144"/>
  <c r="L154" i="144"/>
  <c r="I106" i="193"/>
  <c r="I22" i="207" s="1"/>
  <c r="I23" i="209" s="1"/>
  <c r="I255" i="209" s="1"/>
  <c r="I24" i="210" s="1"/>
  <c r="I63" i="211" s="1"/>
  <c r="L150" i="144"/>
  <c r="I105" i="193"/>
  <c r="I22" i="205" s="1"/>
  <c r="L84" i="141"/>
  <c r="L118" i="141" s="1"/>
  <c r="L222" i="145"/>
  <c r="L256" i="145" s="1"/>
  <c r="L83" i="141"/>
  <c r="L117" i="141" s="1"/>
  <c r="L85" i="141"/>
  <c r="L79" i="141"/>
  <c r="L113" i="141" s="1"/>
  <c r="L98" i="102"/>
  <c r="L98" i="141"/>
  <c r="L200" i="141" s="1"/>
  <c r="K330" i="141"/>
  <c r="M235" i="147"/>
  <c r="M269" i="147" s="1"/>
  <c r="K314" i="141"/>
  <c r="L82" i="141"/>
  <c r="L116" i="141" s="1"/>
  <c r="M180" i="147"/>
  <c r="M189" i="147" s="1"/>
  <c r="M218" i="147"/>
  <c r="M252" i="147" s="1"/>
  <c r="L116" i="144"/>
  <c r="M102" i="143"/>
  <c r="M204" i="143" s="1"/>
  <c r="K280" i="136"/>
  <c r="K18" i="131" s="1"/>
  <c r="M87" i="147"/>
  <c r="M88" i="147" s="1"/>
  <c r="M146" i="147"/>
  <c r="M155" i="147" s="1"/>
  <c r="M80" i="146"/>
  <c r="M182" i="146" s="1"/>
  <c r="M101" i="146"/>
  <c r="M135" i="146" s="1"/>
  <c r="L218" i="145"/>
  <c r="L252" i="145" s="1"/>
  <c r="L30" i="102"/>
  <c r="L49" i="95" s="1"/>
  <c r="L74" i="95" s="1"/>
  <c r="M97" i="146"/>
  <c r="M165" i="146" s="1"/>
  <c r="M84" i="146"/>
  <c r="M186" i="146" s="1"/>
  <c r="L113" i="144"/>
  <c r="K281" i="137"/>
  <c r="K19" i="133" s="1"/>
  <c r="L147" i="144"/>
  <c r="L236" i="145"/>
  <c r="L270" i="145" s="1"/>
  <c r="K280" i="134"/>
  <c r="K16" i="131" s="1"/>
  <c r="M99" i="143"/>
  <c r="M133" i="143" s="1"/>
  <c r="M82" i="146"/>
  <c r="M150" i="146" s="1"/>
  <c r="M82" i="143"/>
  <c r="M116" i="143" s="1"/>
  <c r="L330" i="146"/>
  <c r="M236" i="147"/>
  <c r="M270" i="147" s="1"/>
  <c r="M230" i="162"/>
  <c r="M264" i="162" s="1"/>
  <c r="K281" i="139"/>
  <c r="K21" i="133" s="1"/>
  <c r="K230" i="86"/>
  <c r="K264" i="86" s="1"/>
  <c r="M213" i="147"/>
  <c r="M247" i="147" s="1"/>
  <c r="M79" i="143"/>
  <c r="M113" i="143" s="1"/>
  <c r="M98" i="143"/>
  <c r="M200" i="143" s="1"/>
  <c r="K239" i="139"/>
  <c r="K240" i="139" s="1"/>
  <c r="K263" i="139"/>
  <c r="K273" i="139" s="1"/>
  <c r="K274" i="139" s="1"/>
  <c r="M290" i="147"/>
  <c r="M54" i="147"/>
  <c r="M229" i="147"/>
  <c r="R622" i="217"/>
  <c r="R359" i="217"/>
  <c r="M182" i="143"/>
  <c r="L314" i="143"/>
  <c r="L332" i="143"/>
  <c r="L333" i="143" s="1"/>
  <c r="A333" i="143" s="1"/>
  <c r="M43" i="143"/>
  <c r="M77" i="143" s="1"/>
  <c r="L350" i="143"/>
  <c r="L330" i="143"/>
  <c r="M190" i="162"/>
  <c r="K223" i="137"/>
  <c r="K247" i="137"/>
  <c r="K257" i="137" s="1"/>
  <c r="K258" i="137" s="1"/>
  <c r="K239" i="134"/>
  <c r="K240" i="134" s="1"/>
  <c r="K263" i="134"/>
  <c r="K273" i="134" s="1"/>
  <c r="K274" i="134" s="1"/>
  <c r="K223" i="136"/>
  <c r="K247" i="136"/>
  <c r="K257" i="136" s="1"/>
  <c r="K258" i="136" s="1"/>
  <c r="K223" i="135"/>
  <c r="K247" i="135"/>
  <c r="K257" i="135" s="1"/>
  <c r="K258" i="135" s="1"/>
  <c r="K281" i="134"/>
  <c r="K16" i="133" s="1"/>
  <c r="M187" i="146"/>
  <c r="M119" i="146"/>
  <c r="M153" i="146"/>
  <c r="M86" i="146"/>
  <c r="L350" i="146"/>
  <c r="M43" i="146"/>
  <c r="M77" i="146" s="1"/>
  <c r="M102" i="146"/>
  <c r="L331" i="150"/>
  <c r="L307" i="150"/>
  <c r="L344" i="150" s="1"/>
  <c r="M47" i="150" s="1"/>
  <c r="L306" i="150"/>
  <c r="L343" i="150" s="1"/>
  <c r="M46" i="150" s="1"/>
  <c r="L323" i="150"/>
  <c r="L360" i="150" s="1"/>
  <c r="M63" i="150" s="1"/>
  <c r="L322" i="150"/>
  <c r="L359" i="150" s="1"/>
  <c r="M62" i="150" s="1"/>
  <c r="L329" i="150"/>
  <c r="L324" i="150"/>
  <c r="L361" i="150" s="1"/>
  <c r="M64" i="150" s="1"/>
  <c r="M103" i="147"/>
  <c r="M104" i="147" s="1"/>
  <c r="M162" i="147"/>
  <c r="M171" i="147" s="1"/>
  <c r="M172" i="147" s="1"/>
  <c r="M128" i="147"/>
  <c r="M137" i="147" s="1"/>
  <c r="M138" i="147" s="1"/>
  <c r="M196" i="147"/>
  <c r="K122" i="86"/>
  <c r="K239" i="135"/>
  <c r="K240" i="135" s="1"/>
  <c r="K263" i="135"/>
  <c r="K273" i="135" s="1"/>
  <c r="K274" i="135" s="1"/>
  <c r="K239" i="137"/>
  <c r="K240" i="137" s="1"/>
  <c r="K263" i="137"/>
  <c r="K273" i="137" s="1"/>
  <c r="K274" i="137" s="1"/>
  <c r="K229" i="86"/>
  <c r="K205" i="86"/>
  <c r="K206" i="86" s="1"/>
  <c r="M222" i="147"/>
  <c r="M256" i="147" s="1"/>
  <c r="K224" i="138"/>
  <c r="K279" i="138"/>
  <c r="J79" i="95"/>
  <c r="AI37" i="95"/>
  <c r="M121" i="147"/>
  <c r="M187" i="143"/>
  <c r="M153" i="143"/>
  <c r="M119" i="143"/>
  <c r="M96" i="143"/>
  <c r="M97" i="143"/>
  <c r="J114" i="200"/>
  <c r="J116" i="200" s="1"/>
  <c r="J113" i="200"/>
  <c r="M121" i="162"/>
  <c r="M214" i="162"/>
  <c r="M215" i="147"/>
  <c r="M249" i="147" s="1"/>
  <c r="K282" i="136"/>
  <c r="K18" i="132" s="1"/>
  <c r="K122" i="136"/>
  <c r="L314" i="146"/>
  <c r="L332" i="146"/>
  <c r="L333" i="146" s="1"/>
  <c r="A333" i="146" s="1"/>
  <c r="J104" i="199"/>
  <c r="J105" i="199"/>
  <c r="J106" i="199"/>
  <c r="J150" i="199" s="1"/>
  <c r="M79" i="146"/>
  <c r="M168" i="146"/>
  <c r="M99" i="146"/>
  <c r="K247" i="86"/>
  <c r="K171" i="86"/>
  <c r="K239" i="136"/>
  <c r="K240" i="136" s="1"/>
  <c r="K263" i="136"/>
  <c r="K273" i="136" s="1"/>
  <c r="K274" i="136" s="1"/>
  <c r="K282" i="134"/>
  <c r="K16" i="132" s="1"/>
  <c r="K122" i="134"/>
  <c r="M231" i="147"/>
  <c r="M265" i="147" s="1"/>
  <c r="M84" i="143"/>
  <c r="M83" i="143"/>
  <c r="M101" i="143"/>
  <c r="M100" i="143"/>
  <c r="M81" i="143"/>
  <c r="J105" i="196"/>
  <c r="J104" i="196"/>
  <c r="J106" i="196"/>
  <c r="J150" i="196" s="1"/>
  <c r="K223" i="139"/>
  <c r="K247" i="139"/>
  <c r="K257" i="139" s="1"/>
  <c r="K258" i="139" s="1"/>
  <c r="L312" i="151"/>
  <c r="L349" i="151" s="1"/>
  <c r="M52" i="151" s="1"/>
  <c r="L326" i="151"/>
  <c r="L363" i="151" s="1"/>
  <c r="M66" i="151" s="1"/>
  <c r="L303" i="151"/>
  <c r="L340" i="151" s="1"/>
  <c r="L325" i="151"/>
  <c r="L362" i="151" s="1"/>
  <c r="M65" i="151" s="1"/>
  <c r="L313" i="151"/>
  <c r="L310" i="151"/>
  <c r="L347" i="151" s="1"/>
  <c r="M50" i="151" s="1"/>
  <c r="L327" i="151"/>
  <c r="L364" i="151" s="1"/>
  <c r="M67" i="151" s="1"/>
  <c r="L308" i="151"/>
  <c r="L345" i="151" s="1"/>
  <c r="M48" i="151" s="1"/>
  <c r="L322" i="151"/>
  <c r="L359" i="151" s="1"/>
  <c r="M62" i="151" s="1"/>
  <c r="L34" i="128"/>
  <c r="L84" i="128" s="1"/>
  <c r="J15" i="204" s="1"/>
  <c r="J44" i="204" s="1"/>
  <c r="J58" i="204" s="1"/>
  <c r="J99" i="204" s="1"/>
  <c r="L324" i="151"/>
  <c r="L361" i="151" s="1"/>
  <c r="M64" i="151" s="1"/>
  <c r="L305" i="151"/>
  <c r="L342" i="151" s="1"/>
  <c r="M45" i="151" s="1"/>
  <c r="L323" i="151"/>
  <c r="L360" i="151" s="1"/>
  <c r="M63" i="151" s="1"/>
  <c r="L304" i="151"/>
  <c r="L341" i="151" s="1"/>
  <c r="M44" i="151" s="1"/>
  <c r="L311" i="151"/>
  <c r="L348" i="151" s="1"/>
  <c r="M51" i="151" s="1"/>
  <c r="L329" i="151"/>
  <c r="L321" i="151"/>
  <c r="L358" i="151" s="1"/>
  <c r="M61" i="151" s="1"/>
  <c r="L306" i="151"/>
  <c r="L343" i="151" s="1"/>
  <c r="M46" i="151" s="1"/>
  <c r="L319" i="151"/>
  <c r="L356" i="151" s="1"/>
  <c r="M59" i="151" s="1"/>
  <c r="M93" i="151" s="1"/>
  <c r="L331" i="151"/>
  <c r="L307" i="151"/>
  <c r="L344" i="151" s="1"/>
  <c r="M47" i="151" s="1"/>
  <c r="L328" i="151"/>
  <c r="L365" i="151" s="1"/>
  <c r="M68" i="151" s="1"/>
  <c r="L320" i="151"/>
  <c r="L357" i="151" s="1"/>
  <c r="M60" i="151" s="1"/>
  <c r="L309" i="151"/>
  <c r="L346" i="151" s="1"/>
  <c r="M49" i="151" s="1"/>
  <c r="M205" i="162"/>
  <c r="M206" i="162" s="1"/>
  <c r="K190" i="135"/>
  <c r="K281" i="135"/>
  <c r="K17" i="133" s="1"/>
  <c r="K190" i="86"/>
  <c r="M238" i="147"/>
  <c r="M272" i="147" s="1"/>
  <c r="M232" i="147"/>
  <c r="M266" i="147" s="1"/>
  <c r="M149" i="146"/>
  <c r="M115" i="146"/>
  <c r="M183" i="146"/>
  <c r="M98" i="146"/>
  <c r="M59" i="146"/>
  <c r="M93" i="146" s="1"/>
  <c r="L366" i="146"/>
  <c r="M220" i="147"/>
  <c r="M254" i="147" s="1"/>
  <c r="M217" i="147"/>
  <c r="M251" i="147" s="1"/>
  <c r="K156" i="139"/>
  <c r="K280" i="139"/>
  <c r="K21" i="131" s="1"/>
  <c r="K156" i="137"/>
  <c r="K280" i="137"/>
  <c r="K19" i="131" s="1"/>
  <c r="K156" i="135"/>
  <c r="K280" i="135"/>
  <c r="K17" i="131" s="1"/>
  <c r="J115" i="195"/>
  <c r="J117" i="195" s="1"/>
  <c r="J119" i="195" s="1"/>
  <c r="J118" i="195"/>
  <c r="K223" i="134"/>
  <c r="K247" i="134"/>
  <c r="K257" i="134" s="1"/>
  <c r="K258" i="134" s="1"/>
  <c r="K281" i="136"/>
  <c r="K18" i="133" s="1"/>
  <c r="M95" i="143"/>
  <c r="M59" i="143"/>
  <c r="M93" i="143" s="1"/>
  <c r="L366" i="143"/>
  <c r="K282" i="139"/>
  <c r="K21" i="132" s="1"/>
  <c r="K122" i="139"/>
  <c r="M280" i="162"/>
  <c r="M24" i="131" s="1"/>
  <c r="M156" i="162"/>
  <c r="K282" i="137"/>
  <c r="K19" i="132" s="1"/>
  <c r="K122" i="137"/>
  <c r="M263" i="162"/>
  <c r="K282" i="135"/>
  <c r="K17" i="132" s="1"/>
  <c r="K122" i="135"/>
  <c r="M95" i="146"/>
  <c r="M83" i="146"/>
  <c r="K137" i="86"/>
  <c r="K138" i="86" s="1"/>
  <c r="L201" i="144"/>
  <c r="L148" i="141"/>
  <c r="L133" i="141"/>
  <c r="L163" i="144"/>
  <c r="L167" i="141"/>
  <c r="L70" i="145"/>
  <c r="L204" i="141"/>
  <c r="L221" i="145"/>
  <c r="L255" i="145" s="1"/>
  <c r="L149" i="144"/>
  <c r="L170" i="141"/>
  <c r="L232" i="145"/>
  <c r="L266" i="145" s="1"/>
  <c r="L238" i="145"/>
  <c r="L272" i="145" s="1"/>
  <c r="L93" i="145"/>
  <c r="L94" i="145"/>
  <c r="L220" i="145"/>
  <c r="L254" i="145" s="1"/>
  <c r="L219" i="145"/>
  <c r="L253" i="145" s="1"/>
  <c r="J86" i="208"/>
  <c r="L237" i="145"/>
  <c r="L271" i="145" s="1"/>
  <c r="L216" i="145"/>
  <c r="L250" i="145" s="1"/>
  <c r="L183" i="144"/>
  <c r="L231" i="145"/>
  <c r="L265" i="145" s="1"/>
  <c r="L233" i="145"/>
  <c r="L267" i="145" s="1"/>
  <c r="Q74" i="218"/>
  <c r="I241" i="211"/>
  <c r="K323" i="148"/>
  <c r="K360" i="148" s="1"/>
  <c r="L63" i="148" s="1"/>
  <c r="K304" i="148"/>
  <c r="K341" i="148" s="1"/>
  <c r="L44" i="148" s="1"/>
  <c r="K311" i="148"/>
  <c r="K348" i="148" s="1"/>
  <c r="L51" i="148" s="1"/>
  <c r="K325" i="148"/>
  <c r="K362" i="148" s="1"/>
  <c r="L65" i="148" s="1"/>
  <c r="K328" i="148"/>
  <c r="K365" i="148" s="1"/>
  <c r="L68" i="148" s="1"/>
  <c r="K309" i="148"/>
  <c r="K346" i="148" s="1"/>
  <c r="L49" i="148" s="1"/>
  <c r="K319" i="148"/>
  <c r="K331" i="148"/>
  <c r="K307" i="148"/>
  <c r="K344" i="148" s="1"/>
  <c r="L47" i="148" s="1"/>
  <c r="K321" i="148"/>
  <c r="K358" i="148" s="1"/>
  <c r="L61" i="148" s="1"/>
  <c r="K324" i="148"/>
  <c r="K361" i="148" s="1"/>
  <c r="L64" i="148" s="1"/>
  <c r="K305" i="148"/>
  <c r="K342" i="148" s="1"/>
  <c r="L45" i="148" s="1"/>
  <c r="K30" i="128"/>
  <c r="K80" i="128" s="1"/>
  <c r="I15" i="201" s="1"/>
  <c r="I44" i="201" s="1"/>
  <c r="I58" i="201" s="1"/>
  <c r="I99" i="201" s="1"/>
  <c r="K312" i="148"/>
  <c r="K349" i="148" s="1"/>
  <c r="L52" i="148" s="1"/>
  <c r="K326" i="148"/>
  <c r="K363" i="148" s="1"/>
  <c r="L66" i="148" s="1"/>
  <c r="K303" i="148"/>
  <c r="K310" i="148"/>
  <c r="K347" i="148" s="1"/>
  <c r="L50" i="148" s="1"/>
  <c r="K320" i="148"/>
  <c r="K357" i="148" s="1"/>
  <c r="L60" i="148" s="1"/>
  <c r="K327" i="148"/>
  <c r="K364" i="148" s="1"/>
  <c r="L67" i="148" s="1"/>
  <c r="K308" i="148"/>
  <c r="K345" i="148" s="1"/>
  <c r="L48" i="148" s="1"/>
  <c r="K322" i="148"/>
  <c r="K359" i="148" s="1"/>
  <c r="L62" i="148" s="1"/>
  <c r="K329" i="148"/>
  <c r="K306" i="148"/>
  <c r="K343" i="148" s="1"/>
  <c r="L46" i="148" s="1"/>
  <c r="K313" i="148"/>
  <c r="L53" i="145"/>
  <c r="L290" i="145" s="1"/>
  <c r="K368" i="145"/>
  <c r="K370" i="145" s="1"/>
  <c r="K101" i="102"/>
  <c r="K47" i="95"/>
  <c r="K72" i="95" s="1"/>
  <c r="K367" i="145"/>
  <c r="I114" i="198"/>
  <c r="I116" i="198" s="1"/>
  <c r="I113" i="198"/>
  <c r="L77" i="145"/>
  <c r="L54" i="145"/>
  <c r="L78" i="145"/>
  <c r="L135" i="141"/>
  <c r="L203" i="141"/>
  <c r="L186" i="144"/>
  <c r="L182" i="141"/>
  <c r="L152" i="144"/>
  <c r="L133" i="144"/>
  <c r="L129" i="144"/>
  <c r="L183" i="141"/>
  <c r="L115" i="141"/>
  <c r="L149" i="141"/>
  <c r="I22" i="206"/>
  <c r="L202" i="141"/>
  <c r="L168" i="141"/>
  <c r="L134" i="141"/>
  <c r="L43" i="141"/>
  <c r="K350" i="141"/>
  <c r="K351" i="141" s="1"/>
  <c r="K366" i="141"/>
  <c r="L69" i="141" s="1"/>
  <c r="L59" i="141"/>
  <c r="I107" i="197"/>
  <c r="I141" i="197"/>
  <c r="I153" i="197" s="1"/>
  <c r="I148" i="197"/>
  <c r="L135" i="144"/>
  <c r="L169" i="144"/>
  <c r="L203" i="144"/>
  <c r="I149" i="197"/>
  <c r="I142" i="197"/>
  <c r="I154" i="197" s="1"/>
  <c r="I26" i="205" s="1"/>
  <c r="L164" i="144"/>
  <c r="L130" i="144"/>
  <c r="L198" i="144"/>
  <c r="L119" i="144"/>
  <c r="L187" i="144"/>
  <c r="L153" i="144"/>
  <c r="L233" i="144"/>
  <c r="L267" i="144" s="1"/>
  <c r="L43" i="144"/>
  <c r="K350" i="144"/>
  <c r="K351" i="144" s="1"/>
  <c r="L230" i="149"/>
  <c r="L264" i="149" s="1"/>
  <c r="L166" i="144"/>
  <c r="L132" i="144"/>
  <c r="L200" i="144"/>
  <c r="L236" i="144"/>
  <c r="L270" i="144" s="1"/>
  <c r="L136" i="144"/>
  <c r="L204" i="144"/>
  <c r="L170" i="144"/>
  <c r="L148" i="144"/>
  <c r="L182" i="144"/>
  <c r="L114" i="144"/>
  <c r="L151" i="144"/>
  <c r="L117" i="144"/>
  <c r="L185" i="144"/>
  <c r="L59" i="144"/>
  <c r="K366" i="144"/>
  <c r="L69" i="144" s="1"/>
  <c r="L213" i="149"/>
  <c r="L137" i="149"/>
  <c r="L138" i="149" s="1"/>
  <c r="L189" i="149"/>
  <c r="L155" i="149"/>
  <c r="L156" i="149" s="1"/>
  <c r="L205" i="149"/>
  <c r="L206" i="149" s="1"/>
  <c r="L229" i="149"/>
  <c r="L171" i="149"/>
  <c r="L172" i="149" s="1"/>
  <c r="L121" i="149"/>
  <c r="L214" i="149"/>
  <c r="L248" i="149" s="1"/>
  <c r="L155" i="142"/>
  <c r="L156" i="142" s="1"/>
  <c r="L171" i="142"/>
  <c r="L172" i="142" s="1"/>
  <c r="L213" i="142"/>
  <c r="L205" i="142"/>
  <c r="L206" i="142" s="1"/>
  <c r="L229" i="142"/>
  <c r="L230" i="142"/>
  <c r="L264" i="142" s="1"/>
  <c r="L189" i="142"/>
  <c r="L121" i="142"/>
  <c r="L214" i="142"/>
  <c r="L248" i="142" s="1"/>
  <c r="L137" i="142"/>
  <c r="L138" i="142" s="1"/>
  <c r="I263" i="211" l="1"/>
  <c r="Q69" i="218" s="1"/>
  <c r="L308" i="150"/>
  <c r="L345" i="150" s="1"/>
  <c r="M48" i="150" s="1"/>
  <c r="M82" i="150" s="1"/>
  <c r="L313" i="150"/>
  <c r="L332" i="150" s="1"/>
  <c r="L333" i="150" s="1"/>
  <c r="A333" i="150" s="1"/>
  <c r="L305" i="150"/>
  <c r="L342" i="150" s="1"/>
  <c r="M45" i="150" s="1"/>
  <c r="L328" i="150"/>
  <c r="L365" i="150" s="1"/>
  <c r="M68" i="150" s="1"/>
  <c r="M102" i="150" s="1"/>
  <c r="M136" i="150" s="1"/>
  <c r="L312" i="150"/>
  <c r="L349" i="150" s="1"/>
  <c r="M52" i="150" s="1"/>
  <c r="M97" i="151"/>
  <c r="M199" i="151" s="1"/>
  <c r="L165" i="141"/>
  <c r="M202" i="146"/>
  <c r="M236" i="146" s="1"/>
  <c r="M270" i="146" s="1"/>
  <c r="L310" i="150"/>
  <c r="L347" i="150" s="1"/>
  <c r="M50" i="150" s="1"/>
  <c r="L32" i="128"/>
  <c r="L82" i="128" s="1"/>
  <c r="J15" i="203" s="1"/>
  <c r="J44" i="203" s="1"/>
  <c r="J58" i="203" s="1"/>
  <c r="J99" i="203" s="1"/>
  <c r="J105" i="203" s="1"/>
  <c r="J32" i="205" s="1"/>
  <c r="L309" i="150"/>
  <c r="L346" i="150" s="1"/>
  <c r="M49" i="150" s="1"/>
  <c r="L304" i="150"/>
  <c r="L341" i="150" s="1"/>
  <c r="M44" i="150" s="1"/>
  <c r="L326" i="150"/>
  <c r="L363" i="150" s="1"/>
  <c r="M66" i="150" s="1"/>
  <c r="M101" i="150" s="1"/>
  <c r="M169" i="150" s="1"/>
  <c r="L320" i="150"/>
  <c r="L357" i="150" s="1"/>
  <c r="M60" i="150" s="1"/>
  <c r="L321" i="150"/>
  <c r="L358" i="150" s="1"/>
  <c r="M61" i="150" s="1"/>
  <c r="M96" i="150" s="1"/>
  <c r="L311" i="150"/>
  <c r="L348" i="150" s="1"/>
  <c r="M51" i="150" s="1"/>
  <c r="L319" i="150"/>
  <c r="L356" i="150" s="1"/>
  <c r="M59" i="150" s="1"/>
  <c r="M93" i="150" s="1"/>
  <c r="L325" i="150"/>
  <c r="L362" i="150" s="1"/>
  <c r="M65" i="150" s="1"/>
  <c r="M99" i="150" s="1"/>
  <c r="M201" i="150" s="1"/>
  <c r="L303" i="150"/>
  <c r="L340" i="150" s="1"/>
  <c r="M43" i="150" s="1"/>
  <c r="M77" i="150" s="1"/>
  <c r="L197" i="141"/>
  <c r="L163" i="141"/>
  <c r="M83" i="151"/>
  <c r="M185" i="151" s="1"/>
  <c r="M154" i="143"/>
  <c r="M132" i="143"/>
  <c r="M148" i="143"/>
  <c r="M216" i="143" s="1"/>
  <c r="M250" i="143" s="1"/>
  <c r="L199" i="141"/>
  <c r="M120" i="143"/>
  <c r="M222" i="143" s="1"/>
  <c r="M256" i="143" s="1"/>
  <c r="K223" i="86"/>
  <c r="K224" i="86" s="1"/>
  <c r="M130" i="146"/>
  <c r="M164" i="146"/>
  <c r="K257" i="86"/>
  <c r="K258" i="86" s="1"/>
  <c r="L217" i="144"/>
  <c r="L251" i="144" s="1"/>
  <c r="L130" i="141"/>
  <c r="L120" i="141"/>
  <c r="L154" i="141"/>
  <c r="M94" i="151"/>
  <c r="M162" i="151" s="1"/>
  <c r="M184" i="143"/>
  <c r="M152" i="146"/>
  <c r="I107" i="193"/>
  <c r="I112" i="193" s="1"/>
  <c r="I114" i="193" s="1"/>
  <c r="I116" i="193" s="1"/>
  <c r="M169" i="146"/>
  <c r="L222" i="144"/>
  <c r="L256" i="144" s="1"/>
  <c r="L164" i="141"/>
  <c r="L166" i="141"/>
  <c r="L218" i="144"/>
  <c r="L252" i="144" s="1"/>
  <c r="L152" i="141"/>
  <c r="I236" i="211"/>
  <c r="M201" i="143"/>
  <c r="M214" i="147"/>
  <c r="M248" i="147" s="1"/>
  <c r="M257" i="147" s="1"/>
  <c r="M258" i="147" s="1"/>
  <c r="J81" i="208"/>
  <c r="L150" i="141"/>
  <c r="L185" i="141"/>
  <c r="L151" i="141"/>
  <c r="M170" i="143"/>
  <c r="L181" i="141"/>
  <c r="L186" i="141"/>
  <c r="L147" i="141"/>
  <c r="L103" i="102"/>
  <c r="L132" i="141"/>
  <c r="L184" i="141"/>
  <c r="L119" i="141"/>
  <c r="L153" i="141"/>
  <c r="L187" i="141"/>
  <c r="M114" i="146"/>
  <c r="M136" i="143"/>
  <c r="M116" i="146"/>
  <c r="M199" i="146"/>
  <c r="M150" i="143"/>
  <c r="M118" i="146"/>
  <c r="M166" i="143"/>
  <c r="M78" i="146"/>
  <c r="M87" i="146" s="1"/>
  <c r="M88" i="146" s="1"/>
  <c r="M203" i="146"/>
  <c r="K281" i="86"/>
  <c r="K15" i="133" s="1"/>
  <c r="L101" i="148"/>
  <c r="L135" i="148" s="1"/>
  <c r="M148" i="146"/>
  <c r="M184" i="146"/>
  <c r="L231" i="144"/>
  <c r="L265" i="144" s="1"/>
  <c r="L235" i="144"/>
  <c r="L269" i="144" s="1"/>
  <c r="M131" i="146"/>
  <c r="L215" i="144"/>
  <c r="L249" i="144" s="1"/>
  <c r="M147" i="143"/>
  <c r="M102" i="151"/>
  <c r="M204" i="151" s="1"/>
  <c r="M221" i="146"/>
  <c r="M255" i="146" s="1"/>
  <c r="M167" i="143"/>
  <c r="M97" i="150"/>
  <c r="M199" i="150" s="1"/>
  <c r="M81" i="150"/>
  <c r="M149" i="150" s="1"/>
  <c r="M273" i="162"/>
  <c r="M274" i="162" s="1"/>
  <c r="M78" i="143"/>
  <c r="M180" i="143" s="1"/>
  <c r="M181" i="143"/>
  <c r="M239" i="162"/>
  <c r="M240" i="162" s="1"/>
  <c r="M80" i="151"/>
  <c r="M182" i="151" s="1"/>
  <c r="M94" i="146"/>
  <c r="M128" i="146" s="1"/>
  <c r="M85" i="151"/>
  <c r="M153" i="151" s="1"/>
  <c r="M100" i="151"/>
  <c r="M202" i="151" s="1"/>
  <c r="M230" i="147"/>
  <c r="M264" i="147" s="1"/>
  <c r="M84" i="151"/>
  <c r="M152" i="151" s="1"/>
  <c r="M94" i="143"/>
  <c r="M162" i="143" s="1"/>
  <c r="M95" i="151"/>
  <c r="M197" i="151" s="1"/>
  <c r="M151" i="146"/>
  <c r="M117" i="146"/>
  <c r="M185" i="146"/>
  <c r="M200" i="146"/>
  <c r="M132" i="146"/>
  <c r="M166" i="146"/>
  <c r="M217" i="146"/>
  <c r="M251" i="146" s="1"/>
  <c r="M81" i="151"/>
  <c r="M96" i="151"/>
  <c r="L314" i="151"/>
  <c r="L332" i="151"/>
  <c r="L333" i="151" s="1"/>
  <c r="A333" i="151" s="1"/>
  <c r="M86" i="151"/>
  <c r="J107" i="196"/>
  <c r="J148" i="196"/>
  <c r="J141" i="196"/>
  <c r="J153" i="196" s="1"/>
  <c r="J25" i="206" s="1"/>
  <c r="M115" i="143"/>
  <c r="M183" i="143"/>
  <c r="M149" i="143"/>
  <c r="M118" i="143"/>
  <c r="M152" i="143"/>
  <c r="M186" i="143"/>
  <c r="J149" i="199"/>
  <c r="J142" i="199"/>
  <c r="J154" i="199" s="1"/>
  <c r="J28" i="205" s="1"/>
  <c r="J115" i="200"/>
  <c r="J117" i="200" s="1"/>
  <c r="J119" i="200" s="1"/>
  <c r="J118" i="200"/>
  <c r="M221" i="143"/>
  <c r="M255" i="143" s="1"/>
  <c r="M122" i="147"/>
  <c r="M282" i="147"/>
  <c r="M29" i="132" s="1"/>
  <c r="L351" i="146"/>
  <c r="M53" i="146"/>
  <c r="L368" i="146"/>
  <c r="L370" i="146" s="1"/>
  <c r="A370" i="146" s="1"/>
  <c r="M281" i="162"/>
  <c r="M24" i="133" s="1"/>
  <c r="M156" i="147"/>
  <c r="M280" i="147"/>
  <c r="M29" i="131" s="1"/>
  <c r="M263" i="147"/>
  <c r="M129" i="146"/>
  <c r="M163" i="146"/>
  <c r="M197" i="146"/>
  <c r="M69" i="143"/>
  <c r="M70" i="143" s="1"/>
  <c r="L367" i="143"/>
  <c r="L330" i="151"/>
  <c r="L366" i="151"/>
  <c r="M79" i="151"/>
  <c r="M82" i="151"/>
  <c r="M99" i="151"/>
  <c r="J142" i="196"/>
  <c r="J154" i="196" s="1"/>
  <c r="J25" i="205" s="1"/>
  <c r="J149" i="196"/>
  <c r="M134" i="143"/>
  <c r="M202" i="143"/>
  <c r="M168" i="143"/>
  <c r="J148" i="199"/>
  <c r="J107" i="199"/>
  <c r="J141" i="199"/>
  <c r="J153" i="199" s="1"/>
  <c r="K282" i="86"/>
  <c r="K15" i="132" s="1"/>
  <c r="M98" i="150"/>
  <c r="M154" i="146"/>
  <c r="M188" i="146"/>
  <c r="M120" i="146"/>
  <c r="K224" i="135"/>
  <c r="K279" i="135"/>
  <c r="M161" i="143"/>
  <c r="M195" i="143"/>
  <c r="M127" i="143"/>
  <c r="K224" i="134"/>
  <c r="K279" i="134"/>
  <c r="L367" i="146"/>
  <c r="M69" i="146"/>
  <c r="M70" i="146" s="1"/>
  <c r="M127" i="151"/>
  <c r="M161" i="151"/>
  <c r="M195" i="151"/>
  <c r="M98" i="151"/>
  <c r="M101" i="151"/>
  <c r="L350" i="151"/>
  <c r="M43" i="151"/>
  <c r="M77" i="151" s="1"/>
  <c r="K224" i="139"/>
  <c r="K279" i="139"/>
  <c r="M169" i="143"/>
  <c r="M203" i="143"/>
  <c r="M135" i="143"/>
  <c r="M190" i="147"/>
  <c r="M167" i="146"/>
  <c r="M201" i="146"/>
  <c r="M133" i="146"/>
  <c r="M181" i="146"/>
  <c r="M113" i="146"/>
  <c r="M147" i="146"/>
  <c r="M248" i="162"/>
  <c r="M257" i="162" s="1"/>
  <c r="M258" i="162" s="1"/>
  <c r="M223" i="162"/>
  <c r="M131" i="143"/>
  <c r="M165" i="143"/>
  <c r="M199" i="143"/>
  <c r="M136" i="146"/>
  <c r="M170" i="146"/>
  <c r="M204" i="146"/>
  <c r="M53" i="143"/>
  <c r="L351" i="143"/>
  <c r="L368" i="143"/>
  <c r="L370" i="143" s="1"/>
  <c r="A370" i="143" s="1"/>
  <c r="M197" i="143"/>
  <c r="M129" i="143"/>
  <c r="M163" i="143"/>
  <c r="M195" i="146"/>
  <c r="M127" i="146"/>
  <c r="M161" i="146"/>
  <c r="J104" i="204"/>
  <c r="J105" i="204"/>
  <c r="J33" i="205" s="1"/>
  <c r="J106" i="204"/>
  <c r="J33" i="207" s="1"/>
  <c r="M185" i="143"/>
  <c r="M117" i="143"/>
  <c r="M151" i="143"/>
  <c r="K172" i="86"/>
  <c r="K280" i="86"/>
  <c r="K15" i="131" s="1"/>
  <c r="M282" i="162"/>
  <c r="M24" i="132" s="1"/>
  <c r="M122" i="162"/>
  <c r="M198" i="143"/>
  <c r="M130" i="143"/>
  <c r="M164" i="143"/>
  <c r="K20" i="130"/>
  <c r="K283" i="138"/>
  <c r="K294" i="138"/>
  <c r="K239" i="86"/>
  <c r="K240" i="86" s="1"/>
  <c r="K263" i="86"/>
  <c r="K273" i="86" s="1"/>
  <c r="K274" i="86" s="1"/>
  <c r="M111" i="146"/>
  <c r="M145" i="146"/>
  <c r="M179" i="146"/>
  <c r="K279" i="136"/>
  <c r="K224" i="136"/>
  <c r="K224" i="137"/>
  <c r="K279" i="137"/>
  <c r="M145" i="143"/>
  <c r="M179" i="143"/>
  <c r="M111" i="143"/>
  <c r="M205" i="147"/>
  <c r="M206" i="147" s="1"/>
  <c r="L216" i="141"/>
  <c r="L250" i="141" s="1"/>
  <c r="L82" i="148"/>
  <c r="L116" i="148" s="1"/>
  <c r="L98" i="148"/>
  <c r="L132" i="148" s="1"/>
  <c r="L238" i="141"/>
  <c r="L272" i="141" s="1"/>
  <c r="L235" i="141"/>
  <c r="L269" i="141" s="1"/>
  <c r="L96" i="148"/>
  <c r="L164" i="148" s="1"/>
  <c r="L84" i="148"/>
  <c r="L152" i="148" s="1"/>
  <c r="K332" i="148"/>
  <c r="K333" i="148" s="1"/>
  <c r="L79" i="148"/>
  <c r="L181" i="148" s="1"/>
  <c r="L86" i="148"/>
  <c r="L154" i="148" s="1"/>
  <c r="L220" i="144"/>
  <c r="L254" i="144" s="1"/>
  <c r="L237" i="141"/>
  <c r="L271" i="141" s="1"/>
  <c r="L99" i="148"/>
  <c r="L167" i="148" s="1"/>
  <c r="L179" i="145"/>
  <c r="L111" i="145"/>
  <c r="L145" i="145"/>
  <c r="L87" i="145"/>
  <c r="L88" i="145" s="1"/>
  <c r="K340" i="148"/>
  <c r="K314" i="148"/>
  <c r="I118" i="198"/>
  <c r="I115" i="198"/>
  <c r="I117" i="198" s="1"/>
  <c r="I119" i="198" s="1"/>
  <c r="L80" i="148"/>
  <c r="L100" i="148"/>
  <c r="K356" i="148"/>
  <c r="K330" i="148"/>
  <c r="L85" i="148"/>
  <c r="L161" i="145"/>
  <c r="L195" i="145"/>
  <c r="L127" i="145"/>
  <c r="L103" i="145"/>
  <c r="L104" i="145" s="1"/>
  <c r="L180" i="145"/>
  <c r="L146" i="145"/>
  <c r="L112" i="145"/>
  <c r="L95" i="148"/>
  <c r="L83" i="148"/>
  <c r="L128" i="145"/>
  <c r="L196" i="145"/>
  <c r="L162" i="145"/>
  <c r="I105" i="201"/>
  <c r="I30" i="205" s="1"/>
  <c r="I106" i="201"/>
  <c r="I30" i="207" s="1"/>
  <c r="I31" i="209" s="1"/>
  <c r="I263" i="209" s="1"/>
  <c r="I32" i="210" s="1"/>
  <c r="I71" i="211" s="1"/>
  <c r="I271" i="211" s="1"/>
  <c r="I104" i="201"/>
  <c r="L81" i="148"/>
  <c r="L102" i="148"/>
  <c r="L97" i="148"/>
  <c r="L70" i="141"/>
  <c r="L237" i="144"/>
  <c r="L271" i="144" s="1"/>
  <c r="K367" i="141"/>
  <c r="L216" i="144"/>
  <c r="L250" i="144" s="1"/>
  <c r="K367" i="144"/>
  <c r="L236" i="141"/>
  <c r="L270" i="141" s="1"/>
  <c r="L93" i="141"/>
  <c r="L94" i="141"/>
  <c r="L77" i="141"/>
  <c r="L78" i="141"/>
  <c r="I155" i="197"/>
  <c r="I26" i="207" s="1"/>
  <c r="L53" i="141"/>
  <c r="L290" i="141" s="1"/>
  <c r="K368" i="141"/>
  <c r="K370" i="141" s="1"/>
  <c r="K23" i="102"/>
  <c r="L217" i="141"/>
  <c r="L251" i="141" s="1"/>
  <c r="L93" i="144"/>
  <c r="L94" i="144"/>
  <c r="L282" i="149"/>
  <c r="L31" i="132" s="1"/>
  <c r="L238" i="144"/>
  <c r="L272" i="144" s="1"/>
  <c r="K368" i="144"/>
  <c r="K370" i="144" s="1"/>
  <c r="L53" i="144"/>
  <c r="L290" i="144" s="1"/>
  <c r="L280" i="149"/>
  <c r="L31" i="131" s="1"/>
  <c r="L219" i="144"/>
  <c r="L253" i="144" s="1"/>
  <c r="L234" i="144"/>
  <c r="L268" i="144" s="1"/>
  <c r="L77" i="144"/>
  <c r="L78" i="144"/>
  <c r="L221" i="144"/>
  <c r="L255" i="144" s="1"/>
  <c r="I26" i="206"/>
  <c r="L281" i="149"/>
  <c r="L31" i="133" s="1"/>
  <c r="L70" i="144"/>
  <c r="L232" i="144"/>
  <c r="L266" i="144" s="1"/>
  <c r="I112" i="197"/>
  <c r="I151" i="197"/>
  <c r="L239" i="149"/>
  <c r="L240" i="149" s="1"/>
  <c r="L263" i="149"/>
  <c r="L273" i="149" s="1"/>
  <c r="L274" i="149" s="1"/>
  <c r="L122" i="149"/>
  <c r="L190" i="149"/>
  <c r="L223" i="149"/>
  <c r="L247" i="149"/>
  <c r="L257" i="149" s="1"/>
  <c r="L258" i="149" s="1"/>
  <c r="L281" i="142"/>
  <c r="L23" i="133" s="1"/>
  <c r="L282" i="142"/>
  <c r="L23" i="132" s="1"/>
  <c r="L190" i="142"/>
  <c r="L223" i="142"/>
  <c r="L247" i="142"/>
  <c r="L257" i="142" s="1"/>
  <c r="L258" i="142" s="1"/>
  <c r="L239" i="142"/>
  <c r="L240" i="142" s="1"/>
  <c r="L263" i="142"/>
  <c r="L273" i="142" s="1"/>
  <c r="L274" i="142" s="1"/>
  <c r="L122" i="142"/>
  <c r="L280" i="142"/>
  <c r="L23" i="131" s="1"/>
  <c r="M83" i="150" l="1"/>
  <c r="M151" i="150" s="1"/>
  <c r="M150" i="150"/>
  <c r="M184" i="150"/>
  <c r="M116" i="150"/>
  <c r="M165" i="151"/>
  <c r="M237" i="146"/>
  <c r="M271" i="146" s="1"/>
  <c r="M79" i="150"/>
  <c r="M147" i="150" s="1"/>
  <c r="M80" i="150"/>
  <c r="M182" i="150" s="1"/>
  <c r="M86" i="150"/>
  <c r="M188" i="150" s="1"/>
  <c r="M131" i="151"/>
  <c r="J106" i="203"/>
  <c r="J32" i="207" s="1"/>
  <c r="J33" i="209" s="1"/>
  <c r="J265" i="209" s="1"/>
  <c r="J34" i="210" s="1"/>
  <c r="J73" i="211" s="1"/>
  <c r="M100" i="150"/>
  <c r="M202" i="150" s="1"/>
  <c r="M151" i="151"/>
  <c r="J104" i="203"/>
  <c r="L233" i="141"/>
  <c r="L267" i="141" s="1"/>
  <c r="L231" i="141"/>
  <c r="L265" i="141" s="1"/>
  <c r="L330" i="150"/>
  <c r="M85" i="150"/>
  <c r="M153" i="150" s="1"/>
  <c r="M95" i="150"/>
  <c r="M197" i="150" s="1"/>
  <c r="L350" i="150"/>
  <c r="M53" i="150" s="1"/>
  <c r="L314" i="150"/>
  <c r="L366" i="150"/>
  <c r="L367" i="150" s="1"/>
  <c r="M84" i="150"/>
  <c r="M117" i="151"/>
  <c r="M234" i="143"/>
  <c r="M268" i="143" s="1"/>
  <c r="M232" i="146"/>
  <c r="M266" i="146" s="1"/>
  <c r="L222" i="141"/>
  <c r="L256" i="141" s="1"/>
  <c r="M128" i="151"/>
  <c r="L232" i="141"/>
  <c r="L266" i="141" s="1"/>
  <c r="M196" i="151"/>
  <c r="M273" i="147"/>
  <c r="M274" i="147" s="1"/>
  <c r="M218" i="143"/>
  <c r="M252" i="143" s="1"/>
  <c r="M220" i="146"/>
  <c r="M254" i="146" s="1"/>
  <c r="L218" i="141"/>
  <c r="L252" i="141" s="1"/>
  <c r="L219" i="141"/>
  <c r="L253" i="141" s="1"/>
  <c r="M235" i="143"/>
  <c r="M269" i="143" s="1"/>
  <c r="L169" i="148"/>
  <c r="I113" i="193"/>
  <c r="I115" i="193" s="1"/>
  <c r="I117" i="193" s="1"/>
  <c r="I119" i="193" s="1"/>
  <c r="M180" i="146"/>
  <c r="M216" i="146"/>
  <c r="M250" i="146" s="1"/>
  <c r="L203" i="148"/>
  <c r="M112" i="146"/>
  <c r="M121" i="146" s="1"/>
  <c r="L113" i="148"/>
  <c r="M146" i="146"/>
  <c r="M155" i="146" s="1"/>
  <c r="L234" i="141"/>
  <c r="L268" i="141" s="1"/>
  <c r="L220" i="141"/>
  <c r="L254" i="141" s="1"/>
  <c r="M239" i="147"/>
  <c r="M240" i="147" s="1"/>
  <c r="L215" i="141"/>
  <c r="L249" i="141" s="1"/>
  <c r="M87" i="143"/>
  <c r="M88" i="143" s="1"/>
  <c r="M223" i="147"/>
  <c r="M224" i="147" s="1"/>
  <c r="M148" i="151"/>
  <c r="M103" i="146"/>
  <c r="M104" i="146" s="1"/>
  <c r="M238" i="143"/>
  <c r="M272" i="143" s="1"/>
  <c r="M133" i="150"/>
  <c r="M203" i="150"/>
  <c r="M119" i="151"/>
  <c r="M233" i="146"/>
  <c r="M267" i="146" s="1"/>
  <c r="M114" i="151"/>
  <c r="M112" i="143"/>
  <c r="M121" i="143" s="1"/>
  <c r="M196" i="146"/>
  <c r="M205" i="146" s="1"/>
  <c r="M206" i="146" s="1"/>
  <c r="M131" i="150"/>
  <c r="M146" i="143"/>
  <c r="M155" i="143" s="1"/>
  <c r="M162" i="146"/>
  <c r="M171" i="146" s="1"/>
  <c r="M172" i="146" s="1"/>
  <c r="M165" i="150"/>
  <c r="M128" i="143"/>
  <c r="M137" i="143" s="1"/>
  <c r="M138" i="143" s="1"/>
  <c r="M215" i="143"/>
  <c r="M249" i="143" s="1"/>
  <c r="M218" i="146"/>
  <c r="M252" i="146" s="1"/>
  <c r="L198" i="148"/>
  <c r="M135" i="150"/>
  <c r="M118" i="151"/>
  <c r="L221" i="141"/>
  <c r="L255" i="141" s="1"/>
  <c r="M136" i="151"/>
  <c r="M170" i="150"/>
  <c r="M196" i="143"/>
  <c r="M205" i="143" s="1"/>
  <c r="M206" i="143" s="1"/>
  <c r="M170" i="151"/>
  <c r="M103" i="143"/>
  <c r="M104" i="143" s="1"/>
  <c r="M78" i="150"/>
  <c r="M180" i="150" s="1"/>
  <c r="L166" i="148"/>
  <c r="M115" i="150"/>
  <c r="M167" i="150"/>
  <c r="M187" i="151"/>
  <c r="M183" i="150"/>
  <c r="M129" i="151"/>
  <c r="L120" i="148"/>
  <c r="L200" i="148"/>
  <c r="M78" i="151"/>
  <c r="M180" i="151" s="1"/>
  <c r="M204" i="150"/>
  <c r="M189" i="143"/>
  <c r="M190" i="143" s="1"/>
  <c r="J155" i="199"/>
  <c r="J172" i="199" s="1"/>
  <c r="J28" i="207" s="1"/>
  <c r="M186" i="151"/>
  <c r="M163" i="151"/>
  <c r="M231" i="151" s="1"/>
  <c r="M265" i="151" s="1"/>
  <c r="J155" i="196"/>
  <c r="J25" i="207" s="1"/>
  <c r="L26" i="102" s="1"/>
  <c r="M168" i="151"/>
  <c r="M231" i="143"/>
  <c r="M265" i="143" s="1"/>
  <c r="M94" i="150"/>
  <c r="M134" i="151"/>
  <c r="L184" i="148"/>
  <c r="I159" i="197"/>
  <c r="M235" i="146"/>
  <c r="M269" i="146" s="1"/>
  <c r="K283" i="137"/>
  <c r="K294" i="137"/>
  <c r="K19" i="130"/>
  <c r="M213" i="146"/>
  <c r="M117" i="150"/>
  <c r="M232" i="143"/>
  <c r="M266" i="143" s="1"/>
  <c r="J33" i="206"/>
  <c r="L34" i="102" s="1"/>
  <c r="J107" i="204"/>
  <c r="J112" i="204" s="1"/>
  <c r="M229" i="146"/>
  <c r="M54" i="143"/>
  <c r="M290" i="143"/>
  <c r="M161" i="150"/>
  <c r="M195" i="150"/>
  <c r="M127" i="150"/>
  <c r="M224" i="162"/>
  <c r="M279" i="162"/>
  <c r="M281" i="147"/>
  <c r="M29" i="133" s="1"/>
  <c r="L351" i="151"/>
  <c r="L368" i="151"/>
  <c r="L370" i="151" s="1"/>
  <c r="A370" i="151" s="1"/>
  <c r="M53" i="151"/>
  <c r="M229" i="151"/>
  <c r="K294" i="134"/>
  <c r="K16" i="130"/>
  <c r="K283" i="134"/>
  <c r="M116" i="151"/>
  <c r="M184" i="151"/>
  <c r="M150" i="151"/>
  <c r="M137" i="146"/>
  <c r="M138" i="146" s="1"/>
  <c r="M290" i="146"/>
  <c r="M54" i="146"/>
  <c r="M213" i="143"/>
  <c r="K296" i="138"/>
  <c r="K371" i="138"/>
  <c r="K331" i="138"/>
  <c r="M219" i="143"/>
  <c r="M253" i="143" s="1"/>
  <c r="M238" i="146"/>
  <c r="M272" i="146" s="1"/>
  <c r="M233" i="143"/>
  <c r="M267" i="143" s="1"/>
  <c r="K21" i="130"/>
  <c r="K283" i="139"/>
  <c r="K294" i="139"/>
  <c r="M203" i="151"/>
  <c r="M135" i="151"/>
  <c r="M169" i="151"/>
  <c r="K17" i="130"/>
  <c r="K283" i="135"/>
  <c r="K294" i="135"/>
  <c r="M198" i="150"/>
  <c r="M130" i="150"/>
  <c r="M164" i="150"/>
  <c r="J28" i="206"/>
  <c r="K279" i="86"/>
  <c r="M147" i="151"/>
  <c r="M113" i="151"/>
  <c r="M181" i="151"/>
  <c r="M231" i="146"/>
  <c r="M265" i="146" s="1"/>
  <c r="M183" i="151"/>
  <c r="M115" i="151"/>
  <c r="M149" i="151"/>
  <c r="M234" i="146"/>
  <c r="M268" i="146" s="1"/>
  <c r="J34" i="209"/>
  <c r="J266" i="209" s="1"/>
  <c r="J35" i="210" s="1"/>
  <c r="J74" i="211" s="1"/>
  <c r="J274" i="211" s="1"/>
  <c r="M200" i="151"/>
  <c r="M166" i="151"/>
  <c r="M132" i="151"/>
  <c r="M229" i="143"/>
  <c r="J151" i="199"/>
  <c r="J112" i="199"/>
  <c r="L367" i="151"/>
  <c r="M69" i="151"/>
  <c r="M70" i="151" s="1"/>
  <c r="M217" i="143"/>
  <c r="M251" i="143" s="1"/>
  <c r="J112" i="196"/>
  <c r="J151" i="196"/>
  <c r="M164" i="151"/>
  <c r="M198" i="151"/>
  <c r="M130" i="151"/>
  <c r="M219" i="146"/>
  <c r="M253" i="146" s="1"/>
  <c r="K294" i="136"/>
  <c r="K283" i="136"/>
  <c r="K18" i="130"/>
  <c r="M145" i="150"/>
  <c r="M179" i="150"/>
  <c r="M111" i="150"/>
  <c r="M215" i="146"/>
  <c r="M249" i="146" s="1"/>
  <c r="M237" i="143"/>
  <c r="M271" i="143" s="1"/>
  <c r="M179" i="151"/>
  <c r="M111" i="151"/>
  <c r="M145" i="151"/>
  <c r="M103" i="151"/>
  <c r="M104" i="151" s="1"/>
  <c r="M171" i="143"/>
  <c r="M172" i="143" s="1"/>
  <c r="M222" i="146"/>
  <c r="M256" i="146" s="1"/>
  <c r="M200" i="150"/>
  <c r="M166" i="150"/>
  <c r="M132" i="150"/>
  <c r="M236" i="143"/>
  <c r="M270" i="143" s="1"/>
  <c r="M201" i="151"/>
  <c r="M133" i="151"/>
  <c r="M167" i="151"/>
  <c r="M220" i="143"/>
  <c r="M254" i="143" s="1"/>
  <c r="M188" i="151"/>
  <c r="M120" i="151"/>
  <c r="M154" i="151"/>
  <c r="L147" i="148"/>
  <c r="L150" i="148"/>
  <c r="L118" i="148"/>
  <c r="L133" i="148"/>
  <c r="L130" i="148"/>
  <c r="L201" i="148"/>
  <c r="L186" i="148"/>
  <c r="L220" i="148" s="1"/>
  <c r="L254" i="148" s="1"/>
  <c r="L188" i="148"/>
  <c r="L171" i="145"/>
  <c r="L172" i="145" s="1"/>
  <c r="L137" i="145"/>
  <c r="L138" i="145" s="1"/>
  <c r="I30" i="206"/>
  <c r="J89" i="208" s="1"/>
  <c r="I107" i="201"/>
  <c r="I112" i="201" s="1"/>
  <c r="L163" i="148"/>
  <c r="L197" i="148"/>
  <c r="L129" i="148"/>
  <c r="L165" i="148"/>
  <c r="L199" i="148"/>
  <c r="L131" i="148"/>
  <c r="Q77" i="218"/>
  <c r="I244" i="211"/>
  <c r="L230" i="145"/>
  <c r="L264" i="145" s="1"/>
  <c r="L121" i="145"/>
  <c r="L122" i="145" s="1"/>
  <c r="L214" i="145"/>
  <c r="L248" i="145" s="1"/>
  <c r="L153" i="148"/>
  <c r="L187" i="148"/>
  <c r="L119" i="148"/>
  <c r="L155" i="145"/>
  <c r="I156" i="197"/>
  <c r="I157" i="197" s="1"/>
  <c r="L170" i="148"/>
  <c r="L204" i="148"/>
  <c r="L136" i="148"/>
  <c r="K350" i="148"/>
  <c r="K351" i="148" s="1"/>
  <c r="L43" i="148"/>
  <c r="L213" i="145"/>
  <c r="L149" i="148"/>
  <c r="L115" i="148"/>
  <c r="L183" i="148"/>
  <c r="L185" i="148"/>
  <c r="L151" i="148"/>
  <c r="L117" i="148"/>
  <c r="L205" i="145"/>
  <c r="L206" i="145" s="1"/>
  <c r="L229" i="145"/>
  <c r="K366" i="148"/>
  <c r="L69" i="148" s="1"/>
  <c r="L59" i="148"/>
  <c r="L134" i="148"/>
  <c r="L202" i="148"/>
  <c r="L168" i="148"/>
  <c r="L182" i="148"/>
  <c r="L114" i="148"/>
  <c r="L148" i="148"/>
  <c r="L189" i="145"/>
  <c r="L146" i="141"/>
  <c r="L112" i="141"/>
  <c r="L180" i="141"/>
  <c r="L127" i="141"/>
  <c r="L161" i="141"/>
  <c r="L195" i="141"/>
  <c r="L103" i="141"/>
  <c r="L104" i="141" s="1"/>
  <c r="L54" i="144"/>
  <c r="K42" i="95"/>
  <c r="K67" i="95" s="1"/>
  <c r="K96" i="102"/>
  <c r="L54" i="141"/>
  <c r="L279" i="149"/>
  <c r="L283" i="149" s="1"/>
  <c r="L145" i="141"/>
  <c r="L111" i="141"/>
  <c r="L179" i="141"/>
  <c r="L87" i="141"/>
  <c r="L88" i="141" s="1"/>
  <c r="L128" i="141"/>
  <c r="L162" i="141"/>
  <c r="L196" i="141"/>
  <c r="I113" i="197"/>
  <c r="I114" i="197"/>
  <c r="I116" i="197" s="1"/>
  <c r="L87" i="144"/>
  <c r="L88" i="144" s="1"/>
  <c r="L180" i="144"/>
  <c r="L146" i="144"/>
  <c r="L112" i="144"/>
  <c r="L195" i="144"/>
  <c r="L127" i="144"/>
  <c r="L161" i="144"/>
  <c r="L103" i="144"/>
  <c r="L104" i="144" s="1"/>
  <c r="L196" i="144"/>
  <c r="L128" i="144"/>
  <c r="L162" i="144"/>
  <c r="K27" i="102"/>
  <c r="J85" i="208"/>
  <c r="I27" i="209"/>
  <c r="I259" i="209" s="1"/>
  <c r="I28" i="210" s="1"/>
  <c r="I67" i="211" s="1"/>
  <c r="I267" i="211" s="1"/>
  <c r="L179" i="144"/>
  <c r="L111" i="144"/>
  <c r="L145" i="144"/>
  <c r="L224" i="149"/>
  <c r="L279" i="142"/>
  <c r="L23" i="130" s="1"/>
  <c r="L224" i="142"/>
  <c r="J273" i="211" l="1"/>
  <c r="R79" i="218" s="1"/>
  <c r="M233" i="151"/>
  <c r="M267" i="151" s="1"/>
  <c r="M185" i="150"/>
  <c r="M219" i="150" s="1"/>
  <c r="M253" i="150" s="1"/>
  <c r="M218" i="150"/>
  <c r="M252" i="150" s="1"/>
  <c r="M148" i="150"/>
  <c r="M114" i="150"/>
  <c r="M233" i="150"/>
  <c r="M267" i="150" s="1"/>
  <c r="M113" i="150"/>
  <c r="J246" i="211"/>
  <c r="M181" i="150"/>
  <c r="M120" i="150"/>
  <c r="M154" i="150"/>
  <c r="M168" i="150"/>
  <c r="M134" i="150"/>
  <c r="J107" i="203"/>
  <c r="J112" i="203" s="1"/>
  <c r="J114" i="203" s="1"/>
  <c r="J116" i="203" s="1"/>
  <c r="M219" i="151"/>
  <c r="M253" i="151" s="1"/>
  <c r="J32" i="206"/>
  <c r="K91" i="208" s="1"/>
  <c r="M119" i="150"/>
  <c r="L351" i="150"/>
  <c r="M221" i="151"/>
  <c r="M255" i="151" s="1"/>
  <c r="M187" i="150"/>
  <c r="M103" i="150"/>
  <c r="M104" i="150" s="1"/>
  <c r="M129" i="150"/>
  <c r="M163" i="150"/>
  <c r="L368" i="150"/>
  <c r="L370" i="150" s="1"/>
  <c r="A370" i="150" s="1"/>
  <c r="M69" i="150"/>
  <c r="M70" i="150" s="1"/>
  <c r="M186" i="150"/>
  <c r="M152" i="150"/>
  <c r="M118" i="150"/>
  <c r="L237" i="148"/>
  <c r="L271" i="148" s="1"/>
  <c r="M230" i="151"/>
  <c r="M264" i="151" s="1"/>
  <c r="I118" i="193"/>
  <c r="M214" i="146"/>
  <c r="M248" i="146" s="1"/>
  <c r="L215" i="148"/>
  <c r="L249" i="148" s="1"/>
  <c r="M189" i="146"/>
  <c r="M190" i="146" s="1"/>
  <c r="M216" i="151"/>
  <c r="M250" i="151" s="1"/>
  <c r="L222" i="148"/>
  <c r="L256" i="148" s="1"/>
  <c r="M279" i="147"/>
  <c r="M294" i="147" s="1"/>
  <c r="M296" i="147" s="1"/>
  <c r="M230" i="143"/>
  <c r="M264" i="143" s="1"/>
  <c r="M235" i="150"/>
  <c r="M269" i="150" s="1"/>
  <c r="M214" i="143"/>
  <c r="M248" i="143" s="1"/>
  <c r="M237" i="150"/>
  <c r="M271" i="150" s="1"/>
  <c r="J156" i="196"/>
  <c r="J157" i="196" s="1"/>
  <c r="M230" i="146"/>
  <c r="M264" i="146" s="1"/>
  <c r="M146" i="151"/>
  <c r="M155" i="151" s="1"/>
  <c r="L232" i="148"/>
  <c r="L266" i="148" s="1"/>
  <c r="M220" i="151"/>
  <c r="M254" i="151" s="1"/>
  <c r="L171" i="144"/>
  <c r="L172" i="144" s="1"/>
  <c r="M146" i="150"/>
  <c r="M112" i="150"/>
  <c r="M87" i="150"/>
  <c r="M88" i="150" s="1"/>
  <c r="M238" i="150"/>
  <c r="M272" i="150" s="1"/>
  <c r="M238" i="151"/>
  <c r="M272" i="151" s="1"/>
  <c r="M128" i="150"/>
  <c r="M217" i="150"/>
  <c r="M251" i="150" s="1"/>
  <c r="L234" i="148"/>
  <c r="L268" i="148" s="1"/>
  <c r="L235" i="148"/>
  <c r="L269" i="148" s="1"/>
  <c r="L218" i="148"/>
  <c r="L252" i="148" s="1"/>
  <c r="J159" i="196"/>
  <c r="J159" i="199"/>
  <c r="M112" i="151"/>
  <c r="M121" i="151" s="1"/>
  <c r="M87" i="151"/>
  <c r="M88" i="151" s="1"/>
  <c r="J156" i="199"/>
  <c r="J157" i="199" s="1"/>
  <c r="L137" i="144"/>
  <c r="L138" i="144" s="1"/>
  <c r="M196" i="150"/>
  <c r="M205" i="150" s="1"/>
  <c r="M206" i="150" s="1"/>
  <c r="M236" i="151"/>
  <c r="M270" i="151" s="1"/>
  <c r="M162" i="150"/>
  <c r="K31" i="102"/>
  <c r="K50" i="95" s="1"/>
  <c r="K75" i="95" s="1"/>
  <c r="L280" i="145"/>
  <c r="L27" i="131" s="1"/>
  <c r="K92" i="208"/>
  <c r="M235" i="151"/>
  <c r="M269" i="151" s="1"/>
  <c r="M234" i="150"/>
  <c r="M268" i="150" s="1"/>
  <c r="M215" i="151"/>
  <c r="M249" i="151" s="1"/>
  <c r="M137" i="151"/>
  <c r="M138" i="151" s="1"/>
  <c r="M205" i="151"/>
  <c r="M206" i="151" s="1"/>
  <c r="M217" i="151"/>
  <c r="M251" i="151" s="1"/>
  <c r="M171" i="151"/>
  <c r="M172" i="151" s="1"/>
  <c r="L99" i="102"/>
  <c r="L45" i="95"/>
  <c r="L70" i="95" s="1"/>
  <c r="M222" i="151"/>
  <c r="M256" i="151" s="1"/>
  <c r="M213" i="150"/>
  <c r="K331" i="136"/>
  <c r="K296" i="136"/>
  <c r="K371" i="136"/>
  <c r="M263" i="143"/>
  <c r="M234" i="151"/>
  <c r="M268" i="151" s="1"/>
  <c r="K331" i="135"/>
  <c r="K296" i="135"/>
  <c r="K371" i="135"/>
  <c r="M237" i="151"/>
  <c r="M271" i="151" s="1"/>
  <c r="K296" i="134"/>
  <c r="K371" i="134"/>
  <c r="K331" i="134"/>
  <c r="M229" i="150"/>
  <c r="M263" i="146"/>
  <c r="M247" i="146"/>
  <c r="M213" i="151"/>
  <c r="M156" i="143"/>
  <c r="M280" i="143"/>
  <c r="M25" i="131" s="1"/>
  <c r="J113" i="199"/>
  <c r="J114" i="199"/>
  <c r="J116" i="199" s="1"/>
  <c r="R80" i="218"/>
  <c r="J247" i="211"/>
  <c r="K296" i="139"/>
  <c r="K371" i="139"/>
  <c r="K331" i="139"/>
  <c r="M122" i="143"/>
  <c r="M282" i="143"/>
  <c r="M25" i="132" s="1"/>
  <c r="M122" i="146"/>
  <c r="M282" i="146"/>
  <c r="M28" i="132" s="1"/>
  <c r="J114" i="204"/>
  <c r="J116" i="204" s="1"/>
  <c r="J113" i="204"/>
  <c r="J26" i="209"/>
  <c r="J258" i="209" s="1"/>
  <c r="J27" i="210" s="1"/>
  <c r="J66" i="211" s="1"/>
  <c r="J266" i="211" s="1"/>
  <c r="K84" i="208"/>
  <c r="J114" i="196"/>
  <c r="J116" i="196" s="1"/>
  <c r="J113" i="196"/>
  <c r="M156" i="146"/>
  <c r="M280" i="146"/>
  <c r="M28" i="131" s="1"/>
  <c r="M281" i="143"/>
  <c r="M25" i="133" s="1"/>
  <c r="K283" i="86"/>
  <c r="K15" i="130"/>
  <c r="K294" i="86"/>
  <c r="M247" i="143"/>
  <c r="M263" i="151"/>
  <c r="L107" i="102"/>
  <c r="L53" i="95"/>
  <c r="L78" i="95" s="1"/>
  <c r="K296" i="137"/>
  <c r="K371" i="137"/>
  <c r="K331" i="137"/>
  <c r="M232" i="151"/>
  <c r="M266" i="151" s="1"/>
  <c r="M232" i="150"/>
  <c r="M266" i="150" s="1"/>
  <c r="M189" i="151"/>
  <c r="L29" i="102"/>
  <c r="K87" i="208"/>
  <c r="J29" i="209"/>
  <c r="J261" i="209" s="1"/>
  <c r="J30" i="210" s="1"/>
  <c r="J69" i="211" s="1"/>
  <c r="J269" i="211" s="1"/>
  <c r="K304" i="138"/>
  <c r="K341" i="138" s="1"/>
  <c r="L44" i="138" s="1"/>
  <c r="K306" i="138"/>
  <c r="K343" i="138" s="1"/>
  <c r="L46" i="138" s="1"/>
  <c r="K326" i="138"/>
  <c r="K363" i="138" s="1"/>
  <c r="L66" i="138" s="1"/>
  <c r="K322" i="138"/>
  <c r="K359" i="138" s="1"/>
  <c r="L62" i="138" s="1"/>
  <c r="K325" i="138"/>
  <c r="K362" i="138" s="1"/>
  <c r="L65" i="138" s="1"/>
  <c r="K328" i="138"/>
  <c r="K365" i="138" s="1"/>
  <c r="L68" i="138" s="1"/>
  <c r="K305" i="138"/>
  <c r="K342" i="138" s="1"/>
  <c r="L45" i="138" s="1"/>
  <c r="K312" i="138"/>
  <c r="K349" i="138" s="1"/>
  <c r="L52" i="138" s="1"/>
  <c r="K20" i="128"/>
  <c r="K70" i="128" s="1"/>
  <c r="I15" i="191" s="1"/>
  <c r="I44" i="191" s="1"/>
  <c r="I58" i="191" s="1"/>
  <c r="I99" i="191" s="1"/>
  <c r="K310" i="138"/>
  <c r="K347" i="138" s="1"/>
  <c r="L50" i="138" s="1"/>
  <c r="K303" i="138"/>
  <c r="K309" i="138"/>
  <c r="K346" i="138" s="1"/>
  <c r="L49" i="138" s="1"/>
  <c r="K311" i="138"/>
  <c r="K348" i="138" s="1"/>
  <c r="L51" i="138" s="1"/>
  <c r="K321" i="138"/>
  <c r="K358" i="138" s="1"/>
  <c r="L61" i="138" s="1"/>
  <c r="K324" i="138"/>
  <c r="K361" i="138" s="1"/>
  <c r="L64" i="138" s="1"/>
  <c r="K327" i="138"/>
  <c r="K364" i="138" s="1"/>
  <c r="L67" i="138" s="1"/>
  <c r="K308" i="138"/>
  <c r="K345" i="138" s="1"/>
  <c r="L48" i="138" s="1"/>
  <c r="K307" i="138"/>
  <c r="K344" i="138" s="1"/>
  <c r="L47" i="138" s="1"/>
  <c r="K320" i="138"/>
  <c r="K357" i="138" s="1"/>
  <c r="L60" i="138" s="1"/>
  <c r="K323" i="138"/>
  <c r="K360" i="138" s="1"/>
  <c r="L63" i="138" s="1"/>
  <c r="L97" i="138" s="1"/>
  <c r="K319" i="138"/>
  <c r="M218" i="151"/>
  <c r="M252" i="151" s="1"/>
  <c r="M54" i="151"/>
  <c r="M290" i="151"/>
  <c r="M294" i="162"/>
  <c r="M24" i="130"/>
  <c r="M283" i="162"/>
  <c r="M54" i="150"/>
  <c r="L282" i="145"/>
  <c r="L27" i="132" s="1"/>
  <c r="L281" i="145"/>
  <c r="L27" i="133" s="1"/>
  <c r="L156" i="145"/>
  <c r="L233" i="148"/>
  <c r="L267" i="148" s="1"/>
  <c r="L221" i="148"/>
  <c r="L255" i="148" s="1"/>
  <c r="L229" i="144"/>
  <c r="L263" i="144" s="1"/>
  <c r="L190" i="145"/>
  <c r="L216" i="148"/>
  <c r="L250" i="148" s="1"/>
  <c r="K367" i="148"/>
  <c r="L77" i="148"/>
  <c r="L78" i="148"/>
  <c r="L238" i="148"/>
  <c r="L272" i="148" s="1"/>
  <c r="L231" i="148"/>
  <c r="L265" i="148" s="1"/>
  <c r="L93" i="148"/>
  <c r="L94" i="148"/>
  <c r="L219" i="148"/>
  <c r="L253" i="148" s="1"/>
  <c r="K368" i="148"/>
  <c r="K370" i="148" s="1"/>
  <c r="L53" i="148"/>
  <c r="L290" i="148" s="1"/>
  <c r="L236" i="148"/>
  <c r="L270" i="148" s="1"/>
  <c r="L70" i="148"/>
  <c r="L217" i="148"/>
  <c r="L251" i="148" s="1"/>
  <c r="L223" i="145"/>
  <c r="L247" i="145"/>
  <c r="L257" i="145" s="1"/>
  <c r="L258" i="145" s="1"/>
  <c r="I114" i="201"/>
  <c r="I116" i="201" s="1"/>
  <c r="I113" i="201"/>
  <c r="L239" i="145"/>
  <c r="L240" i="145" s="1"/>
  <c r="L263" i="145"/>
  <c r="L273" i="145" s="1"/>
  <c r="L274" i="145" s="1"/>
  <c r="L31" i="130"/>
  <c r="L294" i="149"/>
  <c r="L296" i="149" s="1"/>
  <c r="L230" i="141"/>
  <c r="L264" i="141" s="1"/>
  <c r="L155" i="141"/>
  <c r="L156" i="141" s="1"/>
  <c r="L137" i="141"/>
  <c r="L138" i="141" s="1"/>
  <c r="L214" i="141"/>
  <c r="L248" i="141" s="1"/>
  <c r="L213" i="141"/>
  <c r="L121" i="141"/>
  <c r="L189" i="141"/>
  <c r="L190" i="141" s="1"/>
  <c r="L205" i="141"/>
  <c r="L206" i="141" s="1"/>
  <c r="L229" i="141"/>
  <c r="L171" i="141"/>
  <c r="L172" i="141" s="1"/>
  <c r="Q73" i="218"/>
  <c r="I240" i="211"/>
  <c r="L121" i="144"/>
  <c r="L214" i="144"/>
  <c r="L248" i="144" s="1"/>
  <c r="L213" i="144"/>
  <c r="K46" i="95"/>
  <c r="K71" i="95" s="1"/>
  <c r="K100" i="102"/>
  <c r="L155" i="144"/>
  <c r="I118" i="197"/>
  <c r="I115" i="197"/>
  <c r="I117" i="197" s="1"/>
  <c r="I119" i="197" s="1"/>
  <c r="L294" i="142"/>
  <c r="L371" i="142" s="1"/>
  <c r="A371" i="142" s="1"/>
  <c r="L205" i="144"/>
  <c r="L206" i="144" s="1"/>
  <c r="L230" i="144"/>
  <c r="L264" i="144" s="1"/>
  <c r="L189" i="144"/>
  <c r="L190" i="144" s="1"/>
  <c r="L283" i="142"/>
  <c r="M216" i="150" l="1"/>
  <c r="M250" i="150" s="1"/>
  <c r="M215" i="150"/>
  <c r="M249" i="150" s="1"/>
  <c r="M222" i="150"/>
  <c r="M256" i="150" s="1"/>
  <c r="M236" i="150"/>
  <c r="M270" i="150" s="1"/>
  <c r="M137" i="150"/>
  <c r="M138" i="150" s="1"/>
  <c r="J113" i="203"/>
  <c r="J115" i="203" s="1"/>
  <c r="J117" i="203" s="1"/>
  <c r="J119" i="203" s="1"/>
  <c r="L33" i="102"/>
  <c r="L52" i="95" s="1"/>
  <c r="L77" i="95" s="1"/>
  <c r="M290" i="150"/>
  <c r="M221" i="150"/>
  <c r="M255" i="150" s="1"/>
  <c r="M189" i="150"/>
  <c r="M281" i="150" s="1"/>
  <c r="M32" i="133" s="1"/>
  <c r="M231" i="150"/>
  <c r="M265" i="150" s="1"/>
  <c r="M171" i="150"/>
  <c r="M172" i="150" s="1"/>
  <c r="M220" i="150"/>
  <c r="M254" i="150" s="1"/>
  <c r="M155" i="150"/>
  <c r="M156" i="150" s="1"/>
  <c r="M281" i="146"/>
  <c r="M28" i="133" s="1"/>
  <c r="M371" i="147"/>
  <c r="M283" i="147"/>
  <c r="M257" i="146"/>
  <c r="M258" i="146" s="1"/>
  <c r="M29" i="130"/>
  <c r="M223" i="146"/>
  <c r="M224" i="146" s="1"/>
  <c r="L81" i="138"/>
  <c r="L183" i="138" s="1"/>
  <c r="L280" i="144"/>
  <c r="L26" i="131" s="1"/>
  <c r="M273" i="143"/>
  <c r="M274" i="143" s="1"/>
  <c r="M214" i="151"/>
  <c r="M248" i="151" s="1"/>
  <c r="M239" i="143"/>
  <c r="M240" i="143" s="1"/>
  <c r="M239" i="146"/>
  <c r="M240" i="146" s="1"/>
  <c r="M257" i="143"/>
  <c r="M258" i="143" s="1"/>
  <c r="M223" i="143"/>
  <c r="M224" i="143" s="1"/>
  <c r="M273" i="146"/>
  <c r="M274" i="146" s="1"/>
  <c r="M214" i="150"/>
  <c r="M248" i="150" s="1"/>
  <c r="M121" i="150"/>
  <c r="L101" i="138"/>
  <c r="L135" i="138" s="1"/>
  <c r="K104" i="102"/>
  <c r="M230" i="150"/>
  <c r="M264" i="150" s="1"/>
  <c r="L282" i="144"/>
  <c r="L26" i="132" s="1"/>
  <c r="L82" i="138"/>
  <c r="L150" i="138" s="1"/>
  <c r="L85" i="138"/>
  <c r="L187" i="138" s="1"/>
  <c r="L79" i="138"/>
  <c r="L147" i="138" s="1"/>
  <c r="L83" i="138"/>
  <c r="L117" i="138" s="1"/>
  <c r="L86" i="138"/>
  <c r="L120" i="138" s="1"/>
  <c r="L96" i="138"/>
  <c r="L130" i="138" s="1"/>
  <c r="M296" i="162"/>
  <c r="M371" i="162"/>
  <c r="L95" i="138"/>
  <c r="L84" i="138"/>
  <c r="L102" i="138"/>
  <c r="L80" i="138"/>
  <c r="L102" i="102"/>
  <c r="L76" i="287" s="1"/>
  <c r="L48" i="95"/>
  <c r="L73" i="95" s="1"/>
  <c r="K16" i="128"/>
  <c r="K66" i="128" s="1"/>
  <c r="I15" i="187" s="1"/>
  <c r="I44" i="187" s="1"/>
  <c r="I58" i="187" s="1"/>
  <c r="I99" i="187" s="1"/>
  <c r="K307" i="134"/>
  <c r="K344" i="134" s="1"/>
  <c r="L47" i="134" s="1"/>
  <c r="K310" i="134"/>
  <c r="K347" i="134" s="1"/>
  <c r="L50" i="134" s="1"/>
  <c r="K320" i="134"/>
  <c r="K357" i="134" s="1"/>
  <c r="L60" i="134" s="1"/>
  <c r="K323" i="134"/>
  <c r="K360" i="134" s="1"/>
  <c r="L63" i="134" s="1"/>
  <c r="K304" i="134"/>
  <c r="K341" i="134" s="1"/>
  <c r="L44" i="134" s="1"/>
  <c r="K325" i="134"/>
  <c r="K362" i="134" s="1"/>
  <c r="L65" i="134" s="1"/>
  <c r="K312" i="134"/>
  <c r="K349" i="134" s="1"/>
  <c r="L52" i="134" s="1"/>
  <c r="K308" i="134"/>
  <c r="K345" i="134" s="1"/>
  <c r="L48" i="134" s="1"/>
  <c r="K326" i="134"/>
  <c r="K363" i="134" s="1"/>
  <c r="L66" i="134" s="1"/>
  <c r="K303" i="134"/>
  <c r="K306" i="134"/>
  <c r="K343" i="134" s="1"/>
  <c r="L46" i="134" s="1"/>
  <c r="K309" i="134"/>
  <c r="K346" i="134" s="1"/>
  <c r="L49" i="134" s="1"/>
  <c r="K319" i="134"/>
  <c r="K322" i="134"/>
  <c r="K359" i="134" s="1"/>
  <c r="L62" i="134" s="1"/>
  <c r="K305" i="134"/>
  <c r="K342" i="134" s="1"/>
  <c r="L45" i="134" s="1"/>
  <c r="K328" i="134"/>
  <c r="K365" i="134" s="1"/>
  <c r="L68" i="134" s="1"/>
  <c r="K311" i="134"/>
  <c r="K348" i="134" s="1"/>
  <c r="L51" i="134" s="1"/>
  <c r="K321" i="134"/>
  <c r="K358" i="134" s="1"/>
  <c r="L61" i="134" s="1"/>
  <c r="K324" i="134"/>
  <c r="K361" i="134" s="1"/>
  <c r="L64" i="134" s="1"/>
  <c r="K327" i="134"/>
  <c r="K364" i="134" s="1"/>
  <c r="L67" i="134" s="1"/>
  <c r="K308" i="136"/>
  <c r="K345" i="136" s="1"/>
  <c r="L48" i="136" s="1"/>
  <c r="K323" i="136"/>
  <c r="K360" i="136" s="1"/>
  <c r="L63" i="136" s="1"/>
  <c r="K18" i="128"/>
  <c r="K68" i="128" s="1"/>
  <c r="I15" i="189" s="1"/>
  <c r="I44" i="189" s="1"/>
  <c r="I58" i="189" s="1"/>
  <c r="I99" i="189" s="1"/>
  <c r="K303" i="136"/>
  <c r="K312" i="136"/>
  <c r="K349" i="136" s="1"/>
  <c r="L52" i="136" s="1"/>
  <c r="K311" i="136"/>
  <c r="K348" i="136" s="1"/>
  <c r="L51" i="136" s="1"/>
  <c r="K304" i="136"/>
  <c r="K341" i="136" s="1"/>
  <c r="L44" i="136" s="1"/>
  <c r="K309" i="136"/>
  <c r="K346" i="136" s="1"/>
  <c r="L49" i="136" s="1"/>
  <c r="K306" i="136"/>
  <c r="K343" i="136" s="1"/>
  <c r="L46" i="136" s="1"/>
  <c r="K322" i="136"/>
  <c r="K359" i="136" s="1"/>
  <c r="L62" i="136" s="1"/>
  <c r="K324" i="136"/>
  <c r="K361" i="136" s="1"/>
  <c r="L64" i="136" s="1"/>
  <c r="K321" i="136"/>
  <c r="K358" i="136" s="1"/>
  <c r="L61" i="136" s="1"/>
  <c r="K307" i="136"/>
  <c r="K344" i="136" s="1"/>
  <c r="L47" i="136" s="1"/>
  <c r="K319" i="136"/>
  <c r="K328" i="136"/>
  <c r="K365" i="136" s="1"/>
  <c r="L68" i="136" s="1"/>
  <c r="K325" i="136"/>
  <c r="K362" i="136" s="1"/>
  <c r="L65" i="136" s="1"/>
  <c r="K327" i="136"/>
  <c r="K364" i="136" s="1"/>
  <c r="L67" i="136" s="1"/>
  <c r="K320" i="136"/>
  <c r="K357" i="136" s="1"/>
  <c r="L60" i="136" s="1"/>
  <c r="K310" i="136"/>
  <c r="K347" i="136" s="1"/>
  <c r="L50" i="136" s="1"/>
  <c r="K326" i="136"/>
  <c r="K363" i="136" s="1"/>
  <c r="L66" i="136" s="1"/>
  <c r="K305" i="136"/>
  <c r="K342" i="136" s="1"/>
  <c r="L45" i="136" s="1"/>
  <c r="M247" i="150"/>
  <c r="K329" i="138"/>
  <c r="K330" i="138" s="1"/>
  <c r="K356" i="138"/>
  <c r="I105" i="191"/>
  <c r="I20" i="205" s="1"/>
  <c r="I106" i="191"/>
  <c r="I20" i="207" s="1"/>
  <c r="I21" i="209" s="1"/>
  <c r="I253" i="209" s="1"/>
  <c r="I22" i="210" s="1"/>
  <c r="I61" i="211" s="1"/>
  <c r="I261" i="211" s="1"/>
  <c r="I104" i="191"/>
  <c r="L99" i="138"/>
  <c r="M281" i="151"/>
  <c r="M33" i="133" s="1"/>
  <c r="M190" i="151"/>
  <c r="M273" i="151"/>
  <c r="M274" i="151" s="1"/>
  <c r="M282" i="151"/>
  <c r="M33" i="132" s="1"/>
  <c r="M122" i="151"/>
  <c r="M263" i="150"/>
  <c r="M280" i="151"/>
  <c r="M33" i="131" s="1"/>
  <c r="M156" i="151"/>
  <c r="L131" i="138"/>
  <c r="L199" i="138"/>
  <c r="L165" i="138"/>
  <c r="R75" i="218"/>
  <c r="J242" i="211"/>
  <c r="K19" i="128"/>
  <c r="K69" i="128" s="1"/>
  <c r="I15" i="190" s="1"/>
  <c r="I44" i="190" s="1"/>
  <c r="I58" i="190" s="1"/>
  <c r="I99" i="190" s="1"/>
  <c r="K327" i="137"/>
  <c r="K364" i="137" s="1"/>
  <c r="L67" i="137" s="1"/>
  <c r="K308" i="137"/>
  <c r="K345" i="137" s="1"/>
  <c r="L48" i="137" s="1"/>
  <c r="K311" i="137"/>
  <c r="K348" i="137" s="1"/>
  <c r="L51" i="137" s="1"/>
  <c r="K321" i="137"/>
  <c r="K358" i="137" s="1"/>
  <c r="L61" i="137" s="1"/>
  <c r="K305" i="137"/>
  <c r="K342" i="137" s="1"/>
  <c r="L45" i="137" s="1"/>
  <c r="K303" i="137"/>
  <c r="K324" i="137"/>
  <c r="K361" i="137" s="1"/>
  <c r="L64" i="137" s="1"/>
  <c r="K312" i="137"/>
  <c r="K349" i="137" s="1"/>
  <c r="L52" i="137" s="1"/>
  <c r="K325" i="137"/>
  <c r="K362" i="137" s="1"/>
  <c r="L65" i="137" s="1"/>
  <c r="K320" i="137"/>
  <c r="K357" i="137" s="1"/>
  <c r="L60" i="137" s="1"/>
  <c r="K323" i="137"/>
  <c r="K360" i="137" s="1"/>
  <c r="L63" i="137" s="1"/>
  <c r="K304" i="137"/>
  <c r="K341" i="137" s="1"/>
  <c r="L44" i="137" s="1"/>
  <c r="K307" i="137"/>
  <c r="K344" i="137" s="1"/>
  <c r="L47" i="137" s="1"/>
  <c r="K310" i="137"/>
  <c r="K347" i="137" s="1"/>
  <c r="L50" i="137" s="1"/>
  <c r="K328" i="137"/>
  <c r="K365" i="137" s="1"/>
  <c r="L68" i="137" s="1"/>
  <c r="K319" i="137"/>
  <c r="K326" i="137"/>
  <c r="K363" i="137" s="1"/>
  <c r="L66" i="137" s="1"/>
  <c r="K306" i="137"/>
  <c r="K343" i="137" s="1"/>
  <c r="L46" i="137" s="1"/>
  <c r="K322" i="137"/>
  <c r="K359" i="137" s="1"/>
  <c r="L62" i="137" s="1"/>
  <c r="K309" i="137"/>
  <c r="K346" i="137" s="1"/>
  <c r="L49" i="137" s="1"/>
  <c r="M239" i="151"/>
  <c r="M240" i="151" s="1"/>
  <c r="K331" i="86"/>
  <c r="K371" i="86"/>
  <c r="K296" i="86"/>
  <c r="J118" i="196"/>
  <c r="J115" i="196"/>
  <c r="J117" i="196" s="1"/>
  <c r="J119" i="196" s="1"/>
  <c r="J239" i="211"/>
  <c r="R72" i="218"/>
  <c r="J118" i="199"/>
  <c r="J115" i="199"/>
  <c r="J117" i="199" s="1"/>
  <c r="J119" i="199" s="1"/>
  <c r="M247" i="151"/>
  <c r="K324" i="135"/>
  <c r="K361" i="135" s="1"/>
  <c r="L64" i="135" s="1"/>
  <c r="K321" i="135"/>
  <c r="K358" i="135" s="1"/>
  <c r="L61" i="135" s="1"/>
  <c r="K310" i="135"/>
  <c r="K347" i="135" s="1"/>
  <c r="L50" i="135" s="1"/>
  <c r="K320" i="135"/>
  <c r="K357" i="135" s="1"/>
  <c r="L60" i="135" s="1"/>
  <c r="K323" i="135"/>
  <c r="K360" i="135" s="1"/>
  <c r="L63" i="135" s="1"/>
  <c r="K304" i="135"/>
  <c r="K341" i="135" s="1"/>
  <c r="L44" i="135" s="1"/>
  <c r="K307" i="135"/>
  <c r="K344" i="135" s="1"/>
  <c r="L47" i="135" s="1"/>
  <c r="K305" i="135"/>
  <c r="K342" i="135" s="1"/>
  <c r="L45" i="135" s="1"/>
  <c r="K322" i="135"/>
  <c r="K359" i="135" s="1"/>
  <c r="L62" i="135" s="1"/>
  <c r="K327" i="135"/>
  <c r="K364" i="135" s="1"/>
  <c r="L67" i="135" s="1"/>
  <c r="K311" i="135"/>
  <c r="K348" i="135" s="1"/>
  <c r="L51" i="135" s="1"/>
  <c r="L85" i="135" s="1"/>
  <c r="K17" i="128"/>
  <c r="K67" i="128" s="1"/>
  <c r="I15" i="188" s="1"/>
  <c r="I44" i="188" s="1"/>
  <c r="I58" i="188" s="1"/>
  <c r="I99" i="188" s="1"/>
  <c r="K306" i="135"/>
  <c r="K343" i="135" s="1"/>
  <c r="L46" i="135" s="1"/>
  <c r="K309" i="135"/>
  <c r="K346" i="135" s="1"/>
  <c r="L49" i="135" s="1"/>
  <c r="K319" i="135"/>
  <c r="K326" i="135"/>
  <c r="K363" i="135" s="1"/>
  <c r="L66" i="135" s="1"/>
  <c r="K303" i="135"/>
  <c r="K325" i="135"/>
  <c r="K362" i="135" s="1"/>
  <c r="L65" i="135" s="1"/>
  <c r="K328" i="135"/>
  <c r="K365" i="135" s="1"/>
  <c r="L68" i="135" s="1"/>
  <c r="K312" i="135"/>
  <c r="K349" i="135" s="1"/>
  <c r="L52" i="135" s="1"/>
  <c r="K308" i="135"/>
  <c r="K345" i="135" s="1"/>
  <c r="L48" i="135" s="1"/>
  <c r="L98" i="138"/>
  <c r="K313" i="138"/>
  <c r="K340" i="138"/>
  <c r="L100" i="138"/>
  <c r="J118" i="204"/>
  <c r="J115" i="204"/>
  <c r="J117" i="204" s="1"/>
  <c r="J119" i="204" s="1"/>
  <c r="K327" i="139"/>
  <c r="K364" i="139" s="1"/>
  <c r="L67" i="139" s="1"/>
  <c r="K323" i="139"/>
  <c r="K360" i="139" s="1"/>
  <c r="L63" i="139" s="1"/>
  <c r="K21" i="128"/>
  <c r="K71" i="128" s="1"/>
  <c r="I15" i="192" s="1"/>
  <c r="I44" i="192" s="1"/>
  <c r="I58" i="192" s="1"/>
  <c r="I99" i="192" s="1"/>
  <c r="K306" i="139"/>
  <c r="K343" i="139" s="1"/>
  <c r="L46" i="139" s="1"/>
  <c r="K309" i="139"/>
  <c r="K346" i="139" s="1"/>
  <c r="L49" i="139" s="1"/>
  <c r="K319" i="139"/>
  <c r="K326" i="139"/>
  <c r="K363" i="139" s="1"/>
  <c r="L66" i="139" s="1"/>
  <c r="K307" i="139"/>
  <c r="K344" i="139" s="1"/>
  <c r="L47" i="139" s="1"/>
  <c r="K321" i="139"/>
  <c r="K358" i="139" s="1"/>
  <c r="L61" i="139" s="1"/>
  <c r="K308" i="139"/>
  <c r="K345" i="139" s="1"/>
  <c r="L48" i="139" s="1"/>
  <c r="K320" i="139"/>
  <c r="K357" i="139" s="1"/>
  <c r="L60" i="139" s="1"/>
  <c r="K304" i="139"/>
  <c r="K341" i="139" s="1"/>
  <c r="L44" i="139" s="1"/>
  <c r="K325" i="139"/>
  <c r="K362" i="139" s="1"/>
  <c r="L65" i="139" s="1"/>
  <c r="K328" i="139"/>
  <c r="K365" i="139" s="1"/>
  <c r="L68" i="139" s="1"/>
  <c r="K305" i="139"/>
  <c r="K342" i="139" s="1"/>
  <c r="L45" i="139" s="1"/>
  <c r="K312" i="139"/>
  <c r="K349" i="139" s="1"/>
  <c r="L52" i="139" s="1"/>
  <c r="K311" i="139"/>
  <c r="K348" i="139" s="1"/>
  <c r="L51" i="139" s="1"/>
  <c r="K324" i="139"/>
  <c r="K361" i="139" s="1"/>
  <c r="L64" i="139" s="1"/>
  <c r="K303" i="139"/>
  <c r="K310" i="139"/>
  <c r="K347" i="139" s="1"/>
  <c r="L50" i="139" s="1"/>
  <c r="K322" i="139"/>
  <c r="K359" i="139" s="1"/>
  <c r="L62" i="139" s="1"/>
  <c r="M331" i="147"/>
  <c r="M307" i="147"/>
  <c r="M344" i="147" s="1"/>
  <c r="N47" i="147" s="1"/>
  <c r="M321" i="147"/>
  <c r="M358" i="147" s="1"/>
  <c r="N61" i="147" s="1"/>
  <c r="M324" i="147"/>
  <c r="M361" i="147" s="1"/>
  <c r="N64" i="147" s="1"/>
  <c r="M305" i="147"/>
  <c r="M342" i="147" s="1"/>
  <c r="N45" i="147" s="1"/>
  <c r="M312" i="147"/>
  <c r="M349" i="147" s="1"/>
  <c r="N52" i="147" s="1"/>
  <c r="M326" i="147"/>
  <c r="M363" i="147" s="1"/>
  <c r="N66" i="147" s="1"/>
  <c r="M303" i="147"/>
  <c r="M340" i="147" s="1"/>
  <c r="M310" i="147"/>
  <c r="M347" i="147" s="1"/>
  <c r="N50" i="147" s="1"/>
  <c r="M320" i="147"/>
  <c r="M357" i="147" s="1"/>
  <c r="N60" i="147" s="1"/>
  <c r="M327" i="147"/>
  <c r="M364" i="147" s="1"/>
  <c r="N67" i="147" s="1"/>
  <c r="M308" i="147"/>
  <c r="M345" i="147" s="1"/>
  <c r="N48" i="147" s="1"/>
  <c r="M322" i="147"/>
  <c r="M359" i="147" s="1"/>
  <c r="N62" i="147" s="1"/>
  <c r="M329" i="147"/>
  <c r="M306" i="147"/>
  <c r="M343" i="147" s="1"/>
  <c r="N46" i="147" s="1"/>
  <c r="M313" i="147"/>
  <c r="M323" i="147"/>
  <c r="M360" i="147" s="1"/>
  <c r="N63" i="147" s="1"/>
  <c r="M304" i="147"/>
  <c r="M341" i="147" s="1"/>
  <c r="N44" i="147" s="1"/>
  <c r="M29" i="128"/>
  <c r="M79" i="128" s="1"/>
  <c r="K15" i="200" s="1"/>
  <c r="K44" i="200" s="1"/>
  <c r="K58" i="200" s="1"/>
  <c r="K99" i="200" s="1"/>
  <c r="M311" i="147"/>
  <c r="M348" i="147" s="1"/>
  <c r="N51" i="147" s="1"/>
  <c r="M325" i="147"/>
  <c r="M362" i="147" s="1"/>
  <c r="N65" i="147" s="1"/>
  <c r="M328" i="147"/>
  <c r="M365" i="147" s="1"/>
  <c r="N68" i="147" s="1"/>
  <c r="M309" i="147"/>
  <c r="M346" i="147" s="1"/>
  <c r="N49" i="147" s="1"/>
  <c r="M319" i="147"/>
  <c r="M356" i="147" s="1"/>
  <c r="L279" i="145"/>
  <c r="L294" i="145" s="1"/>
  <c r="L273" i="144"/>
  <c r="L274" i="144" s="1"/>
  <c r="L224" i="145"/>
  <c r="L103" i="148"/>
  <c r="L104" i="148" s="1"/>
  <c r="L162" i="148"/>
  <c r="L128" i="148"/>
  <c r="L196" i="148"/>
  <c r="L146" i="148"/>
  <c r="L180" i="148"/>
  <c r="L112" i="148"/>
  <c r="L161" i="148"/>
  <c r="L195" i="148"/>
  <c r="L127" i="148"/>
  <c r="L54" i="148"/>
  <c r="L145" i="148"/>
  <c r="L179" i="148"/>
  <c r="L111" i="148"/>
  <c r="L87" i="148"/>
  <c r="L88" i="148" s="1"/>
  <c r="I115" i="201"/>
  <c r="I117" i="201" s="1"/>
  <c r="I119" i="201" s="1"/>
  <c r="I118" i="201"/>
  <c r="L371" i="149"/>
  <c r="A371" i="149" s="1"/>
  <c r="L296" i="142"/>
  <c r="L312" i="142" s="1"/>
  <c r="L349" i="142" s="1"/>
  <c r="M52" i="142" s="1"/>
  <c r="L282" i="141"/>
  <c r="L22" i="132" s="1"/>
  <c r="L280" i="141"/>
  <c r="L22" i="131" s="1"/>
  <c r="L156" i="144"/>
  <c r="L281" i="141"/>
  <c r="L22" i="133" s="1"/>
  <c r="L122" i="141"/>
  <c r="L122" i="144"/>
  <c r="L239" i="144"/>
  <c r="L240" i="144" s="1"/>
  <c r="L239" i="141"/>
  <c r="L240" i="141" s="1"/>
  <c r="L263" i="141"/>
  <c r="L273" i="141" s="1"/>
  <c r="L274" i="141" s="1"/>
  <c r="L223" i="141"/>
  <c r="L247" i="141"/>
  <c r="L257" i="141" s="1"/>
  <c r="L258" i="141" s="1"/>
  <c r="L281" i="144"/>
  <c r="L26" i="133" s="1"/>
  <c r="L223" i="144"/>
  <c r="L247" i="144"/>
  <c r="L257" i="144" s="1"/>
  <c r="L258" i="144" s="1"/>
  <c r="L329" i="149"/>
  <c r="L306" i="149"/>
  <c r="L343" i="149" s="1"/>
  <c r="M46" i="149" s="1"/>
  <c r="L313" i="149"/>
  <c r="L323" i="149"/>
  <c r="L360" i="149" s="1"/>
  <c r="M63" i="149" s="1"/>
  <c r="L304" i="149"/>
  <c r="L341" i="149" s="1"/>
  <c r="M44" i="149" s="1"/>
  <c r="L307" i="149"/>
  <c r="L344" i="149" s="1"/>
  <c r="M47" i="149" s="1"/>
  <c r="L325" i="149"/>
  <c r="L362" i="149" s="1"/>
  <c r="M65" i="149" s="1"/>
  <c r="L328" i="149"/>
  <c r="L365" i="149" s="1"/>
  <c r="M68" i="149" s="1"/>
  <c r="L309" i="149"/>
  <c r="L346" i="149" s="1"/>
  <c r="M49" i="149" s="1"/>
  <c r="L319" i="149"/>
  <c r="L326" i="149"/>
  <c r="L363" i="149" s="1"/>
  <c r="M66" i="149" s="1"/>
  <c r="L303" i="149"/>
  <c r="L321" i="149"/>
  <c r="L358" i="149" s="1"/>
  <c r="M61" i="149" s="1"/>
  <c r="L324" i="149"/>
  <c r="L361" i="149" s="1"/>
  <c r="M64" i="149" s="1"/>
  <c r="L305" i="149"/>
  <c r="L342" i="149" s="1"/>
  <c r="M45" i="149" s="1"/>
  <c r="L312" i="149"/>
  <c r="L349" i="149" s="1"/>
  <c r="M52" i="149" s="1"/>
  <c r="L322" i="149"/>
  <c r="L359" i="149" s="1"/>
  <c r="M62" i="149" s="1"/>
  <c r="L331" i="149"/>
  <c r="L31" i="128"/>
  <c r="L81" i="128" s="1"/>
  <c r="J15" i="202" s="1"/>
  <c r="J44" i="202" s="1"/>
  <c r="J58" i="202" s="1"/>
  <c r="J99" i="202" s="1"/>
  <c r="L310" i="149"/>
  <c r="L347" i="149" s="1"/>
  <c r="M50" i="149" s="1"/>
  <c r="L320" i="149"/>
  <c r="L357" i="149" s="1"/>
  <c r="M60" i="149" s="1"/>
  <c r="L327" i="149"/>
  <c r="L364" i="149" s="1"/>
  <c r="M67" i="149" s="1"/>
  <c r="L308" i="149"/>
  <c r="L345" i="149" s="1"/>
  <c r="M48" i="149" s="1"/>
  <c r="L311" i="149"/>
  <c r="L348" i="149" s="1"/>
  <c r="M51" i="149" s="1"/>
  <c r="M85" i="149" s="1"/>
  <c r="M282" i="150" l="1"/>
  <c r="M32" i="132" s="1"/>
  <c r="M81" i="149"/>
  <c r="L83" i="134"/>
  <c r="L151" i="134" s="1"/>
  <c r="J118" i="203"/>
  <c r="L149" i="138"/>
  <c r="M190" i="150"/>
  <c r="L106" i="102"/>
  <c r="L96" i="139"/>
  <c r="L198" i="139" s="1"/>
  <c r="M280" i="150"/>
  <c r="M32" i="131" s="1"/>
  <c r="L100" i="137"/>
  <c r="L134" i="137" s="1"/>
  <c r="L98" i="139"/>
  <c r="L200" i="139" s="1"/>
  <c r="L169" i="138"/>
  <c r="L81" i="136"/>
  <c r="L149" i="136" s="1"/>
  <c r="M257" i="151"/>
  <c r="M258" i="151" s="1"/>
  <c r="L203" i="138"/>
  <c r="M223" i="151"/>
  <c r="M279" i="151" s="1"/>
  <c r="L115" i="138"/>
  <c r="L217" i="138" s="1"/>
  <c r="L251" i="138" s="1"/>
  <c r="M96" i="149"/>
  <c r="M198" i="149" s="1"/>
  <c r="M100" i="149"/>
  <c r="M134" i="149" s="1"/>
  <c r="M122" i="150"/>
  <c r="M279" i="146"/>
  <c r="M283" i="146" s="1"/>
  <c r="M279" i="143"/>
  <c r="M25" i="130" s="1"/>
  <c r="M239" i="150"/>
  <c r="M240" i="150" s="1"/>
  <c r="M257" i="150"/>
  <c r="M258" i="150" s="1"/>
  <c r="M223" i="150"/>
  <c r="M224" i="150" s="1"/>
  <c r="M273" i="150"/>
  <c r="M274" i="150" s="1"/>
  <c r="N82" i="147"/>
  <c r="N184" i="147" s="1"/>
  <c r="L184" i="138"/>
  <c r="L116" i="138"/>
  <c r="L154" i="138"/>
  <c r="N101" i="147"/>
  <c r="N135" i="147" s="1"/>
  <c r="L81" i="139"/>
  <c r="L183" i="139" s="1"/>
  <c r="L198" i="138"/>
  <c r="L86" i="135"/>
  <c r="L154" i="135" s="1"/>
  <c r="L86" i="137"/>
  <c r="L120" i="137" s="1"/>
  <c r="L153" i="138"/>
  <c r="N83" i="147"/>
  <c r="N151" i="147" s="1"/>
  <c r="L84" i="139"/>
  <c r="L152" i="139" s="1"/>
  <c r="L188" i="138"/>
  <c r="L119" i="138"/>
  <c r="L95" i="134"/>
  <c r="L197" i="134" s="1"/>
  <c r="L99" i="135"/>
  <c r="L167" i="135" s="1"/>
  <c r="L80" i="137"/>
  <c r="L148" i="137" s="1"/>
  <c r="L79" i="136"/>
  <c r="L113" i="136" s="1"/>
  <c r="N97" i="147"/>
  <c r="N199" i="147" s="1"/>
  <c r="L113" i="138"/>
  <c r="L99" i="136"/>
  <c r="L133" i="136" s="1"/>
  <c r="L181" i="138"/>
  <c r="L83" i="136"/>
  <c r="L151" i="136" s="1"/>
  <c r="L101" i="134"/>
  <c r="L169" i="134" s="1"/>
  <c r="L82" i="134"/>
  <c r="L184" i="134" s="1"/>
  <c r="L79" i="134"/>
  <c r="L147" i="134" s="1"/>
  <c r="L102" i="137"/>
  <c r="L170" i="137" s="1"/>
  <c r="N102" i="147"/>
  <c r="N204" i="147" s="1"/>
  <c r="L79" i="139"/>
  <c r="L181" i="139" s="1"/>
  <c r="L185" i="138"/>
  <c r="L27" i="130"/>
  <c r="L100" i="135"/>
  <c r="L202" i="135" s="1"/>
  <c r="L79" i="135"/>
  <c r="L181" i="135" s="1"/>
  <c r="L83" i="137"/>
  <c r="L185" i="137" s="1"/>
  <c r="L95" i="137"/>
  <c r="L129" i="137" s="1"/>
  <c r="L102" i="135"/>
  <c r="L170" i="135" s="1"/>
  <c r="L102" i="136"/>
  <c r="L204" i="136" s="1"/>
  <c r="L151" i="138"/>
  <c r="L85" i="134"/>
  <c r="L119" i="134" s="1"/>
  <c r="L100" i="134"/>
  <c r="L202" i="134" s="1"/>
  <c r="L95" i="136"/>
  <c r="L129" i="136" s="1"/>
  <c r="L98" i="136"/>
  <c r="L166" i="136" s="1"/>
  <c r="L96" i="137"/>
  <c r="L164" i="137" s="1"/>
  <c r="L164" i="138"/>
  <c r="L84" i="136"/>
  <c r="L186" i="136" s="1"/>
  <c r="L98" i="134"/>
  <c r="L200" i="134" s="1"/>
  <c r="L100" i="136"/>
  <c r="L202" i="136" s="1"/>
  <c r="L283" i="145"/>
  <c r="L86" i="136"/>
  <c r="L120" i="136" s="1"/>
  <c r="L233" i="138"/>
  <c r="L267" i="138" s="1"/>
  <c r="N85" i="147"/>
  <c r="N119" i="147" s="1"/>
  <c r="L85" i="139"/>
  <c r="L187" i="139" s="1"/>
  <c r="L95" i="139"/>
  <c r="L129" i="139" s="1"/>
  <c r="L81" i="135"/>
  <c r="L115" i="135" s="1"/>
  <c r="N98" i="147"/>
  <c r="N132" i="147" s="1"/>
  <c r="L99" i="139"/>
  <c r="L133" i="139" s="1"/>
  <c r="L83" i="139"/>
  <c r="L117" i="139" s="1"/>
  <c r="L101" i="139"/>
  <c r="L169" i="139" s="1"/>
  <c r="N80" i="147"/>
  <c r="N182" i="147" s="1"/>
  <c r="N100" i="147"/>
  <c r="N168" i="147" s="1"/>
  <c r="L83" i="135"/>
  <c r="L117" i="135" s="1"/>
  <c r="L82" i="137"/>
  <c r="L150" i="137" s="1"/>
  <c r="M330" i="147"/>
  <c r="N86" i="147"/>
  <c r="N81" i="147"/>
  <c r="K340" i="139"/>
  <c r="K313" i="139"/>
  <c r="L100" i="139"/>
  <c r="I105" i="192"/>
  <c r="I21" i="205" s="1"/>
  <c r="I106" i="192"/>
  <c r="I21" i="207" s="1"/>
  <c r="I22" i="209" s="1"/>
  <c r="I254" i="209" s="1"/>
  <c r="I23" i="210" s="1"/>
  <c r="I62" i="211" s="1"/>
  <c r="I262" i="211" s="1"/>
  <c r="I104" i="192"/>
  <c r="L101" i="135"/>
  <c r="L95" i="135"/>
  <c r="L84" i="137"/>
  <c r="K340" i="137"/>
  <c r="K313" i="137"/>
  <c r="L167" i="138"/>
  <c r="L201" i="138"/>
  <c r="L133" i="138"/>
  <c r="I105" i="189"/>
  <c r="I18" i="205" s="1"/>
  <c r="I104" i="189"/>
  <c r="I106" i="189"/>
  <c r="I18" i="207" s="1"/>
  <c r="L80" i="134"/>
  <c r="L86" i="134"/>
  <c r="L152" i="138"/>
  <c r="L118" i="138"/>
  <c r="L186" i="138"/>
  <c r="N99" i="147"/>
  <c r="N96" i="147"/>
  <c r="N84" i="147"/>
  <c r="N79" i="147"/>
  <c r="L102" i="139"/>
  <c r="L82" i="139"/>
  <c r="K329" i="139"/>
  <c r="K330" i="139" s="1"/>
  <c r="K356" i="139"/>
  <c r="L97" i="139"/>
  <c r="L202" i="138"/>
  <c r="L134" i="138"/>
  <c r="L168" i="138"/>
  <c r="K350" i="138"/>
  <c r="L43" i="138"/>
  <c r="L82" i="135"/>
  <c r="K340" i="135"/>
  <c r="K313" i="135"/>
  <c r="L80" i="135"/>
  <c r="L96" i="135"/>
  <c r="L97" i="135"/>
  <c r="L98" i="135"/>
  <c r="L81" i="137"/>
  <c r="L99" i="137"/>
  <c r="L79" i="137"/>
  <c r="L101" i="137"/>
  <c r="I20" i="206"/>
  <c r="J79" i="208" s="1"/>
  <c r="I107" i="191"/>
  <c r="I112" i="191" s="1"/>
  <c r="K356" i="136"/>
  <c r="K329" i="136"/>
  <c r="K330" i="136" s="1"/>
  <c r="L96" i="136"/>
  <c r="L85" i="136"/>
  <c r="L97" i="136"/>
  <c r="L96" i="134"/>
  <c r="K313" i="134"/>
  <c r="K340" i="134"/>
  <c r="L99" i="134"/>
  <c r="L84" i="134"/>
  <c r="L163" i="138"/>
  <c r="L197" i="138"/>
  <c r="L129" i="138"/>
  <c r="M366" i="147"/>
  <c r="N59" i="147"/>
  <c r="N93" i="147" s="1"/>
  <c r="M332" i="147"/>
  <c r="M333" i="147" s="1"/>
  <c r="M314" i="147"/>
  <c r="M350" i="147"/>
  <c r="N43" i="147"/>
  <c r="N77" i="147" s="1"/>
  <c r="K332" i="138"/>
  <c r="K333" i="138" s="1"/>
  <c r="K314" i="138"/>
  <c r="I105" i="188"/>
  <c r="I17" i="205" s="1"/>
  <c r="I106" i="188"/>
  <c r="I17" i="207" s="1"/>
  <c r="I104" i="188"/>
  <c r="K310" i="86"/>
  <c r="K347" i="86" s="1"/>
  <c r="K325" i="86"/>
  <c r="K362" i="86" s="1"/>
  <c r="L65" i="86" s="1"/>
  <c r="K319" i="86"/>
  <c r="K311" i="86"/>
  <c r="K348" i="86" s="1"/>
  <c r="K305" i="86"/>
  <c r="K342" i="86" s="1"/>
  <c r="K309" i="86"/>
  <c r="K346" i="86" s="1"/>
  <c r="K323" i="86"/>
  <c r="K360" i="86" s="1"/>
  <c r="L63" i="86" s="1"/>
  <c r="K308" i="86"/>
  <c r="K345" i="86" s="1"/>
  <c r="K320" i="86"/>
  <c r="K357" i="86" s="1"/>
  <c r="L60" i="86" s="1"/>
  <c r="K304" i="86"/>
  <c r="K341" i="86" s="1"/>
  <c r="K322" i="86"/>
  <c r="K359" i="86" s="1"/>
  <c r="L62" i="86" s="1"/>
  <c r="K324" i="86"/>
  <c r="K361" i="86" s="1"/>
  <c r="L64" i="86" s="1"/>
  <c r="K312" i="86"/>
  <c r="K349" i="86" s="1"/>
  <c r="K321" i="86"/>
  <c r="K358" i="86" s="1"/>
  <c r="L61" i="86" s="1"/>
  <c r="K327" i="86"/>
  <c r="K364" i="86" s="1"/>
  <c r="L67" i="86" s="1"/>
  <c r="K15" i="128"/>
  <c r="K65" i="128" s="1"/>
  <c r="I15" i="186" s="1"/>
  <c r="I44" i="186" s="1"/>
  <c r="I58" i="186" s="1"/>
  <c r="I99" i="186" s="1"/>
  <c r="K326" i="86"/>
  <c r="K363" i="86" s="1"/>
  <c r="L66" i="86" s="1"/>
  <c r="K306" i="86"/>
  <c r="K343" i="86" s="1"/>
  <c r="K307" i="86"/>
  <c r="K344" i="86" s="1"/>
  <c r="K328" i="86"/>
  <c r="K365" i="86" s="1"/>
  <c r="L68" i="86" s="1"/>
  <c r="K303" i="86"/>
  <c r="K329" i="137"/>
  <c r="K330" i="137" s="1"/>
  <c r="K356" i="137"/>
  <c r="I105" i="190"/>
  <c r="I19" i="205" s="1"/>
  <c r="I106" i="190"/>
  <c r="I19" i="207" s="1"/>
  <c r="I20" i="209" s="1"/>
  <c r="I252" i="209" s="1"/>
  <c r="I21" i="210" s="1"/>
  <c r="I60" i="211" s="1"/>
  <c r="I260" i="211" s="1"/>
  <c r="I104" i="190"/>
  <c r="I234" i="211"/>
  <c r="Q67" i="218"/>
  <c r="L59" i="138"/>
  <c r="K366" i="138"/>
  <c r="L101" i="136"/>
  <c r="L80" i="136"/>
  <c r="L82" i="136"/>
  <c r="K356" i="134"/>
  <c r="K329" i="134"/>
  <c r="K330" i="134" s="1"/>
  <c r="L81" i="134"/>
  <c r="L148" i="138"/>
  <c r="L182" i="138"/>
  <c r="L114" i="138"/>
  <c r="M323" i="162"/>
  <c r="M360" i="162" s="1"/>
  <c r="N63" i="162" s="1"/>
  <c r="M304" i="162"/>
  <c r="M341" i="162" s="1"/>
  <c r="N44" i="162" s="1"/>
  <c r="M311" i="162"/>
  <c r="M348" i="162" s="1"/>
  <c r="N51" i="162" s="1"/>
  <c r="M325" i="162"/>
  <c r="M362" i="162" s="1"/>
  <c r="N65" i="162" s="1"/>
  <c r="M328" i="162"/>
  <c r="M365" i="162" s="1"/>
  <c r="N68" i="162" s="1"/>
  <c r="M309" i="162"/>
  <c r="M346" i="162" s="1"/>
  <c r="N49" i="162" s="1"/>
  <c r="M319" i="162"/>
  <c r="M356" i="162" s="1"/>
  <c r="M331" i="162"/>
  <c r="M307" i="162"/>
  <c r="M344" i="162" s="1"/>
  <c r="N47" i="162" s="1"/>
  <c r="M321" i="162"/>
  <c r="M358" i="162" s="1"/>
  <c r="N61" i="162" s="1"/>
  <c r="M324" i="162"/>
  <c r="M361" i="162" s="1"/>
  <c r="N64" i="162" s="1"/>
  <c r="M305" i="162"/>
  <c r="M342" i="162" s="1"/>
  <c r="N45" i="162" s="1"/>
  <c r="M24" i="128"/>
  <c r="M74" i="128" s="1"/>
  <c r="K15" i="195" s="1"/>
  <c r="K44" i="195" s="1"/>
  <c r="K58" i="195" s="1"/>
  <c r="K99" i="195" s="1"/>
  <c r="M312" i="162"/>
  <c r="M349" i="162" s="1"/>
  <c r="N52" i="162" s="1"/>
  <c r="M326" i="162"/>
  <c r="M363" i="162" s="1"/>
  <c r="N66" i="162" s="1"/>
  <c r="M303" i="162"/>
  <c r="M340" i="162" s="1"/>
  <c r="M310" i="162"/>
  <c r="M347" i="162" s="1"/>
  <c r="N50" i="162" s="1"/>
  <c r="M320" i="162"/>
  <c r="M357" i="162" s="1"/>
  <c r="N60" i="162" s="1"/>
  <c r="M327" i="162"/>
  <c r="M364" i="162" s="1"/>
  <c r="N67" i="162" s="1"/>
  <c r="N101" i="162" s="1"/>
  <c r="M308" i="162"/>
  <c r="M345" i="162" s="1"/>
  <c r="N48" i="162" s="1"/>
  <c r="M322" i="162"/>
  <c r="M359" i="162" s="1"/>
  <c r="N62" i="162" s="1"/>
  <c r="M329" i="162"/>
  <c r="M306" i="162"/>
  <c r="M343" i="162" s="1"/>
  <c r="N46" i="162" s="1"/>
  <c r="M313" i="162"/>
  <c r="K104" i="200"/>
  <c r="K105" i="200"/>
  <c r="K29" i="205" s="1"/>
  <c r="K106" i="200"/>
  <c r="K29" i="207" s="1"/>
  <c r="K30" i="209" s="1"/>
  <c r="K262" i="209" s="1"/>
  <c r="K31" i="210" s="1"/>
  <c r="K70" i="211" s="1"/>
  <c r="K270" i="211" s="1"/>
  <c r="N95" i="147"/>
  <c r="L86" i="139"/>
  <c r="L80" i="139"/>
  <c r="L166" i="138"/>
  <c r="L200" i="138"/>
  <c r="L132" i="138"/>
  <c r="K329" i="135"/>
  <c r="K330" i="135" s="1"/>
  <c r="K356" i="135"/>
  <c r="L187" i="135"/>
  <c r="L153" i="135"/>
  <c r="L119" i="135"/>
  <c r="L84" i="135"/>
  <c r="L97" i="137"/>
  <c r="L98" i="137"/>
  <c r="L85" i="137"/>
  <c r="K313" i="136"/>
  <c r="K340" i="136"/>
  <c r="L102" i="134"/>
  <c r="L185" i="134"/>
  <c r="L97" i="134"/>
  <c r="I104" i="187"/>
  <c r="I106" i="187"/>
  <c r="I16" i="207" s="1"/>
  <c r="I17" i="209" s="1"/>
  <c r="I249" i="209" s="1"/>
  <c r="I18" i="210" s="1"/>
  <c r="I57" i="211" s="1"/>
  <c r="I257" i="211" s="1"/>
  <c r="I105" i="187"/>
  <c r="I16" i="205" s="1"/>
  <c r="L204" i="138"/>
  <c r="L170" i="138"/>
  <c r="L136" i="138"/>
  <c r="L307" i="142"/>
  <c r="L344" i="142" s="1"/>
  <c r="M47" i="142" s="1"/>
  <c r="L313" i="142"/>
  <c r="L324" i="142"/>
  <c r="L361" i="142" s="1"/>
  <c r="M64" i="142" s="1"/>
  <c r="L327" i="142"/>
  <c r="L364" i="142" s="1"/>
  <c r="M67" i="142" s="1"/>
  <c r="L326" i="142"/>
  <c r="L363" i="142" s="1"/>
  <c r="M66" i="142" s="1"/>
  <c r="L23" i="128"/>
  <c r="L73" i="128" s="1"/>
  <c r="J15" i="194" s="1"/>
  <c r="J44" i="194" s="1"/>
  <c r="J58" i="194" s="1"/>
  <c r="J99" i="194" s="1"/>
  <c r="J104" i="194" s="1"/>
  <c r="L319" i="142"/>
  <c r="L356" i="142" s="1"/>
  <c r="L306" i="142"/>
  <c r="L343" i="142" s="1"/>
  <c r="M46" i="142" s="1"/>
  <c r="L331" i="142"/>
  <c r="L229" i="148"/>
  <c r="L263" i="148" s="1"/>
  <c r="L325" i="142"/>
  <c r="L362" i="142" s="1"/>
  <c r="M65" i="142" s="1"/>
  <c r="L308" i="142"/>
  <c r="L345" i="142" s="1"/>
  <c r="M48" i="142" s="1"/>
  <c r="L305" i="142"/>
  <c r="L342" i="142" s="1"/>
  <c r="M45" i="142" s="1"/>
  <c r="L189" i="148"/>
  <c r="L190" i="148" s="1"/>
  <c r="L171" i="148"/>
  <c r="L172" i="148" s="1"/>
  <c r="L214" i="148"/>
  <c r="L248" i="148" s="1"/>
  <c r="L137" i="148"/>
  <c r="L138" i="148" s="1"/>
  <c r="L213" i="148"/>
  <c r="L121" i="148"/>
  <c r="L296" i="145"/>
  <c r="L371" i="145"/>
  <c r="A371" i="145" s="1"/>
  <c r="L155" i="148"/>
  <c r="L205" i="148"/>
  <c r="L206" i="148" s="1"/>
  <c r="L230" i="148"/>
  <c r="L264" i="148" s="1"/>
  <c r="L309" i="142"/>
  <c r="L346" i="142" s="1"/>
  <c r="M49" i="142" s="1"/>
  <c r="L304" i="142"/>
  <c r="L341" i="142" s="1"/>
  <c r="M44" i="142" s="1"/>
  <c r="L329" i="142"/>
  <c r="L320" i="142"/>
  <c r="L357" i="142" s="1"/>
  <c r="M60" i="142" s="1"/>
  <c r="L322" i="142"/>
  <c r="L359" i="142" s="1"/>
  <c r="M62" i="142" s="1"/>
  <c r="L321" i="142"/>
  <c r="L358" i="142" s="1"/>
  <c r="M61" i="142" s="1"/>
  <c r="L303" i="142"/>
  <c r="L340" i="142" s="1"/>
  <c r="L328" i="142"/>
  <c r="L365" i="142" s="1"/>
  <c r="M68" i="142" s="1"/>
  <c r="L323" i="142"/>
  <c r="L360" i="142" s="1"/>
  <c r="M63" i="142" s="1"/>
  <c r="L311" i="142"/>
  <c r="L348" i="142" s="1"/>
  <c r="M51" i="142" s="1"/>
  <c r="L310" i="142"/>
  <c r="L347" i="142" s="1"/>
  <c r="M50" i="142" s="1"/>
  <c r="M98" i="149"/>
  <c r="M166" i="149" s="1"/>
  <c r="L279" i="141"/>
  <c r="L22" i="130" s="1"/>
  <c r="M101" i="149"/>
  <c r="M203" i="149" s="1"/>
  <c r="L279" i="144"/>
  <c r="L294" i="144" s="1"/>
  <c r="L224" i="141"/>
  <c r="L224" i="144"/>
  <c r="M84" i="149"/>
  <c r="M118" i="149" s="1"/>
  <c r="M82" i="149"/>
  <c r="M150" i="149" s="1"/>
  <c r="M79" i="149"/>
  <c r="M113" i="149" s="1"/>
  <c r="L332" i="149"/>
  <c r="L333" i="149" s="1"/>
  <c r="A333" i="149" s="1"/>
  <c r="M153" i="149"/>
  <c r="M187" i="149"/>
  <c r="M119" i="149"/>
  <c r="M86" i="149"/>
  <c r="L340" i="149"/>
  <c r="L314" i="149"/>
  <c r="M102" i="149"/>
  <c r="M97" i="149"/>
  <c r="J106" i="202"/>
  <c r="J31" i="207" s="1"/>
  <c r="J32" i="209" s="1"/>
  <c r="J264" i="209" s="1"/>
  <c r="J33" i="210" s="1"/>
  <c r="J72" i="211" s="1"/>
  <c r="J272" i="211" s="1"/>
  <c r="J105" i="202"/>
  <c r="J31" i="205" s="1"/>
  <c r="J104" i="202"/>
  <c r="M99" i="149"/>
  <c r="L356" i="149"/>
  <c r="L330" i="149"/>
  <c r="M183" i="149"/>
  <c r="M115" i="149"/>
  <c r="M149" i="149"/>
  <c r="M80" i="149"/>
  <c r="M95" i="149"/>
  <c r="M83" i="149"/>
  <c r="L117" i="134" l="1"/>
  <c r="L219" i="134" s="1"/>
  <c r="L253" i="134" s="1"/>
  <c r="M97" i="142"/>
  <c r="M131" i="142" s="1"/>
  <c r="L168" i="137"/>
  <c r="L202" i="137"/>
  <c r="L164" i="139"/>
  <c r="L130" i="139"/>
  <c r="L166" i="139"/>
  <c r="L132" i="139"/>
  <c r="L115" i="136"/>
  <c r="L237" i="138"/>
  <c r="L271" i="138" s="1"/>
  <c r="M202" i="149"/>
  <c r="L183" i="136"/>
  <c r="M168" i="149"/>
  <c r="L221" i="138"/>
  <c r="L255" i="138" s="1"/>
  <c r="M164" i="149"/>
  <c r="M224" i="151"/>
  <c r="L149" i="139"/>
  <c r="L181" i="136"/>
  <c r="L181" i="134"/>
  <c r="M294" i="146"/>
  <c r="M371" i="146" s="1"/>
  <c r="M130" i="149"/>
  <c r="M28" i="130"/>
  <c r="M283" i="143"/>
  <c r="M294" i="143"/>
  <c r="M296" i="143" s="1"/>
  <c r="L188" i="137"/>
  <c r="N116" i="147"/>
  <c r="L218" i="138"/>
  <c r="L252" i="138" s="1"/>
  <c r="M279" i="150"/>
  <c r="M32" i="130" s="1"/>
  <c r="N203" i="147"/>
  <c r="N150" i="147"/>
  <c r="L204" i="137"/>
  <c r="N185" i="147"/>
  <c r="L153" i="134"/>
  <c r="L129" i="134"/>
  <c r="L185" i="136"/>
  <c r="L117" i="136"/>
  <c r="N117" i="147"/>
  <c r="L185" i="139"/>
  <c r="L163" i="134"/>
  <c r="N131" i="147"/>
  <c r="L136" i="137"/>
  <c r="L197" i="139"/>
  <c r="N165" i="147"/>
  <c r="L197" i="137"/>
  <c r="L132" i="134"/>
  <c r="L232" i="138"/>
  <c r="L266" i="138" s="1"/>
  <c r="L168" i="134"/>
  <c r="L149" i="135"/>
  <c r="L120" i="135"/>
  <c r="L151" i="135"/>
  <c r="L222" i="138"/>
  <c r="L256" i="138" s="1"/>
  <c r="N169" i="147"/>
  <c r="L168" i="136"/>
  <c r="L118" i="139"/>
  <c r="L114" i="137"/>
  <c r="L133" i="135"/>
  <c r="L201" i="136"/>
  <c r="L154" i="137"/>
  <c r="L203" i="134"/>
  <c r="L136" i="135"/>
  <c r="L147" i="139"/>
  <c r="L132" i="136"/>
  <c r="L115" i="139"/>
  <c r="L147" i="136"/>
  <c r="L117" i="137"/>
  <c r="L215" i="138"/>
  <c r="L249" i="138" s="1"/>
  <c r="L134" i="136"/>
  <c r="L183" i="135"/>
  <c r="L204" i="135"/>
  <c r="L186" i="139"/>
  <c r="L134" i="134"/>
  <c r="L236" i="134" s="1"/>
  <c r="L270" i="134" s="1"/>
  <c r="L134" i="135"/>
  <c r="L188" i="135"/>
  <c r="L135" i="139"/>
  <c r="L201" i="135"/>
  <c r="N136" i="147"/>
  <c r="L135" i="134"/>
  <c r="L168" i="135"/>
  <c r="L203" i="139"/>
  <c r="N170" i="147"/>
  <c r="N238" i="147" s="1"/>
  <c r="N272" i="147" s="1"/>
  <c r="L150" i="134"/>
  <c r="N148" i="147"/>
  <c r="N98" i="162"/>
  <c r="N166" i="162" s="1"/>
  <c r="L170" i="136"/>
  <c r="L182" i="137"/>
  <c r="L167" i="136"/>
  <c r="N166" i="147"/>
  <c r="N187" i="147"/>
  <c r="L154" i="136"/>
  <c r="L151" i="137"/>
  <c r="L113" i="134"/>
  <c r="L200" i="136"/>
  <c r="L152" i="136"/>
  <c r="L219" i="138"/>
  <c r="L253" i="138" s="1"/>
  <c r="L201" i="139"/>
  <c r="L197" i="136"/>
  <c r="N114" i="147"/>
  <c r="L113" i="135"/>
  <c r="N153" i="147"/>
  <c r="L136" i="136"/>
  <c r="L116" i="134"/>
  <c r="L218" i="134" s="1"/>
  <c r="L252" i="134" s="1"/>
  <c r="L163" i="136"/>
  <c r="L147" i="135"/>
  <c r="N200" i="147"/>
  <c r="L113" i="139"/>
  <c r="L215" i="139" s="1"/>
  <c r="L249" i="139" s="1"/>
  <c r="K21" i="102"/>
  <c r="K94" i="102" s="1"/>
  <c r="L130" i="137"/>
  <c r="L163" i="137"/>
  <c r="L151" i="139"/>
  <c r="L166" i="134"/>
  <c r="L198" i="137"/>
  <c r="L232" i="137" s="1"/>
  <c r="L266" i="137" s="1"/>
  <c r="L187" i="134"/>
  <c r="L163" i="139"/>
  <c r="L185" i="135"/>
  <c r="L116" i="137"/>
  <c r="L273" i="148"/>
  <c r="L274" i="148" s="1"/>
  <c r="L184" i="137"/>
  <c r="N80" i="162"/>
  <c r="N148" i="162" s="1"/>
  <c r="N202" i="147"/>
  <c r="L119" i="139"/>
  <c r="N134" i="147"/>
  <c r="L188" i="136"/>
  <c r="L167" i="139"/>
  <c r="L235" i="139" s="1"/>
  <c r="L269" i="139" s="1"/>
  <c r="L153" i="139"/>
  <c r="L118" i="136"/>
  <c r="N100" i="162"/>
  <c r="N134" i="162" s="1"/>
  <c r="M200" i="149"/>
  <c r="L102" i="86"/>
  <c r="L204" i="86" s="1"/>
  <c r="L98" i="86"/>
  <c r="L132" i="86" s="1"/>
  <c r="L95" i="86"/>
  <c r="L163" i="86" s="1"/>
  <c r="N82" i="162"/>
  <c r="N184" i="162" s="1"/>
  <c r="L96" i="86"/>
  <c r="L164" i="86" s="1"/>
  <c r="L238" i="138"/>
  <c r="L272" i="138" s="1"/>
  <c r="M330" i="162"/>
  <c r="N86" i="162"/>
  <c r="N188" i="162" s="1"/>
  <c r="N83" i="162"/>
  <c r="N117" i="162" s="1"/>
  <c r="L199" i="137"/>
  <c r="L131" i="137"/>
  <c r="L165" i="137"/>
  <c r="L59" i="135"/>
  <c r="K366" i="135"/>
  <c r="K243" i="211"/>
  <c r="S76" i="218"/>
  <c r="N95" i="162"/>
  <c r="L115" i="134"/>
  <c r="L149" i="134"/>
  <c r="L183" i="134"/>
  <c r="Q66" i="218"/>
  <c r="I233" i="211"/>
  <c r="L47" i="86"/>
  <c r="Q558" i="217"/>
  <c r="L97" i="86"/>
  <c r="K356" i="86"/>
  <c r="K329" i="86"/>
  <c r="K330" i="86" s="1"/>
  <c r="I18" i="209"/>
  <c r="I250" i="209" s="1"/>
  <c r="I19" i="210" s="1"/>
  <c r="I58" i="211" s="1"/>
  <c r="I258" i="211" s="1"/>
  <c r="N53" i="147"/>
  <c r="M368" i="147"/>
  <c r="M370" i="147" s="1"/>
  <c r="M351" i="147"/>
  <c r="L231" i="138"/>
  <c r="L265" i="138" s="1"/>
  <c r="L43" i="134"/>
  <c r="K350" i="134"/>
  <c r="L164" i="136"/>
  <c r="L130" i="136"/>
  <c r="L198" i="136"/>
  <c r="L133" i="137"/>
  <c r="L167" i="137"/>
  <c r="L201" i="137"/>
  <c r="L114" i="135"/>
  <c r="L148" i="135"/>
  <c r="L182" i="135"/>
  <c r="L77" i="138"/>
  <c r="L78" i="138"/>
  <c r="L236" i="138"/>
  <c r="L270" i="138" s="1"/>
  <c r="L150" i="139"/>
  <c r="L184" i="139"/>
  <c r="L116" i="139"/>
  <c r="L188" i="134"/>
  <c r="L120" i="134"/>
  <c r="L154" i="134"/>
  <c r="I19" i="209"/>
  <c r="I251" i="209" s="1"/>
  <c r="I20" i="210" s="1"/>
  <c r="I59" i="211" s="1"/>
  <c r="I259" i="211" s="1"/>
  <c r="N183" i="147"/>
  <c r="N115" i="147"/>
  <c r="N149" i="147"/>
  <c r="N78" i="147"/>
  <c r="M82" i="142"/>
  <c r="M184" i="142" s="1"/>
  <c r="M81" i="142"/>
  <c r="M183" i="142" s="1"/>
  <c r="Q63" i="218"/>
  <c r="I230" i="211"/>
  <c r="L186" i="135"/>
  <c r="L118" i="135"/>
  <c r="L152" i="135"/>
  <c r="L221" i="135"/>
  <c r="L255" i="135" s="1"/>
  <c r="L148" i="139"/>
  <c r="L114" i="139"/>
  <c r="L182" i="139"/>
  <c r="N96" i="162"/>
  <c r="N84" i="162"/>
  <c r="K106" i="195"/>
  <c r="K24" i="207" s="1"/>
  <c r="K105" i="195"/>
  <c r="K24" i="205" s="1"/>
  <c r="K104" i="195"/>
  <c r="N81" i="162"/>
  <c r="N102" i="162"/>
  <c r="N97" i="162"/>
  <c r="K366" i="137"/>
  <c r="L59" i="137"/>
  <c r="L46" i="86"/>
  <c r="Q557" i="217"/>
  <c r="L44" i="86"/>
  <c r="Q555" i="217"/>
  <c r="L49" i="86"/>
  <c r="Q560" i="217"/>
  <c r="L99" i="86"/>
  <c r="N127" i="147"/>
  <c r="N195" i="147"/>
  <c r="N161" i="147"/>
  <c r="K332" i="134"/>
  <c r="K333" i="134" s="1"/>
  <c r="K314" i="134"/>
  <c r="L149" i="137"/>
  <c r="L183" i="137"/>
  <c r="L115" i="137"/>
  <c r="L166" i="135"/>
  <c r="L132" i="135"/>
  <c r="L200" i="135"/>
  <c r="K314" i="135"/>
  <c r="K332" i="135"/>
  <c r="K333" i="135" s="1"/>
  <c r="K368" i="138"/>
  <c r="K370" i="138" s="1"/>
  <c r="K351" i="138"/>
  <c r="L53" i="138"/>
  <c r="L165" i="139"/>
  <c r="L199" i="139"/>
  <c r="L131" i="139"/>
  <c r="L170" i="139"/>
  <c r="L204" i="139"/>
  <c r="L136" i="139"/>
  <c r="N147" i="147"/>
  <c r="N113" i="147"/>
  <c r="N181" i="147"/>
  <c r="L220" i="138"/>
  <c r="L254" i="138" s="1"/>
  <c r="L114" i="134"/>
  <c r="L182" i="134"/>
  <c r="L148" i="134"/>
  <c r="I18" i="206"/>
  <c r="J77" i="208" s="1"/>
  <c r="I107" i="189"/>
  <c r="I112" i="189" s="1"/>
  <c r="L186" i="137"/>
  <c r="L118" i="137"/>
  <c r="L152" i="137"/>
  <c r="L163" i="135"/>
  <c r="L197" i="135"/>
  <c r="L129" i="135"/>
  <c r="L168" i="139"/>
  <c r="L134" i="139"/>
  <c r="L202" i="139"/>
  <c r="N120" i="147"/>
  <c r="N188" i="147"/>
  <c r="N154" i="147"/>
  <c r="I107" i="187"/>
  <c r="I112" i="187" s="1"/>
  <c r="I16" i="206"/>
  <c r="J75" i="208" s="1"/>
  <c r="L204" i="134"/>
  <c r="L136" i="134"/>
  <c r="L170" i="134"/>
  <c r="L43" i="136"/>
  <c r="K350" i="136"/>
  <c r="L153" i="137"/>
  <c r="L119" i="137"/>
  <c r="L187" i="137"/>
  <c r="L234" i="138"/>
  <c r="L268" i="138" s="1"/>
  <c r="L188" i="139"/>
  <c r="L120" i="139"/>
  <c r="L154" i="139"/>
  <c r="N163" i="147"/>
  <c r="N129" i="147"/>
  <c r="N197" i="147"/>
  <c r="K107" i="200"/>
  <c r="K112" i="200" s="1"/>
  <c r="K29" i="206"/>
  <c r="L88" i="208" s="1"/>
  <c r="M332" i="162"/>
  <c r="M333" i="162" s="1"/>
  <c r="M314" i="162"/>
  <c r="M350" i="162"/>
  <c r="N43" i="162"/>
  <c r="N77" i="162" s="1"/>
  <c r="N79" i="162"/>
  <c r="N99" i="162"/>
  <c r="L216" i="138"/>
  <c r="L250" i="138" s="1"/>
  <c r="K366" i="134"/>
  <c r="L59" i="134"/>
  <c r="L116" i="136"/>
  <c r="L150" i="136"/>
  <c r="L184" i="136"/>
  <c r="L182" i="136"/>
  <c r="L148" i="136"/>
  <c r="L114" i="136"/>
  <c r="L169" i="136"/>
  <c r="L135" i="136"/>
  <c r="L203" i="136"/>
  <c r="K367" i="138"/>
  <c r="L69" i="138"/>
  <c r="L70" i="138" s="1"/>
  <c r="K313" i="86"/>
  <c r="K340" i="86"/>
  <c r="L101" i="86"/>
  <c r="L100" i="86"/>
  <c r="L52" i="86"/>
  <c r="Q563" i="217"/>
  <c r="L45" i="86"/>
  <c r="Q556" i="217"/>
  <c r="L50" i="86"/>
  <c r="Q561" i="217"/>
  <c r="M367" i="147"/>
  <c r="N69" i="147"/>
  <c r="N70" i="147" s="1"/>
  <c r="A70" i="147" s="1"/>
  <c r="L152" i="134"/>
  <c r="L186" i="134"/>
  <c r="L118" i="134"/>
  <c r="L164" i="134"/>
  <c r="L198" i="134"/>
  <c r="L130" i="134"/>
  <c r="L165" i="136"/>
  <c r="L199" i="136"/>
  <c r="L131" i="136"/>
  <c r="K366" i="136"/>
  <c r="L59" i="136"/>
  <c r="L135" i="137"/>
  <c r="L169" i="137"/>
  <c r="L203" i="137"/>
  <c r="L199" i="135"/>
  <c r="L131" i="135"/>
  <c r="L165" i="135"/>
  <c r="K350" i="135"/>
  <c r="L43" i="135"/>
  <c r="L59" i="139"/>
  <c r="K366" i="139"/>
  <c r="N186" i="147"/>
  <c r="N118" i="147"/>
  <c r="N152" i="147"/>
  <c r="L235" i="138"/>
  <c r="L269" i="138" s="1"/>
  <c r="K314" i="137"/>
  <c r="K332" i="137"/>
  <c r="K333" i="137" s="1"/>
  <c r="I21" i="206"/>
  <c r="J80" i="208" s="1"/>
  <c r="I107" i="192"/>
  <c r="I112" i="192" s="1"/>
  <c r="K314" i="139"/>
  <c r="K332" i="139"/>
  <c r="K333" i="139" s="1"/>
  <c r="N94" i="147"/>
  <c r="L131" i="134"/>
  <c r="L165" i="134"/>
  <c r="L199" i="134"/>
  <c r="K332" i="136"/>
  <c r="K333" i="136" s="1"/>
  <c r="K314" i="136"/>
  <c r="L166" i="137"/>
  <c r="L132" i="137"/>
  <c r="L200" i="137"/>
  <c r="M33" i="130"/>
  <c r="M294" i="151"/>
  <c r="M283" i="151"/>
  <c r="N169" i="162"/>
  <c r="N203" i="162"/>
  <c r="N135" i="162"/>
  <c r="N59" i="162"/>
  <c r="N93" i="162" s="1"/>
  <c r="M366" i="162"/>
  <c r="N85" i="162"/>
  <c r="L93" i="138"/>
  <c r="L94" i="138"/>
  <c r="I107" i="190"/>
  <c r="I112" i="190" s="1"/>
  <c r="I19" i="206"/>
  <c r="J78" i="208" s="1"/>
  <c r="I106" i="186"/>
  <c r="I15" i="207" s="1"/>
  <c r="I105" i="186"/>
  <c r="I15" i="205" s="1"/>
  <c r="I104" i="186"/>
  <c r="L48" i="86"/>
  <c r="Q559" i="217"/>
  <c r="L51" i="86"/>
  <c r="Q562" i="217"/>
  <c r="I17" i="206"/>
  <c r="K18" i="102" s="1"/>
  <c r="I107" i="188"/>
  <c r="I112" i="188" s="1"/>
  <c r="N145" i="147"/>
  <c r="N179" i="147"/>
  <c r="N111" i="147"/>
  <c r="L167" i="134"/>
  <c r="L201" i="134"/>
  <c r="L133" i="134"/>
  <c r="L119" i="136"/>
  <c r="L153" i="136"/>
  <c r="L187" i="136"/>
  <c r="I113" i="191"/>
  <c r="I114" i="191"/>
  <c r="I116" i="191" s="1"/>
  <c r="L181" i="137"/>
  <c r="L113" i="137"/>
  <c r="L147" i="137"/>
  <c r="L198" i="135"/>
  <c r="L164" i="135"/>
  <c r="L130" i="135"/>
  <c r="L150" i="135"/>
  <c r="L184" i="135"/>
  <c r="L116" i="135"/>
  <c r="N164" i="147"/>
  <c r="N130" i="147"/>
  <c r="N198" i="147"/>
  <c r="N167" i="147"/>
  <c r="N133" i="147"/>
  <c r="N201" i="147"/>
  <c r="K350" i="137"/>
  <c r="L43" i="137"/>
  <c r="L169" i="135"/>
  <c r="L203" i="135"/>
  <c r="L135" i="135"/>
  <c r="I235" i="211"/>
  <c r="Q68" i="218"/>
  <c r="L43" i="139"/>
  <c r="K350" i="139"/>
  <c r="M99" i="142"/>
  <c r="M133" i="142" s="1"/>
  <c r="J106" i="194"/>
  <c r="J23" i="207" s="1"/>
  <c r="J24" i="209" s="1"/>
  <c r="J256" i="209" s="1"/>
  <c r="J25" i="210" s="1"/>
  <c r="J64" i="211" s="1"/>
  <c r="L332" i="142"/>
  <c r="L333" i="142" s="1"/>
  <c r="A333" i="142" s="1"/>
  <c r="M101" i="142"/>
  <c r="M135" i="142" s="1"/>
  <c r="M102" i="142"/>
  <c r="M204" i="142" s="1"/>
  <c r="M135" i="149"/>
  <c r="J105" i="194"/>
  <c r="J23" i="205" s="1"/>
  <c r="M95" i="142"/>
  <c r="M197" i="142" s="1"/>
  <c r="M83" i="142"/>
  <c r="M185" i="142" s="1"/>
  <c r="L283" i="144"/>
  <c r="L282" i="148"/>
  <c r="L30" i="132" s="1"/>
  <c r="L26" i="130"/>
  <c r="L314" i="142"/>
  <c r="M79" i="142"/>
  <c r="M181" i="142" s="1"/>
  <c r="L283" i="141"/>
  <c r="M84" i="142"/>
  <c r="M118" i="142" s="1"/>
  <c r="M100" i="142"/>
  <c r="M98" i="142"/>
  <c r="M200" i="142" s="1"/>
  <c r="M186" i="149"/>
  <c r="M80" i="142"/>
  <c r="L294" i="141"/>
  <c r="L296" i="141" s="1"/>
  <c r="L280" i="148"/>
  <c r="L30" i="131" s="1"/>
  <c r="L328" i="145"/>
  <c r="L365" i="145" s="1"/>
  <c r="M68" i="145" s="1"/>
  <c r="L309" i="145"/>
  <c r="L346" i="145" s="1"/>
  <c r="M49" i="145" s="1"/>
  <c r="L319" i="145"/>
  <c r="L331" i="145"/>
  <c r="L307" i="145"/>
  <c r="L344" i="145" s="1"/>
  <c r="M47" i="145" s="1"/>
  <c r="L321" i="145"/>
  <c r="L358" i="145" s="1"/>
  <c r="M61" i="145" s="1"/>
  <c r="L324" i="145"/>
  <c r="L361" i="145" s="1"/>
  <c r="M64" i="145" s="1"/>
  <c r="L305" i="145"/>
  <c r="L342" i="145" s="1"/>
  <c r="M45" i="145" s="1"/>
  <c r="L312" i="145"/>
  <c r="L349" i="145" s="1"/>
  <c r="M52" i="145" s="1"/>
  <c r="L326" i="145"/>
  <c r="L363" i="145" s="1"/>
  <c r="M66" i="145" s="1"/>
  <c r="L303" i="145"/>
  <c r="L310" i="145"/>
  <c r="L347" i="145" s="1"/>
  <c r="M50" i="145" s="1"/>
  <c r="L320" i="145"/>
  <c r="L357" i="145" s="1"/>
  <c r="M60" i="145" s="1"/>
  <c r="L327" i="145"/>
  <c r="L364" i="145" s="1"/>
  <c r="M67" i="145" s="1"/>
  <c r="M101" i="145" s="1"/>
  <c r="L308" i="145"/>
  <c r="L345" i="145" s="1"/>
  <c r="M48" i="145" s="1"/>
  <c r="L322" i="145"/>
  <c r="L359" i="145" s="1"/>
  <c r="M62" i="145" s="1"/>
  <c r="L329" i="145"/>
  <c r="L306" i="145"/>
  <c r="L343" i="145" s="1"/>
  <c r="M46" i="145" s="1"/>
  <c r="L27" i="128"/>
  <c r="L77" i="128" s="1"/>
  <c r="J15" i="198" s="1"/>
  <c r="J44" i="198" s="1"/>
  <c r="J58" i="198" s="1"/>
  <c r="J99" i="198" s="1"/>
  <c r="L313" i="145"/>
  <c r="L323" i="145"/>
  <c r="L360" i="145" s="1"/>
  <c r="M63" i="145" s="1"/>
  <c r="L304" i="145"/>
  <c r="L341" i="145" s="1"/>
  <c r="M44" i="145" s="1"/>
  <c r="L311" i="145"/>
  <c r="L348" i="145" s="1"/>
  <c r="M51" i="145" s="1"/>
  <c r="L325" i="145"/>
  <c r="L362" i="145" s="1"/>
  <c r="M65" i="145" s="1"/>
  <c r="L223" i="148"/>
  <c r="L247" i="148"/>
  <c r="L257" i="148" s="1"/>
  <c r="L258" i="148" s="1"/>
  <c r="L239" i="148"/>
  <c r="L240" i="148" s="1"/>
  <c r="M181" i="149"/>
  <c r="L156" i="148"/>
  <c r="L281" i="148"/>
  <c r="L30" i="133" s="1"/>
  <c r="L122" i="148"/>
  <c r="M169" i="149"/>
  <c r="M85" i="142"/>
  <c r="L330" i="142"/>
  <c r="M147" i="149"/>
  <c r="M86" i="142"/>
  <c r="M120" i="142" s="1"/>
  <c r="M96" i="142"/>
  <c r="M132" i="149"/>
  <c r="M221" i="149"/>
  <c r="M255" i="149" s="1"/>
  <c r="M116" i="149"/>
  <c r="M165" i="142"/>
  <c r="M199" i="142"/>
  <c r="M184" i="149"/>
  <c r="M217" i="149"/>
  <c r="M251" i="149" s="1"/>
  <c r="L296" i="144"/>
  <c r="L371" i="144"/>
  <c r="A371" i="144" s="1"/>
  <c r="M152" i="149"/>
  <c r="M163" i="149"/>
  <c r="M129" i="149"/>
  <c r="M197" i="149"/>
  <c r="R78" i="218"/>
  <c r="J245" i="211"/>
  <c r="M199" i="149"/>
  <c r="M131" i="149"/>
  <c r="M165" i="149"/>
  <c r="M154" i="149"/>
  <c r="M188" i="149"/>
  <c r="M120" i="149"/>
  <c r="M170" i="149"/>
  <c r="M204" i="149"/>
  <c r="M136" i="149"/>
  <c r="M148" i="149"/>
  <c r="M182" i="149"/>
  <c r="M114" i="149"/>
  <c r="J107" i="202"/>
  <c r="J112" i="202" s="1"/>
  <c r="J31" i="206"/>
  <c r="K90" i="208" s="1"/>
  <c r="M151" i="149"/>
  <c r="M185" i="149"/>
  <c r="M117" i="149"/>
  <c r="M59" i="149"/>
  <c r="L366" i="149"/>
  <c r="M69" i="149" s="1"/>
  <c r="M167" i="149"/>
  <c r="M201" i="149"/>
  <c r="M133" i="149"/>
  <c r="L350" i="149"/>
  <c r="L351" i="149" s="1"/>
  <c r="M43" i="149"/>
  <c r="L350" i="142"/>
  <c r="L351" i="142" s="1"/>
  <c r="M43" i="142"/>
  <c r="L366" i="142"/>
  <c r="M69" i="142" s="1"/>
  <c r="M59" i="142"/>
  <c r="J23" i="206"/>
  <c r="J264" i="211" l="1"/>
  <c r="R70" i="218" s="1"/>
  <c r="L236" i="137"/>
  <c r="L270" i="137" s="1"/>
  <c r="L232" i="139"/>
  <c r="L266" i="139" s="1"/>
  <c r="M296" i="146"/>
  <c r="M309" i="146" s="1"/>
  <c r="M346" i="146" s="1"/>
  <c r="N49" i="146" s="1"/>
  <c r="L219" i="135"/>
  <c r="L253" i="135" s="1"/>
  <c r="L234" i="139"/>
  <c r="L268" i="139" s="1"/>
  <c r="L217" i="136"/>
  <c r="L251" i="136" s="1"/>
  <c r="L215" i="134"/>
  <c r="L249" i="134" s="1"/>
  <c r="M236" i="149"/>
  <c r="M270" i="149" s="1"/>
  <c r="M232" i="149"/>
  <c r="M266" i="149" s="1"/>
  <c r="M371" i="143"/>
  <c r="L217" i="139"/>
  <c r="L251" i="139" s="1"/>
  <c r="L215" i="136"/>
  <c r="L249" i="136" s="1"/>
  <c r="N218" i="147"/>
  <c r="N252" i="147" s="1"/>
  <c r="L222" i="135"/>
  <c r="L256" i="135" s="1"/>
  <c r="L222" i="137"/>
  <c r="L256" i="137" s="1"/>
  <c r="M149" i="142"/>
  <c r="M283" i="150"/>
  <c r="M294" i="150"/>
  <c r="M296" i="150" s="1"/>
  <c r="L221" i="134"/>
  <c r="L255" i="134" s="1"/>
  <c r="L234" i="134"/>
  <c r="L268" i="134" s="1"/>
  <c r="L235" i="136"/>
  <c r="L269" i="136" s="1"/>
  <c r="L220" i="139"/>
  <c r="L254" i="139" s="1"/>
  <c r="L238" i="137"/>
  <c r="L272" i="137" s="1"/>
  <c r="L219" i="136"/>
  <c r="L253" i="136" s="1"/>
  <c r="N237" i="147"/>
  <c r="N271" i="147" s="1"/>
  <c r="N233" i="147"/>
  <c r="N267" i="147" s="1"/>
  <c r="L130" i="86"/>
  <c r="L231" i="139"/>
  <c r="L265" i="139" s="1"/>
  <c r="L200" i="86"/>
  <c r="N219" i="147"/>
  <c r="N253" i="147" s="1"/>
  <c r="L219" i="139"/>
  <c r="L253" i="139" s="1"/>
  <c r="L217" i="135"/>
  <c r="L251" i="135" s="1"/>
  <c r="L231" i="134"/>
  <c r="L265" i="134" s="1"/>
  <c r="L235" i="135"/>
  <c r="L269" i="135" s="1"/>
  <c r="L236" i="135"/>
  <c r="L270" i="135" s="1"/>
  <c r="L231" i="137"/>
  <c r="L265" i="137" s="1"/>
  <c r="L238" i="135"/>
  <c r="L272" i="135" s="1"/>
  <c r="L198" i="86"/>
  <c r="N114" i="162"/>
  <c r="L236" i="136"/>
  <c r="L270" i="136" s="1"/>
  <c r="N132" i="162"/>
  <c r="L84" i="86"/>
  <c r="L118" i="86" s="1"/>
  <c r="M136" i="142"/>
  <c r="M167" i="142"/>
  <c r="N200" i="162"/>
  <c r="S525" i="217"/>
  <c r="N216" i="147"/>
  <c r="N250" i="147" s="1"/>
  <c r="L220" i="136"/>
  <c r="L254" i="136" s="1"/>
  <c r="L216" i="137"/>
  <c r="L250" i="137" s="1"/>
  <c r="L237" i="134"/>
  <c r="L271" i="134" s="1"/>
  <c r="L197" i="86"/>
  <c r="N234" i="147"/>
  <c r="N268" i="147" s="1"/>
  <c r="L234" i="136"/>
  <c r="L268" i="136" s="1"/>
  <c r="M115" i="142"/>
  <c r="L222" i="136"/>
  <c r="L256" i="136" s="1"/>
  <c r="L219" i="137"/>
  <c r="L253" i="137" s="1"/>
  <c r="L237" i="139"/>
  <c r="L271" i="139" s="1"/>
  <c r="N182" i="162"/>
  <c r="K40" i="95"/>
  <c r="K65" i="95" s="1"/>
  <c r="L238" i="136"/>
  <c r="L272" i="136" s="1"/>
  <c r="N236" i="147"/>
  <c r="N270" i="147" s="1"/>
  <c r="N168" i="162"/>
  <c r="N221" i="147"/>
  <c r="N255" i="147" s="1"/>
  <c r="J237" i="211"/>
  <c r="L215" i="135"/>
  <c r="L249" i="135" s="1"/>
  <c r="M116" i="142"/>
  <c r="L221" i="139"/>
  <c r="L255" i="139" s="1"/>
  <c r="L218" i="137"/>
  <c r="L252" i="137" s="1"/>
  <c r="L231" i="136"/>
  <c r="L265" i="136" s="1"/>
  <c r="L170" i="86"/>
  <c r="N151" i="162"/>
  <c r="L85" i="86"/>
  <c r="L187" i="86" s="1"/>
  <c r="L136" i="86"/>
  <c r="N202" i="162"/>
  <c r="L129" i="86"/>
  <c r="N185" i="162"/>
  <c r="N150" i="162"/>
  <c r="M201" i="142"/>
  <c r="M150" i="142"/>
  <c r="M234" i="149"/>
  <c r="M268" i="149" s="1"/>
  <c r="L166" i="86"/>
  <c r="L234" i="86" s="1"/>
  <c r="L268" i="86" s="1"/>
  <c r="K19" i="102"/>
  <c r="K38" i="95" s="1"/>
  <c r="K63" i="95" s="1"/>
  <c r="L221" i="137"/>
  <c r="L255" i="137" s="1"/>
  <c r="M163" i="142"/>
  <c r="S528" i="217"/>
  <c r="N116" i="162"/>
  <c r="N120" i="162"/>
  <c r="N154" i="162"/>
  <c r="M129" i="142"/>
  <c r="M147" i="142"/>
  <c r="L371" i="141"/>
  <c r="A371" i="141" s="1"/>
  <c r="M237" i="149"/>
  <c r="M271" i="149" s="1"/>
  <c r="L218" i="139"/>
  <c r="L252" i="139" s="1"/>
  <c r="L237" i="136"/>
  <c r="L271" i="136" s="1"/>
  <c r="L218" i="136"/>
  <c r="L252" i="136" s="1"/>
  <c r="L232" i="136"/>
  <c r="L266" i="136" s="1"/>
  <c r="L237" i="135"/>
  <c r="L271" i="135" s="1"/>
  <c r="N235" i="147"/>
  <c r="N269" i="147" s="1"/>
  <c r="L237" i="137"/>
  <c r="L271" i="137" s="1"/>
  <c r="L216" i="135"/>
  <c r="L250" i="135" s="1"/>
  <c r="N222" i="147"/>
  <c r="N256" i="147" s="1"/>
  <c r="L216" i="134"/>
  <c r="L250" i="134" s="1"/>
  <c r="L234" i="135"/>
  <c r="L268" i="135" s="1"/>
  <c r="L235" i="137"/>
  <c r="L269" i="137" s="1"/>
  <c r="L233" i="134"/>
  <c r="L267" i="134" s="1"/>
  <c r="L233" i="135"/>
  <c r="L267" i="135" s="1"/>
  <c r="L220" i="134"/>
  <c r="L254" i="134" s="1"/>
  <c r="L236" i="139"/>
  <c r="L270" i="139" s="1"/>
  <c r="N217" i="147"/>
  <c r="N251" i="147" s="1"/>
  <c r="M170" i="142"/>
  <c r="L77" i="137"/>
  <c r="L78" i="137"/>
  <c r="L218" i="135"/>
  <c r="L252" i="135" s="1"/>
  <c r="I114" i="188"/>
  <c r="I116" i="188" s="1"/>
  <c r="I113" i="188"/>
  <c r="I113" i="190"/>
  <c r="I114" i="190"/>
  <c r="I116" i="190" s="1"/>
  <c r="N69" i="162"/>
  <c r="N70" i="162" s="1"/>
  <c r="A70" i="162" s="1"/>
  <c r="M367" i="162"/>
  <c r="L234" i="137"/>
  <c r="L268" i="137" s="1"/>
  <c r="I113" i="192"/>
  <c r="I114" i="192"/>
  <c r="I116" i="192" s="1"/>
  <c r="L69" i="139"/>
  <c r="L70" i="139" s="1"/>
  <c r="K367" i="139"/>
  <c r="L232" i="134"/>
  <c r="L266" i="134" s="1"/>
  <c r="L79" i="86"/>
  <c r="L134" i="86"/>
  <c r="L168" i="86"/>
  <c r="L202" i="86"/>
  <c r="K367" i="134"/>
  <c r="L69" i="134"/>
  <c r="L70" i="134" s="1"/>
  <c r="M351" i="162"/>
  <c r="N53" i="162"/>
  <c r="M368" i="162"/>
  <c r="M370" i="162" s="1"/>
  <c r="L231" i="135"/>
  <c r="L265" i="135" s="1"/>
  <c r="L238" i="139"/>
  <c r="L272" i="139" s="1"/>
  <c r="L83" i="86"/>
  <c r="L93" i="137"/>
  <c r="L94" i="137"/>
  <c r="K107" i="195"/>
  <c r="K112" i="195" s="1"/>
  <c r="K24" i="206"/>
  <c r="M25" i="102" s="1"/>
  <c r="N198" i="162"/>
  <c r="N164" i="162"/>
  <c r="N130" i="162"/>
  <c r="N87" i="147"/>
  <c r="N88" i="147" s="1"/>
  <c r="A88" i="147" s="1"/>
  <c r="N146" i="147"/>
  <c r="N155" i="147" s="1"/>
  <c r="N112" i="147"/>
  <c r="N121" i="147" s="1"/>
  <c r="N180" i="147"/>
  <c r="N189" i="147" s="1"/>
  <c r="K22" i="102"/>
  <c r="L222" i="134"/>
  <c r="L256" i="134" s="1"/>
  <c r="L217" i="134"/>
  <c r="L251" i="134" s="1"/>
  <c r="K367" i="135"/>
  <c r="L69" i="135"/>
  <c r="L70" i="135" s="1"/>
  <c r="L233" i="137"/>
  <c r="L267" i="137" s="1"/>
  <c r="K351" i="139"/>
  <c r="L53" i="139"/>
  <c r="K368" i="139"/>
  <c r="K370" i="139" s="1"/>
  <c r="K368" i="137"/>
  <c r="K370" i="137" s="1"/>
  <c r="K351" i="137"/>
  <c r="L53" i="137"/>
  <c r="N232" i="147"/>
  <c r="N266" i="147" s="1"/>
  <c r="L232" i="135"/>
  <c r="L266" i="135" s="1"/>
  <c r="L221" i="136"/>
  <c r="L255" i="136" s="1"/>
  <c r="N213" i="147"/>
  <c r="K91" i="102"/>
  <c r="K78" i="287" s="1"/>
  <c r="K37" i="95"/>
  <c r="K62" i="95" s="1"/>
  <c r="I107" i="186"/>
  <c r="I112" i="186" s="1"/>
  <c r="I15" i="206"/>
  <c r="K16" i="102" s="1"/>
  <c r="L128" i="138"/>
  <c r="L162" i="138"/>
  <c r="L196" i="138"/>
  <c r="N161" i="162"/>
  <c r="N195" i="162"/>
  <c r="N127" i="162"/>
  <c r="N237" i="162"/>
  <c r="N271" i="162" s="1"/>
  <c r="N162" i="147"/>
  <c r="N171" i="147" s="1"/>
  <c r="N172" i="147" s="1"/>
  <c r="A172" i="147" s="1"/>
  <c r="N128" i="147"/>
  <c r="N137" i="147" s="1"/>
  <c r="N138" i="147" s="1"/>
  <c r="A138" i="147" s="1"/>
  <c r="N196" i="147"/>
  <c r="N205" i="147" s="1"/>
  <c r="N206" i="147" s="1"/>
  <c r="A206" i="147" s="1"/>
  <c r="N220" i="147"/>
  <c r="N254" i="147" s="1"/>
  <c r="L93" i="139"/>
  <c r="L94" i="139"/>
  <c r="L233" i="136"/>
  <c r="L267" i="136" s="1"/>
  <c r="L135" i="86"/>
  <c r="L203" i="86"/>
  <c r="L169" i="86"/>
  <c r="L216" i="136"/>
  <c r="L250" i="136" s="1"/>
  <c r="N133" i="162"/>
  <c r="N167" i="162"/>
  <c r="N201" i="162"/>
  <c r="N231" i="147"/>
  <c r="N265" i="147" s="1"/>
  <c r="L222" i="139"/>
  <c r="L256" i="139" s="1"/>
  <c r="K368" i="136"/>
  <c r="K370" i="136" s="1"/>
  <c r="K351" i="136"/>
  <c r="L53" i="136"/>
  <c r="L238" i="134"/>
  <c r="L272" i="134" s="1"/>
  <c r="N215" i="147"/>
  <c r="N249" i="147" s="1"/>
  <c r="L290" i="138"/>
  <c r="L54" i="138"/>
  <c r="L217" i="137"/>
  <c r="L251" i="137" s="1"/>
  <c r="N103" i="147"/>
  <c r="N104" i="147" s="1"/>
  <c r="A104" i="147" s="1"/>
  <c r="L69" i="137"/>
  <c r="L70" i="137" s="1"/>
  <c r="K367" i="137"/>
  <c r="N165" i="162"/>
  <c r="N199" i="162"/>
  <c r="N131" i="162"/>
  <c r="M30" i="102"/>
  <c r="Q65" i="218"/>
  <c r="Q81" i="218" s="1"/>
  <c r="I232" i="211"/>
  <c r="K351" i="134"/>
  <c r="L53" i="134"/>
  <c r="K368" i="134"/>
  <c r="K370" i="134" s="1"/>
  <c r="L59" i="86"/>
  <c r="K366" i="86"/>
  <c r="N78" i="162"/>
  <c r="N197" i="162"/>
  <c r="N163" i="162"/>
  <c r="N129" i="162"/>
  <c r="N94" i="162"/>
  <c r="L93" i="135"/>
  <c r="L94" i="135"/>
  <c r="L77" i="139"/>
  <c r="L78" i="139"/>
  <c r="I115" i="191"/>
  <c r="I117" i="191" s="1"/>
  <c r="I119" i="191" s="1"/>
  <c r="I118" i="191"/>
  <c r="L161" i="138"/>
  <c r="L195" i="138"/>
  <c r="L127" i="138"/>
  <c r="L103" i="138"/>
  <c r="L104" i="138" s="1"/>
  <c r="M296" i="151"/>
  <c r="M371" i="151"/>
  <c r="L77" i="135"/>
  <c r="L78" i="135"/>
  <c r="L93" i="136"/>
  <c r="L94" i="136"/>
  <c r="K350" i="86"/>
  <c r="L43" i="86"/>
  <c r="L77" i="86" s="1"/>
  <c r="Q554" i="217"/>
  <c r="M25" i="128"/>
  <c r="M75" i="128" s="1"/>
  <c r="K15" i="196" s="1"/>
  <c r="K44" i="196" s="1"/>
  <c r="K58" i="196" s="1"/>
  <c r="K99" i="196" s="1"/>
  <c r="M319" i="143"/>
  <c r="M356" i="143" s="1"/>
  <c r="M325" i="143"/>
  <c r="M362" i="143" s="1"/>
  <c r="N65" i="143" s="1"/>
  <c r="M331" i="143"/>
  <c r="M307" i="143"/>
  <c r="M344" i="143" s="1"/>
  <c r="N47" i="143" s="1"/>
  <c r="M321" i="143"/>
  <c r="M358" i="143" s="1"/>
  <c r="N61" i="143" s="1"/>
  <c r="M324" i="143"/>
  <c r="M361" i="143" s="1"/>
  <c r="N64" i="143" s="1"/>
  <c r="M305" i="143"/>
  <c r="M342" i="143" s="1"/>
  <c r="N45" i="143" s="1"/>
  <c r="M312" i="143"/>
  <c r="M349" i="143" s="1"/>
  <c r="N52" i="143" s="1"/>
  <c r="M322" i="143"/>
  <c r="M359" i="143" s="1"/>
  <c r="N62" i="143" s="1"/>
  <c r="N96" i="143" s="1"/>
  <c r="M306" i="143"/>
  <c r="M343" i="143" s="1"/>
  <c r="N46" i="143" s="1"/>
  <c r="M323" i="143"/>
  <c r="M360" i="143" s="1"/>
  <c r="N63" i="143" s="1"/>
  <c r="M311" i="143"/>
  <c r="M348" i="143" s="1"/>
  <c r="N51" i="143" s="1"/>
  <c r="M309" i="143"/>
  <c r="M346" i="143" s="1"/>
  <c r="N49" i="143" s="1"/>
  <c r="M326" i="143"/>
  <c r="M363" i="143" s="1"/>
  <c r="N66" i="143" s="1"/>
  <c r="N100" i="143" s="1"/>
  <c r="M303" i="143"/>
  <c r="M340" i="143" s="1"/>
  <c r="M310" i="143"/>
  <c r="M347" i="143" s="1"/>
  <c r="N50" i="143" s="1"/>
  <c r="M320" i="143"/>
  <c r="M357" i="143" s="1"/>
  <c r="N60" i="143" s="1"/>
  <c r="M327" i="143"/>
  <c r="M364" i="143" s="1"/>
  <c r="N67" i="143" s="1"/>
  <c r="N101" i="143" s="1"/>
  <c r="M308" i="143"/>
  <c r="M345" i="143" s="1"/>
  <c r="N48" i="143" s="1"/>
  <c r="M329" i="143"/>
  <c r="M313" i="143"/>
  <c r="M304" i="143"/>
  <c r="M341" i="143" s="1"/>
  <c r="N44" i="143" s="1"/>
  <c r="M328" i="143"/>
  <c r="M365" i="143" s="1"/>
  <c r="N68" i="143" s="1"/>
  <c r="N181" i="162"/>
  <c r="N147" i="162"/>
  <c r="N113" i="162"/>
  <c r="L77" i="136"/>
  <c r="L78" i="136"/>
  <c r="I113" i="189"/>
  <c r="I114" i="189"/>
  <c r="I116" i="189" s="1"/>
  <c r="L133" i="86"/>
  <c r="L167" i="86"/>
  <c r="L201" i="86"/>
  <c r="L78" i="86"/>
  <c r="N136" i="162"/>
  <c r="N204" i="162"/>
  <c r="N170" i="162"/>
  <c r="K25" i="209"/>
  <c r="K257" i="209" s="1"/>
  <c r="K26" i="210" s="1"/>
  <c r="K65" i="211" s="1"/>
  <c r="K265" i="211" s="1"/>
  <c r="L180" i="138"/>
  <c r="L112" i="138"/>
  <c r="L146" i="138"/>
  <c r="L77" i="134"/>
  <c r="L78" i="134"/>
  <c r="J76" i="208"/>
  <c r="L131" i="86"/>
  <c r="L199" i="86"/>
  <c r="L165" i="86"/>
  <c r="S526" i="217"/>
  <c r="L215" i="137"/>
  <c r="L249" i="137" s="1"/>
  <c r="L235" i="134"/>
  <c r="L269" i="134" s="1"/>
  <c r="I16" i="209"/>
  <c r="I248" i="209" s="1"/>
  <c r="I17" i="210" s="1"/>
  <c r="I56" i="211" s="1"/>
  <c r="I256" i="211" s="1"/>
  <c r="N153" i="162"/>
  <c r="N119" i="162"/>
  <c r="N187" i="162"/>
  <c r="K351" i="135"/>
  <c r="L53" i="135"/>
  <c r="K368" i="135"/>
  <c r="K370" i="135" s="1"/>
  <c r="L69" i="136"/>
  <c r="L70" i="136" s="1"/>
  <c r="K367" i="136"/>
  <c r="L86" i="86"/>
  <c r="K314" i="86"/>
  <c r="K332" i="86"/>
  <c r="K333" i="86" s="1"/>
  <c r="L93" i="134"/>
  <c r="L94" i="134"/>
  <c r="N111" i="162"/>
  <c r="N145" i="162"/>
  <c r="N179" i="162"/>
  <c r="K114" i="200"/>
  <c r="K116" i="200" s="1"/>
  <c r="K113" i="200"/>
  <c r="I113" i="187"/>
  <c r="I114" i="187"/>
  <c r="I116" i="187" s="1"/>
  <c r="L220" i="137"/>
  <c r="L254" i="137" s="1"/>
  <c r="L233" i="139"/>
  <c r="L267" i="139" s="1"/>
  <c r="N229" i="147"/>
  <c r="S527" i="217"/>
  <c r="L80" i="86"/>
  <c r="K20" i="102"/>
  <c r="N183" i="162"/>
  <c r="N149" i="162"/>
  <c r="N115" i="162"/>
  <c r="N186" i="162"/>
  <c r="N152" i="162"/>
  <c r="N118" i="162"/>
  <c r="L216" i="139"/>
  <c r="L250" i="139" s="1"/>
  <c r="L220" i="135"/>
  <c r="L254" i="135" s="1"/>
  <c r="L87" i="138"/>
  <c r="L88" i="138" s="1"/>
  <c r="L145" i="138"/>
  <c r="L179" i="138"/>
  <c r="L111" i="138"/>
  <c r="N290" i="147"/>
  <c r="N54" i="147"/>
  <c r="A54" i="147" s="1"/>
  <c r="Q64" i="218"/>
  <c r="I231" i="211"/>
  <c r="L82" i="86"/>
  <c r="L81" i="86"/>
  <c r="K17" i="102"/>
  <c r="M203" i="142"/>
  <c r="M169" i="142"/>
  <c r="M113" i="142"/>
  <c r="J107" i="194"/>
  <c r="J112" i="194" s="1"/>
  <c r="J114" i="194" s="1"/>
  <c r="J116" i="194" s="1"/>
  <c r="K82" i="208"/>
  <c r="M220" i="149"/>
  <c r="M254" i="149" s="1"/>
  <c r="M166" i="142"/>
  <c r="M97" i="145"/>
  <c r="M131" i="145" s="1"/>
  <c r="M151" i="142"/>
  <c r="M186" i="142"/>
  <c r="M117" i="142"/>
  <c r="M85" i="145"/>
  <c r="M153" i="145" s="1"/>
  <c r="M132" i="142"/>
  <c r="M80" i="145"/>
  <c r="M148" i="145" s="1"/>
  <c r="M154" i="142"/>
  <c r="M215" i="149"/>
  <c r="M249" i="149" s="1"/>
  <c r="M188" i="142"/>
  <c r="M82" i="145"/>
  <c r="M116" i="145" s="1"/>
  <c r="M152" i="142"/>
  <c r="L279" i="148"/>
  <c r="L294" i="148" s="1"/>
  <c r="M81" i="145"/>
  <c r="M115" i="145" s="1"/>
  <c r="M102" i="145"/>
  <c r="M136" i="145" s="1"/>
  <c r="M202" i="142"/>
  <c r="M134" i="142"/>
  <c r="M168" i="142"/>
  <c r="M114" i="142"/>
  <c r="M148" i="142"/>
  <c r="M182" i="142"/>
  <c r="M96" i="145"/>
  <c r="M164" i="145" s="1"/>
  <c r="M84" i="145"/>
  <c r="M152" i="145" s="1"/>
  <c r="M99" i="145"/>
  <c r="L332" i="145"/>
  <c r="L333" i="145" s="1"/>
  <c r="A333" i="145" s="1"/>
  <c r="M79" i="145"/>
  <c r="J104" i="198"/>
  <c r="J106" i="198"/>
  <c r="J27" i="207" s="1"/>
  <c r="J105" i="198"/>
  <c r="J27" i="205" s="1"/>
  <c r="L340" i="145"/>
  <c r="L314" i="145"/>
  <c r="M98" i="145"/>
  <c r="L356" i="145"/>
  <c r="L330" i="145"/>
  <c r="L224" i="148"/>
  <c r="M169" i="145"/>
  <c r="M135" i="145"/>
  <c r="M203" i="145"/>
  <c r="M100" i="145"/>
  <c r="M95" i="145"/>
  <c r="M83" i="145"/>
  <c r="M86" i="145"/>
  <c r="M233" i="142"/>
  <c r="M267" i="142" s="1"/>
  <c r="M130" i="142"/>
  <c r="M164" i="142"/>
  <c r="M198" i="142"/>
  <c r="M187" i="142"/>
  <c r="M153" i="142"/>
  <c r="M119" i="142"/>
  <c r="M218" i="149"/>
  <c r="M252" i="149" s="1"/>
  <c r="L367" i="142"/>
  <c r="L323" i="141"/>
  <c r="L360" i="141" s="1"/>
  <c r="M63" i="141" s="1"/>
  <c r="L304" i="141"/>
  <c r="L341" i="141" s="1"/>
  <c r="M44" i="141" s="1"/>
  <c r="L311" i="141"/>
  <c r="L348" i="141" s="1"/>
  <c r="M51" i="141" s="1"/>
  <c r="L325" i="141"/>
  <c r="L362" i="141" s="1"/>
  <c r="M65" i="141" s="1"/>
  <c r="L328" i="141"/>
  <c r="L365" i="141" s="1"/>
  <c r="M68" i="141" s="1"/>
  <c r="L309" i="141"/>
  <c r="L346" i="141" s="1"/>
  <c r="M49" i="141" s="1"/>
  <c r="L329" i="141"/>
  <c r="L319" i="141"/>
  <c r="L331" i="141"/>
  <c r="L307" i="141"/>
  <c r="L344" i="141" s="1"/>
  <c r="M47" i="141" s="1"/>
  <c r="L321" i="141"/>
  <c r="L358" i="141" s="1"/>
  <c r="M61" i="141" s="1"/>
  <c r="L324" i="141"/>
  <c r="L361" i="141" s="1"/>
  <c r="M64" i="141" s="1"/>
  <c r="L305" i="141"/>
  <c r="L342" i="141" s="1"/>
  <c r="M45" i="141" s="1"/>
  <c r="L308" i="141"/>
  <c r="L345" i="141" s="1"/>
  <c r="M48" i="141" s="1"/>
  <c r="L313" i="141"/>
  <c r="L22" i="128"/>
  <c r="L72" i="128" s="1"/>
  <c r="J15" i="193" s="1"/>
  <c r="J44" i="193" s="1"/>
  <c r="J58" i="193" s="1"/>
  <c r="J99" i="193" s="1"/>
  <c r="L312" i="141"/>
  <c r="L349" i="141" s="1"/>
  <c r="M52" i="141" s="1"/>
  <c r="L326" i="141"/>
  <c r="L363" i="141" s="1"/>
  <c r="M66" i="141" s="1"/>
  <c r="L303" i="141"/>
  <c r="L310" i="141"/>
  <c r="L347" i="141" s="1"/>
  <c r="M50" i="141" s="1"/>
  <c r="L320" i="141"/>
  <c r="L357" i="141" s="1"/>
  <c r="M60" i="141" s="1"/>
  <c r="L327" i="141"/>
  <c r="L364" i="141" s="1"/>
  <c r="M67" i="141" s="1"/>
  <c r="L322" i="141"/>
  <c r="L359" i="141" s="1"/>
  <c r="M62" i="141" s="1"/>
  <c r="M96" i="141" s="1"/>
  <c r="L306" i="141"/>
  <c r="L343" i="141" s="1"/>
  <c r="M46" i="141" s="1"/>
  <c r="L32" i="102"/>
  <c r="L105" i="102" s="1"/>
  <c r="M70" i="149"/>
  <c r="M238" i="149"/>
  <c r="M272" i="149" s="1"/>
  <c r="M222" i="149"/>
  <c r="M256" i="149" s="1"/>
  <c r="M231" i="149"/>
  <c r="M265" i="149" s="1"/>
  <c r="L26" i="128"/>
  <c r="L76" i="128" s="1"/>
  <c r="J15" i="197" s="1"/>
  <c r="J44" i="197" s="1"/>
  <c r="J58" i="197" s="1"/>
  <c r="J99" i="197" s="1"/>
  <c r="L310" i="144"/>
  <c r="L347" i="144" s="1"/>
  <c r="M50" i="144" s="1"/>
  <c r="L320" i="144"/>
  <c r="L357" i="144" s="1"/>
  <c r="M60" i="144" s="1"/>
  <c r="L327" i="144"/>
  <c r="L364" i="144" s="1"/>
  <c r="M67" i="144" s="1"/>
  <c r="L308" i="144"/>
  <c r="L345" i="144" s="1"/>
  <c r="M48" i="144" s="1"/>
  <c r="L322" i="144"/>
  <c r="L359" i="144" s="1"/>
  <c r="M62" i="144" s="1"/>
  <c r="L324" i="144"/>
  <c r="L361" i="144" s="1"/>
  <c r="M64" i="144" s="1"/>
  <c r="L312" i="144"/>
  <c r="L349" i="144" s="1"/>
  <c r="M52" i="144" s="1"/>
  <c r="L303" i="144"/>
  <c r="L329" i="144"/>
  <c r="L306" i="144"/>
  <c r="L343" i="144" s="1"/>
  <c r="M46" i="144" s="1"/>
  <c r="L313" i="144"/>
  <c r="L323" i="144"/>
  <c r="L360" i="144" s="1"/>
  <c r="M63" i="144" s="1"/>
  <c r="L304" i="144"/>
  <c r="L341" i="144" s="1"/>
  <c r="M44" i="144" s="1"/>
  <c r="L311" i="144"/>
  <c r="L348" i="144" s="1"/>
  <c r="M51" i="144" s="1"/>
  <c r="L305" i="144"/>
  <c r="L342" i="144" s="1"/>
  <c r="M45" i="144" s="1"/>
  <c r="L325" i="144"/>
  <c r="L362" i="144" s="1"/>
  <c r="M65" i="144" s="1"/>
  <c r="L328" i="144"/>
  <c r="L365" i="144" s="1"/>
  <c r="M68" i="144" s="1"/>
  <c r="L309" i="144"/>
  <c r="L346" i="144" s="1"/>
  <c r="M49" i="144" s="1"/>
  <c r="L319" i="144"/>
  <c r="L331" i="144"/>
  <c r="L307" i="144"/>
  <c r="L344" i="144" s="1"/>
  <c r="M47" i="144" s="1"/>
  <c r="L321" i="144"/>
  <c r="L358" i="144" s="1"/>
  <c r="M61" i="144" s="1"/>
  <c r="M95" i="144" s="1"/>
  <c r="L326" i="144"/>
  <c r="L363" i="144" s="1"/>
  <c r="M66" i="144" s="1"/>
  <c r="J113" i="202"/>
  <c r="J114" i="202"/>
  <c r="J116" i="202" s="1"/>
  <c r="M77" i="149"/>
  <c r="M78" i="149"/>
  <c r="M235" i="149"/>
  <c r="M269" i="149" s="1"/>
  <c r="M93" i="149"/>
  <c r="M94" i="149"/>
  <c r="L368" i="149"/>
  <c r="L370" i="149" s="1"/>
  <c r="A370" i="149" s="1"/>
  <c r="M53" i="149"/>
  <c r="M290" i="149" s="1"/>
  <c r="M219" i="149"/>
  <c r="M253" i="149" s="1"/>
  <c r="M233" i="149"/>
  <c r="M267" i="149" s="1"/>
  <c r="L367" i="149"/>
  <c r="M216" i="149"/>
  <c r="M250" i="149" s="1"/>
  <c r="M93" i="142"/>
  <c r="M94" i="142"/>
  <c r="M70" i="142"/>
  <c r="M77" i="142"/>
  <c r="M78" i="142"/>
  <c r="L24" i="102"/>
  <c r="M53" i="142"/>
  <c r="M290" i="142" s="1"/>
  <c r="L368" i="142"/>
  <c r="L370" i="142" s="1"/>
  <c r="A370" i="142" s="1"/>
  <c r="M325" i="146" l="1"/>
  <c r="M362" i="146" s="1"/>
  <c r="N65" i="146" s="1"/>
  <c r="M322" i="146"/>
  <c r="M359" i="146" s="1"/>
  <c r="N62" i="146" s="1"/>
  <c r="M305" i="146"/>
  <c r="M342" i="146" s="1"/>
  <c r="N45" i="146" s="1"/>
  <c r="M323" i="146"/>
  <c r="M360" i="146" s="1"/>
  <c r="N63" i="146" s="1"/>
  <c r="M320" i="146"/>
  <c r="M357" i="146" s="1"/>
  <c r="N60" i="146" s="1"/>
  <c r="M307" i="146"/>
  <c r="M344" i="146" s="1"/>
  <c r="N47" i="146" s="1"/>
  <c r="M313" i="146"/>
  <c r="M310" i="146"/>
  <c r="M347" i="146" s="1"/>
  <c r="N50" i="146" s="1"/>
  <c r="N84" i="146" s="1"/>
  <c r="M331" i="146"/>
  <c r="M329" i="146"/>
  <c r="M312" i="146"/>
  <c r="M349" i="146" s="1"/>
  <c r="N52" i="146" s="1"/>
  <c r="M328" i="146"/>
  <c r="M365" i="146" s="1"/>
  <c r="N68" i="146" s="1"/>
  <c r="M311" i="146"/>
  <c r="M348" i="146" s="1"/>
  <c r="N51" i="146" s="1"/>
  <c r="M28" i="128"/>
  <c r="M78" i="128" s="1"/>
  <c r="K15" i="199" s="1"/>
  <c r="K44" i="199" s="1"/>
  <c r="K58" i="199" s="1"/>
  <c r="K99" i="199" s="1"/>
  <c r="M308" i="146"/>
  <c r="M345" i="146" s="1"/>
  <c r="N48" i="146" s="1"/>
  <c r="N83" i="146" s="1"/>
  <c r="N117" i="146" s="1"/>
  <c r="M303" i="146"/>
  <c r="M340" i="146" s="1"/>
  <c r="M324" i="146"/>
  <c r="M361" i="146" s="1"/>
  <c r="N64" i="146" s="1"/>
  <c r="M319" i="146"/>
  <c r="M356" i="146" s="1"/>
  <c r="M304" i="146"/>
  <c r="M341" i="146" s="1"/>
  <c r="N44" i="146" s="1"/>
  <c r="N79" i="146" s="1"/>
  <c r="M306" i="146"/>
  <c r="M343" i="146" s="1"/>
  <c r="N46" i="146" s="1"/>
  <c r="N81" i="146" s="1"/>
  <c r="M327" i="146"/>
  <c r="M364" i="146" s="1"/>
  <c r="N67" i="146" s="1"/>
  <c r="M326" i="146"/>
  <c r="M363" i="146" s="1"/>
  <c r="N66" i="146" s="1"/>
  <c r="M321" i="146"/>
  <c r="M358" i="146" s="1"/>
  <c r="N61" i="146" s="1"/>
  <c r="N95" i="146" s="1"/>
  <c r="N129" i="146" s="1"/>
  <c r="L332" i="141"/>
  <c r="L333" i="141" s="1"/>
  <c r="A333" i="141" s="1"/>
  <c r="L231" i="86"/>
  <c r="L265" i="86" s="1"/>
  <c r="N234" i="162"/>
  <c r="N268" i="162" s="1"/>
  <c r="N236" i="162"/>
  <c r="N270" i="162" s="1"/>
  <c r="M217" i="142"/>
  <c r="M251" i="142" s="1"/>
  <c r="M101" i="141"/>
  <c r="M203" i="141" s="1"/>
  <c r="M371" i="150"/>
  <c r="N101" i="146"/>
  <c r="N203" i="146" s="1"/>
  <c r="L186" i="86"/>
  <c r="M238" i="142"/>
  <c r="M272" i="142" s="1"/>
  <c r="N216" i="162"/>
  <c r="N250" i="162" s="1"/>
  <c r="L232" i="86"/>
  <c r="L266" i="86" s="1"/>
  <c r="K92" i="102"/>
  <c r="L152" i="86"/>
  <c r="M215" i="142"/>
  <c r="M249" i="142" s="1"/>
  <c r="M218" i="142"/>
  <c r="M252" i="142" s="1"/>
  <c r="L153" i="86"/>
  <c r="L119" i="86"/>
  <c r="M235" i="142"/>
  <c r="M269" i="142" s="1"/>
  <c r="N219" i="162"/>
  <c r="N253" i="162" s="1"/>
  <c r="L171" i="138"/>
  <c r="L172" i="138" s="1"/>
  <c r="L83" i="208"/>
  <c r="M231" i="142"/>
  <c r="M265" i="142" s="1"/>
  <c r="N218" i="162"/>
  <c r="N252" i="162" s="1"/>
  <c r="L238" i="86"/>
  <c r="L272" i="86" s="1"/>
  <c r="L189" i="138"/>
  <c r="L190" i="138" s="1"/>
  <c r="J74" i="208"/>
  <c r="M199" i="145"/>
  <c r="M237" i="142"/>
  <c r="M271" i="142" s="1"/>
  <c r="N99" i="146"/>
  <c r="N201" i="146" s="1"/>
  <c r="M118" i="145"/>
  <c r="N222" i="162"/>
  <c r="N256" i="162" s="1"/>
  <c r="M198" i="145"/>
  <c r="L283" i="148"/>
  <c r="L137" i="138"/>
  <c r="L138" i="138" s="1"/>
  <c r="M234" i="142"/>
  <c r="M268" i="142" s="1"/>
  <c r="L155" i="138"/>
  <c r="L156" i="138" s="1"/>
  <c r="N100" i="146"/>
  <c r="N202" i="146" s="1"/>
  <c r="N220" i="162"/>
  <c r="N254" i="162" s="1"/>
  <c r="N102" i="143"/>
  <c r="N170" i="143" s="1"/>
  <c r="N82" i="143"/>
  <c r="N150" i="143" s="1"/>
  <c r="L236" i="86"/>
  <c r="L270" i="86" s="1"/>
  <c r="M119" i="145"/>
  <c r="M184" i="145"/>
  <c r="N232" i="162"/>
  <c r="N266" i="162" s="1"/>
  <c r="L214" i="138"/>
  <c r="L248" i="138" s="1"/>
  <c r="L235" i="86"/>
  <c r="L269" i="86" s="1"/>
  <c r="N83" i="143"/>
  <c r="N117" i="143" s="1"/>
  <c r="M219" i="142"/>
  <c r="M253" i="142" s="1"/>
  <c r="N213" i="162"/>
  <c r="L87" i="134"/>
  <c r="L88" i="134" s="1"/>
  <c r="L180" i="134"/>
  <c r="L146" i="134"/>
  <c r="L112" i="134"/>
  <c r="N238" i="162"/>
  <c r="N272" i="162" s="1"/>
  <c r="L146" i="136"/>
  <c r="L180" i="136"/>
  <c r="L112" i="136"/>
  <c r="M330" i="143"/>
  <c r="N84" i="143"/>
  <c r="N85" i="143"/>
  <c r="N86" i="143"/>
  <c r="N81" i="143"/>
  <c r="K104" i="196"/>
  <c r="K105" i="196"/>
  <c r="K106" i="196"/>
  <c r="K150" i="196" s="1"/>
  <c r="L127" i="136"/>
  <c r="L103" i="136"/>
  <c r="L104" i="136" s="1"/>
  <c r="L161" i="136"/>
  <c r="L195" i="136"/>
  <c r="L128" i="135"/>
  <c r="L196" i="135"/>
  <c r="L162" i="135"/>
  <c r="L93" i="86"/>
  <c r="L94" i="86"/>
  <c r="N233" i="162"/>
  <c r="N267" i="162" s="1"/>
  <c r="L54" i="136"/>
  <c r="L290" i="136"/>
  <c r="N230" i="147"/>
  <c r="N264" i="147" s="1"/>
  <c r="N229" i="162"/>
  <c r="N190" i="147"/>
  <c r="A190" i="147" s="1"/>
  <c r="N281" i="147"/>
  <c r="N29" i="133" s="1"/>
  <c r="K114" i="195"/>
  <c r="K116" i="195" s="1"/>
  <c r="K113" i="195"/>
  <c r="I115" i="190"/>
  <c r="I117" i="190" s="1"/>
  <c r="I119" i="190" s="1"/>
  <c r="I118" i="190"/>
  <c r="K90" i="102"/>
  <c r="K36" i="95"/>
  <c r="K61" i="95" s="1"/>
  <c r="K66" i="102"/>
  <c r="L213" i="138"/>
  <c r="L121" i="138"/>
  <c r="N96" i="146"/>
  <c r="K39" i="95"/>
  <c r="K64" i="95" s="1"/>
  <c r="K93" i="102"/>
  <c r="N263" i="147"/>
  <c r="I118" i="187"/>
  <c r="I115" i="187"/>
  <c r="I117" i="187" s="1"/>
  <c r="I119" i="187" s="1"/>
  <c r="L162" i="134"/>
  <c r="L128" i="134"/>
  <c r="L196" i="134"/>
  <c r="L188" i="86"/>
  <c r="L154" i="86"/>
  <c r="L120" i="86"/>
  <c r="I229" i="211"/>
  <c r="Q62" i="218"/>
  <c r="Q82" i="218" s="1"/>
  <c r="L233" i="86"/>
  <c r="L267" i="86" s="1"/>
  <c r="L111" i="134"/>
  <c r="L145" i="134"/>
  <c r="L179" i="134"/>
  <c r="L145" i="136"/>
  <c r="L179" i="136"/>
  <c r="L111" i="136"/>
  <c r="L87" i="136"/>
  <c r="L88" i="136" s="1"/>
  <c r="N43" i="143"/>
  <c r="N77" i="143" s="1"/>
  <c r="M350" i="143"/>
  <c r="N97" i="143"/>
  <c r="N79" i="143"/>
  <c r="Q564" i="217"/>
  <c r="S524" i="217"/>
  <c r="S586" i="217" s="1"/>
  <c r="L180" i="135"/>
  <c r="L112" i="135"/>
  <c r="L146" i="135"/>
  <c r="L127" i="135"/>
  <c r="L103" i="135"/>
  <c r="L104" i="135" s="1"/>
  <c r="L161" i="135"/>
  <c r="L195" i="135"/>
  <c r="N231" i="162"/>
  <c r="N265" i="162" s="1"/>
  <c r="N235" i="162"/>
  <c r="N269" i="162" s="1"/>
  <c r="L196" i="139"/>
  <c r="L128" i="139"/>
  <c r="L162" i="139"/>
  <c r="K35" i="95"/>
  <c r="K60" i="95" s="1"/>
  <c r="K89" i="102"/>
  <c r="K67" i="102"/>
  <c r="K35" i="102"/>
  <c r="N122" i="147"/>
  <c r="A122" i="147" s="1"/>
  <c r="N282" i="147"/>
  <c r="N29" i="132" s="1"/>
  <c r="N214" i="147"/>
  <c r="N248" i="147" s="1"/>
  <c r="L196" i="137"/>
  <c r="L128" i="137"/>
  <c r="L162" i="137"/>
  <c r="L112" i="137"/>
  <c r="L146" i="137"/>
  <c r="L180" i="137"/>
  <c r="L115" i="86"/>
  <c r="L149" i="86"/>
  <c r="L183" i="86"/>
  <c r="K105" i="199"/>
  <c r="K104" i="199"/>
  <c r="K106" i="199"/>
  <c r="K150" i="199" s="1"/>
  <c r="N59" i="146"/>
  <c r="N93" i="146" s="1"/>
  <c r="N217" i="162"/>
  <c r="N251" i="162" s="1"/>
  <c r="L182" i="86"/>
  <c r="L114" i="86"/>
  <c r="L148" i="86"/>
  <c r="K115" i="200"/>
  <c r="K117" i="200" s="1"/>
  <c r="K119" i="200" s="1"/>
  <c r="K118" i="200"/>
  <c r="L195" i="134"/>
  <c r="L127" i="134"/>
  <c r="L103" i="134"/>
  <c r="L104" i="134" s="1"/>
  <c r="L161" i="134"/>
  <c r="L290" i="135"/>
  <c r="L54" i="135"/>
  <c r="N221" i="162"/>
  <c r="N255" i="162" s="1"/>
  <c r="S71" i="218"/>
  <c r="K238" i="211"/>
  <c r="L112" i="86"/>
  <c r="L146" i="86"/>
  <c r="L180" i="86"/>
  <c r="N215" i="162"/>
  <c r="N249" i="162" s="1"/>
  <c r="N203" i="143"/>
  <c r="N135" i="143"/>
  <c r="N169" i="143"/>
  <c r="N168" i="143"/>
  <c r="N202" i="143"/>
  <c r="N134" i="143"/>
  <c r="N80" i="143"/>
  <c r="N98" i="143"/>
  <c r="N99" i="143"/>
  <c r="L87" i="86"/>
  <c r="L88" i="86" s="1"/>
  <c r="L179" i="86"/>
  <c r="L111" i="86"/>
  <c r="L145" i="86"/>
  <c r="L87" i="135"/>
  <c r="L88" i="135" s="1"/>
  <c r="L145" i="135"/>
  <c r="L179" i="135"/>
  <c r="L111" i="135"/>
  <c r="M322" i="151"/>
  <c r="M359" i="151" s="1"/>
  <c r="N62" i="151" s="1"/>
  <c r="M329" i="151"/>
  <c r="M306" i="151"/>
  <c r="M343" i="151" s="1"/>
  <c r="N46" i="151" s="1"/>
  <c r="M324" i="151"/>
  <c r="M361" i="151" s="1"/>
  <c r="N64" i="151" s="1"/>
  <c r="M313" i="151"/>
  <c r="M305" i="151"/>
  <c r="M342" i="151" s="1"/>
  <c r="N45" i="151" s="1"/>
  <c r="M311" i="151"/>
  <c r="M348" i="151" s="1"/>
  <c r="N51" i="151" s="1"/>
  <c r="M325" i="151"/>
  <c r="M362" i="151" s="1"/>
  <c r="N65" i="151" s="1"/>
  <c r="N99" i="151" s="1"/>
  <c r="M34" i="128"/>
  <c r="M84" i="128" s="1"/>
  <c r="K15" i="204" s="1"/>
  <c r="K44" i="204" s="1"/>
  <c r="K58" i="204" s="1"/>
  <c r="K99" i="204" s="1"/>
  <c r="M323" i="151"/>
  <c r="M360" i="151" s="1"/>
  <c r="N63" i="151" s="1"/>
  <c r="M312" i="151"/>
  <c r="M349" i="151" s="1"/>
  <c r="N52" i="151" s="1"/>
  <c r="M304" i="151"/>
  <c r="M341" i="151" s="1"/>
  <c r="N44" i="151" s="1"/>
  <c r="M331" i="151"/>
  <c r="M307" i="151"/>
  <c r="M344" i="151" s="1"/>
  <c r="N47" i="151" s="1"/>
  <c r="M321" i="151"/>
  <c r="M358" i="151" s="1"/>
  <c r="N61" i="151" s="1"/>
  <c r="M328" i="151"/>
  <c r="M365" i="151" s="1"/>
  <c r="N68" i="151" s="1"/>
  <c r="M320" i="151"/>
  <c r="M357" i="151" s="1"/>
  <c r="N60" i="151" s="1"/>
  <c r="M309" i="151"/>
  <c r="M346" i="151" s="1"/>
  <c r="N49" i="151" s="1"/>
  <c r="M326" i="151"/>
  <c r="M363" i="151" s="1"/>
  <c r="N66" i="151" s="1"/>
  <c r="M303" i="151"/>
  <c r="M340" i="151" s="1"/>
  <c r="M310" i="151"/>
  <c r="M347" i="151" s="1"/>
  <c r="N50" i="151" s="1"/>
  <c r="M327" i="151"/>
  <c r="M364" i="151" s="1"/>
  <c r="N67" i="151" s="1"/>
  <c r="M319" i="151"/>
  <c r="M356" i="151" s="1"/>
  <c r="N59" i="151" s="1"/>
  <c r="N93" i="151" s="1"/>
  <c r="M308" i="151"/>
  <c r="M345" i="151" s="1"/>
  <c r="N48" i="151" s="1"/>
  <c r="L229" i="138"/>
  <c r="L205" i="138"/>
  <c r="L206" i="138" s="1"/>
  <c r="L180" i="139"/>
  <c r="L112" i="139"/>
  <c r="L146" i="139"/>
  <c r="N103" i="162"/>
  <c r="N104" i="162" s="1"/>
  <c r="A104" i="162" s="1"/>
  <c r="N162" i="162"/>
  <c r="N171" i="162" s="1"/>
  <c r="N172" i="162" s="1"/>
  <c r="A172" i="162" s="1"/>
  <c r="N196" i="162"/>
  <c r="N128" i="162"/>
  <c r="N137" i="162" s="1"/>
  <c r="N138" i="162" s="1"/>
  <c r="A138" i="162" s="1"/>
  <c r="N87" i="162"/>
  <c r="N88" i="162" s="1"/>
  <c r="A88" i="162" s="1"/>
  <c r="N146" i="162"/>
  <c r="N155" i="162" s="1"/>
  <c r="N180" i="162"/>
  <c r="N189" i="162" s="1"/>
  <c r="N112" i="162"/>
  <c r="L290" i="134"/>
  <c r="L54" i="134"/>
  <c r="M103" i="102"/>
  <c r="M49" i="95"/>
  <c r="M74" i="95" s="1"/>
  <c r="M325" i="150"/>
  <c r="M362" i="150" s="1"/>
  <c r="N65" i="150" s="1"/>
  <c r="M327" i="150"/>
  <c r="M364" i="150" s="1"/>
  <c r="N67" i="150" s="1"/>
  <c r="M308" i="150"/>
  <c r="M345" i="150" s="1"/>
  <c r="N48" i="150" s="1"/>
  <c r="M320" i="150"/>
  <c r="M357" i="150" s="1"/>
  <c r="N60" i="150" s="1"/>
  <c r="M303" i="150"/>
  <c r="M340" i="150" s="1"/>
  <c r="M313" i="150"/>
  <c r="M321" i="150"/>
  <c r="M358" i="150" s="1"/>
  <c r="N61" i="150" s="1"/>
  <c r="M323" i="150"/>
  <c r="M360" i="150" s="1"/>
  <c r="N63" i="150" s="1"/>
  <c r="M304" i="150"/>
  <c r="M341" i="150" s="1"/>
  <c r="N44" i="150" s="1"/>
  <c r="M311" i="150"/>
  <c r="M348" i="150" s="1"/>
  <c r="N51" i="150" s="1"/>
  <c r="M326" i="150"/>
  <c r="M363" i="150" s="1"/>
  <c r="N66" i="150" s="1"/>
  <c r="M305" i="150"/>
  <c r="M342" i="150" s="1"/>
  <c r="N45" i="150" s="1"/>
  <c r="M32" i="128"/>
  <c r="M82" i="128" s="1"/>
  <c r="K15" i="203" s="1"/>
  <c r="K44" i="203" s="1"/>
  <c r="K58" i="203" s="1"/>
  <c r="K99" i="203" s="1"/>
  <c r="M310" i="150"/>
  <c r="M347" i="150" s="1"/>
  <c r="N50" i="150" s="1"/>
  <c r="M319" i="150"/>
  <c r="M356" i="150" s="1"/>
  <c r="M328" i="150"/>
  <c r="M365" i="150" s="1"/>
  <c r="N68" i="150" s="1"/>
  <c r="M307" i="150"/>
  <c r="M344" i="150" s="1"/>
  <c r="N47" i="150" s="1"/>
  <c r="M309" i="150"/>
  <c r="M346" i="150" s="1"/>
  <c r="N49" i="150" s="1"/>
  <c r="M329" i="150"/>
  <c r="M306" i="150"/>
  <c r="M343" i="150" s="1"/>
  <c r="N46" i="150" s="1"/>
  <c r="M312" i="150"/>
  <c r="M349" i="150" s="1"/>
  <c r="N52" i="150" s="1"/>
  <c r="M324" i="150"/>
  <c r="M361" i="150" s="1"/>
  <c r="N64" i="150" s="1"/>
  <c r="M331" i="150"/>
  <c r="M322" i="150"/>
  <c r="M359" i="150" s="1"/>
  <c r="N62" i="150" s="1"/>
  <c r="L237" i="86"/>
  <c r="L271" i="86" s="1"/>
  <c r="L127" i="139"/>
  <c r="L103" i="139"/>
  <c r="L104" i="139" s="1"/>
  <c r="L161" i="139"/>
  <c r="L195" i="139"/>
  <c r="L230" i="138"/>
  <c r="L264" i="138" s="1"/>
  <c r="I114" i="186"/>
  <c r="I116" i="186" s="1"/>
  <c r="I113" i="186"/>
  <c r="N247" i="147"/>
  <c r="L290" i="137"/>
  <c r="L54" i="137"/>
  <c r="L290" i="139"/>
  <c r="L54" i="139"/>
  <c r="N156" i="147"/>
  <c r="A156" i="147" s="1"/>
  <c r="N280" i="147"/>
  <c r="N29" i="131" s="1"/>
  <c r="L103" i="137"/>
  <c r="L104" i="137" s="1"/>
  <c r="L161" i="137"/>
  <c r="L195" i="137"/>
  <c r="L127" i="137"/>
  <c r="L113" i="86"/>
  <c r="L147" i="86"/>
  <c r="L181" i="86"/>
  <c r="I118" i="188"/>
  <c r="I115" i="188"/>
  <c r="I117" i="188" s="1"/>
  <c r="I119" i="188" s="1"/>
  <c r="L87" i="137"/>
  <c r="L88" i="137" s="1"/>
  <c r="L111" i="137"/>
  <c r="L145" i="137"/>
  <c r="L179" i="137"/>
  <c r="L150" i="86"/>
  <c r="L184" i="86"/>
  <c r="L116" i="86"/>
  <c r="I115" i="189"/>
  <c r="I117" i="189" s="1"/>
  <c r="I119" i="189" s="1"/>
  <c r="I118" i="189"/>
  <c r="M332" i="143"/>
  <c r="M333" i="143" s="1"/>
  <c r="M314" i="143"/>
  <c r="N164" i="143"/>
  <c r="N198" i="143"/>
  <c r="N130" i="143"/>
  <c r="N95" i="143"/>
  <c r="M366" i="143"/>
  <c r="N59" i="143"/>
  <c r="N93" i="143" s="1"/>
  <c r="L53" i="86"/>
  <c r="K368" i="86"/>
  <c r="K370" i="86" s="1"/>
  <c r="K351" i="86"/>
  <c r="L162" i="136"/>
  <c r="L196" i="136"/>
  <c r="L128" i="136"/>
  <c r="L179" i="139"/>
  <c r="L111" i="139"/>
  <c r="L87" i="139"/>
  <c r="L88" i="139" s="1"/>
  <c r="L145" i="139"/>
  <c r="L69" i="86"/>
  <c r="L70" i="86" s="1"/>
  <c r="K367" i="86"/>
  <c r="K41" i="95"/>
  <c r="K66" i="95" s="1"/>
  <c r="K95" i="102"/>
  <c r="M98" i="102"/>
  <c r="M44" i="95"/>
  <c r="M69" i="95" s="1"/>
  <c r="L117" i="86"/>
  <c r="L151" i="86"/>
  <c r="L185" i="86"/>
  <c r="N290" i="162"/>
  <c r="N54" i="162"/>
  <c r="A54" i="162" s="1"/>
  <c r="I118" i="192"/>
  <c r="I115" i="192"/>
  <c r="I117" i="192" s="1"/>
  <c r="I119" i="192" s="1"/>
  <c r="J113" i="194"/>
  <c r="J115" i="194" s="1"/>
  <c r="J117" i="194" s="1"/>
  <c r="J119" i="194" s="1"/>
  <c r="M165" i="145"/>
  <c r="M220" i="142"/>
  <c r="M254" i="142" s="1"/>
  <c r="M183" i="145"/>
  <c r="L30" i="130"/>
  <c r="M187" i="145"/>
  <c r="M222" i="142"/>
  <c r="M256" i="142" s="1"/>
  <c r="M186" i="145"/>
  <c r="M204" i="145"/>
  <c r="M114" i="145"/>
  <c r="M182" i="145"/>
  <c r="M86" i="141"/>
  <c r="M154" i="141" s="1"/>
  <c r="M170" i="145"/>
  <c r="M238" i="145" s="1"/>
  <c r="M272" i="145" s="1"/>
  <c r="M237" i="145"/>
  <c r="M271" i="145" s="1"/>
  <c r="M130" i="145"/>
  <c r="M150" i="145"/>
  <c r="M149" i="145"/>
  <c r="M216" i="142"/>
  <c r="M250" i="142" s="1"/>
  <c r="M236" i="142"/>
  <c r="M270" i="142" s="1"/>
  <c r="M221" i="142"/>
  <c r="M255" i="142" s="1"/>
  <c r="L296" i="148"/>
  <c r="L371" i="148"/>
  <c r="A371" i="148" s="1"/>
  <c r="M202" i="145"/>
  <c r="M134" i="145"/>
  <c r="M168" i="145"/>
  <c r="M120" i="145"/>
  <c r="M188" i="145"/>
  <c r="M154" i="145"/>
  <c r="M43" i="145"/>
  <c r="L350" i="145"/>
  <c r="L351" i="145" s="1"/>
  <c r="M117" i="145"/>
  <c r="M151" i="145"/>
  <c r="M185" i="145"/>
  <c r="L366" i="145"/>
  <c r="M69" i="145" s="1"/>
  <c r="M59" i="145"/>
  <c r="J28" i="209"/>
  <c r="J260" i="209" s="1"/>
  <c r="J29" i="210" s="1"/>
  <c r="J68" i="211" s="1"/>
  <c r="J268" i="211" s="1"/>
  <c r="M163" i="145"/>
  <c r="M197" i="145"/>
  <c r="M129" i="145"/>
  <c r="M166" i="145"/>
  <c r="M200" i="145"/>
  <c r="M132" i="145"/>
  <c r="J27" i="206"/>
  <c r="L28" i="102" s="1"/>
  <c r="J107" i="198"/>
  <c r="J112" i="198" s="1"/>
  <c r="M181" i="145"/>
  <c r="M113" i="145"/>
  <c r="M147" i="145"/>
  <c r="M201" i="145"/>
  <c r="M133" i="145"/>
  <c r="M167" i="145"/>
  <c r="M232" i="142"/>
  <c r="M266" i="142" s="1"/>
  <c r="L51" i="95"/>
  <c r="L76" i="95" s="1"/>
  <c r="M81" i="144"/>
  <c r="M149" i="144" s="1"/>
  <c r="M80" i="141"/>
  <c r="M148" i="141" s="1"/>
  <c r="M98" i="141"/>
  <c r="M132" i="141" s="1"/>
  <c r="M99" i="144"/>
  <c r="M167" i="144" s="1"/>
  <c r="M82" i="141"/>
  <c r="M116" i="141" s="1"/>
  <c r="M79" i="141"/>
  <c r="M181" i="141" s="1"/>
  <c r="M102" i="144"/>
  <c r="M170" i="144" s="1"/>
  <c r="M96" i="144"/>
  <c r="M130" i="144" s="1"/>
  <c r="M84" i="144"/>
  <c r="M118" i="144" s="1"/>
  <c r="M84" i="141"/>
  <c r="M186" i="141" s="1"/>
  <c r="M99" i="141"/>
  <c r="M201" i="141" s="1"/>
  <c r="M97" i="144"/>
  <c r="M165" i="144" s="1"/>
  <c r="M198" i="141"/>
  <c r="M164" i="141"/>
  <c r="M130" i="141"/>
  <c r="L340" i="141"/>
  <c r="L314" i="141"/>
  <c r="M95" i="141"/>
  <c r="M85" i="141"/>
  <c r="M100" i="141"/>
  <c r="M81" i="141"/>
  <c r="M83" i="141"/>
  <c r="J105" i="193"/>
  <c r="J22" i="205" s="1"/>
  <c r="J106" i="193"/>
  <c r="J22" i="207" s="1"/>
  <c r="J104" i="193"/>
  <c r="L356" i="141"/>
  <c r="L330" i="141"/>
  <c r="M80" i="144"/>
  <c r="M182" i="144" s="1"/>
  <c r="M102" i="141"/>
  <c r="M97" i="141"/>
  <c r="L340" i="144"/>
  <c r="L314" i="144"/>
  <c r="M82" i="144"/>
  <c r="J105" i="197"/>
  <c r="J106" i="197"/>
  <c r="J150" i="197" s="1"/>
  <c r="J104" i="197"/>
  <c r="M100" i="144"/>
  <c r="L356" i="144"/>
  <c r="L330" i="144"/>
  <c r="M79" i="144"/>
  <c r="L332" i="144"/>
  <c r="L333" i="144" s="1"/>
  <c r="A333" i="144" s="1"/>
  <c r="M86" i="144"/>
  <c r="M101" i="144"/>
  <c r="M163" i="144"/>
  <c r="M129" i="144"/>
  <c r="M197" i="144"/>
  <c r="M83" i="144"/>
  <c r="M85" i="144"/>
  <c r="M98" i="144"/>
  <c r="M162" i="149"/>
  <c r="M128" i="149"/>
  <c r="M196" i="149"/>
  <c r="M54" i="149"/>
  <c r="M127" i="149"/>
  <c r="M161" i="149"/>
  <c r="M195" i="149"/>
  <c r="M103" i="149"/>
  <c r="M104" i="149" s="1"/>
  <c r="M111" i="149"/>
  <c r="M87" i="149"/>
  <c r="M88" i="149" s="1"/>
  <c r="M145" i="149"/>
  <c r="M179" i="149"/>
  <c r="M146" i="149"/>
  <c r="M112" i="149"/>
  <c r="M180" i="149"/>
  <c r="J115" i="202"/>
  <c r="J117" i="202" s="1"/>
  <c r="J119" i="202" s="1"/>
  <c r="J118" i="202"/>
  <c r="M161" i="142"/>
  <c r="M127" i="142"/>
  <c r="M103" i="142"/>
  <c r="M104" i="142" s="1"/>
  <c r="M195" i="142"/>
  <c r="M162" i="142"/>
  <c r="M128" i="142"/>
  <c r="M196" i="142"/>
  <c r="L43" i="95"/>
  <c r="L68" i="95" s="1"/>
  <c r="L97" i="102"/>
  <c r="M180" i="142"/>
  <c r="M146" i="142"/>
  <c r="M112" i="142"/>
  <c r="M145" i="142"/>
  <c r="M111" i="142"/>
  <c r="M87" i="142"/>
  <c r="M88" i="142" s="1"/>
  <c r="M179" i="142"/>
  <c r="M54" i="142"/>
  <c r="N102" i="146" l="1"/>
  <c r="N136" i="146" s="1"/>
  <c r="N86" i="146"/>
  <c r="N97" i="146"/>
  <c r="M366" i="146"/>
  <c r="M367" i="146" s="1"/>
  <c r="N82" i="146"/>
  <c r="N150" i="146" s="1"/>
  <c r="N98" i="146"/>
  <c r="N166" i="146" s="1"/>
  <c r="M332" i="146"/>
  <c r="M333" i="146" s="1"/>
  <c r="N85" i="146"/>
  <c r="N153" i="146" s="1"/>
  <c r="M330" i="146"/>
  <c r="M350" i="146"/>
  <c r="N53" i="146" s="1"/>
  <c r="M314" i="146"/>
  <c r="N80" i="146"/>
  <c r="N148" i="146" s="1"/>
  <c r="N43" i="146"/>
  <c r="N77" i="146" s="1"/>
  <c r="N145" i="146" s="1"/>
  <c r="N80" i="150"/>
  <c r="N148" i="150" s="1"/>
  <c r="M135" i="141"/>
  <c r="N169" i="146"/>
  <c r="N135" i="146"/>
  <c r="M169" i="141"/>
  <c r="L220" i="86"/>
  <c r="L254" i="86" s="1"/>
  <c r="N163" i="146"/>
  <c r="N133" i="146"/>
  <c r="N86" i="151"/>
  <c r="N120" i="151" s="1"/>
  <c r="L221" i="86"/>
  <c r="L255" i="86" s="1"/>
  <c r="L189" i="135"/>
  <c r="L190" i="135" s="1"/>
  <c r="L171" i="135"/>
  <c r="L172" i="135" s="1"/>
  <c r="M232" i="145"/>
  <c r="M266" i="145" s="1"/>
  <c r="L171" i="139"/>
  <c r="L172" i="139" s="1"/>
  <c r="N134" i="146"/>
  <c r="L155" i="139"/>
  <c r="L156" i="139" s="1"/>
  <c r="N151" i="143"/>
  <c r="S585" i="217"/>
  <c r="L155" i="137"/>
  <c r="L156" i="137" s="1"/>
  <c r="L155" i="136"/>
  <c r="L156" i="136" s="1"/>
  <c r="N200" i="146"/>
  <c r="J118" i="194"/>
  <c r="L280" i="138"/>
  <c r="L20" i="131" s="1"/>
  <c r="M233" i="145"/>
  <c r="M267" i="145" s="1"/>
  <c r="L189" i="137"/>
  <c r="L190" i="137" s="1"/>
  <c r="L137" i="137"/>
  <c r="L138" i="137" s="1"/>
  <c r="N239" i="147"/>
  <c r="N240" i="147" s="1"/>
  <c r="A240" i="147" s="1"/>
  <c r="N136" i="143"/>
  <c r="N168" i="146"/>
  <c r="N184" i="143"/>
  <c r="N223" i="147"/>
  <c r="N224" i="147" s="1"/>
  <c r="A224" i="147" s="1"/>
  <c r="L137" i="139"/>
  <c r="L138" i="139" s="1"/>
  <c r="N98" i="150"/>
  <c r="N132" i="150" s="1"/>
  <c r="N78" i="143"/>
  <c r="N146" i="143" s="1"/>
  <c r="N116" i="143"/>
  <c r="N97" i="151"/>
  <c r="N199" i="151" s="1"/>
  <c r="N185" i="146"/>
  <c r="N197" i="146"/>
  <c r="N167" i="146"/>
  <c r="N151" i="146"/>
  <c r="L189" i="136"/>
  <c r="L190" i="136" s="1"/>
  <c r="M221" i="145"/>
  <c r="M255" i="145" s="1"/>
  <c r="N257" i="147"/>
  <c r="N258" i="147" s="1"/>
  <c r="A258" i="147" s="1"/>
  <c r="N86" i="150"/>
  <c r="N188" i="150" s="1"/>
  <c r="N81" i="150"/>
  <c r="N149" i="150" s="1"/>
  <c r="N81" i="151"/>
  <c r="N183" i="151" s="1"/>
  <c r="L155" i="135"/>
  <c r="N102" i="150"/>
  <c r="N170" i="150" s="1"/>
  <c r="L171" i="134"/>
  <c r="L172" i="134" s="1"/>
  <c r="M220" i="145"/>
  <c r="M254" i="145" s="1"/>
  <c r="L189" i="139"/>
  <c r="L190" i="139" s="1"/>
  <c r="N232" i="143"/>
  <c r="N266" i="143" s="1"/>
  <c r="N185" i="143"/>
  <c r="L171" i="137"/>
  <c r="L172" i="137" s="1"/>
  <c r="N83" i="150"/>
  <c r="N117" i="150" s="1"/>
  <c r="N100" i="151"/>
  <c r="N168" i="151" s="1"/>
  <c r="L137" i="134"/>
  <c r="L138" i="134" s="1"/>
  <c r="N204" i="143"/>
  <c r="N273" i="147"/>
  <c r="N274" i="147" s="1"/>
  <c r="A274" i="147" s="1"/>
  <c r="L137" i="135"/>
  <c r="L138" i="135" s="1"/>
  <c r="M218" i="145"/>
  <c r="M252" i="145" s="1"/>
  <c r="N96" i="150"/>
  <c r="N164" i="150" s="1"/>
  <c r="L214" i="136"/>
  <c r="L248" i="136" s="1"/>
  <c r="N79" i="150"/>
  <c r="N147" i="150" s="1"/>
  <c r="N84" i="151"/>
  <c r="N152" i="151" s="1"/>
  <c r="N100" i="150"/>
  <c r="N168" i="150" s="1"/>
  <c r="N82" i="151"/>
  <c r="N150" i="151" s="1"/>
  <c r="L230" i="134"/>
  <c r="L264" i="134" s="1"/>
  <c r="L214" i="135"/>
  <c r="L248" i="135" s="1"/>
  <c r="L222" i="86"/>
  <c r="L256" i="86" s="1"/>
  <c r="N101" i="150"/>
  <c r="N203" i="150" s="1"/>
  <c r="N95" i="151"/>
  <c r="N197" i="151" s="1"/>
  <c r="N80" i="151"/>
  <c r="N148" i="151" s="1"/>
  <c r="N83" i="151"/>
  <c r="N185" i="151" s="1"/>
  <c r="N79" i="151"/>
  <c r="N147" i="151" s="1"/>
  <c r="L216" i="86"/>
  <c r="L250" i="86" s="1"/>
  <c r="M367" i="143"/>
  <c r="N69" i="143"/>
  <c r="N70" i="143" s="1"/>
  <c r="A70" i="143" s="1"/>
  <c r="N94" i="143"/>
  <c r="N103" i="143" s="1"/>
  <c r="N104" i="143" s="1"/>
  <c r="A104" i="143" s="1"/>
  <c r="L229" i="137"/>
  <c r="L205" i="137"/>
  <c r="L206" i="137" s="1"/>
  <c r="N130" i="150"/>
  <c r="N97" i="150"/>
  <c r="N121" i="162"/>
  <c r="N214" i="162"/>
  <c r="N248" i="162" s="1"/>
  <c r="L239" i="138"/>
  <c r="L240" i="138" s="1"/>
  <c r="L263" i="138"/>
  <c r="L273" i="138" s="1"/>
  <c r="L274" i="138" s="1"/>
  <c r="N94" i="151"/>
  <c r="K105" i="204"/>
  <c r="K33" i="205" s="1"/>
  <c r="K104" i="204"/>
  <c r="K106" i="204"/>
  <c r="K33" i="207" s="1"/>
  <c r="M314" i="151"/>
  <c r="M332" i="151"/>
  <c r="M333" i="151" s="1"/>
  <c r="N96" i="151"/>
  <c r="L213" i="86"/>
  <c r="L121" i="86"/>
  <c r="N166" i="143"/>
  <c r="N200" i="143"/>
  <c r="N132" i="143"/>
  <c r="L214" i="86"/>
  <c r="L248" i="86" s="1"/>
  <c r="K107" i="199"/>
  <c r="K148" i="199"/>
  <c r="K141" i="199"/>
  <c r="K153" i="199" s="1"/>
  <c r="L214" i="137"/>
  <c r="L248" i="137" s="1"/>
  <c r="S587" i="217"/>
  <c r="S583" i="217"/>
  <c r="S530" i="217"/>
  <c r="S584" i="217"/>
  <c r="M368" i="143"/>
  <c r="M370" i="143" s="1"/>
  <c r="M351" i="143"/>
  <c r="N53" i="143"/>
  <c r="L213" i="134"/>
  <c r="N181" i="146"/>
  <c r="N113" i="146"/>
  <c r="N147" i="146"/>
  <c r="L282" i="138"/>
  <c r="L20" i="132" s="1"/>
  <c r="L122" i="138"/>
  <c r="N263" i="162"/>
  <c r="L230" i="135"/>
  <c r="L264" i="135" s="1"/>
  <c r="L171" i="136"/>
  <c r="L172" i="136" s="1"/>
  <c r="K149" i="196"/>
  <c r="K142" i="196"/>
  <c r="K154" i="196" s="1"/>
  <c r="K25" i="205" s="1"/>
  <c r="N119" i="143"/>
  <c r="N153" i="143"/>
  <c r="N187" i="143"/>
  <c r="L155" i="134"/>
  <c r="N247" i="162"/>
  <c r="N94" i="146"/>
  <c r="L219" i="86"/>
  <c r="L253" i="86" s="1"/>
  <c r="N163" i="143"/>
  <c r="N129" i="143"/>
  <c r="N197" i="143"/>
  <c r="L218" i="86"/>
  <c r="L252" i="86" s="1"/>
  <c r="L215" i="86"/>
  <c r="L249" i="86" s="1"/>
  <c r="M330" i="150"/>
  <c r="M366" i="150"/>
  <c r="N59" i="150"/>
  <c r="N93" i="150" s="1"/>
  <c r="N95" i="150"/>
  <c r="N82" i="150"/>
  <c r="N190" i="162"/>
  <c r="A190" i="162" s="1"/>
  <c r="N230" i="162"/>
  <c r="N264" i="162" s="1"/>
  <c r="L214" i="139"/>
  <c r="L248" i="139" s="1"/>
  <c r="N43" i="151"/>
  <c r="N77" i="151" s="1"/>
  <c r="M350" i="151"/>
  <c r="N102" i="151"/>
  <c r="N201" i="151"/>
  <c r="N133" i="151"/>
  <c r="N167" i="151"/>
  <c r="N98" i="151"/>
  <c r="L189" i="86"/>
  <c r="N148" i="143"/>
  <c r="N182" i="143"/>
  <c r="N114" i="143"/>
  <c r="N195" i="146"/>
  <c r="N127" i="146"/>
  <c r="N161" i="146"/>
  <c r="K149" i="199"/>
  <c r="K142" i="199"/>
  <c r="K154" i="199" s="1"/>
  <c r="K28" i="205" s="1"/>
  <c r="L281" i="138"/>
  <c r="L20" i="133" s="1"/>
  <c r="L217" i="86"/>
  <c r="L251" i="86" s="1"/>
  <c r="L230" i="139"/>
  <c r="L264" i="139" s="1"/>
  <c r="L229" i="135"/>
  <c r="L205" i="135"/>
  <c r="L206" i="135" s="1"/>
  <c r="N111" i="143"/>
  <c r="N145" i="143"/>
  <c r="N179" i="143"/>
  <c r="N118" i="146"/>
  <c r="N186" i="146"/>
  <c r="N152" i="146"/>
  <c r="L223" i="138"/>
  <c r="L247" i="138"/>
  <c r="L257" i="138" s="1"/>
  <c r="L258" i="138" s="1"/>
  <c r="L162" i="86"/>
  <c r="L196" i="86"/>
  <c r="L128" i="86"/>
  <c r="K148" i="196"/>
  <c r="K141" i="196"/>
  <c r="K153" i="196" s="1"/>
  <c r="K25" i="206" s="1"/>
  <c r="K107" i="196"/>
  <c r="N152" i="143"/>
  <c r="N186" i="143"/>
  <c r="N118" i="143"/>
  <c r="L189" i="134"/>
  <c r="N204" i="146"/>
  <c r="L230" i="136"/>
  <c r="L264" i="136" s="1"/>
  <c r="L290" i="86"/>
  <c r="L54" i="86"/>
  <c r="N84" i="150"/>
  <c r="N85" i="150"/>
  <c r="M314" i="150"/>
  <c r="M332" i="150"/>
  <c r="M333" i="150" s="1"/>
  <c r="N156" i="162"/>
  <c r="A156" i="162" s="1"/>
  <c r="N280" i="162"/>
  <c r="N24" i="131" s="1"/>
  <c r="N161" i="151"/>
  <c r="N195" i="151"/>
  <c r="N127" i="151"/>
  <c r="N85" i="151"/>
  <c r="L213" i="135"/>
  <c r="L121" i="135"/>
  <c r="L205" i="134"/>
  <c r="L206" i="134" s="1"/>
  <c r="L229" i="134"/>
  <c r="N111" i="146"/>
  <c r="N113" i="143"/>
  <c r="N147" i="143"/>
  <c r="N181" i="143"/>
  <c r="L213" i="136"/>
  <c r="L121" i="136"/>
  <c r="N130" i="146"/>
  <c r="N198" i="146"/>
  <c r="N164" i="146"/>
  <c r="L103" i="86"/>
  <c r="L104" i="86" s="1"/>
  <c r="L161" i="86"/>
  <c r="L195" i="86"/>
  <c r="L127" i="86"/>
  <c r="L137" i="136"/>
  <c r="L138" i="136" s="1"/>
  <c r="N149" i="143"/>
  <c r="N183" i="143"/>
  <c r="N115" i="143"/>
  <c r="N115" i="146"/>
  <c r="N149" i="146"/>
  <c r="N183" i="146"/>
  <c r="N199" i="146"/>
  <c r="N131" i="146"/>
  <c r="N165" i="146"/>
  <c r="L121" i="139"/>
  <c r="L213" i="139"/>
  <c r="N161" i="143"/>
  <c r="N195" i="143"/>
  <c r="N127" i="143"/>
  <c r="L213" i="137"/>
  <c r="L121" i="137"/>
  <c r="I115" i="186"/>
  <c r="I117" i="186" s="1"/>
  <c r="I119" i="186" s="1"/>
  <c r="I118" i="186"/>
  <c r="L229" i="139"/>
  <c r="L205" i="139"/>
  <c r="L206" i="139" s="1"/>
  <c r="K105" i="203"/>
  <c r="K32" i="205" s="1"/>
  <c r="K106" i="203"/>
  <c r="K32" i="207" s="1"/>
  <c r="K104" i="203"/>
  <c r="N43" i="150"/>
  <c r="N77" i="150" s="1"/>
  <c r="M350" i="150"/>
  <c r="N99" i="150"/>
  <c r="N101" i="151"/>
  <c r="M366" i="151"/>
  <c r="M330" i="151"/>
  <c r="L155" i="86"/>
  <c r="N201" i="143"/>
  <c r="N167" i="143"/>
  <c r="N133" i="143"/>
  <c r="N236" i="143"/>
  <c r="N270" i="143" s="1"/>
  <c r="N237" i="143"/>
  <c r="N271" i="143" s="1"/>
  <c r="L230" i="137"/>
  <c r="L264" i="137" s="1"/>
  <c r="K68" i="102"/>
  <c r="K108" i="102"/>
  <c r="K54" i="95"/>
  <c r="S330" i="217"/>
  <c r="N199" i="143"/>
  <c r="N131" i="143"/>
  <c r="N165" i="143"/>
  <c r="K118" i="195"/>
  <c r="K115" i="195"/>
  <c r="K117" i="195" s="1"/>
  <c r="K119" i="195" s="1"/>
  <c r="N205" i="162"/>
  <c r="N206" i="162" s="1"/>
  <c r="A206" i="162" s="1"/>
  <c r="L205" i="136"/>
  <c r="L206" i="136" s="1"/>
  <c r="L229" i="136"/>
  <c r="N188" i="143"/>
  <c r="N154" i="143"/>
  <c r="N120" i="143"/>
  <c r="L121" i="134"/>
  <c r="L214" i="134"/>
  <c r="L248" i="134" s="1"/>
  <c r="N188" i="146"/>
  <c r="N120" i="146"/>
  <c r="N154" i="146"/>
  <c r="M217" i="145"/>
  <c r="M251" i="145" s="1"/>
  <c r="M216" i="145"/>
  <c r="M250" i="145" s="1"/>
  <c r="M133" i="144"/>
  <c r="M188" i="141"/>
  <c r="M120" i="141"/>
  <c r="M186" i="144"/>
  <c r="M164" i="144"/>
  <c r="M114" i="141"/>
  <c r="M201" i="144"/>
  <c r="M198" i="144"/>
  <c r="M182" i="141"/>
  <c r="M215" i="145"/>
  <c r="M249" i="145" s="1"/>
  <c r="M219" i="145"/>
  <c r="M253" i="145" s="1"/>
  <c r="M70" i="145"/>
  <c r="M236" i="145"/>
  <c r="M270" i="145" s="1"/>
  <c r="M147" i="141"/>
  <c r="M150" i="141"/>
  <c r="M235" i="145"/>
  <c r="M269" i="145" s="1"/>
  <c r="K86" i="208"/>
  <c r="L47" i="95"/>
  <c r="L72" i="95" s="1"/>
  <c r="L101" i="102"/>
  <c r="M231" i="145"/>
  <c r="M265" i="145" s="1"/>
  <c r="J241" i="211"/>
  <c r="R74" i="218"/>
  <c r="L368" i="145"/>
  <c r="L370" i="145" s="1"/>
  <c r="A370" i="145" s="1"/>
  <c r="M53" i="145"/>
  <c r="M290" i="145" s="1"/>
  <c r="M222" i="145"/>
  <c r="M256" i="145" s="1"/>
  <c r="L367" i="145"/>
  <c r="M77" i="145"/>
  <c r="M78" i="145"/>
  <c r="L326" i="148"/>
  <c r="L363" i="148" s="1"/>
  <c r="M66" i="148" s="1"/>
  <c r="L303" i="148"/>
  <c r="L310" i="148"/>
  <c r="L347" i="148" s="1"/>
  <c r="M50" i="148" s="1"/>
  <c r="L320" i="148"/>
  <c r="L357" i="148" s="1"/>
  <c r="M60" i="148" s="1"/>
  <c r="L327" i="148"/>
  <c r="L364" i="148" s="1"/>
  <c r="M67" i="148" s="1"/>
  <c r="L308" i="148"/>
  <c r="L345" i="148" s="1"/>
  <c r="M48" i="148" s="1"/>
  <c r="L322" i="148"/>
  <c r="L359" i="148" s="1"/>
  <c r="M62" i="148" s="1"/>
  <c r="L329" i="148"/>
  <c r="L306" i="148"/>
  <c r="L343" i="148" s="1"/>
  <c r="M46" i="148" s="1"/>
  <c r="L313" i="148"/>
  <c r="L323" i="148"/>
  <c r="L360" i="148" s="1"/>
  <c r="M63" i="148" s="1"/>
  <c r="L304" i="148"/>
  <c r="L341" i="148" s="1"/>
  <c r="M44" i="148" s="1"/>
  <c r="L30" i="128"/>
  <c r="L80" i="128" s="1"/>
  <c r="J15" i="201" s="1"/>
  <c r="J44" i="201" s="1"/>
  <c r="J58" i="201" s="1"/>
  <c r="J99" i="201" s="1"/>
  <c r="L311" i="148"/>
  <c r="L348" i="148" s="1"/>
  <c r="M51" i="148" s="1"/>
  <c r="L325" i="148"/>
  <c r="L362" i="148" s="1"/>
  <c r="M65" i="148" s="1"/>
  <c r="L328" i="148"/>
  <c r="L365" i="148" s="1"/>
  <c r="M68" i="148" s="1"/>
  <c r="L309" i="148"/>
  <c r="L346" i="148" s="1"/>
  <c r="M49" i="148" s="1"/>
  <c r="L319" i="148"/>
  <c r="L331" i="148"/>
  <c r="L307" i="148"/>
  <c r="L344" i="148" s="1"/>
  <c r="M47" i="148" s="1"/>
  <c r="L321" i="148"/>
  <c r="L358" i="148" s="1"/>
  <c r="M61" i="148" s="1"/>
  <c r="L324" i="148"/>
  <c r="L361" i="148" s="1"/>
  <c r="M64" i="148" s="1"/>
  <c r="L305" i="148"/>
  <c r="L342" i="148" s="1"/>
  <c r="M45" i="148" s="1"/>
  <c r="L312" i="148"/>
  <c r="L349" i="148" s="1"/>
  <c r="M52" i="148" s="1"/>
  <c r="J114" i="198"/>
  <c r="J116" i="198" s="1"/>
  <c r="J113" i="198"/>
  <c r="M234" i="145"/>
  <c r="M268" i="145" s="1"/>
  <c r="M93" i="145"/>
  <c r="M94" i="145"/>
  <c r="M152" i="144"/>
  <c r="M115" i="144"/>
  <c r="M184" i="141"/>
  <c r="M183" i="144"/>
  <c r="M113" i="141"/>
  <c r="M152" i="141"/>
  <c r="M114" i="144"/>
  <c r="M131" i="144"/>
  <c r="M204" i="144"/>
  <c r="M166" i="141"/>
  <c r="M199" i="144"/>
  <c r="M136" i="144"/>
  <c r="M200" i="141"/>
  <c r="M133" i="141"/>
  <c r="M167" i="141"/>
  <c r="M232" i="141"/>
  <c r="M266" i="141" s="1"/>
  <c r="M118" i="141"/>
  <c r="M170" i="141"/>
  <c r="M136" i="141"/>
  <c r="M204" i="141"/>
  <c r="M202" i="141"/>
  <c r="M168" i="141"/>
  <c r="M134" i="141"/>
  <c r="M230" i="142"/>
  <c r="M264" i="142" s="1"/>
  <c r="L350" i="141"/>
  <c r="L351" i="141" s="1"/>
  <c r="M43" i="141"/>
  <c r="M148" i="144"/>
  <c r="L366" i="141"/>
  <c r="M69" i="141" s="1"/>
  <c r="M59" i="141"/>
  <c r="M119" i="141"/>
  <c r="M187" i="141"/>
  <c r="M153" i="141"/>
  <c r="J23" i="209"/>
  <c r="J255" i="209" s="1"/>
  <c r="J24" i="210" s="1"/>
  <c r="J63" i="211" s="1"/>
  <c r="J263" i="211" s="1"/>
  <c r="M183" i="141"/>
  <c r="M115" i="141"/>
  <c r="M149" i="141"/>
  <c r="M165" i="141"/>
  <c r="M199" i="141"/>
  <c r="M131" i="141"/>
  <c r="J22" i="206"/>
  <c r="L23" i="102" s="1"/>
  <c r="J107" i="193"/>
  <c r="J112" i="193" s="1"/>
  <c r="M117" i="141"/>
  <c r="M185" i="141"/>
  <c r="M151" i="141"/>
  <c r="M163" i="141"/>
  <c r="M197" i="141"/>
  <c r="M129" i="141"/>
  <c r="M137" i="149"/>
  <c r="M138" i="149" s="1"/>
  <c r="M151" i="144"/>
  <c r="M117" i="144"/>
  <c r="M185" i="144"/>
  <c r="M169" i="144"/>
  <c r="M135" i="144"/>
  <c r="M203" i="144"/>
  <c r="L350" i="144"/>
  <c r="L351" i="144" s="1"/>
  <c r="M43" i="144"/>
  <c r="M231" i="144"/>
  <c r="M265" i="144" s="1"/>
  <c r="M120" i="144"/>
  <c r="M188" i="144"/>
  <c r="M154" i="144"/>
  <c r="M59" i="144"/>
  <c r="L366" i="144"/>
  <c r="M69" i="144" s="1"/>
  <c r="J142" i="197"/>
  <c r="J154" i="197" s="1"/>
  <c r="J26" i="205" s="1"/>
  <c r="J149" i="197"/>
  <c r="M134" i="144"/>
  <c r="M168" i="144"/>
  <c r="M202" i="144"/>
  <c r="M116" i="144"/>
  <c r="M150" i="144"/>
  <c r="M184" i="144"/>
  <c r="M230" i="149"/>
  <c r="M264" i="149" s="1"/>
  <c r="M132" i="144"/>
  <c r="M166" i="144"/>
  <c r="M200" i="144"/>
  <c r="M187" i="144"/>
  <c r="M153" i="144"/>
  <c r="M119" i="144"/>
  <c r="M147" i="144"/>
  <c r="M181" i="144"/>
  <c r="M113" i="144"/>
  <c r="J141" i="197"/>
  <c r="J153" i="197" s="1"/>
  <c r="J26" i="206" s="1"/>
  <c r="J107" i="197"/>
  <c r="J148" i="197"/>
  <c r="M214" i="149"/>
  <c r="M248" i="149" s="1"/>
  <c r="M155" i="149"/>
  <c r="M156" i="149" s="1"/>
  <c r="M229" i="149"/>
  <c r="M205" i="149"/>
  <c r="M206" i="149" s="1"/>
  <c r="M121" i="149"/>
  <c r="M213" i="149"/>
  <c r="M189" i="149"/>
  <c r="M171" i="149"/>
  <c r="M172" i="149" s="1"/>
  <c r="M155" i="142"/>
  <c r="M156" i="142" s="1"/>
  <c r="M189" i="142"/>
  <c r="M190" i="142" s="1"/>
  <c r="M229" i="142"/>
  <c r="M205" i="142"/>
  <c r="M206" i="142" s="1"/>
  <c r="M137" i="142"/>
  <c r="M138" i="142" s="1"/>
  <c r="M121" i="142"/>
  <c r="M213" i="142"/>
  <c r="M214" i="142"/>
  <c r="M248" i="142" s="1"/>
  <c r="M171" i="142"/>
  <c r="M172" i="142" s="1"/>
  <c r="N116" i="146" l="1"/>
  <c r="N184" i="146"/>
  <c r="N170" i="146"/>
  <c r="N103" i="146"/>
  <c r="N104" i="146" s="1"/>
  <c r="A104" i="146" s="1"/>
  <c r="N69" i="146"/>
  <c r="N70" i="146" s="1"/>
  <c r="A70" i="146" s="1"/>
  <c r="N187" i="146"/>
  <c r="N132" i="146"/>
  <c r="N179" i="146"/>
  <c r="N213" i="146" s="1"/>
  <c r="N236" i="146"/>
  <c r="N270" i="146" s="1"/>
  <c r="N182" i="146"/>
  <c r="N114" i="146"/>
  <c r="N119" i="146"/>
  <c r="N78" i="146"/>
  <c r="N112" i="146" s="1"/>
  <c r="M351" i="146"/>
  <c r="M368" i="146"/>
  <c r="M370" i="146" s="1"/>
  <c r="N114" i="150"/>
  <c r="N182" i="150"/>
  <c r="M237" i="141"/>
  <c r="M271" i="141" s="1"/>
  <c r="N231" i="146"/>
  <c r="N265" i="146" s="1"/>
  <c r="N237" i="146"/>
  <c r="N271" i="146" s="1"/>
  <c r="N154" i="151"/>
  <c r="N235" i="146"/>
  <c r="N269" i="146" s="1"/>
  <c r="N188" i="151"/>
  <c r="N221" i="146"/>
  <c r="N255" i="146" s="1"/>
  <c r="N146" i="146"/>
  <c r="N155" i="146" s="1"/>
  <c r="L280" i="135"/>
  <c r="L17" i="131" s="1"/>
  <c r="M97" i="148"/>
  <c r="M131" i="148" s="1"/>
  <c r="N117" i="151"/>
  <c r="N115" i="151"/>
  <c r="N87" i="143"/>
  <c r="N88" i="143" s="1"/>
  <c r="A88" i="143" s="1"/>
  <c r="N180" i="143"/>
  <c r="N189" i="143" s="1"/>
  <c r="N151" i="151"/>
  <c r="N134" i="151"/>
  <c r="N112" i="143"/>
  <c r="N121" i="143" s="1"/>
  <c r="N218" i="146"/>
  <c r="N252" i="146" s="1"/>
  <c r="N202" i="151"/>
  <c r="N198" i="150"/>
  <c r="N232" i="150" s="1"/>
  <c r="N266" i="150" s="1"/>
  <c r="L280" i="139"/>
  <c r="L21" i="131" s="1"/>
  <c r="N186" i="151"/>
  <c r="N219" i="143"/>
  <c r="N253" i="143" s="1"/>
  <c r="N204" i="150"/>
  <c r="N114" i="151"/>
  <c r="N151" i="150"/>
  <c r="N118" i="151"/>
  <c r="M101" i="148"/>
  <c r="M203" i="148" s="1"/>
  <c r="N234" i="146"/>
  <c r="N268" i="146" s="1"/>
  <c r="N218" i="143"/>
  <c r="N252" i="143" s="1"/>
  <c r="L281" i="137"/>
  <c r="L19" i="133" s="1"/>
  <c r="N131" i="151"/>
  <c r="N165" i="151"/>
  <c r="L171" i="86"/>
  <c r="L172" i="86" s="1"/>
  <c r="L280" i="137"/>
  <c r="L19" i="131" s="1"/>
  <c r="N219" i="146"/>
  <c r="N253" i="146" s="1"/>
  <c r="N166" i="150"/>
  <c r="N200" i="150"/>
  <c r="N115" i="150"/>
  <c r="N169" i="150"/>
  <c r="N113" i="150"/>
  <c r="K155" i="199"/>
  <c r="K172" i="199" s="1"/>
  <c r="K28" i="207" s="1"/>
  <c r="N149" i="151"/>
  <c r="N238" i="143"/>
  <c r="N272" i="143" s="1"/>
  <c r="N163" i="151"/>
  <c r="N134" i="150"/>
  <c r="N257" i="162"/>
  <c r="N258" i="162" s="1"/>
  <c r="A258" i="162" s="1"/>
  <c r="N113" i="151"/>
  <c r="L230" i="86"/>
  <c r="L264" i="86" s="1"/>
  <c r="N202" i="150"/>
  <c r="N236" i="150" s="1"/>
  <c r="N270" i="150" s="1"/>
  <c r="L156" i="135"/>
  <c r="N181" i="151"/>
  <c r="L137" i="86"/>
  <c r="L138" i="86" s="1"/>
  <c r="N135" i="150"/>
  <c r="N279" i="147"/>
  <c r="N29" i="130" s="1"/>
  <c r="N120" i="150"/>
  <c r="N184" i="151"/>
  <c r="N154" i="150"/>
  <c r="M220" i="144"/>
  <c r="M254" i="144" s="1"/>
  <c r="K155" i="196"/>
  <c r="K156" i="196" s="1"/>
  <c r="N182" i="151"/>
  <c r="N223" i="162"/>
  <c r="N224" i="162" s="1"/>
  <c r="A224" i="162" s="1"/>
  <c r="N181" i="150"/>
  <c r="N183" i="150"/>
  <c r="N185" i="150"/>
  <c r="N136" i="150"/>
  <c r="N103" i="151"/>
  <c r="N104" i="151" s="1"/>
  <c r="A104" i="151" s="1"/>
  <c r="N231" i="143"/>
  <c r="N265" i="143" s="1"/>
  <c r="L281" i="135"/>
  <c r="L17" i="133" s="1"/>
  <c r="N129" i="151"/>
  <c r="N116" i="151"/>
  <c r="N221" i="143"/>
  <c r="N255" i="143" s="1"/>
  <c r="N220" i="143"/>
  <c r="N254" i="143" s="1"/>
  <c r="N235" i="143"/>
  <c r="N269" i="143" s="1"/>
  <c r="N213" i="143"/>
  <c r="N247" i="143" s="1"/>
  <c r="L282" i="139"/>
  <c r="L21" i="132" s="1"/>
  <c r="L122" i="139"/>
  <c r="L190" i="134"/>
  <c r="L281" i="134"/>
  <c r="L16" i="133" s="1"/>
  <c r="M235" i="144"/>
  <c r="M269" i="144" s="1"/>
  <c r="L122" i="134"/>
  <c r="L282" i="134"/>
  <c r="L16" i="132" s="1"/>
  <c r="N233" i="143"/>
  <c r="N267" i="143" s="1"/>
  <c r="L156" i="86"/>
  <c r="M367" i="151"/>
  <c r="N69" i="151"/>
  <c r="N70" i="151" s="1"/>
  <c r="A70" i="151" s="1"/>
  <c r="N145" i="150"/>
  <c r="N179" i="150"/>
  <c r="N111" i="150"/>
  <c r="L239" i="139"/>
  <c r="L240" i="139" s="1"/>
  <c r="L263" i="139"/>
  <c r="L273" i="139" s="1"/>
  <c r="L274" i="139" s="1"/>
  <c r="L223" i="137"/>
  <c r="L247" i="137"/>
  <c r="L257" i="137" s="1"/>
  <c r="L258" i="137" s="1"/>
  <c r="N229" i="143"/>
  <c r="L205" i="86"/>
  <c r="L206" i="86" s="1"/>
  <c r="L229" i="86"/>
  <c r="N232" i="146"/>
  <c r="N266" i="146" s="1"/>
  <c r="L282" i="135"/>
  <c r="L17" i="132" s="1"/>
  <c r="L122" i="135"/>
  <c r="N186" i="150"/>
  <c r="N118" i="150"/>
  <c r="N152" i="150"/>
  <c r="N229" i="146"/>
  <c r="L190" i="86"/>
  <c r="N235" i="151"/>
  <c r="N269" i="151" s="1"/>
  <c r="N111" i="151"/>
  <c r="N145" i="151"/>
  <c r="N179" i="151"/>
  <c r="N116" i="150"/>
  <c r="N150" i="150"/>
  <c r="N184" i="150"/>
  <c r="L156" i="134"/>
  <c r="L280" i="134"/>
  <c r="L16" i="131" s="1"/>
  <c r="N273" i="162"/>
  <c r="N274" i="162" s="1"/>
  <c r="A274" i="162" s="1"/>
  <c r="K112" i="199"/>
  <c r="K151" i="199"/>
  <c r="L122" i="86"/>
  <c r="N198" i="151"/>
  <c r="N130" i="151"/>
  <c r="N164" i="151"/>
  <c r="K33" i="206"/>
  <c r="M34" i="102" s="1"/>
  <c r="K107" i="204"/>
  <c r="K112" i="204" s="1"/>
  <c r="M351" i="150"/>
  <c r="N53" i="150"/>
  <c r="M368" i="150"/>
  <c r="M370" i="150" s="1"/>
  <c r="K34" i="209"/>
  <c r="K266" i="209" s="1"/>
  <c r="K35" i="210" s="1"/>
  <c r="K74" i="211" s="1"/>
  <c r="K274" i="211" s="1"/>
  <c r="N222" i="146"/>
  <c r="N256" i="146" s="1"/>
  <c r="N222" i="143"/>
  <c r="N256" i="143" s="1"/>
  <c r="L239" i="136"/>
  <c r="L240" i="136" s="1"/>
  <c r="L263" i="136"/>
  <c r="L273" i="136" s="1"/>
  <c r="L274" i="136" s="1"/>
  <c r="S622" i="217"/>
  <c r="S359" i="217"/>
  <c r="N169" i="151"/>
  <c r="N135" i="151"/>
  <c r="N203" i="151"/>
  <c r="N78" i="150"/>
  <c r="N217" i="146"/>
  <c r="N251" i="146" s="1"/>
  <c r="L223" i="135"/>
  <c r="L247" i="135"/>
  <c r="L257" i="135" s="1"/>
  <c r="L258" i="135" s="1"/>
  <c r="N187" i="151"/>
  <c r="N153" i="151"/>
  <c r="N119" i="151"/>
  <c r="L239" i="135"/>
  <c r="L240" i="135" s="1"/>
  <c r="L263" i="135"/>
  <c r="L273" i="135" s="1"/>
  <c r="L274" i="135" s="1"/>
  <c r="N216" i="143"/>
  <c r="N250" i="143" s="1"/>
  <c r="N166" i="151"/>
  <c r="N200" i="151"/>
  <c r="N132" i="151"/>
  <c r="N78" i="151"/>
  <c r="N163" i="150"/>
  <c r="N197" i="150"/>
  <c r="N129" i="150"/>
  <c r="N127" i="150"/>
  <c r="N161" i="150"/>
  <c r="N195" i="150"/>
  <c r="N128" i="146"/>
  <c r="N137" i="146" s="1"/>
  <c r="N138" i="146" s="1"/>
  <c r="A138" i="146" s="1"/>
  <c r="N162" i="146"/>
  <c r="N171" i="146" s="1"/>
  <c r="N172" i="146" s="1"/>
  <c r="A172" i="146" s="1"/>
  <c r="N196" i="146"/>
  <c r="N205" i="146" s="1"/>
  <c r="N206" i="146" s="1"/>
  <c r="A206" i="146" s="1"/>
  <c r="N239" i="162"/>
  <c r="N240" i="162" s="1"/>
  <c r="A240" i="162" s="1"/>
  <c r="N215" i="146"/>
  <c r="N249" i="146" s="1"/>
  <c r="L280" i="136"/>
  <c r="L18" i="131" s="1"/>
  <c r="L223" i="86"/>
  <c r="L247" i="86"/>
  <c r="L257" i="86" s="1"/>
  <c r="L258" i="86" s="1"/>
  <c r="N282" i="162"/>
  <c r="N24" i="132" s="1"/>
  <c r="N122" i="162"/>
  <c r="A122" i="162" s="1"/>
  <c r="L239" i="137"/>
  <c r="L240" i="137" s="1"/>
  <c r="L263" i="137"/>
  <c r="L273" i="137" s="1"/>
  <c r="L274" i="137" s="1"/>
  <c r="L281" i="139"/>
  <c r="L21" i="133" s="1"/>
  <c r="K33" i="209"/>
  <c r="K265" i="209" s="1"/>
  <c r="K34" i="210" s="1"/>
  <c r="K73" i="211" s="1"/>
  <c r="K273" i="211" s="1"/>
  <c r="L122" i="137"/>
  <c r="L282" i="137"/>
  <c r="L19" i="132" s="1"/>
  <c r="L223" i="136"/>
  <c r="L247" i="136"/>
  <c r="L257" i="136" s="1"/>
  <c r="L258" i="136" s="1"/>
  <c r="N119" i="150"/>
  <c r="N153" i="150"/>
  <c r="N187" i="150"/>
  <c r="K151" i="196"/>
  <c r="K112" i="196"/>
  <c r="M368" i="151"/>
  <c r="M370" i="151" s="1"/>
  <c r="M351" i="151"/>
  <c r="N53" i="151"/>
  <c r="L223" i="134"/>
  <c r="L247" i="134"/>
  <c r="L257" i="134" s="1"/>
  <c r="L258" i="134" s="1"/>
  <c r="N165" i="150"/>
  <c r="N199" i="150"/>
  <c r="N131" i="150"/>
  <c r="M232" i="144"/>
  <c r="M266" i="144" s="1"/>
  <c r="L281" i="136"/>
  <c r="L18" i="133" s="1"/>
  <c r="K79" i="95"/>
  <c r="AJ37" i="95"/>
  <c r="N54" i="146"/>
  <c r="A54" i="146" s="1"/>
  <c r="N290" i="146"/>
  <c r="N167" i="150"/>
  <c r="N201" i="150"/>
  <c r="N133" i="150"/>
  <c r="K32" i="206"/>
  <c r="M33" i="102" s="1"/>
  <c r="K107" i="203"/>
  <c r="K112" i="203" s="1"/>
  <c r="L223" i="139"/>
  <c r="L247" i="139"/>
  <c r="L257" i="139" s="1"/>
  <c r="L258" i="139" s="1"/>
  <c r="N233" i="146"/>
  <c r="N267" i="146" s="1"/>
  <c r="N217" i="143"/>
  <c r="N251" i="143" s="1"/>
  <c r="L282" i="136"/>
  <c r="L18" i="132" s="1"/>
  <c r="L122" i="136"/>
  <c r="N215" i="143"/>
  <c r="N249" i="143" s="1"/>
  <c r="L239" i="134"/>
  <c r="L240" i="134" s="1"/>
  <c r="L263" i="134"/>
  <c r="L273" i="134" s="1"/>
  <c r="L274" i="134" s="1"/>
  <c r="N229" i="151"/>
  <c r="N238" i="146"/>
  <c r="N272" i="146" s="1"/>
  <c r="L224" i="138"/>
  <c r="L279" i="138"/>
  <c r="N220" i="146"/>
  <c r="N254" i="146" s="1"/>
  <c r="N155" i="143"/>
  <c r="N170" i="151"/>
  <c r="N204" i="151"/>
  <c r="N136" i="151"/>
  <c r="N281" i="162"/>
  <c r="N24" i="133" s="1"/>
  <c r="N69" i="150"/>
  <c r="N70" i="150" s="1"/>
  <c r="A70" i="150" s="1"/>
  <c r="M367" i="150"/>
  <c r="N290" i="143"/>
  <c r="N54" i="143"/>
  <c r="A54" i="143" s="1"/>
  <c r="K28" i="206"/>
  <c r="N234" i="143"/>
  <c r="N268" i="143" s="1"/>
  <c r="N162" i="151"/>
  <c r="N128" i="151"/>
  <c r="N196" i="151"/>
  <c r="N94" i="150"/>
  <c r="N103" i="150" s="1"/>
  <c r="N104" i="150" s="1"/>
  <c r="A104" i="150" s="1"/>
  <c r="N128" i="143"/>
  <c r="N137" i="143" s="1"/>
  <c r="N138" i="143" s="1"/>
  <c r="A138" i="143" s="1"/>
  <c r="N162" i="143"/>
  <c r="N171" i="143" s="1"/>
  <c r="N172" i="143" s="1"/>
  <c r="A172" i="143" s="1"/>
  <c r="N196" i="143"/>
  <c r="M222" i="141"/>
  <c r="M256" i="141" s="1"/>
  <c r="M218" i="141"/>
  <c r="M252" i="141" s="1"/>
  <c r="M220" i="141"/>
  <c r="M254" i="141" s="1"/>
  <c r="M215" i="141"/>
  <c r="M249" i="141" s="1"/>
  <c r="M238" i="144"/>
  <c r="M272" i="144" s="1"/>
  <c r="M216" i="141"/>
  <c r="M250" i="141" s="1"/>
  <c r="M235" i="141"/>
  <c r="M269" i="141" s="1"/>
  <c r="M98" i="148"/>
  <c r="M200" i="148" s="1"/>
  <c r="M85" i="148"/>
  <c r="M119" i="148" s="1"/>
  <c r="M217" i="144"/>
  <c r="M251" i="144" s="1"/>
  <c r="M79" i="148"/>
  <c r="M181" i="148" s="1"/>
  <c r="L332" i="148"/>
  <c r="L333" i="148" s="1"/>
  <c r="A333" i="148" s="1"/>
  <c r="M234" i="141"/>
  <c r="M268" i="141" s="1"/>
  <c r="M95" i="148"/>
  <c r="M163" i="148" s="1"/>
  <c r="M82" i="148"/>
  <c r="M116" i="148" s="1"/>
  <c r="M81" i="148"/>
  <c r="M183" i="148" s="1"/>
  <c r="M102" i="148"/>
  <c r="M204" i="148" s="1"/>
  <c r="J118" i="198"/>
  <c r="J115" i="198"/>
  <c r="J117" i="198" s="1"/>
  <c r="J119" i="198" s="1"/>
  <c r="L356" i="148"/>
  <c r="L330" i="148"/>
  <c r="M281" i="149"/>
  <c r="M31" i="133" s="1"/>
  <c r="M233" i="144"/>
  <c r="M267" i="144" s="1"/>
  <c r="M103" i="145"/>
  <c r="M104" i="145" s="1"/>
  <c r="M162" i="145"/>
  <c r="M196" i="145"/>
  <c r="M128" i="145"/>
  <c r="M83" i="148"/>
  <c r="J105" i="201"/>
  <c r="J30" i="205" s="1"/>
  <c r="J106" i="201"/>
  <c r="J30" i="207" s="1"/>
  <c r="J31" i="209" s="1"/>
  <c r="J263" i="209" s="1"/>
  <c r="J32" i="210" s="1"/>
  <c r="J71" i="211" s="1"/>
  <c r="J271" i="211" s="1"/>
  <c r="J104" i="201"/>
  <c r="M80" i="148"/>
  <c r="M100" i="148"/>
  <c r="M161" i="145"/>
  <c r="M195" i="145"/>
  <c r="M127" i="145"/>
  <c r="M86" i="148"/>
  <c r="M146" i="145"/>
  <c r="M180" i="145"/>
  <c r="M112" i="145"/>
  <c r="L340" i="148"/>
  <c r="L314" i="148"/>
  <c r="M145" i="145"/>
  <c r="M179" i="145"/>
  <c r="M111" i="145"/>
  <c r="M87" i="145"/>
  <c r="M88" i="145" s="1"/>
  <c r="M99" i="148"/>
  <c r="M96" i="148"/>
  <c r="M84" i="148"/>
  <c r="M54" i="145"/>
  <c r="M70" i="141"/>
  <c r="M216" i="144"/>
  <c r="M250" i="144" s="1"/>
  <c r="M218" i="144"/>
  <c r="M252" i="144" s="1"/>
  <c r="M282" i="149"/>
  <c r="M31" i="132" s="1"/>
  <c r="L367" i="141"/>
  <c r="M238" i="141"/>
  <c r="M272" i="141" s="1"/>
  <c r="M219" i="141"/>
  <c r="M253" i="141" s="1"/>
  <c r="M233" i="141"/>
  <c r="M267" i="141" s="1"/>
  <c r="J155" i="197"/>
  <c r="J156" i="197" s="1"/>
  <c r="M236" i="144"/>
  <c r="M270" i="144" s="1"/>
  <c r="J113" i="193"/>
  <c r="J114" i="193"/>
  <c r="J116" i="193" s="1"/>
  <c r="K81" i="208"/>
  <c r="M93" i="141"/>
  <c r="M94" i="141"/>
  <c r="M53" i="141"/>
  <c r="M290" i="141" s="1"/>
  <c r="L368" i="141"/>
  <c r="L370" i="141" s="1"/>
  <c r="A370" i="141" s="1"/>
  <c r="L96" i="102"/>
  <c r="L42" i="95"/>
  <c r="L67" i="95" s="1"/>
  <c r="R69" i="218"/>
  <c r="J236" i="211"/>
  <c r="M221" i="141"/>
  <c r="M255" i="141" s="1"/>
  <c r="M77" i="141"/>
  <c r="M78" i="141"/>
  <c r="M190" i="149"/>
  <c r="M237" i="144"/>
  <c r="M271" i="144" s="1"/>
  <c r="M219" i="144"/>
  <c r="M253" i="144" s="1"/>
  <c r="M231" i="141"/>
  <c r="M265" i="141" s="1"/>
  <c r="M217" i="141"/>
  <c r="M251" i="141" s="1"/>
  <c r="M236" i="141"/>
  <c r="M270" i="141" s="1"/>
  <c r="M215" i="144"/>
  <c r="M249" i="144" s="1"/>
  <c r="M93" i="144"/>
  <c r="M94" i="144"/>
  <c r="J151" i="197"/>
  <c r="J112" i="197"/>
  <c r="M234" i="144"/>
  <c r="M268" i="144" s="1"/>
  <c r="L367" i="144"/>
  <c r="M77" i="144"/>
  <c r="M78" i="144"/>
  <c r="M122" i="149"/>
  <c r="M221" i="144"/>
  <c r="M255" i="144" s="1"/>
  <c r="M70" i="144"/>
  <c r="M222" i="144"/>
  <c r="M256" i="144" s="1"/>
  <c r="L368" i="144"/>
  <c r="L370" i="144" s="1"/>
  <c r="A370" i="144" s="1"/>
  <c r="M53" i="144"/>
  <c r="M290" i="144" s="1"/>
  <c r="M239" i="149"/>
  <c r="M240" i="149" s="1"/>
  <c r="M263" i="149"/>
  <c r="M273" i="149" s="1"/>
  <c r="M274" i="149" s="1"/>
  <c r="M223" i="149"/>
  <c r="M247" i="149"/>
  <c r="M257" i="149" s="1"/>
  <c r="M258" i="149" s="1"/>
  <c r="M280" i="149"/>
  <c r="M31" i="131" s="1"/>
  <c r="M281" i="142"/>
  <c r="M23" i="133" s="1"/>
  <c r="M223" i="142"/>
  <c r="M224" i="142" s="1"/>
  <c r="M247" i="142"/>
  <c r="M257" i="142" s="1"/>
  <c r="M258" i="142" s="1"/>
  <c r="M282" i="142"/>
  <c r="M23" i="132" s="1"/>
  <c r="M122" i="142"/>
  <c r="M239" i="142"/>
  <c r="M240" i="142" s="1"/>
  <c r="M263" i="142"/>
  <c r="M273" i="142" s="1"/>
  <c r="M274" i="142" s="1"/>
  <c r="M280" i="142"/>
  <c r="M23" i="131" s="1"/>
  <c r="N216" i="150" l="1"/>
  <c r="N250" i="150" s="1"/>
  <c r="N219" i="150"/>
  <c r="N253" i="150" s="1"/>
  <c r="N180" i="146"/>
  <c r="N189" i="146" s="1"/>
  <c r="N190" i="146" s="1"/>
  <c r="A190" i="146" s="1"/>
  <c r="N87" i="146"/>
  <c r="N88" i="146" s="1"/>
  <c r="A88" i="146" s="1"/>
  <c r="N216" i="146"/>
  <c r="N250" i="146" s="1"/>
  <c r="N121" i="146"/>
  <c r="N222" i="151"/>
  <c r="N256" i="151" s="1"/>
  <c r="N219" i="151"/>
  <c r="N253" i="151" s="1"/>
  <c r="N236" i="151"/>
  <c r="N270" i="151" s="1"/>
  <c r="N217" i="151"/>
  <c r="N251" i="151" s="1"/>
  <c r="M199" i="148"/>
  <c r="M165" i="148"/>
  <c r="M169" i="148"/>
  <c r="N214" i="143"/>
  <c r="N248" i="143" s="1"/>
  <c r="N257" i="143" s="1"/>
  <c r="N258" i="143" s="1"/>
  <c r="A258" i="143" s="1"/>
  <c r="N238" i="150"/>
  <c r="N272" i="150" s="1"/>
  <c r="M135" i="148"/>
  <c r="N216" i="151"/>
  <c r="N250" i="151" s="1"/>
  <c r="N220" i="151"/>
  <c r="N254" i="151" s="1"/>
  <c r="K159" i="199"/>
  <c r="K156" i="199"/>
  <c r="K157" i="199" s="1"/>
  <c r="L282" i="86"/>
  <c r="L15" i="132" s="1"/>
  <c r="M29" i="102"/>
  <c r="N218" i="151"/>
  <c r="N252" i="151" s="1"/>
  <c r="L280" i="86"/>
  <c r="L15" i="131" s="1"/>
  <c r="N234" i="150"/>
  <c r="N268" i="150" s="1"/>
  <c r="N233" i="151"/>
  <c r="N267" i="151" s="1"/>
  <c r="N215" i="151"/>
  <c r="N249" i="151" s="1"/>
  <c r="N215" i="150"/>
  <c r="N249" i="150" s="1"/>
  <c r="N222" i="150"/>
  <c r="N256" i="150" s="1"/>
  <c r="M147" i="148"/>
  <c r="N217" i="150"/>
  <c r="N251" i="150" s="1"/>
  <c r="N237" i="150"/>
  <c r="N271" i="150" s="1"/>
  <c r="L92" i="208"/>
  <c r="K159" i="196"/>
  <c r="K25" i="207"/>
  <c r="M26" i="102" s="1"/>
  <c r="N231" i="151"/>
  <c r="N265" i="151" s="1"/>
  <c r="N283" i="147"/>
  <c r="A283" i="147" s="1"/>
  <c r="J26" i="207"/>
  <c r="J27" i="209" s="1"/>
  <c r="J259" i="209" s="1"/>
  <c r="J28" i="210" s="1"/>
  <c r="J67" i="211" s="1"/>
  <c r="J267" i="211" s="1"/>
  <c r="N294" i="147"/>
  <c r="N296" i="147" s="1"/>
  <c r="M184" i="148"/>
  <c r="L281" i="86"/>
  <c r="L15" i="133" s="1"/>
  <c r="N137" i="151"/>
  <c r="N138" i="151" s="1"/>
  <c r="A138" i="151" s="1"/>
  <c r="N238" i="151"/>
  <c r="N272" i="151" s="1"/>
  <c r="N231" i="150"/>
  <c r="N265" i="150" s="1"/>
  <c r="N234" i="151"/>
  <c r="N268" i="151" s="1"/>
  <c r="N171" i="151"/>
  <c r="N172" i="151" s="1"/>
  <c r="A172" i="151" s="1"/>
  <c r="K157" i="196"/>
  <c r="L224" i="134"/>
  <c r="L279" i="134"/>
  <c r="N205" i="151"/>
  <c r="N206" i="151" s="1"/>
  <c r="A206" i="151" s="1"/>
  <c r="S79" i="218"/>
  <c r="K246" i="211"/>
  <c r="N232" i="151"/>
  <c r="N266" i="151" s="1"/>
  <c r="K114" i="199"/>
  <c r="K116" i="199" s="1"/>
  <c r="K113" i="199"/>
  <c r="N205" i="143"/>
  <c r="N206" i="143" s="1"/>
  <c r="A206" i="143" s="1"/>
  <c r="N230" i="143"/>
  <c r="N264" i="143" s="1"/>
  <c r="N196" i="150"/>
  <c r="N205" i="150" s="1"/>
  <c r="N206" i="150" s="1"/>
  <c r="A206" i="150" s="1"/>
  <c r="N162" i="150"/>
  <c r="N171" i="150" s="1"/>
  <c r="N172" i="150" s="1"/>
  <c r="A172" i="150" s="1"/>
  <c r="N128" i="150"/>
  <c r="N137" i="150" s="1"/>
  <c r="N138" i="150" s="1"/>
  <c r="A138" i="150" s="1"/>
  <c r="N156" i="143"/>
  <c r="A156" i="143" s="1"/>
  <c r="N280" i="143"/>
  <c r="N25" i="131" s="1"/>
  <c r="N263" i="151"/>
  <c r="N122" i="146"/>
  <c r="A122" i="146" s="1"/>
  <c r="N282" i="146"/>
  <c r="N28" i="132" s="1"/>
  <c r="L224" i="139"/>
  <c r="L279" i="139"/>
  <c r="N235" i="150"/>
  <c r="N269" i="150" s="1"/>
  <c r="N282" i="143"/>
  <c r="N25" i="132" s="1"/>
  <c r="N122" i="143"/>
  <c r="A122" i="143" s="1"/>
  <c r="K113" i="196"/>
  <c r="K114" i="196"/>
  <c r="K116" i="196" s="1"/>
  <c r="N221" i="150"/>
  <c r="N255" i="150" s="1"/>
  <c r="N87" i="151"/>
  <c r="N88" i="151" s="1"/>
  <c r="A88" i="151" s="1"/>
  <c r="N180" i="151"/>
  <c r="N189" i="151" s="1"/>
  <c r="N112" i="151"/>
  <c r="N146" i="151"/>
  <c r="N155" i="151" s="1"/>
  <c r="N221" i="151"/>
  <c r="N255" i="151" s="1"/>
  <c r="L224" i="135"/>
  <c r="L279" i="135"/>
  <c r="N237" i="151"/>
  <c r="N271" i="151" s="1"/>
  <c r="N54" i="150"/>
  <c r="A54" i="150" s="1"/>
  <c r="N290" i="150"/>
  <c r="M107" i="102"/>
  <c r="M53" i="95"/>
  <c r="M78" i="95" s="1"/>
  <c r="N218" i="150"/>
  <c r="N252" i="150" s="1"/>
  <c r="N213" i="151"/>
  <c r="L239" i="86"/>
  <c r="L240" i="86" s="1"/>
  <c r="L263" i="86"/>
  <c r="L273" i="86" s="1"/>
  <c r="L274" i="86" s="1"/>
  <c r="L279" i="137"/>
  <c r="L224" i="137"/>
  <c r="N213" i="150"/>
  <c r="K29" i="209"/>
  <c r="K261" i="209" s="1"/>
  <c r="K30" i="210" s="1"/>
  <c r="K69" i="211" s="1"/>
  <c r="K269" i="211" s="1"/>
  <c r="L87" i="208"/>
  <c r="L283" i="138"/>
  <c r="L294" i="138"/>
  <c r="L20" i="130"/>
  <c r="M106" i="102"/>
  <c r="M52" i="95"/>
  <c r="M77" i="95" s="1"/>
  <c r="L91" i="208"/>
  <c r="N263" i="143"/>
  <c r="N290" i="151"/>
  <c r="N54" i="151"/>
  <c r="A54" i="151" s="1"/>
  <c r="L279" i="136"/>
  <c r="L224" i="136"/>
  <c r="N87" i="150"/>
  <c r="N88" i="150" s="1"/>
  <c r="A88" i="150" s="1"/>
  <c r="N146" i="150"/>
  <c r="N155" i="150" s="1"/>
  <c r="N112" i="150"/>
  <c r="N180" i="150"/>
  <c r="N189" i="150" s="1"/>
  <c r="S80" i="218"/>
  <c r="K247" i="211"/>
  <c r="K113" i="204"/>
  <c r="K114" i="204"/>
  <c r="K116" i="204" s="1"/>
  <c r="N220" i="150"/>
  <c r="N254" i="150" s="1"/>
  <c r="M171" i="145"/>
  <c r="M172" i="145" s="1"/>
  <c r="N230" i="151"/>
  <c r="N264" i="151" s="1"/>
  <c r="N190" i="143"/>
  <c r="A190" i="143" s="1"/>
  <c r="N156" i="146"/>
  <c r="A156" i="146" s="1"/>
  <c r="N280" i="146"/>
  <c r="N28" i="131" s="1"/>
  <c r="N247" i="146"/>
  <c r="K114" i="203"/>
  <c r="K116" i="203" s="1"/>
  <c r="K113" i="203"/>
  <c r="N233" i="150"/>
  <c r="N267" i="150" s="1"/>
  <c r="L224" i="86"/>
  <c r="N230" i="146"/>
  <c r="N264" i="146" s="1"/>
  <c r="N229" i="150"/>
  <c r="N279" i="162"/>
  <c r="N263" i="146"/>
  <c r="M132" i="148"/>
  <c r="M113" i="148"/>
  <c r="M166" i="148"/>
  <c r="M153" i="148"/>
  <c r="M170" i="148"/>
  <c r="M136" i="148"/>
  <c r="M137" i="145"/>
  <c r="M138" i="145" s="1"/>
  <c r="M197" i="148"/>
  <c r="M129" i="148"/>
  <c r="M187" i="148"/>
  <c r="M150" i="148"/>
  <c r="M149" i="148"/>
  <c r="M115" i="148"/>
  <c r="M155" i="145"/>
  <c r="M156" i="145" s="1"/>
  <c r="M164" i="148"/>
  <c r="M198" i="148"/>
  <c r="M130" i="148"/>
  <c r="M201" i="148"/>
  <c r="M167" i="148"/>
  <c r="M133" i="148"/>
  <c r="M229" i="145"/>
  <c r="M205" i="145"/>
  <c r="M206" i="145" s="1"/>
  <c r="J107" i="201"/>
  <c r="J112" i="201" s="1"/>
  <c r="J30" i="206"/>
  <c r="K89" i="208" s="1"/>
  <c r="M188" i="148"/>
  <c r="M154" i="148"/>
  <c r="M120" i="148"/>
  <c r="J244" i="211"/>
  <c r="R77" i="218"/>
  <c r="M230" i="145"/>
  <c r="M264" i="145" s="1"/>
  <c r="M59" i="148"/>
  <c r="L366" i="148"/>
  <c r="M69" i="148" s="1"/>
  <c r="M121" i="145"/>
  <c r="M214" i="145"/>
  <c r="M248" i="145" s="1"/>
  <c r="M54" i="141"/>
  <c r="M152" i="148"/>
  <c r="M186" i="148"/>
  <c r="M118" i="148"/>
  <c r="M213" i="145"/>
  <c r="M43" i="148"/>
  <c r="L350" i="148"/>
  <c r="L351" i="148" s="1"/>
  <c r="M189" i="145"/>
  <c r="M134" i="148"/>
  <c r="M168" i="148"/>
  <c r="M202" i="148"/>
  <c r="M148" i="148"/>
  <c r="M114" i="148"/>
  <c r="M182" i="148"/>
  <c r="M185" i="148"/>
  <c r="M117" i="148"/>
  <c r="M151" i="148"/>
  <c r="J159" i="197"/>
  <c r="M279" i="149"/>
  <c r="M294" i="149" s="1"/>
  <c r="M87" i="141"/>
  <c r="M88" i="141" s="1"/>
  <c r="M112" i="141"/>
  <c r="M180" i="141"/>
  <c r="M146" i="141"/>
  <c r="M161" i="141"/>
  <c r="M195" i="141"/>
  <c r="M127" i="141"/>
  <c r="M179" i="141"/>
  <c r="M111" i="141"/>
  <c r="M145" i="141"/>
  <c r="M103" i="141"/>
  <c r="M104" i="141" s="1"/>
  <c r="M128" i="141"/>
  <c r="M196" i="141"/>
  <c r="M162" i="141"/>
  <c r="J118" i="193"/>
  <c r="J115" i="193"/>
  <c r="J117" i="193" s="1"/>
  <c r="J119" i="193" s="1"/>
  <c r="M54" i="144"/>
  <c r="J114" i="197"/>
  <c r="J116" i="197" s="1"/>
  <c r="J113" i="197"/>
  <c r="M224" i="149"/>
  <c r="M179" i="144"/>
  <c r="M145" i="144"/>
  <c r="M111" i="144"/>
  <c r="M87" i="144"/>
  <c r="M88" i="144" s="1"/>
  <c r="M103" i="144"/>
  <c r="M104" i="144" s="1"/>
  <c r="M128" i="144"/>
  <c r="M196" i="144"/>
  <c r="M162" i="144"/>
  <c r="M112" i="144"/>
  <c r="M180" i="144"/>
  <c r="M146" i="144"/>
  <c r="M195" i="144"/>
  <c r="M127" i="144"/>
  <c r="M161" i="144"/>
  <c r="J157" i="197"/>
  <c r="M279" i="142"/>
  <c r="N214" i="146" l="1"/>
  <c r="N248" i="146" s="1"/>
  <c r="N257" i="146" s="1"/>
  <c r="N258" i="146" s="1"/>
  <c r="A258" i="146" s="1"/>
  <c r="M102" i="102"/>
  <c r="M76" i="287" s="1"/>
  <c r="M233" i="148"/>
  <c r="M267" i="148" s="1"/>
  <c r="M237" i="148"/>
  <c r="M271" i="148" s="1"/>
  <c r="N223" i="143"/>
  <c r="N224" i="143" s="1"/>
  <c r="A224" i="143" s="1"/>
  <c r="M48" i="95"/>
  <c r="M73" i="95" s="1"/>
  <c r="N281" i="146"/>
  <c r="N28" i="133" s="1"/>
  <c r="L27" i="102"/>
  <c r="L46" i="95" s="1"/>
  <c r="L71" i="95" s="1"/>
  <c r="L84" i="208"/>
  <c r="K85" i="208"/>
  <c r="K26" i="209"/>
  <c r="K258" i="209" s="1"/>
  <c r="K27" i="210" s="1"/>
  <c r="K66" i="211" s="1"/>
  <c r="M215" i="148"/>
  <c r="M249" i="148" s="1"/>
  <c r="M218" i="148"/>
  <c r="M252" i="148" s="1"/>
  <c r="N239" i="146"/>
  <c r="N240" i="146" s="1"/>
  <c r="A240" i="146" s="1"/>
  <c r="M281" i="145"/>
  <c r="M27" i="133" s="1"/>
  <c r="M234" i="148"/>
  <c r="M268" i="148" s="1"/>
  <c r="M282" i="145"/>
  <c r="M27" i="132" s="1"/>
  <c r="N273" i="146"/>
  <c r="N274" i="146" s="1"/>
  <c r="A274" i="146" s="1"/>
  <c r="N371" i="147"/>
  <c r="M283" i="149"/>
  <c r="N273" i="143"/>
  <c r="N274" i="143" s="1"/>
  <c r="A274" i="143" s="1"/>
  <c r="M221" i="148"/>
  <c r="M255" i="148" s="1"/>
  <c r="N239" i="143"/>
  <c r="N240" i="143" s="1"/>
  <c r="A240" i="143" s="1"/>
  <c r="N273" i="151"/>
  <c r="N274" i="151" s="1"/>
  <c r="A274" i="151" s="1"/>
  <c r="N239" i="151"/>
  <c r="N240" i="151" s="1"/>
  <c r="A240" i="151" s="1"/>
  <c r="N263" i="150"/>
  <c r="N281" i="151"/>
  <c r="N33" i="133" s="1"/>
  <c r="N190" i="151"/>
  <c r="A190" i="151" s="1"/>
  <c r="L283" i="134"/>
  <c r="L294" i="134"/>
  <c r="L16" i="130"/>
  <c r="L331" i="138"/>
  <c r="L296" i="138"/>
  <c r="L371" i="138"/>
  <c r="A371" i="138" s="1"/>
  <c r="N247" i="150"/>
  <c r="M238" i="148"/>
  <c r="M272" i="148" s="1"/>
  <c r="N294" i="162"/>
  <c r="N24" i="130"/>
  <c r="N283" i="162"/>
  <c r="A283" i="162" s="1"/>
  <c r="L279" i="86"/>
  <c r="N281" i="143"/>
  <c r="N25" i="133" s="1"/>
  <c r="N281" i="150"/>
  <c r="N32" i="133" s="1"/>
  <c r="N190" i="150"/>
  <c r="A190" i="150" s="1"/>
  <c r="N247" i="151"/>
  <c r="N280" i="151"/>
  <c r="N33" i="131" s="1"/>
  <c r="N156" i="151"/>
  <c r="A156" i="151" s="1"/>
  <c r="N230" i="150"/>
  <c r="N264" i="150" s="1"/>
  <c r="N156" i="150"/>
  <c r="A156" i="150" s="1"/>
  <c r="N280" i="150"/>
  <c r="N32" i="131" s="1"/>
  <c r="S75" i="218"/>
  <c r="K242" i="211"/>
  <c r="K115" i="196"/>
  <c r="K117" i="196" s="1"/>
  <c r="K119" i="196" s="1"/>
  <c r="K118" i="196"/>
  <c r="L21" i="130"/>
  <c r="L283" i="139"/>
  <c r="L294" i="139"/>
  <c r="N29" i="128"/>
  <c r="N79" i="128" s="1"/>
  <c r="L15" i="200" s="1"/>
  <c r="L44" i="200" s="1"/>
  <c r="L58" i="200" s="1"/>
  <c r="L99" i="200" s="1"/>
  <c r="N310" i="147"/>
  <c r="N347" i="147" s="1"/>
  <c r="N320" i="147"/>
  <c r="N357" i="147" s="1"/>
  <c r="N327" i="147"/>
  <c r="N364" i="147" s="1"/>
  <c r="N308" i="147"/>
  <c r="N345" i="147" s="1"/>
  <c r="N311" i="147"/>
  <c r="N348" i="147" s="1"/>
  <c r="N303" i="147"/>
  <c r="N340" i="147" s="1"/>
  <c r="N321" i="147"/>
  <c r="N358" i="147" s="1"/>
  <c r="N305" i="147"/>
  <c r="N342" i="147" s="1"/>
  <c r="N322" i="147"/>
  <c r="N359" i="147" s="1"/>
  <c r="N329" i="147"/>
  <c r="N306" i="147"/>
  <c r="N343" i="147" s="1"/>
  <c r="N313" i="147"/>
  <c r="N323" i="147"/>
  <c r="N360" i="147" s="1"/>
  <c r="N304" i="147"/>
  <c r="N341" i="147" s="1"/>
  <c r="N307" i="147"/>
  <c r="N344" i="147" s="1"/>
  <c r="N319" i="147"/>
  <c r="N356" i="147" s="1"/>
  <c r="N324" i="147"/>
  <c r="N361" i="147" s="1"/>
  <c r="N312" i="147"/>
  <c r="N349" i="147" s="1"/>
  <c r="N325" i="147"/>
  <c r="N362" i="147" s="1"/>
  <c r="N328" i="147"/>
  <c r="N365" i="147" s="1"/>
  <c r="N309" i="147"/>
  <c r="N346" i="147" s="1"/>
  <c r="N326" i="147"/>
  <c r="N363" i="147" s="1"/>
  <c r="N331" i="147"/>
  <c r="M280" i="145"/>
  <c r="M27" i="131" s="1"/>
  <c r="K118" i="203"/>
  <c r="K115" i="203"/>
  <c r="K117" i="203" s="1"/>
  <c r="K119" i="203" s="1"/>
  <c r="K118" i="204"/>
  <c r="K115" i="204"/>
  <c r="K117" i="204" s="1"/>
  <c r="K119" i="204" s="1"/>
  <c r="N121" i="150"/>
  <c r="N214" i="150"/>
  <c r="N248" i="150" s="1"/>
  <c r="L294" i="136"/>
  <c r="L18" i="130"/>
  <c r="L283" i="136"/>
  <c r="L294" i="137"/>
  <c r="L283" i="137"/>
  <c r="L19" i="130"/>
  <c r="L17" i="130"/>
  <c r="L283" i="135"/>
  <c r="L294" i="135"/>
  <c r="N121" i="151"/>
  <c r="N214" i="151"/>
  <c r="N248" i="151" s="1"/>
  <c r="K115" i="199"/>
  <c r="K117" i="199" s="1"/>
  <c r="K119" i="199" s="1"/>
  <c r="K118" i="199"/>
  <c r="M99" i="102"/>
  <c r="M45" i="95"/>
  <c r="M70" i="95" s="1"/>
  <c r="M231" i="148"/>
  <c r="M265" i="148" s="1"/>
  <c r="M122" i="145"/>
  <c r="M217" i="148"/>
  <c r="M251" i="148" s="1"/>
  <c r="M70" i="148"/>
  <c r="M222" i="148"/>
  <c r="M256" i="148" s="1"/>
  <c r="M220" i="148"/>
  <c r="M254" i="148" s="1"/>
  <c r="L31" i="102"/>
  <c r="L50" i="95" s="1"/>
  <c r="L75" i="95" s="1"/>
  <c r="M236" i="148"/>
  <c r="M270" i="148" s="1"/>
  <c r="M216" i="148"/>
  <c r="M250" i="148" s="1"/>
  <c r="M219" i="148"/>
  <c r="M253" i="148" s="1"/>
  <c r="M77" i="148"/>
  <c r="M78" i="148"/>
  <c r="L367" i="148"/>
  <c r="M239" i="145"/>
  <c r="M240" i="145" s="1"/>
  <c r="M263" i="145"/>
  <c r="M273" i="145" s="1"/>
  <c r="M274" i="145" s="1"/>
  <c r="M235" i="148"/>
  <c r="M269" i="148" s="1"/>
  <c r="M190" i="145"/>
  <c r="M223" i="145"/>
  <c r="M247" i="145"/>
  <c r="M257" i="145" s="1"/>
  <c r="M258" i="145" s="1"/>
  <c r="M93" i="148"/>
  <c r="M94" i="148"/>
  <c r="J114" i="201"/>
  <c r="J116" i="201" s="1"/>
  <c r="J113" i="201"/>
  <c r="M232" i="148"/>
  <c r="M266" i="148" s="1"/>
  <c r="M53" i="148"/>
  <c r="M290" i="148" s="1"/>
  <c r="L368" i="148"/>
  <c r="L370" i="148" s="1"/>
  <c r="A370" i="148" s="1"/>
  <c r="L104" i="102"/>
  <c r="M31" i="130"/>
  <c r="M137" i="141"/>
  <c r="M138" i="141" s="1"/>
  <c r="M214" i="141"/>
  <c r="M248" i="141" s="1"/>
  <c r="M155" i="141"/>
  <c r="M156" i="141" s="1"/>
  <c r="M171" i="141"/>
  <c r="M172" i="141" s="1"/>
  <c r="M229" i="141"/>
  <c r="M263" i="141" s="1"/>
  <c r="M205" i="141"/>
  <c r="M206" i="141" s="1"/>
  <c r="M230" i="141"/>
  <c r="M264" i="141" s="1"/>
  <c r="M213" i="141"/>
  <c r="M121" i="141"/>
  <c r="M229" i="144"/>
  <c r="M263" i="144" s="1"/>
  <c r="M189" i="141"/>
  <c r="M171" i="144"/>
  <c r="M172" i="144" s="1"/>
  <c r="M205" i="144"/>
  <c r="M206" i="144" s="1"/>
  <c r="M230" i="144"/>
  <c r="M264" i="144" s="1"/>
  <c r="J240" i="211"/>
  <c r="R73" i="218"/>
  <c r="M213" i="144"/>
  <c r="M121" i="144"/>
  <c r="M122" i="144" s="1"/>
  <c r="J115" i="197"/>
  <c r="J117" i="197" s="1"/>
  <c r="J119" i="197" s="1"/>
  <c r="J118" i="197"/>
  <c r="M137" i="144"/>
  <c r="M138" i="144" s="1"/>
  <c r="M155" i="144"/>
  <c r="M214" i="144"/>
  <c r="M248" i="144" s="1"/>
  <c r="M189" i="144"/>
  <c r="M296" i="149"/>
  <c r="M371" i="149"/>
  <c r="M283" i="142"/>
  <c r="M294" i="142"/>
  <c r="M23" i="130"/>
  <c r="N223" i="146" l="1"/>
  <c r="N224" i="146" s="1"/>
  <c r="A224" i="146" s="1"/>
  <c r="K266" i="211"/>
  <c r="S72" i="218" s="1"/>
  <c r="L100" i="102"/>
  <c r="K239" i="211"/>
  <c r="N279" i="143"/>
  <c r="N294" i="143" s="1"/>
  <c r="N279" i="146"/>
  <c r="N294" i="146" s="1"/>
  <c r="N257" i="151"/>
  <c r="N258" i="151" s="1"/>
  <c r="A258" i="151" s="1"/>
  <c r="N257" i="150"/>
  <c r="N258" i="150" s="1"/>
  <c r="A258" i="150" s="1"/>
  <c r="N223" i="151"/>
  <c r="N279" i="151" s="1"/>
  <c r="L296" i="135"/>
  <c r="L371" i="135"/>
  <c r="A371" i="135" s="1"/>
  <c r="L331" i="135"/>
  <c r="L296" i="139"/>
  <c r="L371" i="139"/>
  <c r="A371" i="139" s="1"/>
  <c r="L331" i="139"/>
  <c r="L371" i="137"/>
  <c r="A371" i="137" s="1"/>
  <c r="L331" i="137"/>
  <c r="L296" i="137"/>
  <c r="N330" i="147"/>
  <c r="A330" i="147" s="1"/>
  <c r="N223" i="150"/>
  <c r="N122" i="150"/>
  <c r="A122" i="150" s="1"/>
  <c r="N282" i="150"/>
  <c r="N32" i="132" s="1"/>
  <c r="N296" i="162"/>
  <c r="N371" i="162"/>
  <c r="L331" i="134"/>
  <c r="L371" i="134"/>
  <c r="L296" i="134"/>
  <c r="N273" i="150"/>
  <c r="N274" i="150" s="1"/>
  <c r="A274" i="150" s="1"/>
  <c r="L296" i="136"/>
  <c r="L331" i="136"/>
  <c r="L371" i="136"/>
  <c r="A371" i="136" s="1"/>
  <c r="N350" i="147"/>
  <c r="N282" i="151"/>
  <c r="N33" i="132" s="1"/>
  <c r="N122" i="151"/>
  <c r="A122" i="151" s="1"/>
  <c r="N366" i="147"/>
  <c r="N367" i="147" s="1"/>
  <c r="A367" i="147" s="1"/>
  <c r="N314" i="147"/>
  <c r="A314" i="147" s="1"/>
  <c r="N332" i="147"/>
  <c r="N333" i="147" s="1"/>
  <c r="L104" i="200"/>
  <c r="L106" i="200"/>
  <c r="L29" i="207" s="1"/>
  <c r="L30" i="209" s="1"/>
  <c r="L262" i="209" s="1"/>
  <c r="L31" i="210" s="1"/>
  <c r="L70" i="211" s="1"/>
  <c r="L270" i="211" s="1"/>
  <c r="L105" i="200"/>
  <c r="L29" i="205" s="1"/>
  <c r="N25" i="130"/>
  <c r="L294" i="86"/>
  <c r="L15" i="130"/>
  <c r="L283" i="86"/>
  <c r="L321" i="138"/>
  <c r="L358" i="138" s="1"/>
  <c r="M61" i="138" s="1"/>
  <c r="L324" i="138"/>
  <c r="L361" i="138" s="1"/>
  <c r="M64" i="138" s="1"/>
  <c r="L327" i="138"/>
  <c r="L364" i="138" s="1"/>
  <c r="M67" i="138" s="1"/>
  <c r="L308" i="138"/>
  <c r="L345" i="138" s="1"/>
  <c r="M48" i="138" s="1"/>
  <c r="L311" i="138"/>
  <c r="L348" i="138" s="1"/>
  <c r="M51" i="138" s="1"/>
  <c r="L310" i="138"/>
  <c r="L347" i="138" s="1"/>
  <c r="M50" i="138" s="1"/>
  <c r="L320" i="138"/>
  <c r="L357" i="138" s="1"/>
  <c r="M60" i="138" s="1"/>
  <c r="L323" i="138"/>
  <c r="L360" i="138" s="1"/>
  <c r="M63" i="138" s="1"/>
  <c r="L304" i="138"/>
  <c r="L341" i="138" s="1"/>
  <c r="M44" i="138" s="1"/>
  <c r="L307" i="138"/>
  <c r="L344" i="138" s="1"/>
  <c r="M47" i="138" s="1"/>
  <c r="L20" i="128"/>
  <c r="L70" i="128" s="1"/>
  <c r="J15" i="191" s="1"/>
  <c r="J44" i="191" s="1"/>
  <c r="J58" i="191" s="1"/>
  <c r="J99" i="191" s="1"/>
  <c r="L306" i="138"/>
  <c r="L343" i="138" s="1"/>
  <c r="M46" i="138" s="1"/>
  <c r="L309" i="138"/>
  <c r="L346" i="138" s="1"/>
  <c r="M49" i="138" s="1"/>
  <c r="L319" i="138"/>
  <c r="L326" i="138"/>
  <c r="L363" i="138" s="1"/>
  <c r="M66" i="138" s="1"/>
  <c r="L303" i="138"/>
  <c r="L325" i="138"/>
  <c r="L362" i="138" s="1"/>
  <c r="M65" i="138" s="1"/>
  <c r="L328" i="138"/>
  <c r="L365" i="138" s="1"/>
  <c r="M68" i="138" s="1"/>
  <c r="L305" i="138"/>
  <c r="L342" i="138" s="1"/>
  <c r="M45" i="138" s="1"/>
  <c r="L312" i="138"/>
  <c r="L349" i="138" s="1"/>
  <c r="M52" i="138" s="1"/>
  <c r="L322" i="138"/>
  <c r="L359" i="138" s="1"/>
  <c r="M62" i="138" s="1"/>
  <c r="M96" i="138" s="1"/>
  <c r="N239" i="150"/>
  <c r="N240" i="150" s="1"/>
  <c r="A240" i="150" s="1"/>
  <c r="M195" i="148"/>
  <c r="M127" i="148"/>
  <c r="M161" i="148"/>
  <c r="M180" i="148"/>
  <c r="M112" i="148"/>
  <c r="M146" i="148"/>
  <c r="J115" i="201"/>
  <c r="J117" i="201" s="1"/>
  <c r="J119" i="201" s="1"/>
  <c r="J118" i="201"/>
  <c r="M54" i="148"/>
  <c r="M224" i="145"/>
  <c r="M279" i="145"/>
  <c r="M145" i="148"/>
  <c r="M179" i="148"/>
  <c r="M111" i="148"/>
  <c r="M87" i="148"/>
  <c r="M88" i="148" s="1"/>
  <c r="M103" i="148"/>
  <c r="M104" i="148" s="1"/>
  <c r="M162" i="148"/>
  <c r="M196" i="148"/>
  <c r="M128" i="148"/>
  <c r="M282" i="141"/>
  <c r="M22" i="132" s="1"/>
  <c r="M281" i="141"/>
  <c r="M22" i="133" s="1"/>
  <c r="M280" i="141"/>
  <c r="M22" i="131" s="1"/>
  <c r="M273" i="144"/>
  <c r="M274" i="144" s="1"/>
  <c r="M281" i="144"/>
  <c r="M26" i="133" s="1"/>
  <c r="M280" i="144"/>
  <c r="M26" i="131" s="1"/>
  <c r="M239" i="141"/>
  <c r="M240" i="141" s="1"/>
  <c r="M122" i="141"/>
  <c r="M273" i="141"/>
  <c r="M274" i="141" s="1"/>
  <c r="M156" i="144"/>
  <c r="M223" i="141"/>
  <c r="M247" i="141"/>
  <c r="M257" i="141" s="1"/>
  <c r="M258" i="141" s="1"/>
  <c r="M190" i="141"/>
  <c r="M282" i="144"/>
  <c r="M26" i="132" s="1"/>
  <c r="M190" i="144"/>
  <c r="M223" i="144"/>
  <c r="M224" i="144" s="1"/>
  <c r="M247" i="144"/>
  <c r="M257" i="144" s="1"/>
  <c r="M258" i="144" s="1"/>
  <c r="M239" i="144"/>
  <c r="M240" i="144" s="1"/>
  <c r="M324" i="149"/>
  <c r="M361" i="149" s="1"/>
  <c r="N64" i="149" s="1"/>
  <c r="M305" i="149"/>
  <c r="M342" i="149" s="1"/>
  <c r="N45" i="149" s="1"/>
  <c r="M312" i="149"/>
  <c r="M349" i="149" s="1"/>
  <c r="N52" i="149" s="1"/>
  <c r="M326" i="149"/>
  <c r="M363" i="149" s="1"/>
  <c r="N66" i="149" s="1"/>
  <c r="M303" i="149"/>
  <c r="M310" i="149"/>
  <c r="M347" i="149" s="1"/>
  <c r="N50" i="149" s="1"/>
  <c r="M320" i="149"/>
  <c r="M357" i="149" s="1"/>
  <c r="N60" i="149" s="1"/>
  <c r="M327" i="149"/>
  <c r="M364" i="149" s="1"/>
  <c r="N67" i="149" s="1"/>
  <c r="M308" i="149"/>
  <c r="M345" i="149" s="1"/>
  <c r="N48" i="149" s="1"/>
  <c r="M322" i="149"/>
  <c r="M359" i="149" s="1"/>
  <c r="N62" i="149" s="1"/>
  <c r="M329" i="149"/>
  <c r="M306" i="149"/>
  <c r="M343" i="149" s="1"/>
  <c r="N46" i="149" s="1"/>
  <c r="M31" i="128"/>
  <c r="M81" i="128" s="1"/>
  <c r="K15" i="202" s="1"/>
  <c r="K44" i="202" s="1"/>
  <c r="K58" i="202" s="1"/>
  <c r="K99" i="202" s="1"/>
  <c r="M313" i="149"/>
  <c r="M323" i="149"/>
  <c r="M360" i="149" s="1"/>
  <c r="N63" i="149" s="1"/>
  <c r="M304" i="149"/>
  <c r="M341" i="149" s="1"/>
  <c r="N44" i="149" s="1"/>
  <c r="M311" i="149"/>
  <c r="M348" i="149" s="1"/>
  <c r="N51" i="149" s="1"/>
  <c r="M325" i="149"/>
  <c r="M362" i="149" s="1"/>
  <c r="N65" i="149" s="1"/>
  <c r="M328" i="149"/>
  <c r="M365" i="149" s="1"/>
  <c r="N68" i="149" s="1"/>
  <c r="M309" i="149"/>
  <c r="M346" i="149" s="1"/>
  <c r="N49" i="149" s="1"/>
  <c r="M319" i="149"/>
  <c r="M331" i="149"/>
  <c r="M307" i="149"/>
  <c r="M344" i="149" s="1"/>
  <c r="N47" i="149" s="1"/>
  <c r="M321" i="149"/>
  <c r="M358" i="149" s="1"/>
  <c r="N61" i="149" s="1"/>
  <c r="M296" i="142"/>
  <c r="M371" i="142"/>
  <c r="N28" i="130" l="1"/>
  <c r="N283" i="143"/>
  <c r="A283" i="143" s="1"/>
  <c r="N283" i="146"/>
  <c r="A283" i="146" s="1"/>
  <c r="N224" i="151"/>
  <c r="A224" i="151" s="1"/>
  <c r="N101" i="149"/>
  <c r="N203" i="149" s="1"/>
  <c r="M81" i="138"/>
  <c r="M183" i="138" s="1"/>
  <c r="M83" i="138"/>
  <c r="M117" i="138" s="1"/>
  <c r="M102" i="138"/>
  <c r="M136" i="138" s="1"/>
  <c r="M95" i="138"/>
  <c r="M197" i="138" s="1"/>
  <c r="M84" i="138"/>
  <c r="M118" i="138" s="1"/>
  <c r="M98" i="138"/>
  <c r="M200" i="138" s="1"/>
  <c r="L329" i="138"/>
  <c r="L330" i="138" s="1"/>
  <c r="L356" i="138"/>
  <c r="L303" i="134"/>
  <c r="L325" i="134"/>
  <c r="L362" i="134" s="1"/>
  <c r="M65" i="134" s="1"/>
  <c r="L328" i="134"/>
  <c r="L365" i="134" s="1"/>
  <c r="M68" i="134" s="1"/>
  <c r="L305" i="134"/>
  <c r="L342" i="134" s="1"/>
  <c r="M45" i="134" s="1"/>
  <c r="L312" i="134"/>
  <c r="L349" i="134" s="1"/>
  <c r="M52" i="134" s="1"/>
  <c r="L322" i="134"/>
  <c r="L359" i="134" s="1"/>
  <c r="M62" i="134" s="1"/>
  <c r="L306" i="134"/>
  <c r="L343" i="134" s="1"/>
  <c r="M46" i="134" s="1"/>
  <c r="L319" i="134"/>
  <c r="L321" i="134"/>
  <c r="L358" i="134" s="1"/>
  <c r="M61" i="134" s="1"/>
  <c r="L324" i="134"/>
  <c r="L361" i="134" s="1"/>
  <c r="M64" i="134" s="1"/>
  <c r="L327" i="134"/>
  <c r="L364" i="134" s="1"/>
  <c r="M67" i="134" s="1"/>
  <c r="L308" i="134"/>
  <c r="L345" i="134" s="1"/>
  <c r="M48" i="134" s="1"/>
  <c r="L311" i="134"/>
  <c r="L348" i="134" s="1"/>
  <c r="M51" i="134" s="1"/>
  <c r="L16" i="128"/>
  <c r="L66" i="128" s="1"/>
  <c r="J15" i="187" s="1"/>
  <c r="J44" i="187" s="1"/>
  <c r="J58" i="187" s="1"/>
  <c r="J99" i="187" s="1"/>
  <c r="L326" i="134"/>
  <c r="L363" i="134" s="1"/>
  <c r="M66" i="134" s="1"/>
  <c r="L310" i="134"/>
  <c r="L347" i="134" s="1"/>
  <c r="M50" i="134" s="1"/>
  <c r="L320" i="134"/>
  <c r="L357" i="134" s="1"/>
  <c r="M60" i="134" s="1"/>
  <c r="L323" i="134"/>
  <c r="L360" i="134" s="1"/>
  <c r="M63" i="134" s="1"/>
  <c r="L304" i="134"/>
  <c r="L341" i="134" s="1"/>
  <c r="M44" i="134" s="1"/>
  <c r="L307" i="134"/>
  <c r="L344" i="134" s="1"/>
  <c r="M47" i="134" s="1"/>
  <c r="L309" i="134"/>
  <c r="L346" i="134" s="1"/>
  <c r="M49" i="134" s="1"/>
  <c r="N326" i="162"/>
  <c r="N363" i="162" s="1"/>
  <c r="N303" i="162"/>
  <c r="N340" i="162" s="1"/>
  <c r="N310" i="162"/>
  <c r="N347" i="162" s="1"/>
  <c r="N320" i="162"/>
  <c r="N357" i="162" s="1"/>
  <c r="N327" i="162"/>
  <c r="N364" i="162" s="1"/>
  <c r="N308" i="162"/>
  <c r="N345" i="162" s="1"/>
  <c r="N311" i="162"/>
  <c r="N348" i="162" s="1"/>
  <c r="N309" i="162"/>
  <c r="N346" i="162" s="1"/>
  <c r="N319" i="162"/>
  <c r="N356" i="162" s="1"/>
  <c r="N307" i="162"/>
  <c r="N344" i="162" s="1"/>
  <c r="N321" i="162"/>
  <c r="N358" i="162" s="1"/>
  <c r="N312" i="162"/>
  <c r="N349" i="162" s="1"/>
  <c r="N322" i="162"/>
  <c r="N359" i="162" s="1"/>
  <c r="N329" i="162"/>
  <c r="N306" i="162"/>
  <c r="N343" i="162" s="1"/>
  <c r="N313" i="162"/>
  <c r="N323" i="162"/>
  <c r="N360" i="162" s="1"/>
  <c r="N304" i="162"/>
  <c r="N341" i="162" s="1"/>
  <c r="N24" i="128"/>
  <c r="N74" i="128" s="1"/>
  <c r="L15" i="195" s="1"/>
  <c r="L44" i="195" s="1"/>
  <c r="L58" i="195" s="1"/>
  <c r="L99" i="195" s="1"/>
  <c r="N328" i="162"/>
  <c r="N365" i="162" s="1"/>
  <c r="N331" i="162"/>
  <c r="N305" i="162"/>
  <c r="N342" i="162" s="1"/>
  <c r="N325" i="162"/>
  <c r="N362" i="162" s="1"/>
  <c r="N324" i="162"/>
  <c r="N361" i="162" s="1"/>
  <c r="L320" i="139"/>
  <c r="L357" i="139" s="1"/>
  <c r="M60" i="139" s="1"/>
  <c r="L323" i="139"/>
  <c r="L360" i="139" s="1"/>
  <c r="M63" i="139" s="1"/>
  <c r="L304" i="139"/>
  <c r="L341" i="139" s="1"/>
  <c r="M44" i="139" s="1"/>
  <c r="L307" i="139"/>
  <c r="L344" i="139" s="1"/>
  <c r="M47" i="139" s="1"/>
  <c r="L325" i="139"/>
  <c r="L362" i="139" s="1"/>
  <c r="M65" i="139" s="1"/>
  <c r="L21" i="128"/>
  <c r="L71" i="128" s="1"/>
  <c r="J15" i="192" s="1"/>
  <c r="J44" i="192" s="1"/>
  <c r="J58" i="192" s="1"/>
  <c r="J99" i="192" s="1"/>
  <c r="L309" i="139"/>
  <c r="L346" i="139" s="1"/>
  <c r="M49" i="139" s="1"/>
  <c r="L319" i="139"/>
  <c r="L326" i="139"/>
  <c r="L363" i="139" s="1"/>
  <c r="M66" i="139" s="1"/>
  <c r="M100" i="139" s="1"/>
  <c r="L303" i="139"/>
  <c r="L310" i="139"/>
  <c r="L347" i="139" s="1"/>
  <c r="M50" i="139" s="1"/>
  <c r="M84" i="139" s="1"/>
  <c r="L328" i="139"/>
  <c r="L365" i="139" s="1"/>
  <c r="M68" i="139" s="1"/>
  <c r="L305" i="139"/>
  <c r="L342" i="139" s="1"/>
  <c r="M45" i="139" s="1"/>
  <c r="L312" i="139"/>
  <c r="L349" i="139" s="1"/>
  <c r="M52" i="139" s="1"/>
  <c r="L322" i="139"/>
  <c r="L359" i="139" s="1"/>
  <c r="M62" i="139" s="1"/>
  <c r="L306" i="139"/>
  <c r="L343" i="139" s="1"/>
  <c r="M46" i="139" s="1"/>
  <c r="L324" i="139"/>
  <c r="L361" i="139" s="1"/>
  <c r="M64" i="139" s="1"/>
  <c r="L327" i="139"/>
  <c r="L364" i="139" s="1"/>
  <c r="M67" i="139" s="1"/>
  <c r="L308" i="139"/>
  <c r="L345" i="139" s="1"/>
  <c r="M48" i="139" s="1"/>
  <c r="L311" i="139"/>
  <c r="L348" i="139" s="1"/>
  <c r="M51" i="139" s="1"/>
  <c r="L321" i="139"/>
  <c r="L358" i="139" s="1"/>
  <c r="M61" i="139" s="1"/>
  <c r="M95" i="139" s="1"/>
  <c r="M198" i="138"/>
  <c r="M130" i="138"/>
  <c r="M164" i="138"/>
  <c r="M85" i="138"/>
  <c r="T76" i="218"/>
  <c r="L243" i="211"/>
  <c r="N33" i="130"/>
  <c r="N283" i="151"/>
  <c r="A283" i="151" s="1"/>
  <c r="N294" i="151"/>
  <c r="M86" i="138"/>
  <c r="L313" i="138"/>
  <c r="L340" i="138"/>
  <c r="M80" i="138"/>
  <c r="M97" i="138"/>
  <c r="M82" i="138"/>
  <c r="N296" i="143"/>
  <c r="N371" i="143"/>
  <c r="L29" i="206"/>
  <c r="M88" i="208" s="1"/>
  <c r="L107" i="200"/>
  <c r="L112" i="200" s="1"/>
  <c r="N371" i="146"/>
  <c r="N296" i="146"/>
  <c r="L310" i="136"/>
  <c r="L347" i="136" s="1"/>
  <c r="M50" i="136" s="1"/>
  <c r="L303" i="136"/>
  <c r="L312" i="136"/>
  <c r="L349" i="136" s="1"/>
  <c r="M52" i="136" s="1"/>
  <c r="L305" i="136"/>
  <c r="L342" i="136" s="1"/>
  <c r="M45" i="136" s="1"/>
  <c r="L321" i="136"/>
  <c r="L358" i="136" s="1"/>
  <c r="M61" i="136" s="1"/>
  <c r="L304" i="136"/>
  <c r="L341" i="136" s="1"/>
  <c r="M44" i="136" s="1"/>
  <c r="L325" i="136"/>
  <c r="L362" i="136" s="1"/>
  <c r="M65" i="136" s="1"/>
  <c r="L308" i="136"/>
  <c r="L345" i="136" s="1"/>
  <c r="M48" i="136" s="1"/>
  <c r="L307" i="136"/>
  <c r="L344" i="136" s="1"/>
  <c r="M47" i="136" s="1"/>
  <c r="L326" i="136"/>
  <c r="L363" i="136" s="1"/>
  <c r="M66" i="136" s="1"/>
  <c r="L18" i="128"/>
  <c r="L68" i="128" s="1"/>
  <c r="J15" i="189" s="1"/>
  <c r="J44" i="189" s="1"/>
  <c r="J58" i="189" s="1"/>
  <c r="J99" i="189" s="1"/>
  <c r="L311" i="136"/>
  <c r="L348" i="136" s="1"/>
  <c r="M51" i="136" s="1"/>
  <c r="L323" i="136"/>
  <c r="L360" i="136" s="1"/>
  <c r="M63" i="136" s="1"/>
  <c r="L320" i="136"/>
  <c r="L357" i="136" s="1"/>
  <c r="M60" i="136" s="1"/>
  <c r="L306" i="136"/>
  <c r="L343" i="136" s="1"/>
  <c r="M46" i="136" s="1"/>
  <c r="L322" i="136"/>
  <c r="L359" i="136" s="1"/>
  <c r="M62" i="136" s="1"/>
  <c r="L327" i="136"/>
  <c r="L364" i="136" s="1"/>
  <c r="M67" i="136" s="1"/>
  <c r="L324" i="136"/>
  <c r="L361" i="136" s="1"/>
  <c r="M64" i="136" s="1"/>
  <c r="L319" i="136"/>
  <c r="L309" i="136"/>
  <c r="L346" i="136" s="1"/>
  <c r="M49" i="136" s="1"/>
  <c r="L328" i="136"/>
  <c r="L365" i="136" s="1"/>
  <c r="M68" i="136" s="1"/>
  <c r="M102" i="136" s="1"/>
  <c r="L296" i="86"/>
  <c r="L331" i="86"/>
  <c r="L371" i="86"/>
  <c r="M99" i="138"/>
  <c r="M79" i="138"/>
  <c r="M100" i="138"/>
  <c r="J106" i="191"/>
  <c r="J20" i="207" s="1"/>
  <c r="J21" i="209" s="1"/>
  <c r="J253" i="209" s="1"/>
  <c r="J22" i="210" s="1"/>
  <c r="J61" i="211" s="1"/>
  <c r="J261" i="211" s="1"/>
  <c r="J105" i="191"/>
  <c r="J20" i="205" s="1"/>
  <c r="J104" i="191"/>
  <c r="M101" i="138"/>
  <c r="N351" i="147"/>
  <c r="A351" i="147" s="1"/>
  <c r="A10" i="147" s="1"/>
  <c r="M67" i="68" s="1"/>
  <c r="N368" i="147"/>
  <c r="N370" i="147" s="1"/>
  <c r="N224" i="150"/>
  <c r="A224" i="150" s="1"/>
  <c r="N279" i="150"/>
  <c r="L326" i="137"/>
  <c r="L363" i="137" s="1"/>
  <c r="M66" i="137" s="1"/>
  <c r="L303" i="137"/>
  <c r="L306" i="137"/>
  <c r="L343" i="137" s="1"/>
  <c r="M46" i="137" s="1"/>
  <c r="L309" i="137"/>
  <c r="L346" i="137" s="1"/>
  <c r="M49" i="137" s="1"/>
  <c r="L323" i="137"/>
  <c r="L360" i="137" s="1"/>
  <c r="M63" i="137" s="1"/>
  <c r="L322" i="137"/>
  <c r="L359" i="137" s="1"/>
  <c r="M62" i="137" s="1"/>
  <c r="L325" i="137"/>
  <c r="L362" i="137" s="1"/>
  <c r="M65" i="137" s="1"/>
  <c r="L328" i="137"/>
  <c r="L365" i="137" s="1"/>
  <c r="M68" i="137" s="1"/>
  <c r="L305" i="137"/>
  <c r="L342" i="137" s="1"/>
  <c r="M45" i="137" s="1"/>
  <c r="L319" i="137"/>
  <c r="L311" i="137"/>
  <c r="L348" i="137" s="1"/>
  <c r="M51" i="137" s="1"/>
  <c r="L321" i="137"/>
  <c r="L358" i="137" s="1"/>
  <c r="M61" i="137" s="1"/>
  <c r="L324" i="137"/>
  <c r="L361" i="137" s="1"/>
  <c r="M64" i="137" s="1"/>
  <c r="L312" i="137"/>
  <c r="L349" i="137" s="1"/>
  <c r="M52" i="137" s="1"/>
  <c r="L308" i="137"/>
  <c r="L345" i="137" s="1"/>
  <c r="M48" i="137" s="1"/>
  <c r="L19" i="128"/>
  <c r="L69" i="128" s="1"/>
  <c r="J15" i="190" s="1"/>
  <c r="J44" i="190" s="1"/>
  <c r="J58" i="190" s="1"/>
  <c r="J99" i="190" s="1"/>
  <c r="L307" i="137"/>
  <c r="L344" i="137" s="1"/>
  <c r="M47" i="137" s="1"/>
  <c r="L310" i="137"/>
  <c r="L347" i="137" s="1"/>
  <c r="M50" i="137" s="1"/>
  <c r="L320" i="137"/>
  <c r="L357" i="137" s="1"/>
  <c r="M60" i="137" s="1"/>
  <c r="L327" i="137"/>
  <c r="L364" i="137" s="1"/>
  <c r="M67" i="137" s="1"/>
  <c r="L304" i="137"/>
  <c r="L341" i="137" s="1"/>
  <c r="M44" i="137" s="1"/>
  <c r="L320" i="135"/>
  <c r="L357" i="135" s="1"/>
  <c r="M60" i="135" s="1"/>
  <c r="L323" i="135"/>
  <c r="L360" i="135" s="1"/>
  <c r="M63" i="135" s="1"/>
  <c r="L304" i="135"/>
  <c r="L341" i="135" s="1"/>
  <c r="M44" i="135" s="1"/>
  <c r="L307" i="135"/>
  <c r="L344" i="135" s="1"/>
  <c r="M47" i="135" s="1"/>
  <c r="L310" i="135"/>
  <c r="L347" i="135" s="1"/>
  <c r="M50" i="135" s="1"/>
  <c r="L17" i="128"/>
  <c r="L67" i="128" s="1"/>
  <c r="J15" i="188" s="1"/>
  <c r="J44" i="188" s="1"/>
  <c r="J58" i="188" s="1"/>
  <c r="J99" i="188" s="1"/>
  <c r="L309" i="135"/>
  <c r="L346" i="135" s="1"/>
  <c r="M49" i="135" s="1"/>
  <c r="L319" i="135"/>
  <c r="L326" i="135"/>
  <c r="L363" i="135" s="1"/>
  <c r="M66" i="135" s="1"/>
  <c r="L303" i="135"/>
  <c r="L306" i="135"/>
  <c r="L343" i="135" s="1"/>
  <c r="M46" i="135" s="1"/>
  <c r="L328" i="135"/>
  <c r="L365" i="135" s="1"/>
  <c r="M68" i="135" s="1"/>
  <c r="L305" i="135"/>
  <c r="L342" i="135" s="1"/>
  <c r="M45" i="135" s="1"/>
  <c r="L312" i="135"/>
  <c r="L349" i="135" s="1"/>
  <c r="M52" i="135" s="1"/>
  <c r="L322" i="135"/>
  <c r="L359" i="135" s="1"/>
  <c r="M62" i="135" s="1"/>
  <c r="L325" i="135"/>
  <c r="L362" i="135" s="1"/>
  <c r="M65" i="135" s="1"/>
  <c r="L324" i="135"/>
  <c r="L361" i="135" s="1"/>
  <c r="M64" i="135" s="1"/>
  <c r="L327" i="135"/>
  <c r="L364" i="135" s="1"/>
  <c r="M67" i="135" s="1"/>
  <c r="L308" i="135"/>
  <c r="L345" i="135" s="1"/>
  <c r="M48" i="135" s="1"/>
  <c r="L311" i="135"/>
  <c r="L348" i="135" s="1"/>
  <c r="M51" i="135" s="1"/>
  <c r="L321" i="135"/>
  <c r="L358" i="135" s="1"/>
  <c r="M61" i="135" s="1"/>
  <c r="M95" i="135" s="1"/>
  <c r="M137" i="148"/>
  <c r="M138" i="148" s="1"/>
  <c r="M229" i="148"/>
  <c r="M263" i="148" s="1"/>
  <c r="M189" i="148"/>
  <c r="M190" i="148" s="1"/>
  <c r="M171" i="148"/>
  <c r="M172" i="148" s="1"/>
  <c r="M213" i="148"/>
  <c r="M121" i="148"/>
  <c r="M155" i="148"/>
  <c r="M156" i="148" s="1"/>
  <c r="M214" i="148"/>
  <c r="M248" i="148" s="1"/>
  <c r="M205" i="148"/>
  <c r="M206" i="148" s="1"/>
  <c r="M230" i="148"/>
  <c r="M264" i="148" s="1"/>
  <c r="M27" i="130"/>
  <c r="M283" i="145"/>
  <c r="M294" i="145"/>
  <c r="N81" i="149"/>
  <c r="N183" i="149" s="1"/>
  <c r="N102" i="149"/>
  <c r="N204" i="149" s="1"/>
  <c r="N83" i="149"/>
  <c r="N117" i="149" s="1"/>
  <c r="M279" i="141"/>
  <c r="M22" i="130" s="1"/>
  <c r="N99" i="149"/>
  <c r="N133" i="149" s="1"/>
  <c r="N85" i="149"/>
  <c r="N187" i="149" s="1"/>
  <c r="M224" i="141"/>
  <c r="N80" i="149"/>
  <c r="N148" i="149" s="1"/>
  <c r="N97" i="149"/>
  <c r="N131" i="149" s="1"/>
  <c r="M332" i="149"/>
  <c r="M333" i="149" s="1"/>
  <c r="N95" i="149"/>
  <c r="N197" i="149" s="1"/>
  <c r="M279" i="144"/>
  <c r="N135" i="149"/>
  <c r="N169" i="149"/>
  <c r="N100" i="149"/>
  <c r="N86" i="149"/>
  <c r="N96" i="149"/>
  <c r="N84" i="149"/>
  <c r="N79" i="149"/>
  <c r="M356" i="149"/>
  <c r="M330" i="149"/>
  <c r="K105" i="202"/>
  <c r="K31" i="205" s="1"/>
  <c r="K106" i="202"/>
  <c r="K31" i="207" s="1"/>
  <c r="K32" i="209" s="1"/>
  <c r="K264" i="209" s="1"/>
  <c r="K33" i="210" s="1"/>
  <c r="K72" i="211" s="1"/>
  <c r="K272" i="211" s="1"/>
  <c r="K104" i="202"/>
  <c r="N82" i="149"/>
  <c r="M340" i="149"/>
  <c r="M314" i="149"/>
  <c r="N98" i="149"/>
  <c r="M324" i="142"/>
  <c r="M361" i="142" s="1"/>
  <c r="N64" i="142" s="1"/>
  <c r="M305" i="142"/>
  <c r="M342" i="142" s="1"/>
  <c r="N45" i="142" s="1"/>
  <c r="M312" i="142"/>
  <c r="M349" i="142" s="1"/>
  <c r="N52" i="142" s="1"/>
  <c r="M326" i="142"/>
  <c r="M363" i="142" s="1"/>
  <c r="N66" i="142" s="1"/>
  <c r="M303" i="142"/>
  <c r="M310" i="142"/>
  <c r="M347" i="142" s="1"/>
  <c r="N50" i="142" s="1"/>
  <c r="M320" i="142"/>
  <c r="M357" i="142" s="1"/>
  <c r="N60" i="142" s="1"/>
  <c r="M327" i="142"/>
  <c r="M364" i="142" s="1"/>
  <c r="N67" i="142" s="1"/>
  <c r="M308" i="142"/>
  <c r="M345" i="142" s="1"/>
  <c r="N48" i="142" s="1"/>
  <c r="M322" i="142"/>
  <c r="M359" i="142" s="1"/>
  <c r="N62" i="142" s="1"/>
  <c r="M329" i="142"/>
  <c r="M306" i="142"/>
  <c r="M343" i="142" s="1"/>
  <c r="N46" i="142" s="1"/>
  <c r="M23" i="128"/>
  <c r="M73" i="128" s="1"/>
  <c r="K15" i="194" s="1"/>
  <c r="K44" i="194" s="1"/>
  <c r="K58" i="194" s="1"/>
  <c r="K99" i="194" s="1"/>
  <c r="M313" i="142"/>
  <c r="M323" i="142"/>
  <c r="M360" i="142" s="1"/>
  <c r="N63" i="142" s="1"/>
  <c r="M304" i="142"/>
  <c r="M341" i="142" s="1"/>
  <c r="N44" i="142" s="1"/>
  <c r="M311" i="142"/>
  <c r="M348" i="142" s="1"/>
  <c r="N51" i="142" s="1"/>
  <c r="M325" i="142"/>
  <c r="M362" i="142" s="1"/>
  <c r="N65" i="142" s="1"/>
  <c r="M328" i="142"/>
  <c r="M365" i="142" s="1"/>
  <c r="N68" i="142" s="1"/>
  <c r="M309" i="142"/>
  <c r="M346" i="142" s="1"/>
  <c r="N49" i="142" s="1"/>
  <c r="M319" i="142"/>
  <c r="M331" i="142"/>
  <c r="M307" i="142"/>
  <c r="M344" i="142" s="1"/>
  <c r="N47" i="142" s="1"/>
  <c r="M321" i="142"/>
  <c r="M358" i="142" s="1"/>
  <c r="N61" i="142" s="1"/>
  <c r="M83" i="136" l="1"/>
  <c r="M151" i="138"/>
  <c r="M98" i="137"/>
  <c r="M166" i="137" s="1"/>
  <c r="M129" i="138"/>
  <c r="M152" i="138"/>
  <c r="M115" i="138"/>
  <c r="M97" i="134"/>
  <c r="M199" i="134" s="1"/>
  <c r="M186" i="138"/>
  <c r="M149" i="138"/>
  <c r="M132" i="138"/>
  <c r="M185" i="138"/>
  <c r="M98" i="135"/>
  <c r="M200" i="135" s="1"/>
  <c r="M81" i="137"/>
  <c r="M115" i="137" s="1"/>
  <c r="M282" i="148"/>
  <c r="M30" i="132" s="1"/>
  <c r="N101" i="142"/>
  <c r="N135" i="142" s="1"/>
  <c r="N170" i="149"/>
  <c r="N153" i="149"/>
  <c r="M204" i="138"/>
  <c r="M80" i="136"/>
  <c r="M182" i="136" s="1"/>
  <c r="M101" i="139"/>
  <c r="M135" i="139" s="1"/>
  <c r="M100" i="134"/>
  <c r="M168" i="134" s="1"/>
  <c r="M84" i="137"/>
  <c r="M118" i="137" s="1"/>
  <c r="M86" i="137"/>
  <c r="M154" i="137" s="1"/>
  <c r="M170" i="138"/>
  <c r="N136" i="149"/>
  <c r="M85" i="135"/>
  <c r="M187" i="135" s="1"/>
  <c r="M163" i="138"/>
  <c r="M100" i="136"/>
  <c r="M202" i="136" s="1"/>
  <c r="M82" i="139"/>
  <c r="M116" i="139" s="1"/>
  <c r="M101" i="136"/>
  <c r="M169" i="136" s="1"/>
  <c r="M86" i="139"/>
  <c r="M120" i="139" s="1"/>
  <c r="M101" i="135"/>
  <c r="M169" i="135" s="1"/>
  <c r="M79" i="139"/>
  <c r="M113" i="139" s="1"/>
  <c r="M166" i="138"/>
  <c r="M96" i="136"/>
  <c r="M198" i="136" s="1"/>
  <c r="M85" i="136"/>
  <c r="M153" i="136" s="1"/>
  <c r="M98" i="139"/>
  <c r="M166" i="139" s="1"/>
  <c r="N30" i="102"/>
  <c r="N49" i="95" s="1"/>
  <c r="N74" i="95" s="1"/>
  <c r="M98" i="136"/>
  <c r="M166" i="136" s="1"/>
  <c r="M81" i="134"/>
  <c r="M183" i="134" s="1"/>
  <c r="M96" i="139"/>
  <c r="M164" i="139" s="1"/>
  <c r="M96" i="135"/>
  <c r="M164" i="135" s="1"/>
  <c r="M80" i="135"/>
  <c r="M148" i="135" s="1"/>
  <c r="M86" i="135"/>
  <c r="M188" i="135" s="1"/>
  <c r="M84" i="134"/>
  <c r="M186" i="134" s="1"/>
  <c r="M79" i="134"/>
  <c r="M181" i="134" s="1"/>
  <c r="M82" i="135"/>
  <c r="M150" i="135" s="1"/>
  <c r="M101" i="137"/>
  <c r="M169" i="137" s="1"/>
  <c r="M95" i="137"/>
  <c r="M197" i="137" s="1"/>
  <c r="M83" i="137"/>
  <c r="M185" i="137" s="1"/>
  <c r="M82" i="136"/>
  <c r="M184" i="136" s="1"/>
  <c r="M96" i="134"/>
  <c r="M130" i="134" s="1"/>
  <c r="N151" i="149"/>
  <c r="M273" i="148"/>
  <c r="M274" i="148" s="1"/>
  <c r="M129" i="135"/>
  <c r="M163" i="135"/>
  <c r="M197" i="135"/>
  <c r="M79" i="135"/>
  <c r="M100" i="135"/>
  <c r="M84" i="135"/>
  <c r="L356" i="137"/>
  <c r="L329" i="137"/>
  <c r="L330" i="137" s="1"/>
  <c r="M96" i="137"/>
  <c r="L340" i="137"/>
  <c r="L313" i="137"/>
  <c r="J20" i="206"/>
  <c r="K79" i="208" s="1"/>
  <c r="J107" i="191"/>
  <c r="J112" i="191" s="1"/>
  <c r="M147" i="138"/>
  <c r="M113" i="138"/>
  <c r="M181" i="138"/>
  <c r="M185" i="136"/>
  <c r="M117" i="136"/>
  <c r="M151" i="136"/>
  <c r="M79" i="136"/>
  <c r="N327" i="146"/>
  <c r="N364" i="146" s="1"/>
  <c r="N308" i="146"/>
  <c r="N345" i="146" s="1"/>
  <c r="N326" i="146"/>
  <c r="N363" i="146" s="1"/>
  <c r="N303" i="146"/>
  <c r="N340" i="146" s="1"/>
  <c r="N310" i="146"/>
  <c r="N347" i="146" s="1"/>
  <c r="N320" i="146"/>
  <c r="N357" i="146" s="1"/>
  <c r="N319" i="146"/>
  <c r="N356" i="146" s="1"/>
  <c r="N28" i="128"/>
  <c r="N78" i="128" s="1"/>
  <c r="L15" i="199" s="1"/>
  <c r="L44" i="199" s="1"/>
  <c r="L58" i="199" s="1"/>
  <c r="L99" i="199" s="1"/>
  <c r="N325" i="146"/>
  <c r="N362" i="146" s="1"/>
  <c r="N328" i="146"/>
  <c r="N365" i="146" s="1"/>
  <c r="N331" i="146"/>
  <c r="N305" i="146"/>
  <c r="N342" i="146" s="1"/>
  <c r="N323" i="146"/>
  <c r="N360" i="146" s="1"/>
  <c r="N304" i="146"/>
  <c r="N341" i="146" s="1"/>
  <c r="N322" i="146"/>
  <c r="N359" i="146" s="1"/>
  <c r="N329" i="146"/>
  <c r="N306" i="146"/>
  <c r="N343" i="146" s="1"/>
  <c r="N313" i="146"/>
  <c r="N311" i="146"/>
  <c r="N348" i="146" s="1"/>
  <c r="N309" i="146"/>
  <c r="N346" i="146" s="1"/>
  <c r="N312" i="146"/>
  <c r="N349" i="146" s="1"/>
  <c r="N307" i="146"/>
  <c r="N344" i="146" s="1"/>
  <c r="N321" i="146"/>
  <c r="N358" i="146" s="1"/>
  <c r="N324" i="146"/>
  <c r="N361" i="146" s="1"/>
  <c r="M182" i="138"/>
  <c r="M114" i="138"/>
  <c r="M148" i="138"/>
  <c r="N296" i="151"/>
  <c r="N371" i="151"/>
  <c r="M129" i="139"/>
  <c r="M197" i="139"/>
  <c r="M163" i="139"/>
  <c r="M168" i="139"/>
  <c r="M134" i="139"/>
  <c r="M202" i="139"/>
  <c r="M99" i="139"/>
  <c r="N366" i="162"/>
  <c r="N367" i="162" s="1"/>
  <c r="A367" i="162" s="1"/>
  <c r="J104" i="187"/>
  <c r="J105" i="187"/>
  <c r="J16" i="205" s="1"/>
  <c r="J106" i="187"/>
  <c r="J16" i="207" s="1"/>
  <c r="M98" i="134"/>
  <c r="M99" i="134"/>
  <c r="M99" i="135"/>
  <c r="M102" i="135"/>
  <c r="L356" i="135"/>
  <c r="L329" i="135"/>
  <c r="L330" i="135" s="1"/>
  <c r="M81" i="135"/>
  <c r="M79" i="137"/>
  <c r="M97" i="137"/>
  <c r="M100" i="137"/>
  <c r="M201" i="138"/>
  <c r="M167" i="138"/>
  <c r="M133" i="138"/>
  <c r="L328" i="86"/>
  <c r="L365" i="86" s="1"/>
  <c r="M68" i="86" s="1"/>
  <c r="L311" i="86"/>
  <c r="L348" i="86" s="1"/>
  <c r="L321" i="86"/>
  <c r="L358" i="86" s="1"/>
  <c r="M61" i="86" s="1"/>
  <c r="L312" i="86"/>
  <c r="L349" i="86" s="1"/>
  <c r="L309" i="86"/>
  <c r="L346" i="86" s="1"/>
  <c r="L310" i="86"/>
  <c r="L347" i="86" s="1"/>
  <c r="L305" i="86"/>
  <c r="L342" i="86" s="1"/>
  <c r="L324" i="86"/>
  <c r="L361" i="86" s="1"/>
  <c r="M64" i="86" s="1"/>
  <c r="L307" i="86"/>
  <c r="L344" i="86" s="1"/>
  <c r="L326" i="86"/>
  <c r="L363" i="86" s="1"/>
  <c r="M66" i="86" s="1"/>
  <c r="L327" i="86"/>
  <c r="L364" i="86" s="1"/>
  <c r="M67" i="86" s="1"/>
  <c r="L323" i="86"/>
  <c r="L360" i="86" s="1"/>
  <c r="M63" i="86" s="1"/>
  <c r="L325" i="86"/>
  <c r="L362" i="86" s="1"/>
  <c r="M65" i="86" s="1"/>
  <c r="L320" i="86"/>
  <c r="L357" i="86" s="1"/>
  <c r="M60" i="86" s="1"/>
  <c r="L303" i="86"/>
  <c r="L308" i="86"/>
  <c r="L345" i="86" s="1"/>
  <c r="L304" i="86"/>
  <c r="L341" i="86" s="1"/>
  <c r="L319" i="86"/>
  <c r="L306" i="86"/>
  <c r="L343" i="86" s="1"/>
  <c r="L15" i="128"/>
  <c r="L65" i="128" s="1"/>
  <c r="J15" i="186" s="1"/>
  <c r="J44" i="186" s="1"/>
  <c r="J58" i="186" s="1"/>
  <c r="J99" i="186" s="1"/>
  <c r="L322" i="86"/>
  <c r="L359" i="86" s="1"/>
  <c r="M62" i="86" s="1"/>
  <c r="L356" i="136"/>
  <c r="M59" i="136" s="1"/>
  <c r="M93" i="136" s="1"/>
  <c r="L329" i="136"/>
  <c r="J106" i="189"/>
  <c r="J18" i="207" s="1"/>
  <c r="J104" i="189"/>
  <c r="J105" i="189"/>
  <c r="J18" i="205" s="1"/>
  <c r="M99" i="136"/>
  <c r="M86" i="136"/>
  <c r="N312" i="143"/>
  <c r="N349" i="143" s="1"/>
  <c r="N324" i="143"/>
  <c r="N361" i="143" s="1"/>
  <c r="N25" i="128"/>
  <c r="N75" i="128" s="1"/>
  <c r="L15" i="196" s="1"/>
  <c r="L44" i="196" s="1"/>
  <c r="L58" i="196" s="1"/>
  <c r="L99" i="196" s="1"/>
  <c r="N310" i="143"/>
  <c r="N347" i="143" s="1"/>
  <c r="N320" i="143"/>
  <c r="N357" i="143" s="1"/>
  <c r="N327" i="143"/>
  <c r="N364" i="143" s="1"/>
  <c r="N308" i="143"/>
  <c r="N345" i="143" s="1"/>
  <c r="N311" i="143"/>
  <c r="N348" i="143" s="1"/>
  <c r="N328" i="143"/>
  <c r="N365" i="143" s="1"/>
  <c r="N319" i="143"/>
  <c r="N356" i="143" s="1"/>
  <c r="N303" i="143"/>
  <c r="N340" i="143" s="1"/>
  <c r="N322" i="143"/>
  <c r="N359" i="143" s="1"/>
  <c r="N329" i="143"/>
  <c r="N306" i="143"/>
  <c r="N343" i="143" s="1"/>
  <c r="N313" i="143"/>
  <c r="N323" i="143"/>
  <c r="N360" i="143" s="1"/>
  <c r="N304" i="143"/>
  <c r="N341" i="143" s="1"/>
  <c r="N307" i="143"/>
  <c r="N344" i="143" s="1"/>
  <c r="N325" i="143"/>
  <c r="N362" i="143" s="1"/>
  <c r="N309" i="143"/>
  <c r="N346" i="143" s="1"/>
  <c r="N326" i="143"/>
  <c r="N363" i="143" s="1"/>
  <c r="N321" i="143"/>
  <c r="N358" i="143" s="1"/>
  <c r="N305" i="143"/>
  <c r="N342" i="143" s="1"/>
  <c r="N331" i="143"/>
  <c r="L350" i="138"/>
  <c r="M43" i="138"/>
  <c r="M187" i="138"/>
  <c r="M153" i="138"/>
  <c r="M119" i="138"/>
  <c r="M85" i="139"/>
  <c r="M80" i="139"/>
  <c r="M102" i="139"/>
  <c r="L356" i="139"/>
  <c r="L329" i="139"/>
  <c r="L330" i="139" s="1"/>
  <c r="M81" i="139"/>
  <c r="N314" i="162"/>
  <c r="A314" i="162" s="1"/>
  <c r="N332" i="162"/>
  <c r="N333" i="162" s="1"/>
  <c r="M83" i="134"/>
  <c r="M85" i="134"/>
  <c r="M95" i="134"/>
  <c r="M86" i="134"/>
  <c r="L340" i="134"/>
  <c r="L313" i="134"/>
  <c r="M83" i="135"/>
  <c r="J106" i="190"/>
  <c r="J19" i="207" s="1"/>
  <c r="J105" i="190"/>
  <c r="J19" i="205" s="1"/>
  <c r="J104" i="190"/>
  <c r="M102" i="137"/>
  <c r="N32" i="130"/>
  <c r="N294" i="150"/>
  <c r="N283" i="150"/>
  <c r="A283" i="150" s="1"/>
  <c r="M203" i="138"/>
  <c r="M169" i="138"/>
  <c r="M135" i="138"/>
  <c r="R67" i="218"/>
  <c r="J234" i="211"/>
  <c r="L340" i="136"/>
  <c r="L313" i="136"/>
  <c r="L113" i="200"/>
  <c r="L114" i="200"/>
  <c r="L116" i="200" s="1"/>
  <c r="M184" i="138"/>
  <c r="M150" i="138"/>
  <c r="M116" i="138"/>
  <c r="L314" i="138"/>
  <c r="L332" i="138"/>
  <c r="L333" i="138" s="1"/>
  <c r="A333" i="138" s="1"/>
  <c r="M186" i="139"/>
  <c r="M152" i="139"/>
  <c r="M118" i="139"/>
  <c r="M83" i="139"/>
  <c r="L105" i="195"/>
  <c r="L24" i="205" s="1"/>
  <c r="L104" i="195"/>
  <c r="L106" i="195"/>
  <c r="L24" i="207" s="1"/>
  <c r="L25" i="209" s="1"/>
  <c r="L257" i="209" s="1"/>
  <c r="L26" i="210" s="1"/>
  <c r="L65" i="211" s="1"/>
  <c r="L265" i="211" s="1"/>
  <c r="M82" i="134"/>
  <c r="L329" i="134"/>
  <c r="L330" i="134" s="1"/>
  <c r="L356" i="134"/>
  <c r="L340" i="135"/>
  <c r="L313" i="135"/>
  <c r="J105" i="188"/>
  <c r="J17" i="205" s="1"/>
  <c r="J104" i="188"/>
  <c r="J106" i="188"/>
  <c r="J17" i="207" s="1"/>
  <c r="M97" i="135"/>
  <c r="M82" i="137"/>
  <c r="M85" i="137"/>
  <c r="M99" i="137"/>
  <c r="M80" i="137"/>
  <c r="M168" i="138"/>
  <c r="M134" i="138"/>
  <c r="M202" i="138"/>
  <c r="M204" i="136"/>
  <c r="M170" i="136"/>
  <c r="M136" i="136"/>
  <c r="M97" i="136"/>
  <c r="M81" i="136"/>
  <c r="M95" i="136"/>
  <c r="M84" i="136"/>
  <c r="M199" i="138"/>
  <c r="M131" i="138"/>
  <c r="M165" i="138"/>
  <c r="M188" i="138"/>
  <c r="M120" i="138"/>
  <c r="M154" i="138"/>
  <c r="M232" i="138"/>
  <c r="M266" i="138" s="1"/>
  <c r="L340" i="139"/>
  <c r="L313" i="139"/>
  <c r="J106" i="192"/>
  <c r="J21" i="207" s="1"/>
  <c r="J22" i="209" s="1"/>
  <c r="J254" i="209" s="1"/>
  <c r="J23" i="210" s="1"/>
  <c r="J62" i="211" s="1"/>
  <c r="J262" i="211" s="1"/>
  <c r="J104" i="192"/>
  <c r="J105" i="192"/>
  <c r="J21" i="205" s="1"/>
  <c r="M97" i="139"/>
  <c r="N330" i="162"/>
  <c r="A330" i="162" s="1"/>
  <c r="N350" i="162"/>
  <c r="M101" i="134"/>
  <c r="M80" i="134"/>
  <c r="M102" i="134"/>
  <c r="M59" i="138"/>
  <c r="L366" i="138"/>
  <c r="N199" i="149"/>
  <c r="N149" i="149"/>
  <c r="N115" i="149"/>
  <c r="N201" i="149"/>
  <c r="N165" i="149"/>
  <c r="N233" i="149" s="1"/>
  <c r="N267" i="149" s="1"/>
  <c r="N185" i="149"/>
  <c r="M280" i="148"/>
  <c r="M30" i="131" s="1"/>
  <c r="M239" i="148"/>
  <c r="M240" i="148" s="1"/>
  <c r="M122" i="148"/>
  <c r="M281" i="148"/>
  <c r="M30" i="133" s="1"/>
  <c r="M371" i="145"/>
  <c r="M296" i="145"/>
  <c r="M223" i="148"/>
  <c r="M247" i="148"/>
  <c r="M257" i="148" s="1"/>
  <c r="M258" i="148" s="1"/>
  <c r="N182" i="149"/>
  <c r="M294" i="141"/>
  <c r="M296" i="141" s="1"/>
  <c r="M283" i="141"/>
  <c r="N167" i="149"/>
  <c r="N114" i="149"/>
  <c r="N216" i="149" s="1"/>
  <c r="N250" i="149" s="1"/>
  <c r="N83" i="142"/>
  <c r="N151" i="142" s="1"/>
  <c r="N119" i="149"/>
  <c r="N99" i="142"/>
  <c r="N201" i="142" s="1"/>
  <c r="N163" i="149"/>
  <c r="N95" i="142"/>
  <c r="N163" i="142" s="1"/>
  <c r="N237" i="149"/>
  <c r="N271" i="149" s="1"/>
  <c r="N129" i="149"/>
  <c r="N85" i="142"/>
  <c r="N187" i="142" s="1"/>
  <c r="N80" i="142"/>
  <c r="N114" i="142" s="1"/>
  <c r="N97" i="142"/>
  <c r="N199" i="142" s="1"/>
  <c r="M283" i="144"/>
  <c r="M26" i="130"/>
  <c r="M294" i="144"/>
  <c r="K245" i="211"/>
  <c r="S78" i="218"/>
  <c r="N186" i="149"/>
  <c r="N118" i="149"/>
  <c r="N152" i="149"/>
  <c r="M350" i="149"/>
  <c r="M351" i="149" s="1"/>
  <c r="N43" i="149"/>
  <c r="N198" i="149"/>
  <c r="N130" i="149"/>
  <c r="N164" i="149"/>
  <c r="N184" i="149"/>
  <c r="N116" i="149"/>
  <c r="N150" i="149"/>
  <c r="M366" i="149"/>
  <c r="N69" i="149" s="1"/>
  <c r="N59" i="149"/>
  <c r="N154" i="149"/>
  <c r="N120" i="149"/>
  <c r="N188" i="149"/>
  <c r="N202" i="149"/>
  <c r="N134" i="149"/>
  <c r="N168" i="149"/>
  <c r="N200" i="149"/>
  <c r="N132" i="149"/>
  <c r="N166" i="149"/>
  <c r="K107" i="202"/>
  <c r="K112" i="202" s="1"/>
  <c r="K31" i="206"/>
  <c r="L90" i="208" s="1"/>
  <c r="N147" i="149"/>
  <c r="N181" i="149"/>
  <c r="N113" i="149"/>
  <c r="N81" i="142"/>
  <c r="N149" i="142" s="1"/>
  <c r="N102" i="142"/>
  <c r="N136" i="142" s="1"/>
  <c r="M332" i="142"/>
  <c r="M333" i="142" s="1"/>
  <c r="N100" i="142"/>
  <c r="N86" i="142"/>
  <c r="N96" i="142"/>
  <c r="N84" i="142"/>
  <c r="N79" i="142"/>
  <c r="M356" i="142"/>
  <c r="M330" i="142"/>
  <c r="K105" i="194"/>
  <c r="K23" i="205" s="1"/>
  <c r="K106" i="194"/>
  <c r="K23" i="207" s="1"/>
  <c r="K104" i="194"/>
  <c r="N82" i="142"/>
  <c r="M340" i="142"/>
  <c r="M314" i="142"/>
  <c r="N98" i="142"/>
  <c r="M132" i="137" l="1"/>
  <c r="M219" i="138"/>
  <c r="M253" i="138" s="1"/>
  <c r="M200" i="137"/>
  <c r="M217" i="138"/>
  <c r="M251" i="138" s="1"/>
  <c r="N221" i="149"/>
  <c r="N255" i="149" s="1"/>
  <c r="M231" i="138"/>
  <c r="M265" i="138" s="1"/>
  <c r="M149" i="137"/>
  <c r="M183" i="137"/>
  <c r="M220" i="138"/>
  <c r="M254" i="138" s="1"/>
  <c r="M131" i="134"/>
  <c r="M165" i="134"/>
  <c r="M169" i="139"/>
  <c r="M135" i="135"/>
  <c r="M134" i="136"/>
  <c r="M166" i="135"/>
  <c r="M132" i="136"/>
  <c r="M164" i="136"/>
  <c r="M203" i="139"/>
  <c r="M132" i="135"/>
  <c r="M238" i="138"/>
  <c r="M272" i="138" s="1"/>
  <c r="M234" i="138"/>
  <c r="M268" i="138" s="1"/>
  <c r="M203" i="137"/>
  <c r="M198" i="134"/>
  <c r="M198" i="135"/>
  <c r="N238" i="149"/>
  <c r="N272" i="149" s="1"/>
  <c r="M198" i="139"/>
  <c r="N103" i="102"/>
  <c r="M114" i="136"/>
  <c r="M116" i="136"/>
  <c r="N169" i="142"/>
  <c r="N203" i="142"/>
  <c r="M188" i="139"/>
  <c r="M120" i="137"/>
  <c r="M135" i="136"/>
  <c r="M153" i="135"/>
  <c r="M152" i="137"/>
  <c r="M154" i="139"/>
  <c r="M184" i="135"/>
  <c r="M148" i="136"/>
  <c r="M150" i="136"/>
  <c r="M188" i="137"/>
  <c r="M130" i="139"/>
  <c r="M116" i="135"/>
  <c r="L21" i="102"/>
  <c r="L94" i="102" s="1"/>
  <c r="N217" i="149"/>
  <c r="N251" i="149" s="1"/>
  <c r="M134" i="134"/>
  <c r="M202" i="134"/>
  <c r="M147" i="139"/>
  <c r="M115" i="134"/>
  <c r="M117" i="137"/>
  <c r="M203" i="136"/>
  <c r="M119" i="135"/>
  <c r="M132" i="139"/>
  <c r="M186" i="137"/>
  <c r="M113" i="134"/>
  <c r="M118" i="134"/>
  <c r="M150" i="139"/>
  <c r="M184" i="139"/>
  <c r="M181" i="139"/>
  <c r="M129" i="137"/>
  <c r="M203" i="135"/>
  <c r="M168" i="136"/>
  <c r="M200" i="136"/>
  <c r="M164" i="134"/>
  <c r="M130" i="136"/>
  <c r="M94" i="136"/>
  <c r="M162" i="136" s="1"/>
  <c r="M135" i="137"/>
  <c r="M130" i="135"/>
  <c r="M232" i="135" s="1"/>
  <c r="M266" i="135" s="1"/>
  <c r="M101" i="86"/>
  <c r="M203" i="86" s="1"/>
  <c r="M163" i="137"/>
  <c r="M182" i="135"/>
  <c r="M187" i="136"/>
  <c r="N131" i="142"/>
  <c r="M152" i="134"/>
  <c r="M114" i="135"/>
  <c r="M216" i="135" s="1"/>
  <c r="M250" i="135" s="1"/>
  <c r="M119" i="136"/>
  <c r="M221" i="136" s="1"/>
  <c r="M255" i="136" s="1"/>
  <c r="N219" i="149"/>
  <c r="N253" i="149" s="1"/>
  <c r="M99" i="86"/>
  <c r="M167" i="86" s="1"/>
  <c r="M120" i="135"/>
  <c r="M147" i="134"/>
  <c r="M149" i="134"/>
  <c r="M200" i="139"/>
  <c r="M154" i="135"/>
  <c r="M151" i="137"/>
  <c r="M96" i="86"/>
  <c r="M198" i="86" s="1"/>
  <c r="M221" i="138"/>
  <c r="M255" i="138" s="1"/>
  <c r="M236" i="138"/>
  <c r="M270" i="138" s="1"/>
  <c r="M231" i="139"/>
  <c r="M265" i="139" s="1"/>
  <c r="M222" i="138"/>
  <c r="M256" i="138" s="1"/>
  <c r="M233" i="138"/>
  <c r="M267" i="138" s="1"/>
  <c r="M234" i="137"/>
  <c r="M268" i="137" s="1"/>
  <c r="N235" i="149"/>
  <c r="N269" i="149" s="1"/>
  <c r="M114" i="134"/>
  <c r="M182" i="134"/>
  <c r="M148" i="134"/>
  <c r="M165" i="139"/>
  <c r="M199" i="139"/>
  <c r="M131" i="139"/>
  <c r="L332" i="139"/>
  <c r="L333" i="139" s="1"/>
  <c r="A333" i="139" s="1"/>
  <c r="L314" i="139"/>
  <c r="M129" i="136"/>
  <c r="M163" i="136"/>
  <c r="M197" i="136"/>
  <c r="M238" i="136"/>
  <c r="M272" i="136" s="1"/>
  <c r="M184" i="137"/>
  <c r="M116" i="137"/>
  <c r="M150" i="137"/>
  <c r="J17" i="206"/>
  <c r="L18" i="102" s="1"/>
  <c r="J107" i="188"/>
  <c r="J112" i="188" s="1"/>
  <c r="L350" i="136"/>
  <c r="M43" i="136"/>
  <c r="J20" i="209"/>
  <c r="J252" i="209" s="1"/>
  <c r="J21" i="210" s="1"/>
  <c r="J60" i="211" s="1"/>
  <c r="J260" i="211" s="1"/>
  <c r="L350" i="134"/>
  <c r="M43" i="134"/>
  <c r="M183" i="139"/>
  <c r="M115" i="139"/>
  <c r="M149" i="139"/>
  <c r="M182" i="139"/>
  <c r="M114" i="139"/>
  <c r="M148" i="139"/>
  <c r="N314" i="143"/>
  <c r="A314" i="143" s="1"/>
  <c r="N332" i="143"/>
  <c r="N333" i="143" s="1"/>
  <c r="N350" i="143"/>
  <c r="L104" i="196"/>
  <c r="L105" i="196"/>
  <c r="L106" i="196"/>
  <c r="L150" i="196" s="1"/>
  <c r="M201" i="136"/>
  <c r="M167" i="136"/>
  <c r="M133" i="136"/>
  <c r="M127" i="136"/>
  <c r="M161" i="136"/>
  <c r="M195" i="136"/>
  <c r="L356" i="86"/>
  <c r="L329" i="86"/>
  <c r="L330" i="86" s="1"/>
  <c r="M100" i="86"/>
  <c r="M50" i="86"/>
  <c r="R561" i="217"/>
  <c r="M51" i="86"/>
  <c r="R562" i="217"/>
  <c r="M235" i="138"/>
  <c r="M269" i="138" s="1"/>
  <c r="M113" i="137"/>
  <c r="M147" i="137"/>
  <c r="M181" i="137"/>
  <c r="M149" i="135"/>
  <c r="M115" i="135"/>
  <c r="M183" i="135"/>
  <c r="M201" i="135"/>
  <c r="M167" i="135"/>
  <c r="M133" i="135"/>
  <c r="M133" i="134"/>
  <c r="M167" i="134"/>
  <c r="M201" i="134"/>
  <c r="M166" i="134"/>
  <c r="M132" i="134"/>
  <c r="M200" i="134"/>
  <c r="N366" i="146"/>
  <c r="N367" i="146" s="1"/>
  <c r="A367" i="146" s="1"/>
  <c r="M69" i="138"/>
  <c r="M70" i="138" s="1"/>
  <c r="L367" i="138"/>
  <c r="M203" i="134"/>
  <c r="M135" i="134"/>
  <c r="M169" i="134"/>
  <c r="L350" i="139"/>
  <c r="M43" i="139"/>
  <c r="M183" i="136"/>
  <c r="M115" i="136"/>
  <c r="M149" i="136"/>
  <c r="M182" i="137"/>
  <c r="M148" i="137"/>
  <c r="M114" i="137"/>
  <c r="L366" i="134"/>
  <c r="M59" i="134"/>
  <c r="N296" i="150"/>
  <c r="N371" i="150"/>
  <c r="M151" i="135"/>
  <c r="M117" i="135"/>
  <c r="M185" i="135"/>
  <c r="M120" i="134"/>
  <c r="M154" i="134"/>
  <c r="M188" i="134"/>
  <c r="M151" i="134"/>
  <c r="M185" i="134"/>
  <c r="M117" i="134"/>
  <c r="M119" i="139"/>
  <c r="M187" i="139"/>
  <c r="M153" i="139"/>
  <c r="M77" i="138"/>
  <c r="M78" i="138"/>
  <c r="N366" i="143"/>
  <c r="N367" i="143" s="1"/>
  <c r="A367" i="143" s="1"/>
  <c r="M44" i="86"/>
  <c r="R555" i="217"/>
  <c r="M47" i="86"/>
  <c r="R558" i="217"/>
  <c r="M49" i="86"/>
  <c r="R560" i="217"/>
  <c r="M102" i="86"/>
  <c r="J17" i="209"/>
  <c r="J249" i="209" s="1"/>
  <c r="J18" i="210" s="1"/>
  <c r="J57" i="211" s="1"/>
  <c r="J257" i="211" s="1"/>
  <c r="M201" i="139"/>
  <c r="M133" i="139"/>
  <c r="M167" i="139"/>
  <c r="M216" i="138"/>
  <c r="M250" i="138" s="1"/>
  <c r="N332" i="146"/>
  <c r="N333" i="146" s="1"/>
  <c r="N314" i="146"/>
  <c r="A314" i="146" s="1"/>
  <c r="M215" i="138"/>
  <c r="M249" i="138" s="1"/>
  <c r="L332" i="137"/>
  <c r="L333" i="137" s="1"/>
  <c r="A333" i="137" s="1"/>
  <c r="L314" i="137"/>
  <c r="M59" i="137"/>
  <c r="L366" i="137"/>
  <c r="M186" i="135"/>
  <c r="M152" i="135"/>
  <c r="M118" i="135"/>
  <c r="M93" i="138"/>
  <c r="M94" i="138"/>
  <c r="N368" i="162"/>
  <c r="N370" i="162" s="1"/>
  <c r="N351" i="162"/>
  <c r="A351" i="162" s="1"/>
  <c r="A10" i="162" s="1"/>
  <c r="M62" i="68" s="1"/>
  <c r="J21" i="206"/>
  <c r="K80" i="208" s="1"/>
  <c r="J107" i="192"/>
  <c r="J112" i="192" s="1"/>
  <c r="M199" i="136"/>
  <c r="M165" i="136"/>
  <c r="M131" i="136"/>
  <c r="M167" i="137"/>
  <c r="M133" i="137"/>
  <c r="M201" i="137"/>
  <c r="M199" i="135"/>
  <c r="M165" i="135"/>
  <c r="M131" i="135"/>
  <c r="L332" i="135"/>
  <c r="L333" i="135" s="1"/>
  <c r="A333" i="135" s="1"/>
  <c r="L314" i="135"/>
  <c r="T71" i="218"/>
  <c r="L238" i="211"/>
  <c r="M185" i="139"/>
  <c r="M117" i="139"/>
  <c r="M151" i="139"/>
  <c r="M218" i="138"/>
  <c r="M252" i="138" s="1"/>
  <c r="L115" i="200"/>
  <c r="L117" i="200" s="1"/>
  <c r="L119" i="200" s="1"/>
  <c r="L118" i="200"/>
  <c r="M170" i="137"/>
  <c r="M136" i="137"/>
  <c r="M204" i="137"/>
  <c r="J107" i="190"/>
  <c r="J112" i="190" s="1"/>
  <c r="J19" i="206"/>
  <c r="L20" i="102" s="1"/>
  <c r="M163" i="134"/>
  <c r="M129" i="134"/>
  <c r="M197" i="134"/>
  <c r="M59" i="139"/>
  <c r="L366" i="139"/>
  <c r="M53" i="138"/>
  <c r="L368" i="138"/>
  <c r="L370" i="138" s="1"/>
  <c r="A370" i="138" s="1"/>
  <c r="L351" i="138"/>
  <c r="N330" i="143"/>
  <c r="A330" i="143" s="1"/>
  <c r="J107" i="189"/>
  <c r="J112" i="189" s="1"/>
  <c r="J18" i="206"/>
  <c r="K77" i="208" s="1"/>
  <c r="J106" i="186"/>
  <c r="J15" i="207" s="1"/>
  <c r="J16" i="209" s="1"/>
  <c r="J248" i="209" s="1"/>
  <c r="J17" i="210" s="1"/>
  <c r="J56" i="211" s="1"/>
  <c r="J256" i="211" s="1"/>
  <c r="J105" i="186"/>
  <c r="J15" i="205" s="1"/>
  <c r="J104" i="186"/>
  <c r="M48" i="86"/>
  <c r="R559" i="217"/>
  <c r="M97" i="86"/>
  <c r="M98" i="86"/>
  <c r="M52" i="86"/>
  <c r="R563" i="217"/>
  <c r="M134" i="137"/>
  <c r="M168" i="137"/>
  <c r="M202" i="137"/>
  <c r="M59" i="135"/>
  <c r="L366" i="135"/>
  <c r="M236" i="139"/>
  <c r="M270" i="139" s="1"/>
  <c r="M219" i="136"/>
  <c r="M253" i="136" s="1"/>
  <c r="L350" i="137"/>
  <c r="M43" i="137"/>
  <c r="M134" i="135"/>
  <c r="M202" i="135"/>
  <c r="M168" i="135"/>
  <c r="M204" i="134"/>
  <c r="M170" i="134"/>
  <c r="M136" i="134"/>
  <c r="R68" i="218"/>
  <c r="J235" i="211"/>
  <c r="M118" i="136"/>
  <c r="M186" i="136"/>
  <c r="M152" i="136"/>
  <c r="M187" i="137"/>
  <c r="M119" i="137"/>
  <c r="M153" i="137"/>
  <c r="J18" i="209"/>
  <c r="J250" i="209" s="1"/>
  <c r="J19" i="210" s="1"/>
  <c r="J58" i="211" s="1"/>
  <c r="J258" i="211" s="1"/>
  <c r="L350" i="135"/>
  <c r="M43" i="135"/>
  <c r="M150" i="134"/>
  <c r="M116" i="134"/>
  <c r="M184" i="134"/>
  <c r="L24" i="206"/>
  <c r="M83" i="208" s="1"/>
  <c r="L107" i="195"/>
  <c r="L112" i="195" s="1"/>
  <c r="M220" i="139"/>
  <c r="M254" i="139" s="1"/>
  <c r="L332" i="136"/>
  <c r="L333" i="136" s="1"/>
  <c r="A333" i="136" s="1"/>
  <c r="L314" i="136"/>
  <c r="M237" i="138"/>
  <c r="M271" i="138" s="1"/>
  <c r="L314" i="134"/>
  <c r="L332" i="134"/>
  <c r="L333" i="134" s="1"/>
  <c r="A333" i="134" s="1"/>
  <c r="M153" i="134"/>
  <c r="M187" i="134"/>
  <c r="M119" i="134"/>
  <c r="M136" i="139"/>
  <c r="M170" i="139"/>
  <c r="M204" i="139"/>
  <c r="M154" i="136"/>
  <c r="M188" i="136"/>
  <c r="M120" i="136"/>
  <c r="J19" i="209"/>
  <c r="J251" i="209" s="1"/>
  <c r="J20" i="210" s="1"/>
  <c r="J59" i="211" s="1"/>
  <c r="J259" i="211" s="1"/>
  <c r="L330" i="136"/>
  <c r="L366" i="136"/>
  <c r="M46" i="86"/>
  <c r="R557" i="217"/>
  <c r="L313" i="86"/>
  <c r="L340" i="86"/>
  <c r="M45" i="86"/>
  <c r="R556" i="217"/>
  <c r="M95" i="86"/>
  <c r="M199" i="137"/>
  <c r="M131" i="137"/>
  <c r="M165" i="137"/>
  <c r="M204" i="135"/>
  <c r="M170" i="135"/>
  <c r="M136" i="135"/>
  <c r="J16" i="206"/>
  <c r="L17" i="102" s="1"/>
  <c r="J107" i="187"/>
  <c r="J112" i="187" s="1"/>
  <c r="N325" i="151"/>
  <c r="N362" i="151" s="1"/>
  <c r="N34" i="128"/>
  <c r="N84" i="128" s="1"/>
  <c r="L15" i="204" s="1"/>
  <c r="L44" i="204" s="1"/>
  <c r="L58" i="204" s="1"/>
  <c r="L99" i="204" s="1"/>
  <c r="N313" i="151"/>
  <c r="N323" i="151"/>
  <c r="N360" i="151" s="1"/>
  <c r="N303" i="151"/>
  <c r="N340" i="151" s="1"/>
  <c r="N304" i="151"/>
  <c r="N341" i="151" s="1"/>
  <c r="N310" i="151"/>
  <c r="N347" i="151" s="1"/>
  <c r="N324" i="151"/>
  <c r="N361" i="151" s="1"/>
  <c r="N311" i="151"/>
  <c r="N348" i="151" s="1"/>
  <c r="N312" i="151"/>
  <c r="N349" i="151" s="1"/>
  <c r="N329" i="151"/>
  <c r="N320" i="151"/>
  <c r="N357" i="151" s="1"/>
  <c r="N307" i="151"/>
  <c r="N344" i="151" s="1"/>
  <c r="N321" i="151"/>
  <c r="N358" i="151" s="1"/>
  <c r="N328" i="151"/>
  <c r="N365" i="151" s="1"/>
  <c r="N309" i="151"/>
  <c r="N346" i="151" s="1"/>
  <c r="N319" i="151"/>
  <c r="N356" i="151" s="1"/>
  <c r="N331" i="151"/>
  <c r="N322" i="151"/>
  <c r="N359" i="151" s="1"/>
  <c r="N305" i="151"/>
  <c r="N342" i="151" s="1"/>
  <c r="N326" i="151"/>
  <c r="N363" i="151" s="1"/>
  <c r="N306" i="151"/>
  <c r="N343" i="151" s="1"/>
  <c r="N327" i="151"/>
  <c r="N364" i="151" s="1"/>
  <c r="N308" i="151"/>
  <c r="N345" i="151" s="1"/>
  <c r="N330" i="146"/>
  <c r="A330" i="146" s="1"/>
  <c r="L105" i="199"/>
  <c r="L104" i="199"/>
  <c r="L106" i="199"/>
  <c r="L150" i="199" s="1"/>
  <c r="N350" i="146"/>
  <c r="M181" i="136"/>
  <c r="M147" i="136"/>
  <c r="M113" i="136"/>
  <c r="J114" i="191"/>
  <c r="J116" i="191" s="1"/>
  <c r="J113" i="191"/>
  <c r="M198" i="137"/>
  <c r="M164" i="137"/>
  <c r="M130" i="137"/>
  <c r="M181" i="135"/>
  <c r="M147" i="135"/>
  <c r="M113" i="135"/>
  <c r="M231" i="135"/>
  <c r="M265" i="135" s="1"/>
  <c r="N117" i="142"/>
  <c r="N185" i="142"/>
  <c r="M371" i="141"/>
  <c r="N231" i="149"/>
  <c r="N265" i="149" s="1"/>
  <c r="M224" i="148"/>
  <c r="M279" i="148"/>
  <c r="M319" i="145"/>
  <c r="M331" i="145"/>
  <c r="M307" i="145"/>
  <c r="M344" i="145" s="1"/>
  <c r="N47" i="145" s="1"/>
  <c r="M321" i="145"/>
  <c r="M358" i="145" s="1"/>
  <c r="N61" i="145" s="1"/>
  <c r="M324" i="145"/>
  <c r="M361" i="145" s="1"/>
  <c r="N64" i="145" s="1"/>
  <c r="M305" i="145"/>
  <c r="M342" i="145" s="1"/>
  <c r="N45" i="145" s="1"/>
  <c r="M27" i="128"/>
  <c r="M77" i="128" s="1"/>
  <c r="K15" i="198" s="1"/>
  <c r="K44" i="198" s="1"/>
  <c r="K58" i="198" s="1"/>
  <c r="K99" i="198" s="1"/>
  <c r="M312" i="145"/>
  <c r="M349" i="145" s="1"/>
  <c r="N52" i="145" s="1"/>
  <c r="M326" i="145"/>
  <c r="M363" i="145" s="1"/>
  <c r="N66" i="145" s="1"/>
  <c r="M303" i="145"/>
  <c r="M310" i="145"/>
  <c r="M347" i="145" s="1"/>
  <c r="N50" i="145" s="1"/>
  <c r="M320" i="145"/>
  <c r="M357" i="145" s="1"/>
  <c r="N60" i="145" s="1"/>
  <c r="M327" i="145"/>
  <c r="M364" i="145" s="1"/>
  <c r="N67" i="145" s="1"/>
  <c r="M308" i="145"/>
  <c r="M345" i="145" s="1"/>
  <c r="N48" i="145" s="1"/>
  <c r="M322" i="145"/>
  <c r="M359" i="145" s="1"/>
  <c r="N62" i="145" s="1"/>
  <c r="M329" i="145"/>
  <c r="M306" i="145"/>
  <c r="M343" i="145" s="1"/>
  <c r="N46" i="145" s="1"/>
  <c r="M313" i="145"/>
  <c r="M323" i="145"/>
  <c r="M360" i="145" s="1"/>
  <c r="N63" i="145" s="1"/>
  <c r="M304" i="145"/>
  <c r="M341" i="145" s="1"/>
  <c r="N44" i="145" s="1"/>
  <c r="M311" i="145"/>
  <c r="M348" i="145" s="1"/>
  <c r="N51" i="145" s="1"/>
  <c r="M325" i="145"/>
  <c r="M362" i="145" s="1"/>
  <c r="N65" i="145" s="1"/>
  <c r="M328" i="145"/>
  <c r="M365" i="145" s="1"/>
  <c r="N68" i="145" s="1"/>
  <c r="M309" i="145"/>
  <c r="M346" i="145" s="1"/>
  <c r="N49" i="145" s="1"/>
  <c r="N183" i="142"/>
  <c r="N119" i="142"/>
  <c r="N204" i="142"/>
  <c r="N170" i="142"/>
  <c r="N133" i="142"/>
  <c r="N167" i="142"/>
  <c r="N148" i="142"/>
  <c r="M331" i="141"/>
  <c r="M307" i="141"/>
  <c r="M344" i="141" s="1"/>
  <c r="N47" i="141" s="1"/>
  <c r="M321" i="141"/>
  <c r="M358" i="141" s="1"/>
  <c r="N61" i="141" s="1"/>
  <c r="M324" i="141"/>
  <c r="M361" i="141" s="1"/>
  <c r="N64" i="141" s="1"/>
  <c r="M305" i="141"/>
  <c r="M342" i="141" s="1"/>
  <c r="N45" i="141" s="1"/>
  <c r="M312" i="141"/>
  <c r="M349" i="141" s="1"/>
  <c r="N52" i="141" s="1"/>
  <c r="M22" i="128"/>
  <c r="M72" i="128" s="1"/>
  <c r="K15" i="193" s="1"/>
  <c r="K44" i="193" s="1"/>
  <c r="K58" i="193" s="1"/>
  <c r="K99" i="193" s="1"/>
  <c r="M325" i="141"/>
  <c r="M362" i="141" s="1"/>
  <c r="N65" i="141" s="1"/>
  <c r="M319" i="141"/>
  <c r="M326" i="141"/>
  <c r="M363" i="141" s="1"/>
  <c r="N66" i="141" s="1"/>
  <c r="M303" i="141"/>
  <c r="M310" i="141"/>
  <c r="M347" i="141" s="1"/>
  <c r="N50" i="141" s="1"/>
  <c r="M320" i="141"/>
  <c r="M357" i="141" s="1"/>
  <c r="N60" i="141" s="1"/>
  <c r="M327" i="141"/>
  <c r="M364" i="141" s="1"/>
  <c r="N67" i="141" s="1"/>
  <c r="M308" i="141"/>
  <c r="M345" i="141" s="1"/>
  <c r="N48" i="141" s="1"/>
  <c r="M309" i="141"/>
  <c r="M346" i="141" s="1"/>
  <c r="N49" i="141" s="1"/>
  <c r="M322" i="141"/>
  <c r="M359" i="141" s="1"/>
  <c r="N62" i="141" s="1"/>
  <c r="M329" i="141"/>
  <c r="M306" i="141"/>
  <c r="M343" i="141" s="1"/>
  <c r="N46" i="141" s="1"/>
  <c r="M313" i="141"/>
  <c r="M323" i="141"/>
  <c r="M360" i="141" s="1"/>
  <c r="N63" i="141" s="1"/>
  <c r="M304" i="141"/>
  <c r="M341" i="141" s="1"/>
  <c r="N44" i="141" s="1"/>
  <c r="M311" i="141"/>
  <c r="M348" i="141" s="1"/>
  <c r="N51" i="141" s="1"/>
  <c r="M328" i="141"/>
  <c r="M365" i="141" s="1"/>
  <c r="N68" i="141" s="1"/>
  <c r="N182" i="142"/>
  <c r="N197" i="142"/>
  <c r="N129" i="142"/>
  <c r="N153" i="142"/>
  <c r="N218" i="149"/>
  <c r="N252" i="149" s="1"/>
  <c r="N115" i="142"/>
  <c r="N165" i="142"/>
  <c r="N220" i="149"/>
  <c r="N254" i="149" s="1"/>
  <c r="M296" i="144"/>
  <c r="M371" i="144"/>
  <c r="N70" i="149"/>
  <c r="A70" i="149" s="1"/>
  <c r="N222" i="149"/>
  <c r="N256" i="149" s="1"/>
  <c r="N215" i="149"/>
  <c r="N249" i="149" s="1"/>
  <c r="N234" i="149"/>
  <c r="N268" i="149" s="1"/>
  <c r="N77" i="149"/>
  <c r="N78" i="149"/>
  <c r="K113" i="202"/>
  <c r="K114" i="202"/>
  <c r="K116" i="202" s="1"/>
  <c r="N236" i="149"/>
  <c r="N270" i="149" s="1"/>
  <c r="M367" i="149"/>
  <c r="N232" i="149"/>
  <c r="N266" i="149" s="1"/>
  <c r="M368" i="149"/>
  <c r="M370" i="149" s="1"/>
  <c r="N53" i="149"/>
  <c r="N290" i="149" s="1"/>
  <c r="N93" i="149"/>
  <c r="N94" i="149"/>
  <c r="M32" i="102"/>
  <c r="N166" i="142"/>
  <c r="N200" i="142"/>
  <c r="N132" i="142"/>
  <c r="K107" i="194"/>
  <c r="K112" i="194" s="1"/>
  <c r="K23" i="206"/>
  <c r="M24" i="102" s="1"/>
  <c r="N181" i="142"/>
  <c r="N113" i="142"/>
  <c r="N147" i="142"/>
  <c r="K24" i="209"/>
  <c r="K256" i="209" s="1"/>
  <c r="K25" i="210" s="1"/>
  <c r="K64" i="211" s="1"/>
  <c r="K264" i="211" s="1"/>
  <c r="N152" i="142"/>
  <c r="N118" i="142"/>
  <c r="N186" i="142"/>
  <c r="M350" i="142"/>
  <c r="M351" i="142" s="1"/>
  <c r="N43" i="142"/>
  <c r="N198" i="142"/>
  <c r="N130" i="142"/>
  <c r="N164" i="142"/>
  <c r="N202" i="142"/>
  <c r="N134" i="142"/>
  <c r="N168" i="142"/>
  <c r="N116" i="142"/>
  <c r="N150" i="142"/>
  <c r="N184" i="142"/>
  <c r="M366" i="142"/>
  <c r="N69" i="142" s="1"/>
  <c r="N59" i="142"/>
  <c r="N154" i="142"/>
  <c r="N120" i="142"/>
  <c r="N188" i="142"/>
  <c r="M237" i="135" l="1"/>
  <c r="M271" i="135" s="1"/>
  <c r="M236" i="136"/>
  <c r="M270" i="136" s="1"/>
  <c r="N99" i="141"/>
  <c r="N201" i="141" s="1"/>
  <c r="M234" i="135"/>
  <c r="M268" i="135" s="1"/>
  <c r="M217" i="137"/>
  <c r="M251" i="137" s="1"/>
  <c r="M233" i="134"/>
  <c r="M267" i="134" s="1"/>
  <c r="M237" i="137"/>
  <c r="M271" i="137" s="1"/>
  <c r="M237" i="136"/>
  <c r="M271" i="136" s="1"/>
  <c r="N97" i="141"/>
  <c r="N165" i="141" s="1"/>
  <c r="M237" i="139"/>
  <c r="M271" i="139" s="1"/>
  <c r="M232" i="136"/>
  <c r="M266" i="136" s="1"/>
  <c r="M234" i="136"/>
  <c r="M268" i="136" s="1"/>
  <c r="M232" i="139"/>
  <c r="M266" i="139" s="1"/>
  <c r="M232" i="134"/>
  <c r="M266" i="134" s="1"/>
  <c r="M236" i="134"/>
  <c r="M270" i="134" s="1"/>
  <c r="M216" i="136"/>
  <c r="M250" i="136" s="1"/>
  <c r="N237" i="142"/>
  <c r="N271" i="142" s="1"/>
  <c r="N101" i="141"/>
  <c r="N169" i="141" s="1"/>
  <c r="N97" i="145"/>
  <c r="N165" i="145" s="1"/>
  <c r="M222" i="137"/>
  <c r="M256" i="137" s="1"/>
  <c r="M218" i="136"/>
  <c r="M252" i="136" s="1"/>
  <c r="M218" i="135"/>
  <c r="M252" i="135" s="1"/>
  <c r="M222" i="139"/>
  <c r="M256" i="139" s="1"/>
  <c r="M220" i="137"/>
  <c r="M254" i="137" s="1"/>
  <c r="M169" i="86"/>
  <c r="M222" i="135"/>
  <c r="M256" i="135" s="1"/>
  <c r="M135" i="86"/>
  <c r="M221" i="135"/>
  <c r="M255" i="135" s="1"/>
  <c r="M234" i="139"/>
  <c r="M268" i="139" s="1"/>
  <c r="M217" i="134"/>
  <c r="M251" i="134" s="1"/>
  <c r="L40" i="95"/>
  <c r="L65" i="95" s="1"/>
  <c r="M220" i="134"/>
  <c r="M254" i="134" s="1"/>
  <c r="M231" i="137"/>
  <c r="M265" i="137" s="1"/>
  <c r="M215" i="139"/>
  <c r="M249" i="139" s="1"/>
  <c r="M215" i="134"/>
  <c r="M249" i="134" s="1"/>
  <c r="M218" i="139"/>
  <c r="M252" i="139" s="1"/>
  <c r="M219" i="137"/>
  <c r="M253" i="137" s="1"/>
  <c r="N219" i="142"/>
  <c r="N253" i="142" s="1"/>
  <c r="K76" i="208"/>
  <c r="M201" i="86"/>
  <c r="M128" i="136"/>
  <c r="M137" i="136" s="1"/>
  <c r="M138" i="136" s="1"/>
  <c r="M103" i="136"/>
  <c r="M104" i="136" s="1"/>
  <c r="M238" i="134"/>
  <c r="M272" i="134" s="1"/>
  <c r="T527" i="217"/>
  <c r="M196" i="136"/>
  <c r="M205" i="136" s="1"/>
  <c r="M206" i="136" s="1"/>
  <c r="M133" i="86"/>
  <c r="M80" i="86"/>
  <c r="M114" i="86" s="1"/>
  <c r="M222" i="136"/>
  <c r="M256" i="136" s="1"/>
  <c r="M164" i="86"/>
  <c r="M79" i="86"/>
  <c r="M147" i="86" s="1"/>
  <c r="M130" i="86"/>
  <c r="N233" i="142"/>
  <c r="N267" i="142" s="1"/>
  <c r="M235" i="137"/>
  <c r="M269" i="137" s="1"/>
  <c r="M217" i="135"/>
  <c r="M251" i="135" s="1"/>
  <c r="M86" i="86"/>
  <c r="M154" i="86" s="1"/>
  <c r="M82" i="86"/>
  <c r="M116" i="86" s="1"/>
  <c r="M231" i="136"/>
  <c r="M265" i="136" s="1"/>
  <c r="M237" i="134"/>
  <c r="M271" i="134" s="1"/>
  <c r="M215" i="137"/>
  <c r="M249" i="137" s="1"/>
  <c r="M232" i="137"/>
  <c r="M266" i="137" s="1"/>
  <c r="T525" i="217"/>
  <c r="M238" i="139"/>
  <c r="M272" i="139" s="1"/>
  <c r="M217" i="136"/>
  <c r="M251" i="136" s="1"/>
  <c r="M235" i="136"/>
  <c r="M269" i="136" s="1"/>
  <c r="M216" i="139"/>
  <c r="M250" i="139" s="1"/>
  <c r="M221" i="139"/>
  <c r="M255" i="139" s="1"/>
  <c r="M219" i="135"/>
  <c r="M253" i="135" s="1"/>
  <c r="N368" i="146"/>
  <c r="N370" i="146" s="1"/>
  <c r="N351" i="146"/>
  <c r="A351" i="146" s="1"/>
  <c r="A10" i="146" s="1"/>
  <c r="M66" i="68" s="1"/>
  <c r="N350" i="151"/>
  <c r="M233" i="137"/>
  <c r="M267" i="137" s="1"/>
  <c r="L314" i="86"/>
  <c r="L332" i="86"/>
  <c r="L333" i="86" s="1"/>
  <c r="A333" i="86" s="1"/>
  <c r="L368" i="135"/>
  <c r="L370" i="135" s="1"/>
  <c r="A370" i="135" s="1"/>
  <c r="M53" i="135"/>
  <c r="L351" i="135"/>
  <c r="M221" i="137"/>
  <c r="M255" i="137" s="1"/>
  <c r="M220" i="136"/>
  <c r="M254" i="136" s="1"/>
  <c r="M236" i="135"/>
  <c r="M270" i="135" s="1"/>
  <c r="L368" i="137"/>
  <c r="L370" i="137" s="1"/>
  <c r="A370" i="137" s="1"/>
  <c r="M53" i="137"/>
  <c r="L351" i="137"/>
  <c r="M236" i="137"/>
  <c r="M270" i="137" s="1"/>
  <c r="M184" i="86"/>
  <c r="M231" i="134"/>
  <c r="M265" i="134" s="1"/>
  <c r="J113" i="190"/>
  <c r="J114" i="190"/>
  <c r="J116" i="190" s="1"/>
  <c r="J114" i="192"/>
  <c r="J116" i="192" s="1"/>
  <c r="J113" i="192"/>
  <c r="M128" i="138"/>
  <c r="M162" i="138"/>
  <c r="M196" i="138"/>
  <c r="L19" i="102"/>
  <c r="L66" i="102" s="1"/>
  <c r="M222" i="134"/>
  <c r="M256" i="134" s="1"/>
  <c r="M53" i="139"/>
  <c r="L368" i="139"/>
  <c r="L370" i="139" s="1"/>
  <c r="A370" i="139" s="1"/>
  <c r="L351" i="139"/>
  <c r="M234" i="134"/>
  <c r="M268" i="134" s="1"/>
  <c r="M235" i="135"/>
  <c r="M269" i="135" s="1"/>
  <c r="T528" i="217"/>
  <c r="M168" i="86"/>
  <c r="M202" i="86"/>
  <c r="M134" i="86"/>
  <c r="M229" i="136"/>
  <c r="M77" i="134"/>
  <c r="M78" i="134"/>
  <c r="M77" i="136"/>
  <c r="M78" i="136"/>
  <c r="M218" i="137"/>
  <c r="M252" i="137" s="1"/>
  <c r="M215" i="135"/>
  <c r="M249" i="135" s="1"/>
  <c r="M215" i="136"/>
  <c r="M249" i="136" s="1"/>
  <c r="J114" i="187"/>
  <c r="J116" i="187" s="1"/>
  <c r="J113" i="187"/>
  <c r="M238" i="135"/>
  <c r="M272" i="135" s="1"/>
  <c r="M129" i="86"/>
  <c r="M163" i="86"/>
  <c r="M197" i="86"/>
  <c r="M221" i="134"/>
  <c r="M255" i="134" s="1"/>
  <c r="M166" i="86"/>
  <c r="M132" i="86"/>
  <c r="M200" i="86"/>
  <c r="J107" i="186"/>
  <c r="J112" i="186" s="1"/>
  <c r="J15" i="206"/>
  <c r="K74" i="208" s="1"/>
  <c r="J113" i="189"/>
  <c r="J114" i="189"/>
  <c r="J116" i="189" s="1"/>
  <c r="M290" i="138"/>
  <c r="M54" i="138"/>
  <c r="M238" i="137"/>
  <c r="M272" i="137" s="1"/>
  <c r="A119" i="200"/>
  <c r="A10" i="200" s="1"/>
  <c r="M91" i="68" s="1"/>
  <c r="M219" i="139"/>
  <c r="M253" i="139" s="1"/>
  <c r="M233" i="135"/>
  <c r="M267" i="135" s="1"/>
  <c r="M161" i="138"/>
  <c r="M127" i="138"/>
  <c r="M103" i="138"/>
  <c r="M104" i="138" s="1"/>
  <c r="M195" i="138"/>
  <c r="M235" i="139"/>
  <c r="M269" i="139" s="1"/>
  <c r="M83" i="86"/>
  <c r="N313" i="150"/>
  <c r="N326" i="150"/>
  <c r="N363" i="150" s="1"/>
  <c r="N327" i="150"/>
  <c r="N364" i="150" s="1"/>
  <c r="N306" i="150"/>
  <c r="N343" i="150" s="1"/>
  <c r="N325" i="150"/>
  <c r="N362" i="150" s="1"/>
  <c r="N304" i="150"/>
  <c r="N341" i="150" s="1"/>
  <c r="N319" i="150"/>
  <c r="N356" i="150" s="1"/>
  <c r="N312" i="150"/>
  <c r="N349" i="150" s="1"/>
  <c r="N331" i="150"/>
  <c r="N329" i="150"/>
  <c r="N328" i="150"/>
  <c r="N365" i="150" s="1"/>
  <c r="N309" i="150"/>
  <c r="N346" i="150" s="1"/>
  <c r="N322" i="150"/>
  <c r="N359" i="150" s="1"/>
  <c r="N323" i="150"/>
  <c r="N360" i="150" s="1"/>
  <c r="N32" i="128"/>
  <c r="N82" i="128" s="1"/>
  <c r="L15" i="203" s="1"/>
  <c r="L44" i="203" s="1"/>
  <c r="L58" i="203" s="1"/>
  <c r="L99" i="203" s="1"/>
  <c r="N321" i="150"/>
  <c r="N358" i="150" s="1"/>
  <c r="N305" i="150"/>
  <c r="N342" i="150" s="1"/>
  <c r="N311" i="150"/>
  <c r="N348" i="150" s="1"/>
  <c r="N303" i="150"/>
  <c r="N340" i="150" s="1"/>
  <c r="N307" i="150"/>
  <c r="N344" i="150" s="1"/>
  <c r="N308" i="150"/>
  <c r="N345" i="150" s="1"/>
  <c r="N324" i="150"/>
  <c r="N361" i="150" s="1"/>
  <c r="N320" i="150"/>
  <c r="N357" i="150" s="1"/>
  <c r="N310" i="150"/>
  <c r="N347" i="150" s="1"/>
  <c r="M93" i="134"/>
  <c r="M94" i="134"/>
  <c r="L22" i="102"/>
  <c r="M85" i="86"/>
  <c r="M171" i="136"/>
  <c r="M172" i="136" s="1"/>
  <c r="L149" i="196"/>
  <c r="L142" i="196"/>
  <c r="L154" i="196" s="1"/>
  <c r="L25" i="205" s="1"/>
  <c r="L351" i="134"/>
  <c r="L368" i="134"/>
  <c r="L370" i="134" s="1"/>
  <c r="A370" i="134" s="1"/>
  <c r="M53" i="134"/>
  <c r="L351" i="136"/>
  <c r="L368" i="136"/>
  <c r="L370" i="136" s="1"/>
  <c r="A370" i="136" s="1"/>
  <c r="M53" i="136"/>
  <c r="J113" i="188"/>
  <c r="J114" i="188"/>
  <c r="J116" i="188" s="1"/>
  <c r="L148" i="199"/>
  <c r="L141" i="199"/>
  <c r="L153" i="199" s="1"/>
  <c r="L107" i="199"/>
  <c r="N366" i="151"/>
  <c r="N367" i="151" s="1"/>
  <c r="A367" i="151" s="1"/>
  <c r="N330" i="151"/>
  <c r="A330" i="151" s="1"/>
  <c r="N314" i="151"/>
  <c r="A314" i="151" s="1"/>
  <c r="N332" i="151"/>
  <c r="N333" i="151" s="1"/>
  <c r="L36" i="95"/>
  <c r="L61" i="95" s="1"/>
  <c r="L90" i="102"/>
  <c r="J232" i="211"/>
  <c r="R65" i="218"/>
  <c r="J231" i="211"/>
  <c r="R64" i="218"/>
  <c r="L367" i="135"/>
  <c r="M69" i="135"/>
  <c r="M70" i="135" s="1"/>
  <c r="M199" i="86"/>
  <c r="M131" i="86"/>
  <c r="M165" i="86"/>
  <c r="L367" i="139"/>
  <c r="M69" i="139"/>
  <c r="M70" i="139" s="1"/>
  <c r="L367" i="137"/>
  <c r="M69" i="137"/>
  <c r="M70" i="137" s="1"/>
  <c r="K75" i="208"/>
  <c r="T526" i="217"/>
  <c r="M146" i="138"/>
  <c r="M180" i="138"/>
  <c r="M112" i="138"/>
  <c r="M69" i="134"/>
  <c r="M70" i="134" s="1"/>
  <c r="L367" i="134"/>
  <c r="L141" i="196"/>
  <c r="L153" i="196" s="1"/>
  <c r="L107" i="196"/>
  <c r="L148" i="196"/>
  <c r="M217" i="139"/>
  <c r="M251" i="139" s="1"/>
  <c r="K78" i="208"/>
  <c r="N25" i="102"/>
  <c r="L91" i="102"/>
  <c r="L78" i="287" s="1"/>
  <c r="L37" i="95"/>
  <c r="L62" i="95" s="1"/>
  <c r="M233" i="139"/>
  <c r="M267" i="139" s="1"/>
  <c r="M216" i="134"/>
  <c r="M250" i="134" s="1"/>
  <c r="J115" i="191"/>
  <c r="J117" i="191" s="1"/>
  <c r="J119" i="191" s="1"/>
  <c r="J118" i="191"/>
  <c r="L142" i="199"/>
  <c r="L154" i="199" s="1"/>
  <c r="L28" i="205" s="1"/>
  <c r="L149" i="199"/>
  <c r="L106" i="204"/>
  <c r="L33" i="207" s="1"/>
  <c r="L105" i="204"/>
  <c r="L33" i="205" s="1"/>
  <c r="L104" i="204"/>
  <c r="M43" i="86"/>
  <c r="M77" i="86" s="1"/>
  <c r="L350" i="86"/>
  <c r="R554" i="217"/>
  <c r="L367" i="136"/>
  <c r="M69" i="136"/>
  <c r="M70" i="136" s="1"/>
  <c r="L113" i="195"/>
  <c r="L114" i="195"/>
  <c r="L116" i="195" s="1"/>
  <c r="M218" i="134"/>
  <c r="M252" i="134" s="1"/>
  <c r="M77" i="135"/>
  <c r="M78" i="135"/>
  <c r="M77" i="137"/>
  <c r="M78" i="137"/>
  <c r="M93" i="135"/>
  <c r="M94" i="135"/>
  <c r="R62" i="218"/>
  <c r="J229" i="211"/>
  <c r="M93" i="139"/>
  <c r="M94" i="139"/>
  <c r="L39" i="95"/>
  <c r="L64" i="95" s="1"/>
  <c r="L93" i="102"/>
  <c r="M233" i="136"/>
  <c r="M267" i="136" s="1"/>
  <c r="M220" i="135"/>
  <c r="M254" i="135" s="1"/>
  <c r="M93" i="137"/>
  <c r="M94" i="137"/>
  <c r="J230" i="211"/>
  <c r="R63" i="218"/>
  <c r="M136" i="86"/>
  <c r="M204" i="86"/>
  <c r="M170" i="86"/>
  <c r="M81" i="86"/>
  <c r="M145" i="138"/>
  <c r="M111" i="138"/>
  <c r="M179" i="138"/>
  <c r="M87" i="138"/>
  <c r="M88" i="138" s="1"/>
  <c r="M219" i="134"/>
  <c r="M253" i="134" s="1"/>
  <c r="M216" i="137"/>
  <c r="M250" i="137" s="1"/>
  <c r="M77" i="139"/>
  <c r="M78" i="139"/>
  <c r="M235" i="134"/>
  <c r="M269" i="134" s="1"/>
  <c r="M84" i="86"/>
  <c r="M59" i="86"/>
  <c r="L366" i="86"/>
  <c r="N351" i="143"/>
  <c r="A351" i="143" s="1"/>
  <c r="A10" i="143" s="1"/>
  <c r="M63" i="68" s="1"/>
  <c r="N368" i="143"/>
  <c r="N370" i="143" s="1"/>
  <c r="R66" i="218"/>
  <c r="J233" i="211"/>
  <c r="N221" i="142"/>
  <c r="N255" i="142" s="1"/>
  <c r="N83" i="145"/>
  <c r="N117" i="145" s="1"/>
  <c r="N216" i="142"/>
  <c r="N250" i="142" s="1"/>
  <c r="N96" i="145"/>
  <c r="N164" i="145" s="1"/>
  <c r="N101" i="145"/>
  <c r="N135" i="145" s="1"/>
  <c r="N80" i="145"/>
  <c r="N182" i="145" s="1"/>
  <c r="N84" i="145"/>
  <c r="N152" i="145" s="1"/>
  <c r="M332" i="145"/>
  <c r="M333" i="145" s="1"/>
  <c r="N102" i="145"/>
  <c r="N170" i="145" s="1"/>
  <c r="N217" i="142"/>
  <c r="N251" i="142" s="1"/>
  <c r="N99" i="145"/>
  <c r="N167" i="145" s="1"/>
  <c r="N100" i="145"/>
  <c r="N168" i="145" s="1"/>
  <c r="N85" i="141"/>
  <c r="N187" i="141" s="1"/>
  <c r="N82" i="145"/>
  <c r="M340" i="145"/>
  <c r="M314" i="145"/>
  <c r="N79" i="145"/>
  <c r="N100" i="141"/>
  <c r="N202" i="141" s="1"/>
  <c r="N85" i="145"/>
  <c r="N98" i="145"/>
  <c r="M356" i="145"/>
  <c r="M330" i="145"/>
  <c r="N238" i="142"/>
  <c r="N272" i="142" s="1"/>
  <c r="N86" i="145"/>
  <c r="N95" i="145"/>
  <c r="M283" i="148"/>
  <c r="M30" i="130"/>
  <c r="M294" i="148"/>
  <c r="K104" i="198"/>
  <c r="K106" i="198"/>
  <c r="K27" i="207" s="1"/>
  <c r="K105" i="198"/>
  <c r="K27" i="205" s="1"/>
  <c r="N81" i="145"/>
  <c r="N231" i="142"/>
  <c r="N265" i="142" s="1"/>
  <c r="N82" i="141"/>
  <c r="N184" i="141" s="1"/>
  <c r="N235" i="142"/>
  <c r="N269" i="142" s="1"/>
  <c r="N80" i="141"/>
  <c r="N148" i="141" s="1"/>
  <c r="N102" i="141"/>
  <c r="N170" i="141" s="1"/>
  <c r="N95" i="141"/>
  <c r="N163" i="141" s="1"/>
  <c r="M340" i="141"/>
  <c r="M314" i="141"/>
  <c r="N86" i="141"/>
  <c r="N81" i="141"/>
  <c r="N96" i="141"/>
  <c r="M356" i="141"/>
  <c r="M330" i="141"/>
  <c r="N79" i="141"/>
  <c r="K104" i="193"/>
  <c r="K105" i="193"/>
  <c r="K22" i="205" s="1"/>
  <c r="K106" i="193"/>
  <c r="K22" i="207" s="1"/>
  <c r="M332" i="141"/>
  <c r="M333" i="141" s="1"/>
  <c r="N83" i="141"/>
  <c r="N84" i="141"/>
  <c r="N133" i="141"/>
  <c r="N98" i="141"/>
  <c r="L82" i="208"/>
  <c r="N70" i="142"/>
  <c r="A70" i="142" s="1"/>
  <c r="M328" i="144"/>
  <c r="M365" i="144" s="1"/>
  <c r="N68" i="144" s="1"/>
  <c r="M309" i="144"/>
  <c r="M346" i="144" s="1"/>
  <c r="N49" i="144" s="1"/>
  <c r="M319" i="144"/>
  <c r="M331" i="144"/>
  <c r="M307" i="144"/>
  <c r="M344" i="144" s="1"/>
  <c r="N47" i="144" s="1"/>
  <c r="M321" i="144"/>
  <c r="M358" i="144" s="1"/>
  <c r="N61" i="144" s="1"/>
  <c r="M304" i="144"/>
  <c r="M341" i="144" s="1"/>
  <c r="N44" i="144" s="1"/>
  <c r="M324" i="144"/>
  <c r="M361" i="144" s="1"/>
  <c r="N64" i="144" s="1"/>
  <c r="M305" i="144"/>
  <c r="M342" i="144" s="1"/>
  <c r="N45" i="144" s="1"/>
  <c r="M312" i="144"/>
  <c r="M349" i="144" s="1"/>
  <c r="N52" i="144" s="1"/>
  <c r="M326" i="144"/>
  <c r="M363" i="144" s="1"/>
  <c r="N66" i="144" s="1"/>
  <c r="M303" i="144"/>
  <c r="M310" i="144"/>
  <c r="M347" i="144" s="1"/>
  <c r="N50" i="144" s="1"/>
  <c r="M26" i="128"/>
  <c r="M76" i="128" s="1"/>
  <c r="K15" i="197" s="1"/>
  <c r="K44" i="197" s="1"/>
  <c r="K58" i="197" s="1"/>
  <c r="K99" i="197" s="1"/>
  <c r="M313" i="144"/>
  <c r="M323" i="144"/>
  <c r="M360" i="144" s="1"/>
  <c r="N63" i="144" s="1"/>
  <c r="M311" i="144"/>
  <c r="M348" i="144" s="1"/>
  <c r="N51" i="144" s="1"/>
  <c r="M320" i="144"/>
  <c r="M357" i="144" s="1"/>
  <c r="N60" i="144" s="1"/>
  <c r="M327" i="144"/>
  <c r="M364" i="144" s="1"/>
  <c r="N67" i="144" s="1"/>
  <c r="M308" i="144"/>
  <c r="M345" i="144" s="1"/>
  <c r="N48" i="144" s="1"/>
  <c r="M322" i="144"/>
  <c r="M359" i="144" s="1"/>
  <c r="N62" i="144" s="1"/>
  <c r="M329" i="144"/>
  <c r="M306" i="144"/>
  <c r="M343" i="144" s="1"/>
  <c r="N46" i="144" s="1"/>
  <c r="M325" i="144"/>
  <c r="M362" i="144" s="1"/>
  <c r="N65" i="144" s="1"/>
  <c r="N54" i="149"/>
  <c r="A54" i="149" s="1"/>
  <c r="M105" i="102"/>
  <c r="M51" i="95"/>
  <c r="M76" i="95" s="1"/>
  <c r="N179" i="149"/>
  <c r="N111" i="149"/>
  <c r="N145" i="149"/>
  <c r="N103" i="149"/>
  <c r="N104" i="149" s="1"/>
  <c r="A104" i="149" s="1"/>
  <c r="N162" i="149"/>
  <c r="N196" i="149"/>
  <c r="N128" i="149"/>
  <c r="K118" i="202"/>
  <c r="K115" i="202"/>
  <c r="K117" i="202" s="1"/>
  <c r="K119" i="202" s="1"/>
  <c r="M367" i="142"/>
  <c r="N127" i="149"/>
  <c r="N195" i="149"/>
  <c r="N161" i="149"/>
  <c r="N87" i="149"/>
  <c r="N88" i="149" s="1"/>
  <c r="A88" i="149" s="1"/>
  <c r="N112" i="149"/>
  <c r="N146" i="149"/>
  <c r="N180" i="149"/>
  <c r="N232" i="142"/>
  <c r="N266" i="142" s="1"/>
  <c r="N215" i="142"/>
  <c r="N249" i="142" s="1"/>
  <c r="N222" i="142"/>
  <c r="N256" i="142" s="1"/>
  <c r="K237" i="211"/>
  <c r="S70" i="218"/>
  <c r="K114" i="194"/>
  <c r="K116" i="194" s="1"/>
  <c r="K113" i="194"/>
  <c r="N93" i="142"/>
  <c r="N94" i="142"/>
  <c r="N218" i="142"/>
  <c r="N252" i="142" s="1"/>
  <c r="N236" i="142"/>
  <c r="N270" i="142" s="1"/>
  <c r="N220" i="142"/>
  <c r="N254" i="142" s="1"/>
  <c r="N77" i="142"/>
  <c r="N78" i="142"/>
  <c r="N234" i="142"/>
  <c r="N268" i="142" s="1"/>
  <c r="N53" i="142"/>
  <c r="N290" i="142" s="1"/>
  <c r="M368" i="142"/>
  <c r="M370" i="142" s="1"/>
  <c r="M43" i="95"/>
  <c r="M68" i="95" s="1"/>
  <c r="M97" i="102"/>
  <c r="N99" i="144" l="1"/>
  <c r="N199" i="141"/>
  <c r="N167" i="141"/>
  <c r="N203" i="141"/>
  <c r="N131" i="141"/>
  <c r="N189" i="149"/>
  <c r="N190" i="149" s="1"/>
  <c r="A190" i="149" s="1"/>
  <c r="N101" i="144"/>
  <c r="N203" i="144" s="1"/>
  <c r="M230" i="136"/>
  <c r="M264" i="136" s="1"/>
  <c r="N135" i="141"/>
  <c r="N131" i="145"/>
  <c r="N199" i="145"/>
  <c r="M237" i="86"/>
  <c r="M271" i="86" s="1"/>
  <c r="M182" i="86"/>
  <c r="M188" i="86"/>
  <c r="M148" i="86"/>
  <c r="M150" i="86"/>
  <c r="M218" i="86" s="1"/>
  <c r="M252" i="86" s="1"/>
  <c r="M120" i="86"/>
  <c r="M235" i="86"/>
  <c r="M269" i="86" s="1"/>
  <c r="M232" i="86"/>
  <c r="M266" i="86" s="1"/>
  <c r="L16" i="102"/>
  <c r="L67" i="102" s="1"/>
  <c r="M181" i="86"/>
  <c r="M155" i="138"/>
  <c r="M156" i="138" s="1"/>
  <c r="N185" i="145"/>
  <c r="N119" i="141"/>
  <c r="M113" i="86"/>
  <c r="M171" i="138"/>
  <c r="M172" i="138" s="1"/>
  <c r="N151" i="145"/>
  <c r="N168" i="141"/>
  <c r="N204" i="145"/>
  <c r="N203" i="145"/>
  <c r="L155" i="196"/>
  <c r="L25" i="207" s="1"/>
  <c r="M137" i="138"/>
  <c r="M138" i="138" s="1"/>
  <c r="M234" i="86"/>
  <c r="M268" i="86" s="1"/>
  <c r="M231" i="86"/>
  <c r="M265" i="86" s="1"/>
  <c r="N148" i="145"/>
  <c r="M233" i="86"/>
  <c r="M267" i="86" s="1"/>
  <c r="N350" i="150"/>
  <c r="N351" i="150" s="1"/>
  <c r="A351" i="150" s="1"/>
  <c r="R81" i="218"/>
  <c r="R82" i="218"/>
  <c r="L155" i="199"/>
  <c r="L159" i="199" s="1"/>
  <c r="M93" i="86"/>
  <c r="M94" i="86"/>
  <c r="M111" i="139"/>
  <c r="M145" i="139"/>
  <c r="M179" i="139"/>
  <c r="M87" i="139"/>
  <c r="M88" i="139" s="1"/>
  <c r="M103" i="137"/>
  <c r="M104" i="137" s="1"/>
  <c r="M127" i="137"/>
  <c r="M161" i="137"/>
  <c r="M195" i="137"/>
  <c r="M87" i="137"/>
  <c r="M88" i="137" s="1"/>
  <c r="M179" i="137"/>
  <c r="M111" i="137"/>
  <c r="M145" i="137"/>
  <c r="T524" i="217"/>
  <c r="T587" i="217" s="1"/>
  <c r="R564" i="217"/>
  <c r="L34" i="209"/>
  <c r="L266" i="209" s="1"/>
  <c r="L35" i="210" s="1"/>
  <c r="L74" i="211" s="1"/>
  <c r="L274" i="211" s="1"/>
  <c r="L28" i="206"/>
  <c r="M290" i="136"/>
  <c r="M54" i="136"/>
  <c r="M161" i="134"/>
  <c r="M103" i="134"/>
  <c r="M104" i="134" s="1"/>
  <c r="M127" i="134"/>
  <c r="M195" i="134"/>
  <c r="N332" i="150"/>
  <c r="N333" i="150" s="1"/>
  <c r="N314" i="150"/>
  <c r="A314" i="150" s="1"/>
  <c r="M229" i="138"/>
  <c r="M205" i="138"/>
  <c r="M206" i="138" s="1"/>
  <c r="M146" i="136"/>
  <c r="M180" i="136"/>
  <c r="M112" i="136"/>
  <c r="M236" i="86"/>
  <c r="M270" i="86" s="1"/>
  <c r="J118" i="192"/>
  <c r="J115" i="192"/>
  <c r="J117" i="192" s="1"/>
  <c r="J119" i="192" s="1"/>
  <c r="M118" i="86"/>
  <c r="M152" i="86"/>
  <c r="M186" i="86"/>
  <c r="M189" i="138"/>
  <c r="M115" i="86"/>
  <c r="M183" i="86"/>
  <c r="M149" i="86"/>
  <c r="M196" i="139"/>
  <c r="M162" i="139"/>
  <c r="M128" i="139"/>
  <c r="M196" i="135"/>
  <c r="M128" i="135"/>
  <c r="M162" i="135"/>
  <c r="M146" i="135"/>
  <c r="M112" i="135"/>
  <c r="M180" i="135"/>
  <c r="L118" i="195"/>
  <c r="L115" i="195"/>
  <c r="L117" i="195" s="1"/>
  <c r="L119" i="195" s="1"/>
  <c r="L351" i="86"/>
  <c r="L368" i="86"/>
  <c r="L370" i="86" s="1"/>
  <c r="A370" i="86" s="1"/>
  <c r="M53" i="86"/>
  <c r="N44" i="95"/>
  <c r="N69" i="95" s="1"/>
  <c r="N98" i="102"/>
  <c r="L112" i="196"/>
  <c r="L151" i="196"/>
  <c r="M214" i="138"/>
  <c r="M248" i="138" s="1"/>
  <c r="M153" i="86"/>
  <c r="M119" i="86"/>
  <c r="M187" i="86"/>
  <c r="M117" i="86"/>
  <c r="M151" i="86"/>
  <c r="M185" i="86"/>
  <c r="J114" i="186"/>
  <c r="J116" i="186" s="1"/>
  <c r="J113" i="186"/>
  <c r="M145" i="136"/>
  <c r="M155" i="136" s="1"/>
  <c r="M87" i="136"/>
  <c r="M88" i="136" s="1"/>
  <c r="M179" i="136"/>
  <c r="M111" i="136"/>
  <c r="L92" i="102"/>
  <c r="L38" i="95"/>
  <c r="L63" i="95" s="1"/>
  <c r="M230" i="138"/>
  <c r="M264" i="138" s="1"/>
  <c r="M54" i="137"/>
  <c r="M290" i="137"/>
  <c r="N368" i="151"/>
  <c r="N370" i="151" s="1"/>
  <c r="N351" i="151"/>
  <c r="A351" i="151" s="1"/>
  <c r="A10" i="151" s="1"/>
  <c r="M71" i="68" s="1"/>
  <c r="M213" i="138"/>
  <c r="M121" i="138"/>
  <c r="M127" i="139"/>
  <c r="M161" i="139"/>
  <c r="M103" i="139"/>
  <c r="M104" i="139" s="1"/>
  <c r="M195" i="139"/>
  <c r="M161" i="135"/>
  <c r="M127" i="135"/>
  <c r="M103" i="135"/>
  <c r="M104" i="135" s="1"/>
  <c r="M195" i="135"/>
  <c r="M145" i="135"/>
  <c r="M111" i="135"/>
  <c r="M179" i="135"/>
  <c r="M87" i="135"/>
  <c r="M88" i="135" s="1"/>
  <c r="M111" i="86"/>
  <c r="M179" i="86"/>
  <c r="M145" i="86"/>
  <c r="L33" i="206"/>
  <c r="N34" i="102" s="1"/>
  <c r="L107" i="204"/>
  <c r="L112" i="204" s="1"/>
  <c r="L25" i="206"/>
  <c r="L95" i="102"/>
  <c r="L41" i="95"/>
  <c r="L66" i="95" s="1"/>
  <c r="L106" i="203"/>
  <c r="L32" i="207" s="1"/>
  <c r="L33" i="209" s="1"/>
  <c r="L265" i="209" s="1"/>
  <c r="L34" i="210" s="1"/>
  <c r="L73" i="211" s="1"/>
  <c r="L273" i="211" s="1"/>
  <c r="L105" i="203"/>
  <c r="L32" i="205" s="1"/>
  <c r="L104" i="203"/>
  <c r="N366" i="150"/>
  <c r="N367" i="150" s="1"/>
  <c r="A367" i="150" s="1"/>
  <c r="J118" i="187"/>
  <c r="J115" i="187"/>
  <c r="J117" i="187" s="1"/>
  <c r="J119" i="187" s="1"/>
  <c r="M87" i="134"/>
  <c r="M88" i="134" s="1"/>
  <c r="M180" i="134"/>
  <c r="M146" i="134"/>
  <c r="M112" i="134"/>
  <c r="M263" i="136"/>
  <c r="M273" i="136" s="1"/>
  <c r="M274" i="136" s="1"/>
  <c r="M78" i="86"/>
  <c r="M87" i="86" s="1"/>
  <c r="M88" i="86" s="1"/>
  <c r="M69" i="86"/>
  <c r="M70" i="86" s="1"/>
  <c r="L367" i="86"/>
  <c r="M146" i="139"/>
  <c r="M112" i="139"/>
  <c r="M180" i="139"/>
  <c r="M238" i="86"/>
  <c r="M272" i="86" s="1"/>
  <c r="M162" i="137"/>
  <c r="M196" i="137"/>
  <c r="M128" i="137"/>
  <c r="M180" i="137"/>
  <c r="M112" i="137"/>
  <c r="M146" i="137"/>
  <c r="L151" i="199"/>
  <c r="L112" i="199"/>
  <c r="J115" i="188"/>
  <c r="J117" i="188" s="1"/>
  <c r="J119" i="188" s="1"/>
  <c r="J118" i="188"/>
  <c r="M54" i="134"/>
  <c r="M290" i="134"/>
  <c r="M196" i="134"/>
  <c r="M162" i="134"/>
  <c r="M128" i="134"/>
  <c r="N330" i="150"/>
  <c r="A330" i="150" s="1"/>
  <c r="J118" i="189"/>
  <c r="J115" i="189"/>
  <c r="J117" i="189" s="1"/>
  <c r="J119" i="189" s="1"/>
  <c r="M111" i="134"/>
  <c r="M145" i="134"/>
  <c r="M179" i="134"/>
  <c r="M54" i="139"/>
  <c r="M290" i="139"/>
  <c r="J115" i="190"/>
  <c r="J117" i="190" s="1"/>
  <c r="J119" i="190" s="1"/>
  <c r="J118" i="190"/>
  <c r="M54" i="135"/>
  <c r="M290" i="135"/>
  <c r="N85" i="144"/>
  <c r="N119" i="144" s="1"/>
  <c r="N116" i="141"/>
  <c r="N198" i="145"/>
  <c r="N136" i="145"/>
  <c r="N153" i="141"/>
  <c r="N130" i="145"/>
  <c r="N169" i="145"/>
  <c r="N134" i="141"/>
  <c r="N186" i="145"/>
  <c r="N133" i="145"/>
  <c r="N204" i="141"/>
  <c r="N114" i="145"/>
  <c r="N118" i="145"/>
  <c r="N201" i="145"/>
  <c r="N235" i="145" s="1"/>
  <c r="N269" i="145" s="1"/>
  <c r="N197" i="141"/>
  <c r="N136" i="141"/>
  <c r="N134" i="145"/>
  <c r="N202" i="145"/>
  <c r="N166" i="145"/>
  <c r="N132" i="145"/>
  <c r="N200" i="145"/>
  <c r="N113" i="145"/>
  <c r="N147" i="145"/>
  <c r="N181" i="145"/>
  <c r="K28" i="209"/>
  <c r="K260" i="209" s="1"/>
  <c r="K29" i="210" s="1"/>
  <c r="K68" i="211" s="1"/>
  <c r="K268" i="211" s="1"/>
  <c r="K107" i="198"/>
  <c r="K112" i="198" s="1"/>
  <c r="K27" i="206"/>
  <c r="M28" i="102" s="1"/>
  <c r="N163" i="145"/>
  <c r="N197" i="145"/>
  <c r="N129" i="145"/>
  <c r="N153" i="145"/>
  <c r="N119" i="145"/>
  <c r="N187" i="145"/>
  <c r="M350" i="145"/>
  <c r="N43" i="145"/>
  <c r="N115" i="145"/>
  <c r="N183" i="145"/>
  <c r="N149" i="145"/>
  <c r="M371" i="148"/>
  <c r="M296" i="148"/>
  <c r="N154" i="145"/>
  <c r="N120" i="145"/>
  <c r="N188" i="145"/>
  <c r="N59" i="145"/>
  <c r="M366" i="145"/>
  <c r="N69" i="145" s="1"/>
  <c r="N184" i="145"/>
  <c r="N116" i="145"/>
  <c r="N150" i="145"/>
  <c r="N114" i="141"/>
  <c r="N129" i="141"/>
  <c r="N150" i="141"/>
  <c r="N182" i="141"/>
  <c r="N82" i="144"/>
  <c r="N150" i="144" s="1"/>
  <c r="N80" i="144"/>
  <c r="N182" i="144" s="1"/>
  <c r="N233" i="141"/>
  <c r="N267" i="141" s="1"/>
  <c r="N186" i="141"/>
  <c r="N118" i="141"/>
  <c r="N152" i="141"/>
  <c r="N96" i="144"/>
  <c r="N198" i="144" s="1"/>
  <c r="N84" i="144"/>
  <c r="N152" i="144" s="1"/>
  <c r="N235" i="141"/>
  <c r="N269" i="141" s="1"/>
  <c r="N185" i="141"/>
  <c r="N151" i="141"/>
  <c r="N117" i="141"/>
  <c r="N181" i="141"/>
  <c r="N147" i="141"/>
  <c r="N113" i="141"/>
  <c r="N164" i="141"/>
  <c r="N198" i="141"/>
  <c r="N130" i="141"/>
  <c r="N149" i="141"/>
  <c r="N183" i="141"/>
  <c r="N115" i="141"/>
  <c r="K23" i="209"/>
  <c r="K255" i="209" s="1"/>
  <c r="K24" i="210" s="1"/>
  <c r="K63" i="211" s="1"/>
  <c r="K263" i="211" s="1"/>
  <c r="N120" i="141"/>
  <c r="N154" i="141"/>
  <c r="N188" i="141"/>
  <c r="N43" i="141"/>
  <c r="M350" i="141"/>
  <c r="M351" i="141" s="1"/>
  <c r="N200" i="141"/>
  <c r="N132" i="141"/>
  <c r="N166" i="141"/>
  <c r="K107" i="193"/>
  <c r="K112" i="193" s="1"/>
  <c r="K22" i="206"/>
  <c r="M23" i="102" s="1"/>
  <c r="N155" i="149"/>
  <c r="N156" i="149" s="1"/>
  <c r="A156" i="149" s="1"/>
  <c r="M366" i="141"/>
  <c r="N69" i="141" s="1"/>
  <c r="N59" i="141"/>
  <c r="N229" i="149"/>
  <c r="N263" i="149" s="1"/>
  <c r="M332" i="144"/>
  <c r="M333" i="144" s="1"/>
  <c r="N100" i="144"/>
  <c r="N134" i="144" s="1"/>
  <c r="K105" i="197"/>
  <c r="K106" i="197"/>
  <c r="K150" i="197" s="1"/>
  <c r="K104" i="197"/>
  <c r="N86" i="144"/>
  <c r="N95" i="144"/>
  <c r="N83" i="144"/>
  <c r="N135" i="144"/>
  <c r="N79" i="144"/>
  <c r="N81" i="144"/>
  <c r="N102" i="144"/>
  <c r="M356" i="144"/>
  <c r="M330" i="144"/>
  <c r="N201" i="144"/>
  <c r="N133" i="144"/>
  <c r="N167" i="144"/>
  <c r="N97" i="144"/>
  <c r="M340" i="144"/>
  <c r="M314" i="144"/>
  <c r="N98" i="144"/>
  <c r="N121" i="149"/>
  <c r="N122" i="149" s="1"/>
  <c r="A122" i="149" s="1"/>
  <c r="N214" i="149"/>
  <c r="N248" i="149" s="1"/>
  <c r="N137" i="149"/>
  <c r="N138" i="149" s="1"/>
  <c r="A138" i="149" s="1"/>
  <c r="N205" i="149"/>
  <c r="N206" i="149" s="1"/>
  <c r="A206" i="149" s="1"/>
  <c r="N230" i="149"/>
  <c r="N264" i="149" s="1"/>
  <c r="N171" i="149"/>
  <c r="N172" i="149" s="1"/>
  <c r="A172" i="149" s="1"/>
  <c r="N213" i="149"/>
  <c r="N54" i="142"/>
  <c r="A54" i="142" s="1"/>
  <c r="N146" i="142"/>
  <c r="N180" i="142"/>
  <c r="N112" i="142"/>
  <c r="K118" i="194"/>
  <c r="K115" i="194"/>
  <c r="K117" i="194" s="1"/>
  <c r="K119" i="194" s="1"/>
  <c r="N179" i="142"/>
  <c r="N145" i="142"/>
  <c r="N111" i="142"/>
  <c r="N87" i="142"/>
  <c r="N88" i="142" s="1"/>
  <c r="A88" i="142" s="1"/>
  <c r="N103" i="142"/>
  <c r="N104" i="142" s="1"/>
  <c r="A104" i="142" s="1"/>
  <c r="N196" i="142"/>
  <c r="N128" i="142"/>
  <c r="N162" i="142"/>
  <c r="N161" i="142"/>
  <c r="N195" i="142"/>
  <c r="N127" i="142"/>
  <c r="N169" i="144" l="1"/>
  <c r="N237" i="141"/>
  <c r="N271" i="141" s="1"/>
  <c r="M239" i="136"/>
  <c r="M240" i="136" s="1"/>
  <c r="N233" i="145"/>
  <c r="N267" i="145" s="1"/>
  <c r="M171" i="135"/>
  <c r="M172" i="135" s="1"/>
  <c r="M222" i="86"/>
  <c r="M256" i="86" s="1"/>
  <c r="M216" i="86"/>
  <c r="M250" i="86" s="1"/>
  <c r="M215" i="86"/>
  <c r="M249" i="86" s="1"/>
  <c r="N219" i="145"/>
  <c r="N253" i="145" s="1"/>
  <c r="L35" i="95"/>
  <c r="L60" i="95" s="1"/>
  <c r="L89" i="102"/>
  <c r="L35" i="102"/>
  <c r="T330" i="217" s="1"/>
  <c r="N153" i="144"/>
  <c r="N216" i="145"/>
  <c r="N250" i="145" s="1"/>
  <c r="N236" i="141"/>
  <c r="N270" i="141" s="1"/>
  <c r="L159" i="196"/>
  <c r="N237" i="145"/>
  <c r="N271" i="145" s="1"/>
  <c r="N221" i="141"/>
  <c r="N255" i="141" s="1"/>
  <c r="M155" i="135"/>
  <c r="M137" i="139"/>
  <c r="M138" i="139" s="1"/>
  <c r="N218" i="141"/>
  <c r="N252" i="141" s="1"/>
  <c r="M280" i="138"/>
  <c r="M20" i="131" s="1"/>
  <c r="N187" i="144"/>
  <c r="L156" i="196"/>
  <c r="L157" i="196" s="1"/>
  <c r="A157" i="196" s="1"/>
  <c r="M189" i="135"/>
  <c r="M190" i="135" s="1"/>
  <c r="N26" i="102"/>
  <c r="N99" i="102" s="1"/>
  <c r="M137" i="135"/>
  <c r="M138" i="135" s="1"/>
  <c r="M189" i="136"/>
  <c r="M281" i="136" s="1"/>
  <c r="M18" i="133" s="1"/>
  <c r="M171" i="139"/>
  <c r="M172" i="139" s="1"/>
  <c r="M230" i="139"/>
  <c r="M264" i="139" s="1"/>
  <c r="L156" i="199"/>
  <c r="L157" i="199" s="1"/>
  <c r="A157" i="199" s="1"/>
  <c r="N238" i="145"/>
  <c r="N272" i="145" s="1"/>
  <c r="L172" i="199"/>
  <c r="L28" i="207" s="1"/>
  <c r="M87" i="208" s="1"/>
  <c r="M214" i="135"/>
  <c r="M248" i="135" s="1"/>
  <c r="M217" i="86"/>
  <c r="M251" i="86" s="1"/>
  <c r="M155" i="134"/>
  <c r="M156" i="134" s="1"/>
  <c r="M230" i="135"/>
  <c r="M264" i="135" s="1"/>
  <c r="M230" i="137"/>
  <c r="M264" i="137" s="1"/>
  <c r="M189" i="134"/>
  <c r="A10" i="150"/>
  <c r="M70" i="68" s="1"/>
  <c r="N107" i="102"/>
  <c r="N53" i="95"/>
  <c r="N78" i="95" s="1"/>
  <c r="M229" i="135"/>
  <c r="M205" i="135"/>
  <c r="M206" i="135" s="1"/>
  <c r="M213" i="136"/>
  <c r="M121" i="136"/>
  <c r="J118" i="186"/>
  <c r="J115" i="186"/>
  <c r="J117" i="186" s="1"/>
  <c r="J119" i="186" s="1"/>
  <c r="M219" i="86"/>
  <c r="M253" i="86" s="1"/>
  <c r="M171" i="134"/>
  <c r="M172" i="134" s="1"/>
  <c r="M155" i="137"/>
  <c r="M155" i="139"/>
  <c r="M230" i="134"/>
  <c r="M264" i="134" s="1"/>
  <c r="M214" i="137"/>
  <c r="M248" i="137" s="1"/>
  <c r="L32" i="206"/>
  <c r="M91" i="208" s="1"/>
  <c r="L107" i="203"/>
  <c r="L112" i="203" s="1"/>
  <c r="N368" i="150"/>
  <c r="N370" i="150" s="1"/>
  <c r="M213" i="86"/>
  <c r="M121" i="135"/>
  <c r="M213" i="135"/>
  <c r="M229" i="139"/>
  <c r="M205" i="139"/>
  <c r="M206" i="139" s="1"/>
  <c r="M282" i="138"/>
  <c r="M20" i="132" s="1"/>
  <c r="M122" i="138"/>
  <c r="M290" i="86"/>
  <c r="M54" i="86"/>
  <c r="A119" i="195"/>
  <c r="A10" i="195" s="1"/>
  <c r="M86" i="68" s="1"/>
  <c r="M220" i="86"/>
  <c r="M254" i="86" s="1"/>
  <c r="M214" i="136"/>
  <c r="M248" i="136" s="1"/>
  <c r="M239" i="138"/>
  <c r="M240" i="138" s="1"/>
  <c r="M263" i="138"/>
  <c r="M273" i="138" s="1"/>
  <c r="M274" i="138" s="1"/>
  <c r="M205" i="134"/>
  <c r="M206" i="134" s="1"/>
  <c r="M229" i="134"/>
  <c r="M213" i="137"/>
  <c r="M121" i="137"/>
  <c r="M229" i="137"/>
  <c r="M205" i="137"/>
  <c r="M206" i="137" s="1"/>
  <c r="M121" i="139"/>
  <c r="M213" i="139"/>
  <c r="N238" i="141"/>
  <c r="N272" i="141" s="1"/>
  <c r="L114" i="199"/>
  <c r="L116" i="199" s="1"/>
  <c r="L113" i="199"/>
  <c r="M214" i="139"/>
  <c r="M248" i="139" s="1"/>
  <c r="M146" i="86"/>
  <c r="M155" i="86" s="1"/>
  <c r="M180" i="86"/>
  <c r="M189" i="86" s="1"/>
  <c r="M112" i="86"/>
  <c r="M214" i="134"/>
  <c r="M248" i="134" s="1"/>
  <c r="M223" i="138"/>
  <c r="M247" i="138"/>
  <c r="M257" i="138" s="1"/>
  <c r="M258" i="138" s="1"/>
  <c r="M221" i="86"/>
  <c r="M255" i="86" s="1"/>
  <c r="L113" i="196"/>
  <c r="L114" i="196"/>
  <c r="L116" i="196" s="1"/>
  <c r="M281" i="138"/>
  <c r="M20" i="133" s="1"/>
  <c r="M190" i="138"/>
  <c r="M137" i="134"/>
  <c r="M138" i="134" s="1"/>
  <c r="M92" i="208"/>
  <c r="T585" i="217"/>
  <c r="T583" i="217"/>
  <c r="T530" i="217"/>
  <c r="T584" i="217"/>
  <c r="T586" i="217"/>
  <c r="M189" i="137"/>
  <c r="M171" i="137"/>
  <c r="M172" i="137" s="1"/>
  <c r="M196" i="86"/>
  <c r="M162" i="86"/>
  <c r="M128" i="86"/>
  <c r="M213" i="134"/>
  <c r="M121" i="134"/>
  <c r="T79" i="218"/>
  <c r="L246" i="211"/>
  <c r="L113" i="204"/>
  <c r="L114" i="204"/>
  <c r="L116" i="204" s="1"/>
  <c r="M280" i="136"/>
  <c r="M18" i="131" s="1"/>
  <c r="M156" i="136"/>
  <c r="L247" i="211"/>
  <c r="T80" i="218"/>
  <c r="M137" i="137"/>
  <c r="M138" i="137" s="1"/>
  <c r="M189" i="139"/>
  <c r="M195" i="86"/>
  <c r="M103" i="86"/>
  <c r="M104" i="86" s="1"/>
  <c r="M161" i="86"/>
  <c r="M127" i="86"/>
  <c r="M84" i="208"/>
  <c r="L26" i="209"/>
  <c r="L258" i="209" s="1"/>
  <c r="L27" i="210" s="1"/>
  <c r="L66" i="211" s="1"/>
  <c r="L266" i="211" s="1"/>
  <c r="N148" i="144"/>
  <c r="N220" i="145"/>
  <c r="N254" i="145" s="1"/>
  <c r="N232" i="145"/>
  <c r="N266" i="145" s="1"/>
  <c r="N231" i="141"/>
  <c r="N265" i="141" s="1"/>
  <c r="N114" i="144"/>
  <c r="N216" i="144" s="1"/>
  <c r="N250" i="144" s="1"/>
  <c r="N118" i="144"/>
  <c r="N186" i="144"/>
  <c r="N116" i="144"/>
  <c r="N236" i="145"/>
  <c r="N270" i="145" s="1"/>
  <c r="N70" i="145"/>
  <c r="A70" i="145" s="1"/>
  <c r="N222" i="145"/>
  <c r="N256" i="145" s="1"/>
  <c r="N234" i="145"/>
  <c r="N268" i="145" s="1"/>
  <c r="N218" i="145"/>
  <c r="N252" i="145" s="1"/>
  <c r="N216" i="141"/>
  <c r="N250" i="141" s="1"/>
  <c r="N221" i="145"/>
  <c r="N255" i="145" s="1"/>
  <c r="N93" i="145"/>
  <c r="N94" i="145"/>
  <c r="N77" i="145"/>
  <c r="N78" i="145"/>
  <c r="M47" i="95"/>
  <c r="M72" i="95" s="1"/>
  <c r="M101" i="102"/>
  <c r="L86" i="208"/>
  <c r="N215" i="145"/>
  <c r="N249" i="145" s="1"/>
  <c r="M329" i="148"/>
  <c r="M306" i="148"/>
  <c r="M343" i="148" s="1"/>
  <c r="N46" i="148" s="1"/>
  <c r="M313" i="148"/>
  <c r="M323" i="148"/>
  <c r="M360" i="148" s="1"/>
  <c r="N63" i="148" s="1"/>
  <c r="M304" i="148"/>
  <c r="M341" i="148" s="1"/>
  <c r="N44" i="148" s="1"/>
  <c r="M307" i="148"/>
  <c r="M344" i="148" s="1"/>
  <c r="N47" i="148" s="1"/>
  <c r="N81" i="148" s="1"/>
  <c r="M320" i="148"/>
  <c r="M357" i="148" s="1"/>
  <c r="N60" i="148" s="1"/>
  <c r="M308" i="148"/>
  <c r="M345" i="148" s="1"/>
  <c r="N48" i="148" s="1"/>
  <c r="M325" i="148"/>
  <c r="M362" i="148" s="1"/>
  <c r="N65" i="148" s="1"/>
  <c r="M328" i="148"/>
  <c r="M365" i="148" s="1"/>
  <c r="N68" i="148" s="1"/>
  <c r="M309" i="148"/>
  <c r="M346" i="148" s="1"/>
  <c r="N49" i="148" s="1"/>
  <c r="M319" i="148"/>
  <c r="M326" i="148"/>
  <c r="M363" i="148" s="1"/>
  <c r="N66" i="148" s="1"/>
  <c r="M303" i="148"/>
  <c r="M30" i="128"/>
  <c r="M80" i="128" s="1"/>
  <c r="K15" i="201" s="1"/>
  <c r="K44" i="201" s="1"/>
  <c r="K58" i="201" s="1"/>
  <c r="K99" i="201" s="1"/>
  <c r="M321" i="148"/>
  <c r="M358" i="148" s="1"/>
  <c r="N61" i="148" s="1"/>
  <c r="M324" i="148"/>
  <c r="M361" i="148" s="1"/>
  <c r="N64" i="148" s="1"/>
  <c r="M305" i="148"/>
  <c r="M342" i="148" s="1"/>
  <c r="N45" i="148" s="1"/>
  <c r="M312" i="148"/>
  <c r="M349" i="148" s="1"/>
  <c r="N52" i="148" s="1"/>
  <c r="M322" i="148"/>
  <c r="M359" i="148" s="1"/>
  <c r="N62" i="148" s="1"/>
  <c r="N96" i="148" s="1"/>
  <c r="M331" i="148"/>
  <c r="M310" i="148"/>
  <c r="M347" i="148" s="1"/>
  <c r="N50" i="148" s="1"/>
  <c r="M327" i="148"/>
  <c r="M364" i="148" s="1"/>
  <c r="N67" i="148" s="1"/>
  <c r="M311" i="148"/>
  <c r="M348" i="148" s="1"/>
  <c r="N51" i="148" s="1"/>
  <c r="N53" i="145"/>
  <c r="N290" i="145" s="1"/>
  <c r="M368" i="145"/>
  <c r="M370" i="145" s="1"/>
  <c r="K114" i="198"/>
  <c r="K116" i="198" s="1"/>
  <c r="K113" i="198"/>
  <c r="K241" i="211"/>
  <c r="S74" i="218"/>
  <c r="M367" i="145"/>
  <c r="N217" i="145"/>
  <c r="N251" i="145" s="1"/>
  <c r="N231" i="145"/>
  <c r="N265" i="145" s="1"/>
  <c r="M351" i="145"/>
  <c r="N184" i="144"/>
  <c r="N168" i="144"/>
  <c r="N130" i="144"/>
  <c r="N70" i="141"/>
  <c r="A70" i="141" s="1"/>
  <c r="N232" i="141"/>
  <c r="N266" i="141" s="1"/>
  <c r="N220" i="141"/>
  <c r="N254" i="141" s="1"/>
  <c r="N215" i="141"/>
  <c r="N249" i="141" s="1"/>
  <c r="N164" i="144"/>
  <c r="N202" i="144"/>
  <c r="S69" i="218"/>
  <c r="K236" i="211"/>
  <c r="M367" i="141"/>
  <c r="M368" i="141"/>
  <c r="M370" i="141" s="1"/>
  <c r="N53" i="141"/>
  <c r="N290" i="141" s="1"/>
  <c r="N222" i="141"/>
  <c r="N256" i="141" s="1"/>
  <c r="N217" i="141"/>
  <c r="N251" i="141" s="1"/>
  <c r="K113" i="193"/>
  <c r="K114" i="193"/>
  <c r="K116" i="193" s="1"/>
  <c r="N93" i="141"/>
  <c r="N94" i="141"/>
  <c r="M42" i="95"/>
  <c r="M67" i="95" s="1"/>
  <c r="M96" i="102"/>
  <c r="N234" i="141"/>
  <c r="N268" i="141" s="1"/>
  <c r="N77" i="141"/>
  <c r="N78" i="141"/>
  <c r="L81" i="208"/>
  <c r="N219" i="141"/>
  <c r="N253" i="141" s="1"/>
  <c r="N235" i="144"/>
  <c r="N269" i="144" s="1"/>
  <c r="N113" i="144"/>
  <c r="N147" i="144"/>
  <c r="N181" i="144"/>
  <c r="N280" i="149"/>
  <c r="N31" i="131" s="1"/>
  <c r="N273" i="149"/>
  <c r="N274" i="149" s="1"/>
  <c r="A274" i="149" s="1"/>
  <c r="M350" i="144"/>
  <c r="M351" i="144" s="1"/>
  <c r="N43" i="144"/>
  <c r="K148" i="197"/>
  <c r="K141" i="197"/>
  <c r="K153" i="197" s="1"/>
  <c r="K26" i="206" s="1"/>
  <c r="K107" i="197"/>
  <c r="N154" i="144"/>
  <c r="N120" i="144"/>
  <c r="N188" i="144"/>
  <c r="N214" i="142"/>
  <c r="N248" i="142" s="1"/>
  <c r="N281" i="149"/>
  <c r="N31" i="133" s="1"/>
  <c r="N131" i="144"/>
  <c r="N165" i="144"/>
  <c r="N199" i="144"/>
  <c r="M366" i="144"/>
  <c r="N69" i="144" s="1"/>
  <c r="N59" i="144"/>
  <c r="N204" i="144"/>
  <c r="N170" i="144"/>
  <c r="N136" i="144"/>
  <c r="N185" i="144"/>
  <c r="N151" i="144"/>
  <c r="N117" i="144"/>
  <c r="N132" i="144"/>
  <c r="N166" i="144"/>
  <c r="N200" i="144"/>
  <c r="N115" i="144"/>
  <c r="N183" i="144"/>
  <c r="N149" i="144"/>
  <c r="N237" i="144"/>
  <c r="N271" i="144" s="1"/>
  <c r="N197" i="144"/>
  <c r="N163" i="144"/>
  <c r="N129" i="144"/>
  <c r="K149" i="197"/>
  <c r="K142" i="197"/>
  <c r="K154" i="197" s="1"/>
  <c r="K26" i="205" s="1"/>
  <c r="N239" i="149"/>
  <c r="N240" i="149" s="1"/>
  <c r="A240" i="149" s="1"/>
  <c r="N223" i="149"/>
  <c r="N247" i="149"/>
  <c r="N257" i="149" s="1"/>
  <c r="N258" i="149" s="1"/>
  <c r="A258" i="149" s="1"/>
  <c r="N282" i="149"/>
  <c r="N31" i="132" s="1"/>
  <c r="N229" i="142"/>
  <c r="N205" i="142"/>
  <c r="N206" i="142" s="1"/>
  <c r="A206" i="142" s="1"/>
  <c r="N230" i="142"/>
  <c r="N264" i="142" s="1"/>
  <c r="N213" i="142"/>
  <c r="N121" i="142"/>
  <c r="N122" i="142" s="1"/>
  <c r="A122" i="142" s="1"/>
  <c r="N155" i="142"/>
  <c r="N171" i="142"/>
  <c r="N172" i="142" s="1"/>
  <c r="A172" i="142" s="1"/>
  <c r="N189" i="142"/>
  <c r="N137" i="142"/>
  <c r="N138" i="142" s="1"/>
  <c r="A138" i="142" s="1"/>
  <c r="N100" i="148" l="1"/>
  <c r="M280" i="135"/>
  <c r="M17" i="131" s="1"/>
  <c r="L54" i="95"/>
  <c r="L79" i="95" s="1"/>
  <c r="M156" i="135"/>
  <c r="L108" i="102"/>
  <c r="L68" i="102"/>
  <c r="N221" i="144"/>
  <c r="N255" i="144" s="1"/>
  <c r="N45" i="95"/>
  <c r="N70" i="95" s="1"/>
  <c r="M280" i="134"/>
  <c r="M16" i="131" s="1"/>
  <c r="L29" i="209"/>
  <c r="L261" i="209" s="1"/>
  <c r="L30" i="210" s="1"/>
  <c r="L69" i="211" s="1"/>
  <c r="M190" i="136"/>
  <c r="N33" i="102"/>
  <c r="N52" i="95" s="1"/>
  <c r="N77" i="95" s="1"/>
  <c r="N29" i="102"/>
  <c r="M137" i="86"/>
  <c r="M138" i="86" s="1"/>
  <c r="M171" i="86"/>
  <c r="M172" i="86" s="1"/>
  <c r="N85" i="148"/>
  <c r="N119" i="148" s="1"/>
  <c r="N82" i="148"/>
  <c r="N184" i="148" s="1"/>
  <c r="M190" i="86"/>
  <c r="M229" i="86"/>
  <c r="M205" i="86"/>
  <c r="M206" i="86" s="1"/>
  <c r="M190" i="137"/>
  <c r="M281" i="137"/>
  <c r="M19" i="133" s="1"/>
  <c r="M214" i="86"/>
  <c r="M248" i="86" s="1"/>
  <c r="L115" i="199"/>
  <c r="L117" i="199" s="1"/>
  <c r="L119" i="199" s="1"/>
  <c r="L118" i="199"/>
  <c r="M282" i="139"/>
  <c r="M21" i="132" s="1"/>
  <c r="M122" i="139"/>
  <c r="M223" i="137"/>
  <c r="M247" i="137"/>
  <c r="M257" i="137" s="1"/>
  <c r="M258" i="137" s="1"/>
  <c r="M223" i="135"/>
  <c r="M247" i="135"/>
  <c r="M257" i="135" s="1"/>
  <c r="M258" i="135" s="1"/>
  <c r="T359" i="217"/>
  <c r="T622" i="217"/>
  <c r="M156" i="139"/>
  <c r="M280" i="139"/>
  <c r="M21" i="131" s="1"/>
  <c r="M281" i="139"/>
  <c r="M21" i="133" s="1"/>
  <c r="M190" i="139"/>
  <c r="L118" i="204"/>
  <c r="L115" i="204"/>
  <c r="L117" i="204" s="1"/>
  <c r="L119" i="204" s="1"/>
  <c r="M156" i="86"/>
  <c r="M239" i="134"/>
  <c r="M240" i="134" s="1"/>
  <c r="M263" i="134"/>
  <c r="M273" i="134" s="1"/>
  <c r="M274" i="134" s="1"/>
  <c r="M282" i="135"/>
  <c r="M17" i="132" s="1"/>
  <c r="M122" i="135"/>
  <c r="L113" i="203"/>
  <c r="L114" i="203"/>
  <c r="L116" i="203" s="1"/>
  <c r="M156" i="137"/>
  <c r="M280" i="137"/>
  <c r="M19" i="131" s="1"/>
  <c r="M239" i="135"/>
  <c r="M240" i="135" s="1"/>
  <c r="M263" i="135"/>
  <c r="M273" i="135" s="1"/>
  <c r="M274" i="135" s="1"/>
  <c r="L239" i="211"/>
  <c r="T72" i="218"/>
  <c r="M282" i="134"/>
  <c r="M16" i="132" s="1"/>
  <c r="M122" i="134"/>
  <c r="M230" i="86"/>
  <c r="M264" i="86" s="1"/>
  <c r="M224" i="138"/>
  <c r="M279" i="138"/>
  <c r="M239" i="137"/>
  <c r="M240" i="137" s="1"/>
  <c r="M263" i="137"/>
  <c r="M273" i="137" s="1"/>
  <c r="M274" i="137" s="1"/>
  <c r="M247" i="86"/>
  <c r="M122" i="136"/>
  <c r="M282" i="136"/>
  <c r="M18" i="132" s="1"/>
  <c r="M281" i="135"/>
  <c r="M17" i="133" s="1"/>
  <c r="M190" i="134"/>
  <c r="M281" i="134"/>
  <c r="M16" i="133" s="1"/>
  <c r="M223" i="134"/>
  <c r="M247" i="134"/>
  <c r="M257" i="134" s="1"/>
  <c r="M258" i="134" s="1"/>
  <c r="L115" i="196"/>
  <c r="L117" i="196" s="1"/>
  <c r="L119" i="196" s="1"/>
  <c r="L118" i="196"/>
  <c r="M223" i="139"/>
  <c r="M247" i="139"/>
  <c r="M257" i="139" s="1"/>
  <c r="M258" i="139" s="1"/>
  <c r="M282" i="137"/>
  <c r="M19" i="132" s="1"/>
  <c r="M122" i="137"/>
  <c r="M239" i="139"/>
  <c r="M240" i="139" s="1"/>
  <c r="M263" i="139"/>
  <c r="M273" i="139" s="1"/>
  <c r="M274" i="139" s="1"/>
  <c r="M121" i="86"/>
  <c r="M223" i="136"/>
  <c r="M247" i="136"/>
  <c r="M257" i="136" s="1"/>
  <c r="M258" i="136" s="1"/>
  <c r="N98" i="148"/>
  <c r="N132" i="148" s="1"/>
  <c r="N220" i="144"/>
  <c r="N254" i="144" s="1"/>
  <c r="N236" i="144"/>
  <c r="N270" i="144" s="1"/>
  <c r="N218" i="144"/>
  <c r="N252" i="144" s="1"/>
  <c r="N86" i="148"/>
  <c r="N154" i="148" s="1"/>
  <c r="N83" i="148"/>
  <c r="N117" i="148" s="1"/>
  <c r="N101" i="148"/>
  <c r="N169" i="148" s="1"/>
  <c r="M332" i="148"/>
  <c r="M333" i="148" s="1"/>
  <c r="N54" i="145"/>
  <c r="A54" i="145" s="1"/>
  <c r="N232" i="144"/>
  <c r="N266" i="144" s="1"/>
  <c r="N84" i="148"/>
  <c r="N79" i="148"/>
  <c r="M340" i="148"/>
  <c r="M314" i="148"/>
  <c r="N102" i="148"/>
  <c r="N183" i="148"/>
  <c r="N115" i="148"/>
  <c r="N149" i="148"/>
  <c r="N80" i="148"/>
  <c r="N145" i="145"/>
  <c r="N179" i="145"/>
  <c r="N111" i="145"/>
  <c r="N87" i="145"/>
  <c r="N88" i="145" s="1"/>
  <c r="A88" i="145" s="1"/>
  <c r="K104" i="201"/>
  <c r="K106" i="201"/>
  <c r="K30" i="207" s="1"/>
  <c r="K105" i="201"/>
  <c r="K30" i="205" s="1"/>
  <c r="N134" i="148"/>
  <c r="N168" i="148"/>
  <c r="N202" i="148"/>
  <c r="N99" i="148"/>
  <c r="N103" i="145"/>
  <c r="N104" i="145" s="1"/>
  <c r="A104" i="145" s="1"/>
  <c r="N128" i="145"/>
  <c r="N162" i="145"/>
  <c r="N196" i="145"/>
  <c r="K118" i="198"/>
  <c r="K115" i="198"/>
  <c r="K117" i="198" s="1"/>
  <c r="K119" i="198" s="1"/>
  <c r="N198" i="148"/>
  <c r="N130" i="148"/>
  <c r="N164" i="148"/>
  <c r="N95" i="148"/>
  <c r="M356" i="148"/>
  <c r="M330" i="148"/>
  <c r="N97" i="148"/>
  <c r="N112" i="145"/>
  <c r="N180" i="145"/>
  <c r="N146" i="145"/>
  <c r="N161" i="145"/>
  <c r="N195" i="145"/>
  <c r="N127" i="145"/>
  <c r="N54" i="141"/>
  <c r="A54" i="141" s="1"/>
  <c r="N146" i="141"/>
  <c r="N180" i="141"/>
  <c r="N112" i="141"/>
  <c r="K118" i="193"/>
  <c r="K115" i="193"/>
  <c r="K117" i="193" s="1"/>
  <c r="K119" i="193" s="1"/>
  <c r="N195" i="141"/>
  <c r="N127" i="141"/>
  <c r="N161" i="141"/>
  <c r="N103" i="141"/>
  <c r="N104" i="141" s="1"/>
  <c r="A104" i="141" s="1"/>
  <c r="N111" i="141"/>
  <c r="N87" i="141"/>
  <c r="N88" i="141" s="1"/>
  <c r="A88" i="141" s="1"/>
  <c r="N179" i="141"/>
  <c r="N145" i="141"/>
  <c r="N196" i="141"/>
  <c r="N162" i="141"/>
  <c r="N128" i="141"/>
  <c r="N234" i="144"/>
  <c r="N268" i="144" s="1"/>
  <c r="N279" i="149"/>
  <c r="N31" i="130" s="1"/>
  <c r="K155" i="197"/>
  <c r="K156" i="197" s="1"/>
  <c r="N219" i="144"/>
  <c r="N253" i="144" s="1"/>
  <c r="K151" i="197"/>
  <c r="K112" i="197"/>
  <c r="N70" i="144"/>
  <c r="A70" i="144" s="1"/>
  <c r="N77" i="144"/>
  <c r="N78" i="144"/>
  <c r="N93" i="144"/>
  <c r="N94" i="144"/>
  <c r="N238" i="144"/>
  <c r="N272" i="144" s="1"/>
  <c r="N233" i="144"/>
  <c r="N267" i="144" s="1"/>
  <c r="N222" i="144"/>
  <c r="N256" i="144" s="1"/>
  <c r="M368" i="144"/>
  <c r="M370" i="144" s="1"/>
  <c r="N53" i="144"/>
  <c r="N290" i="144" s="1"/>
  <c r="N224" i="149"/>
  <c r="A224" i="149" s="1"/>
  <c r="N231" i="144"/>
  <c r="N265" i="144" s="1"/>
  <c r="N217" i="144"/>
  <c r="N251" i="144" s="1"/>
  <c r="M367" i="144"/>
  <c r="N215" i="144"/>
  <c r="N249" i="144" s="1"/>
  <c r="N281" i="142"/>
  <c r="N23" i="133" s="1"/>
  <c r="N190" i="142"/>
  <c r="A190" i="142" s="1"/>
  <c r="N280" i="142"/>
  <c r="N23" i="131" s="1"/>
  <c r="N223" i="142"/>
  <c r="N224" i="142" s="1"/>
  <c r="A224" i="142" s="1"/>
  <c r="N247" i="142"/>
  <c r="N257" i="142" s="1"/>
  <c r="N258" i="142" s="1"/>
  <c r="A258" i="142" s="1"/>
  <c r="N156" i="142"/>
  <c r="A156" i="142" s="1"/>
  <c r="N282" i="142"/>
  <c r="N23" i="132" s="1"/>
  <c r="N239" i="142"/>
  <c r="N240" i="142" s="1"/>
  <c r="A240" i="142" s="1"/>
  <c r="N263" i="142"/>
  <c r="N273" i="142" s="1"/>
  <c r="N274" i="142" s="1"/>
  <c r="A274" i="142" s="1"/>
  <c r="L269" i="211" l="1"/>
  <c r="T75" i="218" s="1"/>
  <c r="N106" i="102"/>
  <c r="AK37" i="95"/>
  <c r="N48" i="95"/>
  <c r="N73" i="95" s="1"/>
  <c r="N116" i="148"/>
  <c r="N102" i="102"/>
  <c r="N76" i="287" s="1"/>
  <c r="L242" i="211"/>
  <c r="N200" i="148"/>
  <c r="N187" i="148"/>
  <c r="N153" i="148"/>
  <c r="N185" i="148"/>
  <c r="N151" i="148"/>
  <c r="M257" i="86"/>
  <c r="M258" i="86" s="1"/>
  <c r="M223" i="86"/>
  <c r="M224" i="86" s="1"/>
  <c r="M280" i="86"/>
  <c r="M15" i="131" s="1"/>
  <c r="N150" i="148"/>
  <c r="N188" i="148"/>
  <c r="N166" i="148"/>
  <c r="M122" i="86"/>
  <c r="M282" i="86"/>
  <c r="M15" i="132" s="1"/>
  <c r="M283" i="138"/>
  <c r="M294" i="138"/>
  <c r="M20" i="130"/>
  <c r="L118" i="203"/>
  <c r="L115" i="203"/>
  <c r="L117" i="203" s="1"/>
  <c r="L119" i="203" s="1"/>
  <c r="M279" i="137"/>
  <c r="M224" i="137"/>
  <c r="M279" i="136"/>
  <c r="M224" i="136"/>
  <c r="M239" i="86"/>
  <c r="M240" i="86" s="1"/>
  <c r="M263" i="86"/>
  <c r="M273" i="86" s="1"/>
  <c r="M274" i="86" s="1"/>
  <c r="M279" i="139"/>
  <c r="M224" i="139"/>
  <c r="M224" i="134"/>
  <c r="M279" i="134"/>
  <c r="A119" i="204"/>
  <c r="A10" i="204" s="1"/>
  <c r="M95" i="68" s="1"/>
  <c r="M224" i="135"/>
  <c r="M279" i="135"/>
  <c r="A119" i="196"/>
  <c r="A10" i="196" s="1"/>
  <c r="M87" i="68" s="1"/>
  <c r="A119" i="199"/>
  <c r="A10" i="199" s="1"/>
  <c r="M90" i="68" s="1"/>
  <c r="M281" i="86"/>
  <c r="M15" i="133" s="1"/>
  <c r="N135" i="148"/>
  <c r="N203" i="148"/>
  <c r="N120" i="148"/>
  <c r="N155" i="145"/>
  <c r="N156" i="145" s="1"/>
  <c r="A156" i="145" s="1"/>
  <c r="K31" i="209"/>
  <c r="K263" i="209" s="1"/>
  <c r="K32" i="210" s="1"/>
  <c r="K71" i="211" s="1"/>
  <c r="K271" i="211" s="1"/>
  <c r="M366" i="148"/>
  <c r="N69" i="148" s="1"/>
  <c r="N59" i="148"/>
  <c r="N232" i="148"/>
  <c r="N266" i="148" s="1"/>
  <c r="N205" i="145"/>
  <c r="N206" i="145" s="1"/>
  <c r="A206" i="145" s="1"/>
  <c r="N230" i="145"/>
  <c r="N264" i="145" s="1"/>
  <c r="K30" i="206"/>
  <c r="M31" i="102" s="1"/>
  <c r="K107" i="201"/>
  <c r="K112" i="201" s="1"/>
  <c r="N189" i="145"/>
  <c r="N217" i="148"/>
  <c r="N251" i="148" s="1"/>
  <c r="N43" i="148"/>
  <c r="M350" i="148"/>
  <c r="M351" i="148" s="1"/>
  <c r="N199" i="148"/>
  <c r="N131" i="148"/>
  <c r="N165" i="148"/>
  <c r="N129" i="148"/>
  <c r="N163" i="148"/>
  <c r="N197" i="148"/>
  <c r="N171" i="145"/>
  <c r="N172" i="145" s="1"/>
  <c r="A172" i="145" s="1"/>
  <c r="N167" i="148"/>
  <c r="N201" i="148"/>
  <c r="N133" i="148"/>
  <c r="N147" i="148"/>
  <c r="N181" i="148"/>
  <c r="N113" i="148"/>
  <c r="N213" i="145"/>
  <c r="N121" i="145"/>
  <c r="N229" i="145"/>
  <c r="N214" i="145"/>
  <c r="N248" i="145" s="1"/>
  <c r="N137" i="145"/>
  <c r="N138" i="145" s="1"/>
  <c r="A138" i="145" s="1"/>
  <c r="N236" i="148"/>
  <c r="N270" i="148" s="1"/>
  <c r="N182" i="148"/>
  <c r="N114" i="148"/>
  <c r="N148" i="148"/>
  <c r="N136" i="148"/>
  <c r="N204" i="148"/>
  <c r="N170" i="148"/>
  <c r="N186" i="148"/>
  <c r="N152" i="148"/>
  <c r="N118" i="148"/>
  <c r="N155" i="141"/>
  <c r="N156" i="141" s="1"/>
  <c r="A156" i="141" s="1"/>
  <c r="N137" i="141"/>
  <c r="N138" i="141" s="1"/>
  <c r="A138" i="141" s="1"/>
  <c r="N230" i="141"/>
  <c r="N264" i="141" s="1"/>
  <c r="K159" i="197"/>
  <c r="N283" i="149"/>
  <c r="A283" i="149" s="1"/>
  <c r="N213" i="141"/>
  <c r="N121" i="141"/>
  <c r="N205" i="141"/>
  <c r="N206" i="141" s="1"/>
  <c r="A206" i="141" s="1"/>
  <c r="N229" i="141"/>
  <c r="N214" i="141"/>
  <c r="N248" i="141" s="1"/>
  <c r="N171" i="141"/>
  <c r="N172" i="141" s="1"/>
  <c r="A172" i="141" s="1"/>
  <c r="N189" i="141"/>
  <c r="N294" i="149"/>
  <c r="N296" i="149" s="1"/>
  <c r="N54" i="144"/>
  <c r="A54" i="144" s="1"/>
  <c r="K26" i="207"/>
  <c r="M27" i="102" s="1"/>
  <c r="M100" i="102" s="1"/>
  <c r="N103" i="144"/>
  <c r="N104" i="144" s="1"/>
  <c r="A104" i="144" s="1"/>
  <c r="N196" i="144"/>
  <c r="N128" i="144"/>
  <c r="N162" i="144"/>
  <c r="N111" i="144"/>
  <c r="N179" i="144"/>
  <c r="N145" i="144"/>
  <c r="N87" i="144"/>
  <c r="N88" i="144" s="1"/>
  <c r="A88" i="144" s="1"/>
  <c r="N161" i="144"/>
  <c r="N127" i="144"/>
  <c r="N195" i="144"/>
  <c r="N180" i="144"/>
  <c r="N146" i="144"/>
  <c r="N112" i="144"/>
  <c r="K114" i="197"/>
  <c r="K116" i="197" s="1"/>
  <c r="K113" i="197"/>
  <c r="K157" i="197"/>
  <c r="N279" i="142"/>
  <c r="N281" i="145" l="1"/>
  <c r="N27" i="133" s="1"/>
  <c r="N218" i="148"/>
  <c r="N252" i="148" s="1"/>
  <c r="N221" i="148"/>
  <c r="N255" i="148" s="1"/>
  <c r="N222" i="148"/>
  <c r="N256" i="148" s="1"/>
  <c r="N234" i="148"/>
  <c r="N268" i="148" s="1"/>
  <c r="N219" i="148"/>
  <c r="N253" i="148" s="1"/>
  <c r="M279" i="86"/>
  <c r="M283" i="86" s="1"/>
  <c r="M283" i="135"/>
  <c r="M294" i="135"/>
  <c r="M17" i="130"/>
  <c r="M19" i="130"/>
  <c r="M294" i="137"/>
  <c r="M283" i="137"/>
  <c r="M371" i="138"/>
  <c r="M296" i="138"/>
  <c r="M331" i="138"/>
  <c r="M283" i="139"/>
  <c r="M294" i="139"/>
  <c r="M21" i="130"/>
  <c r="M283" i="136"/>
  <c r="M294" i="136"/>
  <c r="M18" i="130"/>
  <c r="A119" i="203"/>
  <c r="A10" i="203" s="1"/>
  <c r="M94" i="68" s="1"/>
  <c r="M283" i="134"/>
  <c r="M294" i="134"/>
  <c r="M16" i="130"/>
  <c r="N237" i="148"/>
  <c r="N271" i="148" s="1"/>
  <c r="L85" i="208"/>
  <c r="K27" i="209"/>
  <c r="K259" i="209" s="1"/>
  <c r="K28" i="210" s="1"/>
  <c r="K67" i="211" s="1"/>
  <c r="N281" i="141"/>
  <c r="N22" i="133" s="1"/>
  <c r="N282" i="145"/>
  <c r="N27" i="132" s="1"/>
  <c r="N235" i="148"/>
  <c r="N269" i="148" s="1"/>
  <c r="N280" i="145"/>
  <c r="N27" i="131" s="1"/>
  <c r="N216" i="148"/>
  <c r="N250" i="148" s="1"/>
  <c r="N231" i="148"/>
  <c r="N265" i="148" s="1"/>
  <c r="N77" i="148"/>
  <c r="N78" i="148"/>
  <c r="K113" i="201"/>
  <c r="K114" i="201"/>
  <c r="K116" i="201" s="1"/>
  <c r="N220" i="148"/>
  <c r="N254" i="148" s="1"/>
  <c r="N238" i="148"/>
  <c r="N272" i="148" s="1"/>
  <c r="N223" i="145"/>
  <c r="N247" i="145"/>
  <c r="N257" i="145" s="1"/>
  <c r="N258" i="145" s="1"/>
  <c r="A258" i="145" s="1"/>
  <c r="N233" i="148"/>
  <c r="N267" i="148" s="1"/>
  <c r="M104" i="102"/>
  <c r="M50" i="95"/>
  <c r="M75" i="95" s="1"/>
  <c r="M367" i="148"/>
  <c r="N239" i="145"/>
  <c r="N240" i="145" s="1"/>
  <c r="A240" i="145" s="1"/>
  <c r="N263" i="145"/>
  <c r="N273" i="145" s="1"/>
  <c r="N274" i="145" s="1"/>
  <c r="A274" i="145" s="1"/>
  <c r="N215" i="148"/>
  <c r="N249" i="148" s="1"/>
  <c r="N190" i="145"/>
  <c r="A190" i="145" s="1"/>
  <c r="N93" i="148"/>
  <c r="N94" i="148"/>
  <c r="L89" i="208"/>
  <c r="N122" i="145"/>
  <c r="A122" i="145" s="1"/>
  <c r="N53" i="148"/>
  <c r="N290" i="148" s="1"/>
  <c r="M368" i="148"/>
  <c r="M370" i="148" s="1"/>
  <c r="N70" i="148"/>
  <c r="A70" i="148" s="1"/>
  <c r="S77" i="218"/>
  <c r="K244" i="211"/>
  <c r="N282" i="141"/>
  <c r="N22" i="132" s="1"/>
  <c r="N122" i="141"/>
  <c r="A122" i="141" s="1"/>
  <c r="N190" i="141"/>
  <c r="A190" i="141" s="1"/>
  <c r="N223" i="141"/>
  <c r="N247" i="141"/>
  <c r="N257" i="141" s="1"/>
  <c r="N258" i="141" s="1"/>
  <c r="A258" i="141" s="1"/>
  <c r="N239" i="141"/>
  <c r="N240" i="141" s="1"/>
  <c r="A240" i="141" s="1"/>
  <c r="N263" i="141"/>
  <c r="N273" i="141" s="1"/>
  <c r="N274" i="141" s="1"/>
  <c r="A274" i="141" s="1"/>
  <c r="N189" i="144"/>
  <c r="N190" i="144" s="1"/>
  <c r="A190" i="144" s="1"/>
  <c r="N280" i="141"/>
  <c r="N22" i="131" s="1"/>
  <c r="N371" i="149"/>
  <c r="M46" i="95"/>
  <c r="M71" i="95" s="1"/>
  <c r="N155" i="144"/>
  <c r="N156" i="144" s="1"/>
  <c r="A156" i="144" s="1"/>
  <c r="N229" i="144"/>
  <c r="N205" i="144"/>
  <c r="N206" i="144" s="1"/>
  <c r="A206" i="144" s="1"/>
  <c r="N213" i="144"/>
  <c r="N121" i="144"/>
  <c r="N122" i="144" s="1"/>
  <c r="A122" i="144" s="1"/>
  <c r="N214" i="144"/>
  <c r="N248" i="144" s="1"/>
  <c r="N171" i="144"/>
  <c r="N172" i="144" s="1"/>
  <c r="A172" i="144" s="1"/>
  <c r="N137" i="144"/>
  <c r="N138" i="144" s="1"/>
  <c r="A138" i="144" s="1"/>
  <c r="K115" i="197"/>
  <c r="K117" i="197" s="1"/>
  <c r="K119" i="197" s="1"/>
  <c r="K118" i="197"/>
  <c r="N230" i="144"/>
  <c r="N264" i="144" s="1"/>
  <c r="N31" i="128"/>
  <c r="N81" i="128" s="1"/>
  <c r="L15" i="202" s="1"/>
  <c r="L44" i="202" s="1"/>
  <c r="L58" i="202" s="1"/>
  <c r="L99" i="202" s="1"/>
  <c r="N312" i="149"/>
  <c r="N349" i="149" s="1"/>
  <c r="N326" i="149"/>
  <c r="N363" i="149" s="1"/>
  <c r="N303" i="149"/>
  <c r="N310" i="149"/>
  <c r="N347" i="149" s="1"/>
  <c r="N320" i="149"/>
  <c r="N357" i="149" s="1"/>
  <c r="N329" i="149"/>
  <c r="N328" i="149"/>
  <c r="N365" i="149" s="1"/>
  <c r="N327" i="149"/>
  <c r="N364" i="149" s="1"/>
  <c r="N308" i="149"/>
  <c r="N345" i="149" s="1"/>
  <c r="N322" i="149"/>
  <c r="N359" i="149" s="1"/>
  <c r="N313" i="149"/>
  <c r="N311" i="149"/>
  <c r="N348" i="149" s="1"/>
  <c r="N309" i="149"/>
  <c r="N346" i="149" s="1"/>
  <c r="N304" i="149"/>
  <c r="N341" i="149" s="1"/>
  <c r="N319" i="149"/>
  <c r="N331" i="149"/>
  <c r="N307" i="149"/>
  <c r="N344" i="149" s="1"/>
  <c r="N321" i="149"/>
  <c r="N358" i="149" s="1"/>
  <c r="N324" i="149"/>
  <c r="N361" i="149" s="1"/>
  <c r="N305" i="149"/>
  <c r="N342" i="149" s="1"/>
  <c r="N306" i="149"/>
  <c r="N343" i="149" s="1"/>
  <c r="N323" i="149"/>
  <c r="N360" i="149" s="1"/>
  <c r="N325" i="149"/>
  <c r="N362" i="149" s="1"/>
  <c r="N283" i="142"/>
  <c r="A283" i="142" s="1"/>
  <c r="N23" i="130"/>
  <c r="N294" i="142"/>
  <c r="K267" i="211" l="1"/>
  <c r="S73" i="218" s="1"/>
  <c r="M15" i="130"/>
  <c r="M294" i="86"/>
  <c r="M331" i="86" s="1"/>
  <c r="M331" i="134"/>
  <c r="M296" i="134"/>
  <c r="M371" i="134"/>
  <c r="M371" i="136"/>
  <c r="M331" i="136"/>
  <c r="M296" i="136"/>
  <c r="M20" i="128"/>
  <c r="M70" i="128" s="1"/>
  <c r="K15" i="191" s="1"/>
  <c r="K44" i="191" s="1"/>
  <c r="K58" i="191" s="1"/>
  <c r="K99" i="191" s="1"/>
  <c r="M309" i="138"/>
  <c r="M346" i="138" s="1"/>
  <c r="N49" i="138" s="1"/>
  <c r="M319" i="138"/>
  <c r="M326" i="138"/>
  <c r="M363" i="138" s="1"/>
  <c r="N66" i="138" s="1"/>
  <c r="M303" i="138"/>
  <c r="M306" i="138"/>
  <c r="M343" i="138" s="1"/>
  <c r="N46" i="138" s="1"/>
  <c r="M328" i="138"/>
  <c r="M365" i="138" s="1"/>
  <c r="N68" i="138" s="1"/>
  <c r="M305" i="138"/>
  <c r="M342" i="138" s="1"/>
  <c r="N45" i="138" s="1"/>
  <c r="M312" i="138"/>
  <c r="M349" i="138" s="1"/>
  <c r="N52" i="138" s="1"/>
  <c r="M322" i="138"/>
  <c r="M359" i="138" s="1"/>
  <c r="N62" i="138" s="1"/>
  <c r="M325" i="138"/>
  <c r="M362" i="138" s="1"/>
  <c r="N65" i="138" s="1"/>
  <c r="M324" i="138"/>
  <c r="M361" i="138" s="1"/>
  <c r="N64" i="138" s="1"/>
  <c r="M327" i="138"/>
  <c r="M364" i="138" s="1"/>
  <c r="N67" i="138" s="1"/>
  <c r="M308" i="138"/>
  <c r="M345" i="138" s="1"/>
  <c r="N48" i="138" s="1"/>
  <c r="M311" i="138"/>
  <c r="M348" i="138" s="1"/>
  <c r="N51" i="138" s="1"/>
  <c r="M321" i="138"/>
  <c r="M358" i="138" s="1"/>
  <c r="N61" i="138" s="1"/>
  <c r="M320" i="138"/>
  <c r="M357" i="138" s="1"/>
  <c r="N60" i="138" s="1"/>
  <c r="M323" i="138"/>
  <c r="M360" i="138" s="1"/>
  <c r="N63" i="138" s="1"/>
  <c r="M304" i="138"/>
  <c r="M341" i="138" s="1"/>
  <c r="N44" i="138" s="1"/>
  <c r="M307" i="138"/>
  <c r="M344" i="138" s="1"/>
  <c r="N47" i="138" s="1"/>
  <c r="M310" i="138"/>
  <c r="M347" i="138" s="1"/>
  <c r="N50" i="138" s="1"/>
  <c r="M371" i="86"/>
  <c r="M371" i="135"/>
  <c r="M331" i="135"/>
  <c r="M296" i="135"/>
  <c r="M371" i="139"/>
  <c r="M331" i="139"/>
  <c r="M296" i="139"/>
  <c r="M296" i="137"/>
  <c r="M331" i="137"/>
  <c r="M371" i="137"/>
  <c r="K240" i="211"/>
  <c r="K118" i="201"/>
  <c r="K115" i="201"/>
  <c r="K117" i="201" s="1"/>
  <c r="K119" i="201" s="1"/>
  <c r="N103" i="148"/>
  <c r="N104" i="148" s="1"/>
  <c r="A104" i="148" s="1"/>
  <c r="N196" i="148"/>
  <c r="N128" i="148"/>
  <c r="N162" i="148"/>
  <c r="N112" i="148"/>
  <c r="N180" i="148"/>
  <c r="N146" i="148"/>
  <c r="N224" i="145"/>
  <c r="A224" i="145" s="1"/>
  <c r="N279" i="145"/>
  <c r="N127" i="148"/>
  <c r="N161" i="148"/>
  <c r="N195" i="148"/>
  <c r="N54" i="148"/>
  <c r="A54" i="148" s="1"/>
  <c r="N179" i="148"/>
  <c r="N111" i="148"/>
  <c r="N145" i="148"/>
  <c r="N87" i="148"/>
  <c r="N88" i="148" s="1"/>
  <c r="A88" i="148" s="1"/>
  <c r="N281" i="144"/>
  <c r="N26" i="133" s="1"/>
  <c r="N224" i="141"/>
  <c r="A224" i="141" s="1"/>
  <c r="N279" i="141"/>
  <c r="N280" i="144"/>
  <c r="N26" i="131" s="1"/>
  <c r="N223" i="144"/>
  <c r="N224" i="144" s="1"/>
  <c r="A224" i="144" s="1"/>
  <c r="N247" i="144"/>
  <c r="N257" i="144" s="1"/>
  <c r="N258" i="144" s="1"/>
  <c r="A258" i="144" s="1"/>
  <c r="N332" i="149"/>
  <c r="N333" i="149" s="1"/>
  <c r="N282" i="144"/>
  <c r="N26" i="132" s="1"/>
  <c r="N239" i="144"/>
  <c r="N240" i="144" s="1"/>
  <c r="A240" i="144" s="1"/>
  <c r="N263" i="144"/>
  <c r="N273" i="144" s="1"/>
  <c r="N274" i="144" s="1"/>
  <c r="A274" i="144" s="1"/>
  <c r="N356" i="149"/>
  <c r="N366" i="149" s="1"/>
  <c r="N367" i="149" s="1"/>
  <c r="A367" i="149" s="1"/>
  <c r="N330" i="149"/>
  <c r="A330" i="149" s="1"/>
  <c r="N340" i="149"/>
  <c r="N350" i="149" s="1"/>
  <c r="N314" i="149"/>
  <c r="A314" i="149" s="1"/>
  <c r="L106" i="202"/>
  <c r="L31" i="207" s="1"/>
  <c r="L32" i="209" s="1"/>
  <c r="L264" i="209" s="1"/>
  <c r="L33" i="210" s="1"/>
  <c r="L72" i="211" s="1"/>
  <c r="L272" i="211" s="1"/>
  <c r="L105" i="202"/>
  <c r="L31" i="205" s="1"/>
  <c r="L104" i="202"/>
  <c r="N371" i="142"/>
  <c r="N296" i="142"/>
  <c r="N97" i="138" l="1"/>
  <c r="N131" i="138" s="1"/>
  <c r="M296" i="86"/>
  <c r="M307" i="86" s="1"/>
  <c r="M344" i="86" s="1"/>
  <c r="N101" i="138"/>
  <c r="N203" i="138" s="1"/>
  <c r="N84" i="138"/>
  <c r="N186" i="138" s="1"/>
  <c r="N81" i="138"/>
  <c r="N183" i="138" s="1"/>
  <c r="N95" i="138"/>
  <c r="N163" i="138" s="1"/>
  <c r="M327" i="139"/>
  <c r="M364" i="139" s="1"/>
  <c r="N67" i="139" s="1"/>
  <c r="M308" i="139"/>
  <c r="M345" i="139" s="1"/>
  <c r="N48" i="139" s="1"/>
  <c r="M311" i="139"/>
  <c r="M348" i="139" s="1"/>
  <c r="N51" i="139" s="1"/>
  <c r="M321" i="139"/>
  <c r="M358" i="139" s="1"/>
  <c r="N61" i="139" s="1"/>
  <c r="M309" i="139"/>
  <c r="M346" i="139" s="1"/>
  <c r="N49" i="139" s="1"/>
  <c r="M323" i="139"/>
  <c r="M360" i="139" s="1"/>
  <c r="N63" i="139" s="1"/>
  <c r="M304" i="139"/>
  <c r="M341" i="139" s="1"/>
  <c r="N44" i="139" s="1"/>
  <c r="M307" i="139"/>
  <c r="M344" i="139" s="1"/>
  <c r="N47" i="139" s="1"/>
  <c r="M310" i="139"/>
  <c r="M347" i="139" s="1"/>
  <c r="N50" i="139" s="1"/>
  <c r="N84" i="139" s="1"/>
  <c r="M328" i="139"/>
  <c r="M365" i="139" s="1"/>
  <c r="N68" i="139" s="1"/>
  <c r="M319" i="139"/>
  <c r="M326" i="139"/>
  <c r="M363" i="139" s="1"/>
  <c r="N66" i="139" s="1"/>
  <c r="M303" i="139"/>
  <c r="M306" i="139"/>
  <c r="M343" i="139" s="1"/>
  <c r="N46" i="139" s="1"/>
  <c r="M324" i="139"/>
  <c r="M361" i="139" s="1"/>
  <c r="N64" i="139" s="1"/>
  <c r="M21" i="128"/>
  <c r="M71" i="128" s="1"/>
  <c r="K15" i="192" s="1"/>
  <c r="K44" i="192" s="1"/>
  <c r="K58" i="192" s="1"/>
  <c r="K99" i="192" s="1"/>
  <c r="M312" i="139"/>
  <c r="M349" i="139" s="1"/>
  <c r="N52" i="139" s="1"/>
  <c r="M322" i="139"/>
  <c r="M359" i="139" s="1"/>
  <c r="N62" i="139" s="1"/>
  <c r="M325" i="139"/>
  <c r="M362" i="139" s="1"/>
  <c r="N65" i="139" s="1"/>
  <c r="N99" i="139" s="1"/>
  <c r="M320" i="139"/>
  <c r="M357" i="139" s="1"/>
  <c r="N60" i="139" s="1"/>
  <c r="M305" i="139"/>
  <c r="M342" i="139" s="1"/>
  <c r="N45" i="139" s="1"/>
  <c r="N82" i="138"/>
  <c r="N96" i="138"/>
  <c r="N80" i="138"/>
  <c r="N83" i="138"/>
  <c r="N86" i="138"/>
  <c r="M313" i="138"/>
  <c r="M340" i="138"/>
  <c r="K105" i="191"/>
  <c r="K20" i="205" s="1"/>
  <c r="K104" i="191"/>
  <c r="K106" i="191"/>
  <c r="K20" i="207" s="1"/>
  <c r="K21" i="209" s="1"/>
  <c r="K253" i="209" s="1"/>
  <c r="K22" i="210" s="1"/>
  <c r="K61" i="211" s="1"/>
  <c r="K261" i="211" s="1"/>
  <c r="M320" i="86"/>
  <c r="M357" i="86" s="1"/>
  <c r="N60" i="86" s="1"/>
  <c r="N98" i="138"/>
  <c r="N79" i="138"/>
  <c r="N100" i="138"/>
  <c r="M326" i="136"/>
  <c r="M363" i="136" s="1"/>
  <c r="N66" i="136" s="1"/>
  <c r="M319" i="136"/>
  <c r="M328" i="136"/>
  <c r="M365" i="136" s="1"/>
  <c r="N68" i="136" s="1"/>
  <c r="M304" i="136"/>
  <c r="M341" i="136" s="1"/>
  <c r="N44" i="136" s="1"/>
  <c r="M327" i="136"/>
  <c r="M364" i="136" s="1"/>
  <c r="N67" i="136" s="1"/>
  <c r="M307" i="136"/>
  <c r="M344" i="136" s="1"/>
  <c r="N47" i="136" s="1"/>
  <c r="M303" i="136"/>
  <c r="M320" i="136"/>
  <c r="M357" i="136" s="1"/>
  <c r="N60" i="136" s="1"/>
  <c r="M305" i="136"/>
  <c r="M342" i="136" s="1"/>
  <c r="N45" i="136" s="1"/>
  <c r="M311" i="136"/>
  <c r="M348" i="136" s="1"/>
  <c r="N51" i="136" s="1"/>
  <c r="M308" i="136"/>
  <c r="M345" i="136" s="1"/>
  <c r="N48" i="136" s="1"/>
  <c r="M306" i="136"/>
  <c r="M343" i="136" s="1"/>
  <c r="N46" i="136" s="1"/>
  <c r="M322" i="136"/>
  <c r="M359" i="136" s="1"/>
  <c r="N62" i="136" s="1"/>
  <c r="M312" i="136"/>
  <c r="M349" i="136" s="1"/>
  <c r="N52" i="136" s="1"/>
  <c r="M321" i="136"/>
  <c r="M358" i="136" s="1"/>
  <c r="N61" i="136" s="1"/>
  <c r="M310" i="136"/>
  <c r="M347" i="136" s="1"/>
  <c r="N50" i="136" s="1"/>
  <c r="M309" i="136"/>
  <c r="M346" i="136" s="1"/>
  <c r="N49" i="136" s="1"/>
  <c r="M325" i="136"/>
  <c r="M362" i="136" s="1"/>
  <c r="N65" i="136" s="1"/>
  <c r="M18" i="128"/>
  <c r="M68" i="128" s="1"/>
  <c r="K15" i="189" s="1"/>
  <c r="K44" i="189" s="1"/>
  <c r="K58" i="189" s="1"/>
  <c r="K99" i="189" s="1"/>
  <c r="M324" i="136"/>
  <c r="M361" i="136" s="1"/>
  <c r="N64" i="136" s="1"/>
  <c r="M323" i="136"/>
  <c r="M360" i="136" s="1"/>
  <c r="N63" i="136" s="1"/>
  <c r="N97" i="136" s="1"/>
  <c r="M328" i="134"/>
  <c r="M365" i="134" s="1"/>
  <c r="N68" i="134" s="1"/>
  <c r="M305" i="134"/>
  <c r="M342" i="134" s="1"/>
  <c r="N45" i="134" s="1"/>
  <c r="M312" i="134"/>
  <c r="M349" i="134" s="1"/>
  <c r="N52" i="134" s="1"/>
  <c r="M322" i="134"/>
  <c r="M359" i="134" s="1"/>
  <c r="N62" i="134" s="1"/>
  <c r="M325" i="134"/>
  <c r="M362" i="134" s="1"/>
  <c r="N65" i="134" s="1"/>
  <c r="M308" i="134"/>
  <c r="M345" i="134" s="1"/>
  <c r="N48" i="134" s="1"/>
  <c r="M311" i="134"/>
  <c r="M348" i="134" s="1"/>
  <c r="N51" i="134" s="1"/>
  <c r="M307" i="134"/>
  <c r="M344" i="134" s="1"/>
  <c r="N47" i="134" s="1"/>
  <c r="M324" i="134"/>
  <c r="M361" i="134" s="1"/>
  <c r="N64" i="134" s="1"/>
  <c r="M310" i="134"/>
  <c r="M347" i="134" s="1"/>
  <c r="N50" i="134" s="1"/>
  <c r="M323" i="134"/>
  <c r="M360" i="134" s="1"/>
  <c r="N63" i="134" s="1"/>
  <c r="M16" i="128"/>
  <c r="M66" i="128" s="1"/>
  <c r="K15" i="187" s="1"/>
  <c r="K44" i="187" s="1"/>
  <c r="K58" i="187" s="1"/>
  <c r="K99" i="187" s="1"/>
  <c r="M309" i="134"/>
  <c r="M346" i="134" s="1"/>
  <c r="N49" i="134" s="1"/>
  <c r="M319" i="134"/>
  <c r="M326" i="134"/>
  <c r="M363" i="134" s="1"/>
  <c r="N66" i="134" s="1"/>
  <c r="M303" i="134"/>
  <c r="M306" i="134"/>
  <c r="M343" i="134" s="1"/>
  <c r="N46" i="134" s="1"/>
  <c r="M327" i="134"/>
  <c r="M364" i="134" s="1"/>
  <c r="N67" i="134" s="1"/>
  <c r="M321" i="134"/>
  <c r="M358" i="134" s="1"/>
  <c r="N61" i="134" s="1"/>
  <c r="M320" i="134"/>
  <c r="M357" i="134" s="1"/>
  <c r="N60" i="134" s="1"/>
  <c r="M304" i="134"/>
  <c r="M341" i="134" s="1"/>
  <c r="N44" i="134" s="1"/>
  <c r="M19" i="128"/>
  <c r="M69" i="128" s="1"/>
  <c r="K15" i="190" s="1"/>
  <c r="K44" i="190" s="1"/>
  <c r="K58" i="190" s="1"/>
  <c r="K99" i="190" s="1"/>
  <c r="M306" i="137"/>
  <c r="M343" i="137" s="1"/>
  <c r="N46" i="137" s="1"/>
  <c r="M309" i="137"/>
  <c r="M346" i="137" s="1"/>
  <c r="N49" i="137" s="1"/>
  <c r="M319" i="137"/>
  <c r="M325" i="137"/>
  <c r="M362" i="137" s="1"/>
  <c r="N65" i="137" s="1"/>
  <c r="M328" i="137"/>
  <c r="M365" i="137" s="1"/>
  <c r="N68" i="137" s="1"/>
  <c r="M305" i="137"/>
  <c r="M342" i="137" s="1"/>
  <c r="N45" i="137" s="1"/>
  <c r="M312" i="137"/>
  <c r="M349" i="137" s="1"/>
  <c r="N52" i="137" s="1"/>
  <c r="M303" i="137"/>
  <c r="M321" i="137"/>
  <c r="M358" i="137" s="1"/>
  <c r="N61" i="137" s="1"/>
  <c r="M324" i="137"/>
  <c r="M361" i="137" s="1"/>
  <c r="N64" i="137" s="1"/>
  <c r="M327" i="137"/>
  <c r="M364" i="137" s="1"/>
  <c r="N67" i="137" s="1"/>
  <c r="M308" i="137"/>
  <c r="M345" i="137" s="1"/>
  <c r="N48" i="137" s="1"/>
  <c r="M326" i="137"/>
  <c r="M363" i="137" s="1"/>
  <c r="N66" i="137" s="1"/>
  <c r="M311" i="137"/>
  <c r="M348" i="137" s="1"/>
  <c r="N51" i="137" s="1"/>
  <c r="M310" i="137"/>
  <c r="M347" i="137" s="1"/>
  <c r="N50" i="137" s="1"/>
  <c r="M320" i="137"/>
  <c r="M357" i="137" s="1"/>
  <c r="N60" i="137" s="1"/>
  <c r="M323" i="137"/>
  <c r="M360" i="137" s="1"/>
  <c r="N63" i="137" s="1"/>
  <c r="M304" i="137"/>
  <c r="M341" i="137" s="1"/>
  <c r="N44" i="137" s="1"/>
  <c r="M322" i="137"/>
  <c r="M359" i="137" s="1"/>
  <c r="N62" i="137" s="1"/>
  <c r="M307" i="137"/>
  <c r="M344" i="137" s="1"/>
  <c r="N47" i="137" s="1"/>
  <c r="M319" i="135"/>
  <c r="M326" i="135"/>
  <c r="M363" i="135" s="1"/>
  <c r="N66" i="135" s="1"/>
  <c r="M303" i="135"/>
  <c r="M306" i="135"/>
  <c r="M343" i="135" s="1"/>
  <c r="N46" i="135" s="1"/>
  <c r="M309" i="135"/>
  <c r="M346" i="135" s="1"/>
  <c r="N49" i="135" s="1"/>
  <c r="M17" i="128"/>
  <c r="M67" i="128" s="1"/>
  <c r="K15" i="188" s="1"/>
  <c r="K44" i="188" s="1"/>
  <c r="K58" i="188" s="1"/>
  <c r="K99" i="188" s="1"/>
  <c r="M312" i="135"/>
  <c r="M349" i="135" s="1"/>
  <c r="N52" i="135" s="1"/>
  <c r="M322" i="135"/>
  <c r="M359" i="135" s="1"/>
  <c r="N62" i="135" s="1"/>
  <c r="M325" i="135"/>
  <c r="M362" i="135" s="1"/>
  <c r="N65" i="135" s="1"/>
  <c r="M328" i="135"/>
  <c r="M365" i="135" s="1"/>
  <c r="N68" i="135" s="1"/>
  <c r="M305" i="135"/>
  <c r="M342" i="135" s="1"/>
  <c r="N45" i="135" s="1"/>
  <c r="M327" i="135"/>
  <c r="M364" i="135" s="1"/>
  <c r="N67" i="135" s="1"/>
  <c r="M308" i="135"/>
  <c r="M345" i="135" s="1"/>
  <c r="N48" i="135" s="1"/>
  <c r="M311" i="135"/>
  <c r="M348" i="135" s="1"/>
  <c r="N51" i="135" s="1"/>
  <c r="M321" i="135"/>
  <c r="M358" i="135" s="1"/>
  <c r="N61" i="135" s="1"/>
  <c r="M324" i="135"/>
  <c r="M361" i="135" s="1"/>
  <c r="N64" i="135" s="1"/>
  <c r="M323" i="135"/>
  <c r="M360" i="135" s="1"/>
  <c r="N63" i="135" s="1"/>
  <c r="M304" i="135"/>
  <c r="M341" i="135" s="1"/>
  <c r="N44" i="135" s="1"/>
  <c r="M307" i="135"/>
  <c r="M344" i="135" s="1"/>
  <c r="N47" i="135" s="1"/>
  <c r="M310" i="135"/>
  <c r="M347" i="135" s="1"/>
  <c r="N50" i="135" s="1"/>
  <c r="M320" i="135"/>
  <c r="M357" i="135" s="1"/>
  <c r="N60" i="135" s="1"/>
  <c r="N85" i="138"/>
  <c r="N99" i="138"/>
  <c r="N102" i="138"/>
  <c r="M356" i="138"/>
  <c r="M329" i="138"/>
  <c r="M330" i="138" s="1"/>
  <c r="N171" i="148"/>
  <c r="N172" i="148" s="1"/>
  <c r="A172" i="148" s="1"/>
  <c r="N205" i="148"/>
  <c r="N206" i="148" s="1"/>
  <c r="A206" i="148" s="1"/>
  <c r="N230" i="148"/>
  <c r="N264" i="148" s="1"/>
  <c r="N27" i="130"/>
  <c r="N283" i="145"/>
  <c r="A283" i="145" s="1"/>
  <c r="N294" i="145"/>
  <c r="N214" i="148"/>
  <c r="N248" i="148" s="1"/>
  <c r="N121" i="148"/>
  <c r="N213" i="148"/>
  <c r="N229" i="148"/>
  <c r="N189" i="148"/>
  <c r="N155" i="148"/>
  <c r="N137" i="148"/>
  <c r="N138" i="148" s="1"/>
  <c r="A138" i="148" s="1"/>
  <c r="N283" i="141"/>
  <c r="A283" i="141" s="1"/>
  <c r="N22" i="130"/>
  <c r="N294" i="141"/>
  <c r="N279" i="144"/>
  <c r="T78" i="218"/>
  <c r="L245" i="211"/>
  <c r="N351" i="149"/>
  <c r="A351" i="149" s="1"/>
  <c r="A10" i="149" s="1"/>
  <c r="M69" i="68" s="1"/>
  <c r="N368" i="149"/>
  <c r="N370" i="149" s="1"/>
  <c r="L31" i="206"/>
  <c r="M90" i="208" s="1"/>
  <c r="L107" i="202"/>
  <c r="L112" i="202" s="1"/>
  <c r="N327" i="142"/>
  <c r="N364" i="142" s="1"/>
  <c r="N308" i="142"/>
  <c r="N345" i="142" s="1"/>
  <c r="N322" i="142"/>
  <c r="N359" i="142" s="1"/>
  <c r="N329" i="142"/>
  <c r="N306" i="142"/>
  <c r="N343" i="142" s="1"/>
  <c r="N313" i="142"/>
  <c r="N305" i="142"/>
  <c r="N342" i="142" s="1"/>
  <c r="N23" i="128"/>
  <c r="N73" i="128" s="1"/>
  <c r="L15" i="194" s="1"/>
  <c r="L44" i="194" s="1"/>
  <c r="L58" i="194" s="1"/>
  <c r="L99" i="194" s="1"/>
  <c r="N303" i="142"/>
  <c r="N323" i="142"/>
  <c r="N360" i="142" s="1"/>
  <c r="N304" i="142"/>
  <c r="N341" i="142" s="1"/>
  <c r="N311" i="142"/>
  <c r="N348" i="142" s="1"/>
  <c r="N325" i="142"/>
  <c r="N362" i="142" s="1"/>
  <c r="N328" i="142"/>
  <c r="N365" i="142" s="1"/>
  <c r="N309" i="142"/>
  <c r="N346" i="142" s="1"/>
  <c r="N331" i="142"/>
  <c r="N321" i="142"/>
  <c r="N358" i="142" s="1"/>
  <c r="N324" i="142"/>
  <c r="N361" i="142" s="1"/>
  <c r="N326" i="142"/>
  <c r="N363" i="142" s="1"/>
  <c r="N310" i="142"/>
  <c r="N347" i="142" s="1"/>
  <c r="N319" i="142"/>
  <c r="N307" i="142"/>
  <c r="N344" i="142" s="1"/>
  <c r="N312" i="142"/>
  <c r="N349" i="142" s="1"/>
  <c r="N320" i="142"/>
  <c r="N357" i="142" s="1"/>
  <c r="M319" i="86" l="1"/>
  <c r="M321" i="86"/>
  <c r="M358" i="86" s="1"/>
  <c r="N61" i="86" s="1"/>
  <c r="M322" i="86"/>
  <c r="M359" i="86" s="1"/>
  <c r="N62" i="86" s="1"/>
  <c r="M324" i="86"/>
  <c r="M361" i="86" s="1"/>
  <c r="N64" i="86" s="1"/>
  <c r="M311" i="86"/>
  <c r="M348" i="86" s="1"/>
  <c r="M312" i="86"/>
  <c r="M349" i="86" s="1"/>
  <c r="M15" i="128"/>
  <c r="M65" i="128" s="1"/>
  <c r="K15" i="186" s="1"/>
  <c r="K44" i="186" s="1"/>
  <c r="K58" i="186" s="1"/>
  <c r="K99" i="186" s="1"/>
  <c r="M326" i="86"/>
  <c r="M363" i="86" s="1"/>
  <c r="N66" i="86" s="1"/>
  <c r="M303" i="86"/>
  <c r="M340" i="86" s="1"/>
  <c r="M310" i="86"/>
  <c r="M347" i="86" s="1"/>
  <c r="N50" i="86" s="1"/>
  <c r="N199" i="138"/>
  <c r="N169" i="138"/>
  <c r="N165" i="138"/>
  <c r="M325" i="86"/>
  <c r="M362" i="86" s="1"/>
  <c r="N65" i="86" s="1"/>
  <c r="M308" i="86"/>
  <c r="M345" i="86" s="1"/>
  <c r="N48" i="86" s="1"/>
  <c r="M304" i="86"/>
  <c r="M341" i="86" s="1"/>
  <c r="N44" i="86" s="1"/>
  <c r="M309" i="86"/>
  <c r="M346" i="86" s="1"/>
  <c r="N49" i="86" s="1"/>
  <c r="M328" i="86"/>
  <c r="M365" i="86" s="1"/>
  <c r="N68" i="86" s="1"/>
  <c r="M305" i="86"/>
  <c r="M342" i="86" s="1"/>
  <c r="N45" i="86" s="1"/>
  <c r="M306" i="86"/>
  <c r="M343" i="86" s="1"/>
  <c r="S557" i="217" s="1"/>
  <c r="M327" i="86"/>
  <c r="M364" i="86" s="1"/>
  <c r="N67" i="86" s="1"/>
  <c r="M323" i="86"/>
  <c r="M360" i="86" s="1"/>
  <c r="N63" i="86" s="1"/>
  <c r="N118" i="138"/>
  <c r="N135" i="138"/>
  <c r="N237" i="138" s="1"/>
  <c r="N271" i="138" s="1"/>
  <c r="N152" i="138"/>
  <c r="N149" i="138"/>
  <c r="N197" i="138"/>
  <c r="N86" i="136"/>
  <c r="N154" i="136" s="1"/>
  <c r="N115" i="138"/>
  <c r="N79" i="139"/>
  <c r="N113" i="139" s="1"/>
  <c r="N86" i="139"/>
  <c r="N188" i="139" s="1"/>
  <c r="N101" i="136"/>
  <c r="N169" i="136" s="1"/>
  <c r="N280" i="148"/>
  <c r="N30" i="131" s="1"/>
  <c r="N129" i="138"/>
  <c r="N96" i="139"/>
  <c r="N130" i="139" s="1"/>
  <c r="N84" i="137"/>
  <c r="N118" i="137" s="1"/>
  <c r="N81" i="135"/>
  <c r="N149" i="135" s="1"/>
  <c r="N80" i="134"/>
  <c r="N182" i="134" s="1"/>
  <c r="N83" i="134"/>
  <c r="N151" i="134" s="1"/>
  <c r="N85" i="135"/>
  <c r="N187" i="135" s="1"/>
  <c r="N102" i="135"/>
  <c r="N170" i="135" s="1"/>
  <c r="N85" i="137"/>
  <c r="N119" i="137" s="1"/>
  <c r="N83" i="136"/>
  <c r="N185" i="136" s="1"/>
  <c r="N96" i="136"/>
  <c r="N130" i="136" s="1"/>
  <c r="N95" i="86"/>
  <c r="N163" i="86" s="1"/>
  <c r="N97" i="135"/>
  <c r="N131" i="135" s="1"/>
  <c r="N100" i="137"/>
  <c r="N168" i="137" s="1"/>
  <c r="N102" i="139"/>
  <c r="N204" i="139" s="1"/>
  <c r="N100" i="135"/>
  <c r="N202" i="135" s="1"/>
  <c r="N98" i="137"/>
  <c r="N166" i="137" s="1"/>
  <c r="N79" i="136"/>
  <c r="N147" i="136" s="1"/>
  <c r="N98" i="139"/>
  <c r="N200" i="139" s="1"/>
  <c r="N84" i="135"/>
  <c r="N118" i="135" s="1"/>
  <c r="N98" i="135"/>
  <c r="N132" i="135" s="1"/>
  <c r="N81" i="137"/>
  <c r="N183" i="137" s="1"/>
  <c r="N101" i="134"/>
  <c r="N135" i="134" s="1"/>
  <c r="N96" i="137"/>
  <c r="N130" i="137" s="1"/>
  <c r="N98" i="134"/>
  <c r="N166" i="134" s="1"/>
  <c r="N99" i="136"/>
  <c r="N133" i="136" s="1"/>
  <c r="N85" i="136"/>
  <c r="N153" i="136" s="1"/>
  <c r="N83" i="137"/>
  <c r="N185" i="137" s="1"/>
  <c r="N95" i="136"/>
  <c r="N197" i="136" s="1"/>
  <c r="N83" i="139"/>
  <c r="N117" i="139" s="1"/>
  <c r="N101" i="137"/>
  <c r="N169" i="137" s="1"/>
  <c r="N81" i="136"/>
  <c r="N115" i="136" s="1"/>
  <c r="N95" i="135"/>
  <c r="N197" i="135" s="1"/>
  <c r="N59" i="138"/>
  <c r="M366" i="138"/>
  <c r="K104" i="188"/>
  <c r="K106" i="188"/>
  <c r="K17" i="207" s="1"/>
  <c r="K18" i="209" s="1"/>
  <c r="K250" i="209" s="1"/>
  <c r="K19" i="210" s="1"/>
  <c r="K58" i="211" s="1"/>
  <c r="K258" i="211" s="1"/>
  <c r="K105" i="188"/>
  <c r="K17" i="205" s="1"/>
  <c r="N79" i="137"/>
  <c r="M340" i="134"/>
  <c r="M313" i="134"/>
  <c r="K105" i="187"/>
  <c r="K16" i="205" s="1"/>
  <c r="K106" i="187"/>
  <c r="K16" i="207" s="1"/>
  <c r="K17" i="209" s="1"/>
  <c r="K249" i="209" s="1"/>
  <c r="K18" i="210" s="1"/>
  <c r="K57" i="211" s="1"/>
  <c r="K257" i="211" s="1"/>
  <c r="K104" i="187"/>
  <c r="N81" i="134"/>
  <c r="N96" i="134"/>
  <c r="N131" i="136"/>
  <c r="N165" i="136"/>
  <c r="N199" i="136"/>
  <c r="N100" i="136"/>
  <c r="K106" i="186"/>
  <c r="K15" i="207" s="1"/>
  <c r="K105" i="186"/>
  <c r="K15" i="205" s="1"/>
  <c r="K104" i="186"/>
  <c r="N52" i="86"/>
  <c r="K20" i="206"/>
  <c r="L79" i="208" s="1"/>
  <c r="K107" i="191"/>
  <c r="K112" i="191" s="1"/>
  <c r="N154" i="138"/>
  <c r="N188" i="138"/>
  <c r="N120" i="138"/>
  <c r="N117" i="138"/>
  <c r="N151" i="138"/>
  <c r="N185" i="138"/>
  <c r="K104" i="192"/>
  <c r="K105" i="192"/>
  <c r="K21" i="205" s="1"/>
  <c r="K106" i="192"/>
  <c r="K21" i="207" s="1"/>
  <c r="N100" i="139"/>
  <c r="N81" i="139"/>
  <c r="N95" i="139"/>
  <c r="N204" i="138"/>
  <c r="N136" i="138"/>
  <c r="N170" i="138"/>
  <c r="N82" i="135"/>
  <c r="N99" i="135"/>
  <c r="N83" i="135"/>
  <c r="M356" i="135"/>
  <c r="M329" i="135"/>
  <c r="M330" i="135" s="1"/>
  <c r="N97" i="137"/>
  <c r="N95" i="137"/>
  <c r="N102" i="137"/>
  <c r="N80" i="137"/>
  <c r="N95" i="134"/>
  <c r="N100" i="134"/>
  <c r="N97" i="134"/>
  <c r="N85" i="134"/>
  <c r="N86" i="134"/>
  <c r="N98" i="136"/>
  <c r="N84" i="136"/>
  <c r="N80" i="136"/>
  <c r="N202" i="138"/>
  <c r="N134" i="138"/>
  <c r="N168" i="138"/>
  <c r="N47" i="86"/>
  <c r="N182" i="138"/>
  <c r="N148" i="138"/>
  <c r="N114" i="138"/>
  <c r="N133" i="139"/>
  <c r="N167" i="139"/>
  <c r="N201" i="139"/>
  <c r="M329" i="139"/>
  <c r="M330" i="139" s="1"/>
  <c r="M356" i="139"/>
  <c r="N85" i="139"/>
  <c r="N201" i="138"/>
  <c r="N167" i="138"/>
  <c r="N133" i="138"/>
  <c r="N101" i="135"/>
  <c r="N96" i="135"/>
  <c r="N80" i="135"/>
  <c r="N82" i="137"/>
  <c r="M340" i="137"/>
  <c r="M313" i="137"/>
  <c r="N99" i="137"/>
  <c r="K106" i="190"/>
  <c r="K19" i="207" s="1"/>
  <c r="K20" i="209" s="1"/>
  <c r="K252" i="209" s="1"/>
  <c r="K21" i="210" s="1"/>
  <c r="K60" i="211" s="1"/>
  <c r="K260" i="211" s="1"/>
  <c r="K104" i="190"/>
  <c r="K105" i="190"/>
  <c r="K19" i="205" s="1"/>
  <c r="M356" i="134"/>
  <c r="M329" i="134"/>
  <c r="M330" i="134" s="1"/>
  <c r="N84" i="134"/>
  <c r="N82" i="134"/>
  <c r="N79" i="134"/>
  <c r="K106" i="189"/>
  <c r="K18" i="207" s="1"/>
  <c r="K105" i="189"/>
  <c r="K18" i="205" s="1"/>
  <c r="K104" i="189"/>
  <c r="N82" i="136"/>
  <c r="M313" i="136"/>
  <c r="M340" i="136"/>
  <c r="N102" i="136"/>
  <c r="N147" i="138"/>
  <c r="N181" i="138"/>
  <c r="N113" i="138"/>
  <c r="N51" i="86"/>
  <c r="M356" i="86"/>
  <c r="N43" i="138"/>
  <c r="M350" i="138"/>
  <c r="N130" i="138"/>
  <c r="N164" i="138"/>
  <c r="N198" i="138"/>
  <c r="N80" i="139"/>
  <c r="N97" i="139"/>
  <c r="N82" i="139"/>
  <c r="N119" i="138"/>
  <c r="N153" i="138"/>
  <c r="N187" i="138"/>
  <c r="N79" i="135"/>
  <c r="N86" i="135"/>
  <c r="M340" i="135"/>
  <c r="M313" i="135"/>
  <c r="N86" i="137"/>
  <c r="M356" i="137"/>
  <c r="M329" i="137"/>
  <c r="M330" i="137" s="1"/>
  <c r="N99" i="134"/>
  <c r="N102" i="134"/>
  <c r="M356" i="136"/>
  <c r="N59" i="136" s="1"/>
  <c r="N93" i="136" s="1"/>
  <c r="M329" i="136"/>
  <c r="N166" i="138"/>
  <c r="N200" i="138"/>
  <c r="N132" i="138"/>
  <c r="S67" i="218"/>
  <c r="K234" i="211"/>
  <c r="M314" i="138"/>
  <c r="M332" i="138"/>
  <c r="M333" i="138" s="1"/>
  <c r="N116" i="138"/>
  <c r="N150" i="138"/>
  <c r="N184" i="138"/>
  <c r="M340" i="139"/>
  <c r="M313" i="139"/>
  <c r="N152" i="139"/>
  <c r="N186" i="139"/>
  <c r="N118" i="139"/>
  <c r="N101" i="139"/>
  <c r="N281" i="148"/>
  <c r="N30" i="133" s="1"/>
  <c r="N282" i="148"/>
  <c r="N30" i="132" s="1"/>
  <c r="N190" i="148"/>
  <c r="A190" i="148" s="1"/>
  <c r="N239" i="148"/>
  <c r="N240" i="148" s="1"/>
  <c r="A240" i="148" s="1"/>
  <c r="N263" i="148"/>
  <c r="N273" i="148" s="1"/>
  <c r="N274" i="148" s="1"/>
  <c r="A274" i="148" s="1"/>
  <c r="N156" i="148"/>
  <c r="A156" i="148" s="1"/>
  <c r="N122" i="148"/>
  <c r="A122" i="148" s="1"/>
  <c r="N371" i="145"/>
  <c r="N296" i="145"/>
  <c r="N223" i="148"/>
  <c r="N247" i="148"/>
  <c r="N257" i="148" s="1"/>
  <c r="N258" i="148" s="1"/>
  <c r="A258" i="148" s="1"/>
  <c r="N296" i="141"/>
  <c r="N371" i="141"/>
  <c r="N26" i="130"/>
  <c r="N294" i="144"/>
  <c r="N283" i="144"/>
  <c r="A283" i="144" s="1"/>
  <c r="L113" i="202"/>
  <c r="L114" i="202"/>
  <c r="L116" i="202" s="1"/>
  <c r="N32" i="102"/>
  <c r="N332" i="142"/>
  <c r="N333" i="142" s="1"/>
  <c r="L106" i="194"/>
  <c r="L23" i="207" s="1"/>
  <c r="L104" i="194"/>
  <c r="L105" i="194"/>
  <c r="L23" i="205" s="1"/>
  <c r="N356" i="142"/>
  <c r="N366" i="142" s="1"/>
  <c r="N367" i="142" s="1"/>
  <c r="A367" i="142" s="1"/>
  <c r="N330" i="142"/>
  <c r="A330" i="142" s="1"/>
  <c r="N340" i="142"/>
  <c r="N314" i="142"/>
  <c r="A314" i="142" s="1"/>
  <c r="N96" i="86" l="1"/>
  <c r="N130" i="86" s="1"/>
  <c r="N231" i="138"/>
  <c r="N265" i="138" s="1"/>
  <c r="N99" i="86"/>
  <c r="N201" i="86" s="1"/>
  <c r="N101" i="86"/>
  <c r="N135" i="86" s="1"/>
  <c r="N97" i="86"/>
  <c r="N199" i="86" s="1"/>
  <c r="S561" i="217"/>
  <c r="N98" i="86"/>
  <c r="N46" i="86"/>
  <c r="N80" i="86" s="1"/>
  <c r="N182" i="86" s="1"/>
  <c r="N233" i="138"/>
  <c r="N267" i="138" s="1"/>
  <c r="N100" i="86"/>
  <c r="N202" i="86" s="1"/>
  <c r="S558" i="217"/>
  <c r="S563" i="217"/>
  <c r="S556" i="217"/>
  <c r="U525" i="217" s="1"/>
  <c r="S559" i="217"/>
  <c r="S555" i="217"/>
  <c r="N220" i="138"/>
  <c r="N254" i="138" s="1"/>
  <c r="S562" i="217"/>
  <c r="N83" i="86"/>
  <c r="N151" i="86" s="1"/>
  <c r="S560" i="217"/>
  <c r="N102" i="86"/>
  <c r="N136" i="86" s="1"/>
  <c r="M329" i="86"/>
  <c r="M330" i="86" s="1"/>
  <c r="M313" i="86"/>
  <c r="M314" i="86" s="1"/>
  <c r="N153" i="135"/>
  <c r="N148" i="134"/>
  <c r="N217" i="138"/>
  <c r="N251" i="138" s="1"/>
  <c r="N154" i="139"/>
  <c r="N129" i="135"/>
  <c r="N203" i="86"/>
  <c r="N164" i="136"/>
  <c r="N115" i="135"/>
  <c r="N164" i="86"/>
  <c r="N183" i="135"/>
  <c r="N198" i="86"/>
  <c r="N129" i="136"/>
  <c r="N149" i="137"/>
  <c r="N198" i="136"/>
  <c r="N119" i="135"/>
  <c r="N120" i="139"/>
  <c r="N188" i="136"/>
  <c r="N120" i="136"/>
  <c r="N147" i="139"/>
  <c r="N114" i="134"/>
  <c r="M21" i="102"/>
  <c r="M94" i="102" s="1"/>
  <c r="N197" i="86"/>
  <c r="N181" i="139"/>
  <c r="N119" i="136"/>
  <c r="N136" i="139"/>
  <c r="N129" i="86"/>
  <c r="N181" i="136"/>
  <c r="N170" i="139"/>
  <c r="N203" i="134"/>
  <c r="N203" i="136"/>
  <c r="N135" i="136"/>
  <c r="N187" i="136"/>
  <c r="N164" i="137"/>
  <c r="N169" i="134"/>
  <c r="N166" i="139"/>
  <c r="N136" i="135"/>
  <c r="N135" i="137"/>
  <c r="N185" i="139"/>
  <c r="N151" i="139"/>
  <c r="N164" i="139"/>
  <c r="N132" i="139"/>
  <c r="N204" i="135"/>
  <c r="N149" i="136"/>
  <c r="N186" i="137"/>
  <c r="N202" i="137"/>
  <c r="N200" i="137"/>
  <c r="N167" i="86"/>
  <c r="N152" i="137"/>
  <c r="N220" i="137" s="1"/>
  <c r="N254" i="137" s="1"/>
  <c r="N198" i="139"/>
  <c r="N166" i="135"/>
  <c r="N187" i="137"/>
  <c r="N133" i="86"/>
  <c r="N85" i="86"/>
  <c r="N187" i="86" s="1"/>
  <c r="N185" i="134"/>
  <c r="N199" i="135"/>
  <c r="N134" i="135"/>
  <c r="N186" i="135"/>
  <c r="N117" i="134"/>
  <c r="N203" i="137"/>
  <c r="N152" i="135"/>
  <c r="N165" i="135"/>
  <c r="N153" i="137"/>
  <c r="N168" i="135"/>
  <c r="N198" i="137"/>
  <c r="N117" i="137"/>
  <c r="N82" i="86"/>
  <c r="N150" i="86" s="1"/>
  <c r="N200" i="134"/>
  <c r="N200" i="135"/>
  <c r="N234" i="135" s="1"/>
  <c r="N268" i="135" s="1"/>
  <c r="N134" i="137"/>
  <c r="N151" i="136"/>
  <c r="N183" i="136"/>
  <c r="N132" i="134"/>
  <c r="N117" i="136"/>
  <c r="N151" i="137"/>
  <c r="N132" i="137"/>
  <c r="N201" i="136"/>
  <c r="N163" i="135"/>
  <c r="N163" i="136"/>
  <c r="N167" i="136"/>
  <c r="N115" i="137"/>
  <c r="N235" i="139"/>
  <c r="N269" i="139" s="1"/>
  <c r="N216" i="138"/>
  <c r="N250" i="138" s="1"/>
  <c r="N219" i="138"/>
  <c r="N253" i="138" s="1"/>
  <c r="N113" i="136"/>
  <c r="N233" i="136"/>
  <c r="N267" i="136" s="1"/>
  <c r="N235" i="138"/>
  <c r="N269" i="138" s="1"/>
  <c r="N221" i="138"/>
  <c r="N255" i="138" s="1"/>
  <c r="N234" i="138"/>
  <c r="N268" i="138" s="1"/>
  <c r="N215" i="138"/>
  <c r="N249" i="138" s="1"/>
  <c r="N218" i="138"/>
  <c r="N252" i="138" s="1"/>
  <c r="M330" i="136"/>
  <c r="M366" i="136"/>
  <c r="N120" i="137"/>
  <c r="N188" i="137"/>
  <c r="N154" i="137"/>
  <c r="N154" i="135"/>
  <c r="N188" i="135"/>
  <c r="N120" i="135"/>
  <c r="N199" i="139"/>
  <c r="N131" i="139"/>
  <c r="N165" i="139"/>
  <c r="N182" i="139"/>
  <c r="N114" i="139"/>
  <c r="N148" i="139"/>
  <c r="N232" i="138"/>
  <c r="N266" i="138" s="1"/>
  <c r="N77" i="138"/>
  <c r="N78" i="138"/>
  <c r="N43" i="136"/>
  <c r="M350" i="136"/>
  <c r="K19" i="209"/>
  <c r="K251" i="209" s="1"/>
  <c r="K20" i="210" s="1"/>
  <c r="K59" i="211" s="1"/>
  <c r="K259" i="211" s="1"/>
  <c r="N133" i="137"/>
  <c r="N167" i="137"/>
  <c r="N201" i="137"/>
  <c r="N114" i="135"/>
  <c r="N148" i="135"/>
  <c r="N182" i="135"/>
  <c r="N153" i="139"/>
  <c r="N119" i="139"/>
  <c r="N187" i="139"/>
  <c r="N236" i="138"/>
  <c r="N270" i="138" s="1"/>
  <c r="N118" i="136"/>
  <c r="N152" i="136"/>
  <c r="N186" i="136"/>
  <c r="N131" i="134"/>
  <c r="N165" i="134"/>
  <c r="N199" i="134"/>
  <c r="N204" i="137"/>
  <c r="N136" i="137"/>
  <c r="N170" i="137"/>
  <c r="N185" i="135"/>
  <c r="N117" i="135"/>
  <c r="N151" i="135"/>
  <c r="N168" i="139"/>
  <c r="N134" i="139"/>
  <c r="N202" i="139"/>
  <c r="N222" i="138"/>
  <c r="N256" i="138" s="1"/>
  <c r="N84" i="86"/>
  <c r="M350" i="86"/>
  <c r="N43" i="86"/>
  <c r="N77" i="86" s="1"/>
  <c r="S554" i="217"/>
  <c r="K16" i="209"/>
  <c r="K248" i="209" s="1"/>
  <c r="K17" i="210" s="1"/>
  <c r="K56" i="211" s="1"/>
  <c r="K256" i="211" s="1"/>
  <c r="K16" i="206"/>
  <c r="L75" i="208" s="1"/>
  <c r="K107" i="187"/>
  <c r="K112" i="187" s="1"/>
  <c r="M350" i="134"/>
  <c r="N43" i="134"/>
  <c r="N195" i="136"/>
  <c r="N127" i="136"/>
  <c r="N161" i="136"/>
  <c r="N113" i="135"/>
  <c r="N181" i="135"/>
  <c r="N147" i="135"/>
  <c r="M366" i="86"/>
  <c r="N59" i="86"/>
  <c r="M314" i="136"/>
  <c r="M332" i="136"/>
  <c r="M333" i="136" s="1"/>
  <c r="N181" i="134"/>
  <c r="N113" i="134"/>
  <c r="N147" i="134"/>
  <c r="M366" i="134"/>
  <c r="N59" i="134"/>
  <c r="M314" i="137"/>
  <c r="M332" i="137"/>
  <c r="M333" i="137" s="1"/>
  <c r="N164" i="135"/>
  <c r="N198" i="135"/>
  <c r="N130" i="135"/>
  <c r="N79" i="86"/>
  <c r="N200" i="136"/>
  <c r="N132" i="136"/>
  <c r="N166" i="136"/>
  <c r="N168" i="134"/>
  <c r="N134" i="134"/>
  <c r="N202" i="134"/>
  <c r="N197" i="137"/>
  <c r="N129" i="137"/>
  <c r="N163" i="137"/>
  <c r="N131" i="137"/>
  <c r="N165" i="137"/>
  <c r="N199" i="137"/>
  <c r="N201" i="135"/>
  <c r="N133" i="135"/>
  <c r="N167" i="135"/>
  <c r="N238" i="138"/>
  <c r="N272" i="138" s="1"/>
  <c r="K22" i="209"/>
  <c r="K254" i="209" s="1"/>
  <c r="K23" i="210" s="1"/>
  <c r="K62" i="211" s="1"/>
  <c r="K262" i="211" s="1"/>
  <c r="S63" i="218"/>
  <c r="K230" i="211"/>
  <c r="N147" i="137"/>
  <c r="N181" i="137"/>
  <c r="N113" i="137"/>
  <c r="K231" i="211"/>
  <c r="S64" i="218"/>
  <c r="M314" i="139"/>
  <c r="M332" i="139"/>
  <c r="M333" i="139" s="1"/>
  <c r="N204" i="134"/>
  <c r="N136" i="134"/>
  <c r="N170" i="134"/>
  <c r="M332" i="135"/>
  <c r="M333" i="135" s="1"/>
  <c r="M314" i="135"/>
  <c r="N166" i="86"/>
  <c r="N132" i="86"/>
  <c r="N200" i="86"/>
  <c r="N150" i="136"/>
  <c r="N184" i="136"/>
  <c r="N116" i="136"/>
  <c r="K107" i="189"/>
  <c r="K112" i="189" s="1"/>
  <c r="K18" i="206"/>
  <c r="L77" i="208" s="1"/>
  <c r="N116" i="134"/>
  <c r="N184" i="134"/>
  <c r="N150" i="134"/>
  <c r="K19" i="206"/>
  <c r="L78" i="208" s="1"/>
  <c r="K107" i="190"/>
  <c r="K112" i="190" s="1"/>
  <c r="M350" i="137"/>
  <c r="N43" i="137"/>
  <c r="N203" i="135"/>
  <c r="N135" i="135"/>
  <c r="N169" i="135"/>
  <c r="N59" i="139"/>
  <c r="M366" i="139"/>
  <c r="N131" i="86"/>
  <c r="N94" i="136"/>
  <c r="N103" i="136" s="1"/>
  <c r="N104" i="136" s="1"/>
  <c r="A104" i="136" s="1"/>
  <c r="N154" i="134"/>
  <c r="N188" i="134"/>
  <c r="N120" i="134"/>
  <c r="N197" i="134"/>
  <c r="N163" i="134"/>
  <c r="N129" i="134"/>
  <c r="N116" i="135"/>
  <c r="N150" i="135"/>
  <c r="N184" i="135"/>
  <c r="N163" i="139"/>
  <c r="N129" i="139"/>
  <c r="N197" i="139"/>
  <c r="N86" i="86"/>
  <c r="K15" i="206"/>
  <c r="M16" i="102" s="1"/>
  <c r="K107" i="186"/>
  <c r="K112" i="186" s="1"/>
  <c r="N202" i="136"/>
  <c r="N168" i="136"/>
  <c r="N134" i="136"/>
  <c r="N198" i="134"/>
  <c r="N164" i="134"/>
  <c r="N130" i="134"/>
  <c r="K17" i="206"/>
  <c r="L76" i="208" s="1"/>
  <c r="K107" i="188"/>
  <c r="K112" i="188" s="1"/>
  <c r="N69" i="138"/>
  <c r="N70" i="138" s="1"/>
  <c r="A70" i="138" s="1"/>
  <c r="M367" i="138"/>
  <c r="N135" i="139"/>
  <c r="N169" i="139"/>
  <c r="N203" i="139"/>
  <c r="N220" i="139"/>
  <c r="N254" i="139" s="1"/>
  <c r="M350" i="139"/>
  <c r="N43" i="139"/>
  <c r="N201" i="134"/>
  <c r="N167" i="134"/>
  <c r="N133" i="134"/>
  <c r="N59" i="137"/>
  <c r="M366" i="137"/>
  <c r="N43" i="135"/>
  <c r="M350" i="135"/>
  <c r="N150" i="139"/>
  <c r="N184" i="139"/>
  <c r="N116" i="139"/>
  <c r="M351" i="138"/>
  <c r="N53" i="138"/>
  <c r="M368" i="138"/>
  <c r="M370" i="138" s="1"/>
  <c r="N136" i="136"/>
  <c r="N170" i="136"/>
  <c r="N204" i="136"/>
  <c r="N152" i="134"/>
  <c r="N118" i="134"/>
  <c r="N186" i="134"/>
  <c r="K233" i="211"/>
  <c r="S66" i="218"/>
  <c r="N150" i="137"/>
  <c r="N116" i="137"/>
  <c r="N184" i="137"/>
  <c r="N182" i="136"/>
  <c r="N114" i="136"/>
  <c r="N148" i="136"/>
  <c r="N119" i="134"/>
  <c r="N187" i="134"/>
  <c r="N153" i="134"/>
  <c r="N114" i="137"/>
  <c r="N148" i="137"/>
  <c r="N182" i="137"/>
  <c r="N59" i="135"/>
  <c r="M366" i="135"/>
  <c r="N149" i="139"/>
  <c r="N115" i="139"/>
  <c r="N183" i="139"/>
  <c r="K21" i="206"/>
  <c r="M22" i="102" s="1"/>
  <c r="K107" i="192"/>
  <c r="K112" i="192" s="1"/>
  <c r="K114" i="191"/>
  <c r="K116" i="191" s="1"/>
  <c r="K113" i="191"/>
  <c r="N149" i="134"/>
  <c r="N115" i="134"/>
  <c r="N183" i="134"/>
  <c r="M314" i="134"/>
  <c r="M332" i="134"/>
  <c r="M333" i="134" s="1"/>
  <c r="N93" i="138"/>
  <c r="N94" i="138"/>
  <c r="N279" i="148"/>
  <c r="N30" i="130" s="1"/>
  <c r="N27" i="128"/>
  <c r="N77" i="128" s="1"/>
  <c r="L15" i="198" s="1"/>
  <c r="L44" i="198" s="1"/>
  <c r="L58" i="198" s="1"/>
  <c r="L99" i="198" s="1"/>
  <c r="N311" i="145"/>
  <c r="N348" i="145" s="1"/>
  <c r="N325" i="145"/>
  <c r="N362" i="145" s="1"/>
  <c r="N328" i="145"/>
  <c r="N365" i="145" s="1"/>
  <c r="N309" i="145"/>
  <c r="N346" i="145" s="1"/>
  <c r="N319" i="145"/>
  <c r="N307" i="145"/>
  <c r="N344" i="145" s="1"/>
  <c r="N321" i="145"/>
  <c r="N358" i="145" s="1"/>
  <c r="N305" i="145"/>
  <c r="N342" i="145" s="1"/>
  <c r="N312" i="145"/>
  <c r="N349" i="145" s="1"/>
  <c r="N322" i="145"/>
  <c r="N359" i="145" s="1"/>
  <c r="N329" i="145"/>
  <c r="N313" i="145"/>
  <c r="N304" i="145"/>
  <c r="N341" i="145" s="1"/>
  <c r="N331" i="145"/>
  <c r="N324" i="145"/>
  <c r="N361" i="145" s="1"/>
  <c r="N326" i="145"/>
  <c r="N363" i="145" s="1"/>
  <c r="N303" i="145"/>
  <c r="N310" i="145"/>
  <c r="N347" i="145" s="1"/>
  <c r="N320" i="145"/>
  <c r="N357" i="145" s="1"/>
  <c r="N327" i="145"/>
  <c r="N364" i="145" s="1"/>
  <c r="N308" i="145"/>
  <c r="N345" i="145" s="1"/>
  <c r="N306" i="145"/>
  <c r="N343" i="145" s="1"/>
  <c r="N323" i="145"/>
  <c r="N360" i="145" s="1"/>
  <c r="N224" i="148"/>
  <c r="A224" i="148" s="1"/>
  <c r="N22" i="128"/>
  <c r="N72" i="128" s="1"/>
  <c r="L15" i="193" s="1"/>
  <c r="L44" i="193" s="1"/>
  <c r="L58" i="193" s="1"/>
  <c r="L99" i="193" s="1"/>
  <c r="N310" i="141"/>
  <c r="N347" i="141" s="1"/>
  <c r="N320" i="141"/>
  <c r="N357" i="141" s="1"/>
  <c r="N327" i="141"/>
  <c r="N364" i="141" s="1"/>
  <c r="N308" i="141"/>
  <c r="N345" i="141" s="1"/>
  <c r="N311" i="141"/>
  <c r="N348" i="141" s="1"/>
  <c r="N312" i="141"/>
  <c r="N349" i="141" s="1"/>
  <c r="N331" i="141"/>
  <c r="N329" i="141"/>
  <c r="N306" i="141"/>
  <c r="N343" i="141" s="1"/>
  <c r="N313" i="141"/>
  <c r="N323" i="141"/>
  <c r="N360" i="141" s="1"/>
  <c r="N304" i="141"/>
  <c r="N341" i="141" s="1"/>
  <c r="N307" i="141"/>
  <c r="N344" i="141" s="1"/>
  <c r="N321" i="141"/>
  <c r="N358" i="141" s="1"/>
  <c r="N324" i="141"/>
  <c r="N361" i="141" s="1"/>
  <c r="N305" i="141"/>
  <c r="N342" i="141" s="1"/>
  <c r="N322" i="141"/>
  <c r="N359" i="141" s="1"/>
  <c r="N325" i="141"/>
  <c r="N362" i="141" s="1"/>
  <c r="N328" i="141"/>
  <c r="N365" i="141" s="1"/>
  <c r="N309" i="141"/>
  <c r="N346" i="141" s="1"/>
  <c r="N319" i="141"/>
  <c r="N326" i="141"/>
  <c r="N363" i="141" s="1"/>
  <c r="N303" i="141"/>
  <c r="N296" i="144"/>
  <c r="N371" i="144"/>
  <c r="N51" i="95"/>
  <c r="N76" i="95" s="1"/>
  <c r="N105" i="102"/>
  <c r="L118" i="202"/>
  <c r="L115" i="202"/>
  <c r="L117" i="202" s="1"/>
  <c r="L119" i="202" s="1"/>
  <c r="N350" i="142"/>
  <c r="N368" i="142" s="1"/>
  <c r="N370" i="142" s="1"/>
  <c r="L107" i="194"/>
  <c r="L112" i="194" s="1"/>
  <c r="L23" i="206"/>
  <c r="N24" i="102" s="1"/>
  <c r="L24" i="209"/>
  <c r="L256" i="209" s="1"/>
  <c r="L25" i="210" s="1"/>
  <c r="L64" i="211" s="1"/>
  <c r="L264" i="211" s="1"/>
  <c r="N236" i="135" l="1"/>
  <c r="N270" i="135" s="1"/>
  <c r="N221" i="137"/>
  <c r="N255" i="137" s="1"/>
  <c r="N81" i="86"/>
  <c r="N170" i="86"/>
  <c r="N204" i="86"/>
  <c r="N169" i="86"/>
  <c r="U528" i="217"/>
  <c r="N165" i="86"/>
  <c r="N134" i="86"/>
  <c r="U527" i="217"/>
  <c r="N168" i="86"/>
  <c r="U526" i="217"/>
  <c r="N117" i="86"/>
  <c r="N185" i="86"/>
  <c r="N216" i="134"/>
  <c r="N250" i="134" s="1"/>
  <c r="M332" i="86"/>
  <c r="M333" i="86" s="1"/>
  <c r="N217" i="137"/>
  <c r="N251" i="137" s="1"/>
  <c r="N221" i="135"/>
  <c r="N255" i="135" s="1"/>
  <c r="N215" i="139"/>
  <c r="N249" i="139" s="1"/>
  <c r="N148" i="86"/>
  <c r="N215" i="136"/>
  <c r="N249" i="136" s="1"/>
  <c r="N231" i="136"/>
  <c r="N265" i="136" s="1"/>
  <c r="N231" i="135"/>
  <c r="N265" i="135" s="1"/>
  <c r="N232" i="136"/>
  <c r="N266" i="136" s="1"/>
  <c r="N222" i="139"/>
  <c r="N256" i="139" s="1"/>
  <c r="N237" i="86"/>
  <c r="N271" i="86" s="1"/>
  <c r="N232" i="86"/>
  <c r="N266" i="86" s="1"/>
  <c r="N234" i="139"/>
  <c r="N268" i="139" s="1"/>
  <c r="N217" i="135"/>
  <c r="N251" i="135" s="1"/>
  <c r="N221" i="136"/>
  <c r="N255" i="136" s="1"/>
  <c r="N114" i="86"/>
  <c r="N184" i="86"/>
  <c r="N238" i="135"/>
  <c r="N272" i="135" s="1"/>
  <c r="N116" i="86"/>
  <c r="N232" i="139"/>
  <c r="N266" i="139" s="1"/>
  <c r="N238" i="139"/>
  <c r="N272" i="139" s="1"/>
  <c r="N237" i="136"/>
  <c r="N271" i="136" s="1"/>
  <c r="M40" i="95"/>
  <c r="M65" i="95" s="1"/>
  <c r="N237" i="134"/>
  <c r="N271" i="134" s="1"/>
  <c r="N231" i="86"/>
  <c r="N265" i="86" s="1"/>
  <c r="N222" i="136"/>
  <c r="N256" i="136" s="1"/>
  <c r="M17" i="102"/>
  <c r="M90" i="102" s="1"/>
  <c r="N237" i="137"/>
  <c r="N271" i="137" s="1"/>
  <c r="N219" i="134"/>
  <c r="N253" i="134" s="1"/>
  <c r="M19" i="102"/>
  <c r="M92" i="102" s="1"/>
  <c r="N153" i="86"/>
  <c r="N119" i="86"/>
  <c r="N235" i="86"/>
  <c r="N269" i="86" s="1"/>
  <c r="N234" i="134"/>
  <c r="N268" i="134" s="1"/>
  <c r="N232" i="137"/>
  <c r="N266" i="137" s="1"/>
  <c r="N219" i="139"/>
  <c r="N253" i="139" s="1"/>
  <c r="N217" i="136"/>
  <c r="N251" i="136" s="1"/>
  <c r="N233" i="135"/>
  <c r="N267" i="135" s="1"/>
  <c r="N219" i="137"/>
  <c r="N253" i="137" s="1"/>
  <c r="N234" i="137"/>
  <c r="N268" i="137" s="1"/>
  <c r="N220" i="135"/>
  <c r="N254" i="135" s="1"/>
  <c r="N238" i="86"/>
  <c r="N272" i="86" s="1"/>
  <c r="N236" i="137"/>
  <c r="N270" i="137" s="1"/>
  <c r="N294" i="148"/>
  <c r="N371" i="148" s="1"/>
  <c r="N78" i="86"/>
  <c r="N112" i="86" s="1"/>
  <c r="N219" i="136"/>
  <c r="N253" i="136" s="1"/>
  <c r="N235" i="137"/>
  <c r="N269" i="137" s="1"/>
  <c r="N235" i="136"/>
  <c r="N269" i="136" s="1"/>
  <c r="N283" i="148"/>
  <c r="A283" i="148" s="1"/>
  <c r="N236" i="134"/>
  <c r="N270" i="134" s="1"/>
  <c r="N216" i="136"/>
  <c r="N250" i="136" s="1"/>
  <c r="N218" i="137"/>
  <c r="N252" i="137" s="1"/>
  <c r="N232" i="135"/>
  <c r="N266" i="135" s="1"/>
  <c r="N234" i="86"/>
  <c r="N268" i="86" s="1"/>
  <c r="N232" i="134"/>
  <c r="N266" i="134" s="1"/>
  <c r="N238" i="136"/>
  <c r="N272" i="136" s="1"/>
  <c r="N218" i="139"/>
  <c r="N252" i="139" s="1"/>
  <c r="N237" i="139"/>
  <c r="N271" i="139" s="1"/>
  <c r="N237" i="135"/>
  <c r="N271" i="135" s="1"/>
  <c r="N218" i="136"/>
  <c r="N252" i="136" s="1"/>
  <c r="N219" i="135"/>
  <c r="N253" i="135" s="1"/>
  <c r="N238" i="137"/>
  <c r="N272" i="137" s="1"/>
  <c r="N215" i="135"/>
  <c r="N249" i="135" s="1"/>
  <c r="N233" i="134"/>
  <c r="N267" i="134" s="1"/>
  <c r="N222" i="137"/>
  <c r="N256" i="137" s="1"/>
  <c r="M95" i="102"/>
  <c r="M41" i="95"/>
  <c r="M66" i="95" s="1"/>
  <c r="N69" i="135"/>
  <c r="N70" i="135" s="1"/>
  <c r="A70" i="135" s="1"/>
  <c r="M367" i="135"/>
  <c r="N216" i="137"/>
  <c r="N250" i="137" s="1"/>
  <c r="N53" i="135"/>
  <c r="M368" i="135"/>
  <c r="M370" i="135" s="1"/>
  <c r="M351" i="135"/>
  <c r="K113" i="186"/>
  <c r="K114" i="186"/>
  <c r="K116" i="186" s="1"/>
  <c r="N218" i="135"/>
  <c r="N252" i="135" s="1"/>
  <c r="N222" i="134"/>
  <c r="N256" i="134" s="1"/>
  <c r="N233" i="86"/>
  <c r="N267" i="86" s="1"/>
  <c r="N69" i="139"/>
  <c r="N70" i="139" s="1"/>
  <c r="A70" i="139" s="1"/>
  <c r="M367" i="139"/>
  <c r="M351" i="137"/>
  <c r="N53" i="137"/>
  <c r="M368" i="137"/>
  <c r="M370" i="137" s="1"/>
  <c r="K113" i="189"/>
  <c r="K114" i="189"/>
  <c r="K116" i="189" s="1"/>
  <c r="N238" i="134"/>
  <c r="N272" i="134" s="1"/>
  <c r="N231" i="137"/>
  <c r="N265" i="137" s="1"/>
  <c r="N149" i="86"/>
  <c r="N183" i="86"/>
  <c r="N115" i="86"/>
  <c r="N93" i="134"/>
  <c r="N94" i="134"/>
  <c r="N53" i="134"/>
  <c r="M368" i="134"/>
  <c r="M370" i="134" s="1"/>
  <c r="M351" i="134"/>
  <c r="S62" i="218"/>
  <c r="K229" i="211"/>
  <c r="N118" i="86"/>
  <c r="N152" i="86"/>
  <c r="N186" i="86"/>
  <c r="M351" i="136"/>
  <c r="N53" i="136"/>
  <c r="M368" i="136"/>
  <c r="M370" i="136" s="1"/>
  <c r="N222" i="135"/>
  <c r="N256" i="135" s="1"/>
  <c r="N69" i="136"/>
  <c r="N70" i="136" s="1"/>
  <c r="A70" i="136" s="1"/>
  <c r="M367" i="136"/>
  <c r="K118" i="191"/>
  <c r="K115" i="191"/>
  <c r="K117" i="191" s="1"/>
  <c r="K119" i="191" s="1"/>
  <c r="N93" i="135"/>
  <c r="N94" i="135"/>
  <c r="N77" i="135"/>
  <c r="N78" i="135"/>
  <c r="M89" i="102"/>
  <c r="M35" i="95"/>
  <c r="M60" i="95" s="1"/>
  <c r="N93" i="139"/>
  <c r="N94" i="139"/>
  <c r="K113" i="190"/>
  <c r="K114" i="190"/>
  <c r="K116" i="190" s="1"/>
  <c r="L80" i="208"/>
  <c r="M367" i="134"/>
  <c r="N69" i="134"/>
  <c r="N70" i="134" s="1"/>
  <c r="A70" i="134" s="1"/>
  <c r="N93" i="86"/>
  <c r="N94" i="86"/>
  <c r="M18" i="102"/>
  <c r="M67" i="102" s="1"/>
  <c r="K114" i="187"/>
  <c r="K116" i="187" s="1"/>
  <c r="K113" i="187"/>
  <c r="U524" i="217"/>
  <c r="S564" i="217"/>
  <c r="N220" i="136"/>
  <c r="N254" i="136" s="1"/>
  <c r="N77" i="136"/>
  <c r="N78" i="136"/>
  <c r="N196" i="138"/>
  <c r="N128" i="138"/>
  <c r="N162" i="138"/>
  <c r="N217" i="139"/>
  <c r="N251" i="139" s="1"/>
  <c r="N220" i="134"/>
  <c r="N254" i="134" s="1"/>
  <c r="N69" i="137"/>
  <c r="N70" i="137" s="1"/>
  <c r="A70" i="137" s="1"/>
  <c r="M367" i="137"/>
  <c r="N235" i="134"/>
  <c r="N269" i="134" s="1"/>
  <c r="N77" i="139"/>
  <c r="N78" i="139"/>
  <c r="K113" i="188"/>
  <c r="K114" i="188"/>
  <c r="K116" i="188" s="1"/>
  <c r="N188" i="86"/>
  <c r="N154" i="86"/>
  <c r="N120" i="86"/>
  <c r="N218" i="134"/>
  <c r="N252" i="134" s="1"/>
  <c r="S68" i="218"/>
  <c r="K235" i="211"/>
  <c r="N235" i="135"/>
  <c r="N269" i="135" s="1"/>
  <c r="N234" i="136"/>
  <c r="N268" i="136" s="1"/>
  <c r="N69" i="86"/>
  <c r="N70" i="86" s="1"/>
  <c r="A70" i="86" s="1"/>
  <c r="M367" i="86"/>
  <c r="N179" i="86"/>
  <c r="N145" i="86"/>
  <c r="N111" i="86"/>
  <c r="N236" i="139"/>
  <c r="N270" i="139" s="1"/>
  <c r="N221" i="139"/>
  <c r="N255" i="139" s="1"/>
  <c r="N216" i="135"/>
  <c r="N250" i="135" s="1"/>
  <c r="N146" i="138"/>
  <c r="N180" i="138"/>
  <c r="N112" i="138"/>
  <c r="N216" i="139"/>
  <c r="N250" i="139" s="1"/>
  <c r="N233" i="139"/>
  <c r="N267" i="139" s="1"/>
  <c r="N195" i="138"/>
  <c r="N127" i="138"/>
  <c r="N161" i="138"/>
  <c r="N103" i="138"/>
  <c r="N104" i="138" s="1"/>
  <c r="A104" i="138" s="1"/>
  <c r="N217" i="134"/>
  <c r="N251" i="134" s="1"/>
  <c r="K113" i="192"/>
  <c r="K114" i="192"/>
  <c r="K116" i="192" s="1"/>
  <c r="N221" i="134"/>
  <c r="N255" i="134" s="1"/>
  <c r="N54" i="138"/>
  <c r="A54" i="138" s="1"/>
  <c r="N290" i="138"/>
  <c r="N93" i="137"/>
  <c r="N94" i="137"/>
  <c r="N53" i="139"/>
  <c r="M368" i="139"/>
  <c r="M370" i="139" s="1"/>
  <c r="M351" i="139"/>
  <c r="N236" i="136"/>
  <c r="N270" i="136" s="1"/>
  <c r="N231" i="139"/>
  <c r="N265" i="139" s="1"/>
  <c r="N231" i="134"/>
  <c r="N265" i="134" s="1"/>
  <c r="N196" i="136"/>
  <c r="N128" i="136"/>
  <c r="N137" i="136" s="1"/>
  <c r="N138" i="136" s="1"/>
  <c r="A138" i="136" s="1"/>
  <c r="N162" i="136"/>
  <c r="N171" i="136" s="1"/>
  <c r="N172" i="136" s="1"/>
  <c r="A172" i="136" s="1"/>
  <c r="N77" i="137"/>
  <c r="N78" i="137"/>
  <c r="N215" i="137"/>
  <c r="N249" i="137" s="1"/>
  <c r="N233" i="137"/>
  <c r="N267" i="137" s="1"/>
  <c r="N113" i="86"/>
  <c r="N147" i="86"/>
  <c r="N181" i="86"/>
  <c r="M20" i="102"/>
  <c r="N215" i="134"/>
  <c r="N249" i="134" s="1"/>
  <c r="N229" i="136"/>
  <c r="N77" i="134"/>
  <c r="N78" i="134"/>
  <c r="L74" i="208"/>
  <c r="M351" i="86"/>
  <c r="N53" i="86"/>
  <c r="M368" i="86"/>
  <c r="M370" i="86" s="1"/>
  <c r="S65" i="218"/>
  <c r="S81" i="218" s="1"/>
  <c r="K232" i="211"/>
  <c r="N179" i="138"/>
  <c r="N111" i="138"/>
  <c r="N87" i="138"/>
  <c r="N88" i="138" s="1"/>
  <c r="A88" i="138" s="1"/>
  <c r="N145" i="138"/>
  <c r="N340" i="145"/>
  <c r="N314" i="145"/>
  <c r="A314" i="145" s="1"/>
  <c r="N356" i="145"/>
  <c r="N366" i="145" s="1"/>
  <c r="N367" i="145" s="1"/>
  <c r="A367" i="145" s="1"/>
  <c r="N330" i="145"/>
  <c r="A330" i="145" s="1"/>
  <c r="N332" i="145"/>
  <c r="N333" i="145" s="1"/>
  <c r="L106" i="198"/>
  <c r="L27" i="207" s="1"/>
  <c r="L28" i="209" s="1"/>
  <c r="L260" i="209" s="1"/>
  <c r="L29" i="210" s="1"/>
  <c r="L68" i="211" s="1"/>
  <c r="L268" i="211" s="1"/>
  <c r="L105" i="198"/>
  <c r="L27" i="205" s="1"/>
  <c r="L104" i="198"/>
  <c r="N332" i="141"/>
  <c r="N333" i="141" s="1"/>
  <c r="N340" i="141"/>
  <c r="N314" i="141"/>
  <c r="A314" i="141" s="1"/>
  <c r="N356" i="141"/>
  <c r="N366" i="141" s="1"/>
  <c r="N367" i="141" s="1"/>
  <c r="A367" i="141" s="1"/>
  <c r="N330" i="141"/>
  <c r="A330" i="141" s="1"/>
  <c r="L105" i="193"/>
  <c r="L22" i="205" s="1"/>
  <c r="L104" i="193"/>
  <c r="L106" i="193"/>
  <c r="L22" i="207" s="1"/>
  <c r="L23" i="209" s="1"/>
  <c r="L255" i="209" s="1"/>
  <c r="L24" i="210" s="1"/>
  <c r="L63" i="211" s="1"/>
  <c r="L263" i="211" s="1"/>
  <c r="N351" i="142"/>
  <c r="A351" i="142" s="1"/>
  <c r="A10" i="142" s="1"/>
  <c r="M61" i="68" s="1"/>
  <c r="N26" i="128"/>
  <c r="N76" i="128" s="1"/>
  <c r="L15" i="197" s="1"/>
  <c r="L44" i="197" s="1"/>
  <c r="L58" i="197" s="1"/>
  <c r="L99" i="197" s="1"/>
  <c r="N312" i="144"/>
  <c r="N349" i="144" s="1"/>
  <c r="N326" i="144"/>
  <c r="N363" i="144" s="1"/>
  <c r="N303" i="144"/>
  <c r="N310" i="144"/>
  <c r="N347" i="144" s="1"/>
  <c r="N320" i="144"/>
  <c r="N357" i="144" s="1"/>
  <c r="N331" i="144"/>
  <c r="N324" i="144"/>
  <c r="N361" i="144" s="1"/>
  <c r="N327" i="144"/>
  <c r="N364" i="144" s="1"/>
  <c r="N308" i="144"/>
  <c r="N345" i="144" s="1"/>
  <c r="N322" i="144"/>
  <c r="N359" i="144" s="1"/>
  <c r="N329" i="144"/>
  <c r="N306" i="144"/>
  <c r="N343" i="144" s="1"/>
  <c r="N313" i="144"/>
  <c r="N323" i="144"/>
  <c r="N360" i="144" s="1"/>
  <c r="N304" i="144"/>
  <c r="N341" i="144" s="1"/>
  <c r="N311" i="144"/>
  <c r="N348" i="144" s="1"/>
  <c r="N325" i="144"/>
  <c r="N362" i="144" s="1"/>
  <c r="N328" i="144"/>
  <c r="N365" i="144" s="1"/>
  <c r="N309" i="144"/>
  <c r="N346" i="144" s="1"/>
  <c r="N319" i="144"/>
  <c r="N307" i="144"/>
  <c r="N344" i="144" s="1"/>
  <c r="N321" i="144"/>
  <c r="N358" i="144" s="1"/>
  <c r="N305" i="144"/>
  <c r="N342" i="144" s="1"/>
  <c r="A119" i="202"/>
  <c r="A10" i="202" s="1"/>
  <c r="M93" i="68" s="1"/>
  <c r="M82" i="208"/>
  <c r="N43" i="95"/>
  <c r="N68" i="95" s="1"/>
  <c r="N97" i="102"/>
  <c r="L113" i="194"/>
  <c r="L114" i="194"/>
  <c r="L116" i="194" s="1"/>
  <c r="L237" i="211"/>
  <c r="T70" i="218"/>
  <c r="N236" i="86" l="1"/>
  <c r="N270" i="86" s="1"/>
  <c r="U584" i="217"/>
  <c r="N219" i="86"/>
  <c r="N253" i="86" s="1"/>
  <c r="N216" i="86"/>
  <c r="N250" i="86" s="1"/>
  <c r="N180" i="86"/>
  <c r="N189" i="86" s="1"/>
  <c r="N218" i="86"/>
  <c r="N252" i="86" s="1"/>
  <c r="N189" i="138"/>
  <c r="N190" i="138" s="1"/>
  <c r="A190" i="138" s="1"/>
  <c r="N87" i="86"/>
  <c r="N88" i="86" s="1"/>
  <c r="A88" i="86" s="1"/>
  <c r="N146" i="86"/>
  <c r="N155" i="86" s="1"/>
  <c r="N221" i="86"/>
  <c r="N255" i="86" s="1"/>
  <c r="N155" i="138"/>
  <c r="N156" i="138" s="1"/>
  <c r="A156" i="138" s="1"/>
  <c r="N171" i="138"/>
  <c r="N172" i="138" s="1"/>
  <c r="A172" i="138" s="1"/>
  <c r="M36" i="95"/>
  <c r="M61" i="95" s="1"/>
  <c r="M38" i="95"/>
  <c r="M63" i="95" s="1"/>
  <c r="N296" i="148"/>
  <c r="N309" i="148" s="1"/>
  <c r="N346" i="148" s="1"/>
  <c r="N230" i="136"/>
  <c r="N264" i="136" s="1"/>
  <c r="N137" i="138"/>
  <c r="N138" i="138" s="1"/>
  <c r="A138" i="138" s="1"/>
  <c r="N215" i="86"/>
  <c r="N249" i="86" s="1"/>
  <c r="N230" i="138"/>
  <c r="N264" i="138" s="1"/>
  <c r="N220" i="86"/>
  <c r="N254" i="86" s="1"/>
  <c r="N217" i="86"/>
  <c r="N251" i="86" s="1"/>
  <c r="N205" i="136"/>
  <c r="N206" i="136" s="1"/>
  <c r="A206" i="136" s="1"/>
  <c r="N128" i="137"/>
  <c r="N162" i="137"/>
  <c r="N196" i="137"/>
  <c r="N229" i="138"/>
  <c r="N205" i="138"/>
  <c r="N206" i="138" s="1"/>
  <c r="A206" i="138" s="1"/>
  <c r="N146" i="139"/>
  <c r="N180" i="139"/>
  <c r="N112" i="139"/>
  <c r="K118" i="190"/>
  <c r="K115" i="190"/>
  <c r="K117" i="190" s="1"/>
  <c r="K119" i="190" s="1"/>
  <c r="N196" i="135"/>
  <c r="N128" i="135"/>
  <c r="N162" i="135"/>
  <c r="N290" i="136"/>
  <c r="N54" i="136"/>
  <c r="A54" i="136" s="1"/>
  <c r="N128" i="134"/>
  <c r="N162" i="134"/>
  <c r="N196" i="134"/>
  <c r="K115" i="189"/>
  <c r="K117" i="189" s="1"/>
  <c r="K119" i="189" s="1"/>
  <c r="K118" i="189"/>
  <c r="N54" i="135"/>
  <c r="A54" i="135" s="1"/>
  <c r="N290" i="135"/>
  <c r="N213" i="138"/>
  <c r="N121" i="138"/>
  <c r="N263" i="136"/>
  <c r="N146" i="137"/>
  <c r="N180" i="137"/>
  <c r="N112" i="137"/>
  <c r="N195" i="137"/>
  <c r="N127" i="137"/>
  <c r="N103" i="137"/>
  <c r="N104" i="137" s="1"/>
  <c r="A104" i="137" s="1"/>
  <c r="N161" i="137"/>
  <c r="N111" i="139"/>
  <c r="N87" i="139"/>
  <c r="N88" i="139" s="1"/>
  <c r="A88" i="139" s="1"/>
  <c r="N145" i="139"/>
  <c r="N179" i="139"/>
  <c r="M91" i="102"/>
  <c r="M78" i="287" s="1"/>
  <c r="M37" i="95"/>
  <c r="M62" i="95" s="1"/>
  <c r="N196" i="139"/>
  <c r="N128" i="139"/>
  <c r="N162" i="139"/>
  <c r="N161" i="135"/>
  <c r="N195" i="135"/>
  <c r="N127" i="135"/>
  <c r="N103" i="135"/>
  <c r="N104" i="135" s="1"/>
  <c r="A104" i="135" s="1"/>
  <c r="N127" i="134"/>
  <c r="N103" i="134"/>
  <c r="N104" i="134" s="1"/>
  <c r="A104" i="134" s="1"/>
  <c r="N161" i="134"/>
  <c r="N195" i="134"/>
  <c r="N146" i="134"/>
  <c r="N180" i="134"/>
  <c r="N112" i="134"/>
  <c r="N179" i="137"/>
  <c r="N111" i="137"/>
  <c r="N87" i="137"/>
  <c r="N88" i="137" s="1"/>
  <c r="A88" i="137" s="1"/>
  <c r="N145" i="137"/>
  <c r="K118" i="192"/>
  <c r="K115" i="192"/>
  <c r="K117" i="192" s="1"/>
  <c r="K119" i="192" s="1"/>
  <c r="N213" i="86"/>
  <c r="N121" i="86"/>
  <c r="N146" i="136"/>
  <c r="N180" i="136"/>
  <c r="N112" i="136"/>
  <c r="U530" i="217"/>
  <c r="U583" i="217"/>
  <c r="U586" i="217"/>
  <c r="U587" i="217"/>
  <c r="N162" i="86"/>
  <c r="N196" i="86"/>
  <c r="N128" i="86"/>
  <c r="N195" i="139"/>
  <c r="N127" i="139"/>
  <c r="N103" i="139"/>
  <c r="N104" i="139" s="1"/>
  <c r="A104" i="139" s="1"/>
  <c r="N161" i="139"/>
  <c r="N112" i="135"/>
  <c r="N146" i="135"/>
  <c r="N180" i="135"/>
  <c r="U585" i="217"/>
  <c r="N290" i="134"/>
  <c r="N54" i="134"/>
  <c r="A54" i="134" s="1"/>
  <c r="N290" i="137"/>
  <c r="N54" i="137"/>
  <c r="A54" i="137" s="1"/>
  <c r="K115" i="186"/>
  <c r="K117" i="186" s="1"/>
  <c r="K119" i="186" s="1"/>
  <c r="K118" i="186"/>
  <c r="N290" i="86"/>
  <c r="N54" i="86"/>
  <c r="A54" i="86" s="1"/>
  <c r="N145" i="134"/>
  <c r="N111" i="134"/>
  <c r="N179" i="134"/>
  <c r="N87" i="134"/>
  <c r="N88" i="134" s="1"/>
  <c r="A88" i="134" s="1"/>
  <c r="M93" i="102"/>
  <c r="M39" i="95"/>
  <c r="M64" i="95" s="1"/>
  <c r="N54" i="139"/>
  <c r="A54" i="139" s="1"/>
  <c r="N290" i="139"/>
  <c r="N214" i="138"/>
  <c r="N248" i="138" s="1"/>
  <c r="N222" i="86"/>
  <c r="N256" i="86" s="1"/>
  <c r="K115" i="188"/>
  <c r="K117" i="188" s="1"/>
  <c r="K119" i="188" s="1"/>
  <c r="K118" i="188"/>
  <c r="N111" i="136"/>
  <c r="N87" i="136"/>
  <c r="N88" i="136" s="1"/>
  <c r="A88" i="136" s="1"/>
  <c r="N145" i="136"/>
  <c r="N179" i="136"/>
  <c r="K115" i="187"/>
  <c r="K117" i="187" s="1"/>
  <c r="K119" i="187" s="1"/>
  <c r="K118" i="187"/>
  <c r="N161" i="86"/>
  <c r="N195" i="86"/>
  <c r="N127" i="86"/>
  <c r="N103" i="86"/>
  <c r="N104" i="86" s="1"/>
  <c r="A104" i="86" s="1"/>
  <c r="M35" i="102"/>
  <c r="M66" i="102"/>
  <c r="N179" i="135"/>
  <c r="N111" i="135"/>
  <c r="N87" i="135"/>
  <c r="N88" i="135" s="1"/>
  <c r="A88" i="135" s="1"/>
  <c r="N145" i="135"/>
  <c r="S82" i="218"/>
  <c r="L27" i="206"/>
  <c r="M86" i="208" s="1"/>
  <c r="L107" i="198"/>
  <c r="L112" i="198" s="1"/>
  <c r="N350" i="145"/>
  <c r="N368" i="145" s="1"/>
  <c r="N370" i="145" s="1"/>
  <c r="T74" i="218"/>
  <c r="L241" i="211"/>
  <c r="L107" i="193"/>
  <c r="L112" i="193" s="1"/>
  <c r="L22" i="206"/>
  <c r="M81" i="208" s="1"/>
  <c r="T69" i="218"/>
  <c r="L236" i="211"/>
  <c r="N350" i="141"/>
  <c r="N368" i="141" s="1"/>
  <c r="N370" i="141" s="1"/>
  <c r="N332" i="144"/>
  <c r="N333" i="144" s="1"/>
  <c r="N356" i="144"/>
  <c r="N366" i="144" s="1"/>
  <c r="N367" i="144" s="1"/>
  <c r="A367" i="144" s="1"/>
  <c r="N330" i="144"/>
  <c r="A330" i="144" s="1"/>
  <c r="L105" i="197"/>
  <c r="L106" i="197"/>
  <c r="L150" i="197" s="1"/>
  <c r="L104" i="197"/>
  <c r="N340" i="144"/>
  <c r="N350" i="144" s="1"/>
  <c r="N314" i="144"/>
  <c r="A314" i="144" s="1"/>
  <c r="L118" i="194"/>
  <c r="L115" i="194"/>
  <c r="L117" i="194" s="1"/>
  <c r="L119" i="194" s="1"/>
  <c r="N30" i="128" l="1"/>
  <c r="N80" i="128" s="1"/>
  <c r="L15" i="201" s="1"/>
  <c r="L44" i="201" s="1"/>
  <c r="L58" i="201" s="1"/>
  <c r="L99" i="201" s="1"/>
  <c r="L106" i="201" s="1"/>
  <c r="L30" i="207" s="1"/>
  <c r="N312" i="148"/>
  <c r="N349" i="148" s="1"/>
  <c r="N308" i="148"/>
  <c r="N345" i="148" s="1"/>
  <c r="N307" i="148"/>
  <c r="N344" i="148" s="1"/>
  <c r="N311" i="148"/>
  <c r="N348" i="148" s="1"/>
  <c r="N328" i="148"/>
  <c r="N365" i="148" s="1"/>
  <c r="N239" i="136"/>
  <c r="N240" i="136" s="1"/>
  <c r="A240" i="136" s="1"/>
  <c r="N310" i="148"/>
  <c r="N347" i="148" s="1"/>
  <c r="N306" i="148"/>
  <c r="N343" i="148" s="1"/>
  <c r="N327" i="148"/>
  <c r="N364" i="148" s="1"/>
  <c r="N304" i="148"/>
  <c r="N341" i="148" s="1"/>
  <c r="N305" i="148"/>
  <c r="N342" i="148" s="1"/>
  <c r="N331" i="148"/>
  <c r="N320" i="148"/>
  <c r="N357" i="148" s="1"/>
  <c r="N303" i="148"/>
  <c r="N340" i="148" s="1"/>
  <c r="N324" i="148"/>
  <c r="N361" i="148" s="1"/>
  <c r="N319" i="148"/>
  <c r="N356" i="148" s="1"/>
  <c r="N329" i="148"/>
  <c r="N323" i="148"/>
  <c r="N360" i="148" s="1"/>
  <c r="N322" i="148"/>
  <c r="N359" i="148" s="1"/>
  <c r="N325" i="148"/>
  <c r="N362" i="148" s="1"/>
  <c r="N313" i="148"/>
  <c r="N332" i="148" s="1"/>
  <c r="N326" i="148"/>
  <c r="N363" i="148" s="1"/>
  <c r="N321" i="148"/>
  <c r="N358" i="148" s="1"/>
  <c r="N171" i="134"/>
  <c r="N172" i="134" s="1"/>
  <c r="A172" i="134" s="1"/>
  <c r="N137" i="137"/>
  <c r="N138" i="137" s="1"/>
  <c r="A138" i="137" s="1"/>
  <c r="N171" i="135"/>
  <c r="N172" i="135" s="1"/>
  <c r="A172" i="135" s="1"/>
  <c r="N189" i="135"/>
  <c r="N190" i="135" s="1"/>
  <c r="A190" i="135" s="1"/>
  <c r="N155" i="135"/>
  <c r="N280" i="138"/>
  <c r="N20" i="131" s="1"/>
  <c r="N155" i="139"/>
  <c r="N156" i="139" s="1"/>
  <c r="A156" i="139" s="1"/>
  <c r="N273" i="136"/>
  <c r="N274" i="136" s="1"/>
  <c r="A274" i="136" s="1"/>
  <c r="N189" i="139"/>
  <c r="N190" i="139" s="1"/>
  <c r="A190" i="139" s="1"/>
  <c r="N214" i="86"/>
  <c r="N248" i="86" s="1"/>
  <c r="N155" i="136"/>
  <c r="N156" i="136" s="1"/>
  <c r="A156" i="136" s="1"/>
  <c r="N171" i="139"/>
  <c r="N172" i="139" s="1"/>
  <c r="A172" i="139" s="1"/>
  <c r="N137" i="135"/>
  <c r="N138" i="135" s="1"/>
  <c r="A138" i="135" s="1"/>
  <c r="N137" i="86"/>
  <c r="N138" i="86" s="1"/>
  <c r="A138" i="86" s="1"/>
  <c r="N281" i="138"/>
  <c r="N20" i="133" s="1"/>
  <c r="N28" i="102"/>
  <c r="N101" i="102" s="1"/>
  <c r="N189" i="136"/>
  <c r="N281" i="136" s="1"/>
  <c r="N18" i="133" s="1"/>
  <c r="N137" i="139"/>
  <c r="N138" i="139" s="1"/>
  <c r="A138" i="139" s="1"/>
  <c r="N155" i="137"/>
  <c r="N156" i="137" s="1"/>
  <c r="A156" i="137" s="1"/>
  <c r="N137" i="134"/>
  <c r="N138" i="134" s="1"/>
  <c r="A138" i="134" s="1"/>
  <c r="N171" i="86"/>
  <c r="N172" i="86" s="1"/>
  <c r="A172" i="86" s="1"/>
  <c r="N189" i="137"/>
  <c r="N190" i="137" s="1"/>
  <c r="A190" i="137" s="1"/>
  <c r="N171" i="137"/>
  <c r="N172" i="137" s="1"/>
  <c r="A172" i="137" s="1"/>
  <c r="N214" i="137"/>
  <c r="N248" i="137" s="1"/>
  <c r="N230" i="134"/>
  <c r="N264" i="134" s="1"/>
  <c r="N230" i="137"/>
  <c r="N264" i="137" s="1"/>
  <c r="N214" i="135"/>
  <c r="N248" i="135" s="1"/>
  <c r="N230" i="135"/>
  <c r="N264" i="135" s="1"/>
  <c r="N156" i="135"/>
  <c r="A156" i="135" s="1"/>
  <c r="N122" i="86"/>
  <c r="A122" i="86" s="1"/>
  <c r="U330" i="217"/>
  <c r="M68" i="102"/>
  <c r="M108" i="102"/>
  <c r="M54" i="95"/>
  <c r="N205" i="86"/>
  <c r="N206" i="86" s="1"/>
  <c r="A206" i="86" s="1"/>
  <c r="N229" i="86"/>
  <c r="N121" i="136"/>
  <c r="N213" i="136"/>
  <c r="N213" i="134"/>
  <c r="N121" i="134"/>
  <c r="N229" i="139"/>
  <c r="N205" i="139"/>
  <c r="N206" i="139" s="1"/>
  <c r="A206" i="139" s="1"/>
  <c r="N214" i="136"/>
  <c r="N248" i="136" s="1"/>
  <c r="N247" i="86"/>
  <c r="N214" i="134"/>
  <c r="N248" i="134" s="1"/>
  <c r="N213" i="139"/>
  <c r="N121" i="139"/>
  <c r="N282" i="138"/>
  <c r="N20" i="132" s="1"/>
  <c r="N122" i="138"/>
  <c r="A122" i="138" s="1"/>
  <c r="N156" i="86"/>
  <c r="A156" i="86" s="1"/>
  <c r="N213" i="135"/>
  <c r="N121" i="135"/>
  <c r="N189" i="134"/>
  <c r="N229" i="135"/>
  <c r="N205" i="135"/>
  <c r="N206" i="135" s="1"/>
  <c r="A206" i="135" s="1"/>
  <c r="N230" i="139"/>
  <c r="N264" i="139" s="1"/>
  <c r="N190" i="86"/>
  <c r="A190" i="86" s="1"/>
  <c r="N223" i="138"/>
  <c r="N247" i="138"/>
  <c r="N257" i="138" s="1"/>
  <c r="N258" i="138" s="1"/>
  <c r="A258" i="138" s="1"/>
  <c r="N214" i="139"/>
  <c r="N248" i="139" s="1"/>
  <c r="N230" i="86"/>
  <c r="N264" i="86" s="1"/>
  <c r="N121" i="137"/>
  <c r="N213" i="137"/>
  <c r="N155" i="134"/>
  <c r="N205" i="134"/>
  <c r="N206" i="134" s="1"/>
  <c r="A206" i="134" s="1"/>
  <c r="N229" i="134"/>
  <c r="N229" i="137"/>
  <c r="N205" i="137"/>
  <c r="N206" i="137" s="1"/>
  <c r="A206" i="137" s="1"/>
  <c r="N239" i="138"/>
  <c r="N240" i="138" s="1"/>
  <c r="A240" i="138" s="1"/>
  <c r="N263" i="138"/>
  <c r="N273" i="138" s="1"/>
  <c r="N274" i="138" s="1"/>
  <c r="A274" i="138" s="1"/>
  <c r="L114" i="198"/>
  <c r="L116" i="198" s="1"/>
  <c r="L113" i="198"/>
  <c r="N351" i="145"/>
  <c r="A351" i="145" s="1"/>
  <c r="A10" i="145" s="1"/>
  <c r="M65" i="68" s="1"/>
  <c r="N351" i="141"/>
  <c r="A351" i="141" s="1"/>
  <c r="A10" i="141" s="1"/>
  <c r="M60" i="68" s="1"/>
  <c r="N23" i="102"/>
  <c r="N42" i="95" s="1"/>
  <c r="N67" i="95" s="1"/>
  <c r="L113" i="193"/>
  <c r="L114" i="193"/>
  <c r="L116" i="193" s="1"/>
  <c r="L149" i="197"/>
  <c r="L142" i="197"/>
  <c r="L154" i="197" s="1"/>
  <c r="L26" i="205" s="1"/>
  <c r="N351" i="144"/>
  <c r="A351" i="144" s="1"/>
  <c r="A10" i="144" s="1"/>
  <c r="M64" i="68" s="1"/>
  <c r="N368" i="144"/>
  <c r="N370" i="144" s="1"/>
  <c r="L141" i="197"/>
  <c r="L153" i="197" s="1"/>
  <c r="L107" i="197"/>
  <c r="L148" i="197"/>
  <c r="A119" i="194"/>
  <c r="A10" i="194" s="1"/>
  <c r="M85" i="68" s="1"/>
  <c r="L104" i="201" l="1"/>
  <c r="L30" i="206" s="1"/>
  <c r="L105" i="201"/>
  <c r="L30" i="205" s="1"/>
  <c r="N333" i="148"/>
  <c r="N314" i="148"/>
  <c r="A314" i="148" s="1"/>
  <c r="N330" i="148"/>
  <c r="A330" i="148" s="1"/>
  <c r="N280" i="135"/>
  <c r="N17" i="131" s="1"/>
  <c r="N366" i="148"/>
  <c r="N367" i="148" s="1"/>
  <c r="A367" i="148" s="1"/>
  <c r="N280" i="136"/>
  <c r="N18" i="131" s="1"/>
  <c r="N257" i="86"/>
  <c r="N258" i="86" s="1"/>
  <c r="A258" i="86" s="1"/>
  <c r="N223" i="86"/>
  <c r="N281" i="139"/>
  <c r="N21" i="133" s="1"/>
  <c r="N280" i="139"/>
  <c r="N21" i="131" s="1"/>
  <c r="N47" i="95"/>
  <c r="N72" i="95" s="1"/>
  <c r="N281" i="86"/>
  <c r="N15" i="133" s="1"/>
  <c r="N190" i="136"/>
  <c r="A190" i="136" s="1"/>
  <c r="N280" i="86"/>
  <c r="N282" i="86"/>
  <c r="N15" i="132" s="1"/>
  <c r="N280" i="137"/>
  <c r="N19" i="131" s="1"/>
  <c r="N281" i="135"/>
  <c r="N17" i="133" s="1"/>
  <c r="N223" i="137"/>
  <c r="N247" i="137"/>
  <c r="N257" i="137" s="1"/>
  <c r="N258" i="137" s="1"/>
  <c r="A258" i="137" s="1"/>
  <c r="N239" i="135"/>
  <c r="N240" i="135" s="1"/>
  <c r="A240" i="135" s="1"/>
  <c r="N263" i="135"/>
  <c r="N273" i="135" s="1"/>
  <c r="N274" i="135" s="1"/>
  <c r="A274" i="135" s="1"/>
  <c r="N122" i="135"/>
  <c r="A122" i="135" s="1"/>
  <c r="N282" i="135"/>
  <c r="N17" i="132" s="1"/>
  <c r="N224" i="86"/>
  <c r="A224" i="86" s="1"/>
  <c r="N122" i="134"/>
  <c r="A122" i="134" s="1"/>
  <c r="N282" i="134"/>
  <c r="N16" i="132" s="1"/>
  <c r="N239" i="86"/>
  <c r="N240" i="86" s="1"/>
  <c r="A240" i="86" s="1"/>
  <c r="N263" i="86"/>
  <c r="N273" i="86" s="1"/>
  <c r="N274" i="86" s="1"/>
  <c r="A274" i="86" s="1"/>
  <c r="N239" i="134"/>
  <c r="N240" i="134" s="1"/>
  <c r="A240" i="134" s="1"/>
  <c r="N263" i="134"/>
  <c r="N273" i="134" s="1"/>
  <c r="N274" i="134" s="1"/>
  <c r="A274" i="134" s="1"/>
  <c r="N282" i="137"/>
  <c r="N19" i="132" s="1"/>
  <c r="N122" i="137"/>
  <c r="A122" i="137" s="1"/>
  <c r="N224" i="138"/>
  <c r="A224" i="138" s="1"/>
  <c r="N279" i="138"/>
  <c r="N190" i="134"/>
  <c r="A190" i="134" s="1"/>
  <c r="N281" i="134"/>
  <c r="N16" i="133" s="1"/>
  <c r="N223" i="135"/>
  <c r="N247" i="135"/>
  <c r="N257" i="135" s="1"/>
  <c r="N258" i="135" s="1"/>
  <c r="A258" i="135" s="1"/>
  <c r="N223" i="134"/>
  <c r="N247" i="134"/>
  <c r="N257" i="134" s="1"/>
  <c r="N258" i="134" s="1"/>
  <c r="A258" i="134" s="1"/>
  <c r="U622" i="217"/>
  <c r="U359" i="217"/>
  <c r="N239" i="137"/>
  <c r="N240" i="137" s="1"/>
  <c r="A240" i="137" s="1"/>
  <c r="N263" i="137"/>
  <c r="N273" i="137" s="1"/>
  <c r="N274" i="137" s="1"/>
  <c r="A274" i="137" s="1"/>
  <c r="N282" i="139"/>
  <c r="N21" i="132" s="1"/>
  <c r="N122" i="139"/>
  <c r="A122" i="139" s="1"/>
  <c r="N223" i="136"/>
  <c r="N247" i="136"/>
  <c r="N257" i="136" s="1"/>
  <c r="N258" i="136" s="1"/>
  <c r="A258" i="136" s="1"/>
  <c r="M79" i="95"/>
  <c r="AL37" i="95"/>
  <c r="N281" i="137"/>
  <c r="N19" i="133" s="1"/>
  <c r="N156" i="134"/>
  <c r="A156" i="134" s="1"/>
  <c r="N280" i="134"/>
  <c r="N16" i="131" s="1"/>
  <c r="N15" i="131"/>
  <c r="N223" i="139"/>
  <c r="N247" i="139"/>
  <c r="N257" i="139" s="1"/>
  <c r="N258" i="139" s="1"/>
  <c r="A258" i="139" s="1"/>
  <c r="N239" i="139"/>
  <c r="N240" i="139" s="1"/>
  <c r="A240" i="139" s="1"/>
  <c r="N263" i="139"/>
  <c r="N273" i="139" s="1"/>
  <c r="N274" i="139" s="1"/>
  <c r="A274" i="139" s="1"/>
  <c r="N282" i="136"/>
  <c r="N18" i="132" s="1"/>
  <c r="N122" i="136"/>
  <c r="A122" i="136" s="1"/>
  <c r="L118" i="198"/>
  <c r="L115" i="198"/>
  <c r="L117" i="198" s="1"/>
  <c r="L119" i="198" s="1"/>
  <c r="L31" i="209"/>
  <c r="L263" i="209" s="1"/>
  <c r="L32" i="210" s="1"/>
  <c r="L71" i="211" s="1"/>
  <c r="L271" i="211" s="1"/>
  <c r="N350" i="148"/>
  <c r="N96" i="102"/>
  <c r="L115" i="193"/>
  <c r="L117" i="193" s="1"/>
  <c r="L119" i="193" s="1"/>
  <c r="L118" i="193"/>
  <c r="L155" i="197"/>
  <c r="L159" i="197" s="1"/>
  <c r="L151" i="197"/>
  <c r="L112" i="197"/>
  <c r="L26" i="206"/>
  <c r="L107" i="201" l="1"/>
  <c r="L112" i="201" s="1"/>
  <c r="L114" i="201" s="1"/>
  <c r="L116" i="201" s="1"/>
  <c r="N31" i="102"/>
  <c r="N104" i="102" s="1"/>
  <c r="N368" i="148"/>
  <c r="N370" i="148" s="1"/>
  <c r="N279" i="139"/>
  <c r="N224" i="139"/>
  <c r="A224" i="139" s="1"/>
  <c r="N279" i="86"/>
  <c r="N224" i="136"/>
  <c r="A224" i="136" s="1"/>
  <c r="N279" i="136"/>
  <c r="N224" i="134"/>
  <c r="A224" i="134" s="1"/>
  <c r="N279" i="134"/>
  <c r="N283" i="138"/>
  <c r="A283" i="138" s="1"/>
  <c r="N294" i="138"/>
  <c r="N20" i="130"/>
  <c r="N224" i="135"/>
  <c r="A224" i="135" s="1"/>
  <c r="N279" i="135"/>
  <c r="N224" i="137"/>
  <c r="A224" i="137" s="1"/>
  <c r="N279" i="137"/>
  <c r="N351" i="148"/>
  <c r="A351" i="148" s="1"/>
  <c r="A10" i="148" s="1"/>
  <c r="M68" i="68" s="1"/>
  <c r="A119" i="198"/>
  <c r="A10" i="198" s="1"/>
  <c r="M89" i="68" s="1"/>
  <c r="T77" i="218"/>
  <c r="L244" i="211"/>
  <c r="M89" i="208"/>
  <c r="A119" i="193"/>
  <c r="A10" i="193" s="1"/>
  <c r="M84" i="68" s="1"/>
  <c r="L156" i="197"/>
  <c r="L157" i="197" s="1"/>
  <c r="A157" i="197" s="1"/>
  <c r="L26" i="207"/>
  <c r="L27" i="209" s="1"/>
  <c r="L259" i="209" s="1"/>
  <c r="L28" i="210" s="1"/>
  <c r="L67" i="211" s="1"/>
  <c r="L267" i="211" s="1"/>
  <c r="L113" i="197"/>
  <c r="L114" i="197"/>
  <c r="L116" i="197" s="1"/>
  <c r="L113" i="201" l="1"/>
  <c r="L118" i="201" s="1"/>
  <c r="N50" i="95"/>
  <c r="N75" i="95" s="1"/>
  <c r="N27" i="102"/>
  <c r="N100" i="102" s="1"/>
  <c r="N294" i="135"/>
  <c r="N283" i="135"/>
  <c r="A283" i="135" s="1"/>
  <c r="N17" i="130"/>
  <c r="N16" i="130"/>
  <c r="N294" i="134"/>
  <c r="N283" i="134"/>
  <c r="A283" i="134" s="1"/>
  <c r="N15" i="130"/>
  <c r="N294" i="86"/>
  <c r="N283" i="86"/>
  <c r="A283" i="86" s="1"/>
  <c r="N283" i="137"/>
  <c r="A283" i="137" s="1"/>
  <c r="N294" i="137"/>
  <c r="N19" i="130"/>
  <c r="N371" i="138"/>
  <c r="N296" i="138"/>
  <c r="N331" i="138"/>
  <c r="N294" i="136"/>
  <c r="N18" i="130"/>
  <c r="N283" i="136"/>
  <c r="A283" i="136" s="1"/>
  <c r="N21" i="130"/>
  <c r="N283" i="139"/>
  <c r="A283" i="139" s="1"/>
  <c r="N294" i="139"/>
  <c r="M85" i="208"/>
  <c r="T73" i="218"/>
  <c r="L240" i="211"/>
  <c r="L115" i="197"/>
  <c r="L117" i="197" s="1"/>
  <c r="L119" i="197" s="1"/>
  <c r="L118" i="197"/>
  <c r="L115" i="201" l="1"/>
  <c r="L117" i="201" s="1"/>
  <c r="L119" i="201" s="1"/>
  <c r="A119" i="201" s="1"/>
  <c r="A10" i="201" s="1"/>
  <c r="M92" i="68" s="1"/>
  <c r="N46" i="95"/>
  <c r="N71" i="95" s="1"/>
  <c r="N371" i="137"/>
  <c r="N331" i="137"/>
  <c r="N296" i="137"/>
  <c r="N319" i="138"/>
  <c r="N326" i="138"/>
  <c r="N363" i="138" s="1"/>
  <c r="N303" i="138"/>
  <c r="N306" i="138"/>
  <c r="N343" i="138" s="1"/>
  <c r="N309" i="138"/>
  <c r="N346" i="138" s="1"/>
  <c r="N20" i="128"/>
  <c r="N70" i="128" s="1"/>
  <c r="L15" i="191" s="1"/>
  <c r="L44" i="191" s="1"/>
  <c r="L58" i="191" s="1"/>
  <c r="L99" i="191" s="1"/>
  <c r="N312" i="138"/>
  <c r="N349" i="138" s="1"/>
  <c r="N322" i="138"/>
  <c r="N359" i="138" s="1"/>
  <c r="N325" i="138"/>
  <c r="N362" i="138" s="1"/>
  <c r="N328" i="138"/>
  <c r="N365" i="138" s="1"/>
  <c r="N305" i="138"/>
  <c r="N342" i="138" s="1"/>
  <c r="N304" i="138"/>
  <c r="N341" i="138" s="1"/>
  <c r="N320" i="138"/>
  <c r="N357" i="138" s="1"/>
  <c r="N327" i="138"/>
  <c r="N364" i="138" s="1"/>
  <c r="N308" i="138"/>
  <c r="N345" i="138" s="1"/>
  <c r="N311" i="138"/>
  <c r="N348" i="138" s="1"/>
  <c r="N321" i="138"/>
  <c r="N358" i="138" s="1"/>
  <c r="N324" i="138"/>
  <c r="N361" i="138" s="1"/>
  <c r="N323" i="138"/>
  <c r="N360" i="138" s="1"/>
  <c r="N310" i="138"/>
  <c r="N347" i="138" s="1"/>
  <c r="N307" i="138"/>
  <c r="N344" i="138" s="1"/>
  <c r="N296" i="139"/>
  <c r="N371" i="139"/>
  <c r="N331" i="139"/>
  <c r="N296" i="134"/>
  <c r="N331" i="134"/>
  <c r="N371" i="134"/>
  <c r="A371" i="134" s="1"/>
  <c r="N371" i="135"/>
  <c r="N331" i="135"/>
  <c r="N296" i="135"/>
  <c r="N296" i="136"/>
  <c r="N371" i="136"/>
  <c r="N331" i="136"/>
  <c r="N296" i="86"/>
  <c r="N331" i="86"/>
  <c r="N371" i="86"/>
  <c r="A371" i="86" s="1"/>
  <c r="A119" i="197"/>
  <c r="A10" i="197" s="1"/>
  <c r="M88" i="68" s="1"/>
  <c r="D222" i="108" l="1"/>
  <c r="D220" i="108" s="1"/>
  <c r="P48" i="104" s="1"/>
  <c r="E325" i="95" s="1"/>
  <c r="N329" i="138"/>
  <c r="N330" i="138" s="1"/>
  <c r="A330" i="138" s="1"/>
  <c r="N356" i="138"/>
  <c r="N366" i="138" s="1"/>
  <c r="N367" i="138" s="1"/>
  <c r="A367" i="138" s="1"/>
  <c r="N307" i="136"/>
  <c r="N344" i="136" s="1"/>
  <c r="N322" i="136"/>
  <c r="N359" i="136" s="1"/>
  <c r="N328" i="136"/>
  <c r="N365" i="136" s="1"/>
  <c r="N327" i="136"/>
  <c r="N364" i="136" s="1"/>
  <c r="N304" i="136"/>
  <c r="N341" i="136" s="1"/>
  <c r="N18" i="128"/>
  <c r="N68" i="128" s="1"/>
  <c r="L15" i="189" s="1"/>
  <c r="L44" i="189" s="1"/>
  <c r="L58" i="189" s="1"/>
  <c r="L99" i="189" s="1"/>
  <c r="N306" i="136"/>
  <c r="N343" i="136" s="1"/>
  <c r="N305" i="136"/>
  <c r="N342" i="136" s="1"/>
  <c r="N308" i="136"/>
  <c r="N345" i="136" s="1"/>
  <c r="N319" i="136"/>
  <c r="N310" i="136"/>
  <c r="N347" i="136" s="1"/>
  <c r="N309" i="136"/>
  <c r="N346" i="136" s="1"/>
  <c r="N326" i="136"/>
  <c r="N363" i="136" s="1"/>
  <c r="N321" i="136"/>
  <c r="N358" i="136" s="1"/>
  <c r="N311" i="136"/>
  <c r="N348" i="136" s="1"/>
  <c r="N312" i="136"/>
  <c r="N349" i="136" s="1"/>
  <c r="N320" i="136"/>
  <c r="N357" i="136" s="1"/>
  <c r="N303" i="136"/>
  <c r="N325" i="136"/>
  <c r="N362" i="136" s="1"/>
  <c r="N324" i="136"/>
  <c r="N361" i="136" s="1"/>
  <c r="N323" i="136"/>
  <c r="N360" i="136" s="1"/>
  <c r="N328" i="137"/>
  <c r="N365" i="137" s="1"/>
  <c r="N305" i="137"/>
  <c r="N342" i="137" s="1"/>
  <c r="N312" i="137"/>
  <c r="N349" i="137" s="1"/>
  <c r="N322" i="137"/>
  <c r="N359" i="137" s="1"/>
  <c r="N310" i="137"/>
  <c r="N347" i="137" s="1"/>
  <c r="N324" i="137"/>
  <c r="N361" i="137" s="1"/>
  <c r="N327" i="137"/>
  <c r="N364" i="137" s="1"/>
  <c r="N308" i="137"/>
  <c r="N345" i="137" s="1"/>
  <c r="N311" i="137"/>
  <c r="N348" i="137" s="1"/>
  <c r="N325" i="137"/>
  <c r="N362" i="137" s="1"/>
  <c r="N319" i="137"/>
  <c r="N306" i="137"/>
  <c r="N343" i="137" s="1"/>
  <c r="N320" i="137"/>
  <c r="N357" i="137" s="1"/>
  <c r="N323" i="137"/>
  <c r="N360" i="137" s="1"/>
  <c r="N304" i="137"/>
  <c r="N341" i="137" s="1"/>
  <c r="N307" i="137"/>
  <c r="N344" i="137" s="1"/>
  <c r="N321" i="137"/>
  <c r="N358" i="137" s="1"/>
  <c r="N309" i="137"/>
  <c r="N346" i="137" s="1"/>
  <c r="N19" i="128"/>
  <c r="N69" i="128" s="1"/>
  <c r="L15" i="190" s="1"/>
  <c r="L44" i="190" s="1"/>
  <c r="L58" i="190" s="1"/>
  <c r="L99" i="190" s="1"/>
  <c r="N326" i="137"/>
  <c r="N363" i="137" s="1"/>
  <c r="N303" i="137"/>
  <c r="N325" i="86"/>
  <c r="N362" i="86" s="1"/>
  <c r="N326" i="86"/>
  <c r="N363" i="86" s="1"/>
  <c r="N320" i="86"/>
  <c r="N357" i="86" s="1"/>
  <c r="N308" i="86"/>
  <c r="N345" i="86" s="1"/>
  <c r="N306" i="86"/>
  <c r="N343" i="86" s="1"/>
  <c r="N323" i="86"/>
  <c r="N360" i="86" s="1"/>
  <c r="N303" i="86"/>
  <c r="N322" i="86"/>
  <c r="N359" i="86" s="1"/>
  <c r="N309" i="86"/>
  <c r="N346" i="86" s="1"/>
  <c r="N328" i="86"/>
  <c r="N365" i="86" s="1"/>
  <c r="N15" i="128"/>
  <c r="N65" i="128" s="1"/>
  <c r="L15" i="186" s="1"/>
  <c r="L44" i="186" s="1"/>
  <c r="L58" i="186" s="1"/>
  <c r="L99" i="186" s="1"/>
  <c r="N324" i="86"/>
  <c r="N361" i="86" s="1"/>
  <c r="N321" i="86"/>
  <c r="N358" i="86" s="1"/>
  <c r="N327" i="86"/>
  <c r="N364" i="86" s="1"/>
  <c r="N311" i="86"/>
  <c r="N348" i="86" s="1"/>
  <c r="N305" i="86"/>
  <c r="N342" i="86" s="1"/>
  <c r="N307" i="86"/>
  <c r="N344" i="86" s="1"/>
  <c r="N304" i="86"/>
  <c r="N341" i="86" s="1"/>
  <c r="N319" i="86"/>
  <c r="N310" i="86"/>
  <c r="N347" i="86" s="1"/>
  <c r="N312" i="86"/>
  <c r="N349" i="86" s="1"/>
  <c r="N17" i="128"/>
  <c r="N67" i="128" s="1"/>
  <c r="L15" i="188" s="1"/>
  <c r="L44" i="188" s="1"/>
  <c r="L58" i="188" s="1"/>
  <c r="L99" i="188" s="1"/>
  <c r="N320" i="135"/>
  <c r="N357" i="135" s="1"/>
  <c r="N326" i="135"/>
  <c r="N363" i="135" s="1"/>
  <c r="N303" i="135"/>
  <c r="N306" i="135"/>
  <c r="N343" i="135" s="1"/>
  <c r="N309" i="135"/>
  <c r="N346" i="135" s="1"/>
  <c r="N319" i="135"/>
  <c r="N311" i="135"/>
  <c r="N348" i="135" s="1"/>
  <c r="N324" i="135"/>
  <c r="N361" i="135" s="1"/>
  <c r="N310" i="135"/>
  <c r="N347" i="135" s="1"/>
  <c r="N323" i="135"/>
  <c r="N360" i="135" s="1"/>
  <c r="N322" i="135"/>
  <c r="N359" i="135" s="1"/>
  <c r="N325" i="135"/>
  <c r="N362" i="135" s="1"/>
  <c r="N328" i="135"/>
  <c r="N365" i="135" s="1"/>
  <c r="N305" i="135"/>
  <c r="N342" i="135" s="1"/>
  <c r="N312" i="135"/>
  <c r="N349" i="135" s="1"/>
  <c r="N321" i="135"/>
  <c r="N358" i="135" s="1"/>
  <c r="N308" i="135"/>
  <c r="N345" i="135" s="1"/>
  <c r="N307" i="135"/>
  <c r="N344" i="135" s="1"/>
  <c r="N304" i="135"/>
  <c r="N341" i="135" s="1"/>
  <c r="N327" i="135"/>
  <c r="N364" i="135" s="1"/>
  <c r="N309" i="139"/>
  <c r="N346" i="139" s="1"/>
  <c r="N322" i="139"/>
  <c r="N359" i="139" s="1"/>
  <c r="N325" i="139"/>
  <c r="N362" i="139" s="1"/>
  <c r="N328" i="139"/>
  <c r="N365" i="139" s="1"/>
  <c r="N305" i="139"/>
  <c r="N342" i="139" s="1"/>
  <c r="N308" i="139"/>
  <c r="N345" i="139" s="1"/>
  <c r="N21" i="128"/>
  <c r="N71" i="128" s="1"/>
  <c r="L15" i="192" s="1"/>
  <c r="L44" i="192" s="1"/>
  <c r="L58" i="192" s="1"/>
  <c r="L99" i="192" s="1"/>
  <c r="N310" i="139"/>
  <c r="N347" i="139" s="1"/>
  <c r="N304" i="139"/>
  <c r="N341" i="139" s="1"/>
  <c r="N326" i="139"/>
  <c r="N363" i="139" s="1"/>
  <c r="N306" i="139"/>
  <c r="N343" i="139" s="1"/>
  <c r="N311" i="139"/>
  <c r="N348" i="139" s="1"/>
  <c r="N321" i="139"/>
  <c r="N358" i="139" s="1"/>
  <c r="N324" i="139"/>
  <c r="N361" i="139" s="1"/>
  <c r="N323" i="139"/>
  <c r="N360" i="139" s="1"/>
  <c r="N327" i="139"/>
  <c r="N364" i="139" s="1"/>
  <c r="N307" i="139"/>
  <c r="N344" i="139" s="1"/>
  <c r="N320" i="139"/>
  <c r="N357" i="139" s="1"/>
  <c r="N319" i="139"/>
  <c r="N303" i="139"/>
  <c r="N312" i="139"/>
  <c r="N349" i="139" s="1"/>
  <c r="N340" i="138"/>
  <c r="N350" i="138" s="1"/>
  <c r="N313" i="138"/>
  <c r="N16" i="128"/>
  <c r="N66" i="128" s="1"/>
  <c r="L15" i="187" s="1"/>
  <c r="L44" i="187" s="1"/>
  <c r="L58" i="187" s="1"/>
  <c r="L99" i="187" s="1"/>
  <c r="N312" i="134"/>
  <c r="N349" i="134" s="1"/>
  <c r="N322" i="134"/>
  <c r="N359" i="134" s="1"/>
  <c r="N325" i="134"/>
  <c r="N362" i="134" s="1"/>
  <c r="N328" i="134"/>
  <c r="N365" i="134" s="1"/>
  <c r="N305" i="134"/>
  <c r="N342" i="134" s="1"/>
  <c r="N304" i="134"/>
  <c r="N341" i="134" s="1"/>
  <c r="N307" i="134"/>
  <c r="N344" i="134" s="1"/>
  <c r="N320" i="134"/>
  <c r="N357" i="134" s="1"/>
  <c r="N327" i="134"/>
  <c r="N364" i="134" s="1"/>
  <c r="N308" i="134"/>
  <c r="N345" i="134" s="1"/>
  <c r="N311" i="134"/>
  <c r="N348" i="134" s="1"/>
  <c r="N324" i="134"/>
  <c r="N361" i="134" s="1"/>
  <c r="N323" i="134"/>
  <c r="N360" i="134" s="1"/>
  <c r="N310" i="134"/>
  <c r="N347" i="134" s="1"/>
  <c r="N319" i="134"/>
  <c r="N326" i="134"/>
  <c r="N363" i="134" s="1"/>
  <c r="N303" i="134"/>
  <c r="N306" i="134"/>
  <c r="N343" i="134" s="1"/>
  <c r="N309" i="134"/>
  <c r="N346" i="134" s="1"/>
  <c r="N321" i="134"/>
  <c r="N358" i="134" s="1"/>
  <c r="L105" i="191"/>
  <c r="L20" i="205" s="1"/>
  <c r="L104" i="191"/>
  <c r="L106" i="191"/>
  <c r="L20" i="207" s="1"/>
  <c r="D234" i="152"/>
  <c r="R49" i="104"/>
  <c r="S49" i="104"/>
  <c r="T49" i="104"/>
  <c r="U49" i="104"/>
  <c r="Y49" i="104"/>
  <c r="Y51" i="104" s="1"/>
  <c r="Y53" i="104" s="1"/>
  <c r="W49" i="104"/>
  <c r="W51" i="104" s="1"/>
  <c r="W53" i="104" s="1"/>
  <c r="X49" i="104"/>
  <c r="X51" i="104" s="1"/>
  <c r="X53" i="104" s="1"/>
  <c r="Q49" i="104"/>
  <c r="V49" i="104"/>
  <c r="AB49" i="104"/>
  <c r="AB51" i="104" s="1"/>
  <c r="AB53" i="104" s="1"/>
  <c r="AA49" i="104"/>
  <c r="AA51" i="104" s="1"/>
  <c r="AA53" i="104" s="1"/>
  <c r="Z49" i="104"/>
  <c r="Z51" i="104" s="1"/>
  <c r="Z53" i="104" s="1"/>
  <c r="L107" i="191" l="1"/>
  <c r="L112" i="191" s="1"/>
  <c r="L20" i="206"/>
  <c r="N21" i="102" s="1"/>
  <c r="N368" i="138"/>
  <c r="N370" i="138" s="1"/>
  <c r="N351" i="138"/>
  <c r="A351" i="138" s="1"/>
  <c r="N356" i="135"/>
  <c r="N366" i="135" s="1"/>
  <c r="N367" i="135" s="1"/>
  <c r="A367" i="135" s="1"/>
  <c r="N329" i="135"/>
  <c r="N330" i="135" s="1"/>
  <c r="A330" i="135" s="1"/>
  <c r="T561" i="217"/>
  <c r="T556" i="217"/>
  <c r="T559" i="217"/>
  <c r="N340" i="137"/>
  <c r="N350" i="137" s="1"/>
  <c r="N313" i="137"/>
  <c r="N340" i="136"/>
  <c r="N350" i="136" s="1"/>
  <c r="N313" i="136"/>
  <c r="N356" i="136"/>
  <c r="N329" i="136"/>
  <c r="L106" i="189"/>
  <c r="L18" i="207" s="1"/>
  <c r="L104" i="189"/>
  <c r="L105" i="189"/>
  <c r="L18" i="205" s="1"/>
  <c r="N340" i="134"/>
  <c r="N350" i="134" s="1"/>
  <c r="N313" i="134"/>
  <c r="N329" i="86"/>
  <c r="N330" i="86" s="1"/>
  <c r="A330" i="86" s="1"/>
  <c r="N356" i="86"/>
  <c r="N366" i="86" s="1"/>
  <c r="N367" i="86" s="1"/>
  <c r="A367" i="86" s="1"/>
  <c r="T562" i="217"/>
  <c r="L106" i="186"/>
  <c r="L15" i="207" s="1"/>
  <c r="L16" i="209" s="1"/>
  <c r="L248" i="209" s="1"/>
  <c r="L17" i="210" s="1"/>
  <c r="L56" i="211" s="1"/>
  <c r="L256" i="211" s="1"/>
  <c r="L104" i="186"/>
  <c r="L105" i="186"/>
  <c r="L15" i="205" s="1"/>
  <c r="N313" i="86"/>
  <c r="N340" i="86"/>
  <c r="L104" i="187"/>
  <c r="L105" i="187"/>
  <c r="L16" i="205" s="1"/>
  <c r="L106" i="187"/>
  <c r="L16" i="207" s="1"/>
  <c r="L17" i="209" s="1"/>
  <c r="L249" i="209" s="1"/>
  <c r="L18" i="210" s="1"/>
  <c r="L57" i="211" s="1"/>
  <c r="L257" i="211" s="1"/>
  <c r="N313" i="139"/>
  <c r="N340" i="139"/>
  <c r="N350" i="139" s="1"/>
  <c r="L106" i="188"/>
  <c r="L17" i="207" s="1"/>
  <c r="L104" i="188"/>
  <c r="L105" i="188"/>
  <c r="L17" i="205" s="1"/>
  <c r="T555" i="217"/>
  <c r="L105" i="190"/>
  <c r="L19" i="205" s="1"/>
  <c r="L106" i="190"/>
  <c r="L19" i="207" s="1"/>
  <c r="L20" i="209" s="1"/>
  <c r="L252" i="209" s="1"/>
  <c r="L21" i="210" s="1"/>
  <c r="L60" i="211" s="1"/>
  <c r="L260" i="211" s="1"/>
  <c r="L104" i="190"/>
  <c r="N356" i="137"/>
  <c r="N366" i="137" s="1"/>
  <c r="N367" i="137" s="1"/>
  <c r="A367" i="137" s="1"/>
  <c r="N329" i="137"/>
  <c r="N330" i="137" s="1"/>
  <c r="A330" i="137" s="1"/>
  <c r="L21" i="209"/>
  <c r="L253" i="209" s="1"/>
  <c r="L22" i="210" s="1"/>
  <c r="L61" i="211" s="1"/>
  <c r="L261" i="211" s="1"/>
  <c r="N356" i="134"/>
  <c r="N366" i="134" s="1"/>
  <c r="N367" i="134" s="1"/>
  <c r="A367" i="134" s="1"/>
  <c r="N329" i="134"/>
  <c r="N330" i="134" s="1"/>
  <c r="A330" i="134" s="1"/>
  <c r="N314" i="138"/>
  <c r="A314" i="138" s="1"/>
  <c r="N332" i="138"/>
  <c r="N333" i="138" s="1"/>
  <c r="N356" i="139"/>
  <c r="N366" i="139" s="1"/>
  <c r="N367" i="139" s="1"/>
  <c r="A367" i="139" s="1"/>
  <c r="N329" i="139"/>
  <c r="N330" i="139" s="1"/>
  <c r="A330" i="139" s="1"/>
  <c r="L106" i="192"/>
  <c r="L21" i="207" s="1"/>
  <c r="L105" i="192"/>
  <c r="L21" i="205" s="1"/>
  <c r="L104" i="192"/>
  <c r="N340" i="135"/>
  <c r="N350" i="135" s="1"/>
  <c r="N313" i="135"/>
  <c r="T563" i="217"/>
  <c r="T558" i="217"/>
  <c r="T560" i="217"/>
  <c r="T557" i="217"/>
  <c r="S51" i="104"/>
  <c r="S53" i="104" s="1"/>
  <c r="S63" i="104" s="1"/>
  <c r="V51" i="104"/>
  <c r="V53" i="104" s="1"/>
  <c r="W54" i="104" s="1"/>
  <c r="R51" i="104"/>
  <c r="R53" i="104" s="1"/>
  <c r="T51" i="104"/>
  <c r="T53" i="104" s="1"/>
  <c r="T63" i="104" s="1"/>
  <c r="Q51" i="104"/>
  <c r="Q53" i="104" s="1"/>
  <c r="Q63" i="104" s="1"/>
  <c r="U51" i="104"/>
  <c r="U53" i="104" s="1"/>
  <c r="AA54" i="104"/>
  <c r="AA63" i="104"/>
  <c r="X54" i="104"/>
  <c r="X63" i="104"/>
  <c r="Z54" i="104"/>
  <c r="Z63" i="104"/>
  <c r="AB54" i="104"/>
  <c r="AB63" i="104"/>
  <c r="W63" i="104"/>
  <c r="Y54" i="104"/>
  <c r="Y63" i="104"/>
  <c r="V526" i="217" l="1"/>
  <c r="U54" i="104"/>
  <c r="V54" i="104"/>
  <c r="V63" i="104"/>
  <c r="M79" i="208"/>
  <c r="C15" i="88"/>
  <c r="D39" i="88" s="1"/>
  <c r="D15" i="140" s="1"/>
  <c r="R54" i="104"/>
  <c r="U63" i="104"/>
  <c r="R63" i="104"/>
  <c r="S54" i="104"/>
  <c r="V527" i="217"/>
  <c r="A10" i="138"/>
  <c r="M58" i="68" s="1"/>
  <c r="L19" i="206"/>
  <c r="M78" i="208" s="1"/>
  <c r="L107" i="190"/>
  <c r="L112" i="190" s="1"/>
  <c r="N314" i="139"/>
  <c r="A314" i="139" s="1"/>
  <c r="N332" i="139"/>
  <c r="N333" i="139" s="1"/>
  <c r="N350" i="86"/>
  <c r="T554" i="217"/>
  <c r="T62" i="218"/>
  <c r="L229" i="211"/>
  <c r="N332" i="134"/>
  <c r="N333" i="134" s="1"/>
  <c r="N314" i="134"/>
  <c r="A314" i="134" s="1"/>
  <c r="L19" i="209"/>
  <c r="L251" i="209" s="1"/>
  <c r="L20" i="210" s="1"/>
  <c r="L59" i="211" s="1"/>
  <c r="L259" i="211" s="1"/>
  <c r="N351" i="136"/>
  <c r="A351" i="136" s="1"/>
  <c r="V525" i="217"/>
  <c r="N332" i="135"/>
  <c r="N333" i="135" s="1"/>
  <c r="N314" i="135"/>
  <c r="A314" i="135" s="1"/>
  <c r="L22" i="209"/>
  <c r="L254" i="209" s="1"/>
  <c r="L23" i="210" s="1"/>
  <c r="L62" i="211" s="1"/>
  <c r="L262" i="211" s="1"/>
  <c r="L234" i="211"/>
  <c r="T67" i="218"/>
  <c r="T66" i="218"/>
  <c r="L233" i="211"/>
  <c r="L17" i="206"/>
  <c r="N18" i="102" s="1"/>
  <c r="L107" i="188"/>
  <c r="L112" i="188" s="1"/>
  <c r="L230" i="211"/>
  <c r="T63" i="218"/>
  <c r="N314" i="86"/>
  <c r="A314" i="86" s="1"/>
  <c r="N332" i="86"/>
  <c r="N333" i="86" s="1"/>
  <c r="V528" i="217"/>
  <c r="N351" i="134"/>
  <c r="A351" i="134" s="1"/>
  <c r="N368" i="134"/>
  <c r="N370" i="134" s="1"/>
  <c r="N366" i="136"/>
  <c r="N367" i="136" s="1"/>
  <c r="A367" i="136" s="1"/>
  <c r="N330" i="136"/>
  <c r="A330" i="136" s="1"/>
  <c r="N332" i="137"/>
  <c r="N333" i="137" s="1"/>
  <c r="N314" i="137"/>
  <c r="A314" i="137" s="1"/>
  <c r="N368" i="135"/>
  <c r="N370" i="135" s="1"/>
  <c r="N351" i="135"/>
  <c r="A351" i="135" s="1"/>
  <c r="A10" i="135" s="1"/>
  <c r="M55" i="68" s="1"/>
  <c r="L18" i="209"/>
  <c r="L250" i="209" s="1"/>
  <c r="L19" i="210" s="1"/>
  <c r="L58" i="211" s="1"/>
  <c r="L258" i="211" s="1"/>
  <c r="N351" i="137"/>
  <c r="A351" i="137" s="1"/>
  <c r="N368" i="137"/>
  <c r="N370" i="137" s="1"/>
  <c r="N40" i="95"/>
  <c r="N65" i="95" s="1"/>
  <c r="N94" i="102"/>
  <c r="L21" i="206"/>
  <c r="N22" i="102" s="1"/>
  <c r="L107" i="192"/>
  <c r="L112" i="192" s="1"/>
  <c r="N351" i="139"/>
  <c r="A351" i="139" s="1"/>
  <c r="N368" i="139"/>
  <c r="N370" i="139" s="1"/>
  <c r="L16" i="206"/>
  <c r="M75" i="208" s="1"/>
  <c r="L107" i="187"/>
  <c r="L112" i="187" s="1"/>
  <c r="L107" i="186"/>
  <c r="L112" i="186" s="1"/>
  <c r="L15" i="206"/>
  <c r="M74" i="208" s="1"/>
  <c r="L18" i="206"/>
  <c r="N19" i="102" s="1"/>
  <c r="L107" i="189"/>
  <c r="L112" i="189" s="1"/>
  <c r="N314" i="136"/>
  <c r="A314" i="136" s="1"/>
  <c r="N332" i="136"/>
  <c r="N333" i="136" s="1"/>
  <c r="L114" i="191"/>
  <c r="L116" i="191" s="1"/>
  <c r="L113" i="191"/>
  <c r="T54" i="104"/>
  <c r="D294" i="108"/>
  <c r="Y64" i="104"/>
  <c r="K15" i="88"/>
  <c r="T64" i="104"/>
  <c r="F15" i="88"/>
  <c r="I15" i="88"/>
  <c r="Z64" i="104"/>
  <c r="L15" i="88"/>
  <c r="X64" i="104"/>
  <c r="J15" i="88"/>
  <c r="AB64" i="104"/>
  <c r="N15" i="88"/>
  <c r="E15" i="88"/>
  <c r="AA64" i="104"/>
  <c r="M15" i="88"/>
  <c r="N20" i="102" l="1"/>
  <c r="N39" i="95" s="1"/>
  <c r="N64" i="95" s="1"/>
  <c r="F294" i="108"/>
  <c r="W64" i="104"/>
  <c r="H15" i="88"/>
  <c r="H36" i="140" s="1"/>
  <c r="C36" i="140"/>
  <c r="C369" i="140" s="1"/>
  <c r="C14" i="127"/>
  <c r="K26" i="217" s="1"/>
  <c r="G15" i="88"/>
  <c r="H39" i="88" s="1"/>
  <c r="H15" i="140" s="1"/>
  <c r="U64" i="104"/>
  <c r="V64" i="104"/>
  <c r="S64" i="104"/>
  <c r="D15" i="88"/>
  <c r="D36" i="140" s="1"/>
  <c r="R64" i="104"/>
  <c r="A10" i="136"/>
  <c r="M56" i="68" s="1"/>
  <c r="A10" i="139"/>
  <c r="M59" i="68" s="1"/>
  <c r="A10" i="134"/>
  <c r="M54" i="68" s="1"/>
  <c r="M76" i="208"/>
  <c r="N17" i="102"/>
  <c r="N36" i="95" s="1"/>
  <c r="N61" i="95" s="1"/>
  <c r="L118" i="191"/>
  <c r="L115" i="191"/>
  <c r="L117" i="191" s="1"/>
  <c r="L119" i="191" s="1"/>
  <c r="L113" i="187"/>
  <c r="L114" i="187"/>
  <c r="L116" i="187" s="1"/>
  <c r="N92" i="102"/>
  <c r="N38" i="95"/>
  <c r="N63" i="95" s="1"/>
  <c r="N95" i="102"/>
  <c r="N41" i="95"/>
  <c r="N66" i="95" s="1"/>
  <c r="T68" i="218"/>
  <c r="L235" i="211"/>
  <c r="M77" i="208"/>
  <c r="L231" i="211"/>
  <c r="T64" i="218"/>
  <c r="L114" i="188"/>
  <c r="L116" i="188" s="1"/>
  <c r="L113" i="188"/>
  <c r="T564" i="217"/>
  <c r="V524" i="217"/>
  <c r="V587" i="217" s="1"/>
  <c r="L114" i="190"/>
  <c r="L116" i="190" s="1"/>
  <c r="L113" i="190"/>
  <c r="L113" i="186"/>
  <c r="L114" i="186"/>
  <c r="L116" i="186" s="1"/>
  <c r="N16" i="102"/>
  <c r="A10" i="137"/>
  <c r="M57" i="68" s="1"/>
  <c r="N91" i="102"/>
  <c r="N78" i="287" s="1"/>
  <c r="N37" i="95"/>
  <c r="N62" i="95" s="1"/>
  <c r="N368" i="136"/>
  <c r="N370" i="136" s="1"/>
  <c r="N368" i="86"/>
  <c r="N370" i="86" s="1"/>
  <c r="N351" i="86"/>
  <c r="A351" i="86" s="1"/>
  <c r="A10" i="86" s="1"/>
  <c r="M53" i="68" s="1"/>
  <c r="L114" i="189"/>
  <c r="L116" i="189" s="1"/>
  <c r="L113" i="189"/>
  <c r="L113" i="192"/>
  <c r="L114" i="192"/>
  <c r="L116" i="192" s="1"/>
  <c r="M80" i="208"/>
  <c r="L232" i="211"/>
  <c r="T65" i="218"/>
  <c r="T81" i="218" s="1"/>
  <c r="M39" i="88"/>
  <c r="M15" i="140" s="1"/>
  <c r="L14" i="127"/>
  <c r="L36" i="140"/>
  <c r="G39" i="88"/>
  <c r="G15" i="140" s="1"/>
  <c r="F14" i="127"/>
  <c r="F36" i="140"/>
  <c r="F39" i="88"/>
  <c r="F15" i="140" s="1"/>
  <c r="E14" i="127"/>
  <c r="E36" i="140"/>
  <c r="N14" i="127"/>
  <c r="N36" i="140"/>
  <c r="K39" i="88"/>
  <c r="K15" i="140" s="1"/>
  <c r="J14" i="127"/>
  <c r="J36" i="140"/>
  <c r="J39" i="88"/>
  <c r="J15" i="140" s="1"/>
  <c r="I14" i="127"/>
  <c r="I36" i="140"/>
  <c r="L39" i="88"/>
  <c r="L15" i="140" s="1"/>
  <c r="K14" i="127"/>
  <c r="K36" i="140"/>
  <c r="N39" i="88"/>
  <c r="N15" i="140" s="1"/>
  <c r="M14" i="127"/>
  <c r="M36" i="140"/>
  <c r="N93" i="102" l="1"/>
  <c r="L294" i="108"/>
  <c r="C58" i="128" s="1"/>
  <c r="C60" i="128" s="1"/>
  <c r="H14" i="127"/>
  <c r="C294" i="140"/>
  <c r="C371" i="140" s="1"/>
  <c r="I39" i="88"/>
  <c r="I15" i="140" s="1"/>
  <c r="G14" i="127"/>
  <c r="O26" i="217" s="1"/>
  <c r="G36" i="140"/>
  <c r="G369" i="140" s="1"/>
  <c r="D14" i="127"/>
  <c r="L26" i="217" s="1"/>
  <c r="E39" i="88"/>
  <c r="E15" i="140" s="1"/>
  <c r="N35" i="102"/>
  <c r="V330" i="217" s="1"/>
  <c r="N90" i="102"/>
  <c r="N66" i="102"/>
  <c r="T82" i="218"/>
  <c r="A119" i="191"/>
  <c r="A10" i="191" s="1"/>
  <c r="M82" i="68" s="1"/>
  <c r="L118" i="189"/>
  <c r="L115" i="189"/>
  <c r="L117" i="189" s="1"/>
  <c r="L119" i="189" s="1"/>
  <c r="L118" i="186"/>
  <c r="L115" i="186"/>
  <c r="L117" i="186" s="1"/>
  <c r="L119" i="186" s="1"/>
  <c r="L118" i="190"/>
  <c r="L115" i="190"/>
  <c r="L117" i="190" s="1"/>
  <c r="L119" i="190" s="1"/>
  <c r="L118" i="188"/>
  <c r="L115" i="188"/>
  <c r="L117" i="188" s="1"/>
  <c r="L119" i="188" s="1"/>
  <c r="L115" i="187"/>
  <c r="L117" i="187" s="1"/>
  <c r="L119" i="187" s="1"/>
  <c r="L118" i="187"/>
  <c r="N35" i="95"/>
  <c r="N60" i="95" s="1"/>
  <c r="N67" i="102"/>
  <c r="N89" i="102"/>
  <c r="L115" i="192"/>
  <c r="L117" i="192" s="1"/>
  <c r="L119" i="192" s="1"/>
  <c r="L118" i="192"/>
  <c r="V530" i="217"/>
  <c r="A530" i="217" s="1"/>
  <c r="V583" i="217"/>
  <c r="V586" i="217"/>
  <c r="V585" i="217"/>
  <c r="V584" i="217"/>
  <c r="T26" i="217"/>
  <c r="T54" i="217" s="1"/>
  <c r="R26" i="217"/>
  <c r="R54" i="217" s="1"/>
  <c r="Q26" i="217"/>
  <c r="Q54" i="217" s="1"/>
  <c r="S26" i="217"/>
  <c r="P26" i="217"/>
  <c r="P54" i="217" s="1"/>
  <c r="U26" i="217"/>
  <c r="U54" i="217" s="1"/>
  <c r="V26" i="217"/>
  <c r="V54" i="217" s="1"/>
  <c r="N369" i="140"/>
  <c r="H369" i="140"/>
  <c r="D369" i="140"/>
  <c r="E369" i="140"/>
  <c r="N26" i="217"/>
  <c r="K54" i="217"/>
  <c r="K119" i="217"/>
  <c r="K299" i="217"/>
  <c r="K181" i="217"/>
  <c r="K240" i="217"/>
  <c r="K123" i="217"/>
  <c r="K369" i="140"/>
  <c r="M26" i="217"/>
  <c r="L369" i="140"/>
  <c r="J369" i="140"/>
  <c r="F369" i="140"/>
  <c r="M369" i="140"/>
  <c r="I369" i="140"/>
  <c r="S54" i="217" l="1"/>
  <c r="C296" i="140"/>
  <c r="C326" i="140" s="1"/>
  <c r="C363" i="140" s="1"/>
  <c r="D66" i="140" s="1"/>
  <c r="N108" i="102"/>
  <c r="N54" i="95"/>
  <c r="N79" i="95" s="1"/>
  <c r="N68" i="102"/>
  <c r="A119" i="192"/>
  <c r="A10" i="192" s="1"/>
  <c r="M83" i="68" s="1"/>
  <c r="A119" i="188"/>
  <c r="A10" i="188" s="1"/>
  <c r="M79" i="68" s="1"/>
  <c r="A119" i="186"/>
  <c r="A10" i="186" s="1"/>
  <c r="M77" i="68" s="1"/>
  <c r="A119" i="190"/>
  <c r="A10" i="190" s="1"/>
  <c r="M81" i="68" s="1"/>
  <c r="A119" i="189"/>
  <c r="A10" i="189" s="1"/>
  <c r="M80" i="68" s="1"/>
  <c r="A119" i="187"/>
  <c r="A10" i="187" s="1"/>
  <c r="M78" i="68" s="1"/>
  <c r="V359" i="217"/>
  <c r="V622" i="217"/>
  <c r="M54" i="217"/>
  <c r="L54" i="217"/>
  <c r="O54" i="217"/>
  <c r="N54" i="217"/>
  <c r="C310" i="140" l="1"/>
  <c r="C347" i="140" s="1"/>
  <c r="D50" i="140" s="1"/>
  <c r="C33" i="128"/>
  <c r="C83" i="128" s="1"/>
  <c r="C15" i="102" s="1"/>
  <c r="C331" i="140"/>
  <c r="C322" i="140"/>
  <c r="C359" i="140" s="1"/>
  <c r="D62" i="140" s="1"/>
  <c r="C323" i="140"/>
  <c r="C360" i="140" s="1"/>
  <c r="D63" i="140" s="1"/>
  <c r="C327" i="140"/>
  <c r="C364" i="140" s="1"/>
  <c r="D67" i="140" s="1"/>
  <c r="D101" i="140" s="1"/>
  <c r="D135" i="140" s="1"/>
  <c r="C303" i="140"/>
  <c r="C340" i="140" s="1"/>
  <c r="C325" i="140"/>
  <c r="C362" i="140" s="1"/>
  <c r="D65" i="140" s="1"/>
  <c r="D100" i="140" s="1"/>
  <c r="C328" i="140"/>
  <c r="C365" i="140" s="1"/>
  <c r="D68" i="140" s="1"/>
  <c r="C319" i="140"/>
  <c r="C320" i="140"/>
  <c r="C357" i="140" s="1"/>
  <c r="D60" i="140" s="1"/>
  <c r="C311" i="140"/>
  <c r="C348" i="140" s="1"/>
  <c r="D51" i="140" s="1"/>
  <c r="C321" i="140"/>
  <c r="C358" i="140" s="1"/>
  <c r="D61" i="140" s="1"/>
  <c r="C312" i="140"/>
  <c r="C349" i="140" s="1"/>
  <c r="D52" i="140" s="1"/>
  <c r="C307" i="140"/>
  <c r="C344" i="140" s="1"/>
  <c r="C306" i="140"/>
  <c r="C343" i="140" s="1"/>
  <c r="D46" i="140" s="1"/>
  <c r="C309" i="140"/>
  <c r="C346" i="140" s="1"/>
  <c r="C324" i="140"/>
  <c r="C361" i="140" s="1"/>
  <c r="D64" i="140" s="1"/>
  <c r="C308" i="140"/>
  <c r="C345" i="140" s="1"/>
  <c r="D48" i="140" s="1"/>
  <c r="C305" i="140"/>
  <c r="C342" i="140" s="1"/>
  <c r="D45" i="140" s="1"/>
  <c r="C304" i="140"/>
  <c r="C341" i="140" s="1"/>
  <c r="D44" i="140" s="1"/>
  <c r="AM37" i="95"/>
  <c r="C35" i="128" l="1"/>
  <c r="K517" i="217"/>
  <c r="D96" i="140"/>
  <c r="D198" i="140" s="1"/>
  <c r="D97" i="140"/>
  <c r="D165" i="140" s="1"/>
  <c r="D85" i="140"/>
  <c r="D119" i="140" s="1"/>
  <c r="D102" i="140"/>
  <c r="D136" i="140" s="1"/>
  <c r="D98" i="140"/>
  <c r="D166" i="140" s="1"/>
  <c r="D49" i="140"/>
  <c r="D83" i="140" s="1"/>
  <c r="D185" i="140" s="1"/>
  <c r="K515" i="217"/>
  <c r="D95" i="140"/>
  <c r="D163" i="140" s="1"/>
  <c r="D99" i="140"/>
  <c r="D167" i="140" s="1"/>
  <c r="C329" i="140"/>
  <c r="C330" i="140" s="1"/>
  <c r="K516" i="217"/>
  <c r="D47" i="140"/>
  <c r="D81" i="140" s="1"/>
  <c r="C356" i="140"/>
  <c r="D59" i="140" s="1"/>
  <c r="K518" i="217"/>
  <c r="D79" i="140"/>
  <c r="D113" i="140" s="1"/>
  <c r="C313" i="140"/>
  <c r="D169" i="140"/>
  <c r="D203" i="140"/>
  <c r="D168" i="140"/>
  <c r="D134" i="140"/>
  <c r="D202" i="140"/>
  <c r="D43" i="140"/>
  <c r="C350" i="140"/>
  <c r="C22" i="287"/>
  <c r="H22" i="287" s="1"/>
  <c r="C85" i="128"/>
  <c r="D86" i="140"/>
  <c r="D80" i="140"/>
  <c r="D170" i="140" l="1"/>
  <c r="D164" i="140"/>
  <c r="D130" i="140"/>
  <c r="D204" i="140"/>
  <c r="D132" i="140"/>
  <c r="D200" i="140"/>
  <c r="D199" i="140"/>
  <c r="D131" i="140"/>
  <c r="D187" i="140"/>
  <c r="D153" i="140"/>
  <c r="D84" i="140"/>
  <c r="D118" i="140" s="1"/>
  <c r="D201" i="140"/>
  <c r="C366" i="140"/>
  <c r="D69" i="140" s="1"/>
  <c r="D70" i="140" s="1"/>
  <c r="D82" i="140"/>
  <c r="D116" i="140" s="1"/>
  <c r="D133" i="140"/>
  <c r="D197" i="140"/>
  <c r="D129" i="140"/>
  <c r="C332" i="140"/>
  <c r="C333" i="140" s="1"/>
  <c r="D115" i="140"/>
  <c r="D149" i="140"/>
  <c r="D183" i="140"/>
  <c r="D147" i="140"/>
  <c r="K514" i="217"/>
  <c r="K574" i="217" s="1"/>
  <c r="D151" i="140"/>
  <c r="D117" i="140"/>
  <c r="C314" i="140"/>
  <c r="D181" i="140"/>
  <c r="D237" i="140"/>
  <c r="D271" i="140" s="1"/>
  <c r="D236" i="140"/>
  <c r="D270" i="140" s="1"/>
  <c r="D182" i="140"/>
  <c r="D148" i="140"/>
  <c r="D114" i="140"/>
  <c r="D154" i="140"/>
  <c r="D120" i="140"/>
  <c r="D188" i="140"/>
  <c r="D53" i="140"/>
  <c r="D77" i="140"/>
  <c r="D78" i="140"/>
  <c r="D93" i="140"/>
  <c r="D94" i="140"/>
  <c r="C34" i="95"/>
  <c r="C88" i="102"/>
  <c r="C77" i="287" s="1"/>
  <c r="C38" i="102"/>
  <c r="K328" i="217"/>
  <c r="C351" i="140"/>
  <c r="D238" i="140" l="1"/>
  <c r="D272" i="140" s="1"/>
  <c r="D233" i="140"/>
  <c r="D267" i="140" s="1"/>
  <c r="D232" i="140"/>
  <c r="D266" i="140" s="1"/>
  <c r="D150" i="140"/>
  <c r="D234" i="140"/>
  <c r="D268" i="140" s="1"/>
  <c r="D221" i="140"/>
  <c r="D255" i="140" s="1"/>
  <c r="D152" i="140"/>
  <c r="D186" i="140"/>
  <c r="C368" i="140"/>
  <c r="C370" i="140" s="1"/>
  <c r="D290" i="140"/>
  <c r="K529" i="217"/>
  <c r="C367" i="140"/>
  <c r="D184" i="140"/>
  <c r="D235" i="140"/>
  <c r="D269" i="140" s="1"/>
  <c r="K575" i="217"/>
  <c r="K577" i="217"/>
  <c r="K576" i="217"/>
  <c r="K573" i="217"/>
  <c r="D231" i="140"/>
  <c r="D265" i="140" s="1"/>
  <c r="D219" i="140"/>
  <c r="D253" i="140" s="1"/>
  <c r="D217" i="140"/>
  <c r="D251" i="140" s="1"/>
  <c r="D215" i="140"/>
  <c r="D249" i="140" s="1"/>
  <c r="D54" i="140"/>
  <c r="D216" i="140"/>
  <c r="D250" i="140" s="1"/>
  <c r="K616" i="217"/>
  <c r="K620" i="217" s="1"/>
  <c r="K357" i="217"/>
  <c r="D128" i="140"/>
  <c r="D162" i="140"/>
  <c r="D196" i="140"/>
  <c r="D87" i="140"/>
  <c r="D88" i="140" s="1"/>
  <c r="D179" i="140"/>
  <c r="D145" i="140"/>
  <c r="D111" i="140"/>
  <c r="D103" i="140"/>
  <c r="D104" i="140" s="1"/>
  <c r="D127" i="140"/>
  <c r="D161" i="140"/>
  <c r="D195" i="140"/>
  <c r="AB36" i="95"/>
  <c r="C59" i="95"/>
  <c r="D146" i="140"/>
  <c r="D180" i="140"/>
  <c r="D112" i="140"/>
  <c r="D222" i="140"/>
  <c r="D256" i="140" s="1"/>
  <c r="D218" i="140" l="1"/>
  <c r="D252" i="140" s="1"/>
  <c r="D220" i="140"/>
  <c r="D254" i="140" s="1"/>
  <c r="K588" i="217"/>
  <c r="D214" i="140"/>
  <c r="D248" i="140" s="1"/>
  <c r="D205" i="140"/>
  <c r="D206" i="140" s="1"/>
  <c r="D229" i="140"/>
  <c r="D137" i="140"/>
  <c r="D138" i="140" s="1"/>
  <c r="D213" i="140"/>
  <c r="D121" i="140"/>
  <c r="D155" i="140"/>
  <c r="D171" i="140"/>
  <c r="D172" i="140" s="1"/>
  <c r="D189" i="140"/>
  <c r="D230" i="140"/>
  <c r="D264" i="140" s="1"/>
  <c r="D281" i="140" l="1"/>
  <c r="D14" i="133" s="1"/>
  <c r="L211" i="217" s="1"/>
  <c r="D280" i="140"/>
  <c r="D14" i="131" s="1"/>
  <c r="D34" i="131" s="1"/>
  <c r="D282" i="140"/>
  <c r="D14" i="132" s="1"/>
  <c r="D190" i="140"/>
  <c r="D156" i="140"/>
  <c r="D122" i="140"/>
  <c r="D223" i="140"/>
  <c r="D224" i="140" s="1"/>
  <c r="D247" i="140"/>
  <c r="D239" i="140"/>
  <c r="D240" i="140" s="1"/>
  <c r="D263" i="140"/>
  <c r="L152" i="217" l="1"/>
  <c r="L181" i="217" s="1"/>
  <c r="D34" i="133"/>
  <c r="D35" i="133" s="1"/>
  <c r="L88" i="217"/>
  <c r="D34" i="132"/>
  <c r="L240" i="217"/>
  <c r="D257" i="140"/>
  <c r="D258" i="140" s="1"/>
  <c r="D273" i="140"/>
  <c r="D274" i="140" s="1"/>
  <c r="D279" i="140"/>
  <c r="L154" i="217"/>
  <c r="L183" i="217" s="1"/>
  <c r="D35" i="131"/>
  <c r="L270" i="217" l="1"/>
  <c r="L618" i="217" s="1"/>
  <c r="L213" i="217"/>
  <c r="L242" i="217" s="1"/>
  <c r="D35" i="132"/>
  <c r="L90" i="217"/>
  <c r="L121" i="217" s="1"/>
  <c r="L119" i="217"/>
  <c r="D14" i="130"/>
  <c r="D34" i="130" s="1"/>
  <c r="D35" i="130" s="1"/>
  <c r="D294" i="140"/>
  <c r="D283" i="140"/>
  <c r="L299" i="217" l="1"/>
  <c r="D371" i="140"/>
  <c r="D296" i="140"/>
  <c r="L92" i="217"/>
  <c r="L123" i="217" s="1"/>
  <c r="L272" i="217"/>
  <c r="L301" i="217" l="1"/>
  <c r="L624" i="217"/>
  <c r="L626" i="217" s="1"/>
  <c r="D328" i="140"/>
  <c r="D365" i="140" s="1"/>
  <c r="E68" i="140" s="1"/>
  <c r="D327" i="140"/>
  <c r="D364" i="140" s="1"/>
  <c r="E67" i="140" s="1"/>
  <c r="D322" i="140"/>
  <c r="D359" i="140" s="1"/>
  <c r="E62" i="140" s="1"/>
  <c r="D311" i="140"/>
  <c r="D348" i="140" s="1"/>
  <c r="D323" i="140"/>
  <c r="D360" i="140" s="1"/>
  <c r="E63" i="140" s="1"/>
  <c r="D325" i="140"/>
  <c r="D362" i="140" s="1"/>
  <c r="E65" i="140" s="1"/>
  <c r="D307" i="140"/>
  <c r="D344" i="140" s="1"/>
  <c r="D321" i="140"/>
  <c r="D358" i="140" s="1"/>
  <c r="E61" i="140" s="1"/>
  <c r="D33" i="128"/>
  <c r="D331" i="140"/>
  <c r="D320" i="140"/>
  <c r="D357" i="140" s="1"/>
  <c r="E60" i="140" s="1"/>
  <c r="D304" i="140"/>
  <c r="D341" i="140" s="1"/>
  <c r="E44" i="140" s="1"/>
  <c r="D326" i="140"/>
  <c r="D363" i="140" s="1"/>
  <c r="E66" i="140" s="1"/>
  <c r="D306" i="140"/>
  <c r="D343" i="140" s="1"/>
  <c r="E46" i="140" s="1"/>
  <c r="D305" i="140"/>
  <c r="D342" i="140" s="1"/>
  <c r="D310" i="140"/>
  <c r="D347" i="140" s="1"/>
  <c r="E50" i="140" s="1"/>
  <c r="D324" i="140"/>
  <c r="D361" i="140" s="1"/>
  <c r="E64" i="140" s="1"/>
  <c r="D308" i="140"/>
  <c r="D345" i="140" s="1"/>
  <c r="E48" i="140" s="1"/>
  <c r="D309" i="140"/>
  <c r="D346" i="140" s="1"/>
  <c r="D312" i="140"/>
  <c r="D349" i="140" s="1"/>
  <c r="E52" i="140" s="1"/>
  <c r="D303" i="140"/>
  <c r="D319" i="140"/>
  <c r="E98" i="140" l="1"/>
  <c r="E166" i="140" s="1"/>
  <c r="E97" i="140"/>
  <c r="E199" i="140" s="1"/>
  <c r="E99" i="140"/>
  <c r="E167" i="140" s="1"/>
  <c r="E101" i="140"/>
  <c r="E203" i="140" s="1"/>
  <c r="E95" i="140"/>
  <c r="E129" i="140" s="1"/>
  <c r="D329" i="140"/>
  <c r="D330" i="140" s="1"/>
  <c r="D356" i="140"/>
  <c r="D313" i="140"/>
  <c r="D340" i="140"/>
  <c r="E100" i="140"/>
  <c r="D35" i="128"/>
  <c r="D83" i="128"/>
  <c r="E102" i="140"/>
  <c r="L518" i="217"/>
  <c r="E51" i="140"/>
  <c r="E85" i="140" s="1"/>
  <c r="L517" i="217"/>
  <c r="E49" i="140"/>
  <c r="E83" i="140" s="1"/>
  <c r="L515" i="217"/>
  <c r="E45" i="140"/>
  <c r="E79" i="140" s="1"/>
  <c r="E47" i="140"/>
  <c r="E81" i="140" s="1"/>
  <c r="L516" i="217"/>
  <c r="E96" i="140"/>
  <c r="E200" i="140" l="1"/>
  <c r="E132" i="140"/>
  <c r="E165" i="140"/>
  <c r="E135" i="140"/>
  <c r="E131" i="140"/>
  <c r="E169" i="140"/>
  <c r="E163" i="140"/>
  <c r="D332" i="140"/>
  <c r="D333" i="140" s="1"/>
  <c r="E197" i="140"/>
  <c r="E201" i="140"/>
  <c r="E133" i="140"/>
  <c r="D314" i="140"/>
  <c r="E130" i="140"/>
  <c r="E164" i="140"/>
  <c r="E198" i="140"/>
  <c r="E181" i="140"/>
  <c r="E113" i="140"/>
  <c r="E147" i="140"/>
  <c r="E136" i="140"/>
  <c r="E170" i="140"/>
  <c r="E204" i="140"/>
  <c r="L514" i="217"/>
  <c r="L574" i="217" s="1"/>
  <c r="D350" i="140"/>
  <c r="D351" i="140" s="1"/>
  <c r="E43" i="140"/>
  <c r="E80" i="140"/>
  <c r="D85" i="128"/>
  <c r="D15" i="102"/>
  <c r="D22" i="287" s="1"/>
  <c r="I22" i="287" s="1"/>
  <c r="D366" i="140"/>
  <c r="E69" i="140" s="1"/>
  <c r="E59" i="140"/>
  <c r="E183" i="140"/>
  <c r="E115" i="140"/>
  <c r="E149" i="140"/>
  <c r="E185" i="140"/>
  <c r="E151" i="140"/>
  <c r="E117" i="140"/>
  <c r="E84" i="140"/>
  <c r="E82" i="140"/>
  <c r="E86" i="140"/>
  <c r="E153" i="140"/>
  <c r="E119" i="140"/>
  <c r="E187" i="140"/>
  <c r="E168" i="140"/>
  <c r="E134" i="140"/>
  <c r="E202" i="140"/>
  <c r="E234" i="140" l="1"/>
  <c r="E268" i="140" s="1"/>
  <c r="E237" i="140"/>
  <c r="E271" i="140" s="1"/>
  <c r="E233" i="140"/>
  <c r="E267" i="140" s="1"/>
  <c r="E231" i="140"/>
  <c r="E265" i="140" s="1"/>
  <c r="E235" i="140"/>
  <c r="E269" i="140" s="1"/>
  <c r="D367" i="140"/>
  <c r="L576" i="217"/>
  <c r="E219" i="140"/>
  <c r="E253" i="140" s="1"/>
  <c r="E236" i="140"/>
  <c r="E270" i="140" s="1"/>
  <c r="E217" i="140"/>
  <c r="E251" i="140" s="1"/>
  <c r="E232" i="140"/>
  <c r="E266" i="140" s="1"/>
  <c r="E188" i="140"/>
  <c r="E154" i="140"/>
  <c r="E120" i="140"/>
  <c r="E70" i="140"/>
  <c r="E93" i="140"/>
  <c r="E94" i="140"/>
  <c r="D38" i="102"/>
  <c r="D88" i="102"/>
  <c r="D77" i="287" s="1"/>
  <c r="L328" i="217"/>
  <c r="D34" i="95"/>
  <c r="E221" i="140"/>
  <c r="E255" i="140" s="1"/>
  <c r="L529" i="217"/>
  <c r="L573" i="217"/>
  <c r="E238" i="140"/>
  <c r="E272" i="140" s="1"/>
  <c r="L577" i="217"/>
  <c r="E215" i="140"/>
  <c r="E249" i="140" s="1"/>
  <c r="E184" i="140"/>
  <c r="E150" i="140"/>
  <c r="E116" i="140"/>
  <c r="E148" i="140"/>
  <c r="E182" i="140"/>
  <c r="E114" i="140"/>
  <c r="E152" i="140"/>
  <c r="E186" i="140"/>
  <c r="E118" i="140"/>
  <c r="E77" i="140"/>
  <c r="E78" i="140"/>
  <c r="L575" i="217"/>
  <c r="D368" i="140"/>
  <c r="D370" i="140" s="1"/>
  <c r="E53" i="140"/>
  <c r="E290" i="140" s="1"/>
  <c r="E222" i="140" l="1"/>
  <c r="E256" i="140" s="1"/>
  <c r="E216" i="140"/>
  <c r="E250" i="140" s="1"/>
  <c r="E220" i="140"/>
  <c r="E254" i="140" s="1"/>
  <c r="E87" i="140"/>
  <c r="E88" i="140" s="1"/>
  <c r="E145" i="140"/>
  <c r="E179" i="140"/>
  <c r="E111" i="140"/>
  <c r="E54" i="140"/>
  <c r="D59" i="95"/>
  <c r="AC36" i="95"/>
  <c r="E128" i="140"/>
  <c r="E162" i="140"/>
  <c r="E196" i="140"/>
  <c r="E127" i="140"/>
  <c r="E103" i="140"/>
  <c r="E104" i="140" s="1"/>
  <c r="E195" i="140"/>
  <c r="E161" i="140"/>
  <c r="L588" i="217"/>
  <c r="L357" i="217"/>
  <c r="L616" i="217"/>
  <c r="L620" i="217" s="1"/>
  <c r="E146" i="140"/>
  <c r="E180" i="140"/>
  <c r="E112" i="140"/>
  <c r="E218" i="140"/>
  <c r="E252" i="140" s="1"/>
  <c r="E214" i="140" l="1"/>
  <c r="E248" i="140" s="1"/>
  <c r="E137" i="140"/>
  <c r="E138" i="140" s="1"/>
  <c r="E189" i="140"/>
  <c r="E171" i="140"/>
  <c r="E172" i="140" s="1"/>
  <c r="E155" i="140"/>
  <c r="E229" i="140"/>
  <c r="E205" i="140"/>
  <c r="E206" i="140" s="1"/>
  <c r="E230" i="140"/>
  <c r="E264" i="140" s="1"/>
  <c r="E121" i="140"/>
  <c r="E213" i="140"/>
  <c r="E282" i="140" l="1"/>
  <c r="E14" i="132" s="1"/>
  <c r="E280" i="140"/>
  <c r="E14" i="131" s="1"/>
  <c r="M152" i="217" s="1"/>
  <c r="M181" i="217" s="1"/>
  <c r="E122" i="140"/>
  <c r="E239" i="140"/>
  <c r="E240" i="140" s="1"/>
  <c r="E263" i="140"/>
  <c r="E281" i="140"/>
  <c r="E14" i="133" s="1"/>
  <c r="E223" i="140"/>
  <c r="E224" i="140" s="1"/>
  <c r="E247" i="140"/>
  <c r="E156" i="140"/>
  <c r="E190" i="140"/>
  <c r="E34" i="131" l="1"/>
  <c r="E35" i="131" s="1"/>
  <c r="E273" i="140"/>
  <c r="E274" i="140" s="1"/>
  <c r="E257" i="140"/>
  <c r="E258" i="140" s="1"/>
  <c r="M211" i="217"/>
  <c r="E34" i="133"/>
  <c r="E34" i="132"/>
  <c r="M88" i="217"/>
  <c r="E279" i="140"/>
  <c r="E283" i="140" s="1"/>
  <c r="M154" i="217" l="1"/>
  <c r="M183" i="217" s="1"/>
  <c r="E35" i="132"/>
  <c r="M90" i="217"/>
  <c r="M121" i="217" s="1"/>
  <c r="E35" i="133"/>
  <c r="M213" i="217"/>
  <c r="E14" i="130"/>
  <c r="E34" i="130" s="1"/>
  <c r="E35" i="130" s="1"/>
  <c r="E294" i="140"/>
  <c r="M240" i="217"/>
  <c r="M270" i="217"/>
  <c r="M119" i="217"/>
  <c r="E371" i="140" l="1"/>
  <c r="E296" i="140"/>
  <c r="M299" i="217"/>
  <c r="M618" i="217"/>
  <c r="M92" i="217"/>
  <c r="M123" i="217" s="1"/>
  <c r="M242" i="217"/>
  <c r="M272" i="217"/>
  <c r="M301" i="217" l="1"/>
  <c r="M624" i="217"/>
  <c r="M626" i="217" s="1"/>
  <c r="E322" i="140"/>
  <c r="E359" i="140" s="1"/>
  <c r="F62" i="140" s="1"/>
  <c r="E325" i="140"/>
  <c r="E362" i="140" s="1"/>
  <c r="F65" i="140" s="1"/>
  <c r="E326" i="140"/>
  <c r="E363" i="140" s="1"/>
  <c r="F66" i="140" s="1"/>
  <c r="E310" i="140"/>
  <c r="E347" i="140" s="1"/>
  <c r="F50" i="140" s="1"/>
  <c r="E307" i="140"/>
  <c r="E344" i="140" s="1"/>
  <c r="E327" i="140"/>
  <c r="E364" i="140" s="1"/>
  <c r="F67" i="140" s="1"/>
  <c r="E306" i="140"/>
  <c r="E343" i="140" s="1"/>
  <c r="F46" i="140" s="1"/>
  <c r="E304" i="140"/>
  <c r="E341" i="140" s="1"/>
  <c r="F44" i="140" s="1"/>
  <c r="E309" i="140"/>
  <c r="E346" i="140" s="1"/>
  <c r="E312" i="140"/>
  <c r="E349" i="140" s="1"/>
  <c r="F52" i="140" s="1"/>
  <c r="E324" i="140"/>
  <c r="E361" i="140" s="1"/>
  <c r="F64" i="140" s="1"/>
  <c r="E319" i="140"/>
  <c r="E331" i="140"/>
  <c r="E320" i="140"/>
  <c r="E357" i="140" s="1"/>
  <c r="F60" i="140" s="1"/>
  <c r="E328" i="140"/>
  <c r="E365" i="140" s="1"/>
  <c r="F68" i="140" s="1"/>
  <c r="E323" i="140"/>
  <c r="E360" i="140" s="1"/>
  <c r="F63" i="140" s="1"/>
  <c r="E308" i="140"/>
  <c r="E345" i="140" s="1"/>
  <c r="F48" i="140" s="1"/>
  <c r="E303" i="140"/>
  <c r="E311" i="140"/>
  <c r="E348" i="140" s="1"/>
  <c r="E321" i="140"/>
  <c r="E358" i="140" s="1"/>
  <c r="F61" i="140" s="1"/>
  <c r="E33" i="128"/>
  <c r="E305" i="140"/>
  <c r="E342" i="140" s="1"/>
  <c r="F101" i="140" l="1"/>
  <c r="F169" i="140" s="1"/>
  <c r="F99" i="140"/>
  <c r="F167" i="140" s="1"/>
  <c r="F95" i="140"/>
  <c r="F197" i="140" s="1"/>
  <c r="F97" i="140"/>
  <c r="F131" i="140" s="1"/>
  <c r="M515" i="217"/>
  <c r="F45" i="140"/>
  <c r="F79" i="140" s="1"/>
  <c r="E313" i="140"/>
  <c r="E314" i="140" s="1"/>
  <c r="E340" i="140"/>
  <c r="E35" i="128"/>
  <c r="D60" i="128" s="1"/>
  <c r="E83" i="128"/>
  <c r="D58" i="128"/>
  <c r="M517" i="217"/>
  <c r="F49" i="140"/>
  <c r="F83" i="140" s="1"/>
  <c r="M516" i="217"/>
  <c r="F47" i="140"/>
  <c r="F81" i="140" s="1"/>
  <c r="F96" i="140"/>
  <c r="E329" i="140"/>
  <c r="E330" i="140" s="1"/>
  <c r="E356" i="140"/>
  <c r="F51" i="140"/>
  <c r="F85" i="140" s="1"/>
  <c r="M518" i="217"/>
  <c r="F102" i="140"/>
  <c r="F98" i="140"/>
  <c r="F100" i="140"/>
  <c r="F133" i="140" l="1"/>
  <c r="F129" i="140"/>
  <c r="F163" i="140"/>
  <c r="F135" i="140"/>
  <c r="F203" i="140"/>
  <c r="F201" i="140"/>
  <c r="F199" i="140"/>
  <c r="F165" i="140"/>
  <c r="F84" i="140"/>
  <c r="F152" i="140" s="1"/>
  <c r="F80" i="140"/>
  <c r="F114" i="140" s="1"/>
  <c r="E366" i="140"/>
  <c r="F69" i="140" s="1"/>
  <c r="F59" i="140"/>
  <c r="F149" i="140"/>
  <c r="F183" i="140"/>
  <c r="F115" i="140"/>
  <c r="F86" i="140"/>
  <c r="F168" i="140"/>
  <c r="F134" i="140"/>
  <c r="F202" i="140"/>
  <c r="F153" i="140"/>
  <c r="F187" i="140"/>
  <c r="F119" i="140"/>
  <c r="F82" i="140"/>
  <c r="E350" i="140"/>
  <c r="E351" i="140" s="1"/>
  <c r="M514" i="217"/>
  <c r="M575" i="217" s="1"/>
  <c r="F43" i="140"/>
  <c r="F151" i="140"/>
  <c r="F185" i="140"/>
  <c r="F117" i="140"/>
  <c r="F181" i="140"/>
  <c r="F147" i="140"/>
  <c r="F113" i="140"/>
  <c r="F132" i="140"/>
  <c r="F166" i="140"/>
  <c r="F200" i="140"/>
  <c r="F136" i="140"/>
  <c r="F204" i="140"/>
  <c r="F170" i="140"/>
  <c r="F130" i="140"/>
  <c r="F198" i="140"/>
  <c r="F164" i="140"/>
  <c r="E85" i="128"/>
  <c r="C15" i="185"/>
  <c r="C44" i="185" s="1"/>
  <c r="C57" i="185" s="1"/>
  <c r="C98" i="185" s="1"/>
  <c r="E332" i="140"/>
  <c r="E333" i="140" s="1"/>
  <c r="F235" i="140" l="1"/>
  <c r="F269" i="140" s="1"/>
  <c r="F231" i="140"/>
  <c r="F265" i="140" s="1"/>
  <c r="F237" i="140"/>
  <c r="F271" i="140" s="1"/>
  <c r="F182" i="140"/>
  <c r="F233" i="140"/>
  <c r="F267" i="140" s="1"/>
  <c r="F118" i="140"/>
  <c r="F186" i="140"/>
  <c r="F217" i="140"/>
  <c r="F251" i="140" s="1"/>
  <c r="E367" i="140"/>
  <c r="F148" i="140"/>
  <c r="M574" i="217"/>
  <c r="M576" i="217"/>
  <c r="F232" i="140"/>
  <c r="F266" i="140" s="1"/>
  <c r="F219" i="140"/>
  <c r="F253" i="140" s="1"/>
  <c r="F234" i="140"/>
  <c r="F268" i="140" s="1"/>
  <c r="C105" i="185"/>
  <c r="C14" i="207" s="1"/>
  <c r="C104" i="185"/>
  <c r="C14" i="205" s="1"/>
  <c r="C103" i="185"/>
  <c r="M529" i="217"/>
  <c r="M573" i="217"/>
  <c r="F221" i="140"/>
  <c r="F255" i="140" s="1"/>
  <c r="F236" i="140"/>
  <c r="F270" i="140" s="1"/>
  <c r="F154" i="140"/>
  <c r="F188" i="140"/>
  <c r="F120" i="140"/>
  <c r="F70" i="140"/>
  <c r="F93" i="140"/>
  <c r="F94" i="140"/>
  <c r="F215" i="140"/>
  <c r="F249" i="140" s="1"/>
  <c r="E368" i="140"/>
  <c r="E370" i="140" s="1"/>
  <c r="F53" i="140"/>
  <c r="F290" i="140" s="1"/>
  <c r="F238" i="140"/>
  <c r="F272" i="140" s="1"/>
  <c r="F77" i="140"/>
  <c r="F78" i="140"/>
  <c r="F184" i="140"/>
  <c r="F150" i="140"/>
  <c r="F116" i="140"/>
  <c r="M577" i="217"/>
  <c r="F216" i="140" l="1"/>
  <c r="F250" i="140" s="1"/>
  <c r="F220" i="140"/>
  <c r="F254" i="140" s="1"/>
  <c r="F218" i="140"/>
  <c r="F252" i="140" s="1"/>
  <c r="F54" i="140"/>
  <c r="F222" i="140"/>
  <c r="F256" i="140" s="1"/>
  <c r="F128" i="140"/>
  <c r="F196" i="140"/>
  <c r="F162" i="140"/>
  <c r="C14" i="206"/>
  <c r="E15" i="102" s="1"/>
  <c r="C106" i="185"/>
  <c r="F161" i="140"/>
  <c r="F127" i="140"/>
  <c r="F103" i="140"/>
  <c r="F104" i="140" s="1"/>
  <c r="F195" i="140"/>
  <c r="M415" i="217"/>
  <c r="C35" i="205"/>
  <c r="C36" i="205" s="1"/>
  <c r="E13" i="208"/>
  <c r="E19" i="208"/>
  <c r="F180" i="140"/>
  <c r="F146" i="140"/>
  <c r="F112" i="140"/>
  <c r="F87" i="140"/>
  <c r="F88" i="140" s="1"/>
  <c r="F145" i="140"/>
  <c r="F111" i="140"/>
  <c r="F179" i="140"/>
  <c r="M588" i="217"/>
  <c r="G19" i="208"/>
  <c r="G13" i="208"/>
  <c r="M386" i="217"/>
  <c r="C35" i="207"/>
  <c r="C36" i="207" s="1"/>
  <c r="C15" i="209"/>
  <c r="C247" i="209" s="1"/>
  <c r="E22" i="287" l="1"/>
  <c r="J22" i="287" s="1"/>
  <c r="D73" i="208"/>
  <c r="G15" i="208"/>
  <c r="M388" i="217"/>
  <c r="F155" i="140"/>
  <c r="F156" i="140" s="1"/>
  <c r="F214" i="140"/>
  <c r="F248" i="140" s="1"/>
  <c r="E39" i="208"/>
  <c r="C37" i="205"/>
  <c r="D19" i="208"/>
  <c r="D39" i="208" s="1"/>
  <c r="C111" i="185"/>
  <c r="M417" i="217"/>
  <c r="E15" i="208"/>
  <c r="M444" i="217"/>
  <c r="F13" i="208"/>
  <c r="I13" i="208" s="1"/>
  <c r="H14" i="208" s="1"/>
  <c r="F19" i="208"/>
  <c r="F39" i="208" s="1"/>
  <c r="C35" i="206"/>
  <c r="C36" i="206" s="1"/>
  <c r="C267" i="209"/>
  <c r="C36" i="210" s="1"/>
  <c r="C75" i="211" s="1"/>
  <c r="C16" i="210"/>
  <c r="C55" i="211" s="1"/>
  <c r="C255" i="211" s="1"/>
  <c r="C37" i="207"/>
  <c r="M477" i="217"/>
  <c r="F189" i="140"/>
  <c r="F190" i="140" s="1"/>
  <c r="E88" i="102"/>
  <c r="E77" i="287" s="1"/>
  <c r="E38" i="102"/>
  <c r="M328" i="217"/>
  <c r="E34" i="95"/>
  <c r="F137" i="140"/>
  <c r="F138" i="140" s="1"/>
  <c r="G39" i="208"/>
  <c r="F213" i="140"/>
  <c r="F121" i="140"/>
  <c r="F205" i="140"/>
  <c r="F206" i="140" s="1"/>
  <c r="F229" i="140"/>
  <c r="F171" i="140"/>
  <c r="F172" i="140" s="1"/>
  <c r="F230" i="140"/>
  <c r="F264" i="140" s="1"/>
  <c r="M479" i="217" l="1"/>
  <c r="F282" i="140"/>
  <c r="F14" i="132" s="1"/>
  <c r="F223" i="140"/>
  <c r="F247" i="140"/>
  <c r="M357" i="217"/>
  <c r="M616" i="217"/>
  <c r="M620" i="217" s="1"/>
  <c r="C228" i="211"/>
  <c r="C248" i="211" s="1"/>
  <c r="C34" i="212"/>
  <c r="G34" i="212" s="1"/>
  <c r="E14" i="208"/>
  <c r="F122" i="140"/>
  <c r="M473" i="217"/>
  <c r="F14" i="208"/>
  <c r="I19" i="208"/>
  <c r="G14" i="208"/>
  <c r="M446" i="217"/>
  <c r="M483" i="217" s="1"/>
  <c r="F15" i="208"/>
  <c r="I15" i="208" s="1"/>
  <c r="H16" i="208" s="1"/>
  <c r="C113" i="185"/>
  <c r="C115" i="185" s="1"/>
  <c r="C112" i="185"/>
  <c r="I39" i="208"/>
  <c r="J39" i="208" s="1"/>
  <c r="M481" i="217"/>
  <c r="F239" i="140"/>
  <c r="F240" i="140" s="1"/>
  <c r="F263" i="140"/>
  <c r="AD36" i="95"/>
  <c r="E59" i="95"/>
  <c r="F281" i="140"/>
  <c r="F14" i="133" s="1"/>
  <c r="C37" i="206"/>
  <c r="D93" i="208" s="1"/>
  <c r="F280" i="140"/>
  <c r="F14" i="131" s="1"/>
  <c r="C54" i="212" l="1"/>
  <c r="C56" i="212"/>
  <c r="I14" i="208"/>
  <c r="F279" i="140"/>
  <c r="F14" i="130" s="1"/>
  <c r="F34" i="130" s="1"/>
  <c r="F35" i="130" s="1"/>
  <c r="N211" i="217"/>
  <c r="F34" i="133"/>
  <c r="C114" i="185"/>
  <c r="C116" i="185" s="1"/>
  <c r="C118" i="185" s="1"/>
  <c r="C117" i="185"/>
  <c r="F224" i="140"/>
  <c r="F34" i="131"/>
  <c r="N152" i="217"/>
  <c r="N181" i="217" s="1"/>
  <c r="G16" i="208"/>
  <c r="F273" i="140"/>
  <c r="F274" i="140" s="1"/>
  <c r="J19" i="208"/>
  <c r="J40" i="208" s="1"/>
  <c r="A40" i="208" s="1"/>
  <c r="A9" i="208" s="1"/>
  <c r="M106" i="68" s="1"/>
  <c r="E16" i="208"/>
  <c r="M475" i="217"/>
  <c r="F16" i="208"/>
  <c r="C275" i="211"/>
  <c r="F257" i="140"/>
  <c r="F258" i="140" s="1"/>
  <c r="F34" i="132"/>
  <c r="N88" i="217"/>
  <c r="F294" i="140" l="1"/>
  <c r="F296" i="140" s="1"/>
  <c r="F283" i="140"/>
  <c r="I16" i="208"/>
  <c r="N270" i="217"/>
  <c r="N240" i="217"/>
  <c r="N119" i="217"/>
  <c r="N154" i="217"/>
  <c r="N183" i="217" s="1"/>
  <c r="F35" i="131"/>
  <c r="C57" i="212"/>
  <c r="N90" i="217"/>
  <c r="N121" i="217" s="1"/>
  <c r="F35" i="132"/>
  <c r="F35" i="133"/>
  <c r="N213" i="217"/>
  <c r="F371" i="140" l="1"/>
  <c r="I34" i="212"/>
  <c r="J88" i="95" s="1"/>
  <c r="G57" i="212"/>
  <c r="G54" i="212"/>
  <c r="D42" i="287" s="1"/>
  <c r="I42" i="287" s="1"/>
  <c r="C88" i="95"/>
  <c r="D113" i="95" s="1"/>
  <c r="N299" i="217"/>
  <c r="N618" i="217"/>
  <c r="F320" i="140"/>
  <c r="F357" i="140" s="1"/>
  <c r="G60" i="140" s="1"/>
  <c r="F306" i="140"/>
  <c r="F343" i="140" s="1"/>
  <c r="G46" i="140" s="1"/>
  <c r="F331" i="140"/>
  <c r="F308" i="140"/>
  <c r="F345" i="140" s="1"/>
  <c r="G48" i="140" s="1"/>
  <c r="F328" i="140"/>
  <c r="F365" i="140" s="1"/>
  <c r="G68" i="140" s="1"/>
  <c r="F321" i="140"/>
  <c r="F358" i="140" s="1"/>
  <c r="G61" i="140" s="1"/>
  <c r="F311" i="140"/>
  <c r="F348" i="140" s="1"/>
  <c r="F327" i="140"/>
  <c r="F364" i="140" s="1"/>
  <c r="G67" i="140" s="1"/>
  <c r="F322" i="140"/>
  <c r="F359" i="140" s="1"/>
  <c r="G62" i="140" s="1"/>
  <c r="F324" i="140"/>
  <c r="F361" i="140" s="1"/>
  <c r="G64" i="140" s="1"/>
  <c r="F312" i="140"/>
  <c r="F349" i="140" s="1"/>
  <c r="G52" i="140" s="1"/>
  <c r="F304" i="140"/>
  <c r="F341" i="140" s="1"/>
  <c r="G44" i="140" s="1"/>
  <c r="F305" i="140"/>
  <c r="F342" i="140" s="1"/>
  <c r="F326" i="140"/>
  <c r="F363" i="140" s="1"/>
  <c r="G66" i="140" s="1"/>
  <c r="F319" i="140"/>
  <c r="F310" i="140"/>
  <c r="F347" i="140" s="1"/>
  <c r="G50" i="140" s="1"/>
  <c r="F33" i="128"/>
  <c r="F323" i="140"/>
  <c r="F360" i="140" s="1"/>
  <c r="G63" i="140" s="1"/>
  <c r="F325" i="140"/>
  <c r="F362" i="140" s="1"/>
  <c r="G65" i="140" s="1"/>
  <c r="F303" i="140"/>
  <c r="F309" i="140"/>
  <c r="F346" i="140" s="1"/>
  <c r="F307" i="140"/>
  <c r="F344" i="140" s="1"/>
  <c r="N92" i="217"/>
  <c r="N123" i="217" s="1"/>
  <c r="N272" i="217"/>
  <c r="N242" i="217"/>
  <c r="G97" i="140" l="1"/>
  <c r="G165" i="140" s="1"/>
  <c r="G95" i="140"/>
  <c r="G129" i="140" s="1"/>
  <c r="A10" i="212"/>
  <c r="M108" i="68" s="1"/>
  <c r="G102" i="140"/>
  <c r="G170" i="140" s="1"/>
  <c r="G100" i="140"/>
  <c r="G202" i="140" s="1"/>
  <c r="N517" i="217"/>
  <c r="G49" i="140"/>
  <c r="G83" i="140" s="1"/>
  <c r="F313" i="140"/>
  <c r="F314" i="140" s="1"/>
  <c r="F340" i="140"/>
  <c r="G99" i="140"/>
  <c r="F329" i="140"/>
  <c r="F330" i="140" s="1"/>
  <c r="F356" i="140"/>
  <c r="N518" i="217"/>
  <c r="G51" i="140"/>
  <c r="G85" i="140" s="1"/>
  <c r="C108" i="95"/>
  <c r="D133" i="95" s="1"/>
  <c r="G98" i="140"/>
  <c r="F35" i="128"/>
  <c r="F83" i="128"/>
  <c r="N515" i="217"/>
  <c r="G45" i="140"/>
  <c r="G79" i="140" s="1"/>
  <c r="G96" i="140"/>
  <c r="G47" i="140"/>
  <c r="G81" i="140" s="1"/>
  <c r="N516" i="217"/>
  <c r="N301" i="217"/>
  <c r="N624" i="217"/>
  <c r="N626" i="217" s="1"/>
  <c r="G101" i="140"/>
  <c r="G199" i="140" l="1"/>
  <c r="G197" i="140"/>
  <c r="G163" i="140"/>
  <c r="G131" i="140"/>
  <c r="G136" i="140"/>
  <c r="G84" i="140"/>
  <c r="G186" i="140" s="1"/>
  <c r="G204" i="140"/>
  <c r="G168" i="140"/>
  <c r="G134" i="140"/>
  <c r="G82" i="140"/>
  <c r="G116" i="140" s="1"/>
  <c r="F85" i="128"/>
  <c r="D15" i="185"/>
  <c r="D44" i="185" s="1"/>
  <c r="D57" i="185" s="1"/>
  <c r="D98" i="185" s="1"/>
  <c r="G181" i="140"/>
  <c r="G147" i="140"/>
  <c r="G113" i="140"/>
  <c r="G80" i="140"/>
  <c r="F366" i="140"/>
  <c r="G69" i="140" s="1"/>
  <c r="G59" i="140"/>
  <c r="N514" i="217"/>
  <c r="N575" i="217" s="1"/>
  <c r="F350" i="140"/>
  <c r="G43" i="140"/>
  <c r="G152" i="140"/>
  <c r="G149" i="140"/>
  <c r="G183" i="140"/>
  <c r="G115" i="140"/>
  <c r="G200" i="140"/>
  <c r="G166" i="140"/>
  <c r="G132" i="140"/>
  <c r="G153" i="140"/>
  <c r="G187" i="140"/>
  <c r="G119" i="140"/>
  <c r="F332" i="140"/>
  <c r="F333" i="140" s="1"/>
  <c r="G169" i="140"/>
  <c r="G135" i="140"/>
  <c r="G203" i="140"/>
  <c r="G198" i="140"/>
  <c r="G130" i="140"/>
  <c r="G164" i="140"/>
  <c r="G86" i="140"/>
  <c r="G167" i="140"/>
  <c r="G133" i="140"/>
  <c r="G201" i="140"/>
  <c r="G151" i="140"/>
  <c r="G185" i="140"/>
  <c r="G117" i="140"/>
  <c r="G233" i="140" l="1"/>
  <c r="G267" i="140" s="1"/>
  <c r="G231" i="140"/>
  <c r="G265" i="140" s="1"/>
  <c r="G238" i="140"/>
  <c r="G272" i="140" s="1"/>
  <c r="G118" i="140"/>
  <c r="G220" i="140" s="1"/>
  <c r="G254" i="140" s="1"/>
  <c r="G236" i="140"/>
  <c r="G270" i="140" s="1"/>
  <c r="G150" i="140"/>
  <c r="N577" i="217"/>
  <c r="G184" i="140"/>
  <c r="G219" i="140"/>
  <c r="G253" i="140" s="1"/>
  <c r="F367" i="140"/>
  <c r="G215" i="140"/>
  <c r="G249" i="140" s="1"/>
  <c r="G235" i="140"/>
  <c r="G269" i="140" s="1"/>
  <c r="G232" i="140"/>
  <c r="G266" i="140" s="1"/>
  <c r="N574" i="217"/>
  <c r="N576" i="217"/>
  <c r="G154" i="140"/>
  <c r="G188" i="140"/>
  <c r="G120" i="140"/>
  <c r="G237" i="140"/>
  <c r="G271" i="140" s="1"/>
  <c r="G148" i="140"/>
  <c r="G182" i="140"/>
  <c r="G114" i="140"/>
  <c r="G217" i="140"/>
  <c r="G251" i="140" s="1"/>
  <c r="G77" i="140"/>
  <c r="G78" i="140"/>
  <c r="G70" i="140"/>
  <c r="G93" i="140"/>
  <c r="G94" i="140"/>
  <c r="G234" i="140"/>
  <c r="G268" i="140" s="1"/>
  <c r="F368" i="140"/>
  <c r="F370" i="140" s="1"/>
  <c r="G53" i="140"/>
  <c r="G290" i="140" s="1"/>
  <c r="G221" i="140"/>
  <c r="G255" i="140" s="1"/>
  <c r="N573" i="217"/>
  <c r="N529" i="217"/>
  <c r="D103" i="185"/>
  <c r="D104" i="185"/>
  <c r="D14" i="205" s="1"/>
  <c r="D105" i="185"/>
  <c r="D14" i="207" s="1"/>
  <c r="F351" i="140"/>
  <c r="G218" i="140" l="1"/>
  <c r="G252" i="140" s="1"/>
  <c r="G216" i="140"/>
  <c r="G250" i="140" s="1"/>
  <c r="N588" i="217"/>
  <c r="D35" i="205"/>
  <c r="D36" i="205" s="1"/>
  <c r="N417" i="217" s="1"/>
  <c r="N415" i="217"/>
  <c r="G128" i="140"/>
  <c r="G162" i="140"/>
  <c r="G196" i="140"/>
  <c r="G87" i="140"/>
  <c r="G88" i="140" s="1"/>
  <c r="G145" i="140"/>
  <c r="G111" i="140"/>
  <c r="G179" i="140"/>
  <c r="G222" i="140"/>
  <c r="G256" i="140" s="1"/>
  <c r="G127" i="140"/>
  <c r="G103" i="140"/>
  <c r="G104" i="140" s="1"/>
  <c r="G195" i="140"/>
  <c r="G161" i="140"/>
  <c r="D14" i="206"/>
  <c r="F15" i="102" s="1"/>
  <c r="F22" i="287" s="1"/>
  <c r="K22" i="287" s="1"/>
  <c r="D106" i="185"/>
  <c r="D111" i="185" s="1"/>
  <c r="G54" i="140"/>
  <c r="N386" i="217"/>
  <c r="D35" i="207"/>
  <c r="D36" i="207" s="1"/>
  <c r="N388" i="217" s="1"/>
  <c r="D15" i="209"/>
  <c r="D247" i="209" s="1"/>
  <c r="G180" i="140"/>
  <c r="G146" i="140"/>
  <c r="G112" i="140"/>
  <c r="E73" i="208" l="1"/>
  <c r="G214" i="140"/>
  <c r="G248" i="140" s="1"/>
  <c r="F38" i="102"/>
  <c r="F34" i="95"/>
  <c r="F88" i="102"/>
  <c r="F77" i="287" s="1"/>
  <c r="N328" i="217"/>
  <c r="N481" i="217"/>
  <c r="D267" i="209"/>
  <c r="D36" i="210" s="1"/>
  <c r="D75" i="211" s="1"/>
  <c r="D16" i="210"/>
  <c r="D55" i="211" s="1"/>
  <c r="D255" i="211" s="1"/>
  <c r="G171" i="140"/>
  <c r="G172" i="140" s="1"/>
  <c r="G213" i="140"/>
  <c r="G121" i="140"/>
  <c r="G122" i="140" s="1"/>
  <c r="G205" i="140"/>
  <c r="G206" i="140" s="1"/>
  <c r="G229" i="140"/>
  <c r="G155" i="140"/>
  <c r="G230" i="140"/>
  <c r="G264" i="140" s="1"/>
  <c r="D37" i="207"/>
  <c r="D112" i="185"/>
  <c r="D113" i="185"/>
  <c r="D115" i="185" s="1"/>
  <c r="N477" i="217"/>
  <c r="N444" i="217"/>
  <c r="D35" i="206"/>
  <c r="G137" i="140"/>
  <c r="G138" i="140" s="1"/>
  <c r="G189" i="140"/>
  <c r="D37" i="205"/>
  <c r="N479" i="217" l="1"/>
  <c r="G281" i="140"/>
  <c r="G14" i="133" s="1"/>
  <c r="G34" i="133" s="1"/>
  <c r="G280" i="140"/>
  <c r="G14" i="131" s="1"/>
  <c r="O152" i="217" s="1"/>
  <c r="O181" i="217" s="1"/>
  <c r="G156" i="140"/>
  <c r="D114" i="185"/>
  <c r="D116" i="185" s="1"/>
  <c r="D118" i="185" s="1"/>
  <c r="D117" i="185"/>
  <c r="N473" i="217"/>
  <c r="G239" i="140"/>
  <c r="G240" i="140" s="1"/>
  <c r="G263" i="140"/>
  <c r="G223" i="140"/>
  <c r="G224" i="140" s="1"/>
  <c r="G247" i="140"/>
  <c r="L61" i="218"/>
  <c r="L83" i="218" s="1"/>
  <c r="D228" i="211"/>
  <c r="D248" i="211" s="1"/>
  <c r="N357" i="217"/>
  <c r="N616" i="217"/>
  <c r="N620" i="217" s="1"/>
  <c r="G190" i="140"/>
  <c r="D36" i="206"/>
  <c r="N446" i="217" s="1"/>
  <c r="F59" i="95"/>
  <c r="AE36" i="95"/>
  <c r="G282" i="140"/>
  <c r="G34" i="131" l="1"/>
  <c r="O154" i="217" s="1"/>
  <c r="O183" i="217" s="1"/>
  <c r="O211" i="217"/>
  <c r="O240" i="217" s="1"/>
  <c r="G14" i="132"/>
  <c r="G35" i="133"/>
  <c r="O213" i="217"/>
  <c r="D275" i="211"/>
  <c r="G273" i="140"/>
  <c r="G274" i="140" s="1"/>
  <c r="N483" i="217"/>
  <c r="N475" i="217"/>
  <c r="G257" i="140"/>
  <c r="G258" i="140" s="1"/>
  <c r="G279" i="140"/>
  <c r="G283" i="140" s="1"/>
  <c r="D37" i="206"/>
  <c r="E93" i="208" s="1"/>
  <c r="G35" i="131" l="1"/>
  <c r="O242" i="217"/>
  <c r="G14" i="130"/>
  <c r="G34" i="130" s="1"/>
  <c r="G35" i="130" s="1"/>
  <c r="G294" i="140"/>
  <c r="O88" i="217"/>
  <c r="G34" i="132"/>
  <c r="O119" i="217" l="1"/>
  <c r="O270" i="217"/>
  <c r="G371" i="140"/>
  <c r="G296" i="140"/>
  <c r="G35" i="132"/>
  <c r="O90" i="217"/>
  <c r="O92" i="217" s="1"/>
  <c r="O123" i="217" s="1"/>
  <c r="G322" i="140" l="1"/>
  <c r="G359" i="140" s="1"/>
  <c r="H62" i="140" s="1"/>
  <c r="G319" i="140"/>
  <c r="G326" i="140"/>
  <c r="G363" i="140" s="1"/>
  <c r="H66" i="140" s="1"/>
  <c r="G304" i="140"/>
  <c r="G341" i="140" s="1"/>
  <c r="H44" i="140" s="1"/>
  <c r="G320" i="140"/>
  <c r="G357" i="140" s="1"/>
  <c r="H60" i="140" s="1"/>
  <c r="G305" i="140"/>
  <c r="G342" i="140" s="1"/>
  <c r="G325" i="140"/>
  <c r="G362" i="140" s="1"/>
  <c r="H65" i="140" s="1"/>
  <c r="G308" i="140"/>
  <c r="G345" i="140" s="1"/>
  <c r="H48" i="140" s="1"/>
  <c r="G310" i="140"/>
  <c r="G347" i="140" s="1"/>
  <c r="H50" i="140" s="1"/>
  <c r="G331" i="140"/>
  <c r="G312" i="140"/>
  <c r="G349" i="140" s="1"/>
  <c r="H52" i="140" s="1"/>
  <c r="G327" i="140"/>
  <c r="G364" i="140" s="1"/>
  <c r="H67" i="140" s="1"/>
  <c r="G311" i="140"/>
  <c r="G348" i="140" s="1"/>
  <c r="G306" i="140"/>
  <c r="G343" i="140" s="1"/>
  <c r="H46" i="140" s="1"/>
  <c r="G307" i="140"/>
  <c r="G344" i="140" s="1"/>
  <c r="G33" i="128"/>
  <c r="G328" i="140"/>
  <c r="G365" i="140" s="1"/>
  <c r="H68" i="140" s="1"/>
  <c r="G309" i="140"/>
  <c r="G346" i="140" s="1"/>
  <c r="G303" i="140"/>
  <c r="G324" i="140"/>
  <c r="G361" i="140" s="1"/>
  <c r="H64" i="140" s="1"/>
  <c r="G323" i="140"/>
  <c r="G360" i="140" s="1"/>
  <c r="H63" i="140" s="1"/>
  <c r="H97" i="140" s="1"/>
  <c r="G321" i="140"/>
  <c r="G358" i="140" s="1"/>
  <c r="H61" i="140" s="1"/>
  <c r="O121" i="217"/>
  <c r="O272" i="217"/>
  <c r="O618" i="217"/>
  <c r="O299" i="217"/>
  <c r="H102" i="140" l="1"/>
  <c r="H204" i="140" s="1"/>
  <c r="H99" i="140"/>
  <c r="H133" i="140" s="1"/>
  <c r="H100" i="140"/>
  <c r="H202" i="140" s="1"/>
  <c r="H96" i="140"/>
  <c r="H130" i="140" s="1"/>
  <c r="H165" i="140"/>
  <c r="H199" i="140"/>
  <c r="H131" i="140"/>
  <c r="O624" i="217"/>
  <c r="O626" i="217" s="1"/>
  <c r="O301" i="217"/>
  <c r="H98" i="140"/>
  <c r="G35" i="128"/>
  <c r="G83" i="128"/>
  <c r="H101" i="140"/>
  <c r="O516" i="217"/>
  <c r="H47" i="140"/>
  <c r="H81" i="140" s="1"/>
  <c r="G313" i="140"/>
  <c r="G314" i="140" s="1"/>
  <c r="G340" i="140"/>
  <c r="H167" i="140"/>
  <c r="H95" i="140"/>
  <c r="H49" i="140"/>
  <c r="H83" i="140" s="1"/>
  <c r="O517" i="217"/>
  <c r="O515" i="217"/>
  <c r="H45" i="140"/>
  <c r="H79" i="140" s="1"/>
  <c r="G329" i="140"/>
  <c r="G330" i="140" s="1"/>
  <c r="G356" i="140"/>
  <c r="H51" i="140"/>
  <c r="H85" i="140" s="1"/>
  <c r="O518" i="217"/>
  <c r="H201" i="140" l="1"/>
  <c r="H170" i="140"/>
  <c r="H134" i="140"/>
  <c r="H168" i="140"/>
  <c r="H136" i="140"/>
  <c r="H198" i="140"/>
  <c r="H233" i="140"/>
  <c r="H267" i="140" s="1"/>
  <c r="H164" i="140"/>
  <c r="H84" i="140"/>
  <c r="H186" i="140" s="1"/>
  <c r="H82" i="140"/>
  <c r="H150" i="140" s="1"/>
  <c r="H147" i="140"/>
  <c r="H181" i="140"/>
  <c r="H113" i="140"/>
  <c r="H129" i="140"/>
  <c r="H163" i="140"/>
  <c r="H197" i="140"/>
  <c r="H132" i="140"/>
  <c r="H166" i="140"/>
  <c r="H200" i="140"/>
  <c r="H80" i="140"/>
  <c r="H235" i="140"/>
  <c r="H269" i="140" s="1"/>
  <c r="H86" i="140"/>
  <c r="H149" i="140"/>
  <c r="H183" i="140"/>
  <c r="H115" i="140"/>
  <c r="H135" i="140"/>
  <c r="H203" i="140"/>
  <c r="H169" i="140"/>
  <c r="H187" i="140"/>
  <c r="H153" i="140"/>
  <c r="H119" i="140"/>
  <c r="O514" i="217"/>
  <c r="G350" i="140"/>
  <c r="G351" i="140" s="1"/>
  <c r="H43" i="140"/>
  <c r="G85" i="128"/>
  <c r="E15" i="185"/>
  <c r="E44" i="185" s="1"/>
  <c r="E57" i="185" s="1"/>
  <c r="E98" i="185" s="1"/>
  <c r="G366" i="140"/>
  <c r="H69" i="140" s="1"/>
  <c r="H59" i="140"/>
  <c r="H151" i="140"/>
  <c r="H185" i="140"/>
  <c r="H117" i="140"/>
  <c r="G332" i="140"/>
  <c r="G333" i="140" s="1"/>
  <c r="H236" i="140" l="1"/>
  <c r="H270" i="140" s="1"/>
  <c r="H238" i="140"/>
  <c r="H272" i="140" s="1"/>
  <c r="H118" i="140"/>
  <c r="H232" i="140"/>
  <c r="H266" i="140" s="1"/>
  <c r="H116" i="140"/>
  <c r="H184" i="140"/>
  <c r="H152" i="140"/>
  <c r="H217" i="140"/>
  <c r="H251" i="140" s="1"/>
  <c r="H219" i="140"/>
  <c r="H253" i="140" s="1"/>
  <c r="O573" i="217"/>
  <c r="O529" i="217"/>
  <c r="O577" i="217"/>
  <c r="G367" i="140"/>
  <c r="O575" i="217"/>
  <c r="H237" i="140"/>
  <c r="H271" i="140" s="1"/>
  <c r="H188" i="140"/>
  <c r="H154" i="140"/>
  <c r="H120" i="140"/>
  <c r="H220" i="140"/>
  <c r="H254" i="140" s="1"/>
  <c r="H234" i="140"/>
  <c r="H268" i="140" s="1"/>
  <c r="H231" i="140"/>
  <c r="H265" i="140" s="1"/>
  <c r="H215" i="140"/>
  <c r="H249" i="140" s="1"/>
  <c r="H77" i="140"/>
  <c r="H78" i="140"/>
  <c r="O576" i="217"/>
  <c r="O574" i="217"/>
  <c r="E104" i="185"/>
  <c r="E14" i="205" s="1"/>
  <c r="E105" i="185"/>
  <c r="E14" i="207" s="1"/>
  <c r="E103" i="185"/>
  <c r="H53" i="140"/>
  <c r="H290" i="140" s="1"/>
  <c r="G368" i="140"/>
  <c r="G370" i="140" s="1"/>
  <c r="H221" i="140"/>
  <c r="H255" i="140" s="1"/>
  <c r="H182" i="140"/>
  <c r="H148" i="140"/>
  <c r="H114" i="140"/>
  <c r="H70" i="140"/>
  <c r="H93" i="140"/>
  <c r="H94" i="140"/>
  <c r="H218" i="140" l="1"/>
  <c r="H252" i="140" s="1"/>
  <c r="H128" i="140"/>
  <c r="H162" i="140"/>
  <c r="H196" i="140"/>
  <c r="O415" i="217"/>
  <c r="E35" i="205"/>
  <c r="E36" i="205" s="1"/>
  <c r="O417" i="217" s="1"/>
  <c r="H195" i="140"/>
  <c r="H103" i="140"/>
  <c r="H104" i="140" s="1"/>
  <c r="H161" i="140"/>
  <c r="H127" i="140"/>
  <c r="H54" i="140"/>
  <c r="E106" i="185"/>
  <c r="E111" i="185" s="1"/>
  <c r="E14" i="206"/>
  <c r="G15" i="102" s="1"/>
  <c r="G22" i="287" s="1"/>
  <c r="L22" i="287" s="1"/>
  <c r="H216" i="140"/>
  <c r="H250" i="140" s="1"/>
  <c r="E35" i="207"/>
  <c r="E36" i="207" s="1"/>
  <c r="O388" i="217" s="1"/>
  <c r="O386" i="217"/>
  <c r="E15" i="209"/>
  <c r="E247" i="209" s="1"/>
  <c r="H180" i="140"/>
  <c r="H146" i="140"/>
  <c r="H112" i="140"/>
  <c r="H222" i="140"/>
  <c r="H256" i="140" s="1"/>
  <c r="H87" i="140"/>
  <c r="H88" i="140" s="1"/>
  <c r="H111" i="140"/>
  <c r="H179" i="140"/>
  <c r="H145" i="140"/>
  <c r="O588" i="217"/>
  <c r="F73" i="208" l="1"/>
  <c r="H230" i="140"/>
  <c r="H264" i="140" s="1"/>
  <c r="E112" i="185"/>
  <c r="E113" i="185"/>
  <c r="E115" i="185" s="1"/>
  <c r="H171" i="140"/>
  <c r="H172" i="140" s="1"/>
  <c r="H214" i="140"/>
  <c r="H248" i="140" s="1"/>
  <c r="E267" i="209"/>
  <c r="E36" i="210" s="1"/>
  <c r="E75" i="211" s="1"/>
  <c r="E16" i="210"/>
  <c r="E55" i="211" s="1"/>
  <c r="E255" i="211" s="1"/>
  <c r="E37" i="207"/>
  <c r="E37" i="205"/>
  <c r="O481" i="217"/>
  <c r="H121" i="140"/>
  <c r="H122" i="140" s="1"/>
  <c r="H213" i="140"/>
  <c r="G38" i="102"/>
  <c r="G88" i="102"/>
  <c r="G77" i="287" s="1"/>
  <c r="G34" i="95"/>
  <c r="O328" i="217"/>
  <c r="H155" i="140"/>
  <c r="H205" i="140"/>
  <c r="H206" i="140" s="1"/>
  <c r="H229" i="140"/>
  <c r="H189" i="140"/>
  <c r="O477" i="217"/>
  <c r="O444" i="217"/>
  <c r="E35" i="206"/>
  <c r="E36" i="206" s="1"/>
  <c r="O446" i="217" s="1"/>
  <c r="O483" i="217" s="1"/>
  <c r="H137" i="140"/>
  <c r="H138" i="140" s="1"/>
  <c r="H280" i="140" l="1"/>
  <c r="H14" i="131" s="1"/>
  <c r="P152" i="217" s="1"/>
  <c r="P181" i="217" s="1"/>
  <c r="O479" i="217"/>
  <c r="H281" i="140"/>
  <c r="H14" i="133" s="1"/>
  <c r="H34" i="133" s="1"/>
  <c r="H190" i="140"/>
  <c r="H156" i="140"/>
  <c r="O475" i="217"/>
  <c r="E228" i="211"/>
  <c r="E248" i="211" s="1"/>
  <c r="M61" i="218"/>
  <c r="M83" i="218" s="1"/>
  <c r="H239" i="140"/>
  <c r="H240" i="140" s="1"/>
  <c r="H263" i="140"/>
  <c r="O473" i="217"/>
  <c r="O357" i="217"/>
  <c r="O616" i="217"/>
  <c r="O620" i="217" s="1"/>
  <c r="H223" i="140"/>
  <c r="H247" i="140"/>
  <c r="E37" i="206"/>
  <c r="F93" i="208" s="1"/>
  <c r="G59" i="95"/>
  <c r="AF36" i="95"/>
  <c r="H282" i="140"/>
  <c r="E114" i="185"/>
  <c r="E116" i="185" s="1"/>
  <c r="E118" i="185" s="1"/>
  <c r="E117" i="185"/>
  <c r="H34" i="131" l="1"/>
  <c r="P154" i="217" s="1"/>
  <c r="P183" i="217" s="1"/>
  <c r="P211" i="217"/>
  <c r="P240" i="217" s="1"/>
  <c r="H279" i="140"/>
  <c r="H283" i="140" s="1"/>
  <c r="H14" i="132"/>
  <c r="P213" i="217"/>
  <c r="H35" i="133"/>
  <c r="H224" i="140"/>
  <c r="E275" i="211"/>
  <c r="H273" i="140"/>
  <c r="H274" i="140" s="1"/>
  <c r="H257" i="140"/>
  <c r="H258" i="140" s="1"/>
  <c r="H35" i="131" l="1"/>
  <c r="H294" i="140"/>
  <c r="H371" i="140" s="1"/>
  <c r="H14" i="130"/>
  <c r="H34" i="130" s="1"/>
  <c r="H35" i="130" s="1"/>
  <c r="H34" i="132"/>
  <c r="P88" i="217"/>
  <c r="P242" i="217"/>
  <c r="H296" i="140" l="1"/>
  <c r="H331" i="140" s="1"/>
  <c r="P119" i="217"/>
  <c r="P270" i="217"/>
  <c r="H35" i="132"/>
  <c r="P90" i="217"/>
  <c r="P92" i="217" s="1"/>
  <c r="P123" i="217" s="1"/>
  <c r="H308" i="140" l="1"/>
  <c r="H345" i="140" s="1"/>
  <c r="I48" i="140" s="1"/>
  <c r="H303" i="140"/>
  <c r="H340" i="140" s="1"/>
  <c r="H33" i="128"/>
  <c r="H83" i="128" s="1"/>
  <c r="H324" i="140"/>
  <c r="H361" i="140" s="1"/>
  <c r="I64" i="140" s="1"/>
  <c r="H325" i="140"/>
  <c r="H362" i="140" s="1"/>
  <c r="I65" i="140" s="1"/>
  <c r="H309" i="140"/>
  <c r="H346" i="140" s="1"/>
  <c r="I49" i="140" s="1"/>
  <c r="H312" i="140"/>
  <c r="H349" i="140" s="1"/>
  <c r="I52" i="140" s="1"/>
  <c r="H328" i="140"/>
  <c r="H365" i="140" s="1"/>
  <c r="I68" i="140" s="1"/>
  <c r="H307" i="140"/>
  <c r="H344" i="140" s="1"/>
  <c r="I47" i="140" s="1"/>
  <c r="H327" i="140"/>
  <c r="H364" i="140" s="1"/>
  <c r="I67" i="140" s="1"/>
  <c r="H310" i="140"/>
  <c r="H347" i="140" s="1"/>
  <c r="I50" i="140" s="1"/>
  <c r="H305" i="140"/>
  <c r="H342" i="140" s="1"/>
  <c r="I45" i="140" s="1"/>
  <c r="H311" i="140"/>
  <c r="H348" i="140" s="1"/>
  <c r="H321" i="140"/>
  <c r="H358" i="140" s="1"/>
  <c r="I61" i="140" s="1"/>
  <c r="H322" i="140"/>
  <c r="H359" i="140" s="1"/>
  <c r="I62" i="140" s="1"/>
  <c r="H323" i="140"/>
  <c r="H360" i="140" s="1"/>
  <c r="I63" i="140" s="1"/>
  <c r="I98" i="140" s="1"/>
  <c r="H304" i="140"/>
  <c r="H341" i="140" s="1"/>
  <c r="I44" i="140" s="1"/>
  <c r="H319" i="140"/>
  <c r="H306" i="140"/>
  <c r="H343" i="140" s="1"/>
  <c r="I46" i="140" s="1"/>
  <c r="H326" i="140"/>
  <c r="H363" i="140" s="1"/>
  <c r="I66" i="140" s="1"/>
  <c r="H320" i="140"/>
  <c r="H357" i="140" s="1"/>
  <c r="I60" i="140" s="1"/>
  <c r="P121" i="217"/>
  <c r="P272" i="217"/>
  <c r="P299" i="217"/>
  <c r="P618" i="217"/>
  <c r="I83" i="140" l="1"/>
  <c r="I185" i="140" s="1"/>
  <c r="H35" i="128"/>
  <c r="I99" i="140"/>
  <c r="I167" i="140" s="1"/>
  <c r="I100" i="140"/>
  <c r="I168" i="140" s="1"/>
  <c r="P515" i="217"/>
  <c r="I102" i="140"/>
  <c r="I170" i="140" s="1"/>
  <c r="P518" i="217"/>
  <c r="I81" i="140"/>
  <c r="I115" i="140" s="1"/>
  <c r="P516" i="217"/>
  <c r="I51" i="140"/>
  <c r="I85" i="140" s="1"/>
  <c r="I187" i="140" s="1"/>
  <c r="H313" i="140"/>
  <c r="H314" i="140" s="1"/>
  <c r="I101" i="140"/>
  <c r="I135" i="140" s="1"/>
  <c r="H329" i="140"/>
  <c r="H330" i="140" s="1"/>
  <c r="I96" i="140"/>
  <c r="I164" i="140" s="1"/>
  <c r="I79" i="140"/>
  <c r="I147" i="140" s="1"/>
  <c r="I95" i="140"/>
  <c r="I163" i="140" s="1"/>
  <c r="H356" i="140"/>
  <c r="P514" i="217" s="1"/>
  <c r="I97" i="140"/>
  <c r="I199" i="140" s="1"/>
  <c r="P517" i="217"/>
  <c r="I134" i="140"/>
  <c r="I84" i="140"/>
  <c r="I152" i="140" s="1"/>
  <c r="I82" i="140"/>
  <c r="I116" i="140" s="1"/>
  <c r="I43" i="140"/>
  <c r="H350" i="140"/>
  <c r="H351" i="140" s="1"/>
  <c r="I151" i="140"/>
  <c r="I117" i="140"/>
  <c r="I132" i="140"/>
  <c r="I166" i="140"/>
  <c r="I200" i="140"/>
  <c r="P301" i="217"/>
  <c r="P624" i="217"/>
  <c r="P626" i="217" s="1"/>
  <c r="H85" i="128"/>
  <c r="F15" i="185"/>
  <c r="F44" i="185" s="1"/>
  <c r="F57" i="185" s="1"/>
  <c r="F98" i="185" s="1"/>
  <c r="I80" i="140"/>
  <c r="I149" i="140" l="1"/>
  <c r="I183" i="140"/>
  <c r="I133" i="140"/>
  <c r="I202" i="140"/>
  <c r="I236" i="140" s="1"/>
  <c r="I270" i="140" s="1"/>
  <c r="H366" i="140"/>
  <c r="I69" i="140" s="1"/>
  <c r="I201" i="140"/>
  <c r="I181" i="140"/>
  <c r="I204" i="140"/>
  <c r="I113" i="140"/>
  <c r="I153" i="140"/>
  <c r="I130" i="140"/>
  <c r="I136" i="140"/>
  <c r="I198" i="140"/>
  <c r="I86" i="140"/>
  <c r="I188" i="140" s="1"/>
  <c r="I131" i="140"/>
  <c r="I119" i="140"/>
  <c r="I169" i="140"/>
  <c r="I203" i="140"/>
  <c r="H332" i="140"/>
  <c r="H333" i="140" s="1"/>
  <c r="I59" i="140"/>
  <c r="I93" i="140" s="1"/>
  <c r="I129" i="140"/>
  <c r="I197" i="140"/>
  <c r="P574" i="217"/>
  <c r="I165" i="140"/>
  <c r="I118" i="140"/>
  <c r="I186" i="140"/>
  <c r="I150" i="140"/>
  <c r="I184" i="140"/>
  <c r="P577" i="217"/>
  <c r="I219" i="140"/>
  <c r="I253" i="140" s="1"/>
  <c r="I234" i="140"/>
  <c r="I268" i="140" s="1"/>
  <c r="P576" i="217"/>
  <c r="I182" i="140"/>
  <c r="I114" i="140"/>
  <c r="I148" i="140"/>
  <c r="I77" i="140"/>
  <c r="I78" i="140"/>
  <c r="I53" i="140"/>
  <c r="F104" i="185"/>
  <c r="F14" i="205" s="1"/>
  <c r="F105" i="185"/>
  <c r="F14" i="207" s="1"/>
  <c r="F103" i="185"/>
  <c r="P529" i="217"/>
  <c r="P573" i="217"/>
  <c r="P575" i="217"/>
  <c r="I217" i="140" l="1"/>
  <c r="I251" i="140" s="1"/>
  <c r="H367" i="140"/>
  <c r="I290" i="140"/>
  <c r="H368" i="140"/>
  <c r="H370" i="140" s="1"/>
  <c r="I238" i="140"/>
  <c r="I272" i="140" s="1"/>
  <c r="I232" i="140"/>
  <c r="I266" i="140" s="1"/>
  <c r="I215" i="140"/>
  <c r="I249" i="140" s="1"/>
  <c r="I237" i="140"/>
  <c r="I271" i="140" s="1"/>
  <c r="I235" i="140"/>
  <c r="I269" i="140" s="1"/>
  <c r="I221" i="140"/>
  <c r="I255" i="140" s="1"/>
  <c r="I70" i="140"/>
  <c r="I154" i="140"/>
  <c r="I120" i="140"/>
  <c r="I233" i="140"/>
  <c r="I267" i="140" s="1"/>
  <c r="I94" i="140"/>
  <c r="I128" i="140" s="1"/>
  <c r="I231" i="140"/>
  <c r="I265" i="140" s="1"/>
  <c r="I220" i="140"/>
  <c r="I254" i="140" s="1"/>
  <c r="I218" i="140"/>
  <c r="I252" i="140" s="1"/>
  <c r="I216" i="140"/>
  <c r="I250" i="140" s="1"/>
  <c r="P588" i="217"/>
  <c r="F106" i="185"/>
  <c r="F111" i="185" s="1"/>
  <c r="F14" i="206"/>
  <c r="P386" i="217"/>
  <c r="F35" i="207"/>
  <c r="F15" i="209"/>
  <c r="F247" i="209" s="1"/>
  <c r="I180" i="140"/>
  <c r="I146" i="140"/>
  <c r="I112" i="140"/>
  <c r="P415" i="217"/>
  <c r="F35" i="205"/>
  <c r="F36" i="205" s="1"/>
  <c r="P417" i="217" s="1"/>
  <c r="I87" i="140"/>
  <c r="I88" i="140" s="1"/>
  <c r="I179" i="140"/>
  <c r="I111" i="140"/>
  <c r="I145" i="140"/>
  <c r="I127" i="140"/>
  <c r="I161" i="140"/>
  <c r="I195" i="140"/>
  <c r="I54" i="140"/>
  <c r="I222" i="140" l="1"/>
  <c r="I256" i="140" s="1"/>
  <c r="I103" i="140"/>
  <c r="I104" i="140" s="1"/>
  <c r="I196" i="140"/>
  <c r="I205" i="140" s="1"/>
  <c r="I206" i="140" s="1"/>
  <c r="I162" i="140"/>
  <c r="P444" i="217"/>
  <c r="F35" i="206"/>
  <c r="F36" i="206" s="1"/>
  <c r="P446" i="217" s="1"/>
  <c r="P483" i="217" s="1"/>
  <c r="I155" i="140"/>
  <c r="F112" i="185"/>
  <c r="F113" i="185"/>
  <c r="F115" i="185" s="1"/>
  <c r="I121" i="140"/>
  <c r="I213" i="140"/>
  <c r="H15" i="102"/>
  <c r="G73" i="208"/>
  <c r="I137" i="140"/>
  <c r="I138" i="140" s="1"/>
  <c r="F36" i="207"/>
  <c r="P388" i="217" s="1"/>
  <c r="I229" i="140"/>
  <c r="I189" i="140"/>
  <c r="F37" i="205"/>
  <c r="I214" i="140"/>
  <c r="I248" i="140" s="1"/>
  <c r="F267" i="209"/>
  <c r="F36" i="210" s="1"/>
  <c r="F75" i="211" s="1"/>
  <c r="F16" i="210"/>
  <c r="F55" i="211" s="1"/>
  <c r="F255" i="211" s="1"/>
  <c r="P477" i="217"/>
  <c r="I230" i="140" l="1"/>
  <c r="I264" i="140" s="1"/>
  <c r="I171" i="140"/>
  <c r="I172" i="140" s="1"/>
  <c r="P479" i="217"/>
  <c r="I281" i="140"/>
  <c r="I14" i="133" s="1"/>
  <c r="I34" i="133" s="1"/>
  <c r="I282" i="140"/>
  <c r="I14" i="132" s="1"/>
  <c r="I190" i="140"/>
  <c r="P475" i="217"/>
  <c r="P481" i="217"/>
  <c r="I223" i="140"/>
  <c r="I224" i="140" s="1"/>
  <c r="I247" i="140"/>
  <c r="I263" i="140"/>
  <c r="P473" i="217"/>
  <c r="I122" i="140"/>
  <c r="I156" i="140"/>
  <c r="F117" i="185"/>
  <c r="F114" i="185"/>
  <c r="F116" i="185" s="1"/>
  <c r="F118" i="185" s="1"/>
  <c r="F228" i="211"/>
  <c r="F248" i="211" s="1"/>
  <c r="N61" i="218"/>
  <c r="N83" i="218" s="1"/>
  <c r="F37" i="207"/>
  <c r="H88" i="102"/>
  <c r="H77" i="287" s="1"/>
  <c r="P328" i="217"/>
  <c r="H38" i="102"/>
  <c r="H34" i="95"/>
  <c r="F37" i="206"/>
  <c r="I280" i="140" l="1"/>
  <c r="I14" i="131" s="1"/>
  <c r="I34" i="131" s="1"/>
  <c r="I239" i="140"/>
  <c r="I240" i="140" s="1"/>
  <c r="Q211" i="217"/>
  <c r="Q240" i="217" s="1"/>
  <c r="G93" i="208"/>
  <c r="I35" i="133"/>
  <c r="Q213" i="217"/>
  <c r="Q88" i="217"/>
  <c r="I34" i="132"/>
  <c r="I273" i="140"/>
  <c r="I274" i="140" s="1"/>
  <c r="P357" i="217"/>
  <c r="P616" i="217"/>
  <c r="P620" i="217" s="1"/>
  <c r="F275" i="211"/>
  <c r="H59" i="95"/>
  <c r="AG36" i="95"/>
  <c r="I257" i="140"/>
  <c r="I258" i="140" s="1"/>
  <c r="I279" i="140" l="1"/>
  <c r="I14" i="130" s="1"/>
  <c r="I34" i="130" s="1"/>
  <c r="I35" i="130" s="1"/>
  <c r="Q152" i="217"/>
  <c r="Q181" i="217" s="1"/>
  <c r="I35" i="132"/>
  <c r="Q90" i="217"/>
  <c r="Q121" i="217" s="1"/>
  <c r="Q119" i="217"/>
  <c r="Q242" i="217"/>
  <c r="Q154" i="217"/>
  <c r="Q183" i="217" s="1"/>
  <c r="I35" i="131"/>
  <c r="I294" i="140" l="1"/>
  <c r="I296" i="140" s="1"/>
  <c r="I283" i="140"/>
  <c r="Q270" i="217"/>
  <c r="Q299" i="217" s="1"/>
  <c r="Q92" i="217"/>
  <c r="Q123" i="217" s="1"/>
  <c r="Q272" i="217"/>
  <c r="I371" i="140" l="1"/>
  <c r="Q618" i="217"/>
  <c r="I326" i="140"/>
  <c r="I363" i="140" s="1"/>
  <c r="J66" i="140" s="1"/>
  <c r="I321" i="140"/>
  <c r="I358" i="140" s="1"/>
  <c r="J61" i="140" s="1"/>
  <c r="I325" i="140"/>
  <c r="I362" i="140" s="1"/>
  <c r="J65" i="140" s="1"/>
  <c r="I319" i="140"/>
  <c r="I331" i="140"/>
  <c r="I308" i="140"/>
  <c r="I345" i="140" s="1"/>
  <c r="J48" i="140" s="1"/>
  <c r="I322" i="140"/>
  <c r="I359" i="140" s="1"/>
  <c r="J62" i="140" s="1"/>
  <c r="I328" i="140"/>
  <c r="I365" i="140" s="1"/>
  <c r="J68" i="140" s="1"/>
  <c r="I307" i="140"/>
  <c r="I344" i="140" s="1"/>
  <c r="I320" i="140"/>
  <c r="I357" i="140" s="1"/>
  <c r="J60" i="140" s="1"/>
  <c r="I306" i="140"/>
  <c r="I343" i="140" s="1"/>
  <c r="J46" i="140" s="1"/>
  <c r="I312" i="140"/>
  <c r="I349" i="140" s="1"/>
  <c r="J52" i="140" s="1"/>
  <c r="I305" i="140"/>
  <c r="I342" i="140" s="1"/>
  <c r="I327" i="140"/>
  <c r="I364" i="140" s="1"/>
  <c r="J67" i="140" s="1"/>
  <c r="I310" i="140"/>
  <c r="I347" i="140" s="1"/>
  <c r="J50" i="140" s="1"/>
  <c r="I323" i="140"/>
  <c r="I360" i="140" s="1"/>
  <c r="J63" i="140" s="1"/>
  <c r="I324" i="140"/>
  <c r="I361" i="140" s="1"/>
  <c r="J64" i="140" s="1"/>
  <c r="I311" i="140"/>
  <c r="I348" i="140" s="1"/>
  <c r="I309" i="140"/>
  <c r="I346" i="140" s="1"/>
  <c r="I33" i="128"/>
  <c r="I303" i="140"/>
  <c r="I304" i="140"/>
  <c r="I341" i="140" s="1"/>
  <c r="J44" i="140" s="1"/>
  <c r="Q624" i="217"/>
  <c r="Q626" i="217" s="1"/>
  <c r="Q301" i="217"/>
  <c r="J101" i="140" l="1"/>
  <c r="J203" i="140" s="1"/>
  <c r="J96" i="140"/>
  <c r="J130" i="140" s="1"/>
  <c r="J99" i="140"/>
  <c r="J201" i="140" s="1"/>
  <c r="I35" i="128"/>
  <c r="I83" i="128"/>
  <c r="J97" i="140"/>
  <c r="J102" i="140"/>
  <c r="I329" i="140"/>
  <c r="I330" i="140" s="1"/>
  <c r="I356" i="140"/>
  <c r="Q517" i="217"/>
  <c r="J49" i="140"/>
  <c r="J83" i="140" s="1"/>
  <c r="J51" i="140"/>
  <c r="J85" i="140" s="1"/>
  <c r="Q518" i="217"/>
  <c r="J95" i="140"/>
  <c r="I313" i="140"/>
  <c r="I340" i="140"/>
  <c r="J98" i="140"/>
  <c r="Q515" i="217"/>
  <c r="J45" i="140"/>
  <c r="J79" i="140" s="1"/>
  <c r="J47" i="140"/>
  <c r="J81" i="140" s="1"/>
  <c r="Q516" i="217"/>
  <c r="J100" i="140"/>
  <c r="J169" i="140" l="1"/>
  <c r="J164" i="140"/>
  <c r="J135" i="140"/>
  <c r="I332" i="140"/>
  <c r="I333" i="140" s="1"/>
  <c r="J167" i="140"/>
  <c r="J133" i="140"/>
  <c r="J198" i="140"/>
  <c r="I314" i="140"/>
  <c r="J82" i="140"/>
  <c r="J184" i="140" s="1"/>
  <c r="J166" i="140"/>
  <c r="J200" i="140"/>
  <c r="J132" i="140"/>
  <c r="J168" i="140"/>
  <c r="J202" i="140"/>
  <c r="J134" i="140"/>
  <c r="J147" i="140"/>
  <c r="J181" i="140"/>
  <c r="J113" i="140"/>
  <c r="J129" i="140"/>
  <c r="J197" i="140"/>
  <c r="J163" i="140"/>
  <c r="J80" i="140"/>
  <c r="I366" i="140"/>
  <c r="J69" i="140" s="1"/>
  <c r="J59" i="140"/>
  <c r="J131" i="140"/>
  <c r="J199" i="140"/>
  <c r="J165" i="140"/>
  <c r="J151" i="140"/>
  <c r="J185" i="140"/>
  <c r="J117" i="140"/>
  <c r="I85" i="128"/>
  <c r="G15" i="185"/>
  <c r="G44" i="185" s="1"/>
  <c r="G57" i="185" s="1"/>
  <c r="G98" i="185" s="1"/>
  <c r="J170" i="140"/>
  <c r="J136" i="140"/>
  <c r="J204" i="140"/>
  <c r="J183" i="140"/>
  <c r="J115" i="140"/>
  <c r="J149" i="140"/>
  <c r="I350" i="140"/>
  <c r="I351" i="140" s="1"/>
  <c r="J43" i="140"/>
  <c r="Q514" i="217"/>
  <c r="Q576" i="217" s="1"/>
  <c r="J84" i="140"/>
  <c r="J153" i="140"/>
  <c r="J187" i="140"/>
  <c r="J119" i="140"/>
  <c r="J86" i="140"/>
  <c r="J237" i="140" l="1"/>
  <c r="J271" i="140" s="1"/>
  <c r="J232" i="140"/>
  <c r="J266" i="140" s="1"/>
  <c r="J235" i="140"/>
  <c r="J269" i="140" s="1"/>
  <c r="J150" i="140"/>
  <c r="J116" i="140"/>
  <c r="J215" i="140"/>
  <c r="J249" i="140" s="1"/>
  <c r="I367" i="140"/>
  <c r="Q577" i="217"/>
  <c r="J148" i="140"/>
  <c r="J182" i="140"/>
  <c r="J114" i="140"/>
  <c r="J188" i="140"/>
  <c r="J120" i="140"/>
  <c r="J154" i="140"/>
  <c r="J77" i="140"/>
  <c r="J78" i="140"/>
  <c r="J217" i="140"/>
  <c r="J251" i="140" s="1"/>
  <c r="Q574" i="217"/>
  <c r="J221" i="140"/>
  <c r="J255" i="140" s="1"/>
  <c r="J186" i="140"/>
  <c r="J152" i="140"/>
  <c r="J118" i="140"/>
  <c r="J53" i="140"/>
  <c r="J290" i="140" s="1"/>
  <c r="I368" i="140"/>
  <c r="I370" i="140" s="1"/>
  <c r="J238" i="140"/>
  <c r="J272" i="140" s="1"/>
  <c r="J233" i="140"/>
  <c r="J267" i="140" s="1"/>
  <c r="J231" i="140"/>
  <c r="J265" i="140" s="1"/>
  <c r="J234" i="140"/>
  <c r="J268" i="140" s="1"/>
  <c r="Q529" i="217"/>
  <c r="Q573" i="217"/>
  <c r="Q575" i="217"/>
  <c r="J219" i="140"/>
  <c r="J253" i="140" s="1"/>
  <c r="J70" i="140"/>
  <c r="J93" i="140"/>
  <c r="J94" i="140"/>
  <c r="G104" i="185"/>
  <c r="G14" i="205" s="1"/>
  <c r="G103" i="185"/>
  <c r="G105" i="185"/>
  <c r="G14" i="207" s="1"/>
  <c r="J236" i="140"/>
  <c r="J270" i="140" s="1"/>
  <c r="J218" i="140" l="1"/>
  <c r="J252" i="140" s="1"/>
  <c r="Q588" i="217"/>
  <c r="J220" i="140"/>
  <c r="J254" i="140" s="1"/>
  <c r="J222" i="140"/>
  <c r="J256" i="140" s="1"/>
  <c r="J128" i="140"/>
  <c r="J162" i="140"/>
  <c r="J196" i="140"/>
  <c r="J146" i="140"/>
  <c r="J180" i="140"/>
  <c r="J112" i="140"/>
  <c r="J216" i="140"/>
  <c r="J250" i="140" s="1"/>
  <c r="J87" i="140"/>
  <c r="J88" i="140" s="1"/>
  <c r="J145" i="140"/>
  <c r="J111" i="140"/>
  <c r="J179" i="140"/>
  <c r="J161" i="140"/>
  <c r="J103" i="140"/>
  <c r="J104" i="140" s="1"/>
  <c r="J127" i="140"/>
  <c r="J195" i="140"/>
  <c r="G106" i="185"/>
  <c r="G111" i="185" s="1"/>
  <c r="G14" i="206"/>
  <c r="I15" i="102" s="1"/>
  <c r="J54" i="140"/>
  <c r="Q386" i="217"/>
  <c r="G35" i="207"/>
  <c r="G36" i="207" s="1"/>
  <c r="Q388" i="217" s="1"/>
  <c r="G15" i="209"/>
  <c r="G247" i="209" s="1"/>
  <c r="Q415" i="217"/>
  <c r="G35" i="205"/>
  <c r="G36" i="205" s="1"/>
  <c r="Q417" i="217" s="1"/>
  <c r="Q328" i="217" l="1"/>
  <c r="I88" i="102"/>
  <c r="I77" i="287" s="1"/>
  <c r="I34" i="95"/>
  <c r="I38" i="102"/>
  <c r="G267" i="209"/>
  <c r="G36" i="210" s="1"/>
  <c r="G75" i="211" s="1"/>
  <c r="G16" i="210"/>
  <c r="G55" i="211" s="1"/>
  <c r="G255" i="211" s="1"/>
  <c r="Q477" i="217"/>
  <c r="J171" i="140"/>
  <c r="J172" i="140" s="1"/>
  <c r="J155" i="140"/>
  <c r="J156" i="140" s="1"/>
  <c r="G37" i="207"/>
  <c r="J229" i="140"/>
  <c r="J205" i="140"/>
  <c r="J206" i="140" s="1"/>
  <c r="J214" i="140"/>
  <c r="J248" i="140" s="1"/>
  <c r="J230" i="140"/>
  <c r="J264" i="140" s="1"/>
  <c r="J137" i="140"/>
  <c r="J138" i="140" s="1"/>
  <c r="Q481" i="217"/>
  <c r="G35" i="206"/>
  <c r="G36" i="206" s="1"/>
  <c r="Q446" i="217" s="1"/>
  <c r="Q483" i="217" s="1"/>
  <c r="Q444" i="217"/>
  <c r="J189" i="140"/>
  <c r="H73" i="208"/>
  <c r="G112" i="185"/>
  <c r="G113" i="185"/>
  <c r="G115" i="185" s="1"/>
  <c r="J121" i="140"/>
  <c r="J213" i="140"/>
  <c r="G37" i="205"/>
  <c r="J281" i="140" l="1"/>
  <c r="J14" i="133" s="1"/>
  <c r="R211" i="217" s="1"/>
  <c r="Q479" i="217"/>
  <c r="J282" i="140"/>
  <c r="J14" i="132" s="1"/>
  <c r="J280" i="140"/>
  <c r="J14" i="131" s="1"/>
  <c r="R152" i="217" s="1"/>
  <c r="R181" i="217" s="1"/>
  <c r="J122" i="140"/>
  <c r="G117" i="185"/>
  <c r="G114" i="185"/>
  <c r="G116" i="185" s="1"/>
  <c r="G118" i="185" s="1"/>
  <c r="G37" i="206"/>
  <c r="H93" i="208" s="1"/>
  <c r="Q473" i="217"/>
  <c r="AH36" i="95"/>
  <c r="I59" i="95"/>
  <c r="J190" i="140"/>
  <c r="J239" i="140"/>
  <c r="J240" i="140" s="1"/>
  <c r="J263" i="140"/>
  <c r="G228" i="211"/>
  <c r="G248" i="211" s="1"/>
  <c r="O61" i="218"/>
  <c r="O83" i="218" s="1"/>
  <c r="J223" i="140"/>
  <c r="J224" i="140" s="1"/>
  <c r="J247" i="140"/>
  <c r="Q475" i="217"/>
  <c r="Q616" i="217"/>
  <c r="Q620" i="217" s="1"/>
  <c r="Q357" i="217"/>
  <c r="J34" i="133" l="1"/>
  <c r="R213" i="217" s="1"/>
  <c r="J34" i="131"/>
  <c r="J35" i="131" s="1"/>
  <c r="J34" i="132"/>
  <c r="R88" i="217"/>
  <c r="R240" i="217"/>
  <c r="G275" i="211"/>
  <c r="J257" i="140"/>
  <c r="J258" i="140" s="1"/>
  <c r="J279" i="140"/>
  <c r="J273" i="140"/>
  <c r="J274" i="140" s="1"/>
  <c r="J35" i="133" l="1"/>
  <c r="R154" i="217"/>
  <c r="R183" i="217" s="1"/>
  <c r="R119" i="217"/>
  <c r="J35" i="132"/>
  <c r="R90" i="217"/>
  <c r="R121" i="217" s="1"/>
  <c r="R242" i="217"/>
  <c r="J14" i="130"/>
  <c r="J34" i="130" s="1"/>
  <c r="J35" i="130" s="1"/>
  <c r="J294" i="140"/>
  <c r="J283" i="140"/>
  <c r="R270" i="217"/>
  <c r="R92" i="217" l="1"/>
  <c r="R123" i="217" s="1"/>
  <c r="J371" i="140"/>
  <c r="J296" i="140"/>
  <c r="R618" i="217"/>
  <c r="R299" i="217"/>
  <c r="R272" i="217"/>
  <c r="R301" i="217" l="1"/>
  <c r="R624" i="217"/>
  <c r="R626" i="217" s="1"/>
  <c r="J326" i="140"/>
  <c r="J363" i="140" s="1"/>
  <c r="K66" i="140" s="1"/>
  <c r="J311" i="140"/>
  <c r="J348" i="140" s="1"/>
  <c r="J306" i="140"/>
  <c r="J343" i="140" s="1"/>
  <c r="K46" i="140" s="1"/>
  <c r="J304" i="140"/>
  <c r="J341" i="140" s="1"/>
  <c r="K44" i="140" s="1"/>
  <c r="J331" i="140"/>
  <c r="J319" i="140"/>
  <c r="J308" i="140"/>
  <c r="J345" i="140" s="1"/>
  <c r="K48" i="140" s="1"/>
  <c r="J322" i="140"/>
  <c r="J359" i="140" s="1"/>
  <c r="K62" i="140" s="1"/>
  <c r="J307" i="140"/>
  <c r="J344" i="140" s="1"/>
  <c r="J310" i="140"/>
  <c r="J347" i="140" s="1"/>
  <c r="K50" i="140" s="1"/>
  <c r="J327" i="140"/>
  <c r="J364" i="140" s="1"/>
  <c r="K67" i="140" s="1"/>
  <c r="J323" i="140"/>
  <c r="J360" i="140" s="1"/>
  <c r="K63" i="140" s="1"/>
  <c r="J312" i="140"/>
  <c r="J349" i="140" s="1"/>
  <c r="K52" i="140" s="1"/>
  <c r="J303" i="140"/>
  <c r="J305" i="140"/>
  <c r="J342" i="140" s="1"/>
  <c r="J321" i="140"/>
  <c r="J358" i="140" s="1"/>
  <c r="K61" i="140" s="1"/>
  <c r="J325" i="140"/>
  <c r="J362" i="140" s="1"/>
  <c r="K65" i="140" s="1"/>
  <c r="J324" i="140"/>
  <c r="J361" i="140" s="1"/>
  <c r="K64" i="140" s="1"/>
  <c r="J320" i="140"/>
  <c r="J357" i="140" s="1"/>
  <c r="K60" i="140" s="1"/>
  <c r="J309" i="140"/>
  <c r="J346" i="140" s="1"/>
  <c r="J33" i="128"/>
  <c r="J328" i="140"/>
  <c r="J365" i="140" s="1"/>
  <c r="K68" i="140" s="1"/>
  <c r="K97" i="140" l="1"/>
  <c r="K131" i="140" s="1"/>
  <c r="K98" i="140"/>
  <c r="K166" i="140" s="1"/>
  <c r="K102" i="140"/>
  <c r="K204" i="140" s="1"/>
  <c r="K99" i="140"/>
  <c r="K133" i="140" s="1"/>
  <c r="K95" i="140"/>
  <c r="K197" i="140" s="1"/>
  <c r="J313" i="140"/>
  <c r="J314" i="140" s="1"/>
  <c r="J340" i="140"/>
  <c r="J329" i="140"/>
  <c r="J330" i="140" s="1"/>
  <c r="J356" i="140"/>
  <c r="R518" i="217"/>
  <c r="K51" i="140"/>
  <c r="K85" i="140" s="1"/>
  <c r="R516" i="217"/>
  <c r="K47" i="140"/>
  <c r="K81" i="140" s="1"/>
  <c r="K100" i="140"/>
  <c r="K49" i="140"/>
  <c r="K83" i="140" s="1"/>
  <c r="R517" i="217"/>
  <c r="K165" i="140"/>
  <c r="K96" i="140"/>
  <c r="J35" i="128"/>
  <c r="J83" i="128"/>
  <c r="R515" i="217"/>
  <c r="K45" i="140"/>
  <c r="K79" i="140" s="1"/>
  <c r="K101" i="140"/>
  <c r="K199" i="140" l="1"/>
  <c r="K233" i="140" s="1"/>
  <c r="K267" i="140" s="1"/>
  <c r="K132" i="140"/>
  <c r="K200" i="140"/>
  <c r="K86" i="140"/>
  <c r="K120" i="140" s="1"/>
  <c r="K201" i="140"/>
  <c r="K167" i="140"/>
  <c r="K170" i="140"/>
  <c r="K163" i="140"/>
  <c r="K82" i="140"/>
  <c r="K116" i="140" s="1"/>
  <c r="K129" i="140"/>
  <c r="K136" i="140"/>
  <c r="J85" i="128"/>
  <c r="H15" i="185"/>
  <c r="H44" i="185" s="1"/>
  <c r="H57" i="185" s="1"/>
  <c r="H98" i="185" s="1"/>
  <c r="K149" i="140"/>
  <c r="K183" i="140"/>
  <c r="K115" i="140"/>
  <c r="K84" i="140"/>
  <c r="K135" i="140"/>
  <c r="K169" i="140"/>
  <c r="K203" i="140"/>
  <c r="K185" i="140"/>
  <c r="K151" i="140"/>
  <c r="K117" i="140"/>
  <c r="J366" i="140"/>
  <c r="K69" i="140" s="1"/>
  <c r="K59" i="140"/>
  <c r="R514" i="217"/>
  <c r="R576" i="217" s="1"/>
  <c r="J350" i="140"/>
  <c r="K43" i="140"/>
  <c r="K181" i="140"/>
  <c r="K147" i="140"/>
  <c r="K113" i="140"/>
  <c r="K134" i="140"/>
  <c r="K168" i="140"/>
  <c r="K202" i="140"/>
  <c r="K80" i="140"/>
  <c r="K130" i="140"/>
  <c r="K164" i="140"/>
  <c r="K198" i="140"/>
  <c r="K187" i="140"/>
  <c r="K119" i="140"/>
  <c r="K153" i="140"/>
  <c r="J332" i="140"/>
  <c r="J333" i="140" s="1"/>
  <c r="K238" i="140" l="1"/>
  <c r="K272" i="140" s="1"/>
  <c r="K188" i="140"/>
  <c r="K154" i="140"/>
  <c r="K150" i="140"/>
  <c r="K235" i="140"/>
  <c r="K269" i="140" s="1"/>
  <c r="K234" i="140"/>
  <c r="K268" i="140" s="1"/>
  <c r="K184" i="140"/>
  <c r="K231" i="140"/>
  <c r="K265" i="140" s="1"/>
  <c r="R574" i="217"/>
  <c r="K219" i="140"/>
  <c r="K253" i="140" s="1"/>
  <c r="K232" i="140"/>
  <c r="K266" i="140" s="1"/>
  <c r="K215" i="140"/>
  <c r="K249" i="140" s="1"/>
  <c r="K77" i="140"/>
  <c r="K78" i="140"/>
  <c r="K70" i="140"/>
  <c r="K93" i="140"/>
  <c r="K94" i="140"/>
  <c r="K237" i="140"/>
  <c r="K271" i="140" s="1"/>
  <c r="K217" i="140"/>
  <c r="K251" i="140" s="1"/>
  <c r="J368" i="140"/>
  <c r="J370" i="140" s="1"/>
  <c r="K53" i="140"/>
  <c r="K290" i="140" s="1"/>
  <c r="K182" i="140"/>
  <c r="K114" i="140"/>
  <c r="K148" i="140"/>
  <c r="J351" i="140"/>
  <c r="J367" i="140"/>
  <c r="K152" i="140"/>
  <c r="K186" i="140"/>
  <c r="K118" i="140"/>
  <c r="H104" i="185"/>
  <c r="H14" i="205" s="1"/>
  <c r="H103" i="185"/>
  <c r="H105" i="185"/>
  <c r="H14" i="207" s="1"/>
  <c r="K221" i="140"/>
  <c r="K255" i="140" s="1"/>
  <c r="K236" i="140"/>
  <c r="K270" i="140" s="1"/>
  <c r="R529" i="217"/>
  <c r="R573" i="217"/>
  <c r="R575" i="217"/>
  <c r="R577" i="217"/>
  <c r="K222" i="140" l="1"/>
  <c r="K256" i="140" s="1"/>
  <c r="K218" i="140"/>
  <c r="K252" i="140" s="1"/>
  <c r="R386" i="217"/>
  <c r="H15" i="209"/>
  <c r="H247" i="209" s="1"/>
  <c r="H35" i="207"/>
  <c r="H36" i="207" s="1"/>
  <c r="R388" i="217" s="1"/>
  <c r="K180" i="140"/>
  <c r="K112" i="140"/>
  <c r="K146" i="140"/>
  <c r="H106" i="185"/>
  <c r="H111" i="185" s="1"/>
  <c r="H14" i="206"/>
  <c r="K162" i="140"/>
  <c r="K128" i="140"/>
  <c r="K196" i="140"/>
  <c r="K87" i="140"/>
  <c r="K88" i="140" s="1"/>
  <c r="K145" i="140"/>
  <c r="K111" i="140"/>
  <c r="K179" i="140"/>
  <c r="H35" i="205"/>
  <c r="H36" i="205" s="1"/>
  <c r="R417" i="217" s="1"/>
  <c r="R415" i="217"/>
  <c r="K216" i="140"/>
  <c r="K250" i="140" s="1"/>
  <c r="K103" i="140"/>
  <c r="K104" i="140" s="1"/>
  <c r="K161" i="140"/>
  <c r="K127" i="140"/>
  <c r="K195" i="140"/>
  <c r="K54" i="140"/>
  <c r="R588" i="217"/>
  <c r="K220" i="140"/>
  <c r="K254" i="140" s="1"/>
  <c r="K230" i="140" l="1"/>
  <c r="K264" i="140" s="1"/>
  <c r="K214" i="140"/>
  <c r="K248" i="140" s="1"/>
  <c r="K137" i="140"/>
  <c r="K138" i="140" s="1"/>
  <c r="K205" i="140"/>
  <c r="K206" i="140" s="1"/>
  <c r="K229" i="140"/>
  <c r="K121" i="140"/>
  <c r="K213" i="140"/>
  <c r="R481" i="217"/>
  <c r="K155" i="140"/>
  <c r="K156" i="140" s="1"/>
  <c r="R444" i="217"/>
  <c r="R473" i="217" s="1"/>
  <c r="H35" i="206"/>
  <c r="H36" i="206" s="1"/>
  <c r="R446" i="217" s="1"/>
  <c r="R483" i="217" s="1"/>
  <c r="I73" i="208"/>
  <c r="H112" i="185"/>
  <c r="H113" i="185"/>
  <c r="H115" i="185" s="1"/>
  <c r="H16" i="210"/>
  <c r="H55" i="211" s="1"/>
  <c r="H255" i="211" s="1"/>
  <c r="H267" i="209"/>
  <c r="H36" i="210" s="1"/>
  <c r="H75" i="211" s="1"/>
  <c r="K171" i="140"/>
  <c r="K172" i="140" s="1"/>
  <c r="H37" i="205"/>
  <c r="J15" i="102"/>
  <c r="K189" i="140"/>
  <c r="H37" i="207"/>
  <c r="R477" i="217"/>
  <c r="K281" i="140" l="1"/>
  <c r="K14" i="133" s="1"/>
  <c r="S211" i="217" s="1"/>
  <c r="R479" i="217"/>
  <c r="K282" i="140"/>
  <c r="K14" i="132" s="1"/>
  <c r="K190" i="140"/>
  <c r="K122" i="140"/>
  <c r="K280" i="140"/>
  <c r="K14" i="131" s="1"/>
  <c r="K223" i="140"/>
  <c r="K247" i="140"/>
  <c r="H37" i="206"/>
  <c r="I93" i="208" s="1"/>
  <c r="R475" i="217"/>
  <c r="J88" i="102"/>
  <c r="J77" i="287" s="1"/>
  <c r="J38" i="102"/>
  <c r="J34" i="95"/>
  <c r="R328" i="217"/>
  <c r="P61" i="218"/>
  <c r="P83" i="218" s="1"/>
  <c r="H228" i="211"/>
  <c r="H248" i="211" s="1"/>
  <c r="H114" i="185"/>
  <c r="H116" i="185" s="1"/>
  <c r="H118" i="185" s="1"/>
  <c r="H117" i="185"/>
  <c r="K239" i="140"/>
  <c r="K240" i="140" s="1"/>
  <c r="K263" i="140"/>
  <c r="K34" i="133" l="1"/>
  <c r="S213" i="217" s="1"/>
  <c r="K257" i="140"/>
  <c r="K258" i="140" s="1"/>
  <c r="K273" i="140"/>
  <c r="K274" i="140" s="1"/>
  <c r="K279" i="140"/>
  <c r="H275" i="211"/>
  <c r="R357" i="217"/>
  <c r="R616" i="217"/>
  <c r="R620" i="217" s="1"/>
  <c r="S88" i="217"/>
  <c r="K34" i="132"/>
  <c r="K224" i="140"/>
  <c r="S240" i="217"/>
  <c r="AI36" i="95"/>
  <c r="J59" i="95"/>
  <c r="S152" i="217"/>
  <c r="S181" i="217" s="1"/>
  <c r="K34" i="131"/>
  <c r="K35" i="133" l="1"/>
  <c r="K35" i="131"/>
  <c r="S154" i="217"/>
  <c r="S183" i="217" s="1"/>
  <c r="S270" i="217"/>
  <c r="S242" i="217"/>
  <c r="K35" i="132"/>
  <c r="S90" i="217"/>
  <c r="S121" i="217" s="1"/>
  <c r="S119" i="217"/>
  <c r="K14" i="130"/>
  <c r="K34" i="130" s="1"/>
  <c r="K35" i="130" s="1"/>
  <c r="K294" i="140"/>
  <c r="K283" i="140"/>
  <c r="K371" i="140" l="1"/>
  <c r="K296" i="140"/>
  <c r="S299" i="217"/>
  <c r="S618" i="217"/>
  <c r="S92" i="217"/>
  <c r="S123" i="217" s="1"/>
  <c r="S272" i="217"/>
  <c r="S301" i="217" l="1"/>
  <c r="S624" i="217"/>
  <c r="S626" i="217" s="1"/>
  <c r="K306" i="140"/>
  <c r="K343" i="140" s="1"/>
  <c r="L46" i="140" s="1"/>
  <c r="K326" i="140"/>
  <c r="K363" i="140" s="1"/>
  <c r="L66" i="140" s="1"/>
  <c r="K323" i="140"/>
  <c r="K360" i="140" s="1"/>
  <c r="L63" i="140" s="1"/>
  <c r="K322" i="140"/>
  <c r="K359" i="140" s="1"/>
  <c r="L62" i="140" s="1"/>
  <c r="K311" i="140"/>
  <c r="K348" i="140" s="1"/>
  <c r="K327" i="140"/>
  <c r="K364" i="140" s="1"/>
  <c r="L67" i="140" s="1"/>
  <c r="K331" i="140"/>
  <c r="K319" i="140"/>
  <c r="K325" i="140"/>
  <c r="K362" i="140" s="1"/>
  <c r="L65" i="140" s="1"/>
  <c r="K308" i="140"/>
  <c r="K345" i="140" s="1"/>
  <c r="L48" i="140" s="1"/>
  <c r="K309" i="140"/>
  <c r="K346" i="140" s="1"/>
  <c r="K328" i="140"/>
  <c r="K365" i="140" s="1"/>
  <c r="L68" i="140" s="1"/>
  <c r="K304" i="140"/>
  <c r="K341" i="140" s="1"/>
  <c r="L44" i="140" s="1"/>
  <c r="K324" i="140"/>
  <c r="K361" i="140" s="1"/>
  <c r="L64" i="140" s="1"/>
  <c r="K320" i="140"/>
  <c r="K357" i="140" s="1"/>
  <c r="L60" i="140" s="1"/>
  <c r="K305" i="140"/>
  <c r="K342" i="140" s="1"/>
  <c r="K312" i="140"/>
  <c r="K349" i="140" s="1"/>
  <c r="L52" i="140" s="1"/>
  <c r="K321" i="140"/>
  <c r="K358" i="140" s="1"/>
  <c r="L61" i="140" s="1"/>
  <c r="K33" i="128"/>
  <c r="K310" i="140"/>
  <c r="K347" i="140" s="1"/>
  <c r="L50" i="140" s="1"/>
  <c r="K303" i="140"/>
  <c r="K307" i="140"/>
  <c r="K344" i="140" s="1"/>
  <c r="L101" i="140" l="1"/>
  <c r="L135" i="140" s="1"/>
  <c r="L99" i="140"/>
  <c r="L167" i="140" s="1"/>
  <c r="L102" i="140"/>
  <c r="L170" i="140" s="1"/>
  <c r="L95" i="140"/>
  <c r="L129" i="140" s="1"/>
  <c r="L98" i="140"/>
  <c r="L200" i="140" s="1"/>
  <c r="L100" i="140"/>
  <c r="L47" i="140"/>
  <c r="L81" i="140" s="1"/>
  <c r="S516" i="217"/>
  <c r="S518" i="217"/>
  <c r="L51" i="140"/>
  <c r="L85" i="140" s="1"/>
  <c r="K329" i="140"/>
  <c r="K330" i="140" s="1"/>
  <c r="K356" i="140"/>
  <c r="L96" i="140"/>
  <c r="K313" i="140"/>
  <c r="K340" i="140"/>
  <c r="L45" i="140"/>
  <c r="L79" i="140" s="1"/>
  <c r="S515" i="217"/>
  <c r="K35" i="128"/>
  <c r="K83" i="128"/>
  <c r="L49" i="140"/>
  <c r="L83" i="140" s="1"/>
  <c r="S517" i="217"/>
  <c r="L97" i="140"/>
  <c r="L201" i="140" l="1"/>
  <c r="L133" i="140"/>
  <c r="L204" i="140"/>
  <c r="L203" i="140"/>
  <c r="L169" i="140"/>
  <c r="L136" i="140"/>
  <c r="K332" i="140"/>
  <c r="K333" i="140" s="1"/>
  <c r="K314" i="140"/>
  <c r="L166" i="140"/>
  <c r="L132" i="140"/>
  <c r="L197" i="140"/>
  <c r="L86" i="140"/>
  <c r="L120" i="140" s="1"/>
  <c r="L163" i="140"/>
  <c r="K350" i="140"/>
  <c r="S514" i="217"/>
  <c r="S574" i="217" s="1"/>
  <c r="L43" i="140"/>
  <c r="K366" i="140"/>
  <c r="L69" i="140" s="1"/>
  <c r="L59" i="140"/>
  <c r="L151" i="140"/>
  <c r="L185" i="140"/>
  <c r="L117" i="140"/>
  <c r="L80" i="140"/>
  <c r="L149" i="140"/>
  <c r="L183" i="140"/>
  <c r="L115" i="140"/>
  <c r="L131" i="140"/>
  <c r="L165" i="140"/>
  <c r="L199" i="140"/>
  <c r="L147" i="140"/>
  <c r="L181" i="140"/>
  <c r="L113" i="140"/>
  <c r="L187" i="140"/>
  <c r="L153" i="140"/>
  <c r="L119" i="140"/>
  <c r="L202" i="140"/>
  <c r="L134" i="140"/>
  <c r="L168" i="140"/>
  <c r="K85" i="128"/>
  <c r="I15" i="185"/>
  <c r="I44" i="185" s="1"/>
  <c r="I57" i="185" s="1"/>
  <c r="I98" i="185" s="1"/>
  <c r="L198" i="140"/>
  <c r="L164" i="140"/>
  <c r="L130" i="140"/>
  <c r="L84" i="140"/>
  <c r="L82" i="140"/>
  <c r="L235" i="140" l="1"/>
  <c r="L269" i="140" s="1"/>
  <c r="L237" i="140"/>
  <c r="L271" i="140" s="1"/>
  <c r="L238" i="140"/>
  <c r="L272" i="140" s="1"/>
  <c r="L188" i="140"/>
  <c r="L234" i="140"/>
  <c r="L268" i="140" s="1"/>
  <c r="S577" i="217"/>
  <c r="L233" i="140"/>
  <c r="L267" i="140" s="1"/>
  <c r="L154" i="140"/>
  <c r="L231" i="140"/>
  <c r="L265" i="140" s="1"/>
  <c r="L219" i="140"/>
  <c r="L253" i="140" s="1"/>
  <c r="K367" i="140"/>
  <c r="L232" i="140"/>
  <c r="L266" i="140" s="1"/>
  <c r="L186" i="140"/>
  <c r="L152" i="140"/>
  <c r="L118" i="140"/>
  <c r="L221" i="140"/>
  <c r="L255" i="140" s="1"/>
  <c r="L215" i="140"/>
  <c r="L249" i="140" s="1"/>
  <c r="L217" i="140"/>
  <c r="L251" i="140" s="1"/>
  <c r="L148" i="140"/>
  <c r="L182" i="140"/>
  <c r="L114" i="140"/>
  <c r="L93" i="140"/>
  <c r="L70" i="140"/>
  <c r="L94" i="140"/>
  <c r="S529" i="217"/>
  <c r="S573" i="217"/>
  <c r="I104" i="185"/>
  <c r="I14" i="205" s="1"/>
  <c r="I105" i="185"/>
  <c r="I14" i="207" s="1"/>
  <c r="I103" i="185"/>
  <c r="L53" i="140"/>
  <c r="L290" i="140" s="1"/>
  <c r="K368" i="140"/>
  <c r="K370" i="140" s="1"/>
  <c r="L150" i="140"/>
  <c r="L184" i="140"/>
  <c r="L116" i="140"/>
  <c r="K351" i="140"/>
  <c r="L236" i="140"/>
  <c r="L270" i="140" s="1"/>
  <c r="S575" i="217"/>
  <c r="L77" i="140"/>
  <c r="L78" i="140"/>
  <c r="S576" i="217"/>
  <c r="L54" i="140" l="1"/>
  <c r="L222" i="140"/>
  <c r="L256" i="140" s="1"/>
  <c r="L216" i="140"/>
  <c r="L250" i="140" s="1"/>
  <c r="S588" i="217"/>
  <c r="L127" i="140"/>
  <c r="L161" i="140"/>
  <c r="L103" i="140"/>
  <c r="L104" i="140" s="1"/>
  <c r="L195" i="140"/>
  <c r="L220" i="140"/>
  <c r="L254" i="140" s="1"/>
  <c r="L87" i="140"/>
  <c r="L88" i="140" s="1"/>
  <c r="L145" i="140"/>
  <c r="L111" i="140"/>
  <c r="L179" i="140"/>
  <c r="S386" i="217"/>
  <c r="I35" i="207"/>
  <c r="I15" i="209"/>
  <c r="I247" i="209" s="1"/>
  <c r="L128" i="140"/>
  <c r="L162" i="140"/>
  <c r="L196" i="140"/>
  <c r="L146" i="140"/>
  <c r="L112" i="140"/>
  <c r="L180" i="140"/>
  <c r="I106" i="185"/>
  <c r="I111" i="185" s="1"/>
  <c r="I14" i="206"/>
  <c r="J73" i="208" s="1"/>
  <c r="L218" i="140"/>
  <c r="L252" i="140" s="1"/>
  <c r="S415" i="217"/>
  <c r="I35" i="205"/>
  <c r="I36" i="205" s="1"/>
  <c r="S417" i="217" s="1"/>
  <c r="K15" i="102" l="1"/>
  <c r="S328" i="217" s="1"/>
  <c r="L230" i="140"/>
  <c r="L264" i="140" s="1"/>
  <c r="I37" i="205"/>
  <c r="I112" i="185"/>
  <c r="I113" i="185"/>
  <c r="I115" i="185" s="1"/>
  <c r="L155" i="140"/>
  <c r="L156" i="140" s="1"/>
  <c r="I267" i="209"/>
  <c r="I36" i="210" s="1"/>
  <c r="I75" i="211" s="1"/>
  <c r="I16" i="210"/>
  <c r="I55" i="211" s="1"/>
  <c r="I255" i="211" s="1"/>
  <c r="S477" i="217"/>
  <c r="L205" i="140"/>
  <c r="L206" i="140" s="1"/>
  <c r="L229" i="140"/>
  <c r="L137" i="140"/>
  <c r="L138" i="140" s="1"/>
  <c r="L189" i="140"/>
  <c r="L190" i="140" s="1"/>
  <c r="S444" i="217"/>
  <c r="I35" i="206"/>
  <c r="I36" i="206" s="1"/>
  <c r="S446" i="217" s="1"/>
  <c r="S483" i="217" s="1"/>
  <c r="L214" i="140"/>
  <c r="L248" i="140" s="1"/>
  <c r="I36" i="207"/>
  <c r="S388" i="217" s="1"/>
  <c r="L121" i="140"/>
  <c r="L213" i="140"/>
  <c r="L171" i="140"/>
  <c r="L172" i="140" s="1"/>
  <c r="K34" i="95" l="1"/>
  <c r="AJ36" i="95" s="1"/>
  <c r="K88" i="102"/>
  <c r="K77" i="287" s="1"/>
  <c r="K38" i="102"/>
  <c r="S479" i="217"/>
  <c r="L282" i="140"/>
  <c r="L14" i="132" s="1"/>
  <c r="L122" i="140"/>
  <c r="I37" i="206"/>
  <c r="L239" i="140"/>
  <c r="L240" i="140" s="1"/>
  <c r="L263" i="140"/>
  <c r="I37" i="207"/>
  <c r="I228" i="211"/>
  <c r="I248" i="211" s="1"/>
  <c r="Q61" i="218"/>
  <c r="Q83" i="218" s="1"/>
  <c r="I114" i="185"/>
  <c r="I116" i="185" s="1"/>
  <c r="I118" i="185" s="1"/>
  <c r="I117" i="185"/>
  <c r="S481" i="217"/>
  <c r="S475" i="217"/>
  <c r="L223" i="140"/>
  <c r="L247" i="140"/>
  <c r="S357" i="217"/>
  <c r="S616" i="217"/>
  <c r="S620" i="217" s="1"/>
  <c r="L281" i="140"/>
  <c r="L14" i="133" s="1"/>
  <c r="S473" i="217"/>
  <c r="L280" i="140"/>
  <c r="L14" i="131" s="1"/>
  <c r="K59" i="95" l="1"/>
  <c r="L279" i="140"/>
  <c r="L14" i="130" s="1"/>
  <c r="L34" i="130" s="1"/>
  <c r="L35" i="130" s="1"/>
  <c r="L34" i="131"/>
  <c r="T152" i="217"/>
  <c r="T181" i="217" s="1"/>
  <c r="L273" i="140"/>
  <c r="L274" i="140" s="1"/>
  <c r="I275" i="211"/>
  <c r="L257" i="140"/>
  <c r="L258" i="140" s="1"/>
  <c r="L34" i="132"/>
  <c r="T88" i="217"/>
  <c r="T211" i="217"/>
  <c r="L34" i="133"/>
  <c r="L224" i="140"/>
  <c r="J93" i="208"/>
  <c r="L294" i="140" l="1"/>
  <c r="L371" i="140" s="1"/>
  <c r="L283" i="140"/>
  <c r="T119" i="217"/>
  <c r="L35" i="132"/>
  <c r="T90" i="217"/>
  <c r="T121" i="217" s="1"/>
  <c r="L35" i="133"/>
  <c r="T213" i="217"/>
  <c r="T240" i="217"/>
  <c r="T270" i="217"/>
  <c r="T154" i="217"/>
  <c r="T183" i="217" s="1"/>
  <c r="L35" i="131"/>
  <c r="L296" i="140" l="1"/>
  <c r="L331" i="140" s="1"/>
  <c r="T618" i="217"/>
  <c r="T299" i="217"/>
  <c r="T92" i="217"/>
  <c r="T123" i="217" s="1"/>
  <c r="T242" i="217"/>
  <c r="T272" i="217"/>
  <c r="L327" i="140" l="1"/>
  <c r="L364" i="140" s="1"/>
  <c r="M67" i="140" s="1"/>
  <c r="L306" i="140"/>
  <c r="L343" i="140" s="1"/>
  <c r="M46" i="140" s="1"/>
  <c r="L305" i="140"/>
  <c r="L342" i="140" s="1"/>
  <c r="M45" i="140" s="1"/>
  <c r="L326" i="140"/>
  <c r="L363" i="140" s="1"/>
  <c r="M66" i="140" s="1"/>
  <c r="L328" i="140"/>
  <c r="L365" i="140" s="1"/>
  <c r="M68" i="140" s="1"/>
  <c r="L325" i="140"/>
  <c r="L362" i="140" s="1"/>
  <c r="M65" i="140" s="1"/>
  <c r="L321" i="140"/>
  <c r="L358" i="140" s="1"/>
  <c r="M61" i="140" s="1"/>
  <c r="L324" i="140"/>
  <c r="L361" i="140" s="1"/>
  <c r="M64" i="140" s="1"/>
  <c r="L310" i="140"/>
  <c r="L347" i="140" s="1"/>
  <c r="M50" i="140" s="1"/>
  <c r="L33" i="128"/>
  <c r="L35" i="128" s="1"/>
  <c r="L311" i="140"/>
  <c r="L348" i="140" s="1"/>
  <c r="M51" i="140" s="1"/>
  <c r="L320" i="140"/>
  <c r="L357" i="140" s="1"/>
  <c r="M60" i="140" s="1"/>
  <c r="L323" i="140"/>
  <c r="L360" i="140" s="1"/>
  <c r="M63" i="140" s="1"/>
  <c r="L322" i="140"/>
  <c r="L359" i="140" s="1"/>
  <c r="M62" i="140" s="1"/>
  <c r="L303" i="140"/>
  <c r="L340" i="140" s="1"/>
  <c r="L309" i="140"/>
  <c r="L346" i="140" s="1"/>
  <c r="M49" i="140" s="1"/>
  <c r="L304" i="140"/>
  <c r="L341" i="140" s="1"/>
  <c r="M44" i="140" s="1"/>
  <c r="L307" i="140"/>
  <c r="L344" i="140" s="1"/>
  <c r="M47" i="140" s="1"/>
  <c r="M81" i="140" s="1"/>
  <c r="L319" i="140"/>
  <c r="L312" i="140"/>
  <c r="L349" i="140" s="1"/>
  <c r="M52" i="140" s="1"/>
  <c r="L308" i="140"/>
  <c r="L345" i="140" s="1"/>
  <c r="M48" i="140" s="1"/>
  <c r="T301" i="217"/>
  <c r="T624" i="217"/>
  <c r="T626" i="217" s="1"/>
  <c r="M102" i="140" l="1"/>
  <c r="M204" i="140" s="1"/>
  <c r="M101" i="140"/>
  <c r="M135" i="140" s="1"/>
  <c r="M100" i="140"/>
  <c r="M168" i="140" s="1"/>
  <c r="M99" i="140"/>
  <c r="M167" i="140" s="1"/>
  <c r="M95" i="140"/>
  <c r="M197" i="140" s="1"/>
  <c r="T518" i="217"/>
  <c r="M96" i="140"/>
  <c r="M164" i="140" s="1"/>
  <c r="M98" i="140"/>
  <c r="M132" i="140" s="1"/>
  <c r="L83" i="128"/>
  <c r="L85" i="128" s="1"/>
  <c r="M97" i="140"/>
  <c r="M165" i="140" s="1"/>
  <c r="T517" i="217"/>
  <c r="T515" i="217"/>
  <c r="M85" i="140"/>
  <c r="M119" i="140" s="1"/>
  <c r="L329" i="140"/>
  <c r="L330" i="140" s="1"/>
  <c r="M79" i="140"/>
  <c r="M181" i="140" s="1"/>
  <c r="L356" i="140"/>
  <c r="M59" i="140" s="1"/>
  <c r="T516" i="217"/>
  <c r="M83" i="140"/>
  <c r="M151" i="140" s="1"/>
  <c r="L313" i="140"/>
  <c r="L314" i="140" s="1"/>
  <c r="M82" i="140"/>
  <c r="M184" i="140" s="1"/>
  <c r="M84" i="140"/>
  <c r="M118" i="140" s="1"/>
  <c r="M86" i="140"/>
  <c r="M154" i="140" s="1"/>
  <c r="M183" i="140"/>
  <c r="M149" i="140"/>
  <c r="M115" i="140"/>
  <c r="M80" i="140"/>
  <c r="L350" i="140"/>
  <c r="L351" i="140" s="1"/>
  <c r="M43" i="140"/>
  <c r="M136" i="140" l="1"/>
  <c r="M169" i="140"/>
  <c r="M170" i="140"/>
  <c r="M202" i="140"/>
  <c r="M134" i="140"/>
  <c r="M203" i="140"/>
  <c r="M133" i="140"/>
  <c r="M199" i="140"/>
  <c r="M153" i="140"/>
  <c r="J15" i="185"/>
  <c r="J44" i="185" s="1"/>
  <c r="J57" i="185" s="1"/>
  <c r="J98" i="185" s="1"/>
  <c r="J103" i="185" s="1"/>
  <c r="M163" i="140"/>
  <c r="M187" i="140"/>
  <c r="M131" i="140"/>
  <c r="M201" i="140"/>
  <c r="M129" i="140"/>
  <c r="M113" i="140"/>
  <c r="M198" i="140"/>
  <c r="M147" i="140"/>
  <c r="M130" i="140"/>
  <c r="M166" i="140"/>
  <c r="M200" i="140"/>
  <c r="L366" i="140"/>
  <c r="M69" i="140" s="1"/>
  <c r="M70" i="140" s="1"/>
  <c r="T514" i="217"/>
  <c r="T573" i="217" s="1"/>
  <c r="M185" i="140"/>
  <c r="M117" i="140"/>
  <c r="L332" i="140"/>
  <c r="L333" i="140" s="1"/>
  <c r="A333" i="140" s="1"/>
  <c r="M150" i="140"/>
  <c r="M116" i="140"/>
  <c r="M186" i="140"/>
  <c r="M152" i="140"/>
  <c r="M120" i="140"/>
  <c r="M188" i="140"/>
  <c r="M93" i="140"/>
  <c r="M94" i="140"/>
  <c r="M77" i="140"/>
  <c r="M78" i="140"/>
  <c r="M217" i="140"/>
  <c r="M251" i="140" s="1"/>
  <c r="M53" i="140"/>
  <c r="M148" i="140"/>
  <c r="M182" i="140"/>
  <c r="M114" i="140"/>
  <c r="M238" i="140" l="1"/>
  <c r="M272" i="140" s="1"/>
  <c r="M237" i="140"/>
  <c r="M271" i="140" s="1"/>
  <c r="M236" i="140"/>
  <c r="M270" i="140" s="1"/>
  <c r="M235" i="140"/>
  <c r="M269" i="140" s="1"/>
  <c r="M221" i="140"/>
  <c r="M255" i="140" s="1"/>
  <c r="M233" i="140"/>
  <c r="M267" i="140" s="1"/>
  <c r="J104" i="185"/>
  <c r="J14" i="205" s="1"/>
  <c r="J35" i="205" s="1"/>
  <c r="J36" i="205" s="1"/>
  <c r="T417" i="217" s="1"/>
  <c r="M231" i="140"/>
  <c r="M265" i="140" s="1"/>
  <c r="J105" i="185"/>
  <c r="J14" i="207" s="1"/>
  <c r="T386" i="217" s="1"/>
  <c r="M215" i="140"/>
  <c r="M249" i="140" s="1"/>
  <c r="T575" i="217"/>
  <c r="M232" i="140"/>
  <c r="M266" i="140" s="1"/>
  <c r="T529" i="217"/>
  <c r="M290" i="140"/>
  <c r="T574" i="217"/>
  <c r="T576" i="217"/>
  <c r="L367" i="140"/>
  <c r="M234" i="140"/>
  <c r="M268" i="140" s="1"/>
  <c r="L368" i="140"/>
  <c r="L370" i="140" s="1"/>
  <c r="A370" i="140" s="1"/>
  <c r="T577" i="217"/>
  <c r="M219" i="140"/>
  <c r="M253" i="140" s="1"/>
  <c r="M218" i="140"/>
  <c r="M252" i="140" s="1"/>
  <c r="M222" i="140"/>
  <c r="M256" i="140" s="1"/>
  <c r="M220" i="140"/>
  <c r="M254" i="140" s="1"/>
  <c r="M146" i="140"/>
  <c r="M112" i="140"/>
  <c r="M180" i="140"/>
  <c r="M127" i="140"/>
  <c r="M103" i="140"/>
  <c r="M104" i="140" s="1"/>
  <c r="M161" i="140"/>
  <c r="M195" i="140"/>
  <c r="M87" i="140"/>
  <c r="M88" i="140" s="1"/>
  <c r="M111" i="140"/>
  <c r="M179" i="140"/>
  <c r="M145" i="140"/>
  <c r="J14" i="206"/>
  <c r="M54" i="140"/>
  <c r="M216" i="140"/>
  <c r="M250" i="140" s="1"/>
  <c r="M128" i="140"/>
  <c r="M162" i="140"/>
  <c r="M196" i="140"/>
  <c r="T415" i="217" l="1"/>
  <c r="J106" i="185"/>
  <c r="J111" i="185" s="1"/>
  <c r="J112" i="185" s="1"/>
  <c r="T588" i="217"/>
  <c r="J15" i="209"/>
  <c r="J247" i="209" s="1"/>
  <c r="J267" i="209" s="1"/>
  <c r="J36" i="210" s="1"/>
  <c r="J75" i="211" s="1"/>
  <c r="J35" i="207"/>
  <c r="J36" i="207" s="1"/>
  <c r="T388" i="217" s="1"/>
  <c r="T481" i="217" s="1"/>
  <c r="M230" i="140"/>
  <c r="M264" i="140" s="1"/>
  <c r="M214" i="140"/>
  <c r="M248" i="140" s="1"/>
  <c r="M189" i="140"/>
  <c r="M190" i="140" s="1"/>
  <c r="J35" i="206"/>
  <c r="J36" i="206" s="1"/>
  <c r="T446" i="217" s="1"/>
  <c r="T483" i="217" s="1"/>
  <c r="T444" i="217"/>
  <c r="M121" i="140"/>
  <c r="M122" i="140" s="1"/>
  <c r="M213" i="140"/>
  <c r="M205" i="140"/>
  <c r="M206" i="140" s="1"/>
  <c r="M229" i="140"/>
  <c r="L15" i="102"/>
  <c r="M171" i="140"/>
  <c r="M172" i="140" s="1"/>
  <c r="M137" i="140"/>
  <c r="M138" i="140" s="1"/>
  <c r="K73" i="208"/>
  <c r="J37" i="205"/>
  <c r="M155" i="140"/>
  <c r="M156" i="140" s="1"/>
  <c r="T477" i="217"/>
  <c r="T479" i="217" l="1"/>
  <c r="J16" i="210"/>
  <c r="J55" i="211" s="1"/>
  <c r="J113" i="185"/>
  <c r="J115" i="185" s="1"/>
  <c r="J37" i="207"/>
  <c r="T473" i="217"/>
  <c r="J114" i="185"/>
  <c r="M281" i="140"/>
  <c r="M14" i="133" s="1"/>
  <c r="L88" i="102"/>
  <c r="L77" i="287" s="1"/>
  <c r="T328" i="217"/>
  <c r="L34" i="95"/>
  <c r="L38" i="102"/>
  <c r="M223" i="140"/>
  <c r="M224" i="140" s="1"/>
  <c r="M247" i="140"/>
  <c r="T475" i="217"/>
  <c r="M280" i="140"/>
  <c r="M14" i="131" s="1"/>
  <c r="M239" i="140"/>
  <c r="M240" i="140" s="1"/>
  <c r="M263" i="140"/>
  <c r="M282" i="140"/>
  <c r="J37" i="206"/>
  <c r="J228" i="211" l="1"/>
  <c r="J248" i="211" s="1"/>
  <c r="J255" i="211"/>
  <c r="R61" i="218" s="1"/>
  <c r="R83" i="218" s="1"/>
  <c r="J116" i="185"/>
  <c r="J118" i="185" s="1"/>
  <c r="K93" i="208"/>
  <c r="J117" i="185"/>
  <c r="M14" i="132"/>
  <c r="M34" i="131"/>
  <c r="U152" i="217"/>
  <c r="U181" i="217" s="1"/>
  <c r="M257" i="140"/>
  <c r="M258" i="140" s="1"/>
  <c r="U211" i="217"/>
  <c r="M34" i="133"/>
  <c r="M273" i="140"/>
  <c r="M274" i="140" s="1"/>
  <c r="L59" i="95"/>
  <c r="AK36" i="95"/>
  <c r="M279" i="140"/>
  <c r="T357" i="217"/>
  <c r="T616" i="217"/>
  <c r="T620" i="217" s="1"/>
  <c r="J275" i="211" l="1"/>
  <c r="M35" i="133"/>
  <c r="U213" i="217"/>
  <c r="M35" i="131"/>
  <c r="U154" i="217"/>
  <c r="U183" i="217" s="1"/>
  <c r="M14" i="130"/>
  <c r="M34" i="130" s="1"/>
  <c r="M35" i="130" s="1"/>
  <c r="M294" i="140"/>
  <c r="M34" i="132"/>
  <c r="U88" i="217"/>
  <c r="U240" i="217"/>
  <c r="M283" i="140"/>
  <c r="U119" i="217" l="1"/>
  <c r="M371" i="140"/>
  <c r="M296" i="140"/>
  <c r="U242" i="217"/>
  <c r="M35" i="132"/>
  <c r="U90" i="217"/>
  <c r="U121" i="217" s="1"/>
  <c r="U270" i="217"/>
  <c r="M331" i="140" l="1"/>
  <c r="M320" i="140"/>
  <c r="M357" i="140" s="1"/>
  <c r="N60" i="140" s="1"/>
  <c r="M325" i="140"/>
  <c r="M362" i="140" s="1"/>
  <c r="N65" i="140" s="1"/>
  <c r="M309" i="140"/>
  <c r="M346" i="140" s="1"/>
  <c r="M323" i="140"/>
  <c r="M360" i="140" s="1"/>
  <c r="N63" i="140" s="1"/>
  <c r="M311" i="140"/>
  <c r="M348" i="140" s="1"/>
  <c r="M321" i="140"/>
  <c r="M358" i="140" s="1"/>
  <c r="N61" i="140" s="1"/>
  <c r="M305" i="140"/>
  <c r="M342" i="140" s="1"/>
  <c r="M306" i="140"/>
  <c r="M343" i="140" s="1"/>
  <c r="N46" i="140" s="1"/>
  <c r="M303" i="140"/>
  <c r="M327" i="140"/>
  <c r="M364" i="140" s="1"/>
  <c r="N67" i="140" s="1"/>
  <c r="M310" i="140"/>
  <c r="M347" i="140" s="1"/>
  <c r="N50" i="140" s="1"/>
  <c r="M33" i="128"/>
  <c r="M319" i="140"/>
  <c r="M304" i="140"/>
  <c r="M341" i="140" s="1"/>
  <c r="N44" i="140" s="1"/>
  <c r="M326" i="140"/>
  <c r="M363" i="140" s="1"/>
  <c r="N66" i="140" s="1"/>
  <c r="M328" i="140"/>
  <c r="M365" i="140" s="1"/>
  <c r="N68" i="140" s="1"/>
  <c r="M324" i="140"/>
  <c r="M361" i="140" s="1"/>
  <c r="N64" i="140" s="1"/>
  <c r="M322" i="140"/>
  <c r="M359" i="140" s="1"/>
  <c r="N62" i="140" s="1"/>
  <c r="M307" i="140"/>
  <c r="M344" i="140" s="1"/>
  <c r="M312" i="140"/>
  <c r="M349" i="140" s="1"/>
  <c r="N52" i="140" s="1"/>
  <c r="M308" i="140"/>
  <c r="M345" i="140" s="1"/>
  <c r="N48" i="140" s="1"/>
  <c r="U92" i="217"/>
  <c r="U123" i="217" s="1"/>
  <c r="U272" i="217"/>
  <c r="U618" i="217"/>
  <c r="U299" i="217"/>
  <c r="N96" i="140" l="1"/>
  <c r="N130" i="140" s="1"/>
  <c r="N100" i="140"/>
  <c r="N168" i="140" s="1"/>
  <c r="N98" i="140"/>
  <c r="N166" i="140" s="1"/>
  <c r="N95" i="140"/>
  <c r="N197" i="140" s="1"/>
  <c r="N101" i="140"/>
  <c r="N135" i="140" s="1"/>
  <c r="U301" i="217"/>
  <c r="U624" i="217"/>
  <c r="U626" i="217" s="1"/>
  <c r="U516" i="217"/>
  <c r="N47" i="140"/>
  <c r="N81" i="140" s="1"/>
  <c r="N45" i="140"/>
  <c r="N79" i="140" s="1"/>
  <c r="U515" i="217"/>
  <c r="N49" i="140"/>
  <c r="N83" i="140" s="1"/>
  <c r="U517" i="217"/>
  <c r="N99" i="140"/>
  <c r="M329" i="140"/>
  <c r="M330" i="140" s="1"/>
  <c r="M356" i="140"/>
  <c r="M340" i="140"/>
  <c r="M313" i="140"/>
  <c r="U518" i="217"/>
  <c r="N51" i="140"/>
  <c r="N85" i="140" s="1"/>
  <c r="N102" i="140"/>
  <c r="M35" i="128"/>
  <c r="M83" i="128"/>
  <c r="N97" i="140"/>
  <c r="N202" i="140" l="1"/>
  <c r="N198" i="140"/>
  <c r="N169" i="140"/>
  <c r="N134" i="140"/>
  <c r="N200" i="140"/>
  <c r="N164" i="140"/>
  <c r="N232" i="140" s="1"/>
  <c r="N266" i="140" s="1"/>
  <c r="N132" i="140"/>
  <c r="N129" i="140"/>
  <c r="N163" i="140"/>
  <c r="N80" i="140"/>
  <c r="N114" i="140" s="1"/>
  <c r="N82" i="140"/>
  <c r="N150" i="140" s="1"/>
  <c r="N203" i="140"/>
  <c r="N84" i="140"/>
  <c r="N152" i="140" s="1"/>
  <c r="M332" i="140"/>
  <c r="M333" i="140" s="1"/>
  <c r="N119" i="140"/>
  <c r="N187" i="140"/>
  <c r="N153" i="140"/>
  <c r="M314" i="140"/>
  <c r="N136" i="140"/>
  <c r="N204" i="140"/>
  <c r="N170" i="140"/>
  <c r="N59" i="140"/>
  <c r="M366" i="140"/>
  <c r="N69" i="140" s="1"/>
  <c r="N133" i="140"/>
  <c r="N201" i="140"/>
  <c r="N167" i="140"/>
  <c r="N147" i="140"/>
  <c r="N181" i="140"/>
  <c r="N113" i="140"/>
  <c r="N131" i="140"/>
  <c r="N165" i="140"/>
  <c r="N199" i="140"/>
  <c r="N86" i="140"/>
  <c r="K15" i="185"/>
  <c r="K44" i="185" s="1"/>
  <c r="K57" i="185" s="1"/>
  <c r="K98" i="185" s="1"/>
  <c r="M85" i="128"/>
  <c r="M350" i="140"/>
  <c r="M351" i="140" s="1"/>
  <c r="U514" i="217"/>
  <c r="U576" i="217" s="1"/>
  <c r="N43" i="140"/>
  <c r="N185" i="140"/>
  <c r="N117" i="140"/>
  <c r="N151" i="140"/>
  <c r="N183" i="140"/>
  <c r="N149" i="140"/>
  <c r="N115" i="140"/>
  <c r="N236" i="140" l="1"/>
  <c r="N270" i="140" s="1"/>
  <c r="N237" i="140"/>
  <c r="N271" i="140" s="1"/>
  <c r="N234" i="140"/>
  <c r="N268" i="140" s="1"/>
  <c r="N118" i="140"/>
  <c r="N148" i="140"/>
  <c r="N231" i="140"/>
  <c r="N265" i="140" s="1"/>
  <c r="N182" i="140"/>
  <c r="N184" i="140"/>
  <c r="N186" i="140"/>
  <c r="N116" i="140"/>
  <c r="N217" i="140"/>
  <c r="N251" i="140" s="1"/>
  <c r="U577" i="217"/>
  <c r="N215" i="140"/>
  <c r="N249" i="140" s="1"/>
  <c r="N233" i="140"/>
  <c r="N267" i="140" s="1"/>
  <c r="N238" i="140"/>
  <c r="N272" i="140" s="1"/>
  <c r="N53" i="140"/>
  <c r="N290" i="140" s="1"/>
  <c r="M368" i="140"/>
  <c r="M370" i="140" s="1"/>
  <c r="N154" i="140"/>
  <c r="N188" i="140"/>
  <c r="N120" i="140"/>
  <c r="U575" i="217"/>
  <c r="U574" i="217"/>
  <c r="N219" i="140"/>
  <c r="N253" i="140" s="1"/>
  <c r="N54" i="140"/>
  <c r="A54" i="140" s="1"/>
  <c r="N77" i="140"/>
  <c r="N78" i="140"/>
  <c r="N70" i="140"/>
  <c r="A70" i="140" s="1"/>
  <c r="N93" i="140"/>
  <c r="N94" i="140"/>
  <c r="U529" i="217"/>
  <c r="U573" i="217"/>
  <c r="K104" i="185"/>
  <c r="K14" i="205" s="1"/>
  <c r="K103" i="185"/>
  <c r="K105" i="185"/>
  <c r="K14" i="207" s="1"/>
  <c r="N235" i="140"/>
  <c r="N269" i="140" s="1"/>
  <c r="M367" i="140"/>
  <c r="N221" i="140"/>
  <c r="N255" i="140" s="1"/>
  <c r="N220" i="140" l="1"/>
  <c r="N254" i="140" s="1"/>
  <c r="N216" i="140"/>
  <c r="N250" i="140" s="1"/>
  <c r="N218" i="140"/>
  <c r="N252" i="140" s="1"/>
  <c r="U588" i="217"/>
  <c r="U415" i="217"/>
  <c r="K35" i="205"/>
  <c r="N196" i="140"/>
  <c r="N128" i="140"/>
  <c r="N162" i="140"/>
  <c r="N180" i="140"/>
  <c r="N112" i="140"/>
  <c r="N146" i="140"/>
  <c r="N195" i="140"/>
  <c r="N103" i="140"/>
  <c r="N104" i="140" s="1"/>
  <c r="A104" i="140" s="1"/>
  <c r="N127" i="140"/>
  <c r="N161" i="140"/>
  <c r="N87" i="140"/>
  <c r="N88" i="140" s="1"/>
  <c r="A88" i="140" s="1"/>
  <c r="N111" i="140"/>
  <c r="N179" i="140"/>
  <c r="N145" i="140"/>
  <c r="N222" i="140"/>
  <c r="N256" i="140" s="1"/>
  <c r="U386" i="217"/>
  <c r="K35" i="207"/>
  <c r="K36" i="207" s="1"/>
  <c r="U388" i="217" s="1"/>
  <c r="K15" i="209"/>
  <c r="K247" i="209" s="1"/>
  <c r="K14" i="206"/>
  <c r="L73" i="208" s="1"/>
  <c r="K106" i="185"/>
  <c r="K111" i="185" s="1"/>
  <c r="N230" i="140" l="1"/>
  <c r="N264" i="140" s="1"/>
  <c r="U481" i="217"/>
  <c r="N229" i="140"/>
  <c r="N205" i="140"/>
  <c r="N206" i="140" s="1"/>
  <c r="A206" i="140" s="1"/>
  <c r="U444" i="217"/>
  <c r="U479" i="217" s="1"/>
  <c r="K35" i="206"/>
  <c r="K36" i="206" s="1"/>
  <c r="U446" i="217" s="1"/>
  <c r="N155" i="140"/>
  <c r="N156" i="140" s="1"/>
  <c r="A156" i="140" s="1"/>
  <c r="N137" i="140"/>
  <c r="N138" i="140" s="1"/>
  <c r="A138" i="140" s="1"/>
  <c r="K112" i="185"/>
  <c r="K113" i="185"/>
  <c r="K115" i="185" s="1"/>
  <c r="U477" i="217"/>
  <c r="N214" i="140"/>
  <c r="N248" i="140" s="1"/>
  <c r="M15" i="102"/>
  <c r="K267" i="209"/>
  <c r="K36" i="210" s="1"/>
  <c r="K75" i="211" s="1"/>
  <c r="K16" i="210"/>
  <c r="K55" i="211" s="1"/>
  <c r="K255" i="211" s="1"/>
  <c r="N189" i="140"/>
  <c r="N281" i="140" s="1"/>
  <c r="N14" i="133" s="1"/>
  <c r="K37" i="207"/>
  <c r="N121" i="140"/>
  <c r="N213" i="140"/>
  <c r="N171" i="140"/>
  <c r="N172" i="140" s="1"/>
  <c r="A172" i="140" s="1"/>
  <c r="K36" i="205"/>
  <c r="U417" i="217" s="1"/>
  <c r="N282" i="140" l="1"/>
  <c r="N14" i="132" s="1"/>
  <c r="U483" i="217"/>
  <c r="U475" i="217"/>
  <c r="N122" i="140"/>
  <c r="A122" i="140" s="1"/>
  <c r="U473" i="217"/>
  <c r="V211" i="217"/>
  <c r="N34" i="133"/>
  <c r="N239" i="140"/>
  <c r="N240" i="140" s="1"/>
  <c r="A240" i="140" s="1"/>
  <c r="N263" i="140"/>
  <c r="N190" i="140"/>
  <c r="A190" i="140" s="1"/>
  <c r="K117" i="185"/>
  <c r="K114" i="185"/>
  <c r="K116" i="185" s="1"/>
  <c r="K118" i="185" s="1"/>
  <c r="N280" i="140"/>
  <c r="N14" i="131" s="1"/>
  <c r="M88" i="102"/>
  <c r="M77" i="287" s="1"/>
  <c r="M38" i="102"/>
  <c r="M34" i="95"/>
  <c r="U328" i="217"/>
  <c r="K228" i="211"/>
  <c r="K248" i="211" s="1"/>
  <c r="S61" i="218"/>
  <c r="S83" i="218" s="1"/>
  <c r="K37" i="205"/>
  <c r="N223" i="140"/>
  <c r="N247" i="140"/>
  <c r="K37" i="206"/>
  <c r="N279" i="140" l="1"/>
  <c r="N294" i="140" s="1"/>
  <c r="L93" i="208"/>
  <c r="V152" i="217"/>
  <c r="V181" i="217" s="1"/>
  <c r="N34" i="131"/>
  <c r="V88" i="217"/>
  <c r="N34" i="132"/>
  <c r="M59" i="95"/>
  <c r="AL36" i="95"/>
  <c r="N35" i="133"/>
  <c r="V213" i="217"/>
  <c r="U357" i="217"/>
  <c r="U616" i="217"/>
  <c r="U620" i="217" s="1"/>
  <c r="N257" i="140"/>
  <c r="N258" i="140" s="1"/>
  <c r="A258" i="140" s="1"/>
  <c r="K275" i="211"/>
  <c r="N273" i="140"/>
  <c r="N274" i="140" s="1"/>
  <c r="A274" i="140" s="1"/>
  <c r="V240" i="217"/>
  <c r="N224" i="140"/>
  <c r="A224" i="140" s="1"/>
  <c r="N14" i="130" l="1"/>
  <c r="N34" i="130" s="1"/>
  <c r="N35" i="130" s="1"/>
  <c r="N283" i="140"/>
  <c r="A283" i="140" s="1"/>
  <c r="V270" i="217"/>
  <c r="V618" i="217" s="1"/>
  <c r="V242" i="217"/>
  <c r="N35" i="131"/>
  <c r="V154" i="217"/>
  <c r="V183" i="217" s="1"/>
  <c r="N35" i="132"/>
  <c r="V90" i="217"/>
  <c r="V121" i="217" s="1"/>
  <c r="N371" i="140"/>
  <c r="A371" i="140" s="1"/>
  <c r="N296" i="140"/>
  <c r="V119" i="217"/>
  <c r="V299" i="217" l="1"/>
  <c r="V92" i="217"/>
  <c r="V123" i="217" s="1"/>
  <c r="N327" i="140"/>
  <c r="N364" i="140" s="1"/>
  <c r="N323" i="140"/>
  <c r="N360" i="140" s="1"/>
  <c r="N320" i="140"/>
  <c r="N357" i="140" s="1"/>
  <c r="N321" i="140"/>
  <c r="N358" i="140" s="1"/>
  <c r="N326" i="140"/>
  <c r="N363" i="140" s="1"/>
  <c r="N322" i="140"/>
  <c r="N359" i="140" s="1"/>
  <c r="N328" i="140"/>
  <c r="N365" i="140" s="1"/>
  <c r="N319" i="140"/>
  <c r="N331" i="140"/>
  <c r="N303" i="140"/>
  <c r="N307" i="140"/>
  <c r="N344" i="140" s="1"/>
  <c r="N325" i="140"/>
  <c r="N362" i="140" s="1"/>
  <c r="N33" i="128"/>
  <c r="N304" i="140"/>
  <c r="N341" i="140" s="1"/>
  <c r="N306" i="140"/>
  <c r="N343" i="140" s="1"/>
  <c r="N310" i="140"/>
  <c r="N347" i="140" s="1"/>
  <c r="N324" i="140"/>
  <c r="N361" i="140" s="1"/>
  <c r="N308" i="140"/>
  <c r="N345" i="140" s="1"/>
  <c r="N311" i="140"/>
  <c r="N348" i="140" s="1"/>
  <c r="N309" i="140"/>
  <c r="N346" i="140" s="1"/>
  <c r="N312" i="140"/>
  <c r="N349" i="140" s="1"/>
  <c r="N305" i="140"/>
  <c r="N342" i="140" s="1"/>
  <c r="V272" i="217"/>
  <c r="V518" i="217" l="1"/>
  <c r="V517" i="217"/>
  <c r="V516" i="217"/>
  <c r="V301" i="217"/>
  <c r="V624" i="217"/>
  <c r="V626" i="217" s="1"/>
  <c r="V515" i="217"/>
  <c r="N340" i="140"/>
  <c r="N313" i="140"/>
  <c r="N35" i="128"/>
  <c r="N83" i="128"/>
  <c r="N329" i="140"/>
  <c r="N330" i="140" s="1"/>
  <c r="A330" i="140" s="1"/>
  <c r="N356" i="140"/>
  <c r="N332" i="140" l="1"/>
  <c r="N333" i="140" s="1"/>
  <c r="N366" i="140"/>
  <c r="N367" i="140" s="1"/>
  <c r="A367" i="140" s="1"/>
  <c r="V514" i="217"/>
  <c r="V574" i="217" s="1"/>
  <c r="N350" i="140"/>
  <c r="N351" i="140" s="1"/>
  <c r="A351" i="140" s="1"/>
  <c r="N85" i="128"/>
  <c r="L15" i="185"/>
  <c r="L44" i="185" s="1"/>
  <c r="L57" i="185" s="1"/>
  <c r="L98" i="185" s="1"/>
  <c r="N314" i="140"/>
  <c r="A314" i="140" s="1"/>
  <c r="N368" i="140" l="1"/>
  <c r="N370" i="140" s="1"/>
  <c r="A10" i="140"/>
  <c r="M52" i="68" s="1"/>
  <c r="L105" i="185"/>
  <c r="L14" i="207" s="1"/>
  <c r="L103" i="185"/>
  <c r="L104" i="185"/>
  <c r="L14" i="205" s="1"/>
  <c r="V529" i="217"/>
  <c r="A529" i="217" s="1"/>
  <c r="V573" i="217"/>
  <c r="V575" i="217"/>
  <c r="V577" i="217"/>
  <c r="V576" i="217"/>
  <c r="V415" i="217" l="1"/>
  <c r="L35" i="205"/>
  <c r="L36" i="205" s="1"/>
  <c r="V417" i="217" s="1"/>
  <c r="L14" i="206"/>
  <c r="N15" i="102" s="1"/>
  <c r="L106" i="185"/>
  <c r="L111" i="185" s="1"/>
  <c r="V588" i="217"/>
  <c r="A588" i="217" s="1"/>
  <c r="A10" i="217" s="1"/>
  <c r="M120" i="68" s="1"/>
  <c r="V386" i="217"/>
  <c r="L15" i="209"/>
  <c r="L247" i="209" s="1"/>
  <c r="L35" i="207"/>
  <c r="M73" i="208" l="1"/>
  <c r="N88" i="102"/>
  <c r="N77" i="287" s="1"/>
  <c r="N34" i="95"/>
  <c r="N38" i="102"/>
  <c r="V328" i="217"/>
  <c r="L267" i="209"/>
  <c r="L36" i="210" s="1"/>
  <c r="L75" i="211" s="1"/>
  <c r="L16" i="210"/>
  <c r="L55" i="211" s="1"/>
  <c r="L255" i="211" s="1"/>
  <c r="L37" i="205"/>
  <c r="L36" i="207"/>
  <c r="V388" i="217" s="1"/>
  <c r="L112" i="185"/>
  <c r="L113" i="185"/>
  <c r="L115" i="185" s="1"/>
  <c r="V477" i="217"/>
  <c r="V444" i="217"/>
  <c r="V479" i="217" s="1"/>
  <c r="L35" i="206"/>
  <c r="V473" i="217" l="1"/>
  <c r="L228" i="211"/>
  <c r="L248" i="211" s="1"/>
  <c r="AM36" i="95"/>
  <c r="N59" i="95"/>
  <c r="L36" i="206"/>
  <c r="V446" i="217" s="1"/>
  <c r="V483" i="217" s="1"/>
  <c r="L117" i="185"/>
  <c r="L114" i="185"/>
  <c r="L116" i="185" s="1"/>
  <c r="L118" i="185" s="1"/>
  <c r="V481" i="217"/>
  <c r="V357" i="217"/>
  <c r="V616" i="217"/>
  <c r="V620" i="217" s="1"/>
  <c r="L37" i="207"/>
  <c r="L275" i="211" l="1"/>
  <c r="T61" i="218"/>
  <c r="T83" i="218" s="1"/>
  <c r="V475" i="217"/>
  <c r="A118" i="185"/>
  <c r="A10" i="185" s="1"/>
  <c r="M76" i="68" s="1"/>
  <c r="M17" i="68" s="1"/>
  <c r="L37" i="206"/>
  <c r="M93" i="208" s="1"/>
  <c r="B91" i="69" l="1"/>
  <c r="H10" i="68"/>
</calcChain>
</file>

<file path=xl/sharedStrings.xml><?xml version="1.0" encoding="utf-8"?>
<sst xmlns="http://schemas.openxmlformats.org/spreadsheetml/2006/main" count="5940" uniqueCount="1766">
  <si>
    <t>History</t>
  </si>
  <si>
    <t>English</t>
  </si>
  <si>
    <t>Physics</t>
  </si>
  <si>
    <t>Chemistry</t>
  </si>
  <si>
    <t>Geography</t>
  </si>
  <si>
    <t>Music</t>
  </si>
  <si>
    <t>Drama</t>
  </si>
  <si>
    <t>Biology</t>
  </si>
  <si>
    <t>Total</t>
  </si>
  <si>
    <t>Details</t>
  </si>
  <si>
    <t>Name</t>
  </si>
  <si>
    <t>Calculations</t>
  </si>
  <si>
    <t>Administration</t>
  </si>
  <si>
    <t>Contents</t>
  </si>
  <si>
    <t>Version name</t>
  </si>
  <si>
    <t>Model name</t>
  </si>
  <si>
    <t>Table Key</t>
  </si>
  <si>
    <t>ModelBanner</t>
  </si>
  <si>
    <t>Model banner</t>
  </si>
  <si>
    <t>CurrentVersion</t>
  </si>
  <si>
    <t>Version</t>
  </si>
  <si>
    <t>ModelName</t>
  </si>
  <si>
    <t>Model Name</t>
  </si>
  <si>
    <t>Model Details</t>
  </si>
  <si>
    <t>Where does this sheet feed into?</t>
  </si>
  <si>
    <t>Outputs</t>
  </si>
  <si>
    <t>What does this sheet do?</t>
  </si>
  <si>
    <t>What does the spreadsheet do?</t>
  </si>
  <si>
    <t>Map of Sheets</t>
  </si>
  <si>
    <t>Subject groupings defined</t>
  </si>
  <si>
    <t>Map of sheets</t>
  </si>
  <si>
    <t>Data Inputs</t>
  </si>
  <si>
    <t>Input data</t>
  </si>
  <si>
    <t>Info sheet</t>
  </si>
  <si>
    <t>What data does it use from elsewhere?</t>
  </si>
  <si>
    <t>Primary phase</t>
  </si>
  <si>
    <t>Subjects high level:</t>
  </si>
  <si>
    <t>Notes</t>
  </si>
  <si>
    <t>Defines the phases and subjects as modelled in the TSM.</t>
  </si>
  <si>
    <t>Tab enabling users to select scenarios to be used in the model calculations.</t>
  </si>
  <si>
    <t>Primary</t>
  </si>
  <si>
    <t>Others</t>
  </si>
  <si>
    <t>Secondary total</t>
  </si>
  <si>
    <t>1. Teaching stocks data (broken down by age group and gender)</t>
  </si>
  <si>
    <t>Qualified stocks</t>
  </si>
  <si>
    <t>Age group</t>
  </si>
  <si>
    <t>Male</t>
  </si>
  <si>
    <t>Female</t>
  </si>
  <si>
    <t>20-24</t>
  </si>
  <si>
    <t>25-29</t>
  </si>
  <si>
    <t>30-34</t>
  </si>
  <si>
    <t>35-39</t>
  </si>
  <si>
    <t>40-44</t>
  </si>
  <si>
    <t>45-49</t>
  </si>
  <si>
    <t>50-54</t>
  </si>
  <si>
    <t>55-59</t>
  </si>
  <si>
    <t>60-64</t>
  </si>
  <si>
    <t>65 plus</t>
  </si>
  <si>
    <t>Unqualified stocks</t>
  </si>
  <si>
    <t>Subject</t>
  </si>
  <si>
    <t>2. Secondary workforce timetable data</t>
  </si>
  <si>
    <t>What is it?</t>
  </si>
  <si>
    <t>Additional notes</t>
  </si>
  <si>
    <t>4. Wastage rates data</t>
  </si>
  <si>
    <t xml:space="preserve">TO BE UPDATED EACH NEW MODEL </t>
  </si>
  <si>
    <t>Version of the PPM</t>
  </si>
  <si>
    <t>1. Data inputs on the qualified and unqualified stocks from the raw data inputs tab</t>
  </si>
  <si>
    <t>Qualified stock</t>
  </si>
  <si>
    <t>Total stocks</t>
  </si>
  <si>
    <t>Calculated from the inputs above with the unqualified and qualified stocks combined together.</t>
  </si>
  <si>
    <t>Year</t>
  </si>
  <si>
    <t>Year 1</t>
  </si>
  <si>
    <t>State Funded Primary Pupils (FTE)</t>
  </si>
  <si>
    <t>2. Age group breakdown in the stock of both genders for all subjects in first year.</t>
  </si>
  <si>
    <t>Teacher change factor</t>
  </si>
  <si>
    <t>Total teachers FTE</t>
  </si>
  <si>
    <t>No. of teachers FTE required</t>
  </si>
  <si>
    <t>Historical Teacher numbers</t>
  </si>
  <si>
    <t>All teachers required FTE</t>
  </si>
  <si>
    <t>Classics</t>
  </si>
  <si>
    <t>Proportion expected to be unqualified FTE</t>
  </si>
  <si>
    <t>No. of teachers required unqualified</t>
  </si>
  <si>
    <t>No. of FTE qualified teachers required</t>
  </si>
  <si>
    <t>No. of qualified teachers required by headcount</t>
  </si>
  <si>
    <t>Pupil projection figures</t>
  </si>
  <si>
    <t>Academic year</t>
  </si>
  <si>
    <t>Broken down by percent</t>
  </si>
  <si>
    <t>FTE rate</t>
  </si>
  <si>
    <t>Qualified No.s</t>
  </si>
  <si>
    <t>Unqualified No.s</t>
  </si>
  <si>
    <t>No. of qualified teachers</t>
  </si>
  <si>
    <t>FTE rates for subject</t>
  </si>
  <si>
    <t>FTE no. of qualified teachers</t>
  </si>
  <si>
    <t>FTE stock of qualified teachers all subjects</t>
  </si>
  <si>
    <t>FTE stock of unqualified teachers all subjects</t>
  </si>
  <si>
    <t>No. of unqualified teachers</t>
  </si>
  <si>
    <t>FTE no. of unqualified teachers</t>
  </si>
  <si>
    <t>Unqualified stock</t>
  </si>
  <si>
    <t>2. No.s of teachers in each subject broken down by whether qualified or unqualified.</t>
  </si>
  <si>
    <t>3. FTE no.s of teachers in each subject broken down by whether qualified or unqualified.</t>
  </si>
  <si>
    <t>Qualified stock FTE</t>
  </si>
  <si>
    <t>Unqualified stock FTE</t>
  </si>
  <si>
    <t>Total stock FTE</t>
  </si>
  <si>
    <t>All teachers FTE</t>
  </si>
  <si>
    <t>Unqualified teacher rate</t>
  </si>
  <si>
    <t>Phase/subject</t>
  </si>
  <si>
    <t>2. Forecast stock figures by headcount</t>
  </si>
  <si>
    <t>Computing</t>
  </si>
  <si>
    <t>2. Calculation of wastage rates</t>
  </si>
  <si>
    <t xml:space="preserve">MALE leaving as wastage </t>
  </si>
  <si>
    <t xml:space="preserve">FEMALE leaving as wastage </t>
  </si>
  <si>
    <t>MALE calculated wastage rates</t>
  </si>
  <si>
    <t>FEMALE calculated wastage rates</t>
  </si>
  <si>
    <t>MALE weighted wastage rates</t>
  </si>
  <si>
    <t>Weightings</t>
  </si>
  <si>
    <t>FEMALE weighted wastage rates</t>
  </si>
  <si>
    <t>2. Calculation of retirement rates</t>
  </si>
  <si>
    <t>MALE leaving as retirements</t>
  </si>
  <si>
    <t>FEMALE leaving as retirements</t>
  </si>
  <si>
    <t>MALE calculated retirement rates</t>
  </si>
  <si>
    <t>FEMALE calculated retirement rates</t>
  </si>
  <si>
    <t>MALE weighted retirement rates</t>
  </si>
  <si>
    <t>FEMALE weighted retirement rates</t>
  </si>
  <si>
    <t>n/a</t>
  </si>
  <si>
    <t xml:space="preserve">MALE SECONDARY No.s leaving as wastage </t>
  </si>
  <si>
    <t xml:space="preserve">FEMALE SECONDARY No.s leaving as wastage </t>
  </si>
  <si>
    <t>MALE SECONDARY No.s leaving as retirements</t>
  </si>
  <si>
    <t>FEMALE SECONDARY No.s leaving as retirements</t>
  </si>
  <si>
    <t>MALE PRIMARY No.s leaving as retirements</t>
  </si>
  <si>
    <t xml:space="preserve">FEMALE PRIMARY No.s leaving as wastage </t>
  </si>
  <si>
    <t xml:space="preserve">MALE PRIMARY No.s leaving as wastage </t>
  </si>
  <si>
    <t>FEMALE PRIMARY No.s leaving as retirements</t>
  </si>
  <si>
    <t xml:space="preserve">  </t>
  </si>
  <si>
    <t>3. Teaching stocks high level data</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</si>
  <si>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</si>
  <si>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</si>
  <si>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</si>
  <si>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</si>
  <si>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</si>
  <si>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</si>
  <si>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</si>
  <si>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</si>
  <si>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</si>
  <si>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</si>
  <si>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</si>
  <si>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</si>
  <si>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</si>
  <si>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</si>
  <si>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</si>
  <si>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</si>
  <si>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</si>
  <si>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</si>
  <si>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</si>
  <si>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</si>
  <si>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6. Retirement rates data</t>
  </si>
  <si>
    <t>3. Projected wastage rates using scalars</t>
  </si>
  <si>
    <t>Male projected wastage rates</t>
  </si>
  <si>
    <t>Female projected wastage rates</t>
  </si>
  <si>
    <t>8. Entrants data</t>
  </si>
  <si>
    <t>PRIMARY Age group breakdown of entrants</t>
  </si>
  <si>
    <t>SECONDARY Age group breakdown of entrants</t>
  </si>
  <si>
    <t>2. Current age and gender breakdowns</t>
  </si>
  <si>
    <t>5. Projection of the age of the starting stock</t>
  </si>
  <si>
    <t>6. Projected wastage</t>
  </si>
  <si>
    <t>7. Projected retirements</t>
  </si>
  <si>
    <t>9. Total leavers</t>
  </si>
  <si>
    <t>10. Starting stock minus leavers</t>
  </si>
  <si>
    <t>4. FTE, unqualified teacher rates and current stocks.</t>
  </si>
  <si>
    <t>Current qualified stock by headcount</t>
  </si>
  <si>
    <t>4. Starting stocks each year</t>
  </si>
  <si>
    <t>1. Entrants age group breakdowns</t>
  </si>
  <si>
    <t>SECONDARY Entrant figures</t>
  </si>
  <si>
    <t>2. Calculation of entrant age group breakdown</t>
  </si>
  <si>
    <t>SECONDARY weighted entrant age group rates</t>
  </si>
  <si>
    <t>13. Age breakdown of the expected entrants</t>
  </si>
  <si>
    <t>14. Age breakdown of the final stock</t>
  </si>
  <si>
    <t>All tabs and cells are colour coded according to what they do.</t>
  </si>
  <si>
    <t>QA Check</t>
  </si>
  <si>
    <t>Raw data inputs sheet.</t>
  </si>
  <si>
    <t>Calculation SEC wastage rates.</t>
  </si>
  <si>
    <t>High pupil projections scenario</t>
  </si>
  <si>
    <t>Low pupil projections scenario</t>
  </si>
  <si>
    <t>2024/25</t>
  </si>
  <si>
    <t>2025/26</t>
  </si>
  <si>
    <t>2026/27</t>
  </si>
  <si>
    <t>Calculation PRIM wastage rates.</t>
  </si>
  <si>
    <t>Raw data input sheets.</t>
  </si>
  <si>
    <t>Values calculated by current model (using scenarios selected)</t>
  </si>
  <si>
    <t>Current subject FTE rates</t>
  </si>
  <si>
    <t>1. Projected starting stock figures by headcount (qualified only)</t>
  </si>
  <si>
    <t>2. High pupil projections</t>
  </si>
  <si>
    <t>3. Low pupil projections</t>
  </si>
  <si>
    <t>4. Current pupil stock numbers</t>
  </si>
  <si>
    <t>Biology Leavers</t>
  </si>
  <si>
    <t>Biology Retirements</t>
  </si>
  <si>
    <t>Biology Wastage</t>
  </si>
  <si>
    <t>Chemistry Leavers</t>
  </si>
  <si>
    <t>Chemistry Retirements</t>
  </si>
  <si>
    <t>Chemistry Wastage</t>
  </si>
  <si>
    <t>Classics Leavers</t>
  </si>
  <si>
    <t>Classics Retirements</t>
  </si>
  <si>
    <t>Classics Wastage</t>
  </si>
  <si>
    <t>Computing Leavers</t>
  </si>
  <si>
    <t>Computing Retirements</t>
  </si>
  <si>
    <t>Computing Wastage</t>
  </si>
  <si>
    <t>Primary Leavers</t>
  </si>
  <si>
    <t>Primary Retirements</t>
  </si>
  <si>
    <t>Primary Wastage</t>
  </si>
  <si>
    <t>Drama Leavers</t>
  </si>
  <si>
    <t>Drama Retirements</t>
  </si>
  <si>
    <t>Drama Wastage</t>
  </si>
  <si>
    <r>
      <t xml:space="preserve">Take into account potential </t>
    </r>
    <r>
      <rPr>
        <b/>
        <i/>
        <u/>
        <sz val="12"/>
        <rFont val="Arial"/>
        <family val="2"/>
      </rPr>
      <t>oversupply</t>
    </r>
    <r>
      <rPr>
        <b/>
        <u/>
        <sz val="12"/>
        <rFont val="Arial"/>
        <family val="2"/>
      </rPr>
      <t xml:space="preserve"> of existing supply</t>
    </r>
  </si>
  <si>
    <t>English Leavers</t>
  </si>
  <si>
    <t>English Retirements</t>
  </si>
  <si>
    <t>English Wastage</t>
  </si>
  <si>
    <t>Geography Leavers</t>
  </si>
  <si>
    <t>Geography Retirements</t>
  </si>
  <si>
    <t>Geography Wastage</t>
  </si>
  <si>
    <t>History Leavers</t>
  </si>
  <si>
    <t>History Retirements</t>
  </si>
  <si>
    <t>History Wastage</t>
  </si>
  <si>
    <t>Music Leavers</t>
  </si>
  <si>
    <t>Music Retirements</t>
  </si>
  <si>
    <t>Music Wastage</t>
  </si>
  <si>
    <t>Others Leavers</t>
  </si>
  <si>
    <t>Others Retirements</t>
  </si>
  <si>
    <t>Others Wastage</t>
  </si>
  <si>
    <t>Physics Leavers</t>
  </si>
  <si>
    <t>Physics Retirements</t>
  </si>
  <si>
    <t>Physics Wastage</t>
  </si>
  <si>
    <t>Takes the raw data inputs into the model from all input sources.</t>
  </si>
  <si>
    <t>Map of the sheets in this spreadsheet.</t>
  </si>
  <si>
    <t>Stock ages breakdowns</t>
  </si>
  <si>
    <t>Forecast stock figures</t>
  </si>
  <si>
    <t>Entrant age breakdowns</t>
  </si>
  <si>
    <t>Pupils data scenarios</t>
  </si>
  <si>
    <t>Projected SEC wastage rates</t>
  </si>
  <si>
    <t>Stock calculations</t>
  </si>
  <si>
    <t>Male Low</t>
  </si>
  <si>
    <t>Male High</t>
  </si>
  <si>
    <t>Female Low</t>
  </si>
  <si>
    <t>Female High</t>
  </si>
  <si>
    <t>1. Wastage scalars</t>
  </si>
  <si>
    <t>Male scalar selected</t>
  </si>
  <si>
    <t>2. Pupil projections</t>
  </si>
  <si>
    <t>Primary age</t>
  </si>
  <si>
    <t>Primary age Pupils (FTE) High</t>
  </si>
  <si>
    <t>Primary age Pupils (FTE) Low</t>
  </si>
  <si>
    <t>Secondary</t>
  </si>
  <si>
    <t>Cap used</t>
  </si>
  <si>
    <t>Rate used</t>
  </si>
  <si>
    <t>The raw data inputs tab.</t>
  </si>
  <si>
    <t>Total Retirements</t>
  </si>
  <si>
    <t>Male Central</t>
  </si>
  <si>
    <t>Female Central</t>
  </si>
  <si>
    <t>Primary age Pupils (FTE) Central</t>
  </si>
  <si>
    <t>Teacher need by subject</t>
  </si>
  <si>
    <t>Teacher need charts over time</t>
  </si>
  <si>
    <t>3. Calculating additional teachers required from policies or initiatives affecting teacher need</t>
  </si>
  <si>
    <t>Scale up demand to provide teacher need by subject figures by headcount</t>
  </si>
  <si>
    <t>Scale down teacher need to provide final qualified teacher need by subject figures by headcount.</t>
  </si>
  <si>
    <t>1. Teacher need figures by headcount</t>
  </si>
  <si>
    <t>3. Projected qualified teacher need by headcount</t>
  </si>
  <si>
    <t xml:space="preserve">Entrant need </t>
  </si>
  <si>
    <t>If the stock is oversupplied, the 'entrant need' would be negative. To counteract this, the minimum 'entrant need' is set to zero.</t>
  </si>
  <si>
    <t>12. No. of entrants expected (calculate the entrant need)</t>
  </si>
  <si>
    <t>take away the teacher need from the starting stock and add on the expected wastage</t>
  </si>
  <si>
    <t>Raw entrant need</t>
  </si>
  <si>
    <t>Calculates the entrant need for Biology teachers. It does this by calculating the no. expected to leave/enter and estimates how the size and demographics of the stock will change over time.</t>
  </si>
  <si>
    <t>Calculates the entrant need for Chemistry teachers. It does this by calculating the no. expected to leave/enter and estimates how the size and demographics of the stock will change over time.</t>
  </si>
  <si>
    <t>Calculates the entrant need for Classics teachers. It does this by calculating the no. expected to leave/enter and estimates how the size and demographics of the stock will change over time.</t>
  </si>
  <si>
    <t>Calculates the entrant need for Computing teachers. It does this by calculating the no. expected to leave/enter and estimates how the size and demographics of the stock will change over time.</t>
  </si>
  <si>
    <t>Calculates the entrant need for Design &amp; Technology teachers. It does this by calculating the no. expected to leave/enter and estimates how the size and demographics of the stock will change over time.</t>
  </si>
  <si>
    <t>Calculates the entrant need for Drama teachers. It does this by calculating the no. expected to leave/enter and estimates how the size and demographics of the stock will change over time.</t>
  </si>
  <si>
    <t>Calculates the entrant need for English teachers. It does this by calculating the no. expected to leave/enter and estimates how the size and demographics of the stock will change over time.</t>
  </si>
  <si>
    <t>Calculates the entrant need for Geography teachers. It does this by calculating the no. expected to leave/enter and estimates how the size and demographics of the stock will change over time.</t>
  </si>
  <si>
    <t>Calculates the entrant need for History teachers. It does this by calculating the no. expected to leave/enter and estimates how the size and demographics of the stock will change over time.</t>
  </si>
  <si>
    <t>Calculates the entrant need for Music teachers. It does this by calculating the no. expected to leave/enter and estimates how the size and demographics of the stock will change over time.</t>
  </si>
  <si>
    <t>Calculates the entrant need for Others teachers. It does this by calculating the no. expected to leave/enter and estimates how the size and demographics of the stock will change over time.</t>
  </si>
  <si>
    <t>Compiles the teacher need values calculated by the model.</t>
  </si>
  <si>
    <t>Primary PTR cap manual values</t>
  </si>
  <si>
    <t>Secondary PTR cap manual values</t>
  </si>
  <si>
    <t xml:space="preserve">enter a value </t>
  </si>
  <si>
    <t>Primary PTR change rate</t>
  </si>
  <si>
    <t>Secondary PTR change rate</t>
  </si>
  <si>
    <t>Manual entered value (selected below)</t>
  </si>
  <si>
    <t>Highest Cap (24)</t>
  </si>
  <si>
    <t>2nd Highest Cap (23)</t>
  </si>
  <si>
    <t>Central Cap (22)</t>
  </si>
  <si>
    <t>2nd Lowest Cap (21)</t>
  </si>
  <si>
    <t>Lowest Cap (19.82)</t>
  </si>
  <si>
    <t>Highest Cap (17)</t>
  </si>
  <si>
    <t>2nd Highest Cap (16.5)</t>
  </si>
  <si>
    <t>Central Cap (16)</t>
  </si>
  <si>
    <t>2nd Lowest Cap (15.5)</t>
  </si>
  <si>
    <t>Lowest Cap (14.98)</t>
  </si>
  <si>
    <t>This sheet provides a map showing how the different parts of the model feed into one another.</t>
  </si>
  <si>
    <t>Extreme Cap (30)</t>
  </si>
  <si>
    <t>Extreme Cap (20)</t>
  </si>
  <si>
    <r>
      <t xml:space="preserve">The </t>
    </r>
    <r>
      <rPr>
        <b/>
        <i/>
        <sz val="10"/>
        <rFont val="Arial"/>
        <family val="2"/>
      </rPr>
      <t>central</t>
    </r>
    <r>
      <rPr>
        <i/>
        <sz val="10"/>
        <rFont val="Arial"/>
        <family val="2"/>
      </rPr>
      <t xml:space="preserve"> caps are based on the highest PTRs observed around the start of the millennium.</t>
    </r>
  </si>
  <si>
    <t xml:space="preserve">Primary </t>
  </si>
  <si>
    <t>Female teachers</t>
  </si>
  <si>
    <t>Compiles and summarises all the data used by the model as assumptions.</t>
  </si>
  <si>
    <t>Primary PTR cap</t>
  </si>
  <si>
    <t>Secondary PTR cap</t>
  </si>
  <si>
    <t>These values are the percentage rates at which PTR will change for each 1% change in the pupil population. They are used by the model to calculate how the PTR will change over time (the PTR is used to estimate the teacher need).</t>
  </si>
  <si>
    <t>These values are the PTR caps used by the model to calculate how the PTR will change over time. The PTR is used to estimate the teacher need.</t>
  </si>
  <si>
    <t>5. Weighted retirement rates</t>
  </si>
  <si>
    <t>The rates are used to estimate what percentage of each age group will retire in a given year.</t>
  </si>
  <si>
    <t>7. Weighted wastage rates</t>
  </si>
  <si>
    <t>8. Projected wastage rates</t>
  </si>
  <si>
    <t>9. Stock calculations of FTE and unqualified rates</t>
  </si>
  <si>
    <t>These calculations show the Full Time Equivalent and unqualified rates for the different subjects.</t>
  </si>
  <si>
    <t>10. Assumed teacher need and PTRs over time</t>
  </si>
  <si>
    <t>PTR</t>
  </si>
  <si>
    <t>Teacher need (FTE)</t>
  </si>
  <si>
    <t>12. Weighted entrant ages</t>
  </si>
  <si>
    <t>The rates are used to estimate what the age group breakdown will be for entrants in a given year.</t>
  </si>
  <si>
    <t>Secondary teachers</t>
  </si>
  <si>
    <t xml:space="preserve">MALE SECONDARY Starting Stock figures </t>
  </si>
  <si>
    <t xml:space="preserve">FEMALE SECONDARY Starting Stock figures </t>
  </si>
  <si>
    <t xml:space="preserve">FEMALE PRIMARY Starting Stock figures </t>
  </si>
  <si>
    <t xml:space="preserve">MALE PRIMARY Starting Stock figures </t>
  </si>
  <si>
    <t>Users can select different projected pupil population scenarios.</t>
  </si>
  <si>
    <r>
      <t xml:space="preserve">The </t>
    </r>
    <r>
      <rPr>
        <b/>
        <i/>
        <sz val="10"/>
        <rFont val="Arial"/>
        <family val="2"/>
      </rPr>
      <t>highest</t>
    </r>
    <r>
      <rPr>
        <i/>
        <sz val="10"/>
        <rFont val="Arial"/>
        <family val="2"/>
      </rPr>
      <t xml:space="preserve"> caps are based on the PTRs observed in the 1970s when pupil populations reached the maximum levels seen in the last 50 years. </t>
    </r>
  </si>
  <si>
    <t>Total Wastage</t>
  </si>
  <si>
    <t>Total Leavers</t>
  </si>
  <si>
    <t>Primary age pupils</t>
  </si>
  <si>
    <t>Primary age LOW</t>
  </si>
  <si>
    <t>Primary age HIGH</t>
  </si>
  <si>
    <t>Calculates the FTE and unqualified rates for the stock.</t>
  </si>
  <si>
    <t>Calculates the age group breakdowns of the stocks.</t>
  </si>
  <si>
    <t>Forecasts how the size of the stock will change over time.</t>
  </si>
  <si>
    <t>Calulates the age group breakdown of entrants.</t>
  </si>
  <si>
    <t>Charts summarising teacher need over time.</t>
  </si>
  <si>
    <t>Charts summarising the pupil projections data used by the model.</t>
  </si>
  <si>
    <t>Summarises the assumptions data used by the model for calculations.</t>
  </si>
  <si>
    <t>Entrant need charts over time</t>
  </si>
  <si>
    <t>Assumptions data</t>
  </si>
  <si>
    <t>Entrant need values sheet.</t>
  </si>
  <si>
    <t>Teacher need values sheet.</t>
  </si>
  <si>
    <t>Numerous tabs including data selected by selection tab.</t>
  </si>
  <si>
    <t>The wastage and primary and secondary teacher need calculation tabs plus wastage calculation tabs.</t>
  </si>
  <si>
    <t>Primary teacher need calculations.</t>
  </si>
  <si>
    <t>Secondary teacher need calculations.</t>
  </si>
  <si>
    <t>The values currently selected by the model (via selection tab) are coloured orange.</t>
  </si>
  <si>
    <t>The entrant need calculation tabs.</t>
  </si>
  <si>
    <t>Entrant need calculation tabs.</t>
  </si>
  <si>
    <t>Almost all of the previous calculation (red) tabs feed into this sheet.</t>
  </si>
  <si>
    <t>The output tabs.</t>
  </si>
  <si>
    <t>Phase</t>
  </si>
  <si>
    <t>This is the current PTR (red). The orange values are the projected PTRs we might expect given our assumptions on PTR caps and change rates.</t>
  </si>
  <si>
    <t>If we have the PTRs calculated above and the projected pupil no.s given above, we can estimate the no. of teachers (FTE) that we would expect.</t>
  </si>
  <si>
    <t>Proportion who will be centrally employed or occasional</t>
  </si>
  <si>
    <t>Calculates the age breakdown of the entrants using historical data. This is used to allow for the age breakdown of entrants having an impact on the age group breakdown of the projected stock.</t>
  </si>
  <si>
    <t>Central pupil projections scenario</t>
  </si>
  <si>
    <t>Summarises the leavers over time by wastage as assumed by the model for all subjects in both table and chart form.</t>
  </si>
  <si>
    <t>Summarises the leavers over time by retirement for all subjects as assumed by the model in both table and chart form.</t>
  </si>
  <si>
    <t xml:space="preserve">1. Central pupil projections </t>
  </si>
  <si>
    <t>Policy area</t>
  </si>
  <si>
    <t>Brief description</t>
  </si>
  <si>
    <t>Curriculum changes</t>
  </si>
  <si>
    <t>1. Secondary policy assumptions to be included in the model</t>
  </si>
  <si>
    <t>Assumption to be used</t>
  </si>
  <si>
    <t>No.</t>
  </si>
  <si>
    <t>Assumption no.</t>
  </si>
  <si>
    <t>Cells where assumptions have been added in are highlighted light red.</t>
  </si>
  <si>
    <t>Primary age CENTRAL</t>
  </si>
  <si>
    <t>This is the current proportion, we assume this will remain constant.</t>
  </si>
  <si>
    <t>Need to subtract the no. of teachers expected who will be unqualified and convert the FTE teachers required into headcount.</t>
  </si>
  <si>
    <t>Year-on-year change</t>
  </si>
  <si>
    <t>This is to take into account that as the age demographics of the pupils change, the need for different subjects changes.</t>
  </si>
  <si>
    <t>Recalculated Total</t>
  </si>
  <si>
    <t>Most of the policies are accounted for in step 5 on this sheet as they affect the no. of teaching hours required. Any policy assumptions involving additional FTE teachers being added in at the end, are included here.</t>
  </si>
  <si>
    <t>Produces figures on how the overall stock sizes will change over time given assumptions on stock size change (meeting teacher need of previous year).</t>
  </si>
  <si>
    <r>
      <t>Error check</t>
    </r>
    <r>
      <rPr>
        <sz val="10"/>
        <color indexed="10"/>
        <rFont val="Arial"/>
        <family val="2"/>
      </rPr>
      <t xml:space="preserve"> (should be equal to 0)</t>
    </r>
  </si>
  <si>
    <t>Primary total</t>
  </si>
  <si>
    <t>Male Constant</t>
  </si>
  <si>
    <t>Female Constant</t>
  </si>
  <si>
    <t>Time spent teaching (hrs) each subject for each pupil at</t>
  </si>
  <si>
    <t>Charts summarising entrant teacher need over time.</t>
  </si>
  <si>
    <t>9. Pupil projections data</t>
  </si>
  <si>
    <t>16-19 population</t>
  </si>
  <si>
    <t>10. Full Time Equivalent (FTE) teacher data</t>
  </si>
  <si>
    <t>The pupil projection model.</t>
  </si>
  <si>
    <t xml:space="preserve">Values calculated by model using central (default) scenarios </t>
  </si>
  <si>
    <t>Entrant teacher need values calculated by current model (using scenarios selected)</t>
  </si>
  <si>
    <t>Total entrant teacher need</t>
  </si>
  <si>
    <t>Values calculated by model using all central (most likely) scenarios</t>
  </si>
  <si>
    <t>This sheet defines the subjects and phases as modelled in the TSM.</t>
  </si>
  <si>
    <t>This is used to identify how much of the workforce are occasional or centrally employed teachers. Occasional and centrally employed teachers are not included in the stocks tables at the very top of this sheet.</t>
  </si>
  <si>
    <t>FTE rate by phase</t>
  </si>
  <si>
    <t>Food</t>
  </si>
  <si>
    <t>Move one year along when update the model</t>
  </si>
  <si>
    <t>Move along one year when update model</t>
  </si>
  <si>
    <t>To update, move along one year</t>
  </si>
  <si>
    <t>Calculates the entrant need for Food teachers. It does this by calculating the no. expected to leave/enter and estimates how the size and demographics of the stock will change over time.</t>
  </si>
  <si>
    <t>FOOD All Central Scenario</t>
  </si>
  <si>
    <t>Food Leavers</t>
  </si>
  <si>
    <t>Food Retirements</t>
  </si>
  <si>
    <t>Food Wastage</t>
  </si>
  <si>
    <t>FOOD Scenario Selected</t>
  </si>
  <si>
    <t>Includes Chemistry and Combined/General Science (Chemistry).</t>
  </si>
  <si>
    <t>Includes Drama and Performing Arts.</t>
  </si>
  <si>
    <t>Includes English Language and Literature.</t>
  </si>
  <si>
    <t>Includes Food Technology plus Catering &amp; Hospitality.</t>
  </si>
  <si>
    <t>Includes Geography and Geology.</t>
  </si>
  <si>
    <t>Includes History.</t>
  </si>
  <si>
    <t>Includes Mathematics and Statistics.</t>
  </si>
  <si>
    <t>Includes Music.</t>
  </si>
  <si>
    <t>Includes Religious Education and Philosophy.</t>
  </si>
  <si>
    <t>Includes Physics and Combined/General Science (Physics).</t>
  </si>
  <si>
    <t xml:space="preserve">Pupil projections from the Pupil Projections Model. </t>
  </si>
  <si>
    <t>School Workforce Census data on stocks of qualified/unqualified teachers.</t>
  </si>
  <si>
    <t>School Workforce Census data on the number of teachers entering and leaving the active stock.</t>
  </si>
  <si>
    <t>Is the PTR in excess of the cap?</t>
  </si>
  <si>
    <t>PTR cap</t>
  </si>
  <si>
    <t>Includes Biology, Botany, Zoology, Ecology, Combined/General Science (Biology), and Environmental Science.</t>
  </si>
  <si>
    <t>Assumed wastage conversion rates</t>
  </si>
  <si>
    <t>Group 1</t>
  </si>
  <si>
    <t>Group 2</t>
  </si>
  <si>
    <t>Group 3</t>
  </si>
  <si>
    <t>The rates are used to convert the standard all-subject wastage rate into the rates for the different subjects.</t>
  </si>
  <si>
    <t>Business Studies</t>
  </si>
  <si>
    <t>Calculates the entrant need for Physics teachers. It does this by calculating the no. expected to leave/enter and estimates how the size and demographics of the stock will change over time.</t>
  </si>
  <si>
    <t>Calculates the entrant need for Business Studies teachers. It does this by calculating the no. expected to leave/enter and estimates how the size and demographics of the stock will change over time.</t>
  </si>
  <si>
    <t>1. Wastage rates conversion rates by subject group</t>
  </si>
  <si>
    <t>To account for this, we can apply conversion rates to the projected wastage rates already calculated to account for these differences.</t>
  </si>
  <si>
    <t>Group 1 male projected wastage rates</t>
  </si>
  <si>
    <t>Group 1 female projected wastage rates</t>
  </si>
  <si>
    <t>Group 2 male projected wastage rates</t>
  </si>
  <si>
    <t>Group 2 female projected wastage rates</t>
  </si>
  <si>
    <t>Group 3 male projected wastage rates</t>
  </si>
  <si>
    <t>Group 3 female projected wastage rates</t>
  </si>
  <si>
    <t>Group 1 rates</t>
  </si>
  <si>
    <t>Group 2 rates</t>
  </si>
  <si>
    <t>Group 3 rates</t>
  </si>
  <si>
    <t>Under 40</t>
  </si>
  <si>
    <t>Central rate (0.5% PTR change)</t>
  </si>
  <si>
    <t>2nd Highest rate (0.625% PTR change)</t>
  </si>
  <si>
    <t>Highest rate (0.75% PTR change)</t>
  </si>
  <si>
    <t>2nd Lowest rate (0.375% PTR change)</t>
  </si>
  <si>
    <t>Lowest rate (0.25% PTR change)</t>
  </si>
  <si>
    <t>Highest rate (0.9% PTR change)</t>
  </si>
  <si>
    <t>2nd Highest rate (0.75% PTR change)</t>
  </si>
  <si>
    <t>Central rate (0.6% PTR change)</t>
  </si>
  <si>
    <t>2nd Lowest rate (0.45% PTR change)</t>
  </si>
  <si>
    <t>Lowest rate (0.3% PTR change)</t>
  </si>
  <si>
    <t>Female scalar selected</t>
  </si>
  <si>
    <t>Assume that in one in five teachers of the five year age group moves up to the age group above.</t>
  </si>
  <si>
    <t>Summarises the no. of teachers that are assumed will leave as wastage over time.</t>
  </si>
  <si>
    <t>Summarises the no. of teachers that are assumed will leave as retirements over time.</t>
  </si>
  <si>
    <t>Summarises the no. of qualified teachers estimated as being needed in the stock over time.</t>
  </si>
  <si>
    <t>Summarises the no. of qualified teachers estimated as being needed to enter into the stock each year over time.</t>
  </si>
  <si>
    <t>Teacher need figures</t>
  </si>
  <si>
    <t>All secondary</t>
  </si>
  <si>
    <t>Secondary ALL LOW</t>
  </si>
  <si>
    <t>Secondary ALL CENTRAL</t>
  </si>
  <si>
    <t>Secondary ALL HIGH</t>
  </si>
  <si>
    <t>Assume same rates as central</t>
  </si>
  <si>
    <t>The red cells show where the proportion of hours teaching in that subject have increased, otherwise they should remain the same.</t>
  </si>
  <si>
    <t>Post-16 participation</t>
  </si>
  <si>
    <t>Subject unqualified teacher rates</t>
  </si>
  <si>
    <t>Calculates the entrant teacher need for Business Studies teachers, the number of Business Studies teachers that leave, and how the Business Studies teacher stock changes over time.</t>
  </si>
  <si>
    <t>Calculates the entrant teacher need for Biology teachers, the number of Biology teachers that leave, and how the Biology teacher stock changes over time.</t>
  </si>
  <si>
    <t>Calculates the entrant teacher need for Chemistry teachers, the number of Chemistry teachers that leave, and how the Chemistry teacher stock changes over time.</t>
  </si>
  <si>
    <t>Calculates the entrant teacher need for Classics teachers, the number of Classics teachers that leave, and how the Classics teacher stock changes over time.</t>
  </si>
  <si>
    <t>Calculates the entrant teacher need for Computing teachers, the number of Computing teachers that leave, and how the Computing teacher stock changes over time.</t>
  </si>
  <si>
    <t>Calculates the entrant teacher need for Drama teachers, the number of Drama teachers that leave, and how the Drama teacher stock changes over time.</t>
  </si>
  <si>
    <t>Calculates the entrant teacher need for English teachers, the number of English teachers that leave, and how the English teacher stock changes over time.</t>
  </si>
  <si>
    <t>Calculates the entrant teacher need for Food teachers, the number of Food teachers that leave, and how the Food teacher stock changes over time.</t>
  </si>
  <si>
    <t>Calculates the entrant teacher need for Geography teachers, the number of Geography teachers that leave, and how the Geography teacher stock changes over time.</t>
  </si>
  <si>
    <t>Calculates the entrant teacher need for History teachers, the number of History teachers that leave, and how the History teacher stock changes over time.</t>
  </si>
  <si>
    <t>Calculates the entrant teacher need for Music teachers, the number of Music teachers that leave, and how the Music teacher stock changes over time.</t>
  </si>
  <si>
    <t>Calculates the entrant teacher need for Others teachers, the number of Others teachers that leave, and how the Others teacher stock changes over time.</t>
  </si>
  <si>
    <t>Calculates the entrant teacher need for Physics teachers, the number of Physics teachers that leave, and how the Physics teacher stock changes over time.</t>
  </si>
  <si>
    <t>Data from the Econometric Wastage Model to estimate how wastage rates will change in future.</t>
  </si>
  <si>
    <t>40-49</t>
  </si>
  <si>
    <t>50-59</t>
  </si>
  <si>
    <t>60 plus</t>
  </si>
  <si>
    <t>over 50</t>
  </si>
  <si>
    <t>Should be equal to zero all sheets (cell A3).</t>
  </si>
  <si>
    <t>Deaths over time</t>
  </si>
  <si>
    <t>Summarises the no. of teachers that are assumed will leave as deaths in service over time.</t>
  </si>
  <si>
    <t>Summarises the no. of teachers that are assumed will leave from service by all exit routes over time.</t>
  </si>
  <si>
    <t>Includes Design &amp; Technology, Construction and Building, Craft and D &amp; T, Electronics, Engineering, Graphics, Resistant Materials, Manufacturing, Systems &amp; Control, and Textiles.</t>
  </si>
  <si>
    <r>
      <t xml:space="preserve">The </t>
    </r>
    <r>
      <rPr>
        <b/>
        <i/>
        <sz val="10"/>
        <rFont val="Arial"/>
        <family val="2"/>
      </rPr>
      <t>central</t>
    </r>
    <r>
      <rPr>
        <i/>
        <sz val="10"/>
        <rFont val="Arial"/>
        <family val="2"/>
      </rPr>
      <t xml:space="preserve"> scenario is the scenario used in the Pupil Projections Model. The </t>
    </r>
    <r>
      <rPr>
        <b/>
        <i/>
        <sz val="10"/>
        <rFont val="Arial"/>
        <family val="2"/>
      </rPr>
      <t>high</t>
    </r>
    <r>
      <rPr>
        <i/>
        <sz val="10"/>
        <rFont val="Arial"/>
        <family val="2"/>
      </rPr>
      <t xml:space="preserve"> and </t>
    </r>
    <r>
      <rPr>
        <b/>
        <i/>
        <sz val="10"/>
        <rFont val="Arial"/>
        <family val="2"/>
      </rPr>
      <t>low</t>
    </r>
    <r>
      <rPr>
        <i/>
        <sz val="10"/>
        <rFont val="Arial"/>
        <family val="2"/>
      </rPr>
      <t xml:space="preserve"> scenarios are the highest and lowest scenarios for pupil no.s change given extremes of the maternity, immigration, and participation rates under different ONS scenarios.</t>
    </r>
  </si>
  <si>
    <r>
      <t xml:space="preserve">Is the PTR used in the model each year going forward equal to the PTR cap? </t>
    </r>
    <r>
      <rPr>
        <i/>
        <sz val="10"/>
        <rFont val="Arial"/>
        <family val="2"/>
      </rPr>
      <t xml:space="preserve">(If the answer is 'false' the PTR used in the model in that year is </t>
    </r>
    <r>
      <rPr>
        <i/>
        <u/>
        <sz val="10"/>
        <rFont val="Arial"/>
        <family val="2"/>
      </rPr>
      <t>less</t>
    </r>
    <r>
      <rPr>
        <i/>
        <sz val="10"/>
        <rFont val="Arial"/>
        <family val="2"/>
      </rPr>
      <t xml:space="preserve"> than the PTR cap)</t>
    </r>
  </si>
  <si>
    <t>PRIMARY Scenario Selected</t>
  </si>
  <si>
    <t>BIOLOGY Scenario Selected</t>
  </si>
  <si>
    <t>CHEMISTRY Scenario Selected</t>
  </si>
  <si>
    <t>CLASSICS Scenario Selected</t>
  </si>
  <si>
    <t>COMPUTING Scenario Selected</t>
  </si>
  <si>
    <t>DRAMA Scenario Selected</t>
  </si>
  <si>
    <t>ENGLISH Scenario Selected</t>
  </si>
  <si>
    <t>GEOGRAPHY Scenario Selected</t>
  </si>
  <si>
    <t>HISTORY Scenario Selected</t>
  </si>
  <si>
    <t>MUSIC Scenario Selected</t>
  </si>
  <si>
    <t>OTHERS Scenario Selected</t>
  </si>
  <si>
    <t>PHYSICS Scenario Selected</t>
  </si>
  <si>
    <t>Teachers are broken down according to the subjects that they teach. For example, if a teacher teaches Drama 0.9 and English 0.1 of the time, they are recorded as being 0.9 Drama and 0.1 English teacher. All teachers are broken down the same way irrespective of their Full Time Equivalent (FTE) rate. Differences in FTE rates between the stocks of different subjects are taken into account elsewhere within the stock derivation calculations.</t>
  </si>
  <si>
    <t>Estimation of centrally employed teachers by phase</t>
  </si>
  <si>
    <t>7. Death in service rates data</t>
  </si>
  <si>
    <t>Pupil Projections Model.</t>
  </si>
  <si>
    <t>Where the data sources used have changed compared to the previous published version of the TSM, this has been stated accordingly.</t>
  </si>
  <si>
    <t>Various sources including the School Workforce Census, Econometric Wastage Model, and the Pupil Projections Model.</t>
  </si>
  <si>
    <t>2. Calculation of death in service rates</t>
  </si>
  <si>
    <t>FEMALE deaths in service</t>
  </si>
  <si>
    <t>MALE deaths in service</t>
  </si>
  <si>
    <t>MALE calculated death in service rates</t>
  </si>
  <si>
    <t>FEMALE calculated death in service rates</t>
  </si>
  <si>
    <t>MALE weighted death in service rates</t>
  </si>
  <si>
    <t>FEMALE weighted death in service rates</t>
  </si>
  <si>
    <t>Gender breakdown</t>
  </si>
  <si>
    <t>Age group breakdown</t>
  </si>
  <si>
    <t>Move one year along when update the model.</t>
  </si>
  <si>
    <t>8. Projected deaths in service</t>
  </si>
  <si>
    <t>11. No. of leavers expected</t>
  </si>
  <si>
    <t>Biology Deaths</t>
  </si>
  <si>
    <t>Primary Deaths</t>
  </si>
  <si>
    <t>Chemistry Deaths</t>
  </si>
  <si>
    <t>Classics Deaths</t>
  </si>
  <si>
    <t>Computing Deaths</t>
  </si>
  <si>
    <t>Drama Deaths</t>
  </si>
  <si>
    <t>English Deaths</t>
  </si>
  <si>
    <t>Food Deaths</t>
  </si>
  <si>
    <t>Geography Deaths</t>
  </si>
  <si>
    <t>History Deaths</t>
  </si>
  <si>
    <t>PRIMARY All Central Scenario</t>
  </si>
  <si>
    <t>BIOLOGY All Central Scenario</t>
  </si>
  <si>
    <t>CHEMISTRY All Central Scenario</t>
  </si>
  <si>
    <t>CLASSICS All Central Scenario</t>
  </si>
  <si>
    <t>COMPUTING All Central Scenario</t>
  </si>
  <si>
    <t>DRAMA All Central Scenario</t>
  </si>
  <si>
    <t>ENGLISH All Central Scenario</t>
  </si>
  <si>
    <t>GEOGRAPHY All Central Scenario</t>
  </si>
  <si>
    <t>HISTORY All Central Scenario</t>
  </si>
  <si>
    <t>MUSIC All Central Scenario</t>
  </si>
  <si>
    <t>OTHERS All Central Scenario</t>
  </si>
  <si>
    <t>PHYSICS All Central Scenario</t>
  </si>
  <si>
    <t>Music Deaths</t>
  </si>
  <si>
    <t>Others Deaths</t>
  </si>
  <si>
    <t>Physics Deaths</t>
  </si>
  <si>
    <t>SECONDARY Scenario Selected</t>
  </si>
  <si>
    <t>SECONDARY All Central Scenario</t>
  </si>
  <si>
    <t>Summarises the death in service over time as assumed by the model for all subjects in both table and chart form.</t>
  </si>
  <si>
    <t>Business Studies Leavers</t>
  </si>
  <si>
    <t>Business Studies Retirements</t>
  </si>
  <si>
    <t>Business Studies Deaths</t>
  </si>
  <si>
    <t>Business Studies Wastage</t>
  </si>
  <si>
    <t>Calculates the entrant teacher need for Art &amp; Design teachers. It does this by calculating the no. expected to leave/enter and estimates how the size and demographics of the stock will change over time.</t>
  </si>
  <si>
    <t>BUSINESS STUDIES All Central Scenario</t>
  </si>
  <si>
    <t>BUSINESS STUDIES Scenario Selected</t>
  </si>
  <si>
    <t>Wastage over time</t>
  </si>
  <si>
    <t>Retirements over time</t>
  </si>
  <si>
    <t>Leavers over time</t>
  </si>
  <si>
    <t>6. Weighted death in service rates</t>
  </si>
  <si>
    <t>Primary historical</t>
  </si>
  <si>
    <t>Primary projected</t>
  </si>
  <si>
    <t>Art &amp; Design</t>
  </si>
  <si>
    <t>Design &amp; Technology</t>
  </si>
  <si>
    <t>Mathematics</t>
  </si>
  <si>
    <t>Modern Foreign Languages</t>
  </si>
  <si>
    <t>Physical Education</t>
  </si>
  <si>
    <t>Religious Education</t>
  </si>
  <si>
    <t>Calculates the entrant teacher need for Religious Education teachers, the number of Religious Education teachers that leave, and how the Religious Education teacher stock changes over time.</t>
  </si>
  <si>
    <t>Calculates the entrant teacher need for Physical Education teachers, the number of Physical Education teachers that leave, and how the Physical Education teacher stock changes over time.</t>
  </si>
  <si>
    <t>Calculates the entrant teacher need for Mathematics teachers, the number of Mathematics teachers that leave, and how the Mathematics teacher stock changes over time.</t>
  </si>
  <si>
    <t>Calculates the entrant teacher need for Modern Foreign Languages teachers, the number of Modern Foreign Languages teachers that leave, and how the Modern Foreign Languages teacher stock changes over time.</t>
  </si>
  <si>
    <t>Calculates the entrant teacher need for Design &amp; Technology teachers, the number of Design &amp; Technology teachers that leave, and how the Design &amp; Technology teacher stock changes over time.</t>
  </si>
  <si>
    <t>Calculates the entrant teacher need for Art &amp; Design teachers, the number of Art &amp; Design teachers that leave, and how the Art &amp; Design teacher stock changes over time.</t>
  </si>
  <si>
    <t xml:space="preserve">Modern Foreign Languages </t>
  </si>
  <si>
    <t>Centrally Employed</t>
  </si>
  <si>
    <t>Occasional Teachers</t>
  </si>
  <si>
    <t>Includes French, German, Spanish, Arabic, Bengali, Chinese, Welsh, Modern Greek, Italian, and any other Modern Languages.</t>
  </si>
  <si>
    <t>New Mathematics GCSE</t>
  </si>
  <si>
    <t>Art &amp; Design Leavers</t>
  </si>
  <si>
    <t>Art &amp; Design Retirements</t>
  </si>
  <si>
    <t>Art &amp; Design Deaths</t>
  </si>
  <si>
    <t>Art &amp; Design Wastage</t>
  </si>
  <si>
    <t>Design &amp; Technology Leavers</t>
  </si>
  <si>
    <t>Design &amp; Technology Retirements</t>
  </si>
  <si>
    <t>Design &amp; Technology Deaths</t>
  </si>
  <si>
    <t>Design &amp; Technology Wastage</t>
  </si>
  <si>
    <t>Calculates the entrant need for Mathematics teachers. It does this by calculating the no. expected to leave/enter and estimates how the size and demographics of the stock will change over time.</t>
  </si>
  <si>
    <t>Mathematics Leavers</t>
  </si>
  <si>
    <t>Mathematics Retirements</t>
  </si>
  <si>
    <t>Mathematics Deaths</t>
  </si>
  <si>
    <t>Mathematics Wastage</t>
  </si>
  <si>
    <t>Calculates the entrant need for Modern Foreign Languages teachers. It does this by calculating the no. expected to leave/enter and estimates how the size and demographics of the stock will change over time.</t>
  </si>
  <si>
    <t>Modern Foreign Languages Leavers</t>
  </si>
  <si>
    <t>Modern Foreign Languages Retirements</t>
  </si>
  <si>
    <t>Modern Foreign Languages Deaths</t>
  </si>
  <si>
    <t>Modern Foreign Languages Wastage</t>
  </si>
  <si>
    <t>Calculates the entrant need for Physical Education teachers. It does this by calculating the no. expected to leave/enter and estimates how the size and demographics of the stock will change over time.</t>
  </si>
  <si>
    <t>Physical Education Leavers</t>
  </si>
  <si>
    <t>Physical Education Retirements</t>
  </si>
  <si>
    <t>Physical Education Deaths</t>
  </si>
  <si>
    <t>Physical Education Wastage</t>
  </si>
  <si>
    <t>Calculates the entrant need for Religious Education teachers. It does this by calculating the no. expected to leave/enter and estimates how the size and demographics of the stock will change over time.</t>
  </si>
  <si>
    <t>Religious Education Leavers</t>
  </si>
  <si>
    <t>Religious Education Retirements</t>
  </si>
  <si>
    <t>Religious Education Deaths</t>
  </si>
  <si>
    <t>Religious Education Wastage</t>
  </si>
  <si>
    <t>ART &amp; DESIGN All Central Scenario</t>
  </si>
  <si>
    <t>DESIGN &amp; TECHNOLOGY All Central Scenario</t>
  </si>
  <si>
    <t>MATHEMATICS All Central Scenario</t>
  </si>
  <si>
    <t>MODERN FOREIGN LANGUAGES All Central Scenario</t>
  </si>
  <si>
    <t>PHYSICAL EDUCATION All Central Scenario</t>
  </si>
  <si>
    <t>RELIGIOUS EDUCATION All Central Scenario</t>
  </si>
  <si>
    <t>ART &amp; DESIGN Scenario Selected</t>
  </si>
  <si>
    <t>DESIGN &amp; TECHNOLOGY Scenario Selected</t>
  </si>
  <si>
    <t>MATHEMATICS Scenario Selected</t>
  </si>
  <si>
    <t>MODERN FOREIGN LANGUAGES Scenario Selected</t>
  </si>
  <si>
    <t>PHYSICAL EDUCATION Scenario Selected</t>
  </si>
  <si>
    <t>RELIGIOUS EDUCATION Scenario Selected</t>
  </si>
  <si>
    <t>Total Deaths</t>
  </si>
  <si>
    <t>Entrant need figures</t>
  </si>
  <si>
    <r>
      <t xml:space="preserve">Secondary subjects that are classed as being EBacc subjects include: </t>
    </r>
    <r>
      <rPr>
        <b/>
        <sz val="10"/>
        <rFont val="Arial"/>
        <family val="2"/>
      </rPr>
      <t>Biology, Chemistry, Classics, Computing, English, Geography, History, Mathematics, Modern Foreign Languages, and Physics.</t>
    </r>
  </si>
  <si>
    <t>The data selection tabs to select the pupil projections data that the model will use.</t>
  </si>
  <si>
    <t>The post-16 participation rate is derived using the central pupil projections data and is applied to the high and low pupil projections data.</t>
  </si>
  <si>
    <t>Primary Entrant figures</t>
  </si>
  <si>
    <t>Primary weighted entrant age group rates</t>
  </si>
  <si>
    <t>These values are used to estimate how the size of the pupil population will change over time. The values are obtained from the Pupil Projections Model.</t>
  </si>
  <si>
    <t>Includes applied ICT, Computer Science, and Information &amp; Communication Technology.</t>
  </si>
  <si>
    <t>Includes Applied Art &amp; Design, Art &amp; Design, and Art.</t>
  </si>
  <si>
    <t>Includes Classics and Ancient Languages such as Ancient Greek, Ancient Hebrew, and Latin.</t>
  </si>
  <si>
    <t>PTR ratios (projected values in orange)</t>
  </si>
  <si>
    <t>5. Wastage scalars from Econometric Wastage Model</t>
  </si>
  <si>
    <t>2. Wastage scalars from Econometric Wastage Model</t>
  </si>
  <si>
    <t>Takes the starting weighted wastage rate (see previous wastage calculation tabs) and applies a scalar value from the Econometric Wastage Model to project how wastage rates are likely to change over time.</t>
  </si>
  <si>
    <t>As the Econometric Wastage Model only forecasts wastage 6 years into the future, the rate beyond that is considered to be constant.</t>
  </si>
  <si>
    <t>Collates the FTE (Full Time Equivalent) rates and calculates the unqualified rates for all the different subjects. These are used by the model to estimate the proportion of the stock that will be unqualified and what the FTE rate of the stock will be in future.</t>
  </si>
  <si>
    <t>These values are used to estimate how the wastage rates will change over time compared to starting values. The scalars are derived from the Econometric Wastage Model.</t>
  </si>
  <si>
    <t>The projected wastage rates are produced using scalars from the Econometric Wastage Model.</t>
  </si>
  <si>
    <t>Converts the NQT entrant teacher need into the postgraduate ITT trainee need using estimations of how many trainees are expected to complete ITT and how many are expected to go into employment within 6 months of ITT completion.</t>
  </si>
  <si>
    <t>Conversion rates table</t>
  </si>
  <si>
    <t>Summarises the outputs to feed into the conversion rates table tab.</t>
  </si>
  <si>
    <t>Outputs for conversion rates</t>
  </si>
  <si>
    <t>Checks that the numbers of entrants expected via all entrant routes is equal to the amount required.</t>
  </si>
  <si>
    <t>Check of all entrant numbers</t>
  </si>
  <si>
    <t>Summarises the no. of teachers expected to enter as Newly Qualified Teachers (NQTs), including those who will complete training via undergraduate training courses.</t>
  </si>
  <si>
    <t>NQT entrants required inc UGs</t>
  </si>
  <si>
    <t>Summarises the no. of teachers expected to enter as 'new to the state-funded sector' entrants by subject.</t>
  </si>
  <si>
    <t>New to SF sector expected</t>
  </si>
  <si>
    <t>Summarises the no. of teachers expected to enter as 're-entrants to the state-funded sector' by subject.</t>
  </si>
  <si>
    <t>Re-entrants expected</t>
  </si>
  <si>
    <t>Calculates the proportion of Religious Education teachers expected to enter by different entrant routes.</t>
  </si>
  <si>
    <t>Calculates the proportion of Physics teachers expected to enter by different entrant routes.</t>
  </si>
  <si>
    <t>Calculates the proportion of Physical Education teachers expected to enter by different entrant routes.</t>
  </si>
  <si>
    <t>Calculates the proportion of Others teachers expected to enter by different entrant routes.</t>
  </si>
  <si>
    <t>Calculates the proportion of Music teachers expected to enter by different entrant routes.</t>
  </si>
  <si>
    <t>Calculates the proportion of Modern Foreign Languages teachers expected to enter by different entrant routes.</t>
  </si>
  <si>
    <t>Calculates the proportion of Mathematics teachers expected to enter by different entrant routes.</t>
  </si>
  <si>
    <t>Calculates the proportion of History teachers expected to enter by different entrant routes.</t>
  </si>
  <si>
    <t>Calculates the proportion of Geography teachers expected to enter by different entrant routes.</t>
  </si>
  <si>
    <t>Calculates the proportion of Food teachers expected to enter by different entrant routes.</t>
  </si>
  <si>
    <t>Calculates the proportion of English teachers expected to enter by different entrant routes.</t>
  </si>
  <si>
    <t>Calculates the proportion of Drama teachers expected to enter by different entrant routes.</t>
  </si>
  <si>
    <t>Calculates the proportion of Design &amp; Technology teachers expected to enter by different entrant routes.</t>
  </si>
  <si>
    <t>Calculates the proportion of Computing teachers expected to enter by different entrant routes.</t>
  </si>
  <si>
    <t>Calculates the proportion of Classics teachers expected to enter by different entrant routes.</t>
  </si>
  <si>
    <t>Calculates the proportion of Chemistry teachers expected to enter by different entrant routes.</t>
  </si>
  <si>
    <t>Calculates the proportion of Business Studies teachers expected to enter by different entrant routes.</t>
  </si>
  <si>
    <t>Calculates the proportion of Biology teachers expected to enter by different entrant routes.</t>
  </si>
  <si>
    <t>Calculates the proportion of Art &amp; Design teachers expected to enter by different entrant routes.</t>
  </si>
  <si>
    <t xml:space="preserve">NQT (Newly Qualified Teacher) entrants - </t>
  </si>
  <si>
    <t>Re-entrant - 'Returner to the state-funded sector'</t>
  </si>
  <si>
    <t>New to the SF sector - 'New to the state-funded sector'</t>
  </si>
  <si>
    <t>Key terms</t>
  </si>
  <si>
    <t>School Workforce Census data on the Full Time Equivalent (FTE) rate of the stock and the FTE rate of part-time teachers.</t>
  </si>
  <si>
    <t>School Workforce Census data on the number of teachers entering the active stock by different entrance routes.</t>
  </si>
  <si>
    <t>School Direct</t>
  </si>
  <si>
    <t>SD (salaried)</t>
  </si>
  <si>
    <t>SD (funded)</t>
  </si>
  <si>
    <t>SCITT</t>
  </si>
  <si>
    <t>Core</t>
  </si>
  <si>
    <t>HEI</t>
  </si>
  <si>
    <t>%</t>
  </si>
  <si>
    <t>Type</t>
  </si>
  <si>
    <t>Route</t>
  </si>
  <si>
    <t>SD</t>
  </si>
  <si>
    <t>SCITT (Core)</t>
  </si>
  <si>
    <t>HEI (Core)</t>
  </si>
  <si>
    <t>Postgraduate
Employment Rate</t>
  </si>
  <si>
    <t>Postgraduate
Completion Rate</t>
  </si>
  <si>
    <t>Postgraduate Employment Rate</t>
  </si>
  <si>
    <t>Postgraduate 
Completion Rate</t>
  </si>
  <si>
    <t>Undergraduate trainees completing ITT</t>
  </si>
  <si>
    <t>The proportion of undergraduate trainees completing ITT. It is used to estimate how many trainees on courses of greater than one year length complete ITT.</t>
  </si>
  <si>
    <t>Other</t>
  </si>
  <si>
    <t>Undergraduates gaining employment within 6 months in state-funded schools sector</t>
  </si>
  <si>
    <t>NQTs</t>
  </si>
  <si>
    <t>Re-entrants</t>
  </si>
  <si>
    <t>New to state-funded sector</t>
  </si>
  <si>
    <t>Entrant route</t>
  </si>
  <si>
    <t>Secondary part-time entrant figures (no. of entrants that are part-time)</t>
  </si>
  <si>
    <t>Primary part-time entrant figures (no. of entrants that are part-time)</t>
  </si>
  <si>
    <t>Secondary figures (no. of entrants)</t>
  </si>
  <si>
    <t>Primary figures (no. of entrants)</t>
  </si>
  <si>
    <r>
      <t xml:space="preserve">Data on the no. of entrants coming in via different routes </t>
    </r>
    <r>
      <rPr>
        <b/>
        <i/>
        <sz val="10"/>
        <color indexed="10"/>
        <rFont val="Arial"/>
        <family val="2"/>
      </rPr>
      <t>and</t>
    </r>
    <r>
      <rPr>
        <b/>
        <sz val="10"/>
        <color indexed="10"/>
        <rFont val="Arial"/>
        <family val="2"/>
      </rPr>
      <t xml:space="preserve"> the number of entrants via different routes that are recorded as being part-time.</t>
    </r>
  </si>
  <si>
    <t>Average FTE rate</t>
  </si>
  <si>
    <r>
      <t xml:space="preserve">Different entrant routes give different proportions of part-time teachers therefore we have to make an allowance of the amount of FTE teacher entrants will </t>
    </r>
    <r>
      <rPr>
        <b/>
        <u/>
        <sz val="10"/>
        <color indexed="10"/>
        <rFont val="Arial"/>
        <family val="2"/>
      </rPr>
      <t>actually</t>
    </r>
    <r>
      <rPr>
        <b/>
        <sz val="10"/>
        <color indexed="10"/>
        <rFont val="Arial"/>
        <family val="2"/>
      </rPr>
      <t xml:space="preserve"> provide.</t>
    </r>
  </si>
  <si>
    <t>Proportion that go into employment in state-funded schools in the year post training</t>
  </si>
  <si>
    <t>Proportion that gain QTS</t>
  </si>
  <si>
    <t>Proportion that are part-time</t>
  </si>
  <si>
    <t>Secondary phase</t>
  </si>
  <si>
    <t xml:space="preserve">These values are used to estimate what proportion of entrants come from different routes. </t>
  </si>
  <si>
    <t>As the NQT entrant rate is adjusted manually, the re-entrant, and new to SF sector entrant rates should fall proportionately and need to be recalculated.</t>
  </si>
  <si>
    <t>Calculated values of entrant rates by different routes using scenario selected</t>
  </si>
  <si>
    <t>Manual rate</t>
  </si>
  <si>
    <t>Central rate (historical rate)</t>
  </si>
  <si>
    <t>3. Calculation of weighted entrant rates</t>
  </si>
  <si>
    <t>2. Calculation of entrant rates</t>
  </si>
  <si>
    <t>Total up.</t>
  </si>
  <si>
    <t>Data from the raw data sheet.</t>
  </si>
  <si>
    <t>1. Entrant numbers</t>
  </si>
  <si>
    <t>The individual subject calculation sheets.</t>
  </si>
  <si>
    <t>Raw data inputs sheet and data selected by selection tab.</t>
  </si>
  <si>
    <t>4. Calculation of weighted part-time entrant rate</t>
  </si>
  <si>
    <t>3. Calculation of part-time entrant rate</t>
  </si>
  <si>
    <t>2. Part-time entrant numbers</t>
  </si>
  <si>
    <t>Total FTE</t>
  </si>
  <si>
    <t>No. needed</t>
  </si>
  <si>
    <t>QA Check - what FTE would these entrants give? Is the rate correct</t>
  </si>
  <si>
    <t>4. Outputs of the no. of entrants required by different routes</t>
  </si>
  <si>
    <t>Total FTE of all teachers by all routes</t>
  </si>
  <si>
    <t>Total FTE of entrants by that route</t>
  </si>
  <si>
    <t>Total FTE of part-time entrants</t>
  </si>
  <si>
    <t>Total FTE of full-time entrants</t>
  </si>
  <si>
    <t>No. of entrants that would be part-time</t>
  </si>
  <si>
    <t>No. of entrants that would be full-time</t>
  </si>
  <si>
    <t>Headcount expected by that route if 100 teachers were to be recruited</t>
  </si>
  <si>
    <t>Entrant rate (historical)</t>
  </si>
  <si>
    <t>the no. of 1.0 FTE teachers required to meet this need is…</t>
  </si>
  <si>
    <t>As the FTE rate of the primary stock is actually</t>
  </si>
  <si>
    <t>Part-time FTE rate</t>
  </si>
  <si>
    <t>What is the FTE rate of a part-time teacher?</t>
  </si>
  <si>
    <t>How many of those entrants are part-time?</t>
  </si>
  <si>
    <t>No. of entrants expected via different routes.</t>
  </si>
  <si>
    <t>Primary entrant rates</t>
  </si>
  <si>
    <t>3. No. of entrants required by different routes</t>
  </si>
  <si>
    <r>
      <t xml:space="preserve">The assumed FTE rate of the stock is less than 1.0. As the average FTE rate of entrants is also less than 1.0 but different to that of the stock </t>
    </r>
    <r>
      <rPr>
        <i/>
        <u/>
        <sz val="10"/>
        <color indexed="10"/>
        <rFont val="Arial"/>
        <family val="2"/>
      </rPr>
      <t>and</t>
    </r>
    <r>
      <rPr>
        <i/>
        <sz val="10"/>
        <color indexed="10"/>
        <rFont val="Arial"/>
        <family val="2"/>
      </rPr>
      <t xml:space="preserve"> the FTE rate of entrants is different via different routes we need to account for this.</t>
    </r>
  </si>
  <si>
    <t>The output tabs</t>
  </si>
  <si>
    <t>The previous calculation tabs and the raw data tabs.</t>
  </si>
  <si>
    <t>As the FTE rate of the secondary stock is actually</t>
  </si>
  <si>
    <t>Secondary entrant rates</t>
  </si>
  <si>
    <t>Calculates the no. of entrants required for Art &amp; Design teachers by each entrant route. It does this by calculating the no. expected to enter by each route using historical rates taking into account the working patterns of teachers by different routes.</t>
  </si>
  <si>
    <t>Calculates the no. of entrants required for Biology teachers by each entrant route. It does this by calculating the no. expected to enter by each route using historical rates taking into account the working patterns of teachers by different routes.</t>
  </si>
  <si>
    <t>Calculates the no. of entrants required for Business Studies teachers by each entrant route. It does this by calculating the no. expected to enter by each route using historical rates taking into account the working patterns of teachers by different routes.</t>
  </si>
  <si>
    <t>Calculates the no. of entrants required for Chemistry teachers by each entrant route. It does this by calculating the no. expected to enter by each route using historical rates taking into account the working patterns of teachers by different routes.</t>
  </si>
  <si>
    <t>Calculates the no. of entrants required for Classics teachers by each entrant route. It does this by calculating the no. expected to enter by each route using historical rates taking into account the working patterns of teachers by different routes.</t>
  </si>
  <si>
    <t>Calculates the no. of entrants required for Computing teachers by each entrant route. It does this by calculating the no. expected to enter by each route using historical rates taking into account the working patterns of teachers by different routes.</t>
  </si>
  <si>
    <t>Calculates the no. of entrants required for Design &amp; Technology teachers by each entrant route. It does this by calculating the no. expected to enter by each route using historical rates taking into account the working patterns of teachers by different routes.</t>
  </si>
  <si>
    <t>Calculates the no. of entrants required for Drama teachers by each entrant route. It does this by calculating the no. expected to enter by each route using historical rates taking into account the working patterns of teachers by different routes.</t>
  </si>
  <si>
    <t>Calculates the no. of entrants required for English teachers by each entrant route. It does this by calculating the no. expected to enter by each route using historical rates taking into account the working patterns of teachers by different routes.</t>
  </si>
  <si>
    <t>Calculates the no. of entrants required for Food teachers by each entrant route. It does this by calculating the no. expected to enter by each route using historical rates taking into account the working patterns of teachers by different routes.</t>
  </si>
  <si>
    <t>Calculates the no. of entrants required for Geography teachers by each entrant route. It does this by calculating the no. expected to enter by each route using historical rates taking into account the working patterns of teachers by different routes.</t>
  </si>
  <si>
    <t>Calculates the no. of entrants required for History teachers by each entrant route. It does this by calculating the no. expected to enter by each route using historical rates taking into account the working patterns of teachers by different routes.</t>
  </si>
  <si>
    <t>Calculates the no. of entrants required for Mathematics teachers by each entrant route. It does this by calculating the no. expected to enter by each route using historical rates taking into account the working patterns of teachers by different routes.</t>
  </si>
  <si>
    <t>Calculates the no. of entrants required for Modern Foreign Languages teachers by each entrant route. It does this by calculating the no. expected to enter by each route using historical rates taking into account the working patterns of teachers by different routes.</t>
  </si>
  <si>
    <t>Calculates the no. of entrants required for Music teachers by each entrant route. It does this by calculating the no. expected to enter by each route using historical rates taking into account the working patterns of teachers by different routes.</t>
  </si>
  <si>
    <t>Calculates the no. of entrants required for Others teachers by each entrant route. It does this by calculating the no. expected to enter by each route using historical rates taking into account the working patterns of teachers by different routes.</t>
  </si>
  <si>
    <t>Calculates the no. of entrants required for Physical Education teachers by each entrant route. It does this by calculating the no. expected to enter by each route using historical rates taking into account the working patterns of teachers by different routes.</t>
  </si>
  <si>
    <t>Calculates the no. of entrants required for Physics teachers by each entrant route. It does this by calculating the no. expected to enter by each route using historical rates taking into account the working patterns of teachers by different routes.</t>
  </si>
  <si>
    <t>Calculates the no. of entrants required for Religious Education teachers by each entrant route. It does this by calculating the no. expected to enter by each route using historical rates taking into account the working patterns of teachers by different routes.</t>
  </si>
  <si>
    <t>The different subject calculation sheets.</t>
  </si>
  <si>
    <t>Total entrants expected</t>
  </si>
  <si>
    <t>No. of NQT entrants expected</t>
  </si>
  <si>
    <t>No. of new to state-funded sector entrants expected</t>
  </si>
  <si>
    <t>No. re-entrants expected</t>
  </si>
  <si>
    <t>No. of all entrants expected</t>
  </si>
  <si>
    <t>% by each entrant route</t>
  </si>
  <si>
    <t>No. of entrants expected by each entrant route</t>
  </si>
  <si>
    <t>NQTs (including UG)</t>
  </si>
  <si>
    <t>5. No. of those trainees entering employment in the year after training</t>
  </si>
  <si>
    <t>4. No. of trainees completing ITT</t>
  </si>
  <si>
    <t>1. NQT entrants required (NQT entrant teacher need)</t>
  </si>
  <si>
    <t>The calculation of migrants tabs.</t>
  </si>
  <si>
    <t>1. NQT entrants required (scenarios selected)</t>
  </si>
  <si>
    <t>The Conversion rates table tab.</t>
  </si>
  <si>
    <t>The Calc long term NQT entrants tab.</t>
  </si>
  <si>
    <t>Summarises the outputs to feed into the NCTL conversion rates table.</t>
  </si>
  <si>
    <t>SD (training)</t>
  </si>
  <si>
    <t>Postgraduate Post-ITT Employment Rate</t>
  </si>
  <si>
    <t>Postgraduate ITT Completion Rate</t>
  </si>
  <si>
    <t>1. Conversion rates table</t>
  </si>
  <si>
    <t>The Final outputs of ITT places tab.</t>
  </si>
  <si>
    <t>The Outputs for conversion rates tab.</t>
  </si>
  <si>
    <t>Converts the NQT entrant teacher need calculated previously into the 'postgraduate ITT trainee' need using postgraduate ITT completion and employment rates.</t>
  </si>
  <si>
    <t>Conversion rates table tab.</t>
  </si>
  <si>
    <r>
      <t xml:space="preserve">The spreadsheet then estimates the projected number of 'entrant' teachers who are NQTs (Newly Qualified Teachers) that are required in each phase &amp; subject going forwards (the </t>
    </r>
    <r>
      <rPr>
        <b/>
        <sz val="10"/>
        <rFont val="Arial"/>
        <family val="2"/>
      </rPr>
      <t>'NQT entrant teacher need'</t>
    </r>
    <r>
      <rPr>
        <sz val="10"/>
        <rFont val="Arial"/>
        <family val="2"/>
      </rPr>
      <t>) in the state-funded schools sector in England. This estimate is calculated by making assumptions on the expected no. of entrants who are either re-entrants or are new to the state-funded sector (i.e. non-NQT entrants).</t>
    </r>
  </si>
  <si>
    <t>13. Entrant rates</t>
  </si>
  <si>
    <t>15. The proportion of entrants that are part-time</t>
  </si>
  <si>
    <t>16. The UG ITT success rates</t>
  </si>
  <si>
    <t>17. The UG employment success rates</t>
  </si>
  <si>
    <t>Male teachers</t>
  </si>
  <si>
    <t>Primary teachers</t>
  </si>
  <si>
    <t>14. The FTE rate of part-time teachers</t>
  </si>
  <si>
    <t>5. NQT entrant rates</t>
  </si>
  <si>
    <t>Primary 1</t>
  </si>
  <si>
    <t>Art &amp; Design 1</t>
  </si>
  <si>
    <t>Biology 1</t>
  </si>
  <si>
    <t>Business Studies 1</t>
  </si>
  <si>
    <t>Chemistry 1</t>
  </si>
  <si>
    <t>Classics 1</t>
  </si>
  <si>
    <t>Computing 1</t>
  </si>
  <si>
    <t>Design &amp; Technology 1</t>
  </si>
  <si>
    <t>Drama 1</t>
  </si>
  <si>
    <t>English 1</t>
  </si>
  <si>
    <t>Food 1</t>
  </si>
  <si>
    <t>Geography 1</t>
  </si>
  <si>
    <t>History 1</t>
  </si>
  <si>
    <t>Mathematics 1</t>
  </si>
  <si>
    <t>Modern Foreign Languages 1</t>
  </si>
  <si>
    <t>Music 1</t>
  </si>
  <si>
    <t>Others 1</t>
  </si>
  <si>
    <t>Physical Education 1</t>
  </si>
  <si>
    <t>Physics 1</t>
  </si>
  <si>
    <t>Religious Education 1</t>
  </si>
  <si>
    <t>11. Subject specific wastage rate conversion rates.</t>
  </si>
  <si>
    <t>14. Weighted employment outcome rates for undergraduate trainees</t>
  </si>
  <si>
    <t>15. Weighted completion rates for undergraduate trainees</t>
  </si>
  <si>
    <t>17. FTE rates of the existing stock</t>
  </si>
  <si>
    <t>18. Weighted postgraduate ITT completion rates and employment rates</t>
  </si>
  <si>
    <t>Entrant teacher need values</t>
  </si>
  <si>
    <t>No.s to be recruited</t>
  </si>
  <si>
    <t>Primary Re-entrants</t>
  </si>
  <si>
    <t>Primary NQTs</t>
  </si>
  <si>
    <t>Part timers FTE</t>
  </si>
  <si>
    <t>Full timers FTE</t>
  </si>
  <si>
    <t>Entrant need</t>
  </si>
  <si>
    <t xml:space="preserve">Primary New to SF Sector </t>
  </si>
  <si>
    <t>Newly Qualified entrants</t>
  </si>
  <si>
    <t>Scale up factors over time</t>
  </si>
  <si>
    <t>No. needed FTE</t>
  </si>
  <si>
    <t>Scale up factors</t>
  </si>
  <si>
    <t>QA check</t>
  </si>
  <si>
    <t>Primary Total</t>
  </si>
  <si>
    <t>Secondary Total</t>
  </si>
  <si>
    <t>Re-entrant figures expected</t>
  </si>
  <si>
    <t>Summarises the no. of re-entrants expected over time.</t>
  </si>
  <si>
    <t>Summarises the no. of new to the state-funded sector entrants expected over time.</t>
  </si>
  <si>
    <t>Summarises the no. of NQT entrants required over time (including undergraduates).</t>
  </si>
  <si>
    <t>THESE ARE HARDCODED IN, PASTED FROM ABOVE.</t>
  </si>
  <si>
    <t>Total Secondary Entrant Teacher Need</t>
  </si>
  <si>
    <t>Primary 2</t>
  </si>
  <si>
    <t>Art &amp; Design 2</t>
  </si>
  <si>
    <t xml:space="preserve">Biology New to SF Sector </t>
  </si>
  <si>
    <t>Biology Re-entrants</t>
  </si>
  <si>
    <t>Biology NQTs</t>
  </si>
  <si>
    <t xml:space="preserve">Business Studies New to SF Sector </t>
  </si>
  <si>
    <t>Business Studies Re-entrants</t>
  </si>
  <si>
    <t>Business Studies NQTs</t>
  </si>
  <si>
    <t>Business Studies 2</t>
  </si>
  <si>
    <t>Biology 2</t>
  </si>
  <si>
    <t>Chemistry 2</t>
  </si>
  <si>
    <t>Classics 2</t>
  </si>
  <si>
    <t>Computing 2</t>
  </si>
  <si>
    <t>Design &amp; Technology 2</t>
  </si>
  <si>
    <t>Drama 2</t>
  </si>
  <si>
    <t>Food 2</t>
  </si>
  <si>
    <t>English 2</t>
  </si>
  <si>
    <t>Geography 2</t>
  </si>
  <si>
    <t>History 2</t>
  </si>
  <si>
    <t>Mathematics 2</t>
  </si>
  <si>
    <t>Modern Foreign Languages 2</t>
  </si>
  <si>
    <t>Music 2</t>
  </si>
  <si>
    <t>Others 2</t>
  </si>
  <si>
    <t>Physical Education 2</t>
  </si>
  <si>
    <t>Physics 2</t>
  </si>
  <si>
    <t>Religious Education 2</t>
  </si>
  <si>
    <t xml:space="preserve">Chemistry New to SF Sector </t>
  </si>
  <si>
    <t>Chemistry Re-entrants</t>
  </si>
  <si>
    <t>Chemistry NQTs</t>
  </si>
  <si>
    <t xml:space="preserve">Classics New to SF Sector </t>
  </si>
  <si>
    <t>Classics Re-entrants</t>
  </si>
  <si>
    <t>Classics NQTs</t>
  </si>
  <si>
    <t xml:space="preserve">Computing New to SF Sector </t>
  </si>
  <si>
    <t>Computing Re-entrants</t>
  </si>
  <si>
    <t>Computing NQTs</t>
  </si>
  <si>
    <t xml:space="preserve">Design &amp; Technology New to SF Sector </t>
  </si>
  <si>
    <t>Design &amp; Technology Re-entrants</t>
  </si>
  <si>
    <t>Design &amp; Technology NQTs</t>
  </si>
  <si>
    <t xml:space="preserve">Drama New to SF Sector </t>
  </si>
  <si>
    <t>Drama NQTs</t>
  </si>
  <si>
    <t>Drama Re-entrants</t>
  </si>
  <si>
    <t xml:space="preserve">English New to SF Sector </t>
  </si>
  <si>
    <t>English Re-entrants</t>
  </si>
  <si>
    <t>English NQTs</t>
  </si>
  <si>
    <t xml:space="preserve">Food New to SF Sector </t>
  </si>
  <si>
    <t>Food Re-entrants</t>
  </si>
  <si>
    <t>Food NQTs</t>
  </si>
  <si>
    <t xml:space="preserve">Geography New to SF Sector </t>
  </si>
  <si>
    <t>Geography Re-entrants</t>
  </si>
  <si>
    <t>Geography NQTs</t>
  </si>
  <si>
    <t xml:space="preserve">History New to SF Sector </t>
  </si>
  <si>
    <t>History Re-entrants</t>
  </si>
  <si>
    <t>History NQTs</t>
  </si>
  <si>
    <t xml:space="preserve">Mathematics New to SF Sector </t>
  </si>
  <si>
    <t>Mathematics Re-entrants</t>
  </si>
  <si>
    <t>Mathematics NQTs</t>
  </si>
  <si>
    <t xml:space="preserve">Modern Foreign Languages New to SF Sector </t>
  </si>
  <si>
    <t>Modern Foreign Languages Re-entrants</t>
  </si>
  <si>
    <t>Modern Foreign Languages NQTs</t>
  </si>
  <si>
    <t xml:space="preserve">Music New to SF Sector </t>
  </si>
  <si>
    <t>Music Re-entrants</t>
  </si>
  <si>
    <t>Music NQTs</t>
  </si>
  <si>
    <t xml:space="preserve">Others New to SF Sector </t>
  </si>
  <si>
    <t>Others Re-entrants</t>
  </si>
  <si>
    <t>Others NQTs</t>
  </si>
  <si>
    <t xml:space="preserve">Physical Education New to SF Sector </t>
  </si>
  <si>
    <t>Physical Education Re-entrants</t>
  </si>
  <si>
    <t>Physical Education NQTs</t>
  </si>
  <si>
    <t xml:space="preserve">Physics New to SF Sector </t>
  </si>
  <si>
    <t>Physics Re-entrants</t>
  </si>
  <si>
    <t>Physics NQTs</t>
  </si>
  <si>
    <t xml:space="preserve">Religious Education New to SF Sector </t>
  </si>
  <si>
    <t>Religious Education Re-entrants</t>
  </si>
  <si>
    <t>Religious Education NQTs</t>
  </si>
  <si>
    <t>Summarises model outputs with historical data added in.</t>
  </si>
  <si>
    <t>Tabs throughout the model.</t>
  </si>
  <si>
    <t>Primary - historical</t>
  </si>
  <si>
    <t>Primary - projected</t>
  </si>
  <si>
    <t>Secondary - historical</t>
  </si>
  <si>
    <t>Secondary - projected</t>
  </si>
  <si>
    <t>Primary stock - historical</t>
  </si>
  <si>
    <t>Primary stock - projected</t>
  </si>
  <si>
    <t>Secondary stock - historical</t>
  </si>
  <si>
    <t>Primary pupils - historical</t>
  </si>
  <si>
    <t>Primary pupils - projected</t>
  </si>
  <si>
    <t>Secondary stock - projected</t>
  </si>
  <si>
    <t>Secondary pupils - historical</t>
  </si>
  <si>
    <t>Secondary pupils - projected</t>
  </si>
  <si>
    <t>Primary wastage - historical</t>
  </si>
  <si>
    <t>Primary wastage - projected</t>
  </si>
  <si>
    <t>Secondary wastage - historical</t>
  </si>
  <si>
    <t>Secondary wastage - projected</t>
  </si>
  <si>
    <t>4. Teachers wastage rate</t>
  </si>
  <si>
    <t>Primary retirements - historical</t>
  </si>
  <si>
    <t>Primary retirements - projected</t>
  </si>
  <si>
    <t>Secondary retirements - historical</t>
  </si>
  <si>
    <t>Secondary retirements - projected</t>
  </si>
  <si>
    <t>6. Teachers retirements rate</t>
  </si>
  <si>
    <t>8. Teachers deaths in service rate</t>
  </si>
  <si>
    <t>Primary deaths - historical</t>
  </si>
  <si>
    <t>Primary deaths - projected</t>
  </si>
  <si>
    <t>Secondary deaths - historical</t>
  </si>
  <si>
    <t>Secondary deaths - projected</t>
  </si>
  <si>
    <t>1. Stock size headcount (qualified only)</t>
  </si>
  <si>
    <t>2. Pupil numbers (FTE) and qualified teacher stock (headcount)</t>
  </si>
  <si>
    <t>3. Teachers leaving as wastage (headcount)</t>
  </si>
  <si>
    <t>5. Teachers leaving as retirements (headcount)</t>
  </si>
  <si>
    <t>7. Teachers leaving as deaths in service (headcount)</t>
  </si>
  <si>
    <t>Primary entrants - historical</t>
  </si>
  <si>
    <t>Primary entrants - projected</t>
  </si>
  <si>
    <t>Secondary entrants - historical</t>
  </si>
  <si>
    <t>Secondary entrants - projected</t>
  </si>
  <si>
    <t>Primary NQTs - historical</t>
  </si>
  <si>
    <t>Primary NQTs - projected</t>
  </si>
  <si>
    <t>Secondary NQTs - historical</t>
  </si>
  <si>
    <t>Secondary NQTs - projected</t>
  </si>
  <si>
    <t>Primary re-entrants - historical</t>
  </si>
  <si>
    <t>Primary re-entrants - projected</t>
  </si>
  <si>
    <t>Secondary re-entrants - historical</t>
  </si>
  <si>
    <t>Secondary re-entrants - projected</t>
  </si>
  <si>
    <t>Primary new to SF - historical</t>
  </si>
  <si>
    <t>Primary new to SF - projected</t>
  </si>
  <si>
    <t>Secondary new to SF - historical</t>
  </si>
  <si>
    <t>Secondary new to SF - projected</t>
  </si>
  <si>
    <t>Primary NQT rate - historical</t>
  </si>
  <si>
    <t>Primary NQT rate - projected</t>
  </si>
  <si>
    <t>Secondary NQT rate - historical</t>
  </si>
  <si>
    <t>Secondary NQT rate - projected</t>
  </si>
  <si>
    <t>Primary aged 20-29 - historical</t>
  </si>
  <si>
    <t>Primary aged 30-39 - historical</t>
  </si>
  <si>
    <t>Primary aged 40-49 - historical</t>
  </si>
  <si>
    <t>Primary aged 50-59 - historical</t>
  </si>
  <si>
    <t>Primary aged 60 plus - historical</t>
  </si>
  <si>
    <t>Primary aged 20-29 - projected</t>
  </si>
  <si>
    <t>Primary aged 30-39 - projected</t>
  </si>
  <si>
    <t>Primary aged 40-49 - projected</t>
  </si>
  <si>
    <t>Primary aged 50-59 - projected</t>
  </si>
  <si>
    <t>Primary aged 60 plus - projected</t>
  </si>
  <si>
    <t>Secondary aged 20-29 - historical</t>
  </si>
  <si>
    <t>Secondary aged 30-39 - historical</t>
  </si>
  <si>
    <t>Secondary aged 40-49 - historical</t>
  </si>
  <si>
    <t>Secondary aged 50-59 - historical</t>
  </si>
  <si>
    <t>Secondary aged 60 plus - historical</t>
  </si>
  <si>
    <t>Secondary aged 20-29 - projected</t>
  </si>
  <si>
    <t>Secondary aged 30-39 - projected</t>
  </si>
  <si>
    <t>Secondary aged 40-49 - projected</t>
  </si>
  <si>
    <t>Secondary aged 50-59 - projected</t>
  </si>
  <si>
    <t>Secondary aged 60 plus - projected</t>
  </si>
  <si>
    <t>Wastage - historical</t>
  </si>
  <si>
    <t>Wastage - projected</t>
  </si>
  <si>
    <t>Wastage rate - historical</t>
  </si>
  <si>
    <t>Wastage rate - projected</t>
  </si>
  <si>
    <t>Primary retirement rate - historical</t>
  </si>
  <si>
    <t>Primary retirement rate - projected</t>
  </si>
  <si>
    <t>Secondary retirement rate - historical</t>
  </si>
  <si>
    <t>Secondary retirement rate - projected</t>
  </si>
  <si>
    <t>Primary deaths rate - historical</t>
  </si>
  <si>
    <t>Primary deaths rate - projected</t>
  </si>
  <si>
    <t>Secondary deaths rate - historical</t>
  </si>
  <si>
    <t>Secondary deaths rate - projected</t>
  </si>
  <si>
    <t>ALL CHARTS SHOULD BE CONSIDERED AS COVERING QUALIFIED TEACHERS ONLY AND ALL NUMBERS SHOULD BE CONSIDERED AS BEING IN HEADCOUNT FORM (UNLESS STATED OTHERWISE).</t>
  </si>
  <si>
    <t>Longer term breakdown of proportion of entrants that will be NQTs by subject</t>
  </si>
  <si>
    <t>The final ITT outputs tab.</t>
  </si>
  <si>
    <t xml:space="preserve">Art &amp; Design New to SF Sector </t>
  </si>
  <si>
    <t>Art &amp; Design Re-entrants</t>
  </si>
  <si>
    <t>Art &amp; Design NQTs</t>
  </si>
  <si>
    <t>Physics - Historical</t>
  </si>
  <si>
    <t>Physical Education - Historical</t>
  </si>
  <si>
    <t xml:space="preserve">Primary - Historical </t>
  </si>
  <si>
    <t>Art &amp; Design - Historical</t>
  </si>
  <si>
    <t>Biology - Historical</t>
  </si>
  <si>
    <t>Business Studies - Historical</t>
  </si>
  <si>
    <t>Chemistry - Historical</t>
  </si>
  <si>
    <t>Classics - Historical</t>
  </si>
  <si>
    <t>Computing - Historical</t>
  </si>
  <si>
    <t>Design &amp; Technology - Historical</t>
  </si>
  <si>
    <t>Drama - Historical</t>
  </si>
  <si>
    <t>English - Historical</t>
  </si>
  <si>
    <t>Food - Historical</t>
  </si>
  <si>
    <t>Geography - Historical</t>
  </si>
  <si>
    <t>History - Historical</t>
  </si>
  <si>
    <t>Mathematics - Historical</t>
  </si>
  <si>
    <t>Modern Foreign Languages - Historical</t>
  </si>
  <si>
    <t>Music - Historical</t>
  </si>
  <si>
    <t>Others - Historical</t>
  </si>
  <si>
    <t>Total - Historical</t>
  </si>
  <si>
    <t xml:space="preserve">Primary - Projected </t>
  </si>
  <si>
    <t>Art &amp; Design - Projected</t>
  </si>
  <si>
    <t>Biology - Projected</t>
  </si>
  <si>
    <t>Business Studies - Projected</t>
  </si>
  <si>
    <t>Chemistry - Projected</t>
  </si>
  <si>
    <t>Classics - Projected</t>
  </si>
  <si>
    <t>Computing - Projected</t>
  </si>
  <si>
    <t>Design &amp; Technology - Projected</t>
  </si>
  <si>
    <t>Drama - Projected</t>
  </si>
  <si>
    <t>English - Projected</t>
  </si>
  <si>
    <t>Food - Projected</t>
  </si>
  <si>
    <t>Geography - Projected</t>
  </si>
  <si>
    <t>History - Projected</t>
  </si>
  <si>
    <t>Mathematics - Projected</t>
  </si>
  <si>
    <t>Modern Foreign Languages - Projected</t>
  </si>
  <si>
    <t>Music - Projected</t>
  </si>
  <si>
    <t>Others - Projected</t>
  </si>
  <si>
    <t>Physical Education - Projected</t>
  </si>
  <si>
    <t>Physics - Projected</t>
  </si>
  <si>
    <t>Total - Projected</t>
  </si>
  <si>
    <t>Summarises ITT place outputs with historical data added in on ITT places calculated by former versions of the TSM.</t>
  </si>
  <si>
    <t>Secondary total - Projected</t>
  </si>
  <si>
    <t>Secondary total - Historical</t>
  </si>
  <si>
    <t>Additional notes-</t>
  </si>
  <si>
    <t>- Classics was included in Modern Foreign Languages in the 2014/15 TSM.</t>
  </si>
  <si>
    <t>- Drama was included in English in the 2014/15 TSM.</t>
  </si>
  <si>
    <t>- Food was included in Design &amp; Technology in the 2014/15 TSM and within Others in the 2015/16 TSM.</t>
  </si>
  <si>
    <t>Proportion</t>
  </si>
  <si>
    <t>Undergraduate employment rates</t>
  </si>
  <si>
    <t>Undergraduate ITT completion rates</t>
  </si>
  <si>
    <t>3. ITT completion and employment rates</t>
  </si>
  <si>
    <t>6. Final NQT entrant teacher need for trainees starting and finishing ITT in the same year.</t>
  </si>
  <si>
    <t>These outputs are fed into the table of completion rates and employment rates to estimate the no. of postgraduate ITT places required for each year.</t>
  </si>
  <si>
    <r>
      <t xml:space="preserve">Firstly, this conversion rates table takes the NQT entrant teacher need from the previous tab and uses postgraduate completion rates to estimate the </t>
    </r>
    <r>
      <rPr>
        <b/>
        <i/>
        <sz val="10"/>
        <rFont val="Arial"/>
        <family val="2"/>
      </rPr>
      <t>QTS (Qualified Teacher Status) need</t>
    </r>
    <r>
      <rPr>
        <i/>
        <sz val="10"/>
        <rFont val="Arial"/>
        <family val="2"/>
      </rPr>
      <t>. This is the number of newly trained teachers that will both start and complete ITT in the same year that will be needed to generate the required number of NQTs actually entering into employment within the active stock of the state-funded schools sector in the year after training. In other words, meet the NQT entrant teacher need of the academic year following completion of ITT.</t>
    </r>
  </si>
  <si>
    <r>
      <t xml:space="preserve">Secondly, the table uses this QTS need and ITT completion rates to estimate the </t>
    </r>
    <r>
      <rPr>
        <b/>
        <i/>
        <sz val="10"/>
        <rFont val="Arial"/>
        <family val="2"/>
      </rPr>
      <t>'postgraduate ITT trainee need'</t>
    </r>
    <r>
      <rPr>
        <i/>
        <sz val="10"/>
        <rFont val="Arial"/>
        <family val="2"/>
      </rPr>
      <t>. This is the number of trainees both starting and finishing ITT in the same training year to meet the QTS need.</t>
    </r>
  </si>
  <si>
    <t>1. NQT entrant need</t>
  </si>
  <si>
    <t>HEI Core</t>
  </si>
  <si>
    <t>2. ITT Completion rates</t>
  </si>
  <si>
    <t>3. Post-ITT Employment rates</t>
  </si>
  <si>
    <t>4. ITT completer need (the QTS need)</t>
  </si>
  <si>
    <t>5. ITT trainee need (the Postgraduate ITT Trainee need)</t>
  </si>
  <si>
    <t>Assumed no. of undergraduate trainees in future years by ITT finish date</t>
  </si>
  <si>
    <t>Calculates the proportion of the NQT entrants needed that will be NQTs who are on longer term ITT courses that take more than one year (e.g. undergraduate courses).</t>
  </si>
  <si>
    <t>Charts summarising key assumptions and outputs of the model comparing projections to historical data.</t>
  </si>
  <si>
    <t>Outputs with historical data</t>
  </si>
  <si>
    <t>Historical and projected ITT</t>
  </si>
  <si>
    <t>Charts and tables illustrating historical ITT place outputs derived by the TSM compared to longer term ITT place projections.</t>
  </si>
  <si>
    <t>(a) Entrant teacher need output values generated by the model using the scenarios as selected.</t>
  </si>
  <si>
    <t>(b) The 'postgraduate ITT trainee need' output values generated by the model using the scenarios as selected.</t>
  </si>
  <si>
    <t>Male - Group 1</t>
  </si>
  <si>
    <t>Female - Group 1</t>
  </si>
  <si>
    <t>Male - Group 2</t>
  </si>
  <si>
    <t>Female - Group 2</t>
  </si>
  <si>
    <t>Male - Group 3</t>
  </si>
  <si>
    <t>Female - Group 3</t>
  </si>
  <si>
    <t>Secondary (all) historical</t>
  </si>
  <si>
    <t>Secondary (all) projected</t>
  </si>
  <si>
    <r>
      <t xml:space="preserve">These are entrant teachers who have </t>
    </r>
    <r>
      <rPr>
        <b/>
        <sz val="10"/>
        <rFont val="Arial"/>
        <family val="2"/>
      </rPr>
      <t xml:space="preserve">entered teaching in the year </t>
    </r>
    <r>
      <rPr>
        <b/>
        <i/>
        <sz val="10"/>
        <rFont val="Arial"/>
        <family val="2"/>
      </rPr>
      <t>after</t>
    </r>
    <r>
      <rPr>
        <b/>
        <sz val="10"/>
        <rFont val="Arial"/>
        <family val="2"/>
      </rPr>
      <t xml:space="preserve"> training,</t>
    </r>
    <r>
      <rPr>
        <sz val="10"/>
        <rFont val="Arial"/>
        <family val="2"/>
      </rPr>
      <t xml:space="preserve"> i.e. they finished ITT and went straight into teaching.</t>
    </r>
  </si>
  <si>
    <t>Presets in the model</t>
  </si>
  <si>
    <t>For context, the central rates used are:</t>
  </si>
  <si>
    <r>
      <t xml:space="preserve">Total value </t>
    </r>
    <r>
      <rPr>
        <sz val="10"/>
        <rFont val="Arial"/>
        <family val="2"/>
      </rPr>
      <t>(to be entered in for calculations)</t>
    </r>
  </si>
  <si>
    <t>Highest rate (Central rate +5%pts)</t>
  </si>
  <si>
    <t>2nd Highest rate (Central rate +2.5%pts)</t>
  </si>
  <si>
    <t>2nd Lowest rate (Central rate -2.5%pts)</t>
  </si>
  <si>
    <t>Lowest rate (Central rate -5%pts)</t>
  </si>
  <si>
    <t>Newly Qualified Teacher entrants expected</t>
  </si>
  <si>
    <t>New to state-funded sector entrants expected</t>
  </si>
  <si>
    <t>These figures are used in the output charts</t>
  </si>
  <si>
    <t>9. Teachers leaving service by all routes (headcount)</t>
  </si>
  <si>
    <t>Primary leavers - historical</t>
  </si>
  <si>
    <t>Primary leavers - projected</t>
  </si>
  <si>
    <t>Secondary leavers - historical</t>
  </si>
  <si>
    <t>Secondary leavers - projected</t>
  </si>
  <si>
    <t>10. Teachers leaving service rate</t>
  </si>
  <si>
    <t>11. Teachers entering service</t>
  </si>
  <si>
    <t>12. Teachers entrants rate</t>
  </si>
  <si>
    <t>13. Teachers entering as Newly Qualified Teachers</t>
  </si>
  <si>
    <t>14. Teachers entering as re-entrants</t>
  </si>
  <si>
    <t>15. Teachers entering as new to SF sector</t>
  </si>
  <si>
    <t>16. Proportion of teachers entering as NQTs</t>
  </si>
  <si>
    <t>17. Stock ages changing over time</t>
  </si>
  <si>
    <t>18. Stock ages changing over time (percentages)</t>
  </si>
  <si>
    <t>19. Comparison of entrant and leaver numbers</t>
  </si>
  <si>
    <t>Primary net change - historical</t>
  </si>
  <si>
    <t>Primary net change - projected</t>
  </si>
  <si>
    <t>Secondary net change - historical</t>
  </si>
  <si>
    <t>Secondary net change - projected</t>
  </si>
  <si>
    <t>The figures have been sourced from the ITT census:</t>
  </si>
  <si>
    <t>Science - Historical</t>
  </si>
  <si>
    <t>TO BE UPDATED MANUALLY</t>
  </si>
  <si>
    <t>2027/28</t>
  </si>
  <si>
    <t>Year-on-year rate of change</t>
  </si>
  <si>
    <t>Primary - projections</t>
  </si>
  <si>
    <t>Secondary - projections</t>
  </si>
  <si>
    <t>Primary leavers rate - historical</t>
  </si>
  <si>
    <t>Primary leavers rate - projected</t>
  </si>
  <si>
    <t>Secondary leavers rate - historical</t>
  </si>
  <si>
    <t>Secondary leavers rate - projected</t>
  </si>
  <si>
    <t>Update by inserting a new column between column D and E before dragging across from left to right for the time series figures. The PTRs should automatically update.</t>
  </si>
  <si>
    <t>Notes-</t>
  </si>
  <si>
    <t>The School Workforce Census (SWC) is taken in November each year. Teacher figures are generally in headcount form (unless stated otherwise). Some headcount figures will not be whole numbers as scaling factors have been applied to account for some schools not supplying a census return.</t>
  </si>
  <si>
    <t>What about the rates used last year?</t>
  </si>
  <si>
    <t>Weighted average over 4 years</t>
  </si>
  <si>
    <t>6. Post-ITT employment rates</t>
  </si>
  <si>
    <t>7. Unqualified teacher rates</t>
  </si>
  <si>
    <t>Subject/phase</t>
  </si>
  <si>
    <t>Postgraduate</t>
  </si>
  <si>
    <t>% of teachers that are unqualified</t>
  </si>
  <si>
    <t>The number of NQT entrants is multiplied by the post-ITT employment rate.</t>
  </si>
  <si>
    <t>The number of NQT entrants required is multiplied by the post-ITT employment rate and ITT completion rate.</t>
  </si>
  <si>
    <t>1. SWC stock levels</t>
  </si>
  <si>
    <t>Primary NQT entrants - historical</t>
  </si>
  <si>
    <t>Primary NQT entrants - projected</t>
  </si>
  <si>
    <t>Primary entrants other routes- historical</t>
  </si>
  <si>
    <t>Secondary NQT entrants - historical</t>
  </si>
  <si>
    <t>Secondary NQT entrants - projected</t>
  </si>
  <si>
    <t>Secondary entrants other routes- historical</t>
  </si>
  <si>
    <t>Primary entrants other routes - projected</t>
  </si>
  <si>
    <t>Secondary entrants other routes - projected</t>
  </si>
  <si>
    <t>Undergrad</t>
  </si>
  <si>
    <t>From latest SWC data</t>
  </si>
  <si>
    <t>UQ %</t>
  </si>
  <si>
    <t>This is the current proportion, we assume this will remain constant (the value used can be changed by scenario testing).</t>
  </si>
  <si>
    <t>Rates from latest SWC data</t>
  </si>
  <si>
    <t>Scenario used</t>
  </si>
  <si>
    <t>Secondary teacher need by subject calculations.</t>
  </si>
  <si>
    <r>
      <t xml:space="preserve">10. Take into account the FTE rate for each subject to provide teacher need by </t>
    </r>
    <r>
      <rPr>
        <b/>
        <i/>
        <u/>
        <sz val="12"/>
        <rFont val="Arial"/>
        <family val="2"/>
      </rPr>
      <t>headcount</t>
    </r>
    <r>
      <rPr>
        <b/>
        <u/>
        <sz val="12"/>
        <rFont val="Arial"/>
        <family val="2"/>
      </rPr>
      <t xml:space="preserve"> figures.</t>
    </r>
  </si>
  <si>
    <t>11. Take into account the unqualified teacher rate of each subject.</t>
  </si>
  <si>
    <t>9. What additional teacher need (FTE) is required for each subject resulting from policies?</t>
  </si>
  <si>
    <t>Adjustments selected by scenario selection tab</t>
  </si>
  <si>
    <t>Subtract these adjustments from the previously calculated values</t>
  </si>
  <si>
    <t>Primary NQT entrant rates manual values</t>
  </si>
  <si>
    <t>Primary PTR change rate manual values</t>
  </si>
  <si>
    <t>Secondary PTR change rate manual values</t>
  </si>
  <si>
    <t>Secondary NQT entrant rates manual values</t>
  </si>
  <si>
    <t>Science - Projected</t>
  </si>
  <si>
    <t>Scenario testing</t>
  </si>
  <si>
    <t>Scenarios selected by user</t>
  </si>
  <si>
    <r>
      <t xml:space="preserve">Subject </t>
    </r>
    <r>
      <rPr>
        <b/>
        <sz val="8"/>
        <color indexed="10"/>
        <rFont val="Arial"/>
        <family val="2"/>
      </rPr>
      <t>(EBacc in red)</t>
    </r>
  </si>
  <si>
    <r>
      <t xml:space="preserve">Subject </t>
    </r>
    <r>
      <rPr>
        <b/>
        <i/>
        <sz val="14"/>
        <color indexed="10"/>
        <rFont val="Arial"/>
        <family val="2"/>
      </rPr>
      <t xml:space="preserve">(EBacc subjects in red) </t>
    </r>
  </si>
  <si>
    <t>Summarises the no. of entrants expected/required by state-funded schools over time by the scenarios selected as assumed by the model and using the most robust estimations.</t>
  </si>
  <si>
    <t>Primary 20-29 - historical</t>
  </si>
  <si>
    <t>Primary 30-39 - historical</t>
  </si>
  <si>
    <t>Primary 40-49 - historical</t>
  </si>
  <si>
    <t>Primary 50-59 - historical</t>
  </si>
  <si>
    <t>Primary 60 plus - historical</t>
  </si>
  <si>
    <t>Primary 20-29 - projected</t>
  </si>
  <si>
    <t>Primary 30-39 - projected</t>
  </si>
  <si>
    <t>Primary 40-49 - projected</t>
  </si>
  <si>
    <t>Primary 50-59 - projected</t>
  </si>
  <si>
    <t>Primary 60 plus - projected</t>
  </si>
  <si>
    <t>Secondary 20-29 - historical</t>
  </si>
  <si>
    <t>Secondary 30-39 - historical</t>
  </si>
  <si>
    <t>Secondary 40-49 - historical</t>
  </si>
  <si>
    <t>Secondary 50-59 - historical</t>
  </si>
  <si>
    <t>Secondary 60 plus - historical</t>
  </si>
  <si>
    <t>Secondary 20-29 - projected</t>
  </si>
  <si>
    <t>Secondary 30-39 - projected</t>
  </si>
  <si>
    <t>Secondary 40-49 - projected</t>
  </si>
  <si>
    <t>Secondary 50-59 - projected</t>
  </si>
  <si>
    <t>Secondary 60 plus - projected</t>
  </si>
  <si>
    <r>
      <t xml:space="preserve">Teach First places have </t>
    </r>
    <r>
      <rPr>
        <u/>
        <sz val="10"/>
        <color indexed="10"/>
        <rFont val="Arial"/>
        <family val="2"/>
      </rPr>
      <t>not</t>
    </r>
    <r>
      <rPr>
        <sz val="10"/>
        <color indexed="10"/>
        <rFont val="Arial"/>
        <family val="2"/>
      </rPr>
      <t xml:space="preserve"> been subtracted from this number. </t>
    </r>
  </si>
  <si>
    <t>The number of NQT entrants can be scaled up via increases in ITT places. However, the number of re-entrants and new to SF sector entrants might be relatively limited by the existing pool of such teachers that are available.</t>
  </si>
  <si>
    <t>The number of re-entrants and new to SF sector entrants can be held in the calculations below and the number of NQT entrants scaled up accordingly to provide no net change.</t>
  </si>
  <si>
    <t>Adjusted numbers of entrants</t>
  </si>
  <si>
    <t>Original numbers</t>
  </si>
  <si>
    <t>Adjustment figures</t>
  </si>
  <si>
    <t>TO BE ADDED IN MANUALLY</t>
  </si>
  <si>
    <t>Adjusted figures for New to SF Sector entrants and Re-entrants</t>
  </si>
  <si>
    <t>Have figures been adjusted?</t>
  </si>
  <si>
    <t>% dedicated to each subject</t>
  </si>
  <si>
    <t>New to SF Sector</t>
  </si>
  <si>
    <t>Figures to use for limits</t>
  </si>
  <si>
    <t xml:space="preserve">Difference </t>
  </si>
  <si>
    <t>This difference is added on to the entrant teacher need.</t>
  </si>
  <si>
    <t>Difference figures to use (only use if UQ rates are held)</t>
  </si>
  <si>
    <t>If we hold unqualified teachers at former levels we would need to make an adjustment to the entrant teacher need in 2018/19 to recruit the additional teachers required</t>
  </si>
  <si>
    <t>Figures to feed into the rest of the model</t>
  </si>
  <si>
    <t>Note - hard-coded cells at bottom need to be updated at the end of the modelling process.</t>
  </si>
  <si>
    <t>Sources of new teachers</t>
  </si>
  <si>
    <t>End of Model ITT place adjustments</t>
  </si>
  <si>
    <t>Holding limit=</t>
  </si>
  <si>
    <t>(this figure can be changed manually)</t>
  </si>
  <si>
    <t>Teach First</t>
  </si>
  <si>
    <t>School Direct and Teach First</t>
  </si>
  <si>
    <t>Note - the ITT completion rate and post-ITT employment rate of Teach First trainees is assumed as being the same as those for School Direct trainees.</t>
  </si>
  <si>
    <t>Details of policy</t>
  </si>
  <si>
    <t>Scenario</t>
  </si>
  <si>
    <t>And if UQ rates are held at current levels (to be hard coded)</t>
  </si>
  <si>
    <t>This difference is the result of the model using a weighted average of four years' worth of wastage data to calculate the baseline value on which the projections are based.</t>
  </si>
  <si>
    <t>A similar difference occurs for retirements but the opposite way around.</t>
  </si>
  <si>
    <t xml:space="preserve">There is a difference between the final historical time series values and the projected time series values which appears to suggest an underestimation of future wastage.  </t>
  </si>
  <si>
    <t xml:space="preserve">There is a difference between the final historical time series values and the projected time series values which appears to suggest an overestimation of future retirements.  </t>
  </si>
  <si>
    <t>This difference is the result of the model using a weighted average of four years' worth of retirements data to calculate the baseline value on which the projections are based.</t>
  </si>
  <si>
    <t>A similar difference occurs for wastage but the opposite way around.</t>
  </si>
  <si>
    <t xml:space="preserve">EBacc </t>
  </si>
  <si>
    <t>Non-EBacc</t>
  </si>
  <si>
    <t>As a % of entrant need</t>
  </si>
  <si>
    <t>Adjustment required</t>
  </si>
  <si>
    <t>Manually selected scalars</t>
  </si>
  <si>
    <t>Male Manually Selected Scalars</t>
  </si>
  <si>
    <t>Female Manually Selected Scalars</t>
  </si>
  <si>
    <t>Male and female wastage scalars manually selected values</t>
  </si>
  <si>
    <t>This almost entirely cancels out the differences between the historical and projected time series for all leavers.</t>
  </si>
  <si>
    <r>
      <t xml:space="preserve">The number does </t>
    </r>
    <r>
      <rPr>
        <u/>
        <sz val="10"/>
        <color indexed="10"/>
        <rFont val="Arial"/>
        <family val="2"/>
      </rPr>
      <t>not</t>
    </r>
    <r>
      <rPr>
        <sz val="10"/>
        <color indexed="10"/>
        <rFont val="Arial"/>
        <family val="2"/>
      </rPr>
      <t xml:space="preserve"> include those NQTs who will be studying on courses lasting more than one year in length (e.g. 3 year undergraduate training courses). </t>
    </r>
  </si>
  <si>
    <t>USER TESTING TAB</t>
  </si>
  <si>
    <t xml:space="preserve">For consistency and data matching purposes, subject names are written out in full with capitalised words and ampersands. </t>
  </si>
  <si>
    <t>This sheet summarises the data selected by the user (via the user testing tab) and utilised by the model in calculations (including pupil projections, wastage scalars, and PTR caps &amp; change rates).</t>
  </si>
  <si>
    <t>1. Examination of outputs derived using scenario testing.</t>
  </si>
  <si>
    <t>2. Scenario testing - selection of scenarios</t>
  </si>
  <si>
    <t xml:space="preserve">To provide context of the scale of the impact that the scenario testing can have, values for a 'scenario A' are provided. </t>
  </si>
  <si>
    <t>Primary - default scenarios</t>
  </si>
  <si>
    <t>Secondary - default scenarios</t>
  </si>
  <si>
    <t>Primary - user selected scenarios</t>
  </si>
  <si>
    <t>Secondary - user selected scenarios</t>
  </si>
  <si>
    <t>(a) Econometric wastage scenarios - scalars</t>
  </si>
  <si>
    <t>(b) Pupil projections - scenarios</t>
  </si>
  <si>
    <t>(e) NQT (Newly Qualified Teacher) entrant rates - scenarios</t>
  </si>
  <si>
    <t>(f) Post-ITT employment rates</t>
  </si>
  <si>
    <t>(g) Unqualified teacher rates</t>
  </si>
  <si>
    <t>Most of the calculation tabs. Selects the data to be used on the tab called 'Data selected by selection tab'.</t>
  </si>
  <si>
    <t>Differences between the values calculated above and the default values.</t>
  </si>
  <si>
    <t xml:space="preserve">These are the model outputs generated using the scenarios selected using the drop-down menus at the bottom of this tab. </t>
  </si>
  <si>
    <t>Differences between the values calculated using the scenarios selected below and the default values.</t>
  </si>
  <si>
    <r>
      <t xml:space="preserve">Users can select different rates at which PTRs will change as pupil no.s change. </t>
    </r>
    <r>
      <rPr>
        <i/>
        <sz val="10"/>
        <rFont val="Arial"/>
        <family val="2"/>
      </rPr>
      <t>The higher the rate, the faster the PTR will change as pupil no.s change. For each 1% increase in the pupil population, the PTR will increase by the percentage rate selected.</t>
    </r>
  </si>
  <si>
    <t>Compares the entrant teacher need values calculated under default scenarios with those calculated using the scenarios selected by the user (dotted lines) for all phases and subjects.</t>
  </si>
  <si>
    <t>Compares the teacher need values calculated under default scenarios with those calculated using the scenarios selected by the user (dotted lines) for all phases and subjects.</t>
  </si>
  <si>
    <t>Graphically represents the pupil projections data under different scenarios (high, low, and central). The different scenarios can be selected via the user testing tab.</t>
  </si>
  <si>
    <t>If the unqualified teacher rates are held at levels from a previous year, the no. of qualified teachers required to enter into the stock in future would need to be scaled up or down accordingly.</t>
  </si>
  <si>
    <t xml:space="preserve">Charts compiling all rates </t>
  </si>
  <si>
    <t>THESE POLICY ASSUMPTIONS FEED INTO THE TEACHER NEED BY SUBJECT TAB AND ARE USED FOR MAKING ADJUSTMENTS TO THE FINAL ITT PLACE FIGURES.</t>
  </si>
  <si>
    <r>
      <t xml:space="preserve">If the number of entrant teachers required </t>
    </r>
    <r>
      <rPr>
        <b/>
        <sz val="10"/>
        <rFont val="Arial"/>
        <family val="2"/>
      </rPr>
      <t xml:space="preserve">doubled </t>
    </r>
    <r>
      <rPr>
        <sz val="10"/>
        <rFont val="Arial"/>
        <family val="2"/>
      </rPr>
      <t xml:space="preserve">(for example) because of this policy, this would mean that </t>
    </r>
    <r>
      <rPr>
        <b/>
        <sz val="10"/>
        <rFont val="Arial"/>
        <family val="2"/>
      </rPr>
      <t>twice</t>
    </r>
    <r>
      <rPr>
        <sz val="10"/>
        <rFont val="Arial"/>
        <family val="2"/>
      </rPr>
      <t xml:space="preserve"> as many entrants would be required from </t>
    </r>
    <r>
      <rPr>
        <b/>
        <sz val="10"/>
        <rFont val="Arial"/>
        <family val="2"/>
      </rPr>
      <t>all</t>
    </r>
    <r>
      <rPr>
        <sz val="10"/>
        <rFont val="Arial"/>
        <family val="2"/>
      </rPr>
      <t xml:space="preserve"> routes including as NQTs, re-entrants, and new to SF sector entrants.</t>
    </r>
  </si>
  <si>
    <r>
      <t xml:space="preserve">ITT places using the </t>
    </r>
    <r>
      <rPr>
        <sz val="10"/>
        <color indexed="10"/>
        <rFont val="Arial"/>
        <family val="2"/>
      </rPr>
      <t>currently selected</t>
    </r>
    <r>
      <rPr>
        <sz val="10"/>
        <rFont val="Arial"/>
        <family val="2"/>
      </rPr>
      <t xml:space="preserve"> scenarios</t>
    </r>
  </si>
  <si>
    <r>
      <t xml:space="preserve">Scenarios </t>
    </r>
    <r>
      <rPr>
        <sz val="10"/>
        <color indexed="10"/>
        <rFont val="Arial"/>
        <family val="2"/>
      </rPr>
      <t xml:space="preserve">currently </t>
    </r>
    <r>
      <rPr>
        <sz val="10"/>
        <color indexed="10"/>
        <rFont val="Arial"/>
        <family val="2"/>
      </rPr>
      <t>selected</t>
    </r>
    <r>
      <rPr>
        <sz val="10"/>
        <rFont val="Arial"/>
        <family val="2"/>
      </rPr>
      <t xml:space="preserve"> within the model</t>
    </r>
  </si>
  <si>
    <r>
      <t xml:space="preserve">ITT places under </t>
    </r>
    <r>
      <rPr>
        <sz val="10"/>
        <color indexed="10"/>
        <rFont val="Arial"/>
        <family val="2"/>
      </rPr>
      <t>central</t>
    </r>
    <r>
      <rPr>
        <sz val="10"/>
        <rFont val="Arial"/>
        <family val="2"/>
      </rPr>
      <t xml:space="preserve"> scenarios (default scenarios)</t>
    </r>
  </si>
  <si>
    <t>Different values can be selected using the user testing tab.</t>
  </si>
  <si>
    <t>The entrant age breakdowns are calculated using 4 years' worth of SWC data. Rates are calculated for both genders combined together.</t>
  </si>
  <si>
    <t>Users can select different projected wastage rate scenarios.</t>
  </si>
  <si>
    <t>Difference</t>
  </si>
  <si>
    <t>- Science was not broken down into Biology, Chemistry, and Physics pre-2014/15.</t>
  </si>
  <si>
    <t xml:space="preserve">Scenarios </t>
  </si>
  <si>
    <t>No. for selection</t>
  </si>
  <si>
    <t>Details of scenario</t>
  </si>
  <si>
    <t>EBacc policy</t>
  </si>
  <si>
    <t>(c) Pupil:Teacher Ratio caps - scenarios</t>
  </si>
  <si>
    <t>(d) Pupil:Teacher Ratio change rates - scenarios</t>
  </si>
  <si>
    <t>3. Pupil:Teacher Ratio caps</t>
  </si>
  <si>
    <t>4. Pupil:Teacher Ratio rate of change</t>
  </si>
  <si>
    <t>Maximum Pupil:Teacher Ratios</t>
  </si>
  <si>
    <t>4. Pupil:Teacher Ratio change rates</t>
  </si>
  <si>
    <t>Primary PTR - default</t>
  </si>
  <si>
    <t>Primary PTR - user selected</t>
  </si>
  <si>
    <t>Secondary PTR - default</t>
  </si>
  <si>
    <t>Secondary PTR - user selected</t>
  </si>
  <si>
    <t>Data selected by user testing</t>
  </si>
  <si>
    <t>Lists the data as selected by the user testing tab to play into the wider model.</t>
  </si>
  <si>
    <t>Brief summary of model along with details of current version and colour key.</t>
  </si>
  <si>
    <t>Lists the policy assumptions at primary level to play into the teacher need calculations.</t>
  </si>
  <si>
    <t>Lists the policy assumptions at secondary level to play into the teacher need calculations.</t>
  </si>
  <si>
    <t>RAW DATA INPUTS</t>
  </si>
  <si>
    <t>Calculates retirement rates for the primary phase.</t>
  </si>
  <si>
    <t>Calculates retirement rates for the secondary phase.</t>
  </si>
  <si>
    <t>Calculates death in service rates for the primary phase.</t>
  </si>
  <si>
    <t>Calculates death in service rates for the secondary phase.</t>
  </si>
  <si>
    <t>Calculates wastage rates for the primary phase.</t>
  </si>
  <si>
    <t>Calculates wastage rates for the secondary phase.</t>
  </si>
  <si>
    <t>Calculates projected wastage rates for the primary phase.</t>
  </si>
  <si>
    <t>Calculates projected wastage rates for the secondary phase.</t>
  </si>
  <si>
    <t>Calculates projected wastage rates for the secondary phase for Group 1 subjects only.</t>
  </si>
  <si>
    <t>Calculates projected wastage rates for the secondary phase for Group 2 subjects only.</t>
  </si>
  <si>
    <t>Calculates projected wastage rates for the secondary phase for Group 3 subjects only.</t>
  </si>
  <si>
    <t>Calculates the primary teacher need.</t>
  </si>
  <si>
    <t>Calculates the overall secondary teacher need for all subjects combined.</t>
  </si>
  <si>
    <t>Calculates the secondary teacher need for specific subjects.</t>
  </si>
  <si>
    <t>Calculates the entrant teacher need for primary teachers, the number of primary teachers that leave, and how the primary teacher stock changes over time.</t>
  </si>
  <si>
    <t>Calculates the proportion of primary teachers historically entering the stock via different entrant routes.</t>
  </si>
  <si>
    <t>Calculates the proportion of secondary teachers historically entering the stock via different entrant routes.</t>
  </si>
  <si>
    <t>Calculates the proportion of historical primary teacher entrants that are employed part-time via the different routes.</t>
  </si>
  <si>
    <t>Calculates the proportion of historical secondary teacher entrants that are employed part-time via the different routes.</t>
  </si>
  <si>
    <t>Calculates the proportion of primary teachers expected to enter by different entrant routes.</t>
  </si>
  <si>
    <t>Calculation of primary retirement rates</t>
  </si>
  <si>
    <t>Calculation of secondary retirement rates</t>
  </si>
  <si>
    <t>Calculation of primary death rates</t>
  </si>
  <si>
    <t>Calculation of secondary death rates</t>
  </si>
  <si>
    <t>Calculation of primary wastage rates</t>
  </si>
  <si>
    <t>Calculation of secondary wastage rates</t>
  </si>
  <si>
    <t>Projected primary wastage rates</t>
  </si>
  <si>
    <t>Projected secondary wastage rates</t>
  </si>
  <si>
    <t>Calculation of primary teacher need</t>
  </si>
  <si>
    <t>Calculation of overall secondary teacher need</t>
  </si>
  <si>
    <t>Calculation of primary entrant rates</t>
  </si>
  <si>
    <t>Calculation of secondary entrant rates</t>
  </si>
  <si>
    <t>Calculation of primary part-time entrants</t>
  </si>
  <si>
    <t>Calculation of secondary part-time entrants</t>
  </si>
  <si>
    <t>Calculation of long term NQT entrants</t>
  </si>
  <si>
    <t>Pupil projections scenarios</t>
  </si>
  <si>
    <t>Changes in subject teaching hours</t>
  </si>
  <si>
    <t>FINAL OUTPUTS OF ITT PLACES</t>
  </si>
  <si>
    <t>Comparison of pupil projections</t>
  </si>
  <si>
    <t>Summarises the entrant teacher need values calculated by the model to feed into section 2 of the model.</t>
  </si>
  <si>
    <t>OUTPUTS FOR SECTION 2 OF MODEL</t>
  </si>
  <si>
    <t>The previous calculation tabs including 'outputs for section 2 of model' and the raw data tabs.</t>
  </si>
  <si>
    <t xml:space="preserve">These figures cover all teachers entering into the 'state-funded schools sector' as defined by the TSM. This includes those entering into service in primary and secondary schools having previously been teaching in special schools, PRUs, independent schools, the FE sector, supply roles, and schools in other countries including Scotland, Wales, and Northern Ireland among others. Teachers entering teaching as newly qualified teachers, new to the state-funded sector, and those that are re-entrants are included. </t>
  </si>
  <si>
    <t>'Teacher need by subject' tab.</t>
  </si>
  <si>
    <t>Where are the data on this sheet from?</t>
  </si>
  <si>
    <t>The entrant rates are weighted as the data are provisional and therefore incomplete for the two most recent years.</t>
  </si>
  <si>
    <t>The central scenario rate is based on weighted averages of historical rates from the most recent four years for which we have data. (As data are provisional for the two most recent years, the data are weighted).</t>
  </si>
  <si>
    <t>Input from the raw data inputs tab, they will update automatically when new data are fed into the raw data inputs tab.</t>
  </si>
  <si>
    <t>This approach is used as the two most recent years of historical data are provisional and subject to future updates.</t>
  </si>
  <si>
    <t>All red tabs which make calculations using these data. Also feeds into the data selected by selection tab.</t>
  </si>
  <si>
    <t>Where do these data come from?</t>
  </si>
  <si>
    <t>This sheet provides all the raw data that feed into the model. ONLY THIS SHEET SHOULD HAVE RAW DATA FED INTO IT.</t>
  </si>
  <si>
    <t>What year are the latest data up to?</t>
  </si>
  <si>
    <t xml:space="preserve">The data show the stock figures and the no. of teachers leaving as wastage each year. They are used to calculate wastage rates. </t>
  </si>
  <si>
    <t>The data show the projected change in wastage rates for both male and female teachers as a scalar.</t>
  </si>
  <si>
    <t>The data show the no. of teachers leaving through retirement each year. It is used to calculate the retirement rates.</t>
  </si>
  <si>
    <t>The data show the age group breakdown of those entering the stock each year. The data are used to estimate what the age group breakdown is of teachers entering the stock.</t>
  </si>
  <si>
    <t>These data come from the Pupil Projections Model. The figures come from a point in January which relates to the academic year starting in September of the previous calendar year.</t>
  </si>
  <si>
    <t xml:space="preserve">Year data relate to </t>
  </si>
  <si>
    <t xml:space="preserve">WHERE DATA FOR AN INDIVIDUAL YEAR HAVE BEEN PUBLISHED IN MORE THAN ONE VERSION OF THE TSM, THE MOST RECENTLY PUBLISHED FIGURE HAS BEEN PROVIDED. </t>
  </si>
  <si>
    <t xml:space="preserve">Graphically represents the pupil projections data from this year's and last year's TSM. </t>
  </si>
  <si>
    <t>Note - each year, a new year's worth of historical data is added in manually. The red cells calculate or source themselves, the yellow cells use model outputs, and the green cells need updating manually each year.</t>
  </si>
  <si>
    <t>Note - each year, a new year's worth of historical data is added in manually (the green cells). The red and yellow cells calculate/source themselves.</t>
  </si>
  <si>
    <t>Summarises the primary phase policy assumptions to feed into the model to account for any additional teachers that might be needed because of primary teacher related policies.</t>
  </si>
  <si>
    <t>There are no primary policy assumptions added into this model.</t>
  </si>
  <si>
    <t>The primary entrant need calculations.</t>
  </si>
  <si>
    <t>The projected primary wastage rates calculations tab.</t>
  </si>
  <si>
    <t>The primary entrant need calculation tabs.</t>
  </si>
  <si>
    <t>1. Calculated primary wastage rates</t>
  </si>
  <si>
    <t>1. Break down of primary stock and by whether they are qualified or unqualified.</t>
  </si>
  <si>
    <t>The primary entrant need calculation tab.</t>
  </si>
  <si>
    <t>1. Calculating no. of FTE primary teachers required</t>
  </si>
  <si>
    <t>Current primary FTE</t>
  </si>
  <si>
    <t>These figures are high level primary stock figures. To update simply add in an extra year's data on the raw data tab and scroll along one column.</t>
  </si>
  <si>
    <t xml:space="preserve">Centrally employed (not included in the main primary stock). </t>
  </si>
  <si>
    <t>Occasional (not included in the main primary stock)</t>
  </si>
  <si>
    <t>Centrally employed or occasional FTE (assume FTE rate same as primary)</t>
  </si>
  <si>
    <t>2. Calculating no. of FTE regular primary teachers required</t>
  </si>
  <si>
    <t>There are no primary policy assumptions to be added to this model.</t>
  </si>
  <si>
    <t>4. Final primary teacher need (how many primary teachers do we need?)</t>
  </si>
  <si>
    <t>Calculates the primary entrant rates (the proportion of entrants coming into the active stock via different routes e.g. as NQTs, re-entrants, and new to the SF sector entrants).</t>
  </si>
  <si>
    <t>Calculates the proportion of primary entrants who are employed part-time.</t>
  </si>
  <si>
    <t>Calculates the no. of entrants required for primary teachers by each entrant route. It does this by calculating the no. expected to enter by each route using historical rates taking into account the working patterns of teachers by different routes.</t>
  </si>
  <si>
    <t>2. FTE rate of the primary stock</t>
  </si>
  <si>
    <t>Policy assumptions primary</t>
  </si>
  <si>
    <t>Policy assumptions secondary</t>
  </si>
  <si>
    <t>The FTE rates have been assumed as being the same for all secondary subjects.</t>
  </si>
  <si>
    <t>Data on the average FTE rate of part-time primary and secondary teachers in the existing stock. Full-time teachers are considered to have an FTE rate of 1.0</t>
  </si>
  <si>
    <t>Summarises the secondary phase policy assumptions to feed into the model to account for any additional teachers that might be needed because of secondary teacher related policies.</t>
  </si>
  <si>
    <t>The secondary entrant need calculations.</t>
  </si>
  <si>
    <t>The projected secondary wastage rates calculations tab.</t>
  </si>
  <si>
    <t>The secondary entrant need calculation tabs.</t>
  </si>
  <si>
    <t>1. Calculated secondary wastage rates</t>
  </si>
  <si>
    <t>Takes the overall secondary projected wastage scalars (see previous wastage calculation tabs) and applies a conversion rate to these rates for the relevant subject group. This accounts for some subjects having higher or lower wastage rates than others.</t>
  </si>
  <si>
    <t>These rates are applied to the overall secondary projected wastage scalars. They then feed into the relevant subject tabs.</t>
  </si>
  <si>
    <t>2. Overall secondary projected wastage rates</t>
  </si>
  <si>
    <t>3. Calculation of secondary projected wastage rates for Group 1 subjects</t>
  </si>
  <si>
    <t>3. Calculation of secondary projected wastage rates for Group 2 subjects</t>
  </si>
  <si>
    <t>3. Calculation of secondary projected wastage rates for Group 3 subjects</t>
  </si>
  <si>
    <t>It breaks down the current primary and secondary stock by the % in each age group by gender. This is used to estimate what the current stock demographics are by subject.</t>
  </si>
  <si>
    <t>All secondary pupils</t>
  </si>
  <si>
    <t xml:space="preserve">Centrally employed (not incl. in the secondary by subject stock). </t>
  </si>
  <si>
    <t>Occasional (not included in the secondary by subject stock)</t>
  </si>
  <si>
    <t>Centrally employed or occasional FTE (not included in the secondary by subject stock)</t>
  </si>
  <si>
    <t>2. Calculating no. of FTE regular secondary teachers required</t>
  </si>
  <si>
    <t>3. Calculating additional teachers required from policies or initiatives affecting overall secondary teacher need</t>
  </si>
  <si>
    <t>There are no assumptions about the overall secondary teacher stock used in this model. Assumptions by subject are added into the teacher need by subject tab.</t>
  </si>
  <si>
    <t>4. Final secondary teacher need FTE (includes some unqualified teachers) (how many secondary teachers do we need?)</t>
  </si>
  <si>
    <t>1. Calculating no. of FTE secondary teachers required</t>
  </si>
  <si>
    <t>Current secondary FTE</t>
  </si>
  <si>
    <t>These figures are high level secondary stock figures. To update simply add in an extra year's data on the raw data tab and scroll along one column.</t>
  </si>
  <si>
    <t>8. What proportion of the overall secondary teacher need (FTE) is required for each subject?</t>
  </si>
  <si>
    <t>Converts the 'overall secondary teacher need' into the teacher need for particular subjects based on secondary teaching timetable information.</t>
  </si>
  <si>
    <t>Calculation overall secondary teacher need and raw data inputs sheet.</t>
  </si>
  <si>
    <t>1. What is the overall secondary teacher need?</t>
  </si>
  <si>
    <t>The primary and secondary teacher need sheets.</t>
  </si>
  <si>
    <t>Almost all of the previous secondary calculation (red) tabs feed into this sheet.</t>
  </si>
  <si>
    <t>Calculates the secondary entrant rates (the proportion of entrants coming into the active stock via different routes e.g. as NQTs, re-entrants, and new to the SF sector entrants).</t>
  </si>
  <si>
    <t>Calculates the proportion of secondary entrants who are employed part-time.</t>
  </si>
  <si>
    <t>2. FTE rate of the secondary stock</t>
  </si>
  <si>
    <t>The weighted retirement rates are weighted averages calculated using 4 years' worth of SWC data. Rates are calculated for both genders and all age groups for both primary and secondary phases.</t>
  </si>
  <si>
    <t>The weighted death in service rates are weighted averages calculated using 4 years' worth of SWC data. Rates are calculated for both genders and all age groups for both primary and secondary phases.</t>
  </si>
  <si>
    <t>The weighted wastage rates are weighted averages calculated using 4 years' worth of SWC data. Rates are calculated for both genders and all age groups for both primary and secondary phases.</t>
  </si>
  <si>
    <t>Total secondary entrant teacher need</t>
  </si>
  <si>
    <t xml:space="preserve">These are qualified entrant teachers who did not qualify in the year before they entered into the active stock. They are not recorded on the departments' datasets as having previously held a regular teaching role within a state-funded primary/secondary/academy school in England. However, they may have taught previously within a PRU, special school, independent school, or school in Wales/Scotland etc. </t>
  </si>
  <si>
    <t>These are entrant teachers who did not qualify in the year before they entered into the stock and are recorded on the departments' datasets as having previously held a regular teaching role within a state-funded primary/secondary/academy school in England at an earlier point in their career.</t>
  </si>
  <si>
    <t>Primary part-time entrant rates</t>
  </si>
  <si>
    <t>Primary part-time FTE rate</t>
  </si>
  <si>
    <t>Secondary part-time entrant rates</t>
  </si>
  <si>
    <t>Secondary part-time FTE rate</t>
  </si>
  <si>
    <t>Geography and History (EBacc) - Adjusting for different sources of new teachers</t>
  </si>
  <si>
    <t>'Geography 2' and 'History 2' tabs.</t>
  </si>
  <si>
    <t>Users can select different rates for the proportion of entrants who will be Newly Qualified Teachers. Obviously, this in turn also affects the proportion that won't be NQTs (e.g. the proportion that will be re-entrants or new to the SF sector entrants).</t>
  </si>
  <si>
    <t xml:space="preserve">These ITT place numbers have been calculated by previous versions of the TSM (historical figures) or this version of the model (projected figures).  </t>
  </si>
  <si>
    <t>IMPORTANT - PLEASE NOTE THE FOLLOWING INFORMATION:</t>
  </si>
  <si>
    <r>
      <t>Figures covering the 2011/12-2014/15 academic years are</t>
    </r>
    <r>
      <rPr>
        <i/>
        <sz val="10"/>
        <rFont val="Arial"/>
        <family val="2"/>
      </rPr>
      <t xml:space="preserve"> estimates</t>
    </r>
    <r>
      <rPr>
        <sz val="10"/>
        <rFont val="Arial"/>
        <family val="2"/>
      </rPr>
      <t xml:space="preserve"> of postgraduate ITT place numbers derived from previous versions of the TSM (the 2014/15 TSM and its predecessors) which may not be available elsewhere online.</t>
    </r>
  </si>
  <si>
    <t>- The historical figures for Others include Social Studies figures.</t>
  </si>
  <si>
    <t>1. Entrant need by headcount under different scenarios in section 1 of the TSM</t>
  </si>
  <si>
    <t>Summarises the total no. of leavers over time by all exit routes for all subjects in both table and chart form.</t>
  </si>
  <si>
    <t>NOTE:</t>
  </si>
  <si>
    <t>Results from selected scenario</t>
  </si>
  <si>
    <t>Differences between the values calculated in selected scenario and the default values</t>
  </si>
  <si>
    <t>Back to scenario selection</t>
  </si>
  <si>
    <t>See all teacher need charts</t>
  </si>
  <si>
    <t>See all entrant need charts</t>
  </si>
  <si>
    <t>Teacher need</t>
  </si>
  <si>
    <t>SUMMARY_OUTPUTS</t>
  </si>
  <si>
    <t>See summary of scenario outputs</t>
  </si>
  <si>
    <t>This sheet enables users to see a summary of the results of the scenarios they have selected against the default values.</t>
  </si>
  <si>
    <t>Summarises the final outputs of the allocations, teacher need, and entrant need figures.</t>
  </si>
  <si>
    <t>ITT place outputs</t>
  </si>
  <si>
    <t>See detailed ITT place outputs</t>
  </si>
  <si>
    <t>This sheet allows users to see a summary of the values calculated by their selected scenario against the default values. For further details on the methodology of how the ITT place outputs are calculated, including which trainees are and are not included, users should go to the 'FINAL OUTPUTS OF ITT PLACES' sheet.</t>
  </si>
  <si>
    <t>See detailed results of ITT place outputs under these scenarios</t>
  </si>
  <si>
    <t>Select three subjects to compare between the selected scenarios and the default values:</t>
  </si>
  <si>
    <r>
      <rPr>
        <i/>
        <u/>
        <sz val="8"/>
        <rFont val="Arial"/>
        <family val="2"/>
      </rPr>
      <t>NOTE:</t>
    </r>
    <r>
      <rPr>
        <i/>
        <sz val="8"/>
        <rFont val="Arial"/>
        <family val="2"/>
      </rPr>
      <t xml:space="preserve"> ALL NUMBERS ARE IN HEADCOUNT FORM AND COVER QUALIFIED TEACHERS ONLY</t>
    </r>
  </si>
  <si>
    <t>Into which sheet is the assumption added?</t>
  </si>
  <si>
    <t>(h) Increased EBacc entry policy assumptions</t>
  </si>
  <si>
    <t>5. Include effect of policy assumptions (increased EBacc entry rate is handled separately in section 7 which is lower down on this tab)</t>
  </si>
  <si>
    <t>7. What about the impact of increased EBacc entry rates?</t>
  </si>
  <si>
    <t>Because of the impact of the increased EBacc entry policy adjustment, additional Geography teachers may be required.</t>
  </si>
  <si>
    <t>Because of the impact of the increased EBacc entry policy adjustment, additional History teachers may be required.</t>
  </si>
  <si>
    <t>Because of the impact of the increased EBacc entry policy adjustment, additional Modern Foreign Languages teachers may be required.</t>
  </si>
  <si>
    <t>Increased EBacc scenario data</t>
  </si>
  <si>
    <t>Lists data that can be selected for different EBacc entry rate scenarios to estimate the impact of the increased EBacc entry policy via the user-testing tab.</t>
  </si>
  <si>
    <t>1. Scenarios for increased EBacc entry</t>
  </si>
  <si>
    <t>Lists data that can be selected for increased EBacc entry policy impact modelling.</t>
  </si>
  <si>
    <t>Compiles the entrant teacher need outputs to feed into section 2 of the TSM, i.e. the number of qualified teachers (headcount) that will enter into the stock by any entrant route in each academic year.</t>
  </si>
  <si>
    <t>Modern Foreign Languages (EBacc) - Adjusting for different sources of new teachers</t>
  </si>
  <si>
    <t>2028/29</t>
  </si>
  <si>
    <t>The light green figures are provisional. Figures for 2015/16, for example, relate to teachers leaving between November 2015 and November 2016.</t>
  </si>
  <si>
    <t>The light green figures are provisional. Figures for 2015/16, for example, relate to teachers leaving through retirement between November 2015 and November 2016.</t>
  </si>
  <si>
    <t>The light green figures are provisional. Figures for 2015/16, for example, relate to teachers entering between November 2015 and November 2016.</t>
  </si>
  <si>
    <t>Years 7-9</t>
  </si>
  <si>
    <t>Years 10-11</t>
  </si>
  <si>
    <t>Years 12-13</t>
  </si>
  <si>
    <t>4. What no. of hours teaching time will be required for each subject to years 7-9, 10-11, and 12-13 (from the workforce) going forwards as pupil no.s change?</t>
  </si>
  <si>
    <t>Year groups</t>
  </si>
  <si>
    <t>Years 7-9 - Adjustment to keep proportion of hours consistent for English, Mathematics, and Science (unless they are increased by a policy assumption as shown in light blue)</t>
  </si>
  <si>
    <t>3. What amount of teaching time is required for each subject for each pupil in years 7-9, 10-11, and 12-13?</t>
  </si>
  <si>
    <t>No. of FTE pupils from the academic year of timetable data in years 7-9, 10-11, and 12-13:</t>
  </si>
  <si>
    <t>2. What amount of teaching time is required for each subject from the total secondary teaching workforce to years 7-9, 10-11, and 12-13?</t>
  </si>
  <si>
    <t>Years 10-11 - Adjustment to keep proportion of hours consistent for English, Mathematics, and Science (unless they are increased by a policy assumption as shown in light blue)</t>
  </si>
  <si>
    <t>Years 12-13 - Adjustment to keep proportion of hours consistent for English, Mathematics, and Science (unless they are increased by a policy assumption)</t>
  </si>
  <si>
    <t>Pupils FTE Years 7-9</t>
  </si>
  <si>
    <t>6. What amount of the total teaching time across years 7-13 is required for each subject in future?</t>
  </si>
  <si>
    <t>Years 7-9 pupils</t>
  </si>
  <si>
    <t>Years 7-9 LOW</t>
  </si>
  <si>
    <t>Years 7-9 CENTRAL</t>
  </si>
  <si>
    <t>Years 7-9 HIGH</t>
  </si>
  <si>
    <t>Pupils FTE Years 7-9 Central</t>
  </si>
  <si>
    <t>Pupils FTE Years 7-9 High</t>
  </si>
  <si>
    <t>Pupils FTE Years 7-9 Low</t>
  </si>
  <si>
    <t>Years 7-9 historical</t>
  </si>
  <si>
    <t>Years 7-9 projected</t>
  </si>
  <si>
    <t>Years 10-11 historical</t>
  </si>
  <si>
    <t>Years 10-11 projected</t>
  </si>
  <si>
    <t>Years 12-13 historical</t>
  </si>
  <si>
    <t>Years 12-13 projected</t>
  </si>
  <si>
    <t>Pupils FTE Years 10-11 Central</t>
  </si>
  <si>
    <t>Pupils FTE Years 10-11 High</t>
  </si>
  <si>
    <t>Pupils FTE Years 10-11 Low</t>
  </si>
  <si>
    <t>Pupils FTE Years 10-11</t>
  </si>
  <si>
    <t>Years 10-11 pupils</t>
  </si>
  <si>
    <t>Years 10-11 LOW</t>
  </si>
  <si>
    <t>Years 10-11 CENTRAL</t>
  </si>
  <si>
    <t>Years 10-11 HIGH</t>
  </si>
  <si>
    <t>Years 12-13 pupils</t>
  </si>
  <si>
    <t>Produces charts displaying the % point change in the proportion of all secondary teaching hours dedicated to each subject at Years 7-9, Years 10-11, Years 12-13, and overall.</t>
  </si>
  <si>
    <t>Summarises the pupil projection figures using different population scenarios. Also, calculates Years 12-13 pupil projections.</t>
  </si>
  <si>
    <t>Charts displaying the percentage point change in the proportion of all secondary teaching hours dedicated to each subject at Years 7-9, Years 10-11, Years 12-13, and overall.</t>
  </si>
  <si>
    <t>Years 12-13 LOW</t>
  </si>
  <si>
    <t>Years 12-13 CENTRAL</t>
  </si>
  <si>
    <t>Years 12-13 HIGH</t>
  </si>
  <si>
    <t>Pupils FTE Years 12-13 Low</t>
  </si>
  <si>
    <t>Pupils FTE Years 12-13 Central</t>
  </si>
  <si>
    <t>Pupils FTE Years 12-13 High</t>
  </si>
  <si>
    <t>Pupils FTE Years 12-13</t>
  </si>
  <si>
    <t>NQTs and entrants via other, new initiatives</t>
  </si>
  <si>
    <t>Modern Foreign Languages NQTs and entrants via other, new initiatives</t>
  </si>
  <si>
    <r>
      <t xml:space="preserve">If the number of entrant teachers required </t>
    </r>
    <r>
      <rPr>
        <b/>
        <sz val="10"/>
        <rFont val="Arial"/>
        <family val="2"/>
      </rPr>
      <t xml:space="preserve">doubled </t>
    </r>
    <r>
      <rPr>
        <sz val="10"/>
        <rFont val="Arial"/>
        <family val="2"/>
      </rPr>
      <t xml:space="preserve">(for example) because of this policy, this would mean that </t>
    </r>
    <r>
      <rPr>
        <b/>
        <sz val="10"/>
        <rFont val="Arial"/>
        <family val="2"/>
      </rPr>
      <t>twice</t>
    </r>
    <r>
      <rPr>
        <sz val="10"/>
        <rFont val="Arial"/>
        <family val="2"/>
      </rPr>
      <t xml:space="preserve"> as many entrants would be required from </t>
    </r>
    <r>
      <rPr>
        <b/>
        <sz val="10"/>
        <rFont val="Arial"/>
        <family val="2"/>
      </rPr>
      <t>all recruitment</t>
    </r>
    <r>
      <rPr>
        <sz val="10"/>
        <rFont val="Arial"/>
        <family val="2"/>
      </rPr>
      <t xml:space="preserve"> routes.</t>
    </r>
  </si>
  <si>
    <t>The number of NQTs and entrants via other, new initiatives can be scaled up via increases in ITT places. However, the number of re-entrants and new to SF sector entrants might be relatively limited by the existing pool of such teachers that are available.</t>
  </si>
  <si>
    <t>Adjustment for entrants via other, new initiatives</t>
  </si>
  <si>
    <t>This provides separate numbers of NQT entrants and entrants via other, new initiatives.</t>
  </si>
  <si>
    <t>Entrants via other, new initiatives</t>
  </si>
  <si>
    <t>VALUES BELOW TO BE ADDED IN MANUALLY</t>
  </si>
  <si>
    <t>Modern Foreign Languages entrants via other, new initiatives</t>
  </si>
  <si>
    <t>Summarises the no. of entrants via other, new initiatives.</t>
  </si>
  <si>
    <t>Entrants via other, new initiatives expected</t>
  </si>
  <si>
    <t>No. of entrants via other, new initiatives</t>
  </si>
  <si>
    <t>Proportions by Route (based on 2016/17 recruitment)</t>
  </si>
  <si>
    <t>Primary age 2018/19 TSM</t>
  </si>
  <si>
    <t>Years 7-9 2018/19 TSM</t>
  </si>
  <si>
    <t>Years 10-11 2018/19 TSM</t>
  </si>
  <si>
    <t>Years 12-13 2018/19 TSM</t>
  </si>
  <si>
    <t>Primary total 2018/19 TSM</t>
  </si>
  <si>
    <t>All secondary 2018/19 TSM</t>
  </si>
  <si>
    <t>Secondary total 2018/19 TSM</t>
  </si>
  <si>
    <t>2018/19 TSM Primary</t>
  </si>
  <si>
    <t>2018/19 TSM Secondary</t>
  </si>
  <si>
    <t>2018/19 TSM Primary change rates</t>
  </si>
  <si>
    <t>2018/19 TSM Secondary change rates</t>
  </si>
  <si>
    <t xml:space="preserve">This is used to forecast how the teacher wastage rates will change over time from the baseline rate. </t>
  </si>
  <si>
    <t>The Econometric Wastage Model.</t>
  </si>
  <si>
    <t xml:space="preserve">The light green figures are provisional. Figures for 2015/16, for example, relate to teachers leaving between November 2015 and November 2016. </t>
  </si>
  <si>
    <t>Summarises the no. of teachers expected to enter from other initiatives.</t>
  </si>
  <si>
    <t>Entrants via other initiatives</t>
  </si>
  <si>
    <t>https://www.gov.uk/government/statistics/initial-teacher-training-trainee-number-census-2016-to-2017</t>
  </si>
  <si>
    <r>
      <t xml:space="preserve">Users can select the capped PTRs used by the model to calculate teacher need (the no. of teachers needed). The </t>
    </r>
    <r>
      <rPr>
        <b/>
        <i/>
        <sz val="10"/>
        <rFont val="Arial"/>
        <family val="2"/>
      </rPr>
      <t>lowest</t>
    </r>
    <r>
      <rPr>
        <i/>
        <sz val="10"/>
        <rFont val="Arial"/>
        <family val="2"/>
      </rPr>
      <t xml:space="preserve"> cap values were used in the 2014/15 (pre-publication) version of the TSM.</t>
    </r>
  </si>
  <si>
    <t>Additional teachers to add</t>
  </si>
  <si>
    <t>NOTE - THERE ARE NO POLICIES TO BE ADDED TO THIS SECTION IN THIS VERSION OF THE TSM</t>
  </si>
  <si>
    <t>2016/17 data (from 2018/19 TSM)</t>
  </si>
  <si>
    <t>Data on the projected numbers of pupils by primary and secondary year groups.</t>
  </si>
  <si>
    <t>Secondary Wastage</t>
  </si>
  <si>
    <r>
      <t xml:space="preserve">There are four additional scenarios of alternative NQT entrant rates for both phases. These rates are </t>
    </r>
    <r>
      <rPr>
        <b/>
        <i/>
        <sz val="10"/>
        <rFont val="Arial"/>
        <family val="2"/>
      </rPr>
      <t>2.5 and 5% pts higher/lower</t>
    </r>
    <r>
      <rPr>
        <i/>
        <sz val="10"/>
        <rFont val="Arial"/>
        <family val="2"/>
      </rPr>
      <t xml:space="preserve"> than the central rate.</t>
    </r>
  </si>
  <si>
    <t>Summarises the final outputs of the 2018/19 TSM to feed into the NCTL 2018/19 ITT recruitment process.</t>
  </si>
  <si>
    <t>These data are the mean average of FTE rates for the current stock of each phase.</t>
  </si>
  <si>
    <t xml:space="preserve">Group 1 subjects comprise Biology, Chemistry, Computing, Mathematics, and Physics. Group 2 subjects comprise Classics, English, Geography, History, and Modern Foreign Languages. All other subjects fall into Group 3. </t>
  </si>
  <si>
    <t>Paste in the actual values in the cells below in row 37 and below…</t>
  </si>
  <si>
    <t>These data are teacher stocks numbers broken down by whether they are qualified/unqualified and their age group and gender. This is used for current stocks data.</t>
  </si>
  <si>
    <t>'Modern Foreign Languages 2' and 'Entrants via other initiatives' tab.</t>
  </si>
  <si>
    <t>Increased EBacc entry adjustment (added in to the 2018/19 TSM)</t>
  </si>
  <si>
    <t>Scenario 1 - Current EBacc entry rate</t>
  </si>
  <si>
    <t>Scenario 2 - 75% for GCSE exams in summer of 2024</t>
  </si>
  <si>
    <t>Scenario 1 - current EBacc entry rate</t>
  </si>
  <si>
    <t>1. Current EBacc entry rate</t>
  </si>
  <si>
    <t>2. 75% entry rate for exams in 2024</t>
  </si>
  <si>
    <t>The TSM uses a central scenario based on the median value of GDP and unemployment from the HMT's comparison of independent forecasts as well as the OBR's forecast of salary increases. Additionally, high and low scenarios are provided based on the interquartile range of HMT's comparison of independent forecasts for GDP and unemployment.</t>
  </si>
  <si>
    <t>The 2014/15 (unpublished) version of the TSM used PTR caps of 19.82 for primary and 14.98 for secondary; they have been added in for comparison.</t>
  </si>
  <si>
    <r>
      <t xml:space="preserve">The </t>
    </r>
    <r>
      <rPr>
        <b/>
        <i/>
        <sz val="10"/>
        <rFont val="Arial"/>
        <family val="2"/>
      </rPr>
      <t>central</t>
    </r>
    <r>
      <rPr>
        <i/>
        <sz val="10"/>
        <rFont val="Arial"/>
        <family val="2"/>
      </rPr>
      <t xml:space="preserve"> rate is based on the PTR change rates observed during the longer term increases in PTR seen at the start of the millennium. The </t>
    </r>
    <r>
      <rPr>
        <b/>
        <i/>
        <sz val="10"/>
        <rFont val="Arial"/>
        <family val="2"/>
      </rPr>
      <t>2nd</t>
    </r>
    <r>
      <rPr>
        <i/>
        <sz val="10"/>
        <rFont val="Arial"/>
        <family val="2"/>
      </rPr>
      <t xml:space="preserve"> </t>
    </r>
    <r>
      <rPr>
        <b/>
        <i/>
        <sz val="10"/>
        <rFont val="Arial"/>
        <family val="2"/>
      </rPr>
      <t>highest</t>
    </r>
    <r>
      <rPr>
        <i/>
        <sz val="10"/>
        <rFont val="Arial"/>
        <family val="2"/>
      </rPr>
      <t xml:space="preserve"> and </t>
    </r>
    <r>
      <rPr>
        <b/>
        <i/>
        <sz val="10"/>
        <rFont val="Arial"/>
        <family val="2"/>
      </rPr>
      <t>2nd lowest</t>
    </r>
    <r>
      <rPr>
        <i/>
        <sz val="10"/>
        <rFont val="Arial"/>
        <family val="2"/>
      </rPr>
      <t xml:space="preserve"> rates are based on the </t>
    </r>
    <r>
      <rPr>
        <b/>
        <i/>
        <sz val="10"/>
        <rFont val="Arial"/>
        <family val="2"/>
      </rPr>
      <t xml:space="preserve">most extreme </t>
    </r>
    <r>
      <rPr>
        <i/>
        <sz val="10"/>
        <rFont val="Arial"/>
        <family val="2"/>
      </rPr>
      <t>changes in PTR around the start of the millennium. Alternative scenarios of slightly higher/lower rates are also supplied for comparison.</t>
    </r>
  </si>
  <si>
    <r>
      <t xml:space="preserve">There is also the opportunity to use </t>
    </r>
    <r>
      <rPr>
        <b/>
        <i/>
        <sz val="10"/>
        <rFont val="Arial"/>
        <family val="2"/>
      </rPr>
      <t>manually selected</t>
    </r>
    <r>
      <rPr>
        <i/>
        <sz val="10"/>
        <rFont val="Arial"/>
        <family val="2"/>
      </rPr>
      <t xml:space="preserve"> PTR change rate values by using the drop down menu and entering values (e.g. 0.4) in the grey boxes below.</t>
    </r>
  </si>
  <si>
    <t>There is also the opportunity to use manually selected NQT entrant rate values by using the drop down menu and entering values (e.g. 53%) in the grey boxes below.</t>
  </si>
  <si>
    <t>School Workforce Census curriculum data on the number of sessions taught by teachers.</t>
  </si>
  <si>
    <t xml:space="preserve">Information on the curriculum and teacher related policies affecting the number of teachers required. </t>
  </si>
  <si>
    <r>
      <t xml:space="preserve">This sheet enables users to select scenarios to be used within the calculations in the model, </t>
    </r>
    <r>
      <rPr>
        <b/>
        <i/>
        <sz val="10"/>
        <rFont val="Arial"/>
        <family val="2"/>
      </rPr>
      <t>e.g. high wastage rates, low pupil population projections.</t>
    </r>
  </si>
  <si>
    <r>
      <t xml:space="preserve">The </t>
    </r>
    <r>
      <rPr>
        <b/>
        <i/>
        <sz val="10"/>
        <rFont val="Arial"/>
        <family val="2"/>
      </rPr>
      <t>extreme</t>
    </r>
    <r>
      <rPr>
        <i/>
        <sz val="10"/>
        <rFont val="Arial"/>
        <family val="2"/>
      </rPr>
      <t xml:space="preserve"> caps are based on the PTRs observed in the 1950s when PTRs reached the maximum levels seen in the last 60 years (note- pupil numbers were actually lower than during the 1970s). </t>
    </r>
  </si>
  <si>
    <t>Increases in Mathematics teaching requirements in years 12-13</t>
  </si>
  <si>
    <t>Increases in English teaching requirements in years 10-11</t>
  </si>
  <si>
    <t xml:space="preserve">Assume that Modern Foreign Languages GCSE entry rates increase up to 75% for GCSE exams in the summer of 2024 with corresponding increases in the quantity of Modern Foreign Languages teaching hours. Modern Foreign Languages teaching hours are increased at the expense of subjects other than Biology, Chemistry, Classics, English, Geography, History, Mathematics, and Physics teaching hours. </t>
  </si>
  <si>
    <t>Different subjects have higher or lower wastage rates for equivalent demographic groups (e.g. there may be a higher wastage rate for male Science teachers aged 30-34 than for male Music teachers aged 30-34).</t>
  </si>
  <si>
    <t>Calculates projected years 12-13 pupil populations as the Pupil Projections Model does not project values for the post-16 secondary schools population.</t>
  </si>
  <si>
    <t>Time (total hrs) spent teaching to:</t>
  </si>
  <si>
    <t>Time (total hrs) spent teaching each subject to:</t>
  </si>
  <si>
    <r>
      <t xml:space="preserve">We know what the headcount ratio between the different entrant routes is but they don’t give </t>
    </r>
    <r>
      <rPr>
        <i/>
        <u/>
        <sz val="10"/>
        <rFont val="Arial"/>
        <family val="2"/>
      </rPr>
      <t>equal</t>
    </r>
    <r>
      <rPr>
        <i/>
        <sz val="10"/>
        <rFont val="Arial"/>
        <family val="2"/>
      </rPr>
      <t xml:space="preserve"> FTE amounts of teachers (e.g. NQTs are proportionately more likely to be full-time). Therefore we need to work out the actual no. of teachers needed by different routes given that the different routes give different average FTE rates. To do this we work out an FTE ratio for the different entrant routes. Example below:</t>
    </r>
  </si>
  <si>
    <t>Part-time</t>
  </si>
  <si>
    <t>Full-time</t>
  </si>
  <si>
    <t>The model now subtracts the number of entrants from 'other, new initiatives' from the 'NQTs and entrants via other, new initiatives' group.</t>
  </si>
  <si>
    <t>11. Teaching time required per pupil at Years 7-9, Years 10-11, and Years 12-13 in each subject (hrs).</t>
  </si>
  <si>
    <t>Secondary Retirements</t>
  </si>
  <si>
    <t>Secondary Deaths</t>
  </si>
  <si>
    <t>Secondary Leavers</t>
  </si>
  <si>
    <t>Religious Education - Historical</t>
  </si>
  <si>
    <t>Religious Education - Projected</t>
  </si>
  <si>
    <t xml:space="preserve">This testing cannot be used as a means to test the 'accuracy' of the model outputs, e.g. creating the highest and lowest potential values to calculate a 'margin of model error'. </t>
  </si>
  <si>
    <t xml:space="preserve">Assume that EBacc entry rates stay at 'current'* rates; no modifications are made by the model to individual subject teaching levels to reflect the increased EBacc policy. 
 *The rates from the 2015/16 performance tables. </t>
  </si>
  <si>
    <t>Teacher Supply Model 2019/20</t>
  </si>
  <si>
    <t>Firstly, this spreadsheet estimates the projected number of 'entrant' teachers required in each phase &amp; subject going forwards (the 'entrant teacher need') in the state-funded schools sector in England. The state-funded schools sector is defined (for the purposes of the TSM) as being state-funded primary and secondary schools in England (including academies and free schools). Therefore, teachers moving from PRUs and special schools to primary or secondary schools are classed as entrants by the TSM. The model estimates values for a 'most likely' scenario (the central scenario) but also allows the user to compare this to different scenarios and possibilities that may occur, e.g. a higher wastage rate, lower pupil population projections etc.</t>
  </si>
  <si>
    <t>How does this spreadsheet feed into the ITT recruitment process?</t>
  </si>
  <si>
    <t>If a teacher deferred their entry into teaching (after ITT) by a year or more, they would be included within this category.</t>
  </si>
  <si>
    <t xml:space="preserve">The secondary phase is broken down into a series of subjects. </t>
  </si>
  <si>
    <t>Includes Accountancy, Applied Business Studies, Commercial &amp; Business Studies, Industrial Studies, other Business and Commercial subjects. For the 2019/20 TSM, Economics is now included within Business Studies.</t>
  </si>
  <si>
    <r>
      <t xml:space="preserve">Final outputs of 2019/20 postgraduate Initial Teacher Training places </t>
    </r>
    <r>
      <rPr>
        <b/>
        <u/>
        <sz val="16"/>
        <color indexed="10"/>
        <rFont val="Arial"/>
        <family val="2"/>
      </rPr>
      <t>(please read notes)</t>
    </r>
  </si>
  <si>
    <t xml:space="preserve">Summarises the final postgraduate ITT place outputs (the 'postgraduate ITT place need') of the 2019/20 Teacher Supply Model. </t>
  </si>
  <si>
    <r>
      <t xml:space="preserve">If training places are to be granted to trainees starting in 2019/20 that will last more than one year in length, these would need to be granted </t>
    </r>
    <r>
      <rPr>
        <u/>
        <sz val="10"/>
        <color indexed="10"/>
        <rFont val="Arial"/>
        <family val="2"/>
      </rPr>
      <t>in addition</t>
    </r>
    <r>
      <rPr>
        <sz val="10"/>
        <color indexed="10"/>
        <rFont val="Arial"/>
        <family val="2"/>
      </rPr>
      <t xml:space="preserve"> to the numbers summarised below.</t>
    </r>
  </si>
  <si>
    <r>
      <t xml:space="preserve">Outputs of postgraduate ITT places for 2019/20 only with </t>
    </r>
    <r>
      <rPr>
        <b/>
        <u/>
        <sz val="10"/>
        <rFont val="Arial"/>
        <family val="2"/>
      </rPr>
      <t>no</t>
    </r>
    <r>
      <rPr>
        <b/>
        <sz val="10"/>
        <rFont val="Arial"/>
        <family val="2"/>
      </rPr>
      <t xml:space="preserve"> end of model adjustment</t>
    </r>
  </si>
  <si>
    <t>https://www.gov.uk/government/statistics/tsm-and-initial-teacher-training-allocations-2018-to-2019</t>
  </si>
  <si>
    <t>The 2018/19 TSM ITT places have been taken from the published 2018/19 TSM which is available at:</t>
  </si>
  <si>
    <t>No. of ITT places for the 2018/19 training year as estimated by the 2018/19 TSM</t>
  </si>
  <si>
    <t>Holding limits based on the no. of ITT places for the 2018/19 training year</t>
  </si>
  <si>
    <t>Have 2019/20 ITT places been scaled up as an end of model adjustment?</t>
  </si>
  <si>
    <t>Final 2019/20 postgraduate ITT place outputs</t>
  </si>
  <si>
    <r>
      <t xml:space="preserve">Users of the model can carry out </t>
    </r>
    <r>
      <rPr>
        <b/>
        <sz val="10"/>
        <color indexed="10"/>
        <rFont val="Arial"/>
        <family val="2"/>
      </rPr>
      <t>scenario testing</t>
    </r>
    <r>
      <rPr>
        <sz val="10"/>
        <color indexed="10"/>
        <rFont val="Arial"/>
        <family val="2"/>
      </rPr>
      <t xml:space="preserve"> within the TSM and are able to change and alter some of the assumptions used within the model using the </t>
    </r>
    <r>
      <rPr>
        <b/>
        <sz val="10"/>
        <color indexed="10"/>
        <rFont val="Arial"/>
        <family val="2"/>
      </rPr>
      <t>drop-down menus</t>
    </r>
    <r>
      <rPr>
        <sz val="10"/>
        <color indexed="10"/>
        <rFont val="Arial"/>
        <family val="2"/>
      </rPr>
      <t xml:space="preserve"> provided below (row 136 and below).</t>
    </r>
  </si>
  <si>
    <r>
      <t xml:space="preserve">The model compares values derived by the model user using the scenarios selected to the values derived to feed into the 2019/20 ITT recruitment process (the </t>
    </r>
    <r>
      <rPr>
        <b/>
        <sz val="10"/>
        <color indexed="10"/>
        <rFont val="Arial"/>
        <family val="2"/>
      </rPr>
      <t>default</t>
    </r>
    <r>
      <rPr>
        <sz val="10"/>
        <color indexed="10"/>
        <rFont val="Arial"/>
        <family val="2"/>
      </rPr>
      <t xml:space="preserve"> values).</t>
    </r>
  </si>
  <si>
    <t>Have ITT places been kept at 2018/19 levels or have they been manually scaled up at the end of the modelling process?</t>
  </si>
  <si>
    <r>
      <t>Default</t>
    </r>
    <r>
      <rPr>
        <i/>
        <sz val="8"/>
        <rFont val="Arial"/>
        <family val="2"/>
      </rPr>
      <t xml:space="preserve"> (used as actual 2019/20 ITT place numbers)</t>
    </r>
  </si>
  <si>
    <t>Difference between user-derived figures and the default (actual) 2019/20 ITT place numbers</t>
  </si>
  <si>
    <t>Wastage scalars as used by this (2019/20) model</t>
  </si>
  <si>
    <t xml:space="preserve">The model offers the opportunity to use the wastage scalars used by the 2018/19 model (see below) or scalars entered manually into the cells below. </t>
  </si>
  <si>
    <t>When manually selecting an econometric wastage scalar, the model assumes that the scalar rate used in the model will remain constant at this rate going forward after 2022/23. A scalar value of 1.00 would keep the wastage rate constant at the current rates, a value below 1.00 assumes that the wastage rate will fall below current levels. To provide context, the scalars from the 2018/19 model are included below.</t>
  </si>
  <si>
    <t>Wastage scalars as used by the 2018/19 model</t>
  </si>
  <si>
    <t>Users can select different values for the post-ITT employment rates. Users can use rates calculated from the latest data or values from the 2018/19 TSM.</t>
  </si>
  <si>
    <t>From 2018/19 TSM</t>
  </si>
  <si>
    <t>The rates from the published 2018/19 TSM have been adjusted to account for increased/decreased numbers of School Direct (salaried) and Teach First trainees that are classed as being 'unqualified teachers' in the SWC.</t>
  </si>
  <si>
    <t>The model would assume these extra teachers would be recruited in the 2019/20 ITT round and are added on to the 2020/21 entrant teacher need accordingly to counter increases since 2016/17 in the % of teachers that are unqualified.</t>
  </si>
  <si>
    <r>
      <t xml:space="preserve">Users can select two scenarios for the impact of the increased EBacc entry policy on the number of secondary teaching hours required for each subject. These scenarios do not change the total number of secondary teaching hours; only the balance between subjects is changed. </t>
    </r>
    <r>
      <rPr>
        <i/>
        <sz val="10"/>
        <color rgb="FFFF0000"/>
        <rFont val="Arial"/>
        <family val="2"/>
      </rPr>
      <t>Scenario 2 is used as the default</t>
    </r>
    <r>
      <rPr>
        <i/>
        <sz val="10"/>
        <rFont val="Arial"/>
        <family val="2"/>
      </rPr>
      <t xml:space="preserve"> to estimate the ITT place projections used for 2019/20 ITT (i.e. the default scenario figures). Scenario 1 allows users to examine the impact of Scenario 2 on the model outputs by 'turning off' the increased EBacc policy assumptions by assuming that EBacc take-up will not increase from current levels.</t>
    </r>
  </si>
  <si>
    <t>Select whether to view figures for the teacher need by subject over the next five years, the entrant need by subject over the next five years, or the ITT place outputs from the TSM for each subject in 2019/20:</t>
  </si>
  <si>
    <t>The table below illustrates rates from the published 2018/19 TSM in comparison to those derived from the latest data for use in this model under the central scenario:</t>
  </si>
  <si>
    <t>Rates from the 2018/19 TSM</t>
  </si>
  <si>
    <t>The 2017 School Workforce Census matched dataset.</t>
  </si>
  <si>
    <t>The 2017 School Workforce Census curriculum dataset.</t>
  </si>
  <si>
    <t>The 2017 School Workforce Census matched dataset and Penstats.</t>
  </si>
  <si>
    <t>The 2017 School Workforce Census matched dataset (these data were derived by comparing the wastage rates of different groups of subjects).</t>
  </si>
  <si>
    <t>12. Average FTE rates of part-time teachers by phase.</t>
  </si>
  <si>
    <t>13. Entrant numbers by entrant route data</t>
  </si>
  <si>
    <t>ITT Census.</t>
  </si>
  <si>
    <t>16. No. of trainees due to finish in 2019/20 on courses longer than one year in length</t>
  </si>
  <si>
    <t>The no. of undergraduate trainees (on courses of more than one year length) by subject, who should complete ITT in 2019/20 and thus be ready to enter teaching in state-funded schools in 2020/21.</t>
  </si>
  <si>
    <t>No. of undergraduate trainees (finish date in 2019/20)</t>
  </si>
  <si>
    <t>Rates from latest data</t>
  </si>
  <si>
    <t>Rates from 2018/19 TSM</t>
  </si>
  <si>
    <t>No. of qualified teachers needed in 2018/19 if UQ rates as selected</t>
  </si>
  <si>
    <t>2029/30</t>
  </si>
  <si>
    <t>Calculates the basic teacher need for primary teachers, i.e. x primary FTE teachers are required in future.</t>
  </si>
  <si>
    <t>Calculates the basic teacher need for secondary teachers, i.e. x secondary FTE teachers are required in future. The need by individual subjects is calculated on the teacher need by subject tab.</t>
  </si>
  <si>
    <t>note the opening 2018/19 stock is equal to the stock of the current year (2017/18)</t>
  </si>
  <si>
    <t>Summarises the no. of entrants via all entrant routes required for 2020/21.</t>
  </si>
  <si>
    <t>Calculates the proportion of the NQT entrant teacher need that will be met by those trainees on courses due to end in the same year that they start training. This is achieved by subtracting those trainees that will study on longer courses, i.e. for the 2019/20 training year, they will have started ITT on a course starting before 2019/20.</t>
  </si>
  <si>
    <t>2. No of trainees due to finish in 2019/20 who are on courses of more than 1 year length</t>
  </si>
  <si>
    <t>Primary age 2019/20 TSM</t>
  </si>
  <si>
    <t>Years 7-9 2019/20 TSM</t>
  </si>
  <si>
    <t>Years 10-11 2019/20 TSM</t>
  </si>
  <si>
    <t>Years 12-13 2019/20 TSM</t>
  </si>
  <si>
    <t>All secondary 2019/20 TSM</t>
  </si>
  <si>
    <t>Primary total 2019/20 TSM</t>
  </si>
  <si>
    <t>Secondary total 2019/20 TSM</t>
  </si>
  <si>
    <t>2019/20 TSM Primary</t>
  </si>
  <si>
    <t>2019/20 TSM Secondary</t>
  </si>
  <si>
    <t>2019/20 TSM Primary change rates</t>
  </si>
  <si>
    <t>2019/20 TSM Secondary change rates</t>
  </si>
  <si>
    <t>2017/18 data (from 2019/20 TSM)</t>
  </si>
  <si>
    <t>Proportions by Route (based on trainees in the 2017/18 ITT census).</t>
  </si>
  <si>
    <t>Values are weighted averages using 4 years' worth of data. Where there are low numbers of relevant trainees for a particular subject in some or all years, a tolerance threshold rate +/- 10% of the total average has been used as a proxy.</t>
  </si>
  <si>
    <r>
      <rPr>
        <b/>
        <u/>
        <sz val="10"/>
        <color indexed="10"/>
        <rFont val="Arial"/>
        <family val="2"/>
      </rPr>
      <t>Postgraduate completion rates</t>
    </r>
    <r>
      <rPr>
        <b/>
        <sz val="10"/>
        <color indexed="10"/>
        <rFont val="Arial"/>
        <family val="2"/>
      </rPr>
      <t xml:space="preserve"> are the proportion of PG trainees completing ITT. They are used to estimate how many trainees will be expected to complete ITT. The </t>
    </r>
    <r>
      <rPr>
        <b/>
        <u/>
        <sz val="10"/>
        <color indexed="10"/>
        <rFont val="Arial"/>
        <family val="2"/>
      </rPr>
      <t>postgraduate employment rates</t>
    </r>
    <r>
      <rPr>
        <b/>
        <sz val="10"/>
        <color indexed="10"/>
        <rFont val="Arial"/>
        <family val="2"/>
      </rPr>
      <t xml:space="preserve"> are the proportion of PG trainees gaining employment in the state-funded schools sector by May of the academic year following the year of ITT completion. They are used to estimate how many trainees will actually go into employment after successfully training as NQTs. The two rates are used to scale up the NQT entrant teacher need to calculate the postgraduate ITT trainee need.</t>
    </r>
  </si>
  <si>
    <t xml:space="preserve">ITT performance profiles. </t>
  </si>
  <si>
    <t>The proportion of undergraduate trainees gaining employment in the state-funded schools sector by May of the academic year following the year of ITT completion. It is used to estimate how many trainees on courses of greater than one year length go into employment after training as NQTs.</t>
  </si>
  <si>
    <t xml:space="preserve">From 2018/19 we expect to see increases in the EBacc entry rate up to 75% for GCSE examinations in the summer of 2024 and 90% by 2027 as outlined in the EBacc consultation response published in July 2017. The model makes an estimate of the first stage of this increase up to 75%; the increase up to 90% by 2027 has not been modelled in these initial estimates. </t>
  </si>
  <si>
    <t xml:space="preserve">The EBacc assumptions assume that Geography and History teaching requirements do not need to increase in future because mainstream take-up of this pillar has already reached 75%. </t>
  </si>
  <si>
    <t xml:space="preserve">Re-entrant and new to the state-funded sector entrants for Geography and History can only increase up to the estimate for 2016/17 using the methodology used in the May 2017 teachers analysis compendium for the respective subject. </t>
  </si>
  <si>
    <t>As outlined above, we expect to see increases in the entry rate of EBacc and as part of this, future increases in the take-up of Geography and History. As the combined mainstream entry rate for Geography and History is currently at 75% no increases above this level are modelled within the TSM this year. However, as the numbers of new to state-funded entrants and re-entrants is likely to be limited by the existing pool of such teachers, we have limited these figures to the estimate for 2016/17 using the methodology used in the May 2017 teachers analysis compendium for the respective subject. The model  assumes that all remaining additional Geography and History teachers will be sourced via ITT. Given that the model does not assume that future take-up rates for these two subjects will increase this assumption is slightly redundant this year but has been retained for future use or testing purposes.</t>
  </si>
  <si>
    <t>The number of years 10-11 Mathematics teaching hours estimated as being required in future is increased between 2017/18 and 2018/19 to provide additional teachers to deliver Mathematics in years 10-11.</t>
  </si>
  <si>
    <t xml:space="preserve">The quantity of KS4 teaching (as a % of the total) dedicated to English is growing; as a result of both the greater importance of English (especially English literature) within performance tables and the new, expanded GCSEs. The model assumes that the % of KS4 teaching time dedicated to English will increase between 2017/18 and 2018/19 to the same extent that it increased between 2016/17 and 2017/18 as recorded within the SWC. </t>
  </si>
  <si>
    <t>The number of years 10-11 English teaching hours estimated as being required in future is increased between 2017/18 and 2018/19 to provide additional teachers to deliver English in years 10-11.</t>
  </si>
  <si>
    <t xml:space="preserve">There will be continued growth in the take-up of post-16 Mathematics qualifications, including Core Maths. The percentage of years 12-13 teaching time dedicated to Mathematics will increase at the current rate for the next 3 years (up to and including 2020/21). </t>
  </si>
  <si>
    <t>The number of years 12-13 Mathematics teaching hours estimated as being required in future is increased between 2017/18 &amp; 2018/19 and the following two years to provide additional teachers to deliver Mathematics in years 12-13.</t>
  </si>
  <si>
    <t>Increases in Science teaching requirements in years 10-11</t>
  </si>
  <si>
    <t xml:space="preserve">The quantity of KS4 teaching (as a % of the total) dedicated to Science (Biology, Chemistry, and Physics) is growing; as a result of both the removal of the Core Science GCSE option and increasing uptake of triple science. We expect further increases to occur. To reflect the additional need for Science teachers, the model assumes that the % of KS4 teaching time dedicated to Science will increase between 2017/18 and 2018/19 and the subsequent year to the same extent that it increased between 2016/17 and 2017/18 as recorded within the SWC. </t>
  </si>
  <si>
    <t xml:space="preserve">The number of years 10-11 teaching hours estimated as being required in future for Biology, Chemistry, and Physics is increased to reflect additional teaching requirements in Science. </t>
  </si>
  <si>
    <t>Values are weighted averages using 4 years' worth of data, of which the latest year of data is provisional. Where there are low numbers of relevant trainees for a particular subject in some or all years, a tolerance threshold rate +/- 10% of the total average has been used as a proxy.</t>
  </si>
  <si>
    <t>Values are weighted averages using 4 years' worth of data. The latest year of data included in the weighted average for postgraduate employment rates is provisional. Where there are low numbers of relevant trainees for a particular subject in some or all years, a tolerance threshold rate +/- 10% of the total average has been used as a proxy.</t>
  </si>
  <si>
    <t>The Pupil Projections Model does not provide pupil projections for Years 12-13 (those aged 16-19). This is estimated elsewhere in this model, using the 16-19 total (whether in school or not) population projections.</t>
  </si>
  <si>
    <t>Includes Child Development, Citizenship, Law, Media Studies, Other Social Studies, Other Technology, Politics, Psychology, Sociology, and Social Sciences among others.</t>
  </si>
  <si>
    <t>Includes Physical Education and Sports. For the 2019/20 TSM, Dance is now included within Physical Education.</t>
  </si>
  <si>
    <t>The number of History re-entrants and new to SF sector entrants is limited at the figure estimated in the most recent SWC using the methodology used in the May 2017 teachers analysis compendium.</t>
  </si>
  <si>
    <t>The number of Geography re-entrants and new to SF sector entrants is limited at the figure estimated in the most recent SWC using the methodology used in the May 2017 teachers analysis compendium.</t>
  </si>
  <si>
    <t>The number of Modern Foreign Language re-entrants and new to SF sector entrants is limited at the figure estimated in the most recent SWC using the methodology used in the May 2017 teachers analysis compendium.</t>
  </si>
  <si>
    <t>Estimated 2016/17 figures</t>
  </si>
  <si>
    <t>This is the additional number of re-entrants that the department will seek for 2020/21.</t>
  </si>
  <si>
    <t>This is the additional number of re-entrants that the department will seek for 2020/21 via the returners package.</t>
  </si>
  <si>
    <t xml:space="preserve">The purple cells indicate those subjects (mostly non-EBacc) which are adjusted downward. This adjustment keeps the total no. of hours taught the same as initially calculated further up the sheet once policy assumption uplifts have been used. </t>
  </si>
  <si>
    <t>Orange cells indicate (a selection of EBacc subjects) where hours are kept at the levels estimated in the table above. Light blue cells indicate where policy assumptions were used to provided an uplift in teaching hours.</t>
  </si>
  <si>
    <t>The impact on teaching hours of these policy assumptions combined together</t>
  </si>
  <si>
    <t>Prior to the 2019/20 TSM, post-ITT employment rates were calculated using DLHE (Destination of Leavers of Higher Education) survey data. For the 2019/20 TSM, post-ITT employment rates are calculated using the Department’s new linked ITTPP-SWC dataset.</t>
  </si>
  <si>
    <t>The Department has recently completed work to link together an individual’s records across two key datasets; the ITT Performance Profiles (ITTPP) and the School Workforce Census (SWC). We can use this linked ITTPP-SWC dataset to determine the proportion of ITT trainees that go on to gain employment in the state-funded sector in England.</t>
  </si>
  <si>
    <t>The decision to move to this new data source for post-ITT employment rates within the TSM has been made following HESA’s (Higher Education Statistics Agency) announcement to discontinue the DLHE survey. HESA is replacing the DLHE survey with the Graduate Outcomes survey, but as this will run over a longer time frame (examines employment outcomes 15 months after ITT rather than in the academic year following ITT) it will not be suitable for use in the TSM. In addition, we believe the new linked ITT-SWC dataset is now the most robust source of post-ITT employment rates in the state-funded sector in England, as the DLHE survey has a degree of non-response and can include employment outside of the state-funded sector in England.</t>
  </si>
  <si>
    <t>Data on employment outcomes of trainees</t>
  </si>
  <si>
    <t>The linked ITT Performance Profiles and School Workforce Census dataset.
Note that this is a new data source being used in this 2019/20 TSM, see the 'Details' tab for more info.</t>
  </si>
  <si>
    <t>Rates from latest linked ITT-SWC data</t>
  </si>
  <si>
    <t>Rates from the latest data</t>
  </si>
  <si>
    <t>These rates are used to estimate the proportion of trainees that will gain employment in the state-funded schools sector within approximately 6 months of completing training.</t>
  </si>
  <si>
    <t>The change of data source and calculation of post-ITT employment rates has resulted in some fairly large differences for certain subjects and routes, between the rates used in the 2018/19 TSM and the rates derived from the latest data (as seen in the table below).</t>
  </si>
  <si>
    <t>Note that the data source of post-ITT employment rates has changed. Previously, rates were calculated using the DLHE (Destinations of Leavers of Higher Education) survey. The 2019/20 TSM uses rates derived from the Department's new linked ITT-SWC data source. See the 'Details' tab for more info.</t>
  </si>
  <si>
    <t xml:space="preserve">Assume that EBacc entry rates stay at 'current'* rates; no modifications are made by the model to individual subject teaching levels to reflect the increased EBacc policy. 
 *The rates from the 2016/17 performance tables. </t>
  </si>
  <si>
    <t>These additional teachers would be sourced from the entrant teacher need figures feeding into the next ITT round to ensure that the model delivers them somewhere.</t>
  </si>
  <si>
    <t>In addition to conventional ITT recruitment, the department will also seek to recruit Modern Foreign Languages teachers to enter into the stock in 2020/21 via a number of new initiatives including overseas recruitment and TSST (Teacher Subject Specialism Training). An estimate of 255 additional teachers per year through these routes has been included in the model.</t>
  </si>
  <si>
    <t xml:space="preserve">The balance of teaching across secondary subjects is adjusted using internal analysis on the impact of increased EBacc entry on the number of hours taught in each secondary subject. This analysis estimates how teaching hours will be adjusted across subjects. The total number of teaching hours is not changed, only the balance between subjects. </t>
  </si>
  <si>
    <t>Re-entrant and new to the state-funded sector entrants for MFL can only increase up to the estimate for 2016/17 using the methodology used in the May 2017 teachers analysis compendium with an additional number added to estimate the impact of the MFL 'returners package'. A category has been added into the model for MFL recruitment via 'other, new initiatives’ from 2020/21 onward.</t>
  </si>
  <si>
    <t>These are the model outputs generated using the scenarios selected using the drop-down menus below.</t>
  </si>
  <si>
    <r>
      <t xml:space="preserve">The November 2010 SWC relates to the 2010/11 academic year, the 2011 SWC to 2011/12 and so on. The model assumes that this stock is the </t>
    </r>
    <r>
      <rPr>
        <i/>
        <sz val="10"/>
        <rFont val="Arial"/>
        <family val="2"/>
      </rPr>
      <t>closing</t>
    </r>
    <r>
      <rPr>
        <sz val="10"/>
        <rFont val="Arial"/>
        <family val="2"/>
      </rPr>
      <t xml:space="preserve"> stock for that academic year.</t>
    </r>
  </si>
  <si>
    <r>
      <t>The department's standards for data suppression require that fields relating to fewer than five individuals should not be published. In the department's School Workforce statistical publication this is achieved by replacing figures based on fewer than 5 individuals with an "x". That approach does not work in the TSM as it would suppress the entire function within the model. To overcome this - and still apply the department's suppression rules - fields with fewer than 5 individuals have been aggregated either across gender or age bands.</t>
    </r>
    <r>
      <rPr>
        <b/>
        <sz val="10"/>
        <color rgb="FFFF0000"/>
        <rFont val="Arial"/>
        <family val="2"/>
      </rPr>
      <t xml:space="preserve"> The effect of this is to increase the total postgraduate ITT trainee need as calculated by this published version of the 2019/20 TSM by 3 training places compared to the actual outputs produced and used within the department.</t>
    </r>
    <r>
      <rPr>
        <sz val="10"/>
        <color rgb="FF000000"/>
        <rFont val="Arial"/>
        <family val="2"/>
      </rPr>
      <t xml:space="preserve"> This suppression only applies to the raw input data, it does not apply to estimations for future years made by the model.</t>
    </r>
  </si>
  <si>
    <t>Users may want to use the rates from previous years. As an illustration, rates are provided below from the published 2018/19 TSM (they can be tested by entering the values manually into the manual values cells above):</t>
  </si>
  <si>
    <r>
      <t xml:space="preserve">End of model adjustment to increase no. of ITT places for EBacc subjects </t>
    </r>
    <r>
      <rPr>
        <i/>
        <sz val="10"/>
        <color indexed="40"/>
        <rFont val="Arial"/>
        <family val="2"/>
      </rPr>
      <t>(light blue = adjustment to holding limits, if required)</t>
    </r>
  </si>
  <si>
    <t>Check:</t>
  </si>
  <si>
    <t>Secondary stock numbers broken down by age:</t>
  </si>
  <si>
    <t>Scenario A values were derived by using the 'high' pupil projection figures scenario.</t>
  </si>
  <si>
    <t>The table below illustrates rates from the latest School Workforce Census (SWC) data compared to those used in the 2018/19 TSM.</t>
  </si>
  <si>
    <t>Users can use rates calculated from the latest School Workforce Census data (the default setting within the model) or values from the SWC of the year before that were used in the 2018/19 TSM.</t>
  </si>
  <si>
    <t>Users can select different rates for the proportion of teachers in active service that will be unqualified (do not hold QTS) in future.</t>
  </si>
  <si>
    <t>This allows the model to account for the recruitment of additional teachers to address (and counter) increases in the proportion of teachers that are unqualified (as observed in LA maintained schools).</t>
  </si>
  <si>
    <r>
      <t xml:space="preserve">If the proportion of unqualified teachers has </t>
    </r>
    <r>
      <rPr>
        <i/>
        <u/>
        <sz val="10"/>
        <rFont val="Arial"/>
        <family val="2"/>
      </rPr>
      <t>not increased</t>
    </r>
    <r>
      <rPr>
        <i/>
        <sz val="10"/>
        <rFont val="Arial"/>
        <family val="2"/>
      </rPr>
      <t xml:space="preserve"> in the latest SWC, the value derived from the latest SWC has been used for the 2018/19 TSM setting as there is 'no increase to counter'. </t>
    </r>
  </si>
  <si>
    <t>If the unqualified teacher rates are scaled down to a previous level (using the 2018/19 TSM rates setting) the number of qualified teacher entrants would need to be scaled up accordingly.</t>
  </si>
  <si>
    <r>
      <t xml:space="preserve">Scenario A </t>
    </r>
    <r>
      <rPr>
        <i/>
        <sz val="8"/>
        <rFont val="Arial"/>
        <family val="2"/>
      </rPr>
      <t>(high pupil projections scenario selected)</t>
    </r>
  </si>
  <si>
    <t xml:space="preserve">PE has been reclassified within the TSM this year to include the subject category of ‘Dance’ to align the subject classifications of the TSM with the wider SWC publications by the Department. Similarly, 'Business Studies' has been reclassified within the TSM to include the subject category of 'Economics'.  </t>
  </si>
  <si>
    <t xml:space="preserve">Both 'Dance' and 'Economics' were previously classified within the TSM as being part of the ‘Other’ group of subjects. </t>
  </si>
  <si>
    <t xml:space="preserve">Overall, no ITT places as estimated by the TSM have been gained or lost as a result of this reclassification, only the subject balance has been affected. </t>
  </si>
  <si>
    <r>
      <t xml:space="preserve">The projected figures are </t>
    </r>
    <r>
      <rPr>
        <b/>
        <u/>
        <sz val="10"/>
        <rFont val="Arial"/>
        <family val="2"/>
      </rPr>
      <t>subject to future changes</t>
    </r>
    <r>
      <rPr>
        <b/>
        <sz val="10"/>
        <rFont val="Arial"/>
        <family val="2"/>
      </rPr>
      <t xml:space="preserve"> and </t>
    </r>
    <r>
      <rPr>
        <b/>
        <u/>
        <sz val="10"/>
        <rFont val="Arial"/>
        <family val="2"/>
      </rPr>
      <t>will be revised</t>
    </r>
    <r>
      <rPr>
        <b/>
        <sz val="10"/>
        <rFont val="Arial"/>
        <family val="2"/>
      </rPr>
      <t xml:space="preserve"> with data updates and assumption changes in the coming years.</t>
    </r>
  </si>
  <si>
    <t>Figures from the 2015/16, 2016/17, 2017/18, 2018/19 training years have been obtained directly from the published versions of the relevant TSMs.</t>
  </si>
  <si>
    <t xml:space="preserve">- From 2019/20 onward, Dance was included within Physical Education and Economic was included within Business Studies. They were previously included within Others. </t>
  </si>
  <si>
    <t xml:space="preserve">Chemistry and Physical Education were the only subjects where increases in the % of teachers that are unqualified were observed in LA maintained schools that did not relate to increases in SD and TF trainee numbers in 2017/18 on the year before. </t>
  </si>
  <si>
    <t xml:space="preserve">As outlined above we expect to see an increase in the entry rate of EBacc and as part of this, a significant increase in the take-up of Modern Foreign Languages (MFL). To meet this additional teacher need, the model would assume that entrant numbers via all entry routes would rise (NQTs, new to state-funded sector, and re-entrants). However, as the numbers of new to state-funded entrants and re-entrants are likely to be limited by the existing pool of such teachers, we have limited these figures to the estimate for 2016/17 using the methodology used in the May 2017 teachers analysis compendium. Alongside this, there are some new programmes to get more MFL teachers to meet this demand, which have not traditionally been modelled in the TSM. We have assumed that 255 teachers will be sourced by these routes in 2020/21 and all subsequent years. They are referred to within the model as teachers that are sourced via a new category of 'other, new initiatives’. </t>
  </si>
  <si>
    <t xml:space="preserve">As mainstream entry rates for all EBacc pillars, apart from Modern Foreign Languages (MFL), are currently at or in excess of 75% we have modelled additional future teaching time requirements in MFL to reach an entry rate of 75% for GCSE examinations at the end of 2023/24 (the rate is kept at 75% beyond this point). This modelling is based on an analysis of teaching time in existing schools to provide a guide of what future teacher need might be. We anticipate that individual schools will implement this policy differently, dependent on their individual circumstances, and therefore this assumption is used to provide a national level estimate of what might be needed. We will review this assumption each year with the latest SWC and GCSE entries data. </t>
  </si>
  <si>
    <t>2017/18 data</t>
  </si>
  <si>
    <t>2016/17 data</t>
  </si>
  <si>
    <t>Raw data tab and the SWC</t>
  </si>
  <si>
    <t>The quantity of KS4 teaching (as a % of the total) dedicated to Mathematics is growing; as a result of both the greater importance of Mathematics within performance tables and policies such as the Teaching for Mastery programme and the new, expanded GCSEs.</t>
  </si>
  <si>
    <t xml:space="preserve">The model assumes that the % of KS4 teaching time dedicated to Mathematics will increase between 2017/18 and 2018/19 to the same extent that it increased between 2016/17 and 2017/18 as recorded within the SWC. </t>
  </si>
  <si>
    <t>TSM_201920</t>
  </si>
  <si>
    <r>
      <t>Lastly, the TSM uses expected rates of trainees completing ITT successfully and rates of those gaining employment in the state-funded schools sector within 6 months of completing ITT to calculate the</t>
    </r>
    <r>
      <rPr>
        <b/>
        <sz val="10"/>
        <rFont val="Arial"/>
        <family val="2"/>
      </rPr>
      <t xml:space="preserve"> 'postgraduate ITT trainee need'</t>
    </r>
    <r>
      <rPr>
        <sz val="10"/>
        <rFont val="Arial"/>
        <family val="2"/>
      </rPr>
      <t xml:space="preserve">. This </t>
    </r>
    <r>
      <rPr>
        <b/>
        <sz val="10"/>
        <rFont val="Arial"/>
        <family val="2"/>
      </rPr>
      <t>'postgraduate</t>
    </r>
    <r>
      <rPr>
        <sz val="10"/>
        <rFont val="Arial"/>
        <family val="2"/>
      </rPr>
      <t xml:space="preserve"> </t>
    </r>
    <r>
      <rPr>
        <b/>
        <sz val="10"/>
        <rFont val="Arial"/>
        <family val="2"/>
      </rPr>
      <t xml:space="preserve">ITT trainee need' </t>
    </r>
    <r>
      <rPr>
        <sz val="10"/>
        <rFont val="Arial"/>
        <family val="2"/>
      </rPr>
      <t>then</t>
    </r>
    <r>
      <rPr>
        <b/>
        <sz val="10"/>
        <rFont val="Arial"/>
        <family val="2"/>
      </rPr>
      <t xml:space="preserve"> </t>
    </r>
    <r>
      <rPr>
        <sz val="10"/>
        <rFont val="Arial"/>
        <family val="2"/>
      </rPr>
      <t>feeds into the 2019/20 ITT recruitment process.</t>
    </r>
  </si>
  <si>
    <t>Any subjects not modelled independently within the TSM are modelled as part of the 'Others' group of subjects within the model. Providers have unlimited permission to recruit for these subjects for 2019/20.</t>
  </si>
  <si>
    <t>Data on the number of training places allocated in previous years, ITT course lengths, and the employment &amp; ITT outcomes of trainees.</t>
  </si>
  <si>
    <r>
      <t xml:space="preserve">The final outputs of postgraduate ITT places as estimated by the 2019/20 Teacher Supply Model feed into the 2019/20 ITT recruitment process, providing an estimate of future teacher trainee requirements. However, the number of ITT places as calculated by the TSM </t>
    </r>
    <r>
      <rPr>
        <i/>
        <sz val="10"/>
        <rFont val="Arial"/>
        <family val="2"/>
      </rPr>
      <t>include</t>
    </r>
    <r>
      <rPr>
        <sz val="10"/>
        <rFont val="Arial"/>
        <family val="2"/>
      </rPr>
      <t xml:space="preserve"> Teach First places, so may differ to those quoted elsewhere.</t>
    </r>
  </si>
  <si>
    <r>
      <t xml:space="preserve">These outputs feed into the 2019/20 ITT recruitment process as an estimate of the </t>
    </r>
    <r>
      <rPr>
        <sz val="10"/>
        <color indexed="10"/>
        <rFont val="Arial"/>
        <family val="2"/>
      </rPr>
      <t xml:space="preserve">number of postgraduate ITT places required in 2019/20 for trainees who will both start and finish ITT in 2019/20. </t>
    </r>
  </si>
  <si>
    <t xml:space="preserve">In previous models, the number of secondary ITT places for EBacc subjects (and also Religious Education and Physical Education) has been prevented from falling on the previous year. The number of places for these subjects were held (protected) at the level from the previous year if the number of places estimated within the TSM from the previous year was higher. Place protection has not been applied to any subjects in the 2019/20 TSM (the holding limit is set to 0% in cell C36 below). Classics, Computing, Geography, and Religious Education are the only subjects where the no. of 2019/20 ITT places is less than the no. of 2018/19 places and where place protection would previously have been applicable.
</t>
  </si>
  <si>
    <r>
      <t>The final 2019/20 ITT place outputs used within the 2019/20 ITT recruitment process were derived using the</t>
    </r>
    <r>
      <rPr>
        <b/>
        <sz val="10"/>
        <color indexed="10"/>
        <rFont val="Arial"/>
        <family val="2"/>
      </rPr>
      <t xml:space="preserve"> </t>
    </r>
    <r>
      <rPr>
        <b/>
        <i/>
        <sz val="10"/>
        <color indexed="10"/>
        <rFont val="Arial"/>
        <family val="2"/>
      </rPr>
      <t>default</t>
    </r>
    <r>
      <rPr>
        <b/>
        <sz val="10"/>
        <color indexed="10"/>
        <rFont val="Arial"/>
        <family val="2"/>
      </rPr>
      <t xml:space="preserve"> scenarios or the 'central' scenario values</t>
    </r>
    <r>
      <rPr>
        <sz val="10"/>
        <color indexed="10"/>
        <rFont val="Arial"/>
        <family val="2"/>
      </rPr>
      <t>, as appropriate.</t>
    </r>
  </si>
  <si>
    <t>Additional charts comparing entrant and teacher need are provided on the next three tabs, broken down by subject.</t>
  </si>
  <si>
    <t>Note- logically all the pupil projections scenarios should be set to the same scenario, e.g. if primary age pupil projections are at the higher projected levels, so should the projection of secondary age pupils.</t>
  </si>
  <si>
    <r>
      <t xml:space="preserve">There is also the opportunity to use </t>
    </r>
    <r>
      <rPr>
        <b/>
        <i/>
        <sz val="10"/>
        <rFont val="Arial"/>
        <family val="2"/>
      </rPr>
      <t>manually selected</t>
    </r>
    <r>
      <rPr>
        <i/>
        <sz val="10"/>
        <rFont val="Arial"/>
        <family val="2"/>
      </rPr>
      <t xml:space="preserve"> cap values by using the drop down menu and entering values (e.g. 21) in the grey boxes below, or to use a PTR cap at the </t>
    </r>
    <r>
      <rPr>
        <b/>
        <i/>
        <sz val="10"/>
        <rFont val="Arial"/>
        <family val="2"/>
      </rPr>
      <t>current</t>
    </r>
    <r>
      <rPr>
        <i/>
        <sz val="10"/>
        <rFont val="Arial"/>
        <family val="2"/>
      </rPr>
      <t xml:space="preserve"> PTR level.</t>
    </r>
  </si>
  <si>
    <t>Cap at current PTR level</t>
  </si>
  <si>
    <t>This is the amount of hours that the whole secondary workforce spends teaching particular subjects at Years 7-9/10-11/12-13 in a standard week (census week). E.g. 264,920 hrs of the total teaching time to Years 7-9 pupils is spent teaching English. This is used to identify the proportion of time the secondary workforce is teaching each subject to different year groups.</t>
  </si>
  <si>
    <t xml:space="preserve">Teachers leaving as wastage include all teachers that leave the 'state-funded schools sector' as defined by the TSM except those that leave through retirement or deaths in service. This includes teachers leaving the state-funded sector to teach in special schools, PRUs, independent schools, the FE sector, supply roles, and schools in other countries including Scotland, Wales, and Northern Ireland among others. Teachers leaving teaching altogether are also included. </t>
  </si>
  <si>
    <t>The data show the no. of teachers leaving through death in service each year. It is used to calculate the death in service rates.</t>
  </si>
  <si>
    <t>MALE SECONDARY No.s death in service</t>
  </si>
  <si>
    <t>FEMALE SECONDARY No.s death in service</t>
  </si>
  <si>
    <t>MALE PRIMARY No.s death in service</t>
  </si>
  <si>
    <t>FEMALE PRIMARY No.s death in service</t>
  </si>
  <si>
    <t>The average FTE rates of the existing stock for each subject/phase. They are used to estimate the no. of FTE teachers an entrant actually contributes on joining the active stock (one entrant teacher does not necessarily provide one FTE teacher for active service as some may work part-time).</t>
  </si>
  <si>
    <t xml:space="preserve">Each year an extra year's worth of data are added into the model. Projected values are subject to change and may be different in future versions of the TSM.
</t>
  </si>
  <si>
    <t>Calculates the retirement rates (proportion of each gender age group expected to leave as retirements in the year for which we have most up-to-date data) for the primary teacher stock. They are weighted towards the most recent year as data are incomplete (and provisional) for the two most recent years. The model uses this to estimate what proportion of the stock will leave as retirements in future. The model assumes that rates will be constant going forward.</t>
  </si>
  <si>
    <t>Calculates the retirement rates (proportion of each gender age group expected to leave as retirements in the year for which we have most up-to-date data) for the secondary teacher stock. They are weighted towards the most recent year as data are incomplete (and provisional) for the two most recent years. The model uses this to estimate what proportion of the stock will leave as retirements in future. The model assumes that rates will be constant going forward.</t>
  </si>
  <si>
    <t>Calculates the death in service rates (proportion of each gender age group expected to leave as deaths in service in the year for which we have most up-to-date data) for the primary teacher stock. They are weighted towards the most recent year as data are incomplete (and provisional) for the two most recent years. The model uses this to estimate what proportion of the stock will leave as deaths in service in future. The model assumes that rates will be constant going forward.</t>
  </si>
  <si>
    <t>Calculates the death in service rates (proportion of each gender age group expected to leave as deaths in service in the year for which we have most up-to-date data) for the secondary teacher stock. They are weighted towards the most recent year as data are incomplete (and provisional) for the two most recent years. The model uses this to estimate what proportion of the stock will leave as deaths in service in future. The model assumes that rates will be constant going forward.</t>
  </si>
  <si>
    <t>Calculates the wastage rates (proportion of each gender age group expected to leave as wastage in the year for which we have most up-to-date data) for the primary teacher stock. They are weighted towards the most recent year as data are incomplete (and provisional) for the two most recent years. The model uses this to estimate what proportion of the stock will leave as wastage in future. The model assumes that the rates will change (see projected primary wastage rates tab).</t>
  </si>
  <si>
    <t>Calculate the wastage rates (proportion of each gender age group expected to leave as wastage in the year for which we have most up-to-date data) for the secondary teacher stock. They are weighted towards the most recent year as data are incomplete (and provisional) for the two most recent years. The model uses this to estimate what proportion of the stock will leave as wastage in future. The model assumes that the rates will change (see projected secondary wastage rates tab).</t>
  </si>
  <si>
    <t>Calculates the entrant teacher need for Primary teachers. It does this by calculating the no. expected to leave/enter and estimates how the size and demographics of the stock will change over time.</t>
  </si>
  <si>
    <t>Note - these numbers have been rounded to the nearest whole number.</t>
  </si>
  <si>
    <t>The rates are used to estimate what percentage of each age group will leave via death in service in a given year.</t>
  </si>
  <si>
    <t>The rates are used to estimate what percentage of each age group will leave via econometric wastage in a given year. This will include those going to teach in special schools, schools in Wales, PRUs, non-regular positions, independent schools, and other sectors (e.g. FE and independent schools).</t>
  </si>
  <si>
    <t>The rates are used to estimate what percentage of each age group will leave via econometric wastage in a given year going forward.</t>
  </si>
  <si>
    <t>note - the 2017/18 value is the current 'actual'</t>
  </si>
  <si>
    <t xml:space="preserve">ALL HISTORIC DATA IS UPDATED EACH YEAR. AS A RESULT OF IMPROVEMENTS IN THE LINKING ACROSS YEARS, FIGURES MAY NOT MATCH EXACTLY TO THE SAME STATISTIC IN PREVIOUSLY PUBLISHED VERSIONS OF THE TSM. </t>
  </si>
  <si>
    <t xml:space="preserve">When updating model add in a column just before the 'current' year and adjust accordingly. </t>
  </si>
  <si>
    <t xml:space="preserve">This analysis enables users to examine whether the proportion of teaching time has increased or fallen for each subject compared to the previous year, e.g. the % of all secondary teaching time dedicated to most EBacc subjects increased between November 2016 and November 2017. </t>
  </si>
  <si>
    <t>The 2016/17 data differs to that published within the 2018/19 TSM as the subject classifications have been adjusted to use the classifications used within the 2019/20 TSM (see the subject groupings defined tab for further info).</t>
  </si>
  <si>
    <t>% point change in teaching hours</t>
  </si>
  <si>
    <t>% point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</si>
</sst>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44" formatCode="_-&quot;£&quot;* #,##0.00_-;\-&quot;£&quot;* #,##0.00_-;_-&quot;£&quot;* &quot;-&quot;??_-;_-@_-"/>
    <numFmt numFmtId="43" formatCode="_-* #,##0.00_-;\-* #,##0.00_-;_-* &quot;-&quot;??_-;_-@_-"/>
    <numFmt numFmtId="164" formatCode="0.0"/>
    <numFmt numFmtId="165" formatCode="0.0%"/>
    <numFmt numFmtId="166" formatCode="_-* #,##0_-;\-* #,##0_-;_-* &quot;-&quot;??_-;_-@_-"/>
    <numFmt numFmtId="167" formatCode="0.000"/>
    <numFmt numFmtId="168" formatCode="[=0]&quot;-&quot;_);dd\-mmm\-yy"/>
    <numFmt numFmtId="169" formatCode="#,##0_);\(#,##0\);\-_)"/>
    <numFmt numFmtId="170" formatCode="#,##0.00_);\(#,##0.00\);\-_)"/>
    <numFmt numFmtId="171" formatCode="&quot;£&quot;#,##0_);\(&quot;£&quot;#,##0\);\-_)"/>
    <numFmt numFmtId="172" formatCode="&quot;£&quot;#,##0.000,,&quot;m&quot;_);\(&quot;£&quot;#,##0.000,,&quot;m&quot;\);\-_)"/>
    <numFmt numFmtId="173" formatCode="[$-F400]h:mm:ss\ AM/PM"/>
    <numFmt numFmtId="174" formatCode="###0"/>
    <numFmt numFmtId="175" formatCode="####.000"/>
    <numFmt numFmtId="176" formatCode="#,##0_ ;[Red]\-#,##0\ "/>
    <numFmt numFmtId="177" formatCode="####.00"/>
    <numFmt numFmtId="178" formatCode="0.00000000000000"/>
    <numFmt numFmtId="179" formatCode="0.000000000000000000"/>
    <numFmt numFmtId="180" formatCode="0.000000000000000000000"/>
    <numFmt numFmtId="181" formatCode="0.0000000000000000000000"/>
    <numFmt numFmtId="182" formatCode="#,##0.0000000"/>
    <numFmt numFmtId="183" formatCode="#,##0.00000000"/>
    <numFmt numFmtId="184" formatCode="#,##0.00000000000000000"/>
    <numFmt numFmtId="185" formatCode="0.0000%"/>
    <numFmt numFmtId="186" formatCode="0.00000%"/>
    <numFmt numFmtId="187" formatCode="#,##0.0"/>
    <numFmt numFmtId="188" formatCode="###0.0000"/>
    <numFmt numFmtId="189" formatCode="0.000000000"/>
    <numFmt numFmtId="190" formatCode="#,##0.000000000000000000"/>
    <numFmt numFmtId="191" formatCode="#,##0.000"/>
    <numFmt numFmtId="192" formatCode="0.000%"/>
    <numFmt numFmtId="193" formatCode="#,##0_ ;\-#,##0\ "/>
    <numFmt numFmtId="194" formatCode="#,##0.00000000000000"/>
    <numFmt numFmtId="195" formatCode="0_ ;\-0\ "/>
    <numFmt numFmtId="196" formatCode="0.00000000%"/>
    <numFmt numFmtId="197" formatCode="#,##0.0000"/>
    <numFmt numFmtId="198" formatCode="#,##0.0000000000000"/>
    <numFmt numFmtId="199" formatCode="#,##0.0000000000000000000"/>
    <numFmt numFmtId="200" formatCode="#,##0.0000000000"/>
    <numFmt numFmtId="201" formatCode="0.00000"/>
    <numFmt numFmtId="202" formatCode="&quot; &quot;[$£-809]#,##0.00&quot; &quot;;&quot;-&quot;[$£-809]#,##0.00&quot; &quot;;&quot; &quot;[$£-809]&quot;-&quot;00&quot; &quot;;&quot; &quot;@&quot; &quot;"/>
    <numFmt numFmtId="203" formatCode="#,##0.000000"/>
    <numFmt numFmtId="204" formatCode="0.0000"/>
    <numFmt numFmtId="205" formatCode="#,##0.000;[Red]\-#,##0.000"/>
    <numFmt numFmtId="206" formatCode="0.00000000"/>
    <numFmt numFmtId="207" formatCode="0.0000000"/>
    <numFmt numFmtId="208" formatCode="0.0000000000"/>
  </numFmts>
  <fonts count="22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b/>
      <sz val="9"/>
      <name val="Arial"/>
      <family val="2"/>
    </font>
    <font>
      <b/>
      <sz val="8"/>
      <name val="Arial"/>
      <family val="2"/>
    </font>
    <font>
      <sz val="10"/>
      <color indexed="10"/>
      <name val="Arial"/>
      <family val="2"/>
    </font>
    <font>
      <b/>
      <u/>
      <sz val="10"/>
      <name val="Arial"/>
      <family val="2"/>
    </font>
    <font>
      <sz val="11"/>
      <color indexed="8"/>
      <name val="Calibri"/>
      <family val="2"/>
    </font>
    <font>
      <sz val="9"/>
      <color indexed="18"/>
      <name val="Arial"/>
      <family val="2"/>
    </font>
    <font>
      <u/>
      <sz val="11"/>
      <color indexed="12"/>
      <name val="Calibri"/>
      <family val="2"/>
    </font>
    <font>
      <sz val="9"/>
      <name val="CG Times (WN)"/>
    </font>
    <font>
      <sz val="9"/>
      <name val="Arial"/>
      <family val="2"/>
    </font>
    <font>
      <b/>
      <sz val="12"/>
      <name val="Arial"/>
      <family val="2"/>
    </font>
    <font>
      <i/>
      <sz val="10"/>
      <name val="Arial"/>
      <family val="2"/>
    </font>
    <font>
      <u/>
      <sz val="10"/>
      <name val="Arial"/>
      <family val="2"/>
    </font>
    <font>
      <sz val="14"/>
      <name val="Arial"/>
      <family val="2"/>
    </font>
    <font>
      <b/>
      <i/>
      <sz val="10"/>
      <name val="Arial"/>
      <family val="2"/>
    </font>
    <font>
      <i/>
      <sz val="8"/>
      <name val="Arial"/>
      <family val="2"/>
    </font>
    <font>
      <u/>
      <sz val="10"/>
      <color indexed="48"/>
      <name val="Arial"/>
      <family val="2"/>
    </font>
    <font>
      <sz val="8"/>
      <color indexed="12"/>
      <name val="Arial"/>
      <family val="2"/>
    </font>
    <font>
      <sz val="10"/>
      <color indexed="12"/>
      <name val="Arial"/>
      <family val="2"/>
    </font>
    <font>
      <b/>
      <sz val="11"/>
      <name val="Arial"/>
      <family val="2"/>
    </font>
    <font>
      <b/>
      <u/>
      <sz val="14"/>
      <name val="Arial"/>
      <family val="2"/>
    </font>
    <font>
      <b/>
      <i/>
      <sz val="9"/>
      <color indexed="17"/>
      <name val="Arial"/>
      <family val="2"/>
    </font>
    <font>
      <b/>
      <sz val="12"/>
      <name val="Univers (WN)"/>
    </font>
    <font>
      <b/>
      <sz val="9"/>
      <color indexed="21"/>
      <name val="Arial"/>
      <family val="2"/>
    </font>
    <font>
      <b/>
      <i/>
      <sz val="8"/>
      <color indexed="48"/>
      <name val="Arial"/>
      <family val="2"/>
    </font>
    <font>
      <b/>
      <sz val="8"/>
      <color indexed="18"/>
      <name val="Arial"/>
      <family val="2"/>
    </font>
    <font>
      <b/>
      <sz val="8"/>
      <color indexed="19"/>
      <name val="Arial"/>
      <family val="2"/>
    </font>
    <font>
      <b/>
      <sz val="10"/>
      <color indexed="9"/>
      <name val="Univers Cd (WN)"/>
    </font>
    <font>
      <b/>
      <sz val="9"/>
      <color indexed="10"/>
      <name val="Arial"/>
      <family val="2"/>
    </font>
    <font>
      <b/>
      <i/>
      <sz val="8"/>
      <color indexed="14"/>
      <name val="Univers Cd (WN)"/>
    </font>
    <font>
      <sz val="6"/>
      <name val="Arial"/>
      <family val="2"/>
    </font>
    <font>
      <b/>
      <sz val="8"/>
      <color indexed="21"/>
      <name val="Arial"/>
      <family val="2"/>
    </font>
    <font>
      <b/>
      <sz val="8"/>
      <name val="MS Sans Serif"/>
      <family val="2"/>
    </font>
    <font>
      <b/>
      <sz val="8"/>
      <color indexed="20"/>
      <name val="Arial"/>
      <family val="2"/>
    </font>
    <font>
      <sz val="5"/>
      <name val="Arial"/>
      <family val="2"/>
    </font>
    <font>
      <u/>
      <sz val="11"/>
      <color indexed="12"/>
      <name val="Arial"/>
      <family val="2"/>
    </font>
    <font>
      <b/>
      <u/>
      <sz val="12"/>
      <name val="Arial"/>
      <family val="2"/>
    </font>
    <font>
      <u/>
      <sz val="9"/>
      <color indexed="12"/>
      <name val="Arial"/>
      <family val="2"/>
    </font>
    <font>
      <b/>
      <i/>
      <u/>
      <sz val="12"/>
      <name val="Arial"/>
      <family val="2"/>
    </font>
    <font>
      <b/>
      <u/>
      <sz val="10"/>
      <color indexed="10"/>
      <name val="Arial"/>
      <family val="2"/>
    </font>
    <font>
      <i/>
      <sz val="9"/>
      <name val="Arial"/>
      <family val="2"/>
    </font>
    <font>
      <sz val="10"/>
      <name val="Arial"/>
      <family val="2"/>
    </font>
    <font>
      <b/>
      <u/>
      <sz val="8"/>
      <name val="Arial"/>
      <family val="2"/>
    </font>
    <font>
      <sz val="9"/>
      <color indexed="8"/>
      <name val="Arial"/>
      <family val="2"/>
    </font>
    <font>
      <sz val="10"/>
      <name val="Arial"/>
      <family val="2"/>
    </font>
    <font>
      <b/>
      <sz val="10"/>
      <color indexed="0"/>
      <name val="Arial"/>
      <family val="2"/>
    </font>
    <font>
      <b/>
      <sz val="9"/>
      <color indexed="8"/>
      <name val="Arial"/>
      <family val="2"/>
    </font>
    <font>
      <sz val="10"/>
      <name val="Arial"/>
      <family val="2"/>
    </font>
    <font>
      <sz val="10"/>
      <name val="Verdana"/>
      <family val="2"/>
    </font>
    <font>
      <i/>
      <u/>
      <sz val="10"/>
      <name val="Arial"/>
      <family val="2"/>
    </font>
    <font>
      <b/>
      <sz val="11"/>
      <name val="Calibri"/>
      <family val="2"/>
    </font>
    <font>
      <sz val="10"/>
      <name val="Calibri"/>
      <family val="2"/>
    </font>
    <font>
      <b/>
      <sz val="10"/>
      <name val="Calibri"/>
      <family val="2"/>
    </font>
    <font>
      <i/>
      <sz val="10"/>
      <color indexed="10"/>
      <name val="Arial"/>
      <family val="2"/>
    </font>
    <font>
      <i/>
      <u/>
      <sz val="10"/>
      <color indexed="10"/>
      <name val="Arial"/>
      <family val="2"/>
    </font>
    <font>
      <b/>
      <sz val="10"/>
      <color indexed="10"/>
      <name val="Arial"/>
      <family val="2"/>
    </font>
    <font>
      <sz val="10"/>
      <name val="Arial"/>
      <family val="2"/>
    </font>
    <font>
      <b/>
      <i/>
      <sz val="10"/>
      <color indexed="10"/>
      <name val="Arial"/>
      <family val="2"/>
    </font>
    <font>
      <sz val="10"/>
      <name val="Arial"/>
      <family val="2"/>
    </font>
    <font>
      <b/>
      <sz val="8"/>
      <color indexed="10"/>
      <name val="Arial"/>
      <family val="2"/>
    </font>
    <font>
      <sz val="10"/>
      <name val="Arial"/>
      <family val="2"/>
    </font>
    <font>
      <i/>
      <sz val="11"/>
      <name val="Calibri"/>
      <family val="2"/>
    </font>
    <font>
      <sz val="10"/>
      <name val="Arial"/>
      <family val="2"/>
    </font>
    <font>
      <sz val="10"/>
      <name val="Arial"/>
      <family val="2"/>
    </font>
    <font>
      <i/>
      <sz val="10"/>
      <color indexed="40"/>
      <name val="Arial"/>
      <family val="2"/>
    </font>
    <font>
      <u/>
      <sz val="12"/>
      <name val="Arial"/>
      <family val="2"/>
    </font>
    <font>
      <u/>
      <sz val="10"/>
      <color indexed="10"/>
      <name val="Arial"/>
      <family val="2"/>
    </font>
    <font>
      <b/>
      <sz val="14"/>
      <name val="Arial"/>
      <family val="2"/>
    </font>
    <font>
      <b/>
      <i/>
      <sz val="14"/>
      <color indexed="10"/>
      <name val="Arial"/>
      <family val="2"/>
    </font>
    <font>
      <b/>
      <u/>
      <sz val="16"/>
      <name val="Arial"/>
      <family val="2"/>
    </font>
    <font>
      <b/>
      <u/>
      <sz val="16"/>
      <color indexed="10"/>
      <name val="Arial"/>
      <family val="2"/>
    </font>
    <font>
      <sz val="7"/>
      <name val="Arial"/>
      <family val="2"/>
    </font>
    <font>
      <sz val="11"/>
      <color theme="1"/>
      <name val="Calibri"/>
      <family val="2"/>
      <scheme val="minor"/>
    </font>
    <font>
      <sz val="12"/>
      <color theme="0"/>
      <name val="Arial"/>
      <family val="2"/>
    </font>
    <font>
      <b/>
      <sz val="16"/>
      <color rgb="FF002060"/>
      <name val="Arial"/>
      <family val="2"/>
    </font>
    <font>
      <sz val="10"/>
      <color theme="0"/>
      <name val="Arial"/>
      <family val="2"/>
    </font>
    <font>
      <b/>
      <sz val="10"/>
      <color theme="0"/>
      <name val="Arial"/>
      <family val="2"/>
    </font>
    <font>
      <b/>
      <sz val="14"/>
      <color theme="0"/>
      <name val="Arial"/>
      <family val="2"/>
    </font>
    <font>
      <b/>
      <sz val="10"/>
      <color rgb="FFFF0000"/>
      <name val="Arial"/>
      <family val="2"/>
    </font>
    <font>
      <b/>
      <sz val="10"/>
      <color rgb="FFC00000"/>
      <name val="Arial"/>
      <family val="2"/>
    </font>
    <font>
      <u/>
      <sz val="10"/>
      <color theme="0"/>
      <name val="Arial"/>
      <family val="2"/>
    </font>
    <font>
      <u/>
      <sz val="10"/>
      <color theme="1"/>
      <name val="Arial"/>
      <family val="2"/>
    </font>
    <font>
      <sz val="10"/>
      <color theme="1"/>
      <name val="Arial"/>
      <family val="2"/>
    </font>
    <font>
      <sz val="9"/>
      <color theme="1"/>
      <name val="Arial"/>
      <family val="2"/>
    </font>
    <font>
      <u/>
      <sz val="9"/>
      <color theme="1"/>
      <name val="Arial"/>
      <family val="2"/>
    </font>
    <font>
      <b/>
      <u/>
      <sz val="10"/>
      <color rgb="FFFF0000"/>
      <name val="Arial"/>
      <family val="2"/>
    </font>
    <font>
      <sz val="10"/>
      <color theme="3" tint="0.39997558519241921"/>
      <name val="Arial"/>
      <family val="2"/>
    </font>
    <font>
      <b/>
      <u/>
      <sz val="10"/>
      <color theme="1"/>
      <name val="Arial"/>
      <family val="2"/>
    </font>
    <font>
      <b/>
      <sz val="11"/>
      <color theme="1"/>
      <name val="Calibri"/>
      <family val="2"/>
      <scheme val="minor"/>
    </font>
    <font>
      <i/>
      <sz val="11"/>
      <color theme="1"/>
      <name val="Calibri"/>
      <family val="2"/>
      <scheme val="minor"/>
    </font>
    <font>
      <b/>
      <u/>
      <sz val="14"/>
      <color rgb="FFFF0000"/>
      <name val="Arial"/>
      <family val="2"/>
    </font>
    <font>
      <b/>
      <sz val="14"/>
      <color rgb="FFFF0000"/>
      <name val="Arial"/>
      <family val="2"/>
    </font>
    <font>
      <b/>
      <sz val="10"/>
      <color theme="1" tint="4.9989318521683403E-2"/>
      <name val="Arial"/>
      <family val="2"/>
    </font>
    <font>
      <b/>
      <u/>
      <sz val="14"/>
      <color theme="2" tint="-0.89999084444715716"/>
      <name val="Arial"/>
      <family val="2"/>
    </font>
    <font>
      <sz val="10"/>
      <color theme="1" tint="4.9989318521683403E-2"/>
      <name val="Arial"/>
      <family val="2"/>
    </font>
    <font>
      <sz val="10"/>
      <color rgb="FFFF0000"/>
      <name val="Arial"/>
      <family val="2"/>
    </font>
    <font>
      <b/>
      <i/>
      <sz val="10"/>
      <color rgb="FFFF0000"/>
      <name val="Arial"/>
      <family val="2"/>
    </font>
    <font>
      <sz val="9"/>
      <color theme="1"/>
      <name val="Calibri"/>
      <family val="2"/>
      <scheme val="minor"/>
    </font>
    <font>
      <b/>
      <sz val="9"/>
      <color theme="1"/>
      <name val="Calibri"/>
      <family val="2"/>
      <scheme val="minor"/>
    </font>
    <font>
      <i/>
      <sz val="10"/>
      <color rgb="FFFF0000"/>
      <name val="Arial"/>
      <family val="2"/>
    </font>
    <font>
      <i/>
      <sz val="8"/>
      <color rgb="FFFF0000"/>
      <name val="Arial"/>
      <family val="2"/>
    </font>
    <font>
      <b/>
      <sz val="10"/>
      <color rgb="FF0070C0"/>
      <name val="Arial"/>
      <family val="2"/>
    </font>
    <font>
      <b/>
      <sz val="9"/>
      <color rgb="FF0070C0"/>
      <name val="Arial"/>
      <family val="2"/>
    </font>
    <font>
      <u/>
      <sz val="10"/>
      <color rgb="FF0070C0"/>
      <name val="Arial"/>
      <family val="2"/>
    </font>
    <font>
      <sz val="10"/>
      <color rgb="FF0070C0"/>
      <name val="Arial"/>
      <family val="2"/>
    </font>
    <font>
      <sz val="12"/>
      <color rgb="FF000000"/>
      <name val="Arial"/>
      <family val="2"/>
    </font>
    <font>
      <i/>
      <sz val="10"/>
      <color theme="1"/>
      <name val="Arial"/>
      <family val="2"/>
    </font>
    <font>
      <b/>
      <sz val="10"/>
      <color rgb="FFFFC000"/>
      <name val="Arial"/>
      <family val="2"/>
    </font>
    <font>
      <sz val="10"/>
      <color rgb="FFFFC000"/>
      <name val="Arial"/>
      <family val="2"/>
    </font>
    <font>
      <b/>
      <sz val="10"/>
      <color theme="1"/>
      <name val="Arial"/>
      <family val="2"/>
    </font>
    <font>
      <i/>
      <sz val="9"/>
      <color rgb="FFFF0000"/>
      <name val="Arial"/>
      <family val="2"/>
    </font>
    <font>
      <b/>
      <sz val="10"/>
      <color rgb="FF000000"/>
      <name val="Arial"/>
      <family val="2"/>
    </font>
    <font>
      <b/>
      <sz val="8"/>
      <color theme="1" tint="4.9989318521683403E-2"/>
      <name val="Arial"/>
      <family val="2"/>
    </font>
    <font>
      <b/>
      <sz val="8"/>
      <color rgb="FFFF0000"/>
      <name val="Arial"/>
      <family val="2"/>
    </font>
    <font>
      <sz val="11"/>
      <color rgb="FF1F497D"/>
      <name val="Calibri"/>
      <family val="2"/>
    </font>
    <font>
      <b/>
      <i/>
      <sz val="10"/>
      <color theme="0"/>
      <name val="Arial"/>
      <family val="2"/>
    </font>
    <font>
      <b/>
      <sz val="10"/>
      <color theme="2" tint="-0.89999084444715716"/>
      <name val="Arial"/>
      <family val="2"/>
    </font>
    <font>
      <sz val="9"/>
      <color rgb="FFFF0000"/>
      <name val="Arial"/>
      <family val="2"/>
    </font>
    <font>
      <b/>
      <sz val="9"/>
      <color rgb="FFFF0000"/>
      <name val="Arial"/>
      <family val="2"/>
    </font>
    <font>
      <b/>
      <u/>
      <sz val="14"/>
      <color theme="1" tint="4.9989318521683403E-2"/>
      <name val="Arial"/>
      <family val="2"/>
    </font>
    <font>
      <b/>
      <sz val="11"/>
      <color theme="2" tint="-0.89999084444715716"/>
      <name val="Calibri"/>
      <family val="2"/>
      <scheme val="minor"/>
    </font>
    <font>
      <sz val="10"/>
      <color theme="0" tint="-0.249977111117893"/>
      <name val="Arial"/>
      <family val="2"/>
    </font>
    <font>
      <i/>
      <sz val="8"/>
      <color theme="0" tint="-0.249977111117893"/>
      <name val="Arial"/>
      <family val="2"/>
    </font>
    <font>
      <b/>
      <u/>
      <sz val="10"/>
      <color theme="0" tint="-0.249977111117893"/>
      <name val="Arial"/>
      <family val="2"/>
    </font>
    <font>
      <b/>
      <sz val="8"/>
      <color theme="1"/>
      <name val="Arial"/>
      <family val="2"/>
    </font>
    <font>
      <b/>
      <i/>
      <sz val="10"/>
      <color theme="1" tint="4.9989318521683403E-2"/>
      <name val="Arial"/>
      <family val="2"/>
    </font>
    <font>
      <sz val="11"/>
      <name val="Calibri"/>
      <family val="2"/>
      <scheme val="minor"/>
    </font>
    <font>
      <i/>
      <sz val="11"/>
      <name val="Calibri"/>
      <family val="2"/>
      <scheme val="minor"/>
    </font>
    <font>
      <b/>
      <sz val="11"/>
      <name val="Calibri"/>
      <family val="2"/>
      <scheme val="minor"/>
    </font>
    <font>
      <b/>
      <sz val="10"/>
      <color rgb="FF00B050"/>
      <name val="Arial"/>
      <family val="2"/>
    </font>
    <font>
      <b/>
      <u/>
      <sz val="18"/>
      <color rgb="FFFF0000"/>
      <name val="Arial"/>
      <family val="2"/>
    </font>
    <font>
      <b/>
      <u/>
      <sz val="18"/>
      <color theme="1"/>
      <name val="Arial"/>
      <family val="2"/>
    </font>
    <font>
      <i/>
      <sz val="10"/>
      <color theme="1" tint="4.9989318521683403E-2"/>
      <name val="Arial"/>
      <family val="2"/>
    </font>
    <font>
      <sz val="10"/>
      <color theme="0" tint="-0.14999847407452621"/>
      <name val="Arial"/>
      <family val="2"/>
    </font>
    <font>
      <b/>
      <sz val="12"/>
      <color rgb="FFFF0000"/>
      <name val="Arial"/>
      <family val="2"/>
    </font>
    <font>
      <sz val="12"/>
      <color rgb="FFFF0000"/>
      <name val="Arial"/>
      <family val="2"/>
    </font>
    <font>
      <u/>
      <sz val="10"/>
      <color theme="1" tint="4.9989318521683403E-2"/>
      <name val="Arial"/>
      <family val="2"/>
    </font>
    <font>
      <u/>
      <sz val="12"/>
      <color rgb="FFFF0000"/>
      <name val="Arial"/>
      <family val="2"/>
    </font>
    <font>
      <b/>
      <i/>
      <sz val="8"/>
      <color rgb="FFFF0000"/>
      <name val="Arial"/>
      <family val="2"/>
    </font>
    <font>
      <i/>
      <sz val="11"/>
      <color rgb="FFFF0000"/>
      <name val="Calibri"/>
      <family val="2"/>
      <scheme val="minor"/>
    </font>
    <font>
      <b/>
      <u/>
      <sz val="14"/>
      <color rgb="FF0070C0"/>
      <name val="Arial"/>
      <family val="2"/>
    </font>
    <font>
      <sz val="8"/>
      <color theme="1"/>
      <name val="Arial"/>
      <family val="2"/>
    </font>
    <font>
      <sz val="8"/>
      <color rgb="FF0D0D0D"/>
      <name val="Arial"/>
      <family val="2"/>
    </font>
    <font>
      <i/>
      <sz val="10"/>
      <color theme="0"/>
      <name val="Arial"/>
      <family val="2"/>
    </font>
    <font>
      <sz val="10"/>
      <color theme="2" tint="-0.89999084444715716"/>
      <name val="Arial"/>
      <family val="2"/>
    </font>
    <font>
      <sz val="10"/>
      <color rgb="FF000000"/>
      <name val="Arial"/>
      <family val="2"/>
    </font>
    <font>
      <b/>
      <u/>
      <sz val="11"/>
      <name val="Arial"/>
      <family val="2"/>
    </font>
    <font>
      <u/>
      <sz val="10"/>
      <color rgb="FFFF0000"/>
      <name val="Arial"/>
      <family val="2"/>
    </font>
    <font>
      <u/>
      <sz val="16"/>
      <color indexed="12"/>
      <name val="Arial"/>
      <family val="2"/>
    </font>
    <font>
      <b/>
      <sz val="18"/>
      <name val="Arial"/>
      <family val="2"/>
    </font>
    <font>
      <b/>
      <u/>
      <sz val="18"/>
      <color indexed="12"/>
      <name val="Arial"/>
      <family val="2"/>
    </font>
    <font>
      <i/>
      <u/>
      <sz val="8"/>
      <name val="Arial"/>
      <family val="2"/>
    </font>
    <font>
      <b/>
      <sz val="8"/>
      <color theme="0"/>
      <name val="Arial"/>
      <family val="2"/>
    </font>
    <font>
      <sz val="8"/>
      <color rgb="FF000000"/>
      <name val="Arial"/>
      <family val="2"/>
    </font>
    <font>
      <sz val="11"/>
      <color rgb="FFFF0000"/>
      <name val="Calibri"/>
      <family val="2"/>
      <scheme val="minor"/>
    </font>
    <font>
      <b/>
      <i/>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9"/>
      <color rgb="FF000000"/>
      <name val="Arial"/>
      <family val="2"/>
    </font>
    <font>
      <b/>
      <u/>
      <sz val="9"/>
      <name val="Arial"/>
      <family val="2"/>
    </font>
    <font>
      <b/>
      <i/>
      <u/>
      <sz val="10"/>
      <name val="Arial"/>
      <family val="2"/>
    </font>
    <font>
      <u/>
      <sz val="12"/>
      <color indexed="12"/>
      <name val="Times New Roman"/>
      <family val="1"/>
    </font>
    <font>
      <sz val="12"/>
      <color rgb="FFFFFFFF"/>
      <name val="Arial"/>
      <family val="2"/>
    </font>
    <font>
      <sz val="12"/>
      <color rgb="FF800080"/>
      <name val="Arial"/>
      <family val="2"/>
    </font>
    <font>
      <b/>
      <sz val="12"/>
      <color rgb="FFFF9900"/>
      <name val="Arial"/>
      <family val="2"/>
    </font>
    <font>
      <b/>
      <sz val="12"/>
      <color rgb="FFFFFFFF"/>
      <name val="Arial"/>
      <family val="2"/>
    </font>
    <font>
      <i/>
      <sz val="12"/>
      <color rgb="FF808080"/>
      <name val="Arial"/>
      <family val="2"/>
    </font>
    <font>
      <sz val="12"/>
      <color rgb="FF008000"/>
      <name val="Arial"/>
      <family val="2"/>
    </font>
    <font>
      <b/>
      <sz val="15"/>
      <color rgb="FF003366"/>
      <name val="Arial"/>
      <family val="2"/>
    </font>
    <font>
      <b/>
      <sz val="13"/>
      <color rgb="FF003366"/>
      <name val="Arial"/>
      <family val="2"/>
    </font>
    <font>
      <b/>
      <sz val="11"/>
      <color rgb="FF003366"/>
      <name val="Arial"/>
      <family val="2"/>
    </font>
    <font>
      <sz val="12"/>
      <color rgb="FF333399"/>
      <name val="Arial"/>
      <family val="2"/>
    </font>
    <font>
      <sz val="12"/>
      <color rgb="FFFF9900"/>
      <name val="Arial"/>
      <family val="2"/>
    </font>
    <font>
      <sz val="12"/>
      <color rgb="FF993300"/>
      <name val="Arial"/>
      <family val="2"/>
    </font>
    <font>
      <b/>
      <sz val="12"/>
      <color rgb="FF333333"/>
      <name val="Arial"/>
      <family val="2"/>
    </font>
    <font>
      <i/>
      <sz val="8"/>
      <name val="Tms Rmn"/>
    </font>
    <font>
      <b/>
      <sz val="8"/>
      <name val="Tms Rmn"/>
    </font>
    <font>
      <b/>
      <sz val="18"/>
      <color rgb="FF003366"/>
      <name val="Cambria"/>
      <family val="1"/>
    </font>
    <font>
      <b/>
      <sz val="12"/>
      <color rgb="FF000000"/>
      <name val="Arial"/>
      <family val="2"/>
    </font>
    <font>
      <u/>
      <sz val="10"/>
      <color theme="10"/>
      <name val="Arial"/>
      <family val="2"/>
    </font>
    <font>
      <sz val="8"/>
      <color theme="0" tint="-0.34998626667073579"/>
      <name val="Arial"/>
      <family val="2"/>
    </font>
    <font>
      <sz val="10"/>
      <color theme="0" tint="-0.34998626667073579"/>
      <name val="Arial"/>
      <family val="2"/>
    </font>
    <font>
      <sz val="10"/>
      <color theme="0" tint="-0.499984740745262"/>
      <name val="Arial"/>
      <family val="2"/>
    </font>
    <font>
      <b/>
      <sz val="10"/>
      <color theme="0" tint="-0.499984740745262"/>
      <name val="Arial"/>
      <family val="2"/>
    </font>
    <font>
      <sz val="9"/>
      <color theme="0" tint="-0.34998626667073579"/>
      <name val="Arial"/>
      <family val="2"/>
    </font>
    <font>
      <b/>
      <sz val="8"/>
      <color theme="0" tint="-0.34998626667073579"/>
      <name val="Arial"/>
      <family val="2"/>
    </font>
    <font>
      <b/>
      <u/>
      <sz val="10"/>
      <color theme="0" tint="-0.34998626667073579"/>
      <name val="Arial"/>
      <family val="2"/>
    </font>
    <font>
      <i/>
      <sz val="8"/>
      <color theme="0" tint="-0.34998626667073579"/>
      <name val="Arial"/>
      <family val="2"/>
    </font>
  </fonts>
  <fills count="11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4"/>
        <bgColor indexed="64"/>
      </patternFill>
    </fill>
    <fill>
      <patternFill patternType="solid">
        <fgColor indexed="51"/>
        <bgColor indexed="64"/>
      </patternFill>
    </fill>
    <fill>
      <patternFill patternType="solid">
        <fgColor indexed="8"/>
        <bgColor indexed="8"/>
      </patternFill>
    </fill>
    <fill>
      <patternFill patternType="solid">
        <fgColor indexed="43"/>
        <bgColor indexed="64"/>
      </patternFill>
    </fill>
    <fill>
      <patternFill patternType="solid">
        <fgColor indexed="43"/>
      </patternFill>
    </fill>
    <fill>
      <patternFill patternType="solid">
        <fgColor indexed="26"/>
      </patternFill>
    </fill>
    <fill>
      <patternFill patternType="darkGrid">
        <fgColor indexed="9"/>
        <bgColor indexed="43"/>
      </patternFill>
    </fill>
    <fill>
      <patternFill patternType="solid">
        <fgColor indexed="26"/>
        <bgColor indexed="64"/>
      </patternFill>
    </fill>
    <fill>
      <patternFill patternType="solid">
        <fgColor indexed="55"/>
        <bgColor indexed="64"/>
      </patternFill>
    </fill>
    <fill>
      <patternFill patternType="solid">
        <fgColor theme="4" tint="0.79998168889431442"/>
        <bgColor indexed="65"/>
      </patternFill>
    </fill>
    <fill>
      <patternFill patternType="solid">
        <fgColor theme="6" tint="0.39997558519241921"/>
        <bgColor indexed="65"/>
      </patternFill>
    </fill>
    <fill>
      <patternFill patternType="solid">
        <fgColor theme="0" tint="-4.9989318521683403E-2"/>
        <bgColor indexed="64"/>
      </patternFill>
    </fill>
    <fill>
      <patternFill patternType="solid">
        <fgColor theme="1"/>
        <bgColor indexed="64"/>
      </patternFill>
    </fill>
    <fill>
      <patternFill patternType="solid">
        <fgColor theme="0"/>
        <bgColor indexed="64"/>
      </patternFill>
    </fill>
    <fill>
      <patternFill patternType="solid">
        <fgColor rgb="FF000066"/>
        <bgColor indexed="64"/>
      </patternFill>
    </fill>
    <fill>
      <patternFill patternType="solid">
        <fgColor theme="8" tint="0.59999389629810485"/>
        <bgColor indexed="64"/>
      </patternFill>
    </fill>
    <fill>
      <patternFill patternType="solid">
        <fgColor rgb="FFFFFF00"/>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00B0F0"/>
        <bgColor indexed="64"/>
      </patternFill>
    </fill>
    <fill>
      <patternFill patternType="solid">
        <fgColor rgb="FF92D05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rgb="FF00B050"/>
        <bgColor theme="0" tint="-0.14999847407452621"/>
      </patternFill>
    </fill>
    <fill>
      <patternFill patternType="solid">
        <fgColor theme="0"/>
        <bgColor theme="0" tint="-0.14999847407452621"/>
      </patternFill>
    </fill>
    <fill>
      <patternFill patternType="solid">
        <fgColor theme="3" tint="0.39997558519241921"/>
        <bgColor indexed="64"/>
      </patternFill>
    </fill>
    <fill>
      <patternFill patternType="solid">
        <fgColor theme="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1" tint="4.9989318521683403E-2"/>
        <bgColor indexed="64"/>
      </patternFill>
    </fill>
    <fill>
      <patternFill patternType="solid">
        <fgColor rgb="FF002060"/>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s>
  <borders count="70">
    <border>
      <left/>
      <right/>
      <top/>
      <bottom/>
      <diagonal/>
    </border>
    <border>
      <left style="hair">
        <color indexed="55"/>
      </left>
      <right style="hair">
        <color indexed="55"/>
      </right>
      <top style="hair">
        <color indexed="55"/>
      </top>
      <bottom style="hair">
        <color indexed="5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dotted">
        <color indexed="8"/>
      </left>
      <right style="dotted">
        <color indexed="8"/>
      </right>
      <top style="dotted">
        <color indexed="8"/>
      </top>
      <bottom style="dotted">
        <color indexed="8"/>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ck">
        <color indexed="64"/>
      </right>
      <top style="thin">
        <color indexed="64"/>
      </top>
      <bottom style="thin">
        <color indexed="64"/>
      </bottom>
      <diagonal/>
    </border>
    <border>
      <left style="thin">
        <color indexed="64"/>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s>
  <cellStyleXfs count="388">
    <xf numFmtId="0" fontId="0" fillId="0" borderId="0"/>
    <xf numFmtId="0" fontId="8" fillId="2" borderId="0" applyNumberFormat="0" applyBorder="0" applyAlignment="0" applyProtection="0"/>
    <xf numFmtId="0" fontId="98" fillId="31"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9" fillId="3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10" fontId="47" fillId="0" borderId="0" applyNumberFormat="0" applyFill="0" applyBorder="0" applyAlignment="0" applyProtection="0"/>
    <xf numFmtId="0" fontId="10" fillId="3" borderId="0" applyNumberFormat="0" applyBorder="0" applyAlignment="0" applyProtection="0"/>
    <xf numFmtId="0" fontId="48" fillId="0" borderId="0"/>
    <xf numFmtId="169" fontId="22" fillId="0" borderId="1">
      <alignment horizontal="right" vertical="top"/>
    </xf>
    <xf numFmtId="170" fontId="22" fillId="0" borderId="1">
      <alignment horizontal="right" vertical="top"/>
    </xf>
    <xf numFmtId="10" fontId="22" fillId="0" borderId="1">
      <alignment horizontal="right" vertical="top"/>
    </xf>
    <xf numFmtId="171" fontId="22" fillId="0" borderId="1">
      <alignment horizontal="right" vertical="top"/>
    </xf>
    <xf numFmtId="172" fontId="22" fillId="0" borderId="1">
      <alignment horizontal="right" vertical="top"/>
    </xf>
    <xf numFmtId="168" fontId="22" fillId="0" borderId="1">
      <alignment horizontal="right" vertical="top"/>
    </xf>
    <xf numFmtId="0" fontId="22" fillId="0" borderId="1">
      <alignment horizontal="left" vertical="top"/>
    </xf>
    <xf numFmtId="173" fontId="22" fillId="0" borderId="1">
      <alignment horizontal="right" vertical="top"/>
    </xf>
    <xf numFmtId="0" fontId="11" fillId="20" borderId="2" applyNumberFormat="0" applyAlignment="0" applyProtection="0"/>
    <xf numFmtId="0" fontId="12" fillId="21" borderId="3" applyNumberFormat="0" applyAlignment="0" applyProtection="0"/>
    <xf numFmtId="43" fontId="5"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84" fillId="0" borderId="0" applyFont="0" applyFill="0" applyBorder="0" applyAlignment="0" applyProtection="0"/>
    <xf numFmtId="43" fontId="22" fillId="0" borderId="0" applyFont="0" applyFill="0" applyBorder="0" applyAlignment="0" applyProtection="0"/>
    <xf numFmtId="0" fontId="22" fillId="22" borderId="0" applyNumberFormat="0" applyFont="0" applyBorder="0" applyAlignment="0" applyProtection="0"/>
    <xf numFmtId="0" fontId="27" fillId="0" borderId="0"/>
    <xf numFmtId="1" fontId="29" fillId="0" borderId="0">
      <alignment horizontal="center" vertical="center"/>
    </xf>
    <xf numFmtId="1" fontId="49" fillId="0" borderId="0" applyNumberFormat="0" applyFill="0" applyBorder="0" applyAlignment="0" applyProtection="0"/>
    <xf numFmtId="0" fontId="13" fillId="0" borderId="0" applyNumberFormat="0" applyFill="0" applyBorder="0" applyAlignment="0" applyProtection="0"/>
    <xf numFmtId="0" fontId="32" fillId="0" borderId="0" applyNumberFormat="0" applyFill="0" applyBorder="0" applyAlignment="0" applyProtection="0"/>
    <xf numFmtId="1" fontId="50" fillId="0" borderId="0" applyNumberFormat="0" applyFill="0" applyBorder="0" applyAlignment="0" applyProtection="0"/>
    <xf numFmtId="164" fontId="51" fillId="0" borderId="0" applyNumberFormat="0" applyFill="0" applyBorder="0" applyAlignment="0" applyProtection="0">
      <protection locked="0"/>
    </xf>
    <xf numFmtId="169" fontId="44" fillId="0" borderId="1">
      <alignment horizontal="right" vertical="top"/>
    </xf>
    <xf numFmtId="170" fontId="44" fillId="0" borderId="1">
      <alignment vertical="center"/>
    </xf>
    <xf numFmtId="10" fontId="44" fillId="0" borderId="1">
      <alignment horizontal="right" vertical="top"/>
    </xf>
    <xf numFmtId="171" fontId="44" fillId="0" borderId="1">
      <alignment horizontal="right" vertical="top"/>
    </xf>
    <xf numFmtId="172" fontId="44" fillId="0" borderId="1">
      <alignment horizontal="right" vertical="top"/>
    </xf>
    <xf numFmtId="168" fontId="44" fillId="0" borderId="1">
      <alignment horizontal="right" vertical="top"/>
    </xf>
    <xf numFmtId="0" fontId="44" fillId="0" borderId="1">
      <alignment horizontal="left" vertical="top"/>
    </xf>
    <xf numFmtId="0" fontId="14" fillId="4" borderId="0" applyNumberFormat="0" applyBorder="0" applyAlignment="0" applyProtection="0"/>
    <xf numFmtId="1" fontId="52" fillId="0" borderId="0" applyNumberFormat="0" applyFill="0" applyBorder="0" applyAlignment="0" applyProtection="0"/>
    <xf numFmtId="0" fontId="6" fillId="23" borderId="4" applyFill="0">
      <alignment horizontal="center" vertical="center" wrapText="1"/>
    </xf>
    <xf numFmtId="0" fontId="53" fillId="24" borderId="0" applyNumberFormat="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54" fillId="0" borderId="0"/>
    <xf numFmtId="0" fontId="18"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2" fillId="0" borderId="0" applyNumberFormat="0" applyFill="0" applyBorder="0" applyProtection="0">
      <alignment vertical="top" wrapText="1"/>
    </xf>
    <xf numFmtId="0" fontId="19" fillId="7" borderId="2" applyNumberFormat="0" applyAlignment="0" applyProtection="0"/>
    <xf numFmtId="169" fontId="22" fillId="25" borderId="1">
      <alignment horizontal="right" vertical="top"/>
      <protection locked="0"/>
    </xf>
    <xf numFmtId="170" fontId="22" fillId="25" borderId="1">
      <alignment horizontal="right" vertical="top"/>
      <protection locked="0"/>
    </xf>
    <xf numFmtId="10" fontId="22" fillId="25" borderId="1">
      <alignment horizontal="right" vertical="top"/>
      <protection locked="0"/>
    </xf>
    <xf numFmtId="171" fontId="22" fillId="25" borderId="1">
      <alignment horizontal="right" vertical="top"/>
      <protection locked="0"/>
    </xf>
    <xf numFmtId="172" fontId="22" fillId="25" borderId="1">
      <alignment horizontal="right" vertical="top"/>
      <protection locked="0"/>
    </xf>
    <xf numFmtId="168" fontId="22" fillId="25" borderId="1">
      <alignment horizontal="right" vertical="top"/>
      <protection locked="0"/>
    </xf>
    <xf numFmtId="49" fontId="22" fillId="25" borderId="1">
      <alignment horizontal="left" vertical="top"/>
      <protection locked="0"/>
    </xf>
    <xf numFmtId="0" fontId="20" fillId="0" borderId="8" applyNumberFormat="0" applyFill="0" applyAlignment="0" applyProtection="0"/>
    <xf numFmtId="0" fontId="55" fillId="0" borderId="0" applyNumberFormat="0" applyBorder="0">
      <alignment horizontal="left"/>
    </xf>
    <xf numFmtId="0" fontId="43" fillId="0" borderId="0" applyAlignment="0"/>
    <xf numFmtId="0" fontId="21" fillId="26" borderId="0" applyNumberFormat="0" applyBorder="0" applyAlignment="0" applyProtection="0"/>
    <xf numFmtId="0" fontId="22" fillId="0" borderId="0"/>
    <xf numFmtId="0" fontId="22" fillId="0" borderId="0" applyNumberFormat="0" applyFont="0" applyFill="0" applyBorder="0" applyAlignment="0" applyProtection="0"/>
    <xf numFmtId="0" fontId="22" fillId="0" borderId="0"/>
    <xf numFmtId="0" fontId="98" fillId="0" borderId="0"/>
    <xf numFmtId="0" fontId="22" fillId="0" borderId="0"/>
    <xf numFmtId="0" fontId="22" fillId="0" borderId="0">
      <protection locked="0"/>
    </xf>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74" fillId="0" borderId="0" applyNumberFormat="0" applyFill="0" applyBorder="0" applyAlignment="0" applyProtection="0"/>
    <xf numFmtId="0" fontId="22" fillId="0" borderId="0"/>
    <xf numFmtId="0" fontId="98" fillId="0" borderId="0"/>
    <xf numFmtId="0" fontId="98" fillId="0" borderId="0"/>
    <xf numFmtId="0" fontId="70" fillId="0" borderId="0"/>
    <xf numFmtId="0" fontId="22" fillId="0" borderId="0"/>
    <xf numFmtId="0" fontId="5" fillId="0" borderId="0"/>
    <xf numFmtId="0" fontId="5" fillId="0" borderId="0" applyBorder="0"/>
    <xf numFmtId="0" fontId="84" fillId="0" borderId="0" applyBorder="0"/>
    <xf numFmtId="0" fontId="5" fillId="0" borderId="0"/>
    <xf numFmtId="0" fontId="84" fillId="0" borderId="0"/>
    <xf numFmtId="0" fontId="56" fillId="0" borderId="0" applyNumberFormat="0" applyFill="0" applyBorder="0" applyAlignment="0" applyProtection="0"/>
    <xf numFmtId="0" fontId="22" fillId="27" borderId="9" applyNumberFormat="0" applyFont="0" applyAlignment="0" applyProtection="0"/>
    <xf numFmtId="0" fontId="23" fillId="20" borderId="10" applyNumberFormat="0" applyAlignment="0" applyProtection="0"/>
    <xf numFmtId="9" fontId="5" fillId="0" borderId="0" applyFont="0" applyFill="0" applyBorder="0" applyAlignment="0" applyProtection="0"/>
    <xf numFmtId="9" fontId="2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84" fillId="0" borderId="0" applyFont="0" applyFill="0" applyBorder="0" applyAlignment="0" applyProtection="0"/>
    <xf numFmtId="9" fontId="22" fillId="0" borderId="0" applyFont="0" applyFill="0" applyBorder="0" applyAlignment="0" applyProtection="0"/>
    <xf numFmtId="1" fontId="57" fillId="0" borderId="11" applyNumberFormat="0" applyFill="0" applyBorder="0" applyAlignment="0" applyProtection="0"/>
    <xf numFmtId="1" fontId="57" fillId="0" borderId="0" applyNumberFormat="0" applyFill="0" applyBorder="0" applyAlignment="0" applyProtection="0"/>
    <xf numFmtId="169" fontId="22" fillId="28" borderId="1">
      <alignment horizontal="right" vertical="top"/>
    </xf>
    <xf numFmtId="10" fontId="22" fillId="28" borderId="1">
      <alignment horizontal="right" vertical="top"/>
    </xf>
    <xf numFmtId="171" fontId="22" fillId="28" borderId="1">
      <alignment horizontal="right" vertical="top"/>
    </xf>
    <xf numFmtId="172" fontId="22" fillId="29" borderId="1">
      <alignment horizontal="right" vertical="top"/>
    </xf>
    <xf numFmtId="168" fontId="22" fillId="28" borderId="1">
      <alignment horizontal="right" vertical="top"/>
    </xf>
    <xf numFmtId="49" fontId="22" fillId="28" borderId="1">
      <alignment horizontal="left" vertical="top" wrapText="1"/>
    </xf>
    <xf numFmtId="1" fontId="22" fillId="0" borderId="12"/>
    <xf numFmtId="2" fontId="6" fillId="0" borderId="0"/>
    <xf numFmtId="0" fontId="58" fillId="0" borderId="0">
      <alignment horizontal="right"/>
    </xf>
    <xf numFmtId="1" fontId="59" fillId="0" borderId="0" applyFill="0" applyBorder="0" applyAlignment="0" applyProtection="0"/>
    <xf numFmtId="0" fontId="60" fillId="0" borderId="0" applyNumberFormat="0" applyFill="0" applyBorder="0" applyAlignment="0" applyProtection="0"/>
    <xf numFmtId="0" fontId="24" fillId="0" borderId="0" applyNumberFormat="0" applyFill="0" applyBorder="0" applyAlignment="0" applyProtection="0"/>
    <xf numFmtId="0" fontId="25" fillId="0" borderId="13" applyNumberFormat="0" applyFill="0" applyAlignment="0" applyProtection="0"/>
    <xf numFmtId="0" fontId="37" fillId="0" borderId="0">
      <alignment horizontal="center" vertical="center"/>
    </xf>
    <xf numFmtId="37" fontId="34" fillId="0" borderId="0"/>
    <xf numFmtId="0" fontId="26" fillId="0" borderId="0" applyNumberFormat="0" applyFill="0" applyBorder="0" applyAlignment="0" applyProtection="0"/>
    <xf numFmtId="0" fontId="22" fillId="30" borderId="0" applyNumberFormat="0" applyFont="0" applyBorder="0" applyAlignment="0" applyProtection="0"/>
    <xf numFmtId="0" fontId="5" fillId="0" borderId="0"/>
    <xf numFmtId="0" fontId="5" fillId="0" borderId="0">
      <protection locked="0"/>
    </xf>
    <xf numFmtId="0" fontId="4" fillId="31" borderId="0" applyNumberFormat="0" applyBorder="0" applyAlignment="0" applyProtection="0"/>
    <xf numFmtId="169" fontId="5" fillId="0" borderId="1">
      <alignment horizontal="right" vertical="top"/>
    </xf>
    <xf numFmtId="170" fontId="5" fillId="0" borderId="1">
      <alignment horizontal="right" vertical="top"/>
    </xf>
    <xf numFmtId="10" fontId="5" fillId="0" borderId="1">
      <alignment horizontal="right" vertical="top"/>
    </xf>
    <xf numFmtId="171" fontId="5" fillId="0" borderId="1">
      <alignment horizontal="right" vertical="top"/>
    </xf>
    <xf numFmtId="172" fontId="5" fillId="0" borderId="1">
      <alignment horizontal="right" vertical="top"/>
    </xf>
    <xf numFmtId="168" fontId="5" fillId="0" borderId="1">
      <alignment horizontal="right" vertical="top"/>
    </xf>
    <xf numFmtId="0" fontId="5" fillId="0" borderId="1">
      <alignment horizontal="left" vertical="top"/>
    </xf>
    <xf numFmtId="173" fontId="5" fillId="0" borderId="1">
      <alignment horizontal="righ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2" borderId="0" applyNumberFormat="0" applyFont="0" applyBorder="0" applyAlignment="0" applyProtection="0"/>
    <xf numFmtId="0" fontId="5" fillId="0" borderId="0" applyNumberFormat="0" applyFill="0" applyBorder="0" applyProtection="0">
      <alignment vertical="top" wrapText="1"/>
    </xf>
    <xf numFmtId="169" fontId="5" fillId="25" borderId="1">
      <alignment horizontal="right" vertical="top"/>
      <protection locked="0"/>
    </xf>
    <xf numFmtId="170" fontId="5" fillId="25" borderId="1">
      <alignment horizontal="right" vertical="top"/>
      <protection locked="0"/>
    </xf>
    <xf numFmtId="10" fontId="5" fillId="25" borderId="1">
      <alignment horizontal="right" vertical="top"/>
      <protection locked="0"/>
    </xf>
    <xf numFmtId="171" fontId="5" fillId="25" borderId="1">
      <alignment horizontal="right" vertical="top"/>
      <protection locked="0"/>
    </xf>
    <xf numFmtId="172" fontId="5" fillId="25" borderId="1">
      <alignment horizontal="right" vertical="top"/>
      <protection locked="0"/>
    </xf>
    <xf numFmtId="168" fontId="5" fillId="25" borderId="1">
      <alignment horizontal="right" vertical="top"/>
      <protection locked="0"/>
    </xf>
    <xf numFmtId="49" fontId="5" fillId="25" borderId="1">
      <alignment horizontal="left" vertical="top"/>
      <protection locked="0"/>
    </xf>
    <xf numFmtId="0" fontId="5" fillId="0" borderId="0"/>
    <xf numFmtId="0" fontId="5" fillId="0" borderId="0" applyNumberFormat="0" applyFont="0" applyFill="0" applyBorder="0" applyAlignment="0" applyProtection="0"/>
    <xf numFmtId="0" fontId="5" fillId="0" borderId="0"/>
    <xf numFmtId="0" fontId="4"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4"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9" fontId="5" fillId="28" borderId="1">
      <alignment horizontal="right" vertical="top"/>
    </xf>
    <xf numFmtId="10" fontId="5" fillId="28" borderId="1">
      <alignment horizontal="right" vertical="top"/>
    </xf>
    <xf numFmtId="171" fontId="5" fillId="28" borderId="1">
      <alignment horizontal="right" vertical="top"/>
    </xf>
    <xf numFmtId="172" fontId="5" fillId="29" borderId="1">
      <alignment horizontal="right" vertical="top"/>
    </xf>
    <xf numFmtId="168" fontId="5" fillId="28" borderId="1">
      <alignment horizontal="right" vertical="top"/>
    </xf>
    <xf numFmtId="49" fontId="5" fillId="28" borderId="1">
      <alignment horizontal="left" vertical="top" wrapText="1"/>
    </xf>
    <xf numFmtId="1" fontId="5" fillId="0" borderId="12"/>
    <xf numFmtId="0" fontId="5" fillId="30" borderId="0" applyNumberFormat="0" applyFont="0" applyBorder="0" applyAlignment="0" applyProtection="0"/>
    <xf numFmtId="0" fontId="3"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 fillId="0" borderId="0"/>
    <xf numFmtId="0" fontId="3" fillId="0" borderId="0"/>
    <xf numFmtId="0" fontId="182" fillId="0" borderId="0" applyNumberFormat="0" applyFill="0" applyBorder="0" applyAlignment="0" applyProtection="0"/>
    <xf numFmtId="0" fontId="183" fillId="0" borderId="52" applyNumberFormat="0" applyFill="0" applyAlignment="0" applyProtection="0"/>
    <xf numFmtId="0" fontId="184" fillId="0" borderId="53" applyNumberFormat="0" applyFill="0" applyAlignment="0" applyProtection="0"/>
    <xf numFmtId="0" fontId="185" fillId="0" borderId="54" applyNumberFormat="0" applyFill="0" applyAlignment="0" applyProtection="0"/>
    <xf numFmtId="0" fontId="185" fillId="0" borderId="0" applyNumberFormat="0" applyFill="0" applyBorder="0" applyAlignment="0" applyProtection="0"/>
    <xf numFmtId="0" fontId="186" fillId="61" borderId="0" applyNumberFormat="0" applyBorder="0" applyAlignment="0" applyProtection="0"/>
    <xf numFmtId="0" fontId="187" fillId="62" borderId="0" applyNumberFormat="0" applyBorder="0" applyAlignment="0" applyProtection="0"/>
    <xf numFmtId="0" fontId="188" fillId="63" borderId="0" applyNumberFormat="0" applyBorder="0" applyAlignment="0" applyProtection="0"/>
    <xf numFmtId="0" fontId="189" fillId="64" borderId="55" applyNumberFormat="0" applyAlignment="0" applyProtection="0"/>
    <xf numFmtId="0" fontId="190" fillId="65" borderId="56" applyNumberFormat="0" applyAlignment="0" applyProtection="0"/>
    <xf numFmtId="0" fontId="191" fillId="65" borderId="55" applyNumberFormat="0" applyAlignment="0" applyProtection="0"/>
    <xf numFmtId="0" fontId="192" fillId="0" borderId="57" applyNumberFormat="0" applyFill="0" applyAlignment="0" applyProtection="0"/>
    <xf numFmtId="0" fontId="193" fillId="66" borderId="58" applyNumberFormat="0" applyAlignment="0" applyProtection="0"/>
    <xf numFmtId="0" fontId="180" fillId="0" borderId="0" applyNumberFormat="0" applyFill="0" applyBorder="0" applyAlignment="0" applyProtection="0"/>
    <xf numFmtId="0" fontId="3" fillId="67" borderId="59" applyNumberFormat="0" applyFont="0" applyAlignment="0" applyProtection="0"/>
    <xf numFmtId="0" fontId="194" fillId="0" borderId="0" applyNumberFormat="0" applyFill="0" applyBorder="0" applyAlignment="0" applyProtection="0"/>
    <xf numFmtId="0" fontId="114" fillId="0" borderId="60" applyNumberFormat="0" applyFill="0" applyAlignment="0" applyProtection="0"/>
    <xf numFmtId="0" fontId="195" fillId="68" borderId="0" applyNumberFormat="0" applyBorder="0" applyAlignment="0" applyProtection="0"/>
    <xf numFmtId="0" fontId="3" fillId="31" borderId="0" applyNumberFormat="0" applyBorder="0" applyAlignment="0" applyProtection="0"/>
    <xf numFmtId="0" fontId="3" fillId="69" borderId="0" applyNumberFormat="0" applyBorder="0" applyAlignment="0" applyProtection="0"/>
    <xf numFmtId="0" fontId="195" fillId="70" borderId="0" applyNumberFormat="0" applyBorder="0" applyAlignment="0" applyProtection="0"/>
    <xf numFmtId="0" fontId="195" fillId="71" borderId="0" applyNumberFormat="0" applyBorder="0" applyAlignment="0" applyProtection="0"/>
    <xf numFmtId="0" fontId="3" fillId="72" borderId="0" applyNumberFormat="0" applyBorder="0" applyAlignment="0" applyProtection="0"/>
    <xf numFmtId="0" fontId="3" fillId="73" borderId="0" applyNumberFormat="0" applyBorder="0" applyAlignment="0" applyProtection="0"/>
    <xf numFmtId="0" fontId="195" fillId="74" borderId="0" applyNumberFormat="0" applyBorder="0" applyAlignment="0" applyProtection="0"/>
    <xf numFmtId="0" fontId="195" fillId="75" borderId="0" applyNumberFormat="0" applyBorder="0" applyAlignment="0" applyProtection="0"/>
    <xf numFmtId="0" fontId="3" fillId="76" borderId="0" applyNumberFormat="0" applyBorder="0" applyAlignment="0" applyProtection="0"/>
    <xf numFmtId="0" fontId="3" fillId="77" borderId="0" applyNumberFormat="0" applyBorder="0" applyAlignment="0" applyProtection="0"/>
    <xf numFmtId="0" fontId="195" fillId="32" borderId="0" applyNumberFormat="0" applyBorder="0" applyAlignment="0" applyProtection="0"/>
    <xf numFmtId="0" fontId="195" fillId="78" borderId="0" applyNumberFormat="0" applyBorder="0" applyAlignment="0" applyProtection="0"/>
    <xf numFmtId="0" fontId="3" fillId="79" borderId="0" applyNumberFormat="0" applyBorder="0" applyAlignment="0" applyProtection="0"/>
    <xf numFmtId="0" fontId="3" fillId="80" borderId="0" applyNumberFormat="0" applyBorder="0" applyAlignment="0" applyProtection="0"/>
    <xf numFmtId="0" fontId="195" fillId="81" borderId="0" applyNumberFormat="0" applyBorder="0" applyAlignment="0" applyProtection="0"/>
    <xf numFmtId="0" fontId="195" fillId="82" borderId="0" applyNumberFormat="0" applyBorder="0" applyAlignment="0" applyProtection="0"/>
    <xf numFmtId="0" fontId="3" fillId="83" borderId="0" applyNumberFormat="0" applyBorder="0" applyAlignment="0" applyProtection="0"/>
    <xf numFmtId="0" fontId="3" fillId="84" borderId="0" applyNumberFormat="0" applyBorder="0" applyAlignment="0" applyProtection="0"/>
    <xf numFmtId="0" fontId="195" fillId="85" borderId="0" applyNumberFormat="0" applyBorder="0" applyAlignment="0" applyProtection="0"/>
    <xf numFmtId="0" fontId="195" fillId="86" borderId="0" applyNumberFormat="0" applyBorder="0" applyAlignment="0" applyProtection="0"/>
    <xf numFmtId="0" fontId="3" fillId="87" borderId="0" applyNumberFormat="0" applyBorder="0" applyAlignment="0" applyProtection="0"/>
    <xf numFmtId="0" fontId="3" fillId="88" borderId="0" applyNumberFormat="0" applyBorder="0" applyAlignment="0" applyProtection="0"/>
    <xf numFmtId="0" fontId="195" fillId="89" borderId="0" applyNumberFormat="0" applyBorder="0" applyAlignment="0" applyProtection="0"/>
    <xf numFmtId="0" fontId="5" fillId="0" borderId="0"/>
    <xf numFmtId="0" fontId="8" fillId="2" borderId="0" applyNumberFormat="0" applyBorder="0" applyAlignment="0" applyProtection="0"/>
    <xf numFmtId="0" fontId="3" fillId="31"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2" applyNumberFormat="0" applyAlignment="0" applyProtection="0"/>
    <xf numFmtId="0" fontId="12" fillId="21" borderId="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9" fillId="7" borderId="2" applyNumberFormat="0" applyAlignment="0" applyProtection="0"/>
    <xf numFmtId="0" fontId="20" fillId="0" borderId="8" applyNumberFormat="0" applyFill="0" applyAlignment="0" applyProtection="0"/>
    <xf numFmtId="0" fontId="21" fillId="26" borderId="0" applyNumberFormat="0" applyBorder="0" applyAlignment="0" applyProtection="0"/>
    <xf numFmtId="0" fontId="5" fillId="0" borderId="0">
      <protection locked="0"/>
    </xf>
    <xf numFmtId="0" fontId="5" fillId="27" borderId="9" applyNumberFormat="0" applyFont="0" applyAlignment="0" applyProtection="0"/>
    <xf numFmtId="0" fontId="23" fillId="20" borderId="10" applyNumberFormat="0" applyAlignment="0" applyProtection="0"/>
    <xf numFmtId="9" fontId="5" fillId="0" borderId="0" applyFont="0" applyFill="0" applyBorder="0" applyAlignment="0" applyProtection="0"/>
    <xf numFmtId="0" fontId="24" fillId="0" borderId="0" applyNumberFormat="0" applyFill="0" applyBorder="0" applyAlignment="0" applyProtection="0"/>
    <xf numFmtId="0" fontId="25" fillId="0" borderId="13" applyNumberFormat="0" applyFill="0" applyAlignment="0" applyProtection="0"/>
    <xf numFmtId="0" fontId="26" fillId="0" borderId="0" applyNumberFormat="0" applyFill="0" applyBorder="0" applyAlignment="0" applyProtection="0"/>
    <xf numFmtId="0" fontId="2" fillId="3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 fillId="0" borderId="0"/>
    <xf numFmtId="0" fontId="2" fillId="0" borderId="0"/>
    <xf numFmtId="0" fontId="2" fillId="0" borderId="0"/>
    <xf numFmtId="0" fontId="2" fillId="3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 fillId="67" borderId="59" applyNumberFormat="0" applyFont="0" applyAlignment="0" applyProtection="0"/>
    <xf numFmtId="0" fontId="2" fillId="31" borderId="0" applyNumberFormat="0" applyBorder="0" applyAlignment="0" applyProtection="0"/>
    <xf numFmtId="0" fontId="2" fillId="69" borderId="0" applyNumberFormat="0" applyBorder="0" applyAlignment="0" applyProtection="0"/>
    <xf numFmtId="0" fontId="2" fillId="72" borderId="0" applyNumberFormat="0" applyBorder="0" applyAlignment="0" applyProtection="0"/>
    <xf numFmtId="0" fontId="2" fillId="73" borderId="0" applyNumberFormat="0" applyBorder="0" applyAlignment="0" applyProtection="0"/>
    <xf numFmtId="0" fontId="2" fillId="76" borderId="0" applyNumberFormat="0" applyBorder="0" applyAlignment="0" applyProtection="0"/>
    <xf numFmtId="0" fontId="2" fillId="77" borderId="0" applyNumberFormat="0" applyBorder="0" applyAlignment="0" applyProtection="0"/>
    <xf numFmtId="0" fontId="2" fillId="79" borderId="0" applyNumberFormat="0" applyBorder="0" applyAlignment="0" applyProtection="0"/>
    <xf numFmtId="0" fontId="2" fillId="80" borderId="0" applyNumberFormat="0" applyBorder="0" applyAlignment="0" applyProtection="0"/>
    <xf numFmtId="0" fontId="2" fillId="83" borderId="0" applyNumberFormat="0" applyBorder="0" applyAlignment="0" applyProtection="0"/>
    <xf numFmtId="0" fontId="2" fillId="84"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2" fillId="3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0" fontId="5" fillId="0" borderId="0"/>
    <xf numFmtId="0" fontId="1" fillId="0" borderId="0"/>
    <xf numFmtId="0" fontId="199" fillId="0" borderId="0" applyNumberFormat="0" applyFill="0" applyBorder="0" applyAlignment="0" applyProtection="0">
      <alignment vertical="top"/>
      <protection locked="0"/>
    </xf>
    <xf numFmtId="0" fontId="5" fillId="0" borderId="0"/>
    <xf numFmtId="9" fontId="1" fillId="0" borderId="0" applyFont="0" applyFill="0" applyBorder="0" applyAlignment="0" applyProtection="0"/>
    <xf numFmtId="0" fontId="131" fillId="90" borderId="0" applyNumberFormat="0" applyBorder="0" applyAlignment="0" applyProtection="0"/>
    <xf numFmtId="0" fontId="131" fillId="91" borderId="0" applyNumberFormat="0" applyBorder="0" applyAlignment="0" applyProtection="0"/>
    <xf numFmtId="0" fontId="131" fillId="92" borderId="0" applyNumberFormat="0" applyBorder="0" applyAlignment="0" applyProtection="0"/>
    <xf numFmtId="0" fontId="131" fillId="93" borderId="0" applyNumberFormat="0" applyBorder="0" applyAlignment="0" applyProtection="0"/>
    <xf numFmtId="0" fontId="131" fillId="94" borderId="0" applyNumberFormat="0" applyBorder="0" applyAlignment="0" applyProtection="0"/>
    <xf numFmtId="0" fontId="131" fillId="95" borderId="0" applyNumberFormat="0" applyBorder="0" applyAlignment="0" applyProtection="0"/>
    <xf numFmtId="0" fontId="131" fillId="96" borderId="0" applyNumberFormat="0" applyBorder="0" applyAlignment="0" applyProtection="0"/>
    <xf numFmtId="0" fontId="131" fillId="97" borderId="0" applyNumberFormat="0" applyBorder="0" applyAlignment="0" applyProtection="0"/>
    <xf numFmtId="0" fontId="131" fillId="98" borderId="0" applyNumberFormat="0" applyBorder="0" applyAlignment="0" applyProtection="0"/>
    <xf numFmtId="0" fontId="131" fillId="93" borderId="0" applyNumberFormat="0" applyBorder="0" applyAlignment="0" applyProtection="0"/>
    <xf numFmtId="0" fontId="131" fillId="96" borderId="0" applyNumberFormat="0" applyBorder="0" applyAlignment="0" applyProtection="0"/>
    <xf numFmtId="0" fontId="131" fillId="99" borderId="0" applyNumberFormat="0" applyBorder="0" applyAlignment="0" applyProtection="0"/>
    <xf numFmtId="0" fontId="200" fillId="100" borderId="0" applyNumberFormat="0" applyBorder="0" applyAlignment="0" applyProtection="0"/>
    <xf numFmtId="0" fontId="200" fillId="97" borderId="0" applyNumberFormat="0" applyBorder="0" applyAlignment="0" applyProtection="0"/>
    <xf numFmtId="0" fontId="200" fillId="98" borderId="0" applyNumberFormat="0" applyBorder="0" applyAlignment="0" applyProtection="0"/>
    <xf numFmtId="0" fontId="200" fillId="101" borderId="0" applyNumberFormat="0" applyBorder="0" applyAlignment="0" applyProtection="0"/>
    <xf numFmtId="0" fontId="200" fillId="102" borderId="0" applyNumberFormat="0" applyBorder="0" applyAlignment="0" applyProtection="0"/>
    <xf numFmtId="0" fontId="200" fillId="103" borderId="0" applyNumberFormat="0" applyBorder="0" applyAlignment="0" applyProtection="0"/>
    <xf numFmtId="0" fontId="200" fillId="104" borderId="0" applyNumberFormat="0" applyBorder="0" applyAlignment="0" applyProtection="0"/>
    <xf numFmtId="0" fontId="200" fillId="105" borderId="0" applyNumberFormat="0" applyBorder="0" applyAlignment="0" applyProtection="0"/>
    <xf numFmtId="0" fontId="200" fillId="106" borderId="0" applyNumberFormat="0" applyBorder="0" applyAlignment="0" applyProtection="0"/>
    <xf numFmtId="0" fontId="200" fillId="101" borderId="0" applyNumberFormat="0" applyBorder="0" applyAlignment="0" applyProtection="0"/>
    <xf numFmtId="0" fontId="200" fillId="102" borderId="0" applyNumberFormat="0" applyBorder="0" applyAlignment="0" applyProtection="0"/>
    <xf numFmtId="0" fontId="200" fillId="107" borderId="0" applyNumberFormat="0" applyBorder="0" applyAlignment="0" applyProtection="0"/>
    <xf numFmtId="0" fontId="201" fillId="91" borderId="0" applyNumberFormat="0" applyBorder="0" applyAlignment="0" applyProtection="0"/>
    <xf numFmtId="0" fontId="202" fillId="108" borderId="61" applyNumberFormat="0" applyAlignment="0" applyProtection="0"/>
    <xf numFmtId="164" fontId="171" fillId="0" borderId="0" applyFont="0" applyFill="0" applyBorder="0" applyAlignment="0" applyProtection="0"/>
    <xf numFmtId="164" fontId="171" fillId="0" borderId="0" applyFont="0" applyFill="0" applyBorder="0" applyAlignment="0" applyProtection="0"/>
    <xf numFmtId="0" fontId="203" fillId="109" borderId="62"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202" fontId="171" fillId="0" borderId="0" applyFont="0" applyFill="0" applyBorder="0" applyAlignment="0" applyProtection="0"/>
    <xf numFmtId="44" fontId="5" fillId="0" borderId="0" applyFont="0" applyFill="0" applyBorder="0" applyAlignment="0" applyProtection="0"/>
    <xf numFmtId="0" fontId="204" fillId="0" borderId="0" applyNumberFormat="0" applyFill="0" applyBorder="0" applyAlignment="0" applyProtection="0"/>
    <xf numFmtId="0" fontId="205" fillId="92" borderId="0" applyNumberFormat="0" applyBorder="0" applyAlignment="0" applyProtection="0"/>
    <xf numFmtId="0" fontId="206" fillId="0" borderId="63" applyNumberFormat="0" applyFill="0" applyAlignment="0" applyProtection="0"/>
    <xf numFmtId="0" fontId="207" fillId="0" borderId="64" applyNumberFormat="0" applyFill="0" applyAlignment="0" applyProtection="0"/>
    <xf numFmtId="0" fontId="208" fillId="0" borderId="65" applyNumberFormat="0" applyFill="0" applyAlignment="0" applyProtection="0"/>
    <xf numFmtId="0" fontId="208" fillId="0" borderId="0" applyNumberFormat="0" applyFill="0" applyBorder="0" applyAlignment="0" applyProtection="0"/>
    <xf numFmtId="0" fontId="209" fillId="95" borderId="61" applyNumberFormat="0" applyAlignment="0" applyProtection="0"/>
    <xf numFmtId="0" fontId="210" fillId="0" borderId="66" applyNumberFormat="0" applyFill="0" applyAlignment="0" applyProtection="0"/>
    <xf numFmtId="0" fontId="211" fillId="110" borderId="0" applyNumberFormat="0" applyBorder="0" applyAlignment="0" applyProtection="0"/>
    <xf numFmtId="0" fontId="5" fillId="0" borderId="0"/>
    <xf numFmtId="0" fontId="5" fillId="0" borderId="0"/>
    <xf numFmtId="0" fontId="171" fillId="0" borderId="0" applyNumberFormat="0" applyFont="0" applyBorder="0" applyProtection="0"/>
    <xf numFmtId="0" fontId="1" fillId="0" borderId="0"/>
    <xf numFmtId="0" fontId="171" fillId="0" borderId="0"/>
    <xf numFmtId="0" fontId="171" fillId="111" borderId="67" applyNumberFormat="0" applyFont="0" applyAlignment="0" applyProtection="0"/>
    <xf numFmtId="0" fontId="212" fillId="108" borderId="68" applyNumberFormat="0" applyAlignment="0" applyProtection="0"/>
    <xf numFmtId="9" fontId="171" fillId="0" borderId="0" applyFont="0" applyFill="0" applyBorder="0" applyAlignment="0" applyProtection="0"/>
    <xf numFmtId="0" fontId="213" fillId="0" borderId="0"/>
    <xf numFmtId="0" fontId="214" fillId="0" borderId="0"/>
    <xf numFmtId="0" fontId="215" fillId="0" borderId="0" applyNumberFormat="0" applyFill="0" applyBorder="0" applyAlignment="0" applyProtection="0"/>
    <xf numFmtId="0" fontId="216" fillId="0" borderId="69" applyNumberFormat="0" applyFill="0" applyAlignment="0" applyProtection="0"/>
    <xf numFmtId="0" fontId="161" fillId="0" borderId="0" applyNumberFormat="0" applyFill="0" applyBorder="0" applyAlignment="0" applyProtection="0"/>
    <xf numFmtId="9" fontId="1" fillId="0" borderId="0" applyFont="0" applyFill="0" applyBorder="0" applyAlignment="0" applyProtection="0"/>
    <xf numFmtId="0" fontId="217" fillId="0" borderId="0" applyNumberFormat="0" applyFill="0" applyBorder="0" applyAlignment="0" applyProtection="0"/>
    <xf numFmtId="0" fontId="5" fillId="0" borderId="0"/>
    <xf numFmtId="0" fontId="1" fillId="0" borderId="0"/>
    <xf numFmtId="0" fontId="5" fillId="0" borderId="0"/>
    <xf numFmtId="0" fontId="5"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5" fillId="0" borderId="0"/>
    <xf numFmtId="0" fontId="5" fillId="0" borderId="0"/>
    <xf numFmtId="0" fontId="1" fillId="0" borderId="0"/>
  </cellStyleXfs>
  <cellXfs count="1434">
    <xf numFmtId="0" fontId="0" fillId="0" borderId="0" xfId="0"/>
    <xf numFmtId="0" fontId="0" fillId="0" borderId="0" xfId="0" applyBorder="1"/>
    <xf numFmtId="0" fontId="0" fillId="0" borderId="0" xfId="0" applyFill="1"/>
    <xf numFmtId="38" fontId="0" fillId="0" borderId="0" xfId="0" applyNumberFormat="1"/>
    <xf numFmtId="0" fontId="5" fillId="0" borderId="0" xfId="101"/>
    <xf numFmtId="0" fontId="6" fillId="0" borderId="0" xfId="0" applyFont="1"/>
    <xf numFmtId="9" fontId="0" fillId="0" borderId="0" xfId="109" applyFont="1"/>
    <xf numFmtId="0" fontId="0" fillId="0" borderId="0" xfId="0" applyFill="1" applyBorder="1"/>
    <xf numFmtId="0" fontId="6" fillId="0" borderId="11" xfId="0" applyFont="1" applyBorder="1" applyAlignment="1">
      <alignment horizontal="center"/>
    </xf>
    <xf numFmtId="0" fontId="22" fillId="0" borderId="0" xfId="0" applyFont="1" applyFill="1"/>
    <xf numFmtId="1" fontId="0" fillId="0" borderId="0" xfId="0" applyNumberFormat="1"/>
    <xf numFmtId="0" fontId="22" fillId="0" borderId="0" xfId="0" applyFont="1"/>
    <xf numFmtId="0" fontId="6" fillId="0" borderId="0" xfId="0" applyFont="1" applyFill="1"/>
    <xf numFmtId="0" fontId="6" fillId="0" borderId="11" xfId="0" applyFont="1" applyFill="1" applyBorder="1" applyAlignment="1">
      <alignment horizontal="center"/>
    </xf>
    <xf numFmtId="0" fontId="100" fillId="0" borderId="0" xfId="0" applyFont="1"/>
    <xf numFmtId="0" fontId="22" fillId="33" borderId="0" xfId="91" applyFill="1">
      <protection locked="0"/>
    </xf>
    <xf numFmtId="0" fontId="101" fillId="33" borderId="0" xfId="91" applyFont="1" applyFill="1">
      <protection locked="0"/>
    </xf>
    <xf numFmtId="0" fontId="6" fillId="33" borderId="0" xfId="91" applyFont="1" applyFill="1">
      <protection locked="0"/>
    </xf>
    <xf numFmtId="0" fontId="6" fillId="0" borderId="0" xfId="91" applyNumberFormat="1" applyFont="1">
      <protection locked="0"/>
    </xf>
    <xf numFmtId="0" fontId="22" fillId="34" borderId="0" xfId="91" applyFill="1">
      <protection locked="0"/>
    </xf>
    <xf numFmtId="0" fontId="102" fillId="34" borderId="0" xfId="91" applyFont="1" applyFill="1">
      <protection locked="0"/>
    </xf>
    <xf numFmtId="0" fontId="101" fillId="34" borderId="0" xfId="91" applyFont="1" applyFill="1">
      <protection locked="0"/>
    </xf>
    <xf numFmtId="0" fontId="22" fillId="35" borderId="0" xfId="91" applyFill="1">
      <protection locked="0"/>
    </xf>
    <xf numFmtId="0" fontId="22" fillId="0" borderId="1" xfId="36">
      <alignment horizontal="left" vertical="top"/>
    </xf>
    <xf numFmtId="0" fontId="43" fillId="0" borderId="0" xfId="84"/>
    <xf numFmtId="1" fontId="29" fillId="34" borderId="0" xfId="48" applyFill="1">
      <alignment horizontal="center" vertical="center"/>
    </xf>
    <xf numFmtId="0" fontId="103" fillId="34" borderId="0" xfId="91" applyFont="1" applyFill="1" applyProtection="1"/>
    <xf numFmtId="0" fontId="37" fillId="35" borderId="0" xfId="91" applyFont="1" applyFill="1" applyAlignment="1">
      <protection locked="0"/>
    </xf>
    <xf numFmtId="0" fontId="22" fillId="36" borderId="0" xfId="91" applyFill="1">
      <protection locked="0"/>
    </xf>
    <xf numFmtId="0" fontId="102" fillId="36" borderId="0" xfId="91" applyFont="1" applyFill="1">
      <protection locked="0"/>
    </xf>
    <xf numFmtId="0" fontId="22" fillId="0" borderId="0" xfId="91">
      <protection locked="0"/>
    </xf>
    <xf numFmtId="0" fontId="102" fillId="35" borderId="0" xfId="91" applyFont="1" applyFill="1">
      <protection locked="0"/>
    </xf>
    <xf numFmtId="0" fontId="101" fillId="36" borderId="0" xfId="91" applyFont="1" applyFill="1" applyProtection="1"/>
    <xf numFmtId="1" fontId="29" fillId="36" borderId="0" xfId="48" applyFill="1">
      <alignment horizontal="center" vertical="center"/>
    </xf>
    <xf numFmtId="0" fontId="22" fillId="36" borderId="0" xfId="91" applyFill="1" applyAlignment="1">
      <alignment vertical="center" wrapText="1"/>
      <protection locked="0"/>
    </xf>
    <xf numFmtId="0" fontId="22" fillId="0" borderId="1" xfId="36" applyAlignment="1">
      <alignment horizontal="left" vertical="top"/>
    </xf>
    <xf numFmtId="0" fontId="35" fillId="0" borderId="0" xfId="0" applyFont="1"/>
    <xf numFmtId="0" fontId="46" fillId="0" borderId="0" xfId="0" applyFont="1"/>
    <xf numFmtId="0" fontId="39" fillId="0" borderId="0" xfId="0" applyFont="1"/>
    <xf numFmtId="0" fontId="22" fillId="33" borderId="0" xfId="91" applyFill="1" applyAlignment="1">
      <alignment vertical="center"/>
      <protection locked="0"/>
    </xf>
    <xf numFmtId="0" fontId="101" fillId="33" borderId="0" xfId="91" applyFont="1" applyFill="1" applyAlignment="1">
      <alignment vertical="center"/>
      <protection locked="0"/>
    </xf>
    <xf numFmtId="0" fontId="18" fillId="33" borderId="0" xfId="70" applyFill="1" applyAlignment="1">
      <alignment horizontal="left" vertical="center"/>
      <protection locked="0"/>
    </xf>
    <xf numFmtId="0" fontId="104" fillId="33" borderId="0" xfId="91" applyFont="1" applyFill="1" applyAlignment="1">
      <alignment horizontal="right" vertical="center"/>
      <protection locked="0"/>
    </xf>
    <xf numFmtId="0" fontId="0" fillId="37" borderId="0" xfId="0" applyFill="1" applyBorder="1" applyAlignment="1"/>
    <xf numFmtId="0" fontId="7" fillId="37" borderId="0" xfId="104" applyFont="1" applyFill="1" applyBorder="1" applyAlignment="1"/>
    <xf numFmtId="0" fontId="7" fillId="37" borderId="0" xfId="104" applyFont="1" applyFill="1" applyBorder="1" applyAlignment="1">
      <alignment vertical="center" wrapText="1"/>
    </xf>
    <xf numFmtId="0" fontId="18" fillId="37" borderId="14" xfId="70" applyFill="1" applyBorder="1" applyAlignment="1" applyProtection="1"/>
    <xf numFmtId="0" fontId="0" fillId="37" borderId="14" xfId="0" applyFill="1" applyBorder="1" applyAlignment="1"/>
    <xf numFmtId="0" fontId="7" fillId="37" borderId="14" xfId="104" applyFont="1" applyFill="1" applyBorder="1" applyAlignment="1"/>
    <xf numFmtId="0" fontId="22" fillId="0" borderId="0" xfId="101" applyFont="1"/>
    <xf numFmtId="0" fontId="105" fillId="33" borderId="0" xfId="91" applyFont="1" applyFill="1">
      <protection locked="0"/>
    </xf>
    <xf numFmtId="0" fontId="105" fillId="33" borderId="0" xfId="91" applyFont="1" applyFill="1" applyAlignment="1">
      <alignment horizontal="right"/>
      <protection locked="0"/>
    </xf>
    <xf numFmtId="0" fontId="6" fillId="37" borderId="0" xfId="104" applyFont="1" applyFill="1" applyBorder="1" applyAlignment="1">
      <alignment vertical="top"/>
    </xf>
    <xf numFmtId="0" fontId="6" fillId="37" borderId="14" xfId="104" applyFont="1" applyFill="1" applyBorder="1" applyAlignment="1">
      <alignment vertical="top"/>
    </xf>
    <xf numFmtId="0" fontId="22" fillId="37" borderId="0" xfId="104" applyFont="1" applyFill="1" applyBorder="1" applyAlignment="1">
      <alignment vertical="top"/>
    </xf>
    <xf numFmtId="0" fontId="5" fillId="37" borderId="0" xfId="102" applyFill="1"/>
    <xf numFmtId="0" fontId="22" fillId="37" borderId="0" xfId="102" applyFont="1" applyFill="1"/>
    <xf numFmtId="0" fontId="0" fillId="37" borderId="0" xfId="0" applyFill="1" applyBorder="1" applyAlignment="1">
      <alignment vertical="center"/>
    </xf>
    <xf numFmtId="0" fontId="6" fillId="37" borderId="0" xfId="104" applyFont="1" applyFill="1" applyBorder="1" applyAlignment="1">
      <alignment vertical="center"/>
    </xf>
    <xf numFmtId="0" fontId="22" fillId="37" borderId="0" xfId="0" applyFont="1" applyFill="1" applyBorder="1" applyAlignment="1"/>
    <xf numFmtId="0" fontId="18" fillId="37" borderId="0" xfId="70" applyFont="1" applyFill="1" applyBorder="1" applyAlignment="1" applyProtection="1"/>
    <xf numFmtId="0" fontId="18" fillId="37" borderId="14" xfId="70" quotePrefix="1" applyFill="1" applyBorder="1" applyAlignment="1" applyProtection="1">
      <alignment vertical="center"/>
    </xf>
    <xf numFmtId="0" fontId="6" fillId="37" borderId="14" xfId="0" applyFont="1" applyFill="1" applyBorder="1" applyAlignment="1">
      <alignment vertical="center"/>
    </xf>
    <xf numFmtId="0" fontId="45" fillId="37" borderId="0" xfId="91" applyFont="1" applyFill="1" applyProtection="1"/>
    <xf numFmtId="0" fontId="45" fillId="37" borderId="0" xfId="91" applyFont="1" applyFill="1">
      <protection locked="0"/>
    </xf>
    <xf numFmtId="0" fontId="61" fillId="37" borderId="0" xfId="70" applyFont="1" applyFill="1" applyBorder="1" applyAlignment="1" applyProtection="1"/>
    <xf numFmtId="0" fontId="36" fillId="37" borderId="0" xfId="91" applyFont="1" applyFill="1">
      <protection locked="0"/>
    </xf>
    <xf numFmtId="0" fontId="7" fillId="37" borderId="0" xfId="104" applyFont="1" applyFill="1" applyBorder="1" applyAlignment="1">
      <alignment vertical="center"/>
    </xf>
    <xf numFmtId="0" fontId="22" fillId="37" borderId="0" xfId="0" applyFont="1" applyFill="1" applyBorder="1" applyAlignment="1">
      <alignment vertical="center"/>
    </xf>
    <xf numFmtId="0" fontId="107" fillId="37" borderId="14" xfId="0" applyFont="1" applyFill="1" applyBorder="1" applyAlignment="1"/>
    <xf numFmtId="0" fontId="6" fillId="37" borderId="14" xfId="0" applyFont="1" applyFill="1" applyBorder="1" applyAlignment="1"/>
    <xf numFmtId="0" fontId="108" fillId="37" borderId="14" xfId="70" applyFont="1" applyFill="1" applyBorder="1" applyAlignment="1" applyProtection="1">
      <alignment vertical="center"/>
    </xf>
    <xf numFmtId="9" fontId="0" fillId="0" borderId="0" xfId="109" applyFont="1" applyFill="1"/>
    <xf numFmtId="0" fontId="22" fillId="0" borderId="0" xfId="0" applyFont="1" applyFill="1" applyBorder="1"/>
    <xf numFmtId="0" fontId="30" fillId="0" borderId="0" xfId="0" applyFont="1"/>
    <xf numFmtId="0" fontId="6" fillId="0" borderId="11" xfId="0" applyFont="1" applyBorder="1" applyAlignment="1">
      <alignment horizontal="center" wrapText="1"/>
    </xf>
    <xf numFmtId="0" fontId="62" fillId="0" borderId="0" xfId="0" applyFont="1"/>
    <xf numFmtId="0" fontId="63" fillId="37" borderId="0" xfId="70" applyFont="1" applyFill="1" applyBorder="1" applyAlignment="1" applyProtection="1"/>
    <xf numFmtId="0" fontId="27" fillId="37" borderId="0" xfId="91" applyFont="1" applyFill="1">
      <protection locked="0"/>
    </xf>
    <xf numFmtId="0" fontId="35" fillId="37" borderId="0" xfId="102" applyFont="1" applyFill="1" applyAlignment="1">
      <alignment vertical="center"/>
    </xf>
    <xf numFmtId="0" fontId="35" fillId="37" borderId="0" xfId="102" applyFont="1" applyFill="1"/>
    <xf numFmtId="0" fontId="35" fillId="37" borderId="0" xfId="104" applyFont="1" applyFill="1" applyBorder="1" applyAlignment="1">
      <alignment vertical="center" wrapText="1"/>
    </xf>
    <xf numFmtId="0" fontId="35" fillId="37" borderId="0" xfId="0" applyFont="1" applyFill="1" applyBorder="1" applyAlignment="1">
      <alignment vertical="center"/>
    </xf>
    <xf numFmtId="0" fontId="35" fillId="37" borderId="0" xfId="104" applyFont="1" applyFill="1" applyBorder="1" applyAlignment="1">
      <alignment vertical="center"/>
    </xf>
    <xf numFmtId="0" fontId="35" fillId="37" borderId="0" xfId="0" applyFont="1" applyFill="1" applyBorder="1" applyAlignment="1"/>
    <xf numFmtId="0" fontId="35" fillId="37" borderId="0" xfId="104" applyFont="1" applyFill="1" applyBorder="1" applyAlignment="1"/>
    <xf numFmtId="0" fontId="27" fillId="37" borderId="14" xfId="104" applyFont="1" applyFill="1" applyBorder="1" applyAlignment="1">
      <alignment vertical="center"/>
    </xf>
    <xf numFmtId="0" fontId="109" fillId="37" borderId="14" xfId="70" applyFont="1" applyFill="1" applyBorder="1" applyAlignment="1" applyProtection="1">
      <alignment vertical="center"/>
    </xf>
    <xf numFmtId="0" fontId="110" fillId="37" borderId="14" xfId="0" applyFont="1" applyFill="1" applyBorder="1" applyAlignment="1"/>
    <xf numFmtId="0" fontId="63" fillId="37" borderId="14" xfId="70" applyFont="1" applyFill="1" applyBorder="1" applyAlignment="1" applyProtection="1"/>
    <xf numFmtId="0" fontId="63" fillId="37" borderId="14" xfId="70" quotePrefix="1" applyFont="1" applyFill="1" applyBorder="1" applyAlignment="1" applyProtection="1"/>
    <xf numFmtId="0" fontId="27" fillId="37" borderId="14" xfId="0" applyFont="1" applyFill="1" applyBorder="1" applyAlignment="1"/>
    <xf numFmtId="0" fontId="35" fillId="37" borderId="14" xfId="104" applyFont="1" applyFill="1" applyBorder="1" applyAlignment="1"/>
    <xf numFmtId="0" fontId="35" fillId="37" borderId="14" xfId="0" applyFont="1" applyFill="1" applyBorder="1" applyAlignment="1"/>
    <xf numFmtId="1" fontId="0" fillId="0" borderId="0" xfId="0" applyNumberFormat="1" applyFill="1"/>
    <xf numFmtId="0" fontId="6" fillId="38" borderId="0" xfId="0" applyFont="1" applyFill="1"/>
    <xf numFmtId="0" fontId="36" fillId="37" borderId="0" xfId="91" applyFont="1" applyFill="1" applyBorder="1" applyProtection="1"/>
    <xf numFmtId="0" fontId="36" fillId="37" borderId="0" xfId="91" applyFont="1" applyFill="1" applyBorder="1">
      <protection locked="0"/>
    </xf>
    <xf numFmtId="0" fontId="45" fillId="37" borderId="0" xfId="91" applyFont="1" applyFill="1" applyBorder="1">
      <protection locked="0"/>
    </xf>
    <xf numFmtId="0" fontId="6" fillId="37" borderId="0" xfId="102" applyFont="1" applyFill="1" applyBorder="1"/>
    <xf numFmtId="0" fontId="22" fillId="37" borderId="0" xfId="102" applyFont="1" applyFill="1" applyBorder="1"/>
    <xf numFmtId="0" fontId="6" fillId="37" borderId="14" xfId="104" applyFont="1" applyFill="1" applyBorder="1" applyAlignment="1">
      <alignment vertical="center" wrapText="1"/>
    </xf>
    <xf numFmtId="0" fontId="22" fillId="37" borderId="14" xfId="104" applyFont="1" applyFill="1" applyBorder="1" applyAlignment="1">
      <alignment vertical="center" wrapText="1"/>
    </xf>
    <xf numFmtId="0" fontId="45" fillId="37" borderId="14" xfId="104" applyFont="1" applyFill="1" applyBorder="1" applyAlignment="1">
      <alignment vertical="center"/>
    </xf>
    <xf numFmtId="0" fontId="28" fillId="37" borderId="14" xfId="104" applyFont="1" applyFill="1" applyBorder="1" applyAlignment="1">
      <alignment vertical="center" wrapText="1"/>
    </xf>
    <xf numFmtId="0" fontId="111" fillId="33" borderId="0" xfId="91" applyFont="1" applyFill="1">
      <protection locked="0"/>
    </xf>
    <xf numFmtId="0" fontId="38" fillId="0" borderId="0" xfId="0" applyFont="1"/>
    <xf numFmtId="0" fontId="112" fillId="33" borderId="0" xfId="91" applyFont="1" applyFill="1">
      <protection locked="0"/>
    </xf>
    <xf numFmtId="38" fontId="35" fillId="0" borderId="0" xfId="0" applyNumberFormat="1" applyFont="1" applyFill="1" applyBorder="1" applyProtection="1">
      <protection locked="0"/>
    </xf>
    <xf numFmtId="3" fontId="35" fillId="0" borderId="0" xfId="0" applyNumberFormat="1" applyFont="1" applyFill="1" applyBorder="1" applyProtection="1">
      <protection locked="0"/>
    </xf>
    <xf numFmtId="0" fontId="35" fillId="0" borderId="0" xfId="0" applyFont="1" applyFill="1" applyBorder="1" applyAlignment="1" applyProtection="1">
      <alignment horizontal="right"/>
      <protection locked="0"/>
    </xf>
    <xf numFmtId="165" fontId="35" fillId="0" borderId="0" xfId="0" applyNumberFormat="1" applyFont="1" applyFill="1" applyBorder="1" applyProtection="1">
      <protection locked="0"/>
    </xf>
    <xf numFmtId="1" fontId="35" fillId="0" borderId="0" xfId="0" applyNumberFormat="1" applyFont="1" applyFill="1" applyBorder="1" applyProtection="1">
      <protection locked="0"/>
    </xf>
    <xf numFmtId="0" fontId="104" fillId="0" borderId="0" xfId="0" applyFont="1"/>
    <xf numFmtId="0" fontId="0" fillId="0" borderId="0" xfId="0" applyAlignment="1">
      <alignment horizontal="center"/>
    </xf>
    <xf numFmtId="0" fontId="113" fillId="0" borderId="0" xfId="0" applyFont="1"/>
    <xf numFmtId="0" fontId="22" fillId="0" borderId="0" xfId="0" applyFont="1" applyAlignment="1">
      <alignment horizontal="center"/>
    </xf>
    <xf numFmtId="0" fontId="113" fillId="0" borderId="0" xfId="0" applyFont="1" applyFill="1" applyBorder="1" applyAlignment="1">
      <alignment horizontal="left"/>
    </xf>
    <xf numFmtId="0" fontId="22" fillId="0" borderId="0" xfId="0" applyFont="1" applyBorder="1" applyAlignment="1">
      <alignment horizontal="center"/>
    </xf>
    <xf numFmtId="0" fontId="114" fillId="0" borderId="0" xfId="0" applyFont="1" applyBorder="1" applyAlignment="1"/>
    <xf numFmtId="0" fontId="114" fillId="0" borderId="0" xfId="0" applyFont="1" applyBorder="1"/>
    <xf numFmtId="0" fontId="22" fillId="0" borderId="0" xfId="0" applyFont="1" applyFill="1" applyBorder="1" applyAlignment="1">
      <alignment horizontal="center"/>
    </xf>
    <xf numFmtId="0" fontId="46" fillId="0" borderId="0" xfId="0" applyFont="1" applyFill="1" applyBorder="1" applyAlignment="1">
      <alignment horizontal="left"/>
    </xf>
    <xf numFmtId="0" fontId="35" fillId="0" borderId="0" xfId="0" applyFont="1" applyFill="1" applyBorder="1" applyProtection="1">
      <protection locked="0"/>
    </xf>
    <xf numFmtId="0" fontId="6" fillId="0" borderId="0" xfId="0" applyNumberFormat="1" applyFont="1" applyFill="1" applyBorder="1" applyProtection="1">
      <protection locked="0"/>
    </xf>
    <xf numFmtId="0" fontId="27" fillId="0" borderId="0" xfId="0" applyFont="1" applyFill="1" applyBorder="1" applyProtection="1">
      <protection locked="0"/>
    </xf>
    <xf numFmtId="0" fontId="46" fillId="0" borderId="0" xfId="0" applyFont="1" applyFill="1" applyBorder="1"/>
    <xf numFmtId="0" fontId="46" fillId="0" borderId="0" xfId="0" applyFont="1" applyFill="1" applyBorder="1" applyProtection="1">
      <protection locked="0"/>
    </xf>
    <xf numFmtId="0" fontId="0" fillId="0" borderId="0" xfId="0" applyAlignment="1"/>
    <xf numFmtId="0" fontId="115" fillId="0" borderId="0" xfId="0" applyFont="1"/>
    <xf numFmtId="0" fontId="0" fillId="39" borderId="0" xfId="0" applyFill="1"/>
    <xf numFmtId="0" fontId="30" fillId="0" borderId="0" xfId="101" applyFont="1"/>
    <xf numFmtId="0" fontId="37" fillId="0" borderId="0" xfId="101" applyFont="1"/>
    <xf numFmtId="0" fontId="116" fillId="0" borderId="0" xfId="101" applyFont="1" applyFill="1" applyAlignment="1">
      <alignment horizontal="right"/>
    </xf>
    <xf numFmtId="0" fontId="116" fillId="0" borderId="0" xfId="101" applyFont="1" applyFill="1" applyAlignment="1">
      <alignment horizontal="left"/>
    </xf>
    <xf numFmtId="0" fontId="0" fillId="0" borderId="0" xfId="0" applyFont="1" applyFill="1" applyBorder="1" applyAlignment="1"/>
    <xf numFmtId="0" fontId="62" fillId="0" borderId="0" xfId="101" applyFont="1"/>
    <xf numFmtId="0" fontId="6" fillId="0" borderId="11" xfId="0" applyFont="1" applyBorder="1" applyAlignment="1">
      <alignment horizontal="center" vertical="center"/>
    </xf>
    <xf numFmtId="0" fontId="6" fillId="0" borderId="15" xfId="0" applyFont="1" applyBorder="1" applyAlignment="1">
      <alignment horizontal="center" vertical="center"/>
    </xf>
    <xf numFmtId="0" fontId="0" fillId="0" borderId="0" xfId="0" applyFont="1" applyFill="1" applyBorder="1" applyAlignment="1">
      <alignment horizontal="left" vertical="center"/>
    </xf>
    <xf numFmtId="0" fontId="62" fillId="0" borderId="0" xfId="0" applyFont="1" applyFill="1" applyBorder="1" applyAlignment="1">
      <alignment horizontal="left" vertical="center"/>
    </xf>
    <xf numFmtId="0" fontId="0" fillId="40" borderId="0" xfId="0" applyFill="1"/>
    <xf numFmtId="2" fontId="0" fillId="0" borderId="0" xfId="109" applyNumberFormat="1" applyFont="1" applyFill="1"/>
    <xf numFmtId="1" fontId="0" fillId="0" borderId="0" xfId="109" applyNumberFormat="1" applyFont="1" applyFill="1"/>
    <xf numFmtId="0" fontId="0" fillId="0" borderId="0" xfId="0" applyFill="1" applyBorder="1" applyAlignment="1">
      <alignment horizontal="center"/>
    </xf>
    <xf numFmtId="0" fontId="111" fillId="0" borderId="0" xfId="0" applyFont="1"/>
    <xf numFmtId="0" fontId="37" fillId="0" borderId="0" xfId="0" applyFont="1"/>
    <xf numFmtId="0" fontId="6" fillId="0" borderId="0" xfId="0" applyFont="1" applyAlignment="1">
      <alignment horizontal="center" vertical="center"/>
    </xf>
    <xf numFmtId="0" fontId="6"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22" fillId="0" borderId="0" xfId="0" applyFont="1" applyFill="1" applyBorder="1" applyAlignment="1">
      <alignment horizontal="left"/>
    </xf>
    <xf numFmtId="0" fontId="30" fillId="0" borderId="0" xfId="0" applyFont="1" applyFill="1" applyBorder="1" applyAlignment="1">
      <alignment horizontal="left"/>
    </xf>
    <xf numFmtId="0" fontId="35" fillId="0" borderId="0" xfId="0" applyFont="1" applyFill="1" applyBorder="1" applyAlignment="1" applyProtection="1">
      <alignment horizontal="center"/>
      <protection locked="0"/>
    </xf>
    <xf numFmtId="0" fontId="22" fillId="0" borderId="0" xfId="0" applyFont="1" applyFill="1" applyBorder="1" applyAlignment="1"/>
    <xf numFmtId="0" fontId="0" fillId="0" borderId="0" xfId="0" applyFill="1" applyBorder="1" applyAlignment="1">
      <alignment horizontal="center" vertical="center" wrapText="1"/>
    </xf>
    <xf numFmtId="0" fontId="0" fillId="0" borderId="0" xfId="0" applyFill="1" applyBorder="1" applyAlignment="1">
      <alignment horizontal="center" wrapText="1"/>
    </xf>
    <xf numFmtId="0" fontId="0" fillId="0" borderId="11" xfId="0" applyBorder="1"/>
    <xf numFmtId="9" fontId="6" fillId="39" borderId="11" xfId="109" applyFont="1" applyFill="1" applyBorder="1" applyAlignment="1">
      <alignment horizontal="center"/>
    </xf>
    <xf numFmtId="10" fontId="6" fillId="41" borderId="11" xfId="109" applyNumberFormat="1" applyFont="1" applyFill="1" applyBorder="1" applyAlignment="1">
      <alignment horizontal="center"/>
    </xf>
    <xf numFmtId="10" fontId="6" fillId="41" borderId="11" xfId="0" applyNumberFormat="1" applyFont="1" applyFill="1" applyBorder="1" applyAlignment="1">
      <alignment horizontal="center" vertical="center"/>
    </xf>
    <xf numFmtId="1" fontId="6" fillId="38" borderId="11" xfId="0" applyNumberFormat="1" applyFont="1" applyFill="1" applyBorder="1" applyAlignment="1">
      <alignment horizontal="center" vertical="center"/>
    </xf>
    <xf numFmtId="0" fontId="6" fillId="0" borderId="0" xfId="0" applyFont="1" applyFill="1" applyBorder="1" applyAlignment="1">
      <alignment horizontal="center"/>
    </xf>
    <xf numFmtId="1" fontId="6" fillId="0" borderId="0" xfId="0" applyNumberFormat="1" applyFont="1"/>
    <xf numFmtId="0" fontId="6" fillId="0" borderId="11" xfId="0" applyFont="1" applyFill="1" applyBorder="1" applyAlignment="1">
      <alignment horizontal="center" vertical="center" wrapText="1"/>
    </xf>
    <xf numFmtId="0" fontId="117" fillId="38" borderId="0" xfId="91" applyFont="1" applyFill="1">
      <protection locked="0"/>
    </xf>
    <xf numFmtId="0" fontId="61" fillId="37" borderId="0" xfId="70" applyFont="1" applyFill="1" applyBorder="1" applyAlignment="1" applyProtection="1">
      <alignment horizontal="left"/>
    </xf>
    <xf numFmtId="0" fontId="22" fillId="37" borderId="0" xfId="102" applyFont="1" applyFill="1" applyAlignment="1">
      <alignment horizontal="left"/>
    </xf>
    <xf numFmtId="0" fontId="0" fillId="0" borderId="0" xfId="0" applyAlignment="1">
      <alignment horizontal="left"/>
    </xf>
    <xf numFmtId="0" fontId="22" fillId="0" borderId="0" xfId="0" applyFont="1" applyAlignment="1">
      <alignment horizontal="left"/>
    </xf>
    <xf numFmtId="0" fontId="39" fillId="0" borderId="0" xfId="0" applyFont="1" applyAlignment="1">
      <alignment horizontal="left"/>
    </xf>
    <xf numFmtId="0" fontId="46" fillId="0" borderId="0" xfId="0" applyFont="1" applyAlignment="1">
      <alignment horizontal="left"/>
    </xf>
    <xf numFmtId="1" fontId="0" fillId="0" borderId="0" xfId="0" applyNumberFormat="1" applyAlignment="1">
      <alignment horizontal="left"/>
    </xf>
    <xf numFmtId="0" fontId="5" fillId="0" borderId="0" xfId="101" applyFill="1"/>
    <xf numFmtId="0" fontId="118" fillId="37" borderId="0" xfId="70" applyFont="1" applyFill="1" applyBorder="1" applyAlignment="1" applyProtection="1"/>
    <xf numFmtId="0" fontId="118" fillId="37" borderId="14" xfId="70" applyFont="1" applyFill="1" applyBorder="1" applyAlignment="1" applyProtection="1"/>
    <xf numFmtId="0" fontId="6" fillId="0" borderId="15" xfId="0" applyFont="1" applyBorder="1" applyAlignment="1">
      <alignment horizontal="center"/>
    </xf>
    <xf numFmtId="0" fontId="6" fillId="0" borderId="16" xfId="0" applyFont="1" applyBorder="1" applyAlignment="1">
      <alignment horizontal="center"/>
    </xf>
    <xf numFmtId="0" fontId="119" fillId="0" borderId="0" xfId="0" applyFont="1"/>
    <xf numFmtId="10" fontId="0" fillId="42" borderId="11" xfId="0" applyNumberFormat="1" applyFill="1" applyBorder="1" applyAlignment="1">
      <alignment horizontal="center"/>
    </xf>
    <xf numFmtId="0" fontId="6" fillId="0" borderId="11" xfId="0" applyFont="1" applyFill="1" applyBorder="1" applyAlignment="1">
      <alignment horizontal="center" vertical="center"/>
    </xf>
    <xf numFmtId="9" fontId="0" fillId="0" borderId="0" xfId="0" applyNumberFormat="1"/>
    <xf numFmtId="9" fontId="0" fillId="0" borderId="0" xfId="0" applyNumberFormat="1" applyFill="1" applyBorder="1"/>
    <xf numFmtId="9" fontId="22" fillId="0" borderId="0" xfId="109" applyFont="1" applyFill="1" applyBorder="1" applyAlignment="1">
      <alignment horizontal="center" vertical="center"/>
    </xf>
    <xf numFmtId="0" fontId="6" fillId="0" borderId="0" xfId="0" applyFont="1" applyBorder="1" applyAlignment="1">
      <alignment horizontal="center"/>
    </xf>
    <xf numFmtId="0" fontId="6" fillId="0" borderId="0" xfId="0" applyFont="1" applyAlignment="1">
      <alignment horizontal="center"/>
    </xf>
    <xf numFmtId="1" fontId="0" fillId="0" borderId="0" xfId="0" applyNumberFormat="1" applyAlignment="1">
      <alignment horizontal="center"/>
    </xf>
    <xf numFmtId="1" fontId="6" fillId="0" borderId="11" xfId="0" applyNumberFormat="1" applyFont="1" applyBorder="1" applyAlignment="1">
      <alignment horizontal="center" vertical="center"/>
    </xf>
    <xf numFmtId="0" fontId="35" fillId="0" borderId="0" xfId="0" applyFont="1" applyBorder="1" applyAlignment="1" applyProtection="1">
      <alignment horizontal="left"/>
      <protection locked="0"/>
    </xf>
    <xf numFmtId="0" fontId="0" fillId="41" borderId="11" xfId="0" applyFill="1" applyBorder="1"/>
    <xf numFmtId="1" fontId="27" fillId="0" borderId="0" xfId="0" applyNumberFormat="1" applyFont="1" applyFill="1" applyAlignment="1">
      <alignment horizontal="center"/>
    </xf>
    <xf numFmtId="1" fontId="35" fillId="0" borderId="0" xfId="0" applyNumberFormat="1" applyFont="1" applyFill="1" applyAlignment="1">
      <alignment horizontal="center"/>
    </xf>
    <xf numFmtId="0" fontId="35" fillId="0" borderId="0" xfId="0" applyFont="1" applyFill="1"/>
    <xf numFmtId="0" fontId="62" fillId="0" borderId="0" xfId="0" applyFont="1" applyBorder="1" applyAlignment="1" applyProtection="1">
      <alignment horizontal="left"/>
      <protection locked="0"/>
    </xf>
    <xf numFmtId="0" fontId="27" fillId="0" borderId="11" xfId="0" applyFont="1" applyBorder="1" applyAlignment="1" applyProtection="1">
      <alignment horizontal="center"/>
      <protection locked="0"/>
    </xf>
    <xf numFmtId="0" fontId="27" fillId="0" borderId="11" xfId="0" applyFont="1" applyFill="1" applyBorder="1" applyAlignment="1" applyProtection="1">
      <alignment horizontal="center"/>
      <protection locked="0"/>
    </xf>
    <xf numFmtId="49" fontId="120" fillId="28" borderId="18" xfId="122" applyFont="1" applyBorder="1" applyAlignment="1">
      <alignment horizontal="left" vertical="top" wrapText="1"/>
    </xf>
    <xf numFmtId="0" fontId="104" fillId="34" borderId="0" xfId="91" applyFont="1" applyFill="1">
      <protection locked="0"/>
    </xf>
    <xf numFmtId="49" fontId="121" fillId="28" borderId="19" xfId="122" applyFont="1" applyBorder="1" applyAlignment="1">
      <alignment horizontal="center" vertical="top" wrapText="1"/>
    </xf>
    <xf numFmtId="49" fontId="121" fillId="28" borderId="20" xfId="122" applyFont="1" applyBorder="1" applyAlignment="1">
      <alignment horizontal="center" vertical="top" wrapText="1"/>
    </xf>
    <xf numFmtId="0" fontId="22" fillId="34" borderId="0" xfId="91" applyFill="1" applyAlignment="1">
      <alignment horizontal="center"/>
      <protection locked="0"/>
    </xf>
    <xf numFmtId="0" fontId="101" fillId="34" borderId="0" xfId="91" applyFont="1" applyFill="1" applyAlignment="1">
      <alignment horizontal="center"/>
      <protection locked="0"/>
    </xf>
    <xf numFmtId="0" fontId="22" fillId="33" borderId="0" xfId="91" applyFill="1" applyAlignment="1">
      <alignment horizontal="center"/>
      <protection locked="0"/>
    </xf>
    <xf numFmtId="0" fontId="6" fillId="33" borderId="0" xfId="91" applyFont="1" applyFill="1" applyAlignment="1">
      <alignment horizontal="center"/>
      <protection locked="0"/>
    </xf>
    <xf numFmtId="0" fontId="22" fillId="0" borderId="0" xfId="0" applyFont="1" applyAlignment="1">
      <alignment horizontal="left" vertical="center" indent="4"/>
    </xf>
    <xf numFmtId="0" fontId="22" fillId="0" borderId="0" xfId="0" applyFont="1" applyAlignment="1">
      <alignment vertical="center"/>
    </xf>
    <xf numFmtId="0" fontId="18" fillId="0" borderId="0" xfId="70" applyAlignment="1" applyProtection="1">
      <alignment vertical="center"/>
    </xf>
    <xf numFmtId="0" fontId="22" fillId="0" borderId="0" xfId="0" applyFont="1" applyAlignment="1">
      <alignment horizontal="left" vertical="center" indent="8"/>
    </xf>
    <xf numFmtId="2" fontId="0" fillId="41" borderId="0" xfId="0" applyNumberFormat="1" applyFill="1"/>
    <xf numFmtId="2" fontId="0" fillId="40" borderId="0" xfId="0" applyNumberFormat="1" applyFill="1"/>
    <xf numFmtId="9" fontId="67" fillId="41" borderId="11" xfId="109" applyFont="1" applyFill="1" applyBorder="1"/>
    <xf numFmtId="0" fontId="122" fillId="0" borderId="0" xfId="0" applyFont="1"/>
    <xf numFmtId="0" fontId="22" fillId="40" borderId="0" xfId="0" applyFont="1" applyFill="1"/>
    <xf numFmtId="0" fontId="22" fillId="39" borderId="0" xfId="0" applyFont="1" applyFill="1"/>
    <xf numFmtId="167" fontId="0" fillId="38" borderId="0" xfId="0" applyNumberFormat="1" applyFill="1"/>
    <xf numFmtId="0" fontId="66" fillId="0" borderId="0" xfId="0" applyFont="1"/>
    <xf numFmtId="0" fontId="28" fillId="0" borderId="11" xfId="0" applyFont="1" applyBorder="1" applyAlignment="1">
      <alignment horizontal="center"/>
    </xf>
    <xf numFmtId="0" fontId="37" fillId="0" borderId="0" xfId="0" applyFont="1" applyAlignment="1">
      <alignment horizontal="left" wrapText="1"/>
    </xf>
    <xf numFmtId="0" fontId="68" fillId="0" borderId="0" xfId="0" applyFont="1"/>
    <xf numFmtId="0" fontId="7" fillId="43" borderId="11" xfId="0" applyFont="1" applyFill="1" applyBorder="1" applyAlignment="1">
      <alignment horizontal="center"/>
    </xf>
    <xf numFmtId="0" fontId="28" fillId="0" borderId="0" xfId="0" applyFont="1" applyAlignment="1">
      <alignment horizontal="right"/>
    </xf>
    <xf numFmtId="0" fontId="41" fillId="0" borderId="0" xfId="0" applyFont="1"/>
    <xf numFmtId="0" fontId="0" fillId="0" borderId="0" xfId="0" applyAlignment="1">
      <alignment horizontal="left" wrapText="1"/>
    </xf>
    <xf numFmtId="0" fontId="22" fillId="37" borderId="14" xfId="104" applyFont="1" applyFill="1" applyBorder="1" applyAlignment="1">
      <alignment vertical="center"/>
    </xf>
    <xf numFmtId="0" fontId="0" fillId="0" borderId="0" xfId="0" applyAlignment="1">
      <alignment wrapText="1"/>
    </xf>
    <xf numFmtId="0" fontId="104" fillId="0" borderId="11" xfId="0" applyFont="1" applyBorder="1" applyAlignment="1">
      <alignment horizontal="center"/>
    </xf>
    <xf numFmtId="167" fontId="37" fillId="0" borderId="0" xfId="0" applyNumberFormat="1" applyFont="1"/>
    <xf numFmtId="166" fontId="0" fillId="0" borderId="0" xfId="40" applyNumberFormat="1" applyFont="1" applyBorder="1"/>
    <xf numFmtId="0" fontId="123" fillId="0" borderId="0" xfId="0" applyFont="1" applyBorder="1" applyAlignment="1">
      <alignment horizontal="center" wrapText="1"/>
    </xf>
    <xf numFmtId="0" fontId="69" fillId="0" borderId="0" xfId="99" applyFont="1" applyBorder="1" applyAlignment="1">
      <alignment wrapText="1"/>
    </xf>
    <xf numFmtId="174" fontId="0" fillId="0" borderId="0" xfId="0" applyNumberFormat="1" applyFill="1" applyBorder="1"/>
    <xf numFmtId="1" fontId="6" fillId="38" borderId="0" xfId="0" applyNumberFormat="1" applyFont="1" applyFill="1"/>
    <xf numFmtId="0" fontId="6" fillId="0" borderId="0" xfId="0" applyFont="1" applyAlignment="1">
      <alignment horizontal="left"/>
    </xf>
    <xf numFmtId="0" fontId="124" fillId="0" borderId="0" xfId="0" applyFont="1" applyBorder="1" applyAlignment="1">
      <alignment horizontal="center"/>
    </xf>
    <xf numFmtId="175" fontId="72" fillId="0" borderId="0" xfId="100" applyNumberFormat="1" applyFont="1" applyBorder="1" applyAlignment="1">
      <alignment horizontal="center" vertical="center"/>
    </xf>
    <xf numFmtId="9" fontId="73" fillId="41" borderId="0" xfId="109" applyFont="1" applyFill="1"/>
    <xf numFmtId="0" fontId="30" fillId="0" borderId="0" xfId="0" applyFont="1" applyFill="1" applyBorder="1"/>
    <xf numFmtId="0" fontId="6" fillId="0" borderId="0" xfId="0" applyFont="1" applyFill="1" applyBorder="1"/>
    <xf numFmtId="174" fontId="0" fillId="0" borderId="0" xfId="0" applyNumberFormat="1" applyFill="1" applyBorder="1" applyAlignment="1">
      <alignment horizontal="center"/>
    </xf>
    <xf numFmtId="0" fontId="30" fillId="0" borderId="0" xfId="0" applyFont="1" applyAlignment="1"/>
    <xf numFmtId="1" fontId="6" fillId="0" borderId="11" xfId="0" applyNumberFormat="1" applyFont="1" applyBorder="1" applyAlignment="1">
      <alignment horizontal="center"/>
    </xf>
    <xf numFmtId="0" fontId="28" fillId="0" borderId="11" xfId="0" applyFont="1" applyBorder="1" applyAlignment="1">
      <alignment horizontal="center" vertical="center" wrapText="1"/>
    </xf>
    <xf numFmtId="0" fontId="6" fillId="0" borderId="0" xfId="40" applyNumberFormat="1" applyFont="1" applyFill="1" applyBorder="1" applyAlignment="1" applyProtection="1">
      <alignment horizontal="center"/>
      <protection locked="0"/>
    </xf>
    <xf numFmtId="2" fontId="22" fillId="0" borderId="0" xfId="0" applyNumberFormat="1" applyFont="1" applyFill="1" applyBorder="1" applyAlignment="1">
      <alignment horizontal="center"/>
    </xf>
    <xf numFmtId="0" fontId="76" fillId="0" borderId="0" xfId="0" applyFont="1" applyBorder="1" applyAlignment="1">
      <alignment horizontal="justify" vertical="center"/>
    </xf>
    <xf numFmtId="0" fontId="77" fillId="0" borderId="0" xfId="0" applyFont="1" applyBorder="1" applyAlignment="1">
      <alignment horizontal="center" vertical="center"/>
    </xf>
    <xf numFmtId="0" fontId="78" fillId="0" borderId="0" xfId="0" applyFont="1" applyBorder="1" applyAlignment="1">
      <alignment horizontal="center" vertical="center"/>
    </xf>
    <xf numFmtId="10" fontId="77" fillId="0" borderId="0" xfId="0" applyNumberFormat="1" applyFont="1" applyBorder="1" applyAlignment="1">
      <alignment horizontal="center" vertical="center"/>
    </xf>
    <xf numFmtId="0" fontId="45" fillId="0" borderId="0" xfId="0" applyFont="1" applyBorder="1" applyAlignment="1">
      <alignment horizontal="justify" vertical="center"/>
    </xf>
    <xf numFmtId="0" fontId="76" fillId="0" borderId="0" xfId="0" applyFont="1" applyBorder="1" applyAlignment="1">
      <alignment vertical="center"/>
    </xf>
    <xf numFmtId="0" fontId="0" fillId="0" borderId="0" xfId="0" applyFill="1" applyAlignment="1">
      <alignment horizontal="center"/>
    </xf>
    <xf numFmtId="2" fontId="0" fillId="39" borderId="0" xfId="0" applyNumberFormat="1" applyFill="1"/>
    <xf numFmtId="10" fontId="22" fillId="42" borderId="11" xfId="0" applyNumberFormat="1" applyFont="1" applyFill="1" applyBorder="1" applyAlignment="1">
      <alignment horizontal="center" vertical="center"/>
    </xf>
    <xf numFmtId="2" fontId="6" fillId="39" borderId="11" xfId="0" applyNumberFormat="1" applyFont="1" applyFill="1" applyBorder="1" applyAlignment="1">
      <alignment horizontal="center"/>
    </xf>
    <xf numFmtId="0" fontId="125" fillId="0" borderId="0" xfId="0" applyFont="1"/>
    <xf numFmtId="1" fontId="22" fillId="0" borderId="0" xfId="0" applyNumberFormat="1" applyFont="1"/>
    <xf numFmtId="0" fontId="6" fillId="0" borderId="0" xfId="0" applyFont="1" applyAlignment="1">
      <alignment horizontal="center" vertical="center" wrapText="1"/>
    </xf>
    <xf numFmtId="0" fontId="0" fillId="0" borderId="11" xfId="0" applyFont="1" applyFill="1" applyBorder="1" applyAlignment="1">
      <alignment horizontal="center" vertical="center"/>
    </xf>
    <xf numFmtId="0" fontId="125" fillId="0" borderId="0" xfId="0" applyFont="1" applyFill="1" applyBorder="1" applyAlignment="1">
      <alignment horizontal="left" vertical="center"/>
    </xf>
    <xf numFmtId="0" fontId="38" fillId="0" borderId="0" xfId="0" applyFont="1" applyFill="1" applyBorder="1" applyAlignment="1">
      <alignment horizontal="left" vertical="center"/>
    </xf>
    <xf numFmtId="178" fontId="0" fillId="0" borderId="0" xfId="0" applyNumberFormat="1"/>
    <xf numFmtId="179" fontId="0" fillId="0" borderId="0" xfId="0" applyNumberFormat="1"/>
    <xf numFmtId="181" fontId="0" fillId="0" borderId="0" xfId="0" applyNumberFormat="1"/>
    <xf numFmtId="180" fontId="0" fillId="0" borderId="0" xfId="0" applyNumberFormat="1"/>
    <xf numFmtId="1" fontId="6" fillId="0" borderId="11" xfId="0" applyNumberFormat="1" applyFont="1" applyFill="1" applyBorder="1" applyAlignment="1">
      <alignment horizontal="center" vertical="center"/>
    </xf>
    <xf numFmtId="174" fontId="0" fillId="0" borderId="0" xfId="0" applyNumberFormat="1"/>
    <xf numFmtId="1" fontId="6" fillId="37" borderId="14" xfId="104" applyNumberFormat="1" applyFont="1" applyFill="1" applyBorder="1" applyAlignment="1">
      <alignment vertical="top"/>
    </xf>
    <xf numFmtId="165" fontId="0" fillId="0" borderId="0" xfId="109" applyNumberFormat="1" applyFont="1"/>
    <xf numFmtId="0" fontId="127" fillId="0" borderId="0" xfId="0" applyFont="1" applyAlignment="1"/>
    <xf numFmtId="0" fontId="127" fillId="0" borderId="0" xfId="0" applyFont="1"/>
    <xf numFmtId="38" fontId="128" fillId="0" borderId="0" xfId="0" applyNumberFormat="1" applyFont="1" applyFill="1" applyBorder="1" applyProtection="1">
      <protection locked="0"/>
    </xf>
    <xf numFmtId="2" fontId="6" fillId="38" borderId="0" xfId="0" applyNumberFormat="1" applyFont="1" applyFill="1"/>
    <xf numFmtId="174" fontId="6" fillId="0" borderId="0" xfId="0" applyNumberFormat="1" applyFont="1" applyAlignment="1">
      <alignment horizontal="center"/>
    </xf>
    <xf numFmtId="2" fontId="6" fillId="0" borderId="0" xfId="109" applyNumberFormat="1" applyFont="1" applyAlignment="1">
      <alignment horizontal="center"/>
    </xf>
    <xf numFmtId="3" fontId="6" fillId="38" borderId="11" xfId="0" applyNumberFormat="1" applyFont="1" applyFill="1" applyBorder="1" applyAlignment="1">
      <alignment horizontal="center" vertical="center"/>
    </xf>
    <xf numFmtId="0" fontId="118" fillId="0" borderId="0" xfId="0" applyFont="1"/>
    <xf numFmtId="0" fontId="118" fillId="0" borderId="11" xfId="0" applyFont="1" applyBorder="1" applyAlignment="1">
      <alignment horizontal="center" wrapText="1"/>
    </xf>
    <xf numFmtId="0" fontId="129" fillId="33" borderId="0" xfId="72" applyFont="1" applyFill="1" applyAlignment="1">
      <protection locked="0"/>
    </xf>
    <xf numFmtId="0" fontId="130" fillId="33" borderId="0" xfId="91" applyFont="1" applyFill="1">
      <protection locked="0"/>
    </xf>
    <xf numFmtId="1" fontId="7" fillId="43" borderId="11" xfId="0" applyNumberFormat="1" applyFont="1" applyFill="1" applyBorder="1" applyAlignment="1">
      <alignment horizontal="center"/>
    </xf>
    <xf numFmtId="0" fontId="39" fillId="0" borderId="0" xfId="0" applyFont="1" applyFill="1"/>
    <xf numFmtId="174" fontId="6" fillId="0" borderId="0" xfId="0" applyNumberFormat="1" applyFont="1" applyFill="1" applyBorder="1" applyAlignment="1">
      <alignment horizontal="center"/>
    </xf>
    <xf numFmtId="0" fontId="62" fillId="0" borderId="0" xfId="0" quotePrefix="1" applyFont="1"/>
    <xf numFmtId="0" fontId="6" fillId="37" borderId="0" xfId="91" applyFont="1" applyFill="1">
      <protection locked="0"/>
    </xf>
    <xf numFmtId="0" fontId="18" fillId="37" borderId="14" xfId="70" applyFont="1" applyFill="1" applyBorder="1" applyAlignment="1" applyProtection="1"/>
    <xf numFmtId="0" fontId="22" fillId="37" borderId="14" xfId="0" applyFont="1" applyFill="1" applyBorder="1" applyAlignment="1"/>
    <xf numFmtId="0" fontId="22" fillId="37" borderId="0" xfId="104" applyFont="1" applyFill="1" applyBorder="1" applyAlignment="1">
      <alignment horizontal="left" vertical="center"/>
    </xf>
    <xf numFmtId="0" fontId="22" fillId="37" borderId="0" xfId="104" applyFont="1" applyFill="1" applyBorder="1" applyAlignment="1">
      <alignment horizontal="left" vertical="top"/>
    </xf>
    <xf numFmtId="0" fontId="6" fillId="37" borderId="0" xfId="104" applyFont="1" applyFill="1" applyBorder="1" applyAlignment="1">
      <alignment horizontal="left" vertical="top"/>
    </xf>
    <xf numFmtId="1" fontId="6" fillId="37" borderId="14" xfId="104" applyNumberFormat="1" applyFont="1" applyFill="1" applyBorder="1" applyAlignment="1">
      <alignment horizontal="left" vertical="top"/>
    </xf>
    <xf numFmtId="0" fontId="22" fillId="37" borderId="0" xfId="102" applyFont="1" applyFill="1" applyAlignment="1">
      <alignment vertical="center"/>
    </xf>
    <xf numFmtId="0" fontId="22" fillId="37" borderId="0" xfId="104" applyFont="1" applyFill="1" applyBorder="1" applyAlignment="1">
      <alignment vertical="center"/>
    </xf>
    <xf numFmtId="0" fontId="6" fillId="0" borderId="11" xfId="0" applyFont="1" applyBorder="1" applyAlignment="1">
      <alignment horizontal="left" vertical="center"/>
    </xf>
    <xf numFmtId="0" fontId="0" fillId="0" borderId="0" xfId="0" applyAlignment="1">
      <alignment horizontal="right"/>
    </xf>
    <xf numFmtId="3" fontId="0" fillId="0" borderId="0" xfId="40" applyNumberFormat="1" applyFont="1" applyAlignment="1">
      <alignment horizontal="right"/>
    </xf>
    <xf numFmtId="166" fontId="0" fillId="0" borderId="0" xfId="40" applyNumberFormat="1" applyFont="1" applyAlignment="1">
      <alignment horizontal="right"/>
    </xf>
    <xf numFmtId="0" fontId="6" fillId="0" borderId="0" xfId="0" applyFont="1" applyAlignment="1">
      <alignment horizontal="right"/>
    </xf>
    <xf numFmtId="0" fontId="131" fillId="0" borderId="0" xfId="0" applyFont="1" applyAlignment="1">
      <alignment vertical="top" wrapText="1"/>
    </xf>
    <xf numFmtId="3" fontId="6" fillId="39" borderId="11" xfId="0" applyNumberFormat="1" applyFont="1" applyFill="1" applyBorder="1" applyAlignment="1">
      <alignment horizontal="center"/>
    </xf>
    <xf numFmtId="3" fontId="0" fillId="40" borderId="0" xfId="0" applyNumberFormat="1" applyFill="1"/>
    <xf numFmtId="3" fontId="0" fillId="0" borderId="0" xfId="0" applyNumberFormat="1"/>
    <xf numFmtId="3" fontId="0" fillId="39" borderId="0" xfId="0" applyNumberFormat="1" applyFill="1"/>
    <xf numFmtId="0" fontId="6" fillId="0" borderId="0" xfId="0" applyFont="1" applyFill="1" applyBorder="1" applyAlignment="1">
      <alignment horizontal="center" vertical="center" wrapText="1"/>
    </xf>
    <xf numFmtId="177" fontId="22" fillId="0" borderId="0" xfId="0" applyNumberFormat="1" applyFont="1" applyFill="1" applyBorder="1" applyAlignment="1">
      <alignment horizontal="center" vertical="center"/>
    </xf>
    <xf numFmtId="3" fontId="0" fillId="41" borderId="11" xfId="0" applyNumberFormat="1" applyFill="1" applyBorder="1" applyAlignment="1">
      <alignment horizontal="center"/>
    </xf>
    <xf numFmtId="3" fontId="0" fillId="39" borderId="11" xfId="0" applyNumberFormat="1" applyFill="1" applyBorder="1" applyAlignment="1">
      <alignment horizontal="center"/>
    </xf>
    <xf numFmtId="3" fontId="6" fillId="38" borderId="0" xfId="0" applyNumberFormat="1" applyFont="1" applyFill="1"/>
    <xf numFmtId="3" fontId="0" fillId="41" borderId="0" xfId="0" applyNumberFormat="1" applyFill="1"/>
    <xf numFmtId="3" fontId="0" fillId="0" borderId="0" xfId="0" applyNumberFormat="1" applyFill="1"/>
    <xf numFmtId="3" fontId="0" fillId="39" borderId="11" xfId="0" applyNumberFormat="1" applyFill="1" applyBorder="1" applyAlignment="1">
      <alignment horizontal="center" vertical="center"/>
    </xf>
    <xf numFmtId="0" fontId="0" fillId="0" borderId="0" xfId="0" applyAlignment="1">
      <alignment horizontal="center" vertical="center"/>
    </xf>
    <xf numFmtId="3" fontId="6" fillId="40" borderId="0" xfId="0" applyNumberFormat="1" applyFont="1" applyFill="1"/>
    <xf numFmtId="3" fontId="6" fillId="41" borderId="0" xfId="0" applyNumberFormat="1" applyFont="1" applyFill="1"/>
    <xf numFmtId="3" fontId="6" fillId="0" borderId="11" xfId="0" applyNumberFormat="1" applyFont="1" applyBorder="1" applyAlignment="1">
      <alignment horizontal="center" wrapText="1"/>
    </xf>
    <xf numFmtId="3" fontId="6" fillId="0" borderId="11" xfId="0" applyNumberFormat="1" applyFont="1" applyFill="1" applyBorder="1" applyAlignment="1">
      <alignment horizontal="center"/>
    </xf>
    <xf numFmtId="3" fontId="6" fillId="38" borderId="11" xfId="0" applyNumberFormat="1" applyFont="1" applyFill="1" applyBorder="1" applyAlignment="1">
      <alignment horizontal="center"/>
    </xf>
    <xf numFmtId="3" fontId="22" fillId="0" borderId="0" xfId="0" applyNumberFormat="1" applyFont="1"/>
    <xf numFmtId="3" fontId="6" fillId="0" borderId="11" xfId="0" applyNumberFormat="1" applyFont="1" applyBorder="1" applyAlignment="1">
      <alignment horizontal="center"/>
    </xf>
    <xf numFmtId="3" fontId="6" fillId="0" borderId="0" xfId="0" applyNumberFormat="1" applyFont="1"/>
    <xf numFmtId="3" fontId="111" fillId="0" borderId="0" xfId="0" applyNumberFormat="1" applyFont="1"/>
    <xf numFmtId="3" fontId="0" fillId="0" borderId="0" xfId="0" applyNumberFormat="1" applyAlignment="1">
      <alignment horizontal="center"/>
    </xf>
    <xf numFmtId="1" fontId="6" fillId="0" borderId="11" xfId="109" applyNumberFormat="1" applyFont="1" applyFill="1" applyBorder="1" applyAlignment="1">
      <alignment horizontal="center" vertical="center"/>
    </xf>
    <xf numFmtId="3" fontId="6" fillId="39" borderId="11" xfId="109" applyNumberFormat="1" applyFont="1" applyFill="1" applyBorder="1" applyAlignment="1">
      <alignment horizontal="center" vertical="center"/>
    </xf>
    <xf numFmtId="3" fontId="6" fillId="39" borderId="11" xfId="0" applyNumberFormat="1" applyFont="1" applyFill="1" applyBorder="1" applyAlignment="1">
      <alignment horizontal="center" wrapText="1"/>
    </xf>
    <xf numFmtId="0" fontId="22" fillId="37" borderId="0" xfId="104" applyFont="1" applyFill="1" applyBorder="1" applyAlignment="1"/>
    <xf numFmtId="3" fontId="27" fillId="39" borderId="11" xfId="0" applyNumberFormat="1" applyFont="1" applyFill="1" applyBorder="1" applyAlignment="1" applyProtection="1">
      <alignment horizontal="center"/>
      <protection locked="0"/>
    </xf>
    <xf numFmtId="3" fontId="27" fillId="41" borderId="11" xfId="40" applyNumberFormat="1" applyFont="1" applyFill="1" applyBorder="1" applyAlignment="1" applyProtection="1">
      <alignment horizontal="center"/>
      <protection locked="0"/>
    </xf>
    <xf numFmtId="3" fontId="27" fillId="41" borderId="11" xfId="0" applyNumberFormat="1" applyFont="1" applyFill="1" applyBorder="1" applyAlignment="1">
      <alignment horizontal="center"/>
    </xf>
    <xf numFmtId="3" fontId="27" fillId="41" borderId="21" xfId="0" applyNumberFormat="1" applyFont="1" applyFill="1" applyBorder="1" applyAlignment="1">
      <alignment horizontal="center"/>
    </xf>
    <xf numFmtId="3" fontId="6" fillId="0" borderId="11" xfId="0" applyNumberFormat="1" applyFont="1" applyBorder="1" applyAlignment="1">
      <alignment horizontal="center" vertical="center" wrapText="1"/>
    </xf>
    <xf numFmtId="3" fontId="22" fillId="0" borderId="0" xfId="0" applyNumberFormat="1" applyFont="1" applyAlignment="1">
      <alignment horizontal="center"/>
    </xf>
    <xf numFmtId="3" fontId="62" fillId="0" borderId="0" xfId="0" applyNumberFormat="1" applyFont="1"/>
    <xf numFmtId="3" fontId="30" fillId="0" borderId="0" xfId="0" applyNumberFormat="1" applyFont="1"/>
    <xf numFmtId="3" fontId="6" fillId="0" borderId="0" xfId="0" applyNumberFormat="1" applyFont="1" applyAlignment="1">
      <alignment horizontal="center"/>
    </xf>
    <xf numFmtId="3" fontId="45" fillId="37" borderId="0" xfId="91" applyNumberFormat="1" applyFont="1" applyFill="1" applyProtection="1"/>
    <xf numFmtId="3" fontId="45" fillId="37" borderId="0" xfId="91" applyNumberFormat="1" applyFont="1" applyFill="1">
      <protection locked="0"/>
    </xf>
    <xf numFmtId="3" fontId="61" fillId="37" borderId="0" xfId="70" applyNumberFormat="1" applyFont="1" applyFill="1" applyBorder="1" applyAlignment="1" applyProtection="1"/>
    <xf numFmtId="3" fontId="22" fillId="37" borderId="0" xfId="102" applyNumberFormat="1" applyFont="1" applyFill="1"/>
    <xf numFmtId="3" fontId="6" fillId="37" borderId="0" xfId="91" applyNumberFormat="1" applyFont="1" applyFill="1">
      <protection locked="0"/>
    </xf>
    <xf numFmtId="3" fontId="5" fillId="37" borderId="0" xfId="102" applyNumberFormat="1" applyFill="1"/>
    <xf numFmtId="3" fontId="0" fillId="37" borderId="0" xfId="0" applyNumberFormat="1" applyFill="1" applyBorder="1" applyAlignment="1">
      <alignment vertical="center"/>
    </xf>
    <xf numFmtId="3" fontId="7" fillId="37" borderId="0" xfId="104" applyNumberFormat="1" applyFont="1" applyFill="1" applyBorder="1" applyAlignment="1">
      <alignment vertical="center" wrapText="1"/>
    </xf>
    <xf numFmtId="3" fontId="22" fillId="37" borderId="0" xfId="104" applyNumberFormat="1" applyFont="1" applyFill="1" applyBorder="1" applyAlignment="1">
      <alignment vertical="top"/>
    </xf>
    <xf numFmtId="3" fontId="22" fillId="37" borderId="0" xfId="0" applyNumberFormat="1" applyFont="1" applyFill="1" applyBorder="1" applyAlignment="1"/>
    <xf numFmtId="3" fontId="0" fillId="37" borderId="0" xfId="0" applyNumberFormat="1" applyFill="1" applyBorder="1" applyAlignment="1"/>
    <xf numFmtId="3" fontId="7" fillId="37" borderId="0" xfId="104" applyNumberFormat="1" applyFont="1" applyFill="1" applyBorder="1" applyAlignment="1"/>
    <xf numFmtId="3" fontId="6" fillId="37" borderId="0" xfId="104" applyNumberFormat="1" applyFont="1" applyFill="1" applyBorder="1" applyAlignment="1">
      <alignment vertical="top"/>
    </xf>
    <xf numFmtId="3" fontId="6" fillId="37" borderId="14" xfId="104" applyNumberFormat="1" applyFont="1" applyFill="1" applyBorder="1" applyAlignment="1">
      <alignment vertical="top"/>
    </xf>
    <xf numFmtId="3" fontId="108" fillId="37" borderId="14" xfId="70" applyNumberFormat="1" applyFont="1" applyFill="1" applyBorder="1" applyAlignment="1" applyProtection="1">
      <alignment vertical="center"/>
    </xf>
    <xf numFmtId="3" fontId="107" fillId="37" borderId="14" xfId="0" applyNumberFormat="1" applyFont="1" applyFill="1" applyBorder="1" applyAlignment="1"/>
    <xf numFmtId="3" fontId="18" fillId="37" borderId="14" xfId="70" applyNumberFormat="1" applyFill="1" applyBorder="1" applyAlignment="1" applyProtection="1"/>
    <xf numFmtId="3" fontId="6" fillId="37" borderId="14" xfId="0" applyNumberFormat="1" applyFont="1" applyFill="1" applyBorder="1" applyAlignment="1"/>
    <xf numFmtId="3" fontId="0" fillId="37" borderId="14" xfId="0" applyNumberFormat="1" applyFill="1" applyBorder="1" applyAlignment="1"/>
    <xf numFmtId="3" fontId="7" fillId="37" borderId="14" xfId="104" applyNumberFormat="1" applyFont="1" applyFill="1" applyBorder="1" applyAlignment="1"/>
    <xf numFmtId="3" fontId="6" fillId="0" borderId="11" xfId="0" applyNumberFormat="1" applyFont="1" applyBorder="1" applyAlignment="1">
      <alignment horizontal="center" vertical="center"/>
    </xf>
    <xf numFmtId="3" fontId="37" fillId="0" borderId="0" xfId="0" applyNumberFormat="1" applyFont="1"/>
    <xf numFmtId="3" fontId="6" fillId="0" borderId="15" xfId="0" applyNumberFormat="1" applyFont="1" applyBorder="1" applyAlignment="1">
      <alignment horizontal="center"/>
    </xf>
    <xf numFmtId="4" fontId="6" fillId="41" borderId="11" xfId="0" applyNumberFormat="1" applyFont="1" applyFill="1" applyBorder="1" applyAlignment="1">
      <alignment horizontal="center"/>
    </xf>
    <xf numFmtId="3" fontId="67" fillId="0" borderId="0" xfId="109" applyNumberFormat="1" applyFont="1" applyFill="1" applyBorder="1" applyAlignment="1">
      <alignment horizontal="center"/>
    </xf>
    <xf numFmtId="2" fontId="6" fillId="41" borderId="11" xfId="0" applyNumberFormat="1" applyFont="1" applyFill="1" applyBorder="1" applyAlignment="1">
      <alignment horizontal="center"/>
    </xf>
    <xf numFmtId="3" fontId="62" fillId="0" borderId="0" xfId="0" applyNumberFormat="1" applyFont="1" applyFill="1" applyBorder="1" applyAlignment="1">
      <alignment horizontal="left" vertical="center"/>
    </xf>
    <xf numFmtId="3" fontId="30" fillId="0" borderId="0" xfId="0" applyNumberFormat="1" applyFont="1" applyFill="1" applyBorder="1" applyAlignment="1">
      <alignment horizontal="left" vertical="center"/>
    </xf>
    <xf numFmtId="3" fontId="6" fillId="0" borderId="0" xfId="0" applyNumberFormat="1" applyFont="1" applyFill="1" applyBorder="1" applyAlignment="1">
      <alignment horizontal="center" vertical="center"/>
    </xf>
    <xf numFmtId="3" fontId="0" fillId="0" borderId="0" xfId="0" applyNumberFormat="1" applyFill="1" applyBorder="1"/>
    <xf numFmtId="3" fontId="6" fillId="44" borderId="11" xfId="0" applyNumberFormat="1" applyFont="1" applyFill="1" applyBorder="1" applyAlignment="1">
      <alignment horizontal="center"/>
    </xf>
    <xf numFmtId="3" fontId="6" fillId="0" borderId="0" xfId="0" applyNumberFormat="1" applyFont="1" applyFill="1" applyBorder="1" applyAlignment="1">
      <alignment horizontal="center"/>
    </xf>
    <xf numFmtId="3" fontId="18" fillId="37" borderId="14" xfId="70" applyNumberFormat="1" applyFont="1" applyFill="1" applyBorder="1" applyAlignment="1" applyProtection="1"/>
    <xf numFmtId="3" fontId="22" fillId="37" borderId="14" xfId="0" applyNumberFormat="1" applyFont="1" applyFill="1" applyBorder="1" applyAlignment="1"/>
    <xf numFmtId="3" fontId="6" fillId="0" borderId="22" xfId="0" applyNumberFormat="1" applyFont="1" applyBorder="1" applyAlignment="1">
      <alignment horizontal="center"/>
    </xf>
    <xf numFmtId="3" fontId="6" fillId="0" borderId="23" xfId="0" applyNumberFormat="1" applyFont="1" applyBorder="1" applyAlignment="1">
      <alignment horizontal="center"/>
    </xf>
    <xf numFmtId="3" fontId="6" fillId="0" borderId="0" xfId="0" applyNumberFormat="1" applyFont="1" applyBorder="1" applyAlignment="1">
      <alignment horizontal="center"/>
    </xf>
    <xf numFmtId="3" fontId="6" fillId="0" borderId="11" xfId="0" applyNumberFormat="1" applyFont="1" applyFill="1" applyBorder="1" applyAlignment="1">
      <alignment horizontal="center" vertical="center"/>
    </xf>
    <xf numFmtId="3" fontId="22" fillId="0" borderId="0" xfId="0" applyNumberFormat="1" applyFont="1" applyBorder="1"/>
    <xf numFmtId="3" fontId="0" fillId="0" borderId="0" xfId="0" applyNumberFormat="1" applyBorder="1"/>
    <xf numFmtId="3" fontId="22" fillId="0" borderId="0" xfId="0" applyNumberFormat="1" applyFont="1" applyBorder="1" applyAlignment="1">
      <alignment horizontal="center"/>
    </xf>
    <xf numFmtId="3" fontId="0" fillId="0" borderId="0" xfId="0" applyNumberFormat="1" applyBorder="1" applyAlignment="1">
      <alignment horizontal="center"/>
    </xf>
    <xf numFmtId="182" fontId="0" fillId="0" borderId="0" xfId="0" applyNumberFormat="1"/>
    <xf numFmtId="183" fontId="0" fillId="0" borderId="0" xfId="0" applyNumberFormat="1"/>
    <xf numFmtId="3" fontId="6" fillId="40" borderId="11" xfId="0" applyNumberFormat="1" applyFont="1" applyFill="1" applyBorder="1" applyAlignment="1">
      <alignment horizontal="center"/>
    </xf>
    <xf numFmtId="166" fontId="0" fillId="0" borderId="0" xfId="0" applyNumberFormat="1"/>
    <xf numFmtId="3" fontId="6" fillId="0" borderId="11" xfId="0" applyNumberFormat="1" applyFont="1" applyFill="1" applyBorder="1" applyAlignment="1">
      <alignment horizontal="center" wrapText="1"/>
    </xf>
    <xf numFmtId="0" fontId="28" fillId="0" borderId="11" xfId="0" applyFont="1" applyBorder="1" applyAlignment="1">
      <alignment horizontal="center" vertical="center"/>
    </xf>
    <xf numFmtId="0" fontId="6" fillId="0" borderId="11" xfId="0" applyFont="1" applyBorder="1" applyAlignment="1">
      <alignment vertical="center"/>
    </xf>
    <xf numFmtId="38" fontId="37" fillId="0" borderId="11" xfId="0" applyNumberFormat="1" applyFont="1" applyFill="1" applyBorder="1" applyAlignment="1">
      <alignment vertical="center"/>
    </xf>
    <xf numFmtId="0" fontId="37" fillId="0" borderId="11" xfId="0" applyFont="1" applyFill="1" applyBorder="1" applyAlignment="1">
      <alignment vertical="center"/>
    </xf>
    <xf numFmtId="38" fontId="37" fillId="0" borderId="11" xfId="0" applyNumberFormat="1" applyFont="1" applyFill="1" applyBorder="1" applyAlignment="1">
      <alignment vertical="center" wrapText="1"/>
    </xf>
    <xf numFmtId="0" fontId="132" fillId="0" borderId="11" xfId="0" applyFont="1" applyFill="1" applyBorder="1" applyAlignment="1">
      <alignment vertical="center" wrapText="1"/>
    </xf>
    <xf numFmtId="0" fontId="132" fillId="0" borderId="11" xfId="0" applyFont="1" applyFill="1" applyBorder="1" applyAlignment="1">
      <alignment horizontal="left" vertical="center" wrapText="1"/>
    </xf>
    <xf numFmtId="9" fontId="27" fillId="0" borderId="0" xfId="109" applyFont="1" applyFill="1" applyAlignment="1">
      <alignment horizontal="center"/>
    </xf>
    <xf numFmtId="3" fontId="35" fillId="0" borderId="0" xfId="0" applyNumberFormat="1" applyFont="1"/>
    <xf numFmtId="1" fontId="0" fillId="0" borderId="0" xfId="109" applyNumberFormat="1" applyFont="1"/>
    <xf numFmtId="0" fontId="133" fillId="0" borderId="0" xfId="0" applyFont="1"/>
    <xf numFmtId="0" fontId="75" fillId="0" borderId="0" xfId="0" applyFont="1"/>
    <xf numFmtId="1" fontId="6" fillId="38" borderId="0" xfId="0" applyNumberFormat="1" applyFont="1" applyFill="1" applyAlignment="1">
      <alignment horizontal="center"/>
    </xf>
    <xf numFmtId="2" fontId="0" fillId="0" borderId="0" xfId="0" applyNumberFormat="1"/>
    <xf numFmtId="0" fontId="27" fillId="0" borderId="11" xfId="0" applyFont="1" applyBorder="1" applyAlignment="1">
      <alignment horizontal="center"/>
    </xf>
    <xf numFmtId="2" fontId="0" fillId="0" borderId="0" xfId="0" applyNumberFormat="1" applyAlignment="1">
      <alignment horizontal="center"/>
    </xf>
    <xf numFmtId="0" fontId="40" fillId="0" borderId="0" xfId="0" applyFont="1"/>
    <xf numFmtId="0" fontId="134" fillId="0" borderId="0" xfId="0" applyFont="1"/>
    <xf numFmtId="1" fontId="7" fillId="0" borderId="0" xfId="0" applyNumberFormat="1" applyFont="1" applyFill="1" applyBorder="1" applyAlignment="1">
      <alignment horizontal="center"/>
    </xf>
    <xf numFmtId="0" fontId="41" fillId="0" borderId="0" xfId="0" applyFont="1" applyFill="1"/>
    <xf numFmtId="0" fontId="7" fillId="0" borderId="0" xfId="0" applyFont="1" applyFill="1" applyBorder="1" applyAlignment="1">
      <alignment horizontal="center"/>
    </xf>
    <xf numFmtId="1" fontId="126" fillId="0" borderId="0" xfId="0" applyNumberFormat="1" applyFont="1" applyFill="1" applyBorder="1" applyAlignment="1">
      <alignment horizontal="left" wrapText="1"/>
    </xf>
    <xf numFmtId="3" fontId="6" fillId="39" borderId="11" xfId="0" applyNumberFormat="1" applyFont="1" applyFill="1" applyBorder="1" applyAlignment="1">
      <alignment horizontal="center" vertical="center"/>
    </xf>
    <xf numFmtId="9" fontId="6" fillId="41" borderId="11" xfId="109" applyFont="1" applyFill="1" applyBorder="1" applyAlignment="1">
      <alignment horizontal="center"/>
    </xf>
    <xf numFmtId="0" fontId="7" fillId="0" borderId="0" xfId="0" applyFont="1" applyBorder="1" applyAlignment="1">
      <alignment horizontal="center" vertical="center" wrapText="1"/>
    </xf>
    <xf numFmtId="3" fontId="118" fillId="39" borderId="11" xfId="0" applyNumberFormat="1" applyFont="1" applyFill="1" applyBorder="1" applyAlignment="1">
      <alignment horizontal="center" wrapText="1"/>
    </xf>
    <xf numFmtId="1" fontId="6" fillId="39" borderId="11" xfId="0" applyNumberFormat="1" applyFont="1" applyFill="1" applyBorder="1" applyAlignment="1">
      <alignment horizontal="center"/>
    </xf>
    <xf numFmtId="184" fontId="6" fillId="0" borderId="0" xfId="0" applyNumberFormat="1" applyFont="1" applyAlignment="1">
      <alignment horizontal="center"/>
    </xf>
    <xf numFmtId="3" fontId="6" fillId="39" borderId="11" xfId="40" applyNumberFormat="1" applyFont="1" applyFill="1" applyBorder="1" applyAlignment="1">
      <alignment horizontal="center"/>
    </xf>
    <xf numFmtId="0" fontId="0" fillId="35" borderId="0" xfId="0" applyFill="1"/>
    <xf numFmtId="3" fontId="27" fillId="35" borderId="0" xfId="0" applyNumberFormat="1" applyFont="1" applyFill="1" applyBorder="1" applyAlignment="1">
      <alignment horizontal="center"/>
    </xf>
    <xf numFmtId="0" fontId="35" fillId="35" borderId="0" xfId="0" applyFont="1" applyFill="1"/>
    <xf numFmtId="0" fontId="121" fillId="0" borderId="0" xfId="0" applyFont="1"/>
    <xf numFmtId="3" fontId="6" fillId="39" borderId="11" xfId="0" applyNumberFormat="1" applyFont="1" applyFill="1" applyBorder="1" applyAlignment="1" applyProtection="1">
      <alignment horizontal="center" vertical="center"/>
      <protection locked="0"/>
    </xf>
    <xf numFmtId="3" fontId="135" fillId="39" borderId="11" xfId="0" applyNumberFormat="1" applyFont="1" applyFill="1" applyBorder="1" applyAlignment="1">
      <alignment horizontal="center" vertical="center"/>
    </xf>
    <xf numFmtId="0" fontId="121" fillId="0" borderId="0" xfId="0" applyFont="1" applyFill="1" applyBorder="1"/>
    <xf numFmtId="3" fontId="7" fillId="38" borderId="11" xfId="40" applyNumberFormat="1" applyFont="1" applyFill="1" applyBorder="1" applyAlignment="1">
      <alignment horizontal="center" vertical="center"/>
    </xf>
    <xf numFmtId="176" fontId="0" fillId="0" borderId="0" xfId="0" applyNumberFormat="1" applyAlignment="1"/>
    <xf numFmtId="176" fontId="118" fillId="39" borderId="11" xfId="95" applyNumberFormat="1" applyFont="1" applyFill="1" applyBorder="1" applyAlignment="1">
      <alignment horizontal="center"/>
    </xf>
    <xf numFmtId="174" fontId="6" fillId="39" borderId="11" xfId="0" applyNumberFormat="1" applyFont="1" applyFill="1" applyBorder="1" applyAlignment="1" applyProtection="1">
      <alignment horizontal="center" vertical="center"/>
      <protection locked="0"/>
    </xf>
    <xf numFmtId="0" fontId="104" fillId="0" borderId="0" xfId="0" applyFont="1" applyFill="1"/>
    <xf numFmtId="0" fontId="121" fillId="0" borderId="0" xfId="0" applyFont="1" applyFill="1"/>
    <xf numFmtId="1" fontId="6" fillId="39" borderId="11" xfId="0" applyNumberFormat="1" applyFont="1" applyFill="1" applyBorder="1" applyAlignment="1" applyProtection="1">
      <alignment horizontal="center" vertical="center"/>
      <protection locked="0"/>
    </xf>
    <xf numFmtId="3" fontId="6" fillId="39" borderId="11" xfId="40" applyNumberFormat="1" applyFont="1" applyFill="1" applyBorder="1" applyAlignment="1" applyProtection="1">
      <alignment horizontal="center" vertical="center"/>
      <protection locked="0"/>
    </xf>
    <xf numFmtId="3" fontId="6" fillId="39" borderId="11" xfId="40" applyNumberFormat="1" applyFont="1" applyFill="1" applyBorder="1" applyAlignment="1" applyProtection="1">
      <alignment horizontal="center" vertical="top"/>
      <protection locked="0"/>
    </xf>
    <xf numFmtId="3" fontId="6" fillId="39" borderId="11" xfId="0" applyNumberFormat="1" applyFont="1" applyFill="1" applyBorder="1" applyAlignment="1" applyProtection="1">
      <alignment horizontal="center" vertical="top"/>
      <protection locked="0"/>
    </xf>
    <xf numFmtId="3" fontId="71" fillId="39" borderId="11" xfId="0" applyNumberFormat="1" applyFont="1" applyFill="1" applyBorder="1" applyAlignment="1" applyProtection="1">
      <alignment horizontal="center" vertical="top"/>
      <protection locked="0"/>
    </xf>
    <xf numFmtId="3" fontId="6" fillId="45" borderId="11" xfId="0" applyNumberFormat="1" applyFont="1" applyFill="1" applyBorder="1" applyAlignment="1" applyProtection="1">
      <alignment horizontal="center" vertical="center"/>
      <protection locked="0"/>
    </xf>
    <xf numFmtId="3" fontId="135" fillId="45" borderId="11" xfId="0" applyNumberFormat="1" applyFont="1" applyFill="1" applyBorder="1" applyAlignment="1">
      <alignment horizontal="center" vertical="center"/>
    </xf>
    <xf numFmtId="3" fontId="6" fillId="45" borderId="11" xfId="0" applyNumberFormat="1" applyFont="1" applyFill="1" applyBorder="1" applyAlignment="1">
      <alignment horizontal="center"/>
    </xf>
    <xf numFmtId="174" fontId="6" fillId="45" borderId="11" xfId="0" applyNumberFormat="1" applyFont="1" applyFill="1" applyBorder="1" applyAlignment="1" applyProtection="1">
      <alignment horizontal="center" vertical="center"/>
      <protection locked="0"/>
    </xf>
    <xf numFmtId="174" fontId="135" fillId="45" borderId="11" xfId="0" applyNumberFormat="1" applyFont="1" applyFill="1" applyBorder="1" applyAlignment="1">
      <alignment horizontal="center" vertical="center"/>
    </xf>
    <xf numFmtId="1" fontId="6" fillId="45" borderId="11" xfId="0" applyNumberFormat="1" applyFont="1" applyFill="1" applyBorder="1" applyAlignment="1" applyProtection="1">
      <alignment horizontal="center" vertical="center"/>
      <protection locked="0"/>
    </xf>
    <xf numFmtId="1" fontId="6" fillId="0" borderId="0" xfId="0" applyNumberFormat="1" applyFont="1" applyAlignment="1">
      <alignment horizontal="center"/>
    </xf>
    <xf numFmtId="9" fontId="6" fillId="41" borderId="11" xfId="109" applyNumberFormat="1" applyFont="1" applyFill="1" applyBorder="1" applyAlignment="1">
      <alignment horizontal="center"/>
    </xf>
    <xf numFmtId="0" fontId="28" fillId="0" borderId="0" xfId="0" applyFont="1" applyBorder="1" applyAlignment="1">
      <alignment vertical="center"/>
    </xf>
    <xf numFmtId="0" fontId="28" fillId="35" borderId="11" xfId="0" applyFont="1" applyFill="1" applyBorder="1" applyAlignment="1">
      <alignment horizontal="center" vertical="center"/>
    </xf>
    <xf numFmtId="165" fontId="0" fillId="0" borderId="0" xfId="0" applyNumberFormat="1"/>
    <xf numFmtId="10" fontId="0" fillId="0" borderId="0" xfId="0" applyNumberFormat="1"/>
    <xf numFmtId="0" fontId="62" fillId="35" borderId="0" xfId="0" applyFont="1" applyFill="1" applyBorder="1" applyAlignment="1">
      <alignment horizontal="left" vertical="center"/>
    </xf>
    <xf numFmtId="0" fontId="28" fillId="0" borderId="11" xfId="0" applyFont="1" applyFill="1" applyBorder="1" applyAlignment="1">
      <alignment horizontal="center" vertical="center" wrapText="1"/>
    </xf>
    <xf numFmtId="0" fontId="30" fillId="0" borderId="0" xfId="0" applyFont="1" applyBorder="1"/>
    <xf numFmtId="3" fontId="22" fillId="0" borderId="0" xfId="0" applyNumberFormat="1" applyFont="1" applyAlignment="1">
      <alignment horizontal="left"/>
    </xf>
    <xf numFmtId="3" fontId="6" fillId="41" borderId="11" xfId="0" applyNumberFormat="1" applyFont="1" applyFill="1" applyBorder="1" applyAlignment="1">
      <alignment horizontal="center"/>
    </xf>
    <xf numFmtId="0" fontId="6" fillId="0" borderId="11" xfId="0" applyFont="1" applyFill="1" applyBorder="1" applyAlignment="1">
      <alignment horizontal="center" wrapText="1"/>
    </xf>
    <xf numFmtId="2" fontId="6" fillId="41" borderId="11" xfId="0" applyNumberFormat="1" applyFont="1" applyFill="1" applyBorder="1" applyAlignment="1">
      <alignment horizontal="center" vertical="center"/>
    </xf>
    <xf numFmtId="3" fontId="6" fillId="41" borderId="11" xfId="0" applyNumberFormat="1" applyFont="1" applyFill="1" applyBorder="1" applyAlignment="1">
      <alignment horizontal="center" vertical="center"/>
    </xf>
    <xf numFmtId="10" fontId="0" fillId="0" borderId="0" xfId="109" applyNumberFormat="1" applyFont="1"/>
    <xf numFmtId="1" fontId="0" fillId="0" borderId="0" xfId="0" applyNumberFormat="1" applyFill="1" applyBorder="1"/>
    <xf numFmtId="167" fontId="0" fillId="0" borderId="0" xfId="0" applyNumberFormat="1"/>
    <xf numFmtId="175" fontId="6" fillId="39" borderId="11" xfId="0" applyNumberFormat="1" applyFont="1" applyFill="1" applyBorder="1" applyAlignment="1">
      <alignment horizontal="center" vertical="center"/>
    </xf>
    <xf numFmtId="0" fontId="118" fillId="0" borderId="11" xfId="0" applyFont="1" applyBorder="1" applyAlignment="1">
      <alignment horizontal="center" vertical="center" wrapText="1"/>
    </xf>
    <xf numFmtId="0" fontId="18" fillId="33" borderId="0" xfId="70" quotePrefix="1" applyFill="1" applyAlignment="1">
      <alignment vertical="center"/>
      <protection locked="0"/>
    </xf>
    <xf numFmtId="0" fontId="104" fillId="38" borderId="0" xfId="101" applyFont="1" applyFill="1" applyAlignment="1">
      <alignment horizontal="right"/>
    </xf>
    <xf numFmtId="166" fontId="0" fillId="0" borderId="0" xfId="0" applyNumberFormat="1" applyAlignment="1">
      <alignment horizontal="right"/>
    </xf>
    <xf numFmtId="10" fontId="27" fillId="40" borderId="11" xfId="109" applyNumberFormat="1" applyFont="1" applyFill="1" applyBorder="1" applyAlignment="1">
      <alignment horizontal="center"/>
    </xf>
    <xf numFmtId="10" fontId="27" fillId="46" borderId="11" xfId="109" applyNumberFormat="1" applyFont="1" applyFill="1" applyBorder="1" applyAlignment="1">
      <alignment horizontal="center"/>
    </xf>
    <xf numFmtId="10" fontId="27" fillId="47" borderId="11" xfId="109" applyNumberFormat="1" applyFont="1" applyFill="1" applyBorder="1" applyAlignment="1">
      <alignment horizontal="center"/>
    </xf>
    <xf numFmtId="0" fontId="136" fillId="0" borderId="0" xfId="0" applyFont="1" applyBorder="1" applyAlignment="1" applyProtection="1">
      <alignment horizontal="left"/>
      <protection locked="0"/>
    </xf>
    <xf numFmtId="0" fontId="6" fillId="0" borderId="15" xfId="40" applyNumberFormat="1" applyFont="1" applyFill="1" applyBorder="1" applyAlignment="1" applyProtection="1">
      <alignment horizontal="center"/>
      <protection locked="0"/>
    </xf>
    <xf numFmtId="0" fontId="136" fillId="0" borderId="0" xfId="0" applyFont="1"/>
    <xf numFmtId="1" fontId="136" fillId="0" borderId="0" xfId="0" applyNumberFormat="1" applyFont="1" applyFill="1" applyAlignment="1">
      <alignment horizontal="right"/>
    </xf>
    <xf numFmtId="187" fontId="0" fillId="0" borderId="0" xfId="0" applyNumberFormat="1"/>
    <xf numFmtId="2" fontId="137" fillId="39" borderId="11" xfId="0" applyNumberFormat="1" applyFont="1" applyFill="1" applyBorder="1" applyAlignment="1">
      <alignment horizontal="center" vertical="center" wrapText="1"/>
    </xf>
    <xf numFmtId="174" fontId="0" fillId="0" borderId="0" xfId="0" applyNumberFormat="1" applyAlignment="1">
      <alignment horizontal="left"/>
    </xf>
    <xf numFmtId="0" fontId="0" fillId="35" borderId="0" xfId="0" applyFill="1" applyBorder="1"/>
    <xf numFmtId="3" fontId="6" fillId="39" borderId="11" xfId="95" applyNumberFormat="1" applyFont="1" applyFill="1" applyBorder="1" applyAlignment="1">
      <alignment horizontal="center"/>
    </xf>
    <xf numFmtId="166" fontId="22" fillId="0" borderId="0" xfId="40" applyNumberFormat="1" applyFont="1" applyBorder="1"/>
    <xf numFmtId="9" fontId="0" fillId="0" borderId="0" xfId="109" applyFont="1" applyBorder="1"/>
    <xf numFmtId="0" fontId="0" fillId="0" borderId="0" xfId="101" applyFont="1" applyAlignment="1">
      <alignment horizontal="center"/>
    </xf>
    <xf numFmtId="2" fontId="45" fillId="37" borderId="0" xfId="109" applyNumberFormat="1" applyFont="1" applyFill="1" applyProtection="1">
      <protection locked="0"/>
    </xf>
    <xf numFmtId="0" fontId="22" fillId="0" borderId="0" xfId="0" applyFont="1" applyAlignment="1">
      <alignment horizontal="left" wrapText="1"/>
    </xf>
    <xf numFmtId="0" fontId="0" fillId="0" borderId="0" xfId="0" applyAlignment="1">
      <alignment vertical="center"/>
    </xf>
    <xf numFmtId="166" fontId="6" fillId="0" borderId="0" xfId="0" applyNumberFormat="1" applyFont="1" applyAlignment="1">
      <alignment horizontal="right"/>
    </xf>
    <xf numFmtId="165" fontId="22" fillId="0" borderId="0" xfId="109" applyNumberFormat="1" applyFont="1" applyAlignment="1">
      <alignment horizontal="center"/>
    </xf>
    <xf numFmtId="9" fontId="6" fillId="38" borderId="11" xfId="109" applyFont="1" applyFill="1" applyBorder="1" applyAlignment="1">
      <alignment horizontal="center" vertical="center"/>
    </xf>
    <xf numFmtId="0" fontId="5" fillId="0" borderId="0" xfId="101" applyAlignment="1">
      <alignment horizontal="center" vertical="center"/>
    </xf>
    <xf numFmtId="0" fontId="30" fillId="0" borderId="0" xfId="101" applyFont="1" applyAlignment="1">
      <alignment horizontal="center"/>
    </xf>
    <xf numFmtId="0" fontId="6" fillId="0" borderId="0" xfId="101" applyFont="1"/>
    <xf numFmtId="0" fontId="6" fillId="0" borderId="15" xfId="101" applyFont="1" applyBorder="1" applyAlignment="1">
      <alignment horizontal="center" vertical="center"/>
    </xf>
    <xf numFmtId="0" fontId="6" fillId="0" borderId="11" xfId="101" applyFont="1" applyBorder="1" applyAlignment="1">
      <alignment horizontal="center" vertical="center"/>
    </xf>
    <xf numFmtId="0" fontId="6" fillId="0" borderId="11" xfId="101" applyFont="1" applyBorder="1" applyAlignment="1">
      <alignment horizontal="center" vertical="center" wrapText="1"/>
    </xf>
    <xf numFmtId="0" fontId="6" fillId="0" borderId="0" xfId="101" applyFont="1" applyAlignment="1">
      <alignment wrapText="1"/>
    </xf>
    <xf numFmtId="0" fontId="6" fillId="0" borderId="11" xfId="101" applyFont="1" applyBorder="1" applyAlignment="1">
      <alignment horizontal="center"/>
    </xf>
    <xf numFmtId="0" fontId="6" fillId="0" borderId="0" xfId="101" applyFont="1" applyAlignment="1">
      <alignment horizontal="center" vertical="center" wrapText="1"/>
    </xf>
    <xf numFmtId="188" fontId="6" fillId="0" borderId="0" xfId="0" applyNumberFormat="1" applyFont="1" applyFill="1" applyBorder="1" applyAlignment="1">
      <alignment horizontal="center"/>
    </xf>
    <xf numFmtId="188" fontId="0" fillId="0" borderId="0" xfId="0" applyNumberFormat="1"/>
    <xf numFmtId="189" fontId="0" fillId="0" borderId="0" xfId="0" applyNumberFormat="1"/>
    <xf numFmtId="3" fontId="22" fillId="0" borderId="0" xfId="0" applyNumberFormat="1" applyFont="1" applyAlignment="1">
      <alignment horizontal="center" vertical="center" wrapText="1"/>
    </xf>
    <xf numFmtId="3" fontId="0" fillId="0" borderId="0" xfId="0" applyNumberFormat="1" applyAlignment="1">
      <alignment horizontal="center" vertical="center" wrapText="1"/>
    </xf>
    <xf numFmtId="9" fontId="0" fillId="0" borderId="0" xfId="109" applyFont="1" applyFill="1" applyBorder="1"/>
    <xf numFmtId="9" fontId="6" fillId="41" borderId="11" xfId="101" applyNumberFormat="1" applyFont="1" applyFill="1" applyBorder="1" applyAlignment="1">
      <alignment horizontal="center" vertical="center"/>
    </xf>
    <xf numFmtId="0" fontId="6" fillId="0" borderId="0" xfId="101" applyFont="1" applyAlignment="1">
      <alignment horizontal="center"/>
    </xf>
    <xf numFmtId="9" fontId="6" fillId="41" borderId="11" xfId="101" applyNumberFormat="1" applyFont="1" applyFill="1" applyBorder="1" applyAlignment="1">
      <alignment horizontal="center"/>
    </xf>
    <xf numFmtId="2" fontId="6" fillId="39" borderId="11" xfId="0" applyNumberFormat="1" applyFont="1" applyFill="1" applyBorder="1" applyAlignment="1">
      <alignment horizontal="center" wrapText="1"/>
    </xf>
    <xf numFmtId="2" fontId="6" fillId="39" borderId="11" xfId="0" applyNumberFormat="1" applyFont="1" applyFill="1" applyBorder="1" applyAlignment="1">
      <alignment horizontal="center" vertical="center" wrapText="1"/>
    </xf>
    <xf numFmtId="0" fontId="6" fillId="0" borderId="0" xfId="0" applyFont="1" applyAlignment="1">
      <alignment vertical="center"/>
    </xf>
    <xf numFmtId="3" fontId="6" fillId="41" borderId="11" xfId="0" applyNumberFormat="1" applyFont="1" applyFill="1" applyBorder="1" applyAlignment="1">
      <alignment horizontal="center" vertical="center" wrapText="1"/>
    </xf>
    <xf numFmtId="2" fontId="6" fillId="41" borderId="11" xfId="0" applyNumberFormat="1" applyFont="1" applyFill="1" applyBorder="1" applyAlignment="1">
      <alignment horizontal="center" vertical="center" wrapText="1"/>
    </xf>
    <xf numFmtId="3" fontId="6" fillId="41" borderId="11" xfId="101" applyNumberFormat="1" applyFont="1" applyFill="1" applyBorder="1" applyAlignment="1">
      <alignment horizontal="center" vertical="center"/>
    </xf>
    <xf numFmtId="9" fontId="6" fillId="41" borderId="11" xfId="109" applyFont="1" applyFill="1" applyBorder="1" applyAlignment="1">
      <alignment horizontal="center" vertical="center"/>
    </xf>
    <xf numFmtId="9" fontId="6" fillId="41" borderId="15" xfId="109" applyFont="1" applyFill="1" applyBorder="1" applyAlignment="1">
      <alignment horizontal="center" vertical="center"/>
    </xf>
    <xf numFmtId="3" fontId="6" fillId="39" borderId="11" xfId="101" applyNumberFormat="1" applyFont="1" applyFill="1" applyBorder="1" applyAlignment="1">
      <alignment horizontal="center" vertical="center"/>
    </xf>
    <xf numFmtId="167" fontId="6" fillId="39" borderId="11" xfId="0" applyNumberFormat="1" applyFont="1" applyFill="1" applyBorder="1" applyAlignment="1">
      <alignment horizontal="center"/>
    </xf>
    <xf numFmtId="2" fontId="6" fillId="41" borderId="11" xfId="109" applyNumberFormat="1" applyFont="1" applyFill="1" applyBorder="1" applyAlignment="1">
      <alignment horizontal="center" vertical="center"/>
    </xf>
    <xf numFmtId="3" fontId="6" fillId="42" borderId="11" xfId="0" applyNumberFormat="1" applyFont="1" applyFill="1" applyBorder="1" applyAlignment="1">
      <alignment horizontal="center"/>
    </xf>
    <xf numFmtId="3" fontId="6" fillId="48" borderId="11" xfId="109" applyNumberFormat="1" applyFont="1" applyFill="1" applyBorder="1" applyAlignment="1">
      <alignment horizontal="center"/>
    </xf>
    <xf numFmtId="186" fontId="6" fillId="45" borderId="0" xfId="109" applyNumberFormat="1" applyFont="1" applyFill="1"/>
    <xf numFmtId="9" fontId="6" fillId="0" borderId="0" xfId="109" applyFont="1"/>
    <xf numFmtId="186" fontId="6" fillId="45" borderId="0" xfId="0" applyNumberFormat="1" applyFont="1" applyFill="1"/>
    <xf numFmtId="185" fontId="6" fillId="45" borderId="0" xfId="109" applyNumberFormat="1" applyFont="1" applyFill="1"/>
    <xf numFmtId="185" fontId="6" fillId="45" borderId="0" xfId="0" applyNumberFormat="1" applyFont="1" applyFill="1"/>
    <xf numFmtId="185" fontId="6" fillId="41" borderId="0" xfId="109" applyNumberFormat="1" applyFont="1" applyFill="1"/>
    <xf numFmtId="3" fontId="6" fillId="49" borderId="11" xfId="0" applyNumberFormat="1" applyFont="1" applyFill="1" applyBorder="1" applyAlignment="1">
      <alignment horizontal="center"/>
    </xf>
    <xf numFmtId="165" fontId="6" fillId="41" borderId="11" xfId="109" applyNumberFormat="1" applyFont="1" applyFill="1" applyBorder="1" applyAlignment="1">
      <alignment horizontal="center"/>
    </xf>
    <xf numFmtId="165" fontId="6" fillId="0" borderId="0" xfId="109" applyNumberFormat="1" applyFont="1" applyFill="1" applyBorder="1" applyAlignment="1">
      <alignment horizontal="center"/>
    </xf>
    <xf numFmtId="165" fontId="6" fillId="0" borderId="0" xfId="0" applyNumberFormat="1" applyFont="1" applyBorder="1" applyAlignment="1">
      <alignment horizontal="center"/>
    </xf>
    <xf numFmtId="0" fontId="6" fillId="0" borderId="0" xfId="0" applyFont="1" applyBorder="1"/>
    <xf numFmtId="3" fontId="6" fillId="50" borderId="11" xfId="0" applyNumberFormat="1" applyFont="1" applyFill="1" applyBorder="1" applyAlignment="1">
      <alignment horizontal="center"/>
    </xf>
    <xf numFmtId="1" fontId="6" fillId="41" borderId="11" xfId="0" applyNumberFormat="1" applyFont="1" applyFill="1" applyBorder="1" applyAlignment="1">
      <alignment horizontal="center"/>
    </xf>
    <xf numFmtId="3" fontId="6" fillId="0" borderId="24" xfId="0" applyNumberFormat="1" applyFont="1" applyBorder="1" applyAlignment="1">
      <alignment horizontal="center"/>
    </xf>
    <xf numFmtId="3" fontId="6" fillId="38" borderId="24" xfId="0" applyNumberFormat="1" applyFont="1" applyFill="1" applyBorder="1" applyAlignment="1">
      <alignment horizontal="center" vertical="center"/>
    </xf>
    <xf numFmtId="3" fontId="0" fillId="0" borderId="0" xfId="0" applyNumberFormat="1" applyAlignment="1">
      <alignment horizontal="center" vertical="center"/>
    </xf>
    <xf numFmtId="2" fontId="6" fillId="39" borderId="11" xfId="0" applyNumberFormat="1" applyFont="1" applyFill="1" applyBorder="1" applyAlignment="1">
      <alignment horizontal="center" vertical="center"/>
    </xf>
    <xf numFmtId="0" fontId="6" fillId="39" borderId="11" xfId="0" applyFont="1" applyFill="1" applyBorder="1" applyAlignment="1">
      <alignment horizontal="center" vertical="center"/>
    </xf>
    <xf numFmtId="9" fontId="6" fillId="39" borderId="11" xfId="0" applyNumberFormat="1" applyFont="1" applyFill="1" applyBorder="1" applyAlignment="1">
      <alignment horizontal="center"/>
    </xf>
    <xf numFmtId="9" fontId="6" fillId="0" borderId="0" xfId="109" applyFont="1" applyFill="1" applyBorder="1" applyAlignment="1">
      <alignment horizontal="center"/>
    </xf>
    <xf numFmtId="9" fontId="6" fillId="39" borderId="11" xfId="109" applyNumberFormat="1" applyFont="1" applyFill="1" applyBorder="1" applyAlignment="1">
      <alignment horizontal="center"/>
    </xf>
    <xf numFmtId="190" fontId="0" fillId="0" borderId="0" xfId="0" applyNumberFormat="1"/>
    <xf numFmtId="3" fontId="6" fillId="0" borderId="23" xfId="0" applyNumberFormat="1" applyFont="1" applyBorder="1" applyAlignment="1">
      <alignment horizontal="center" wrapText="1"/>
    </xf>
    <xf numFmtId="3" fontId="6" fillId="40" borderId="11" xfId="0" applyNumberFormat="1" applyFont="1" applyFill="1" applyBorder="1" applyAlignment="1">
      <alignment horizontal="center" vertical="center"/>
    </xf>
    <xf numFmtId="0" fontId="6" fillId="41" borderId="11" xfId="0" applyFont="1" applyFill="1" applyBorder="1" applyAlignment="1">
      <alignment horizontal="center" vertical="center"/>
    </xf>
    <xf numFmtId="4" fontId="6" fillId="39" borderId="11" xfId="0" applyNumberFormat="1" applyFont="1" applyFill="1" applyBorder="1" applyAlignment="1">
      <alignment horizontal="center"/>
    </xf>
    <xf numFmtId="0" fontId="27" fillId="0" borderId="0" xfId="0" applyFont="1" applyFill="1" applyBorder="1" applyAlignment="1" applyProtection="1">
      <alignment horizontal="left"/>
      <protection locked="0"/>
    </xf>
    <xf numFmtId="0" fontId="27" fillId="0" borderId="0" xfId="0" applyFont="1" applyBorder="1" applyAlignment="1" applyProtection="1">
      <alignment horizontal="left"/>
      <protection locked="0"/>
    </xf>
    <xf numFmtId="9" fontId="6" fillId="46" borderId="11" xfId="109" applyFont="1" applyFill="1" applyBorder="1" applyAlignment="1">
      <alignment horizontal="center" vertical="center"/>
    </xf>
    <xf numFmtId="9" fontId="6" fillId="46" borderId="15" xfId="109" applyFont="1" applyFill="1" applyBorder="1" applyAlignment="1">
      <alignment horizontal="center" vertical="center"/>
    </xf>
    <xf numFmtId="3" fontId="7" fillId="38" borderId="11" xfId="0" applyNumberFormat="1" applyFont="1" applyFill="1" applyBorder="1" applyAlignment="1">
      <alignment horizontal="center" vertical="center"/>
    </xf>
    <xf numFmtId="3" fontId="0" fillId="37" borderId="0" xfId="0" applyNumberFormat="1" applyFill="1" applyBorder="1" applyAlignment="1">
      <alignment horizontal="left" vertical="center"/>
    </xf>
    <xf numFmtId="3" fontId="7" fillId="37" borderId="0" xfId="104" applyNumberFormat="1" applyFont="1" applyFill="1" applyBorder="1" applyAlignment="1">
      <alignment horizontal="left" vertical="center" wrapText="1"/>
    </xf>
    <xf numFmtId="9" fontId="82" fillId="37" borderId="0" xfId="109" applyFont="1" applyFill="1" applyBorder="1" applyAlignment="1"/>
    <xf numFmtId="9" fontId="107" fillId="37" borderId="14" xfId="109" applyFont="1" applyFill="1" applyBorder="1" applyAlignment="1"/>
    <xf numFmtId="9" fontId="6" fillId="0" borderId="11" xfId="109" applyFont="1" applyBorder="1" applyAlignment="1">
      <alignment horizontal="center" wrapText="1"/>
    </xf>
    <xf numFmtId="191" fontId="0" fillId="0" borderId="0" xfId="0" applyNumberFormat="1"/>
    <xf numFmtId="0" fontId="7" fillId="0" borderId="11" xfId="0" applyFont="1" applyBorder="1" applyAlignment="1">
      <alignment horizontal="center" vertical="center"/>
    </xf>
    <xf numFmtId="0" fontId="37" fillId="0" borderId="0" xfId="0" applyFont="1" applyAlignment="1">
      <alignment horizontal="left" vertical="top" wrapText="1"/>
    </xf>
    <xf numFmtId="0" fontId="104" fillId="0" borderId="0" xfId="0" applyFont="1" applyAlignment="1">
      <alignment horizontal="left" wrapText="1"/>
    </xf>
    <xf numFmtId="0" fontId="6" fillId="0" borderId="16" xfId="0" applyFont="1" applyBorder="1" applyAlignment="1">
      <alignment horizontal="center" vertical="center" wrapText="1"/>
    </xf>
    <xf numFmtId="0" fontId="6" fillId="0" borderId="15" xfId="0" applyFont="1" applyFill="1" applyBorder="1" applyAlignment="1">
      <alignment horizontal="center" vertical="center"/>
    </xf>
    <xf numFmtId="0" fontId="22" fillId="33" borderId="0" xfId="91" applyFill="1" applyAlignment="1">
      <alignment horizontal="center" vertical="center"/>
      <protection locked="0"/>
    </xf>
    <xf numFmtId="3" fontId="28" fillId="38" borderId="11" xfId="44" applyNumberFormat="1" applyFont="1" applyFill="1" applyBorder="1" applyAlignment="1">
      <alignment horizontal="center" vertical="center"/>
    </xf>
    <xf numFmtId="0" fontId="28" fillId="0" borderId="11" xfId="0" applyFont="1" applyBorder="1" applyAlignment="1">
      <alignment horizontal="center" wrapText="1"/>
    </xf>
    <xf numFmtId="0" fontId="138" fillId="0" borderId="11" xfId="0" applyFont="1" applyBorder="1" applyAlignment="1">
      <alignment horizontal="center" wrapText="1"/>
    </xf>
    <xf numFmtId="0" fontId="139" fillId="0" borderId="11" xfId="0" applyFont="1" applyBorder="1" applyAlignment="1">
      <alignment horizontal="center" wrapText="1"/>
    </xf>
    <xf numFmtId="1" fontId="7" fillId="0" borderId="0" xfId="44" applyNumberFormat="1" applyFont="1" applyFill="1" applyBorder="1" applyAlignment="1">
      <alignment horizontal="center" vertical="center"/>
    </xf>
    <xf numFmtId="9" fontId="7" fillId="43" borderId="11" xfId="113" applyFont="1" applyFill="1" applyBorder="1" applyAlignment="1">
      <alignment horizontal="center"/>
    </xf>
    <xf numFmtId="0" fontId="7" fillId="37" borderId="14" xfId="105" applyFont="1" applyFill="1" applyBorder="1" applyAlignment="1"/>
    <xf numFmtId="0" fontId="6" fillId="37" borderId="14" xfId="105" applyFont="1" applyFill="1" applyBorder="1" applyAlignment="1">
      <alignment vertical="top"/>
    </xf>
    <xf numFmtId="0" fontId="7" fillId="37" borderId="0" xfId="105" applyFont="1" applyFill="1" applyBorder="1" applyAlignment="1"/>
    <xf numFmtId="0" fontId="6" fillId="37" borderId="0" xfId="105" applyFont="1" applyFill="1" applyBorder="1" applyAlignment="1">
      <alignment vertical="top"/>
    </xf>
    <xf numFmtId="0" fontId="22" fillId="37" borderId="0" xfId="105" applyFont="1" applyFill="1" applyBorder="1" applyAlignment="1">
      <alignment vertical="top"/>
    </xf>
    <xf numFmtId="0" fontId="7" fillId="37" borderId="0" xfId="105" applyFont="1" applyFill="1" applyBorder="1" applyAlignment="1">
      <alignment vertical="center" wrapText="1"/>
    </xf>
    <xf numFmtId="0" fontId="84" fillId="37" borderId="0" xfId="103" applyFill="1"/>
    <xf numFmtId="0" fontId="22" fillId="37" borderId="0" xfId="103" applyFont="1" applyFill="1"/>
    <xf numFmtId="9" fontId="135" fillId="39" borderId="11" xfId="0" applyNumberFormat="1" applyFont="1" applyFill="1" applyBorder="1" applyAlignment="1">
      <alignment horizontal="center"/>
    </xf>
    <xf numFmtId="0" fontId="0" fillId="0" borderId="14" xfId="0" applyBorder="1"/>
    <xf numFmtId="0" fontId="114" fillId="0" borderId="25" xfId="0" applyFont="1" applyBorder="1"/>
    <xf numFmtId="9" fontId="37" fillId="39" borderId="11" xfId="113" applyNumberFormat="1" applyFont="1" applyFill="1" applyBorder="1" applyAlignment="1">
      <alignment horizontal="center"/>
    </xf>
    <xf numFmtId="0" fontId="115" fillId="0" borderId="0" xfId="0" applyFont="1" applyBorder="1"/>
    <xf numFmtId="0" fontId="115" fillId="0" borderId="26" xfId="0" applyFont="1" applyBorder="1"/>
    <xf numFmtId="0" fontId="140" fillId="0" borderId="0" xfId="0" applyFont="1"/>
    <xf numFmtId="9" fontId="132" fillId="39" borderId="11" xfId="0" applyNumberFormat="1" applyFont="1" applyFill="1" applyBorder="1" applyAlignment="1">
      <alignment horizontal="center"/>
    </xf>
    <xf numFmtId="0" fontId="0" fillId="0" borderId="17" xfId="0" applyBorder="1"/>
    <xf numFmtId="0" fontId="115" fillId="0" borderId="17" xfId="0" applyFont="1" applyBorder="1"/>
    <xf numFmtId="0" fontId="115" fillId="0" borderId="27" xfId="0" applyFont="1" applyBorder="1"/>
    <xf numFmtId="0" fontId="0" fillId="0" borderId="28" xfId="0" applyBorder="1"/>
    <xf numFmtId="0" fontId="114" fillId="0" borderId="28" xfId="0" applyFont="1" applyBorder="1"/>
    <xf numFmtId="0" fontId="114" fillId="0" borderId="16" xfId="0" applyFont="1" applyBorder="1"/>
    <xf numFmtId="0" fontId="141" fillId="51" borderId="16" xfId="0" applyFont="1" applyFill="1" applyBorder="1" applyAlignment="1">
      <alignment horizontal="center" vertical="center"/>
    </xf>
    <xf numFmtId="0" fontId="114" fillId="0" borderId="0" xfId="0" applyFont="1"/>
    <xf numFmtId="0" fontId="6" fillId="0" borderId="11" xfId="87" applyNumberFormat="1" applyFont="1" applyFill="1" applyBorder="1" applyAlignment="1">
      <alignment horizontal="center" vertical="center"/>
    </xf>
    <xf numFmtId="9" fontId="135" fillId="52" borderId="11" xfId="0" applyNumberFormat="1" applyFont="1" applyFill="1" applyBorder="1" applyAlignment="1">
      <alignment horizontal="center"/>
    </xf>
    <xf numFmtId="2"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167" fontId="6" fillId="39" borderId="11" xfId="0" applyNumberFormat="1" applyFont="1" applyFill="1" applyBorder="1" applyAlignment="1">
      <alignment horizontal="center" vertical="center"/>
    </xf>
    <xf numFmtId="0" fontId="22" fillId="0" borderId="0" xfId="0" applyFont="1" applyAlignment="1">
      <alignment vertical="top"/>
    </xf>
    <xf numFmtId="3" fontId="6" fillId="35" borderId="0" xfId="0" applyNumberFormat="1" applyFont="1" applyFill="1" applyBorder="1" applyAlignment="1">
      <alignment horizontal="center" wrapText="1"/>
    </xf>
    <xf numFmtId="0" fontId="6" fillId="35" borderId="0" xfId="0" applyNumberFormat="1" applyFont="1" applyFill="1" applyBorder="1" applyAlignment="1">
      <alignment horizontal="center" vertical="center" wrapText="1"/>
    </xf>
    <xf numFmtId="0" fontId="6" fillId="0" borderId="11" xfId="0" applyNumberFormat="1" applyFont="1" applyFill="1" applyBorder="1" applyAlignment="1">
      <alignment horizontal="center" vertical="center" wrapText="1"/>
    </xf>
    <xf numFmtId="0" fontId="6" fillId="0" borderId="27" xfId="0" applyNumberFormat="1" applyFont="1" applyFill="1" applyBorder="1" applyAlignment="1">
      <alignment horizontal="center" vertical="center" wrapText="1"/>
    </xf>
    <xf numFmtId="0" fontId="46" fillId="0" borderId="0" xfId="0" applyFont="1" applyFill="1"/>
    <xf numFmtId="9" fontId="115" fillId="0" borderId="0" xfId="0" applyNumberFormat="1" applyFont="1" applyFill="1" applyBorder="1" applyAlignment="1">
      <alignment horizontal="center"/>
    </xf>
    <xf numFmtId="9" fontId="135" fillId="53" borderId="26" xfId="0" applyNumberFormat="1" applyFont="1" applyFill="1" applyBorder="1" applyAlignment="1">
      <alignment horizontal="center"/>
    </xf>
    <xf numFmtId="9" fontId="135" fillId="35" borderId="26" xfId="0" applyNumberFormat="1" applyFont="1" applyFill="1" applyBorder="1" applyAlignment="1">
      <alignment horizontal="center"/>
    </xf>
    <xf numFmtId="3" fontId="37" fillId="0" borderId="0" xfId="87" applyNumberFormat="1" applyFont="1" applyFill="1" applyBorder="1" applyAlignment="1">
      <alignment horizontal="left" vertical="center"/>
    </xf>
    <xf numFmtId="0" fontId="6" fillId="35" borderId="26" xfId="87" applyNumberFormat="1" applyFont="1" applyFill="1" applyBorder="1" applyAlignment="1">
      <alignment horizontal="center" vertical="center" wrapText="1"/>
    </xf>
    <xf numFmtId="0" fontId="6" fillId="0" borderId="16" xfId="87" applyNumberFormat="1" applyFont="1" applyFill="1" applyBorder="1" applyAlignment="1">
      <alignment horizontal="center" vertical="center" wrapText="1"/>
    </xf>
    <xf numFmtId="9" fontId="108" fillId="0" borderId="0" xfId="0" applyNumberFormat="1" applyFont="1" applyFill="1" applyBorder="1" applyAlignment="1">
      <alignment horizontal="center"/>
    </xf>
    <xf numFmtId="9" fontId="108" fillId="0" borderId="0" xfId="113" applyFont="1" applyFill="1" applyBorder="1" applyAlignment="1">
      <alignment horizontal="center"/>
    </xf>
    <xf numFmtId="9" fontId="22" fillId="0" borderId="0" xfId="113" applyFont="1" applyFill="1" applyBorder="1" applyAlignment="1">
      <alignment horizontal="center" vertical="center"/>
    </xf>
    <xf numFmtId="3" fontId="22" fillId="0" borderId="0" xfId="87" applyNumberFormat="1" applyFont="1" applyFill="1" applyBorder="1" applyAlignment="1">
      <alignment horizontal="center" vertical="center"/>
    </xf>
    <xf numFmtId="9" fontId="135" fillId="53" borderId="0" xfId="0" applyNumberFormat="1" applyFont="1" applyFill="1" applyBorder="1" applyAlignment="1">
      <alignment horizontal="center"/>
    </xf>
    <xf numFmtId="9" fontId="135" fillId="35" borderId="0" xfId="0" applyNumberFormat="1" applyFont="1" applyFill="1" applyBorder="1" applyAlignment="1">
      <alignment horizontal="center"/>
    </xf>
    <xf numFmtId="9" fontId="6" fillId="39" borderId="11" xfId="113" applyNumberFormat="1" applyFont="1" applyFill="1" applyBorder="1" applyAlignment="1">
      <alignment horizontal="center"/>
    </xf>
    <xf numFmtId="9" fontId="135" fillId="52" borderId="11" xfId="113" applyNumberFormat="1" applyFont="1" applyFill="1" applyBorder="1" applyAlignment="1">
      <alignment horizontal="center"/>
    </xf>
    <xf numFmtId="9" fontId="135" fillId="39" borderId="11" xfId="113" applyNumberFormat="1" applyFont="1" applyFill="1" applyBorder="1" applyAlignment="1">
      <alignment horizontal="center"/>
    </xf>
    <xf numFmtId="0" fontId="7" fillId="0" borderId="0" xfId="87" applyNumberFormat="1" applyFont="1" applyFill="1" applyBorder="1" applyAlignment="1">
      <alignment horizontal="left" vertical="center"/>
    </xf>
    <xf numFmtId="0" fontId="6" fillId="0" borderId="0" xfId="87" applyNumberFormat="1" applyFont="1" applyFill="1" applyBorder="1" applyAlignment="1">
      <alignment horizontal="center"/>
    </xf>
    <xf numFmtId="0" fontId="6" fillId="35" borderId="0" xfId="87" applyNumberFormat="1" applyFont="1" applyFill="1" applyBorder="1" applyAlignment="1">
      <alignment horizontal="center" vertical="center" wrapText="1"/>
    </xf>
    <xf numFmtId="0" fontId="6" fillId="0" borderId="11" xfId="87" applyNumberFormat="1" applyFont="1" applyFill="1" applyBorder="1" applyAlignment="1">
      <alignment horizontal="center" vertical="center" wrapText="1"/>
    </xf>
    <xf numFmtId="9" fontId="0" fillId="0" borderId="0" xfId="113" applyFont="1"/>
    <xf numFmtId="174" fontId="6" fillId="0" borderId="0" xfId="0" applyNumberFormat="1" applyFont="1" applyFill="1" applyBorder="1" applyAlignment="1" applyProtection="1">
      <alignment horizontal="center" vertical="center"/>
      <protection locked="0"/>
    </xf>
    <xf numFmtId="0" fontId="0" fillId="0" borderId="0" xfId="0" applyFill="1" applyBorder="1" applyAlignment="1">
      <alignment horizontal="left"/>
    </xf>
    <xf numFmtId="9" fontId="6" fillId="0" borderId="0" xfId="113" applyFont="1" applyFill="1" applyBorder="1" applyAlignment="1" applyProtection="1">
      <alignment horizontal="center" vertical="center"/>
      <protection locked="0"/>
    </xf>
    <xf numFmtId="3" fontId="71" fillId="45" borderId="11" xfId="0" applyNumberFormat="1" applyFont="1" applyFill="1" applyBorder="1" applyAlignment="1" applyProtection="1">
      <alignment horizontal="center" vertical="center"/>
      <protection locked="0"/>
    </xf>
    <xf numFmtId="0" fontId="22" fillId="0" borderId="0" xfId="0" applyFont="1" applyBorder="1" applyAlignment="1">
      <alignment horizontal="center" vertical="center" wrapText="1"/>
    </xf>
    <xf numFmtId="9" fontId="143" fillId="0" borderId="0" xfId="0" applyNumberFormat="1" applyFont="1" applyFill="1" applyBorder="1" applyProtection="1">
      <protection locked="0"/>
    </xf>
    <xf numFmtId="9" fontId="35" fillId="0" borderId="0" xfId="0" applyNumberFormat="1" applyFont="1" applyFill="1" applyBorder="1" applyProtection="1">
      <protection locked="0"/>
    </xf>
    <xf numFmtId="38" fontId="144" fillId="0" borderId="0" xfId="0" applyNumberFormat="1" applyFont="1" applyFill="1" applyBorder="1" applyProtection="1">
      <protection locked="0"/>
    </xf>
    <xf numFmtId="0" fontId="104" fillId="0" borderId="0" xfId="0" applyFont="1" applyAlignment="1">
      <alignment wrapText="1"/>
    </xf>
    <xf numFmtId="9" fontId="6" fillId="39" borderId="11" xfId="113" applyFont="1" applyFill="1" applyBorder="1" applyAlignment="1">
      <alignment horizontal="center"/>
    </xf>
    <xf numFmtId="9" fontId="6" fillId="39" borderId="11" xfId="0" applyNumberFormat="1" applyFont="1" applyFill="1" applyBorder="1" applyAlignment="1">
      <alignment horizontal="center" vertical="center"/>
    </xf>
    <xf numFmtId="9" fontId="6" fillId="41" borderId="11" xfId="0" applyNumberFormat="1" applyFont="1" applyFill="1" applyBorder="1" applyAlignment="1">
      <alignment horizontal="center"/>
    </xf>
    <xf numFmtId="0" fontId="6" fillId="0" borderId="11" xfId="0" applyFont="1" applyBorder="1"/>
    <xf numFmtId="165" fontId="6" fillId="41" borderId="11" xfId="113" applyNumberFormat="1" applyFont="1" applyFill="1" applyBorder="1" applyAlignment="1">
      <alignment horizontal="center"/>
    </xf>
    <xf numFmtId="165" fontId="118" fillId="41" borderId="11" xfId="70" applyNumberFormat="1" applyFont="1" applyFill="1" applyBorder="1" applyAlignment="1" applyProtection="1">
      <alignment horizontal="center" vertical="center"/>
    </xf>
    <xf numFmtId="0" fontId="30" fillId="0" borderId="0" xfId="0" applyFont="1" applyFill="1"/>
    <xf numFmtId="9" fontId="22" fillId="39" borderId="0" xfId="113" applyFont="1" applyFill="1"/>
    <xf numFmtId="9" fontId="22" fillId="40" borderId="0" xfId="113" applyFont="1" applyFill="1"/>
    <xf numFmtId="9" fontId="6" fillId="38" borderId="11" xfId="113" applyFont="1" applyFill="1" applyBorder="1" applyAlignment="1">
      <alignment horizontal="center" vertical="center"/>
    </xf>
    <xf numFmtId="9" fontId="6" fillId="41" borderId="11" xfId="113" applyFont="1" applyFill="1" applyBorder="1" applyAlignment="1">
      <alignment horizontal="center" vertical="center"/>
    </xf>
    <xf numFmtId="165" fontId="6" fillId="38" borderId="11" xfId="113" applyNumberFormat="1" applyFont="1" applyFill="1" applyBorder="1" applyAlignment="1">
      <alignment horizontal="center" vertical="center"/>
    </xf>
    <xf numFmtId="0" fontId="145" fillId="0" borderId="0" xfId="0" applyFont="1"/>
    <xf numFmtId="9" fontId="6" fillId="41" borderId="11" xfId="113" applyFont="1" applyFill="1" applyBorder="1" applyAlignment="1">
      <alignment horizontal="center"/>
    </xf>
    <xf numFmtId="3" fontId="6" fillId="41" borderId="11" xfId="0" applyNumberFormat="1" applyFont="1" applyFill="1" applyBorder="1" applyAlignment="1">
      <alignment horizontal="center" wrapText="1"/>
    </xf>
    <xf numFmtId="3" fontId="6" fillId="0" borderId="0" xfId="0" applyNumberFormat="1" applyFont="1" applyFill="1" applyBorder="1" applyAlignment="1">
      <alignment horizontal="center" vertical="center" wrapText="1"/>
    </xf>
    <xf numFmtId="3" fontId="6" fillId="0" borderId="11" xfId="0" applyNumberFormat="1" applyFont="1" applyFill="1" applyBorder="1" applyAlignment="1">
      <alignment horizontal="center" vertical="center" wrapText="1"/>
    </xf>
    <xf numFmtId="4" fontId="6" fillId="0" borderId="0" xfId="0" applyNumberFormat="1" applyFont="1" applyAlignment="1">
      <alignment horizontal="center"/>
    </xf>
    <xf numFmtId="3" fontId="62" fillId="0" borderId="0" xfId="0" applyNumberFormat="1" applyFont="1" applyFill="1" applyBorder="1" applyAlignment="1">
      <alignment horizontal="left"/>
    </xf>
    <xf numFmtId="3" fontId="118" fillId="0" borderId="11" xfId="0" applyNumberFormat="1" applyFont="1" applyBorder="1" applyAlignment="1">
      <alignment horizontal="center"/>
    </xf>
    <xf numFmtId="3" fontId="7" fillId="37" borderId="14" xfId="105" applyNumberFormat="1" applyFont="1" applyFill="1" applyBorder="1" applyAlignment="1"/>
    <xf numFmtId="3" fontId="6" fillId="37" borderId="14" xfId="105" applyNumberFormat="1" applyFont="1" applyFill="1" applyBorder="1" applyAlignment="1">
      <alignment vertical="top"/>
    </xf>
    <xf numFmtId="3" fontId="7" fillId="37" borderId="0" xfId="105" applyNumberFormat="1" applyFont="1" applyFill="1" applyBorder="1" applyAlignment="1"/>
    <xf numFmtId="3" fontId="6" fillId="37" borderId="0" xfId="105" applyNumberFormat="1" applyFont="1" applyFill="1" applyBorder="1" applyAlignment="1">
      <alignment vertical="top"/>
    </xf>
    <xf numFmtId="3" fontId="22" fillId="37" borderId="0" xfId="105" applyNumberFormat="1" applyFont="1" applyFill="1" applyBorder="1" applyAlignment="1">
      <alignment vertical="top"/>
    </xf>
    <xf numFmtId="3" fontId="7" fillId="37" borderId="0" xfId="105" applyNumberFormat="1" applyFont="1" applyFill="1" applyBorder="1" applyAlignment="1">
      <alignment vertical="center" wrapText="1"/>
    </xf>
    <xf numFmtId="3" fontId="84" fillId="37" borderId="0" xfId="103" applyNumberFormat="1" applyFill="1"/>
    <xf numFmtId="3" fontId="22" fillId="37" borderId="0" xfId="103" applyNumberFormat="1" applyFont="1" applyFill="1"/>
    <xf numFmtId="165" fontId="0" fillId="0" borderId="0" xfId="113" applyNumberFormat="1" applyFont="1"/>
    <xf numFmtId="3" fontId="27" fillId="0" borderId="11" xfId="0" applyNumberFormat="1" applyFont="1" applyBorder="1" applyAlignment="1">
      <alignment horizontal="center" vertical="center" wrapText="1"/>
    </xf>
    <xf numFmtId="3" fontId="27" fillId="0" borderId="11" xfId="0" applyNumberFormat="1" applyFont="1" applyBorder="1" applyAlignment="1">
      <alignment horizontal="center" vertical="center"/>
    </xf>
    <xf numFmtId="3" fontId="0" fillId="0" borderId="11" xfId="0" applyNumberFormat="1" applyBorder="1" applyAlignment="1">
      <alignment horizontal="center" vertical="center"/>
    </xf>
    <xf numFmtId="3" fontId="6" fillId="41" borderId="16" xfId="0" applyNumberFormat="1" applyFont="1" applyFill="1" applyBorder="1" applyAlignment="1">
      <alignment horizontal="center"/>
    </xf>
    <xf numFmtId="3" fontId="6" fillId="39" borderId="11" xfId="44" applyNumberFormat="1" applyFont="1" applyFill="1" applyBorder="1" applyAlignment="1">
      <alignment horizontal="center"/>
    </xf>
    <xf numFmtId="9" fontId="114" fillId="39" borderId="11" xfId="0" applyNumberFormat="1" applyFont="1" applyFill="1" applyBorder="1" applyAlignment="1">
      <alignment horizontal="center"/>
    </xf>
    <xf numFmtId="3" fontId="37" fillId="0" borderId="0" xfId="0" applyNumberFormat="1" applyFont="1" applyFill="1" applyBorder="1" applyAlignment="1">
      <alignment horizontal="center" vertical="center"/>
    </xf>
    <xf numFmtId="192" fontId="0" fillId="0" borderId="0" xfId="0" applyNumberFormat="1"/>
    <xf numFmtId="0" fontId="135" fillId="0" borderId="11" xfId="0" applyFont="1" applyFill="1" applyBorder="1" applyAlignment="1">
      <alignment horizontal="center" vertical="center"/>
    </xf>
    <xf numFmtId="0" fontId="142" fillId="0" borderId="11" xfId="0" applyFont="1" applyFill="1" applyBorder="1" applyAlignment="1">
      <alignment horizontal="center" vertical="center" wrapText="1"/>
    </xf>
    <xf numFmtId="0" fontId="146" fillId="0" borderId="11" xfId="0" applyFont="1" applyFill="1" applyBorder="1" applyAlignment="1">
      <alignment horizontal="center" vertical="center" wrapText="1"/>
    </xf>
    <xf numFmtId="0" fontId="120" fillId="0" borderId="0" xfId="0" applyFont="1" applyAlignment="1">
      <alignment horizontal="left" wrapText="1"/>
    </xf>
    <xf numFmtId="3" fontId="6" fillId="41" borderId="11" xfId="0" applyNumberFormat="1" applyFont="1" applyFill="1" applyBorder="1" applyAlignment="1">
      <alignment horizontal="center" vertical="center"/>
    </xf>
    <xf numFmtId="0" fontId="38" fillId="0" borderId="0" xfId="0" applyFont="1" applyAlignment="1">
      <alignment horizontal="left"/>
    </xf>
    <xf numFmtId="0" fontId="139" fillId="0" borderId="11" xfId="0" applyFont="1" applyBorder="1" applyAlignment="1">
      <alignment horizontal="center" vertical="center" wrapText="1"/>
    </xf>
    <xf numFmtId="0" fontId="46" fillId="0" borderId="0" xfId="0" quotePrefix="1" applyFont="1"/>
    <xf numFmtId="3" fontId="6" fillId="41" borderId="11" xfId="0" applyNumberFormat="1" applyFont="1" applyFill="1" applyBorder="1" applyAlignment="1">
      <alignment horizontal="center" vertical="center"/>
    </xf>
    <xf numFmtId="3" fontId="147" fillId="0" borderId="0" xfId="0" applyNumberFormat="1" applyFont="1"/>
    <xf numFmtId="3" fontId="148" fillId="0" borderId="0" xfId="0" applyNumberFormat="1" applyFont="1" applyAlignment="1">
      <alignment horizontal="center"/>
    </xf>
    <xf numFmtId="3" fontId="149" fillId="0" borderId="0" xfId="0" applyNumberFormat="1" applyFont="1"/>
    <xf numFmtId="3" fontId="30" fillId="0" borderId="0" xfId="0" applyNumberFormat="1" applyFont="1" applyFill="1" applyBorder="1" applyAlignment="1">
      <alignment horizontal="center" vertical="center" wrapText="1"/>
    </xf>
    <xf numFmtId="3" fontId="30" fillId="0" borderId="0" xfId="0" applyNumberFormat="1" applyFont="1" applyBorder="1"/>
    <xf numFmtId="3" fontId="30" fillId="0" borderId="0" xfId="0" applyNumberFormat="1" applyFont="1" applyBorder="1" applyAlignment="1">
      <alignment horizontal="left"/>
    </xf>
    <xf numFmtId="3" fontId="121" fillId="0" borderId="0" xfId="0" applyNumberFormat="1" applyFont="1"/>
    <xf numFmtId="3" fontId="6" fillId="37" borderId="0" xfId="104" applyNumberFormat="1" applyFont="1" applyFill="1" applyBorder="1" applyAlignment="1">
      <alignment vertical="center"/>
    </xf>
    <xf numFmtId="0" fontId="6" fillId="37" borderId="0" xfId="105" applyFont="1" applyFill="1" applyBorder="1" applyAlignment="1">
      <alignment vertical="center"/>
    </xf>
    <xf numFmtId="3" fontId="6" fillId="37" borderId="0" xfId="105" applyNumberFormat="1" applyFont="1" applyFill="1" applyBorder="1" applyAlignment="1">
      <alignment vertical="center"/>
    </xf>
    <xf numFmtId="3" fontId="6" fillId="0" borderId="11" xfId="0" quotePrefix="1" applyNumberFormat="1" applyFont="1" applyBorder="1" applyAlignment="1">
      <alignment horizontal="center"/>
    </xf>
    <xf numFmtId="3" fontId="0" fillId="39" borderId="11" xfId="0" applyNumberFormat="1" applyFill="1" applyBorder="1"/>
    <xf numFmtId="3" fontId="0" fillId="38" borderId="11" xfId="0" applyNumberFormat="1" applyFill="1" applyBorder="1"/>
    <xf numFmtId="3" fontId="6" fillId="38" borderId="11" xfId="0" applyNumberFormat="1" applyFont="1" applyFill="1" applyBorder="1"/>
    <xf numFmtId="3" fontId="125" fillId="0" borderId="0" xfId="0" applyNumberFormat="1" applyFont="1"/>
    <xf numFmtId="3" fontId="104" fillId="0" borderId="0" xfId="0" applyNumberFormat="1" applyFont="1"/>
    <xf numFmtId="3" fontId="121" fillId="0" borderId="0" xfId="0" quotePrefix="1" applyNumberFormat="1" applyFont="1"/>
    <xf numFmtId="0" fontId="120" fillId="0" borderId="0" xfId="0" applyFont="1" applyAlignment="1">
      <alignment horizontal="left" wrapText="1"/>
    </xf>
    <xf numFmtId="0" fontId="104" fillId="0" borderId="0" xfId="0" applyFont="1" applyAlignment="1">
      <alignment horizontal="left" wrapText="1"/>
    </xf>
    <xf numFmtId="3" fontId="6" fillId="35" borderId="11" xfId="0" applyNumberFormat="1" applyFont="1" applyFill="1" applyBorder="1" applyAlignment="1">
      <alignment horizontal="center" vertical="center" wrapText="1"/>
    </xf>
    <xf numFmtId="3" fontId="28" fillId="0" borderId="11" xfId="0" applyNumberFormat="1" applyFont="1" applyBorder="1" applyAlignment="1">
      <alignment horizontal="center" vertical="center" wrapText="1"/>
    </xf>
    <xf numFmtId="3" fontId="139" fillId="0" borderId="11" xfId="0" applyNumberFormat="1" applyFont="1" applyBorder="1" applyAlignment="1">
      <alignment horizontal="center" vertical="center" wrapText="1"/>
    </xf>
    <xf numFmtId="3" fontId="28" fillId="38" borderId="11" xfId="0" applyNumberFormat="1" applyFont="1" applyFill="1" applyBorder="1" applyAlignment="1">
      <alignment horizontal="center" vertical="center"/>
    </xf>
    <xf numFmtId="3" fontId="41" fillId="40" borderId="11" xfId="44" applyNumberFormat="1" applyFont="1" applyFill="1" applyBorder="1" applyAlignment="1">
      <alignment horizontal="center" vertical="center"/>
    </xf>
    <xf numFmtId="0" fontId="37" fillId="0" borderId="0" xfId="0" applyFont="1" applyAlignment="1">
      <alignment horizontal="left"/>
    </xf>
    <xf numFmtId="3" fontId="6" fillId="38" borderId="15" xfId="0" applyNumberFormat="1" applyFont="1" applyFill="1" applyBorder="1" applyAlignment="1">
      <alignment horizontal="center" vertical="center"/>
    </xf>
    <xf numFmtId="9" fontId="0" fillId="0" borderId="0" xfId="0" applyNumberFormat="1" applyAlignment="1">
      <alignment horizontal="center"/>
    </xf>
    <xf numFmtId="0" fontId="30" fillId="0" borderId="0" xfId="86" applyFont="1"/>
    <xf numFmtId="0" fontId="38" fillId="0" borderId="0" xfId="86" applyFont="1"/>
    <xf numFmtId="3" fontId="6" fillId="37" borderId="0" xfId="105" applyNumberFormat="1" applyFont="1" applyFill="1" applyBorder="1" applyAlignment="1">
      <alignment vertical="center" wrapText="1"/>
    </xf>
    <xf numFmtId="0" fontId="6" fillId="0" borderId="11" xfId="86" applyFont="1" applyFill="1" applyBorder="1" applyAlignment="1" applyProtection="1">
      <alignment horizontal="center"/>
      <protection locked="0"/>
    </xf>
    <xf numFmtId="0" fontId="142" fillId="0" borderId="15" xfId="86" applyFont="1" applyFill="1" applyBorder="1" applyAlignment="1">
      <alignment horizontal="center" vertical="center"/>
    </xf>
    <xf numFmtId="0" fontId="22" fillId="0" borderId="0" xfId="86"/>
    <xf numFmtId="0" fontId="22" fillId="0" borderId="0" xfId="86" applyFont="1"/>
    <xf numFmtId="0" fontId="22" fillId="33" borderId="0" xfId="91" applyFill="1">
      <protection locked="0"/>
    </xf>
    <xf numFmtId="0" fontId="101" fillId="36" borderId="0" xfId="91" applyFont="1" applyFill="1" applyProtection="1"/>
    <xf numFmtId="0" fontId="18" fillId="37" borderId="14" xfId="70" applyFill="1" applyBorder="1" applyAlignment="1" applyProtection="1"/>
    <xf numFmtId="0" fontId="45" fillId="37" borderId="0" xfId="91" applyFont="1" applyFill="1">
      <protection locked="0"/>
    </xf>
    <xf numFmtId="0" fontId="62" fillId="0" borderId="0" xfId="86" applyFont="1"/>
    <xf numFmtId="0" fontId="18" fillId="33" borderId="0" xfId="70" quotePrefix="1" applyFill="1" applyAlignment="1">
      <alignment horizontal="left" vertical="center"/>
      <protection locked="0"/>
    </xf>
    <xf numFmtId="9" fontId="6" fillId="39" borderId="11" xfId="110" applyFont="1" applyFill="1" applyBorder="1" applyAlignment="1">
      <alignment horizontal="center"/>
    </xf>
    <xf numFmtId="9" fontId="6" fillId="41" borderId="11" xfId="110" applyFont="1" applyFill="1" applyBorder="1" applyAlignment="1">
      <alignment horizontal="center"/>
    </xf>
    <xf numFmtId="3" fontId="6" fillId="41" borderId="11" xfId="86" applyNumberFormat="1" applyFont="1" applyFill="1" applyBorder="1" applyAlignment="1">
      <alignment horizontal="center"/>
    </xf>
    <xf numFmtId="0" fontId="18" fillId="33" borderId="0" xfId="70" quotePrefix="1" applyFill="1" applyAlignment="1">
      <protection locked="0"/>
    </xf>
    <xf numFmtId="0" fontId="142" fillId="0" borderId="11" xfId="86" applyFont="1" applyFill="1" applyBorder="1" applyAlignment="1">
      <alignment horizontal="center" vertical="center"/>
    </xf>
    <xf numFmtId="0" fontId="135" fillId="0" borderId="0" xfId="86" applyFont="1" applyFill="1" applyBorder="1" applyAlignment="1">
      <alignment horizontal="center" vertical="center"/>
    </xf>
    <xf numFmtId="0" fontId="113" fillId="0" borderId="0" xfId="86" applyFont="1" applyFill="1" applyBorder="1" applyAlignment="1">
      <alignment horizontal="left" vertical="center"/>
    </xf>
    <xf numFmtId="3" fontId="28" fillId="0" borderId="11" xfId="0" applyNumberFormat="1" applyFont="1" applyBorder="1" applyAlignment="1">
      <alignment horizontal="center" vertical="center"/>
    </xf>
    <xf numFmtId="3" fontId="0" fillId="0" borderId="11" xfId="0" applyNumberFormat="1" applyBorder="1" applyAlignment="1">
      <alignment horizontal="center"/>
    </xf>
    <xf numFmtId="9" fontId="22" fillId="37" borderId="0" xfId="109" applyFont="1" applyFill="1"/>
    <xf numFmtId="9" fontId="22" fillId="37" borderId="0" xfId="109" applyFont="1" applyFill="1" applyBorder="1" applyAlignment="1"/>
    <xf numFmtId="9" fontId="86" fillId="37" borderId="0" xfId="109" applyFont="1" applyFill="1" applyBorder="1" applyAlignment="1"/>
    <xf numFmtId="3" fontId="0" fillId="0" borderId="0" xfId="0" quotePrefix="1" applyNumberFormat="1"/>
    <xf numFmtId="9" fontId="0" fillId="0" borderId="0" xfId="109" applyFont="1" applyFill="1" applyBorder="1" applyAlignment="1">
      <alignment horizontal="center"/>
    </xf>
    <xf numFmtId="9" fontId="0" fillId="0" borderId="0" xfId="0" applyNumberFormat="1" applyFill="1" applyBorder="1" applyAlignment="1">
      <alignment horizontal="center"/>
    </xf>
    <xf numFmtId="0" fontId="150" fillId="0" borderId="11" xfId="0" applyFont="1" applyBorder="1" applyAlignment="1">
      <alignment horizontal="center" wrapText="1"/>
    </xf>
    <xf numFmtId="0" fontId="28" fillId="43" borderId="11" xfId="0" applyFont="1" applyFill="1" applyBorder="1" applyAlignment="1">
      <alignment horizontal="center"/>
    </xf>
    <xf numFmtId="0" fontId="151" fillId="0" borderId="11" xfId="0" applyFont="1" applyBorder="1" applyAlignment="1">
      <alignment horizontal="center"/>
    </xf>
    <xf numFmtId="0" fontId="40" fillId="0" borderId="11" xfId="0" applyFont="1" applyBorder="1" applyAlignment="1">
      <alignment horizontal="center"/>
    </xf>
    <xf numFmtId="193" fontId="151" fillId="41" borderId="11" xfId="40" applyNumberFormat="1" applyFont="1" applyFill="1" applyBorder="1" applyAlignment="1">
      <alignment horizontal="center"/>
    </xf>
    <xf numFmtId="3" fontId="118" fillId="41" borderId="11" xfId="0" applyNumberFormat="1" applyFont="1" applyFill="1" applyBorder="1" applyAlignment="1">
      <alignment horizontal="center" wrapText="1"/>
    </xf>
    <xf numFmtId="3" fontId="27" fillId="39" borderId="11" xfId="0" applyNumberFormat="1" applyFont="1" applyFill="1" applyBorder="1" applyAlignment="1">
      <alignment horizontal="center"/>
    </xf>
    <xf numFmtId="164" fontId="0" fillId="0" borderId="0" xfId="0" applyNumberFormat="1" applyAlignment="1">
      <alignment horizontal="center"/>
    </xf>
    <xf numFmtId="0" fontId="37" fillId="0" borderId="0" xfId="0" applyFont="1" applyAlignment="1">
      <alignment horizontal="center"/>
    </xf>
    <xf numFmtId="0" fontId="0" fillId="0" borderId="11" xfId="0" applyBorder="1" applyAlignment="1">
      <alignment wrapText="1"/>
    </xf>
    <xf numFmtId="0" fontId="98" fillId="35" borderId="0" xfId="98" applyFont="1" applyFill="1" applyBorder="1" applyAlignment="1">
      <alignment horizontal="right"/>
    </xf>
    <xf numFmtId="0" fontId="152" fillId="35" borderId="0" xfId="98" applyFont="1" applyFill="1" applyBorder="1"/>
    <xf numFmtId="0" fontId="114" fillId="35" borderId="0" xfId="98" applyFont="1" applyFill="1" applyBorder="1" applyAlignment="1">
      <alignment horizontal="right"/>
    </xf>
    <xf numFmtId="166" fontId="152" fillId="35" borderId="0" xfId="42" applyNumberFormat="1" applyFont="1" applyFill="1" applyBorder="1"/>
    <xf numFmtId="9" fontId="152" fillId="35" borderId="0" xfId="111" applyFont="1" applyFill="1" applyBorder="1" applyAlignment="1">
      <alignment wrapText="1"/>
    </xf>
    <xf numFmtId="0" fontId="87" fillId="35" borderId="0" xfId="98" applyNumberFormat="1" applyFont="1" applyFill="1" applyBorder="1" applyAlignment="1">
      <alignment horizontal="right" vertical="center"/>
    </xf>
    <xf numFmtId="9" fontId="153" fillId="35" borderId="0" xfId="111" applyFont="1" applyFill="1" applyBorder="1" applyAlignment="1">
      <alignment wrapText="1"/>
    </xf>
    <xf numFmtId="166" fontId="152" fillId="35" borderId="0" xfId="42" applyNumberFormat="1" applyFont="1" applyFill="1" applyBorder="1" applyAlignment="1">
      <alignment horizontal="right"/>
    </xf>
    <xf numFmtId="166" fontId="154" fillId="35" borderId="0" xfId="42" applyNumberFormat="1" applyFont="1" applyFill="1" applyBorder="1"/>
    <xf numFmtId="166" fontId="154" fillId="35" borderId="0" xfId="42" applyNumberFormat="1" applyFont="1" applyFill="1" applyBorder="1" applyAlignment="1">
      <alignment horizontal="right"/>
    </xf>
    <xf numFmtId="9" fontId="154" fillId="35" borderId="0" xfId="111" applyFont="1" applyFill="1" applyBorder="1" applyAlignment="1">
      <alignment wrapText="1"/>
    </xf>
    <xf numFmtId="3" fontId="6" fillId="0" borderId="11" xfId="0" quotePrefix="1" applyNumberFormat="1" applyFont="1" applyBorder="1" applyAlignment="1">
      <alignment horizontal="center" wrapText="1"/>
    </xf>
    <xf numFmtId="3" fontId="6" fillId="38" borderId="11" xfId="0" applyNumberFormat="1" applyFont="1" applyFill="1" applyBorder="1" applyAlignment="1">
      <alignment horizontal="center" wrapText="1"/>
    </xf>
    <xf numFmtId="0" fontId="154" fillId="35" borderId="0" xfId="98" applyNumberFormat="1" applyFont="1" applyFill="1" applyBorder="1" applyAlignment="1">
      <alignment horizontal="right" vertical="center" wrapText="1"/>
    </xf>
    <xf numFmtId="0" fontId="98" fillId="35" borderId="0" xfId="98" applyFont="1" applyFill="1" applyBorder="1" applyAlignment="1">
      <alignment horizontal="center" wrapText="1"/>
    </xf>
    <xf numFmtId="0" fontId="98" fillId="35" borderId="0" xfId="98" applyFill="1" applyBorder="1" applyAlignment="1">
      <alignment horizontal="center" wrapText="1"/>
    </xf>
    <xf numFmtId="0" fontId="98" fillId="35" borderId="0" xfId="98" applyFont="1" applyFill="1" applyBorder="1" applyAlignment="1">
      <alignment horizontal="right" wrapText="1"/>
    </xf>
    <xf numFmtId="166" fontId="0" fillId="35" borderId="0" xfId="0" applyNumberFormat="1" applyFill="1" applyBorder="1"/>
    <xf numFmtId="3" fontId="6" fillId="39" borderId="11" xfId="0" applyNumberFormat="1" applyFont="1" applyFill="1" applyBorder="1" applyAlignment="1">
      <alignment horizontal="center" vertical="center" wrapText="1"/>
    </xf>
    <xf numFmtId="166" fontId="152" fillId="35" borderId="0" xfId="42" applyNumberFormat="1" applyFont="1" applyFill="1" applyBorder="1"/>
    <xf numFmtId="166" fontId="152" fillId="35" borderId="0" xfId="42" applyNumberFormat="1" applyFont="1" applyFill="1" applyBorder="1" applyAlignment="1">
      <alignment horizontal="right"/>
    </xf>
    <xf numFmtId="3" fontId="6" fillId="39" borderId="11" xfId="42" applyNumberFormat="1" applyFont="1" applyFill="1" applyBorder="1" applyAlignment="1">
      <alignment horizontal="center" vertical="center" wrapText="1"/>
    </xf>
    <xf numFmtId="3" fontId="6" fillId="39" borderId="11" xfId="42" applyNumberFormat="1" applyFont="1" applyFill="1" applyBorder="1" applyAlignment="1">
      <alignment horizontal="center" vertical="center"/>
    </xf>
    <xf numFmtId="193" fontId="6" fillId="39" borderId="11" xfId="42" applyNumberFormat="1" applyFont="1" applyFill="1" applyBorder="1" applyAlignment="1">
      <alignment horizontal="center"/>
    </xf>
    <xf numFmtId="0" fontId="125" fillId="35" borderId="0" xfId="91" applyFont="1" applyFill="1">
      <protection locked="0"/>
    </xf>
    <xf numFmtId="0" fontId="104" fillId="0" borderId="0" xfId="0" applyFont="1" applyAlignment="1">
      <alignment vertical="top"/>
    </xf>
    <xf numFmtId="0" fontId="104" fillId="0" borderId="0" xfId="0" applyFont="1" applyAlignment="1"/>
    <xf numFmtId="0" fontId="0" fillId="0" borderId="0" xfId="0" applyAlignment="1">
      <alignment horizontal="left" vertical="center"/>
    </xf>
    <xf numFmtId="0" fontId="104" fillId="0" borderId="0" xfId="0" applyFont="1" applyAlignment="1">
      <alignment vertical="center"/>
    </xf>
    <xf numFmtId="0" fontId="104" fillId="0" borderId="0" xfId="0" applyFont="1" applyAlignment="1">
      <alignment horizontal="left" wrapText="1"/>
    </xf>
    <xf numFmtId="193" fontId="0" fillId="0" borderId="0" xfId="0" applyNumberFormat="1" applyAlignment="1">
      <alignment horizontal="center"/>
    </xf>
    <xf numFmtId="9" fontId="0" fillId="0" borderId="0" xfId="109" applyFont="1" applyAlignment="1">
      <alignment horizontal="center"/>
    </xf>
    <xf numFmtId="0" fontId="37" fillId="0" borderId="0" xfId="0" applyFont="1" applyAlignment="1">
      <alignment vertical="top" wrapText="1"/>
    </xf>
    <xf numFmtId="0" fontId="37" fillId="0" borderId="0" xfId="0" applyFont="1" applyAlignment="1">
      <alignment vertical="top"/>
    </xf>
    <xf numFmtId="0" fontId="37" fillId="0" borderId="0" xfId="0" applyFont="1" applyAlignment="1">
      <alignment horizontal="left" vertical="top"/>
    </xf>
    <xf numFmtId="0" fontId="6" fillId="0" borderId="0" xfId="0" applyFont="1" applyAlignment="1">
      <alignment horizontal="left" vertical="top" wrapText="1"/>
    </xf>
    <xf numFmtId="9" fontId="28" fillId="43" borderId="11" xfId="109" applyFont="1" applyFill="1" applyBorder="1" applyAlignment="1">
      <alignment horizontal="center" vertical="center" wrapText="1"/>
    </xf>
    <xf numFmtId="0" fontId="28" fillId="0" borderId="11" xfId="87" applyNumberFormat="1" applyFont="1" applyFill="1" applyBorder="1" applyAlignment="1">
      <alignment horizontal="center" vertical="center" wrapText="1"/>
    </xf>
    <xf numFmtId="0" fontId="37" fillId="0" borderId="0" xfId="86" applyFont="1"/>
    <xf numFmtId="3" fontId="6" fillId="41" borderId="11" xfId="109" applyNumberFormat="1" applyFont="1" applyFill="1" applyBorder="1" applyAlignment="1">
      <alignment horizontal="center"/>
    </xf>
    <xf numFmtId="193" fontId="6" fillId="41" borderId="11" xfId="40" applyNumberFormat="1" applyFont="1" applyFill="1" applyBorder="1" applyAlignment="1">
      <alignment horizontal="center"/>
    </xf>
    <xf numFmtId="3" fontId="6" fillId="41" borderId="11" xfId="109" applyNumberFormat="1" applyFont="1" applyFill="1" applyBorder="1" applyAlignment="1">
      <alignment horizontal="center" vertical="center"/>
    </xf>
    <xf numFmtId="3" fontId="6" fillId="40" borderId="11" xfId="0" applyNumberFormat="1" applyFont="1" applyFill="1" applyBorder="1" applyAlignment="1">
      <alignment horizontal="center" wrapText="1"/>
    </xf>
    <xf numFmtId="3" fontId="6" fillId="41" borderId="11" xfId="0" applyNumberFormat="1" applyFont="1" applyFill="1" applyBorder="1" applyAlignment="1">
      <alignment horizontal="center" vertical="center"/>
    </xf>
    <xf numFmtId="9" fontId="28" fillId="33" borderId="11" xfId="0" applyNumberFormat="1" applyFont="1" applyFill="1" applyBorder="1" applyAlignment="1">
      <alignment horizontal="center" vertical="center" wrapText="1"/>
    </xf>
    <xf numFmtId="0" fontId="22" fillId="35" borderId="0" xfId="0" applyFont="1" applyFill="1"/>
    <xf numFmtId="0" fontId="7" fillId="0" borderId="0" xfId="0" applyFont="1" applyAlignment="1">
      <alignment horizontal="center"/>
    </xf>
    <xf numFmtId="9" fontId="0" fillId="0" borderId="0" xfId="109" applyNumberFormat="1" applyFont="1" applyAlignment="1">
      <alignment horizontal="center"/>
    </xf>
    <xf numFmtId="0" fontId="28" fillId="0" borderId="0" xfId="0" applyFont="1" applyBorder="1" applyAlignment="1">
      <alignment horizontal="center" vertical="center" wrapText="1"/>
    </xf>
    <xf numFmtId="9" fontId="0" fillId="0" borderId="0" xfId="0" quotePrefix="1" applyNumberFormat="1" applyAlignment="1">
      <alignment horizontal="center"/>
    </xf>
    <xf numFmtId="167" fontId="0" fillId="54" borderId="0" xfId="0" applyNumberFormat="1" applyFill="1"/>
    <xf numFmtId="9" fontId="7" fillId="55" borderId="11" xfId="109" applyFont="1" applyFill="1" applyBorder="1" applyAlignment="1">
      <alignment horizontal="center" vertical="center"/>
    </xf>
    <xf numFmtId="3" fontId="6" fillId="41" borderId="11" xfId="42" applyNumberFormat="1" applyFont="1" applyFill="1" applyBorder="1" applyAlignment="1">
      <alignment horizontal="center" vertical="center"/>
    </xf>
    <xf numFmtId="3" fontId="6" fillId="35" borderId="0" xfId="0" quotePrefix="1" applyNumberFormat="1" applyFont="1" applyFill="1" applyBorder="1" applyAlignment="1">
      <alignment horizontal="center" wrapText="1"/>
    </xf>
    <xf numFmtId="3" fontId="88" fillId="40" borderId="0" xfId="109" applyNumberFormat="1" applyFont="1" applyFill="1" applyAlignment="1">
      <alignment horizontal="center"/>
    </xf>
    <xf numFmtId="3" fontId="88" fillId="39" borderId="0" xfId="109" applyNumberFormat="1" applyFont="1" applyFill="1" applyAlignment="1">
      <alignment horizontal="center"/>
    </xf>
    <xf numFmtId="0" fontId="0" fillId="56" borderId="0" xfId="0" applyFill="1"/>
    <xf numFmtId="3" fontId="88" fillId="56" borderId="0" xfId="109" applyNumberFormat="1" applyFont="1" applyFill="1" applyAlignment="1">
      <alignment horizontal="center"/>
    </xf>
    <xf numFmtId="9" fontId="89" fillId="40" borderId="0" xfId="109" applyFont="1" applyFill="1" applyAlignment="1">
      <alignment horizontal="center"/>
    </xf>
    <xf numFmtId="0" fontId="0" fillId="45" borderId="0" xfId="0" applyFill="1"/>
    <xf numFmtId="9" fontId="89" fillId="45" borderId="0" xfId="109" applyFont="1" applyFill="1" applyAlignment="1">
      <alignment horizontal="center"/>
    </xf>
    <xf numFmtId="9" fontId="0" fillId="45" borderId="0" xfId="0" applyNumberFormat="1" applyFill="1"/>
    <xf numFmtId="9" fontId="89" fillId="39" borderId="0" xfId="109" applyFont="1" applyFill="1" applyAlignment="1">
      <alignment horizontal="center"/>
    </xf>
    <xf numFmtId="9" fontId="0" fillId="39" borderId="0" xfId="0" applyNumberFormat="1" applyFill="1"/>
    <xf numFmtId="9" fontId="89" fillId="40" borderId="0" xfId="109" applyNumberFormat="1" applyFont="1" applyFill="1" applyAlignment="1">
      <alignment horizontal="center"/>
    </xf>
    <xf numFmtId="0" fontId="120" fillId="0" borderId="0" xfId="0" applyFont="1" applyAlignment="1">
      <alignment horizontal="left" wrapText="1"/>
    </xf>
    <xf numFmtId="0" fontId="104" fillId="0" borderId="0" xfId="0" applyFont="1" applyAlignment="1">
      <alignment horizontal="left" wrapText="1"/>
    </xf>
    <xf numFmtId="3" fontId="155" fillId="0" borderId="0" xfId="0" applyNumberFormat="1" applyFont="1"/>
    <xf numFmtId="0" fontId="91" fillId="0" borderId="0" xfId="0" applyFont="1"/>
    <xf numFmtId="9" fontId="41" fillId="57" borderId="11" xfId="109" applyFont="1" applyFill="1" applyBorder="1" applyAlignment="1">
      <alignment horizontal="center" vertical="center"/>
    </xf>
    <xf numFmtId="0" fontId="156" fillId="0" borderId="0" xfId="0" applyFont="1"/>
    <xf numFmtId="0" fontId="28" fillId="0" borderId="24" xfId="0" applyFont="1" applyBorder="1" applyAlignment="1">
      <alignment horizontal="center" wrapText="1"/>
    </xf>
    <xf numFmtId="0" fontId="0" fillId="38" borderId="16" xfId="0" applyFill="1" applyBorder="1"/>
    <xf numFmtId="0" fontId="0" fillId="38" borderId="23" xfId="0" applyFill="1" applyBorder="1"/>
    <xf numFmtId="0" fontId="104" fillId="0" borderId="0" xfId="0" quotePrefix="1" applyFont="1" applyAlignment="1"/>
    <xf numFmtId="0" fontId="157" fillId="0" borderId="0" xfId="0" applyFont="1" applyAlignment="1">
      <alignment horizontal="left"/>
    </xf>
    <xf numFmtId="0" fontId="0" fillId="58" borderId="11" xfId="0" applyFill="1" applyBorder="1"/>
    <xf numFmtId="0" fontId="121" fillId="0" borderId="0" xfId="0" applyFont="1" applyAlignment="1">
      <alignment vertical="top"/>
    </xf>
    <xf numFmtId="0" fontId="121" fillId="0" borderId="0" xfId="0" applyFont="1" applyAlignment="1">
      <alignment horizontal="left" vertical="top"/>
    </xf>
    <xf numFmtId="0" fontId="121" fillId="0" borderId="0" xfId="0" applyFont="1" applyFill="1" applyAlignment="1">
      <alignment vertical="top"/>
    </xf>
    <xf numFmtId="0" fontId="158" fillId="0" borderId="0" xfId="0" applyFont="1" applyAlignment="1"/>
    <xf numFmtId="0" fontId="0" fillId="34" borderId="0" xfId="0" applyFill="1"/>
    <xf numFmtId="3" fontId="6" fillId="41" borderId="23" xfId="0" applyNumberFormat="1" applyFont="1" applyFill="1" applyBorder="1" applyAlignment="1">
      <alignment horizontal="center"/>
    </xf>
    <xf numFmtId="0" fontId="22" fillId="33" borderId="0" xfId="91" applyFill="1" applyAlignment="1">
      <alignment vertical="top"/>
      <protection locked="0"/>
    </xf>
    <xf numFmtId="0" fontId="18" fillId="33" borderId="0" xfId="70" quotePrefix="1" applyFill="1" applyAlignment="1">
      <alignment vertical="top"/>
      <protection locked="0"/>
    </xf>
    <xf numFmtId="3" fontId="27" fillId="39" borderId="11" xfId="0" applyNumberFormat="1" applyFont="1" applyFill="1" applyBorder="1" applyAlignment="1">
      <alignment horizontal="center" vertical="center"/>
    </xf>
    <xf numFmtId="3" fontId="27" fillId="41" borderId="11" xfId="0" applyNumberFormat="1" applyFont="1" applyFill="1" applyBorder="1" applyAlignment="1">
      <alignment horizontal="center" vertical="center"/>
    </xf>
    <xf numFmtId="9" fontId="27" fillId="41" borderId="11" xfId="109" applyFont="1" applyFill="1" applyBorder="1" applyAlignment="1">
      <alignment horizontal="center" vertical="center"/>
    </xf>
    <xf numFmtId="9" fontId="27" fillId="42" borderId="11" xfId="109" applyFont="1" applyFill="1" applyBorder="1" applyAlignment="1">
      <alignment horizontal="center" vertical="center"/>
    </xf>
    <xf numFmtId="9" fontId="27" fillId="41" borderId="11" xfId="109" applyFont="1" applyFill="1" applyBorder="1" applyAlignment="1">
      <alignment horizontal="center"/>
    </xf>
    <xf numFmtId="0" fontId="120" fillId="0" borderId="0" xfId="0" applyFont="1" applyAlignment="1">
      <alignment horizontal="left" wrapText="1"/>
    </xf>
    <xf numFmtId="0" fontId="104" fillId="0" borderId="0" xfId="0" applyFont="1" applyAlignment="1">
      <alignment horizontal="left" wrapText="1"/>
    </xf>
    <xf numFmtId="0" fontId="6" fillId="0" borderId="23" xfId="0" applyFont="1" applyBorder="1" applyAlignment="1">
      <alignment horizontal="center" vertical="center" wrapText="1"/>
    </xf>
    <xf numFmtId="166" fontId="6" fillId="39" borderId="11" xfId="40" applyNumberFormat="1" applyFont="1" applyFill="1" applyBorder="1"/>
    <xf numFmtId="166" fontId="6" fillId="41" borderId="11" xfId="40" applyNumberFormat="1" applyFont="1" applyFill="1" applyBorder="1"/>
    <xf numFmtId="0" fontId="0" fillId="0" borderId="0" xfId="0" applyBorder="1" applyAlignment="1">
      <alignment horizontal="center" vertical="center"/>
    </xf>
    <xf numFmtId="3" fontId="6" fillId="39" borderId="21" xfId="0" applyNumberFormat="1" applyFont="1" applyFill="1" applyBorder="1" applyAlignment="1">
      <alignment horizontal="center"/>
    </xf>
    <xf numFmtId="3" fontId="6" fillId="38" borderId="11" xfId="0" applyNumberFormat="1" applyFont="1" applyFill="1" applyBorder="1" applyAlignment="1">
      <alignment horizontal="center" vertical="center" wrapText="1"/>
    </xf>
    <xf numFmtId="3" fontId="6" fillId="41" borderId="11" xfId="0" applyNumberFormat="1" applyFont="1" applyFill="1" applyBorder="1" applyAlignment="1">
      <alignment horizontal="center" vertical="center"/>
    </xf>
    <xf numFmtId="166" fontId="6" fillId="0" borderId="0" xfId="0" applyNumberFormat="1" applyFont="1" applyAlignment="1">
      <alignment horizontal="center"/>
    </xf>
    <xf numFmtId="195" fontId="0" fillId="0" borderId="0" xfId="0" applyNumberFormat="1" applyAlignment="1">
      <alignment horizontal="center"/>
    </xf>
    <xf numFmtId="3" fontId="6" fillId="0" borderId="0" xfId="109" applyNumberFormat="1" applyFont="1" applyAlignment="1">
      <alignment horizontal="center"/>
    </xf>
    <xf numFmtId="3" fontId="160" fillId="38" borderId="16" xfId="0" applyNumberFormat="1" applyFont="1" applyFill="1" applyBorder="1" applyAlignment="1">
      <alignment horizontal="center" vertical="center" wrapText="1"/>
    </xf>
    <xf numFmtId="3" fontId="0" fillId="0" borderId="0" xfId="0" applyNumberFormat="1" applyAlignment="1">
      <alignment vertical="center"/>
    </xf>
    <xf numFmtId="3" fontId="22" fillId="0" borderId="11" xfId="0" applyNumberFormat="1" applyFont="1" applyBorder="1" applyAlignment="1">
      <alignment horizontal="center" vertical="center"/>
    </xf>
    <xf numFmtId="3" fontId="120" fillId="0" borderId="11" xfId="0" applyNumberFormat="1" applyFont="1" applyBorder="1" applyAlignment="1">
      <alignment horizontal="center" vertical="center"/>
    </xf>
    <xf numFmtId="3" fontId="6" fillId="44" borderId="11" xfId="0" applyNumberFormat="1" applyFont="1" applyFill="1" applyBorder="1" applyAlignment="1">
      <alignment horizontal="center" vertical="center"/>
    </xf>
    <xf numFmtId="3" fontId="121" fillId="0" borderId="11" xfId="0" applyNumberFormat="1" applyFont="1" applyBorder="1" applyAlignment="1">
      <alignment horizontal="center" vertical="center"/>
    </xf>
    <xf numFmtId="3" fontId="160" fillId="38" borderId="16" xfId="0" applyNumberFormat="1" applyFont="1" applyFill="1" applyBorder="1" applyAlignment="1">
      <alignment horizontal="center" vertical="center"/>
    </xf>
    <xf numFmtId="3" fontId="22" fillId="58" borderId="16" xfId="0" applyNumberFormat="1" applyFont="1" applyFill="1" applyBorder="1" applyAlignment="1">
      <alignment vertical="center"/>
    </xf>
    <xf numFmtId="3" fontId="6" fillId="58" borderId="28" xfId="0" applyNumberFormat="1" applyFont="1" applyFill="1" applyBorder="1" applyAlignment="1">
      <alignment vertical="center"/>
    </xf>
    <xf numFmtId="0" fontId="161" fillId="58" borderId="11" xfId="0" applyFont="1" applyFill="1" applyBorder="1" applyAlignment="1">
      <alignment vertical="center"/>
    </xf>
    <xf numFmtId="3" fontId="120" fillId="58" borderId="11" xfId="0" applyNumberFormat="1" applyFont="1" applyFill="1" applyBorder="1" applyAlignment="1">
      <alignment horizontal="center" vertical="center"/>
    </xf>
    <xf numFmtId="0" fontId="162" fillId="0" borderId="0" xfId="0" applyFont="1" applyAlignment="1">
      <alignment horizontal="left" vertical="center" wrapText="1"/>
    </xf>
    <xf numFmtId="0" fontId="120" fillId="0" borderId="0" xfId="0" applyFont="1" applyAlignment="1">
      <alignment horizontal="left" vertical="center" wrapText="1"/>
    </xf>
    <xf numFmtId="0" fontId="163" fillId="0" borderId="0" xfId="0" applyFont="1"/>
    <xf numFmtId="0" fontId="104" fillId="0" borderId="0" xfId="0" applyFont="1" applyAlignment="1">
      <alignment horizontal="left" wrapText="1"/>
    </xf>
    <xf numFmtId="193" fontId="0" fillId="0" borderId="0" xfId="0" applyNumberFormat="1" applyAlignment="1">
      <alignment horizontal="center" vertical="center"/>
    </xf>
    <xf numFmtId="9" fontId="0" fillId="0" borderId="0" xfId="109" applyFont="1" applyAlignment="1">
      <alignment horizontal="center" vertical="center"/>
    </xf>
    <xf numFmtId="0" fontId="7" fillId="38" borderId="11" xfId="0" applyFont="1" applyFill="1" applyBorder="1" applyAlignment="1">
      <alignment horizontal="center" vertical="center" wrapText="1"/>
    </xf>
    <xf numFmtId="3" fontId="121" fillId="0" borderId="11" xfId="0" applyNumberFormat="1" applyFont="1" applyBorder="1" applyAlignment="1">
      <alignment horizontal="center" vertical="center" wrapText="1"/>
    </xf>
    <xf numFmtId="3" fontId="104" fillId="0" borderId="0" xfId="0" applyNumberFormat="1" applyFont="1" applyAlignment="1">
      <alignment horizontal="left" wrapText="1"/>
    </xf>
    <xf numFmtId="0" fontId="95" fillId="0" borderId="0" xfId="0" applyFont="1"/>
    <xf numFmtId="3" fontId="6" fillId="41" borderId="11" xfId="0" applyNumberFormat="1" applyFont="1" applyFill="1" applyBorder="1" applyAlignment="1">
      <alignment horizontal="center" vertical="center"/>
    </xf>
    <xf numFmtId="165" fontId="7" fillId="55" borderId="11" xfId="109" applyNumberFormat="1" applyFont="1" applyFill="1" applyBorder="1" applyAlignment="1">
      <alignment horizontal="center" vertical="center"/>
    </xf>
    <xf numFmtId="165" fontId="41" fillId="57" borderId="11" xfId="109" applyNumberFormat="1" applyFont="1" applyFill="1" applyBorder="1" applyAlignment="1">
      <alignment horizontal="center" vertical="center"/>
    </xf>
    <xf numFmtId="165" fontId="139" fillId="55" borderId="11" xfId="109" applyNumberFormat="1" applyFont="1" applyFill="1" applyBorder="1" applyAlignment="1">
      <alignment horizontal="center" vertical="center"/>
    </xf>
    <xf numFmtId="165" fontId="164" fillId="57" borderId="11" xfId="109" applyNumberFormat="1" applyFont="1" applyFill="1" applyBorder="1" applyAlignment="1">
      <alignment horizontal="center" vertical="center"/>
    </xf>
    <xf numFmtId="9" fontId="160" fillId="0" borderId="0" xfId="0" applyNumberFormat="1" applyFont="1" applyFill="1" applyAlignment="1">
      <alignment horizontal="left" vertical="top"/>
    </xf>
    <xf numFmtId="0" fontId="160" fillId="0" borderId="0" xfId="0" applyFont="1" applyFill="1" applyAlignment="1">
      <alignment horizontal="right" vertical="center"/>
    </xf>
    <xf numFmtId="0" fontId="125" fillId="0" borderId="0" xfId="0" applyFont="1" applyFill="1" applyAlignment="1">
      <alignment vertical="top"/>
    </xf>
    <xf numFmtId="9" fontId="37" fillId="0" borderId="0" xfId="0" applyNumberFormat="1" applyFont="1" applyAlignment="1">
      <alignment horizontal="left" vertical="top" wrapText="1"/>
    </xf>
    <xf numFmtId="0" fontId="117" fillId="38" borderId="0" xfId="0" applyFont="1" applyFill="1" applyAlignment="1">
      <alignment horizontal="left"/>
    </xf>
    <xf numFmtId="9" fontId="135" fillId="52" borderId="16" xfId="0" applyNumberFormat="1" applyFont="1" applyFill="1" applyBorder="1" applyAlignment="1">
      <alignment horizontal="center"/>
    </xf>
    <xf numFmtId="9" fontId="135" fillId="39" borderId="16" xfId="0" applyNumberFormat="1" applyFont="1" applyFill="1" applyBorder="1" applyAlignment="1">
      <alignment horizontal="center"/>
    </xf>
    <xf numFmtId="9" fontId="115" fillId="39" borderId="23" xfId="0" applyNumberFormat="1" applyFont="1" applyFill="1" applyBorder="1" applyAlignment="1">
      <alignment horizontal="center"/>
    </xf>
    <xf numFmtId="9" fontId="135" fillId="41" borderId="11" xfId="0" applyNumberFormat="1" applyFont="1" applyFill="1" applyBorder="1" applyAlignment="1">
      <alignment horizontal="center"/>
    </xf>
    <xf numFmtId="0" fontId="165" fillId="0" borderId="0" xfId="0" applyFont="1" applyFill="1" applyBorder="1"/>
    <xf numFmtId="0" fontId="6" fillId="0" borderId="11" xfId="0" applyFont="1" applyBorder="1" applyAlignment="1">
      <alignment horizontal="center" vertical="top"/>
    </xf>
    <xf numFmtId="0" fontId="22" fillId="0" borderId="11" xfId="0" applyFont="1" applyBorder="1" applyAlignment="1">
      <alignment horizontal="center" vertical="center"/>
    </xf>
    <xf numFmtId="0" fontId="5" fillId="37" borderId="0" xfId="102" applyFill="1" applyBorder="1"/>
    <xf numFmtId="3" fontId="6" fillId="0" borderId="0" xfId="109" applyNumberFormat="1" applyFont="1" applyBorder="1" applyAlignment="1">
      <alignment horizontal="center"/>
    </xf>
    <xf numFmtId="3" fontId="6" fillId="0" borderId="0" xfId="109" applyNumberFormat="1" applyFont="1" applyFill="1" applyBorder="1" applyAlignment="1">
      <alignment horizontal="center"/>
    </xf>
    <xf numFmtId="194" fontId="7" fillId="0" borderId="0" xfId="0" applyNumberFormat="1" applyFont="1"/>
    <xf numFmtId="10" fontId="28" fillId="43" borderId="11" xfId="109" applyNumberFormat="1" applyFont="1" applyFill="1" applyBorder="1" applyAlignment="1">
      <alignment horizontal="center" vertical="center" wrapText="1"/>
    </xf>
    <xf numFmtId="10" fontId="28" fillId="33" borderId="11" xfId="0" applyNumberFormat="1" applyFont="1" applyFill="1" applyBorder="1" applyAlignment="1">
      <alignment horizontal="center" vertical="center" wrapText="1"/>
    </xf>
    <xf numFmtId="165" fontId="27" fillId="41" borderId="11" xfId="109" applyNumberFormat="1" applyFont="1" applyFill="1" applyBorder="1" applyAlignment="1">
      <alignment horizontal="center"/>
    </xf>
    <xf numFmtId="165" fontId="37" fillId="0" borderId="0" xfId="0" applyNumberFormat="1" applyFont="1" applyAlignment="1">
      <alignment horizontal="left" vertical="top" wrapText="1"/>
    </xf>
    <xf numFmtId="3" fontId="120" fillId="0" borderId="0" xfId="0" applyNumberFormat="1" applyFont="1" applyAlignment="1">
      <alignment horizontal="left" wrapText="1"/>
    </xf>
    <xf numFmtId="9" fontId="6" fillId="38" borderId="11" xfId="109" applyFont="1" applyFill="1" applyBorder="1" applyAlignment="1">
      <alignment horizontal="center"/>
    </xf>
    <xf numFmtId="3" fontId="6" fillId="41" borderId="11" xfId="0" applyNumberFormat="1" applyFont="1" applyFill="1" applyBorder="1" applyAlignment="1">
      <alignment horizontal="center" vertical="center"/>
    </xf>
    <xf numFmtId="1" fontId="136" fillId="0" borderId="0" xfId="0" applyNumberFormat="1" applyFont="1" applyFill="1" applyBorder="1" applyAlignment="1">
      <alignment horizontal="left" wrapText="1"/>
    </xf>
    <xf numFmtId="1" fontId="27" fillId="0" borderId="11" xfId="0" applyNumberFormat="1" applyFont="1" applyFill="1" applyBorder="1" applyAlignment="1">
      <alignment horizontal="center" wrapText="1"/>
    </xf>
    <xf numFmtId="1" fontId="27" fillId="0" borderId="16" xfId="0" applyNumberFormat="1" applyFont="1" applyFill="1" applyBorder="1" applyAlignment="1">
      <alignment horizontal="center" wrapText="1"/>
    </xf>
    <xf numFmtId="2" fontId="27" fillId="55" borderId="11" xfId="0" applyNumberFormat="1" applyFont="1" applyFill="1" applyBorder="1" applyAlignment="1">
      <alignment horizontal="center" wrapText="1"/>
    </xf>
    <xf numFmtId="2" fontId="27" fillId="43" borderId="11" xfId="0" applyNumberFormat="1" applyFont="1" applyFill="1" applyBorder="1" applyAlignment="1">
      <alignment horizontal="center" wrapText="1"/>
    </xf>
    <xf numFmtId="10" fontId="6" fillId="38" borderId="11" xfId="109" applyNumberFormat="1" applyFont="1" applyFill="1" applyBorder="1" applyAlignment="1">
      <alignment horizontal="center" vertical="center"/>
    </xf>
    <xf numFmtId="10" fontId="6" fillId="39" borderId="11" xfId="109" applyNumberFormat="1" applyFont="1" applyFill="1" applyBorder="1" applyAlignment="1">
      <alignment horizontal="center"/>
    </xf>
    <xf numFmtId="10" fontId="6" fillId="41" borderId="11" xfId="109" applyNumberFormat="1" applyFont="1" applyFill="1" applyBorder="1" applyAlignment="1">
      <alignment horizontal="center" vertical="center"/>
    </xf>
    <xf numFmtId="10" fontId="22" fillId="0" borderId="0" xfId="0" applyNumberFormat="1" applyFont="1"/>
    <xf numFmtId="10" fontId="6" fillId="0" borderId="11" xfId="0" applyNumberFormat="1" applyFont="1" applyBorder="1" applyAlignment="1">
      <alignment horizontal="center"/>
    </xf>
    <xf numFmtId="10" fontId="125" fillId="0" borderId="0" xfId="0" applyNumberFormat="1" applyFont="1"/>
    <xf numFmtId="3" fontId="22" fillId="38" borderId="0" xfId="109" applyNumberFormat="1" applyFont="1" applyFill="1" applyAlignment="1">
      <alignment horizontal="center"/>
    </xf>
    <xf numFmtId="9" fontId="0" fillId="0" borderId="0" xfId="109" applyFont="1" applyAlignment="1">
      <alignment horizontal="left"/>
    </xf>
    <xf numFmtId="198" fontId="97" fillId="0" borderId="0" xfId="0" applyNumberFormat="1" applyFont="1"/>
    <xf numFmtId="0" fontId="166" fillId="0" borderId="0" xfId="0" applyFont="1"/>
    <xf numFmtId="199" fontId="60" fillId="0" borderId="0" xfId="0" applyNumberFormat="1" applyFont="1"/>
    <xf numFmtId="9" fontId="0" fillId="0" borderId="11" xfId="0" applyNumberFormat="1" applyBorder="1" applyAlignment="1">
      <alignment horizontal="center"/>
    </xf>
    <xf numFmtId="0" fontId="104" fillId="0" borderId="0" xfId="0" applyFont="1" applyFill="1" applyAlignment="1">
      <alignment horizontal="left" vertical="top" wrapText="1"/>
    </xf>
    <xf numFmtId="0" fontId="120" fillId="0" borderId="0" xfId="0" applyFont="1" applyAlignment="1"/>
    <xf numFmtId="3" fontId="120" fillId="0" borderId="0" xfId="0" applyNumberFormat="1" applyFont="1" applyAlignment="1">
      <alignment horizontal="right" vertical="center" wrapText="1"/>
    </xf>
    <xf numFmtId="165" fontId="0" fillId="0" borderId="0" xfId="109" applyNumberFormat="1" applyFont="1" applyAlignment="1">
      <alignment horizontal="right"/>
    </xf>
    <xf numFmtId="166" fontId="0" fillId="0" borderId="0" xfId="0" applyNumberFormat="1" applyFill="1" applyAlignment="1">
      <alignment horizontal="right"/>
    </xf>
    <xf numFmtId="197" fontId="7" fillId="0" borderId="0" xfId="0" applyNumberFormat="1" applyFont="1"/>
    <xf numFmtId="196" fontId="41" fillId="0" borderId="0" xfId="0" applyNumberFormat="1" applyFont="1" applyAlignment="1">
      <alignment horizontal="left" vertical="top" wrapText="1"/>
    </xf>
    <xf numFmtId="0" fontId="6" fillId="0" borderId="0" xfId="0" applyFont="1" applyBorder="1" applyAlignment="1">
      <alignment horizontal="center" vertical="top" wrapText="1"/>
    </xf>
    <xf numFmtId="0" fontId="35" fillId="0" borderId="0" xfId="0" applyFont="1" applyBorder="1" applyAlignment="1">
      <alignment horizontal="center" vertical="top"/>
    </xf>
    <xf numFmtId="0" fontId="27" fillId="0" borderId="11" xfId="0" applyFont="1" applyBorder="1" applyAlignment="1">
      <alignment horizontal="center" vertical="center" wrapText="1"/>
    </xf>
    <xf numFmtId="0" fontId="28" fillId="35" borderId="11" xfId="0" applyFont="1" applyFill="1" applyBorder="1" applyAlignment="1">
      <alignment horizontal="center" vertical="center" wrapText="1"/>
    </xf>
    <xf numFmtId="0" fontId="167" fillId="38" borderId="11" xfId="0" applyFont="1" applyFill="1" applyBorder="1" applyAlignment="1">
      <alignment horizontal="center" vertical="center" wrapText="1"/>
    </xf>
    <xf numFmtId="0" fontId="18" fillId="33" borderId="0" xfId="70" applyFill="1" applyAlignment="1">
      <protection locked="0"/>
    </xf>
    <xf numFmtId="0" fontId="6" fillId="33" borderId="30" xfId="91" applyFont="1" applyFill="1" applyBorder="1" applyAlignment="1">
      <alignment horizontal="center"/>
      <protection locked="0"/>
    </xf>
    <xf numFmtId="0" fontId="22" fillId="33" borderId="30" xfId="91" applyFill="1" applyBorder="1" applyAlignment="1">
      <alignment horizontal="center"/>
      <protection locked="0"/>
    </xf>
    <xf numFmtId="0" fontId="121" fillId="33" borderId="30" xfId="91" applyFont="1" applyFill="1" applyBorder="1" applyAlignment="1">
      <alignment horizontal="center"/>
      <protection locked="0"/>
    </xf>
    <xf numFmtId="0" fontId="121" fillId="33" borderId="30" xfId="91" applyFont="1" applyFill="1" applyBorder="1" applyAlignment="1">
      <alignment horizontal="center" vertical="center"/>
      <protection locked="0"/>
    </xf>
    <xf numFmtId="0" fontId="0" fillId="33" borderId="30" xfId="0" applyFill="1" applyBorder="1" applyAlignment="1">
      <alignment horizontal="center"/>
    </xf>
    <xf numFmtId="0" fontId="0" fillId="33" borderId="30" xfId="0" quotePrefix="1" applyFill="1" applyBorder="1" applyAlignment="1">
      <alignment horizontal="center"/>
    </xf>
    <xf numFmtId="0" fontId="106" fillId="36" borderId="0" xfId="70" applyFont="1" applyFill="1" applyAlignment="1" applyProtection="1"/>
    <xf numFmtId="0" fontId="18" fillId="37" borderId="0" xfId="70" applyFill="1" applyBorder="1" applyAlignment="1" applyProtection="1"/>
    <xf numFmtId="0" fontId="7" fillId="38" borderId="11" xfId="0" quotePrefix="1" applyFont="1" applyFill="1" applyBorder="1" applyAlignment="1">
      <alignment horizontal="center" vertical="center" wrapText="1"/>
    </xf>
    <xf numFmtId="0" fontId="28" fillId="0" borderId="23" xfId="0" applyFont="1" applyBorder="1" applyAlignment="1">
      <alignment horizontal="center"/>
    </xf>
    <xf numFmtId="0" fontId="28" fillId="0" borderId="11" xfId="0" applyFont="1" applyBorder="1" applyAlignment="1">
      <alignment horizontal="center" vertical="center" wrapText="1"/>
    </xf>
    <xf numFmtId="0" fontId="6" fillId="0" borderId="11" xfId="0" applyFont="1" applyBorder="1" applyAlignment="1">
      <alignment horizontal="center" vertical="center"/>
    </xf>
    <xf numFmtId="0" fontId="125" fillId="0" borderId="0" xfId="0" applyFont="1" applyAlignment="1"/>
    <xf numFmtId="0" fontId="28" fillId="33" borderId="11" xfId="0" applyFont="1" applyFill="1" applyBorder="1" applyAlignment="1">
      <alignment horizontal="center" vertical="center" wrapText="1"/>
    </xf>
    <xf numFmtId="3" fontId="172" fillId="0" borderId="0" xfId="0" applyNumberFormat="1" applyFont="1"/>
    <xf numFmtId="3" fontId="173" fillId="0" borderId="0" xfId="0" applyNumberFormat="1" applyFont="1"/>
    <xf numFmtId="0" fontId="28" fillId="35" borderId="0" xfId="0" applyFont="1" applyFill="1" applyBorder="1" applyAlignment="1">
      <alignment horizontal="center" vertical="center"/>
    </xf>
    <xf numFmtId="0" fontId="28" fillId="35" borderId="0" xfId="0" applyFont="1" applyFill="1" applyBorder="1" applyAlignment="1">
      <alignment horizontal="center" vertical="center" wrapText="1"/>
    </xf>
    <xf numFmtId="0" fontId="37" fillId="0" borderId="0" xfId="0" applyFont="1" applyAlignment="1">
      <alignment wrapText="1"/>
    </xf>
    <xf numFmtId="0" fontId="37" fillId="0" borderId="0" xfId="0" applyFont="1" applyAlignment="1"/>
    <xf numFmtId="0" fontId="5" fillId="37" borderId="0" xfId="102" applyFont="1" applyFill="1"/>
    <xf numFmtId="0" fontId="5" fillId="37" borderId="0" xfId="104" applyFont="1" applyFill="1" applyBorder="1" applyAlignment="1">
      <alignment vertical="top"/>
    </xf>
    <xf numFmtId="0" fontId="5" fillId="37" borderId="0" xfId="0" applyFont="1" applyFill="1" applyBorder="1" applyAlignment="1"/>
    <xf numFmtId="0" fontId="0" fillId="0" borderId="31" xfId="0" applyBorder="1"/>
    <xf numFmtId="0" fontId="0" fillId="0" borderId="32" xfId="0" applyBorder="1"/>
    <xf numFmtId="0" fontId="173" fillId="0" borderId="32" xfId="0" applyFont="1" applyBorder="1"/>
    <xf numFmtId="0" fontId="121" fillId="0" borderId="32" xfId="0" applyFont="1" applyBorder="1" applyAlignment="1">
      <alignment wrapText="1"/>
    </xf>
    <xf numFmtId="0" fontId="121" fillId="0" borderId="32" xfId="0" applyFont="1" applyBorder="1"/>
    <xf numFmtId="0" fontId="6" fillId="0" borderId="32" xfId="0" applyFont="1" applyBorder="1"/>
    <xf numFmtId="0" fontId="0" fillId="0" borderId="40" xfId="0" applyBorder="1"/>
    <xf numFmtId="0" fontId="0" fillId="0" borderId="44" xfId="0" applyBorder="1"/>
    <xf numFmtId="0" fontId="0" fillId="0" borderId="46" xfId="0" applyBorder="1"/>
    <xf numFmtId="3" fontId="7" fillId="38" borderId="45" xfId="40" applyNumberFormat="1" applyFont="1" applyFill="1" applyBorder="1" applyAlignment="1">
      <alignment horizontal="center" vertical="center"/>
    </xf>
    <xf numFmtId="3" fontId="7" fillId="38" borderId="23" xfId="0" applyNumberFormat="1" applyFont="1" applyFill="1" applyBorder="1" applyAlignment="1">
      <alignment horizontal="center" vertical="center"/>
    </xf>
    <xf numFmtId="0" fontId="0" fillId="0" borderId="47" xfId="0" applyBorder="1"/>
    <xf numFmtId="0" fontId="174" fillId="0" borderId="32" xfId="70" applyFont="1" applyBorder="1" applyAlignment="1" applyProtection="1"/>
    <xf numFmtId="0" fontId="6" fillId="0" borderId="32" xfId="0" applyFont="1" applyBorder="1" applyAlignment="1">
      <alignment vertical="center"/>
    </xf>
    <xf numFmtId="0" fontId="174" fillId="0" borderId="32" xfId="70" applyFont="1" applyBorder="1" applyAlignment="1" applyProtection="1">
      <alignment vertical="center"/>
    </xf>
    <xf numFmtId="0" fontId="0" fillId="0" borderId="32" xfId="0" applyBorder="1" applyAlignment="1"/>
    <xf numFmtId="0" fontId="5" fillId="0" borderId="32" xfId="0" applyFont="1" applyBorder="1"/>
    <xf numFmtId="0" fontId="97" fillId="0" borderId="32" xfId="0" applyFont="1" applyBorder="1" applyAlignment="1">
      <alignment horizontal="center"/>
    </xf>
    <xf numFmtId="3" fontId="28" fillId="0" borderId="32" xfId="0" applyNumberFormat="1" applyFont="1" applyBorder="1" applyAlignment="1">
      <alignment horizontal="center"/>
    </xf>
    <xf numFmtId="3" fontId="0" fillId="0" borderId="32" xfId="0" applyNumberFormat="1" applyBorder="1"/>
    <xf numFmtId="3" fontId="101" fillId="0" borderId="0" xfId="0" applyNumberFormat="1" applyFont="1" applyAlignment="1">
      <alignment vertical="center"/>
    </xf>
    <xf numFmtId="0" fontId="175" fillId="0" borderId="0" xfId="0" applyFont="1" applyAlignment="1"/>
    <xf numFmtId="0" fontId="6" fillId="0" borderId="32" xfId="0" applyFont="1" applyBorder="1" applyAlignment="1">
      <alignment vertical="top"/>
    </xf>
    <xf numFmtId="0" fontId="6" fillId="0" borderId="32" xfId="0" applyFont="1" applyBorder="1" applyAlignment="1">
      <alignment horizontal="centerContinuous" vertical="top"/>
    </xf>
    <xf numFmtId="0" fontId="41" fillId="0" borderId="32" xfId="0" applyFont="1" applyBorder="1" applyAlignment="1">
      <alignment horizontal="left" vertical="top"/>
    </xf>
    <xf numFmtId="0" fontId="35" fillId="0" borderId="0" xfId="157" applyFont="1"/>
    <xf numFmtId="0" fontId="126" fillId="0" borderId="0" xfId="157" applyFont="1"/>
    <xf numFmtId="0" fontId="5" fillId="0" borderId="0" xfId="157"/>
    <xf numFmtId="0" fontId="5" fillId="36" borderId="0" xfId="135" applyFill="1">
      <protection locked="0"/>
    </xf>
    <xf numFmtId="0" fontId="101" fillId="36" borderId="0" xfId="135" applyFont="1" applyFill="1" applyProtection="1"/>
    <xf numFmtId="0" fontId="102" fillId="36" borderId="0" xfId="135" applyFont="1" applyFill="1">
      <protection locked="0"/>
    </xf>
    <xf numFmtId="1" fontId="29" fillId="36" borderId="0" xfId="48" applyFill="1">
      <alignment horizontal="center" vertical="center"/>
    </xf>
    <xf numFmtId="0" fontId="5" fillId="36" borderId="0" xfId="135" applyFill="1" applyAlignment="1">
      <alignment vertical="center" wrapText="1"/>
      <protection locked="0"/>
    </xf>
    <xf numFmtId="0" fontId="106" fillId="36" borderId="0" xfId="70" applyFont="1" applyFill="1" applyAlignment="1" applyProtection="1"/>
    <xf numFmtId="0" fontId="106" fillId="36" borderId="0" xfId="135" applyFont="1" applyFill="1" applyProtection="1"/>
    <xf numFmtId="3" fontId="5" fillId="0" borderId="0" xfId="0" applyNumberFormat="1" applyFont="1"/>
    <xf numFmtId="9" fontId="5" fillId="0" borderId="0" xfId="157" applyNumberFormat="1"/>
    <xf numFmtId="0" fontId="5" fillId="36" borderId="0" xfId="91" applyFont="1" applyFill="1">
      <protection locked="0"/>
    </xf>
    <xf numFmtId="0" fontId="120" fillId="0" borderId="0" xfId="0" applyFont="1" applyAlignment="1">
      <alignment horizontal="left" wrapText="1"/>
    </xf>
    <xf numFmtId="0" fontId="104" fillId="0" borderId="0" xfId="0" applyFont="1" applyAlignment="1">
      <alignment horizontal="left" wrapText="1"/>
    </xf>
    <xf numFmtId="3" fontId="6" fillId="41" borderId="11" xfId="0" applyNumberFormat="1" applyFont="1" applyFill="1" applyBorder="1" applyAlignment="1">
      <alignment horizontal="center" vertical="center"/>
    </xf>
    <xf numFmtId="0" fontId="178" fillId="0" borderId="44" xfId="0" applyFont="1" applyBorder="1" applyAlignment="1">
      <alignment horizontal="center" vertical="center" wrapText="1"/>
    </xf>
    <xf numFmtId="0" fontId="28" fillId="35" borderId="11" xfId="0" applyFont="1" applyFill="1" applyBorder="1" applyAlignment="1">
      <alignment horizontal="center" vertical="center" wrapText="1"/>
    </xf>
    <xf numFmtId="49" fontId="5" fillId="28" borderId="1" xfId="122" applyFont="1">
      <alignment horizontal="left" vertical="top" wrapText="1"/>
    </xf>
    <xf numFmtId="0" fontId="28" fillId="0" borderId="23" xfId="0" applyFont="1" applyBorder="1" applyAlignment="1">
      <alignment horizontal="center"/>
    </xf>
    <xf numFmtId="3" fontId="28" fillId="0" borderId="11" xfId="0" applyNumberFormat="1" applyFont="1" applyBorder="1" applyAlignment="1">
      <alignment horizontal="center"/>
    </xf>
    <xf numFmtId="0" fontId="5" fillId="0" borderId="0" xfId="0" applyFont="1"/>
    <xf numFmtId="0" fontId="6" fillId="0" borderId="11" xfId="0" applyFont="1" applyBorder="1" applyAlignment="1">
      <alignment horizontal="center"/>
    </xf>
    <xf numFmtId="0" fontId="6" fillId="0" borderId="11" xfId="0" applyFont="1" applyBorder="1" applyAlignment="1">
      <alignment horizontal="center" vertical="center" wrapText="1"/>
    </xf>
    <xf numFmtId="0" fontId="6" fillId="0" borderId="11" xfId="0" applyFont="1" applyBorder="1" applyAlignment="1">
      <alignment horizontal="center" vertical="center"/>
    </xf>
    <xf numFmtId="0" fontId="6" fillId="0" borderId="11" xfId="0" applyFont="1" applyBorder="1" applyAlignment="1">
      <alignment horizontal="center"/>
    </xf>
    <xf numFmtId="3" fontId="6" fillId="60" borderId="11" xfId="0" applyNumberFormat="1" applyFont="1" applyFill="1" applyBorder="1" applyAlignment="1">
      <alignment horizontal="center" vertical="center"/>
    </xf>
    <xf numFmtId="3" fontId="6" fillId="60" borderId="11" xfId="0" applyNumberFormat="1" applyFont="1" applyFill="1" applyBorder="1" applyAlignment="1">
      <alignment horizontal="center"/>
    </xf>
    <xf numFmtId="0" fontId="6" fillId="0" borderId="11" xfId="0" applyFont="1" applyBorder="1" applyAlignment="1">
      <alignment horizontal="center" vertical="center"/>
    </xf>
    <xf numFmtId="3" fontId="6" fillId="0" borderId="11" xfId="0" applyNumberFormat="1" applyFont="1" applyBorder="1" applyAlignment="1">
      <alignment horizontal="center" vertical="center" wrapText="1"/>
    </xf>
    <xf numFmtId="3" fontId="6" fillId="41" borderId="11" xfId="0" applyNumberFormat="1" applyFont="1" applyFill="1" applyBorder="1" applyAlignment="1">
      <alignment horizontal="center" vertical="center"/>
    </xf>
    <xf numFmtId="0" fontId="28" fillId="0" borderId="11" xfId="0" applyFont="1" applyBorder="1" applyAlignment="1">
      <alignment horizontal="center" vertical="center"/>
    </xf>
    <xf numFmtId="0" fontId="104" fillId="0" borderId="0" xfId="0" quotePrefix="1" applyFont="1" applyAlignment="1">
      <alignment horizontal="left" vertical="center"/>
    </xf>
    <xf numFmtId="0" fontId="104" fillId="0" borderId="0" xfId="0" quotePrefix="1" applyFont="1" applyAlignment="1">
      <alignment horizontal="left"/>
    </xf>
    <xf numFmtId="3" fontId="152" fillId="35" borderId="0" xfId="180" applyNumberFormat="1" applyFont="1" applyFill="1" applyBorder="1" applyAlignment="1">
      <alignment horizontal="right"/>
    </xf>
    <xf numFmtId="0" fontId="104" fillId="0" borderId="0" xfId="0" quotePrefix="1" applyFont="1" applyAlignment="1">
      <alignment horizontal="left" vertical="top"/>
    </xf>
    <xf numFmtId="0" fontId="154" fillId="35" borderId="0" xfId="183" applyNumberFormat="1" applyFont="1" applyFill="1" applyBorder="1" applyAlignment="1">
      <alignment horizontal="right"/>
    </xf>
    <xf numFmtId="0" fontId="154" fillId="35" borderId="0" xfId="183" applyFont="1" applyFill="1" applyBorder="1" applyAlignment="1">
      <alignment horizontal="right"/>
    </xf>
    <xf numFmtId="3" fontId="154" fillId="35" borderId="0" xfId="183" applyNumberFormat="1" applyFont="1" applyFill="1" applyBorder="1" applyAlignment="1">
      <alignment horizontal="right"/>
    </xf>
    <xf numFmtId="0" fontId="181" fillId="35" borderId="0" xfId="183" applyNumberFormat="1" applyFont="1" applyFill="1" applyBorder="1" applyAlignment="1">
      <alignment horizontal="right"/>
    </xf>
    <xf numFmtId="0" fontId="30" fillId="0" borderId="0" xfId="0" quotePrefix="1" applyFont="1" applyAlignment="1">
      <alignment horizontal="left"/>
    </xf>
    <xf numFmtId="3" fontId="5" fillId="0" borderId="0" xfId="0" quotePrefix="1" applyNumberFormat="1" applyFont="1" applyAlignment="1">
      <alignment horizontal="left"/>
    </xf>
    <xf numFmtId="0" fontId="37" fillId="0" borderId="0" xfId="0" quotePrefix="1" applyFont="1" applyAlignment="1">
      <alignment horizontal="left"/>
    </xf>
    <xf numFmtId="0" fontId="28" fillId="0" borderId="11" xfId="0" applyFont="1" applyBorder="1" applyAlignment="1">
      <alignment horizontal="center" vertical="center" wrapText="1"/>
    </xf>
    <xf numFmtId="0" fontId="37" fillId="0" borderId="0" xfId="0" quotePrefix="1" applyFont="1" applyAlignment="1">
      <alignment horizontal="left" wrapText="1"/>
    </xf>
    <xf numFmtId="3" fontId="6" fillId="41" borderId="11" xfId="0" applyNumberFormat="1" applyFont="1" applyFill="1" applyBorder="1" applyAlignment="1">
      <alignment horizontal="center" vertical="center"/>
    </xf>
    <xf numFmtId="0" fontId="18" fillId="0" borderId="0" xfId="70" applyAlignment="1" applyProtection="1">
      <alignment horizontal="left"/>
    </xf>
    <xf numFmtId="0" fontId="5" fillId="39" borderId="0" xfId="0" applyFont="1" applyFill="1"/>
    <xf numFmtId="0" fontId="41" fillId="0" borderId="0" xfId="0" applyFont="1" applyAlignment="1">
      <alignment vertical="top" wrapText="1"/>
    </xf>
    <xf numFmtId="0" fontId="41" fillId="0" borderId="0" xfId="0" applyFont="1" applyAlignment="1">
      <alignment horizontal="left" vertical="top" wrapText="1"/>
    </xf>
    <xf numFmtId="0" fontId="41" fillId="0" borderId="0" xfId="0" applyFont="1" applyBorder="1" applyAlignment="1">
      <alignment horizontal="center" vertical="center" wrapText="1"/>
    </xf>
    <xf numFmtId="185" fontId="6" fillId="0" borderId="0" xfId="0" applyNumberFormat="1" applyFont="1"/>
    <xf numFmtId="0" fontId="5" fillId="0" borderId="1" xfId="36" quotePrefix="1" applyFont="1" applyAlignment="1">
      <alignment horizontal="left" vertical="top"/>
    </xf>
    <xf numFmtId="0" fontId="118" fillId="37" borderId="0" xfId="70" quotePrefix="1" applyFont="1" applyFill="1" applyBorder="1" applyAlignment="1" applyProtection="1">
      <alignment horizontal="left"/>
    </xf>
    <xf numFmtId="0" fontId="22" fillId="0" borderId="0" xfId="0" applyFont="1" applyAlignment="1">
      <alignment horizontal="left" wrapText="1"/>
    </xf>
    <xf numFmtId="0" fontId="104" fillId="0" borderId="0" xfId="0" applyFont="1" applyAlignment="1">
      <alignment horizontal="left" vertical="top" wrapText="1"/>
    </xf>
    <xf numFmtId="0" fontId="6" fillId="0" borderId="11" xfId="0" applyFont="1" applyBorder="1" applyAlignment="1">
      <alignment horizontal="center" vertical="center" wrapText="1"/>
    </xf>
    <xf numFmtId="0" fontId="6" fillId="0" borderId="11" xfId="0" applyFont="1" applyBorder="1" applyAlignment="1">
      <alignment horizontal="center" vertical="center"/>
    </xf>
    <xf numFmtId="0" fontId="104" fillId="0" borderId="0" xfId="0" applyFont="1" applyAlignment="1">
      <alignment horizontal="left" wrapText="1"/>
    </xf>
    <xf numFmtId="0" fontId="6" fillId="0" borderId="11" xfId="0" applyFont="1" applyBorder="1" applyAlignment="1">
      <alignment horizontal="center"/>
    </xf>
    <xf numFmtId="0" fontId="104" fillId="0" borderId="0" xfId="0" applyFont="1" applyAlignment="1">
      <alignment horizontal="left" vertical="center" wrapText="1"/>
    </xf>
    <xf numFmtId="0" fontId="6" fillId="0" borderId="15" xfId="0" applyFont="1" applyBorder="1" applyAlignment="1">
      <alignment horizontal="center"/>
    </xf>
    <xf numFmtId="0" fontId="6" fillId="0" borderId="16" xfId="0" applyFont="1" applyBorder="1" applyAlignment="1">
      <alignment horizontal="center"/>
    </xf>
    <xf numFmtId="0" fontId="6" fillId="0" borderId="0" xfId="0" applyFont="1" applyFill="1" applyBorder="1" applyAlignment="1">
      <alignment horizontal="center"/>
    </xf>
    <xf numFmtId="38" fontId="35" fillId="0" borderId="0" xfId="0" applyNumberFormat="1" applyFont="1" applyFill="1" applyBorder="1" applyAlignment="1" applyProtection="1">
      <alignment horizontal="right"/>
      <protection locked="0"/>
    </xf>
    <xf numFmtId="0" fontId="81" fillId="0" borderId="0" xfId="0" applyFont="1" applyAlignment="1">
      <alignment horizontal="left" wrapText="1"/>
    </xf>
    <xf numFmtId="0" fontId="142" fillId="0" borderId="11" xfId="0" applyFont="1" applyFill="1" applyBorder="1" applyAlignment="1">
      <alignment horizontal="center"/>
    </xf>
    <xf numFmtId="0" fontId="104" fillId="0" borderId="0" xfId="0" applyFont="1" applyFill="1" applyAlignment="1">
      <alignment horizontal="left" wrapText="1"/>
    </xf>
    <xf numFmtId="0" fontId="142" fillId="0" borderId="11" xfId="0" applyFont="1" applyFill="1" applyBorder="1" applyAlignment="1">
      <alignment horizontal="center" vertical="center"/>
    </xf>
    <xf numFmtId="10" fontId="0" fillId="0" borderId="0" xfId="109" applyNumberFormat="1" applyFont="1" applyFill="1" applyBorder="1" applyAlignment="1">
      <alignment horizontal="center"/>
    </xf>
    <xf numFmtId="10" fontId="0" fillId="0" borderId="0" xfId="0" applyNumberFormat="1" applyFill="1" applyBorder="1" applyAlignment="1">
      <alignment horizontal="center"/>
    </xf>
    <xf numFmtId="165" fontId="0" fillId="0" borderId="0" xfId="109" applyNumberFormat="1" applyFont="1" applyAlignment="1">
      <alignment horizontal="left"/>
    </xf>
    <xf numFmtId="2" fontId="41" fillId="0" borderId="0" xfId="0" applyNumberFormat="1" applyFont="1" applyAlignment="1">
      <alignment horizontal="left" vertical="top" wrapText="1"/>
    </xf>
    <xf numFmtId="0" fontId="104" fillId="0" borderId="0" xfId="0" quotePrefix="1" applyFont="1" applyFill="1" applyAlignment="1">
      <alignment horizontal="left"/>
    </xf>
    <xf numFmtId="0" fontId="114" fillId="0" borderId="0" xfId="0" quotePrefix="1" applyFont="1" applyAlignment="1">
      <alignment horizontal="left"/>
    </xf>
    <xf numFmtId="3" fontId="0" fillId="35" borderId="0" xfId="0" applyNumberFormat="1" applyFill="1" applyBorder="1"/>
    <xf numFmtId="0" fontId="41" fillId="0" borderId="0" xfId="0" applyFont="1" applyAlignment="1">
      <alignment horizontal="left" vertical="top" wrapText="1"/>
    </xf>
    <xf numFmtId="0" fontId="121" fillId="0" borderId="0" xfId="0" quotePrefix="1" applyFont="1" applyAlignment="1">
      <alignment horizontal="left"/>
    </xf>
    <xf numFmtId="0" fontId="41" fillId="0" borderId="0" xfId="0" quotePrefix="1" applyFont="1" applyAlignment="1">
      <alignment horizontal="left" vertical="top" wrapText="1"/>
    </xf>
    <xf numFmtId="0" fontId="41" fillId="0" borderId="0" xfId="0" applyFont="1" applyAlignment="1">
      <alignment horizontal="left" vertical="top"/>
    </xf>
    <xf numFmtId="0" fontId="41" fillId="0" borderId="0" xfId="0" applyFont="1" applyAlignment="1">
      <alignment horizontal="centerContinuous" vertical="top" wrapText="1"/>
    </xf>
    <xf numFmtId="3" fontId="39" fillId="0" borderId="0" xfId="0" applyNumberFormat="1" applyFont="1"/>
    <xf numFmtId="3" fontId="39" fillId="0" borderId="0" xfId="0" applyNumberFormat="1" applyFont="1" applyFill="1"/>
    <xf numFmtId="194" fontId="39" fillId="0" borderId="0" xfId="0" applyNumberFormat="1" applyFont="1"/>
    <xf numFmtId="3" fontId="35" fillId="0" borderId="0" xfId="0" applyNumberFormat="1" applyFont="1" applyFill="1" applyBorder="1" applyAlignment="1" applyProtection="1">
      <alignment horizontal="right"/>
      <protection locked="0"/>
    </xf>
    <xf numFmtId="1" fontId="46" fillId="0" borderId="0" xfId="0" applyNumberFormat="1" applyFont="1"/>
    <xf numFmtId="1" fontId="46" fillId="0" borderId="0" xfId="0" applyNumberFormat="1" applyFont="1" applyFill="1" applyBorder="1"/>
    <xf numFmtId="1" fontId="46" fillId="0" borderId="0" xfId="0" applyNumberFormat="1" applyFont="1" applyFill="1" applyBorder="1" applyProtection="1">
      <protection locked="0"/>
    </xf>
    <xf numFmtId="1" fontId="35" fillId="0" borderId="0" xfId="0" applyNumberFormat="1" applyFont="1" applyFill="1" applyBorder="1" applyAlignment="1" applyProtection="1">
      <alignment horizontal="right"/>
      <protection locked="0"/>
    </xf>
    <xf numFmtId="191" fontId="0" fillId="0" borderId="0" xfId="0" applyNumberFormat="1" applyAlignment="1">
      <alignment vertical="center"/>
    </xf>
    <xf numFmtId="0" fontId="35" fillId="0" borderId="11" xfId="0" quotePrefix="1" applyFont="1" applyBorder="1" applyAlignment="1">
      <alignment horizontal="center" vertical="center" wrapText="1"/>
    </xf>
    <xf numFmtId="200" fontId="0" fillId="0" borderId="0" xfId="0" applyNumberFormat="1"/>
    <xf numFmtId="198" fontId="0" fillId="0" borderId="0" xfId="0" applyNumberFormat="1"/>
    <xf numFmtId="1" fontId="45" fillId="37" borderId="0" xfId="91" applyNumberFormat="1" applyFont="1" applyFill="1" applyProtection="1"/>
    <xf numFmtId="1" fontId="18" fillId="37" borderId="0" xfId="70" applyNumberFormat="1" applyFill="1" applyBorder="1" applyAlignment="1" applyProtection="1"/>
    <xf numFmtId="1" fontId="61" fillId="37" borderId="0" xfId="70" applyNumberFormat="1" applyFont="1" applyFill="1" applyBorder="1" applyAlignment="1" applyProtection="1"/>
    <xf numFmtId="1" fontId="22" fillId="37" borderId="0" xfId="102" applyNumberFormat="1" applyFont="1" applyFill="1"/>
    <xf numFmtId="1" fontId="6" fillId="37" borderId="0" xfId="104" applyNumberFormat="1" applyFont="1" applyFill="1" applyBorder="1" applyAlignment="1">
      <alignment vertical="center"/>
    </xf>
    <xf numFmtId="1" fontId="22" fillId="37" borderId="0" xfId="104" applyNumberFormat="1" applyFont="1" applyFill="1" applyBorder="1" applyAlignment="1">
      <alignment vertical="top"/>
    </xf>
    <xf numFmtId="1" fontId="6" fillId="37" borderId="0" xfId="104" applyNumberFormat="1" applyFont="1" applyFill="1" applyBorder="1" applyAlignment="1">
      <alignment vertical="top"/>
    </xf>
    <xf numFmtId="0" fontId="179" fillId="38" borderId="15" xfId="0" applyFont="1" applyFill="1" applyBorder="1" applyAlignment="1">
      <alignment horizontal="center" vertical="center" wrapText="1"/>
    </xf>
    <xf numFmtId="0" fontId="179" fillId="38" borderId="29" xfId="0" applyFont="1" applyFill="1" applyBorder="1" applyAlignment="1">
      <alignment horizontal="center" vertical="center" wrapText="1"/>
    </xf>
    <xf numFmtId="0" fontId="168" fillId="38" borderId="24" xfId="0" applyFont="1" applyFill="1" applyBorder="1" applyAlignment="1">
      <alignment horizontal="center" vertical="center" wrapText="1"/>
    </xf>
    <xf numFmtId="0" fontId="179" fillId="38" borderId="11" xfId="0" applyFont="1" applyFill="1" applyBorder="1" applyAlignment="1">
      <alignment horizontal="center" vertical="center" wrapText="1"/>
    </xf>
    <xf numFmtId="0" fontId="125" fillId="0" borderId="0" xfId="0" quotePrefix="1" applyFont="1" applyAlignment="1">
      <alignment horizontal="left"/>
    </xf>
    <xf numFmtId="3" fontId="30" fillId="0" borderId="0" xfId="0" quotePrefix="1" applyNumberFormat="1" applyFont="1" applyAlignment="1">
      <alignment horizontal="left"/>
    </xf>
    <xf numFmtId="0" fontId="121" fillId="0" borderId="11" xfId="0" quotePrefix="1" applyFont="1" applyBorder="1" applyAlignment="1">
      <alignment horizontal="center" vertical="center"/>
    </xf>
    <xf numFmtId="0" fontId="6" fillId="0" borderId="11" xfId="0" applyFont="1" applyBorder="1" applyAlignment="1">
      <alignment horizontal="center"/>
    </xf>
    <xf numFmtId="0" fontId="197" fillId="0" borderId="0" xfId="0" applyFont="1"/>
    <xf numFmtId="0" fontId="6" fillId="0" borderId="0" xfId="0" applyFont="1" applyAlignment="1">
      <alignment horizontal="right" vertical="center"/>
    </xf>
    <xf numFmtId="166" fontId="0" fillId="0" borderId="0" xfId="40" applyNumberFormat="1" applyFont="1" applyAlignment="1">
      <alignment horizontal="right" vertical="center"/>
    </xf>
    <xf numFmtId="0" fontId="0" fillId="0" borderId="0" xfId="0" applyAlignment="1">
      <alignment horizontal="right" vertical="center"/>
    </xf>
    <xf numFmtId="166" fontId="0" fillId="0" borderId="0" xfId="0" applyNumberFormat="1" applyAlignment="1">
      <alignment horizontal="right" vertical="center"/>
    </xf>
    <xf numFmtId="166" fontId="6" fillId="0" borderId="0" xfId="0" applyNumberFormat="1" applyFont="1" applyAlignment="1">
      <alignment horizontal="right" vertical="center"/>
    </xf>
    <xf numFmtId="0" fontId="45" fillId="37" borderId="0" xfId="91" applyFont="1" applyFill="1" applyAlignment="1" applyProtection="1">
      <alignment horizontal="left"/>
    </xf>
    <xf numFmtId="0" fontId="45" fillId="37" borderId="0" xfId="91" applyFont="1" applyFill="1" applyBorder="1" applyProtection="1"/>
    <xf numFmtId="1" fontId="159" fillId="0" borderId="0" xfId="0" applyNumberFormat="1" applyFont="1"/>
    <xf numFmtId="198" fontId="56" fillId="0" borderId="0" xfId="0" applyNumberFormat="1" applyFont="1"/>
    <xf numFmtId="1" fontId="6" fillId="0" borderId="0" xfId="0" applyNumberFormat="1" applyFont="1" applyBorder="1" applyAlignment="1">
      <alignment horizontal="center"/>
    </xf>
    <xf numFmtId="3" fontId="6" fillId="35" borderId="11" xfId="0" applyNumberFormat="1" applyFont="1" applyFill="1" applyBorder="1" applyAlignment="1">
      <alignment horizontal="center"/>
    </xf>
    <xf numFmtId="0" fontId="35" fillId="0" borderId="49" xfId="0" applyFont="1" applyBorder="1" applyAlignment="1">
      <alignment vertical="center" wrapText="1"/>
    </xf>
    <xf numFmtId="0" fontId="35" fillId="0" borderId="50" xfId="0" applyFont="1" applyBorder="1" applyAlignment="1">
      <alignment vertical="center" wrapText="1"/>
    </xf>
    <xf numFmtId="0" fontId="6" fillId="0" borderId="11" xfId="0" applyFont="1" applyBorder="1" applyAlignment="1">
      <alignment horizontal="center" vertical="center"/>
    </xf>
    <xf numFmtId="0" fontId="28" fillId="0" borderId="11" xfId="0" applyFont="1" applyBorder="1" applyAlignment="1">
      <alignment horizontal="center" vertical="center" wrapText="1"/>
    </xf>
    <xf numFmtId="0" fontId="6" fillId="0" borderId="15" xfId="0" applyFont="1" applyBorder="1" applyAlignment="1">
      <alignment horizontal="center"/>
    </xf>
    <xf numFmtId="0" fontId="6" fillId="0" borderId="11" xfId="0" applyFont="1" applyBorder="1" applyAlignment="1">
      <alignment horizontal="center"/>
    </xf>
    <xf numFmtId="0" fontId="28" fillId="0" borderId="11" xfId="0" applyFont="1" applyBorder="1" applyAlignment="1">
      <alignment horizontal="center" vertical="center"/>
    </xf>
    <xf numFmtId="3" fontId="6" fillId="41" borderId="11" xfId="0" applyNumberFormat="1" applyFont="1" applyFill="1" applyBorder="1" applyAlignment="1">
      <alignment horizontal="center" vertical="center"/>
    </xf>
    <xf numFmtId="0" fontId="6" fillId="0" borderId="11" xfId="0" applyFont="1" applyBorder="1" applyAlignment="1">
      <alignment horizontal="center" vertical="center"/>
    </xf>
    <xf numFmtId="9" fontId="6" fillId="41" borderId="11" xfId="113" applyNumberFormat="1" applyFont="1" applyFill="1" applyBorder="1" applyAlignment="1">
      <alignment horizontal="center" vertical="center"/>
    </xf>
    <xf numFmtId="9" fontId="6" fillId="41" borderId="11" xfId="113" applyNumberFormat="1" applyFont="1" applyFill="1" applyBorder="1" applyAlignment="1">
      <alignment horizontal="center" vertical="center" wrapText="1"/>
    </xf>
    <xf numFmtId="9" fontId="6" fillId="38" borderId="11" xfId="113" applyNumberFormat="1" applyFont="1" applyFill="1" applyBorder="1" applyAlignment="1">
      <alignment horizontal="center" vertical="center"/>
    </xf>
    <xf numFmtId="167" fontId="136" fillId="0" borderId="0" xfId="0" applyNumberFormat="1" applyFont="1" applyFill="1" applyBorder="1" applyAlignment="1">
      <alignment horizontal="left" wrapText="1"/>
    </xf>
    <xf numFmtId="166" fontId="0" fillId="41" borderId="0" xfId="40" applyNumberFormat="1" applyFont="1" applyFill="1" applyAlignment="1">
      <alignment horizontal="right"/>
    </xf>
    <xf numFmtId="193" fontId="0" fillId="41" borderId="0" xfId="0" applyNumberFormat="1" applyFill="1" applyAlignment="1">
      <alignment horizontal="center"/>
    </xf>
    <xf numFmtId="9" fontId="0" fillId="41" borderId="0" xfId="109" applyFont="1" applyFill="1" applyAlignment="1">
      <alignment horizontal="center"/>
    </xf>
    <xf numFmtId="9" fontId="0" fillId="41" borderId="0" xfId="109" applyNumberFormat="1" applyFont="1" applyFill="1" applyAlignment="1">
      <alignment horizontal="center"/>
    </xf>
    <xf numFmtId="9" fontId="0" fillId="41" borderId="0" xfId="0" applyNumberFormat="1" applyFill="1" applyAlignment="1">
      <alignment horizontal="center"/>
    </xf>
    <xf numFmtId="0" fontId="5" fillId="0" borderId="0" xfId="0" applyFont="1" applyAlignment="1">
      <alignment horizontal="center"/>
    </xf>
    <xf numFmtId="0" fontId="37" fillId="0" borderId="0" xfId="0" applyFont="1" applyAlignment="1">
      <alignment horizontal="left" vertical="top" wrapText="1"/>
    </xf>
    <xf numFmtId="0" fontId="125" fillId="0" borderId="0" xfId="0" applyFont="1" applyAlignment="1">
      <alignment vertical="top" wrapText="1"/>
    </xf>
    <xf numFmtId="0" fontId="125" fillId="0" borderId="0" xfId="0" applyFont="1" applyAlignment="1">
      <alignment horizontal="left" vertical="top" wrapText="1"/>
    </xf>
    <xf numFmtId="0" fontId="5" fillId="0" borderId="0" xfId="0" applyFont="1" applyAlignment="1">
      <alignment horizontal="left" vertical="center" indent="4"/>
    </xf>
    <xf numFmtId="0" fontId="198" fillId="0" borderId="0" xfId="0" applyFont="1"/>
    <xf numFmtId="0" fontId="5" fillId="0" borderId="0" xfId="0" applyFont="1" applyAlignment="1">
      <alignment horizontal="left" vertical="top"/>
    </xf>
    <xf numFmtId="0" fontId="0" fillId="0" borderId="0" xfId="0" applyAlignment="1">
      <alignment horizontal="left" vertical="top" wrapText="1"/>
    </xf>
    <xf numFmtId="0" fontId="121" fillId="0" borderId="0" xfId="0" applyFont="1" applyAlignment="1">
      <alignment vertical="top" wrapText="1"/>
    </xf>
    <xf numFmtId="3" fontId="6" fillId="41" borderId="11" xfId="0" applyNumberFormat="1" applyFont="1" applyFill="1" applyBorder="1" applyAlignment="1">
      <alignment horizontal="center" vertical="center"/>
    </xf>
    <xf numFmtId="3" fontId="120" fillId="0" borderId="0" xfId="0" applyNumberFormat="1" applyFont="1" applyAlignment="1">
      <alignment horizontal="left" vertical="center" wrapText="1"/>
    </xf>
    <xf numFmtId="9" fontId="0" fillId="0" borderId="0" xfId="109" applyFont="1" applyBorder="1" applyAlignment="1">
      <alignment horizontal="center"/>
    </xf>
    <xf numFmtId="1" fontId="0" fillId="0" borderId="0" xfId="109" applyNumberFormat="1" applyFont="1" applyBorder="1" applyAlignment="1">
      <alignment horizontal="center"/>
    </xf>
    <xf numFmtId="3" fontId="6" fillId="41" borderId="11" xfId="0" applyNumberFormat="1" applyFont="1" applyFill="1" applyBorder="1" applyAlignment="1">
      <alignment horizontal="center" vertical="center"/>
    </xf>
    <xf numFmtId="0" fontId="167" fillId="38" borderId="15" xfId="0" applyFont="1" applyFill="1" applyBorder="1" applyAlignment="1">
      <alignment horizontal="center" vertical="center" wrapText="1"/>
    </xf>
    <xf numFmtId="0" fontId="167" fillId="38" borderId="24" xfId="0" applyFont="1" applyFill="1" applyBorder="1" applyAlignment="1">
      <alignment horizontal="center" vertical="center" wrapText="1"/>
    </xf>
    <xf numFmtId="0" fontId="7" fillId="38" borderId="15" xfId="0" quotePrefix="1" applyFont="1" applyFill="1" applyBorder="1" applyAlignment="1">
      <alignment horizontal="center" vertical="center" wrapText="1"/>
    </xf>
    <xf numFmtId="4" fontId="41" fillId="38" borderId="28" xfId="44" applyNumberFormat="1" applyFont="1" applyFill="1" applyBorder="1" applyAlignment="1">
      <alignment horizontal="center" vertical="center"/>
    </xf>
    <xf numFmtId="3" fontId="22" fillId="0" borderId="0" xfId="40" applyNumberFormat="1" applyFont="1" applyBorder="1" applyAlignment="1">
      <alignment horizontal="center" vertical="center"/>
    </xf>
    <xf numFmtId="2" fontId="0" fillId="0" borderId="0" xfId="109" applyNumberFormat="1" applyFont="1" applyFill="1" applyBorder="1"/>
    <xf numFmtId="9" fontId="0" fillId="0" borderId="0" xfId="109" applyFont="1" applyBorder="1" applyAlignment="1">
      <alignment horizontal="center" vertical="center"/>
    </xf>
    <xf numFmtId="191" fontId="0" fillId="0" borderId="0" xfId="0" applyNumberFormat="1" applyFill="1" applyBorder="1"/>
    <xf numFmtId="197" fontId="0" fillId="0" borderId="0" xfId="0" applyNumberFormat="1" applyFill="1" applyBorder="1"/>
    <xf numFmtId="197" fontId="0" fillId="0" borderId="0" xfId="0" applyNumberFormat="1"/>
    <xf numFmtId="203" fontId="0" fillId="0" borderId="0" xfId="0" applyNumberFormat="1"/>
    <xf numFmtId="191" fontId="35" fillId="0" borderId="0" xfId="0" applyNumberFormat="1" applyFont="1" applyFill="1" applyBorder="1" applyProtection="1">
      <protection locked="0"/>
    </xf>
    <xf numFmtId="204" fontId="0" fillId="0" borderId="0" xfId="0" applyNumberFormat="1"/>
    <xf numFmtId="167" fontId="35" fillId="0" borderId="0" xfId="0" applyNumberFormat="1" applyFont="1" applyFill="1" applyBorder="1" applyProtection="1">
      <protection locked="0"/>
    </xf>
    <xf numFmtId="201" fontId="35" fillId="0" borderId="0" xfId="0" applyNumberFormat="1" applyFont="1" applyFill="1" applyBorder="1" applyAlignment="1" applyProtection="1">
      <alignment horizontal="right"/>
      <protection locked="0"/>
    </xf>
    <xf numFmtId="205" fontId="35" fillId="0" borderId="0" xfId="0" applyNumberFormat="1" applyFont="1" applyFill="1" applyBorder="1" applyProtection="1">
      <protection locked="0"/>
    </xf>
    <xf numFmtId="43" fontId="35" fillId="0" borderId="0" xfId="40" applyFont="1" applyFill="1" applyBorder="1" applyProtection="1">
      <protection locked="0"/>
    </xf>
    <xf numFmtId="204" fontId="35" fillId="0" borderId="0" xfId="0" applyNumberFormat="1" applyFont="1" applyFill="1" applyBorder="1" applyProtection="1">
      <protection locked="0"/>
    </xf>
    <xf numFmtId="1" fontId="22" fillId="0" borderId="0" xfId="0" applyNumberFormat="1" applyFont="1" applyAlignment="1">
      <alignment horizontal="right"/>
    </xf>
    <xf numFmtId="1" fontId="218" fillId="0" borderId="0" xfId="0" applyNumberFormat="1" applyFont="1" applyAlignment="1">
      <alignment horizontal="left"/>
    </xf>
    <xf numFmtId="9" fontId="218" fillId="0" borderId="0" xfId="109" applyFont="1" applyAlignment="1">
      <alignment horizontal="left"/>
    </xf>
    <xf numFmtId="0" fontId="218" fillId="0" borderId="0" xfId="40" applyNumberFormat="1" applyFont="1" applyAlignment="1">
      <alignment horizontal="left"/>
    </xf>
    <xf numFmtId="197" fontId="22" fillId="0" borderId="0" xfId="0" applyNumberFormat="1" applyFont="1" applyAlignment="1">
      <alignment horizontal="center"/>
    </xf>
    <xf numFmtId="206" fontId="218" fillId="0" borderId="0" xfId="0" applyNumberFormat="1" applyFont="1" applyAlignment="1">
      <alignment horizontal="left"/>
    </xf>
    <xf numFmtId="0" fontId="219" fillId="0" borderId="0" xfId="0" applyFont="1"/>
    <xf numFmtId="207" fontId="0" fillId="0" borderId="0" xfId="0" applyNumberFormat="1"/>
    <xf numFmtId="3" fontId="139" fillId="0" borderId="44" xfId="0" applyNumberFormat="1" applyFont="1" applyBorder="1" applyAlignment="1">
      <alignment horizontal="center" vertical="center" wrapText="1"/>
    </xf>
    <xf numFmtId="9" fontId="0" fillId="0" borderId="0" xfId="109" applyNumberFormat="1" applyFont="1"/>
    <xf numFmtId="3" fontId="22" fillId="0" borderId="0" xfId="0" applyNumberFormat="1" applyFont="1" applyFill="1" applyBorder="1" applyAlignment="1">
      <alignment horizontal="center"/>
    </xf>
    <xf numFmtId="9" fontId="22" fillId="0" borderId="0" xfId="109" applyNumberFormat="1" applyFont="1" applyFill="1" applyBorder="1" applyAlignment="1">
      <alignment horizontal="center"/>
    </xf>
    <xf numFmtId="165" fontId="0" fillId="0" borderId="0" xfId="109" applyNumberFormat="1" applyFont="1" applyFill="1" applyBorder="1"/>
    <xf numFmtId="165" fontId="0" fillId="0" borderId="0" xfId="109" applyNumberFormat="1" applyFont="1" applyAlignment="1"/>
    <xf numFmtId="0" fontId="5" fillId="0" borderId="0" xfId="0" applyFont="1" applyFill="1" applyBorder="1" applyAlignment="1">
      <alignment vertical="center"/>
    </xf>
    <xf numFmtId="0" fontId="0" fillId="0" borderId="0" xfId="0" applyFill="1" applyBorder="1" applyAlignment="1">
      <alignment vertical="center"/>
    </xf>
    <xf numFmtId="3" fontId="40" fillId="0" borderId="0" xfId="0" applyNumberFormat="1" applyFont="1" applyFill="1" applyBorder="1" applyAlignment="1">
      <alignment horizontal="center" vertical="center"/>
    </xf>
    <xf numFmtId="3" fontId="0" fillId="0" borderId="0" xfId="0" applyNumberFormat="1" applyFill="1" applyBorder="1" applyAlignment="1">
      <alignment vertical="center"/>
    </xf>
    <xf numFmtId="9" fontId="0" fillId="0" borderId="0" xfId="109" applyFont="1" applyFill="1" applyBorder="1" applyAlignment="1">
      <alignment vertical="center"/>
    </xf>
    <xf numFmtId="3" fontId="196" fillId="0" borderId="0" xfId="0" applyNumberFormat="1" applyFont="1" applyFill="1" applyBorder="1" applyAlignment="1">
      <alignment horizontal="right" vertical="center" wrapText="1"/>
    </xf>
    <xf numFmtId="3" fontId="121" fillId="0" borderId="0" xfId="0" applyNumberFormat="1" applyFont="1" applyFill="1" applyBorder="1" applyAlignment="1">
      <alignment horizontal="center" vertical="center"/>
    </xf>
    <xf numFmtId="3" fontId="120" fillId="0" borderId="0" xfId="0" applyNumberFormat="1" applyFont="1" applyFill="1" applyBorder="1" applyAlignment="1">
      <alignment horizontal="center" vertical="center"/>
    </xf>
    <xf numFmtId="9" fontId="0" fillId="0" borderId="0" xfId="109" applyNumberFormat="1" applyFont="1" applyFill="1" applyBorder="1" applyAlignment="1">
      <alignment vertical="center"/>
    </xf>
    <xf numFmtId="3" fontId="121" fillId="0" borderId="0" xfId="0" applyNumberFormat="1" applyFont="1" applyFill="1" applyBorder="1" applyAlignment="1">
      <alignment horizontal="center" vertical="center" wrapText="1"/>
    </xf>
    <xf numFmtId="0" fontId="220" fillId="0" borderId="0" xfId="0" applyFont="1"/>
    <xf numFmtId="0" fontId="220" fillId="0" borderId="0" xfId="0" applyFont="1" applyAlignment="1">
      <alignment horizontal="center"/>
    </xf>
    <xf numFmtId="0" fontId="220" fillId="0" borderId="0" xfId="0" applyFont="1" applyAlignment="1">
      <alignment horizontal="right"/>
    </xf>
    <xf numFmtId="3" fontId="220" fillId="0" borderId="0" xfId="0" applyNumberFormat="1" applyFont="1" applyAlignment="1">
      <alignment horizontal="center"/>
    </xf>
    <xf numFmtId="164" fontId="220" fillId="0" borderId="0" xfId="0" applyNumberFormat="1" applyFont="1" applyAlignment="1">
      <alignment horizontal="center"/>
    </xf>
    <xf numFmtId="165" fontId="28" fillId="43" borderId="11" xfId="0" applyNumberFormat="1" applyFont="1" applyFill="1" applyBorder="1" applyAlignment="1">
      <alignment horizontal="center"/>
    </xf>
    <xf numFmtId="0" fontId="221" fillId="0" borderId="0" xfId="0" applyFont="1"/>
    <xf numFmtId="0" fontId="221" fillId="0" borderId="0" xfId="0" applyFont="1" applyAlignment="1">
      <alignment horizontal="right" vertical="center"/>
    </xf>
    <xf numFmtId="166" fontId="220" fillId="0" borderId="0" xfId="40" applyNumberFormat="1" applyFont="1" applyAlignment="1">
      <alignment horizontal="right" vertical="center"/>
    </xf>
    <xf numFmtId="166" fontId="220" fillId="0" borderId="0" xfId="0" applyNumberFormat="1" applyFont="1" applyAlignment="1">
      <alignment horizontal="right" vertical="center"/>
    </xf>
    <xf numFmtId="1" fontId="220" fillId="0" borderId="0" xfId="0" applyNumberFormat="1" applyFont="1" applyAlignment="1">
      <alignment horizontal="right" vertical="center"/>
    </xf>
    <xf numFmtId="0" fontId="220" fillId="0" borderId="0" xfId="0" applyFont="1" applyAlignment="1">
      <alignment horizontal="right" vertical="center"/>
    </xf>
    <xf numFmtId="166" fontId="221" fillId="0" borderId="0" xfId="0" applyNumberFormat="1" applyFont="1" applyAlignment="1">
      <alignment horizontal="right" vertical="center"/>
    </xf>
    <xf numFmtId="166" fontId="220" fillId="0" borderId="0" xfId="0" applyNumberFormat="1" applyFont="1" applyAlignment="1">
      <alignment horizontal="right"/>
    </xf>
    <xf numFmtId="9" fontId="220" fillId="0" borderId="0" xfId="0" applyNumberFormat="1" applyFont="1" applyAlignment="1">
      <alignment horizontal="center" vertical="center"/>
    </xf>
    <xf numFmtId="0" fontId="220" fillId="0" borderId="0" xfId="0" applyFont="1" applyAlignment="1">
      <alignment horizontal="center" vertical="center"/>
    </xf>
    <xf numFmtId="166" fontId="6" fillId="0" borderId="0" xfId="0" applyNumberFormat="1" applyFont="1" applyAlignment="1">
      <alignment horizontal="center" vertical="center"/>
    </xf>
    <xf numFmtId="9" fontId="0" fillId="40" borderId="0" xfId="109" applyFont="1" applyFill="1" applyAlignment="1">
      <alignment horizontal="center"/>
    </xf>
    <xf numFmtId="9" fontId="0" fillId="40" borderId="0" xfId="109" applyNumberFormat="1" applyFont="1" applyFill="1" applyAlignment="1">
      <alignment horizontal="center"/>
    </xf>
    <xf numFmtId="9" fontId="0" fillId="39" borderId="0" xfId="0" applyNumberFormat="1" applyFill="1" applyAlignment="1">
      <alignment horizontal="center"/>
    </xf>
    <xf numFmtId="165" fontId="0" fillId="40" borderId="0" xfId="109" applyNumberFormat="1" applyFont="1" applyFill="1" applyAlignment="1">
      <alignment horizontal="center"/>
    </xf>
    <xf numFmtId="165" fontId="0" fillId="39" borderId="0" xfId="0" applyNumberFormat="1" applyFill="1" applyAlignment="1">
      <alignment horizontal="center"/>
    </xf>
    <xf numFmtId="0" fontId="218" fillId="0" borderId="0" xfId="0" applyFont="1"/>
    <xf numFmtId="3" fontId="219" fillId="0" borderId="0" xfId="0" applyNumberFormat="1" applyFont="1"/>
    <xf numFmtId="3" fontId="222" fillId="0" borderId="0" xfId="0" applyNumberFormat="1" applyFont="1"/>
    <xf numFmtId="3" fontId="218" fillId="0" borderId="0" xfId="0" applyNumberFormat="1" applyFont="1"/>
    <xf numFmtId="166" fontId="218" fillId="0" borderId="0" xfId="40" applyNumberFormat="1" applyFont="1"/>
    <xf numFmtId="1" fontId="218" fillId="0" borderId="0" xfId="0" applyNumberFormat="1" applyFont="1"/>
    <xf numFmtId="0" fontId="218" fillId="0" borderId="0" xfId="101" applyFont="1"/>
    <xf numFmtId="9" fontId="218" fillId="0" borderId="0" xfId="101" applyNumberFormat="1" applyFont="1"/>
    <xf numFmtId="0" fontId="218" fillId="0" borderId="0" xfId="101" applyFont="1" applyAlignment="1">
      <alignment horizontal="right"/>
    </xf>
    <xf numFmtId="0" fontId="223" fillId="0" borderId="0" xfId="0" applyFont="1" applyBorder="1" applyAlignment="1">
      <alignment horizontal="center"/>
    </xf>
    <xf numFmtId="0" fontId="218" fillId="0" borderId="0" xfId="0" applyFont="1" applyAlignment="1">
      <alignment horizontal="right"/>
    </xf>
    <xf numFmtId="9" fontId="218" fillId="0" borderId="0" xfId="0" applyNumberFormat="1" applyFont="1"/>
    <xf numFmtId="9" fontId="218" fillId="0" borderId="17" xfId="0" applyNumberFormat="1" applyFont="1" applyFill="1" applyBorder="1" applyAlignment="1">
      <alignment horizontal="right"/>
    </xf>
    <xf numFmtId="9" fontId="218" fillId="0" borderId="17" xfId="109" applyFont="1" applyFill="1" applyBorder="1" applyAlignment="1">
      <alignment horizontal="right" vertical="center"/>
    </xf>
    <xf numFmtId="0" fontId="218" fillId="0" borderId="0" xfId="0" applyFont="1" applyFill="1"/>
    <xf numFmtId="0" fontId="218" fillId="0" borderId="0" xfId="0" applyFont="1" applyFill="1" applyBorder="1" applyAlignment="1">
      <alignment horizontal="center"/>
    </xf>
    <xf numFmtId="3" fontId="224" fillId="0" borderId="0" xfId="0" applyNumberFormat="1" applyFont="1"/>
    <xf numFmtId="3" fontId="225" fillId="0" borderId="0" xfId="0" applyNumberFormat="1" applyFont="1" applyAlignment="1">
      <alignment horizontal="center"/>
    </xf>
    <xf numFmtId="9" fontId="218" fillId="0" borderId="0" xfId="0" applyNumberFormat="1" applyFont="1" applyAlignment="1">
      <alignment horizontal="center"/>
    </xf>
    <xf numFmtId="3" fontId="121" fillId="0" borderId="0" xfId="0" applyNumberFormat="1" applyFont="1" applyAlignment="1">
      <alignment horizontal="left"/>
    </xf>
    <xf numFmtId="3" fontId="143" fillId="0" borderId="0" xfId="0" applyNumberFormat="1" applyFont="1"/>
    <xf numFmtId="0" fontId="171" fillId="0" borderId="0" xfId="0" applyFont="1" applyAlignment="1">
      <alignment horizontal="left" vertical="top" wrapText="1"/>
    </xf>
    <xf numFmtId="0" fontId="37" fillId="0" borderId="0" xfId="0" applyFont="1" applyAlignment="1">
      <alignment horizontal="left" vertical="top" wrapText="1"/>
    </xf>
    <xf numFmtId="0" fontId="28" fillId="0" borderId="11" xfId="0" applyFont="1" applyBorder="1" applyAlignment="1">
      <alignment horizontal="center" vertical="center" wrapText="1"/>
    </xf>
    <xf numFmtId="3" fontId="104" fillId="0" borderId="0" xfId="0" quotePrefix="1" applyNumberFormat="1" applyFont="1" applyAlignment="1">
      <alignment horizontal="left"/>
    </xf>
    <xf numFmtId="10" fontId="41" fillId="35" borderId="11" xfId="0" applyNumberFormat="1" applyFont="1" applyFill="1" applyBorder="1" applyAlignment="1">
      <alignment horizontal="center" vertical="center" wrapText="1"/>
    </xf>
    <xf numFmtId="0" fontId="5" fillId="0" borderId="0" xfId="0" applyFont="1" applyAlignment="1">
      <alignment vertical="center"/>
    </xf>
    <xf numFmtId="1" fontId="104" fillId="0" borderId="1" xfId="36" applyNumberFormat="1" applyFont="1" applyAlignment="1">
      <alignment horizontal="left" vertical="top"/>
    </xf>
    <xf numFmtId="0" fontId="171" fillId="0" borderId="0" xfId="0" applyFont="1" applyAlignment="1">
      <alignment vertical="top" wrapText="1"/>
    </xf>
    <xf numFmtId="0" fontId="171" fillId="0" borderId="0" xfId="0" applyFont="1" applyAlignment="1">
      <alignment vertical="top"/>
    </xf>
    <xf numFmtId="0" fontId="104" fillId="0" borderId="0" xfId="0" quotePrefix="1" applyFont="1" applyAlignment="1">
      <alignment vertical="center"/>
    </xf>
    <xf numFmtId="0" fontId="104" fillId="0" borderId="0" xfId="0" quotePrefix="1" applyFont="1" applyAlignment="1">
      <alignment vertical="top"/>
    </xf>
    <xf numFmtId="208" fontId="104" fillId="38" borderId="0" xfId="91" applyNumberFormat="1" applyFont="1" applyFill="1" applyAlignment="1">
      <alignment horizontal="center"/>
      <protection locked="0"/>
    </xf>
    <xf numFmtId="49" fontId="120" fillId="28" borderId="1" xfId="122" applyFont="1">
      <alignment horizontal="left" vertical="top" wrapText="1"/>
    </xf>
    <xf numFmtId="49" fontId="120" fillId="28" borderId="18" xfId="122" applyFont="1" applyBorder="1" applyAlignment="1">
      <alignment horizontal="left" vertical="top" wrapText="1"/>
    </xf>
    <xf numFmtId="49" fontId="120" fillId="28" borderId="19" xfId="122" applyFont="1" applyBorder="1" applyAlignment="1">
      <alignment horizontal="left" vertical="top" wrapText="1"/>
    </xf>
    <xf numFmtId="49" fontId="120" fillId="28" borderId="20" xfId="122" applyFont="1" applyBorder="1" applyAlignment="1">
      <alignment horizontal="left" vertical="top" wrapText="1"/>
    </xf>
    <xf numFmtId="49" fontId="120" fillId="28" borderId="18" xfId="122" applyFont="1" applyBorder="1" applyAlignment="1">
      <alignment horizontal="left" vertical="center" wrapText="1"/>
    </xf>
    <xf numFmtId="49" fontId="120" fillId="28" borderId="19" xfId="122" applyFont="1" applyBorder="1" applyAlignment="1">
      <alignment horizontal="left" vertical="center" wrapText="1"/>
    </xf>
    <xf numFmtId="49" fontId="120" fillId="28" borderId="20" xfId="122" applyFont="1" applyBorder="1" applyAlignment="1">
      <alignment horizontal="left" vertical="center" wrapText="1"/>
    </xf>
    <xf numFmtId="49" fontId="120" fillId="28" borderId="18" xfId="122" applyFont="1" applyBorder="1">
      <alignment horizontal="left" vertical="top" wrapText="1"/>
    </xf>
    <xf numFmtId="49" fontId="120" fillId="28" borderId="19" xfId="122" applyFont="1" applyBorder="1">
      <alignment horizontal="left" vertical="top" wrapText="1"/>
    </xf>
    <xf numFmtId="49" fontId="120" fillId="28" borderId="20" xfId="122" applyFont="1" applyBorder="1">
      <alignment horizontal="left" vertical="top" wrapText="1"/>
    </xf>
    <xf numFmtId="49" fontId="120" fillId="28" borderId="1" xfId="122" quotePrefix="1" applyFont="1" applyAlignment="1">
      <alignment horizontal="left" vertical="top" wrapText="1"/>
    </xf>
    <xf numFmtId="49" fontId="120" fillId="28" borderId="18" xfId="122" quotePrefix="1" applyFont="1" applyBorder="1" applyAlignment="1">
      <alignment horizontal="left" vertical="top" wrapText="1"/>
    </xf>
    <xf numFmtId="0" fontId="37" fillId="38" borderId="0" xfId="91" applyFont="1" applyFill="1" applyAlignment="1">
      <alignment horizontal="center"/>
      <protection locked="0"/>
    </xf>
    <xf numFmtId="0" fontId="169" fillId="59" borderId="0" xfId="91" applyFont="1" applyFill="1" applyAlignment="1">
      <alignment horizontal="center"/>
      <protection locked="0"/>
    </xf>
    <xf numFmtId="0" fontId="169" fillId="59" borderId="0" xfId="0" applyFont="1" applyFill="1" applyAlignment="1">
      <alignment horizontal="center"/>
    </xf>
    <xf numFmtId="0" fontId="22" fillId="0" borderId="0" xfId="91" applyFill="1" applyAlignment="1">
      <alignment horizontal="center"/>
      <protection locked="0"/>
    </xf>
    <xf numFmtId="0" fontId="22" fillId="0" borderId="0" xfId="0" applyFont="1" applyAlignment="1">
      <alignment horizontal="left" wrapText="1"/>
    </xf>
    <xf numFmtId="0" fontId="120" fillId="0" borderId="0" xfId="0" applyFont="1" applyAlignment="1">
      <alignment horizontal="left" wrapText="1"/>
    </xf>
    <xf numFmtId="0" fontId="5" fillId="0" borderId="0" xfId="0" applyFont="1" applyAlignment="1">
      <alignment horizontal="left" wrapText="1"/>
    </xf>
    <xf numFmtId="0" fontId="37" fillId="39" borderId="0" xfId="91" applyFont="1" applyFill="1" applyAlignment="1">
      <alignment horizontal="center"/>
      <protection locked="0"/>
    </xf>
    <xf numFmtId="0" fontId="37" fillId="41" borderId="0" xfId="91" applyFont="1" applyFill="1" applyAlignment="1">
      <alignment horizontal="center"/>
      <protection locked="0"/>
    </xf>
    <xf numFmtId="0" fontId="5" fillId="0" borderId="0" xfId="0" applyFont="1" applyAlignment="1">
      <alignment horizontal="left" vertical="top" wrapText="1"/>
    </xf>
    <xf numFmtId="0" fontId="22" fillId="0" borderId="0" xfId="0" applyFont="1" applyAlignment="1">
      <alignment horizontal="left" vertical="top" wrapText="1"/>
    </xf>
    <xf numFmtId="0" fontId="120" fillId="0" borderId="0" xfId="0" applyFont="1" applyAlignment="1">
      <alignment horizontal="left" vertical="top" wrapText="1"/>
    </xf>
    <xf numFmtId="0" fontId="0" fillId="0" borderId="0" xfId="0" applyAlignment="1">
      <alignment horizontal="left" vertical="top" wrapText="1"/>
    </xf>
    <xf numFmtId="0" fontId="5" fillId="0" borderId="0" xfId="0" applyFont="1" applyAlignment="1">
      <alignment horizontal="left" vertical="center" wrapText="1"/>
    </xf>
    <xf numFmtId="0" fontId="22" fillId="0" borderId="27" xfId="0" applyFont="1" applyBorder="1" applyAlignment="1">
      <alignment horizontal="center" vertical="center" wrapText="1"/>
    </xf>
    <xf numFmtId="0" fontId="22" fillId="0" borderId="25" xfId="0" applyFont="1" applyBorder="1" applyAlignment="1">
      <alignment horizontal="center" vertical="center" wrapText="1"/>
    </xf>
    <xf numFmtId="0" fontId="6" fillId="37" borderId="0" xfId="105" quotePrefix="1" applyFont="1" applyFill="1" applyBorder="1" applyAlignment="1">
      <alignment horizontal="left" vertical="center" wrapText="1"/>
    </xf>
    <xf numFmtId="0" fontId="6" fillId="37" borderId="0" xfId="105" applyFont="1" applyFill="1" applyBorder="1" applyAlignment="1">
      <alignment horizontal="left" vertical="center" wrapText="1"/>
    </xf>
    <xf numFmtId="0" fontId="93" fillId="0" borderId="11" xfId="0" applyFont="1" applyBorder="1" applyAlignment="1">
      <alignment horizontal="center" vertical="center" wrapText="1"/>
    </xf>
    <xf numFmtId="0" fontId="81" fillId="0" borderId="0" xfId="0" quotePrefix="1" applyFont="1" applyFill="1" applyAlignment="1">
      <alignment horizontal="left" vertical="top" wrapText="1"/>
    </xf>
    <xf numFmtId="0" fontId="104" fillId="0" borderId="0" xfId="0" applyFont="1" applyFill="1" applyAlignment="1">
      <alignment horizontal="left" vertical="top" wrapText="1"/>
    </xf>
    <xf numFmtId="0" fontId="6" fillId="0" borderId="11" xfId="0" applyFont="1" applyBorder="1" applyAlignment="1">
      <alignment horizontal="center" vertical="center" wrapText="1"/>
    </xf>
    <xf numFmtId="0" fontId="22" fillId="0" borderId="11"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3"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4" xfId="0" applyFont="1" applyBorder="1" applyAlignment="1">
      <alignment horizontal="center" vertical="center" wrapText="1"/>
    </xf>
    <xf numFmtId="0" fontId="121" fillId="0" borderId="0" xfId="0" quotePrefix="1" applyFont="1" applyAlignment="1">
      <alignment horizontal="left" vertical="top" wrapText="1"/>
    </xf>
    <xf numFmtId="0" fontId="121" fillId="0" borderId="0" xfId="0" applyFont="1" applyAlignment="1">
      <alignment horizontal="left" vertical="top" wrapText="1"/>
    </xf>
    <xf numFmtId="0" fontId="6" fillId="0" borderId="16" xfId="0" quotePrefix="1" applyFont="1" applyBorder="1" applyAlignment="1">
      <alignment horizontal="center" vertical="center" wrapText="1"/>
    </xf>
    <xf numFmtId="0" fontId="6" fillId="0" borderId="28" xfId="0" applyFont="1" applyBorder="1" applyAlignment="1">
      <alignment horizontal="center" vertical="center" wrapText="1"/>
    </xf>
    <xf numFmtId="0" fontId="104" fillId="0" borderId="11" xfId="0" quotePrefix="1" applyFont="1" applyBorder="1" applyAlignment="1">
      <alignment horizontal="center" vertical="center" wrapText="1"/>
    </xf>
    <xf numFmtId="0" fontId="104" fillId="0" borderId="11" xfId="0" applyFont="1" applyBorder="1" applyAlignment="1">
      <alignment horizontal="center" vertical="center" wrapText="1"/>
    </xf>
    <xf numFmtId="0" fontId="28" fillId="0" borderId="16" xfId="0" applyFont="1" applyBorder="1" applyAlignment="1">
      <alignment horizontal="center"/>
    </xf>
    <xf numFmtId="0" fontId="28" fillId="0" borderId="23" xfId="0" applyFont="1" applyBorder="1" applyAlignment="1">
      <alignment horizontal="center"/>
    </xf>
    <xf numFmtId="0" fontId="28" fillId="0" borderId="15" xfId="0" applyFont="1" applyBorder="1" applyAlignment="1">
      <alignment horizontal="center" vertical="center"/>
    </xf>
    <xf numFmtId="0" fontId="28" fillId="0" borderId="29" xfId="0" applyFont="1" applyBorder="1" applyAlignment="1">
      <alignment horizontal="center" vertical="center"/>
    </xf>
    <xf numFmtId="0" fontId="28" fillId="0" borderId="24" xfId="0" applyFont="1" applyBorder="1" applyAlignment="1">
      <alignment horizontal="center" vertical="center"/>
    </xf>
    <xf numFmtId="0" fontId="28" fillId="0" borderId="28" xfId="0" applyFont="1" applyBorder="1" applyAlignment="1">
      <alignment horizontal="center"/>
    </xf>
    <xf numFmtId="0" fontId="37" fillId="0" borderId="0" xfId="0" applyFont="1" applyAlignment="1">
      <alignment horizontal="left" vertical="top" wrapText="1"/>
    </xf>
    <xf numFmtId="0" fontId="6" fillId="0" borderId="11" xfId="0" applyFont="1" applyBorder="1" applyAlignment="1">
      <alignment horizontal="center" vertical="center"/>
    </xf>
    <xf numFmtId="0" fontId="37" fillId="0" borderId="0" xfId="0" applyFont="1" applyAlignment="1">
      <alignment horizontal="left" wrapText="1"/>
    </xf>
    <xf numFmtId="0" fontId="37" fillId="0" borderId="0" xfId="0" quotePrefix="1" applyFont="1" applyAlignment="1">
      <alignment horizontal="left" vertical="top" wrapText="1"/>
    </xf>
    <xf numFmtId="0" fontId="28" fillId="0" borderId="11" xfId="0" applyFont="1" applyBorder="1" applyAlignment="1">
      <alignment horizontal="center" vertical="center" wrapText="1"/>
    </xf>
    <xf numFmtId="0" fontId="37" fillId="0" borderId="0" xfId="0" quotePrefix="1" applyFont="1" applyAlignment="1">
      <alignment horizontal="left" wrapText="1"/>
    </xf>
    <xf numFmtId="0" fontId="28" fillId="0" borderId="15" xfId="0" applyFont="1" applyBorder="1" applyAlignment="1">
      <alignment horizontal="center" vertical="center" wrapText="1"/>
    </xf>
    <xf numFmtId="0" fontId="28" fillId="0" borderId="24" xfId="0" applyFont="1" applyBorder="1" applyAlignment="1">
      <alignment horizontal="center" vertical="center" wrapText="1"/>
    </xf>
    <xf numFmtId="1" fontId="37" fillId="0" borderId="0" xfId="0" quotePrefix="1" applyNumberFormat="1" applyFont="1" applyFill="1" applyBorder="1" applyAlignment="1">
      <alignment horizontal="left" vertical="top" wrapText="1"/>
    </xf>
    <xf numFmtId="1" fontId="37" fillId="0" borderId="0" xfId="0" applyNumberFormat="1" applyFont="1" applyFill="1" applyBorder="1" applyAlignment="1">
      <alignment horizontal="left" vertical="top" wrapText="1"/>
    </xf>
    <xf numFmtId="0" fontId="6" fillId="0" borderId="11" xfId="0" quotePrefix="1" applyFont="1" applyBorder="1" applyAlignment="1">
      <alignment horizontal="center" vertical="center" wrapText="1"/>
    </xf>
    <xf numFmtId="0" fontId="125" fillId="0" borderId="0" xfId="0" applyFont="1" applyAlignment="1">
      <alignment vertical="top" wrapText="1"/>
    </xf>
    <xf numFmtId="0" fontId="121" fillId="0" borderId="0" xfId="0" applyFont="1" applyAlignment="1">
      <alignment vertical="top" wrapText="1"/>
    </xf>
    <xf numFmtId="0" fontId="176" fillId="0" borderId="0" xfId="70" applyFont="1" applyAlignment="1" applyProtection="1">
      <alignment horizontal="center"/>
    </xf>
    <xf numFmtId="0" fontId="35" fillId="0" borderId="16" xfId="0" quotePrefix="1" applyFont="1" applyBorder="1" applyAlignment="1">
      <alignment horizontal="center" vertical="center" wrapText="1"/>
    </xf>
    <xf numFmtId="0" fontId="35" fillId="0" borderId="28" xfId="0" applyFont="1" applyBorder="1" applyAlignment="1">
      <alignment horizontal="center" vertical="center"/>
    </xf>
    <xf numFmtId="0" fontId="35" fillId="0" borderId="23" xfId="0" applyFont="1" applyBorder="1" applyAlignment="1">
      <alignment horizontal="center" vertical="center"/>
    </xf>
    <xf numFmtId="0" fontId="6" fillId="0" borderId="11" xfId="0" applyFont="1" applyBorder="1" applyAlignment="1">
      <alignment horizontal="center" vertical="top" wrapText="1"/>
    </xf>
    <xf numFmtId="0" fontId="28" fillId="0" borderId="11" xfId="0" applyFont="1" applyBorder="1" applyAlignment="1">
      <alignment horizontal="center" vertical="top" wrapText="1"/>
    </xf>
    <xf numFmtId="0" fontId="35" fillId="0" borderId="11" xfId="0" quotePrefix="1" applyFont="1" applyBorder="1" applyAlignment="1">
      <alignment horizontal="center" vertical="center" wrapText="1"/>
    </xf>
    <xf numFmtId="0" fontId="35" fillId="0" borderId="11" xfId="0" applyFont="1" applyBorder="1" applyAlignment="1">
      <alignment horizontal="center" vertical="center" wrapText="1"/>
    </xf>
    <xf numFmtId="0" fontId="158" fillId="0" borderId="0" xfId="0" applyFont="1" applyAlignment="1">
      <alignment horizontal="left" vertical="top" wrapText="1"/>
    </xf>
    <xf numFmtId="0" fontId="121" fillId="0" borderId="33" xfId="0" applyFont="1" applyBorder="1" applyAlignment="1">
      <alignment horizontal="left" wrapText="1"/>
    </xf>
    <xf numFmtId="0" fontId="121" fillId="0" borderId="34" xfId="0" applyFont="1" applyBorder="1" applyAlignment="1">
      <alignment horizontal="left" wrapText="1"/>
    </xf>
    <xf numFmtId="0" fontId="121" fillId="0" borderId="35" xfId="0" applyFont="1" applyBorder="1" applyAlignment="1">
      <alignment horizontal="left" wrapText="1"/>
    </xf>
    <xf numFmtId="0" fontId="121" fillId="0" borderId="36" xfId="0" applyFont="1" applyBorder="1" applyAlignment="1">
      <alignment horizontal="left" wrapText="1"/>
    </xf>
    <xf numFmtId="0" fontId="6" fillId="0" borderId="41" xfId="0" applyFont="1" applyBorder="1" applyAlignment="1">
      <alignment horizontal="center"/>
    </xf>
    <xf numFmtId="0" fontId="6" fillId="0" borderId="42" xfId="0" applyFont="1" applyBorder="1" applyAlignment="1">
      <alignment horizontal="center"/>
    </xf>
    <xf numFmtId="0" fontId="6" fillId="0" borderId="43" xfId="0" applyFont="1" applyBorder="1" applyAlignment="1">
      <alignment horizontal="center"/>
    </xf>
    <xf numFmtId="0" fontId="6" fillId="0" borderId="41" xfId="0" applyFont="1" applyBorder="1" applyAlignment="1">
      <alignment horizontal="center" wrapText="1"/>
    </xf>
    <xf numFmtId="0" fontId="6" fillId="0" borderId="42" xfId="0" applyFont="1" applyBorder="1" applyAlignment="1">
      <alignment horizontal="center" wrapText="1"/>
    </xf>
    <xf numFmtId="0" fontId="6" fillId="0" borderId="43" xfId="0" applyFont="1" applyBorder="1" applyAlignment="1">
      <alignment horizontal="center" wrapText="1"/>
    </xf>
    <xf numFmtId="0" fontId="174" fillId="0" borderId="48" xfId="70" applyFont="1" applyBorder="1" applyAlignment="1" applyProtection="1">
      <alignment horizontal="center" vertical="center"/>
    </xf>
    <xf numFmtId="0" fontId="174" fillId="0" borderId="49" xfId="70" applyFont="1" applyBorder="1" applyAlignment="1" applyProtection="1">
      <alignment horizontal="center" vertical="center"/>
    </xf>
    <xf numFmtId="0" fontId="174" fillId="0" borderId="50" xfId="70" applyFont="1" applyBorder="1" applyAlignment="1" applyProtection="1">
      <alignment horizontal="center" vertical="center"/>
    </xf>
    <xf numFmtId="0" fontId="174" fillId="0" borderId="48" xfId="70" applyFont="1" applyBorder="1" applyAlignment="1" applyProtection="1">
      <alignment horizontal="center"/>
    </xf>
    <xf numFmtId="0" fontId="174" fillId="0" borderId="49" xfId="70" applyFont="1" applyBorder="1" applyAlignment="1" applyProtection="1">
      <alignment horizontal="center"/>
    </xf>
    <xf numFmtId="0" fontId="174" fillId="0" borderId="50" xfId="70" applyFont="1" applyBorder="1" applyAlignment="1" applyProtection="1">
      <alignment horizontal="center"/>
    </xf>
    <xf numFmtId="0" fontId="174" fillId="0" borderId="32" xfId="70" applyFont="1" applyBorder="1" applyAlignment="1" applyProtection="1">
      <alignment horizontal="center" vertical="center"/>
    </xf>
    <xf numFmtId="0" fontId="6" fillId="0" borderId="33" xfId="0" applyFont="1" applyBorder="1" applyAlignment="1">
      <alignment horizontal="left" vertical="top" wrapText="1"/>
    </xf>
    <xf numFmtId="0" fontId="6" fillId="0" borderId="34" xfId="0" applyFont="1" applyBorder="1" applyAlignment="1">
      <alignment horizontal="left" vertical="top" wrapText="1"/>
    </xf>
    <xf numFmtId="0" fontId="6" fillId="0" borderId="37" xfId="0" applyFont="1" applyBorder="1" applyAlignment="1">
      <alignment horizontal="left" vertical="top" wrapText="1"/>
    </xf>
    <xf numFmtId="0" fontId="6" fillId="0" borderId="38" xfId="0" applyFont="1" applyBorder="1" applyAlignment="1">
      <alignment horizontal="left" vertical="top" wrapText="1"/>
    </xf>
    <xf numFmtId="0" fontId="6" fillId="0" borderId="0" xfId="0" applyFont="1" applyBorder="1" applyAlignment="1">
      <alignment horizontal="left" vertical="top" wrapText="1"/>
    </xf>
    <xf numFmtId="0" fontId="6" fillId="0" borderId="39" xfId="0" applyFont="1" applyBorder="1" applyAlignment="1">
      <alignment horizontal="left" vertical="top" wrapText="1"/>
    </xf>
    <xf numFmtId="0" fontId="6" fillId="0" borderId="0" xfId="0" applyFont="1" applyFill="1" applyBorder="1" applyAlignment="1">
      <alignment horizontal="center"/>
    </xf>
    <xf numFmtId="0" fontId="6" fillId="0" borderId="16" xfId="0" applyFont="1" applyBorder="1" applyAlignment="1">
      <alignment horizontal="center"/>
    </xf>
    <xf numFmtId="0" fontId="6" fillId="0" borderId="28" xfId="0" applyFont="1" applyBorder="1" applyAlignment="1">
      <alignment horizontal="center"/>
    </xf>
    <xf numFmtId="0" fontId="6" fillId="0" borderId="23" xfId="0" applyFont="1" applyBorder="1" applyAlignment="1">
      <alignment horizontal="center"/>
    </xf>
    <xf numFmtId="0" fontId="142" fillId="0" borderId="16" xfId="0" applyFont="1" applyFill="1" applyBorder="1" applyAlignment="1">
      <alignment horizontal="center" wrapText="1"/>
    </xf>
    <xf numFmtId="0" fontId="142" fillId="0" borderId="28" xfId="0" applyFont="1" applyFill="1" applyBorder="1" applyAlignment="1">
      <alignment horizontal="center" wrapText="1"/>
    </xf>
    <xf numFmtId="0" fontId="142" fillId="0" borderId="23" xfId="0" applyFont="1" applyFill="1" applyBorder="1" applyAlignment="1">
      <alignment horizontal="center" wrapText="1"/>
    </xf>
    <xf numFmtId="0" fontId="142" fillId="0" borderId="16" xfId="0" applyFont="1" applyFill="1" applyBorder="1" applyAlignment="1">
      <alignment horizontal="center"/>
    </xf>
    <xf numFmtId="0" fontId="142" fillId="0" borderId="28" xfId="0" applyFont="1" applyFill="1" applyBorder="1" applyAlignment="1">
      <alignment horizontal="center"/>
    </xf>
    <xf numFmtId="0" fontId="142" fillId="0" borderId="23" xfId="0" applyFont="1" applyFill="1" applyBorder="1" applyAlignment="1">
      <alignment horizontal="center"/>
    </xf>
    <xf numFmtId="0" fontId="104" fillId="0" borderId="0" xfId="0" applyFont="1" applyAlignment="1">
      <alignment horizontal="left" vertical="top" wrapText="1"/>
    </xf>
    <xf numFmtId="0" fontId="104" fillId="0" borderId="0" xfId="0" applyFont="1" applyAlignment="1">
      <alignment horizontal="left" wrapText="1"/>
    </xf>
    <xf numFmtId="0" fontId="104" fillId="0" borderId="0" xfId="0" quotePrefix="1" applyFont="1" applyAlignment="1">
      <alignment horizontal="left" vertical="top" wrapText="1"/>
    </xf>
    <xf numFmtId="0" fontId="81" fillId="0" borderId="0" xfId="0" quotePrefix="1" applyFont="1" applyAlignment="1">
      <alignment horizontal="left" wrapText="1"/>
    </xf>
    <xf numFmtId="0" fontId="81" fillId="0" borderId="0" xfId="0" applyFont="1" applyAlignment="1">
      <alignment horizontal="left" wrapText="1"/>
    </xf>
    <xf numFmtId="0" fontId="104" fillId="0" borderId="0" xfId="0" applyFont="1" applyFill="1" applyAlignment="1">
      <alignment horizontal="left" wrapText="1"/>
    </xf>
    <xf numFmtId="0" fontId="154" fillId="35" borderId="34" xfId="183" applyNumberFormat="1" applyFont="1" applyFill="1" applyBorder="1" applyAlignment="1">
      <alignment horizontal="right" wrapText="1"/>
    </xf>
    <xf numFmtId="0" fontId="154" fillId="35" borderId="36" xfId="183" applyNumberFormat="1" applyFont="1" applyFill="1" applyBorder="1" applyAlignment="1">
      <alignment horizontal="right" wrapText="1"/>
    </xf>
    <xf numFmtId="0" fontId="154" fillId="35" borderId="34" xfId="179" applyFont="1" applyFill="1" applyBorder="1" applyAlignment="1">
      <alignment horizontal="right" wrapText="1"/>
    </xf>
    <xf numFmtId="0" fontId="154" fillId="35" borderId="36" xfId="179" applyFont="1" applyFill="1" applyBorder="1" applyAlignment="1">
      <alignment horizontal="right" wrapText="1"/>
    </xf>
    <xf numFmtId="0" fontId="104" fillId="0" borderId="0" xfId="0" quotePrefix="1" applyFont="1" applyFill="1" applyAlignment="1">
      <alignment horizontal="left" wrapText="1"/>
    </xf>
    <xf numFmtId="0" fontId="0" fillId="0" borderId="0" xfId="0" applyAlignment="1">
      <alignment wrapText="1"/>
    </xf>
    <xf numFmtId="0" fontId="104" fillId="0" borderId="0" xfId="0" quotePrefix="1" applyFont="1" applyAlignment="1">
      <alignment horizontal="left" wrapText="1"/>
    </xf>
    <xf numFmtId="38" fontId="35" fillId="0" borderId="0" xfId="0" applyNumberFormat="1" applyFont="1" applyFill="1" applyBorder="1" applyAlignment="1" applyProtection="1">
      <alignment horizontal="right"/>
      <protection locked="0"/>
    </xf>
    <xf numFmtId="0" fontId="6" fillId="0" borderId="15" xfId="0" applyFont="1" applyBorder="1" applyAlignment="1">
      <alignment horizontal="center"/>
    </xf>
    <xf numFmtId="0" fontId="6" fillId="0" borderId="24" xfId="0" applyFont="1" applyBorder="1" applyAlignment="1">
      <alignment horizontal="center"/>
    </xf>
    <xf numFmtId="0" fontId="171" fillId="38" borderId="0" xfId="0" quotePrefix="1" applyFont="1" applyFill="1" applyAlignment="1">
      <alignment horizontal="left" vertical="top" wrapText="1"/>
    </xf>
    <xf numFmtId="0" fontId="171" fillId="38" borderId="0" xfId="0" applyFont="1" applyFill="1" applyAlignment="1">
      <alignment horizontal="left" vertical="top" wrapText="1"/>
    </xf>
    <xf numFmtId="0" fontId="6" fillId="0" borderId="15" xfId="0" applyFont="1" applyBorder="1" applyAlignment="1">
      <alignment horizontal="center" vertical="center"/>
    </xf>
    <xf numFmtId="0" fontId="6" fillId="0" borderId="24" xfId="0" applyFont="1" applyBorder="1" applyAlignment="1">
      <alignment horizontal="center" vertical="center"/>
    </xf>
    <xf numFmtId="0" fontId="6" fillId="0" borderId="15"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16" xfId="0" applyFont="1" applyBorder="1" applyAlignment="1">
      <alignment horizontal="center" vertical="center"/>
    </xf>
    <xf numFmtId="0" fontId="6" fillId="0" borderId="28" xfId="0" applyFont="1" applyBorder="1" applyAlignment="1">
      <alignment horizontal="center" vertical="center"/>
    </xf>
    <xf numFmtId="0" fontId="6" fillId="0" borderId="23" xfId="0" applyFont="1" applyBorder="1" applyAlignment="1">
      <alignment horizontal="center" vertical="center"/>
    </xf>
    <xf numFmtId="0" fontId="167" fillId="38" borderId="23" xfId="0" applyFont="1" applyFill="1" applyBorder="1" applyAlignment="1">
      <alignment horizontal="center" vertical="center" wrapText="1"/>
    </xf>
    <xf numFmtId="0" fontId="7" fillId="38" borderId="15" xfId="0" applyFont="1" applyFill="1" applyBorder="1" applyAlignment="1">
      <alignment horizontal="center" vertical="center" wrapText="1"/>
    </xf>
    <xf numFmtId="0" fontId="7" fillId="38" borderId="29" xfId="0" applyFont="1" applyFill="1" applyBorder="1" applyAlignment="1">
      <alignment horizontal="center" vertical="center" wrapText="1"/>
    </xf>
    <xf numFmtId="0" fontId="7" fillId="38" borderId="15" xfId="0" applyFont="1" applyFill="1" applyBorder="1" applyAlignment="1">
      <alignment horizontal="center" vertical="center"/>
    </xf>
    <xf numFmtId="0" fontId="7" fillId="38" borderId="29" xfId="0" applyFont="1" applyFill="1" applyBorder="1" applyAlignment="1">
      <alignment horizontal="center" vertical="center"/>
    </xf>
    <xf numFmtId="0" fontId="7" fillId="38" borderId="15" xfId="0" quotePrefix="1" applyFont="1" applyFill="1" applyBorder="1" applyAlignment="1">
      <alignment horizontal="center" vertical="center" wrapText="1"/>
    </xf>
    <xf numFmtId="0" fontId="7" fillId="38" borderId="29" xfId="0" quotePrefix="1" applyFont="1" applyFill="1" applyBorder="1" applyAlignment="1">
      <alignment horizontal="center" vertical="center" wrapText="1"/>
    </xf>
    <xf numFmtId="0" fontId="7" fillId="38" borderId="24" xfId="0" applyFont="1" applyFill="1" applyBorder="1" applyAlignment="1">
      <alignment horizontal="center" vertical="center" wrapText="1"/>
    </xf>
    <xf numFmtId="0" fontId="167" fillId="38" borderId="15" xfId="0" applyFont="1" applyFill="1" applyBorder="1" applyAlignment="1">
      <alignment horizontal="center" vertical="center" wrapText="1"/>
    </xf>
    <xf numFmtId="0" fontId="167" fillId="38" borderId="24" xfId="0" applyFont="1" applyFill="1" applyBorder="1" applyAlignment="1">
      <alignment horizontal="center" vertical="center" wrapText="1"/>
    </xf>
    <xf numFmtId="0" fontId="7" fillId="38" borderId="24" xfId="0" quotePrefix="1" applyFont="1" applyFill="1" applyBorder="1" applyAlignment="1">
      <alignment horizontal="center" vertical="center" wrapText="1"/>
    </xf>
    <xf numFmtId="0" fontId="125" fillId="0" borderId="0" xfId="0" applyFont="1" applyAlignment="1">
      <alignment horizontal="left" wrapText="1"/>
    </xf>
    <xf numFmtId="0" fontId="5" fillId="39" borderId="0" xfId="0" applyFont="1" applyFill="1" applyAlignment="1">
      <alignment horizontal="center" vertical="center" wrapText="1"/>
    </xf>
    <xf numFmtId="0" fontId="22" fillId="39" borderId="0" xfId="0" applyFont="1" applyFill="1" applyAlignment="1">
      <alignment horizontal="center" vertical="center" wrapText="1"/>
    </xf>
    <xf numFmtId="0" fontId="5" fillId="45" borderId="0" xfId="0" applyFont="1" applyFill="1" applyAlignment="1">
      <alignment horizontal="center" vertical="center" wrapText="1"/>
    </xf>
    <xf numFmtId="0" fontId="22" fillId="45" borderId="0" xfId="0" applyFont="1" applyFill="1" applyAlignment="1">
      <alignment horizontal="center" vertical="center" wrapText="1"/>
    </xf>
    <xf numFmtId="0" fontId="22" fillId="40" borderId="0" xfId="0" applyFont="1" applyFill="1" applyAlignment="1">
      <alignment horizontal="center" vertical="center" wrapText="1"/>
    </xf>
    <xf numFmtId="0" fontId="5" fillId="39" borderId="0" xfId="0" quotePrefix="1" applyFont="1" applyFill="1" applyAlignment="1">
      <alignment horizontal="center" vertical="center" wrapText="1"/>
    </xf>
    <xf numFmtId="0" fontId="5" fillId="56" borderId="0" xfId="0" quotePrefix="1" applyFont="1" applyFill="1" applyAlignment="1">
      <alignment horizontal="center" vertical="center" wrapText="1"/>
    </xf>
    <xf numFmtId="0" fontId="22" fillId="56" borderId="0" xfId="0" applyFont="1" applyFill="1" applyAlignment="1">
      <alignment horizontal="center" vertical="center" wrapText="1"/>
    </xf>
    <xf numFmtId="0" fontId="27" fillId="0" borderId="16" xfId="0" applyFont="1" applyBorder="1" applyAlignment="1">
      <alignment horizontal="center" vertical="center" wrapText="1"/>
    </xf>
    <xf numFmtId="0" fontId="27" fillId="0" borderId="28" xfId="0" applyFont="1" applyBorder="1" applyAlignment="1">
      <alignment horizontal="center" vertical="center" wrapText="1"/>
    </xf>
    <xf numFmtId="0" fontId="27" fillId="0" borderId="23" xfId="0" applyFont="1" applyBorder="1" applyAlignment="1">
      <alignment horizontal="center" vertical="center" wrapText="1"/>
    </xf>
    <xf numFmtId="0" fontId="35" fillId="0" borderId="28"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28" xfId="0" quotePrefix="1" applyFont="1" applyBorder="1" applyAlignment="1">
      <alignment horizontal="center" vertical="center" wrapText="1"/>
    </xf>
    <xf numFmtId="0" fontId="35" fillId="0" borderId="23" xfId="0" quotePrefix="1" applyFont="1" applyBorder="1" applyAlignment="1">
      <alignment horizontal="center" vertical="center" wrapText="1"/>
    </xf>
    <xf numFmtId="0" fontId="6" fillId="37" borderId="0" xfId="104" applyFont="1" applyFill="1" applyBorder="1" applyAlignment="1">
      <alignment horizontal="left" vertical="center" wrapText="1"/>
    </xf>
    <xf numFmtId="0" fontId="6" fillId="0" borderId="11" xfId="0" applyFont="1" applyBorder="1" applyAlignment="1">
      <alignment horizontal="center"/>
    </xf>
    <xf numFmtId="0" fontId="6" fillId="0" borderId="15" xfId="0" applyFont="1" applyFill="1" applyBorder="1" applyAlignment="1">
      <alignment horizontal="center" vertical="center"/>
    </xf>
    <xf numFmtId="0" fontId="6" fillId="0" borderId="24" xfId="0" applyFont="1" applyFill="1" applyBorder="1" applyAlignment="1">
      <alignment horizontal="center" vertical="center"/>
    </xf>
    <xf numFmtId="0" fontId="0" fillId="0" borderId="15" xfId="0" applyBorder="1" applyAlignment="1">
      <alignment horizontal="center"/>
    </xf>
    <xf numFmtId="0" fontId="0" fillId="0" borderId="24" xfId="0" applyBorder="1" applyAlignment="1">
      <alignment horizontal="center"/>
    </xf>
    <xf numFmtId="0" fontId="6" fillId="37" borderId="0" xfId="104" applyFont="1" applyFill="1" applyBorder="1" applyAlignment="1">
      <alignment horizontal="left" vertical="top" wrapText="1"/>
    </xf>
    <xf numFmtId="0" fontId="6" fillId="0" borderId="11" xfId="101" applyFont="1" applyBorder="1" applyAlignment="1">
      <alignment horizontal="center"/>
    </xf>
    <xf numFmtId="0" fontId="6" fillId="0" borderId="16" xfId="101" applyFont="1" applyBorder="1" applyAlignment="1">
      <alignment horizontal="center" vertical="center" wrapText="1"/>
    </xf>
    <xf numFmtId="0" fontId="6" fillId="0" borderId="23" xfId="101" applyFont="1" applyBorder="1" applyAlignment="1">
      <alignment horizontal="center" vertical="center" wrapText="1"/>
    </xf>
    <xf numFmtId="0" fontId="6" fillId="0" borderId="11" xfId="101" applyFont="1" applyBorder="1" applyAlignment="1">
      <alignment horizontal="center" vertical="center" wrapText="1"/>
    </xf>
    <xf numFmtId="0" fontId="6" fillId="0" borderId="11" xfId="101" applyFont="1" applyBorder="1" applyAlignment="1">
      <alignment horizontal="center" vertical="center"/>
    </xf>
    <xf numFmtId="0" fontId="6" fillId="0" borderId="15" xfId="101" applyFont="1" applyBorder="1" applyAlignment="1">
      <alignment horizontal="center" vertical="center"/>
    </xf>
    <xf numFmtId="0" fontId="6" fillId="0" borderId="24" xfId="101" applyFont="1" applyBorder="1" applyAlignment="1">
      <alignment horizontal="center" vertical="center"/>
    </xf>
    <xf numFmtId="0" fontId="28" fillId="35" borderId="11" xfId="0" applyFont="1" applyFill="1" applyBorder="1" applyAlignment="1">
      <alignment horizontal="center" vertical="center" wrapText="1"/>
    </xf>
    <xf numFmtId="0" fontId="28" fillId="35" borderId="16" xfId="0" applyFont="1" applyFill="1" applyBorder="1" applyAlignment="1">
      <alignment horizontal="center" vertical="center" wrapText="1"/>
    </xf>
    <xf numFmtId="0" fontId="28" fillId="35" borderId="28" xfId="0" applyFont="1" applyFill="1" applyBorder="1" applyAlignment="1">
      <alignment horizontal="center" vertical="center" wrapText="1"/>
    </xf>
    <xf numFmtId="0" fontId="28" fillId="35" borderId="23" xfId="0" applyFont="1" applyFill="1" applyBorder="1" applyAlignment="1">
      <alignment horizontal="center" vertical="center" wrapText="1"/>
    </xf>
    <xf numFmtId="0" fontId="28" fillId="35" borderId="25" xfId="0" applyFont="1" applyFill="1" applyBorder="1" applyAlignment="1">
      <alignment horizontal="center" vertical="center" wrapText="1"/>
    </xf>
    <xf numFmtId="0" fontId="28" fillId="35" borderId="14" xfId="0" applyFont="1" applyFill="1" applyBorder="1" applyAlignment="1">
      <alignment horizontal="center" vertical="center" wrapText="1"/>
    </xf>
    <xf numFmtId="0" fontId="28" fillId="35" borderId="21" xfId="0" applyFont="1" applyFill="1" applyBorder="1" applyAlignment="1">
      <alignment horizontal="center" vertical="center" wrapText="1"/>
    </xf>
    <xf numFmtId="0" fontId="28" fillId="35" borderId="27" xfId="0" applyFont="1" applyFill="1" applyBorder="1" applyAlignment="1">
      <alignment horizontal="center" vertical="center" wrapText="1"/>
    </xf>
    <xf numFmtId="0" fontId="28" fillId="35" borderId="17" xfId="0" applyFont="1" applyFill="1" applyBorder="1" applyAlignment="1">
      <alignment horizontal="center" vertical="center" wrapText="1"/>
    </xf>
    <xf numFmtId="0" fontId="28" fillId="35" borderId="51" xfId="0" applyFont="1" applyFill="1" applyBorder="1" applyAlignment="1">
      <alignment horizontal="center" vertical="center" wrapText="1"/>
    </xf>
    <xf numFmtId="0" fontId="28" fillId="0" borderId="11" xfId="0" applyFont="1" applyBorder="1" applyAlignment="1">
      <alignment horizontal="center" vertical="center"/>
    </xf>
    <xf numFmtId="0" fontId="28" fillId="35" borderId="26" xfId="0" applyFont="1" applyFill="1" applyBorder="1" applyAlignment="1">
      <alignment horizontal="center" vertical="center" wrapText="1"/>
    </xf>
    <xf numFmtId="0" fontId="28" fillId="35" borderId="0" xfId="0" applyFont="1" applyFill="1" applyBorder="1" applyAlignment="1">
      <alignment horizontal="center" vertical="center" wrapText="1"/>
    </xf>
    <xf numFmtId="0" fontId="28" fillId="35" borderId="22" xfId="0" applyFont="1" applyFill="1" applyBorder="1" applyAlignment="1">
      <alignment horizontal="center" vertical="center" wrapText="1"/>
    </xf>
    <xf numFmtId="0" fontId="38" fillId="0" borderId="0" xfId="0" applyFont="1" applyAlignment="1">
      <alignment horizontal="left" wrapText="1"/>
    </xf>
    <xf numFmtId="0" fontId="28" fillId="35" borderId="15" xfId="0" applyFont="1" applyFill="1" applyBorder="1" applyAlignment="1">
      <alignment horizontal="center" vertical="center" wrapText="1"/>
    </xf>
    <xf numFmtId="0" fontId="28" fillId="35" borderId="24" xfId="0" applyFont="1" applyFill="1" applyBorder="1" applyAlignment="1">
      <alignment horizontal="center" vertical="center" wrapText="1"/>
    </xf>
    <xf numFmtId="0" fontId="28" fillId="35" borderId="15" xfId="0" applyFont="1" applyFill="1" applyBorder="1" applyAlignment="1">
      <alignment horizontal="center" vertical="center"/>
    </xf>
    <xf numFmtId="0" fontId="28" fillId="35" borderId="24" xfId="0" applyFont="1" applyFill="1" applyBorder="1" applyAlignment="1">
      <alignment horizontal="center" vertical="center"/>
    </xf>
    <xf numFmtId="0" fontId="28" fillId="35" borderId="29" xfId="0" applyFont="1" applyFill="1" applyBorder="1" applyAlignment="1">
      <alignment horizontal="center" vertical="center"/>
    </xf>
    <xf numFmtId="0" fontId="28" fillId="35" borderId="29" xfId="0" applyFont="1" applyFill="1" applyBorder="1" applyAlignment="1">
      <alignment horizontal="center" vertical="center" wrapText="1"/>
    </xf>
    <xf numFmtId="3" fontId="6" fillId="0" borderId="16" xfId="0" applyNumberFormat="1" applyFont="1" applyBorder="1" applyAlignment="1">
      <alignment horizontal="center" vertical="center" wrapText="1"/>
    </xf>
    <xf numFmtId="3" fontId="6" fillId="0" borderId="28" xfId="0" applyNumberFormat="1" applyFont="1" applyBorder="1" applyAlignment="1">
      <alignment horizontal="center" vertical="center" wrapText="1"/>
    </xf>
    <xf numFmtId="3" fontId="6" fillId="0" borderId="11" xfId="0" applyNumberFormat="1" applyFont="1" applyBorder="1" applyAlignment="1">
      <alignment horizontal="center" vertical="center" wrapText="1"/>
    </xf>
    <xf numFmtId="3" fontId="6" fillId="0" borderId="16" xfId="0" applyNumberFormat="1" applyFont="1" applyBorder="1" applyAlignment="1">
      <alignment horizontal="center" vertical="center"/>
    </xf>
    <xf numFmtId="3" fontId="6" fillId="0" borderId="23" xfId="0" applyNumberFormat="1" applyFont="1" applyBorder="1" applyAlignment="1">
      <alignment horizontal="center" vertical="center"/>
    </xf>
    <xf numFmtId="3" fontId="6" fillId="0" borderId="27" xfId="0" applyNumberFormat="1" applyFont="1" applyBorder="1" applyAlignment="1">
      <alignment horizontal="center" vertical="center" wrapText="1"/>
    </xf>
    <xf numFmtId="3" fontId="6" fillId="0" borderId="17" xfId="0" applyNumberFormat="1" applyFont="1" applyBorder="1" applyAlignment="1">
      <alignment horizontal="center" vertical="center" wrapText="1"/>
    </xf>
    <xf numFmtId="3" fontId="6" fillId="0" borderId="23" xfId="0" applyNumberFormat="1" applyFont="1" applyBorder="1" applyAlignment="1">
      <alignment horizontal="center" vertical="center" wrapText="1"/>
    </xf>
    <xf numFmtId="3" fontId="6" fillId="37" borderId="0" xfId="105" applyNumberFormat="1" applyFont="1" applyFill="1" applyBorder="1" applyAlignment="1">
      <alignment horizontal="left" vertical="center" wrapText="1"/>
    </xf>
    <xf numFmtId="3" fontId="6" fillId="41" borderId="11" xfId="0" applyNumberFormat="1" applyFont="1" applyFill="1" applyBorder="1" applyAlignment="1">
      <alignment horizontal="center" vertical="center"/>
    </xf>
    <xf numFmtId="3" fontId="37" fillId="0" borderId="0" xfId="0" applyNumberFormat="1" applyFont="1" applyAlignment="1">
      <alignment horizontal="left" wrapText="1"/>
    </xf>
    <xf numFmtId="3" fontId="125" fillId="0" borderId="0" xfId="0" applyNumberFormat="1" applyFont="1" applyAlignment="1">
      <alignment horizontal="center" wrapText="1"/>
    </xf>
    <xf numFmtId="3" fontId="37" fillId="0" borderId="0" xfId="0" applyNumberFormat="1" applyFont="1" applyAlignment="1">
      <alignment horizontal="left" vertical="top" wrapText="1"/>
    </xf>
    <xf numFmtId="3" fontId="27" fillId="0" borderId="15" xfId="0" applyNumberFormat="1" applyFont="1" applyBorder="1" applyAlignment="1">
      <alignment horizontal="center" vertical="center"/>
    </xf>
    <xf numFmtId="3" fontId="27" fillId="0" borderId="24" xfId="0" applyNumberFormat="1" applyFont="1" applyBorder="1" applyAlignment="1">
      <alignment horizontal="center" vertical="center"/>
    </xf>
    <xf numFmtId="0" fontId="6" fillId="35" borderId="11" xfId="0" applyFont="1" applyFill="1" applyBorder="1" applyAlignment="1">
      <alignment horizontal="center" vertical="center" wrapText="1"/>
    </xf>
    <xf numFmtId="0" fontId="142" fillId="0" borderId="11" xfId="0" applyFont="1" applyFill="1" applyBorder="1" applyAlignment="1">
      <alignment horizontal="center" vertical="center"/>
    </xf>
    <xf numFmtId="0" fontId="170" fillId="0" borderId="11" xfId="0" applyFont="1" applyFill="1" applyBorder="1" applyAlignment="1">
      <alignment horizontal="center" vertical="center"/>
    </xf>
    <xf numFmtId="0" fontId="142" fillId="0" borderId="16" xfId="0" applyFont="1" applyFill="1" applyBorder="1" applyAlignment="1">
      <alignment horizontal="center" vertical="center" wrapText="1"/>
    </xf>
    <xf numFmtId="0" fontId="142" fillId="0" borderId="28" xfId="0" applyFont="1" applyFill="1" applyBorder="1" applyAlignment="1">
      <alignment horizontal="center" vertical="center" wrapText="1"/>
    </xf>
    <xf numFmtId="0" fontId="170" fillId="0" borderId="23" xfId="0" applyFont="1" applyFill="1" applyBorder="1" applyAlignment="1">
      <alignment horizontal="center" vertical="center" wrapText="1"/>
    </xf>
    <xf numFmtId="0" fontId="170" fillId="0" borderId="28" xfId="0" applyFont="1" applyFill="1" applyBorder="1" applyAlignment="1">
      <alignment horizontal="center" vertical="center" wrapText="1"/>
    </xf>
    <xf numFmtId="3" fontId="6" fillId="37" borderId="0" xfId="104" applyNumberFormat="1" applyFont="1" applyFill="1" applyBorder="1" applyAlignment="1">
      <alignment horizontal="left" vertical="center" wrapText="1"/>
    </xf>
    <xf numFmtId="0" fontId="98" fillId="35" borderId="0" xfId="98" applyFont="1" applyFill="1" applyBorder="1" applyAlignment="1">
      <alignment horizontal="center" wrapText="1"/>
    </xf>
    <xf numFmtId="0" fontId="98" fillId="35" borderId="0" xfId="98" applyFill="1" applyBorder="1" applyAlignment="1">
      <alignment horizontal="center" wrapText="1"/>
    </xf>
    <xf numFmtId="0" fontId="98" fillId="35" borderId="0" xfId="98" applyFill="1" applyBorder="1" applyAlignment="1">
      <alignment wrapText="1"/>
    </xf>
    <xf numFmtId="0" fontId="6" fillId="0" borderId="29" xfId="0" applyFont="1" applyBorder="1" applyAlignment="1">
      <alignment horizontal="center" vertical="center"/>
    </xf>
    <xf numFmtId="0" fontId="6" fillId="0" borderId="16" xfId="0" quotePrefix="1" applyFont="1" applyBorder="1" applyAlignment="1">
      <alignment horizontal="center" wrapText="1"/>
    </xf>
    <xf numFmtId="0" fontId="6" fillId="0" borderId="28" xfId="0" applyFont="1" applyBorder="1" applyAlignment="1">
      <alignment horizontal="center" wrapText="1"/>
    </xf>
    <xf numFmtId="0" fontId="6" fillId="0" borderId="23" xfId="0" applyFont="1" applyBorder="1" applyAlignment="1">
      <alignment horizontal="center" wrapText="1"/>
    </xf>
    <xf numFmtId="0" fontId="6" fillId="0" borderId="16" xfId="0" applyFont="1" applyBorder="1" applyAlignment="1">
      <alignment horizontal="center" wrapText="1"/>
    </xf>
  </cellXfs>
  <cellStyles count="388">
    <cellStyle name="20% - Accent1" xfId="1" builtinId="30" customBuiltin="1"/>
    <cellStyle name="20% - Accent1 2" xfId="2"/>
    <cellStyle name="20% - Accent1 2 2" xfId="136"/>
    <cellStyle name="20% - Accent1 2 2 2" xfId="284"/>
    <cellStyle name="20% - Accent1 2 3" xfId="228"/>
    <cellStyle name="20% - Accent1 2 3 2" xfId="310"/>
    <cellStyle name="20% - Accent1 2 4" xfId="274"/>
    <cellStyle name="20% - Accent1 2 5" xfId="319"/>
    <cellStyle name="20% - Accent1 3" xfId="227"/>
    <cellStyle name="20% - Accent1 4" xfId="203"/>
    <cellStyle name="20% - Accent1 4 2" xfId="298"/>
    <cellStyle name="20% - Accent2" xfId="3" builtinId="34" customBuiltin="1"/>
    <cellStyle name="20% - Accent2 2" xfId="229"/>
    <cellStyle name="20% - Accent2 2 2" xfId="320"/>
    <cellStyle name="20% - Accent2 3" xfId="207"/>
    <cellStyle name="20% - Accent2 3 2" xfId="300"/>
    <cellStyle name="20% - Accent3" xfId="4" builtinId="38" customBuiltin="1"/>
    <cellStyle name="20% - Accent3 2" xfId="230"/>
    <cellStyle name="20% - Accent3 2 2" xfId="321"/>
    <cellStyle name="20% - Accent3 3" xfId="211"/>
    <cellStyle name="20% - Accent3 3 2" xfId="302"/>
    <cellStyle name="20% - Accent4" xfId="5" builtinId="42" customBuiltin="1"/>
    <cellStyle name="20% - Accent4 2" xfId="231"/>
    <cellStyle name="20% - Accent4 2 2" xfId="322"/>
    <cellStyle name="20% - Accent4 3" xfId="215"/>
    <cellStyle name="20% - Accent4 3 2" xfId="304"/>
    <cellStyle name="20% - Accent5" xfId="6" builtinId="46" customBuiltin="1"/>
    <cellStyle name="20% - Accent5 2" xfId="232"/>
    <cellStyle name="20% - Accent5 2 2" xfId="323"/>
    <cellStyle name="20% - Accent5 3" xfId="219"/>
    <cellStyle name="20% - Accent5 3 2" xfId="306"/>
    <cellStyle name="20% - Accent6" xfId="7" builtinId="50" customBuiltin="1"/>
    <cellStyle name="20% - Accent6 2" xfId="233"/>
    <cellStyle name="20% - Accent6 2 2" xfId="324"/>
    <cellStyle name="20% - Accent6 3" xfId="223"/>
    <cellStyle name="20% - Accent6 3 2" xfId="308"/>
    <cellStyle name="40% - Accent1" xfId="8" builtinId="31" customBuiltin="1"/>
    <cellStyle name="40% - Accent1 2" xfId="234"/>
    <cellStyle name="40% - Accent1 2 2" xfId="325"/>
    <cellStyle name="40% - Accent1 3" xfId="204"/>
    <cellStyle name="40% - Accent1 3 2" xfId="299"/>
    <cellStyle name="40% - Accent2" xfId="9" builtinId="35" customBuiltin="1"/>
    <cellStyle name="40% - Accent2 2" xfId="235"/>
    <cellStyle name="40% - Accent2 2 2" xfId="326"/>
    <cellStyle name="40% - Accent2 3" xfId="208"/>
    <cellStyle name="40% - Accent2 3 2" xfId="301"/>
    <cellStyle name="40% - Accent3" xfId="10" builtinId="39" customBuiltin="1"/>
    <cellStyle name="40% - Accent3 2" xfId="236"/>
    <cellStyle name="40% - Accent3 2 2" xfId="327"/>
    <cellStyle name="40% - Accent3 3" xfId="212"/>
    <cellStyle name="40% - Accent3 3 2" xfId="303"/>
    <cellStyle name="40% - Accent4" xfId="11" builtinId="43" customBuiltin="1"/>
    <cellStyle name="40% - Accent4 2" xfId="237"/>
    <cellStyle name="40% - Accent4 2 2" xfId="328"/>
    <cellStyle name="40% - Accent4 3" xfId="216"/>
    <cellStyle name="40% - Accent4 3 2" xfId="305"/>
    <cellStyle name="40% - Accent5" xfId="12" builtinId="47" customBuiltin="1"/>
    <cellStyle name="40% - Accent5 2" xfId="238"/>
    <cellStyle name="40% - Accent5 2 2" xfId="329"/>
    <cellStyle name="40% - Accent5 3" xfId="220"/>
    <cellStyle name="40% - Accent5 3 2" xfId="307"/>
    <cellStyle name="40% - Accent6" xfId="13" builtinId="51" customBuiltin="1"/>
    <cellStyle name="40% - Accent6 2" xfId="239"/>
    <cellStyle name="40% - Accent6 2 2" xfId="330"/>
    <cellStyle name="40% - Accent6 3" xfId="224"/>
    <cellStyle name="40% - Accent6 3 2" xfId="309"/>
    <cellStyle name="60% - Accent1" xfId="14" builtinId="32" customBuiltin="1"/>
    <cellStyle name="60% - Accent1 2" xfId="240"/>
    <cellStyle name="60% - Accent1 2 2" xfId="331"/>
    <cellStyle name="60% - Accent1 3" xfId="205"/>
    <cellStyle name="60% - Accent2" xfId="15" builtinId="36" customBuiltin="1"/>
    <cellStyle name="60% - Accent2 2" xfId="241"/>
    <cellStyle name="60% - Accent2 2 2" xfId="332"/>
    <cellStyle name="60% - Accent2 3" xfId="209"/>
    <cellStyle name="60% - Accent3" xfId="16" builtinId="40" customBuiltin="1"/>
    <cellStyle name="60% - Accent3 2" xfId="17"/>
    <cellStyle name="60% - Accent3 2 2" xfId="333"/>
    <cellStyle name="60% - Accent3 3" xfId="242"/>
    <cellStyle name="60% - Accent3 4" xfId="213"/>
    <cellStyle name="60% - Accent4" xfId="18" builtinId="44" customBuiltin="1"/>
    <cellStyle name="60% - Accent4 2" xfId="243"/>
    <cellStyle name="60% - Accent4 2 2" xfId="334"/>
    <cellStyle name="60% - Accent4 3" xfId="217"/>
    <cellStyle name="60% - Accent5" xfId="19" builtinId="48" customBuiltin="1"/>
    <cellStyle name="60% - Accent5 2" xfId="244"/>
    <cellStyle name="60% - Accent5 2 2" xfId="335"/>
    <cellStyle name="60% - Accent5 3" xfId="221"/>
    <cellStyle name="60% - Accent6" xfId="20" builtinId="52" customBuiltin="1"/>
    <cellStyle name="60% - Accent6 2" xfId="245"/>
    <cellStyle name="60% - Accent6 2 2" xfId="336"/>
    <cellStyle name="60% - Accent6 3" xfId="225"/>
    <cellStyle name="Accent1" xfId="21" builtinId="29" customBuiltin="1"/>
    <cellStyle name="Accent1 2" xfId="246"/>
    <cellStyle name="Accent1 2 2" xfId="337"/>
    <cellStyle name="Accent1 3" xfId="202"/>
    <cellStyle name="Accent2" xfId="22" builtinId="33" customBuiltin="1"/>
    <cellStyle name="Accent2 2" xfId="247"/>
    <cellStyle name="Accent2 2 2" xfId="338"/>
    <cellStyle name="Accent2 3" xfId="206"/>
    <cellStyle name="Accent3" xfId="23" builtinId="37" customBuiltin="1"/>
    <cellStyle name="Accent3 2" xfId="248"/>
    <cellStyle name="Accent3 2 2" xfId="339"/>
    <cellStyle name="Accent3 3" xfId="210"/>
    <cellStyle name="Accent4" xfId="24" builtinId="41" customBuiltin="1"/>
    <cellStyle name="Accent4 2" xfId="249"/>
    <cellStyle name="Accent4 2 2" xfId="340"/>
    <cellStyle name="Accent4 3" xfId="214"/>
    <cellStyle name="Accent5" xfId="25" builtinId="45" customBuiltin="1"/>
    <cellStyle name="Accent5 2" xfId="250"/>
    <cellStyle name="Accent5 2 2" xfId="341"/>
    <cellStyle name="Accent5 3" xfId="218"/>
    <cellStyle name="Accent6" xfId="26" builtinId="49" customBuiltin="1"/>
    <cellStyle name="Accent6 2" xfId="251"/>
    <cellStyle name="Accent6 2 2" xfId="342"/>
    <cellStyle name="Accent6 3" xfId="222"/>
    <cellStyle name="assumptions" xfId="27"/>
    <cellStyle name="Bad" xfId="28" builtinId="27" customBuiltin="1"/>
    <cellStyle name="Bad 2" xfId="252"/>
    <cellStyle name="Bad 2 2" xfId="343"/>
    <cellStyle name="Bad 3" xfId="191"/>
    <cellStyle name="Big-top" xfId="29"/>
    <cellStyle name="Calc#" xfId="30"/>
    <cellStyle name="Calc# 2" xfId="137"/>
    <cellStyle name="Calc#.##" xfId="31"/>
    <cellStyle name="Calc#.## 2" xfId="138"/>
    <cellStyle name="Calc%" xfId="32"/>
    <cellStyle name="Calc% 2" xfId="139"/>
    <cellStyle name="Calc£" xfId="33"/>
    <cellStyle name="Calc£ 2" xfId="140"/>
    <cellStyle name="Calc£m" xfId="34"/>
    <cellStyle name="Calc£m 2" xfId="141"/>
    <cellStyle name="CalcDate" xfId="35"/>
    <cellStyle name="CalcDate 2" xfId="142"/>
    <cellStyle name="CalcText" xfId="36"/>
    <cellStyle name="CalcText 2" xfId="143"/>
    <cellStyle name="CalcTime" xfId="37"/>
    <cellStyle name="CalcTime 2" xfId="144"/>
    <cellStyle name="Calculation" xfId="38" builtinId="22" customBuiltin="1"/>
    <cellStyle name="Calculation 2" xfId="253"/>
    <cellStyle name="Calculation 2 2" xfId="344"/>
    <cellStyle name="Calculation 3" xfId="195"/>
    <cellStyle name="cf1" xfId="345"/>
    <cellStyle name="cf2" xfId="346"/>
    <cellStyle name="Check Cell" xfId="39" builtinId="23" customBuiltin="1"/>
    <cellStyle name="Check Cell 2" xfId="254"/>
    <cellStyle name="Check Cell 2 2" xfId="347"/>
    <cellStyle name="Check Cell 3" xfId="197"/>
    <cellStyle name="Comma" xfId="40" builtinId="3"/>
    <cellStyle name="Comma 2" xfId="41"/>
    <cellStyle name="Comma 2 2" xfId="42"/>
    <cellStyle name="Comma 2 2 2" xfId="256"/>
    <cellStyle name="Comma 2 2 2 2" xfId="312"/>
    <cellStyle name="Comma 2 2 3" xfId="277"/>
    <cellStyle name="Comma 2 3" xfId="145"/>
    <cellStyle name="Comma 2 3 2" xfId="285"/>
    <cellStyle name="Comma 2 4" xfId="181"/>
    <cellStyle name="Comma 2 4 2" xfId="293"/>
    <cellStyle name="Comma 2 5" xfId="276"/>
    <cellStyle name="Comma 2 6" xfId="348"/>
    <cellStyle name="Comma 3" xfId="43"/>
    <cellStyle name="Comma 3 2" xfId="257"/>
    <cellStyle name="Comma 3 2 2" xfId="313"/>
    <cellStyle name="Comma 3 3" xfId="182"/>
    <cellStyle name="Comma 3 3 2" xfId="294"/>
    <cellStyle name="Comma 3 4" xfId="278"/>
    <cellStyle name="Comma 3 5" xfId="349"/>
    <cellStyle name="Comma 4" xfId="44"/>
    <cellStyle name="Comma 4 2" xfId="45"/>
    <cellStyle name="Comma 4 2 2" xfId="147"/>
    <cellStyle name="Comma 4 2 2 2" xfId="287"/>
    <cellStyle name="Comma 4 2 3" xfId="280"/>
    <cellStyle name="Comma 4 3" xfId="146"/>
    <cellStyle name="Comma 4 3 2" xfId="286"/>
    <cellStyle name="Comma 4 4" xfId="255"/>
    <cellStyle name="Comma 4 4 2" xfId="311"/>
    <cellStyle name="Comma 4 5" xfId="279"/>
    <cellStyle name="Comma 5" xfId="180"/>
    <cellStyle name="Comma 5 2" xfId="292"/>
    <cellStyle name="Comma 6" xfId="275"/>
    <cellStyle name="Currency 2" xfId="350"/>
    <cellStyle name="Currency 3" xfId="351"/>
    <cellStyle name="Currency 3 2" xfId="352"/>
    <cellStyle name="Deviant" xfId="46"/>
    <cellStyle name="Deviant 2" xfId="148"/>
    <cellStyle name="emphasis" xfId="47"/>
    <cellStyle name="ErrorCheck" xfId="48"/>
    <cellStyle name="estimated input" xfId="49"/>
    <cellStyle name="Explanatory Text" xfId="50" builtinId="53" customBuiltin="1"/>
    <cellStyle name="Explanatory Text 2" xfId="258"/>
    <cellStyle name="Explanatory Text 2 2" xfId="353"/>
    <cellStyle name="Explanatory Text 3" xfId="200"/>
    <cellStyle name="external input" xfId="51"/>
    <cellStyle name="external input, for info" xfId="52"/>
    <cellStyle name="external input_2001DS23" xfId="53"/>
    <cellStyle name="From#" xfId="54"/>
    <cellStyle name="From#.##" xfId="55"/>
    <cellStyle name="From%" xfId="56"/>
    <cellStyle name="From£" xfId="57"/>
    <cellStyle name="From£m" xfId="58"/>
    <cellStyle name="FromDate" xfId="59"/>
    <cellStyle name="FromText" xfId="60"/>
    <cellStyle name="Good" xfId="61" builtinId="26" customBuiltin="1"/>
    <cellStyle name="Good 2" xfId="259"/>
    <cellStyle name="Good 2 2" xfId="354"/>
    <cellStyle name="Good 3" xfId="190"/>
    <cellStyle name="guesswork" xfId="62"/>
    <cellStyle name="Header" xfId="63"/>
    <cellStyle name="Heading" xfId="64"/>
    <cellStyle name="Heading 1" xfId="65" builtinId="16" customBuiltin="1"/>
    <cellStyle name="Heading 1 2" xfId="260"/>
    <cellStyle name="Heading 1 2 2" xfId="355"/>
    <cellStyle name="Heading 1 3" xfId="186"/>
    <cellStyle name="Heading 2" xfId="66" builtinId="17" customBuiltin="1"/>
    <cellStyle name="Heading 2 2" xfId="261"/>
    <cellStyle name="Heading 2 2 2" xfId="356"/>
    <cellStyle name="Heading 2 3" xfId="187"/>
    <cellStyle name="Heading 3" xfId="67" builtinId="18" customBuiltin="1"/>
    <cellStyle name="Heading 3 2" xfId="262"/>
    <cellStyle name="Heading 3 2 2" xfId="357"/>
    <cellStyle name="Heading 3 3" xfId="188"/>
    <cellStyle name="Heading 4" xfId="68" builtinId="19" customBuiltin="1"/>
    <cellStyle name="Heading 4 2" xfId="263"/>
    <cellStyle name="Heading 4 2 2" xfId="358"/>
    <cellStyle name="Heading 4 3" xfId="189"/>
    <cellStyle name="highlight" xfId="69"/>
    <cellStyle name="Hyperlink" xfId="70" builtinId="8"/>
    <cellStyle name="Hyperlink 2" xfId="71"/>
    <cellStyle name="Hyperlink 2 2" xfId="316"/>
    <cellStyle name="Hyperlink 3" xfId="72"/>
    <cellStyle name="Hyperlink 4" xfId="376"/>
    <cellStyle name="info" xfId="73"/>
    <cellStyle name="info 2" xfId="149"/>
    <cellStyle name="Input" xfId="74" builtinId="20" customBuiltin="1"/>
    <cellStyle name="Input 2" xfId="264"/>
    <cellStyle name="Input 2 2" xfId="359"/>
    <cellStyle name="Input 3" xfId="193"/>
    <cellStyle name="Input#" xfId="75"/>
    <cellStyle name="Input# 2" xfId="150"/>
    <cellStyle name="Input#.##" xfId="76"/>
    <cellStyle name="Input#.## 2" xfId="151"/>
    <cellStyle name="Input%" xfId="77"/>
    <cellStyle name="Input% 2" xfId="152"/>
    <cellStyle name="Input£" xfId="78"/>
    <cellStyle name="Input£ 2" xfId="153"/>
    <cellStyle name="Input£m" xfId="79"/>
    <cellStyle name="Input£m 2" xfId="154"/>
    <cellStyle name="InputDate" xfId="80"/>
    <cellStyle name="InputDate 2" xfId="155"/>
    <cellStyle name="InputText" xfId="81"/>
    <cellStyle name="InputText 2" xfId="156"/>
    <cellStyle name="Linked Cell" xfId="82" builtinId="24" customBuiltin="1"/>
    <cellStyle name="Linked Cell 2" xfId="265"/>
    <cellStyle name="Linked Cell 2 2" xfId="360"/>
    <cellStyle name="Linked Cell 3" xfId="196"/>
    <cellStyle name="Little top" xfId="83"/>
    <cellStyle name="NamedRange" xfId="84"/>
    <cellStyle name="Neutral" xfId="85" builtinId="28" customBuiltin="1"/>
    <cellStyle name="Neutral 2" xfId="266"/>
    <cellStyle name="Neutral 2 2" xfId="361"/>
    <cellStyle name="Neutral 3" xfId="192"/>
    <cellStyle name="Normal" xfId="0" builtinId="0"/>
    <cellStyle name="Normal 10" xfId="378"/>
    <cellStyle name="Normal 11" xfId="381"/>
    <cellStyle name="Normal 12" xfId="379"/>
    <cellStyle name="Normal 12 2" xfId="386"/>
    <cellStyle name="Normal 13" xfId="383"/>
    <cellStyle name="Normal 14" xfId="385"/>
    <cellStyle name="Normal 15" xfId="387"/>
    <cellStyle name="Normal 2" xfId="86"/>
    <cellStyle name="Normal 2 2" xfId="87"/>
    <cellStyle name="Normal 2 2 2" xfId="158"/>
    <cellStyle name="Normal 2 2 2 2" xfId="363"/>
    <cellStyle name="Normal 2 2 3" xfId="362"/>
    <cellStyle name="Normal 2 3" xfId="157"/>
    <cellStyle name="Normal 2 3 2" xfId="364"/>
    <cellStyle name="Normal 3" xfId="88"/>
    <cellStyle name="Normal 3 2" xfId="89"/>
    <cellStyle name="Normal 3 2 2" xfId="160"/>
    <cellStyle name="Normal 3 2 2 2" xfId="288"/>
    <cellStyle name="Normal 3 2 3" xfId="183"/>
    <cellStyle name="Normal 3 2 3 2" xfId="295"/>
    <cellStyle name="Normal 3 2 4" xfId="281"/>
    <cellStyle name="Normal 3 2 5" xfId="314"/>
    <cellStyle name="Normal 3 3" xfId="90"/>
    <cellStyle name="Normal 3 3 2" xfId="161"/>
    <cellStyle name="Normal 3 4" xfId="159"/>
    <cellStyle name="Normal 4" xfId="91"/>
    <cellStyle name="Normal 4 2" xfId="92"/>
    <cellStyle name="Normal 4 2 2" xfId="162"/>
    <cellStyle name="Normal 4 2 3" xfId="267"/>
    <cellStyle name="Normal 4 2 4" xfId="365"/>
    <cellStyle name="Normal 4 3" xfId="135"/>
    <cellStyle name="Normal 4 4" xfId="315"/>
    <cellStyle name="Normal 43" xfId="93"/>
    <cellStyle name="Normal 43 2" xfId="163"/>
    <cellStyle name="Normal 44" xfId="94"/>
    <cellStyle name="Normal 44 2" xfId="164"/>
    <cellStyle name="Normal 5" xfId="95"/>
    <cellStyle name="Normal 5 2" xfId="96"/>
    <cellStyle name="Normal 5 2 2" xfId="165"/>
    <cellStyle name="Normal 6" xfId="97"/>
    <cellStyle name="Normal 6 2" xfId="166"/>
    <cellStyle name="Normal 6 2 2" xfId="289"/>
    <cellStyle name="Normal 6 3" xfId="184"/>
    <cellStyle name="Normal 6 3 2" xfId="296"/>
    <cellStyle name="Normal 6 4" xfId="282"/>
    <cellStyle name="Normal 6 5" xfId="317"/>
    <cellStyle name="Normal 7" xfId="98"/>
    <cellStyle name="Normal 7 2" xfId="167"/>
    <cellStyle name="Normal 7 2 2" xfId="290"/>
    <cellStyle name="Normal 7 3" xfId="226"/>
    <cellStyle name="Normal 7 4" xfId="283"/>
    <cellStyle name="Normal 7 5" xfId="366"/>
    <cellStyle name="Normal 8" xfId="134"/>
    <cellStyle name="Normal 9" xfId="179"/>
    <cellStyle name="Normal 9 2" xfId="291"/>
    <cellStyle name="Normal 9 2 2" xfId="380"/>
    <cellStyle name="Normal 9 3" xfId="377"/>
    <cellStyle name="Normal_2a stocks timetable first 2013" xfId="99"/>
    <cellStyle name="Normal_4 FTE rates" xfId="100"/>
    <cellStyle name="Normal_Class sizes - Debra Charnley" xfId="101"/>
    <cellStyle name="Normal_EngBacc_Revised" xfId="102"/>
    <cellStyle name="Normal_EngBacc_Revised 2" xfId="103"/>
    <cellStyle name="Normal_SFR04_Table12" xfId="104"/>
    <cellStyle name="Normal_SFR04_Table12 2" xfId="105"/>
    <cellStyle name="NormalLINK" xfId="106"/>
    <cellStyle name="Note" xfId="107" builtinId="10" customBuiltin="1"/>
    <cellStyle name="Note 2" xfId="268"/>
    <cellStyle name="Note 2 2" xfId="367"/>
    <cellStyle name="Note 3" xfId="199"/>
    <cellStyle name="Note 3 2" xfId="297"/>
    <cellStyle name="Output" xfId="108" builtinId="21" customBuiltin="1"/>
    <cellStyle name="Output 2" xfId="269"/>
    <cellStyle name="Output 2 2" xfId="368"/>
    <cellStyle name="Output 3" xfId="194"/>
    <cellStyle name="Percent" xfId="109" builtinId="5"/>
    <cellStyle name="Percent 2" xfId="110"/>
    <cellStyle name="Percent 2 2" xfId="111"/>
    <cellStyle name="Percent 2 2 2" xfId="270"/>
    <cellStyle name="Percent 2 3" xfId="168"/>
    <cellStyle name="Percent 2 4" xfId="318"/>
    <cellStyle name="Percent 3" xfId="112"/>
    <cellStyle name="Percent 3 2" xfId="369"/>
    <cellStyle name="Percent 4" xfId="113"/>
    <cellStyle name="Percent 4 2" xfId="114"/>
    <cellStyle name="Percent 4 2 2" xfId="170"/>
    <cellStyle name="Percent 4 3" xfId="169"/>
    <cellStyle name="Percent 5" xfId="375"/>
    <cellStyle name="Percent 6" xfId="382"/>
    <cellStyle name="Percent 7" xfId="384"/>
    <cellStyle name="Percentage of" xfId="370"/>
    <cellStyle name="PN141/96" xfId="115"/>
    <cellStyle name="PN206/98" xfId="116"/>
    <cellStyle name="PreDef#" xfId="117"/>
    <cellStyle name="PreDef# 2" xfId="171"/>
    <cellStyle name="PreDef%" xfId="118"/>
    <cellStyle name="PreDef% 2" xfId="172"/>
    <cellStyle name="PreDef£" xfId="119"/>
    <cellStyle name="PreDef£ 2" xfId="173"/>
    <cellStyle name="PreDef£m" xfId="120"/>
    <cellStyle name="PreDef£m 2" xfId="174"/>
    <cellStyle name="PreDefDate" xfId="121"/>
    <cellStyle name="PreDefDate 2" xfId="175"/>
    <cellStyle name="PreDefText" xfId="122"/>
    <cellStyle name="PreDefText 2" xfId="176"/>
    <cellStyle name="Ref#" xfId="123"/>
    <cellStyle name="Ref# 2" xfId="177"/>
    <cellStyle name="SectionNumber" xfId="124"/>
    <cellStyle name="Small bold" xfId="125"/>
    <cellStyle name="subheading" xfId="371"/>
    <cellStyle name="Teachers Volume" xfId="126"/>
    <cellStyle name="tiny" xfId="127"/>
    <cellStyle name="Title" xfId="128" builtinId="15" customBuiltin="1"/>
    <cellStyle name="Title 2" xfId="271"/>
    <cellStyle name="Title 2 2" xfId="372"/>
    <cellStyle name="Title 3" xfId="185"/>
    <cellStyle name="Total" xfId="129" builtinId="25" customBuiltin="1"/>
    <cellStyle name="Total 2" xfId="272"/>
    <cellStyle name="Total 2 2" xfId="373"/>
    <cellStyle name="Total 3" xfId="201"/>
    <cellStyle name="Type" xfId="130"/>
    <cellStyle name="VOL1" xfId="131"/>
    <cellStyle name="Warning Text" xfId="132" builtinId="11" customBuiltin="1"/>
    <cellStyle name="Warning Text 2" xfId="273"/>
    <cellStyle name="Warning Text 2 2" xfId="374"/>
    <cellStyle name="Warning Text 3" xfId="198"/>
    <cellStyle name="WorkInProgress" xfId="133"/>
    <cellStyle name="WorkInProgress 2" xfId="178"/>
  </cellStyles>
  <dxfs count="18">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Comparison of entrant teacher need values derived by the user and those by using the default scenarios</a:t>
            </a:r>
          </a:p>
        </c:rich>
      </c:tx>
      <c:layout/>
      <c:overlay val="0"/>
    </c:title>
    <c:autoTitleDeleted val="0"/>
    <c:plotArea>
      <c:layout>
        <c:manualLayout>
          <c:layoutTarget val="inner"/>
          <c:xMode val="edge"/>
          <c:yMode val="edge"/>
          <c:x val="0.1184199503573706"/>
          <c:y val="0.14908736407949005"/>
          <c:w val="0.51890756605957833"/>
          <c:h val="0.65899037660366322"/>
        </c:manualLayout>
      </c:layout>
      <c:lineChart>
        <c:grouping val="standard"/>
        <c:varyColors val="0"/>
        <c:ser>
          <c:idx val="0"/>
          <c:order val="0"/>
          <c:tx>
            <c:strRef>
              <c:f>USER_TESTING_TAB!$AA$34</c:f>
              <c:strCache>
                <c:ptCount val="1"/>
                <c:pt idx="0">
                  <c:v>Primary - default scenarios</c:v>
                </c:pt>
              </c:strCache>
            </c:strRef>
          </c:tx>
          <c:spPr>
            <a:ln>
              <a:solidFill>
                <a:sysClr val="windowText" lastClr="000000">
                  <a:alpha val="75000"/>
                </a:sysClr>
              </a:solidFill>
            </a:ln>
          </c:spPr>
          <c:marker>
            <c:symbol val="none"/>
          </c:marker>
          <c:cat>
            <c:strRef>
              <c:f>USER_TESTING_TAB!$AB$33:$AM$33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USER_TESTING_TAB!$AB$34:$AM$34</c:f>
              <c:numCache>
                <c:formatCode>#,##0</c:formatCode>
                <c:ptCount val="12"/>
                <c:pt idx="0">
                  <c:v>26006.90066104502</c:v>
                </c:pt>
                <c:pt idx="1">
                  <c:v>25386.206247743521</c:v>
                </c:pt>
                <c:pt idx="2">
                  <c:v>24982.04236717576</c:v>
                </c:pt>
                <c:pt idx="3">
                  <c:v>24539.997614377018</c:v>
                </c:pt>
                <c:pt idx="4">
                  <c:v>24217.833070879336</c:v>
                </c:pt>
                <c:pt idx="5">
                  <c:v>24083.057859253509</c:v>
                </c:pt>
                <c:pt idx="6">
                  <c:v>24193.819311610256</c:v>
                </c:pt>
                <c:pt idx="7">
                  <c:v>24399.578379788683</c:v>
                </c:pt>
                <c:pt idx="8">
                  <c:v>24343.048102328004</c:v>
                </c:pt>
                <c:pt idx="9">
                  <c:v>24306.606148553081</c:v>
                </c:pt>
                <c:pt idx="10">
                  <c:v>24556.351520364438</c:v>
                </c:pt>
                <c:pt idx="11">
                  <c:v>24386.885199662607</c:v>
                </c:pt>
              </c:numCache>
            </c:numRef>
          </c:val>
          <c:smooth val="0"/>
          <c:extLst>
            <c:ext xmlns:c16="http://schemas.microsoft.com/office/drawing/2014/chart" uri="{C3380CC4-5D6E-409C-BE32-E72D297353CC}">
              <c16:uniqueId val="{00000000-9FF7-49CA-A51A-9479C12E484D}"/>
            </c:ext>
          </c:extLst>
        </c:ser>
        <c:ser>
          <c:idx val="2"/>
          <c:order val="1"/>
          <c:tx>
            <c:strRef>
              <c:f>USER_TESTING_TAB!$AA$36</c:f>
              <c:strCache>
                <c:ptCount val="1"/>
                <c:pt idx="0">
                  <c:v>Primary - user selected scenarios</c:v>
                </c:pt>
              </c:strCache>
            </c:strRef>
          </c:tx>
          <c:spPr>
            <a:ln>
              <a:solidFill>
                <a:sysClr val="windowText" lastClr="000000"/>
              </a:solidFill>
              <a:prstDash val="sysDot"/>
            </a:ln>
          </c:spPr>
          <c:marker>
            <c:symbol val="none"/>
          </c:marker>
          <c:cat>
            <c:strRef>
              <c:f>USER_TESTING_TAB!$AB$33:$AM$33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USER_TESTING_TAB!$AB$36:$AM$36</c:f>
              <c:numCache>
                <c:formatCode>#,##0</c:formatCode>
                <c:ptCount val="12"/>
                <c:pt idx="0">
                  <c:v>26006.90066104502</c:v>
                </c:pt>
                <c:pt idx="1">
                  <c:v>25386.206247743521</c:v>
                </c:pt>
                <c:pt idx="2">
                  <c:v>24982.04236717576</c:v>
                </c:pt>
                <c:pt idx="3">
                  <c:v>24539.997614377018</c:v>
                </c:pt>
                <c:pt idx="4">
                  <c:v>24217.833070879336</c:v>
                </c:pt>
                <c:pt idx="5">
                  <c:v>24083.057859253509</c:v>
                </c:pt>
                <c:pt idx="6">
                  <c:v>24193.819311610256</c:v>
                </c:pt>
                <c:pt idx="7">
                  <c:v>24399.578379788683</c:v>
                </c:pt>
                <c:pt idx="8">
                  <c:v>24343.048102328004</c:v>
                </c:pt>
                <c:pt idx="9">
                  <c:v>24306.606148553081</c:v>
                </c:pt>
                <c:pt idx="10">
                  <c:v>24556.351520364438</c:v>
                </c:pt>
                <c:pt idx="11">
                  <c:v>24386.885199662607</c:v>
                </c:pt>
              </c:numCache>
            </c:numRef>
          </c:val>
          <c:smooth val="0"/>
          <c:extLst>
            <c:ext xmlns:c16="http://schemas.microsoft.com/office/drawing/2014/chart" uri="{C3380CC4-5D6E-409C-BE32-E72D297353CC}">
              <c16:uniqueId val="{00000001-9FF7-49CA-A51A-9479C12E484D}"/>
            </c:ext>
          </c:extLst>
        </c:ser>
        <c:ser>
          <c:idx val="1"/>
          <c:order val="2"/>
          <c:tx>
            <c:strRef>
              <c:f>USER_TESTING_TAB!$AA$35</c:f>
              <c:strCache>
                <c:ptCount val="1"/>
                <c:pt idx="0">
                  <c:v>Secondary - default scenarios</c:v>
                </c:pt>
              </c:strCache>
            </c:strRef>
          </c:tx>
          <c:spPr>
            <a:ln>
              <a:solidFill>
                <a:srgbClr val="FF0000">
                  <a:alpha val="75000"/>
                </a:srgbClr>
              </a:solidFill>
            </a:ln>
          </c:spPr>
          <c:marker>
            <c:symbol val="none"/>
          </c:marker>
          <c:cat>
            <c:strRef>
              <c:f>USER_TESTING_TAB!$AB$33:$AM$33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USER_TESTING_TAB!$AB$35:$AM$35</c:f>
              <c:numCache>
                <c:formatCode>#,##0</c:formatCode>
                <c:ptCount val="12"/>
                <c:pt idx="0">
                  <c:v>25932.70046796088</c:v>
                </c:pt>
                <c:pt idx="1">
                  <c:v>26264.090298958567</c:v>
                </c:pt>
                <c:pt idx="2">
                  <c:v>26040.913328593771</c:v>
                </c:pt>
                <c:pt idx="3">
                  <c:v>26539.992869103535</c:v>
                </c:pt>
                <c:pt idx="4">
                  <c:v>28769.41529260447</c:v>
                </c:pt>
                <c:pt idx="5">
                  <c:v>28829.292857917211</c:v>
                </c:pt>
                <c:pt idx="6">
                  <c:v>27198.771964761709</c:v>
                </c:pt>
                <c:pt idx="7">
                  <c:v>26607.659647995159</c:v>
                </c:pt>
                <c:pt idx="8">
                  <c:v>25983.465407376098</c:v>
                </c:pt>
                <c:pt idx="9">
                  <c:v>25658.78452226907</c:v>
                </c:pt>
                <c:pt idx="10">
                  <c:v>25269.120938841785</c:v>
                </c:pt>
                <c:pt idx="11">
                  <c:v>25470.401641060329</c:v>
                </c:pt>
              </c:numCache>
            </c:numRef>
          </c:val>
          <c:smooth val="0"/>
          <c:extLst>
            <c:ext xmlns:c16="http://schemas.microsoft.com/office/drawing/2014/chart" uri="{C3380CC4-5D6E-409C-BE32-E72D297353CC}">
              <c16:uniqueId val="{00000002-9FF7-49CA-A51A-9479C12E484D}"/>
            </c:ext>
          </c:extLst>
        </c:ser>
        <c:ser>
          <c:idx val="3"/>
          <c:order val="3"/>
          <c:tx>
            <c:strRef>
              <c:f>USER_TESTING_TAB!$AA$37</c:f>
              <c:strCache>
                <c:ptCount val="1"/>
                <c:pt idx="0">
                  <c:v>Secondary - user selected scenarios</c:v>
                </c:pt>
              </c:strCache>
            </c:strRef>
          </c:tx>
          <c:spPr>
            <a:ln>
              <a:solidFill>
                <a:srgbClr val="FF0000"/>
              </a:solidFill>
              <a:prstDash val="sysDot"/>
            </a:ln>
          </c:spPr>
          <c:marker>
            <c:symbol val="none"/>
          </c:marker>
          <c:cat>
            <c:strRef>
              <c:f>USER_TESTING_TAB!$AB$33:$AM$33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USER_TESTING_TAB!$AB$37:$AM$37</c:f>
              <c:numCache>
                <c:formatCode>#,##0</c:formatCode>
                <c:ptCount val="12"/>
                <c:pt idx="0">
                  <c:v>25932.70046796088</c:v>
                </c:pt>
                <c:pt idx="1">
                  <c:v>26264.090298958567</c:v>
                </c:pt>
                <c:pt idx="2">
                  <c:v>26040.913328593771</c:v>
                </c:pt>
                <c:pt idx="3">
                  <c:v>26539.992869103535</c:v>
                </c:pt>
                <c:pt idx="4">
                  <c:v>28769.41529260447</c:v>
                </c:pt>
                <c:pt idx="5">
                  <c:v>28829.292857917211</c:v>
                </c:pt>
                <c:pt idx="6">
                  <c:v>27198.771964761709</c:v>
                </c:pt>
                <c:pt idx="7">
                  <c:v>26607.659647995159</c:v>
                </c:pt>
                <c:pt idx="8">
                  <c:v>25983.465407376098</c:v>
                </c:pt>
                <c:pt idx="9">
                  <c:v>25658.78452226907</c:v>
                </c:pt>
                <c:pt idx="10">
                  <c:v>25269.120938841785</c:v>
                </c:pt>
                <c:pt idx="11">
                  <c:v>25470.401641060329</c:v>
                </c:pt>
              </c:numCache>
            </c:numRef>
          </c:val>
          <c:smooth val="0"/>
          <c:extLst>
            <c:ext xmlns:c16="http://schemas.microsoft.com/office/drawing/2014/chart" uri="{C3380CC4-5D6E-409C-BE32-E72D297353CC}">
              <c16:uniqueId val="{00000003-9FF7-49CA-A51A-9479C12E484D}"/>
            </c:ext>
          </c:extLst>
        </c:ser>
        <c:dLbls>
          <c:showLegendKey val="0"/>
          <c:showVal val="0"/>
          <c:showCatName val="0"/>
          <c:showSerName val="0"/>
          <c:showPercent val="0"/>
          <c:showBubbleSize val="0"/>
        </c:dLbls>
        <c:smooth val="0"/>
        <c:axId val="148343808"/>
        <c:axId val="148349696"/>
      </c:lineChart>
      <c:catAx>
        <c:axId val="14834380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48349696"/>
        <c:crosses val="autoZero"/>
        <c:auto val="1"/>
        <c:lblAlgn val="ctr"/>
        <c:lblOffset val="100"/>
        <c:noMultiLvlLbl val="0"/>
      </c:catAx>
      <c:valAx>
        <c:axId val="14834969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Entrant teacher need (headcount)</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343808"/>
        <c:crosses val="autoZero"/>
        <c:crossBetween val="between"/>
      </c:valAx>
      <c:spPr>
        <a:ln>
          <a:solidFill>
            <a:sysClr val="windowText" lastClr="000000"/>
          </a:solidFill>
        </a:ln>
      </c:spPr>
    </c:plotArea>
    <c:legend>
      <c:legendPos val="r"/>
      <c:layout>
        <c:manualLayout>
          <c:xMode val="edge"/>
          <c:yMode val="edge"/>
          <c:x val="0.66185947910357368"/>
          <c:y val="0.25581422477229104"/>
          <c:w val="0.30769247594050742"/>
          <c:h val="0.51421242887274743"/>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HUMANITIES</a:t>
            </a:r>
          </a:p>
        </c:rich>
      </c:tx>
      <c:overlay val="0"/>
    </c:title>
    <c:autoTitleDeleted val="0"/>
    <c:plotArea>
      <c:layout>
        <c:manualLayout>
          <c:layoutTarget val="inner"/>
          <c:xMode val="edge"/>
          <c:yMode val="edge"/>
          <c:x val="0.11423840769903762"/>
          <c:y val="0.12283573928258967"/>
          <c:w val="0.56369006691065027"/>
          <c:h val="0.69329177602799663"/>
        </c:manualLayout>
      </c:layout>
      <c:lineChart>
        <c:grouping val="standard"/>
        <c:varyColors val="0"/>
        <c:ser>
          <c:idx val="30"/>
          <c:order val="0"/>
          <c:tx>
            <c:strRef>
              <c:f>Entrant_need_figures!$B$120</c:f>
              <c:strCache>
                <c:ptCount val="1"/>
                <c:pt idx="0">
                  <c:v>GEOGRAPHY All Central Scenario</c:v>
                </c:pt>
              </c:strCache>
            </c:strRef>
          </c:tx>
          <c:spPr>
            <a:ln>
              <a:solidFill>
                <a:schemeClr val="tx2">
                  <a:lumMod val="50000"/>
                </a:schemeClr>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Entrant_need_figures!$C$120:$N$120</c:f>
              <c:numCache>
                <c:formatCode>#,##0</c:formatCode>
                <c:ptCount val="12"/>
                <c:pt idx="0">
                  <c:v>1318.8382936823082</c:v>
                </c:pt>
                <c:pt idx="1">
                  <c:v>1343.6118147608986</c:v>
                </c:pt>
                <c:pt idx="2">
                  <c:v>1326.197100466833</c:v>
                </c:pt>
                <c:pt idx="3">
                  <c:v>1343.9239806326696</c:v>
                </c:pt>
                <c:pt idx="4">
                  <c:v>1450.9737723017527</c:v>
                </c:pt>
                <c:pt idx="5">
                  <c:v>1467.6191467396491</c:v>
                </c:pt>
                <c:pt idx="6">
                  <c:v>1381.8498097183508</c:v>
                </c:pt>
                <c:pt idx="7">
                  <c:v>1341.0280363973643</c:v>
                </c:pt>
                <c:pt idx="8">
                  <c:v>1314.5242631627407</c:v>
                </c:pt>
                <c:pt idx="9">
                  <c:v>1309.8921594223168</c:v>
                </c:pt>
                <c:pt idx="10">
                  <c:v>1296.7685922469609</c:v>
                </c:pt>
                <c:pt idx="11">
                  <c:v>1310.3784616055525</c:v>
                </c:pt>
              </c:numCache>
            </c:numRef>
          </c:val>
          <c:smooth val="0"/>
          <c:extLst>
            <c:ext xmlns:c16="http://schemas.microsoft.com/office/drawing/2014/chart" uri="{C3380CC4-5D6E-409C-BE32-E72D297353CC}">
              <c16:uniqueId val="{00000000-00DD-44EA-A08B-56633BA49801}"/>
            </c:ext>
          </c:extLst>
        </c:ser>
        <c:ser>
          <c:idx val="10"/>
          <c:order val="1"/>
          <c:tx>
            <c:strRef>
              <c:f>Entrant_need_figures!$B$99</c:f>
              <c:strCache>
                <c:ptCount val="1"/>
                <c:pt idx="0">
                  <c:v>GEOGRAPHY Scenario Selected</c:v>
                </c:pt>
              </c:strCache>
            </c:strRef>
          </c:tx>
          <c:spPr>
            <a:ln>
              <a:solidFill>
                <a:schemeClr val="tx2">
                  <a:lumMod val="50000"/>
                </a:schemeClr>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Entrant_need_figures!$C$99:$N$99</c:f>
              <c:numCache>
                <c:formatCode>#,##0</c:formatCode>
                <c:ptCount val="12"/>
                <c:pt idx="0">
                  <c:v>1318.8382936823082</c:v>
                </c:pt>
                <c:pt idx="1">
                  <c:v>1343.6118147608986</c:v>
                </c:pt>
                <c:pt idx="2">
                  <c:v>1326.197100466833</c:v>
                </c:pt>
                <c:pt idx="3">
                  <c:v>1343.9239806326696</c:v>
                </c:pt>
                <c:pt idx="4">
                  <c:v>1450.9737723017527</c:v>
                </c:pt>
                <c:pt idx="5">
                  <c:v>1467.6191467396491</c:v>
                </c:pt>
                <c:pt idx="6">
                  <c:v>1381.8498097183508</c:v>
                </c:pt>
                <c:pt idx="7">
                  <c:v>1341.0280363973643</c:v>
                </c:pt>
                <c:pt idx="8">
                  <c:v>1314.5242631627407</c:v>
                </c:pt>
                <c:pt idx="9">
                  <c:v>1309.8921594223168</c:v>
                </c:pt>
                <c:pt idx="10">
                  <c:v>1296.7685922469609</c:v>
                </c:pt>
                <c:pt idx="11">
                  <c:v>1310.3784616055525</c:v>
                </c:pt>
              </c:numCache>
            </c:numRef>
          </c:val>
          <c:smooth val="0"/>
          <c:extLst>
            <c:ext xmlns:c16="http://schemas.microsoft.com/office/drawing/2014/chart" uri="{C3380CC4-5D6E-409C-BE32-E72D297353CC}">
              <c16:uniqueId val="{00000001-00DD-44EA-A08B-56633BA49801}"/>
            </c:ext>
          </c:extLst>
        </c:ser>
        <c:ser>
          <c:idx val="31"/>
          <c:order val="2"/>
          <c:tx>
            <c:strRef>
              <c:f>Entrant_need_figures!$B$121</c:f>
              <c:strCache>
                <c:ptCount val="1"/>
                <c:pt idx="0">
                  <c:v>HISTORY All Central Scenario</c:v>
                </c:pt>
              </c:strCache>
            </c:strRef>
          </c:tx>
          <c:spPr>
            <a:ln>
              <a:solidFill>
                <a:srgbClr val="FF000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Entrant_need_figures!$C$121:$N$121</c:f>
              <c:numCache>
                <c:formatCode>#,##0</c:formatCode>
                <c:ptCount val="12"/>
                <c:pt idx="0">
                  <c:v>1415.8000373865975</c:v>
                </c:pt>
                <c:pt idx="1">
                  <c:v>1438.7326097621979</c:v>
                </c:pt>
                <c:pt idx="2">
                  <c:v>1420.7425437942006</c:v>
                </c:pt>
                <c:pt idx="3">
                  <c:v>1444.6094017310882</c:v>
                </c:pt>
                <c:pt idx="4">
                  <c:v>1561.5002303892377</c:v>
                </c:pt>
                <c:pt idx="5">
                  <c:v>1576.3436712991979</c:v>
                </c:pt>
                <c:pt idx="6">
                  <c:v>1485.6654069570154</c:v>
                </c:pt>
                <c:pt idx="7">
                  <c:v>1442.716307642399</c:v>
                </c:pt>
                <c:pt idx="8">
                  <c:v>1413.0259236526092</c:v>
                </c:pt>
                <c:pt idx="9">
                  <c:v>1406.4404094233073</c:v>
                </c:pt>
                <c:pt idx="10">
                  <c:v>1391.6471826339173</c:v>
                </c:pt>
                <c:pt idx="11">
                  <c:v>1404.7812793994458</c:v>
                </c:pt>
              </c:numCache>
            </c:numRef>
          </c:val>
          <c:smooth val="0"/>
          <c:extLst>
            <c:ext xmlns:c16="http://schemas.microsoft.com/office/drawing/2014/chart" uri="{C3380CC4-5D6E-409C-BE32-E72D297353CC}">
              <c16:uniqueId val="{00000002-00DD-44EA-A08B-56633BA49801}"/>
            </c:ext>
          </c:extLst>
        </c:ser>
        <c:ser>
          <c:idx val="11"/>
          <c:order val="3"/>
          <c:tx>
            <c:strRef>
              <c:f>Entrant_need_figures!$B$100</c:f>
              <c:strCache>
                <c:ptCount val="1"/>
                <c:pt idx="0">
                  <c:v>HISTORY Scenario Selected</c:v>
                </c:pt>
              </c:strCache>
            </c:strRef>
          </c:tx>
          <c:spPr>
            <a:ln>
              <a:solidFill>
                <a:srgbClr val="FF000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Entrant_need_figures!$C$100:$N$100</c:f>
              <c:numCache>
                <c:formatCode>#,##0</c:formatCode>
                <c:ptCount val="12"/>
                <c:pt idx="0">
                  <c:v>1415.8000373865975</c:v>
                </c:pt>
                <c:pt idx="1">
                  <c:v>1438.7326097621979</c:v>
                </c:pt>
                <c:pt idx="2">
                  <c:v>1420.7425437942006</c:v>
                </c:pt>
                <c:pt idx="3">
                  <c:v>1444.6094017310882</c:v>
                </c:pt>
                <c:pt idx="4">
                  <c:v>1561.5002303892377</c:v>
                </c:pt>
                <c:pt idx="5">
                  <c:v>1576.3436712991979</c:v>
                </c:pt>
                <c:pt idx="6">
                  <c:v>1485.6654069570154</c:v>
                </c:pt>
                <c:pt idx="7">
                  <c:v>1442.716307642399</c:v>
                </c:pt>
                <c:pt idx="8">
                  <c:v>1413.0259236526092</c:v>
                </c:pt>
                <c:pt idx="9">
                  <c:v>1406.4404094233073</c:v>
                </c:pt>
                <c:pt idx="10">
                  <c:v>1391.6471826339173</c:v>
                </c:pt>
                <c:pt idx="11">
                  <c:v>1404.7812793994458</c:v>
                </c:pt>
              </c:numCache>
            </c:numRef>
          </c:val>
          <c:smooth val="0"/>
          <c:extLst>
            <c:ext xmlns:c16="http://schemas.microsoft.com/office/drawing/2014/chart" uri="{C3380CC4-5D6E-409C-BE32-E72D297353CC}">
              <c16:uniqueId val="{00000003-00DD-44EA-A08B-56633BA49801}"/>
            </c:ext>
          </c:extLst>
        </c:ser>
        <c:ser>
          <c:idx val="38"/>
          <c:order val="4"/>
          <c:tx>
            <c:strRef>
              <c:f>Entrant_need_figures!$B$128</c:f>
              <c:strCache>
                <c:ptCount val="1"/>
                <c:pt idx="0">
                  <c:v>RELIGIOUS EDUCATION All Central Scenario</c:v>
                </c:pt>
              </c:strCache>
            </c:strRef>
          </c:tx>
          <c:spPr>
            <a:ln>
              <a:solidFill>
                <a:srgbClr val="92D05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Entrant_need_figures!$C$128:$N$128</c:f>
              <c:numCache>
                <c:formatCode>#,##0</c:formatCode>
                <c:ptCount val="12"/>
                <c:pt idx="0">
                  <c:v>766.1601054148291</c:v>
                </c:pt>
                <c:pt idx="1">
                  <c:v>786.1849421082868</c:v>
                </c:pt>
                <c:pt idx="2">
                  <c:v>760.10152576059318</c:v>
                </c:pt>
                <c:pt idx="3">
                  <c:v>734.35206590632492</c:v>
                </c:pt>
                <c:pt idx="4">
                  <c:v>763.41710034303537</c:v>
                </c:pt>
                <c:pt idx="5">
                  <c:v>778.38059058745637</c:v>
                </c:pt>
                <c:pt idx="6">
                  <c:v>800.16403530097568</c:v>
                </c:pt>
                <c:pt idx="7">
                  <c:v>776.49143045653739</c:v>
                </c:pt>
                <c:pt idx="8">
                  <c:v>756.90338325445816</c:v>
                </c:pt>
                <c:pt idx="9">
                  <c:v>748.85168046302056</c:v>
                </c:pt>
                <c:pt idx="10">
                  <c:v>738.27050450303113</c:v>
                </c:pt>
                <c:pt idx="11">
                  <c:v>743.01231738082424</c:v>
                </c:pt>
              </c:numCache>
            </c:numRef>
          </c:val>
          <c:smooth val="0"/>
          <c:extLst>
            <c:ext xmlns:c16="http://schemas.microsoft.com/office/drawing/2014/chart" uri="{C3380CC4-5D6E-409C-BE32-E72D297353CC}">
              <c16:uniqueId val="{00000004-00DD-44EA-A08B-56633BA49801}"/>
            </c:ext>
          </c:extLst>
        </c:ser>
        <c:ser>
          <c:idx val="18"/>
          <c:order val="5"/>
          <c:tx>
            <c:strRef>
              <c:f>Entrant_need_figures!$B$107</c:f>
              <c:strCache>
                <c:ptCount val="1"/>
                <c:pt idx="0">
                  <c:v>RELIGIOUS EDUCATION Scenario Selected</c:v>
                </c:pt>
              </c:strCache>
            </c:strRef>
          </c:tx>
          <c:spPr>
            <a:ln>
              <a:solidFill>
                <a:srgbClr val="92D05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Entrant_need_figures!$C$107:$N$107</c:f>
              <c:numCache>
                <c:formatCode>#,##0</c:formatCode>
                <c:ptCount val="12"/>
                <c:pt idx="0">
                  <c:v>766.1601054148291</c:v>
                </c:pt>
                <c:pt idx="1">
                  <c:v>786.1849421082868</c:v>
                </c:pt>
                <c:pt idx="2">
                  <c:v>760.10152576059318</c:v>
                </c:pt>
                <c:pt idx="3">
                  <c:v>734.35206590632492</c:v>
                </c:pt>
                <c:pt idx="4">
                  <c:v>763.41710034303537</c:v>
                </c:pt>
                <c:pt idx="5">
                  <c:v>778.38059058745637</c:v>
                </c:pt>
                <c:pt idx="6">
                  <c:v>800.16403530097568</c:v>
                </c:pt>
                <c:pt idx="7">
                  <c:v>776.49143045653739</c:v>
                </c:pt>
                <c:pt idx="8">
                  <c:v>756.90338325445816</c:v>
                </c:pt>
                <c:pt idx="9">
                  <c:v>748.85168046302056</c:v>
                </c:pt>
                <c:pt idx="10">
                  <c:v>738.27050450303113</c:v>
                </c:pt>
                <c:pt idx="11">
                  <c:v>743.01231738082424</c:v>
                </c:pt>
              </c:numCache>
            </c:numRef>
          </c:val>
          <c:smooth val="0"/>
          <c:extLst>
            <c:ext xmlns:c16="http://schemas.microsoft.com/office/drawing/2014/chart" uri="{C3380CC4-5D6E-409C-BE32-E72D297353CC}">
              <c16:uniqueId val="{00000005-00DD-44EA-A08B-56633BA49801}"/>
            </c:ext>
          </c:extLst>
        </c:ser>
        <c:dLbls>
          <c:showLegendKey val="0"/>
          <c:showVal val="0"/>
          <c:showCatName val="0"/>
          <c:showSerName val="0"/>
          <c:showPercent val="0"/>
          <c:showBubbleSize val="0"/>
        </c:dLbls>
        <c:smooth val="0"/>
        <c:axId val="148982400"/>
        <c:axId val="148992384"/>
      </c:lineChart>
      <c:catAx>
        <c:axId val="148982400"/>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992384"/>
        <c:crosses val="autoZero"/>
        <c:auto val="1"/>
        <c:lblAlgn val="ctr"/>
        <c:lblOffset val="100"/>
        <c:noMultiLvlLbl val="0"/>
      </c:catAx>
      <c:valAx>
        <c:axId val="14899238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982400"/>
        <c:crosses val="autoZero"/>
        <c:crossBetween val="between"/>
      </c:valAx>
      <c:spPr>
        <a:ln>
          <a:solidFill>
            <a:schemeClr val="tx1">
              <a:lumMod val="95000"/>
              <a:lumOff val="5000"/>
            </a:schemeClr>
          </a:solidFill>
        </a:ln>
      </c:spPr>
    </c:plotArea>
    <c:legend>
      <c:legendPos val="r"/>
      <c:layout>
        <c:manualLayout>
          <c:xMode val="edge"/>
          <c:yMode val="edge"/>
          <c:x val="0.69547094364882245"/>
          <c:y val="4.6712984406360972E-2"/>
          <c:w val="0.28187972308830522"/>
          <c:h val="0.8408304498269896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TECHNOLOGIES</a:t>
            </a:r>
          </a:p>
        </c:rich>
      </c:tx>
      <c:overlay val="0"/>
    </c:title>
    <c:autoTitleDeleted val="0"/>
    <c:plotArea>
      <c:layout>
        <c:manualLayout>
          <c:layoutTarget val="inner"/>
          <c:xMode val="edge"/>
          <c:yMode val="edge"/>
          <c:x val="0.11423840769903762"/>
          <c:y val="0.12283573928258967"/>
          <c:w val="0.56710672471401824"/>
          <c:h val="0.69329177602799663"/>
        </c:manualLayout>
      </c:layout>
      <c:lineChart>
        <c:grouping val="standard"/>
        <c:varyColors val="0"/>
        <c:ser>
          <c:idx val="26"/>
          <c:order val="0"/>
          <c:tx>
            <c:strRef>
              <c:f>Entrant_need_figures!$B$115</c:f>
              <c:strCache>
                <c:ptCount val="1"/>
                <c:pt idx="0">
                  <c:v>COMPUTING All Central Scenario</c:v>
                </c:pt>
              </c:strCache>
            </c:strRef>
          </c:tx>
          <c:spPr>
            <a:ln>
              <a:solidFill>
                <a:srgbClr val="00206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Entrant_need_figures!$C$115:$N$115</c:f>
              <c:numCache>
                <c:formatCode>#,##0</c:formatCode>
                <c:ptCount val="12"/>
                <c:pt idx="0">
                  <c:v>755.47764017714144</c:v>
                </c:pt>
                <c:pt idx="1">
                  <c:v>787.57937555390322</c:v>
                </c:pt>
                <c:pt idx="2">
                  <c:v>775.270437505583</c:v>
                </c:pt>
                <c:pt idx="3">
                  <c:v>772.4535347844328</c:v>
                </c:pt>
                <c:pt idx="4">
                  <c:v>811.07704161026174</c:v>
                </c:pt>
                <c:pt idx="5">
                  <c:v>831.26749852574403</c:v>
                </c:pt>
                <c:pt idx="6">
                  <c:v>854.91193352950381</c:v>
                </c:pt>
                <c:pt idx="7">
                  <c:v>835.57486371565096</c:v>
                </c:pt>
                <c:pt idx="8">
                  <c:v>819.9611703231576</c:v>
                </c:pt>
                <c:pt idx="9">
                  <c:v>814.93111769076677</c:v>
                </c:pt>
                <c:pt idx="10">
                  <c:v>806.20896061244071</c:v>
                </c:pt>
                <c:pt idx="11">
                  <c:v>807.00034551623753</c:v>
                </c:pt>
              </c:numCache>
            </c:numRef>
          </c:val>
          <c:smooth val="0"/>
          <c:extLst>
            <c:ext xmlns:c16="http://schemas.microsoft.com/office/drawing/2014/chart" uri="{C3380CC4-5D6E-409C-BE32-E72D297353CC}">
              <c16:uniqueId val="{00000000-3526-4487-A2BF-65FD885EE21A}"/>
            </c:ext>
          </c:extLst>
        </c:ser>
        <c:ser>
          <c:idx val="6"/>
          <c:order val="1"/>
          <c:tx>
            <c:strRef>
              <c:f>Entrant_need_figures!$B$94</c:f>
              <c:strCache>
                <c:ptCount val="1"/>
                <c:pt idx="0">
                  <c:v>COMPUTING Scenario Selected</c:v>
                </c:pt>
              </c:strCache>
            </c:strRef>
          </c:tx>
          <c:spPr>
            <a:ln>
              <a:solidFill>
                <a:srgbClr val="00206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Entrant_need_figures!$C$94:$N$94</c:f>
              <c:numCache>
                <c:formatCode>#,##0</c:formatCode>
                <c:ptCount val="12"/>
                <c:pt idx="0">
                  <c:v>755.47764017714144</c:v>
                </c:pt>
                <c:pt idx="1">
                  <c:v>787.57937555390322</c:v>
                </c:pt>
                <c:pt idx="2">
                  <c:v>775.270437505583</c:v>
                </c:pt>
                <c:pt idx="3">
                  <c:v>772.4535347844328</c:v>
                </c:pt>
                <c:pt idx="4">
                  <c:v>811.07704161026174</c:v>
                </c:pt>
                <c:pt idx="5">
                  <c:v>831.26749852574403</c:v>
                </c:pt>
                <c:pt idx="6">
                  <c:v>854.91193352950381</c:v>
                </c:pt>
                <c:pt idx="7">
                  <c:v>835.57486371565096</c:v>
                </c:pt>
                <c:pt idx="8">
                  <c:v>819.9611703231576</c:v>
                </c:pt>
                <c:pt idx="9">
                  <c:v>814.93111769076677</c:v>
                </c:pt>
                <c:pt idx="10">
                  <c:v>806.20896061244071</c:v>
                </c:pt>
                <c:pt idx="11">
                  <c:v>807.00034551623753</c:v>
                </c:pt>
              </c:numCache>
            </c:numRef>
          </c:val>
          <c:smooth val="0"/>
          <c:extLst>
            <c:ext xmlns:c16="http://schemas.microsoft.com/office/drawing/2014/chart" uri="{C3380CC4-5D6E-409C-BE32-E72D297353CC}">
              <c16:uniqueId val="{00000001-3526-4487-A2BF-65FD885EE21A}"/>
            </c:ext>
          </c:extLst>
        </c:ser>
        <c:ser>
          <c:idx val="27"/>
          <c:order val="2"/>
          <c:tx>
            <c:strRef>
              <c:f>Entrant_need_figures!$B$116</c:f>
              <c:strCache>
                <c:ptCount val="1"/>
                <c:pt idx="0">
                  <c:v>DESIGN &amp; TECHNOLOGY All Central Scenario</c:v>
                </c:pt>
              </c:strCache>
            </c:strRef>
          </c:tx>
          <c:spPr>
            <a:ln>
              <a:solidFill>
                <a:srgbClr val="FF000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Entrant_need_figures!$C$116:$N$116</c:f>
              <c:numCache>
                <c:formatCode>#,##0</c:formatCode>
                <c:ptCount val="12"/>
                <c:pt idx="0">
                  <c:v>1155.7529318411925</c:v>
                </c:pt>
                <c:pt idx="1">
                  <c:v>1176.2204600539706</c:v>
                </c:pt>
                <c:pt idx="2">
                  <c:v>1118.9024460726605</c:v>
                </c:pt>
                <c:pt idx="3">
                  <c:v>1064.4682324991004</c:v>
                </c:pt>
                <c:pt idx="4">
                  <c:v>1081.6828655562031</c:v>
                </c:pt>
                <c:pt idx="5">
                  <c:v>1098.329009026105</c:v>
                </c:pt>
                <c:pt idx="6">
                  <c:v>1124.8968723054545</c:v>
                </c:pt>
                <c:pt idx="7">
                  <c:v>1061.7547786185498</c:v>
                </c:pt>
                <c:pt idx="8">
                  <c:v>1033.4738199400399</c:v>
                </c:pt>
                <c:pt idx="9">
                  <c:v>1033.6496330030495</c:v>
                </c:pt>
                <c:pt idx="10">
                  <c:v>1022.7000613881622</c:v>
                </c:pt>
                <c:pt idx="11">
                  <c:v>1021.9026746387326</c:v>
                </c:pt>
              </c:numCache>
            </c:numRef>
          </c:val>
          <c:smooth val="0"/>
          <c:extLst>
            <c:ext xmlns:c16="http://schemas.microsoft.com/office/drawing/2014/chart" uri="{C3380CC4-5D6E-409C-BE32-E72D297353CC}">
              <c16:uniqueId val="{00000002-3526-4487-A2BF-65FD885EE21A}"/>
            </c:ext>
          </c:extLst>
        </c:ser>
        <c:ser>
          <c:idx val="7"/>
          <c:order val="3"/>
          <c:tx>
            <c:strRef>
              <c:f>Entrant_need_figures!$B$95</c:f>
              <c:strCache>
                <c:ptCount val="1"/>
                <c:pt idx="0">
                  <c:v>DESIGN &amp; TECHNOLOGY Scenario Selected</c:v>
                </c:pt>
              </c:strCache>
            </c:strRef>
          </c:tx>
          <c:spPr>
            <a:ln>
              <a:solidFill>
                <a:srgbClr val="FF000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Entrant_need_figures!$C$95:$N$95</c:f>
              <c:numCache>
                <c:formatCode>#,##0</c:formatCode>
                <c:ptCount val="12"/>
                <c:pt idx="0">
                  <c:v>1155.7529318411925</c:v>
                </c:pt>
                <c:pt idx="1">
                  <c:v>1176.2204600539706</c:v>
                </c:pt>
                <c:pt idx="2">
                  <c:v>1118.9024460726605</c:v>
                </c:pt>
                <c:pt idx="3">
                  <c:v>1064.4682324991004</c:v>
                </c:pt>
                <c:pt idx="4">
                  <c:v>1081.6828655562031</c:v>
                </c:pt>
                <c:pt idx="5">
                  <c:v>1098.329009026105</c:v>
                </c:pt>
                <c:pt idx="6">
                  <c:v>1124.8968723054545</c:v>
                </c:pt>
                <c:pt idx="7">
                  <c:v>1061.7547786185498</c:v>
                </c:pt>
                <c:pt idx="8">
                  <c:v>1033.4738199400399</c:v>
                </c:pt>
                <c:pt idx="9">
                  <c:v>1033.6496330030495</c:v>
                </c:pt>
                <c:pt idx="10">
                  <c:v>1022.7000613881622</c:v>
                </c:pt>
                <c:pt idx="11">
                  <c:v>1021.9026746387326</c:v>
                </c:pt>
              </c:numCache>
            </c:numRef>
          </c:val>
          <c:smooth val="0"/>
          <c:extLst>
            <c:ext xmlns:c16="http://schemas.microsoft.com/office/drawing/2014/chart" uri="{C3380CC4-5D6E-409C-BE32-E72D297353CC}">
              <c16:uniqueId val="{00000003-3526-4487-A2BF-65FD885EE21A}"/>
            </c:ext>
          </c:extLst>
        </c:ser>
        <c:ser>
          <c:idx val="0"/>
          <c:order val="4"/>
          <c:tx>
            <c:strRef>
              <c:f>Entrant_need_figures!$B$119</c:f>
              <c:strCache>
                <c:ptCount val="1"/>
                <c:pt idx="0">
                  <c:v>FOOD All Central Scenario</c:v>
                </c:pt>
              </c:strCache>
            </c:strRef>
          </c:tx>
          <c:spPr>
            <a:ln>
              <a:solidFill>
                <a:srgbClr val="92D050"/>
              </a:solidFill>
            </a:ln>
          </c:spPr>
          <c:marker>
            <c:symbol val="none"/>
          </c:marker>
          <c:val>
            <c:numRef>
              <c:f>Entrant_need_figures!$C$119:$N$119</c:f>
              <c:numCache>
                <c:formatCode>#,##0</c:formatCode>
                <c:ptCount val="12"/>
                <c:pt idx="0">
                  <c:v>243.99419288255166</c:v>
                </c:pt>
                <c:pt idx="1">
                  <c:v>246.38031243262535</c:v>
                </c:pt>
                <c:pt idx="2">
                  <c:v>236.5322578724633</c:v>
                </c:pt>
                <c:pt idx="3">
                  <c:v>224.80891924249576</c:v>
                </c:pt>
                <c:pt idx="4">
                  <c:v>230.66674230201474</c:v>
                </c:pt>
                <c:pt idx="5">
                  <c:v>229.65051650793032</c:v>
                </c:pt>
                <c:pt idx="6">
                  <c:v>231.28840521492199</c:v>
                </c:pt>
                <c:pt idx="7">
                  <c:v>228.92656319668623</c:v>
                </c:pt>
                <c:pt idx="8">
                  <c:v>219.86267083723902</c:v>
                </c:pt>
                <c:pt idx="9">
                  <c:v>210.62353150966703</c:v>
                </c:pt>
                <c:pt idx="10">
                  <c:v>203.50884022000832</c:v>
                </c:pt>
                <c:pt idx="11">
                  <c:v>205.11918992140369</c:v>
                </c:pt>
              </c:numCache>
            </c:numRef>
          </c:val>
          <c:smooth val="0"/>
          <c:extLst>
            <c:ext xmlns:c16="http://schemas.microsoft.com/office/drawing/2014/chart" uri="{C3380CC4-5D6E-409C-BE32-E72D297353CC}">
              <c16:uniqueId val="{00000004-3526-4487-A2BF-65FD885EE21A}"/>
            </c:ext>
          </c:extLst>
        </c:ser>
        <c:ser>
          <c:idx val="1"/>
          <c:order val="5"/>
          <c:tx>
            <c:strRef>
              <c:f>Entrant_need_figures!$B$98</c:f>
              <c:strCache>
                <c:ptCount val="1"/>
                <c:pt idx="0">
                  <c:v>FOOD Scenario Selected</c:v>
                </c:pt>
              </c:strCache>
            </c:strRef>
          </c:tx>
          <c:spPr>
            <a:ln>
              <a:solidFill>
                <a:srgbClr val="92D050"/>
              </a:solidFill>
              <a:prstDash val="sysDot"/>
            </a:ln>
          </c:spPr>
          <c:marker>
            <c:symbol val="none"/>
          </c:marker>
          <c:val>
            <c:numRef>
              <c:f>Entrant_need_figures!$C$98:$N$98</c:f>
              <c:numCache>
                <c:formatCode>#,##0</c:formatCode>
                <c:ptCount val="12"/>
                <c:pt idx="0">
                  <c:v>243.99419288255166</c:v>
                </c:pt>
                <c:pt idx="1">
                  <c:v>246.38031243262535</c:v>
                </c:pt>
                <c:pt idx="2">
                  <c:v>236.5322578724633</c:v>
                </c:pt>
                <c:pt idx="3">
                  <c:v>224.80891924249576</c:v>
                </c:pt>
                <c:pt idx="4">
                  <c:v>230.66674230201474</c:v>
                </c:pt>
                <c:pt idx="5">
                  <c:v>229.65051650793032</c:v>
                </c:pt>
                <c:pt idx="6">
                  <c:v>231.28840521492199</c:v>
                </c:pt>
                <c:pt idx="7">
                  <c:v>228.92656319668623</c:v>
                </c:pt>
                <c:pt idx="8">
                  <c:v>219.86267083723902</c:v>
                </c:pt>
                <c:pt idx="9">
                  <c:v>210.62353150966703</c:v>
                </c:pt>
                <c:pt idx="10">
                  <c:v>203.50884022000832</c:v>
                </c:pt>
                <c:pt idx="11">
                  <c:v>205.11918992140369</c:v>
                </c:pt>
              </c:numCache>
            </c:numRef>
          </c:val>
          <c:smooth val="0"/>
          <c:extLst>
            <c:ext xmlns:c16="http://schemas.microsoft.com/office/drawing/2014/chart" uri="{C3380CC4-5D6E-409C-BE32-E72D297353CC}">
              <c16:uniqueId val="{00000005-3526-4487-A2BF-65FD885EE21A}"/>
            </c:ext>
          </c:extLst>
        </c:ser>
        <c:dLbls>
          <c:showLegendKey val="0"/>
          <c:showVal val="0"/>
          <c:showCatName val="0"/>
          <c:showSerName val="0"/>
          <c:showPercent val="0"/>
          <c:showBubbleSize val="0"/>
        </c:dLbls>
        <c:smooth val="0"/>
        <c:axId val="149101184"/>
        <c:axId val="149115264"/>
      </c:lineChart>
      <c:catAx>
        <c:axId val="14910118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115264"/>
        <c:crosses val="autoZero"/>
        <c:auto val="1"/>
        <c:lblAlgn val="ctr"/>
        <c:lblOffset val="100"/>
        <c:noMultiLvlLbl val="0"/>
      </c:catAx>
      <c:valAx>
        <c:axId val="14911526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101184"/>
        <c:crosses val="autoZero"/>
        <c:crossBetween val="between"/>
      </c:valAx>
      <c:spPr>
        <a:ln>
          <a:solidFill>
            <a:schemeClr val="tx1">
              <a:lumMod val="95000"/>
              <a:lumOff val="5000"/>
            </a:schemeClr>
          </a:solidFill>
        </a:ln>
      </c:spPr>
    </c:plotArea>
    <c:legend>
      <c:legendPos val="r"/>
      <c:layout>
        <c:manualLayout>
          <c:xMode val="edge"/>
          <c:yMode val="edge"/>
          <c:x val="0.69656331253719206"/>
          <c:y val="6.4460113217555126E-2"/>
          <c:w val="0.27912831155244511"/>
          <c:h val="0.8745673863937739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OTHERS</a:t>
            </a:r>
          </a:p>
        </c:rich>
      </c:tx>
      <c:overlay val="0"/>
    </c:title>
    <c:autoTitleDeleted val="0"/>
    <c:plotArea>
      <c:layout>
        <c:manualLayout>
          <c:layoutTarget val="inner"/>
          <c:xMode val="edge"/>
          <c:yMode val="edge"/>
          <c:x val="0.11423840769903762"/>
          <c:y val="0.12283573928258967"/>
          <c:w val="0.57269959191744868"/>
          <c:h val="0.69329177602799663"/>
        </c:manualLayout>
      </c:layout>
      <c:lineChart>
        <c:grouping val="standard"/>
        <c:varyColors val="0"/>
        <c:ser>
          <c:idx val="23"/>
          <c:order val="0"/>
          <c:tx>
            <c:strRef>
              <c:f>Entrant_need_figures!$B$112</c:f>
              <c:strCache>
                <c:ptCount val="1"/>
                <c:pt idx="0">
                  <c:v>BUSINESS STUDIES All Central Scenario</c:v>
                </c:pt>
              </c:strCache>
            </c:strRef>
          </c:tx>
          <c:spPr>
            <a:ln>
              <a:solidFill>
                <a:srgbClr val="00206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Entrant_need_figures!$C$112:$N$112</c:f>
              <c:numCache>
                <c:formatCode>#,##0</c:formatCode>
                <c:ptCount val="12"/>
                <c:pt idx="0">
                  <c:v>379.44489857736994</c:v>
                </c:pt>
                <c:pt idx="1">
                  <c:v>403.71290279665754</c:v>
                </c:pt>
                <c:pt idx="2">
                  <c:v>429.84458971444576</c:v>
                </c:pt>
                <c:pt idx="3">
                  <c:v>488.0352599858586</c:v>
                </c:pt>
                <c:pt idx="4">
                  <c:v>555.80009799843856</c:v>
                </c:pt>
                <c:pt idx="5">
                  <c:v>571.40123122103751</c:v>
                </c:pt>
                <c:pt idx="6">
                  <c:v>582.42301430459156</c:v>
                </c:pt>
                <c:pt idx="7">
                  <c:v>584.20683667110302</c:v>
                </c:pt>
                <c:pt idx="8">
                  <c:v>569.3390433189976</c:v>
                </c:pt>
                <c:pt idx="9">
                  <c:v>556.6227965627387</c:v>
                </c:pt>
                <c:pt idx="10">
                  <c:v>545.76507572060802</c:v>
                </c:pt>
                <c:pt idx="11">
                  <c:v>536.6429136296083</c:v>
                </c:pt>
              </c:numCache>
            </c:numRef>
          </c:val>
          <c:smooth val="0"/>
          <c:extLst>
            <c:ext xmlns:c16="http://schemas.microsoft.com/office/drawing/2014/chart" uri="{C3380CC4-5D6E-409C-BE32-E72D297353CC}">
              <c16:uniqueId val="{00000000-AA35-413D-AB55-D79D431F8ACD}"/>
            </c:ext>
          </c:extLst>
        </c:ser>
        <c:ser>
          <c:idx val="3"/>
          <c:order val="1"/>
          <c:tx>
            <c:strRef>
              <c:f>Entrant_need_figures!$B$91</c:f>
              <c:strCache>
                <c:ptCount val="1"/>
                <c:pt idx="0">
                  <c:v>BUSINESS STUDIES Scenario Selected</c:v>
                </c:pt>
              </c:strCache>
            </c:strRef>
          </c:tx>
          <c:spPr>
            <a:ln>
              <a:solidFill>
                <a:srgbClr val="00206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Entrant_need_figures!$C$91:$N$91</c:f>
              <c:numCache>
                <c:formatCode>#,##0</c:formatCode>
                <c:ptCount val="12"/>
                <c:pt idx="0">
                  <c:v>379.44489857736994</c:v>
                </c:pt>
                <c:pt idx="1">
                  <c:v>403.71290279665754</c:v>
                </c:pt>
                <c:pt idx="2">
                  <c:v>429.84458971444576</c:v>
                </c:pt>
                <c:pt idx="3">
                  <c:v>488.0352599858586</c:v>
                </c:pt>
                <c:pt idx="4">
                  <c:v>555.80009799843856</c:v>
                </c:pt>
                <c:pt idx="5">
                  <c:v>571.40123122103751</c:v>
                </c:pt>
                <c:pt idx="6">
                  <c:v>582.42301430459156</c:v>
                </c:pt>
                <c:pt idx="7">
                  <c:v>584.20683667110302</c:v>
                </c:pt>
                <c:pt idx="8">
                  <c:v>569.3390433189976</c:v>
                </c:pt>
                <c:pt idx="9">
                  <c:v>556.6227965627387</c:v>
                </c:pt>
                <c:pt idx="10">
                  <c:v>545.76507572060802</c:v>
                </c:pt>
                <c:pt idx="11">
                  <c:v>536.6429136296083</c:v>
                </c:pt>
              </c:numCache>
            </c:numRef>
          </c:val>
          <c:smooth val="0"/>
          <c:extLst>
            <c:ext xmlns:c16="http://schemas.microsoft.com/office/drawing/2014/chart" uri="{C3380CC4-5D6E-409C-BE32-E72D297353CC}">
              <c16:uniqueId val="{00000001-AA35-413D-AB55-D79D431F8ACD}"/>
            </c:ext>
          </c:extLst>
        </c:ser>
        <c:ser>
          <c:idx val="35"/>
          <c:order val="2"/>
          <c:tx>
            <c:strRef>
              <c:f>Entrant_need_figures!$B$125</c:f>
              <c:strCache>
                <c:ptCount val="1"/>
                <c:pt idx="0">
                  <c:v>OTHERS All Central Scenario</c:v>
                </c:pt>
              </c:strCache>
            </c:strRef>
          </c:tx>
          <c:spPr>
            <a:ln>
              <a:solidFill>
                <a:srgbClr val="FF000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Entrant_need_figures!$C$125:$N$125</c:f>
              <c:numCache>
                <c:formatCode>#,##0</c:formatCode>
                <c:ptCount val="12"/>
                <c:pt idx="0">
                  <c:v>867.6425790218334</c:v>
                </c:pt>
                <c:pt idx="1">
                  <c:v>901.41787704868784</c:v>
                </c:pt>
                <c:pt idx="2">
                  <c:v>933.47560970794279</c:v>
                </c:pt>
                <c:pt idx="3">
                  <c:v>1027.4761528309216</c:v>
                </c:pt>
                <c:pt idx="4">
                  <c:v>1143.4296871685085</c:v>
                </c:pt>
                <c:pt idx="5">
                  <c:v>1178.9978909429697</c:v>
                </c:pt>
                <c:pt idx="6">
                  <c:v>1207.7959523186896</c:v>
                </c:pt>
                <c:pt idx="7">
                  <c:v>1182.4002618071163</c:v>
                </c:pt>
                <c:pt idx="8">
                  <c:v>1158.66878030519</c:v>
                </c:pt>
                <c:pt idx="9">
                  <c:v>1154.6465234779544</c:v>
                </c:pt>
                <c:pt idx="10">
                  <c:v>1144.4629546095696</c:v>
                </c:pt>
                <c:pt idx="11">
                  <c:v>1125.5669087164515</c:v>
                </c:pt>
              </c:numCache>
            </c:numRef>
          </c:val>
          <c:smooth val="0"/>
          <c:extLst>
            <c:ext xmlns:c16="http://schemas.microsoft.com/office/drawing/2014/chart" uri="{C3380CC4-5D6E-409C-BE32-E72D297353CC}">
              <c16:uniqueId val="{00000002-AA35-413D-AB55-D79D431F8ACD}"/>
            </c:ext>
          </c:extLst>
        </c:ser>
        <c:ser>
          <c:idx val="15"/>
          <c:order val="3"/>
          <c:tx>
            <c:strRef>
              <c:f>Entrant_need_figures!$B$104</c:f>
              <c:strCache>
                <c:ptCount val="1"/>
                <c:pt idx="0">
                  <c:v>OTHERS Scenario Selected</c:v>
                </c:pt>
              </c:strCache>
            </c:strRef>
          </c:tx>
          <c:spPr>
            <a:ln>
              <a:solidFill>
                <a:srgbClr val="FF000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Entrant_need_figures!$C$104:$N$104</c:f>
              <c:numCache>
                <c:formatCode>#,##0</c:formatCode>
                <c:ptCount val="12"/>
                <c:pt idx="0">
                  <c:v>867.6425790218334</c:v>
                </c:pt>
                <c:pt idx="1">
                  <c:v>901.41787704868784</c:v>
                </c:pt>
                <c:pt idx="2">
                  <c:v>933.47560970794279</c:v>
                </c:pt>
                <c:pt idx="3">
                  <c:v>1027.4761528309216</c:v>
                </c:pt>
                <c:pt idx="4">
                  <c:v>1143.4296871685085</c:v>
                </c:pt>
                <c:pt idx="5">
                  <c:v>1178.9978909429697</c:v>
                </c:pt>
                <c:pt idx="6">
                  <c:v>1207.7959523186896</c:v>
                </c:pt>
                <c:pt idx="7">
                  <c:v>1182.4002618071163</c:v>
                </c:pt>
                <c:pt idx="8">
                  <c:v>1158.66878030519</c:v>
                </c:pt>
                <c:pt idx="9">
                  <c:v>1154.6465234779544</c:v>
                </c:pt>
                <c:pt idx="10">
                  <c:v>1144.4629546095696</c:v>
                </c:pt>
                <c:pt idx="11">
                  <c:v>1125.5669087164515</c:v>
                </c:pt>
              </c:numCache>
            </c:numRef>
          </c:val>
          <c:smooth val="0"/>
          <c:extLst>
            <c:ext xmlns:c16="http://schemas.microsoft.com/office/drawing/2014/chart" uri="{C3380CC4-5D6E-409C-BE32-E72D297353CC}">
              <c16:uniqueId val="{00000003-AA35-413D-AB55-D79D431F8ACD}"/>
            </c:ext>
          </c:extLst>
        </c:ser>
        <c:ser>
          <c:idx val="36"/>
          <c:order val="4"/>
          <c:tx>
            <c:strRef>
              <c:f>Entrant_need_figures!$B$126</c:f>
              <c:strCache>
                <c:ptCount val="1"/>
                <c:pt idx="0">
                  <c:v>PHYSICAL EDUCATION All Central Scenario</c:v>
                </c:pt>
              </c:strCache>
            </c:strRef>
          </c:tx>
          <c:spPr>
            <a:ln>
              <a:solidFill>
                <a:srgbClr val="92D05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Entrant_need_figures!$C$126:$N$126</c:f>
              <c:numCache>
                <c:formatCode>#,##0</c:formatCode>
                <c:ptCount val="12"/>
                <c:pt idx="0">
                  <c:v>1611.5666840015565</c:v>
                </c:pt>
                <c:pt idx="1">
                  <c:v>1679.7290465490228</c:v>
                </c:pt>
                <c:pt idx="2">
                  <c:v>1629.2536857748119</c:v>
                </c:pt>
                <c:pt idx="3">
                  <c:v>1580.4207550281112</c:v>
                </c:pt>
                <c:pt idx="4">
                  <c:v>1669.6484766291046</c:v>
                </c:pt>
                <c:pt idx="5">
                  <c:v>1722.7529437280082</c:v>
                </c:pt>
                <c:pt idx="6">
                  <c:v>1792.1097980763248</c:v>
                </c:pt>
                <c:pt idx="7">
                  <c:v>1757.6253515610774</c:v>
                </c:pt>
                <c:pt idx="8">
                  <c:v>1723.5718863273203</c:v>
                </c:pt>
                <c:pt idx="9">
                  <c:v>1712.1103636448331</c:v>
                </c:pt>
                <c:pt idx="10">
                  <c:v>1695.6038981356805</c:v>
                </c:pt>
                <c:pt idx="11">
                  <c:v>1720.2372235669031</c:v>
                </c:pt>
              </c:numCache>
            </c:numRef>
          </c:val>
          <c:smooth val="0"/>
          <c:extLst>
            <c:ext xmlns:c16="http://schemas.microsoft.com/office/drawing/2014/chart" uri="{C3380CC4-5D6E-409C-BE32-E72D297353CC}">
              <c16:uniqueId val="{00000004-AA35-413D-AB55-D79D431F8ACD}"/>
            </c:ext>
          </c:extLst>
        </c:ser>
        <c:ser>
          <c:idx val="16"/>
          <c:order val="5"/>
          <c:tx>
            <c:strRef>
              <c:f>Entrant_need_figures!$B$105</c:f>
              <c:strCache>
                <c:ptCount val="1"/>
                <c:pt idx="0">
                  <c:v>PHYSICAL EDUCATION Scenario Selected</c:v>
                </c:pt>
              </c:strCache>
            </c:strRef>
          </c:tx>
          <c:spPr>
            <a:ln>
              <a:solidFill>
                <a:srgbClr val="92D05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Entrant_need_figures!$C$105:$N$105</c:f>
              <c:numCache>
                <c:formatCode>#,##0</c:formatCode>
                <c:ptCount val="12"/>
                <c:pt idx="0">
                  <c:v>1611.5666840015565</c:v>
                </c:pt>
                <c:pt idx="1">
                  <c:v>1679.7290465490228</c:v>
                </c:pt>
                <c:pt idx="2">
                  <c:v>1629.2536857748119</c:v>
                </c:pt>
                <c:pt idx="3">
                  <c:v>1580.4207550281112</c:v>
                </c:pt>
                <c:pt idx="4">
                  <c:v>1669.6484766291046</c:v>
                </c:pt>
                <c:pt idx="5">
                  <c:v>1722.7529437280082</c:v>
                </c:pt>
                <c:pt idx="6">
                  <c:v>1792.1097980763248</c:v>
                </c:pt>
                <c:pt idx="7">
                  <c:v>1757.6253515610774</c:v>
                </c:pt>
                <c:pt idx="8">
                  <c:v>1723.5718863273203</c:v>
                </c:pt>
                <c:pt idx="9">
                  <c:v>1712.1103636448331</c:v>
                </c:pt>
                <c:pt idx="10">
                  <c:v>1695.6038981356805</c:v>
                </c:pt>
                <c:pt idx="11">
                  <c:v>1720.2372235669031</c:v>
                </c:pt>
              </c:numCache>
            </c:numRef>
          </c:val>
          <c:smooth val="0"/>
          <c:extLst>
            <c:ext xmlns:c16="http://schemas.microsoft.com/office/drawing/2014/chart" uri="{C3380CC4-5D6E-409C-BE32-E72D297353CC}">
              <c16:uniqueId val="{00000005-AA35-413D-AB55-D79D431F8ACD}"/>
            </c:ext>
          </c:extLst>
        </c:ser>
        <c:dLbls>
          <c:showLegendKey val="0"/>
          <c:showVal val="0"/>
          <c:showCatName val="0"/>
          <c:showSerName val="0"/>
          <c:showPercent val="0"/>
          <c:showBubbleSize val="0"/>
        </c:dLbls>
        <c:smooth val="0"/>
        <c:axId val="149154432"/>
        <c:axId val="149164416"/>
      </c:lineChart>
      <c:catAx>
        <c:axId val="14915443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164416"/>
        <c:crosses val="autoZero"/>
        <c:auto val="1"/>
        <c:lblAlgn val="ctr"/>
        <c:lblOffset val="100"/>
        <c:noMultiLvlLbl val="0"/>
      </c:catAx>
      <c:valAx>
        <c:axId val="14916441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154432"/>
        <c:crosses val="autoZero"/>
        <c:crossBetween val="between"/>
      </c:valAx>
      <c:spPr>
        <a:ln>
          <a:solidFill>
            <a:schemeClr val="tx1">
              <a:lumMod val="95000"/>
              <a:lumOff val="5000"/>
            </a:schemeClr>
          </a:solidFill>
        </a:ln>
      </c:spPr>
    </c:plotArea>
    <c:legend>
      <c:legendPos val="r"/>
      <c:layout>
        <c:manualLayout>
          <c:xMode val="edge"/>
          <c:yMode val="edge"/>
          <c:x val="0.70469921964452431"/>
          <c:y val="6.6202456400267035E-2"/>
          <c:w val="0.27265144709260336"/>
          <c:h val="0.88502034806624785"/>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BY PHASE</a:t>
            </a:r>
          </a:p>
        </c:rich>
      </c:tx>
      <c:layout/>
      <c:overlay val="0"/>
    </c:title>
    <c:autoTitleDeleted val="0"/>
    <c:plotArea>
      <c:layout>
        <c:manualLayout>
          <c:layoutTarget val="inner"/>
          <c:xMode val="edge"/>
          <c:yMode val="edge"/>
          <c:x val="0.12832174103237096"/>
          <c:y val="0.10612277631962672"/>
          <c:w val="0.582133069529297"/>
          <c:h val="0.70456819573156559"/>
        </c:manualLayout>
      </c:layout>
      <c:lineChart>
        <c:grouping val="standard"/>
        <c:varyColors val="0"/>
        <c:ser>
          <c:idx val="0"/>
          <c:order val="0"/>
          <c:tx>
            <c:strRef>
              <c:f>Teacher_need_figures!$B$39</c:f>
              <c:strCache>
                <c:ptCount val="1"/>
                <c:pt idx="0">
                  <c:v>PRIMARY All Central Scenario</c:v>
                </c:pt>
              </c:strCache>
            </c:strRef>
          </c:tx>
          <c:spPr>
            <a:ln>
              <a:solidFill>
                <a:srgbClr val="FF000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Teacher_need_figures!$C$39:$N$39</c:f>
              <c:numCache>
                <c:formatCode>#,##0</c:formatCode>
                <c:ptCount val="12"/>
                <c:pt idx="0">
                  <c:v>242091.76066308128</c:v>
                </c:pt>
                <c:pt idx="1">
                  <c:v>242074.43696060398</c:v>
                </c:pt>
                <c:pt idx="2">
                  <c:v>242067.21763228768</c:v>
                </c:pt>
                <c:pt idx="3">
                  <c:v>241525.6676068404</c:v>
                </c:pt>
                <c:pt idx="4">
                  <c:v>240738.72848536429</c:v>
                </c:pt>
                <c:pt idx="5">
                  <c:v>239919.21752904681</c:v>
                </c:pt>
                <c:pt idx="6">
                  <c:v>239318.06316932596</c:v>
                </c:pt>
                <c:pt idx="7">
                  <c:v>239004.13275008727</c:v>
                </c:pt>
                <c:pt idx="8">
                  <c:v>238668.99960800586</c:v>
                </c:pt>
                <c:pt idx="9">
                  <c:v>238332.65495796202</c:v>
                </c:pt>
                <c:pt idx="10">
                  <c:v>238291.04122130974</c:v>
                </c:pt>
                <c:pt idx="11">
                  <c:v>238075.64401404688</c:v>
                </c:pt>
              </c:numCache>
            </c:numRef>
          </c:val>
          <c:smooth val="0"/>
          <c:extLst>
            <c:ext xmlns:c16="http://schemas.microsoft.com/office/drawing/2014/chart" uri="{C3380CC4-5D6E-409C-BE32-E72D297353CC}">
              <c16:uniqueId val="{00000000-02F1-4F78-A859-0238FB35BAE9}"/>
            </c:ext>
          </c:extLst>
        </c:ser>
        <c:ser>
          <c:idx val="3"/>
          <c:order val="1"/>
          <c:tx>
            <c:strRef>
              <c:f>Teacher_need_figures!$B$14</c:f>
              <c:strCache>
                <c:ptCount val="1"/>
                <c:pt idx="0">
                  <c:v>PRIMARY Scenario Selected</c:v>
                </c:pt>
              </c:strCache>
            </c:strRef>
          </c:tx>
          <c:spPr>
            <a:ln>
              <a:solidFill>
                <a:srgbClr val="FF000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Teacher_need_figures!$C$14:$N$14</c:f>
              <c:numCache>
                <c:formatCode>#,##0</c:formatCode>
                <c:ptCount val="12"/>
                <c:pt idx="0">
                  <c:v>242091.76066308128</c:v>
                </c:pt>
                <c:pt idx="1">
                  <c:v>242074.43696060398</c:v>
                </c:pt>
                <c:pt idx="2">
                  <c:v>242067.21763228768</c:v>
                </c:pt>
                <c:pt idx="3">
                  <c:v>241525.6676068404</c:v>
                </c:pt>
                <c:pt idx="4">
                  <c:v>240738.72848536429</c:v>
                </c:pt>
                <c:pt idx="5">
                  <c:v>239919.21752904681</c:v>
                </c:pt>
                <c:pt idx="6">
                  <c:v>239318.06316932596</c:v>
                </c:pt>
                <c:pt idx="7">
                  <c:v>239004.13275008727</c:v>
                </c:pt>
                <c:pt idx="8">
                  <c:v>238668.99960800586</c:v>
                </c:pt>
                <c:pt idx="9">
                  <c:v>238332.65495796202</c:v>
                </c:pt>
                <c:pt idx="10">
                  <c:v>238291.04122130974</c:v>
                </c:pt>
                <c:pt idx="11">
                  <c:v>238075.64401404688</c:v>
                </c:pt>
              </c:numCache>
            </c:numRef>
          </c:val>
          <c:smooth val="0"/>
          <c:extLst>
            <c:ext xmlns:c16="http://schemas.microsoft.com/office/drawing/2014/chart" uri="{C3380CC4-5D6E-409C-BE32-E72D297353CC}">
              <c16:uniqueId val="{00000001-02F1-4F78-A859-0238FB35BAE9}"/>
            </c:ext>
          </c:extLst>
        </c:ser>
        <c:ser>
          <c:idx val="1"/>
          <c:order val="2"/>
          <c:tx>
            <c:strRef>
              <c:f>Teacher_need_figures!$B$59</c:f>
              <c:strCache>
                <c:ptCount val="1"/>
                <c:pt idx="0">
                  <c:v>SECONDARY All Central Scenario</c:v>
                </c:pt>
              </c:strCache>
            </c:strRef>
          </c:tx>
          <c:spPr>
            <a:ln>
              <a:solidFill>
                <a:schemeClr val="tx2">
                  <a:lumMod val="50000"/>
                </a:schemeClr>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Teacher_need_figures!$C$59:$N$59</c:f>
              <c:numCache>
                <c:formatCode>#,##0</c:formatCode>
                <c:ptCount val="12"/>
                <c:pt idx="0">
                  <c:v>211158.43147422554</c:v>
                </c:pt>
                <c:pt idx="1">
                  <c:v>213194.00283688155</c:v>
                </c:pt>
                <c:pt idx="2">
                  <c:v>214794.49827072237</c:v>
                </c:pt>
                <c:pt idx="3">
                  <c:v>216611.21707427074</c:v>
                </c:pt>
                <c:pt idx="4">
                  <c:v>220477.02102483177</c:v>
                </c:pt>
                <c:pt idx="5">
                  <c:v>223926.54625806402</c:v>
                </c:pt>
                <c:pt idx="6">
                  <c:v>225297.24510741743</c:v>
                </c:pt>
                <c:pt idx="7">
                  <c:v>225916.62125001679</c:v>
                </c:pt>
                <c:pt idx="8">
                  <c:v>225837.59932883226</c:v>
                </c:pt>
                <c:pt idx="9">
                  <c:v>225448.30192543814</c:v>
                </c:pt>
                <c:pt idx="10">
                  <c:v>224718.63525653718</c:v>
                </c:pt>
                <c:pt idx="11">
                  <c:v>224290.48319925182</c:v>
                </c:pt>
              </c:numCache>
            </c:numRef>
          </c:val>
          <c:smooth val="0"/>
          <c:extLst>
            <c:ext xmlns:c16="http://schemas.microsoft.com/office/drawing/2014/chart" uri="{C3380CC4-5D6E-409C-BE32-E72D297353CC}">
              <c16:uniqueId val="{00000002-02F1-4F78-A859-0238FB35BAE9}"/>
            </c:ext>
          </c:extLst>
        </c:ser>
        <c:ser>
          <c:idx val="2"/>
          <c:order val="3"/>
          <c:tx>
            <c:strRef>
              <c:f>Teacher_need_figures!$B$34</c:f>
              <c:strCache>
                <c:ptCount val="1"/>
                <c:pt idx="0">
                  <c:v>SECONDARY Scenario Selected</c:v>
                </c:pt>
              </c:strCache>
            </c:strRef>
          </c:tx>
          <c:spPr>
            <a:ln>
              <a:solidFill>
                <a:schemeClr val="tx2">
                  <a:lumMod val="50000"/>
                </a:schemeClr>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Teacher_need_figures!$C$34:$N$34</c:f>
              <c:numCache>
                <c:formatCode>#,##0</c:formatCode>
                <c:ptCount val="12"/>
                <c:pt idx="0">
                  <c:v>211158.43147422554</c:v>
                </c:pt>
                <c:pt idx="1">
                  <c:v>213194.00283688155</c:v>
                </c:pt>
                <c:pt idx="2">
                  <c:v>214794.49827072237</c:v>
                </c:pt>
                <c:pt idx="3">
                  <c:v>216611.21707427074</c:v>
                </c:pt>
                <c:pt idx="4">
                  <c:v>220477.02102483177</c:v>
                </c:pt>
                <c:pt idx="5">
                  <c:v>223926.54625806402</c:v>
                </c:pt>
                <c:pt idx="6">
                  <c:v>225297.24510741743</c:v>
                </c:pt>
                <c:pt idx="7">
                  <c:v>225916.62125001679</c:v>
                </c:pt>
                <c:pt idx="8">
                  <c:v>225837.59932883226</c:v>
                </c:pt>
                <c:pt idx="9">
                  <c:v>225448.30192543814</c:v>
                </c:pt>
                <c:pt idx="10">
                  <c:v>224718.63525653718</c:v>
                </c:pt>
                <c:pt idx="11">
                  <c:v>224290.48319925182</c:v>
                </c:pt>
              </c:numCache>
            </c:numRef>
          </c:val>
          <c:smooth val="0"/>
          <c:extLst>
            <c:ext xmlns:c16="http://schemas.microsoft.com/office/drawing/2014/chart" uri="{C3380CC4-5D6E-409C-BE32-E72D297353CC}">
              <c16:uniqueId val="{00000003-02F1-4F78-A859-0238FB35BAE9}"/>
            </c:ext>
          </c:extLst>
        </c:ser>
        <c:dLbls>
          <c:showLegendKey val="0"/>
          <c:showVal val="0"/>
          <c:showCatName val="0"/>
          <c:showSerName val="0"/>
          <c:showPercent val="0"/>
          <c:showBubbleSize val="0"/>
        </c:dLbls>
        <c:smooth val="0"/>
        <c:axId val="149566592"/>
        <c:axId val="149568128"/>
      </c:lineChart>
      <c:catAx>
        <c:axId val="14956659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568128"/>
        <c:crosses val="autoZero"/>
        <c:auto val="1"/>
        <c:lblAlgn val="ctr"/>
        <c:lblOffset val="100"/>
        <c:noMultiLvlLbl val="0"/>
      </c:catAx>
      <c:valAx>
        <c:axId val="149568128"/>
        <c:scaling>
          <c:orientation val="minMax"/>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566592"/>
        <c:crosses val="autoZero"/>
        <c:crossBetween val="between"/>
      </c:valAx>
      <c:spPr>
        <a:ln>
          <a:solidFill>
            <a:schemeClr val="tx1">
              <a:lumMod val="95000"/>
              <a:lumOff val="5000"/>
            </a:schemeClr>
          </a:solidFill>
        </a:ln>
      </c:spPr>
    </c:plotArea>
    <c:legend>
      <c:legendPos val="r"/>
      <c:layout>
        <c:manualLayout>
          <c:xMode val="edge"/>
          <c:yMode val="edge"/>
          <c:x val="0.72287267931241483"/>
          <c:y val="9.375E-2"/>
          <c:w val="0.25793032131417626"/>
          <c:h val="0.76041812481773108"/>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ENGLISH AND MATHEMATICS</a:t>
            </a:r>
          </a:p>
        </c:rich>
      </c:tx>
      <c:layout/>
      <c:overlay val="0"/>
    </c:title>
    <c:autoTitleDeleted val="0"/>
    <c:plotArea>
      <c:layout>
        <c:manualLayout>
          <c:layoutTarget val="inner"/>
          <c:xMode val="edge"/>
          <c:yMode val="edge"/>
          <c:x val="0.12832174103237096"/>
          <c:y val="0.11075240594925634"/>
          <c:w val="0.58563100285541236"/>
          <c:h val="0.71343980187960376"/>
        </c:manualLayout>
      </c:layout>
      <c:lineChart>
        <c:grouping val="standard"/>
        <c:varyColors val="0"/>
        <c:ser>
          <c:idx val="9"/>
          <c:order val="0"/>
          <c:tx>
            <c:strRef>
              <c:f>Teacher_need_figures!$B$48</c:f>
              <c:strCache>
                <c:ptCount val="1"/>
                <c:pt idx="0">
                  <c:v>ENGLISH All Central Scenario</c:v>
                </c:pt>
              </c:strCache>
            </c:strRef>
          </c:tx>
          <c:spPr>
            <a:ln>
              <a:solidFill>
                <a:srgbClr val="FF000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Teacher_need_figures!$C$48:$N$48</c:f>
              <c:numCache>
                <c:formatCode>#,##0</c:formatCode>
                <c:ptCount val="12"/>
                <c:pt idx="0">
                  <c:v>31104.771606330149</c:v>
                </c:pt>
                <c:pt idx="1">
                  <c:v>31513.501431157682</c:v>
                </c:pt>
                <c:pt idx="2">
                  <c:v>31818.331154967142</c:v>
                </c:pt>
                <c:pt idx="3">
                  <c:v>32102.964518529257</c:v>
                </c:pt>
                <c:pt idx="4">
                  <c:v>32675.243987934358</c:v>
                </c:pt>
                <c:pt idx="5">
                  <c:v>33152.992517414743</c:v>
                </c:pt>
                <c:pt idx="6">
                  <c:v>33300.283886916419</c:v>
                </c:pt>
                <c:pt idx="7">
                  <c:v>33370.275700466133</c:v>
                </c:pt>
                <c:pt idx="8">
                  <c:v>33329.021419399091</c:v>
                </c:pt>
                <c:pt idx="9">
                  <c:v>33215.705078831998</c:v>
                </c:pt>
                <c:pt idx="10">
                  <c:v>33042.14532192811</c:v>
                </c:pt>
                <c:pt idx="11">
                  <c:v>32939.27131928267</c:v>
                </c:pt>
              </c:numCache>
            </c:numRef>
          </c:val>
          <c:smooth val="0"/>
          <c:extLst>
            <c:ext xmlns:c16="http://schemas.microsoft.com/office/drawing/2014/chart" uri="{C3380CC4-5D6E-409C-BE32-E72D297353CC}">
              <c16:uniqueId val="{00000000-3A21-4884-A34F-8054EB3F6694}"/>
            </c:ext>
          </c:extLst>
        </c:ser>
        <c:ser>
          <c:idx val="1"/>
          <c:order val="1"/>
          <c:tx>
            <c:strRef>
              <c:f>Teacher_need_figures!$B$23</c:f>
              <c:strCache>
                <c:ptCount val="1"/>
                <c:pt idx="0">
                  <c:v>ENGLISH Scenario Selected</c:v>
                </c:pt>
              </c:strCache>
            </c:strRef>
          </c:tx>
          <c:spPr>
            <a:ln>
              <a:solidFill>
                <a:srgbClr val="FF000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Teacher_need_figures!$C$23:$N$23</c:f>
              <c:numCache>
                <c:formatCode>#,##0</c:formatCode>
                <c:ptCount val="12"/>
                <c:pt idx="0">
                  <c:v>31104.771606330149</c:v>
                </c:pt>
                <c:pt idx="1">
                  <c:v>31513.501431157682</c:v>
                </c:pt>
                <c:pt idx="2">
                  <c:v>31818.331154967142</c:v>
                </c:pt>
                <c:pt idx="3">
                  <c:v>32102.964518529257</c:v>
                </c:pt>
                <c:pt idx="4">
                  <c:v>32675.243987934358</c:v>
                </c:pt>
                <c:pt idx="5">
                  <c:v>33152.992517414743</c:v>
                </c:pt>
                <c:pt idx="6">
                  <c:v>33300.283886916419</c:v>
                </c:pt>
                <c:pt idx="7">
                  <c:v>33370.275700466133</c:v>
                </c:pt>
                <c:pt idx="8">
                  <c:v>33329.021419399091</c:v>
                </c:pt>
                <c:pt idx="9">
                  <c:v>33215.705078831998</c:v>
                </c:pt>
                <c:pt idx="10">
                  <c:v>33042.14532192811</c:v>
                </c:pt>
                <c:pt idx="11">
                  <c:v>32939.27131928267</c:v>
                </c:pt>
              </c:numCache>
            </c:numRef>
          </c:val>
          <c:smooth val="0"/>
          <c:extLst>
            <c:ext xmlns:c16="http://schemas.microsoft.com/office/drawing/2014/chart" uri="{C3380CC4-5D6E-409C-BE32-E72D297353CC}">
              <c16:uniqueId val="{00000001-3A21-4884-A34F-8054EB3F6694}"/>
            </c:ext>
          </c:extLst>
        </c:ser>
        <c:ser>
          <c:idx val="12"/>
          <c:order val="2"/>
          <c:tx>
            <c:strRef>
              <c:f>Teacher_need_figures!$B$52</c:f>
              <c:strCache>
                <c:ptCount val="1"/>
                <c:pt idx="0">
                  <c:v>MATHEMATICS All Central Scenario</c:v>
                </c:pt>
              </c:strCache>
            </c:strRef>
          </c:tx>
          <c:spPr>
            <a:ln>
              <a:solidFill>
                <a:schemeClr val="tx2">
                  <a:lumMod val="50000"/>
                </a:schemeClr>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Teacher_need_figures!$C$52:$N$52</c:f>
              <c:numCache>
                <c:formatCode>#,##0</c:formatCode>
                <c:ptCount val="12"/>
                <c:pt idx="0">
                  <c:v>31927.142466957212</c:v>
                </c:pt>
                <c:pt idx="1">
                  <c:v>32349.079080128056</c:v>
                </c:pt>
                <c:pt idx="2">
                  <c:v>32683.206744697145</c:v>
                </c:pt>
                <c:pt idx="3">
                  <c:v>32968.309904156558</c:v>
                </c:pt>
                <c:pt idx="4">
                  <c:v>33562.0889128786</c:v>
                </c:pt>
                <c:pt idx="5">
                  <c:v>34071.22096466404</c:v>
                </c:pt>
                <c:pt idx="6">
                  <c:v>34255.44454820142</c:v>
                </c:pt>
                <c:pt idx="7">
                  <c:v>34348.486611220265</c:v>
                </c:pt>
                <c:pt idx="8">
                  <c:v>34328.956352554473</c:v>
                </c:pt>
                <c:pt idx="9">
                  <c:v>34243.833588372276</c:v>
                </c:pt>
                <c:pt idx="10">
                  <c:v>34099.542423692801</c:v>
                </c:pt>
                <c:pt idx="11">
                  <c:v>34014.414589049004</c:v>
                </c:pt>
              </c:numCache>
            </c:numRef>
          </c:val>
          <c:smooth val="0"/>
          <c:extLst>
            <c:ext xmlns:c16="http://schemas.microsoft.com/office/drawing/2014/chart" uri="{C3380CC4-5D6E-409C-BE32-E72D297353CC}">
              <c16:uniqueId val="{00000002-3A21-4884-A34F-8054EB3F6694}"/>
            </c:ext>
          </c:extLst>
        </c:ser>
        <c:ser>
          <c:idx val="0"/>
          <c:order val="3"/>
          <c:tx>
            <c:strRef>
              <c:f>Teacher_need_figures!$B$27</c:f>
              <c:strCache>
                <c:ptCount val="1"/>
                <c:pt idx="0">
                  <c:v>MATHEMATICS Scenario Selected</c:v>
                </c:pt>
              </c:strCache>
            </c:strRef>
          </c:tx>
          <c:spPr>
            <a:ln>
              <a:solidFill>
                <a:schemeClr val="tx2">
                  <a:lumMod val="50000"/>
                </a:schemeClr>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Teacher_need_figures!$C$27:$N$27</c:f>
              <c:numCache>
                <c:formatCode>#,##0</c:formatCode>
                <c:ptCount val="12"/>
                <c:pt idx="0">
                  <c:v>31927.142466957212</c:v>
                </c:pt>
                <c:pt idx="1">
                  <c:v>32349.079080128056</c:v>
                </c:pt>
                <c:pt idx="2">
                  <c:v>32683.206744697145</c:v>
                </c:pt>
                <c:pt idx="3">
                  <c:v>32968.309904156558</c:v>
                </c:pt>
                <c:pt idx="4">
                  <c:v>33562.0889128786</c:v>
                </c:pt>
                <c:pt idx="5">
                  <c:v>34071.22096466404</c:v>
                </c:pt>
                <c:pt idx="6">
                  <c:v>34255.44454820142</c:v>
                </c:pt>
                <c:pt idx="7">
                  <c:v>34348.486611220265</c:v>
                </c:pt>
                <c:pt idx="8">
                  <c:v>34328.956352554473</c:v>
                </c:pt>
                <c:pt idx="9">
                  <c:v>34243.833588372276</c:v>
                </c:pt>
                <c:pt idx="10">
                  <c:v>34099.542423692801</c:v>
                </c:pt>
                <c:pt idx="11">
                  <c:v>34014.414589049004</c:v>
                </c:pt>
              </c:numCache>
            </c:numRef>
          </c:val>
          <c:smooth val="0"/>
          <c:extLst>
            <c:ext xmlns:c16="http://schemas.microsoft.com/office/drawing/2014/chart" uri="{C3380CC4-5D6E-409C-BE32-E72D297353CC}">
              <c16:uniqueId val="{00000003-3A21-4884-A34F-8054EB3F6694}"/>
            </c:ext>
          </c:extLst>
        </c:ser>
        <c:dLbls>
          <c:showLegendKey val="0"/>
          <c:showVal val="0"/>
          <c:showCatName val="0"/>
          <c:showSerName val="0"/>
          <c:showPercent val="0"/>
          <c:showBubbleSize val="0"/>
        </c:dLbls>
        <c:smooth val="0"/>
        <c:axId val="149604992"/>
        <c:axId val="149295488"/>
      </c:lineChart>
      <c:catAx>
        <c:axId val="14960499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295488"/>
        <c:crosses val="autoZero"/>
        <c:auto val="1"/>
        <c:lblAlgn val="ctr"/>
        <c:lblOffset val="100"/>
        <c:noMultiLvlLbl val="0"/>
      </c:catAx>
      <c:valAx>
        <c:axId val="149295488"/>
        <c:scaling>
          <c:orientation val="minMax"/>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604992"/>
        <c:crosses val="autoZero"/>
        <c:crossBetween val="between"/>
      </c:valAx>
      <c:spPr>
        <a:ln>
          <a:solidFill>
            <a:schemeClr val="tx1">
              <a:lumMod val="95000"/>
              <a:lumOff val="5000"/>
            </a:schemeClr>
          </a:solidFill>
        </a:ln>
      </c:spPr>
    </c:plotArea>
    <c:legend>
      <c:legendPos val="r"/>
      <c:layout>
        <c:manualLayout>
          <c:xMode val="edge"/>
          <c:yMode val="edge"/>
          <c:x val="0.72973026887472126"/>
          <c:y val="9.2334677677485433E-2"/>
          <c:w val="0.25307148926408252"/>
          <c:h val="0.7595844421886288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SCIENCES</a:t>
            </a:r>
          </a:p>
        </c:rich>
      </c:tx>
      <c:layout/>
      <c:overlay val="0"/>
    </c:title>
    <c:autoTitleDeleted val="0"/>
    <c:plotArea>
      <c:layout>
        <c:manualLayout>
          <c:layoutTarget val="inner"/>
          <c:xMode val="edge"/>
          <c:yMode val="edge"/>
          <c:x val="0.12832174103237096"/>
          <c:y val="0.11075240594925634"/>
          <c:w val="0.58116783789123139"/>
          <c:h val="0.70895951514125255"/>
        </c:manualLayout>
      </c:layout>
      <c:lineChart>
        <c:grouping val="standard"/>
        <c:varyColors val="0"/>
        <c:ser>
          <c:idx val="2"/>
          <c:order val="0"/>
          <c:tx>
            <c:strRef>
              <c:f>Teacher_need_figures!$B$41</c:f>
              <c:strCache>
                <c:ptCount val="1"/>
                <c:pt idx="0">
                  <c:v>BIOLOGY All Central Scenario</c:v>
                </c:pt>
              </c:strCache>
            </c:strRef>
          </c:tx>
          <c:spPr>
            <a:ln>
              <a:solidFill>
                <a:srgbClr val="FF000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Teacher_need_figures!$C$41:$N$41</c:f>
              <c:numCache>
                <c:formatCode>#,##0</c:formatCode>
                <c:ptCount val="12"/>
                <c:pt idx="0">
                  <c:v>12488.984382049279</c:v>
                </c:pt>
                <c:pt idx="1">
                  <c:v>12641.232920822389</c:v>
                </c:pt>
                <c:pt idx="2">
                  <c:v>12722.79161136832</c:v>
                </c:pt>
                <c:pt idx="3">
                  <c:v>12837.017861885523</c:v>
                </c:pt>
                <c:pt idx="4">
                  <c:v>13090.280962345856</c:v>
                </c:pt>
                <c:pt idx="5">
                  <c:v>13302.679729988338</c:v>
                </c:pt>
                <c:pt idx="6">
                  <c:v>13397.342524968526</c:v>
                </c:pt>
                <c:pt idx="7">
                  <c:v>13466.388942747561</c:v>
                </c:pt>
                <c:pt idx="8">
                  <c:v>13486.4354607842</c:v>
                </c:pt>
                <c:pt idx="9">
                  <c:v>13471.57786735954</c:v>
                </c:pt>
                <c:pt idx="10">
                  <c:v>13428.8050851106</c:v>
                </c:pt>
                <c:pt idx="11">
                  <c:v>13404.059908701767</c:v>
                </c:pt>
              </c:numCache>
            </c:numRef>
          </c:val>
          <c:smooth val="0"/>
          <c:extLst>
            <c:ext xmlns:c16="http://schemas.microsoft.com/office/drawing/2014/chart" uri="{C3380CC4-5D6E-409C-BE32-E72D297353CC}">
              <c16:uniqueId val="{00000000-4DD2-42AF-8324-4306C5100D7F}"/>
            </c:ext>
          </c:extLst>
        </c:ser>
        <c:ser>
          <c:idx val="0"/>
          <c:order val="1"/>
          <c:tx>
            <c:strRef>
              <c:f>Teacher_need_figures!$B$16</c:f>
              <c:strCache>
                <c:ptCount val="1"/>
                <c:pt idx="0">
                  <c:v>BIOLOGY Scenario Selected</c:v>
                </c:pt>
              </c:strCache>
            </c:strRef>
          </c:tx>
          <c:spPr>
            <a:ln>
              <a:solidFill>
                <a:srgbClr val="FF000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Teacher_need_figures!$C$16:$N$16</c:f>
              <c:numCache>
                <c:formatCode>#,##0</c:formatCode>
                <c:ptCount val="12"/>
                <c:pt idx="0">
                  <c:v>12488.984382049279</c:v>
                </c:pt>
                <c:pt idx="1">
                  <c:v>12641.232920822389</c:v>
                </c:pt>
                <c:pt idx="2">
                  <c:v>12722.79161136832</c:v>
                </c:pt>
                <c:pt idx="3">
                  <c:v>12837.017861885523</c:v>
                </c:pt>
                <c:pt idx="4">
                  <c:v>13090.280962345856</c:v>
                </c:pt>
                <c:pt idx="5">
                  <c:v>13302.679729988338</c:v>
                </c:pt>
                <c:pt idx="6">
                  <c:v>13397.342524968526</c:v>
                </c:pt>
                <c:pt idx="7">
                  <c:v>13466.388942747561</c:v>
                </c:pt>
                <c:pt idx="8">
                  <c:v>13486.4354607842</c:v>
                </c:pt>
                <c:pt idx="9">
                  <c:v>13471.57786735954</c:v>
                </c:pt>
                <c:pt idx="10">
                  <c:v>13428.8050851106</c:v>
                </c:pt>
                <c:pt idx="11">
                  <c:v>13404.059908701767</c:v>
                </c:pt>
              </c:numCache>
            </c:numRef>
          </c:val>
          <c:smooth val="0"/>
          <c:extLst>
            <c:ext xmlns:c16="http://schemas.microsoft.com/office/drawing/2014/chart" uri="{C3380CC4-5D6E-409C-BE32-E72D297353CC}">
              <c16:uniqueId val="{00000001-4DD2-42AF-8324-4306C5100D7F}"/>
            </c:ext>
          </c:extLst>
        </c:ser>
        <c:ser>
          <c:idx val="4"/>
          <c:order val="2"/>
          <c:tx>
            <c:strRef>
              <c:f>Teacher_need_figures!$B$43</c:f>
              <c:strCache>
                <c:ptCount val="1"/>
                <c:pt idx="0">
                  <c:v>CHEMISTRY All Central Scenario</c:v>
                </c:pt>
              </c:strCache>
            </c:strRef>
          </c:tx>
          <c:spPr>
            <a:ln>
              <a:solidFill>
                <a:schemeClr val="tx2">
                  <a:lumMod val="50000"/>
                </a:schemeClr>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Teacher_need_figures!$C$43:$N$43</c:f>
              <c:numCache>
                <c:formatCode>#,##0</c:formatCode>
                <c:ptCount val="12"/>
                <c:pt idx="0">
                  <c:v>11217.375614536913</c:v>
                </c:pt>
                <c:pt idx="1">
                  <c:v>11363.452934503526</c:v>
                </c:pt>
                <c:pt idx="2">
                  <c:v>11440.033546419827</c:v>
                </c:pt>
                <c:pt idx="3">
                  <c:v>11546.505675851071</c:v>
                </c:pt>
                <c:pt idx="4">
                  <c:v>11781.313641910179</c:v>
                </c:pt>
                <c:pt idx="5">
                  <c:v>11971.963027779826</c:v>
                </c:pt>
                <c:pt idx="6">
                  <c:v>12055.46699739504</c:v>
                </c:pt>
                <c:pt idx="7">
                  <c:v>12123.932242138968</c:v>
                </c:pt>
                <c:pt idx="8">
                  <c:v>12145.646259453573</c:v>
                </c:pt>
                <c:pt idx="9">
                  <c:v>12129.311113416123</c:v>
                </c:pt>
                <c:pt idx="10">
                  <c:v>12084.96512482003</c:v>
                </c:pt>
                <c:pt idx="11">
                  <c:v>12059.278633450818</c:v>
                </c:pt>
              </c:numCache>
            </c:numRef>
          </c:val>
          <c:smooth val="0"/>
          <c:extLst>
            <c:ext xmlns:c16="http://schemas.microsoft.com/office/drawing/2014/chart" uri="{C3380CC4-5D6E-409C-BE32-E72D297353CC}">
              <c16:uniqueId val="{00000002-4DD2-42AF-8324-4306C5100D7F}"/>
            </c:ext>
          </c:extLst>
        </c:ser>
        <c:ser>
          <c:idx val="3"/>
          <c:order val="3"/>
          <c:tx>
            <c:strRef>
              <c:f>Teacher_need_figures!$B$18</c:f>
              <c:strCache>
                <c:ptCount val="1"/>
                <c:pt idx="0">
                  <c:v>CHEMISTRY Scenario Selected</c:v>
                </c:pt>
              </c:strCache>
            </c:strRef>
          </c:tx>
          <c:spPr>
            <a:ln>
              <a:solidFill>
                <a:schemeClr val="tx2">
                  <a:lumMod val="50000"/>
                </a:schemeClr>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Teacher_need_figures!$C$18:$N$18</c:f>
              <c:numCache>
                <c:formatCode>#,##0</c:formatCode>
                <c:ptCount val="12"/>
                <c:pt idx="0">
                  <c:v>11217.375614536913</c:v>
                </c:pt>
                <c:pt idx="1">
                  <c:v>11363.452934503526</c:v>
                </c:pt>
                <c:pt idx="2">
                  <c:v>11440.033546419827</c:v>
                </c:pt>
                <c:pt idx="3">
                  <c:v>11546.505675851071</c:v>
                </c:pt>
                <c:pt idx="4">
                  <c:v>11781.313641910179</c:v>
                </c:pt>
                <c:pt idx="5">
                  <c:v>11971.963027779826</c:v>
                </c:pt>
                <c:pt idx="6">
                  <c:v>12055.46699739504</c:v>
                </c:pt>
                <c:pt idx="7">
                  <c:v>12123.932242138968</c:v>
                </c:pt>
                <c:pt idx="8">
                  <c:v>12145.646259453573</c:v>
                </c:pt>
                <c:pt idx="9">
                  <c:v>12129.311113416123</c:v>
                </c:pt>
                <c:pt idx="10">
                  <c:v>12084.96512482003</c:v>
                </c:pt>
                <c:pt idx="11">
                  <c:v>12059.278633450818</c:v>
                </c:pt>
              </c:numCache>
            </c:numRef>
          </c:val>
          <c:smooth val="0"/>
          <c:extLst>
            <c:ext xmlns:c16="http://schemas.microsoft.com/office/drawing/2014/chart" uri="{C3380CC4-5D6E-409C-BE32-E72D297353CC}">
              <c16:uniqueId val="{00000003-4DD2-42AF-8324-4306C5100D7F}"/>
            </c:ext>
          </c:extLst>
        </c:ser>
        <c:ser>
          <c:idx val="17"/>
          <c:order val="4"/>
          <c:tx>
            <c:strRef>
              <c:f>Teacher_need_figures!$B$57</c:f>
              <c:strCache>
                <c:ptCount val="1"/>
                <c:pt idx="0">
                  <c:v>PHYSICS All Central Scenario</c:v>
                </c:pt>
              </c:strCache>
            </c:strRef>
          </c:tx>
          <c:spPr>
            <a:ln>
              <a:solidFill>
                <a:srgbClr val="92D05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Teacher_need_figures!$C$57:$N$57</c:f>
              <c:numCache>
                <c:formatCode>#,##0</c:formatCode>
                <c:ptCount val="12"/>
                <c:pt idx="0">
                  <c:v>10877.842784901657</c:v>
                </c:pt>
                <c:pt idx="1">
                  <c:v>11038.259052808715</c:v>
                </c:pt>
                <c:pt idx="2">
                  <c:v>11122.857194566253</c:v>
                </c:pt>
                <c:pt idx="3">
                  <c:v>11227.641714083325</c:v>
                </c:pt>
                <c:pt idx="4">
                  <c:v>11453.056790926292</c:v>
                </c:pt>
                <c:pt idx="5">
                  <c:v>11633.54676786979</c:v>
                </c:pt>
                <c:pt idx="6">
                  <c:v>11706.197434473384</c:v>
                </c:pt>
                <c:pt idx="7">
                  <c:v>11765.931064454197</c:v>
                </c:pt>
                <c:pt idx="8">
                  <c:v>11780.244204678058</c:v>
                </c:pt>
                <c:pt idx="9">
                  <c:v>11756.515372334921</c:v>
                </c:pt>
                <c:pt idx="10">
                  <c:v>11705.354406280174</c:v>
                </c:pt>
                <c:pt idx="11">
                  <c:v>11675.495637788114</c:v>
                </c:pt>
              </c:numCache>
            </c:numRef>
          </c:val>
          <c:smooth val="0"/>
          <c:extLst>
            <c:ext xmlns:c16="http://schemas.microsoft.com/office/drawing/2014/chart" uri="{C3380CC4-5D6E-409C-BE32-E72D297353CC}">
              <c16:uniqueId val="{00000004-4DD2-42AF-8324-4306C5100D7F}"/>
            </c:ext>
          </c:extLst>
        </c:ser>
        <c:ser>
          <c:idx val="1"/>
          <c:order val="5"/>
          <c:tx>
            <c:strRef>
              <c:f>Teacher_need_figures!$B$32</c:f>
              <c:strCache>
                <c:ptCount val="1"/>
                <c:pt idx="0">
                  <c:v>PHYSICS Scenario Selected</c:v>
                </c:pt>
              </c:strCache>
            </c:strRef>
          </c:tx>
          <c:spPr>
            <a:ln>
              <a:solidFill>
                <a:srgbClr val="92D05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Teacher_need_figures!$C$32:$N$32</c:f>
              <c:numCache>
                <c:formatCode>#,##0</c:formatCode>
                <c:ptCount val="12"/>
                <c:pt idx="0">
                  <c:v>10877.842784901657</c:v>
                </c:pt>
                <c:pt idx="1">
                  <c:v>11038.259052808715</c:v>
                </c:pt>
                <c:pt idx="2">
                  <c:v>11122.857194566253</c:v>
                </c:pt>
                <c:pt idx="3">
                  <c:v>11227.641714083325</c:v>
                </c:pt>
                <c:pt idx="4">
                  <c:v>11453.056790926292</c:v>
                </c:pt>
                <c:pt idx="5">
                  <c:v>11633.54676786979</c:v>
                </c:pt>
                <c:pt idx="6">
                  <c:v>11706.197434473384</c:v>
                </c:pt>
                <c:pt idx="7">
                  <c:v>11765.931064454197</c:v>
                </c:pt>
                <c:pt idx="8">
                  <c:v>11780.244204678058</c:v>
                </c:pt>
                <c:pt idx="9">
                  <c:v>11756.515372334921</c:v>
                </c:pt>
                <c:pt idx="10">
                  <c:v>11705.354406280174</c:v>
                </c:pt>
                <c:pt idx="11">
                  <c:v>11675.495637788114</c:v>
                </c:pt>
              </c:numCache>
            </c:numRef>
          </c:val>
          <c:smooth val="0"/>
          <c:extLst>
            <c:ext xmlns:c16="http://schemas.microsoft.com/office/drawing/2014/chart" uri="{C3380CC4-5D6E-409C-BE32-E72D297353CC}">
              <c16:uniqueId val="{00000005-4DD2-42AF-8324-4306C5100D7F}"/>
            </c:ext>
          </c:extLst>
        </c:ser>
        <c:dLbls>
          <c:showLegendKey val="0"/>
          <c:showVal val="0"/>
          <c:showCatName val="0"/>
          <c:showSerName val="0"/>
          <c:showPercent val="0"/>
          <c:showBubbleSize val="0"/>
        </c:dLbls>
        <c:smooth val="0"/>
        <c:axId val="149338752"/>
        <c:axId val="149344640"/>
      </c:lineChart>
      <c:catAx>
        <c:axId val="14933875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344640"/>
        <c:crosses val="autoZero"/>
        <c:auto val="1"/>
        <c:lblAlgn val="ctr"/>
        <c:lblOffset val="100"/>
        <c:noMultiLvlLbl val="0"/>
      </c:catAx>
      <c:valAx>
        <c:axId val="1493446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338752"/>
        <c:crosses val="autoZero"/>
        <c:crossBetween val="between"/>
      </c:valAx>
      <c:spPr>
        <a:ln>
          <a:solidFill>
            <a:schemeClr val="tx1">
              <a:lumMod val="95000"/>
              <a:lumOff val="5000"/>
            </a:schemeClr>
          </a:solidFill>
        </a:ln>
      </c:spPr>
    </c:plotArea>
    <c:legend>
      <c:legendPos val="r"/>
      <c:layout>
        <c:manualLayout>
          <c:xMode val="edge"/>
          <c:yMode val="edge"/>
          <c:x val="0.72370731621819395"/>
          <c:y val="7.1180737824438609E-2"/>
          <c:w val="0.25793032131417637"/>
          <c:h val="0.8680570137066199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TECHNOLOGIES</a:t>
            </a:r>
          </a:p>
        </c:rich>
      </c:tx>
      <c:layout/>
      <c:overlay val="0"/>
    </c:title>
    <c:autoTitleDeleted val="0"/>
    <c:plotArea>
      <c:layout>
        <c:manualLayout>
          <c:layoutTarget val="inner"/>
          <c:xMode val="edge"/>
          <c:yMode val="edge"/>
          <c:x val="0.12832174103237096"/>
          <c:y val="0.11075240594925634"/>
          <c:w val="0.57642873835975983"/>
          <c:h val="0.70887533160231642"/>
        </c:manualLayout>
      </c:layout>
      <c:lineChart>
        <c:grouping val="standard"/>
        <c:varyColors val="0"/>
        <c:ser>
          <c:idx val="6"/>
          <c:order val="0"/>
          <c:tx>
            <c:strRef>
              <c:f>Teacher_need_figures!$B$45</c:f>
              <c:strCache>
                <c:ptCount val="1"/>
                <c:pt idx="0">
                  <c:v>COMPUTING All Central Scenario</c:v>
                </c:pt>
              </c:strCache>
            </c:strRef>
          </c:tx>
          <c:spPr>
            <a:ln>
              <a:solidFill>
                <a:srgbClr val="FF000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Teacher_need_figures!$C$45:$N$45</c:f>
              <c:numCache>
                <c:formatCode>#,##0</c:formatCode>
                <c:ptCount val="12"/>
                <c:pt idx="0">
                  <c:v>6503.7124384682911</c:v>
                </c:pt>
                <c:pt idx="1">
                  <c:v>6504.2354336534609</c:v>
                </c:pt>
                <c:pt idx="2">
                  <c:v>6489.3013271074778</c:v>
                </c:pt>
                <c:pt idx="3">
                  <c:v>6464.6533963364363</c:v>
                </c:pt>
                <c:pt idx="4">
                  <c:v>6478.1128046628564</c:v>
                </c:pt>
                <c:pt idx="5">
                  <c:v>6506.9373649956433</c:v>
                </c:pt>
                <c:pt idx="6">
                  <c:v>6553.6319658577149</c:v>
                </c:pt>
                <c:pt idx="7">
                  <c:v>6572.8331237257271</c:v>
                </c:pt>
                <c:pt idx="8">
                  <c:v>6572.850753271392</c:v>
                </c:pt>
                <c:pt idx="9">
                  <c:v>6567.5788072079231</c:v>
                </c:pt>
                <c:pt idx="10">
                  <c:v>6554.2864445250671</c:v>
                </c:pt>
                <c:pt idx="11">
                  <c:v>6543.9920272778973</c:v>
                </c:pt>
              </c:numCache>
            </c:numRef>
          </c:val>
          <c:smooth val="0"/>
          <c:extLst>
            <c:ext xmlns:c16="http://schemas.microsoft.com/office/drawing/2014/chart" uri="{C3380CC4-5D6E-409C-BE32-E72D297353CC}">
              <c16:uniqueId val="{00000000-DE49-40B2-B830-0844D4EDBA97}"/>
            </c:ext>
          </c:extLst>
        </c:ser>
        <c:ser>
          <c:idx val="0"/>
          <c:order val="1"/>
          <c:tx>
            <c:strRef>
              <c:f>Teacher_need_figures!$B$20</c:f>
              <c:strCache>
                <c:ptCount val="1"/>
                <c:pt idx="0">
                  <c:v>COMPUTING Scenario Selected</c:v>
                </c:pt>
              </c:strCache>
            </c:strRef>
          </c:tx>
          <c:spPr>
            <a:ln>
              <a:solidFill>
                <a:srgbClr val="FF000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Teacher_need_figures!$C$20:$N$20</c:f>
              <c:numCache>
                <c:formatCode>#,##0</c:formatCode>
                <c:ptCount val="12"/>
                <c:pt idx="0">
                  <c:v>6503.7124384682911</c:v>
                </c:pt>
                <c:pt idx="1">
                  <c:v>6504.2354336534609</c:v>
                </c:pt>
                <c:pt idx="2">
                  <c:v>6489.3013271074778</c:v>
                </c:pt>
                <c:pt idx="3">
                  <c:v>6464.6533963364363</c:v>
                </c:pt>
                <c:pt idx="4">
                  <c:v>6478.1128046628564</c:v>
                </c:pt>
                <c:pt idx="5">
                  <c:v>6506.9373649956433</c:v>
                </c:pt>
                <c:pt idx="6">
                  <c:v>6553.6319658577149</c:v>
                </c:pt>
                <c:pt idx="7">
                  <c:v>6572.8331237257271</c:v>
                </c:pt>
                <c:pt idx="8">
                  <c:v>6572.850753271392</c:v>
                </c:pt>
                <c:pt idx="9">
                  <c:v>6567.5788072079231</c:v>
                </c:pt>
                <c:pt idx="10">
                  <c:v>6554.2864445250671</c:v>
                </c:pt>
                <c:pt idx="11">
                  <c:v>6543.9920272778973</c:v>
                </c:pt>
              </c:numCache>
            </c:numRef>
          </c:val>
          <c:smooth val="0"/>
          <c:extLst>
            <c:ext xmlns:c16="http://schemas.microsoft.com/office/drawing/2014/chart" uri="{C3380CC4-5D6E-409C-BE32-E72D297353CC}">
              <c16:uniqueId val="{00000001-DE49-40B2-B830-0844D4EDBA97}"/>
            </c:ext>
          </c:extLst>
        </c:ser>
        <c:ser>
          <c:idx val="7"/>
          <c:order val="2"/>
          <c:tx>
            <c:strRef>
              <c:f>Teacher_need_figures!$B$46</c:f>
              <c:strCache>
                <c:ptCount val="1"/>
                <c:pt idx="0">
                  <c:v>DESIGN &amp; TECHNOLOGY All Central Scenario</c:v>
                </c:pt>
              </c:strCache>
            </c:strRef>
          </c:tx>
          <c:spPr>
            <a:ln>
              <a:solidFill>
                <a:schemeClr val="tx2">
                  <a:lumMod val="50000"/>
                </a:schemeClr>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Teacher_need_figures!$C$46:$N$46</c:f>
              <c:numCache>
                <c:formatCode>#,##0</c:formatCode>
                <c:ptCount val="12"/>
                <c:pt idx="0">
                  <c:v>9857.8867676356749</c:v>
                </c:pt>
                <c:pt idx="1">
                  <c:v>9902.6632021243076</c:v>
                </c:pt>
                <c:pt idx="2">
                  <c:v>9901.0568641284426</c:v>
                </c:pt>
                <c:pt idx="3">
                  <c:v>9852.485154383472</c:v>
                </c:pt>
                <c:pt idx="4">
                  <c:v>9838.0922126570331</c:v>
                </c:pt>
                <c:pt idx="5">
                  <c:v>9852.4440749749465</c:v>
                </c:pt>
                <c:pt idx="6">
                  <c:v>9901.3476727265497</c:v>
                </c:pt>
                <c:pt idx="7">
                  <c:v>9888.5185783881552</c:v>
                </c:pt>
                <c:pt idx="8">
                  <c:v>9855.1373469907467</c:v>
                </c:pt>
                <c:pt idx="9">
                  <c:v>9831.4549532943693</c:v>
                </c:pt>
                <c:pt idx="10">
                  <c:v>9804.2398172544508</c:v>
                </c:pt>
                <c:pt idx="11">
                  <c:v>9783.5176957192598</c:v>
                </c:pt>
              </c:numCache>
            </c:numRef>
          </c:val>
          <c:smooth val="0"/>
          <c:extLst>
            <c:ext xmlns:c16="http://schemas.microsoft.com/office/drawing/2014/chart" uri="{C3380CC4-5D6E-409C-BE32-E72D297353CC}">
              <c16:uniqueId val="{00000002-DE49-40B2-B830-0844D4EDBA97}"/>
            </c:ext>
          </c:extLst>
        </c:ser>
        <c:ser>
          <c:idx val="1"/>
          <c:order val="3"/>
          <c:tx>
            <c:strRef>
              <c:f>Teacher_need_figures!$B$21</c:f>
              <c:strCache>
                <c:ptCount val="1"/>
                <c:pt idx="0">
                  <c:v>DESIGN &amp; TECHNOLOGY Scenario Selected</c:v>
                </c:pt>
              </c:strCache>
            </c:strRef>
          </c:tx>
          <c:spPr>
            <a:ln>
              <a:solidFill>
                <a:schemeClr val="tx2">
                  <a:lumMod val="50000"/>
                </a:schemeClr>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Teacher_need_figures!$C$21:$N$21</c:f>
              <c:numCache>
                <c:formatCode>#,##0</c:formatCode>
                <c:ptCount val="12"/>
                <c:pt idx="0">
                  <c:v>9857.8867676356749</c:v>
                </c:pt>
                <c:pt idx="1">
                  <c:v>9902.6632021243076</c:v>
                </c:pt>
                <c:pt idx="2">
                  <c:v>9901.0568641284426</c:v>
                </c:pt>
                <c:pt idx="3">
                  <c:v>9852.485154383472</c:v>
                </c:pt>
                <c:pt idx="4">
                  <c:v>9838.0922126570331</c:v>
                </c:pt>
                <c:pt idx="5">
                  <c:v>9852.4440749749465</c:v>
                </c:pt>
                <c:pt idx="6">
                  <c:v>9901.3476727265497</c:v>
                </c:pt>
                <c:pt idx="7">
                  <c:v>9888.5185783881552</c:v>
                </c:pt>
                <c:pt idx="8">
                  <c:v>9855.1373469907467</c:v>
                </c:pt>
                <c:pt idx="9">
                  <c:v>9831.4549532943693</c:v>
                </c:pt>
                <c:pt idx="10">
                  <c:v>9804.2398172544508</c:v>
                </c:pt>
                <c:pt idx="11">
                  <c:v>9783.5176957192598</c:v>
                </c:pt>
              </c:numCache>
            </c:numRef>
          </c:val>
          <c:smooth val="0"/>
          <c:extLst>
            <c:ext xmlns:c16="http://schemas.microsoft.com/office/drawing/2014/chart" uri="{C3380CC4-5D6E-409C-BE32-E72D297353CC}">
              <c16:uniqueId val="{00000003-DE49-40B2-B830-0844D4EDBA97}"/>
            </c:ext>
          </c:extLst>
        </c:ser>
        <c:ser>
          <c:idx val="3"/>
          <c:order val="4"/>
          <c:tx>
            <c:strRef>
              <c:f>Teacher_need_figures!$B$49</c:f>
              <c:strCache>
                <c:ptCount val="1"/>
                <c:pt idx="0">
                  <c:v>FOOD All Central Scenario</c:v>
                </c:pt>
              </c:strCache>
            </c:strRef>
          </c:tx>
          <c:spPr>
            <a:ln>
              <a:solidFill>
                <a:srgbClr val="92D050"/>
              </a:solidFill>
            </a:ln>
          </c:spPr>
          <c:marker>
            <c:symbol val="none"/>
          </c:marker>
          <c:val>
            <c:numRef>
              <c:f>Teacher_need_figures!$C$49:$N$49</c:f>
              <c:numCache>
                <c:formatCode>#,##0</c:formatCode>
                <c:ptCount val="12"/>
                <c:pt idx="0">
                  <c:v>1936.1051287653315</c:v>
                </c:pt>
                <c:pt idx="1">
                  <c:v>1944.2657967572725</c:v>
                </c:pt>
                <c:pt idx="2">
                  <c:v>1945.0154552505319</c:v>
                </c:pt>
                <c:pt idx="3">
                  <c:v>1936.9187974561164</c:v>
                </c:pt>
                <c:pt idx="4">
                  <c:v>1939.5228989382617</c:v>
                </c:pt>
                <c:pt idx="5">
                  <c:v>1944.2087433257054</c:v>
                </c:pt>
                <c:pt idx="6">
                  <c:v>1953.0134725573728</c:v>
                </c:pt>
                <c:pt idx="7">
                  <c:v>1960.9844615162256</c:v>
                </c:pt>
                <c:pt idx="8">
                  <c:v>1961.0030125706503</c:v>
                </c:pt>
                <c:pt idx="9">
                  <c:v>1953.4299538953712</c:v>
                </c:pt>
                <c:pt idx="10">
                  <c:v>1940.960937103895</c:v>
                </c:pt>
                <c:pt idx="11">
                  <c:v>1932.7554472888787</c:v>
                </c:pt>
              </c:numCache>
            </c:numRef>
          </c:val>
          <c:smooth val="0"/>
          <c:extLst>
            <c:ext xmlns:c16="http://schemas.microsoft.com/office/drawing/2014/chart" uri="{C3380CC4-5D6E-409C-BE32-E72D297353CC}">
              <c16:uniqueId val="{00000004-DE49-40B2-B830-0844D4EDBA97}"/>
            </c:ext>
          </c:extLst>
        </c:ser>
        <c:ser>
          <c:idx val="2"/>
          <c:order val="5"/>
          <c:tx>
            <c:strRef>
              <c:f>Teacher_need_figures!$B$24</c:f>
              <c:strCache>
                <c:ptCount val="1"/>
                <c:pt idx="0">
                  <c:v>FOOD Scenario Selected</c:v>
                </c:pt>
              </c:strCache>
            </c:strRef>
          </c:tx>
          <c:spPr>
            <a:ln>
              <a:solidFill>
                <a:srgbClr val="92D050"/>
              </a:solidFill>
              <a:prstDash val="sysDot"/>
            </a:ln>
          </c:spPr>
          <c:marker>
            <c:symbol val="none"/>
          </c:marker>
          <c:val>
            <c:numRef>
              <c:f>Teacher_need_figures!$C$24:$N$24</c:f>
              <c:numCache>
                <c:formatCode>#,##0</c:formatCode>
                <c:ptCount val="12"/>
                <c:pt idx="0">
                  <c:v>1936.1051287653315</c:v>
                </c:pt>
                <c:pt idx="1">
                  <c:v>1944.2657967572725</c:v>
                </c:pt>
                <c:pt idx="2">
                  <c:v>1945.0154552505319</c:v>
                </c:pt>
                <c:pt idx="3">
                  <c:v>1936.9187974561164</c:v>
                </c:pt>
                <c:pt idx="4">
                  <c:v>1939.5228989382617</c:v>
                </c:pt>
                <c:pt idx="5">
                  <c:v>1944.2087433257054</c:v>
                </c:pt>
                <c:pt idx="6">
                  <c:v>1953.0134725573728</c:v>
                </c:pt>
                <c:pt idx="7">
                  <c:v>1960.9844615162256</c:v>
                </c:pt>
                <c:pt idx="8">
                  <c:v>1961.0030125706503</c:v>
                </c:pt>
                <c:pt idx="9">
                  <c:v>1953.4299538953712</c:v>
                </c:pt>
                <c:pt idx="10">
                  <c:v>1940.960937103895</c:v>
                </c:pt>
                <c:pt idx="11">
                  <c:v>1932.7554472888787</c:v>
                </c:pt>
              </c:numCache>
            </c:numRef>
          </c:val>
          <c:smooth val="0"/>
          <c:extLst>
            <c:ext xmlns:c16="http://schemas.microsoft.com/office/drawing/2014/chart" uri="{C3380CC4-5D6E-409C-BE32-E72D297353CC}">
              <c16:uniqueId val="{00000005-DE49-40B2-B830-0844D4EDBA97}"/>
            </c:ext>
          </c:extLst>
        </c:ser>
        <c:dLbls>
          <c:showLegendKey val="0"/>
          <c:showVal val="0"/>
          <c:showCatName val="0"/>
          <c:showSerName val="0"/>
          <c:showPercent val="0"/>
          <c:showBubbleSize val="0"/>
        </c:dLbls>
        <c:smooth val="0"/>
        <c:axId val="149462016"/>
        <c:axId val="149472000"/>
      </c:lineChart>
      <c:catAx>
        <c:axId val="14946201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472000"/>
        <c:crosses val="autoZero"/>
        <c:auto val="1"/>
        <c:lblAlgn val="ctr"/>
        <c:lblOffset val="100"/>
        <c:noMultiLvlLbl val="0"/>
      </c:catAx>
      <c:valAx>
        <c:axId val="14947200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462016"/>
        <c:crosses val="autoZero"/>
        <c:crossBetween val="between"/>
      </c:valAx>
      <c:spPr>
        <a:ln>
          <a:solidFill>
            <a:schemeClr val="tx1">
              <a:lumMod val="95000"/>
              <a:lumOff val="5000"/>
            </a:schemeClr>
          </a:solidFill>
        </a:ln>
      </c:spPr>
    </c:plotArea>
    <c:legend>
      <c:legendPos val="r"/>
      <c:layout>
        <c:manualLayout>
          <c:xMode val="edge"/>
          <c:yMode val="edge"/>
          <c:x val="0.71580734213319896"/>
          <c:y val="2.9514071157771944E-2"/>
          <c:w val="0.26617550124135581"/>
          <c:h val="0.8628488626421697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ARTS</a:t>
            </a:r>
          </a:p>
        </c:rich>
      </c:tx>
      <c:overlay val="0"/>
    </c:title>
    <c:autoTitleDeleted val="0"/>
    <c:plotArea>
      <c:layout>
        <c:manualLayout>
          <c:layoutTarget val="inner"/>
          <c:xMode val="edge"/>
          <c:yMode val="edge"/>
          <c:x val="0.12832174103237096"/>
          <c:y val="0.11075240594925634"/>
          <c:w val="0.5839975916988871"/>
          <c:h val="0.70879159824273308"/>
        </c:manualLayout>
      </c:layout>
      <c:lineChart>
        <c:grouping val="standard"/>
        <c:varyColors val="0"/>
        <c:ser>
          <c:idx val="1"/>
          <c:order val="0"/>
          <c:tx>
            <c:strRef>
              <c:f>Teacher_need_figures!$B$40</c:f>
              <c:strCache>
                <c:ptCount val="1"/>
                <c:pt idx="0">
                  <c:v>ART &amp; DESIGN All Central Scenario</c:v>
                </c:pt>
              </c:strCache>
            </c:strRef>
          </c:tx>
          <c:spPr>
            <a:ln>
              <a:solidFill>
                <a:srgbClr val="FF000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Teacher_need_figures!$C$40:$N$40</c:f>
              <c:numCache>
                <c:formatCode>#,##0</c:formatCode>
                <c:ptCount val="12"/>
                <c:pt idx="0">
                  <c:v>8236.4413301126551</c:v>
                </c:pt>
                <c:pt idx="1">
                  <c:v>8238.8261660519729</c:v>
                </c:pt>
                <c:pt idx="2">
                  <c:v>8219.8540404495889</c:v>
                </c:pt>
                <c:pt idx="3">
                  <c:v>8187.373352915195</c:v>
                </c:pt>
                <c:pt idx="4">
                  <c:v>8199.8747416304959</c:v>
                </c:pt>
                <c:pt idx="5">
                  <c:v>8234.2976200564881</c:v>
                </c:pt>
                <c:pt idx="6">
                  <c:v>8293.2956431442963</c:v>
                </c:pt>
                <c:pt idx="7">
                  <c:v>8309.5901051807396</c:v>
                </c:pt>
                <c:pt idx="8">
                  <c:v>8304.3718184256759</c:v>
                </c:pt>
                <c:pt idx="9">
                  <c:v>8299.1121465397755</c:v>
                </c:pt>
                <c:pt idx="10">
                  <c:v>8286.66455466958</c:v>
                </c:pt>
                <c:pt idx="11">
                  <c:v>8276.143423407646</c:v>
                </c:pt>
              </c:numCache>
            </c:numRef>
          </c:val>
          <c:smooth val="0"/>
          <c:extLst>
            <c:ext xmlns:c16="http://schemas.microsoft.com/office/drawing/2014/chart" uri="{C3380CC4-5D6E-409C-BE32-E72D297353CC}">
              <c16:uniqueId val="{00000000-B02A-4364-A4AE-18A839CC1AF8}"/>
            </c:ext>
          </c:extLst>
        </c:ser>
        <c:ser>
          <c:idx val="0"/>
          <c:order val="1"/>
          <c:tx>
            <c:strRef>
              <c:f>Teacher_need_figures!$B$15</c:f>
              <c:strCache>
                <c:ptCount val="1"/>
                <c:pt idx="0">
                  <c:v>ART &amp; DESIGN Scenario Selected</c:v>
                </c:pt>
              </c:strCache>
            </c:strRef>
          </c:tx>
          <c:spPr>
            <a:ln>
              <a:solidFill>
                <a:srgbClr val="FF000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Teacher_need_figures!$C$15:$N$15</c:f>
              <c:numCache>
                <c:formatCode>#,##0</c:formatCode>
                <c:ptCount val="12"/>
                <c:pt idx="0">
                  <c:v>8236.4413301126551</c:v>
                </c:pt>
                <c:pt idx="1">
                  <c:v>8238.8261660519729</c:v>
                </c:pt>
                <c:pt idx="2">
                  <c:v>8219.8540404495889</c:v>
                </c:pt>
                <c:pt idx="3">
                  <c:v>8187.373352915195</c:v>
                </c:pt>
                <c:pt idx="4">
                  <c:v>8199.8747416304959</c:v>
                </c:pt>
                <c:pt idx="5">
                  <c:v>8234.2976200564881</c:v>
                </c:pt>
                <c:pt idx="6">
                  <c:v>8293.2956431442963</c:v>
                </c:pt>
                <c:pt idx="7">
                  <c:v>8309.5901051807396</c:v>
                </c:pt>
                <c:pt idx="8">
                  <c:v>8304.3718184256759</c:v>
                </c:pt>
                <c:pt idx="9">
                  <c:v>8299.1121465397755</c:v>
                </c:pt>
                <c:pt idx="10">
                  <c:v>8286.66455466958</c:v>
                </c:pt>
                <c:pt idx="11">
                  <c:v>8276.143423407646</c:v>
                </c:pt>
              </c:numCache>
            </c:numRef>
          </c:val>
          <c:smooth val="0"/>
          <c:extLst>
            <c:ext xmlns:c16="http://schemas.microsoft.com/office/drawing/2014/chart" uri="{C3380CC4-5D6E-409C-BE32-E72D297353CC}">
              <c16:uniqueId val="{00000001-B02A-4364-A4AE-18A839CC1AF8}"/>
            </c:ext>
          </c:extLst>
        </c:ser>
        <c:ser>
          <c:idx val="8"/>
          <c:order val="2"/>
          <c:tx>
            <c:strRef>
              <c:f>Teacher_need_figures!$B$47</c:f>
              <c:strCache>
                <c:ptCount val="1"/>
                <c:pt idx="0">
                  <c:v>DRAMA All Central Scenario</c:v>
                </c:pt>
              </c:strCache>
            </c:strRef>
          </c:tx>
          <c:spPr>
            <a:ln>
              <a:solidFill>
                <a:schemeClr val="tx2">
                  <a:lumMod val="50000"/>
                </a:schemeClr>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Teacher_need_figures!$C$47:$N$47</c:f>
              <c:numCache>
                <c:formatCode>#,##0</c:formatCode>
                <c:ptCount val="12"/>
                <c:pt idx="0">
                  <c:v>4740.1138605007391</c:v>
                </c:pt>
                <c:pt idx="1">
                  <c:v>4752.9085316880291</c:v>
                </c:pt>
                <c:pt idx="2">
                  <c:v>4747.4584889264943</c:v>
                </c:pt>
                <c:pt idx="3">
                  <c:v>4725.8608227382256</c:v>
                </c:pt>
                <c:pt idx="4">
                  <c:v>4724.045968368835</c:v>
                </c:pt>
                <c:pt idx="5">
                  <c:v>4736.2452413546316</c:v>
                </c:pt>
                <c:pt idx="6">
                  <c:v>4764.5127774888497</c:v>
                </c:pt>
                <c:pt idx="7">
                  <c:v>4763.053214842821</c:v>
                </c:pt>
                <c:pt idx="8">
                  <c:v>4751.4066693918894</c:v>
                </c:pt>
                <c:pt idx="9">
                  <c:v>4744.2880312492334</c:v>
                </c:pt>
                <c:pt idx="10">
                  <c:v>4735.2506471086472</c:v>
                </c:pt>
                <c:pt idx="11">
                  <c:v>4727.844089221443</c:v>
                </c:pt>
              </c:numCache>
            </c:numRef>
          </c:val>
          <c:smooth val="0"/>
          <c:extLst>
            <c:ext xmlns:c16="http://schemas.microsoft.com/office/drawing/2014/chart" uri="{C3380CC4-5D6E-409C-BE32-E72D297353CC}">
              <c16:uniqueId val="{00000002-B02A-4364-A4AE-18A839CC1AF8}"/>
            </c:ext>
          </c:extLst>
        </c:ser>
        <c:ser>
          <c:idx val="2"/>
          <c:order val="3"/>
          <c:tx>
            <c:strRef>
              <c:f>Teacher_need_figures!$B$22</c:f>
              <c:strCache>
                <c:ptCount val="1"/>
                <c:pt idx="0">
                  <c:v>DRAMA Scenario Selected</c:v>
                </c:pt>
              </c:strCache>
            </c:strRef>
          </c:tx>
          <c:spPr>
            <a:ln>
              <a:solidFill>
                <a:schemeClr val="tx2">
                  <a:lumMod val="50000"/>
                </a:schemeClr>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Teacher_need_figures!$C$22:$N$22</c:f>
              <c:numCache>
                <c:formatCode>#,##0</c:formatCode>
                <c:ptCount val="12"/>
                <c:pt idx="0">
                  <c:v>4740.1138605007391</c:v>
                </c:pt>
                <c:pt idx="1">
                  <c:v>4752.9085316880291</c:v>
                </c:pt>
                <c:pt idx="2">
                  <c:v>4747.4584889264943</c:v>
                </c:pt>
                <c:pt idx="3">
                  <c:v>4725.8608227382256</c:v>
                </c:pt>
                <c:pt idx="4">
                  <c:v>4724.045968368835</c:v>
                </c:pt>
                <c:pt idx="5">
                  <c:v>4736.2452413546316</c:v>
                </c:pt>
                <c:pt idx="6">
                  <c:v>4764.5127774888497</c:v>
                </c:pt>
                <c:pt idx="7">
                  <c:v>4763.053214842821</c:v>
                </c:pt>
                <c:pt idx="8">
                  <c:v>4751.4066693918894</c:v>
                </c:pt>
                <c:pt idx="9">
                  <c:v>4744.2880312492334</c:v>
                </c:pt>
                <c:pt idx="10">
                  <c:v>4735.2506471086472</c:v>
                </c:pt>
                <c:pt idx="11">
                  <c:v>4727.844089221443</c:v>
                </c:pt>
              </c:numCache>
            </c:numRef>
          </c:val>
          <c:smooth val="0"/>
          <c:extLst>
            <c:ext xmlns:c16="http://schemas.microsoft.com/office/drawing/2014/chart" uri="{C3380CC4-5D6E-409C-BE32-E72D297353CC}">
              <c16:uniqueId val="{00000003-B02A-4364-A4AE-18A839CC1AF8}"/>
            </c:ext>
          </c:extLst>
        </c:ser>
        <c:ser>
          <c:idx val="14"/>
          <c:order val="4"/>
          <c:tx>
            <c:strRef>
              <c:f>Teacher_need_figures!$B$54</c:f>
              <c:strCache>
                <c:ptCount val="1"/>
                <c:pt idx="0">
                  <c:v>MUSIC All Central Scenario</c:v>
                </c:pt>
              </c:strCache>
            </c:strRef>
          </c:tx>
          <c:spPr>
            <a:ln>
              <a:solidFill>
                <a:srgbClr val="92D05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Teacher_need_figures!$C$54:$N$54</c:f>
              <c:numCache>
                <c:formatCode>#,##0</c:formatCode>
                <c:ptCount val="12"/>
                <c:pt idx="0">
                  <c:v>4829.3804530384577</c:v>
                </c:pt>
                <c:pt idx="1">
                  <c:v>4853.1956455416539</c:v>
                </c:pt>
                <c:pt idx="2">
                  <c:v>4852.5774676094752</c:v>
                </c:pt>
                <c:pt idx="3">
                  <c:v>4827.6196142177223</c:v>
                </c:pt>
                <c:pt idx="4">
                  <c:v>4816.4523291739288</c:v>
                </c:pt>
                <c:pt idx="5">
                  <c:v>4821.4592733073177</c:v>
                </c:pt>
                <c:pt idx="6">
                  <c:v>4845.0774176845589</c:v>
                </c:pt>
                <c:pt idx="7">
                  <c:v>4831.7271460261836</c:v>
                </c:pt>
                <c:pt idx="8">
                  <c:v>4810.6959480986952</c:v>
                </c:pt>
                <c:pt idx="9">
                  <c:v>4800.1026023212917</c:v>
                </c:pt>
                <c:pt idx="10">
                  <c:v>4790.322248251915</c:v>
                </c:pt>
                <c:pt idx="11">
                  <c:v>4782.1971199785594</c:v>
                </c:pt>
              </c:numCache>
            </c:numRef>
          </c:val>
          <c:smooth val="0"/>
          <c:extLst>
            <c:ext xmlns:c16="http://schemas.microsoft.com/office/drawing/2014/chart" uri="{C3380CC4-5D6E-409C-BE32-E72D297353CC}">
              <c16:uniqueId val="{00000004-B02A-4364-A4AE-18A839CC1AF8}"/>
            </c:ext>
          </c:extLst>
        </c:ser>
        <c:ser>
          <c:idx val="3"/>
          <c:order val="5"/>
          <c:tx>
            <c:strRef>
              <c:f>Teacher_need_figures!$B$29</c:f>
              <c:strCache>
                <c:ptCount val="1"/>
                <c:pt idx="0">
                  <c:v>MUSIC Scenario Selected</c:v>
                </c:pt>
              </c:strCache>
            </c:strRef>
          </c:tx>
          <c:spPr>
            <a:ln>
              <a:solidFill>
                <a:srgbClr val="92D05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Teacher_need_figures!$C$29:$N$29</c:f>
              <c:numCache>
                <c:formatCode>#,##0</c:formatCode>
                <c:ptCount val="12"/>
                <c:pt idx="0">
                  <c:v>4829.3804530384577</c:v>
                </c:pt>
                <c:pt idx="1">
                  <c:v>4853.1956455416539</c:v>
                </c:pt>
                <c:pt idx="2">
                  <c:v>4852.5774676094752</c:v>
                </c:pt>
                <c:pt idx="3">
                  <c:v>4827.6196142177223</c:v>
                </c:pt>
                <c:pt idx="4">
                  <c:v>4816.4523291739288</c:v>
                </c:pt>
                <c:pt idx="5">
                  <c:v>4821.4592733073177</c:v>
                </c:pt>
                <c:pt idx="6">
                  <c:v>4845.0774176845589</c:v>
                </c:pt>
                <c:pt idx="7">
                  <c:v>4831.7271460261836</c:v>
                </c:pt>
                <c:pt idx="8">
                  <c:v>4810.6959480986952</c:v>
                </c:pt>
                <c:pt idx="9">
                  <c:v>4800.1026023212917</c:v>
                </c:pt>
                <c:pt idx="10">
                  <c:v>4790.322248251915</c:v>
                </c:pt>
                <c:pt idx="11">
                  <c:v>4782.1971199785594</c:v>
                </c:pt>
              </c:numCache>
            </c:numRef>
          </c:val>
          <c:smooth val="0"/>
          <c:extLst>
            <c:ext xmlns:c16="http://schemas.microsoft.com/office/drawing/2014/chart" uri="{C3380CC4-5D6E-409C-BE32-E72D297353CC}">
              <c16:uniqueId val="{00000005-B02A-4364-A4AE-18A839CC1AF8}"/>
            </c:ext>
          </c:extLst>
        </c:ser>
        <c:dLbls>
          <c:showLegendKey val="0"/>
          <c:showVal val="0"/>
          <c:showCatName val="0"/>
          <c:showSerName val="0"/>
          <c:showPercent val="0"/>
          <c:showBubbleSize val="0"/>
        </c:dLbls>
        <c:smooth val="0"/>
        <c:axId val="149515264"/>
        <c:axId val="149529344"/>
      </c:lineChart>
      <c:catAx>
        <c:axId val="14951526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529344"/>
        <c:crosses val="autoZero"/>
        <c:auto val="1"/>
        <c:lblAlgn val="ctr"/>
        <c:lblOffset val="100"/>
        <c:noMultiLvlLbl val="0"/>
      </c:catAx>
      <c:valAx>
        <c:axId val="14952934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515264"/>
        <c:crosses val="autoZero"/>
        <c:crossBetween val="between"/>
      </c:valAx>
      <c:spPr>
        <a:ln>
          <a:solidFill>
            <a:schemeClr val="tx1">
              <a:lumMod val="95000"/>
              <a:lumOff val="5000"/>
            </a:schemeClr>
          </a:solidFill>
        </a:ln>
      </c:spPr>
    </c:plotArea>
    <c:legend>
      <c:legendPos val="r"/>
      <c:layout>
        <c:manualLayout>
          <c:xMode val="edge"/>
          <c:yMode val="edge"/>
          <c:x val="0.72704621438179995"/>
          <c:y val="2.768166089965398E-2"/>
          <c:w val="0.25125252498696427"/>
          <c:h val="0.854671280276816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HUMANITIES</a:t>
            </a:r>
          </a:p>
        </c:rich>
      </c:tx>
      <c:overlay val="0"/>
    </c:title>
    <c:autoTitleDeleted val="0"/>
    <c:plotArea>
      <c:layout>
        <c:manualLayout>
          <c:layoutTarget val="inner"/>
          <c:xMode val="edge"/>
          <c:yMode val="edge"/>
          <c:x val="0.12832174103237096"/>
          <c:y val="0.11075240594925634"/>
          <c:w val="0.57466236755554945"/>
          <c:h val="0.71324792622847277"/>
        </c:manualLayout>
      </c:layout>
      <c:lineChart>
        <c:grouping val="standard"/>
        <c:varyColors val="0"/>
        <c:ser>
          <c:idx val="10"/>
          <c:order val="0"/>
          <c:tx>
            <c:strRef>
              <c:f>Teacher_need_figures!$B$50</c:f>
              <c:strCache>
                <c:ptCount val="1"/>
                <c:pt idx="0">
                  <c:v>GEOGRAPHY All Central Scenario</c:v>
                </c:pt>
              </c:strCache>
            </c:strRef>
          </c:tx>
          <c:spPr>
            <a:ln>
              <a:solidFill>
                <a:srgbClr val="FF000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Teacher_need_figures!$C$50:$N$50</c:f>
              <c:numCache>
                <c:formatCode>#,##0</c:formatCode>
                <c:ptCount val="12"/>
                <c:pt idx="0">
                  <c:v>11113.377109914745</c:v>
                </c:pt>
                <c:pt idx="1">
                  <c:v>11239.220288275057</c:v>
                </c:pt>
                <c:pt idx="2">
                  <c:v>11331.371022232186</c:v>
                </c:pt>
                <c:pt idx="3">
                  <c:v>11420.760974841398</c:v>
                </c:pt>
                <c:pt idx="4">
                  <c:v>11603.29562618706</c:v>
                </c:pt>
                <c:pt idx="5">
                  <c:v>11775.643630775732</c:v>
                </c:pt>
                <c:pt idx="6">
                  <c:v>11835.15803927681</c:v>
                </c:pt>
                <c:pt idx="7">
                  <c:v>11841.933310490836</c:v>
                </c:pt>
                <c:pt idx="8">
                  <c:v>11817.432394701545</c:v>
                </c:pt>
                <c:pt idx="9">
                  <c:v>11788.19305021402</c:v>
                </c:pt>
                <c:pt idx="10">
                  <c:v>11746.574580228549</c:v>
                </c:pt>
                <c:pt idx="11">
                  <c:v>11721.771387341514</c:v>
                </c:pt>
              </c:numCache>
            </c:numRef>
          </c:val>
          <c:smooth val="0"/>
          <c:extLst>
            <c:ext xmlns:c16="http://schemas.microsoft.com/office/drawing/2014/chart" uri="{C3380CC4-5D6E-409C-BE32-E72D297353CC}">
              <c16:uniqueId val="{00000000-16A6-4482-894C-411C87FA93BF}"/>
            </c:ext>
          </c:extLst>
        </c:ser>
        <c:ser>
          <c:idx val="0"/>
          <c:order val="1"/>
          <c:tx>
            <c:strRef>
              <c:f>Teacher_need_figures!$B$25</c:f>
              <c:strCache>
                <c:ptCount val="1"/>
                <c:pt idx="0">
                  <c:v>GEOGRAPHY Scenario Selected</c:v>
                </c:pt>
              </c:strCache>
            </c:strRef>
          </c:tx>
          <c:spPr>
            <a:ln>
              <a:solidFill>
                <a:srgbClr val="FF000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Teacher_need_figures!$C$25:$N$25</c:f>
              <c:numCache>
                <c:formatCode>#,##0</c:formatCode>
                <c:ptCount val="12"/>
                <c:pt idx="0">
                  <c:v>11113.377109914745</c:v>
                </c:pt>
                <c:pt idx="1">
                  <c:v>11239.220288275057</c:v>
                </c:pt>
                <c:pt idx="2">
                  <c:v>11331.371022232186</c:v>
                </c:pt>
                <c:pt idx="3">
                  <c:v>11420.760974841398</c:v>
                </c:pt>
                <c:pt idx="4">
                  <c:v>11603.29562618706</c:v>
                </c:pt>
                <c:pt idx="5">
                  <c:v>11775.643630775732</c:v>
                </c:pt>
                <c:pt idx="6">
                  <c:v>11835.15803927681</c:v>
                </c:pt>
                <c:pt idx="7">
                  <c:v>11841.933310490836</c:v>
                </c:pt>
                <c:pt idx="8">
                  <c:v>11817.432394701545</c:v>
                </c:pt>
                <c:pt idx="9">
                  <c:v>11788.19305021402</c:v>
                </c:pt>
                <c:pt idx="10">
                  <c:v>11746.574580228549</c:v>
                </c:pt>
                <c:pt idx="11">
                  <c:v>11721.771387341514</c:v>
                </c:pt>
              </c:numCache>
            </c:numRef>
          </c:val>
          <c:smooth val="0"/>
          <c:extLst>
            <c:ext xmlns:c16="http://schemas.microsoft.com/office/drawing/2014/chart" uri="{C3380CC4-5D6E-409C-BE32-E72D297353CC}">
              <c16:uniqueId val="{00000001-16A6-4482-894C-411C87FA93BF}"/>
            </c:ext>
          </c:extLst>
        </c:ser>
        <c:ser>
          <c:idx val="11"/>
          <c:order val="2"/>
          <c:tx>
            <c:strRef>
              <c:f>Teacher_need_figures!$B$51</c:f>
              <c:strCache>
                <c:ptCount val="1"/>
                <c:pt idx="0">
                  <c:v>HISTORY All Central Scenario</c:v>
                </c:pt>
              </c:strCache>
            </c:strRef>
          </c:tx>
          <c:spPr>
            <a:ln>
              <a:solidFill>
                <a:schemeClr val="tx2">
                  <a:lumMod val="50000"/>
                </a:schemeClr>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Teacher_need_figures!$C$51:$N$51</c:f>
              <c:numCache>
                <c:formatCode>#,##0</c:formatCode>
                <c:ptCount val="12"/>
                <c:pt idx="0">
                  <c:v>11920.414290696526</c:v>
                </c:pt>
                <c:pt idx="1">
                  <c:v>12040.846897771326</c:v>
                </c:pt>
                <c:pt idx="2">
                  <c:v>12130.842048932904</c:v>
                </c:pt>
                <c:pt idx="3">
                  <c:v>12226.893264589105</c:v>
                </c:pt>
                <c:pt idx="4">
                  <c:v>12427.755322064584</c:v>
                </c:pt>
                <c:pt idx="5">
                  <c:v>12616.558575942268</c:v>
                </c:pt>
                <c:pt idx="6">
                  <c:v>12687.386211933244</c:v>
                </c:pt>
                <c:pt idx="7">
                  <c:v>12703.399201562401</c:v>
                </c:pt>
                <c:pt idx="8">
                  <c:v>12684.822379609272</c:v>
                </c:pt>
                <c:pt idx="9">
                  <c:v>12659.462027404536</c:v>
                </c:pt>
                <c:pt idx="10">
                  <c:v>12619.866127043624</c:v>
                </c:pt>
                <c:pt idx="11">
                  <c:v>12596.378853720149</c:v>
                </c:pt>
              </c:numCache>
            </c:numRef>
          </c:val>
          <c:smooth val="0"/>
          <c:extLst>
            <c:ext xmlns:c16="http://schemas.microsoft.com/office/drawing/2014/chart" uri="{C3380CC4-5D6E-409C-BE32-E72D297353CC}">
              <c16:uniqueId val="{00000002-16A6-4482-894C-411C87FA93BF}"/>
            </c:ext>
          </c:extLst>
        </c:ser>
        <c:ser>
          <c:idx val="1"/>
          <c:order val="3"/>
          <c:tx>
            <c:strRef>
              <c:f>Teacher_need_figures!$B$26</c:f>
              <c:strCache>
                <c:ptCount val="1"/>
                <c:pt idx="0">
                  <c:v>HISTORY Scenario Selected</c:v>
                </c:pt>
              </c:strCache>
            </c:strRef>
          </c:tx>
          <c:spPr>
            <a:ln>
              <a:solidFill>
                <a:schemeClr val="tx2">
                  <a:lumMod val="50000"/>
                </a:schemeClr>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Teacher_need_figures!$C$26:$N$26</c:f>
              <c:numCache>
                <c:formatCode>#,##0</c:formatCode>
                <c:ptCount val="12"/>
                <c:pt idx="0">
                  <c:v>11920.414290696526</c:v>
                </c:pt>
                <c:pt idx="1">
                  <c:v>12040.846897771326</c:v>
                </c:pt>
                <c:pt idx="2">
                  <c:v>12130.842048932904</c:v>
                </c:pt>
                <c:pt idx="3">
                  <c:v>12226.893264589105</c:v>
                </c:pt>
                <c:pt idx="4">
                  <c:v>12427.755322064584</c:v>
                </c:pt>
                <c:pt idx="5">
                  <c:v>12616.558575942268</c:v>
                </c:pt>
                <c:pt idx="6">
                  <c:v>12687.386211933244</c:v>
                </c:pt>
                <c:pt idx="7">
                  <c:v>12703.399201562401</c:v>
                </c:pt>
                <c:pt idx="8">
                  <c:v>12684.822379609272</c:v>
                </c:pt>
                <c:pt idx="9">
                  <c:v>12659.462027404536</c:v>
                </c:pt>
                <c:pt idx="10">
                  <c:v>12619.866127043624</c:v>
                </c:pt>
                <c:pt idx="11">
                  <c:v>12596.378853720149</c:v>
                </c:pt>
              </c:numCache>
            </c:numRef>
          </c:val>
          <c:smooth val="0"/>
          <c:extLst>
            <c:ext xmlns:c16="http://schemas.microsoft.com/office/drawing/2014/chart" uri="{C3380CC4-5D6E-409C-BE32-E72D297353CC}">
              <c16:uniqueId val="{00000003-16A6-4482-894C-411C87FA93BF}"/>
            </c:ext>
          </c:extLst>
        </c:ser>
        <c:ser>
          <c:idx val="18"/>
          <c:order val="4"/>
          <c:tx>
            <c:strRef>
              <c:f>Teacher_need_figures!$B$58</c:f>
              <c:strCache>
                <c:ptCount val="1"/>
                <c:pt idx="0">
                  <c:v>RELIGIOUS EDUCATION All Central Scenario</c:v>
                </c:pt>
              </c:strCache>
            </c:strRef>
          </c:tx>
          <c:spPr>
            <a:ln>
              <a:solidFill>
                <a:srgbClr val="92D05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Teacher_need_figures!$C$58:$N$58</c:f>
              <c:numCache>
                <c:formatCode>#,##0</c:formatCode>
                <c:ptCount val="12"/>
                <c:pt idx="0">
                  <c:v>7196.617810948248</c:v>
                </c:pt>
                <c:pt idx="1">
                  <c:v>7218.361088689282</c:v>
                </c:pt>
                <c:pt idx="2">
                  <c:v>7213.4231968166287</c:v>
                </c:pt>
                <c:pt idx="3">
                  <c:v>7182.1291561084035</c:v>
                </c:pt>
                <c:pt idx="4">
                  <c:v>7185.5699087603625</c:v>
                </c:pt>
                <c:pt idx="5">
                  <c:v>7204.8981048665937</c:v>
                </c:pt>
                <c:pt idx="6">
                  <c:v>7244.846001461653</c:v>
                </c:pt>
                <c:pt idx="7">
                  <c:v>7256.5239380934363</c:v>
                </c:pt>
                <c:pt idx="8">
                  <c:v>7247.0064260996369</c:v>
                </c:pt>
                <c:pt idx="9">
                  <c:v>7230.2444603716976</c:v>
                </c:pt>
                <c:pt idx="10">
                  <c:v>7204.3816374752996</c:v>
                </c:pt>
                <c:pt idx="11">
                  <c:v>7186.0106471582749</c:v>
                </c:pt>
              </c:numCache>
            </c:numRef>
          </c:val>
          <c:smooth val="0"/>
          <c:extLst>
            <c:ext xmlns:c16="http://schemas.microsoft.com/office/drawing/2014/chart" uri="{C3380CC4-5D6E-409C-BE32-E72D297353CC}">
              <c16:uniqueId val="{00000004-16A6-4482-894C-411C87FA93BF}"/>
            </c:ext>
          </c:extLst>
        </c:ser>
        <c:ser>
          <c:idx val="2"/>
          <c:order val="5"/>
          <c:tx>
            <c:strRef>
              <c:f>Teacher_need_figures!$B$33</c:f>
              <c:strCache>
                <c:ptCount val="1"/>
                <c:pt idx="0">
                  <c:v>RELIGIOUS EDUCATION Scenario Selected</c:v>
                </c:pt>
              </c:strCache>
            </c:strRef>
          </c:tx>
          <c:spPr>
            <a:ln>
              <a:solidFill>
                <a:srgbClr val="92D05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Teacher_need_figures!$C$33:$N$33</c:f>
              <c:numCache>
                <c:formatCode>#,##0</c:formatCode>
                <c:ptCount val="12"/>
                <c:pt idx="0">
                  <c:v>7196.617810948248</c:v>
                </c:pt>
                <c:pt idx="1">
                  <c:v>7218.361088689282</c:v>
                </c:pt>
                <c:pt idx="2">
                  <c:v>7213.4231968166287</c:v>
                </c:pt>
                <c:pt idx="3">
                  <c:v>7182.1291561084035</c:v>
                </c:pt>
                <c:pt idx="4">
                  <c:v>7185.5699087603625</c:v>
                </c:pt>
                <c:pt idx="5">
                  <c:v>7204.8981048665937</c:v>
                </c:pt>
                <c:pt idx="6">
                  <c:v>7244.846001461653</c:v>
                </c:pt>
                <c:pt idx="7">
                  <c:v>7256.5239380934363</c:v>
                </c:pt>
                <c:pt idx="8">
                  <c:v>7247.0064260996369</c:v>
                </c:pt>
                <c:pt idx="9">
                  <c:v>7230.2444603716976</c:v>
                </c:pt>
                <c:pt idx="10">
                  <c:v>7204.3816374752996</c:v>
                </c:pt>
                <c:pt idx="11">
                  <c:v>7186.0106471582749</c:v>
                </c:pt>
              </c:numCache>
            </c:numRef>
          </c:val>
          <c:smooth val="0"/>
          <c:extLst>
            <c:ext xmlns:c16="http://schemas.microsoft.com/office/drawing/2014/chart" uri="{C3380CC4-5D6E-409C-BE32-E72D297353CC}">
              <c16:uniqueId val="{00000005-16A6-4482-894C-411C87FA93BF}"/>
            </c:ext>
          </c:extLst>
        </c:ser>
        <c:dLbls>
          <c:showLegendKey val="0"/>
          <c:showVal val="0"/>
          <c:showCatName val="0"/>
          <c:showSerName val="0"/>
          <c:showPercent val="0"/>
          <c:showBubbleSize val="0"/>
        </c:dLbls>
        <c:smooth val="0"/>
        <c:axId val="149633664"/>
        <c:axId val="149651840"/>
      </c:lineChart>
      <c:catAx>
        <c:axId val="14963366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651840"/>
        <c:crosses val="autoZero"/>
        <c:auto val="1"/>
        <c:lblAlgn val="ctr"/>
        <c:lblOffset val="100"/>
        <c:noMultiLvlLbl val="0"/>
      </c:catAx>
      <c:valAx>
        <c:axId val="1496518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633664"/>
        <c:crosses val="autoZero"/>
        <c:crossBetween val="between"/>
      </c:valAx>
      <c:spPr>
        <a:ln>
          <a:solidFill>
            <a:schemeClr val="tx1">
              <a:lumMod val="95000"/>
              <a:lumOff val="5000"/>
            </a:schemeClr>
          </a:solidFill>
        </a:ln>
      </c:spPr>
    </c:plotArea>
    <c:legend>
      <c:legendPos val="r"/>
      <c:layout>
        <c:manualLayout>
          <c:xMode val="edge"/>
          <c:yMode val="edge"/>
          <c:x val="0.71335025390312967"/>
          <c:y val="5.0173192018817717E-2"/>
          <c:w val="0.26208041151412731"/>
          <c:h val="0.8961937716262975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OTHERS</a:t>
            </a:r>
          </a:p>
        </c:rich>
      </c:tx>
      <c:overlay val="0"/>
    </c:title>
    <c:autoTitleDeleted val="0"/>
    <c:plotArea>
      <c:layout>
        <c:manualLayout>
          <c:layoutTarget val="inner"/>
          <c:xMode val="edge"/>
          <c:yMode val="edge"/>
          <c:x val="0.12832174103237096"/>
          <c:y val="0.11075240594925634"/>
          <c:w val="0.58683129662555622"/>
          <c:h val="0.71770425421421258"/>
        </c:manualLayout>
      </c:layout>
      <c:lineChart>
        <c:grouping val="standard"/>
        <c:varyColors val="0"/>
        <c:ser>
          <c:idx val="3"/>
          <c:order val="0"/>
          <c:tx>
            <c:strRef>
              <c:f>Teacher_need_figures!$B$42</c:f>
              <c:strCache>
                <c:ptCount val="1"/>
                <c:pt idx="0">
                  <c:v>BUSINESS STUDIES All Central Scenario</c:v>
                </c:pt>
              </c:strCache>
            </c:strRef>
          </c:tx>
          <c:spPr>
            <a:ln>
              <a:solidFill>
                <a:srgbClr val="FF000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Teacher_need_figures!$C$42:$N$42</c:f>
              <c:numCache>
                <c:formatCode>#,##0</c:formatCode>
                <c:ptCount val="12"/>
                <c:pt idx="0">
                  <c:v>4649.9788834305391</c:v>
                </c:pt>
                <c:pt idx="1">
                  <c:v>4555.116761040148</c:v>
                </c:pt>
                <c:pt idx="2">
                  <c:v>4495.2157589953322</c:v>
                </c:pt>
                <c:pt idx="3">
                  <c:v>4498.4150073732999</c:v>
                </c:pt>
                <c:pt idx="4">
                  <c:v>4570.0834457111641</c:v>
                </c:pt>
                <c:pt idx="5">
                  <c:v>4650.3225516980847</c:v>
                </c:pt>
                <c:pt idx="6">
                  <c:v>4734.0749529702416</c:v>
                </c:pt>
                <c:pt idx="7">
                  <c:v>4811.9411616361067</c:v>
                </c:pt>
                <c:pt idx="8">
                  <c:v>4867.8605567365003</c:v>
                </c:pt>
                <c:pt idx="9">
                  <c:v>4906.5549382499466</c:v>
                </c:pt>
                <c:pt idx="10">
                  <c:v>4931.8369612161296</c:v>
                </c:pt>
                <c:pt idx="11">
                  <c:v>4946.9094377948259</c:v>
                </c:pt>
              </c:numCache>
            </c:numRef>
          </c:val>
          <c:smooth val="0"/>
          <c:extLst>
            <c:ext xmlns:c16="http://schemas.microsoft.com/office/drawing/2014/chart" uri="{C3380CC4-5D6E-409C-BE32-E72D297353CC}">
              <c16:uniqueId val="{00000000-D567-49AC-ABEB-3FEF7DC0A88F}"/>
            </c:ext>
          </c:extLst>
        </c:ser>
        <c:ser>
          <c:idx val="0"/>
          <c:order val="1"/>
          <c:tx>
            <c:strRef>
              <c:f>Teacher_need_figures!$B$17</c:f>
              <c:strCache>
                <c:ptCount val="1"/>
                <c:pt idx="0">
                  <c:v>BUSINESS STUDIES Scenario Selected</c:v>
                </c:pt>
              </c:strCache>
            </c:strRef>
          </c:tx>
          <c:spPr>
            <a:ln>
              <a:solidFill>
                <a:srgbClr val="FF000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Teacher_need_figures!$C$17:$N$17</c:f>
              <c:numCache>
                <c:formatCode>#,##0</c:formatCode>
                <c:ptCount val="12"/>
                <c:pt idx="0">
                  <c:v>4649.9788834305391</c:v>
                </c:pt>
                <c:pt idx="1">
                  <c:v>4555.116761040148</c:v>
                </c:pt>
                <c:pt idx="2">
                  <c:v>4495.2157589953322</c:v>
                </c:pt>
                <c:pt idx="3">
                  <c:v>4498.4150073732999</c:v>
                </c:pt>
                <c:pt idx="4">
                  <c:v>4570.0834457111641</c:v>
                </c:pt>
                <c:pt idx="5">
                  <c:v>4650.3225516980847</c:v>
                </c:pt>
                <c:pt idx="6">
                  <c:v>4734.0749529702416</c:v>
                </c:pt>
                <c:pt idx="7">
                  <c:v>4811.9411616361067</c:v>
                </c:pt>
                <c:pt idx="8">
                  <c:v>4867.8605567365003</c:v>
                </c:pt>
                <c:pt idx="9">
                  <c:v>4906.5549382499466</c:v>
                </c:pt>
                <c:pt idx="10">
                  <c:v>4931.8369612161296</c:v>
                </c:pt>
                <c:pt idx="11">
                  <c:v>4946.9094377948259</c:v>
                </c:pt>
              </c:numCache>
            </c:numRef>
          </c:val>
          <c:smooth val="0"/>
          <c:extLst>
            <c:ext xmlns:c16="http://schemas.microsoft.com/office/drawing/2014/chart" uri="{C3380CC4-5D6E-409C-BE32-E72D297353CC}">
              <c16:uniqueId val="{00000001-D567-49AC-ABEB-3FEF7DC0A88F}"/>
            </c:ext>
          </c:extLst>
        </c:ser>
        <c:ser>
          <c:idx val="15"/>
          <c:order val="2"/>
          <c:tx>
            <c:strRef>
              <c:f>Teacher_need_figures!$B$55</c:f>
              <c:strCache>
                <c:ptCount val="1"/>
                <c:pt idx="0">
                  <c:v>OTHERS All Central Scenario</c:v>
                </c:pt>
              </c:strCache>
            </c:strRef>
          </c:tx>
          <c:spPr>
            <a:ln>
              <a:solidFill>
                <a:schemeClr val="tx2">
                  <a:lumMod val="50000"/>
                </a:schemeClr>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Teacher_need_figures!$C$55:$N$55</c:f>
              <c:numCache>
                <c:formatCode>#,##0</c:formatCode>
                <c:ptCount val="12"/>
                <c:pt idx="0">
                  <c:v>9837.5963533248341</c:v>
                </c:pt>
                <c:pt idx="1">
                  <c:v>9669.2074765154139</c:v>
                </c:pt>
                <c:pt idx="2">
                  <c:v>9556.1786292269608</c:v>
                </c:pt>
                <c:pt idx="3">
                  <c:v>9553.0768557419924</c:v>
                </c:pt>
                <c:pt idx="4">
                  <c:v>9672.8538860504887</c:v>
                </c:pt>
                <c:pt idx="5">
                  <c:v>9819.2182912338194</c:v>
                </c:pt>
                <c:pt idx="6">
                  <c:v>9981.7655312719507</c:v>
                </c:pt>
                <c:pt idx="7">
                  <c:v>10103.084531479177</c:v>
                </c:pt>
                <c:pt idx="8">
                  <c:v>10189.074994461116</c:v>
                </c:pt>
                <c:pt idx="9">
                  <c:v>10263.43093242818</c:v>
                </c:pt>
                <c:pt idx="10">
                  <c:v>10320.950222334683</c:v>
                </c:pt>
                <c:pt idx="11">
                  <c:v>10354.451336791546</c:v>
                </c:pt>
              </c:numCache>
            </c:numRef>
          </c:val>
          <c:smooth val="0"/>
          <c:extLst>
            <c:ext xmlns:c16="http://schemas.microsoft.com/office/drawing/2014/chart" uri="{C3380CC4-5D6E-409C-BE32-E72D297353CC}">
              <c16:uniqueId val="{00000002-D567-49AC-ABEB-3FEF7DC0A88F}"/>
            </c:ext>
          </c:extLst>
        </c:ser>
        <c:ser>
          <c:idx val="1"/>
          <c:order val="3"/>
          <c:tx>
            <c:strRef>
              <c:f>Teacher_need_figures!$B$30</c:f>
              <c:strCache>
                <c:ptCount val="1"/>
                <c:pt idx="0">
                  <c:v>OTHERS Scenario Selected</c:v>
                </c:pt>
              </c:strCache>
            </c:strRef>
          </c:tx>
          <c:spPr>
            <a:ln>
              <a:solidFill>
                <a:schemeClr val="tx2">
                  <a:lumMod val="50000"/>
                </a:schemeClr>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Teacher_need_figures!$C$30:$N$30</c:f>
              <c:numCache>
                <c:formatCode>#,##0</c:formatCode>
                <c:ptCount val="12"/>
                <c:pt idx="0">
                  <c:v>9837.5963533248341</c:v>
                </c:pt>
                <c:pt idx="1">
                  <c:v>9669.2074765154139</c:v>
                </c:pt>
                <c:pt idx="2">
                  <c:v>9556.1786292269608</c:v>
                </c:pt>
                <c:pt idx="3">
                  <c:v>9553.0768557419924</c:v>
                </c:pt>
                <c:pt idx="4">
                  <c:v>9672.8538860504887</c:v>
                </c:pt>
                <c:pt idx="5">
                  <c:v>9819.2182912338194</c:v>
                </c:pt>
                <c:pt idx="6">
                  <c:v>9981.7655312719507</c:v>
                </c:pt>
                <c:pt idx="7">
                  <c:v>10103.084531479177</c:v>
                </c:pt>
                <c:pt idx="8">
                  <c:v>10189.074994461116</c:v>
                </c:pt>
                <c:pt idx="9">
                  <c:v>10263.43093242818</c:v>
                </c:pt>
                <c:pt idx="10">
                  <c:v>10320.950222334683</c:v>
                </c:pt>
                <c:pt idx="11">
                  <c:v>10354.451336791546</c:v>
                </c:pt>
              </c:numCache>
            </c:numRef>
          </c:val>
          <c:smooth val="0"/>
          <c:extLst>
            <c:ext xmlns:c16="http://schemas.microsoft.com/office/drawing/2014/chart" uri="{C3380CC4-5D6E-409C-BE32-E72D297353CC}">
              <c16:uniqueId val="{00000003-D567-49AC-ABEB-3FEF7DC0A88F}"/>
            </c:ext>
          </c:extLst>
        </c:ser>
        <c:ser>
          <c:idx val="16"/>
          <c:order val="4"/>
          <c:tx>
            <c:strRef>
              <c:f>Teacher_need_figures!$B$56</c:f>
              <c:strCache>
                <c:ptCount val="1"/>
                <c:pt idx="0">
                  <c:v>PHYSICAL EDUCATION All Central Scenario</c:v>
                </c:pt>
              </c:strCache>
            </c:strRef>
          </c:tx>
          <c:spPr>
            <a:ln>
              <a:solidFill>
                <a:srgbClr val="92D05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Teacher_need_figures!$C$56:$N$56</c:f>
              <c:numCache>
                <c:formatCode>#,##0</c:formatCode>
                <c:ptCount val="12"/>
                <c:pt idx="0">
                  <c:v>17389.687453138416</c:v>
                </c:pt>
                <c:pt idx="1">
                  <c:v>17453.390342221071</c:v>
                </c:pt>
                <c:pt idx="2">
                  <c:v>17448.289889174001</c:v>
                </c:pt>
                <c:pt idx="3">
                  <c:v>17371.225657654813</c:v>
                </c:pt>
                <c:pt idx="4">
                  <c:v>17376.092582901296</c:v>
                </c:pt>
                <c:pt idx="5">
                  <c:v>17416.928032887445</c:v>
                </c:pt>
                <c:pt idx="6">
                  <c:v>17506.687869880101</c:v>
                </c:pt>
                <c:pt idx="7">
                  <c:v>17535.060104880762</c:v>
                </c:pt>
                <c:pt idx="8">
                  <c:v>17510.237651971307</c:v>
                </c:pt>
                <c:pt idx="9">
                  <c:v>17462.314510249402</c:v>
                </c:pt>
                <c:pt idx="10">
                  <c:v>17390.135899659279</c:v>
                </c:pt>
                <c:pt idx="11">
                  <c:v>17339.848940401029</c:v>
                </c:pt>
              </c:numCache>
            </c:numRef>
          </c:val>
          <c:smooth val="0"/>
          <c:extLst>
            <c:ext xmlns:c16="http://schemas.microsoft.com/office/drawing/2014/chart" uri="{C3380CC4-5D6E-409C-BE32-E72D297353CC}">
              <c16:uniqueId val="{00000004-D567-49AC-ABEB-3FEF7DC0A88F}"/>
            </c:ext>
          </c:extLst>
        </c:ser>
        <c:ser>
          <c:idx val="2"/>
          <c:order val="5"/>
          <c:tx>
            <c:strRef>
              <c:f>Teacher_need_figures!$B$31</c:f>
              <c:strCache>
                <c:ptCount val="1"/>
                <c:pt idx="0">
                  <c:v>PHYSICAL EDUCATION Scenario Selected</c:v>
                </c:pt>
              </c:strCache>
            </c:strRef>
          </c:tx>
          <c:spPr>
            <a:ln>
              <a:solidFill>
                <a:srgbClr val="92D05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Teacher_need_figures!$C$31:$N$31</c:f>
              <c:numCache>
                <c:formatCode>#,##0</c:formatCode>
                <c:ptCount val="12"/>
                <c:pt idx="0">
                  <c:v>17389.687453138416</c:v>
                </c:pt>
                <c:pt idx="1">
                  <c:v>17453.390342221071</c:v>
                </c:pt>
                <c:pt idx="2">
                  <c:v>17448.289889174001</c:v>
                </c:pt>
                <c:pt idx="3">
                  <c:v>17371.225657654813</c:v>
                </c:pt>
                <c:pt idx="4">
                  <c:v>17376.092582901296</c:v>
                </c:pt>
                <c:pt idx="5">
                  <c:v>17416.928032887445</c:v>
                </c:pt>
                <c:pt idx="6">
                  <c:v>17506.687869880101</c:v>
                </c:pt>
                <c:pt idx="7">
                  <c:v>17535.060104880762</c:v>
                </c:pt>
                <c:pt idx="8">
                  <c:v>17510.237651971307</c:v>
                </c:pt>
                <c:pt idx="9">
                  <c:v>17462.314510249402</c:v>
                </c:pt>
                <c:pt idx="10">
                  <c:v>17390.135899659279</c:v>
                </c:pt>
                <c:pt idx="11">
                  <c:v>17339.848940401029</c:v>
                </c:pt>
              </c:numCache>
            </c:numRef>
          </c:val>
          <c:smooth val="0"/>
          <c:extLst>
            <c:ext xmlns:c16="http://schemas.microsoft.com/office/drawing/2014/chart" uri="{C3380CC4-5D6E-409C-BE32-E72D297353CC}">
              <c16:uniqueId val="{00000005-D567-49AC-ABEB-3FEF7DC0A88F}"/>
            </c:ext>
          </c:extLst>
        </c:ser>
        <c:dLbls>
          <c:showLegendKey val="0"/>
          <c:showVal val="0"/>
          <c:showCatName val="0"/>
          <c:showSerName val="0"/>
          <c:showPercent val="0"/>
          <c:showBubbleSize val="0"/>
        </c:dLbls>
        <c:smooth val="0"/>
        <c:axId val="149764736"/>
        <c:axId val="149778816"/>
      </c:lineChart>
      <c:catAx>
        <c:axId val="14976473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778816"/>
        <c:crosses val="autoZero"/>
        <c:auto val="1"/>
        <c:lblAlgn val="ctr"/>
        <c:lblOffset val="100"/>
        <c:noMultiLvlLbl val="0"/>
      </c:catAx>
      <c:valAx>
        <c:axId val="14977881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764736"/>
        <c:crosses val="autoZero"/>
        <c:crossBetween val="between"/>
      </c:valAx>
      <c:spPr>
        <a:ln>
          <a:solidFill>
            <a:schemeClr val="tx1">
              <a:lumMod val="95000"/>
              <a:lumOff val="5000"/>
            </a:schemeClr>
          </a:solidFill>
        </a:ln>
      </c:spPr>
    </c:plotArea>
    <c:legend>
      <c:legendPos val="r"/>
      <c:layout>
        <c:manualLayout>
          <c:xMode val="edge"/>
          <c:yMode val="edge"/>
          <c:x val="0.73288937380323282"/>
          <c:y val="3.1141868512110725E-2"/>
          <c:w val="0.24457472865975227"/>
          <c:h val="0.854671280276816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Chart illustrating PTR projections used in the model</a:t>
            </a:r>
          </a:p>
        </c:rich>
      </c:tx>
      <c:overlay val="0"/>
    </c:title>
    <c:autoTitleDeleted val="0"/>
    <c:plotArea>
      <c:layout>
        <c:manualLayout>
          <c:layoutTarget val="inner"/>
          <c:xMode val="edge"/>
          <c:yMode val="edge"/>
          <c:x val="0.10724538801484612"/>
          <c:y val="0.12734644202994178"/>
          <c:w val="0.56238846956385347"/>
          <c:h val="0.69713544186864906"/>
        </c:manualLayout>
      </c:layout>
      <c:lineChart>
        <c:grouping val="standard"/>
        <c:varyColors val="0"/>
        <c:ser>
          <c:idx val="0"/>
          <c:order val="0"/>
          <c:tx>
            <c:strRef>
              <c:f>USER_TESTING_TAB!$AA$173</c:f>
              <c:strCache>
                <c:ptCount val="1"/>
                <c:pt idx="0">
                  <c:v>Primary PTR - default</c:v>
                </c:pt>
              </c:strCache>
            </c:strRef>
          </c:tx>
          <c:spPr>
            <a:ln>
              <a:solidFill>
                <a:schemeClr val="tx1">
                  <a:lumMod val="95000"/>
                  <a:lumOff val="5000"/>
                  <a:alpha val="75000"/>
                </a:schemeClr>
              </a:solidFill>
            </a:ln>
          </c:spPr>
          <c:marker>
            <c:symbol val="none"/>
          </c:marker>
          <c:cat>
            <c:strRef>
              <c:f>USER_TESTING_TAB!$AB$172:$AN$172</c:f>
              <c:strCache>
                <c:ptCount val="1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strCache>
            </c:strRef>
          </c:cat>
          <c:val>
            <c:numRef>
              <c:f>USER_TESTING_TAB!$AB$173:$AN$173</c:f>
              <c:numCache>
                <c:formatCode>0.0</c:formatCode>
                <c:ptCount val="13"/>
                <c:pt idx="0">
                  <c:v>20.602706837817315</c:v>
                </c:pt>
                <c:pt idx="1">
                  <c:v>20.654262802340583</c:v>
                </c:pt>
                <c:pt idx="2">
                  <c:v>20.652784921803324</c:v>
                </c:pt>
                <c:pt idx="3">
                  <c:v>20.652169017082244</c:v>
                </c:pt>
                <c:pt idx="4">
                  <c:v>20.606069353147092</c:v>
                </c:pt>
                <c:pt idx="5">
                  <c:v>20.539148682643052</c:v>
                </c:pt>
                <c:pt idx="6">
                  <c:v>20.46946752658825</c:v>
                </c:pt>
                <c:pt idx="7">
                  <c:v>20.418306331600309</c:v>
                </c:pt>
                <c:pt idx="8">
                  <c:v>20.39155728456852</c:v>
                </c:pt>
                <c:pt idx="9">
                  <c:v>20.363004148336419</c:v>
                </c:pt>
                <c:pt idx="10">
                  <c:v>20.33434793763379</c:v>
                </c:pt>
                <c:pt idx="11">
                  <c:v>20.330798107340833</c:v>
                </c:pt>
                <c:pt idx="12">
                  <c:v>20.312437189444456</c:v>
                </c:pt>
              </c:numCache>
            </c:numRef>
          </c:val>
          <c:smooth val="0"/>
          <c:extLst>
            <c:ext xmlns:c16="http://schemas.microsoft.com/office/drawing/2014/chart" uri="{C3380CC4-5D6E-409C-BE32-E72D297353CC}">
              <c16:uniqueId val="{00000000-8CE8-405D-B3AB-CE2C8FB23478}"/>
            </c:ext>
          </c:extLst>
        </c:ser>
        <c:ser>
          <c:idx val="1"/>
          <c:order val="1"/>
          <c:tx>
            <c:strRef>
              <c:f>USER_TESTING_TAB!$AA$174</c:f>
              <c:strCache>
                <c:ptCount val="1"/>
                <c:pt idx="0">
                  <c:v>Primary PTR - user selected</c:v>
                </c:pt>
              </c:strCache>
            </c:strRef>
          </c:tx>
          <c:spPr>
            <a:ln>
              <a:solidFill>
                <a:schemeClr val="tx1">
                  <a:lumMod val="95000"/>
                  <a:lumOff val="5000"/>
                </a:schemeClr>
              </a:solidFill>
              <a:prstDash val="sysDot"/>
            </a:ln>
          </c:spPr>
          <c:marker>
            <c:symbol val="none"/>
          </c:marker>
          <c:cat>
            <c:strRef>
              <c:f>USER_TESTING_TAB!$AB$172:$AN$172</c:f>
              <c:strCache>
                <c:ptCount val="1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strCache>
            </c:strRef>
          </c:cat>
          <c:val>
            <c:numRef>
              <c:f>USER_TESTING_TAB!$AB$174:$AN$174</c:f>
              <c:numCache>
                <c:formatCode>0.0</c:formatCode>
                <c:ptCount val="13"/>
                <c:pt idx="0">
                  <c:v>20.602706837817315</c:v>
                </c:pt>
                <c:pt idx="1">
                  <c:v>20.654262802340583</c:v>
                </c:pt>
                <c:pt idx="2">
                  <c:v>20.652784921803324</c:v>
                </c:pt>
                <c:pt idx="3">
                  <c:v>20.652169017082244</c:v>
                </c:pt>
                <c:pt idx="4">
                  <c:v>20.606069353147092</c:v>
                </c:pt>
                <c:pt idx="5">
                  <c:v>20.539148682643052</c:v>
                </c:pt>
                <c:pt idx="6">
                  <c:v>20.46946752658825</c:v>
                </c:pt>
                <c:pt idx="7">
                  <c:v>20.418306331600309</c:v>
                </c:pt>
                <c:pt idx="8">
                  <c:v>20.39155728456852</c:v>
                </c:pt>
                <c:pt idx="9">
                  <c:v>20.363004148336419</c:v>
                </c:pt>
                <c:pt idx="10">
                  <c:v>20.33434793763379</c:v>
                </c:pt>
                <c:pt idx="11">
                  <c:v>20.330798107340833</c:v>
                </c:pt>
                <c:pt idx="12">
                  <c:v>20.312437189444456</c:v>
                </c:pt>
              </c:numCache>
            </c:numRef>
          </c:val>
          <c:smooth val="0"/>
          <c:extLst>
            <c:ext xmlns:c16="http://schemas.microsoft.com/office/drawing/2014/chart" uri="{C3380CC4-5D6E-409C-BE32-E72D297353CC}">
              <c16:uniqueId val="{00000001-8CE8-405D-B3AB-CE2C8FB23478}"/>
            </c:ext>
          </c:extLst>
        </c:ser>
        <c:ser>
          <c:idx val="2"/>
          <c:order val="2"/>
          <c:tx>
            <c:strRef>
              <c:f>USER_TESTING_TAB!$AA$175</c:f>
              <c:strCache>
                <c:ptCount val="1"/>
                <c:pt idx="0">
                  <c:v>Secondary PTR - default</c:v>
                </c:pt>
              </c:strCache>
            </c:strRef>
          </c:tx>
          <c:spPr>
            <a:ln>
              <a:solidFill>
                <a:srgbClr val="FF0000">
                  <a:alpha val="75000"/>
                </a:srgbClr>
              </a:solidFill>
            </a:ln>
          </c:spPr>
          <c:marker>
            <c:symbol val="none"/>
          </c:marker>
          <c:cat>
            <c:strRef>
              <c:f>USER_TESTING_TAB!$AB$172:$AN$172</c:f>
              <c:strCache>
                <c:ptCount val="1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strCache>
            </c:strRef>
          </c:cat>
          <c:val>
            <c:numRef>
              <c:f>USER_TESTING_TAB!$AB$175:$AN$175</c:f>
              <c:numCache>
                <c:formatCode>0.0</c:formatCode>
                <c:ptCount val="13"/>
                <c:pt idx="0">
                  <c:v>15.130763044473408</c:v>
                </c:pt>
                <c:pt idx="1">
                  <c:v>15.340685716176939</c:v>
                </c:pt>
                <c:pt idx="2">
                  <c:v>15.562045883879275</c:v>
                </c:pt>
                <c:pt idx="3">
                  <c:v>15.736215633925498</c:v>
                </c:pt>
                <c:pt idx="4">
                  <c:v>15.935862526180422</c:v>
                </c:pt>
                <c:pt idx="5">
                  <c:v>16</c:v>
                </c:pt>
                <c:pt idx="6">
                  <c:v>16</c:v>
                </c:pt>
                <c:pt idx="7">
                  <c:v>16</c:v>
                </c:pt>
                <c:pt idx="8">
                  <c:v>16</c:v>
                </c:pt>
                <c:pt idx="9">
                  <c:v>15.992482167765889</c:v>
                </c:pt>
                <c:pt idx="10">
                  <c:v>15.95212984849355</c:v>
                </c:pt>
                <c:pt idx="11">
                  <c:v>15.87594496941901</c:v>
                </c:pt>
                <c:pt idx="12">
                  <c:v>15.831168538118805</c:v>
                </c:pt>
              </c:numCache>
            </c:numRef>
          </c:val>
          <c:smooth val="0"/>
          <c:extLst>
            <c:ext xmlns:c16="http://schemas.microsoft.com/office/drawing/2014/chart" uri="{C3380CC4-5D6E-409C-BE32-E72D297353CC}">
              <c16:uniqueId val="{00000002-8CE8-405D-B3AB-CE2C8FB23478}"/>
            </c:ext>
          </c:extLst>
        </c:ser>
        <c:ser>
          <c:idx val="3"/>
          <c:order val="3"/>
          <c:tx>
            <c:strRef>
              <c:f>USER_TESTING_TAB!$AA$176</c:f>
              <c:strCache>
                <c:ptCount val="1"/>
                <c:pt idx="0">
                  <c:v>Secondary PTR - user selected</c:v>
                </c:pt>
              </c:strCache>
            </c:strRef>
          </c:tx>
          <c:spPr>
            <a:ln>
              <a:solidFill>
                <a:srgbClr val="FF0000"/>
              </a:solidFill>
              <a:prstDash val="sysDot"/>
            </a:ln>
          </c:spPr>
          <c:marker>
            <c:symbol val="none"/>
          </c:marker>
          <c:cat>
            <c:strRef>
              <c:f>USER_TESTING_TAB!$AB$172:$AN$172</c:f>
              <c:strCache>
                <c:ptCount val="1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strCache>
            </c:strRef>
          </c:cat>
          <c:val>
            <c:numRef>
              <c:f>USER_TESTING_TAB!$AB$176:$AN$176</c:f>
              <c:numCache>
                <c:formatCode>0.0</c:formatCode>
                <c:ptCount val="13"/>
                <c:pt idx="0">
                  <c:v>15.130763044473408</c:v>
                </c:pt>
                <c:pt idx="1">
                  <c:v>15.340685716176939</c:v>
                </c:pt>
                <c:pt idx="2">
                  <c:v>15.562045883879275</c:v>
                </c:pt>
                <c:pt idx="3">
                  <c:v>15.736215633925498</c:v>
                </c:pt>
                <c:pt idx="4">
                  <c:v>15.935862526180422</c:v>
                </c:pt>
                <c:pt idx="5">
                  <c:v>16</c:v>
                </c:pt>
                <c:pt idx="6">
                  <c:v>16</c:v>
                </c:pt>
                <c:pt idx="7">
                  <c:v>16</c:v>
                </c:pt>
                <c:pt idx="8">
                  <c:v>16</c:v>
                </c:pt>
                <c:pt idx="9">
                  <c:v>15.992482167765889</c:v>
                </c:pt>
                <c:pt idx="10">
                  <c:v>15.95212984849355</c:v>
                </c:pt>
                <c:pt idx="11">
                  <c:v>15.87594496941901</c:v>
                </c:pt>
                <c:pt idx="12">
                  <c:v>15.831168538118805</c:v>
                </c:pt>
              </c:numCache>
            </c:numRef>
          </c:val>
          <c:smooth val="0"/>
          <c:extLst>
            <c:ext xmlns:c16="http://schemas.microsoft.com/office/drawing/2014/chart" uri="{C3380CC4-5D6E-409C-BE32-E72D297353CC}">
              <c16:uniqueId val="{00000003-8CE8-405D-B3AB-CE2C8FB23478}"/>
            </c:ext>
          </c:extLst>
        </c:ser>
        <c:dLbls>
          <c:showLegendKey val="0"/>
          <c:showVal val="0"/>
          <c:showCatName val="0"/>
          <c:showSerName val="0"/>
          <c:showPercent val="0"/>
          <c:showBubbleSize val="0"/>
        </c:dLbls>
        <c:smooth val="0"/>
        <c:axId val="148415616"/>
        <c:axId val="148417152"/>
      </c:lineChart>
      <c:catAx>
        <c:axId val="14841561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48417152"/>
        <c:crosses val="autoZero"/>
        <c:auto val="1"/>
        <c:lblAlgn val="ctr"/>
        <c:lblOffset val="100"/>
        <c:noMultiLvlLbl val="0"/>
      </c:catAx>
      <c:valAx>
        <c:axId val="148417152"/>
        <c:scaling>
          <c:orientation val="minMax"/>
          <c:min val="10"/>
        </c:scaling>
        <c:delete val="0"/>
        <c:axPos val="l"/>
        <c:majorGridlines>
          <c:spPr>
            <a:ln>
              <a:solidFill>
                <a:schemeClr val="tx1"/>
              </a:solidFill>
            </a:ln>
          </c:spPr>
        </c:majorGridlines>
        <c:title>
          <c:tx>
            <c:rich>
              <a:bodyPr/>
              <a:lstStyle/>
              <a:p>
                <a:pPr>
                  <a:defRPr sz="1000" b="1" i="0" u="none" strike="noStrike" baseline="0">
                    <a:solidFill>
                      <a:srgbClr val="000000"/>
                    </a:solidFill>
                    <a:latin typeface="Calibri"/>
                    <a:ea typeface="Calibri"/>
                    <a:cs typeface="Calibri"/>
                  </a:defRPr>
                </a:pPr>
                <a:r>
                  <a:rPr lang="en-GB"/>
                  <a:t>Pupil:Teacher Ratios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415616"/>
        <c:crosses val="autoZero"/>
        <c:crossBetween val="between"/>
      </c:valAx>
      <c:spPr>
        <a:ln>
          <a:solidFill>
            <a:schemeClr val="tx1"/>
          </a:solidFill>
        </a:ln>
      </c:spPr>
    </c:plotArea>
    <c:legend>
      <c:legendPos val="r"/>
      <c:layout>
        <c:manualLayout>
          <c:xMode val="edge"/>
          <c:yMode val="edge"/>
          <c:x val="0.67843729057841062"/>
          <c:y val="0.23667151508465978"/>
          <c:w val="0.28850486078946336"/>
          <c:h val="0.53186098701849049"/>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LANGUAGES</a:t>
            </a:r>
          </a:p>
        </c:rich>
      </c:tx>
      <c:overlay val="0"/>
    </c:title>
    <c:autoTitleDeleted val="0"/>
    <c:plotArea>
      <c:layout>
        <c:manualLayout>
          <c:layoutTarget val="inner"/>
          <c:xMode val="edge"/>
          <c:yMode val="edge"/>
          <c:x val="0.12832174103237096"/>
          <c:y val="0.11075240594925634"/>
          <c:w val="0.57181425256816532"/>
          <c:h val="0.71324792622847277"/>
        </c:manualLayout>
      </c:layout>
      <c:lineChart>
        <c:grouping val="standard"/>
        <c:varyColors val="0"/>
        <c:ser>
          <c:idx val="5"/>
          <c:order val="0"/>
          <c:tx>
            <c:strRef>
              <c:f>Teacher_need_figures!$B$44</c:f>
              <c:strCache>
                <c:ptCount val="1"/>
                <c:pt idx="0">
                  <c:v>CLASSICS All Central Scenario</c:v>
                </c:pt>
              </c:strCache>
            </c:strRef>
          </c:tx>
          <c:spPr>
            <a:ln>
              <a:solidFill>
                <a:srgbClr val="FF000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Teacher_need_figures!$C$44:$N$44</c:f>
              <c:numCache>
                <c:formatCode>#,##0</c:formatCode>
                <c:ptCount val="12"/>
                <c:pt idx="0">
                  <c:v>284.31499929998387</c:v>
                </c:pt>
                <c:pt idx="1">
                  <c:v>283.23229040098903</c:v>
                </c:pt>
                <c:pt idx="2">
                  <c:v>283.25010780396593</c:v>
                </c:pt>
                <c:pt idx="3">
                  <c:v>285.3638075432404</c:v>
                </c:pt>
                <c:pt idx="4">
                  <c:v>290.85330474895585</c:v>
                </c:pt>
                <c:pt idx="5">
                  <c:v>296.21637922819917</c:v>
                </c:pt>
                <c:pt idx="6">
                  <c:v>299.50935939559361</c:v>
                </c:pt>
                <c:pt idx="7">
                  <c:v>301.44269490601692</c:v>
                </c:pt>
                <c:pt idx="8">
                  <c:v>302.47468765331774</c:v>
                </c:pt>
                <c:pt idx="9">
                  <c:v>303.34082159901243</c:v>
                </c:pt>
                <c:pt idx="10">
                  <c:v>303.81987195985465</c:v>
                </c:pt>
                <c:pt idx="11">
                  <c:v>304.12812464324185</c:v>
                </c:pt>
              </c:numCache>
            </c:numRef>
          </c:val>
          <c:smooth val="0"/>
          <c:extLst>
            <c:ext xmlns:c16="http://schemas.microsoft.com/office/drawing/2014/chart" uri="{C3380CC4-5D6E-409C-BE32-E72D297353CC}">
              <c16:uniqueId val="{00000000-F919-4202-AF85-9AF3B105CCF0}"/>
            </c:ext>
          </c:extLst>
        </c:ser>
        <c:ser>
          <c:idx val="1"/>
          <c:order val="1"/>
          <c:tx>
            <c:strRef>
              <c:f>Teacher_need_figures!$B$19</c:f>
              <c:strCache>
                <c:ptCount val="1"/>
                <c:pt idx="0">
                  <c:v>CLASSICS Scenario Selected</c:v>
                </c:pt>
              </c:strCache>
            </c:strRef>
          </c:tx>
          <c:spPr>
            <a:ln>
              <a:solidFill>
                <a:srgbClr val="FF000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Teacher_need_figures!$C$19:$N$19</c:f>
              <c:numCache>
                <c:formatCode>#,##0</c:formatCode>
                <c:ptCount val="12"/>
                <c:pt idx="0">
                  <c:v>284.31499929998387</c:v>
                </c:pt>
                <c:pt idx="1">
                  <c:v>283.23229040098903</c:v>
                </c:pt>
                <c:pt idx="2">
                  <c:v>283.25010780396593</c:v>
                </c:pt>
                <c:pt idx="3">
                  <c:v>285.3638075432404</c:v>
                </c:pt>
                <c:pt idx="4">
                  <c:v>290.85330474895585</c:v>
                </c:pt>
                <c:pt idx="5">
                  <c:v>296.21637922819917</c:v>
                </c:pt>
                <c:pt idx="6">
                  <c:v>299.50935939559361</c:v>
                </c:pt>
                <c:pt idx="7">
                  <c:v>301.44269490601692</c:v>
                </c:pt>
                <c:pt idx="8">
                  <c:v>302.47468765331774</c:v>
                </c:pt>
                <c:pt idx="9">
                  <c:v>303.34082159901243</c:v>
                </c:pt>
                <c:pt idx="10">
                  <c:v>303.81987195985465</c:v>
                </c:pt>
                <c:pt idx="11">
                  <c:v>304.12812464324185</c:v>
                </c:pt>
              </c:numCache>
            </c:numRef>
          </c:val>
          <c:smooth val="0"/>
          <c:extLst>
            <c:ext xmlns:c16="http://schemas.microsoft.com/office/drawing/2014/chart" uri="{C3380CC4-5D6E-409C-BE32-E72D297353CC}">
              <c16:uniqueId val="{00000001-F919-4202-AF85-9AF3B105CCF0}"/>
            </c:ext>
          </c:extLst>
        </c:ser>
        <c:ser>
          <c:idx val="0"/>
          <c:order val="2"/>
          <c:tx>
            <c:strRef>
              <c:f>Teacher_need_figures!$B$53</c:f>
              <c:strCache>
                <c:ptCount val="1"/>
                <c:pt idx="0">
                  <c:v>MODERN FOREIGN LANGUAGES All Central Scenario</c:v>
                </c:pt>
              </c:strCache>
            </c:strRef>
          </c:tx>
          <c:spPr>
            <a:ln>
              <a:solidFill>
                <a:schemeClr val="tx2">
                  <a:lumMod val="50000"/>
                </a:schemeClr>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Teacher_need_figures!$C$53:$N$53</c:f>
              <c:numCache>
                <c:formatCode>#,##0</c:formatCode>
                <c:ptCount val="12"/>
                <c:pt idx="0">
                  <c:v>15046.687740175887</c:v>
                </c:pt>
                <c:pt idx="1">
                  <c:v>15633.00749673121</c:v>
                </c:pt>
                <c:pt idx="2">
                  <c:v>16393.443722049713</c:v>
                </c:pt>
                <c:pt idx="3">
                  <c:v>17396.001537865581</c:v>
                </c:pt>
                <c:pt idx="4">
                  <c:v>18792.431696981159</c:v>
                </c:pt>
                <c:pt idx="5">
                  <c:v>19918.765365700408</c:v>
                </c:pt>
                <c:pt idx="6">
                  <c:v>19982.202799813695</c:v>
                </c:pt>
                <c:pt idx="7">
                  <c:v>19961.515116261082</c:v>
                </c:pt>
                <c:pt idx="8">
                  <c:v>19892.920991981133</c:v>
                </c:pt>
                <c:pt idx="9">
                  <c:v>19821.851670098458</c:v>
                </c:pt>
                <c:pt idx="10">
                  <c:v>19728.532945874485</c:v>
                </c:pt>
                <c:pt idx="11">
                  <c:v>19702.014580235169</c:v>
                </c:pt>
              </c:numCache>
            </c:numRef>
          </c:val>
          <c:smooth val="0"/>
          <c:extLst>
            <c:ext xmlns:c16="http://schemas.microsoft.com/office/drawing/2014/chart" uri="{C3380CC4-5D6E-409C-BE32-E72D297353CC}">
              <c16:uniqueId val="{00000002-F919-4202-AF85-9AF3B105CCF0}"/>
            </c:ext>
          </c:extLst>
        </c:ser>
        <c:ser>
          <c:idx val="2"/>
          <c:order val="3"/>
          <c:tx>
            <c:strRef>
              <c:f>Teacher_need_figures!$B$28</c:f>
              <c:strCache>
                <c:ptCount val="1"/>
                <c:pt idx="0">
                  <c:v>MODERN FOREIGN LANGUAGES Scenario Selected</c:v>
                </c:pt>
              </c:strCache>
            </c:strRef>
          </c:tx>
          <c:spPr>
            <a:ln>
              <a:solidFill>
                <a:schemeClr val="tx2">
                  <a:lumMod val="50000"/>
                </a:schemeClr>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Teacher_need_figures!$C$28:$N$28</c:f>
              <c:numCache>
                <c:formatCode>#,##0</c:formatCode>
                <c:ptCount val="12"/>
                <c:pt idx="0">
                  <c:v>15046.687740175887</c:v>
                </c:pt>
                <c:pt idx="1">
                  <c:v>15633.00749673121</c:v>
                </c:pt>
                <c:pt idx="2">
                  <c:v>16393.443722049713</c:v>
                </c:pt>
                <c:pt idx="3">
                  <c:v>17396.001537865581</c:v>
                </c:pt>
                <c:pt idx="4">
                  <c:v>18792.431696981159</c:v>
                </c:pt>
                <c:pt idx="5">
                  <c:v>19918.765365700408</c:v>
                </c:pt>
                <c:pt idx="6">
                  <c:v>19982.202799813695</c:v>
                </c:pt>
                <c:pt idx="7">
                  <c:v>19961.515116261082</c:v>
                </c:pt>
                <c:pt idx="8">
                  <c:v>19892.920991981133</c:v>
                </c:pt>
                <c:pt idx="9">
                  <c:v>19821.851670098458</c:v>
                </c:pt>
                <c:pt idx="10">
                  <c:v>19728.532945874485</c:v>
                </c:pt>
                <c:pt idx="11">
                  <c:v>19702.014580235169</c:v>
                </c:pt>
              </c:numCache>
            </c:numRef>
          </c:val>
          <c:smooth val="0"/>
          <c:extLst>
            <c:ext xmlns:c16="http://schemas.microsoft.com/office/drawing/2014/chart" uri="{C3380CC4-5D6E-409C-BE32-E72D297353CC}">
              <c16:uniqueId val="{00000003-F919-4202-AF85-9AF3B105CCF0}"/>
            </c:ext>
          </c:extLst>
        </c:ser>
        <c:dLbls>
          <c:showLegendKey val="0"/>
          <c:showVal val="0"/>
          <c:showCatName val="0"/>
          <c:showSerName val="0"/>
          <c:showPercent val="0"/>
          <c:showBubbleSize val="0"/>
        </c:dLbls>
        <c:smooth val="0"/>
        <c:axId val="149819776"/>
        <c:axId val="149821312"/>
      </c:lineChart>
      <c:catAx>
        <c:axId val="14981977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821312"/>
        <c:crosses val="autoZero"/>
        <c:auto val="1"/>
        <c:lblAlgn val="ctr"/>
        <c:lblOffset val="100"/>
        <c:noMultiLvlLbl val="0"/>
      </c:catAx>
      <c:valAx>
        <c:axId val="1498213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819776"/>
        <c:crosses val="autoZero"/>
        <c:crossBetween val="between"/>
      </c:valAx>
      <c:spPr>
        <a:ln>
          <a:solidFill>
            <a:schemeClr val="tx1">
              <a:lumMod val="95000"/>
              <a:lumOff val="5000"/>
            </a:schemeClr>
          </a:solidFill>
        </a:ln>
      </c:spPr>
    </c:plotArea>
    <c:legend>
      <c:legendPos val="r"/>
      <c:layout>
        <c:manualLayout>
          <c:xMode val="edge"/>
          <c:yMode val="edge"/>
          <c:x val="0.71171225240597047"/>
          <c:y val="6.401402246864471E-2"/>
          <c:w val="0.26617550124135581"/>
          <c:h val="0.8131487889273356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Projections of pupil numbers under different scenarios</a:t>
            </a:r>
          </a:p>
        </c:rich>
      </c:tx>
      <c:layout>
        <c:manualLayout>
          <c:xMode val="edge"/>
          <c:yMode val="edge"/>
          <c:x val="0.21057087923889753"/>
          <c:y val="6.1049122414200598E-3"/>
        </c:manualLayout>
      </c:layout>
      <c:overlay val="1"/>
    </c:title>
    <c:autoTitleDeleted val="0"/>
    <c:plotArea>
      <c:layout>
        <c:manualLayout>
          <c:layoutTarget val="inner"/>
          <c:xMode val="edge"/>
          <c:yMode val="edge"/>
          <c:x val="0.10494225939961993"/>
          <c:y val="8.5859267591551061E-2"/>
          <c:w val="0.71495434193720442"/>
          <c:h val="0.78793933367024771"/>
        </c:manualLayout>
      </c:layout>
      <c:lineChart>
        <c:grouping val="standard"/>
        <c:varyColors val="0"/>
        <c:ser>
          <c:idx val="0"/>
          <c:order val="0"/>
          <c:tx>
            <c:strRef>
              <c:f>Pupil_Projections_scenarios!$B$39</c:f>
              <c:strCache>
                <c:ptCount val="1"/>
                <c:pt idx="0">
                  <c:v>Primary age LOW</c:v>
                </c:pt>
              </c:strCache>
            </c:strRef>
          </c:tx>
          <c:spPr>
            <a:ln>
              <a:solidFill>
                <a:srgbClr val="FF0000"/>
              </a:solidFill>
              <a:prstDash val="sysDot"/>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Pupil_Projections_scenarios!$C$39:$AB$39</c:f>
              <c:numCache>
                <c:formatCode>#,##0</c:formatCode>
                <c:ptCount val="26"/>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4715388.5</c:v>
                </c:pt>
                <c:pt idx="14">
                  <c:v>4736534.6037999708</c:v>
                </c:pt>
                <c:pt idx="15">
                  <c:v>4732768.4237411609</c:v>
                </c:pt>
                <c:pt idx="16">
                  <c:v>4727076.4137622425</c:v>
                </c:pt>
                <c:pt idx="17">
                  <c:v>4693933.1122391783</c:v>
                </c:pt>
                <c:pt idx="18">
                  <c:v>4636631.1215722086</c:v>
                </c:pt>
                <c:pt idx="19">
                  <c:v>4566918.0757433632</c:v>
                </c:pt>
                <c:pt idx="20">
                  <c:v>4496672.8105427418</c:v>
                </c:pt>
                <c:pt idx="21">
                  <c:v>4430214.6904255664</c:v>
                </c:pt>
                <c:pt idx="22">
                  <c:v>4356901.503952329</c:v>
                </c:pt>
                <c:pt idx="23">
                  <c:v>4278139.3250474241</c:v>
                </c:pt>
                <c:pt idx="24">
                  <c:v>4209238.5766757522</c:v>
                </c:pt>
                <c:pt idx="25">
                  <c:v>4145974.1022669873</c:v>
                </c:pt>
              </c:numCache>
            </c:numRef>
          </c:val>
          <c:smooth val="0"/>
          <c:extLst>
            <c:ext xmlns:c16="http://schemas.microsoft.com/office/drawing/2014/chart" uri="{C3380CC4-5D6E-409C-BE32-E72D297353CC}">
              <c16:uniqueId val="{00000000-A31A-47BC-8E58-B8689B67C316}"/>
            </c:ext>
          </c:extLst>
        </c:ser>
        <c:ser>
          <c:idx val="1"/>
          <c:order val="1"/>
          <c:tx>
            <c:strRef>
              <c:f>Pupil_Projections_scenarios!$B$40</c:f>
              <c:strCache>
                <c:ptCount val="1"/>
                <c:pt idx="0">
                  <c:v>Primary age CENTRAL</c:v>
                </c:pt>
              </c:strCache>
            </c:strRef>
          </c:tx>
          <c:spPr>
            <a:ln>
              <a:solidFill>
                <a:srgbClr val="FF0000"/>
              </a:solidFill>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Pupil_Projections_scenarios!$C$40:$AB$40</c:f>
              <c:numCache>
                <c:formatCode>#,##0</c:formatCode>
                <c:ptCount val="26"/>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4715388.5</c:v>
                </c:pt>
                <c:pt idx="14">
                  <c:v>4738987.9623554191</c:v>
                </c:pt>
                <c:pt idx="15">
                  <c:v>4738309.7819581926</c:v>
                </c:pt>
                <c:pt idx="16">
                  <c:v>4738027.1714167371</c:v>
                </c:pt>
                <c:pt idx="17">
                  <c:v>4716874.7723503476</c:v>
                </c:pt>
                <c:pt idx="18">
                  <c:v>4686237.5443531433</c:v>
                </c:pt>
                <c:pt idx="19">
                  <c:v>4654440.4670074899</c:v>
                </c:pt>
                <c:pt idx="20">
                  <c:v>4631173.9373839879</c:v>
                </c:pt>
                <c:pt idx="21">
                  <c:v>4619039.7782180272</c:v>
                </c:pt>
                <c:pt idx="22">
                  <c:v>4606104.221584619</c:v>
                </c:pt>
                <c:pt idx="23">
                  <c:v>4593140.1724560643</c:v>
                </c:pt>
                <c:pt idx="24">
                  <c:v>4591536.4949568901</c:v>
                </c:pt>
                <c:pt idx="25">
                  <c:v>4583243.1830901327</c:v>
                </c:pt>
              </c:numCache>
            </c:numRef>
          </c:val>
          <c:smooth val="0"/>
          <c:extLst>
            <c:ext xmlns:c16="http://schemas.microsoft.com/office/drawing/2014/chart" uri="{C3380CC4-5D6E-409C-BE32-E72D297353CC}">
              <c16:uniqueId val="{00000001-A31A-47BC-8E58-B8689B67C316}"/>
            </c:ext>
          </c:extLst>
        </c:ser>
        <c:ser>
          <c:idx val="2"/>
          <c:order val="2"/>
          <c:tx>
            <c:strRef>
              <c:f>Pupil_Projections_scenarios!$B$41</c:f>
              <c:strCache>
                <c:ptCount val="1"/>
                <c:pt idx="0">
                  <c:v>Primary age HIGH</c:v>
                </c:pt>
              </c:strCache>
            </c:strRef>
          </c:tx>
          <c:spPr>
            <a:ln>
              <a:solidFill>
                <a:srgbClr val="FF0000"/>
              </a:solidFill>
              <a:prstDash val="sysDash"/>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Pupil_Projections_scenarios!$C$41:$AB$41</c:f>
              <c:numCache>
                <c:formatCode>#,##0</c:formatCode>
                <c:ptCount val="26"/>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4715388.5</c:v>
                </c:pt>
                <c:pt idx="14">
                  <c:v>4741431.0222255019</c:v>
                </c:pt>
                <c:pt idx="15">
                  <c:v>4743755.130369354</c:v>
                </c:pt>
                <c:pt idx="16">
                  <c:v>4748247.7449540505</c:v>
                </c:pt>
                <c:pt idx="17">
                  <c:v>4736692.2478386257</c:v>
                </c:pt>
                <c:pt idx="18">
                  <c:v>4726310.472888344</c:v>
                </c:pt>
                <c:pt idx="19">
                  <c:v>4723334.9846856017</c:v>
                </c:pt>
                <c:pt idx="20">
                  <c:v>4736999.0694928123</c:v>
                </c:pt>
                <c:pt idx="21">
                  <c:v>4769698.8698089188</c:v>
                </c:pt>
                <c:pt idx="22">
                  <c:v>4807519.2506701602</c:v>
                </c:pt>
                <c:pt idx="23">
                  <c:v>4847381.9345466001</c:v>
                </c:pt>
                <c:pt idx="24">
                  <c:v>4896002.3309027422</c:v>
                </c:pt>
                <c:pt idx="25">
                  <c:v>4926548.1109072054</c:v>
                </c:pt>
              </c:numCache>
            </c:numRef>
          </c:val>
          <c:smooth val="0"/>
          <c:extLst>
            <c:ext xmlns:c16="http://schemas.microsoft.com/office/drawing/2014/chart" uri="{C3380CC4-5D6E-409C-BE32-E72D297353CC}">
              <c16:uniqueId val="{00000002-A31A-47BC-8E58-B8689B67C316}"/>
            </c:ext>
          </c:extLst>
        </c:ser>
        <c:ser>
          <c:idx val="3"/>
          <c:order val="3"/>
          <c:tx>
            <c:strRef>
              <c:f>Pupil_Projections_scenarios!$B$63</c:f>
              <c:strCache>
                <c:ptCount val="1"/>
                <c:pt idx="0">
                  <c:v>Secondary ALL LOW</c:v>
                </c:pt>
              </c:strCache>
            </c:strRef>
          </c:tx>
          <c:spPr>
            <a:ln>
              <a:solidFill>
                <a:srgbClr val="00B0F0"/>
              </a:solidFill>
              <a:prstDash val="sysDot"/>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Pupil_Projections_scenarios!$C$63:$AB$63</c:f>
              <c:numCache>
                <c:formatCode>_-* #,##0_-;\-* #,##0_-;_-* "-"??_-;_-@_-</c:formatCode>
                <c:ptCount val="26"/>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3176642</c:v>
                </c:pt>
                <c:pt idx="14">
                  <c:v>3248172.4156211494</c:v>
                </c:pt>
                <c:pt idx="15">
                  <c:v>3325165.852264158</c:v>
                </c:pt>
                <c:pt idx="16">
                  <c:v>3386150.034647136</c:v>
                </c:pt>
                <c:pt idx="17">
                  <c:v>3456726.6612036414</c:v>
                </c:pt>
                <c:pt idx="18">
                  <c:v>3531147.6939605735</c:v>
                </c:pt>
                <c:pt idx="19">
                  <c:v>3585079.8293249155</c:v>
                </c:pt>
                <c:pt idx="20">
                  <c:v>3605491.041012485</c:v>
                </c:pt>
                <c:pt idx="21">
                  <c:v>3613520.2457119254</c:v>
                </c:pt>
                <c:pt idx="22">
                  <c:v>3608289.9340847931</c:v>
                </c:pt>
                <c:pt idx="23">
                  <c:v>3590278.9881405239</c:v>
                </c:pt>
                <c:pt idx="24">
                  <c:v>3555334.3194493758</c:v>
                </c:pt>
                <c:pt idx="25">
                  <c:v>3516658.3785602455</c:v>
                </c:pt>
              </c:numCache>
            </c:numRef>
          </c:val>
          <c:smooth val="0"/>
          <c:extLst>
            <c:ext xmlns:c16="http://schemas.microsoft.com/office/drawing/2014/chart" uri="{C3380CC4-5D6E-409C-BE32-E72D297353CC}">
              <c16:uniqueId val="{0000000C-A31A-47BC-8E58-B8689B67C316}"/>
            </c:ext>
          </c:extLst>
        </c:ser>
        <c:ser>
          <c:idx val="4"/>
          <c:order val="4"/>
          <c:tx>
            <c:strRef>
              <c:f>Pupil_Projections_scenarios!$B$64</c:f>
              <c:strCache>
                <c:ptCount val="1"/>
                <c:pt idx="0">
                  <c:v>Secondary ALL CENTRAL</c:v>
                </c:pt>
              </c:strCache>
            </c:strRef>
          </c:tx>
          <c:spPr>
            <a:ln>
              <a:solidFill>
                <a:srgbClr val="00B0F0"/>
              </a:solidFill>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Pupil_Projections_scenarios!$C$64:$AB$64</c:f>
              <c:numCache>
                <c:formatCode>_-* #,##0_-;\-* #,##0_-;_-* "-"??_-;_-@_-</c:formatCode>
                <c:ptCount val="26"/>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3176642</c:v>
                </c:pt>
                <c:pt idx="14">
                  <c:v>3250096.0148135722</c:v>
                </c:pt>
                <c:pt idx="15">
                  <c:v>3328258.7310700314</c:v>
                </c:pt>
                <c:pt idx="16">
                  <c:v>3390341.6126745343</c:v>
                </c:pt>
                <c:pt idx="17">
                  <c:v>3462030.9334954983</c:v>
                </c:pt>
                <c:pt idx="18">
                  <c:v>3537610.409235951</c:v>
                </c:pt>
                <c:pt idx="19">
                  <c:v>3592713.6158768311</c:v>
                </c:pt>
                <c:pt idx="20">
                  <c:v>3614859.602613599</c:v>
                </c:pt>
                <c:pt idx="21">
                  <c:v>3624936.0704168142</c:v>
                </c:pt>
                <c:pt idx="22">
                  <c:v>3622097.3557046503</c:v>
                </c:pt>
                <c:pt idx="23">
                  <c:v>3606865.1956393118</c:v>
                </c:pt>
                <c:pt idx="24">
                  <c:v>3578155.4881814593</c:v>
                </c:pt>
                <c:pt idx="25">
                  <c:v>3561335.8034627829</c:v>
                </c:pt>
              </c:numCache>
            </c:numRef>
          </c:val>
          <c:smooth val="0"/>
          <c:extLst>
            <c:ext xmlns:c16="http://schemas.microsoft.com/office/drawing/2014/chart" uri="{C3380CC4-5D6E-409C-BE32-E72D297353CC}">
              <c16:uniqueId val="{0000000D-A31A-47BC-8E58-B8689B67C316}"/>
            </c:ext>
          </c:extLst>
        </c:ser>
        <c:ser>
          <c:idx val="8"/>
          <c:order val="5"/>
          <c:tx>
            <c:strRef>
              <c:f>Pupil_Projections_scenarios!$B$65</c:f>
              <c:strCache>
                <c:ptCount val="1"/>
                <c:pt idx="0">
                  <c:v>Secondary ALL HIGH</c:v>
                </c:pt>
              </c:strCache>
            </c:strRef>
          </c:tx>
          <c:spPr>
            <a:ln>
              <a:solidFill>
                <a:srgbClr val="00B0F0"/>
              </a:solidFill>
              <a:prstDash val="sysDash"/>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Pupil_Projections_scenarios!$C$65:$AB$65</c:f>
              <c:numCache>
                <c:formatCode>_-* #,##0_-;\-* #,##0_-;_-* "-"??_-;_-@_-</c:formatCode>
                <c:ptCount val="26"/>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3176642</c:v>
                </c:pt>
                <c:pt idx="14">
                  <c:v>3252016.4250748493</c:v>
                </c:pt>
                <c:pt idx="15">
                  <c:v>3331351.8835405377</c:v>
                </c:pt>
                <c:pt idx="16">
                  <c:v>3394533.433775268</c:v>
                </c:pt>
                <c:pt idx="17">
                  <c:v>3467324.7587914905</c:v>
                </c:pt>
                <c:pt idx="18">
                  <c:v>3544045.9304688042</c:v>
                </c:pt>
                <c:pt idx="19">
                  <c:v>3600304.4625195195</c:v>
                </c:pt>
                <c:pt idx="20">
                  <c:v>3624177.3495806833</c:v>
                </c:pt>
                <c:pt idx="21">
                  <c:v>3636273.5697317156</c:v>
                </c:pt>
                <c:pt idx="22">
                  <c:v>3635816.2493022121</c:v>
                </c:pt>
                <c:pt idx="23">
                  <c:v>3623338.8151060143</c:v>
                </c:pt>
                <c:pt idx="24">
                  <c:v>3600013.0945237149</c:v>
                </c:pt>
                <c:pt idx="25">
                  <c:v>3599663.8330552951</c:v>
                </c:pt>
              </c:numCache>
            </c:numRef>
          </c:val>
          <c:smooth val="0"/>
          <c:extLst>
            <c:ext xmlns:c16="http://schemas.microsoft.com/office/drawing/2014/chart" uri="{C3380CC4-5D6E-409C-BE32-E72D297353CC}">
              <c16:uniqueId val="{0000000E-A31A-47BC-8E58-B8689B67C316}"/>
            </c:ext>
          </c:extLst>
        </c:ser>
        <c:ser>
          <c:idx val="5"/>
          <c:order val="6"/>
          <c:tx>
            <c:strRef>
              <c:f>Pupil_Projections_scenarios!$B$45</c:f>
              <c:strCache>
                <c:ptCount val="1"/>
                <c:pt idx="0">
                  <c:v>Years 7-9 LOW</c:v>
                </c:pt>
              </c:strCache>
            </c:strRef>
          </c:tx>
          <c:spPr>
            <a:ln>
              <a:solidFill>
                <a:srgbClr val="00B050"/>
              </a:solidFill>
              <a:prstDash val="sysDot"/>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Pupil_Projections_scenarios!$C$45:$AB$45</c:f>
              <c:numCache>
                <c:formatCode>_-* #,##0_-;\-* #,##0_-;_-* "-"??_-;_-@_-</c:formatCode>
                <c:ptCount val="26"/>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1714907</c:v>
                </c:pt>
                <c:pt idx="14">
                  <c:v>1764015.6105367239</c:v>
                </c:pt>
                <c:pt idx="15">
                  <c:v>1823089.1163193022</c:v>
                </c:pt>
                <c:pt idx="16">
                  <c:v>1864766.0432309045</c:v>
                </c:pt>
                <c:pt idx="17">
                  <c:v>1896295.9529374719</c:v>
                </c:pt>
                <c:pt idx="18">
                  <c:v>1914848.6957143387</c:v>
                </c:pt>
                <c:pt idx="19">
                  <c:v>1937497.2436032144</c:v>
                </c:pt>
                <c:pt idx="20">
                  <c:v>1938695.1856821848</c:v>
                </c:pt>
                <c:pt idx="21">
                  <c:v>1915552.2594082397</c:v>
                </c:pt>
                <c:pt idx="22">
                  <c:v>1891774.6397383343</c:v>
                </c:pt>
                <c:pt idx="23">
                  <c:v>1876690.8577036604</c:v>
                </c:pt>
                <c:pt idx="24">
                  <c:v>1858330.2904812819</c:v>
                </c:pt>
                <c:pt idx="25">
                  <c:v>1829462.7941121368</c:v>
                </c:pt>
              </c:numCache>
            </c:numRef>
          </c:val>
          <c:smooth val="0"/>
          <c:extLst>
            <c:ext xmlns:c16="http://schemas.microsoft.com/office/drawing/2014/chart" uri="{C3380CC4-5D6E-409C-BE32-E72D297353CC}">
              <c16:uniqueId val="{00000003-A31A-47BC-8E58-B8689B67C316}"/>
            </c:ext>
          </c:extLst>
        </c:ser>
        <c:ser>
          <c:idx val="6"/>
          <c:order val="7"/>
          <c:tx>
            <c:strRef>
              <c:f>Pupil_Projections_scenarios!$B$46</c:f>
              <c:strCache>
                <c:ptCount val="1"/>
                <c:pt idx="0">
                  <c:v>Years 7-9 CENTRAL</c:v>
                </c:pt>
              </c:strCache>
            </c:strRef>
          </c:tx>
          <c:spPr>
            <a:ln>
              <a:solidFill>
                <a:srgbClr val="00B050"/>
              </a:solidFill>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Pupil_Projections_scenarios!$C$46:$AB$46</c:f>
              <c:numCache>
                <c:formatCode>_-* #,##0_-;\-* #,##0_-;_-* "-"??_-;_-@_-</c:formatCode>
                <c:ptCount val="26"/>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1714907</c:v>
                </c:pt>
                <c:pt idx="14">
                  <c:v>1764569.6976984616</c:v>
                </c:pt>
                <c:pt idx="15">
                  <c:v>1824193.778512805</c:v>
                </c:pt>
                <c:pt idx="16">
                  <c:v>1866446.2481117833</c:v>
                </c:pt>
                <c:pt idx="17">
                  <c:v>1898575.4024627148</c:v>
                </c:pt>
                <c:pt idx="18">
                  <c:v>1917738.7500955714</c:v>
                </c:pt>
                <c:pt idx="19">
                  <c:v>1940994.2072893602</c:v>
                </c:pt>
                <c:pt idx="20">
                  <c:v>1943349.5492991949</c:v>
                </c:pt>
                <c:pt idx="21">
                  <c:v>1921688.9516691242</c:v>
                </c:pt>
                <c:pt idx="22">
                  <c:v>1899735.9588350635</c:v>
                </c:pt>
                <c:pt idx="23">
                  <c:v>1886260.5116397305</c:v>
                </c:pt>
                <c:pt idx="24">
                  <c:v>1872603.3878522145</c:v>
                </c:pt>
                <c:pt idx="25">
                  <c:v>1864287.6474239959</c:v>
                </c:pt>
              </c:numCache>
            </c:numRef>
          </c:val>
          <c:smooth val="0"/>
          <c:extLst>
            <c:ext xmlns:c16="http://schemas.microsoft.com/office/drawing/2014/chart" uri="{C3380CC4-5D6E-409C-BE32-E72D297353CC}">
              <c16:uniqueId val="{00000004-A31A-47BC-8E58-B8689B67C316}"/>
            </c:ext>
          </c:extLst>
        </c:ser>
        <c:ser>
          <c:idx val="7"/>
          <c:order val="8"/>
          <c:tx>
            <c:strRef>
              <c:f>Pupil_Projections_scenarios!$B$47</c:f>
              <c:strCache>
                <c:ptCount val="1"/>
                <c:pt idx="0">
                  <c:v>Years 7-9 HIGH</c:v>
                </c:pt>
              </c:strCache>
            </c:strRef>
          </c:tx>
          <c:spPr>
            <a:ln>
              <a:solidFill>
                <a:srgbClr val="00B050"/>
              </a:solidFill>
              <a:prstDash val="dash"/>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Pupil_Projections_scenarios!$C$47:$AB$47</c:f>
              <c:numCache>
                <c:formatCode>_-* #,##0_-;\-* #,##0_-;_-* "-"??_-;_-@_-</c:formatCode>
                <c:ptCount val="26"/>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1714907</c:v>
                </c:pt>
                <c:pt idx="14">
                  <c:v>1765122.8764085639</c:v>
                </c:pt>
                <c:pt idx="15">
                  <c:v>1825298.336078685</c:v>
                </c:pt>
                <c:pt idx="16">
                  <c:v>1868130.3732375973</c:v>
                </c:pt>
                <c:pt idx="17">
                  <c:v>1900847.3500838433</c:v>
                </c:pt>
                <c:pt idx="18">
                  <c:v>1920604.2655204164</c:v>
                </c:pt>
                <c:pt idx="19">
                  <c:v>1944459.3618161399</c:v>
                </c:pt>
                <c:pt idx="20">
                  <c:v>1947976.2745027416</c:v>
                </c:pt>
                <c:pt idx="21">
                  <c:v>1927777.7946366756</c:v>
                </c:pt>
                <c:pt idx="22">
                  <c:v>1907639.7462161405</c:v>
                </c:pt>
                <c:pt idx="23">
                  <c:v>1895760.8685107823</c:v>
                </c:pt>
                <c:pt idx="24">
                  <c:v>1885980.7182068569</c:v>
                </c:pt>
                <c:pt idx="25">
                  <c:v>1892844.6578062247</c:v>
                </c:pt>
              </c:numCache>
            </c:numRef>
          </c:val>
          <c:smooth val="0"/>
          <c:extLst>
            <c:ext xmlns:c16="http://schemas.microsoft.com/office/drawing/2014/chart" uri="{C3380CC4-5D6E-409C-BE32-E72D297353CC}">
              <c16:uniqueId val="{00000005-A31A-47BC-8E58-B8689B67C316}"/>
            </c:ext>
          </c:extLst>
        </c:ser>
        <c:ser>
          <c:idx val="10"/>
          <c:order val="9"/>
          <c:tx>
            <c:strRef>
              <c:f>Pupil_Projections_scenarios!$B$51</c:f>
              <c:strCache>
                <c:ptCount val="1"/>
                <c:pt idx="0">
                  <c:v>Years 10-11 LOW</c:v>
                </c:pt>
              </c:strCache>
            </c:strRef>
          </c:tx>
          <c:spPr>
            <a:ln>
              <a:solidFill>
                <a:srgbClr val="002060"/>
              </a:solidFill>
              <a:prstDash val="sysDot"/>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Pupil_Projections_scenarios!$C$51:$AB$51</c:f>
              <c:numCache>
                <c:formatCode>_-* #,##0_-;\-* #,##0_-;_-* "-"??_-;_-@_-</c:formatCode>
                <c:ptCount val="26"/>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1053705</c:v>
                </c:pt>
                <c:pt idx="14">
                  <c:v>1091153.8069422434</c:v>
                </c:pt>
                <c:pt idx="15">
                  <c:v>1119164.8181086155</c:v>
                </c:pt>
                <c:pt idx="16">
                  <c:v>1143399.8782300535</c:v>
                </c:pt>
                <c:pt idx="17">
                  <c:v>1176137.8933294527</c:v>
                </c:pt>
                <c:pt idx="18">
                  <c:v>1220400.8513187275</c:v>
                </c:pt>
                <c:pt idx="19">
                  <c:v>1239933.430801969</c:v>
                </c:pt>
                <c:pt idx="20">
                  <c:v>1246732.1301501819</c:v>
                </c:pt>
                <c:pt idx="21">
                  <c:v>1268901.0822354045</c:v>
                </c:pt>
                <c:pt idx="22">
                  <c:v>1279920.0449199437</c:v>
                </c:pt>
                <c:pt idx="23">
                  <c:v>1269662.9170991327</c:v>
                </c:pt>
                <c:pt idx="24">
                  <c:v>1247185.0464049445</c:v>
                </c:pt>
                <c:pt idx="25">
                  <c:v>1233886.7421981015</c:v>
                </c:pt>
              </c:numCache>
            </c:numRef>
          </c:val>
          <c:smooth val="0"/>
          <c:extLst>
            <c:ext xmlns:c16="http://schemas.microsoft.com/office/drawing/2014/chart" uri="{C3380CC4-5D6E-409C-BE32-E72D297353CC}">
              <c16:uniqueId val="{00000006-A31A-47BC-8E58-B8689B67C316}"/>
            </c:ext>
          </c:extLst>
        </c:ser>
        <c:ser>
          <c:idx val="11"/>
          <c:order val="10"/>
          <c:tx>
            <c:strRef>
              <c:f>Pupil_Projections_scenarios!$B$52</c:f>
              <c:strCache>
                <c:ptCount val="1"/>
                <c:pt idx="0">
                  <c:v>Years 10-11 CENTRAL</c:v>
                </c:pt>
              </c:strCache>
            </c:strRef>
          </c:tx>
          <c:spPr>
            <a:ln>
              <a:solidFill>
                <a:srgbClr val="002060"/>
              </a:solidFill>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Pupil_Projections_scenarios!$C$52:$AB$52</c:f>
              <c:numCache>
                <c:formatCode>_-* #,##0_-;\-* #,##0_-;_-* "-"??_-;_-@_-</c:formatCode>
                <c:ptCount val="26"/>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1053705</c:v>
                </c:pt>
                <c:pt idx="14">
                  <c:v>1091556.8046420407</c:v>
                </c:pt>
                <c:pt idx="15">
                  <c:v>1119926.6083164332</c:v>
                </c:pt>
                <c:pt idx="16">
                  <c:v>1144489.224012505</c:v>
                </c:pt>
                <c:pt idx="17">
                  <c:v>1177548.2612206324</c:v>
                </c:pt>
                <c:pt idx="18">
                  <c:v>1222172.8191347816</c:v>
                </c:pt>
                <c:pt idx="19">
                  <c:v>1242086.4884621755</c:v>
                </c:pt>
                <c:pt idx="20">
                  <c:v>1249272.3922598413</c:v>
                </c:pt>
                <c:pt idx="21">
                  <c:v>1271813.4479397337</c:v>
                </c:pt>
                <c:pt idx="22">
                  <c:v>1283194.2935322861</c:v>
                </c:pt>
                <c:pt idx="23">
                  <c:v>1273889.7373303899</c:v>
                </c:pt>
                <c:pt idx="24">
                  <c:v>1252707.8419778072</c:v>
                </c:pt>
                <c:pt idx="25">
                  <c:v>1240450.8609993909</c:v>
                </c:pt>
              </c:numCache>
            </c:numRef>
          </c:val>
          <c:smooth val="0"/>
          <c:extLst>
            <c:ext xmlns:c16="http://schemas.microsoft.com/office/drawing/2014/chart" uri="{C3380CC4-5D6E-409C-BE32-E72D297353CC}">
              <c16:uniqueId val="{00000007-A31A-47BC-8E58-B8689B67C316}"/>
            </c:ext>
          </c:extLst>
        </c:ser>
        <c:ser>
          <c:idx val="12"/>
          <c:order val="11"/>
          <c:tx>
            <c:strRef>
              <c:f>Pupil_Projections_scenarios!$B$53</c:f>
              <c:strCache>
                <c:ptCount val="1"/>
                <c:pt idx="0">
                  <c:v>Years 10-11 HIGH</c:v>
                </c:pt>
              </c:strCache>
            </c:strRef>
          </c:tx>
          <c:spPr>
            <a:ln>
              <a:solidFill>
                <a:srgbClr val="002060"/>
              </a:solidFill>
              <a:prstDash val="sysDash"/>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Pupil_Projections_scenarios!$C$53:$AB$53</c:f>
              <c:numCache>
                <c:formatCode>_-* #,##0_-;\-* #,##0_-;_-* "-"??_-;_-@_-</c:formatCode>
                <c:ptCount val="26"/>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1053705</c:v>
                </c:pt>
                <c:pt idx="14">
                  <c:v>1091959.1488627328</c:v>
                </c:pt>
                <c:pt idx="15">
                  <c:v>1120690.5334176966</c:v>
                </c:pt>
                <c:pt idx="16">
                  <c:v>1145576.2869513715</c:v>
                </c:pt>
                <c:pt idx="17">
                  <c:v>1178956.1447793143</c:v>
                </c:pt>
                <c:pt idx="18">
                  <c:v>1223943.5881604981</c:v>
                </c:pt>
                <c:pt idx="19">
                  <c:v>1244229.358614427</c:v>
                </c:pt>
                <c:pt idx="20">
                  <c:v>1251789.5226926634</c:v>
                </c:pt>
                <c:pt idx="21">
                  <c:v>1274697.1539820842</c:v>
                </c:pt>
                <c:pt idx="22">
                  <c:v>1286440.379178748</c:v>
                </c:pt>
                <c:pt idx="23">
                  <c:v>1278078.3425588398</c:v>
                </c:pt>
                <c:pt idx="24">
                  <c:v>1258171.1256657063</c:v>
                </c:pt>
                <c:pt idx="25">
                  <c:v>1246944.2795399362</c:v>
                </c:pt>
              </c:numCache>
            </c:numRef>
          </c:val>
          <c:smooth val="0"/>
          <c:extLst>
            <c:ext xmlns:c16="http://schemas.microsoft.com/office/drawing/2014/chart" uri="{C3380CC4-5D6E-409C-BE32-E72D297353CC}">
              <c16:uniqueId val="{00000008-A31A-47BC-8E58-B8689B67C316}"/>
            </c:ext>
          </c:extLst>
        </c:ser>
        <c:ser>
          <c:idx val="15"/>
          <c:order val="12"/>
          <c:tx>
            <c:strRef>
              <c:f>Pupil_Projections_scenarios!$B$57</c:f>
              <c:strCache>
                <c:ptCount val="1"/>
                <c:pt idx="0">
                  <c:v>Years 12-13 LOW</c:v>
                </c:pt>
              </c:strCache>
            </c:strRef>
          </c:tx>
          <c:spPr>
            <a:ln>
              <a:solidFill>
                <a:srgbClr val="FFC000"/>
              </a:solidFill>
              <a:prstDash val="sysDot"/>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Pupil_Projections_scenarios!$C$57:$AB$57</c:f>
              <c:numCache>
                <c:formatCode>_-* #,##0_-;\-* #,##0_-;_-* "-"??_-;_-@_-</c:formatCode>
                <c:ptCount val="26"/>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408030</c:v>
                </c:pt>
                <c:pt idx="14">
                  <c:v>393002.99814218207</c:v>
                </c:pt>
                <c:pt idx="15">
                  <c:v>382911.9178362402</c:v>
                </c:pt>
                <c:pt idx="16">
                  <c:v>377984.11318617774</c:v>
                </c:pt>
                <c:pt idx="17">
                  <c:v>384292.81493671692</c:v>
                </c:pt>
                <c:pt idx="18">
                  <c:v>395898.14692750759</c:v>
                </c:pt>
                <c:pt idx="19">
                  <c:v>407649.15491973195</c:v>
                </c:pt>
                <c:pt idx="20">
                  <c:v>420063.72518011823</c:v>
                </c:pt>
                <c:pt idx="21">
                  <c:v>429066.90406828088</c:v>
                </c:pt>
                <c:pt idx="22">
                  <c:v>436595.24942651548</c:v>
                </c:pt>
                <c:pt idx="23">
                  <c:v>443925.21333773114</c:v>
                </c:pt>
                <c:pt idx="24">
                  <c:v>449818.98256314959</c:v>
                </c:pt>
                <c:pt idx="25">
                  <c:v>453308.84225000726</c:v>
                </c:pt>
              </c:numCache>
            </c:numRef>
          </c:val>
          <c:smooth val="0"/>
          <c:extLst>
            <c:ext xmlns:c16="http://schemas.microsoft.com/office/drawing/2014/chart" uri="{C3380CC4-5D6E-409C-BE32-E72D297353CC}">
              <c16:uniqueId val="{00000009-A31A-47BC-8E58-B8689B67C316}"/>
            </c:ext>
          </c:extLst>
        </c:ser>
        <c:ser>
          <c:idx val="16"/>
          <c:order val="13"/>
          <c:tx>
            <c:strRef>
              <c:f>Pupil_Projections_scenarios!$B$58</c:f>
              <c:strCache>
                <c:ptCount val="1"/>
                <c:pt idx="0">
                  <c:v>Years 12-13 CENTRAL</c:v>
                </c:pt>
              </c:strCache>
            </c:strRef>
          </c:tx>
          <c:spPr>
            <a:ln>
              <a:solidFill>
                <a:srgbClr val="FFC000"/>
              </a:solidFill>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Pupil_Projections_scenarios!$C$58:$AB$58</c:f>
              <c:numCache>
                <c:formatCode>_-* #,##0_-;\-* #,##0_-;_-* "-"??_-;_-@_-</c:formatCode>
                <c:ptCount val="26"/>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408030</c:v>
                </c:pt>
                <c:pt idx="14">
                  <c:v>393969.51247307006</c:v>
                </c:pt>
                <c:pt idx="15">
                  <c:v>384138.34424079326</c:v>
                </c:pt>
                <c:pt idx="16">
                  <c:v>379406.140550246</c:v>
                </c:pt>
                <c:pt idx="17">
                  <c:v>385907.26981215063</c:v>
                </c:pt>
                <c:pt idx="18">
                  <c:v>397698.84000559809</c:v>
                </c:pt>
                <c:pt idx="19">
                  <c:v>409632.92012529564</c:v>
                </c:pt>
                <c:pt idx="20">
                  <c:v>422237.66105456254</c:v>
                </c:pt>
                <c:pt idx="21">
                  <c:v>431433.67080795631</c:v>
                </c:pt>
                <c:pt idx="22">
                  <c:v>439167.10333730088</c:v>
                </c:pt>
                <c:pt idx="23">
                  <c:v>446714.9466691917</c:v>
                </c:pt>
                <c:pt idx="24">
                  <c:v>452844.25835143717</c:v>
                </c:pt>
                <c:pt idx="25">
                  <c:v>456597.29503939598</c:v>
                </c:pt>
              </c:numCache>
            </c:numRef>
          </c:val>
          <c:smooth val="0"/>
          <c:extLst>
            <c:ext xmlns:c16="http://schemas.microsoft.com/office/drawing/2014/chart" uri="{C3380CC4-5D6E-409C-BE32-E72D297353CC}">
              <c16:uniqueId val="{0000000A-A31A-47BC-8E58-B8689B67C316}"/>
            </c:ext>
          </c:extLst>
        </c:ser>
        <c:ser>
          <c:idx val="17"/>
          <c:order val="14"/>
          <c:tx>
            <c:strRef>
              <c:f>Pupil_Projections_scenarios!$B$59</c:f>
              <c:strCache>
                <c:ptCount val="1"/>
                <c:pt idx="0">
                  <c:v>Years 12-13 HIGH</c:v>
                </c:pt>
              </c:strCache>
            </c:strRef>
          </c:tx>
          <c:spPr>
            <a:ln>
              <a:solidFill>
                <a:srgbClr val="FFC000"/>
              </a:solidFill>
              <a:prstDash val="sysDash"/>
            </a:ln>
          </c:spPr>
          <c:marker>
            <c:symbol val="none"/>
          </c:marker>
          <c:cat>
            <c:strRef>
              <c:f>Pupil_Projections_scenarios!$C$38:$AB$38</c:f>
              <c:strCache>
                <c:ptCount val="2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pt idx="25">
                  <c:v>2029/30</c:v>
                </c:pt>
              </c:strCache>
            </c:strRef>
          </c:cat>
          <c:val>
            <c:numRef>
              <c:f>Pupil_Projections_scenarios!$C$59:$AB$59</c:f>
              <c:numCache>
                <c:formatCode>_-* #,##0_-;\-* #,##0_-;_-* "-"??_-;_-@_-</c:formatCode>
                <c:ptCount val="26"/>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408030</c:v>
                </c:pt>
                <c:pt idx="14">
                  <c:v>394934.39980355283</c:v>
                </c:pt>
                <c:pt idx="15">
                  <c:v>385363.01404415583</c:v>
                </c:pt>
                <c:pt idx="16">
                  <c:v>380826.77358629927</c:v>
                </c:pt>
                <c:pt idx="17">
                  <c:v>387521.26392833295</c:v>
                </c:pt>
                <c:pt idx="18">
                  <c:v>399498.07678789005</c:v>
                </c:pt>
                <c:pt idx="19">
                  <c:v>411615.74208895239</c:v>
                </c:pt>
                <c:pt idx="20">
                  <c:v>424411.55238527869</c:v>
                </c:pt>
                <c:pt idx="21">
                  <c:v>433798.62111295562</c:v>
                </c:pt>
                <c:pt idx="22">
                  <c:v>441736.12390732393</c:v>
                </c:pt>
                <c:pt idx="23">
                  <c:v>449499.60403639235</c:v>
                </c:pt>
                <c:pt idx="24">
                  <c:v>455861.25065115176</c:v>
                </c:pt>
                <c:pt idx="25">
                  <c:v>459874.895709134</c:v>
                </c:pt>
              </c:numCache>
            </c:numRef>
          </c:val>
          <c:smooth val="0"/>
          <c:extLst>
            <c:ext xmlns:c16="http://schemas.microsoft.com/office/drawing/2014/chart" uri="{C3380CC4-5D6E-409C-BE32-E72D297353CC}">
              <c16:uniqueId val="{0000000B-A31A-47BC-8E58-B8689B67C316}"/>
            </c:ext>
          </c:extLst>
        </c:ser>
        <c:dLbls>
          <c:showLegendKey val="0"/>
          <c:showVal val="0"/>
          <c:showCatName val="0"/>
          <c:showSerName val="0"/>
          <c:showPercent val="0"/>
          <c:showBubbleSize val="0"/>
        </c:dLbls>
        <c:smooth val="0"/>
        <c:axId val="148612608"/>
        <c:axId val="148614144"/>
      </c:lineChart>
      <c:catAx>
        <c:axId val="14861260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48614144"/>
        <c:crosses val="autoZero"/>
        <c:auto val="1"/>
        <c:lblAlgn val="ctr"/>
        <c:lblOffset val="100"/>
        <c:noMultiLvlLbl val="0"/>
      </c:catAx>
      <c:valAx>
        <c:axId val="148614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Pupil Population (FTE)</a:t>
                </a:r>
              </a:p>
            </c:rich>
          </c:tx>
          <c:layout>
            <c:manualLayout>
              <c:xMode val="edge"/>
              <c:yMode val="edge"/>
              <c:x val="9.0530347346871494E-3"/>
              <c:y val="0.2946163127713301"/>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612608"/>
        <c:crosses val="autoZero"/>
        <c:crossBetween val="between"/>
      </c:valAx>
      <c:spPr>
        <a:ln>
          <a:solidFill>
            <a:srgbClr val="002060"/>
          </a:solidFill>
        </a:ln>
      </c:spPr>
    </c:plotArea>
    <c:legend>
      <c:legendPos val="r"/>
      <c:layout>
        <c:manualLayout>
          <c:xMode val="edge"/>
          <c:yMode val="edge"/>
          <c:x val="0.83233574845060532"/>
          <c:y val="6.3981291438096305E-2"/>
          <c:w val="0.15718568113117592"/>
          <c:h val="0.83886454951424905"/>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Historical and projected pupil numbers</a:t>
            </a:r>
          </a:p>
        </c:rich>
      </c:tx>
      <c:layout>
        <c:manualLayout>
          <c:xMode val="edge"/>
          <c:yMode val="edge"/>
          <c:x val="0.28382155057621855"/>
          <c:y val="1.8111208321182074E-2"/>
        </c:manualLayout>
      </c:layout>
      <c:overlay val="0"/>
    </c:title>
    <c:autoTitleDeleted val="0"/>
    <c:plotArea>
      <c:layout>
        <c:manualLayout>
          <c:layoutTarget val="inner"/>
          <c:xMode val="edge"/>
          <c:yMode val="edge"/>
          <c:x val="0.11631919796433213"/>
          <c:y val="0.10907210776399626"/>
          <c:w val="0.67594801735881882"/>
          <c:h val="0.79313023103871672"/>
        </c:manualLayout>
      </c:layout>
      <c:lineChart>
        <c:grouping val="standard"/>
        <c:varyColors val="0"/>
        <c:ser>
          <c:idx val="0"/>
          <c:order val="0"/>
          <c:tx>
            <c:strRef>
              <c:f>Pupil_Projections_scenarios!$B$72</c:f>
              <c:strCache>
                <c:ptCount val="1"/>
                <c:pt idx="0">
                  <c:v>Primary historical</c:v>
                </c:pt>
              </c:strCache>
            </c:strRef>
          </c:tx>
          <c:spPr>
            <a:ln>
              <a:solidFill>
                <a:srgbClr val="FF0000"/>
              </a:solidFill>
            </a:ln>
          </c:spPr>
          <c:marker>
            <c:symbol val="none"/>
          </c:marker>
          <c:cat>
            <c:strRef>
              <c:f>Pupil_Projections_scenarios!$C$71:$AB$71</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Pupil_Projections_scenarios!$C$72:$AB$72</c:f>
              <c:numCache>
                <c:formatCode>_-* #,##0_-;\-* #,##0_-;_-* "-"??_-;_-@_-</c:formatCode>
                <c:ptCount val="26"/>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4715388.5</c:v>
                </c:pt>
              </c:numCache>
            </c:numRef>
          </c:val>
          <c:smooth val="0"/>
          <c:extLst>
            <c:ext xmlns:c16="http://schemas.microsoft.com/office/drawing/2014/chart" uri="{C3380CC4-5D6E-409C-BE32-E72D297353CC}">
              <c16:uniqueId val="{00000000-CE6C-4467-88B2-BB5B340406A2}"/>
            </c:ext>
          </c:extLst>
        </c:ser>
        <c:ser>
          <c:idx val="1"/>
          <c:order val="1"/>
          <c:tx>
            <c:strRef>
              <c:f>Pupil_Projections_scenarios!$B$73</c:f>
              <c:strCache>
                <c:ptCount val="1"/>
                <c:pt idx="0">
                  <c:v>Primary projected</c:v>
                </c:pt>
              </c:strCache>
            </c:strRef>
          </c:tx>
          <c:spPr>
            <a:ln>
              <a:solidFill>
                <a:srgbClr val="FF0000"/>
              </a:solidFill>
              <a:prstDash val="sysDot"/>
            </a:ln>
          </c:spPr>
          <c:marker>
            <c:symbol val="none"/>
          </c:marker>
          <c:cat>
            <c:strRef>
              <c:f>Pupil_Projections_scenarios!$C$71:$AB$71</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Pupil_Projections_scenarios!$C$73:$AB$73</c:f>
              <c:numCache>
                <c:formatCode>_-* #,##0_-;\-* #,##0_-;_-* "-"??_-;_-@_-</c:formatCode>
                <c:ptCount val="26"/>
                <c:pt idx="13">
                  <c:v>4715388.5</c:v>
                </c:pt>
                <c:pt idx="14">
                  <c:v>4738987.9623554191</c:v>
                </c:pt>
                <c:pt idx="15">
                  <c:v>4738309.7819581926</c:v>
                </c:pt>
                <c:pt idx="16">
                  <c:v>4738027.1714167371</c:v>
                </c:pt>
                <c:pt idx="17">
                  <c:v>4716874.7723503476</c:v>
                </c:pt>
                <c:pt idx="18">
                  <c:v>4686237.5443531433</c:v>
                </c:pt>
                <c:pt idx="19">
                  <c:v>4654440.4670074899</c:v>
                </c:pt>
                <c:pt idx="20">
                  <c:v>4631173.9373839879</c:v>
                </c:pt>
                <c:pt idx="21">
                  <c:v>4619039.7782180272</c:v>
                </c:pt>
                <c:pt idx="22">
                  <c:v>4606104.221584619</c:v>
                </c:pt>
                <c:pt idx="23">
                  <c:v>4593140.1724560643</c:v>
                </c:pt>
                <c:pt idx="24">
                  <c:v>4591536.4949568901</c:v>
                </c:pt>
                <c:pt idx="25">
                  <c:v>4583243.1830901327</c:v>
                </c:pt>
              </c:numCache>
            </c:numRef>
          </c:val>
          <c:smooth val="0"/>
          <c:extLst>
            <c:ext xmlns:c16="http://schemas.microsoft.com/office/drawing/2014/chart" uri="{C3380CC4-5D6E-409C-BE32-E72D297353CC}">
              <c16:uniqueId val="{00000001-CE6C-4467-88B2-BB5B340406A2}"/>
            </c:ext>
          </c:extLst>
        </c:ser>
        <c:ser>
          <c:idx val="2"/>
          <c:order val="2"/>
          <c:tx>
            <c:strRef>
              <c:f>Pupil_Projections_scenarios!$B$74</c:f>
              <c:strCache>
                <c:ptCount val="1"/>
                <c:pt idx="0">
                  <c:v>Secondary (all) historical</c:v>
                </c:pt>
              </c:strCache>
            </c:strRef>
          </c:tx>
          <c:spPr>
            <a:ln>
              <a:solidFill>
                <a:srgbClr val="00B0F0"/>
              </a:solidFill>
            </a:ln>
          </c:spPr>
          <c:marker>
            <c:symbol val="none"/>
          </c:marker>
          <c:cat>
            <c:strRef>
              <c:f>Pupil_Projections_scenarios!$C$71:$AB$71</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Pupil_Projections_scenarios!$C$74:$AB$74</c:f>
              <c:numCache>
                <c:formatCode>_-* #,##0_-;\-* #,##0_-;_-* "-"??_-;_-@_-</c:formatCode>
                <c:ptCount val="26"/>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3176642</c:v>
                </c:pt>
              </c:numCache>
            </c:numRef>
          </c:val>
          <c:smooth val="0"/>
          <c:extLst>
            <c:ext xmlns:c16="http://schemas.microsoft.com/office/drawing/2014/chart" uri="{C3380CC4-5D6E-409C-BE32-E72D297353CC}">
              <c16:uniqueId val="{00000002-CE6C-4467-88B2-BB5B340406A2}"/>
            </c:ext>
          </c:extLst>
        </c:ser>
        <c:ser>
          <c:idx val="3"/>
          <c:order val="3"/>
          <c:tx>
            <c:strRef>
              <c:f>Pupil_Projections_scenarios!$B$75</c:f>
              <c:strCache>
                <c:ptCount val="1"/>
                <c:pt idx="0">
                  <c:v>Secondary (all) projected</c:v>
                </c:pt>
              </c:strCache>
            </c:strRef>
          </c:tx>
          <c:spPr>
            <a:ln>
              <a:solidFill>
                <a:srgbClr val="00B0F0"/>
              </a:solidFill>
              <a:prstDash val="sysDot"/>
            </a:ln>
          </c:spPr>
          <c:marker>
            <c:symbol val="none"/>
          </c:marker>
          <c:cat>
            <c:strRef>
              <c:f>Pupil_Projections_scenarios!$C$71:$AB$71</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Pupil_Projections_scenarios!$C$75:$AB$75</c:f>
              <c:numCache>
                <c:formatCode>_-* #,##0_-;\-* #,##0_-;_-* "-"??_-;_-@_-</c:formatCode>
                <c:ptCount val="26"/>
                <c:pt idx="13">
                  <c:v>3176642</c:v>
                </c:pt>
                <c:pt idx="14">
                  <c:v>3250096.0148135722</c:v>
                </c:pt>
                <c:pt idx="15">
                  <c:v>3328258.7310700314</c:v>
                </c:pt>
                <c:pt idx="16">
                  <c:v>3390341.6126745343</c:v>
                </c:pt>
                <c:pt idx="17">
                  <c:v>3462030.9334954983</c:v>
                </c:pt>
                <c:pt idx="18">
                  <c:v>3537610.409235951</c:v>
                </c:pt>
                <c:pt idx="19">
                  <c:v>3592713.6158768311</c:v>
                </c:pt>
                <c:pt idx="20">
                  <c:v>3614859.602613599</c:v>
                </c:pt>
                <c:pt idx="21">
                  <c:v>3624936.0704168142</c:v>
                </c:pt>
                <c:pt idx="22">
                  <c:v>3622097.3557046503</c:v>
                </c:pt>
                <c:pt idx="23">
                  <c:v>3606865.1956393118</c:v>
                </c:pt>
                <c:pt idx="24">
                  <c:v>3578155.4881814593</c:v>
                </c:pt>
                <c:pt idx="25">
                  <c:v>3561335.8034627829</c:v>
                </c:pt>
              </c:numCache>
            </c:numRef>
          </c:val>
          <c:smooth val="0"/>
          <c:extLst>
            <c:ext xmlns:c16="http://schemas.microsoft.com/office/drawing/2014/chart" uri="{C3380CC4-5D6E-409C-BE32-E72D297353CC}">
              <c16:uniqueId val="{00000003-CE6C-4467-88B2-BB5B340406A2}"/>
            </c:ext>
          </c:extLst>
        </c:ser>
        <c:ser>
          <c:idx val="4"/>
          <c:order val="4"/>
          <c:tx>
            <c:strRef>
              <c:f>Pupil_Projections_scenarios!$B$76</c:f>
              <c:strCache>
                <c:ptCount val="1"/>
                <c:pt idx="0">
                  <c:v>Years 7-9 historical</c:v>
                </c:pt>
              </c:strCache>
            </c:strRef>
          </c:tx>
          <c:spPr>
            <a:ln>
              <a:solidFill>
                <a:srgbClr val="00B050"/>
              </a:solidFill>
            </a:ln>
          </c:spPr>
          <c:marker>
            <c:symbol val="none"/>
          </c:marker>
          <c:cat>
            <c:strRef>
              <c:f>Pupil_Projections_scenarios!$C$71:$AB$71</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Pupil_Projections_scenarios!$C$76:$AB$76</c:f>
              <c:numCache>
                <c:formatCode>_-* #,##0_-;\-* #,##0_-;_-* "-"??_-;_-@_-</c:formatCode>
                <c:ptCount val="26"/>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1714907</c:v>
                </c:pt>
              </c:numCache>
            </c:numRef>
          </c:val>
          <c:smooth val="0"/>
          <c:extLst>
            <c:ext xmlns:c16="http://schemas.microsoft.com/office/drawing/2014/chart" uri="{C3380CC4-5D6E-409C-BE32-E72D297353CC}">
              <c16:uniqueId val="{00000004-CE6C-4467-88B2-BB5B340406A2}"/>
            </c:ext>
          </c:extLst>
        </c:ser>
        <c:ser>
          <c:idx val="5"/>
          <c:order val="5"/>
          <c:tx>
            <c:strRef>
              <c:f>Pupil_Projections_scenarios!$B$77</c:f>
              <c:strCache>
                <c:ptCount val="1"/>
                <c:pt idx="0">
                  <c:v>Years 7-9 projected</c:v>
                </c:pt>
              </c:strCache>
            </c:strRef>
          </c:tx>
          <c:spPr>
            <a:ln>
              <a:solidFill>
                <a:srgbClr val="00B050"/>
              </a:solidFill>
              <a:prstDash val="sysDot"/>
            </a:ln>
          </c:spPr>
          <c:marker>
            <c:symbol val="none"/>
          </c:marker>
          <c:cat>
            <c:strRef>
              <c:f>Pupil_Projections_scenarios!$C$71:$AB$71</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Pupil_Projections_scenarios!$C$77:$AB$77</c:f>
              <c:numCache>
                <c:formatCode>General</c:formatCode>
                <c:ptCount val="26"/>
                <c:pt idx="13" formatCode="_-* #,##0_-;\-* #,##0_-;_-* &quot;-&quot;??_-;_-@_-">
                  <c:v>1714907</c:v>
                </c:pt>
                <c:pt idx="14" formatCode="_-* #,##0_-;\-* #,##0_-;_-* &quot;-&quot;??_-;_-@_-">
                  <c:v>1764569.6976984616</c:v>
                </c:pt>
                <c:pt idx="15" formatCode="_-* #,##0_-;\-* #,##0_-;_-* &quot;-&quot;??_-;_-@_-">
                  <c:v>1824193.778512805</c:v>
                </c:pt>
                <c:pt idx="16" formatCode="_-* #,##0_-;\-* #,##0_-;_-* &quot;-&quot;??_-;_-@_-">
                  <c:v>1866446.2481117833</c:v>
                </c:pt>
                <c:pt idx="17" formatCode="_-* #,##0_-;\-* #,##0_-;_-* &quot;-&quot;??_-;_-@_-">
                  <c:v>1898575.4024627148</c:v>
                </c:pt>
                <c:pt idx="18" formatCode="_-* #,##0_-;\-* #,##0_-;_-* &quot;-&quot;??_-;_-@_-">
                  <c:v>1917738.7500955714</c:v>
                </c:pt>
                <c:pt idx="19" formatCode="_-* #,##0_-;\-* #,##0_-;_-* &quot;-&quot;??_-;_-@_-">
                  <c:v>1940994.2072893602</c:v>
                </c:pt>
                <c:pt idx="20" formatCode="_-* #,##0_-;\-* #,##0_-;_-* &quot;-&quot;??_-;_-@_-">
                  <c:v>1943349.5492991949</c:v>
                </c:pt>
                <c:pt idx="21" formatCode="_-* #,##0_-;\-* #,##0_-;_-* &quot;-&quot;??_-;_-@_-">
                  <c:v>1921688.9516691242</c:v>
                </c:pt>
                <c:pt idx="22" formatCode="_-* #,##0_-;\-* #,##0_-;_-* &quot;-&quot;??_-;_-@_-">
                  <c:v>1899735.9588350635</c:v>
                </c:pt>
                <c:pt idx="23" formatCode="_-* #,##0_-;\-* #,##0_-;_-* &quot;-&quot;??_-;_-@_-">
                  <c:v>1886260.5116397305</c:v>
                </c:pt>
                <c:pt idx="24" formatCode="_-* #,##0_-;\-* #,##0_-;_-* &quot;-&quot;??_-;_-@_-">
                  <c:v>1872603.3878522145</c:v>
                </c:pt>
                <c:pt idx="25" formatCode="_-* #,##0_-;\-* #,##0_-;_-* &quot;-&quot;??_-;_-@_-">
                  <c:v>1864287.6474239959</c:v>
                </c:pt>
              </c:numCache>
            </c:numRef>
          </c:val>
          <c:smooth val="0"/>
          <c:extLst>
            <c:ext xmlns:c16="http://schemas.microsoft.com/office/drawing/2014/chart" uri="{C3380CC4-5D6E-409C-BE32-E72D297353CC}">
              <c16:uniqueId val="{00000005-CE6C-4467-88B2-BB5B340406A2}"/>
            </c:ext>
          </c:extLst>
        </c:ser>
        <c:ser>
          <c:idx val="6"/>
          <c:order val="6"/>
          <c:tx>
            <c:strRef>
              <c:f>Pupil_Projections_scenarios!$B$78</c:f>
              <c:strCache>
                <c:ptCount val="1"/>
                <c:pt idx="0">
                  <c:v>Years 10-11 historical</c:v>
                </c:pt>
              </c:strCache>
            </c:strRef>
          </c:tx>
          <c:spPr>
            <a:ln>
              <a:solidFill>
                <a:srgbClr val="002060"/>
              </a:solidFill>
            </a:ln>
          </c:spPr>
          <c:marker>
            <c:symbol val="none"/>
          </c:marker>
          <c:cat>
            <c:strRef>
              <c:f>Pupil_Projections_scenarios!$C$71:$AB$71</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Pupil_Projections_scenarios!$C$78:$AB$78</c:f>
              <c:numCache>
                <c:formatCode>_-* #,##0_-;\-* #,##0_-;_-* "-"??_-;_-@_-</c:formatCode>
                <c:ptCount val="26"/>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1053705</c:v>
                </c:pt>
              </c:numCache>
            </c:numRef>
          </c:val>
          <c:smooth val="0"/>
          <c:extLst>
            <c:ext xmlns:c16="http://schemas.microsoft.com/office/drawing/2014/chart" uri="{C3380CC4-5D6E-409C-BE32-E72D297353CC}">
              <c16:uniqueId val="{00000006-CE6C-4467-88B2-BB5B340406A2}"/>
            </c:ext>
          </c:extLst>
        </c:ser>
        <c:ser>
          <c:idx val="7"/>
          <c:order val="7"/>
          <c:tx>
            <c:strRef>
              <c:f>Pupil_Projections_scenarios!$B$79</c:f>
              <c:strCache>
                <c:ptCount val="1"/>
                <c:pt idx="0">
                  <c:v>Years 10-11 projected</c:v>
                </c:pt>
              </c:strCache>
            </c:strRef>
          </c:tx>
          <c:spPr>
            <a:ln>
              <a:solidFill>
                <a:srgbClr val="002060"/>
              </a:solidFill>
              <a:prstDash val="sysDot"/>
            </a:ln>
          </c:spPr>
          <c:marker>
            <c:symbol val="none"/>
          </c:marker>
          <c:cat>
            <c:strRef>
              <c:f>Pupil_Projections_scenarios!$C$71:$AB$71</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Pupil_Projections_scenarios!$C$79:$AB$79</c:f>
              <c:numCache>
                <c:formatCode>General</c:formatCode>
                <c:ptCount val="26"/>
                <c:pt idx="13" formatCode="_-* #,##0_-;\-* #,##0_-;_-* &quot;-&quot;??_-;_-@_-">
                  <c:v>1053705</c:v>
                </c:pt>
                <c:pt idx="14" formatCode="_-* #,##0_-;\-* #,##0_-;_-* &quot;-&quot;??_-;_-@_-">
                  <c:v>1091556.8046420407</c:v>
                </c:pt>
                <c:pt idx="15" formatCode="_-* #,##0_-;\-* #,##0_-;_-* &quot;-&quot;??_-;_-@_-">
                  <c:v>1119926.6083164332</c:v>
                </c:pt>
                <c:pt idx="16" formatCode="_-* #,##0_-;\-* #,##0_-;_-* &quot;-&quot;??_-;_-@_-">
                  <c:v>1144489.224012505</c:v>
                </c:pt>
                <c:pt idx="17" formatCode="_-* #,##0_-;\-* #,##0_-;_-* &quot;-&quot;??_-;_-@_-">
                  <c:v>1177548.2612206324</c:v>
                </c:pt>
                <c:pt idx="18" formatCode="_-* #,##0_-;\-* #,##0_-;_-* &quot;-&quot;??_-;_-@_-">
                  <c:v>1222172.8191347816</c:v>
                </c:pt>
                <c:pt idx="19" formatCode="_-* #,##0_-;\-* #,##0_-;_-* &quot;-&quot;??_-;_-@_-">
                  <c:v>1242086.4884621755</c:v>
                </c:pt>
                <c:pt idx="20" formatCode="_-* #,##0_-;\-* #,##0_-;_-* &quot;-&quot;??_-;_-@_-">
                  <c:v>1249272.3922598413</c:v>
                </c:pt>
                <c:pt idx="21" formatCode="_-* #,##0_-;\-* #,##0_-;_-* &quot;-&quot;??_-;_-@_-">
                  <c:v>1271813.4479397337</c:v>
                </c:pt>
                <c:pt idx="22" formatCode="_-* #,##0_-;\-* #,##0_-;_-* &quot;-&quot;??_-;_-@_-">
                  <c:v>1283194.2935322861</c:v>
                </c:pt>
                <c:pt idx="23" formatCode="_-* #,##0_-;\-* #,##0_-;_-* &quot;-&quot;??_-;_-@_-">
                  <c:v>1273889.7373303899</c:v>
                </c:pt>
                <c:pt idx="24" formatCode="_-* #,##0_-;\-* #,##0_-;_-* &quot;-&quot;??_-;_-@_-">
                  <c:v>1252707.8419778072</c:v>
                </c:pt>
                <c:pt idx="25" formatCode="_-* #,##0_-;\-* #,##0_-;_-* &quot;-&quot;??_-;_-@_-">
                  <c:v>1240450.8609993909</c:v>
                </c:pt>
              </c:numCache>
            </c:numRef>
          </c:val>
          <c:smooth val="0"/>
          <c:extLst>
            <c:ext xmlns:c16="http://schemas.microsoft.com/office/drawing/2014/chart" uri="{C3380CC4-5D6E-409C-BE32-E72D297353CC}">
              <c16:uniqueId val="{00000007-CE6C-4467-88B2-BB5B340406A2}"/>
            </c:ext>
          </c:extLst>
        </c:ser>
        <c:ser>
          <c:idx val="8"/>
          <c:order val="8"/>
          <c:tx>
            <c:strRef>
              <c:f>Pupil_Projections_scenarios!$B$80</c:f>
              <c:strCache>
                <c:ptCount val="1"/>
                <c:pt idx="0">
                  <c:v>Years 12-13 historical</c:v>
                </c:pt>
              </c:strCache>
            </c:strRef>
          </c:tx>
          <c:spPr>
            <a:ln>
              <a:solidFill>
                <a:srgbClr val="FFC000"/>
              </a:solidFill>
            </a:ln>
          </c:spPr>
          <c:marker>
            <c:symbol val="none"/>
          </c:marker>
          <c:cat>
            <c:strRef>
              <c:f>Pupil_Projections_scenarios!$C$71:$AB$71</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Pupil_Projections_scenarios!$C$80:$AB$80</c:f>
              <c:numCache>
                <c:formatCode>_-* #,##0_-;\-* #,##0_-;_-* "-"??_-;_-@_-</c:formatCode>
                <c:ptCount val="26"/>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408030</c:v>
                </c:pt>
              </c:numCache>
            </c:numRef>
          </c:val>
          <c:smooth val="0"/>
          <c:extLst>
            <c:ext xmlns:c16="http://schemas.microsoft.com/office/drawing/2014/chart" uri="{C3380CC4-5D6E-409C-BE32-E72D297353CC}">
              <c16:uniqueId val="{00000008-CE6C-4467-88B2-BB5B340406A2}"/>
            </c:ext>
          </c:extLst>
        </c:ser>
        <c:ser>
          <c:idx val="9"/>
          <c:order val="9"/>
          <c:tx>
            <c:strRef>
              <c:f>Pupil_Projections_scenarios!$B$81</c:f>
              <c:strCache>
                <c:ptCount val="1"/>
                <c:pt idx="0">
                  <c:v>Years 12-13 projected</c:v>
                </c:pt>
              </c:strCache>
            </c:strRef>
          </c:tx>
          <c:spPr>
            <a:ln>
              <a:solidFill>
                <a:srgbClr val="FFC000"/>
              </a:solidFill>
              <a:prstDash val="sysDot"/>
            </a:ln>
          </c:spPr>
          <c:marker>
            <c:symbol val="none"/>
          </c:marker>
          <c:cat>
            <c:strRef>
              <c:f>Pupil_Projections_scenarios!$C$71:$AB$71</c:f>
              <c:strCache>
                <c:ptCount val="26"/>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pt idx="25">
                  <c:v> 2029/30 </c:v>
                </c:pt>
              </c:strCache>
            </c:strRef>
          </c:cat>
          <c:val>
            <c:numRef>
              <c:f>Pupil_Projections_scenarios!$C$81:$AB$81</c:f>
              <c:numCache>
                <c:formatCode>General</c:formatCode>
                <c:ptCount val="26"/>
                <c:pt idx="13" formatCode="_-* #,##0_-;\-* #,##0_-;_-* &quot;-&quot;??_-;_-@_-">
                  <c:v>408030</c:v>
                </c:pt>
                <c:pt idx="14" formatCode="_-* #,##0_-;\-* #,##0_-;_-* &quot;-&quot;??_-;_-@_-">
                  <c:v>393969.51247307006</c:v>
                </c:pt>
                <c:pt idx="15" formatCode="_-* #,##0_-;\-* #,##0_-;_-* &quot;-&quot;??_-;_-@_-">
                  <c:v>384138.34424079326</c:v>
                </c:pt>
                <c:pt idx="16" formatCode="_-* #,##0_-;\-* #,##0_-;_-* &quot;-&quot;??_-;_-@_-">
                  <c:v>379406.140550246</c:v>
                </c:pt>
                <c:pt idx="17" formatCode="_-* #,##0_-;\-* #,##0_-;_-* &quot;-&quot;??_-;_-@_-">
                  <c:v>385907.26981215063</c:v>
                </c:pt>
                <c:pt idx="18" formatCode="_-* #,##0_-;\-* #,##0_-;_-* &quot;-&quot;??_-;_-@_-">
                  <c:v>397698.84000559809</c:v>
                </c:pt>
                <c:pt idx="19" formatCode="_-* #,##0_-;\-* #,##0_-;_-* &quot;-&quot;??_-;_-@_-">
                  <c:v>409632.92012529564</c:v>
                </c:pt>
                <c:pt idx="20" formatCode="_-* #,##0_-;\-* #,##0_-;_-* &quot;-&quot;??_-;_-@_-">
                  <c:v>422237.66105456254</c:v>
                </c:pt>
                <c:pt idx="21" formatCode="_-* #,##0_-;\-* #,##0_-;_-* &quot;-&quot;??_-;_-@_-">
                  <c:v>431433.67080795631</c:v>
                </c:pt>
                <c:pt idx="22" formatCode="_-* #,##0_-;\-* #,##0_-;_-* &quot;-&quot;??_-;_-@_-">
                  <c:v>439167.10333730088</c:v>
                </c:pt>
                <c:pt idx="23" formatCode="_-* #,##0_-;\-* #,##0_-;_-* &quot;-&quot;??_-;_-@_-">
                  <c:v>446714.9466691917</c:v>
                </c:pt>
                <c:pt idx="24" formatCode="_-* #,##0_-;\-* #,##0_-;_-* &quot;-&quot;??_-;_-@_-">
                  <c:v>452844.25835143717</c:v>
                </c:pt>
                <c:pt idx="25" formatCode="_-* #,##0_-;\-* #,##0_-;_-* &quot;-&quot;??_-;_-@_-">
                  <c:v>456597.29503939598</c:v>
                </c:pt>
              </c:numCache>
            </c:numRef>
          </c:val>
          <c:smooth val="0"/>
          <c:extLst>
            <c:ext xmlns:c16="http://schemas.microsoft.com/office/drawing/2014/chart" uri="{C3380CC4-5D6E-409C-BE32-E72D297353CC}">
              <c16:uniqueId val="{00000009-CE6C-4467-88B2-BB5B340406A2}"/>
            </c:ext>
          </c:extLst>
        </c:ser>
        <c:dLbls>
          <c:showLegendKey val="0"/>
          <c:showVal val="0"/>
          <c:showCatName val="0"/>
          <c:showSerName val="0"/>
          <c:showPercent val="0"/>
          <c:showBubbleSize val="0"/>
        </c:dLbls>
        <c:smooth val="0"/>
        <c:axId val="150213760"/>
        <c:axId val="150215296"/>
      </c:lineChart>
      <c:catAx>
        <c:axId val="150213760"/>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50215296"/>
        <c:crosses val="autoZero"/>
        <c:auto val="1"/>
        <c:lblAlgn val="ctr"/>
        <c:lblOffset val="100"/>
        <c:noMultiLvlLbl val="0"/>
      </c:catAx>
      <c:valAx>
        <c:axId val="1502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Pupil Population (FTE)</a:t>
                </a:r>
              </a:p>
            </c:rich>
          </c:tx>
          <c:layout>
            <c:manualLayout>
              <c:xMode val="edge"/>
              <c:yMode val="edge"/>
              <c:x val="4.6101914032754265E-3"/>
              <c:y val="0.37925925925925924"/>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213760"/>
        <c:crosses val="autoZero"/>
        <c:crossBetween val="between"/>
      </c:valAx>
      <c:spPr>
        <a:ln>
          <a:solidFill>
            <a:sysClr val="windowText" lastClr="000000"/>
          </a:solidFill>
        </a:ln>
      </c:spPr>
    </c:plotArea>
    <c:legend>
      <c:legendPos val="r"/>
      <c:layout>
        <c:manualLayout>
          <c:xMode val="edge"/>
          <c:yMode val="edge"/>
          <c:x val="0.79517312158036546"/>
          <c:y val="9.351861572858948E-2"/>
          <c:w val="0.19572011496835209"/>
          <c:h val="0.8231488286186448"/>
        </c:manualLayout>
      </c:layout>
      <c:overlay val="0"/>
      <c:spPr>
        <a:solidFill>
          <a:schemeClr val="bg1"/>
        </a:solidFill>
        <a:ln>
          <a:noFill/>
        </a:ln>
      </c:spPr>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sz="1600"/>
              <a:t>Year-on-year change rate for pupil population compared to year before </a:t>
            </a:r>
          </a:p>
        </c:rich>
      </c:tx>
      <c:layout>
        <c:manualLayout>
          <c:xMode val="edge"/>
          <c:yMode val="edge"/>
          <c:x val="0.1511717785983358"/>
          <c:y val="2.9440171486684813E-3"/>
        </c:manualLayout>
      </c:layout>
      <c:overlay val="0"/>
    </c:title>
    <c:autoTitleDeleted val="0"/>
    <c:plotArea>
      <c:layout>
        <c:manualLayout>
          <c:layoutTarget val="inner"/>
          <c:xMode val="edge"/>
          <c:yMode val="edge"/>
          <c:x val="7.9354330708661422E-2"/>
          <c:y val="7.1691004961902199E-2"/>
          <c:w val="0.70638035434645075"/>
          <c:h val="0.89523600842533824"/>
        </c:manualLayout>
      </c:layout>
      <c:lineChart>
        <c:grouping val="standard"/>
        <c:varyColors val="0"/>
        <c:ser>
          <c:idx val="2"/>
          <c:order val="0"/>
          <c:tx>
            <c:strRef>
              <c:f>Pupil_Projections_scenarios!$B$126</c:f>
              <c:strCache>
                <c:ptCount val="1"/>
                <c:pt idx="0">
                  <c:v>Primary - historical</c:v>
                </c:pt>
              </c:strCache>
            </c:strRef>
          </c:tx>
          <c:spPr>
            <a:ln>
              <a:solidFill>
                <a:schemeClr val="tx1">
                  <a:lumMod val="95000"/>
                  <a:lumOff val="5000"/>
                </a:schemeClr>
              </a:solidFill>
            </a:ln>
          </c:spPr>
          <c:marker>
            <c:symbol val="none"/>
          </c:marker>
          <c:cat>
            <c:strRef>
              <c:f>Pupil_Projections_scenarios!$C$121:$AA$121</c:f>
              <c:strCache>
                <c:ptCount val="25"/>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pt idx="23">
                  <c:v> 2028/29 </c:v>
                </c:pt>
                <c:pt idx="24">
                  <c:v> 2029/30 </c:v>
                </c:pt>
              </c:strCache>
            </c:strRef>
          </c:cat>
          <c:val>
            <c:numRef>
              <c:f>Pupil_Projections_scenarios!$C$126:$AA$126</c:f>
              <c:numCache>
                <c:formatCode>0%</c:formatCode>
                <c:ptCount val="25"/>
                <c:pt idx="0">
                  <c:v>-1.1708495698984465E-2</c:v>
                </c:pt>
                <c:pt idx="1">
                  <c:v>-9.3202954367729626E-3</c:v>
                </c:pt>
                <c:pt idx="2">
                  <c:v>-4.7292007514833419E-3</c:v>
                </c:pt>
                <c:pt idx="3">
                  <c:v>-2.9527895035209918E-3</c:v>
                </c:pt>
                <c:pt idx="4">
                  <c:v>5.0304251957995214E-3</c:v>
                </c:pt>
                <c:pt idx="5">
                  <c:v>9.4152795170010049E-3</c:v>
                </c:pt>
                <c:pt idx="6">
                  <c:v>1.8630987677107223E-2</c:v>
                </c:pt>
                <c:pt idx="7">
                  <c:v>2.3400122040032265E-2</c:v>
                </c:pt>
                <c:pt idx="8">
                  <c:v>2.6276226519575709E-2</c:v>
                </c:pt>
                <c:pt idx="9">
                  <c:v>2.395824730442762E-2</c:v>
                </c:pt>
                <c:pt idx="10">
                  <c:v>2.478080778163181E-2</c:v>
                </c:pt>
                <c:pt idx="11">
                  <c:v>1.8666096492565711E-2</c:v>
                </c:pt>
                <c:pt idx="12">
                  <c:v>1.2011685572091467E-2</c:v>
                </c:pt>
              </c:numCache>
            </c:numRef>
          </c:val>
          <c:smooth val="0"/>
          <c:extLst>
            <c:ext xmlns:c16="http://schemas.microsoft.com/office/drawing/2014/chart" uri="{C3380CC4-5D6E-409C-BE32-E72D297353CC}">
              <c16:uniqueId val="{00000000-6D23-400C-B765-7DD5DFF071BD}"/>
            </c:ext>
          </c:extLst>
        </c:ser>
        <c:ser>
          <c:idx val="3"/>
          <c:order val="1"/>
          <c:tx>
            <c:strRef>
              <c:f>Pupil_Projections_scenarios!$B$127</c:f>
              <c:strCache>
                <c:ptCount val="1"/>
                <c:pt idx="0">
                  <c:v>Secondary - historical</c:v>
                </c:pt>
              </c:strCache>
            </c:strRef>
          </c:tx>
          <c:spPr>
            <a:ln>
              <a:solidFill>
                <a:srgbClr val="FF0000"/>
              </a:solidFill>
            </a:ln>
          </c:spPr>
          <c:marker>
            <c:symbol val="none"/>
          </c:marker>
          <c:cat>
            <c:strRef>
              <c:f>Pupil_Projections_scenarios!$C$121:$AA$121</c:f>
              <c:strCache>
                <c:ptCount val="25"/>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pt idx="23">
                  <c:v> 2028/29 </c:v>
                </c:pt>
                <c:pt idx="24">
                  <c:v> 2029/30 </c:v>
                </c:pt>
              </c:strCache>
            </c:strRef>
          </c:cat>
          <c:val>
            <c:numRef>
              <c:f>Pupil_Projections_scenarios!$C$127:$AA$127</c:f>
              <c:numCache>
                <c:formatCode>0%</c:formatCode>
                <c:ptCount val="25"/>
                <c:pt idx="0">
                  <c:v>-1.0051243212466372E-3</c:v>
                </c:pt>
                <c:pt idx="1">
                  <c:v>-6.8842597772420808E-3</c:v>
                </c:pt>
                <c:pt idx="2">
                  <c:v>-1.0206391413122821E-2</c:v>
                </c:pt>
                <c:pt idx="3">
                  <c:v>-5.3102547706494734E-3</c:v>
                </c:pt>
                <c:pt idx="4">
                  <c:v>-1.195828756208129E-3</c:v>
                </c:pt>
                <c:pt idx="5">
                  <c:v>-4.8118129287091724E-3</c:v>
                </c:pt>
                <c:pt idx="6">
                  <c:v>-8.2706722444738177E-3</c:v>
                </c:pt>
                <c:pt idx="7">
                  <c:v>-8.4460602133951349E-3</c:v>
                </c:pt>
                <c:pt idx="8">
                  <c:v>-1.0401484117285788E-2</c:v>
                </c:pt>
                <c:pt idx="9">
                  <c:v>-1.9387867395368537E-3</c:v>
                </c:pt>
                <c:pt idx="10">
                  <c:v>7.0740274374183362E-4</c:v>
                </c:pt>
                <c:pt idx="11">
                  <c:v>7.5310599168084127E-3</c:v>
                </c:pt>
                <c:pt idx="12">
                  <c:v>9.873845325333969E-3</c:v>
                </c:pt>
              </c:numCache>
            </c:numRef>
          </c:val>
          <c:smooth val="0"/>
          <c:extLst>
            <c:ext xmlns:c16="http://schemas.microsoft.com/office/drawing/2014/chart" uri="{C3380CC4-5D6E-409C-BE32-E72D297353CC}">
              <c16:uniqueId val="{00000001-6D23-400C-B765-7DD5DFF071BD}"/>
            </c:ext>
          </c:extLst>
        </c:ser>
        <c:ser>
          <c:idx val="0"/>
          <c:order val="2"/>
          <c:tx>
            <c:strRef>
              <c:f>Pupil_Projections_scenarios!$B$128</c:f>
              <c:strCache>
                <c:ptCount val="1"/>
                <c:pt idx="0">
                  <c:v>Primary - projections</c:v>
                </c:pt>
              </c:strCache>
            </c:strRef>
          </c:tx>
          <c:spPr>
            <a:ln>
              <a:solidFill>
                <a:schemeClr val="tx1">
                  <a:lumMod val="95000"/>
                  <a:lumOff val="5000"/>
                </a:schemeClr>
              </a:solidFill>
              <a:prstDash val="sysDot"/>
            </a:ln>
          </c:spPr>
          <c:marker>
            <c:symbol val="none"/>
          </c:marker>
          <c:cat>
            <c:strRef>
              <c:f>Pupil_Projections_scenarios!$C$121:$AA$121</c:f>
              <c:strCache>
                <c:ptCount val="25"/>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pt idx="23">
                  <c:v> 2028/29 </c:v>
                </c:pt>
                <c:pt idx="24">
                  <c:v> 2029/30 </c:v>
                </c:pt>
              </c:strCache>
            </c:strRef>
          </c:cat>
          <c:val>
            <c:numRef>
              <c:f>Pupil_Projections_scenarios!$C$128:$AA$128</c:f>
              <c:numCache>
                <c:formatCode>General</c:formatCode>
                <c:ptCount val="25"/>
                <c:pt idx="12" formatCode="0%">
                  <c:v>1.2011685572091467E-2</c:v>
                </c:pt>
                <c:pt idx="13" formatCode="0%">
                  <c:v>5.0047758218477786E-3</c:v>
                </c:pt>
                <c:pt idx="14" formatCode="0%">
                  <c:v>-1.4310658786510173E-4</c:v>
                </c:pt>
                <c:pt idx="15" formatCode="0%">
                  <c:v>-5.9643745229897938E-5</c:v>
                </c:pt>
                <c:pt idx="16" formatCode="0%">
                  <c:v>-4.4643895657661822E-3</c:v>
                </c:pt>
                <c:pt idx="17" formatCode="0%">
                  <c:v>-6.4952387917515605E-3</c:v>
                </c:pt>
                <c:pt idx="18" formatCode="0%">
                  <c:v>-6.7852039177929658E-3</c:v>
                </c:pt>
                <c:pt idx="19" formatCode="0%">
                  <c:v>-4.9987812258904746E-3</c:v>
                </c:pt>
                <c:pt idx="20" formatCode="0%">
                  <c:v>-2.6201043903816236E-3</c:v>
                </c:pt>
                <c:pt idx="21" formatCode="0%">
                  <c:v>-2.8004860868287591E-3</c:v>
                </c:pt>
                <c:pt idx="22" formatCode="0%">
                  <c:v>-2.8145366463494378E-3</c:v>
                </c:pt>
                <c:pt idx="23" formatCode="0%">
                  <c:v>-3.4914621347526063E-4</c:v>
                </c:pt>
                <c:pt idx="24" formatCode="0%">
                  <c:v>-1.8062171292477826E-3</c:v>
                </c:pt>
              </c:numCache>
            </c:numRef>
          </c:val>
          <c:smooth val="0"/>
          <c:extLst>
            <c:ext xmlns:c16="http://schemas.microsoft.com/office/drawing/2014/chart" uri="{C3380CC4-5D6E-409C-BE32-E72D297353CC}">
              <c16:uniqueId val="{00000002-6D23-400C-B765-7DD5DFF071BD}"/>
            </c:ext>
          </c:extLst>
        </c:ser>
        <c:ser>
          <c:idx val="1"/>
          <c:order val="3"/>
          <c:tx>
            <c:strRef>
              <c:f>Pupil_Projections_scenarios!$B$129</c:f>
              <c:strCache>
                <c:ptCount val="1"/>
                <c:pt idx="0">
                  <c:v>Secondary - projections</c:v>
                </c:pt>
              </c:strCache>
            </c:strRef>
          </c:tx>
          <c:spPr>
            <a:ln>
              <a:solidFill>
                <a:srgbClr val="FF0000"/>
              </a:solidFill>
              <a:prstDash val="sysDot"/>
            </a:ln>
          </c:spPr>
          <c:marker>
            <c:symbol val="none"/>
          </c:marker>
          <c:cat>
            <c:strRef>
              <c:f>Pupil_Projections_scenarios!$C$121:$AA$121</c:f>
              <c:strCache>
                <c:ptCount val="25"/>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pt idx="23">
                  <c:v> 2028/29 </c:v>
                </c:pt>
                <c:pt idx="24">
                  <c:v> 2029/30 </c:v>
                </c:pt>
              </c:strCache>
            </c:strRef>
          </c:cat>
          <c:val>
            <c:numRef>
              <c:f>Pupil_Projections_scenarios!$C$129:$AA$129</c:f>
              <c:numCache>
                <c:formatCode>General</c:formatCode>
                <c:ptCount val="25"/>
                <c:pt idx="12" formatCode="0%">
                  <c:v>9.873845325333969E-3</c:v>
                </c:pt>
                <c:pt idx="13" formatCode="0%">
                  <c:v>2.3123164276481947E-2</c:v>
                </c:pt>
                <c:pt idx="14" formatCode="0%">
                  <c:v>2.4049356049852796E-2</c:v>
                </c:pt>
                <c:pt idx="15" formatCode="0%">
                  <c:v>1.8653261846786572E-2</c:v>
                </c:pt>
                <c:pt idx="16" formatCode="0%">
                  <c:v>2.114516146483849E-2</c:v>
                </c:pt>
                <c:pt idx="17" formatCode="0%">
                  <c:v>2.1830964885152734E-2</c:v>
                </c:pt>
                <c:pt idx="18" formatCode="0%">
                  <c:v>1.557639204617255E-2</c:v>
                </c:pt>
                <c:pt idx="19" formatCode="0%">
                  <c:v>6.1641391729362807E-3</c:v>
                </c:pt>
                <c:pt idx="20" formatCode="0%">
                  <c:v>2.7875129080890725E-3</c:v>
                </c:pt>
                <c:pt idx="21" formatCode="0%">
                  <c:v>-7.8310752438662701E-4</c:v>
                </c:pt>
                <c:pt idx="22" formatCode="0%">
                  <c:v>-4.2053425320963478E-3</c:v>
                </c:pt>
                <c:pt idx="23" formatCode="0%">
                  <c:v>-7.9597395246604977E-3</c:v>
                </c:pt>
                <c:pt idx="24" formatCode="0%">
                  <c:v>-4.700657859679741E-3</c:v>
                </c:pt>
              </c:numCache>
            </c:numRef>
          </c:val>
          <c:smooth val="0"/>
          <c:extLst>
            <c:ext xmlns:c16="http://schemas.microsoft.com/office/drawing/2014/chart" uri="{C3380CC4-5D6E-409C-BE32-E72D297353CC}">
              <c16:uniqueId val="{00000003-6D23-400C-B765-7DD5DFF071BD}"/>
            </c:ext>
          </c:extLst>
        </c:ser>
        <c:dLbls>
          <c:showLegendKey val="0"/>
          <c:showVal val="0"/>
          <c:showCatName val="0"/>
          <c:showSerName val="0"/>
          <c:showPercent val="0"/>
          <c:showBubbleSize val="0"/>
        </c:dLbls>
        <c:smooth val="0"/>
        <c:axId val="150310912"/>
        <c:axId val="150312448"/>
      </c:lineChart>
      <c:catAx>
        <c:axId val="1503109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50312448"/>
        <c:crosses val="autoZero"/>
        <c:auto val="1"/>
        <c:lblAlgn val="ctr"/>
        <c:lblOffset val="100"/>
        <c:noMultiLvlLbl val="0"/>
      </c:catAx>
      <c:valAx>
        <c:axId val="150312448"/>
        <c:scaling>
          <c:orientation val="minMax"/>
        </c:scaling>
        <c:delete val="0"/>
        <c:axPos val="l"/>
        <c:majorGridlines/>
        <c:title>
          <c:tx>
            <c:rich>
              <a:bodyPr/>
              <a:lstStyle/>
              <a:p>
                <a:pPr>
                  <a:defRPr sz="1050" b="1" i="0" u="none" strike="noStrike" baseline="0">
                    <a:solidFill>
                      <a:srgbClr val="000000"/>
                    </a:solidFill>
                    <a:latin typeface="Calibri"/>
                    <a:ea typeface="Calibri"/>
                    <a:cs typeface="Calibri"/>
                  </a:defRPr>
                </a:pPr>
                <a:r>
                  <a:rPr lang="en-GB" sz="1050"/>
                  <a:t>Year-on-year change rate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310912"/>
        <c:crosses val="autoZero"/>
        <c:crossBetween val="between"/>
        <c:majorUnit val="1.0000000000000002E-2"/>
      </c:valAx>
      <c:spPr>
        <a:ln>
          <a:solidFill>
            <a:schemeClr val="tx1">
              <a:lumMod val="95000"/>
              <a:lumOff val="5000"/>
            </a:schemeClr>
          </a:solidFill>
        </a:ln>
      </c:spPr>
    </c:plotArea>
    <c:legend>
      <c:legendPos val="r"/>
      <c:layout>
        <c:manualLayout>
          <c:xMode val="edge"/>
          <c:yMode val="edge"/>
          <c:x val="0.8003370183749855"/>
          <c:y val="0.20069642106801613"/>
          <c:w val="0.18718957819932272"/>
          <c:h val="0.60092953578018526"/>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Male teacher wastage scalars from Econometric Wastage Model</a:t>
            </a:r>
          </a:p>
        </c:rich>
      </c:tx>
      <c:overlay val="0"/>
    </c:title>
    <c:autoTitleDeleted val="0"/>
    <c:plotArea>
      <c:layout>
        <c:manualLayout>
          <c:layoutTarget val="inner"/>
          <c:xMode val="edge"/>
          <c:yMode val="edge"/>
          <c:x val="8.8186546126178669E-2"/>
          <c:y val="0.11670911643444147"/>
          <c:w val="0.72014617964421113"/>
          <c:h val="0.79492517187994205"/>
        </c:manualLayout>
      </c:layout>
      <c:lineChart>
        <c:grouping val="standard"/>
        <c:varyColors val="0"/>
        <c:ser>
          <c:idx val="0"/>
          <c:order val="0"/>
          <c:tx>
            <c:strRef>
              <c:f>RAW_DATA_INPUTS!$B$203</c:f>
              <c:strCache>
                <c:ptCount val="1"/>
                <c:pt idx="0">
                  <c:v>Male Low</c:v>
                </c:pt>
              </c:strCache>
            </c:strRef>
          </c:tx>
          <c:spPr>
            <a:ln>
              <a:solidFill>
                <a:schemeClr val="tx1">
                  <a:lumMod val="95000"/>
                  <a:lumOff val="5000"/>
                </a:schemeClr>
              </a:solidFill>
              <a:prstDash val="sysDot"/>
            </a:ln>
          </c:spPr>
          <c:marker>
            <c:symbol val="none"/>
          </c:marker>
          <c:cat>
            <c:strRef>
              <c:f>RAW_DATA_INPUTS!$C$202:$I$202</c:f>
              <c:strCache>
                <c:ptCount val="7"/>
                <c:pt idx="0">
                  <c:v>2016/17</c:v>
                </c:pt>
                <c:pt idx="1">
                  <c:v>2017/18</c:v>
                </c:pt>
                <c:pt idx="2">
                  <c:v>2018/19</c:v>
                </c:pt>
                <c:pt idx="3">
                  <c:v>2019/20</c:v>
                </c:pt>
                <c:pt idx="4">
                  <c:v>2020/21</c:v>
                </c:pt>
                <c:pt idx="5">
                  <c:v>2021/22</c:v>
                </c:pt>
                <c:pt idx="6">
                  <c:v>2022/23</c:v>
                </c:pt>
              </c:strCache>
            </c:strRef>
          </c:cat>
          <c:val>
            <c:numRef>
              <c:f>RAW_DATA_INPUTS!$C$203:$I$203</c:f>
              <c:numCache>
                <c:formatCode>0.00</c:formatCode>
                <c:ptCount val="7"/>
                <c:pt idx="0">
                  <c:v>1</c:v>
                </c:pt>
                <c:pt idx="1">
                  <c:v>0.99477074462223902</c:v>
                </c:pt>
                <c:pt idx="2">
                  <c:v>0.98696134873296604</c:v>
                </c:pt>
                <c:pt idx="3">
                  <c:v>0.96841428373309102</c:v>
                </c:pt>
                <c:pt idx="4">
                  <c:v>0.94537802471710997</c:v>
                </c:pt>
                <c:pt idx="5">
                  <c:v>0.92219807020407496</c:v>
                </c:pt>
                <c:pt idx="6">
                  <c:v>0.92219807020407496</c:v>
                </c:pt>
              </c:numCache>
            </c:numRef>
          </c:val>
          <c:smooth val="0"/>
          <c:extLst>
            <c:ext xmlns:c16="http://schemas.microsoft.com/office/drawing/2014/chart" uri="{C3380CC4-5D6E-409C-BE32-E72D297353CC}">
              <c16:uniqueId val="{00000000-B230-47E9-9838-62416BACA45A}"/>
            </c:ext>
          </c:extLst>
        </c:ser>
        <c:ser>
          <c:idx val="1"/>
          <c:order val="1"/>
          <c:tx>
            <c:strRef>
              <c:f>RAW_DATA_INPUTS!$B$204</c:f>
              <c:strCache>
                <c:ptCount val="1"/>
                <c:pt idx="0">
                  <c:v>Male Central</c:v>
                </c:pt>
              </c:strCache>
            </c:strRef>
          </c:tx>
          <c:spPr>
            <a:ln>
              <a:solidFill>
                <a:schemeClr val="tx1">
                  <a:lumMod val="95000"/>
                  <a:lumOff val="5000"/>
                </a:schemeClr>
              </a:solidFill>
            </a:ln>
          </c:spPr>
          <c:marker>
            <c:symbol val="none"/>
          </c:marker>
          <c:cat>
            <c:strRef>
              <c:f>RAW_DATA_INPUTS!$C$202:$I$202</c:f>
              <c:strCache>
                <c:ptCount val="7"/>
                <c:pt idx="0">
                  <c:v>2016/17</c:v>
                </c:pt>
                <c:pt idx="1">
                  <c:v>2017/18</c:v>
                </c:pt>
                <c:pt idx="2">
                  <c:v>2018/19</c:v>
                </c:pt>
                <c:pt idx="3">
                  <c:v>2019/20</c:v>
                </c:pt>
                <c:pt idx="4">
                  <c:v>2020/21</c:v>
                </c:pt>
                <c:pt idx="5">
                  <c:v>2021/22</c:v>
                </c:pt>
                <c:pt idx="6">
                  <c:v>2022/23</c:v>
                </c:pt>
              </c:strCache>
            </c:strRef>
          </c:cat>
          <c:val>
            <c:numRef>
              <c:f>RAW_DATA_INPUTS!$C$204:$I$204</c:f>
              <c:numCache>
                <c:formatCode>0.00</c:formatCode>
                <c:ptCount val="7"/>
                <c:pt idx="0">
                  <c:v>1</c:v>
                </c:pt>
                <c:pt idx="1">
                  <c:v>0.99477074462223902</c:v>
                </c:pt>
                <c:pt idx="2">
                  <c:v>0.98696134873296604</c:v>
                </c:pt>
                <c:pt idx="3">
                  <c:v>0.98093986094225805</c:v>
                </c:pt>
                <c:pt idx="4">
                  <c:v>0.98042309991709797</c:v>
                </c:pt>
                <c:pt idx="5">
                  <c:v>0.98274981972152098</c:v>
                </c:pt>
                <c:pt idx="6">
                  <c:v>0.98274981972152098</c:v>
                </c:pt>
              </c:numCache>
            </c:numRef>
          </c:val>
          <c:smooth val="0"/>
          <c:extLst>
            <c:ext xmlns:c16="http://schemas.microsoft.com/office/drawing/2014/chart" uri="{C3380CC4-5D6E-409C-BE32-E72D297353CC}">
              <c16:uniqueId val="{00000001-B230-47E9-9838-62416BACA45A}"/>
            </c:ext>
          </c:extLst>
        </c:ser>
        <c:ser>
          <c:idx val="2"/>
          <c:order val="2"/>
          <c:tx>
            <c:strRef>
              <c:f>RAW_DATA_INPUTS!$B$205</c:f>
              <c:strCache>
                <c:ptCount val="1"/>
                <c:pt idx="0">
                  <c:v>Male High</c:v>
                </c:pt>
              </c:strCache>
            </c:strRef>
          </c:tx>
          <c:spPr>
            <a:ln>
              <a:solidFill>
                <a:schemeClr val="tx1">
                  <a:lumMod val="95000"/>
                  <a:lumOff val="5000"/>
                </a:schemeClr>
              </a:solidFill>
              <a:prstDash val="sysDash"/>
            </a:ln>
          </c:spPr>
          <c:marker>
            <c:symbol val="none"/>
          </c:marker>
          <c:cat>
            <c:strRef>
              <c:f>RAW_DATA_INPUTS!$C$202:$I$202</c:f>
              <c:strCache>
                <c:ptCount val="7"/>
                <c:pt idx="0">
                  <c:v>2016/17</c:v>
                </c:pt>
                <c:pt idx="1">
                  <c:v>2017/18</c:v>
                </c:pt>
                <c:pt idx="2">
                  <c:v>2018/19</c:v>
                </c:pt>
                <c:pt idx="3">
                  <c:v>2019/20</c:v>
                </c:pt>
                <c:pt idx="4">
                  <c:v>2020/21</c:v>
                </c:pt>
                <c:pt idx="5">
                  <c:v>2021/22</c:v>
                </c:pt>
                <c:pt idx="6">
                  <c:v>2022/23</c:v>
                </c:pt>
              </c:strCache>
            </c:strRef>
          </c:cat>
          <c:val>
            <c:numRef>
              <c:f>RAW_DATA_INPUTS!$C$205:$I$205</c:f>
              <c:numCache>
                <c:formatCode>0.00</c:formatCode>
                <c:ptCount val="7"/>
                <c:pt idx="0">
                  <c:v>1</c:v>
                </c:pt>
                <c:pt idx="1">
                  <c:v>0.99477074462223902</c:v>
                </c:pt>
                <c:pt idx="2">
                  <c:v>0.98696134873296604</c:v>
                </c:pt>
                <c:pt idx="3">
                  <c:v>0.98908765421623701</c:v>
                </c:pt>
                <c:pt idx="4">
                  <c:v>0.99797539016442005</c:v>
                </c:pt>
                <c:pt idx="5">
                  <c:v>1.0140792709267099</c:v>
                </c:pt>
                <c:pt idx="6">
                  <c:v>1.0140792709267099</c:v>
                </c:pt>
              </c:numCache>
            </c:numRef>
          </c:val>
          <c:smooth val="0"/>
          <c:extLst>
            <c:ext xmlns:c16="http://schemas.microsoft.com/office/drawing/2014/chart" uri="{C3380CC4-5D6E-409C-BE32-E72D297353CC}">
              <c16:uniqueId val="{00000002-B230-47E9-9838-62416BACA45A}"/>
            </c:ext>
          </c:extLst>
        </c:ser>
        <c:dLbls>
          <c:showLegendKey val="0"/>
          <c:showVal val="0"/>
          <c:showCatName val="0"/>
          <c:showSerName val="0"/>
          <c:showPercent val="0"/>
          <c:showBubbleSize val="0"/>
        </c:dLbls>
        <c:smooth val="0"/>
        <c:axId val="146255872"/>
        <c:axId val="146257408"/>
      </c:lineChart>
      <c:catAx>
        <c:axId val="1462558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6257408"/>
        <c:crosses val="autoZero"/>
        <c:auto val="1"/>
        <c:lblAlgn val="ctr"/>
        <c:lblOffset val="100"/>
        <c:noMultiLvlLbl val="0"/>
      </c:catAx>
      <c:valAx>
        <c:axId val="146257408"/>
        <c:scaling>
          <c:orientation val="minMax"/>
          <c:max val="1.4"/>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Wastage rate scalar</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6255872"/>
        <c:crosses val="autoZero"/>
        <c:crossBetween val="between"/>
      </c:valAx>
      <c:spPr>
        <a:ln>
          <a:solidFill>
            <a:schemeClr val="tx1">
              <a:lumMod val="95000"/>
              <a:lumOff val="5000"/>
            </a:schemeClr>
          </a:solidFill>
        </a:ln>
      </c:spPr>
    </c:plotArea>
    <c:legend>
      <c:legendPos val="r"/>
      <c:layout>
        <c:manualLayout>
          <c:xMode val="edge"/>
          <c:yMode val="edge"/>
          <c:x val="0.80669997231029633"/>
          <c:y val="0.26846312002272199"/>
          <c:w val="0.17877783107720746"/>
          <c:h val="0.36318487471061239"/>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Female teacher wastage scalars from Econometric Wastage Model</a:t>
            </a:r>
          </a:p>
        </c:rich>
      </c:tx>
      <c:overlay val="0"/>
    </c:title>
    <c:autoTitleDeleted val="0"/>
    <c:plotArea>
      <c:layout>
        <c:manualLayout>
          <c:layoutTarget val="inner"/>
          <c:xMode val="edge"/>
          <c:yMode val="edge"/>
          <c:x val="8.8186546126178669E-2"/>
          <c:y val="0.11670911643444147"/>
          <c:w val="0.70278506853310008"/>
          <c:h val="0.79492517187994205"/>
        </c:manualLayout>
      </c:layout>
      <c:lineChart>
        <c:grouping val="standard"/>
        <c:varyColors val="0"/>
        <c:ser>
          <c:idx val="3"/>
          <c:order val="0"/>
          <c:tx>
            <c:strRef>
              <c:f>RAW_DATA_INPUTS!$B$206</c:f>
              <c:strCache>
                <c:ptCount val="1"/>
                <c:pt idx="0">
                  <c:v>Female Low</c:v>
                </c:pt>
              </c:strCache>
            </c:strRef>
          </c:tx>
          <c:spPr>
            <a:ln>
              <a:solidFill>
                <a:srgbClr val="FF0000"/>
              </a:solidFill>
              <a:prstDash val="sysDot"/>
            </a:ln>
          </c:spPr>
          <c:marker>
            <c:symbol val="none"/>
          </c:marker>
          <c:cat>
            <c:strRef>
              <c:f>RAW_DATA_INPUTS!$C$202:$I$202</c:f>
              <c:strCache>
                <c:ptCount val="7"/>
                <c:pt idx="0">
                  <c:v>2016/17</c:v>
                </c:pt>
                <c:pt idx="1">
                  <c:v>2017/18</c:v>
                </c:pt>
                <c:pt idx="2">
                  <c:v>2018/19</c:v>
                </c:pt>
                <c:pt idx="3">
                  <c:v>2019/20</c:v>
                </c:pt>
                <c:pt idx="4">
                  <c:v>2020/21</c:v>
                </c:pt>
                <c:pt idx="5">
                  <c:v>2021/22</c:v>
                </c:pt>
                <c:pt idx="6">
                  <c:v>2022/23</c:v>
                </c:pt>
              </c:strCache>
            </c:strRef>
          </c:cat>
          <c:val>
            <c:numRef>
              <c:f>RAW_DATA_INPUTS!$C$206:$I$206</c:f>
              <c:numCache>
                <c:formatCode>0.00</c:formatCode>
                <c:ptCount val="7"/>
                <c:pt idx="0">
                  <c:v>1</c:v>
                </c:pt>
                <c:pt idx="1">
                  <c:v>0.98285004545245802</c:v>
                </c:pt>
                <c:pt idx="2">
                  <c:v>1.02437613875295</c:v>
                </c:pt>
                <c:pt idx="3">
                  <c:v>1.00518024188668</c:v>
                </c:pt>
                <c:pt idx="4">
                  <c:v>1.02494318851503</c:v>
                </c:pt>
                <c:pt idx="5">
                  <c:v>0.99747144942674404</c:v>
                </c:pt>
                <c:pt idx="6">
                  <c:v>0.99747144942674404</c:v>
                </c:pt>
              </c:numCache>
            </c:numRef>
          </c:val>
          <c:smooth val="0"/>
          <c:extLst>
            <c:ext xmlns:c16="http://schemas.microsoft.com/office/drawing/2014/chart" uri="{C3380CC4-5D6E-409C-BE32-E72D297353CC}">
              <c16:uniqueId val="{00000000-8D77-4682-B712-4B39DE8E452D}"/>
            </c:ext>
          </c:extLst>
        </c:ser>
        <c:ser>
          <c:idx val="4"/>
          <c:order val="1"/>
          <c:tx>
            <c:strRef>
              <c:f>RAW_DATA_INPUTS!$B$207</c:f>
              <c:strCache>
                <c:ptCount val="1"/>
                <c:pt idx="0">
                  <c:v>Female Central</c:v>
                </c:pt>
              </c:strCache>
            </c:strRef>
          </c:tx>
          <c:spPr>
            <a:ln>
              <a:solidFill>
                <a:srgbClr val="FF0000"/>
              </a:solidFill>
            </a:ln>
          </c:spPr>
          <c:marker>
            <c:symbol val="none"/>
          </c:marker>
          <c:cat>
            <c:strRef>
              <c:f>RAW_DATA_INPUTS!$C$202:$I$202</c:f>
              <c:strCache>
                <c:ptCount val="7"/>
                <c:pt idx="0">
                  <c:v>2016/17</c:v>
                </c:pt>
                <c:pt idx="1">
                  <c:v>2017/18</c:v>
                </c:pt>
                <c:pt idx="2">
                  <c:v>2018/19</c:v>
                </c:pt>
                <c:pt idx="3">
                  <c:v>2019/20</c:v>
                </c:pt>
                <c:pt idx="4">
                  <c:v>2020/21</c:v>
                </c:pt>
                <c:pt idx="5">
                  <c:v>2021/22</c:v>
                </c:pt>
                <c:pt idx="6">
                  <c:v>2022/23</c:v>
                </c:pt>
              </c:strCache>
            </c:strRef>
          </c:cat>
          <c:val>
            <c:numRef>
              <c:f>RAW_DATA_INPUTS!$C$207:$I$207</c:f>
              <c:numCache>
                <c:formatCode>0.00</c:formatCode>
                <c:ptCount val="7"/>
                <c:pt idx="0">
                  <c:v>1</c:v>
                </c:pt>
                <c:pt idx="1">
                  <c:v>0.98285004545245802</c:v>
                </c:pt>
                <c:pt idx="2">
                  <c:v>1.02437613875295</c:v>
                </c:pt>
                <c:pt idx="3">
                  <c:v>1.02415780648318</c:v>
                </c:pt>
                <c:pt idx="4">
                  <c:v>1.0632470827052201</c:v>
                </c:pt>
                <c:pt idx="5">
                  <c:v>1.0697123298575899</c:v>
                </c:pt>
                <c:pt idx="6">
                  <c:v>1.0697123298575899</c:v>
                </c:pt>
              </c:numCache>
            </c:numRef>
          </c:val>
          <c:smooth val="0"/>
          <c:extLst>
            <c:ext xmlns:c16="http://schemas.microsoft.com/office/drawing/2014/chart" uri="{C3380CC4-5D6E-409C-BE32-E72D297353CC}">
              <c16:uniqueId val="{00000001-8D77-4682-B712-4B39DE8E452D}"/>
            </c:ext>
          </c:extLst>
        </c:ser>
        <c:ser>
          <c:idx val="5"/>
          <c:order val="2"/>
          <c:tx>
            <c:strRef>
              <c:f>RAW_DATA_INPUTS!$B$208</c:f>
              <c:strCache>
                <c:ptCount val="1"/>
                <c:pt idx="0">
                  <c:v>Female High</c:v>
                </c:pt>
              </c:strCache>
            </c:strRef>
          </c:tx>
          <c:spPr>
            <a:ln>
              <a:solidFill>
                <a:srgbClr val="FF0000"/>
              </a:solidFill>
              <a:prstDash val="sysDash"/>
            </a:ln>
          </c:spPr>
          <c:marker>
            <c:symbol val="none"/>
          </c:marker>
          <c:cat>
            <c:strRef>
              <c:f>RAW_DATA_INPUTS!$C$202:$I$202</c:f>
              <c:strCache>
                <c:ptCount val="7"/>
                <c:pt idx="0">
                  <c:v>2016/17</c:v>
                </c:pt>
                <c:pt idx="1">
                  <c:v>2017/18</c:v>
                </c:pt>
                <c:pt idx="2">
                  <c:v>2018/19</c:v>
                </c:pt>
                <c:pt idx="3">
                  <c:v>2019/20</c:v>
                </c:pt>
                <c:pt idx="4">
                  <c:v>2020/21</c:v>
                </c:pt>
                <c:pt idx="5">
                  <c:v>2021/22</c:v>
                </c:pt>
                <c:pt idx="6">
                  <c:v>2022/23</c:v>
                </c:pt>
              </c:strCache>
            </c:strRef>
          </c:cat>
          <c:val>
            <c:numRef>
              <c:f>RAW_DATA_INPUTS!$C$208:$I$208</c:f>
              <c:numCache>
                <c:formatCode>0.00</c:formatCode>
                <c:ptCount val="7"/>
                <c:pt idx="0">
                  <c:v>1</c:v>
                </c:pt>
                <c:pt idx="1">
                  <c:v>0.98285004545245802</c:v>
                </c:pt>
                <c:pt idx="2">
                  <c:v>1.02437613875295</c:v>
                </c:pt>
                <c:pt idx="3">
                  <c:v>1.0338922809647599</c:v>
                </c:pt>
                <c:pt idx="4">
                  <c:v>1.0822447532221</c:v>
                </c:pt>
                <c:pt idx="5">
                  <c:v>1.1055642735765601</c:v>
                </c:pt>
                <c:pt idx="6">
                  <c:v>1.1055642735765601</c:v>
                </c:pt>
              </c:numCache>
            </c:numRef>
          </c:val>
          <c:smooth val="0"/>
          <c:extLst>
            <c:ext xmlns:c16="http://schemas.microsoft.com/office/drawing/2014/chart" uri="{C3380CC4-5D6E-409C-BE32-E72D297353CC}">
              <c16:uniqueId val="{00000002-8D77-4682-B712-4B39DE8E452D}"/>
            </c:ext>
          </c:extLst>
        </c:ser>
        <c:dLbls>
          <c:showLegendKey val="0"/>
          <c:showVal val="0"/>
          <c:showCatName val="0"/>
          <c:showSerName val="0"/>
          <c:showPercent val="0"/>
          <c:showBubbleSize val="0"/>
        </c:dLbls>
        <c:smooth val="0"/>
        <c:axId val="150364928"/>
        <c:axId val="150366464"/>
      </c:lineChart>
      <c:catAx>
        <c:axId val="1503649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366464"/>
        <c:crosses val="autoZero"/>
        <c:auto val="1"/>
        <c:lblAlgn val="ctr"/>
        <c:lblOffset val="100"/>
        <c:noMultiLvlLbl val="0"/>
      </c:catAx>
      <c:valAx>
        <c:axId val="150366464"/>
        <c:scaling>
          <c:orientation val="minMax"/>
          <c:max val="1.4"/>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Wastage rate scalar</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364928"/>
        <c:crosses val="autoZero"/>
        <c:crossBetween val="between"/>
      </c:valAx>
      <c:spPr>
        <a:ln>
          <a:solidFill>
            <a:schemeClr val="tx1">
              <a:lumMod val="95000"/>
              <a:lumOff val="5000"/>
            </a:schemeClr>
          </a:solidFill>
        </a:ln>
      </c:spPr>
    </c:plotArea>
    <c:legend>
      <c:legendPos val="r"/>
      <c:layout>
        <c:manualLayout>
          <c:xMode val="edge"/>
          <c:yMode val="edge"/>
          <c:x val="0.79467653856700748"/>
          <c:y val="0.28626727598937135"/>
          <c:w val="0.19348282210992282"/>
          <c:h val="0.34538071874396303"/>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Male teacher wastage rates for different subjects</a:t>
            </a:r>
          </a:p>
        </c:rich>
      </c:tx>
      <c:overlay val="0"/>
    </c:title>
    <c:autoTitleDeleted val="0"/>
    <c:plotArea>
      <c:layout>
        <c:manualLayout>
          <c:layoutTarget val="inner"/>
          <c:xMode val="edge"/>
          <c:yMode val="edge"/>
          <c:x val="0.10352783293392674"/>
          <c:y val="0.12542158792650918"/>
          <c:w val="0.67203761268971818"/>
          <c:h val="0.78519192913385827"/>
        </c:manualLayout>
      </c:layout>
      <c:lineChart>
        <c:grouping val="standard"/>
        <c:varyColors val="0"/>
        <c:ser>
          <c:idx val="0"/>
          <c:order val="0"/>
          <c:tx>
            <c:strRef>
              <c:f>Group_1_rates!$B$105</c:f>
              <c:strCache>
                <c:ptCount val="1"/>
                <c:pt idx="0">
                  <c:v>Male - Group 1</c:v>
                </c:pt>
              </c:strCache>
            </c:strRef>
          </c:tx>
          <c:spPr>
            <a:ln>
              <a:solidFill>
                <a:schemeClr val="tx1">
                  <a:lumMod val="95000"/>
                  <a:lumOff val="5000"/>
                </a:schemeClr>
              </a:solidFill>
            </a:ln>
          </c:spPr>
          <c:marker>
            <c:symbol val="none"/>
          </c:marker>
          <c:cat>
            <c:strRef>
              <c:f>Group_1_rates!$C$104:$I$104</c:f>
              <c:strCache>
                <c:ptCount val="7"/>
                <c:pt idx="0">
                  <c:v>2016/17</c:v>
                </c:pt>
                <c:pt idx="1">
                  <c:v>2017/18</c:v>
                </c:pt>
                <c:pt idx="2">
                  <c:v>2018/19</c:v>
                </c:pt>
                <c:pt idx="3">
                  <c:v>2019/20</c:v>
                </c:pt>
                <c:pt idx="4">
                  <c:v>2020/21</c:v>
                </c:pt>
                <c:pt idx="5">
                  <c:v>2021/22</c:v>
                </c:pt>
                <c:pt idx="6">
                  <c:v>2022/23</c:v>
                </c:pt>
              </c:strCache>
            </c:strRef>
          </c:cat>
          <c:val>
            <c:numRef>
              <c:f>Group_1_rates!$C$105:$I$105</c:f>
              <c:numCache>
                <c:formatCode>0%</c:formatCode>
                <c:ptCount val="7"/>
                <c:pt idx="0">
                  <c:v>9.9522573940593786E-2</c:v>
                </c:pt>
                <c:pt idx="1">
                  <c:v>9.9002144985606319E-2</c:v>
                </c:pt>
                <c:pt idx="2">
                  <c:v>9.8224933805784773E-2</c:v>
                </c:pt>
                <c:pt idx="3">
                  <c:v>9.7625659841901663E-2</c:v>
                </c:pt>
                <c:pt idx="4">
                  <c:v>9.757423045456555E-2</c:v>
                </c:pt>
                <c:pt idx="5">
                  <c:v>9.7805791598340283E-2</c:v>
                </c:pt>
                <c:pt idx="6">
                  <c:v>9.7805791598340283E-2</c:v>
                </c:pt>
              </c:numCache>
            </c:numRef>
          </c:val>
          <c:smooth val="0"/>
          <c:extLst>
            <c:ext xmlns:c16="http://schemas.microsoft.com/office/drawing/2014/chart" uri="{C3380CC4-5D6E-409C-BE32-E72D297353CC}">
              <c16:uniqueId val="{00000000-5980-4C2F-A4C1-5D6145587BAE}"/>
            </c:ext>
          </c:extLst>
        </c:ser>
        <c:ser>
          <c:idx val="2"/>
          <c:order val="1"/>
          <c:tx>
            <c:strRef>
              <c:f>Group_1_rates!$B$107</c:f>
              <c:strCache>
                <c:ptCount val="1"/>
                <c:pt idx="0">
                  <c:v>Male - Group 2</c:v>
                </c:pt>
              </c:strCache>
            </c:strRef>
          </c:tx>
          <c:spPr>
            <a:ln>
              <a:solidFill>
                <a:srgbClr val="FF0000"/>
              </a:solidFill>
            </a:ln>
          </c:spPr>
          <c:marker>
            <c:symbol val="none"/>
          </c:marker>
          <c:cat>
            <c:strRef>
              <c:f>Group_1_rates!$C$104:$I$104</c:f>
              <c:strCache>
                <c:ptCount val="7"/>
                <c:pt idx="0">
                  <c:v>2016/17</c:v>
                </c:pt>
                <c:pt idx="1">
                  <c:v>2017/18</c:v>
                </c:pt>
                <c:pt idx="2">
                  <c:v>2018/19</c:v>
                </c:pt>
                <c:pt idx="3">
                  <c:v>2019/20</c:v>
                </c:pt>
                <c:pt idx="4">
                  <c:v>2020/21</c:v>
                </c:pt>
                <c:pt idx="5">
                  <c:v>2021/22</c:v>
                </c:pt>
                <c:pt idx="6">
                  <c:v>2022/23</c:v>
                </c:pt>
              </c:strCache>
            </c:strRef>
          </c:cat>
          <c:val>
            <c:numRef>
              <c:f>Group_1_rates!$C$107:$I$107</c:f>
              <c:numCache>
                <c:formatCode>0%</c:formatCode>
                <c:ptCount val="7"/>
                <c:pt idx="0">
                  <c:v>8.5342347059197993E-2</c:v>
                </c:pt>
                <c:pt idx="1">
                  <c:v>8.4896070131887935E-2</c:v>
                </c:pt>
                <c:pt idx="2">
                  <c:v>8.4229597957582933E-2</c:v>
                </c:pt>
                <c:pt idx="3">
                  <c:v>8.3715710056735615E-2</c:v>
                </c:pt>
                <c:pt idx="4">
                  <c:v>8.3671608457979732E-2</c:v>
                </c:pt>
                <c:pt idx="5">
                  <c:v>8.3870176187038306E-2</c:v>
                </c:pt>
                <c:pt idx="6">
                  <c:v>8.3870176187038306E-2</c:v>
                </c:pt>
              </c:numCache>
            </c:numRef>
          </c:val>
          <c:smooth val="0"/>
          <c:extLst>
            <c:ext xmlns:c16="http://schemas.microsoft.com/office/drawing/2014/chart" uri="{C3380CC4-5D6E-409C-BE32-E72D297353CC}">
              <c16:uniqueId val="{00000001-5980-4C2F-A4C1-5D6145587BAE}"/>
            </c:ext>
          </c:extLst>
        </c:ser>
        <c:ser>
          <c:idx val="4"/>
          <c:order val="2"/>
          <c:tx>
            <c:strRef>
              <c:f>Group_1_rates!$B$109</c:f>
              <c:strCache>
                <c:ptCount val="1"/>
                <c:pt idx="0">
                  <c:v>Male - Group 3</c:v>
                </c:pt>
              </c:strCache>
            </c:strRef>
          </c:tx>
          <c:spPr>
            <a:ln>
              <a:solidFill>
                <a:srgbClr val="00B0F0"/>
              </a:solidFill>
            </a:ln>
          </c:spPr>
          <c:marker>
            <c:symbol val="none"/>
          </c:marker>
          <c:cat>
            <c:strRef>
              <c:f>Group_1_rates!$C$104:$I$104</c:f>
              <c:strCache>
                <c:ptCount val="7"/>
                <c:pt idx="0">
                  <c:v>2016/17</c:v>
                </c:pt>
                <c:pt idx="1">
                  <c:v>2017/18</c:v>
                </c:pt>
                <c:pt idx="2">
                  <c:v>2018/19</c:v>
                </c:pt>
                <c:pt idx="3">
                  <c:v>2019/20</c:v>
                </c:pt>
                <c:pt idx="4">
                  <c:v>2020/21</c:v>
                </c:pt>
                <c:pt idx="5">
                  <c:v>2021/22</c:v>
                </c:pt>
                <c:pt idx="6">
                  <c:v>2022/23</c:v>
                </c:pt>
              </c:strCache>
            </c:strRef>
          </c:cat>
          <c:val>
            <c:numRef>
              <c:f>Group_1_rates!$C$109:$I$109</c:f>
              <c:numCache>
                <c:formatCode>0%</c:formatCode>
                <c:ptCount val="7"/>
                <c:pt idx="0">
                  <c:v>7.5163901997091817E-2</c:v>
                </c:pt>
                <c:pt idx="1">
                  <c:v>7.4770850758360027E-2</c:v>
                </c:pt>
                <c:pt idx="2">
                  <c:v>7.4183866091082212E-2</c:v>
                </c:pt>
                <c:pt idx="3">
                  <c:v>7.3731267572904755E-2</c:v>
                </c:pt>
                <c:pt idx="4">
                  <c:v>7.3692425797853706E-2</c:v>
                </c:pt>
                <c:pt idx="5">
                  <c:v>7.3867311137208055E-2</c:v>
                </c:pt>
                <c:pt idx="6">
                  <c:v>7.3867311137208055E-2</c:v>
                </c:pt>
              </c:numCache>
            </c:numRef>
          </c:val>
          <c:smooth val="0"/>
          <c:extLst>
            <c:ext xmlns:c16="http://schemas.microsoft.com/office/drawing/2014/chart" uri="{C3380CC4-5D6E-409C-BE32-E72D297353CC}">
              <c16:uniqueId val="{00000002-5980-4C2F-A4C1-5D6145587BAE}"/>
            </c:ext>
          </c:extLst>
        </c:ser>
        <c:dLbls>
          <c:showLegendKey val="0"/>
          <c:showVal val="0"/>
          <c:showCatName val="0"/>
          <c:showSerName val="0"/>
          <c:showPercent val="0"/>
          <c:showBubbleSize val="0"/>
        </c:dLbls>
        <c:smooth val="0"/>
        <c:axId val="151307008"/>
        <c:axId val="151308544"/>
      </c:lineChart>
      <c:catAx>
        <c:axId val="1513070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308544"/>
        <c:crosses val="autoZero"/>
        <c:auto val="1"/>
        <c:lblAlgn val="ctr"/>
        <c:lblOffset val="100"/>
        <c:noMultiLvlLbl val="0"/>
      </c:catAx>
      <c:valAx>
        <c:axId val="151308544"/>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Wastage rates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307008"/>
        <c:crosses val="autoZero"/>
        <c:crossBetween val="between"/>
      </c:valAx>
      <c:spPr>
        <a:ln>
          <a:solidFill>
            <a:schemeClr val="tx1">
              <a:lumMod val="95000"/>
              <a:lumOff val="5000"/>
            </a:schemeClr>
          </a:solidFill>
        </a:ln>
      </c:spPr>
    </c:plotArea>
    <c:legend>
      <c:legendPos val="r"/>
      <c:layout>
        <c:manualLayout>
          <c:xMode val="edge"/>
          <c:yMode val="edge"/>
          <c:x val="0.79740799823036712"/>
          <c:y val="0.28032429908525586"/>
          <c:w val="0.18557561990326576"/>
          <c:h val="0.4501359028234677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Female teacher wastage rates for different subjects</a:t>
            </a:r>
          </a:p>
        </c:rich>
      </c:tx>
      <c:overlay val="0"/>
    </c:title>
    <c:autoTitleDeleted val="0"/>
    <c:plotArea>
      <c:layout>
        <c:manualLayout>
          <c:layoutTarget val="inner"/>
          <c:xMode val="edge"/>
          <c:yMode val="edge"/>
          <c:x val="0.11280319525276732"/>
          <c:y val="0.12542158792650918"/>
          <c:w val="0.62200123245463879"/>
          <c:h val="0.78519192913385827"/>
        </c:manualLayout>
      </c:layout>
      <c:lineChart>
        <c:grouping val="standard"/>
        <c:varyColors val="0"/>
        <c:ser>
          <c:idx val="1"/>
          <c:order val="0"/>
          <c:tx>
            <c:strRef>
              <c:f>Group_1_rates!$B$106</c:f>
              <c:strCache>
                <c:ptCount val="1"/>
                <c:pt idx="0">
                  <c:v>Female - Group 1</c:v>
                </c:pt>
              </c:strCache>
            </c:strRef>
          </c:tx>
          <c:spPr>
            <a:ln>
              <a:solidFill>
                <a:schemeClr val="tx1">
                  <a:lumMod val="95000"/>
                  <a:lumOff val="5000"/>
                </a:schemeClr>
              </a:solidFill>
              <a:prstDash val="sysDot"/>
            </a:ln>
          </c:spPr>
          <c:marker>
            <c:symbol val="none"/>
          </c:marker>
          <c:cat>
            <c:strRef>
              <c:f>Group_1_rates!$C$104:$I$104</c:f>
              <c:strCache>
                <c:ptCount val="7"/>
                <c:pt idx="0">
                  <c:v>2016/17</c:v>
                </c:pt>
                <c:pt idx="1">
                  <c:v>2017/18</c:v>
                </c:pt>
                <c:pt idx="2">
                  <c:v>2018/19</c:v>
                </c:pt>
                <c:pt idx="3">
                  <c:v>2019/20</c:v>
                </c:pt>
                <c:pt idx="4">
                  <c:v>2020/21</c:v>
                </c:pt>
                <c:pt idx="5">
                  <c:v>2021/22</c:v>
                </c:pt>
                <c:pt idx="6">
                  <c:v>2022/23</c:v>
                </c:pt>
              </c:strCache>
            </c:strRef>
          </c:cat>
          <c:val>
            <c:numRef>
              <c:f>Group_1_rates!$C$106:$I$106</c:f>
              <c:numCache>
                <c:formatCode>0%</c:formatCode>
                <c:ptCount val="7"/>
                <c:pt idx="0">
                  <c:v>9.8132982855984846E-2</c:v>
                </c:pt>
                <c:pt idx="1">
                  <c:v>9.6450006660389997E-2</c:v>
                </c:pt>
                <c:pt idx="2">
                  <c:v>0.1005250860623232</c:v>
                </c:pt>
                <c:pt idx="3">
                  <c:v>0.10050366046543695</c:v>
                </c:pt>
                <c:pt idx="4">
                  <c:v>0.10433960773878725</c:v>
                </c:pt>
                <c:pt idx="5">
                  <c:v>0.10497406172675047</c:v>
                </c:pt>
                <c:pt idx="6">
                  <c:v>0.10497406172675047</c:v>
                </c:pt>
              </c:numCache>
            </c:numRef>
          </c:val>
          <c:smooth val="0"/>
          <c:extLst>
            <c:ext xmlns:c16="http://schemas.microsoft.com/office/drawing/2014/chart" uri="{C3380CC4-5D6E-409C-BE32-E72D297353CC}">
              <c16:uniqueId val="{00000000-7F8E-4286-BECA-052E6235495D}"/>
            </c:ext>
          </c:extLst>
        </c:ser>
        <c:ser>
          <c:idx val="3"/>
          <c:order val="1"/>
          <c:tx>
            <c:strRef>
              <c:f>Group_1_rates!$B$108</c:f>
              <c:strCache>
                <c:ptCount val="1"/>
                <c:pt idx="0">
                  <c:v>Female - Group 2</c:v>
                </c:pt>
              </c:strCache>
            </c:strRef>
          </c:tx>
          <c:spPr>
            <a:ln>
              <a:solidFill>
                <a:srgbClr val="FF0000"/>
              </a:solidFill>
              <a:prstDash val="sysDot"/>
            </a:ln>
          </c:spPr>
          <c:marker>
            <c:symbol val="none"/>
          </c:marker>
          <c:cat>
            <c:strRef>
              <c:f>Group_1_rates!$C$104:$I$104</c:f>
              <c:strCache>
                <c:ptCount val="7"/>
                <c:pt idx="0">
                  <c:v>2016/17</c:v>
                </c:pt>
                <c:pt idx="1">
                  <c:v>2017/18</c:v>
                </c:pt>
                <c:pt idx="2">
                  <c:v>2018/19</c:v>
                </c:pt>
                <c:pt idx="3">
                  <c:v>2019/20</c:v>
                </c:pt>
                <c:pt idx="4">
                  <c:v>2020/21</c:v>
                </c:pt>
                <c:pt idx="5">
                  <c:v>2021/22</c:v>
                </c:pt>
                <c:pt idx="6">
                  <c:v>2022/23</c:v>
                </c:pt>
              </c:strCache>
            </c:strRef>
          </c:cat>
          <c:val>
            <c:numRef>
              <c:f>Group_1_rates!$C$108:$I$108</c:f>
              <c:numCache>
                <c:formatCode>0%</c:formatCode>
                <c:ptCount val="7"/>
                <c:pt idx="0">
                  <c:v>9.1155432570873801E-2</c:v>
                </c:pt>
                <c:pt idx="1">
                  <c:v>8.9592121045521791E-2</c:v>
                </c:pt>
                <c:pt idx="2">
                  <c:v>9.3377450043306595E-2</c:v>
                </c:pt>
                <c:pt idx="3">
                  <c:v>9.3357547870811533E-2</c:v>
                </c:pt>
                <c:pt idx="4">
                  <c:v>9.6920747753713954E-2</c:v>
                </c:pt>
                <c:pt idx="5">
                  <c:v>9.751009015456584E-2</c:v>
                </c:pt>
                <c:pt idx="6">
                  <c:v>9.751009015456584E-2</c:v>
                </c:pt>
              </c:numCache>
            </c:numRef>
          </c:val>
          <c:smooth val="0"/>
          <c:extLst>
            <c:ext xmlns:c16="http://schemas.microsoft.com/office/drawing/2014/chart" uri="{C3380CC4-5D6E-409C-BE32-E72D297353CC}">
              <c16:uniqueId val="{00000001-7F8E-4286-BECA-052E6235495D}"/>
            </c:ext>
          </c:extLst>
        </c:ser>
        <c:ser>
          <c:idx val="5"/>
          <c:order val="2"/>
          <c:tx>
            <c:strRef>
              <c:f>Group_1_rates!$B$110</c:f>
              <c:strCache>
                <c:ptCount val="1"/>
                <c:pt idx="0">
                  <c:v>Female - Group 3</c:v>
                </c:pt>
              </c:strCache>
            </c:strRef>
          </c:tx>
          <c:spPr>
            <a:ln>
              <a:solidFill>
                <a:srgbClr val="00B0F0"/>
              </a:solidFill>
              <a:prstDash val="sysDot"/>
            </a:ln>
          </c:spPr>
          <c:marker>
            <c:symbol val="none"/>
          </c:marker>
          <c:cat>
            <c:strRef>
              <c:f>Group_1_rates!$C$104:$I$104</c:f>
              <c:strCache>
                <c:ptCount val="7"/>
                <c:pt idx="0">
                  <c:v>2016/17</c:v>
                </c:pt>
                <c:pt idx="1">
                  <c:v>2017/18</c:v>
                </c:pt>
                <c:pt idx="2">
                  <c:v>2018/19</c:v>
                </c:pt>
                <c:pt idx="3">
                  <c:v>2019/20</c:v>
                </c:pt>
                <c:pt idx="4">
                  <c:v>2020/21</c:v>
                </c:pt>
                <c:pt idx="5">
                  <c:v>2021/22</c:v>
                </c:pt>
                <c:pt idx="6">
                  <c:v>2022/23</c:v>
                </c:pt>
              </c:strCache>
            </c:strRef>
          </c:cat>
          <c:val>
            <c:numRef>
              <c:f>Group_1_rates!$C$110:$I$110</c:f>
              <c:numCache>
                <c:formatCode>0%</c:formatCode>
                <c:ptCount val="7"/>
                <c:pt idx="0">
                  <c:v>8.1494209099181592E-2</c:v>
                </c:pt>
                <c:pt idx="1">
                  <c:v>8.009658711724274E-2</c:v>
                </c:pt>
                <c:pt idx="2">
                  <c:v>8.3480723247745164E-2</c:v>
                </c:pt>
                <c:pt idx="3">
                  <c:v>8.346293043209943E-2</c:v>
                </c:pt>
                <c:pt idx="4">
                  <c:v>8.6648480082074014E-2</c:v>
                </c:pt>
                <c:pt idx="5">
                  <c:v>8.7175360285387138E-2</c:v>
                </c:pt>
                <c:pt idx="6">
                  <c:v>8.7175360285387138E-2</c:v>
                </c:pt>
              </c:numCache>
            </c:numRef>
          </c:val>
          <c:smooth val="0"/>
          <c:extLst>
            <c:ext xmlns:c16="http://schemas.microsoft.com/office/drawing/2014/chart" uri="{C3380CC4-5D6E-409C-BE32-E72D297353CC}">
              <c16:uniqueId val="{00000002-7F8E-4286-BECA-052E6235495D}"/>
            </c:ext>
          </c:extLst>
        </c:ser>
        <c:dLbls>
          <c:showLegendKey val="0"/>
          <c:showVal val="0"/>
          <c:showCatName val="0"/>
          <c:showSerName val="0"/>
          <c:showPercent val="0"/>
          <c:showBubbleSize val="0"/>
        </c:dLbls>
        <c:smooth val="0"/>
        <c:axId val="151614976"/>
        <c:axId val="151616512"/>
      </c:lineChart>
      <c:catAx>
        <c:axId val="15161497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616512"/>
        <c:crosses val="autoZero"/>
        <c:auto val="1"/>
        <c:lblAlgn val="ctr"/>
        <c:lblOffset val="100"/>
        <c:noMultiLvlLbl val="0"/>
      </c:catAx>
      <c:valAx>
        <c:axId val="151616512"/>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Wastage rates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614976"/>
        <c:crosses val="autoZero"/>
        <c:crossBetween val="between"/>
      </c:valAx>
      <c:spPr>
        <a:ln>
          <a:solidFill>
            <a:schemeClr val="tx1">
              <a:lumMod val="95000"/>
              <a:lumOff val="5000"/>
            </a:schemeClr>
          </a:solidFill>
        </a:ln>
      </c:spPr>
    </c:plotArea>
    <c:legend>
      <c:legendPos val="r"/>
      <c:layout>
        <c:manualLayout>
          <c:xMode val="edge"/>
          <c:yMode val="edge"/>
          <c:x val="0.76094130859250375"/>
          <c:y val="0.33018966968751551"/>
          <c:w val="0.22042173415519173"/>
          <c:h val="0.4474404850337103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Gender breakdown by subject/phase of the current stock</a:t>
            </a:r>
          </a:p>
        </c:rich>
      </c:tx>
      <c:overlay val="0"/>
    </c:title>
    <c:autoTitleDeleted val="0"/>
    <c:plotArea>
      <c:layout/>
      <c:barChart>
        <c:barDir val="col"/>
        <c:grouping val="clustered"/>
        <c:varyColors val="0"/>
        <c:ser>
          <c:idx val="0"/>
          <c:order val="0"/>
          <c:spPr>
            <a:ln>
              <a:solidFill>
                <a:schemeClr val="tx1">
                  <a:lumMod val="95000"/>
                  <a:lumOff val="5000"/>
                </a:schemeClr>
              </a:solidFill>
            </a:ln>
          </c:spPr>
          <c:invertIfNegative val="0"/>
          <c:dPt>
            <c:idx val="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0-C2E6-48A3-A7DA-747F1B63CD47}"/>
              </c:ext>
            </c:extLst>
          </c:dPt>
          <c:dPt>
            <c:idx val="3"/>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1-C2E6-48A3-A7DA-747F1B63CD47}"/>
              </c:ext>
            </c:extLst>
          </c:dPt>
          <c:dPt>
            <c:idx val="5"/>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2-C2E6-48A3-A7DA-747F1B63CD47}"/>
              </c:ext>
            </c:extLst>
          </c:dPt>
          <c:dPt>
            <c:idx val="7"/>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3-C2E6-48A3-A7DA-747F1B63CD47}"/>
              </c:ext>
            </c:extLst>
          </c:dPt>
          <c:dPt>
            <c:idx val="9"/>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4-C2E6-48A3-A7DA-747F1B63CD47}"/>
              </c:ext>
            </c:extLst>
          </c:dPt>
          <c:dPt>
            <c:idx val="1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5-C2E6-48A3-A7DA-747F1B63CD47}"/>
              </c:ext>
            </c:extLst>
          </c:dPt>
          <c:dPt>
            <c:idx val="13"/>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6-C2E6-48A3-A7DA-747F1B63CD47}"/>
              </c:ext>
            </c:extLst>
          </c:dPt>
          <c:dPt>
            <c:idx val="15"/>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7-C2E6-48A3-A7DA-747F1B63CD47}"/>
              </c:ext>
            </c:extLst>
          </c:dPt>
          <c:dPt>
            <c:idx val="17"/>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8-C2E6-48A3-A7DA-747F1B63CD47}"/>
              </c:ext>
            </c:extLst>
          </c:dPt>
          <c:dPt>
            <c:idx val="19"/>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9-C2E6-48A3-A7DA-747F1B63CD47}"/>
              </c:ext>
            </c:extLst>
          </c:dPt>
          <c:dPt>
            <c:idx val="2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A-C2E6-48A3-A7DA-747F1B63CD47}"/>
              </c:ext>
            </c:extLst>
          </c:dPt>
          <c:dPt>
            <c:idx val="23"/>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B-C2E6-48A3-A7DA-747F1B63CD47}"/>
              </c:ext>
            </c:extLst>
          </c:dPt>
          <c:dPt>
            <c:idx val="25"/>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C-C2E6-48A3-A7DA-747F1B63CD47}"/>
              </c:ext>
            </c:extLst>
          </c:dPt>
          <c:dPt>
            <c:idx val="27"/>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D-C2E6-48A3-A7DA-747F1B63CD47}"/>
              </c:ext>
            </c:extLst>
          </c:dPt>
          <c:dPt>
            <c:idx val="29"/>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E-C2E6-48A3-A7DA-747F1B63CD47}"/>
              </c:ext>
            </c:extLst>
          </c:dPt>
          <c:dPt>
            <c:idx val="3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F-C2E6-48A3-A7DA-747F1B63CD47}"/>
              </c:ext>
            </c:extLst>
          </c:dPt>
          <c:dPt>
            <c:idx val="33"/>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0-C2E6-48A3-A7DA-747F1B63CD47}"/>
              </c:ext>
            </c:extLst>
          </c:dPt>
          <c:dPt>
            <c:idx val="35"/>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1-C2E6-48A3-A7DA-747F1B63CD47}"/>
              </c:ext>
            </c:extLst>
          </c:dPt>
          <c:dPt>
            <c:idx val="37"/>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2-C2E6-48A3-A7DA-747F1B63CD47}"/>
              </c:ext>
            </c:extLst>
          </c:dPt>
          <c:dPt>
            <c:idx val="39"/>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3-C2E6-48A3-A7DA-747F1B63CD47}"/>
              </c:ext>
            </c:extLst>
          </c:dPt>
          <c:dPt>
            <c:idx val="4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4-C2E6-48A3-A7DA-747F1B63CD47}"/>
              </c:ext>
            </c:extLst>
          </c:dPt>
          <c:cat>
            <c:multiLvlStrRef>
              <c:f>Stock_ages_breakdowns!$C$90:$AR$91</c:f>
              <c:multiLvlStrCache>
                <c:ptCount val="42"/>
                <c:lvl>
                  <c:pt idx="0">
                    <c:v>Male</c:v>
                  </c:pt>
                  <c:pt idx="1">
                    <c:v>Female</c:v>
                  </c:pt>
                  <c:pt idx="2">
                    <c:v>Male</c:v>
                  </c:pt>
                  <c:pt idx="3">
                    <c:v>Female</c:v>
                  </c:pt>
                  <c:pt idx="4">
                    <c:v>Male</c:v>
                  </c:pt>
                  <c:pt idx="5">
                    <c:v>Female</c:v>
                  </c:pt>
                  <c:pt idx="6">
                    <c:v>Male</c:v>
                  </c:pt>
                  <c:pt idx="7">
                    <c:v>Female</c:v>
                  </c:pt>
                  <c:pt idx="8">
                    <c:v>Male</c:v>
                  </c:pt>
                  <c:pt idx="9">
                    <c:v>Female</c:v>
                  </c:pt>
                  <c:pt idx="10">
                    <c:v>Male</c:v>
                  </c:pt>
                  <c:pt idx="11">
                    <c:v>Female</c:v>
                  </c:pt>
                  <c:pt idx="12">
                    <c:v>Male</c:v>
                  </c:pt>
                  <c:pt idx="13">
                    <c:v>Female</c:v>
                  </c:pt>
                  <c:pt idx="14">
                    <c:v>Male</c:v>
                  </c:pt>
                  <c:pt idx="15">
                    <c:v>Female</c:v>
                  </c:pt>
                  <c:pt idx="16">
                    <c:v>Male</c:v>
                  </c:pt>
                  <c:pt idx="17">
                    <c:v>Female</c:v>
                  </c:pt>
                  <c:pt idx="18">
                    <c:v>Male</c:v>
                  </c:pt>
                  <c:pt idx="19">
                    <c:v>Female</c:v>
                  </c:pt>
                  <c:pt idx="20">
                    <c:v>Male</c:v>
                  </c:pt>
                  <c:pt idx="21">
                    <c:v>Female</c:v>
                  </c:pt>
                  <c:pt idx="22">
                    <c:v>Male</c:v>
                  </c:pt>
                  <c:pt idx="23">
                    <c:v>Female</c:v>
                  </c:pt>
                  <c:pt idx="24">
                    <c:v>Male</c:v>
                  </c:pt>
                  <c:pt idx="25">
                    <c:v>Female</c:v>
                  </c:pt>
                  <c:pt idx="26">
                    <c:v>Male</c:v>
                  </c:pt>
                  <c:pt idx="27">
                    <c:v>Female</c:v>
                  </c:pt>
                  <c:pt idx="28">
                    <c:v>Male</c:v>
                  </c:pt>
                  <c:pt idx="29">
                    <c:v>Female</c:v>
                  </c:pt>
                  <c:pt idx="30">
                    <c:v>Male</c:v>
                  </c:pt>
                  <c:pt idx="31">
                    <c:v>Female</c:v>
                  </c:pt>
                  <c:pt idx="32">
                    <c:v>Male</c:v>
                  </c:pt>
                  <c:pt idx="33">
                    <c:v>Female</c:v>
                  </c:pt>
                  <c:pt idx="34">
                    <c:v>Male</c:v>
                  </c:pt>
                  <c:pt idx="35">
                    <c:v>Female</c:v>
                  </c:pt>
                  <c:pt idx="36">
                    <c:v>Male</c:v>
                  </c:pt>
                  <c:pt idx="37">
                    <c:v>Female</c:v>
                  </c:pt>
                  <c:pt idx="38">
                    <c:v>Male</c:v>
                  </c:pt>
                  <c:pt idx="39">
                    <c:v>Female</c:v>
                  </c:pt>
                  <c:pt idx="40">
                    <c:v>Male</c:v>
                  </c:pt>
                  <c:pt idx="41">
                    <c:v>Female</c:v>
                  </c:pt>
                </c:lvl>
                <c:lvl>
                  <c:pt idx="0">
                    <c:v>Art &amp; Design</c:v>
                  </c:pt>
                  <c:pt idx="2">
                    <c:v>Biology</c:v>
                  </c:pt>
                  <c:pt idx="4">
                    <c:v>Business Studies</c:v>
                  </c:pt>
                  <c:pt idx="6">
                    <c:v>Chemistry</c:v>
                  </c:pt>
                  <c:pt idx="8">
                    <c:v>Classics</c:v>
                  </c:pt>
                  <c:pt idx="10">
                    <c:v>Computing</c:v>
                  </c:pt>
                  <c:pt idx="12">
                    <c:v>Design &amp; Technology</c:v>
                  </c:pt>
                  <c:pt idx="14">
                    <c:v>Drama</c:v>
                  </c:pt>
                  <c:pt idx="16">
                    <c:v>English</c:v>
                  </c:pt>
                  <c:pt idx="18">
                    <c:v>Food</c:v>
                  </c:pt>
                  <c:pt idx="20">
                    <c:v>Geography</c:v>
                  </c:pt>
                  <c:pt idx="22">
                    <c:v>History</c:v>
                  </c:pt>
                  <c:pt idx="24">
                    <c:v>Mathematics</c:v>
                  </c:pt>
                  <c:pt idx="26">
                    <c:v>Modern Foreign Languages</c:v>
                  </c:pt>
                  <c:pt idx="28">
                    <c:v>Music</c:v>
                  </c:pt>
                  <c:pt idx="30">
                    <c:v>Others</c:v>
                  </c:pt>
                  <c:pt idx="32">
                    <c:v>Physical Education</c:v>
                  </c:pt>
                  <c:pt idx="34">
                    <c:v>Physics</c:v>
                  </c:pt>
                  <c:pt idx="36">
                    <c:v>Religious Education</c:v>
                  </c:pt>
                  <c:pt idx="38">
                    <c:v>Secondary total</c:v>
                  </c:pt>
                  <c:pt idx="40">
                    <c:v>Primary</c:v>
                  </c:pt>
                </c:lvl>
              </c:multiLvlStrCache>
            </c:multiLvlStrRef>
          </c:cat>
          <c:val>
            <c:numRef>
              <c:f>Stock_ages_breakdowns!$C$92:$AR$92</c:f>
              <c:numCache>
                <c:formatCode>0%</c:formatCode>
                <c:ptCount val="42"/>
                <c:pt idx="0">
                  <c:v>0.22108050757426626</c:v>
                </c:pt>
                <c:pt idx="1">
                  <c:v>0.77891949242573377</c:v>
                </c:pt>
                <c:pt idx="2">
                  <c:v>0.30292174796747973</c:v>
                </c:pt>
                <c:pt idx="3">
                  <c:v>0.6970782520325205</c:v>
                </c:pt>
                <c:pt idx="4">
                  <c:v>0.46266663329862273</c:v>
                </c:pt>
                <c:pt idx="5">
                  <c:v>0.53733336670137721</c:v>
                </c:pt>
                <c:pt idx="6">
                  <c:v>0.39569504650731091</c:v>
                </c:pt>
                <c:pt idx="7">
                  <c:v>0.60430495349268887</c:v>
                </c:pt>
                <c:pt idx="8">
                  <c:v>0.40117023446569727</c:v>
                </c:pt>
                <c:pt idx="9">
                  <c:v>0.598829765534303</c:v>
                </c:pt>
                <c:pt idx="10">
                  <c:v>0.59874316022732499</c:v>
                </c:pt>
                <c:pt idx="11">
                  <c:v>0.40125683977267479</c:v>
                </c:pt>
                <c:pt idx="12">
                  <c:v>0.42974084256981604</c:v>
                </c:pt>
                <c:pt idx="13">
                  <c:v>0.57025915743018407</c:v>
                </c:pt>
                <c:pt idx="14">
                  <c:v>0.22360857829256173</c:v>
                </c:pt>
                <c:pt idx="15">
                  <c:v>0.77639142170743825</c:v>
                </c:pt>
                <c:pt idx="16">
                  <c:v>0.21132842376291383</c:v>
                </c:pt>
                <c:pt idx="17">
                  <c:v>0.78867157623708661</c:v>
                </c:pt>
                <c:pt idx="18">
                  <c:v>0.11126621502276698</c:v>
                </c:pt>
                <c:pt idx="19">
                  <c:v>0.8887337849772331</c:v>
                </c:pt>
                <c:pt idx="20">
                  <c:v>0.4290462810705199</c:v>
                </c:pt>
                <c:pt idx="21">
                  <c:v>0.5709537189294801</c:v>
                </c:pt>
                <c:pt idx="22">
                  <c:v>0.43769309283149077</c:v>
                </c:pt>
                <c:pt idx="23">
                  <c:v>0.56230690716850917</c:v>
                </c:pt>
                <c:pt idx="24">
                  <c:v>0.46241125874192451</c:v>
                </c:pt>
                <c:pt idx="25">
                  <c:v>0.53758874125807521</c:v>
                </c:pt>
                <c:pt idx="26">
                  <c:v>0.18517117397013846</c:v>
                </c:pt>
                <c:pt idx="27">
                  <c:v>0.81482882602986173</c:v>
                </c:pt>
                <c:pt idx="28">
                  <c:v>0.44594209169056137</c:v>
                </c:pt>
                <c:pt idx="29">
                  <c:v>0.55405790830943857</c:v>
                </c:pt>
                <c:pt idx="30">
                  <c:v>0.32162572421794605</c:v>
                </c:pt>
                <c:pt idx="31">
                  <c:v>0.67837427578205389</c:v>
                </c:pt>
                <c:pt idx="32">
                  <c:v>0.50430309175336341</c:v>
                </c:pt>
                <c:pt idx="33">
                  <c:v>0.49569690824663648</c:v>
                </c:pt>
                <c:pt idx="34">
                  <c:v>0.62928319119915466</c:v>
                </c:pt>
                <c:pt idx="35">
                  <c:v>0.37071680880084523</c:v>
                </c:pt>
                <c:pt idx="36">
                  <c:v>0.30666510319886842</c:v>
                </c:pt>
                <c:pt idx="37">
                  <c:v>0.69333489680113136</c:v>
                </c:pt>
                <c:pt idx="38">
                  <c:v>0.37329806006535893</c:v>
                </c:pt>
                <c:pt idx="39">
                  <c:v>0.62670193993464096</c:v>
                </c:pt>
                <c:pt idx="40">
                  <c:v>0.14169580921865013</c:v>
                </c:pt>
                <c:pt idx="41">
                  <c:v>0.85830419078134967</c:v>
                </c:pt>
              </c:numCache>
            </c:numRef>
          </c:val>
          <c:extLst>
            <c:ext xmlns:c16="http://schemas.microsoft.com/office/drawing/2014/chart" uri="{C3380CC4-5D6E-409C-BE32-E72D297353CC}">
              <c16:uniqueId val="{00000015-C2E6-48A3-A7DA-747F1B63CD47}"/>
            </c:ext>
          </c:extLst>
        </c:ser>
        <c:dLbls>
          <c:showLegendKey val="0"/>
          <c:showVal val="0"/>
          <c:showCatName val="0"/>
          <c:showSerName val="0"/>
          <c:showPercent val="0"/>
          <c:showBubbleSize val="0"/>
        </c:dLbls>
        <c:gapWidth val="150"/>
        <c:axId val="152051072"/>
        <c:axId val="152061056"/>
      </c:barChart>
      <c:catAx>
        <c:axId val="152051072"/>
        <c:scaling>
          <c:orientation val="minMax"/>
        </c:scaling>
        <c:delete val="0"/>
        <c:axPos val="b"/>
        <c:numFmt formatCode="General" sourceLinked="1"/>
        <c:majorTickMark val="out"/>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en-US"/>
          </a:p>
        </c:txPr>
        <c:crossAx val="152061056"/>
        <c:crosses val="autoZero"/>
        <c:auto val="1"/>
        <c:lblAlgn val="ctr"/>
        <c:lblOffset val="100"/>
        <c:noMultiLvlLbl val="0"/>
      </c:catAx>
      <c:valAx>
        <c:axId val="15206105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051072"/>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group breakdown by subject/phase of the current stock</a:t>
            </a:r>
          </a:p>
        </c:rich>
      </c:tx>
      <c:overlay val="0"/>
    </c:title>
    <c:autoTitleDeleted val="0"/>
    <c:plotArea>
      <c:layout>
        <c:manualLayout>
          <c:layoutTarget val="inner"/>
          <c:xMode val="edge"/>
          <c:yMode val="edge"/>
          <c:x val="4.3121839816971236E-2"/>
          <c:y val="8.3459461299326063E-2"/>
          <c:w val="0.86607395906497608"/>
          <c:h val="0.67733402921176644"/>
        </c:manualLayout>
      </c:layout>
      <c:barChart>
        <c:barDir val="col"/>
        <c:grouping val="clustered"/>
        <c:varyColors val="0"/>
        <c:ser>
          <c:idx val="0"/>
          <c:order val="0"/>
          <c:tx>
            <c:strRef>
              <c:f>Stock_ages_breakdowns!$B$97</c:f>
              <c:strCache>
                <c:ptCount val="1"/>
                <c:pt idx="0">
                  <c:v>Under 40</c:v>
                </c:pt>
              </c:strCache>
            </c:strRef>
          </c:tx>
          <c:spPr>
            <a:ln>
              <a:solidFill>
                <a:schemeClr val="tx1">
                  <a:lumMod val="95000"/>
                  <a:lumOff val="5000"/>
                </a:schemeClr>
              </a:solidFill>
            </a:ln>
          </c:spPr>
          <c:invertIfNegative val="0"/>
          <c:cat>
            <c:strRef>
              <c:f>Stock_ages_breakdowns!$C$96:$W$96</c:f>
              <c:strCache>
                <c:ptCount val="21"/>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pt idx="19">
                  <c:v>Secondary</c:v>
                </c:pt>
                <c:pt idx="20">
                  <c:v>Primary</c:v>
                </c:pt>
              </c:strCache>
            </c:strRef>
          </c:cat>
          <c:val>
            <c:numRef>
              <c:f>Stock_ages_breakdowns!$C$97:$W$97</c:f>
              <c:numCache>
                <c:formatCode>0%</c:formatCode>
                <c:ptCount val="21"/>
                <c:pt idx="0">
                  <c:v>0.47328649582599347</c:v>
                </c:pt>
                <c:pt idx="1">
                  <c:v>0.58382549585944776</c:v>
                </c:pt>
                <c:pt idx="2">
                  <c:v>0.47352675849917319</c:v>
                </c:pt>
                <c:pt idx="3">
                  <c:v>0.54900104472470734</c:v>
                </c:pt>
                <c:pt idx="4">
                  <c:v>0.50434560148123087</c:v>
                </c:pt>
                <c:pt idx="5">
                  <c:v>0.50984707702822196</c:v>
                </c:pt>
                <c:pt idx="6">
                  <c:v>0.43793096137920307</c:v>
                </c:pt>
                <c:pt idx="7">
                  <c:v>0.64129776332874744</c:v>
                </c:pt>
                <c:pt idx="8">
                  <c:v>0.60204844930985135</c:v>
                </c:pt>
                <c:pt idx="9">
                  <c:v>0.38315748026264096</c:v>
                </c:pt>
                <c:pt idx="10">
                  <c:v>0.60224757329832423</c:v>
                </c:pt>
                <c:pt idx="11">
                  <c:v>0.61393611306697848</c:v>
                </c:pt>
                <c:pt idx="12">
                  <c:v>0.52937901228924023</c:v>
                </c:pt>
                <c:pt idx="13">
                  <c:v>0.456871180173332</c:v>
                </c:pt>
                <c:pt idx="14">
                  <c:v>0.59831899594420879</c:v>
                </c:pt>
                <c:pt idx="15">
                  <c:v>0.5307199721498852</c:v>
                </c:pt>
                <c:pt idx="16">
                  <c:v>0.71541210394708776</c:v>
                </c:pt>
                <c:pt idx="17">
                  <c:v>0.53910716336473674</c:v>
                </c:pt>
                <c:pt idx="18">
                  <c:v>0.56325215515374727</c:v>
                </c:pt>
                <c:pt idx="19">
                  <c:v>0.55900729599730403</c:v>
                </c:pt>
                <c:pt idx="20">
                  <c:v>0.56983085867760919</c:v>
                </c:pt>
              </c:numCache>
            </c:numRef>
          </c:val>
          <c:extLst>
            <c:ext xmlns:c16="http://schemas.microsoft.com/office/drawing/2014/chart" uri="{C3380CC4-5D6E-409C-BE32-E72D297353CC}">
              <c16:uniqueId val="{00000000-79FF-4271-8DCE-9E3010135739}"/>
            </c:ext>
          </c:extLst>
        </c:ser>
        <c:ser>
          <c:idx val="1"/>
          <c:order val="1"/>
          <c:tx>
            <c:strRef>
              <c:f>Stock_ages_breakdowns!$B$98</c:f>
              <c:strCache>
                <c:ptCount val="1"/>
                <c:pt idx="0">
                  <c:v>40-49</c:v>
                </c:pt>
              </c:strCache>
            </c:strRef>
          </c:tx>
          <c:spPr>
            <a:ln>
              <a:solidFill>
                <a:schemeClr val="tx1">
                  <a:lumMod val="95000"/>
                  <a:lumOff val="5000"/>
                </a:schemeClr>
              </a:solidFill>
            </a:ln>
          </c:spPr>
          <c:invertIfNegative val="0"/>
          <c:cat>
            <c:strRef>
              <c:f>Stock_ages_breakdowns!$C$96:$W$96</c:f>
              <c:strCache>
                <c:ptCount val="21"/>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pt idx="19">
                  <c:v>Secondary</c:v>
                </c:pt>
                <c:pt idx="20">
                  <c:v>Primary</c:v>
                </c:pt>
              </c:strCache>
            </c:strRef>
          </c:cat>
          <c:val>
            <c:numRef>
              <c:f>Stock_ages_breakdowns!$C$98:$W$98</c:f>
              <c:numCache>
                <c:formatCode>0%</c:formatCode>
                <c:ptCount val="21"/>
                <c:pt idx="0">
                  <c:v>0.32457549584919321</c:v>
                </c:pt>
                <c:pt idx="1">
                  <c:v>0.27103737194492694</c:v>
                </c:pt>
                <c:pt idx="2">
                  <c:v>0.31933257134276782</c:v>
                </c:pt>
                <c:pt idx="3">
                  <c:v>0.27770250628331522</c:v>
                </c:pt>
                <c:pt idx="4">
                  <c:v>0.2417268582479149</c:v>
                </c:pt>
                <c:pt idx="5">
                  <c:v>0.30764664960367522</c:v>
                </c:pt>
                <c:pt idx="6">
                  <c:v>0.29511354631146797</c:v>
                </c:pt>
                <c:pt idx="7">
                  <c:v>0.24048232443649542</c:v>
                </c:pt>
                <c:pt idx="8">
                  <c:v>0.23885731809967481</c:v>
                </c:pt>
                <c:pt idx="9">
                  <c:v>0.29238154865151855</c:v>
                </c:pt>
                <c:pt idx="10">
                  <c:v>0.26931756007601398</c:v>
                </c:pt>
                <c:pt idx="11">
                  <c:v>0.25034125471147123</c:v>
                </c:pt>
                <c:pt idx="12">
                  <c:v>0.2689943334626817</c:v>
                </c:pt>
                <c:pt idx="13">
                  <c:v>0.3350899410486341</c:v>
                </c:pt>
                <c:pt idx="14">
                  <c:v>0.26625630563150948</c:v>
                </c:pt>
                <c:pt idx="15">
                  <c:v>0.26718939835237054</c:v>
                </c:pt>
                <c:pt idx="16">
                  <c:v>0.2026314620742477</c:v>
                </c:pt>
                <c:pt idx="17">
                  <c:v>0.2599238618831694</c:v>
                </c:pt>
                <c:pt idx="18">
                  <c:v>0.26359520752703142</c:v>
                </c:pt>
                <c:pt idx="19">
                  <c:v>0.2677704231099251</c:v>
                </c:pt>
                <c:pt idx="20">
                  <c:v>0.25589097450845422</c:v>
                </c:pt>
              </c:numCache>
            </c:numRef>
          </c:val>
          <c:extLst>
            <c:ext xmlns:c16="http://schemas.microsoft.com/office/drawing/2014/chart" uri="{C3380CC4-5D6E-409C-BE32-E72D297353CC}">
              <c16:uniqueId val="{00000001-79FF-4271-8DCE-9E3010135739}"/>
            </c:ext>
          </c:extLst>
        </c:ser>
        <c:ser>
          <c:idx val="2"/>
          <c:order val="2"/>
          <c:tx>
            <c:strRef>
              <c:f>Stock_ages_breakdowns!$B$99</c:f>
              <c:strCache>
                <c:ptCount val="1"/>
                <c:pt idx="0">
                  <c:v>50-59</c:v>
                </c:pt>
              </c:strCache>
            </c:strRef>
          </c:tx>
          <c:spPr>
            <a:ln>
              <a:solidFill>
                <a:schemeClr val="tx1">
                  <a:lumMod val="95000"/>
                  <a:lumOff val="5000"/>
                </a:schemeClr>
              </a:solidFill>
            </a:ln>
          </c:spPr>
          <c:invertIfNegative val="0"/>
          <c:cat>
            <c:strRef>
              <c:f>Stock_ages_breakdowns!$C$96:$W$96</c:f>
              <c:strCache>
                <c:ptCount val="21"/>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pt idx="19">
                  <c:v>Secondary</c:v>
                </c:pt>
                <c:pt idx="20">
                  <c:v>Primary</c:v>
                </c:pt>
              </c:strCache>
            </c:strRef>
          </c:cat>
          <c:val>
            <c:numRef>
              <c:f>Stock_ages_breakdowns!$C$99:$W$99</c:f>
              <c:numCache>
                <c:formatCode>0%</c:formatCode>
                <c:ptCount val="21"/>
                <c:pt idx="0">
                  <c:v>0.17747756915082635</c:v>
                </c:pt>
                <c:pt idx="1">
                  <c:v>0.12775326272999576</c:v>
                </c:pt>
                <c:pt idx="2">
                  <c:v>0.18510427057521162</c:v>
                </c:pt>
                <c:pt idx="3">
                  <c:v>0.15368266113925172</c:v>
                </c:pt>
                <c:pt idx="4">
                  <c:v>0.20470321757431845</c:v>
                </c:pt>
                <c:pt idx="5">
                  <c:v>0.16426491524506354</c:v>
                </c:pt>
                <c:pt idx="6">
                  <c:v>0.2346033814721129</c:v>
                </c:pt>
                <c:pt idx="7">
                  <c:v>0.1022854800978779</c:v>
                </c:pt>
                <c:pt idx="8">
                  <c:v>0.13821779496564868</c:v>
                </c:pt>
                <c:pt idx="9">
                  <c:v>0.28541678280281024</c:v>
                </c:pt>
                <c:pt idx="10">
                  <c:v>0.11271942710520062</c:v>
                </c:pt>
                <c:pt idx="11">
                  <c:v>0.11887678215898399</c:v>
                </c:pt>
                <c:pt idx="12">
                  <c:v>0.17351565526340115</c:v>
                </c:pt>
                <c:pt idx="13">
                  <c:v>0.18420415875695695</c:v>
                </c:pt>
                <c:pt idx="14">
                  <c:v>0.11964706166341396</c:v>
                </c:pt>
                <c:pt idx="15">
                  <c:v>0.17098786689330725</c:v>
                </c:pt>
                <c:pt idx="16">
                  <c:v>7.3744689229221533E-2</c:v>
                </c:pt>
                <c:pt idx="17">
                  <c:v>0.17678772533671799</c:v>
                </c:pt>
                <c:pt idx="18">
                  <c:v>0.15228314046492289</c:v>
                </c:pt>
                <c:pt idx="19">
                  <c:v>0.15154082766672894</c:v>
                </c:pt>
                <c:pt idx="20">
                  <c:v>0.15009497197051067</c:v>
                </c:pt>
              </c:numCache>
            </c:numRef>
          </c:val>
          <c:extLst>
            <c:ext xmlns:c16="http://schemas.microsoft.com/office/drawing/2014/chart" uri="{C3380CC4-5D6E-409C-BE32-E72D297353CC}">
              <c16:uniqueId val="{00000002-79FF-4271-8DCE-9E3010135739}"/>
            </c:ext>
          </c:extLst>
        </c:ser>
        <c:ser>
          <c:idx val="3"/>
          <c:order val="3"/>
          <c:tx>
            <c:strRef>
              <c:f>Stock_ages_breakdowns!$B$100</c:f>
              <c:strCache>
                <c:ptCount val="1"/>
                <c:pt idx="0">
                  <c:v>60 plus</c:v>
                </c:pt>
              </c:strCache>
            </c:strRef>
          </c:tx>
          <c:spPr>
            <a:ln>
              <a:solidFill>
                <a:schemeClr val="tx1">
                  <a:lumMod val="95000"/>
                  <a:lumOff val="5000"/>
                </a:schemeClr>
              </a:solidFill>
            </a:ln>
          </c:spPr>
          <c:invertIfNegative val="0"/>
          <c:cat>
            <c:strRef>
              <c:f>Stock_ages_breakdowns!$C$96:$W$96</c:f>
              <c:strCache>
                <c:ptCount val="21"/>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pt idx="19">
                  <c:v>Secondary</c:v>
                </c:pt>
                <c:pt idx="20">
                  <c:v>Primary</c:v>
                </c:pt>
              </c:strCache>
            </c:strRef>
          </c:cat>
          <c:val>
            <c:numRef>
              <c:f>Stock_ages_breakdowns!$C$100:$W$100</c:f>
              <c:numCache>
                <c:formatCode>0%</c:formatCode>
                <c:ptCount val="21"/>
                <c:pt idx="0">
                  <c:v>2.4660439173987039E-2</c:v>
                </c:pt>
                <c:pt idx="1">
                  <c:v>1.7383869465629646E-2</c:v>
                </c:pt>
                <c:pt idx="2">
                  <c:v>2.203639958284731E-2</c:v>
                </c:pt>
                <c:pt idx="3">
                  <c:v>1.9613787852725491E-2</c:v>
                </c:pt>
                <c:pt idx="4">
                  <c:v>4.922432269653601E-2</c:v>
                </c:pt>
                <c:pt idx="5">
                  <c:v>1.8241358123039224E-2</c:v>
                </c:pt>
                <c:pt idx="6">
                  <c:v>3.2352110837216085E-2</c:v>
                </c:pt>
                <c:pt idx="7">
                  <c:v>1.5934432136879242E-2</c:v>
                </c:pt>
                <c:pt idx="8">
                  <c:v>2.0876437624825325E-2</c:v>
                </c:pt>
                <c:pt idx="9">
                  <c:v>3.9044188283030384E-2</c:v>
                </c:pt>
                <c:pt idx="10">
                  <c:v>1.571543952046105E-2</c:v>
                </c:pt>
                <c:pt idx="11">
                  <c:v>1.684585006256643E-2</c:v>
                </c:pt>
                <c:pt idx="12">
                  <c:v>2.8110998984676887E-2</c:v>
                </c:pt>
                <c:pt idx="13">
                  <c:v>2.3834720021077036E-2</c:v>
                </c:pt>
                <c:pt idx="14">
                  <c:v>1.5777636760867585E-2</c:v>
                </c:pt>
                <c:pt idx="15">
                  <c:v>3.1102762604436826E-2</c:v>
                </c:pt>
                <c:pt idx="16">
                  <c:v>8.2117447494429556E-3</c:v>
                </c:pt>
                <c:pt idx="17">
                  <c:v>2.4181249415375916E-2</c:v>
                </c:pt>
                <c:pt idx="18">
                  <c:v>2.0869496854298349E-2</c:v>
                </c:pt>
                <c:pt idx="19">
                  <c:v>2.1681453226041796E-2</c:v>
                </c:pt>
                <c:pt idx="20">
                  <c:v>2.4183194843425831E-2</c:v>
                </c:pt>
              </c:numCache>
            </c:numRef>
          </c:val>
          <c:extLst>
            <c:ext xmlns:c16="http://schemas.microsoft.com/office/drawing/2014/chart" uri="{C3380CC4-5D6E-409C-BE32-E72D297353CC}">
              <c16:uniqueId val="{00000003-79FF-4271-8DCE-9E3010135739}"/>
            </c:ext>
          </c:extLst>
        </c:ser>
        <c:dLbls>
          <c:showLegendKey val="0"/>
          <c:showVal val="0"/>
          <c:showCatName val="0"/>
          <c:showSerName val="0"/>
          <c:showPercent val="0"/>
          <c:showBubbleSize val="0"/>
        </c:dLbls>
        <c:gapWidth val="150"/>
        <c:axId val="152107264"/>
        <c:axId val="152436736"/>
      </c:barChart>
      <c:catAx>
        <c:axId val="15210726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52436736"/>
        <c:crosses val="autoZero"/>
        <c:auto val="1"/>
        <c:lblAlgn val="ctr"/>
        <c:lblOffset val="100"/>
        <c:noMultiLvlLbl val="0"/>
      </c:catAx>
      <c:valAx>
        <c:axId val="15243673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107264"/>
        <c:crosses val="autoZero"/>
        <c:crossBetween val="between"/>
      </c:valAx>
      <c:spPr>
        <a:ln>
          <a:solidFill>
            <a:sysClr val="windowText" lastClr="000000"/>
          </a:solidFill>
        </a:ln>
      </c:spPr>
    </c:plotArea>
    <c:legend>
      <c:legendPos val="r"/>
      <c:layout>
        <c:manualLayout>
          <c:xMode val="edge"/>
          <c:yMode val="edge"/>
          <c:x val="0.91164139979354053"/>
          <c:y val="0.25186606338386802"/>
          <c:w val="8.0878960493523722E-2"/>
          <c:h val="0.34701551298624983"/>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The percentage</a:t>
            </a:r>
            <a:r>
              <a:rPr lang="en-GB" baseline="0"/>
              <a:t> of teachers who are unqualified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218103910458996E-2"/>
          <c:y val="0.12551607445008461"/>
          <c:w val="0.92752798845592477"/>
          <c:h val="0.51515568168192172"/>
        </c:manualLayout>
      </c:layout>
      <c:barChart>
        <c:barDir val="col"/>
        <c:grouping val="clustered"/>
        <c:varyColors val="0"/>
        <c:ser>
          <c:idx val="0"/>
          <c:order val="0"/>
          <c:tx>
            <c:strRef>
              <c:f>USER_TESTING_TAB!$C$324</c:f>
              <c:strCache>
                <c:ptCount val="1"/>
                <c:pt idx="0">
                  <c:v>From 2018/19 TSM</c:v>
                </c:pt>
              </c:strCache>
            </c:strRef>
          </c:tx>
          <c:spPr>
            <a:solidFill>
              <a:schemeClr val="tx2">
                <a:lumMod val="40000"/>
                <a:lumOff val="60000"/>
              </a:schemeClr>
            </a:solidFill>
            <a:ln>
              <a:noFill/>
            </a:ln>
            <a:effectLst/>
          </c:spPr>
          <c:invertIfNegative val="0"/>
          <c:cat>
            <c:strRef>
              <c:f>USER_TESTING_TAB!$B$325:$B$344</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c:v>
                </c:pt>
                <c:pt idx="17">
                  <c:v>Physical Education</c:v>
                </c:pt>
                <c:pt idx="18">
                  <c:v>Physics</c:v>
                </c:pt>
                <c:pt idx="19">
                  <c:v>Religious Education</c:v>
                </c:pt>
              </c:strCache>
            </c:strRef>
          </c:cat>
          <c:val>
            <c:numRef>
              <c:f>USER_TESTING_TAB!$C$325:$C$344</c:f>
              <c:numCache>
                <c:formatCode>0.00%</c:formatCode>
                <c:ptCount val="20"/>
                <c:pt idx="0">
                  <c:v>2.9630491326750594E-2</c:v>
                </c:pt>
                <c:pt idx="1">
                  <c:v>5.0670025503670502E-2</c:v>
                </c:pt>
                <c:pt idx="2">
                  <c:v>2.9553820886506082E-2</c:v>
                </c:pt>
                <c:pt idx="3">
                  <c:v>6.5384225856819023E-2</c:v>
                </c:pt>
                <c:pt idx="4">
                  <c:v>3.0887635397707607E-2</c:v>
                </c:pt>
                <c:pt idx="5">
                  <c:v>4.9922269178630567E-2</c:v>
                </c:pt>
                <c:pt idx="6">
                  <c:v>3.8002265470931045E-2</c:v>
                </c:pt>
                <c:pt idx="7">
                  <c:v>5.5734785884002436E-2</c:v>
                </c:pt>
                <c:pt idx="8">
                  <c:v>6.4924832209737687E-2</c:v>
                </c:pt>
                <c:pt idx="9">
                  <c:v>6.0869377230087514E-2</c:v>
                </c:pt>
                <c:pt idx="10">
                  <c:v>7.5829723622989495E-2</c:v>
                </c:pt>
                <c:pt idx="11">
                  <c:v>3.4720875651734012E-2</c:v>
                </c:pt>
                <c:pt idx="12">
                  <c:v>3.5339882995351034E-2</c:v>
                </c:pt>
                <c:pt idx="13">
                  <c:v>4.2687050984995693E-2</c:v>
                </c:pt>
                <c:pt idx="14">
                  <c:v>2.9783017023034878E-2</c:v>
                </c:pt>
                <c:pt idx="15">
                  <c:v>4.7264041991222944E-2</c:v>
                </c:pt>
                <c:pt idx="16">
                  <c:v>0.1191622270055365</c:v>
                </c:pt>
                <c:pt idx="17">
                  <c:v>3.4429883874599602E-2</c:v>
                </c:pt>
                <c:pt idx="18">
                  <c:v>2.8375242941209453E-2</c:v>
                </c:pt>
                <c:pt idx="19">
                  <c:v>4.0701908208006073E-2</c:v>
                </c:pt>
              </c:numCache>
            </c:numRef>
          </c:val>
          <c:extLst>
            <c:ext xmlns:c16="http://schemas.microsoft.com/office/drawing/2014/chart" uri="{C3380CC4-5D6E-409C-BE32-E72D297353CC}">
              <c16:uniqueId val="{00000000-311D-4B73-A1F9-1E9D6CB54C9D}"/>
            </c:ext>
          </c:extLst>
        </c:ser>
        <c:ser>
          <c:idx val="1"/>
          <c:order val="1"/>
          <c:tx>
            <c:strRef>
              <c:f>USER_TESTING_TAB!$D$324</c:f>
              <c:strCache>
                <c:ptCount val="1"/>
                <c:pt idx="0">
                  <c:v>From latest SWC data</c:v>
                </c:pt>
              </c:strCache>
            </c:strRef>
          </c:tx>
          <c:spPr>
            <a:solidFill>
              <a:schemeClr val="tx2">
                <a:lumMod val="75000"/>
              </a:schemeClr>
            </a:solidFill>
            <a:ln>
              <a:noFill/>
            </a:ln>
            <a:effectLst/>
          </c:spPr>
          <c:invertIfNegative val="0"/>
          <c:cat>
            <c:strRef>
              <c:f>USER_TESTING_TAB!$B$325:$B$344</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c:v>
                </c:pt>
                <c:pt idx="17">
                  <c:v>Physical Education</c:v>
                </c:pt>
                <c:pt idx="18">
                  <c:v>Physics</c:v>
                </c:pt>
                <c:pt idx="19">
                  <c:v>Religious Education</c:v>
                </c:pt>
              </c:strCache>
            </c:strRef>
          </c:cat>
          <c:val>
            <c:numRef>
              <c:f>USER_TESTING_TAB!$D$325:$D$344</c:f>
              <c:numCache>
                <c:formatCode>0.00%</c:formatCode>
                <c:ptCount val="20"/>
                <c:pt idx="0">
                  <c:v>2.9630491326750594E-2</c:v>
                </c:pt>
                <c:pt idx="1">
                  <c:v>5.0670025503670502E-2</c:v>
                </c:pt>
                <c:pt idx="2">
                  <c:v>2.9553820886506082E-2</c:v>
                </c:pt>
                <c:pt idx="3">
                  <c:v>6.5384225856819023E-2</c:v>
                </c:pt>
                <c:pt idx="4">
                  <c:v>3.4195425395650972E-2</c:v>
                </c:pt>
                <c:pt idx="5">
                  <c:v>4.9922269178630567E-2</c:v>
                </c:pt>
                <c:pt idx="6">
                  <c:v>3.8002265470931045E-2</c:v>
                </c:pt>
                <c:pt idx="7">
                  <c:v>5.5734785884002436E-2</c:v>
                </c:pt>
                <c:pt idx="8">
                  <c:v>6.4924832209737687E-2</c:v>
                </c:pt>
                <c:pt idx="9">
                  <c:v>6.0869377230087514E-2</c:v>
                </c:pt>
                <c:pt idx="10">
                  <c:v>7.5829723622989495E-2</c:v>
                </c:pt>
                <c:pt idx="11">
                  <c:v>3.4720875651734012E-2</c:v>
                </c:pt>
                <c:pt idx="12">
                  <c:v>3.5339882995351034E-2</c:v>
                </c:pt>
                <c:pt idx="13">
                  <c:v>4.2687050984995693E-2</c:v>
                </c:pt>
                <c:pt idx="14">
                  <c:v>2.9783017023034878E-2</c:v>
                </c:pt>
                <c:pt idx="15">
                  <c:v>4.7264041991222944E-2</c:v>
                </c:pt>
                <c:pt idx="16">
                  <c:v>0.1191622270055365</c:v>
                </c:pt>
                <c:pt idx="17">
                  <c:v>3.628831022469646E-2</c:v>
                </c:pt>
                <c:pt idx="18">
                  <c:v>2.8375242941209453E-2</c:v>
                </c:pt>
                <c:pt idx="19">
                  <c:v>4.0701908208006073E-2</c:v>
                </c:pt>
              </c:numCache>
            </c:numRef>
          </c:val>
          <c:extLst>
            <c:ext xmlns:c16="http://schemas.microsoft.com/office/drawing/2014/chart" uri="{C3380CC4-5D6E-409C-BE32-E72D297353CC}">
              <c16:uniqueId val="{00000001-311D-4B73-A1F9-1E9D6CB54C9D}"/>
            </c:ext>
          </c:extLst>
        </c:ser>
        <c:dLbls>
          <c:showLegendKey val="0"/>
          <c:showVal val="0"/>
          <c:showCatName val="0"/>
          <c:showSerName val="0"/>
          <c:showPercent val="0"/>
          <c:showBubbleSize val="0"/>
        </c:dLbls>
        <c:gapWidth val="219"/>
        <c:overlap val="-27"/>
        <c:axId val="749007424"/>
        <c:axId val="749008080"/>
      </c:barChart>
      <c:catAx>
        <c:axId val="7490074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008080"/>
        <c:crosses val="autoZero"/>
        <c:auto val="1"/>
        <c:lblAlgn val="ctr"/>
        <c:lblOffset val="100"/>
        <c:noMultiLvlLbl val="0"/>
      </c:catAx>
      <c:valAx>
        <c:axId val="749008080"/>
        <c:scaling>
          <c:orientation val="minMax"/>
        </c:scaling>
        <c:delete val="0"/>
        <c:axPos val="l"/>
        <c:majorGridlines>
          <c:spPr>
            <a:ln w="9525" cap="flat" cmpd="sng" algn="ctr">
              <a:solidFill>
                <a:schemeClr val="bg1"/>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007424"/>
        <c:crosses val="autoZero"/>
        <c:crossBetween val="between"/>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No. of entrants (including UGs) expected for each phase/subject via different entrant routes for 2020/21</a:t>
            </a:r>
          </a:p>
        </c:rich>
      </c:tx>
      <c:overlay val="0"/>
    </c:title>
    <c:autoTitleDeleted val="0"/>
    <c:plotArea>
      <c:layout>
        <c:manualLayout>
          <c:layoutTarget val="inner"/>
          <c:xMode val="edge"/>
          <c:yMode val="edge"/>
          <c:x val="6.9437863963279667E-2"/>
          <c:y val="0.10024212398982042"/>
          <c:w val="0.90831338920100546"/>
          <c:h val="0.59605418603720284"/>
        </c:manualLayout>
      </c:layout>
      <c:barChart>
        <c:barDir val="col"/>
        <c:grouping val="clustered"/>
        <c:varyColors val="0"/>
        <c:ser>
          <c:idx val="0"/>
          <c:order val="0"/>
          <c:tx>
            <c:strRef>
              <c:f>Check_of_all_entrant_numbers!$D$18</c:f>
              <c:strCache>
                <c:ptCount val="1"/>
                <c:pt idx="0">
                  <c:v>No. of all entrants expected</c:v>
                </c:pt>
              </c:strCache>
            </c:strRef>
          </c:tx>
          <c:spPr>
            <a:solidFill>
              <a:srgbClr val="FF0000"/>
            </a:solidFill>
            <a:ln>
              <a:solidFill>
                <a:schemeClr val="tx1">
                  <a:lumMod val="95000"/>
                  <a:lumOff val="5000"/>
                </a:schemeClr>
              </a:solidFill>
            </a:ln>
          </c:spPr>
          <c:invertIfNegative val="0"/>
          <c:cat>
            <c:strRef>
              <c:f>Check_of_all_entrant_numbers!$C$19:$C$38</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Others</c:v>
                </c:pt>
                <c:pt idx="17">
                  <c:v>Physical Education</c:v>
                </c:pt>
                <c:pt idx="18">
                  <c:v>Physics</c:v>
                </c:pt>
                <c:pt idx="19">
                  <c:v>Religious Education</c:v>
                </c:pt>
              </c:strCache>
            </c:strRef>
          </c:cat>
          <c:val>
            <c:numRef>
              <c:f>Check_of_all_entrant_numbers!$D$19:$D$38</c:f>
              <c:numCache>
                <c:formatCode>#,##0</c:formatCode>
                <c:ptCount val="20"/>
                <c:pt idx="0">
                  <c:v>24982.04236717576</c:v>
                </c:pt>
                <c:pt idx="1">
                  <c:v>880.41223636960081</c:v>
                </c:pt>
                <c:pt idx="2">
                  <c:v>1613.5092244922655</c:v>
                </c:pt>
                <c:pt idx="3">
                  <c:v>429.84458971444576</c:v>
                </c:pt>
                <c:pt idx="4">
                  <c:v>1487.5833130943229</c:v>
                </c:pt>
                <c:pt idx="5">
                  <c:v>35.205537165225039</c:v>
                </c:pt>
                <c:pt idx="6">
                  <c:v>775.270437505583</c:v>
                </c:pt>
                <c:pt idx="7">
                  <c:v>1118.9024460726605</c:v>
                </c:pt>
                <c:pt idx="8">
                  <c:v>474.22145814369009</c:v>
                </c:pt>
                <c:pt idx="9">
                  <c:v>3929.0419681456683</c:v>
                </c:pt>
                <c:pt idx="10">
                  <c:v>236.5322578724633</c:v>
                </c:pt>
                <c:pt idx="11">
                  <c:v>1326.197100466833</c:v>
                </c:pt>
                <c:pt idx="12">
                  <c:v>1420.7425437942006</c:v>
                </c:pt>
                <c:pt idx="13">
                  <c:v>4436.5635059662936</c:v>
                </c:pt>
                <c:pt idx="14">
                  <c:v>2597.5589095834621</c:v>
                </c:pt>
                <c:pt idx="15">
                  <c:v>486.01672175927069</c:v>
                </c:pt>
                <c:pt idx="16">
                  <c:v>933.47560970794279</c:v>
                </c:pt>
                <c:pt idx="17">
                  <c:v>1629.2536857748119</c:v>
                </c:pt>
                <c:pt idx="18">
                  <c:v>1470.4802572044371</c:v>
                </c:pt>
                <c:pt idx="19">
                  <c:v>760.10152576059318</c:v>
                </c:pt>
              </c:numCache>
            </c:numRef>
          </c:val>
          <c:extLst>
            <c:ext xmlns:c16="http://schemas.microsoft.com/office/drawing/2014/chart" uri="{C3380CC4-5D6E-409C-BE32-E72D297353CC}">
              <c16:uniqueId val="{00000000-A3B9-47B9-8AC9-02B8D1F92173}"/>
            </c:ext>
          </c:extLst>
        </c:ser>
        <c:ser>
          <c:idx val="1"/>
          <c:order val="1"/>
          <c:tx>
            <c:strRef>
              <c:f>Check_of_all_entrant_numbers!$E$18</c:f>
              <c:strCache>
                <c:ptCount val="1"/>
                <c:pt idx="0">
                  <c:v>No. re-entrants expected</c:v>
                </c:pt>
              </c:strCache>
            </c:strRef>
          </c:tx>
          <c:spPr>
            <a:solidFill>
              <a:srgbClr val="FFFF00"/>
            </a:solidFill>
            <a:ln>
              <a:solidFill>
                <a:schemeClr val="tx1">
                  <a:lumMod val="95000"/>
                  <a:lumOff val="5000"/>
                </a:schemeClr>
              </a:solidFill>
            </a:ln>
          </c:spPr>
          <c:invertIfNegative val="0"/>
          <c:cat>
            <c:strRef>
              <c:f>Check_of_all_entrant_numbers!$C$19:$C$38</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Others</c:v>
                </c:pt>
                <c:pt idx="17">
                  <c:v>Physical Education</c:v>
                </c:pt>
                <c:pt idx="18">
                  <c:v>Physics</c:v>
                </c:pt>
                <c:pt idx="19">
                  <c:v>Religious Education</c:v>
                </c:pt>
              </c:strCache>
            </c:strRef>
          </c:cat>
          <c:val>
            <c:numRef>
              <c:f>Check_of_all_entrant_numbers!$E$19:$E$38</c:f>
              <c:numCache>
                <c:formatCode>#,##0</c:formatCode>
                <c:ptCount val="20"/>
                <c:pt idx="0">
                  <c:v>8884.8303830162859</c:v>
                </c:pt>
                <c:pt idx="1">
                  <c:v>309.13858878975992</c:v>
                </c:pt>
                <c:pt idx="2">
                  <c:v>566.55046812570811</c:v>
                </c:pt>
                <c:pt idx="3">
                  <c:v>150.93105749095116</c:v>
                </c:pt>
                <c:pt idx="4">
                  <c:v>522.33418292032854</c:v>
                </c:pt>
                <c:pt idx="5">
                  <c:v>12.361697881121019</c:v>
                </c:pt>
                <c:pt idx="6">
                  <c:v>272.22021580386451</c:v>
                </c:pt>
                <c:pt idx="7">
                  <c:v>392.87950449055791</c:v>
                </c:pt>
                <c:pt idx="8">
                  <c:v>166.51307908766864</c:v>
                </c:pt>
                <c:pt idx="9">
                  <c:v>1379.6020081874358</c:v>
                </c:pt>
                <c:pt idx="10">
                  <c:v>83.053421319387795</c:v>
                </c:pt>
                <c:pt idx="11">
                  <c:v>366</c:v>
                </c:pt>
                <c:pt idx="12">
                  <c:v>292</c:v>
                </c:pt>
                <c:pt idx="13">
                  <c:v>1557.8077230798535</c:v>
                </c:pt>
                <c:pt idx="14">
                  <c:v>641</c:v>
                </c:pt>
                <c:pt idx="15">
                  <c:v>170.65474250157084</c:v>
                </c:pt>
                <c:pt idx="16">
                  <c:v>327.7706973323231</c:v>
                </c:pt>
                <c:pt idx="17">
                  <c:v>572.07881080550942</c:v>
                </c:pt>
                <c:pt idx="18">
                  <c:v>516.32879777984749</c:v>
                </c:pt>
                <c:pt idx="19">
                  <c:v>266.89396546725061</c:v>
                </c:pt>
              </c:numCache>
            </c:numRef>
          </c:val>
          <c:extLst>
            <c:ext xmlns:c16="http://schemas.microsoft.com/office/drawing/2014/chart" uri="{C3380CC4-5D6E-409C-BE32-E72D297353CC}">
              <c16:uniqueId val="{00000001-A3B9-47B9-8AC9-02B8D1F92173}"/>
            </c:ext>
          </c:extLst>
        </c:ser>
        <c:ser>
          <c:idx val="2"/>
          <c:order val="2"/>
          <c:tx>
            <c:strRef>
              <c:f>Check_of_all_entrant_numbers!$F$18</c:f>
              <c:strCache>
                <c:ptCount val="1"/>
                <c:pt idx="0">
                  <c:v>No. of new to state-funded sector entrants expected</c:v>
                </c:pt>
              </c:strCache>
            </c:strRef>
          </c:tx>
          <c:spPr>
            <a:solidFill>
              <a:srgbClr val="92D050"/>
            </a:solidFill>
            <a:ln>
              <a:solidFill>
                <a:schemeClr val="tx1">
                  <a:lumMod val="95000"/>
                  <a:lumOff val="5000"/>
                </a:schemeClr>
              </a:solidFill>
            </a:ln>
          </c:spPr>
          <c:invertIfNegative val="0"/>
          <c:cat>
            <c:strRef>
              <c:f>Check_of_all_entrant_numbers!$C$19:$C$38</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Others</c:v>
                </c:pt>
                <c:pt idx="17">
                  <c:v>Physical Education</c:v>
                </c:pt>
                <c:pt idx="18">
                  <c:v>Physics</c:v>
                </c:pt>
                <c:pt idx="19">
                  <c:v>Religious Education</c:v>
                </c:pt>
              </c:strCache>
            </c:strRef>
          </c:cat>
          <c:val>
            <c:numRef>
              <c:f>Check_of_all_entrant_numbers!$F$19:$F$38</c:f>
              <c:numCache>
                <c:formatCode>#,##0</c:formatCode>
                <c:ptCount val="20"/>
                <c:pt idx="0">
                  <c:v>3172.1895361986512</c:v>
                </c:pt>
                <c:pt idx="1">
                  <c:v>103.18016052747953</c:v>
                </c:pt>
                <c:pt idx="2">
                  <c:v>189.0956689586389</c:v>
                </c:pt>
                <c:pt idx="3">
                  <c:v>50.375758010235295</c:v>
                </c:pt>
                <c:pt idx="4">
                  <c:v>174.33774623122881</c:v>
                </c:pt>
                <c:pt idx="5">
                  <c:v>4.125922864433158</c:v>
                </c:pt>
                <c:pt idx="6">
                  <c:v>90.858037734557499</c:v>
                </c:pt>
                <c:pt idx="7">
                  <c:v>131.1300879647257</c:v>
                </c:pt>
                <c:pt idx="8">
                  <c:v>55.576517630657094</c:v>
                </c:pt>
                <c:pt idx="9">
                  <c:v>460.46518238336466</c:v>
                </c:pt>
                <c:pt idx="10">
                  <c:v>27.720464719850217</c:v>
                </c:pt>
                <c:pt idx="11">
                  <c:v>113</c:v>
                </c:pt>
                <c:pt idx="12">
                  <c:v>102</c:v>
                </c:pt>
                <c:pt idx="13">
                  <c:v>519.94431225032145</c:v>
                </c:pt>
                <c:pt idx="14">
                  <c:v>210</c:v>
                </c:pt>
                <c:pt idx="15">
                  <c:v>56.958866879161434</c:v>
                </c:pt>
                <c:pt idx="16">
                  <c:v>109.3989375423883</c:v>
                </c:pt>
                <c:pt idx="17">
                  <c:v>190.94084554233851</c:v>
                </c:pt>
                <c:pt idx="18">
                  <c:v>172.33334876907443</c:v>
                </c:pt>
                <c:pt idx="19">
                  <c:v>89.080312841353972</c:v>
                </c:pt>
              </c:numCache>
            </c:numRef>
          </c:val>
          <c:extLst>
            <c:ext xmlns:c16="http://schemas.microsoft.com/office/drawing/2014/chart" uri="{C3380CC4-5D6E-409C-BE32-E72D297353CC}">
              <c16:uniqueId val="{00000002-A3B9-47B9-8AC9-02B8D1F92173}"/>
            </c:ext>
          </c:extLst>
        </c:ser>
        <c:ser>
          <c:idx val="3"/>
          <c:order val="3"/>
          <c:tx>
            <c:strRef>
              <c:f>Check_of_all_entrant_numbers!$G$18</c:f>
              <c:strCache>
                <c:ptCount val="1"/>
                <c:pt idx="0">
                  <c:v>No. of NQT entrants expected</c:v>
                </c:pt>
              </c:strCache>
            </c:strRef>
          </c:tx>
          <c:spPr>
            <a:solidFill>
              <a:srgbClr val="0070C0"/>
            </a:solidFill>
            <a:ln>
              <a:solidFill>
                <a:schemeClr val="bg2">
                  <a:lumMod val="10000"/>
                </a:schemeClr>
              </a:solidFill>
            </a:ln>
          </c:spPr>
          <c:invertIfNegative val="0"/>
          <c:cat>
            <c:strRef>
              <c:f>Check_of_all_entrant_numbers!$C$19:$C$38</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Others</c:v>
                </c:pt>
                <c:pt idx="17">
                  <c:v>Physical Education</c:v>
                </c:pt>
                <c:pt idx="18">
                  <c:v>Physics</c:v>
                </c:pt>
                <c:pt idx="19">
                  <c:v>Religious Education</c:v>
                </c:pt>
              </c:strCache>
            </c:strRef>
          </c:cat>
          <c:val>
            <c:numRef>
              <c:f>Check_of_all_entrant_numbers!$G$19:$G$38</c:f>
              <c:numCache>
                <c:formatCode>#,##0</c:formatCode>
                <c:ptCount val="20"/>
                <c:pt idx="0">
                  <c:v>12925.022447960822</c:v>
                </c:pt>
                <c:pt idx="1">
                  <c:v>468.09348705236135</c:v>
                </c:pt>
                <c:pt idx="2">
                  <c:v>857.86308740791856</c:v>
                </c:pt>
                <c:pt idx="3">
                  <c:v>228.53777421325927</c:v>
                </c:pt>
                <c:pt idx="4">
                  <c:v>790.91138394276561</c:v>
                </c:pt>
                <c:pt idx="5">
                  <c:v>18.717916419670857</c:v>
                </c:pt>
                <c:pt idx="6">
                  <c:v>412.19218396716099</c:v>
                </c:pt>
                <c:pt idx="7">
                  <c:v>594.89285361737689</c:v>
                </c:pt>
                <c:pt idx="8">
                  <c:v>252.13186142536435</c:v>
                </c:pt>
                <c:pt idx="9">
                  <c:v>2088.9747775748679</c:v>
                </c:pt>
                <c:pt idx="10">
                  <c:v>125.7583718332253</c:v>
                </c:pt>
                <c:pt idx="11">
                  <c:v>847.19710046683304</c:v>
                </c:pt>
                <c:pt idx="12">
                  <c:v>1026.7425437942006</c:v>
                </c:pt>
                <c:pt idx="13">
                  <c:v>2358.8114706361184</c:v>
                </c:pt>
                <c:pt idx="14">
                  <c:v>1491.5589095834621</c:v>
                </c:pt>
                <c:pt idx="15">
                  <c:v>258.40311237853842</c:v>
                </c:pt>
                <c:pt idx="16">
                  <c:v>496.30597483323135</c:v>
                </c:pt>
                <c:pt idx="17">
                  <c:v>866.23402942696384</c:v>
                </c:pt>
                <c:pt idx="18">
                  <c:v>781.81811065551517</c:v>
                </c:pt>
                <c:pt idx="19">
                  <c:v>404.12724745198858</c:v>
                </c:pt>
              </c:numCache>
            </c:numRef>
          </c:val>
          <c:extLst>
            <c:ext xmlns:c16="http://schemas.microsoft.com/office/drawing/2014/chart" uri="{C3380CC4-5D6E-409C-BE32-E72D297353CC}">
              <c16:uniqueId val="{00000003-A3B9-47B9-8AC9-02B8D1F92173}"/>
            </c:ext>
          </c:extLst>
        </c:ser>
        <c:ser>
          <c:idx val="4"/>
          <c:order val="4"/>
          <c:tx>
            <c:strRef>
              <c:f>Check_of_all_entrant_numbers!$H$18</c:f>
              <c:strCache>
                <c:ptCount val="1"/>
                <c:pt idx="0">
                  <c:v>No. of entrants via other, new initiatives</c:v>
                </c:pt>
              </c:strCache>
            </c:strRef>
          </c:tx>
          <c:spPr>
            <a:solidFill>
              <a:srgbClr val="002060"/>
            </a:solidFill>
            <a:ln>
              <a:solidFill>
                <a:schemeClr val="tx1">
                  <a:lumMod val="95000"/>
                  <a:lumOff val="5000"/>
                </a:schemeClr>
              </a:solidFill>
            </a:ln>
          </c:spPr>
          <c:invertIfNegative val="0"/>
          <c:cat>
            <c:strRef>
              <c:f>Check_of_all_entrant_numbers!$C$19:$C$38</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Others</c:v>
                </c:pt>
                <c:pt idx="17">
                  <c:v>Physical Education</c:v>
                </c:pt>
                <c:pt idx="18">
                  <c:v>Physics</c:v>
                </c:pt>
                <c:pt idx="19">
                  <c:v>Religious Education</c:v>
                </c:pt>
              </c:strCache>
            </c:strRef>
          </c:cat>
          <c:val>
            <c:numRef>
              <c:f>Check_of_all_entrant_numbers!$H$19:$H$38</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255</c:v>
                </c:pt>
                <c:pt idx="15">
                  <c:v>0</c:v>
                </c:pt>
                <c:pt idx="16">
                  <c:v>0</c:v>
                </c:pt>
                <c:pt idx="17">
                  <c:v>0</c:v>
                </c:pt>
                <c:pt idx="18">
                  <c:v>0</c:v>
                </c:pt>
                <c:pt idx="19">
                  <c:v>0</c:v>
                </c:pt>
              </c:numCache>
            </c:numRef>
          </c:val>
          <c:extLst>
            <c:ext xmlns:c16="http://schemas.microsoft.com/office/drawing/2014/chart" uri="{C3380CC4-5D6E-409C-BE32-E72D297353CC}">
              <c16:uniqueId val="{00000001-3B7D-4FA9-8E0C-083EC8F1522C}"/>
            </c:ext>
          </c:extLst>
        </c:ser>
        <c:dLbls>
          <c:showLegendKey val="0"/>
          <c:showVal val="0"/>
          <c:showCatName val="0"/>
          <c:showSerName val="0"/>
          <c:showPercent val="0"/>
          <c:showBubbleSize val="0"/>
        </c:dLbls>
        <c:gapWidth val="150"/>
        <c:axId val="167084032"/>
        <c:axId val="167085568"/>
      </c:barChart>
      <c:catAx>
        <c:axId val="16708403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7085568"/>
        <c:crosses val="autoZero"/>
        <c:auto val="1"/>
        <c:lblAlgn val="ctr"/>
        <c:lblOffset val="100"/>
        <c:noMultiLvlLbl val="0"/>
      </c:catAx>
      <c:valAx>
        <c:axId val="16708556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084032"/>
        <c:crosses val="autoZero"/>
        <c:crossBetween val="between"/>
      </c:valAx>
      <c:spPr>
        <a:ln>
          <a:solidFill>
            <a:schemeClr val="tx1">
              <a:lumMod val="95000"/>
              <a:lumOff val="5000"/>
            </a:schemeClr>
          </a:solidFill>
        </a:ln>
      </c:spPr>
    </c:plotArea>
    <c:legend>
      <c:legendPos val="r"/>
      <c:layout>
        <c:manualLayout>
          <c:xMode val="edge"/>
          <c:yMode val="edge"/>
          <c:x val="0.75871993503590862"/>
          <c:y val="0.14144620337068226"/>
          <c:w val="0.19754254099042431"/>
          <c:h val="0.39651259636510783"/>
        </c:manualLayout>
      </c:layout>
      <c:overlay val="0"/>
      <c:spPr>
        <a:solidFill>
          <a:schemeClr val="bg1"/>
        </a:solidFill>
        <a:ln>
          <a:solidFill>
            <a:schemeClr val="tx1">
              <a:lumMod val="95000"/>
              <a:lumOff val="5000"/>
            </a:schemeClr>
          </a:solid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sz="1600"/>
              <a:t>Teacher need by phase</a:t>
            </a:r>
          </a:p>
        </c:rich>
      </c:tx>
      <c:layout>
        <c:manualLayout>
          <c:xMode val="edge"/>
          <c:yMode val="edge"/>
          <c:x val="0.33104734498851085"/>
          <c:y val="2.1733696330740234E-2"/>
        </c:manualLayout>
      </c:layout>
      <c:overlay val="0"/>
    </c:title>
    <c:autoTitleDeleted val="0"/>
    <c:plotArea>
      <c:layout>
        <c:manualLayout>
          <c:layoutTarget val="inner"/>
          <c:xMode val="edge"/>
          <c:yMode val="edge"/>
          <c:x val="0.13141744811731468"/>
          <c:y val="0.10566500956448241"/>
          <c:w val="0.64942086043592373"/>
          <c:h val="0.74657680501801682"/>
        </c:manualLayout>
      </c:layout>
      <c:lineChart>
        <c:grouping val="standard"/>
        <c:varyColors val="0"/>
        <c:ser>
          <c:idx val="0"/>
          <c:order val="0"/>
          <c:tx>
            <c:v>Primary</c:v>
          </c:tx>
          <c:spPr>
            <a:ln>
              <a:solidFill>
                <a:schemeClr val="tx1">
                  <a:lumMod val="95000"/>
                  <a:lumOff val="5000"/>
                </a:schemeClr>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Teacher_need_figures!$C$14:$N$14</c:f>
              <c:numCache>
                <c:formatCode>#,##0</c:formatCode>
                <c:ptCount val="12"/>
                <c:pt idx="0">
                  <c:v>242091.76066308128</c:v>
                </c:pt>
                <c:pt idx="1">
                  <c:v>242074.43696060398</c:v>
                </c:pt>
                <c:pt idx="2">
                  <c:v>242067.21763228768</c:v>
                </c:pt>
                <c:pt idx="3">
                  <c:v>241525.6676068404</c:v>
                </c:pt>
                <c:pt idx="4">
                  <c:v>240738.72848536429</c:v>
                </c:pt>
                <c:pt idx="5">
                  <c:v>239919.21752904681</c:v>
                </c:pt>
                <c:pt idx="6">
                  <c:v>239318.06316932596</c:v>
                </c:pt>
                <c:pt idx="7">
                  <c:v>239004.13275008727</c:v>
                </c:pt>
                <c:pt idx="8">
                  <c:v>238668.99960800586</c:v>
                </c:pt>
                <c:pt idx="9">
                  <c:v>238332.65495796202</c:v>
                </c:pt>
                <c:pt idx="10">
                  <c:v>238291.04122130974</c:v>
                </c:pt>
                <c:pt idx="11">
                  <c:v>238075.64401404688</c:v>
                </c:pt>
              </c:numCache>
            </c:numRef>
          </c:val>
          <c:smooth val="0"/>
          <c:extLst>
            <c:ext xmlns:c16="http://schemas.microsoft.com/office/drawing/2014/chart" uri="{C3380CC4-5D6E-409C-BE32-E72D297353CC}">
              <c16:uniqueId val="{00000000-0F46-4961-9F52-E8530B993BEA}"/>
            </c:ext>
          </c:extLst>
        </c:ser>
        <c:ser>
          <c:idx val="20"/>
          <c:order val="1"/>
          <c:tx>
            <c:v>Secondary (all subjects)</c:v>
          </c:tx>
          <c:spPr>
            <a:ln>
              <a:solidFill>
                <a:srgbClr val="FF000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Teacher_need_figures!$C$34:$N$34</c:f>
              <c:numCache>
                <c:formatCode>#,##0</c:formatCode>
                <c:ptCount val="12"/>
                <c:pt idx="0">
                  <c:v>211158.43147422554</c:v>
                </c:pt>
                <c:pt idx="1">
                  <c:v>213194.00283688155</c:v>
                </c:pt>
                <c:pt idx="2">
                  <c:v>214794.49827072237</c:v>
                </c:pt>
                <c:pt idx="3">
                  <c:v>216611.21707427074</c:v>
                </c:pt>
                <c:pt idx="4">
                  <c:v>220477.02102483177</c:v>
                </c:pt>
                <c:pt idx="5">
                  <c:v>223926.54625806402</c:v>
                </c:pt>
                <c:pt idx="6">
                  <c:v>225297.24510741743</c:v>
                </c:pt>
                <c:pt idx="7">
                  <c:v>225916.62125001679</c:v>
                </c:pt>
                <c:pt idx="8">
                  <c:v>225837.59932883226</c:v>
                </c:pt>
                <c:pt idx="9">
                  <c:v>225448.30192543814</c:v>
                </c:pt>
                <c:pt idx="10">
                  <c:v>224718.63525653718</c:v>
                </c:pt>
                <c:pt idx="11">
                  <c:v>224290.48319925182</c:v>
                </c:pt>
              </c:numCache>
            </c:numRef>
          </c:val>
          <c:smooth val="0"/>
          <c:extLst>
            <c:ext xmlns:c16="http://schemas.microsoft.com/office/drawing/2014/chart" uri="{C3380CC4-5D6E-409C-BE32-E72D297353CC}">
              <c16:uniqueId val="{00000001-0F46-4961-9F52-E8530B993BEA}"/>
            </c:ext>
          </c:extLst>
        </c:ser>
        <c:ser>
          <c:idx val="1"/>
          <c:order val="2"/>
          <c:tx>
            <c:strRef>
              <c:f>Teacher_need_figures!$B$62</c:f>
              <c:strCache>
                <c:ptCount val="1"/>
                <c:pt idx="0">
                  <c:v>EBacc </c:v>
                </c:pt>
              </c:strCache>
            </c:strRef>
          </c:tx>
          <c:spPr>
            <a:ln>
              <a:solidFill>
                <a:srgbClr val="00B050"/>
              </a:solidFill>
              <a:prstDash val="sysDash"/>
            </a:ln>
          </c:spPr>
          <c:marker>
            <c:symbol val="none"/>
          </c:marker>
          <c:val>
            <c:numRef>
              <c:f>Teacher_need_figures!$C$62:$N$62</c:f>
              <c:numCache>
                <c:formatCode>#,##0</c:formatCode>
                <c:ptCount val="12"/>
                <c:pt idx="0">
                  <c:v>142484.62343333065</c:v>
                </c:pt>
                <c:pt idx="1">
                  <c:v>144606.0678262524</c:v>
                </c:pt>
                <c:pt idx="2">
                  <c:v>146415.42848014494</c:v>
                </c:pt>
                <c:pt idx="3">
                  <c:v>148476.1126556815</c:v>
                </c:pt>
                <c:pt idx="4">
                  <c:v>152154.4330506399</c:v>
                </c:pt>
                <c:pt idx="5">
                  <c:v>155246.52432435899</c:v>
                </c:pt>
                <c:pt idx="6">
                  <c:v>156072.62376823186</c:v>
                </c:pt>
                <c:pt idx="7">
                  <c:v>156456.13800797318</c:v>
                </c:pt>
                <c:pt idx="8">
                  <c:v>156340.80490408605</c:v>
                </c:pt>
                <c:pt idx="9">
                  <c:v>155957.3693968388</c:v>
                </c:pt>
                <c:pt idx="10">
                  <c:v>155313.89233146331</c:v>
                </c:pt>
                <c:pt idx="11">
                  <c:v>154960.80506149036</c:v>
                </c:pt>
              </c:numCache>
            </c:numRef>
          </c:val>
          <c:smooth val="0"/>
          <c:extLst>
            <c:ext xmlns:c16="http://schemas.microsoft.com/office/drawing/2014/chart" uri="{C3380CC4-5D6E-409C-BE32-E72D297353CC}">
              <c16:uniqueId val="{00000002-0F46-4961-9F52-E8530B993BEA}"/>
            </c:ext>
          </c:extLst>
        </c:ser>
        <c:ser>
          <c:idx val="2"/>
          <c:order val="3"/>
          <c:tx>
            <c:strRef>
              <c:f>Teacher_need_figures!$B$63</c:f>
              <c:strCache>
                <c:ptCount val="1"/>
                <c:pt idx="0">
                  <c:v>Non-EBacc</c:v>
                </c:pt>
              </c:strCache>
            </c:strRef>
          </c:tx>
          <c:spPr>
            <a:ln>
              <a:solidFill>
                <a:srgbClr val="FFC000"/>
              </a:solidFill>
            </a:ln>
          </c:spPr>
          <c:marker>
            <c:symbol val="none"/>
          </c:marker>
          <c:val>
            <c:numRef>
              <c:f>Teacher_need_figures!$C$63:$N$63</c:f>
              <c:numCache>
                <c:formatCode>#,##0</c:formatCode>
                <c:ptCount val="12"/>
                <c:pt idx="0">
                  <c:v>68673.808040894903</c:v>
                </c:pt>
                <c:pt idx="1">
                  <c:v>68587.935010629153</c:v>
                </c:pt>
                <c:pt idx="2">
                  <c:v>68379.069790577458</c:v>
                </c:pt>
                <c:pt idx="3">
                  <c:v>68135.104418589239</c:v>
                </c:pt>
                <c:pt idx="4">
                  <c:v>68322.587974191862</c:v>
                </c:pt>
                <c:pt idx="5">
                  <c:v>68680.021933705022</c:v>
                </c:pt>
                <c:pt idx="6">
                  <c:v>69224.621339185571</c:v>
                </c:pt>
                <c:pt idx="7">
                  <c:v>69460.4832420436</c:v>
                </c:pt>
                <c:pt idx="8">
                  <c:v>69496.794424746215</c:v>
                </c:pt>
                <c:pt idx="9">
                  <c:v>69490.932528599267</c:v>
                </c:pt>
                <c:pt idx="10">
                  <c:v>69404.742925073864</c:v>
                </c:pt>
                <c:pt idx="11">
                  <c:v>69329.678137761468</c:v>
                </c:pt>
              </c:numCache>
            </c:numRef>
          </c:val>
          <c:smooth val="0"/>
          <c:extLst>
            <c:ext xmlns:c16="http://schemas.microsoft.com/office/drawing/2014/chart" uri="{C3380CC4-5D6E-409C-BE32-E72D297353CC}">
              <c16:uniqueId val="{00000003-0F46-4961-9F52-E8530B993BEA}"/>
            </c:ext>
          </c:extLst>
        </c:ser>
        <c:dLbls>
          <c:showLegendKey val="0"/>
          <c:showVal val="0"/>
          <c:showCatName val="0"/>
          <c:showSerName val="0"/>
          <c:showPercent val="0"/>
          <c:showBubbleSize val="0"/>
        </c:dLbls>
        <c:smooth val="0"/>
        <c:axId val="169634432"/>
        <c:axId val="169648512"/>
      </c:lineChart>
      <c:catAx>
        <c:axId val="16963443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9648512"/>
        <c:crosses val="autoZero"/>
        <c:auto val="1"/>
        <c:lblAlgn val="ctr"/>
        <c:lblOffset val="100"/>
        <c:noMultiLvlLbl val="0"/>
      </c:catAx>
      <c:valAx>
        <c:axId val="169648512"/>
        <c:scaling>
          <c:orientation val="minMax"/>
          <c:min val="0"/>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sz="1100"/>
                  <a:t>Teacher need (headcount)</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634432"/>
        <c:crosses val="autoZero"/>
        <c:crossBetween val="between"/>
      </c:valAx>
      <c:spPr>
        <a:ln>
          <a:solidFill>
            <a:schemeClr val="tx1"/>
          </a:solidFill>
        </a:ln>
      </c:spPr>
    </c:plotArea>
    <c:legend>
      <c:legendPos val="r"/>
      <c:layout>
        <c:manualLayout>
          <c:xMode val="edge"/>
          <c:yMode val="edge"/>
          <c:x val="0.78882939722275591"/>
          <c:y val="0.24420046927461384"/>
          <c:w val="0.19357313287240852"/>
          <c:h val="0.48595919279843958"/>
        </c:manualLayout>
      </c:layout>
      <c:overlay val="0"/>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sz="1600"/>
              <a:t>Teacher need by subject for EBacc subjects</a:t>
            </a:r>
          </a:p>
        </c:rich>
      </c:tx>
      <c:overlay val="0"/>
    </c:title>
    <c:autoTitleDeleted val="0"/>
    <c:plotArea>
      <c:layout>
        <c:manualLayout>
          <c:layoutTarget val="inner"/>
          <c:xMode val="edge"/>
          <c:yMode val="edge"/>
          <c:x val="0.12923824862801242"/>
          <c:y val="0.11368177849211439"/>
          <c:w val="0.62364166949227051"/>
          <c:h val="0.73677142172733801"/>
        </c:manualLayout>
      </c:layout>
      <c:lineChart>
        <c:grouping val="standard"/>
        <c:varyColors val="0"/>
        <c:ser>
          <c:idx val="13"/>
          <c:order val="0"/>
          <c:tx>
            <c:v>Mathematics</c:v>
          </c:tx>
          <c:spPr>
            <a:ln>
              <a:solidFill>
                <a:schemeClr val="tx1"/>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Teacher_need_figures!$C$27:$N$27</c:f>
              <c:numCache>
                <c:formatCode>#,##0</c:formatCode>
                <c:ptCount val="12"/>
                <c:pt idx="0">
                  <c:v>31927.142466957212</c:v>
                </c:pt>
                <c:pt idx="1">
                  <c:v>32349.079080128056</c:v>
                </c:pt>
                <c:pt idx="2">
                  <c:v>32683.206744697145</c:v>
                </c:pt>
                <c:pt idx="3">
                  <c:v>32968.309904156558</c:v>
                </c:pt>
                <c:pt idx="4">
                  <c:v>33562.0889128786</c:v>
                </c:pt>
                <c:pt idx="5">
                  <c:v>34071.22096466404</c:v>
                </c:pt>
                <c:pt idx="6">
                  <c:v>34255.44454820142</c:v>
                </c:pt>
                <c:pt idx="7">
                  <c:v>34348.486611220265</c:v>
                </c:pt>
                <c:pt idx="8">
                  <c:v>34328.956352554473</c:v>
                </c:pt>
                <c:pt idx="9">
                  <c:v>34243.833588372276</c:v>
                </c:pt>
                <c:pt idx="10">
                  <c:v>34099.542423692801</c:v>
                </c:pt>
                <c:pt idx="11">
                  <c:v>34014.414589049004</c:v>
                </c:pt>
              </c:numCache>
            </c:numRef>
          </c:val>
          <c:smooth val="0"/>
          <c:extLst>
            <c:ext xmlns:c16="http://schemas.microsoft.com/office/drawing/2014/chart" uri="{C3380CC4-5D6E-409C-BE32-E72D297353CC}">
              <c16:uniqueId val="{00000000-1129-40B9-A5E9-50109A0233FE}"/>
            </c:ext>
          </c:extLst>
        </c:ser>
        <c:ser>
          <c:idx val="9"/>
          <c:order val="1"/>
          <c:tx>
            <c:v>English</c:v>
          </c:tx>
          <c:spPr>
            <a:ln>
              <a:solidFill>
                <a:srgbClr val="FF000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Teacher_need_figures!$C$23:$N$23</c:f>
              <c:numCache>
                <c:formatCode>#,##0</c:formatCode>
                <c:ptCount val="12"/>
                <c:pt idx="0">
                  <c:v>31104.771606330149</c:v>
                </c:pt>
                <c:pt idx="1">
                  <c:v>31513.501431157682</c:v>
                </c:pt>
                <c:pt idx="2">
                  <c:v>31818.331154967142</c:v>
                </c:pt>
                <c:pt idx="3">
                  <c:v>32102.964518529257</c:v>
                </c:pt>
                <c:pt idx="4">
                  <c:v>32675.243987934358</c:v>
                </c:pt>
                <c:pt idx="5">
                  <c:v>33152.992517414743</c:v>
                </c:pt>
                <c:pt idx="6">
                  <c:v>33300.283886916419</c:v>
                </c:pt>
                <c:pt idx="7">
                  <c:v>33370.275700466133</c:v>
                </c:pt>
                <c:pt idx="8">
                  <c:v>33329.021419399091</c:v>
                </c:pt>
                <c:pt idx="9">
                  <c:v>33215.705078831998</c:v>
                </c:pt>
                <c:pt idx="10">
                  <c:v>33042.14532192811</c:v>
                </c:pt>
                <c:pt idx="11">
                  <c:v>32939.27131928267</c:v>
                </c:pt>
              </c:numCache>
            </c:numRef>
          </c:val>
          <c:smooth val="0"/>
          <c:extLst>
            <c:ext xmlns:c16="http://schemas.microsoft.com/office/drawing/2014/chart" uri="{C3380CC4-5D6E-409C-BE32-E72D297353CC}">
              <c16:uniqueId val="{00000001-1129-40B9-A5E9-50109A0233FE}"/>
            </c:ext>
          </c:extLst>
        </c:ser>
        <c:ser>
          <c:idx val="14"/>
          <c:order val="2"/>
          <c:tx>
            <c:v>Modern Foreign Languages</c:v>
          </c:tx>
          <c:spPr>
            <a:ln>
              <a:solidFill>
                <a:srgbClr val="00B05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Teacher_need_figures!$C$28:$N$28</c:f>
              <c:numCache>
                <c:formatCode>#,##0</c:formatCode>
                <c:ptCount val="12"/>
                <c:pt idx="0">
                  <c:v>15046.687740175887</c:v>
                </c:pt>
                <c:pt idx="1">
                  <c:v>15633.00749673121</c:v>
                </c:pt>
                <c:pt idx="2">
                  <c:v>16393.443722049713</c:v>
                </c:pt>
                <c:pt idx="3">
                  <c:v>17396.001537865581</c:v>
                </c:pt>
                <c:pt idx="4">
                  <c:v>18792.431696981159</c:v>
                </c:pt>
                <c:pt idx="5">
                  <c:v>19918.765365700408</c:v>
                </c:pt>
                <c:pt idx="6">
                  <c:v>19982.202799813695</c:v>
                </c:pt>
                <c:pt idx="7">
                  <c:v>19961.515116261082</c:v>
                </c:pt>
                <c:pt idx="8">
                  <c:v>19892.920991981133</c:v>
                </c:pt>
                <c:pt idx="9">
                  <c:v>19821.851670098458</c:v>
                </c:pt>
                <c:pt idx="10">
                  <c:v>19728.532945874485</c:v>
                </c:pt>
                <c:pt idx="11">
                  <c:v>19702.014580235169</c:v>
                </c:pt>
              </c:numCache>
            </c:numRef>
          </c:val>
          <c:smooth val="0"/>
          <c:extLst>
            <c:ext xmlns:c16="http://schemas.microsoft.com/office/drawing/2014/chart" uri="{C3380CC4-5D6E-409C-BE32-E72D297353CC}">
              <c16:uniqueId val="{00000002-1129-40B9-A5E9-50109A0233FE}"/>
            </c:ext>
          </c:extLst>
        </c:ser>
        <c:ser>
          <c:idx val="2"/>
          <c:order val="3"/>
          <c:tx>
            <c:v>Biology</c:v>
          </c:tx>
          <c:spPr>
            <a:ln>
              <a:solidFill>
                <a:srgbClr val="FFC00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Teacher_need_figures!$C$16:$N$16</c:f>
              <c:numCache>
                <c:formatCode>#,##0</c:formatCode>
                <c:ptCount val="12"/>
                <c:pt idx="0">
                  <c:v>12488.984382049279</c:v>
                </c:pt>
                <c:pt idx="1">
                  <c:v>12641.232920822389</c:v>
                </c:pt>
                <c:pt idx="2">
                  <c:v>12722.79161136832</c:v>
                </c:pt>
                <c:pt idx="3">
                  <c:v>12837.017861885523</c:v>
                </c:pt>
                <c:pt idx="4">
                  <c:v>13090.280962345856</c:v>
                </c:pt>
                <c:pt idx="5">
                  <c:v>13302.679729988338</c:v>
                </c:pt>
                <c:pt idx="6">
                  <c:v>13397.342524968526</c:v>
                </c:pt>
                <c:pt idx="7">
                  <c:v>13466.388942747561</c:v>
                </c:pt>
                <c:pt idx="8">
                  <c:v>13486.4354607842</c:v>
                </c:pt>
                <c:pt idx="9">
                  <c:v>13471.57786735954</c:v>
                </c:pt>
                <c:pt idx="10">
                  <c:v>13428.8050851106</c:v>
                </c:pt>
                <c:pt idx="11">
                  <c:v>13404.059908701767</c:v>
                </c:pt>
              </c:numCache>
            </c:numRef>
          </c:val>
          <c:smooth val="0"/>
          <c:extLst>
            <c:ext xmlns:c16="http://schemas.microsoft.com/office/drawing/2014/chart" uri="{C3380CC4-5D6E-409C-BE32-E72D297353CC}">
              <c16:uniqueId val="{00000003-1129-40B9-A5E9-50109A0233FE}"/>
            </c:ext>
          </c:extLst>
        </c:ser>
        <c:ser>
          <c:idx val="12"/>
          <c:order val="4"/>
          <c:tx>
            <c:v>History</c:v>
          </c:tx>
          <c:spPr>
            <a:ln>
              <a:solidFill>
                <a:schemeClr val="tx1">
                  <a:lumMod val="95000"/>
                  <a:lumOff val="5000"/>
                </a:schemeClr>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Teacher_need_figures!$C$26:$N$26</c:f>
              <c:numCache>
                <c:formatCode>#,##0</c:formatCode>
                <c:ptCount val="12"/>
                <c:pt idx="0">
                  <c:v>11920.414290696526</c:v>
                </c:pt>
                <c:pt idx="1">
                  <c:v>12040.846897771326</c:v>
                </c:pt>
                <c:pt idx="2">
                  <c:v>12130.842048932904</c:v>
                </c:pt>
                <c:pt idx="3">
                  <c:v>12226.893264589105</c:v>
                </c:pt>
                <c:pt idx="4">
                  <c:v>12427.755322064584</c:v>
                </c:pt>
                <c:pt idx="5">
                  <c:v>12616.558575942268</c:v>
                </c:pt>
                <c:pt idx="6">
                  <c:v>12687.386211933244</c:v>
                </c:pt>
                <c:pt idx="7">
                  <c:v>12703.399201562401</c:v>
                </c:pt>
                <c:pt idx="8">
                  <c:v>12684.822379609272</c:v>
                </c:pt>
                <c:pt idx="9">
                  <c:v>12659.462027404536</c:v>
                </c:pt>
                <c:pt idx="10">
                  <c:v>12619.866127043624</c:v>
                </c:pt>
                <c:pt idx="11">
                  <c:v>12596.378853720149</c:v>
                </c:pt>
              </c:numCache>
            </c:numRef>
          </c:val>
          <c:smooth val="0"/>
          <c:extLst>
            <c:ext xmlns:c16="http://schemas.microsoft.com/office/drawing/2014/chart" uri="{C3380CC4-5D6E-409C-BE32-E72D297353CC}">
              <c16:uniqueId val="{00000004-1129-40B9-A5E9-50109A0233FE}"/>
            </c:ext>
          </c:extLst>
        </c:ser>
        <c:ser>
          <c:idx val="4"/>
          <c:order val="5"/>
          <c:tx>
            <c:v>Chemistry</c:v>
          </c:tx>
          <c:spPr>
            <a:ln>
              <a:solidFill>
                <a:srgbClr val="FF000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Teacher_need_figures!$C$18:$N$18</c:f>
              <c:numCache>
                <c:formatCode>#,##0</c:formatCode>
                <c:ptCount val="12"/>
                <c:pt idx="0">
                  <c:v>11217.375614536913</c:v>
                </c:pt>
                <c:pt idx="1">
                  <c:v>11363.452934503526</c:v>
                </c:pt>
                <c:pt idx="2">
                  <c:v>11440.033546419827</c:v>
                </c:pt>
                <c:pt idx="3">
                  <c:v>11546.505675851071</c:v>
                </c:pt>
                <c:pt idx="4">
                  <c:v>11781.313641910179</c:v>
                </c:pt>
                <c:pt idx="5">
                  <c:v>11971.963027779826</c:v>
                </c:pt>
                <c:pt idx="6">
                  <c:v>12055.46699739504</c:v>
                </c:pt>
                <c:pt idx="7">
                  <c:v>12123.932242138968</c:v>
                </c:pt>
                <c:pt idx="8">
                  <c:v>12145.646259453573</c:v>
                </c:pt>
                <c:pt idx="9">
                  <c:v>12129.311113416123</c:v>
                </c:pt>
                <c:pt idx="10">
                  <c:v>12084.96512482003</c:v>
                </c:pt>
                <c:pt idx="11">
                  <c:v>12059.278633450818</c:v>
                </c:pt>
              </c:numCache>
            </c:numRef>
          </c:val>
          <c:smooth val="0"/>
          <c:extLst>
            <c:ext xmlns:c16="http://schemas.microsoft.com/office/drawing/2014/chart" uri="{C3380CC4-5D6E-409C-BE32-E72D297353CC}">
              <c16:uniqueId val="{00000005-1129-40B9-A5E9-50109A0233FE}"/>
            </c:ext>
          </c:extLst>
        </c:ser>
        <c:ser>
          <c:idx val="11"/>
          <c:order val="6"/>
          <c:tx>
            <c:v>Geography</c:v>
          </c:tx>
          <c:spPr>
            <a:ln>
              <a:solidFill>
                <a:srgbClr val="00B05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Teacher_need_figures!$C$25:$N$25</c:f>
              <c:numCache>
                <c:formatCode>#,##0</c:formatCode>
                <c:ptCount val="12"/>
                <c:pt idx="0">
                  <c:v>11113.377109914745</c:v>
                </c:pt>
                <c:pt idx="1">
                  <c:v>11239.220288275057</c:v>
                </c:pt>
                <c:pt idx="2">
                  <c:v>11331.371022232186</c:v>
                </c:pt>
                <c:pt idx="3">
                  <c:v>11420.760974841398</c:v>
                </c:pt>
                <c:pt idx="4">
                  <c:v>11603.29562618706</c:v>
                </c:pt>
                <c:pt idx="5">
                  <c:v>11775.643630775732</c:v>
                </c:pt>
                <c:pt idx="6">
                  <c:v>11835.15803927681</c:v>
                </c:pt>
                <c:pt idx="7">
                  <c:v>11841.933310490836</c:v>
                </c:pt>
                <c:pt idx="8">
                  <c:v>11817.432394701545</c:v>
                </c:pt>
                <c:pt idx="9">
                  <c:v>11788.19305021402</c:v>
                </c:pt>
                <c:pt idx="10">
                  <c:v>11746.574580228549</c:v>
                </c:pt>
                <c:pt idx="11">
                  <c:v>11721.771387341514</c:v>
                </c:pt>
              </c:numCache>
            </c:numRef>
          </c:val>
          <c:smooth val="0"/>
          <c:extLst>
            <c:ext xmlns:c16="http://schemas.microsoft.com/office/drawing/2014/chart" uri="{C3380CC4-5D6E-409C-BE32-E72D297353CC}">
              <c16:uniqueId val="{00000006-1129-40B9-A5E9-50109A0233FE}"/>
            </c:ext>
          </c:extLst>
        </c:ser>
        <c:ser>
          <c:idx val="18"/>
          <c:order val="7"/>
          <c:tx>
            <c:v>Physics</c:v>
          </c:tx>
          <c:spPr>
            <a:ln>
              <a:solidFill>
                <a:srgbClr val="FFC00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Teacher_need_figures!$C$32:$N$32</c:f>
              <c:numCache>
                <c:formatCode>#,##0</c:formatCode>
                <c:ptCount val="12"/>
                <c:pt idx="0">
                  <c:v>10877.842784901657</c:v>
                </c:pt>
                <c:pt idx="1">
                  <c:v>11038.259052808715</c:v>
                </c:pt>
                <c:pt idx="2">
                  <c:v>11122.857194566253</c:v>
                </c:pt>
                <c:pt idx="3">
                  <c:v>11227.641714083325</c:v>
                </c:pt>
                <c:pt idx="4">
                  <c:v>11453.056790926292</c:v>
                </c:pt>
                <c:pt idx="5">
                  <c:v>11633.54676786979</c:v>
                </c:pt>
                <c:pt idx="6">
                  <c:v>11706.197434473384</c:v>
                </c:pt>
                <c:pt idx="7">
                  <c:v>11765.931064454197</c:v>
                </c:pt>
                <c:pt idx="8">
                  <c:v>11780.244204678058</c:v>
                </c:pt>
                <c:pt idx="9">
                  <c:v>11756.515372334921</c:v>
                </c:pt>
                <c:pt idx="10">
                  <c:v>11705.354406280174</c:v>
                </c:pt>
                <c:pt idx="11">
                  <c:v>11675.495637788114</c:v>
                </c:pt>
              </c:numCache>
            </c:numRef>
          </c:val>
          <c:smooth val="0"/>
          <c:extLst>
            <c:ext xmlns:c16="http://schemas.microsoft.com/office/drawing/2014/chart" uri="{C3380CC4-5D6E-409C-BE32-E72D297353CC}">
              <c16:uniqueId val="{00000007-1129-40B9-A5E9-50109A0233FE}"/>
            </c:ext>
          </c:extLst>
        </c:ser>
        <c:ser>
          <c:idx val="6"/>
          <c:order val="8"/>
          <c:tx>
            <c:v>Computing</c:v>
          </c:tx>
          <c:spPr>
            <a:ln>
              <a:solidFill>
                <a:srgbClr val="00B0F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Teacher_need_figures!$C$20:$N$20</c:f>
              <c:numCache>
                <c:formatCode>#,##0</c:formatCode>
                <c:ptCount val="12"/>
                <c:pt idx="0">
                  <c:v>6503.7124384682911</c:v>
                </c:pt>
                <c:pt idx="1">
                  <c:v>6504.2354336534609</c:v>
                </c:pt>
                <c:pt idx="2">
                  <c:v>6489.3013271074778</c:v>
                </c:pt>
                <c:pt idx="3">
                  <c:v>6464.6533963364363</c:v>
                </c:pt>
                <c:pt idx="4">
                  <c:v>6478.1128046628564</c:v>
                </c:pt>
                <c:pt idx="5">
                  <c:v>6506.9373649956433</c:v>
                </c:pt>
                <c:pt idx="6">
                  <c:v>6553.6319658577149</c:v>
                </c:pt>
                <c:pt idx="7">
                  <c:v>6572.8331237257271</c:v>
                </c:pt>
                <c:pt idx="8">
                  <c:v>6572.850753271392</c:v>
                </c:pt>
                <c:pt idx="9">
                  <c:v>6567.5788072079231</c:v>
                </c:pt>
                <c:pt idx="10">
                  <c:v>6554.2864445250671</c:v>
                </c:pt>
                <c:pt idx="11">
                  <c:v>6543.9920272778973</c:v>
                </c:pt>
              </c:numCache>
            </c:numRef>
          </c:val>
          <c:smooth val="0"/>
          <c:extLst>
            <c:ext xmlns:c16="http://schemas.microsoft.com/office/drawing/2014/chart" uri="{C3380CC4-5D6E-409C-BE32-E72D297353CC}">
              <c16:uniqueId val="{00000008-1129-40B9-A5E9-50109A0233FE}"/>
            </c:ext>
          </c:extLst>
        </c:ser>
        <c:dLbls>
          <c:showLegendKey val="0"/>
          <c:showVal val="0"/>
          <c:showCatName val="0"/>
          <c:showSerName val="0"/>
          <c:showPercent val="0"/>
          <c:showBubbleSize val="0"/>
        </c:dLbls>
        <c:smooth val="0"/>
        <c:axId val="168131200"/>
        <c:axId val="168161664"/>
      </c:lineChart>
      <c:catAx>
        <c:axId val="16813120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161664"/>
        <c:crosses val="autoZero"/>
        <c:auto val="1"/>
        <c:lblAlgn val="ctr"/>
        <c:lblOffset val="100"/>
        <c:noMultiLvlLbl val="0"/>
      </c:catAx>
      <c:valAx>
        <c:axId val="168161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sz="1100"/>
                  <a:t>Teacher need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131200"/>
        <c:crosses val="autoZero"/>
        <c:crossBetween val="between"/>
      </c:valAx>
      <c:spPr>
        <a:ln>
          <a:solidFill>
            <a:schemeClr val="tx1"/>
          </a:solidFill>
        </a:ln>
      </c:spPr>
    </c:plotArea>
    <c:legend>
      <c:legendPos val="r"/>
      <c:layout>
        <c:manualLayout>
          <c:xMode val="edge"/>
          <c:yMode val="edge"/>
          <c:x val="0.7737009479319672"/>
          <c:y val="0.14163637985811003"/>
          <c:w val="0.2117737805710066"/>
          <c:h val="0.69841363439651649"/>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sz="1600"/>
              <a:t>Entrant teacher need by phase</a:t>
            </a:r>
          </a:p>
        </c:rich>
      </c:tx>
      <c:layout>
        <c:manualLayout>
          <c:xMode val="edge"/>
          <c:yMode val="edge"/>
          <c:x val="0.30248320089348901"/>
          <c:y val="1.8477692657352787E-2"/>
        </c:manualLayout>
      </c:layout>
      <c:overlay val="0"/>
    </c:title>
    <c:autoTitleDeleted val="0"/>
    <c:plotArea>
      <c:layout>
        <c:manualLayout>
          <c:layoutTarget val="inner"/>
          <c:xMode val="edge"/>
          <c:yMode val="edge"/>
          <c:x val="0.13141744811731468"/>
          <c:y val="0.10566500956448241"/>
          <c:w val="0.64942086043592373"/>
          <c:h val="0.74657680501801682"/>
        </c:manualLayout>
      </c:layout>
      <c:lineChart>
        <c:grouping val="standard"/>
        <c:varyColors val="0"/>
        <c:ser>
          <c:idx val="0"/>
          <c:order val="0"/>
          <c:tx>
            <c:v>Primary</c:v>
          </c:tx>
          <c:spPr>
            <a:ln>
              <a:solidFill>
                <a:schemeClr val="tx1">
                  <a:lumMod val="95000"/>
                  <a:lumOff val="5000"/>
                </a:schemeClr>
              </a:solidFill>
            </a:ln>
          </c:spPr>
          <c:marker>
            <c:symbol val="none"/>
          </c:marker>
          <c:cat>
            <c:strRef>
              <c:f>Entrant_need_figures!$C$14:$N$14</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Entrant_need_figures!$C$15:$N$15</c:f>
              <c:numCache>
                <c:formatCode>#,##0</c:formatCode>
                <c:ptCount val="12"/>
                <c:pt idx="0">
                  <c:v>26006.90066104502</c:v>
                </c:pt>
                <c:pt idx="1">
                  <c:v>25386.206247743521</c:v>
                </c:pt>
                <c:pt idx="2">
                  <c:v>24982.04236717576</c:v>
                </c:pt>
                <c:pt idx="3">
                  <c:v>24539.997614377018</c:v>
                </c:pt>
                <c:pt idx="4">
                  <c:v>24217.833070879336</c:v>
                </c:pt>
                <c:pt idx="5">
                  <c:v>24083.057859253509</c:v>
                </c:pt>
                <c:pt idx="6">
                  <c:v>24193.819311610256</c:v>
                </c:pt>
                <c:pt idx="7">
                  <c:v>24399.578379788683</c:v>
                </c:pt>
                <c:pt idx="8">
                  <c:v>24343.048102328004</c:v>
                </c:pt>
                <c:pt idx="9">
                  <c:v>24306.606148553081</c:v>
                </c:pt>
                <c:pt idx="10">
                  <c:v>24556.351520364438</c:v>
                </c:pt>
                <c:pt idx="11">
                  <c:v>24386.885199662607</c:v>
                </c:pt>
              </c:numCache>
            </c:numRef>
          </c:val>
          <c:smooth val="0"/>
          <c:extLst>
            <c:ext xmlns:c16="http://schemas.microsoft.com/office/drawing/2014/chart" uri="{C3380CC4-5D6E-409C-BE32-E72D297353CC}">
              <c16:uniqueId val="{00000000-C5DF-448C-ADB2-8DE3DCB601AC}"/>
            </c:ext>
          </c:extLst>
        </c:ser>
        <c:ser>
          <c:idx val="20"/>
          <c:order val="1"/>
          <c:tx>
            <c:v>Secondary (all subjects)</c:v>
          </c:tx>
          <c:spPr>
            <a:ln>
              <a:solidFill>
                <a:srgbClr val="FF0000"/>
              </a:solidFill>
              <a:prstDash val="sysDot"/>
            </a:ln>
          </c:spPr>
          <c:marker>
            <c:symbol val="none"/>
          </c:marker>
          <c:cat>
            <c:strRef>
              <c:f>Entrant_need_figures!$C$14:$N$14</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Entrant_need_figures!$C$35:$N$35</c:f>
              <c:numCache>
                <c:formatCode>#,##0</c:formatCode>
                <c:ptCount val="12"/>
                <c:pt idx="0">
                  <c:v>25932.70046796088</c:v>
                </c:pt>
                <c:pt idx="1">
                  <c:v>26264.090298958567</c:v>
                </c:pt>
                <c:pt idx="2">
                  <c:v>26040.913328593771</c:v>
                </c:pt>
                <c:pt idx="3">
                  <c:v>26539.992869103535</c:v>
                </c:pt>
                <c:pt idx="4">
                  <c:v>28769.41529260447</c:v>
                </c:pt>
                <c:pt idx="5">
                  <c:v>28829.292857917211</c:v>
                </c:pt>
                <c:pt idx="6">
                  <c:v>27198.771964761709</c:v>
                </c:pt>
                <c:pt idx="7">
                  <c:v>26607.659647995159</c:v>
                </c:pt>
                <c:pt idx="8">
                  <c:v>25983.465407376098</c:v>
                </c:pt>
                <c:pt idx="9">
                  <c:v>25658.78452226907</c:v>
                </c:pt>
                <c:pt idx="10">
                  <c:v>25269.120938841785</c:v>
                </c:pt>
                <c:pt idx="11">
                  <c:v>25470.401641060329</c:v>
                </c:pt>
              </c:numCache>
            </c:numRef>
          </c:val>
          <c:smooth val="0"/>
          <c:extLst>
            <c:ext xmlns:c16="http://schemas.microsoft.com/office/drawing/2014/chart" uri="{C3380CC4-5D6E-409C-BE32-E72D297353CC}">
              <c16:uniqueId val="{00000001-C5DF-448C-ADB2-8DE3DCB601AC}"/>
            </c:ext>
          </c:extLst>
        </c:ser>
        <c:ser>
          <c:idx val="1"/>
          <c:order val="2"/>
          <c:tx>
            <c:strRef>
              <c:f>Teacher_need_figures!$B$62</c:f>
              <c:strCache>
                <c:ptCount val="1"/>
                <c:pt idx="0">
                  <c:v>EBacc </c:v>
                </c:pt>
              </c:strCache>
            </c:strRef>
          </c:tx>
          <c:spPr>
            <a:ln>
              <a:solidFill>
                <a:srgbClr val="00B050"/>
              </a:solidFill>
              <a:prstDash val="sysDash"/>
            </a:ln>
          </c:spPr>
          <c:marker>
            <c:symbol val="none"/>
          </c:marker>
          <c:cat>
            <c:strRef>
              <c:f>Entrant_need_figures!$C$14:$N$14</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Entrant_need_figures!$C$66:$N$66</c:f>
              <c:numCache>
                <c:formatCode>#,##0</c:formatCode>
                <c:ptCount val="12"/>
                <c:pt idx="0">
                  <c:v>19091.369673077887</c:v>
                </c:pt>
                <c:pt idx="1">
                  <c:v>19184.209641942005</c:v>
                </c:pt>
                <c:pt idx="2">
                  <c:v>19092.152797418286</c:v>
                </c:pt>
                <c:pt idx="3">
                  <c:v>19620.176772536102</c:v>
                </c:pt>
                <c:pt idx="4">
                  <c:v>21449.411359732505</c:v>
                </c:pt>
                <c:pt idx="5">
                  <c:v>21317.864603141483</c:v>
                </c:pt>
                <c:pt idx="6">
                  <c:v>19460.118396572099</c:v>
                </c:pt>
                <c:pt idx="7">
                  <c:v>19108.430933059342</c:v>
                </c:pt>
                <c:pt idx="8">
                  <c:v>18650.024878552846</c:v>
                </c:pt>
                <c:pt idx="9">
                  <c:v>18358.610703869796</c:v>
                </c:pt>
                <c:pt idx="10">
                  <c:v>18044.986724904651</c:v>
                </c:pt>
                <c:pt idx="11">
                  <c:v>18242.240194942253</c:v>
                </c:pt>
              </c:numCache>
            </c:numRef>
          </c:val>
          <c:smooth val="0"/>
          <c:extLst>
            <c:ext xmlns:c16="http://schemas.microsoft.com/office/drawing/2014/chart" uri="{C3380CC4-5D6E-409C-BE32-E72D297353CC}">
              <c16:uniqueId val="{00000002-C5DF-448C-ADB2-8DE3DCB601AC}"/>
            </c:ext>
          </c:extLst>
        </c:ser>
        <c:ser>
          <c:idx val="2"/>
          <c:order val="3"/>
          <c:tx>
            <c:strRef>
              <c:f>Entrant_need_figures!$B$67</c:f>
              <c:strCache>
                <c:ptCount val="1"/>
                <c:pt idx="0">
                  <c:v>Non-EBacc</c:v>
                </c:pt>
              </c:strCache>
            </c:strRef>
          </c:tx>
          <c:spPr>
            <a:ln>
              <a:solidFill>
                <a:srgbClr val="FFC000"/>
              </a:solidFill>
            </a:ln>
          </c:spPr>
          <c:marker>
            <c:symbol val="none"/>
          </c:marker>
          <c:cat>
            <c:strRef>
              <c:f>Entrant_need_figures!$C$14:$N$14</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Entrant_need_figures!$C$67:$N$67</c:f>
              <c:numCache>
                <c:formatCode>#,##0</c:formatCode>
                <c:ptCount val="12"/>
                <c:pt idx="0">
                  <c:v>6841.3307948829897</c:v>
                </c:pt>
                <c:pt idx="1">
                  <c:v>7079.8806570165607</c:v>
                </c:pt>
                <c:pt idx="2">
                  <c:v>6948.7605311754787</c:v>
                </c:pt>
                <c:pt idx="3">
                  <c:v>6919.816096567436</c:v>
                </c:pt>
                <c:pt idx="4">
                  <c:v>7320.0039328719658</c:v>
                </c:pt>
                <c:pt idx="5">
                  <c:v>7511.4282547757284</c:v>
                </c:pt>
                <c:pt idx="6">
                  <c:v>7738.6535681896075</c:v>
                </c:pt>
                <c:pt idx="7">
                  <c:v>7499.2287149358181</c:v>
                </c:pt>
                <c:pt idx="8">
                  <c:v>7333.440528823252</c:v>
                </c:pt>
                <c:pt idx="9">
                  <c:v>7300.1738183992811</c:v>
                </c:pt>
                <c:pt idx="10">
                  <c:v>7224.1342139371318</c:v>
                </c:pt>
                <c:pt idx="11">
                  <c:v>7228.1614461180761</c:v>
                </c:pt>
              </c:numCache>
            </c:numRef>
          </c:val>
          <c:smooth val="0"/>
          <c:extLst>
            <c:ext xmlns:c16="http://schemas.microsoft.com/office/drawing/2014/chart" uri="{C3380CC4-5D6E-409C-BE32-E72D297353CC}">
              <c16:uniqueId val="{00000003-C5DF-448C-ADB2-8DE3DCB601AC}"/>
            </c:ext>
          </c:extLst>
        </c:ser>
        <c:dLbls>
          <c:showLegendKey val="0"/>
          <c:showVal val="0"/>
          <c:showCatName val="0"/>
          <c:showSerName val="0"/>
          <c:showPercent val="0"/>
          <c:showBubbleSize val="0"/>
        </c:dLbls>
        <c:smooth val="0"/>
        <c:axId val="168277504"/>
        <c:axId val="168279040"/>
      </c:lineChart>
      <c:catAx>
        <c:axId val="168277504"/>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8279040"/>
        <c:crosses val="autoZero"/>
        <c:auto val="1"/>
        <c:lblAlgn val="ctr"/>
        <c:lblOffset val="100"/>
        <c:noMultiLvlLbl val="0"/>
      </c:catAx>
      <c:valAx>
        <c:axId val="168279040"/>
        <c:scaling>
          <c:orientation val="minMax"/>
          <c:min val="0"/>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sz="1100"/>
                  <a:t>Entrant</a:t>
                </a:r>
                <a:r>
                  <a:rPr lang="en-GB" sz="1100" baseline="0"/>
                  <a:t> t</a:t>
                </a:r>
                <a:r>
                  <a:rPr lang="en-GB" sz="1100"/>
                  <a:t>eacher need (headcount)</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277504"/>
        <c:crosses val="autoZero"/>
        <c:crossBetween val="between"/>
      </c:valAx>
      <c:spPr>
        <a:ln>
          <a:solidFill>
            <a:schemeClr val="tx1"/>
          </a:solidFill>
        </a:ln>
      </c:spPr>
    </c:plotArea>
    <c:legend>
      <c:legendPos val="r"/>
      <c:layout>
        <c:manualLayout>
          <c:xMode val="edge"/>
          <c:yMode val="edge"/>
          <c:x val="0.78882939722275591"/>
          <c:y val="0.24420046927461384"/>
          <c:w val="0.19357313287240852"/>
          <c:h val="0.48595919279843958"/>
        </c:manualLayout>
      </c:layout>
      <c:overlay val="0"/>
      <c:spPr>
        <a:solidFill>
          <a:schemeClr val="bg1"/>
        </a:solidFill>
        <a:ln>
          <a:noFill/>
        </a:ln>
      </c:spPr>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sz="1600"/>
              <a:t>Entrant teacher need by subject for EBacc subjects</a:t>
            </a:r>
          </a:p>
        </c:rich>
      </c:tx>
      <c:overlay val="0"/>
    </c:title>
    <c:autoTitleDeleted val="0"/>
    <c:plotArea>
      <c:layout>
        <c:manualLayout>
          <c:layoutTarget val="inner"/>
          <c:xMode val="edge"/>
          <c:yMode val="edge"/>
          <c:x val="0.12923824862801242"/>
          <c:y val="0.11368177849211439"/>
          <c:w val="0.62364166949227051"/>
          <c:h val="0.73677142172733801"/>
        </c:manualLayout>
      </c:layout>
      <c:lineChart>
        <c:grouping val="standard"/>
        <c:varyColors val="0"/>
        <c:ser>
          <c:idx val="13"/>
          <c:order val="0"/>
          <c:tx>
            <c:v>Mathematics</c:v>
          </c:tx>
          <c:spPr>
            <a:ln>
              <a:solidFill>
                <a:schemeClr val="tx1"/>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Entrant_need_figures!$C$28:$N$28</c:f>
              <c:numCache>
                <c:formatCode>#,##0</c:formatCode>
                <c:ptCount val="12"/>
                <c:pt idx="0">
                  <c:v>4678.9642402889731</c:v>
                </c:pt>
                <c:pt idx="1">
                  <c:v>4506.2724479458748</c:v>
                </c:pt>
                <c:pt idx="2">
                  <c:v>4436.5635059662936</c:v>
                </c:pt>
                <c:pt idx="3">
                  <c:v>4429.0100195634859</c:v>
                </c:pt>
                <c:pt idx="4">
                  <c:v>4751.3162717898249</c:v>
                </c:pt>
                <c:pt idx="5">
                  <c:v>4729.6346418803732</c:v>
                </c:pt>
                <c:pt idx="6">
                  <c:v>4461.1620201532478</c:v>
                </c:pt>
                <c:pt idx="7">
                  <c:v>4379.7602920072231</c:v>
                </c:pt>
                <c:pt idx="8">
                  <c:v>4267.6892844326612</c:v>
                </c:pt>
                <c:pt idx="9">
                  <c:v>4189.2736534715568</c:v>
                </c:pt>
                <c:pt idx="10">
                  <c:v>4111.052589529987</c:v>
                </c:pt>
                <c:pt idx="11">
                  <c:v>4143.456895063684</c:v>
                </c:pt>
              </c:numCache>
            </c:numRef>
          </c:val>
          <c:smooth val="0"/>
          <c:extLst>
            <c:ext xmlns:c16="http://schemas.microsoft.com/office/drawing/2014/chart" uri="{C3380CC4-5D6E-409C-BE32-E72D297353CC}">
              <c16:uniqueId val="{00000000-3C9A-462E-8E86-7344DDB0DA2A}"/>
            </c:ext>
          </c:extLst>
        </c:ser>
        <c:ser>
          <c:idx val="9"/>
          <c:order val="1"/>
          <c:tx>
            <c:v>English</c:v>
          </c:tx>
          <c:spPr>
            <a:ln>
              <a:solidFill>
                <a:srgbClr val="FF000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Entrant_need_figures!$C$24:$N$24</c:f>
              <c:numCache>
                <c:formatCode>#,##0</c:formatCode>
                <c:ptCount val="12"/>
                <c:pt idx="0">
                  <c:v>4196.6123058516623</c:v>
                </c:pt>
                <c:pt idx="1">
                  <c:v>3980.8618638256198</c:v>
                </c:pt>
                <c:pt idx="2">
                  <c:v>3929.0419681456683</c:v>
                </c:pt>
                <c:pt idx="3">
                  <c:v>3955.4949869877628</c:v>
                </c:pt>
                <c:pt idx="4">
                  <c:v>4267.8902163283892</c:v>
                </c:pt>
                <c:pt idx="5">
                  <c:v>4241.8287285694387</c:v>
                </c:pt>
                <c:pt idx="6">
                  <c:v>3973.9859687472845</c:v>
                </c:pt>
                <c:pt idx="7">
                  <c:v>3915.6671034040082</c:v>
                </c:pt>
                <c:pt idx="8">
                  <c:v>3815.9327209798894</c:v>
                </c:pt>
                <c:pt idx="9">
                  <c:v>3742.1475130484014</c:v>
                </c:pt>
                <c:pt idx="10">
                  <c:v>3671.9942186416893</c:v>
                </c:pt>
                <c:pt idx="11">
                  <c:v>3723.5133126158416</c:v>
                </c:pt>
              </c:numCache>
            </c:numRef>
          </c:val>
          <c:smooth val="0"/>
          <c:extLst>
            <c:ext xmlns:c16="http://schemas.microsoft.com/office/drawing/2014/chart" uri="{C3380CC4-5D6E-409C-BE32-E72D297353CC}">
              <c16:uniqueId val="{00000001-3C9A-462E-8E86-7344DDB0DA2A}"/>
            </c:ext>
          </c:extLst>
        </c:ser>
        <c:ser>
          <c:idx val="14"/>
          <c:order val="2"/>
          <c:tx>
            <c:v>Modern Foreign Languages</c:v>
          </c:tx>
          <c:spPr>
            <a:ln>
              <a:solidFill>
                <a:srgbClr val="00B05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Entrant_need_figures!$C$29:$N$29</c:f>
              <c:numCache>
                <c:formatCode>#,##0</c:formatCode>
                <c:ptCount val="12"/>
                <c:pt idx="0">
                  <c:v>2008.995160769085</c:v>
                </c:pt>
                <c:pt idx="1">
                  <c:v>2354.9220719872083</c:v>
                </c:pt>
                <c:pt idx="2">
                  <c:v>2597.5589095834621</c:v>
                </c:pt>
                <c:pt idx="3">
                  <c:v>2936.4159878234968</c:v>
                </c:pt>
                <c:pt idx="4">
                  <c:v>3442.4041930971257</c:v>
                </c:pt>
                <c:pt idx="5">
                  <c:v>3341.5649178188346</c:v>
                </c:pt>
                <c:pt idx="6">
                  <c:v>2427.6231871621039</c:v>
                </c:pt>
                <c:pt idx="7">
                  <c:v>2344.2501424223947</c:v>
                </c:pt>
                <c:pt idx="8">
                  <c:v>2287.1097680228631</c:v>
                </c:pt>
                <c:pt idx="9">
                  <c:v>2269.733971042167</c:v>
                </c:pt>
                <c:pt idx="10">
                  <c:v>2233.6622572317096</c:v>
                </c:pt>
                <c:pt idx="11">
                  <c:v>2283.1986586020562</c:v>
                </c:pt>
              </c:numCache>
            </c:numRef>
          </c:val>
          <c:smooth val="0"/>
          <c:extLst>
            <c:ext xmlns:c16="http://schemas.microsoft.com/office/drawing/2014/chart" uri="{C3380CC4-5D6E-409C-BE32-E72D297353CC}">
              <c16:uniqueId val="{00000002-3C9A-462E-8E86-7344DDB0DA2A}"/>
            </c:ext>
          </c:extLst>
        </c:ser>
        <c:ser>
          <c:idx val="2"/>
          <c:order val="3"/>
          <c:tx>
            <c:v>Biology</c:v>
          </c:tx>
          <c:spPr>
            <a:ln>
              <a:solidFill>
                <a:srgbClr val="FFC000"/>
              </a:solidFill>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Entrant_need_figures!$C$17:$N$17</c:f>
              <c:numCache>
                <c:formatCode>#,##0</c:formatCode>
                <c:ptCount val="12"/>
                <c:pt idx="0">
                  <c:v>1631.9774121871208</c:v>
                </c:pt>
                <c:pt idx="1">
                  <c:v>1657.2230432795068</c:v>
                </c:pt>
                <c:pt idx="2">
                  <c:v>1613.5092244922655</c:v>
                </c:pt>
                <c:pt idx="3">
                  <c:v>1667.3268187214985</c:v>
                </c:pt>
                <c:pt idx="4">
                  <c:v>1823.1536583615102</c:v>
                </c:pt>
                <c:pt idx="5">
                  <c:v>1820.4256185072613</c:v>
                </c:pt>
                <c:pt idx="6">
                  <c:v>1735.9344532202645</c:v>
                </c:pt>
                <c:pt idx="7">
                  <c:v>1725.4775422249427</c:v>
                </c:pt>
                <c:pt idx="8">
                  <c:v>1688.3308316337764</c:v>
                </c:pt>
                <c:pt idx="9">
                  <c:v>1658.180963375499</c:v>
                </c:pt>
                <c:pt idx="10">
                  <c:v>1630.036479939637</c:v>
                </c:pt>
                <c:pt idx="11">
                  <c:v>1643.1010800100344</c:v>
                </c:pt>
              </c:numCache>
            </c:numRef>
          </c:val>
          <c:smooth val="0"/>
          <c:extLst>
            <c:ext xmlns:c16="http://schemas.microsoft.com/office/drawing/2014/chart" uri="{C3380CC4-5D6E-409C-BE32-E72D297353CC}">
              <c16:uniqueId val="{00000003-3C9A-462E-8E86-7344DDB0DA2A}"/>
            </c:ext>
          </c:extLst>
        </c:ser>
        <c:ser>
          <c:idx val="12"/>
          <c:order val="4"/>
          <c:tx>
            <c:v>History</c:v>
          </c:tx>
          <c:spPr>
            <a:ln>
              <a:solidFill>
                <a:schemeClr val="tx1">
                  <a:lumMod val="95000"/>
                  <a:lumOff val="5000"/>
                </a:schemeClr>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Entrant_need_figures!$C$27:$N$27</c:f>
              <c:numCache>
                <c:formatCode>#,##0</c:formatCode>
                <c:ptCount val="12"/>
                <c:pt idx="0">
                  <c:v>1415.8000373865975</c:v>
                </c:pt>
                <c:pt idx="1">
                  <c:v>1438.7326097621979</c:v>
                </c:pt>
                <c:pt idx="2">
                  <c:v>1420.7425437942006</c:v>
                </c:pt>
                <c:pt idx="3">
                  <c:v>1444.6094017310882</c:v>
                </c:pt>
                <c:pt idx="4">
                  <c:v>1561.5002303892377</c:v>
                </c:pt>
                <c:pt idx="5">
                  <c:v>1576.3436712991979</c:v>
                </c:pt>
                <c:pt idx="6">
                  <c:v>1485.6654069570154</c:v>
                </c:pt>
                <c:pt idx="7">
                  <c:v>1442.716307642399</c:v>
                </c:pt>
                <c:pt idx="8">
                  <c:v>1413.0259236526092</c:v>
                </c:pt>
                <c:pt idx="9">
                  <c:v>1406.4404094233073</c:v>
                </c:pt>
                <c:pt idx="10">
                  <c:v>1391.6471826339173</c:v>
                </c:pt>
                <c:pt idx="11">
                  <c:v>1404.7812793994458</c:v>
                </c:pt>
              </c:numCache>
            </c:numRef>
          </c:val>
          <c:smooth val="0"/>
          <c:extLst>
            <c:ext xmlns:c16="http://schemas.microsoft.com/office/drawing/2014/chart" uri="{C3380CC4-5D6E-409C-BE32-E72D297353CC}">
              <c16:uniqueId val="{00000004-3C9A-462E-8E86-7344DDB0DA2A}"/>
            </c:ext>
          </c:extLst>
        </c:ser>
        <c:ser>
          <c:idx val="4"/>
          <c:order val="5"/>
          <c:tx>
            <c:v>Chemistry</c:v>
          </c:tx>
          <c:spPr>
            <a:ln>
              <a:solidFill>
                <a:srgbClr val="FF000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Entrant_need_figures!$C$19:$N$19</c:f>
              <c:numCache>
                <c:formatCode>#,##0</c:formatCode>
                <c:ptCount val="12"/>
                <c:pt idx="0">
                  <c:v>1522.076594972501</c:v>
                </c:pt>
                <c:pt idx="1">
                  <c:v>1539.2222164400855</c:v>
                </c:pt>
                <c:pt idx="2">
                  <c:v>1487.5833130943229</c:v>
                </c:pt>
                <c:pt idx="3">
                  <c:v>1532.5956168478147</c:v>
                </c:pt>
                <c:pt idx="4">
                  <c:v>1672.0637229482782</c:v>
                </c:pt>
                <c:pt idx="5">
                  <c:v>1658.7643044590068</c:v>
                </c:pt>
                <c:pt idx="6">
                  <c:v>1577.0184714188392</c:v>
                </c:pt>
                <c:pt idx="7">
                  <c:v>1571.0245627795839</c:v>
                </c:pt>
                <c:pt idx="8">
                  <c:v>1532.0619238243276</c:v>
                </c:pt>
                <c:pt idx="9">
                  <c:v>1495.6217769873456</c:v>
                </c:pt>
                <c:pt idx="10">
                  <c:v>1464.3173100632853</c:v>
                </c:pt>
                <c:pt idx="11">
                  <c:v>1475.4868917838971</c:v>
                </c:pt>
              </c:numCache>
            </c:numRef>
          </c:val>
          <c:smooth val="0"/>
          <c:extLst>
            <c:ext xmlns:c16="http://schemas.microsoft.com/office/drawing/2014/chart" uri="{C3380CC4-5D6E-409C-BE32-E72D297353CC}">
              <c16:uniqueId val="{00000005-3C9A-462E-8E86-7344DDB0DA2A}"/>
            </c:ext>
          </c:extLst>
        </c:ser>
        <c:ser>
          <c:idx val="11"/>
          <c:order val="6"/>
          <c:tx>
            <c:v>Geography</c:v>
          </c:tx>
          <c:spPr>
            <a:ln>
              <a:solidFill>
                <a:srgbClr val="00B05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Entrant_need_figures!$C$26:$N$26</c:f>
              <c:numCache>
                <c:formatCode>#,##0</c:formatCode>
                <c:ptCount val="12"/>
                <c:pt idx="0">
                  <c:v>1318.8382936823082</c:v>
                </c:pt>
                <c:pt idx="1">
                  <c:v>1343.6118147608986</c:v>
                </c:pt>
                <c:pt idx="2">
                  <c:v>1326.197100466833</c:v>
                </c:pt>
                <c:pt idx="3">
                  <c:v>1343.9239806326696</c:v>
                </c:pt>
                <c:pt idx="4">
                  <c:v>1450.9737723017527</c:v>
                </c:pt>
                <c:pt idx="5">
                  <c:v>1467.6191467396491</c:v>
                </c:pt>
                <c:pt idx="6">
                  <c:v>1381.8498097183508</c:v>
                </c:pt>
                <c:pt idx="7">
                  <c:v>1341.0280363973643</c:v>
                </c:pt>
                <c:pt idx="8">
                  <c:v>1314.5242631627407</c:v>
                </c:pt>
                <c:pt idx="9">
                  <c:v>1309.8921594223168</c:v>
                </c:pt>
                <c:pt idx="10">
                  <c:v>1296.7685922469609</c:v>
                </c:pt>
                <c:pt idx="11">
                  <c:v>1310.3784616055525</c:v>
                </c:pt>
              </c:numCache>
            </c:numRef>
          </c:val>
          <c:smooth val="0"/>
          <c:extLst>
            <c:ext xmlns:c16="http://schemas.microsoft.com/office/drawing/2014/chart" uri="{C3380CC4-5D6E-409C-BE32-E72D297353CC}">
              <c16:uniqueId val="{00000006-3C9A-462E-8E86-7344DDB0DA2A}"/>
            </c:ext>
          </c:extLst>
        </c:ser>
        <c:ser>
          <c:idx val="18"/>
          <c:order val="7"/>
          <c:tx>
            <c:v>Physics</c:v>
          </c:tx>
          <c:spPr>
            <a:ln>
              <a:solidFill>
                <a:srgbClr val="FFC00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Entrant_need_figures!$C$33:$N$33</c:f>
              <c:numCache>
                <c:formatCode>#,##0</c:formatCode>
                <c:ptCount val="12"/>
                <c:pt idx="0">
                  <c:v>1527.9622536636994</c:v>
                </c:pt>
                <c:pt idx="1">
                  <c:v>1540.3179566049876</c:v>
                </c:pt>
                <c:pt idx="2">
                  <c:v>1470.4802572044371</c:v>
                </c:pt>
                <c:pt idx="3">
                  <c:v>1501.8068604026557</c:v>
                </c:pt>
                <c:pt idx="4">
                  <c:v>1629.5612881202298</c:v>
                </c:pt>
                <c:pt idx="5">
                  <c:v>1610.8870514681093</c:v>
                </c:pt>
                <c:pt idx="6">
                  <c:v>1524.1846967773217</c:v>
                </c:pt>
                <c:pt idx="7">
                  <c:v>1516.3567756662083</c:v>
                </c:pt>
                <c:pt idx="8">
                  <c:v>1475.6631105549404</c:v>
                </c:pt>
                <c:pt idx="9">
                  <c:v>1436.8443212818306</c:v>
                </c:pt>
                <c:pt idx="10">
                  <c:v>1404.13088094257</c:v>
                </c:pt>
                <c:pt idx="11">
                  <c:v>1416.3350168116658</c:v>
                </c:pt>
              </c:numCache>
            </c:numRef>
          </c:val>
          <c:smooth val="0"/>
          <c:extLst>
            <c:ext xmlns:c16="http://schemas.microsoft.com/office/drawing/2014/chart" uri="{C3380CC4-5D6E-409C-BE32-E72D297353CC}">
              <c16:uniqueId val="{00000007-3C9A-462E-8E86-7344DDB0DA2A}"/>
            </c:ext>
          </c:extLst>
        </c:ser>
        <c:ser>
          <c:idx val="6"/>
          <c:order val="8"/>
          <c:tx>
            <c:v>Computing</c:v>
          </c:tx>
          <c:spPr>
            <a:ln>
              <a:solidFill>
                <a:srgbClr val="00B0F0"/>
              </a:solidFill>
              <a:prstDash val="sysDot"/>
            </a:ln>
          </c:spPr>
          <c:marker>
            <c:symbol val="none"/>
          </c:marker>
          <c:cat>
            <c:strRef>
              <c:f>Teacher_need_figures!$C$13:$N$13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Entrant_need_figures!$C$21:$N$21</c:f>
              <c:numCache>
                <c:formatCode>#,##0</c:formatCode>
                <c:ptCount val="12"/>
                <c:pt idx="0">
                  <c:v>755.47764017714144</c:v>
                </c:pt>
                <c:pt idx="1">
                  <c:v>787.57937555390322</c:v>
                </c:pt>
                <c:pt idx="2">
                  <c:v>775.270437505583</c:v>
                </c:pt>
                <c:pt idx="3">
                  <c:v>772.4535347844328</c:v>
                </c:pt>
                <c:pt idx="4">
                  <c:v>811.07704161026174</c:v>
                </c:pt>
                <c:pt idx="5">
                  <c:v>831.26749852574403</c:v>
                </c:pt>
                <c:pt idx="6">
                  <c:v>854.91193352950381</c:v>
                </c:pt>
                <c:pt idx="7">
                  <c:v>835.57486371565096</c:v>
                </c:pt>
                <c:pt idx="8">
                  <c:v>819.9611703231576</c:v>
                </c:pt>
                <c:pt idx="9">
                  <c:v>814.93111769076677</c:v>
                </c:pt>
                <c:pt idx="10">
                  <c:v>806.20896061244071</c:v>
                </c:pt>
                <c:pt idx="11">
                  <c:v>807.00034551623753</c:v>
                </c:pt>
              </c:numCache>
            </c:numRef>
          </c:val>
          <c:smooth val="0"/>
          <c:extLst>
            <c:ext xmlns:c16="http://schemas.microsoft.com/office/drawing/2014/chart" uri="{C3380CC4-5D6E-409C-BE32-E72D297353CC}">
              <c16:uniqueId val="{00000008-3C9A-462E-8E86-7344DDB0DA2A}"/>
            </c:ext>
          </c:extLst>
        </c:ser>
        <c:dLbls>
          <c:showLegendKey val="0"/>
          <c:showVal val="0"/>
          <c:showCatName val="0"/>
          <c:showSerName val="0"/>
          <c:showPercent val="0"/>
          <c:showBubbleSize val="0"/>
        </c:dLbls>
        <c:smooth val="0"/>
        <c:axId val="169735680"/>
        <c:axId val="169737216"/>
      </c:lineChart>
      <c:catAx>
        <c:axId val="16973568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737216"/>
        <c:crosses val="autoZero"/>
        <c:auto val="1"/>
        <c:lblAlgn val="ctr"/>
        <c:lblOffset val="100"/>
        <c:noMultiLvlLbl val="0"/>
      </c:catAx>
      <c:valAx>
        <c:axId val="169737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sz="1100"/>
                  <a:t>Entrant</a:t>
                </a:r>
                <a:r>
                  <a:rPr lang="en-GB" sz="1100" baseline="0"/>
                  <a:t> t</a:t>
                </a:r>
                <a:r>
                  <a:rPr lang="en-GB" sz="1100"/>
                  <a:t>eacher need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735680"/>
        <c:crosses val="autoZero"/>
        <c:crossBetween val="between"/>
      </c:valAx>
      <c:spPr>
        <a:ln>
          <a:solidFill>
            <a:schemeClr val="tx1"/>
          </a:solidFill>
        </a:ln>
      </c:spPr>
    </c:plotArea>
    <c:legend>
      <c:legendPos val="r"/>
      <c:layout>
        <c:manualLayout>
          <c:xMode val="edge"/>
          <c:yMode val="edge"/>
          <c:x val="0.7737009479319672"/>
          <c:y val="0.14163637985811003"/>
          <c:w val="0.2117737805710066"/>
          <c:h val="0.69841363439651649"/>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8864868845302"/>
          <c:y val="4.5830834613165616E-2"/>
          <c:w val="0.63674433698505073"/>
          <c:h val="0.7654531418866759"/>
        </c:manualLayout>
      </c:layout>
      <c:lineChart>
        <c:grouping val="standard"/>
        <c:varyColors val="0"/>
        <c:ser>
          <c:idx val="19"/>
          <c:order val="0"/>
          <c:tx>
            <c:strRef>
              <c:f>Wastage_over_time!$B$34</c:f>
              <c:strCache>
                <c:ptCount val="1"/>
                <c:pt idx="0">
                  <c:v>Total Wastage</c:v>
                </c:pt>
              </c:strCache>
            </c:strRef>
          </c:tx>
          <c:spPr>
            <a:ln>
              <a:solidFill>
                <a:srgbClr val="FF0000"/>
              </a:solidFill>
            </a:ln>
          </c:spPr>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Wastage_over_time!$C$34:$N$34</c:f>
              <c:numCache>
                <c:formatCode>#,##0</c:formatCode>
                <c:ptCount val="12"/>
                <c:pt idx="0">
                  <c:v>38436.598127507561</c:v>
                </c:pt>
                <c:pt idx="1">
                  <c:v>38835.572666054868</c:v>
                </c:pt>
                <c:pt idx="2">
                  <c:v>40312.364498321927</c:v>
                </c:pt>
                <c:pt idx="3">
                  <c:v>40819.762370982877</c:v>
                </c:pt>
                <c:pt idx="4">
                  <c:v>41062.003210332899</c:v>
                </c:pt>
                <c:pt idx="5">
                  <c:v>41475.254396687204</c:v>
                </c:pt>
                <c:pt idx="6">
                  <c:v>41811.449754501082</c:v>
                </c:pt>
                <c:pt idx="7">
                  <c:v>41919.143006565238</c:v>
                </c:pt>
                <c:pt idx="8">
                  <c:v>41967.815001496943</c:v>
                </c:pt>
                <c:pt idx="9">
                  <c:v>41934.626732956283</c:v>
                </c:pt>
                <c:pt idx="10">
                  <c:v>41864.67113027467</c:v>
                </c:pt>
                <c:pt idx="11">
                  <c:v>41785.421415004399</c:v>
                </c:pt>
              </c:numCache>
            </c:numRef>
          </c:val>
          <c:smooth val="0"/>
          <c:extLst>
            <c:ext xmlns:c16="http://schemas.microsoft.com/office/drawing/2014/chart" uri="{C3380CC4-5D6E-409C-BE32-E72D297353CC}">
              <c16:uniqueId val="{00000000-7573-4FF0-8178-42D3163573B0}"/>
            </c:ext>
          </c:extLst>
        </c:ser>
        <c:ser>
          <c:idx val="0"/>
          <c:order val="1"/>
          <c:tx>
            <c:strRef>
              <c:f>Wastage_over_time!$B$14</c:f>
              <c:strCache>
                <c:ptCount val="1"/>
                <c:pt idx="0">
                  <c:v>Primary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Wastage_over_time!$C$14:$N$14</c:f>
              <c:numCache>
                <c:formatCode>#,##0</c:formatCode>
                <c:ptCount val="12"/>
                <c:pt idx="0">
                  <c:v>19797.881780628722</c:v>
                </c:pt>
                <c:pt idx="1">
                  <c:v>19889.126623382766</c:v>
                </c:pt>
                <c:pt idx="2">
                  <c:v>20582.174592044219</c:v>
                </c:pt>
                <c:pt idx="3">
                  <c:v>20742.371004717781</c:v>
                </c:pt>
                <c:pt idx="4">
                  <c:v>20729.865593130591</c:v>
                </c:pt>
                <c:pt idx="5">
                  <c:v>20687.207118442158</c:v>
                </c:pt>
                <c:pt idx="6">
                  <c:v>20636.043887253956</c:v>
                </c:pt>
                <c:pt idx="7">
                  <c:v>20601.137942747551</c:v>
                </c:pt>
                <c:pt idx="8">
                  <c:v>20589.567036378496</c:v>
                </c:pt>
                <c:pt idx="9">
                  <c:v>20572.605815087009</c:v>
                </c:pt>
                <c:pt idx="10">
                  <c:v>20552.875738350143</c:v>
                </c:pt>
                <c:pt idx="11">
                  <c:v>20558.888059854577</c:v>
                </c:pt>
              </c:numCache>
            </c:numRef>
          </c:val>
          <c:smooth val="0"/>
          <c:extLst>
            <c:ext xmlns:c16="http://schemas.microsoft.com/office/drawing/2014/chart" uri="{C3380CC4-5D6E-409C-BE32-E72D297353CC}">
              <c16:uniqueId val="{00000001-7573-4FF0-8178-42D3163573B0}"/>
            </c:ext>
          </c:extLst>
        </c:ser>
        <c:dLbls>
          <c:showLegendKey val="0"/>
          <c:showVal val="0"/>
          <c:showCatName val="0"/>
          <c:showSerName val="0"/>
          <c:showPercent val="0"/>
          <c:showBubbleSize val="0"/>
        </c:dLbls>
        <c:smooth val="0"/>
        <c:axId val="170342656"/>
        <c:axId val="170352640"/>
      </c:lineChart>
      <c:catAx>
        <c:axId val="17034265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352640"/>
        <c:crosses val="autoZero"/>
        <c:auto val="1"/>
        <c:lblAlgn val="ctr"/>
        <c:lblOffset val="100"/>
        <c:noMultiLvlLbl val="0"/>
      </c:catAx>
      <c:valAx>
        <c:axId val="1703526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342656"/>
        <c:crosses val="autoZero"/>
        <c:crossBetween val="between"/>
      </c:valAx>
      <c:spPr>
        <a:ln>
          <a:solidFill>
            <a:schemeClr val="tx1">
              <a:lumMod val="95000"/>
              <a:lumOff val="5000"/>
            </a:schemeClr>
          </a:solidFill>
        </a:ln>
      </c:spPr>
    </c:plotArea>
    <c:legend>
      <c:legendPos val="r"/>
      <c:layout>
        <c:manualLayout>
          <c:xMode val="edge"/>
          <c:yMode val="edge"/>
          <c:x val="0.75792158437342716"/>
          <c:y val="0.11993785823501034"/>
          <c:w val="0.22502075431243654"/>
          <c:h val="0.3541030735644025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8864868845302"/>
          <c:y val="4.5830834613165616E-2"/>
          <c:w val="0.65739472783293396"/>
          <c:h val="0.7654531418866759"/>
        </c:manualLayout>
      </c:layout>
      <c:lineChart>
        <c:grouping val="standard"/>
        <c:varyColors val="0"/>
        <c:ser>
          <c:idx val="1"/>
          <c:order val="0"/>
          <c:tx>
            <c:strRef>
              <c:f>Wastage_over_time!$B$15</c:f>
              <c:strCache>
                <c:ptCount val="1"/>
                <c:pt idx="0">
                  <c:v>Art &amp; Design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Wastage_over_time!$C$15:$N$15</c:f>
              <c:numCache>
                <c:formatCode>#,##0</c:formatCode>
                <c:ptCount val="12"/>
                <c:pt idx="0">
                  <c:v>659.30396981536433</c:v>
                </c:pt>
                <c:pt idx="1">
                  <c:v>662.14739512915094</c:v>
                </c:pt>
                <c:pt idx="2">
                  <c:v>687.75967569479735</c:v>
                </c:pt>
                <c:pt idx="3">
                  <c:v>693.84388746575507</c:v>
                </c:pt>
                <c:pt idx="4">
                  <c:v>694.04767461116842</c:v>
                </c:pt>
                <c:pt idx="5">
                  <c:v>697.66308224631121</c:v>
                </c:pt>
                <c:pt idx="6">
                  <c:v>702.65388901328129</c:v>
                </c:pt>
                <c:pt idx="7">
                  <c:v>709.38308267623961</c:v>
                </c:pt>
                <c:pt idx="8">
                  <c:v>711.71229919097038</c:v>
                </c:pt>
                <c:pt idx="9">
                  <c:v>711.7738335002357</c:v>
                </c:pt>
                <c:pt idx="10">
                  <c:v>711.66051345095036</c:v>
                </c:pt>
                <c:pt idx="11">
                  <c:v>710.76046195691902</c:v>
                </c:pt>
              </c:numCache>
            </c:numRef>
          </c:val>
          <c:smooth val="0"/>
          <c:extLst>
            <c:ext xmlns:c16="http://schemas.microsoft.com/office/drawing/2014/chart" uri="{C3380CC4-5D6E-409C-BE32-E72D297353CC}">
              <c16:uniqueId val="{00000000-6368-4C24-809D-849768028A3B}"/>
            </c:ext>
          </c:extLst>
        </c:ser>
        <c:ser>
          <c:idx val="2"/>
          <c:order val="1"/>
          <c:tx>
            <c:strRef>
              <c:f>Wastage_over_time!$B$16</c:f>
              <c:strCache>
                <c:ptCount val="1"/>
                <c:pt idx="0">
                  <c:v>Biology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Wastage_over_time!$C$16:$N$16</c:f>
              <c:numCache>
                <c:formatCode>#,##0</c:formatCode>
                <c:ptCount val="12"/>
                <c:pt idx="0">
                  <c:v>1211.7001833087213</c:v>
                </c:pt>
                <c:pt idx="1">
                  <c:v>1235.549449166092</c:v>
                </c:pt>
                <c:pt idx="2">
                  <c:v>1292.6920767101356</c:v>
                </c:pt>
                <c:pt idx="3">
                  <c:v>1313.5756851064282</c:v>
                </c:pt>
                <c:pt idx="4">
                  <c:v>1330.4279273145964</c:v>
                </c:pt>
                <c:pt idx="5">
                  <c:v>1362.4499930775439</c:v>
                </c:pt>
                <c:pt idx="6">
                  <c:v>1388.251440677597</c:v>
                </c:pt>
                <c:pt idx="7">
                  <c:v>1399.2323276979557</c:v>
                </c:pt>
                <c:pt idx="8">
                  <c:v>1406.8992735256254</c:v>
                </c:pt>
                <c:pt idx="9">
                  <c:v>1408.6563642308463</c:v>
                </c:pt>
                <c:pt idx="10">
                  <c:v>1406.3689077413007</c:v>
                </c:pt>
                <c:pt idx="11">
                  <c:v>1400.9653603516499</c:v>
                </c:pt>
              </c:numCache>
            </c:numRef>
          </c:val>
          <c:smooth val="0"/>
          <c:extLst>
            <c:ext xmlns:c16="http://schemas.microsoft.com/office/drawing/2014/chart" uri="{C3380CC4-5D6E-409C-BE32-E72D297353CC}">
              <c16:uniqueId val="{00000001-6368-4C24-809D-849768028A3B}"/>
            </c:ext>
          </c:extLst>
        </c:ser>
        <c:ser>
          <c:idx val="3"/>
          <c:order val="2"/>
          <c:tx>
            <c:strRef>
              <c:f>Wastage_over_time!$B$17</c:f>
              <c:strCache>
                <c:ptCount val="1"/>
                <c:pt idx="0">
                  <c:v>Business Studies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Wastage_over_time!$C$17:$N$17</c:f>
              <c:numCache>
                <c:formatCode>#,##0</c:formatCode>
                <c:ptCount val="12"/>
                <c:pt idx="0">
                  <c:v>370.39313240298088</c:v>
                </c:pt>
                <c:pt idx="1">
                  <c:v>361.85636690836549</c:v>
                </c:pt>
                <c:pt idx="2">
                  <c:v>364.4263151215427</c:v>
                </c:pt>
                <c:pt idx="3">
                  <c:v>363.50590675272048</c:v>
                </c:pt>
                <c:pt idx="4">
                  <c:v>366.06922211039716</c:v>
                </c:pt>
                <c:pt idx="5">
                  <c:v>374.22859262697312</c:v>
                </c:pt>
                <c:pt idx="6">
                  <c:v>382.60908143043707</c:v>
                </c:pt>
                <c:pt idx="7">
                  <c:v>390.85785633995363</c:v>
                </c:pt>
                <c:pt idx="8">
                  <c:v>398.22438010712852</c:v>
                </c:pt>
                <c:pt idx="9">
                  <c:v>403.35730246370701</c:v>
                </c:pt>
                <c:pt idx="10">
                  <c:v>406.7792889192059</c:v>
                </c:pt>
                <c:pt idx="11">
                  <c:v>408.90435780749596</c:v>
                </c:pt>
              </c:numCache>
            </c:numRef>
          </c:val>
          <c:smooth val="0"/>
          <c:extLst>
            <c:ext xmlns:c16="http://schemas.microsoft.com/office/drawing/2014/chart" uri="{C3380CC4-5D6E-409C-BE32-E72D297353CC}">
              <c16:uniqueId val="{00000002-6368-4C24-809D-849768028A3B}"/>
            </c:ext>
          </c:extLst>
        </c:ser>
        <c:ser>
          <c:idx val="4"/>
          <c:order val="3"/>
          <c:tx>
            <c:strRef>
              <c:f>Wastage_over_time!$B$18</c:f>
              <c:strCache>
                <c:ptCount val="1"/>
                <c:pt idx="0">
                  <c:v>Chemistry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Wastage_over_time!$C$18:$N$18</c:f>
              <c:numCache>
                <c:formatCode>#,##0</c:formatCode>
                <c:ptCount val="12"/>
                <c:pt idx="0">
                  <c:v>1083.9979274380801</c:v>
                </c:pt>
                <c:pt idx="1">
                  <c:v>1108.5889398406741</c:v>
                </c:pt>
                <c:pt idx="2">
                  <c:v>1158.4865747509625</c:v>
                </c:pt>
                <c:pt idx="3">
                  <c:v>1178.0194720497454</c:v>
                </c:pt>
                <c:pt idx="4">
                  <c:v>1194.0887458822181</c:v>
                </c:pt>
                <c:pt idx="5">
                  <c:v>1224.0112063701595</c:v>
                </c:pt>
                <c:pt idx="6">
                  <c:v>1247.2394051628803</c:v>
                </c:pt>
                <c:pt idx="7">
                  <c:v>1256.8312787243017</c:v>
                </c:pt>
                <c:pt idx="8">
                  <c:v>1264.3271620198636</c:v>
                </c:pt>
                <c:pt idx="9">
                  <c:v>1266.1126059629034</c:v>
                </c:pt>
                <c:pt idx="10">
                  <c:v>1263.4383486618237</c:v>
                </c:pt>
                <c:pt idx="11">
                  <c:v>1257.6289708852612</c:v>
                </c:pt>
              </c:numCache>
            </c:numRef>
          </c:val>
          <c:smooth val="0"/>
          <c:extLst>
            <c:ext xmlns:c16="http://schemas.microsoft.com/office/drawing/2014/chart" uri="{C3380CC4-5D6E-409C-BE32-E72D297353CC}">
              <c16:uniqueId val="{00000003-6368-4C24-809D-849768028A3B}"/>
            </c:ext>
          </c:extLst>
        </c:ser>
        <c:ser>
          <c:idx val="5"/>
          <c:order val="4"/>
          <c:tx>
            <c:strRef>
              <c:f>Wastage_over_time!$B$19</c:f>
              <c:strCache>
                <c:ptCount val="1"/>
                <c:pt idx="0">
                  <c:v>Classics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Wastage_over_time!$C$19:$N$19</c:f>
              <c:numCache>
                <c:formatCode>#,##0</c:formatCode>
                <c:ptCount val="12"/>
                <c:pt idx="0">
                  <c:v>24.709358710749889</c:v>
                </c:pt>
                <c:pt idx="1">
                  <c:v>24.700900297714021</c:v>
                </c:pt>
                <c:pt idx="2">
                  <c:v>25.506681544657486</c:v>
                </c:pt>
                <c:pt idx="3">
                  <c:v>25.873345414095823</c:v>
                </c:pt>
                <c:pt idx="4">
                  <c:v>26.262236874670435</c:v>
                </c:pt>
                <c:pt idx="5">
                  <c:v>26.942489644497186</c:v>
                </c:pt>
                <c:pt idx="6">
                  <c:v>27.559277985843337</c:v>
                </c:pt>
                <c:pt idx="7">
                  <c:v>27.923994843425657</c:v>
                </c:pt>
                <c:pt idx="8">
                  <c:v>28.125091590569003</c:v>
                </c:pt>
                <c:pt idx="9">
                  <c:v>28.220047964727776</c:v>
                </c:pt>
                <c:pt idx="10">
                  <c:v>28.291904068308433</c:v>
                </c:pt>
                <c:pt idx="11">
                  <c:v>28.320800325868113</c:v>
                </c:pt>
              </c:numCache>
            </c:numRef>
          </c:val>
          <c:smooth val="0"/>
          <c:extLst>
            <c:ext xmlns:c16="http://schemas.microsoft.com/office/drawing/2014/chart" uri="{C3380CC4-5D6E-409C-BE32-E72D297353CC}">
              <c16:uniqueId val="{00000004-6368-4C24-809D-849768028A3B}"/>
            </c:ext>
          </c:extLst>
        </c:ser>
        <c:ser>
          <c:idx val="6"/>
          <c:order val="5"/>
          <c:tx>
            <c:strRef>
              <c:f>Wastage_over_time!$B$20</c:f>
              <c:strCache>
                <c:ptCount val="1"/>
                <c:pt idx="0">
                  <c:v>Computing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Wastage_over_time!$C$20:$N$20</c:f>
              <c:numCache>
                <c:formatCode>#,##0</c:formatCode>
                <c:ptCount val="12"/>
                <c:pt idx="0">
                  <c:v>614.1066025255418</c:v>
                </c:pt>
                <c:pt idx="1">
                  <c:v>620.81366554067881</c:v>
                </c:pt>
                <c:pt idx="2">
                  <c:v>639.48222366198138</c:v>
                </c:pt>
                <c:pt idx="3">
                  <c:v>647.47448990109251</c:v>
                </c:pt>
                <c:pt idx="4">
                  <c:v>650.1747525382325</c:v>
                </c:pt>
                <c:pt idx="5">
                  <c:v>656.1539142766062</c:v>
                </c:pt>
                <c:pt idx="6">
                  <c:v>662.83788338914712</c:v>
                </c:pt>
                <c:pt idx="7">
                  <c:v>670.73050304858339</c:v>
                </c:pt>
                <c:pt idx="8">
                  <c:v>674.56214233754599</c:v>
                </c:pt>
                <c:pt idx="9">
                  <c:v>675.62309809778799</c:v>
                </c:pt>
                <c:pt idx="10">
                  <c:v>675.76688723402629</c:v>
                </c:pt>
                <c:pt idx="11">
                  <c:v>674.75920950178022</c:v>
                </c:pt>
              </c:numCache>
            </c:numRef>
          </c:val>
          <c:smooth val="0"/>
          <c:extLst>
            <c:ext xmlns:c16="http://schemas.microsoft.com/office/drawing/2014/chart" uri="{C3380CC4-5D6E-409C-BE32-E72D297353CC}">
              <c16:uniqueId val="{00000005-6368-4C24-809D-849768028A3B}"/>
            </c:ext>
          </c:extLst>
        </c:ser>
        <c:dLbls>
          <c:showLegendKey val="0"/>
          <c:showVal val="0"/>
          <c:showCatName val="0"/>
          <c:showSerName val="0"/>
          <c:showPercent val="0"/>
          <c:showBubbleSize val="0"/>
        </c:dLbls>
        <c:smooth val="0"/>
        <c:axId val="170391424"/>
        <c:axId val="170392960"/>
      </c:lineChart>
      <c:catAx>
        <c:axId val="17039142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392960"/>
        <c:crosses val="autoZero"/>
        <c:auto val="1"/>
        <c:lblAlgn val="ctr"/>
        <c:lblOffset val="100"/>
        <c:noMultiLvlLbl val="0"/>
      </c:catAx>
      <c:valAx>
        <c:axId val="17039296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391424"/>
        <c:crosses val="autoZero"/>
        <c:crossBetween val="between"/>
      </c:valAx>
      <c:spPr>
        <a:ln>
          <a:solidFill>
            <a:schemeClr val="tx1">
              <a:lumMod val="95000"/>
              <a:lumOff val="5000"/>
            </a:schemeClr>
          </a:solidFill>
        </a:ln>
      </c:spPr>
    </c:plotArea>
    <c:legend>
      <c:legendPos val="r"/>
      <c:layout>
        <c:manualLayout>
          <c:xMode val="edge"/>
          <c:yMode val="edge"/>
          <c:x val="0.79127042453026697"/>
          <c:y val="2.0186498426827081E-2"/>
          <c:w val="0.19444452776736243"/>
          <c:h val="0.8664596273291925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8864868845302"/>
          <c:y val="4.5830834613165616E-2"/>
          <c:w val="0.6367933712769599"/>
          <c:h val="0.7654531418866759"/>
        </c:manualLayout>
      </c:layout>
      <c:lineChart>
        <c:grouping val="standard"/>
        <c:varyColors val="0"/>
        <c:ser>
          <c:idx val="7"/>
          <c:order val="0"/>
          <c:tx>
            <c:strRef>
              <c:f>Wastage_over_time!$B$21</c:f>
              <c:strCache>
                <c:ptCount val="1"/>
                <c:pt idx="0">
                  <c:v>Design &amp; Technology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Wastage_over_time!$C$21:$N$21</c:f>
              <c:numCache>
                <c:formatCode>#,##0</c:formatCode>
                <c:ptCount val="12"/>
                <c:pt idx="0">
                  <c:v>758.10486678758048</c:v>
                </c:pt>
                <c:pt idx="1">
                  <c:v>768.55513201793838</c:v>
                </c:pt>
                <c:pt idx="2">
                  <c:v>799.08406067157011</c:v>
                </c:pt>
                <c:pt idx="3">
                  <c:v>809.42352250782767</c:v>
                </c:pt>
                <c:pt idx="4">
                  <c:v>810.08027792834469</c:v>
                </c:pt>
                <c:pt idx="5">
                  <c:v>812.51307181835409</c:v>
                </c:pt>
                <c:pt idx="6">
                  <c:v>816.4833926232302</c:v>
                </c:pt>
                <c:pt idx="7">
                  <c:v>822.73187576198166</c:v>
                </c:pt>
                <c:pt idx="8">
                  <c:v>822.72324121880956</c:v>
                </c:pt>
                <c:pt idx="9">
                  <c:v>820.44821177000131</c:v>
                </c:pt>
                <c:pt idx="10">
                  <c:v>818.79187319939911</c:v>
                </c:pt>
                <c:pt idx="11">
                  <c:v>816.62920119630189</c:v>
                </c:pt>
              </c:numCache>
            </c:numRef>
          </c:val>
          <c:smooth val="0"/>
          <c:extLst>
            <c:ext xmlns:c16="http://schemas.microsoft.com/office/drawing/2014/chart" uri="{C3380CC4-5D6E-409C-BE32-E72D297353CC}">
              <c16:uniqueId val="{00000000-2EE6-4FEA-AF31-4D5A8B30E0E9}"/>
            </c:ext>
          </c:extLst>
        </c:ser>
        <c:ser>
          <c:idx val="8"/>
          <c:order val="1"/>
          <c:tx>
            <c:strRef>
              <c:f>Wastage_over_time!$B$22</c:f>
              <c:strCache>
                <c:ptCount val="1"/>
                <c:pt idx="0">
                  <c:v>Drama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Wastage_over_time!$C$22:$N$22</c:f>
              <c:numCache>
                <c:formatCode>#,##0</c:formatCode>
                <c:ptCount val="12"/>
                <c:pt idx="0">
                  <c:v>387.19231002890575</c:v>
                </c:pt>
                <c:pt idx="1">
                  <c:v>387.80445394180879</c:v>
                </c:pt>
                <c:pt idx="2">
                  <c:v>401.99202659901221</c:v>
                </c:pt>
                <c:pt idx="3">
                  <c:v>404.64753997499656</c:v>
                </c:pt>
                <c:pt idx="4">
                  <c:v>403.44303995090081</c:v>
                </c:pt>
                <c:pt idx="5">
                  <c:v>403.90272544621263</c:v>
                </c:pt>
                <c:pt idx="6">
                  <c:v>405.49327044081957</c:v>
                </c:pt>
                <c:pt idx="7">
                  <c:v>408.41810065750633</c:v>
                </c:pt>
                <c:pt idx="8">
                  <c:v>408.44763102289579</c:v>
                </c:pt>
                <c:pt idx="9">
                  <c:v>407.46805097108916</c:v>
                </c:pt>
                <c:pt idx="10">
                  <c:v>406.8767667560171</c:v>
                </c:pt>
                <c:pt idx="11">
                  <c:v>406.08330475327438</c:v>
                </c:pt>
              </c:numCache>
            </c:numRef>
          </c:val>
          <c:smooth val="0"/>
          <c:extLst>
            <c:ext xmlns:c16="http://schemas.microsoft.com/office/drawing/2014/chart" uri="{C3380CC4-5D6E-409C-BE32-E72D297353CC}">
              <c16:uniqueId val="{00000001-2EE6-4FEA-AF31-4D5A8B30E0E9}"/>
            </c:ext>
          </c:extLst>
        </c:ser>
        <c:ser>
          <c:idx val="9"/>
          <c:order val="2"/>
          <c:tx>
            <c:strRef>
              <c:f>Wastage_over_time!$B$23</c:f>
              <c:strCache>
                <c:ptCount val="1"/>
                <c:pt idx="0">
                  <c:v>English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Wastage_over_time!$C$23:$N$23</c:f>
              <c:numCache>
                <c:formatCode>#,##0</c:formatCode>
                <c:ptCount val="12"/>
                <c:pt idx="0">
                  <c:v>2762.6400731540343</c:v>
                </c:pt>
                <c:pt idx="1">
                  <c:v>2836.9593669214528</c:v>
                </c:pt>
                <c:pt idx="2">
                  <c:v>2971.7715944029424</c:v>
                </c:pt>
                <c:pt idx="3">
                  <c:v>3023.8250733877176</c:v>
                </c:pt>
                <c:pt idx="4">
                  <c:v>3056.439549650298</c:v>
                </c:pt>
                <c:pt idx="5">
                  <c:v>3118.2950458065416</c:v>
                </c:pt>
                <c:pt idx="6">
                  <c:v>3168.5945568739835</c:v>
                </c:pt>
                <c:pt idx="7">
                  <c:v>3182.8063654563775</c:v>
                </c:pt>
                <c:pt idx="8">
                  <c:v>3188.5920178017655</c:v>
                </c:pt>
                <c:pt idx="9">
                  <c:v>3182.6096842549196</c:v>
                </c:pt>
                <c:pt idx="10">
                  <c:v>3169.2741996631776</c:v>
                </c:pt>
                <c:pt idx="11">
                  <c:v>3149.9747184360158</c:v>
                </c:pt>
              </c:numCache>
            </c:numRef>
          </c:val>
          <c:smooth val="0"/>
          <c:extLst>
            <c:ext xmlns:c16="http://schemas.microsoft.com/office/drawing/2014/chart" uri="{C3380CC4-5D6E-409C-BE32-E72D297353CC}">
              <c16:uniqueId val="{00000002-2EE6-4FEA-AF31-4D5A8B30E0E9}"/>
            </c:ext>
          </c:extLst>
        </c:ser>
        <c:ser>
          <c:idx val="0"/>
          <c:order val="3"/>
          <c:tx>
            <c:strRef>
              <c:f>Wastage_over_time!$B$24</c:f>
              <c:strCache>
                <c:ptCount val="1"/>
                <c:pt idx="0">
                  <c:v>Food Wastage</c:v>
                </c:pt>
              </c:strCache>
            </c:strRef>
          </c:tx>
          <c:marker>
            <c:symbol val="none"/>
          </c:marker>
          <c:val>
            <c:numRef>
              <c:f>Wastage_over_time!$C$24:$N$24</c:f>
              <c:numCache>
                <c:formatCode>#,##0</c:formatCode>
                <c:ptCount val="12"/>
                <c:pt idx="0">
                  <c:v>152.4221248318533</c:v>
                </c:pt>
                <c:pt idx="1">
                  <c:v>154.89768474238647</c:v>
                </c:pt>
                <c:pt idx="2">
                  <c:v>162.95671800990092</c:v>
                </c:pt>
                <c:pt idx="3">
                  <c:v>165.52574212295252</c:v>
                </c:pt>
                <c:pt idx="4">
                  <c:v>165.96110965232316</c:v>
                </c:pt>
                <c:pt idx="5">
                  <c:v>167.11087615484479</c:v>
                </c:pt>
                <c:pt idx="6">
                  <c:v>168.21453884215859</c:v>
                </c:pt>
                <c:pt idx="7">
                  <c:v>169.517004913145</c:v>
                </c:pt>
                <c:pt idx="8">
                  <c:v>170.59359667096973</c:v>
                </c:pt>
                <c:pt idx="9">
                  <c:v>170.81453513682823</c:v>
                </c:pt>
                <c:pt idx="10">
                  <c:v>170.25379182523906</c:v>
                </c:pt>
                <c:pt idx="11">
                  <c:v>169.19498628529834</c:v>
                </c:pt>
              </c:numCache>
            </c:numRef>
          </c:val>
          <c:smooth val="0"/>
          <c:extLst>
            <c:ext xmlns:c16="http://schemas.microsoft.com/office/drawing/2014/chart" uri="{C3380CC4-5D6E-409C-BE32-E72D297353CC}">
              <c16:uniqueId val="{00000003-2EE6-4FEA-AF31-4D5A8B30E0E9}"/>
            </c:ext>
          </c:extLst>
        </c:ser>
        <c:ser>
          <c:idx val="10"/>
          <c:order val="4"/>
          <c:tx>
            <c:strRef>
              <c:f>Wastage_over_time!$B$25</c:f>
              <c:strCache>
                <c:ptCount val="1"/>
                <c:pt idx="0">
                  <c:v>Geography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Wastage_over_time!$C$25:$N$25</c:f>
              <c:numCache>
                <c:formatCode>#,##0</c:formatCode>
                <c:ptCount val="12"/>
                <c:pt idx="0">
                  <c:v>982.01687634026484</c:v>
                </c:pt>
                <c:pt idx="1">
                  <c:v>993.61524529921167</c:v>
                </c:pt>
                <c:pt idx="2">
                  <c:v>1030.6780624411208</c:v>
                </c:pt>
                <c:pt idx="3">
                  <c:v>1045.9347186586172</c:v>
                </c:pt>
                <c:pt idx="4">
                  <c:v>1055.7071875459023</c:v>
                </c:pt>
                <c:pt idx="5">
                  <c:v>1074.8126654004041</c:v>
                </c:pt>
                <c:pt idx="6">
                  <c:v>1092.4085782060533</c:v>
                </c:pt>
                <c:pt idx="7">
                  <c:v>1097.939705233651</c:v>
                </c:pt>
                <c:pt idx="8">
                  <c:v>1097.9599312220314</c:v>
                </c:pt>
                <c:pt idx="9">
                  <c:v>1094.8335188750964</c:v>
                </c:pt>
                <c:pt idx="10">
                  <c:v>1091.3801571922108</c:v>
                </c:pt>
                <c:pt idx="11">
                  <c:v>1086.7946218434165</c:v>
                </c:pt>
              </c:numCache>
            </c:numRef>
          </c:val>
          <c:smooth val="0"/>
          <c:extLst>
            <c:ext xmlns:c16="http://schemas.microsoft.com/office/drawing/2014/chart" uri="{C3380CC4-5D6E-409C-BE32-E72D297353CC}">
              <c16:uniqueId val="{00000004-2EE6-4FEA-AF31-4D5A8B30E0E9}"/>
            </c:ext>
          </c:extLst>
        </c:ser>
        <c:ser>
          <c:idx val="11"/>
          <c:order val="5"/>
          <c:tx>
            <c:strRef>
              <c:f>Wastage_over_time!$B$26</c:f>
              <c:strCache>
                <c:ptCount val="1"/>
                <c:pt idx="0">
                  <c:v>History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Wastage_over_time!$C$26:$N$26</c:f>
              <c:numCache>
                <c:formatCode>#,##0</c:formatCode>
                <c:ptCount val="12"/>
                <c:pt idx="0">
                  <c:v>1061.8752544759611</c:v>
                </c:pt>
                <c:pt idx="1">
                  <c:v>1070.4944387525607</c:v>
                </c:pt>
                <c:pt idx="2">
                  <c:v>1106.8968528068972</c:v>
                </c:pt>
                <c:pt idx="3">
                  <c:v>1121.253356593641</c:v>
                </c:pt>
                <c:pt idx="4">
                  <c:v>1131.0258873157295</c:v>
                </c:pt>
                <c:pt idx="5">
                  <c:v>1151.5215232796434</c:v>
                </c:pt>
                <c:pt idx="6">
                  <c:v>1170.4073333543804</c:v>
                </c:pt>
                <c:pt idx="7">
                  <c:v>1176.7579060258768</c:v>
                </c:pt>
                <c:pt idx="8">
                  <c:v>1177.42871591417</c:v>
                </c:pt>
                <c:pt idx="9">
                  <c:v>1174.6438275137059</c:v>
                </c:pt>
                <c:pt idx="10">
                  <c:v>1171.3521462519682</c:v>
                </c:pt>
                <c:pt idx="11">
                  <c:v>1166.7681882329725</c:v>
                </c:pt>
              </c:numCache>
            </c:numRef>
          </c:val>
          <c:smooth val="0"/>
          <c:extLst>
            <c:ext xmlns:c16="http://schemas.microsoft.com/office/drawing/2014/chart" uri="{C3380CC4-5D6E-409C-BE32-E72D297353CC}">
              <c16:uniqueId val="{00000005-2EE6-4FEA-AF31-4D5A8B30E0E9}"/>
            </c:ext>
          </c:extLst>
        </c:ser>
        <c:ser>
          <c:idx val="12"/>
          <c:order val="6"/>
          <c:tx>
            <c:strRef>
              <c:f>Wastage_over_time!$B$27</c:f>
              <c:strCache>
                <c:ptCount val="1"/>
                <c:pt idx="0">
                  <c:v>Mathematics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Wastage_over_time!$C$27:$N$27</c:f>
              <c:numCache>
                <c:formatCode>#,##0</c:formatCode>
                <c:ptCount val="12"/>
                <c:pt idx="0">
                  <c:v>3078.7163215995406</c:v>
                </c:pt>
                <c:pt idx="1">
                  <c:v>3174.243250230521</c:v>
                </c:pt>
                <c:pt idx="2">
                  <c:v>3306.3203376421161</c:v>
                </c:pt>
                <c:pt idx="3">
                  <c:v>3372.2866192825795</c:v>
                </c:pt>
                <c:pt idx="4">
                  <c:v>3413.1576999145318</c:v>
                </c:pt>
                <c:pt idx="5">
                  <c:v>3487.296544284849</c:v>
                </c:pt>
                <c:pt idx="6">
                  <c:v>3547.7636751971668</c:v>
                </c:pt>
                <c:pt idx="7">
                  <c:v>3567.2753356463372</c:v>
                </c:pt>
                <c:pt idx="8">
                  <c:v>3575.4530261116179</c:v>
                </c:pt>
                <c:pt idx="9">
                  <c:v>3570.2847975532004</c:v>
                </c:pt>
                <c:pt idx="10">
                  <c:v>3557.8268673757702</c:v>
                </c:pt>
                <c:pt idx="11">
                  <c:v>3539.0202281847933</c:v>
                </c:pt>
              </c:numCache>
            </c:numRef>
          </c:val>
          <c:smooth val="0"/>
          <c:extLst>
            <c:ext xmlns:c16="http://schemas.microsoft.com/office/drawing/2014/chart" uri="{C3380CC4-5D6E-409C-BE32-E72D297353CC}">
              <c16:uniqueId val="{00000006-2EE6-4FEA-AF31-4D5A8B30E0E9}"/>
            </c:ext>
          </c:extLst>
        </c:ser>
        <c:dLbls>
          <c:showLegendKey val="0"/>
          <c:showVal val="0"/>
          <c:showCatName val="0"/>
          <c:showSerName val="0"/>
          <c:showPercent val="0"/>
          <c:showBubbleSize val="0"/>
        </c:dLbls>
        <c:smooth val="0"/>
        <c:axId val="3730048"/>
        <c:axId val="169767296"/>
      </c:lineChart>
      <c:catAx>
        <c:axId val="37300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767296"/>
        <c:crosses val="autoZero"/>
        <c:auto val="1"/>
        <c:lblAlgn val="ctr"/>
        <c:lblOffset val="100"/>
        <c:noMultiLvlLbl val="0"/>
      </c:catAx>
      <c:valAx>
        <c:axId val="16976729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30048"/>
        <c:crosses val="autoZero"/>
        <c:crossBetween val="between"/>
      </c:valAx>
      <c:spPr>
        <a:ln>
          <a:solidFill>
            <a:schemeClr val="tx1">
              <a:lumMod val="95000"/>
              <a:lumOff val="5000"/>
            </a:schemeClr>
          </a:solidFill>
        </a:ln>
      </c:spPr>
    </c:plotArea>
    <c:legend>
      <c:legendPos val="r"/>
      <c:layout>
        <c:manualLayout>
          <c:xMode val="edge"/>
          <c:yMode val="edge"/>
          <c:x val="0.75792160457459601"/>
          <c:y val="1.7028026295474674E-2"/>
          <c:w val="0.22502071593026896"/>
          <c:h val="0.9349874454547670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8864868845302"/>
          <c:y val="4.5830834613165616E-2"/>
          <c:w val="0.6551988560718448"/>
          <c:h val="0.7654531418866759"/>
        </c:manualLayout>
      </c:layout>
      <c:lineChart>
        <c:grouping val="standard"/>
        <c:varyColors val="0"/>
        <c:ser>
          <c:idx val="13"/>
          <c:order val="0"/>
          <c:tx>
            <c:strRef>
              <c:f>Wastage_over_time!$B$28</c:f>
              <c:strCache>
                <c:ptCount val="1"/>
                <c:pt idx="0">
                  <c:v>Modern Foreign Languages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Wastage_over_time!$C$28:$N$28</c:f>
              <c:numCache>
                <c:formatCode>#,##0</c:formatCode>
                <c:ptCount val="12"/>
                <c:pt idx="0">
                  <c:v>1295.299128751913</c:v>
                </c:pt>
                <c:pt idx="1">
                  <c:v>1335.7000175627636</c:v>
                </c:pt>
                <c:pt idx="2">
                  <c:v>1450.263251113862</c:v>
                </c:pt>
                <c:pt idx="3">
                  <c:v>1546.9738834833718</c:v>
                </c:pt>
                <c:pt idx="4">
                  <c:v>1658.5020787744952</c:v>
                </c:pt>
                <c:pt idx="5">
                  <c:v>1808.8202547618121</c:v>
                </c:pt>
                <c:pt idx="6">
                  <c:v>1927.240245601208</c:v>
                </c:pt>
                <c:pt idx="7">
                  <c:v>1930.660848444712</c:v>
                </c:pt>
                <c:pt idx="8">
                  <c:v>1925.3340755217291</c:v>
                </c:pt>
                <c:pt idx="9">
                  <c:v>1915.3336722486456</c:v>
                </c:pt>
                <c:pt idx="10">
                  <c:v>1905.5713219070201</c:v>
                </c:pt>
                <c:pt idx="11">
                  <c:v>1893.9126478450323</c:v>
                </c:pt>
              </c:numCache>
            </c:numRef>
          </c:val>
          <c:smooth val="0"/>
          <c:extLst>
            <c:ext xmlns:c16="http://schemas.microsoft.com/office/drawing/2014/chart" uri="{C3380CC4-5D6E-409C-BE32-E72D297353CC}">
              <c16:uniqueId val="{00000000-CE89-478C-BD9D-757ED5DDDB97}"/>
            </c:ext>
          </c:extLst>
        </c:ser>
        <c:ser>
          <c:idx val="14"/>
          <c:order val="1"/>
          <c:tx>
            <c:strRef>
              <c:f>Wastage_over_time!$B$29</c:f>
              <c:strCache>
                <c:ptCount val="1"/>
                <c:pt idx="0">
                  <c:v>Music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Wastage_over_time!$C$29:$N$29</c:f>
              <c:numCache>
                <c:formatCode>#,##0</c:formatCode>
                <c:ptCount val="12"/>
                <c:pt idx="0">
                  <c:v>383.98817020838419</c:v>
                </c:pt>
                <c:pt idx="1">
                  <c:v>385.46788549022853</c:v>
                </c:pt>
                <c:pt idx="2">
                  <c:v>397.56586664239171</c:v>
                </c:pt>
                <c:pt idx="3">
                  <c:v>400.38547785803337</c:v>
                </c:pt>
                <c:pt idx="4">
                  <c:v>398.92886678161506</c:v>
                </c:pt>
                <c:pt idx="5">
                  <c:v>398.53811900231563</c:v>
                </c:pt>
                <c:pt idx="6">
                  <c:v>399.44948888332203</c:v>
                </c:pt>
                <c:pt idx="7">
                  <c:v>401.8974180225984</c:v>
                </c:pt>
                <c:pt idx="8">
                  <c:v>400.8757605028095</c:v>
                </c:pt>
                <c:pt idx="9">
                  <c:v>399.11524900860456</c:v>
                </c:pt>
                <c:pt idx="10">
                  <c:v>398.27836931561478</c:v>
                </c:pt>
                <c:pt idx="11">
                  <c:v>397.49088999279627</c:v>
                </c:pt>
              </c:numCache>
            </c:numRef>
          </c:val>
          <c:smooth val="0"/>
          <c:extLst>
            <c:ext xmlns:c16="http://schemas.microsoft.com/office/drawing/2014/chart" uri="{C3380CC4-5D6E-409C-BE32-E72D297353CC}">
              <c16:uniqueId val="{00000001-CE89-478C-BD9D-757ED5DDDB97}"/>
            </c:ext>
          </c:extLst>
        </c:ser>
        <c:ser>
          <c:idx val="15"/>
          <c:order val="2"/>
          <c:tx>
            <c:strRef>
              <c:f>Wastage_over_time!$B$30</c:f>
              <c:strCache>
                <c:ptCount val="1"/>
                <c:pt idx="0">
                  <c:v>Others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Wastage_over_time!$C$30:$N$30</c:f>
              <c:numCache>
                <c:formatCode>#,##0</c:formatCode>
                <c:ptCount val="12"/>
                <c:pt idx="0">
                  <c:v>797.61952994774879</c:v>
                </c:pt>
                <c:pt idx="1">
                  <c:v>782.56781114735486</c:v>
                </c:pt>
                <c:pt idx="2">
                  <c:v>794.10071482279068</c:v>
                </c:pt>
                <c:pt idx="3">
                  <c:v>792.81542155687055</c:v>
                </c:pt>
                <c:pt idx="4">
                  <c:v>796.52197933084517</c:v>
                </c:pt>
                <c:pt idx="5">
                  <c:v>810.41351731335737</c:v>
                </c:pt>
                <c:pt idx="6">
                  <c:v>825.75014810834841</c:v>
                </c:pt>
                <c:pt idx="7">
                  <c:v>841.76747272947364</c:v>
                </c:pt>
                <c:pt idx="8">
                  <c:v>853.38471748212146</c:v>
                </c:pt>
                <c:pt idx="9">
                  <c:v>861.35669445718304</c:v>
                </c:pt>
                <c:pt idx="10">
                  <c:v>868.01159713530205</c:v>
                </c:pt>
                <c:pt idx="11">
                  <c:v>872.967139373961</c:v>
                </c:pt>
              </c:numCache>
            </c:numRef>
          </c:val>
          <c:smooth val="0"/>
          <c:extLst>
            <c:ext xmlns:c16="http://schemas.microsoft.com/office/drawing/2014/chart" uri="{C3380CC4-5D6E-409C-BE32-E72D297353CC}">
              <c16:uniqueId val="{00000002-CE89-478C-BD9D-757ED5DDDB97}"/>
            </c:ext>
          </c:extLst>
        </c:ser>
        <c:ser>
          <c:idx val="16"/>
          <c:order val="3"/>
          <c:tx>
            <c:strRef>
              <c:f>Wastage_over_time!$B$31</c:f>
              <c:strCache>
                <c:ptCount val="1"/>
                <c:pt idx="0">
                  <c:v>Physical Education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Wastage_over_time!$C$31:$N$31</c:f>
              <c:numCache>
                <c:formatCode>#,##0</c:formatCode>
                <c:ptCount val="12"/>
                <c:pt idx="0">
                  <c:v>1392.7866205265775</c:v>
                </c:pt>
                <c:pt idx="1">
                  <c:v>1389.7984332668907</c:v>
                </c:pt>
                <c:pt idx="2">
                  <c:v>1423.8535151740402</c:v>
                </c:pt>
                <c:pt idx="3">
                  <c:v>1430.5783390963434</c:v>
                </c:pt>
                <c:pt idx="4">
                  <c:v>1424.6536724889943</c:v>
                </c:pt>
                <c:pt idx="5">
                  <c:v>1426.0035673890143</c:v>
                </c:pt>
                <c:pt idx="6">
                  <c:v>1430.3469751825264</c:v>
                </c:pt>
                <c:pt idx="7">
                  <c:v>1438.8093809954435</c:v>
                </c:pt>
                <c:pt idx="8">
                  <c:v>1441.4944826985377</c:v>
                </c:pt>
                <c:pt idx="9">
                  <c:v>1439.2919504903839</c:v>
                </c:pt>
                <c:pt idx="10">
                  <c:v>1435.0161440721172</c:v>
                </c:pt>
                <c:pt idx="11">
                  <c:v>1428.6177545523483</c:v>
                </c:pt>
              </c:numCache>
            </c:numRef>
          </c:val>
          <c:smooth val="0"/>
          <c:extLst>
            <c:ext xmlns:c16="http://schemas.microsoft.com/office/drawing/2014/chart" uri="{C3380CC4-5D6E-409C-BE32-E72D297353CC}">
              <c16:uniqueId val="{00000003-CE89-478C-BD9D-757ED5DDDB97}"/>
            </c:ext>
          </c:extLst>
        </c:ser>
        <c:ser>
          <c:idx val="17"/>
          <c:order val="4"/>
          <c:tx>
            <c:strRef>
              <c:f>Wastage_over_time!$B$32</c:f>
              <c:strCache>
                <c:ptCount val="1"/>
                <c:pt idx="0">
                  <c:v>Physics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Wastage_over_time!$C$32:$N$32</c:f>
              <c:numCache>
                <c:formatCode>#,##0</c:formatCode>
                <c:ptCount val="12"/>
                <c:pt idx="0">
                  <c:v>1041.7785020626436</c:v>
                </c:pt>
                <c:pt idx="1">
                  <c:v>1070.5201780111731</c:v>
                </c:pt>
                <c:pt idx="2">
                  <c:v>1113.6095490422308</c:v>
                </c:pt>
                <c:pt idx="3">
                  <c:v>1134.072676760142</c:v>
                </c:pt>
                <c:pt idx="4">
                  <c:v>1150.672175794045</c:v>
                </c:pt>
                <c:pt idx="5">
                  <c:v>1180.0267839877442</c:v>
                </c:pt>
                <c:pt idx="6">
                  <c:v>1202.2843622072105</c:v>
                </c:pt>
                <c:pt idx="7">
                  <c:v>1210.5573083805718</c:v>
                </c:pt>
                <c:pt idx="8">
                  <c:v>1216.9332926188081</c:v>
                </c:pt>
                <c:pt idx="9">
                  <c:v>1217.6950768537863</c:v>
                </c:pt>
                <c:pt idx="10">
                  <c:v>1213.9829495734923</c:v>
                </c:pt>
                <c:pt idx="11">
                  <c:v>1207.2274407450504</c:v>
                </c:pt>
              </c:numCache>
            </c:numRef>
          </c:val>
          <c:smooth val="0"/>
          <c:extLst>
            <c:ext xmlns:c16="http://schemas.microsoft.com/office/drawing/2014/chart" uri="{C3380CC4-5D6E-409C-BE32-E72D297353CC}">
              <c16:uniqueId val="{00000004-CE89-478C-BD9D-757ED5DDDB97}"/>
            </c:ext>
          </c:extLst>
        </c:ser>
        <c:ser>
          <c:idx val="18"/>
          <c:order val="5"/>
          <c:tx>
            <c:strRef>
              <c:f>Wastage_over_time!$B$33</c:f>
              <c:strCache>
                <c:ptCount val="1"/>
                <c:pt idx="0">
                  <c:v>Religious Education Wastage</c:v>
                </c:pt>
              </c:strCache>
            </c:strRef>
          </c:tx>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Wastage_over_time!$C$33:$N$33</c:f>
              <c:numCache>
                <c:formatCode>#,##0</c:formatCode>
                <c:ptCount val="12"/>
                <c:pt idx="0">
                  <c:v>580.06539396199162</c:v>
                </c:pt>
                <c:pt idx="1">
                  <c:v>582.16542840513421</c:v>
                </c:pt>
                <c:pt idx="2">
                  <c:v>602.74380942474488</c:v>
                </c:pt>
                <c:pt idx="3">
                  <c:v>607.37620829216314</c:v>
                </c:pt>
                <c:pt idx="4">
                  <c:v>605.97353274300121</c:v>
                </c:pt>
                <c:pt idx="5">
                  <c:v>607.34330535785512</c:v>
                </c:pt>
                <c:pt idx="6">
                  <c:v>609.81832406753301</c:v>
                </c:pt>
                <c:pt idx="7">
                  <c:v>613.90729821954994</c:v>
                </c:pt>
                <c:pt idx="8">
                  <c:v>615.17712756048718</c:v>
                </c:pt>
                <c:pt idx="9">
                  <c:v>614.38239651561355</c:v>
                </c:pt>
                <c:pt idx="10">
                  <c:v>612.87335758157951</c:v>
                </c:pt>
                <c:pt idx="11">
                  <c:v>610.51307287957582</c:v>
                </c:pt>
              </c:numCache>
            </c:numRef>
          </c:val>
          <c:smooth val="0"/>
          <c:extLst>
            <c:ext xmlns:c16="http://schemas.microsoft.com/office/drawing/2014/chart" uri="{C3380CC4-5D6E-409C-BE32-E72D297353CC}">
              <c16:uniqueId val="{00000005-CE89-478C-BD9D-757ED5DDDB97}"/>
            </c:ext>
          </c:extLst>
        </c:ser>
        <c:dLbls>
          <c:showLegendKey val="0"/>
          <c:showVal val="0"/>
          <c:showCatName val="0"/>
          <c:showSerName val="0"/>
          <c:showPercent val="0"/>
          <c:showBubbleSize val="0"/>
        </c:dLbls>
        <c:smooth val="0"/>
        <c:axId val="170642048"/>
        <c:axId val="170643840"/>
      </c:lineChart>
      <c:catAx>
        <c:axId val="1706420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643840"/>
        <c:crosses val="autoZero"/>
        <c:auto val="1"/>
        <c:lblAlgn val="ctr"/>
        <c:lblOffset val="100"/>
        <c:noMultiLvlLbl val="0"/>
      </c:catAx>
      <c:valAx>
        <c:axId val="1706438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642048"/>
        <c:crosses val="autoZero"/>
        <c:crossBetween val="between"/>
      </c:valAx>
      <c:spPr>
        <a:ln>
          <a:solidFill>
            <a:schemeClr val="tx1">
              <a:lumMod val="95000"/>
              <a:lumOff val="5000"/>
            </a:schemeClr>
          </a:solidFill>
        </a:ln>
      </c:spPr>
    </c:plotArea>
    <c:legend>
      <c:legendPos val="r"/>
      <c:layout>
        <c:manualLayout>
          <c:xMode val="edge"/>
          <c:yMode val="edge"/>
          <c:x val="0.78412765071032786"/>
          <c:y val="1.8575851393188854E-2"/>
          <c:w val="0.20079373411656876"/>
          <c:h val="0.91021931856041216"/>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a:pPr>
            <a:r>
              <a:rPr lang="en-GB" sz="1600" b="1"/>
              <a:t>Number of teachers leaving as</a:t>
            </a:r>
            <a:r>
              <a:rPr lang="en-GB" sz="1600" b="1" baseline="0"/>
              <a:t> wastage (retirements and deaths not included) as estimated by the TSM</a:t>
            </a:r>
            <a:endParaRPr lang="en-GB" sz="1600" b="1"/>
          </a:p>
        </c:rich>
      </c:tx>
      <c:layout/>
      <c:overlay val="0"/>
    </c:title>
    <c:autoTitleDeleted val="0"/>
    <c:plotArea>
      <c:layout>
        <c:manualLayout>
          <c:layoutTarget val="inner"/>
          <c:xMode val="edge"/>
          <c:yMode val="edge"/>
          <c:x val="0.12783640590917189"/>
          <c:y val="0.15764700594251735"/>
          <c:w val="0.60746894936888918"/>
          <c:h val="0.70366004203876908"/>
        </c:manualLayout>
      </c:layout>
      <c:lineChart>
        <c:grouping val="standard"/>
        <c:varyColors val="0"/>
        <c:ser>
          <c:idx val="19"/>
          <c:order val="0"/>
          <c:tx>
            <c:strRef>
              <c:f>Wastage_over_time!$B$34</c:f>
              <c:strCache>
                <c:ptCount val="1"/>
                <c:pt idx="0">
                  <c:v>Total Wastage</c:v>
                </c:pt>
              </c:strCache>
            </c:strRef>
          </c:tx>
          <c:spPr>
            <a:ln>
              <a:solidFill>
                <a:srgbClr val="FF0000"/>
              </a:solidFill>
            </a:ln>
          </c:spPr>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Wastage_over_time!$C$34:$N$34</c:f>
              <c:numCache>
                <c:formatCode>#,##0</c:formatCode>
                <c:ptCount val="12"/>
                <c:pt idx="0">
                  <c:v>38436.598127507561</c:v>
                </c:pt>
                <c:pt idx="1">
                  <c:v>38835.572666054868</c:v>
                </c:pt>
                <c:pt idx="2">
                  <c:v>40312.364498321927</c:v>
                </c:pt>
                <c:pt idx="3">
                  <c:v>40819.762370982877</c:v>
                </c:pt>
                <c:pt idx="4">
                  <c:v>41062.003210332899</c:v>
                </c:pt>
                <c:pt idx="5">
                  <c:v>41475.254396687204</c:v>
                </c:pt>
                <c:pt idx="6">
                  <c:v>41811.449754501082</c:v>
                </c:pt>
                <c:pt idx="7">
                  <c:v>41919.143006565238</c:v>
                </c:pt>
                <c:pt idx="8">
                  <c:v>41967.815001496943</c:v>
                </c:pt>
                <c:pt idx="9">
                  <c:v>41934.626732956283</c:v>
                </c:pt>
                <c:pt idx="10">
                  <c:v>41864.67113027467</c:v>
                </c:pt>
                <c:pt idx="11">
                  <c:v>41785.421415004399</c:v>
                </c:pt>
              </c:numCache>
            </c:numRef>
          </c:val>
          <c:smooth val="0"/>
          <c:extLst>
            <c:ext xmlns:c16="http://schemas.microsoft.com/office/drawing/2014/chart" uri="{C3380CC4-5D6E-409C-BE32-E72D297353CC}">
              <c16:uniqueId val="{00000000-FAFA-40F6-BEAF-EAAE5119B013}"/>
            </c:ext>
          </c:extLst>
        </c:ser>
        <c:ser>
          <c:idx val="0"/>
          <c:order val="1"/>
          <c:tx>
            <c:strRef>
              <c:f>Wastage_over_time!$B$14</c:f>
              <c:strCache>
                <c:ptCount val="1"/>
                <c:pt idx="0">
                  <c:v>Primary Wastage</c:v>
                </c:pt>
              </c:strCache>
            </c:strRef>
          </c:tx>
          <c:spPr>
            <a:ln>
              <a:solidFill>
                <a:sysClr val="windowText" lastClr="000000"/>
              </a:solidFill>
            </a:ln>
          </c:spPr>
          <c:marker>
            <c:symbol val="none"/>
          </c:marker>
          <c:cat>
            <c:strRef>
              <c:f>Wastage_over_time!$C$13:$N$13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Wastage_over_time!$C$14:$N$14</c:f>
              <c:numCache>
                <c:formatCode>#,##0</c:formatCode>
                <c:ptCount val="12"/>
                <c:pt idx="0">
                  <c:v>19797.881780628722</c:v>
                </c:pt>
                <c:pt idx="1">
                  <c:v>19889.126623382766</c:v>
                </c:pt>
                <c:pt idx="2">
                  <c:v>20582.174592044219</c:v>
                </c:pt>
                <c:pt idx="3">
                  <c:v>20742.371004717781</c:v>
                </c:pt>
                <c:pt idx="4">
                  <c:v>20729.865593130591</c:v>
                </c:pt>
                <c:pt idx="5">
                  <c:v>20687.207118442158</c:v>
                </c:pt>
                <c:pt idx="6">
                  <c:v>20636.043887253956</c:v>
                </c:pt>
                <c:pt idx="7">
                  <c:v>20601.137942747551</c:v>
                </c:pt>
                <c:pt idx="8">
                  <c:v>20589.567036378496</c:v>
                </c:pt>
                <c:pt idx="9">
                  <c:v>20572.605815087009</c:v>
                </c:pt>
                <c:pt idx="10">
                  <c:v>20552.875738350143</c:v>
                </c:pt>
                <c:pt idx="11">
                  <c:v>20558.888059854577</c:v>
                </c:pt>
              </c:numCache>
            </c:numRef>
          </c:val>
          <c:smooth val="0"/>
          <c:extLst>
            <c:ext xmlns:c16="http://schemas.microsoft.com/office/drawing/2014/chart" uri="{C3380CC4-5D6E-409C-BE32-E72D297353CC}">
              <c16:uniqueId val="{00000001-FAFA-40F6-BEAF-EAAE5119B013}"/>
            </c:ext>
          </c:extLst>
        </c:ser>
        <c:ser>
          <c:idx val="1"/>
          <c:order val="2"/>
          <c:tx>
            <c:strRef>
              <c:f>Wastage_over_time!$B$35</c:f>
              <c:strCache>
                <c:ptCount val="1"/>
                <c:pt idx="0">
                  <c:v>Secondary Wastage</c:v>
                </c:pt>
              </c:strCache>
            </c:strRef>
          </c:tx>
          <c:spPr>
            <a:ln>
              <a:solidFill>
                <a:schemeClr val="tx1"/>
              </a:solidFill>
              <a:prstDash val="sysDot"/>
            </a:ln>
          </c:spPr>
          <c:marker>
            <c:symbol val="none"/>
          </c:marker>
          <c:val>
            <c:numRef>
              <c:f>Wastage_over_time!$C$35:$N$35</c:f>
              <c:numCache>
                <c:formatCode>#,##0</c:formatCode>
                <c:ptCount val="12"/>
                <c:pt idx="0">
                  <c:v>18638.716346878839</c:v>
                </c:pt>
                <c:pt idx="1">
                  <c:v>18946.446042672102</c:v>
                </c:pt>
                <c:pt idx="2">
                  <c:v>19730.189906277708</c:v>
                </c:pt>
                <c:pt idx="3">
                  <c:v>20077.391366265096</c:v>
                </c:pt>
                <c:pt idx="4">
                  <c:v>20332.137617202308</c:v>
                </c:pt>
                <c:pt idx="5">
                  <c:v>20788.047278245045</c:v>
                </c:pt>
                <c:pt idx="6">
                  <c:v>21175.405867247126</c:v>
                </c:pt>
                <c:pt idx="7">
                  <c:v>21318.005063817687</c:v>
                </c:pt>
                <c:pt idx="8">
                  <c:v>21378.247965118448</c:v>
                </c:pt>
                <c:pt idx="9">
                  <c:v>21362.020917869275</c:v>
                </c:pt>
                <c:pt idx="10">
                  <c:v>21311.795391924526</c:v>
                </c:pt>
                <c:pt idx="11">
                  <c:v>21226.533355149822</c:v>
                </c:pt>
              </c:numCache>
            </c:numRef>
          </c:val>
          <c:smooth val="0"/>
          <c:extLst>
            <c:ext xmlns:c16="http://schemas.microsoft.com/office/drawing/2014/chart" uri="{C3380CC4-5D6E-409C-BE32-E72D297353CC}">
              <c16:uniqueId val="{00000000-48A1-46CC-89FC-FCFD98CCEF4A}"/>
            </c:ext>
          </c:extLst>
        </c:ser>
        <c:dLbls>
          <c:showLegendKey val="0"/>
          <c:showVal val="0"/>
          <c:showCatName val="0"/>
          <c:showSerName val="0"/>
          <c:showPercent val="0"/>
          <c:showBubbleSize val="0"/>
        </c:dLbls>
        <c:smooth val="0"/>
        <c:axId val="170342656"/>
        <c:axId val="170352640"/>
      </c:lineChart>
      <c:catAx>
        <c:axId val="17034265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352640"/>
        <c:crosses val="autoZero"/>
        <c:auto val="1"/>
        <c:lblAlgn val="ctr"/>
        <c:lblOffset val="100"/>
        <c:noMultiLvlLbl val="0"/>
      </c:catAx>
      <c:valAx>
        <c:axId val="170352640"/>
        <c:scaling>
          <c:orientation val="minMax"/>
        </c:scaling>
        <c:delete val="0"/>
        <c:axPos val="l"/>
        <c:majorGridlines/>
        <c:title>
          <c:tx>
            <c:rich>
              <a:bodyPr/>
              <a:lstStyle/>
              <a:p>
                <a:pPr>
                  <a:defRPr sz="1100" b="1"/>
                </a:pPr>
                <a:r>
                  <a:rPr lang="en-US" sz="1100" b="1"/>
                  <a:t>Number of teachers leaving as wastage (headcount)</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342656"/>
        <c:crosses val="autoZero"/>
        <c:crossBetween val="between"/>
      </c:valAx>
      <c:spPr>
        <a:ln>
          <a:solidFill>
            <a:schemeClr val="tx1">
              <a:lumMod val="95000"/>
              <a:lumOff val="5000"/>
            </a:schemeClr>
          </a:solidFill>
        </a:ln>
      </c:spPr>
    </c:plotArea>
    <c:legend>
      <c:legendPos val="r"/>
      <c:layout>
        <c:manualLayout>
          <c:xMode val="edge"/>
          <c:yMode val="edge"/>
          <c:x val="0.75792156328287086"/>
          <c:y val="0.25034045168186553"/>
          <c:w val="0.22475564996737044"/>
          <c:h val="0.30847750920303052"/>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2481507993319E-2"/>
          <c:y val="7.4448818897637797E-2"/>
          <c:w val="0.62253113815318539"/>
          <c:h val="0.74167894335788676"/>
        </c:manualLayout>
      </c:layout>
      <c:lineChart>
        <c:grouping val="standard"/>
        <c:varyColors val="0"/>
        <c:ser>
          <c:idx val="30"/>
          <c:order val="0"/>
          <c:tx>
            <c:strRef>
              <c:f>SUMMARY_OUTPUTS!$B$81</c:f>
              <c:strCache>
                <c:ptCount val="1"/>
                <c:pt idx="0">
                  <c:v>Art &amp; Design All Central Scenario</c:v>
                </c:pt>
              </c:strCache>
            </c:strRef>
          </c:tx>
          <c:spPr>
            <a:ln>
              <a:solidFill>
                <a:schemeClr val="tx2">
                  <a:lumMod val="50000"/>
                </a:schemeClr>
              </a:solidFill>
              <a:prstDash val="solid"/>
            </a:ln>
          </c:spPr>
          <c:marker>
            <c:symbol val="square"/>
            <c:size val="7"/>
            <c:spPr>
              <a:solidFill>
                <a:schemeClr val="tx2"/>
              </a:solidFill>
            </c:spPr>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SUMMARY_OUTPUTS!$C$81:$N$81</c:f>
              <c:numCache>
                <c:formatCode>#,##0</c:formatCode>
                <c:ptCount val="12"/>
                <c:pt idx="0">
                  <c:v>8236.4413301126551</c:v>
                </c:pt>
                <c:pt idx="1">
                  <c:v>8238.8261660519729</c:v>
                </c:pt>
                <c:pt idx="2">
                  <c:v>8219.8540404495889</c:v>
                </c:pt>
                <c:pt idx="3">
                  <c:v>8187.373352915195</c:v>
                </c:pt>
                <c:pt idx="4">
                  <c:v>8199.8747416304959</c:v>
                </c:pt>
                <c:pt idx="5">
                  <c:v>8234.2976200564881</c:v>
                </c:pt>
                <c:pt idx="6">
                  <c:v>8293.2956431442963</c:v>
                </c:pt>
                <c:pt idx="7">
                  <c:v>8309.5901051807396</c:v>
                </c:pt>
                <c:pt idx="8">
                  <c:v>8304.3718184256759</c:v>
                </c:pt>
                <c:pt idx="9">
                  <c:v>8299.1121465397755</c:v>
                </c:pt>
                <c:pt idx="10">
                  <c:v>8286.66455466958</c:v>
                </c:pt>
                <c:pt idx="11">
                  <c:v>8276.143423407646</c:v>
                </c:pt>
              </c:numCache>
            </c:numRef>
          </c:val>
          <c:smooth val="0"/>
          <c:extLst>
            <c:ext xmlns:c16="http://schemas.microsoft.com/office/drawing/2014/chart" uri="{C3380CC4-5D6E-409C-BE32-E72D297353CC}">
              <c16:uniqueId val="{00000000-A908-46A4-90F1-3E03D3043AD0}"/>
            </c:ext>
          </c:extLst>
        </c:ser>
        <c:ser>
          <c:idx val="10"/>
          <c:order val="1"/>
          <c:tx>
            <c:strRef>
              <c:f>SUMMARY_OUTPUTS!$B$76</c:f>
              <c:strCache>
                <c:ptCount val="1"/>
                <c:pt idx="0">
                  <c:v>Art &amp; Design Scenario Selected</c:v>
                </c:pt>
              </c:strCache>
            </c:strRef>
          </c:tx>
          <c:spPr>
            <a:ln>
              <a:solidFill>
                <a:schemeClr val="tx2">
                  <a:lumMod val="50000"/>
                </a:schemeClr>
              </a:solidFill>
              <a:prstDash val="sysDot"/>
            </a:ln>
          </c:spPr>
          <c:marker>
            <c:symbol val="x"/>
            <c:size val="7"/>
            <c:spPr>
              <a:noFill/>
            </c:spPr>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SUMMARY_OUTPUTS!$C$76:$N$76</c:f>
              <c:numCache>
                <c:formatCode>#,##0</c:formatCode>
                <c:ptCount val="12"/>
                <c:pt idx="0">
                  <c:v>8236.4413301126551</c:v>
                </c:pt>
                <c:pt idx="1">
                  <c:v>8238.8261660519729</c:v>
                </c:pt>
                <c:pt idx="2">
                  <c:v>8219.8540404495889</c:v>
                </c:pt>
                <c:pt idx="3">
                  <c:v>8187.373352915195</c:v>
                </c:pt>
                <c:pt idx="4">
                  <c:v>8199.8747416304959</c:v>
                </c:pt>
                <c:pt idx="5">
                  <c:v>8234.2976200564881</c:v>
                </c:pt>
                <c:pt idx="6">
                  <c:v>8293.2956431442963</c:v>
                </c:pt>
                <c:pt idx="7">
                  <c:v>8309.5901051807396</c:v>
                </c:pt>
                <c:pt idx="8">
                  <c:v>8304.3718184256759</c:v>
                </c:pt>
                <c:pt idx="9">
                  <c:v>8299.1121465397755</c:v>
                </c:pt>
                <c:pt idx="10">
                  <c:v>8286.66455466958</c:v>
                </c:pt>
                <c:pt idx="11">
                  <c:v>8276.143423407646</c:v>
                </c:pt>
              </c:numCache>
            </c:numRef>
          </c:val>
          <c:smooth val="0"/>
          <c:extLst>
            <c:ext xmlns:c16="http://schemas.microsoft.com/office/drawing/2014/chart" uri="{C3380CC4-5D6E-409C-BE32-E72D297353CC}">
              <c16:uniqueId val="{00000001-A908-46A4-90F1-3E03D3043AD0}"/>
            </c:ext>
          </c:extLst>
        </c:ser>
        <c:ser>
          <c:idx val="31"/>
          <c:order val="2"/>
          <c:tx>
            <c:strRef>
              <c:f>SUMMARY_OUTPUTS!$B$82</c:f>
              <c:strCache>
                <c:ptCount val="1"/>
                <c:pt idx="0">
                  <c:v>Biology All Central Scenario</c:v>
                </c:pt>
              </c:strCache>
            </c:strRef>
          </c:tx>
          <c:spPr>
            <a:ln>
              <a:solidFill>
                <a:srgbClr val="FF0000"/>
              </a:solidFill>
              <a:prstDash val="solid"/>
            </a:ln>
          </c:spPr>
          <c:marker>
            <c:symbol val="square"/>
            <c:size val="7"/>
            <c:spPr>
              <a:solidFill>
                <a:srgbClr val="FF0000"/>
              </a:solidFill>
            </c:spPr>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SUMMARY_OUTPUTS!$C$82:$N$82</c:f>
              <c:numCache>
                <c:formatCode>#,##0</c:formatCode>
                <c:ptCount val="12"/>
                <c:pt idx="0">
                  <c:v>12488.984382049279</c:v>
                </c:pt>
                <c:pt idx="1">
                  <c:v>12641.232920822389</c:v>
                </c:pt>
                <c:pt idx="2">
                  <c:v>12722.79161136832</c:v>
                </c:pt>
                <c:pt idx="3">
                  <c:v>12837.017861885523</c:v>
                </c:pt>
                <c:pt idx="4">
                  <c:v>13090.280962345856</c:v>
                </c:pt>
                <c:pt idx="5">
                  <c:v>13302.679729988338</c:v>
                </c:pt>
                <c:pt idx="6">
                  <c:v>13397.342524968526</c:v>
                </c:pt>
                <c:pt idx="7">
                  <c:v>13466.388942747561</c:v>
                </c:pt>
                <c:pt idx="8">
                  <c:v>13486.4354607842</c:v>
                </c:pt>
                <c:pt idx="9">
                  <c:v>13471.57786735954</c:v>
                </c:pt>
                <c:pt idx="10">
                  <c:v>13428.8050851106</c:v>
                </c:pt>
                <c:pt idx="11">
                  <c:v>13404.059908701767</c:v>
                </c:pt>
              </c:numCache>
            </c:numRef>
          </c:val>
          <c:smooth val="0"/>
          <c:extLst>
            <c:ext xmlns:c16="http://schemas.microsoft.com/office/drawing/2014/chart" uri="{C3380CC4-5D6E-409C-BE32-E72D297353CC}">
              <c16:uniqueId val="{00000002-A908-46A4-90F1-3E03D3043AD0}"/>
            </c:ext>
          </c:extLst>
        </c:ser>
        <c:ser>
          <c:idx val="11"/>
          <c:order val="3"/>
          <c:tx>
            <c:strRef>
              <c:f>SUMMARY_OUTPUTS!$B$77</c:f>
              <c:strCache>
                <c:ptCount val="1"/>
                <c:pt idx="0">
                  <c:v>Biology Scenario Selected</c:v>
                </c:pt>
              </c:strCache>
            </c:strRef>
          </c:tx>
          <c:spPr>
            <a:ln>
              <a:solidFill>
                <a:srgbClr val="FF0000"/>
              </a:solidFill>
              <a:prstDash val="sysDot"/>
            </a:ln>
          </c:spPr>
          <c:marker>
            <c:symbol val="x"/>
            <c:size val="7"/>
            <c:spPr>
              <a:noFill/>
            </c:spPr>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SUMMARY_OUTPUTS!$C$77:$N$77</c:f>
              <c:numCache>
                <c:formatCode>#,##0</c:formatCode>
                <c:ptCount val="12"/>
                <c:pt idx="0">
                  <c:v>12488.984382049279</c:v>
                </c:pt>
                <c:pt idx="1">
                  <c:v>12641.232920822389</c:v>
                </c:pt>
                <c:pt idx="2">
                  <c:v>12722.79161136832</c:v>
                </c:pt>
                <c:pt idx="3">
                  <c:v>12837.017861885523</c:v>
                </c:pt>
                <c:pt idx="4">
                  <c:v>13090.280962345856</c:v>
                </c:pt>
                <c:pt idx="5">
                  <c:v>13302.679729988338</c:v>
                </c:pt>
                <c:pt idx="6">
                  <c:v>13397.342524968526</c:v>
                </c:pt>
                <c:pt idx="7">
                  <c:v>13466.388942747561</c:v>
                </c:pt>
                <c:pt idx="8">
                  <c:v>13486.4354607842</c:v>
                </c:pt>
                <c:pt idx="9">
                  <c:v>13471.57786735954</c:v>
                </c:pt>
                <c:pt idx="10">
                  <c:v>13428.8050851106</c:v>
                </c:pt>
                <c:pt idx="11">
                  <c:v>13404.059908701767</c:v>
                </c:pt>
              </c:numCache>
            </c:numRef>
          </c:val>
          <c:smooth val="0"/>
          <c:extLst>
            <c:ext xmlns:c16="http://schemas.microsoft.com/office/drawing/2014/chart" uri="{C3380CC4-5D6E-409C-BE32-E72D297353CC}">
              <c16:uniqueId val="{00000003-A908-46A4-90F1-3E03D3043AD0}"/>
            </c:ext>
          </c:extLst>
        </c:ser>
        <c:ser>
          <c:idx val="38"/>
          <c:order val="4"/>
          <c:tx>
            <c:strRef>
              <c:f>SUMMARY_OUTPUTS!$B$83</c:f>
              <c:strCache>
                <c:ptCount val="1"/>
                <c:pt idx="0">
                  <c:v>Business Studies All Central Scenario</c:v>
                </c:pt>
              </c:strCache>
            </c:strRef>
          </c:tx>
          <c:spPr>
            <a:ln>
              <a:solidFill>
                <a:srgbClr val="92D050"/>
              </a:solidFill>
              <a:prstDash val="solid"/>
            </a:ln>
          </c:spPr>
          <c:marker>
            <c:symbol val="square"/>
            <c:size val="7"/>
            <c:spPr>
              <a:solidFill>
                <a:srgbClr val="92D050"/>
              </a:solidFill>
            </c:spPr>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SUMMARY_OUTPUTS!$C$83:$N$83</c:f>
              <c:numCache>
                <c:formatCode>#,##0</c:formatCode>
                <c:ptCount val="12"/>
                <c:pt idx="0">
                  <c:v>4649.9788834305391</c:v>
                </c:pt>
                <c:pt idx="1">
                  <c:v>4555.116761040148</c:v>
                </c:pt>
                <c:pt idx="2">
                  <c:v>4495.2157589953322</c:v>
                </c:pt>
                <c:pt idx="3">
                  <c:v>4498.4150073732999</c:v>
                </c:pt>
                <c:pt idx="4">
                  <c:v>4570.0834457111641</c:v>
                </c:pt>
                <c:pt idx="5">
                  <c:v>4650.3225516980847</c:v>
                </c:pt>
                <c:pt idx="6">
                  <c:v>4734.0749529702416</c:v>
                </c:pt>
                <c:pt idx="7">
                  <c:v>4811.9411616361067</c:v>
                </c:pt>
                <c:pt idx="8">
                  <c:v>4867.8605567365003</c:v>
                </c:pt>
                <c:pt idx="9">
                  <c:v>4906.5549382499466</c:v>
                </c:pt>
                <c:pt idx="10">
                  <c:v>4931.8369612161296</c:v>
                </c:pt>
                <c:pt idx="11">
                  <c:v>4946.9094377948259</c:v>
                </c:pt>
              </c:numCache>
            </c:numRef>
          </c:val>
          <c:smooth val="0"/>
          <c:extLst>
            <c:ext xmlns:c16="http://schemas.microsoft.com/office/drawing/2014/chart" uri="{C3380CC4-5D6E-409C-BE32-E72D297353CC}">
              <c16:uniqueId val="{00000004-A908-46A4-90F1-3E03D3043AD0}"/>
            </c:ext>
          </c:extLst>
        </c:ser>
        <c:ser>
          <c:idx val="18"/>
          <c:order val="5"/>
          <c:tx>
            <c:strRef>
              <c:f>SUMMARY_OUTPUTS!$B$78</c:f>
              <c:strCache>
                <c:ptCount val="1"/>
                <c:pt idx="0">
                  <c:v>Business Studies Scenario Selected</c:v>
                </c:pt>
              </c:strCache>
            </c:strRef>
          </c:tx>
          <c:spPr>
            <a:ln>
              <a:solidFill>
                <a:srgbClr val="92D050"/>
              </a:solidFill>
              <a:prstDash val="sysDot"/>
            </a:ln>
          </c:spPr>
          <c:marker>
            <c:symbol val="x"/>
            <c:size val="7"/>
            <c:spPr>
              <a:noFill/>
            </c:spPr>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SUMMARY_OUTPUTS!$C$78:$N$78</c:f>
              <c:numCache>
                <c:formatCode>#,##0</c:formatCode>
                <c:ptCount val="12"/>
                <c:pt idx="0">
                  <c:v>4649.9788834305391</c:v>
                </c:pt>
                <c:pt idx="1">
                  <c:v>4555.116761040148</c:v>
                </c:pt>
                <c:pt idx="2">
                  <c:v>4495.2157589953322</c:v>
                </c:pt>
                <c:pt idx="3">
                  <c:v>4498.4150073732999</c:v>
                </c:pt>
                <c:pt idx="4">
                  <c:v>4570.0834457111641</c:v>
                </c:pt>
                <c:pt idx="5">
                  <c:v>4650.3225516980847</c:v>
                </c:pt>
                <c:pt idx="6">
                  <c:v>4734.0749529702416</c:v>
                </c:pt>
                <c:pt idx="7">
                  <c:v>4811.9411616361067</c:v>
                </c:pt>
                <c:pt idx="8">
                  <c:v>4867.8605567365003</c:v>
                </c:pt>
                <c:pt idx="9">
                  <c:v>4906.5549382499466</c:v>
                </c:pt>
                <c:pt idx="10">
                  <c:v>4931.8369612161296</c:v>
                </c:pt>
                <c:pt idx="11">
                  <c:v>4946.9094377948259</c:v>
                </c:pt>
              </c:numCache>
            </c:numRef>
          </c:val>
          <c:smooth val="0"/>
          <c:extLst>
            <c:ext xmlns:c16="http://schemas.microsoft.com/office/drawing/2014/chart" uri="{C3380CC4-5D6E-409C-BE32-E72D297353CC}">
              <c16:uniqueId val="{00000005-A908-46A4-90F1-3E03D3043AD0}"/>
            </c:ext>
          </c:extLst>
        </c:ser>
        <c:dLbls>
          <c:showLegendKey val="0"/>
          <c:showVal val="0"/>
          <c:showCatName val="0"/>
          <c:showSerName val="0"/>
          <c:showPercent val="0"/>
          <c:showBubbleSize val="0"/>
        </c:dLbls>
        <c:marker val="1"/>
        <c:smooth val="0"/>
        <c:axId val="147247488"/>
        <c:axId val="147249408"/>
      </c:lineChart>
      <c:catAx>
        <c:axId val="147247488"/>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7249408"/>
        <c:crosses val="autoZero"/>
        <c:auto val="1"/>
        <c:lblAlgn val="ctr"/>
        <c:lblOffset val="100"/>
        <c:noMultiLvlLbl val="0"/>
      </c:catAx>
      <c:valAx>
        <c:axId val="147249408"/>
        <c:scaling>
          <c:orientation val="minMax"/>
        </c:scaling>
        <c:delete val="0"/>
        <c:axPos val="l"/>
        <c:majorGridlines>
          <c:spPr>
            <a:ln>
              <a:solidFill>
                <a:schemeClr val="bg1">
                  <a:lumMod val="85000"/>
                  <a:alpha val="50000"/>
                </a:schemeClr>
              </a:solidFill>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7247488"/>
        <c:crosses val="autoZero"/>
        <c:crossBetween val="midCat"/>
      </c:valAx>
      <c:spPr>
        <a:ln>
          <a:solidFill>
            <a:schemeClr val="tx1">
              <a:lumMod val="95000"/>
              <a:lumOff val="5000"/>
            </a:schemeClr>
          </a:solidFill>
        </a:ln>
      </c:spPr>
    </c:plotArea>
    <c:legend>
      <c:legendPos val="r"/>
      <c:layout>
        <c:manualLayout>
          <c:xMode val="edge"/>
          <c:yMode val="edge"/>
          <c:x val="0.72769840133619657"/>
          <c:y val="6.5609778428859192E-2"/>
          <c:w val="0.27230159866380332"/>
          <c:h val="0.77713727644509545"/>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73389050936766E-2"/>
          <c:y val="4.9499058016520943E-2"/>
          <c:w val="0.66956801225182749"/>
          <c:h val="0.76352156900632817"/>
        </c:manualLayout>
      </c:layout>
      <c:lineChart>
        <c:grouping val="standard"/>
        <c:varyColors val="0"/>
        <c:ser>
          <c:idx val="19"/>
          <c:order val="0"/>
          <c:tx>
            <c:strRef>
              <c:f>Retirements_over_time!$B$34</c:f>
              <c:strCache>
                <c:ptCount val="1"/>
                <c:pt idx="0">
                  <c:v>Total Retirements</c:v>
                </c:pt>
              </c:strCache>
            </c:strRef>
          </c:tx>
          <c:spPr>
            <a:ln>
              <a:solidFill>
                <a:srgbClr val="FF0000"/>
              </a:solidFill>
            </a:ln>
          </c:spPr>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Retirements_over_time!$C$34:$N$34</c:f>
              <c:numCache>
                <c:formatCode>#,##0</c:formatCode>
                <c:ptCount val="12"/>
                <c:pt idx="0">
                  <c:v>10774.015308522583</c:v>
                </c:pt>
                <c:pt idx="1">
                  <c:v>10609.515896680701</c:v>
                </c:pt>
                <c:pt idx="2">
                  <c:v>10450.59302375259</c:v>
                </c:pt>
                <c:pt idx="3">
                  <c:v>10309.775654910134</c:v>
                </c:pt>
                <c:pt idx="4">
                  <c:v>10201.210839988767</c:v>
                </c:pt>
                <c:pt idx="5">
                  <c:v>10156.636949192793</c:v>
                </c:pt>
                <c:pt idx="6">
                  <c:v>10132.998619133781</c:v>
                </c:pt>
                <c:pt idx="7">
                  <c:v>10100.679893049097</c:v>
                </c:pt>
                <c:pt idx="8">
                  <c:v>10076.417495358981</c:v>
                </c:pt>
                <c:pt idx="9">
                  <c:v>10052.413420732075</c:v>
                </c:pt>
                <c:pt idx="10">
                  <c:v>10030.980345498008</c:v>
                </c:pt>
                <c:pt idx="11">
                  <c:v>10011.778379680487</c:v>
                </c:pt>
              </c:numCache>
            </c:numRef>
          </c:val>
          <c:smooth val="0"/>
          <c:extLst>
            <c:ext xmlns:c16="http://schemas.microsoft.com/office/drawing/2014/chart" uri="{C3380CC4-5D6E-409C-BE32-E72D297353CC}">
              <c16:uniqueId val="{00000000-3BAD-4361-B236-6EE9D6ABB4AB}"/>
            </c:ext>
          </c:extLst>
        </c:ser>
        <c:ser>
          <c:idx val="0"/>
          <c:order val="1"/>
          <c:tx>
            <c:strRef>
              <c:f>Retirements_over_time!$B$14</c:f>
              <c:strCache>
                <c:ptCount val="1"/>
                <c:pt idx="0">
                  <c:v>Primary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Retirements_over_time!$C$14:$N$14</c:f>
              <c:numCache>
                <c:formatCode>#,##0</c:formatCode>
                <c:ptCount val="12"/>
                <c:pt idx="0">
                  <c:v>5513.8208682550066</c:v>
                </c:pt>
                <c:pt idx="1">
                  <c:v>5421.982911300066</c:v>
                </c:pt>
                <c:pt idx="2">
                  <c:v>5327.5618868662141</c:v>
                </c:pt>
                <c:pt idx="3">
                  <c:v>5241.8760238437089</c:v>
                </c:pt>
                <c:pt idx="4">
                  <c:v>5164.8293568620893</c:v>
                </c:pt>
                <c:pt idx="5">
                  <c:v>5100.1644941255909</c:v>
                </c:pt>
                <c:pt idx="6">
                  <c:v>5048.5750705939008</c:v>
                </c:pt>
                <c:pt idx="7">
                  <c:v>5010.6515891304762</c:v>
                </c:pt>
                <c:pt idx="8">
                  <c:v>4984.818979436789</c:v>
                </c:pt>
                <c:pt idx="9">
                  <c:v>4965.2941410210387</c:v>
                </c:pt>
                <c:pt idx="10">
                  <c:v>4950.3850269393843</c:v>
                </c:pt>
                <c:pt idx="11">
                  <c:v>4941.9566674670286</c:v>
                </c:pt>
              </c:numCache>
            </c:numRef>
          </c:val>
          <c:smooth val="0"/>
          <c:extLst>
            <c:ext xmlns:c16="http://schemas.microsoft.com/office/drawing/2014/chart" uri="{C3380CC4-5D6E-409C-BE32-E72D297353CC}">
              <c16:uniqueId val="{00000001-3BAD-4361-B236-6EE9D6ABB4AB}"/>
            </c:ext>
          </c:extLst>
        </c:ser>
        <c:dLbls>
          <c:showLegendKey val="0"/>
          <c:showVal val="0"/>
          <c:showCatName val="0"/>
          <c:showSerName val="0"/>
          <c:showPercent val="0"/>
          <c:showBubbleSize val="0"/>
        </c:dLbls>
        <c:smooth val="0"/>
        <c:axId val="170236160"/>
        <c:axId val="170237952"/>
      </c:lineChart>
      <c:catAx>
        <c:axId val="17023616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237952"/>
        <c:crosses val="autoZero"/>
        <c:auto val="1"/>
        <c:lblAlgn val="ctr"/>
        <c:lblOffset val="100"/>
        <c:noMultiLvlLbl val="0"/>
      </c:catAx>
      <c:valAx>
        <c:axId val="17023795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236160"/>
        <c:crosses val="autoZero"/>
        <c:crossBetween val="between"/>
      </c:valAx>
      <c:spPr>
        <a:ln>
          <a:solidFill>
            <a:schemeClr val="tx1">
              <a:lumMod val="95000"/>
              <a:lumOff val="5000"/>
            </a:schemeClr>
          </a:solidFill>
        </a:ln>
      </c:spPr>
    </c:plotArea>
    <c:legend>
      <c:legendPos val="r"/>
      <c:layout>
        <c:manualLayout>
          <c:xMode val="edge"/>
          <c:yMode val="edge"/>
          <c:x val="0.79636549446048965"/>
          <c:y val="0.18609406952965235"/>
          <c:w val="0.18817212364583458"/>
          <c:h val="0.33640339436098093"/>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73389050936766E-2"/>
          <c:y val="4.9499058016520943E-2"/>
          <c:w val="0.66956801225182749"/>
          <c:h val="0.76352156900632817"/>
        </c:manualLayout>
      </c:layout>
      <c:lineChart>
        <c:grouping val="standard"/>
        <c:varyColors val="0"/>
        <c:ser>
          <c:idx val="1"/>
          <c:order val="0"/>
          <c:tx>
            <c:strRef>
              <c:f>Retirements_over_time!$B$15</c:f>
              <c:strCache>
                <c:ptCount val="1"/>
                <c:pt idx="0">
                  <c:v>Art &amp; Design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Retirements_over_time!$C$15:$N$15</c:f>
              <c:numCache>
                <c:formatCode>#,##0</c:formatCode>
                <c:ptCount val="12"/>
                <c:pt idx="0">
                  <c:v>227.38786650100803</c:v>
                </c:pt>
                <c:pt idx="1">
                  <c:v>226.35980957090095</c:v>
                </c:pt>
                <c:pt idx="2">
                  <c:v>224.99250718323344</c:v>
                </c:pt>
                <c:pt idx="3">
                  <c:v>222.66110204254556</c:v>
                </c:pt>
                <c:pt idx="4">
                  <c:v>219.83334828789413</c:v>
                </c:pt>
                <c:pt idx="5">
                  <c:v>217.60412285535796</c:v>
                </c:pt>
                <c:pt idx="6">
                  <c:v>215.63932594200179</c:v>
                </c:pt>
                <c:pt idx="7">
                  <c:v>213.99981368255925</c:v>
                </c:pt>
                <c:pt idx="8">
                  <c:v>211.6174466846457</c:v>
                </c:pt>
                <c:pt idx="9">
                  <c:v>208.87051645912408</c:v>
                </c:pt>
                <c:pt idx="10">
                  <c:v>206.13130805393908</c:v>
                </c:pt>
                <c:pt idx="11">
                  <c:v>203.31046533371767</c:v>
                </c:pt>
              </c:numCache>
            </c:numRef>
          </c:val>
          <c:smooth val="0"/>
          <c:extLst>
            <c:ext xmlns:c16="http://schemas.microsoft.com/office/drawing/2014/chart" uri="{C3380CC4-5D6E-409C-BE32-E72D297353CC}">
              <c16:uniqueId val="{00000000-029E-4B7E-882B-B7946DD66F51}"/>
            </c:ext>
          </c:extLst>
        </c:ser>
        <c:ser>
          <c:idx val="2"/>
          <c:order val="1"/>
          <c:tx>
            <c:strRef>
              <c:f>Retirements_over_time!$B$16</c:f>
              <c:strCache>
                <c:ptCount val="1"/>
                <c:pt idx="0">
                  <c:v>Biology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Retirements_over_time!$C$16:$N$16</c:f>
              <c:numCache>
                <c:formatCode>#,##0</c:formatCode>
                <c:ptCount val="12"/>
                <c:pt idx="0">
                  <c:v>263.49999138788223</c:v>
                </c:pt>
                <c:pt idx="1">
                  <c:v>264.08324838392235</c:v>
                </c:pt>
                <c:pt idx="2">
                  <c:v>265.30405629948871</c:v>
                </c:pt>
                <c:pt idx="3">
                  <c:v>266.56486343143615</c:v>
                </c:pt>
                <c:pt idx="4">
                  <c:v>269.4836464709033</c:v>
                </c:pt>
                <c:pt idx="5">
                  <c:v>275.44402293642827</c:v>
                </c:pt>
                <c:pt idx="6">
                  <c:v>281.15760146746982</c:v>
                </c:pt>
                <c:pt idx="7">
                  <c:v>285.09514529285502</c:v>
                </c:pt>
                <c:pt idx="8">
                  <c:v>288.53118202193826</c:v>
                </c:pt>
                <c:pt idx="9">
                  <c:v>290.93347151813953</c:v>
                </c:pt>
                <c:pt idx="10">
                  <c:v>292.44927536568366</c:v>
                </c:pt>
                <c:pt idx="11">
                  <c:v>293.16191573008098</c:v>
                </c:pt>
              </c:numCache>
            </c:numRef>
          </c:val>
          <c:smooth val="0"/>
          <c:extLst>
            <c:ext xmlns:c16="http://schemas.microsoft.com/office/drawing/2014/chart" uri="{C3380CC4-5D6E-409C-BE32-E72D297353CC}">
              <c16:uniqueId val="{00000001-029E-4B7E-882B-B7946DD66F51}"/>
            </c:ext>
          </c:extLst>
        </c:ser>
        <c:ser>
          <c:idx val="3"/>
          <c:order val="2"/>
          <c:tx>
            <c:strRef>
              <c:f>Retirements_over_time!$B$17</c:f>
              <c:strCache>
                <c:ptCount val="1"/>
                <c:pt idx="0">
                  <c:v>Business Studies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Retirements_over_time!$C$17:$N$17</c:f>
              <c:numCache>
                <c:formatCode>#,##0</c:formatCode>
                <c:ptCount val="12"/>
                <c:pt idx="0">
                  <c:v>137.05804984505698</c:v>
                </c:pt>
                <c:pt idx="1">
                  <c:v>134.35294166458226</c:v>
                </c:pt>
                <c:pt idx="2">
                  <c:v>131.40688429972462</c:v>
                </c:pt>
                <c:pt idx="3">
                  <c:v>128.60590942008241</c:v>
                </c:pt>
                <c:pt idx="4">
                  <c:v>126.68799952612977</c:v>
                </c:pt>
                <c:pt idx="5">
                  <c:v>125.86387527025144</c:v>
                </c:pt>
                <c:pt idx="6">
                  <c:v>125.20130995184149</c:v>
                </c:pt>
                <c:pt idx="7">
                  <c:v>124.64751784488584</c:v>
                </c:pt>
                <c:pt idx="8">
                  <c:v>124.05926942675092</c:v>
                </c:pt>
                <c:pt idx="9">
                  <c:v>123.18134267655347</c:v>
                </c:pt>
                <c:pt idx="10">
                  <c:v>122.09998926716528</c:v>
                </c:pt>
                <c:pt idx="11">
                  <c:v>120.88454347490415</c:v>
                </c:pt>
              </c:numCache>
            </c:numRef>
          </c:val>
          <c:smooth val="0"/>
          <c:extLst>
            <c:ext xmlns:c16="http://schemas.microsoft.com/office/drawing/2014/chart" uri="{C3380CC4-5D6E-409C-BE32-E72D297353CC}">
              <c16:uniqueId val="{00000002-029E-4B7E-882B-B7946DD66F51}"/>
            </c:ext>
          </c:extLst>
        </c:ser>
        <c:ser>
          <c:idx val="4"/>
          <c:order val="3"/>
          <c:tx>
            <c:strRef>
              <c:f>Retirements_over_time!$B$18</c:f>
              <c:strCache>
                <c:ptCount val="1"/>
                <c:pt idx="0">
                  <c:v>Chemistry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Retirements_over_time!$C$18:$N$18</c:f>
              <c:numCache>
                <c:formatCode>#,##0</c:formatCode>
                <c:ptCount val="12"/>
                <c:pt idx="0">
                  <c:v>282.55110354680653</c:v>
                </c:pt>
                <c:pt idx="1">
                  <c:v>279.4901225196345</c:v>
                </c:pt>
                <c:pt idx="2">
                  <c:v>276.43682025748092</c:v>
                </c:pt>
                <c:pt idx="3">
                  <c:v>272.89065222112004</c:v>
                </c:pt>
                <c:pt idx="4">
                  <c:v>270.64881568740748</c:v>
                </c:pt>
                <c:pt idx="5">
                  <c:v>271.25218191240975</c:v>
                </c:pt>
                <c:pt idx="6">
                  <c:v>271.76751948582103</c:v>
                </c:pt>
                <c:pt idx="7">
                  <c:v>271.07742393250248</c:v>
                </c:pt>
                <c:pt idx="8">
                  <c:v>270.58723449715319</c:v>
                </c:pt>
                <c:pt idx="9">
                  <c:v>269.6921220657631</c:v>
                </c:pt>
                <c:pt idx="10">
                  <c:v>268.46673249451555</c:v>
                </c:pt>
                <c:pt idx="11">
                  <c:v>267.018176795096</c:v>
                </c:pt>
              </c:numCache>
            </c:numRef>
          </c:val>
          <c:smooth val="0"/>
          <c:extLst>
            <c:ext xmlns:c16="http://schemas.microsoft.com/office/drawing/2014/chart" uri="{C3380CC4-5D6E-409C-BE32-E72D297353CC}">
              <c16:uniqueId val="{00000003-029E-4B7E-882B-B7946DD66F51}"/>
            </c:ext>
          </c:extLst>
        </c:ser>
        <c:ser>
          <c:idx val="5"/>
          <c:order val="4"/>
          <c:tx>
            <c:strRef>
              <c:f>Retirements_over_time!$B$19</c:f>
              <c:strCache>
                <c:ptCount val="1"/>
                <c:pt idx="0">
                  <c:v>Classics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Retirements_over_time!$C$19:$N$19</c:f>
              <c:numCache>
                <c:formatCode>#,##0</c:formatCode>
                <c:ptCount val="12"/>
                <c:pt idx="0">
                  <c:v>13.688925907900984</c:v>
                </c:pt>
                <c:pt idx="1">
                  <c:v>11.721234679062356</c:v>
                </c:pt>
                <c:pt idx="2">
                  <c:v>10.242222556258646</c:v>
                </c:pt>
                <c:pt idx="3">
                  <c:v>9.1400479196880084</c:v>
                </c:pt>
                <c:pt idx="4">
                  <c:v>8.3632529441309007</c:v>
                </c:pt>
                <c:pt idx="5">
                  <c:v>7.8665723706757138</c:v>
                </c:pt>
                <c:pt idx="6">
                  <c:v>7.5371348226035479</c:v>
                </c:pt>
                <c:pt idx="7">
                  <c:v>7.2999467157660325</c:v>
                </c:pt>
                <c:pt idx="8">
                  <c:v>7.1332212324630344</c:v>
                </c:pt>
                <c:pt idx="9">
                  <c:v>7.0188587219977796</c:v>
                </c:pt>
                <c:pt idx="10">
                  <c:v>6.9495667956121796</c:v>
                </c:pt>
                <c:pt idx="11">
                  <c:v>6.9074967303869128</c:v>
                </c:pt>
              </c:numCache>
            </c:numRef>
          </c:val>
          <c:smooth val="0"/>
          <c:extLst>
            <c:ext xmlns:c16="http://schemas.microsoft.com/office/drawing/2014/chart" uri="{C3380CC4-5D6E-409C-BE32-E72D297353CC}">
              <c16:uniqueId val="{00000004-029E-4B7E-882B-B7946DD66F51}"/>
            </c:ext>
          </c:extLst>
        </c:ser>
        <c:ser>
          <c:idx val="6"/>
          <c:order val="5"/>
          <c:tx>
            <c:strRef>
              <c:f>Retirements_over_time!$B$20</c:f>
              <c:strCache>
                <c:ptCount val="1"/>
                <c:pt idx="0">
                  <c:v>Computing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Retirements_over_time!$C$20:$N$20</c:f>
              <c:numCache>
                <c:formatCode>#,##0</c:formatCode>
                <c:ptCount val="12"/>
                <c:pt idx="0">
                  <c:v>162.63636778492747</c:v>
                </c:pt>
                <c:pt idx="1">
                  <c:v>162.9301957265601</c:v>
                </c:pt>
                <c:pt idx="2">
                  <c:v>162.56843994435906</c:v>
                </c:pt>
                <c:pt idx="3">
                  <c:v>161.45391882325862</c:v>
                </c:pt>
                <c:pt idx="4">
                  <c:v>160.05930319204685</c:v>
                </c:pt>
                <c:pt idx="5">
                  <c:v>159.31862859364784</c:v>
                </c:pt>
                <c:pt idx="6">
                  <c:v>158.88145913620298</c:v>
                </c:pt>
                <c:pt idx="7">
                  <c:v>158.77015021732348</c:v>
                </c:pt>
                <c:pt idx="8">
                  <c:v>158.2136948184463</c:v>
                </c:pt>
                <c:pt idx="9">
                  <c:v>157.32912949685834</c:v>
                </c:pt>
                <c:pt idx="10">
                  <c:v>156.32860703650044</c:v>
                </c:pt>
                <c:pt idx="11">
                  <c:v>155.16161116044367</c:v>
                </c:pt>
              </c:numCache>
            </c:numRef>
          </c:val>
          <c:smooth val="0"/>
          <c:extLst>
            <c:ext xmlns:c16="http://schemas.microsoft.com/office/drawing/2014/chart" uri="{C3380CC4-5D6E-409C-BE32-E72D297353CC}">
              <c16:uniqueId val="{00000005-029E-4B7E-882B-B7946DD66F51}"/>
            </c:ext>
          </c:extLst>
        </c:ser>
        <c:dLbls>
          <c:showLegendKey val="0"/>
          <c:showVal val="0"/>
          <c:showCatName val="0"/>
          <c:showSerName val="0"/>
          <c:showPercent val="0"/>
          <c:showBubbleSize val="0"/>
        </c:dLbls>
        <c:smooth val="0"/>
        <c:axId val="168781696"/>
        <c:axId val="168783232"/>
      </c:lineChart>
      <c:catAx>
        <c:axId val="1687816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783232"/>
        <c:crosses val="autoZero"/>
        <c:auto val="1"/>
        <c:lblAlgn val="ctr"/>
        <c:lblOffset val="100"/>
        <c:noMultiLvlLbl val="0"/>
      </c:catAx>
      <c:valAx>
        <c:axId val="16878323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781696"/>
        <c:crosses val="autoZero"/>
        <c:crossBetween val="between"/>
      </c:valAx>
      <c:spPr>
        <a:ln>
          <a:solidFill>
            <a:schemeClr val="tx1">
              <a:lumMod val="95000"/>
              <a:lumOff val="5000"/>
            </a:schemeClr>
          </a:solidFill>
        </a:ln>
      </c:spPr>
    </c:plotArea>
    <c:legend>
      <c:legendPos val="r"/>
      <c:layout>
        <c:manualLayout>
          <c:xMode val="edge"/>
          <c:yMode val="edge"/>
          <c:x val="0.77639865668965291"/>
          <c:y val="1.834862385321101E-2"/>
          <c:w val="0.20885117621166915"/>
          <c:h val="0.91131626895261941"/>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73389050936766E-2"/>
          <c:y val="4.9499058016520943E-2"/>
          <c:w val="0.66956801225182749"/>
          <c:h val="0.76352156900632817"/>
        </c:manualLayout>
      </c:layout>
      <c:lineChart>
        <c:grouping val="standard"/>
        <c:varyColors val="0"/>
        <c:ser>
          <c:idx val="7"/>
          <c:order val="0"/>
          <c:tx>
            <c:strRef>
              <c:f>Retirements_over_time!$B$21</c:f>
              <c:strCache>
                <c:ptCount val="1"/>
                <c:pt idx="0">
                  <c:v>Design &amp; Technology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Retirements_over_time!$C$21:$N$21</c:f>
              <c:numCache>
                <c:formatCode>#,##0</c:formatCode>
                <c:ptCount val="12"/>
                <c:pt idx="0">
                  <c:v>378.12012159587448</c:v>
                </c:pt>
                <c:pt idx="1">
                  <c:v>357.99917061830411</c:v>
                </c:pt>
                <c:pt idx="2">
                  <c:v>338.44657542432356</c:v>
                </c:pt>
                <c:pt idx="3">
                  <c:v>319.6563185913883</c:v>
                </c:pt>
                <c:pt idx="4">
                  <c:v>302.45208024445071</c:v>
                </c:pt>
                <c:pt idx="5">
                  <c:v>288.30185599851848</c:v>
                </c:pt>
                <c:pt idx="6">
                  <c:v>276.90273212791527</c:v>
                </c:pt>
                <c:pt idx="7">
                  <c:v>268.02986297728171</c:v>
                </c:pt>
                <c:pt idx="8">
                  <c:v>259.79040685329534</c:v>
                </c:pt>
                <c:pt idx="9">
                  <c:v>252.58041458302009</c:v>
                </c:pt>
                <c:pt idx="10">
                  <c:v>246.633133319585</c:v>
                </c:pt>
                <c:pt idx="11">
                  <c:v>241.51427246957365</c:v>
                </c:pt>
              </c:numCache>
            </c:numRef>
          </c:val>
          <c:smooth val="0"/>
          <c:extLst>
            <c:ext xmlns:c16="http://schemas.microsoft.com/office/drawing/2014/chart" uri="{C3380CC4-5D6E-409C-BE32-E72D297353CC}">
              <c16:uniqueId val="{00000000-72FD-43FE-A8D1-1CCBCBB34915}"/>
            </c:ext>
          </c:extLst>
        </c:ser>
        <c:ser>
          <c:idx val="8"/>
          <c:order val="1"/>
          <c:tx>
            <c:strRef>
              <c:f>Retirements_over_time!$B$22</c:f>
              <c:strCache>
                <c:ptCount val="1"/>
                <c:pt idx="0">
                  <c:v>Drama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Retirements_over_time!$C$22:$N$22</c:f>
              <c:numCache>
                <c:formatCode>#,##0</c:formatCode>
                <c:ptCount val="12"/>
                <c:pt idx="0">
                  <c:v>81.279543725907459</c:v>
                </c:pt>
                <c:pt idx="1">
                  <c:v>82.809787114859859</c:v>
                </c:pt>
                <c:pt idx="2">
                  <c:v>84.973692021647096</c:v>
                </c:pt>
                <c:pt idx="3">
                  <c:v>87.171137059008899</c:v>
                </c:pt>
                <c:pt idx="4">
                  <c:v>89.313151048434406</c:v>
                </c:pt>
                <c:pt idx="5">
                  <c:v>91.872338392537927</c:v>
                </c:pt>
                <c:pt idx="6">
                  <c:v>94.638566398848511</c:v>
                </c:pt>
                <c:pt idx="7">
                  <c:v>97.542527125274631</c:v>
                </c:pt>
                <c:pt idx="8">
                  <c:v>99.766675865819224</c:v>
                </c:pt>
                <c:pt idx="9">
                  <c:v>101.5797087829032</c:v>
                </c:pt>
                <c:pt idx="10">
                  <c:v>103.18145619539477</c:v>
                </c:pt>
                <c:pt idx="11">
                  <c:v>104.44763426822307</c:v>
                </c:pt>
              </c:numCache>
            </c:numRef>
          </c:val>
          <c:smooth val="0"/>
          <c:extLst>
            <c:ext xmlns:c16="http://schemas.microsoft.com/office/drawing/2014/chart" uri="{C3380CC4-5D6E-409C-BE32-E72D297353CC}">
              <c16:uniqueId val="{00000001-72FD-43FE-A8D1-1CCBCBB34915}"/>
            </c:ext>
          </c:extLst>
        </c:ser>
        <c:ser>
          <c:idx val="9"/>
          <c:order val="2"/>
          <c:tx>
            <c:strRef>
              <c:f>Retirements_over_time!$B$23</c:f>
              <c:strCache>
                <c:ptCount val="1"/>
                <c:pt idx="0">
                  <c:v>English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Retirements_over_time!$C$23:$N$23</c:f>
              <c:numCache>
                <c:formatCode>#,##0</c:formatCode>
                <c:ptCount val="12"/>
                <c:pt idx="0">
                  <c:v>725.48087522566027</c:v>
                </c:pt>
                <c:pt idx="1">
                  <c:v>722.49794207463754</c:v>
                </c:pt>
                <c:pt idx="2">
                  <c:v>716.17279092175181</c:v>
                </c:pt>
                <c:pt idx="3">
                  <c:v>711.09242297445257</c:v>
                </c:pt>
                <c:pt idx="4">
                  <c:v>709.1479911647416</c:v>
                </c:pt>
                <c:pt idx="5">
                  <c:v>714.99306617129059</c:v>
                </c:pt>
                <c:pt idx="6">
                  <c:v>721.86454853859186</c:v>
                </c:pt>
                <c:pt idx="7">
                  <c:v>725.39881230213882</c:v>
                </c:pt>
                <c:pt idx="8">
                  <c:v>729.11645817643307</c:v>
                </c:pt>
                <c:pt idx="9">
                  <c:v>731.91875915550565</c:v>
                </c:pt>
                <c:pt idx="10">
                  <c:v>733.98977839153167</c:v>
                </c:pt>
                <c:pt idx="11">
                  <c:v>735.16848970332603</c:v>
                </c:pt>
              </c:numCache>
            </c:numRef>
          </c:val>
          <c:smooth val="0"/>
          <c:extLst>
            <c:ext xmlns:c16="http://schemas.microsoft.com/office/drawing/2014/chart" uri="{C3380CC4-5D6E-409C-BE32-E72D297353CC}">
              <c16:uniqueId val="{00000002-72FD-43FE-A8D1-1CCBCBB34915}"/>
            </c:ext>
          </c:extLst>
        </c:ser>
        <c:ser>
          <c:idx val="0"/>
          <c:order val="3"/>
          <c:tx>
            <c:strRef>
              <c:f>Retirements_over_time!$B$24</c:f>
              <c:strCache>
                <c:ptCount val="1"/>
                <c:pt idx="0">
                  <c:v>Food Retirements</c:v>
                </c:pt>
              </c:strCache>
            </c:strRef>
          </c:tx>
          <c:marker>
            <c:symbol val="none"/>
          </c:marker>
          <c:val>
            <c:numRef>
              <c:f>Retirements_over_time!$C$24:$N$24</c:f>
              <c:numCache>
                <c:formatCode>#,##0</c:formatCode>
                <c:ptCount val="12"/>
                <c:pt idx="0">
                  <c:v>88.350867934708461</c:v>
                </c:pt>
                <c:pt idx="1">
                  <c:v>82.446270989285253</c:v>
                </c:pt>
                <c:pt idx="2">
                  <c:v>76.581961094994966</c:v>
                </c:pt>
                <c:pt idx="3">
                  <c:v>70.9241410315461</c:v>
                </c:pt>
                <c:pt idx="4">
                  <c:v>65.776942372870423</c:v>
                </c:pt>
                <c:pt idx="5">
                  <c:v>61.519982037152197</c:v>
                </c:pt>
                <c:pt idx="6">
                  <c:v>57.974985309059974</c:v>
                </c:pt>
                <c:pt idx="7">
                  <c:v>55.102817897976294</c:v>
                </c:pt>
                <c:pt idx="8">
                  <c:v>52.741132682965137</c:v>
                </c:pt>
                <c:pt idx="9">
                  <c:v>50.696920602610525</c:v>
                </c:pt>
                <c:pt idx="10">
                  <c:v>48.90602081922998</c:v>
                </c:pt>
                <c:pt idx="11">
                  <c:v>47.349632821180556</c:v>
                </c:pt>
              </c:numCache>
            </c:numRef>
          </c:val>
          <c:smooth val="0"/>
          <c:extLst>
            <c:ext xmlns:c16="http://schemas.microsoft.com/office/drawing/2014/chart" uri="{C3380CC4-5D6E-409C-BE32-E72D297353CC}">
              <c16:uniqueId val="{00000003-72FD-43FE-A8D1-1CCBCBB34915}"/>
            </c:ext>
          </c:extLst>
        </c:ser>
        <c:ser>
          <c:idx val="10"/>
          <c:order val="4"/>
          <c:tx>
            <c:strRef>
              <c:f>Retirements_over_time!$B$25</c:f>
              <c:strCache>
                <c:ptCount val="1"/>
                <c:pt idx="0">
                  <c:v>Geography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Retirements_over_time!$C$25:$N$25</c:f>
              <c:numCache>
                <c:formatCode>#,##0</c:formatCode>
                <c:ptCount val="12"/>
                <c:pt idx="0">
                  <c:v>215.2318663309928</c:v>
                </c:pt>
                <c:pt idx="1">
                  <c:v>219.22186551852627</c:v>
                </c:pt>
                <c:pt idx="2">
                  <c:v>224.22036664876379</c:v>
                </c:pt>
                <c:pt idx="3">
                  <c:v>229.72811430772023</c:v>
                </c:pt>
                <c:pt idx="4">
                  <c:v>235.88888995614775</c:v>
                </c:pt>
                <c:pt idx="5">
                  <c:v>243.85393674114607</c:v>
                </c:pt>
                <c:pt idx="6">
                  <c:v>251.57222310342883</c:v>
                </c:pt>
                <c:pt idx="7">
                  <c:v>257.13006017578942</c:v>
                </c:pt>
                <c:pt idx="8">
                  <c:v>261.35591549462811</c:v>
                </c:pt>
                <c:pt idx="9">
                  <c:v>264.5034009809105</c:v>
                </c:pt>
                <c:pt idx="10">
                  <c:v>266.96568335888173</c:v>
                </c:pt>
                <c:pt idx="11">
                  <c:v>268.62701562023449</c:v>
                </c:pt>
              </c:numCache>
            </c:numRef>
          </c:val>
          <c:smooth val="0"/>
          <c:extLst>
            <c:ext xmlns:c16="http://schemas.microsoft.com/office/drawing/2014/chart" uri="{C3380CC4-5D6E-409C-BE32-E72D297353CC}">
              <c16:uniqueId val="{00000004-72FD-43FE-A8D1-1CCBCBB34915}"/>
            </c:ext>
          </c:extLst>
        </c:ser>
        <c:ser>
          <c:idx val="11"/>
          <c:order val="5"/>
          <c:tx>
            <c:strRef>
              <c:f>Retirements_over_time!$B$26</c:f>
              <c:strCache>
                <c:ptCount val="1"/>
                <c:pt idx="0">
                  <c:v>History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Retirements_over_time!$C$26:$N$26</c:f>
              <c:numCache>
                <c:formatCode>#,##0</c:formatCode>
                <c:ptCount val="12"/>
                <c:pt idx="0">
                  <c:v>239.38652723306518</c:v>
                </c:pt>
                <c:pt idx="1">
                  <c:v>242.57694146482777</c:v>
                </c:pt>
                <c:pt idx="2">
                  <c:v>246.25033190288281</c:v>
                </c:pt>
                <c:pt idx="3">
                  <c:v>250.09909144122076</c:v>
                </c:pt>
                <c:pt idx="4">
                  <c:v>254.61962485373533</c:v>
                </c:pt>
                <c:pt idx="5">
                  <c:v>261.21656349847615</c:v>
                </c:pt>
                <c:pt idx="6">
                  <c:v>267.76855696057942</c:v>
                </c:pt>
                <c:pt idx="7">
                  <c:v>272.40096844180511</c:v>
                </c:pt>
                <c:pt idx="8">
                  <c:v>276.02892987725875</c:v>
                </c:pt>
                <c:pt idx="9">
                  <c:v>278.8777189957267</c:v>
                </c:pt>
                <c:pt idx="10">
                  <c:v>281.32305515136369</c:v>
                </c:pt>
                <c:pt idx="11">
                  <c:v>283.19642897318693</c:v>
                </c:pt>
              </c:numCache>
            </c:numRef>
          </c:val>
          <c:smooth val="0"/>
          <c:extLst>
            <c:ext xmlns:c16="http://schemas.microsoft.com/office/drawing/2014/chart" uri="{C3380CC4-5D6E-409C-BE32-E72D297353CC}">
              <c16:uniqueId val="{00000005-72FD-43FE-A8D1-1CCBCBB34915}"/>
            </c:ext>
          </c:extLst>
        </c:ser>
        <c:ser>
          <c:idx val="12"/>
          <c:order val="6"/>
          <c:tx>
            <c:strRef>
              <c:f>Retirements_over_time!$B$27</c:f>
              <c:strCache>
                <c:ptCount val="1"/>
                <c:pt idx="0">
                  <c:v>Mathematics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Retirements_over_time!$C$27:$N$27</c:f>
              <c:numCache>
                <c:formatCode>#,##0</c:formatCode>
                <c:ptCount val="12"/>
                <c:pt idx="0">
                  <c:v>922.80664840953227</c:v>
                </c:pt>
                <c:pt idx="1">
                  <c:v>895.29324170312248</c:v>
                </c:pt>
                <c:pt idx="2">
                  <c:v>867.84725115663264</c:v>
                </c:pt>
                <c:pt idx="3">
                  <c:v>843.1825451667296</c:v>
                </c:pt>
                <c:pt idx="4">
                  <c:v>822.19549114135657</c:v>
                </c:pt>
                <c:pt idx="5">
                  <c:v>810.42993181450629</c:v>
                </c:pt>
                <c:pt idx="6">
                  <c:v>801.00151211270224</c:v>
                </c:pt>
                <c:pt idx="7">
                  <c:v>789.62222560380519</c:v>
                </c:pt>
                <c:pt idx="8">
                  <c:v>779.72197522369561</c:v>
                </c:pt>
                <c:pt idx="9">
                  <c:v>770.53312771809169</c:v>
                </c:pt>
                <c:pt idx="10">
                  <c:v>762.42802669573905</c:v>
                </c:pt>
                <c:pt idx="11">
                  <c:v>755.14328316354784</c:v>
                </c:pt>
              </c:numCache>
            </c:numRef>
          </c:val>
          <c:smooth val="0"/>
          <c:extLst>
            <c:ext xmlns:c16="http://schemas.microsoft.com/office/drawing/2014/chart" uri="{C3380CC4-5D6E-409C-BE32-E72D297353CC}">
              <c16:uniqueId val="{00000006-72FD-43FE-A8D1-1CCBCBB34915}"/>
            </c:ext>
          </c:extLst>
        </c:ser>
        <c:dLbls>
          <c:showLegendKey val="0"/>
          <c:showVal val="0"/>
          <c:showCatName val="0"/>
          <c:showSerName val="0"/>
          <c:showPercent val="0"/>
          <c:showBubbleSize val="0"/>
        </c:dLbls>
        <c:smooth val="0"/>
        <c:axId val="168503936"/>
        <c:axId val="168509824"/>
      </c:lineChart>
      <c:catAx>
        <c:axId val="16850393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509824"/>
        <c:crosses val="autoZero"/>
        <c:auto val="1"/>
        <c:lblAlgn val="ctr"/>
        <c:lblOffset val="100"/>
        <c:noMultiLvlLbl val="0"/>
      </c:catAx>
      <c:valAx>
        <c:axId val="16850982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503936"/>
        <c:crosses val="autoZero"/>
        <c:crossBetween val="between"/>
      </c:valAx>
      <c:spPr>
        <a:ln>
          <a:solidFill>
            <a:schemeClr val="tx1">
              <a:lumMod val="95000"/>
              <a:lumOff val="5000"/>
            </a:schemeClr>
          </a:solidFill>
        </a:ln>
      </c:spPr>
    </c:plotArea>
    <c:legend>
      <c:legendPos val="r"/>
      <c:layout>
        <c:manualLayout>
          <c:xMode val="edge"/>
          <c:yMode val="edge"/>
          <c:x val="0.77880248839862753"/>
          <c:y val="1.6871326666988713E-2"/>
          <c:w val="0.20660530336933691"/>
          <c:h val="0.8972420011915689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73389050936766E-2"/>
          <c:y val="4.9499058016520943E-2"/>
          <c:w val="0.66956801225182749"/>
          <c:h val="0.76352156900632817"/>
        </c:manualLayout>
      </c:layout>
      <c:lineChart>
        <c:grouping val="standard"/>
        <c:varyColors val="0"/>
        <c:ser>
          <c:idx val="13"/>
          <c:order val="0"/>
          <c:tx>
            <c:strRef>
              <c:f>Retirements_over_time!$B$28</c:f>
              <c:strCache>
                <c:ptCount val="1"/>
                <c:pt idx="0">
                  <c:v>Modern Foreign Languages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Retirements_over_time!$C$28:$N$28</c:f>
              <c:numCache>
                <c:formatCode>#,##0</c:formatCode>
                <c:ptCount val="12"/>
                <c:pt idx="0">
                  <c:v>424.92625324204585</c:v>
                </c:pt>
                <c:pt idx="1">
                  <c:v>426.06473097865398</c:v>
                </c:pt>
                <c:pt idx="2">
                  <c:v>430.55488953835896</c:v>
                </c:pt>
                <c:pt idx="3">
                  <c:v>436.9965473572679</c:v>
                </c:pt>
                <c:pt idx="4">
                  <c:v>447.17570724254938</c:v>
                </c:pt>
                <c:pt idx="5">
                  <c:v>463.72561265349952</c:v>
                </c:pt>
                <c:pt idx="6">
                  <c:v>476.08882877537167</c:v>
                </c:pt>
                <c:pt idx="7">
                  <c:v>471.79978841219804</c:v>
                </c:pt>
                <c:pt idx="8">
                  <c:v>466.80033146567092</c:v>
                </c:pt>
                <c:pt idx="9">
                  <c:v>461.59068621739948</c:v>
                </c:pt>
                <c:pt idx="10">
                  <c:v>456.85066638800356</c:v>
                </c:pt>
                <c:pt idx="11">
                  <c:v>452.23818253533159</c:v>
                </c:pt>
              </c:numCache>
            </c:numRef>
          </c:val>
          <c:smooth val="0"/>
          <c:extLst>
            <c:ext xmlns:c16="http://schemas.microsoft.com/office/drawing/2014/chart" uri="{C3380CC4-5D6E-409C-BE32-E72D297353CC}">
              <c16:uniqueId val="{00000000-56DC-4261-B669-F08FC275638D}"/>
            </c:ext>
          </c:extLst>
        </c:ser>
        <c:ser>
          <c:idx val="14"/>
          <c:order val="1"/>
          <c:tx>
            <c:strRef>
              <c:f>Retirements_over_time!$B$29</c:f>
              <c:strCache>
                <c:ptCount val="1"/>
                <c:pt idx="0">
                  <c:v>Music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Retirements_over_time!$C$29:$N$29</c:f>
              <c:numCache>
                <c:formatCode>#,##0</c:formatCode>
                <c:ptCount val="12"/>
                <c:pt idx="0">
                  <c:v>93.208210709487915</c:v>
                </c:pt>
                <c:pt idx="1">
                  <c:v>94.73240270074794</c:v>
                </c:pt>
                <c:pt idx="2">
                  <c:v>96.368921655893672</c:v>
                </c:pt>
                <c:pt idx="3">
                  <c:v>97.76482125357748</c:v>
                </c:pt>
                <c:pt idx="4">
                  <c:v>98.959526299840405</c:v>
                </c:pt>
                <c:pt idx="5">
                  <c:v>100.51369083606518</c:v>
                </c:pt>
                <c:pt idx="6">
                  <c:v>102.35730560485439</c:v>
                </c:pt>
                <c:pt idx="7">
                  <c:v>104.428445417337</c:v>
                </c:pt>
                <c:pt idx="8">
                  <c:v>105.74935524302174</c:v>
                </c:pt>
                <c:pt idx="9">
                  <c:v>106.76262528393558</c:v>
                </c:pt>
                <c:pt idx="10">
                  <c:v>107.73254673200171</c:v>
                </c:pt>
                <c:pt idx="11">
                  <c:v>108.4863502328906</c:v>
                </c:pt>
              </c:numCache>
            </c:numRef>
          </c:val>
          <c:smooth val="0"/>
          <c:extLst>
            <c:ext xmlns:c16="http://schemas.microsoft.com/office/drawing/2014/chart" uri="{C3380CC4-5D6E-409C-BE32-E72D297353CC}">
              <c16:uniqueId val="{00000001-56DC-4261-B669-F08FC275638D}"/>
            </c:ext>
          </c:extLst>
        </c:ser>
        <c:ser>
          <c:idx val="15"/>
          <c:order val="2"/>
          <c:tx>
            <c:strRef>
              <c:f>Retirements_over_time!$B$30</c:f>
              <c:strCache>
                <c:ptCount val="1"/>
                <c:pt idx="0">
                  <c:v>Others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Retirements_over_time!$C$30:$N$30</c:f>
              <c:numCache>
                <c:formatCode>#,##0</c:formatCode>
                <c:ptCount val="12"/>
                <c:pt idx="0">
                  <c:v>303.69456296220159</c:v>
                </c:pt>
                <c:pt idx="1">
                  <c:v>282.81222629764852</c:v>
                </c:pt>
                <c:pt idx="2">
                  <c:v>266.25711106178687</c:v>
                </c:pt>
                <c:pt idx="3">
                  <c:v>253.49939121369763</c:v>
                </c:pt>
                <c:pt idx="4">
                  <c:v>245.14092226503658</c:v>
                </c:pt>
                <c:pt idx="5">
                  <c:v>240.89266095383988</c:v>
                </c:pt>
                <c:pt idx="6">
                  <c:v>238.69243634646162</c:v>
                </c:pt>
                <c:pt idx="7">
                  <c:v>237.96567172494838</c:v>
                </c:pt>
                <c:pt idx="8">
                  <c:v>237.44971134117242</c:v>
                </c:pt>
                <c:pt idx="9">
                  <c:v>236.9901232073239</c:v>
                </c:pt>
                <c:pt idx="10">
                  <c:v>236.77115771394568</c:v>
                </c:pt>
                <c:pt idx="11">
                  <c:v>236.5552808285891</c:v>
                </c:pt>
              </c:numCache>
            </c:numRef>
          </c:val>
          <c:smooth val="0"/>
          <c:extLst>
            <c:ext xmlns:c16="http://schemas.microsoft.com/office/drawing/2014/chart" uri="{C3380CC4-5D6E-409C-BE32-E72D297353CC}">
              <c16:uniqueId val="{00000002-56DC-4261-B669-F08FC275638D}"/>
            </c:ext>
          </c:extLst>
        </c:ser>
        <c:ser>
          <c:idx val="16"/>
          <c:order val="3"/>
          <c:tx>
            <c:strRef>
              <c:f>Retirements_over_time!$B$31</c:f>
              <c:strCache>
                <c:ptCount val="1"/>
                <c:pt idx="0">
                  <c:v>Physical Education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Retirements_over_time!$C$31:$N$31</c:f>
              <c:numCache>
                <c:formatCode>#,##0</c:formatCode>
                <c:ptCount val="12"/>
                <c:pt idx="0">
                  <c:v>203.29878950285018</c:v>
                </c:pt>
                <c:pt idx="1">
                  <c:v>218.9387325089086</c:v>
                </c:pt>
                <c:pt idx="2">
                  <c:v>234.79350683724473</c:v>
                </c:pt>
                <c:pt idx="3">
                  <c:v>250.09020999325648</c:v>
                </c:pt>
                <c:pt idx="4">
                  <c:v>264.94499374419979</c:v>
                </c:pt>
                <c:pt idx="5">
                  <c:v>281.65439819608059</c:v>
                </c:pt>
                <c:pt idx="6">
                  <c:v>298.99384069565775</c:v>
                </c:pt>
                <c:pt idx="7">
                  <c:v>316.66244766188458</c:v>
                </c:pt>
                <c:pt idx="8">
                  <c:v>332.39539867070471</c:v>
                </c:pt>
                <c:pt idx="9">
                  <c:v>345.98983233028082</c:v>
                </c:pt>
                <c:pt idx="10">
                  <c:v>357.6907929477112</c:v>
                </c:pt>
                <c:pt idx="11">
                  <c:v>367.3293478648776</c:v>
                </c:pt>
              </c:numCache>
            </c:numRef>
          </c:val>
          <c:smooth val="0"/>
          <c:extLst>
            <c:ext xmlns:c16="http://schemas.microsoft.com/office/drawing/2014/chart" uri="{C3380CC4-5D6E-409C-BE32-E72D297353CC}">
              <c16:uniqueId val="{00000003-56DC-4261-B669-F08FC275638D}"/>
            </c:ext>
          </c:extLst>
        </c:ser>
        <c:ser>
          <c:idx val="17"/>
          <c:order val="4"/>
          <c:tx>
            <c:strRef>
              <c:f>Retirements_over_time!$B$32</c:f>
              <c:strCache>
                <c:ptCount val="1"/>
                <c:pt idx="0">
                  <c:v>Physics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Retirements_over_time!$C$32:$N$32</c:f>
              <c:numCache>
                <c:formatCode>#,##0</c:formatCode>
                <c:ptCount val="12"/>
                <c:pt idx="0">
                  <c:v>312.5146230177412</c:v>
                </c:pt>
                <c:pt idx="1">
                  <c:v>304.02460055566297</c:v>
                </c:pt>
                <c:pt idx="2">
                  <c:v>295.60352987276389</c:v>
                </c:pt>
                <c:pt idx="3">
                  <c:v>286.90293171433893</c:v>
                </c:pt>
                <c:pt idx="4">
                  <c:v>279.90966877070923</c:v>
                </c:pt>
                <c:pt idx="5">
                  <c:v>276.37637522968254</c:v>
                </c:pt>
                <c:pt idx="6">
                  <c:v>273.50682381143235</c:v>
                </c:pt>
                <c:pt idx="7">
                  <c:v>270.14644104954789</c:v>
                </c:pt>
                <c:pt idx="8">
                  <c:v>267.68066662202796</c:v>
                </c:pt>
                <c:pt idx="9">
                  <c:v>265.37654445622769</c:v>
                </c:pt>
                <c:pt idx="10">
                  <c:v>263.17403520326718</c:v>
                </c:pt>
                <c:pt idx="11">
                  <c:v>261.08450359259228</c:v>
                </c:pt>
              </c:numCache>
            </c:numRef>
          </c:val>
          <c:smooth val="0"/>
          <c:extLst>
            <c:ext xmlns:c16="http://schemas.microsoft.com/office/drawing/2014/chart" uri="{C3380CC4-5D6E-409C-BE32-E72D297353CC}">
              <c16:uniqueId val="{00000004-56DC-4261-B669-F08FC275638D}"/>
            </c:ext>
          </c:extLst>
        </c:ser>
        <c:ser>
          <c:idx val="18"/>
          <c:order val="5"/>
          <c:tx>
            <c:strRef>
              <c:f>Retirements_over_time!$B$33</c:f>
              <c:strCache>
                <c:ptCount val="1"/>
                <c:pt idx="0">
                  <c:v>Religious Education Retirements</c:v>
                </c:pt>
              </c:strCache>
            </c:strRef>
          </c:tx>
          <c:marker>
            <c:symbol val="none"/>
          </c:marker>
          <c:cat>
            <c:strRef>
              <c:f>Retirements_over_time!$C$13:$N$13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Retirements_over_time!$C$33:$N$33</c:f>
              <c:numCache>
                <c:formatCode>#,##0</c:formatCode>
                <c:ptCount val="12"/>
                <c:pt idx="0">
                  <c:v>185.07324540392418</c:v>
                </c:pt>
                <c:pt idx="1">
                  <c:v>179.17752031078575</c:v>
                </c:pt>
                <c:pt idx="2">
                  <c:v>174.00927820878701</c:v>
                </c:pt>
                <c:pt idx="3">
                  <c:v>169.47546510408827</c:v>
                </c:pt>
                <c:pt idx="4">
                  <c:v>165.78012791409108</c:v>
                </c:pt>
                <c:pt idx="5">
                  <c:v>163.77263860563863</c:v>
                </c:pt>
                <c:pt idx="6">
                  <c:v>162.87683794903541</c:v>
                </c:pt>
                <c:pt idx="7">
                  <c:v>162.90823744274206</c:v>
                </c:pt>
                <c:pt idx="8">
                  <c:v>162.85950972410146</c:v>
                </c:pt>
                <c:pt idx="9">
                  <c:v>162.69397645866457</c:v>
                </c:pt>
                <c:pt idx="10">
                  <c:v>162.52348662855397</c:v>
                </c:pt>
                <c:pt idx="11">
                  <c:v>162.23708091527593</c:v>
                </c:pt>
              </c:numCache>
            </c:numRef>
          </c:val>
          <c:smooth val="0"/>
          <c:extLst>
            <c:ext xmlns:c16="http://schemas.microsoft.com/office/drawing/2014/chart" uri="{C3380CC4-5D6E-409C-BE32-E72D297353CC}">
              <c16:uniqueId val="{00000005-56DC-4261-B669-F08FC275638D}"/>
            </c:ext>
          </c:extLst>
        </c:ser>
        <c:dLbls>
          <c:showLegendKey val="0"/>
          <c:showVal val="0"/>
          <c:showCatName val="0"/>
          <c:showSerName val="0"/>
          <c:showPercent val="0"/>
          <c:showBubbleSize val="0"/>
        </c:dLbls>
        <c:smooth val="0"/>
        <c:axId val="168569472"/>
        <c:axId val="168575360"/>
      </c:lineChart>
      <c:catAx>
        <c:axId val="16856947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575360"/>
        <c:crosses val="autoZero"/>
        <c:auto val="1"/>
        <c:lblAlgn val="ctr"/>
        <c:lblOffset val="100"/>
        <c:noMultiLvlLbl val="0"/>
      </c:catAx>
      <c:valAx>
        <c:axId val="16857536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569472"/>
        <c:crosses val="autoZero"/>
        <c:crossBetween val="between"/>
      </c:valAx>
      <c:spPr>
        <a:ln>
          <a:solidFill>
            <a:schemeClr val="tx1">
              <a:lumMod val="95000"/>
              <a:lumOff val="5000"/>
            </a:schemeClr>
          </a:solidFill>
        </a:ln>
      </c:spPr>
    </c:plotArea>
    <c:legend>
      <c:legendPos val="r"/>
      <c:layout>
        <c:manualLayout>
          <c:xMode val="edge"/>
          <c:yMode val="edge"/>
          <c:x val="0.77639865668965291"/>
          <c:y val="1.6871326666988713E-2"/>
          <c:w val="0.20885117621166915"/>
          <c:h val="0.921781878492182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902367402095E-2"/>
          <c:y val="5.140057283485449E-2"/>
          <c:w val="0.60622748889062139"/>
          <c:h val="0.73694908754341193"/>
        </c:manualLayout>
      </c:layout>
      <c:lineChart>
        <c:grouping val="standard"/>
        <c:varyColors val="0"/>
        <c:ser>
          <c:idx val="19"/>
          <c:order val="0"/>
          <c:tx>
            <c:strRef>
              <c:f>Deaths_over_time!$B$34</c:f>
              <c:strCache>
                <c:ptCount val="1"/>
                <c:pt idx="0">
                  <c:v>Total Deaths</c:v>
                </c:pt>
              </c:strCache>
            </c:strRef>
          </c:tx>
          <c:spPr>
            <a:ln>
              <a:solidFill>
                <a:srgbClr val="FF0000"/>
              </a:solidFill>
            </a:ln>
          </c:spPr>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Deaths_over_time!$C$34:$N$34</c:f>
              <c:numCache>
                <c:formatCode>0</c:formatCode>
                <c:ptCount val="12"/>
                <c:pt idx="0">
                  <c:v>186.41852331493942</c:v>
                </c:pt>
                <c:pt idx="1">
                  <c:v>186.96032378778906</c:v>
                </c:pt>
                <c:pt idx="2">
                  <c:v>187.49865832384566</c:v>
                </c:pt>
                <c:pt idx="3">
                  <c:v>187.87564451986114</c:v>
                </c:pt>
                <c:pt idx="4">
                  <c:v>188.19195162914033</c:v>
                </c:pt>
                <c:pt idx="5">
                  <c:v>189.1718325909319</c:v>
                </c:pt>
                <c:pt idx="6">
                  <c:v>190.00757932773485</c:v>
                </c:pt>
                <c:pt idx="7">
                  <c:v>190.18878126663679</c:v>
                </c:pt>
                <c:pt idx="8">
                  <c:v>190.18705624314663</c:v>
                </c:pt>
                <c:pt idx="9">
                  <c:v>189.93238173035792</c:v>
                </c:pt>
                <c:pt idx="10">
                  <c:v>189.56444157873656</c:v>
                </c:pt>
                <c:pt idx="11">
                  <c:v>189.15571347904594</c:v>
                </c:pt>
              </c:numCache>
            </c:numRef>
          </c:val>
          <c:smooth val="0"/>
          <c:extLst>
            <c:ext xmlns:c16="http://schemas.microsoft.com/office/drawing/2014/chart" uri="{C3380CC4-5D6E-409C-BE32-E72D297353CC}">
              <c16:uniqueId val="{00000000-E0C7-46BD-8A0B-D19143F4151E}"/>
            </c:ext>
          </c:extLst>
        </c:ser>
        <c:ser>
          <c:idx val="0"/>
          <c:order val="1"/>
          <c:tx>
            <c:strRef>
              <c:f>Deaths_over_time!$B$14</c:f>
              <c:strCache>
                <c:ptCount val="1"/>
                <c:pt idx="0">
                  <c:v>Primary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Deaths_over_time!$C$14:$N$14</c:f>
              <c:numCache>
                <c:formatCode>0</c:formatCode>
                <c:ptCount val="12"/>
                <c:pt idx="0">
                  <c:v>92.407349080008174</c:v>
                </c:pt>
                <c:pt idx="1">
                  <c:v>92.420415537982976</c:v>
                </c:pt>
                <c:pt idx="2">
                  <c:v>92.301145666864755</c:v>
                </c:pt>
                <c:pt idx="3">
                  <c:v>92.155976503291825</c:v>
                </c:pt>
                <c:pt idx="4">
                  <c:v>91.872006309586382</c:v>
                </c:pt>
                <c:pt idx="5">
                  <c:v>91.52815866066166</c:v>
                </c:pt>
                <c:pt idx="6">
                  <c:v>91.175955850158957</c:v>
                </c:pt>
                <c:pt idx="7">
                  <c:v>90.882014521296753</c:v>
                </c:pt>
                <c:pt idx="8">
                  <c:v>90.666229621447968</c:v>
                </c:pt>
                <c:pt idx="9">
                  <c:v>90.444480975156068</c:v>
                </c:pt>
                <c:pt idx="10">
                  <c:v>90.222846890078287</c:v>
                </c:pt>
                <c:pt idx="11">
                  <c:v>90.085843455954148</c:v>
                </c:pt>
              </c:numCache>
            </c:numRef>
          </c:val>
          <c:smooth val="0"/>
          <c:extLst>
            <c:ext xmlns:c16="http://schemas.microsoft.com/office/drawing/2014/chart" uri="{C3380CC4-5D6E-409C-BE32-E72D297353CC}">
              <c16:uniqueId val="{00000001-E0C7-46BD-8A0B-D19143F4151E}"/>
            </c:ext>
          </c:extLst>
        </c:ser>
        <c:dLbls>
          <c:showLegendKey val="0"/>
          <c:showVal val="0"/>
          <c:showCatName val="0"/>
          <c:showSerName val="0"/>
          <c:showPercent val="0"/>
          <c:showBubbleSize val="0"/>
        </c:dLbls>
        <c:smooth val="0"/>
        <c:axId val="167426304"/>
        <c:axId val="167436288"/>
      </c:lineChart>
      <c:catAx>
        <c:axId val="16742630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7436288"/>
        <c:crosses val="autoZero"/>
        <c:auto val="1"/>
        <c:lblAlgn val="ctr"/>
        <c:lblOffset val="100"/>
        <c:noMultiLvlLbl val="0"/>
      </c:catAx>
      <c:valAx>
        <c:axId val="16743628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426304"/>
        <c:crosses val="autoZero"/>
        <c:crossBetween val="between"/>
      </c:valAx>
      <c:spPr>
        <a:ln>
          <a:solidFill>
            <a:schemeClr val="tx1">
              <a:lumMod val="95000"/>
              <a:lumOff val="5000"/>
            </a:schemeClr>
          </a:solidFill>
        </a:ln>
      </c:spPr>
    </c:plotArea>
    <c:legend>
      <c:legendPos val="r"/>
      <c:layout>
        <c:manualLayout>
          <c:xMode val="edge"/>
          <c:yMode val="edge"/>
          <c:x val="0.71655943453873994"/>
          <c:y val="6.0764071157771944E-2"/>
          <c:w val="0.26564206514247718"/>
          <c:h val="0.4097236803732866"/>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902367402095E-2"/>
          <c:y val="5.140057283485449E-2"/>
          <c:w val="0.60622748889062139"/>
          <c:h val="0.73694908754341193"/>
        </c:manualLayout>
      </c:layout>
      <c:lineChart>
        <c:grouping val="standard"/>
        <c:varyColors val="0"/>
        <c:ser>
          <c:idx val="1"/>
          <c:order val="0"/>
          <c:tx>
            <c:strRef>
              <c:f>Deaths_over_time!$B$15</c:f>
              <c:strCache>
                <c:ptCount val="1"/>
                <c:pt idx="0">
                  <c:v>Art &amp; Design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Deaths_over_time!$C$15:$N$15</c:f>
              <c:numCache>
                <c:formatCode>0</c:formatCode>
                <c:ptCount val="12"/>
                <c:pt idx="0">
                  <c:v>3.8952090421140606</c:v>
                </c:pt>
                <c:pt idx="1">
                  <c:v>3.8461628986063081</c:v>
                </c:pt>
                <c:pt idx="2">
                  <c:v>3.8070758590807365</c:v>
                </c:pt>
                <c:pt idx="3">
                  <c:v>3.7587952431454106</c:v>
                </c:pt>
                <c:pt idx="4">
                  <c:v>3.7065035705006308</c:v>
                </c:pt>
                <c:pt idx="5">
                  <c:v>3.6713848236587472</c:v>
                </c:pt>
                <c:pt idx="6">
                  <c:v>3.6461169027227953</c:v>
                </c:pt>
                <c:pt idx="7">
                  <c:v>3.6321893737728965</c:v>
                </c:pt>
                <c:pt idx="8">
                  <c:v>3.606965450830145</c:v>
                </c:pt>
                <c:pt idx="9">
                  <c:v>3.5780035402845298</c:v>
                </c:pt>
                <c:pt idx="10">
                  <c:v>3.5527084100147661</c:v>
                </c:pt>
                <c:pt idx="11">
                  <c:v>3.5285225300685528</c:v>
                </c:pt>
              </c:numCache>
            </c:numRef>
          </c:val>
          <c:smooth val="0"/>
          <c:extLst>
            <c:ext xmlns:c16="http://schemas.microsoft.com/office/drawing/2014/chart" uri="{C3380CC4-5D6E-409C-BE32-E72D297353CC}">
              <c16:uniqueId val="{00000000-3E31-45A2-937D-9B92250245D0}"/>
            </c:ext>
          </c:extLst>
        </c:ser>
        <c:ser>
          <c:idx val="2"/>
          <c:order val="1"/>
          <c:tx>
            <c:strRef>
              <c:f>Deaths_over_time!$B$16</c:f>
              <c:strCache>
                <c:ptCount val="1"/>
                <c:pt idx="0">
                  <c:v>Biology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Deaths_over_time!$C$16:$N$16</c:f>
              <c:numCache>
                <c:formatCode>0</c:formatCode>
                <c:ptCount val="12"/>
                <c:pt idx="0">
                  <c:v>5.248413313121203</c:v>
                </c:pt>
                <c:pt idx="1">
                  <c:v>5.3418069563819728</c:v>
                </c:pt>
                <c:pt idx="2">
                  <c:v>5.4303995830997085</c:v>
                </c:pt>
                <c:pt idx="3">
                  <c:v>5.4858806237389928</c:v>
                </c:pt>
                <c:pt idx="4">
                  <c:v>5.544682291840445</c:v>
                </c:pt>
                <c:pt idx="5">
                  <c:v>5.6453149991739497</c:v>
                </c:pt>
                <c:pt idx="6">
                  <c:v>5.7268603586126954</c:v>
                </c:pt>
                <c:pt idx="7">
                  <c:v>5.7639044979883796</c:v>
                </c:pt>
                <c:pt idx="8">
                  <c:v>5.7894608738369797</c:v>
                </c:pt>
                <c:pt idx="9">
                  <c:v>5.7961665856729088</c:v>
                </c:pt>
                <c:pt idx="10">
                  <c:v>5.7894879517313145</c:v>
                </c:pt>
                <c:pt idx="11">
                  <c:v>5.772250678092929</c:v>
                </c:pt>
              </c:numCache>
            </c:numRef>
          </c:val>
          <c:smooth val="0"/>
          <c:extLst>
            <c:ext xmlns:c16="http://schemas.microsoft.com/office/drawing/2014/chart" uri="{C3380CC4-5D6E-409C-BE32-E72D297353CC}">
              <c16:uniqueId val="{00000001-3E31-45A2-937D-9B92250245D0}"/>
            </c:ext>
          </c:extLst>
        </c:ser>
        <c:ser>
          <c:idx val="3"/>
          <c:order val="2"/>
          <c:tx>
            <c:strRef>
              <c:f>Deaths_over_time!$B$17</c:f>
              <c:strCache>
                <c:ptCount val="1"/>
                <c:pt idx="0">
                  <c:v>Business Studies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Deaths_over_time!$C$17:$N$17</c:f>
              <c:numCache>
                <c:formatCode>0</c:formatCode>
                <c:ptCount val="12"/>
                <c:pt idx="0">
                  <c:v>2.4507868528167229</c:v>
                </c:pt>
                <c:pt idx="1">
                  <c:v>2.3657166141008359</c:v>
                </c:pt>
                <c:pt idx="2">
                  <c:v>2.2977102020847244</c:v>
                </c:pt>
                <c:pt idx="3">
                  <c:v>2.2446846579118738</c:v>
                </c:pt>
                <c:pt idx="4">
                  <c:v>2.2168694565464557</c:v>
                </c:pt>
                <c:pt idx="5">
                  <c:v>2.2164323955341221</c:v>
                </c:pt>
                <c:pt idx="6">
                  <c:v>2.2220073354201886</c:v>
                </c:pt>
                <c:pt idx="7">
                  <c:v>2.2318379372680104</c:v>
                </c:pt>
                <c:pt idx="8">
                  <c:v>2.2425450154310616</c:v>
                </c:pt>
                <c:pt idx="9">
                  <c:v>2.2482503721179761</c:v>
                </c:pt>
                <c:pt idx="10">
                  <c:v>2.2504448962228238</c:v>
                </c:pt>
                <c:pt idx="11">
                  <c:v>2.2502528769099408</c:v>
                </c:pt>
              </c:numCache>
            </c:numRef>
          </c:val>
          <c:smooth val="0"/>
          <c:extLst>
            <c:ext xmlns:c16="http://schemas.microsoft.com/office/drawing/2014/chart" uri="{C3380CC4-5D6E-409C-BE32-E72D297353CC}">
              <c16:uniqueId val="{00000002-3E31-45A2-937D-9B92250245D0}"/>
            </c:ext>
          </c:extLst>
        </c:ser>
        <c:ser>
          <c:idx val="4"/>
          <c:order val="3"/>
          <c:tx>
            <c:strRef>
              <c:f>Deaths_over_time!$B$18</c:f>
              <c:strCache>
                <c:ptCount val="1"/>
                <c:pt idx="0">
                  <c:v>Chemistry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Deaths_over_time!$C$18:$N$18</c:f>
              <c:numCache>
                <c:formatCode>0</c:formatCode>
                <c:ptCount val="12"/>
                <c:pt idx="0">
                  <c:v>5.0393074332899817</c:v>
                </c:pt>
                <c:pt idx="1">
                  <c:v>5.0658341131639251</c:v>
                </c:pt>
                <c:pt idx="2">
                  <c:v>5.0987686173893021</c:v>
                </c:pt>
                <c:pt idx="3">
                  <c:v>5.1109161494969406</c:v>
                </c:pt>
                <c:pt idx="4">
                  <c:v>5.1364628083829409</c:v>
                </c:pt>
                <c:pt idx="5">
                  <c:v>5.2103555364765253</c:v>
                </c:pt>
                <c:pt idx="6">
                  <c:v>5.2717218640006394</c:v>
                </c:pt>
                <c:pt idx="7">
                  <c:v>5.2978321786539446</c:v>
                </c:pt>
                <c:pt idx="8">
                  <c:v>5.3206518252254149</c:v>
                </c:pt>
                <c:pt idx="9">
                  <c:v>5.3284701071555975</c:v>
                </c:pt>
                <c:pt idx="10">
                  <c:v>5.3238116563297977</c:v>
                </c:pt>
                <c:pt idx="11">
                  <c:v>5.3097234773953925</c:v>
                </c:pt>
              </c:numCache>
            </c:numRef>
          </c:val>
          <c:smooth val="0"/>
          <c:extLst>
            <c:ext xmlns:c16="http://schemas.microsoft.com/office/drawing/2014/chart" uri="{C3380CC4-5D6E-409C-BE32-E72D297353CC}">
              <c16:uniqueId val="{00000003-3E31-45A2-937D-9B92250245D0}"/>
            </c:ext>
          </c:extLst>
        </c:ser>
        <c:ser>
          <c:idx val="5"/>
          <c:order val="4"/>
          <c:tx>
            <c:strRef>
              <c:f>Deaths_over_time!$B$19</c:f>
              <c:strCache>
                <c:ptCount val="1"/>
                <c:pt idx="0">
                  <c:v>Classics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Deaths_over_time!$C$19:$N$19</c:f>
              <c:numCache>
                <c:formatCode>0</c:formatCode>
                <c:ptCount val="12"/>
                <c:pt idx="0">
                  <c:v>0.12997103996747728</c:v>
                </c:pt>
                <c:pt idx="1">
                  <c:v>0.12681570394031982</c:v>
                </c:pt>
                <c:pt idx="2">
                  <c:v>0.1255978769755153</c:v>
                </c:pt>
                <c:pt idx="3">
                  <c:v>0.12527811905457437</c:v>
                </c:pt>
                <c:pt idx="4">
                  <c:v>0.12596904207043358</c:v>
                </c:pt>
                <c:pt idx="5">
                  <c:v>0.12801126461676643</c:v>
                </c:pt>
                <c:pt idx="6">
                  <c:v>0.13010797996132642</c:v>
                </c:pt>
                <c:pt idx="7">
                  <c:v>0.13153312357148436</c:v>
                </c:pt>
                <c:pt idx="8">
                  <c:v>0.13250938813794297</c:v>
                </c:pt>
                <c:pt idx="9">
                  <c:v>0.13317833147267205</c:v>
                </c:pt>
                <c:pt idx="10">
                  <c:v>0.13378672289813892</c:v>
                </c:pt>
                <c:pt idx="11">
                  <c:v>0.13424728644835832</c:v>
                </c:pt>
              </c:numCache>
            </c:numRef>
          </c:val>
          <c:smooth val="0"/>
          <c:extLst>
            <c:ext xmlns:c16="http://schemas.microsoft.com/office/drawing/2014/chart" uri="{C3380CC4-5D6E-409C-BE32-E72D297353CC}">
              <c16:uniqueId val="{00000004-3E31-45A2-937D-9B92250245D0}"/>
            </c:ext>
          </c:extLst>
        </c:ser>
        <c:ser>
          <c:idx val="6"/>
          <c:order val="5"/>
          <c:tx>
            <c:strRef>
              <c:f>Deaths_over_time!$B$20</c:f>
              <c:strCache>
                <c:ptCount val="1"/>
                <c:pt idx="0">
                  <c:v>Computing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Deaths_over_time!$C$20:$N$20</c:f>
              <c:numCache>
                <c:formatCode>0</c:formatCode>
                <c:ptCount val="12"/>
                <c:pt idx="0">
                  <c:v>3.3650360632651299</c:v>
                </c:pt>
                <c:pt idx="1">
                  <c:v>3.3125191014945683</c:v>
                </c:pt>
                <c:pt idx="2">
                  <c:v>3.2776931083918308</c:v>
                </c:pt>
                <c:pt idx="3">
                  <c:v>3.241917948372032</c:v>
                </c:pt>
                <c:pt idx="4">
                  <c:v>3.2058979198284416</c:v>
                </c:pt>
                <c:pt idx="5">
                  <c:v>3.1865868766235845</c:v>
                </c:pt>
                <c:pt idx="6">
                  <c:v>3.175432361865512</c:v>
                </c:pt>
                <c:pt idx="7">
                  <c:v>3.1732713099809153</c:v>
                </c:pt>
                <c:pt idx="8">
                  <c:v>3.1633337024535164</c:v>
                </c:pt>
                <c:pt idx="9">
                  <c:v>3.1483410315600673</c:v>
                </c:pt>
                <c:pt idx="10">
                  <c:v>3.133183890639982</c:v>
                </c:pt>
                <c:pt idx="11">
                  <c:v>3.1167351373362804</c:v>
                </c:pt>
              </c:numCache>
            </c:numRef>
          </c:val>
          <c:smooth val="0"/>
          <c:extLst>
            <c:ext xmlns:c16="http://schemas.microsoft.com/office/drawing/2014/chart" uri="{C3380CC4-5D6E-409C-BE32-E72D297353CC}">
              <c16:uniqueId val="{00000005-3E31-45A2-937D-9B92250245D0}"/>
            </c:ext>
          </c:extLst>
        </c:ser>
        <c:dLbls>
          <c:showLegendKey val="0"/>
          <c:showVal val="0"/>
          <c:showCatName val="0"/>
          <c:showSerName val="0"/>
          <c:showPercent val="0"/>
          <c:showBubbleSize val="0"/>
        </c:dLbls>
        <c:smooth val="0"/>
        <c:axId val="167450496"/>
        <c:axId val="167452032"/>
      </c:lineChart>
      <c:catAx>
        <c:axId val="1674504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7452032"/>
        <c:crosses val="autoZero"/>
        <c:auto val="1"/>
        <c:lblAlgn val="ctr"/>
        <c:lblOffset val="100"/>
        <c:noMultiLvlLbl val="0"/>
      </c:catAx>
      <c:valAx>
        <c:axId val="16745203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450496"/>
        <c:crosses val="autoZero"/>
        <c:crossBetween val="between"/>
      </c:valAx>
      <c:spPr>
        <a:ln>
          <a:solidFill>
            <a:schemeClr val="tx1">
              <a:lumMod val="95000"/>
              <a:lumOff val="5000"/>
            </a:schemeClr>
          </a:solidFill>
        </a:ln>
      </c:spPr>
    </c:plotArea>
    <c:legend>
      <c:legendPos val="r"/>
      <c:layout>
        <c:manualLayout>
          <c:xMode val="edge"/>
          <c:yMode val="edge"/>
          <c:x val="0.71786949045162463"/>
          <c:y val="1.9031323506706992E-2"/>
          <c:w val="0.26332321312500506"/>
          <c:h val="0.8598617733336966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902367402095E-2"/>
          <c:y val="5.140057283485449E-2"/>
          <c:w val="0.60622748889062139"/>
          <c:h val="0.73694908754341193"/>
        </c:manualLayout>
      </c:layout>
      <c:lineChart>
        <c:grouping val="standard"/>
        <c:varyColors val="0"/>
        <c:ser>
          <c:idx val="7"/>
          <c:order val="0"/>
          <c:tx>
            <c:strRef>
              <c:f>Deaths_over_time!$B$21</c:f>
              <c:strCache>
                <c:ptCount val="1"/>
                <c:pt idx="0">
                  <c:v>Design &amp; Technology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Deaths_over_time!$C$21:$N$21</c:f>
              <c:numCache>
                <c:formatCode>0</c:formatCode>
                <c:ptCount val="12"/>
                <c:pt idx="0">
                  <c:v>5.0153506155861578</c:v>
                </c:pt>
                <c:pt idx="1">
                  <c:v>4.8897229290951856</c:v>
                </c:pt>
                <c:pt idx="2">
                  <c:v>4.8054615965176488</c:v>
                </c:pt>
                <c:pt idx="3">
                  <c:v>4.7255235773239992</c:v>
                </c:pt>
                <c:pt idx="4">
                  <c:v>4.6446909839260027</c:v>
                </c:pt>
                <c:pt idx="5">
                  <c:v>4.5881902316904934</c:v>
                </c:pt>
                <c:pt idx="6">
                  <c:v>4.5514014329722334</c:v>
                </c:pt>
                <c:pt idx="7">
                  <c:v>4.5346231624600257</c:v>
                </c:pt>
                <c:pt idx="8">
                  <c:v>4.5021932154278721</c:v>
                </c:pt>
                <c:pt idx="9">
                  <c:v>4.467620020751319</c:v>
                </c:pt>
                <c:pt idx="10">
                  <c:v>4.4408086429657825</c:v>
                </c:pt>
                <c:pt idx="11">
                  <c:v>4.4163849888917177</c:v>
                </c:pt>
              </c:numCache>
            </c:numRef>
          </c:val>
          <c:smooth val="0"/>
          <c:extLst>
            <c:ext xmlns:c16="http://schemas.microsoft.com/office/drawing/2014/chart" uri="{C3380CC4-5D6E-409C-BE32-E72D297353CC}">
              <c16:uniqueId val="{00000000-A226-488A-AA6C-6193EBF58AF2}"/>
            </c:ext>
          </c:extLst>
        </c:ser>
        <c:ser>
          <c:idx val="8"/>
          <c:order val="1"/>
          <c:tx>
            <c:strRef>
              <c:f>Deaths_over_time!$B$22</c:f>
              <c:strCache>
                <c:ptCount val="1"/>
                <c:pt idx="0">
                  <c:v>Drama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Deaths_over_time!$C$22:$N$22</c:f>
              <c:numCache>
                <c:formatCode>0</c:formatCode>
                <c:ptCount val="12"/>
                <c:pt idx="0">
                  <c:v>1.8786078580867871</c:v>
                </c:pt>
                <c:pt idx="1">
                  <c:v>1.9184976633492012</c:v>
                </c:pt>
                <c:pt idx="2">
                  <c:v>1.956794765958072</c:v>
                </c:pt>
                <c:pt idx="3">
                  <c:v>1.9816026899105865</c:v>
                </c:pt>
                <c:pt idx="4">
                  <c:v>1.9944775261991157</c:v>
                </c:pt>
                <c:pt idx="5">
                  <c:v>2.008558495959885</c:v>
                </c:pt>
                <c:pt idx="6">
                  <c:v>2.0225974546641932</c:v>
                </c:pt>
                <c:pt idx="7">
                  <c:v>2.0381106809926299</c:v>
                </c:pt>
                <c:pt idx="8">
                  <c:v>2.0401905029762877</c:v>
                </c:pt>
                <c:pt idx="9">
                  <c:v>2.0362990286435161</c:v>
                </c:pt>
                <c:pt idx="10">
                  <c:v>2.032107419799992</c:v>
                </c:pt>
                <c:pt idx="11">
                  <c:v>2.0259454645890997</c:v>
                </c:pt>
              </c:numCache>
            </c:numRef>
          </c:val>
          <c:smooth val="0"/>
          <c:extLst>
            <c:ext xmlns:c16="http://schemas.microsoft.com/office/drawing/2014/chart" uri="{C3380CC4-5D6E-409C-BE32-E72D297353CC}">
              <c16:uniqueId val="{00000001-A226-488A-AA6C-6193EBF58AF2}"/>
            </c:ext>
          </c:extLst>
        </c:ser>
        <c:ser>
          <c:idx val="9"/>
          <c:order val="2"/>
          <c:tx>
            <c:strRef>
              <c:f>Deaths_over_time!$B$23</c:f>
              <c:strCache>
                <c:ptCount val="1"/>
                <c:pt idx="0">
                  <c:v>English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Deaths_over_time!$C$23:$N$23</c:f>
              <c:numCache>
                <c:formatCode>0</c:formatCode>
                <c:ptCount val="12"/>
                <c:pt idx="0">
                  <c:v>12.329519773170411</c:v>
                </c:pt>
                <c:pt idx="1">
                  <c:v>12.674730001996073</c:v>
                </c:pt>
                <c:pt idx="2">
                  <c:v>12.914783487496184</c:v>
                </c:pt>
                <c:pt idx="3">
                  <c:v>13.107091468224393</c:v>
                </c:pt>
                <c:pt idx="4">
                  <c:v>13.28031095335011</c:v>
                </c:pt>
                <c:pt idx="5">
                  <c:v>13.540789933593974</c:v>
                </c:pt>
                <c:pt idx="6">
                  <c:v>13.759176421473729</c:v>
                </c:pt>
                <c:pt idx="7">
                  <c:v>13.856122522983615</c:v>
                </c:pt>
                <c:pt idx="8">
                  <c:v>13.918939136761217</c:v>
                </c:pt>
                <c:pt idx="9">
                  <c:v>13.936436953067226</c:v>
                </c:pt>
                <c:pt idx="10">
                  <c:v>13.9224885241224</c:v>
                </c:pt>
                <c:pt idx="11">
                  <c:v>13.881621806487328</c:v>
                </c:pt>
              </c:numCache>
            </c:numRef>
          </c:val>
          <c:smooth val="0"/>
          <c:extLst>
            <c:ext xmlns:c16="http://schemas.microsoft.com/office/drawing/2014/chart" uri="{C3380CC4-5D6E-409C-BE32-E72D297353CC}">
              <c16:uniqueId val="{00000002-A226-488A-AA6C-6193EBF58AF2}"/>
            </c:ext>
          </c:extLst>
        </c:ser>
        <c:ser>
          <c:idx val="0"/>
          <c:order val="3"/>
          <c:tx>
            <c:strRef>
              <c:f>Deaths_over_time!$B$24</c:f>
              <c:strCache>
                <c:ptCount val="1"/>
                <c:pt idx="0">
                  <c:v>Food Deaths</c:v>
                </c:pt>
              </c:strCache>
            </c:strRef>
          </c:tx>
          <c:marker>
            <c:symbol val="none"/>
          </c:marker>
          <c:val>
            <c:numRef>
              <c:f>Deaths_over_time!$C$24:$N$24</c:f>
              <c:numCache>
                <c:formatCode>0</c:formatCode>
                <c:ptCount val="12"/>
                <c:pt idx="0">
                  <c:v>0.89959905391726314</c:v>
                </c:pt>
                <c:pt idx="1">
                  <c:v>0.87568870901265894</c:v>
                </c:pt>
                <c:pt idx="2">
                  <c:v>0.85814182049345566</c:v>
                </c:pt>
                <c:pt idx="3">
                  <c:v>0.84121900390665338</c:v>
                </c:pt>
                <c:pt idx="4">
                  <c:v>0.82438709657276887</c:v>
                </c:pt>
                <c:pt idx="5">
                  <c:v>0.81378791129779171</c:v>
                </c:pt>
                <c:pt idx="6">
                  <c:v>0.80607740330844335</c:v>
                </c:pt>
                <c:pt idx="7">
                  <c:v>0.80160268056477091</c:v>
                </c:pt>
                <c:pt idx="8">
                  <c:v>0.79842517663068735</c:v>
                </c:pt>
                <c:pt idx="9">
                  <c:v>0.79393400615582255</c:v>
                </c:pt>
                <c:pt idx="10">
                  <c:v>0.78805202613437453</c:v>
                </c:pt>
                <c:pt idx="11">
                  <c:v>0.78148265239425607</c:v>
                </c:pt>
              </c:numCache>
            </c:numRef>
          </c:val>
          <c:smooth val="0"/>
          <c:extLst>
            <c:ext xmlns:c16="http://schemas.microsoft.com/office/drawing/2014/chart" uri="{C3380CC4-5D6E-409C-BE32-E72D297353CC}">
              <c16:uniqueId val="{00000003-A226-488A-AA6C-6193EBF58AF2}"/>
            </c:ext>
          </c:extLst>
        </c:ser>
        <c:ser>
          <c:idx val="10"/>
          <c:order val="4"/>
          <c:tx>
            <c:strRef>
              <c:f>Deaths_over_time!$B$25</c:f>
              <c:strCache>
                <c:ptCount val="1"/>
                <c:pt idx="0">
                  <c:v>Geography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Deaths_over_time!$C$25:$N$25</c:f>
              <c:numCache>
                <c:formatCode>0</c:formatCode>
                <c:ptCount val="12"/>
                <c:pt idx="0">
                  <c:v>4.8449869860604045</c:v>
                </c:pt>
                <c:pt idx="1">
                  <c:v>4.9315255828490088</c:v>
                </c:pt>
                <c:pt idx="2">
                  <c:v>5.0191115696144939</c:v>
                </c:pt>
                <c:pt idx="3">
                  <c:v>5.0881814574029685</c:v>
                </c:pt>
                <c:pt idx="4">
                  <c:v>5.1483346786926134</c:v>
                </c:pt>
                <c:pt idx="5">
                  <c:v>5.2345456982568344</c:v>
                </c:pt>
                <c:pt idx="6">
                  <c:v>5.311435406450812</c:v>
                </c:pt>
                <c:pt idx="7">
                  <c:v>5.3434927030263397</c:v>
                </c:pt>
                <c:pt idx="8">
                  <c:v>5.3527951297210423</c:v>
                </c:pt>
                <c:pt idx="9">
                  <c:v>5.347684842501069</c:v>
                </c:pt>
                <c:pt idx="10">
                  <c:v>5.3383106813047885</c:v>
                </c:pt>
                <c:pt idx="11">
                  <c:v>5.3226044983286833</c:v>
                </c:pt>
              </c:numCache>
            </c:numRef>
          </c:val>
          <c:smooth val="0"/>
          <c:extLst>
            <c:ext xmlns:c16="http://schemas.microsoft.com/office/drawing/2014/chart" uri="{C3380CC4-5D6E-409C-BE32-E72D297353CC}">
              <c16:uniqueId val="{00000004-A226-488A-AA6C-6193EBF58AF2}"/>
            </c:ext>
          </c:extLst>
        </c:ser>
        <c:ser>
          <c:idx val="11"/>
          <c:order val="5"/>
          <c:tx>
            <c:strRef>
              <c:f>Deaths_over_time!$B$26</c:f>
              <c:strCache>
                <c:ptCount val="1"/>
                <c:pt idx="0">
                  <c:v>History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Deaths_over_time!$C$26:$N$26</c:f>
              <c:numCache>
                <c:formatCode>0</c:formatCode>
                <c:ptCount val="12"/>
                <c:pt idx="0">
                  <c:v>5.1426856630203943</c:v>
                </c:pt>
                <c:pt idx="1">
                  <c:v>5.2286224700102988</c:v>
                </c:pt>
                <c:pt idx="2">
                  <c:v>5.3157546990971003</c:v>
                </c:pt>
                <c:pt idx="3">
                  <c:v>5.3868744619490325</c:v>
                </c:pt>
                <c:pt idx="4">
                  <c:v>5.4540788706986101</c:v>
                </c:pt>
                <c:pt idx="5">
                  <c:v>5.5533114936409405</c:v>
                </c:pt>
                <c:pt idx="6">
                  <c:v>5.6439289892801936</c:v>
                </c:pt>
                <c:pt idx="7">
                  <c:v>5.6886498861013841</c:v>
                </c:pt>
                <c:pt idx="8">
                  <c:v>5.7101123875712583</c:v>
                </c:pt>
                <c:pt idx="9">
                  <c:v>5.7157588651556059</c:v>
                </c:pt>
                <c:pt idx="10">
                  <c:v>5.715842180703353</c:v>
                </c:pt>
                <c:pt idx="11">
                  <c:v>5.7081133036993723</c:v>
                </c:pt>
              </c:numCache>
            </c:numRef>
          </c:val>
          <c:smooth val="0"/>
          <c:extLst>
            <c:ext xmlns:c16="http://schemas.microsoft.com/office/drawing/2014/chart" uri="{C3380CC4-5D6E-409C-BE32-E72D297353CC}">
              <c16:uniqueId val="{00000005-A226-488A-AA6C-6193EBF58AF2}"/>
            </c:ext>
          </c:extLst>
        </c:ser>
        <c:ser>
          <c:idx val="12"/>
          <c:order val="6"/>
          <c:tx>
            <c:strRef>
              <c:f>Deaths_over_time!$B$27</c:f>
              <c:strCache>
                <c:ptCount val="1"/>
                <c:pt idx="0">
                  <c:v>Mathematics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Deaths_over_time!$C$27:$N$27</c:f>
              <c:numCache>
                <c:formatCode>0</c:formatCode>
                <c:ptCount val="12"/>
                <c:pt idx="0">
                  <c:v>14.751432507832362</c:v>
                </c:pt>
                <c:pt idx="1">
                  <c:v>14.799342841386611</c:v>
                </c:pt>
                <c:pt idx="2">
                  <c:v>14.815800507492803</c:v>
                </c:pt>
                <c:pt idx="3">
                  <c:v>14.837891739478742</c:v>
                </c:pt>
                <c:pt idx="4">
                  <c:v>14.87175068722652</c:v>
                </c:pt>
                <c:pt idx="5">
                  <c:v>15.040831994069872</c:v>
                </c:pt>
                <c:pt idx="6">
                  <c:v>15.200659856971576</c:v>
                </c:pt>
                <c:pt idx="7">
                  <c:v>15.260110494511981</c:v>
                </c:pt>
                <c:pt idx="8">
                  <c:v>15.297726871074369</c:v>
                </c:pt>
                <c:pt idx="9">
                  <c:v>15.301961851637472</c:v>
                </c:pt>
                <c:pt idx="10">
                  <c:v>15.286409540870643</c:v>
                </c:pt>
                <c:pt idx="11">
                  <c:v>15.250904140106528</c:v>
                </c:pt>
              </c:numCache>
            </c:numRef>
          </c:val>
          <c:smooth val="0"/>
          <c:extLst>
            <c:ext xmlns:c16="http://schemas.microsoft.com/office/drawing/2014/chart" uri="{C3380CC4-5D6E-409C-BE32-E72D297353CC}">
              <c16:uniqueId val="{00000006-A226-488A-AA6C-6193EBF58AF2}"/>
            </c:ext>
          </c:extLst>
        </c:ser>
        <c:dLbls>
          <c:showLegendKey val="0"/>
          <c:showVal val="0"/>
          <c:showCatName val="0"/>
          <c:showSerName val="0"/>
          <c:showPercent val="0"/>
          <c:showBubbleSize val="0"/>
        </c:dLbls>
        <c:smooth val="0"/>
        <c:axId val="167508608"/>
        <c:axId val="167842176"/>
      </c:lineChart>
      <c:catAx>
        <c:axId val="16750860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7842176"/>
        <c:crosses val="autoZero"/>
        <c:auto val="1"/>
        <c:lblAlgn val="ctr"/>
        <c:lblOffset val="100"/>
        <c:noMultiLvlLbl val="0"/>
      </c:catAx>
      <c:valAx>
        <c:axId val="16784217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508608"/>
        <c:crosses val="autoZero"/>
        <c:crossBetween val="between"/>
      </c:valAx>
      <c:spPr>
        <a:ln>
          <a:solidFill>
            <a:schemeClr val="tx1">
              <a:lumMod val="95000"/>
              <a:lumOff val="5000"/>
            </a:schemeClr>
          </a:solidFill>
        </a:ln>
      </c:spPr>
    </c:plotArea>
    <c:legend>
      <c:legendPos val="r"/>
      <c:layout>
        <c:manualLayout>
          <c:xMode val="edge"/>
          <c:yMode val="edge"/>
          <c:x val="0.72697899838449109"/>
          <c:y val="1.9031323506706992E-2"/>
          <c:w val="0.2560582431234868"/>
          <c:h val="0.79584775086505188"/>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902367402095E-2"/>
          <c:y val="5.140057283485449E-2"/>
          <c:w val="0.60622748889062139"/>
          <c:h val="0.73694908754341193"/>
        </c:manualLayout>
      </c:layout>
      <c:lineChart>
        <c:grouping val="standard"/>
        <c:varyColors val="0"/>
        <c:ser>
          <c:idx val="13"/>
          <c:order val="0"/>
          <c:tx>
            <c:strRef>
              <c:f>Deaths_over_time!$B$28</c:f>
              <c:strCache>
                <c:ptCount val="1"/>
                <c:pt idx="0">
                  <c:v>Modern Foreign Languages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Deaths_over_time!$C$28:$N$28</c:f>
              <c:numCache>
                <c:formatCode>0</c:formatCode>
                <c:ptCount val="12"/>
                <c:pt idx="0">
                  <c:v>6.7936386257029433</c:v>
                </c:pt>
                <c:pt idx="1">
                  <c:v>6.8375668904669284</c:v>
                </c:pt>
                <c:pt idx="2">
                  <c:v>6.9771765799870753</c:v>
                </c:pt>
                <c:pt idx="3">
                  <c:v>7.170726758258227</c:v>
                </c:pt>
                <c:pt idx="4">
                  <c:v>7.4499450599423716</c:v>
                </c:pt>
                <c:pt idx="5">
                  <c:v>7.8719274030838084</c:v>
                </c:pt>
                <c:pt idx="6">
                  <c:v>8.2142413022897678</c:v>
                </c:pt>
                <c:pt idx="7">
                  <c:v>8.2083279238926306</c:v>
                </c:pt>
                <c:pt idx="8">
                  <c:v>8.1859417134761649</c:v>
                </c:pt>
                <c:pt idx="9">
                  <c:v>8.156427463318412</c:v>
                </c:pt>
                <c:pt idx="10">
                  <c:v>8.1328067576899947</c:v>
                </c:pt>
                <c:pt idx="11">
                  <c:v>8.1063531589582691</c:v>
                </c:pt>
              </c:numCache>
            </c:numRef>
          </c:val>
          <c:smooth val="0"/>
          <c:extLst>
            <c:ext xmlns:c16="http://schemas.microsoft.com/office/drawing/2014/chart" uri="{C3380CC4-5D6E-409C-BE32-E72D297353CC}">
              <c16:uniqueId val="{00000000-7EC6-42B6-AE21-D7D671BB860D}"/>
            </c:ext>
          </c:extLst>
        </c:ser>
        <c:ser>
          <c:idx val="14"/>
          <c:order val="1"/>
          <c:tx>
            <c:strRef>
              <c:f>Deaths_over_time!$B$29</c:f>
              <c:strCache>
                <c:ptCount val="1"/>
                <c:pt idx="0">
                  <c:v>Music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Deaths_over_time!$C$29:$N$29</c:f>
              <c:numCache>
                <c:formatCode>0</c:formatCode>
                <c:ptCount val="12"/>
                <c:pt idx="0">
                  <c:v>2.128579630652534</c:v>
                </c:pt>
                <c:pt idx="1">
                  <c:v>2.1540218878533155</c:v>
                </c:pt>
                <c:pt idx="2">
                  <c:v>2.1812233967420189</c:v>
                </c:pt>
                <c:pt idx="3">
                  <c:v>2.1955449299772809</c:v>
                </c:pt>
                <c:pt idx="4">
                  <c:v>2.1972337743384114</c:v>
                </c:pt>
                <c:pt idx="5">
                  <c:v>2.2003676032586452</c:v>
                </c:pt>
                <c:pt idx="6">
                  <c:v>2.2063277258003016</c:v>
                </c:pt>
                <c:pt idx="7">
                  <c:v>2.2165967541712392</c:v>
                </c:pt>
                <c:pt idx="8">
                  <c:v>2.2118383181174197</c:v>
                </c:pt>
                <c:pt idx="9">
                  <c:v>2.2028833563754633</c:v>
                </c:pt>
                <c:pt idx="10">
                  <c:v>2.1965757906660932</c:v>
                </c:pt>
                <c:pt idx="11">
                  <c:v>2.1898364150979828</c:v>
                </c:pt>
              </c:numCache>
            </c:numRef>
          </c:val>
          <c:smooth val="0"/>
          <c:extLst>
            <c:ext xmlns:c16="http://schemas.microsoft.com/office/drawing/2014/chart" uri="{C3380CC4-5D6E-409C-BE32-E72D297353CC}">
              <c16:uniqueId val="{00000001-7EC6-42B6-AE21-D7D671BB860D}"/>
            </c:ext>
          </c:extLst>
        </c:ser>
        <c:ser>
          <c:idx val="15"/>
          <c:order val="2"/>
          <c:tx>
            <c:strRef>
              <c:f>Deaths_over_time!$B$30</c:f>
              <c:strCache>
                <c:ptCount val="1"/>
                <c:pt idx="0">
                  <c:v>Others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Deaths_over_time!$C$30:$N$30</c:f>
              <c:numCache>
                <c:formatCode>0</c:formatCode>
                <c:ptCount val="12"/>
                <c:pt idx="0">
                  <c:v>4.5269808817085906</c:v>
                </c:pt>
                <c:pt idx="1">
                  <c:v>4.4267164131043906</c:v>
                </c:pt>
                <c:pt idx="2">
                  <c:v>4.3566770053279305</c:v>
                </c:pt>
                <c:pt idx="3">
                  <c:v>4.3069022666912566</c:v>
                </c:pt>
                <c:pt idx="4">
                  <c:v>4.2955411494779501</c:v>
                </c:pt>
                <c:pt idx="5">
                  <c:v>4.3269504173807487</c:v>
                </c:pt>
                <c:pt idx="6">
                  <c:v>4.3675572760576857</c:v>
                </c:pt>
                <c:pt idx="7">
                  <c:v>4.4141328057396336</c:v>
                </c:pt>
                <c:pt idx="8">
                  <c:v>4.4469554095844579</c:v>
                </c:pt>
                <c:pt idx="9">
                  <c:v>4.4683694156660367</c:v>
                </c:pt>
                <c:pt idx="10">
                  <c:v>4.4868525031213302</c:v>
                </c:pt>
                <c:pt idx="11">
                  <c:v>4.5006966167079474</c:v>
                </c:pt>
              </c:numCache>
            </c:numRef>
          </c:val>
          <c:smooth val="0"/>
          <c:extLst>
            <c:ext xmlns:c16="http://schemas.microsoft.com/office/drawing/2014/chart" uri="{C3380CC4-5D6E-409C-BE32-E72D297353CC}">
              <c16:uniqueId val="{00000002-7EC6-42B6-AE21-D7D671BB860D}"/>
            </c:ext>
          </c:extLst>
        </c:ser>
        <c:ser>
          <c:idx val="16"/>
          <c:order val="3"/>
          <c:tx>
            <c:strRef>
              <c:f>Deaths_over_time!$B$31</c:f>
              <c:strCache>
                <c:ptCount val="1"/>
                <c:pt idx="0">
                  <c:v>Physical Education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Deaths_over_time!$C$31:$N$31</c:f>
              <c:numCache>
                <c:formatCode>0</c:formatCode>
                <c:ptCount val="12"/>
                <c:pt idx="0">
                  <c:v>7.0935462514620617</c:v>
                </c:pt>
                <c:pt idx="1">
                  <c:v>7.2889916905680661</c:v>
                </c:pt>
                <c:pt idx="2">
                  <c:v>7.4902550967831214</c:v>
                </c:pt>
                <c:pt idx="3">
                  <c:v>7.6469531999587943</c:v>
                </c:pt>
                <c:pt idx="4">
                  <c:v>7.7540365209742932</c:v>
                </c:pt>
                <c:pt idx="5">
                  <c:v>7.8666303051329987</c:v>
                </c:pt>
                <c:pt idx="6">
                  <c:v>7.969246283420258</c:v>
                </c:pt>
                <c:pt idx="7">
                  <c:v>8.0686736501424168</c:v>
                </c:pt>
                <c:pt idx="8">
                  <c:v>8.1275357759136853</c:v>
                </c:pt>
                <c:pt idx="9">
                  <c:v>8.1512114802082785</c:v>
                </c:pt>
                <c:pt idx="10">
                  <c:v>8.1530559821037087</c:v>
                </c:pt>
                <c:pt idx="11">
                  <c:v>8.1351064164238096</c:v>
                </c:pt>
              </c:numCache>
            </c:numRef>
          </c:val>
          <c:smooth val="0"/>
          <c:extLst>
            <c:ext xmlns:c16="http://schemas.microsoft.com/office/drawing/2014/chart" uri="{C3380CC4-5D6E-409C-BE32-E72D297353CC}">
              <c16:uniqueId val="{00000003-7EC6-42B6-AE21-D7D671BB860D}"/>
            </c:ext>
          </c:extLst>
        </c:ser>
        <c:ser>
          <c:idx val="17"/>
          <c:order val="4"/>
          <c:tx>
            <c:strRef>
              <c:f>Deaths_over_time!$B$32</c:f>
              <c:strCache>
                <c:ptCount val="1"/>
                <c:pt idx="0">
                  <c:v>Physics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Deaths_over_time!$C$32:$N$32</c:f>
              <c:numCache>
                <c:formatCode>0</c:formatCode>
                <c:ptCount val="12"/>
                <c:pt idx="0">
                  <c:v>5.3831809617345927</c:v>
                </c:pt>
                <c:pt idx="1">
                  <c:v>5.3569101310935991</c:v>
                </c:pt>
                <c:pt idx="2">
                  <c:v>5.3548561620175601</c:v>
                </c:pt>
                <c:pt idx="3">
                  <c:v>5.3436648287328339</c:v>
                </c:pt>
                <c:pt idx="4">
                  <c:v>5.3535056405630428</c:v>
                </c:pt>
                <c:pt idx="5">
                  <c:v>5.4187611536361953</c:v>
                </c:pt>
                <c:pt idx="6">
                  <c:v>5.4763186988739374</c:v>
                </c:pt>
                <c:pt idx="7">
                  <c:v>5.5001653601648357</c:v>
                </c:pt>
                <c:pt idx="8">
                  <c:v>5.5229367336152073</c:v>
                </c:pt>
                <c:pt idx="9">
                  <c:v>5.531189180393266</c:v>
                </c:pt>
                <c:pt idx="10">
                  <c:v>5.5263521711714478</c:v>
                </c:pt>
                <c:pt idx="11">
                  <c:v>5.5114066328225224</c:v>
                </c:pt>
              </c:numCache>
            </c:numRef>
          </c:val>
          <c:smooth val="0"/>
          <c:extLst>
            <c:ext xmlns:c16="http://schemas.microsoft.com/office/drawing/2014/chart" uri="{C3380CC4-5D6E-409C-BE32-E72D297353CC}">
              <c16:uniqueId val="{00000004-7EC6-42B6-AE21-D7D671BB860D}"/>
            </c:ext>
          </c:extLst>
        </c:ser>
        <c:ser>
          <c:idx val="18"/>
          <c:order val="5"/>
          <c:tx>
            <c:strRef>
              <c:f>Deaths_over_time!$B$33</c:f>
              <c:strCache>
                <c:ptCount val="1"/>
                <c:pt idx="0">
                  <c:v>Religious Education Deaths</c:v>
                </c:pt>
              </c:strCache>
            </c:strRef>
          </c:tx>
          <c:marker>
            <c:symbol val="none"/>
          </c:marker>
          <c:cat>
            <c:strRef>
              <c:f>Deaths_over_time!$C$13:$N$13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Deaths_over_time!$C$33:$N$33</c:f>
              <c:numCache>
                <c:formatCode>0</c:formatCode>
                <c:ptCount val="12"/>
                <c:pt idx="0">
                  <c:v>3.094341681422196</c:v>
                </c:pt>
                <c:pt idx="1">
                  <c:v>3.0987156513328298</c:v>
                </c:pt>
                <c:pt idx="2">
                  <c:v>3.1142307224315795</c:v>
                </c:pt>
                <c:pt idx="3">
                  <c:v>3.1200188930347061</c:v>
                </c:pt>
                <c:pt idx="4">
                  <c:v>3.115267288422781</c:v>
                </c:pt>
                <c:pt idx="5">
                  <c:v>3.1209353931844075</c:v>
                </c:pt>
                <c:pt idx="6">
                  <c:v>3.1304084234296026</c:v>
                </c:pt>
                <c:pt idx="7">
                  <c:v>3.1455896993528998</c:v>
                </c:pt>
                <c:pt idx="8">
                  <c:v>3.1497699949139237</c:v>
                </c:pt>
                <c:pt idx="9">
                  <c:v>3.1457143230646314</c:v>
                </c:pt>
                <c:pt idx="10">
                  <c:v>3.1385089401675357</c:v>
                </c:pt>
                <c:pt idx="11">
                  <c:v>3.1276819423328619</c:v>
                </c:pt>
              </c:numCache>
            </c:numRef>
          </c:val>
          <c:smooth val="0"/>
          <c:extLst>
            <c:ext xmlns:c16="http://schemas.microsoft.com/office/drawing/2014/chart" uri="{C3380CC4-5D6E-409C-BE32-E72D297353CC}">
              <c16:uniqueId val="{00000005-7EC6-42B6-AE21-D7D671BB860D}"/>
            </c:ext>
          </c:extLst>
        </c:ser>
        <c:dLbls>
          <c:showLegendKey val="0"/>
          <c:showVal val="0"/>
          <c:showCatName val="0"/>
          <c:showSerName val="0"/>
          <c:showPercent val="0"/>
          <c:showBubbleSize val="0"/>
        </c:dLbls>
        <c:smooth val="0"/>
        <c:axId val="167893632"/>
        <c:axId val="167895424"/>
      </c:lineChart>
      <c:catAx>
        <c:axId val="1678936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7895424"/>
        <c:crosses val="autoZero"/>
        <c:auto val="1"/>
        <c:lblAlgn val="ctr"/>
        <c:lblOffset val="100"/>
        <c:noMultiLvlLbl val="0"/>
      </c:catAx>
      <c:valAx>
        <c:axId val="16789542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893632"/>
        <c:crosses val="autoZero"/>
        <c:crossBetween val="between"/>
      </c:valAx>
      <c:spPr>
        <a:ln>
          <a:solidFill>
            <a:schemeClr val="tx1">
              <a:lumMod val="95000"/>
              <a:lumOff val="5000"/>
            </a:schemeClr>
          </a:solidFill>
        </a:ln>
      </c:spPr>
    </c:plotArea>
    <c:legend>
      <c:legendPos val="r"/>
      <c:layout>
        <c:manualLayout>
          <c:xMode val="edge"/>
          <c:yMode val="edge"/>
          <c:x val="0.72413908292811358"/>
          <c:y val="2.4221453287197232E-2"/>
          <c:w val="0.25940480010531597"/>
          <c:h val="0.8546712802768166"/>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5338724551323"/>
          <c:y val="4.2416503094706286E-2"/>
          <c:w val="0.62704156912818321"/>
          <c:h val="0.78292654678910123"/>
        </c:manualLayout>
      </c:layout>
      <c:lineChart>
        <c:grouping val="standard"/>
        <c:varyColors val="0"/>
        <c:ser>
          <c:idx val="19"/>
          <c:order val="0"/>
          <c:tx>
            <c:strRef>
              <c:f>Leavers_over_time!$B$34</c:f>
              <c:strCache>
                <c:ptCount val="1"/>
                <c:pt idx="0">
                  <c:v>Total Leavers</c:v>
                </c:pt>
              </c:strCache>
            </c:strRef>
          </c:tx>
          <c:spPr>
            <a:ln>
              <a:solidFill>
                <a:srgbClr val="FF0000"/>
              </a:solidFill>
            </a:ln>
          </c:spPr>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Leavers_over_time!$C$34:$N$34</c:f>
              <c:numCache>
                <c:formatCode>#,##0</c:formatCode>
                <c:ptCount val="12"/>
                <c:pt idx="0">
                  <c:v>49397.031959345084</c:v>
                </c:pt>
                <c:pt idx="1">
                  <c:v>49632.048886523371</c:v>
                </c:pt>
                <c:pt idx="2">
                  <c:v>50950.456180398352</c:v>
                </c:pt>
                <c:pt idx="3">
                  <c:v>51317.413670412869</c:v>
                </c:pt>
                <c:pt idx="4">
                  <c:v>51451.406001950803</c:v>
                </c:pt>
                <c:pt idx="5">
                  <c:v>51821.063178470911</c:v>
                </c:pt>
                <c:pt idx="6">
                  <c:v>52134.455952962599</c:v>
                </c:pt>
                <c:pt idx="7">
                  <c:v>52210.011680880983</c:v>
                </c:pt>
                <c:pt idx="8">
                  <c:v>52234.419553099069</c:v>
                </c:pt>
                <c:pt idx="9">
                  <c:v>52176.972535418703</c:v>
                </c:pt>
                <c:pt idx="10">
                  <c:v>52085.215917351416</c:v>
                </c:pt>
                <c:pt idx="11">
                  <c:v>51986.355508163913</c:v>
                </c:pt>
              </c:numCache>
            </c:numRef>
          </c:val>
          <c:smooth val="0"/>
          <c:extLst>
            <c:ext xmlns:c16="http://schemas.microsoft.com/office/drawing/2014/chart" uri="{C3380CC4-5D6E-409C-BE32-E72D297353CC}">
              <c16:uniqueId val="{00000000-415B-4760-A8F2-A005DED1A332}"/>
            </c:ext>
          </c:extLst>
        </c:ser>
        <c:ser>
          <c:idx val="0"/>
          <c:order val="1"/>
          <c:tx>
            <c:strRef>
              <c:f>Leavers_over_time!$B$14</c:f>
              <c:strCache>
                <c:ptCount val="1"/>
                <c:pt idx="0">
                  <c:v>Primary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Leavers_over_time!$C$14:$N$14</c:f>
              <c:numCache>
                <c:formatCode>#,##0</c:formatCode>
                <c:ptCount val="12"/>
                <c:pt idx="0">
                  <c:v>25404.10999796374</c:v>
                </c:pt>
                <c:pt idx="1">
                  <c:v>25403.529950220818</c:v>
                </c:pt>
                <c:pt idx="2">
                  <c:v>26002.037624577297</c:v>
                </c:pt>
                <c:pt idx="3">
                  <c:v>26076.403005064782</c:v>
                </c:pt>
                <c:pt idx="4">
                  <c:v>25986.566956302267</c:v>
                </c:pt>
                <c:pt idx="5">
                  <c:v>25878.899771228411</c:v>
                </c:pt>
                <c:pt idx="6">
                  <c:v>25775.794913698021</c:v>
                </c:pt>
                <c:pt idx="7">
                  <c:v>25702.671546399335</c:v>
                </c:pt>
                <c:pt idx="8">
                  <c:v>25665.052245436735</c:v>
                </c:pt>
                <c:pt idx="9">
                  <c:v>25628.3444370832</c:v>
                </c:pt>
                <c:pt idx="10">
                  <c:v>25593.483612179607</c:v>
                </c:pt>
                <c:pt idx="11">
                  <c:v>25590.930570777553</c:v>
                </c:pt>
              </c:numCache>
            </c:numRef>
          </c:val>
          <c:smooth val="0"/>
          <c:extLst>
            <c:ext xmlns:c16="http://schemas.microsoft.com/office/drawing/2014/chart" uri="{C3380CC4-5D6E-409C-BE32-E72D297353CC}">
              <c16:uniqueId val="{00000001-415B-4760-A8F2-A005DED1A332}"/>
            </c:ext>
          </c:extLst>
        </c:ser>
        <c:dLbls>
          <c:showLegendKey val="0"/>
          <c:showVal val="0"/>
          <c:showCatName val="0"/>
          <c:showSerName val="0"/>
          <c:showPercent val="0"/>
          <c:showBubbleSize val="0"/>
        </c:dLbls>
        <c:smooth val="0"/>
        <c:axId val="168728832"/>
        <c:axId val="168742912"/>
      </c:lineChart>
      <c:catAx>
        <c:axId val="1687288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742912"/>
        <c:crosses val="autoZero"/>
        <c:auto val="1"/>
        <c:lblAlgn val="ctr"/>
        <c:lblOffset val="100"/>
        <c:noMultiLvlLbl val="0"/>
      </c:catAx>
      <c:valAx>
        <c:axId val="1687429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728832"/>
        <c:crosses val="autoZero"/>
        <c:crossBetween val="between"/>
      </c:valAx>
      <c:spPr>
        <a:ln>
          <a:solidFill>
            <a:schemeClr val="tx1">
              <a:lumMod val="95000"/>
              <a:lumOff val="5000"/>
            </a:schemeClr>
          </a:solidFill>
        </a:ln>
      </c:spPr>
    </c:plotArea>
    <c:legend>
      <c:legendPos val="r"/>
      <c:layout>
        <c:manualLayout>
          <c:xMode val="edge"/>
          <c:yMode val="edge"/>
          <c:x val="0.74340342352197897"/>
          <c:y val="7.6450167485970333E-2"/>
          <c:w val="0.22186322024771135"/>
          <c:h val="0.38985861573933095"/>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2522071104748"/>
          <c:y val="4.2416503094706286E-2"/>
          <c:w val="0.6226652382259189"/>
          <c:h val="0.78292654678910123"/>
        </c:manualLayout>
      </c:layout>
      <c:lineChart>
        <c:grouping val="standard"/>
        <c:varyColors val="0"/>
        <c:ser>
          <c:idx val="1"/>
          <c:order val="0"/>
          <c:tx>
            <c:strRef>
              <c:f>Leavers_over_time!$B$15</c:f>
              <c:strCache>
                <c:ptCount val="1"/>
                <c:pt idx="0">
                  <c:v>Art &amp; Design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Leavers_over_time!$C$15:$N$15</c:f>
              <c:numCache>
                <c:formatCode>#,##0</c:formatCode>
                <c:ptCount val="12"/>
                <c:pt idx="0">
                  <c:v>890.58704535848642</c:v>
                </c:pt>
                <c:pt idx="1">
                  <c:v>892.35336759865822</c:v>
                </c:pt>
                <c:pt idx="2">
                  <c:v>916.55925873711158</c:v>
                </c:pt>
                <c:pt idx="3">
                  <c:v>920.26378475144611</c:v>
                </c:pt>
                <c:pt idx="4">
                  <c:v>917.58752646956327</c:v>
                </c:pt>
                <c:pt idx="5">
                  <c:v>918.93858992532796</c:v>
                </c:pt>
                <c:pt idx="6">
                  <c:v>921.93933185800574</c:v>
                </c:pt>
                <c:pt idx="7">
                  <c:v>927.01508573257183</c:v>
                </c:pt>
                <c:pt idx="8">
                  <c:v>926.93671132644624</c:v>
                </c:pt>
                <c:pt idx="9">
                  <c:v>924.22235349964433</c:v>
                </c:pt>
                <c:pt idx="10">
                  <c:v>921.34452991490446</c:v>
                </c:pt>
                <c:pt idx="11">
                  <c:v>917.5994498207051</c:v>
                </c:pt>
              </c:numCache>
            </c:numRef>
          </c:val>
          <c:smooth val="0"/>
          <c:extLst>
            <c:ext xmlns:c16="http://schemas.microsoft.com/office/drawing/2014/chart" uri="{C3380CC4-5D6E-409C-BE32-E72D297353CC}">
              <c16:uniqueId val="{00000000-B683-4F42-B2F1-F95497D58647}"/>
            </c:ext>
          </c:extLst>
        </c:ser>
        <c:ser>
          <c:idx val="2"/>
          <c:order val="1"/>
          <c:tx>
            <c:strRef>
              <c:f>Leavers_over_time!$B$16</c:f>
              <c:strCache>
                <c:ptCount val="1"/>
                <c:pt idx="0">
                  <c:v>Biology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Leavers_over_time!$C$16:$N$16</c:f>
              <c:numCache>
                <c:formatCode>#,##0</c:formatCode>
                <c:ptCount val="12"/>
                <c:pt idx="0">
                  <c:v>1480.4485880097247</c:v>
                </c:pt>
                <c:pt idx="1">
                  <c:v>1504.9745045063964</c:v>
                </c:pt>
                <c:pt idx="2">
                  <c:v>1563.426532592724</c:v>
                </c:pt>
                <c:pt idx="3">
                  <c:v>1585.6264291616033</c:v>
                </c:pt>
                <c:pt idx="4">
                  <c:v>1605.4562560773402</c:v>
                </c:pt>
                <c:pt idx="5">
                  <c:v>1643.5393310131458</c:v>
                </c:pt>
                <c:pt idx="6">
                  <c:v>1675.1359025036795</c:v>
                </c:pt>
                <c:pt idx="7">
                  <c:v>1690.091377488799</c:v>
                </c:pt>
                <c:pt idx="8">
                  <c:v>1701.2199164214005</c:v>
                </c:pt>
                <c:pt idx="9">
                  <c:v>1705.3860023346588</c:v>
                </c:pt>
                <c:pt idx="10">
                  <c:v>1704.6076710587154</c:v>
                </c:pt>
                <c:pt idx="11">
                  <c:v>1699.8995267598236</c:v>
                </c:pt>
              </c:numCache>
            </c:numRef>
          </c:val>
          <c:smooth val="0"/>
          <c:extLst>
            <c:ext xmlns:c16="http://schemas.microsoft.com/office/drawing/2014/chart" uri="{C3380CC4-5D6E-409C-BE32-E72D297353CC}">
              <c16:uniqueId val="{00000001-B683-4F42-B2F1-F95497D58647}"/>
            </c:ext>
          </c:extLst>
        </c:ser>
        <c:ser>
          <c:idx val="3"/>
          <c:order val="2"/>
          <c:tx>
            <c:strRef>
              <c:f>Leavers_over_time!$B$17</c:f>
              <c:strCache>
                <c:ptCount val="1"/>
                <c:pt idx="0">
                  <c:v>Business Studies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Leavers_over_time!$C$17:$N$17</c:f>
              <c:numCache>
                <c:formatCode>#,##0</c:formatCode>
                <c:ptCount val="12"/>
                <c:pt idx="0">
                  <c:v>509.90196910085456</c:v>
                </c:pt>
                <c:pt idx="1">
                  <c:v>498.5750251870486</c:v>
                </c:pt>
                <c:pt idx="2">
                  <c:v>498.13090962335207</c:v>
                </c:pt>
                <c:pt idx="3">
                  <c:v>494.35650083071471</c:v>
                </c:pt>
                <c:pt idx="4">
                  <c:v>494.97409109307335</c:v>
                </c:pt>
                <c:pt idx="5">
                  <c:v>502.30890029275866</c:v>
                </c:pt>
                <c:pt idx="6">
                  <c:v>510.0323987176987</c:v>
                </c:pt>
                <c:pt idx="7">
                  <c:v>517.73721212210751</c:v>
                </c:pt>
                <c:pt idx="8">
                  <c:v>524.5261945493105</c:v>
                </c:pt>
                <c:pt idx="9">
                  <c:v>528.78689551237835</c:v>
                </c:pt>
                <c:pt idx="10">
                  <c:v>531.12972308259396</c:v>
                </c:pt>
                <c:pt idx="11">
                  <c:v>532.03915415930999</c:v>
                </c:pt>
              </c:numCache>
            </c:numRef>
          </c:val>
          <c:smooth val="0"/>
          <c:extLst>
            <c:ext xmlns:c16="http://schemas.microsoft.com/office/drawing/2014/chart" uri="{C3380CC4-5D6E-409C-BE32-E72D297353CC}">
              <c16:uniqueId val="{00000002-B683-4F42-B2F1-F95497D58647}"/>
            </c:ext>
          </c:extLst>
        </c:ser>
        <c:ser>
          <c:idx val="4"/>
          <c:order val="3"/>
          <c:tx>
            <c:strRef>
              <c:f>Leavers_over_time!$B$18</c:f>
              <c:strCache>
                <c:ptCount val="1"/>
                <c:pt idx="0">
                  <c:v>Chemistry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Leavers_over_time!$C$18:$N$18</c:f>
              <c:numCache>
                <c:formatCode>#,##0</c:formatCode>
                <c:ptCount val="12"/>
                <c:pt idx="0">
                  <c:v>1371.5883384181761</c:v>
                </c:pt>
                <c:pt idx="1">
                  <c:v>1393.1448964734727</c:v>
                </c:pt>
                <c:pt idx="2">
                  <c:v>1440.0221636258325</c:v>
                </c:pt>
                <c:pt idx="3">
                  <c:v>1456.0210404203626</c:v>
                </c:pt>
                <c:pt idx="4">
                  <c:v>1469.8740243780085</c:v>
                </c:pt>
                <c:pt idx="5">
                  <c:v>1500.4737438190459</c:v>
                </c:pt>
                <c:pt idx="6">
                  <c:v>1524.2786465127019</c:v>
                </c:pt>
                <c:pt idx="7">
                  <c:v>1533.2065348354586</c:v>
                </c:pt>
                <c:pt idx="8">
                  <c:v>1540.235048342242</c:v>
                </c:pt>
                <c:pt idx="9">
                  <c:v>1541.1331981358221</c:v>
                </c:pt>
                <c:pt idx="10">
                  <c:v>1537.2288928126688</c:v>
                </c:pt>
                <c:pt idx="11">
                  <c:v>1529.9568711577529</c:v>
                </c:pt>
              </c:numCache>
            </c:numRef>
          </c:val>
          <c:smooth val="0"/>
          <c:extLst>
            <c:ext xmlns:c16="http://schemas.microsoft.com/office/drawing/2014/chart" uri="{C3380CC4-5D6E-409C-BE32-E72D297353CC}">
              <c16:uniqueId val="{00000003-B683-4F42-B2F1-F95497D58647}"/>
            </c:ext>
          </c:extLst>
        </c:ser>
        <c:ser>
          <c:idx val="5"/>
          <c:order val="4"/>
          <c:tx>
            <c:strRef>
              <c:f>Leavers_over_time!$B$19</c:f>
              <c:strCache>
                <c:ptCount val="1"/>
                <c:pt idx="0">
                  <c:v>Classics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Leavers_over_time!$C$19:$N$19</c:f>
              <c:numCache>
                <c:formatCode>#,##0</c:formatCode>
                <c:ptCount val="12"/>
                <c:pt idx="0">
                  <c:v>38.528255658618349</c:v>
                </c:pt>
                <c:pt idx="1">
                  <c:v>36.5489506807167</c:v>
                </c:pt>
                <c:pt idx="2">
                  <c:v>35.874501977891647</c:v>
                </c:pt>
                <c:pt idx="3">
                  <c:v>35.138671452838409</c:v>
                </c:pt>
                <c:pt idx="4">
                  <c:v>34.751458860871779</c:v>
                </c:pt>
                <c:pt idx="5">
                  <c:v>34.937073279789665</c:v>
                </c:pt>
                <c:pt idx="6">
                  <c:v>35.226520788408209</c:v>
                </c:pt>
                <c:pt idx="7">
                  <c:v>35.355474682763173</c:v>
                </c:pt>
                <c:pt idx="8">
                  <c:v>35.390822211169983</c:v>
                </c:pt>
                <c:pt idx="9">
                  <c:v>35.37208501819822</c:v>
                </c:pt>
                <c:pt idx="10">
                  <c:v>35.375257586818748</c:v>
                </c:pt>
                <c:pt idx="11">
                  <c:v>35.36254434270338</c:v>
                </c:pt>
              </c:numCache>
            </c:numRef>
          </c:val>
          <c:smooth val="0"/>
          <c:extLst>
            <c:ext xmlns:c16="http://schemas.microsoft.com/office/drawing/2014/chart" uri="{C3380CC4-5D6E-409C-BE32-E72D297353CC}">
              <c16:uniqueId val="{00000004-B683-4F42-B2F1-F95497D58647}"/>
            </c:ext>
          </c:extLst>
        </c:ser>
        <c:ser>
          <c:idx val="6"/>
          <c:order val="5"/>
          <c:tx>
            <c:strRef>
              <c:f>Leavers_over_time!$B$20</c:f>
              <c:strCache>
                <c:ptCount val="1"/>
                <c:pt idx="0">
                  <c:v>Computing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Leavers_over_time!$C$20:$N$20</c:f>
              <c:numCache>
                <c:formatCode>#,##0</c:formatCode>
                <c:ptCount val="12"/>
                <c:pt idx="0">
                  <c:v>780.1080063737345</c:v>
                </c:pt>
                <c:pt idx="1">
                  <c:v>787.05638036873347</c:v>
                </c:pt>
                <c:pt idx="2">
                  <c:v>805.32835671473231</c:v>
                </c:pt>
                <c:pt idx="3">
                  <c:v>812.17032667272315</c:v>
                </c:pt>
                <c:pt idx="4">
                  <c:v>813.4399536501079</c:v>
                </c:pt>
                <c:pt idx="5">
                  <c:v>818.65912974687762</c:v>
                </c:pt>
                <c:pt idx="6">
                  <c:v>824.89477488721559</c:v>
                </c:pt>
                <c:pt idx="7">
                  <c:v>832.67392457588767</c:v>
                </c:pt>
                <c:pt idx="8">
                  <c:v>835.93917085844589</c:v>
                </c:pt>
                <c:pt idx="9">
                  <c:v>836.10056862620638</c:v>
                </c:pt>
                <c:pt idx="10">
                  <c:v>835.22867816116673</c:v>
                </c:pt>
                <c:pt idx="11">
                  <c:v>833.0375557995601</c:v>
                </c:pt>
              </c:numCache>
            </c:numRef>
          </c:val>
          <c:smooth val="0"/>
          <c:extLst>
            <c:ext xmlns:c16="http://schemas.microsoft.com/office/drawing/2014/chart" uri="{C3380CC4-5D6E-409C-BE32-E72D297353CC}">
              <c16:uniqueId val="{00000005-B683-4F42-B2F1-F95497D58647}"/>
            </c:ext>
          </c:extLst>
        </c:ser>
        <c:dLbls>
          <c:showLegendKey val="0"/>
          <c:showVal val="0"/>
          <c:showCatName val="0"/>
          <c:showSerName val="0"/>
          <c:showPercent val="0"/>
          <c:showBubbleSize val="0"/>
        </c:dLbls>
        <c:smooth val="0"/>
        <c:axId val="169437056"/>
        <c:axId val="169438592"/>
      </c:lineChart>
      <c:catAx>
        <c:axId val="16943705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438592"/>
        <c:crosses val="autoZero"/>
        <c:auto val="1"/>
        <c:lblAlgn val="ctr"/>
        <c:lblOffset val="100"/>
        <c:noMultiLvlLbl val="0"/>
      </c:catAx>
      <c:valAx>
        <c:axId val="16943859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437056"/>
        <c:crosses val="autoZero"/>
        <c:crossBetween val="between"/>
      </c:valAx>
      <c:spPr>
        <a:ln>
          <a:solidFill>
            <a:schemeClr val="tx1">
              <a:lumMod val="95000"/>
              <a:lumOff val="5000"/>
            </a:schemeClr>
          </a:solidFill>
        </a:ln>
      </c:spPr>
    </c:plotArea>
    <c:legend>
      <c:legendPos val="r"/>
      <c:layout>
        <c:manualLayout>
          <c:xMode val="edge"/>
          <c:yMode val="edge"/>
          <c:x val="0.7649885328492243"/>
          <c:y val="1.6348773841961851E-2"/>
          <c:w val="0.21982437400635924"/>
          <c:h val="0.9346049046321526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BY PHASE</a:t>
            </a:r>
          </a:p>
        </c:rich>
      </c:tx>
      <c:layout/>
      <c:overlay val="0"/>
    </c:title>
    <c:autoTitleDeleted val="0"/>
    <c:plotArea>
      <c:layout>
        <c:manualLayout>
          <c:layoutTarget val="inner"/>
          <c:xMode val="edge"/>
          <c:yMode val="edge"/>
          <c:x val="0.11423840769903762"/>
          <c:y val="0.12283573928258967"/>
          <c:w val="0.56135181668901846"/>
          <c:h val="0.70718066491688547"/>
        </c:manualLayout>
      </c:layout>
      <c:lineChart>
        <c:grouping val="standard"/>
        <c:varyColors val="0"/>
        <c:ser>
          <c:idx val="20"/>
          <c:order val="0"/>
          <c:tx>
            <c:strRef>
              <c:f>Entrant_need_figures!$B$109</c:f>
              <c:strCache>
                <c:ptCount val="1"/>
                <c:pt idx="0">
                  <c:v>PRIMARY All Central Scenario</c:v>
                </c:pt>
              </c:strCache>
            </c:strRef>
          </c:tx>
          <c:spPr>
            <a:ln>
              <a:solidFill>
                <a:schemeClr val="tx1">
                  <a:lumMod val="95000"/>
                  <a:lumOff val="5000"/>
                </a:schemeClr>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Entrant_need_figures!$C$109:$N$109</c:f>
              <c:numCache>
                <c:formatCode>#,##0</c:formatCode>
                <c:ptCount val="12"/>
                <c:pt idx="0">
                  <c:v>26006.90066104502</c:v>
                </c:pt>
                <c:pt idx="1">
                  <c:v>25386.206247743521</c:v>
                </c:pt>
                <c:pt idx="2">
                  <c:v>24982.04236717576</c:v>
                </c:pt>
                <c:pt idx="3">
                  <c:v>24539.997614377018</c:v>
                </c:pt>
                <c:pt idx="4">
                  <c:v>24217.833070879336</c:v>
                </c:pt>
                <c:pt idx="5">
                  <c:v>24083.057859253509</c:v>
                </c:pt>
                <c:pt idx="6">
                  <c:v>24193.819311610256</c:v>
                </c:pt>
                <c:pt idx="7">
                  <c:v>24399.578379788683</c:v>
                </c:pt>
                <c:pt idx="8">
                  <c:v>24343.048102328004</c:v>
                </c:pt>
                <c:pt idx="9">
                  <c:v>24306.606148553081</c:v>
                </c:pt>
                <c:pt idx="10">
                  <c:v>24556.351520364438</c:v>
                </c:pt>
                <c:pt idx="11">
                  <c:v>24386.885199662607</c:v>
                </c:pt>
              </c:numCache>
            </c:numRef>
          </c:val>
          <c:smooth val="0"/>
          <c:extLst>
            <c:ext xmlns:c16="http://schemas.microsoft.com/office/drawing/2014/chart" uri="{C3380CC4-5D6E-409C-BE32-E72D297353CC}">
              <c16:uniqueId val="{00000000-7EDE-497B-8499-5D4C38A76079}"/>
            </c:ext>
          </c:extLst>
        </c:ser>
        <c:ser>
          <c:idx val="0"/>
          <c:order val="1"/>
          <c:tx>
            <c:strRef>
              <c:f>Entrant_need_figures!$B$88</c:f>
              <c:strCache>
                <c:ptCount val="1"/>
                <c:pt idx="0">
                  <c:v>PRIMARY Scenario Selected</c:v>
                </c:pt>
              </c:strCache>
            </c:strRef>
          </c:tx>
          <c:spPr>
            <a:ln>
              <a:solidFill>
                <a:schemeClr val="tx1">
                  <a:lumMod val="95000"/>
                  <a:lumOff val="5000"/>
                </a:schemeClr>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Entrant_need_figures!$C$88:$N$88</c:f>
              <c:numCache>
                <c:formatCode>#,##0</c:formatCode>
                <c:ptCount val="12"/>
                <c:pt idx="0">
                  <c:v>26006.90066104502</c:v>
                </c:pt>
                <c:pt idx="1">
                  <c:v>25386.206247743521</c:v>
                </c:pt>
                <c:pt idx="2">
                  <c:v>24982.04236717576</c:v>
                </c:pt>
                <c:pt idx="3">
                  <c:v>24539.997614377018</c:v>
                </c:pt>
                <c:pt idx="4">
                  <c:v>24217.833070879336</c:v>
                </c:pt>
                <c:pt idx="5">
                  <c:v>24083.057859253509</c:v>
                </c:pt>
                <c:pt idx="6">
                  <c:v>24193.819311610256</c:v>
                </c:pt>
                <c:pt idx="7">
                  <c:v>24399.578379788683</c:v>
                </c:pt>
                <c:pt idx="8">
                  <c:v>24343.048102328004</c:v>
                </c:pt>
                <c:pt idx="9">
                  <c:v>24306.606148553081</c:v>
                </c:pt>
                <c:pt idx="10">
                  <c:v>24556.351520364438</c:v>
                </c:pt>
                <c:pt idx="11">
                  <c:v>24386.885199662607</c:v>
                </c:pt>
              </c:numCache>
            </c:numRef>
          </c:val>
          <c:smooth val="0"/>
          <c:extLst>
            <c:ext xmlns:c16="http://schemas.microsoft.com/office/drawing/2014/chart" uri="{C3380CC4-5D6E-409C-BE32-E72D297353CC}">
              <c16:uniqueId val="{00000001-7EDE-497B-8499-5D4C38A76079}"/>
            </c:ext>
          </c:extLst>
        </c:ser>
        <c:ser>
          <c:idx val="39"/>
          <c:order val="2"/>
          <c:tx>
            <c:strRef>
              <c:f>Entrant_need_figures!$B$129</c:f>
              <c:strCache>
                <c:ptCount val="1"/>
                <c:pt idx="0">
                  <c:v>SECONDARY All Central Scenario</c:v>
                </c:pt>
              </c:strCache>
            </c:strRef>
          </c:tx>
          <c:spPr>
            <a:ln>
              <a:solidFill>
                <a:srgbClr val="FF000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Entrant_need_figures!$C$129:$N$129</c:f>
              <c:numCache>
                <c:formatCode>#,##0</c:formatCode>
                <c:ptCount val="12"/>
                <c:pt idx="0">
                  <c:v>25932.70046796088</c:v>
                </c:pt>
                <c:pt idx="1">
                  <c:v>26264.090298958567</c:v>
                </c:pt>
                <c:pt idx="2">
                  <c:v>26040.913328593771</c:v>
                </c:pt>
                <c:pt idx="3">
                  <c:v>26539.992869103535</c:v>
                </c:pt>
                <c:pt idx="4">
                  <c:v>28769.41529260447</c:v>
                </c:pt>
                <c:pt idx="5">
                  <c:v>28829.292857917211</c:v>
                </c:pt>
                <c:pt idx="6">
                  <c:v>27198.771964761709</c:v>
                </c:pt>
                <c:pt idx="7">
                  <c:v>26607.659647995159</c:v>
                </c:pt>
                <c:pt idx="8">
                  <c:v>25983.465407376098</c:v>
                </c:pt>
                <c:pt idx="9">
                  <c:v>25658.78452226907</c:v>
                </c:pt>
                <c:pt idx="10">
                  <c:v>25269.120938841785</c:v>
                </c:pt>
                <c:pt idx="11">
                  <c:v>25470.401641060329</c:v>
                </c:pt>
              </c:numCache>
            </c:numRef>
          </c:val>
          <c:smooth val="0"/>
          <c:extLst>
            <c:ext xmlns:c16="http://schemas.microsoft.com/office/drawing/2014/chart" uri="{C3380CC4-5D6E-409C-BE32-E72D297353CC}">
              <c16:uniqueId val="{00000002-7EDE-497B-8499-5D4C38A76079}"/>
            </c:ext>
          </c:extLst>
        </c:ser>
        <c:ser>
          <c:idx val="19"/>
          <c:order val="3"/>
          <c:tx>
            <c:strRef>
              <c:f>Entrant_need_figures!$B$108</c:f>
              <c:strCache>
                <c:ptCount val="1"/>
                <c:pt idx="0">
                  <c:v>SECONDARY Scenario Selected</c:v>
                </c:pt>
              </c:strCache>
            </c:strRef>
          </c:tx>
          <c:spPr>
            <a:ln>
              <a:solidFill>
                <a:srgbClr val="FF000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Entrant_need_figures!$C$108:$N$108</c:f>
              <c:numCache>
                <c:formatCode>#,##0</c:formatCode>
                <c:ptCount val="12"/>
                <c:pt idx="0">
                  <c:v>25932.70046796088</c:v>
                </c:pt>
                <c:pt idx="1">
                  <c:v>26264.090298958567</c:v>
                </c:pt>
                <c:pt idx="2">
                  <c:v>26040.913328593771</c:v>
                </c:pt>
                <c:pt idx="3">
                  <c:v>26539.992869103535</c:v>
                </c:pt>
                <c:pt idx="4">
                  <c:v>28769.41529260447</c:v>
                </c:pt>
                <c:pt idx="5">
                  <c:v>28829.292857917211</c:v>
                </c:pt>
                <c:pt idx="6">
                  <c:v>27198.771964761709</c:v>
                </c:pt>
                <c:pt idx="7">
                  <c:v>26607.659647995159</c:v>
                </c:pt>
                <c:pt idx="8">
                  <c:v>25983.465407376098</c:v>
                </c:pt>
                <c:pt idx="9">
                  <c:v>25658.78452226907</c:v>
                </c:pt>
                <c:pt idx="10">
                  <c:v>25269.120938841785</c:v>
                </c:pt>
                <c:pt idx="11">
                  <c:v>25470.401641060329</c:v>
                </c:pt>
              </c:numCache>
            </c:numRef>
          </c:val>
          <c:smooth val="0"/>
          <c:extLst>
            <c:ext xmlns:c16="http://schemas.microsoft.com/office/drawing/2014/chart" uri="{C3380CC4-5D6E-409C-BE32-E72D297353CC}">
              <c16:uniqueId val="{00000003-7EDE-497B-8499-5D4C38A76079}"/>
            </c:ext>
          </c:extLst>
        </c:ser>
        <c:dLbls>
          <c:showLegendKey val="0"/>
          <c:showVal val="0"/>
          <c:showCatName val="0"/>
          <c:showSerName val="0"/>
          <c:showPercent val="0"/>
          <c:showBubbleSize val="0"/>
        </c:dLbls>
        <c:smooth val="0"/>
        <c:axId val="148446592"/>
        <c:axId val="148206720"/>
      </c:lineChart>
      <c:catAx>
        <c:axId val="14844659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206720"/>
        <c:crosses val="autoZero"/>
        <c:auto val="1"/>
        <c:lblAlgn val="ctr"/>
        <c:lblOffset val="100"/>
        <c:noMultiLvlLbl val="0"/>
      </c:catAx>
      <c:valAx>
        <c:axId val="148206720"/>
        <c:scaling>
          <c:orientation val="minMax"/>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446592"/>
        <c:crosses val="autoZero"/>
        <c:crossBetween val="between"/>
      </c:valAx>
      <c:spPr>
        <a:ln>
          <a:solidFill>
            <a:schemeClr val="tx1">
              <a:lumMod val="95000"/>
              <a:lumOff val="5000"/>
            </a:schemeClr>
          </a:solidFill>
        </a:ln>
      </c:spPr>
    </c:plotArea>
    <c:legend>
      <c:legendPos val="r"/>
      <c:layout>
        <c:manualLayout>
          <c:xMode val="edge"/>
          <c:yMode val="edge"/>
          <c:x val="0.69153397517592996"/>
          <c:y val="9.8616098593212173E-2"/>
          <c:w val="0.28415764891370709"/>
          <c:h val="0.75778546712802763"/>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15854437114295E-2"/>
          <c:y val="4.2416503094706286E-2"/>
          <c:w val="0.62657314282855026"/>
          <c:h val="0.78292654678910123"/>
        </c:manualLayout>
      </c:layout>
      <c:lineChart>
        <c:grouping val="standard"/>
        <c:varyColors val="0"/>
        <c:ser>
          <c:idx val="7"/>
          <c:order val="0"/>
          <c:tx>
            <c:strRef>
              <c:f>Leavers_over_time!$B$21</c:f>
              <c:strCache>
                <c:ptCount val="1"/>
                <c:pt idx="0">
                  <c:v>Design &amp; Technology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Leavers_over_time!$C$21:$N$21</c:f>
              <c:numCache>
                <c:formatCode>#,##0</c:formatCode>
                <c:ptCount val="12"/>
                <c:pt idx="0">
                  <c:v>1141.2403389990413</c:v>
                </c:pt>
                <c:pt idx="1">
                  <c:v>1131.4440255653378</c:v>
                </c:pt>
                <c:pt idx="2">
                  <c:v>1142.3360976924112</c:v>
                </c:pt>
                <c:pt idx="3">
                  <c:v>1133.8053646765397</c:v>
                </c:pt>
                <c:pt idx="4">
                  <c:v>1117.1770491567215</c:v>
                </c:pt>
                <c:pt idx="5">
                  <c:v>1105.4031180485631</c:v>
                </c:pt>
                <c:pt idx="6">
                  <c:v>1097.9375261841178</c:v>
                </c:pt>
                <c:pt idx="7">
                  <c:v>1095.2963619017235</c:v>
                </c:pt>
                <c:pt idx="8">
                  <c:v>1087.0158412875328</c:v>
                </c:pt>
                <c:pt idx="9">
                  <c:v>1077.4962463737727</c:v>
                </c:pt>
                <c:pt idx="10">
                  <c:v>1069.8658151619497</c:v>
                </c:pt>
                <c:pt idx="11">
                  <c:v>1062.5598586547671</c:v>
                </c:pt>
              </c:numCache>
            </c:numRef>
          </c:val>
          <c:smooth val="0"/>
          <c:extLst>
            <c:ext xmlns:c16="http://schemas.microsoft.com/office/drawing/2014/chart" uri="{C3380CC4-5D6E-409C-BE32-E72D297353CC}">
              <c16:uniqueId val="{00000000-A483-4098-859C-51FC1A739AEF}"/>
            </c:ext>
          </c:extLst>
        </c:ser>
        <c:ser>
          <c:idx val="8"/>
          <c:order val="1"/>
          <c:tx>
            <c:strRef>
              <c:f>Leavers_over_time!$B$22</c:f>
              <c:strCache>
                <c:ptCount val="1"/>
                <c:pt idx="0">
                  <c:v>Drama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Leavers_over_time!$C$22:$N$22</c:f>
              <c:numCache>
                <c:formatCode>#,##0</c:formatCode>
                <c:ptCount val="12"/>
                <c:pt idx="0">
                  <c:v>470.35046161290006</c:v>
                </c:pt>
                <c:pt idx="1">
                  <c:v>472.53273872001796</c:v>
                </c:pt>
                <c:pt idx="2">
                  <c:v>488.92251338661737</c:v>
                </c:pt>
                <c:pt idx="3">
                  <c:v>493.80027972391611</c:v>
                </c:pt>
                <c:pt idx="4">
                  <c:v>494.75066852553437</c:v>
                </c:pt>
                <c:pt idx="5">
                  <c:v>497.78362233471046</c:v>
                </c:pt>
                <c:pt idx="6">
                  <c:v>502.1544342943323</c:v>
                </c:pt>
                <c:pt idx="7">
                  <c:v>507.99873846377363</c:v>
                </c:pt>
                <c:pt idx="8">
                  <c:v>510.25449739169125</c:v>
                </c:pt>
                <c:pt idx="9">
                  <c:v>511.08405878263579</c:v>
                </c:pt>
                <c:pt idx="10">
                  <c:v>512.09033037121173</c:v>
                </c:pt>
                <c:pt idx="11">
                  <c:v>512.55688448608657</c:v>
                </c:pt>
              </c:numCache>
            </c:numRef>
          </c:val>
          <c:smooth val="0"/>
          <c:extLst>
            <c:ext xmlns:c16="http://schemas.microsoft.com/office/drawing/2014/chart" uri="{C3380CC4-5D6E-409C-BE32-E72D297353CC}">
              <c16:uniqueId val="{00000001-A483-4098-859C-51FC1A739AEF}"/>
            </c:ext>
          </c:extLst>
        </c:ser>
        <c:ser>
          <c:idx val="9"/>
          <c:order val="2"/>
          <c:tx>
            <c:strRef>
              <c:f>Leavers_over_time!$B$23</c:f>
              <c:strCache>
                <c:ptCount val="1"/>
                <c:pt idx="0">
                  <c:v>English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Leavers_over_time!$C$23:$N$23</c:f>
              <c:numCache>
                <c:formatCode>#,##0</c:formatCode>
                <c:ptCount val="12"/>
                <c:pt idx="0">
                  <c:v>3500.4504681528651</c:v>
                </c:pt>
                <c:pt idx="1">
                  <c:v>3572.132038998087</c:v>
                </c:pt>
                <c:pt idx="2">
                  <c:v>3700.8591688121915</c:v>
                </c:pt>
                <c:pt idx="3">
                  <c:v>3748.0245878303945</c:v>
                </c:pt>
                <c:pt idx="4">
                  <c:v>3778.8678517683902</c:v>
                </c:pt>
                <c:pt idx="5">
                  <c:v>3846.8289019114268</c:v>
                </c:pt>
                <c:pt idx="6">
                  <c:v>3904.2182818340498</c:v>
                </c:pt>
                <c:pt idx="7">
                  <c:v>3922.0613002814994</c:v>
                </c:pt>
                <c:pt idx="8">
                  <c:v>3931.6274151149591</c:v>
                </c:pt>
                <c:pt idx="9">
                  <c:v>3928.4648803634923</c:v>
                </c:pt>
                <c:pt idx="10">
                  <c:v>3917.1864665788316</c:v>
                </c:pt>
                <c:pt idx="11">
                  <c:v>3899.024829945829</c:v>
                </c:pt>
              </c:numCache>
            </c:numRef>
          </c:val>
          <c:smooth val="0"/>
          <c:extLst>
            <c:ext xmlns:c16="http://schemas.microsoft.com/office/drawing/2014/chart" uri="{C3380CC4-5D6E-409C-BE32-E72D297353CC}">
              <c16:uniqueId val="{00000002-A483-4098-859C-51FC1A739AEF}"/>
            </c:ext>
          </c:extLst>
        </c:ser>
        <c:ser>
          <c:idx val="0"/>
          <c:order val="3"/>
          <c:tx>
            <c:strRef>
              <c:f>Leavers_over_time!$B$24</c:f>
              <c:strCache>
                <c:ptCount val="1"/>
                <c:pt idx="0">
                  <c:v>Food Leavers</c:v>
                </c:pt>
              </c:strCache>
            </c:strRef>
          </c:tx>
          <c:marker>
            <c:symbol val="none"/>
          </c:marker>
          <c:val>
            <c:numRef>
              <c:f>Leavers_over_time!$C$24:$N$24</c:f>
              <c:numCache>
                <c:formatCode>#,##0</c:formatCode>
                <c:ptCount val="12"/>
                <c:pt idx="0">
                  <c:v>241.672591820479</c:v>
                </c:pt>
                <c:pt idx="1">
                  <c:v>238.21964444068439</c:v>
                </c:pt>
                <c:pt idx="2">
                  <c:v>240.39682092538933</c:v>
                </c:pt>
                <c:pt idx="3">
                  <c:v>237.29110215840524</c:v>
                </c:pt>
                <c:pt idx="4">
                  <c:v>232.56243912176635</c:v>
                </c:pt>
                <c:pt idx="5">
                  <c:v>229.44464610329482</c:v>
                </c:pt>
                <c:pt idx="6">
                  <c:v>226.99560155452701</c:v>
                </c:pt>
                <c:pt idx="7">
                  <c:v>225.42142549168605</c:v>
                </c:pt>
                <c:pt idx="8">
                  <c:v>224.13315453056561</c:v>
                </c:pt>
                <c:pt idx="9">
                  <c:v>222.3053897455946</c:v>
                </c:pt>
                <c:pt idx="10">
                  <c:v>219.94786467060342</c:v>
                </c:pt>
                <c:pt idx="11">
                  <c:v>217.32610175887314</c:v>
                </c:pt>
              </c:numCache>
            </c:numRef>
          </c:val>
          <c:smooth val="0"/>
          <c:extLst>
            <c:ext xmlns:c16="http://schemas.microsoft.com/office/drawing/2014/chart" uri="{C3380CC4-5D6E-409C-BE32-E72D297353CC}">
              <c16:uniqueId val="{00000003-A483-4098-859C-51FC1A739AEF}"/>
            </c:ext>
          </c:extLst>
        </c:ser>
        <c:ser>
          <c:idx val="10"/>
          <c:order val="4"/>
          <c:tx>
            <c:strRef>
              <c:f>Leavers_over_time!$B$25</c:f>
              <c:strCache>
                <c:ptCount val="1"/>
                <c:pt idx="0">
                  <c:v>Geography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Leavers_over_time!$C$25:$N$25</c:f>
              <c:numCache>
                <c:formatCode>#,##0</c:formatCode>
                <c:ptCount val="12"/>
                <c:pt idx="0">
                  <c:v>1202.0937296573184</c:v>
                </c:pt>
                <c:pt idx="1">
                  <c:v>1217.7686364005867</c:v>
                </c:pt>
                <c:pt idx="2">
                  <c:v>1259.9175406594991</c:v>
                </c:pt>
                <c:pt idx="3">
                  <c:v>1280.7510144237403</c:v>
                </c:pt>
                <c:pt idx="4">
                  <c:v>1296.7444121807428</c:v>
                </c:pt>
                <c:pt idx="5">
                  <c:v>1323.901147839807</c:v>
                </c:pt>
                <c:pt idx="6">
                  <c:v>1349.2922367159329</c:v>
                </c:pt>
                <c:pt idx="7">
                  <c:v>1360.4132581124668</c:v>
                </c:pt>
                <c:pt idx="8">
                  <c:v>1364.6686418463805</c:v>
                </c:pt>
                <c:pt idx="9">
                  <c:v>1364.6846046985079</c:v>
                </c:pt>
                <c:pt idx="10">
                  <c:v>1363.6841512323972</c:v>
                </c:pt>
                <c:pt idx="11">
                  <c:v>1360.7442419619797</c:v>
                </c:pt>
              </c:numCache>
            </c:numRef>
          </c:val>
          <c:smooth val="0"/>
          <c:extLst>
            <c:ext xmlns:c16="http://schemas.microsoft.com/office/drawing/2014/chart" uri="{C3380CC4-5D6E-409C-BE32-E72D297353CC}">
              <c16:uniqueId val="{00000004-A483-4098-859C-51FC1A739AEF}"/>
            </c:ext>
          </c:extLst>
        </c:ser>
        <c:ser>
          <c:idx val="11"/>
          <c:order val="5"/>
          <c:tx>
            <c:strRef>
              <c:f>Leavers_over_time!$B$26</c:f>
              <c:strCache>
                <c:ptCount val="1"/>
                <c:pt idx="0">
                  <c:v>History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Leavers_over_time!$C$26:$N$26</c:f>
              <c:numCache>
                <c:formatCode>#,##0</c:formatCode>
                <c:ptCount val="12"/>
                <c:pt idx="0">
                  <c:v>1306.4044673720468</c:v>
                </c:pt>
                <c:pt idx="1">
                  <c:v>1318.3000026873985</c:v>
                </c:pt>
                <c:pt idx="2">
                  <c:v>1358.4629394088774</c:v>
                </c:pt>
                <c:pt idx="3">
                  <c:v>1376.7393224968105</c:v>
                </c:pt>
                <c:pt idx="4">
                  <c:v>1391.0995910401632</c:v>
                </c:pt>
                <c:pt idx="5">
                  <c:v>1418.2913982717605</c:v>
                </c:pt>
                <c:pt idx="6">
                  <c:v>1443.8198193042399</c:v>
                </c:pt>
                <c:pt idx="7">
                  <c:v>1454.8475243537832</c:v>
                </c:pt>
                <c:pt idx="8">
                  <c:v>1459.167758179</c:v>
                </c:pt>
                <c:pt idx="9">
                  <c:v>1459.2373053745882</c:v>
                </c:pt>
                <c:pt idx="10">
                  <c:v>1458.3910435840353</c:v>
                </c:pt>
                <c:pt idx="11">
                  <c:v>1455.6727305098589</c:v>
                </c:pt>
              </c:numCache>
            </c:numRef>
          </c:val>
          <c:smooth val="0"/>
          <c:extLst>
            <c:ext xmlns:c16="http://schemas.microsoft.com/office/drawing/2014/chart" uri="{C3380CC4-5D6E-409C-BE32-E72D297353CC}">
              <c16:uniqueId val="{00000005-A483-4098-859C-51FC1A739AEF}"/>
            </c:ext>
          </c:extLst>
        </c:ser>
        <c:ser>
          <c:idx val="12"/>
          <c:order val="6"/>
          <c:tx>
            <c:strRef>
              <c:f>Leavers_over_time!$B$27</c:f>
              <c:strCache>
                <c:ptCount val="1"/>
                <c:pt idx="0">
                  <c:v>Mathematics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Leavers_over_time!$C$27:$N$27</c:f>
              <c:numCache>
                <c:formatCode>#,##0</c:formatCode>
                <c:ptCount val="12"/>
                <c:pt idx="0">
                  <c:v>4016.274402516905</c:v>
                </c:pt>
                <c:pt idx="1">
                  <c:v>4084.33583477503</c:v>
                </c:pt>
                <c:pt idx="2">
                  <c:v>4188.9833893062414</c:v>
                </c:pt>
                <c:pt idx="3">
                  <c:v>4230.3070561887871</c:v>
                </c:pt>
                <c:pt idx="4">
                  <c:v>4250.2249417431158</c:v>
                </c:pt>
                <c:pt idx="5">
                  <c:v>4312.7673080934255</c:v>
                </c:pt>
                <c:pt idx="6">
                  <c:v>4363.9658471668408</c:v>
                </c:pt>
                <c:pt idx="7">
                  <c:v>4372.1576717446542</c:v>
                </c:pt>
                <c:pt idx="8">
                  <c:v>4370.4727282063877</c:v>
                </c:pt>
                <c:pt idx="9">
                  <c:v>4356.1198871229299</c:v>
                </c:pt>
                <c:pt idx="10">
                  <c:v>4335.5413036123791</c:v>
                </c:pt>
                <c:pt idx="11">
                  <c:v>4309.414415488447</c:v>
                </c:pt>
              </c:numCache>
            </c:numRef>
          </c:val>
          <c:smooth val="0"/>
          <c:extLst>
            <c:ext xmlns:c16="http://schemas.microsoft.com/office/drawing/2014/chart" uri="{C3380CC4-5D6E-409C-BE32-E72D297353CC}">
              <c16:uniqueId val="{00000006-A483-4098-859C-51FC1A739AEF}"/>
            </c:ext>
          </c:extLst>
        </c:ser>
        <c:dLbls>
          <c:showLegendKey val="0"/>
          <c:showVal val="0"/>
          <c:showCatName val="0"/>
          <c:showSerName val="0"/>
          <c:showPercent val="0"/>
          <c:showBubbleSize val="0"/>
        </c:dLbls>
        <c:smooth val="0"/>
        <c:axId val="169499264"/>
        <c:axId val="169501056"/>
      </c:lineChart>
      <c:catAx>
        <c:axId val="16949926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501056"/>
        <c:crosses val="autoZero"/>
        <c:auto val="1"/>
        <c:lblAlgn val="ctr"/>
        <c:lblOffset val="100"/>
        <c:noMultiLvlLbl val="0"/>
      </c:catAx>
      <c:valAx>
        <c:axId val="16950105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499264"/>
        <c:crosses val="autoZero"/>
        <c:crossBetween val="between"/>
      </c:valAx>
      <c:spPr>
        <a:ln>
          <a:solidFill>
            <a:schemeClr val="tx1">
              <a:lumMod val="95000"/>
              <a:lumOff val="5000"/>
            </a:schemeClr>
          </a:solidFill>
        </a:ln>
      </c:spPr>
    </c:plotArea>
    <c:legend>
      <c:legendPos val="r"/>
      <c:layout>
        <c:manualLayout>
          <c:xMode val="edge"/>
          <c:yMode val="edge"/>
          <c:x val="0.73505654281098542"/>
          <c:y val="1.5759462731914958E-2"/>
          <c:w val="0.24798069869699246"/>
          <c:h val="0.9713467048710601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0473194161988"/>
          <c:y val="4.2416503094706286E-2"/>
          <c:w val="0.61101857979587892"/>
          <c:h val="0.78292654678910123"/>
        </c:manualLayout>
      </c:layout>
      <c:lineChart>
        <c:grouping val="standard"/>
        <c:varyColors val="0"/>
        <c:ser>
          <c:idx val="13"/>
          <c:order val="0"/>
          <c:tx>
            <c:strRef>
              <c:f>Leavers_over_time!$B$28</c:f>
              <c:strCache>
                <c:ptCount val="1"/>
                <c:pt idx="0">
                  <c:v>Modern Foreign Languages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Leavers_over_time!$C$28:$N$28</c:f>
              <c:numCache>
                <c:formatCode>#,##0</c:formatCode>
                <c:ptCount val="12"/>
                <c:pt idx="0">
                  <c:v>1727.0190206196617</c:v>
                </c:pt>
                <c:pt idx="1">
                  <c:v>1768.6023154318848</c:v>
                </c:pt>
                <c:pt idx="2">
                  <c:v>1887.7953172322079</c:v>
                </c:pt>
                <c:pt idx="3">
                  <c:v>1991.141157598898</c:v>
                </c:pt>
                <c:pt idx="4">
                  <c:v>2113.1277310769869</c:v>
                </c:pt>
                <c:pt idx="5">
                  <c:v>2280.417794818396</c:v>
                </c:pt>
                <c:pt idx="6">
                  <c:v>2411.5433156788695</c:v>
                </c:pt>
                <c:pt idx="7">
                  <c:v>2410.6689647808021</c:v>
                </c:pt>
                <c:pt idx="8">
                  <c:v>2400.3203487008764</c:v>
                </c:pt>
                <c:pt idx="9">
                  <c:v>2385.0807859293632</c:v>
                </c:pt>
                <c:pt idx="10">
                  <c:v>2370.5547950527139</c:v>
                </c:pt>
                <c:pt idx="11">
                  <c:v>2354.2571835393219</c:v>
                </c:pt>
              </c:numCache>
            </c:numRef>
          </c:val>
          <c:smooth val="0"/>
          <c:extLst>
            <c:ext xmlns:c16="http://schemas.microsoft.com/office/drawing/2014/chart" uri="{C3380CC4-5D6E-409C-BE32-E72D297353CC}">
              <c16:uniqueId val="{00000000-7123-4AD3-9FDD-D0B0AC5F313D}"/>
            </c:ext>
          </c:extLst>
        </c:ser>
        <c:ser>
          <c:idx val="14"/>
          <c:order val="1"/>
          <c:tx>
            <c:strRef>
              <c:f>Leavers_over_time!$B$29</c:f>
              <c:strCache>
                <c:ptCount val="1"/>
                <c:pt idx="0">
                  <c:v>Music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Leavers_over_time!$C$29:$N$29</c:f>
              <c:numCache>
                <c:formatCode>#,##0</c:formatCode>
                <c:ptCount val="12"/>
                <c:pt idx="0">
                  <c:v>479.32496054852459</c:v>
                </c:pt>
                <c:pt idx="1">
                  <c:v>482.35431007882983</c:v>
                </c:pt>
                <c:pt idx="2">
                  <c:v>496.11601169502745</c:v>
                </c:pt>
                <c:pt idx="3">
                  <c:v>500.34584404158812</c:v>
                </c:pt>
                <c:pt idx="4">
                  <c:v>500.08562685579386</c:v>
                </c:pt>
                <c:pt idx="5">
                  <c:v>501.2521774416395</c:v>
                </c:pt>
                <c:pt idx="6">
                  <c:v>504.01312221397677</c:v>
                </c:pt>
                <c:pt idx="7">
                  <c:v>508.54246019410664</c:v>
                </c:pt>
                <c:pt idx="8">
                  <c:v>508.83695406394861</c:v>
                </c:pt>
                <c:pt idx="9">
                  <c:v>508.08075764891555</c:v>
                </c:pt>
                <c:pt idx="10">
                  <c:v>508.20749183828252</c:v>
                </c:pt>
                <c:pt idx="11">
                  <c:v>508.16707664078496</c:v>
                </c:pt>
              </c:numCache>
            </c:numRef>
          </c:val>
          <c:smooth val="0"/>
          <c:extLst>
            <c:ext xmlns:c16="http://schemas.microsoft.com/office/drawing/2014/chart" uri="{C3380CC4-5D6E-409C-BE32-E72D297353CC}">
              <c16:uniqueId val="{00000001-7123-4AD3-9FDD-D0B0AC5F313D}"/>
            </c:ext>
          </c:extLst>
        </c:ser>
        <c:ser>
          <c:idx val="15"/>
          <c:order val="2"/>
          <c:tx>
            <c:strRef>
              <c:f>Leavers_over_time!$B$30</c:f>
              <c:strCache>
                <c:ptCount val="1"/>
                <c:pt idx="0">
                  <c:v>Others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Leavers_over_time!$C$30:$N$30</c:f>
              <c:numCache>
                <c:formatCode>#,##0</c:formatCode>
                <c:ptCount val="12"/>
                <c:pt idx="0">
                  <c:v>1105.841073791659</c:v>
                </c:pt>
                <c:pt idx="1">
                  <c:v>1069.8067538581081</c:v>
                </c:pt>
                <c:pt idx="2">
                  <c:v>1064.7145028899054</c:v>
                </c:pt>
                <c:pt idx="3">
                  <c:v>1050.6217150372595</c:v>
                </c:pt>
                <c:pt idx="4">
                  <c:v>1045.9584427453597</c:v>
                </c:pt>
                <c:pt idx="5">
                  <c:v>1055.633128684578</c:v>
                </c:pt>
                <c:pt idx="6">
                  <c:v>1068.8101417308676</c:v>
                </c:pt>
                <c:pt idx="7">
                  <c:v>1084.1472772601619</c:v>
                </c:pt>
                <c:pt idx="8">
                  <c:v>1095.2813842328783</c:v>
                </c:pt>
                <c:pt idx="9">
                  <c:v>1102.815187080173</c:v>
                </c:pt>
                <c:pt idx="10">
                  <c:v>1109.2696073523691</c:v>
                </c:pt>
                <c:pt idx="11">
                  <c:v>1114.0231168192581</c:v>
                </c:pt>
              </c:numCache>
            </c:numRef>
          </c:val>
          <c:smooth val="0"/>
          <c:extLst>
            <c:ext xmlns:c16="http://schemas.microsoft.com/office/drawing/2014/chart" uri="{C3380CC4-5D6E-409C-BE32-E72D297353CC}">
              <c16:uniqueId val="{00000002-7123-4AD3-9FDD-D0B0AC5F313D}"/>
            </c:ext>
          </c:extLst>
        </c:ser>
        <c:ser>
          <c:idx val="16"/>
          <c:order val="3"/>
          <c:tx>
            <c:strRef>
              <c:f>Leavers_over_time!$B$31</c:f>
              <c:strCache>
                <c:ptCount val="1"/>
                <c:pt idx="0">
                  <c:v>Physical Education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Leavers_over_time!$C$31:$N$31</c:f>
              <c:numCache>
                <c:formatCode>#,##0</c:formatCode>
                <c:ptCount val="12"/>
                <c:pt idx="0">
                  <c:v>1603.1789562808899</c:v>
                </c:pt>
                <c:pt idx="1">
                  <c:v>1616.0261574663677</c:v>
                </c:pt>
                <c:pt idx="2">
                  <c:v>1666.137277108068</c:v>
                </c:pt>
                <c:pt idx="3">
                  <c:v>1688.3155022895585</c:v>
                </c:pt>
                <c:pt idx="4">
                  <c:v>1697.3527027541688</c:v>
                </c:pt>
                <c:pt idx="5">
                  <c:v>1715.5245958902278</c:v>
                </c:pt>
                <c:pt idx="6">
                  <c:v>1737.3100621616043</c:v>
                </c:pt>
                <c:pt idx="7">
                  <c:v>1763.5405023074704</c:v>
                </c:pt>
                <c:pt idx="8">
                  <c:v>1782.0174171451558</c:v>
                </c:pt>
                <c:pt idx="9">
                  <c:v>1793.4329943008734</c:v>
                </c:pt>
                <c:pt idx="10">
                  <c:v>1800.8599930019323</c:v>
                </c:pt>
                <c:pt idx="11">
                  <c:v>1804.0822088336499</c:v>
                </c:pt>
              </c:numCache>
            </c:numRef>
          </c:val>
          <c:smooth val="0"/>
          <c:extLst>
            <c:ext xmlns:c16="http://schemas.microsoft.com/office/drawing/2014/chart" uri="{C3380CC4-5D6E-409C-BE32-E72D297353CC}">
              <c16:uniqueId val="{00000003-7123-4AD3-9FDD-D0B0AC5F313D}"/>
            </c:ext>
          </c:extLst>
        </c:ser>
        <c:ser>
          <c:idx val="17"/>
          <c:order val="4"/>
          <c:tx>
            <c:strRef>
              <c:f>Leavers_over_time!$B$32</c:f>
              <c:strCache>
                <c:ptCount val="1"/>
                <c:pt idx="0">
                  <c:v>Physics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Leavers_over_time!$C$32:$N$32</c:f>
              <c:numCache>
                <c:formatCode>#,##0</c:formatCode>
                <c:ptCount val="12"/>
                <c:pt idx="0">
                  <c:v>1359.6763060421194</c:v>
                </c:pt>
                <c:pt idx="1">
                  <c:v>1379.9016886979298</c:v>
                </c:pt>
                <c:pt idx="2">
                  <c:v>1414.5679350770122</c:v>
                </c:pt>
                <c:pt idx="3">
                  <c:v>1426.3192733032138</c:v>
                </c:pt>
                <c:pt idx="4">
                  <c:v>1435.9353502053175</c:v>
                </c:pt>
                <c:pt idx="5">
                  <c:v>1461.8219203710628</c:v>
                </c:pt>
                <c:pt idx="6">
                  <c:v>1481.2675047175167</c:v>
                </c:pt>
                <c:pt idx="7">
                  <c:v>1486.2039147902844</c:v>
                </c:pt>
                <c:pt idx="8">
                  <c:v>1490.1368959744514</c:v>
                </c:pt>
                <c:pt idx="9">
                  <c:v>1488.6028104904069</c:v>
                </c:pt>
                <c:pt idx="10">
                  <c:v>1482.6833369479309</c:v>
                </c:pt>
                <c:pt idx="11">
                  <c:v>1473.8233509704653</c:v>
                </c:pt>
              </c:numCache>
            </c:numRef>
          </c:val>
          <c:smooth val="0"/>
          <c:extLst>
            <c:ext xmlns:c16="http://schemas.microsoft.com/office/drawing/2014/chart" uri="{C3380CC4-5D6E-409C-BE32-E72D297353CC}">
              <c16:uniqueId val="{00000004-7123-4AD3-9FDD-D0B0AC5F313D}"/>
            </c:ext>
          </c:extLst>
        </c:ser>
        <c:ser>
          <c:idx val="18"/>
          <c:order val="5"/>
          <c:tx>
            <c:strRef>
              <c:f>Leavers_over_time!$B$33</c:f>
              <c:strCache>
                <c:ptCount val="1"/>
                <c:pt idx="0">
                  <c:v>Religious Education Leavers</c:v>
                </c:pt>
              </c:strCache>
            </c:strRef>
          </c:tx>
          <c:marker>
            <c:symbol val="none"/>
          </c:marker>
          <c:cat>
            <c:strRef>
              <c:f>Leavers_over_time!$C$13:$N$13</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Leavers_over_time!$C$33:$N$33</c:f>
              <c:numCache>
                <c:formatCode>#,##0</c:formatCode>
                <c:ptCount val="12"/>
                <c:pt idx="0">
                  <c:v>768.23298104733794</c:v>
                </c:pt>
                <c:pt idx="1">
                  <c:v>764.44166436725277</c:v>
                </c:pt>
                <c:pt idx="2">
                  <c:v>779.86731835596333</c:v>
                </c:pt>
                <c:pt idx="3">
                  <c:v>779.97169228928612</c:v>
                </c:pt>
                <c:pt idx="4">
                  <c:v>774.868927945515</c:v>
                </c:pt>
                <c:pt idx="5">
                  <c:v>774.23687935667817</c:v>
                </c:pt>
                <c:pt idx="6">
                  <c:v>775.82557043999805</c:v>
                </c:pt>
                <c:pt idx="7">
                  <c:v>779.9611253616448</c:v>
                </c:pt>
                <c:pt idx="8">
                  <c:v>781.18640727950242</c:v>
                </c:pt>
                <c:pt idx="9">
                  <c:v>780.22208729734268</c:v>
                </c:pt>
                <c:pt idx="10">
                  <c:v>778.53535315030103</c:v>
                </c:pt>
                <c:pt idx="11">
                  <c:v>775.87783573718457</c:v>
                </c:pt>
              </c:numCache>
            </c:numRef>
          </c:val>
          <c:smooth val="0"/>
          <c:extLst>
            <c:ext xmlns:c16="http://schemas.microsoft.com/office/drawing/2014/chart" uri="{C3380CC4-5D6E-409C-BE32-E72D297353CC}">
              <c16:uniqueId val="{00000005-7123-4AD3-9FDD-D0B0AC5F313D}"/>
            </c:ext>
          </c:extLst>
        </c:ser>
        <c:dLbls>
          <c:showLegendKey val="0"/>
          <c:showVal val="0"/>
          <c:showCatName val="0"/>
          <c:showSerName val="0"/>
          <c:showPercent val="0"/>
          <c:showBubbleSize val="0"/>
        </c:dLbls>
        <c:smooth val="0"/>
        <c:axId val="169540224"/>
        <c:axId val="169550208"/>
      </c:lineChart>
      <c:catAx>
        <c:axId val="16954022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550208"/>
        <c:crosses val="autoZero"/>
        <c:auto val="1"/>
        <c:lblAlgn val="ctr"/>
        <c:lblOffset val="100"/>
        <c:noMultiLvlLbl val="0"/>
      </c:catAx>
      <c:valAx>
        <c:axId val="16955020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540224"/>
        <c:crosses val="autoZero"/>
        <c:crossBetween val="between"/>
      </c:valAx>
      <c:spPr>
        <a:ln>
          <a:solidFill>
            <a:schemeClr val="tx1">
              <a:lumMod val="95000"/>
              <a:lumOff val="5000"/>
            </a:schemeClr>
          </a:solidFill>
        </a:ln>
      </c:spPr>
    </c:plotArea>
    <c:legend>
      <c:legendPos val="r"/>
      <c:layout>
        <c:manualLayout>
          <c:xMode val="edge"/>
          <c:yMode val="edge"/>
          <c:x val="0.75139948921497013"/>
          <c:y val="3.4383954154727794E-2"/>
          <c:w val="0.23261414111846346"/>
          <c:h val="0.9484240687679083"/>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Qualified teacher stock (by headcount)</a:t>
            </a:r>
          </a:p>
        </c:rich>
      </c:tx>
      <c:layout/>
      <c:overlay val="0"/>
    </c:title>
    <c:autoTitleDeleted val="0"/>
    <c:plotArea>
      <c:layout>
        <c:manualLayout>
          <c:layoutTarget val="inner"/>
          <c:xMode val="edge"/>
          <c:yMode val="edge"/>
          <c:x val="0.15600356418515868"/>
          <c:y val="0.11118797950736928"/>
          <c:w val="0.56814323103078024"/>
          <c:h val="0.70000347011911968"/>
        </c:manualLayout>
      </c:layout>
      <c:lineChart>
        <c:grouping val="standard"/>
        <c:varyColors val="0"/>
        <c:ser>
          <c:idx val="0"/>
          <c:order val="0"/>
          <c:tx>
            <c:strRef>
              <c:f>Outputs_with_historical_data!$B$25</c:f>
              <c:strCache>
                <c:ptCount val="1"/>
                <c:pt idx="0">
                  <c:v>Primary - historical</c:v>
                </c:pt>
              </c:strCache>
            </c:strRef>
          </c:tx>
          <c:spPr>
            <a:ln>
              <a:solidFill>
                <a:schemeClr val="tx1">
                  <a:lumMod val="95000"/>
                  <a:lumOff val="5000"/>
                </a:schemeClr>
              </a:solidFill>
            </a:ln>
          </c:spPr>
          <c:marker>
            <c:symbol val="none"/>
          </c:marker>
          <c:cat>
            <c:strRef>
              <c:f>Outputs_with_historical_data!$C$24:$V$24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Outputs_with_historical_data!$C$25:$V$25</c:f>
              <c:numCache>
                <c:formatCode>#,##0</c:formatCode>
                <c:ptCount val="20"/>
                <c:pt idx="0">
                  <c:v>216543.46</c:v>
                </c:pt>
                <c:pt idx="1">
                  <c:v>219498.72</c:v>
                </c:pt>
                <c:pt idx="2">
                  <c:v>225219.13</c:v>
                </c:pt>
                <c:pt idx="3">
                  <c:v>230460.30999999994</c:v>
                </c:pt>
                <c:pt idx="4">
                  <c:v>235920.28999999998</c:v>
                </c:pt>
                <c:pt idx="5">
                  <c:v>239894.75</c:v>
                </c:pt>
                <c:pt idx="6">
                  <c:v>242264.17</c:v>
                </c:pt>
                <c:pt idx="7">
                  <c:v>241488.97</c:v>
                </c:pt>
              </c:numCache>
            </c:numRef>
          </c:val>
          <c:smooth val="0"/>
          <c:extLst>
            <c:ext xmlns:c16="http://schemas.microsoft.com/office/drawing/2014/chart" uri="{C3380CC4-5D6E-409C-BE32-E72D297353CC}">
              <c16:uniqueId val="{00000000-8431-419C-BE6B-C77E858D3DC5}"/>
            </c:ext>
          </c:extLst>
        </c:ser>
        <c:ser>
          <c:idx val="1"/>
          <c:order val="1"/>
          <c:tx>
            <c:strRef>
              <c:f>Outputs_with_historical_data!$B$26</c:f>
              <c:strCache>
                <c:ptCount val="1"/>
                <c:pt idx="0">
                  <c:v>Primary - projected</c:v>
                </c:pt>
              </c:strCache>
            </c:strRef>
          </c:tx>
          <c:spPr>
            <a:ln>
              <a:solidFill>
                <a:schemeClr val="tx1">
                  <a:lumMod val="95000"/>
                  <a:lumOff val="5000"/>
                </a:schemeClr>
              </a:solidFill>
              <a:prstDash val="sysDot"/>
            </a:ln>
          </c:spPr>
          <c:marker>
            <c:symbol val="none"/>
          </c:marker>
          <c:cat>
            <c:strRef>
              <c:f>Outputs_with_historical_data!$C$24:$V$24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Outputs_with_historical_data!$C$26:$V$26</c:f>
              <c:numCache>
                <c:formatCode>#,##0</c:formatCode>
                <c:ptCount val="20"/>
                <c:pt idx="7">
                  <c:v>241488.97</c:v>
                </c:pt>
                <c:pt idx="8">
                  <c:v>242091.76066308128</c:v>
                </c:pt>
                <c:pt idx="9">
                  <c:v>242074.43696060398</c:v>
                </c:pt>
                <c:pt idx="10">
                  <c:v>242067.21763228768</c:v>
                </c:pt>
                <c:pt idx="11">
                  <c:v>241525.6676068404</c:v>
                </c:pt>
                <c:pt idx="12">
                  <c:v>240738.72848536429</c:v>
                </c:pt>
                <c:pt idx="13">
                  <c:v>239919.21752904681</c:v>
                </c:pt>
                <c:pt idx="14">
                  <c:v>239318.06316932596</c:v>
                </c:pt>
                <c:pt idx="15">
                  <c:v>239004.13275008727</c:v>
                </c:pt>
                <c:pt idx="16">
                  <c:v>238668.99960800586</c:v>
                </c:pt>
                <c:pt idx="17">
                  <c:v>238332.65495796202</c:v>
                </c:pt>
                <c:pt idx="18">
                  <c:v>238291.04122130974</c:v>
                </c:pt>
                <c:pt idx="19">
                  <c:v>238075.64401404688</c:v>
                </c:pt>
              </c:numCache>
            </c:numRef>
          </c:val>
          <c:smooth val="0"/>
          <c:extLst>
            <c:ext xmlns:c16="http://schemas.microsoft.com/office/drawing/2014/chart" uri="{C3380CC4-5D6E-409C-BE32-E72D297353CC}">
              <c16:uniqueId val="{00000001-8431-419C-BE6B-C77E858D3DC5}"/>
            </c:ext>
          </c:extLst>
        </c:ser>
        <c:ser>
          <c:idx val="2"/>
          <c:order val="2"/>
          <c:tx>
            <c:strRef>
              <c:f>Outputs_with_historical_data!$B$27</c:f>
              <c:strCache>
                <c:ptCount val="1"/>
                <c:pt idx="0">
                  <c:v>Secondary - historical</c:v>
                </c:pt>
              </c:strCache>
            </c:strRef>
          </c:tx>
          <c:spPr>
            <a:ln>
              <a:solidFill>
                <a:srgbClr val="FF0000"/>
              </a:solidFill>
            </a:ln>
          </c:spPr>
          <c:marker>
            <c:symbol val="none"/>
          </c:marker>
          <c:cat>
            <c:strRef>
              <c:f>Outputs_with_historical_data!$C$24:$V$24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Outputs_with_historical_data!$C$27:$V$27</c:f>
              <c:numCache>
                <c:formatCode>#,##0</c:formatCode>
                <c:ptCount val="20"/>
                <c:pt idx="0">
                  <c:v>225406.19899999999</c:v>
                </c:pt>
                <c:pt idx="1">
                  <c:v>222533.93599999999</c:v>
                </c:pt>
                <c:pt idx="2">
                  <c:v>223505.91099999996</c:v>
                </c:pt>
                <c:pt idx="3">
                  <c:v>220936.46099999995</c:v>
                </c:pt>
                <c:pt idx="4">
                  <c:v>219083.033</c:v>
                </c:pt>
                <c:pt idx="5">
                  <c:v>215267.63699999999</c:v>
                </c:pt>
                <c:pt idx="6">
                  <c:v>212745.56699999998</c:v>
                </c:pt>
                <c:pt idx="7">
                  <c:v>209218.65296764602</c:v>
                </c:pt>
              </c:numCache>
            </c:numRef>
          </c:val>
          <c:smooth val="0"/>
          <c:extLst>
            <c:ext xmlns:c16="http://schemas.microsoft.com/office/drawing/2014/chart" uri="{C3380CC4-5D6E-409C-BE32-E72D297353CC}">
              <c16:uniqueId val="{00000002-8431-419C-BE6B-C77E858D3DC5}"/>
            </c:ext>
          </c:extLst>
        </c:ser>
        <c:ser>
          <c:idx val="3"/>
          <c:order val="3"/>
          <c:tx>
            <c:strRef>
              <c:f>Outputs_with_historical_data!$B$28</c:f>
              <c:strCache>
                <c:ptCount val="1"/>
                <c:pt idx="0">
                  <c:v>Secondary - projected</c:v>
                </c:pt>
              </c:strCache>
            </c:strRef>
          </c:tx>
          <c:spPr>
            <a:ln>
              <a:solidFill>
                <a:srgbClr val="FF0000"/>
              </a:solidFill>
              <a:prstDash val="sysDot"/>
            </a:ln>
          </c:spPr>
          <c:marker>
            <c:symbol val="none"/>
          </c:marker>
          <c:cat>
            <c:strRef>
              <c:f>Outputs_with_historical_data!$C$24:$V$24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Outputs_with_historical_data!$C$28:$V$28</c:f>
              <c:numCache>
                <c:formatCode>#,##0</c:formatCode>
                <c:ptCount val="20"/>
                <c:pt idx="7">
                  <c:v>209218.65296764602</c:v>
                </c:pt>
                <c:pt idx="8">
                  <c:v>211158.43147422554</c:v>
                </c:pt>
                <c:pt idx="9">
                  <c:v>213194.00283688155</c:v>
                </c:pt>
                <c:pt idx="10">
                  <c:v>214794.49827072237</c:v>
                </c:pt>
                <c:pt idx="11">
                  <c:v>216611.21707427074</c:v>
                </c:pt>
                <c:pt idx="12">
                  <c:v>220477.02102483177</c:v>
                </c:pt>
                <c:pt idx="13">
                  <c:v>223926.54625806402</c:v>
                </c:pt>
                <c:pt idx="14">
                  <c:v>225297.24510741743</c:v>
                </c:pt>
                <c:pt idx="15">
                  <c:v>225916.62125001679</c:v>
                </c:pt>
                <c:pt idx="16">
                  <c:v>225837.59932883226</c:v>
                </c:pt>
                <c:pt idx="17">
                  <c:v>225448.30192543814</c:v>
                </c:pt>
                <c:pt idx="18">
                  <c:v>224718.63525653718</c:v>
                </c:pt>
                <c:pt idx="19">
                  <c:v>224290.48319925182</c:v>
                </c:pt>
              </c:numCache>
            </c:numRef>
          </c:val>
          <c:smooth val="0"/>
          <c:extLst>
            <c:ext xmlns:c16="http://schemas.microsoft.com/office/drawing/2014/chart" uri="{C3380CC4-5D6E-409C-BE32-E72D297353CC}">
              <c16:uniqueId val="{00000003-8431-419C-BE6B-C77E858D3DC5}"/>
            </c:ext>
          </c:extLst>
        </c:ser>
        <c:dLbls>
          <c:showLegendKey val="0"/>
          <c:showVal val="0"/>
          <c:showCatName val="0"/>
          <c:showSerName val="0"/>
          <c:showPercent val="0"/>
          <c:showBubbleSize val="0"/>
        </c:dLbls>
        <c:smooth val="0"/>
        <c:axId val="169980288"/>
        <c:axId val="169981824"/>
      </c:lineChart>
      <c:catAx>
        <c:axId val="169980288"/>
        <c:scaling>
          <c:orientation val="minMax"/>
        </c:scaling>
        <c:delete val="0"/>
        <c:axPos val="b"/>
        <c:numFmt formatCode="General" sourceLinked="1"/>
        <c:majorTickMark val="out"/>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en-US"/>
          </a:p>
        </c:txPr>
        <c:crossAx val="169981824"/>
        <c:crosses val="autoZero"/>
        <c:auto val="1"/>
        <c:lblAlgn val="ctr"/>
        <c:lblOffset val="100"/>
        <c:noMultiLvlLbl val="0"/>
      </c:catAx>
      <c:valAx>
        <c:axId val="16998182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Qualified teacher stock (headcount)</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980288"/>
        <c:crosses val="autoZero"/>
        <c:crossBetween val="between"/>
      </c:valAx>
      <c:spPr>
        <a:ln>
          <a:solidFill>
            <a:schemeClr val="tx1">
              <a:lumMod val="95000"/>
              <a:lumOff val="5000"/>
            </a:schemeClr>
          </a:solidFill>
        </a:ln>
      </c:spPr>
    </c:plotArea>
    <c:legend>
      <c:legendPos val="r"/>
      <c:layout>
        <c:manualLayout>
          <c:xMode val="edge"/>
          <c:yMode val="edge"/>
          <c:x val="0.73801495703448028"/>
          <c:y val="0.19626200930491164"/>
          <c:w val="0.24400729874519111"/>
          <c:h val="0.55451811514214921"/>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PRIMARY No. of pupils (FTE) and qualified teacher stock (headcount)</a:t>
            </a:r>
          </a:p>
        </c:rich>
      </c:tx>
      <c:layout>
        <c:manualLayout>
          <c:xMode val="edge"/>
          <c:yMode val="edge"/>
          <c:x val="0.11053626002229172"/>
          <c:y val="2.2173047334600415E-2"/>
        </c:manualLayout>
      </c:layout>
      <c:overlay val="0"/>
    </c:title>
    <c:autoTitleDeleted val="0"/>
    <c:plotArea>
      <c:layout>
        <c:manualLayout>
          <c:layoutTarget val="inner"/>
          <c:xMode val="edge"/>
          <c:yMode val="edge"/>
          <c:x val="0.12791247274172585"/>
          <c:y val="0.11283266698092893"/>
          <c:w val="0.48912438857074686"/>
          <c:h val="0.71301133090071056"/>
        </c:manualLayout>
      </c:layout>
      <c:lineChart>
        <c:grouping val="standard"/>
        <c:varyColors val="0"/>
        <c:ser>
          <c:idx val="2"/>
          <c:order val="2"/>
          <c:tx>
            <c:strRef>
              <c:f>Outputs_with_historical_data!$B$55</c:f>
              <c:strCache>
                <c:ptCount val="1"/>
                <c:pt idx="0">
                  <c:v>Primary pupils - historical</c:v>
                </c:pt>
              </c:strCache>
            </c:strRef>
          </c:tx>
          <c:spPr>
            <a:ln>
              <a:solidFill>
                <a:srgbClr val="00B0F0"/>
              </a:solidFill>
            </a:ln>
          </c:spPr>
          <c:marker>
            <c:symbol val="none"/>
          </c:marker>
          <c:cat>
            <c:strRef>
              <c:f>Outputs_with_historical_data!$C$52:$V$52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Outputs_with_historical_data!$C$55:$V$55</c:f>
              <c:numCache>
                <c:formatCode>#,##0</c:formatCode>
                <c:ptCount val="20"/>
                <c:pt idx="0">
                  <c:v>4074368</c:v>
                </c:pt>
                <c:pt idx="1">
                  <c:v>4150277.5</c:v>
                </c:pt>
                <c:pt idx="2">
                  <c:v>4247394.5</c:v>
                </c:pt>
                <c:pt idx="3">
                  <c:v>4359000</c:v>
                </c:pt>
                <c:pt idx="4">
                  <c:v>4463434</c:v>
                </c:pt>
                <c:pt idx="5">
                  <c:v>4574041.5</c:v>
                </c:pt>
                <c:pt idx="6">
                  <c:v>4659421</c:v>
                </c:pt>
                <c:pt idx="7">
                  <c:v>4715388.5</c:v>
                </c:pt>
              </c:numCache>
            </c:numRef>
          </c:val>
          <c:smooth val="0"/>
          <c:extLst>
            <c:ext xmlns:c16="http://schemas.microsoft.com/office/drawing/2014/chart" uri="{C3380CC4-5D6E-409C-BE32-E72D297353CC}">
              <c16:uniqueId val="{00000000-EFE6-4BF5-8073-26A797DF19A4}"/>
            </c:ext>
          </c:extLst>
        </c:ser>
        <c:ser>
          <c:idx val="3"/>
          <c:order val="3"/>
          <c:tx>
            <c:strRef>
              <c:f>Outputs_with_historical_data!$B$56</c:f>
              <c:strCache>
                <c:ptCount val="1"/>
                <c:pt idx="0">
                  <c:v>Primary pupils - projected</c:v>
                </c:pt>
              </c:strCache>
            </c:strRef>
          </c:tx>
          <c:spPr>
            <a:ln>
              <a:solidFill>
                <a:srgbClr val="00B0F0"/>
              </a:solidFill>
              <a:prstDash val="sysDot"/>
            </a:ln>
          </c:spPr>
          <c:marker>
            <c:symbol val="none"/>
          </c:marker>
          <c:cat>
            <c:strRef>
              <c:f>Outputs_with_historical_data!$C$52:$V$52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Outputs_with_historical_data!$C$56:$V$56</c:f>
              <c:numCache>
                <c:formatCode>#,##0</c:formatCode>
                <c:ptCount val="20"/>
                <c:pt idx="7">
                  <c:v>4715388.5</c:v>
                </c:pt>
                <c:pt idx="8">
                  <c:v>4738987.9623554191</c:v>
                </c:pt>
                <c:pt idx="9">
                  <c:v>4738309.7819581926</c:v>
                </c:pt>
                <c:pt idx="10">
                  <c:v>4738027.1714167371</c:v>
                </c:pt>
                <c:pt idx="11">
                  <c:v>4716874.7723503476</c:v>
                </c:pt>
                <c:pt idx="12">
                  <c:v>4686237.5443531433</c:v>
                </c:pt>
                <c:pt idx="13">
                  <c:v>4654440.4670074899</c:v>
                </c:pt>
                <c:pt idx="14">
                  <c:v>4631173.9373839879</c:v>
                </c:pt>
                <c:pt idx="15">
                  <c:v>4619039.7782180272</c:v>
                </c:pt>
                <c:pt idx="16">
                  <c:v>4606104.221584619</c:v>
                </c:pt>
                <c:pt idx="17">
                  <c:v>4593140.1724560643</c:v>
                </c:pt>
                <c:pt idx="18">
                  <c:v>4591536.4949568901</c:v>
                </c:pt>
                <c:pt idx="19">
                  <c:v>4583243.1830901327</c:v>
                </c:pt>
              </c:numCache>
            </c:numRef>
          </c:val>
          <c:smooth val="0"/>
          <c:extLst>
            <c:ext xmlns:c16="http://schemas.microsoft.com/office/drawing/2014/chart" uri="{C3380CC4-5D6E-409C-BE32-E72D297353CC}">
              <c16:uniqueId val="{00000001-EFE6-4BF5-8073-26A797DF19A4}"/>
            </c:ext>
          </c:extLst>
        </c:ser>
        <c:dLbls>
          <c:showLegendKey val="0"/>
          <c:showVal val="0"/>
          <c:showCatName val="0"/>
          <c:showSerName val="0"/>
          <c:showPercent val="0"/>
          <c:showBubbleSize val="0"/>
        </c:dLbls>
        <c:marker val="1"/>
        <c:smooth val="0"/>
        <c:axId val="170044800"/>
        <c:axId val="170054784"/>
      </c:lineChart>
      <c:lineChart>
        <c:grouping val="standard"/>
        <c:varyColors val="0"/>
        <c:ser>
          <c:idx val="0"/>
          <c:order val="0"/>
          <c:tx>
            <c:strRef>
              <c:f>Outputs_with_historical_data!$B$53</c:f>
              <c:strCache>
                <c:ptCount val="1"/>
                <c:pt idx="0">
                  <c:v>Primary stock - historical</c:v>
                </c:pt>
              </c:strCache>
            </c:strRef>
          </c:tx>
          <c:spPr>
            <a:ln>
              <a:solidFill>
                <a:schemeClr val="tx1">
                  <a:lumMod val="95000"/>
                  <a:lumOff val="5000"/>
                </a:schemeClr>
              </a:solidFill>
            </a:ln>
          </c:spPr>
          <c:marker>
            <c:symbol val="none"/>
          </c:marker>
          <c:cat>
            <c:strRef>
              <c:f>Outputs_with_historical_data!$C$52:$V$52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Outputs_with_historical_data!$C$53:$V$53</c:f>
              <c:numCache>
                <c:formatCode>#,##0</c:formatCode>
                <c:ptCount val="20"/>
                <c:pt idx="0">
                  <c:v>216543.46</c:v>
                </c:pt>
                <c:pt idx="1">
                  <c:v>219498.72</c:v>
                </c:pt>
                <c:pt idx="2">
                  <c:v>225219.13</c:v>
                </c:pt>
                <c:pt idx="3">
                  <c:v>230460.30999999994</c:v>
                </c:pt>
                <c:pt idx="4">
                  <c:v>235920.28999999998</c:v>
                </c:pt>
                <c:pt idx="5">
                  <c:v>239894.75</c:v>
                </c:pt>
                <c:pt idx="6">
                  <c:v>242264.17</c:v>
                </c:pt>
                <c:pt idx="7">
                  <c:v>241488.97</c:v>
                </c:pt>
              </c:numCache>
            </c:numRef>
          </c:val>
          <c:smooth val="0"/>
          <c:extLst>
            <c:ext xmlns:c16="http://schemas.microsoft.com/office/drawing/2014/chart" uri="{C3380CC4-5D6E-409C-BE32-E72D297353CC}">
              <c16:uniqueId val="{00000002-EFE6-4BF5-8073-26A797DF19A4}"/>
            </c:ext>
          </c:extLst>
        </c:ser>
        <c:ser>
          <c:idx val="1"/>
          <c:order val="1"/>
          <c:tx>
            <c:strRef>
              <c:f>Outputs_with_historical_data!$B$54</c:f>
              <c:strCache>
                <c:ptCount val="1"/>
                <c:pt idx="0">
                  <c:v>Primary stock - projected</c:v>
                </c:pt>
              </c:strCache>
            </c:strRef>
          </c:tx>
          <c:spPr>
            <a:ln>
              <a:solidFill>
                <a:schemeClr val="tx1">
                  <a:lumMod val="95000"/>
                  <a:lumOff val="5000"/>
                </a:schemeClr>
              </a:solidFill>
              <a:prstDash val="sysDot"/>
            </a:ln>
          </c:spPr>
          <c:marker>
            <c:symbol val="none"/>
          </c:marker>
          <c:cat>
            <c:strRef>
              <c:f>Outputs_with_historical_data!$C$52:$V$52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Outputs_with_historical_data!$C$54:$V$54</c:f>
              <c:numCache>
                <c:formatCode>#,##0</c:formatCode>
                <c:ptCount val="20"/>
                <c:pt idx="7">
                  <c:v>241488.97</c:v>
                </c:pt>
                <c:pt idx="8">
                  <c:v>242091.76066308128</c:v>
                </c:pt>
                <c:pt idx="9">
                  <c:v>242074.43696060398</c:v>
                </c:pt>
                <c:pt idx="10">
                  <c:v>242067.21763228768</c:v>
                </c:pt>
                <c:pt idx="11">
                  <c:v>241525.6676068404</c:v>
                </c:pt>
                <c:pt idx="12">
                  <c:v>240738.72848536429</c:v>
                </c:pt>
                <c:pt idx="13">
                  <c:v>239919.21752904681</c:v>
                </c:pt>
                <c:pt idx="14">
                  <c:v>239318.06316932596</c:v>
                </c:pt>
                <c:pt idx="15">
                  <c:v>239004.13275008727</c:v>
                </c:pt>
                <c:pt idx="16">
                  <c:v>238668.99960800586</c:v>
                </c:pt>
                <c:pt idx="17">
                  <c:v>238332.65495796202</c:v>
                </c:pt>
                <c:pt idx="18">
                  <c:v>238291.04122130974</c:v>
                </c:pt>
                <c:pt idx="19">
                  <c:v>238075.64401404688</c:v>
                </c:pt>
              </c:numCache>
            </c:numRef>
          </c:val>
          <c:smooth val="0"/>
          <c:extLst>
            <c:ext xmlns:c16="http://schemas.microsoft.com/office/drawing/2014/chart" uri="{C3380CC4-5D6E-409C-BE32-E72D297353CC}">
              <c16:uniqueId val="{00000003-EFE6-4BF5-8073-26A797DF19A4}"/>
            </c:ext>
          </c:extLst>
        </c:ser>
        <c:dLbls>
          <c:showLegendKey val="0"/>
          <c:showVal val="0"/>
          <c:showCatName val="0"/>
          <c:showSerName val="0"/>
          <c:showPercent val="0"/>
          <c:showBubbleSize val="0"/>
        </c:dLbls>
        <c:marker val="1"/>
        <c:smooth val="0"/>
        <c:axId val="170056704"/>
        <c:axId val="170062592"/>
      </c:lineChart>
      <c:catAx>
        <c:axId val="17004480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0054784"/>
        <c:crosses val="autoZero"/>
        <c:auto val="1"/>
        <c:lblAlgn val="ctr"/>
        <c:lblOffset val="100"/>
        <c:noMultiLvlLbl val="0"/>
      </c:catAx>
      <c:valAx>
        <c:axId val="17005478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pupils (FTE)</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0044800"/>
        <c:crosses val="autoZero"/>
        <c:crossBetween val="between"/>
      </c:valAx>
      <c:catAx>
        <c:axId val="170056704"/>
        <c:scaling>
          <c:orientation val="minMax"/>
        </c:scaling>
        <c:delete val="1"/>
        <c:axPos val="b"/>
        <c:numFmt formatCode="General" sourceLinked="1"/>
        <c:majorTickMark val="out"/>
        <c:minorTickMark val="none"/>
        <c:tickLblPos val="nextTo"/>
        <c:crossAx val="170062592"/>
        <c:crosses val="autoZero"/>
        <c:auto val="1"/>
        <c:lblAlgn val="ctr"/>
        <c:lblOffset val="100"/>
        <c:noMultiLvlLbl val="0"/>
      </c:catAx>
      <c:valAx>
        <c:axId val="170062592"/>
        <c:scaling>
          <c:orientation val="minMax"/>
          <c:max val="250000"/>
          <c:min val="180000"/>
        </c:scaling>
        <c:delete val="0"/>
        <c:axPos val="r"/>
        <c:title>
          <c:tx>
            <c:rich>
              <a:bodyPr/>
              <a:lstStyle/>
              <a:p>
                <a:pPr>
                  <a:defRPr sz="1000" b="1" i="0" u="none" strike="noStrike" baseline="0">
                    <a:solidFill>
                      <a:srgbClr val="000000"/>
                    </a:solidFill>
                    <a:latin typeface="Calibri"/>
                    <a:ea typeface="Calibri"/>
                    <a:cs typeface="Calibri"/>
                  </a:defRPr>
                </a:pPr>
                <a:r>
                  <a:rPr lang="en-GB"/>
                  <a:t>Qualified teacher stock (headcount)</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0056704"/>
        <c:crosses val="max"/>
        <c:crossBetween val="between"/>
      </c:valAx>
      <c:spPr>
        <a:ln>
          <a:solidFill>
            <a:schemeClr val="tx1">
              <a:lumMod val="95000"/>
              <a:lumOff val="5000"/>
            </a:schemeClr>
          </a:solidFill>
        </a:ln>
      </c:spPr>
    </c:plotArea>
    <c:legend>
      <c:legendPos val="r"/>
      <c:layout>
        <c:manualLayout>
          <c:xMode val="edge"/>
          <c:yMode val="edge"/>
          <c:x val="0.74572034660051056"/>
          <c:y val="0.13505777295079494"/>
          <c:w val="0.22602775680437204"/>
          <c:h val="0.70258726279904671"/>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SECONDARY No. of pupils (FTE) and qualified teacher stock (headcount)</a:t>
            </a:r>
          </a:p>
        </c:rich>
      </c:tx>
      <c:layout>
        <c:manualLayout>
          <c:xMode val="edge"/>
          <c:yMode val="edge"/>
          <c:x val="0.16759856048921717"/>
          <c:y val="7.3910157782001388E-3"/>
        </c:manualLayout>
      </c:layout>
      <c:overlay val="0"/>
    </c:title>
    <c:autoTitleDeleted val="0"/>
    <c:plotArea>
      <c:layout>
        <c:manualLayout>
          <c:layoutTarget val="inner"/>
          <c:xMode val="edge"/>
          <c:yMode val="edge"/>
          <c:x val="0.13753242965841392"/>
          <c:y val="0.12020328113087861"/>
          <c:w val="0.48175701522158215"/>
          <c:h val="0.70564100773434368"/>
        </c:manualLayout>
      </c:layout>
      <c:lineChart>
        <c:grouping val="standard"/>
        <c:varyColors val="0"/>
        <c:ser>
          <c:idx val="6"/>
          <c:order val="2"/>
          <c:tx>
            <c:strRef>
              <c:f>Outputs_with_historical_data!$B$59</c:f>
              <c:strCache>
                <c:ptCount val="1"/>
                <c:pt idx="0">
                  <c:v>Secondary pupils - historical</c:v>
                </c:pt>
              </c:strCache>
            </c:strRef>
          </c:tx>
          <c:spPr>
            <a:ln>
              <a:solidFill>
                <a:srgbClr val="00B0F0"/>
              </a:solidFill>
            </a:ln>
          </c:spPr>
          <c:marker>
            <c:symbol val="none"/>
          </c:marker>
          <c:cat>
            <c:strRef>
              <c:f>Outputs_with_historical_data!$C$52:$V$52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Outputs_with_historical_data!$C$59:$V$59</c:f>
              <c:numCache>
                <c:formatCode>#,##0</c:formatCode>
                <c:ptCount val="20"/>
                <c:pt idx="0">
                  <c:v>3212254</c:v>
                </c:pt>
                <c:pt idx="1">
                  <c:v>3185686.5</c:v>
                </c:pt>
                <c:pt idx="2">
                  <c:v>3158780</c:v>
                </c:pt>
                <c:pt idx="3">
                  <c:v>3125924</c:v>
                </c:pt>
                <c:pt idx="4">
                  <c:v>3119863.5</c:v>
                </c:pt>
                <c:pt idx="5">
                  <c:v>3122070.5</c:v>
                </c:pt>
                <c:pt idx="6">
                  <c:v>3145583</c:v>
                </c:pt>
                <c:pt idx="7">
                  <c:v>3176642</c:v>
                </c:pt>
              </c:numCache>
            </c:numRef>
          </c:val>
          <c:smooth val="0"/>
          <c:extLst>
            <c:ext xmlns:c16="http://schemas.microsoft.com/office/drawing/2014/chart" uri="{C3380CC4-5D6E-409C-BE32-E72D297353CC}">
              <c16:uniqueId val="{00000000-C26A-4C9C-936B-EBC003DA6659}"/>
            </c:ext>
          </c:extLst>
        </c:ser>
        <c:ser>
          <c:idx val="7"/>
          <c:order val="3"/>
          <c:tx>
            <c:strRef>
              <c:f>Outputs_with_historical_data!$B$60</c:f>
              <c:strCache>
                <c:ptCount val="1"/>
                <c:pt idx="0">
                  <c:v>Secondary pupils - projected</c:v>
                </c:pt>
              </c:strCache>
            </c:strRef>
          </c:tx>
          <c:spPr>
            <a:ln>
              <a:solidFill>
                <a:srgbClr val="00B0F0"/>
              </a:solidFill>
              <a:prstDash val="sysDot"/>
            </a:ln>
          </c:spPr>
          <c:marker>
            <c:symbol val="none"/>
          </c:marker>
          <c:cat>
            <c:strRef>
              <c:f>Outputs_with_historical_data!$C$52:$V$52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Outputs_with_historical_data!$C$60:$V$60</c:f>
              <c:numCache>
                <c:formatCode>#,##0</c:formatCode>
                <c:ptCount val="20"/>
                <c:pt idx="7">
                  <c:v>3176642</c:v>
                </c:pt>
                <c:pt idx="8">
                  <c:v>3250096.0148135722</c:v>
                </c:pt>
                <c:pt idx="9">
                  <c:v>3328258.7310700314</c:v>
                </c:pt>
                <c:pt idx="10">
                  <c:v>3390341.6126745343</c:v>
                </c:pt>
                <c:pt idx="11">
                  <c:v>3462030.9334954983</c:v>
                </c:pt>
                <c:pt idx="12">
                  <c:v>3537610.409235951</c:v>
                </c:pt>
                <c:pt idx="13">
                  <c:v>3592713.6158768311</c:v>
                </c:pt>
                <c:pt idx="14">
                  <c:v>3614859.602613599</c:v>
                </c:pt>
                <c:pt idx="15">
                  <c:v>3624936.0704168142</c:v>
                </c:pt>
                <c:pt idx="16">
                  <c:v>3622097.3557046503</c:v>
                </c:pt>
                <c:pt idx="17">
                  <c:v>3606865.1956393118</c:v>
                </c:pt>
                <c:pt idx="18">
                  <c:v>3578155.4881814593</c:v>
                </c:pt>
                <c:pt idx="19">
                  <c:v>3561335.8034627829</c:v>
                </c:pt>
              </c:numCache>
            </c:numRef>
          </c:val>
          <c:smooth val="0"/>
          <c:extLst>
            <c:ext xmlns:c16="http://schemas.microsoft.com/office/drawing/2014/chart" uri="{C3380CC4-5D6E-409C-BE32-E72D297353CC}">
              <c16:uniqueId val="{00000001-C26A-4C9C-936B-EBC003DA6659}"/>
            </c:ext>
          </c:extLst>
        </c:ser>
        <c:dLbls>
          <c:showLegendKey val="0"/>
          <c:showVal val="0"/>
          <c:showCatName val="0"/>
          <c:showSerName val="0"/>
          <c:showPercent val="0"/>
          <c:showBubbleSize val="0"/>
        </c:dLbls>
        <c:marker val="1"/>
        <c:smooth val="0"/>
        <c:axId val="170760448"/>
        <c:axId val="170766336"/>
      </c:lineChart>
      <c:lineChart>
        <c:grouping val="standard"/>
        <c:varyColors val="0"/>
        <c:ser>
          <c:idx val="4"/>
          <c:order val="0"/>
          <c:tx>
            <c:strRef>
              <c:f>Outputs_with_historical_data!$B$57</c:f>
              <c:strCache>
                <c:ptCount val="1"/>
                <c:pt idx="0">
                  <c:v>Secondary stock - historical</c:v>
                </c:pt>
              </c:strCache>
            </c:strRef>
          </c:tx>
          <c:spPr>
            <a:ln>
              <a:solidFill>
                <a:srgbClr val="FF0000"/>
              </a:solidFill>
            </a:ln>
          </c:spPr>
          <c:marker>
            <c:symbol val="none"/>
          </c:marker>
          <c:cat>
            <c:strRef>
              <c:f>Outputs_with_historical_data!$C$52:$V$52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Outputs_with_historical_data!$C$57:$V$57</c:f>
              <c:numCache>
                <c:formatCode>#,##0</c:formatCode>
                <c:ptCount val="20"/>
                <c:pt idx="0">
                  <c:v>225406.19899999999</c:v>
                </c:pt>
                <c:pt idx="1">
                  <c:v>222533.93599999999</c:v>
                </c:pt>
                <c:pt idx="2">
                  <c:v>223505.91099999996</c:v>
                </c:pt>
                <c:pt idx="3">
                  <c:v>220936.46099999995</c:v>
                </c:pt>
                <c:pt idx="4">
                  <c:v>219083.033</c:v>
                </c:pt>
                <c:pt idx="5">
                  <c:v>215267.63699999999</c:v>
                </c:pt>
                <c:pt idx="6">
                  <c:v>212745.56699999998</c:v>
                </c:pt>
                <c:pt idx="7">
                  <c:v>209218.65296764602</c:v>
                </c:pt>
              </c:numCache>
            </c:numRef>
          </c:val>
          <c:smooth val="0"/>
          <c:extLst>
            <c:ext xmlns:c16="http://schemas.microsoft.com/office/drawing/2014/chart" uri="{C3380CC4-5D6E-409C-BE32-E72D297353CC}">
              <c16:uniqueId val="{00000002-C26A-4C9C-936B-EBC003DA6659}"/>
            </c:ext>
          </c:extLst>
        </c:ser>
        <c:ser>
          <c:idx val="5"/>
          <c:order val="1"/>
          <c:tx>
            <c:strRef>
              <c:f>Outputs_with_historical_data!$B$58</c:f>
              <c:strCache>
                <c:ptCount val="1"/>
                <c:pt idx="0">
                  <c:v>Secondary stock - projected</c:v>
                </c:pt>
              </c:strCache>
            </c:strRef>
          </c:tx>
          <c:spPr>
            <a:ln>
              <a:solidFill>
                <a:srgbClr val="FF0000"/>
              </a:solidFill>
              <a:prstDash val="sysDot"/>
            </a:ln>
          </c:spPr>
          <c:marker>
            <c:symbol val="none"/>
          </c:marker>
          <c:cat>
            <c:strRef>
              <c:f>Outputs_with_historical_data!$C$52:$V$52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Outputs_with_historical_data!$C$58:$V$58</c:f>
              <c:numCache>
                <c:formatCode>#,##0</c:formatCode>
                <c:ptCount val="20"/>
                <c:pt idx="7">
                  <c:v>209218.65296764602</c:v>
                </c:pt>
                <c:pt idx="8">
                  <c:v>211158.43147422554</c:v>
                </c:pt>
                <c:pt idx="9">
                  <c:v>213194.00283688155</c:v>
                </c:pt>
                <c:pt idx="10">
                  <c:v>214794.49827072237</c:v>
                </c:pt>
                <c:pt idx="11">
                  <c:v>216611.21707427074</c:v>
                </c:pt>
                <c:pt idx="12">
                  <c:v>220477.02102483177</c:v>
                </c:pt>
                <c:pt idx="13">
                  <c:v>223926.54625806402</c:v>
                </c:pt>
                <c:pt idx="14">
                  <c:v>225297.24510741743</c:v>
                </c:pt>
                <c:pt idx="15">
                  <c:v>225916.62125001679</c:v>
                </c:pt>
                <c:pt idx="16">
                  <c:v>225837.59932883226</c:v>
                </c:pt>
                <c:pt idx="17">
                  <c:v>225448.30192543814</c:v>
                </c:pt>
                <c:pt idx="18">
                  <c:v>224718.63525653718</c:v>
                </c:pt>
                <c:pt idx="19">
                  <c:v>224290.48319925182</c:v>
                </c:pt>
              </c:numCache>
            </c:numRef>
          </c:val>
          <c:smooth val="0"/>
          <c:extLst>
            <c:ext xmlns:c16="http://schemas.microsoft.com/office/drawing/2014/chart" uri="{C3380CC4-5D6E-409C-BE32-E72D297353CC}">
              <c16:uniqueId val="{00000003-C26A-4C9C-936B-EBC003DA6659}"/>
            </c:ext>
          </c:extLst>
        </c:ser>
        <c:dLbls>
          <c:showLegendKey val="0"/>
          <c:showVal val="0"/>
          <c:showCatName val="0"/>
          <c:showSerName val="0"/>
          <c:showPercent val="0"/>
          <c:showBubbleSize val="0"/>
        </c:dLbls>
        <c:marker val="1"/>
        <c:smooth val="0"/>
        <c:axId val="170768256"/>
        <c:axId val="170769792"/>
      </c:lineChart>
      <c:catAx>
        <c:axId val="17076044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0766336"/>
        <c:crosses val="autoZero"/>
        <c:auto val="1"/>
        <c:lblAlgn val="ctr"/>
        <c:lblOffset val="100"/>
        <c:noMultiLvlLbl val="0"/>
      </c:catAx>
      <c:valAx>
        <c:axId val="17076633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pupils (FTE)</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0760448"/>
        <c:crosses val="autoZero"/>
        <c:crossBetween val="between"/>
      </c:valAx>
      <c:catAx>
        <c:axId val="170768256"/>
        <c:scaling>
          <c:orientation val="minMax"/>
        </c:scaling>
        <c:delete val="1"/>
        <c:axPos val="b"/>
        <c:numFmt formatCode="General" sourceLinked="1"/>
        <c:majorTickMark val="out"/>
        <c:minorTickMark val="none"/>
        <c:tickLblPos val="nextTo"/>
        <c:crossAx val="170769792"/>
        <c:crosses val="autoZero"/>
        <c:auto val="1"/>
        <c:lblAlgn val="ctr"/>
        <c:lblOffset val="100"/>
        <c:noMultiLvlLbl val="0"/>
      </c:catAx>
      <c:valAx>
        <c:axId val="170769792"/>
        <c:scaling>
          <c:orientation val="minMax"/>
          <c:max val="250000"/>
          <c:min val="150000"/>
        </c:scaling>
        <c:delete val="0"/>
        <c:axPos val="r"/>
        <c:title>
          <c:tx>
            <c:rich>
              <a:bodyPr/>
              <a:lstStyle/>
              <a:p>
                <a:pPr>
                  <a:defRPr sz="1000" b="1" i="0" u="none" strike="noStrike" baseline="0">
                    <a:solidFill>
                      <a:srgbClr val="000000"/>
                    </a:solidFill>
                    <a:latin typeface="Calibri"/>
                    <a:ea typeface="Calibri"/>
                    <a:cs typeface="Calibri"/>
                  </a:defRPr>
                </a:pPr>
                <a:r>
                  <a:rPr lang="en-GB"/>
                  <a:t>Qualified teacher stock (headcount)</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0768256"/>
        <c:crosses val="max"/>
        <c:crossBetween val="between"/>
      </c:valAx>
      <c:spPr>
        <a:ln>
          <a:solidFill>
            <a:schemeClr val="tx1">
              <a:lumMod val="95000"/>
              <a:lumOff val="5000"/>
            </a:schemeClr>
          </a:solidFill>
        </a:ln>
      </c:spPr>
    </c:plotArea>
    <c:legend>
      <c:legendPos val="r"/>
      <c:layout>
        <c:manualLayout>
          <c:xMode val="edge"/>
          <c:yMode val="edge"/>
          <c:x val="0.75859169665647463"/>
          <c:y val="0.11637946118804114"/>
          <c:w val="0.22938171388370265"/>
          <c:h val="0.6982767671282468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leaving as wastage</a:t>
            </a:r>
          </a:p>
        </c:rich>
      </c:tx>
      <c:overlay val="0"/>
    </c:title>
    <c:autoTitleDeleted val="0"/>
    <c:plotArea>
      <c:layout>
        <c:manualLayout>
          <c:layoutTarget val="inner"/>
          <c:xMode val="edge"/>
          <c:yMode val="edge"/>
          <c:x val="0.14360333671162392"/>
          <c:y val="0.11245959706425586"/>
          <c:w val="0.61014345189609931"/>
          <c:h val="0.72652133761057647"/>
        </c:manualLayout>
      </c:layout>
      <c:lineChart>
        <c:grouping val="standard"/>
        <c:varyColors val="0"/>
        <c:ser>
          <c:idx val="4"/>
          <c:order val="0"/>
          <c:tx>
            <c:strRef>
              <c:f>Outputs_with_historical_data!$B$91</c:f>
              <c:strCache>
                <c:ptCount val="1"/>
                <c:pt idx="0">
                  <c:v>Wastage - historical</c:v>
                </c:pt>
              </c:strCache>
            </c:strRef>
          </c:tx>
          <c:spPr>
            <a:ln>
              <a:solidFill>
                <a:schemeClr val="tx1">
                  <a:lumMod val="95000"/>
                  <a:lumOff val="5000"/>
                </a:schemeClr>
              </a:solidFill>
            </a:ln>
          </c:spPr>
          <c:marker>
            <c:symbol val="none"/>
          </c:marker>
          <c:cat>
            <c:strRef>
              <c:f>Outputs_with_historical_data!$C$86:$V$86</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Outputs_with_historical_data!$C$91:$V$91</c:f>
              <c:numCache>
                <c:formatCode>#,##0</c:formatCode>
                <c:ptCount val="20"/>
                <c:pt idx="0">
                  <c:v>26438.536237131098</c:v>
                </c:pt>
                <c:pt idx="1">
                  <c:v>26445.9983348965</c:v>
                </c:pt>
                <c:pt idx="2">
                  <c:v>29843.238743108501</c:v>
                </c:pt>
                <c:pt idx="3">
                  <c:v>33632.392999999996</c:v>
                </c:pt>
                <c:pt idx="4">
                  <c:v>36789.149999999994</c:v>
                </c:pt>
                <c:pt idx="5">
                  <c:v>37897.747000000003</c:v>
                </c:pt>
                <c:pt idx="6">
                  <c:v>40525.418000000005</c:v>
                </c:pt>
              </c:numCache>
            </c:numRef>
          </c:val>
          <c:smooth val="0"/>
          <c:extLst>
            <c:ext xmlns:c16="http://schemas.microsoft.com/office/drawing/2014/chart" uri="{C3380CC4-5D6E-409C-BE32-E72D297353CC}">
              <c16:uniqueId val="{00000000-5463-442E-AE08-F72C1F80CB71}"/>
            </c:ext>
          </c:extLst>
        </c:ser>
        <c:ser>
          <c:idx val="5"/>
          <c:order val="1"/>
          <c:tx>
            <c:strRef>
              <c:f>Outputs_with_historical_data!$B$92</c:f>
              <c:strCache>
                <c:ptCount val="1"/>
                <c:pt idx="0">
                  <c:v>Wastage - projected</c:v>
                </c:pt>
              </c:strCache>
            </c:strRef>
          </c:tx>
          <c:spPr>
            <a:ln>
              <a:solidFill>
                <a:schemeClr val="tx1">
                  <a:lumMod val="95000"/>
                  <a:lumOff val="5000"/>
                </a:schemeClr>
              </a:solidFill>
              <a:prstDash val="sysDot"/>
            </a:ln>
          </c:spPr>
          <c:marker>
            <c:symbol val="none"/>
          </c:marker>
          <c:cat>
            <c:strRef>
              <c:f>Outputs_with_historical_data!$C$86:$V$86</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Outputs_with_historical_data!$C$92:$V$92</c:f>
              <c:numCache>
                <c:formatCode>#,##0</c:formatCode>
                <c:ptCount val="20"/>
                <c:pt idx="8">
                  <c:v>38436.598127507561</c:v>
                </c:pt>
                <c:pt idx="9">
                  <c:v>38835.572666054868</c:v>
                </c:pt>
                <c:pt idx="10">
                  <c:v>40312.364498321927</c:v>
                </c:pt>
                <c:pt idx="11">
                  <c:v>40819.762370982877</c:v>
                </c:pt>
                <c:pt idx="12">
                  <c:v>41062.003210332899</c:v>
                </c:pt>
                <c:pt idx="13">
                  <c:v>41475.254396687204</c:v>
                </c:pt>
                <c:pt idx="14">
                  <c:v>41811.449754501082</c:v>
                </c:pt>
                <c:pt idx="15">
                  <c:v>41919.143006565238</c:v>
                </c:pt>
                <c:pt idx="16">
                  <c:v>41967.815001496943</c:v>
                </c:pt>
                <c:pt idx="17">
                  <c:v>41934.626732956283</c:v>
                </c:pt>
                <c:pt idx="18">
                  <c:v>41864.67113027467</c:v>
                </c:pt>
                <c:pt idx="19">
                  <c:v>41785.421415004399</c:v>
                </c:pt>
              </c:numCache>
            </c:numRef>
          </c:val>
          <c:smooth val="0"/>
          <c:extLst>
            <c:ext xmlns:c16="http://schemas.microsoft.com/office/drawing/2014/chart" uri="{C3380CC4-5D6E-409C-BE32-E72D297353CC}">
              <c16:uniqueId val="{00000001-5463-442E-AE08-F72C1F80CB71}"/>
            </c:ext>
          </c:extLst>
        </c:ser>
        <c:dLbls>
          <c:showLegendKey val="0"/>
          <c:showVal val="0"/>
          <c:showCatName val="0"/>
          <c:showSerName val="0"/>
          <c:showPercent val="0"/>
          <c:showBubbleSize val="0"/>
        </c:dLbls>
        <c:smooth val="0"/>
        <c:axId val="170857984"/>
        <c:axId val="170859520"/>
      </c:lineChart>
      <c:catAx>
        <c:axId val="170857984"/>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0859520"/>
        <c:crosses val="autoZero"/>
        <c:auto val="1"/>
        <c:lblAlgn val="ctr"/>
        <c:lblOffset val="100"/>
        <c:noMultiLvlLbl val="0"/>
      </c:catAx>
      <c:valAx>
        <c:axId val="17085952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leaving as wastage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857984"/>
        <c:crosses val="autoZero"/>
        <c:crossBetween val="between"/>
      </c:valAx>
      <c:spPr>
        <a:ln>
          <a:solidFill>
            <a:schemeClr val="tx1">
              <a:lumMod val="95000"/>
              <a:lumOff val="5000"/>
            </a:schemeClr>
          </a:solidFill>
        </a:ln>
      </c:spPr>
    </c:plotArea>
    <c:legend>
      <c:legendPos val="r"/>
      <c:layout>
        <c:manualLayout>
          <c:xMode val="edge"/>
          <c:yMode val="edge"/>
          <c:x val="0.77911084744543924"/>
          <c:y val="0.19519551047110101"/>
          <c:w val="0.20291122856218313"/>
          <c:h val="0.56156250738927915"/>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wastage rate</a:t>
            </a:r>
          </a:p>
        </c:rich>
      </c:tx>
      <c:overlay val="0"/>
    </c:title>
    <c:autoTitleDeleted val="0"/>
    <c:plotArea>
      <c:layout>
        <c:manualLayout>
          <c:layoutTarget val="inner"/>
          <c:xMode val="edge"/>
          <c:yMode val="edge"/>
          <c:x val="0.14276549409651967"/>
          <c:y val="0.10120999026065138"/>
          <c:w val="0.61284582970887602"/>
          <c:h val="0.73777078965758214"/>
        </c:manualLayout>
      </c:layout>
      <c:lineChart>
        <c:grouping val="standard"/>
        <c:varyColors val="0"/>
        <c:ser>
          <c:idx val="4"/>
          <c:order val="0"/>
          <c:tx>
            <c:strRef>
              <c:f>Outputs_with_historical_data!$B$122</c:f>
              <c:strCache>
                <c:ptCount val="1"/>
                <c:pt idx="0">
                  <c:v>Wastage rate - historical</c:v>
                </c:pt>
              </c:strCache>
            </c:strRef>
          </c:tx>
          <c:spPr>
            <a:ln>
              <a:solidFill>
                <a:schemeClr val="tx1">
                  <a:lumMod val="95000"/>
                  <a:lumOff val="5000"/>
                </a:schemeClr>
              </a:solidFill>
            </a:ln>
          </c:spPr>
          <c:marker>
            <c:symbol val="none"/>
          </c:marker>
          <c:cat>
            <c:strRef>
              <c:f>Outputs_with_historical_data!$C$117:$V$117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Outputs_with_historical_data!$C$122:$V$122</c:f>
              <c:numCache>
                <c:formatCode>0.0%</c:formatCode>
                <c:ptCount val="20"/>
                <c:pt idx="0">
                  <c:v>5.9822506248683627E-2</c:v>
                </c:pt>
                <c:pt idx="1">
                  <c:v>5.9828155173441533E-2</c:v>
                </c:pt>
                <c:pt idx="2">
                  <c:v>6.650673801622875E-2</c:v>
                </c:pt>
                <c:pt idx="3">
                  <c:v>7.4507384989690159E-2</c:v>
                </c:pt>
                <c:pt idx="4">
                  <c:v>8.0854684219526005E-2</c:v>
                </c:pt>
                <c:pt idx="5">
                  <c:v>8.3262035885227931E-2</c:v>
                </c:pt>
                <c:pt idx="6">
                  <c:v>8.9064946757392155E-2</c:v>
                </c:pt>
              </c:numCache>
            </c:numRef>
          </c:val>
          <c:smooth val="0"/>
          <c:extLst>
            <c:ext xmlns:c16="http://schemas.microsoft.com/office/drawing/2014/chart" uri="{C3380CC4-5D6E-409C-BE32-E72D297353CC}">
              <c16:uniqueId val="{00000000-3235-4353-B41A-3B0AEDF4C0B8}"/>
            </c:ext>
          </c:extLst>
        </c:ser>
        <c:ser>
          <c:idx val="5"/>
          <c:order val="1"/>
          <c:tx>
            <c:strRef>
              <c:f>Outputs_with_historical_data!$B$123</c:f>
              <c:strCache>
                <c:ptCount val="1"/>
                <c:pt idx="0">
                  <c:v>Wastage rate - projected</c:v>
                </c:pt>
              </c:strCache>
            </c:strRef>
          </c:tx>
          <c:spPr>
            <a:ln>
              <a:solidFill>
                <a:schemeClr val="tx1">
                  <a:lumMod val="95000"/>
                  <a:lumOff val="5000"/>
                </a:schemeClr>
              </a:solidFill>
              <a:prstDash val="sysDot"/>
            </a:ln>
          </c:spPr>
          <c:marker>
            <c:symbol val="none"/>
          </c:marker>
          <c:cat>
            <c:strRef>
              <c:f>Outputs_with_historical_data!$C$117:$V$117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Outputs_with_historical_data!$C$123:$V$123</c:f>
              <c:numCache>
                <c:formatCode>0.0%</c:formatCode>
                <c:ptCount val="20"/>
                <c:pt idx="8">
                  <c:v>8.4802166208158267E-2</c:v>
                </c:pt>
                <c:pt idx="9">
                  <c:v>8.5302580348705637E-2</c:v>
                </c:pt>
                <c:pt idx="10">
                  <c:v>8.8237563129233809E-2</c:v>
                </c:pt>
                <c:pt idx="11">
                  <c:v>8.9099489117528075E-2</c:v>
                </c:pt>
                <c:pt idx="12">
                  <c:v>8.9029924181774162E-2</c:v>
                </c:pt>
                <c:pt idx="13">
                  <c:v>8.9416046528179388E-2</c:v>
                </c:pt>
                <c:pt idx="14">
                  <c:v>8.9991545714624879E-2</c:v>
                </c:pt>
                <c:pt idx="15">
                  <c:v>9.0164060532681362E-2</c:v>
                </c:pt>
                <c:pt idx="16">
                  <c:v>9.0349233138028187E-2</c:v>
                </c:pt>
                <c:pt idx="17">
                  <c:v>9.0419035345384244E-2</c:v>
                </c:pt>
                <c:pt idx="18">
                  <c:v>9.0418566300261155E-2</c:v>
                </c:pt>
                <c:pt idx="19">
                  <c:v>9.0373016005404636E-2</c:v>
                </c:pt>
              </c:numCache>
            </c:numRef>
          </c:val>
          <c:smooth val="0"/>
          <c:extLst>
            <c:ext xmlns:c16="http://schemas.microsoft.com/office/drawing/2014/chart" uri="{C3380CC4-5D6E-409C-BE32-E72D297353CC}">
              <c16:uniqueId val="{00000001-3235-4353-B41A-3B0AEDF4C0B8}"/>
            </c:ext>
          </c:extLst>
        </c:ser>
        <c:dLbls>
          <c:showLegendKey val="0"/>
          <c:showVal val="0"/>
          <c:showCatName val="0"/>
          <c:showSerName val="0"/>
          <c:showPercent val="0"/>
          <c:showBubbleSize val="0"/>
        </c:dLbls>
        <c:smooth val="0"/>
        <c:axId val="171189376"/>
        <c:axId val="171190912"/>
      </c:lineChart>
      <c:catAx>
        <c:axId val="17118937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190912"/>
        <c:crosses val="autoZero"/>
        <c:auto val="1"/>
        <c:lblAlgn val="ctr"/>
        <c:lblOffset val="100"/>
        <c:noMultiLvlLbl val="0"/>
      </c:catAx>
      <c:valAx>
        <c:axId val="171190912"/>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wastage rate (proportion of teachers leaving as wastage)</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189376"/>
        <c:crosses val="autoZero"/>
        <c:crossBetween val="between"/>
      </c:valAx>
      <c:spPr>
        <a:ln>
          <a:solidFill>
            <a:schemeClr val="tx1">
              <a:lumMod val="95000"/>
              <a:lumOff val="5000"/>
            </a:schemeClr>
          </a:solidFill>
        </a:ln>
      </c:spPr>
    </c:plotArea>
    <c:legend>
      <c:legendPos val="r"/>
      <c:layout>
        <c:manualLayout>
          <c:xMode val="edge"/>
          <c:yMode val="edge"/>
          <c:x val="0.76153908966507389"/>
          <c:y val="0.17208686312584909"/>
          <c:w val="0.2188035982681652"/>
          <c:h val="0.59349678851119214"/>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leaving as retirements</a:t>
            </a:r>
          </a:p>
        </c:rich>
      </c:tx>
      <c:overlay val="0"/>
    </c:title>
    <c:autoTitleDeleted val="0"/>
    <c:plotArea>
      <c:layout>
        <c:manualLayout>
          <c:layoutTarget val="inner"/>
          <c:xMode val="edge"/>
          <c:yMode val="edge"/>
          <c:x val="0.14083309030815591"/>
          <c:y val="0.1106690820822796"/>
          <c:w val="0.62800456859319098"/>
          <c:h val="0.71596565805128576"/>
        </c:manualLayout>
      </c:layout>
      <c:lineChart>
        <c:grouping val="standard"/>
        <c:varyColors val="0"/>
        <c:ser>
          <c:idx val="0"/>
          <c:order val="0"/>
          <c:tx>
            <c:strRef>
              <c:f>Outputs_with_historical_data!$B$151</c:f>
              <c:strCache>
                <c:ptCount val="1"/>
                <c:pt idx="0">
                  <c:v>Primary retirements - historical</c:v>
                </c:pt>
              </c:strCache>
            </c:strRef>
          </c:tx>
          <c:spPr>
            <a:ln>
              <a:solidFill>
                <a:schemeClr val="tx1">
                  <a:lumMod val="95000"/>
                  <a:lumOff val="5000"/>
                </a:schemeClr>
              </a:solidFill>
            </a:ln>
          </c:spPr>
          <c:marker>
            <c:symbol val="none"/>
          </c:marker>
          <c:cat>
            <c:strRef>
              <c:f>Outputs_with_historical_data!$C$150:$V$150</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Outputs_with_historical_data!$C$151:$V$151</c:f>
              <c:numCache>
                <c:formatCode>#,##0</c:formatCode>
                <c:ptCount val="20"/>
                <c:pt idx="0">
                  <c:v>7184.1342677357798</c:v>
                </c:pt>
                <c:pt idx="1">
                  <c:v>7035.7282087825497</c:v>
                </c:pt>
                <c:pt idx="2">
                  <c:v>6719.0506703790197</c:v>
                </c:pt>
                <c:pt idx="3">
                  <c:v>6616.8530000000001</c:v>
                </c:pt>
                <c:pt idx="4">
                  <c:v>5561.5399999999991</c:v>
                </c:pt>
                <c:pt idx="5">
                  <c:v>4876.0219999999999</c:v>
                </c:pt>
                <c:pt idx="6">
                  <c:v>3944.3629999999994</c:v>
                </c:pt>
              </c:numCache>
            </c:numRef>
          </c:val>
          <c:smooth val="0"/>
          <c:extLst>
            <c:ext xmlns:c16="http://schemas.microsoft.com/office/drawing/2014/chart" uri="{C3380CC4-5D6E-409C-BE32-E72D297353CC}">
              <c16:uniqueId val="{00000000-56E7-4C45-977C-A47833FD3E0C}"/>
            </c:ext>
          </c:extLst>
        </c:ser>
        <c:ser>
          <c:idx val="1"/>
          <c:order val="1"/>
          <c:tx>
            <c:strRef>
              <c:f>Outputs_with_historical_data!$B$152</c:f>
              <c:strCache>
                <c:ptCount val="1"/>
                <c:pt idx="0">
                  <c:v>Primary retirements - projected</c:v>
                </c:pt>
              </c:strCache>
            </c:strRef>
          </c:tx>
          <c:spPr>
            <a:ln>
              <a:solidFill>
                <a:schemeClr val="tx1">
                  <a:lumMod val="95000"/>
                  <a:lumOff val="5000"/>
                </a:schemeClr>
              </a:solidFill>
              <a:prstDash val="sysDot"/>
            </a:ln>
          </c:spPr>
          <c:marker>
            <c:symbol val="none"/>
          </c:marker>
          <c:cat>
            <c:strRef>
              <c:f>Outputs_with_historical_data!$C$150:$V$150</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Outputs_with_historical_data!$C$152:$V$152</c:f>
              <c:numCache>
                <c:formatCode>#,##0</c:formatCode>
                <c:ptCount val="20"/>
                <c:pt idx="8">
                  <c:v>5513.8208682550066</c:v>
                </c:pt>
                <c:pt idx="9">
                  <c:v>5421.982911300066</c:v>
                </c:pt>
                <c:pt idx="10">
                  <c:v>5327.5618868662141</c:v>
                </c:pt>
                <c:pt idx="11">
                  <c:v>5241.8760238437089</c:v>
                </c:pt>
                <c:pt idx="12">
                  <c:v>5164.8293568620893</c:v>
                </c:pt>
                <c:pt idx="13">
                  <c:v>5100.1644941255909</c:v>
                </c:pt>
                <c:pt idx="14">
                  <c:v>5048.5750705939008</c:v>
                </c:pt>
                <c:pt idx="15">
                  <c:v>5010.6515891304762</c:v>
                </c:pt>
                <c:pt idx="16">
                  <c:v>4984.818979436789</c:v>
                </c:pt>
                <c:pt idx="17">
                  <c:v>4965.2941410210387</c:v>
                </c:pt>
                <c:pt idx="18">
                  <c:v>4950.3850269393843</c:v>
                </c:pt>
                <c:pt idx="19">
                  <c:v>4941.9566674670286</c:v>
                </c:pt>
              </c:numCache>
            </c:numRef>
          </c:val>
          <c:smooth val="0"/>
          <c:extLst>
            <c:ext xmlns:c16="http://schemas.microsoft.com/office/drawing/2014/chart" uri="{C3380CC4-5D6E-409C-BE32-E72D297353CC}">
              <c16:uniqueId val="{00000001-56E7-4C45-977C-A47833FD3E0C}"/>
            </c:ext>
          </c:extLst>
        </c:ser>
        <c:ser>
          <c:idx val="2"/>
          <c:order val="2"/>
          <c:tx>
            <c:strRef>
              <c:f>Outputs_with_historical_data!$B$153</c:f>
              <c:strCache>
                <c:ptCount val="1"/>
                <c:pt idx="0">
                  <c:v>Secondary retirements - historical</c:v>
                </c:pt>
              </c:strCache>
            </c:strRef>
          </c:tx>
          <c:spPr>
            <a:ln>
              <a:solidFill>
                <a:srgbClr val="FF0000"/>
              </a:solidFill>
            </a:ln>
          </c:spPr>
          <c:marker>
            <c:symbol val="none"/>
          </c:marker>
          <c:cat>
            <c:strRef>
              <c:f>Outputs_with_historical_data!$C$150:$V$150</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Outputs_with_historical_data!$C$153:$V$153</c:f>
              <c:numCache>
                <c:formatCode>#,##0</c:formatCode>
                <c:ptCount val="20"/>
                <c:pt idx="0">
                  <c:v>8209.2776979638202</c:v>
                </c:pt>
                <c:pt idx="1">
                  <c:v>7290.4171282668804</c:v>
                </c:pt>
                <c:pt idx="2">
                  <c:v>6867.2379855135596</c:v>
                </c:pt>
                <c:pt idx="3">
                  <c:v>6553.9250000000002</c:v>
                </c:pt>
                <c:pt idx="4">
                  <c:v>5892.628999999999</c:v>
                </c:pt>
                <c:pt idx="5">
                  <c:v>5190.7440000000006</c:v>
                </c:pt>
                <c:pt idx="6">
                  <c:v>4002.192</c:v>
                </c:pt>
              </c:numCache>
            </c:numRef>
          </c:val>
          <c:smooth val="0"/>
          <c:extLst>
            <c:ext xmlns:c16="http://schemas.microsoft.com/office/drawing/2014/chart" uri="{C3380CC4-5D6E-409C-BE32-E72D297353CC}">
              <c16:uniqueId val="{00000002-56E7-4C45-977C-A47833FD3E0C}"/>
            </c:ext>
          </c:extLst>
        </c:ser>
        <c:ser>
          <c:idx val="3"/>
          <c:order val="3"/>
          <c:tx>
            <c:strRef>
              <c:f>Outputs_with_historical_data!$B$154</c:f>
              <c:strCache>
                <c:ptCount val="1"/>
                <c:pt idx="0">
                  <c:v>Secondary retirements - projected</c:v>
                </c:pt>
              </c:strCache>
            </c:strRef>
          </c:tx>
          <c:spPr>
            <a:ln>
              <a:solidFill>
                <a:srgbClr val="FF0000"/>
              </a:solidFill>
              <a:prstDash val="sysDot"/>
            </a:ln>
          </c:spPr>
          <c:marker>
            <c:symbol val="none"/>
          </c:marker>
          <c:cat>
            <c:strRef>
              <c:f>Outputs_with_historical_data!$C$150:$V$150</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Outputs_with_historical_data!$C$154:$V$154</c:f>
              <c:numCache>
                <c:formatCode>#,##0</c:formatCode>
                <c:ptCount val="20"/>
                <c:pt idx="8">
                  <c:v>5260.1944402675763</c:v>
                </c:pt>
                <c:pt idx="9">
                  <c:v>5187.5329853806352</c:v>
                </c:pt>
                <c:pt idx="10">
                  <c:v>5123.0311368863759</c:v>
                </c:pt>
                <c:pt idx="11">
                  <c:v>5067.8996310664252</c:v>
                </c:pt>
                <c:pt idx="12">
                  <c:v>5036.3814831266782</c:v>
                </c:pt>
                <c:pt idx="13">
                  <c:v>5056.4724550672017</c:v>
                </c:pt>
                <c:pt idx="14">
                  <c:v>5084.4235485398804</c:v>
                </c:pt>
                <c:pt idx="15">
                  <c:v>5090.0283039186206</c:v>
                </c:pt>
                <c:pt idx="16">
                  <c:v>5091.5985159221918</c:v>
                </c:pt>
                <c:pt idx="17">
                  <c:v>5087.1192797110361</c:v>
                </c:pt>
                <c:pt idx="18">
                  <c:v>5080.5953185586241</c:v>
                </c:pt>
                <c:pt idx="19">
                  <c:v>5069.8217122134583</c:v>
                </c:pt>
              </c:numCache>
            </c:numRef>
          </c:val>
          <c:smooth val="0"/>
          <c:extLst>
            <c:ext xmlns:c16="http://schemas.microsoft.com/office/drawing/2014/chart" uri="{C3380CC4-5D6E-409C-BE32-E72D297353CC}">
              <c16:uniqueId val="{00000003-56E7-4C45-977C-A47833FD3E0C}"/>
            </c:ext>
          </c:extLst>
        </c:ser>
        <c:dLbls>
          <c:showLegendKey val="0"/>
          <c:showVal val="0"/>
          <c:showCatName val="0"/>
          <c:showSerName val="0"/>
          <c:showPercent val="0"/>
          <c:showBubbleSize val="0"/>
        </c:dLbls>
        <c:smooth val="0"/>
        <c:axId val="171215872"/>
        <c:axId val="171217664"/>
      </c:lineChart>
      <c:catAx>
        <c:axId val="17121587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217664"/>
        <c:crosses val="autoZero"/>
        <c:auto val="1"/>
        <c:lblAlgn val="ctr"/>
        <c:lblOffset val="100"/>
        <c:noMultiLvlLbl val="0"/>
      </c:catAx>
      <c:valAx>
        <c:axId val="17121766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leaving as retirements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215872"/>
        <c:crosses val="autoZero"/>
        <c:crossBetween val="between"/>
      </c:valAx>
      <c:spPr>
        <a:ln>
          <a:solidFill>
            <a:schemeClr val="tx1">
              <a:lumMod val="95000"/>
              <a:lumOff val="5000"/>
            </a:schemeClr>
          </a:solidFill>
        </a:ln>
      </c:spPr>
    </c:plotArea>
    <c:legend>
      <c:legendPos val="r"/>
      <c:layout>
        <c:manualLayout>
          <c:xMode val="edge"/>
          <c:yMode val="edge"/>
          <c:x val="0.79037872843214185"/>
          <c:y val="7.9646017699115043E-2"/>
          <c:w val="0.19501727232549537"/>
          <c:h val="0.7522133184679348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retirement rate</a:t>
            </a:r>
          </a:p>
        </c:rich>
      </c:tx>
      <c:overlay val="0"/>
    </c:title>
    <c:autoTitleDeleted val="0"/>
    <c:plotArea>
      <c:layout>
        <c:manualLayout>
          <c:layoutTarget val="inner"/>
          <c:xMode val="edge"/>
          <c:yMode val="edge"/>
          <c:x val="0.13054502446453453"/>
          <c:y val="9.9468816397950258E-2"/>
          <c:w val="0.63052701146169676"/>
          <c:h val="0.74228280988685935"/>
        </c:manualLayout>
      </c:layout>
      <c:lineChart>
        <c:grouping val="standard"/>
        <c:varyColors val="0"/>
        <c:ser>
          <c:idx val="0"/>
          <c:order val="0"/>
          <c:tx>
            <c:strRef>
              <c:f>Outputs_with_historical_data!$B$180</c:f>
              <c:strCache>
                <c:ptCount val="1"/>
                <c:pt idx="0">
                  <c:v>Primary retirement rate - historical</c:v>
                </c:pt>
              </c:strCache>
            </c:strRef>
          </c:tx>
          <c:spPr>
            <a:ln>
              <a:solidFill>
                <a:schemeClr val="tx1">
                  <a:lumMod val="95000"/>
                  <a:lumOff val="5000"/>
                </a:schemeClr>
              </a:solidFill>
            </a:ln>
          </c:spPr>
          <c:marker>
            <c:symbol val="none"/>
          </c:marker>
          <c:cat>
            <c:strRef>
              <c:f>Outputs_with_historical_data!$C$179:$V$179</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Outputs_with_historical_data!$C$180:$V$180</c:f>
              <c:numCache>
                <c:formatCode>0.0%</c:formatCode>
                <c:ptCount val="20"/>
                <c:pt idx="0">
                  <c:v>3.3176408411206601E-2</c:v>
                </c:pt>
                <c:pt idx="1">
                  <c:v>3.2053618393686076E-2</c:v>
                </c:pt>
                <c:pt idx="2">
                  <c:v>2.9833392351613381E-2</c:v>
                </c:pt>
                <c:pt idx="3">
                  <c:v>2.8711464459975786E-2</c:v>
                </c:pt>
                <c:pt idx="4">
                  <c:v>2.3573809611712498E-2</c:v>
                </c:pt>
                <c:pt idx="5">
                  <c:v>2.0325671987402809E-2</c:v>
                </c:pt>
                <c:pt idx="6">
                  <c:v>1.6281247862612119E-2</c:v>
                </c:pt>
              </c:numCache>
            </c:numRef>
          </c:val>
          <c:smooth val="0"/>
          <c:extLst>
            <c:ext xmlns:c16="http://schemas.microsoft.com/office/drawing/2014/chart" uri="{C3380CC4-5D6E-409C-BE32-E72D297353CC}">
              <c16:uniqueId val="{00000000-523D-4E09-AFCA-C12E16BBB5EB}"/>
            </c:ext>
          </c:extLst>
        </c:ser>
        <c:ser>
          <c:idx val="1"/>
          <c:order val="1"/>
          <c:tx>
            <c:strRef>
              <c:f>Outputs_with_historical_data!$B$181</c:f>
              <c:strCache>
                <c:ptCount val="1"/>
                <c:pt idx="0">
                  <c:v>Primary retirement rate - projected</c:v>
                </c:pt>
              </c:strCache>
            </c:strRef>
          </c:tx>
          <c:spPr>
            <a:ln>
              <a:solidFill>
                <a:schemeClr val="tx1">
                  <a:lumMod val="95000"/>
                  <a:lumOff val="5000"/>
                </a:schemeClr>
              </a:solidFill>
              <a:prstDash val="sysDot"/>
            </a:ln>
          </c:spPr>
          <c:marker>
            <c:symbol val="none"/>
          </c:marker>
          <c:cat>
            <c:strRef>
              <c:f>Outputs_with_historical_data!$C$179:$V$179</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Outputs_with_historical_data!$C$181:$V$181</c:f>
              <c:numCache>
                <c:formatCode>0.0%</c:formatCode>
                <c:ptCount val="20"/>
                <c:pt idx="8">
                  <c:v>2.2775747729508987E-2</c:v>
                </c:pt>
                <c:pt idx="9">
                  <c:v>2.239799864610429E-2</c:v>
                </c:pt>
                <c:pt idx="10">
                  <c:v>2.200860545668373E-2</c:v>
                </c:pt>
                <c:pt idx="11">
                  <c:v>2.1703184078872E-2</c:v>
                </c:pt>
                <c:pt idx="12">
                  <c:v>2.1454085885379615E-2</c:v>
                </c:pt>
                <c:pt idx="13">
                  <c:v>2.125784064591707E-2</c:v>
                </c:pt>
                <c:pt idx="14" formatCode="0%">
                  <c:v>2.1095670772756741E-2</c:v>
                </c:pt>
                <c:pt idx="15" formatCode="0%">
                  <c:v>2.0964706892201833E-2</c:v>
                </c:pt>
                <c:pt idx="16" formatCode="0%">
                  <c:v>2.0885908884789993E-2</c:v>
                </c:pt>
                <c:pt idx="17" formatCode="0%">
                  <c:v>2.0833461289208714E-2</c:v>
                </c:pt>
                <c:pt idx="18" formatCode="0%">
                  <c:v>2.0774532695678548E-2</c:v>
                </c:pt>
                <c:pt idx="19" formatCode="0%">
                  <c:v>2.075792627983165E-2</c:v>
                </c:pt>
              </c:numCache>
            </c:numRef>
          </c:val>
          <c:smooth val="0"/>
          <c:extLst>
            <c:ext xmlns:c16="http://schemas.microsoft.com/office/drawing/2014/chart" uri="{C3380CC4-5D6E-409C-BE32-E72D297353CC}">
              <c16:uniqueId val="{00000001-523D-4E09-AFCA-C12E16BBB5EB}"/>
            </c:ext>
          </c:extLst>
        </c:ser>
        <c:ser>
          <c:idx val="2"/>
          <c:order val="2"/>
          <c:tx>
            <c:strRef>
              <c:f>Outputs_with_historical_data!$B$182</c:f>
              <c:strCache>
                <c:ptCount val="1"/>
                <c:pt idx="0">
                  <c:v>Secondary retirement rate - historical</c:v>
                </c:pt>
              </c:strCache>
            </c:strRef>
          </c:tx>
          <c:spPr>
            <a:ln>
              <a:solidFill>
                <a:srgbClr val="FF0000"/>
              </a:solidFill>
            </a:ln>
          </c:spPr>
          <c:marker>
            <c:symbol val="none"/>
          </c:marker>
          <c:cat>
            <c:strRef>
              <c:f>Outputs_with_historical_data!$C$179:$V$179</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Outputs_with_historical_data!$C$182:$V$182</c:f>
              <c:numCache>
                <c:formatCode>0.0%</c:formatCode>
                <c:ptCount val="20"/>
                <c:pt idx="0">
                  <c:v>3.641992870818881E-2</c:v>
                </c:pt>
                <c:pt idx="1">
                  <c:v>3.2760922937465506E-2</c:v>
                </c:pt>
                <c:pt idx="2">
                  <c:v>3.0725084427469844E-2</c:v>
                </c:pt>
                <c:pt idx="3">
                  <c:v>2.9664297917761984E-2</c:v>
                </c:pt>
                <c:pt idx="4">
                  <c:v>2.6896783923928965E-2</c:v>
                </c:pt>
                <c:pt idx="5">
                  <c:v>2.4112978951870971E-2</c:v>
                </c:pt>
                <c:pt idx="6">
                  <c:v>1.8812105259988804E-2</c:v>
                </c:pt>
              </c:numCache>
            </c:numRef>
          </c:val>
          <c:smooth val="0"/>
          <c:extLst>
            <c:ext xmlns:c16="http://schemas.microsoft.com/office/drawing/2014/chart" uri="{C3380CC4-5D6E-409C-BE32-E72D297353CC}">
              <c16:uniqueId val="{00000002-523D-4E09-AFCA-C12E16BBB5EB}"/>
            </c:ext>
          </c:extLst>
        </c:ser>
        <c:ser>
          <c:idx val="3"/>
          <c:order val="3"/>
          <c:tx>
            <c:strRef>
              <c:f>Outputs_with_historical_data!$B$183</c:f>
              <c:strCache>
                <c:ptCount val="1"/>
                <c:pt idx="0">
                  <c:v>Secondary retirement rate - projected</c:v>
                </c:pt>
              </c:strCache>
            </c:strRef>
          </c:tx>
          <c:spPr>
            <a:ln>
              <a:solidFill>
                <a:srgbClr val="FF0000"/>
              </a:solidFill>
              <a:prstDash val="sysDot"/>
            </a:ln>
          </c:spPr>
          <c:marker>
            <c:symbol val="none"/>
          </c:marker>
          <c:cat>
            <c:strRef>
              <c:f>Outputs_with_historical_data!$C$179:$V$179</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Outputs_with_historical_data!$C$183:$V$183</c:f>
              <c:numCache>
                <c:formatCode>0%</c:formatCode>
                <c:ptCount val="20"/>
                <c:pt idx="8" formatCode="0.0%">
                  <c:v>2.4911126700188843E-2</c:v>
                </c:pt>
                <c:pt idx="9" formatCode="0.0%">
                  <c:v>2.4332452678557319E-2</c:v>
                </c:pt>
                <c:pt idx="10" formatCode="0.0%">
                  <c:v>2.3850848965551331E-2</c:v>
                </c:pt>
                <c:pt idx="11" formatCode="0.0%">
                  <c:v>2.3396293596969011E-2</c:v>
                </c:pt>
                <c:pt idx="12" formatCode="0.0%">
                  <c:v>2.2843112900003501E-2</c:v>
                </c:pt>
                <c:pt idx="13" formatCode="0.0%">
                  <c:v>2.2580942454405888E-2</c:v>
                </c:pt>
                <c:pt idx="14" formatCode="0.0%">
                  <c:v>2.2567624145229667E-2</c:v>
                </c:pt>
                <c:pt idx="15" formatCode="0.0%">
                  <c:v>2.2530561389219796E-2</c:v>
                </c:pt>
                <c:pt idx="16" formatCode="0.0%">
                  <c:v>2.2545397803793235E-2</c:v>
                </c:pt>
                <c:pt idx="17" formatCode="0.0%">
                  <c:v>2.2564460394088416E-2</c:v>
                </c:pt>
                <c:pt idx="18" formatCode="0.0%">
                  <c:v>2.2608696037863762E-2</c:v>
                </c:pt>
                <c:pt idx="19">
                  <c:v>2.2603820010096486E-2</c:v>
                </c:pt>
              </c:numCache>
            </c:numRef>
          </c:val>
          <c:smooth val="0"/>
          <c:extLst>
            <c:ext xmlns:c16="http://schemas.microsoft.com/office/drawing/2014/chart" uri="{C3380CC4-5D6E-409C-BE32-E72D297353CC}">
              <c16:uniqueId val="{00000003-523D-4E09-AFCA-C12E16BBB5EB}"/>
            </c:ext>
          </c:extLst>
        </c:ser>
        <c:dLbls>
          <c:showLegendKey val="0"/>
          <c:showVal val="0"/>
          <c:showCatName val="0"/>
          <c:showSerName val="0"/>
          <c:showPercent val="0"/>
          <c:showBubbleSize val="0"/>
        </c:dLbls>
        <c:smooth val="0"/>
        <c:axId val="171017344"/>
        <c:axId val="171018880"/>
      </c:lineChart>
      <c:catAx>
        <c:axId val="171017344"/>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018880"/>
        <c:crosses val="autoZero"/>
        <c:auto val="1"/>
        <c:lblAlgn val="ctr"/>
        <c:lblOffset val="100"/>
        <c:noMultiLvlLbl val="0"/>
      </c:catAx>
      <c:valAx>
        <c:axId val="17101888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retirement rate (proportion of teachers leaving as retirements)</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017344"/>
        <c:crosses val="autoZero"/>
        <c:crossBetween val="between"/>
        <c:majorUnit val="1.0000000000000002E-2"/>
      </c:valAx>
      <c:spPr>
        <a:ln>
          <a:solidFill>
            <a:schemeClr val="tx1">
              <a:lumMod val="95000"/>
              <a:lumOff val="5000"/>
            </a:schemeClr>
          </a:solidFill>
        </a:ln>
      </c:spPr>
    </c:plotArea>
    <c:legend>
      <c:legendPos val="r"/>
      <c:layout>
        <c:manualLayout>
          <c:xMode val="edge"/>
          <c:yMode val="edge"/>
          <c:x val="0.78216123499142365"/>
          <c:y val="8.5044296149198353E-2"/>
          <c:w val="0.20154382931979131"/>
          <c:h val="0.7917910114608107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leaving as deaths in service</a:t>
            </a:r>
          </a:p>
        </c:rich>
      </c:tx>
      <c:overlay val="0"/>
    </c:title>
    <c:autoTitleDeleted val="0"/>
    <c:plotArea>
      <c:layout>
        <c:manualLayout>
          <c:layoutTarget val="inner"/>
          <c:xMode val="edge"/>
          <c:yMode val="edge"/>
          <c:x val="0.12339410488487146"/>
          <c:y val="0.1069500119303269"/>
          <c:w val="0.6391404671538361"/>
          <c:h val="0.71968444285373423"/>
        </c:manualLayout>
      </c:layout>
      <c:lineChart>
        <c:grouping val="standard"/>
        <c:varyColors val="0"/>
        <c:ser>
          <c:idx val="0"/>
          <c:order val="0"/>
          <c:tx>
            <c:strRef>
              <c:f>Outputs_with_historical_data!$B$210</c:f>
              <c:strCache>
                <c:ptCount val="1"/>
                <c:pt idx="0">
                  <c:v>Primary deaths - historical</c:v>
                </c:pt>
              </c:strCache>
            </c:strRef>
          </c:tx>
          <c:spPr>
            <a:ln>
              <a:solidFill>
                <a:schemeClr val="tx1">
                  <a:lumMod val="95000"/>
                  <a:lumOff val="5000"/>
                </a:schemeClr>
              </a:solidFill>
            </a:ln>
          </c:spPr>
          <c:marker>
            <c:symbol val="none"/>
          </c:marker>
          <c:cat>
            <c:strRef>
              <c:f>Outputs_with_historical_data!$C$209:$V$209</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Outputs_with_historical_data!$C$210:$V$210</c:f>
              <c:numCache>
                <c:formatCode>#,##0</c:formatCode>
                <c:ptCount val="20"/>
                <c:pt idx="0">
                  <c:v>107.00500507800901</c:v>
                </c:pt>
                <c:pt idx="1">
                  <c:v>120.257258726996</c:v>
                </c:pt>
                <c:pt idx="2">
                  <c:v>83.465677235966695</c:v>
                </c:pt>
                <c:pt idx="3">
                  <c:v>101.93700000000001</c:v>
                </c:pt>
                <c:pt idx="4">
                  <c:v>97.732000000000014</c:v>
                </c:pt>
                <c:pt idx="5">
                  <c:v>97.277000000000129</c:v>
                </c:pt>
                <c:pt idx="6">
                  <c:v>72.213999999999999</c:v>
                </c:pt>
              </c:numCache>
            </c:numRef>
          </c:val>
          <c:smooth val="0"/>
          <c:extLst>
            <c:ext xmlns:c16="http://schemas.microsoft.com/office/drawing/2014/chart" uri="{C3380CC4-5D6E-409C-BE32-E72D297353CC}">
              <c16:uniqueId val="{00000000-2C46-479D-A60A-9F57B908FA14}"/>
            </c:ext>
          </c:extLst>
        </c:ser>
        <c:ser>
          <c:idx val="1"/>
          <c:order val="1"/>
          <c:tx>
            <c:strRef>
              <c:f>Outputs_with_historical_data!$B$211</c:f>
              <c:strCache>
                <c:ptCount val="1"/>
                <c:pt idx="0">
                  <c:v>Primary deaths - projected</c:v>
                </c:pt>
              </c:strCache>
            </c:strRef>
          </c:tx>
          <c:spPr>
            <a:ln>
              <a:solidFill>
                <a:schemeClr val="tx1">
                  <a:lumMod val="95000"/>
                  <a:lumOff val="5000"/>
                </a:schemeClr>
              </a:solidFill>
              <a:prstDash val="sysDot"/>
            </a:ln>
          </c:spPr>
          <c:marker>
            <c:symbol val="none"/>
          </c:marker>
          <c:cat>
            <c:strRef>
              <c:f>Outputs_with_historical_data!$C$209:$V$209</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Outputs_with_historical_data!$C$211:$V$211</c:f>
              <c:numCache>
                <c:formatCode>#,##0</c:formatCode>
                <c:ptCount val="20"/>
                <c:pt idx="8">
                  <c:v>92.407349080008174</c:v>
                </c:pt>
                <c:pt idx="9">
                  <c:v>92.420415537982976</c:v>
                </c:pt>
                <c:pt idx="10">
                  <c:v>92.301145666864755</c:v>
                </c:pt>
                <c:pt idx="11">
                  <c:v>92.155976503291825</c:v>
                </c:pt>
                <c:pt idx="12">
                  <c:v>91.872006309586382</c:v>
                </c:pt>
                <c:pt idx="13">
                  <c:v>91.52815866066166</c:v>
                </c:pt>
                <c:pt idx="14">
                  <c:v>91.175955850158957</c:v>
                </c:pt>
                <c:pt idx="15">
                  <c:v>90.882014521296753</c:v>
                </c:pt>
                <c:pt idx="16">
                  <c:v>90.666229621447968</c:v>
                </c:pt>
                <c:pt idx="17">
                  <c:v>90.444480975156068</c:v>
                </c:pt>
                <c:pt idx="18">
                  <c:v>90.222846890078287</c:v>
                </c:pt>
                <c:pt idx="19">
                  <c:v>90.085843455954148</c:v>
                </c:pt>
              </c:numCache>
            </c:numRef>
          </c:val>
          <c:smooth val="0"/>
          <c:extLst>
            <c:ext xmlns:c16="http://schemas.microsoft.com/office/drawing/2014/chart" uri="{C3380CC4-5D6E-409C-BE32-E72D297353CC}">
              <c16:uniqueId val="{00000001-2C46-479D-A60A-9F57B908FA14}"/>
            </c:ext>
          </c:extLst>
        </c:ser>
        <c:ser>
          <c:idx val="2"/>
          <c:order val="2"/>
          <c:tx>
            <c:strRef>
              <c:f>Outputs_with_historical_data!$B$212</c:f>
              <c:strCache>
                <c:ptCount val="1"/>
                <c:pt idx="0">
                  <c:v>Secondary deaths - historical</c:v>
                </c:pt>
              </c:strCache>
            </c:strRef>
          </c:tx>
          <c:spPr>
            <a:ln>
              <a:solidFill>
                <a:srgbClr val="FF0000"/>
              </a:solidFill>
            </a:ln>
          </c:spPr>
          <c:marker>
            <c:symbol val="none"/>
          </c:marker>
          <c:cat>
            <c:strRef>
              <c:f>Outputs_with_historical_data!$C$209:$V$209</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Outputs_with_historical_data!$C$212:$V$212</c:f>
              <c:numCache>
                <c:formatCode>#,##0</c:formatCode>
                <c:ptCount val="20"/>
                <c:pt idx="0">
                  <c:v>126.616171248059</c:v>
                </c:pt>
                <c:pt idx="1">
                  <c:v>129.311361365864</c:v>
                </c:pt>
                <c:pt idx="2">
                  <c:v>105.621064305904</c:v>
                </c:pt>
                <c:pt idx="3">
                  <c:v>116.91399999999999</c:v>
                </c:pt>
                <c:pt idx="4">
                  <c:v>113.476</c:v>
                </c:pt>
                <c:pt idx="5">
                  <c:v>100.532</c:v>
                </c:pt>
                <c:pt idx="6">
                  <c:v>68.183999999999997</c:v>
                </c:pt>
              </c:numCache>
            </c:numRef>
          </c:val>
          <c:smooth val="0"/>
          <c:extLst>
            <c:ext xmlns:c16="http://schemas.microsoft.com/office/drawing/2014/chart" uri="{C3380CC4-5D6E-409C-BE32-E72D297353CC}">
              <c16:uniqueId val="{00000002-2C46-479D-A60A-9F57B908FA14}"/>
            </c:ext>
          </c:extLst>
        </c:ser>
        <c:ser>
          <c:idx val="3"/>
          <c:order val="3"/>
          <c:tx>
            <c:strRef>
              <c:f>Outputs_with_historical_data!$B$213</c:f>
              <c:strCache>
                <c:ptCount val="1"/>
                <c:pt idx="0">
                  <c:v>Secondary deaths - projected</c:v>
                </c:pt>
              </c:strCache>
            </c:strRef>
          </c:tx>
          <c:spPr>
            <a:ln>
              <a:solidFill>
                <a:srgbClr val="FF0000"/>
              </a:solidFill>
              <a:prstDash val="sysDot"/>
            </a:ln>
          </c:spPr>
          <c:marker>
            <c:symbol val="none"/>
          </c:marker>
          <c:cat>
            <c:strRef>
              <c:f>Outputs_with_historical_data!$C$209:$V$209</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Outputs_with_historical_data!$C$213:$V$213</c:f>
              <c:numCache>
                <c:formatCode>#,##0</c:formatCode>
                <c:ptCount val="20"/>
                <c:pt idx="8">
                  <c:v>94.011174234931246</c:v>
                </c:pt>
                <c:pt idx="9">
                  <c:v>94.539908249806089</c:v>
                </c:pt>
                <c:pt idx="10">
                  <c:v>95.197512656980905</c:v>
                </c:pt>
                <c:pt idx="11">
                  <c:v>95.719668016569315</c:v>
                </c:pt>
                <c:pt idx="12">
                  <c:v>96.319945319553952</c:v>
                </c:pt>
                <c:pt idx="13">
                  <c:v>97.643673930270239</c:v>
                </c:pt>
                <c:pt idx="14">
                  <c:v>98.831623477575889</c:v>
                </c:pt>
                <c:pt idx="15">
                  <c:v>99.306766745340042</c:v>
                </c:pt>
                <c:pt idx="16">
                  <c:v>99.52082662169866</c:v>
                </c:pt>
                <c:pt idx="17">
                  <c:v>99.487900755201849</c:v>
                </c:pt>
                <c:pt idx="18">
                  <c:v>99.341594688658276</c:v>
                </c:pt>
                <c:pt idx="19">
                  <c:v>99.069870023091795</c:v>
                </c:pt>
              </c:numCache>
            </c:numRef>
          </c:val>
          <c:smooth val="0"/>
          <c:extLst>
            <c:ext xmlns:c16="http://schemas.microsoft.com/office/drawing/2014/chart" uri="{C3380CC4-5D6E-409C-BE32-E72D297353CC}">
              <c16:uniqueId val="{00000003-2C46-479D-A60A-9F57B908FA14}"/>
            </c:ext>
          </c:extLst>
        </c:ser>
        <c:dLbls>
          <c:showLegendKey val="0"/>
          <c:showVal val="0"/>
          <c:showCatName val="0"/>
          <c:showSerName val="0"/>
          <c:showPercent val="0"/>
          <c:showBubbleSize val="0"/>
        </c:dLbls>
        <c:smooth val="0"/>
        <c:axId val="171064320"/>
        <c:axId val="171086592"/>
      </c:lineChart>
      <c:catAx>
        <c:axId val="17106432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086592"/>
        <c:crosses val="autoZero"/>
        <c:auto val="1"/>
        <c:lblAlgn val="ctr"/>
        <c:lblOffset val="100"/>
        <c:noMultiLvlLbl val="0"/>
      </c:catAx>
      <c:valAx>
        <c:axId val="17108659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leaving as deaths in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064320"/>
        <c:crosses val="autoZero"/>
        <c:crossBetween val="between"/>
      </c:valAx>
      <c:spPr>
        <a:ln>
          <a:solidFill>
            <a:schemeClr val="tx1">
              <a:lumMod val="95000"/>
              <a:lumOff val="5000"/>
            </a:schemeClr>
          </a:solidFill>
        </a:ln>
      </c:spPr>
    </c:plotArea>
    <c:legend>
      <c:legendPos val="r"/>
      <c:layout>
        <c:manualLayout>
          <c:xMode val="edge"/>
          <c:yMode val="edge"/>
          <c:x val="0.78044596912521436"/>
          <c:y val="8.2352941176470587E-2"/>
          <c:w val="0.20325909518600049"/>
          <c:h val="0.7426472132159951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ENGLISH AND MATHEMATICS</a:t>
            </a:r>
          </a:p>
        </c:rich>
      </c:tx>
      <c:layout/>
      <c:overlay val="0"/>
    </c:title>
    <c:autoTitleDeleted val="0"/>
    <c:plotArea>
      <c:layout>
        <c:manualLayout>
          <c:layoutTarget val="inner"/>
          <c:xMode val="edge"/>
          <c:yMode val="edge"/>
          <c:x val="0.11423840769903762"/>
          <c:y val="0.12283573928258967"/>
          <c:w val="0.56320465347237003"/>
          <c:h val="0.69792140565762617"/>
        </c:manualLayout>
      </c:layout>
      <c:lineChart>
        <c:grouping val="standard"/>
        <c:varyColors val="0"/>
        <c:ser>
          <c:idx val="29"/>
          <c:order val="0"/>
          <c:tx>
            <c:strRef>
              <c:f>Entrant_need_figures!$B$118</c:f>
              <c:strCache>
                <c:ptCount val="1"/>
                <c:pt idx="0">
                  <c:v>ENGLISH All Central Scenario</c:v>
                </c:pt>
              </c:strCache>
            </c:strRef>
          </c:tx>
          <c:spPr>
            <a:ln>
              <a:solidFill>
                <a:srgbClr val="00206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Entrant_need_figures!$C$118:$N$118</c:f>
              <c:numCache>
                <c:formatCode>#,##0</c:formatCode>
                <c:ptCount val="12"/>
                <c:pt idx="0">
                  <c:v>4196.6123058516623</c:v>
                </c:pt>
                <c:pt idx="1">
                  <c:v>3980.8618638256198</c:v>
                </c:pt>
                <c:pt idx="2">
                  <c:v>3929.0419681456683</c:v>
                </c:pt>
                <c:pt idx="3">
                  <c:v>3955.4949869877628</c:v>
                </c:pt>
                <c:pt idx="4">
                  <c:v>4267.8902163283892</c:v>
                </c:pt>
                <c:pt idx="5">
                  <c:v>4241.8287285694387</c:v>
                </c:pt>
                <c:pt idx="6">
                  <c:v>3973.9859687472845</c:v>
                </c:pt>
                <c:pt idx="7">
                  <c:v>3915.6671034040082</c:v>
                </c:pt>
                <c:pt idx="8">
                  <c:v>3815.9327209798894</c:v>
                </c:pt>
                <c:pt idx="9">
                  <c:v>3742.1475130484014</c:v>
                </c:pt>
                <c:pt idx="10">
                  <c:v>3671.9942186416893</c:v>
                </c:pt>
                <c:pt idx="11">
                  <c:v>3723.5133126158416</c:v>
                </c:pt>
              </c:numCache>
            </c:numRef>
          </c:val>
          <c:smooth val="0"/>
          <c:extLst>
            <c:ext xmlns:c16="http://schemas.microsoft.com/office/drawing/2014/chart" uri="{C3380CC4-5D6E-409C-BE32-E72D297353CC}">
              <c16:uniqueId val="{00000000-D7EE-4CCA-8CFA-4FD45F636E1E}"/>
            </c:ext>
          </c:extLst>
        </c:ser>
        <c:ser>
          <c:idx val="9"/>
          <c:order val="1"/>
          <c:tx>
            <c:strRef>
              <c:f>Entrant_need_figures!$B$97</c:f>
              <c:strCache>
                <c:ptCount val="1"/>
                <c:pt idx="0">
                  <c:v>ENGLISH Scenario Selected</c:v>
                </c:pt>
              </c:strCache>
            </c:strRef>
          </c:tx>
          <c:spPr>
            <a:ln>
              <a:solidFill>
                <a:srgbClr val="00206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Entrant_need_figures!$C$97:$N$97</c:f>
              <c:numCache>
                <c:formatCode>#,##0</c:formatCode>
                <c:ptCount val="12"/>
                <c:pt idx="0">
                  <c:v>4196.6123058516623</c:v>
                </c:pt>
                <c:pt idx="1">
                  <c:v>3980.8618638256198</c:v>
                </c:pt>
                <c:pt idx="2">
                  <c:v>3929.0419681456683</c:v>
                </c:pt>
                <c:pt idx="3">
                  <c:v>3955.4949869877628</c:v>
                </c:pt>
                <c:pt idx="4">
                  <c:v>4267.8902163283892</c:v>
                </c:pt>
                <c:pt idx="5">
                  <c:v>4241.8287285694387</c:v>
                </c:pt>
                <c:pt idx="6">
                  <c:v>3973.9859687472845</c:v>
                </c:pt>
                <c:pt idx="7">
                  <c:v>3915.6671034040082</c:v>
                </c:pt>
                <c:pt idx="8">
                  <c:v>3815.9327209798894</c:v>
                </c:pt>
                <c:pt idx="9">
                  <c:v>3742.1475130484014</c:v>
                </c:pt>
                <c:pt idx="10">
                  <c:v>3671.9942186416893</c:v>
                </c:pt>
                <c:pt idx="11">
                  <c:v>3723.5133126158416</c:v>
                </c:pt>
              </c:numCache>
            </c:numRef>
          </c:val>
          <c:smooth val="0"/>
          <c:extLst>
            <c:ext xmlns:c16="http://schemas.microsoft.com/office/drawing/2014/chart" uri="{C3380CC4-5D6E-409C-BE32-E72D297353CC}">
              <c16:uniqueId val="{00000001-D7EE-4CCA-8CFA-4FD45F636E1E}"/>
            </c:ext>
          </c:extLst>
        </c:ser>
        <c:ser>
          <c:idx val="32"/>
          <c:order val="2"/>
          <c:tx>
            <c:strRef>
              <c:f>Entrant_need_figures!$B$122</c:f>
              <c:strCache>
                <c:ptCount val="1"/>
                <c:pt idx="0">
                  <c:v>MATHEMATICS All Central Scenario</c:v>
                </c:pt>
              </c:strCache>
            </c:strRef>
          </c:tx>
          <c:spPr>
            <a:ln>
              <a:solidFill>
                <a:srgbClr val="FF000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Entrant_need_figures!$C$122:$N$122</c:f>
              <c:numCache>
                <c:formatCode>#,##0</c:formatCode>
                <c:ptCount val="12"/>
                <c:pt idx="0">
                  <c:v>4678.9642402889731</c:v>
                </c:pt>
                <c:pt idx="1">
                  <c:v>4506.2724479458748</c:v>
                </c:pt>
                <c:pt idx="2">
                  <c:v>4436.5635059662936</c:v>
                </c:pt>
                <c:pt idx="3">
                  <c:v>4429.0100195634859</c:v>
                </c:pt>
                <c:pt idx="4">
                  <c:v>4751.3162717898249</c:v>
                </c:pt>
                <c:pt idx="5">
                  <c:v>4729.6346418803732</c:v>
                </c:pt>
                <c:pt idx="6">
                  <c:v>4461.1620201532478</c:v>
                </c:pt>
                <c:pt idx="7">
                  <c:v>4379.7602920072231</c:v>
                </c:pt>
                <c:pt idx="8">
                  <c:v>4267.6892844326612</c:v>
                </c:pt>
                <c:pt idx="9">
                  <c:v>4189.2736534715568</c:v>
                </c:pt>
                <c:pt idx="10">
                  <c:v>4111.052589529987</c:v>
                </c:pt>
                <c:pt idx="11">
                  <c:v>4143.456895063684</c:v>
                </c:pt>
              </c:numCache>
            </c:numRef>
          </c:val>
          <c:smooth val="0"/>
          <c:extLst>
            <c:ext xmlns:c16="http://schemas.microsoft.com/office/drawing/2014/chart" uri="{C3380CC4-5D6E-409C-BE32-E72D297353CC}">
              <c16:uniqueId val="{00000002-D7EE-4CCA-8CFA-4FD45F636E1E}"/>
            </c:ext>
          </c:extLst>
        </c:ser>
        <c:ser>
          <c:idx val="12"/>
          <c:order val="3"/>
          <c:tx>
            <c:strRef>
              <c:f>Entrant_need_figures!$B$101</c:f>
              <c:strCache>
                <c:ptCount val="1"/>
                <c:pt idx="0">
                  <c:v>MATHEMATICS Scenario Selected</c:v>
                </c:pt>
              </c:strCache>
            </c:strRef>
          </c:tx>
          <c:spPr>
            <a:ln>
              <a:solidFill>
                <a:srgbClr val="FF000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Entrant_need_figures!$C$101:$N$101</c:f>
              <c:numCache>
                <c:formatCode>#,##0</c:formatCode>
                <c:ptCount val="12"/>
                <c:pt idx="0">
                  <c:v>4678.9642402889731</c:v>
                </c:pt>
                <c:pt idx="1">
                  <c:v>4506.2724479458748</c:v>
                </c:pt>
                <c:pt idx="2">
                  <c:v>4436.5635059662936</c:v>
                </c:pt>
                <c:pt idx="3">
                  <c:v>4429.0100195634859</c:v>
                </c:pt>
                <c:pt idx="4">
                  <c:v>4751.3162717898249</c:v>
                </c:pt>
                <c:pt idx="5">
                  <c:v>4729.6346418803732</c:v>
                </c:pt>
                <c:pt idx="6">
                  <c:v>4461.1620201532478</c:v>
                </c:pt>
                <c:pt idx="7">
                  <c:v>4379.7602920072231</c:v>
                </c:pt>
                <c:pt idx="8">
                  <c:v>4267.6892844326612</c:v>
                </c:pt>
                <c:pt idx="9">
                  <c:v>4189.2736534715568</c:v>
                </c:pt>
                <c:pt idx="10">
                  <c:v>4111.052589529987</c:v>
                </c:pt>
                <c:pt idx="11">
                  <c:v>4143.456895063684</c:v>
                </c:pt>
              </c:numCache>
            </c:numRef>
          </c:val>
          <c:smooth val="0"/>
          <c:extLst>
            <c:ext xmlns:c16="http://schemas.microsoft.com/office/drawing/2014/chart" uri="{C3380CC4-5D6E-409C-BE32-E72D297353CC}">
              <c16:uniqueId val="{00000003-D7EE-4CCA-8CFA-4FD45F636E1E}"/>
            </c:ext>
          </c:extLst>
        </c:ser>
        <c:dLbls>
          <c:showLegendKey val="0"/>
          <c:showVal val="0"/>
          <c:showCatName val="0"/>
          <c:showSerName val="0"/>
          <c:showPercent val="0"/>
          <c:showBubbleSize val="0"/>
        </c:dLbls>
        <c:smooth val="0"/>
        <c:axId val="148251776"/>
        <c:axId val="148253312"/>
      </c:lineChart>
      <c:catAx>
        <c:axId val="14825177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253312"/>
        <c:crosses val="autoZero"/>
        <c:auto val="1"/>
        <c:lblAlgn val="ctr"/>
        <c:lblOffset val="100"/>
        <c:noMultiLvlLbl val="0"/>
      </c:catAx>
      <c:valAx>
        <c:axId val="1482533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251776"/>
        <c:crosses val="autoZero"/>
        <c:crossBetween val="between"/>
      </c:valAx>
      <c:spPr>
        <a:ln>
          <a:solidFill>
            <a:schemeClr val="tx1">
              <a:lumMod val="95000"/>
              <a:lumOff val="5000"/>
            </a:schemeClr>
          </a:solidFill>
        </a:ln>
      </c:spPr>
    </c:plotArea>
    <c:legend>
      <c:legendPos val="r"/>
      <c:layout>
        <c:manualLayout>
          <c:xMode val="edge"/>
          <c:yMode val="edge"/>
          <c:x val="0.6895983723511071"/>
          <c:y val="0.10380622837370242"/>
          <c:w val="0.28859113248427837"/>
          <c:h val="0.7820069204152249"/>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deaths in service rate</a:t>
            </a:r>
          </a:p>
        </c:rich>
      </c:tx>
      <c:overlay val="0"/>
    </c:title>
    <c:autoTitleDeleted val="0"/>
    <c:plotArea>
      <c:layout>
        <c:manualLayout>
          <c:layoutTarget val="inner"/>
          <c:xMode val="edge"/>
          <c:yMode val="edge"/>
          <c:x val="0.16398123845630408"/>
          <c:y val="9.9468816397950258E-2"/>
          <c:w val="0.59527804528031114"/>
          <c:h val="0.72716565191255855"/>
        </c:manualLayout>
      </c:layout>
      <c:lineChart>
        <c:grouping val="standard"/>
        <c:varyColors val="0"/>
        <c:ser>
          <c:idx val="0"/>
          <c:order val="0"/>
          <c:tx>
            <c:strRef>
              <c:f>Outputs_with_historical_data!$B$239</c:f>
              <c:strCache>
                <c:ptCount val="1"/>
                <c:pt idx="0">
                  <c:v>Primary deaths rate - historical</c:v>
                </c:pt>
              </c:strCache>
            </c:strRef>
          </c:tx>
          <c:spPr>
            <a:ln>
              <a:solidFill>
                <a:schemeClr val="tx1">
                  <a:lumMod val="95000"/>
                  <a:lumOff val="5000"/>
                </a:schemeClr>
              </a:solidFill>
            </a:ln>
          </c:spPr>
          <c:marker>
            <c:symbol val="none"/>
          </c:marker>
          <c:cat>
            <c:strRef>
              <c:f>Outputs_with_historical_data!$C$238:$V$238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Outputs_with_historical_data!$C$239:$V$239</c:f>
              <c:numCache>
                <c:formatCode>0.00%</c:formatCode>
                <c:ptCount val="20"/>
                <c:pt idx="0">
                  <c:v>4.94150250845761E-4</c:v>
                </c:pt>
                <c:pt idx="1">
                  <c:v>5.4787225514115075E-4</c:v>
                </c:pt>
                <c:pt idx="2">
                  <c:v>3.7059763633740477E-4</c:v>
                </c:pt>
                <c:pt idx="3">
                  <c:v>4.4231911342998729E-4</c:v>
                </c:pt>
                <c:pt idx="4">
                  <c:v>4.1425856165232765E-4</c:v>
                </c:pt>
                <c:pt idx="5">
                  <c:v>4.0549866139213188E-4</c:v>
                </c:pt>
                <c:pt idx="6">
                  <c:v>2.9807957156850718E-4</c:v>
                </c:pt>
              </c:numCache>
            </c:numRef>
          </c:val>
          <c:smooth val="0"/>
          <c:extLst>
            <c:ext xmlns:c16="http://schemas.microsoft.com/office/drawing/2014/chart" uri="{C3380CC4-5D6E-409C-BE32-E72D297353CC}">
              <c16:uniqueId val="{00000000-5189-4ADA-94CF-BC0C6D157C84}"/>
            </c:ext>
          </c:extLst>
        </c:ser>
        <c:ser>
          <c:idx val="1"/>
          <c:order val="1"/>
          <c:tx>
            <c:strRef>
              <c:f>Outputs_with_historical_data!$B$240</c:f>
              <c:strCache>
                <c:ptCount val="1"/>
                <c:pt idx="0">
                  <c:v>Primary deaths rate - projected</c:v>
                </c:pt>
              </c:strCache>
            </c:strRef>
          </c:tx>
          <c:spPr>
            <a:ln>
              <a:solidFill>
                <a:schemeClr val="tx1">
                  <a:lumMod val="95000"/>
                  <a:lumOff val="5000"/>
                </a:schemeClr>
              </a:solidFill>
              <a:prstDash val="sysDot"/>
            </a:ln>
          </c:spPr>
          <c:marker>
            <c:symbol val="none"/>
          </c:marker>
          <c:cat>
            <c:strRef>
              <c:f>Outputs_with_historical_data!$C$238:$V$238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Outputs_with_historical_data!$C$240:$V$240</c:f>
              <c:numCache>
                <c:formatCode>0.00%</c:formatCode>
                <c:ptCount val="20"/>
                <c:pt idx="8">
                  <c:v>3.8170381687880462E-4</c:v>
                </c:pt>
                <c:pt idx="9">
                  <c:v>3.8178510997848069E-4</c:v>
                </c:pt>
                <c:pt idx="10">
                  <c:v>3.8130378235302746E-4</c:v>
                </c:pt>
                <c:pt idx="11">
                  <c:v>3.8155769287968552E-4</c:v>
                </c:pt>
                <c:pt idx="12">
                  <c:v>3.8162536990873799E-4</c:v>
                </c:pt>
                <c:pt idx="13">
                  <c:v>3.8149573678723933E-4</c:v>
                </c:pt>
                <c:pt idx="14">
                  <c:v>3.8098234058349682E-4</c:v>
                </c:pt>
                <c:pt idx="15">
                  <c:v>3.8025289971168317E-4</c:v>
                </c:pt>
                <c:pt idx="16">
                  <c:v>3.7988272364806395E-4</c:v>
                </c:pt>
                <c:pt idx="17">
                  <c:v>3.7948841291223396E-4</c:v>
                </c:pt>
                <c:pt idx="18">
                  <c:v>3.7862458625242642E-4</c:v>
                </c:pt>
                <c:pt idx="19">
                  <c:v>3.7839168231185768E-4</c:v>
                </c:pt>
              </c:numCache>
            </c:numRef>
          </c:val>
          <c:smooth val="0"/>
          <c:extLst>
            <c:ext xmlns:c16="http://schemas.microsoft.com/office/drawing/2014/chart" uri="{C3380CC4-5D6E-409C-BE32-E72D297353CC}">
              <c16:uniqueId val="{00000001-5189-4ADA-94CF-BC0C6D157C84}"/>
            </c:ext>
          </c:extLst>
        </c:ser>
        <c:ser>
          <c:idx val="2"/>
          <c:order val="2"/>
          <c:tx>
            <c:strRef>
              <c:f>Outputs_with_historical_data!$B$241</c:f>
              <c:strCache>
                <c:ptCount val="1"/>
                <c:pt idx="0">
                  <c:v>Secondary deaths rate - historical</c:v>
                </c:pt>
              </c:strCache>
            </c:strRef>
          </c:tx>
          <c:spPr>
            <a:ln>
              <a:solidFill>
                <a:srgbClr val="FF0000"/>
              </a:solidFill>
            </a:ln>
          </c:spPr>
          <c:marker>
            <c:symbol val="none"/>
          </c:marker>
          <c:cat>
            <c:strRef>
              <c:f>Outputs_with_historical_data!$C$238:$V$238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Outputs_with_historical_data!$C$241:$V$241</c:f>
              <c:numCache>
                <c:formatCode>0.00%</c:formatCode>
                <c:ptCount val="20"/>
                <c:pt idx="0">
                  <c:v>5.617244415183941E-4</c:v>
                </c:pt>
                <c:pt idx="1">
                  <c:v>5.810860297993561E-4</c:v>
                </c:pt>
                <c:pt idx="2">
                  <c:v>4.7256497080251278E-4</c:v>
                </c:pt>
                <c:pt idx="3">
                  <c:v>5.2917476577123233E-4</c:v>
                </c:pt>
                <c:pt idx="4">
                  <c:v>5.1795886904669615E-4</c:v>
                </c:pt>
                <c:pt idx="5">
                  <c:v>4.670093535704115E-4</c:v>
                </c:pt>
                <c:pt idx="6">
                  <c:v>3.2049551471970275E-4</c:v>
                </c:pt>
              </c:numCache>
            </c:numRef>
          </c:val>
          <c:smooth val="0"/>
          <c:extLst>
            <c:ext xmlns:c16="http://schemas.microsoft.com/office/drawing/2014/chart" uri="{C3380CC4-5D6E-409C-BE32-E72D297353CC}">
              <c16:uniqueId val="{00000002-5189-4ADA-94CF-BC0C6D157C84}"/>
            </c:ext>
          </c:extLst>
        </c:ser>
        <c:ser>
          <c:idx val="3"/>
          <c:order val="3"/>
          <c:tx>
            <c:strRef>
              <c:f>Outputs_with_historical_data!$B$242</c:f>
              <c:strCache>
                <c:ptCount val="1"/>
                <c:pt idx="0">
                  <c:v>Secondary deaths rate - projected</c:v>
                </c:pt>
              </c:strCache>
            </c:strRef>
          </c:tx>
          <c:spPr>
            <a:ln>
              <a:solidFill>
                <a:srgbClr val="FF0000"/>
              </a:solidFill>
              <a:prstDash val="sysDot"/>
            </a:ln>
          </c:spPr>
          <c:marker>
            <c:symbol val="none"/>
          </c:marker>
          <c:cat>
            <c:strRef>
              <c:f>Outputs_with_historical_data!$C$238:$V$238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Outputs_with_historical_data!$C$242:$V$242</c:f>
              <c:numCache>
                <c:formatCode>0.00%</c:formatCode>
                <c:ptCount val="20"/>
                <c:pt idx="8">
                  <c:v>4.4521629365487333E-4</c:v>
                </c:pt>
                <c:pt idx="9">
                  <c:v>4.4344543932664098E-4</c:v>
                </c:pt>
                <c:pt idx="10">
                  <c:v>4.4320275157604832E-4</c:v>
                </c:pt>
                <c:pt idx="11">
                  <c:v>4.4189617375054661E-4</c:v>
                </c:pt>
                <c:pt idx="12">
                  <c:v>4.3687067646249481E-4</c:v>
                </c:pt>
                <c:pt idx="13">
                  <c:v>4.3605224821241533E-4</c:v>
                </c:pt>
                <c:pt idx="14">
                  <c:v>4.3867213480775077E-4</c:v>
                </c:pt>
                <c:pt idx="15">
                  <c:v>4.3957264496904589E-4</c:v>
                </c:pt>
                <c:pt idx="16">
                  <c:v>4.4067430276209556E-4</c:v>
                </c:pt>
                <c:pt idx="17">
                  <c:v>4.4128919981000874E-4</c:v>
                </c:pt>
                <c:pt idx="18">
                  <c:v>4.4207101282566364E-4</c:v>
                </c:pt>
                <c:pt idx="19">
                  <c:v>4.4170340448676813E-4</c:v>
                </c:pt>
              </c:numCache>
            </c:numRef>
          </c:val>
          <c:smooth val="0"/>
          <c:extLst>
            <c:ext xmlns:c16="http://schemas.microsoft.com/office/drawing/2014/chart" uri="{C3380CC4-5D6E-409C-BE32-E72D297353CC}">
              <c16:uniqueId val="{00000003-5189-4ADA-94CF-BC0C6D157C84}"/>
            </c:ext>
          </c:extLst>
        </c:ser>
        <c:dLbls>
          <c:showLegendKey val="0"/>
          <c:showVal val="0"/>
          <c:showCatName val="0"/>
          <c:showSerName val="0"/>
          <c:showPercent val="0"/>
          <c:showBubbleSize val="0"/>
        </c:dLbls>
        <c:smooth val="0"/>
        <c:axId val="171127936"/>
        <c:axId val="171129472"/>
      </c:lineChart>
      <c:catAx>
        <c:axId val="1711279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129472"/>
        <c:crosses val="autoZero"/>
        <c:auto val="1"/>
        <c:lblAlgn val="ctr"/>
        <c:lblOffset val="100"/>
        <c:noMultiLvlLbl val="0"/>
      </c:catAx>
      <c:valAx>
        <c:axId val="171129472"/>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deaths rate (proportion of teachers leaving as deaths in service)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127936"/>
        <c:crosses val="autoZero"/>
        <c:crossBetween val="between"/>
      </c:valAx>
      <c:spPr>
        <a:ln>
          <a:solidFill>
            <a:schemeClr val="tx1">
              <a:lumMod val="95000"/>
              <a:lumOff val="5000"/>
            </a:schemeClr>
          </a:solidFill>
        </a:ln>
      </c:spPr>
    </c:plotArea>
    <c:legend>
      <c:legendPos val="r"/>
      <c:layout>
        <c:manualLayout>
          <c:xMode val="edge"/>
          <c:yMode val="edge"/>
          <c:x val="0.77444262863368496"/>
          <c:y val="8.9442969188968671E-2"/>
          <c:w val="0.20840489278462837"/>
          <c:h val="0.75953294694468176"/>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entering service</a:t>
            </a:r>
          </a:p>
        </c:rich>
      </c:tx>
      <c:overlay val="0"/>
    </c:title>
    <c:autoTitleDeleted val="0"/>
    <c:plotArea>
      <c:layout>
        <c:manualLayout>
          <c:layoutTarget val="inner"/>
          <c:xMode val="edge"/>
          <c:yMode val="edge"/>
          <c:x val="0.1458156295485486"/>
          <c:y val="0.11073789071820568"/>
          <c:w val="0.61212919428236934"/>
          <c:h val="0.71589656406585545"/>
        </c:manualLayout>
      </c:layout>
      <c:lineChart>
        <c:grouping val="standard"/>
        <c:varyColors val="0"/>
        <c:ser>
          <c:idx val="0"/>
          <c:order val="0"/>
          <c:tx>
            <c:strRef>
              <c:f>Outputs_with_historical_data!$B$327</c:f>
              <c:strCache>
                <c:ptCount val="1"/>
                <c:pt idx="0">
                  <c:v>Primary entrants - historical</c:v>
                </c:pt>
              </c:strCache>
            </c:strRef>
          </c:tx>
          <c:spPr>
            <a:ln>
              <a:solidFill>
                <a:schemeClr val="tx1">
                  <a:lumMod val="95000"/>
                  <a:lumOff val="5000"/>
                </a:schemeClr>
              </a:solidFill>
            </a:ln>
          </c:spPr>
          <c:marker>
            <c:symbol val="none"/>
          </c:marker>
          <c:cat>
            <c:strRef>
              <c:f>Outputs_with_historical_data!$C$326:$V$326</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Outputs_with_historical_data!$C$327:$V$327</c:f>
              <c:numCache>
                <c:formatCode>#,##0</c:formatCode>
                <c:ptCount val="20"/>
                <c:pt idx="0">
                  <c:v>20385.666161092799</c:v>
                </c:pt>
                <c:pt idx="1">
                  <c:v>24275.71670514478</c:v>
                </c:pt>
                <c:pt idx="2">
                  <c:v>25371.83228858413</c:v>
                </c:pt>
                <c:pt idx="3">
                  <c:v>27019.603000000003</c:v>
                </c:pt>
                <c:pt idx="4">
                  <c:v>26789.173000000003</c:v>
                </c:pt>
                <c:pt idx="5">
                  <c:v>25375.214999999997</c:v>
                </c:pt>
                <c:pt idx="6">
                  <c:v>23647.388999999996</c:v>
                </c:pt>
              </c:numCache>
            </c:numRef>
          </c:val>
          <c:smooth val="0"/>
          <c:extLst>
            <c:ext xmlns:c16="http://schemas.microsoft.com/office/drawing/2014/chart" uri="{C3380CC4-5D6E-409C-BE32-E72D297353CC}">
              <c16:uniqueId val="{00000000-D495-4F7B-9372-C15FDD7403A6}"/>
            </c:ext>
          </c:extLst>
        </c:ser>
        <c:ser>
          <c:idx val="1"/>
          <c:order val="1"/>
          <c:tx>
            <c:strRef>
              <c:f>Outputs_with_historical_data!$B$328</c:f>
              <c:strCache>
                <c:ptCount val="1"/>
                <c:pt idx="0">
                  <c:v>Primary entrants - projected</c:v>
                </c:pt>
              </c:strCache>
            </c:strRef>
          </c:tx>
          <c:spPr>
            <a:ln>
              <a:solidFill>
                <a:schemeClr val="tx1">
                  <a:lumMod val="95000"/>
                  <a:lumOff val="5000"/>
                </a:schemeClr>
              </a:solidFill>
              <a:prstDash val="sysDot"/>
            </a:ln>
          </c:spPr>
          <c:marker>
            <c:symbol val="none"/>
          </c:marker>
          <c:cat>
            <c:strRef>
              <c:f>Outputs_with_historical_data!$C$326:$V$326</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Outputs_with_historical_data!$C$328:$V$328</c:f>
              <c:numCache>
                <c:formatCode>#,##0</c:formatCode>
                <c:ptCount val="20"/>
                <c:pt idx="8">
                  <c:v>26006.90066104502</c:v>
                </c:pt>
                <c:pt idx="9">
                  <c:v>25386.206247743521</c:v>
                </c:pt>
                <c:pt idx="10">
                  <c:v>24982.04236717576</c:v>
                </c:pt>
                <c:pt idx="11">
                  <c:v>24539.997614377018</c:v>
                </c:pt>
                <c:pt idx="12">
                  <c:v>24217.833070879336</c:v>
                </c:pt>
                <c:pt idx="13">
                  <c:v>24083.057859253509</c:v>
                </c:pt>
                <c:pt idx="14">
                  <c:v>24193.819311610256</c:v>
                </c:pt>
                <c:pt idx="15">
                  <c:v>24399.578379788683</c:v>
                </c:pt>
                <c:pt idx="16">
                  <c:v>24343.048102328004</c:v>
                </c:pt>
                <c:pt idx="17">
                  <c:v>24306.606148553081</c:v>
                </c:pt>
                <c:pt idx="18">
                  <c:v>24556.351520364438</c:v>
                </c:pt>
                <c:pt idx="19">
                  <c:v>24386.885199662607</c:v>
                </c:pt>
              </c:numCache>
            </c:numRef>
          </c:val>
          <c:smooth val="0"/>
          <c:extLst>
            <c:ext xmlns:c16="http://schemas.microsoft.com/office/drawing/2014/chart" uri="{C3380CC4-5D6E-409C-BE32-E72D297353CC}">
              <c16:uniqueId val="{00000001-D495-4F7B-9372-C15FDD7403A6}"/>
            </c:ext>
          </c:extLst>
        </c:ser>
        <c:ser>
          <c:idx val="2"/>
          <c:order val="2"/>
          <c:tx>
            <c:strRef>
              <c:f>Outputs_with_historical_data!$B$329</c:f>
              <c:strCache>
                <c:ptCount val="1"/>
                <c:pt idx="0">
                  <c:v>Secondary entrants - historical</c:v>
                </c:pt>
              </c:strCache>
            </c:strRef>
          </c:tx>
          <c:spPr>
            <a:ln>
              <a:solidFill>
                <a:srgbClr val="FF0000"/>
              </a:solidFill>
            </a:ln>
          </c:spPr>
          <c:marker>
            <c:symbol val="none"/>
          </c:marker>
          <c:cat>
            <c:strRef>
              <c:f>Outputs_with_historical_data!$C$326:$V$326</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Outputs_with_historical_data!$C$329:$V$329</c:f>
              <c:numCache>
                <c:formatCode>#,##0</c:formatCode>
                <c:ptCount val="20"/>
                <c:pt idx="0">
                  <c:v>19514.55422479122</c:v>
                </c:pt>
                <c:pt idx="1">
                  <c:v>21525.58142743136</c:v>
                </c:pt>
                <c:pt idx="2">
                  <c:v>20642.100862380161</c:v>
                </c:pt>
                <c:pt idx="3">
                  <c:v>21423.623000000003</c:v>
                </c:pt>
                <c:pt idx="4">
                  <c:v>20796.365000000002</c:v>
                </c:pt>
                <c:pt idx="5">
                  <c:v>20792.243999999999</c:v>
                </c:pt>
                <c:pt idx="6">
                  <c:v>20671.917999999998</c:v>
                </c:pt>
              </c:numCache>
            </c:numRef>
          </c:val>
          <c:smooth val="0"/>
          <c:extLst>
            <c:ext xmlns:c16="http://schemas.microsoft.com/office/drawing/2014/chart" uri="{C3380CC4-5D6E-409C-BE32-E72D297353CC}">
              <c16:uniqueId val="{00000002-D495-4F7B-9372-C15FDD7403A6}"/>
            </c:ext>
          </c:extLst>
        </c:ser>
        <c:ser>
          <c:idx val="3"/>
          <c:order val="3"/>
          <c:tx>
            <c:strRef>
              <c:f>Outputs_with_historical_data!$B$330</c:f>
              <c:strCache>
                <c:ptCount val="1"/>
                <c:pt idx="0">
                  <c:v>Secondary entrants - projected</c:v>
                </c:pt>
              </c:strCache>
            </c:strRef>
          </c:tx>
          <c:spPr>
            <a:ln>
              <a:solidFill>
                <a:srgbClr val="FF0000"/>
              </a:solidFill>
              <a:prstDash val="sysDot"/>
            </a:ln>
          </c:spPr>
          <c:marker>
            <c:symbol val="none"/>
          </c:marker>
          <c:cat>
            <c:strRef>
              <c:f>Outputs_with_historical_data!$C$326:$V$326</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Outputs_with_historical_data!$C$330:$V$330</c:f>
              <c:numCache>
                <c:formatCode>#,##0</c:formatCode>
                <c:ptCount val="20"/>
                <c:pt idx="8">
                  <c:v>25932.70046796088</c:v>
                </c:pt>
                <c:pt idx="9">
                  <c:v>26264.090298958567</c:v>
                </c:pt>
                <c:pt idx="10">
                  <c:v>26040.913328593771</c:v>
                </c:pt>
                <c:pt idx="11">
                  <c:v>26539.992869103535</c:v>
                </c:pt>
                <c:pt idx="12">
                  <c:v>28769.41529260447</c:v>
                </c:pt>
                <c:pt idx="13">
                  <c:v>28829.292857917211</c:v>
                </c:pt>
                <c:pt idx="14">
                  <c:v>27198.771964761709</c:v>
                </c:pt>
                <c:pt idx="15">
                  <c:v>26607.659647995159</c:v>
                </c:pt>
                <c:pt idx="16">
                  <c:v>25983.465407376098</c:v>
                </c:pt>
                <c:pt idx="17">
                  <c:v>25658.78452226907</c:v>
                </c:pt>
                <c:pt idx="18">
                  <c:v>25269.120938841785</c:v>
                </c:pt>
                <c:pt idx="19">
                  <c:v>25470.401641060329</c:v>
                </c:pt>
              </c:numCache>
            </c:numRef>
          </c:val>
          <c:smooth val="0"/>
          <c:extLst>
            <c:ext xmlns:c16="http://schemas.microsoft.com/office/drawing/2014/chart" uri="{C3380CC4-5D6E-409C-BE32-E72D297353CC}">
              <c16:uniqueId val="{00000003-D495-4F7B-9372-C15FDD7403A6}"/>
            </c:ext>
          </c:extLst>
        </c:ser>
        <c:dLbls>
          <c:showLegendKey val="0"/>
          <c:showVal val="0"/>
          <c:showCatName val="0"/>
          <c:showSerName val="0"/>
          <c:showPercent val="0"/>
          <c:showBubbleSize val="0"/>
        </c:dLbls>
        <c:smooth val="0"/>
        <c:axId val="171514880"/>
        <c:axId val="171520768"/>
      </c:lineChart>
      <c:catAx>
        <c:axId val="17151488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520768"/>
        <c:crosses val="autoZero"/>
        <c:auto val="1"/>
        <c:lblAlgn val="ctr"/>
        <c:lblOffset val="100"/>
        <c:noMultiLvlLbl val="0"/>
      </c:catAx>
      <c:valAx>
        <c:axId val="1715207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514880"/>
        <c:crosses val="autoZero"/>
        <c:crossBetween val="between"/>
      </c:valAx>
      <c:spPr>
        <a:ln>
          <a:solidFill>
            <a:schemeClr val="tx1">
              <a:lumMod val="95000"/>
              <a:lumOff val="5000"/>
            </a:schemeClr>
          </a:solidFill>
        </a:ln>
      </c:spPr>
    </c:plotArea>
    <c:legend>
      <c:legendPos val="r"/>
      <c:layout>
        <c:manualLayout>
          <c:xMode val="edge"/>
          <c:yMode val="edge"/>
          <c:x val="0.77358490566037741"/>
          <c:y val="8.5294117647058826E-2"/>
          <c:w val="0.21012015865083766"/>
          <c:h val="0.7588235294117646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entrant rate</a:t>
            </a:r>
          </a:p>
        </c:rich>
      </c:tx>
      <c:overlay val="0"/>
    </c:title>
    <c:autoTitleDeleted val="0"/>
    <c:plotArea>
      <c:layout>
        <c:manualLayout>
          <c:layoutTarget val="inner"/>
          <c:xMode val="edge"/>
          <c:yMode val="edge"/>
          <c:x val="0.14975657381376406"/>
          <c:y val="0.10697591372507008"/>
          <c:w val="0.6020530976793369"/>
          <c:h val="0.71965885216728864"/>
        </c:manualLayout>
      </c:layout>
      <c:lineChart>
        <c:grouping val="standard"/>
        <c:varyColors val="0"/>
        <c:ser>
          <c:idx val="0"/>
          <c:order val="0"/>
          <c:tx>
            <c:strRef>
              <c:f>Outputs_with_historical_data!$B$356</c:f>
              <c:strCache>
                <c:ptCount val="1"/>
                <c:pt idx="0">
                  <c:v>Primary entrants - historical</c:v>
                </c:pt>
              </c:strCache>
            </c:strRef>
          </c:tx>
          <c:spPr>
            <a:ln>
              <a:solidFill>
                <a:schemeClr val="tx1">
                  <a:lumMod val="95000"/>
                  <a:lumOff val="5000"/>
                </a:schemeClr>
              </a:solidFill>
            </a:ln>
          </c:spPr>
          <c:marker>
            <c:symbol val="none"/>
          </c:marker>
          <c:cat>
            <c:strRef>
              <c:f>Outputs_with_historical_data!$C$355:$V$355</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Outputs_with_historical_data!$C$356:$V$356</c:f>
              <c:numCache>
                <c:formatCode>0.0%</c:formatCode>
                <c:ptCount val="20"/>
                <c:pt idx="0">
                  <c:v>9.4141223018662387E-2</c:v>
                </c:pt>
                <c:pt idx="1">
                  <c:v>0.11059616523114477</c:v>
                </c:pt>
                <c:pt idx="2">
                  <c:v>0.11265398409355426</c:v>
                </c:pt>
                <c:pt idx="3">
                  <c:v>0.11724189297497695</c:v>
                </c:pt>
                <c:pt idx="4">
                  <c:v>0.11355179751601698</c:v>
                </c:pt>
                <c:pt idx="5">
                  <c:v>0.10577644988062472</c:v>
                </c:pt>
                <c:pt idx="6">
                  <c:v>9.7609931340651795E-2</c:v>
                </c:pt>
              </c:numCache>
            </c:numRef>
          </c:val>
          <c:smooth val="0"/>
          <c:extLst>
            <c:ext xmlns:c16="http://schemas.microsoft.com/office/drawing/2014/chart" uri="{C3380CC4-5D6E-409C-BE32-E72D297353CC}">
              <c16:uniqueId val="{00000000-2085-4DF6-9257-51A64F019026}"/>
            </c:ext>
          </c:extLst>
        </c:ser>
        <c:ser>
          <c:idx val="1"/>
          <c:order val="1"/>
          <c:tx>
            <c:strRef>
              <c:f>Outputs_with_historical_data!$B$357</c:f>
              <c:strCache>
                <c:ptCount val="1"/>
                <c:pt idx="0">
                  <c:v>Primary entrants - projected</c:v>
                </c:pt>
              </c:strCache>
            </c:strRef>
          </c:tx>
          <c:spPr>
            <a:ln>
              <a:solidFill>
                <a:schemeClr val="tx1">
                  <a:lumMod val="95000"/>
                  <a:lumOff val="5000"/>
                </a:schemeClr>
              </a:solidFill>
              <a:prstDash val="sysDot"/>
            </a:ln>
          </c:spPr>
          <c:marker>
            <c:symbol val="none"/>
          </c:marker>
          <c:cat>
            <c:strRef>
              <c:f>Outputs_with_historical_data!$C$355:$V$355</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Outputs_with_historical_data!$C$357:$V$357</c:f>
              <c:numCache>
                <c:formatCode>0.0%</c:formatCode>
                <c:ptCount val="20"/>
                <c:pt idx="8">
                  <c:v>0.10742579834114546</c:v>
                </c:pt>
                <c:pt idx="9">
                  <c:v>0.10486942184595459</c:v>
                </c:pt>
                <c:pt idx="10">
                  <c:v>0.10320291451081469</c:v>
                </c:pt>
                <c:pt idx="11">
                  <c:v>0.1016040980552164</c:v>
                </c:pt>
                <c:pt idx="12">
                  <c:v>0.10059799361427491</c:v>
                </c:pt>
                <c:pt idx="13">
                  <c:v>0.10037986163545984</c:v>
                </c:pt>
                <c:pt idx="14">
                  <c:v>0.10109483166965243</c:v>
                </c:pt>
                <c:pt idx="15">
                  <c:v>0.10208852080939497</c:v>
                </c:pt>
                <c:pt idx="16">
                  <c:v>0.10199501461148894</c:v>
                </c:pt>
                <c:pt idx="17">
                  <c:v>0.10198605034983715</c:v>
                </c:pt>
                <c:pt idx="18">
                  <c:v>0.10305192924797388</c:v>
                </c:pt>
                <c:pt idx="19">
                  <c:v>0.10243334760536756</c:v>
                </c:pt>
              </c:numCache>
            </c:numRef>
          </c:val>
          <c:smooth val="0"/>
          <c:extLst>
            <c:ext xmlns:c16="http://schemas.microsoft.com/office/drawing/2014/chart" uri="{C3380CC4-5D6E-409C-BE32-E72D297353CC}">
              <c16:uniqueId val="{00000001-2085-4DF6-9257-51A64F019026}"/>
            </c:ext>
          </c:extLst>
        </c:ser>
        <c:ser>
          <c:idx val="2"/>
          <c:order val="2"/>
          <c:tx>
            <c:strRef>
              <c:f>Outputs_with_historical_data!$B$358</c:f>
              <c:strCache>
                <c:ptCount val="1"/>
                <c:pt idx="0">
                  <c:v>Secondary entrants - historical</c:v>
                </c:pt>
              </c:strCache>
            </c:strRef>
          </c:tx>
          <c:spPr>
            <a:ln>
              <a:solidFill>
                <a:srgbClr val="FF0000"/>
              </a:solidFill>
            </a:ln>
          </c:spPr>
          <c:marker>
            <c:symbol val="none"/>
          </c:marker>
          <c:cat>
            <c:strRef>
              <c:f>Outputs_with_historical_data!$C$355:$V$355</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Outputs_with_historical_data!$C$358:$V$358</c:f>
              <c:numCache>
                <c:formatCode>0.0%</c:formatCode>
                <c:ptCount val="20"/>
                <c:pt idx="0">
                  <c:v>8.6575055661140987E-2</c:v>
                </c:pt>
                <c:pt idx="1">
                  <c:v>9.6729432887177086E-2</c:v>
                </c:pt>
                <c:pt idx="2">
                  <c:v>9.2355950542982124E-2</c:v>
                </c:pt>
                <c:pt idx="3">
                  <c:v>9.6967349359325564E-2</c:v>
                </c:pt>
                <c:pt idx="4">
                  <c:v>9.4924580489991667E-2</c:v>
                </c:pt>
                <c:pt idx="5">
                  <c:v>9.6587876792645799E-2</c:v>
                </c:pt>
                <c:pt idx="6">
                  <c:v>9.7167326640465318E-2</c:v>
                </c:pt>
              </c:numCache>
            </c:numRef>
          </c:val>
          <c:smooth val="0"/>
          <c:extLst>
            <c:ext xmlns:c16="http://schemas.microsoft.com/office/drawing/2014/chart" uri="{C3380CC4-5D6E-409C-BE32-E72D297353CC}">
              <c16:uniqueId val="{00000002-2085-4DF6-9257-51A64F019026}"/>
            </c:ext>
          </c:extLst>
        </c:ser>
        <c:ser>
          <c:idx val="3"/>
          <c:order val="3"/>
          <c:tx>
            <c:strRef>
              <c:f>Outputs_with_historical_data!$B$359</c:f>
              <c:strCache>
                <c:ptCount val="1"/>
                <c:pt idx="0">
                  <c:v>Secondary entrants - projected</c:v>
                </c:pt>
              </c:strCache>
            </c:strRef>
          </c:tx>
          <c:spPr>
            <a:ln>
              <a:solidFill>
                <a:srgbClr val="FF0000"/>
              </a:solidFill>
              <a:prstDash val="sysDot"/>
            </a:ln>
          </c:spPr>
          <c:marker>
            <c:symbol val="none"/>
          </c:marker>
          <c:cat>
            <c:strRef>
              <c:f>Outputs_with_historical_data!$C$355:$V$355</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Outputs_with_historical_data!$C$359:$V$359</c:f>
              <c:numCache>
                <c:formatCode>0.0%</c:formatCode>
                <c:ptCount val="20"/>
                <c:pt idx="8">
                  <c:v>0.12281157937624804</c:v>
                </c:pt>
                <c:pt idx="9">
                  <c:v>0.12319338231598231</c:v>
                </c:pt>
                <c:pt idx="10">
                  <c:v>0.12123640753485392</c:v>
                </c:pt>
                <c:pt idx="11">
                  <c:v>0.12252363117466633</c:v>
                </c:pt>
                <c:pt idx="12">
                  <c:v>0.13048713720312941</c:v>
                </c:pt>
                <c:pt idx="13">
                  <c:v>0.12874441793378491</c:v>
                </c:pt>
                <c:pt idx="14">
                  <c:v>0.12072394383603693</c:v>
                </c:pt>
                <c:pt idx="15">
                  <c:v>0.11777645885801853</c:v>
                </c:pt>
                <c:pt idx="16">
                  <c:v>0.11505376201569832</c:v>
                </c:pt>
                <c:pt idx="17">
                  <c:v>0.11381227670880895</c:v>
                </c:pt>
                <c:pt idx="18">
                  <c:v>0.11244782129436991</c:v>
                </c:pt>
                <c:pt idx="19">
                  <c:v>0.11355988572387762</c:v>
                </c:pt>
              </c:numCache>
            </c:numRef>
          </c:val>
          <c:smooth val="0"/>
          <c:extLst>
            <c:ext xmlns:c16="http://schemas.microsoft.com/office/drawing/2014/chart" uri="{C3380CC4-5D6E-409C-BE32-E72D297353CC}">
              <c16:uniqueId val="{00000003-2085-4DF6-9257-51A64F019026}"/>
            </c:ext>
          </c:extLst>
        </c:ser>
        <c:dLbls>
          <c:showLegendKey val="0"/>
          <c:showVal val="0"/>
          <c:showCatName val="0"/>
          <c:showSerName val="0"/>
          <c:showPercent val="0"/>
          <c:showBubbleSize val="0"/>
        </c:dLbls>
        <c:smooth val="0"/>
        <c:axId val="171566208"/>
        <c:axId val="171567744"/>
      </c:lineChart>
      <c:catAx>
        <c:axId val="17156620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567744"/>
        <c:crosses val="autoZero"/>
        <c:auto val="1"/>
        <c:lblAlgn val="ctr"/>
        <c:lblOffset val="100"/>
        <c:noMultiLvlLbl val="0"/>
      </c:catAx>
      <c:valAx>
        <c:axId val="17156774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entrant rate (proportion of teachers entering service)</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566208"/>
        <c:crosses val="autoZero"/>
        <c:crossBetween val="between"/>
      </c:valAx>
      <c:spPr>
        <a:ln>
          <a:solidFill>
            <a:schemeClr val="tx1">
              <a:lumMod val="95000"/>
              <a:lumOff val="5000"/>
            </a:schemeClr>
          </a:solidFill>
        </a:ln>
      </c:spPr>
    </c:plotArea>
    <c:legend>
      <c:legendPos val="r"/>
      <c:layout>
        <c:manualLayout>
          <c:xMode val="edge"/>
          <c:yMode val="edge"/>
          <c:x val="0.77530017152658659"/>
          <c:y val="8.2111744829550262E-2"/>
          <c:w val="0.20840489278462837"/>
          <c:h val="0.7683306009036260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entering service as Newly Qualified Teachers</a:t>
            </a:r>
          </a:p>
        </c:rich>
      </c:tx>
      <c:overlay val="0"/>
    </c:title>
    <c:autoTitleDeleted val="0"/>
    <c:plotArea>
      <c:layout>
        <c:manualLayout>
          <c:layoutTarget val="inner"/>
          <c:xMode val="edge"/>
          <c:yMode val="edge"/>
          <c:x val="0.1458156295485486"/>
          <c:y val="0.12210152708184205"/>
          <c:w val="0.59874536157118297"/>
          <c:h val="0.70453292770221909"/>
        </c:manualLayout>
      </c:layout>
      <c:lineChart>
        <c:grouping val="standard"/>
        <c:varyColors val="0"/>
        <c:ser>
          <c:idx val="0"/>
          <c:order val="0"/>
          <c:tx>
            <c:strRef>
              <c:f>Outputs_with_historical_data!$B$385</c:f>
              <c:strCache>
                <c:ptCount val="1"/>
                <c:pt idx="0">
                  <c:v>Primary NQTs - historical</c:v>
                </c:pt>
              </c:strCache>
            </c:strRef>
          </c:tx>
          <c:spPr>
            <a:ln>
              <a:solidFill>
                <a:schemeClr val="tx1">
                  <a:lumMod val="95000"/>
                  <a:lumOff val="5000"/>
                </a:schemeClr>
              </a:solidFill>
            </a:ln>
          </c:spPr>
          <c:marker>
            <c:symbol val="none"/>
          </c:marker>
          <c:cat>
            <c:strRef>
              <c:f>Outputs_with_historical_data!$C$384:$V$384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Outputs_with_historical_data!$C$385:$V$385</c:f>
              <c:numCache>
                <c:formatCode>#,##0</c:formatCode>
                <c:ptCount val="20"/>
                <c:pt idx="0">
                  <c:v>9215.0728551561897</c:v>
                </c:pt>
                <c:pt idx="1">
                  <c:v>11795.7774390381</c:v>
                </c:pt>
                <c:pt idx="2">
                  <c:v>12960.897955042599</c:v>
                </c:pt>
                <c:pt idx="3">
                  <c:v>14040.49</c:v>
                </c:pt>
                <c:pt idx="4">
                  <c:v>14711.895</c:v>
                </c:pt>
                <c:pt idx="5">
                  <c:v>13164.832</c:v>
                </c:pt>
                <c:pt idx="6">
                  <c:v>11819.662</c:v>
                </c:pt>
              </c:numCache>
            </c:numRef>
          </c:val>
          <c:smooth val="0"/>
          <c:extLst>
            <c:ext xmlns:c16="http://schemas.microsoft.com/office/drawing/2014/chart" uri="{C3380CC4-5D6E-409C-BE32-E72D297353CC}">
              <c16:uniqueId val="{00000000-AC66-4E74-A78A-7E5592318B07}"/>
            </c:ext>
          </c:extLst>
        </c:ser>
        <c:ser>
          <c:idx val="1"/>
          <c:order val="1"/>
          <c:tx>
            <c:strRef>
              <c:f>Outputs_with_historical_data!$B$386</c:f>
              <c:strCache>
                <c:ptCount val="1"/>
                <c:pt idx="0">
                  <c:v>Primary NQTs - projected</c:v>
                </c:pt>
              </c:strCache>
            </c:strRef>
          </c:tx>
          <c:spPr>
            <a:ln>
              <a:solidFill>
                <a:schemeClr val="tx1">
                  <a:lumMod val="95000"/>
                  <a:lumOff val="5000"/>
                </a:schemeClr>
              </a:solidFill>
              <a:prstDash val="sysDot"/>
            </a:ln>
          </c:spPr>
          <c:marker>
            <c:symbol val="none"/>
          </c:marker>
          <c:cat>
            <c:strRef>
              <c:f>Outputs_with_historical_data!$C$384:$V$384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Outputs_with_historical_data!$C$386:$V$386</c:f>
              <c:numCache>
                <c:formatCode>#,##0</c:formatCode>
                <c:ptCount val="20"/>
                <c:pt idx="10">
                  <c:v>12925.022447960822</c:v>
                </c:pt>
                <c:pt idx="11">
                  <c:v>12696.320636117211</c:v>
                </c:pt>
                <c:pt idx="12">
                  <c:v>12529.641551379296</c:v>
                </c:pt>
                <c:pt idx="13">
                  <c:v>12459.912559246082</c:v>
                </c:pt>
                <c:pt idx="14">
                  <c:v>12517.21749200693</c:v>
                </c:pt>
                <c:pt idx="15">
                  <c:v>12623.67158154814</c:v>
                </c:pt>
                <c:pt idx="16">
                  <c:v>12594.424368913167</c:v>
                </c:pt>
                <c:pt idx="17">
                  <c:v>12575.570303113995</c:v>
                </c:pt>
                <c:pt idx="18">
                  <c:v>12704.781697822755</c:v>
                </c:pt>
                <c:pt idx="19">
                  <c:v>12617.104478840754</c:v>
                </c:pt>
              </c:numCache>
            </c:numRef>
          </c:val>
          <c:smooth val="0"/>
          <c:extLst>
            <c:ext xmlns:c16="http://schemas.microsoft.com/office/drawing/2014/chart" uri="{C3380CC4-5D6E-409C-BE32-E72D297353CC}">
              <c16:uniqueId val="{00000001-AC66-4E74-A78A-7E5592318B07}"/>
            </c:ext>
          </c:extLst>
        </c:ser>
        <c:ser>
          <c:idx val="2"/>
          <c:order val="2"/>
          <c:tx>
            <c:strRef>
              <c:f>Outputs_with_historical_data!$B$387</c:f>
              <c:strCache>
                <c:ptCount val="1"/>
                <c:pt idx="0">
                  <c:v>Secondary NQTs - historical</c:v>
                </c:pt>
              </c:strCache>
            </c:strRef>
          </c:tx>
          <c:spPr>
            <a:ln>
              <a:solidFill>
                <a:srgbClr val="FF0000"/>
              </a:solidFill>
            </a:ln>
          </c:spPr>
          <c:marker>
            <c:symbol val="none"/>
          </c:marker>
          <c:cat>
            <c:strRef>
              <c:f>Outputs_with_historical_data!$C$384:$V$384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Outputs_with_historical_data!$C$387:$V$387</c:f>
              <c:numCache>
                <c:formatCode>#,##0</c:formatCode>
                <c:ptCount val="20"/>
                <c:pt idx="0">
                  <c:v>11059.7191228914</c:v>
                </c:pt>
                <c:pt idx="1">
                  <c:v>11273.829498544799</c:v>
                </c:pt>
                <c:pt idx="2">
                  <c:v>10567.9982287942</c:v>
                </c:pt>
                <c:pt idx="3">
                  <c:v>10793.837</c:v>
                </c:pt>
                <c:pt idx="4">
                  <c:v>10867.388000000001</c:v>
                </c:pt>
                <c:pt idx="5">
                  <c:v>11316.861000000001</c:v>
                </c:pt>
                <c:pt idx="6">
                  <c:v>11033.392</c:v>
                </c:pt>
              </c:numCache>
            </c:numRef>
          </c:val>
          <c:smooth val="0"/>
          <c:extLst>
            <c:ext xmlns:c16="http://schemas.microsoft.com/office/drawing/2014/chart" uri="{C3380CC4-5D6E-409C-BE32-E72D297353CC}">
              <c16:uniqueId val="{00000002-AC66-4E74-A78A-7E5592318B07}"/>
            </c:ext>
          </c:extLst>
        </c:ser>
        <c:ser>
          <c:idx val="3"/>
          <c:order val="3"/>
          <c:tx>
            <c:strRef>
              <c:f>Outputs_with_historical_data!$B$388</c:f>
              <c:strCache>
                <c:ptCount val="1"/>
                <c:pt idx="0">
                  <c:v>Secondary NQTs - projected</c:v>
                </c:pt>
              </c:strCache>
            </c:strRef>
          </c:tx>
          <c:spPr>
            <a:ln>
              <a:solidFill>
                <a:srgbClr val="FF0000"/>
              </a:solidFill>
              <a:prstDash val="sysDot"/>
            </a:ln>
          </c:spPr>
          <c:marker>
            <c:symbol val="none"/>
          </c:marker>
          <c:cat>
            <c:strRef>
              <c:f>Outputs_with_historical_data!$C$384:$V$384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Outputs_with_historical_data!$C$388:$V$388</c:f>
              <c:numCache>
                <c:formatCode>#,##0</c:formatCode>
                <c:ptCount val="20"/>
                <c:pt idx="10">
                  <c:v>14369.272196680828</c:v>
                </c:pt>
                <c:pt idx="11">
                  <c:v>14812.794981887719</c:v>
                </c:pt>
                <c:pt idx="12">
                  <c:v>16339.967596316474</c:v>
                </c:pt>
                <c:pt idx="13">
                  <c:v>16339.324492397356</c:v>
                </c:pt>
                <c:pt idx="14">
                  <c:v>14961.760521640383</c:v>
                </c:pt>
                <c:pt idx="15">
                  <c:v>14569.203055619513</c:v>
                </c:pt>
                <c:pt idx="16">
                  <c:v>14184.257007594873</c:v>
                </c:pt>
                <c:pt idx="17">
                  <c:v>13998.241182263579</c:v>
                </c:pt>
                <c:pt idx="18">
                  <c:v>13761.099263494629</c:v>
                </c:pt>
                <c:pt idx="19">
                  <c:v>13903.839228148923</c:v>
                </c:pt>
              </c:numCache>
            </c:numRef>
          </c:val>
          <c:smooth val="0"/>
          <c:extLst>
            <c:ext xmlns:c16="http://schemas.microsoft.com/office/drawing/2014/chart" uri="{C3380CC4-5D6E-409C-BE32-E72D297353CC}">
              <c16:uniqueId val="{00000003-AC66-4E74-A78A-7E5592318B07}"/>
            </c:ext>
          </c:extLst>
        </c:ser>
        <c:dLbls>
          <c:showLegendKey val="0"/>
          <c:showVal val="0"/>
          <c:showCatName val="0"/>
          <c:showSerName val="0"/>
          <c:showPercent val="0"/>
          <c:showBubbleSize val="0"/>
        </c:dLbls>
        <c:smooth val="0"/>
        <c:axId val="171351040"/>
        <c:axId val="171356928"/>
      </c:lineChart>
      <c:catAx>
        <c:axId val="17135104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356928"/>
        <c:crosses val="autoZero"/>
        <c:auto val="1"/>
        <c:lblAlgn val="ctr"/>
        <c:lblOffset val="100"/>
        <c:noMultiLvlLbl val="0"/>
      </c:catAx>
      <c:valAx>
        <c:axId val="17135692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351040"/>
        <c:crosses val="autoZero"/>
        <c:crossBetween val="between"/>
      </c:valAx>
      <c:spPr>
        <a:ln>
          <a:solidFill>
            <a:schemeClr val="tx1">
              <a:lumMod val="95000"/>
              <a:lumOff val="5000"/>
            </a:schemeClr>
          </a:solidFill>
        </a:ln>
      </c:spPr>
    </c:plotArea>
    <c:legend>
      <c:legendPos val="r"/>
      <c:layout>
        <c:manualLayout>
          <c:xMode val="edge"/>
          <c:yMode val="edge"/>
          <c:x val="0.76113148527666918"/>
          <c:y val="8.8235294117647065E-2"/>
          <c:w val="0.22174702477258834"/>
          <c:h val="0.78235294117647058"/>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entering service as re-entrants</a:t>
            </a:r>
          </a:p>
        </c:rich>
      </c:tx>
      <c:overlay val="0"/>
    </c:title>
    <c:autoTitleDeleted val="0"/>
    <c:plotArea>
      <c:layout>
        <c:manualLayout>
          <c:layoutTarget val="inner"/>
          <c:xMode val="edge"/>
          <c:yMode val="edge"/>
          <c:x val="0.1458156295485486"/>
          <c:y val="0.11073789071820568"/>
          <c:w val="0.62385962530545747"/>
          <c:h val="0.71589656406585545"/>
        </c:manualLayout>
      </c:layout>
      <c:lineChart>
        <c:grouping val="standard"/>
        <c:varyColors val="0"/>
        <c:ser>
          <c:idx val="0"/>
          <c:order val="0"/>
          <c:tx>
            <c:strRef>
              <c:f>Outputs_with_historical_data!$B$414</c:f>
              <c:strCache>
                <c:ptCount val="1"/>
                <c:pt idx="0">
                  <c:v>Primary re-entrants - historical</c:v>
                </c:pt>
              </c:strCache>
            </c:strRef>
          </c:tx>
          <c:spPr>
            <a:ln>
              <a:solidFill>
                <a:schemeClr val="tx1">
                  <a:lumMod val="95000"/>
                  <a:lumOff val="5000"/>
                </a:schemeClr>
              </a:solidFill>
            </a:ln>
          </c:spPr>
          <c:marker>
            <c:symbol val="none"/>
          </c:marker>
          <c:cat>
            <c:strRef>
              <c:f>Outputs_with_historical_data!$C$413:$V$413</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Outputs_with_historical_data!$C$414:$V$414</c:f>
              <c:numCache>
                <c:formatCode>#,##0</c:formatCode>
                <c:ptCount val="20"/>
                <c:pt idx="0">
                  <c:v>7374.1686027738197</c:v>
                </c:pt>
                <c:pt idx="1">
                  <c:v>8122.8601337626096</c:v>
                </c:pt>
                <c:pt idx="2">
                  <c:v>8212.20614243624</c:v>
                </c:pt>
                <c:pt idx="3">
                  <c:v>8926.8819999999996</c:v>
                </c:pt>
                <c:pt idx="4">
                  <c:v>8747.2489999999998</c:v>
                </c:pt>
                <c:pt idx="5">
                  <c:v>8968.4940000000006</c:v>
                </c:pt>
                <c:pt idx="6">
                  <c:v>8943.16</c:v>
                </c:pt>
              </c:numCache>
            </c:numRef>
          </c:val>
          <c:smooth val="0"/>
          <c:extLst>
            <c:ext xmlns:c16="http://schemas.microsoft.com/office/drawing/2014/chart" uri="{C3380CC4-5D6E-409C-BE32-E72D297353CC}">
              <c16:uniqueId val="{00000000-0081-4FF8-8449-6375AE457D49}"/>
            </c:ext>
          </c:extLst>
        </c:ser>
        <c:ser>
          <c:idx val="1"/>
          <c:order val="1"/>
          <c:tx>
            <c:strRef>
              <c:f>Outputs_with_historical_data!$B$415</c:f>
              <c:strCache>
                <c:ptCount val="1"/>
                <c:pt idx="0">
                  <c:v>Primary re-entrants - projected</c:v>
                </c:pt>
              </c:strCache>
            </c:strRef>
          </c:tx>
          <c:spPr>
            <a:ln>
              <a:solidFill>
                <a:schemeClr val="tx1">
                  <a:lumMod val="95000"/>
                  <a:lumOff val="5000"/>
                </a:schemeClr>
              </a:solidFill>
              <a:prstDash val="sysDot"/>
            </a:ln>
          </c:spPr>
          <c:marker>
            <c:symbol val="none"/>
          </c:marker>
          <c:cat>
            <c:strRef>
              <c:f>Outputs_with_historical_data!$C$413:$V$413</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Outputs_with_historical_data!$C$415:$V$415</c:f>
              <c:numCache>
                <c:formatCode>#,##0</c:formatCode>
                <c:ptCount val="20"/>
                <c:pt idx="10">
                  <c:v>8884.8303830162859</c:v>
                </c:pt>
                <c:pt idx="11">
                  <c:v>8727.6177503341969</c:v>
                </c:pt>
                <c:pt idx="12">
                  <c:v>8613.0403558070102</c:v>
                </c:pt>
                <c:pt idx="13">
                  <c:v>8565.1077297418196</c:v>
                </c:pt>
                <c:pt idx="14">
                  <c:v>8604.4998940293663</c:v>
                </c:pt>
                <c:pt idx="15">
                  <c:v>8677.6778349544365</c:v>
                </c:pt>
                <c:pt idx="16">
                  <c:v>8657.5729164149143</c:v>
                </c:pt>
                <c:pt idx="17">
                  <c:v>8644.6123836707484</c:v>
                </c:pt>
                <c:pt idx="18">
                  <c:v>8733.4339954058541</c:v>
                </c:pt>
                <c:pt idx="19">
                  <c:v>8673.1635222019522</c:v>
                </c:pt>
              </c:numCache>
            </c:numRef>
          </c:val>
          <c:smooth val="0"/>
          <c:extLst>
            <c:ext xmlns:c16="http://schemas.microsoft.com/office/drawing/2014/chart" uri="{C3380CC4-5D6E-409C-BE32-E72D297353CC}">
              <c16:uniqueId val="{00000001-0081-4FF8-8449-6375AE457D49}"/>
            </c:ext>
          </c:extLst>
        </c:ser>
        <c:ser>
          <c:idx val="2"/>
          <c:order val="2"/>
          <c:tx>
            <c:strRef>
              <c:f>Outputs_with_historical_data!$B$416</c:f>
              <c:strCache>
                <c:ptCount val="1"/>
                <c:pt idx="0">
                  <c:v>Secondary re-entrants - historical</c:v>
                </c:pt>
              </c:strCache>
            </c:strRef>
          </c:tx>
          <c:spPr>
            <a:ln>
              <a:solidFill>
                <a:srgbClr val="FF0000"/>
              </a:solidFill>
            </a:ln>
          </c:spPr>
          <c:marker>
            <c:symbol val="none"/>
          </c:marker>
          <c:cat>
            <c:strRef>
              <c:f>Outputs_with_historical_data!$C$413:$V$413</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Outputs_with_historical_data!$C$416:$V$416</c:f>
              <c:numCache>
                <c:formatCode>#,##0</c:formatCode>
                <c:ptCount val="20"/>
                <c:pt idx="0">
                  <c:v>5575.4637254795298</c:v>
                </c:pt>
                <c:pt idx="1">
                  <c:v>6677.7719124990099</c:v>
                </c:pt>
                <c:pt idx="2">
                  <c:v>6929.8101537593602</c:v>
                </c:pt>
                <c:pt idx="3">
                  <c:v>7582.77</c:v>
                </c:pt>
                <c:pt idx="4">
                  <c:v>7320.0630000000001</c:v>
                </c:pt>
                <c:pt idx="5">
                  <c:v>7168.9210000000003</c:v>
                </c:pt>
                <c:pt idx="6">
                  <c:v>7333.4120000000003</c:v>
                </c:pt>
              </c:numCache>
            </c:numRef>
          </c:val>
          <c:smooth val="0"/>
          <c:extLst>
            <c:ext xmlns:c16="http://schemas.microsoft.com/office/drawing/2014/chart" uri="{C3380CC4-5D6E-409C-BE32-E72D297353CC}">
              <c16:uniqueId val="{00000002-0081-4FF8-8449-6375AE457D49}"/>
            </c:ext>
          </c:extLst>
        </c:ser>
        <c:ser>
          <c:idx val="3"/>
          <c:order val="3"/>
          <c:tx>
            <c:strRef>
              <c:f>Outputs_with_historical_data!$B$417</c:f>
              <c:strCache>
                <c:ptCount val="1"/>
                <c:pt idx="0">
                  <c:v>Secondary re-entrants - projected</c:v>
                </c:pt>
              </c:strCache>
            </c:strRef>
          </c:tx>
          <c:spPr>
            <a:ln>
              <a:solidFill>
                <a:srgbClr val="FF0000"/>
              </a:solidFill>
              <a:prstDash val="sysDot"/>
            </a:ln>
          </c:spPr>
          <c:marker>
            <c:symbol val="none"/>
          </c:marker>
          <c:cat>
            <c:strRef>
              <c:f>Outputs_with_historical_data!$C$413:$V$413</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Outputs_with_historical_data!$C$417:$V$417</c:f>
              <c:numCache>
                <c:formatCode>#,##0</c:formatCode>
                <c:ptCount val="20"/>
                <c:pt idx="10">
                  <c:v>8566.1189610631391</c:v>
                </c:pt>
                <c:pt idx="11">
                  <c:v>8607.7729895556768</c:v>
                </c:pt>
                <c:pt idx="12">
                  <c:v>9134.2892232072772</c:v>
                </c:pt>
                <c:pt idx="13">
                  <c:v>9179.6649775476435</c:v>
                </c:pt>
                <c:pt idx="14">
                  <c:v>8990.0089259022352</c:v>
                </c:pt>
                <c:pt idx="15">
                  <c:v>8841.1411713833768</c:v>
                </c:pt>
                <c:pt idx="16">
                  <c:v>8661.7633265688728</c:v>
                </c:pt>
                <c:pt idx="17">
                  <c:v>8557.7983214254018</c:v>
                </c:pt>
                <c:pt idx="18">
                  <c:v>8443.4442391761204</c:v>
                </c:pt>
                <c:pt idx="19">
                  <c:v>8487.3355272324861</c:v>
                </c:pt>
              </c:numCache>
            </c:numRef>
          </c:val>
          <c:smooth val="0"/>
          <c:extLst>
            <c:ext xmlns:c16="http://schemas.microsoft.com/office/drawing/2014/chart" uri="{C3380CC4-5D6E-409C-BE32-E72D297353CC}">
              <c16:uniqueId val="{00000003-0081-4FF8-8449-6375AE457D49}"/>
            </c:ext>
          </c:extLst>
        </c:ser>
        <c:dLbls>
          <c:showLegendKey val="0"/>
          <c:showVal val="0"/>
          <c:showCatName val="0"/>
          <c:showSerName val="0"/>
          <c:showPercent val="0"/>
          <c:showBubbleSize val="0"/>
        </c:dLbls>
        <c:smooth val="0"/>
        <c:axId val="171398656"/>
        <c:axId val="171400192"/>
      </c:lineChart>
      <c:catAx>
        <c:axId val="17139865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400192"/>
        <c:crosses val="autoZero"/>
        <c:auto val="1"/>
        <c:lblAlgn val="ctr"/>
        <c:lblOffset val="100"/>
        <c:noMultiLvlLbl val="0"/>
      </c:catAx>
      <c:valAx>
        <c:axId val="17140019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398656"/>
        <c:crosses val="autoZero"/>
        <c:crossBetween val="between"/>
      </c:valAx>
      <c:spPr>
        <a:ln>
          <a:solidFill>
            <a:schemeClr val="tx1">
              <a:lumMod val="95000"/>
              <a:lumOff val="5000"/>
            </a:schemeClr>
          </a:solidFill>
        </a:ln>
      </c:spPr>
    </c:plotArea>
    <c:legend>
      <c:legendPos val="r"/>
      <c:layout>
        <c:manualLayout>
          <c:xMode val="edge"/>
          <c:yMode val="edge"/>
          <c:x val="0.78339175924927196"/>
          <c:y val="5.5882352941176473E-2"/>
          <c:w val="0.20119889979505989"/>
          <c:h val="0.7970588235294118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entering service as new to the state-funded sector</a:t>
            </a:r>
          </a:p>
        </c:rich>
      </c:tx>
      <c:overlay val="0"/>
    </c:title>
    <c:autoTitleDeleted val="0"/>
    <c:plotArea>
      <c:layout>
        <c:manualLayout>
          <c:layoutTarget val="inner"/>
          <c:xMode val="edge"/>
          <c:yMode val="edge"/>
          <c:x val="0.13163120567375886"/>
          <c:y val="0.11073789071820568"/>
          <c:w val="0.6241349314836363"/>
          <c:h val="0.71589656406585545"/>
        </c:manualLayout>
      </c:layout>
      <c:lineChart>
        <c:grouping val="standard"/>
        <c:varyColors val="0"/>
        <c:ser>
          <c:idx val="0"/>
          <c:order val="0"/>
          <c:tx>
            <c:strRef>
              <c:f>Outputs_with_historical_data!$B$443</c:f>
              <c:strCache>
                <c:ptCount val="1"/>
                <c:pt idx="0">
                  <c:v>Primary new to SF - historical</c:v>
                </c:pt>
              </c:strCache>
            </c:strRef>
          </c:tx>
          <c:spPr>
            <a:ln>
              <a:solidFill>
                <a:schemeClr val="tx1">
                  <a:lumMod val="95000"/>
                  <a:lumOff val="5000"/>
                </a:schemeClr>
              </a:solidFill>
            </a:ln>
          </c:spPr>
          <c:marker>
            <c:symbol val="none"/>
          </c:marker>
          <c:cat>
            <c:strRef>
              <c:f>Outputs_with_historical_data!$C$442:$V$442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Outputs_with_historical_data!$C$443:$V$443</c:f>
              <c:numCache>
                <c:formatCode>#,##0</c:formatCode>
                <c:ptCount val="20"/>
                <c:pt idx="0">
                  <c:v>3796.4247031627901</c:v>
                </c:pt>
                <c:pt idx="1">
                  <c:v>4357.0791323440699</c:v>
                </c:pt>
                <c:pt idx="2">
                  <c:v>4198.7281911052905</c:v>
                </c:pt>
                <c:pt idx="3">
                  <c:v>4052.2330000000002</c:v>
                </c:pt>
                <c:pt idx="4">
                  <c:v>3330.0279999999998</c:v>
                </c:pt>
                <c:pt idx="5">
                  <c:v>3241.8870000000002</c:v>
                </c:pt>
                <c:pt idx="6">
                  <c:v>2884.5680000000002</c:v>
                </c:pt>
              </c:numCache>
            </c:numRef>
          </c:val>
          <c:smooth val="0"/>
          <c:extLst>
            <c:ext xmlns:c16="http://schemas.microsoft.com/office/drawing/2014/chart" uri="{C3380CC4-5D6E-409C-BE32-E72D297353CC}">
              <c16:uniqueId val="{00000000-E21F-4B84-98A3-FB4A9867C868}"/>
            </c:ext>
          </c:extLst>
        </c:ser>
        <c:ser>
          <c:idx val="1"/>
          <c:order val="1"/>
          <c:tx>
            <c:strRef>
              <c:f>Outputs_with_historical_data!$B$444</c:f>
              <c:strCache>
                <c:ptCount val="1"/>
                <c:pt idx="0">
                  <c:v>Primary new to SF - projected</c:v>
                </c:pt>
              </c:strCache>
            </c:strRef>
          </c:tx>
          <c:spPr>
            <a:ln>
              <a:solidFill>
                <a:schemeClr val="tx1">
                  <a:lumMod val="95000"/>
                  <a:lumOff val="5000"/>
                </a:schemeClr>
              </a:solidFill>
              <a:prstDash val="sysDot"/>
            </a:ln>
          </c:spPr>
          <c:marker>
            <c:symbol val="none"/>
          </c:marker>
          <c:cat>
            <c:strRef>
              <c:f>Outputs_with_historical_data!$C$442:$V$442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Outputs_with_historical_data!$C$444:$V$444</c:f>
              <c:numCache>
                <c:formatCode>#,##0</c:formatCode>
                <c:ptCount val="20"/>
                <c:pt idx="10">
                  <c:v>3172.1895361986512</c:v>
                </c:pt>
                <c:pt idx="11">
                  <c:v>3116.059227925613</c:v>
                </c:pt>
                <c:pt idx="12">
                  <c:v>3075.1511636930281</c:v>
                </c:pt>
                <c:pt idx="13">
                  <c:v>3058.0375702656097</c:v>
                </c:pt>
                <c:pt idx="14">
                  <c:v>3072.1019255739602</c:v>
                </c:pt>
                <c:pt idx="15">
                  <c:v>3098.2289632861043</c:v>
                </c:pt>
                <c:pt idx="16">
                  <c:v>3091.0508169999234</c:v>
                </c:pt>
                <c:pt idx="17">
                  <c:v>3086.4234617683373</c:v>
                </c:pt>
                <c:pt idx="18">
                  <c:v>3118.135827135829</c:v>
                </c:pt>
                <c:pt idx="19">
                  <c:v>3096.617198619901</c:v>
                </c:pt>
              </c:numCache>
            </c:numRef>
          </c:val>
          <c:smooth val="0"/>
          <c:extLst>
            <c:ext xmlns:c16="http://schemas.microsoft.com/office/drawing/2014/chart" uri="{C3380CC4-5D6E-409C-BE32-E72D297353CC}">
              <c16:uniqueId val="{00000001-E21F-4B84-98A3-FB4A9867C868}"/>
            </c:ext>
          </c:extLst>
        </c:ser>
        <c:ser>
          <c:idx val="2"/>
          <c:order val="2"/>
          <c:tx>
            <c:strRef>
              <c:f>Outputs_with_historical_data!$B$445</c:f>
              <c:strCache>
                <c:ptCount val="1"/>
                <c:pt idx="0">
                  <c:v>Secondary new to SF - historical</c:v>
                </c:pt>
              </c:strCache>
            </c:strRef>
          </c:tx>
          <c:spPr>
            <a:ln>
              <a:solidFill>
                <a:srgbClr val="FF0000"/>
              </a:solidFill>
            </a:ln>
          </c:spPr>
          <c:marker>
            <c:symbol val="none"/>
          </c:marker>
          <c:cat>
            <c:strRef>
              <c:f>Outputs_with_historical_data!$C$442:$V$442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Outputs_with_historical_data!$C$445:$V$445</c:f>
              <c:numCache>
                <c:formatCode>#,##0</c:formatCode>
                <c:ptCount val="20"/>
                <c:pt idx="0">
                  <c:v>2879.3713764202903</c:v>
                </c:pt>
                <c:pt idx="1">
                  <c:v>3573.9800163875498</c:v>
                </c:pt>
                <c:pt idx="2">
                  <c:v>3144.2924798266004</c:v>
                </c:pt>
                <c:pt idx="3">
                  <c:v>3047.0169999999998</c:v>
                </c:pt>
                <c:pt idx="4">
                  <c:v>2608.915</c:v>
                </c:pt>
                <c:pt idx="5">
                  <c:v>2306.462</c:v>
                </c:pt>
                <c:pt idx="6">
                  <c:v>2305.1149999999998</c:v>
                </c:pt>
              </c:numCache>
            </c:numRef>
          </c:val>
          <c:smooth val="0"/>
          <c:extLst>
            <c:ext xmlns:c16="http://schemas.microsoft.com/office/drawing/2014/chart" uri="{C3380CC4-5D6E-409C-BE32-E72D297353CC}">
              <c16:uniqueId val="{00000002-E21F-4B84-98A3-FB4A9867C868}"/>
            </c:ext>
          </c:extLst>
        </c:ser>
        <c:ser>
          <c:idx val="3"/>
          <c:order val="3"/>
          <c:tx>
            <c:strRef>
              <c:f>Outputs_with_historical_data!$B$446</c:f>
              <c:strCache>
                <c:ptCount val="1"/>
                <c:pt idx="0">
                  <c:v>Secondary new to SF - projected</c:v>
                </c:pt>
              </c:strCache>
            </c:strRef>
          </c:tx>
          <c:spPr>
            <a:ln>
              <a:solidFill>
                <a:srgbClr val="FF0000"/>
              </a:solidFill>
              <a:prstDash val="sysDot"/>
            </a:ln>
          </c:spPr>
          <c:marker>
            <c:symbol val="none"/>
          </c:marker>
          <c:cat>
            <c:strRef>
              <c:f>Outputs_with_historical_data!$C$442:$V$442</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Outputs_with_historical_data!$C$446:$V$446</c:f>
              <c:numCache>
                <c:formatCode>#,##0</c:formatCode>
                <c:ptCount val="20"/>
                <c:pt idx="10">
                  <c:v>2850.5221708498079</c:v>
                </c:pt>
                <c:pt idx="11">
                  <c:v>2864.4248976601425</c:v>
                </c:pt>
                <c:pt idx="12">
                  <c:v>3040.1584730807217</c:v>
                </c:pt>
                <c:pt idx="13">
                  <c:v>3055.3033879722057</c:v>
                </c:pt>
                <c:pt idx="14">
                  <c:v>2992.0025172190863</c:v>
                </c:pt>
                <c:pt idx="15">
                  <c:v>2942.3154209922654</c:v>
                </c:pt>
                <c:pt idx="16">
                  <c:v>2882.4450732123537</c:v>
                </c:pt>
                <c:pt idx="17">
                  <c:v>2847.7450185800976</c:v>
                </c:pt>
                <c:pt idx="18">
                  <c:v>2809.5774361710378</c:v>
                </c:pt>
                <c:pt idx="19">
                  <c:v>2824.2268856789201</c:v>
                </c:pt>
              </c:numCache>
            </c:numRef>
          </c:val>
          <c:smooth val="0"/>
          <c:extLst>
            <c:ext xmlns:c16="http://schemas.microsoft.com/office/drawing/2014/chart" uri="{C3380CC4-5D6E-409C-BE32-E72D297353CC}">
              <c16:uniqueId val="{00000003-E21F-4B84-98A3-FB4A9867C868}"/>
            </c:ext>
          </c:extLst>
        </c:ser>
        <c:dLbls>
          <c:showLegendKey val="0"/>
          <c:showVal val="0"/>
          <c:showCatName val="0"/>
          <c:showSerName val="0"/>
          <c:showPercent val="0"/>
          <c:showBubbleSize val="0"/>
        </c:dLbls>
        <c:smooth val="0"/>
        <c:axId val="171446272"/>
        <c:axId val="171447808"/>
      </c:lineChart>
      <c:catAx>
        <c:axId val="17144627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447808"/>
        <c:crosses val="autoZero"/>
        <c:auto val="1"/>
        <c:lblAlgn val="ctr"/>
        <c:lblOffset val="100"/>
        <c:noMultiLvlLbl val="0"/>
      </c:catAx>
      <c:valAx>
        <c:axId val="1714478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446272"/>
        <c:crosses val="autoZero"/>
        <c:crossBetween val="between"/>
      </c:valAx>
      <c:spPr>
        <a:ln>
          <a:solidFill>
            <a:schemeClr val="tx1">
              <a:lumMod val="95000"/>
              <a:lumOff val="5000"/>
            </a:schemeClr>
          </a:solidFill>
        </a:ln>
      </c:spPr>
    </c:plotArea>
    <c:legend>
      <c:legendPos val="r"/>
      <c:layout>
        <c:manualLayout>
          <c:xMode val="edge"/>
          <c:yMode val="edge"/>
          <c:x val="0.7700860982120824"/>
          <c:y val="0.10294117647058823"/>
          <c:w val="0.21453000426228774"/>
          <c:h val="0.77058823529411768"/>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of teachers that enter service that do so as NQTs</a:t>
            </a:r>
          </a:p>
        </c:rich>
      </c:tx>
      <c:overlay val="0"/>
    </c:title>
    <c:autoTitleDeleted val="0"/>
    <c:plotArea>
      <c:layout>
        <c:manualLayout>
          <c:layoutTarget val="inner"/>
          <c:xMode val="edge"/>
          <c:yMode val="edge"/>
          <c:x val="0.11592026333031241"/>
          <c:y val="0.10333368962363867"/>
          <c:w val="0.62264091089333262"/>
          <c:h val="0.72330108906070001"/>
        </c:manualLayout>
      </c:layout>
      <c:lineChart>
        <c:grouping val="standard"/>
        <c:varyColors val="0"/>
        <c:ser>
          <c:idx val="0"/>
          <c:order val="0"/>
          <c:tx>
            <c:strRef>
              <c:f>Outputs_with_historical_data!$B$472</c:f>
              <c:strCache>
                <c:ptCount val="1"/>
                <c:pt idx="0">
                  <c:v>Primary NQT rate - historical</c:v>
                </c:pt>
              </c:strCache>
            </c:strRef>
          </c:tx>
          <c:spPr>
            <a:ln>
              <a:solidFill>
                <a:schemeClr val="tx1">
                  <a:lumMod val="95000"/>
                  <a:lumOff val="5000"/>
                </a:schemeClr>
              </a:solidFill>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Outputs_with_historical_data!$C$472:$V$472</c:f>
              <c:numCache>
                <c:formatCode>0%</c:formatCode>
                <c:ptCount val="20"/>
                <c:pt idx="0">
                  <c:v>0.45203687641778806</c:v>
                </c:pt>
                <c:pt idx="1">
                  <c:v>0.48590851435246013</c:v>
                </c:pt>
                <c:pt idx="2">
                  <c:v>0.51083807458692132</c:v>
                </c:pt>
                <c:pt idx="3">
                  <c:v>0.51964083116685089</c:v>
                </c:pt>
                <c:pt idx="4">
                  <c:v>0.54917318833146467</c:v>
                </c:pt>
                <c:pt idx="5">
                  <c:v>0.51880675839056012</c:v>
                </c:pt>
                <c:pt idx="6">
                  <c:v>0.4998294526372678</c:v>
                </c:pt>
              </c:numCache>
            </c:numRef>
          </c:val>
          <c:smooth val="0"/>
          <c:extLst>
            <c:ext xmlns:c16="http://schemas.microsoft.com/office/drawing/2014/chart" uri="{C3380CC4-5D6E-409C-BE32-E72D297353CC}">
              <c16:uniqueId val="{00000000-3D6A-402E-A261-CE25C0B61BD6}"/>
            </c:ext>
          </c:extLst>
        </c:ser>
        <c:ser>
          <c:idx val="1"/>
          <c:order val="1"/>
          <c:tx>
            <c:strRef>
              <c:f>Outputs_with_historical_data!$B$473</c:f>
              <c:strCache>
                <c:ptCount val="1"/>
                <c:pt idx="0">
                  <c:v>Primary NQT rate - projected</c:v>
                </c:pt>
              </c:strCache>
            </c:strRef>
          </c:tx>
          <c:spPr>
            <a:ln>
              <a:solidFill>
                <a:schemeClr val="tx1">
                  <a:lumMod val="95000"/>
                  <a:lumOff val="5000"/>
                </a:schemeClr>
              </a:solidFill>
              <a:prstDash val="sysDot"/>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Outputs_with_historical_data!$C$473:$V$473</c:f>
              <c:numCache>
                <c:formatCode>0%</c:formatCode>
                <c:ptCount val="20"/>
                <c:pt idx="10">
                  <c:v>0.51737252935505318</c:v>
                </c:pt>
                <c:pt idx="11">
                  <c:v>0.51737252935505318</c:v>
                </c:pt>
                <c:pt idx="12">
                  <c:v>0.51737252935505318</c:v>
                </c:pt>
                <c:pt idx="13">
                  <c:v>0.51737252935505329</c:v>
                </c:pt>
                <c:pt idx="14">
                  <c:v>0.51737252935505318</c:v>
                </c:pt>
                <c:pt idx="15">
                  <c:v>0.51737252935505318</c:v>
                </c:pt>
                <c:pt idx="16">
                  <c:v>0.51737252935505318</c:v>
                </c:pt>
                <c:pt idx="17">
                  <c:v>0.51737252935505329</c:v>
                </c:pt>
                <c:pt idx="18">
                  <c:v>0.51737252935505318</c:v>
                </c:pt>
                <c:pt idx="19">
                  <c:v>0.51737252935505318</c:v>
                </c:pt>
              </c:numCache>
            </c:numRef>
          </c:val>
          <c:smooth val="0"/>
          <c:extLst>
            <c:ext xmlns:c16="http://schemas.microsoft.com/office/drawing/2014/chart" uri="{C3380CC4-5D6E-409C-BE32-E72D297353CC}">
              <c16:uniqueId val="{00000001-3D6A-402E-A261-CE25C0B61BD6}"/>
            </c:ext>
          </c:extLst>
        </c:ser>
        <c:ser>
          <c:idx val="2"/>
          <c:order val="2"/>
          <c:tx>
            <c:strRef>
              <c:f>Outputs_with_historical_data!$B$474</c:f>
              <c:strCache>
                <c:ptCount val="1"/>
                <c:pt idx="0">
                  <c:v>Secondary NQT rate - historical</c:v>
                </c:pt>
              </c:strCache>
            </c:strRef>
          </c:tx>
          <c:spPr>
            <a:ln>
              <a:solidFill>
                <a:srgbClr val="FF0000"/>
              </a:solidFill>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Outputs_with_historical_data!$C$474:$V$474</c:f>
              <c:numCache>
                <c:formatCode>0%</c:formatCode>
                <c:ptCount val="20"/>
                <c:pt idx="0">
                  <c:v>0.5667420836516559</c:v>
                </c:pt>
                <c:pt idx="1">
                  <c:v>0.52374099796337537</c:v>
                </c:pt>
                <c:pt idx="2">
                  <c:v>0.51196330738089635</c:v>
                </c:pt>
                <c:pt idx="3">
                  <c:v>0.50382871730758527</c:v>
                </c:pt>
                <c:pt idx="4">
                  <c:v>0.52256187451211422</c:v>
                </c:pt>
                <c:pt idx="5">
                  <c:v>0.54428281045566806</c:v>
                </c:pt>
                <c:pt idx="6">
                  <c:v>0.5337381594809848</c:v>
                </c:pt>
              </c:numCache>
            </c:numRef>
          </c:val>
          <c:smooth val="0"/>
          <c:extLst>
            <c:ext xmlns:c16="http://schemas.microsoft.com/office/drawing/2014/chart" uri="{C3380CC4-5D6E-409C-BE32-E72D297353CC}">
              <c16:uniqueId val="{00000002-3D6A-402E-A261-CE25C0B61BD6}"/>
            </c:ext>
          </c:extLst>
        </c:ser>
        <c:ser>
          <c:idx val="3"/>
          <c:order val="3"/>
          <c:tx>
            <c:strRef>
              <c:f>Outputs_with_historical_data!$B$475</c:f>
              <c:strCache>
                <c:ptCount val="1"/>
                <c:pt idx="0">
                  <c:v>Secondary NQT rate - projected</c:v>
                </c:pt>
              </c:strCache>
            </c:strRef>
          </c:tx>
          <c:spPr>
            <a:ln>
              <a:solidFill>
                <a:srgbClr val="FF0000"/>
              </a:solidFill>
              <a:prstDash val="sysDot"/>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Outputs_with_historical_data!$C$475:$V$475</c:f>
              <c:numCache>
                <c:formatCode>0%</c:formatCode>
                <c:ptCount val="20"/>
                <c:pt idx="10">
                  <c:v>0.55725279200201405</c:v>
                </c:pt>
                <c:pt idx="11">
                  <c:v>0.56354571049928981</c:v>
                </c:pt>
                <c:pt idx="12">
                  <c:v>0.57304235168919715</c:v>
                </c:pt>
                <c:pt idx="13">
                  <c:v>0.57181903236041576</c:v>
                </c:pt>
                <c:pt idx="14">
                  <c:v>0.55529569286765257</c:v>
                </c:pt>
                <c:pt idx="15">
                  <c:v>0.55285512924415214</c:v>
                </c:pt>
                <c:pt idx="16">
                  <c:v>0.55130598669629105</c:v>
                </c:pt>
                <c:pt idx="17">
                  <c:v>0.55102975582211589</c:v>
                </c:pt>
                <c:pt idx="18">
                  <c:v>0.55013323462934371</c:v>
                </c:pt>
                <c:pt idx="19">
                  <c:v>0.55140264771781977</c:v>
                </c:pt>
              </c:numCache>
            </c:numRef>
          </c:val>
          <c:smooth val="0"/>
          <c:extLst>
            <c:ext xmlns:c16="http://schemas.microsoft.com/office/drawing/2014/chart" uri="{C3380CC4-5D6E-409C-BE32-E72D297353CC}">
              <c16:uniqueId val="{00000003-3D6A-402E-A261-CE25C0B61BD6}"/>
            </c:ext>
          </c:extLst>
        </c:ser>
        <c:dLbls>
          <c:showLegendKey val="0"/>
          <c:showVal val="0"/>
          <c:showCatName val="0"/>
          <c:showSerName val="0"/>
          <c:showPercent val="0"/>
          <c:showBubbleSize val="0"/>
        </c:dLbls>
        <c:smooth val="0"/>
        <c:axId val="171639936"/>
        <c:axId val="171641472"/>
      </c:lineChart>
      <c:catAx>
        <c:axId val="1716399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641472"/>
        <c:crosses val="autoZero"/>
        <c:auto val="1"/>
        <c:lblAlgn val="ctr"/>
        <c:lblOffset val="100"/>
        <c:noMultiLvlLbl val="0"/>
      </c:catAx>
      <c:valAx>
        <c:axId val="17164147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Proportion of entrants that are NQTs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639936"/>
        <c:crosses val="autoZero"/>
        <c:crossBetween val="between"/>
      </c:valAx>
      <c:spPr>
        <a:ln>
          <a:solidFill>
            <a:schemeClr val="tx1">
              <a:lumMod val="95000"/>
              <a:lumOff val="5000"/>
            </a:schemeClr>
          </a:solidFill>
        </a:ln>
      </c:spPr>
    </c:plotArea>
    <c:legend>
      <c:legendPos val="r"/>
      <c:layout>
        <c:manualLayout>
          <c:xMode val="edge"/>
          <c:yMode val="edge"/>
          <c:x val="0.75385943823917378"/>
          <c:y val="6.1403508771929821E-2"/>
          <c:w val="0.22898808317913943"/>
          <c:h val="0.8357710549339227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breakdown of Primary stock </a:t>
            </a:r>
          </a:p>
        </c:rich>
      </c:tx>
      <c:layout>
        <c:manualLayout>
          <c:xMode val="edge"/>
          <c:yMode val="edge"/>
          <c:x val="0.20762516460186503"/>
          <c:y val="2.2922636103151862E-2"/>
        </c:manualLayout>
      </c:layout>
      <c:overlay val="0"/>
    </c:title>
    <c:autoTitleDeleted val="0"/>
    <c:plotArea>
      <c:layout>
        <c:manualLayout>
          <c:layoutTarget val="inner"/>
          <c:xMode val="edge"/>
          <c:yMode val="edge"/>
          <c:x val="0.13675280871903209"/>
          <c:y val="0.10376038083931305"/>
          <c:w val="0.56507346107232348"/>
          <c:h val="0.74182539821103288"/>
        </c:manualLayout>
      </c:layout>
      <c:lineChart>
        <c:grouping val="standard"/>
        <c:varyColors val="0"/>
        <c:ser>
          <c:idx val="0"/>
          <c:order val="0"/>
          <c:tx>
            <c:strRef>
              <c:f>Outputs_with_historical_data!$B$509</c:f>
              <c:strCache>
                <c:ptCount val="1"/>
                <c:pt idx="0">
                  <c:v>Primary aged 20-29 - historical</c:v>
                </c:pt>
              </c:strCache>
            </c:strRef>
          </c:tx>
          <c:spPr>
            <a:ln>
              <a:solidFill>
                <a:schemeClr val="tx1"/>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Outputs_with_historical_data!$C$509:$V$509</c:f>
              <c:numCache>
                <c:formatCode>#,##0</c:formatCode>
                <c:ptCount val="20"/>
                <c:pt idx="0">
                  <c:v>47315.95</c:v>
                </c:pt>
                <c:pt idx="1">
                  <c:v>48125.399999999994</c:v>
                </c:pt>
                <c:pt idx="2">
                  <c:v>51355.86</c:v>
                </c:pt>
                <c:pt idx="3">
                  <c:v>54895.35</c:v>
                </c:pt>
                <c:pt idx="4">
                  <c:v>58230.81</c:v>
                </c:pt>
                <c:pt idx="5">
                  <c:v>60889.49</c:v>
                </c:pt>
                <c:pt idx="6">
                  <c:v>61450.47</c:v>
                </c:pt>
                <c:pt idx="7">
                  <c:v>59924.81</c:v>
                </c:pt>
              </c:numCache>
            </c:numRef>
          </c:val>
          <c:smooth val="0"/>
          <c:extLst>
            <c:ext xmlns:c16="http://schemas.microsoft.com/office/drawing/2014/chart" uri="{C3380CC4-5D6E-409C-BE32-E72D297353CC}">
              <c16:uniqueId val="{00000000-FB8A-4F74-BD09-C5979D79082B}"/>
            </c:ext>
          </c:extLst>
        </c:ser>
        <c:ser>
          <c:idx val="1"/>
          <c:order val="1"/>
          <c:tx>
            <c:strRef>
              <c:f>Outputs_with_historical_data!$B$510</c:f>
              <c:strCache>
                <c:ptCount val="1"/>
                <c:pt idx="0">
                  <c:v>Primary aged 30-39 - historical</c:v>
                </c:pt>
              </c:strCache>
            </c:strRef>
          </c:tx>
          <c:spPr>
            <a:ln>
              <a:solidFill>
                <a:srgbClr val="FF0000"/>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Outputs_with_historical_data!$C$510:$V$510</c:f>
              <c:numCache>
                <c:formatCode>#,##0</c:formatCode>
                <c:ptCount val="20"/>
                <c:pt idx="0">
                  <c:v>66350.179999999993</c:v>
                </c:pt>
                <c:pt idx="1">
                  <c:v>68438.22</c:v>
                </c:pt>
                <c:pt idx="2">
                  <c:v>70626.080000000002</c:v>
                </c:pt>
                <c:pt idx="3">
                  <c:v>71945.989999999991</c:v>
                </c:pt>
                <c:pt idx="4">
                  <c:v>73655.67</c:v>
                </c:pt>
                <c:pt idx="5">
                  <c:v>74810.78</c:v>
                </c:pt>
                <c:pt idx="6">
                  <c:v>76279.06</c:v>
                </c:pt>
                <c:pt idx="7">
                  <c:v>77237.179999999993</c:v>
                </c:pt>
              </c:numCache>
            </c:numRef>
          </c:val>
          <c:smooth val="0"/>
          <c:extLst>
            <c:ext xmlns:c16="http://schemas.microsoft.com/office/drawing/2014/chart" uri="{C3380CC4-5D6E-409C-BE32-E72D297353CC}">
              <c16:uniqueId val="{00000001-FB8A-4F74-BD09-C5979D79082B}"/>
            </c:ext>
          </c:extLst>
        </c:ser>
        <c:ser>
          <c:idx val="2"/>
          <c:order val="2"/>
          <c:tx>
            <c:strRef>
              <c:f>Outputs_with_historical_data!$B$511</c:f>
              <c:strCache>
                <c:ptCount val="1"/>
                <c:pt idx="0">
                  <c:v>Primary aged 40-49 - historical</c:v>
                </c:pt>
              </c:strCache>
            </c:strRef>
          </c:tx>
          <c:spPr>
            <a:ln>
              <a:solidFill>
                <a:srgbClr val="00B0F0"/>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Outputs_with_historical_data!$C$511:$V$511</c:f>
              <c:numCache>
                <c:formatCode>#,##0</c:formatCode>
                <c:ptCount val="20"/>
                <c:pt idx="0">
                  <c:v>51240.89</c:v>
                </c:pt>
                <c:pt idx="1">
                  <c:v>53620</c:v>
                </c:pt>
                <c:pt idx="2">
                  <c:v>56197.82</c:v>
                </c:pt>
                <c:pt idx="3">
                  <c:v>58395.25</c:v>
                </c:pt>
                <c:pt idx="4">
                  <c:v>60360.53</c:v>
                </c:pt>
                <c:pt idx="5">
                  <c:v>61210.35</c:v>
                </c:pt>
                <c:pt idx="6">
                  <c:v>61850.759999999995</c:v>
                </c:pt>
                <c:pt idx="7">
                  <c:v>62165.09</c:v>
                </c:pt>
              </c:numCache>
            </c:numRef>
          </c:val>
          <c:smooth val="0"/>
          <c:extLst>
            <c:ext xmlns:c16="http://schemas.microsoft.com/office/drawing/2014/chart" uri="{C3380CC4-5D6E-409C-BE32-E72D297353CC}">
              <c16:uniqueId val="{00000002-FB8A-4F74-BD09-C5979D79082B}"/>
            </c:ext>
          </c:extLst>
        </c:ser>
        <c:ser>
          <c:idx val="3"/>
          <c:order val="3"/>
          <c:tx>
            <c:strRef>
              <c:f>Outputs_with_historical_data!$B$512</c:f>
              <c:strCache>
                <c:ptCount val="1"/>
                <c:pt idx="0">
                  <c:v>Primary aged 50-59 - historical</c:v>
                </c:pt>
              </c:strCache>
            </c:strRef>
          </c:tx>
          <c:spPr>
            <a:ln>
              <a:solidFill>
                <a:srgbClr val="92D050"/>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Outputs_with_historical_data!$C$512:$V$512</c:f>
              <c:numCache>
                <c:formatCode>#,##0</c:formatCode>
                <c:ptCount val="20"/>
                <c:pt idx="0">
                  <c:v>45661.11</c:v>
                </c:pt>
                <c:pt idx="1">
                  <c:v>43132.41</c:v>
                </c:pt>
                <c:pt idx="2">
                  <c:v>40540.32</c:v>
                </c:pt>
                <c:pt idx="3">
                  <c:v>38707.950000000004</c:v>
                </c:pt>
                <c:pt idx="4">
                  <c:v>37228.75</c:v>
                </c:pt>
                <c:pt idx="5">
                  <c:v>36686.28</c:v>
                </c:pt>
                <c:pt idx="6">
                  <c:v>36498.240000000005</c:v>
                </c:pt>
                <c:pt idx="7">
                  <c:v>36348.949999999997</c:v>
                </c:pt>
              </c:numCache>
            </c:numRef>
          </c:val>
          <c:smooth val="0"/>
          <c:extLst>
            <c:ext xmlns:c16="http://schemas.microsoft.com/office/drawing/2014/chart" uri="{C3380CC4-5D6E-409C-BE32-E72D297353CC}">
              <c16:uniqueId val="{00000003-FB8A-4F74-BD09-C5979D79082B}"/>
            </c:ext>
          </c:extLst>
        </c:ser>
        <c:ser>
          <c:idx val="4"/>
          <c:order val="4"/>
          <c:tx>
            <c:strRef>
              <c:f>Outputs_with_historical_data!$B$513</c:f>
              <c:strCache>
                <c:ptCount val="1"/>
                <c:pt idx="0">
                  <c:v>Primary aged 60 plus - historical</c:v>
                </c:pt>
              </c:strCache>
            </c:strRef>
          </c:tx>
          <c:spPr>
            <a:ln>
              <a:solidFill>
                <a:srgbClr val="FFC000"/>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Outputs_with_historical_data!$C$513:$V$513</c:f>
              <c:numCache>
                <c:formatCode>#,##0</c:formatCode>
                <c:ptCount val="20"/>
                <c:pt idx="0">
                  <c:v>5975.3300000000008</c:v>
                </c:pt>
                <c:pt idx="1">
                  <c:v>6182.6899999999987</c:v>
                </c:pt>
                <c:pt idx="2">
                  <c:v>6499.0500000000011</c:v>
                </c:pt>
                <c:pt idx="3">
                  <c:v>6515.77</c:v>
                </c:pt>
                <c:pt idx="4">
                  <c:v>6444.53</c:v>
                </c:pt>
                <c:pt idx="5">
                  <c:v>6297.85</c:v>
                </c:pt>
                <c:pt idx="6">
                  <c:v>6185.6399999999994</c:v>
                </c:pt>
                <c:pt idx="7">
                  <c:v>5812.94</c:v>
                </c:pt>
              </c:numCache>
            </c:numRef>
          </c:val>
          <c:smooth val="0"/>
          <c:extLst>
            <c:ext xmlns:c16="http://schemas.microsoft.com/office/drawing/2014/chart" uri="{C3380CC4-5D6E-409C-BE32-E72D297353CC}">
              <c16:uniqueId val="{00000004-FB8A-4F74-BD09-C5979D79082B}"/>
            </c:ext>
          </c:extLst>
        </c:ser>
        <c:ser>
          <c:idx val="5"/>
          <c:order val="5"/>
          <c:tx>
            <c:strRef>
              <c:f>Outputs_with_historical_data!$B$514</c:f>
              <c:strCache>
                <c:ptCount val="1"/>
                <c:pt idx="0">
                  <c:v>Primary aged 20-29 - projected</c:v>
                </c:pt>
              </c:strCache>
            </c:strRef>
          </c:tx>
          <c:spPr>
            <a:ln>
              <a:solidFill>
                <a:schemeClr val="tx1"/>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Outputs_with_historical_data!$C$514:$V$514</c:f>
              <c:numCache>
                <c:formatCode>#,##0</c:formatCode>
                <c:ptCount val="20"/>
                <c:pt idx="7">
                  <c:v>59924.81</c:v>
                </c:pt>
                <c:pt idx="8">
                  <c:v>60398.116214315291</c:v>
                </c:pt>
                <c:pt idx="9">
                  <c:v>60962.450349379942</c:v>
                </c:pt>
                <c:pt idx="10">
                  <c:v>61896.336030193568</c:v>
                </c:pt>
                <c:pt idx="11">
                  <c:v>62561.536371258531</c:v>
                </c:pt>
                <c:pt idx="12">
                  <c:v>63025.988376845766</c:v>
                </c:pt>
                <c:pt idx="13">
                  <c:v>63386.160925821052</c:v>
                </c:pt>
                <c:pt idx="14">
                  <c:v>63774.686442388484</c:v>
                </c:pt>
                <c:pt idx="15">
                  <c:v>64224.823056377798</c:v>
                </c:pt>
                <c:pt idx="16">
                  <c:v>64564.443673023779</c:v>
                </c:pt>
                <c:pt idx="17">
                  <c:v>64818.917543892872</c:v>
                </c:pt>
                <c:pt idx="18">
                  <c:v>65165.349661918401</c:v>
                </c:pt>
                <c:pt idx="19">
                  <c:v>65344.923268787184</c:v>
                </c:pt>
              </c:numCache>
            </c:numRef>
          </c:val>
          <c:smooth val="0"/>
          <c:extLst>
            <c:ext xmlns:c16="http://schemas.microsoft.com/office/drawing/2014/chart" uri="{C3380CC4-5D6E-409C-BE32-E72D297353CC}">
              <c16:uniqueId val="{00000005-FB8A-4F74-BD09-C5979D79082B}"/>
            </c:ext>
          </c:extLst>
        </c:ser>
        <c:ser>
          <c:idx val="6"/>
          <c:order val="6"/>
          <c:tx>
            <c:strRef>
              <c:f>Outputs_with_historical_data!$B$515</c:f>
              <c:strCache>
                <c:ptCount val="1"/>
                <c:pt idx="0">
                  <c:v>Primary aged 30-39 - projected</c:v>
                </c:pt>
              </c:strCache>
            </c:strRef>
          </c:tx>
          <c:spPr>
            <a:ln>
              <a:solidFill>
                <a:srgbClr val="FF0000"/>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Outputs_with_historical_data!$C$515:$V$515</c:f>
              <c:numCache>
                <c:formatCode>#,##0</c:formatCode>
                <c:ptCount val="20"/>
                <c:pt idx="7">
                  <c:v>77237.179999999993</c:v>
                </c:pt>
                <c:pt idx="8">
                  <c:v>77598.889041481831</c:v>
                </c:pt>
                <c:pt idx="9">
                  <c:v>77228.802148260336</c:v>
                </c:pt>
                <c:pt idx="10">
                  <c:v>76485.215866536761</c:v>
                </c:pt>
                <c:pt idx="11">
                  <c:v>75541.917629583098</c:v>
                </c:pt>
                <c:pt idx="12">
                  <c:v>74581.53031780888</c:v>
                </c:pt>
                <c:pt idx="13">
                  <c:v>73703.809321168286</c:v>
                </c:pt>
                <c:pt idx="14">
                  <c:v>72985.6505538458</c:v>
                </c:pt>
                <c:pt idx="15">
                  <c:v>72451.302972240286</c:v>
                </c:pt>
                <c:pt idx="16">
                  <c:v>72035.190826228951</c:v>
                </c:pt>
                <c:pt idx="17">
                  <c:v>71723.930873653604</c:v>
                </c:pt>
                <c:pt idx="18">
                  <c:v>71559.888864988345</c:v>
                </c:pt>
                <c:pt idx="19">
                  <c:v>71434.595289592908</c:v>
                </c:pt>
              </c:numCache>
            </c:numRef>
          </c:val>
          <c:smooth val="0"/>
          <c:extLst>
            <c:ext xmlns:c16="http://schemas.microsoft.com/office/drawing/2014/chart" uri="{C3380CC4-5D6E-409C-BE32-E72D297353CC}">
              <c16:uniqueId val="{00000006-FB8A-4F74-BD09-C5979D79082B}"/>
            </c:ext>
          </c:extLst>
        </c:ser>
        <c:ser>
          <c:idx val="7"/>
          <c:order val="7"/>
          <c:tx>
            <c:strRef>
              <c:f>Outputs_with_historical_data!$B$516</c:f>
              <c:strCache>
                <c:ptCount val="1"/>
                <c:pt idx="0">
                  <c:v>Primary aged 40-49 - projected</c:v>
                </c:pt>
              </c:strCache>
            </c:strRef>
          </c:tx>
          <c:spPr>
            <a:ln>
              <a:solidFill>
                <a:srgbClr val="00B0F0"/>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Outputs_with_historical_data!$C$516:$V$516</c:f>
              <c:numCache>
                <c:formatCode>#,##0</c:formatCode>
                <c:ptCount val="20"/>
                <c:pt idx="7">
                  <c:v>62165.09</c:v>
                </c:pt>
                <c:pt idx="8">
                  <c:v>62632.252328145434</c:v>
                </c:pt>
                <c:pt idx="9">
                  <c:v>63015.385600495778</c:v>
                </c:pt>
                <c:pt idx="10">
                  <c:v>63318.337055173666</c:v>
                </c:pt>
                <c:pt idx="11">
                  <c:v>63480.534501901791</c:v>
                </c:pt>
                <c:pt idx="12">
                  <c:v>63530.358043924978</c:v>
                </c:pt>
                <c:pt idx="13">
                  <c:v>63489.283642945513</c:v>
                </c:pt>
                <c:pt idx="14">
                  <c:v>63398.501411201942</c:v>
                </c:pt>
                <c:pt idx="15">
                  <c:v>63281.315908319892</c:v>
                </c:pt>
                <c:pt idx="16">
                  <c:v>63107.55694870594</c:v>
                </c:pt>
                <c:pt idx="17">
                  <c:v>62896.251574181515</c:v>
                </c:pt>
                <c:pt idx="18">
                  <c:v>62708.578213957546</c:v>
                </c:pt>
                <c:pt idx="19">
                  <c:v>62488.305151709777</c:v>
                </c:pt>
              </c:numCache>
            </c:numRef>
          </c:val>
          <c:smooth val="0"/>
          <c:extLst>
            <c:ext xmlns:c16="http://schemas.microsoft.com/office/drawing/2014/chart" uri="{C3380CC4-5D6E-409C-BE32-E72D297353CC}">
              <c16:uniqueId val="{00000007-FB8A-4F74-BD09-C5979D79082B}"/>
            </c:ext>
          </c:extLst>
        </c:ser>
        <c:ser>
          <c:idx val="8"/>
          <c:order val="8"/>
          <c:tx>
            <c:strRef>
              <c:f>Outputs_with_historical_data!$B$517</c:f>
              <c:strCache>
                <c:ptCount val="1"/>
                <c:pt idx="0">
                  <c:v>Primary aged 50-59 - projected</c:v>
                </c:pt>
              </c:strCache>
            </c:strRef>
          </c:tx>
          <c:spPr>
            <a:ln>
              <a:solidFill>
                <a:srgbClr val="92D050"/>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Outputs_with_historical_data!$C$517:$V$517</c:f>
              <c:numCache>
                <c:formatCode>#,##0</c:formatCode>
                <c:ptCount val="20"/>
                <c:pt idx="7">
                  <c:v>36348.949999999997</c:v>
                </c:pt>
                <c:pt idx="8">
                  <c:v>35503.452181449102</c:v>
                </c:pt>
                <c:pt idx="9">
                  <c:v>34912.607710378099</c:v>
                </c:pt>
                <c:pt idx="10">
                  <c:v>34481.518576015063</c:v>
                </c:pt>
                <c:pt idx="11">
                  <c:v>34153.908400700573</c:v>
                </c:pt>
                <c:pt idx="12">
                  <c:v>33913.956864213498</c:v>
                </c:pt>
                <c:pt idx="13">
                  <c:v>33744.123063995634</c:v>
                </c:pt>
                <c:pt idx="14">
                  <c:v>33637.611606535043</c:v>
                </c:pt>
                <c:pt idx="15">
                  <c:v>33581.378025813967</c:v>
                </c:pt>
                <c:pt idx="16">
                  <c:v>33540.815826331702</c:v>
                </c:pt>
                <c:pt idx="17">
                  <c:v>33506.626607775819</c:v>
                </c:pt>
                <c:pt idx="18">
                  <c:v>33491.916785818445</c:v>
                </c:pt>
                <c:pt idx="19">
                  <c:v>33460.558809716356</c:v>
                </c:pt>
              </c:numCache>
            </c:numRef>
          </c:val>
          <c:smooth val="0"/>
          <c:extLst>
            <c:ext xmlns:c16="http://schemas.microsoft.com/office/drawing/2014/chart" uri="{C3380CC4-5D6E-409C-BE32-E72D297353CC}">
              <c16:uniqueId val="{00000008-FB8A-4F74-BD09-C5979D79082B}"/>
            </c:ext>
          </c:extLst>
        </c:ser>
        <c:ser>
          <c:idx val="9"/>
          <c:order val="9"/>
          <c:tx>
            <c:strRef>
              <c:f>Outputs_with_historical_data!$B$518</c:f>
              <c:strCache>
                <c:ptCount val="1"/>
                <c:pt idx="0">
                  <c:v>Primary aged 60 plus - projected</c:v>
                </c:pt>
              </c:strCache>
            </c:strRef>
          </c:tx>
          <c:spPr>
            <a:ln>
              <a:solidFill>
                <a:srgbClr val="FFC000"/>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Outputs_with_historical_data!$C$518:$V$518</c:f>
              <c:numCache>
                <c:formatCode>#,##0</c:formatCode>
                <c:ptCount val="20"/>
                <c:pt idx="7">
                  <c:v>5812.94</c:v>
                </c:pt>
                <c:pt idx="8">
                  <c:v>5959.0508976896081</c:v>
                </c:pt>
                <c:pt idx="9">
                  <c:v>5955.1911520898111</c:v>
                </c:pt>
                <c:pt idx="10">
                  <c:v>5885.8101043685983</c:v>
                </c:pt>
                <c:pt idx="11">
                  <c:v>5787.7707033963743</c:v>
                </c:pt>
                <c:pt idx="12">
                  <c:v>5686.8948825711432</c:v>
                </c:pt>
                <c:pt idx="13">
                  <c:v>5595.8405751163054</c:v>
                </c:pt>
                <c:pt idx="14">
                  <c:v>5521.6131553546884</c:v>
                </c:pt>
                <c:pt idx="15">
                  <c:v>5465.3127873353314</c:v>
                </c:pt>
                <c:pt idx="16">
                  <c:v>5420.9923337154833</c:v>
                </c:pt>
                <c:pt idx="17">
                  <c:v>5386.9283584582136</c:v>
                </c:pt>
                <c:pt idx="18">
                  <c:v>5365.3076946270166</c:v>
                </c:pt>
                <c:pt idx="19">
                  <c:v>5347.2614942406635</c:v>
                </c:pt>
              </c:numCache>
            </c:numRef>
          </c:val>
          <c:smooth val="0"/>
          <c:extLst>
            <c:ext xmlns:c16="http://schemas.microsoft.com/office/drawing/2014/chart" uri="{C3380CC4-5D6E-409C-BE32-E72D297353CC}">
              <c16:uniqueId val="{00000009-FB8A-4F74-BD09-C5979D79082B}"/>
            </c:ext>
          </c:extLst>
        </c:ser>
        <c:dLbls>
          <c:showLegendKey val="0"/>
          <c:showVal val="0"/>
          <c:showCatName val="0"/>
          <c:showSerName val="0"/>
          <c:showPercent val="0"/>
          <c:showBubbleSize val="0"/>
        </c:dLbls>
        <c:smooth val="0"/>
        <c:axId val="171718912"/>
        <c:axId val="171737088"/>
      </c:lineChart>
      <c:catAx>
        <c:axId val="17171891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737088"/>
        <c:crosses val="autoZero"/>
        <c:auto val="1"/>
        <c:lblAlgn val="ctr"/>
        <c:lblOffset val="100"/>
        <c:noMultiLvlLbl val="0"/>
      </c:catAx>
      <c:valAx>
        <c:axId val="1717370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 of teachers</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71718912"/>
        <c:crosses val="autoZero"/>
        <c:crossBetween val="between"/>
      </c:valAx>
      <c:spPr>
        <a:ln>
          <a:solidFill>
            <a:schemeClr val="tx1">
              <a:lumMod val="95000"/>
              <a:lumOff val="5000"/>
            </a:schemeClr>
          </a:solidFill>
        </a:ln>
      </c:spPr>
    </c:plotArea>
    <c:legend>
      <c:legendPos val="r"/>
      <c:layout>
        <c:manualLayout>
          <c:xMode val="edge"/>
          <c:yMode val="edge"/>
          <c:x val="0.70932878270762223"/>
          <c:y val="7.3066052989794614E-2"/>
          <c:w val="0.27986348122866894"/>
          <c:h val="0.8538681948424068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breakdown of Secondary stock </a:t>
            </a:r>
          </a:p>
        </c:rich>
      </c:tx>
      <c:layout>
        <c:manualLayout>
          <c:xMode val="edge"/>
          <c:yMode val="edge"/>
          <c:x val="0.1867276846804406"/>
          <c:y val="2.2922636103151862E-2"/>
        </c:manualLayout>
      </c:layout>
      <c:overlay val="0"/>
    </c:title>
    <c:autoTitleDeleted val="0"/>
    <c:plotArea>
      <c:layout>
        <c:manualLayout>
          <c:layoutTarget val="inner"/>
          <c:xMode val="edge"/>
          <c:yMode val="edge"/>
          <c:x val="0.13675280871903209"/>
          <c:y val="0.10372210315426549"/>
          <c:w val="0.54672756225593755"/>
          <c:h val="0.74186361412663648"/>
        </c:manualLayout>
      </c:layout>
      <c:lineChart>
        <c:grouping val="standard"/>
        <c:varyColors val="0"/>
        <c:ser>
          <c:idx val="10"/>
          <c:order val="0"/>
          <c:tx>
            <c:strRef>
              <c:f>Outputs_with_historical_data!$B$519</c:f>
              <c:strCache>
                <c:ptCount val="1"/>
                <c:pt idx="0">
                  <c:v>Secondary aged 20-29 - historical</c:v>
                </c:pt>
              </c:strCache>
            </c:strRef>
          </c:tx>
          <c:spPr>
            <a:ln>
              <a:solidFill>
                <a:schemeClr val="tx1"/>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Outputs_with_historical_data!$C$519:$V$519</c:f>
              <c:numCache>
                <c:formatCode>#,##0</c:formatCode>
                <c:ptCount val="20"/>
                <c:pt idx="0">
                  <c:v>52039.784</c:v>
                </c:pt>
                <c:pt idx="1">
                  <c:v>49467.615000000005</c:v>
                </c:pt>
                <c:pt idx="2">
                  <c:v>49696.154000000002</c:v>
                </c:pt>
                <c:pt idx="3">
                  <c:v>48294.861999999994</c:v>
                </c:pt>
                <c:pt idx="4">
                  <c:v>47405.58</c:v>
                </c:pt>
                <c:pt idx="5">
                  <c:v>45989.375</c:v>
                </c:pt>
                <c:pt idx="6">
                  <c:v>44588.308999999994</c:v>
                </c:pt>
                <c:pt idx="7">
                  <c:v>42879.305863187255</c:v>
                </c:pt>
              </c:numCache>
            </c:numRef>
          </c:val>
          <c:smooth val="0"/>
          <c:extLst>
            <c:ext xmlns:c16="http://schemas.microsoft.com/office/drawing/2014/chart" uri="{C3380CC4-5D6E-409C-BE32-E72D297353CC}">
              <c16:uniqueId val="{00000000-A907-4F52-B390-B8CF825C8D86}"/>
            </c:ext>
          </c:extLst>
        </c:ser>
        <c:ser>
          <c:idx val="11"/>
          <c:order val="1"/>
          <c:tx>
            <c:strRef>
              <c:f>Outputs_with_historical_data!$B$520</c:f>
              <c:strCache>
                <c:ptCount val="1"/>
                <c:pt idx="0">
                  <c:v>Secondary aged 30-39 - historical</c:v>
                </c:pt>
              </c:strCache>
            </c:strRef>
          </c:tx>
          <c:spPr>
            <a:ln>
              <a:solidFill>
                <a:srgbClr val="FF0000"/>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Outputs_with_historical_data!$C$520:$V$520</c:f>
              <c:numCache>
                <c:formatCode>#,##0</c:formatCode>
                <c:ptCount val="20"/>
                <c:pt idx="0">
                  <c:v>71434.45199999999</c:v>
                </c:pt>
                <c:pt idx="1">
                  <c:v>72892.739000000001</c:v>
                </c:pt>
                <c:pt idx="2">
                  <c:v>74468.755999999994</c:v>
                </c:pt>
                <c:pt idx="3">
                  <c:v>74930.703999999998</c:v>
                </c:pt>
                <c:pt idx="4">
                  <c:v>75284.462999999989</c:v>
                </c:pt>
                <c:pt idx="5">
                  <c:v>74312.808999999994</c:v>
                </c:pt>
                <c:pt idx="6">
                  <c:v>74110.914999999994</c:v>
                </c:pt>
                <c:pt idx="7">
                  <c:v>73151.156354496605</c:v>
                </c:pt>
              </c:numCache>
            </c:numRef>
          </c:val>
          <c:smooth val="0"/>
          <c:extLst>
            <c:ext xmlns:c16="http://schemas.microsoft.com/office/drawing/2014/chart" uri="{C3380CC4-5D6E-409C-BE32-E72D297353CC}">
              <c16:uniqueId val="{00000001-A907-4F52-B390-B8CF825C8D86}"/>
            </c:ext>
          </c:extLst>
        </c:ser>
        <c:ser>
          <c:idx val="12"/>
          <c:order val="2"/>
          <c:tx>
            <c:strRef>
              <c:f>Outputs_with_historical_data!$B$521</c:f>
              <c:strCache>
                <c:ptCount val="1"/>
                <c:pt idx="0">
                  <c:v>Secondary aged 40-49 - historical</c:v>
                </c:pt>
              </c:strCache>
            </c:strRef>
          </c:tx>
          <c:spPr>
            <a:ln>
              <a:solidFill>
                <a:srgbClr val="00B0F0"/>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Outputs_with_historical_data!$C$521:$V$521</c:f>
              <c:numCache>
                <c:formatCode>#,##0</c:formatCode>
                <c:ptCount val="20"/>
                <c:pt idx="0">
                  <c:v>51204.133000000002</c:v>
                </c:pt>
                <c:pt idx="1">
                  <c:v>52208.796000000002</c:v>
                </c:pt>
                <c:pt idx="2">
                  <c:v>53871.156000000003</c:v>
                </c:pt>
                <c:pt idx="3">
                  <c:v>54662.149999999994</c:v>
                </c:pt>
                <c:pt idx="4">
                  <c:v>55379.020999999993</c:v>
                </c:pt>
                <c:pt idx="5">
                  <c:v>55683.633000000009</c:v>
                </c:pt>
                <c:pt idx="6">
                  <c:v>56367.294000000002</c:v>
                </c:pt>
                <c:pt idx="7">
                  <c:v>56837.341285513692</c:v>
                </c:pt>
              </c:numCache>
            </c:numRef>
          </c:val>
          <c:smooth val="0"/>
          <c:extLst>
            <c:ext xmlns:c16="http://schemas.microsoft.com/office/drawing/2014/chart" uri="{C3380CC4-5D6E-409C-BE32-E72D297353CC}">
              <c16:uniqueId val="{00000002-A907-4F52-B390-B8CF825C8D86}"/>
            </c:ext>
          </c:extLst>
        </c:ser>
        <c:ser>
          <c:idx val="13"/>
          <c:order val="3"/>
          <c:tx>
            <c:strRef>
              <c:f>Outputs_with_historical_data!$B$522</c:f>
              <c:strCache>
                <c:ptCount val="1"/>
                <c:pt idx="0">
                  <c:v>Secondary aged 50-59 - historical</c:v>
                </c:pt>
              </c:strCache>
            </c:strRef>
          </c:tx>
          <c:spPr>
            <a:ln>
              <a:solidFill>
                <a:srgbClr val="92D050"/>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Outputs_with_historical_data!$C$522:$V$522</c:f>
              <c:numCache>
                <c:formatCode>#,##0</c:formatCode>
                <c:ptCount val="20"/>
                <c:pt idx="0">
                  <c:v>45459.658999999992</c:v>
                </c:pt>
                <c:pt idx="1">
                  <c:v>42629.760999999999</c:v>
                </c:pt>
                <c:pt idx="2">
                  <c:v>40138.974000000002</c:v>
                </c:pt>
                <c:pt idx="3">
                  <c:v>37805.121999999996</c:v>
                </c:pt>
                <c:pt idx="4">
                  <c:v>35904.173000000003</c:v>
                </c:pt>
                <c:pt idx="5">
                  <c:v>34395.97</c:v>
                </c:pt>
                <c:pt idx="6">
                  <c:v>33024.892999999996</c:v>
                </c:pt>
                <c:pt idx="7">
                  <c:v>31817.14283806532</c:v>
                </c:pt>
              </c:numCache>
            </c:numRef>
          </c:val>
          <c:smooth val="0"/>
          <c:extLst>
            <c:ext xmlns:c16="http://schemas.microsoft.com/office/drawing/2014/chart" uri="{C3380CC4-5D6E-409C-BE32-E72D297353CC}">
              <c16:uniqueId val="{00000003-A907-4F52-B390-B8CF825C8D86}"/>
            </c:ext>
          </c:extLst>
        </c:ser>
        <c:ser>
          <c:idx val="14"/>
          <c:order val="4"/>
          <c:tx>
            <c:strRef>
              <c:f>Outputs_with_historical_data!$B$523</c:f>
              <c:strCache>
                <c:ptCount val="1"/>
                <c:pt idx="0">
                  <c:v>Secondary aged 60 plus - historical</c:v>
                </c:pt>
              </c:strCache>
            </c:strRef>
          </c:tx>
          <c:spPr>
            <a:ln>
              <a:solidFill>
                <a:srgbClr val="FFC000"/>
              </a:solidFill>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Outputs_with_historical_data!$C$523:$V$523</c:f>
              <c:numCache>
                <c:formatCode>#,##0</c:formatCode>
                <c:ptCount val="20"/>
                <c:pt idx="0">
                  <c:v>5268.1709999999994</c:v>
                </c:pt>
                <c:pt idx="1">
                  <c:v>5335.0250000000005</c:v>
                </c:pt>
                <c:pt idx="2">
                  <c:v>5330.871000000001</c:v>
                </c:pt>
                <c:pt idx="3">
                  <c:v>5243.6229999999996</c:v>
                </c:pt>
                <c:pt idx="4">
                  <c:v>5109.7960000000003</c:v>
                </c:pt>
                <c:pt idx="5">
                  <c:v>4885.8499999999985</c:v>
                </c:pt>
                <c:pt idx="6">
                  <c:v>4654.1560000000009</c:v>
                </c:pt>
                <c:pt idx="7">
                  <c:v>4533.7066263831312</c:v>
                </c:pt>
              </c:numCache>
            </c:numRef>
          </c:val>
          <c:smooth val="0"/>
          <c:extLst>
            <c:ext xmlns:c16="http://schemas.microsoft.com/office/drawing/2014/chart" uri="{C3380CC4-5D6E-409C-BE32-E72D297353CC}">
              <c16:uniqueId val="{00000004-A907-4F52-B390-B8CF825C8D86}"/>
            </c:ext>
          </c:extLst>
        </c:ser>
        <c:ser>
          <c:idx val="15"/>
          <c:order val="5"/>
          <c:tx>
            <c:strRef>
              <c:f>Outputs_with_historical_data!$B$524</c:f>
              <c:strCache>
                <c:ptCount val="1"/>
                <c:pt idx="0">
                  <c:v>Secondary aged 20-29 - projected</c:v>
                </c:pt>
              </c:strCache>
            </c:strRef>
          </c:tx>
          <c:spPr>
            <a:ln>
              <a:solidFill>
                <a:schemeClr val="tx1"/>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Outputs_with_historical_data!$C$524:$V$524</c:f>
              <c:numCache>
                <c:formatCode>#,##0</c:formatCode>
                <c:ptCount val="20"/>
                <c:pt idx="7">
                  <c:v>42879.305863187255</c:v>
                </c:pt>
                <c:pt idx="8">
                  <c:v>45371.922162524854</c:v>
                </c:pt>
                <c:pt idx="9">
                  <c:v>47874.106850330601</c:v>
                </c:pt>
                <c:pt idx="10">
                  <c:v>50072.406410063122</c:v>
                </c:pt>
                <c:pt idx="11">
                  <c:v>52145.064439056448</c:v>
                </c:pt>
                <c:pt idx="12">
                  <c:v>55002.471043853409</c:v>
                </c:pt>
                <c:pt idx="13">
                  <c:v>57284.971715739426</c:v>
                </c:pt>
                <c:pt idx="14">
                  <c:v>58197.047256860664</c:v>
                </c:pt>
                <c:pt idx="15">
                  <c:v>58582.647472602614</c:v>
                </c:pt>
                <c:pt idx="16">
                  <c:v>58538.006366389425</c:v>
                </c:pt>
                <c:pt idx="17">
                  <c:v>58320.260555088622</c:v>
                </c:pt>
                <c:pt idx="18">
                  <c:v>57939.258264146134</c:v>
                </c:pt>
                <c:pt idx="19">
                  <c:v>57748.719053258377</c:v>
                </c:pt>
              </c:numCache>
            </c:numRef>
          </c:val>
          <c:smooth val="0"/>
          <c:extLst>
            <c:ext xmlns:c16="http://schemas.microsoft.com/office/drawing/2014/chart" uri="{C3380CC4-5D6E-409C-BE32-E72D297353CC}">
              <c16:uniqueId val="{00000005-A907-4F52-B390-B8CF825C8D86}"/>
            </c:ext>
          </c:extLst>
        </c:ser>
        <c:ser>
          <c:idx val="16"/>
          <c:order val="6"/>
          <c:tx>
            <c:strRef>
              <c:f>Outputs_with_historical_data!$B$525</c:f>
              <c:strCache>
                <c:ptCount val="1"/>
                <c:pt idx="0">
                  <c:v>Secondary aged 30-39 - projected</c:v>
                </c:pt>
              </c:strCache>
            </c:strRef>
          </c:tx>
          <c:spPr>
            <a:ln>
              <a:solidFill>
                <a:srgbClr val="FF0000"/>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Outputs_with_historical_data!$C$525:$V$525</c:f>
              <c:numCache>
                <c:formatCode>#,##0</c:formatCode>
                <c:ptCount val="20"/>
                <c:pt idx="7">
                  <c:v>73151.156354496605</c:v>
                </c:pt>
                <c:pt idx="8">
                  <c:v>72144.302491594193</c:v>
                </c:pt>
                <c:pt idx="9">
                  <c:v>71179.938754499046</c:v>
                </c:pt>
                <c:pt idx="10">
                  <c:v>70263.51917620821</c:v>
                </c:pt>
                <c:pt idx="11">
                  <c:v>69660.114367843489</c:v>
                </c:pt>
                <c:pt idx="12">
                  <c:v>69819.165974041185</c:v>
                </c:pt>
                <c:pt idx="13">
                  <c:v>70233.29428951579</c:v>
                </c:pt>
                <c:pt idx="14">
                  <c:v>70454.605559881573</c:v>
                </c:pt>
                <c:pt idx="15">
                  <c:v>70647.096171235724</c:v>
                </c:pt>
                <c:pt idx="16">
                  <c:v>70750.446597486181</c:v>
                </c:pt>
                <c:pt idx="17">
                  <c:v>70796.098578373232</c:v>
                </c:pt>
                <c:pt idx="18">
                  <c:v>70748.630239929538</c:v>
                </c:pt>
                <c:pt idx="19">
                  <c:v>70734.104364715313</c:v>
                </c:pt>
              </c:numCache>
            </c:numRef>
          </c:val>
          <c:smooth val="0"/>
          <c:extLst>
            <c:ext xmlns:c16="http://schemas.microsoft.com/office/drawing/2014/chart" uri="{C3380CC4-5D6E-409C-BE32-E72D297353CC}">
              <c16:uniqueId val="{00000006-A907-4F52-B390-B8CF825C8D86}"/>
            </c:ext>
          </c:extLst>
        </c:ser>
        <c:ser>
          <c:idx val="17"/>
          <c:order val="7"/>
          <c:tx>
            <c:strRef>
              <c:f>Outputs_with_historical_data!$B$526</c:f>
              <c:strCache>
                <c:ptCount val="1"/>
                <c:pt idx="0">
                  <c:v>Secondary aged 40-49 - projected</c:v>
                </c:pt>
              </c:strCache>
            </c:strRef>
          </c:tx>
          <c:spPr>
            <a:ln>
              <a:solidFill>
                <a:srgbClr val="00B0F0"/>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Outputs_with_historical_data!$C$526:$V$526</c:f>
              <c:numCache>
                <c:formatCode>#,##0</c:formatCode>
                <c:ptCount val="20"/>
                <c:pt idx="7">
                  <c:v>56837.341285513692</c:v>
                </c:pt>
                <c:pt idx="8">
                  <c:v>57729.003422415102</c:v>
                </c:pt>
                <c:pt idx="9">
                  <c:v>58491.630132314152</c:v>
                </c:pt>
                <c:pt idx="10">
                  <c:v>58986.074118517492</c:v>
                </c:pt>
                <c:pt idx="11">
                  <c:v>59360.543492335404</c:v>
                </c:pt>
                <c:pt idx="12">
                  <c:v>59926.830622773123</c:v>
                </c:pt>
                <c:pt idx="13">
                  <c:v>60366.452341930169</c:v>
                </c:pt>
                <c:pt idx="14">
                  <c:v>60456.676793635765</c:v>
                </c:pt>
                <c:pt idx="15">
                  <c:v>60405.371152137268</c:v>
                </c:pt>
                <c:pt idx="16">
                  <c:v>60240.156877038469</c:v>
                </c:pt>
                <c:pt idx="17">
                  <c:v>60031.756555610118</c:v>
                </c:pt>
                <c:pt idx="18">
                  <c:v>59784.746063634026</c:v>
                </c:pt>
                <c:pt idx="19">
                  <c:v>59598.130725422918</c:v>
                </c:pt>
              </c:numCache>
            </c:numRef>
          </c:val>
          <c:smooth val="0"/>
          <c:extLst>
            <c:ext xmlns:c16="http://schemas.microsoft.com/office/drawing/2014/chart" uri="{C3380CC4-5D6E-409C-BE32-E72D297353CC}">
              <c16:uniqueId val="{00000007-A907-4F52-B390-B8CF825C8D86}"/>
            </c:ext>
          </c:extLst>
        </c:ser>
        <c:ser>
          <c:idx val="18"/>
          <c:order val="8"/>
          <c:tx>
            <c:strRef>
              <c:f>Outputs_with_historical_data!$B$527</c:f>
              <c:strCache>
                <c:ptCount val="1"/>
                <c:pt idx="0">
                  <c:v>Secondary aged 50-59 - projected</c:v>
                </c:pt>
              </c:strCache>
            </c:strRef>
          </c:tx>
          <c:spPr>
            <a:ln>
              <a:solidFill>
                <a:srgbClr val="92D050"/>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Outputs_with_historical_data!$C$527:$V$527</c:f>
              <c:numCache>
                <c:formatCode>#,##0</c:formatCode>
                <c:ptCount val="20"/>
                <c:pt idx="7">
                  <c:v>31817.14283806532</c:v>
                </c:pt>
                <c:pt idx="8">
                  <c:v>30931.045043686354</c:v>
                </c:pt>
                <c:pt idx="9">
                  <c:v>30506.602177737339</c:v>
                </c:pt>
                <c:pt idx="10">
                  <c:v>30310.409555221697</c:v>
                </c:pt>
                <c:pt idx="11">
                  <c:v>30306.633611946228</c:v>
                </c:pt>
                <c:pt idx="12">
                  <c:v>30579.998847486277</c:v>
                </c:pt>
                <c:pt idx="13">
                  <c:v>30886.568335526819</c:v>
                </c:pt>
                <c:pt idx="14">
                  <c:v>31057.894104212661</c:v>
                </c:pt>
                <c:pt idx="15">
                  <c:v>31176.041524852593</c:v>
                </c:pt>
                <c:pt idx="16">
                  <c:v>31230.607098411663</c:v>
                </c:pt>
                <c:pt idx="17">
                  <c:v>31244.793399692389</c:v>
                </c:pt>
                <c:pt idx="18">
                  <c:v>31212.935172504396</c:v>
                </c:pt>
                <c:pt idx="19">
                  <c:v>31187.377112966591</c:v>
                </c:pt>
              </c:numCache>
            </c:numRef>
          </c:val>
          <c:smooth val="0"/>
          <c:extLst>
            <c:ext xmlns:c16="http://schemas.microsoft.com/office/drawing/2014/chart" uri="{C3380CC4-5D6E-409C-BE32-E72D297353CC}">
              <c16:uniqueId val="{00000008-A907-4F52-B390-B8CF825C8D86}"/>
            </c:ext>
          </c:extLst>
        </c:ser>
        <c:ser>
          <c:idx val="19"/>
          <c:order val="9"/>
          <c:tx>
            <c:strRef>
              <c:f>Outputs_with_historical_data!$B$528</c:f>
              <c:strCache>
                <c:ptCount val="1"/>
                <c:pt idx="0">
                  <c:v>Secondary aged 60 plus - projected</c:v>
                </c:pt>
              </c:strCache>
            </c:strRef>
          </c:tx>
          <c:spPr>
            <a:ln>
              <a:solidFill>
                <a:srgbClr val="FFC000"/>
              </a:solidFill>
              <a:prstDash val="sysDot"/>
            </a:ln>
          </c:spPr>
          <c:marker>
            <c:symbol val="none"/>
          </c:marker>
          <c:cat>
            <c:strRef>
              <c:f>Outputs_with_historical_data!$C$508:$V$508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Outputs_with_historical_data!$C$528:$V$528</c:f>
              <c:numCache>
                <c:formatCode>#,##0</c:formatCode>
                <c:ptCount val="20"/>
                <c:pt idx="7">
                  <c:v>4533.7066263831312</c:v>
                </c:pt>
                <c:pt idx="8">
                  <c:v>4982.1583540050478</c:v>
                </c:pt>
                <c:pt idx="9">
                  <c:v>5141.7249220004232</c:v>
                </c:pt>
                <c:pt idx="10">
                  <c:v>5162.0890107118757</c:v>
                </c:pt>
                <c:pt idx="11">
                  <c:v>5138.8611630891764</c:v>
                </c:pt>
                <c:pt idx="12">
                  <c:v>5148.5545366777769</c:v>
                </c:pt>
                <c:pt idx="13">
                  <c:v>5155.2595753518408</c:v>
                </c:pt>
                <c:pt idx="14">
                  <c:v>5131.0213928267749</c:v>
                </c:pt>
                <c:pt idx="15">
                  <c:v>5105.4649291885962</c:v>
                </c:pt>
                <c:pt idx="16">
                  <c:v>5078.3823895065561</c:v>
                </c:pt>
                <c:pt idx="17">
                  <c:v>5055.3928366737127</c:v>
                </c:pt>
                <c:pt idx="18">
                  <c:v>5033.0655163231104</c:v>
                </c:pt>
                <c:pt idx="19">
                  <c:v>5022.1519428886349</c:v>
                </c:pt>
              </c:numCache>
            </c:numRef>
          </c:val>
          <c:smooth val="0"/>
          <c:extLst>
            <c:ext xmlns:c16="http://schemas.microsoft.com/office/drawing/2014/chart" uri="{C3380CC4-5D6E-409C-BE32-E72D297353CC}">
              <c16:uniqueId val="{00000009-A907-4F52-B390-B8CF825C8D86}"/>
            </c:ext>
          </c:extLst>
        </c:ser>
        <c:dLbls>
          <c:showLegendKey val="0"/>
          <c:showVal val="0"/>
          <c:showCatName val="0"/>
          <c:showSerName val="0"/>
          <c:showPercent val="0"/>
          <c:showBubbleSize val="0"/>
        </c:dLbls>
        <c:smooth val="0"/>
        <c:axId val="172051456"/>
        <c:axId val="172061440"/>
      </c:lineChart>
      <c:catAx>
        <c:axId val="17205145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061440"/>
        <c:crosses val="autoZero"/>
        <c:auto val="1"/>
        <c:lblAlgn val="ctr"/>
        <c:lblOffset val="100"/>
        <c:noMultiLvlLbl val="0"/>
      </c:catAx>
      <c:valAx>
        <c:axId val="17206144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 of teachers</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72051456"/>
        <c:crosses val="autoZero"/>
        <c:crossBetween val="between"/>
      </c:valAx>
      <c:spPr>
        <a:ln>
          <a:solidFill>
            <a:schemeClr val="tx1">
              <a:lumMod val="95000"/>
              <a:lumOff val="5000"/>
            </a:schemeClr>
          </a:solidFill>
        </a:ln>
      </c:spPr>
    </c:plotArea>
    <c:legend>
      <c:legendPos val="r"/>
      <c:layout>
        <c:manualLayout>
          <c:xMode val="edge"/>
          <c:yMode val="edge"/>
          <c:x val="0.69316302128900553"/>
          <c:y val="7.0200723476900623E-2"/>
          <c:w val="0.2846156538125042"/>
          <c:h val="0.8538681948424068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breakdown of Primary stock </a:t>
            </a:r>
          </a:p>
        </c:rich>
      </c:tx>
      <c:layout>
        <c:manualLayout>
          <c:xMode val="edge"/>
          <c:yMode val="edge"/>
          <c:x val="0.2139032107287959"/>
          <c:y val="2.2922636103151862E-2"/>
        </c:manualLayout>
      </c:layout>
      <c:overlay val="0"/>
    </c:title>
    <c:autoTitleDeleted val="0"/>
    <c:plotArea>
      <c:layout>
        <c:manualLayout>
          <c:layoutTarget val="inner"/>
          <c:xMode val="edge"/>
          <c:yMode val="edge"/>
          <c:x val="0.10597634812693868"/>
          <c:y val="0.10488268684418788"/>
          <c:w val="0.59342021902434605"/>
          <c:h val="0.74070319572309429"/>
        </c:manualLayout>
      </c:layout>
      <c:lineChart>
        <c:grouping val="standard"/>
        <c:varyColors val="0"/>
        <c:ser>
          <c:idx val="0"/>
          <c:order val="0"/>
          <c:tx>
            <c:strRef>
              <c:f>Outputs_with_historical_data!$B$568</c:f>
              <c:strCache>
                <c:ptCount val="1"/>
                <c:pt idx="0">
                  <c:v>Primary 20-29 - historical</c:v>
                </c:pt>
              </c:strCache>
            </c:strRef>
          </c:tx>
          <c:spPr>
            <a:ln>
              <a:solidFill>
                <a:schemeClr val="tx1"/>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Outputs_with_historical_data!$C$568:$V$568</c:f>
              <c:numCache>
                <c:formatCode>0%</c:formatCode>
                <c:ptCount val="20"/>
                <c:pt idx="0">
                  <c:v>0.21850556003861765</c:v>
                </c:pt>
                <c:pt idx="1">
                  <c:v>0.21925139244547756</c:v>
                </c:pt>
                <c:pt idx="2">
                  <c:v>0.22802618942715921</c:v>
                </c:pt>
                <c:pt idx="3">
                  <c:v>0.23819871629956585</c:v>
                </c:pt>
                <c:pt idx="4">
                  <c:v>0.24682408621996862</c:v>
                </c:pt>
                <c:pt idx="5">
                  <c:v>0.25381751789065832</c:v>
                </c:pt>
                <c:pt idx="6">
                  <c:v>0.25365067397296104</c:v>
                </c:pt>
                <c:pt idx="7">
                  <c:v>0.24814719280967576</c:v>
                </c:pt>
              </c:numCache>
            </c:numRef>
          </c:val>
          <c:smooth val="0"/>
          <c:extLst>
            <c:ext xmlns:c16="http://schemas.microsoft.com/office/drawing/2014/chart" uri="{C3380CC4-5D6E-409C-BE32-E72D297353CC}">
              <c16:uniqueId val="{00000000-D2B6-481D-8724-61EFD497F207}"/>
            </c:ext>
          </c:extLst>
        </c:ser>
        <c:ser>
          <c:idx val="1"/>
          <c:order val="1"/>
          <c:tx>
            <c:strRef>
              <c:f>Outputs_with_historical_data!$B$569</c:f>
              <c:strCache>
                <c:ptCount val="1"/>
                <c:pt idx="0">
                  <c:v>Primary 30-39 - historical</c:v>
                </c:pt>
              </c:strCache>
            </c:strRef>
          </c:tx>
          <c:spPr>
            <a:ln>
              <a:solidFill>
                <a:srgbClr val="FF0000"/>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Outputs_with_historical_data!$C$569:$V$569</c:f>
              <c:numCache>
                <c:formatCode>0%</c:formatCode>
                <c:ptCount val="20"/>
                <c:pt idx="0">
                  <c:v>0.30640583650044195</c:v>
                </c:pt>
                <c:pt idx="1">
                  <c:v>0.31179325328184149</c:v>
                </c:pt>
                <c:pt idx="2">
                  <c:v>0.31358828177695208</c:v>
                </c:pt>
                <c:pt idx="3">
                  <c:v>0.31218386367700363</c:v>
                </c:pt>
                <c:pt idx="4">
                  <c:v>0.31220574542359203</c:v>
                </c:pt>
                <c:pt idx="5">
                  <c:v>0.31184834182490445</c:v>
                </c:pt>
                <c:pt idx="6">
                  <c:v>0.31485902351965628</c:v>
                </c:pt>
                <c:pt idx="7">
                  <c:v>0.31983729940129357</c:v>
                </c:pt>
              </c:numCache>
            </c:numRef>
          </c:val>
          <c:smooth val="0"/>
          <c:extLst>
            <c:ext xmlns:c16="http://schemas.microsoft.com/office/drawing/2014/chart" uri="{C3380CC4-5D6E-409C-BE32-E72D297353CC}">
              <c16:uniqueId val="{00000001-D2B6-481D-8724-61EFD497F207}"/>
            </c:ext>
          </c:extLst>
        </c:ser>
        <c:ser>
          <c:idx val="2"/>
          <c:order val="2"/>
          <c:tx>
            <c:strRef>
              <c:f>Outputs_with_historical_data!$B$570</c:f>
              <c:strCache>
                <c:ptCount val="1"/>
                <c:pt idx="0">
                  <c:v>Primary 40-49 - historical</c:v>
                </c:pt>
              </c:strCache>
            </c:strRef>
          </c:tx>
          <c:spPr>
            <a:ln>
              <a:solidFill>
                <a:srgbClr val="00B0F0"/>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Outputs_with_historical_data!$C$570:$V$570</c:f>
              <c:numCache>
                <c:formatCode>0%</c:formatCode>
                <c:ptCount val="20"/>
                <c:pt idx="0">
                  <c:v>0.23663097467824704</c:v>
                </c:pt>
                <c:pt idx="1">
                  <c:v>0.2442838846622887</c:v>
                </c:pt>
                <c:pt idx="2">
                  <c:v>0.24952507364716309</c:v>
                </c:pt>
                <c:pt idx="3">
                  <c:v>0.25338527922660525</c:v>
                </c:pt>
                <c:pt idx="4">
                  <c:v>0.25585137251230067</c:v>
                </c:pt>
                <c:pt idx="5">
                  <c:v>0.25515502110821514</c:v>
                </c:pt>
                <c:pt idx="6">
                  <c:v>0.25530296122616891</c:v>
                </c:pt>
                <c:pt idx="7">
                  <c:v>0.25742413825360222</c:v>
                </c:pt>
              </c:numCache>
            </c:numRef>
          </c:val>
          <c:smooth val="0"/>
          <c:extLst>
            <c:ext xmlns:c16="http://schemas.microsoft.com/office/drawing/2014/chart" uri="{C3380CC4-5D6E-409C-BE32-E72D297353CC}">
              <c16:uniqueId val="{00000002-D2B6-481D-8724-61EFD497F207}"/>
            </c:ext>
          </c:extLst>
        </c:ser>
        <c:ser>
          <c:idx val="3"/>
          <c:order val="3"/>
          <c:tx>
            <c:strRef>
              <c:f>Outputs_with_historical_data!$B$571</c:f>
              <c:strCache>
                <c:ptCount val="1"/>
                <c:pt idx="0">
                  <c:v>Primary 50-59 - historical</c:v>
                </c:pt>
              </c:strCache>
            </c:strRef>
          </c:tx>
          <c:spPr>
            <a:ln>
              <a:solidFill>
                <a:srgbClr val="92D050"/>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Outputs_with_historical_data!$C$571:$V$571</c:f>
              <c:numCache>
                <c:formatCode>0%</c:formatCode>
                <c:ptCount val="20"/>
                <c:pt idx="0">
                  <c:v>0.21086349132871526</c:v>
                </c:pt>
                <c:pt idx="1">
                  <c:v>0.19650415273492258</c:v>
                </c:pt>
                <c:pt idx="2">
                  <c:v>0.18000389220933408</c:v>
                </c:pt>
                <c:pt idx="3">
                  <c:v>0.16795928982305025</c:v>
                </c:pt>
                <c:pt idx="4">
                  <c:v>0.15780223905285978</c:v>
                </c:pt>
                <c:pt idx="5">
                  <c:v>0.15292656467054822</c:v>
                </c:pt>
                <c:pt idx="6">
                  <c:v>0.15065471712139689</c:v>
                </c:pt>
                <c:pt idx="7">
                  <c:v>0.1505201252048903</c:v>
                </c:pt>
              </c:numCache>
            </c:numRef>
          </c:val>
          <c:smooth val="0"/>
          <c:extLst>
            <c:ext xmlns:c16="http://schemas.microsoft.com/office/drawing/2014/chart" uri="{C3380CC4-5D6E-409C-BE32-E72D297353CC}">
              <c16:uniqueId val="{00000003-D2B6-481D-8724-61EFD497F207}"/>
            </c:ext>
          </c:extLst>
        </c:ser>
        <c:ser>
          <c:idx val="4"/>
          <c:order val="4"/>
          <c:tx>
            <c:strRef>
              <c:f>Outputs_with_historical_data!$B$572</c:f>
              <c:strCache>
                <c:ptCount val="1"/>
                <c:pt idx="0">
                  <c:v>Primary 60 plus - historical</c:v>
                </c:pt>
              </c:strCache>
            </c:strRef>
          </c:tx>
          <c:spPr>
            <a:ln>
              <a:solidFill>
                <a:srgbClr val="FFC000"/>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Outputs_with_historical_data!$C$572:$V$572</c:f>
              <c:numCache>
                <c:formatCode>0%</c:formatCode>
                <c:ptCount val="20"/>
                <c:pt idx="0">
                  <c:v>2.7594137453978065E-2</c:v>
                </c:pt>
                <c:pt idx="1">
                  <c:v>2.8167316875469701E-2</c:v>
                </c:pt>
                <c:pt idx="2">
                  <c:v>2.8856562939391522E-2</c:v>
                </c:pt>
                <c:pt idx="3">
                  <c:v>2.8272850973775052E-2</c:v>
                </c:pt>
                <c:pt idx="4">
                  <c:v>2.7316556791278954E-2</c:v>
                </c:pt>
                <c:pt idx="5">
                  <c:v>2.6252554505673844E-2</c:v>
                </c:pt>
                <c:pt idx="6">
                  <c:v>2.5532624159816945E-2</c:v>
                </c:pt>
                <c:pt idx="7">
                  <c:v>2.4071244330538161E-2</c:v>
                </c:pt>
              </c:numCache>
            </c:numRef>
          </c:val>
          <c:smooth val="0"/>
          <c:extLst>
            <c:ext xmlns:c16="http://schemas.microsoft.com/office/drawing/2014/chart" uri="{C3380CC4-5D6E-409C-BE32-E72D297353CC}">
              <c16:uniqueId val="{00000004-D2B6-481D-8724-61EFD497F207}"/>
            </c:ext>
          </c:extLst>
        </c:ser>
        <c:ser>
          <c:idx val="5"/>
          <c:order val="5"/>
          <c:tx>
            <c:strRef>
              <c:f>Outputs_with_historical_data!$B$573</c:f>
              <c:strCache>
                <c:ptCount val="1"/>
                <c:pt idx="0">
                  <c:v>Primary 20-29 - projected</c:v>
                </c:pt>
              </c:strCache>
            </c:strRef>
          </c:tx>
          <c:spPr>
            <a:ln>
              <a:solidFill>
                <a:schemeClr val="tx1"/>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Outputs_with_historical_data!$C$573:$V$573</c:f>
              <c:numCache>
                <c:formatCode>0%</c:formatCode>
                <c:ptCount val="20"/>
                <c:pt idx="7">
                  <c:v>0.24814719280967576</c:v>
                </c:pt>
                <c:pt idx="8">
                  <c:v>0.24948439405325842</c:v>
                </c:pt>
                <c:pt idx="9">
                  <c:v>0.25183349020574686</c:v>
                </c:pt>
                <c:pt idx="10">
                  <c:v>0.2556989609564449</c:v>
                </c:pt>
                <c:pt idx="11">
                  <c:v>0.25902645044375688</c:v>
                </c:pt>
                <c:pt idx="12">
                  <c:v>0.26180244771325789</c:v>
                </c:pt>
                <c:pt idx="13">
                  <c:v>0.26419793119801649</c:v>
                </c:pt>
                <c:pt idx="14">
                  <c:v>0.26648505172493248</c:v>
                </c:pt>
                <c:pt idx="15">
                  <c:v>0.26871846238547664</c:v>
                </c:pt>
                <c:pt idx="16">
                  <c:v>0.27051876774556211</c:v>
                </c:pt>
                <c:pt idx="17">
                  <c:v>0.27196826030963261</c:v>
                </c:pt>
                <c:pt idx="18">
                  <c:v>0.27346957455021109</c:v>
                </c:pt>
                <c:pt idx="19">
                  <c:v>0.27447126538039196</c:v>
                </c:pt>
              </c:numCache>
            </c:numRef>
          </c:val>
          <c:smooth val="0"/>
          <c:extLst>
            <c:ext xmlns:c16="http://schemas.microsoft.com/office/drawing/2014/chart" uri="{C3380CC4-5D6E-409C-BE32-E72D297353CC}">
              <c16:uniqueId val="{00000005-D2B6-481D-8724-61EFD497F207}"/>
            </c:ext>
          </c:extLst>
        </c:ser>
        <c:ser>
          <c:idx val="6"/>
          <c:order val="6"/>
          <c:tx>
            <c:strRef>
              <c:f>Outputs_with_historical_data!$B$574</c:f>
              <c:strCache>
                <c:ptCount val="1"/>
                <c:pt idx="0">
                  <c:v>Primary 30-39 - projected</c:v>
                </c:pt>
              </c:strCache>
            </c:strRef>
          </c:tx>
          <c:spPr>
            <a:ln>
              <a:solidFill>
                <a:srgbClr val="FF0000"/>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Outputs_with_historical_data!$C$574:$V$574</c:f>
              <c:numCache>
                <c:formatCode>0%</c:formatCode>
                <c:ptCount val="20"/>
                <c:pt idx="7">
                  <c:v>0.31983729940129357</c:v>
                </c:pt>
                <c:pt idx="8">
                  <c:v>0.32053502700356701</c:v>
                </c:pt>
                <c:pt idx="9">
                  <c:v>0.31902915118967651</c:v>
                </c:pt>
                <c:pt idx="10">
                  <c:v>0.31596684844257461</c:v>
                </c:pt>
                <c:pt idx="11">
                  <c:v>0.31276972910618978</c:v>
                </c:pt>
                <c:pt idx="12">
                  <c:v>0.30980279237598063</c:v>
                </c:pt>
                <c:pt idx="13">
                  <c:v>0.3072026079455058</c:v>
                </c:pt>
                <c:pt idx="14">
                  <c:v>0.30497342986687087</c:v>
                </c:pt>
                <c:pt idx="15">
                  <c:v>0.30313828526136155</c:v>
                </c:pt>
                <c:pt idx="16">
                  <c:v>0.30182047498644909</c:v>
                </c:pt>
                <c:pt idx="17">
                  <c:v>0.30094042667507953</c:v>
                </c:pt>
                <c:pt idx="18">
                  <c:v>0.30030457082323969</c:v>
                </c:pt>
                <c:pt idx="19">
                  <c:v>0.30004999287276168</c:v>
                </c:pt>
              </c:numCache>
            </c:numRef>
          </c:val>
          <c:smooth val="0"/>
          <c:extLst>
            <c:ext xmlns:c16="http://schemas.microsoft.com/office/drawing/2014/chart" uri="{C3380CC4-5D6E-409C-BE32-E72D297353CC}">
              <c16:uniqueId val="{00000006-D2B6-481D-8724-61EFD497F207}"/>
            </c:ext>
          </c:extLst>
        </c:ser>
        <c:ser>
          <c:idx val="7"/>
          <c:order val="7"/>
          <c:tx>
            <c:strRef>
              <c:f>Outputs_with_historical_data!$B$575</c:f>
              <c:strCache>
                <c:ptCount val="1"/>
                <c:pt idx="0">
                  <c:v>Primary 40-49 - projected</c:v>
                </c:pt>
              </c:strCache>
            </c:strRef>
          </c:tx>
          <c:spPr>
            <a:ln>
              <a:solidFill>
                <a:srgbClr val="00B0F0"/>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Outputs_with_historical_data!$C$575:$V$575</c:f>
              <c:numCache>
                <c:formatCode>0%</c:formatCode>
                <c:ptCount val="20"/>
                <c:pt idx="7">
                  <c:v>0.25742413825360222</c:v>
                </c:pt>
                <c:pt idx="8">
                  <c:v>0.25871286224941231</c:v>
                </c:pt>
                <c:pt idx="9">
                  <c:v>0.26031408517022026</c:v>
                </c:pt>
                <c:pt idx="10">
                  <c:v>0.26157336658182861</c:v>
                </c:pt>
                <c:pt idx="11">
                  <c:v>0.2628314213180708</c:v>
                </c:pt>
                <c:pt idx="12">
                  <c:v>0.26389753922700193</c:v>
                </c:pt>
                <c:pt idx="13">
                  <c:v>0.2646277538616052</c:v>
                </c:pt>
                <c:pt idx="14">
                  <c:v>0.26491314768139868</c:v>
                </c:pt>
                <c:pt idx="15">
                  <c:v>0.26477080199483199</c:v>
                </c:pt>
                <c:pt idx="16">
                  <c:v>0.2644145534290373</c:v>
                </c:pt>
                <c:pt idx="17">
                  <c:v>0.26390110740500655</c:v>
                </c:pt>
                <c:pt idx="18">
                  <c:v>0.26315961310403502</c:v>
                </c:pt>
                <c:pt idx="19">
                  <c:v>0.2624724818470841</c:v>
                </c:pt>
              </c:numCache>
            </c:numRef>
          </c:val>
          <c:smooth val="0"/>
          <c:extLst>
            <c:ext xmlns:c16="http://schemas.microsoft.com/office/drawing/2014/chart" uri="{C3380CC4-5D6E-409C-BE32-E72D297353CC}">
              <c16:uniqueId val="{00000007-D2B6-481D-8724-61EFD497F207}"/>
            </c:ext>
          </c:extLst>
        </c:ser>
        <c:ser>
          <c:idx val="8"/>
          <c:order val="8"/>
          <c:tx>
            <c:strRef>
              <c:f>Outputs_with_historical_data!$B$576</c:f>
              <c:strCache>
                <c:ptCount val="1"/>
                <c:pt idx="0">
                  <c:v>Primary 50-59 - projected</c:v>
                </c:pt>
              </c:strCache>
            </c:strRef>
          </c:tx>
          <c:spPr>
            <a:ln>
              <a:solidFill>
                <a:srgbClr val="92D050"/>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Outputs_with_historical_data!$C$576:$V$576</c:f>
              <c:numCache>
                <c:formatCode>0%</c:formatCode>
                <c:ptCount val="20"/>
                <c:pt idx="7">
                  <c:v>0.1505201252048903</c:v>
                </c:pt>
                <c:pt idx="8">
                  <c:v>0.14665287279586192</c:v>
                </c:pt>
                <c:pt idx="9">
                  <c:v>0.14422261246882462</c:v>
                </c:pt>
                <c:pt idx="10">
                  <c:v>0.14244604830545141</c:v>
                </c:pt>
                <c:pt idx="11">
                  <c:v>0.14140902181997853</c:v>
                </c:pt>
                <c:pt idx="12">
                  <c:v>0.14087453679591608</c:v>
                </c:pt>
                <c:pt idx="13">
                  <c:v>0.14064785393821264</c:v>
                </c:pt>
                <c:pt idx="14">
                  <c:v>0.14055609159236448</c:v>
                </c:pt>
                <c:pt idx="15">
                  <c:v>0.14050542825101717</c:v>
                </c:pt>
                <c:pt idx="16">
                  <c:v>0.14053277083081475</c:v>
                </c:pt>
                <c:pt idx="17">
                  <c:v>0.14058764466701315</c:v>
                </c:pt>
                <c:pt idx="18">
                  <c:v>0.14055046557421039</c:v>
                </c:pt>
                <c:pt idx="19">
                  <c:v>0.14054591324655674</c:v>
                </c:pt>
              </c:numCache>
            </c:numRef>
          </c:val>
          <c:smooth val="0"/>
          <c:extLst>
            <c:ext xmlns:c16="http://schemas.microsoft.com/office/drawing/2014/chart" uri="{C3380CC4-5D6E-409C-BE32-E72D297353CC}">
              <c16:uniqueId val="{00000008-D2B6-481D-8724-61EFD497F207}"/>
            </c:ext>
          </c:extLst>
        </c:ser>
        <c:ser>
          <c:idx val="9"/>
          <c:order val="9"/>
          <c:tx>
            <c:strRef>
              <c:f>Outputs_with_historical_data!$B$577</c:f>
              <c:strCache>
                <c:ptCount val="1"/>
                <c:pt idx="0">
                  <c:v>Primary 60 plus - projected</c:v>
                </c:pt>
              </c:strCache>
            </c:strRef>
          </c:tx>
          <c:spPr>
            <a:ln>
              <a:solidFill>
                <a:srgbClr val="FFC000"/>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Outputs_with_historical_data!$C$577:$V$577</c:f>
              <c:numCache>
                <c:formatCode>0%</c:formatCode>
                <c:ptCount val="20"/>
                <c:pt idx="7">
                  <c:v>2.4071244330538161E-2</c:v>
                </c:pt>
                <c:pt idx="8">
                  <c:v>2.4614843897900394E-2</c:v>
                </c:pt>
                <c:pt idx="9">
                  <c:v>2.4600660965531772E-2</c:v>
                </c:pt>
                <c:pt idx="10">
                  <c:v>2.4314775713700488E-2</c:v>
                </c:pt>
                <c:pt idx="11">
                  <c:v>2.3963377312003983E-2</c:v>
                </c:pt>
                <c:pt idx="12">
                  <c:v>2.3622683887843492E-2</c:v>
                </c:pt>
                <c:pt idx="13">
                  <c:v>2.3323853056659884E-2</c:v>
                </c:pt>
                <c:pt idx="14">
                  <c:v>2.3072279134433549E-2</c:v>
                </c:pt>
                <c:pt idx="15">
                  <c:v>2.2867022107312642E-2</c:v>
                </c:pt>
                <c:pt idx="16">
                  <c:v>2.2713433008136861E-2</c:v>
                </c:pt>
                <c:pt idx="17">
                  <c:v>2.2602560943268051E-2</c:v>
                </c:pt>
                <c:pt idx="18">
                  <c:v>2.2515775948303719E-2</c:v>
                </c:pt>
                <c:pt idx="19">
                  <c:v>2.2460346653205593E-2</c:v>
                </c:pt>
              </c:numCache>
            </c:numRef>
          </c:val>
          <c:smooth val="0"/>
          <c:extLst>
            <c:ext xmlns:c16="http://schemas.microsoft.com/office/drawing/2014/chart" uri="{C3380CC4-5D6E-409C-BE32-E72D297353CC}">
              <c16:uniqueId val="{00000009-D2B6-481D-8724-61EFD497F207}"/>
            </c:ext>
          </c:extLst>
        </c:ser>
        <c:dLbls>
          <c:showLegendKey val="0"/>
          <c:showVal val="0"/>
          <c:showCatName val="0"/>
          <c:showSerName val="0"/>
          <c:showPercent val="0"/>
          <c:showBubbleSize val="0"/>
        </c:dLbls>
        <c:smooth val="0"/>
        <c:axId val="171880832"/>
        <c:axId val="171882368"/>
      </c:lineChart>
      <c:catAx>
        <c:axId val="17188083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882368"/>
        <c:crosses val="autoZero"/>
        <c:auto val="1"/>
        <c:lblAlgn val="ctr"/>
        <c:lblOffset val="100"/>
        <c:noMultiLvlLbl val="0"/>
      </c:catAx>
      <c:valAx>
        <c:axId val="1718823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of teachers</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71880832"/>
        <c:crosses val="autoZero"/>
        <c:crossBetween val="between"/>
      </c:valAx>
      <c:spPr>
        <a:ln>
          <a:solidFill>
            <a:schemeClr val="tx1">
              <a:lumMod val="95000"/>
              <a:lumOff val="5000"/>
            </a:schemeClr>
          </a:solidFill>
        </a:ln>
      </c:spPr>
    </c:plotArea>
    <c:legend>
      <c:legendPos val="r"/>
      <c:layout>
        <c:manualLayout>
          <c:xMode val="edge"/>
          <c:yMode val="edge"/>
          <c:x val="0.71661075755941461"/>
          <c:y val="7.0200723476900623E-2"/>
          <c:w val="0.26455524395067054"/>
          <c:h val="0.8495703509840639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SCIENCES</a:t>
            </a:r>
          </a:p>
        </c:rich>
      </c:tx>
      <c:layout/>
      <c:overlay val="0"/>
    </c:title>
    <c:autoTitleDeleted val="0"/>
    <c:plotArea>
      <c:layout>
        <c:manualLayout>
          <c:layoutTarget val="inner"/>
          <c:xMode val="edge"/>
          <c:yMode val="edge"/>
          <c:x val="0.11423840769903762"/>
          <c:y val="0.12283573928258967"/>
          <c:w val="0.56431028459326549"/>
          <c:h val="0.71181029454651512"/>
        </c:manualLayout>
      </c:layout>
      <c:lineChart>
        <c:grouping val="standard"/>
        <c:varyColors val="0"/>
        <c:ser>
          <c:idx val="22"/>
          <c:order val="0"/>
          <c:tx>
            <c:strRef>
              <c:f>Entrant_need_figures!$B$111</c:f>
              <c:strCache>
                <c:ptCount val="1"/>
                <c:pt idx="0">
                  <c:v>BIOLOGY All Central Scenario</c:v>
                </c:pt>
              </c:strCache>
            </c:strRef>
          </c:tx>
          <c:spPr>
            <a:ln>
              <a:solidFill>
                <a:srgbClr val="00206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Entrant_need_figures!$C$111:$N$111</c:f>
              <c:numCache>
                <c:formatCode>#,##0</c:formatCode>
                <c:ptCount val="12"/>
                <c:pt idx="0">
                  <c:v>1631.9774121871208</c:v>
                </c:pt>
                <c:pt idx="1">
                  <c:v>1657.2230432795068</c:v>
                </c:pt>
                <c:pt idx="2">
                  <c:v>1613.5092244922655</c:v>
                </c:pt>
                <c:pt idx="3">
                  <c:v>1667.3268187214985</c:v>
                </c:pt>
                <c:pt idx="4">
                  <c:v>1823.1536583615102</c:v>
                </c:pt>
                <c:pt idx="5">
                  <c:v>1820.4256185072613</c:v>
                </c:pt>
                <c:pt idx="6">
                  <c:v>1735.9344532202645</c:v>
                </c:pt>
                <c:pt idx="7">
                  <c:v>1725.4775422249427</c:v>
                </c:pt>
                <c:pt idx="8">
                  <c:v>1688.3308316337764</c:v>
                </c:pt>
                <c:pt idx="9">
                  <c:v>1658.180963375499</c:v>
                </c:pt>
                <c:pt idx="10">
                  <c:v>1630.036479939637</c:v>
                </c:pt>
                <c:pt idx="11">
                  <c:v>1643.1010800100344</c:v>
                </c:pt>
              </c:numCache>
            </c:numRef>
          </c:val>
          <c:smooth val="0"/>
          <c:extLst>
            <c:ext xmlns:c16="http://schemas.microsoft.com/office/drawing/2014/chart" uri="{C3380CC4-5D6E-409C-BE32-E72D297353CC}">
              <c16:uniqueId val="{00000000-15D3-490A-AB8E-456EC4EED70A}"/>
            </c:ext>
          </c:extLst>
        </c:ser>
        <c:ser>
          <c:idx val="2"/>
          <c:order val="1"/>
          <c:tx>
            <c:strRef>
              <c:f>Entrant_need_figures!$B$90</c:f>
              <c:strCache>
                <c:ptCount val="1"/>
                <c:pt idx="0">
                  <c:v>BIOLOGY Scenario Selected</c:v>
                </c:pt>
              </c:strCache>
            </c:strRef>
          </c:tx>
          <c:spPr>
            <a:ln>
              <a:solidFill>
                <a:srgbClr val="00206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Entrant_need_figures!$C$90:$N$90</c:f>
              <c:numCache>
                <c:formatCode>#,##0</c:formatCode>
                <c:ptCount val="12"/>
                <c:pt idx="0">
                  <c:v>1631.9774121871208</c:v>
                </c:pt>
                <c:pt idx="1">
                  <c:v>1657.2230432795068</c:v>
                </c:pt>
                <c:pt idx="2">
                  <c:v>1613.5092244922655</c:v>
                </c:pt>
                <c:pt idx="3">
                  <c:v>1667.3268187214985</c:v>
                </c:pt>
                <c:pt idx="4">
                  <c:v>1823.1536583615102</c:v>
                </c:pt>
                <c:pt idx="5">
                  <c:v>1820.4256185072613</c:v>
                </c:pt>
                <c:pt idx="6">
                  <c:v>1735.9344532202645</c:v>
                </c:pt>
                <c:pt idx="7">
                  <c:v>1725.4775422249427</c:v>
                </c:pt>
                <c:pt idx="8">
                  <c:v>1688.3308316337764</c:v>
                </c:pt>
                <c:pt idx="9">
                  <c:v>1658.180963375499</c:v>
                </c:pt>
                <c:pt idx="10">
                  <c:v>1630.036479939637</c:v>
                </c:pt>
                <c:pt idx="11">
                  <c:v>1643.1010800100344</c:v>
                </c:pt>
              </c:numCache>
            </c:numRef>
          </c:val>
          <c:smooth val="0"/>
          <c:extLst>
            <c:ext xmlns:c16="http://schemas.microsoft.com/office/drawing/2014/chart" uri="{C3380CC4-5D6E-409C-BE32-E72D297353CC}">
              <c16:uniqueId val="{00000001-15D3-490A-AB8E-456EC4EED70A}"/>
            </c:ext>
          </c:extLst>
        </c:ser>
        <c:ser>
          <c:idx val="24"/>
          <c:order val="2"/>
          <c:tx>
            <c:strRef>
              <c:f>Entrant_need_figures!$B$113</c:f>
              <c:strCache>
                <c:ptCount val="1"/>
                <c:pt idx="0">
                  <c:v>CHEMISTRY All Central Scenario</c:v>
                </c:pt>
              </c:strCache>
            </c:strRef>
          </c:tx>
          <c:spPr>
            <a:ln>
              <a:solidFill>
                <a:srgbClr val="FF000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Entrant_need_figures!$C$113:$N$113</c:f>
              <c:numCache>
                <c:formatCode>#,##0</c:formatCode>
                <c:ptCount val="12"/>
                <c:pt idx="0">
                  <c:v>1522.076594972501</c:v>
                </c:pt>
                <c:pt idx="1">
                  <c:v>1539.2222164400855</c:v>
                </c:pt>
                <c:pt idx="2">
                  <c:v>1487.5833130943229</c:v>
                </c:pt>
                <c:pt idx="3">
                  <c:v>1532.5956168478147</c:v>
                </c:pt>
                <c:pt idx="4">
                  <c:v>1672.0637229482782</c:v>
                </c:pt>
                <c:pt idx="5">
                  <c:v>1658.7643044590068</c:v>
                </c:pt>
                <c:pt idx="6">
                  <c:v>1577.0184714188392</c:v>
                </c:pt>
                <c:pt idx="7">
                  <c:v>1571.0245627795839</c:v>
                </c:pt>
                <c:pt idx="8">
                  <c:v>1532.0619238243276</c:v>
                </c:pt>
                <c:pt idx="9">
                  <c:v>1495.6217769873456</c:v>
                </c:pt>
                <c:pt idx="10">
                  <c:v>1464.3173100632853</c:v>
                </c:pt>
                <c:pt idx="11">
                  <c:v>1475.4868917838971</c:v>
                </c:pt>
              </c:numCache>
            </c:numRef>
          </c:val>
          <c:smooth val="0"/>
          <c:extLst>
            <c:ext xmlns:c16="http://schemas.microsoft.com/office/drawing/2014/chart" uri="{C3380CC4-5D6E-409C-BE32-E72D297353CC}">
              <c16:uniqueId val="{00000002-15D3-490A-AB8E-456EC4EED70A}"/>
            </c:ext>
          </c:extLst>
        </c:ser>
        <c:ser>
          <c:idx val="4"/>
          <c:order val="3"/>
          <c:tx>
            <c:strRef>
              <c:f>Entrant_need_figures!$B$92</c:f>
              <c:strCache>
                <c:ptCount val="1"/>
                <c:pt idx="0">
                  <c:v>CHEMISTRY Scenario Selected</c:v>
                </c:pt>
              </c:strCache>
            </c:strRef>
          </c:tx>
          <c:spPr>
            <a:ln>
              <a:solidFill>
                <a:srgbClr val="FF000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Entrant_need_figures!$C$92:$N$92</c:f>
              <c:numCache>
                <c:formatCode>#,##0</c:formatCode>
                <c:ptCount val="12"/>
                <c:pt idx="0">
                  <c:v>1522.076594972501</c:v>
                </c:pt>
                <c:pt idx="1">
                  <c:v>1539.2222164400855</c:v>
                </c:pt>
                <c:pt idx="2">
                  <c:v>1487.5833130943229</c:v>
                </c:pt>
                <c:pt idx="3">
                  <c:v>1532.5956168478147</c:v>
                </c:pt>
                <c:pt idx="4">
                  <c:v>1672.0637229482782</c:v>
                </c:pt>
                <c:pt idx="5">
                  <c:v>1658.7643044590068</c:v>
                </c:pt>
                <c:pt idx="6">
                  <c:v>1577.0184714188392</c:v>
                </c:pt>
                <c:pt idx="7">
                  <c:v>1571.0245627795839</c:v>
                </c:pt>
                <c:pt idx="8">
                  <c:v>1532.0619238243276</c:v>
                </c:pt>
                <c:pt idx="9">
                  <c:v>1495.6217769873456</c:v>
                </c:pt>
                <c:pt idx="10">
                  <c:v>1464.3173100632853</c:v>
                </c:pt>
                <c:pt idx="11">
                  <c:v>1475.4868917838971</c:v>
                </c:pt>
              </c:numCache>
            </c:numRef>
          </c:val>
          <c:smooth val="0"/>
          <c:extLst>
            <c:ext xmlns:c16="http://schemas.microsoft.com/office/drawing/2014/chart" uri="{C3380CC4-5D6E-409C-BE32-E72D297353CC}">
              <c16:uniqueId val="{00000003-15D3-490A-AB8E-456EC4EED70A}"/>
            </c:ext>
          </c:extLst>
        </c:ser>
        <c:ser>
          <c:idx val="37"/>
          <c:order val="4"/>
          <c:tx>
            <c:strRef>
              <c:f>Entrant_need_figures!$B$127</c:f>
              <c:strCache>
                <c:ptCount val="1"/>
                <c:pt idx="0">
                  <c:v>PHYSICS All Central Scenario</c:v>
                </c:pt>
              </c:strCache>
            </c:strRef>
          </c:tx>
          <c:spPr>
            <a:ln>
              <a:solidFill>
                <a:srgbClr val="92D05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Entrant_need_figures!$C$127:$N$127</c:f>
              <c:numCache>
                <c:formatCode>#,##0</c:formatCode>
                <c:ptCount val="12"/>
                <c:pt idx="0">
                  <c:v>1527.9622536636994</c:v>
                </c:pt>
                <c:pt idx="1">
                  <c:v>1540.3179566049876</c:v>
                </c:pt>
                <c:pt idx="2">
                  <c:v>1470.4802572044371</c:v>
                </c:pt>
                <c:pt idx="3">
                  <c:v>1501.8068604026557</c:v>
                </c:pt>
                <c:pt idx="4">
                  <c:v>1629.5612881202298</c:v>
                </c:pt>
                <c:pt idx="5">
                  <c:v>1610.8870514681093</c:v>
                </c:pt>
                <c:pt idx="6">
                  <c:v>1524.1846967773217</c:v>
                </c:pt>
                <c:pt idx="7">
                  <c:v>1516.3567756662083</c:v>
                </c:pt>
                <c:pt idx="8">
                  <c:v>1475.6631105549404</c:v>
                </c:pt>
                <c:pt idx="9">
                  <c:v>1436.8443212818306</c:v>
                </c:pt>
                <c:pt idx="10">
                  <c:v>1404.13088094257</c:v>
                </c:pt>
                <c:pt idx="11">
                  <c:v>1416.3350168116658</c:v>
                </c:pt>
              </c:numCache>
            </c:numRef>
          </c:val>
          <c:smooth val="0"/>
          <c:extLst>
            <c:ext xmlns:c16="http://schemas.microsoft.com/office/drawing/2014/chart" uri="{C3380CC4-5D6E-409C-BE32-E72D297353CC}">
              <c16:uniqueId val="{00000004-15D3-490A-AB8E-456EC4EED70A}"/>
            </c:ext>
          </c:extLst>
        </c:ser>
        <c:ser>
          <c:idx val="17"/>
          <c:order val="5"/>
          <c:tx>
            <c:strRef>
              <c:f>Entrant_need_figures!$B$106</c:f>
              <c:strCache>
                <c:ptCount val="1"/>
                <c:pt idx="0">
                  <c:v>PHYSICS Scenario Selected</c:v>
                </c:pt>
              </c:strCache>
            </c:strRef>
          </c:tx>
          <c:spPr>
            <a:ln>
              <a:solidFill>
                <a:srgbClr val="92D05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Entrant_need_figures!$C$106:$N$106</c:f>
              <c:numCache>
                <c:formatCode>#,##0</c:formatCode>
                <c:ptCount val="12"/>
                <c:pt idx="0">
                  <c:v>1527.9622536636994</c:v>
                </c:pt>
                <c:pt idx="1">
                  <c:v>1540.3179566049876</c:v>
                </c:pt>
                <c:pt idx="2">
                  <c:v>1470.4802572044371</c:v>
                </c:pt>
                <c:pt idx="3">
                  <c:v>1501.8068604026557</c:v>
                </c:pt>
                <c:pt idx="4">
                  <c:v>1629.5612881202298</c:v>
                </c:pt>
                <c:pt idx="5">
                  <c:v>1610.8870514681093</c:v>
                </c:pt>
                <c:pt idx="6">
                  <c:v>1524.1846967773217</c:v>
                </c:pt>
                <c:pt idx="7">
                  <c:v>1516.3567756662083</c:v>
                </c:pt>
                <c:pt idx="8">
                  <c:v>1475.6631105549404</c:v>
                </c:pt>
                <c:pt idx="9">
                  <c:v>1436.8443212818306</c:v>
                </c:pt>
                <c:pt idx="10">
                  <c:v>1404.13088094257</c:v>
                </c:pt>
                <c:pt idx="11">
                  <c:v>1416.3350168116658</c:v>
                </c:pt>
              </c:numCache>
            </c:numRef>
          </c:val>
          <c:smooth val="0"/>
          <c:extLst>
            <c:ext xmlns:c16="http://schemas.microsoft.com/office/drawing/2014/chart" uri="{C3380CC4-5D6E-409C-BE32-E72D297353CC}">
              <c16:uniqueId val="{00000005-15D3-490A-AB8E-456EC4EED70A}"/>
            </c:ext>
          </c:extLst>
        </c:ser>
        <c:dLbls>
          <c:showLegendKey val="0"/>
          <c:showVal val="0"/>
          <c:showCatName val="0"/>
          <c:showSerName val="0"/>
          <c:showPercent val="0"/>
          <c:showBubbleSize val="0"/>
        </c:dLbls>
        <c:smooth val="0"/>
        <c:axId val="148297216"/>
        <c:axId val="148298752"/>
      </c:lineChart>
      <c:catAx>
        <c:axId val="14829721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298752"/>
        <c:crosses val="autoZero"/>
        <c:auto val="1"/>
        <c:lblAlgn val="ctr"/>
        <c:lblOffset val="100"/>
        <c:noMultiLvlLbl val="0"/>
      </c:catAx>
      <c:valAx>
        <c:axId val="14829875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297216"/>
        <c:crosses val="autoZero"/>
        <c:crossBetween val="between"/>
      </c:valAx>
      <c:spPr>
        <a:ln>
          <a:solidFill>
            <a:schemeClr val="tx1">
              <a:lumMod val="95000"/>
              <a:lumOff val="5000"/>
            </a:schemeClr>
          </a:solidFill>
        </a:ln>
      </c:spPr>
    </c:plotArea>
    <c:legend>
      <c:legendPos val="r"/>
      <c:layout>
        <c:manualLayout>
          <c:xMode val="edge"/>
          <c:yMode val="edge"/>
          <c:x val="0.70075433900250683"/>
          <c:y val="4.3554189872607389E-2"/>
          <c:w val="0.28164289223067263"/>
          <c:h val="0.8745673863937739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breakdown of Secondary stock </a:t>
            </a:r>
          </a:p>
        </c:rich>
      </c:tx>
      <c:layout>
        <c:manualLayout>
          <c:xMode val="edge"/>
          <c:yMode val="edge"/>
          <c:x val="0.19294030784745389"/>
          <c:y val="2.2922636103151862E-2"/>
        </c:manualLayout>
      </c:layout>
      <c:overlay val="0"/>
    </c:title>
    <c:autoTitleDeleted val="0"/>
    <c:plotArea>
      <c:layout>
        <c:manualLayout>
          <c:layoutTarget val="inner"/>
          <c:xMode val="edge"/>
          <c:yMode val="edge"/>
          <c:x val="0.10593257990688575"/>
          <c:y val="0.10493739745153741"/>
          <c:w val="0.60599735666043164"/>
          <c:h val="0.74064829111962305"/>
        </c:manualLayout>
      </c:layout>
      <c:lineChart>
        <c:grouping val="standard"/>
        <c:varyColors val="0"/>
        <c:ser>
          <c:idx val="10"/>
          <c:order val="0"/>
          <c:tx>
            <c:strRef>
              <c:f>Outputs_with_historical_data!$B$578</c:f>
              <c:strCache>
                <c:ptCount val="1"/>
                <c:pt idx="0">
                  <c:v>Secondary 20-29 - historical</c:v>
                </c:pt>
              </c:strCache>
            </c:strRef>
          </c:tx>
          <c:spPr>
            <a:ln>
              <a:solidFill>
                <a:schemeClr val="tx1"/>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Outputs_with_historical_data!$C$578:$V$578</c:f>
              <c:numCache>
                <c:formatCode>0%</c:formatCode>
                <c:ptCount val="20"/>
                <c:pt idx="0">
                  <c:v>0.23087113056726538</c:v>
                </c:pt>
                <c:pt idx="1">
                  <c:v>0.2222924552055737</c:v>
                </c:pt>
                <c:pt idx="2">
                  <c:v>0.22234827605968777</c:v>
                </c:pt>
                <c:pt idx="3">
                  <c:v>0.21859163390871911</c:v>
                </c:pt>
                <c:pt idx="4">
                  <c:v>0.21638179529858892</c:v>
                </c:pt>
                <c:pt idx="5">
                  <c:v>0.21363812805730756</c:v>
                </c:pt>
                <c:pt idx="6">
                  <c:v>0.2095851379126504</c:v>
                </c:pt>
                <c:pt idx="7">
                  <c:v>0.20494972725887017</c:v>
                </c:pt>
              </c:numCache>
            </c:numRef>
          </c:val>
          <c:smooth val="0"/>
          <c:extLst>
            <c:ext xmlns:c16="http://schemas.microsoft.com/office/drawing/2014/chart" uri="{C3380CC4-5D6E-409C-BE32-E72D297353CC}">
              <c16:uniqueId val="{00000000-04C4-44B9-A2EA-DFE20844E2E3}"/>
            </c:ext>
          </c:extLst>
        </c:ser>
        <c:ser>
          <c:idx val="11"/>
          <c:order val="1"/>
          <c:tx>
            <c:strRef>
              <c:f>Outputs_with_historical_data!$B$579</c:f>
              <c:strCache>
                <c:ptCount val="1"/>
                <c:pt idx="0">
                  <c:v>Secondary 30-39 - historical</c:v>
                </c:pt>
              </c:strCache>
            </c:strRef>
          </c:tx>
          <c:spPr>
            <a:ln>
              <a:solidFill>
                <a:srgbClr val="FF0000"/>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Outputs_with_historical_data!$C$579:$V$579</c:f>
              <c:numCache>
                <c:formatCode>0%</c:formatCode>
                <c:ptCount val="20"/>
                <c:pt idx="0">
                  <c:v>0.31691431875837628</c:v>
                </c:pt>
                <c:pt idx="1">
                  <c:v>0.32755785616446381</c:v>
                </c:pt>
                <c:pt idx="2">
                  <c:v>0.33318472727103848</c:v>
                </c:pt>
                <c:pt idx="3">
                  <c:v>0.33915046733730386</c:v>
                </c:pt>
                <c:pt idx="4">
                  <c:v>0.34363438359007925</c:v>
                </c:pt>
                <c:pt idx="5">
                  <c:v>0.34521124510694556</c:v>
                </c:pt>
                <c:pt idx="6">
                  <c:v>0.34835468510608264</c:v>
                </c:pt>
                <c:pt idx="7">
                  <c:v>0.34963974443430174</c:v>
                </c:pt>
              </c:numCache>
            </c:numRef>
          </c:val>
          <c:smooth val="0"/>
          <c:extLst>
            <c:ext xmlns:c16="http://schemas.microsoft.com/office/drawing/2014/chart" uri="{C3380CC4-5D6E-409C-BE32-E72D297353CC}">
              <c16:uniqueId val="{00000001-04C4-44B9-A2EA-DFE20844E2E3}"/>
            </c:ext>
          </c:extLst>
        </c:ser>
        <c:ser>
          <c:idx val="12"/>
          <c:order val="2"/>
          <c:tx>
            <c:strRef>
              <c:f>Outputs_with_historical_data!$B$580</c:f>
              <c:strCache>
                <c:ptCount val="1"/>
                <c:pt idx="0">
                  <c:v>Secondary 40-49 - historical</c:v>
                </c:pt>
              </c:strCache>
            </c:strRef>
          </c:tx>
          <c:spPr>
            <a:ln>
              <a:solidFill>
                <a:srgbClr val="00B0F0"/>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Outputs_with_historical_data!$C$580:$V$580</c:f>
              <c:numCache>
                <c:formatCode>0%</c:formatCode>
                <c:ptCount val="20"/>
                <c:pt idx="0">
                  <c:v>0.22716381903942226</c:v>
                </c:pt>
                <c:pt idx="1">
                  <c:v>0.23461049104887985</c:v>
                </c:pt>
                <c:pt idx="2">
                  <c:v>0.24102788046621285</c:v>
                </c:pt>
                <c:pt idx="3">
                  <c:v>0.24741117764170215</c:v>
                </c:pt>
                <c:pt idx="4">
                  <c:v>0.2527764028170999</c:v>
                </c:pt>
                <c:pt idx="5">
                  <c:v>0.25867164138564869</c:v>
                </c:pt>
                <c:pt idx="6">
                  <c:v>0.26495167347012222</c:v>
                </c:pt>
                <c:pt idx="7">
                  <c:v>0.27166478934506444</c:v>
                </c:pt>
              </c:numCache>
            </c:numRef>
          </c:val>
          <c:smooth val="0"/>
          <c:extLst>
            <c:ext xmlns:c16="http://schemas.microsoft.com/office/drawing/2014/chart" uri="{C3380CC4-5D6E-409C-BE32-E72D297353CC}">
              <c16:uniqueId val="{00000002-04C4-44B9-A2EA-DFE20844E2E3}"/>
            </c:ext>
          </c:extLst>
        </c:ser>
        <c:ser>
          <c:idx val="13"/>
          <c:order val="3"/>
          <c:tx>
            <c:strRef>
              <c:f>Outputs_with_historical_data!$B$581</c:f>
              <c:strCache>
                <c:ptCount val="1"/>
                <c:pt idx="0">
                  <c:v>Secondary 50-59 - historical</c:v>
                </c:pt>
              </c:strCache>
            </c:strRef>
          </c:tx>
          <c:spPr>
            <a:ln>
              <a:solidFill>
                <a:srgbClr val="92D050"/>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Outputs_with_historical_data!$C$581:$V$581</c:f>
              <c:numCache>
                <c:formatCode>0%</c:formatCode>
                <c:ptCount val="20"/>
                <c:pt idx="0">
                  <c:v>0.20167883226672037</c:v>
                </c:pt>
                <c:pt idx="1">
                  <c:v>0.19156521367599411</c:v>
                </c:pt>
                <c:pt idx="2">
                  <c:v>0.17958797519229816</c:v>
                </c:pt>
                <c:pt idx="3">
                  <c:v>0.17111309662917068</c:v>
                </c:pt>
                <c:pt idx="4">
                  <c:v>0.16388385950453774</c:v>
                </c:pt>
                <c:pt idx="5">
                  <c:v>0.1597823550225527</c:v>
                </c:pt>
                <c:pt idx="6">
                  <c:v>0.1552318737621452</c:v>
                </c:pt>
                <c:pt idx="7">
                  <c:v>0.15207603331135866</c:v>
                </c:pt>
              </c:numCache>
            </c:numRef>
          </c:val>
          <c:smooth val="0"/>
          <c:extLst>
            <c:ext xmlns:c16="http://schemas.microsoft.com/office/drawing/2014/chart" uri="{C3380CC4-5D6E-409C-BE32-E72D297353CC}">
              <c16:uniqueId val="{00000003-04C4-44B9-A2EA-DFE20844E2E3}"/>
            </c:ext>
          </c:extLst>
        </c:ser>
        <c:ser>
          <c:idx val="14"/>
          <c:order val="4"/>
          <c:tx>
            <c:strRef>
              <c:f>Outputs_with_historical_data!$B$582</c:f>
              <c:strCache>
                <c:ptCount val="1"/>
                <c:pt idx="0">
                  <c:v>Secondary 60 plus - historical</c:v>
                </c:pt>
              </c:strCache>
            </c:strRef>
          </c:tx>
          <c:spPr>
            <a:ln>
              <a:solidFill>
                <a:srgbClr val="FFC000"/>
              </a:solidFill>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Outputs_with_historical_data!$C$582:$V$582</c:f>
              <c:numCache>
                <c:formatCode>0%</c:formatCode>
                <c:ptCount val="20"/>
                <c:pt idx="0">
                  <c:v>2.3371899368215689E-2</c:v>
                </c:pt>
                <c:pt idx="1">
                  <c:v>2.3973983905088526E-2</c:v>
                </c:pt>
                <c:pt idx="2">
                  <c:v>2.3851141010762803E-2</c:v>
                </c:pt>
                <c:pt idx="3">
                  <c:v>2.3733624483104218E-2</c:v>
                </c:pt>
                <c:pt idx="4">
                  <c:v>2.3323558789694134E-2</c:v>
                </c:pt>
                <c:pt idx="5">
                  <c:v>2.2696630427545401E-2</c:v>
                </c:pt>
                <c:pt idx="6">
                  <c:v>2.1876629748999666E-2</c:v>
                </c:pt>
                <c:pt idx="7">
                  <c:v>2.1669705650405047E-2</c:v>
                </c:pt>
              </c:numCache>
            </c:numRef>
          </c:val>
          <c:smooth val="0"/>
          <c:extLst>
            <c:ext xmlns:c16="http://schemas.microsoft.com/office/drawing/2014/chart" uri="{C3380CC4-5D6E-409C-BE32-E72D297353CC}">
              <c16:uniqueId val="{00000004-04C4-44B9-A2EA-DFE20844E2E3}"/>
            </c:ext>
          </c:extLst>
        </c:ser>
        <c:ser>
          <c:idx val="15"/>
          <c:order val="5"/>
          <c:tx>
            <c:strRef>
              <c:f>Outputs_with_historical_data!$B$583</c:f>
              <c:strCache>
                <c:ptCount val="1"/>
                <c:pt idx="0">
                  <c:v>Secondary 20-29 - projected</c:v>
                </c:pt>
              </c:strCache>
            </c:strRef>
          </c:tx>
          <c:spPr>
            <a:ln>
              <a:solidFill>
                <a:schemeClr val="tx1"/>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Outputs_with_historical_data!$C$583:$V$583</c:f>
              <c:numCache>
                <c:formatCode>0%</c:formatCode>
                <c:ptCount val="20"/>
                <c:pt idx="7">
                  <c:v>0.20494972725887017</c:v>
                </c:pt>
                <c:pt idx="8">
                  <c:v>0.21487146805247531</c:v>
                </c:pt>
                <c:pt idx="9">
                  <c:v>0.22455653636261014</c:v>
                </c:pt>
                <c:pt idx="10">
                  <c:v>0.23311773259179538</c:v>
                </c:pt>
                <c:pt idx="11">
                  <c:v>0.24073113638051888</c:v>
                </c:pt>
                <c:pt idx="12">
                  <c:v>0.24947031118339819</c:v>
                </c:pt>
                <c:pt idx="13">
                  <c:v>0.25582036910318517</c:v>
                </c:pt>
                <c:pt idx="14">
                  <c:v>0.25831228974465892</c:v>
                </c:pt>
                <c:pt idx="15">
                  <c:v>0.2593109225361977</c:v>
                </c:pt>
                <c:pt idx="16">
                  <c:v>0.25920398791148497</c:v>
                </c:pt>
                <c:pt idx="17">
                  <c:v>0.25868573884569213</c:v>
                </c:pt>
                <c:pt idx="18">
                  <c:v>0.25783023378547615</c:v>
                </c:pt>
                <c:pt idx="19">
                  <c:v>0.25747289064403339</c:v>
                </c:pt>
              </c:numCache>
            </c:numRef>
          </c:val>
          <c:smooth val="0"/>
          <c:extLst>
            <c:ext xmlns:c16="http://schemas.microsoft.com/office/drawing/2014/chart" uri="{C3380CC4-5D6E-409C-BE32-E72D297353CC}">
              <c16:uniqueId val="{00000005-04C4-44B9-A2EA-DFE20844E2E3}"/>
            </c:ext>
          </c:extLst>
        </c:ser>
        <c:ser>
          <c:idx val="16"/>
          <c:order val="6"/>
          <c:tx>
            <c:strRef>
              <c:f>Outputs_with_historical_data!$B$584</c:f>
              <c:strCache>
                <c:ptCount val="1"/>
                <c:pt idx="0">
                  <c:v>Secondary 30-39 - projected</c:v>
                </c:pt>
              </c:strCache>
            </c:strRef>
          </c:tx>
          <c:spPr>
            <a:ln>
              <a:solidFill>
                <a:srgbClr val="FF0000"/>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Outputs_with_historical_data!$C$584:$V$584</c:f>
              <c:numCache>
                <c:formatCode>0%</c:formatCode>
                <c:ptCount val="20"/>
                <c:pt idx="7">
                  <c:v>0.34963974443430174</c:v>
                </c:pt>
                <c:pt idx="8">
                  <c:v>0.34165958701204063</c:v>
                </c:pt>
                <c:pt idx="9">
                  <c:v>0.33387401994117094</c:v>
                </c:pt>
                <c:pt idx="10">
                  <c:v>0.32711973417331003</c:v>
                </c:pt>
                <c:pt idx="11">
                  <c:v>0.32159052199018262</c:v>
                </c:pt>
                <c:pt idx="12">
                  <c:v>0.31667320997673326</c:v>
                </c:pt>
                <c:pt idx="13">
                  <c:v>0.31364434214322878</c:v>
                </c:pt>
                <c:pt idx="14">
                  <c:v>0.31271845124555409</c:v>
                </c:pt>
                <c:pt idx="15">
                  <c:v>0.31271314071686734</c:v>
                </c:pt>
                <c:pt idx="16">
                  <c:v>0.31328019252661971</c:v>
                </c:pt>
                <c:pt idx="17">
                  <c:v>0.31402364965156154</c:v>
                </c:pt>
                <c:pt idx="18">
                  <c:v>0.31483205724867186</c:v>
                </c:pt>
                <c:pt idx="19">
                  <c:v>0.31536828204109585</c:v>
                </c:pt>
              </c:numCache>
            </c:numRef>
          </c:val>
          <c:smooth val="0"/>
          <c:extLst>
            <c:ext xmlns:c16="http://schemas.microsoft.com/office/drawing/2014/chart" uri="{C3380CC4-5D6E-409C-BE32-E72D297353CC}">
              <c16:uniqueId val="{00000006-04C4-44B9-A2EA-DFE20844E2E3}"/>
            </c:ext>
          </c:extLst>
        </c:ser>
        <c:ser>
          <c:idx val="17"/>
          <c:order val="7"/>
          <c:tx>
            <c:strRef>
              <c:f>Outputs_with_historical_data!$B$585</c:f>
              <c:strCache>
                <c:ptCount val="1"/>
                <c:pt idx="0">
                  <c:v>Secondary 40-49 - projected</c:v>
                </c:pt>
              </c:strCache>
            </c:strRef>
          </c:tx>
          <c:spPr>
            <a:ln>
              <a:solidFill>
                <a:srgbClr val="00B0F0"/>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Outputs_with_historical_data!$C$585:$V$585</c:f>
              <c:numCache>
                <c:formatCode>0%</c:formatCode>
                <c:ptCount val="20"/>
                <c:pt idx="7">
                  <c:v>0.27166478934506444</c:v>
                </c:pt>
                <c:pt idx="8">
                  <c:v>0.27339189356244875</c:v>
                </c:pt>
                <c:pt idx="9">
                  <c:v>0.27435870312481125</c:v>
                </c:pt>
                <c:pt idx="10">
                  <c:v>0.27461631742621595</c:v>
                </c:pt>
                <c:pt idx="11">
                  <c:v>0.27404187231902266</c:v>
                </c:pt>
                <c:pt idx="12">
                  <c:v>0.27180533528718037</c:v>
                </c:pt>
                <c:pt idx="13">
                  <c:v>0.26958149156804695</c:v>
                </c:pt>
                <c:pt idx="14">
                  <c:v>0.26834183775665416</c:v>
                </c:pt>
                <c:pt idx="15">
                  <c:v>0.26737904815461994</c:v>
                </c:pt>
                <c:pt idx="16">
                  <c:v>0.26674104336951171</c:v>
                </c:pt>
                <c:pt idx="17">
                  <c:v>0.26627726198383284</c:v>
                </c:pt>
                <c:pt idx="18">
                  <c:v>0.266042671518471</c:v>
                </c:pt>
                <c:pt idx="19">
                  <c:v>0.26571849984592538</c:v>
                </c:pt>
              </c:numCache>
            </c:numRef>
          </c:val>
          <c:smooth val="0"/>
          <c:extLst>
            <c:ext xmlns:c16="http://schemas.microsoft.com/office/drawing/2014/chart" uri="{C3380CC4-5D6E-409C-BE32-E72D297353CC}">
              <c16:uniqueId val="{00000007-04C4-44B9-A2EA-DFE20844E2E3}"/>
            </c:ext>
          </c:extLst>
        </c:ser>
        <c:ser>
          <c:idx val="18"/>
          <c:order val="8"/>
          <c:tx>
            <c:strRef>
              <c:f>Outputs_with_historical_data!$B$586</c:f>
              <c:strCache>
                <c:ptCount val="1"/>
                <c:pt idx="0">
                  <c:v>Secondary 50-59 - projected</c:v>
                </c:pt>
              </c:strCache>
            </c:strRef>
          </c:tx>
          <c:spPr>
            <a:ln>
              <a:solidFill>
                <a:srgbClr val="92D050"/>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Outputs_with_historical_data!$C$586:$V$586</c:f>
              <c:numCache>
                <c:formatCode>0%</c:formatCode>
                <c:ptCount val="20"/>
                <c:pt idx="7">
                  <c:v>0.15207603331135866</c:v>
                </c:pt>
                <c:pt idx="8">
                  <c:v>0.14648264257192051</c:v>
                </c:pt>
                <c:pt idx="9">
                  <c:v>0.14309315352120139</c:v>
                </c:pt>
                <c:pt idx="10">
                  <c:v>0.14111352850862643</c:v>
                </c:pt>
                <c:pt idx="11">
                  <c:v>0.13991257711069882</c:v>
                </c:pt>
                <c:pt idx="12">
                  <c:v>0.13869925630046556</c:v>
                </c:pt>
                <c:pt idx="13">
                  <c:v>0.13793169613723066</c:v>
                </c:pt>
                <c:pt idx="14">
                  <c:v>0.13785296881639561</c:v>
                </c:pt>
                <c:pt idx="15">
                  <c:v>0.13799799834271945</c:v>
                </c:pt>
                <c:pt idx="16">
                  <c:v>0.13828789887612175</c:v>
                </c:pt>
                <c:pt idx="17">
                  <c:v>0.13858961514833631</c:v>
                </c:pt>
                <c:pt idx="18">
                  <c:v>0.13889784946794434</c:v>
                </c:pt>
                <c:pt idx="19">
                  <c:v>0.13904904331255472</c:v>
                </c:pt>
              </c:numCache>
            </c:numRef>
          </c:val>
          <c:smooth val="0"/>
          <c:extLst>
            <c:ext xmlns:c16="http://schemas.microsoft.com/office/drawing/2014/chart" uri="{C3380CC4-5D6E-409C-BE32-E72D297353CC}">
              <c16:uniqueId val="{00000008-04C4-44B9-A2EA-DFE20844E2E3}"/>
            </c:ext>
          </c:extLst>
        </c:ser>
        <c:ser>
          <c:idx val="19"/>
          <c:order val="9"/>
          <c:tx>
            <c:strRef>
              <c:f>Outputs_with_historical_data!$B$587</c:f>
              <c:strCache>
                <c:ptCount val="1"/>
                <c:pt idx="0">
                  <c:v>Secondary 60 plus - projected</c:v>
                </c:pt>
              </c:strCache>
            </c:strRef>
          </c:tx>
          <c:spPr>
            <a:ln>
              <a:solidFill>
                <a:srgbClr val="FFC000"/>
              </a:solidFill>
              <a:prstDash val="sysDot"/>
            </a:ln>
          </c:spPr>
          <c:marker>
            <c:symbol val="none"/>
          </c:marker>
          <c:cat>
            <c:strRef>
              <c:f>Outputs_with_historical_data!$C$567:$V$567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Outputs_with_historical_data!$C$587:$V$587</c:f>
              <c:numCache>
                <c:formatCode>0%</c:formatCode>
                <c:ptCount val="20"/>
                <c:pt idx="7">
                  <c:v>2.1669705650405047E-2</c:v>
                </c:pt>
                <c:pt idx="8">
                  <c:v>2.3594408801114724E-2</c:v>
                </c:pt>
                <c:pt idx="9">
                  <c:v>2.4117587050206318E-2</c:v>
                </c:pt>
                <c:pt idx="10">
                  <c:v>2.4032687300052206E-2</c:v>
                </c:pt>
                <c:pt idx="11">
                  <c:v>2.3723892199577021E-2</c:v>
                </c:pt>
                <c:pt idx="12">
                  <c:v>2.3351887252222571E-2</c:v>
                </c:pt>
                <c:pt idx="13">
                  <c:v>2.3022101048308329E-2</c:v>
                </c:pt>
                <c:pt idx="14">
                  <c:v>2.2774452436737081E-2</c:v>
                </c:pt>
                <c:pt idx="15">
                  <c:v>2.2598890249595643E-2</c:v>
                </c:pt>
                <c:pt idx="16">
                  <c:v>2.248687731626187E-2</c:v>
                </c:pt>
                <c:pt idx="17">
                  <c:v>2.2423734370577205E-2</c:v>
                </c:pt>
                <c:pt idx="18">
                  <c:v>2.239718797943659E-2</c:v>
                </c:pt>
                <c:pt idx="19">
                  <c:v>2.2391284156390759E-2</c:v>
                </c:pt>
              </c:numCache>
            </c:numRef>
          </c:val>
          <c:smooth val="0"/>
          <c:extLst>
            <c:ext xmlns:c16="http://schemas.microsoft.com/office/drawing/2014/chart" uri="{C3380CC4-5D6E-409C-BE32-E72D297353CC}">
              <c16:uniqueId val="{00000009-04C4-44B9-A2EA-DFE20844E2E3}"/>
            </c:ext>
          </c:extLst>
        </c:ser>
        <c:dLbls>
          <c:showLegendKey val="0"/>
          <c:showVal val="0"/>
          <c:showCatName val="0"/>
          <c:showSerName val="0"/>
          <c:showPercent val="0"/>
          <c:showBubbleSize val="0"/>
        </c:dLbls>
        <c:smooth val="0"/>
        <c:axId val="171944192"/>
        <c:axId val="171966464"/>
      </c:lineChart>
      <c:catAx>
        <c:axId val="17194419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966464"/>
        <c:crosses val="autoZero"/>
        <c:auto val="1"/>
        <c:lblAlgn val="ctr"/>
        <c:lblOffset val="100"/>
        <c:noMultiLvlLbl val="0"/>
      </c:catAx>
      <c:valAx>
        <c:axId val="17196646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of teachers</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71944192"/>
        <c:crosses val="autoZero"/>
        <c:crossBetween val="between"/>
      </c:valAx>
      <c:spPr>
        <a:ln>
          <a:solidFill>
            <a:schemeClr val="tx1">
              <a:lumMod val="95000"/>
              <a:lumOff val="5000"/>
            </a:schemeClr>
          </a:solidFill>
        </a:ln>
      </c:spPr>
    </c:plotArea>
    <c:legend>
      <c:legendPos val="r"/>
      <c:layout>
        <c:manualLayout>
          <c:xMode val="edge"/>
          <c:yMode val="edge"/>
          <c:x val="0.72126938678119779"/>
          <c:y val="7.5931382502688591E-2"/>
          <c:w val="0.26072041166380788"/>
          <c:h val="0.85673352435530081"/>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Number of teachers entering or leaving the teacher stock each year</a:t>
            </a:r>
          </a:p>
        </c:rich>
      </c:tx>
      <c:layout>
        <c:manualLayout>
          <c:xMode val="edge"/>
          <c:yMode val="edge"/>
          <c:x val="0.11910941544678048"/>
          <c:y val="3.9755678688312111E-3"/>
        </c:manualLayout>
      </c:layout>
      <c:overlay val="0"/>
    </c:title>
    <c:autoTitleDeleted val="0"/>
    <c:plotArea>
      <c:layout>
        <c:manualLayout>
          <c:layoutTarget val="inner"/>
          <c:xMode val="edge"/>
          <c:yMode val="edge"/>
          <c:x val="0.13563160374183997"/>
          <c:y val="0.14357154349441539"/>
          <c:w val="0.60261663339091165"/>
          <c:h val="0.69311131046994912"/>
        </c:manualLayout>
      </c:layout>
      <c:lineChart>
        <c:grouping val="standard"/>
        <c:varyColors val="0"/>
        <c:ser>
          <c:idx val="6"/>
          <c:order val="0"/>
          <c:tx>
            <c:strRef>
              <c:f>Outputs_with_historical_data!$B$615</c:f>
              <c:strCache>
                <c:ptCount val="1"/>
                <c:pt idx="0">
                  <c:v>Primary entrants - historical</c:v>
                </c:pt>
              </c:strCache>
            </c:strRef>
          </c:tx>
          <c:spPr>
            <a:ln>
              <a:solidFill>
                <a:schemeClr val="tx1">
                  <a:lumMod val="95000"/>
                  <a:lumOff val="5000"/>
                </a:schemeClr>
              </a:solidFill>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Outputs_with_historical_data!$C$615:$V$615</c:f>
              <c:numCache>
                <c:formatCode>#,##0</c:formatCode>
                <c:ptCount val="20"/>
                <c:pt idx="0">
                  <c:v>20385.666161092799</c:v>
                </c:pt>
                <c:pt idx="1">
                  <c:v>24275.71670514478</c:v>
                </c:pt>
                <c:pt idx="2">
                  <c:v>25371.83228858413</c:v>
                </c:pt>
                <c:pt idx="3">
                  <c:v>27019.603000000003</c:v>
                </c:pt>
                <c:pt idx="4">
                  <c:v>26789.173000000003</c:v>
                </c:pt>
                <c:pt idx="5">
                  <c:v>25375.214999999997</c:v>
                </c:pt>
                <c:pt idx="6">
                  <c:v>23647.388999999996</c:v>
                </c:pt>
              </c:numCache>
            </c:numRef>
          </c:val>
          <c:smooth val="0"/>
          <c:extLst>
            <c:ext xmlns:c16="http://schemas.microsoft.com/office/drawing/2014/chart" uri="{C3380CC4-5D6E-409C-BE32-E72D297353CC}">
              <c16:uniqueId val="{00000000-2056-4E00-B912-7914049F10D7}"/>
            </c:ext>
          </c:extLst>
        </c:ser>
        <c:ser>
          <c:idx val="7"/>
          <c:order val="1"/>
          <c:tx>
            <c:strRef>
              <c:f>Outputs_with_historical_data!$B$616</c:f>
              <c:strCache>
                <c:ptCount val="1"/>
                <c:pt idx="0">
                  <c:v>Primary entrants - projected</c:v>
                </c:pt>
              </c:strCache>
            </c:strRef>
          </c:tx>
          <c:spPr>
            <a:ln>
              <a:solidFill>
                <a:schemeClr val="tx1">
                  <a:lumMod val="95000"/>
                  <a:lumOff val="5000"/>
                </a:schemeClr>
              </a:solidFill>
              <a:prstDash val="sysDot"/>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Outputs_with_historical_data!$C$616:$V$616</c:f>
              <c:numCache>
                <c:formatCode>#,##0</c:formatCode>
                <c:ptCount val="20"/>
                <c:pt idx="8">
                  <c:v>26006.90066104502</c:v>
                </c:pt>
                <c:pt idx="9">
                  <c:v>25386.206247743521</c:v>
                </c:pt>
                <c:pt idx="10">
                  <c:v>24982.04236717576</c:v>
                </c:pt>
                <c:pt idx="11">
                  <c:v>24539.997614377018</c:v>
                </c:pt>
                <c:pt idx="12">
                  <c:v>24217.833070879336</c:v>
                </c:pt>
                <c:pt idx="13">
                  <c:v>24083.057859253509</c:v>
                </c:pt>
                <c:pt idx="14">
                  <c:v>24193.819311610256</c:v>
                </c:pt>
                <c:pt idx="15">
                  <c:v>24399.578379788683</c:v>
                </c:pt>
                <c:pt idx="16">
                  <c:v>24343.048102328004</c:v>
                </c:pt>
                <c:pt idx="17">
                  <c:v>24306.606148553081</c:v>
                </c:pt>
                <c:pt idx="18">
                  <c:v>24556.351520364438</c:v>
                </c:pt>
                <c:pt idx="19">
                  <c:v>24386.885199662607</c:v>
                </c:pt>
              </c:numCache>
            </c:numRef>
          </c:val>
          <c:smooth val="0"/>
          <c:extLst>
            <c:ext xmlns:c16="http://schemas.microsoft.com/office/drawing/2014/chart" uri="{C3380CC4-5D6E-409C-BE32-E72D297353CC}">
              <c16:uniqueId val="{00000001-2056-4E00-B912-7914049F10D7}"/>
            </c:ext>
          </c:extLst>
        </c:ser>
        <c:ser>
          <c:idx val="8"/>
          <c:order val="2"/>
          <c:tx>
            <c:strRef>
              <c:f>Outputs_with_historical_data!$B$617</c:f>
              <c:strCache>
                <c:ptCount val="1"/>
                <c:pt idx="0">
                  <c:v>Primary leavers - historical</c:v>
                </c:pt>
              </c:strCache>
            </c:strRef>
          </c:tx>
          <c:spPr>
            <a:ln>
              <a:solidFill>
                <a:srgbClr val="FF0000"/>
              </a:solidFill>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Outputs_with_historical_data!$C$617:$V$617</c:f>
              <c:numCache>
                <c:formatCode>#,##0</c:formatCode>
                <c:ptCount val="20"/>
                <c:pt idx="0">
                  <c:v>19353.876003472189</c:v>
                </c:pt>
                <c:pt idx="1">
                  <c:v>20062.369184995747</c:v>
                </c:pt>
                <c:pt idx="2">
                  <c:v>21394.384831681287</c:v>
                </c:pt>
                <c:pt idx="3">
                  <c:v>23706.478999999999</c:v>
                </c:pt>
                <c:pt idx="4">
                  <c:v>24322.042000000001</c:v>
                </c:pt>
                <c:pt idx="5">
                  <c:v>24193.442000000003</c:v>
                </c:pt>
                <c:pt idx="6">
                  <c:v>24787.946000000004</c:v>
                </c:pt>
              </c:numCache>
            </c:numRef>
          </c:val>
          <c:smooth val="0"/>
          <c:extLst>
            <c:ext xmlns:c16="http://schemas.microsoft.com/office/drawing/2014/chart" uri="{C3380CC4-5D6E-409C-BE32-E72D297353CC}">
              <c16:uniqueId val="{00000002-2056-4E00-B912-7914049F10D7}"/>
            </c:ext>
          </c:extLst>
        </c:ser>
        <c:ser>
          <c:idx val="0"/>
          <c:order val="3"/>
          <c:tx>
            <c:strRef>
              <c:f>Outputs_with_historical_data!$B$618</c:f>
              <c:strCache>
                <c:ptCount val="1"/>
                <c:pt idx="0">
                  <c:v>Primary leavers - projected</c:v>
                </c:pt>
              </c:strCache>
            </c:strRef>
          </c:tx>
          <c:spPr>
            <a:ln>
              <a:solidFill>
                <a:srgbClr val="FF0000"/>
              </a:solidFill>
              <a:prstDash val="sysDot"/>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Outputs_with_historical_data!$C$618:$V$618</c:f>
              <c:numCache>
                <c:formatCode>#,##0</c:formatCode>
                <c:ptCount val="20"/>
                <c:pt idx="8">
                  <c:v>25404.109997963737</c:v>
                </c:pt>
                <c:pt idx="9">
                  <c:v>25403.529950220814</c:v>
                </c:pt>
                <c:pt idx="10">
                  <c:v>26002.037624577297</c:v>
                </c:pt>
                <c:pt idx="11">
                  <c:v>26076.403005064782</c:v>
                </c:pt>
                <c:pt idx="12">
                  <c:v>25986.566956302267</c:v>
                </c:pt>
                <c:pt idx="13">
                  <c:v>25878.899771228411</c:v>
                </c:pt>
                <c:pt idx="14">
                  <c:v>25775.794913698017</c:v>
                </c:pt>
                <c:pt idx="15">
                  <c:v>25702.671546399324</c:v>
                </c:pt>
                <c:pt idx="16">
                  <c:v>25665.052245436731</c:v>
                </c:pt>
                <c:pt idx="17">
                  <c:v>25628.344437083204</c:v>
                </c:pt>
                <c:pt idx="18">
                  <c:v>25593.483612179607</c:v>
                </c:pt>
                <c:pt idx="19">
                  <c:v>25590.93057077756</c:v>
                </c:pt>
              </c:numCache>
            </c:numRef>
          </c:val>
          <c:smooth val="0"/>
          <c:extLst>
            <c:ext xmlns:c16="http://schemas.microsoft.com/office/drawing/2014/chart" uri="{C3380CC4-5D6E-409C-BE32-E72D297353CC}">
              <c16:uniqueId val="{00000003-2056-4E00-B912-7914049F10D7}"/>
            </c:ext>
          </c:extLst>
        </c:ser>
        <c:ser>
          <c:idx val="1"/>
          <c:order val="4"/>
          <c:tx>
            <c:strRef>
              <c:f>Outputs_with_historical_data!$B$619</c:f>
              <c:strCache>
                <c:ptCount val="1"/>
                <c:pt idx="0">
                  <c:v>Primary net change - historical</c:v>
                </c:pt>
              </c:strCache>
            </c:strRef>
          </c:tx>
          <c:spPr>
            <a:ln>
              <a:solidFill>
                <a:srgbClr val="00B0F0"/>
              </a:solidFill>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Outputs_with_historical_data!$C$619:$V$619</c:f>
              <c:numCache>
                <c:formatCode>#,##0</c:formatCode>
                <c:ptCount val="20"/>
                <c:pt idx="0">
                  <c:v>1031.7901576206095</c:v>
                </c:pt>
                <c:pt idx="1">
                  <c:v>4213.3475201490328</c:v>
                </c:pt>
                <c:pt idx="2">
                  <c:v>3977.4474569028425</c:v>
                </c:pt>
                <c:pt idx="3">
                  <c:v>3313.1240000000034</c:v>
                </c:pt>
                <c:pt idx="4">
                  <c:v>2467.1310000000012</c:v>
                </c:pt>
                <c:pt idx="5">
                  <c:v>1181.7729999999938</c:v>
                </c:pt>
                <c:pt idx="6">
                  <c:v>-1140.557000000008</c:v>
                </c:pt>
              </c:numCache>
            </c:numRef>
          </c:val>
          <c:smooth val="0"/>
          <c:extLst>
            <c:ext xmlns:c16="http://schemas.microsoft.com/office/drawing/2014/chart" uri="{C3380CC4-5D6E-409C-BE32-E72D297353CC}">
              <c16:uniqueId val="{00000004-2056-4E00-B912-7914049F10D7}"/>
            </c:ext>
          </c:extLst>
        </c:ser>
        <c:ser>
          <c:idx val="2"/>
          <c:order val="5"/>
          <c:tx>
            <c:strRef>
              <c:f>Outputs_with_historical_data!$B$620</c:f>
              <c:strCache>
                <c:ptCount val="1"/>
                <c:pt idx="0">
                  <c:v>Primary net change - projected</c:v>
                </c:pt>
              </c:strCache>
            </c:strRef>
          </c:tx>
          <c:spPr>
            <a:ln>
              <a:solidFill>
                <a:srgbClr val="00B0F0"/>
              </a:solidFill>
              <a:prstDash val="sysDot"/>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Outputs_with_historical_data!$C$620:$V$620</c:f>
              <c:numCache>
                <c:formatCode>#,##0</c:formatCode>
                <c:ptCount val="20"/>
                <c:pt idx="8">
                  <c:v>602.79066308128313</c:v>
                </c:pt>
                <c:pt idx="9">
                  <c:v>-17.323702477293409</c:v>
                </c:pt>
                <c:pt idx="10">
                  <c:v>-1019.9952574015369</c:v>
                </c:pt>
                <c:pt idx="11">
                  <c:v>-1536.4053906877634</c:v>
                </c:pt>
                <c:pt idx="12">
                  <c:v>-1768.7338854229311</c:v>
                </c:pt>
                <c:pt idx="13">
                  <c:v>-1795.8419119749014</c:v>
                </c:pt>
                <c:pt idx="14">
                  <c:v>-1581.9756020877612</c:v>
                </c:pt>
                <c:pt idx="15">
                  <c:v>-1303.0931666106408</c:v>
                </c:pt>
                <c:pt idx="16">
                  <c:v>-1322.0041431087266</c:v>
                </c:pt>
                <c:pt idx="17">
                  <c:v>-1321.7382885301231</c:v>
                </c:pt>
                <c:pt idx="18">
                  <c:v>-1037.1320918151687</c:v>
                </c:pt>
                <c:pt idx="19">
                  <c:v>-1204.045371114953</c:v>
                </c:pt>
              </c:numCache>
            </c:numRef>
          </c:val>
          <c:smooth val="0"/>
          <c:extLst>
            <c:ext xmlns:c16="http://schemas.microsoft.com/office/drawing/2014/chart" uri="{C3380CC4-5D6E-409C-BE32-E72D297353CC}">
              <c16:uniqueId val="{00000005-2056-4E00-B912-7914049F10D7}"/>
            </c:ext>
          </c:extLst>
        </c:ser>
        <c:dLbls>
          <c:showLegendKey val="0"/>
          <c:showVal val="0"/>
          <c:showCatName val="0"/>
          <c:showSerName val="0"/>
          <c:showPercent val="0"/>
          <c:showBubbleSize val="0"/>
        </c:dLbls>
        <c:smooth val="0"/>
        <c:axId val="172014592"/>
        <c:axId val="172163840"/>
      </c:lineChart>
      <c:catAx>
        <c:axId val="172014592"/>
        <c:scaling>
          <c:orientation val="minMax"/>
        </c:scaling>
        <c:delete val="0"/>
        <c:axPos val="b"/>
        <c:numFmt formatCode="General" sourceLinked="1"/>
        <c:majorTickMark val="out"/>
        <c:minorTickMark val="none"/>
        <c:tickLblPos val="low"/>
        <c:txPr>
          <a:bodyPr rot="-2700000" vert="horz"/>
          <a:lstStyle/>
          <a:p>
            <a:pPr>
              <a:defRPr sz="800" b="0" i="0" u="none" strike="noStrike" baseline="0">
                <a:solidFill>
                  <a:srgbClr val="000000"/>
                </a:solidFill>
                <a:latin typeface="Calibri"/>
                <a:ea typeface="Calibri"/>
                <a:cs typeface="Calibri"/>
              </a:defRPr>
            </a:pPr>
            <a:endParaRPr lang="en-US"/>
          </a:p>
        </c:txPr>
        <c:crossAx val="172163840"/>
        <c:crosses val="autoZero"/>
        <c:auto val="1"/>
        <c:lblAlgn val="ctr"/>
        <c:lblOffset val="100"/>
        <c:noMultiLvlLbl val="0"/>
      </c:catAx>
      <c:valAx>
        <c:axId val="17216384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teachers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014592"/>
        <c:crosses val="autoZero"/>
        <c:crossBetween val="between"/>
      </c:valAx>
      <c:spPr>
        <a:ln>
          <a:solidFill>
            <a:schemeClr val="tx1">
              <a:lumMod val="95000"/>
              <a:lumOff val="5000"/>
            </a:schemeClr>
          </a:solidFill>
        </a:ln>
      </c:spPr>
    </c:plotArea>
    <c:legend>
      <c:legendPos val="r"/>
      <c:layout>
        <c:manualLayout>
          <c:xMode val="edge"/>
          <c:yMode val="edge"/>
          <c:x val="0.75343705748121681"/>
          <c:y val="0.1141978548977674"/>
          <c:w val="0.22938171388370265"/>
          <c:h val="0.7716062344058844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leaving service by all routes</a:t>
            </a:r>
          </a:p>
        </c:rich>
      </c:tx>
      <c:overlay val="0"/>
    </c:title>
    <c:autoTitleDeleted val="0"/>
    <c:plotArea>
      <c:layout>
        <c:manualLayout>
          <c:layoutTarget val="inner"/>
          <c:xMode val="edge"/>
          <c:yMode val="edge"/>
          <c:x val="0.12813569889823517"/>
          <c:y val="0.1031621331424481"/>
          <c:w val="0.63448083392136434"/>
          <c:h val="0.72347232164161301"/>
        </c:manualLayout>
      </c:layout>
      <c:lineChart>
        <c:grouping val="standard"/>
        <c:varyColors val="0"/>
        <c:ser>
          <c:idx val="0"/>
          <c:order val="0"/>
          <c:tx>
            <c:strRef>
              <c:f>Outputs_with_historical_data!$B$269</c:f>
              <c:strCache>
                <c:ptCount val="1"/>
                <c:pt idx="0">
                  <c:v>Primary leavers - historical</c:v>
                </c:pt>
              </c:strCache>
            </c:strRef>
          </c:tx>
          <c:spPr>
            <a:ln>
              <a:solidFill>
                <a:schemeClr val="tx1">
                  <a:lumMod val="95000"/>
                  <a:lumOff val="5000"/>
                </a:schemeClr>
              </a:solidFill>
            </a:ln>
          </c:spPr>
          <c:marker>
            <c:symbol val="none"/>
          </c:marker>
          <c:cat>
            <c:strRef>
              <c:f>Outputs_with_historical_data!$C$268:$V$268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Outputs_with_historical_data!$C$269:$V$269</c:f>
              <c:numCache>
                <c:formatCode>#,##0</c:formatCode>
                <c:ptCount val="20"/>
                <c:pt idx="0">
                  <c:v>19353.876003472189</c:v>
                </c:pt>
                <c:pt idx="1">
                  <c:v>20062.369184995747</c:v>
                </c:pt>
                <c:pt idx="2">
                  <c:v>21394.384831681287</c:v>
                </c:pt>
                <c:pt idx="3">
                  <c:v>23706.478999999999</c:v>
                </c:pt>
                <c:pt idx="4">
                  <c:v>24322.042000000001</c:v>
                </c:pt>
                <c:pt idx="5">
                  <c:v>24193.442000000003</c:v>
                </c:pt>
                <c:pt idx="6">
                  <c:v>24787.946000000004</c:v>
                </c:pt>
              </c:numCache>
            </c:numRef>
          </c:val>
          <c:smooth val="0"/>
          <c:extLst>
            <c:ext xmlns:c16="http://schemas.microsoft.com/office/drawing/2014/chart" uri="{C3380CC4-5D6E-409C-BE32-E72D297353CC}">
              <c16:uniqueId val="{00000000-D0EF-42EF-93A6-B5B83C48DC60}"/>
            </c:ext>
          </c:extLst>
        </c:ser>
        <c:ser>
          <c:idx val="1"/>
          <c:order val="1"/>
          <c:tx>
            <c:strRef>
              <c:f>Outputs_with_historical_data!$B$270</c:f>
              <c:strCache>
                <c:ptCount val="1"/>
                <c:pt idx="0">
                  <c:v>Primary leavers - projected</c:v>
                </c:pt>
              </c:strCache>
            </c:strRef>
          </c:tx>
          <c:spPr>
            <a:ln>
              <a:solidFill>
                <a:schemeClr val="tx1">
                  <a:lumMod val="95000"/>
                  <a:lumOff val="5000"/>
                </a:schemeClr>
              </a:solidFill>
              <a:prstDash val="sysDot"/>
            </a:ln>
          </c:spPr>
          <c:marker>
            <c:symbol val="none"/>
          </c:marker>
          <c:cat>
            <c:strRef>
              <c:f>Outputs_with_historical_data!$C$268:$V$268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Outputs_with_historical_data!$C$270:$V$270</c:f>
              <c:numCache>
                <c:formatCode>#,##0</c:formatCode>
                <c:ptCount val="20"/>
                <c:pt idx="8">
                  <c:v>25404.109997963737</c:v>
                </c:pt>
                <c:pt idx="9">
                  <c:v>25403.529950220814</c:v>
                </c:pt>
                <c:pt idx="10">
                  <c:v>26002.037624577297</c:v>
                </c:pt>
                <c:pt idx="11">
                  <c:v>26076.403005064782</c:v>
                </c:pt>
                <c:pt idx="12">
                  <c:v>25986.566956302267</c:v>
                </c:pt>
                <c:pt idx="13">
                  <c:v>25878.899771228411</c:v>
                </c:pt>
                <c:pt idx="14">
                  <c:v>25775.794913698017</c:v>
                </c:pt>
                <c:pt idx="15">
                  <c:v>25702.671546399324</c:v>
                </c:pt>
                <c:pt idx="16">
                  <c:v>25665.052245436731</c:v>
                </c:pt>
                <c:pt idx="17">
                  <c:v>25628.344437083204</c:v>
                </c:pt>
                <c:pt idx="18">
                  <c:v>25593.483612179607</c:v>
                </c:pt>
                <c:pt idx="19">
                  <c:v>25590.93057077756</c:v>
                </c:pt>
              </c:numCache>
            </c:numRef>
          </c:val>
          <c:smooth val="0"/>
          <c:extLst>
            <c:ext xmlns:c16="http://schemas.microsoft.com/office/drawing/2014/chart" uri="{C3380CC4-5D6E-409C-BE32-E72D297353CC}">
              <c16:uniqueId val="{00000001-D0EF-42EF-93A6-B5B83C48DC60}"/>
            </c:ext>
          </c:extLst>
        </c:ser>
        <c:ser>
          <c:idx val="2"/>
          <c:order val="2"/>
          <c:tx>
            <c:strRef>
              <c:f>Outputs_with_historical_data!$B$271</c:f>
              <c:strCache>
                <c:ptCount val="1"/>
                <c:pt idx="0">
                  <c:v>Secondary leavers - historical</c:v>
                </c:pt>
              </c:strCache>
            </c:strRef>
          </c:tx>
          <c:spPr>
            <a:ln>
              <a:solidFill>
                <a:srgbClr val="FF0000"/>
              </a:solidFill>
            </a:ln>
          </c:spPr>
          <c:marker>
            <c:symbol val="none"/>
          </c:marker>
          <c:cat>
            <c:strRef>
              <c:f>Outputs_with_historical_data!$C$268:$V$268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Outputs_with_historical_data!$C$271:$V$271</c:f>
              <c:numCache>
                <c:formatCode>#,##0</c:formatCode>
                <c:ptCount val="20"/>
                <c:pt idx="0">
                  <c:v>22711.693375684579</c:v>
                </c:pt>
                <c:pt idx="1">
                  <c:v>20959.343107043045</c:v>
                </c:pt>
                <c:pt idx="2">
                  <c:v>22224.229308861664</c:v>
                </c:pt>
                <c:pt idx="3">
                  <c:v>23315.542999999998</c:v>
                </c:pt>
                <c:pt idx="4">
                  <c:v>24132.484999999997</c:v>
                </c:pt>
                <c:pt idx="5">
                  <c:v>23968.880000000001</c:v>
                </c:pt>
                <c:pt idx="6">
                  <c:v>23824.424999999999</c:v>
                </c:pt>
              </c:numCache>
            </c:numRef>
          </c:val>
          <c:smooth val="0"/>
          <c:extLst>
            <c:ext xmlns:c16="http://schemas.microsoft.com/office/drawing/2014/chart" uri="{C3380CC4-5D6E-409C-BE32-E72D297353CC}">
              <c16:uniqueId val="{00000002-D0EF-42EF-93A6-B5B83C48DC60}"/>
            </c:ext>
          </c:extLst>
        </c:ser>
        <c:ser>
          <c:idx val="3"/>
          <c:order val="3"/>
          <c:tx>
            <c:strRef>
              <c:f>Outputs_with_historical_data!$B$272</c:f>
              <c:strCache>
                <c:ptCount val="1"/>
                <c:pt idx="0">
                  <c:v>Secondary leavers - projected</c:v>
                </c:pt>
              </c:strCache>
            </c:strRef>
          </c:tx>
          <c:spPr>
            <a:ln>
              <a:solidFill>
                <a:srgbClr val="FF0000"/>
              </a:solidFill>
              <a:prstDash val="sysDot"/>
            </a:ln>
          </c:spPr>
          <c:marker>
            <c:symbol val="none"/>
          </c:marker>
          <c:cat>
            <c:strRef>
              <c:f>Outputs_with_historical_data!$C$268:$V$268</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Outputs_with_historical_data!$C$272:$V$272</c:f>
              <c:numCache>
                <c:formatCode>#,##0</c:formatCode>
                <c:ptCount val="20"/>
                <c:pt idx="8">
                  <c:v>23992.921961381348</c:v>
                </c:pt>
                <c:pt idx="9">
                  <c:v>24228.518936302542</c:v>
                </c:pt>
                <c:pt idx="10">
                  <c:v>24948.418555821067</c:v>
                </c:pt>
                <c:pt idx="11">
                  <c:v>25241.010665348091</c:v>
                </c:pt>
                <c:pt idx="12">
                  <c:v>25464.839045648539</c:v>
                </c:pt>
                <c:pt idx="13">
                  <c:v>25942.163407242515</c:v>
                </c:pt>
                <c:pt idx="14">
                  <c:v>26358.661039264582</c:v>
                </c:pt>
                <c:pt idx="15">
                  <c:v>26507.340134481648</c:v>
                </c:pt>
                <c:pt idx="16">
                  <c:v>26569.367307662338</c:v>
                </c:pt>
                <c:pt idx="17">
                  <c:v>26548.628098335514</c:v>
                </c:pt>
                <c:pt idx="18">
                  <c:v>26491.732305171809</c:v>
                </c:pt>
                <c:pt idx="19">
                  <c:v>26395.424937386371</c:v>
                </c:pt>
              </c:numCache>
            </c:numRef>
          </c:val>
          <c:smooth val="0"/>
          <c:extLst>
            <c:ext xmlns:c16="http://schemas.microsoft.com/office/drawing/2014/chart" uri="{C3380CC4-5D6E-409C-BE32-E72D297353CC}">
              <c16:uniqueId val="{00000003-D0EF-42EF-93A6-B5B83C48DC60}"/>
            </c:ext>
          </c:extLst>
        </c:ser>
        <c:dLbls>
          <c:showLegendKey val="0"/>
          <c:showVal val="0"/>
          <c:showCatName val="0"/>
          <c:showSerName val="0"/>
          <c:showPercent val="0"/>
          <c:showBubbleSize val="0"/>
        </c:dLbls>
        <c:smooth val="0"/>
        <c:axId val="172193280"/>
        <c:axId val="172194816"/>
      </c:lineChart>
      <c:catAx>
        <c:axId val="17219328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194816"/>
        <c:crosses val="autoZero"/>
        <c:auto val="1"/>
        <c:lblAlgn val="ctr"/>
        <c:lblOffset val="100"/>
        <c:noMultiLvlLbl val="0"/>
      </c:catAx>
      <c:valAx>
        <c:axId val="172194816"/>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leaving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193280"/>
        <c:crosses val="autoZero"/>
        <c:crossBetween val="between"/>
      </c:valAx>
      <c:spPr>
        <a:ln>
          <a:solidFill>
            <a:schemeClr val="tx1">
              <a:lumMod val="95000"/>
              <a:lumOff val="5000"/>
            </a:schemeClr>
          </a:solidFill>
        </a:ln>
      </c:spPr>
    </c:plotArea>
    <c:legend>
      <c:legendPos val="r"/>
      <c:layout>
        <c:manualLayout>
          <c:xMode val="edge"/>
          <c:yMode val="edge"/>
          <c:x val="0.77530017152658659"/>
          <c:y val="8.5294117647058826E-2"/>
          <c:w val="0.20840489278462837"/>
          <c:h val="0.74705882352941178"/>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leaving service rate</a:t>
            </a:r>
          </a:p>
        </c:rich>
      </c:tx>
      <c:overlay val="0"/>
    </c:title>
    <c:autoTitleDeleted val="0"/>
    <c:plotArea>
      <c:layout>
        <c:manualLayout>
          <c:layoutTarget val="inner"/>
          <c:xMode val="edge"/>
          <c:yMode val="edge"/>
          <c:x val="0.14959270378972411"/>
          <c:y val="0.1145859743722511"/>
          <c:w val="0.59816726146641741"/>
          <c:h val="0.71204849393825775"/>
        </c:manualLayout>
      </c:layout>
      <c:lineChart>
        <c:grouping val="standard"/>
        <c:varyColors val="0"/>
        <c:ser>
          <c:idx val="0"/>
          <c:order val="0"/>
          <c:tx>
            <c:strRef>
              <c:f>Outputs_with_historical_data!$B$298</c:f>
              <c:strCache>
                <c:ptCount val="1"/>
                <c:pt idx="0">
                  <c:v>Primary leavers rate - historical</c:v>
                </c:pt>
              </c:strCache>
            </c:strRef>
          </c:tx>
          <c:spPr>
            <a:ln>
              <a:solidFill>
                <a:schemeClr val="tx1">
                  <a:lumMod val="95000"/>
                  <a:lumOff val="5000"/>
                </a:schemeClr>
              </a:solidFill>
            </a:ln>
          </c:spPr>
          <c:marker>
            <c:symbol val="none"/>
          </c:marker>
          <c:cat>
            <c:strRef>
              <c:f>Outputs_with_historical_data!$C$297:$V$297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Outputs_with_historical_data!$C$298:$V$298</c:f>
              <c:numCache>
                <c:formatCode>0.0%</c:formatCode>
                <c:ptCount val="20"/>
                <c:pt idx="0">
                  <c:v>8.9376405103493733E-2</c:v>
                </c:pt>
                <c:pt idx="1">
                  <c:v>9.1400848191714956E-2</c:v>
                </c:pt>
                <c:pt idx="2">
                  <c:v>9.4993639446530526E-2</c:v>
                </c:pt>
                <c:pt idx="3">
                  <c:v>0.10286577762565713</c:v>
                </c:pt>
                <c:pt idx="4">
                  <c:v>0.10309432054360396</c:v>
                </c:pt>
                <c:pt idx="5">
                  <c:v>0.10085023536363344</c:v>
                </c:pt>
                <c:pt idx="6">
                  <c:v>0.10231783759026357</c:v>
                </c:pt>
              </c:numCache>
            </c:numRef>
          </c:val>
          <c:smooth val="0"/>
          <c:extLst>
            <c:ext xmlns:c16="http://schemas.microsoft.com/office/drawing/2014/chart" uri="{C3380CC4-5D6E-409C-BE32-E72D297353CC}">
              <c16:uniqueId val="{00000000-CDB4-49D8-A36B-163920375A4A}"/>
            </c:ext>
          </c:extLst>
        </c:ser>
        <c:ser>
          <c:idx val="1"/>
          <c:order val="1"/>
          <c:tx>
            <c:strRef>
              <c:f>Outputs_with_historical_data!$B$299</c:f>
              <c:strCache>
                <c:ptCount val="1"/>
                <c:pt idx="0">
                  <c:v>Primary leavers rate - projected</c:v>
                </c:pt>
              </c:strCache>
            </c:strRef>
          </c:tx>
          <c:spPr>
            <a:ln>
              <a:solidFill>
                <a:schemeClr val="tx1">
                  <a:lumMod val="95000"/>
                  <a:lumOff val="5000"/>
                </a:schemeClr>
              </a:solidFill>
              <a:prstDash val="sysDot"/>
            </a:ln>
          </c:spPr>
          <c:marker>
            <c:symbol val="none"/>
          </c:marker>
          <c:cat>
            <c:strRef>
              <c:f>Outputs_with_historical_data!$C$297:$V$297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Outputs_with_historical_data!$C$299:$V$299</c:f>
              <c:numCache>
                <c:formatCode>0.0%</c:formatCode>
                <c:ptCount val="20"/>
                <c:pt idx="8">
                  <c:v>0.10493587195360439</c:v>
                </c:pt>
                <c:pt idx="9">
                  <c:v>0.10494098538110024</c:v>
                </c:pt>
                <c:pt idx="10">
                  <c:v>0.10741660055793141</c:v>
                </c:pt>
                <c:pt idx="11">
                  <c:v>0.10796534903906112</c:v>
                </c:pt>
                <c:pt idx="12">
                  <c:v>0.10794510347296331</c:v>
                </c:pt>
                <c:pt idx="13">
                  <c:v>0.1078650557373349</c:v>
                </c:pt>
                <c:pt idx="14">
                  <c:v>0.10770517934311015</c:v>
                </c:pt>
                <c:pt idx="15">
                  <c:v>0.10754069919483407</c:v>
                </c:pt>
                <c:pt idx="16">
                  <c:v>0.10753408397231924</c:v>
                </c:pt>
                <c:pt idx="17">
                  <c:v>0.1075318211917021</c:v>
                </c:pt>
                <c:pt idx="18">
                  <c:v>0.10740430475692953</c:v>
                </c:pt>
                <c:pt idx="19">
                  <c:v>0.10749075436405267</c:v>
                </c:pt>
              </c:numCache>
            </c:numRef>
          </c:val>
          <c:smooth val="0"/>
          <c:extLst>
            <c:ext xmlns:c16="http://schemas.microsoft.com/office/drawing/2014/chart" uri="{C3380CC4-5D6E-409C-BE32-E72D297353CC}">
              <c16:uniqueId val="{00000001-CDB4-49D8-A36B-163920375A4A}"/>
            </c:ext>
          </c:extLst>
        </c:ser>
        <c:ser>
          <c:idx val="2"/>
          <c:order val="2"/>
          <c:tx>
            <c:strRef>
              <c:f>Outputs_with_historical_data!$B$300</c:f>
              <c:strCache>
                <c:ptCount val="1"/>
                <c:pt idx="0">
                  <c:v>Secondary leavers rate - historical</c:v>
                </c:pt>
              </c:strCache>
            </c:strRef>
          </c:tx>
          <c:spPr>
            <a:ln>
              <a:solidFill>
                <a:srgbClr val="FF0000"/>
              </a:solidFill>
            </a:ln>
          </c:spPr>
          <c:marker>
            <c:symbol val="none"/>
          </c:marker>
          <c:cat>
            <c:strRef>
              <c:f>Outputs_with_historical_data!$C$297:$V$297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Outputs_with_historical_data!$C$300:$V$300</c:f>
              <c:numCache>
                <c:formatCode>0.0%</c:formatCode>
                <c:ptCount val="20"/>
                <c:pt idx="0">
                  <c:v>0.100758956392697</c:v>
                </c:pt>
                <c:pt idx="1">
                  <c:v>9.4184929650653587E-2</c:v>
                </c:pt>
                <c:pt idx="2">
                  <c:v>9.9434637810816864E-2</c:v>
                </c:pt>
                <c:pt idx="3">
                  <c:v>0.10553053531530951</c:v>
                </c:pt>
                <c:pt idx="4">
                  <c:v>0.11015223164269411</c:v>
                </c:pt>
                <c:pt idx="5">
                  <c:v>0.11134455849487493</c:v>
                </c:pt>
                <c:pt idx="6">
                  <c:v>0.11198552964443204</c:v>
                </c:pt>
              </c:numCache>
            </c:numRef>
          </c:val>
          <c:smooth val="0"/>
          <c:extLst>
            <c:ext xmlns:c16="http://schemas.microsoft.com/office/drawing/2014/chart" uri="{C3380CC4-5D6E-409C-BE32-E72D297353CC}">
              <c16:uniqueId val="{00000002-CDB4-49D8-A36B-163920375A4A}"/>
            </c:ext>
          </c:extLst>
        </c:ser>
        <c:ser>
          <c:idx val="3"/>
          <c:order val="3"/>
          <c:tx>
            <c:strRef>
              <c:f>Outputs_with_historical_data!$B$301</c:f>
              <c:strCache>
                <c:ptCount val="1"/>
                <c:pt idx="0">
                  <c:v>Secondary leavers rate - projected</c:v>
                </c:pt>
              </c:strCache>
            </c:strRef>
          </c:tx>
          <c:spPr>
            <a:ln>
              <a:solidFill>
                <a:srgbClr val="FF0000"/>
              </a:solidFill>
              <a:prstDash val="sysDot"/>
            </a:ln>
          </c:spPr>
          <c:marker>
            <c:symbol val="none"/>
          </c:marker>
          <c:cat>
            <c:strRef>
              <c:f>Outputs_with_historical_data!$C$297:$V$297</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Outputs_with_historical_data!$C$301:$V$301</c:f>
              <c:numCache>
                <c:formatCode>0.0%</c:formatCode>
                <c:ptCount val="20"/>
                <c:pt idx="8">
                  <c:v>0.11362521398682569</c:v>
                </c:pt>
                <c:pt idx="9">
                  <c:v>0.11364540565824548</c:v>
                </c:pt>
                <c:pt idx="10">
                  <c:v>0.11615017496573221</c:v>
                </c:pt>
                <c:pt idx="11">
                  <c:v>0.11652679397804944</c:v>
                </c:pt>
                <c:pt idx="12">
                  <c:v>0.11549883487758345</c:v>
                </c:pt>
                <c:pt idx="13">
                  <c:v>0.11585121925359168</c:v>
                </c:pt>
                <c:pt idx="14">
                  <c:v>0.11699504371079759</c:v>
                </c:pt>
                <c:pt idx="15">
                  <c:v>0.11733240337879601</c:v>
                </c:pt>
                <c:pt idx="16">
                  <c:v>0.11764811256683544</c:v>
                </c:pt>
                <c:pt idx="17">
                  <c:v>0.11775927284258661</c:v>
                </c:pt>
                <c:pt idx="18">
                  <c:v>0.11788845315355817</c:v>
                </c:pt>
                <c:pt idx="19">
                  <c:v>0.11768410572256692</c:v>
                </c:pt>
              </c:numCache>
            </c:numRef>
          </c:val>
          <c:smooth val="0"/>
          <c:extLst>
            <c:ext xmlns:c16="http://schemas.microsoft.com/office/drawing/2014/chart" uri="{C3380CC4-5D6E-409C-BE32-E72D297353CC}">
              <c16:uniqueId val="{00000003-CDB4-49D8-A36B-163920375A4A}"/>
            </c:ext>
          </c:extLst>
        </c:ser>
        <c:dLbls>
          <c:showLegendKey val="0"/>
          <c:showVal val="0"/>
          <c:showCatName val="0"/>
          <c:showSerName val="0"/>
          <c:showPercent val="0"/>
          <c:showBubbleSize val="0"/>
        </c:dLbls>
        <c:smooth val="0"/>
        <c:axId val="172227968"/>
        <c:axId val="172237952"/>
      </c:lineChart>
      <c:catAx>
        <c:axId val="17222796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237952"/>
        <c:crosses val="autoZero"/>
        <c:auto val="1"/>
        <c:lblAlgn val="ctr"/>
        <c:lblOffset val="100"/>
        <c:noMultiLvlLbl val="0"/>
      </c:catAx>
      <c:valAx>
        <c:axId val="17223795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leaving rate (proportion of teachers leaving service)</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227968"/>
        <c:crosses val="autoZero"/>
        <c:crossBetween val="between"/>
      </c:valAx>
      <c:spPr>
        <a:ln>
          <a:solidFill>
            <a:schemeClr val="tx1">
              <a:lumMod val="95000"/>
              <a:lumOff val="5000"/>
            </a:schemeClr>
          </a:solidFill>
        </a:ln>
      </c:spPr>
    </c:plotArea>
    <c:legend>
      <c:legendPos val="r"/>
      <c:layout>
        <c:manualLayout>
          <c:xMode val="edge"/>
          <c:yMode val="edge"/>
          <c:x val="0.76072050170401084"/>
          <c:y val="0.11290368762555707"/>
          <c:w val="0.22212701971430238"/>
          <c:h val="0.747802741666089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Number of teachers entering or leaving the teacher stock each year</a:t>
            </a:r>
          </a:p>
        </c:rich>
      </c:tx>
      <c:layout>
        <c:manualLayout>
          <c:xMode val="edge"/>
          <c:yMode val="edge"/>
          <c:x val="0.11910950239281839"/>
          <c:y val="3.9755678688312111E-3"/>
        </c:manualLayout>
      </c:layout>
      <c:overlay val="0"/>
    </c:title>
    <c:autoTitleDeleted val="0"/>
    <c:plotArea>
      <c:layout>
        <c:manualLayout>
          <c:layoutTarget val="inner"/>
          <c:xMode val="edge"/>
          <c:yMode val="edge"/>
          <c:x val="0.13563160374183997"/>
          <c:y val="0.14357154349441539"/>
          <c:w val="0.60261663339091165"/>
          <c:h val="0.69311131046994912"/>
        </c:manualLayout>
      </c:layout>
      <c:lineChart>
        <c:grouping val="standard"/>
        <c:varyColors val="0"/>
        <c:ser>
          <c:idx val="6"/>
          <c:order val="0"/>
          <c:tx>
            <c:strRef>
              <c:f>Outputs_with_historical_data!$B$621</c:f>
              <c:strCache>
                <c:ptCount val="1"/>
                <c:pt idx="0">
                  <c:v>Secondary entrants - historical</c:v>
                </c:pt>
              </c:strCache>
            </c:strRef>
          </c:tx>
          <c:spPr>
            <a:ln>
              <a:solidFill>
                <a:schemeClr val="tx1">
                  <a:lumMod val="95000"/>
                  <a:lumOff val="5000"/>
                </a:schemeClr>
              </a:solidFill>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Outputs_with_historical_data!$C$621:$V$621</c:f>
              <c:numCache>
                <c:formatCode>#,##0</c:formatCode>
                <c:ptCount val="20"/>
                <c:pt idx="0">
                  <c:v>19514.55422479122</c:v>
                </c:pt>
                <c:pt idx="1">
                  <c:v>21525.58142743136</c:v>
                </c:pt>
                <c:pt idx="2">
                  <c:v>20642.100862380161</c:v>
                </c:pt>
                <c:pt idx="3">
                  <c:v>21423.623000000003</c:v>
                </c:pt>
                <c:pt idx="4">
                  <c:v>20796.365000000002</c:v>
                </c:pt>
                <c:pt idx="5">
                  <c:v>20792.243999999999</c:v>
                </c:pt>
                <c:pt idx="6">
                  <c:v>20671.917999999998</c:v>
                </c:pt>
              </c:numCache>
            </c:numRef>
          </c:val>
          <c:smooth val="0"/>
          <c:extLst>
            <c:ext xmlns:c16="http://schemas.microsoft.com/office/drawing/2014/chart" uri="{C3380CC4-5D6E-409C-BE32-E72D297353CC}">
              <c16:uniqueId val="{00000000-4551-488B-B86B-C1CB117B2B78}"/>
            </c:ext>
          </c:extLst>
        </c:ser>
        <c:ser>
          <c:idx val="7"/>
          <c:order val="1"/>
          <c:tx>
            <c:strRef>
              <c:f>Outputs_with_historical_data!$B$622</c:f>
              <c:strCache>
                <c:ptCount val="1"/>
                <c:pt idx="0">
                  <c:v>Secondary entrants - projected</c:v>
                </c:pt>
              </c:strCache>
            </c:strRef>
          </c:tx>
          <c:spPr>
            <a:ln>
              <a:solidFill>
                <a:schemeClr val="tx1">
                  <a:lumMod val="95000"/>
                  <a:lumOff val="5000"/>
                </a:schemeClr>
              </a:solidFill>
              <a:prstDash val="sysDot"/>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Outputs_with_historical_data!$C$622:$V$622</c:f>
              <c:numCache>
                <c:formatCode>#,##0</c:formatCode>
                <c:ptCount val="20"/>
                <c:pt idx="8">
                  <c:v>25932.70046796088</c:v>
                </c:pt>
                <c:pt idx="9">
                  <c:v>26264.090298958567</c:v>
                </c:pt>
                <c:pt idx="10">
                  <c:v>26040.913328593771</c:v>
                </c:pt>
                <c:pt idx="11">
                  <c:v>26539.992869103535</c:v>
                </c:pt>
                <c:pt idx="12">
                  <c:v>28769.41529260447</c:v>
                </c:pt>
                <c:pt idx="13">
                  <c:v>28829.292857917211</c:v>
                </c:pt>
                <c:pt idx="14">
                  <c:v>27198.771964761709</c:v>
                </c:pt>
                <c:pt idx="15">
                  <c:v>26607.659647995159</c:v>
                </c:pt>
                <c:pt idx="16">
                  <c:v>25983.465407376098</c:v>
                </c:pt>
                <c:pt idx="17">
                  <c:v>25658.78452226907</c:v>
                </c:pt>
                <c:pt idx="18">
                  <c:v>25269.120938841785</c:v>
                </c:pt>
                <c:pt idx="19">
                  <c:v>25470.401641060329</c:v>
                </c:pt>
              </c:numCache>
            </c:numRef>
          </c:val>
          <c:smooth val="0"/>
          <c:extLst>
            <c:ext xmlns:c16="http://schemas.microsoft.com/office/drawing/2014/chart" uri="{C3380CC4-5D6E-409C-BE32-E72D297353CC}">
              <c16:uniqueId val="{00000001-4551-488B-B86B-C1CB117B2B78}"/>
            </c:ext>
          </c:extLst>
        </c:ser>
        <c:ser>
          <c:idx val="8"/>
          <c:order val="2"/>
          <c:tx>
            <c:strRef>
              <c:f>Outputs_with_historical_data!$B$623</c:f>
              <c:strCache>
                <c:ptCount val="1"/>
                <c:pt idx="0">
                  <c:v>Secondary leavers - historical</c:v>
                </c:pt>
              </c:strCache>
            </c:strRef>
          </c:tx>
          <c:spPr>
            <a:ln>
              <a:solidFill>
                <a:srgbClr val="FF0000"/>
              </a:solidFill>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Outputs_with_historical_data!$C$623:$V$623</c:f>
              <c:numCache>
                <c:formatCode>#,##0</c:formatCode>
                <c:ptCount val="20"/>
                <c:pt idx="0">
                  <c:v>22711.693375684579</c:v>
                </c:pt>
                <c:pt idx="1">
                  <c:v>20959.343107043045</c:v>
                </c:pt>
                <c:pt idx="2">
                  <c:v>22224.229308861664</c:v>
                </c:pt>
                <c:pt idx="3">
                  <c:v>23315.542999999998</c:v>
                </c:pt>
                <c:pt idx="4">
                  <c:v>24132.484999999997</c:v>
                </c:pt>
                <c:pt idx="5">
                  <c:v>23968.880000000001</c:v>
                </c:pt>
                <c:pt idx="6">
                  <c:v>23824.424999999999</c:v>
                </c:pt>
              </c:numCache>
            </c:numRef>
          </c:val>
          <c:smooth val="0"/>
          <c:extLst>
            <c:ext xmlns:c16="http://schemas.microsoft.com/office/drawing/2014/chart" uri="{C3380CC4-5D6E-409C-BE32-E72D297353CC}">
              <c16:uniqueId val="{00000002-4551-488B-B86B-C1CB117B2B78}"/>
            </c:ext>
          </c:extLst>
        </c:ser>
        <c:ser>
          <c:idx val="0"/>
          <c:order val="3"/>
          <c:tx>
            <c:strRef>
              <c:f>Outputs_with_historical_data!$B$624</c:f>
              <c:strCache>
                <c:ptCount val="1"/>
                <c:pt idx="0">
                  <c:v>Secondary leavers - projected</c:v>
                </c:pt>
              </c:strCache>
            </c:strRef>
          </c:tx>
          <c:spPr>
            <a:ln>
              <a:solidFill>
                <a:srgbClr val="FF0000"/>
              </a:solidFill>
              <a:prstDash val="sysDot"/>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Outputs_with_historical_data!$C$624:$V$624</c:f>
              <c:numCache>
                <c:formatCode>#,##0</c:formatCode>
                <c:ptCount val="20"/>
                <c:pt idx="8">
                  <c:v>23992.921961381348</c:v>
                </c:pt>
                <c:pt idx="9">
                  <c:v>24228.518936302542</c:v>
                </c:pt>
                <c:pt idx="10">
                  <c:v>24948.418555821067</c:v>
                </c:pt>
                <c:pt idx="11">
                  <c:v>25241.010665348091</c:v>
                </c:pt>
                <c:pt idx="12">
                  <c:v>25464.839045648539</c:v>
                </c:pt>
                <c:pt idx="13">
                  <c:v>25942.163407242515</c:v>
                </c:pt>
                <c:pt idx="14">
                  <c:v>26358.661039264582</c:v>
                </c:pt>
                <c:pt idx="15">
                  <c:v>26507.340134481648</c:v>
                </c:pt>
                <c:pt idx="16">
                  <c:v>26569.367307662338</c:v>
                </c:pt>
                <c:pt idx="17">
                  <c:v>26548.628098335514</c:v>
                </c:pt>
                <c:pt idx="18">
                  <c:v>26491.732305171809</c:v>
                </c:pt>
                <c:pt idx="19">
                  <c:v>26395.424937386371</c:v>
                </c:pt>
              </c:numCache>
            </c:numRef>
          </c:val>
          <c:smooth val="0"/>
          <c:extLst>
            <c:ext xmlns:c16="http://schemas.microsoft.com/office/drawing/2014/chart" uri="{C3380CC4-5D6E-409C-BE32-E72D297353CC}">
              <c16:uniqueId val="{00000003-4551-488B-B86B-C1CB117B2B78}"/>
            </c:ext>
          </c:extLst>
        </c:ser>
        <c:ser>
          <c:idx val="1"/>
          <c:order val="4"/>
          <c:tx>
            <c:strRef>
              <c:f>Outputs_with_historical_data!$B$625</c:f>
              <c:strCache>
                <c:ptCount val="1"/>
                <c:pt idx="0">
                  <c:v>Secondary net change - historical</c:v>
                </c:pt>
              </c:strCache>
            </c:strRef>
          </c:tx>
          <c:spPr>
            <a:ln>
              <a:solidFill>
                <a:srgbClr val="00B0F0"/>
              </a:solidFill>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Outputs_with_historical_data!$C$625:$V$625</c:f>
              <c:numCache>
                <c:formatCode>#,##0</c:formatCode>
                <c:ptCount val="20"/>
                <c:pt idx="0">
                  <c:v>-3197.1391508933593</c:v>
                </c:pt>
                <c:pt idx="1">
                  <c:v>566.23832038831461</c:v>
                </c:pt>
                <c:pt idx="2">
                  <c:v>-1582.1284464815035</c:v>
                </c:pt>
                <c:pt idx="3">
                  <c:v>-1891.9199999999946</c:v>
                </c:pt>
                <c:pt idx="4">
                  <c:v>-3336.1199999999953</c:v>
                </c:pt>
                <c:pt idx="5">
                  <c:v>-3176.6360000000022</c:v>
                </c:pt>
                <c:pt idx="6">
                  <c:v>-3152.5070000000014</c:v>
                </c:pt>
              </c:numCache>
            </c:numRef>
          </c:val>
          <c:smooth val="0"/>
          <c:extLst>
            <c:ext xmlns:c16="http://schemas.microsoft.com/office/drawing/2014/chart" uri="{C3380CC4-5D6E-409C-BE32-E72D297353CC}">
              <c16:uniqueId val="{00000004-4551-488B-B86B-C1CB117B2B78}"/>
            </c:ext>
          </c:extLst>
        </c:ser>
        <c:ser>
          <c:idx val="2"/>
          <c:order val="5"/>
          <c:tx>
            <c:strRef>
              <c:f>Outputs_with_historical_data!$B$626</c:f>
              <c:strCache>
                <c:ptCount val="1"/>
                <c:pt idx="0">
                  <c:v>Secondary net change - projected</c:v>
                </c:pt>
              </c:strCache>
            </c:strRef>
          </c:tx>
          <c:spPr>
            <a:ln>
              <a:solidFill>
                <a:srgbClr val="00B0F0"/>
              </a:solidFill>
              <a:prstDash val="sysDot"/>
            </a:ln>
          </c:spPr>
          <c:marker>
            <c:symbol val="none"/>
          </c:marker>
          <c:cat>
            <c:strRef>
              <c:f>Outputs_with_historical_data!$C$614:$V$614</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Outputs_with_historical_data!$C$626:$V$626</c:f>
              <c:numCache>
                <c:formatCode>#,##0</c:formatCode>
                <c:ptCount val="20"/>
                <c:pt idx="8">
                  <c:v>1939.7785065795324</c:v>
                </c:pt>
                <c:pt idx="9">
                  <c:v>2035.5713626560246</c:v>
                </c:pt>
                <c:pt idx="10">
                  <c:v>1092.4947727727049</c:v>
                </c:pt>
                <c:pt idx="11">
                  <c:v>1298.9822037554441</c:v>
                </c:pt>
                <c:pt idx="12">
                  <c:v>3304.5762469559304</c:v>
                </c:pt>
                <c:pt idx="13">
                  <c:v>2887.1294506746963</c:v>
                </c:pt>
                <c:pt idx="14">
                  <c:v>840.11092549712703</c:v>
                </c:pt>
                <c:pt idx="15">
                  <c:v>100.31951351351017</c:v>
                </c:pt>
                <c:pt idx="16">
                  <c:v>-585.90190028624056</c:v>
                </c:pt>
                <c:pt idx="17">
                  <c:v>-889.84357606644335</c:v>
                </c:pt>
                <c:pt idx="18">
                  <c:v>-1222.6113663300239</c:v>
                </c:pt>
                <c:pt idx="19">
                  <c:v>-925.02329632604233</c:v>
                </c:pt>
              </c:numCache>
            </c:numRef>
          </c:val>
          <c:smooth val="0"/>
          <c:extLst>
            <c:ext xmlns:c16="http://schemas.microsoft.com/office/drawing/2014/chart" uri="{C3380CC4-5D6E-409C-BE32-E72D297353CC}">
              <c16:uniqueId val="{00000005-4551-488B-B86B-C1CB117B2B78}"/>
            </c:ext>
          </c:extLst>
        </c:ser>
        <c:dLbls>
          <c:showLegendKey val="0"/>
          <c:showVal val="0"/>
          <c:showCatName val="0"/>
          <c:showSerName val="0"/>
          <c:showPercent val="0"/>
          <c:showBubbleSize val="0"/>
        </c:dLbls>
        <c:smooth val="0"/>
        <c:axId val="172302336"/>
        <c:axId val="172303872"/>
      </c:lineChart>
      <c:catAx>
        <c:axId val="172302336"/>
        <c:scaling>
          <c:orientation val="minMax"/>
        </c:scaling>
        <c:delete val="0"/>
        <c:axPos val="b"/>
        <c:numFmt formatCode="General" sourceLinked="1"/>
        <c:majorTickMark val="out"/>
        <c:minorTickMark val="none"/>
        <c:tickLblPos val="low"/>
        <c:txPr>
          <a:bodyPr rot="-2700000" vert="horz"/>
          <a:lstStyle/>
          <a:p>
            <a:pPr>
              <a:defRPr sz="800" b="0" i="0" u="none" strike="noStrike" baseline="0">
                <a:solidFill>
                  <a:srgbClr val="000000"/>
                </a:solidFill>
                <a:latin typeface="Calibri"/>
                <a:ea typeface="Calibri"/>
                <a:cs typeface="Calibri"/>
              </a:defRPr>
            </a:pPr>
            <a:endParaRPr lang="en-US"/>
          </a:p>
        </c:txPr>
        <c:crossAx val="172303872"/>
        <c:crosses val="autoZero"/>
        <c:auto val="1"/>
        <c:lblAlgn val="ctr"/>
        <c:lblOffset val="100"/>
        <c:noMultiLvlLbl val="0"/>
      </c:catAx>
      <c:valAx>
        <c:axId val="17230387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teachers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302336"/>
        <c:crosses val="autoZero"/>
        <c:crossBetween val="between"/>
      </c:valAx>
      <c:spPr>
        <a:ln>
          <a:solidFill>
            <a:schemeClr val="tx1">
              <a:lumMod val="95000"/>
              <a:lumOff val="5000"/>
            </a:schemeClr>
          </a:solidFill>
        </a:ln>
      </c:spPr>
    </c:plotArea>
    <c:legend>
      <c:legendPos val="r"/>
      <c:layout>
        <c:manualLayout>
          <c:xMode val="edge"/>
          <c:yMode val="edge"/>
          <c:x val="0.75471698113207553"/>
          <c:y val="0.1141978548977674"/>
          <c:w val="0.22898808317913955"/>
          <c:h val="0.7716062344058844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Primary entrants by entrant route</a:t>
            </a:r>
          </a:p>
        </c:rich>
      </c:tx>
      <c:overlay val="0"/>
    </c:title>
    <c:autoTitleDeleted val="0"/>
    <c:plotArea>
      <c:layout>
        <c:manualLayout>
          <c:layoutTarget val="inner"/>
          <c:xMode val="edge"/>
          <c:yMode val="edge"/>
          <c:x val="0.13167333039183482"/>
          <c:y val="0.10792987869759524"/>
          <c:w val="0.60164361089028273"/>
          <c:h val="0.7227415844642282"/>
        </c:manualLayout>
      </c:layout>
      <c:lineChart>
        <c:grouping val="standard"/>
        <c:varyColors val="0"/>
        <c:ser>
          <c:idx val="0"/>
          <c:order val="0"/>
          <c:tx>
            <c:strRef>
              <c:f>Outputs_with_historical_data!$B$476</c:f>
              <c:strCache>
                <c:ptCount val="1"/>
                <c:pt idx="0">
                  <c:v>Primary NQT entrants - historical</c:v>
                </c:pt>
              </c:strCache>
            </c:strRef>
          </c:tx>
          <c:spPr>
            <a:ln>
              <a:solidFill>
                <a:schemeClr val="tx1">
                  <a:lumMod val="95000"/>
                  <a:lumOff val="5000"/>
                </a:schemeClr>
              </a:solidFill>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Outputs_with_historical_data!$C$476:$V$476</c:f>
              <c:numCache>
                <c:formatCode>#,##0</c:formatCode>
                <c:ptCount val="20"/>
                <c:pt idx="0">
                  <c:v>9215.0728551561897</c:v>
                </c:pt>
                <c:pt idx="1">
                  <c:v>11795.7774390381</c:v>
                </c:pt>
                <c:pt idx="2">
                  <c:v>12960.897955042599</c:v>
                </c:pt>
                <c:pt idx="3">
                  <c:v>14040.49</c:v>
                </c:pt>
                <c:pt idx="4">
                  <c:v>14711.895</c:v>
                </c:pt>
                <c:pt idx="5">
                  <c:v>13164.832</c:v>
                </c:pt>
                <c:pt idx="6">
                  <c:v>11819.662</c:v>
                </c:pt>
              </c:numCache>
            </c:numRef>
          </c:val>
          <c:smooth val="0"/>
          <c:extLst>
            <c:ext xmlns:c16="http://schemas.microsoft.com/office/drawing/2014/chart" uri="{C3380CC4-5D6E-409C-BE32-E72D297353CC}">
              <c16:uniqueId val="{00000000-688A-494D-B4DD-5E04A0234CAE}"/>
            </c:ext>
          </c:extLst>
        </c:ser>
        <c:ser>
          <c:idx val="1"/>
          <c:order val="1"/>
          <c:tx>
            <c:strRef>
              <c:f>Outputs_with_historical_data!$B$477</c:f>
              <c:strCache>
                <c:ptCount val="1"/>
                <c:pt idx="0">
                  <c:v>Primary NQT entrants - projected</c:v>
                </c:pt>
              </c:strCache>
            </c:strRef>
          </c:tx>
          <c:spPr>
            <a:ln>
              <a:solidFill>
                <a:schemeClr val="tx1">
                  <a:lumMod val="95000"/>
                  <a:lumOff val="5000"/>
                </a:schemeClr>
              </a:solidFill>
              <a:prstDash val="sysDot"/>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Outputs_with_historical_data!$C$477:$V$477</c:f>
              <c:numCache>
                <c:formatCode>#,##0</c:formatCode>
                <c:ptCount val="20"/>
                <c:pt idx="10">
                  <c:v>12925.022447960822</c:v>
                </c:pt>
                <c:pt idx="11">
                  <c:v>12696.320636117211</c:v>
                </c:pt>
                <c:pt idx="12">
                  <c:v>12529.641551379296</c:v>
                </c:pt>
                <c:pt idx="13">
                  <c:v>12459.912559246082</c:v>
                </c:pt>
                <c:pt idx="14">
                  <c:v>12517.21749200693</c:v>
                </c:pt>
                <c:pt idx="15">
                  <c:v>12623.67158154814</c:v>
                </c:pt>
                <c:pt idx="16">
                  <c:v>12594.424368913167</c:v>
                </c:pt>
                <c:pt idx="17">
                  <c:v>12575.570303113995</c:v>
                </c:pt>
                <c:pt idx="18">
                  <c:v>12704.781697822755</c:v>
                </c:pt>
                <c:pt idx="19">
                  <c:v>12617.104478840754</c:v>
                </c:pt>
              </c:numCache>
            </c:numRef>
          </c:val>
          <c:smooth val="0"/>
          <c:extLst>
            <c:ext xmlns:c16="http://schemas.microsoft.com/office/drawing/2014/chart" uri="{C3380CC4-5D6E-409C-BE32-E72D297353CC}">
              <c16:uniqueId val="{00000001-688A-494D-B4DD-5E04A0234CAE}"/>
            </c:ext>
          </c:extLst>
        </c:ser>
        <c:ser>
          <c:idx val="2"/>
          <c:order val="2"/>
          <c:tx>
            <c:strRef>
              <c:f>Outputs_with_historical_data!$B$478</c:f>
              <c:strCache>
                <c:ptCount val="1"/>
                <c:pt idx="0">
                  <c:v>Primary entrants other routes- historical</c:v>
                </c:pt>
              </c:strCache>
            </c:strRef>
          </c:tx>
          <c:spPr>
            <a:ln>
              <a:solidFill>
                <a:srgbClr val="FF0000"/>
              </a:solidFill>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Outputs_with_historical_data!$C$478:$V$478</c:f>
              <c:numCache>
                <c:formatCode>#,##0</c:formatCode>
                <c:ptCount val="20"/>
                <c:pt idx="0">
                  <c:v>11170.593305936611</c:v>
                </c:pt>
                <c:pt idx="1">
                  <c:v>12479.939266106679</c:v>
                </c:pt>
                <c:pt idx="2">
                  <c:v>12410.934333541531</c:v>
                </c:pt>
                <c:pt idx="3">
                  <c:v>12979.115</c:v>
                </c:pt>
                <c:pt idx="4">
                  <c:v>12077.277</c:v>
                </c:pt>
                <c:pt idx="5">
                  <c:v>12210.381000000001</c:v>
                </c:pt>
                <c:pt idx="6">
                  <c:v>11827.727999999999</c:v>
                </c:pt>
              </c:numCache>
            </c:numRef>
          </c:val>
          <c:smooth val="0"/>
          <c:extLst>
            <c:ext xmlns:c16="http://schemas.microsoft.com/office/drawing/2014/chart" uri="{C3380CC4-5D6E-409C-BE32-E72D297353CC}">
              <c16:uniqueId val="{00000002-688A-494D-B4DD-5E04A0234CAE}"/>
            </c:ext>
          </c:extLst>
        </c:ser>
        <c:ser>
          <c:idx val="3"/>
          <c:order val="3"/>
          <c:tx>
            <c:strRef>
              <c:f>Outputs_with_historical_data!$B$479</c:f>
              <c:strCache>
                <c:ptCount val="1"/>
                <c:pt idx="0">
                  <c:v>Primary entrants other routes - projected</c:v>
                </c:pt>
              </c:strCache>
            </c:strRef>
          </c:tx>
          <c:spPr>
            <a:ln>
              <a:solidFill>
                <a:srgbClr val="FF0000"/>
              </a:solidFill>
              <a:prstDash val="sysDot"/>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Outputs_with_historical_data!$C$479:$V$479</c:f>
              <c:numCache>
                <c:formatCode>#,##0</c:formatCode>
                <c:ptCount val="20"/>
                <c:pt idx="10">
                  <c:v>12057.019919214938</c:v>
                </c:pt>
                <c:pt idx="11">
                  <c:v>11843.676978259809</c:v>
                </c:pt>
                <c:pt idx="12">
                  <c:v>11688.191519500038</c:v>
                </c:pt>
                <c:pt idx="13">
                  <c:v>11623.145300007429</c:v>
                </c:pt>
                <c:pt idx="14">
                  <c:v>11676.601819603326</c:v>
                </c:pt>
                <c:pt idx="15">
                  <c:v>11775.906798240541</c:v>
                </c:pt>
                <c:pt idx="16">
                  <c:v>11748.623733414837</c:v>
                </c:pt>
                <c:pt idx="17">
                  <c:v>11731.035845439086</c:v>
                </c:pt>
                <c:pt idx="18">
                  <c:v>11851.569822541684</c:v>
                </c:pt>
                <c:pt idx="19">
                  <c:v>11769.780720821853</c:v>
                </c:pt>
              </c:numCache>
            </c:numRef>
          </c:val>
          <c:smooth val="0"/>
          <c:extLst>
            <c:ext xmlns:c16="http://schemas.microsoft.com/office/drawing/2014/chart" uri="{C3380CC4-5D6E-409C-BE32-E72D297353CC}">
              <c16:uniqueId val="{00000003-688A-494D-B4DD-5E04A0234CAE}"/>
            </c:ext>
          </c:extLst>
        </c:ser>
        <c:dLbls>
          <c:showLegendKey val="0"/>
          <c:showVal val="0"/>
          <c:showCatName val="0"/>
          <c:showSerName val="0"/>
          <c:showPercent val="0"/>
          <c:showBubbleSize val="0"/>
        </c:dLbls>
        <c:smooth val="0"/>
        <c:axId val="172357504"/>
        <c:axId val="172359040"/>
      </c:lineChart>
      <c:catAx>
        <c:axId val="172357504"/>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359040"/>
        <c:crosses val="autoZero"/>
        <c:auto val="1"/>
        <c:lblAlgn val="ctr"/>
        <c:lblOffset val="100"/>
        <c:noMultiLvlLbl val="0"/>
      </c:catAx>
      <c:valAx>
        <c:axId val="17235904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entrants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357504"/>
        <c:crosses val="autoZero"/>
        <c:crossBetween val="between"/>
      </c:valAx>
      <c:spPr>
        <a:ln>
          <a:solidFill>
            <a:schemeClr val="tx1">
              <a:lumMod val="95000"/>
              <a:lumOff val="5000"/>
            </a:schemeClr>
          </a:solidFill>
        </a:ln>
      </c:spPr>
    </c:plotArea>
    <c:legend>
      <c:legendPos val="r"/>
      <c:layout>
        <c:manualLayout>
          <c:xMode val="edge"/>
          <c:yMode val="edge"/>
          <c:x val="0.76014183412258651"/>
          <c:y val="8.771929824561403E-2"/>
          <c:w val="0.22134066575011457"/>
          <c:h val="0.79239888873539921"/>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Secondary entrants by entrant route</a:t>
            </a:r>
          </a:p>
        </c:rich>
      </c:tx>
      <c:overlay val="0"/>
    </c:title>
    <c:autoTitleDeleted val="0"/>
    <c:plotArea>
      <c:layout>
        <c:manualLayout>
          <c:layoutTarget val="inner"/>
          <c:xMode val="edge"/>
          <c:yMode val="edge"/>
          <c:x val="0.12673627781222485"/>
          <c:y val="0.10792987869759524"/>
          <c:w val="0.6065806634698927"/>
          <c:h val="0.73031229448463408"/>
        </c:manualLayout>
      </c:layout>
      <c:lineChart>
        <c:grouping val="standard"/>
        <c:varyColors val="0"/>
        <c:ser>
          <c:idx val="0"/>
          <c:order val="0"/>
          <c:tx>
            <c:strRef>
              <c:f>Outputs_with_historical_data!$B$480</c:f>
              <c:strCache>
                <c:ptCount val="1"/>
                <c:pt idx="0">
                  <c:v>Secondary NQT entrants - historical</c:v>
                </c:pt>
              </c:strCache>
            </c:strRef>
          </c:tx>
          <c:spPr>
            <a:ln>
              <a:solidFill>
                <a:schemeClr val="tx1">
                  <a:lumMod val="95000"/>
                  <a:lumOff val="5000"/>
                </a:schemeClr>
              </a:solidFill>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Outputs_with_historical_data!$C$480:$V$480</c:f>
              <c:numCache>
                <c:formatCode>#,##0_ ;\-#,##0\ </c:formatCode>
                <c:ptCount val="20"/>
                <c:pt idx="0">
                  <c:v>11059.7191228914</c:v>
                </c:pt>
                <c:pt idx="1">
                  <c:v>11273.829498544799</c:v>
                </c:pt>
                <c:pt idx="2">
                  <c:v>10567.9982287942</c:v>
                </c:pt>
                <c:pt idx="3">
                  <c:v>10793.837</c:v>
                </c:pt>
                <c:pt idx="4">
                  <c:v>10867.388000000001</c:v>
                </c:pt>
                <c:pt idx="5">
                  <c:v>11316.861000000001</c:v>
                </c:pt>
                <c:pt idx="6">
                  <c:v>11033.392</c:v>
                </c:pt>
              </c:numCache>
            </c:numRef>
          </c:val>
          <c:smooth val="0"/>
          <c:extLst>
            <c:ext xmlns:c16="http://schemas.microsoft.com/office/drawing/2014/chart" uri="{C3380CC4-5D6E-409C-BE32-E72D297353CC}">
              <c16:uniqueId val="{00000000-6DA0-48BC-A237-494EC026A472}"/>
            </c:ext>
          </c:extLst>
        </c:ser>
        <c:ser>
          <c:idx val="1"/>
          <c:order val="1"/>
          <c:tx>
            <c:strRef>
              <c:f>Outputs_with_historical_data!$B$481</c:f>
              <c:strCache>
                <c:ptCount val="1"/>
                <c:pt idx="0">
                  <c:v>Secondary NQT entrants - projected</c:v>
                </c:pt>
              </c:strCache>
            </c:strRef>
          </c:tx>
          <c:spPr>
            <a:ln>
              <a:solidFill>
                <a:schemeClr val="tx1">
                  <a:lumMod val="95000"/>
                  <a:lumOff val="5000"/>
                </a:schemeClr>
              </a:solidFill>
              <a:prstDash val="sysDot"/>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Outputs_with_historical_data!$C$481:$V$481</c:f>
              <c:numCache>
                <c:formatCode>#,##0_ ;\-#,##0\ </c:formatCode>
                <c:ptCount val="20"/>
                <c:pt idx="10">
                  <c:v>14369.272196680828</c:v>
                </c:pt>
                <c:pt idx="11">
                  <c:v>14812.794981887719</c:v>
                </c:pt>
                <c:pt idx="12">
                  <c:v>16339.967596316474</c:v>
                </c:pt>
                <c:pt idx="13">
                  <c:v>16339.324492397356</c:v>
                </c:pt>
                <c:pt idx="14">
                  <c:v>14961.760521640383</c:v>
                </c:pt>
                <c:pt idx="15">
                  <c:v>14569.203055619513</c:v>
                </c:pt>
                <c:pt idx="16">
                  <c:v>14184.257007594873</c:v>
                </c:pt>
                <c:pt idx="17">
                  <c:v>13998.241182263579</c:v>
                </c:pt>
                <c:pt idx="18">
                  <c:v>13761.099263494629</c:v>
                </c:pt>
                <c:pt idx="19">
                  <c:v>13903.839228148923</c:v>
                </c:pt>
              </c:numCache>
            </c:numRef>
          </c:val>
          <c:smooth val="0"/>
          <c:extLst>
            <c:ext xmlns:c16="http://schemas.microsoft.com/office/drawing/2014/chart" uri="{C3380CC4-5D6E-409C-BE32-E72D297353CC}">
              <c16:uniqueId val="{00000001-6DA0-48BC-A237-494EC026A472}"/>
            </c:ext>
          </c:extLst>
        </c:ser>
        <c:ser>
          <c:idx val="2"/>
          <c:order val="2"/>
          <c:tx>
            <c:strRef>
              <c:f>Outputs_with_historical_data!$B$482</c:f>
              <c:strCache>
                <c:ptCount val="1"/>
                <c:pt idx="0">
                  <c:v>Secondary entrants other routes- historical</c:v>
                </c:pt>
              </c:strCache>
            </c:strRef>
          </c:tx>
          <c:spPr>
            <a:ln>
              <a:solidFill>
                <a:srgbClr val="FF0000"/>
              </a:solidFill>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Outputs_with_historical_data!$C$482:$V$482</c:f>
              <c:numCache>
                <c:formatCode>#,##0</c:formatCode>
                <c:ptCount val="20"/>
                <c:pt idx="0">
                  <c:v>8454.8351018998201</c:v>
                </c:pt>
                <c:pt idx="1">
                  <c:v>10251.751928886559</c:v>
                </c:pt>
                <c:pt idx="2">
                  <c:v>10074.102633585961</c:v>
                </c:pt>
                <c:pt idx="3">
                  <c:v>10629.787</c:v>
                </c:pt>
                <c:pt idx="4">
                  <c:v>9928.9779999999992</c:v>
                </c:pt>
                <c:pt idx="5">
                  <c:v>9475.3829999999998</c:v>
                </c:pt>
                <c:pt idx="6">
                  <c:v>9638.527</c:v>
                </c:pt>
              </c:numCache>
            </c:numRef>
          </c:val>
          <c:smooth val="0"/>
          <c:extLst>
            <c:ext xmlns:c16="http://schemas.microsoft.com/office/drawing/2014/chart" uri="{C3380CC4-5D6E-409C-BE32-E72D297353CC}">
              <c16:uniqueId val="{00000002-6DA0-48BC-A237-494EC026A472}"/>
            </c:ext>
          </c:extLst>
        </c:ser>
        <c:ser>
          <c:idx val="3"/>
          <c:order val="3"/>
          <c:tx>
            <c:strRef>
              <c:f>Outputs_with_historical_data!$B$483</c:f>
              <c:strCache>
                <c:ptCount val="1"/>
                <c:pt idx="0">
                  <c:v>Secondary entrants other routes - projected</c:v>
                </c:pt>
              </c:strCache>
            </c:strRef>
          </c:tx>
          <c:spPr>
            <a:ln>
              <a:solidFill>
                <a:srgbClr val="FF0000"/>
              </a:solidFill>
              <a:prstDash val="sysDot"/>
            </a:ln>
          </c:spPr>
          <c:marker>
            <c:symbol val="none"/>
          </c:marker>
          <c:cat>
            <c:strRef>
              <c:f>Outputs_with_historical_data!$C$471:$V$471</c:f>
              <c:strCache>
                <c:ptCount val="20"/>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strCache>
            </c:strRef>
          </c:cat>
          <c:val>
            <c:numRef>
              <c:f>Outputs_with_historical_data!$C$483:$V$483</c:f>
              <c:numCache>
                <c:formatCode>#,##0</c:formatCode>
                <c:ptCount val="20"/>
                <c:pt idx="10">
                  <c:v>11416.641131912947</c:v>
                </c:pt>
                <c:pt idx="11">
                  <c:v>11472.19788721582</c:v>
                </c:pt>
                <c:pt idx="12">
                  <c:v>12174.447696288</c:v>
                </c:pt>
                <c:pt idx="13">
                  <c:v>12234.96836551985</c:v>
                </c:pt>
                <c:pt idx="14">
                  <c:v>11982.011443121322</c:v>
                </c:pt>
                <c:pt idx="15">
                  <c:v>11783.456592375642</c:v>
                </c:pt>
                <c:pt idx="16">
                  <c:v>11544.208399781226</c:v>
                </c:pt>
                <c:pt idx="17">
                  <c:v>11405.543340005499</c:v>
                </c:pt>
                <c:pt idx="18">
                  <c:v>11253.021675347158</c:v>
                </c:pt>
                <c:pt idx="19">
                  <c:v>11311.562412911406</c:v>
                </c:pt>
              </c:numCache>
            </c:numRef>
          </c:val>
          <c:smooth val="0"/>
          <c:extLst>
            <c:ext xmlns:c16="http://schemas.microsoft.com/office/drawing/2014/chart" uri="{C3380CC4-5D6E-409C-BE32-E72D297353CC}">
              <c16:uniqueId val="{00000003-6DA0-48BC-A237-494EC026A472}"/>
            </c:ext>
          </c:extLst>
        </c:ser>
        <c:dLbls>
          <c:showLegendKey val="0"/>
          <c:showVal val="0"/>
          <c:showCatName val="0"/>
          <c:showSerName val="0"/>
          <c:showPercent val="0"/>
          <c:showBubbleSize val="0"/>
        </c:dLbls>
        <c:smooth val="0"/>
        <c:axId val="172412288"/>
        <c:axId val="172418176"/>
      </c:lineChart>
      <c:catAx>
        <c:axId val="17241228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418176"/>
        <c:crosses val="autoZero"/>
        <c:auto val="1"/>
        <c:lblAlgn val="ctr"/>
        <c:lblOffset val="100"/>
        <c:noMultiLvlLbl val="0"/>
      </c:catAx>
      <c:valAx>
        <c:axId val="17241817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entrants</a:t>
                </a:r>
              </a:p>
            </c:rich>
          </c:tx>
          <c:overlay val="0"/>
        </c:title>
        <c:numFmt formatCode="#,##0_ ;\-#,##0\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412288"/>
        <c:crosses val="autoZero"/>
        <c:crossBetween val="between"/>
      </c:valAx>
      <c:spPr>
        <a:ln>
          <a:solidFill>
            <a:schemeClr val="tx1">
              <a:lumMod val="95000"/>
              <a:lumOff val="5000"/>
            </a:schemeClr>
          </a:solidFill>
        </a:ln>
      </c:spPr>
    </c:plotArea>
    <c:legend>
      <c:legendPos val="r"/>
      <c:layout>
        <c:manualLayout>
          <c:xMode val="edge"/>
          <c:yMode val="edge"/>
          <c:x val="0.76085163412197787"/>
          <c:y val="8.1871345029239762E-2"/>
          <c:w val="0.22232108201380618"/>
          <c:h val="0.79239888873539921"/>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Pupil numbers by Phase in the 2017/18 and 2018/19</a:t>
            </a:r>
          </a:p>
          <a:p>
            <a:pPr>
              <a:defRPr sz="1800" b="1" i="0" u="none" strike="noStrike" baseline="0">
                <a:solidFill>
                  <a:srgbClr val="000000"/>
                </a:solidFill>
                <a:latin typeface="Calibri"/>
                <a:ea typeface="Calibri"/>
                <a:cs typeface="Calibri"/>
              </a:defRPr>
            </a:pPr>
            <a:r>
              <a:rPr lang="en-GB"/>
              <a:t> TSMs</a:t>
            </a:r>
          </a:p>
        </c:rich>
      </c:tx>
      <c:layout>
        <c:manualLayout>
          <c:xMode val="edge"/>
          <c:yMode val="edge"/>
          <c:x val="0.19257588024213698"/>
          <c:y val="1.5726892064244848E-2"/>
        </c:manualLayout>
      </c:layout>
      <c:overlay val="0"/>
    </c:title>
    <c:autoTitleDeleted val="0"/>
    <c:plotArea>
      <c:layout>
        <c:manualLayout>
          <c:layoutTarget val="inner"/>
          <c:xMode val="edge"/>
          <c:yMode val="edge"/>
          <c:x val="0.11631919796433213"/>
          <c:y val="0.15864425767028018"/>
          <c:w val="0.6748640709888577"/>
          <c:h val="0.74355790145467227"/>
        </c:manualLayout>
      </c:layout>
      <c:lineChart>
        <c:grouping val="standard"/>
        <c:varyColors val="0"/>
        <c:ser>
          <c:idx val="0"/>
          <c:order val="0"/>
          <c:tx>
            <c:strRef>
              <c:f>Comparison_of_pupil_projns!$B$37</c:f>
              <c:strCache>
                <c:ptCount val="1"/>
                <c:pt idx="0">
                  <c:v>Primary total 2019/20 TSM</c:v>
                </c:pt>
              </c:strCache>
            </c:strRef>
          </c:tx>
          <c:spPr>
            <a:ln>
              <a:solidFill>
                <a:srgbClr val="FF0000"/>
              </a:solidFill>
            </a:ln>
          </c:spPr>
          <c:marker>
            <c:symbol val="none"/>
          </c:marker>
          <c:cat>
            <c:strRef>
              <c:f>Comparison_of_pupil_projns!$C$36:$AA$36</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Comparison_of_pupil_projns!$C$37:$AA$37</c:f>
              <c:numCache>
                <c:formatCode>_-* #,##0_-;\-* #,##0_-;_-* "-"??_-;_-@_-</c:formatCode>
                <c:ptCount val="25"/>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4715388.5</c:v>
                </c:pt>
                <c:pt idx="14">
                  <c:v>4738987.9623554191</c:v>
                </c:pt>
                <c:pt idx="15">
                  <c:v>4738309.7819581926</c:v>
                </c:pt>
                <c:pt idx="16">
                  <c:v>4738027.1714167371</c:v>
                </c:pt>
                <c:pt idx="17">
                  <c:v>4716874.7723503476</c:v>
                </c:pt>
                <c:pt idx="18">
                  <c:v>4686237.5443531433</c:v>
                </c:pt>
                <c:pt idx="19">
                  <c:v>4654440.4670074899</c:v>
                </c:pt>
                <c:pt idx="20">
                  <c:v>4631173.9373839879</c:v>
                </c:pt>
                <c:pt idx="21">
                  <c:v>4619039.7782180272</c:v>
                </c:pt>
                <c:pt idx="22">
                  <c:v>4606104.221584619</c:v>
                </c:pt>
                <c:pt idx="23">
                  <c:v>4593140.1724560643</c:v>
                </c:pt>
                <c:pt idx="24">
                  <c:v>4591536.4949568901</c:v>
                </c:pt>
              </c:numCache>
            </c:numRef>
          </c:val>
          <c:smooth val="0"/>
          <c:extLst>
            <c:ext xmlns:c16="http://schemas.microsoft.com/office/drawing/2014/chart" uri="{C3380CC4-5D6E-409C-BE32-E72D297353CC}">
              <c16:uniqueId val="{00000000-BB64-403E-81F6-350AFC2B0E4E}"/>
            </c:ext>
          </c:extLst>
        </c:ser>
        <c:ser>
          <c:idx val="1"/>
          <c:order val="1"/>
          <c:tx>
            <c:strRef>
              <c:f>Comparison_of_pupil_projns!$B$38</c:f>
              <c:strCache>
                <c:ptCount val="1"/>
                <c:pt idx="0">
                  <c:v>Primary total 2018/19 TSM</c:v>
                </c:pt>
              </c:strCache>
            </c:strRef>
          </c:tx>
          <c:spPr>
            <a:ln>
              <a:solidFill>
                <a:srgbClr val="FF0000"/>
              </a:solidFill>
              <a:prstDash val="sysDot"/>
            </a:ln>
          </c:spPr>
          <c:marker>
            <c:symbol val="none"/>
          </c:marker>
          <c:cat>
            <c:strRef>
              <c:f>Comparison_of_pupil_projns!$C$36:$AA$36</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Comparison_of_pupil_projns!$C$38:$AA$38</c:f>
              <c:numCache>
                <c:formatCode>_-* #,##0_-;\-* #,##0_-;_-* "-"??_-;_-@_-</c:formatCode>
                <c:ptCount val="25"/>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4717394.1869075894</c:v>
                </c:pt>
                <c:pt idx="14">
                  <c:v>4743197.9400571762</c:v>
                </c:pt>
                <c:pt idx="15">
                  <c:v>4743394.7508921698</c:v>
                </c:pt>
                <c:pt idx="16">
                  <c:v>4752324.1234839866</c:v>
                </c:pt>
                <c:pt idx="17">
                  <c:v>4754699.5674540829</c:v>
                </c:pt>
                <c:pt idx="18">
                  <c:v>4748628.8440450421</c:v>
                </c:pt>
                <c:pt idx="19">
                  <c:v>4733277.2129678745</c:v>
                </c:pt>
                <c:pt idx="20">
                  <c:v>4742429.7587460289</c:v>
                </c:pt>
                <c:pt idx="21">
                  <c:v>4769065.3698165566</c:v>
                </c:pt>
                <c:pt idx="22">
                  <c:v>4797832.532279524</c:v>
                </c:pt>
                <c:pt idx="23">
                  <c:v>4819809.7676248243</c:v>
                </c:pt>
                <c:pt idx="24">
                  <c:v>4834650.7574622277</c:v>
                </c:pt>
              </c:numCache>
            </c:numRef>
          </c:val>
          <c:smooth val="0"/>
          <c:extLst>
            <c:ext xmlns:c16="http://schemas.microsoft.com/office/drawing/2014/chart" uri="{C3380CC4-5D6E-409C-BE32-E72D297353CC}">
              <c16:uniqueId val="{00000001-BB64-403E-81F6-350AFC2B0E4E}"/>
            </c:ext>
          </c:extLst>
        </c:ser>
        <c:ser>
          <c:idx val="2"/>
          <c:order val="2"/>
          <c:tx>
            <c:strRef>
              <c:f>Comparison_of_pupil_projns!$B$39</c:f>
              <c:strCache>
                <c:ptCount val="1"/>
                <c:pt idx="0">
                  <c:v>Secondary total 2019/20 TSM</c:v>
                </c:pt>
              </c:strCache>
            </c:strRef>
          </c:tx>
          <c:spPr>
            <a:ln>
              <a:solidFill>
                <a:srgbClr val="00B0F0"/>
              </a:solidFill>
            </a:ln>
          </c:spPr>
          <c:marker>
            <c:symbol val="none"/>
          </c:marker>
          <c:cat>
            <c:strRef>
              <c:f>Comparison_of_pupil_projns!$C$36:$AA$36</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Comparison_of_pupil_projns!$C$39:$AA$39</c:f>
              <c:numCache>
                <c:formatCode>_-* #,##0_-;\-* #,##0_-;_-* "-"??_-;_-@_-</c:formatCode>
                <c:ptCount val="25"/>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3176642</c:v>
                </c:pt>
                <c:pt idx="14">
                  <c:v>3250096.0148135722</c:v>
                </c:pt>
                <c:pt idx="15">
                  <c:v>3328258.7310700314</c:v>
                </c:pt>
                <c:pt idx="16">
                  <c:v>3390341.6126745343</c:v>
                </c:pt>
                <c:pt idx="17">
                  <c:v>3462030.9334954983</c:v>
                </c:pt>
                <c:pt idx="18">
                  <c:v>3537610.409235951</c:v>
                </c:pt>
                <c:pt idx="19">
                  <c:v>3592713.6158768311</c:v>
                </c:pt>
                <c:pt idx="20">
                  <c:v>3614859.602613599</c:v>
                </c:pt>
                <c:pt idx="21">
                  <c:v>3624936.0704168142</c:v>
                </c:pt>
                <c:pt idx="22">
                  <c:v>3622097.3557046503</c:v>
                </c:pt>
                <c:pt idx="23">
                  <c:v>3606865.1956393118</c:v>
                </c:pt>
                <c:pt idx="24">
                  <c:v>3578155.4881814593</c:v>
                </c:pt>
              </c:numCache>
            </c:numRef>
          </c:val>
          <c:smooth val="0"/>
          <c:extLst>
            <c:ext xmlns:c16="http://schemas.microsoft.com/office/drawing/2014/chart" uri="{C3380CC4-5D6E-409C-BE32-E72D297353CC}">
              <c16:uniqueId val="{00000002-BB64-403E-81F6-350AFC2B0E4E}"/>
            </c:ext>
          </c:extLst>
        </c:ser>
        <c:ser>
          <c:idx val="3"/>
          <c:order val="3"/>
          <c:tx>
            <c:strRef>
              <c:f>Comparison_of_pupil_projns!$B$40</c:f>
              <c:strCache>
                <c:ptCount val="1"/>
                <c:pt idx="0">
                  <c:v>Secondary total 2018/19 TSM</c:v>
                </c:pt>
              </c:strCache>
            </c:strRef>
          </c:tx>
          <c:spPr>
            <a:ln>
              <a:solidFill>
                <a:srgbClr val="00B0F0"/>
              </a:solidFill>
              <a:prstDash val="sysDot"/>
            </a:ln>
          </c:spPr>
          <c:marker>
            <c:symbol val="none"/>
          </c:marker>
          <c:cat>
            <c:strRef>
              <c:f>Comparison_of_pupil_projns!$C$36:$AA$36</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Comparison_of_pupil_projns!$C$40:$AA$40</c:f>
              <c:numCache>
                <c:formatCode>_-* #,##0_-;\-* #,##0_-;_-* "-"??_-;_-@_-</c:formatCode>
                <c:ptCount val="25"/>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3208072.147536383</c:v>
                </c:pt>
                <c:pt idx="14">
                  <c:v>3290255.5947113628</c:v>
                </c:pt>
                <c:pt idx="15">
                  <c:v>3381703.0965264519</c:v>
                </c:pt>
                <c:pt idx="16">
                  <c:v>3457358.631714534</c:v>
                </c:pt>
                <c:pt idx="17">
                  <c:v>3534704.7433235762</c:v>
                </c:pt>
                <c:pt idx="18">
                  <c:v>3616966.4388011647</c:v>
                </c:pt>
                <c:pt idx="19">
                  <c:v>3690440.6374048004</c:v>
                </c:pt>
                <c:pt idx="20">
                  <c:v>3717443.6086290516</c:v>
                </c:pt>
                <c:pt idx="21">
                  <c:v>3727905.9051331244</c:v>
                </c:pt>
                <c:pt idx="22">
                  <c:v>3723464.4666705295</c:v>
                </c:pt>
                <c:pt idx="23">
                  <c:v>3713103.5907663689</c:v>
                </c:pt>
                <c:pt idx="24">
                  <c:v>3695271.4081031894</c:v>
                </c:pt>
              </c:numCache>
            </c:numRef>
          </c:val>
          <c:smooth val="0"/>
          <c:extLst>
            <c:ext xmlns:c16="http://schemas.microsoft.com/office/drawing/2014/chart" uri="{C3380CC4-5D6E-409C-BE32-E72D297353CC}">
              <c16:uniqueId val="{00000003-BB64-403E-81F6-350AFC2B0E4E}"/>
            </c:ext>
          </c:extLst>
        </c:ser>
        <c:dLbls>
          <c:showLegendKey val="0"/>
          <c:showVal val="0"/>
          <c:showCatName val="0"/>
          <c:showSerName val="0"/>
          <c:showPercent val="0"/>
          <c:showBubbleSize val="0"/>
        </c:dLbls>
        <c:smooth val="0"/>
        <c:axId val="169176448"/>
        <c:axId val="169182336"/>
      </c:lineChart>
      <c:catAx>
        <c:axId val="16917644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9182336"/>
        <c:crosses val="autoZero"/>
        <c:auto val="1"/>
        <c:lblAlgn val="ctr"/>
        <c:lblOffset val="100"/>
        <c:noMultiLvlLbl val="0"/>
      </c:catAx>
      <c:valAx>
        <c:axId val="169182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Pupil Population (FTE)</a:t>
                </a:r>
              </a:p>
            </c:rich>
          </c:tx>
          <c:layout>
            <c:manualLayout>
              <c:xMode val="edge"/>
              <c:yMode val="edge"/>
              <c:x val="4.6101761682920727E-3"/>
              <c:y val="0.37925925925925924"/>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176448"/>
        <c:crosses val="autoZero"/>
        <c:crossBetween val="between"/>
      </c:valAx>
      <c:spPr>
        <a:ln>
          <a:solidFill>
            <a:sysClr val="windowText" lastClr="000000"/>
          </a:solidFill>
        </a:ln>
      </c:spPr>
    </c:plotArea>
    <c:legend>
      <c:legendPos val="r"/>
      <c:layout>
        <c:manualLayout>
          <c:xMode val="edge"/>
          <c:yMode val="edge"/>
          <c:x val="0.81976490466837315"/>
          <c:y val="9.4444444444444442E-2"/>
          <c:w val="0.16641069509264594"/>
          <c:h val="0.8231488286186448"/>
        </c:manualLayout>
      </c:layout>
      <c:overlay val="0"/>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Year-on-year change rate for pupil population compared to year before </a:t>
            </a:r>
          </a:p>
        </c:rich>
      </c:tx>
      <c:layout>
        <c:manualLayout>
          <c:xMode val="edge"/>
          <c:yMode val="edge"/>
          <c:x val="0.15117165354330708"/>
          <c:y val="2.9440171486684813E-3"/>
        </c:manualLayout>
      </c:layout>
      <c:overlay val="0"/>
    </c:title>
    <c:autoTitleDeleted val="0"/>
    <c:plotArea>
      <c:layout>
        <c:manualLayout>
          <c:layoutTarget val="inner"/>
          <c:xMode val="edge"/>
          <c:yMode val="edge"/>
          <c:x val="7.9354330708661422E-2"/>
          <c:y val="7.1691004961902199E-2"/>
          <c:w val="0.71772814298316767"/>
          <c:h val="0.89523600842533824"/>
        </c:manualLayout>
      </c:layout>
      <c:lineChart>
        <c:grouping val="standard"/>
        <c:varyColors val="0"/>
        <c:ser>
          <c:idx val="2"/>
          <c:order val="0"/>
          <c:tx>
            <c:strRef>
              <c:f>Comparison_of_pupil_projns!$B$86</c:f>
              <c:strCache>
                <c:ptCount val="1"/>
                <c:pt idx="0">
                  <c:v>2019/20 TSM Primary change rates</c:v>
                </c:pt>
              </c:strCache>
            </c:strRef>
          </c:tx>
          <c:spPr>
            <a:ln>
              <a:solidFill>
                <a:schemeClr val="tx1">
                  <a:lumMod val="95000"/>
                  <a:lumOff val="5000"/>
                </a:schemeClr>
              </a:solidFill>
            </a:ln>
          </c:spPr>
          <c:marker>
            <c:symbol val="none"/>
          </c:marker>
          <c:cat>
            <c:strRef>
              <c:f>Comparison_of_pupil_projns!$C$81:$Z$81</c:f>
              <c:strCache>
                <c:ptCount val="24"/>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2027/28 </c:v>
                </c:pt>
                <c:pt idx="22">
                  <c:v> 2028/29 </c:v>
                </c:pt>
                <c:pt idx="23">
                  <c:v> 2029/30 </c:v>
                </c:pt>
              </c:strCache>
            </c:strRef>
          </c:cat>
          <c:val>
            <c:numRef>
              <c:f>Comparison_of_pupil_projns!$C$86:$Z$86</c:f>
              <c:numCache>
                <c:formatCode>0%</c:formatCode>
                <c:ptCount val="24"/>
                <c:pt idx="0">
                  <c:v>-1.1708495698984465E-2</c:v>
                </c:pt>
                <c:pt idx="1">
                  <c:v>-9.3202954367729626E-3</c:v>
                </c:pt>
                <c:pt idx="2">
                  <c:v>-4.7292007514833419E-3</c:v>
                </c:pt>
                <c:pt idx="3">
                  <c:v>-2.9527895035209918E-3</c:v>
                </c:pt>
                <c:pt idx="4">
                  <c:v>5.0304251957995214E-3</c:v>
                </c:pt>
                <c:pt idx="5">
                  <c:v>9.4152795170010049E-3</c:v>
                </c:pt>
                <c:pt idx="6">
                  <c:v>1.8630987677107223E-2</c:v>
                </c:pt>
                <c:pt idx="7">
                  <c:v>2.3400122040032265E-2</c:v>
                </c:pt>
                <c:pt idx="8">
                  <c:v>2.6276226519575709E-2</c:v>
                </c:pt>
                <c:pt idx="9">
                  <c:v>2.395824730442762E-2</c:v>
                </c:pt>
                <c:pt idx="10">
                  <c:v>2.478080778163181E-2</c:v>
                </c:pt>
                <c:pt idx="11">
                  <c:v>1.8666096492565711E-2</c:v>
                </c:pt>
                <c:pt idx="12">
                  <c:v>1.2011685572091467E-2</c:v>
                </c:pt>
                <c:pt idx="13">
                  <c:v>5.0047758218477786E-3</c:v>
                </c:pt>
                <c:pt idx="14">
                  <c:v>-1.4310658786510173E-4</c:v>
                </c:pt>
                <c:pt idx="15">
                  <c:v>-5.9643745229897938E-5</c:v>
                </c:pt>
                <c:pt idx="16">
                  <c:v>-4.4643895657661822E-3</c:v>
                </c:pt>
                <c:pt idx="17">
                  <c:v>-6.4952387917515605E-3</c:v>
                </c:pt>
                <c:pt idx="18">
                  <c:v>-6.7852039177929658E-3</c:v>
                </c:pt>
                <c:pt idx="19">
                  <c:v>-4.9987812258904746E-3</c:v>
                </c:pt>
                <c:pt idx="20">
                  <c:v>-2.6201043903816236E-3</c:v>
                </c:pt>
                <c:pt idx="21">
                  <c:v>-5.6071406624592255E-3</c:v>
                </c:pt>
                <c:pt idx="22">
                  <c:v>-3.1627001750119382E-3</c:v>
                </c:pt>
                <c:pt idx="23">
                  <c:v>-2.1547327088516522E-3</c:v>
                </c:pt>
              </c:numCache>
            </c:numRef>
          </c:val>
          <c:smooth val="0"/>
          <c:extLst>
            <c:ext xmlns:c16="http://schemas.microsoft.com/office/drawing/2014/chart" uri="{C3380CC4-5D6E-409C-BE32-E72D297353CC}">
              <c16:uniqueId val="{00000000-AD40-423A-96EA-CFE62EACA192}"/>
            </c:ext>
          </c:extLst>
        </c:ser>
        <c:ser>
          <c:idx val="3"/>
          <c:order val="1"/>
          <c:tx>
            <c:strRef>
              <c:f>Comparison_of_pupil_projns!$B$87</c:f>
              <c:strCache>
                <c:ptCount val="1"/>
                <c:pt idx="0">
                  <c:v>2019/20 TSM Secondary change rates</c:v>
                </c:pt>
              </c:strCache>
            </c:strRef>
          </c:tx>
          <c:spPr>
            <a:ln>
              <a:solidFill>
                <a:srgbClr val="FF0000"/>
              </a:solidFill>
            </a:ln>
          </c:spPr>
          <c:marker>
            <c:symbol val="none"/>
          </c:marker>
          <c:cat>
            <c:strRef>
              <c:f>Comparison_of_pupil_projns!$C$81:$Z$81</c:f>
              <c:strCache>
                <c:ptCount val="24"/>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2027/28 </c:v>
                </c:pt>
                <c:pt idx="22">
                  <c:v> 2028/29 </c:v>
                </c:pt>
                <c:pt idx="23">
                  <c:v> 2029/30 </c:v>
                </c:pt>
              </c:strCache>
            </c:strRef>
          </c:cat>
          <c:val>
            <c:numRef>
              <c:f>Comparison_of_pupil_projns!$C$87:$Z$87</c:f>
              <c:numCache>
                <c:formatCode>0%</c:formatCode>
                <c:ptCount val="24"/>
                <c:pt idx="0">
                  <c:v>-1.0051243212466372E-3</c:v>
                </c:pt>
                <c:pt idx="1">
                  <c:v>-6.8842597772420808E-3</c:v>
                </c:pt>
                <c:pt idx="2">
                  <c:v>-1.0206391413122821E-2</c:v>
                </c:pt>
                <c:pt idx="3">
                  <c:v>-5.3102547706494734E-3</c:v>
                </c:pt>
                <c:pt idx="4">
                  <c:v>-1.195828756208129E-3</c:v>
                </c:pt>
                <c:pt idx="5">
                  <c:v>-4.8118129287091724E-3</c:v>
                </c:pt>
                <c:pt idx="6">
                  <c:v>-8.2706722444738177E-3</c:v>
                </c:pt>
                <c:pt idx="7">
                  <c:v>-8.4460602133951349E-3</c:v>
                </c:pt>
                <c:pt idx="8">
                  <c:v>-1.0401484117285788E-2</c:v>
                </c:pt>
                <c:pt idx="9">
                  <c:v>-1.9387867395368537E-3</c:v>
                </c:pt>
                <c:pt idx="10">
                  <c:v>7.0740274374183362E-4</c:v>
                </c:pt>
                <c:pt idx="11">
                  <c:v>7.5310599168084127E-3</c:v>
                </c:pt>
                <c:pt idx="12">
                  <c:v>9.873845325333969E-3</c:v>
                </c:pt>
                <c:pt idx="13">
                  <c:v>2.3123164276481947E-2</c:v>
                </c:pt>
                <c:pt idx="14">
                  <c:v>2.4049356049852796E-2</c:v>
                </c:pt>
                <c:pt idx="15">
                  <c:v>1.8653261846786572E-2</c:v>
                </c:pt>
                <c:pt idx="16">
                  <c:v>2.114516146483849E-2</c:v>
                </c:pt>
                <c:pt idx="17">
                  <c:v>2.1830964885152734E-2</c:v>
                </c:pt>
                <c:pt idx="18">
                  <c:v>1.557639204617255E-2</c:v>
                </c:pt>
                <c:pt idx="19">
                  <c:v>6.1641391729362807E-3</c:v>
                </c:pt>
                <c:pt idx="20">
                  <c:v>2.7875129080890725E-3</c:v>
                </c:pt>
                <c:pt idx="21">
                  <c:v>-4.9851568211034675E-3</c:v>
                </c:pt>
                <c:pt idx="22">
                  <c:v>-1.2131608625589383E-2</c:v>
                </c:pt>
                <c:pt idx="23">
                  <c:v>-1.2622981372182641E-2</c:v>
                </c:pt>
              </c:numCache>
            </c:numRef>
          </c:val>
          <c:smooth val="0"/>
          <c:extLst>
            <c:ext xmlns:c16="http://schemas.microsoft.com/office/drawing/2014/chart" uri="{C3380CC4-5D6E-409C-BE32-E72D297353CC}">
              <c16:uniqueId val="{00000001-AD40-423A-96EA-CFE62EACA192}"/>
            </c:ext>
          </c:extLst>
        </c:ser>
        <c:ser>
          <c:idx val="0"/>
          <c:order val="2"/>
          <c:tx>
            <c:strRef>
              <c:f>Comparison_of_pupil_projns!$B$92</c:f>
              <c:strCache>
                <c:ptCount val="1"/>
                <c:pt idx="0">
                  <c:v>2018/19 TSM Primary change rates</c:v>
                </c:pt>
              </c:strCache>
            </c:strRef>
          </c:tx>
          <c:spPr>
            <a:ln>
              <a:solidFill>
                <a:schemeClr val="tx1">
                  <a:lumMod val="95000"/>
                  <a:lumOff val="5000"/>
                </a:schemeClr>
              </a:solidFill>
              <a:prstDash val="sysDot"/>
            </a:ln>
          </c:spPr>
          <c:marker>
            <c:symbol val="none"/>
          </c:marker>
          <c:cat>
            <c:strRef>
              <c:f>Comparison_of_pupil_projns!$C$81:$Z$81</c:f>
              <c:strCache>
                <c:ptCount val="24"/>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2027/28 </c:v>
                </c:pt>
                <c:pt idx="22">
                  <c:v> 2028/29 </c:v>
                </c:pt>
                <c:pt idx="23">
                  <c:v> 2029/30 </c:v>
                </c:pt>
              </c:strCache>
            </c:strRef>
          </c:cat>
          <c:val>
            <c:numRef>
              <c:f>Comparison_of_pupil_projns!$C$92:$Z$92</c:f>
              <c:numCache>
                <c:formatCode>0%</c:formatCode>
                <c:ptCount val="24"/>
                <c:pt idx="0">
                  <c:v>-1.1708495698984465E-2</c:v>
                </c:pt>
                <c:pt idx="1">
                  <c:v>-9.3202954367729626E-3</c:v>
                </c:pt>
                <c:pt idx="2">
                  <c:v>-4.7292007514833419E-3</c:v>
                </c:pt>
                <c:pt idx="3">
                  <c:v>-2.9527895035209918E-3</c:v>
                </c:pt>
                <c:pt idx="4">
                  <c:v>5.0304251957995214E-3</c:v>
                </c:pt>
                <c:pt idx="5">
                  <c:v>9.4152795170010049E-3</c:v>
                </c:pt>
                <c:pt idx="6">
                  <c:v>1.8630987677107223E-2</c:v>
                </c:pt>
                <c:pt idx="7">
                  <c:v>2.3400122040032265E-2</c:v>
                </c:pt>
                <c:pt idx="8">
                  <c:v>2.6276226519575709E-2</c:v>
                </c:pt>
                <c:pt idx="9">
                  <c:v>2.395824730442762E-2</c:v>
                </c:pt>
                <c:pt idx="10">
                  <c:v>2.478080778163181E-2</c:v>
                </c:pt>
                <c:pt idx="11">
                  <c:v>1.8666096492565711E-2</c:v>
                </c:pt>
                <c:pt idx="12">
                  <c:v>1.2442143971877501E-2</c:v>
                </c:pt>
                <c:pt idx="13">
                  <c:v>5.4699166801029948E-3</c:v>
                </c:pt>
                <c:pt idx="14">
                  <c:v>4.1493278897662002E-5</c:v>
                </c:pt>
                <c:pt idx="15">
                  <c:v>1.8824856586387468E-3</c:v>
                </c:pt>
                <c:pt idx="16">
                  <c:v>4.998488967446165E-4</c:v>
                </c:pt>
                <c:pt idx="17">
                  <c:v>-1.2767838057729096E-3</c:v>
                </c:pt>
                <c:pt idx="18">
                  <c:v>-3.2328555423781114E-3</c:v>
                </c:pt>
                <c:pt idx="19">
                  <c:v>1.93365935827273E-3</c:v>
                </c:pt>
                <c:pt idx="20">
                  <c:v>5.616448197552336E-3</c:v>
                </c:pt>
                <c:pt idx="21">
                  <c:v>1.0640323391125929E-2</c:v>
                </c:pt>
                <c:pt idx="22">
                  <c:v>7.6739287865912218E-3</c:v>
                </c:pt>
              </c:numCache>
            </c:numRef>
          </c:val>
          <c:smooth val="0"/>
          <c:extLst>
            <c:ext xmlns:c16="http://schemas.microsoft.com/office/drawing/2014/chart" uri="{C3380CC4-5D6E-409C-BE32-E72D297353CC}">
              <c16:uniqueId val="{00000002-AD40-423A-96EA-CFE62EACA192}"/>
            </c:ext>
          </c:extLst>
        </c:ser>
        <c:ser>
          <c:idx val="1"/>
          <c:order val="3"/>
          <c:tx>
            <c:strRef>
              <c:f>Comparison_of_pupil_projns!$B$93</c:f>
              <c:strCache>
                <c:ptCount val="1"/>
                <c:pt idx="0">
                  <c:v>2018/19 TSM Secondary change rates</c:v>
                </c:pt>
              </c:strCache>
            </c:strRef>
          </c:tx>
          <c:spPr>
            <a:ln>
              <a:solidFill>
                <a:srgbClr val="FF0000"/>
              </a:solidFill>
              <a:prstDash val="sysDot"/>
            </a:ln>
          </c:spPr>
          <c:marker>
            <c:symbol val="none"/>
          </c:marker>
          <c:cat>
            <c:strRef>
              <c:f>Comparison_of_pupil_projns!$C$81:$Z$81</c:f>
              <c:strCache>
                <c:ptCount val="24"/>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2027/28 </c:v>
                </c:pt>
                <c:pt idx="22">
                  <c:v> 2028/29 </c:v>
                </c:pt>
                <c:pt idx="23">
                  <c:v> 2029/30 </c:v>
                </c:pt>
              </c:strCache>
            </c:strRef>
          </c:cat>
          <c:val>
            <c:numRef>
              <c:f>Comparison_of_pupil_projns!$C$93:$Z$93</c:f>
              <c:numCache>
                <c:formatCode>0%</c:formatCode>
                <c:ptCount val="24"/>
                <c:pt idx="0">
                  <c:v>-1.0051243212466372E-3</c:v>
                </c:pt>
                <c:pt idx="1">
                  <c:v>-6.8842597772420808E-3</c:v>
                </c:pt>
                <c:pt idx="2">
                  <c:v>-1.0206391413122821E-2</c:v>
                </c:pt>
                <c:pt idx="3">
                  <c:v>-5.3102547706494734E-3</c:v>
                </c:pt>
                <c:pt idx="4">
                  <c:v>-1.195828756208129E-3</c:v>
                </c:pt>
                <c:pt idx="5">
                  <c:v>-4.8118129287091724E-3</c:v>
                </c:pt>
                <c:pt idx="6">
                  <c:v>-8.2706722444738177E-3</c:v>
                </c:pt>
                <c:pt idx="7">
                  <c:v>-8.4460602133951349E-3</c:v>
                </c:pt>
                <c:pt idx="8">
                  <c:v>-1.0401484117285788E-2</c:v>
                </c:pt>
                <c:pt idx="9">
                  <c:v>-1.9387867395368537E-3</c:v>
                </c:pt>
                <c:pt idx="10">
                  <c:v>7.0740274374183362E-4</c:v>
                </c:pt>
                <c:pt idx="11">
                  <c:v>7.5310599168084127E-3</c:v>
                </c:pt>
                <c:pt idx="12">
                  <c:v>1.9865680713681059E-2</c:v>
                </c:pt>
                <c:pt idx="13">
                  <c:v>2.5617705399204334E-2</c:v>
                </c:pt>
                <c:pt idx="14">
                  <c:v>2.7793434030498547E-2</c:v>
                </c:pt>
                <c:pt idx="15">
                  <c:v>2.2372021738334281E-2</c:v>
                </c:pt>
                <c:pt idx="16">
                  <c:v>2.237144590657798E-2</c:v>
                </c:pt>
                <c:pt idx="17">
                  <c:v>2.3272579027418392E-2</c:v>
                </c:pt>
                <c:pt idx="18">
                  <c:v>2.0313762885781298E-2</c:v>
                </c:pt>
                <c:pt idx="19">
                  <c:v>7.3170046282712434E-3</c:v>
                </c:pt>
                <c:pt idx="20">
                  <c:v>2.8143793438553904E-3</c:v>
                </c:pt>
                <c:pt idx="21">
                  <c:v>-3.9706781081500896E-3</c:v>
                </c:pt>
                <c:pt idx="22">
                  <c:v>-7.5717275724534747E-3</c:v>
                </c:pt>
              </c:numCache>
            </c:numRef>
          </c:val>
          <c:smooth val="0"/>
          <c:extLst>
            <c:ext xmlns:c16="http://schemas.microsoft.com/office/drawing/2014/chart" uri="{C3380CC4-5D6E-409C-BE32-E72D297353CC}">
              <c16:uniqueId val="{00000003-AD40-423A-96EA-CFE62EACA192}"/>
            </c:ext>
          </c:extLst>
        </c:ser>
        <c:dLbls>
          <c:showLegendKey val="0"/>
          <c:showVal val="0"/>
          <c:showCatName val="0"/>
          <c:showSerName val="0"/>
          <c:showPercent val="0"/>
          <c:showBubbleSize val="0"/>
        </c:dLbls>
        <c:smooth val="0"/>
        <c:axId val="169231872"/>
        <c:axId val="169233408"/>
      </c:lineChart>
      <c:catAx>
        <c:axId val="16923187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69233408"/>
        <c:crosses val="autoZero"/>
        <c:auto val="1"/>
        <c:lblAlgn val="ctr"/>
        <c:lblOffset val="100"/>
        <c:noMultiLvlLbl val="0"/>
      </c:catAx>
      <c:valAx>
        <c:axId val="1692334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Year-on-year change rate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231872"/>
        <c:crosses val="autoZero"/>
        <c:crossBetween val="between"/>
        <c:majorUnit val="1.0000000000000002E-2"/>
      </c:valAx>
      <c:spPr>
        <a:ln>
          <a:solidFill>
            <a:schemeClr val="tx1">
              <a:lumMod val="95000"/>
              <a:lumOff val="5000"/>
            </a:schemeClr>
          </a:solidFill>
        </a:ln>
      </c:spPr>
    </c:plotArea>
    <c:legend>
      <c:legendPos val="r"/>
      <c:layout>
        <c:manualLayout>
          <c:xMode val="edge"/>
          <c:yMode val="edge"/>
          <c:x val="0.80687598425196849"/>
          <c:y val="0.22853889203524735"/>
          <c:w val="0.18000026246719159"/>
          <c:h val="0.5452448374347638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Secondary pupil numbers by Key Stage</a:t>
            </a:r>
          </a:p>
        </c:rich>
      </c:tx>
      <c:overlay val="0"/>
    </c:title>
    <c:autoTitleDeleted val="0"/>
    <c:plotArea>
      <c:layout>
        <c:manualLayout>
          <c:layoutTarget val="inner"/>
          <c:xMode val="edge"/>
          <c:yMode val="edge"/>
          <c:x val="0.13457058407557784"/>
          <c:y val="0.10986542454725348"/>
          <c:w val="0.66087901348355671"/>
          <c:h val="0.79050537137793397"/>
        </c:manualLayout>
      </c:layout>
      <c:lineChart>
        <c:grouping val="standard"/>
        <c:varyColors val="0"/>
        <c:ser>
          <c:idx val="0"/>
          <c:order val="0"/>
          <c:tx>
            <c:strRef>
              <c:f>Comparison_of_pupil_projns!$B$18</c:f>
              <c:strCache>
                <c:ptCount val="1"/>
                <c:pt idx="0">
                  <c:v>Years 7-9 2019/20 TSM</c:v>
                </c:pt>
              </c:strCache>
            </c:strRef>
          </c:tx>
          <c:spPr>
            <a:ln>
              <a:solidFill>
                <a:srgbClr val="92D050"/>
              </a:solidFill>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Comparison_of_pupil_projns!$C$18:$AA$18</c:f>
              <c:numCache>
                <c:formatCode>_-* #,##0_-;\-* #,##0_-;_-* "-"??_-;_-@_-</c:formatCode>
                <c:ptCount val="25"/>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1714907</c:v>
                </c:pt>
                <c:pt idx="14">
                  <c:v>1764569.6976984616</c:v>
                </c:pt>
                <c:pt idx="15">
                  <c:v>1824193.778512805</c:v>
                </c:pt>
                <c:pt idx="16">
                  <c:v>1866446.2481117833</c:v>
                </c:pt>
                <c:pt idx="17">
                  <c:v>1898575.4024627148</c:v>
                </c:pt>
                <c:pt idx="18">
                  <c:v>1917738.7500955714</c:v>
                </c:pt>
                <c:pt idx="19">
                  <c:v>1940994.2072893602</c:v>
                </c:pt>
                <c:pt idx="20">
                  <c:v>1943349.5492991949</c:v>
                </c:pt>
                <c:pt idx="21">
                  <c:v>1921688.9516691242</c:v>
                </c:pt>
                <c:pt idx="22">
                  <c:v>1899735.9588350635</c:v>
                </c:pt>
                <c:pt idx="23">
                  <c:v>1886260.5116397305</c:v>
                </c:pt>
                <c:pt idx="24">
                  <c:v>1872603.3878522145</c:v>
                </c:pt>
              </c:numCache>
            </c:numRef>
          </c:val>
          <c:smooth val="0"/>
          <c:extLst>
            <c:ext xmlns:c16="http://schemas.microsoft.com/office/drawing/2014/chart" uri="{C3380CC4-5D6E-409C-BE32-E72D297353CC}">
              <c16:uniqueId val="{00000000-2548-4D8C-982A-26F4C63AA540}"/>
            </c:ext>
          </c:extLst>
        </c:ser>
        <c:ser>
          <c:idx val="1"/>
          <c:order val="1"/>
          <c:tx>
            <c:strRef>
              <c:f>Comparison_of_pupil_projns!$B$19</c:f>
              <c:strCache>
                <c:ptCount val="1"/>
                <c:pt idx="0">
                  <c:v>Years 7-9 2018/19 TSM</c:v>
                </c:pt>
              </c:strCache>
            </c:strRef>
          </c:tx>
          <c:spPr>
            <a:ln>
              <a:solidFill>
                <a:srgbClr val="92D050"/>
              </a:solidFill>
              <a:prstDash val="sysDot"/>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Comparison_of_pupil_projns!$C$19:$AA$19</c:f>
              <c:numCache>
                <c:formatCode>_-* #,##0_-;\-* #,##0_-;_-* "-"??_-;_-@_-</c:formatCode>
                <c:ptCount val="25"/>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1724020.9710333012</c:v>
                </c:pt>
                <c:pt idx="14">
                  <c:v>1772854.5848039868</c:v>
                </c:pt>
                <c:pt idx="15">
                  <c:v>1834934.1224812306</c:v>
                </c:pt>
                <c:pt idx="16">
                  <c:v>1879210.7299530376</c:v>
                </c:pt>
                <c:pt idx="17">
                  <c:v>1914351.168622531</c:v>
                </c:pt>
                <c:pt idx="18">
                  <c:v>1936762.2517991117</c:v>
                </c:pt>
                <c:pt idx="19">
                  <c:v>1974817.9779716961</c:v>
                </c:pt>
                <c:pt idx="20">
                  <c:v>1978504.8643901525</c:v>
                </c:pt>
                <c:pt idx="21">
                  <c:v>1953779.1387891811</c:v>
                </c:pt>
                <c:pt idx="22">
                  <c:v>1915886.5892006818</c:v>
                </c:pt>
                <c:pt idx="23">
                  <c:v>1907012.1075926665</c:v>
                </c:pt>
                <c:pt idx="24">
                  <c:v>1919851.9246029067</c:v>
                </c:pt>
              </c:numCache>
            </c:numRef>
          </c:val>
          <c:smooth val="0"/>
          <c:extLst>
            <c:ext xmlns:c16="http://schemas.microsoft.com/office/drawing/2014/chart" uri="{C3380CC4-5D6E-409C-BE32-E72D297353CC}">
              <c16:uniqueId val="{00000001-2548-4D8C-982A-26F4C63AA540}"/>
            </c:ext>
          </c:extLst>
        </c:ser>
        <c:ser>
          <c:idx val="5"/>
          <c:order val="2"/>
          <c:tx>
            <c:strRef>
              <c:f>Comparison_of_pupil_projns!$B$23</c:f>
              <c:strCache>
                <c:ptCount val="1"/>
                <c:pt idx="0">
                  <c:v>Years 10-11 2019/20 TSM</c:v>
                </c:pt>
              </c:strCache>
            </c:strRef>
          </c:tx>
          <c:spPr>
            <a:ln>
              <a:solidFill>
                <a:srgbClr val="FF0000"/>
              </a:solidFill>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Comparison_of_pupil_projns!$C$23:$AA$23</c:f>
              <c:numCache>
                <c:formatCode>_-* #,##0_-;\-* #,##0_-;_-* "-"??_-;_-@_-</c:formatCode>
                <c:ptCount val="25"/>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1053705</c:v>
                </c:pt>
                <c:pt idx="14">
                  <c:v>1091556.8046420407</c:v>
                </c:pt>
                <c:pt idx="15">
                  <c:v>1119926.6083164332</c:v>
                </c:pt>
                <c:pt idx="16">
                  <c:v>1144489.224012505</c:v>
                </c:pt>
                <c:pt idx="17">
                  <c:v>1177548.2612206324</c:v>
                </c:pt>
                <c:pt idx="18">
                  <c:v>1222172.8191347816</c:v>
                </c:pt>
                <c:pt idx="19">
                  <c:v>1242086.4884621755</c:v>
                </c:pt>
                <c:pt idx="20">
                  <c:v>1249272.3922598413</c:v>
                </c:pt>
                <c:pt idx="21">
                  <c:v>1271813.4479397337</c:v>
                </c:pt>
                <c:pt idx="22">
                  <c:v>1283194.2935322861</c:v>
                </c:pt>
                <c:pt idx="23">
                  <c:v>1273889.7373303899</c:v>
                </c:pt>
                <c:pt idx="24">
                  <c:v>1252707.8419778072</c:v>
                </c:pt>
              </c:numCache>
            </c:numRef>
          </c:val>
          <c:smooth val="0"/>
          <c:extLst>
            <c:ext xmlns:c16="http://schemas.microsoft.com/office/drawing/2014/chart" uri="{C3380CC4-5D6E-409C-BE32-E72D297353CC}">
              <c16:uniqueId val="{00000002-2548-4D8C-982A-26F4C63AA540}"/>
            </c:ext>
          </c:extLst>
        </c:ser>
        <c:ser>
          <c:idx val="6"/>
          <c:order val="3"/>
          <c:tx>
            <c:strRef>
              <c:f>Comparison_of_pupil_projns!$B$24</c:f>
              <c:strCache>
                <c:ptCount val="1"/>
                <c:pt idx="0">
                  <c:v>Years 10-11 2018/19 TSM</c:v>
                </c:pt>
              </c:strCache>
            </c:strRef>
          </c:tx>
          <c:spPr>
            <a:ln>
              <a:solidFill>
                <a:srgbClr val="FF0000"/>
              </a:solidFill>
              <a:prstDash val="sysDot"/>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Comparison_of_pupil_projns!$C$24:$AA$24</c:f>
              <c:numCache>
                <c:formatCode>_-* #,##0_-;\-* #,##0_-;_-* "-"??_-;_-@_-</c:formatCode>
                <c:ptCount val="25"/>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1059242.1765030818</c:v>
                </c:pt>
                <c:pt idx="14">
                  <c:v>1098492.845827396</c:v>
                </c:pt>
                <c:pt idx="15">
                  <c:v>1128522.0334177609</c:v>
                </c:pt>
                <c:pt idx="16">
                  <c:v>1154504.7206683625</c:v>
                </c:pt>
                <c:pt idx="17">
                  <c:v>1189761.543386043</c:v>
                </c:pt>
                <c:pt idx="18">
                  <c:v>1236679.5493941545</c:v>
                </c:pt>
                <c:pt idx="19">
                  <c:v>1258969.8278058928</c:v>
                </c:pt>
                <c:pt idx="20">
                  <c:v>1268399.1996321685</c:v>
                </c:pt>
                <c:pt idx="21">
                  <c:v>1293612.6085987107</c:v>
                </c:pt>
                <c:pt idx="22">
                  <c:v>1318848.3464785134</c:v>
                </c:pt>
                <c:pt idx="23">
                  <c:v>1309459.1785579114</c:v>
                </c:pt>
                <c:pt idx="24">
                  <c:v>1272619.0523094554</c:v>
                </c:pt>
              </c:numCache>
            </c:numRef>
          </c:val>
          <c:smooth val="0"/>
          <c:extLst>
            <c:ext xmlns:c16="http://schemas.microsoft.com/office/drawing/2014/chart" uri="{C3380CC4-5D6E-409C-BE32-E72D297353CC}">
              <c16:uniqueId val="{00000003-2548-4D8C-982A-26F4C63AA540}"/>
            </c:ext>
          </c:extLst>
        </c:ser>
        <c:ser>
          <c:idx val="10"/>
          <c:order val="4"/>
          <c:tx>
            <c:strRef>
              <c:f>Comparison_of_pupil_projns!$B$28</c:f>
              <c:strCache>
                <c:ptCount val="1"/>
                <c:pt idx="0">
                  <c:v>Years 12-13 2019/20 TSM</c:v>
                </c:pt>
              </c:strCache>
            </c:strRef>
          </c:tx>
          <c:spPr>
            <a:ln>
              <a:solidFill>
                <a:schemeClr val="tx1">
                  <a:lumMod val="95000"/>
                  <a:lumOff val="5000"/>
                </a:schemeClr>
              </a:solidFill>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Comparison_of_pupil_projns!$C$28:$AA$28</c:f>
              <c:numCache>
                <c:formatCode>_-* #,##0_-;\-* #,##0_-;_-* "-"??_-;_-@_-</c:formatCode>
                <c:ptCount val="25"/>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408030</c:v>
                </c:pt>
                <c:pt idx="14">
                  <c:v>393969.51247307006</c:v>
                </c:pt>
                <c:pt idx="15">
                  <c:v>384138.34424079326</c:v>
                </c:pt>
                <c:pt idx="16">
                  <c:v>379406.140550246</c:v>
                </c:pt>
                <c:pt idx="17">
                  <c:v>385907.26981215063</c:v>
                </c:pt>
                <c:pt idx="18">
                  <c:v>397698.84000559809</c:v>
                </c:pt>
                <c:pt idx="19">
                  <c:v>409632.92012529564</c:v>
                </c:pt>
                <c:pt idx="20">
                  <c:v>422237.66105456254</c:v>
                </c:pt>
                <c:pt idx="21">
                  <c:v>431433.67080795631</c:v>
                </c:pt>
                <c:pt idx="22">
                  <c:v>439167.10333730088</c:v>
                </c:pt>
                <c:pt idx="23">
                  <c:v>446714.9466691917</c:v>
                </c:pt>
                <c:pt idx="24">
                  <c:v>452844.25835143717</c:v>
                </c:pt>
              </c:numCache>
            </c:numRef>
          </c:val>
          <c:smooth val="0"/>
          <c:extLst>
            <c:ext xmlns:c16="http://schemas.microsoft.com/office/drawing/2014/chart" uri="{C3380CC4-5D6E-409C-BE32-E72D297353CC}">
              <c16:uniqueId val="{00000004-2548-4D8C-982A-26F4C63AA540}"/>
            </c:ext>
          </c:extLst>
        </c:ser>
        <c:ser>
          <c:idx val="11"/>
          <c:order val="5"/>
          <c:tx>
            <c:strRef>
              <c:f>Comparison_of_pupil_projns!$B$29</c:f>
              <c:strCache>
                <c:ptCount val="1"/>
                <c:pt idx="0">
                  <c:v>Years 12-13 2018/19 TSM</c:v>
                </c:pt>
              </c:strCache>
            </c:strRef>
          </c:tx>
          <c:spPr>
            <a:ln>
              <a:solidFill>
                <a:schemeClr val="tx1">
                  <a:lumMod val="95000"/>
                  <a:lumOff val="5000"/>
                </a:schemeClr>
              </a:solidFill>
              <a:prstDash val="sysDot"/>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Comparison_of_pupil_projns!$C$29:$AA$29</c:f>
              <c:numCache>
                <c:formatCode>_-* #,##0_-;\-* #,##0_-;_-* "-"??_-;_-@_-</c:formatCode>
                <c:ptCount val="25"/>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424809</c:v>
                </c:pt>
                <c:pt idx="14">
                  <c:v>418908.16407997982</c:v>
                </c:pt>
                <c:pt idx="15">
                  <c:v>418246.94062746019</c:v>
                </c:pt>
                <c:pt idx="16">
                  <c:v>423643.1810931341</c:v>
                </c:pt>
                <c:pt idx="17">
                  <c:v>430592.03131500218</c:v>
                </c:pt>
                <c:pt idx="18">
                  <c:v>443524.6376078988</c:v>
                </c:pt>
                <c:pt idx="19">
                  <c:v>456652.83162721153</c:v>
                </c:pt>
                <c:pt idx="20">
                  <c:v>470539.54460673052</c:v>
                </c:pt>
                <c:pt idx="21">
                  <c:v>480514.15774523292</c:v>
                </c:pt>
                <c:pt idx="22">
                  <c:v>488729.53099133406</c:v>
                </c:pt>
                <c:pt idx="23">
                  <c:v>496632.30461579096</c:v>
                </c:pt>
                <c:pt idx="24">
                  <c:v>502800.43119082757</c:v>
                </c:pt>
              </c:numCache>
            </c:numRef>
          </c:val>
          <c:smooth val="0"/>
          <c:extLst>
            <c:ext xmlns:c16="http://schemas.microsoft.com/office/drawing/2014/chart" uri="{C3380CC4-5D6E-409C-BE32-E72D297353CC}">
              <c16:uniqueId val="{00000005-2548-4D8C-982A-26F4C63AA540}"/>
            </c:ext>
          </c:extLst>
        </c:ser>
        <c:dLbls>
          <c:showLegendKey val="0"/>
          <c:showVal val="0"/>
          <c:showCatName val="0"/>
          <c:showSerName val="0"/>
          <c:showPercent val="0"/>
          <c:showBubbleSize val="0"/>
        </c:dLbls>
        <c:smooth val="0"/>
        <c:axId val="172448384"/>
        <c:axId val="172458368"/>
      </c:lineChart>
      <c:catAx>
        <c:axId val="172448384"/>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2458368"/>
        <c:crosses val="autoZero"/>
        <c:auto val="1"/>
        <c:lblAlgn val="ctr"/>
        <c:lblOffset val="100"/>
        <c:noMultiLvlLbl val="0"/>
      </c:catAx>
      <c:valAx>
        <c:axId val="1724583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Pupil population (FTE)</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448384"/>
        <c:crosses val="autoZero"/>
        <c:crossBetween val="between"/>
      </c:valAx>
      <c:spPr>
        <a:ln>
          <a:solidFill>
            <a:schemeClr val="tx1">
              <a:lumMod val="95000"/>
              <a:lumOff val="5000"/>
            </a:schemeClr>
          </a:solidFill>
        </a:ln>
      </c:spPr>
    </c:plotArea>
    <c:legend>
      <c:legendPos val="r"/>
      <c:layout>
        <c:manualLayout>
          <c:xMode val="edge"/>
          <c:yMode val="edge"/>
          <c:x val="0.82486811370800872"/>
          <c:y val="0.26481500923495671"/>
          <c:w val="0.16349211904067551"/>
          <c:h val="0.4870374258773208"/>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ARTS</a:t>
            </a:r>
          </a:p>
        </c:rich>
      </c:tx>
      <c:layout/>
      <c:overlay val="0"/>
    </c:title>
    <c:autoTitleDeleted val="0"/>
    <c:plotArea>
      <c:layout>
        <c:manualLayout>
          <c:layoutTarget val="inner"/>
          <c:xMode val="edge"/>
          <c:yMode val="edge"/>
          <c:x val="0.11423840769903762"/>
          <c:y val="0.12283573928258967"/>
          <c:w val="0.56316625286704025"/>
          <c:h val="0.69329177602799663"/>
        </c:manualLayout>
      </c:layout>
      <c:lineChart>
        <c:grouping val="standard"/>
        <c:varyColors val="0"/>
        <c:ser>
          <c:idx val="21"/>
          <c:order val="0"/>
          <c:tx>
            <c:strRef>
              <c:f>Entrant_need_figures!$B$110</c:f>
              <c:strCache>
                <c:ptCount val="1"/>
                <c:pt idx="0">
                  <c:v>ART &amp; DESIGN All Central Scenario</c:v>
                </c:pt>
              </c:strCache>
            </c:strRef>
          </c:tx>
          <c:spPr>
            <a:ln>
              <a:solidFill>
                <a:srgbClr val="00206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Entrant_need_figures!$C$110:$N$110</c:f>
              <c:numCache>
                <c:formatCode>#,##0</c:formatCode>
                <c:ptCount val="12"/>
                <c:pt idx="0">
                  <c:v>861.28430986039143</c:v>
                </c:pt>
                <c:pt idx="1">
                  <c:v>894.73820353797601</c:v>
                </c:pt>
                <c:pt idx="2">
                  <c:v>880.41223636960081</c:v>
                </c:pt>
                <c:pt idx="3">
                  <c:v>870.7957959494006</c:v>
                </c:pt>
                <c:pt idx="4">
                  <c:v>912.29211250020376</c:v>
                </c:pt>
                <c:pt idx="5">
                  <c:v>935.11935658931259</c:v>
                </c:pt>
                <c:pt idx="6">
                  <c:v>962.16759189739219</c:v>
                </c:pt>
                <c:pt idx="7">
                  <c:v>925.25977465795211</c:v>
                </c:pt>
                <c:pt idx="8">
                  <c:v>904.08178718639374</c:v>
                </c:pt>
                <c:pt idx="9">
                  <c:v>901.3787740407829</c:v>
                </c:pt>
                <c:pt idx="10">
                  <c:v>891.50563361887475</c:v>
                </c:pt>
                <c:pt idx="11">
                  <c:v>889.72181253943472</c:v>
                </c:pt>
              </c:numCache>
            </c:numRef>
          </c:val>
          <c:smooth val="0"/>
          <c:extLst>
            <c:ext xmlns:c16="http://schemas.microsoft.com/office/drawing/2014/chart" uri="{C3380CC4-5D6E-409C-BE32-E72D297353CC}">
              <c16:uniqueId val="{00000000-AA13-4445-9596-6E5F0D62E010}"/>
            </c:ext>
          </c:extLst>
        </c:ser>
        <c:ser>
          <c:idx val="1"/>
          <c:order val="1"/>
          <c:tx>
            <c:strRef>
              <c:f>Entrant_need_figures!$B$89</c:f>
              <c:strCache>
                <c:ptCount val="1"/>
                <c:pt idx="0">
                  <c:v>ART &amp; DESIGN Scenario Selected</c:v>
                </c:pt>
              </c:strCache>
            </c:strRef>
          </c:tx>
          <c:spPr>
            <a:ln>
              <a:solidFill>
                <a:srgbClr val="00206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Entrant_need_figures!$C$89:$N$89</c:f>
              <c:numCache>
                <c:formatCode>#,##0</c:formatCode>
                <c:ptCount val="12"/>
                <c:pt idx="0">
                  <c:v>861.28430986039143</c:v>
                </c:pt>
                <c:pt idx="1">
                  <c:v>894.73820353797601</c:v>
                </c:pt>
                <c:pt idx="2">
                  <c:v>880.41223636960081</c:v>
                </c:pt>
                <c:pt idx="3">
                  <c:v>870.7957959494006</c:v>
                </c:pt>
                <c:pt idx="4">
                  <c:v>912.29211250020376</c:v>
                </c:pt>
                <c:pt idx="5">
                  <c:v>935.11935658931259</c:v>
                </c:pt>
                <c:pt idx="6">
                  <c:v>962.16759189739219</c:v>
                </c:pt>
                <c:pt idx="7">
                  <c:v>925.25977465795211</c:v>
                </c:pt>
                <c:pt idx="8">
                  <c:v>904.08178718639374</c:v>
                </c:pt>
                <c:pt idx="9">
                  <c:v>901.3787740407829</c:v>
                </c:pt>
                <c:pt idx="10">
                  <c:v>891.50563361887475</c:v>
                </c:pt>
                <c:pt idx="11">
                  <c:v>889.72181253943472</c:v>
                </c:pt>
              </c:numCache>
            </c:numRef>
          </c:val>
          <c:smooth val="0"/>
          <c:extLst>
            <c:ext xmlns:c16="http://schemas.microsoft.com/office/drawing/2014/chart" uri="{C3380CC4-5D6E-409C-BE32-E72D297353CC}">
              <c16:uniqueId val="{00000001-AA13-4445-9596-6E5F0D62E010}"/>
            </c:ext>
          </c:extLst>
        </c:ser>
        <c:ser>
          <c:idx val="28"/>
          <c:order val="2"/>
          <c:tx>
            <c:strRef>
              <c:f>Entrant_need_figures!$B$117</c:f>
              <c:strCache>
                <c:ptCount val="1"/>
                <c:pt idx="0">
                  <c:v>DRAMA All Central Scenario</c:v>
                </c:pt>
              </c:strCache>
            </c:strRef>
          </c:tx>
          <c:spPr>
            <a:ln>
              <a:solidFill>
                <a:srgbClr val="FF000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Entrant_need_figures!$C$117:$N$117</c:f>
              <c:numCache>
                <c:formatCode>#,##0</c:formatCode>
                <c:ptCount val="12"/>
                <c:pt idx="0">
                  <c:v>466.95160393923629</c:v>
                </c:pt>
                <c:pt idx="1">
                  <c:v>485.32740990730804</c:v>
                </c:pt>
                <c:pt idx="2">
                  <c:v>474.22145814369009</c:v>
                </c:pt>
                <c:pt idx="3">
                  <c:v>463.16724433268837</c:v>
                </c:pt>
                <c:pt idx="4">
                  <c:v>483.50372516173218</c:v>
                </c:pt>
                <c:pt idx="5">
                  <c:v>500.22461865212313</c:v>
                </c:pt>
                <c:pt idx="6">
                  <c:v>520.27260191849837</c:v>
                </c:pt>
                <c:pt idx="7">
                  <c:v>496.84679306067585</c:v>
                </c:pt>
                <c:pt idx="8">
                  <c:v>489.06732932627693</c:v>
                </c:pt>
                <c:pt idx="9">
                  <c:v>494.32228544656766</c:v>
                </c:pt>
                <c:pt idx="10">
                  <c:v>493.42727079482677</c:v>
                </c:pt>
                <c:pt idx="11">
                  <c:v>495.48451880158672</c:v>
                </c:pt>
              </c:numCache>
            </c:numRef>
          </c:val>
          <c:smooth val="0"/>
          <c:extLst>
            <c:ext xmlns:c16="http://schemas.microsoft.com/office/drawing/2014/chart" uri="{C3380CC4-5D6E-409C-BE32-E72D297353CC}">
              <c16:uniqueId val="{00000002-AA13-4445-9596-6E5F0D62E010}"/>
            </c:ext>
          </c:extLst>
        </c:ser>
        <c:ser>
          <c:idx val="8"/>
          <c:order val="3"/>
          <c:tx>
            <c:strRef>
              <c:f>Entrant_need_figures!$B$96</c:f>
              <c:strCache>
                <c:ptCount val="1"/>
                <c:pt idx="0">
                  <c:v>DRAMA Scenario Selected</c:v>
                </c:pt>
              </c:strCache>
            </c:strRef>
          </c:tx>
          <c:spPr>
            <a:ln>
              <a:solidFill>
                <a:srgbClr val="FF000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Entrant_need_figures!$C$96:$N$96</c:f>
              <c:numCache>
                <c:formatCode>#,##0</c:formatCode>
                <c:ptCount val="12"/>
                <c:pt idx="0">
                  <c:v>466.95160393923629</c:v>
                </c:pt>
                <c:pt idx="1">
                  <c:v>485.32740990730804</c:v>
                </c:pt>
                <c:pt idx="2">
                  <c:v>474.22145814369009</c:v>
                </c:pt>
                <c:pt idx="3">
                  <c:v>463.16724433268837</c:v>
                </c:pt>
                <c:pt idx="4">
                  <c:v>483.50372516173218</c:v>
                </c:pt>
                <c:pt idx="5">
                  <c:v>500.22461865212313</c:v>
                </c:pt>
                <c:pt idx="6">
                  <c:v>520.27260191849837</c:v>
                </c:pt>
                <c:pt idx="7">
                  <c:v>496.84679306067585</c:v>
                </c:pt>
                <c:pt idx="8">
                  <c:v>489.06732932627693</c:v>
                </c:pt>
                <c:pt idx="9">
                  <c:v>494.32228544656766</c:v>
                </c:pt>
                <c:pt idx="10">
                  <c:v>493.42727079482677</c:v>
                </c:pt>
                <c:pt idx="11">
                  <c:v>495.48451880158672</c:v>
                </c:pt>
              </c:numCache>
            </c:numRef>
          </c:val>
          <c:smooth val="0"/>
          <c:extLst>
            <c:ext xmlns:c16="http://schemas.microsoft.com/office/drawing/2014/chart" uri="{C3380CC4-5D6E-409C-BE32-E72D297353CC}">
              <c16:uniqueId val="{00000003-AA13-4445-9596-6E5F0D62E010}"/>
            </c:ext>
          </c:extLst>
        </c:ser>
        <c:ser>
          <c:idx val="34"/>
          <c:order val="4"/>
          <c:tx>
            <c:strRef>
              <c:f>Entrant_need_figures!$B$124</c:f>
              <c:strCache>
                <c:ptCount val="1"/>
                <c:pt idx="0">
                  <c:v>MUSIC All Central Scenario</c:v>
                </c:pt>
              </c:strCache>
            </c:strRef>
          </c:tx>
          <c:spPr>
            <a:ln>
              <a:solidFill>
                <a:srgbClr val="92D05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Entrant_need_figures!$C$124:$N$124</c:f>
              <c:numCache>
                <c:formatCode>#,##0</c:formatCode>
                <c:ptCount val="12"/>
                <c:pt idx="0">
                  <c:v>488.53348934402788</c:v>
                </c:pt>
                <c:pt idx="1">
                  <c:v>506.16950258202598</c:v>
                </c:pt>
                <c:pt idx="2">
                  <c:v>486.01672175927069</c:v>
                </c:pt>
                <c:pt idx="3">
                  <c:v>466.29167079253352</c:v>
                </c:pt>
                <c:pt idx="4">
                  <c:v>479.5631252127248</c:v>
                </c:pt>
                <c:pt idx="5">
                  <c:v>496.57209752078575</c:v>
                </c:pt>
                <c:pt idx="6">
                  <c:v>517.53529685276021</c:v>
                </c:pt>
                <c:pt idx="7">
                  <c:v>485.7169249061202</c:v>
                </c:pt>
                <c:pt idx="8">
                  <c:v>478.47182832733597</c:v>
                </c:pt>
                <c:pt idx="9">
                  <c:v>487.96823025066664</c:v>
                </c:pt>
                <c:pt idx="10">
                  <c:v>488.88997494637044</c:v>
                </c:pt>
                <c:pt idx="11">
                  <c:v>490.47388692313245</c:v>
                </c:pt>
              </c:numCache>
            </c:numRef>
          </c:val>
          <c:smooth val="0"/>
          <c:extLst>
            <c:ext xmlns:c16="http://schemas.microsoft.com/office/drawing/2014/chart" uri="{C3380CC4-5D6E-409C-BE32-E72D297353CC}">
              <c16:uniqueId val="{00000004-AA13-4445-9596-6E5F0D62E010}"/>
            </c:ext>
          </c:extLst>
        </c:ser>
        <c:ser>
          <c:idx val="14"/>
          <c:order val="5"/>
          <c:tx>
            <c:strRef>
              <c:f>Entrant_need_figures!$B$103</c:f>
              <c:strCache>
                <c:ptCount val="1"/>
                <c:pt idx="0">
                  <c:v>MUSIC Scenario Selected</c:v>
                </c:pt>
              </c:strCache>
            </c:strRef>
          </c:tx>
          <c:spPr>
            <a:ln>
              <a:solidFill>
                <a:srgbClr val="92D05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Entrant_need_figures!$C$103:$N$103</c:f>
              <c:numCache>
                <c:formatCode>#,##0</c:formatCode>
                <c:ptCount val="12"/>
                <c:pt idx="0">
                  <c:v>488.53348934402788</c:v>
                </c:pt>
                <c:pt idx="1">
                  <c:v>506.16950258202598</c:v>
                </c:pt>
                <c:pt idx="2">
                  <c:v>486.01672175927069</c:v>
                </c:pt>
                <c:pt idx="3">
                  <c:v>466.29167079253352</c:v>
                </c:pt>
                <c:pt idx="4">
                  <c:v>479.5631252127248</c:v>
                </c:pt>
                <c:pt idx="5">
                  <c:v>496.57209752078575</c:v>
                </c:pt>
                <c:pt idx="6">
                  <c:v>517.53529685276021</c:v>
                </c:pt>
                <c:pt idx="7">
                  <c:v>485.7169249061202</c:v>
                </c:pt>
                <c:pt idx="8">
                  <c:v>478.47182832733597</c:v>
                </c:pt>
                <c:pt idx="9">
                  <c:v>487.96823025066664</c:v>
                </c:pt>
                <c:pt idx="10">
                  <c:v>488.88997494637044</c:v>
                </c:pt>
                <c:pt idx="11">
                  <c:v>490.47388692313245</c:v>
                </c:pt>
              </c:numCache>
            </c:numRef>
          </c:val>
          <c:smooth val="0"/>
          <c:extLst>
            <c:ext xmlns:c16="http://schemas.microsoft.com/office/drawing/2014/chart" uri="{C3380CC4-5D6E-409C-BE32-E72D297353CC}">
              <c16:uniqueId val="{00000005-AA13-4445-9596-6E5F0D62E010}"/>
            </c:ext>
          </c:extLst>
        </c:ser>
        <c:dLbls>
          <c:showLegendKey val="0"/>
          <c:showVal val="0"/>
          <c:showCatName val="0"/>
          <c:showSerName val="0"/>
          <c:showPercent val="0"/>
          <c:showBubbleSize val="0"/>
        </c:dLbls>
        <c:smooth val="0"/>
        <c:axId val="148813312"/>
        <c:axId val="148814848"/>
      </c:lineChart>
      <c:catAx>
        <c:axId val="14881331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814848"/>
        <c:crosses val="autoZero"/>
        <c:auto val="1"/>
        <c:lblAlgn val="ctr"/>
        <c:lblOffset val="100"/>
        <c:noMultiLvlLbl val="0"/>
      </c:catAx>
      <c:valAx>
        <c:axId val="14881484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813312"/>
        <c:crosses val="autoZero"/>
        <c:crossBetween val="between"/>
      </c:valAx>
      <c:spPr>
        <a:ln>
          <a:solidFill>
            <a:schemeClr val="tx1">
              <a:lumMod val="95000"/>
              <a:lumOff val="5000"/>
            </a:schemeClr>
          </a:solidFill>
        </a:ln>
      </c:spPr>
    </c:plotArea>
    <c:legend>
      <c:legendPos val="r"/>
      <c:layout>
        <c:manualLayout>
          <c:xMode val="edge"/>
          <c:yMode val="edge"/>
          <c:x val="0.6895983723511071"/>
          <c:y val="3.3216966760273844E-2"/>
          <c:w val="0.28859113248427837"/>
          <c:h val="0.88811188811188813"/>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Phase level ITT places calculated by the TSM</a:t>
            </a:r>
          </a:p>
        </c:rich>
      </c:tx>
      <c:overlay val="0"/>
    </c:title>
    <c:autoTitleDeleted val="0"/>
    <c:plotArea>
      <c:layout>
        <c:manualLayout>
          <c:layoutTarget val="inner"/>
          <c:xMode val="edge"/>
          <c:yMode val="edge"/>
          <c:x val="0.12736444803373936"/>
          <c:y val="0.12284383062933676"/>
          <c:w val="0.59521123276202292"/>
          <c:h val="0.72498837963388196"/>
        </c:manualLayout>
      </c:layout>
      <c:lineChart>
        <c:grouping val="standard"/>
        <c:varyColors val="0"/>
        <c:ser>
          <c:idx val="0"/>
          <c:order val="0"/>
          <c:tx>
            <c:strRef>
              <c:f>Historical_and_projected_ITT!$B$38</c:f>
              <c:strCache>
                <c:ptCount val="1"/>
                <c:pt idx="0">
                  <c:v>Primary - Historical </c:v>
                </c:pt>
              </c:strCache>
            </c:strRef>
          </c:tx>
          <c:spPr>
            <a:ln>
              <a:solidFill>
                <a:srgbClr val="FF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Historical_and_projected_ITT!$C$38:$T$38</c:f>
              <c:numCache>
                <c:formatCode>#,##0</c:formatCode>
                <c:ptCount val="18"/>
                <c:pt idx="0">
                  <c:v>13040.499199007802</c:v>
                </c:pt>
                <c:pt idx="1">
                  <c:v>14421.375629707218</c:v>
                </c:pt>
                <c:pt idx="2">
                  <c:v>14130</c:v>
                </c:pt>
                <c:pt idx="3">
                  <c:v>14328</c:v>
                </c:pt>
                <c:pt idx="4">
                  <c:v>11245.392069649593</c:v>
                </c:pt>
                <c:pt idx="5">
                  <c:v>11488.74477424193</c:v>
                </c:pt>
                <c:pt idx="6">
                  <c:v>12120.954810176481</c:v>
                </c:pt>
                <c:pt idx="7">
                  <c:v>12551.825169701613</c:v>
                </c:pt>
              </c:numCache>
            </c:numRef>
          </c:val>
          <c:smooth val="0"/>
          <c:extLst>
            <c:ext xmlns:c16="http://schemas.microsoft.com/office/drawing/2014/chart" uri="{C3380CC4-5D6E-409C-BE32-E72D297353CC}">
              <c16:uniqueId val="{00000000-AC50-494D-9523-CB92DD8D8B16}"/>
            </c:ext>
          </c:extLst>
        </c:ser>
        <c:ser>
          <c:idx val="21"/>
          <c:order val="1"/>
          <c:tx>
            <c:strRef>
              <c:f>Historical_and_projected_ITT!$B$59</c:f>
              <c:strCache>
                <c:ptCount val="1"/>
                <c:pt idx="0">
                  <c:v>Secondary total - Historical</c:v>
                </c:pt>
              </c:strCache>
            </c:strRef>
          </c:tx>
          <c:spPr>
            <a:ln>
              <a:solidFill>
                <a:srgbClr val="00B0F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Historical_and_projected_ITT!$C$59:$T$59</c:f>
              <c:numCache>
                <c:formatCode>#,##0</c:formatCode>
                <c:ptCount val="18"/>
                <c:pt idx="0">
                  <c:v>13806.688748035122</c:v>
                </c:pt>
                <c:pt idx="1">
                  <c:v>13816.873904163418</c:v>
                </c:pt>
                <c:pt idx="2">
                  <c:v>13360</c:v>
                </c:pt>
                <c:pt idx="3">
                  <c:v>13866</c:v>
                </c:pt>
                <c:pt idx="4">
                  <c:v>18541.484824463427</c:v>
                </c:pt>
                <c:pt idx="5">
                  <c:v>17687.709649774803</c:v>
                </c:pt>
                <c:pt idx="6">
                  <c:v>18725.549862912729</c:v>
                </c:pt>
                <c:pt idx="7">
                  <c:v>19673.948239461079</c:v>
                </c:pt>
              </c:numCache>
            </c:numRef>
          </c:val>
          <c:smooth val="0"/>
          <c:extLst>
            <c:ext xmlns:c16="http://schemas.microsoft.com/office/drawing/2014/chart" uri="{C3380CC4-5D6E-409C-BE32-E72D297353CC}">
              <c16:uniqueId val="{00000001-AC50-494D-9523-CB92DD8D8B16}"/>
            </c:ext>
          </c:extLst>
        </c:ser>
        <c:ser>
          <c:idx val="22"/>
          <c:order val="2"/>
          <c:tx>
            <c:strRef>
              <c:f>Historical_and_projected_ITT!$B$60</c:f>
              <c:strCache>
                <c:ptCount val="1"/>
                <c:pt idx="0">
                  <c:v>Total - Historical</c:v>
                </c:pt>
              </c:strCache>
            </c:strRef>
          </c:tx>
          <c:spPr>
            <a:ln>
              <a:solidFill>
                <a:schemeClr val="tx1">
                  <a:lumMod val="95000"/>
                  <a:lumOff val="5000"/>
                </a:schemeClr>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Historical_and_projected_ITT!$C$60:$T$60</c:f>
              <c:numCache>
                <c:formatCode>#,##0</c:formatCode>
                <c:ptCount val="18"/>
                <c:pt idx="0">
                  <c:v>26847.187947042923</c:v>
                </c:pt>
                <c:pt idx="1">
                  <c:v>28238.249533870639</c:v>
                </c:pt>
                <c:pt idx="2">
                  <c:v>27490</c:v>
                </c:pt>
                <c:pt idx="3">
                  <c:v>28194</c:v>
                </c:pt>
                <c:pt idx="4">
                  <c:v>29786.876894113011</c:v>
                </c:pt>
                <c:pt idx="5">
                  <c:v>29176.454424016734</c:v>
                </c:pt>
                <c:pt idx="6">
                  <c:v>30846.50467308921</c:v>
                </c:pt>
                <c:pt idx="7">
                  <c:v>32225.773409162688</c:v>
                </c:pt>
              </c:numCache>
            </c:numRef>
          </c:val>
          <c:smooth val="0"/>
          <c:extLst>
            <c:ext xmlns:c16="http://schemas.microsoft.com/office/drawing/2014/chart" uri="{C3380CC4-5D6E-409C-BE32-E72D297353CC}">
              <c16:uniqueId val="{00000002-AC50-494D-9523-CB92DD8D8B16}"/>
            </c:ext>
          </c:extLst>
        </c:ser>
        <c:ser>
          <c:idx val="23"/>
          <c:order val="3"/>
          <c:tx>
            <c:strRef>
              <c:f>Historical_and_projected_ITT!$B$61</c:f>
              <c:strCache>
                <c:ptCount val="1"/>
                <c:pt idx="0">
                  <c:v>Primary - Projected </c:v>
                </c:pt>
              </c:strCache>
            </c:strRef>
          </c:tx>
          <c:spPr>
            <a:ln>
              <a:solidFill>
                <a:srgbClr val="FF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Historical_and_projected_ITT!$C$61:$T$61</c:f>
              <c:numCache>
                <c:formatCode>#,##0</c:formatCode>
                <c:ptCount val="18"/>
                <c:pt idx="8">
                  <c:v>13003</c:v>
                </c:pt>
                <c:pt idx="9">
                  <c:v>12698</c:v>
                </c:pt>
                <c:pt idx="10">
                  <c:v>12476</c:v>
                </c:pt>
                <c:pt idx="11">
                  <c:v>12383</c:v>
                </c:pt>
                <c:pt idx="12">
                  <c:v>12460</c:v>
                </c:pt>
                <c:pt idx="13">
                  <c:v>12602</c:v>
                </c:pt>
                <c:pt idx="14">
                  <c:v>12563</c:v>
                </c:pt>
                <c:pt idx="15">
                  <c:v>12538</c:v>
                </c:pt>
                <c:pt idx="16">
                  <c:v>12710</c:v>
                </c:pt>
                <c:pt idx="17">
                  <c:v>12593</c:v>
                </c:pt>
              </c:numCache>
            </c:numRef>
          </c:val>
          <c:smooth val="0"/>
          <c:extLst>
            <c:ext xmlns:c16="http://schemas.microsoft.com/office/drawing/2014/chart" uri="{C3380CC4-5D6E-409C-BE32-E72D297353CC}">
              <c16:uniqueId val="{00000003-AC50-494D-9523-CB92DD8D8B16}"/>
            </c:ext>
          </c:extLst>
        </c:ser>
        <c:ser>
          <c:idx val="44"/>
          <c:order val="4"/>
          <c:tx>
            <c:strRef>
              <c:f>Historical_and_projected_ITT!$B$82</c:f>
              <c:strCache>
                <c:ptCount val="1"/>
                <c:pt idx="0">
                  <c:v>Secondary total - Projected</c:v>
                </c:pt>
              </c:strCache>
            </c:strRef>
          </c:tx>
          <c:spPr>
            <a:ln>
              <a:solidFill>
                <a:srgbClr val="00B0F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Historical_and_projected_ITT!$C$82:$T$82</c:f>
              <c:numCache>
                <c:formatCode>#,##0</c:formatCode>
                <c:ptCount val="18"/>
                <c:pt idx="8">
                  <c:v>20087</c:v>
                </c:pt>
                <c:pt idx="9">
                  <c:v>20736</c:v>
                </c:pt>
                <c:pt idx="10">
                  <c:v>22918</c:v>
                </c:pt>
                <c:pt idx="11">
                  <c:v>22906</c:v>
                </c:pt>
                <c:pt idx="12">
                  <c:v>20909</c:v>
                </c:pt>
                <c:pt idx="13">
                  <c:v>20357</c:v>
                </c:pt>
                <c:pt idx="14">
                  <c:v>19814</c:v>
                </c:pt>
                <c:pt idx="15">
                  <c:v>19548</c:v>
                </c:pt>
                <c:pt idx="16">
                  <c:v>19212</c:v>
                </c:pt>
                <c:pt idx="17">
                  <c:v>19416</c:v>
                </c:pt>
              </c:numCache>
            </c:numRef>
          </c:val>
          <c:smooth val="0"/>
          <c:extLst>
            <c:ext xmlns:c16="http://schemas.microsoft.com/office/drawing/2014/chart" uri="{C3380CC4-5D6E-409C-BE32-E72D297353CC}">
              <c16:uniqueId val="{00000004-AC50-494D-9523-CB92DD8D8B16}"/>
            </c:ext>
          </c:extLst>
        </c:ser>
        <c:ser>
          <c:idx val="45"/>
          <c:order val="5"/>
          <c:tx>
            <c:strRef>
              <c:f>Historical_and_projected_ITT!$B$83</c:f>
              <c:strCache>
                <c:ptCount val="1"/>
                <c:pt idx="0">
                  <c:v>Total - Projected</c:v>
                </c:pt>
              </c:strCache>
            </c:strRef>
          </c:tx>
          <c:spPr>
            <a:ln>
              <a:solidFill>
                <a:schemeClr val="tx1">
                  <a:lumMod val="95000"/>
                  <a:lumOff val="5000"/>
                </a:schemeClr>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Historical_and_projected_ITT!$C$83:$T$83</c:f>
              <c:numCache>
                <c:formatCode>#,##0</c:formatCode>
                <c:ptCount val="18"/>
                <c:pt idx="8">
                  <c:v>33090</c:v>
                </c:pt>
                <c:pt idx="9">
                  <c:v>33434</c:v>
                </c:pt>
                <c:pt idx="10">
                  <c:v>35394</c:v>
                </c:pt>
                <c:pt idx="11">
                  <c:v>35289</c:v>
                </c:pt>
                <c:pt idx="12">
                  <c:v>33369</c:v>
                </c:pt>
                <c:pt idx="13">
                  <c:v>32959</c:v>
                </c:pt>
                <c:pt idx="14">
                  <c:v>32377</c:v>
                </c:pt>
                <c:pt idx="15">
                  <c:v>32086</c:v>
                </c:pt>
                <c:pt idx="16">
                  <c:v>31922</c:v>
                </c:pt>
                <c:pt idx="17">
                  <c:v>32009</c:v>
                </c:pt>
              </c:numCache>
            </c:numRef>
          </c:val>
          <c:smooth val="0"/>
          <c:extLst>
            <c:ext xmlns:c16="http://schemas.microsoft.com/office/drawing/2014/chart" uri="{C3380CC4-5D6E-409C-BE32-E72D297353CC}">
              <c16:uniqueId val="{00000005-AC50-494D-9523-CB92DD8D8B16}"/>
            </c:ext>
          </c:extLst>
        </c:ser>
        <c:dLbls>
          <c:showLegendKey val="0"/>
          <c:showVal val="0"/>
          <c:showCatName val="0"/>
          <c:showSerName val="0"/>
          <c:showPercent val="0"/>
          <c:showBubbleSize val="0"/>
        </c:dLbls>
        <c:smooth val="0"/>
        <c:axId val="152310912"/>
        <c:axId val="152312448"/>
      </c:lineChart>
      <c:catAx>
        <c:axId val="15231091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52312448"/>
        <c:crosses val="autoZero"/>
        <c:auto val="1"/>
        <c:lblAlgn val="ctr"/>
        <c:lblOffset val="100"/>
        <c:noMultiLvlLbl val="0"/>
      </c:catAx>
      <c:valAx>
        <c:axId val="15231244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310912"/>
        <c:crosses val="autoZero"/>
        <c:crossBetween val="between"/>
      </c:valAx>
      <c:spPr>
        <a:ln>
          <a:solidFill>
            <a:schemeClr val="tx1">
              <a:lumMod val="95000"/>
              <a:lumOff val="5000"/>
            </a:schemeClr>
          </a:solidFill>
        </a:ln>
      </c:spPr>
    </c:plotArea>
    <c:legend>
      <c:legendPos val="r"/>
      <c:layout>
        <c:manualLayout>
          <c:xMode val="edge"/>
          <c:yMode val="edge"/>
          <c:x val="0.74176499294372122"/>
          <c:y val="8.7912087912087919E-2"/>
          <c:w val="0.23646034195474308"/>
          <c:h val="0.8035715727841712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English, Mathematics, &amp; Science ITT places calculated by the TSM</a:t>
            </a:r>
          </a:p>
        </c:rich>
      </c:tx>
      <c:overlay val="0"/>
    </c:title>
    <c:autoTitleDeleted val="0"/>
    <c:plotArea>
      <c:layout>
        <c:manualLayout>
          <c:layoutTarget val="inner"/>
          <c:xMode val="edge"/>
          <c:yMode val="edge"/>
          <c:x val="0.11786777187039654"/>
          <c:y val="0.12284383062933676"/>
          <c:w val="0.59685095452811987"/>
          <c:h val="0.72945561020142891"/>
        </c:manualLayout>
      </c:layout>
      <c:lineChart>
        <c:grouping val="standard"/>
        <c:varyColors val="0"/>
        <c:ser>
          <c:idx val="9"/>
          <c:order val="0"/>
          <c:tx>
            <c:strRef>
              <c:f>Historical_and_projected_ITT!$B$47</c:f>
              <c:strCache>
                <c:ptCount val="1"/>
                <c:pt idx="0">
                  <c:v>English - Historical</c:v>
                </c:pt>
              </c:strCache>
            </c:strRef>
          </c:tx>
          <c:spPr>
            <a:ln>
              <a:solidFill>
                <a:schemeClr val="tx1">
                  <a:lumMod val="95000"/>
                  <a:lumOff val="5000"/>
                </a:schemeClr>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Historical_and_projected_ITT!$C$47:$T$47</c:f>
              <c:numCache>
                <c:formatCode>#,##0</c:formatCode>
                <c:ptCount val="18"/>
                <c:pt idx="0">
                  <c:v>2051.5506807866868</c:v>
                </c:pt>
                <c:pt idx="1">
                  <c:v>1961.867816091954</c:v>
                </c:pt>
                <c:pt idx="2">
                  <c:v>1500</c:v>
                </c:pt>
                <c:pt idx="3">
                  <c:v>1348</c:v>
                </c:pt>
                <c:pt idx="4">
                  <c:v>2253.1400951922151</c:v>
                </c:pt>
                <c:pt idx="5">
                  <c:v>2253.1400951922151</c:v>
                </c:pt>
                <c:pt idx="6">
                  <c:v>2426.2873096074586</c:v>
                </c:pt>
                <c:pt idx="7">
                  <c:v>2558.1893120078576</c:v>
                </c:pt>
              </c:numCache>
            </c:numRef>
          </c:val>
          <c:smooth val="0"/>
          <c:extLst>
            <c:ext xmlns:c16="http://schemas.microsoft.com/office/drawing/2014/chart" uri="{C3380CC4-5D6E-409C-BE32-E72D297353CC}">
              <c16:uniqueId val="{00000000-E0FE-4738-B955-28B344E8257B}"/>
            </c:ext>
          </c:extLst>
        </c:ser>
        <c:ser>
          <c:idx val="13"/>
          <c:order val="1"/>
          <c:tx>
            <c:strRef>
              <c:f>Historical_and_projected_ITT!$B$51</c:f>
              <c:strCache>
                <c:ptCount val="1"/>
                <c:pt idx="0">
                  <c:v>Mathematics - Historical</c:v>
                </c:pt>
              </c:strCache>
            </c:strRef>
          </c:tx>
          <c:spPr>
            <a:ln>
              <a:solidFill>
                <a:srgbClr val="FF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Historical_and_projected_ITT!$C$51:$T$51</c:f>
              <c:numCache>
                <c:formatCode>#,##0</c:formatCode>
                <c:ptCount val="18"/>
                <c:pt idx="0">
                  <c:v>2500.620842572062</c:v>
                </c:pt>
                <c:pt idx="1">
                  <c:v>2511.4154103852597</c:v>
                </c:pt>
                <c:pt idx="2">
                  <c:v>2460</c:v>
                </c:pt>
                <c:pt idx="3">
                  <c:v>2346</c:v>
                </c:pt>
                <c:pt idx="4">
                  <c:v>2581.4599575409056</c:v>
                </c:pt>
                <c:pt idx="5">
                  <c:v>3102.4919179919257</c:v>
                </c:pt>
                <c:pt idx="6">
                  <c:v>3102.4919179919257</c:v>
                </c:pt>
                <c:pt idx="7">
                  <c:v>3115.5258268618177</c:v>
                </c:pt>
              </c:numCache>
            </c:numRef>
          </c:val>
          <c:smooth val="0"/>
          <c:extLst>
            <c:ext xmlns:c16="http://schemas.microsoft.com/office/drawing/2014/chart" uri="{C3380CC4-5D6E-409C-BE32-E72D297353CC}">
              <c16:uniqueId val="{00000001-E0FE-4738-B955-28B344E8257B}"/>
            </c:ext>
          </c:extLst>
        </c:ser>
        <c:ser>
          <c:idx val="0"/>
          <c:order val="2"/>
          <c:tx>
            <c:strRef>
              <c:f>Historical_and_projected_ITT!$B$58</c:f>
              <c:strCache>
                <c:ptCount val="1"/>
                <c:pt idx="0">
                  <c:v>Science - Historical</c:v>
                </c:pt>
              </c:strCache>
            </c:strRef>
          </c:tx>
          <c:spPr>
            <a:ln>
              <a:solidFill>
                <a:srgbClr val="00B0F0"/>
              </a:solidFill>
            </a:ln>
          </c:spPr>
          <c:marker>
            <c:symbol val="none"/>
          </c:marker>
          <c:val>
            <c:numRef>
              <c:f>Historical_and_projected_ITT!$C$58:$T$58</c:f>
              <c:numCache>
                <c:formatCode>#,##0_ ;\-#,##0\ </c:formatCode>
                <c:ptCount val="18"/>
                <c:pt idx="0">
                  <c:v>2749.5181846440782</c:v>
                </c:pt>
                <c:pt idx="1">
                  <c:v>2784.3395234758236</c:v>
                </c:pt>
                <c:pt idx="2">
                  <c:v>2550</c:v>
                </c:pt>
                <c:pt idx="3" formatCode="#,##0">
                  <c:v>2520</c:v>
                </c:pt>
                <c:pt idx="4" formatCode="#,##0">
                  <c:v>3285.7475286716763</c:v>
                </c:pt>
                <c:pt idx="5" formatCode="#,##0">
                  <c:v>3285.7475286716763</c:v>
                </c:pt>
                <c:pt idx="6" formatCode="#,##0">
                  <c:v>3295.7976481957203</c:v>
                </c:pt>
                <c:pt idx="7" formatCode="#,##0">
                  <c:v>3460.3113217367554</c:v>
                </c:pt>
              </c:numCache>
            </c:numRef>
          </c:val>
          <c:smooth val="0"/>
          <c:extLst>
            <c:ext xmlns:c16="http://schemas.microsoft.com/office/drawing/2014/chart" uri="{C3380CC4-5D6E-409C-BE32-E72D297353CC}">
              <c16:uniqueId val="{00000002-E0FE-4738-B955-28B344E8257B}"/>
            </c:ext>
          </c:extLst>
        </c:ser>
        <c:ser>
          <c:idx val="32"/>
          <c:order val="3"/>
          <c:tx>
            <c:strRef>
              <c:f>Historical_and_projected_ITT!$B$70</c:f>
              <c:strCache>
                <c:ptCount val="1"/>
                <c:pt idx="0">
                  <c:v>English - Projected</c:v>
                </c:pt>
              </c:strCache>
            </c:strRef>
          </c:tx>
          <c:spPr>
            <a:ln>
              <a:solidFill>
                <a:schemeClr val="tx1">
                  <a:lumMod val="95000"/>
                  <a:lumOff val="5000"/>
                </a:schemeClr>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Historical_and_projected_ITT!$C$70:$T$70</c:f>
              <c:numCache>
                <c:formatCode>#,##0</c:formatCode>
                <c:ptCount val="18"/>
                <c:pt idx="8">
                  <c:v>2654</c:v>
                </c:pt>
                <c:pt idx="9">
                  <c:v>2672</c:v>
                </c:pt>
                <c:pt idx="10">
                  <c:v>2883</c:v>
                </c:pt>
                <c:pt idx="11">
                  <c:v>2865</c:v>
                </c:pt>
                <c:pt idx="12">
                  <c:v>2684</c:v>
                </c:pt>
                <c:pt idx="13">
                  <c:v>2645</c:v>
                </c:pt>
                <c:pt idx="14">
                  <c:v>2577</c:v>
                </c:pt>
                <c:pt idx="15">
                  <c:v>2527</c:v>
                </c:pt>
                <c:pt idx="16">
                  <c:v>2480</c:v>
                </c:pt>
                <c:pt idx="17">
                  <c:v>2515</c:v>
                </c:pt>
              </c:numCache>
            </c:numRef>
          </c:val>
          <c:smooth val="0"/>
          <c:extLst>
            <c:ext xmlns:c16="http://schemas.microsoft.com/office/drawing/2014/chart" uri="{C3380CC4-5D6E-409C-BE32-E72D297353CC}">
              <c16:uniqueId val="{00000003-E0FE-4738-B955-28B344E8257B}"/>
            </c:ext>
          </c:extLst>
        </c:ser>
        <c:ser>
          <c:idx val="36"/>
          <c:order val="4"/>
          <c:tx>
            <c:strRef>
              <c:f>Historical_and_projected_ITT!$B$74</c:f>
              <c:strCache>
                <c:ptCount val="1"/>
                <c:pt idx="0">
                  <c:v>Mathematics - Projected</c:v>
                </c:pt>
              </c:strCache>
            </c:strRef>
          </c:tx>
          <c:spPr>
            <a:ln>
              <a:solidFill>
                <a:srgbClr val="FF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Historical_and_projected_ITT!$C$74:$T$74</c:f>
              <c:numCache>
                <c:formatCode>#,##0</c:formatCode>
                <c:ptCount val="18"/>
                <c:pt idx="8">
                  <c:v>3343</c:v>
                </c:pt>
                <c:pt idx="9">
                  <c:v>3337</c:v>
                </c:pt>
                <c:pt idx="10">
                  <c:v>3585</c:v>
                </c:pt>
                <c:pt idx="11">
                  <c:v>3569</c:v>
                </c:pt>
                <c:pt idx="12">
                  <c:v>3362</c:v>
                </c:pt>
                <c:pt idx="13">
                  <c:v>3299</c:v>
                </c:pt>
                <c:pt idx="14">
                  <c:v>3213</c:v>
                </c:pt>
                <c:pt idx="15">
                  <c:v>3152</c:v>
                </c:pt>
                <c:pt idx="16">
                  <c:v>3092</c:v>
                </c:pt>
                <c:pt idx="17">
                  <c:v>3117</c:v>
                </c:pt>
              </c:numCache>
            </c:numRef>
          </c:val>
          <c:smooth val="0"/>
          <c:extLst>
            <c:ext xmlns:c16="http://schemas.microsoft.com/office/drawing/2014/chart" uri="{C3380CC4-5D6E-409C-BE32-E72D297353CC}">
              <c16:uniqueId val="{00000004-E0FE-4738-B955-28B344E8257B}"/>
            </c:ext>
          </c:extLst>
        </c:ser>
        <c:ser>
          <c:idx val="1"/>
          <c:order val="5"/>
          <c:tx>
            <c:strRef>
              <c:f>Historical_and_projected_ITT!$B$81</c:f>
              <c:strCache>
                <c:ptCount val="1"/>
                <c:pt idx="0">
                  <c:v>Science - Projected</c:v>
                </c:pt>
              </c:strCache>
            </c:strRef>
          </c:tx>
          <c:spPr>
            <a:ln>
              <a:solidFill>
                <a:srgbClr val="00B0F0"/>
              </a:solidFill>
              <a:prstDash val="sysDot"/>
            </a:ln>
          </c:spPr>
          <c:marker>
            <c:symbol val="none"/>
          </c:marker>
          <c:val>
            <c:numRef>
              <c:f>Historical_and_projected_ITT!$C$81:$T$81</c:f>
              <c:numCache>
                <c:formatCode>#,##0</c:formatCode>
                <c:ptCount val="18"/>
                <c:pt idx="8">
                  <c:v>3609</c:v>
                </c:pt>
                <c:pt idx="9">
                  <c:v>3711</c:v>
                </c:pt>
                <c:pt idx="10">
                  <c:v>4047</c:v>
                </c:pt>
                <c:pt idx="11">
                  <c:v>4018</c:v>
                </c:pt>
                <c:pt idx="12">
                  <c:v>3817</c:v>
                </c:pt>
                <c:pt idx="13">
                  <c:v>3797</c:v>
                </c:pt>
                <c:pt idx="14">
                  <c:v>3705</c:v>
                </c:pt>
                <c:pt idx="15">
                  <c:v>3619</c:v>
                </c:pt>
                <c:pt idx="16">
                  <c:v>3546</c:v>
                </c:pt>
                <c:pt idx="17">
                  <c:v>3575</c:v>
                </c:pt>
              </c:numCache>
            </c:numRef>
          </c:val>
          <c:smooth val="0"/>
          <c:extLst>
            <c:ext xmlns:c16="http://schemas.microsoft.com/office/drawing/2014/chart" uri="{C3380CC4-5D6E-409C-BE32-E72D297353CC}">
              <c16:uniqueId val="{00000005-E0FE-4738-B955-28B344E8257B}"/>
            </c:ext>
          </c:extLst>
        </c:ser>
        <c:dLbls>
          <c:showLegendKey val="0"/>
          <c:showVal val="0"/>
          <c:showCatName val="0"/>
          <c:showSerName val="0"/>
          <c:showPercent val="0"/>
          <c:showBubbleSize val="0"/>
        </c:dLbls>
        <c:smooth val="0"/>
        <c:axId val="152360448"/>
        <c:axId val="152361984"/>
      </c:lineChart>
      <c:catAx>
        <c:axId val="15236044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52361984"/>
        <c:crosses val="autoZero"/>
        <c:auto val="1"/>
        <c:lblAlgn val="ctr"/>
        <c:lblOffset val="100"/>
        <c:noMultiLvlLbl val="0"/>
      </c:catAx>
      <c:valAx>
        <c:axId val="15236198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360448"/>
        <c:crosses val="autoZero"/>
        <c:crossBetween val="between"/>
      </c:valAx>
      <c:spPr>
        <a:ln>
          <a:solidFill>
            <a:schemeClr val="tx1">
              <a:lumMod val="95000"/>
              <a:lumOff val="5000"/>
            </a:schemeClr>
          </a:solidFill>
        </a:ln>
      </c:spPr>
    </c:plotArea>
    <c:legend>
      <c:legendPos val="r"/>
      <c:layout>
        <c:manualLayout>
          <c:xMode val="edge"/>
          <c:yMode val="edge"/>
          <c:x val="0.72963951159157259"/>
          <c:y val="0.11369906158990399"/>
          <c:w val="0.25272904150075326"/>
          <c:h val="0.75753640383993093"/>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Science ITT places calculated by the TSM</a:t>
            </a:r>
          </a:p>
        </c:rich>
      </c:tx>
      <c:overlay val="0"/>
    </c:title>
    <c:autoTitleDeleted val="0"/>
    <c:plotArea>
      <c:layout>
        <c:manualLayout>
          <c:layoutTarget val="inner"/>
          <c:xMode val="edge"/>
          <c:yMode val="edge"/>
          <c:x val="0.11786777187039654"/>
          <c:y val="0.12271369945282264"/>
          <c:w val="0.6054524657313699"/>
          <c:h val="0.72974220383469013"/>
        </c:manualLayout>
      </c:layout>
      <c:lineChart>
        <c:grouping val="standard"/>
        <c:varyColors val="0"/>
        <c:ser>
          <c:idx val="2"/>
          <c:order val="0"/>
          <c:tx>
            <c:strRef>
              <c:f>Historical_and_projected_ITT!$B$40</c:f>
              <c:strCache>
                <c:ptCount val="1"/>
                <c:pt idx="0">
                  <c:v>Biology - Historical</c:v>
                </c:pt>
              </c:strCache>
            </c:strRef>
          </c:tx>
          <c:spPr>
            <a:ln>
              <a:solidFill>
                <a:sysClr val="windowText" lastClr="00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Historical_and_projected_ITT!$C$40:$T$40</c:f>
              <c:numCache>
                <c:formatCode>#,##0</c:formatCode>
                <c:ptCount val="18"/>
                <c:pt idx="3">
                  <c:v>891</c:v>
                </c:pt>
                <c:pt idx="4">
                  <c:v>1177.6613302701508</c:v>
                </c:pt>
                <c:pt idx="5">
                  <c:v>1177.6613302701508</c:v>
                </c:pt>
                <c:pt idx="6">
                  <c:v>1187.7114497941952</c:v>
                </c:pt>
                <c:pt idx="7">
                  <c:v>1187.7114497941952</c:v>
                </c:pt>
              </c:numCache>
            </c:numRef>
          </c:val>
          <c:smooth val="0"/>
          <c:extLst>
            <c:ext xmlns:c16="http://schemas.microsoft.com/office/drawing/2014/chart" uri="{C3380CC4-5D6E-409C-BE32-E72D297353CC}">
              <c16:uniqueId val="{00000000-982C-4B58-A895-3FF77B688E6C}"/>
            </c:ext>
          </c:extLst>
        </c:ser>
        <c:ser>
          <c:idx val="4"/>
          <c:order val="1"/>
          <c:tx>
            <c:strRef>
              <c:f>Historical_and_projected_ITT!$B$42</c:f>
              <c:strCache>
                <c:ptCount val="1"/>
                <c:pt idx="0">
                  <c:v>Chemistry - Historical</c:v>
                </c:pt>
              </c:strCache>
            </c:strRef>
          </c:tx>
          <c:spPr>
            <a:ln>
              <a:solidFill>
                <a:srgbClr val="FF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Historical_and_projected_ITT!$C$42:$T$42</c:f>
              <c:numCache>
                <c:formatCode>#,##0</c:formatCode>
                <c:ptCount val="18"/>
                <c:pt idx="3">
                  <c:v>682</c:v>
                </c:pt>
                <c:pt idx="4">
                  <c:v>1053.4775422401942</c:v>
                </c:pt>
                <c:pt idx="5">
                  <c:v>1053.4775422401942</c:v>
                </c:pt>
                <c:pt idx="6">
                  <c:v>1053.4775422401942</c:v>
                </c:pt>
                <c:pt idx="7">
                  <c:v>1053.4775422401942</c:v>
                </c:pt>
              </c:numCache>
            </c:numRef>
          </c:val>
          <c:smooth val="0"/>
          <c:extLst>
            <c:ext xmlns:c16="http://schemas.microsoft.com/office/drawing/2014/chart" uri="{C3380CC4-5D6E-409C-BE32-E72D297353CC}">
              <c16:uniqueId val="{00000001-982C-4B58-A895-3FF77B688E6C}"/>
            </c:ext>
          </c:extLst>
        </c:ser>
        <c:ser>
          <c:idx val="18"/>
          <c:order val="2"/>
          <c:tx>
            <c:strRef>
              <c:f>Historical_and_projected_ITT!$B$56</c:f>
              <c:strCache>
                <c:ptCount val="1"/>
                <c:pt idx="0">
                  <c:v>Physics - Historical</c:v>
                </c:pt>
              </c:strCache>
            </c:strRef>
          </c:tx>
          <c:spPr>
            <a:ln>
              <a:solidFill>
                <a:srgbClr val="00B0F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Historical_and_projected_ITT!$C$56:$T$56</c:f>
              <c:numCache>
                <c:formatCode>#,##0</c:formatCode>
                <c:ptCount val="18"/>
                <c:pt idx="3">
                  <c:v>947</c:v>
                </c:pt>
                <c:pt idx="4">
                  <c:v>1054.6086561613313</c:v>
                </c:pt>
                <c:pt idx="5">
                  <c:v>1054.6086561613313</c:v>
                </c:pt>
                <c:pt idx="6">
                  <c:v>1054.6086561613313</c:v>
                </c:pt>
                <c:pt idx="7">
                  <c:v>1219.1223297023664</c:v>
                </c:pt>
              </c:numCache>
            </c:numRef>
          </c:val>
          <c:smooth val="0"/>
          <c:extLst>
            <c:ext xmlns:c16="http://schemas.microsoft.com/office/drawing/2014/chart" uri="{C3380CC4-5D6E-409C-BE32-E72D297353CC}">
              <c16:uniqueId val="{00000002-982C-4B58-A895-3FF77B688E6C}"/>
            </c:ext>
          </c:extLst>
        </c:ser>
        <c:ser>
          <c:idx val="25"/>
          <c:order val="3"/>
          <c:tx>
            <c:strRef>
              <c:f>Historical_and_projected_ITT!$B$63</c:f>
              <c:strCache>
                <c:ptCount val="1"/>
                <c:pt idx="0">
                  <c:v>Biology - Projected</c:v>
                </c:pt>
              </c:strCache>
            </c:strRef>
          </c:tx>
          <c:spPr>
            <a:ln>
              <a:solidFill>
                <a:sysClr val="windowText" lastClr="00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Historical_and_projected_ITT!$C$63:$T$63</c:f>
              <c:numCache>
                <c:formatCode>#,##0</c:formatCode>
                <c:ptCount val="18"/>
                <c:pt idx="8">
                  <c:v>1192</c:v>
                </c:pt>
                <c:pt idx="9">
                  <c:v>1232</c:v>
                </c:pt>
                <c:pt idx="10">
                  <c:v>1348</c:v>
                </c:pt>
                <c:pt idx="11">
                  <c:v>1346</c:v>
                </c:pt>
                <c:pt idx="12">
                  <c:v>1283</c:v>
                </c:pt>
                <c:pt idx="13">
                  <c:v>1275</c:v>
                </c:pt>
                <c:pt idx="14">
                  <c:v>1248</c:v>
                </c:pt>
                <c:pt idx="15">
                  <c:v>1225</c:v>
                </c:pt>
                <c:pt idx="16">
                  <c:v>1205</c:v>
                </c:pt>
                <c:pt idx="17">
                  <c:v>1214</c:v>
                </c:pt>
              </c:numCache>
            </c:numRef>
          </c:val>
          <c:smooth val="0"/>
          <c:extLst>
            <c:ext xmlns:c16="http://schemas.microsoft.com/office/drawing/2014/chart" uri="{C3380CC4-5D6E-409C-BE32-E72D297353CC}">
              <c16:uniqueId val="{00000003-982C-4B58-A895-3FF77B688E6C}"/>
            </c:ext>
          </c:extLst>
        </c:ser>
        <c:ser>
          <c:idx val="27"/>
          <c:order val="4"/>
          <c:tx>
            <c:strRef>
              <c:f>Historical_and_projected_ITT!$B$65</c:f>
              <c:strCache>
                <c:ptCount val="1"/>
                <c:pt idx="0">
                  <c:v>Chemistry - Projected</c:v>
                </c:pt>
              </c:strCache>
            </c:strRef>
          </c:tx>
          <c:spPr>
            <a:ln>
              <a:solidFill>
                <a:srgbClr val="FF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Historical_and_projected_ITT!$C$65:$T$65</c:f>
              <c:numCache>
                <c:formatCode>#,##0</c:formatCode>
                <c:ptCount val="18"/>
                <c:pt idx="8">
                  <c:v>1152</c:v>
                </c:pt>
                <c:pt idx="9">
                  <c:v>1187</c:v>
                </c:pt>
                <c:pt idx="10">
                  <c:v>1296</c:v>
                </c:pt>
                <c:pt idx="11">
                  <c:v>1285</c:v>
                </c:pt>
                <c:pt idx="12">
                  <c:v>1222</c:v>
                </c:pt>
                <c:pt idx="13">
                  <c:v>1217</c:v>
                </c:pt>
                <c:pt idx="14">
                  <c:v>1187</c:v>
                </c:pt>
                <c:pt idx="15">
                  <c:v>1158</c:v>
                </c:pt>
                <c:pt idx="16">
                  <c:v>1134</c:v>
                </c:pt>
                <c:pt idx="17">
                  <c:v>1143</c:v>
                </c:pt>
              </c:numCache>
            </c:numRef>
          </c:val>
          <c:smooth val="0"/>
          <c:extLst>
            <c:ext xmlns:c16="http://schemas.microsoft.com/office/drawing/2014/chart" uri="{C3380CC4-5D6E-409C-BE32-E72D297353CC}">
              <c16:uniqueId val="{00000004-982C-4B58-A895-3FF77B688E6C}"/>
            </c:ext>
          </c:extLst>
        </c:ser>
        <c:ser>
          <c:idx val="41"/>
          <c:order val="5"/>
          <c:tx>
            <c:strRef>
              <c:f>Historical_and_projected_ITT!$B$79</c:f>
              <c:strCache>
                <c:ptCount val="1"/>
                <c:pt idx="0">
                  <c:v>Physics - Projected</c:v>
                </c:pt>
              </c:strCache>
            </c:strRef>
          </c:tx>
          <c:spPr>
            <a:ln>
              <a:solidFill>
                <a:srgbClr val="00B0F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Historical_and_projected_ITT!$C$79:$T$79</c:f>
              <c:numCache>
                <c:formatCode>#,##0</c:formatCode>
                <c:ptCount val="18"/>
                <c:pt idx="8">
                  <c:v>1265</c:v>
                </c:pt>
                <c:pt idx="9">
                  <c:v>1292</c:v>
                </c:pt>
                <c:pt idx="10">
                  <c:v>1403</c:v>
                </c:pt>
                <c:pt idx="11">
                  <c:v>1387</c:v>
                </c:pt>
                <c:pt idx="12">
                  <c:v>1312</c:v>
                </c:pt>
                <c:pt idx="13">
                  <c:v>1305</c:v>
                </c:pt>
                <c:pt idx="14">
                  <c:v>1270</c:v>
                </c:pt>
                <c:pt idx="15">
                  <c:v>1236</c:v>
                </c:pt>
                <c:pt idx="16">
                  <c:v>1207</c:v>
                </c:pt>
                <c:pt idx="17">
                  <c:v>1218</c:v>
                </c:pt>
              </c:numCache>
            </c:numRef>
          </c:val>
          <c:smooth val="0"/>
          <c:extLst>
            <c:ext xmlns:c16="http://schemas.microsoft.com/office/drawing/2014/chart" uri="{C3380CC4-5D6E-409C-BE32-E72D297353CC}">
              <c16:uniqueId val="{00000005-982C-4B58-A895-3FF77B688E6C}"/>
            </c:ext>
          </c:extLst>
        </c:ser>
        <c:dLbls>
          <c:showLegendKey val="0"/>
          <c:showVal val="0"/>
          <c:showCatName val="0"/>
          <c:showSerName val="0"/>
          <c:showPercent val="0"/>
          <c:showBubbleSize val="0"/>
        </c:dLbls>
        <c:smooth val="0"/>
        <c:axId val="173025152"/>
        <c:axId val="173026688"/>
      </c:lineChart>
      <c:catAx>
        <c:axId val="17302515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026688"/>
        <c:crosses val="autoZero"/>
        <c:auto val="1"/>
        <c:lblAlgn val="ctr"/>
        <c:lblOffset val="100"/>
        <c:noMultiLvlLbl val="0"/>
      </c:catAx>
      <c:valAx>
        <c:axId val="1730266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025152"/>
        <c:crosses val="autoZero"/>
        <c:crossBetween val="between"/>
      </c:valAx>
      <c:spPr>
        <a:ln>
          <a:solidFill>
            <a:schemeClr val="tx1">
              <a:lumMod val="95000"/>
              <a:lumOff val="5000"/>
            </a:schemeClr>
          </a:solidFill>
        </a:ln>
      </c:spPr>
    </c:plotArea>
    <c:legend>
      <c:legendPos val="r"/>
      <c:layout>
        <c:manualLayout>
          <c:xMode val="edge"/>
          <c:yMode val="edge"/>
          <c:x val="0.74077295707164115"/>
          <c:y val="7.6712616402401748E-2"/>
          <c:w val="0.24412795715971747"/>
          <c:h val="0.838358465465789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Humanities subjects ITT places calculated by the TSM</a:t>
            </a:r>
          </a:p>
        </c:rich>
      </c:tx>
      <c:overlay val="0"/>
    </c:title>
    <c:autoTitleDeleted val="0"/>
    <c:plotArea>
      <c:layout>
        <c:manualLayout>
          <c:layoutTarget val="inner"/>
          <c:xMode val="edge"/>
          <c:yMode val="edge"/>
          <c:x val="0.11786777187039654"/>
          <c:y val="0.12271369945282264"/>
          <c:w val="0.59568779864055454"/>
          <c:h val="0.72974220383469013"/>
        </c:manualLayout>
      </c:layout>
      <c:lineChart>
        <c:grouping val="standard"/>
        <c:varyColors val="0"/>
        <c:ser>
          <c:idx val="11"/>
          <c:order val="0"/>
          <c:tx>
            <c:strRef>
              <c:f>Historical_and_projected_ITT!$B$49</c:f>
              <c:strCache>
                <c:ptCount val="1"/>
                <c:pt idx="0">
                  <c:v>Geography - Historical</c:v>
                </c:pt>
              </c:strCache>
            </c:strRef>
          </c:tx>
          <c:spPr>
            <a:ln>
              <a:solidFill>
                <a:schemeClr val="tx1">
                  <a:lumMod val="95000"/>
                  <a:lumOff val="5000"/>
                </a:schemeClr>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Historical_and_projected_ITT!$C$49:$T$49</c:f>
              <c:numCache>
                <c:formatCode>#,##0</c:formatCode>
                <c:ptCount val="18"/>
                <c:pt idx="0">
                  <c:v>615</c:v>
                </c:pt>
                <c:pt idx="1">
                  <c:v>625</c:v>
                </c:pt>
                <c:pt idx="2">
                  <c:v>620</c:v>
                </c:pt>
                <c:pt idx="3">
                  <c:v>741</c:v>
                </c:pt>
                <c:pt idx="4">
                  <c:v>777.63869746363002</c:v>
                </c:pt>
                <c:pt idx="5">
                  <c:v>777.63869746363002</c:v>
                </c:pt>
                <c:pt idx="6">
                  <c:v>1531.1469289044046</c:v>
                </c:pt>
                <c:pt idx="7">
                  <c:v>1531.1469289044046</c:v>
                </c:pt>
              </c:numCache>
            </c:numRef>
          </c:val>
          <c:smooth val="0"/>
          <c:extLst>
            <c:ext xmlns:c16="http://schemas.microsoft.com/office/drawing/2014/chart" uri="{C3380CC4-5D6E-409C-BE32-E72D297353CC}">
              <c16:uniqueId val="{00000000-46B8-4FC7-8E79-4514AE1D43C3}"/>
            </c:ext>
          </c:extLst>
        </c:ser>
        <c:ser>
          <c:idx val="12"/>
          <c:order val="1"/>
          <c:tx>
            <c:strRef>
              <c:f>Historical_and_projected_ITT!$B$50</c:f>
              <c:strCache>
                <c:ptCount val="1"/>
                <c:pt idx="0">
                  <c:v>History - Historical</c:v>
                </c:pt>
              </c:strCache>
            </c:strRef>
          </c:tx>
          <c:spPr>
            <a:ln>
              <a:solidFill>
                <a:srgbClr val="FF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Historical_and_projected_ITT!$C$50:$T$50</c:f>
              <c:numCache>
                <c:formatCode>#,##0</c:formatCode>
                <c:ptCount val="18"/>
                <c:pt idx="0">
                  <c:v>545</c:v>
                </c:pt>
                <c:pt idx="1">
                  <c:v>545</c:v>
                </c:pt>
                <c:pt idx="2">
                  <c:v>540</c:v>
                </c:pt>
                <c:pt idx="3">
                  <c:v>632</c:v>
                </c:pt>
                <c:pt idx="4">
                  <c:v>816.3930626788316</c:v>
                </c:pt>
                <c:pt idx="5">
                  <c:v>816.3930626788316</c:v>
                </c:pt>
                <c:pt idx="6">
                  <c:v>1159.7619052471459</c:v>
                </c:pt>
                <c:pt idx="7">
                  <c:v>1179.8755448527156</c:v>
                </c:pt>
              </c:numCache>
            </c:numRef>
          </c:val>
          <c:smooth val="0"/>
          <c:extLst>
            <c:ext xmlns:c16="http://schemas.microsoft.com/office/drawing/2014/chart" uri="{C3380CC4-5D6E-409C-BE32-E72D297353CC}">
              <c16:uniqueId val="{00000001-46B8-4FC7-8E79-4514AE1D43C3}"/>
            </c:ext>
          </c:extLst>
        </c:ser>
        <c:ser>
          <c:idx val="0"/>
          <c:order val="2"/>
          <c:tx>
            <c:strRef>
              <c:f>Historical_and_projected_ITT!$B$57</c:f>
              <c:strCache>
                <c:ptCount val="1"/>
                <c:pt idx="0">
                  <c:v>Religious Education - Historical</c:v>
                </c:pt>
              </c:strCache>
            </c:strRef>
          </c:tx>
          <c:spPr>
            <a:ln>
              <a:solidFill>
                <a:srgbClr val="00B0F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Historical_and_projected_ITT!$C$57:$T$57</c:f>
              <c:numCache>
                <c:formatCode>#,##0</c:formatCode>
                <c:ptCount val="18"/>
                <c:pt idx="0">
                  <c:v>445.56485355648533</c:v>
                </c:pt>
                <c:pt idx="1">
                  <c:v>438.81987577639751</c:v>
                </c:pt>
                <c:pt idx="2">
                  <c:v>450</c:v>
                </c:pt>
                <c:pt idx="3">
                  <c:v>537</c:v>
                </c:pt>
                <c:pt idx="4">
                  <c:v>650.29476323685049</c:v>
                </c:pt>
                <c:pt idx="5">
                  <c:v>543.76114601060056</c:v>
                </c:pt>
                <c:pt idx="6">
                  <c:v>643.48147436594184</c:v>
                </c:pt>
                <c:pt idx="7">
                  <c:v>643.48147436594184</c:v>
                </c:pt>
              </c:numCache>
            </c:numRef>
          </c:val>
          <c:smooth val="0"/>
          <c:extLst>
            <c:ext xmlns:c16="http://schemas.microsoft.com/office/drawing/2014/chart" uri="{C3380CC4-5D6E-409C-BE32-E72D297353CC}">
              <c16:uniqueId val="{00000002-46B8-4FC7-8E79-4514AE1D43C3}"/>
            </c:ext>
          </c:extLst>
        </c:ser>
        <c:ser>
          <c:idx val="34"/>
          <c:order val="3"/>
          <c:tx>
            <c:strRef>
              <c:f>Historical_and_projected_ITT!$B$72</c:f>
              <c:strCache>
                <c:ptCount val="1"/>
                <c:pt idx="0">
                  <c:v>Geography - Projected</c:v>
                </c:pt>
              </c:strCache>
            </c:strRef>
          </c:tx>
          <c:spPr>
            <a:ln>
              <a:solidFill>
                <a:schemeClr val="tx1">
                  <a:lumMod val="95000"/>
                  <a:lumOff val="5000"/>
                </a:schemeClr>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Historical_and_projected_ITT!$C$72:$T$72</c:f>
              <c:numCache>
                <c:formatCode>#,##0</c:formatCode>
                <c:ptCount val="18"/>
                <c:pt idx="8">
                  <c:v>1116</c:v>
                </c:pt>
                <c:pt idx="9">
                  <c:v>1139</c:v>
                </c:pt>
                <c:pt idx="10">
                  <c:v>1281</c:v>
                </c:pt>
                <c:pt idx="11">
                  <c:v>1302</c:v>
                </c:pt>
                <c:pt idx="12">
                  <c:v>1189</c:v>
                </c:pt>
                <c:pt idx="13">
                  <c:v>1136</c:v>
                </c:pt>
                <c:pt idx="14">
                  <c:v>1101</c:v>
                </c:pt>
                <c:pt idx="15">
                  <c:v>1095</c:v>
                </c:pt>
                <c:pt idx="16">
                  <c:v>1077</c:v>
                </c:pt>
                <c:pt idx="17">
                  <c:v>1095</c:v>
                </c:pt>
              </c:numCache>
            </c:numRef>
          </c:val>
          <c:smooth val="0"/>
          <c:extLst>
            <c:ext xmlns:c16="http://schemas.microsoft.com/office/drawing/2014/chart" uri="{C3380CC4-5D6E-409C-BE32-E72D297353CC}">
              <c16:uniqueId val="{00000003-46B8-4FC7-8E79-4514AE1D43C3}"/>
            </c:ext>
          </c:extLst>
        </c:ser>
        <c:ser>
          <c:idx val="35"/>
          <c:order val="4"/>
          <c:tx>
            <c:strRef>
              <c:f>Historical_and_projected_ITT!$B$73</c:f>
              <c:strCache>
                <c:ptCount val="1"/>
                <c:pt idx="0">
                  <c:v>History - Projected</c:v>
                </c:pt>
              </c:strCache>
            </c:strRef>
          </c:tx>
          <c:spPr>
            <a:ln>
              <a:solidFill>
                <a:srgbClr val="FF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Historical_and_projected_ITT!$C$73:$T$73</c:f>
              <c:numCache>
                <c:formatCode>#,##0</c:formatCode>
                <c:ptCount val="18"/>
                <c:pt idx="8">
                  <c:v>1273</c:v>
                </c:pt>
                <c:pt idx="9">
                  <c:v>1302</c:v>
                </c:pt>
                <c:pt idx="10">
                  <c:v>1447</c:v>
                </c:pt>
                <c:pt idx="11">
                  <c:v>1465</c:v>
                </c:pt>
                <c:pt idx="12">
                  <c:v>1353</c:v>
                </c:pt>
                <c:pt idx="13">
                  <c:v>1300</c:v>
                </c:pt>
                <c:pt idx="14">
                  <c:v>1263</c:v>
                </c:pt>
                <c:pt idx="15">
                  <c:v>1255</c:v>
                </c:pt>
                <c:pt idx="16">
                  <c:v>1236</c:v>
                </c:pt>
                <c:pt idx="17">
                  <c:v>1253</c:v>
                </c:pt>
              </c:numCache>
            </c:numRef>
          </c:val>
          <c:smooth val="0"/>
          <c:extLst>
            <c:ext xmlns:c16="http://schemas.microsoft.com/office/drawing/2014/chart" uri="{C3380CC4-5D6E-409C-BE32-E72D297353CC}">
              <c16:uniqueId val="{00000004-46B8-4FC7-8E79-4514AE1D43C3}"/>
            </c:ext>
          </c:extLst>
        </c:ser>
        <c:ser>
          <c:idx val="1"/>
          <c:order val="5"/>
          <c:tx>
            <c:strRef>
              <c:f>Historical_and_projected_ITT!$B$80</c:f>
              <c:strCache>
                <c:ptCount val="1"/>
                <c:pt idx="0">
                  <c:v>Religious Education - Projected</c:v>
                </c:pt>
              </c:strCache>
            </c:strRef>
          </c:tx>
          <c:spPr>
            <a:ln>
              <a:solidFill>
                <a:srgbClr val="00B0F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Historical_and_projected_ITT!$C$80:$T$80</c:f>
              <c:numCache>
                <c:formatCode>#,##0</c:formatCode>
                <c:ptCount val="18"/>
                <c:pt idx="8">
                  <c:v>525</c:v>
                </c:pt>
                <c:pt idx="9">
                  <c:v>506</c:v>
                </c:pt>
                <c:pt idx="10">
                  <c:v>527</c:v>
                </c:pt>
                <c:pt idx="11">
                  <c:v>538</c:v>
                </c:pt>
                <c:pt idx="12">
                  <c:v>553</c:v>
                </c:pt>
                <c:pt idx="13">
                  <c:v>536</c:v>
                </c:pt>
                <c:pt idx="14">
                  <c:v>523</c:v>
                </c:pt>
                <c:pt idx="15">
                  <c:v>517</c:v>
                </c:pt>
                <c:pt idx="16">
                  <c:v>509</c:v>
                </c:pt>
                <c:pt idx="17">
                  <c:v>513</c:v>
                </c:pt>
              </c:numCache>
            </c:numRef>
          </c:val>
          <c:smooth val="0"/>
          <c:extLst>
            <c:ext xmlns:c16="http://schemas.microsoft.com/office/drawing/2014/chart" uri="{C3380CC4-5D6E-409C-BE32-E72D297353CC}">
              <c16:uniqueId val="{00000005-46B8-4FC7-8E79-4514AE1D43C3}"/>
            </c:ext>
          </c:extLst>
        </c:ser>
        <c:dLbls>
          <c:showLegendKey val="0"/>
          <c:showVal val="0"/>
          <c:showCatName val="0"/>
          <c:showSerName val="0"/>
          <c:showPercent val="0"/>
          <c:showBubbleSize val="0"/>
        </c:dLbls>
        <c:smooth val="0"/>
        <c:axId val="173218432"/>
        <c:axId val="173228416"/>
      </c:lineChart>
      <c:catAx>
        <c:axId val="17321843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228416"/>
        <c:crosses val="autoZero"/>
        <c:auto val="1"/>
        <c:lblAlgn val="ctr"/>
        <c:lblOffset val="100"/>
        <c:noMultiLvlLbl val="0"/>
      </c:catAx>
      <c:valAx>
        <c:axId val="17322841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218432"/>
        <c:crosses val="autoZero"/>
        <c:crossBetween val="between"/>
      </c:valAx>
      <c:spPr>
        <a:ln>
          <a:solidFill>
            <a:schemeClr val="tx1">
              <a:lumMod val="95000"/>
              <a:lumOff val="5000"/>
            </a:schemeClr>
          </a:solidFill>
        </a:ln>
      </c:spPr>
    </c:plotArea>
    <c:legend>
      <c:legendPos val="r"/>
      <c:layout>
        <c:manualLayout>
          <c:xMode val="edge"/>
          <c:yMode val="edge"/>
          <c:x val="0.73439750584347563"/>
          <c:y val="9.5890698594182575E-2"/>
          <c:w val="0.24629178627177264"/>
          <c:h val="0.7972622874195520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Arts ITT places calculated by the TSM</a:t>
            </a:r>
          </a:p>
        </c:rich>
      </c:tx>
      <c:overlay val="0"/>
    </c:title>
    <c:autoTitleDeleted val="0"/>
    <c:plotArea>
      <c:layout>
        <c:manualLayout>
          <c:layoutTarget val="inner"/>
          <c:xMode val="edge"/>
          <c:yMode val="edge"/>
          <c:x val="0.11773876907270284"/>
          <c:y val="0.12105650329303574"/>
          <c:w val="0.60083759391279457"/>
          <c:h val="0.73339192007627252"/>
        </c:manualLayout>
      </c:layout>
      <c:lineChart>
        <c:grouping val="standard"/>
        <c:varyColors val="0"/>
        <c:ser>
          <c:idx val="1"/>
          <c:order val="0"/>
          <c:tx>
            <c:strRef>
              <c:f>Historical_and_projected_ITT!$B$39</c:f>
              <c:strCache>
                <c:ptCount val="1"/>
                <c:pt idx="0">
                  <c:v>Art &amp; Design - Historical</c:v>
                </c:pt>
              </c:strCache>
            </c:strRef>
          </c:tx>
          <c:spPr>
            <a:ln>
              <a:solidFill>
                <a:schemeClr val="tx1"/>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Historical_and_projected_ITT!$C$39:$T$39</c:f>
              <c:numCache>
                <c:formatCode>#,##0</c:formatCode>
                <c:ptCount val="18"/>
                <c:pt idx="0">
                  <c:v>320</c:v>
                </c:pt>
                <c:pt idx="1">
                  <c:v>320</c:v>
                </c:pt>
                <c:pt idx="2">
                  <c:v>340</c:v>
                </c:pt>
                <c:pt idx="3">
                  <c:v>403</c:v>
                </c:pt>
                <c:pt idx="4">
                  <c:v>793.58241370447331</c:v>
                </c:pt>
                <c:pt idx="5">
                  <c:v>633.36225106708196</c:v>
                </c:pt>
                <c:pt idx="6">
                  <c:v>577.09697709165653</c:v>
                </c:pt>
                <c:pt idx="7">
                  <c:v>645.55239319127406</c:v>
                </c:pt>
              </c:numCache>
            </c:numRef>
          </c:val>
          <c:smooth val="0"/>
          <c:extLst>
            <c:ext xmlns:c16="http://schemas.microsoft.com/office/drawing/2014/chart" uri="{C3380CC4-5D6E-409C-BE32-E72D297353CC}">
              <c16:uniqueId val="{00000000-1398-48F9-8474-CB2857ADD40E}"/>
            </c:ext>
          </c:extLst>
        </c:ser>
        <c:ser>
          <c:idx val="8"/>
          <c:order val="1"/>
          <c:tx>
            <c:strRef>
              <c:f>Historical_and_projected_ITT!$B$46</c:f>
              <c:strCache>
                <c:ptCount val="1"/>
                <c:pt idx="0">
                  <c:v>Drama - Historical</c:v>
                </c:pt>
              </c:strCache>
            </c:strRef>
          </c:tx>
          <c:spPr>
            <a:ln>
              <a:solidFill>
                <a:srgbClr val="FF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Historical_and_projected_ITT!$C$46:$T$46</c:f>
              <c:numCache>
                <c:formatCode>#,##0</c:formatCode>
                <c:ptCount val="18"/>
                <c:pt idx="4">
                  <c:v>434.87922730407433</c:v>
                </c:pt>
                <c:pt idx="5">
                  <c:v>346.85956318941584</c:v>
                </c:pt>
                <c:pt idx="6">
                  <c:v>345.11470491922063</c:v>
                </c:pt>
                <c:pt idx="7">
                  <c:v>357.1831760371598</c:v>
                </c:pt>
              </c:numCache>
            </c:numRef>
          </c:val>
          <c:smooth val="0"/>
          <c:extLst>
            <c:ext xmlns:c16="http://schemas.microsoft.com/office/drawing/2014/chart" uri="{C3380CC4-5D6E-409C-BE32-E72D297353CC}">
              <c16:uniqueId val="{00000001-1398-48F9-8474-CB2857ADD40E}"/>
            </c:ext>
          </c:extLst>
        </c:ser>
        <c:ser>
          <c:idx val="15"/>
          <c:order val="2"/>
          <c:tx>
            <c:strRef>
              <c:f>Historical_and_projected_ITT!$B$53</c:f>
              <c:strCache>
                <c:ptCount val="1"/>
                <c:pt idx="0">
                  <c:v>Music - Historical</c:v>
                </c:pt>
              </c:strCache>
            </c:strRef>
          </c:tx>
          <c:spPr>
            <a:ln>
              <a:solidFill>
                <a:srgbClr val="00B0F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Historical_and_projected_ITT!$C$53:$T$53</c:f>
              <c:numCache>
                <c:formatCode>#,##0</c:formatCode>
                <c:ptCount val="18"/>
                <c:pt idx="0">
                  <c:v>389.0176322418136</c:v>
                </c:pt>
                <c:pt idx="1">
                  <c:v>380</c:v>
                </c:pt>
                <c:pt idx="2">
                  <c:v>390</c:v>
                </c:pt>
                <c:pt idx="3">
                  <c:v>461</c:v>
                </c:pt>
                <c:pt idx="4">
                  <c:v>481.49267645590942</c:v>
                </c:pt>
                <c:pt idx="5">
                  <c:v>399.22124195848323</c:v>
                </c:pt>
                <c:pt idx="6">
                  <c:v>393.33766666889568</c:v>
                </c:pt>
                <c:pt idx="7">
                  <c:v>409.34458408314538</c:v>
                </c:pt>
              </c:numCache>
            </c:numRef>
          </c:val>
          <c:smooth val="0"/>
          <c:extLst>
            <c:ext xmlns:c16="http://schemas.microsoft.com/office/drawing/2014/chart" uri="{C3380CC4-5D6E-409C-BE32-E72D297353CC}">
              <c16:uniqueId val="{00000002-1398-48F9-8474-CB2857ADD40E}"/>
            </c:ext>
          </c:extLst>
        </c:ser>
        <c:ser>
          <c:idx val="24"/>
          <c:order val="3"/>
          <c:tx>
            <c:strRef>
              <c:f>Historical_and_projected_ITT!$B$62</c:f>
              <c:strCache>
                <c:ptCount val="1"/>
                <c:pt idx="0">
                  <c:v>Art &amp; Design - Projected</c:v>
                </c:pt>
              </c:strCache>
            </c:strRef>
          </c:tx>
          <c:spPr>
            <a:ln>
              <a:solidFill>
                <a:schemeClr val="tx1"/>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Historical_and_projected_ITT!$C$62:$T$62</c:f>
              <c:numCache>
                <c:formatCode>#,##0</c:formatCode>
                <c:ptCount val="18"/>
                <c:pt idx="8">
                  <c:v>668</c:v>
                </c:pt>
                <c:pt idx="9">
                  <c:v>661</c:v>
                </c:pt>
                <c:pt idx="10">
                  <c:v>692</c:v>
                </c:pt>
                <c:pt idx="11">
                  <c:v>710</c:v>
                </c:pt>
                <c:pt idx="12">
                  <c:v>730</c:v>
                </c:pt>
                <c:pt idx="13">
                  <c:v>702</c:v>
                </c:pt>
                <c:pt idx="14">
                  <c:v>686</c:v>
                </c:pt>
                <c:pt idx="15">
                  <c:v>684</c:v>
                </c:pt>
                <c:pt idx="16">
                  <c:v>677</c:v>
                </c:pt>
                <c:pt idx="17">
                  <c:v>675</c:v>
                </c:pt>
              </c:numCache>
            </c:numRef>
          </c:val>
          <c:smooth val="0"/>
          <c:extLst>
            <c:ext xmlns:c16="http://schemas.microsoft.com/office/drawing/2014/chart" uri="{C3380CC4-5D6E-409C-BE32-E72D297353CC}">
              <c16:uniqueId val="{00000003-1398-48F9-8474-CB2857ADD40E}"/>
            </c:ext>
          </c:extLst>
        </c:ser>
        <c:ser>
          <c:idx val="31"/>
          <c:order val="4"/>
          <c:tx>
            <c:strRef>
              <c:f>Historical_and_projected_ITT!$B$69</c:f>
              <c:strCache>
                <c:ptCount val="1"/>
                <c:pt idx="0">
                  <c:v>Drama - Projected</c:v>
                </c:pt>
              </c:strCache>
            </c:strRef>
          </c:tx>
          <c:spPr>
            <a:ln>
              <a:solidFill>
                <a:srgbClr val="FF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Historical_and_projected_ITT!$C$69:$T$69</c:f>
              <c:numCache>
                <c:formatCode>#,##0</c:formatCode>
                <c:ptCount val="18"/>
                <c:pt idx="8">
                  <c:v>347</c:v>
                </c:pt>
                <c:pt idx="9">
                  <c:v>339</c:v>
                </c:pt>
                <c:pt idx="10">
                  <c:v>354</c:v>
                </c:pt>
                <c:pt idx="11">
                  <c:v>366</c:v>
                </c:pt>
                <c:pt idx="12">
                  <c:v>381</c:v>
                </c:pt>
                <c:pt idx="13">
                  <c:v>364</c:v>
                </c:pt>
                <c:pt idx="14">
                  <c:v>358</c:v>
                </c:pt>
                <c:pt idx="15">
                  <c:v>362</c:v>
                </c:pt>
                <c:pt idx="16">
                  <c:v>361</c:v>
                </c:pt>
                <c:pt idx="17">
                  <c:v>363</c:v>
                </c:pt>
              </c:numCache>
            </c:numRef>
          </c:val>
          <c:smooth val="0"/>
          <c:extLst>
            <c:ext xmlns:c16="http://schemas.microsoft.com/office/drawing/2014/chart" uri="{C3380CC4-5D6E-409C-BE32-E72D297353CC}">
              <c16:uniqueId val="{00000004-1398-48F9-8474-CB2857ADD40E}"/>
            </c:ext>
          </c:extLst>
        </c:ser>
        <c:ser>
          <c:idx val="38"/>
          <c:order val="5"/>
          <c:tx>
            <c:strRef>
              <c:f>Historical_and_projected_ITT!$B$76</c:f>
              <c:strCache>
                <c:ptCount val="1"/>
                <c:pt idx="0">
                  <c:v>Music - Projected</c:v>
                </c:pt>
              </c:strCache>
            </c:strRef>
          </c:tx>
          <c:spPr>
            <a:ln>
              <a:solidFill>
                <a:srgbClr val="00B0F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Historical_and_projected_ITT!$C$76:$T$76</c:f>
              <c:numCache>
                <c:formatCode>#,##0</c:formatCode>
                <c:ptCount val="18"/>
                <c:pt idx="8">
                  <c:v>392</c:v>
                </c:pt>
                <c:pt idx="9">
                  <c:v>376</c:v>
                </c:pt>
                <c:pt idx="10">
                  <c:v>387</c:v>
                </c:pt>
                <c:pt idx="11">
                  <c:v>401</c:v>
                </c:pt>
                <c:pt idx="12">
                  <c:v>418</c:v>
                </c:pt>
                <c:pt idx="13">
                  <c:v>392</c:v>
                </c:pt>
                <c:pt idx="14">
                  <c:v>386</c:v>
                </c:pt>
                <c:pt idx="15">
                  <c:v>394</c:v>
                </c:pt>
                <c:pt idx="16">
                  <c:v>395</c:v>
                </c:pt>
                <c:pt idx="17">
                  <c:v>396</c:v>
                </c:pt>
              </c:numCache>
            </c:numRef>
          </c:val>
          <c:smooth val="0"/>
          <c:extLst>
            <c:ext xmlns:c16="http://schemas.microsoft.com/office/drawing/2014/chart" uri="{C3380CC4-5D6E-409C-BE32-E72D297353CC}">
              <c16:uniqueId val="{00000005-1398-48F9-8474-CB2857ADD40E}"/>
            </c:ext>
          </c:extLst>
        </c:ser>
        <c:dLbls>
          <c:showLegendKey val="0"/>
          <c:showVal val="0"/>
          <c:showCatName val="0"/>
          <c:showSerName val="0"/>
          <c:showPercent val="0"/>
          <c:showBubbleSize val="0"/>
        </c:dLbls>
        <c:smooth val="0"/>
        <c:axId val="173558400"/>
        <c:axId val="173564288"/>
      </c:lineChart>
      <c:catAx>
        <c:axId val="173558400"/>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564288"/>
        <c:crosses val="autoZero"/>
        <c:auto val="1"/>
        <c:lblAlgn val="ctr"/>
        <c:lblOffset val="100"/>
        <c:noMultiLvlLbl val="0"/>
      </c:catAx>
      <c:valAx>
        <c:axId val="1735642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558400"/>
        <c:crosses val="autoZero"/>
        <c:crossBetween val="between"/>
      </c:valAx>
      <c:spPr>
        <a:ln>
          <a:solidFill>
            <a:schemeClr val="tx1">
              <a:lumMod val="95000"/>
              <a:lumOff val="5000"/>
            </a:schemeClr>
          </a:solidFill>
        </a:ln>
      </c:spPr>
    </c:plotArea>
    <c:legend>
      <c:legendPos val="r"/>
      <c:layout>
        <c:manualLayout>
          <c:xMode val="edge"/>
          <c:yMode val="edge"/>
          <c:x val="0.73299803354572823"/>
          <c:y val="9.6153846153846159E-2"/>
          <c:w val="0.24601199759244219"/>
          <c:h val="0.7884615384615384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Other subjects ITT places calculated by the TSM</a:t>
            </a:r>
          </a:p>
        </c:rich>
      </c:tx>
      <c:overlay val="0"/>
    </c:title>
    <c:autoTitleDeleted val="0"/>
    <c:plotArea>
      <c:layout>
        <c:manualLayout>
          <c:layoutTarget val="inner"/>
          <c:xMode val="edge"/>
          <c:yMode val="edge"/>
          <c:x val="0.11786777187039654"/>
          <c:y val="0.12105647008936396"/>
          <c:w val="0.6074718905500579"/>
          <c:h val="0.73339199320218429"/>
        </c:manualLayout>
      </c:layout>
      <c:lineChart>
        <c:grouping val="standard"/>
        <c:varyColors val="0"/>
        <c:ser>
          <c:idx val="3"/>
          <c:order val="0"/>
          <c:tx>
            <c:strRef>
              <c:f>Historical_and_projected_ITT!$B$41</c:f>
              <c:strCache>
                <c:ptCount val="1"/>
                <c:pt idx="0">
                  <c:v>Business Studies - Historical</c:v>
                </c:pt>
              </c:strCache>
            </c:strRef>
          </c:tx>
          <c:spPr>
            <a:ln>
              <a:solidFill>
                <a:sysClr val="windowText" lastClr="00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Historical_and_projected_ITT!$C$41:$T$41</c:f>
              <c:numCache>
                <c:formatCode>#,##0</c:formatCode>
                <c:ptCount val="18"/>
                <c:pt idx="1">
                  <c:v>225</c:v>
                </c:pt>
                <c:pt idx="2">
                  <c:v>230</c:v>
                </c:pt>
                <c:pt idx="3">
                  <c:v>264</c:v>
                </c:pt>
                <c:pt idx="4">
                  <c:v>312.53900645670046</c:v>
                </c:pt>
                <c:pt idx="5">
                  <c:v>252.10609160545758</c:v>
                </c:pt>
                <c:pt idx="6">
                  <c:v>217.57177227814842</c:v>
                </c:pt>
                <c:pt idx="7">
                  <c:v>240.94666043336403</c:v>
                </c:pt>
              </c:numCache>
            </c:numRef>
          </c:val>
          <c:smooth val="0"/>
          <c:extLst>
            <c:ext xmlns:c16="http://schemas.microsoft.com/office/drawing/2014/chart" uri="{C3380CC4-5D6E-409C-BE32-E72D297353CC}">
              <c16:uniqueId val="{00000000-EF93-4A3F-9CB1-3BC02DC0367D}"/>
            </c:ext>
          </c:extLst>
        </c:ser>
        <c:ser>
          <c:idx val="16"/>
          <c:order val="1"/>
          <c:tx>
            <c:strRef>
              <c:f>Historical_and_projected_ITT!$B$54</c:f>
              <c:strCache>
                <c:ptCount val="1"/>
                <c:pt idx="0">
                  <c:v>Others - Historical</c:v>
                </c:pt>
              </c:strCache>
            </c:strRef>
          </c:tx>
          <c:spPr>
            <a:ln>
              <a:solidFill>
                <a:srgbClr val="FF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Historical_and_projected_ITT!$C$54:$T$54</c:f>
              <c:numCache>
                <c:formatCode>#,##0</c:formatCode>
                <c:ptCount val="18"/>
                <c:pt idx="0">
                  <c:v>289.31442080378253</c:v>
                </c:pt>
                <c:pt idx="1">
                  <c:v>220</c:v>
                </c:pt>
                <c:pt idx="2">
                  <c:v>580</c:v>
                </c:pt>
                <c:pt idx="3">
                  <c:v>682</c:v>
                </c:pt>
                <c:pt idx="4">
                  <c:v>1341.831139968202</c:v>
                </c:pt>
                <c:pt idx="5">
                  <c:v>938.4604745574145</c:v>
                </c:pt>
                <c:pt idx="6">
                  <c:v>811.63141166826551</c:v>
                </c:pt>
                <c:pt idx="7">
                  <c:v>895.72352580467782</c:v>
                </c:pt>
              </c:numCache>
            </c:numRef>
          </c:val>
          <c:smooth val="0"/>
          <c:extLst>
            <c:ext xmlns:c16="http://schemas.microsoft.com/office/drawing/2014/chart" uri="{C3380CC4-5D6E-409C-BE32-E72D297353CC}">
              <c16:uniqueId val="{00000001-EF93-4A3F-9CB1-3BC02DC0367D}"/>
            </c:ext>
          </c:extLst>
        </c:ser>
        <c:ser>
          <c:idx val="17"/>
          <c:order val="2"/>
          <c:tx>
            <c:strRef>
              <c:f>Historical_and_projected_ITT!$B$55</c:f>
              <c:strCache>
                <c:ptCount val="1"/>
                <c:pt idx="0">
                  <c:v>Physical Education - Historical</c:v>
                </c:pt>
              </c:strCache>
            </c:strRef>
          </c:tx>
          <c:spPr>
            <a:ln>
              <a:solidFill>
                <a:srgbClr val="00B0F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Historical_and_projected_ITT!$C$55:$T$55</c:f>
              <c:numCache>
                <c:formatCode>#,##0</c:formatCode>
                <c:ptCount val="18"/>
                <c:pt idx="0">
                  <c:v>779.44593386952636</c:v>
                </c:pt>
                <c:pt idx="1">
                  <c:v>767.29729729729729</c:v>
                </c:pt>
                <c:pt idx="2">
                  <c:v>780</c:v>
                </c:pt>
                <c:pt idx="3">
                  <c:v>966</c:v>
                </c:pt>
                <c:pt idx="4">
                  <c:v>1227.4824684668752</c:v>
                </c:pt>
                <c:pt idx="5">
                  <c:v>999.20159210266934</c:v>
                </c:pt>
                <c:pt idx="6">
                  <c:v>999.20159210266934</c:v>
                </c:pt>
                <c:pt idx="7">
                  <c:v>1078.2671831731634</c:v>
                </c:pt>
              </c:numCache>
            </c:numRef>
          </c:val>
          <c:smooth val="0"/>
          <c:extLst>
            <c:ext xmlns:c16="http://schemas.microsoft.com/office/drawing/2014/chart" uri="{C3380CC4-5D6E-409C-BE32-E72D297353CC}">
              <c16:uniqueId val="{00000002-EF93-4A3F-9CB1-3BC02DC0367D}"/>
            </c:ext>
          </c:extLst>
        </c:ser>
        <c:ser>
          <c:idx val="26"/>
          <c:order val="3"/>
          <c:tx>
            <c:strRef>
              <c:f>Historical_and_projected_ITT!$B$64</c:f>
              <c:strCache>
                <c:ptCount val="1"/>
                <c:pt idx="0">
                  <c:v>Business Studies - Projected</c:v>
                </c:pt>
              </c:strCache>
            </c:strRef>
          </c:tx>
          <c:spPr>
            <a:ln>
              <a:solidFill>
                <a:sysClr val="windowText" lastClr="00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Historical_and_projected_ITT!$C$64:$T$64</c:f>
              <c:numCache>
                <c:formatCode>#,##0</c:formatCode>
                <c:ptCount val="18"/>
                <c:pt idx="8">
                  <c:v>348</c:v>
                </c:pt>
                <c:pt idx="9">
                  <c:v>395</c:v>
                </c:pt>
                <c:pt idx="10">
                  <c:v>450</c:v>
                </c:pt>
                <c:pt idx="11">
                  <c:v>463</c:v>
                </c:pt>
                <c:pt idx="12">
                  <c:v>472</c:v>
                </c:pt>
                <c:pt idx="13">
                  <c:v>473</c:v>
                </c:pt>
                <c:pt idx="14">
                  <c:v>461</c:v>
                </c:pt>
                <c:pt idx="15">
                  <c:v>451</c:v>
                </c:pt>
                <c:pt idx="16">
                  <c:v>442</c:v>
                </c:pt>
                <c:pt idx="17">
                  <c:v>435</c:v>
                </c:pt>
              </c:numCache>
            </c:numRef>
          </c:val>
          <c:smooth val="0"/>
          <c:extLst>
            <c:ext xmlns:c16="http://schemas.microsoft.com/office/drawing/2014/chart" uri="{C3380CC4-5D6E-409C-BE32-E72D297353CC}">
              <c16:uniqueId val="{00000003-EF93-4A3F-9CB1-3BC02DC0367D}"/>
            </c:ext>
          </c:extLst>
        </c:ser>
        <c:ser>
          <c:idx val="39"/>
          <c:order val="4"/>
          <c:tx>
            <c:strRef>
              <c:f>Historical_and_projected_ITT!$B$77</c:f>
              <c:strCache>
                <c:ptCount val="1"/>
                <c:pt idx="0">
                  <c:v>Others - Projected</c:v>
                </c:pt>
              </c:strCache>
            </c:strRef>
          </c:tx>
          <c:spPr>
            <a:ln>
              <a:solidFill>
                <a:srgbClr val="FF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Historical_and_projected_ITT!$C$77:$T$77</c:f>
              <c:numCache>
                <c:formatCode>#,##0</c:formatCode>
                <c:ptCount val="18"/>
                <c:pt idx="8">
                  <c:v>668</c:v>
                </c:pt>
                <c:pt idx="9">
                  <c:v>735</c:v>
                </c:pt>
                <c:pt idx="10">
                  <c:v>818</c:v>
                </c:pt>
                <c:pt idx="11">
                  <c:v>844</c:v>
                </c:pt>
                <c:pt idx="12">
                  <c:v>864</c:v>
                </c:pt>
                <c:pt idx="13">
                  <c:v>846</c:v>
                </c:pt>
                <c:pt idx="14">
                  <c:v>829</c:v>
                </c:pt>
                <c:pt idx="15">
                  <c:v>826</c:v>
                </c:pt>
                <c:pt idx="16">
                  <c:v>819</c:v>
                </c:pt>
                <c:pt idx="17">
                  <c:v>806</c:v>
                </c:pt>
              </c:numCache>
            </c:numRef>
          </c:val>
          <c:smooth val="0"/>
          <c:extLst>
            <c:ext xmlns:c16="http://schemas.microsoft.com/office/drawing/2014/chart" uri="{C3380CC4-5D6E-409C-BE32-E72D297353CC}">
              <c16:uniqueId val="{00000004-EF93-4A3F-9CB1-3BC02DC0367D}"/>
            </c:ext>
          </c:extLst>
        </c:ser>
        <c:ser>
          <c:idx val="40"/>
          <c:order val="5"/>
          <c:tx>
            <c:strRef>
              <c:f>Historical_and_projected_ITT!$B$78</c:f>
              <c:strCache>
                <c:ptCount val="1"/>
                <c:pt idx="0">
                  <c:v>Physical Education - Projected</c:v>
                </c:pt>
              </c:strCache>
            </c:strRef>
          </c:tx>
          <c:spPr>
            <a:ln>
              <a:solidFill>
                <a:srgbClr val="00B0F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Historical_and_projected_ITT!$C$78:$T$78</c:f>
              <c:numCache>
                <c:formatCode>#,##0</c:formatCode>
                <c:ptCount val="18"/>
                <c:pt idx="8">
                  <c:v>1222</c:v>
                </c:pt>
                <c:pt idx="9">
                  <c:v>1183</c:v>
                </c:pt>
                <c:pt idx="10">
                  <c:v>1254</c:v>
                </c:pt>
                <c:pt idx="11">
                  <c:v>1296</c:v>
                </c:pt>
                <c:pt idx="12">
                  <c:v>1351</c:v>
                </c:pt>
                <c:pt idx="13">
                  <c:v>1323</c:v>
                </c:pt>
                <c:pt idx="14">
                  <c:v>1296</c:v>
                </c:pt>
                <c:pt idx="15">
                  <c:v>1287</c:v>
                </c:pt>
                <c:pt idx="16">
                  <c:v>1274</c:v>
                </c:pt>
                <c:pt idx="17">
                  <c:v>1294</c:v>
                </c:pt>
              </c:numCache>
            </c:numRef>
          </c:val>
          <c:smooth val="0"/>
          <c:extLst>
            <c:ext xmlns:c16="http://schemas.microsoft.com/office/drawing/2014/chart" uri="{C3380CC4-5D6E-409C-BE32-E72D297353CC}">
              <c16:uniqueId val="{00000005-EF93-4A3F-9CB1-3BC02DC0367D}"/>
            </c:ext>
          </c:extLst>
        </c:ser>
        <c:dLbls>
          <c:showLegendKey val="0"/>
          <c:showVal val="0"/>
          <c:showCatName val="0"/>
          <c:showSerName val="0"/>
          <c:showPercent val="0"/>
          <c:showBubbleSize val="0"/>
        </c:dLbls>
        <c:smooth val="0"/>
        <c:axId val="173599744"/>
        <c:axId val="173286144"/>
      </c:lineChart>
      <c:catAx>
        <c:axId val="173599744"/>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286144"/>
        <c:crosses val="autoZero"/>
        <c:auto val="1"/>
        <c:lblAlgn val="ctr"/>
        <c:lblOffset val="100"/>
        <c:noMultiLvlLbl val="0"/>
      </c:catAx>
      <c:valAx>
        <c:axId val="17328614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599744"/>
        <c:crosses val="autoZero"/>
        <c:crossBetween val="between"/>
      </c:valAx>
      <c:spPr>
        <a:ln>
          <a:solidFill>
            <a:schemeClr val="tx1">
              <a:lumMod val="95000"/>
              <a:lumOff val="5000"/>
            </a:schemeClr>
          </a:solidFill>
        </a:ln>
      </c:spPr>
    </c:plotArea>
    <c:legend>
      <c:legendPos val="r"/>
      <c:layout>
        <c:manualLayout>
          <c:xMode val="edge"/>
          <c:yMode val="edge"/>
          <c:x val="0.74077295707164126"/>
          <c:y val="9.1117360329958735E-2"/>
          <c:w val="0.24412795715971747"/>
          <c:h val="0.81868131868131866"/>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Language subjects ITT places calculated by the TSM</a:t>
            </a:r>
          </a:p>
        </c:rich>
      </c:tx>
      <c:overlay val="0"/>
    </c:title>
    <c:autoTitleDeleted val="0"/>
    <c:plotArea>
      <c:layout>
        <c:manualLayout>
          <c:layoutTarget val="inner"/>
          <c:xMode val="edge"/>
          <c:yMode val="edge"/>
          <c:x val="0.11786031204016759"/>
          <c:y val="0.12284383062933676"/>
          <c:w val="0.605009154526155"/>
          <c:h val="0.72851939588059966"/>
        </c:manualLayout>
      </c:layout>
      <c:lineChart>
        <c:grouping val="standard"/>
        <c:varyColors val="0"/>
        <c:ser>
          <c:idx val="5"/>
          <c:order val="0"/>
          <c:tx>
            <c:strRef>
              <c:f>Historical_and_projected_ITT!$B$43</c:f>
              <c:strCache>
                <c:ptCount val="1"/>
                <c:pt idx="0">
                  <c:v>Classics - Historical</c:v>
                </c:pt>
              </c:strCache>
            </c:strRef>
          </c:tx>
          <c:spPr>
            <a:ln>
              <a:solidFill>
                <a:schemeClr val="tx1">
                  <a:lumMod val="95000"/>
                  <a:lumOff val="5000"/>
                </a:schemeClr>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Historical_and_projected_ITT!$C$43:$T$43</c:f>
              <c:numCache>
                <c:formatCode>#,##0</c:formatCode>
                <c:ptCount val="18"/>
                <c:pt idx="4">
                  <c:v>68.619515583024508</c:v>
                </c:pt>
                <c:pt idx="5">
                  <c:v>68.619515583024508</c:v>
                </c:pt>
                <c:pt idx="6">
                  <c:v>68.619515583024508</c:v>
                </c:pt>
                <c:pt idx="7">
                  <c:v>68.619515583024508</c:v>
                </c:pt>
              </c:numCache>
            </c:numRef>
          </c:val>
          <c:smooth val="0"/>
          <c:extLst>
            <c:ext xmlns:c16="http://schemas.microsoft.com/office/drawing/2014/chart" uri="{C3380CC4-5D6E-409C-BE32-E72D297353CC}">
              <c16:uniqueId val="{00000000-BBEF-48FA-9625-A172F685C3BC}"/>
            </c:ext>
          </c:extLst>
        </c:ser>
        <c:ser>
          <c:idx val="14"/>
          <c:order val="1"/>
          <c:tx>
            <c:strRef>
              <c:f>Historical_and_projected_ITT!$B$52</c:f>
              <c:strCache>
                <c:ptCount val="1"/>
                <c:pt idx="0">
                  <c:v>Modern Foreign Languages - Historical</c:v>
                </c:pt>
              </c:strCache>
            </c:strRef>
          </c:tx>
          <c:spPr>
            <a:ln>
              <a:solidFill>
                <a:srgbClr val="FF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Historical_and_projected_ITT!$C$52:$T$52</c:f>
              <c:numCache>
                <c:formatCode>#,##0</c:formatCode>
                <c:ptCount val="18"/>
                <c:pt idx="0">
                  <c:v>1393.4917355371902</c:v>
                </c:pt>
                <c:pt idx="1">
                  <c:v>1569.2413162705668</c:v>
                </c:pt>
                <c:pt idx="2">
                  <c:v>1550</c:v>
                </c:pt>
                <c:pt idx="3">
                  <c:v>1375</c:v>
                </c:pt>
                <c:pt idx="4">
                  <c:v>1514.3142939148067</c:v>
                </c:pt>
                <c:pt idx="5">
                  <c:v>1514.3142939148067</c:v>
                </c:pt>
                <c:pt idx="6">
                  <c:v>1514.3142939148067</c:v>
                </c:pt>
                <c:pt idx="7">
                  <c:v>1600.3477250366259</c:v>
                </c:pt>
              </c:numCache>
            </c:numRef>
          </c:val>
          <c:smooth val="0"/>
          <c:extLst>
            <c:ext xmlns:c16="http://schemas.microsoft.com/office/drawing/2014/chart" uri="{C3380CC4-5D6E-409C-BE32-E72D297353CC}">
              <c16:uniqueId val="{00000001-BBEF-48FA-9625-A172F685C3BC}"/>
            </c:ext>
          </c:extLst>
        </c:ser>
        <c:ser>
          <c:idx val="28"/>
          <c:order val="2"/>
          <c:tx>
            <c:strRef>
              <c:f>Historical_and_projected_ITT!$B$66</c:f>
              <c:strCache>
                <c:ptCount val="1"/>
                <c:pt idx="0">
                  <c:v>Classics - Projected</c:v>
                </c:pt>
              </c:strCache>
            </c:strRef>
          </c:tx>
          <c:spPr>
            <a:ln>
              <a:solidFill>
                <a:schemeClr val="tx1">
                  <a:lumMod val="95000"/>
                  <a:lumOff val="5000"/>
                </a:schemeClr>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Historical_and_projected_ITT!$C$66:$T$66</c:f>
              <c:numCache>
                <c:formatCode>#,##0</c:formatCode>
                <c:ptCount val="18"/>
                <c:pt idx="8">
                  <c:v>28</c:v>
                </c:pt>
                <c:pt idx="9">
                  <c:v>29</c:v>
                </c:pt>
                <c:pt idx="10">
                  <c:v>32</c:v>
                </c:pt>
                <c:pt idx="11">
                  <c:v>32</c:v>
                </c:pt>
                <c:pt idx="12">
                  <c:v>30</c:v>
                </c:pt>
                <c:pt idx="13">
                  <c:v>29</c:v>
                </c:pt>
                <c:pt idx="14">
                  <c:v>29</c:v>
                </c:pt>
                <c:pt idx="15">
                  <c:v>28</c:v>
                </c:pt>
                <c:pt idx="16">
                  <c:v>28</c:v>
                </c:pt>
                <c:pt idx="17">
                  <c:v>28</c:v>
                </c:pt>
              </c:numCache>
            </c:numRef>
          </c:val>
          <c:smooth val="0"/>
          <c:extLst>
            <c:ext xmlns:c16="http://schemas.microsoft.com/office/drawing/2014/chart" uri="{C3380CC4-5D6E-409C-BE32-E72D297353CC}">
              <c16:uniqueId val="{00000002-BBEF-48FA-9625-A172F685C3BC}"/>
            </c:ext>
          </c:extLst>
        </c:ser>
        <c:ser>
          <c:idx val="37"/>
          <c:order val="3"/>
          <c:tx>
            <c:strRef>
              <c:f>Historical_and_projected_ITT!$B$75</c:f>
              <c:strCache>
                <c:ptCount val="1"/>
                <c:pt idx="0">
                  <c:v>Modern Foreign Languages - Projected</c:v>
                </c:pt>
              </c:strCache>
            </c:strRef>
          </c:tx>
          <c:spPr>
            <a:ln>
              <a:solidFill>
                <a:srgbClr val="FF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Historical_and_projected_ITT!$C$75:$T$75</c:f>
              <c:numCache>
                <c:formatCode>#,##0</c:formatCode>
                <c:ptCount val="18"/>
                <c:pt idx="8">
                  <c:v>2241</c:v>
                </c:pt>
                <c:pt idx="9">
                  <c:v>2750</c:v>
                </c:pt>
                <c:pt idx="10">
                  <c:v>3511</c:v>
                </c:pt>
                <c:pt idx="11">
                  <c:v>3359</c:v>
                </c:pt>
                <c:pt idx="12">
                  <c:v>1986</c:v>
                </c:pt>
                <c:pt idx="13">
                  <c:v>1861</c:v>
                </c:pt>
                <c:pt idx="14">
                  <c:v>1775</c:v>
                </c:pt>
                <c:pt idx="15">
                  <c:v>1749</c:v>
                </c:pt>
                <c:pt idx="16">
                  <c:v>1694</c:v>
                </c:pt>
                <c:pt idx="17">
                  <c:v>1769</c:v>
                </c:pt>
              </c:numCache>
            </c:numRef>
          </c:val>
          <c:smooth val="0"/>
          <c:extLst>
            <c:ext xmlns:c16="http://schemas.microsoft.com/office/drawing/2014/chart" uri="{C3380CC4-5D6E-409C-BE32-E72D297353CC}">
              <c16:uniqueId val="{00000003-BBEF-48FA-9625-A172F685C3BC}"/>
            </c:ext>
          </c:extLst>
        </c:ser>
        <c:dLbls>
          <c:showLegendKey val="0"/>
          <c:showVal val="0"/>
          <c:showCatName val="0"/>
          <c:showSerName val="0"/>
          <c:showPercent val="0"/>
          <c:showBubbleSize val="0"/>
        </c:dLbls>
        <c:smooth val="0"/>
        <c:axId val="173327488"/>
        <c:axId val="173329024"/>
      </c:lineChart>
      <c:catAx>
        <c:axId val="17332748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329024"/>
        <c:crosses val="autoZero"/>
        <c:auto val="1"/>
        <c:lblAlgn val="ctr"/>
        <c:lblOffset val="100"/>
        <c:noMultiLvlLbl val="0"/>
      </c:catAx>
      <c:valAx>
        <c:axId val="173329024"/>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327488"/>
        <c:crosses val="autoZero"/>
        <c:crossBetween val="between"/>
      </c:valAx>
      <c:spPr>
        <a:ln>
          <a:solidFill>
            <a:schemeClr val="tx1">
              <a:lumMod val="95000"/>
              <a:lumOff val="5000"/>
            </a:schemeClr>
          </a:solidFill>
        </a:ln>
      </c:spPr>
    </c:plotArea>
    <c:legend>
      <c:legendPos val="r"/>
      <c:layout>
        <c:manualLayout>
          <c:xMode val="edge"/>
          <c:yMode val="edge"/>
          <c:x val="0.74077295707164115"/>
          <c:y val="0.13049464970724814"/>
          <c:w val="0.24412795715971747"/>
          <c:h val="0.7994505494505495"/>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Technologies ITT places calculated by the TSM</a:t>
            </a:r>
          </a:p>
        </c:rich>
      </c:tx>
      <c:overlay val="0"/>
    </c:title>
    <c:autoTitleDeleted val="0"/>
    <c:plotArea>
      <c:layout>
        <c:manualLayout>
          <c:layoutTarget val="inner"/>
          <c:xMode val="edge"/>
          <c:yMode val="edge"/>
          <c:x val="0.10595380203809043"/>
          <c:y val="0.12105647008936396"/>
          <c:w val="0.6145596487494539"/>
          <c:h val="0.73339199320218429"/>
        </c:manualLayout>
      </c:layout>
      <c:lineChart>
        <c:grouping val="standard"/>
        <c:varyColors val="0"/>
        <c:ser>
          <c:idx val="0"/>
          <c:order val="0"/>
          <c:tx>
            <c:strRef>
              <c:f>Historical_and_projected_ITT!$B$44</c:f>
              <c:strCache>
                <c:ptCount val="1"/>
                <c:pt idx="0">
                  <c:v>Computing - Historical</c:v>
                </c:pt>
              </c:strCache>
            </c:strRef>
          </c:tx>
          <c:spPr>
            <a:ln>
              <a:solidFill>
                <a:sysClr val="windowText" lastClr="00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Historical_and_projected_ITT!$C$44:$T$44</c:f>
              <c:numCache>
                <c:formatCode>#,##0</c:formatCode>
                <c:ptCount val="18"/>
                <c:pt idx="1">
                  <c:v>708.83435582822085</c:v>
                </c:pt>
                <c:pt idx="2">
                  <c:v>570</c:v>
                </c:pt>
                <c:pt idx="3">
                  <c:v>610</c:v>
                </c:pt>
                <c:pt idx="4">
                  <c:v>722.77160624604142</c:v>
                </c:pt>
                <c:pt idx="5">
                  <c:v>722.77160624604142</c:v>
                </c:pt>
                <c:pt idx="6">
                  <c:v>722.77160624604142</c:v>
                </c:pt>
                <c:pt idx="7">
                  <c:v>722.77160624604142</c:v>
                </c:pt>
              </c:numCache>
            </c:numRef>
          </c:val>
          <c:smooth val="0"/>
          <c:extLst>
            <c:ext xmlns:c16="http://schemas.microsoft.com/office/drawing/2014/chart" uri="{C3380CC4-5D6E-409C-BE32-E72D297353CC}">
              <c16:uniqueId val="{00000000-63F3-4488-A11A-703E1BEEE5BD}"/>
            </c:ext>
          </c:extLst>
        </c:ser>
        <c:ser>
          <c:idx val="7"/>
          <c:order val="1"/>
          <c:tx>
            <c:strRef>
              <c:f>Historical_and_projected_ITT!$B$45</c:f>
              <c:strCache>
                <c:ptCount val="1"/>
                <c:pt idx="0">
                  <c:v>Design &amp; Technology - Historical</c:v>
                </c:pt>
              </c:strCache>
            </c:strRef>
          </c:tx>
          <c:spPr>
            <a:ln>
              <a:solidFill>
                <a:srgbClr val="FF000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Historical_and_projected_ITT!$C$45:$T$45</c:f>
              <c:numCache>
                <c:formatCode>#,##0</c:formatCode>
                <c:ptCount val="18"/>
                <c:pt idx="0">
                  <c:v>1728.1644640234949</c:v>
                </c:pt>
                <c:pt idx="1">
                  <c:v>760.05830903790093</c:v>
                </c:pt>
                <c:pt idx="2">
                  <c:v>800</c:v>
                </c:pt>
                <c:pt idx="3">
                  <c:v>981</c:v>
                </c:pt>
                <c:pt idx="4">
                  <c:v>1279.2983715792066</c:v>
                </c:pt>
                <c:pt idx="5">
                  <c:v>847.65292472434487</c:v>
                </c:pt>
                <c:pt idx="6">
                  <c:v>750.58903626833126</c:v>
                </c:pt>
                <c:pt idx="7">
                  <c:v>948.59576499118168</c:v>
                </c:pt>
              </c:numCache>
            </c:numRef>
          </c:val>
          <c:smooth val="0"/>
          <c:extLst>
            <c:ext xmlns:c16="http://schemas.microsoft.com/office/drawing/2014/chart" uri="{C3380CC4-5D6E-409C-BE32-E72D297353CC}">
              <c16:uniqueId val="{00000001-63F3-4488-A11A-703E1BEEE5BD}"/>
            </c:ext>
          </c:extLst>
        </c:ser>
        <c:ser>
          <c:idx val="1"/>
          <c:order val="2"/>
          <c:tx>
            <c:strRef>
              <c:f>Historical_and_projected_ITT!$B$48</c:f>
              <c:strCache>
                <c:ptCount val="1"/>
                <c:pt idx="0">
                  <c:v>Food - Historical</c:v>
                </c:pt>
              </c:strCache>
            </c:strRef>
          </c:tx>
          <c:spPr>
            <a:ln>
              <a:solidFill>
                <a:srgbClr val="00B0F0"/>
              </a:solidFill>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Historical_and_projected_ITT!$C$48:$T$48</c:f>
              <c:numCache>
                <c:formatCode>#,##0</c:formatCode>
                <c:ptCount val="18"/>
                <c:pt idx="5">
                  <c:v>185.96764681718406</c:v>
                </c:pt>
                <c:pt idx="6">
                  <c:v>166.33410185907249</c:v>
                </c:pt>
                <c:pt idx="7">
                  <c:v>218.0656961519251</c:v>
                </c:pt>
              </c:numCache>
            </c:numRef>
          </c:val>
          <c:smooth val="0"/>
          <c:extLst>
            <c:ext xmlns:c16="http://schemas.microsoft.com/office/drawing/2014/chart" uri="{C3380CC4-5D6E-409C-BE32-E72D297353CC}">
              <c16:uniqueId val="{00000002-63F3-4488-A11A-703E1BEEE5BD}"/>
            </c:ext>
          </c:extLst>
        </c:ser>
        <c:ser>
          <c:idx val="29"/>
          <c:order val="3"/>
          <c:tx>
            <c:strRef>
              <c:f>Historical_and_projected_ITT!$B$67</c:f>
              <c:strCache>
                <c:ptCount val="1"/>
                <c:pt idx="0">
                  <c:v>Computing - Projected</c:v>
                </c:pt>
              </c:strCache>
            </c:strRef>
          </c:tx>
          <c:spPr>
            <a:ln>
              <a:solidFill>
                <a:sysClr val="windowText" lastClr="00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Historical_and_projected_ITT!$C$67:$T$67</c:f>
              <c:numCache>
                <c:formatCode>#,##0</c:formatCode>
                <c:ptCount val="18"/>
                <c:pt idx="8">
                  <c:v>631</c:v>
                </c:pt>
                <c:pt idx="9">
                  <c:v>629</c:v>
                </c:pt>
                <c:pt idx="10">
                  <c:v>661</c:v>
                </c:pt>
                <c:pt idx="11">
                  <c:v>677</c:v>
                </c:pt>
                <c:pt idx="12">
                  <c:v>697</c:v>
                </c:pt>
                <c:pt idx="13">
                  <c:v>681</c:v>
                </c:pt>
                <c:pt idx="14">
                  <c:v>668</c:v>
                </c:pt>
                <c:pt idx="15">
                  <c:v>664</c:v>
                </c:pt>
                <c:pt idx="16">
                  <c:v>657</c:v>
                </c:pt>
                <c:pt idx="17">
                  <c:v>657</c:v>
                </c:pt>
              </c:numCache>
            </c:numRef>
          </c:val>
          <c:smooth val="0"/>
          <c:extLst>
            <c:ext xmlns:c16="http://schemas.microsoft.com/office/drawing/2014/chart" uri="{C3380CC4-5D6E-409C-BE32-E72D297353CC}">
              <c16:uniqueId val="{00000003-63F3-4488-A11A-703E1BEEE5BD}"/>
            </c:ext>
          </c:extLst>
        </c:ser>
        <c:ser>
          <c:idx val="30"/>
          <c:order val="4"/>
          <c:tx>
            <c:strRef>
              <c:f>Historical_and_projected_ITT!$B$68</c:f>
              <c:strCache>
                <c:ptCount val="1"/>
                <c:pt idx="0">
                  <c:v>Design &amp; Technology - Projected</c:v>
                </c:pt>
              </c:strCache>
            </c:strRef>
          </c:tx>
          <c:spPr>
            <a:ln>
              <a:solidFill>
                <a:srgbClr val="FF000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Historical_and_projected_ITT!$C$68:$T$68</c:f>
              <c:numCache>
                <c:formatCode>#,##0</c:formatCode>
                <c:ptCount val="18"/>
                <c:pt idx="8">
                  <c:v>849</c:v>
                </c:pt>
                <c:pt idx="9">
                  <c:v>808</c:v>
                </c:pt>
                <c:pt idx="10">
                  <c:v>821</c:v>
                </c:pt>
                <c:pt idx="11">
                  <c:v>833</c:v>
                </c:pt>
                <c:pt idx="12">
                  <c:v>853</c:v>
                </c:pt>
                <c:pt idx="13">
                  <c:v>806</c:v>
                </c:pt>
                <c:pt idx="14">
                  <c:v>784</c:v>
                </c:pt>
                <c:pt idx="15">
                  <c:v>784</c:v>
                </c:pt>
                <c:pt idx="16">
                  <c:v>776</c:v>
                </c:pt>
                <c:pt idx="17">
                  <c:v>775</c:v>
                </c:pt>
              </c:numCache>
            </c:numRef>
          </c:val>
          <c:smooth val="0"/>
          <c:extLst>
            <c:ext xmlns:c16="http://schemas.microsoft.com/office/drawing/2014/chart" uri="{C3380CC4-5D6E-409C-BE32-E72D297353CC}">
              <c16:uniqueId val="{00000004-63F3-4488-A11A-703E1BEEE5BD}"/>
            </c:ext>
          </c:extLst>
        </c:ser>
        <c:ser>
          <c:idx val="33"/>
          <c:order val="5"/>
          <c:tx>
            <c:strRef>
              <c:f>Historical_and_projected_ITT!$B$71</c:f>
              <c:strCache>
                <c:ptCount val="1"/>
                <c:pt idx="0">
                  <c:v>Food - Projected</c:v>
                </c:pt>
              </c:strCache>
            </c:strRef>
          </c:tx>
          <c:spPr>
            <a:ln>
              <a:solidFill>
                <a:srgbClr val="00B0F0"/>
              </a:solidFill>
              <a:prstDash val="sysDot"/>
            </a:ln>
          </c:spPr>
          <c:marker>
            <c:symbol val="none"/>
          </c:marker>
          <c:cat>
            <c:strRef>
              <c:f>Historical_and_projected_ITT!$C$37:$T$37</c:f>
              <c:strCache>
                <c:ptCount val="18"/>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strCache>
            </c:strRef>
          </c:cat>
          <c:val>
            <c:numRef>
              <c:f>Historical_and_projected_ITT!$C$71:$T$71</c:f>
              <c:numCache>
                <c:formatCode>#,##0</c:formatCode>
                <c:ptCount val="18"/>
                <c:pt idx="8">
                  <c:v>173</c:v>
                </c:pt>
                <c:pt idx="9">
                  <c:v>164</c:v>
                </c:pt>
                <c:pt idx="10">
                  <c:v>168</c:v>
                </c:pt>
                <c:pt idx="11">
                  <c:v>168</c:v>
                </c:pt>
                <c:pt idx="12">
                  <c:v>169</c:v>
                </c:pt>
                <c:pt idx="13">
                  <c:v>167</c:v>
                </c:pt>
                <c:pt idx="14">
                  <c:v>160</c:v>
                </c:pt>
                <c:pt idx="15">
                  <c:v>154</c:v>
                </c:pt>
                <c:pt idx="16">
                  <c:v>149</c:v>
                </c:pt>
                <c:pt idx="17">
                  <c:v>150</c:v>
                </c:pt>
              </c:numCache>
            </c:numRef>
          </c:val>
          <c:smooth val="0"/>
          <c:extLst>
            <c:ext xmlns:c16="http://schemas.microsoft.com/office/drawing/2014/chart" uri="{C3380CC4-5D6E-409C-BE32-E72D297353CC}">
              <c16:uniqueId val="{00000005-63F3-4488-A11A-703E1BEEE5BD}"/>
            </c:ext>
          </c:extLst>
        </c:ser>
        <c:dLbls>
          <c:showLegendKey val="0"/>
          <c:showVal val="0"/>
          <c:showCatName val="0"/>
          <c:showSerName val="0"/>
          <c:showPercent val="0"/>
          <c:showBubbleSize val="0"/>
        </c:dLbls>
        <c:smooth val="0"/>
        <c:axId val="173454080"/>
        <c:axId val="173455616"/>
      </c:lineChart>
      <c:catAx>
        <c:axId val="173454080"/>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455616"/>
        <c:crosses val="autoZero"/>
        <c:auto val="1"/>
        <c:lblAlgn val="ctr"/>
        <c:lblOffset val="100"/>
        <c:noMultiLvlLbl val="0"/>
      </c:catAx>
      <c:valAx>
        <c:axId val="17345561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454080"/>
        <c:crosses val="autoZero"/>
        <c:crossBetween val="between"/>
      </c:valAx>
      <c:spPr>
        <a:ln>
          <a:solidFill>
            <a:schemeClr val="tx1">
              <a:lumMod val="95000"/>
              <a:lumOff val="5000"/>
            </a:schemeClr>
          </a:solidFill>
        </a:ln>
      </c:spPr>
    </c:plotArea>
    <c:legend>
      <c:legendPos val="r"/>
      <c:layout>
        <c:manualLayout>
          <c:xMode val="edge"/>
          <c:yMode val="edge"/>
          <c:x val="0.7397150774540393"/>
          <c:y val="0.1002748694874679"/>
          <c:w val="0.24433273661536448"/>
          <c:h val="0.83241758241758246"/>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Percentage point change in the proportion of all Years 7-9 teaching hours dedicated to each subject between 2016/17 and 2017/18 (EBacc in green and non-EBacc in red)</a:t>
            </a:r>
          </a:p>
        </c:rich>
      </c:tx>
      <c:layout>
        <c:manualLayout>
          <c:xMode val="edge"/>
          <c:yMode val="edge"/>
          <c:x val="0.12409196010398314"/>
          <c:y val="3.3345447203714921E-3"/>
        </c:manualLayout>
      </c:layout>
      <c:overlay val="0"/>
    </c:title>
    <c:autoTitleDeleted val="0"/>
    <c:plotArea>
      <c:layout>
        <c:manualLayout>
          <c:layoutTarget val="inner"/>
          <c:xMode val="edge"/>
          <c:yMode val="edge"/>
          <c:x val="0.1335227984943067"/>
          <c:y val="0.1423420324711214"/>
          <c:w val="0.84115508317282317"/>
          <c:h val="0.55932169568202617"/>
        </c:manualLayout>
      </c:layout>
      <c:barChart>
        <c:barDir val="col"/>
        <c:grouping val="clustered"/>
        <c:varyColors val="0"/>
        <c:ser>
          <c:idx val="0"/>
          <c:order val="0"/>
          <c:tx>
            <c:strRef>
              <c:f>Changes_in_subject_teaching_hrs!$S$17</c:f>
              <c:strCache>
                <c:ptCount val="1"/>
                <c:pt idx="0">
                  <c:v>Years 7-9</c:v>
                </c:pt>
              </c:strCache>
            </c:strRef>
          </c:tx>
          <c:spPr>
            <a:solidFill>
              <a:srgbClr val="00B050"/>
            </a:solidFill>
            <a:ln>
              <a:solidFill>
                <a:sysClr val="windowText" lastClr="000000"/>
              </a:solidFill>
            </a:ln>
          </c:spPr>
          <c:invertIfNegative val="0"/>
          <c:dPt>
            <c:idx val="0"/>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0-70A1-42BD-B1D2-922EB620FB9D}"/>
              </c:ext>
            </c:extLst>
          </c:dPt>
          <c:dPt>
            <c:idx val="2"/>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1-70A1-42BD-B1D2-922EB620FB9D}"/>
              </c:ext>
            </c:extLst>
          </c:dPt>
          <c:dPt>
            <c:idx val="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2-70A1-42BD-B1D2-922EB620FB9D}"/>
              </c:ext>
            </c:extLst>
          </c:dPt>
          <c:dPt>
            <c:idx val="7"/>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70A1-42BD-B1D2-922EB620FB9D}"/>
              </c:ext>
            </c:extLst>
          </c:dPt>
          <c:dPt>
            <c:idx val="9"/>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4-70A1-42BD-B1D2-922EB620FB9D}"/>
              </c:ext>
            </c:extLst>
          </c:dPt>
          <c:dPt>
            <c:idx val="14"/>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5-70A1-42BD-B1D2-922EB620FB9D}"/>
              </c:ext>
            </c:extLst>
          </c:dPt>
          <c:dPt>
            <c:idx val="15"/>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6-70A1-42BD-B1D2-922EB620FB9D}"/>
              </c:ext>
            </c:extLst>
          </c:dPt>
          <c:dPt>
            <c:idx val="1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7-70A1-42BD-B1D2-922EB620FB9D}"/>
              </c:ext>
            </c:extLst>
          </c:dPt>
          <c:dPt>
            <c:idx val="18"/>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8-70A1-42BD-B1D2-922EB620FB9D}"/>
              </c:ext>
            </c:extLst>
          </c:dPt>
          <c:cat>
            <c:strRef>
              <c:f>Changes_in_subject_teaching_hrs!$B$18:$B$36</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f>Changes_in_subject_teaching_hrs!$S$18:$S$36</c:f>
              <c:numCache>
                <c:formatCode>0.0%</c:formatCode>
                <c:ptCount val="19"/>
                <c:pt idx="0">
                  <c:v>-5.7168946199804421E-4</c:v>
                </c:pt>
                <c:pt idx="1">
                  <c:v>4.0288054141449786E-4</c:v>
                </c:pt>
                <c:pt idx="2">
                  <c:v>4.2057708844490038E-4</c:v>
                </c:pt>
                <c:pt idx="3">
                  <c:v>1.6802606927708366E-3</c:v>
                </c:pt>
                <c:pt idx="4">
                  <c:v>-1.4185970582612003E-5</c:v>
                </c:pt>
                <c:pt idx="5">
                  <c:v>-1.1424554101450123E-3</c:v>
                </c:pt>
                <c:pt idx="6">
                  <c:v>-4.3873673133536517E-3</c:v>
                </c:pt>
                <c:pt idx="7">
                  <c:v>-2.2968053649175327E-4</c:v>
                </c:pt>
                <c:pt idx="8">
                  <c:v>2.5097099853448601E-3</c:v>
                </c:pt>
                <c:pt idx="9">
                  <c:v>7.7256086835047338E-6</c:v>
                </c:pt>
                <c:pt idx="10">
                  <c:v>5.2784084849470669E-4</c:v>
                </c:pt>
                <c:pt idx="11">
                  <c:v>9.5575971105744256E-4</c:v>
                </c:pt>
                <c:pt idx="12">
                  <c:v>2.9471048700762115E-3</c:v>
                </c:pt>
                <c:pt idx="13">
                  <c:v>-1.6625137276218838E-3</c:v>
                </c:pt>
                <c:pt idx="14">
                  <c:v>-1.1025736300686387E-3</c:v>
                </c:pt>
                <c:pt idx="15">
                  <c:v>-4.6780766341944502E-5</c:v>
                </c:pt>
                <c:pt idx="16">
                  <c:v>-1.2650583981537733E-3</c:v>
                </c:pt>
                <c:pt idx="17">
                  <c:v>1.3289450084421409E-3</c:v>
                </c:pt>
                <c:pt idx="18">
                  <c:v>-3.5849913997168525E-4</c:v>
                </c:pt>
              </c:numCache>
            </c:numRef>
          </c:val>
          <c:extLst>
            <c:ext xmlns:c16="http://schemas.microsoft.com/office/drawing/2014/chart" uri="{C3380CC4-5D6E-409C-BE32-E72D297353CC}">
              <c16:uniqueId val="{00000009-70A1-42BD-B1D2-922EB620FB9D}"/>
            </c:ext>
          </c:extLst>
        </c:ser>
        <c:dLbls>
          <c:showLegendKey val="0"/>
          <c:showVal val="0"/>
          <c:showCatName val="0"/>
          <c:showSerName val="0"/>
          <c:showPercent val="0"/>
          <c:showBubbleSize val="0"/>
        </c:dLbls>
        <c:gapWidth val="150"/>
        <c:axId val="172780544"/>
        <c:axId val="172786432"/>
      </c:barChart>
      <c:catAx>
        <c:axId val="172780544"/>
        <c:scaling>
          <c:orientation val="minMax"/>
        </c:scaling>
        <c:delete val="0"/>
        <c:axPos val="b"/>
        <c:numFmt formatCode="General" sourceLinked="1"/>
        <c:majorTickMark val="out"/>
        <c:minorTickMark val="none"/>
        <c:tickLblPos val="low"/>
        <c:txPr>
          <a:bodyPr rot="-2700000" vert="horz"/>
          <a:lstStyle/>
          <a:p>
            <a:pPr>
              <a:defRPr sz="900" b="0" i="0" u="none" strike="noStrike" baseline="0">
                <a:solidFill>
                  <a:srgbClr val="000000"/>
                </a:solidFill>
                <a:latin typeface="Calibri"/>
                <a:ea typeface="Calibri"/>
                <a:cs typeface="Calibri"/>
              </a:defRPr>
            </a:pPr>
            <a:endParaRPr lang="en-US"/>
          </a:p>
        </c:txPr>
        <c:crossAx val="172786432"/>
        <c:crosses val="autoZero"/>
        <c:auto val="1"/>
        <c:lblAlgn val="ctr"/>
        <c:lblOffset val="100"/>
        <c:noMultiLvlLbl val="0"/>
      </c:catAx>
      <c:valAx>
        <c:axId val="17278643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point change</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780544"/>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Percentage point change in the proportion of all Years 10-11 teaching hours dedicated to each subject between 2016/17 and 2017/18 (EBacc in green and non-EBacc in red)</a:t>
            </a:r>
          </a:p>
        </c:rich>
      </c:tx>
      <c:layout>
        <c:manualLayout>
          <c:xMode val="edge"/>
          <c:yMode val="edge"/>
          <c:x val="0.12409198054064897"/>
          <c:y val="3.3345447203714921E-3"/>
        </c:manualLayout>
      </c:layout>
      <c:overlay val="0"/>
    </c:title>
    <c:autoTitleDeleted val="0"/>
    <c:plotArea>
      <c:layout>
        <c:manualLayout>
          <c:layoutTarget val="inner"/>
          <c:xMode val="edge"/>
          <c:yMode val="edge"/>
          <c:x val="0.10167561061236773"/>
          <c:y val="0.14576081835924359"/>
          <c:w val="0.84115508317282317"/>
          <c:h val="0.55932169568202617"/>
        </c:manualLayout>
      </c:layout>
      <c:barChart>
        <c:barDir val="col"/>
        <c:grouping val="clustered"/>
        <c:varyColors val="0"/>
        <c:ser>
          <c:idx val="1"/>
          <c:order val="0"/>
          <c:tx>
            <c:strRef>
              <c:f>Changes_in_subject_teaching_hrs!$T$17</c:f>
              <c:strCache>
                <c:ptCount val="1"/>
                <c:pt idx="0">
                  <c:v>Years 10-11</c:v>
                </c:pt>
              </c:strCache>
            </c:strRef>
          </c:tx>
          <c:spPr>
            <a:solidFill>
              <a:srgbClr val="00B050"/>
            </a:solidFill>
            <a:ln>
              <a:solidFill>
                <a:sysClr val="windowText" lastClr="000000"/>
              </a:solidFill>
            </a:ln>
          </c:spPr>
          <c:invertIfNegative val="0"/>
          <c:dPt>
            <c:idx val="0"/>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0-21EC-40AB-B2BD-904950A582F4}"/>
              </c:ext>
            </c:extLst>
          </c:dPt>
          <c:dPt>
            <c:idx val="2"/>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1-21EC-40AB-B2BD-904950A582F4}"/>
              </c:ext>
            </c:extLst>
          </c:dPt>
          <c:dPt>
            <c:idx val="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2-21EC-40AB-B2BD-904950A582F4}"/>
              </c:ext>
            </c:extLst>
          </c:dPt>
          <c:dPt>
            <c:idx val="7"/>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21EC-40AB-B2BD-904950A582F4}"/>
              </c:ext>
            </c:extLst>
          </c:dPt>
          <c:dPt>
            <c:idx val="9"/>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4-21EC-40AB-B2BD-904950A582F4}"/>
              </c:ext>
            </c:extLst>
          </c:dPt>
          <c:dPt>
            <c:idx val="14"/>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5-21EC-40AB-B2BD-904950A582F4}"/>
              </c:ext>
            </c:extLst>
          </c:dPt>
          <c:dPt>
            <c:idx val="15"/>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6-21EC-40AB-B2BD-904950A582F4}"/>
              </c:ext>
            </c:extLst>
          </c:dPt>
          <c:dPt>
            <c:idx val="1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7-21EC-40AB-B2BD-904950A582F4}"/>
              </c:ext>
            </c:extLst>
          </c:dPt>
          <c:dPt>
            <c:idx val="18"/>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8-21EC-40AB-B2BD-904950A582F4}"/>
              </c:ext>
            </c:extLst>
          </c:dPt>
          <c:cat>
            <c:strRef>
              <c:f>Changes_in_subject_teaching_hrs!$B$18:$B$36</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f>Changes_in_subject_teaching_hrs!$T$18:$T$36</c:f>
              <c:numCache>
                <c:formatCode>0.0%</c:formatCode>
                <c:ptCount val="19"/>
                <c:pt idx="0">
                  <c:v>4.7861015534535201E-5</c:v>
                </c:pt>
                <c:pt idx="1">
                  <c:v>4.5320082656842564E-4</c:v>
                </c:pt>
                <c:pt idx="2">
                  <c:v>-2.3860362532389726E-4</c:v>
                </c:pt>
                <c:pt idx="3">
                  <c:v>1.070191397894063E-3</c:v>
                </c:pt>
                <c:pt idx="4">
                  <c:v>-9.6606721485504969E-5</c:v>
                </c:pt>
                <c:pt idx="5">
                  <c:v>-3.4288707454898162E-3</c:v>
                </c:pt>
                <c:pt idx="6">
                  <c:v>-2.5678836383691492E-3</c:v>
                </c:pt>
                <c:pt idx="7">
                  <c:v>-5.827427360605604E-4</c:v>
                </c:pt>
                <c:pt idx="8">
                  <c:v>3.7261554308478384E-3</c:v>
                </c:pt>
                <c:pt idx="9">
                  <c:v>-8.6216816420132784E-4</c:v>
                </c:pt>
                <c:pt idx="10">
                  <c:v>1.3594997753809748E-3</c:v>
                </c:pt>
                <c:pt idx="11">
                  <c:v>2.174757225655341E-3</c:v>
                </c:pt>
                <c:pt idx="12">
                  <c:v>3.0287786535619643E-3</c:v>
                </c:pt>
                <c:pt idx="13">
                  <c:v>7.7622203034437287E-4</c:v>
                </c:pt>
                <c:pt idx="14">
                  <c:v>-4.304741935295172E-4</c:v>
                </c:pt>
                <c:pt idx="15">
                  <c:v>-1.2429871918371652E-3</c:v>
                </c:pt>
                <c:pt idx="16">
                  <c:v>-2.6132290063161367E-3</c:v>
                </c:pt>
                <c:pt idx="17">
                  <c:v>3.5351957036042908E-4</c:v>
                </c:pt>
                <c:pt idx="18">
                  <c:v>-9.2661990353494483E-4</c:v>
                </c:pt>
              </c:numCache>
            </c:numRef>
          </c:val>
          <c:extLst>
            <c:ext xmlns:c16="http://schemas.microsoft.com/office/drawing/2014/chart" uri="{C3380CC4-5D6E-409C-BE32-E72D297353CC}">
              <c16:uniqueId val="{00000009-21EC-40AB-B2BD-904950A582F4}"/>
            </c:ext>
          </c:extLst>
        </c:ser>
        <c:dLbls>
          <c:showLegendKey val="0"/>
          <c:showVal val="0"/>
          <c:showCatName val="0"/>
          <c:showSerName val="0"/>
          <c:showPercent val="0"/>
          <c:showBubbleSize val="0"/>
        </c:dLbls>
        <c:gapWidth val="150"/>
        <c:axId val="172827392"/>
        <c:axId val="172828928"/>
      </c:barChart>
      <c:catAx>
        <c:axId val="172827392"/>
        <c:scaling>
          <c:orientation val="minMax"/>
        </c:scaling>
        <c:delete val="0"/>
        <c:axPos val="b"/>
        <c:numFmt formatCode="General" sourceLinked="1"/>
        <c:majorTickMark val="out"/>
        <c:minorTickMark val="none"/>
        <c:tickLblPos val="low"/>
        <c:txPr>
          <a:bodyPr rot="-2700000" vert="horz"/>
          <a:lstStyle/>
          <a:p>
            <a:pPr>
              <a:defRPr sz="900" b="0" i="0" u="none" strike="noStrike" baseline="0">
                <a:solidFill>
                  <a:srgbClr val="000000"/>
                </a:solidFill>
                <a:latin typeface="Calibri"/>
                <a:ea typeface="Calibri"/>
                <a:cs typeface="Calibri"/>
              </a:defRPr>
            </a:pPr>
            <a:endParaRPr lang="en-US"/>
          </a:p>
        </c:txPr>
        <c:crossAx val="172828928"/>
        <c:crosses val="autoZero"/>
        <c:auto val="1"/>
        <c:lblAlgn val="ctr"/>
        <c:lblOffset val="100"/>
        <c:noMultiLvlLbl val="0"/>
      </c:catAx>
      <c:valAx>
        <c:axId val="17282892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point change</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827392"/>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LANGUAGES</a:t>
            </a:r>
          </a:p>
        </c:rich>
      </c:tx>
      <c:overlay val="0"/>
    </c:title>
    <c:autoTitleDeleted val="0"/>
    <c:plotArea>
      <c:layout>
        <c:manualLayout>
          <c:layoutTarget val="inner"/>
          <c:xMode val="edge"/>
          <c:yMode val="edge"/>
          <c:x val="0.11423840769903762"/>
          <c:y val="0.12283573928258967"/>
          <c:w val="0.56716512999977564"/>
          <c:h val="0.69329177602799663"/>
        </c:manualLayout>
      </c:layout>
      <c:lineChart>
        <c:grouping val="standard"/>
        <c:varyColors val="0"/>
        <c:ser>
          <c:idx val="25"/>
          <c:order val="0"/>
          <c:tx>
            <c:strRef>
              <c:f>Entrant_need_figures!$B$114</c:f>
              <c:strCache>
                <c:ptCount val="1"/>
                <c:pt idx="0">
                  <c:v>CLASSICS All Central Scenario</c:v>
                </c:pt>
              </c:strCache>
            </c:strRef>
          </c:tx>
          <c:spPr>
            <a:ln>
              <a:solidFill>
                <a:srgbClr val="00206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Entrant_need_figures!$C$114:$N$114</c:f>
              <c:numCache>
                <c:formatCode>#,##0</c:formatCode>
                <c:ptCount val="12"/>
                <c:pt idx="0">
                  <c:v>34.665734098798197</c:v>
                </c:pt>
                <c:pt idx="1">
                  <c:v>35.466241781721862</c:v>
                </c:pt>
                <c:pt idx="2">
                  <c:v>35.205537165225039</c:v>
                </c:pt>
                <c:pt idx="3">
                  <c:v>36.539565041197733</c:v>
                </c:pt>
                <c:pt idx="4">
                  <c:v>39.470964785896825</c:v>
                </c:pt>
                <c:pt idx="5">
                  <c:v>39.529023873863771</c:v>
                </c:pt>
                <c:pt idx="6">
                  <c:v>37.782448888166982</c:v>
                </c:pt>
                <c:pt idx="7">
                  <c:v>36.575306799565254</c:v>
                </c:pt>
                <c:pt idx="8">
                  <c:v>35.725881965879481</c:v>
                </c:pt>
                <c:pt idx="9">
                  <c:v>35.544818126602266</c:v>
                </c:pt>
                <c:pt idx="10">
                  <c:v>35.168253062453843</c:v>
                </c:pt>
                <c:pt idx="11">
                  <c:v>34.988253533835611</c:v>
                </c:pt>
              </c:numCache>
            </c:numRef>
          </c:val>
          <c:smooth val="0"/>
          <c:extLst>
            <c:ext xmlns:c16="http://schemas.microsoft.com/office/drawing/2014/chart" uri="{C3380CC4-5D6E-409C-BE32-E72D297353CC}">
              <c16:uniqueId val="{00000000-FC88-488B-8481-6BACB9B31148}"/>
            </c:ext>
          </c:extLst>
        </c:ser>
        <c:ser>
          <c:idx val="5"/>
          <c:order val="1"/>
          <c:tx>
            <c:strRef>
              <c:f>Entrant_need_figures!$B$93</c:f>
              <c:strCache>
                <c:ptCount val="1"/>
                <c:pt idx="0">
                  <c:v>CLASSICS Scenario Selected</c:v>
                </c:pt>
              </c:strCache>
            </c:strRef>
          </c:tx>
          <c:spPr>
            <a:ln>
              <a:solidFill>
                <a:srgbClr val="00206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Entrant_need_figures!$C$93:$N$93</c:f>
              <c:numCache>
                <c:formatCode>#,##0</c:formatCode>
                <c:ptCount val="12"/>
                <c:pt idx="0">
                  <c:v>34.665734098798197</c:v>
                </c:pt>
                <c:pt idx="1">
                  <c:v>35.466241781721862</c:v>
                </c:pt>
                <c:pt idx="2">
                  <c:v>35.205537165225039</c:v>
                </c:pt>
                <c:pt idx="3">
                  <c:v>36.539565041197733</c:v>
                </c:pt>
                <c:pt idx="4">
                  <c:v>39.470964785896825</c:v>
                </c:pt>
                <c:pt idx="5">
                  <c:v>39.529023873863771</c:v>
                </c:pt>
                <c:pt idx="6">
                  <c:v>37.782448888166982</c:v>
                </c:pt>
                <c:pt idx="7">
                  <c:v>36.575306799565254</c:v>
                </c:pt>
                <c:pt idx="8">
                  <c:v>35.725881965879481</c:v>
                </c:pt>
                <c:pt idx="9">
                  <c:v>35.544818126602266</c:v>
                </c:pt>
                <c:pt idx="10">
                  <c:v>35.168253062453843</c:v>
                </c:pt>
                <c:pt idx="11">
                  <c:v>34.988253533835611</c:v>
                </c:pt>
              </c:numCache>
            </c:numRef>
          </c:val>
          <c:smooth val="0"/>
          <c:extLst>
            <c:ext xmlns:c16="http://schemas.microsoft.com/office/drawing/2014/chart" uri="{C3380CC4-5D6E-409C-BE32-E72D297353CC}">
              <c16:uniqueId val="{00000001-FC88-488B-8481-6BACB9B31148}"/>
            </c:ext>
          </c:extLst>
        </c:ser>
        <c:ser>
          <c:idx val="33"/>
          <c:order val="2"/>
          <c:tx>
            <c:strRef>
              <c:f>Entrant_need_figures!$B$123</c:f>
              <c:strCache>
                <c:ptCount val="1"/>
                <c:pt idx="0">
                  <c:v>MODERN FOREIGN LANGUAGES All Central Scenario</c:v>
                </c:pt>
              </c:strCache>
            </c:strRef>
          </c:tx>
          <c:spPr>
            <a:ln>
              <a:solidFill>
                <a:srgbClr val="FF0000"/>
              </a:solidFill>
              <a:prstDash val="solid"/>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Entrant_need_figures!$C$123:$N$123</c:f>
              <c:numCache>
                <c:formatCode>#,##0</c:formatCode>
                <c:ptCount val="12"/>
                <c:pt idx="0">
                  <c:v>2008.995160769085</c:v>
                </c:pt>
                <c:pt idx="1">
                  <c:v>2354.9220719872083</c:v>
                </c:pt>
                <c:pt idx="2">
                  <c:v>2597.5589095834621</c:v>
                </c:pt>
                <c:pt idx="3">
                  <c:v>2936.4159878234968</c:v>
                </c:pt>
                <c:pt idx="4">
                  <c:v>3442.4041930971257</c:v>
                </c:pt>
                <c:pt idx="5">
                  <c:v>3341.5649178188346</c:v>
                </c:pt>
                <c:pt idx="6">
                  <c:v>2427.6231871621039</c:v>
                </c:pt>
                <c:pt idx="7">
                  <c:v>2344.2501424223947</c:v>
                </c:pt>
                <c:pt idx="8">
                  <c:v>2287.1097680228631</c:v>
                </c:pt>
                <c:pt idx="9">
                  <c:v>2269.733971042167</c:v>
                </c:pt>
                <c:pt idx="10">
                  <c:v>2233.6622572317096</c:v>
                </c:pt>
                <c:pt idx="11">
                  <c:v>2283.1986586020562</c:v>
                </c:pt>
              </c:numCache>
            </c:numRef>
          </c:val>
          <c:smooth val="0"/>
          <c:extLst>
            <c:ext xmlns:c16="http://schemas.microsoft.com/office/drawing/2014/chart" uri="{C3380CC4-5D6E-409C-BE32-E72D297353CC}">
              <c16:uniqueId val="{00000002-FC88-488B-8481-6BACB9B31148}"/>
            </c:ext>
          </c:extLst>
        </c:ser>
        <c:ser>
          <c:idx val="13"/>
          <c:order val="3"/>
          <c:tx>
            <c:strRef>
              <c:f>Entrant_need_figures!$B$102</c:f>
              <c:strCache>
                <c:ptCount val="1"/>
                <c:pt idx="0">
                  <c:v>MODERN FOREIGN LANGUAGES Scenario Selected</c:v>
                </c:pt>
              </c:strCache>
            </c:strRef>
          </c:tx>
          <c:spPr>
            <a:ln>
              <a:solidFill>
                <a:srgbClr val="FF0000"/>
              </a:solidFill>
              <a:prstDash val="sysDot"/>
            </a:ln>
          </c:spPr>
          <c:marker>
            <c:symbol val="none"/>
          </c:marker>
          <c:cat>
            <c:strRef>
              <c:f>Entrant_need_figures!$C$87:$N$87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Entrant_need_figures!$C$102:$N$102</c:f>
              <c:numCache>
                <c:formatCode>#,##0</c:formatCode>
                <c:ptCount val="12"/>
                <c:pt idx="0">
                  <c:v>2008.995160769085</c:v>
                </c:pt>
                <c:pt idx="1">
                  <c:v>2354.9220719872083</c:v>
                </c:pt>
                <c:pt idx="2">
                  <c:v>2597.5589095834621</c:v>
                </c:pt>
                <c:pt idx="3">
                  <c:v>2936.4159878234968</c:v>
                </c:pt>
                <c:pt idx="4">
                  <c:v>3442.4041930971257</c:v>
                </c:pt>
                <c:pt idx="5">
                  <c:v>3341.5649178188346</c:v>
                </c:pt>
                <c:pt idx="6">
                  <c:v>2427.6231871621039</c:v>
                </c:pt>
                <c:pt idx="7">
                  <c:v>2344.2501424223947</c:v>
                </c:pt>
                <c:pt idx="8">
                  <c:v>2287.1097680228631</c:v>
                </c:pt>
                <c:pt idx="9">
                  <c:v>2269.733971042167</c:v>
                </c:pt>
                <c:pt idx="10">
                  <c:v>2233.6622572317096</c:v>
                </c:pt>
                <c:pt idx="11">
                  <c:v>2283.1986586020562</c:v>
                </c:pt>
              </c:numCache>
            </c:numRef>
          </c:val>
          <c:smooth val="0"/>
          <c:extLst>
            <c:ext xmlns:c16="http://schemas.microsoft.com/office/drawing/2014/chart" uri="{C3380CC4-5D6E-409C-BE32-E72D297353CC}">
              <c16:uniqueId val="{00000003-FC88-488B-8481-6BACB9B31148}"/>
            </c:ext>
          </c:extLst>
        </c:ser>
        <c:dLbls>
          <c:showLegendKey val="0"/>
          <c:showVal val="0"/>
          <c:showCatName val="0"/>
          <c:showSerName val="0"/>
          <c:showPercent val="0"/>
          <c:showBubbleSize val="0"/>
        </c:dLbls>
        <c:smooth val="0"/>
        <c:axId val="148855424"/>
        <c:axId val="148861312"/>
      </c:lineChart>
      <c:catAx>
        <c:axId val="14885542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861312"/>
        <c:crosses val="autoZero"/>
        <c:auto val="1"/>
        <c:lblAlgn val="ctr"/>
        <c:lblOffset val="100"/>
        <c:noMultiLvlLbl val="0"/>
      </c:catAx>
      <c:valAx>
        <c:axId val="1488613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855424"/>
        <c:crosses val="autoZero"/>
        <c:crossBetween val="between"/>
      </c:valAx>
      <c:spPr>
        <a:ln>
          <a:solidFill>
            <a:schemeClr val="tx1">
              <a:lumMod val="95000"/>
              <a:lumOff val="5000"/>
            </a:schemeClr>
          </a:solidFill>
        </a:ln>
      </c:spPr>
    </c:plotArea>
    <c:legend>
      <c:legendPos val="r"/>
      <c:layout>
        <c:manualLayout>
          <c:xMode val="edge"/>
          <c:yMode val="edge"/>
          <c:x val="0.69605429205001701"/>
          <c:y val="2.768166089965398E-2"/>
          <c:w val="0.28211602044943196"/>
          <c:h val="0.87370260378352371"/>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Percentage point change in the proportion of all Years 12-13 teaching hours dedicated to each subject between 2016/17 and 2017/18 (EBacc in green and non-EBacc in red)</a:t>
            </a:r>
          </a:p>
        </c:rich>
      </c:tx>
      <c:layout>
        <c:manualLayout>
          <c:xMode val="edge"/>
          <c:yMode val="edge"/>
          <c:x val="0.12409196010398314"/>
          <c:y val="3.33448036219123E-3"/>
        </c:manualLayout>
      </c:layout>
      <c:overlay val="0"/>
    </c:title>
    <c:autoTitleDeleted val="0"/>
    <c:plotArea>
      <c:layout>
        <c:manualLayout>
          <c:layoutTarget val="inner"/>
          <c:xMode val="edge"/>
          <c:yMode val="edge"/>
          <c:x val="0.12223093556394882"/>
          <c:y val="0.1423420324711214"/>
          <c:w val="0.85244684861546782"/>
          <c:h val="0.55932169568202617"/>
        </c:manualLayout>
      </c:layout>
      <c:barChart>
        <c:barDir val="col"/>
        <c:grouping val="clustered"/>
        <c:varyColors val="0"/>
        <c:ser>
          <c:idx val="2"/>
          <c:order val="0"/>
          <c:tx>
            <c:strRef>
              <c:f>Changes_in_subject_teaching_hrs!$U$17</c:f>
              <c:strCache>
                <c:ptCount val="1"/>
                <c:pt idx="0">
                  <c:v>Years 12-13</c:v>
                </c:pt>
              </c:strCache>
            </c:strRef>
          </c:tx>
          <c:spPr>
            <a:solidFill>
              <a:srgbClr val="00B050"/>
            </a:solidFill>
            <a:ln>
              <a:solidFill>
                <a:sysClr val="windowText" lastClr="000000"/>
              </a:solidFill>
            </a:ln>
          </c:spPr>
          <c:invertIfNegative val="0"/>
          <c:dPt>
            <c:idx val="0"/>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0-9F30-4039-9F79-A2639C40BE09}"/>
              </c:ext>
            </c:extLst>
          </c:dPt>
          <c:dPt>
            <c:idx val="2"/>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1-9F30-4039-9F79-A2639C40BE09}"/>
              </c:ext>
            </c:extLst>
          </c:dPt>
          <c:dPt>
            <c:idx val="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2-9F30-4039-9F79-A2639C40BE09}"/>
              </c:ext>
            </c:extLst>
          </c:dPt>
          <c:dPt>
            <c:idx val="7"/>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9F30-4039-9F79-A2639C40BE09}"/>
              </c:ext>
            </c:extLst>
          </c:dPt>
          <c:dPt>
            <c:idx val="9"/>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4-9F30-4039-9F79-A2639C40BE09}"/>
              </c:ext>
            </c:extLst>
          </c:dPt>
          <c:dPt>
            <c:idx val="14"/>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5-9F30-4039-9F79-A2639C40BE09}"/>
              </c:ext>
            </c:extLst>
          </c:dPt>
          <c:dPt>
            <c:idx val="15"/>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6-9F30-4039-9F79-A2639C40BE09}"/>
              </c:ext>
            </c:extLst>
          </c:dPt>
          <c:dPt>
            <c:idx val="1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7-9F30-4039-9F79-A2639C40BE09}"/>
              </c:ext>
            </c:extLst>
          </c:dPt>
          <c:dPt>
            <c:idx val="18"/>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8-9F30-4039-9F79-A2639C40BE09}"/>
              </c:ext>
            </c:extLst>
          </c:dPt>
          <c:cat>
            <c:strRef>
              <c:f>Changes_in_subject_teaching_hrs!$B$18:$B$36</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f>Changes_in_subject_teaching_hrs!$U$18:$U$36</c:f>
              <c:numCache>
                <c:formatCode>0.0%</c:formatCode>
                <c:ptCount val="19"/>
                <c:pt idx="0">
                  <c:v>-1.7304565279809697E-4</c:v>
                </c:pt>
                <c:pt idx="1">
                  <c:v>2.4261993142100091E-3</c:v>
                </c:pt>
                <c:pt idx="2">
                  <c:v>7.8473069196631495E-4</c:v>
                </c:pt>
                <c:pt idx="3">
                  <c:v>2.380168162300661E-3</c:v>
                </c:pt>
                <c:pt idx="4">
                  <c:v>-1.4649705738298963E-4</c:v>
                </c:pt>
                <c:pt idx="5">
                  <c:v>-2.5387365371684206E-3</c:v>
                </c:pt>
                <c:pt idx="6">
                  <c:v>-6.6096549200227173E-4</c:v>
                </c:pt>
                <c:pt idx="7">
                  <c:v>-8.6809820122684886E-4</c:v>
                </c:pt>
                <c:pt idx="8">
                  <c:v>-5.2512538050704105E-3</c:v>
                </c:pt>
                <c:pt idx="9">
                  <c:v>-9.2153341839677815E-4</c:v>
                </c:pt>
                <c:pt idx="10">
                  <c:v>4.3501074614453461E-4</c:v>
                </c:pt>
                <c:pt idx="11">
                  <c:v>1.6473333396524667E-3</c:v>
                </c:pt>
                <c:pt idx="12">
                  <c:v>1.9996285707753608E-3</c:v>
                </c:pt>
                <c:pt idx="13">
                  <c:v>-3.2617714517338414E-4</c:v>
                </c:pt>
                <c:pt idx="14">
                  <c:v>-7.5983079880424451E-4</c:v>
                </c:pt>
                <c:pt idx="15">
                  <c:v>3.006191959148502E-3</c:v>
                </c:pt>
                <c:pt idx="16">
                  <c:v>-6.6891797359041466E-4</c:v>
                </c:pt>
                <c:pt idx="17">
                  <c:v>9.5309674169907765E-4</c:v>
                </c:pt>
                <c:pt idx="18">
                  <c:v>-1.3173034442830432E-3</c:v>
                </c:pt>
              </c:numCache>
            </c:numRef>
          </c:val>
          <c:extLst>
            <c:ext xmlns:c16="http://schemas.microsoft.com/office/drawing/2014/chart" uri="{C3380CC4-5D6E-409C-BE32-E72D297353CC}">
              <c16:uniqueId val="{00000009-9F30-4039-9F79-A2639C40BE09}"/>
            </c:ext>
          </c:extLst>
        </c:ser>
        <c:dLbls>
          <c:showLegendKey val="0"/>
          <c:showVal val="0"/>
          <c:showCatName val="0"/>
          <c:showSerName val="0"/>
          <c:showPercent val="0"/>
          <c:showBubbleSize val="0"/>
        </c:dLbls>
        <c:gapWidth val="150"/>
        <c:axId val="172873984"/>
        <c:axId val="172875776"/>
      </c:barChart>
      <c:catAx>
        <c:axId val="172873984"/>
        <c:scaling>
          <c:orientation val="minMax"/>
        </c:scaling>
        <c:delete val="0"/>
        <c:axPos val="b"/>
        <c:numFmt formatCode="General" sourceLinked="1"/>
        <c:majorTickMark val="out"/>
        <c:minorTickMark val="none"/>
        <c:tickLblPos val="low"/>
        <c:txPr>
          <a:bodyPr rot="-2700000" vert="horz"/>
          <a:lstStyle/>
          <a:p>
            <a:pPr>
              <a:defRPr sz="900" b="0" i="0" u="none" strike="noStrike" baseline="0">
                <a:solidFill>
                  <a:srgbClr val="000000"/>
                </a:solidFill>
                <a:latin typeface="Calibri"/>
                <a:ea typeface="Calibri"/>
                <a:cs typeface="Calibri"/>
              </a:defRPr>
            </a:pPr>
            <a:endParaRPr lang="en-US"/>
          </a:p>
        </c:txPr>
        <c:crossAx val="172875776"/>
        <c:crosses val="autoZero"/>
        <c:auto val="1"/>
        <c:lblAlgn val="ctr"/>
        <c:lblOffset val="100"/>
        <c:noMultiLvlLbl val="0"/>
      </c:catAx>
      <c:valAx>
        <c:axId val="17287577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point change</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873984"/>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Percentage point change in the proportion of all secondary teaching hours dedicated to each subject between 2016/17 and 2017/18 (EBacc in green and non-EBacc in red)</a:t>
            </a:r>
          </a:p>
        </c:rich>
      </c:tx>
      <c:layout>
        <c:manualLayout>
          <c:xMode val="edge"/>
          <c:yMode val="edge"/>
          <c:x val="0.12621850498352777"/>
          <c:y val="3.33448036219123E-3"/>
        </c:manualLayout>
      </c:layout>
      <c:overlay val="0"/>
    </c:title>
    <c:autoTitleDeleted val="0"/>
    <c:plotArea>
      <c:layout>
        <c:manualLayout>
          <c:layoutTarget val="inner"/>
          <c:xMode val="edge"/>
          <c:yMode val="edge"/>
          <c:x val="0.12222077857356438"/>
          <c:y val="0.1423420324711214"/>
          <c:w val="0.85245707023963779"/>
          <c:h val="0.55932169568202617"/>
        </c:manualLayout>
      </c:layout>
      <c:barChart>
        <c:barDir val="col"/>
        <c:grouping val="clustered"/>
        <c:varyColors val="0"/>
        <c:ser>
          <c:idx val="3"/>
          <c:order val="0"/>
          <c:tx>
            <c:strRef>
              <c:f>Changes_in_subject_teaching_hrs!$V$17</c:f>
              <c:strCache>
                <c:ptCount val="1"/>
                <c:pt idx="0">
                  <c:v>Total</c:v>
                </c:pt>
              </c:strCache>
            </c:strRef>
          </c:tx>
          <c:spPr>
            <a:solidFill>
              <a:srgbClr val="00B050"/>
            </a:solidFill>
            <a:ln>
              <a:solidFill>
                <a:sysClr val="windowText" lastClr="000000"/>
              </a:solidFill>
            </a:ln>
          </c:spPr>
          <c:invertIfNegative val="0"/>
          <c:dPt>
            <c:idx val="0"/>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0-6634-4C7F-9452-7DADCE3DC33B}"/>
              </c:ext>
            </c:extLst>
          </c:dPt>
          <c:dPt>
            <c:idx val="2"/>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1-6634-4C7F-9452-7DADCE3DC33B}"/>
              </c:ext>
            </c:extLst>
          </c:dPt>
          <c:dPt>
            <c:idx val="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2-6634-4C7F-9452-7DADCE3DC33B}"/>
              </c:ext>
            </c:extLst>
          </c:dPt>
          <c:dPt>
            <c:idx val="7"/>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6634-4C7F-9452-7DADCE3DC33B}"/>
              </c:ext>
            </c:extLst>
          </c:dPt>
          <c:dPt>
            <c:idx val="9"/>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4-6634-4C7F-9452-7DADCE3DC33B}"/>
              </c:ext>
            </c:extLst>
          </c:dPt>
          <c:dPt>
            <c:idx val="14"/>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5-6634-4C7F-9452-7DADCE3DC33B}"/>
              </c:ext>
            </c:extLst>
          </c:dPt>
          <c:dPt>
            <c:idx val="15"/>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6-6634-4C7F-9452-7DADCE3DC33B}"/>
              </c:ext>
            </c:extLst>
          </c:dPt>
          <c:dPt>
            <c:idx val="1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7-6634-4C7F-9452-7DADCE3DC33B}"/>
              </c:ext>
            </c:extLst>
          </c:dPt>
          <c:dPt>
            <c:idx val="18"/>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8-6634-4C7F-9452-7DADCE3DC33B}"/>
              </c:ext>
            </c:extLst>
          </c:dPt>
          <c:cat>
            <c:strRef>
              <c:f>Changes_in_subject_teaching_hrs!$B$18:$B$36</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f>Changes_in_subject_teaching_hrs!$V$18:$V$36</c:f>
              <c:numCache>
                <c:formatCode>0.0%</c:formatCode>
                <c:ptCount val="19"/>
                <c:pt idx="0">
                  <c:v>-3.7494773878540139E-4</c:v>
                </c:pt>
                <c:pt idx="1">
                  <c:v>5.4788212461504004E-4</c:v>
                </c:pt>
                <c:pt idx="2">
                  <c:v>-6.7979117809029155E-4</c:v>
                </c:pt>
                <c:pt idx="3">
                  <c:v>1.4178595007640002E-3</c:v>
                </c:pt>
                <c:pt idx="4">
                  <c:v>-9.0316710421394896E-5</c:v>
                </c:pt>
                <c:pt idx="5">
                  <c:v>-2.258360642907381E-3</c:v>
                </c:pt>
                <c:pt idx="6">
                  <c:v>-2.856475823937929E-3</c:v>
                </c:pt>
                <c:pt idx="7">
                  <c:v>-4.1601924053285069E-4</c:v>
                </c:pt>
                <c:pt idx="8">
                  <c:v>2.6097222359154626E-3</c:v>
                </c:pt>
                <c:pt idx="9">
                  <c:v>-3.8671256380600968E-4</c:v>
                </c:pt>
                <c:pt idx="10">
                  <c:v>1.0182867249055177E-3</c:v>
                </c:pt>
                <c:pt idx="11">
                  <c:v>1.6124839114050535E-3</c:v>
                </c:pt>
                <c:pt idx="12">
                  <c:v>3.3162498850727862E-3</c:v>
                </c:pt>
                <c:pt idx="13">
                  <c:v>-7.0525514098140896E-5</c:v>
                </c:pt>
                <c:pt idx="14">
                  <c:v>-6.7397507770118256E-4</c:v>
                </c:pt>
                <c:pt idx="15">
                  <c:v>-1.7799463423892117E-3</c:v>
                </c:pt>
                <c:pt idx="16">
                  <c:v>-1.2382871089324649E-3</c:v>
                </c:pt>
                <c:pt idx="17">
                  <c:v>9.0182827964796486E-4</c:v>
                </c:pt>
                <c:pt idx="18">
                  <c:v>-5.9895472072354905E-4</c:v>
                </c:pt>
              </c:numCache>
            </c:numRef>
          </c:val>
          <c:extLst>
            <c:ext xmlns:c16="http://schemas.microsoft.com/office/drawing/2014/chart" uri="{C3380CC4-5D6E-409C-BE32-E72D297353CC}">
              <c16:uniqueId val="{00000009-6634-4C7F-9452-7DADCE3DC33B}"/>
            </c:ext>
          </c:extLst>
        </c:ser>
        <c:dLbls>
          <c:showLegendKey val="0"/>
          <c:showVal val="0"/>
          <c:showCatName val="0"/>
          <c:showSerName val="0"/>
          <c:showPercent val="0"/>
          <c:showBubbleSize val="0"/>
        </c:dLbls>
        <c:gapWidth val="150"/>
        <c:axId val="173506560"/>
        <c:axId val="173508096"/>
      </c:barChart>
      <c:catAx>
        <c:axId val="173506560"/>
        <c:scaling>
          <c:orientation val="minMax"/>
        </c:scaling>
        <c:delete val="0"/>
        <c:axPos val="b"/>
        <c:numFmt formatCode="General" sourceLinked="1"/>
        <c:majorTickMark val="out"/>
        <c:minorTickMark val="none"/>
        <c:tickLblPos val="low"/>
        <c:txPr>
          <a:bodyPr rot="-2700000" vert="horz"/>
          <a:lstStyle/>
          <a:p>
            <a:pPr>
              <a:defRPr sz="900" b="0" i="0" u="none" strike="noStrike" baseline="0">
                <a:solidFill>
                  <a:srgbClr val="000000"/>
                </a:solidFill>
                <a:latin typeface="Calibri"/>
                <a:ea typeface="Calibri"/>
                <a:cs typeface="Calibri"/>
              </a:defRPr>
            </a:pPr>
            <a:endParaRPr lang="en-US"/>
          </a:p>
        </c:txPr>
        <c:crossAx val="173508096"/>
        <c:crosses val="autoZero"/>
        <c:auto val="1"/>
        <c:lblAlgn val="ctr"/>
        <c:lblOffset val="100"/>
        <c:noMultiLvlLbl val="0"/>
      </c:catAx>
      <c:valAx>
        <c:axId val="17350809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point change</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506560"/>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39" fmlaLink="Data_selected_by_user_testing!$B$16" fmlaRange="Data_selected_by_user_testing!$C$20:$L$24" noThreeD="1" sel="2" val="0"/>
</file>

<file path=xl/ctrlProps/ctrlProp10.xml><?xml version="1.0" encoding="utf-8"?>
<formControlPr xmlns="http://schemas.microsoft.com/office/spreadsheetml/2009/9/main" objectType="Drop" dropStyle="combo" dx="39" fmlaLink="Data_selected_by_user_testing!$B$97" fmlaRange="Data_selected_by_user_testing!$C$98:$C$103" noThreeD="1" sel="3" val="0"/>
</file>

<file path=xl/ctrlProps/ctrlProp11.xml><?xml version="1.0" encoding="utf-8"?>
<formControlPr xmlns="http://schemas.microsoft.com/office/spreadsheetml/2009/9/main" objectType="Drop" dropStyle="combo" dx="39" fmlaLink="Data_selected_by_user_testing!$B$109" fmlaRange="Data_selected_by_user_testing!$C$110:$C$115" noThreeD="1" sel="3" val="0"/>
</file>

<file path=xl/ctrlProps/ctrlProp12.xml><?xml version="1.0" encoding="utf-8"?>
<formControlPr xmlns="http://schemas.microsoft.com/office/spreadsheetml/2009/9/main" objectType="Drop" dropStyle="combo" dx="39" fmlaLink="Data_selected_by_user_testing!$B$119" fmlaRange="Data_selected_by_user_testing!$C$120:$C$125" noThreeD="1" sel="3" val="0"/>
</file>

<file path=xl/ctrlProps/ctrlProp13.xml><?xml version="1.0" encoding="utf-8"?>
<formControlPr xmlns="http://schemas.microsoft.com/office/spreadsheetml/2009/9/main" objectType="Drop" dropStyle="combo" dx="39" fmlaLink="Data_selected_by_user_testing!$B$147" fmlaRange="Data_selected_by_user_testing!$C$148:$G$149" noThreeD="1" sel="1" val="0"/>
</file>

<file path=xl/ctrlProps/ctrlProp14.xml><?xml version="1.0" encoding="utf-8"?>
<formControlPr xmlns="http://schemas.microsoft.com/office/spreadsheetml/2009/9/main" objectType="Drop" dropStyle="combo" dx="39" fmlaLink="Data_selected_by_user_testing!$B$153" fmlaRange="Data_selected_by_user_testing!$C$153:$D$154" noThreeD="1" sel="1" val="0"/>
</file>

<file path=xl/ctrlProps/ctrlProp15.xml><?xml version="1.0" encoding="utf-8"?>
<formControlPr xmlns="http://schemas.microsoft.com/office/spreadsheetml/2009/9/main" objectType="Drop" dropStyle="combo" dx="39" fmlaLink="Data_selected_by_user_testing!$B$220" fmlaRange="Data_selected_by_user_testing!$C$221:$D$222" noThreeD="1" sel="1" val="0"/>
</file>

<file path=xl/ctrlProps/ctrlProp16.xml><?xml version="1.0" encoding="utf-8"?>
<formControlPr xmlns="http://schemas.microsoft.com/office/spreadsheetml/2009/9/main" objectType="Drop" dropStyle="combo" dx="39" fmlaLink="Data_selected_by_user_testing!$B$226" fmlaRange="Data_selected_by_user_testing!$C$226:$D$227" noThreeD="1" sel="1" val="0"/>
</file>

<file path=xl/ctrlProps/ctrlProp17.xml><?xml version="1.0" encoding="utf-8"?>
<formControlPr xmlns="http://schemas.microsoft.com/office/spreadsheetml/2009/9/main" objectType="Drop" dropLines="2" dropStyle="combo" dx="39" fmlaLink="Increased_EBacc_scenario_data!$B$14" fmlaRange="Increased_EBacc_scenario_data!$C$14:$D$15" noThreeD="1" sel="2" val="0"/>
</file>

<file path=xl/ctrlProps/ctrlProp18.xml><?xml version="1.0" encoding="utf-8"?>
<formControlPr xmlns="http://schemas.microsoft.com/office/spreadsheetml/2009/9/main" objectType="Drop" dropLines="3" dropStyle="combo" dx="15" fmlaLink="$G$69" fmlaRange="$E$69:$E$71" noThreeD="1" sel="1" val="0"/>
</file>

<file path=xl/ctrlProps/ctrlProp19.xml><?xml version="1.0" encoding="utf-8"?>
<formControlPr xmlns="http://schemas.microsoft.com/office/spreadsheetml/2009/9/main" objectType="Drop" dropLines="21" dropStyle="combo" dx="15" fmlaLink="$C$69" fmlaRange="$B$22:$B$42" noThreeD="1" sel="2" val="0"/>
</file>

<file path=xl/ctrlProps/ctrlProp2.xml><?xml version="1.0" encoding="utf-8"?>
<formControlPr xmlns="http://schemas.microsoft.com/office/spreadsheetml/2009/9/main" objectType="Drop" dropStyle="combo" dx="39" fmlaLink="Data_selected_by_user_testing!$B$17" fmlaRange="Data_selected_by_user_testing!$C$26:$C$30" noThreeD="1" sel="2" val="0"/>
</file>

<file path=xl/ctrlProps/ctrlProp20.xml><?xml version="1.0" encoding="utf-8"?>
<formControlPr xmlns="http://schemas.microsoft.com/office/spreadsheetml/2009/9/main" objectType="Drop" dropLines="21" dropStyle="combo" dx="15" fmlaLink="$C$70" fmlaRange="$B$22:$B$42" noThreeD="1" sel="3" val="0"/>
</file>

<file path=xl/ctrlProps/ctrlProp21.xml><?xml version="1.0" encoding="utf-8"?>
<formControlPr xmlns="http://schemas.microsoft.com/office/spreadsheetml/2009/9/main" objectType="Drop" dropLines="21" dropStyle="combo" dx="15" fmlaLink="$C$71" fmlaRange="$B$22:$B$42" noThreeD="1" sel="4" val="0"/>
</file>

<file path=xl/ctrlProps/ctrlProp3.xml><?xml version="1.0" encoding="utf-8"?>
<formControlPr xmlns="http://schemas.microsoft.com/office/spreadsheetml/2009/9/main" objectType="Drop" dropStyle="combo" dx="39" fmlaLink="Data_selected_by_user_testing!$B$41" fmlaRange="Data_selected_by_user_testing!$C$41:$C$43" noThreeD="1" sel="2" val="0"/>
</file>

<file path=xl/ctrlProps/ctrlProp4.xml><?xml version="1.0" encoding="utf-8"?>
<formControlPr xmlns="http://schemas.microsoft.com/office/spreadsheetml/2009/9/main" objectType="Drop" dropStyle="combo" dx="39" fmlaLink="Data_selected_by_user_testing!$B$45" fmlaRange="Data_selected_by_user_testing!$C$45:$C$47" noThreeD="1" sel="2" val="0"/>
</file>

<file path=xl/ctrlProps/ctrlProp5.xml><?xml version="1.0" encoding="utf-8"?>
<formControlPr xmlns="http://schemas.microsoft.com/office/spreadsheetml/2009/9/main" objectType="Drop" dropStyle="combo" dx="39" fmlaLink="Data_selected_by_user_testing!$B$49" fmlaRange="Data_selected_by_user_testing!$C$49:$C$51" noThreeD="1" sel="2" val="0"/>
</file>

<file path=xl/ctrlProps/ctrlProp6.xml><?xml version="1.0" encoding="utf-8"?>
<formControlPr xmlns="http://schemas.microsoft.com/office/spreadsheetml/2009/9/main" objectType="Drop" dropStyle="combo" dx="39" fmlaLink="Data_selected_by_user_testing!$B$53" fmlaRange="Data_selected_by_user_testing!$C$53:$C$55" noThreeD="1" sel="2" val="0"/>
</file>

<file path=xl/ctrlProps/ctrlProp7.xml><?xml version="1.0" encoding="utf-8"?>
<formControlPr xmlns="http://schemas.microsoft.com/office/spreadsheetml/2009/9/main" objectType="Drop" dropStyle="combo" dx="39" fmlaLink="Data_selected_by_user_testing!$B$61" fmlaRange="Data_selected_by_user_testing!$C$62:$C$69" noThreeD="1" sel="4" val="0"/>
</file>

<file path=xl/ctrlProps/ctrlProp8.xml><?xml version="1.0" encoding="utf-8"?>
<formControlPr xmlns="http://schemas.microsoft.com/office/spreadsheetml/2009/9/main" objectType="Drop" dropStyle="combo" dx="39" fmlaLink="Data_selected_by_user_testing!$B$73" fmlaRange="Data_selected_by_user_testing!$C$74:$C$81" noThreeD="1" sel="4" val="0"/>
</file>

<file path=xl/ctrlProps/ctrlProp9.xml><?xml version="1.0" encoding="utf-8"?>
<formControlPr xmlns="http://schemas.microsoft.com/office/spreadsheetml/2009/9/main" objectType="Drop" dropStyle="combo" dx="39" fmlaLink="Data_selected_by_user_testing!$B$87" fmlaRange="Data_selected_by_user_testing!$C$88:$C$93" noThreeD="1" sel="3"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chart" Target="../charts/chart39.xml"/><Relationship Id="rId4"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chart" Target="../charts/chart4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4" Type="http://schemas.openxmlformats.org/officeDocument/2006/relationships/chart" Target="../charts/chart4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4.xml"/><Relationship Id="rId18" Type="http://schemas.openxmlformats.org/officeDocument/2006/relationships/chart" Target="../charts/chart69.xml"/><Relationship Id="rId3" Type="http://schemas.openxmlformats.org/officeDocument/2006/relationships/chart" Target="../charts/chart54.xml"/><Relationship Id="rId21" Type="http://schemas.openxmlformats.org/officeDocument/2006/relationships/chart" Target="../charts/chart72.xml"/><Relationship Id="rId7" Type="http://schemas.openxmlformats.org/officeDocument/2006/relationships/chart" Target="../charts/chart58.xml"/><Relationship Id="rId12" Type="http://schemas.openxmlformats.org/officeDocument/2006/relationships/chart" Target="../charts/chart63.xml"/><Relationship Id="rId17" Type="http://schemas.openxmlformats.org/officeDocument/2006/relationships/chart" Target="../charts/chart68.xml"/><Relationship Id="rId25" Type="http://schemas.openxmlformats.org/officeDocument/2006/relationships/chart" Target="../charts/chart76.xml"/><Relationship Id="rId2" Type="http://schemas.openxmlformats.org/officeDocument/2006/relationships/chart" Target="../charts/chart53.xml"/><Relationship Id="rId16" Type="http://schemas.openxmlformats.org/officeDocument/2006/relationships/chart" Target="../charts/chart67.xml"/><Relationship Id="rId20" Type="http://schemas.openxmlformats.org/officeDocument/2006/relationships/chart" Target="../charts/chart71.xml"/><Relationship Id="rId1" Type="http://schemas.openxmlformats.org/officeDocument/2006/relationships/chart" Target="../charts/chart52.xml"/><Relationship Id="rId6" Type="http://schemas.openxmlformats.org/officeDocument/2006/relationships/chart" Target="../charts/chart57.xml"/><Relationship Id="rId11" Type="http://schemas.openxmlformats.org/officeDocument/2006/relationships/chart" Target="../charts/chart62.xml"/><Relationship Id="rId24" Type="http://schemas.openxmlformats.org/officeDocument/2006/relationships/chart" Target="../charts/chart75.xml"/><Relationship Id="rId5" Type="http://schemas.openxmlformats.org/officeDocument/2006/relationships/chart" Target="../charts/chart56.xml"/><Relationship Id="rId15" Type="http://schemas.openxmlformats.org/officeDocument/2006/relationships/chart" Target="../charts/chart66.xml"/><Relationship Id="rId23" Type="http://schemas.openxmlformats.org/officeDocument/2006/relationships/chart" Target="../charts/chart74.xml"/><Relationship Id="rId10" Type="http://schemas.openxmlformats.org/officeDocument/2006/relationships/chart" Target="../charts/chart61.xml"/><Relationship Id="rId19" Type="http://schemas.openxmlformats.org/officeDocument/2006/relationships/chart" Target="../charts/chart70.xml"/><Relationship Id="rId4" Type="http://schemas.openxmlformats.org/officeDocument/2006/relationships/chart" Target="../charts/chart55.xml"/><Relationship Id="rId9" Type="http://schemas.openxmlformats.org/officeDocument/2006/relationships/chart" Target="../charts/chart60.xml"/><Relationship Id="rId14" Type="http://schemas.openxmlformats.org/officeDocument/2006/relationships/chart" Target="../charts/chart65.xml"/><Relationship Id="rId22" Type="http://schemas.openxmlformats.org/officeDocument/2006/relationships/chart" Target="../charts/chart7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87.xml"/><Relationship Id="rId3" Type="http://schemas.openxmlformats.org/officeDocument/2006/relationships/chart" Target="../charts/chart82.xml"/><Relationship Id="rId7" Type="http://schemas.openxmlformats.org/officeDocument/2006/relationships/chart" Target="../charts/chart86.xml"/><Relationship Id="rId2" Type="http://schemas.openxmlformats.org/officeDocument/2006/relationships/chart" Target="../charts/chart81.xml"/><Relationship Id="rId1" Type="http://schemas.openxmlformats.org/officeDocument/2006/relationships/chart" Target="../charts/chart80.xml"/><Relationship Id="rId6" Type="http://schemas.openxmlformats.org/officeDocument/2006/relationships/chart" Target="../charts/chart85.xml"/><Relationship Id="rId5" Type="http://schemas.openxmlformats.org/officeDocument/2006/relationships/chart" Target="../charts/chart84.xml"/><Relationship Id="rId4" Type="http://schemas.openxmlformats.org/officeDocument/2006/relationships/chart" Target="../charts/chart83.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4" Type="http://schemas.openxmlformats.org/officeDocument/2006/relationships/chart" Target="../charts/chart9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6</xdr:row>
      <xdr:rowOff>123825</xdr:rowOff>
    </xdr:from>
    <xdr:to>
      <xdr:col>3</xdr:col>
      <xdr:colOff>538480</xdr:colOff>
      <xdr:row>12</xdr:row>
      <xdr:rowOff>20955</xdr:rowOff>
    </xdr:to>
    <xdr:pic>
      <xdr:nvPicPr>
        <xdr:cNvPr id="5" name="Picture 4" descr="Department for Education" title="Log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62050"/>
          <a:ext cx="1471930" cy="86868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728663</xdr:colOff>
      <xdr:row>103</xdr:row>
      <xdr:rowOff>119061</xdr:rowOff>
    </xdr:from>
    <xdr:to>
      <xdr:col>13</xdr:col>
      <xdr:colOff>7937</xdr:colOff>
      <xdr:row>135</xdr:row>
      <xdr:rowOff>40297</xdr:rowOff>
    </xdr:to>
    <xdr:graphicFrame macro="">
      <xdr:nvGraphicFramePr>
        <xdr:cNvPr id="1283891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9525</xdr:colOff>
      <xdr:row>103</xdr:row>
      <xdr:rowOff>114300</xdr:rowOff>
    </xdr:from>
    <xdr:to>
      <xdr:col>22</xdr:col>
      <xdr:colOff>723900</xdr:colOff>
      <xdr:row>135</xdr:row>
      <xdr:rowOff>38100</xdr:rowOff>
    </xdr:to>
    <xdr:graphicFrame macro="">
      <xdr:nvGraphicFramePr>
        <xdr:cNvPr id="1283891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585108</xdr:colOff>
      <xdr:row>39</xdr:row>
      <xdr:rowOff>160566</xdr:rowOff>
    </xdr:from>
    <xdr:to>
      <xdr:col>9</xdr:col>
      <xdr:colOff>153082</xdr:colOff>
      <xdr:row>68</xdr:row>
      <xdr:rowOff>2042</xdr:rowOff>
    </xdr:to>
    <xdr:graphicFrame macro="">
      <xdr:nvGraphicFramePr>
        <xdr:cNvPr id="123176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304800</xdr:colOff>
      <xdr:row>12</xdr:row>
      <xdr:rowOff>19050</xdr:rowOff>
    </xdr:from>
    <xdr:to>
      <xdr:col>22</xdr:col>
      <xdr:colOff>161925</xdr:colOff>
      <xdr:row>34</xdr:row>
      <xdr:rowOff>85725</xdr:rowOff>
    </xdr:to>
    <xdr:graphicFrame macro="">
      <xdr:nvGraphicFramePr>
        <xdr:cNvPr id="12324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171450</xdr:colOff>
      <xdr:row>12</xdr:row>
      <xdr:rowOff>19050</xdr:rowOff>
    </xdr:from>
    <xdr:to>
      <xdr:col>31</xdr:col>
      <xdr:colOff>528638</xdr:colOff>
      <xdr:row>34</xdr:row>
      <xdr:rowOff>85725</xdr:rowOff>
    </xdr:to>
    <xdr:graphicFrame macro="">
      <xdr:nvGraphicFramePr>
        <xdr:cNvPr id="1232486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0</xdr:colOff>
      <xdr:row>13</xdr:row>
      <xdr:rowOff>0</xdr:rowOff>
    </xdr:from>
    <xdr:to>
      <xdr:col>24</xdr:col>
      <xdr:colOff>352424</xdr:colOff>
      <xdr:row>36</xdr:row>
      <xdr:rowOff>71437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352425</xdr:colOff>
      <xdr:row>13</xdr:row>
      <xdr:rowOff>0</xdr:rowOff>
    </xdr:from>
    <xdr:to>
      <xdr:col>34</xdr:col>
      <xdr:colOff>57151</xdr:colOff>
      <xdr:row>36</xdr:row>
      <xdr:rowOff>71437</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633413</xdr:colOff>
      <xdr:row>36</xdr:row>
      <xdr:rowOff>19050</xdr:rowOff>
    </xdr:from>
    <xdr:to>
      <xdr:col>6</xdr:col>
      <xdr:colOff>438150</xdr:colOff>
      <xdr:row>55</xdr:row>
      <xdr:rowOff>0</xdr:rowOff>
    </xdr:to>
    <xdr:graphicFrame macro="">
      <xdr:nvGraphicFramePr>
        <xdr:cNvPr id="123299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438150</xdr:colOff>
      <xdr:row>36</xdr:row>
      <xdr:rowOff>19050</xdr:rowOff>
    </xdr:from>
    <xdr:to>
      <xdr:col>14</xdr:col>
      <xdr:colOff>304800</xdr:colOff>
      <xdr:row>55</xdr:row>
      <xdr:rowOff>9525</xdr:rowOff>
    </xdr:to>
    <xdr:graphicFrame macro="">
      <xdr:nvGraphicFramePr>
        <xdr:cNvPr id="123299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633413</xdr:colOff>
      <xdr:row>55</xdr:row>
      <xdr:rowOff>0</xdr:rowOff>
    </xdr:from>
    <xdr:to>
      <xdr:col>6</xdr:col>
      <xdr:colOff>438150</xdr:colOff>
      <xdr:row>74</xdr:row>
      <xdr:rowOff>0</xdr:rowOff>
    </xdr:to>
    <xdr:graphicFrame macro="">
      <xdr:nvGraphicFramePr>
        <xdr:cNvPr id="123299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438150</xdr:colOff>
      <xdr:row>55</xdr:row>
      <xdr:rowOff>0</xdr:rowOff>
    </xdr:from>
    <xdr:to>
      <xdr:col>14</xdr:col>
      <xdr:colOff>304800</xdr:colOff>
      <xdr:row>74</xdr:row>
      <xdr:rowOff>0</xdr:rowOff>
    </xdr:to>
    <xdr:graphicFrame macro="">
      <xdr:nvGraphicFramePr>
        <xdr:cNvPr id="123299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179785</xdr:colOff>
      <xdr:row>12</xdr:row>
      <xdr:rowOff>51196</xdr:rowOff>
    </xdr:from>
    <xdr:to>
      <xdr:col>25</xdr:col>
      <xdr:colOff>358378</xdr:colOff>
      <xdr:row>39</xdr:row>
      <xdr:rowOff>63103</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633413</xdr:colOff>
      <xdr:row>36</xdr:row>
      <xdr:rowOff>76200</xdr:rowOff>
    </xdr:from>
    <xdr:to>
      <xdr:col>7</xdr:col>
      <xdr:colOff>9525</xdr:colOff>
      <xdr:row>55</xdr:row>
      <xdr:rowOff>104775</xdr:rowOff>
    </xdr:to>
    <xdr:graphicFrame macro="">
      <xdr:nvGraphicFramePr>
        <xdr:cNvPr id="123371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36</xdr:row>
      <xdr:rowOff>76200</xdr:rowOff>
    </xdr:from>
    <xdr:to>
      <xdr:col>15</xdr:col>
      <xdr:colOff>123825</xdr:colOff>
      <xdr:row>55</xdr:row>
      <xdr:rowOff>114300</xdr:rowOff>
    </xdr:to>
    <xdr:graphicFrame macro="">
      <xdr:nvGraphicFramePr>
        <xdr:cNvPr id="123371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633413</xdr:colOff>
      <xdr:row>55</xdr:row>
      <xdr:rowOff>104775</xdr:rowOff>
    </xdr:from>
    <xdr:to>
      <xdr:col>7</xdr:col>
      <xdr:colOff>9525</xdr:colOff>
      <xdr:row>74</xdr:row>
      <xdr:rowOff>133350</xdr:rowOff>
    </xdr:to>
    <xdr:graphicFrame macro="">
      <xdr:nvGraphicFramePr>
        <xdr:cNvPr id="123371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9525</xdr:colOff>
      <xdr:row>55</xdr:row>
      <xdr:rowOff>104775</xdr:rowOff>
    </xdr:from>
    <xdr:to>
      <xdr:col>15</xdr:col>
      <xdr:colOff>123825</xdr:colOff>
      <xdr:row>74</xdr:row>
      <xdr:rowOff>133350</xdr:rowOff>
    </xdr:to>
    <xdr:graphicFrame macro="">
      <xdr:nvGraphicFramePr>
        <xdr:cNvPr id="1233716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638175</xdr:colOff>
      <xdr:row>36</xdr:row>
      <xdr:rowOff>95250</xdr:rowOff>
    </xdr:from>
    <xdr:to>
      <xdr:col>6</xdr:col>
      <xdr:colOff>471488</xdr:colOff>
      <xdr:row>53</xdr:row>
      <xdr:rowOff>85725</xdr:rowOff>
    </xdr:to>
    <xdr:graphicFrame macro="">
      <xdr:nvGraphicFramePr>
        <xdr:cNvPr id="134051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471488</xdr:colOff>
      <xdr:row>36</xdr:row>
      <xdr:rowOff>95250</xdr:rowOff>
    </xdr:from>
    <xdr:to>
      <xdr:col>14</xdr:col>
      <xdr:colOff>414338</xdr:colOff>
      <xdr:row>53</xdr:row>
      <xdr:rowOff>95250</xdr:rowOff>
    </xdr:to>
    <xdr:graphicFrame macro="">
      <xdr:nvGraphicFramePr>
        <xdr:cNvPr id="134051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638175</xdr:colOff>
      <xdr:row>53</xdr:row>
      <xdr:rowOff>85725</xdr:rowOff>
    </xdr:from>
    <xdr:to>
      <xdr:col>6</xdr:col>
      <xdr:colOff>481013</xdr:colOff>
      <xdr:row>70</xdr:row>
      <xdr:rowOff>85725</xdr:rowOff>
    </xdr:to>
    <xdr:graphicFrame macro="">
      <xdr:nvGraphicFramePr>
        <xdr:cNvPr id="134051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471488</xdr:colOff>
      <xdr:row>53</xdr:row>
      <xdr:rowOff>85725</xdr:rowOff>
    </xdr:from>
    <xdr:to>
      <xdr:col>14</xdr:col>
      <xdr:colOff>414338</xdr:colOff>
      <xdr:row>70</xdr:row>
      <xdr:rowOff>85725</xdr:rowOff>
    </xdr:to>
    <xdr:graphicFrame macro="">
      <xdr:nvGraphicFramePr>
        <xdr:cNvPr id="134051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633413</xdr:colOff>
      <xdr:row>35</xdr:row>
      <xdr:rowOff>142875</xdr:rowOff>
    </xdr:from>
    <xdr:to>
      <xdr:col>6</xdr:col>
      <xdr:colOff>400050</xdr:colOff>
      <xdr:row>57</xdr:row>
      <xdr:rowOff>66675</xdr:rowOff>
    </xdr:to>
    <xdr:graphicFrame macro="">
      <xdr:nvGraphicFramePr>
        <xdr:cNvPr id="134062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400050</xdr:colOff>
      <xdr:row>35</xdr:row>
      <xdr:rowOff>142875</xdr:rowOff>
    </xdr:from>
    <xdr:to>
      <xdr:col>14</xdr:col>
      <xdr:colOff>223838</xdr:colOff>
      <xdr:row>57</xdr:row>
      <xdr:rowOff>76200</xdr:rowOff>
    </xdr:to>
    <xdr:graphicFrame macro="">
      <xdr:nvGraphicFramePr>
        <xdr:cNvPr id="134062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633413</xdr:colOff>
      <xdr:row>57</xdr:row>
      <xdr:rowOff>66675</xdr:rowOff>
    </xdr:from>
    <xdr:to>
      <xdr:col>6</xdr:col>
      <xdr:colOff>400050</xdr:colOff>
      <xdr:row>77</xdr:row>
      <xdr:rowOff>152400</xdr:rowOff>
    </xdr:to>
    <xdr:graphicFrame macro="">
      <xdr:nvGraphicFramePr>
        <xdr:cNvPr id="134062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400050</xdr:colOff>
      <xdr:row>57</xdr:row>
      <xdr:rowOff>66675</xdr:rowOff>
    </xdr:from>
    <xdr:to>
      <xdr:col>14</xdr:col>
      <xdr:colOff>223838</xdr:colOff>
      <xdr:row>77</xdr:row>
      <xdr:rowOff>152400</xdr:rowOff>
    </xdr:to>
    <xdr:graphicFrame macro="">
      <xdr:nvGraphicFramePr>
        <xdr:cNvPr id="134062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xdr:colOff>
      <xdr:row>28</xdr:row>
      <xdr:rowOff>95250</xdr:rowOff>
    </xdr:from>
    <xdr:to>
      <xdr:col>9</xdr:col>
      <xdr:colOff>628651</xdr:colOff>
      <xdr:row>47</xdr:row>
      <xdr:rowOff>76200</xdr:rowOff>
    </xdr:to>
    <xdr:graphicFrame macro="">
      <xdr:nvGraphicFramePr>
        <xdr:cNvPr id="123709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61</xdr:row>
      <xdr:rowOff>9525</xdr:rowOff>
    </xdr:from>
    <xdr:to>
      <xdr:col>9</xdr:col>
      <xdr:colOff>690562</xdr:colOff>
      <xdr:row>81</xdr:row>
      <xdr:rowOff>85725</xdr:rowOff>
    </xdr:to>
    <xdr:graphicFrame macro="">
      <xdr:nvGraphicFramePr>
        <xdr:cNvPr id="1237097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57150</xdr:colOff>
      <xdr:row>61</xdr:row>
      <xdr:rowOff>19050</xdr:rowOff>
    </xdr:from>
    <xdr:to>
      <xdr:col>18</xdr:col>
      <xdr:colOff>57150</xdr:colOff>
      <xdr:row>81</xdr:row>
      <xdr:rowOff>95250</xdr:rowOff>
    </xdr:to>
    <xdr:graphicFrame macro="">
      <xdr:nvGraphicFramePr>
        <xdr:cNvPr id="1237097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2228850</xdr:colOff>
      <xdr:row>92</xdr:row>
      <xdr:rowOff>123825</xdr:rowOff>
    </xdr:from>
    <xdr:to>
      <xdr:col>9</xdr:col>
      <xdr:colOff>609600</xdr:colOff>
      <xdr:row>112</xdr:row>
      <xdr:rowOff>57150</xdr:rowOff>
    </xdr:to>
    <xdr:graphicFrame macro="">
      <xdr:nvGraphicFramePr>
        <xdr:cNvPr id="1237097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2209800</xdr:colOff>
      <xdr:row>124</xdr:row>
      <xdr:rowOff>28575</xdr:rowOff>
    </xdr:from>
    <xdr:to>
      <xdr:col>9</xdr:col>
      <xdr:colOff>595312</xdr:colOff>
      <xdr:row>145</xdr:row>
      <xdr:rowOff>142875</xdr:rowOff>
    </xdr:to>
    <xdr:graphicFrame macro="">
      <xdr:nvGraphicFramePr>
        <xdr:cNvPr id="1237097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2219325</xdr:colOff>
      <xdr:row>155</xdr:row>
      <xdr:rowOff>28575</xdr:rowOff>
    </xdr:from>
    <xdr:to>
      <xdr:col>9</xdr:col>
      <xdr:colOff>590550</xdr:colOff>
      <xdr:row>175</xdr:row>
      <xdr:rowOff>19050</xdr:rowOff>
    </xdr:to>
    <xdr:graphicFrame macro="">
      <xdr:nvGraphicFramePr>
        <xdr:cNvPr id="1237097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2219325</xdr:colOff>
      <xdr:row>184</xdr:row>
      <xdr:rowOff>19050</xdr:rowOff>
    </xdr:from>
    <xdr:to>
      <xdr:col>9</xdr:col>
      <xdr:colOff>604837</xdr:colOff>
      <xdr:row>204</xdr:row>
      <xdr:rowOff>28575</xdr:rowOff>
    </xdr:to>
    <xdr:graphicFrame macro="">
      <xdr:nvGraphicFramePr>
        <xdr:cNvPr id="1237097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214</xdr:row>
      <xdr:rowOff>0</xdr:rowOff>
    </xdr:from>
    <xdr:to>
      <xdr:col>10</xdr:col>
      <xdr:colOff>0</xdr:colOff>
      <xdr:row>234</xdr:row>
      <xdr:rowOff>0</xdr:rowOff>
    </xdr:to>
    <xdr:graphicFrame macro="">
      <xdr:nvGraphicFramePr>
        <xdr:cNvPr id="1237097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243</xdr:row>
      <xdr:rowOff>0</xdr:rowOff>
    </xdr:from>
    <xdr:to>
      <xdr:col>9</xdr:col>
      <xdr:colOff>690562</xdr:colOff>
      <xdr:row>263</xdr:row>
      <xdr:rowOff>9525</xdr:rowOff>
    </xdr:to>
    <xdr:graphicFrame macro="">
      <xdr:nvGraphicFramePr>
        <xdr:cNvPr id="12370978"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331</xdr:row>
      <xdr:rowOff>0</xdr:rowOff>
    </xdr:from>
    <xdr:to>
      <xdr:col>10</xdr:col>
      <xdr:colOff>0</xdr:colOff>
      <xdr:row>351</xdr:row>
      <xdr:rowOff>0</xdr:rowOff>
    </xdr:to>
    <xdr:graphicFrame macro="">
      <xdr:nvGraphicFramePr>
        <xdr:cNvPr id="1237097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360</xdr:row>
      <xdr:rowOff>0</xdr:rowOff>
    </xdr:from>
    <xdr:to>
      <xdr:col>10</xdr:col>
      <xdr:colOff>0</xdr:colOff>
      <xdr:row>380</xdr:row>
      <xdr:rowOff>9525</xdr:rowOff>
    </xdr:to>
    <xdr:graphicFrame macro="">
      <xdr:nvGraphicFramePr>
        <xdr:cNvPr id="1237098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389</xdr:row>
      <xdr:rowOff>0</xdr:rowOff>
    </xdr:from>
    <xdr:to>
      <xdr:col>9</xdr:col>
      <xdr:colOff>690562</xdr:colOff>
      <xdr:row>409</xdr:row>
      <xdr:rowOff>0</xdr:rowOff>
    </xdr:to>
    <xdr:graphicFrame macro="">
      <xdr:nvGraphicFramePr>
        <xdr:cNvPr id="12370981"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418</xdr:row>
      <xdr:rowOff>0</xdr:rowOff>
    </xdr:from>
    <xdr:to>
      <xdr:col>9</xdr:col>
      <xdr:colOff>690562</xdr:colOff>
      <xdr:row>438</xdr:row>
      <xdr:rowOff>0</xdr:rowOff>
    </xdr:to>
    <xdr:graphicFrame macro="">
      <xdr:nvGraphicFramePr>
        <xdr:cNvPr id="1237098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447</xdr:row>
      <xdr:rowOff>0</xdr:rowOff>
    </xdr:from>
    <xdr:to>
      <xdr:col>9</xdr:col>
      <xdr:colOff>690562</xdr:colOff>
      <xdr:row>467</xdr:row>
      <xdr:rowOff>0</xdr:rowOff>
    </xdr:to>
    <xdr:graphicFrame macro="">
      <xdr:nvGraphicFramePr>
        <xdr:cNvPr id="1237098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485775</xdr:colOff>
      <xdr:row>483</xdr:row>
      <xdr:rowOff>142875</xdr:rowOff>
    </xdr:from>
    <xdr:to>
      <xdr:col>7</xdr:col>
      <xdr:colOff>166687</xdr:colOff>
      <xdr:row>504</xdr:row>
      <xdr:rowOff>0</xdr:rowOff>
    </xdr:to>
    <xdr:graphicFrame macro="">
      <xdr:nvGraphicFramePr>
        <xdr:cNvPr id="1237098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1</xdr:colOff>
      <xdr:row>531</xdr:row>
      <xdr:rowOff>33337</xdr:rowOff>
    </xdr:from>
    <xdr:to>
      <xdr:col>9</xdr:col>
      <xdr:colOff>671513</xdr:colOff>
      <xdr:row>551</xdr:row>
      <xdr:rowOff>119062</xdr:rowOff>
    </xdr:to>
    <xdr:graphicFrame macro="">
      <xdr:nvGraphicFramePr>
        <xdr:cNvPr id="1237098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76200</xdr:colOff>
      <xdr:row>531</xdr:row>
      <xdr:rowOff>38100</xdr:rowOff>
    </xdr:from>
    <xdr:to>
      <xdr:col>19</xdr:col>
      <xdr:colOff>85725</xdr:colOff>
      <xdr:row>551</xdr:row>
      <xdr:rowOff>123825</xdr:rowOff>
    </xdr:to>
    <xdr:graphicFrame macro="">
      <xdr:nvGraphicFramePr>
        <xdr:cNvPr id="12370986"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11179</xdr:colOff>
      <xdr:row>589</xdr:row>
      <xdr:rowOff>1</xdr:rowOff>
    </xdr:from>
    <xdr:to>
      <xdr:col>10</xdr:col>
      <xdr:colOff>4762</xdr:colOff>
      <xdr:row>609</xdr:row>
      <xdr:rowOff>85726</xdr:rowOff>
    </xdr:to>
    <xdr:graphicFrame macro="">
      <xdr:nvGraphicFramePr>
        <xdr:cNvPr id="1237098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85725</xdr:colOff>
      <xdr:row>589</xdr:row>
      <xdr:rowOff>0</xdr:rowOff>
    </xdr:from>
    <xdr:to>
      <xdr:col>18</xdr:col>
      <xdr:colOff>76200</xdr:colOff>
      <xdr:row>609</xdr:row>
      <xdr:rowOff>85725</xdr:rowOff>
    </xdr:to>
    <xdr:graphicFrame macro="">
      <xdr:nvGraphicFramePr>
        <xdr:cNvPr id="1237098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1</xdr:colOff>
      <xdr:row>627</xdr:row>
      <xdr:rowOff>38100</xdr:rowOff>
    </xdr:from>
    <xdr:to>
      <xdr:col>10</xdr:col>
      <xdr:colOff>4763</xdr:colOff>
      <xdr:row>646</xdr:row>
      <xdr:rowOff>47625</xdr:rowOff>
    </xdr:to>
    <xdr:graphicFrame macro="">
      <xdr:nvGraphicFramePr>
        <xdr:cNvPr id="123709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273</xdr:row>
      <xdr:rowOff>0</xdr:rowOff>
    </xdr:from>
    <xdr:to>
      <xdr:col>10</xdr:col>
      <xdr:colOff>0</xdr:colOff>
      <xdr:row>293</xdr:row>
      <xdr:rowOff>0</xdr:rowOff>
    </xdr:to>
    <xdr:graphicFrame macro="">
      <xdr:nvGraphicFramePr>
        <xdr:cNvPr id="1237099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0</xdr:colOff>
      <xdr:row>302</xdr:row>
      <xdr:rowOff>0</xdr:rowOff>
    </xdr:from>
    <xdr:to>
      <xdr:col>9</xdr:col>
      <xdr:colOff>690562</xdr:colOff>
      <xdr:row>322</xdr:row>
      <xdr:rowOff>9525</xdr:rowOff>
    </xdr:to>
    <xdr:graphicFrame macro="">
      <xdr:nvGraphicFramePr>
        <xdr:cNvPr id="1237099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133350</xdr:colOff>
      <xdr:row>627</xdr:row>
      <xdr:rowOff>38100</xdr:rowOff>
    </xdr:from>
    <xdr:to>
      <xdr:col>18</xdr:col>
      <xdr:colOff>133350</xdr:colOff>
      <xdr:row>646</xdr:row>
      <xdr:rowOff>47625</xdr:rowOff>
    </xdr:to>
    <xdr:graphicFrame macro="">
      <xdr:nvGraphicFramePr>
        <xdr:cNvPr id="123709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238125</xdr:colOff>
      <xdr:row>483</xdr:row>
      <xdr:rowOff>138112</xdr:rowOff>
    </xdr:from>
    <xdr:to>
      <xdr:col>15</xdr:col>
      <xdr:colOff>114300</xdr:colOff>
      <xdr:row>504</xdr:row>
      <xdr:rowOff>0</xdr:rowOff>
    </xdr:to>
    <xdr:graphicFrame macro="">
      <xdr:nvGraphicFramePr>
        <xdr:cNvPr id="123709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15</xdr:col>
      <xdr:colOff>200025</xdr:colOff>
      <xdr:row>483</xdr:row>
      <xdr:rowOff>138112</xdr:rowOff>
    </xdr:from>
    <xdr:to>
      <xdr:col>24</xdr:col>
      <xdr:colOff>0</xdr:colOff>
      <xdr:row>504</xdr:row>
      <xdr:rowOff>0</xdr:rowOff>
    </xdr:to>
    <xdr:graphicFrame macro="">
      <xdr:nvGraphicFramePr>
        <xdr:cNvPr id="12370994"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542925</xdr:colOff>
      <xdr:row>42</xdr:row>
      <xdr:rowOff>95250</xdr:rowOff>
    </xdr:from>
    <xdr:to>
      <xdr:col>10</xdr:col>
      <xdr:colOff>161925</xdr:colOff>
      <xdr:row>74</xdr:row>
      <xdr:rowOff>57150</xdr:rowOff>
    </xdr:to>
    <xdr:graphicFrame macro="">
      <xdr:nvGraphicFramePr>
        <xdr:cNvPr id="1239859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561975</xdr:colOff>
      <xdr:row>94</xdr:row>
      <xdr:rowOff>57150</xdr:rowOff>
    </xdr:from>
    <xdr:to>
      <xdr:col>8</xdr:col>
      <xdr:colOff>338138</xdr:colOff>
      <xdr:row>119</xdr:row>
      <xdr:rowOff>114300</xdr:rowOff>
    </xdr:to>
    <xdr:graphicFrame macro="">
      <xdr:nvGraphicFramePr>
        <xdr:cNvPr id="123985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161925</xdr:colOff>
      <xdr:row>42</xdr:row>
      <xdr:rowOff>95250</xdr:rowOff>
    </xdr:from>
    <xdr:to>
      <xdr:col>19</xdr:col>
      <xdr:colOff>890588</xdr:colOff>
      <xdr:row>74</xdr:row>
      <xdr:rowOff>57150</xdr:rowOff>
    </xdr:to>
    <xdr:graphicFrame macro="">
      <xdr:nvGraphicFramePr>
        <xdr:cNvPr id="1239859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3175</xdr:colOff>
      <xdr:row>6</xdr:row>
      <xdr:rowOff>41593</xdr:rowOff>
    </xdr:from>
    <xdr:to>
      <xdr:col>2</xdr:col>
      <xdr:colOff>442785</xdr:colOff>
      <xdr:row>7</xdr:row>
      <xdr:rowOff>144228</xdr:rowOff>
    </xdr:to>
    <xdr:sp macro="" textlink="">
      <xdr:nvSpPr>
        <xdr:cNvPr id="2" name="TextBox 158"/>
        <xdr:cNvSpPr txBox="1"/>
      </xdr:nvSpPr>
      <xdr:spPr>
        <a:xfrm>
          <a:off x="612775" y="1013143"/>
          <a:ext cx="1049210" cy="264560"/>
        </a:xfrm>
        <a:prstGeom prst="rect">
          <a:avLst/>
        </a:prstGeom>
        <a:solidFill>
          <a:srgbClr val="00B05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Input data</a:t>
          </a:r>
        </a:p>
      </xdr:txBody>
    </xdr:sp>
    <xdr:clientData/>
  </xdr:twoCellAnchor>
  <xdr:twoCellAnchor>
    <xdr:from>
      <xdr:col>1</xdr:col>
      <xdr:colOff>4082</xdr:colOff>
      <xdr:row>8</xdr:row>
      <xdr:rowOff>26671</xdr:rowOff>
    </xdr:from>
    <xdr:to>
      <xdr:col>2</xdr:col>
      <xdr:colOff>442033</xdr:colOff>
      <xdr:row>10</xdr:row>
      <xdr:rowOff>139607</xdr:rowOff>
    </xdr:to>
    <xdr:sp macro="" textlink="">
      <xdr:nvSpPr>
        <xdr:cNvPr id="3" name="TextBox 159"/>
        <xdr:cNvSpPr txBox="1"/>
      </xdr:nvSpPr>
      <xdr:spPr>
        <a:xfrm>
          <a:off x="613682" y="1322071"/>
          <a:ext cx="1047551" cy="436786"/>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Calculation sheet</a:t>
          </a:r>
        </a:p>
      </xdr:txBody>
    </xdr:sp>
    <xdr:clientData/>
  </xdr:twoCellAnchor>
  <xdr:twoCellAnchor>
    <xdr:from>
      <xdr:col>2</xdr:col>
      <xdr:colOff>479108</xdr:colOff>
      <xdr:row>8</xdr:row>
      <xdr:rowOff>31751</xdr:rowOff>
    </xdr:from>
    <xdr:to>
      <xdr:col>4</xdr:col>
      <xdr:colOff>294884</xdr:colOff>
      <xdr:row>9</xdr:row>
      <xdr:rowOff>134386</xdr:rowOff>
    </xdr:to>
    <xdr:sp macro="" textlink="">
      <xdr:nvSpPr>
        <xdr:cNvPr id="4" name="TextBox 160"/>
        <xdr:cNvSpPr txBox="1"/>
      </xdr:nvSpPr>
      <xdr:spPr>
        <a:xfrm>
          <a:off x="1698308" y="1327151"/>
          <a:ext cx="1034976" cy="264560"/>
        </a:xfrm>
        <a:prstGeom prst="rect">
          <a:avLst/>
        </a:prstGeom>
        <a:solidFill>
          <a:srgbClr val="FFFF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Output sheet</a:t>
          </a:r>
        </a:p>
      </xdr:txBody>
    </xdr:sp>
    <xdr:clientData/>
  </xdr:twoCellAnchor>
  <xdr:twoCellAnchor>
    <xdr:from>
      <xdr:col>1</xdr:col>
      <xdr:colOff>6350</xdr:colOff>
      <xdr:row>4</xdr:row>
      <xdr:rowOff>0</xdr:rowOff>
    </xdr:from>
    <xdr:to>
      <xdr:col>2</xdr:col>
      <xdr:colOff>117676</xdr:colOff>
      <xdr:row>6</xdr:row>
      <xdr:rowOff>18936</xdr:rowOff>
    </xdr:to>
    <xdr:sp macro="" textlink="">
      <xdr:nvSpPr>
        <xdr:cNvPr id="5" name="TextBox 161"/>
        <xdr:cNvSpPr txBox="1"/>
      </xdr:nvSpPr>
      <xdr:spPr>
        <a:xfrm>
          <a:off x="615950" y="647700"/>
          <a:ext cx="720926" cy="342786"/>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600" b="1" u="sng"/>
            <a:t>Key</a:t>
          </a:r>
        </a:p>
      </xdr:txBody>
    </xdr:sp>
    <xdr:clientData/>
  </xdr:twoCellAnchor>
  <xdr:twoCellAnchor>
    <xdr:from>
      <xdr:col>2</xdr:col>
      <xdr:colOff>495301</xdr:colOff>
      <xdr:row>6</xdr:row>
      <xdr:rowOff>42545</xdr:rowOff>
    </xdr:from>
    <xdr:to>
      <xdr:col>4</xdr:col>
      <xdr:colOff>296894</xdr:colOff>
      <xdr:row>7</xdr:row>
      <xdr:rowOff>145180</xdr:rowOff>
    </xdr:to>
    <xdr:sp macro="" textlink="">
      <xdr:nvSpPr>
        <xdr:cNvPr id="6" name="TextBox 158"/>
        <xdr:cNvSpPr txBox="1"/>
      </xdr:nvSpPr>
      <xdr:spPr>
        <a:xfrm>
          <a:off x="1714501" y="1014095"/>
          <a:ext cx="1020793" cy="264560"/>
        </a:xfrm>
        <a:prstGeom prst="rect">
          <a:avLst/>
        </a:prstGeom>
        <a:solidFill>
          <a:srgbClr val="0070C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Admin/control</a:t>
          </a:r>
        </a:p>
      </xdr:txBody>
    </xdr:sp>
    <xdr:clientData/>
  </xdr:twoCellAnchor>
  <xdr:twoCellAnchor>
    <xdr:from>
      <xdr:col>0</xdr:col>
      <xdr:colOff>361951</xdr:colOff>
      <xdr:row>20</xdr:row>
      <xdr:rowOff>152400</xdr:rowOff>
    </xdr:from>
    <xdr:to>
      <xdr:col>1</xdr:col>
      <xdr:colOff>361951</xdr:colOff>
      <xdr:row>22</xdr:row>
      <xdr:rowOff>151715</xdr:rowOff>
    </xdr:to>
    <xdr:sp macro="" textlink="">
      <xdr:nvSpPr>
        <xdr:cNvPr id="7" name="TextBox 158"/>
        <xdr:cNvSpPr txBox="1"/>
      </xdr:nvSpPr>
      <xdr:spPr>
        <a:xfrm>
          <a:off x="361951" y="3390900"/>
          <a:ext cx="609600" cy="323165"/>
        </a:xfrm>
        <a:prstGeom prst="rect">
          <a:avLst/>
        </a:prstGeom>
        <a:solidFill>
          <a:srgbClr val="00B05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RAW DATA INPUTS</a:t>
          </a:r>
        </a:p>
      </xdr:txBody>
    </xdr:sp>
    <xdr:clientData/>
  </xdr:twoCellAnchor>
  <xdr:twoCellAnchor>
    <xdr:from>
      <xdr:col>1</xdr:col>
      <xdr:colOff>57151</xdr:colOff>
      <xdr:row>8</xdr:row>
      <xdr:rowOff>136871</xdr:rowOff>
    </xdr:from>
    <xdr:to>
      <xdr:col>9</xdr:col>
      <xdr:colOff>352426</xdr:colOff>
      <xdr:row>20</xdr:row>
      <xdr:rowOff>152400</xdr:rowOff>
    </xdr:to>
    <xdr:cxnSp macro="">
      <xdr:nvCxnSpPr>
        <xdr:cNvPr id="8" name="Straight Arrow Connector 7"/>
        <xdr:cNvCxnSpPr>
          <a:stCxn id="7" idx="0"/>
          <a:endCxn id="14" idx="1"/>
        </xdr:cNvCxnSpPr>
      </xdr:nvCxnSpPr>
      <xdr:spPr>
        <a:xfrm flipV="1">
          <a:off x="666751" y="1432271"/>
          <a:ext cx="5172075" cy="195862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428541</xdr:colOff>
      <xdr:row>19</xdr:row>
      <xdr:rowOff>44700</xdr:rowOff>
    </xdr:from>
    <xdr:to>
      <xdr:col>5</xdr:col>
      <xdr:colOff>57151</xdr:colOff>
      <xdr:row>19</xdr:row>
      <xdr:rowOff>87627</xdr:rowOff>
    </xdr:to>
    <xdr:cxnSp macro="">
      <xdr:nvCxnSpPr>
        <xdr:cNvPr id="9" name="Straight Arrow Connector 8"/>
        <xdr:cNvCxnSpPr>
          <a:stCxn id="15" idx="3"/>
          <a:endCxn id="35" idx="1"/>
        </xdr:cNvCxnSpPr>
      </xdr:nvCxnSpPr>
      <xdr:spPr>
        <a:xfrm flipV="1">
          <a:off x="2866941" y="3121275"/>
          <a:ext cx="238210" cy="4292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371475</xdr:colOff>
      <xdr:row>25</xdr:row>
      <xdr:rowOff>152400</xdr:rowOff>
    </xdr:from>
    <xdr:to>
      <xdr:col>12</xdr:col>
      <xdr:colOff>104776</xdr:colOff>
      <xdr:row>27</xdr:row>
      <xdr:rowOff>114300</xdr:rowOff>
    </xdr:to>
    <xdr:cxnSp macro="">
      <xdr:nvCxnSpPr>
        <xdr:cNvPr id="10" name="Straight Arrow Connector 9"/>
        <xdr:cNvCxnSpPr/>
      </xdr:nvCxnSpPr>
      <xdr:spPr>
        <a:xfrm flipH="1">
          <a:off x="5857875" y="4200525"/>
          <a:ext cx="1562101" cy="28575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57151</xdr:colOff>
      <xdr:row>22</xdr:row>
      <xdr:rowOff>151715</xdr:rowOff>
    </xdr:from>
    <xdr:to>
      <xdr:col>4</xdr:col>
      <xdr:colOff>76200</xdr:colOff>
      <xdr:row>42</xdr:row>
      <xdr:rowOff>133350</xdr:rowOff>
    </xdr:to>
    <xdr:cxnSp macro="">
      <xdr:nvCxnSpPr>
        <xdr:cNvPr id="11" name="Straight Arrow Connector 10"/>
        <xdr:cNvCxnSpPr>
          <a:stCxn id="7" idx="2"/>
        </xdr:cNvCxnSpPr>
      </xdr:nvCxnSpPr>
      <xdr:spPr>
        <a:xfrm>
          <a:off x="666751" y="3714065"/>
          <a:ext cx="1847849" cy="322013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361951</xdr:colOff>
      <xdr:row>21</xdr:row>
      <xdr:rowOff>152058</xdr:rowOff>
    </xdr:from>
    <xdr:to>
      <xdr:col>3</xdr:col>
      <xdr:colOff>285749</xdr:colOff>
      <xdr:row>23</xdr:row>
      <xdr:rowOff>48970</xdr:rowOff>
    </xdr:to>
    <xdr:cxnSp macro="">
      <xdr:nvCxnSpPr>
        <xdr:cNvPr id="12" name="Straight Arrow Connector 11"/>
        <xdr:cNvCxnSpPr>
          <a:stCxn id="7" idx="3"/>
          <a:endCxn id="16" idx="1"/>
        </xdr:cNvCxnSpPr>
      </xdr:nvCxnSpPr>
      <xdr:spPr>
        <a:xfrm>
          <a:off x="971551" y="3552483"/>
          <a:ext cx="1142998" cy="22076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371475</xdr:colOff>
      <xdr:row>19</xdr:row>
      <xdr:rowOff>87627</xdr:rowOff>
    </xdr:from>
    <xdr:to>
      <xdr:col>3</xdr:col>
      <xdr:colOff>238125</xdr:colOff>
      <xdr:row>21</xdr:row>
      <xdr:rowOff>28575</xdr:rowOff>
    </xdr:to>
    <xdr:cxnSp macro="">
      <xdr:nvCxnSpPr>
        <xdr:cNvPr id="13" name="Straight Arrow Connector 12"/>
        <xdr:cNvCxnSpPr>
          <a:endCxn id="15" idx="1"/>
        </xdr:cNvCxnSpPr>
      </xdr:nvCxnSpPr>
      <xdr:spPr>
        <a:xfrm flipV="1">
          <a:off x="981075" y="3164202"/>
          <a:ext cx="1085850" cy="26479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352426</xdr:colOff>
      <xdr:row>7</xdr:row>
      <xdr:rowOff>83821</xdr:rowOff>
    </xdr:from>
    <xdr:to>
      <xdr:col>10</xdr:col>
      <xdr:colOff>362017</xdr:colOff>
      <xdr:row>10</xdr:row>
      <xdr:rowOff>27996</xdr:rowOff>
    </xdr:to>
    <xdr:sp macro="" textlink="">
      <xdr:nvSpPr>
        <xdr:cNvPr id="14" name="TextBox 158"/>
        <xdr:cNvSpPr txBox="1"/>
      </xdr:nvSpPr>
      <xdr:spPr>
        <a:xfrm>
          <a:off x="5838826" y="1217296"/>
          <a:ext cx="619191" cy="429950"/>
        </a:xfrm>
        <a:prstGeom prst="rect">
          <a:avLst/>
        </a:prstGeom>
        <a:solidFill>
          <a:srgbClr val="0070C0"/>
        </a:solidFill>
        <a:ln>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USER TESTING TAB</a:t>
          </a:r>
        </a:p>
      </xdr:txBody>
    </xdr:sp>
    <xdr:clientData/>
  </xdr:twoCellAnchor>
  <xdr:twoCellAnchor>
    <xdr:from>
      <xdr:col>3</xdr:col>
      <xdr:colOff>238125</xdr:colOff>
      <xdr:row>17</xdr:row>
      <xdr:rowOff>140890</xdr:rowOff>
    </xdr:from>
    <xdr:to>
      <xdr:col>4</xdr:col>
      <xdr:colOff>428541</xdr:colOff>
      <xdr:row>21</xdr:row>
      <xdr:rowOff>34364</xdr:rowOff>
    </xdr:to>
    <xdr:sp macro="" textlink="">
      <xdr:nvSpPr>
        <xdr:cNvPr id="15" name="TextBox 158"/>
        <xdr:cNvSpPr txBox="1"/>
      </xdr:nvSpPr>
      <xdr:spPr>
        <a:xfrm>
          <a:off x="2066925" y="2893615"/>
          <a:ext cx="800016" cy="541174"/>
        </a:xfrm>
        <a:prstGeom prst="rect">
          <a:avLst/>
        </a:prstGeom>
        <a:solidFill>
          <a:srgbClr val="FF0000"/>
        </a:solidFill>
        <a:ln>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700"/>
            </a:lnSpc>
          </a:pPr>
          <a:r>
            <a:rPr lang="en-GB" sz="800"/>
            <a:t>Calculation of primary and secondary retirement rates</a:t>
          </a:r>
        </a:p>
      </xdr:txBody>
    </xdr:sp>
    <xdr:clientData/>
  </xdr:twoCellAnchor>
  <xdr:twoCellAnchor>
    <xdr:from>
      <xdr:col>3</xdr:col>
      <xdr:colOff>285749</xdr:colOff>
      <xdr:row>21</xdr:row>
      <xdr:rowOff>76200</xdr:rowOff>
    </xdr:from>
    <xdr:to>
      <xdr:col>4</xdr:col>
      <xdr:colOff>466724</xdr:colOff>
      <xdr:row>25</xdr:row>
      <xdr:rowOff>21739</xdr:rowOff>
    </xdr:to>
    <xdr:sp macro="" textlink="">
      <xdr:nvSpPr>
        <xdr:cNvPr id="16" name="TextBox 158"/>
        <xdr:cNvSpPr txBox="1"/>
      </xdr:nvSpPr>
      <xdr:spPr>
        <a:xfrm>
          <a:off x="2114549" y="3476625"/>
          <a:ext cx="790575" cy="593239"/>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Calculation of primary and secondary deaths</a:t>
          </a:r>
          <a:r>
            <a:rPr lang="en-GB" sz="800" baseline="0"/>
            <a:t> rates</a:t>
          </a:r>
          <a:endParaRPr lang="en-GB" sz="800"/>
        </a:p>
      </xdr:txBody>
    </xdr:sp>
    <xdr:clientData/>
  </xdr:twoCellAnchor>
  <xdr:twoCellAnchor>
    <xdr:from>
      <xdr:col>4</xdr:col>
      <xdr:colOff>57150</xdr:colOff>
      <xdr:row>42</xdr:row>
      <xdr:rowOff>135255</xdr:rowOff>
    </xdr:from>
    <xdr:to>
      <xdr:col>5</xdr:col>
      <xdr:colOff>238071</xdr:colOff>
      <xdr:row>44</xdr:row>
      <xdr:rowOff>134570</xdr:rowOff>
    </xdr:to>
    <xdr:sp macro="" textlink="">
      <xdr:nvSpPr>
        <xdr:cNvPr id="17" name="TextBox 158"/>
        <xdr:cNvSpPr txBox="1"/>
      </xdr:nvSpPr>
      <xdr:spPr>
        <a:xfrm>
          <a:off x="2495550" y="6936105"/>
          <a:ext cx="790521" cy="323165"/>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Entrant age breakdowns</a:t>
          </a:r>
        </a:p>
      </xdr:txBody>
    </xdr:sp>
    <xdr:clientData/>
  </xdr:twoCellAnchor>
  <xdr:twoCellAnchor>
    <xdr:from>
      <xdr:col>8</xdr:col>
      <xdr:colOff>438150</xdr:colOff>
      <xdr:row>17</xdr:row>
      <xdr:rowOff>19050</xdr:rowOff>
    </xdr:from>
    <xdr:to>
      <xdr:col>10</xdr:col>
      <xdr:colOff>9525</xdr:colOff>
      <xdr:row>19</xdr:row>
      <xdr:rowOff>112504</xdr:rowOff>
    </xdr:to>
    <xdr:sp macro="" textlink="">
      <xdr:nvSpPr>
        <xdr:cNvPr id="18" name="TextBox 158"/>
        <xdr:cNvSpPr txBox="1"/>
      </xdr:nvSpPr>
      <xdr:spPr>
        <a:xfrm>
          <a:off x="5314950" y="2771775"/>
          <a:ext cx="790575" cy="417304"/>
        </a:xfrm>
        <a:prstGeom prst="rect">
          <a:avLst/>
        </a:prstGeom>
        <a:solidFill>
          <a:srgbClr val="FF0000"/>
        </a:solidFill>
        <a:ln>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800" b="0" i="0" u="none" strike="noStrike" kern="0" cap="none" spc="0" normalizeH="0" baseline="0" noProof="0">
              <a:ln>
                <a:noFill/>
              </a:ln>
              <a:solidFill>
                <a:sysClr val="windowText" lastClr="000000"/>
              </a:solidFill>
              <a:effectLst/>
              <a:uLnTx/>
              <a:uFillTx/>
              <a:latin typeface="+mn-lt"/>
            </a:rPr>
            <a:t>Calculation of secondary teacher need</a:t>
          </a:r>
        </a:p>
      </xdr:txBody>
    </xdr:sp>
    <xdr:clientData/>
  </xdr:twoCellAnchor>
  <xdr:twoCellAnchor>
    <xdr:from>
      <xdr:col>7</xdr:col>
      <xdr:colOff>266700</xdr:colOff>
      <xdr:row>20</xdr:row>
      <xdr:rowOff>104775</xdr:rowOff>
    </xdr:from>
    <xdr:to>
      <xdr:col>8</xdr:col>
      <xdr:colOff>438213</xdr:colOff>
      <xdr:row>23</xdr:row>
      <xdr:rowOff>87013</xdr:rowOff>
    </xdr:to>
    <xdr:sp macro="" textlink="">
      <xdr:nvSpPr>
        <xdr:cNvPr id="19" name="TextBox 158"/>
        <xdr:cNvSpPr txBox="1"/>
      </xdr:nvSpPr>
      <xdr:spPr>
        <a:xfrm>
          <a:off x="4533900" y="3343275"/>
          <a:ext cx="781113" cy="468013"/>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Calculation of primary teacher need</a:t>
          </a:r>
        </a:p>
      </xdr:txBody>
    </xdr:sp>
    <xdr:clientData/>
  </xdr:twoCellAnchor>
  <xdr:twoCellAnchor>
    <xdr:from>
      <xdr:col>5</xdr:col>
      <xdr:colOff>238071</xdr:colOff>
      <xdr:row>30</xdr:row>
      <xdr:rowOff>142875</xdr:rowOff>
    </xdr:from>
    <xdr:to>
      <xdr:col>8</xdr:col>
      <xdr:colOff>323850</xdr:colOff>
      <xdr:row>43</xdr:row>
      <xdr:rowOff>134913</xdr:rowOff>
    </xdr:to>
    <xdr:cxnSp macro="">
      <xdr:nvCxnSpPr>
        <xdr:cNvPr id="20" name="Straight Arrow Connector 19"/>
        <xdr:cNvCxnSpPr>
          <a:stCxn id="17" idx="3"/>
        </xdr:cNvCxnSpPr>
      </xdr:nvCxnSpPr>
      <xdr:spPr>
        <a:xfrm flipV="1">
          <a:off x="3286071" y="5000625"/>
          <a:ext cx="1914579" cy="209706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466724</xdr:colOff>
      <xdr:row>23</xdr:row>
      <xdr:rowOff>48970</xdr:rowOff>
    </xdr:from>
    <xdr:to>
      <xdr:col>8</xdr:col>
      <xdr:colOff>228600</xdr:colOff>
      <xdr:row>29</xdr:row>
      <xdr:rowOff>152400</xdr:rowOff>
    </xdr:to>
    <xdr:cxnSp macro="">
      <xdr:nvCxnSpPr>
        <xdr:cNvPr id="21" name="Straight Arrow Connector 20"/>
        <xdr:cNvCxnSpPr>
          <a:stCxn id="16" idx="3"/>
        </xdr:cNvCxnSpPr>
      </xdr:nvCxnSpPr>
      <xdr:spPr>
        <a:xfrm>
          <a:off x="2905124" y="3773245"/>
          <a:ext cx="2200276" cy="107498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438150</xdr:colOff>
      <xdr:row>20</xdr:row>
      <xdr:rowOff>95250</xdr:rowOff>
    </xdr:from>
    <xdr:to>
      <xdr:col>8</xdr:col>
      <xdr:colOff>228600</xdr:colOff>
      <xdr:row>27</xdr:row>
      <xdr:rowOff>28575</xdr:rowOff>
    </xdr:to>
    <xdr:cxnSp macro="">
      <xdr:nvCxnSpPr>
        <xdr:cNvPr id="22" name="Straight Arrow Connector 21"/>
        <xdr:cNvCxnSpPr/>
      </xdr:nvCxnSpPr>
      <xdr:spPr>
        <a:xfrm>
          <a:off x="2876550" y="3333750"/>
          <a:ext cx="2228850" cy="106680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438213</xdr:colOff>
      <xdr:row>22</xdr:row>
      <xdr:rowOff>14932</xdr:rowOff>
    </xdr:from>
    <xdr:to>
      <xdr:col>12</xdr:col>
      <xdr:colOff>114300</xdr:colOff>
      <xdr:row>25</xdr:row>
      <xdr:rowOff>33082</xdr:rowOff>
    </xdr:to>
    <xdr:cxnSp macro="">
      <xdr:nvCxnSpPr>
        <xdr:cNvPr id="23" name="Straight Arrow Connector 22"/>
        <xdr:cNvCxnSpPr>
          <a:stCxn id="19" idx="3"/>
          <a:endCxn id="28" idx="1"/>
        </xdr:cNvCxnSpPr>
      </xdr:nvCxnSpPr>
      <xdr:spPr>
        <a:xfrm>
          <a:off x="5315013" y="3577282"/>
          <a:ext cx="2114487" cy="50392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509588</xdr:colOff>
      <xdr:row>21</xdr:row>
      <xdr:rowOff>47625</xdr:rowOff>
    </xdr:from>
    <xdr:to>
      <xdr:col>12</xdr:col>
      <xdr:colOff>542925</xdr:colOff>
      <xdr:row>23</xdr:row>
      <xdr:rowOff>121920</xdr:rowOff>
    </xdr:to>
    <xdr:cxnSp macro="">
      <xdr:nvCxnSpPr>
        <xdr:cNvPr id="24" name="Straight Arrow Connector 23"/>
        <xdr:cNvCxnSpPr>
          <a:stCxn id="27" idx="2"/>
          <a:endCxn id="28" idx="0"/>
        </xdr:cNvCxnSpPr>
      </xdr:nvCxnSpPr>
      <xdr:spPr>
        <a:xfrm flipH="1">
          <a:off x="7824788" y="3448050"/>
          <a:ext cx="33337" cy="39814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xdr:colOff>
      <xdr:row>19</xdr:row>
      <xdr:rowOff>38100</xdr:rowOff>
    </xdr:from>
    <xdr:to>
      <xdr:col>12</xdr:col>
      <xdr:colOff>152400</xdr:colOff>
      <xdr:row>19</xdr:row>
      <xdr:rowOff>147638</xdr:rowOff>
    </xdr:to>
    <xdr:cxnSp macro="">
      <xdr:nvCxnSpPr>
        <xdr:cNvPr id="25" name="Straight Arrow Connector 24"/>
        <xdr:cNvCxnSpPr>
          <a:endCxn id="27" idx="1"/>
        </xdr:cNvCxnSpPr>
      </xdr:nvCxnSpPr>
      <xdr:spPr>
        <a:xfrm>
          <a:off x="6115050" y="3114675"/>
          <a:ext cx="1352550" cy="10953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xdr:colOff>
      <xdr:row>7</xdr:row>
      <xdr:rowOff>95250</xdr:rowOff>
    </xdr:from>
    <xdr:to>
      <xdr:col>19</xdr:col>
      <xdr:colOff>342900</xdr:colOff>
      <xdr:row>18</xdr:row>
      <xdr:rowOff>65777</xdr:rowOff>
    </xdr:to>
    <xdr:cxnSp macro="">
      <xdr:nvCxnSpPr>
        <xdr:cNvPr id="26" name="Straight Arrow Connector 25"/>
        <xdr:cNvCxnSpPr>
          <a:endCxn id="18" idx="3"/>
        </xdr:cNvCxnSpPr>
      </xdr:nvCxnSpPr>
      <xdr:spPr>
        <a:xfrm flipH="1">
          <a:off x="6105525" y="1228725"/>
          <a:ext cx="5819775" cy="175170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18</xdr:row>
      <xdr:rowOff>85725</xdr:rowOff>
    </xdr:from>
    <xdr:to>
      <xdr:col>13</xdr:col>
      <xdr:colOff>323850</xdr:colOff>
      <xdr:row>21</xdr:row>
      <xdr:rowOff>47625</xdr:rowOff>
    </xdr:to>
    <xdr:sp macro="" textlink="">
      <xdr:nvSpPr>
        <xdr:cNvPr id="27" name="TextBox 158"/>
        <xdr:cNvSpPr txBox="1">
          <a:spLocks noChangeArrowheads="1"/>
        </xdr:cNvSpPr>
      </xdr:nvSpPr>
      <xdr:spPr bwMode="auto">
        <a:xfrm>
          <a:off x="7467600" y="3000375"/>
          <a:ext cx="781050" cy="447675"/>
        </a:xfrm>
        <a:prstGeom prst="rect">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lnSpc>
              <a:spcPts val="800"/>
            </a:lnSpc>
            <a:defRPr sz="1000"/>
          </a:pPr>
          <a:r>
            <a:rPr lang="en-GB" sz="800" b="0" i="0" u="none" strike="noStrike" baseline="0">
              <a:solidFill>
                <a:srgbClr val="000000"/>
              </a:solidFill>
              <a:latin typeface="Calibri"/>
            </a:rPr>
            <a:t>Calculation of secondary teacher need by subject</a:t>
          </a:r>
        </a:p>
      </xdr:txBody>
    </xdr:sp>
    <xdr:clientData/>
  </xdr:twoCellAnchor>
  <xdr:twoCellAnchor>
    <xdr:from>
      <xdr:col>12</xdr:col>
      <xdr:colOff>114300</xdr:colOff>
      <xdr:row>23</xdr:row>
      <xdr:rowOff>121920</xdr:rowOff>
    </xdr:from>
    <xdr:to>
      <xdr:col>13</xdr:col>
      <xdr:colOff>295275</xdr:colOff>
      <xdr:row>26</xdr:row>
      <xdr:rowOff>106169</xdr:rowOff>
    </xdr:to>
    <xdr:sp macro="" textlink="">
      <xdr:nvSpPr>
        <xdr:cNvPr id="28" name="TextBox 158"/>
        <xdr:cNvSpPr txBox="1"/>
      </xdr:nvSpPr>
      <xdr:spPr>
        <a:xfrm>
          <a:off x="7429500" y="3846195"/>
          <a:ext cx="790575" cy="470024"/>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Stock calculations and forecasts</a:t>
          </a:r>
        </a:p>
      </xdr:txBody>
    </xdr:sp>
    <xdr:clientData/>
  </xdr:twoCellAnchor>
  <xdr:twoCellAnchor>
    <xdr:from>
      <xdr:col>1</xdr:col>
      <xdr:colOff>285750</xdr:colOff>
      <xdr:row>22</xdr:row>
      <xdr:rowOff>152400</xdr:rowOff>
    </xdr:from>
    <xdr:to>
      <xdr:col>2</xdr:col>
      <xdr:colOff>285750</xdr:colOff>
      <xdr:row>27</xdr:row>
      <xdr:rowOff>66675</xdr:rowOff>
    </xdr:to>
    <xdr:cxnSp macro="">
      <xdr:nvCxnSpPr>
        <xdr:cNvPr id="29" name="Straight Arrow Connector 28"/>
        <xdr:cNvCxnSpPr/>
      </xdr:nvCxnSpPr>
      <xdr:spPr>
        <a:xfrm>
          <a:off x="895350" y="3714750"/>
          <a:ext cx="609600" cy="72390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285749</xdr:colOff>
      <xdr:row>27</xdr:row>
      <xdr:rowOff>80010</xdr:rowOff>
    </xdr:from>
    <xdr:to>
      <xdr:col>3</xdr:col>
      <xdr:colOff>466724</xdr:colOff>
      <xdr:row>31</xdr:row>
      <xdr:rowOff>5412</xdr:rowOff>
    </xdr:to>
    <xdr:sp macro="" textlink="">
      <xdr:nvSpPr>
        <xdr:cNvPr id="30" name="TextBox 158"/>
        <xdr:cNvSpPr txBox="1"/>
      </xdr:nvSpPr>
      <xdr:spPr>
        <a:xfrm>
          <a:off x="1504949" y="4451985"/>
          <a:ext cx="790575" cy="573102"/>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Calculation of primary and</a:t>
          </a:r>
          <a:r>
            <a:rPr lang="en-GB" sz="800" baseline="0"/>
            <a:t> secondary wastage rates</a:t>
          </a:r>
          <a:endParaRPr lang="en-GB" sz="800"/>
        </a:p>
      </xdr:txBody>
    </xdr:sp>
    <xdr:clientData/>
  </xdr:twoCellAnchor>
  <xdr:twoCellAnchor>
    <xdr:from>
      <xdr:col>6</xdr:col>
      <xdr:colOff>481012</xdr:colOff>
      <xdr:row>43</xdr:row>
      <xdr:rowOff>127635</xdr:rowOff>
    </xdr:from>
    <xdr:to>
      <xdr:col>8</xdr:col>
      <xdr:colOff>48403</xdr:colOff>
      <xdr:row>47</xdr:row>
      <xdr:rowOff>104445</xdr:rowOff>
    </xdr:to>
    <xdr:sp macro="" textlink="">
      <xdr:nvSpPr>
        <xdr:cNvPr id="31" name="TextBox 158"/>
        <xdr:cNvSpPr txBox="1"/>
      </xdr:nvSpPr>
      <xdr:spPr>
        <a:xfrm>
          <a:off x="4138612" y="7090410"/>
          <a:ext cx="786591" cy="624510"/>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800"/>
            </a:lnSpc>
          </a:pPr>
          <a:r>
            <a:rPr lang="en-GB" sz="800"/>
            <a:t>Calculation of  projected primary and</a:t>
          </a:r>
          <a:r>
            <a:rPr lang="en-GB" sz="800" baseline="0"/>
            <a:t> secondary wastage rates</a:t>
          </a:r>
          <a:endParaRPr lang="en-GB" sz="800"/>
        </a:p>
      </xdr:txBody>
    </xdr:sp>
    <xdr:clientData/>
  </xdr:twoCellAnchor>
  <xdr:twoCellAnchor>
    <xdr:from>
      <xdr:col>8</xdr:col>
      <xdr:colOff>66676</xdr:colOff>
      <xdr:row>6</xdr:row>
      <xdr:rowOff>48989</xdr:rowOff>
    </xdr:from>
    <xdr:to>
      <xdr:col>20</xdr:col>
      <xdr:colOff>429679</xdr:colOff>
      <xdr:row>46</xdr:row>
      <xdr:rowOff>112394</xdr:rowOff>
    </xdr:to>
    <xdr:cxnSp macro="">
      <xdr:nvCxnSpPr>
        <xdr:cNvPr id="32" name="Straight Arrow Connector 128"/>
        <xdr:cNvCxnSpPr>
          <a:stCxn id="71" idx="3"/>
        </xdr:cNvCxnSpPr>
      </xdr:nvCxnSpPr>
      <xdr:spPr>
        <a:xfrm flipH="1">
          <a:off x="4943476" y="1020539"/>
          <a:ext cx="7678203" cy="6540405"/>
        </a:xfrm>
        <a:prstGeom prst="curvedConnector3">
          <a:avLst>
            <a:gd name="adj1" fmla="val -6401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71437</xdr:colOff>
      <xdr:row>31</xdr:row>
      <xdr:rowOff>5412</xdr:rowOff>
    </xdr:from>
    <xdr:to>
      <xdr:col>6</xdr:col>
      <xdr:colOff>481012</xdr:colOff>
      <xdr:row>45</xdr:row>
      <xdr:rowOff>116040</xdr:rowOff>
    </xdr:to>
    <xdr:cxnSp macro="">
      <xdr:nvCxnSpPr>
        <xdr:cNvPr id="33" name="Straight Arrow Connector 32"/>
        <xdr:cNvCxnSpPr>
          <a:stCxn id="30" idx="2"/>
          <a:endCxn id="31" idx="1"/>
        </xdr:cNvCxnSpPr>
      </xdr:nvCxnSpPr>
      <xdr:spPr>
        <a:xfrm>
          <a:off x="1900237" y="5025087"/>
          <a:ext cx="2238375" cy="237757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476250</xdr:colOff>
      <xdr:row>30</xdr:row>
      <xdr:rowOff>152419</xdr:rowOff>
    </xdr:from>
    <xdr:to>
      <xdr:col>9</xdr:col>
      <xdr:colOff>2026</xdr:colOff>
      <xdr:row>43</xdr:row>
      <xdr:rowOff>104775</xdr:rowOff>
    </xdr:to>
    <xdr:cxnSp macro="">
      <xdr:nvCxnSpPr>
        <xdr:cNvPr id="34" name="Straight Arrow Connector 33"/>
        <xdr:cNvCxnSpPr>
          <a:endCxn id="48" idx="2"/>
        </xdr:cNvCxnSpPr>
      </xdr:nvCxnSpPr>
      <xdr:spPr>
        <a:xfrm flipV="1">
          <a:off x="4743450" y="5010169"/>
          <a:ext cx="744976" cy="205738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57151</xdr:colOff>
      <xdr:row>18</xdr:row>
      <xdr:rowOff>41910</xdr:rowOff>
    </xdr:from>
    <xdr:to>
      <xdr:col>6</xdr:col>
      <xdr:colOff>238126</xdr:colOff>
      <xdr:row>20</xdr:row>
      <xdr:rowOff>47490</xdr:rowOff>
    </xdr:to>
    <xdr:sp macro="" textlink="">
      <xdr:nvSpPr>
        <xdr:cNvPr id="35" name="TextBox 158"/>
        <xdr:cNvSpPr txBox="1"/>
      </xdr:nvSpPr>
      <xdr:spPr>
        <a:xfrm>
          <a:off x="3105151" y="2956560"/>
          <a:ext cx="790575" cy="329430"/>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Assumptions data</a:t>
          </a:r>
        </a:p>
      </xdr:txBody>
    </xdr:sp>
    <xdr:clientData/>
  </xdr:twoCellAnchor>
  <xdr:twoCellAnchor>
    <xdr:from>
      <xdr:col>8</xdr:col>
      <xdr:colOff>438150</xdr:colOff>
      <xdr:row>23</xdr:row>
      <xdr:rowOff>19050</xdr:rowOff>
    </xdr:from>
    <xdr:to>
      <xdr:col>14</xdr:col>
      <xdr:colOff>9525</xdr:colOff>
      <xdr:row>41</xdr:row>
      <xdr:rowOff>112410</xdr:rowOff>
    </xdr:to>
    <xdr:cxnSp macro="">
      <xdr:nvCxnSpPr>
        <xdr:cNvPr id="36" name="Straight Arrow Connector 35"/>
        <xdr:cNvCxnSpPr/>
      </xdr:nvCxnSpPr>
      <xdr:spPr>
        <a:xfrm flipH="1" flipV="1">
          <a:off x="5314950" y="3743325"/>
          <a:ext cx="3228975" cy="300801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223838</xdr:colOff>
      <xdr:row>19</xdr:row>
      <xdr:rowOff>112504</xdr:rowOff>
    </xdr:from>
    <xdr:to>
      <xdr:col>13</xdr:col>
      <xdr:colOff>488951</xdr:colOff>
      <xdr:row>38</xdr:row>
      <xdr:rowOff>81607</xdr:rowOff>
    </xdr:to>
    <xdr:cxnSp macro="">
      <xdr:nvCxnSpPr>
        <xdr:cNvPr id="37" name="Straight Arrow Connector 36"/>
        <xdr:cNvCxnSpPr>
          <a:stCxn id="52" idx="1"/>
          <a:endCxn id="18" idx="2"/>
        </xdr:cNvCxnSpPr>
      </xdr:nvCxnSpPr>
      <xdr:spPr>
        <a:xfrm flipH="1" flipV="1">
          <a:off x="5710238" y="3189079"/>
          <a:ext cx="2703513" cy="304567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304800</xdr:colOff>
      <xdr:row>21</xdr:row>
      <xdr:rowOff>47625</xdr:rowOff>
    </xdr:from>
    <xdr:to>
      <xdr:col>14</xdr:col>
      <xdr:colOff>262994</xdr:colOff>
      <xdr:row>37</xdr:row>
      <xdr:rowOff>9525</xdr:rowOff>
    </xdr:to>
    <xdr:cxnSp macro="">
      <xdr:nvCxnSpPr>
        <xdr:cNvPr id="38" name="Straight Arrow Connector 37"/>
        <xdr:cNvCxnSpPr>
          <a:stCxn id="52" idx="0"/>
        </xdr:cNvCxnSpPr>
      </xdr:nvCxnSpPr>
      <xdr:spPr>
        <a:xfrm flipH="1" flipV="1">
          <a:off x="8229600" y="3448050"/>
          <a:ext cx="567794" cy="255270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228600</xdr:colOff>
      <xdr:row>7</xdr:row>
      <xdr:rowOff>9525</xdr:rowOff>
    </xdr:from>
    <xdr:to>
      <xdr:col>19</xdr:col>
      <xdr:colOff>161926</xdr:colOff>
      <xdr:row>18</xdr:row>
      <xdr:rowOff>66675</xdr:rowOff>
    </xdr:to>
    <xdr:cxnSp macro="">
      <xdr:nvCxnSpPr>
        <xdr:cNvPr id="39" name="Straight Arrow Connector 38"/>
        <xdr:cNvCxnSpPr/>
      </xdr:nvCxnSpPr>
      <xdr:spPr>
        <a:xfrm flipH="1">
          <a:off x="3886200" y="1143000"/>
          <a:ext cx="7858126" cy="183832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471488</xdr:colOff>
      <xdr:row>20</xdr:row>
      <xdr:rowOff>52387</xdr:rowOff>
    </xdr:from>
    <xdr:to>
      <xdr:col>5</xdr:col>
      <xdr:colOff>314325</xdr:colOff>
      <xdr:row>22</xdr:row>
      <xdr:rowOff>38100</xdr:rowOff>
    </xdr:to>
    <xdr:cxnSp macro="">
      <xdr:nvCxnSpPr>
        <xdr:cNvPr id="40" name="Straight Arrow Connector 39"/>
        <xdr:cNvCxnSpPr/>
      </xdr:nvCxnSpPr>
      <xdr:spPr>
        <a:xfrm flipV="1">
          <a:off x="3043238" y="3295650"/>
          <a:ext cx="485775" cy="30956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457225</xdr:colOff>
      <xdr:row>20</xdr:row>
      <xdr:rowOff>47490</xdr:rowOff>
    </xdr:from>
    <xdr:to>
      <xdr:col>5</xdr:col>
      <xdr:colOff>452438</xdr:colOff>
      <xdr:row>42</xdr:row>
      <xdr:rowOff>135280</xdr:rowOff>
    </xdr:to>
    <xdr:cxnSp macro="">
      <xdr:nvCxnSpPr>
        <xdr:cNvPr id="41" name="Straight Arrow Connector 40"/>
        <xdr:cNvCxnSpPr>
          <a:stCxn id="17" idx="0"/>
          <a:endCxn id="35" idx="2"/>
        </xdr:cNvCxnSpPr>
      </xdr:nvCxnSpPr>
      <xdr:spPr>
        <a:xfrm flipV="1">
          <a:off x="2895625" y="3285990"/>
          <a:ext cx="604813" cy="365014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66676</xdr:colOff>
      <xdr:row>20</xdr:row>
      <xdr:rowOff>38100</xdr:rowOff>
    </xdr:from>
    <xdr:to>
      <xdr:col>7</xdr:col>
      <xdr:colOff>85725</xdr:colOff>
      <xdr:row>43</xdr:row>
      <xdr:rowOff>114300</xdr:rowOff>
    </xdr:to>
    <xdr:cxnSp macro="">
      <xdr:nvCxnSpPr>
        <xdr:cNvPr id="42" name="Straight Arrow Connector 41"/>
        <xdr:cNvCxnSpPr/>
      </xdr:nvCxnSpPr>
      <xdr:spPr>
        <a:xfrm flipH="1" flipV="1">
          <a:off x="3724276" y="3276600"/>
          <a:ext cx="628649" cy="38004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379334</xdr:colOff>
      <xdr:row>28</xdr:row>
      <xdr:rowOff>84782</xdr:rowOff>
    </xdr:from>
    <xdr:to>
      <xdr:col>14</xdr:col>
      <xdr:colOff>447887</xdr:colOff>
      <xdr:row>33</xdr:row>
      <xdr:rowOff>49829</xdr:rowOff>
    </xdr:to>
    <xdr:cxnSp macro="">
      <xdr:nvCxnSpPr>
        <xdr:cNvPr id="43" name="Straight Arrow Connector 42"/>
        <xdr:cNvCxnSpPr>
          <a:stCxn id="48" idx="3"/>
          <a:endCxn id="44" idx="1"/>
        </xdr:cNvCxnSpPr>
      </xdr:nvCxnSpPr>
      <xdr:spPr>
        <a:xfrm>
          <a:off x="5865734" y="4618682"/>
          <a:ext cx="3116553" cy="77467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447887</xdr:colOff>
      <xdr:row>31</xdr:row>
      <xdr:rowOff>13324</xdr:rowOff>
    </xdr:from>
    <xdr:to>
      <xdr:col>16</xdr:col>
      <xdr:colOff>133644</xdr:colOff>
      <xdr:row>35</xdr:row>
      <xdr:rowOff>86334</xdr:rowOff>
    </xdr:to>
    <xdr:sp macro="" textlink="">
      <xdr:nvSpPr>
        <xdr:cNvPr id="44" name="TextBox 158"/>
        <xdr:cNvSpPr txBox="1"/>
      </xdr:nvSpPr>
      <xdr:spPr>
        <a:xfrm>
          <a:off x="8982287" y="5032999"/>
          <a:ext cx="800182" cy="720710"/>
        </a:xfrm>
        <a:prstGeom prst="rect">
          <a:avLst/>
        </a:prstGeom>
        <a:solidFill>
          <a:srgbClr val="FFFF00"/>
        </a:solidFill>
        <a:ln>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700"/>
            </a:lnSpc>
          </a:pPr>
          <a:r>
            <a:rPr lang="en-GB" sz="800"/>
            <a:t>OUTPUT TABS including teacher need, entrant need,</a:t>
          </a:r>
          <a:r>
            <a:rPr lang="en-GB" sz="800" baseline="0"/>
            <a:t> and assumed outflows over time</a:t>
          </a:r>
          <a:endParaRPr lang="en-GB" sz="800"/>
        </a:p>
      </xdr:txBody>
    </xdr:sp>
    <xdr:clientData/>
  </xdr:twoCellAnchor>
  <xdr:twoCellAnchor>
    <xdr:from>
      <xdr:col>9</xdr:col>
      <xdr:colOff>554356</xdr:colOff>
      <xdr:row>40</xdr:row>
      <xdr:rowOff>9742</xdr:rowOff>
    </xdr:from>
    <xdr:to>
      <xdr:col>11</xdr:col>
      <xdr:colOff>135302</xdr:colOff>
      <xdr:row>44</xdr:row>
      <xdr:rowOff>146872</xdr:rowOff>
    </xdr:to>
    <xdr:sp macro="" textlink="">
      <xdr:nvSpPr>
        <xdr:cNvPr id="45" name="TextBox 158"/>
        <xdr:cNvSpPr txBox="1"/>
      </xdr:nvSpPr>
      <xdr:spPr>
        <a:xfrm>
          <a:off x="6040756" y="6486742"/>
          <a:ext cx="800146" cy="784830"/>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Calculation of  projected </a:t>
          </a:r>
          <a:r>
            <a:rPr lang="en-GB" sz="800" baseline="0"/>
            <a:t> secondary wastage rates for Group 1, 2, and 3 subjects</a:t>
          </a:r>
          <a:endParaRPr lang="en-GB" sz="800"/>
        </a:p>
      </xdr:txBody>
    </xdr:sp>
    <xdr:clientData/>
  </xdr:twoCellAnchor>
  <xdr:twoCellAnchor>
    <xdr:from>
      <xdr:col>8</xdr:col>
      <xdr:colOff>47875</xdr:colOff>
      <xdr:row>42</xdr:row>
      <xdr:rowOff>78307</xdr:rowOff>
    </xdr:from>
    <xdr:to>
      <xdr:col>9</xdr:col>
      <xdr:colOff>554340</xdr:colOff>
      <xdr:row>46</xdr:row>
      <xdr:rowOff>344</xdr:rowOff>
    </xdr:to>
    <xdr:cxnSp macro="">
      <xdr:nvCxnSpPr>
        <xdr:cNvPr id="46" name="Straight Arrow Connector 45"/>
        <xdr:cNvCxnSpPr>
          <a:stCxn id="31" idx="3"/>
          <a:endCxn id="45" idx="1"/>
        </xdr:cNvCxnSpPr>
      </xdr:nvCxnSpPr>
      <xdr:spPr>
        <a:xfrm flipV="1">
          <a:off x="4924675" y="6879157"/>
          <a:ext cx="1116065" cy="56973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295275</xdr:colOff>
      <xdr:row>31</xdr:row>
      <xdr:rowOff>0</xdr:rowOff>
    </xdr:from>
    <xdr:to>
      <xdr:col>10</xdr:col>
      <xdr:colOff>344829</xdr:colOff>
      <xdr:row>40</xdr:row>
      <xdr:rowOff>9742</xdr:rowOff>
    </xdr:to>
    <xdr:cxnSp macro="">
      <xdr:nvCxnSpPr>
        <xdr:cNvPr id="47" name="Straight Arrow Connector 46"/>
        <xdr:cNvCxnSpPr>
          <a:stCxn id="45" idx="0"/>
        </xdr:cNvCxnSpPr>
      </xdr:nvCxnSpPr>
      <xdr:spPr>
        <a:xfrm flipH="1" flipV="1">
          <a:off x="5781675" y="5019675"/>
          <a:ext cx="659154" cy="146706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234317</xdr:colOff>
      <xdr:row>26</xdr:row>
      <xdr:rowOff>17145</xdr:rowOff>
    </xdr:from>
    <xdr:to>
      <xdr:col>9</xdr:col>
      <xdr:colOff>379334</xdr:colOff>
      <xdr:row>30</xdr:row>
      <xdr:rowOff>152419</xdr:rowOff>
    </xdr:to>
    <xdr:sp macro="" textlink="">
      <xdr:nvSpPr>
        <xdr:cNvPr id="48" name="TextBox 158"/>
        <xdr:cNvSpPr txBox="1"/>
      </xdr:nvSpPr>
      <xdr:spPr>
        <a:xfrm>
          <a:off x="5111117" y="4227195"/>
          <a:ext cx="754617" cy="782974"/>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Entrant teacher need calculation tabs (ONE</a:t>
          </a:r>
          <a:r>
            <a:rPr lang="en-GB" sz="800" baseline="0"/>
            <a:t> FOR EACH SUBJECT WITH A '1' IN THE TAB NAME)</a:t>
          </a:r>
          <a:endParaRPr lang="en-GB" sz="800"/>
        </a:p>
      </xdr:txBody>
    </xdr:sp>
    <xdr:clientData/>
  </xdr:twoCellAnchor>
  <xdr:twoCellAnchor>
    <xdr:from>
      <xdr:col>14</xdr:col>
      <xdr:colOff>515334</xdr:colOff>
      <xdr:row>26</xdr:row>
      <xdr:rowOff>3870</xdr:rowOff>
    </xdr:from>
    <xdr:to>
      <xdr:col>15</xdr:col>
      <xdr:colOff>238378</xdr:colOff>
      <xdr:row>31</xdr:row>
      <xdr:rowOff>13324</xdr:rowOff>
    </xdr:to>
    <xdr:cxnSp macro="">
      <xdr:nvCxnSpPr>
        <xdr:cNvPr id="49" name="Straight Arrow Connector 48"/>
        <xdr:cNvCxnSpPr>
          <a:stCxn id="44" idx="0"/>
          <a:endCxn id="50" idx="2"/>
        </xdr:cNvCxnSpPr>
      </xdr:nvCxnSpPr>
      <xdr:spPr>
        <a:xfrm flipH="1" flipV="1">
          <a:off x="9049734" y="4213920"/>
          <a:ext cx="332644" cy="81907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154305</xdr:colOff>
      <xdr:row>23</xdr:row>
      <xdr:rowOff>89535</xdr:rowOff>
    </xdr:from>
    <xdr:to>
      <xdr:col>15</xdr:col>
      <xdr:colOff>266762</xdr:colOff>
      <xdr:row>26</xdr:row>
      <xdr:rowOff>3870</xdr:rowOff>
    </xdr:to>
    <xdr:sp macro="" textlink="">
      <xdr:nvSpPr>
        <xdr:cNvPr id="50" name="TextBox 158"/>
        <xdr:cNvSpPr txBox="1"/>
      </xdr:nvSpPr>
      <xdr:spPr>
        <a:xfrm>
          <a:off x="8688705" y="3813810"/>
          <a:ext cx="722057" cy="400110"/>
        </a:xfrm>
        <a:prstGeom prst="rect">
          <a:avLst/>
        </a:prstGeom>
        <a:solidFill>
          <a:srgbClr val="FFFF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OUTPUTS FOR SECTION 2 OF MODEL</a:t>
          </a:r>
        </a:p>
      </xdr:txBody>
    </xdr:sp>
    <xdr:clientData/>
  </xdr:twoCellAnchor>
  <xdr:twoCellAnchor>
    <xdr:from>
      <xdr:col>14</xdr:col>
      <xdr:colOff>2527</xdr:colOff>
      <xdr:row>41</xdr:row>
      <xdr:rowOff>76411</xdr:rowOff>
    </xdr:from>
    <xdr:to>
      <xdr:col>15</xdr:col>
      <xdr:colOff>293942</xdr:colOff>
      <xdr:row>44</xdr:row>
      <xdr:rowOff>58649</xdr:rowOff>
    </xdr:to>
    <xdr:sp macro="" textlink="">
      <xdr:nvSpPr>
        <xdr:cNvPr id="51" name="TextBox 158"/>
        <xdr:cNvSpPr txBox="1"/>
      </xdr:nvSpPr>
      <xdr:spPr>
        <a:xfrm>
          <a:off x="8536927" y="6715336"/>
          <a:ext cx="901015" cy="468013"/>
        </a:xfrm>
        <a:prstGeom prst="rect">
          <a:avLst/>
        </a:prstGeom>
        <a:solidFill>
          <a:srgbClr val="00B05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Policy assumptions (primary)</a:t>
          </a:r>
        </a:p>
      </xdr:txBody>
    </xdr:sp>
    <xdr:clientData/>
  </xdr:twoCellAnchor>
  <xdr:twoCellAnchor>
    <xdr:from>
      <xdr:col>13</xdr:col>
      <xdr:colOff>488951</xdr:colOff>
      <xdr:row>37</xdr:row>
      <xdr:rowOff>9525</xdr:rowOff>
    </xdr:from>
    <xdr:to>
      <xdr:col>15</xdr:col>
      <xdr:colOff>37037</xdr:colOff>
      <xdr:row>39</xdr:row>
      <xdr:rowOff>153688</xdr:rowOff>
    </xdr:to>
    <xdr:sp macro="" textlink="">
      <xdr:nvSpPr>
        <xdr:cNvPr id="52" name="TextBox 158"/>
        <xdr:cNvSpPr txBox="1"/>
      </xdr:nvSpPr>
      <xdr:spPr>
        <a:xfrm>
          <a:off x="8413751" y="6000750"/>
          <a:ext cx="767286" cy="468013"/>
        </a:xfrm>
        <a:prstGeom prst="rect">
          <a:avLst/>
        </a:prstGeom>
        <a:solidFill>
          <a:srgbClr val="00B05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Policy assumptions (secondary)</a:t>
          </a:r>
        </a:p>
      </xdr:txBody>
    </xdr:sp>
    <xdr:clientData/>
  </xdr:twoCellAnchor>
  <xdr:twoCellAnchor>
    <xdr:from>
      <xdr:col>15</xdr:col>
      <xdr:colOff>257175</xdr:colOff>
      <xdr:row>21</xdr:row>
      <xdr:rowOff>95250</xdr:rowOff>
    </xdr:from>
    <xdr:to>
      <xdr:col>16</xdr:col>
      <xdr:colOff>390525</xdr:colOff>
      <xdr:row>23</xdr:row>
      <xdr:rowOff>104775</xdr:rowOff>
    </xdr:to>
    <xdr:cxnSp macro="">
      <xdr:nvCxnSpPr>
        <xdr:cNvPr id="53" name="Straight Arrow Connector 52"/>
        <xdr:cNvCxnSpPr/>
      </xdr:nvCxnSpPr>
      <xdr:spPr>
        <a:xfrm flipV="1">
          <a:off x="9401175" y="3495675"/>
          <a:ext cx="638175" cy="3333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26</xdr:row>
      <xdr:rowOff>0</xdr:rowOff>
    </xdr:from>
    <xdr:to>
      <xdr:col>16</xdr:col>
      <xdr:colOff>485775</xdr:colOff>
      <xdr:row>30</xdr:row>
      <xdr:rowOff>66675</xdr:rowOff>
    </xdr:to>
    <xdr:cxnSp macro="">
      <xdr:nvCxnSpPr>
        <xdr:cNvPr id="54" name="Straight Arrow Connector 53"/>
        <xdr:cNvCxnSpPr/>
      </xdr:nvCxnSpPr>
      <xdr:spPr>
        <a:xfrm>
          <a:off x="9239250" y="4210050"/>
          <a:ext cx="895350" cy="7143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266762</xdr:colOff>
      <xdr:row>24</xdr:row>
      <xdr:rowOff>127665</xdr:rowOff>
    </xdr:from>
    <xdr:to>
      <xdr:col>16</xdr:col>
      <xdr:colOff>352426</xdr:colOff>
      <xdr:row>27</xdr:row>
      <xdr:rowOff>131103</xdr:rowOff>
    </xdr:to>
    <xdr:cxnSp macro="">
      <xdr:nvCxnSpPr>
        <xdr:cNvPr id="55" name="Straight Arrow Connector 54"/>
        <xdr:cNvCxnSpPr>
          <a:stCxn id="50" idx="3"/>
          <a:endCxn id="69" idx="1"/>
        </xdr:cNvCxnSpPr>
      </xdr:nvCxnSpPr>
      <xdr:spPr>
        <a:xfrm>
          <a:off x="9410762" y="4013865"/>
          <a:ext cx="590489" cy="48921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172493</xdr:colOff>
      <xdr:row>16</xdr:row>
      <xdr:rowOff>126950</xdr:rowOff>
    </xdr:from>
    <xdr:to>
      <xdr:col>18</xdr:col>
      <xdr:colOff>552450</xdr:colOff>
      <xdr:row>26</xdr:row>
      <xdr:rowOff>142875</xdr:rowOff>
    </xdr:to>
    <xdr:cxnSp macro="">
      <xdr:nvCxnSpPr>
        <xdr:cNvPr id="56" name="Straight Arrow Connector 55"/>
        <xdr:cNvCxnSpPr>
          <a:stCxn id="67" idx="2"/>
        </xdr:cNvCxnSpPr>
      </xdr:nvCxnSpPr>
      <xdr:spPr>
        <a:xfrm>
          <a:off x="10535693" y="2717750"/>
          <a:ext cx="989557" cy="16351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17559</xdr:colOff>
      <xdr:row>21</xdr:row>
      <xdr:rowOff>90231</xdr:rowOff>
    </xdr:from>
    <xdr:to>
      <xdr:col>18</xdr:col>
      <xdr:colOff>342900</xdr:colOff>
      <xdr:row>26</xdr:row>
      <xdr:rowOff>152400</xdr:rowOff>
    </xdr:to>
    <xdr:cxnSp macro="">
      <xdr:nvCxnSpPr>
        <xdr:cNvPr id="57" name="Straight Arrow Connector 56"/>
        <xdr:cNvCxnSpPr>
          <a:stCxn id="68" idx="2"/>
        </xdr:cNvCxnSpPr>
      </xdr:nvCxnSpPr>
      <xdr:spPr>
        <a:xfrm>
          <a:off x="10380759" y="3490656"/>
          <a:ext cx="934941" cy="871794"/>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522341</xdr:colOff>
      <xdr:row>27</xdr:row>
      <xdr:rowOff>131103</xdr:rowOff>
    </xdr:from>
    <xdr:to>
      <xdr:col>18</xdr:col>
      <xdr:colOff>285750</xdr:colOff>
      <xdr:row>27</xdr:row>
      <xdr:rowOff>133350</xdr:rowOff>
    </xdr:to>
    <xdr:cxnSp macro="">
      <xdr:nvCxnSpPr>
        <xdr:cNvPr id="58" name="Straight Arrow Connector 57"/>
        <xdr:cNvCxnSpPr>
          <a:stCxn id="69" idx="3"/>
        </xdr:cNvCxnSpPr>
      </xdr:nvCxnSpPr>
      <xdr:spPr>
        <a:xfrm>
          <a:off x="10885541" y="4503078"/>
          <a:ext cx="373009" cy="224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550759</xdr:colOff>
      <xdr:row>29</xdr:row>
      <xdr:rowOff>142875</xdr:rowOff>
    </xdr:from>
    <xdr:to>
      <xdr:col>18</xdr:col>
      <xdr:colOff>295809</xdr:colOff>
      <xdr:row>31</xdr:row>
      <xdr:rowOff>85670</xdr:rowOff>
    </xdr:to>
    <xdr:cxnSp macro="">
      <xdr:nvCxnSpPr>
        <xdr:cNvPr id="59" name="Straight Arrow Connector 58"/>
        <xdr:cNvCxnSpPr>
          <a:stCxn id="70" idx="3"/>
        </xdr:cNvCxnSpPr>
      </xdr:nvCxnSpPr>
      <xdr:spPr>
        <a:xfrm flipV="1">
          <a:off x="10913959" y="4838700"/>
          <a:ext cx="354650" cy="26664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403290</xdr:colOff>
      <xdr:row>7</xdr:row>
      <xdr:rowOff>90358</xdr:rowOff>
    </xdr:from>
    <xdr:to>
      <xdr:col>19</xdr:col>
      <xdr:colOff>595205</xdr:colOff>
      <xdr:row>26</xdr:row>
      <xdr:rowOff>143934</xdr:rowOff>
    </xdr:to>
    <xdr:cxnSp macro="">
      <xdr:nvCxnSpPr>
        <xdr:cNvPr id="60" name="Straight Arrow Connector 59"/>
        <xdr:cNvCxnSpPr>
          <a:stCxn id="71" idx="2"/>
          <a:endCxn id="66" idx="0"/>
        </xdr:cNvCxnSpPr>
      </xdr:nvCxnSpPr>
      <xdr:spPr>
        <a:xfrm flipH="1">
          <a:off x="11985690" y="1223833"/>
          <a:ext cx="191915" cy="313015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517518</xdr:colOff>
      <xdr:row>27</xdr:row>
      <xdr:rowOff>140642</xdr:rowOff>
    </xdr:from>
    <xdr:to>
      <xdr:col>22</xdr:col>
      <xdr:colOff>79346</xdr:colOff>
      <xdr:row>28</xdr:row>
      <xdr:rowOff>102134</xdr:rowOff>
    </xdr:to>
    <xdr:cxnSp macro="">
      <xdr:nvCxnSpPr>
        <xdr:cNvPr id="61" name="Straight Arrow Connector 60"/>
        <xdr:cNvCxnSpPr>
          <a:stCxn id="66" idx="3"/>
          <a:endCxn id="73" idx="1"/>
        </xdr:cNvCxnSpPr>
      </xdr:nvCxnSpPr>
      <xdr:spPr>
        <a:xfrm flipV="1">
          <a:off x="12709518" y="4512617"/>
          <a:ext cx="781028" cy="12341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362017</xdr:colOff>
      <xdr:row>8</xdr:row>
      <xdr:rowOff>136871</xdr:rowOff>
    </xdr:from>
    <xdr:to>
      <xdr:col>16</xdr:col>
      <xdr:colOff>455297</xdr:colOff>
      <xdr:row>15</xdr:row>
      <xdr:rowOff>127293</xdr:rowOff>
    </xdr:to>
    <xdr:cxnSp macro="">
      <xdr:nvCxnSpPr>
        <xdr:cNvPr id="62" name="Straight Arrow Connector 61"/>
        <xdr:cNvCxnSpPr>
          <a:stCxn id="67" idx="1"/>
          <a:endCxn id="14" idx="3"/>
        </xdr:cNvCxnSpPr>
      </xdr:nvCxnSpPr>
      <xdr:spPr>
        <a:xfrm flipH="1" flipV="1">
          <a:off x="6458017" y="1432271"/>
          <a:ext cx="3646105" cy="112389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361951</xdr:colOff>
      <xdr:row>10</xdr:row>
      <xdr:rowOff>28576</xdr:rowOff>
    </xdr:from>
    <xdr:to>
      <xdr:col>16</xdr:col>
      <xdr:colOff>381000</xdr:colOff>
      <xdr:row>19</xdr:row>
      <xdr:rowOff>76200</xdr:rowOff>
    </xdr:to>
    <xdr:cxnSp macro="">
      <xdr:nvCxnSpPr>
        <xdr:cNvPr id="63" name="Straight Arrow Connector 62"/>
        <xdr:cNvCxnSpPr/>
      </xdr:nvCxnSpPr>
      <xdr:spPr>
        <a:xfrm flipH="1" flipV="1">
          <a:off x="6457951" y="1647826"/>
          <a:ext cx="3571874" cy="150494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361950</xdr:colOff>
      <xdr:row>6</xdr:row>
      <xdr:rowOff>48989</xdr:rowOff>
    </xdr:from>
    <xdr:to>
      <xdr:col>19</xdr:col>
      <xdr:colOff>151130</xdr:colOff>
      <xdr:row>8</xdr:row>
      <xdr:rowOff>0</xdr:rowOff>
    </xdr:to>
    <xdr:cxnSp macro="">
      <xdr:nvCxnSpPr>
        <xdr:cNvPr id="64" name="Straight Arrow Connector 63"/>
        <xdr:cNvCxnSpPr>
          <a:endCxn id="71" idx="1"/>
        </xdr:cNvCxnSpPr>
      </xdr:nvCxnSpPr>
      <xdr:spPr>
        <a:xfrm flipV="1">
          <a:off x="6457950" y="1020539"/>
          <a:ext cx="5275580" cy="27486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118506</xdr:colOff>
      <xdr:row>23</xdr:row>
      <xdr:rowOff>2020</xdr:rowOff>
    </xdr:from>
    <xdr:to>
      <xdr:col>23</xdr:col>
      <xdr:colOff>186173</xdr:colOff>
      <xdr:row>25</xdr:row>
      <xdr:rowOff>45676</xdr:rowOff>
    </xdr:to>
    <xdr:sp macro="" textlink="">
      <xdr:nvSpPr>
        <xdr:cNvPr id="65" name="TextBox 160"/>
        <xdr:cNvSpPr txBox="1"/>
      </xdr:nvSpPr>
      <xdr:spPr>
        <a:xfrm>
          <a:off x="13529706" y="3726295"/>
          <a:ext cx="677267" cy="367506"/>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Re-entrants expected</a:t>
          </a:r>
        </a:p>
      </xdr:txBody>
    </xdr:sp>
    <xdr:clientData/>
  </xdr:twoCellAnchor>
  <xdr:twoCellAnchor>
    <xdr:from>
      <xdr:col>18</xdr:col>
      <xdr:colOff>289137</xdr:colOff>
      <xdr:row>26</xdr:row>
      <xdr:rowOff>143934</xdr:rowOff>
    </xdr:from>
    <xdr:to>
      <xdr:col>20</xdr:col>
      <xdr:colOff>517442</xdr:colOff>
      <xdr:row>30</xdr:row>
      <xdr:rowOff>114253</xdr:rowOff>
    </xdr:to>
    <xdr:sp macro="" textlink="">
      <xdr:nvSpPr>
        <xdr:cNvPr id="66" name="TextBox 159"/>
        <xdr:cNvSpPr txBox="1"/>
      </xdr:nvSpPr>
      <xdr:spPr>
        <a:xfrm>
          <a:off x="11261937" y="4353984"/>
          <a:ext cx="1447505" cy="618019"/>
        </a:xfrm>
        <a:prstGeom prst="rect">
          <a:avLst/>
        </a:prstGeom>
        <a:solidFill>
          <a:srgbClr val="FF00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900"/>
            <a:t>Individual</a:t>
          </a:r>
          <a:r>
            <a:rPr lang="en-GB" sz="900" baseline="0"/>
            <a:t> subject entrants calculations </a:t>
          </a:r>
          <a:r>
            <a:rPr lang="en-GB" sz="900"/>
            <a:t>sheets (ONE FOR EACH SUBJECT WITH A '2' IN THE TAB NAME)</a:t>
          </a:r>
          <a:r>
            <a:rPr lang="en-GB" sz="900" baseline="0"/>
            <a:t> </a:t>
          </a:r>
          <a:endParaRPr lang="en-GB" sz="900"/>
        </a:p>
      </xdr:txBody>
    </xdr:sp>
    <xdr:clientData/>
  </xdr:twoCellAnchor>
  <xdr:twoCellAnchor>
    <xdr:from>
      <xdr:col>16</xdr:col>
      <xdr:colOff>455297</xdr:colOff>
      <xdr:row>14</xdr:row>
      <xdr:rowOff>127635</xdr:rowOff>
    </xdr:from>
    <xdr:to>
      <xdr:col>17</xdr:col>
      <xdr:colOff>604063</xdr:colOff>
      <xdr:row>16</xdr:row>
      <xdr:rowOff>126950</xdr:rowOff>
    </xdr:to>
    <xdr:sp macro="" textlink="">
      <xdr:nvSpPr>
        <xdr:cNvPr id="67" name="TextBox 159"/>
        <xdr:cNvSpPr txBox="1"/>
      </xdr:nvSpPr>
      <xdr:spPr>
        <a:xfrm>
          <a:off x="10104122" y="2394585"/>
          <a:ext cx="863141" cy="323165"/>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Primary entrant rates</a:t>
          </a:r>
        </a:p>
      </xdr:txBody>
    </xdr:sp>
    <xdr:clientData/>
  </xdr:twoCellAnchor>
  <xdr:twoCellAnchor>
    <xdr:from>
      <xdr:col>16</xdr:col>
      <xdr:colOff>369570</xdr:colOff>
      <xdr:row>19</xdr:row>
      <xdr:rowOff>70484</xdr:rowOff>
    </xdr:from>
    <xdr:to>
      <xdr:col>17</xdr:col>
      <xdr:colOff>379923</xdr:colOff>
      <xdr:row>21</xdr:row>
      <xdr:rowOff>90231</xdr:rowOff>
    </xdr:to>
    <xdr:sp macro="" textlink="">
      <xdr:nvSpPr>
        <xdr:cNvPr id="68" name="TextBox 159"/>
        <xdr:cNvSpPr txBox="1"/>
      </xdr:nvSpPr>
      <xdr:spPr>
        <a:xfrm>
          <a:off x="10018395" y="3147059"/>
          <a:ext cx="724728" cy="343597"/>
        </a:xfrm>
        <a:prstGeom prst="rect">
          <a:avLst/>
        </a:prstGeom>
        <a:solidFill>
          <a:srgbClr val="FF00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Secondary entrant rates</a:t>
          </a:r>
        </a:p>
      </xdr:txBody>
    </xdr:sp>
    <xdr:clientData/>
  </xdr:twoCellAnchor>
  <xdr:twoCellAnchor>
    <xdr:from>
      <xdr:col>16</xdr:col>
      <xdr:colOff>352426</xdr:colOff>
      <xdr:row>26</xdr:row>
      <xdr:rowOff>131445</xdr:rowOff>
    </xdr:from>
    <xdr:to>
      <xdr:col>17</xdr:col>
      <xdr:colOff>522341</xdr:colOff>
      <xdr:row>28</xdr:row>
      <xdr:rowOff>130760</xdr:rowOff>
    </xdr:to>
    <xdr:sp macro="" textlink="">
      <xdr:nvSpPr>
        <xdr:cNvPr id="69" name="TextBox 159"/>
        <xdr:cNvSpPr txBox="1"/>
      </xdr:nvSpPr>
      <xdr:spPr>
        <a:xfrm>
          <a:off x="10001251" y="4341495"/>
          <a:ext cx="884290" cy="323165"/>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Primary part-time entrant rates</a:t>
          </a:r>
        </a:p>
      </xdr:txBody>
    </xdr:sp>
    <xdr:clientData/>
  </xdr:twoCellAnchor>
  <xdr:twoCellAnchor>
    <xdr:from>
      <xdr:col>16</xdr:col>
      <xdr:colOff>213362</xdr:colOff>
      <xdr:row>30</xdr:row>
      <xdr:rowOff>83820</xdr:rowOff>
    </xdr:from>
    <xdr:to>
      <xdr:col>17</xdr:col>
      <xdr:colOff>550794</xdr:colOff>
      <xdr:row>32</xdr:row>
      <xdr:rowOff>104798</xdr:rowOff>
    </xdr:to>
    <xdr:sp macro="" textlink="">
      <xdr:nvSpPr>
        <xdr:cNvPr id="70" name="TextBox 159"/>
        <xdr:cNvSpPr txBox="1"/>
      </xdr:nvSpPr>
      <xdr:spPr>
        <a:xfrm>
          <a:off x="9862187" y="4941570"/>
          <a:ext cx="1051807" cy="344828"/>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Secondary part-time entrant rates</a:t>
          </a:r>
        </a:p>
      </xdr:txBody>
    </xdr:sp>
    <xdr:clientData/>
  </xdr:twoCellAnchor>
  <xdr:twoCellAnchor>
    <xdr:from>
      <xdr:col>19</xdr:col>
      <xdr:colOff>151130</xdr:colOff>
      <xdr:row>5</xdr:row>
      <xdr:rowOff>7620</xdr:rowOff>
    </xdr:from>
    <xdr:to>
      <xdr:col>20</xdr:col>
      <xdr:colOff>429679</xdr:colOff>
      <xdr:row>7</xdr:row>
      <xdr:rowOff>90358</xdr:rowOff>
    </xdr:to>
    <xdr:sp macro="" textlink="">
      <xdr:nvSpPr>
        <xdr:cNvPr id="71" name="TextBox 158"/>
        <xdr:cNvSpPr txBox="1"/>
      </xdr:nvSpPr>
      <xdr:spPr>
        <a:xfrm>
          <a:off x="11733530" y="817245"/>
          <a:ext cx="888149" cy="406588"/>
        </a:xfrm>
        <a:prstGeom prst="rect">
          <a:avLst/>
        </a:prstGeom>
        <a:solidFill>
          <a:srgbClr val="00B05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Data selected</a:t>
          </a:r>
          <a:r>
            <a:rPr lang="en-GB" sz="800" baseline="0"/>
            <a:t> by user testing tab</a:t>
          </a:r>
          <a:endParaRPr lang="en-GB" sz="800"/>
        </a:p>
      </xdr:txBody>
    </xdr:sp>
    <xdr:clientData/>
  </xdr:twoCellAnchor>
  <xdr:twoCellAnchor>
    <xdr:from>
      <xdr:col>20</xdr:col>
      <xdr:colOff>523875</xdr:colOff>
      <xdr:row>24</xdr:row>
      <xdr:rowOff>23848</xdr:rowOff>
    </xdr:from>
    <xdr:to>
      <xdr:col>22</xdr:col>
      <xdr:colOff>118506</xdr:colOff>
      <xdr:row>27</xdr:row>
      <xdr:rowOff>47625</xdr:rowOff>
    </xdr:to>
    <xdr:cxnSp macro="">
      <xdr:nvCxnSpPr>
        <xdr:cNvPr id="72" name="Straight Arrow Connector 71"/>
        <xdr:cNvCxnSpPr>
          <a:endCxn id="65" idx="1"/>
        </xdr:cNvCxnSpPr>
      </xdr:nvCxnSpPr>
      <xdr:spPr>
        <a:xfrm flipV="1">
          <a:off x="12715875" y="3910048"/>
          <a:ext cx="813831" cy="50955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79346</xdr:colOff>
      <xdr:row>26</xdr:row>
      <xdr:rowOff>46363</xdr:rowOff>
    </xdr:from>
    <xdr:to>
      <xdr:col>23</xdr:col>
      <xdr:colOff>234825</xdr:colOff>
      <xdr:row>29</xdr:row>
      <xdr:rowOff>72996</xdr:rowOff>
    </xdr:to>
    <xdr:sp macro="" textlink="">
      <xdr:nvSpPr>
        <xdr:cNvPr id="73" name="TextBox 160"/>
        <xdr:cNvSpPr txBox="1"/>
      </xdr:nvSpPr>
      <xdr:spPr>
        <a:xfrm>
          <a:off x="13490546" y="4256413"/>
          <a:ext cx="765079" cy="512408"/>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New to state-funded</a:t>
          </a:r>
          <a:r>
            <a:rPr lang="en-GB" sz="800" baseline="0"/>
            <a:t> sector</a:t>
          </a:r>
          <a:r>
            <a:rPr lang="en-GB" sz="800"/>
            <a:t> expected</a:t>
          </a:r>
        </a:p>
      </xdr:txBody>
    </xdr:sp>
    <xdr:clientData/>
  </xdr:twoCellAnchor>
  <xdr:twoCellAnchor>
    <xdr:from>
      <xdr:col>22</xdr:col>
      <xdr:colOff>95220</xdr:colOff>
      <xdr:row>30</xdr:row>
      <xdr:rowOff>26466</xdr:rowOff>
    </xdr:from>
    <xdr:to>
      <xdr:col>23</xdr:col>
      <xdr:colOff>371282</xdr:colOff>
      <xdr:row>33</xdr:row>
      <xdr:rowOff>66675</xdr:rowOff>
    </xdr:to>
    <xdr:sp macro="" textlink="">
      <xdr:nvSpPr>
        <xdr:cNvPr id="74" name="TextBox 160"/>
        <xdr:cNvSpPr txBox="1"/>
      </xdr:nvSpPr>
      <xdr:spPr>
        <a:xfrm>
          <a:off x="13506420" y="4884216"/>
          <a:ext cx="885662" cy="525984"/>
        </a:xfrm>
        <a:prstGeom prst="rect">
          <a:avLst/>
        </a:prstGeom>
        <a:solidFill>
          <a:srgbClr val="FFFF00"/>
        </a:solidFill>
        <a:ln>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800"/>
            </a:lnSpc>
          </a:pPr>
          <a:r>
            <a:rPr lang="en-GB" sz="800"/>
            <a:t>NQTs</a:t>
          </a:r>
          <a:r>
            <a:rPr lang="en-GB" sz="800" baseline="0"/>
            <a:t> </a:t>
          </a:r>
          <a:r>
            <a:rPr lang="en-GB" sz="800"/>
            <a:t>required including long term (UG) courses</a:t>
          </a:r>
        </a:p>
      </xdr:txBody>
    </xdr:sp>
    <xdr:clientData/>
  </xdr:twoCellAnchor>
  <xdr:twoCellAnchor>
    <xdr:from>
      <xdr:col>20</xdr:col>
      <xdr:colOff>533400</xdr:colOff>
      <xdr:row>30</xdr:row>
      <xdr:rowOff>0</xdr:rowOff>
    </xdr:from>
    <xdr:to>
      <xdr:col>22</xdr:col>
      <xdr:colOff>95220</xdr:colOff>
      <xdr:row>31</xdr:row>
      <xdr:rowOff>127533</xdr:rowOff>
    </xdr:to>
    <xdr:cxnSp macro="">
      <xdr:nvCxnSpPr>
        <xdr:cNvPr id="75" name="Straight Arrow Connector 74"/>
        <xdr:cNvCxnSpPr>
          <a:endCxn id="74" idx="1"/>
        </xdr:cNvCxnSpPr>
      </xdr:nvCxnSpPr>
      <xdr:spPr>
        <a:xfrm>
          <a:off x="12725400" y="4857750"/>
          <a:ext cx="781020" cy="28945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538051</xdr:colOff>
      <xdr:row>33</xdr:row>
      <xdr:rowOff>66675</xdr:rowOff>
    </xdr:from>
    <xdr:to>
      <xdr:col>22</xdr:col>
      <xdr:colOff>584873</xdr:colOff>
      <xdr:row>36</xdr:row>
      <xdr:rowOff>19051</xdr:rowOff>
    </xdr:to>
    <xdr:cxnSp macro="">
      <xdr:nvCxnSpPr>
        <xdr:cNvPr id="76" name="Straight Arrow Connector 75"/>
        <xdr:cNvCxnSpPr>
          <a:stCxn id="74" idx="2"/>
          <a:endCxn id="77" idx="0"/>
        </xdr:cNvCxnSpPr>
      </xdr:nvCxnSpPr>
      <xdr:spPr>
        <a:xfrm>
          <a:off x="13949251" y="5410200"/>
          <a:ext cx="46822" cy="43815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19050</xdr:colOff>
      <xdr:row>36</xdr:row>
      <xdr:rowOff>19051</xdr:rowOff>
    </xdr:from>
    <xdr:to>
      <xdr:col>23</xdr:col>
      <xdr:colOff>541096</xdr:colOff>
      <xdr:row>38</xdr:row>
      <xdr:rowOff>90113</xdr:rowOff>
    </xdr:to>
    <xdr:sp macro="" textlink="">
      <xdr:nvSpPr>
        <xdr:cNvPr id="77" name="TextBox 160"/>
        <xdr:cNvSpPr txBox="1"/>
      </xdr:nvSpPr>
      <xdr:spPr>
        <a:xfrm>
          <a:off x="13430250" y="5848351"/>
          <a:ext cx="1131646" cy="394912"/>
        </a:xfrm>
        <a:prstGeom prst="rect">
          <a:avLst/>
        </a:prstGeom>
        <a:solidFill>
          <a:srgbClr val="FF0000"/>
        </a:solidFill>
        <a:ln>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Calculation of long term NQT entrants</a:t>
          </a:r>
        </a:p>
      </xdr:txBody>
    </xdr:sp>
    <xdr:clientData/>
  </xdr:twoCellAnchor>
  <xdr:twoCellAnchor>
    <xdr:from>
      <xdr:col>24</xdr:col>
      <xdr:colOff>6351</xdr:colOff>
      <xdr:row>31</xdr:row>
      <xdr:rowOff>41275</xdr:rowOff>
    </xdr:from>
    <xdr:to>
      <xdr:col>25</xdr:col>
      <xdr:colOff>130246</xdr:colOff>
      <xdr:row>34</xdr:row>
      <xdr:rowOff>42401</xdr:rowOff>
    </xdr:to>
    <xdr:sp macro="" textlink="">
      <xdr:nvSpPr>
        <xdr:cNvPr id="78" name="TextBox 160"/>
        <xdr:cNvSpPr txBox="1"/>
      </xdr:nvSpPr>
      <xdr:spPr>
        <a:xfrm>
          <a:off x="14636751" y="5060950"/>
          <a:ext cx="733495" cy="486901"/>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Outputs for conversion</a:t>
          </a:r>
          <a:r>
            <a:rPr lang="en-GB" sz="800" baseline="0"/>
            <a:t> rates</a:t>
          </a:r>
          <a:endParaRPr lang="en-GB" sz="800"/>
        </a:p>
      </xdr:txBody>
    </xdr:sp>
    <xdr:clientData/>
  </xdr:twoCellAnchor>
  <xdr:twoCellAnchor>
    <xdr:from>
      <xdr:col>23</xdr:col>
      <xdr:colOff>540793</xdr:colOff>
      <xdr:row>34</xdr:row>
      <xdr:rowOff>42401</xdr:rowOff>
    </xdr:from>
    <xdr:to>
      <xdr:col>24</xdr:col>
      <xdr:colOff>382916</xdr:colOff>
      <xdr:row>37</xdr:row>
      <xdr:rowOff>63985</xdr:rowOff>
    </xdr:to>
    <xdr:cxnSp macro="">
      <xdr:nvCxnSpPr>
        <xdr:cNvPr id="79" name="Straight Arrow Connector 78"/>
        <xdr:cNvCxnSpPr>
          <a:stCxn id="77" idx="3"/>
          <a:endCxn id="78" idx="2"/>
        </xdr:cNvCxnSpPr>
      </xdr:nvCxnSpPr>
      <xdr:spPr>
        <a:xfrm flipV="1">
          <a:off x="14561593" y="5547851"/>
          <a:ext cx="451723" cy="50735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293942</xdr:colOff>
      <xdr:row>38</xdr:row>
      <xdr:rowOff>57150</xdr:rowOff>
    </xdr:from>
    <xdr:to>
      <xdr:col>22</xdr:col>
      <xdr:colOff>19050</xdr:colOff>
      <xdr:row>42</xdr:row>
      <xdr:rowOff>148493</xdr:rowOff>
    </xdr:to>
    <xdr:cxnSp macro="">
      <xdr:nvCxnSpPr>
        <xdr:cNvPr id="80" name="Straight Arrow Connector 79"/>
        <xdr:cNvCxnSpPr>
          <a:stCxn id="51" idx="3"/>
        </xdr:cNvCxnSpPr>
      </xdr:nvCxnSpPr>
      <xdr:spPr>
        <a:xfrm flipV="1">
          <a:off x="9437942" y="6210300"/>
          <a:ext cx="3992308" cy="73904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37037</xdr:colOff>
      <xdr:row>37</xdr:row>
      <xdr:rowOff>54582</xdr:rowOff>
    </xdr:from>
    <xdr:to>
      <xdr:col>22</xdr:col>
      <xdr:colOff>19050</xdr:colOff>
      <xdr:row>38</xdr:row>
      <xdr:rowOff>81607</xdr:rowOff>
    </xdr:to>
    <xdr:cxnSp macro="">
      <xdr:nvCxnSpPr>
        <xdr:cNvPr id="81" name="Straight Arrow Connector 80"/>
        <xdr:cNvCxnSpPr>
          <a:stCxn id="52" idx="3"/>
          <a:endCxn id="77" idx="1"/>
        </xdr:cNvCxnSpPr>
      </xdr:nvCxnSpPr>
      <xdr:spPr>
        <a:xfrm flipV="1">
          <a:off x="9181037" y="6045807"/>
          <a:ext cx="4249213" cy="18895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382624</xdr:colOff>
      <xdr:row>28</xdr:row>
      <xdr:rowOff>16852</xdr:rowOff>
    </xdr:from>
    <xdr:to>
      <xdr:col>24</xdr:col>
      <xdr:colOff>400975</xdr:colOff>
      <xdr:row>31</xdr:row>
      <xdr:rowOff>41275</xdr:rowOff>
    </xdr:to>
    <xdr:cxnSp macro="">
      <xdr:nvCxnSpPr>
        <xdr:cNvPr id="82" name="Straight Arrow Connector 81"/>
        <xdr:cNvCxnSpPr>
          <a:stCxn id="78" idx="0"/>
          <a:endCxn id="83" idx="2"/>
        </xdr:cNvCxnSpPr>
      </xdr:nvCxnSpPr>
      <xdr:spPr>
        <a:xfrm flipV="1">
          <a:off x="15013024" y="4550752"/>
          <a:ext cx="18351" cy="51019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58212</xdr:colOff>
      <xdr:row>25</xdr:row>
      <xdr:rowOff>90593</xdr:rowOff>
    </xdr:from>
    <xdr:to>
      <xdr:col>25</xdr:col>
      <xdr:colOff>152518</xdr:colOff>
      <xdr:row>28</xdr:row>
      <xdr:rowOff>17101</xdr:rowOff>
    </xdr:to>
    <xdr:sp macro="" textlink="">
      <xdr:nvSpPr>
        <xdr:cNvPr id="83" name="TextBox 160"/>
        <xdr:cNvSpPr txBox="1"/>
      </xdr:nvSpPr>
      <xdr:spPr>
        <a:xfrm>
          <a:off x="14688612" y="4138718"/>
          <a:ext cx="703906" cy="412283"/>
        </a:xfrm>
        <a:prstGeom prst="rect">
          <a:avLst/>
        </a:prstGeom>
        <a:solidFill>
          <a:srgbClr val="FF00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Conversion rates table</a:t>
          </a:r>
        </a:p>
      </xdr:txBody>
    </xdr:sp>
    <xdr:clientData/>
  </xdr:twoCellAnchor>
  <xdr:twoCellAnchor>
    <xdr:from>
      <xdr:col>26</xdr:col>
      <xdr:colOff>198120</xdr:colOff>
      <xdr:row>17</xdr:row>
      <xdr:rowOff>154305</xdr:rowOff>
    </xdr:from>
    <xdr:to>
      <xdr:col>27</xdr:col>
      <xdr:colOff>476246</xdr:colOff>
      <xdr:row>21</xdr:row>
      <xdr:rowOff>28719</xdr:rowOff>
    </xdr:to>
    <xdr:sp macro="" textlink="">
      <xdr:nvSpPr>
        <xdr:cNvPr id="84" name="TextBox 160"/>
        <xdr:cNvSpPr txBox="1"/>
      </xdr:nvSpPr>
      <xdr:spPr>
        <a:xfrm>
          <a:off x="16047720" y="2907030"/>
          <a:ext cx="887726" cy="522114"/>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800"/>
            </a:lnSpc>
          </a:pPr>
          <a:r>
            <a:rPr lang="en-GB" sz="800"/>
            <a:t>Other output</a:t>
          </a:r>
          <a:r>
            <a:rPr lang="en-GB" sz="800" baseline="0"/>
            <a:t> tabs including  projections and historical data</a:t>
          </a:r>
          <a:endParaRPr lang="en-GB" sz="800"/>
        </a:p>
      </xdr:txBody>
    </xdr:sp>
    <xdr:clientData/>
  </xdr:twoCellAnchor>
  <xdr:twoCellAnchor>
    <xdr:from>
      <xdr:col>25</xdr:col>
      <xdr:colOff>152518</xdr:colOff>
      <xdr:row>21</xdr:row>
      <xdr:rowOff>28719</xdr:rowOff>
    </xdr:from>
    <xdr:to>
      <xdr:col>27</xdr:col>
      <xdr:colOff>32383</xdr:colOff>
      <xdr:row>26</xdr:row>
      <xdr:rowOff>134810</xdr:rowOff>
    </xdr:to>
    <xdr:cxnSp macro="">
      <xdr:nvCxnSpPr>
        <xdr:cNvPr id="85" name="Straight Arrow Connector 84"/>
        <xdr:cNvCxnSpPr>
          <a:stCxn id="83" idx="3"/>
          <a:endCxn id="84" idx="2"/>
        </xdr:cNvCxnSpPr>
      </xdr:nvCxnSpPr>
      <xdr:spPr>
        <a:xfrm flipV="1">
          <a:off x="15392518" y="3429144"/>
          <a:ext cx="1099065" cy="915716"/>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257175</xdr:colOff>
      <xdr:row>11</xdr:row>
      <xdr:rowOff>28576</xdr:rowOff>
    </xdr:from>
    <xdr:to>
      <xdr:col>10</xdr:col>
      <xdr:colOff>438150</xdr:colOff>
      <xdr:row>13</xdr:row>
      <xdr:rowOff>152400</xdr:rowOff>
    </xdr:to>
    <xdr:sp macro="" textlink="">
      <xdr:nvSpPr>
        <xdr:cNvPr id="86" name="TextBox 158"/>
        <xdr:cNvSpPr txBox="1"/>
      </xdr:nvSpPr>
      <xdr:spPr>
        <a:xfrm>
          <a:off x="5743575" y="1809751"/>
          <a:ext cx="790575" cy="447674"/>
        </a:xfrm>
        <a:prstGeom prst="rect">
          <a:avLst/>
        </a:prstGeom>
        <a:solidFill>
          <a:srgbClr val="00B05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Increased EBacc entry scenario data</a:t>
          </a:r>
        </a:p>
      </xdr:txBody>
    </xdr:sp>
    <xdr:clientData/>
  </xdr:twoCellAnchor>
  <xdr:twoCellAnchor>
    <xdr:from>
      <xdr:col>10</xdr:col>
      <xdr:colOff>42863</xdr:colOff>
      <xdr:row>10</xdr:row>
      <xdr:rowOff>27996</xdr:rowOff>
    </xdr:from>
    <xdr:to>
      <xdr:col>10</xdr:col>
      <xdr:colOff>52422</xdr:colOff>
      <xdr:row>11</xdr:row>
      <xdr:rowOff>28576</xdr:rowOff>
    </xdr:to>
    <xdr:cxnSp macro="">
      <xdr:nvCxnSpPr>
        <xdr:cNvPr id="87" name="Straight Arrow Connector 86"/>
        <xdr:cNvCxnSpPr>
          <a:stCxn id="14" idx="2"/>
          <a:endCxn id="86" idx="0"/>
        </xdr:cNvCxnSpPr>
      </xdr:nvCxnSpPr>
      <xdr:spPr>
        <a:xfrm flipH="1">
          <a:off x="6138863" y="1647246"/>
          <a:ext cx="9559" cy="16250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26194</xdr:colOff>
      <xdr:row>13</xdr:row>
      <xdr:rowOff>152400</xdr:rowOff>
    </xdr:from>
    <xdr:to>
      <xdr:col>12</xdr:col>
      <xdr:colOff>152400</xdr:colOff>
      <xdr:row>18</xdr:row>
      <xdr:rowOff>152400</xdr:rowOff>
    </xdr:to>
    <xdr:cxnSp macro="">
      <xdr:nvCxnSpPr>
        <xdr:cNvPr id="88" name="Straight Arrow Connector 87"/>
        <xdr:cNvCxnSpPr>
          <a:stCxn id="86" idx="2"/>
        </xdr:cNvCxnSpPr>
      </xdr:nvCxnSpPr>
      <xdr:spPr>
        <a:xfrm>
          <a:off x="6455569" y="2262188"/>
          <a:ext cx="1412081" cy="80962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476250</xdr:colOff>
      <xdr:row>10</xdr:row>
      <xdr:rowOff>38100</xdr:rowOff>
    </xdr:from>
    <xdr:to>
      <xdr:col>4</xdr:col>
      <xdr:colOff>282571</xdr:colOff>
      <xdr:row>12</xdr:row>
      <xdr:rowOff>151036</xdr:rowOff>
    </xdr:to>
    <xdr:sp macro="" textlink="">
      <xdr:nvSpPr>
        <xdr:cNvPr id="89" name="TextBox 160"/>
        <xdr:cNvSpPr txBox="1"/>
      </xdr:nvSpPr>
      <xdr:spPr>
        <a:xfrm>
          <a:off x="1695450" y="1657350"/>
          <a:ext cx="1025521" cy="436786"/>
        </a:xfrm>
        <a:prstGeom prst="rect">
          <a:avLst/>
        </a:prstGeom>
        <a:solidFill>
          <a:srgbClr val="FFC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Final ITT outputs sheet</a:t>
          </a:r>
        </a:p>
      </xdr:txBody>
    </xdr:sp>
    <xdr:clientData/>
  </xdr:twoCellAnchor>
  <xdr:twoCellAnchor>
    <xdr:from>
      <xdr:col>22</xdr:col>
      <xdr:colOff>409575</xdr:colOff>
      <xdr:row>18</xdr:row>
      <xdr:rowOff>9525</xdr:rowOff>
    </xdr:from>
    <xdr:to>
      <xdr:col>24</xdr:col>
      <xdr:colOff>206380</xdr:colOff>
      <xdr:row>21</xdr:row>
      <xdr:rowOff>132763</xdr:rowOff>
    </xdr:to>
    <xdr:sp macro="" textlink="">
      <xdr:nvSpPr>
        <xdr:cNvPr id="90" name="TextBox 160"/>
        <xdr:cNvSpPr txBox="1"/>
      </xdr:nvSpPr>
      <xdr:spPr>
        <a:xfrm>
          <a:off x="13820775" y="2924175"/>
          <a:ext cx="1016005" cy="609013"/>
        </a:xfrm>
        <a:prstGeom prst="rect">
          <a:avLst/>
        </a:prstGeom>
        <a:solidFill>
          <a:srgbClr val="FFC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FINAL OUTPUTS OF ITT PLACES</a:t>
          </a:r>
        </a:p>
      </xdr:txBody>
    </xdr:sp>
    <xdr:clientData/>
  </xdr:twoCellAnchor>
  <xdr:twoCellAnchor>
    <xdr:from>
      <xdr:col>23</xdr:col>
      <xdr:colOff>307978</xdr:colOff>
      <xdr:row>21</xdr:row>
      <xdr:rowOff>132763</xdr:rowOff>
    </xdr:from>
    <xdr:to>
      <xdr:col>24</xdr:col>
      <xdr:colOff>410165</xdr:colOff>
      <xdr:row>25</xdr:row>
      <xdr:rowOff>90593</xdr:rowOff>
    </xdr:to>
    <xdr:cxnSp macro="">
      <xdr:nvCxnSpPr>
        <xdr:cNvPr id="91" name="Straight Arrow Connector 90"/>
        <xdr:cNvCxnSpPr>
          <a:stCxn id="83" idx="0"/>
          <a:endCxn id="90" idx="2"/>
        </xdr:cNvCxnSpPr>
      </xdr:nvCxnSpPr>
      <xdr:spPr>
        <a:xfrm flipH="1" flipV="1">
          <a:off x="14328778" y="3533188"/>
          <a:ext cx="711787" cy="60553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515334</xdr:colOff>
      <xdr:row>16</xdr:row>
      <xdr:rowOff>114304</xdr:rowOff>
    </xdr:from>
    <xdr:to>
      <xdr:col>16</xdr:col>
      <xdr:colOff>701131</xdr:colOff>
      <xdr:row>23</xdr:row>
      <xdr:rowOff>89535</xdr:rowOff>
    </xdr:to>
    <xdr:cxnSp macro="">
      <xdr:nvCxnSpPr>
        <xdr:cNvPr id="92" name="Straight Arrow Connector 91"/>
        <xdr:cNvCxnSpPr>
          <a:stCxn id="50" idx="0"/>
        </xdr:cNvCxnSpPr>
      </xdr:nvCxnSpPr>
      <xdr:spPr>
        <a:xfrm flipV="1">
          <a:off x="9049734" y="2705104"/>
          <a:ext cx="1300222" cy="1108706"/>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604838</xdr:colOff>
      <xdr:row>18</xdr:row>
      <xdr:rowOff>133350</xdr:rowOff>
    </xdr:from>
    <xdr:to>
      <xdr:col>21</xdr:col>
      <xdr:colOff>28610</xdr:colOff>
      <xdr:row>21</xdr:row>
      <xdr:rowOff>142875</xdr:rowOff>
    </xdr:to>
    <xdr:sp macro="" textlink="">
      <xdr:nvSpPr>
        <xdr:cNvPr id="93" name="TextBox 160"/>
        <xdr:cNvSpPr txBox="1"/>
      </xdr:nvSpPr>
      <xdr:spPr>
        <a:xfrm>
          <a:off x="13006388" y="3052763"/>
          <a:ext cx="728697" cy="495300"/>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Check of all entrant numbers</a:t>
          </a:r>
        </a:p>
      </xdr:txBody>
    </xdr:sp>
    <xdr:clientData/>
  </xdr:twoCellAnchor>
  <xdr:twoCellAnchor>
    <xdr:from>
      <xdr:col>20</xdr:col>
      <xdr:colOff>228600</xdr:colOff>
      <xdr:row>21</xdr:row>
      <xdr:rowOff>142875</xdr:rowOff>
    </xdr:from>
    <xdr:to>
      <xdr:col>20</xdr:col>
      <xdr:colOff>316724</xdr:colOff>
      <xdr:row>26</xdr:row>
      <xdr:rowOff>123825</xdr:rowOff>
    </xdr:to>
    <xdr:cxnSp macro="">
      <xdr:nvCxnSpPr>
        <xdr:cNvPr id="94" name="Straight Arrow Connector 93"/>
        <xdr:cNvCxnSpPr>
          <a:endCxn id="93" idx="2"/>
        </xdr:cNvCxnSpPr>
      </xdr:nvCxnSpPr>
      <xdr:spPr>
        <a:xfrm flipV="1">
          <a:off x="13282613" y="3548063"/>
          <a:ext cx="88124" cy="7905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200026</xdr:colOff>
      <xdr:row>32</xdr:row>
      <xdr:rowOff>1904</xdr:rowOff>
    </xdr:from>
    <xdr:to>
      <xdr:col>1</xdr:col>
      <xdr:colOff>304832</xdr:colOff>
      <xdr:row>35</xdr:row>
      <xdr:rowOff>1904</xdr:rowOff>
    </xdr:to>
    <xdr:sp macro="" textlink="">
      <xdr:nvSpPr>
        <xdr:cNvPr id="95" name="TextBox 158"/>
        <xdr:cNvSpPr txBox="1"/>
      </xdr:nvSpPr>
      <xdr:spPr>
        <a:xfrm>
          <a:off x="200026" y="5183504"/>
          <a:ext cx="714406" cy="485775"/>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Changes in teaching hours</a:t>
          </a:r>
        </a:p>
      </xdr:txBody>
    </xdr:sp>
    <xdr:clientData/>
  </xdr:twoCellAnchor>
  <xdr:twoCellAnchor>
    <xdr:from>
      <xdr:col>0</xdr:col>
      <xdr:colOff>514350</xdr:colOff>
      <xdr:row>22</xdr:row>
      <xdr:rowOff>142875</xdr:rowOff>
    </xdr:from>
    <xdr:to>
      <xdr:col>0</xdr:col>
      <xdr:colOff>557229</xdr:colOff>
      <xdr:row>32</xdr:row>
      <xdr:rowOff>1904</xdr:rowOff>
    </xdr:to>
    <xdr:cxnSp macro="">
      <xdr:nvCxnSpPr>
        <xdr:cNvPr id="96" name="Straight Arrow Connector 95"/>
        <xdr:cNvCxnSpPr>
          <a:endCxn id="95" idx="0"/>
        </xdr:cNvCxnSpPr>
      </xdr:nvCxnSpPr>
      <xdr:spPr>
        <a:xfrm>
          <a:off x="514350" y="3705225"/>
          <a:ext cx="42879" cy="147827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5</xdr:row>
      <xdr:rowOff>0</xdr:rowOff>
    </xdr:from>
    <xdr:to>
      <xdr:col>10</xdr:col>
      <xdr:colOff>190582</xdr:colOff>
      <xdr:row>6</xdr:row>
      <xdr:rowOff>161240</xdr:rowOff>
    </xdr:to>
    <xdr:sp macro="" textlink="">
      <xdr:nvSpPr>
        <xdr:cNvPr id="97" name="TextBox 158"/>
        <xdr:cNvSpPr txBox="1"/>
      </xdr:nvSpPr>
      <xdr:spPr>
        <a:xfrm>
          <a:off x="5486400" y="809625"/>
          <a:ext cx="800182" cy="323165"/>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Pupils data scenarios</a:t>
          </a:r>
        </a:p>
      </xdr:txBody>
    </xdr:sp>
    <xdr:clientData/>
  </xdr:twoCellAnchor>
  <xdr:twoCellAnchor>
    <xdr:from>
      <xdr:col>0</xdr:col>
      <xdr:colOff>495300</xdr:colOff>
      <xdr:row>5</xdr:row>
      <xdr:rowOff>161583</xdr:rowOff>
    </xdr:from>
    <xdr:to>
      <xdr:col>9</xdr:col>
      <xdr:colOff>0</xdr:colOff>
      <xdr:row>20</xdr:row>
      <xdr:rowOff>142875</xdr:rowOff>
    </xdr:to>
    <xdr:cxnSp macro="">
      <xdr:nvCxnSpPr>
        <xdr:cNvPr id="98" name="Straight Arrow Connector 97"/>
        <xdr:cNvCxnSpPr>
          <a:endCxn id="97" idx="1"/>
        </xdr:cNvCxnSpPr>
      </xdr:nvCxnSpPr>
      <xdr:spPr>
        <a:xfrm flipV="1">
          <a:off x="495300" y="971208"/>
          <a:ext cx="4991100" cy="241016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190582</xdr:colOff>
      <xdr:row>5</xdr:row>
      <xdr:rowOff>76200</xdr:rowOff>
    </xdr:from>
    <xdr:to>
      <xdr:col>19</xdr:col>
      <xdr:colOff>152400</xdr:colOff>
      <xdr:row>5</xdr:row>
      <xdr:rowOff>161583</xdr:rowOff>
    </xdr:to>
    <xdr:cxnSp macro="">
      <xdr:nvCxnSpPr>
        <xdr:cNvPr id="99" name="Straight Arrow Connector 98"/>
        <xdr:cNvCxnSpPr>
          <a:stCxn id="97" idx="3"/>
        </xdr:cNvCxnSpPr>
      </xdr:nvCxnSpPr>
      <xdr:spPr>
        <a:xfrm flipV="1">
          <a:off x="6286582" y="885825"/>
          <a:ext cx="5448218" cy="8538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352425</xdr:colOff>
      <xdr:row>14</xdr:row>
      <xdr:rowOff>0</xdr:rowOff>
    </xdr:from>
    <xdr:to>
      <xdr:col>26</xdr:col>
      <xdr:colOff>149230</xdr:colOff>
      <xdr:row>16</xdr:row>
      <xdr:rowOff>112936</xdr:rowOff>
    </xdr:to>
    <xdr:sp macro="" textlink="">
      <xdr:nvSpPr>
        <xdr:cNvPr id="100" name="TextBox 160"/>
        <xdr:cNvSpPr txBox="1"/>
      </xdr:nvSpPr>
      <xdr:spPr>
        <a:xfrm>
          <a:off x="14982825" y="2266950"/>
          <a:ext cx="1016005" cy="436786"/>
        </a:xfrm>
        <a:prstGeom prst="rect">
          <a:avLst/>
        </a:prstGeom>
        <a:solidFill>
          <a:srgbClr val="FFC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SUMMARY OUTPUTS</a:t>
          </a:r>
        </a:p>
      </xdr:txBody>
    </xdr:sp>
    <xdr:clientData/>
  </xdr:twoCellAnchor>
  <xdr:twoCellAnchor>
    <xdr:from>
      <xdr:col>23</xdr:col>
      <xdr:colOff>307978</xdr:colOff>
      <xdr:row>15</xdr:row>
      <xdr:rowOff>56468</xdr:rowOff>
    </xdr:from>
    <xdr:to>
      <xdr:col>24</xdr:col>
      <xdr:colOff>352425</xdr:colOff>
      <xdr:row>18</xdr:row>
      <xdr:rowOff>9525</xdr:rowOff>
    </xdr:to>
    <xdr:cxnSp macro="">
      <xdr:nvCxnSpPr>
        <xdr:cNvPr id="101" name="Straight Arrow Connector 100"/>
        <xdr:cNvCxnSpPr>
          <a:stCxn id="90" idx="0"/>
          <a:endCxn id="100" idx="1"/>
        </xdr:cNvCxnSpPr>
      </xdr:nvCxnSpPr>
      <xdr:spPr>
        <a:xfrm flipV="1">
          <a:off x="14328778" y="2485343"/>
          <a:ext cx="654047" cy="43883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149230</xdr:colOff>
      <xdr:row>15</xdr:row>
      <xdr:rowOff>56468</xdr:rowOff>
    </xdr:from>
    <xdr:to>
      <xdr:col>27</xdr:col>
      <xdr:colOff>32383</xdr:colOff>
      <xdr:row>17</xdr:row>
      <xdr:rowOff>154305</xdr:rowOff>
    </xdr:to>
    <xdr:cxnSp macro="">
      <xdr:nvCxnSpPr>
        <xdr:cNvPr id="102" name="Straight Arrow Connector 101"/>
        <xdr:cNvCxnSpPr>
          <a:stCxn id="84" idx="0"/>
          <a:endCxn id="100" idx="3"/>
        </xdr:cNvCxnSpPr>
      </xdr:nvCxnSpPr>
      <xdr:spPr>
        <a:xfrm flipH="1" flipV="1">
          <a:off x="15998830" y="2485343"/>
          <a:ext cx="492753" cy="42168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138113</xdr:colOff>
      <xdr:row>19</xdr:row>
      <xdr:rowOff>38099</xdr:rowOff>
    </xdr:from>
    <xdr:to>
      <xdr:col>22</xdr:col>
      <xdr:colOff>238125</xdr:colOff>
      <xdr:row>22</xdr:row>
      <xdr:rowOff>76199</xdr:rowOff>
    </xdr:to>
    <xdr:sp macro="" textlink="">
      <xdr:nvSpPr>
        <xdr:cNvPr id="106" name="TextBox 160"/>
        <xdr:cNvSpPr txBox="1"/>
      </xdr:nvSpPr>
      <xdr:spPr>
        <a:xfrm>
          <a:off x="13844588" y="3119437"/>
          <a:ext cx="752475" cy="523875"/>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Entrants via other initiatives</a:t>
          </a:r>
        </a:p>
      </xdr:txBody>
    </xdr:sp>
    <xdr:clientData/>
  </xdr:twoCellAnchor>
  <xdr:twoCellAnchor>
    <xdr:from>
      <xdr:col>20</xdr:col>
      <xdr:colOff>400050</xdr:colOff>
      <xdr:row>22</xdr:row>
      <xdr:rowOff>76199</xdr:rowOff>
    </xdr:from>
    <xdr:to>
      <xdr:col>21</xdr:col>
      <xdr:colOff>514351</xdr:colOff>
      <xdr:row>26</xdr:row>
      <xdr:rowOff>133350</xdr:rowOff>
    </xdr:to>
    <xdr:cxnSp macro="">
      <xdr:nvCxnSpPr>
        <xdr:cNvPr id="108" name="Straight Arrow Connector 107"/>
        <xdr:cNvCxnSpPr>
          <a:endCxn id="106" idx="2"/>
        </xdr:cNvCxnSpPr>
      </xdr:nvCxnSpPr>
      <xdr:spPr>
        <a:xfrm flipV="1">
          <a:off x="13454063" y="3643312"/>
          <a:ext cx="766763" cy="70485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2571750</xdr:colOff>
      <xdr:row>84</xdr:row>
      <xdr:rowOff>38100</xdr:rowOff>
    </xdr:from>
    <xdr:to>
      <xdr:col>11</xdr:col>
      <xdr:colOff>495300</xdr:colOff>
      <xdr:row>105</xdr:row>
      <xdr:rowOff>104775</xdr:rowOff>
    </xdr:to>
    <xdr:graphicFrame macro="">
      <xdr:nvGraphicFramePr>
        <xdr:cNvPr id="124026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485775</xdr:colOff>
      <xdr:row>84</xdr:row>
      <xdr:rowOff>38100</xdr:rowOff>
    </xdr:from>
    <xdr:to>
      <xdr:col>21</xdr:col>
      <xdr:colOff>342900</xdr:colOff>
      <xdr:row>105</xdr:row>
      <xdr:rowOff>114300</xdr:rowOff>
    </xdr:to>
    <xdr:graphicFrame macro="">
      <xdr:nvGraphicFramePr>
        <xdr:cNvPr id="124026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2571750</xdr:colOff>
      <xdr:row>105</xdr:row>
      <xdr:rowOff>104775</xdr:rowOff>
    </xdr:from>
    <xdr:to>
      <xdr:col>11</xdr:col>
      <xdr:colOff>485775</xdr:colOff>
      <xdr:row>127</xdr:row>
      <xdr:rowOff>19050</xdr:rowOff>
    </xdr:to>
    <xdr:graphicFrame macro="">
      <xdr:nvGraphicFramePr>
        <xdr:cNvPr id="124026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485775</xdr:colOff>
      <xdr:row>105</xdr:row>
      <xdr:rowOff>104775</xdr:rowOff>
    </xdr:from>
    <xdr:to>
      <xdr:col>21</xdr:col>
      <xdr:colOff>342900</xdr:colOff>
      <xdr:row>127</xdr:row>
      <xdr:rowOff>19050</xdr:rowOff>
    </xdr:to>
    <xdr:graphicFrame macro="">
      <xdr:nvGraphicFramePr>
        <xdr:cNvPr id="124027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485775</xdr:colOff>
      <xdr:row>127</xdr:row>
      <xdr:rowOff>19050</xdr:rowOff>
    </xdr:from>
    <xdr:to>
      <xdr:col>21</xdr:col>
      <xdr:colOff>342900</xdr:colOff>
      <xdr:row>148</xdr:row>
      <xdr:rowOff>85725</xdr:rowOff>
    </xdr:to>
    <xdr:graphicFrame macro="">
      <xdr:nvGraphicFramePr>
        <xdr:cNvPr id="1240270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2571750</xdr:colOff>
      <xdr:row>148</xdr:row>
      <xdr:rowOff>85725</xdr:rowOff>
    </xdr:from>
    <xdr:to>
      <xdr:col>11</xdr:col>
      <xdr:colOff>485775</xdr:colOff>
      <xdr:row>169</xdr:row>
      <xdr:rowOff>152400</xdr:rowOff>
    </xdr:to>
    <xdr:graphicFrame macro="">
      <xdr:nvGraphicFramePr>
        <xdr:cNvPr id="1240270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2571750</xdr:colOff>
      <xdr:row>127</xdr:row>
      <xdr:rowOff>19050</xdr:rowOff>
    </xdr:from>
    <xdr:to>
      <xdr:col>11</xdr:col>
      <xdr:colOff>485775</xdr:colOff>
      <xdr:row>148</xdr:row>
      <xdr:rowOff>85725</xdr:rowOff>
    </xdr:to>
    <xdr:graphicFrame macro="">
      <xdr:nvGraphicFramePr>
        <xdr:cNvPr id="1240270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485775</xdr:colOff>
      <xdr:row>148</xdr:row>
      <xdr:rowOff>85725</xdr:rowOff>
    </xdr:from>
    <xdr:to>
      <xdr:col>21</xdr:col>
      <xdr:colOff>342900</xdr:colOff>
      <xdr:row>169</xdr:row>
      <xdr:rowOff>152400</xdr:rowOff>
    </xdr:to>
    <xdr:graphicFrame macro="">
      <xdr:nvGraphicFramePr>
        <xdr:cNvPr id="1240270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2090738</xdr:colOff>
      <xdr:row>39</xdr:row>
      <xdr:rowOff>85725</xdr:rowOff>
    </xdr:from>
    <xdr:to>
      <xdr:col>11</xdr:col>
      <xdr:colOff>19050</xdr:colOff>
      <xdr:row>62</xdr:row>
      <xdr:rowOff>76200</xdr:rowOff>
    </xdr:to>
    <xdr:graphicFrame macro="">
      <xdr:nvGraphicFramePr>
        <xdr:cNvPr id="124119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19049</xdr:colOff>
      <xdr:row>39</xdr:row>
      <xdr:rowOff>85725</xdr:rowOff>
    </xdr:from>
    <xdr:to>
      <xdr:col>20</xdr:col>
      <xdr:colOff>161924</xdr:colOff>
      <xdr:row>62</xdr:row>
      <xdr:rowOff>76200</xdr:rowOff>
    </xdr:to>
    <xdr:graphicFrame macro="">
      <xdr:nvGraphicFramePr>
        <xdr:cNvPr id="1241191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2090738</xdr:colOff>
      <xdr:row>62</xdr:row>
      <xdr:rowOff>76200</xdr:rowOff>
    </xdr:from>
    <xdr:to>
      <xdr:col>11</xdr:col>
      <xdr:colOff>19050</xdr:colOff>
      <xdr:row>85</xdr:row>
      <xdr:rowOff>57150</xdr:rowOff>
    </xdr:to>
    <xdr:graphicFrame macro="">
      <xdr:nvGraphicFramePr>
        <xdr:cNvPr id="124119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19050</xdr:colOff>
      <xdr:row>62</xdr:row>
      <xdr:rowOff>76200</xdr:rowOff>
    </xdr:from>
    <xdr:to>
      <xdr:col>20</xdr:col>
      <xdr:colOff>161925</xdr:colOff>
      <xdr:row>85</xdr:row>
      <xdr:rowOff>57150</xdr:rowOff>
    </xdr:to>
    <xdr:graphicFrame macro="">
      <xdr:nvGraphicFramePr>
        <xdr:cNvPr id="1241191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148</xdr:row>
          <xdr:rowOff>19050</xdr:rowOff>
        </xdr:from>
        <xdr:to>
          <xdr:col>2</xdr:col>
          <xdr:colOff>542925</xdr:colOff>
          <xdr:row>149</xdr:row>
          <xdr:rowOff>152400</xdr:rowOff>
        </xdr:to>
        <xdr:sp macro="" textlink="">
          <xdr:nvSpPr>
            <xdr:cNvPr id="12161025" name="Drop Down 238593" hidden="1">
              <a:extLst>
                <a:ext uri="{63B3BB69-23CF-44E3-9099-C40C66FF867C}">
                  <a14:compatExt spid="_x0000_s1216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148</xdr:row>
          <xdr:rowOff>19050</xdr:rowOff>
        </xdr:from>
        <xdr:to>
          <xdr:col>7</xdr:col>
          <xdr:colOff>400050</xdr:colOff>
          <xdr:row>150</xdr:row>
          <xdr:rowOff>0</xdr:rowOff>
        </xdr:to>
        <xdr:sp macro="" textlink="">
          <xdr:nvSpPr>
            <xdr:cNvPr id="12161027" name="Drop Down 238595" hidden="1">
              <a:extLst>
                <a:ext uri="{63B3BB69-23CF-44E3-9099-C40C66FF867C}">
                  <a14:compatExt spid="_x0000_s1216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175</xdr:row>
          <xdr:rowOff>0</xdr:rowOff>
        </xdr:from>
        <xdr:to>
          <xdr:col>2</xdr:col>
          <xdr:colOff>676275</xdr:colOff>
          <xdr:row>177</xdr:row>
          <xdr:rowOff>19050</xdr:rowOff>
        </xdr:to>
        <xdr:sp macro="" textlink="">
          <xdr:nvSpPr>
            <xdr:cNvPr id="12161028" name="Drop Down 238596" hidden="1">
              <a:extLst>
                <a:ext uri="{63B3BB69-23CF-44E3-9099-C40C66FF867C}">
                  <a14:compatExt spid="_x0000_s12161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175</xdr:row>
          <xdr:rowOff>4763</xdr:rowOff>
        </xdr:from>
        <xdr:to>
          <xdr:col>7</xdr:col>
          <xdr:colOff>400050</xdr:colOff>
          <xdr:row>177</xdr:row>
          <xdr:rowOff>42863</xdr:rowOff>
        </xdr:to>
        <xdr:sp macro="" textlink="">
          <xdr:nvSpPr>
            <xdr:cNvPr id="12161030" name="Drop Down 238598" hidden="1">
              <a:extLst>
                <a:ext uri="{63B3BB69-23CF-44E3-9099-C40C66FF867C}">
                  <a14:compatExt spid="_x0000_s12161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175</xdr:row>
          <xdr:rowOff>0</xdr:rowOff>
        </xdr:from>
        <xdr:to>
          <xdr:col>11</xdr:col>
          <xdr:colOff>400050</xdr:colOff>
          <xdr:row>177</xdr:row>
          <xdr:rowOff>57150</xdr:rowOff>
        </xdr:to>
        <xdr:sp macro="" textlink="">
          <xdr:nvSpPr>
            <xdr:cNvPr id="12161031" name="Drop Down 238599" hidden="1">
              <a:extLst>
                <a:ext uri="{63B3BB69-23CF-44E3-9099-C40C66FF867C}">
                  <a14:compatExt spid="_x0000_s12161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174</xdr:row>
          <xdr:rowOff>161925</xdr:rowOff>
        </xdr:from>
        <xdr:to>
          <xdr:col>15</xdr:col>
          <xdr:colOff>228600</xdr:colOff>
          <xdr:row>177</xdr:row>
          <xdr:rowOff>47625</xdr:rowOff>
        </xdr:to>
        <xdr:sp macro="" textlink="">
          <xdr:nvSpPr>
            <xdr:cNvPr id="12161032" name="Drop Down 238600" hidden="1">
              <a:extLst>
                <a:ext uri="{63B3BB69-23CF-44E3-9099-C40C66FF867C}">
                  <a14:compatExt spid="_x0000_s1216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xdr:row>
          <xdr:rowOff>0</xdr:rowOff>
        </xdr:from>
        <xdr:to>
          <xdr:col>3</xdr:col>
          <xdr:colOff>314325</xdr:colOff>
          <xdr:row>196</xdr:row>
          <xdr:rowOff>0</xdr:rowOff>
        </xdr:to>
        <xdr:sp macro="" textlink="">
          <xdr:nvSpPr>
            <xdr:cNvPr id="12161033" name="Drop Down 238601" hidden="1">
              <a:extLst>
                <a:ext uri="{63B3BB69-23CF-44E3-9099-C40C66FF867C}">
                  <a14:compatExt spid="_x0000_s1216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194</xdr:row>
          <xdr:rowOff>19050</xdr:rowOff>
        </xdr:from>
        <xdr:to>
          <xdr:col>8</xdr:col>
          <xdr:colOff>152400</xdr:colOff>
          <xdr:row>195</xdr:row>
          <xdr:rowOff>152400</xdr:rowOff>
        </xdr:to>
        <xdr:sp macro="" textlink="">
          <xdr:nvSpPr>
            <xdr:cNvPr id="12161034" name="Drop Down 238602" hidden="1">
              <a:extLst>
                <a:ext uri="{63B3BB69-23CF-44E3-9099-C40C66FF867C}">
                  <a14:compatExt spid="_x0000_s1216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213</xdr:row>
          <xdr:rowOff>19050</xdr:rowOff>
        </xdr:from>
        <xdr:to>
          <xdr:col>3</xdr:col>
          <xdr:colOff>219075</xdr:colOff>
          <xdr:row>215</xdr:row>
          <xdr:rowOff>0</xdr:rowOff>
        </xdr:to>
        <xdr:sp macro="" textlink="">
          <xdr:nvSpPr>
            <xdr:cNvPr id="12161035" name="Drop Down 238603" hidden="1">
              <a:extLst>
                <a:ext uri="{63B3BB69-23CF-44E3-9099-C40C66FF867C}">
                  <a14:compatExt spid="_x0000_s1216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213</xdr:row>
          <xdr:rowOff>0</xdr:rowOff>
        </xdr:from>
        <xdr:to>
          <xdr:col>8</xdr:col>
          <xdr:colOff>95250</xdr:colOff>
          <xdr:row>215</xdr:row>
          <xdr:rowOff>0</xdr:rowOff>
        </xdr:to>
        <xdr:sp macro="" textlink="">
          <xdr:nvSpPr>
            <xdr:cNvPr id="12161036" name="Drop Down 238604" hidden="1">
              <a:extLst>
                <a:ext uri="{63B3BB69-23CF-44E3-9099-C40C66FF867C}">
                  <a14:compatExt spid="_x0000_s12161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233</xdr:row>
          <xdr:rowOff>19050</xdr:rowOff>
        </xdr:from>
        <xdr:to>
          <xdr:col>3</xdr:col>
          <xdr:colOff>314325</xdr:colOff>
          <xdr:row>235</xdr:row>
          <xdr:rowOff>0</xdr:rowOff>
        </xdr:to>
        <xdr:sp macro="" textlink="">
          <xdr:nvSpPr>
            <xdr:cNvPr id="12161157" name="Drop Down 238725" hidden="1">
              <a:extLst>
                <a:ext uri="{63B3BB69-23CF-44E3-9099-C40C66FF867C}">
                  <a14:compatExt spid="_x0000_s12161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233</xdr:row>
          <xdr:rowOff>0</xdr:rowOff>
        </xdr:from>
        <xdr:to>
          <xdr:col>8</xdr:col>
          <xdr:colOff>228600</xdr:colOff>
          <xdr:row>235</xdr:row>
          <xdr:rowOff>0</xdr:rowOff>
        </xdr:to>
        <xdr:sp macro="" textlink="">
          <xdr:nvSpPr>
            <xdr:cNvPr id="12161158" name="Drop Down 238726" hidden="1">
              <a:extLst>
                <a:ext uri="{63B3BB69-23CF-44E3-9099-C40C66FF867C}">
                  <a14:compatExt spid="_x0000_s12161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265</xdr:row>
          <xdr:rowOff>152400</xdr:rowOff>
        </xdr:from>
        <xdr:to>
          <xdr:col>2</xdr:col>
          <xdr:colOff>542925</xdr:colOff>
          <xdr:row>268</xdr:row>
          <xdr:rowOff>38100</xdr:rowOff>
        </xdr:to>
        <xdr:sp macro="" textlink="">
          <xdr:nvSpPr>
            <xdr:cNvPr id="12161242" name="Drop Down 238810" hidden="1">
              <a:extLst>
                <a:ext uri="{63B3BB69-23CF-44E3-9099-C40C66FF867C}">
                  <a14:compatExt spid="_x0000_s12161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265</xdr:row>
          <xdr:rowOff>133350</xdr:rowOff>
        </xdr:from>
        <xdr:to>
          <xdr:col>7</xdr:col>
          <xdr:colOff>400050</xdr:colOff>
          <xdr:row>268</xdr:row>
          <xdr:rowOff>57150</xdr:rowOff>
        </xdr:to>
        <xdr:sp macro="" textlink="">
          <xdr:nvSpPr>
            <xdr:cNvPr id="12161243" name="Drop Down 238811" hidden="1">
              <a:extLst>
                <a:ext uri="{63B3BB69-23CF-44E3-9099-C40C66FF867C}">
                  <a14:compatExt spid="_x0000_s12161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304</xdr:row>
          <xdr:rowOff>19050</xdr:rowOff>
        </xdr:from>
        <xdr:to>
          <xdr:col>2</xdr:col>
          <xdr:colOff>542925</xdr:colOff>
          <xdr:row>306</xdr:row>
          <xdr:rowOff>19050</xdr:rowOff>
        </xdr:to>
        <xdr:sp macro="" textlink="">
          <xdr:nvSpPr>
            <xdr:cNvPr id="12161244" name="Drop Down 238812" hidden="1">
              <a:extLst>
                <a:ext uri="{63B3BB69-23CF-44E3-9099-C40C66FF867C}">
                  <a14:compatExt spid="_x0000_s12161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304</xdr:row>
          <xdr:rowOff>19050</xdr:rowOff>
        </xdr:from>
        <xdr:to>
          <xdr:col>7</xdr:col>
          <xdr:colOff>400050</xdr:colOff>
          <xdr:row>306</xdr:row>
          <xdr:rowOff>19050</xdr:rowOff>
        </xdr:to>
        <xdr:sp macro="" textlink="">
          <xdr:nvSpPr>
            <xdr:cNvPr id="12161246" name="Drop Down 238814" hidden="1">
              <a:extLst>
                <a:ext uri="{63B3BB69-23CF-44E3-9099-C40C66FF867C}">
                  <a14:compatExt spid="_x0000_s12161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351</xdr:row>
          <xdr:rowOff>0</xdr:rowOff>
        </xdr:from>
        <xdr:to>
          <xdr:col>4</xdr:col>
          <xdr:colOff>561975</xdr:colOff>
          <xdr:row>353</xdr:row>
          <xdr:rowOff>38100</xdr:rowOff>
        </xdr:to>
        <xdr:sp macro="" textlink="">
          <xdr:nvSpPr>
            <xdr:cNvPr id="12161247" name="Drop Down 238815" hidden="1">
              <a:extLst>
                <a:ext uri="{63B3BB69-23CF-44E3-9099-C40C66FF867C}">
                  <a14:compatExt spid="_x0000_s12161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15</xdr:col>
      <xdr:colOff>14288</xdr:colOff>
      <xdr:row>31</xdr:row>
      <xdr:rowOff>47624</xdr:rowOff>
    </xdr:from>
    <xdr:to>
      <xdr:col>22</xdr:col>
      <xdr:colOff>523875</xdr:colOff>
      <xdr:row>53</xdr:row>
      <xdr:rowOff>257175</xdr:rowOff>
    </xdr:to>
    <xdr:graphicFrame macro="">
      <xdr:nvGraphicFramePr>
        <xdr:cNvPr id="121617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395817</xdr:colOff>
      <xdr:row>172</xdr:row>
      <xdr:rowOff>27517</xdr:rowOff>
    </xdr:from>
    <xdr:to>
      <xdr:col>23</xdr:col>
      <xdr:colOff>486833</xdr:colOff>
      <xdr:row>191</xdr:row>
      <xdr:rowOff>148167</xdr:rowOff>
    </xdr:to>
    <xdr:graphicFrame macro="">
      <xdr:nvGraphicFramePr>
        <xdr:cNvPr id="1216177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13</xdr:col>
      <xdr:colOff>190500</xdr:colOff>
      <xdr:row>173</xdr:row>
      <xdr:rowOff>157163</xdr:rowOff>
    </xdr:from>
    <xdr:ext cx="184731" cy="264560"/>
    <xdr:sp macro="" textlink="">
      <xdr:nvSpPr>
        <xdr:cNvPr id="4" name="TextBox 3"/>
        <xdr:cNvSpPr txBox="1"/>
      </xdr:nvSpPr>
      <xdr:spPr>
        <a:xfrm>
          <a:off x="10525125" y="330469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6</xdr:col>
      <xdr:colOff>2381</xdr:colOff>
      <xdr:row>322</xdr:row>
      <xdr:rowOff>66675</xdr:rowOff>
    </xdr:from>
    <xdr:to>
      <xdr:col>16</xdr:col>
      <xdr:colOff>85726</xdr:colOff>
      <xdr:row>342</xdr:row>
      <xdr:rowOff>133350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9525</xdr:colOff>
      <xdr:row>20</xdr:row>
      <xdr:rowOff>95250</xdr:rowOff>
    </xdr:from>
    <xdr:to>
      <xdr:col>23</xdr:col>
      <xdr:colOff>485775</xdr:colOff>
      <xdr:row>41</xdr:row>
      <xdr:rowOff>152400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171450</xdr:colOff>
          <xdr:row>14</xdr:row>
          <xdr:rowOff>38100</xdr:rowOff>
        </xdr:from>
        <xdr:to>
          <xdr:col>11</xdr:col>
          <xdr:colOff>552450</xdr:colOff>
          <xdr:row>16</xdr:row>
          <xdr:rowOff>76200</xdr:rowOff>
        </xdr:to>
        <xdr:sp macro="" textlink="">
          <xdr:nvSpPr>
            <xdr:cNvPr id="12179457" name="Drop Down 1" hidden="1">
              <a:extLst>
                <a:ext uri="{63B3BB69-23CF-44E3-9099-C40C66FF867C}">
                  <a14:compatExt spid="_x0000_s12179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76200</xdr:rowOff>
        </xdr:from>
        <xdr:to>
          <xdr:col>16</xdr:col>
          <xdr:colOff>228600</xdr:colOff>
          <xdr:row>20</xdr:row>
          <xdr:rowOff>0</xdr:rowOff>
        </xdr:to>
        <xdr:sp macro="" textlink="">
          <xdr:nvSpPr>
            <xdr:cNvPr id="12179458" name="Drop Down 2" hidden="1">
              <a:extLst>
                <a:ext uri="{63B3BB69-23CF-44E3-9099-C40C66FF867C}">
                  <a14:compatExt spid="_x0000_s12179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266700</xdr:colOff>
          <xdr:row>18</xdr:row>
          <xdr:rowOff>57150</xdr:rowOff>
        </xdr:from>
        <xdr:to>
          <xdr:col>19</xdr:col>
          <xdr:colOff>438150</xdr:colOff>
          <xdr:row>20</xdr:row>
          <xdr:rowOff>0</xdr:rowOff>
        </xdr:to>
        <xdr:sp macro="" textlink="">
          <xdr:nvSpPr>
            <xdr:cNvPr id="12179459" name="Drop Down 3" hidden="1">
              <a:extLst>
                <a:ext uri="{63B3BB69-23CF-44E3-9099-C40C66FF867C}">
                  <a14:compatExt spid="_x0000_s12179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514350</xdr:colOff>
          <xdr:row>18</xdr:row>
          <xdr:rowOff>57150</xdr:rowOff>
        </xdr:from>
        <xdr:to>
          <xdr:col>23</xdr:col>
          <xdr:colOff>76200</xdr:colOff>
          <xdr:row>20</xdr:row>
          <xdr:rowOff>0</xdr:rowOff>
        </xdr:to>
        <xdr:sp macro="" textlink="">
          <xdr:nvSpPr>
            <xdr:cNvPr id="12179460" name="Drop Down 4" hidden="1">
              <a:extLst>
                <a:ext uri="{63B3BB69-23CF-44E3-9099-C40C66FF867C}">
                  <a14:compatExt spid="_x0000_s12179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604838</xdr:colOff>
      <xdr:row>10</xdr:row>
      <xdr:rowOff>19050</xdr:rowOff>
    </xdr:from>
    <xdr:to>
      <xdr:col>8</xdr:col>
      <xdr:colOff>295275</xdr:colOff>
      <xdr:row>27</xdr:row>
      <xdr:rowOff>19050</xdr:rowOff>
    </xdr:to>
    <xdr:graphicFrame macro="">
      <xdr:nvGraphicFramePr>
        <xdr:cNvPr id="122030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285750</xdr:colOff>
      <xdr:row>10</xdr:row>
      <xdr:rowOff>19050</xdr:rowOff>
    </xdr:from>
    <xdr:to>
      <xdr:col>15</xdr:col>
      <xdr:colOff>595313</xdr:colOff>
      <xdr:row>27</xdr:row>
      <xdr:rowOff>19050</xdr:rowOff>
    </xdr:to>
    <xdr:graphicFrame macro="">
      <xdr:nvGraphicFramePr>
        <xdr:cNvPr id="1220301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604838</xdr:colOff>
      <xdr:row>27</xdr:row>
      <xdr:rowOff>9525</xdr:rowOff>
    </xdr:from>
    <xdr:to>
      <xdr:col>8</xdr:col>
      <xdr:colOff>295275</xdr:colOff>
      <xdr:row>43</xdr:row>
      <xdr:rowOff>152400</xdr:rowOff>
    </xdr:to>
    <xdr:graphicFrame macro="">
      <xdr:nvGraphicFramePr>
        <xdr:cNvPr id="1220301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285750</xdr:colOff>
      <xdr:row>27</xdr:row>
      <xdr:rowOff>9525</xdr:rowOff>
    </xdr:from>
    <xdr:to>
      <xdr:col>15</xdr:col>
      <xdr:colOff>595313</xdr:colOff>
      <xdr:row>43</xdr:row>
      <xdr:rowOff>142875</xdr:rowOff>
    </xdr:to>
    <xdr:graphicFrame macro="">
      <xdr:nvGraphicFramePr>
        <xdr:cNvPr id="122030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604838</xdr:colOff>
      <xdr:row>43</xdr:row>
      <xdr:rowOff>142875</xdr:rowOff>
    </xdr:from>
    <xdr:to>
      <xdr:col>8</xdr:col>
      <xdr:colOff>285750</xdr:colOff>
      <xdr:row>60</xdr:row>
      <xdr:rowOff>142875</xdr:rowOff>
    </xdr:to>
    <xdr:graphicFrame macro="">
      <xdr:nvGraphicFramePr>
        <xdr:cNvPr id="12203020"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285750</xdr:colOff>
      <xdr:row>43</xdr:row>
      <xdr:rowOff>142875</xdr:rowOff>
    </xdr:from>
    <xdr:to>
      <xdr:col>15</xdr:col>
      <xdr:colOff>595313</xdr:colOff>
      <xdr:row>60</xdr:row>
      <xdr:rowOff>142875</xdr:rowOff>
    </xdr:to>
    <xdr:graphicFrame macro="">
      <xdr:nvGraphicFramePr>
        <xdr:cNvPr id="1220302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604838</xdr:colOff>
      <xdr:row>60</xdr:row>
      <xdr:rowOff>133350</xdr:rowOff>
    </xdr:from>
    <xdr:to>
      <xdr:col>8</xdr:col>
      <xdr:colOff>295275</xdr:colOff>
      <xdr:row>77</xdr:row>
      <xdr:rowOff>114300</xdr:rowOff>
    </xdr:to>
    <xdr:graphicFrame macro="">
      <xdr:nvGraphicFramePr>
        <xdr:cNvPr id="1220302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285750</xdr:colOff>
      <xdr:row>60</xdr:row>
      <xdr:rowOff>133350</xdr:rowOff>
    </xdr:from>
    <xdr:to>
      <xdr:col>15</xdr:col>
      <xdr:colOff>595313</xdr:colOff>
      <xdr:row>77</xdr:row>
      <xdr:rowOff>114300</xdr:rowOff>
    </xdr:to>
    <xdr:graphicFrame macro="">
      <xdr:nvGraphicFramePr>
        <xdr:cNvPr id="1220302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604838</xdr:colOff>
      <xdr:row>10</xdr:row>
      <xdr:rowOff>9525</xdr:rowOff>
    </xdr:from>
    <xdr:to>
      <xdr:col>8</xdr:col>
      <xdr:colOff>319088</xdr:colOff>
      <xdr:row>27</xdr:row>
      <xdr:rowOff>0</xdr:rowOff>
    </xdr:to>
    <xdr:graphicFrame macro="">
      <xdr:nvGraphicFramePr>
        <xdr:cNvPr id="1217229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319088</xdr:colOff>
      <xdr:row>10</xdr:row>
      <xdr:rowOff>9525</xdr:rowOff>
    </xdr:from>
    <xdr:to>
      <xdr:col>16</xdr:col>
      <xdr:colOff>0</xdr:colOff>
      <xdr:row>26</xdr:row>
      <xdr:rowOff>152400</xdr:rowOff>
    </xdr:to>
    <xdr:graphicFrame macro="">
      <xdr:nvGraphicFramePr>
        <xdr:cNvPr id="1217229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604838</xdr:colOff>
      <xdr:row>26</xdr:row>
      <xdr:rowOff>152400</xdr:rowOff>
    </xdr:from>
    <xdr:to>
      <xdr:col>8</xdr:col>
      <xdr:colOff>319088</xdr:colOff>
      <xdr:row>43</xdr:row>
      <xdr:rowOff>142875</xdr:rowOff>
    </xdr:to>
    <xdr:graphicFrame macro="">
      <xdr:nvGraphicFramePr>
        <xdr:cNvPr id="1217229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319088</xdr:colOff>
      <xdr:row>26</xdr:row>
      <xdr:rowOff>152400</xdr:rowOff>
    </xdr:from>
    <xdr:to>
      <xdr:col>16</xdr:col>
      <xdr:colOff>0</xdr:colOff>
      <xdr:row>43</xdr:row>
      <xdr:rowOff>142875</xdr:rowOff>
    </xdr:to>
    <xdr:graphicFrame macro="">
      <xdr:nvGraphicFramePr>
        <xdr:cNvPr id="1217229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604838</xdr:colOff>
      <xdr:row>43</xdr:row>
      <xdr:rowOff>142875</xdr:rowOff>
    </xdr:from>
    <xdr:to>
      <xdr:col>8</xdr:col>
      <xdr:colOff>319088</xdr:colOff>
      <xdr:row>60</xdr:row>
      <xdr:rowOff>142875</xdr:rowOff>
    </xdr:to>
    <xdr:graphicFrame macro="">
      <xdr:nvGraphicFramePr>
        <xdr:cNvPr id="1217230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319088</xdr:colOff>
      <xdr:row>43</xdr:row>
      <xdr:rowOff>142875</xdr:rowOff>
    </xdr:from>
    <xdr:to>
      <xdr:col>16</xdr:col>
      <xdr:colOff>0</xdr:colOff>
      <xdr:row>60</xdr:row>
      <xdr:rowOff>142875</xdr:rowOff>
    </xdr:to>
    <xdr:graphicFrame macro="">
      <xdr:nvGraphicFramePr>
        <xdr:cNvPr id="1217230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604838</xdr:colOff>
      <xdr:row>60</xdr:row>
      <xdr:rowOff>142875</xdr:rowOff>
    </xdr:from>
    <xdr:to>
      <xdr:col>8</xdr:col>
      <xdr:colOff>319088</xdr:colOff>
      <xdr:row>77</xdr:row>
      <xdr:rowOff>142875</xdr:rowOff>
    </xdr:to>
    <xdr:graphicFrame macro="">
      <xdr:nvGraphicFramePr>
        <xdr:cNvPr id="1217230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319088</xdr:colOff>
      <xdr:row>60</xdr:row>
      <xdr:rowOff>142875</xdr:rowOff>
    </xdr:from>
    <xdr:to>
      <xdr:col>16</xdr:col>
      <xdr:colOff>0</xdr:colOff>
      <xdr:row>77</xdr:row>
      <xdr:rowOff>142875</xdr:rowOff>
    </xdr:to>
    <xdr:graphicFrame macro="">
      <xdr:nvGraphicFramePr>
        <xdr:cNvPr id="1217230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10</xdr:row>
      <xdr:rowOff>38100</xdr:rowOff>
    </xdr:from>
    <xdr:to>
      <xdr:col>10</xdr:col>
      <xdr:colOff>257175</xdr:colOff>
      <xdr:row>35</xdr:row>
      <xdr:rowOff>9525</xdr:rowOff>
    </xdr:to>
    <xdr:graphicFrame macro="">
      <xdr:nvGraphicFramePr>
        <xdr:cNvPr id="2080051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538163</xdr:colOff>
      <xdr:row>82</xdr:row>
      <xdr:rowOff>95250</xdr:rowOff>
    </xdr:from>
    <xdr:to>
      <xdr:col>10</xdr:col>
      <xdr:colOff>352425</xdr:colOff>
      <xdr:row>114</xdr:row>
      <xdr:rowOff>57150</xdr:rowOff>
    </xdr:to>
    <xdr:graphicFrame macro="">
      <xdr:nvGraphicFramePr>
        <xdr:cNvPr id="208005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490538</xdr:colOff>
      <xdr:row>130</xdr:row>
      <xdr:rowOff>19050</xdr:rowOff>
    </xdr:from>
    <xdr:to>
      <xdr:col>10</xdr:col>
      <xdr:colOff>276225</xdr:colOff>
      <xdr:row>157</xdr:row>
      <xdr:rowOff>0</xdr:rowOff>
    </xdr:to>
    <xdr:graphicFrame macro="">
      <xdr:nvGraphicFramePr>
        <xdr:cNvPr id="208005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40747</xdr:colOff>
      <xdr:row>189</xdr:row>
      <xdr:rowOff>149755</xdr:rowOff>
    </xdr:from>
    <xdr:to>
      <xdr:col>21</xdr:col>
      <xdr:colOff>164572</xdr:colOff>
      <xdr:row>210</xdr:row>
      <xdr:rowOff>12171</xdr:rowOff>
    </xdr:to>
    <xdr:graphicFrame macro="">
      <xdr:nvGraphicFramePr>
        <xdr:cNvPr id="121897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206905</xdr:colOff>
      <xdr:row>189</xdr:row>
      <xdr:rowOff>149755</xdr:rowOff>
    </xdr:from>
    <xdr:to>
      <xdr:col>27</xdr:col>
      <xdr:colOff>302155</xdr:colOff>
      <xdr:row>210</xdr:row>
      <xdr:rowOff>12171</xdr:rowOff>
    </xdr:to>
    <xdr:graphicFrame macro="">
      <xdr:nvGraphicFramePr>
        <xdr:cNvPr id="121897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161925</xdr:colOff>
      <xdr:row>111</xdr:row>
      <xdr:rowOff>28575</xdr:rowOff>
    </xdr:from>
    <xdr:to>
      <xdr:col>8</xdr:col>
      <xdr:colOff>581025</xdr:colOff>
      <xdr:row>133</xdr:row>
      <xdr:rowOff>0</xdr:rowOff>
    </xdr:to>
    <xdr:graphicFrame macro="">
      <xdr:nvGraphicFramePr>
        <xdr:cNvPr id="122357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581025</xdr:colOff>
      <xdr:row>111</xdr:row>
      <xdr:rowOff>28575</xdr:rowOff>
    </xdr:from>
    <xdr:to>
      <xdr:col>15</xdr:col>
      <xdr:colOff>90488</xdr:colOff>
      <xdr:row>133</xdr:row>
      <xdr:rowOff>0</xdr:rowOff>
    </xdr:to>
    <xdr:graphicFrame macro="">
      <xdr:nvGraphicFramePr>
        <xdr:cNvPr id="122357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swau\MP\SWAUP2\Demography\BWRM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statistics/tsm-and-initial-teacher-training-allocations-2018-to-2019"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9.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0.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1.bin"/></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62.bin"/><Relationship Id="rId1" Type="http://schemas.openxmlformats.org/officeDocument/2006/relationships/hyperlink" Target="https://www.gov.uk/government/statistics/initial-teacher-training-trainee-number-census-2016-to-2017" TargetMode="Externa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M124"/>
  <sheetViews>
    <sheetView tabSelected="1" zoomScaleNormal="100" workbookViewId="0">
      <pane ySplit="4" topLeftCell="A5" activePane="bottomLeft" state="frozen"/>
      <selection activeCell="B37" sqref="B37"/>
      <selection pane="bottomLeft"/>
    </sheetView>
  </sheetViews>
  <sheetFormatPr defaultColWidth="9" defaultRowHeight="12.75"/>
  <cols>
    <col min="1" max="2" width="4.59765625" style="15" customWidth="1"/>
    <col min="3" max="3" width="9" style="15" customWidth="1"/>
    <col min="4" max="4" width="12.59765625" style="15" bestFit="1" customWidth="1"/>
    <col min="5" max="6" width="9" style="15"/>
    <col min="7" max="7" width="21" style="15" customWidth="1"/>
    <col min="8" max="8" width="40.73046875" style="15" customWidth="1"/>
    <col min="9" max="11" width="20.73046875" style="15" customWidth="1"/>
    <col min="12" max="12" width="9" style="15"/>
    <col min="13" max="13" width="15.73046875" style="202" customWidth="1"/>
    <col min="14" max="16384" width="9" style="15"/>
  </cols>
  <sheetData>
    <row r="1" spans="1:13" s="19" customFormat="1">
      <c r="M1" s="200"/>
    </row>
    <row r="2" spans="1:13" s="19" customFormat="1" ht="17.649999999999999">
      <c r="E2" s="26" t="str">
        <f>ModelName</f>
        <v>Teacher Supply Model 2019/20</v>
      </c>
      <c r="M2" s="200"/>
    </row>
    <row r="3" spans="1:13" s="19" customFormat="1" ht="13.15">
      <c r="A3" s="25"/>
      <c r="D3" s="21"/>
      <c r="E3" s="197" t="str">
        <f>H9</f>
        <v>TSM_201920</v>
      </c>
      <c r="M3" s="200"/>
    </row>
    <row r="4" spans="1:13" s="19" customFormat="1">
      <c r="M4" s="200"/>
    </row>
    <row r="6" spans="1:13" s="21" customFormat="1" ht="13.15">
      <c r="A6" s="15"/>
      <c r="B6" s="20">
        <v>1</v>
      </c>
      <c r="C6" s="20"/>
      <c r="D6" s="20" t="s">
        <v>9</v>
      </c>
      <c r="M6" s="201"/>
    </row>
    <row r="8" spans="1:13">
      <c r="E8" s="15" t="s">
        <v>15</v>
      </c>
      <c r="H8" s="35" t="str">
        <f>ModelName</f>
        <v>Teacher Supply Model 2019/20</v>
      </c>
    </row>
    <row r="9" spans="1:13">
      <c r="E9" s="15" t="s">
        <v>14</v>
      </c>
      <c r="H9" s="35" t="str">
        <f>CurrentVersion</f>
        <v>TSM_201920</v>
      </c>
    </row>
    <row r="10" spans="1:13" ht="13.15">
      <c r="E10" s="15" t="s">
        <v>375</v>
      </c>
      <c r="H10" s="1204">
        <f>M17</f>
        <v>0</v>
      </c>
    </row>
    <row r="12" spans="1:13" ht="13.15">
      <c r="G12" s="51"/>
      <c r="H12" s="50"/>
    </row>
    <row r="14" spans="1:13" s="19" customFormat="1" ht="13.15">
      <c r="A14" s="15"/>
      <c r="B14" s="21">
        <v>2</v>
      </c>
      <c r="D14" s="20" t="s">
        <v>13</v>
      </c>
      <c r="M14" s="200"/>
    </row>
    <row r="15" spans="1:13">
      <c r="E15" s="16"/>
      <c r="F15" s="16"/>
      <c r="G15" s="16"/>
      <c r="H15" s="16"/>
      <c r="I15" s="16"/>
      <c r="J15" s="16"/>
      <c r="K15" s="16"/>
    </row>
    <row r="16" spans="1:13" ht="13.15">
      <c r="C16" s="18">
        <f ca="1">MAX($B$6:OFFSET(C16,-1,))+0.01</f>
        <v>2.0099999999999998</v>
      </c>
      <c r="D16" s="17" t="s">
        <v>12</v>
      </c>
      <c r="E16" s="16"/>
      <c r="F16" s="16"/>
      <c r="G16" s="16"/>
      <c r="H16" s="105"/>
      <c r="I16" s="16"/>
      <c r="J16" s="16"/>
      <c r="K16" s="16"/>
      <c r="M16" s="203" t="s">
        <v>177</v>
      </c>
    </row>
    <row r="17" spans="3:13" ht="13.15">
      <c r="E17" s="16"/>
      <c r="F17" s="16"/>
      <c r="G17" s="16"/>
      <c r="H17" s="16"/>
      <c r="I17" s="16"/>
      <c r="J17" s="16"/>
      <c r="K17" s="16"/>
      <c r="M17" s="1209">
        <f>SUM(M18:M187)</f>
        <v>0</v>
      </c>
    </row>
    <row r="18" spans="3:13" ht="12.75" customHeight="1">
      <c r="E18" s="277" t="s">
        <v>9</v>
      </c>
      <c r="F18" s="107"/>
      <c r="G18" s="16"/>
      <c r="H18" s="1210" t="s">
        <v>1288</v>
      </c>
      <c r="I18" s="1210"/>
      <c r="J18" s="1210"/>
      <c r="K18" s="1210"/>
      <c r="M18" s="913"/>
    </row>
    <row r="19" spans="3:13">
      <c r="E19" s="912" t="s">
        <v>28</v>
      </c>
      <c r="F19" s="107"/>
      <c r="G19" s="16"/>
      <c r="H19" s="1210" t="s">
        <v>231</v>
      </c>
      <c r="I19" s="1210"/>
      <c r="J19" s="1210"/>
      <c r="K19" s="1210"/>
      <c r="M19" s="914"/>
    </row>
    <row r="20" spans="3:13">
      <c r="E20" s="41" t="s">
        <v>29</v>
      </c>
      <c r="F20" s="107"/>
      <c r="G20" s="39"/>
      <c r="H20" s="1210" t="s">
        <v>38</v>
      </c>
      <c r="I20" s="1210"/>
      <c r="J20" s="1210"/>
      <c r="K20" s="1210"/>
      <c r="M20" s="914"/>
    </row>
    <row r="21" spans="3:13">
      <c r="E21" s="706" t="s">
        <v>1237</v>
      </c>
      <c r="F21" s="107"/>
      <c r="G21" s="39"/>
      <c r="H21" s="1211" t="s">
        <v>39</v>
      </c>
      <c r="I21" s="1212"/>
      <c r="J21" s="1212"/>
      <c r="K21" s="1213"/>
      <c r="M21" s="914"/>
    </row>
    <row r="22" spans="3:13">
      <c r="E22" s="278"/>
      <c r="M22" s="914"/>
    </row>
    <row r="23" spans="3:13" ht="13.15">
      <c r="C23" s="18">
        <f ca="1">MAX($B$6:OFFSET(C23,-1,))+0.01</f>
        <v>2.0199999999999996</v>
      </c>
      <c r="D23" s="17" t="s">
        <v>31</v>
      </c>
      <c r="E23" s="16"/>
      <c r="F23" s="16"/>
      <c r="G23" s="16"/>
      <c r="H23" s="16"/>
      <c r="I23" s="16"/>
      <c r="J23" s="16"/>
      <c r="K23" s="16"/>
      <c r="M23" s="914"/>
    </row>
    <row r="24" spans="3:13">
      <c r="E24" s="16"/>
      <c r="F24" s="16"/>
      <c r="G24" s="16"/>
      <c r="H24" s="16"/>
      <c r="I24" s="16"/>
      <c r="J24" s="16"/>
      <c r="K24" s="16"/>
      <c r="M24" s="914"/>
    </row>
    <row r="25" spans="3:13">
      <c r="E25" s="706" t="s">
        <v>1291</v>
      </c>
      <c r="F25" s="16"/>
      <c r="G25" s="40"/>
      <c r="H25" s="1210" t="s">
        <v>230</v>
      </c>
      <c r="I25" s="1210"/>
      <c r="J25" s="1210"/>
      <c r="K25" s="1210"/>
      <c r="M25" s="917">
        <f>RAW_DATA_INPUTS!A9</f>
        <v>0</v>
      </c>
    </row>
    <row r="26" spans="3:13">
      <c r="E26" s="706" t="s">
        <v>1376</v>
      </c>
      <c r="F26" s="16"/>
      <c r="G26" s="40"/>
      <c r="H26" s="1210" t="s">
        <v>1289</v>
      </c>
      <c r="I26" s="1210"/>
      <c r="J26" s="1210"/>
      <c r="K26" s="1210"/>
      <c r="M26" s="918">
        <f>Policy_assumptions_PRIM!A10</f>
        <v>0</v>
      </c>
    </row>
    <row r="27" spans="3:13">
      <c r="E27" s="706" t="s">
        <v>1377</v>
      </c>
      <c r="F27" s="16"/>
      <c r="G27" s="40"/>
      <c r="H27" s="1210" t="s">
        <v>1290</v>
      </c>
      <c r="I27" s="1210"/>
      <c r="J27" s="1210"/>
      <c r="K27" s="1210"/>
      <c r="M27" s="918">
        <f>Policy_assumptions_SEC!A10</f>
        <v>0</v>
      </c>
    </row>
    <row r="28" spans="3:13">
      <c r="E28" s="706" t="s">
        <v>1286</v>
      </c>
      <c r="G28" s="39"/>
      <c r="H28" s="1210" t="s">
        <v>1287</v>
      </c>
      <c r="I28" s="1210"/>
      <c r="J28" s="1210"/>
      <c r="K28" s="1210"/>
      <c r="M28" s="918">
        <f>Data_selected_by_user_testing!B10</f>
        <v>0</v>
      </c>
    </row>
    <row r="29" spans="3:13" s="701" customFormat="1">
      <c r="E29" s="706" t="s">
        <v>1455</v>
      </c>
      <c r="G29" s="39"/>
      <c r="H29" s="1211" t="s">
        <v>1458</v>
      </c>
      <c r="I29" s="1212"/>
      <c r="J29" s="1212"/>
      <c r="K29" s="1213"/>
      <c r="M29" s="918">
        <f>Increased_EBacc_scenario_data!B10</f>
        <v>0</v>
      </c>
    </row>
    <row r="30" spans="3:13">
      <c r="M30" s="915"/>
    </row>
    <row r="31" spans="3:13" ht="13.15">
      <c r="C31" s="18">
        <f ca="1">MAX($B$6:OFFSET(C31,-1,))+0.01</f>
        <v>2.0299999999999994</v>
      </c>
      <c r="D31" s="17" t="s">
        <v>11</v>
      </c>
      <c r="M31" s="915"/>
    </row>
    <row r="32" spans="3:13">
      <c r="E32" s="39"/>
      <c r="G32" s="39"/>
      <c r="M32" s="916"/>
    </row>
    <row r="33" spans="5:13">
      <c r="E33" s="706" t="s">
        <v>1312</v>
      </c>
      <c r="G33" s="39"/>
      <c r="H33" s="1210" t="s">
        <v>1292</v>
      </c>
      <c r="I33" s="1210"/>
      <c r="J33" s="1210"/>
      <c r="K33" s="1210"/>
      <c r="M33" s="918">
        <f>Calc_PRIM_retirement_rates!A10</f>
        <v>0</v>
      </c>
    </row>
    <row r="34" spans="5:13">
      <c r="E34" s="706" t="s">
        <v>1313</v>
      </c>
      <c r="G34" s="39"/>
      <c r="H34" s="1210" t="s">
        <v>1293</v>
      </c>
      <c r="I34" s="1210"/>
      <c r="J34" s="1210"/>
      <c r="K34" s="1210"/>
      <c r="M34" s="918">
        <f>Calc_SEC_retirement_rates!A10</f>
        <v>0</v>
      </c>
    </row>
    <row r="35" spans="5:13">
      <c r="E35" s="706" t="s">
        <v>1314</v>
      </c>
      <c r="G35" s="39"/>
      <c r="H35" s="1210" t="s">
        <v>1294</v>
      </c>
      <c r="I35" s="1210"/>
      <c r="J35" s="1210"/>
      <c r="K35" s="1210"/>
      <c r="M35" s="918">
        <f>Calc_PRIM_death_rates!A10</f>
        <v>0</v>
      </c>
    </row>
    <row r="36" spans="5:13" ht="13.15" customHeight="1">
      <c r="E36" s="706" t="s">
        <v>1315</v>
      </c>
      <c r="G36" s="39"/>
      <c r="H36" s="1210" t="s">
        <v>1295</v>
      </c>
      <c r="I36" s="1210"/>
      <c r="J36" s="1210"/>
      <c r="K36" s="1210"/>
      <c r="M36" s="918">
        <f>Calc_SEC_death_rates!A10</f>
        <v>0</v>
      </c>
    </row>
    <row r="37" spans="5:13">
      <c r="E37" s="706" t="s">
        <v>1316</v>
      </c>
      <c r="G37" s="39"/>
      <c r="H37" s="1210" t="s">
        <v>1296</v>
      </c>
      <c r="I37" s="1210"/>
      <c r="J37" s="1210"/>
      <c r="K37" s="1210"/>
      <c r="M37" s="918">
        <f>Calculation_PRIM_wastage_rates!A10</f>
        <v>0</v>
      </c>
    </row>
    <row r="38" spans="5:13">
      <c r="E38" s="706" t="s">
        <v>1317</v>
      </c>
      <c r="G38" s="39"/>
      <c r="H38" s="1210" t="s">
        <v>1297</v>
      </c>
      <c r="I38" s="1210"/>
      <c r="J38" s="1210"/>
      <c r="K38" s="1210"/>
      <c r="M38" s="918">
        <f>Calculation_SEC_wastage_rates!A10</f>
        <v>0</v>
      </c>
    </row>
    <row r="39" spans="5:13">
      <c r="E39" s="706" t="s">
        <v>1318</v>
      </c>
      <c r="G39" s="39"/>
      <c r="H39" s="1210" t="s">
        <v>1298</v>
      </c>
      <c r="I39" s="1210"/>
      <c r="J39" s="1210"/>
      <c r="K39" s="1210"/>
      <c r="M39" s="918">
        <f>Projected_PRIM_wastage_rates!A10</f>
        <v>0</v>
      </c>
    </row>
    <row r="40" spans="5:13">
      <c r="E40" s="706" t="s">
        <v>1319</v>
      </c>
      <c r="G40" s="39"/>
      <c r="H40" s="1210" t="s">
        <v>1299</v>
      </c>
      <c r="I40" s="1210"/>
      <c r="J40" s="1210"/>
      <c r="K40" s="1210"/>
      <c r="M40" s="918">
        <f>Projected_SEC_wastage_rates!A10</f>
        <v>0</v>
      </c>
    </row>
    <row r="41" spans="5:13">
      <c r="E41" s="706" t="s">
        <v>434</v>
      </c>
      <c r="G41" s="39"/>
      <c r="H41" s="1210" t="s">
        <v>1300</v>
      </c>
      <c r="I41" s="1210"/>
      <c r="J41" s="1210"/>
      <c r="K41" s="1210"/>
      <c r="M41" s="918">
        <f>Group_1_rates!A10</f>
        <v>0</v>
      </c>
    </row>
    <row r="42" spans="5:13">
      <c r="E42" s="706" t="s">
        <v>435</v>
      </c>
      <c r="G42" s="39"/>
      <c r="H42" s="1210" t="s">
        <v>1301</v>
      </c>
      <c r="I42" s="1210"/>
      <c r="J42" s="1210"/>
      <c r="K42" s="1210"/>
      <c r="M42" s="918">
        <f>Group_2_rates!A10</f>
        <v>0</v>
      </c>
    </row>
    <row r="43" spans="5:13">
      <c r="E43" s="706" t="s">
        <v>436</v>
      </c>
      <c r="G43" s="39"/>
      <c r="H43" s="1210" t="s">
        <v>1302</v>
      </c>
      <c r="I43" s="1210"/>
      <c r="J43" s="1210"/>
      <c r="K43" s="1210"/>
      <c r="M43" s="918">
        <f>Group_3_rates!A10</f>
        <v>0</v>
      </c>
    </row>
    <row r="44" spans="5:13">
      <c r="E44" s="706" t="s">
        <v>237</v>
      </c>
      <c r="G44" s="39"/>
      <c r="H44" s="1211" t="s">
        <v>330</v>
      </c>
      <c r="I44" s="1212"/>
      <c r="J44" s="1212"/>
      <c r="K44" s="1213"/>
      <c r="M44" s="918">
        <f>Stock_calculations!A10</f>
        <v>0</v>
      </c>
    </row>
    <row r="45" spans="5:13">
      <c r="E45" s="706" t="s">
        <v>232</v>
      </c>
      <c r="G45" s="39"/>
      <c r="H45" s="1211" t="s">
        <v>331</v>
      </c>
      <c r="I45" s="1212"/>
      <c r="J45" s="1212"/>
      <c r="K45" s="1213"/>
      <c r="M45" s="918">
        <f>Stock_ages_breakdowns!A10</f>
        <v>0</v>
      </c>
    </row>
    <row r="46" spans="5:13">
      <c r="E46" s="706" t="s">
        <v>235</v>
      </c>
      <c r="G46" s="39"/>
      <c r="H46" s="1211" t="s">
        <v>1501</v>
      </c>
      <c r="I46" s="1212"/>
      <c r="J46" s="1212"/>
      <c r="K46" s="1213"/>
      <c r="M46" s="918">
        <f>Pupils_data_scenarios!A11</f>
        <v>0</v>
      </c>
    </row>
    <row r="47" spans="5:13">
      <c r="E47" s="706" t="s">
        <v>1320</v>
      </c>
      <c r="G47" s="39"/>
      <c r="H47" s="196" t="s">
        <v>1303</v>
      </c>
      <c r="I47" s="198"/>
      <c r="J47" s="198"/>
      <c r="K47" s="199"/>
      <c r="M47" s="918">
        <f>Calc_Primary_teacher_need!A10</f>
        <v>0</v>
      </c>
    </row>
    <row r="48" spans="5:13">
      <c r="E48" s="706" t="s">
        <v>1321</v>
      </c>
      <c r="G48" s="39"/>
      <c r="H48" s="1214" t="s">
        <v>1304</v>
      </c>
      <c r="I48" s="1215"/>
      <c r="J48" s="1215"/>
      <c r="K48" s="1216"/>
      <c r="M48" s="918">
        <f>Calc_overall_Sec_teacher_need!A10</f>
        <v>0</v>
      </c>
    </row>
    <row r="49" spans="5:13">
      <c r="E49" s="706" t="s">
        <v>256</v>
      </c>
      <c r="G49" s="39"/>
      <c r="H49" s="1211" t="s">
        <v>1305</v>
      </c>
      <c r="I49" s="1212"/>
      <c r="J49" s="1212"/>
      <c r="K49" s="1213"/>
      <c r="M49" s="918">
        <f>Teacher_need_by_subject!A10</f>
        <v>0</v>
      </c>
    </row>
    <row r="50" spans="5:13">
      <c r="E50" s="706" t="s">
        <v>233</v>
      </c>
      <c r="G50" s="39"/>
      <c r="H50" s="1211" t="s">
        <v>332</v>
      </c>
      <c r="I50" s="1212"/>
      <c r="J50" s="1212"/>
      <c r="K50" s="1213"/>
      <c r="M50" s="918">
        <f>Forecast_stock_figures!A10</f>
        <v>0</v>
      </c>
    </row>
    <row r="51" spans="5:13">
      <c r="E51" s="706" t="s">
        <v>234</v>
      </c>
      <c r="G51" s="39"/>
      <c r="H51" s="1211" t="s">
        <v>333</v>
      </c>
      <c r="I51" s="1212"/>
      <c r="J51" s="1212"/>
      <c r="K51" s="1213"/>
      <c r="M51" s="918">
        <f>Entrant_age_breakdowns!A10</f>
        <v>0</v>
      </c>
    </row>
    <row r="52" spans="5:13" ht="28.15" customHeight="1">
      <c r="E52" s="41" t="s">
        <v>800</v>
      </c>
      <c r="G52" s="39"/>
      <c r="H52" s="1211" t="s">
        <v>1306</v>
      </c>
      <c r="I52" s="1212"/>
      <c r="J52" s="1212"/>
      <c r="K52" s="1213"/>
      <c r="M52" s="917">
        <f>Primary_1!A10</f>
        <v>0</v>
      </c>
    </row>
    <row r="53" spans="5:13" ht="28.15" customHeight="1">
      <c r="E53" s="706" t="s">
        <v>801</v>
      </c>
      <c r="G53" s="39"/>
      <c r="H53" s="1211" t="s">
        <v>570</v>
      </c>
      <c r="I53" s="1212"/>
      <c r="J53" s="1212"/>
      <c r="K53" s="1213"/>
      <c r="M53" s="918">
        <f>'Art_&amp;_Design_1'!A10</f>
        <v>0</v>
      </c>
    </row>
    <row r="54" spans="5:13" ht="26.65" customHeight="1">
      <c r="E54" s="706" t="s">
        <v>802</v>
      </c>
      <c r="G54" s="39"/>
      <c r="H54" s="1211" t="s">
        <v>464</v>
      </c>
      <c r="I54" s="1212"/>
      <c r="J54" s="1212"/>
      <c r="K54" s="1213"/>
      <c r="M54" s="917">
        <f>Biology_1!A10</f>
        <v>0</v>
      </c>
    </row>
    <row r="55" spans="5:13" ht="25.9" customHeight="1">
      <c r="E55" s="706" t="s">
        <v>803</v>
      </c>
      <c r="G55" s="39"/>
      <c r="H55" s="1211" t="s">
        <v>463</v>
      </c>
      <c r="I55" s="1212"/>
      <c r="J55" s="1212"/>
      <c r="K55" s="1213"/>
      <c r="M55" s="918">
        <f>Business_Studies_1!A10</f>
        <v>0</v>
      </c>
    </row>
    <row r="56" spans="5:13" ht="26.65" customHeight="1">
      <c r="E56" s="706" t="s">
        <v>804</v>
      </c>
      <c r="G56" s="39"/>
      <c r="H56" s="1211" t="s">
        <v>465</v>
      </c>
      <c r="I56" s="1212"/>
      <c r="J56" s="1212"/>
      <c r="K56" s="1213"/>
      <c r="M56" s="917">
        <f>Chemistry_1!A10</f>
        <v>0</v>
      </c>
    </row>
    <row r="57" spans="5:13" ht="26.65" customHeight="1">
      <c r="E57" s="706" t="s">
        <v>805</v>
      </c>
      <c r="G57" s="39"/>
      <c r="H57" s="1211" t="s">
        <v>466</v>
      </c>
      <c r="I57" s="1212"/>
      <c r="J57" s="1212"/>
      <c r="K57" s="1213"/>
      <c r="M57" s="917">
        <f>Classics_1!A10</f>
        <v>0</v>
      </c>
    </row>
    <row r="58" spans="5:13" ht="27" customHeight="1">
      <c r="E58" s="706" t="s">
        <v>806</v>
      </c>
      <c r="G58" s="39"/>
      <c r="H58" s="1211" t="s">
        <v>467</v>
      </c>
      <c r="I58" s="1212"/>
      <c r="J58" s="1212"/>
      <c r="K58" s="1213"/>
      <c r="M58" s="917">
        <f>Computing_1!A10</f>
        <v>0</v>
      </c>
    </row>
    <row r="59" spans="5:13" ht="28.15" customHeight="1">
      <c r="E59" s="706" t="s">
        <v>807</v>
      </c>
      <c r="G59" s="39"/>
      <c r="H59" s="1211" t="s">
        <v>569</v>
      </c>
      <c r="I59" s="1212"/>
      <c r="J59" s="1212"/>
      <c r="K59" s="1213"/>
      <c r="M59" s="918">
        <f>'Design_&amp;_Technology_1'!A10</f>
        <v>0</v>
      </c>
    </row>
    <row r="60" spans="5:13" ht="27.75" customHeight="1">
      <c r="E60" s="706" t="s">
        <v>808</v>
      </c>
      <c r="G60" s="39"/>
      <c r="H60" s="1211" t="s">
        <v>468</v>
      </c>
      <c r="I60" s="1212"/>
      <c r="J60" s="1212"/>
      <c r="K60" s="1213"/>
      <c r="M60" s="917">
        <f>Drama_1!A10</f>
        <v>0</v>
      </c>
    </row>
    <row r="61" spans="5:13" ht="27.75" customHeight="1">
      <c r="E61" s="706" t="s">
        <v>809</v>
      </c>
      <c r="G61" s="39"/>
      <c r="H61" s="1211" t="s">
        <v>469</v>
      </c>
      <c r="I61" s="1212"/>
      <c r="J61" s="1212"/>
      <c r="K61" s="1213"/>
      <c r="M61" s="917">
        <f>English_1!A10</f>
        <v>0</v>
      </c>
    </row>
    <row r="62" spans="5:13" ht="27.75" customHeight="1">
      <c r="E62" s="706" t="s">
        <v>810</v>
      </c>
      <c r="G62" s="39"/>
      <c r="H62" s="1211" t="s">
        <v>470</v>
      </c>
      <c r="I62" s="1212"/>
      <c r="J62" s="1212"/>
      <c r="K62" s="1213"/>
      <c r="M62" s="917">
        <f>Food_1!A10</f>
        <v>0</v>
      </c>
    </row>
    <row r="63" spans="5:13" ht="27" customHeight="1">
      <c r="E63" s="706" t="s">
        <v>811</v>
      </c>
      <c r="G63" s="39"/>
      <c r="H63" s="1211" t="s">
        <v>471</v>
      </c>
      <c r="I63" s="1212"/>
      <c r="J63" s="1212"/>
      <c r="K63" s="1213"/>
      <c r="M63" s="917">
        <f>Geography_1!A10</f>
        <v>0</v>
      </c>
    </row>
    <row r="64" spans="5:13" ht="26.65" customHeight="1">
      <c r="E64" s="706" t="s">
        <v>812</v>
      </c>
      <c r="G64" s="39"/>
      <c r="H64" s="1211" t="s">
        <v>472</v>
      </c>
      <c r="I64" s="1212"/>
      <c r="J64" s="1212"/>
      <c r="K64" s="1213"/>
      <c r="M64" s="917">
        <f>History_1!A10</f>
        <v>0</v>
      </c>
    </row>
    <row r="65" spans="5:13" ht="27.75" customHeight="1">
      <c r="E65" s="706" t="s">
        <v>813</v>
      </c>
      <c r="G65" s="39"/>
      <c r="H65" s="1211" t="s">
        <v>567</v>
      </c>
      <c r="I65" s="1212"/>
      <c r="J65" s="1212"/>
      <c r="K65" s="1213"/>
      <c r="M65" s="918">
        <f>Mathematics_1!A10</f>
        <v>0</v>
      </c>
    </row>
    <row r="66" spans="5:13" ht="27.75" customHeight="1">
      <c r="E66" s="706" t="s">
        <v>814</v>
      </c>
      <c r="G66" s="39"/>
      <c r="H66" s="1211" t="s">
        <v>568</v>
      </c>
      <c r="I66" s="1212"/>
      <c r="J66" s="1212"/>
      <c r="K66" s="1213"/>
      <c r="M66" s="917">
        <f>Modern_Foreign_Languages_1!A10</f>
        <v>0</v>
      </c>
    </row>
    <row r="67" spans="5:13" ht="27.75" customHeight="1">
      <c r="E67" s="706" t="s">
        <v>815</v>
      </c>
      <c r="G67" s="39"/>
      <c r="H67" s="1211" t="s">
        <v>473</v>
      </c>
      <c r="I67" s="1212"/>
      <c r="J67" s="1212"/>
      <c r="K67" s="1213"/>
      <c r="M67" s="917">
        <f>Music_1!A10</f>
        <v>0</v>
      </c>
    </row>
    <row r="68" spans="5:13" ht="27" customHeight="1">
      <c r="E68" s="706" t="s">
        <v>816</v>
      </c>
      <c r="G68" s="39"/>
      <c r="H68" s="1211" t="s">
        <v>474</v>
      </c>
      <c r="I68" s="1212"/>
      <c r="J68" s="1212"/>
      <c r="K68" s="1213"/>
      <c r="M68" s="917">
        <f>Others_1!A10</f>
        <v>0</v>
      </c>
    </row>
    <row r="69" spans="5:13" ht="26.25" customHeight="1">
      <c r="E69" s="706" t="s">
        <v>817</v>
      </c>
      <c r="G69" s="39"/>
      <c r="H69" s="1211" t="s">
        <v>566</v>
      </c>
      <c r="I69" s="1212"/>
      <c r="J69" s="1212"/>
      <c r="K69" s="1213"/>
      <c r="M69" s="917">
        <f>Physical_Education_1!A10</f>
        <v>0</v>
      </c>
    </row>
    <row r="70" spans="5:13" ht="26.65" customHeight="1">
      <c r="E70" s="706" t="s">
        <v>818</v>
      </c>
      <c r="G70" s="39"/>
      <c r="H70" s="1211" t="s">
        <v>475</v>
      </c>
      <c r="I70" s="1212"/>
      <c r="J70" s="1212"/>
      <c r="K70" s="1213"/>
      <c r="M70" s="917">
        <f>Physics_1!A10</f>
        <v>0</v>
      </c>
    </row>
    <row r="71" spans="5:13" ht="26.65" customHeight="1">
      <c r="E71" s="706" t="s">
        <v>819</v>
      </c>
      <c r="G71" s="39"/>
      <c r="H71" s="1211" t="s">
        <v>565</v>
      </c>
      <c r="I71" s="1212"/>
      <c r="J71" s="1212"/>
      <c r="K71" s="1213"/>
      <c r="M71" s="917">
        <f>Religious_Education_1!A10</f>
        <v>0</v>
      </c>
    </row>
    <row r="72" spans="5:13">
      <c r="E72" s="706" t="s">
        <v>1322</v>
      </c>
      <c r="G72" s="39"/>
      <c r="H72" s="1210" t="s">
        <v>1307</v>
      </c>
      <c r="I72" s="1210"/>
      <c r="J72" s="1210"/>
      <c r="K72" s="1210"/>
      <c r="M72" s="918">
        <f>Calc_PRIM_entrant_rates!A10</f>
        <v>0</v>
      </c>
    </row>
    <row r="73" spans="5:13">
      <c r="E73" s="706" t="s">
        <v>1323</v>
      </c>
      <c r="G73" s="39"/>
      <c r="H73" s="1210" t="s">
        <v>1308</v>
      </c>
      <c r="I73" s="1210"/>
      <c r="J73" s="1210"/>
      <c r="K73" s="1210"/>
      <c r="M73" s="918">
        <f>Calc_SEC_entrant_rates!A10</f>
        <v>0</v>
      </c>
    </row>
    <row r="74" spans="5:13">
      <c r="E74" s="706" t="s">
        <v>1324</v>
      </c>
      <c r="G74" s="39"/>
      <c r="H74" s="1210" t="s">
        <v>1309</v>
      </c>
      <c r="I74" s="1210"/>
      <c r="J74" s="1210"/>
      <c r="K74" s="1210"/>
      <c r="M74" s="918">
        <f>'Calc_PRIM_part-time_entrants'!A10</f>
        <v>0</v>
      </c>
    </row>
    <row r="75" spans="5:13">
      <c r="E75" s="706" t="s">
        <v>1325</v>
      </c>
      <c r="G75" s="39"/>
      <c r="H75" s="1210" t="s">
        <v>1310</v>
      </c>
      <c r="I75" s="1210"/>
      <c r="J75" s="1210"/>
      <c r="K75" s="1210"/>
      <c r="M75" s="918">
        <f>'Calc_SEC_part-time_entrants'!A10</f>
        <v>0</v>
      </c>
    </row>
    <row r="76" spans="5:13">
      <c r="E76" s="706" t="s">
        <v>846</v>
      </c>
      <c r="G76" s="39"/>
      <c r="H76" s="1210" t="s">
        <v>1311</v>
      </c>
      <c r="I76" s="1210"/>
      <c r="J76" s="1210"/>
      <c r="K76" s="1210"/>
      <c r="M76" s="918">
        <f>Primary_2!A10</f>
        <v>0</v>
      </c>
    </row>
    <row r="77" spans="5:13">
      <c r="E77" s="706" t="s">
        <v>847</v>
      </c>
      <c r="G77" s="39"/>
      <c r="H77" s="1210" t="s">
        <v>665</v>
      </c>
      <c r="I77" s="1210"/>
      <c r="J77" s="1210"/>
      <c r="K77" s="1210"/>
      <c r="M77" s="918">
        <f>'Art_&amp;_Design_2'!A10</f>
        <v>0</v>
      </c>
    </row>
    <row r="78" spans="5:13">
      <c r="E78" s="706" t="s">
        <v>855</v>
      </c>
      <c r="G78" s="39"/>
      <c r="H78" s="1210" t="s">
        <v>664</v>
      </c>
      <c r="I78" s="1210"/>
      <c r="J78" s="1210"/>
      <c r="K78" s="1210"/>
      <c r="M78" s="918">
        <f>Biology_2!A10</f>
        <v>0</v>
      </c>
    </row>
    <row r="79" spans="5:13">
      <c r="E79" s="706" t="s">
        <v>854</v>
      </c>
      <c r="G79" s="39"/>
      <c r="H79" s="1210" t="s">
        <v>663</v>
      </c>
      <c r="I79" s="1210"/>
      <c r="J79" s="1210"/>
      <c r="K79" s="1210"/>
      <c r="M79" s="918">
        <f>Business_Studies_2!A10</f>
        <v>0</v>
      </c>
    </row>
    <row r="80" spans="5:13">
      <c r="E80" s="706" t="s">
        <v>856</v>
      </c>
      <c r="G80" s="39"/>
      <c r="H80" s="1210" t="s">
        <v>662</v>
      </c>
      <c r="I80" s="1210"/>
      <c r="J80" s="1210"/>
      <c r="K80" s="1210"/>
      <c r="M80" s="918">
        <f>Chemistry_2!A10</f>
        <v>0</v>
      </c>
    </row>
    <row r="81" spans="5:13">
      <c r="E81" s="706" t="s">
        <v>857</v>
      </c>
      <c r="G81" s="39"/>
      <c r="H81" s="1210" t="s">
        <v>661</v>
      </c>
      <c r="I81" s="1210"/>
      <c r="J81" s="1210"/>
      <c r="K81" s="1210"/>
      <c r="M81" s="918">
        <f>Classics_2!A10</f>
        <v>0</v>
      </c>
    </row>
    <row r="82" spans="5:13">
      <c r="E82" s="706" t="s">
        <v>858</v>
      </c>
      <c r="G82" s="39"/>
      <c r="H82" s="1210" t="s">
        <v>660</v>
      </c>
      <c r="I82" s="1210"/>
      <c r="J82" s="1210"/>
      <c r="K82" s="1210"/>
      <c r="M82" s="918">
        <f>Computing_2!A10</f>
        <v>0</v>
      </c>
    </row>
    <row r="83" spans="5:13">
      <c r="E83" s="706" t="s">
        <v>859</v>
      </c>
      <c r="G83" s="39"/>
      <c r="H83" s="1210" t="s">
        <v>659</v>
      </c>
      <c r="I83" s="1210"/>
      <c r="J83" s="1210"/>
      <c r="K83" s="1210"/>
      <c r="M83" s="918">
        <f>'Design_&amp;_Technology_2'!A10</f>
        <v>0</v>
      </c>
    </row>
    <row r="84" spans="5:13">
      <c r="E84" s="706" t="s">
        <v>860</v>
      </c>
      <c r="G84" s="39"/>
      <c r="H84" s="1210" t="s">
        <v>658</v>
      </c>
      <c r="I84" s="1210"/>
      <c r="J84" s="1210"/>
      <c r="K84" s="1210"/>
      <c r="M84" s="918">
        <f>Drama_2!A10</f>
        <v>0</v>
      </c>
    </row>
    <row r="85" spans="5:13" s="701" customFormat="1" ht="12.75" customHeight="1">
      <c r="E85" s="706" t="s">
        <v>862</v>
      </c>
      <c r="G85" s="39"/>
      <c r="H85" s="1217" t="s">
        <v>657</v>
      </c>
      <c r="I85" s="1218"/>
      <c r="J85" s="1218"/>
      <c r="K85" s="1219"/>
      <c r="M85" s="918">
        <f>English_2!A10</f>
        <v>0</v>
      </c>
    </row>
    <row r="86" spans="5:13">
      <c r="E86" s="706" t="s">
        <v>861</v>
      </c>
      <c r="G86" s="39"/>
      <c r="H86" s="1210" t="s">
        <v>656</v>
      </c>
      <c r="I86" s="1210"/>
      <c r="J86" s="1210"/>
      <c r="K86" s="1210"/>
      <c r="M86" s="918">
        <f>Food_2!A10</f>
        <v>0</v>
      </c>
    </row>
    <row r="87" spans="5:13">
      <c r="E87" s="706" t="s">
        <v>863</v>
      </c>
      <c r="G87" s="39"/>
      <c r="H87" s="1210" t="s">
        <v>655</v>
      </c>
      <c r="I87" s="1210"/>
      <c r="J87" s="1210"/>
      <c r="K87" s="1210"/>
      <c r="M87" s="918">
        <f>Geography_2!A10</f>
        <v>0</v>
      </c>
    </row>
    <row r="88" spans="5:13">
      <c r="E88" s="706" t="s">
        <v>864</v>
      </c>
      <c r="G88" s="39"/>
      <c r="H88" s="1210" t="s">
        <v>654</v>
      </c>
      <c r="I88" s="1210"/>
      <c r="J88" s="1210"/>
      <c r="K88" s="1210"/>
      <c r="M88" s="917">
        <f>History_2!A10</f>
        <v>0</v>
      </c>
    </row>
    <row r="89" spans="5:13">
      <c r="E89" s="706" t="s">
        <v>865</v>
      </c>
      <c r="G89" s="39"/>
      <c r="H89" s="1210" t="s">
        <v>653</v>
      </c>
      <c r="I89" s="1210"/>
      <c r="J89" s="1210"/>
      <c r="K89" s="1210"/>
      <c r="M89" s="918">
        <f>Mathematics_2!A10</f>
        <v>0</v>
      </c>
    </row>
    <row r="90" spans="5:13">
      <c r="E90" s="706" t="s">
        <v>866</v>
      </c>
      <c r="G90" s="39"/>
      <c r="H90" s="1210" t="s">
        <v>652</v>
      </c>
      <c r="I90" s="1210"/>
      <c r="J90" s="1210"/>
      <c r="K90" s="1210"/>
      <c r="M90" s="917">
        <f>Modern_Foreign_Languages_2!A10</f>
        <v>0</v>
      </c>
    </row>
    <row r="91" spans="5:13">
      <c r="E91" s="706" t="s">
        <v>867</v>
      </c>
      <c r="G91" s="39"/>
      <c r="H91" s="1210" t="s">
        <v>651</v>
      </c>
      <c r="I91" s="1210"/>
      <c r="J91" s="1210"/>
      <c r="K91" s="1210"/>
      <c r="M91" s="918">
        <f>Music_2!A10</f>
        <v>0</v>
      </c>
    </row>
    <row r="92" spans="5:13">
      <c r="E92" s="706" t="s">
        <v>868</v>
      </c>
      <c r="G92" s="39"/>
      <c r="H92" s="1210" t="s">
        <v>650</v>
      </c>
      <c r="I92" s="1210"/>
      <c r="J92" s="1210"/>
      <c r="K92" s="1210"/>
      <c r="M92" s="917">
        <f>Others_2!A10</f>
        <v>0</v>
      </c>
    </row>
    <row r="93" spans="5:13">
      <c r="E93" s="710" t="s">
        <v>869</v>
      </c>
      <c r="G93" s="39"/>
      <c r="H93" s="1210" t="s">
        <v>649</v>
      </c>
      <c r="I93" s="1210"/>
      <c r="J93" s="1210"/>
      <c r="K93" s="1210"/>
      <c r="M93" s="917">
        <f>Physical_Education_2!A10</f>
        <v>0</v>
      </c>
    </row>
    <row r="94" spans="5:13">
      <c r="E94" s="706" t="s">
        <v>870</v>
      </c>
      <c r="G94" s="39"/>
      <c r="H94" s="1210" t="s">
        <v>648</v>
      </c>
      <c r="I94" s="1210"/>
      <c r="J94" s="1210"/>
      <c r="K94" s="1210"/>
      <c r="M94" s="917">
        <f>Physics_2!A10</f>
        <v>0</v>
      </c>
    </row>
    <row r="95" spans="5:13">
      <c r="E95" s="706" t="s">
        <v>871</v>
      </c>
      <c r="G95" s="39"/>
      <c r="H95" s="1210" t="s">
        <v>647</v>
      </c>
      <c r="I95" s="1210"/>
      <c r="J95" s="1210"/>
      <c r="K95" s="1210"/>
      <c r="M95" s="918">
        <f>Religious_Education_2!A10</f>
        <v>0</v>
      </c>
    </row>
    <row r="96" spans="5:13" ht="26.65" customHeight="1">
      <c r="E96" s="706" t="s">
        <v>1326</v>
      </c>
      <c r="G96" s="39"/>
      <c r="H96" s="1211" t="s">
        <v>1074</v>
      </c>
      <c r="I96" s="1212"/>
      <c r="J96" s="1212"/>
      <c r="K96" s="1213"/>
      <c r="M96" s="918">
        <f>Calc_long_term_NQT_entrants!A10</f>
        <v>0</v>
      </c>
    </row>
    <row r="97" spans="3:13" s="701" customFormat="1" ht="27.75" customHeight="1">
      <c r="E97" s="706" t="s">
        <v>636</v>
      </c>
      <c r="F97" s="550"/>
      <c r="G97" s="550"/>
      <c r="H97" s="1214" t="s">
        <v>635</v>
      </c>
      <c r="I97" s="1215"/>
      <c r="J97" s="1215"/>
      <c r="K97" s="1216"/>
      <c r="L97" s="550"/>
      <c r="M97" s="917">
        <f>Conversion_rates_table!A10</f>
        <v>0</v>
      </c>
    </row>
    <row r="98" spans="3:13">
      <c r="M98" s="915"/>
    </row>
    <row r="99" spans="3:13" ht="13.15">
      <c r="C99" s="18">
        <f ca="1">MAX($B$6:OFFSET(C99,-1,))+0.01</f>
        <v>2.0399999999999991</v>
      </c>
      <c r="D99" s="17" t="s">
        <v>25</v>
      </c>
      <c r="M99" s="915"/>
    </row>
    <row r="100" spans="3:13">
      <c r="E100" s="39"/>
      <c r="G100" s="39"/>
      <c r="M100" s="916"/>
    </row>
    <row r="101" spans="3:13">
      <c r="E101" s="453" t="s">
        <v>1332</v>
      </c>
      <c r="G101" s="39"/>
      <c r="H101" s="1210" t="s">
        <v>1331</v>
      </c>
      <c r="I101" s="1210"/>
      <c r="J101" s="1210"/>
      <c r="K101" s="1210"/>
      <c r="M101" s="918">
        <f>OUTPUTS_FOR_SECTION_2_OF_MODEL!A10</f>
        <v>0</v>
      </c>
    </row>
    <row r="102" spans="3:13">
      <c r="E102" s="706" t="s">
        <v>646</v>
      </c>
      <c r="G102" s="39"/>
      <c r="H102" s="1210" t="s">
        <v>645</v>
      </c>
      <c r="I102" s="1210"/>
      <c r="J102" s="1210"/>
      <c r="K102" s="1210"/>
      <c r="M102" s="918">
        <f>'Re-entrants_expected'!A10</f>
        <v>0</v>
      </c>
    </row>
    <row r="103" spans="3:13">
      <c r="E103" s="706" t="s">
        <v>644</v>
      </c>
      <c r="G103" s="39"/>
      <c r="H103" s="1210" t="s">
        <v>643</v>
      </c>
      <c r="I103" s="1210"/>
      <c r="J103" s="1210"/>
      <c r="K103" s="1210"/>
      <c r="M103" s="918">
        <f>New_to_SF_sector_expected!A10</f>
        <v>0</v>
      </c>
    </row>
    <row r="104" spans="3:13" ht="25.9" customHeight="1">
      <c r="E104" s="706" t="s">
        <v>642</v>
      </c>
      <c r="G104" s="39"/>
      <c r="H104" s="1211" t="s">
        <v>641</v>
      </c>
      <c r="I104" s="1212"/>
      <c r="J104" s="1212"/>
      <c r="K104" s="1213"/>
      <c r="M104" s="918">
        <f>NQT_entrants_required_inc_UGs!A10</f>
        <v>0</v>
      </c>
    </row>
    <row r="105" spans="3:13" s="701" customFormat="1" ht="25.9" customHeight="1">
      <c r="E105" s="706" t="s">
        <v>1538</v>
      </c>
      <c r="G105" s="39"/>
      <c r="H105" s="1221" t="s">
        <v>1537</v>
      </c>
      <c r="I105" s="1212"/>
      <c r="J105" s="1212"/>
      <c r="K105" s="1213"/>
      <c r="M105" s="918"/>
    </row>
    <row r="106" spans="3:13">
      <c r="E106" s="706" t="s">
        <v>640</v>
      </c>
      <c r="G106" s="39"/>
      <c r="H106" s="1211" t="s">
        <v>639</v>
      </c>
      <c r="I106" s="1212"/>
      <c r="J106" s="1212"/>
      <c r="K106" s="1213"/>
      <c r="M106" s="918">
        <f>Check_of_all_entrant_numbers!A9</f>
        <v>0</v>
      </c>
    </row>
    <row r="107" spans="3:13">
      <c r="E107" s="710" t="s">
        <v>638</v>
      </c>
      <c r="G107" s="39"/>
      <c r="H107" s="1210" t="s">
        <v>637</v>
      </c>
      <c r="I107" s="1210"/>
      <c r="J107" s="1210"/>
      <c r="K107" s="1210"/>
      <c r="M107" s="918">
        <f>Outputs_for_conversion_rates!A10</f>
        <v>0</v>
      </c>
    </row>
    <row r="108" spans="3:13">
      <c r="E108" s="710" t="s">
        <v>1329</v>
      </c>
      <c r="H108" s="1220" t="s">
        <v>1547</v>
      </c>
      <c r="I108" s="1210"/>
      <c r="J108" s="1210"/>
      <c r="K108" s="1210"/>
      <c r="M108" s="917">
        <f>FINAL_OUTPUTS_OF_ITT_PLACES!A10</f>
        <v>0</v>
      </c>
    </row>
    <row r="109" spans="3:13" s="701" customFormat="1">
      <c r="E109" s="710" t="s">
        <v>1438</v>
      </c>
      <c r="H109" s="1210" t="s">
        <v>1441</v>
      </c>
      <c r="I109" s="1210"/>
      <c r="J109" s="1210"/>
      <c r="K109" s="1210"/>
      <c r="M109" s="917">
        <f>SUMMARY_OUTPUTS!A10</f>
        <v>0</v>
      </c>
    </row>
    <row r="110" spans="3:13">
      <c r="E110" s="706" t="s">
        <v>338</v>
      </c>
      <c r="G110" s="39"/>
      <c r="H110" s="1210" t="s">
        <v>336</v>
      </c>
      <c r="I110" s="1210"/>
      <c r="J110" s="1210"/>
      <c r="K110" s="1210"/>
      <c r="M110" s="917">
        <f>Assumptions_data!A10</f>
        <v>0</v>
      </c>
    </row>
    <row r="111" spans="3:13">
      <c r="E111" s="453" t="s">
        <v>454</v>
      </c>
      <c r="G111" s="39"/>
      <c r="H111" s="1210" t="s">
        <v>452</v>
      </c>
      <c r="I111" s="1210"/>
      <c r="J111" s="1210"/>
      <c r="K111" s="1210"/>
      <c r="M111" s="917">
        <f>Teacher_need_figures!A10</f>
        <v>0</v>
      </c>
    </row>
    <row r="112" spans="3:13">
      <c r="E112" s="453" t="s">
        <v>617</v>
      </c>
      <c r="G112" s="39"/>
      <c r="H112" s="1210" t="s">
        <v>453</v>
      </c>
      <c r="I112" s="1210"/>
      <c r="J112" s="1210"/>
      <c r="K112" s="1210"/>
      <c r="M112" s="917">
        <f>Entrant_need_figures!A10</f>
        <v>0</v>
      </c>
    </row>
    <row r="113" spans="4:13" ht="13.15" customHeight="1">
      <c r="E113" s="706" t="s">
        <v>553</v>
      </c>
      <c r="G113" s="39"/>
      <c r="H113" s="1210" t="s">
        <v>450</v>
      </c>
      <c r="I113" s="1210"/>
      <c r="J113" s="1210"/>
      <c r="K113" s="1210"/>
      <c r="M113" s="918">
        <f>Wastage_over_time!A10</f>
        <v>0</v>
      </c>
    </row>
    <row r="114" spans="4:13" ht="13.15">
      <c r="D114" s="42"/>
      <c r="E114" s="706" t="s">
        <v>554</v>
      </c>
      <c r="G114" s="39"/>
      <c r="H114" s="1210" t="s">
        <v>451</v>
      </c>
      <c r="I114" s="1210"/>
      <c r="J114" s="1210"/>
      <c r="K114" s="1210"/>
      <c r="M114" s="918">
        <f>Retirements_over_time!A10</f>
        <v>0</v>
      </c>
    </row>
    <row r="115" spans="4:13" ht="13.15">
      <c r="D115" s="42"/>
      <c r="E115" s="706" t="s">
        <v>482</v>
      </c>
      <c r="G115" s="39"/>
      <c r="H115" s="1210" t="s">
        <v>483</v>
      </c>
      <c r="I115" s="1210"/>
      <c r="J115" s="1210"/>
      <c r="K115" s="1210"/>
      <c r="M115" s="918">
        <f>Deaths_over_time!A10</f>
        <v>0</v>
      </c>
    </row>
    <row r="116" spans="4:13" ht="13.15">
      <c r="D116" s="42"/>
      <c r="E116" s="706" t="s">
        <v>555</v>
      </c>
      <c r="G116" s="39"/>
      <c r="H116" s="1210" t="s">
        <v>484</v>
      </c>
      <c r="I116" s="1210"/>
      <c r="J116" s="1210"/>
      <c r="K116" s="1210"/>
      <c r="M116" s="918">
        <f>Leavers_over_time!A10</f>
        <v>0</v>
      </c>
    </row>
    <row r="117" spans="4:13" ht="13.15">
      <c r="D117" s="42"/>
      <c r="E117" s="706" t="s">
        <v>337</v>
      </c>
      <c r="G117" s="39"/>
      <c r="H117" s="1211" t="s">
        <v>380</v>
      </c>
      <c r="I117" s="1212"/>
      <c r="J117" s="1212"/>
      <c r="K117" s="1213"/>
      <c r="M117" s="918">
        <f>Entrant_need_charts_over_time!A10</f>
        <v>0</v>
      </c>
    </row>
    <row r="118" spans="4:13" ht="13.15">
      <c r="D118" s="42"/>
      <c r="E118" s="706" t="s">
        <v>257</v>
      </c>
      <c r="G118" s="39"/>
      <c r="H118" s="1211" t="s">
        <v>334</v>
      </c>
      <c r="I118" s="1212"/>
      <c r="J118" s="1212"/>
      <c r="K118" s="1213"/>
      <c r="M118" s="918">
        <f>Teacher_need_charts_over_time!A10</f>
        <v>0</v>
      </c>
    </row>
    <row r="119" spans="4:13" ht="13.15">
      <c r="D119" s="42"/>
      <c r="E119" s="706" t="s">
        <v>1327</v>
      </c>
      <c r="G119" s="39"/>
      <c r="H119" s="1211" t="s">
        <v>335</v>
      </c>
      <c r="I119" s="1212"/>
      <c r="J119" s="1212"/>
      <c r="K119" s="1213"/>
      <c r="M119" s="918">
        <f>Pupil_Projections_scenarios!A10</f>
        <v>0</v>
      </c>
    </row>
    <row r="120" spans="4:13" ht="13.15">
      <c r="D120" s="42"/>
      <c r="E120" s="710" t="s">
        <v>1076</v>
      </c>
      <c r="H120" s="1211" t="s">
        <v>1075</v>
      </c>
      <c r="I120" s="1212"/>
      <c r="J120" s="1212"/>
      <c r="K120" s="1213"/>
      <c r="M120" s="918">
        <f>Outputs_with_historical_data!A10</f>
        <v>0</v>
      </c>
    </row>
    <row r="121" spans="4:13" s="701" customFormat="1" ht="13.15">
      <c r="D121" s="42"/>
      <c r="E121" s="710" t="s">
        <v>1330</v>
      </c>
      <c r="H121" s="1211" t="s">
        <v>1352</v>
      </c>
      <c r="I121" s="1212"/>
      <c r="J121" s="1212"/>
      <c r="K121" s="1213"/>
      <c r="M121" s="918">
        <f>Comparison_of_pupil_projns!A10</f>
        <v>0</v>
      </c>
    </row>
    <row r="122" spans="4:13" ht="13.15">
      <c r="D122" s="42"/>
      <c r="E122" s="706" t="s">
        <v>1077</v>
      </c>
      <c r="G122" s="39"/>
      <c r="H122" s="1211" t="s">
        <v>1078</v>
      </c>
      <c r="I122" s="1212"/>
      <c r="J122" s="1212"/>
      <c r="K122" s="1213"/>
      <c r="M122" s="918">
        <f>OUTPUTS_FOR_SECTION_2_OF_MODEL!A10</f>
        <v>0</v>
      </c>
    </row>
    <row r="123" spans="4:13" s="815" customFormat="1" ht="27" customHeight="1">
      <c r="E123" s="816" t="s">
        <v>1328</v>
      </c>
      <c r="H123" s="1211" t="s">
        <v>1502</v>
      </c>
      <c r="I123" s="1212"/>
      <c r="J123" s="1212"/>
      <c r="K123" s="1213"/>
      <c r="M123" s="918">
        <f>Changes_in_subject_teaching_hrs!A9</f>
        <v>0</v>
      </c>
    </row>
    <row r="124" spans="4:13">
      <c r="M124" s="15"/>
    </row>
  </sheetData>
  <mergeCells count="96">
    <mergeCell ref="H121:K121"/>
    <mergeCell ref="H123:K123"/>
    <mergeCell ref="H83:K83"/>
    <mergeCell ref="H109:K109"/>
    <mergeCell ref="H122:K122"/>
    <mergeCell ref="H88:K88"/>
    <mergeCell ref="H87:K87"/>
    <mergeCell ref="H90:K90"/>
    <mergeCell ref="H96:K96"/>
    <mergeCell ref="H95:K95"/>
    <mergeCell ref="H120:K120"/>
    <mergeCell ref="H93:K93"/>
    <mergeCell ref="H94:K94"/>
    <mergeCell ref="H97:K97"/>
    <mergeCell ref="H103:K103"/>
    <mergeCell ref="H107:K107"/>
    <mergeCell ref="H91:K91"/>
    <mergeCell ref="H92:K92"/>
    <mergeCell ref="H114:K114"/>
    <mergeCell ref="H115:K115"/>
    <mergeCell ref="H117:K117"/>
    <mergeCell ref="H111:K111"/>
    <mergeCell ref="H105:K105"/>
    <mergeCell ref="H119:K119"/>
    <mergeCell ref="H116:K116"/>
    <mergeCell ref="H79:K79"/>
    <mergeCell ref="H112:K112"/>
    <mergeCell ref="H110:K110"/>
    <mergeCell ref="H118:K118"/>
    <mergeCell ref="H113:K113"/>
    <mergeCell ref="H104:K104"/>
    <mergeCell ref="H108:K108"/>
    <mergeCell ref="H80:K80"/>
    <mergeCell ref="H84:K84"/>
    <mergeCell ref="H102:K102"/>
    <mergeCell ref="H106:K106"/>
    <mergeCell ref="H81:K81"/>
    <mergeCell ref="H89:K89"/>
    <mergeCell ref="H101:K101"/>
    <mergeCell ref="H72:K72"/>
    <mergeCell ref="H66:K66"/>
    <mergeCell ref="H76:K76"/>
    <mergeCell ref="H68:K68"/>
    <mergeCell ref="H78:K78"/>
    <mergeCell ref="H77:K77"/>
    <mergeCell ref="H75:K75"/>
    <mergeCell ref="H86:K86"/>
    <mergeCell ref="H73:K73"/>
    <mergeCell ref="H82:K82"/>
    <mergeCell ref="H85:K85"/>
    <mergeCell ref="H52:K52"/>
    <mergeCell ref="H74:K74"/>
    <mergeCell ref="H56:K56"/>
    <mergeCell ref="H70:K70"/>
    <mergeCell ref="H65:K65"/>
    <mergeCell ref="H67:K67"/>
    <mergeCell ref="H57:K57"/>
    <mergeCell ref="H71:K71"/>
    <mergeCell ref="H69:K69"/>
    <mergeCell ref="H62:K62"/>
    <mergeCell ref="H61:K61"/>
    <mergeCell ref="H58:K58"/>
    <mergeCell ref="H63:K63"/>
    <mergeCell ref="H59:K59"/>
    <mergeCell ref="H60:K60"/>
    <mergeCell ref="H64:K64"/>
    <mergeCell ref="H42:K42"/>
    <mergeCell ref="H43:K43"/>
    <mergeCell ref="H55:K55"/>
    <mergeCell ref="H53:K53"/>
    <mergeCell ref="H49:K49"/>
    <mergeCell ref="H54:K54"/>
    <mergeCell ref="H48:K48"/>
    <mergeCell ref="H50:K50"/>
    <mergeCell ref="H51:K51"/>
    <mergeCell ref="H36:K36"/>
    <mergeCell ref="H46:K46"/>
    <mergeCell ref="H41:K41"/>
    <mergeCell ref="H45:K45"/>
    <mergeCell ref="H44:K44"/>
    <mergeCell ref="H18:K18"/>
    <mergeCell ref="H19:K19"/>
    <mergeCell ref="H35:K35"/>
    <mergeCell ref="H20:K20"/>
    <mergeCell ref="H40:K40"/>
    <mergeCell ref="H26:K26"/>
    <mergeCell ref="H33:K33"/>
    <mergeCell ref="H21:K21"/>
    <mergeCell ref="H25:K25"/>
    <mergeCell ref="H27:K27"/>
    <mergeCell ref="H38:K38"/>
    <mergeCell ref="H39:K39"/>
    <mergeCell ref="H37:K37"/>
    <mergeCell ref="H28:K28"/>
    <mergeCell ref="H29:K29"/>
    <mergeCell ref="H34:K34"/>
  </mergeCells>
  <hyperlinks>
    <hyperlink ref="E18" location="Details!A1" display="Details"/>
    <hyperlink ref="E20" location="Subject_groupings_defined!A1" display="Subject groupings defined"/>
    <hyperlink ref="E19" location="Map_of_sheets!A1" display="Map of Sheets"/>
    <hyperlink ref="E25" location="RAW_DATA_INPUTS!A1" display="RAW DATA INPUTS"/>
    <hyperlink ref="E33" location="Calc_PRIM_retirement_rates!A1" display="Calculation of primary retirement rates"/>
    <hyperlink ref="E34" location="Calc_SEC_retirement_rates!A1" display="Calculation of secondary retirement rates"/>
    <hyperlink ref="E37" location="Calculation_PRIM_wastage_rates!A1" display="Calculation of primary wastage rates"/>
    <hyperlink ref="E40" location="Projected_SEC_wastage_rates!A1" display="Projected secondary wastage rates"/>
    <hyperlink ref="E44" location="Stock_calculations!A1" display="Stock calculations"/>
    <hyperlink ref="E45" location="Stock_ages_breakdowns!A1" display="Stock ages breakdowns"/>
    <hyperlink ref="E49" location="Teacher_need_by_subject!A1" display="Teacher need by subject"/>
    <hyperlink ref="E50" location="Forecast_stock_figures!A1" display="Forecast stock figures"/>
    <hyperlink ref="E51" location="Entrant_age_breakdowns!A1" display="Entrant age breakdowns"/>
    <hyperlink ref="E46" location="Pupils_data_scenarios!A1" display="Pupils data scenarios"/>
    <hyperlink ref="E52" location="Primary_1!A1" display="Primary 1"/>
    <hyperlink ref="E26" location="Policy_assumptions_PRIM!A1" display="Policy assumptions Primary"/>
    <hyperlink ref="E27" location="Policy_assumptions_SEC!A1" display="Policy assumptions Secondary"/>
    <hyperlink ref="E28" location="Data_selected_by_user_testing!A1" display="Data selected by user testing"/>
    <hyperlink ref="E115" location="Deaths_over_time!A1" display="Deaths over time"/>
    <hyperlink ref="E117" location="Entrant_need_charts_over_time!A1" display="Entrant need charts over time"/>
    <hyperlink ref="E118" location="Teacher_need_charts_over_time!A1" display="Teacher need charts over time"/>
    <hyperlink ref="E119" location="Pupil_Projections_scenarios!A1" display="Pupil projections scenarios"/>
    <hyperlink ref="E110" location="Assumptions_data!A1" display="Assumptions data"/>
    <hyperlink ref="E38" location="Calculation_SEC_wastage_rates!A1" display="Calculation of secondary wastage rates"/>
    <hyperlink ref="E39" location="Projected_PRIM_wastage_rates!A1" display="Projected primary wastage rates"/>
    <hyperlink ref="E41" location="Group_1_rates!A1" display="Group 1 rates"/>
    <hyperlink ref="E42" location="Group_2_rates!A1" display="Group 2 rates"/>
    <hyperlink ref="E43" location="Group_3_rates!A1" display="Group 3 rates"/>
    <hyperlink ref="E111" location="Teacher_need_figures!A1" display="Teacher need figures"/>
    <hyperlink ref="E35" location="Calc_PRIM_death_rates!A1" display="Calculation of primary death rates"/>
    <hyperlink ref="E36" location="Calc_SEC_death_rates!A1" display="Calculation of secondary death rates"/>
    <hyperlink ref="E113" location="Wastage_over_time!A1" display="Wastage over time"/>
    <hyperlink ref="E114" location="Retirements_over_time!A1" display="Retirements over time"/>
    <hyperlink ref="E116" location="Leavers_over_time!A1" display="Leavers over time"/>
    <hyperlink ref="E112" location="Entrant_need_figures!A1" display="Entrant need figures"/>
    <hyperlink ref="E47" location="Calc_Primary_teacher_need!A1" display="Calculation of primary teacher need"/>
    <hyperlink ref="E48" location="Calc_overall_Sec_teacher_need!A1" display="Calculation of overall secondary teacher need"/>
    <hyperlink ref="E72" location="Calc_PRIM_entrant_rates!A1" display="Calculation of primary entrant rates"/>
    <hyperlink ref="E73" location="Calc_SEC_entrant_rates!A1" display="Calculation of secondary entrant rates"/>
    <hyperlink ref="E104" location="NQT_entrants_required_inc_UGs!A1" display="NQT entrants required inc UGs"/>
    <hyperlink ref="E96" location="Calc_long_term_NQT_entrants!A1" display="Calculation of long term NQT entrants"/>
    <hyperlink ref="E107" location="Outputs_for_conversion_rates!A1" display="Outputs for conversion rates"/>
    <hyperlink ref="E97" location="Conversion_rates_table!A1" display="Conversion rates table"/>
    <hyperlink ref="E108" location="FINAL_OUTPUTS_OF_ITT_PLACES!A1" display="FINAL OUTPUTS OF ITT PLACES"/>
    <hyperlink ref="E102" location="'Re-entrants_expected'!A1" display="Re-entrants expected"/>
    <hyperlink ref="E103" location="New_to_SF_sector_expected!A1" display="New to SF sector expected"/>
    <hyperlink ref="E106" location="Check_of_all_entrant_numbers!A1" display="Check of all entrant numbers"/>
    <hyperlink ref="E74" location="'Calc_PRIM_part-time_entrants'!A1" display="Calculation of primary part-time entrants"/>
    <hyperlink ref="E75" location="'Calc_SEC_part-time_entrants'!A1" display="Calculation of secondary part-time entrants"/>
    <hyperlink ref="E53" location="'Art_&amp;_Design_1'!A1" display="Art &amp; Design 1"/>
    <hyperlink ref="E54" location="Biology_1!A1" display="Biology 1"/>
    <hyperlink ref="E55" location="Business_Studies_1!A1" display="Business Studies 1"/>
    <hyperlink ref="E56" location="Chemistry_1!A1" display="Chemistry 1"/>
    <hyperlink ref="E57" location="Classics_1!A1" display="Classics 1"/>
    <hyperlink ref="E58" location="Computing_1!A1" display="Computing 1"/>
    <hyperlink ref="E59" location="'Design_&amp;_Technology_1'!A1" display="Design &amp; Technology 1"/>
    <hyperlink ref="E60" location="Drama_1!A1" display="Drama 1"/>
    <hyperlink ref="E61" location="English_1!A1" display="English 1"/>
    <hyperlink ref="E62" location="Food_1!A1" display="Food 1"/>
    <hyperlink ref="E63" location="Geography_1!A1" display="Geography 1"/>
    <hyperlink ref="E64" location="History_1!A1" display="History 1"/>
    <hyperlink ref="E65" location="Mathematics_1!A1" display="Mathematics 1"/>
    <hyperlink ref="E66" location="Modern_Foreign_Languages_1!A1" display="Modern Foreign Languages 1"/>
    <hyperlink ref="E67" location="Music_1!A1" display="Music 1"/>
    <hyperlink ref="E68" location="Others_1!A1" display="Others 1"/>
    <hyperlink ref="E69" location="Physical_Education_1!A1" display="Physical Education 1"/>
    <hyperlink ref="E70" location="Physics_1!A1" display="Physics 1"/>
    <hyperlink ref="E71" location="Religious_Education_1!A1" display="Religious Education 1"/>
    <hyperlink ref="E76" location="Primary_2!A1" display="Primary 2"/>
    <hyperlink ref="E77" location="'Art_&amp;_Design_2'!A1" display="Art &amp; Design 2"/>
    <hyperlink ref="E78" location="Biology_2!A1" display="Biology 2"/>
    <hyperlink ref="E79" location="Business_Studies_2!A1" display="Business Studies 2"/>
    <hyperlink ref="E80" location="Chemistry_2!A1" display="Chemistry 2"/>
    <hyperlink ref="E81" location="Classics_2!A1" display="Classics 2"/>
    <hyperlink ref="E82" location="Computing_2!A1" display="Computing 2"/>
    <hyperlink ref="E83" location="'Design_&amp;_Technology_2'!A1" display="Design &amp; Technology 2"/>
    <hyperlink ref="E84" location="Drama_2!A1" display="Drama 2"/>
    <hyperlink ref="E95" location="Religious_Education_2!A1" display="Religious Education 2"/>
    <hyperlink ref="E94" location="Physics_2!A1" display="Physics 2"/>
    <hyperlink ref="E92" location="Others_2!A1" display="Others 2"/>
    <hyperlink ref="E93" location="Physical_Education_2!A1" display="Physical Education 2"/>
    <hyperlink ref="E91" location="Music_2!A1" display="Music 2"/>
    <hyperlink ref="E90" location="Modern_Foreign_Languages_2!A1" display="Modern Foreign Languages 2"/>
    <hyperlink ref="E89" location="Mathematics_2!A1" display="Mathematics 2"/>
    <hyperlink ref="E88" location="History_2!A1" display="History 2"/>
    <hyperlink ref="E87" location="Geography_2!A1" display="Geography 2"/>
    <hyperlink ref="E85" location="English_2!A1" display="English 2"/>
    <hyperlink ref="E120" location="Outputs_with_historical_data!A1" display="Outputs with historical data"/>
    <hyperlink ref="E122" location="Historical_and_projected_ITT!A1" display="Historical and projected ITT"/>
    <hyperlink ref="E29" location="Increased_EBacc_scenario_data!A1" display="Increased EBacc take up scenario data"/>
    <hyperlink ref="E123" location="Changes_in_subject_teaching_hrs!A1" display="Changes in subject teaching hours"/>
    <hyperlink ref="E21" location="USER_TESTING_TAB!A1" display="USER TESTING TAB"/>
    <hyperlink ref="E101" location="OUTPUTS_FOR_SECTION_2_OF_MODEL!A1" display="OUTPUTS FOR SECTION 2 OF MODEL"/>
    <hyperlink ref="E86" location="Food_2!A1" display="Food 2"/>
    <hyperlink ref="E121" location="Comparison_of_pupil_projns!A1" display="Comparison of pupil projections"/>
    <hyperlink ref="E109" location="SUMMARY_OUTPUTS!A1" display="SUMMARY_OUTPUTS"/>
    <hyperlink ref="E105" location="Entrants_via_other_initiatives!A1" display="Entrants via other initiatives"/>
  </hyperlinks>
  <pageMargins left="0.7" right="0.7" top="0.75" bottom="0.75" header="0.3" footer="0.3"/>
  <pageSetup paperSize="9" orientation="portrait" r:id="rId1"/>
  <ignoredErrors>
    <ignoredError sqref="C16 C23 C31 C99 M17 M25:M29 M122 M33:M40 M87:M97 M106:M108 M44:M84 M113:M116 M102:M104"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A1:AE129"/>
  <sheetViews>
    <sheetView showGridLines="0" zoomScaleNormal="100" workbookViewId="0"/>
  </sheetViews>
  <sheetFormatPr defaultRowHeight="12.75"/>
  <cols>
    <col min="2" max="2" width="22" customWidth="1"/>
    <col min="3" max="23" width="12.86328125" bestFit="1" customWidth="1"/>
    <col min="24" max="25" width="12.86328125" customWidth="1"/>
    <col min="26" max="26" width="12.86328125" bestFit="1" customWidth="1"/>
    <col min="27" max="40" width="12.86328125" customWidth="1"/>
  </cols>
  <sheetData>
    <row r="1" spans="1:25" s="64" customFormat="1" ht="13.9">
      <c r="A1" s="63" t="str">
        <f>ModelBanner</f>
        <v>TSM_201920</v>
      </c>
      <c r="Y1" s="704"/>
    </row>
    <row r="2" spans="1:25" s="64" customFormat="1" ht="13.9">
      <c r="A2" s="920" t="s">
        <v>13</v>
      </c>
      <c r="B2" s="920" t="s">
        <v>30</v>
      </c>
      <c r="Y2" s="704"/>
    </row>
    <row r="3" spans="1:25" s="64" customFormat="1" ht="13.9">
      <c r="A3" s="65"/>
      <c r="Y3" s="704"/>
    </row>
    <row r="4" spans="1:25" s="55" customFormat="1" ht="13.15">
      <c r="A4" s="56" t="s">
        <v>26</v>
      </c>
      <c r="B4" s="56"/>
      <c r="C4" s="56"/>
      <c r="D4" s="56"/>
      <c r="E4" s="283"/>
      <c r="F4" s="56"/>
      <c r="G4" s="56"/>
      <c r="H4" s="56"/>
      <c r="I4" s="56"/>
      <c r="J4" s="56"/>
      <c r="K4" s="56"/>
      <c r="L4" s="56"/>
      <c r="M4" s="56"/>
      <c r="N4" s="56"/>
      <c r="O4" s="56"/>
      <c r="P4" s="56"/>
      <c r="Q4" s="56"/>
    </row>
    <row r="5" spans="1:25" s="45" customFormat="1" ht="13.15" customHeight="1">
      <c r="A5" s="58" t="s">
        <v>1259</v>
      </c>
      <c r="B5" s="58"/>
      <c r="C5" s="58"/>
      <c r="D5" s="58"/>
      <c r="E5" s="58"/>
      <c r="F5" s="58"/>
      <c r="G5" s="58"/>
      <c r="H5" s="58"/>
      <c r="I5" s="58"/>
      <c r="J5" s="58"/>
      <c r="K5" s="58"/>
      <c r="L5" s="58"/>
      <c r="M5" s="58"/>
      <c r="N5" s="58"/>
      <c r="O5" s="58"/>
      <c r="P5" s="58"/>
      <c r="Q5" s="58"/>
    </row>
    <row r="6" spans="1:25" s="44" customFormat="1" ht="13.15">
      <c r="A6" s="54" t="s">
        <v>1336</v>
      </c>
      <c r="B6" s="59"/>
      <c r="C6" s="59"/>
      <c r="D6" s="59"/>
      <c r="E6" s="283"/>
      <c r="F6" s="59"/>
      <c r="G6" s="59"/>
      <c r="H6" s="59"/>
      <c r="I6" s="59"/>
      <c r="J6" s="59"/>
      <c r="K6" s="59"/>
      <c r="L6" s="59"/>
      <c r="M6" s="59"/>
      <c r="N6" s="59"/>
      <c r="O6" s="59"/>
      <c r="P6" s="59"/>
      <c r="Q6" s="59"/>
    </row>
    <row r="7" spans="1:25" s="44" customFormat="1" ht="13.15">
      <c r="A7" s="52" t="s">
        <v>178</v>
      </c>
      <c r="B7" s="54"/>
      <c r="C7" s="59"/>
      <c r="D7" s="59"/>
      <c r="E7" s="283"/>
      <c r="F7" s="59"/>
      <c r="G7" s="59"/>
      <c r="H7" s="59"/>
      <c r="I7" s="59"/>
      <c r="J7" s="59"/>
      <c r="K7" s="59"/>
      <c r="L7" s="59"/>
      <c r="M7" s="59"/>
      <c r="N7" s="59"/>
      <c r="O7" s="59"/>
      <c r="P7" s="59"/>
      <c r="Q7" s="59"/>
    </row>
    <row r="8" spans="1:25" s="44" customFormat="1" ht="13.15">
      <c r="A8" s="54" t="s">
        <v>24</v>
      </c>
      <c r="B8" s="59"/>
      <c r="C8" s="59"/>
      <c r="D8" s="59"/>
      <c r="E8" s="283"/>
      <c r="F8" s="59"/>
      <c r="G8" s="59"/>
      <c r="H8" s="59"/>
      <c r="I8" s="59"/>
      <c r="J8" s="59"/>
      <c r="K8" s="59"/>
      <c r="L8" s="59"/>
      <c r="M8" s="59"/>
      <c r="N8" s="59"/>
      <c r="O8" s="59"/>
      <c r="P8" s="59"/>
      <c r="Q8" s="59"/>
    </row>
    <row r="9" spans="1:25" s="48" customFormat="1" ht="13.5" customHeight="1">
      <c r="A9" s="53" t="s">
        <v>123</v>
      </c>
      <c r="B9" s="71"/>
      <c r="C9" s="69"/>
      <c r="D9" s="46"/>
      <c r="E9" s="46"/>
      <c r="F9" s="46"/>
      <c r="G9" s="70"/>
      <c r="H9" s="46"/>
      <c r="I9" s="46"/>
      <c r="J9" s="70"/>
      <c r="K9" s="47"/>
      <c r="L9" s="47"/>
      <c r="M9" s="47"/>
      <c r="N9" s="47"/>
      <c r="O9" s="47"/>
      <c r="P9" s="47"/>
      <c r="Q9" s="47"/>
    </row>
    <row r="37" spans="2:31" ht="13.15">
      <c r="B37" s="145" t="s">
        <v>327</v>
      </c>
    </row>
    <row r="38" spans="2:31" s="5" customFormat="1" ht="13.15">
      <c r="C38" s="296" t="str">
        <f>RAW_DATA_INPUTS!C351</f>
        <v>2004/05</v>
      </c>
      <c r="D38" s="296" t="str">
        <f>RAW_DATA_INPUTS!D351</f>
        <v>2005/06</v>
      </c>
      <c r="E38" s="296" t="str">
        <f>RAW_DATA_INPUTS!E351</f>
        <v>2006/07</v>
      </c>
      <c r="F38" s="296" t="str">
        <f>RAW_DATA_INPUTS!F351</f>
        <v>2007/08</v>
      </c>
      <c r="G38" s="296" t="str">
        <f>RAW_DATA_INPUTS!G351</f>
        <v>2008/09</v>
      </c>
      <c r="H38" s="296" t="str">
        <f>RAW_DATA_INPUTS!H351</f>
        <v>2009/10</v>
      </c>
      <c r="I38" s="296" t="str">
        <f>RAW_DATA_INPUTS!I351</f>
        <v>2010/11</v>
      </c>
      <c r="J38" s="296" t="str">
        <f>RAW_DATA_INPUTS!J351</f>
        <v>2011/12</v>
      </c>
      <c r="K38" s="296" t="str">
        <f>RAW_DATA_INPUTS!K351</f>
        <v>2012/13</v>
      </c>
      <c r="L38" s="296" t="str">
        <f>RAW_DATA_INPUTS!L351</f>
        <v>2013/14</v>
      </c>
      <c r="M38" s="296" t="str">
        <f>RAW_DATA_INPUTS!M351</f>
        <v>2014/15</v>
      </c>
      <c r="N38" s="296" t="str">
        <f>RAW_DATA_INPUTS!N351</f>
        <v>2015/16</v>
      </c>
      <c r="O38" s="296" t="str">
        <f>RAW_DATA_INPUTS!O351</f>
        <v>2016/17</v>
      </c>
      <c r="P38" s="296" t="str">
        <f>RAW_DATA_INPUTS!P351</f>
        <v>2017/18</v>
      </c>
      <c r="Q38" s="296" t="str">
        <f>RAW_DATA_INPUTS!Q351</f>
        <v>2018/19</v>
      </c>
      <c r="R38" s="296" t="str">
        <f>RAW_DATA_INPUTS!R351</f>
        <v>2019/20</v>
      </c>
      <c r="S38" s="296" t="str">
        <f>RAW_DATA_INPUTS!S351</f>
        <v>2020/21</v>
      </c>
      <c r="T38" s="296" t="str">
        <f>RAW_DATA_INPUTS!T351</f>
        <v>2021/22</v>
      </c>
      <c r="U38" s="296" t="str">
        <f>RAW_DATA_INPUTS!U351</f>
        <v>2022/23</v>
      </c>
      <c r="V38" s="296" t="str">
        <f>RAW_DATA_INPUTS!V351</f>
        <v>2023/24</v>
      </c>
      <c r="W38" s="296" t="str">
        <f>RAW_DATA_INPUTS!W351</f>
        <v>2024/25</v>
      </c>
      <c r="X38" s="296" t="str">
        <f>RAW_DATA_INPUTS!X351</f>
        <v>2025/26</v>
      </c>
      <c r="Y38" s="296" t="str">
        <f>RAW_DATA_INPUTS!Y351</f>
        <v>2026/27</v>
      </c>
      <c r="Z38" s="296" t="str">
        <f>RAW_DATA_INPUTS!Z351</f>
        <v>2027/28</v>
      </c>
      <c r="AA38" s="296" t="str">
        <f>RAW_DATA_INPUTS!AA351</f>
        <v>2028/29</v>
      </c>
      <c r="AB38" s="296" t="str">
        <f>RAW_DATA_INPUTS!AB351</f>
        <v>2029/30</v>
      </c>
    </row>
    <row r="39" spans="2:31">
      <c r="B39" s="11" t="s">
        <v>328</v>
      </c>
      <c r="C39" s="294">
        <f>RAW_DATA_INPUTS!C370</f>
        <v>4133670.5</v>
      </c>
      <c r="D39" s="294">
        <f>RAW_DATA_INPUTS!D370</f>
        <v>4085271.436729731</v>
      </c>
      <c r="E39" s="294">
        <f>RAW_DATA_INPUTS!E370</f>
        <v>4047195.5</v>
      </c>
      <c r="F39" s="294">
        <f>RAW_DATA_INPUTS!F370</f>
        <v>4028055.5</v>
      </c>
      <c r="G39" s="294">
        <f>RAW_DATA_INPUTS!G370</f>
        <v>4016161.5</v>
      </c>
      <c r="H39" s="294">
        <f>RAW_DATA_INPUTS!H370</f>
        <v>4036364.5</v>
      </c>
      <c r="I39" s="294">
        <f>RAW_DATA_INPUTS!I370</f>
        <v>4074368</v>
      </c>
      <c r="J39" s="294">
        <f>RAW_DATA_INPUTS!J370</f>
        <v>4150277.5</v>
      </c>
      <c r="K39" s="294">
        <f>RAW_DATA_INPUTS!K370</f>
        <v>4247394.5</v>
      </c>
      <c r="L39" s="294">
        <f>RAW_DATA_INPUTS!L370</f>
        <v>4359000</v>
      </c>
      <c r="M39" s="294">
        <f>RAW_DATA_INPUTS!M370</f>
        <v>4463434</v>
      </c>
      <c r="N39" s="294">
        <f>RAW_DATA_INPUTS!N370</f>
        <v>4574041.5</v>
      </c>
      <c r="O39" s="294">
        <f>RAW_DATA_INPUTS!O370</f>
        <v>4659421</v>
      </c>
      <c r="P39" s="294">
        <f>RAW_DATA_INPUTS!P370</f>
        <v>4715388.5</v>
      </c>
      <c r="Q39" s="294">
        <f>RAW_DATA_INPUTS!Q370</f>
        <v>4736534.6037999708</v>
      </c>
      <c r="R39" s="294">
        <f>RAW_DATA_INPUTS!R370</f>
        <v>4732768.4237411609</v>
      </c>
      <c r="S39" s="294">
        <f>RAW_DATA_INPUTS!S370</f>
        <v>4727076.4137622425</v>
      </c>
      <c r="T39" s="294">
        <f>RAW_DATA_INPUTS!T370</f>
        <v>4693933.1122391783</v>
      </c>
      <c r="U39" s="294">
        <f>RAW_DATA_INPUTS!U370</f>
        <v>4636631.1215722086</v>
      </c>
      <c r="V39" s="294">
        <f>RAW_DATA_INPUTS!V370</f>
        <v>4566918.0757433632</v>
      </c>
      <c r="W39" s="294">
        <f>RAW_DATA_INPUTS!W370</f>
        <v>4496672.8105427418</v>
      </c>
      <c r="X39" s="294">
        <f>RAW_DATA_INPUTS!X370</f>
        <v>4430214.6904255664</v>
      </c>
      <c r="Y39" s="294">
        <f>RAW_DATA_INPUTS!Y370</f>
        <v>4356901.503952329</v>
      </c>
      <c r="Z39" s="294">
        <f>RAW_DATA_INPUTS!Z370</f>
        <v>4278139.3250474241</v>
      </c>
      <c r="AA39" s="294">
        <f>RAW_DATA_INPUTS!AA370</f>
        <v>4209238.5766757522</v>
      </c>
      <c r="AB39" s="294">
        <f>RAW_DATA_INPUTS!AB370</f>
        <v>4145974.1022669873</v>
      </c>
    </row>
    <row r="40" spans="2:31">
      <c r="B40" s="11" t="s">
        <v>367</v>
      </c>
      <c r="C40" s="294">
        <f>RAW_DATA_INPUTS!C352</f>
        <v>4133670.5</v>
      </c>
      <c r="D40" s="294">
        <f>RAW_DATA_INPUTS!D352</f>
        <v>4085271.436729731</v>
      </c>
      <c r="E40" s="294">
        <f>RAW_DATA_INPUTS!E352</f>
        <v>4047195.5</v>
      </c>
      <c r="F40" s="294">
        <f>RAW_DATA_INPUTS!F352</f>
        <v>4028055.5</v>
      </c>
      <c r="G40" s="294">
        <f>RAW_DATA_INPUTS!G352</f>
        <v>4016161.5</v>
      </c>
      <c r="H40" s="294">
        <f>RAW_DATA_INPUTS!H352</f>
        <v>4036364.5</v>
      </c>
      <c r="I40" s="294">
        <f>RAW_DATA_INPUTS!I352</f>
        <v>4074368</v>
      </c>
      <c r="J40" s="294">
        <f>RAW_DATA_INPUTS!J352</f>
        <v>4150277.5</v>
      </c>
      <c r="K40" s="294">
        <f>RAW_DATA_INPUTS!K352</f>
        <v>4247394.5</v>
      </c>
      <c r="L40" s="294">
        <f>RAW_DATA_INPUTS!L352</f>
        <v>4359000</v>
      </c>
      <c r="M40" s="294">
        <f>RAW_DATA_INPUTS!M352</f>
        <v>4463434</v>
      </c>
      <c r="N40" s="294">
        <f>RAW_DATA_INPUTS!N352</f>
        <v>4574041.5</v>
      </c>
      <c r="O40" s="294">
        <f>RAW_DATA_INPUTS!O352</f>
        <v>4659421</v>
      </c>
      <c r="P40" s="294">
        <f>RAW_DATA_INPUTS!P352</f>
        <v>4715388.5</v>
      </c>
      <c r="Q40" s="294">
        <f>RAW_DATA_INPUTS!Q352</f>
        <v>4738987.9623554191</v>
      </c>
      <c r="R40" s="294">
        <f>RAW_DATA_INPUTS!R352</f>
        <v>4738309.7819581926</v>
      </c>
      <c r="S40" s="294">
        <f>RAW_DATA_INPUTS!S352</f>
        <v>4738027.1714167371</v>
      </c>
      <c r="T40" s="294">
        <f>RAW_DATA_INPUTS!T352</f>
        <v>4716874.7723503476</v>
      </c>
      <c r="U40" s="294">
        <f>RAW_DATA_INPUTS!U352</f>
        <v>4686237.5443531433</v>
      </c>
      <c r="V40" s="294">
        <f>RAW_DATA_INPUTS!V352</f>
        <v>4654440.4670074899</v>
      </c>
      <c r="W40" s="294">
        <f>RAW_DATA_INPUTS!W352</f>
        <v>4631173.9373839879</v>
      </c>
      <c r="X40" s="294">
        <f>RAW_DATA_INPUTS!X352</f>
        <v>4619039.7782180272</v>
      </c>
      <c r="Y40" s="294">
        <f>RAW_DATA_INPUTS!Y352</f>
        <v>4606104.221584619</v>
      </c>
      <c r="Z40" s="294">
        <f>RAW_DATA_INPUTS!Z352</f>
        <v>4593140.1724560643</v>
      </c>
      <c r="AA40" s="294">
        <f>RAW_DATA_INPUTS!AA352</f>
        <v>4591536.4949568901</v>
      </c>
      <c r="AB40" s="294">
        <f>RAW_DATA_INPUTS!AB352</f>
        <v>4583243.1830901327</v>
      </c>
      <c r="AD40" s="300"/>
      <c r="AE40" s="6"/>
    </row>
    <row r="41" spans="2:31">
      <c r="B41" s="11" t="s">
        <v>329</v>
      </c>
      <c r="C41" s="294">
        <f>RAW_DATA_INPUTS!C361</f>
        <v>4133670.5</v>
      </c>
      <c r="D41" s="294">
        <f>RAW_DATA_INPUTS!D361</f>
        <v>4085271.436729731</v>
      </c>
      <c r="E41" s="294">
        <f>RAW_DATA_INPUTS!E361</f>
        <v>4047195.5</v>
      </c>
      <c r="F41" s="294">
        <f>RAW_DATA_INPUTS!F361</f>
        <v>4028055.5</v>
      </c>
      <c r="G41" s="294">
        <f>RAW_DATA_INPUTS!G361</f>
        <v>4016161.5</v>
      </c>
      <c r="H41" s="294">
        <f>RAW_DATA_INPUTS!H361</f>
        <v>4036364.5</v>
      </c>
      <c r="I41" s="294">
        <f>RAW_DATA_INPUTS!I361</f>
        <v>4074368</v>
      </c>
      <c r="J41" s="294">
        <f>RAW_DATA_INPUTS!J361</f>
        <v>4150277.5</v>
      </c>
      <c r="K41" s="294">
        <f>RAW_DATA_INPUTS!K361</f>
        <v>4247394.5</v>
      </c>
      <c r="L41" s="294">
        <f>RAW_DATA_INPUTS!L361</f>
        <v>4359000</v>
      </c>
      <c r="M41" s="294">
        <f>RAW_DATA_INPUTS!M361</f>
        <v>4463434</v>
      </c>
      <c r="N41" s="294">
        <f>RAW_DATA_INPUTS!N361</f>
        <v>4574041.5</v>
      </c>
      <c r="O41" s="294">
        <f>RAW_DATA_INPUTS!O361</f>
        <v>4659421</v>
      </c>
      <c r="P41" s="294">
        <f>RAW_DATA_INPUTS!P361</f>
        <v>4715388.5</v>
      </c>
      <c r="Q41" s="294">
        <f>RAW_DATA_INPUTS!Q361</f>
        <v>4741431.0222255019</v>
      </c>
      <c r="R41" s="294">
        <f>RAW_DATA_INPUTS!R361</f>
        <v>4743755.130369354</v>
      </c>
      <c r="S41" s="294">
        <f>RAW_DATA_INPUTS!S361</f>
        <v>4748247.7449540505</v>
      </c>
      <c r="T41" s="294">
        <f>RAW_DATA_INPUTS!T361</f>
        <v>4736692.2478386257</v>
      </c>
      <c r="U41" s="294">
        <f>RAW_DATA_INPUTS!U361</f>
        <v>4726310.472888344</v>
      </c>
      <c r="V41" s="294">
        <f>RAW_DATA_INPUTS!V361</f>
        <v>4723334.9846856017</v>
      </c>
      <c r="W41" s="294">
        <f>RAW_DATA_INPUTS!W361</f>
        <v>4736999.0694928123</v>
      </c>
      <c r="X41" s="294">
        <f>RAW_DATA_INPUTS!X361</f>
        <v>4769698.8698089188</v>
      </c>
      <c r="Y41" s="294">
        <f>RAW_DATA_INPUTS!Y361</f>
        <v>4807519.2506701602</v>
      </c>
      <c r="Z41" s="294">
        <f>RAW_DATA_INPUTS!Z361</f>
        <v>4847381.9345466001</v>
      </c>
      <c r="AA41" s="294">
        <f>RAW_DATA_INPUTS!AA361</f>
        <v>4896002.3309027422</v>
      </c>
      <c r="AB41" s="294">
        <f>RAW_DATA_INPUTS!AB361</f>
        <v>4926548.1109072054</v>
      </c>
    </row>
    <row r="42" spans="2:31">
      <c r="B42" s="11"/>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3"/>
    </row>
    <row r="43" spans="2:31" ht="13.15">
      <c r="B43" s="145" t="s">
        <v>1478</v>
      </c>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row>
    <row r="44" spans="2:31" s="5" customFormat="1" ht="13.15">
      <c r="C44" s="1070" t="str">
        <f>C38</f>
        <v>2004/05</v>
      </c>
      <c r="D44" s="1070" t="str">
        <f t="shared" ref="D44:AB44" si="0">D38</f>
        <v>2005/06</v>
      </c>
      <c r="E44" s="1070" t="str">
        <f t="shared" si="0"/>
        <v>2006/07</v>
      </c>
      <c r="F44" s="1070" t="str">
        <f t="shared" si="0"/>
        <v>2007/08</v>
      </c>
      <c r="G44" s="1070" t="str">
        <f t="shared" si="0"/>
        <v>2008/09</v>
      </c>
      <c r="H44" s="1070" t="str">
        <f t="shared" si="0"/>
        <v>2009/10</v>
      </c>
      <c r="I44" s="1070" t="str">
        <f t="shared" si="0"/>
        <v>2010/11</v>
      </c>
      <c r="J44" s="1070" t="str">
        <f t="shared" si="0"/>
        <v>2011/12</v>
      </c>
      <c r="K44" s="1070" t="str">
        <f t="shared" si="0"/>
        <v>2012/13</v>
      </c>
      <c r="L44" s="1070" t="str">
        <f t="shared" si="0"/>
        <v>2013/14</v>
      </c>
      <c r="M44" s="1070" t="str">
        <f t="shared" si="0"/>
        <v>2014/15</v>
      </c>
      <c r="N44" s="1070" t="str">
        <f t="shared" si="0"/>
        <v>2015/16</v>
      </c>
      <c r="O44" s="1070" t="str">
        <f t="shared" si="0"/>
        <v>2016/17</v>
      </c>
      <c r="P44" s="1070" t="str">
        <f t="shared" si="0"/>
        <v>2017/18</v>
      </c>
      <c r="Q44" s="1070" t="str">
        <f t="shared" si="0"/>
        <v>2018/19</v>
      </c>
      <c r="R44" s="1070" t="str">
        <f t="shared" si="0"/>
        <v>2019/20</v>
      </c>
      <c r="S44" s="1070" t="str">
        <f t="shared" si="0"/>
        <v>2020/21</v>
      </c>
      <c r="T44" s="1070" t="str">
        <f t="shared" si="0"/>
        <v>2021/22</v>
      </c>
      <c r="U44" s="1070" t="str">
        <f t="shared" si="0"/>
        <v>2022/23</v>
      </c>
      <c r="V44" s="1070" t="str">
        <f t="shared" si="0"/>
        <v>2023/24</v>
      </c>
      <c r="W44" s="1070" t="str">
        <f t="shared" si="0"/>
        <v>2024/25</v>
      </c>
      <c r="X44" s="1070" t="str">
        <f t="shared" si="0"/>
        <v>2025/26</v>
      </c>
      <c r="Y44" s="1070" t="str">
        <f t="shared" si="0"/>
        <v>2026/27</v>
      </c>
      <c r="Z44" s="1070" t="str">
        <f t="shared" si="0"/>
        <v>2027/28</v>
      </c>
      <c r="AA44" s="1070" t="str">
        <f t="shared" si="0"/>
        <v>2028/29</v>
      </c>
      <c r="AB44" s="1070" t="str">
        <f t="shared" si="0"/>
        <v>2029/30</v>
      </c>
    </row>
    <row r="45" spans="2:31">
      <c r="B45" s="11" t="s">
        <v>1479</v>
      </c>
      <c r="C45" s="1071">
        <f>RAW_DATA_INPUTS!C371</f>
        <v>1783139.5</v>
      </c>
      <c r="D45" s="1071">
        <f>RAW_DATA_INPUTS!D371</f>
        <v>1758000.0007601124</v>
      </c>
      <c r="E45" s="1071">
        <f>RAW_DATA_INPUTS!E371</f>
        <v>1722930</v>
      </c>
      <c r="F45" s="1071">
        <f>RAW_DATA_INPUTS!F371</f>
        <v>1701531</v>
      </c>
      <c r="G45" s="1071">
        <f>RAW_DATA_INPUTS!G371</f>
        <v>1691158</v>
      </c>
      <c r="H45" s="1071">
        <f>RAW_DATA_INPUTS!H371</f>
        <v>1680949</v>
      </c>
      <c r="I45" s="1071">
        <f>RAW_DATA_INPUTS!I371</f>
        <v>1672689.5</v>
      </c>
      <c r="J45" s="1071">
        <f>RAW_DATA_INPUTS!J371</f>
        <v>1641887</v>
      </c>
      <c r="K45" s="1071">
        <f>RAW_DATA_INPUTS!K371</f>
        <v>1612821</v>
      </c>
      <c r="L45" s="1071">
        <f>RAW_DATA_INPUTS!L371</f>
        <v>1587472</v>
      </c>
      <c r="M45" s="1071">
        <f>RAW_DATA_INPUTS!M371</f>
        <v>1595949</v>
      </c>
      <c r="N45" s="1071">
        <f>RAW_DATA_INPUTS!N371</f>
        <v>1630717</v>
      </c>
      <c r="O45" s="1071">
        <f>RAW_DATA_INPUTS!O371</f>
        <v>1678899</v>
      </c>
      <c r="P45" s="1071">
        <f>RAW_DATA_INPUTS!P371</f>
        <v>1714907</v>
      </c>
      <c r="Q45" s="1071">
        <f>RAW_DATA_INPUTS!Q371</f>
        <v>1764015.6105367239</v>
      </c>
      <c r="R45" s="1071">
        <f>RAW_DATA_INPUTS!R371</f>
        <v>1823089.1163193022</v>
      </c>
      <c r="S45" s="1071">
        <f>RAW_DATA_INPUTS!S371</f>
        <v>1864766.0432309045</v>
      </c>
      <c r="T45" s="1071">
        <f>RAW_DATA_INPUTS!T371</f>
        <v>1896295.9529374719</v>
      </c>
      <c r="U45" s="1071">
        <f>RAW_DATA_INPUTS!U371</f>
        <v>1914848.6957143387</v>
      </c>
      <c r="V45" s="1071">
        <f>RAW_DATA_INPUTS!V371</f>
        <v>1937497.2436032144</v>
      </c>
      <c r="W45" s="1071">
        <f>RAW_DATA_INPUTS!W371</f>
        <v>1938695.1856821848</v>
      </c>
      <c r="X45" s="1071">
        <f>RAW_DATA_INPUTS!X371</f>
        <v>1915552.2594082397</v>
      </c>
      <c r="Y45" s="1071">
        <f>RAW_DATA_INPUTS!Y371</f>
        <v>1891774.6397383343</v>
      </c>
      <c r="Z45" s="1071">
        <f>RAW_DATA_INPUTS!Z371</f>
        <v>1876690.8577036604</v>
      </c>
      <c r="AA45" s="1071">
        <f>RAW_DATA_INPUTS!AA371</f>
        <v>1858330.2904812819</v>
      </c>
      <c r="AB45" s="1071">
        <f>RAW_DATA_INPUTS!AB371</f>
        <v>1829462.7941121368</v>
      </c>
    </row>
    <row r="46" spans="2:31">
      <c r="B46" s="11" t="s">
        <v>1480</v>
      </c>
      <c r="C46" s="1071">
        <f>RAW_DATA_INPUTS!C353</f>
        <v>1783139.5</v>
      </c>
      <c r="D46" s="1071">
        <f>RAW_DATA_INPUTS!D353</f>
        <v>1758000.0007601124</v>
      </c>
      <c r="E46" s="1071">
        <f>RAW_DATA_INPUTS!E353</f>
        <v>1722930</v>
      </c>
      <c r="F46" s="1071">
        <f>RAW_DATA_INPUTS!F353</f>
        <v>1701531</v>
      </c>
      <c r="G46" s="1071">
        <f>RAW_DATA_INPUTS!G353</f>
        <v>1691158</v>
      </c>
      <c r="H46" s="1071">
        <f>RAW_DATA_INPUTS!H353</f>
        <v>1680949</v>
      </c>
      <c r="I46" s="1071">
        <f>RAW_DATA_INPUTS!I353</f>
        <v>1672689.5</v>
      </c>
      <c r="J46" s="1071">
        <f>RAW_DATA_INPUTS!J353</f>
        <v>1641887</v>
      </c>
      <c r="K46" s="1071">
        <f>RAW_DATA_INPUTS!K353</f>
        <v>1612821</v>
      </c>
      <c r="L46" s="1071">
        <f>RAW_DATA_INPUTS!L353</f>
        <v>1587472</v>
      </c>
      <c r="M46" s="1071">
        <f>RAW_DATA_INPUTS!M353</f>
        <v>1595949</v>
      </c>
      <c r="N46" s="1071">
        <f>RAW_DATA_INPUTS!N353</f>
        <v>1630717</v>
      </c>
      <c r="O46" s="1071">
        <f>RAW_DATA_INPUTS!O353</f>
        <v>1678899</v>
      </c>
      <c r="P46" s="1071">
        <f>RAW_DATA_INPUTS!P353</f>
        <v>1714907</v>
      </c>
      <c r="Q46" s="1071">
        <f>RAW_DATA_INPUTS!Q353</f>
        <v>1764569.6976984616</v>
      </c>
      <c r="R46" s="1071">
        <f>RAW_DATA_INPUTS!R353</f>
        <v>1824193.778512805</v>
      </c>
      <c r="S46" s="1071">
        <f>RAW_DATA_INPUTS!S353</f>
        <v>1866446.2481117833</v>
      </c>
      <c r="T46" s="1071">
        <f>RAW_DATA_INPUTS!T353</f>
        <v>1898575.4024627148</v>
      </c>
      <c r="U46" s="1071">
        <f>RAW_DATA_INPUTS!U353</f>
        <v>1917738.7500955714</v>
      </c>
      <c r="V46" s="1071">
        <f>RAW_DATA_INPUTS!V353</f>
        <v>1940994.2072893602</v>
      </c>
      <c r="W46" s="1071">
        <f>RAW_DATA_INPUTS!W353</f>
        <v>1943349.5492991949</v>
      </c>
      <c r="X46" s="1071">
        <f>RAW_DATA_INPUTS!X353</f>
        <v>1921688.9516691242</v>
      </c>
      <c r="Y46" s="1071">
        <f>RAW_DATA_INPUTS!Y353</f>
        <v>1899735.9588350635</v>
      </c>
      <c r="Z46" s="1071">
        <f>RAW_DATA_INPUTS!Z353</f>
        <v>1886260.5116397305</v>
      </c>
      <c r="AA46" s="1071">
        <f>RAW_DATA_INPUTS!AA353</f>
        <v>1872603.3878522145</v>
      </c>
      <c r="AB46" s="1071">
        <f>RAW_DATA_INPUTS!AB353</f>
        <v>1864287.6474239959</v>
      </c>
    </row>
    <row r="47" spans="2:31">
      <c r="B47" s="11" t="s">
        <v>1481</v>
      </c>
      <c r="C47" s="1071">
        <f>RAW_DATA_INPUTS!C362</f>
        <v>1783139.5</v>
      </c>
      <c r="D47" s="1071">
        <f>RAW_DATA_INPUTS!D362</f>
        <v>1758000.0007601124</v>
      </c>
      <c r="E47" s="1071">
        <f>RAW_DATA_INPUTS!E362</f>
        <v>1722930</v>
      </c>
      <c r="F47" s="1071">
        <f>RAW_DATA_INPUTS!F362</f>
        <v>1701531</v>
      </c>
      <c r="G47" s="1071">
        <f>RAW_DATA_INPUTS!G362</f>
        <v>1691158</v>
      </c>
      <c r="H47" s="1071">
        <f>RAW_DATA_INPUTS!H362</f>
        <v>1680949</v>
      </c>
      <c r="I47" s="1071">
        <f>RAW_DATA_INPUTS!I362</f>
        <v>1672689.5</v>
      </c>
      <c r="J47" s="1071">
        <f>RAW_DATA_INPUTS!J362</f>
        <v>1641887</v>
      </c>
      <c r="K47" s="1071">
        <f>RAW_DATA_INPUTS!K362</f>
        <v>1612821</v>
      </c>
      <c r="L47" s="1071">
        <f>RAW_DATA_INPUTS!L362</f>
        <v>1587472</v>
      </c>
      <c r="M47" s="1071">
        <f>RAW_DATA_INPUTS!M362</f>
        <v>1595949</v>
      </c>
      <c r="N47" s="1071">
        <f>RAW_DATA_INPUTS!N362</f>
        <v>1630717</v>
      </c>
      <c r="O47" s="1071">
        <f>RAW_DATA_INPUTS!O362</f>
        <v>1678899</v>
      </c>
      <c r="P47" s="1071">
        <f>RAW_DATA_INPUTS!P362</f>
        <v>1714907</v>
      </c>
      <c r="Q47" s="1071">
        <f>RAW_DATA_INPUTS!Q362</f>
        <v>1765122.8764085639</v>
      </c>
      <c r="R47" s="1071">
        <f>RAW_DATA_INPUTS!R362</f>
        <v>1825298.336078685</v>
      </c>
      <c r="S47" s="1071">
        <f>RAW_DATA_INPUTS!S362</f>
        <v>1868130.3732375973</v>
      </c>
      <c r="T47" s="1071">
        <f>RAW_DATA_INPUTS!T362</f>
        <v>1900847.3500838433</v>
      </c>
      <c r="U47" s="1071">
        <f>RAW_DATA_INPUTS!U362</f>
        <v>1920604.2655204164</v>
      </c>
      <c r="V47" s="1071">
        <f>RAW_DATA_INPUTS!V362</f>
        <v>1944459.3618161399</v>
      </c>
      <c r="W47" s="1071">
        <f>RAW_DATA_INPUTS!W362</f>
        <v>1947976.2745027416</v>
      </c>
      <c r="X47" s="1071">
        <f>RAW_DATA_INPUTS!X362</f>
        <v>1927777.7946366756</v>
      </c>
      <c r="Y47" s="1071">
        <f>RAW_DATA_INPUTS!Y362</f>
        <v>1907639.7462161405</v>
      </c>
      <c r="Z47" s="1071">
        <f>RAW_DATA_INPUTS!Z362</f>
        <v>1895760.8685107823</v>
      </c>
      <c r="AA47" s="1071">
        <f>RAW_DATA_INPUTS!AA362</f>
        <v>1885980.7182068569</v>
      </c>
      <c r="AB47" s="1071">
        <f>RAW_DATA_INPUTS!AB362</f>
        <v>1892844.6578062247</v>
      </c>
    </row>
    <row r="48" spans="2:31">
      <c r="B48" s="11"/>
      <c r="C48" s="1071"/>
      <c r="D48" s="1071"/>
      <c r="E48" s="1071"/>
      <c r="F48" s="1071"/>
      <c r="G48" s="1071"/>
      <c r="H48" s="1071"/>
      <c r="I48" s="1071"/>
      <c r="J48" s="1071"/>
      <c r="K48" s="1071"/>
      <c r="L48" s="1071"/>
      <c r="M48" s="1071"/>
      <c r="N48" s="1071"/>
      <c r="O48" s="1071"/>
      <c r="P48" s="1071"/>
      <c r="Q48" s="1071"/>
      <c r="R48" s="1071"/>
      <c r="S48" s="1071"/>
      <c r="T48" s="1071"/>
      <c r="U48" s="1071"/>
      <c r="V48" s="1071"/>
      <c r="W48" s="1071"/>
      <c r="X48" s="1071"/>
      <c r="Y48" s="1071"/>
      <c r="Z48" s="1071"/>
      <c r="AA48" s="1071"/>
      <c r="AB48" s="293"/>
    </row>
    <row r="49" spans="2:31" ht="13.15">
      <c r="B49" s="145" t="s">
        <v>1495</v>
      </c>
      <c r="C49" s="1072"/>
      <c r="D49" s="1072"/>
      <c r="E49" s="1072"/>
      <c r="F49" s="1072"/>
      <c r="G49" s="1072"/>
      <c r="H49" s="1072"/>
      <c r="I49" s="1072"/>
      <c r="J49" s="1072"/>
      <c r="K49" s="1072"/>
      <c r="L49" s="1072"/>
      <c r="M49" s="1072"/>
      <c r="N49" s="1072"/>
      <c r="O49" s="1072"/>
      <c r="P49" s="1072"/>
      <c r="Q49" s="1072"/>
      <c r="R49" s="1072"/>
      <c r="S49" s="1072"/>
      <c r="T49" s="1072"/>
      <c r="U49" s="1072"/>
      <c r="V49" s="1072"/>
      <c r="W49" s="1072"/>
      <c r="X49" s="1072"/>
      <c r="Y49" s="1072"/>
      <c r="Z49" s="1072"/>
      <c r="AA49" s="1072"/>
      <c r="AB49" s="293"/>
    </row>
    <row r="50" spans="2:31" s="5" customFormat="1" ht="13.15">
      <c r="B50" s="74"/>
      <c r="C50" s="1070" t="str">
        <f>C44</f>
        <v>2004/05</v>
      </c>
      <c r="D50" s="1070" t="str">
        <f t="shared" ref="D50:AB50" si="1">D44</f>
        <v>2005/06</v>
      </c>
      <c r="E50" s="1070" t="str">
        <f t="shared" si="1"/>
        <v>2006/07</v>
      </c>
      <c r="F50" s="1070" t="str">
        <f t="shared" si="1"/>
        <v>2007/08</v>
      </c>
      <c r="G50" s="1070" t="str">
        <f t="shared" si="1"/>
        <v>2008/09</v>
      </c>
      <c r="H50" s="1070" t="str">
        <f t="shared" si="1"/>
        <v>2009/10</v>
      </c>
      <c r="I50" s="1070" t="str">
        <f t="shared" si="1"/>
        <v>2010/11</v>
      </c>
      <c r="J50" s="1070" t="str">
        <f t="shared" si="1"/>
        <v>2011/12</v>
      </c>
      <c r="K50" s="1070" t="str">
        <f t="shared" si="1"/>
        <v>2012/13</v>
      </c>
      <c r="L50" s="1070" t="str">
        <f t="shared" si="1"/>
        <v>2013/14</v>
      </c>
      <c r="M50" s="1070" t="str">
        <f t="shared" si="1"/>
        <v>2014/15</v>
      </c>
      <c r="N50" s="1070" t="str">
        <f t="shared" si="1"/>
        <v>2015/16</v>
      </c>
      <c r="O50" s="1070" t="str">
        <f t="shared" si="1"/>
        <v>2016/17</v>
      </c>
      <c r="P50" s="1070" t="str">
        <f t="shared" si="1"/>
        <v>2017/18</v>
      </c>
      <c r="Q50" s="1070" t="str">
        <f t="shared" si="1"/>
        <v>2018/19</v>
      </c>
      <c r="R50" s="1070" t="str">
        <f t="shared" si="1"/>
        <v>2019/20</v>
      </c>
      <c r="S50" s="1070" t="str">
        <f t="shared" si="1"/>
        <v>2020/21</v>
      </c>
      <c r="T50" s="1070" t="str">
        <f t="shared" si="1"/>
        <v>2021/22</v>
      </c>
      <c r="U50" s="1070" t="str">
        <f t="shared" si="1"/>
        <v>2022/23</v>
      </c>
      <c r="V50" s="1070" t="str">
        <f t="shared" si="1"/>
        <v>2023/24</v>
      </c>
      <c r="W50" s="1070" t="str">
        <f t="shared" si="1"/>
        <v>2024/25</v>
      </c>
      <c r="X50" s="1070" t="str">
        <f t="shared" si="1"/>
        <v>2025/26</v>
      </c>
      <c r="Y50" s="1070" t="str">
        <f t="shared" si="1"/>
        <v>2026/27</v>
      </c>
      <c r="Z50" s="1070" t="str">
        <f t="shared" si="1"/>
        <v>2027/28</v>
      </c>
      <c r="AA50" s="1070" t="str">
        <f t="shared" si="1"/>
        <v>2028/29</v>
      </c>
      <c r="AB50" s="1070" t="str">
        <f t="shared" si="1"/>
        <v>2029/30</v>
      </c>
    </row>
    <row r="51" spans="2:31">
      <c r="B51" s="11" t="s">
        <v>1496</v>
      </c>
      <c r="C51" s="1071">
        <f>RAW_DATA_INPUTS!C372</f>
        <v>1170159</v>
      </c>
      <c r="D51" s="1071">
        <f>RAW_DATA_INPUTS!D372</f>
        <v>1185802.5625101563</v>
      </c>
      <c r="E51" s="1071">
        <f>RAW_DATA_INPUTS!E372</f>
        <v>1189358</v>
      </c>
      <c r="F51" s="1071">
        <f>RAW_DATA_INPUTS!F372</f>
        <v>1166918.5</v>
      </c>
      <c r="G51" s="1071">
        <f>RAW_DATA_INPUTS!G372</f>
        <v>1146150</v>
      </c>
      <c r="H51" s="1071">
        <f>RAW_DATA_INPUTS!H372</f>
        <v>1133977</v>
      </c>
      <c r="I51" s="1071">
        <f>RAW_DATA_INPUTS!I372</f>
        <v>1116342.5</v>
      </c>
      <c r="J51" s="1071">
        <f>RAW_DATA_INPUTS!J372</f>
        <v>1120567</v>
      </c>
      <c r="K51" s="1071">
        <f>RAW_DATA_INPUTS!K372</f>
        <v>1117099</v>
      </c>
      <c r="L51" s="1071">
        <f>RAW_DATA_INPUTS!L372</f>
        <v>1099417.5</v>
      </c>
      <c r="M51" s="1071">
        <f>RAW_DATA_INPUTS!M372</f>
        <v>1081078</v>
      </c>
      <c r="N51" s="1071">
        <f>RAW_DATA_INPUTS!N372</f>
        <v>1057483</v>
      </c>
      <c r="O51" s="1071">
        <f>RAW_DATA_INPUTS!O372</f>
        <v>1041875</v>
      </c>
      <c r="P51" s="1071">
        <f>RAW_DATA_INPUTS!P372</f>
        <v>1053705</v>
      </c>
      <c r="Q51" s="1071">
        <f>RAW_DATA_INPUTS!Q372</f>
        <v>1091153.8069422434</v>
      </c>
      <c r="R51" s="1071">
        <f>RAW_DATA_INPUTS!R372</f>
        <v>1119164.8181086155</v>
      </c>
      <c r="S51" s="1071">
        <f>RAW_DATA_INPUTS!S372</f>
        <v>1143399.8782300535</v>
      </c>
      <c r="T51" s="1071">
        <f>RAW_DATA_INPUTS!T372</f>
        <v>1176137.8933294527</v>
      </c>
      <c r="U51" s="1071">
        <f>RAW_DATA_INPUTS!U372</f>
        <v>1220400.8513187275</v>
      </c>
      <c r="V51" s="1071">
        <f>RAW_DATA_INPUTS!V372</f>
        <v>1239933.430801969</v>
      </c>
      <c r="W51" s="1071">
        <f>RAW_DATA_INPUTS!W372</f>
        <v>1246732.1301501819</v>
      </c>
      <c r="X51" s="1071">
        <f>RAW_DATA_INPUTS!X372</f>
        <v>1268901.0822354045</v>
      </c>
      <c r="Y51" s="1071">
        <f>RAW_DATA_INPUTS!Y372</f>
        <v>1279920.0449199437</v>
      </c>
      <c r="Z51" s="1071">
        <f>RAW_DATA_INPUTS!Z372</f>
        <v>1269662.9170991327</v>
      </c>
      <c r="AA51" s="1071">
        <f>RAW_DATA_INPUTS!AA372</f>
        <v>1247185.0464049445</v>
      </c>
      <c r="AB51" s="1071">
        <f>RAW_DATA_INPUTS!AB372</f>
        <v>1233886.7421981015</v>
      </c>
    </row>
    <row r="52" spans="2:31">
      <c r="B52" s="11" t="s">
        <v>1497</v>
      </c>
      <c r="C52" s="1071">
        <f>RAW_DATA_INPUTS!C354</f>
        <v>1170159</v>
      </c>
      <c r="D52" s="1071">
        <f>RAW_DATA_INPUTS!D354</f>
        <v>1185802.5625101563</v>
      </c>
      <c r="E52" s="1071">
        <f>RAW_DATA_INPUTS!E354</f>
        <v>1189358</v>
      </c>
      <c r="F52" s="1071">
        <f>RAW_DATA_INPUTS!F354</f>
        <v>1166918.5</v>
      </c>
      <c r="G52" s="1071">
        <f>RAW_DATA_INPUTS!G354</f>
        <v>1146150</v>
      </c>
      <c r="H52" s="1071">
        <f>RAW_DATA_INPUTS!H354</f>
        <v>1133977</v>
      </c>
      <c r="I52" s="1071">
        <f>RAW_DATA_INPUTS!I354</f>
        <v>1116342.5</v>
      </c>
      <c r="J52" s="1071">
        <f>RAW_DATA_INPUTS!J354</f>
        <v>1120567</v>
      </c>
      <c r="K52" s="1071">
        <f>RAW_DATA_INPUTS!K354</f>
        <v>1117099</v>
      </c>
      <c r="L52" s="1071">
        <f>RAW_DATA_INPUTS!L354</f>
        <v>1099417.5</v>
      </c>
      <c r="M52" s="1071">
        <f>RAW_DATA_INPUTS!M354</f>
        <v>1081078</v>
      </c>
      <c r="N52" s="1071">
        <f>RAW_DATA_INPUTS!N354</f>
        <v>1057483</v>
      </c>
      <c r="O52" s="1071">
        <f>RAW_DATA_INPUTS!O354</f>
        <v>1041875</v>
      </c>
      <c r="P52" s="1071">
        <f>RAW_DATA_INPUTS!P354</f>
        <v>1053705</v>
      </c>
      <c r="Q52" s="1071">
        <f>RAW_DATA_INPUTS!Q354</f>
        <v>1091556.8046420407</v>
      </c>
      <c r="R52" s="1071">
        <f>RAW_DATA_INPUTS!R354</f>
        <v>1119926.6083164332</v>
      </c>
      <c r="S52" s="1071">
        <f>RAW_DATA_INPUTS!S354</f>
        <v>1144489.224012505</v>
      </c>
      <c r="T52" s="1071">
        <f>RAW_DATA_INPUTS!T354</f>
        <v>1177548.2612206324</v>
      </c>
      <c r="U52" s="1071">
        <f>RAW_DATA_INPUTS!U354</f>
        <v>1222172.8191347816</v>
      </c>
      <c r="V52" s="1071">
        <f>RAW_DATA_INPUTS!V354</f>
        <v>1242086.4884621755</v>
      </c>
      <c r="W52" s="1071">
        <f>RAW_DATA_INPUTS!W354</f>
        <v>1249272.3922598413</v>
      </c>
      <c r="X52" s="1071">
        <f>RAW_DATA_INPUTS!X354</f>
        <v>1271813.4479397337</v>
      </c>
      <c r="Y52" s="1071">
        <f>RAW_DATA_INPUTS!Y354</f>
        <v>1283194.2935322861</v>
      </c>
      <c r="Z52" s="1071">
        <f>RAW_DATA_INPUTS!Z354</f>
        <v>1273889.7373303899</v>
      </c>
      <c r="AA52" s="1071">
        <f>RAW_DATA_INPUTS!AA354</f>
        <v>1252707.8419778072</v>
      </c>
      <c r="AB52" s="1071">
        <f>RAW_DATA_INPUTS!AB354</f>
        <v>1240450.8609993909</v>
      </c>
    </row>
    <row r="53" spans="2:31">
      <c r="B53" s="11" t="s">
        <v>1498</v>
      </c>
      <c r="C53" s="1071">
        <f>RAW_DATA_INPUTS!C363</f>
        <v>1170159</v>
      </c>
      <c r="D53" s="1071">
        <f>RAW_DATA_INPUTS!D363</f>
        <v>1185802.5625101563</v>
      </c>
      <c r="E53" s="1071">
        <f>RAW_DATA_INPUTS!E363</f>
        <v>1189358</v>
      </c>
      <c r="F53" s="1071">
        <f>RAW_DATA_INPUTS!F363</f>
        <v>1166918.5</v>
      </c>
      <c r="G53" s="1071">
        <f>RAW_DATA_INPUTS!G363</f>
        <v>1146150</v>
      </c>
      <c r="H53" s="1071">
        <f>RAW_DATA_INPUTS!H363</f>
        <v>1133977</v>
      </c>
      <c r="I53" s="1071">
        <f>RAW_DATA_INPUTS!I363</f>
        <v>1116342.5</v>
      </c>
      <c r="J53" s="1071">
        <f>RAW_DATA_INPUTS!J363</f>
        <v>1120567</v>
      </c>
      <c r="K53" s="1071">
        <f>RAW_DATA_INPUTS!K363</f>
        <v>1117099</v>
      </c>
      <c r="L53" s="1071">
        <f>RAW_DATA_INPUTS!L363</f>
        <v>1099417.5</v>
      </c>
      <c r="M53" s="1071">
        <f>RAW_DATA_INPUTS!M363</f>
        <v>1081078</v>
      </c>
      <c r="N53" s="1071">
        <f>RAW_DATA_INPUTS!N363</f>
        <v>1057483</v>
      </c>
      <c r="O53" s="1071">
        <f>RAW_DATA_INPUTS!O363</f>
        <v>1041875</v>
      </c>
      <c r="P53" s="1071">
        <f>RAW_DATA_INPUTS!P363</f>
        <v>1053705</v>
      </c>
      <c r="Q53" s="1071">
        <f>RAW_DATA_INPUTS!Q363</f>
        <v>1091959.1488627328</v>
      </c>
      <c r="R53" s="1071">
        <f>RAW_DATA_INPUTS!R363</f>
        <v>1120690.5334176966</v>
      </c>
      <c r="S53" s="1071">
        <f>RAW_DATA_INPUTS!S363</f>
        <v>1145576.2869513715</v>
      </c>
      <c r="T53" s="1071">
        <f>RAW_DATA_INPUTS!T363</f>
        <v>1178956.1447793143</v>
      </c>
      <c r="U53" s="1071">
        <f>RAW_DATA_INPUTS!U363</f>
        <v>1223943.5881604981</v>
      </c>
      <c r="V53" s="1071">
        <f>RAW_DATA_INPUTS!V363</f>
        <v>1244229.358614427</v>
      </c>
      <c r="W53" s="1071">
        <f>RAW_DATA_INPUTS!W363</f>
        <v>1251789.5226926634</v>
      </c>
      <c r="X53" s="1071">
        <f>RAW_DATA_INPUTS!X363</f>
        <v>1274697.1539820842</v>
      </c>
      <c r="Y53" s="1071">
        <f>RAW_DATA_INPUTS!Y363</f>
        <v>1286440.379178748</v>
      </c>
      <c r="Z53" s="1071">
        <f>RAW_DATA_INPUTS!Z363</f>
        <v>1278078.3425588398</v>
      </c>
      <c r="AA53" s="1071">
        <f>RAW_DATA_INPUTS!AA363</f>
        <v>1258171.1256657063</v>
      </c>
      <c r="AB53" s="1071">
        <f>RAW_DATA_INPUTS!AB363</f>
        <v>1246944.2795399362</v>
      </c>
    </row>
    <row r="54" spans="2:31">
      <c r="B54" s="11"/>
      <c r="C54" s="1071"/>
      <c r="D54" s="1071"/>
      <c r="E54" s="1071"/>
      <c r="F54" s="1071"/>
      <c r="G54" s="1071"/>
      <c r="H54" s="1071"/>
      <c r="I54" s="1071"/>
      <c r="J54" s="1071"/>
      <c r="K54" s="1071"/>
      <c r="L54" s="1071"/>
      <c r="M54" s="1071"/>
      <c r="N54" s="1071"/>
      <c r="O54" s="1071"/>
      <c r="P54" s="1071"/>
      <c r="Q54" s="1071"/>
      <c r="R54" s="1071"/>
      <c r="S54" s="1071"/>
      <c r="T54" s="1071"/>
      <c r="U54" s="1071"/>
      <c r="V54" s="1071"/>
      <c r="W54" s="1071"/>
      <c r="X54" s="1071"/>
      <c r="Y54" s="1071"/>
      <c r="Z54" s="1071"/>
      <c r="AA54" s="1071"/>
      <c r="AB54" s="293"/>
    </row>
    <row r="55" spans="2:31" ht="13.15">
      <c r="B55" s="145" t="s">
        <v>1499</v>
      </c>
      <c r="C55" s="1072"/>
      <c r="D55" s="1072"/>
      <c r="E55" s="1072"/>
      <c r="F55" s="1072"/>
      <c r="G55" s="1072"/>
      <c r="H55" s="1072"/>
      <c r="I55" s="1072"/>
      <c r="J55" s="1072"/>
      <c r="K55" s="1072"/>
      <c r="L55" s="1072"/>
      <c r="M55" s="1072"/>
      <c r="N55" s="1072"/>
      <c r="O55" s="1072"/>
      <c r="P55" s="1072"/>
      <c r="Q55" s="1072"/>
      <c r="R55" s="1072"/>
      <c r="S55" s="1072"/>
      <c r="T55" s="1072"/>
      <c r="U55" s="1072"/>
      <c r="V55" s="1072"/>
      <c r="W55" s="1072"/>
      <c r="X55" s="1072"/>
      <c r="Y55" s="1072"/>
      <c r="Z55" s="1072"/>
      <c r="AA55" s="1072"/>
      <c r="AB55" s="293"/>
    </row>
    <row r="56" spans="2:31" s="5" customFormat="1" ht="13.15">
      <c r="B56" s="74"/>
      <c r="C56" s="1070" t="str">
        <f>C50</f>
        <v>2004/05</v>
      </c>
      <c r="D56" s="1070" t="str">
        <f t="shared" ref="D56:AB56" si="2">D50</f>
        <v>2005/06</v>
      </c>
      <c r="E56" s="1070" t="str">
        <f t="shared" si="2"/>
        <v>2006/07</v>
      </c>
      <c r="F56" s="1070" t="str">
        <f t="shared" si="2"/>
        <v>2007/08</v>
      </c>
      <c r="G56" s="1070" t="str">
        <f t="shared" si="2"/>
        <v>2008/09</v>
      </c>
      <c r="H56" s="1070" t="str">
        <f t="shared" si="2"/>
        <v>2009/10</v>
      </c>
      <c r="I56" s="1070" t="str">
        <f t="shared" si="2"/>
        <v>2010/11</v>
      </c>
      <c r="J56" s="1070" t="str">
        <f t="shared" si="2"/>
        <v>2011/12</v>
      </c>
      <c r="K56" s="1070" t="str">
        <f t="shared" si="2"/>
        <v>2012/13</v>
      </c>
      <c r="L56" s="1070" t="str">
        <f t="shared" si="2"/>
        <v>2013/14</v>
      </c>
      <c r="M56" s="1070" t="str">
        <f t="shared" si="2"/>
        <v>2014/15</v>
      </c>
      <c r="N56" s="1070" t="str">
        <f t="shared" si="2"/>
        <v>2015/16</v>
      </c>
      <c r="O56" s="1070" t="str">
        <f t="shared" si="2"/>
        <v>2016/17</v>
      </c>
      <c r="P56" s="1070" t="str">
        <f t="shared" si="2"/>
        <v>2017/18</v>
      </c>
      <c r="Q56" s="1070" t="str">
        <f t="shared" si="2"/>
        <v>2018/19</v>
      </c>
      <c r="R56" s="1070" t="str">
        <f t="shared" si="2"/>
        <v>2019/20</v>
      </c>
      <c r="S56" s="1070" t="str">
        <f t="shared" si="2"/>
        <v>2020/21</v>
      </c>
      <c r="T56" s="1070" t="str">
        <f t="shared" si="2"/>
        <v>2021/22</v>
      </c>
      <c r="U56" s="1070" t="str">
        <f t="shared" si="2"/>
        <v>2022/23</v>
      </c>
      <c r="V56" s="1070" t="str">
        <f t="shared" si="2"/>
        <v>2023/24</v>
      </c>
      <c r="W56" s="1070" t="str">
        <f t="shared" si="2"/>
        <v>2024/25</v>
      </c>
      <c r="X56" s="1070" t="str">
        <f t="shared" si="2"/>
        <v>2025/26</v>
      </c>
      <c r="Y56" s="1070" t="str">
        <f t="shared" si="2"/>
        <v>2026/27</v>
      </c>
      <c r="Z56" s="1070" t="str">
        <f t="shared" si="2"/>
        <v>2027/28</v>
      </c>
      <c r="AA56" s="1070" t="str">
        <f t="shared" si="2"/>
        <v>2028/29</v>
      </c>
      <c r="AB56" s="1070" t="str">
        <f t="shared" si="2"/>
        <v>2029/30</v>
      </c>
    </row>
    <row r="57" spans="2:31">
      <c r="B57" s="11" t="s">
        <v>1503</v>
      </c>
      <c r="C57" s="1071">
        <f>Pupils_data_scenarios!C42</f>
        <v>355184.5</v>
      </c>
      <c r="D57" s="1071">
        <f>Pupils_data_scenarios!D42</f>
        <v>361355</v>
      </c>
      <c r="E57" s="1071">
        <f>Pupils_data_scenarios!E42</f>
        <v>370116</v>
      </c>
      <c r="F57" s="1071">
        <f>Pupils_data_scenarios!F42</f>
        <v>380453</v>
      </c>
      <c r="G57" s="1071">
        <f>Pupils_data_scenarios!G42</f>
        <v>394342</v>
      </c>
      <c r="H57" s="1071">
        <f>Pupils_data_scenarios!H42</f>
        <v>412859.5</v>
      </c>
      <c r="I57" s="1071">
        <f>Pupils_data_scenarios!I42</f>
        <v>423222</v>
      </c>
      <c r="J57" s="1071">
        <f>Pupils_data_scenarios!J42</f>
        <v>423232.5</v>
      </c>
      <c r="K57" s="1071">
        <f>Pupils_data_scenarios!K42</f>
        <v>428860</v>
      </c>
      <c r="L57" s="1071">
        <f>Pupils_data_scenarios!L42</f>
        <v>439034.5</v>
      </c>
      <c r="M57" s="1071">
        <f>Pupils_data_scenarios!M42</f>
        <v>442836.5</v>
      </c>
      <c r="N57" s="1071">
        <f>Pupils_data_scenarios!N42</f>
        <v>433870.5</v>
      </c>
      <c r="O57" s="1071">
        <f>Pupils_data_scenarios!O42</f>
        <v>424809</v>
      </c>
      <c r="P57" s="1071">
        <f>Pupils_data_scenarios!P42</f>
        <v>408030</v>
      </c>
      <c r="Q57" s="1071">
        <f>Pupils_data_scenarios!Q42</f>
        <v>393002.99814218207</v>
      </c>
      <c r="R57" s="1071">
        <f>Pupils_data_scenarios!R42</f>
        <v>382911.9178362402</v>
      </c>
      <c r="S57" s="1071">
        <f>Pupils_data_scenarios!S42</f>
        <v>377984.11318617774</v>
      </c>
      <c r="T57" s="1071">
        <f>Pupils_data_scenarios!T42</f>
        <v>384292.81493671692</v>
      </c>
      <c r="U57" s="1071">
        <f>Pupils_data_scenarios!U42</f>
        <v>395898.14692750759</v>
      </c>
      <c r="V57" s="1071">
        <f>Pupils_data_scenarios!V42</f>
        <v>407649.15491973195</v>
      </c>
      <c r="W57" s="1071">
        <f>Pupils_data_scenarios!W42</f>
        <v>420063.72518011823</v>
      </c>
      <c r="X57" s="1071">
        <f>Pupils_data_scenarios!X42</f>
        <v>429066.90406828088</v>
      </c>
      <c r="Y57" s="1071">
        <f>Pupils_data_scenarios!Y42</f>
        <v>436595.24942651548</v>
      </c>
      <c r="Z57" s="1071">
        <f>Pupils_data_scenarios!Z42</f>
        <v>443925.21333773114</v>
      </c>
      <c r="AA57" s="1071">
        <f>Pupils_data_scenarios!AA42</f>
        <v>449818.98256314959</v>
      </c>
      <c r="AB57" s="1071">
        <f>Pupils_data_scenarios!AB42</f>
        <v>453308.84225000726</v>
      </c>
    </row>
    <row r="58" spans="2:31">
      <c r="B58" s="11" t="s">
        <v>1504</v>
      </c>
      <c r="C58" s="1071">
        <f>Pupils_data_scenarios!C20</f>
        <v>355184.5</v>
      </c>
      <c r="D58" s="1071">
        <f>Pupils_data_scenarios!D20</f>
        <v>361355</v>
      </c>
      <c r="E58" s="1071">
        <f>Pupils_data_scenarios!E20</f>
        <v>370116</v>
      </c>
      <c r="F58" s="1071">
        <f>Pupils_data_scenarios!F20</f>
        <v>380453</v>
      </c>
      <c r="G58" s="1071">
        <f>Pupils_data_scenarios!G20</f>
        <v>394342</v>
      </c>
      <c r="H58" s="1071">
        <f>Pupils_data_scenarios!H20</f>
        <v>412859.5</v>
      </c>
      <c r="I58" s="1071">
        <f>Pupils_data_scenarios!I20</f>
        <v>423222</v>
      </c>
      <c r="J58" s="1071">
        <f>Pupils_data_scenarios!J20</f>
        <v>423232.5</v>
      </c>
      <c r="K58" s="1071">
        <f>Pupils_data_scenarios!K20</f>
        <v>428860</v>
      </c>
      <c r="L58" s="1071">
        <f>Pupils_data_scenarios!L20</f>
        <v>439034.5</v>
      </c>
      <c r="M58" s="1071">
        <f>Pupils_data_scenarios!M20</f>
        <v>442836.5</v>
      </c>
      <c r="N58" s="1071">
        <f>Pupils_data_scenarios!N20</f>
        <v>433870.5</v>
      </c>
      <c r="O58" s="1071">
        <f>Pupils_data_scenarios!O20</f>
        <v>424809</v>
      </c>
      <c r="P58" s="1071">
        <f>Pupils_data_scenarios!P20</f>
        <v>408030</v>
      </c>
      <c r="Q58" s="1071">
        <f>Pupils_data_scenarios!Q20</f>
        <v>393969.51247307006</v>
      </c>
      <c r="R58" s="1071">
        <f>Pupils_data_scenarios!R20</f>
        <v>384138.34424079326</v>
      </c>
      <c r="S58" s="1071">
        <f>Pupils_data_scenarios!S20</f>
        <v>379406.140550246</v>
      </c>
      <c r="T58" s="1071">
        <f>Pupils_data_scenarios!T20</f>
        <v>385907.26981215063</v>
      </c>
      <c r="U58" s="1071">
        <f>Pupils_data_scenarios!U20</f>
        <v>397698.84000559809</v>
      </c>
      <c r="V58" s="1071">
        <f>Pupils_data_scenarios!V20</f>
        <v>409632.92012529564</v>
      </c>
      <c r="W58" s="1071">
        <f>Pupils_data_scenarios!W20</f>
        <v>422237.66105456254</v>
      </c>
      <c r="X58" s="1071">
        <f>Pupils_data_scenarios!X20</f>
        <v>431433.67080795631</v>
      </c>
      <c r="Y58" s="1071">
        <f>Pupils_data_scenarios!Y20</f>
        <v>439167.10333730088</v>
      </c>
      <c r="Z58" s="1071">
        <f>Pupils_data_scenarios!Z20</f>
        <v>446714.9466691917</v>
      </c>
      <c r="AA58" s="1071">
        <f>Pupils_data_scenarios!AA20</f>
        <v>452844.25835143717</v>
      </c>
      <c r="AB58" s="1071">
        <f>Pupils_data_scenarios!AB20</f>
        <v>456597.29503939598</v>
      </c>
    </row>
    <row r="59" spans="2:31">
      <c r="B59" s="11" t="s">
        <v>1505</v>
      </c>
      <c r="C59" s="1071">
        <f>Pupils_data_scenarios!C31</f>
        <v>355184.5</v>
      </c>
      <c r="D59" s="1071">
        <f>Pupils_data_scenarios!D31</f>
        <v>361355</v>
      </c>
      <c r="E59" s="1071">
        <f>Pupils_data_scenarios!E31</f>
        <v>370116</v>
      </c>
      <c r="F59" s="1071">
        <f>Pupils_data_scenarios!F31</f>
        <v>380453</v>
      </c>
      <c r="G59" s="1071">
        <f>Pupils_data_scenarios!G31</f>
        <v>394342</v>
      </c>
      <c r="H59" s="1071">
        <f>Pupils_data_scenarios!H31</f>
        <v>412859.5</v>
      </c>
      <c r="I59" s="1071">
        <f>Pupils_data_scenarios!I31</f>
        <v>423222</v>
      </c>
      <c r="J59" s="1071">
        <f>Pupils_data_scenarios!J31</f>
        <v>423232.5</v>
      </c>
      <c r="K59" s="1071">
        <f>Pupils_data_scenarios!K31</f>
        <v>428860</v>
      </c>
      <c r="L59" s="1071">
        <f>Pupils_data_scenarios!L31</f>
        <v>439034.5</v>
      </c>
      <c r="M59" s="1071">
        <f>Pupils_data_scenarios!M31</f>
        <v>442836.5</v>
      </c>
      <c r="N59" s="1071">
        <f>Pupils_data_scenarios!N31</f>
        <v>433870.5</v>
      </c>
      <c r="O59" s="1071">
        <f>Pupils_data_scenarios!O31</f>
        <v>424809</v>
      </c>
      <c r="P59" s="1071">
        <f>Pupils_data_scenarios!P31</f>
        <v>408030</v>
      </c>
      <c r="Q59" s="1071">
        <f>Pupils_data_scenarios!Q31</f>
        <v>394934.39980355283</v>
      </c>
      <c r="R59" s="1071">
        <f>Pupils_data_scenarios!R31</f>
        <v>385363.01404415583</v>
      </c>
      <c r="S59" s="1071">
        <f>Pupils_data_scenarios!S31</f>
        <v>380826.77358629927</v>
      </c>
      <c r="T59" s="1071">
        <f>Pupils_data_scenarios!T31</f>
        <v>387521.26392833295</v>
      </c>
      <c r="U59" s="1071">
        <f>Pupils_data_scenarios!U31</f>
        <v>399498.07678789005</v>
      </c>
      <c r="V59" s="1071">
        <f>Pupils_data_scenarios!V31</f>
        <v>411615.74208895239</v>
      </c>
      <c r="W59" s="1071">
        <f>Pupils_data_scenarios!W31</f>
        <v>424411.55238527869</v>
      </c>
      <c r="X59" s="1071">
        <f>Pupils_data_scenarios!X31</f>
        <v>433798.62111295562</v>
      </c>
      <c r="Y59" s="1071">
        <f>Pupils_data_scenarios!Y31</f>
        <v>441736.12390732393</v>
      </c>
      <c r="Z59" s="1071">
        <f>Pupils_data_scenarios!Z31</f>
        <v>449499.60403639235</v>
      </c>
      <c r="AA59" s="1071">
        <f>Pupils_data_scenarios!AA31</f>
        <v>455861.25065115176</v>
      </c>
      <c r="AB59" s="1071">
        <f>Pupils_data_scenarios!AB31</f>
        <v>459874.895709134</v>
      </c>
    </row>
    <row r="60" spans="2:31">
      <c r="B60" s="11"/>
      <c r="C60" s="1071"/>
      <c r="D60" s="1071"/>
      <c r="E60" s="1071"/>
      <c r="F60" s="1071"/>
      <c r="G60" s="1071"/>
      <c r="H60" s="1071"/>
      <c r="I60" s="1071"/>
      <c r="J60" s="1071"/>
      <c r="K60" s="1071"/>
      <c r="L60" s="1071"/>
      <c r="M60" s="1071"/>
      <c r="N60" s="1071"/>
      <c r="O60" s="1071"/>
      <c r="P60" s="1071"/>
      <c r="Q60" s="1071"/>
      <c r="R60" s="1071"/>
      <c r="S60" s="1071"/>
      <c r="T60" s="1071"/>
      <c r="U60" s="1071"/>
      <c r="V60" s="1071"/>
      <c r="W60" s="1071"/>
      <c r="X60" s="1071"/>
      <c r="Y60" s="1071"/>
      <c r="Z60" s="1071"/>
      <c r="AA60" s="1071"/>
      <c r="AB60" s="293"/>
    </row>
    <row r="61" spans="2:31" ht="13.15">
      <c r="B61" s="145" t="s">
        <v>455</v>
      </c>
      <c r="C61" s="1073"/>
      <c r="D61" s="1073"/>
      <c r="E61" s="1073"/>
      <c r="F61" s="1073"/>
      <c r="G61" s="1073"/>
      <c r="H61" s="1073"/>
      <c r="I61" s="1073"/>
      <c r="J61" s="1073"/>
      <c r="K61" s="1073"/>
      <c r="L61" s="1073"/>
      <c r="M61" s="1073"/>
      <c r="N61" s="1073"/>
      <c r="O61" s="1073"/>
      <c r="P61" s="1073"/>
      <c r="Q61" s="1073"/>
      <c r="R61" s="1073"/>
      <c r="S61" s="1073"/>
      <c r="T61" s="1073"/>
      <c r="U61" s="1073"/>
      <c r="V61" s="1073"/>
      <c r="W61" s="1073"/>
      <c r="X61" s="1073"/>
      <c r="Y61" s="1073"/>
      <c r="Z61" s="1073"/>
      <c r="AA61" s="1072"/>
      <c r="AB61" s="293"/>
    </row>
    <row r="62" spans="2:31" ht="13.15">
      <c r="B62" s="145"/>
      <c r="C62" s="1074" t="str">
        <f>C56</f>
        <v>2004/05</v>
      </c>
      <c r="D62" s="1074" t="str">
        <f t="shared" ref="D62:AB62" si="3">D56</f>
        <v>2005/06</v>
      </c>
      <c r="E62" s="1074" t="str">
        <f t="shared" si="3"/>
        <v>2006/07</v>
      </c>
      <c r="F62" s="1074" t="str">
        <f t="shared" si="3"/>
        <v>2007/08</v>
      </c>
      <c r="G62" s="1074" t="str">
        <f t="shared" si="3"/>
        <v>2008/09</v>
      </c>
      <c r="H62" s="1074" t="str">
        <f t="shared" si="3"/>
        <v>2009/10</v>
      </c>
      <c r="I62" s="1074" t="str">
        <f t="shared" si="3"/>
        <v>2010/11</v>
      </c>
      <c r="J62" s="1074" t="str">
        <f t="shared" si="3"/>
        <v>2011/12</v>
      </c>
      <c r="K62" s="1074" t="str">
        <f t="shared" si="3"/>
        <v>2012/13</v>
      </c>
      <c r="L62" s="1074" t="str">
        <f t="shared" si="3"/>
        <v>2013/14</v>
      </c>
      <c r="M62" s="1074" t="str">
        <f t="shared" si="3"/>
        <v>2014/15</v>
      </c>
      <c r="N62" s="1074" t="str">
        <f t="shared" si="3"/>
        <v>2015/16</v>
      </c>
      <c r="O62" s="1074" t="str">
        <f t="shared" si="3"/>
        <v>2016/17</v>
      </c>
      <c r="P62" s="1074" t="str">
        <f t="shared" si="3"/>
        <v>2017/18</v>
      </c>
      <c r="Q62" s="1074" t="str">
        <f t="shared" si="3"/>
        <v>2018/19</v>
      </c>
      <c r="R62" s="1074" t="str">
        <f t="shared" si="3"/>
        <v>2019/20</v>
      </c>
      <c r="S62" s="1074" t="str">
        <f t="shared" si="3"/>
        <v>2020/21</v>
      </c>
      <c r="T62" s="1074" t="str">
        <f t="shared" si="3"/>
        <v>2021/22</v>
      </c>
      <c r="U62" s="1074" t="str">
        <f t="shared" si="3"/>
        <v>2022/23</v>
      </c>
      <c r="V62" s="1074" t="str">
        <f t="shared" si="3"/>
        <v>2023/24</v>
      </c>
      <c r="W62" s="1074" t="str">
        <f t="shared" si="3"/>
        <v>2024/25</v>
      </c>
      <c r="X62" s="1074" t="str">
        <f t="shared" si="3"/>
        <v>2025/26</v>
      </c>
      <c r="Y62" s="1070" t="str">
        <f t="shared" si="3"/>
        <v>2026/27</v>
      </c>
      <c r="Z62" s="1070" t="str">
        <f t="shared" si="3"/>
        <v>2027/28</v>
      </c>
      <c r="AA62" s="1070" t="str">
        <f t="shared" si="3"/>
        <v>2028/29</v>
      </c>
      <c r="AB62" s="1070" t="str">
        <f t="shared" si="3"/>
        <v>2029/30</v>
      </c>
    </row>
    <row r="63" spans="2:31">
      <c r="B63" s="11" t="s">
        <v>456</v>
      </c>
      <c r="C63" s="1073">
        <f>C45+C51+C57</f>
        <v>3308483</v>
      </c>
      <c r="D63" s="1073">
        <f t="shared" ref="D63:AB63" si="4">D45+D51+D57</f>
        <v>3305157.563270269</v>
      </c>
      <c r="E63" s="1073">
        <f t="shared" si="4"/>
        <v>3282404</v>
      </c>
      <c r="F63" s="1073">
        <f t="shared" si="4"/>
        <v>3248902.5</v>
      </c>
      <c r="G63" s="1073">
        <f t="shared" si="4"/>
        <v>3231650</v>
      </c>
      <c r="H63" s="1073">
        <f t="shared" si="4"/>
        <v>3227785.5</v>
      </c>
      <c r="I63" s="1073">
        <f t="shared" si="4"/>
        <v>3212254</v>
      </c>
      <c r="J63" s="1073">
        <f t="shared" si="4"/>
        <v>3185686.5</v>
      </c>
      <c r="K63" s="1073">
        <f t="shared" si="4"/>
        <v>3158780</v>
      </c>
      <c r="L63" s="1073">
        <f t="shared" si="4"/>
        <v>3125924</v>
      </c>
      <c r="M63" s="1073">
        <f t="shared" si="4"/>
        <v>3119863.5</v>
      </c>
      <c r="N63" s="1073">
        <f t="shared" si="4"/>
        <v>3122070.5</v>
      </c>
      <c r="O63" s="1073">
        <f t="shared" si="4"/>
        <v>3145583</v>
      </c>
      <c r="P63" s="1073">
        <f t="shared" si="4"/>
        <v>3176642</v>
      </c>
      <c r="Q63" s="1073">
        <f t="shared" si="4"/>
        <v>3248172.4156211494</v>
      </c>
      <c r="R63" s="1073">
        <f t="shared" si="4"/>
        <v>3325165.852264158</v>
      </c>
      <c r="S63" s="1073">
        <f t="shared" si="4"/>
        <v>3386150.034647136</v>
      </c>
      <c r="T63" s="1073">
        <f t="shared" si="4"/>
        <v>3456726.6612036414</v>
      </c>
      <c r="U63" s="1073">
        <f t="shared" si="4"/>
        <v>3531147.6939605735</v>
      </c>
      <c r="V63" s="1073">
        <f t="shared" si="4"/>
        <v>3585079.8293249155</v>
      </c>
      <c r="W63" s="1073">
        <f t="shared" si="4"/>
        <v>3605491.041012485</v>
      </c>
      <c r="X63" s="1073">
        <f t="shared" si="4"/>
        <v>3613520.2457119254</v>
      </c>
      <c r="Y63" s="1073">
        <f t="shared" si="4"/>
        <v>3608289.9340847931</v>
      </c>
      <c r="Z63" s="1073">
        <f t="shared" si="4"/>
        <v>3590278.9881405239</v>
      </c>
      <c r="AA63" s="1073">
        <f t="shared" si="4"/>
        <v>3555334.3194493758</v>
      </c>
      <c r="AB63" s="1073">
        <f t="shared" si="4"/>
        <v>3516658.3785602455</v>
      </c>
    </row>
    <row r="64" spans="2:31">
      <c r="B64" s="11" t="s">
        <v>457</v>
      </c>
      <c r="C64" s="1073">
        <f>C46+C52+C58</f>
        <v>3308483</v>
      </c>
      <c r="D64" s="1073">
        <f t="shared" ref="D64:AB64" si="5">D46+D52+D58</f>
        <v>3305157.563270269</v>
      </c>
      <c r="E64" s="1073">
        <f t="shared" si="5"/>
        <v>3282404</v>
      </c>
      <c r="F64" s="1073">
        <f t="shared" si="5"/>
        <v>3248902.5</v>
      </c>
      <c r="G64" s="1073">
        <f t="shared" si="5"/>
        <v>3231650</v>
      </c>
      <c r="H64" s="1073">
        <f t="shared" si="5"/>
        <v>3227785.5</v>
      </c>
      <c r="I64" s="1073">
        <f t="shared" si="5"/>
        <v>3212254</v>
      </c>
      <c r="J64" s="1073">
        <f t="shared" si="5"/>
        <v>3185686.5</v>
      </c>
      <c r="K64" s="1073">
        <f t="shared" si="5"/>
        <v>3158780</v>
      </c>
      <c r="L64" s="1073">
        <f t="shared" si="5"/>
        <v>3125924</v>
      </c>
      <c r="M64" s="1073">
        <f t="shared" si="5"/>
        <v>3119863.5</v>
      </c>
      <c r="N64" s="1073">
        <f t="shared" si="5"/>
        <v>3122070.5</v>
      </c>
      <c r="O64" s="1073">
        <f t="shared" si="5"/>
        <v>3145583</v>
      </c>
      <c r="P64" s="1073">
        <f t="shared" si="5"/>
        <v>3176642</v>
      </c>
      <c r="Q64" s="1073">
        <f t="shared" si="5"/>
        <v>3250096.0148135722</v>
      </c>
      <c r="R64" s="1073">
        <f t="shared" si="5"/>
        <v>3328258.7310700314</v>
      </c>
      <c r="S64" s="1073">
        <f t="shared" si="5"/>
        <v>3390341.6126745343</v>
      </c>
      <c r="T64" s="1073">
        <f t="shared" si="5"/>
        <v>3462030.9334954983</v>
      </c>
      <c r="U64" s="1073">
        <f t="shared" si="5"/>
        <v>3537610.409235951</v>
      </c>
      <c r="V64" s="1073">
        <f t="shared" si="5"/>
        <v>3592713.6158768311</v>
      </c>
      <c r="W64" s="1073">
        <f t="shared" si="5"/>
        <v>3614859.602613599</v>
      </c>
      <c r="X64" s="1073">
        <f t="shared" si="5"/>
        <v>3624936.0704168142</v>
      </c>
      <c r="Y64" s="1073">
        <f t="shared" si="5"/>
        <v>3622097.3557046503</v>
      </c>
      <c r="Z64" s="1073">
        <f t="shared" si="5"/>
        <v>3606865.1956393118</v>
      </c>
      <c r="AA64" s="1073">
        <f t="shared" si="5"/>
        <v>3578155.4881814593</v>
      </c>
      <c r="AB64" s="1073">
        <f t="shared" si="5"/>
        <v>3561335.8034627829</v>
      </c>
      <c r="AD64" s="300"/>
      <c r="AE64" s="6"/>
    </row>
    <row r="65" spans="2:28">
      <c r="B65" s="11" t="s">
        <v>458</v>
      </c>
      <c r="C65" s="1073">
        <f t="shared" ref="C65:AB65" si="6">C47+C53+C59</f>
        <v>3308483</v>
      </c>
      <c r="D65" s="1073">
        <f t="shared" si="6"/>
        <v>3305157.563270269</v>
      </c>
      <c r="E65" s="1073">
        <f t="shared" si="6"/>
        <v>3282404</v>
      </c>
      <c r="F65" s="1073">
        <f t="shared" si="6"/>
        <v>3248902.5</v>
      </c>
      <c r="G65" s="1073">
        <f t="shared" si="6"/>
        <v>3231650</v>
      </c>
      <c r="H65" s="1073">
        <f t="shared" si="6"/>
        <v>3227785.5</v>
      </c>
      <c r="I65" s="1073">
        <f t="shared" si="6"/>
        <v>3212254</v>
      </c>
      <c r="J65" s="1073">
        <f t="shared" si="6"/>
        <v>3185686.5</v>
      </c>
      <c r="K65" s="1073">
        <f t="shared" si="6"/>
        <v>3158780</v>
      </c>
      <c r="L65" s="1073">
        <f t="shared" si="6"/>
        <v>3125924</v>
      </c>
      <c r="M65" s="1073">
        <f t="shared" si="6"/>
        <v>3119863.5</v>
      </c>
      <c r="N65" s="1073">
        <f t="shared" si="6"/>
        <v>3122070.5</v>
      </c>
      <c r="O65" s="1073">
        <f t="shared" si="6"/>
        <v>3145583</v>
      </c>
      <c r="P65" s="1073">
        <f t="shared" si="6"/>
        <v>3176642</v>
      </c>
      <c r="Q65" s="1073">
        <f t="shared" si="6"/>
        <v>3252016.4250748493</v>
      </c>
      <c r="R65" s="1073">
        <f t="shared" si="6"/>
        <v>3331351.8835405377</v>
      </c>
      <c r="S65" s="1073">
        <f t="shared" si="6"/>
        <v>3394533.433775268</v>
      </c>
      <c r="T65" s="1073">
        <f t="shared" si="6"/>
        <v>3467324.7587914905</v>
      </c>
      <c r="U65" s="1073">
        <f t="shared" si="6"/>
        <v>3544045.9304688042</v>
      </c>
      <c r="V65" s="1073">
        <f t="shared" si="6"/>
        <v>3600304.4625195195</v>
      </c>
      <c r="W65" s="1073">
        <f t="shared" si="6"/>
        <v>3624177.3495806833</v>
      </c>
      <c r="X65" s="1073">
        <f t="shared" si="6"/>
        <v>3636273.5697317156</v>
      </c>
      <c r="Y65" s="1073">
        <f t="shared" si="6"/>
        <v>3635816.2493022121</v>
      </c>
      <c r="Z65" s="1073">
        <f t="shared" si="6"/>
        <v>3623338.8151060143</v>
      </c>
      <c r="AA65" s="1073">
        <f t="shared" si="6"/>
        <v>3600013.0945237149</v>
      </c>
      <c r="AB65" s="1073">
        <f t="shared" si="6"/>
        <v>3599663.8330552951</v>
      </c>
    </row>
    <row r="66" spans="2:28">
      <c r="C66" s="1073"/>
      <c r="D66" s="1073"/>
      <c r="E66" s="1073"/>
      <c r="F66" s="1073"/>
      <c r="G66" s="1073"/>
      <c r="H66" s="1073"/>
      <c r="I66" s="1073"/>
      <c r="J66" s="1073"/>
      <c r="K66" s="1073"/>
      <c r="L66" s="1073"/>
      <c r="M66" s="1073"/>
      <c r="N66" s="1073"/>
      <c r="O66" s="1073"/>
      <c r="P66" s="1073"/>
      <c r="Q66" s="1073"/>
      <c r="R66" s="1073"/>
      <c r="S66" s="1073"/>
      <c r="T66" s="1073"/>
      <c r="U66" s="1073"/>
      <c r="V66" s="1073"/>
      <c r="W66" s="1073"/>
      <c r="X66" s="1073"/>
      <c r="Y66" s="1073"/>
      <c r="Z66" s="1073"/>
      <c r="AA66" s="1072"/>
      <c r="AB66" s="293"/>
    </row>
    <row r="67" spans="2:28" s="5" customFormat="1" ht="13.15">
      <c r="B67" s="1161"/>
      <c r="C67" s="1162" t="str">
        <f>C56</f>
        <v>2004/05</v>
      </c>
      <c r="D67" s="1162" t="str">
        <f t="shared" ref="D67:AB67" si="7">D56</f>
        <v>2005/06</v>
      </c>
      <c r="E67" s="1162" t="str">
        <f t="shared" si="7"/>
        <v>2006/07</v>
      </c>
      <c r="F67" s="1162" t="str">
        <f t="shared" si="7"/>
        <v>2007/08</v>
      </c>
      <c r="G67" s="1162" t="str">
        <f t="shared" si="7"/>
        <v>2008/09</v>
      </c>
      <c r="H67" s="1162" t="str">
        <f t="shared" si="7"/>
        <v>2009/10</v>
      </c>
      <c r="I67" s="1162" t="str">
        <f t="shared" si="7"/>
        <v>2010/11</v>
      </c>
      <c r="J67" s="1162" t="str">
        <f t="shared" si="7"/>
        <v>2011/12</v>
      </c>
      <c r="K67" s="1162" t="str">
        <f t="shared" si="7"/>
        <v>2012/13</v>
      </c>
      <c r="L67" s="1162" t="str">
        <f t="shared" si="7"/>
        <v>2013/14</v>
      </c>
      <c r="M67" s="1162" t="str">
        <f t="shared" si="7"/>
        <v>2014/15</v>
      </c>
      <c r="N67" s="1162" t="str">
        <f t="shared" si="7"/>
        <v>2015/16</v>
      </c>
      <c r="O67" s="1162" t="str">
        <f t="shared" si="7"/>
        <v>2016/17</v>
      </c>
      <c r="P67" s="1162" t="str">
        <f t="shared" si="7"/>
        <v>2017/18</v>
      </c>
      <c r="Q67" s="1162" t="str">
        <f t="shared" si="7"/>
        <v>2018/19</v>
      </c>
      <c r="R67" s="1162" t="str">
        <f t="shared" si="7"/>
        <v>2019/20</v>
      </c>
      <c r="S67" s="1162" t="str">
        <f t="shared" si="7"/>
        <v>2020/21</v>
      </c>
      <c r="T67" s="1162" t="str">
        <f t="shared" si="7"/>
        <v>2021/22</v>
      </c>
      <c r="U67" s="1162" t="str">
        <f t="shared" si="7"/>
        <v>2022/23</v>
      </c>
      <c r="V67" s="1162" t="str">
        <f t="shared" si="7"/>
        <v>2023/24</v>
      </c>
      <c r="W67" s="1162" t="str">
        <f t="shared" si="7"/>
        <v>2024/25</v>
      </c>
      <c r="X67" s="1162" t="str">
        <f t="shared" si="7"/>
        <v>2025/26</v>
      </c>
      <c r="Y67" s="1162" t="str">
        <f t="shared" si="7"/>
        <v>2026/27</v>
      </c>
      <c r="Z67" s="1162" t="str">
        <f t="shared" si="7"/>
        <v>2027/28</v>
      </c>
      <c r="AA67" s="1162" t="str">
        <f t="shared" si="7"/>
        <v>2028/29</v>
      </c>
      <c r="AB67" s="1162" t="str">
        <f t="shared" si="7"/>
        <v>2029/30</v>
      </c>
    </row>
    <row r="68" spans="2:28">
      <c r="B68" s="1155" t="s">
        <v>376</v>
      </c>
      <c r="C68" s="1163">
        <f>C40</f>
        <v>4133670.5</v>
      </c>
      <c r="D68" s="1163">
        <f t="shared" ref="D68:AB68" si="8">D40</f>
        <v>4085271.436729731</v>
      </c>
      <c r="E68" s="1163">
        <f t="shared" si="8"/>
        <v>4047195.5</v>
      </c>
      <c r="F68" s="1163">
        <f t="shared" si="8"/>
        <v>4028055.5</v>
      </c>
      <c r="G68" s="1163">
        <f t="shared" si="8"/>
        <v>4016161.5</v>
      </c>
      <c r="H68" s="1163">
        <f t="shared" si="8"/>
        <v>4036364.5</v>
      </c>
      <c r="I68" s="1163">
        <f t="shared" si="8"/>
        <v>4074368</v>
      </c>
      <c r="J68" s="1163">
        <f t="shared" si="8"/>
        <v>4150277.5</v>
      </c>
      <c r="K68" s="1163">
        <f t="shared" si="8"/>
        <v>4247394.5</v>
      </c>
      <c r="L68" s="1163">
        <f t="shared" si="8"/>
        <v>4359000</v>
      </c>
      <c r="M68" s="1163">
        <f t="shared" si="8"/>
        <v>4463434</v>
      </c>
      <c r="N68" s="1163">
        <f t="shared" si="8"/>
        <v>4574041.5</v>
      </c>
      <c r="O68" s="1163">
        <f t="shared" si="8"/>
        <v>4659421</v>
      </c>
      <c r="P68" s="1163">
        <f t="shared" si="8"/>
        <v>4715388.5</v>
      </c>
      <c r="Q68" s="1163">
        <f t="shared" si="8"/>
        <v>4738987.9623554191</v>
      </c>
      <c r="R68" s="1163">
        <f t="shared" si="8"/>
        <v>4738309.7819581926</v>
      </c>
      <c r="S68" s="1163">
        <f t="shared" si="8"/>
        <v>4738027.1714167371</v>
      </c>
      <c r="T68" s="1163">
        <f t="shared" si="8"/>
        <v>4716874.7723503476</v>
      </c>
      <c r="U68" s="1163">
        <f t="shared" si="8"/>
        <v>4686237.5443531433</v>
      </c>
      <c r="V68" s="1163">
        <f t="shared" si="8"/>
        <v>4654440.4670074899</v>
      </c>
      <c r="W68" s="1163">
        <f t="shared" si="8"/>
        <v>4631173.9373839879</v>
      </c>
      <c r="X68" s="1163">
        <f t="shared" si="8"/>
        <v>4619039.7782180272</v>
      </c>
      <c r="Y68" s="1163">
        <f t="shared" si="8"/>
        <v>4606104.221584619</v>
      </c>
      <c r="Z68" s="1163">
        <f t="shared" si="8"/>
        <v>4593140.1724560643</v>
      </c>
      <c r="AA68" s="1163">
        <f t="shared" si="8"/>
        <v>4591536.4949568901</v>
      </c>
      <c r="AB68" s="1163">
        <f t="shared" si="8"/>
        <v>4583243.1830901327</v>
      </c>
    </row>
    <row r="69" spans="2:28">
      <c r="B69" s="1155" t="s">
        <v>42</v>
      </c>
      <c r="C69" s="1163">
        <f>C64</f>
        <v>3308483</v>
      </c>
      <c r="D69" s="1163">
        <f t="shared" ref="D69:AB69" si="9">D64</f>
        <v>3305157.563270269</v>
      </c>
      <c r="E69" s="1163">
        <f t="shared" si="9"/>
        <v>3282404</v>
      </c>
      <c r="F69" s="1163">
        <f t="shared" si="9"/>
        <v>3248902.5</v>
      </c>
      <c r="G69" s="1163">
        <f t="shared" si="9"/>
        <v>3231650</v>
      </c>
      <c r="H69" s="1163">
        <f t="shared" si="9"/>
        <v>3227785.5</v>
      </c>
      <c r="I69" s="1163">
        <f t="shared" si="9"/>
        <v>3212254</v>
      </c>
      <c r="J69" s="1163">
        <f t="shared" si="9"/>
        <v>3185686.5</v>
      </c>
      <c r="K69" s="1163">
        <f t="shared" si="9"/>
        <v>3158780</v>
      </c>
      <c r="L69" s="1163">
        <f t="shared" si="9"/>
        <v>3125924</v>
      </c>
      <c r="M69" s="1163">
        <f t="shared" si="9"/>
        <v>3119863.5</v>
      </c>
      <c r="N69" s="1163">
        <f t="shared" si="9"/>
        <v>3122070.5</v>
      </c>
      <c r="O69" s="1163">
        <f t="shared" si="9"/>
        <v>3145583</v>
      </c>
      <c r="P69" s="1163">
        <f t="shared" si="9"/>
        <v>3176642</v>
      </c>
      <c r="Q69" s="1163">
        <f t="shared" si="9"/>
        <v>3250096.0148135722</v>
      </c>
      <c r="R69" s="1163">
        <f t="shared" si="9"/>
        <v>3328258.7310700314</v>
      </c>
      <c r="S69" s="1163">
        <f t="shared" si="9"/>
        <v>3390341.6126745343</v>
      </c>
      <c r="T69" s="1163">
        <f t="shared" si="9"/>
        <v>3462030.9334954983</v>
      </c>
      <c r="U69" s="1163">
        <f t="shared" si="9"/>
        <v>3537610.409235951</v>
      </c>
      <c r="V69" s="1163">
        <f t="shared" si="9"/>
        <v>3592713.6158768311</v>
      </c>
      <c r="W69" s="1163">
        <f t="shared" si="9"/>
        <v>3614859.602613599</v>
      </c>
      <c r="X69" s="1163">
        <f t="shared" si="9"/>
        <v>3624936.0704168142</v>
      </c>
      <c r="Y69" s="1163">
        <f t="shared" si="9"/>
        <v>3622097.3557046503</v>
      </c>
      <c r="Z69" s="1163">
        <f t="shared" si="9"/>
        <v>3606865.1956393118</v>
      </c>
      <c r="AA69" s="1163">
        <f t="shared" si="9"/>
        <v>3578155.4881814593</v>
      </c>
      <c r="AB69" s="1163">
        <f t="shared" si="9"/>
        <v>3561335.8034627829</v>
      </c>
    </row>
    <row r="70" spans="2:28">
      <c r="B70" s="1155"/>
      <c r="C70" s="1164"/>
      <c r="D70" s="1164"/>
      <c r="E70" s="1164"/>
      <c r="F70" s="1164"/>
      <c r="G70" s="1164"/>
      <c r="H70" s="1164"/>
      <c r="I70" s="1164"/>
      <c r="J70" s="1164"/>
      <c r="K70" s="1164"/>
      <c r="L70" s="1164"/>
      <c r="M70" s="1164"/>
      <c r="N70" s="1164"/>
      <c r="O70" s="1164"/>
      <c r="P70" s="1164"/>
      <c r="Q70" s="1165"/>
      <c r="R70" s="1165"/>
      <c r="S70" s="1165"/>
      <c r="T70" s="1165"/>
      <c r="U70" s="1165"/>
      <c r="V70" s="1165"/>
      <c r="W70" s="1165"/>
      <c r="X70" s="1165"/>
      <c r="Y70" s="1165"/>
      <c r="Z70" s="1165"/>
      <c r="AA70" s="1166"/>
      <c r="AB70" s="1157"/>
    </row>
    <row r="71" spans="2:28" ht="13.15">
      <c r="B71" s="1155"/>
      <c r="C71" s="1167" t="str">
        <f>C67</f>
        <v>2004/05</v>
      </c>
      <c r="D71" s="1167" t="str">
        <f t="shared" ref="D71:AB71" si="10">D67</f>
        <v>2005/06</v>
      </c>
      <c r="E71" s="1167" t="str">
        <f t="shared" si="10"/>
        <v>2006/07</v>
      </c>
      <c r="F71" s="1167" t="str">
        <f t="shared" si="10"/>
        <v>2007/08</v>
      </c>
      <c r="G71" s="1167" t="str">
        <f t="shared" si="10"/>
        <v>2008/09</v>
      </c>
      <c r="H71" s="1167" t="str">
        <f t="shared" si="10"/>
        <v>2009/10</v>
      </c>
      <c r="I71" s="1167" t="str">
        <f t="shared" si="10"/>
        <v>2010/11</v>
      </c>
      <c r="J71" s="1167" t="str">
        <f t="shared" si="10"/>
        <v>2011/12</v>
      </c>
      <c r="K71" s="1167" t="str">
        <f t="shared" si="10"/>
        <v>2012/13</v>
      </c>
      <c r="L71" s="1167" t="str">
        <f t="shared" si="10"/>
        <v>2013/14</v>
      </c>
      <c r="M71" s="1167" t="str">
        <f t="shared" si="10"/>
        <v>2014/15</v>
      </c>
      <c r="N71" s="1167" t="str">
        <f t="shared" si="10"/>
        <v>2015/16</v>
      </c>
      <c r="O71" s="1167" t="str">
        <f t="shared" si="10"/>
        <v>2016/17</v>
      </c>
      <c r="P71" s="1167" t="str">
        <f t="shared" si="10"/>
        <v>2017/18</v>
      </c>
      <c r="Q71" s="1167" t="str">
        <f t="shared" si="10"/>
        <v>2018/19</v>
      </c>
      <c r="R71" s="1167" t="str">
        <f t="shared" si="10"/>
        <v>2019/20</v>
      </c>
      <c r="S71" s="1167" t="str">
        <f t="shared" si="10"/>
        <v>2020/21</v>
      </c>
      <c r="T71" s="1167" t="str">
        <f t="shared" si="10"/>
        <v>2021/22</v>
      </c>
      <c r="U71" s="1167" t="str">
        <f t="shared" si="10"/>
        <v>2022/23</v>
      </c>
      <c r="V71" s="1167" t="str">
        <f t="shared" si="10"/>
        <v>2023/24</v>
      </c>
      <c r="W71" s="1167" t="str">
        <f t="shared" si="10"/>
        <v>2024/25</v>
      </c>
      <c r="X71" s="1167" t="str">
        <f t="shared" si="10"/>
        <v>2025/26</v>
      </c>
      <c r="Y71" s="1167" t="str">
        <f t="shared" si="10"/>
        <v>2026/27</v>
      </c>
      <c r="Z71" s="1167" t="str">
        <f t="shared" si="10"/>
        <v>2027/28</v>
      </c>
      <c r="AA71" s="1167" t="str">
        <f t="shared" si="10"/>
        <v>2028/29</v>
      </c>
      <c r="AB71" s="1167" t="str">
        <f t="shared" si="10"/>
        <v>2029/30</v>
      </c>
    </row>
    <row r="72" spans="2:28">
      <c r="B72" s="1155" t="s">
        <v>557</v>
      </c>
      <c r="C72" s="1164">
        <f>C68</f>
        <v>4133670.5</v>
      </c>
      <c r="D72" s="1164">
        <f t="shared" ref="D72:P72" si="11">D68</f>
        <v>4085271.436729731</v>
      </c>
      <c r="E72" s="1164">
        <f t="shared" si="11"/>
        <v>4047195.5</v>
      </c>
      <c r="F72" s="1164">
        <f t="shared" si="11"/>
        <v>4028055.5</v>
      </c>
      <c r="G72" s="1164">
        <f t="shared" si="11"/>
        <v>4016161.5</v>
      </c>
      <c r="H72" s="1164">
        <f t="shared" si="11"/>
        <v>4036364.5</v>
      </c>
      <c r="I72" s="1164">
        <f t="shared" si="11"/>
        <v>4074368</v>
      </c>
      <c r="J72" s="1164">
        <f t="shared" si="11"/>
        <v>4150277.5</v>
      </c>
      <c r="K72" s="1164">
        <f t="shared" si="11"/>
        <v>4247394.5</v>
      </c>
      <c r="L72" s="1164">
        <f t="shared" si="11"/>
        <v>4359000</v>
      </c>
      <c r="M72" s="1164">
        <f t="shared" si="11"/>
        <v>4463434</v>
      </c>
      <c r="N72" s="1164">
        <f t="shared" si="11"/>
        <v>4574041.5</v>
      </c>
      <c r="O72" s="1164">
        <f t="shared" si="11"/>
        <v>4659421</v>
      </c>
      <c r="P72" s="1164">
        <f t="shared" si="11"/>
        <v>4715388.5</v>
      </c>
      <c r="Q72" s="1165"/>
      <c r="R72" s="1165"/>
      <c r="S72" s="1165"/>
      <c r="T72" s="1165"/>
      <c r="U72" s="1165"/>
      <c r="V72" s="1165"/>
      <c r="W72" s="1165"/>
      <c r="X72" s="1165"/>
      <c r="Y72" s="1165"/>
      <c r="Z72" s="1165"/>
      <c r="AA72" s="1166"/>
      <c r="AB72" s="1157"/>
    </row>
    <row r="73" spans="2:28">
      <c r="B73" s="1155" t="s">
        <v>558</v>
      </c>
      <c r="C73" s="1164"/>
      <c r="D73" s="1164"/>
      <c r="E73" s="1164"/>
      <c r="F73" s="1164"/>
      <c r="G73" s="1164"/>
      <c r="H73" s="1164"/>
      <c r="I73" s="1164"/>
      <c r="J73" s="1164"/>
      <c r="K73" s="1164"/>
      <c r="L73" s="1164"/>
      <c r="M73" s="1164"/>
      <c r="N73" s="1164"/>
      <c r="O73" s="1164"/>
      <c r="P73" s="1164">
        <f t="shared" ref="P73:AB73" si="12">P68</f>
        <v>4715388.5</v>
      </c>
      <c r="Q73" s="1164">
        <f t="shared" si="12"/>
        <v>4738987.9623554191</v>
      </c>
      <c r="R73" s="1164">
        <f t="shared" si="12"/>
        <v>4738309.7819581926</v>
      </c>
      <c r="S73" s="1164">
        <f t="shared" si="12"/>
        <v>4738027.1714167371</v>
      </c>
      <c r="T73" s="1164">
        <f t="shared" si="12"/>
        <v>4716874.7723503476</v>
      </c>
      <c r="U73" s="1164">
        <f t="shared" si="12"/>
        <v>4686237.5443531433</v>
      </c>
      <c r="V73" s="1164">
        <f t="shared" si="12"/>
        <v>4654440.4670074899</v>
      </c>
      <c r="W73" s="1164">
        <f t="shared" si="12"/>
        <v>4631173.9373839879</v>
      </c>
      <c r="X73" s="1164">
        <f t="shared" si="12"/>
        <v>4619039.7782180272</v>
      </c>
      <c r="Y73" s="1164">
        <f t="shared" si="12"/>
        <v>4606104.221584619</v>
      </c>
      <c r="Z73" s="1164">
        <f t="shared" si="12"/>
        <v>4593140.1724560643</v>
      </c>
      <c r="AA73" s="1164">
        <f t="shared" si="12"/>
        <v>4591536.4949568901</v>
      </c>
      <c r="AB73" s="1164">
        <f t="shared" si="12"/>
        <v>4583243.1830901327</v>
      </c>
    </row>
    <row r="74" spans="2:28">
      <c r="B74" s="1155" t="s">
        <v>1087</v>
      </c>
      <c r="C74" s="1164">
        <f t="shared" ref="C74:P74" si="13">C69</f>
        <v>3308483</v>
      </c>
      <c r="D74" s="1164">
        <f t="shared" si="13"/>
        <v>3305157.563270269</v>
      </c>
      <c r="E74" s="1164">
        <f t="shared" si="13"/>
        <v>3282404</v>
      </c>
      <c r="F74" s="1164">
        <f t="shared" si="13"/>
        <v>3248902.5</v>
      </c>
      <c r="G74" s="1164">
        <f t="shared" si="13"/>
        <v>3231650</v>
      </c>
      <c r="H74" s="1164">
        <f t="shared" si="13"/>
        <v>3227785.5</v>
      </c>
      <c r="I74" s="1164">
        <f t="shared" si="13"/>
        <v>3212254</v>
      </c>
      <c r="J74" s="1164">
        <f t="shared" si="13"/>
        <v>3185686.5</v>
      </c>
      <c r="K74" s="1164">
        <f t="shared" si="13"/>
        <v>3158780</v>
      </c>
      <c r="L74" s="1164">
        <f t="shared" si="13"/>
        <v>3125924</v>
      </c>
      <c r="M74" s="1164">
        <f t="shared" si="13"/>
        <v>3119863.5</v>
      </c>
      <c r="N74" s="1164">
        <f t="shared" si="13"/>
        <v>3122070.5</v>
      </c>
      <c r="O74" s="1164">
        <f t="shared" si="13"/>
        <v>3145583</v>
      </c>
      <c r="P74" s="1164">
        <f t="shared" si="13"/>
        <v>3176642</v>
      </c>
      <c r="Q74" s="1164"/>
      <c r="R74" s="1164"/>
      <c r="S74" s="1164"/>
      <c r="T74" s="1164"/>
      <c r="U74" s="1164"/>
      <c r="V74" s="1164"/>
      <c r="W74" s="1164"/>
      <c r="X74" s="1164"/>
      <c r="Y74" s="1164"/>
      <c r="Z74" s="1164"/>
      <c r="AA74" s="1166"/>
      <c r="AB74" s="1157"/>
    </row>
    <row r="75" spans="2:28">
      <c r="B75" s="1155" t="s">
        <v>1088</v>
      </c>
      <c r="C75" s="1164"/>
      <c r="D75" s="1164"/>
      <c r="E75" s="1164"/>
      <c r="F75" s="1164"/>
      <c r="G75" s="1164"/>
      <c r="H75" s="1164"/>
      <c r="I75" s="1164"/>
      <c r="J75" s="1164"/>
      <c r="K75" s="1164"/>
      <c r="L75" s="1164"/>
      <c r="M75" s="1164"/>
      <c r="N75" s="1164"/>
      <c r="O75" s="1164"/>
      <c r="P75" s="1164">
        <f t="shared" ref="P75:AB75" si="14">P69</f>
        <v>3176642</v>
      </c>
      <c r="Q75" s="1164">
        <f t="shared" si="14"/>
        <v>3250096.0148135722</v>
      </c>
      <c r="R75" s="1164">
        <f t="shared" si="14"/>
        <v>3328258.7310700314</v>
      </c>
      <c r="S75" s="1164">
        <f t="shared" si="14"/>
        <v>3390341.6126745343</v>
      </c>
      <c r="T75" s="1164">
        <f t="shared" si="14"/>
        <v>3462030.9334954983</v>
      </c>
      <c r="U75" s="1164">
        <f t="shared" si="14"/>
        <v>3537610.409235951</v>
      </c>
      <c r="V75" s="1164">
        <f t="shared" si="14"/>
        <v>3592713.6158768311</v>
      </c>
      <c r="W75" s="1164">
        <f t="shared" si="14"/>
        <v>3614859.602613599</v>
      </c>
      <c r="X75" s="1164">
        <f t="shared" si="14"/>
        <v>3624936.0704168142</v>
      </c>
      <c r="Y75" s="1164">
        <f t="shared" si="14"/>
        <v>3622097.3557046503</v>
      </c>
      <c r="Z75" s="1164">
        <f t="shared" si="14"/>
        <v>3606865.1956393118</v>
      </c>
      <c r="AA75" s="1164">
        <f t="shared" si="14"/>
        <v>3578155.4881814593</v>
      </c>
      <c r="AB75" s="1164">
        <f t="shared" si="14"/>
        <v>3561335.8034627829</v>
      </c>
    </row>
    <row r="76" spans="2:28">
      <c r="B76" s="1155" t="s">
        <v>1485</v>
      </c>
      <c r="C76" s="1164">
        <f>C46</f>
        <v>1783139.5</v>
      </c>
      <c r="D76" s="1164">
        <f t="shared" ref="D76:K76" si="15">D46</f>
        <v>1758000.0007601124</v>
      </c>
      <c r="E76" s="1164">
        <f t="shared" si="15"/>
        <v>1722930</v>
      </c>
      <c r="F76" s="1164">
        <f t="shared" si="15"/>
        <v>1701531</v>
      </c>
      <c r="G76" s="1164">
        <f t="shared" si="15"/>
        <v>1691158</v>
      </c>
      <c r="H76" s="1164">
        <f t="shared" si="15"/>
        <v>1680949</v>
      </c>
      <c r="I76" s="1164">
        <f t="shared" si="15"/>
        <v>1672689.5</v>
      </c>
      <c r="J76" s="1164">
        <f t="shared" si="15"/>
        <v>1641887</v>
      </c>
      <c r="K76" s="1164">
        <f t="shared" si="15"/>
        <v>1612821</v>
      </c>
      <c r="L76" s="1164">
        <f>L46</f>
        <v>1587472</v>
      </c>
      <c r="M76" s="1164">
        <f>M46</f>
        <v>1595949</v>
      </c>
      <c r="N76" s="1164">
        <f>N46</f>
        <v>1630717</v>
      </c>
      <c r="O76" s="1164">
        <f>O46</f>
        <v>1678899</v>
      </c>
      <c r="P76" s="1164">
        <f>P46</f>
        <v>1714907</v>
      </c>
      <c r="Q76" s="1165"/>
      <c r="R76" s="1165"/>
      <c r="S76" s="1165"/>
      <c r="T76" s="1165"/>
      <c r="U76" s="1165"/>
      <c r="V76" s="1165"/>
      <c r="W76" s="1165"/>
      <c r="X76" s="1165"/>
      <c r="Y76" s="1165"/>
      <c r="Z76" s="1165"/>
      <c r="AA76" s="1166"/>
      <c r="AB76" s="1157"/>
    </row>
    <row r="77" spans="2:28">
      <c r="B77" s="1155" t="s">
        <v>1486</v>
      </c>
      <c r="C77" s="1166"/>
      <c r="D77" s="1166"/>
      <c r="E77" s="1166"/>
      <c r="F77" s="1166"/>
      <c r="G77" s="1166"/>
      <c r="H77" s="1166"/>
      <c r="I77" s="1166"/>
      <c r="J77" s="1166"/>
      <c r="K77" s="1166"/>
      <c r="L77" s="1164"/>
      <c r="M77" s="1164"/>
      <c r="N77" s="1164"/>
      <c r="O77" s="1164"/>
      <c r="P77" s="1164">
        <f t="shared" ref="P77:AB77" si="16">P46</f>
        <v>1714907</v>
      </c>
      <c r="Q77" s="1164">
        <f t="shared" si="16"/>
        <v>1764569.6976984616</v>
      </c>
      <c r="R77" s="1164">
        <f t="shared" si="16"/>
        <v>1824193.778512805</v>
      </c>
      <c r="S77" s="1164">
        <f t="shared" si="16"/>
        <v>1866446.2481117833</v>
      </c>
      <c r="T77" s="1164">
        <f t="shared" si="16"/>
        <v>1898575.4024627148</v>
      </c>
      <c r="U77" s="1164">
        <f t="shared" si="16"/>
        <v>1917738.7500955714</v>
      </c>
      <c r="V77" s="1164">
        <f t="shared" si="16"/>
        <v>1940994.2072893602</v>
      </c>
      <c r="W77" s="1164">
        <f t="shared" si="16"/>
        <v>1943349.5492991949</v>
      </c>
      <c r="X77" s="1164">
        <f t="shared" si="16"/>
        <v>1921688.9516691242</v>
      </c>
      <c r="Y77" s="1164">
        <f t="shared" si="16"/>
        <v>1899735.9588350635</v>
      </c>
      <c r="Z77" s="1164">
        <f t="shared" si="16"/>
        <v>1886260.5116397305</v>
      </c>
      <c r="AA77" s="1164">
        <f t="shared" si="16"/>
        <v>1872603.3878522145</v>
      </c>
      <c r="AB77" s="1164">
        <f t="shared" si="16"/>
        <v>1864287.6474239959</v>
      </c>
    </row>
    <row r="78" spans="2:28">
      <c r="B78" s="1155" t="s">
        <v>1487</v>
      </c>
      <c r="C78" s="1164">
        <f>C52</f>
        <v>1170159</v>
      </c>
      <c r="D78" s="1164">
        <f t="shared" ref="D78:K78" si="17">D52</f>
        <v>1185802.5625101563</v>
      </c>
      <c r="E78" s="1164">
        <f t="shared" si="17"/>
        <v>1189358</v>
      </c>
      <c r="F78" s="1164">
        <f t="shared" si="17"/>
        <v>1166918.5</v>
      </c>
      <c r="G78" s="1164">
        <f t="shared" si="17"/>
        <v>1146150</v>
      </c>
      <c r="H78" s="1164">
        <f t="shared" si="17"/>
        <v>1133977</v>
      </c>
      <c r="I78" s="1164">
        <f t="shared" si="17"/>
        <v>1116342.5</v>
      </c>
      <c r="J78" s="1164">
        <f t="shared" si="17"/>
        <v>1120567</v>
      </c>
      <c r="K78" s="1164">
        <f t="shared" si="17"/>
        <v>1117099</v>
      </c>
      <c r="L78" s="1164">
        <f>L52</f>
        <v>1099417.5</v>
      </c>
      <c r="M78" s="1164">
        <f>M52</f>
        <v>1081078</v>
      </c>
      <c r="N78" s="1164">
        <f>N52</f>
        <v>1057483</v>
      </c>
      <c r="O78" s="1164">
        <f>O52</f>
        <v>1041875</v>
      </c>
      <c r="P78" s="1164">
        <f>P52</f>
        <v>1053705</v>
      </c>
      <c r="Q78" s="1166"/>
      <c r="R78" s="1166"/>
      <c r="S78" s="1166"/>
      <c r="T78" s="1166"/>
      <c r="U78" s="1166"/>
      <c r="V78" s="1166"/>
      <c r="W78" s="1166"/>
      <c r="X78" s="1166"/>
      <c r="Y78" s="1166"/>
      <c r="Z78" s="1166"/>
      <c r="AA78" s="1166"/>
      <c r="AB78" s="1157"/>
    </row>
    <row r="79" spans="2:28">
      <c r="B79" s="1155" t="s">
        <v>1488</v>
      </c>
      <c r="C79" s="1166"/>
      <c r="D79" s="1166"/>
      <c r="E79" s="1166"/>
      <c r="F79" s="1166"/>
      <c r="G79" s="1166"/>
      <c r="H79" s="1166"/>
      <c r="I79" s="1166"/>
      <c r="J79" s="1166"/>
      <c r="K79" s="1166"/>
      <c r="L79" s="1164"/>
      <c r="M79" s="1164"/>
      <c r="N79" s="1164"/>
      <c r="O79" s="1164"/>
      <c r="P79" s="1164">
        <f t="shared" ref="P79:AB79" si="18">P52</f>
        <v>1053705</v>
      </c>
      <c r="Q79" s="1164">
        <f t="shared" si="18"/>
        <v>1091556.8046420407</v>
      </c>
      <c r="R79" s="1164">
        <f t="shared" si="18"/>
        <v>1119926.6083164332</v>
      </c>
      <c r="S79" s="1164">
        <f t="shared" si="18"/>
        <v>1144489.224012505</v>
      </c>
      <c r="T79" s="1164">
        <f t="shared" si="18"/>
        <v>1177548.2612206324</v>
      </c>
      <c r="U79" s="1164">
        <f t="shared" si="18"/>
        <v>1222172.8191347816</v>
      </c>
      <c r="V79" s="1164">
        <f t="shared" si="18"/>
        <v>1242086.4884621755</v>
      </c>
      <c r="W79" s="1164">
        <f t="shared" si="18"/>
        <v>1249272.3922598413</v>
      </c>
      <c r="X79" s="1164">
        <f t="shared" si="18"/>
        <v>1271813.4479397337</v>
      </c>
      <c r="Y79" s="1164">
        <f t="shared" si="18"/>
        <v>1283194.2935322861</v>
      </c>
      <c r="Z79" s="1164">
        <f t="shared" si="18"/>
        <v>1273889.7373303899</v>
      </c>
      <c r="AA79" s="1164">
        <f t="shared" si="18"/>
        <v>1252707.8419778072</v>
      </c>
      <c r="AB79" s="1164">
        <f t="shared" si="18"/>
        <v>1240450.8609993909</v>
      </c>
    </row>
    <row r="80" spans="2:28">
      <c r="B80" s="1155" t="s">
        <v>1489</v>
      </c>
      <c r="C80" s="1164">
        <f>C58</f>
        <v>355184.5</v>
      </c>
      <c r="D80" s="1164">
        <f t="shared" ref="D80:K80" si="19">D58</f>
        <v>361355</v>
      </c>
      <c r="E80" s="1164">
        <f t="shared" si="19"/>
        <v>370116</v>
      </c>
      <c r="F80" s="1164">
        <f t="shared" si="19"/>
        <v>380453</v>
      </c>
      <c r="G80" s="1164">
        <f t="shared" si="19"/>
        <v>394342</v>
      </c>
      <c r="H80" s="1164">
        <f t="shared" si="19"/>
        <v>412859.5</v>
      </c>
      <c r="I80" s="1164">
        <f t="shared" si="19"/>
        <v>423222</v>
      </c>
      <c r="J80" s="1164">
        <f t="shared" si="19"/>
        <v>423232.5</v>
      </c>
      <c r="K80" s="1164">
        <f t="shared" si="19"/>
        <v>428860</v>
      </c>
      <c r="L80" s="1164">
        <f>L58</f>
        <v>439034.5</v>
      </c>
      <c r="M80" s="1164">
        <f>M58</f>
        <v>442836.5</v>
      </c>
      <c r="N80" s="1164">
        <f>N58</f>
        <v>433870.5</v>
      </c>
      <c r="O80" s="1164">
        <f>O58</f>
        <v>424809</v>
      </c>
      <c r="P80" s="1164">
        <f>P58</f>
        <v>408030</v>
      </c>
      <c r="Q80" s="1166"/>
      <c r="R80" s="1166"/>
      <c r="S80" s="1166"/>
      <c r="T80" s="1166"/>
      <c r="U80" s="1166"/>
      <c r="V80" s="1166"/>
      <c r="W80" s="1166"/>
      <c r="X80" s="1166"/>
      <c r="Y80" s="1166"/>
      <c r="Z80" s="1166"/>
      <c r="AA80" s="1164"/>
      <c r="AB80" s="1168"/>
    </row>
    <row r="81" spans="2:28">
      <c r="B81" s="1155" t="s">
        <v>1490</v>
      </c>
      <c r="C81" s="1166"/>
      <c r="D81" s="1166"/>
      <c r="E81" s="1166"/>
      <c r="F81" s="1166"/>
      <c r="G81" s="1166"/>
      <c r="H81" s="1166"/>
      <c r="I81" s="1166"/>
      <c r="J81" s="1166"/>
      <c r="K81" s="1166"/>
      <c r="L81" s="1164"/>
      <c r="M81" s="1164"/>
      <c r="N81" s="1164"/>
      <c r="O81" s="1164"/>
      <c r="P81" s="1164">
        <f t="shared" ref="P81:AB81" si="20">P58</f>
        <v>408030</v>
      </c>
      <c r="Q81" s="1164">
        <f t="shared" si="20"/>
        <v>393969.51247307006</v>
      </c>
      <c r="R81" s="1164">
        <f t="shared" si="20"/>
        <v>384138.34424079326</v>
      </c>
      <c r="S81" s="1164">
        <f t="shared" si="20"/>
        <v>379406.140550246</v>
      </c>
      <c r="T81" s="1164">
        <f t="shared" si="20"/>
        <v>385907.26981215063</v>
      </c>
      <c r="U81" s="1164">
        <f t="shared" si="20"/>
        <v>397698.84000559809</v>
      </c>
      <c r="V81" s="1164">
        <f t="shared" si="20"/>
        <v>409632.92012529564</v>
      </c>
      <c r="W81" s="1164">
        <f t="shared" si="20"/>
        <v>422237.66105456254</v>
      </c>
      <c r="X81" s="1164">
        <f t="shared" si="20"/>
        <v>431433.67080795631</v>
      </c>
      <c r="Y81" s="1164">
        <f t="shared" si="20"/>
        <v>439167.10333730088</v>
      </c>
      <c r="Z81" s="1164">
        <f t="shared" si="20"/>
        <v>446714.9466691917</v>
      </c>
      <c r="AA81" s="1164">
        <f t="shared" si="20"/>
        <v>452844.25835143717</v>
      </c>
      <c r="AB81" s="1164">
        <f t="shared" si="20"/>
        <v>456597.29503939598</v>
      </c>
    </row>
    <row r="82" spans="2:28">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row>
    <row r="83" spans="2:28">
      <c r="W83" s="379"/>
      <c r="X83" s="6"/>
      <c r="Y83" s="6"/>
    </row>
    <row r="85" spans="2:28">
      <c r="W85" s="379"/>
      <c r="X85" s="6"/>
      <c r="Y85" s="6"/>
    </row>
    <row r="119" spans="2:27" ht="13.15">
      <c r="B119" s="74" t="s">
        <v>1123</v>
      </c>
    </row>
    <row r="120" spans="2:27" ht="13.15">
      <c r="B120" s="74"/>
    </row>
    <row r="121" spans="2:27" ht="13.15">
      <c r="C121" s="1171" t="str">
        <f>D71</f>
        <v>2005/06</v>
      </c>
      <c r="D121" s="1171" t="str">
        <f t="shared" ref="D121:AA121" si="21">E71</f>
        <v>2006/07</v>
      </c>
      <c r="E121" s="1171" t="str">
        <f t="shared" si="21"/>
        <v>2007/08</v>
      </c>
      <c r="F121" s="1171" t="str">
        <f t="shared" si="21"/>
        <v>2008/09</v>
      </c>
      <c r="G121" s="1171" t="str">
        <f t="shared" si="21"/>
        <v>2009/10</v>
      </c>
      <c r="H121" s="1171" t="str">
        <f t="shared" si="21"/>
        <v>2010/11</v>
      </c>
      <c r="I121" s="1171" t="str">
        <f t="shared" si="21"/>
        <v>2011/12</v>
      </c>
      <c r="J121" s="1171" t="str">
        <f t="shared" si="21"/>
        <v>2012/13</v>
      </c>
      <c r="K121" s="1171" t="str">
        <f t="shared" si="21"/>
        <v>2013/14</v>
      </c>
      <c r="L121" s="1171" t="str">
        <f t="shared" si="21"/>
        <v>2014/15</v>
      </c>
      <c r="M121" s="1171" t="str">
        <f t="shared" si="21"/>
        <v>2015/16</v>
      </c>
      <c r="N121" s="1171" t="str">
        <f t="shared" si="21"/>
        <v>2016/17</v>
      </c>
      <c r="O121" s="1171" t="str">
        <f t="shared" si="21"/>
        <v>2017/18</v>
      </c>
      <c r="P121" s="1171" t="str">
        <f t="shared" si="21"/>
        <v>2018/19</v>
      </c>
      <c r="Q121" s="1171" t="str">
        <f t="shared" si="21"/>
        <v>2019/20</v>
      </c>
      <c r="R121" s="1171" t="str">
        <f t="shared" si="21"/>
        <v>2020/21</v>
      </c>
      <c r="S121" s="1171" t="str">
        <f t="shared" si="21"/>
        <v>2021/22</v>
      </c>
      <c r="T121" s="1171" t="str">
        <f>U71</f>
        <v>2022/23</v>
      </c>
      <c r="U121" s="1171" t="str">
        <f t="shared" si="21"/>
        <v>2023/24</v>
      </c>
      <c r="V121" s="1171" t="str">
        <f t="shared" si="21"/>
        <v>2024/25</v>
      </c>
      <c r="W121" s="1171" t="str">
        <f t="shared" si="21"/>
        <v>2025/26</v>
      </c>
      <c r="X121" s="1171" t="str">
        <f t="shared" si="21"/>
        <v>2026/27</v>
      </c>
      <c r="Y121" s="1171" t="str">
        <f t="shared" si="21"/>
        <v>2027/28</v>
      </c>
      <c r="Z121" s="1171" t="str">
        <f t="shared" si="21"/>
        <v>2028/29</v>
      </c>
      <c r="AA121" s="1171" t="str">
        <f t="shared" si="21"/>
        <v>2029/30</v>
      </c>
    </row>
    <row r="122" spans="2:27">
      <c r="B122" s="11" t="s">
        <v>40</v>
      </c>
      <c r="C122" s="849">
        <f>D68-C68</f>
        <v>-48399.063270268962</v>
      </c>
      <c r="D122" s="849">
        <f t="shared" ref="D122:AA122" si="22">E68-D68</f>
        <v>-38075.936729731038</v>
      </c>
      <c r="E122" s="849">
        <f t="shared" si="22"/>
        <v>-19140</v>
      </c>
      <c r="F122" s="849">
        <f t="shared" si="22"/>
        <v>-11894</v>
      </c>
      <c r="G122" s="849">
        <f t="shared" si="22"/>
        <v>20203</v>
      </c>
      <c r="H122" s="849">
        <f t="shared" si="22"/>
        <v>38003.5</v>
      </c>
      <c r="I122" s="849">
        <f t="shared" si="22"/>
        <v>75909.5</v>
      </c>
      <c r="J122" s="849">
        <f t="shared" si="22"/>
        <v>97117</v>
      </c>
      <c r="K122" s="849">
        <f t="shared" si="22"/>
        <v>111605.5</v>
      </c>
      <c r="L122" s="849">
        <f t="shared" si="22"/>
        <v>104434</v>
      </c>
      <c r="M122" s="849">
        <f t="shared" si="22"/>
        <v>110607.5</v>
      </c>
      <c r="N122" s="849">
        <f t="shared" si="22"/>
        <v>85379.5</v>
      </c>
      <c r="O122" s="849">
        <f t="shared" si="22"/>
        <v>55967.5</v>
      </c>
      <c r="P122" s="849">
        <f t="shared" si="22"/>
        <v>23599.462355419062</v>
      </c>
      <c r="Q122" s="849">
        <f t="shared" si="22"/>
        <v>-678.18039722647518</v>
      </c>
      <c r="R122" s="849">
        <f t="shared" si="22"/>
        <v>-282.61054145544767</v>
      </c>
      <c r="S122" s="849">
        <f t="shared" si="22"/>
        <v>-21152.399066389538</v>
      </c>
      <c r="T122" s="849">
        <f t="shared" si="22"/>
        <v>-30637.227997204289</v>
      </c>
      <c r="U122" s="849">
        <f t="shared" si="22"/>
        <v>-31797.077345653437</v>
      </c>
      <c r="V122" s="849">
        <f t="shared" si="22"/>
        <v>-23266.529623501934</v>
      </c>
      <c r="W122" s="849">
        <f t="shared" si="22"/>
        <v>-12134.159165960737</v>
      </c>
      <c r="X122" s="849">
        <f t="shared" si="22"/>
        <v>-12935.556633408181</v>
      </c>
      <c r="Y122" s="849">
        <f t="shared" si="22"/>
        <v>-12964.049128554761</v>
      </c>
      <c r="Z122" s="849">
        <f t="shared" si="22"/>
        <v>-1603.6774991741404</v>
      </c>
      <c r="AA122" s="849">
        <f t="shared" si="22"/>
        <v>-8293.3118667574599</v>
      </c>
    </row>
    <row r="123" spans="2:27">
      <c r="B123" s="11" t="s">
        <v>248</v>
      </c>
      <c r="C123" s="849">
        <f>D69-C69</f>
        <v>-3325.4367297310382</v>
      </c>
      <c r="D123" s="849">
        <f t="shared" ref="D123:Z123" si="23">E69-D69</f>
        <v>-22753.563270268962</v>
      </c>
      <c r="E123" s="849">
        <f t="shared" si="23"/>
        <v>-33501.5</v>
      </c>
      <c r="F123" s="849">
        <f t="shared" si="23"/>
        <v>-17252.5</v>
      </c>
      <c r="G123" s="849">
        <f t="shared" si="23"/>
        <v>-3864.5</v>
      </c>
      <c r="H123" s="849">
        <f t="shared" si="23"/>
        <v>-15531.5</v>
      </c>
      <c r="I123" s="849">
        <f t="shared" si="23"/>
        <v>-26567.5</v>
      </c>
      <c r="J123" s="849">
        <f t="shared" si="23"/>
        <v>-26906.5</v>
      </c>
      <c r="K123" s="849">
        <f t="shared" si="23"/>
        <v>-32856</v>
      </c>
      <c r="L123" s="849">
        <f t="shared" si="23"/>
        <v>-6060.5</v>
      </c>
      <c r="M123" s="849">
        <f t="shared" si="23"/>
        <v>2207</v>
      </c>
      <c r="N123" s="849">
        <f t="shared" si="23"/>
        <v>23512.5</v>
      </c>
      <c r="O123" s="849">
        <f t="shared" si="23"/>
        <v>31059</v>
      </c>
      <c r="P123" s="849">
        <f t="shared" si="23"/>
        <v>73454.014813572168</v>
      </c>
      <c r="Q123" s="849">
        <f t="shared" si="23"/>
        <v>78162.716256459244</v>
      </c>
      <c r="R123" s="849">
        <f t="shared" si="23"/>
        <v>62082.881604502909</v>
      </c>
      <c r="S123" s="849">
        <f t="shared" si="23"/>
        <v>71689.320820963942</v>
      </c>
      <c r="T123" s="849">
        <f t="shared" si="23"/>
        <v>75579.475740452763</v>
      </c>
      <c r="U123" s="849">
        <f t="shared" si="23"/>
        <v>55103.206640880089</v>
      </c>
      <c r="V123" s="849">
        <f t="shared" si="23"/>
        <v>22145.986736767925</v>
      </c>
      <c r="W123" s="849">
        <f t="shared" si="23"/>
        <v>10076.467803215142</v>
      </c>
      <c r="X123" s="849">
        <f t="shared" si="23"/>
        <v>-2838.7147121638991</v>
      </c>
      <c r="Y123" s="849">
        <f t="shared" si="23"/>
        <v>-15232.160065338481</v>
      </c>
      <c r="Z123" s="849">
        <f t="shared" si="23"/>
        <v>-28709.70745785255</v>
      </c>
      <c r="AA123" s="849">
        <f>AB69-AA69</f>
        <v>-16819.684718676377</v>
      </c>
    </row>
    <row r="124" spans="2:27">
      <c r="B124" s="11" t="s">
        <v>40</v>
      </c>
      <c r="C124" s="850">
        <f>C122/C68</f>
        <v>-1.1708495698984465E-2</v>
      </c>
      <c r="D124" s="850">
        <f t="shared" ref="D124:AA124" si="24">D122/D68</f>
        <v>-9.3202954367729626E-3</v>
      </c>
      <c r="E124" s="850">
        <f t="shared" si="24"/>
        <v>-4.7292007514833419E-3</v>
      </c>
      <c r="F124" s="850">
        <f t="shared" si="24"/>
        <v>-2.9527895035209918E-3</v>
      </c>
      <c r="G124" s="850">
        <f t="shared" si="24"/>
        <v>5.0304251957995214E-3</v>
      </c>
      <c r="H124" s="850">
        <f t="shared" si="24"/>
        <v>9.4152795170010049E-3</v>
      </c>
      <c r="I124" s="850">
        <f t="shared" si="24"/>
        <v>1.8630987677107223E-2</v>
      </c>
      <c r="J124" s="850">
        <f t="shared" si="24"/>
        <v>2.3400122040032265E-2</v>
      </c>
      <c r="K124" s="850">
        <f t="shared" si="24"/>
        <v>2.6276226519575709E-2</v>
      </c>
      <c r="L124" s="850">
        <f t="shared" si="24"/>
        <v>2.395824730442762E-2</v>
      </c>
      <c r="M124" s="850">
        <f t="shared" si="24"/>
        <v>2.478080778163181E-2</v>
      </c>
      <c r="N124" s="850">
        <f t="shared" si="24"/>
        <v>1.8666096492565711E-2</v>
      </c>
      <c r="O124" s="850">
        <f t="shared" si="24"/>
        <v>1.2011685572091467E-2</v>
      </c>
      <c r="P124" s="850">
        <f t="shared" si="24"/>
        <v>5.0047758218477786E-3</v>
      </c>
      <c r="Q124" s="850">
        <f t="shared" si="24"/>
        <v>-1.4310658786510173E-4</v>
      </c>
      <c r="R124" s="850">
        <f t="shared" si="24"/>
        <v>-5.9643745229897938E-5</v>
      </c>
      <c r="S124" s="850">
        <f t="shared" si="24"/>
        <v>-4.4643895657661822E-3</v>
      </c>
      <c r="T124" s="850">
        <f t="shared" si="24"/>
        <v>-6.4952387917515605E-3</v>
      </c>
      <c r="U124" s="850">
        <f t="shared" si="24"/>
        <v>-6.7852039177929658E-3</v>
      </c>
      <c r="V124" s="850">
        <f t="shared" si="24"/>
        <v>-4.9987812258904746E-3</v>
      </c>
      <c r="W124" s="850">
        <f t="shared" si="24"/>
        <v>-2.6201043903816236E-3</v>
      </c>
      <c r="X124" s="850">
        <f t="shared" si="24"/>
        <v>-2.8004860868287591E-3</v>
      </c>
      <c r="Y124" s="850">
        <f t="shared" si="24"/>
        <v>-2.8145366463494378E-3</v>
      </c>
      <c r="Z124" s="850">
        <f t="shared" si="24"/>
        <v>-3.4914621347526063E-4</v>
      </c>
      <c r="AA124" s="850">
        <f t="shared" si="24"/>
        <v>-1.8062171292477826E-3</v>
      </c>
    </row>
    <row r="125" spans="2:27">
      <c r="B125" s="11" t="s">
        <v>248</v>
      </c>
      <c r="C125" s="850">
        <f>C123/C69</f>
        <v>-1.0051243212466372E-3</v>
      </c>
      <c r="D125" s="850">
        <f t="shared" ref="D125:AA125" si="25">D123/D69</f>
        <v>-6.8842597772420808E-3</v>
      </c>
      <c r="E125" s="850">
        <f t="shared" si="25"/>
        <v>-1.0206391413122821E-2</v>
      </c>
      <c r="F125" s="850">
        <f t="shared" si="25"/>
        <v>-5.3102547706494734E-3</v>
      </c>
      <c r="G125" s="850">
        <f t="shared" si="25"/>
        <v>-1.195828756208129E-3</v>
      </c>
      <c r="H125" s="850">
        <f t="shared" si="25"/>
        <v>-4.8118129287091724E-3</v>
      </c>
      <c r="I125" s="850">
        <f t="shared" si="25"/>
        <v>-8.2706722444738177E-3</v>
      </c>
      <c r="J125" s="850">
        <f t="shared" si="25"/>
        <v>-8.4460602133951349E-3</v>
      </c>
      <c r="K125" s="850">
        <f t="shared" si="25"/>
        <v>-1.0401484117285788E-2</v>
      </c>
      <c r="L125" s="850">
        <f t="shared" si="25"/>
        <v>-1.9387867395368537E-3</v>
      </c>
      <c r="M125" s="850">
        <f t="shared" si="25"/>
        <v>7.0740274374183362E-4</v>
      </c>
      <c r="N125" s="850">
        <f t="shared" si="25"/>
        <v>7.5310599168084127E-3</v>
      </c>
      <c r="O125" s="850">
        <f t="shared" si="25"/>
        <v>9.873845325333969E-3</v>
      </c>
      <c r="P125" s="850">
        <f t="shared" si="25"/>
        <v>2.3123164276481947E-2</v>
      </c>
      <c r="Q125" s="850">
        <f t="shared" si="25"/>
        <v>2.4049356049852796E-2</v>
      </c>
      <c r="R125" s="850">
        <f t="shared" si="25"/>
        <v>1.8653261846786572E-2</v>
      </c>
      <c r="S125" s="850">
        <f t="shared" si="25"/>
        <v>2.114516146483849E-2</v>
      </c>
      <c r="T125" s="850">
        <f t="shared" si="25"/>
        <v>2.1830964885152734E-2</v>
      </c>
      <c r="U125" s="850">
        <f t="shared" si="25"/>
        <v>1.557639204617255E-2</v>
      </c>
      <c r="V125" s="850">
        <f t="shared" si="25"/>
        <v>6.1641391729362807E-3</v>
      </c>
      <c r="W125" s="850">
        <f t="shared" si="25"/>
        <v>2.7875129080890725E-3</v>
      </c>
      <c r="X125" s="850">
        <f t="shared" si="25"/>
        <v>-7.8310752438662701E-4</v>
      </c>
      <c r="Y125" s="850">
        <f t="shared" si="25"/>
        <v>-4.2053425320963478E-3</v>
      </c>
      <c r="Z125" s="850">
        <f t="shared" si="25"/>
        <v>-7.9597395246604977E-3</v>
      </c>
      <c r="AA125" s="850">
        <f t="shared" si="25"/>
        <v>-4.700657859679741E-3</v>
      </c>
    </row>
    <row r="126" spans="2:27">
      <c r="B126" s="1155" t="s">
        <v>922</v>
      </c>
      <c r="C126" s="1169">
        <f>C124</f>
        <v>-1.1708495698984465E-2</v>
      </c>
      <c r="D126" s="1169">
        <f t="shared" ref="D126:O126" si="26">D124</f>
        <v>-9.3202954367729626E-3</v>
      </c>
      <c r="E126" s="1169">
        <f t="shared" si="26"/>
        <v>-4.7292007514833419E-3</v>
      </c>
      <c r="F126" s="1169">
        <f t="shared" si="26"/>
        <v>-2.9527895035209918E-3</v>
      </c>
      <c r="G126" s="1169">
        <f t="shared" si="26"/>
        <v>5.0304251957995214E-3</v>
      </c>
      <c r="H126" s="1169">
        <f t="shared" si="26"/>
        <v>9.4152795170010049E-3</v>
      </c>
      <c r="I126" s="1169">
        <f t="shared" si="26"/>
        <v>1.8630987677107223E-2</v>
      </c>
      <c r="J126" s="1169">
        <f t="shared" si="26"/>
        <v>2.3400122040032265E-2</v>
      </c>
      <c r="K126" s="1169">
        <f t="shared" si="26"/>
        <v>2.6276226519575709E-2</v>
      </c>
      <c r="L126" s="1169">
        <f t="shared" si="26"/>
        <v>2.395824730442762E-2</v>
      </c>
      <c r="M126" s="1169">
        <f t="shared" si="26"/>
        <v>2.478080778163181E-2</v>
      </c>
      <c r="N126" s="1169">
        <f t="shared" si="26"/>
        <v>1.8666096492565711E-2</v>
      </c>
      <c r="O126" s="1169">
        <f t="shared" si="26"/>
        <v>1.2011685572091467E-2</v>
      </c>
      <c r="P126" s="1170"/>
      <c r="Q126" s="1170"/>
      <c r="R126" s="1170"/>
      <c r="S126" s="1170"/>
      <c r="T126" s="1170"/>
      <c r="U126" s="1170"/>
      <c r="V126" s="1170"/>
      <c r="W126" s="1170"/>
      <c r="X126" s="1170"/>
      <c r="Y126" s="1170"/>
      <c r="Z126" s="1170"/>
      <c r="AA126" s="1155"/>
    </row>
    <row r="127" spans="2:27">
      <c r="B127" s="1155" t="s">
        <v>924</v>
      </c>
      <c r="C127" s="1169">
        <f>C125</f>
        <v>-1.0051243212466372E-3</v>
      </c>
      <c r="D127" s="1169">
        <f t="shared" ref="D127:O127" si="27">D125</f>
        <v>-6.8842597772420808E-3</v>
      </c>
      <c r="E127" s="1169">
        <f t="shared" si="27"/>
        <v>-1.0206391413122821E-2</v>
      </c>
      <c r="F127" s="1169">
        <f t="shared" si="27"/>
        <v>-5.3102547706494734E-3</v>
      </c>
      <c r="G127" s="1169">
        <f t="shared" si="27"/>
        <v>-1.195828756208129E-3</v>
      </c>
      <c r="H127" s="1169">
        <f t="shared" si="27"/>
        <v>-4.8118129287091724E-3</v>
      </c>
      <c r="I127" s="1169">
        <f t="shared" si="27"/>
        <v>-8.2706722444738177E-3</v>
      </c>
      <c r="J127" s="1169">
        <f t="shared" si="27"/>
        <v>-8.4460602133951349E-3</v>
      </c>
      <c r="K127" s="1169">
        <f t="shared" si="27"/>
        <v>-1.0401484117285788E-2</v>
      </c>
      <c r="L127" s="1169">
        <f t="shared" si="27"/>
        <v>-1.9387867395368537E-3</v>
      </c>
      <c r="M127" s="1169">
        <f t="shared" si="27"/>
        <v>7.0740274374183362E-4</v>
      </c>
      <c r="N127" s="1169">
        <f t="shared" si="27"/>
        <v>7.5310599168084127E-3</v>
      </c>
      <c r="O127" s="1169">
        <f t="shared" si="27"/>
        <v>9.873845325333969E-3</v>
      </c>
      <c r="P127" s="1170"/>
      <c r="Q127" s="1170"/>
      <c r="R127" s="1170"/>
      <c r="S127" s="1170"/>
      <c r="T127" s="1170"/>
      <c r="U127" s="1170"/>
      <c r="V127" s="1170"/>
      <c r="W127" s="1170"/>
      <c r="X127" s="1170"/>
      <c r="Y127" s="1170"/>
      <c r="Z127" s="1170"/>
      <c r="AA127" s="1155"/>
    </row>
    <row r="128" spans="2:27">
      <c r="B128" s="1155" t="s">
        <v>1124</v>
      </c>
      <c r="C128" s="1170"/>
      <c r="D128" s="1170"/>
      <c r="E128" s="1170"/>
      <c r="F128" s="1170"/>
      <c r="G128" s="1170"/>
      <c r="H128" s="1170"/>
      <c r="I128" s="1170"/>
      <c r="J128" s="1170"/>
      <c r="K128" s="1170"/>
      <c r="L128" s="1169"/>
      <c r="M128" s="1169"/>
      <c r="N128" s="1169"/>
      <c r="O128" s="1169">
        <f t="shared" ref="O128:AA128" si="28">O124</f>
        <v>1.2011685572091467E-2</v>
      </c>
      <c r="P128" s="1169">
        <f t="shared" si="28"/>
        <v>5.0047758218477786E-3</v>
      </c>
      <c r="Q128" s="1169">
        <f t="shared" si="28"/>
        <v>-1.4310658786510173E-4</v>
      </c>
      <c r="R128" s="1169">
        <f t="shared" si="28"/>
        <v>-5.9643745229897938E-5</v>
      </c>
      <c r="S128" s="1169">
        <f t="shared" si="28"/>
        <v>-4.4643895657661822E-3</v>
      </c>
      <c r="T128" s="1169">
        <f t="shared" si="28"/>
        <v>-6.4952387917515605E-3</v>
      </c>
      <c r="U128" s="1169">
        <f t="shared" si="28"/>
        <v>-6.7852039177929658E-3</v>
      </c>
      <c r="V128" s="1169">
        <f t="shared" si="28"/>
        <v>-4.9987812258904746E-3</v>
      </c>
      <c r="W128" s="1169">
        <f t="shared" si="28"/>
        <v>-2.6201043903816236E-3</v>
      </c>
      <c r="X128" s="1169">
        <f t="shared" si="28"/>
        <v>-2.8004860868287591E-3</v>
      </c>
      <c r="Y128" s="1169">
        <f t="shared" si="28"/>
        <v>-2.8145366463494378E-3</v>
      </c>
      <c r="Z128" s="1169">
        <f t="shared" si="28"/>
        <v>-3.4914621347526063E-4</v>
      </c>
      <c r="AA128" s="1169">
        <f t="shared" si="28"/>
        <v>-1.8062171292477826E-3</v>
      </c>
    </row>
    <row r="129" spans="2:27">
      <c r="B129" s="1155" t="s">
        <v>1125</v>
      </c>
      <c r="C129" s="1170"/>
      <c r="D129" s="1170"/>
      <c r="E129" s="1170"/>
      <c r="F129" s="1170"/>
      <c r="G129" s="1170"/>
      <c r="H129" s="1170"/>
      <c r="I129" s="1170"/>
      <c r="J129" s="1170"/>
      <c r="K129" s="1170"/>
      <c r="L129" s="1169"/>
      <c r="M129" s="1169"/>
      <c r="N129" s="1169"/>
      <c r="O129" s="1169">
        <f t="shared" ref="O129:AA129" si="29">O125</f>
        <v>9.873845325333969E-3</v>
      </c>
      <c r="P129" s="1169">
        <f t="shared" si="29"/>
        <v>2.3123164276481947E-2</v>
      </c>
      <c r="Q129" s="1169">
        <f t="shared" si="29"/>
        <v>2.4049356049852796E-2</v>
      </c>
      <c r="R129" s="1169">
        <f t="shared" si="29"/>
        <v>1.8653261846786572E-2</v>
      </c>
      <c r="S129" s="1169">
        <f t="shared" si="29"/>
        <v>2.114516146483849E-2</v>
      </c>
      <c r="T129" s="1169">
        <f t="shared" si="29"/>
        <v>2.1830964885152734E-2</v>
      </c>
      <c r="U129" s="1169">
        <f t="shared" si="29"/>
        <v>1.557639204617255E-2</v>
      </c>
      <c r="V129" s="1169">
        <f t="shared" si="29"/>
        <v>6.1641391729362807E-3</v>
      </c>
      <c r="W129" s="1169">
        <f t="shared" si="29"/>
        <v>2.7875129080890725E-3</v>
      </c>
      <c r="X129" s="1169">
        <f t="shared" si="29"/>
        <v>-7.8310752438662701E-4</v>
      </c>
      <c r="Y129" s="1169">
        <f t="shared" si="29"/>
        <v>-4.2053425320963478E-3</v>
      </c>
      <c r="Z129" s="1169">
        <f t="shared" si="29"/>
        <v>-7.9597395246604977E-3</v>
      </c>
      <c r="AA129" s="1169">
        <f t="shared" si="29"/>
        <v>-4.700657859679741E-3</v>
      </c>
    </row>
  </sheetData>
  <hyperlinks>
    <hyperlink ref="A2" location="'Title_&amp;_Contents'!A1" display="Contents"/>
    <hyperlink ref="B2" location="Map_of_sheets!A1" display="Map of sheets"/>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AW620"/>
  <sheetViews>
    <sheetView showGridLines="0" zoomScaleNormal="100" workbookViewId="0"/>
  </sheetViews>
  <sheetFormatPr defaultRowHeight="12.75"/>
  <cols>
    <col min="1" max="1" width="9.59765625" style="168" customWidth="1"/>
    <col min="2" max="2" width="32" customWidth="1"/>
    <col min="3" max="44" width="15.73046875" customWidth="1"/>
    <col min="47" max="47" width="10.73046875" customWidth="1"/>
    <col min="48" max="48" width="9.73046875" bestFit="1" customWidth="1"/>
  </cols>
  <sheetData>
    <row r="1" spans="1:15" s="66" customFormat="1" ht="15">
      <c r="A1" s="1075" t="str">
        <f>ModelBanner</f>
        <v>TSM_201920</v>
      </c>
    </row>
    <row r="2" spans="1:15" s="704" customFormat="1" ht="13.9">
      <c r="A2" s="920" t="s">
        <v>13</v>
      </c>
      <c r="B2" s="920" t="s">
        <v>30</v>
      </c>
    </row>
    <row r="3" spans="1:15" s="704" customFormat="1" ht="10.15" customHeight="1">
      <c r="A3" s="166"/>
    </row>
    <row r="4" spans="1:15" s="55" customFormat="1">
      <c r="A4" s="167" t="s">
        <v>26</v>
      </c>
      <c r="B4" s="56"/>
      <c r="C4" s="56"/>
      <c r="D4" s="56"/>
    </row>
    <row r="5" spans="1:15" s="67" customFormat="1" ht="12.75" customHeight="1">
      <c r="A5" s="286"/>
      <c r="B5" s="58" t="s">
        <v>1343</v>
      </c>
      <c r="C5" s="68"/>
      <c r="D5" s="68"/>
      <c r="E5" s="68"/>
      <c r="F5" s="68"/>
      <c r="G5" s="68"/>
      <c r="H5" s="68"/>
      <c r="I5" s="68"/>
      <c r="J5" s="68"/>
      <c r="K5" s="68"/>
      <c r="L5" s="68"/>
      <c r="M5" s="68"/>
      <c r="N5" s="68"/>
      <c r="O5" s="68"/>
    </row>
    <row r="6" spans="1:15" s="44" customFormat="1" ht="13.5" customHeight="1">
      <c r="A6" s="287" t="s">
        <v>1336</v>
      </c>
      <c r="B6" s="59"/>
      <c r="C6" s="59"/>
      <c r="D6" s="59"/>
      <c r="E6" s="43"/>
      <c r="F6" s="43"/>
      <c r="G6" s="43"/>
      <c r="H6" s="43"/>
      <c r="I6" s="43"/>
      <c r="J6" s="43"/>
      <c r="K6" s="43"/>
      <c r="L6" s="43"/>
      <c r="M6" s="43"/>
      <c r="N6" s="43"/>
      <c r="O6" s="43"/>
    </row>
    <row r="7" spans="1:15" s="44" customFormat="1" ht="12" customHeight="1">
      <c r="A7" s="288"/>
      <c r="B7" s="174" t="s">
        <v>505</v>
      </c>
      <c r="C7" s="59"/>
      <c r="D7" s="59"/>
      <c r="E7" s="43"/>
      <c r="F7" s="43"/>
      <c r="G7" s="43"/>
      <c r="H7" s="43"/>
      <c r="I7" s="43"/>
      <c r="J7" s="43"/>
      <c r="K7" s="43"/>
      <c r="L7" s="43"/>
      <c r="M7" s="43"/>
      <c r="N7" s="43"/>
      <c r="O7" s="43"/>
    </row>
    <row r="8" spans="1:15" s="44" customFormat="1" ht="15.75" customHeight="1">
      <c r="A8" s="287" t="s">
        <v>24</v>
      </c>
      <c r="B8" s="59"/>
      <c r="C8" s="59"/>
      <c r="D8" s="59"/>
      <c r="E8" s="43"/>
      <c r="F8" s="43"/>
      <c r="G8" s="43"/>
      <c r="H8" s="43"/>
      <c r="I8" s="43"/>
      <c r="J8" s="43"/>
      <c r="K8" s="43"/>
      <c r="L8" s="43"/>
      <c r="M8" s="43"/>
      <c r="N8" s="43"/>
      <c r="O8" s="43"/>
    </row>
    <row r="9" spans="1:15" s="48" customFormat="1" ht="13.5" customHeight="1">
      <c r="A9" s="289">
        <f>SUM(A10:A2008)</f>
        <v>0</v>
      </c>
      <c r="B9" s="175" t="s">
        <v>1341</v>
      </c>
      <c r="C9" s="285"/>
      <c r="D9" s="285"/>
      <c r="E9" s="47"/>
      <c r="F9" s="47"/>
      <c r="G9" s="47"/>
      <c r="H9" s="47"/>
      <c r="I9" s="47"/>
      <c r="J9" s="47"/>
      <c r="K9" s="47"/>
      <c r="L9" s="47"/>
      <c r="M9" s="47"/>
      <c r="N9" s="47"/>
      <c r="O9" s="47"/>
    </row>
    <row r="11" spans="1:15" ht="13.15">
      <c r="B11" s="74" t="s">
        <v>1131</v>
      </c>
    </row>
    <row r="12" spans="1:15">
      <c r="B12" s="11"/>
    </row>
    <row r="13" spans="1:15" ht="12.75" customHeight="1">
      <c r="B13" s="1226" t="s">
        <v>1132</v>
      </c>
      <c r="C13" s="1226"/>
      <c r="D13" s="1226"/>
      <c r="E13" s="1226"/>
      <c r="F13" s="1226"/>
      <c r="G13" s="1226"/>
      <c r="H13" s="1226"/>
      <c r="I13" s="1226"/>
      <c r="J13" s="1226"/>
    </row>
    <row r="14" spans="1:15">
      <c r="B14" s="1226"/>
      <c r="C14" s="1226"/>
      <c r="D14" s="1226"/>
      <c r="E14" s="1226"/>
      <c r="F14" s="1226"/>
      <c r="G14" s="1226"/>
      <c r="H14" s="1226"/>
      <c r="I14" s="1226"/>
      <c r="J14" s="1226"/>
    </row>
    <row r="15" spans="1:15">
      <c r="B15" s="1015"/>
      <c r="C15" s="1015"/>
      <c r="D15" s="1015"/>
      <c r="E15" s="1015"/>
      <c r="F15" s="1015"/>
      <c r="G15" s="1015"/>
      <c r="H15" s="1015"/>
      <c r="I15" s="1015"/>
      <c r="J15" s="1015"/>
    </row>
    <row r="16" spans="1:15" ht="12.75" customHeight="1">
      <c r="B16" s="1226" t="s">
        <v>504</v>
      </c>
      <c r="C16" s="1226"/>
      <c r="D16" s="1226"/>
      <c r="E16" s="1226"/>
      <c r="F16" s="1226"/>
      <c r="G16" s="1226"/>
      <c r="H16" s="1226"/>
      <c r="I16" s="1226"/>
      <c r="J16" s="1226"/>
    </row>
    <row r="17" spans="2:42">
      <c r="B17" s="1015"/>
      <c r="C17" s="1015"/>
      <c r="D17" s="1015"/>
      <c r="E17" s="1015"/>
      <c r="F17" s="1015"/>
      <c r="G17" s="1015"/>
      <c r="H17" s="1015"/>
      <c r="I17" s="1015"/>
      <c r="J17" s="1015"/>
    </row>
    <row r="18" spans="2:42">
      <c r="B18" s="982" t="s">
        <v>1699</v>
      </c>
    </row>
    <row r="20" spans="2:42" ht="12.75" customHeight="1">
      <c r="B20" s="1332" t="s">
        <v>1700</v>
      </c>
      <c r="C20" s="1333"/>
      <c r="D20" s="1333"/>
      <c r="E20" s="1333"/>
      <c r="F20" s="1333"/>
      <c r="G20" s="1333"/>
      <c r="H20" s="1333"/>
      <c r="I20" s="1333"/>
      <c r="J20" s="1333"/>
      <c r="K20" s="297"/>
    </row>
    <row r="21" spans="2:42" ht="12.75" customHeight="1">
      <c r="B21" s="1333"/>
      <c r="C21" s="1333"/>
      <c r="D21" s="1333"/>
      <c r="E21" s="1333"/>
      <c r="F21" s="1333"/>
      <c r="G21" s="1333"/>
      <c r="H21" s="1333"/>
      <c r="I21" s="1333"/>
      <c r="J21" s="1333"/>
      <c r="K21" s="297"/>
    </row>
    <row r="22" spans="2:42" ht="12.75" customHeight="1">
      <c r="B22" s="1333"/>
      <c r="C22" s="1333"/>
      <c r="D22" s="1333"/>
      <c r="E22" s="1333"/>
      <c r="F22" s="1333"/>
      <c r="G22" s="1333"/>
      <c r="H22" s="1333"/>
      <c r="I22" s="1333"/>
      <c r="J22" s="1333"/>
      <c r="K22" s="297"/>
    </row>
    <row r="23" spans="2:42" ht="17.649999999999999" customHeight="1">
      <c r="B23" s="1333"/>
      <c r="C23" s="1333"/>
      <c r="D23" s="1333"/>
      <c r="E23" s="1333"/>
      <c r="F23" s="1333"/>
      <c r="G23" s="1333"/>
      <c r="H23" s="1333"/>
      <c r="I23" s="1333"/>
      <c r="J23" s="1333"/>
      <c r="K23" s="297"/>
    </row>
    <row r="24" spans="2:42" ht="12" customHeight="1">
      <c r="B24" s="1333"/>
      <c r="C24" s="1333"/>
      <c r="D24" s="1333"/>
      <c r="E24" s="1333"/>
      <c r="F24" s="1333"/>
      <c r="G24" s="1333"/>
      <c r="H24" s="1333"/>
      <c r="I24" s="1333"/>
      <c r="J24" s="1333"/>
      <c r="K24" s="297"/>
    </row>
    <row r="26" spans="2:42" ht="17.649999999999999">
      <c r="B26" s="37" t="s">
        <v>43</v>
      </c>
      <c r="F26" s="11"/>
      <c r="J26" s="11" t="s">
        <v>1344</v>
      </c>
      <c r="L26" s="864" t="s">
        <v>147</v>
      </c>
      <c r="M26" s="5" t="s">
        <v>64</v>
      </c>
    </row>
    <row r="28" spans="2:42" ht="13.15">
      <c r="B28" s="11" t="s">
        <v>1342</v>
      </c>
      <c r="C28" s="113" t="s">
        <v>1620</v>
      </c>
    </row>
    <row r="30" spans="2:42" ht="13.15">
      <c r="B30" s="11" t="s">
        <v>61</v>
      </c>
      <c r="C30" s="994" t="s">
        <v>1551</v>
      </c>
    </row>
    <row r="31" spans="2:42">
      <c r="AP31" s="300"/>
    </row>
    <row r="32" spans="2:42" ht="12.75" customHeight="1">
      <c r="B32" s="11" t="s">
        <v>62</v>
      </c>
      <c r="C32" s="1316" t="s">
        <v>500</v>
      </c>
      <c r="D32" s="1316"/>
      <c r="E32" s="1316"/>
      <c r="F32" s="1316"/>
      <c r="G32" s="1316"/>
      <c r="H32" s="1316"/>
      <c r="I32" s="1316"/>
      <c r="J32" s="1316"/>
      <c r="K32" s="1316"/>
      <c r="L32" s="1316"/>
    </row>
    <row r="33" spans="1:49" ht="12.75" customHeight="1">
      <c r="C33" s="1316"/>
      <c r="D33" s="1316"/>
      <c r="E33" s="1316"/>
      <c r="F33" s="1316"/>
      <c r="G33" s="1316"/>
      <c r="H33" s="1316"/>
      <c r="I33" s="1316"/>
      <c r="J33" s="1316"/>
      <c r="K33" s="1316"/>
      <c r="L33" s="1316"/>
    </row>
    <row r="34" spans="1:49" ht="12.75" customHeight="1">
      <c r="C34" s="1316"/>
      <c r="D34" s="1316"/>
      <c r="E34" s="1316"/>
      <c r="F34" s="1316"/>
      <c r="G34" s="1316"/>
      <c r="H34" s="1316"/>
      <c r="I34" s="1316"/>
      <c r="J34" s="1316"/>
      <c r="K34" s="1316"/>
      <c r="L34" s="1316"/>
    </row>
    <row r="36" spans="1:49" s="11" customFormat="1" ht="13.15">
      <c r="A36" s="169"/>
      <c r="B36" s="115" t="s">
        <v>44</v>
      </c>
      <c r="C36" s="269"/>
    </row>
    <row r="37" spans="1:49" s="11" customFormat="1">
      <c r="A37" s="169"/>
    </row>
    <row r="38" spans="1:49" s="256" customFormat="1" ht="45" customHeight="1">
      <c r="B38" s="1017"/>
      <c r="C38" s="1245" t="s">
        <v>559</v>
      </c>
      <c r="D38" s="1246"/>
      <c r="E38" s="1245" t="s">
        <v>7</v>
      </c>
      <c r="F38" s="1246"/>
      <c r="G38" s="1245" t="s">
        <v>423</v>
      </c>
      <c r="H38" s="1246"/>
      <c r="I38" s="1245" t="s">
        <v>3</v>
      </c>
      <c r="J38" s="1246"/>
      <c r="K38" s="1245" t="s">
        <v>79</v>
      </c>
      <c r="L38" s="1246"/>
      <c r="M38" s="1245" t="s">
        <v>107</v>
      </c>
      <c r="N38" s="1246"/>
      <c r="O38" s="1245" t="s">
        <v>560</v>
      </c>
      <c r="P38" s="1246"/>
      <c r="Q38" s="1245" t="s">
        <v>6</v>
      </c>
      <c r="R38" s="1246"/>
      <c r="S38" s="1245" t="s">
        <v>1</v>
      </c>
      <c r="T38" s="1246"/>
      <c r="U38" s="1245" t="s">
        <v>392</v>
      </c>
      <c r="V38" s="1246"/>
      <c r="W38" s="1245" t="s">
        <v>4</v>
      </c>
      <c r="X38" s="1246"/>
      <c r="Y38" s="1245" t="s">
        <v>0</v>
      </c>
      <c r="Z38" s="1246"/>
      <c r="AA38" s="1245" t="s">
        <v>561</v>
      </c>
      <c r="AB38" s="1246"/>
      <c r="AC38" s="1245" t="s">
        <v>562</v>
      </c>
      <c r="AD38" s="1246"/>
      <c r="AE38" s="1245" t="s">
        <v>5</v>
      </c>
      <c r="AF38" s="1246"/>
      <c r="AG38" s="1245" t="s">
        <v>41</v>
      </c>
      <c r="AH38" s="1246"/>
      <c r="AI38" s="1245" t="s">
        <v>563</v>
      </c>
      <c r="AJ38" s="1246"/>
      <c r="AK38" s="1245" t="s">
        <v>2</v>
      </c>
      <c r="AL38" s="1246"/>
      <c r="AM38" s="1245" t="s">
        <v>564</v>
      </c>
      <c r="AN38" s="1246"/>
      <c r="AO38" s="1245" t="s">
        <v>42</v>
      </c>
      <c r="AP38" s="1246"/>
      <c r="AQ38" s="1245" t="s">
        <v>40</v>
      </c>
      <c r="AR38" s="1246"/>
    </row>
    <row r="39" spans="1:49" s="185" customFormat="1" ht="12.75" customHeight="1">
      <c r="A39" s="232"/>
      <c r="B39" s="1020" t="s">
        <v>45</v>
      </c>
      <c r="C39" s="1022" t="s">
        <v>46</v>
      </c>
      <c r="D39" s="1022" t="s">
        <v>47</v>
      </c>
      <c r="E39" s="1022" t="s">
        <v>46</v>
      </c>
      <c r="F39" s="1022" t="s">
        <v>47</v>
      </c>
      <c r="G39" s="1022" t="s">
        <v>46</v>
      </c>
      <c r="H39" s="1022" t="s">
        <v>47</v>
      </c>
      <c r="I39" s="1022" t="s">
        <v>46</v>
      </c>
      <c r="J39" s="1022" t="s">
        <v>47</v>
      </c>
      <c r="K39" s="1022" t="s">
        <v>46</v>
      </c>
      <c r="L39" s="1022" t="s">
        <v>47</v>
      </c>
      <c r="M39" s="1022" t="s">
        <v>46</v>
      </c>
      <c r="N39" s="1022" t="s">
        <v>47</v>
      </c>
      <c r="O39" s="1022" t="s">
        <v>46</v>
      </c>
      <c r="P39" s="1022" t="s">
        <v>47</v>
      </c>
      <c r="Q39" s="1022" t="s">
        <v>46</v>
      </c>
      <c r="R39" s="1022" t="s">
        <v>47</v>
      </c>
      <c r="S39" s="1022" t="s">
        <v>46</v>
      </c>
      <c r="T39" s="1022" t="s">
        <v>47</v>
      </c>
      <c r="U39" s="1022" t="s">
        <v>46</v>
      </c>
      <c r="V39" s="1022" t="s">
        <v>47</v>
      </c>
      <c r="W39" s="1022" t="s">
        <v>46</v>
      </c>
      <c r="X39" s="1022" t="s">
        <v>47</v>
      </c>
      <c r="Y39" s="1022" t="s">
        <v>46</v>
      </c>
      <c r="Z39" s="1022" t="s">
        <v>47</v>
      </c>
      <c r="AA39" s="1022" t="s">
        <v>46</v>
      </c>
      <c r="AB39" s="1022" t="s">
        <v>47</v>
      </c>
      <c r="AC39" s="1022" t="s">
        <v>46</v>
      </c>
      <c r="AD39" s="1022" t="s">
        <v>47</v>
      </c>
      <c r="AE39" s="1022" t="s">
        <v>46</v>
      </c>
      <c r="AF39" s="1022" t="s">
        <v>47</v>
      </c>
      <c r="AG39" s="1022" t="s">
        <v>46</v>
      </c>
      <c r="AH39" s="1022" t="s">
        <v>47</v>
      </c>
      <c r="AI39" s="1022" t="s">
        <v>46</v>
      </c>
      <c r="AJ39" s="1022" t="s">
        <v>47</v>
      </c>
      <c r="AK39" s="1022" t="s">
        <v>46</v>
      </c>
      <c r="AL39" s="1022" t="s">
        <v>47</v>
      </c>
      <c r="AM39" s="1022" t="s">
        <v>46</v>
      </c>
      <c r="AN39" s="1022" t="s">
        <v>47</v>
      </c>
      <c r="AO39" s="1022" t="s">
        <v>46</v>
      </c>
      <c r="AP39" s="1022" t="s">
        <v>47</v>
      </c>
      <c r="AQ39" s="1022" t="s">
        <v>46</v>
      </c>
      <c r="AR39" s="1022" t="s">
        <v>47</v>
      </c>
    </row>
    <row r="40" spans="1:49" s="185" customFormat="1" ht="12.75" customHeight="1">
      <c r="A40" s="232"/>
      <c r="B40" s="1020" t="s">
        <v>48</v>
      </c>
      <c r="C40" s="298">
        <v>17.446884047472093</v>
      </c>
      <c r="D40" s="298">
        <v>157.38295402804766</v>
      </c>
      <c r="E40" s="298">
        <v>182.87254083672201</v>
      </c>
      <c r="F40" s="298">
        <v>477.03719365951804</v>
      </c>
      <c r="G40" s="298">
        <v>35.029325965895445</v>
      </c>
      <c r="H40" s="298">
        <v>60.48428951322623</v>
      </c>
      <c r="I40" s="298">
        <v>169.32498900559693</v>
      </c>
      <c r="J40" s="298">
        <v>326.84876969062685</v>
      </c>
      <c r="K40" s="298">
        <v>0</v>
      </c>
      <c r="L40" s="298">
        <v>7.3596006857697542</v>
      </c>
      <c r="M40" s="298">
        <v>88.817106181273019</v>
      </c>
      <c r="N40" s="298">
        <v>87.057104077182132</v>
      </c>
      <c r="O40" s="298">
        <v>39.816470811743756</v>
      </c>
      <c r="P40" s="298">
        <v>131.92424663611288</v>
      </c>
      <c r="Q40" s="298">
        <v>35.296116957738931</v>
      </c>
      <c r="R40" s="298">
        <v>163.47854170493102</v>
      </c>
      <c r="S40" s="298">
        <v>269.08530773185402</v>
      </c>
      <c r="T40" s="298">
        <v>1320.5016027829465</v>
      </c>
      <c r="U40" s="298">
        <v>5.056878474113744</v>
      </c>
      <c r="V40" s="298">
        <v>23.177443004352057</v>
      </c>
      <c r="W40" s="298">
        <v>205.39226160467769</v>
      </c>
      <c r="X40" s="298">
        <v>475.8049225916854</v>
      </c>
      <c r="Y40" s="298">
        <v>242.23147660990875</v>
      </c>
      <c r="Z40" s="298">
        <v>507.0468111902764</v>
      </c>
      <c r="AA40" s="298">
        <v>717.75957824854697</v>
      </c>
      <c r="AB40" s="298">
        <v>1120.6073415374883</v>
      </c>
      <c r="AC40" s="298">
        <v>78.571896761090969</v>
      </c>
      <c r="AD40" s="298">
        <v>305.8205981694955</v>
      </c>
      <c r="AE40" s="298">
        <v>74.99828309555653</v>
      </c>
      <c r="AF40" s="298">
        <v>119.24986009717746</v>
      </c>
      <c r="AG40" s="298">
        <v>91.83304533069709</v>
      </c>
      <c r="AH40" s="298">
        <v>265.76670726959247</v>
      </c>
      <c r="AI40" s="298">
        <v>366.54571121880593</v>
      </c>
      <c r="AJ40" s="298">
        <v>617.68919851947715</v>
      </c>
      <c r="AK40" s="298">
        <v>283.0656652430348</v>
      </c>
      <c r="AL40" s="298">
        <v>234.49020787424971</v>
      </c>
      <c r="AM40" s="298">
        <v>93.161020537940303</v>
      </c>
      <c r="AN40" s="298">
        <v>298.12866471757945</v>
      </c>
      <c r="AO40" s="298">
        <v>2997.2586365338775</v>
      </c>
      <c r="AP40" s="298">
        <v>6699.8560577497346</v>
      </c>
      <c r="AQ40" s="298">
        <v>1914.91</v>
      </c>
      <c r="AR40" s="298">
        <v>14586.77</v>
      </c>
      <c r="AU40" s="408"/>
    </row>
    <row r="41" spans="1:49" s="185" customFormat="1" ht="13.15">
      <c r="A41" s="232"/>
      <c r="B41" s="1020" t="s">
        <v>49</v>
      </c>
      <c r="C41" s="298">
        <v>102.06232169067142</v>
      </c>
      <c r="D41" s="298">
        <v>733.7521234608231</v>
      </c>
      <c r="E41" s="298">
        <v>571.11344301315114</v>
      </c>
      <c r="F41" s="298">
        <v>1413.818718960501</v>
      </c>
      <c r="G41" s="298">
        <v>184.02996609061259</v>
      </c>
      <c r="H41" s="298">
        <v>269.96821911331517</v>
      </c>
      <c r="I41" s="298">
        <v>696.48129462054021</v>
      </c>
      <c r="J41" s="298">
        <v>1255.9551707206765</v>
      </c>
      <c r="K41" s="298">
        <v>20.315658150662735</v>
      </c>
      <c r="L41" s="298">
        <v>29.98444731087767</v>
      </c>
      <c r="M41" s="298">
        <v>392.91046972633603</v>
      </c>
      <c r="N41" s="298">
        <v>245.08829300422039</v>
      </c>
      <c r="O41" s="298">
        <v>264.49848463339396</v>
      </c>
      <c r="P41" s="298">
        <v>734.09324339637658</v>
      </c>
      <c r="Q41" s="298">
        <v>151.04050049005235</v>
      </c>
      <c r="R41" s="298">
        <v>605.92100778887732</v>
      </c>
      <c r="S41" s="298">
        <v>1042.6193176828267</v>
      </c>
      <c r="T41" s="298">
        <v>4569.646243800602</v>
      </c>
      <c r="U41" s="298">
        <v>19.331535428429284</v>
      </c>
      <c r="V41" s="298">
        <v>183.44959137632247</v>
      </c>
      <c r="W41" s="298">
        <v>624.87483824109404</v>
      </c>
      <c r="X41" s="298">
        <v>1241.8326278523834</v>
      </c>
      <c r="Y41" s="298">
        <v>836.88273685713057</v>
      </c>
      <c r="Z41" s="298">
        <v>1345.0545409723436</v>
      </c>
      <c r="AA41" s="298">
        <v>2228.7776903828831</v>
      </c>
      <c r="AB41" s="298">
        <v>3132.4571593859578</v>
      </c>
      <c r="AC41" s="298">
        <v>427.54043823669491</v>
      </c>
      <c r="AD41" s="298">
        <v>1620.1168712605245</v>
      </c>
      <c r="AE41" s="298">
        <v>359.41056441427691</v>
      </c>
      <c r="AF41" s="298">
        <v>448.13971625721791</v>
      </c>
      <c r="AG41" s="298">
        <v>361.2049114108741</v>
      </c>
      <c r="AH41" s="298">
        <v>960.96933158904892</v>
      </c>
      <c r="AI41" s="298">
        <v>1552.2420118582113</v>
      </c>
      <c r="AJ41" s="298">
        <v>1835.6915618432317</v>
      </c>
      <c r="AK41" s="298">
        <v>945.23389997755828</v>
      </c>
      <c r="AL41" s="298">
        <v>609.46173846938325</v>
      </c>
      <c r="AM41" s="298">
        <v>293.14303823206757</v>
      </c>
      <c r="AN41" s="298">
        <v>874.03151907470374</v>
      </c>
      <c r="AO41" s="298">
        <v>11072.759043266258</v>
      </c>
      <c r="AP41" s="298">
        <v>22109.432125637384</v>
      </c>
      <c r="AQ41" s="298">
        <v>6587.78</v>
      </c>
      <c r="AR41" s="298">
        <v>36835.35</v>
      </c>
      <c r="AU41" s="408"/>
    </row>
    <row r="42" spans="1:49" s="185" customFormat="1" ht="13.15">
      <c r="A42" s="232"/>
      <c r="B42" s="1020" t="s">
        <v>50</v>
      </c>
      <c r="C42" s="298">
        <v>244.67337389323291</v>
      </c>
      <c r="D42" s="298">
        <v>1057.2739733246599</v>
      </c>
      <c r="E42" s="298">
        <v>611.88111772268599</v>
      </c>
      <c r="F42" s="298">
        <v>1626.4170226115784</v>
      </c>
      <c r="G42" s="298">
        <v>369.10597177698645</v>
      </c>
      <c r="H42" s="298">
        <v>388.76371588203409</v>
      </c>
      <c r="I42" s="298">
        <v>657.28760275476736</v>
      </c>
      <c r="J42" s="298">
        <v>1145.7972261600137</v>
      </c>
      <c r="K42" s="298">
        <v>21.446750469674193</v>
      </c>
      <c r="L42" s="298">
        <v>25.470078851091738</v>
      </c>
      <c r="M42" s="298">
        <v>754.33090180618217</v>
      </c>
      <c r="N42" s="298">
        <v>429.93451398875709</v>
      </c>
      <c r="O42" s="298">
        <v>539.1628341554582</v>
      </c>
      <c r="P42" s="298">
        <v>989.48184910632108</v>
      </c>
      <c r="Q42" s="298">
        <v>183.25760724513722</v>
      </c>
      <c r="R42" s="298">
        <v>870.48588445499365</v>
      </c>
      <c r="S42" s="298">
        <v>1230.0658354444822</v>
      </c>
      <c r="T42" s="298">
        <v>4483.5784652247366</v>
      </c>
      <c r="U42" s="298">
        <v>29.687286561101207</v>
      </c>
      <c r="V42" s="298">
        <v>223.73462325454003</v>
      </c>
      <c r="W42" s="298">
        <v>758.55565936428502</v>
      </c>
      <c r="X42" s="298">
        <v>1136.1809788960229</v>
      </c>
      <c r="Y42" s="298">
        <v>990.05877353535357</v>
      </c>
      <c r="Z42" s="298">
        <v>1236.5172235618904</v>
      </c>
      <c r="AA42" s="298">
        <v>2322.6476352254363</v>
      </c>
      <c r="AB42" s="298">
        <v>2390.8075951750311</v>
      </c>
      <c r="AC42" s="298">
        <v>376.97750467345304</v>
      </c>
      <c r="AD42" s="298">
        <v>1607.3788879974948</v>
      </c>
      <c r="AE42" s="298">
        <v>416.30102060155019</v>
      </c>
      <c r="AF42" s="298">
        <v>554.36570084890161</v>
      </c>
      <c r="AG42" s="298">
        <v>593.00212229269016</v>
      </c>
      <c r="AH42" s="298">
        <v>1304.6334703126408</v>
      </c>
      <c r="AI42" s="298">
        <v>2076.0290281766811</v>
      </c>
      <c r="AJ42" s="298">
        <v>2029.2869374817062</v>
      </c>
      <c r="AK42" s="298">
        <v>1162.2099429448208</v>
      </c>
      <c r="AL42" s="298">
        <v>722.5218030017038</v>
      </c>
      <c r="AM42" s="298">
        <v>363.97073194411377</v>
      </c>
      <c r="AN42" s="298">
        <v>960.15706669807105</v>
      </c>
      <c r="AO42" s="298">
        <v>13700.651700588091</v>
      </c>
      <c r="AP42" s="298">
        <v>23182.787016832186</v>
      </c>
      <c r="AQ42" s="298">
        <v>6578.92</v>
      </c>
      <c r="AR42" s="298">
        <v>34351.839999999997</v>
      </c>
      <c r="AU42" s="408"/>
    </row>
    <row r="43" spans="1:49" s="185" customFormat="1" ht="13.5" customHeight="1">
      <c r="A43" s="232"/>
      <c r="B43" s="1020" t="s">
        <v>51</v>
      </c>
      <c r="C43" s="298">
        <v>320.15187226081161</v>
      </c>
      <c r="D43" s="298">
        <v>1217.142910830785</v>
      </c>
      <c r="E43" s="298">
        <v>689.057501922494</v>
      </c>
      <c r="F43" s="298">
        <v>1589.4793173422297</v>
      </c>
      <c r="G43" s="298">
        <v>411.31656957573267</v>
      </c>
      <c r="H43" s="298">
        <v>517.63159392083685</v>
      </c>
      <c r="I43" s="298">
        <v>641.26431990412391</v>
      </c>
      <c r="J43" s="298">
        <v>1089.9472402693818</v>
      </c>
      <c r="K43" s="298">
        <v>10.450852991750772</v>
      </c>
      <c r="L43" s="298">
        <v>27.808269692691098</v>
      </c>
      <c r="M43" s="298">
        <v>805.43696290372145</v>
      </c>
      <c r="N43" s="298">
        <v>533.82763819348133</v>
      </c>
      <c r="O43" s="298">
        <v>662.02120128333922</v>
      </c>
      <c r="P43" s="298">
        <v>950.96436103020426</v>
      </c>
      <c r="Q43" s="298">
        <v>208.2476900526479</v>
      </c>
      <c r="R43" s="298">
        <v>795.22963508476471</v>
      </c>
      <c r="S43" s="298">
        <v>1068.4362512643334</v>
      </c>
      <c r="T43" s="298">
        <v>4014.5836717943512</v>
      </c>
      <c r="U43" s="298">
        <v>37.916088808180902</v>
      </c>
      <c r="V43" s="298">
        <v>232.1144218729053</v>
      </c>
      <c r="W43" s="298">
        <v>904.27455443033182</v>
      </c>
      <c r="X43" s="298">
        <v>1198.9773646175363</v>
      </c>
      <c r="Y43" s="298">
        <v>830.73277553414437</v>
      </c>
      <c r="Z43" s="298">
        <v>1182.5045632466938</v>
      </c>
      <c r="AA43" s="298">
        <v>2177.6237204406657</v>
      </c>
      <c r="AB43" s="298">
        <v>2307.3176442332524</v>
      </c>
      <c r="AC43" s="298">
        <v>449.57040929059241</v>
      </c>
      <c r="AD43" s="298">
        <v>1896.0435087089484</v>
      </c>
      <c r="AE43" s="298">
        <v>379.3643736769169</v>
      </c>
      <c r="AF43" s="298">
        <v>522.17900851971478</v>
      </c>
      <c r="AG43" s="298">
        <v>611.70794630156195</v>
      </c>
      <c r="AH43" s="298">
        <v>1186.4692650699633</v>
      </c>
      <c r="AI43" s="298">
        <v>2093.879062811598</v>
      </c>
      <c r="AJ43" s="298">
        <v>1821.3425340014151</v>
      </c>
      <c r="AK43" s="298">
        <v>1078.1861518074572</v>
      </c>
      <c r="AL43" s="298">
        <v>658.983204745443</v>
      </c>
      <c r="AM43" s="298">
        <v>361.58691053587864</v>
      </c>
      <c r="AN43" s="298">
        <v>783.94626810544275</v>
      </c>
      <c r="AO43" s="298">
        <v>13741.225215796281</v>
      </c>
      <c r="AP43" s="298">
        <v>22526.49242128004</v>
      </c>
      <c r="AQ43" s="298">
        <v>5252.45</v>
      </c>
      <c r="AR43" s="298">
        <v>31053.97</v>
      </c>
      <c r="AU43" s="408"/>
    </row>
    <row r="44" spans="1:49" s="185" customFormat="1" ht="13.15">
      <c r="A44" s="232"/>
      <c r="B44" s="1020" t="s">
        <v>52</v>
      </c>
      <c r="C44" s="298">
        <v>358.05462035798223</v>
      </c>
      <c r="D44" s="298">
        <v>1136.4924468362487</v>
      </c>
      <c r="E44" s="298">
        <v>604.82517402295889</v>
      </c>
      <c r="F44" s="298">
        <v>1373.7000390725539</v>
      </c>
      <c r="G44" s="298">
        <v>369.39898286834216</v>
      </c>
      <c r="H44" s="298">
        <v>432.76838159167488</v>
      </c>
      <c r="I44" s="298">
        <v>638.59827284178743</v>
      </c>
      <c r="J44" s="298">
        <v>994.5015554165559</v>
      </c>
      <c r="K44" s="298">
        <v>12.08898669514673</v>
      </c>
      <c r="L44" s="298">
        <v>24.457996245574822</v>
      </c>
      <c r="M44" s="298">
        <v>608.42172737106989</v>
      </c>
      <c r="N44" s="298">
        <v>435.5595207134794</v>
      </c>
      <c r="O44" s="298">
        <v>648.73537786106169</v>
      </c>
      <c r="P44" s="298">
        <v>842.67980020642335</v>
      </c>
      <c r="Q44" s="298">
        <v>151.20650104011426</v>
      </c>
      <c r="R44" s="298">
        <v>528.52375132417546</v>
      </c>
      <c r="S44" s="298">
        <v>895.40769640999315</v>
      </c>
      <c r="T44" s="298">
        <v>3165.5118561773506</v>
      </c>
      <c r="U44" s="298">
        <v>33.28720004870442</v>
      </c>
      <c r="V44" s="298">
        <v>242.86716346518233</v>
      </c>
      <c r="W44" s="298">
        <v>794.3338791289882</v>
      </c>
      <c r="X44" s="298">
        <v>936.07374975421237</v>
      </c>
      <c r="Y44" s="298">
        <v>781.03408808843767</v>
      </c>
      <c r="Z44" s="298">
        <v>901.28633182389626</v>
      </c>
      <c r="AA44" s="298">
        <v>1916.230874033618</v>
      </c>
      <c r="AB44" s="298">
        <v>2221.4726946752576</v>
      </c>
      <c r="AC44" s="298">
        <v>445.03141525456692</v>
      </c>
      <c r="AD44" s="298">
        <v>2146.5481795603596</v>
      </c>
      <c r="AE44" s="298">
        <v>308.39605205918133</v>
      </c>
      <c r="AF44" s="298">
        <v>456.18263937536034</v>
      </c>
      <c r="AG44" s="298">
        <v>500.18003339370784</v>
      </c>
      <c r="AH44" s="298">
        <v>929.98796683123817</v>
      </c>
      <c r="AI44" s="298">
        <v>1259.8694445596129</v>
      </c>
      <c r="AJ44" s="298">
        <v>1043.6350249939737</v>
      </c>
      <c r="AK44" s="298">
        <v>815.77168100853532</v>
      </c>
      <c r="AL44" s="298">
        <v>552.94420632091942</v>
      </c>
      <c r="AM44" s="298">
        <v>343.51326458208263</v>
      </c>
      <c r="AN44" s="298">
        <v>794.54247425605831</v>
      </c>
      <c r="AO44" s="298">
        <v>11484.385271625892</v>
      </c>
      <c r="AP44" s="298">
        <v>19159.735778640497</v>
      </c>
      <c r="AQ44" s="298">
        <v>4524.95</v>
      </c>
      <c r="AR44" s="298">
        <v>28613.94</v>
      </c>
    </row>
    <row r="45" spans="1:49" s="185" customFormat="1" ht="13.15">
      <c r="A45" s="232"/>
      <c r="B45" s="1020" t="s">
        <v>53</v>
      </c>
      <c r="C45" s="298">
        <v>274.14517802271632</v>
      </c>
      <c r="D45" s="298">
        <v>971.32254456049861</v>
      </c>
      <c r="E45" s="298">
        <v>485.18712863014963</v>
      </c>
      <c r="F45" s="298">
        <v>910.97173124061476</v>
      </c>
      <c r="G45" s="298">
        <v>344.61604475920603</v>
      </c>
      <c r="H45" s="298">
        <v>402.69624327031931</v>
      </c>
      <c r="I45" s="298">
        <v>648.17244184959259</v>
      </c>
      <c r="J45" s="298">
        <v>846.49094266251097</v>
      </c>
      <c r="K45" s="298">
        <v>18.155481838492204</v>
      </c>
      <c r="L45" s="298">
        <v>13.61811150130816</v>
      </c>
      <c r="M45" s="298">
        <v>601.64771927271102</v>
      </c>
      <c r="N45" s="298">
        <v>369.03144117884375</v>
      </c>
      <c r="O45" s="298">
        <v>702.12966821425391</v>
      </c>
      <c r="P45" s="298">
        <v>741.90413958419913</v>
      </c>
      <c r="Q45" s="298">
        <v>131.38743536736303</v>
      </c>
      <c r="R45" s="298">
        <v>353.57917162521011</v>
      </c>
      <c r="S45" s="298">
        <v>800.05994170845975</v>
      </c>
      <c r="T45" s="298">
        <v>2570.9133858839859</v>
      </c>
      <c r="U45" s="298">
        <v>30.066277453268324</v>
      </c>
      <c r="V45" s="298">
        <v>257.73980604882752</v>
      </c>
      <c r="W45" s="298">
        <v>684.09420199105102</v>
      </c>
      <c r="X45" s="298">
        <v>609.09774133160442</v>
      </c>
      <c r="Y45" s="298">
        <v>655.4358779736807</v>
      </c>
      <c r="Z45" s="298">
        <v>675.89274932072635</v>
      </c>
      <c r="AA45" s="298">
        <v>2095.4677687150365</v>
      </c>
      <c r="AB45" s="298">
        <v>2281.9966591117195</v>
      </c>
      <c r="AC45" s="298">
        <v>408.22446361676373</v>
      </c>
      <c r="AD45" s="298">
        <v>1965.9904168027733</v>
      </c>
      <c r="AE45" s="298">
        <v>241.57669078176312</v>
      </c>
      <c r="AF45" s="298">
        <v>296.41416659336227</v>
      </c>
      <c r="AG45" s="298">
        <v>479.31411423064395</v>
      </c>
      <c r="AH45" s="298">
        <v>796.07606788806856</v>
      </c>
      <c r="AI45" s="298">
        <v>717.00339122155879</v>
      </c>
      <c r="AJ45" s="298">
        <v>558.20008309109721</v>
      </c>
      <c r="AK45" s="298">
        <v>950.73195174520777</v>
      </c>
      <c r="AL45" s="298">
        <v>518.64988341808635</v>
      </c>
      <c r="AM45" s="298">
        <v>289.76129158666021</v>
      </c>
      <c r="AN45" s="298">
        <v>495.45788115497521</v>
      </c>
      <c r="AO45" s="298">
        <v>10557.177068978575</v>
      </c>
      <c r="AP45" s="298">
        <v>15636.043166268728</v>
      </c>
      <c r="AQ45" s="298">
        <v>3838.52</v>
      </c>
      <c r="AR45" s="298">
        <v>25187.68</v>
      </c>
    </row>
    <row r="46" spans="1:49" s="185" customFormat="1" ht="13.15">
      <c r="A46" s="232"/>
      <c r="B46" s="1020" t="s">
        <v>54</v>
      </c>
      <c r="C46" s="298">
        <v>284.78110733600306</v>
      </c>
      <c r="D46" s="298">
        <v>715.75024310187359</v>
      </c>
      <c r="E46" s="298">
        <v>312.0675099736203</v>
      </c>
      <c r="F46" s="298">
        <v>646.96483778521849</v>
      </c>
      <c r="G46" s="298">
        <v>293.00609116642505</v>
      </c>
      <c r="H46" s="298">
        <v>286.42784215981146</v>
      </c>
      <c r="I46" s="298">
        <v>485.41956885812721</v>
      </c>
      <c r="J46" s="298">
        <v>577.00918564179744</v>
      </c>
      <c r="K46" s="298">
        <v>10.743876908170197</v>
      </c>
      <c r="L46" s="298">
        <v>16.775369194605499</v>
      </c>
      <c r="M46" s="298">
        <v>386.26546178219735</v>
      </c>
      <c r="N46" s="298">
        <v>296.76135477961162</v>
      </c>
      <c r="O46" s="298">
        <v>671.93606950792775</v>
      </c>
      <c r="P46" s="298">
        <v>695.10776154021858</v>
      </c>
      <c r="Q46" s="298">
        <v>102.22033871883708</v>
      </c>
      <c r="R46" s="298">
        <v>220.96373218871452</v>
      </c>
      <c r="S46" s="298">
        <v>579.05951027000708</v>
      </c>
      <c r="T46" s="298">
        <v>2062.251694503505</v>
      </c>
      <c r="U46" s="298">
        <v>23.324439471762517</v>
      </c>
      <c r="V46" s="298">
        <v>296.25788039021319</v>
      </c>
      <c r="W46" s="298">
        <v>393.96841991785641</v>
      </c>
      <c r="X46" s="298">
        <v>346.54012859356931</v>
      </c>
      <c r="Y46" s="298">
        <v>467.32706098718444</v>
      </c>
      <c r="Z46" s="298">
        <v>407.49443727364968</v>
      </c>
      <c r="AA46" s="298">
        <v>1589.26906615452</v>
      </c>
      <c r="AB46" s="298">
        <v>1881.9208941939673</v>
      </c>
      <c r="AC46" s="298">
        <v>331.76756407668921</v>
      </c>
      <c r="AD46" s="298">
        <v>1367.6952029279364</v>
      </c>
      <c r="AE46" s="298">
        <v>183.66124439231456</v>
      </c>
      <c r="AF46" s="298">
        <v>167.08340285898564</v>
      </c>
      <c r="AG46" s="298">
        <v>360.19686700558441</v>
      </c>
      <c r="AH46" s="298">
        <v>644.16637612545674</v>
      </c>
      <c r="AI46" s="298">
        <v>380.00373733178708</v>
      </c>
      <c r="AJ46" s="298">
        <v>402.8907817401539</v>
      </c>
      <c r="AK46" s="298">
        <v>803.72756760555751</v>
      </c>
      <c r="AL46" s="298">
        <v>403.03579483800706</v>
      </c>
      <c r="AM46" s="298">
        <v>229.59279930573237</v>
      </c>
      <c r="AN46" s="298">
        <v>402.41685162751656</v>
      </c>
      <c r="AO46" s="298">
        <v>7888.3383007703042</v>
      </c>
      <c r="AP46" s="298">
        <v>11837.513771464814</v>
      </c>
      <c r="AQ46" s="298">
        <v>2874.37</v>
      </c>
      <c r="AR46" s="298">
        <v>20291.28</v>
      </c>
    </row>
    <row r="47" spans="1:49" s="185" customFormat="1" ht="13.15">
      <c r="A47" s="232"/>
      <c r="B47" s="1020" t="s">
        <v>55</v>
      </c>
      <c r="C47" s="298">
        <v>167.56188637855024</v>
      </c>
      <c r="D47" s="298">
        <v>307.05195932323585</v>
      </c>
      <c r="E47" s="298">
        <v>208.06633981219352</v>
      </c>
      <c r="F47" s="298">
        <v>412.99170468662578</v>
      </c>
      <c r="G47" s="298">
        <v>173.05755075151799</v>
      </c>
      <c r="H47" s="298">
        <v>136.04214960667235</v>
      </c>
      <c r="I47" s="298">
        <v>314.49755166102574</v>
      </c>
      <c r="J47" s="298">
        <v>354.54225854932213</v>
      </c>
      <c r="K47" s="298">
        <v>17.126897886146232</v>
      </c>
      <c r="L47" s="298">
        <v>17.444423802402749</v>
      </c>
      <c r="M47" s="298">
        <v>221.93526532466564</v>
      </c>
      <c r="N47" s="298">
        <v>157.91418878716402</v>
      </c>
      <c r="O47" s="298">
        <v>492.31045685574634</v>
      </c>
      <c r="P47" s="298">
        <v>424.8493534601651</v>
      </c>
      <c r="Q47" s="298">
        <v>52.444173779795463</v>
      </c>
      <c r="R47" s="298">
        <v>109.39736250073</v>
      </c>
      <c r="S47" s="298">
        <v>360.31307303276742</v>
      </c>
      <c r="T47" s="298">
        <v>1321.8385993432933</v>
      </c>
      <c r="U47" s="298">
        <v>12.099709222221929</v>
      </c>
      <c r="V47" s="298">
        <v>206.97502601780948</v>
      </c>
      <c r="W47" s="298">
        <v>264.84362677968386</v>
      </c>
      <c r="X47" s="298">
        <v>242.75449109902732</v>
      </c>
      <c r="Y47" s="298">
        <v>265.56332987623659</v>
      </c>
      <c r="Z47" s="298">
        <v>279.7002409694166</v>
      </c>
      <c r="AA47" s="298">
        <v>971.08042939865311</v>
      </c>
      <c r="AB47" s="298">
        <v>1020.6404002774956</v>
      </c>
      <c r="AC47" s="298">
        <v>169.80177689032692</v>
      </c>
      <c r="AD47" s="298">
        <v>827.52791267638406</v>
      </c>
      <c r="AE47" s="298">
        <v>110.73694147169614</v>
      </c>
      <c r="AF47" s="298">
        <v>113.45691547161499</v>
      </c>
      <c r="AG47" s="298">
        <v>239.87656678492624</v>
      </c>
      <c r="AH47" s="298">
        <v>441.22243625695097</v>
      </c>
      <c r="AI47" s="298">
        <v>249.19048351120392</v>
      </c>
      <c r="AJ47" s="298">
        <v>242.33447020829124</v>
      </c>
      <c r="AK47" s="298">
        <v>512.75482791239438</v>
      </c>
      <c r="AL47" s="298">
        <v>201.25489494266816</v>
      </c>
      <c r="AM47" s="298">
        <v>164.40668293649759</v>
      </c>
      <c r="AN47" s="298">
        <v>306.90500720922358</v>
      </c>
      <c r="AO47" s="298">
        <v>4966.4469706417103</v>
      </c>
      <c r="AP47" s="298">
        <v>7124.8437951884925</v>
      </c>
      <c r="AQ47" s="298">
        <v>1476.32</v>
      </c>
      <c r="AR47" s="298">
        <v>11706.98</v>
      </c>
      <c r="AU47" s="272"/>
      <c r="AW47" s="272"/>
    </row>
    <row r="48" spans="1:49" s="185" customFormat="1" ht="13.15">
      <c r="A48" s="232"/>
      <c r="B48" s="1020" t="s">
        <v>56</v>
      </c>
      <c r="C48" s="298">
        <v>45.404698238979215</v>
      </c>
      <c r="D48" s="298">
        <v>125.58416536377501</v>
      </c>
      <c r="E48" s="298">
        <v>69.918442111851689</v>
      </c>
      <c r="F48" s="298">
        <v>127.16398534237648</v>
      </c>
      <c r="G48" s="298">
        <v>53.463023737088513</v>
      </c>
      <c r="H48" s="298">
        <v>28.035061211828051</v>
      </c>
      <c r="I48" s="298">
        <v>95.454685011701045</v>
      </c>
      <c r="J48" s="298">
        <v>94.988676785501212</v>
      </c>
      <c r="K48" s="298">
        <v>0</v>
      </c>
      <c r="L48" s="298">
        <v>8.7187116155103581</v>
      </c>
      <c r="M48" s="298">
        <v>54.620065298547942</v>
      </c>
      <c r="N48" s="298">
        <v>44.309052971683641</v>
      </c>
      <c r="O48" s="298">
        <v>141.56311852888226</v>
      </c>
      <c r="P48" s="298">
        <v>132.52423866180661</v>
      </c>
      <c r="Q48" s="298">
        <v>25.243083645857997</v>
      </c>
      <c r="R48" s="298">
        <v>40.734134977236451</v>
      </c>
      <c r="S48" s="298">
        <v>108.22972156046231</v>
      </c>
      <c r="T48" s="298">
        <v>441.84186328595911</v>
      </c>
      <c r="U48" s="298">
        <v>6.3778467288703649</v>
      </c>
      <c r="V48" s="298">
        <v>59.345573819107834</v>
      </c>
      <c r="W48" s="298">
        <v>92.644569061466967</v>
      </c>
      <c r="X48" s="298">
        <v>64.709397472026964</v>
      </c>
      <c r="Y48" s="298">
        <v>82.468481356968553</v>
      </c>
      <c r="Z48" s="298">
        <v>100.98336491714598</v>
      </c>
      <c r="AA48" s="298">
        <v>404.73276218132685</v>
      </c>
      <c r="AB48" s="298">
        <v>347.57879576467303</v>
      </c>
      <c r="AC48" s="298">
        <v>53.726922836234159</v>
      </c>
      <c r="AD48" s="298">
        <v>244.9376781661164</v>
      </c>
      <c r="AE48" s="298">
        <v>28.661678229878014</v>
      </c>
      <c r="AF48" s="298">
        <v>34.993665497485352</v>
      </c>
      <c r="AG48" s="298">
        <v>83.294669207321121</v>
      </c>
      <c r="AH48" s="298">
        <v>166.43033141023645</v>
      </c>
      <c r="AI48" s="298">
        <v>50.229097460910396</v>
      </c>
      <c r="AJ48" s="298">
        <v>65.057126232145734</v>
      </c>
      <c r="AK48" s="298">
        <v>150.09941328131561</v>
      </c>
      <c r="AL48" s="298">
        <v>55.120518994697562</v>
      </c>
      <c r="AM48" s="298">
        <v>41.997853593659094</v>
      </c>
      <c r="AN48" s="298">
        <v>78.020154865332842</v>
      </c>
      <c r="AO48" s="298">
        <v>1590.1834147176626</v>
      </c>
      <c r="AP48" s="298">
        <v>2257.6783350647715</v>
      </c>
      <c r="AQ48" s="298">
        <v>522.83000000000004</v>
      </c>
      <c r="AR48" s="298">
        <v>4334.6099999999997</v>
      </c>
      <c r="AU48" s="272"/>
      <c r="AW48" s="272"/>
    </row>
    <row r="49" spans="1:49" s="185" customFormat="1" ht="13.15">
      <c r="A49" s="232"/>
      <c r="B49" s="1020" t="s">
        <v>57</v>
      </c>
      <c r="C49" s="298">
        <v>10.531930004469311</v>
      </c>
      <c r="D49" s="298">
        <v>19.176872549915306</v>
      </c>
      <c r="E49" s="298">
        <v>5.7999537214310815</v>
      </c>
      <c r="F49" s="298">
        <v>18.12185540340932</v>
      </c>
      <c r="G49" s="298">
        <v>10.200386115454309</v>
      </c>
      <c r="H49" s="298">
        <v>14.394544877044053</v>
      </c>
      <c r="I49" s="298">
        <v>25.534450746323053</v>
      </c>
      <c r="J49" s="298">
        <v>8.7711548326153181</v>
      </c>
      <c r="K49" s="298">
        <v>6.2120070199291799</v>
      </c>
      <c r="L49" s="298">
        <v>0</v>
      </c>
      <c r="M49" s="298">
        <v>9.199010997461416</v>
      </c>
      <c r="N49" s="298">
        <v>5.275006306295138</v>
      </c>
      <c r="O49" s="298">
        <v>25.277664042475791</v>
      </c>
      <c r="P49" s="298">
        <v>12.393835277412967</v>
      </c>
      <c r="Q49" s="298">
        <v>9.2080305118670704</v>
      </c>
      <c r="R49" s="298">
        <v>5.6480187153589494</v>
      </c>
      <c r="S49" s="298">
        <v>30.692921037191812</v>
      </c>
      <c r="T49" s="298">
        <v>73.972809692248717</v>
      </c>
      <c r="U49" s="298">
        <v>0</v>
      </c>
      <c r="V49" s="298">
        <v>10.974736257345922</v>
      </c>
      <c r="W49" s="298">
        <v>10.26506305228572</v>
      </c>
      <c r="X49" s="298">
        <v>11.414070109964852</v>
      </c>
      <c r="Y49" s="298">
        <v>12.075924054696339</v>
      </c>
      <c r="Z49" s="298">
        <v>10.727932532194627</v>
      </c>
      <c r="AA49" s="298">
        <v>78.452953901489721</v>
      </c>
      <c r="AB49" s="298">
        <v>57.610966148123381</v>
      </c>
      <c r="AC49" s="298">
        <v>5</v>
      </c>
      <c r="AD49" s="298">
        <v>36.439952120019278</v>
      </c>
      <c r="AE49" s="298">
        <v>5</v>
      </c>
      <c r="AF49" s="298">
        <v>0</v>
      </c>
      <c r="AG49" s="298">
        <v>28.312247180709424</v>
      </c>
      <c r="AH49" s="298">
        <v>31.150372202745146</v>
      </c>
      <c r="AI49" s="298">
        <v>14.86902885078892</v>
      </c>
      <c r="AJ49" s="298">
        <v>5.3110103051005417</v>
      </c>
      <c r="AK49" s="298">
        <v>44.203416203240508</v>
      </c>
      <c r="AL49" s="298">
        <v>7.1100669457964392</v>
      </c>
      <c r="AM49" s="298">
        <v>11.70012344704662</v>
      </c>
      <c r="AN49" s="298">
        <v>12.251082170174788</v>
      </c>
      <c r="AO49" s="298">
        <v>341.70242786505901</v>
      </c>
      <c r="AP49" s="298">
        <v>344.14244873563814</v>
      </c>
      <c r="AQ49" s="298">
        <v>142.21</v>
      </c>
      <c r="AR49" s="298">
        <v>813.29</v>
      </c>
      <c r="AT49" s="232"/>
      <c r="AU49" s="273"/>
      <c r="AW49" s="273"/>
    </row>
    <row r="50" spans="1:49" s="185" customFormat="1" ht="13.15">
      <c r="A50" s="232"/>
      <c r="B50" s="1020" t="s">
        <v>8</v>
      </c>
      <c r="C50" s="298">
        <v>1824.8138722308886</v>
      </c>
      <c r="D50" s="298">
        <v>6440.9301933798624</v>
      </c>
      <c r="E50" s="298">
        <v>3740.7891517672579</v>
      </c>
      <c r="F50" s="298">
        <v>8596.6664061046249</v>
      </c>
      <c r="G50" s="298">
        <v>2243.2239128072615</v>
      </c>
      <c r="H50" s="298">
        <v>2537.2120411467627</v>
      </c>
      <c r="I50" s="298">
        <v>4372.0351772535869</v>
      </c>
      <c r="J50" s="298">
        <v>6694.8521807290017</v>
      </c>
      <c r="K50" s="298">
        <v>116.54051195997218</v>
      </c>
      <c r="L50" s="298">
        <v>171.63700889983184</v>
      </c>
      <c r="M50" s="298">
        <v>3923.5846906641659</v>
      </c>
      <c r="N50" s="298">
        <v>2604.7581140007187</v>
      </c>
      <c r="O50" s="298">
        <v>4187.4513458942829</v>
      </c>
      <c r="P50" s="298">
        <v>5655.9228288992399</v>
      </c>
      <c r="Q50" s="298">
        <v>1049.5514778094112</v>
      </c>
      <c r="R50" s="298">
        <v>3693.9612403649921</v>
      </c>
      <c r="S50" s="298">
        <v>6383.9695761423773</v>
      </c>
      <c r="T50" s="298">
        <v>24024.640192488976</v>
      </c>
      <c r="U50" s="298">
        <v>197.14726219665269</v>
      </c>
      <c r="V50" s="298">
        <v>1736.6362655066062</v>
      </c>
      <c r="W50" s="298">
        <v>4733.2470735717216</v>
      </c>
      <c r="X50" s="298">
        <v>6263.3854723180339</v>
      </c>
      <c r="Y50" s="298">
        <v>5163.810524873742</v>
      </c>
      <c r="Z50" s="298">
        <v>6647.2081958082335</v>
      </c>
      <c r="AA50" s="298">
        <v>14502.042478682175</v>
      </c>
      <c r="AB50" s="298">
        <v>16762.410150502968</v>
      </c>
      <c r="AC50" s="298">
        <v>2746.2123916364121</v>
      </c>
      <c r="AD50" s="298">
        <v>12018.499208390051</v>
      </c>
      <c r="AE50" s="298">
        <v>2108.1068487231341</v>
      </c>
      <c r="AF50" s="298">
        <v>2712.0650755198203</v>
      </c>
      <c r="AG50" s="298">
        <v>3348.9225231387168</v>
      </c>
      <c r="AH50" s="298">
        <v>6726.8723249559425</v>
      </c>
      <c r="AI50" s="298">
        <v>8759.8609970011585</v>
      </c>
      <c r="AJ50" s="298">
        <v>8621.4387284165914</v>
      </c>
      <c r="AK50" s="298">
        <v>6745.9845177291218</v>
      </c>
      <c r="AL50" s="298">
        <v>3963.5723195509545</v>
      </c>
      <c r="AM50" s="298">
        <v>2192.8337167016789</v>
      </c>
      <c r="AN50" s="298">
        <v>5005.856969879078</v>
      </c>
      <c r="AO50" s="298">
        <v>78340.128050783722</v>
      </c>
      <c r="AP50" s="298">
        <v>130878.52491686231</v>
      </c>
      <c r="AQ50" s="298">
        <v>33713.26</v>
      </c>
      <c r="AR50" s="298">
        <v>207775.71</v>
      </c>
      <c r="AT50" s="232"/>
      <c r="AU50" s="232"/>
      <c r="AV50" s="232"/>
    </row>
    <row r="51" spans="1:49" s="11" customFormat="1">
      <c r="A51" s="1132">
        <f>AP51</f>
        <v>0</v>
      </c>
      <c r="C51" s="1135"/>
      <c r="D51" s="1135"/>
      <c r="E51" s="1135"/>
      <c r="F51" s="1135"/>
      <c r="G51" s="1135"/>
      <c r="H51" s="1135"/>
      <c r="I51" s="1135"/>
      <c r="J51" s="1135"/>
      <c r="K51" s="1135"/>
      <c r="L51" s="1135"/>
      <c r="M51" s="1135"/>
      <c r="N51" s="1135"/>
      <c r="O51" s="1135"/>
      <c r="P51" s="1135"/>
      <c r="Q51" s="1135"/>
      <c r="R51" s="1135"/>
      <c r="S51" s="1135"/>
      <c r="T51" s="1135"/>
      <c r="U51" s="1135"/>
      <c r="V51" s="1135"/>
      <c r="W51" s="1135"/>
      <c r="X51" s="116"/>
      <c r="Y51" s="116"/>
      <c r="Z51" s="116"/>
      <c r="AA51" s="116"/>
      <c r="AB51" s="116"/>
      <c r="AC51" s="116"/>
      <c r="AD51" s="116"/>
      <c r="AE51" s="116"/>
      <c r="AF51" s="116"/>
      <c r="AG51" s="116"/>
      <c r="AH51" s="116"/>
      <c r="AI51" s="116"/>
      <c r="AJ51" s="116"/>
      <c r="AK51" s="116"/>
      <c r="AL51" s="116"/>
      <c r="AM51" s="116"/>
      <c r="AN51" s="1132">
        <f>SUM(C50:AN50)</f>
        <v>209218.65296764602</v>
      </c>
      <c r="AO51" s="1132">
        <f>AO50+AP50</f>
        <v>209218.65296764602</v>
      </c>
      <c r="AP51" s="1132">
        <f>AN51-AO51</f>
        <v>0</v>
      </c>
      <c r="AQ51" s="1131"/>
      <c r="AR51" s="116"/>
      <c r="AT51" s="475"/>
      <c r="AU51" s="116"/>
      <c r="AV51" s="475"/>
    </row>
    <row r="52" spans="1:49" s="11" customFormat="1" ht="13.15">
      <c r="A52" s="1132">
        <f>AP52</f>
        <v>0</v>
      </c>
      <c r="B52" s="117" t="s">
        <v>58</v>
      </c>
      <c r="K52" s="316"/>
      <c r="L52" s="316"/>
      <c r="N52" s="316"/>
      <c r="R52" s="316"/>
      <c r="U52" s="316"/>
      <c r="AE52" s="316"/>
      <c r="AF52" s="316"/>
      <c r="AJ52" s="316"/>
      <c r="AN52" s="1132">
        <f>SUM(C40:AN49)</f>
        <v>209218.65296764611</v>
      </c>
      <c r="AO52" s="1132">
        <f>SUM(AO40:AP49)</f>
        <v>209218.65296764596</v>
      </c>
      <c r="AP52" s="1132">
        <f>((AN52+AO52)/2)-AO51</f>
        <v>0</v>
      </c>
      <c r="AQ52" s="1131"/>
    </row>
    <row r="53" spans="1:49" s="11" customFormat="1">
      <c r="A53" s="1132">
        <f>AP53</f>
        <v>0</v>
      </c>
      <c r="K53" s="316"/>
      <c r="L53" s="316"/>
      <c r="N53" s="316"/>
      <c r="R53" s="316"/>
      <c r="U53" s="316"/>
      <c r="AE53" s="316"/>
      <c r="AF53" s="316"/>
      <c r="AJ53" s="316"/>
      <c r="AN53" s="1132">
        <f>((AN51+AN52)/2)-AO51</f>
        <v>0</v>
      </c>
      <c r="AO53" s="1132">
        <f>AO51-AO52</f>
        <v>0</v>
      </c>
      <c r="AP53" s="1132">
        <f>AN53+AO53</f>
        <v>0</v>
      </c>
      <c r="AQ53" s="1131"/>
    </row>
    <row r="54" spans="1:49" s="256" customFormat="1" ht="45" customHeight="1">
      <c r="B54" s="1017"/>
      <c r="C54" s="1245" t="str">
        <f>C38</f>
        <v>Art &amp; Design</v>
      </c>
      <c r="D54" s="1246"/>
      <c r="E54" s="1245" t="str">
        <f>E38</f>
        <v>Biology</v>
      </c>
      <c r="F54" s="1246"/>
      <c r="G54" s="1245" t="str">
        <f>G38</f>
        <v>Business Studies</v>
      </c>
      <c r="H54" s="1246"/>
      <c r="I54" s="1245" t="str">
        <f>I38</f>
        <v>Chemistry</v>
      </c>
      <c r="J54" s="1246"/>
      <c r="K54" s="1245" t="str">
        <f>K38</f>
        <v>Classics</v>
      </c>
      <c r="L54" s="1246"/>
      <c r="M54" s="1245" t="str">
        <f>M38</f>
        <v>Computing</v>
      </c>
      <c r="N54" s="1246"/>
      <c r="O54" s="1245" t="str">
        <f>O38</f>
        <v>Design &amp; Technology</v>
      </c>
      <c r="P54" s="1246"/>
      <c r="Q54" s="1245" t="str">
        <f>Q38</f>
        <v>Drama</v>
      </c>
      <c r="R54" s="1246"/>
      <c r="S54" s="1245" t="str">
        <f>S38</f>
        <v>English</v>
      </c>
      <c r="T54" s="1246"/>
      <c r="U54" s="1245" t="s">
        <v>392</v>
      </c>
      <c r="V54" s="1246"/>
      <c r="W54" s="1245" t="str">
        <f>W38</f>
        <v>Geography</v>
      </c>
      <c r="X54" s="1246"/>
      <c r="Y54" s="1245" t="str">
        <f>Y38</f>
        <v>History</v>
      </c>
      <c r="Z54" s="1246"/>
      <c r="AA54" s="1245" t="str">
        <f>AA38</f>
        <v>Mathematics</v>
      </c>
      <c r="AB54" s="1246"/>
      <c r="AC54" s="1245" t="str">
        <f>AC38</f>
        <v>Modern Foreign Languages</v>
      </c>
      <c r="AD54" s="1246"/>
      <c r="AE54" s="1245" t="str">
        <f>AE38</f>
        <v>Music</v>
      </c>
      <c r="AF54" s="1246"/>
      <c r="AG54" s="1245" t="str">
        <f>AG38</f>
        <v>Others</v>
      </c>
      <c r="AH54" s="1246"/>
      <c r="AI54" s="1245" t="str">
        <f>AI38</f>
        <v>Physical Education</v>
      </c>
      <c r="AJ54" s="1246"/>
      <c r="AK54" s="1245" t="str">
        <f>AK38</f>
        <v>Physics</v>
      </c>
      <c r="AL54" s="1246"/>
      <c r="AM54" s="1245" t="str">
        <f>AM38</f>
        <v>Religious Education</v>
      </c>
      <c r="AN54" s="1246"/>
      <c r="AO54" s="1245" t="str">
        <f>AO38</f>
        <v>Secondary total</v>
      </c>
      <c r="AP54" s="1246"/>
      <c r="AQ54" s="1245" t="str">
        <f>AQ38</f>
        <v>Primary</v>
      </c>
      <c r="AR54" s="1246"/>
    </row>
    <row r="55" spans="1:49" s="185" customFormat="1" ht="13.15">
      <c r="A55" s="232"/>
      <c r="B55" s="1020" t="s">
        <v>45</v>
      </c>
      <c r="C55" s="1022" t="s">
        <v>46</v>
      </c>
      <c r="D55" s="1022" t="s">
        <v>47</v>
      </c>
      <c r="E55" s="1022" t="s">
        <v>46</v>
      </c>
      <c r="F55" s="1022" t="s">
        <v>47</v>
      </c>
      <c r="G55" s="1022" t="s">
        <v>46</v>
      </c>
      <c r="H55" s="1022" t="s">
        <v>47</v>
      </c>
      <c r="I55" s="1022" t="s">
        <v>46</v>
      </c>
      <c r="J55" s="1022" t="s">
        <v>47</v>
      </c>
      <c r="K55" s="1022" t="s">
        <v>46</v>
      </c>
      <c r="L55" s="1022" t="s">
        <v>47</v>
      </c>
      <c r="M55" s="1022" t="s">
        <v>46</v>
      </c>
      <c r="N55" s="1022" t="s">
        <v>47</v>
      </c>
      <c r="O55" s="1022" t="s">
        <v>46</v>
      </c>
      <c r="P55" s="1022" t="s">
        <v>47</v>
      </c>
      <c r="Q55" s="1022" t="s">
        <v>46</v>
      </c>
      <c r="R55" s="1022" t="s">
        <v>47</v>
      </c>
      <c r="S55" s="1022" t="s">
        <v>46</v>
      </c>
      <c r="T55" s="1022" t="s">
        <v>47</v>
      </c>
      <c r="U55" s="1022" t="s">
        <v>46</v>
      </c>
      <c r="V55" s="1022" t="s">
        <v>47</v>
      </c>
      <c r="W55" s="1022" t="s">
        <v>46</v>
      </c>
      <c r="X55" s="1022" t="s">
        <v>47</v>
      </c>
      <c r="Y55" s="1022" t="s">
        <v>46</v>
      </c>
      <c r="Z55" s="1022" t="s">
        <v>47</v>
      </c>
      <c r="AA55" s="1022" t="s">
        <v>46</v>
      </c>
      <c r="AB55" s="1022" t="s">
        <v>47</v>
      </c>
      <c r="AC55" s="1022" t="s">
        <v>46</v>
      </c>
      <c r="AD55" s="1022" t="s">
        <v>47</v>
      </c>
      <c r="AE55" s="1022" t="s">
        <v>46</v>
      </c>
      <c r="AF55" s="1022" t="s">
        <v>47</v>
      </c>
      <c r="AG55" s="1022" t="s">
        <v>46</v>
      </c>
      <c r="AH55" s="1022" t="s">
        <v>47</v>
      </c>
      <c r="AI55" s="1022" t="s">
        <v>46</v>
      </c>
      <c r="AJ55" s="1022" t="s">
        <v>47</v>
      </c>
      <c r="AK55" s="1022" t="s">
        <v>46</v>
      </c>
      <c r="AL55" s="1022" t="s">
        <v>47</v>
      </c>
      <c r="AM55" s="1022" t="s">
        <v>46</v>
      </c>
      <c r="AN55" s="1022" t="s">
        <v>47</v>
      </c>
      <c r="AO55" s="1022" t="s">
        <v>46</v>
      </c>
      <c r="AP55" s="1022" t="s">
        <v>47</v>
      </c>
      <c r="AQ55" s="1022" t="s">
        <v>46</v>
      </c>
      <c r="AR55" s="1022" t="s">
        <v>47</v>
      </c>
      <c r="AS55" s="184"/>
      <c r="AT55" s="434"/>
    </row>
    <row r="56" spans="1:49" s="185" customFormat="1" ht="12.75" customHeight="1">
      <c r="A56" s="232"/>
      <c r="B56" s="1023" t="s">
        <v>48</v>
      </c>
      <c r="C56" s="298">
        <v>9.4339373017625796</v>
      </c>
      <c r="D56" s="298">
        <v>25.991827257516746</v>
      </c>
      <c r="E56" s="298">
        <v>19.37484540564262</v>
      </c>
      <c r="F56" s="298">
        <v>54.497565156991563</v>
      </c>
      <c r="G56" s="298">
        <v>11.895450278757746</v>
      </c>
      <c r="H56" s="298">
        <v>17.007643790738378</v>
      </c>
      <c r="I56" s="298">
        <v>24.294428856864272</v>
      </c>
      <c r="J56" s="298">
        <v>53.750948837427124</v>
      </c>
      <c r="K56" s="298">
        <v>0</v>
      </c>
      <c r="L56" s="298">
        <v>0</v>
      </c>
      <c r="M56" s="298">
        <v>12.514014960564426</v>
      </c>
      <c r="N56" s="298">
        <v>7.6870091898560613</v>
      </c>
      <c r="O56" s="298">
        <v>16.000787338541624</v>
      </c>
      <c r="P56" s="298">
        <v>10.706857698504168</v>
      </c>
      <c r="Q56" s="298">
        <v>5.4470180493201488</v>
      </c>
      <c r="R56" s="298">
        <v>17.237057116969229</v>
      </c>
      <c r="S56" s="298">
        <v>94.743756255423094</v>
      </c>
      <c r="T56" s="298">
        <v>282.99927193579259</v>
      </c>
      <c r="U56" s="298">
        <v>0</v>
      </c>
      <c r="V56" s="298">
        <v>5.1978750857115363</v>
      </c>
      <c r="W56" s="298">
        <v>39.741244107246644</v>
      </c>
      <c r="X56" s="298">
        <v>69.394426249421855</v>
      </c>
      <c r="Y56" s="298">
        <v>54.041660132817114</v>
      </c>
      <c r="Z56" s="298">
        <v>58.004635209726821</v>
      </c>
      <c r="AA56" s="298">
        <v>109.12493587880725</v>
      </c>
      <c r="AB56" s="298">
        <v>128.75392434492505</v>
      </c>
      <c r="AC56" s="298">
        <v>8.429988923484153</v>
      </c>
      <c r="AD56" s="298">
        <v>29.830960803850029</v>
      </c>
      <c r="AE56" s="298">
        <v>11.660888534210919</v>
      </c>
      <c r="AF56" s="298">
        <v>11.4288907518649</v>
      </c>
      <c r="AG56" s="298">
        <v>16.745737665253056</v>
      </c>
      <c r="AH56" s="298">
        <v>53.738367224845518</v>
      </c>
      <c r="AI56" s="298">
        <v>32.69706344301872</v>
      </c>
      <c r="AJ56" s="298">
        <v>39.412076472344673</v>
      </c>
      <c r="AK56" s="298">
        <v>33.70331733814028</v>
      </c>
      <c r="AL56" s="298">
        <v>32.195303139228741</v>
      </c>
      <c r="AM56" s="298">
        <v>10.517212068715184</v>
      </c>
      <c r="AN56" s="298">
        <v>34.945381952601082</v>
      </c>
      <c r="AO56" s="298">
        <v>510.36628653856985</v>
      </c>
      <c r="AP56" s="298">
        <v>932.7800222183165</v>
      </c>
      <c r="AQ56" s="298">
        <v>208.58</v>
      </c>
      <c r="AR56" s="298">
        <v>747.17</v>
      </c>
      <c r="AS56" s="184"/>
      <c r="AT56" s="333"/>
      <c r="AU56" s="333"/>
    </row>
    <row r="57" spans="1:49" s="185" customFormat="1" ht="13.15">
      <c r="A57" s="232"/>
      <c r="B57" s="1023" t="s">
        <v>49</v>
      </c>
      <c r="C57" s="298">
        <v>22.915847700571472</v>
      </c>
      <c r="D57" s="298">
        <v>76.151493894829756</v>
      </c>
      <c r="E57" s="298">
        <v>38.122695814158121</v>
      </c>
      <c r="F57" s="298">
        <v>64.127488318609039</v>
      </c>
      <c r="G57" s="298">
        <v>25.302957793453427</v>
      </c>
      <c r="H57" s="298">
        <v>29.925132756750468</v>
      </c>
      <c r="I57" s="298">
        <v>58.016024126573669</v>
      </c>
      <c r="J57" s="298">
        <v>62.408101657624456</v>
      </c>
      <c r="K57" s="298">
        <v>0</v>
      </c>
      <c r="L57" s="298">
        <v>5</v>
      </c>
      <c r="M57" s="298">
        <v>25.279030221200905</v>
      </c>
      <c r="N57" s="298">
        <v>9.6900115844549539</v>
      </c>
      <c r="O57" s="298">
        <v>42.532434714717262</v>
      </c>
      <c r="P57" s="298">
        <v>45.675392942642787</v>
      </c>
      <c r="Q57" s="298">
        <v>22.2210736320806</v>
      </c>
      <c r="R57" s="298">
        <v>85.220282387197187</v>
      </c>
      <c r="S57" s="298">
        <v>143.61863051641907</v>
      </c>
      <c r="T57" s="298">
        <v>431.8638889560109</v>
      </c>
      <c r="U57" s="298">
        <v>0</v>
      </c>
      <c r="V57" s="298">
        <v>10.877738588374392</v>
      </c>
      <c r="W57" s="298">
        <v>65.127400039572535</v>
      </c>
      <c r="X57" s="298">
        <v>74.723458982556835</v>
      </c>
      <c r="Y57" s="298">
        <v>75.672524096640942</v>
      </c>
      <c r="Z57" s="298">
        <v>69.073565597391095</v>
      </c>
      <c r="AA57" s="298">
        <v>168.60090093106786</v>
      </c>
      <c r="AB57" s="298">
        <v>137.32191931041987</v>
      </c>
      <c r="AC57" s="298">
        <v>10.263986513717834</v>
      </c>
      <c r="AD57" s="298">
        <v>34.133955149965367</v>
      </c>
      <c r="AE57" s="298">
        <v>36.16765427539152</v>
      </c>
      <c r="AF57" s="298">
        <v>26.995741949194578</v>
      </c>
      <c r="AG57" s="298">
        <v>59.872637445129918</v>
      </c>
      <c r="AH57" s="298">
        <v>175.72274074947393</v>
      </c>
      <c r="AI57" s="298">
        <v>112.14521759847491</v>
      </c>
      <c r="AJ57" s="298">
        <v>106.2352061311158</v>
      </c>
      <c r="AK57" s="298">
        <v>53.826506810750928</v>
      </c>
      <c r="AL57" s="298">
        <v>34.359323514855113</v>
      </c>
      <c r="AM57" s="298">
        <v>21.722372597525062</v>
      </c>
      <c r="AN57" s="298">
        <v>42.073847900297459</v>
      </c>
      <c r="AO57" s="298">
        <v>981.40789482744606</v>
      </c>
      <c r="AP57" s="298">
        <v>1521.5792903717638</v>
      </c>
      <c r="AQ57" s="298">
        <v>497.19</v>
      </c>
      <c r="AR57" s="298">
        <v>1314.26</v>
      </c>
      <c r="AS57" s="184"/>
      <c r="AT57" s="333"/>
      <c r="AU57" s="333"/>
    </row>
    <row r="58" spans="1:49" s="185" customFormat="1" ht="13.15">
      <c r="A58" s="232"/>
      <c r="B58" s="1023" t="s">
        <v>50</v>
      </c>
      <c r="C58" s="298">
        <v>18.58687647104739</v>
      </c>
      <c r="D58" s="298">
        <v>63.96957485623831</v>
      </c>
      <c r="E58" s="298">
        <v>15.166878981542279</v>
      </c>
      <c r="F58" s="298">
        <v>27.673779187393752</v>
      </c>
      <c r="G58" s="298">
        <v>23.657895522872806</v>
      </c>
      <c r="H58" s="298">
        <v>26.934019534071659</v>
      </c>
      <c r="I58" s="298">
        <v>33.396589532552859</v>
      </c>
      <c r="J58" s="298">
        <v>41.664735485815143</v>
      </c>
      <c r="K58" s="298">
        <v>0</v>
      </c>
      <c r="L58" s="298">
        <v>0</v>
      </c>
      <c r="M58" s="298">
        <v>22.882027355572575</v>
      </c>
      <c r="N58" s="298">
        <v>8.1940097959776992</v>
      </c>
      <c r="O58" s="298">
        <v>40.133466598651928</v>
      </c>
      <c r="P58" s="298">
        <v>40.061467555568683</v>
      </c>
      <c r="Q58" s="298">
        <v>20.185066885538312</v>
      </c>
      <c r="R58" s="298">
        <v>47.914158769070241</v>
      </c>
      <c r="S58" s="298">
        <v>81.582790114267738</v>
      </c>
      <c r="T58" s="298">
        <v>241.05337984880055</v>
      </c>
      <c r="U58" s="298">
        <v>5.9672965156334064</v>
      </c>
      <c r="V58" s="298">
        <v>7.8038124603487553</v>
      </c>
      <c r="W58" s="298">
        <v>16.430100920511872</v>
      </c>
      <c r="X58" s="298">
        <v>27.033166048946896</v>
      </c>
      <c r="Y58" s="298">
        <v>25.180841638067943</v>
      </c>
      <c r="Z58" s="298">
        <v>31.842799741114234</v>
      </c>
      <c r="AA58" s="298">
        <v>83.37095101170253</v>
      </c>
      <c r="AB58" s="298">
        <v>102.65393968112787</v>
      </c>
      <c r="AC58" s="298">
        <v>13.729981959601117</v>
      </c>
      <c r="AD58" s="298">
        <v>38.15294986923972</v>
      </c>
      <c r="AE58" s="298">
        <v>32.60668831446835</v>
      </c>
      <c r="AF58" s="298">
        <v>12.642855250283471</v>
      </c>
      <c r="AG58" s="298">
        <v>58.409572995785915</v>
      </c>
      <c r="AH58" s="298">
        <v>167.08636030891702</v>
      </c>
      <c r="AI58" s="298">
        <v>71.530138791911455</v>
      </c>
      <c r="AJ58" s="298">
        <v>66.259128564424174</v>
      </c>
      <c r="AK58" s="298">
        <v>30.045282895422506</v>
      </c>
      <c r="AL58" s="298">
        <v>24.874234206714572</v>
      </c>
      <c r="AM58" s="298">
        <v>19.447543023810763</v>
      </c>
      <c r="AN58" s="298">
        <v>36.285281569645988</v>
      </c>
      <c r="AO58" s="298">
        <v>612.30998952896164</v>
      </c>
      <c r="AP58" s="298">
        <v>1012.0996527336994</v>
      </c>
      <c r="AQ58" s="298">
        <v>318.66000000000003</v>
      </c>
      <c r="AR58" s="298">
        <v>771.89</v>
      </c>
      <c r="AS58" s="184"/>
      <c r="AT58" s="333"/>
      <c r="AU58" s="333"/>
    </row>
    <row r="59" spans="1:49" s="185" customFormat="1" ht="13.15">
      <c r="A59" s="232"/>
      <c r="B59" s="1023" t="s">
        <v>51</v>
      </c>
      <c r="C59" s="298">
        <v>17.00988695176823</v>
      </c>
      <c r="D59" s="298">
        <v>36.923754603591419</v>
      </c>
      <c r="E59" s="298">
        <v>10.768914073464021</v>
      </c>
      <c r="F59" s="298">
        <v>30.868753694285527</v>
      </c>
      <c r="G59" s="298">
        <v>16.709632510110399</v>
      </c>
      <c r="H59" s="298">
        <v>34.264297007236372</v>
      </c>
      <c r="I59" s="298">
        <v>15.21026849892589</v>
      </c>
      <c r="J59" s="298">
        <v>19.203338986513732</v>
      </c>
      <c r="K59" s="298">
        <v>5.1424197209169833</v>
      </c>
      <c r="L59" s="298">
        <v>0</v>
      </c>
      <c r="M59" s="298">
        <v>16.269019449690155</v>
      </c>
      <c r="N59" s="298">
        <v>20.024023938815894</v>
      </c>
      <c r="O59" s="298">
        <v>28.657619120550333</v>
      </c>
      <c r="P59" s="298">
        <v>29.425608913438271</v>
      </c>
      <c r="Q59" s="298">
        <v>15.024049783915165</v>
      </c>
      <c r="R59" s="298">
        <v>27.013089510975799</v>
      </c>
      <c r="S59" s="298">
        <v>62.167840062559556</v>
      </c>
      <c r="T59" s="298">
        <v>157.50059480268294</v>
      </c>
      <c r="U59" s="298">
        <v>5</v>
      </c>
      <c r="V59" s="298">
        <v>12.424701412074997</v>
      </c>
      <c r="W59" s="298">
        <v>11.052067886396665</v>
      </c>
      <c r="X59" s="298">
        <v>11.517070742637568</v>
      </c>
      <c r="Y59" s="298">
        <v>15.56890208741034</v>
      </c>
      <c r="Z59" s="298">
        <v>16.44189659716108</v>
      </c>
      <c r="AA59" s="298">
        <v>84.395950409418703</v>
      </c>
      <c r="AB59" s="298">
        <v>76.529955031432934</v>
      </c>
      <c r="AC59" s="298">
        <v>14.798980554999048</v>
      </c>
      <c r="AD59" s="298">
        <v>41.28094575923479</v>
      </c>
      <c r="AE59" s="298">
        <v>16.560841695829435</v>
      </c>
      <c r="AF59" s="298">
        <v>5</v>
      </c>
      <c r="AG59" s="298">
        <v>37.718661541973695</v>
      </c>
      <c r="AH59" s="298">
        <v>125.95954863477357</v>
      </c>
      <c r="AI59" s="298">
        <v>38.141074006183345</v>
      </c>
      <c r="AJ59" s="298">
        <v>43.895085170850741</v>
      </c>
      <c r="AK59" s="298">
        <v>19.150703855128761</v>
      </c>
      <c r="AL59" s="298">
        <v>19.90318740115141</v>
      </c>
      <c r="AM59" s="298">
        <v>14.314927550458885</v>
      </c>
      <c r="AN59" s="298">
        <v>19.281555459311168</v>
      </c>
      <c r="AO59" s="298">
        <v>443.66175975969958</v>
      </c>
      <c r="AP59" s="298">
        <v>727.45740766616814</v>
      </c>
      <c r="AQ59" s="298">
        <v>164.39</v>
      </c>
      <c r="AR59" s="298">
        <v>625.63</v>
      </c>
      <c r="AT59" s="333"/>
      <c r="AU59" s="333"/>
    </row>
    <row r="60" spans="1:49" s="185" customFormat="1" ht="13.15">
      <c r="A60" s="232"/>
      <c r="B60" s="1023" t="s">
        <v>52</v>
      </c>
      <c r="C60" s="298">
        <v>8.8279413292304483</v>
      </c>
      <c r="D60" s="298">
        <v>40.481730957171159</v>
      </c>
      <c r="E60" s="298">
        <v>15.065879787427704</v>
      </c>
      <c r="F60" s="298">
        <v>23.340813760676358</v>
      </c>
      <c r="G60" s="298">
        <v>10.426394670561434</v>
      </c>
      <c r="H60" s="298">
        <v>24.721935800014315</v>
      </c>
      <c r="I60" s="298">
        <v>16.042283186046625</v>
      </c>
      <c r="J60" s="298">
        <v>16.244286751910067</v>
      </c>
      <c r="K60" s="298">
        <v>0</v>
      </c>
      <c r="L60" s="298">
        <v>0</v>
      </c>
      <c r="M60" s="298">
        <v>13.928016651010175</v>
      </c>
      <c r="N60" s="298">
        <v>14.969017895532115</v>
      </c>
      <c r="O60" s="298">
        <v>26.903642432105734</v>
      </c>
      <c r="P60" s="298">
        <v>33.60555335910442</v>
      </c>
      <c r="Q60" s="298">
        <v>5.9680197757192301</v>
      </c>
      <c r="R60" s="298">
        <v>23.487077827130957</v>
      </c>
      <c r="S60" s="298">
        <v>26.995930548334478</v>
      </c>
      <c r="T60" s="298">
        <v>103.06473484827725</v>
      </c>
      <c r="U60" s="298">
        <v>6.8192760410328361</v>
      </c>
      <c r="V60" s="298">
        <v>10.994735776721496</v>
      </c>
      <c r="W60" s="298">
        <v>9.5710587894229544</v>
      </c>
      <c r="X60" s="298">
        <v>13.077080324865111</v>
      </c>
      <c r="Y60" s="298">
        <v>8.3479474998844854</v>
      </c>
      <c r="Z60" s="298">
        <v>8.2309482356910859</v>
      </c>
      <c r="AA60" s="298">
        <v>32.209981073597994</v>
      </c>
      <c r="AB60" s="298">
        <v>92.983945363161624</v>
      </c>
      <c r="AC60" s="298">
        <v>7.3709903149468197</v>
      </c>
      <c r="AD60" s="298">
        <v>57.213924824225657</v>
      </c>
      <c r="AE60" s="298">
        <v>14.199864264282226</v>
      </c>
      <c r="AF60" s="298">
        <v>9.2128880371505417</v>
      </c>
      <c r="AG60" s="298">
        <v>44.906978193979604</v>
      </c>
      <c r="AH60" s="298">
        <v>119.19725074928887</v>
      </c>
      <c r="AI60" s="298">
        <v>26.804052008645247</v>
      </c>
      <c r="AJ60" s="298">
        <v>14.040027242254114</v>
      </c>
      <c r="AK60" s="298">
        <v>5</v>
      </c>
      <c r="AL60" s="298">
        <v>0</v>
      </c>
      <c r="AM60" s="298">
        <v>9.6502770179853794</v>
      </c>
      <c r="AN60" s="298">
        <v>14.736895937319296</v>
      </c>
      <c r="AO60" s="298">
        <v>289.03853358421338</v>
      </c>
      <c r="AP60" s="298">
        <v>619.6028476904944</v>
      </c>
      <c r="AQ60" s="298">
        <v>111.24</v>
      </c>
      <c r="AR60" s="298">
        <v>651.74</v>
      </c>
      <c r="AT60" s="333"/>
      <c r="AU60" s="333"/>
    </row>
    <row r="61" spans="1:49" s="185" customFormat="1" ht="13.15">
      <c r="A61" s="232"/>
      <c r="B61" s="1023" t="s">
        <v>53</v>
      </c>
      <c r="C61" s="298">
        <v>6.6209559969228371</v>
      </c>
      <c r="D61" s="298">
        <v>30.108799895989986</v>
      </c>
      <c r="E61" s="298">
        <v>6.4299486946210092</v>
      </c>
      <c r="F61" s="298">
        <v>26.225790741077851</v>
      </c>
      <c r="G61" s="298">
        <v>8.9033370182244838</v>
      </c>
      <c r="H61" s="298">
        <v>39.812507023759956</v>
      </c>
      <c r="I61" s="298">
        <v>5.3940952191457097</v>
      </c>
      <c r="J61" s="298">
        <v>16.672294307303908</v>
      </c>
      <c r="K61" s="298">
        <v>0</v>
      </c>
      <c r="L61" s="298">
        <v>5</v>
      </c>
      <c r="M61" s="298">
        <v>23.794028445874218</v>
      </c>
      <c r="N61" s="298">
        <v>20.411024401476787</v>
      </c>
      <c r="O61" s="298">
        <v>40.145466439165808</v>
      </c>
      <c r="P61" s="298">
        <v>40.270464777851991</v>
      </c>
      <c r="Q61" s="298">
        <v>5.2030172407954351</v>
      </c>
      <c r="R61" s="298">
        <v>20.580068194420534</v>
      </c>
      <c r="S61" s="298">
        <v>28.280927242459896</v>
      </c>
      <c r="T61" s="298">
        <v>143.8536299118428</v>
      </c>
      <c r="U61" s="298">
        <v>5</v>
      </c>
      <c r="V61" s="298">
        <v>25.020398714811147</v>
      </c>
      <c r="W61" s="298">
        <v>5.1530316520631576</v>
      </c>
      <c r="X61" s="298">
        <v>16.71310265882623</v>
      </c>
      <c r="Y61" s="298">
        <v>9.7749385255595147</v>
      </c>
      <c r="Z61" s="298">
        <v>25.10284212860568</v>
      </c>
      <c r="AA61" s="298">
        <v>43.828974246343577</v>
      </c>
      <c r="AB61" s="298">
        <v>100.77394078580456</v>
      </c>
      <c r="AC61" s="298">
        <v>6.2699917615949738</v>
      </c>
      <c r="AD61" s="298">
        <v>62.731917573903658</v>
      </c>
      <c r="AE61" s="298">
        <v>11.933885924643949</v>
      </c>
      <c r="AF61" s="298">
        <v>9.1529125078151576</v>
      </c>
      <c r="AG61" s="298">
        <v>32.423428282044462</v>
      </c>
      <c r="AH61" s="298">
        <v>154.26079533090146</v>
      </c>
      <c r="AI61" s="298">
        <v>18.269035447915982</v>
      </c>
      <c r="AJ61" s="298">
        <v>16.797032591748032</v>
      </c>
      <c r="AK61" s="298">
        <v>16.865682340199861</v>
      </c>
      <c r="AL61" s="298">
        <v>5</v>
      </c>
      <c r="AM61" s="298">
        <v>10.971178058370695</v>
      </c>
      <c r="AN61" s="298">
        <v>19.417545271190352</v>
      </c>
      <c r="AO61" s="298">
        <v>285.26192253594559</v>
      </c>
      <c r="AP61" s="298">
        <v>777.90506681732995</v>
      </c>
      <c r="AQ61" s="298">
        <v>85.2</v>
      </c>
      <c r="AR61" s="298">
        <v>668.5</v>
      </c>
      <c r="AT61" s="333"/>
      <c r="AU61" s="333"/>
    </row>
    <row r="62" spans="1:49" s="185" customFormat="1" ht="13.15">
      <c r="A62" s="232"/>
      <c r="B62" s="1023" t="s">
        <v>54</v>
      </c>
      <c r="C62" s="298">
        <v>9.406937481204217</v>
      </c>
      <c r="D62" s="298">
        <v>32.094786697060627</v>
      </c>
      <c r="E62" s="298">
        <v>5.3799570726377928</v>
      </c>
      <c r="F62" s="298">
        <v>24.497804528899767</v>
      </c>
      <c r="G62" s="298">
        <v>8.5493236177469498</v>
      </c>
      <c r="H62" s="298">
        <v>22.798863005894841</v>
      </c>
      <c r="I62" s="298">
        <v>9.7711724854046622</v>
      </c>
      <c r="J62" s="298">
        <v>19.767348942686933</v>
      </c>
      <c r="K62" s="298">
        <v>0</v>
      </c>
      <c r="L62" s="298">
        <v>0</v>
      </c>
      <c r="M62" s="298">
        <v>13.888016603189927</v>
      </c>
      <c r="N62" s="298">
        <v>17.920021423470875</v>
      </c>
      <c r="O62" s="298">
        <v>55.84525777815108</v>
      </c>
      <c r="P62" s="298">
        <v>49.92033652442575</v>
      </c>
      <c r="Q62" s="298">
        <v>5.7370355784010298</v>
      </c>
      <c r="R62" s="298">
        <v>11.79303907758996</v>
      </c>
      <c r="S62" s="298">
        <v>10.660972572817968</v>
      </c>
      <c r="T62" s="298">
        <v>89.464769836521867</v>
      </c>
      <c r="U62" s="298">
        <v>12.88557017757531</v>
      </c>
      <c r="V62" s="298">
        <v>29.632287882818382</v>
      </c>
      <c r="W62" s="298">
        <v>7.4500457612789734</v>
      </c>
      <c r="X62" s="298">
        <v>19.341118801194167</v>
      </c>
      <c r="Y62" s="298">
        <v>6.5899585558503579</v>
      </c>
      <c r="Z62" s="298">
        <v>15.470902703726983</v>
      </c>
      <c r="AA62" s="298">
        <v>30.680981972029187</v>
      </c>
      <c r="AB62" s="298">
        <v>87.833948389270617</v>
      </c>
      <c r="AC62" s="298">
        <v>5.8489857450628131</v>
      </c>
      <c r="AD62" s="298">
        <v>68.888909483973876</v>
      </c>
      <c r="AE62" s="298">
        <v>13.909343143995683</v>
      </c>
      <c r="AF62" s="298">
        <v>6.1769409549627685</v>
      </c>
      <c r="AG62" s="298">
        <v>45.099986696182881</v>
      </c>
      <c r="AH62" s="298">
        <v>118.29321092549736</v>
      </c>
      <c r="AI62" s="298">
        <v>17.812034561184497</v>
      </c>
      <c r="AJ62" s="298">
        <v>17.900034731933665</v>
      </c>
      <c r="AK62" s="298">
        <v>10.53009914757194</v>
      </c>
      <c r="AL62" s="298">
        <v>6.2541059645559915</v>
      </c>
      <c r="AM62" s="298">
        <v>8.4753650403527168</v>
      </c>
      <c r="AN62" s="298">
        <v>15.962804094406653</v>
      </c>
      <c r="AO62" s="298">
        <v>278.52104399063796</v>
      </c>
      <c r="AP62" s="298">
        <v>654.01123396889125</v>
      </c>
      <c r="AQ62" s="298">
        <v>78.150000000000006</v>
      </c>
      <c r="AR62" s="298">
        <v>519.22</v>
      </c>
      <c r="AT62" s="333"/>
      <c r="AU62" s="333"/>
    </row>
    <row r="63" spans="1:49" s="185" customFormat="1" ht="13.15">
      <c r="A63" s="232"/>
      <c r="B63" s="1023" t="s">
        <v>55</v>
      </c>
      <c r="C63" s="298">
        <v>7.3149513846081451</v>
      </c>
      <c r="D63" s="298">
        <v>21.321858294274083</v>
      </c>
      <c r="E63" s="298">
        <v>0</v>
      </c>
      <c r="F63" s="298">
        <v>14.181886840919962</v>
      </c>
      <c r="G63" s="298">
        <v>11.189423553511595</v>
      </c>
      <c r="H63" s="298">
        <v>15.712594769217432</v>
      </c>
      <c r="I63" s="298">
        <v>0</v>
      </c>
      <c r="J63" s="298">
        <v>0</v>
      </c>
      <c r="K63" s="298">
        <v>0</v>
      </c>
      <c r="L63" s="298">
        <v>0</v>
      </c>
      <c r="M63" s="298">
        <v>11.07301323784001</v>
      </c>
      <c r="N63" s="298">
        <v>8.9830137279975464</v>
      </c>
      <c r="O63" s="298">
        <v>28.323623559580838</v>
      </c>
      <c r="P63" s="298">
        <v>27.300637155773067</v>
      </c>
      <c r="Q63" s="298">
        <v>5</v>
      </c>
      <c r="R63" s="298">
        <v>11.325037526813048</v>
      </c>
      <c r="S63" s="298">
        <v>5.6949724853473525</v>
      </c>
      <c r="T63" s="298">
        <v>46.143881286944222</v>
      </c>
      <c r="U63" s="298">
        <v>0</v>
      </c>
      <c r="V63" s="298">
        <v>16.046494214884689</v>
      </c>
      <c r="W63" s="298">
        <v>0</v>
      </c>
      <c r="X63" s="298">
        <v>9.2220566457066617</v>
      </c>
      <c r="Y63" s="298">
        <v>0</v>
      </c>
      <c r="Z63" s="298">
        <v>13.346916061446843</v>
      </c>
      <c r="AA63" s="298">
        <v>35.520979128074337</v>
      </c>
      <c r="AB63" s="298">
        <v>49.822970724305279</v>
      </c>
      <c r="AC63" s="298">
        <v>0</v>
      </c>
      <c r="AD63" s="298">
        <v>31.678958375688548</v>
      </c>
      <c r="AE63" s="298">
        <v>5</v>
      </c>
      <c r="AF63" s="298">
        <v>5.3049492902829023</v>
      </c>
      <c r="AG63" s="298">
        <v>21.331939691699787</v>
      </c>
      <c r="AH63" s="298">
        <v>85.721776123628644</v>
      </c>
      <c r="AI63" s="298">
        <v>13.067025354311577</v>
      </c>
      <c r="AJ63" s="298">
        <v>6.845013281569047</v>
      </c>
      <c r="AK63" s="298">
        <v>11.053198229233853</v>
      </c>
      <c r="AL63" s="298">
        <v>0</v>
      </c>
      <c r="AM63" s="298">
        <v>7.0854691689404579</v>
      </c>
      <c r="AN63" s="298">
        <v>7.9064076656523055</v>
      </c>
      <c r="AO63" s="298">
        <v>161.65459579314793</v>
      </c>
      <c r="AP63" s="298">
        <v>370.86445198510421</v>
      </c>
      <c r="AQ63" s="298">
        <v>48.11</v>
      </c>
      <c r="AR63" s="298">
        <v>358.64</v>
      </c>
      <c r="AT63" s="333"/>
      <c r="AU63" s="333"/>
    </row>
    <row r="64" spans="1:49" s="185" customFormat="1" ht="13.15">
      <c r="A64" s="232"/>
      <c r="B64" s="1023" t="s">
        <v>56</v>
      </c>
      <c r="C64" s="298">
        <v>0</v>
      </c>
      <c r="D64" s="298">
        <v>14.018906829914092</v>
      </c>
      <c r="E64" s="298">
        <v>0</v>
      </c>
      <c r="F64" s="298">
        <v>0</v>
      </c>
      <c r="G64" s="298">
        <v>6.6202505965007346</v>
      </c>
      <c r="H64" s="298">
        <v>0</v>
      </c>
      <c r="I64" s="298">
        <v>0</v>
      </c>
      <c r="J64" s="298">
        <v>0</v>
      </c>
      <c r="K64" s="298">
        <v>0</v>
      </c>
      <c r="L64" s="298">
        <v>0</v>
      </c>
      <c r="M64" s="298">
        <v>0</v>
      </c>
      <c r="N64" s="298">
        <v>5.3870094289572972</v>
      </c>
      <c r="O64" s="298">
        <v>8.7858167770223208</v>
      </c>
      <c r="P64" s="298">
        <v>6.7058444212841835</v>
      </c>
      <c r="Q64" s="298">
        <v>0</v>
      </c>
      <c r="R64" s="298">
        <v>0</v>
      </c>
      <c r="S64" s="298">
        <v>5</v>
      </c>
      <c r="T64" s="298">
        <v>11.231958240501031</v>
      </c>
      <c r="U64" s="298">
        <v>0</v>
      </c>
      <c r="V64" s="298">
        <v>5</v>
      </c>
      <c r="W64" s="298">
        <v>0</v>
      </c>
      <c r="X64" s="298">
        <v>0</v>
      </c>
      <c r="Y64" s="298">
        <v>0</v>
      </c>
      <c r="Z64" s="298">
        <v>0</v>
      </c>
      <c r="AA64" s="298">
        <v>6.9049930046937025</v>
      </c>
      <c r="AB64" s="298">
        <v>17.783989550228668</v>
      </c>
      <c r="AC64" s="298">
        <v>5</v>
      </c>
      <c r="AD64" s="298">
        <v>11.497984892315632</v>
      </c>
      <c r="AE64" s="298">
        <v>6.0064186876138521</v>
      </c>
      <c r="AF64" s="298">
        <v>5.1619506571989344</v>
      </c>
      <c r="AG64" s="298">
        <v>13.60559933925154</v>
      </c>
      <c r="AH64" s="298">
        <v>26.324159603610404</v>
      </c>
      <c r="AI64" s="298">
        <v>5.1770100450961216</v>
      </c>
      <c r="AJ64" s="298">
        <v>7.4620144787535798</v>
      </c>
      <c r="AK64" s="298">
        <v>5</v>
      </c>
      <c r="AL64" s="298">
        <v>0</v>
      </c>
      <c r="AM64" s="298">
        <v>0</v>
      </c>
      <c r="AN64" s="298">
        <v>6.4035202593698495</v>
      </c>
      <c r="AO64" s="298">
        <v>62.100088450178276</v>
      </c>
      <c r="AP64" s="298">
        <v>116.97733836213368</v>
      </c>
      <c r="AQ64" s="298">
        <v>22.03</v>
      </c>
      <c r="AR64" s="298">
        <v>143.29</v>
      </c>
      <c r="AT64" s="333"/>
      <c r="AU64" s="333"/>
    </row>
    <row r="65" spans="1:47" s="185" customFormat="1" ht="12.75" customHeight="1">
      <c r="A65" s="232"/>
      <c r="B65" s="1023" t="s">
        <v>57</v>
      </c>
      <c r="C65" s="298">
        <v>0</v>
      </c>
      <c r="D65" s="298">
        <v>0</v>
      </c>
      <c r="E65" s="298">
        <v>0</v>
      </c>
      <c r="F65" s="298">
        <v>0</v>
      </c>
      <c r="G65" s="298">
        <v>0</v>
      </c>
      <c r="H65" s="298">
        <v>0</v>
      </c>
      <c r="I65" s="298">
        <v>0</v>
      </c>
      <c r="J65" s="298">
        <v>0</v>
      </c>
      <c r="K65" s="298">
        <v>0</v>
      </c>
      <c r="L65" s="298">
        <v>0</v>
      </c>
      <c r="M65" s="298">
        <v>0</v>
      </c>
      <c r="N65" s="298">
        <v>5</v>
      </c>
      <c r="O65" s="298">
        <v>5</v>
      </c>
      <c r="P65" s="298">
        <v>5</v>
      </c>
      <c r="Q65" s="298">
        <v>0</v>
      </c>
      <c r="R65" s="298">
        <v>0</v>
      </c>
      <c r="S65" s="298">
        <v>0</v>
      </c>
      <c r="T65" s="298">
        <v>5</v>
      </c>
      <c r="U65" s="298">
        <v>0</v>
      </c>
      <c r="V65" s="298">
        <v>0</v>
      </c>
      <c r="W65" s="298">
        <v>0</v>
      </c>
      <c r="X65" s="298">
        <v>0</v>
      </c>
      <c r="Y65" s="298">
        <v>0</v>
      </c>
      <c r="Z65" s="298">
        <v>0</v>
      </c>
      <c r="AA65" s="298">
        <v>5</v>
      </c>
      <c r="AB65" s="298">
        <v>0</v>
      </c>
      <c r="AC65" s="298">
        <v>0</v>
      </c>
      <c r="AD65" s="298">
        <v>6.1129919678835858</v>
      </c>
      <c r="AE65" s="298">
        <v>0</v>
      </c>
      <c r="AF65" s="298">
        <v>0</v>
      </c>
      <c r="AG65" s="298">
        <v>0</v>
      </c>
      <c r="AH65" s="298">
        <v>6.6632935242508875</v>
      </c>
      <c r="AI65" s="298">
        <v>0</v>
      </c>
      <c r="AJ65" s="298">
        <v>0</v>
      </c>
      <c r="AK65" s="298">
        <v>5</v>
      </c>
      <c r="AL65" s="298">
        <v>0</v>
      </c>
      <c r="AM65" s="298">
        <v>6.234532919608208</v>
      </c>
      <c r="AN65" s="298">
        <v>0</v>
      </c>
      <c r="AO65" s="298">
        <v>21.234532919608206</v>
      </c>
      <c r="AP65" s="298">
        <v>27.776285492134477</v>
      </c>
      <c r="AQ65" s="298">
        <v>16.02</v>
      </c>
      <c r="AR65" s="298">
        <v>24.02</v>
      </c>
      <c r="AT65" s="333"/>
      <c r="AU65" s="333"/>
    </row>
    <row r="66" spans="1:47" s="185" customFormat="1" ht="13.15">
      <c r="A66" s="232"/>
      <c r="B66" s="1023" t="s">
        <v>8</v>
      </c>
      <c r="C66" s="298">
        <v>100.11733461711532</v>
      </c>
      <c r="D66" s="298">
        <v>341.06273328658614</v>
      </c>
      <c r="E66" s="298">
        <v>110.30911982949354</v>
      </c>
      <c r="F66" s="298">
        <v>265.41388222885382</v>
      </c>
      <c r="G66" s="298">
        <v>123.25466556173959</v>
      </c>
      <c r="H66" s="298">
        <v>211.17699368768342</v>
      </c>
      <c r="I66" s="298">
        <v>162.12486190551368</v>
      </c>
      <c r="J66" s="298">
        <v>229.71105496928135</v>
      </c>
      <c r="K66" s="298">
        <v>5.1424197209169833</v>
      </c>
      <c r="L66" s="298">
        <v>10</v>
      </c>
      <c r="M66" s="298">
        <v>139.6271669249424</v>
      </c>
      <c r="N66" s="298">
        <v>118.26514138653921</v>
      </c>
      <c r="O66" s="298">
        <v>292.32811475848695</v>
      </c>
      <c r="P66" s="298">
        <v>288.67216334859336</v>
      </c>
      <c r="Q66" s="298">
        <v>84.785280945769927</v>
      </c>
      <c r="R66" s="298">
        <v>244.56981041016692</v>
      </c>
      <c r="S66" s="298">
        <v>458.74581979762917</v>
      </c>
      <c r="T66" s="298">
        <v>1512.176109667374</v>
      </c>
      <c r="U66" s="298">
        <v>35.672142734241554</v>
      </c>
      <c r="V66" s="298">
        <v>122.9980441357454</v>
      </c>
      <c r="W66" s="298">
        <v>154.5249491564928</v>
      </c>
      <c r="X66" s="298">
        <v>241.0214804541553</v>
      </c>
      <c r="Y66" s="298">
        <v>195.17677253623071</v>
      </c>
      <c r="Z66" s="298">
        <v>237.51450627486381</v>
      </c>
      <c r="AA66" s="298">
        <v>599.6386476557351</v>
      </c>
      <c r="AB66" s="298">
        <v>794.45853318067645</v>
      </c>
      <c r="AC66" s="298">
        <v>71.71290577340676</v>
      </c>
      <c r="AD66" s="298">
        <v>381.52349870028087</v>
      </c>
      <c r="AE66" s="298">
        <v>148.04558484043594</v>
      </c>
      <c r="AF66" s="298">
        <v>91.077129398753257</v>
      </c>
      <c r="AG66" s="298">
        <v>330.11454185130083</v>
      </c>
      <c r="AH66" s="298">
        <v>1032.9675031751876</v>
      </c>
      <c r="AI66" s="298">
        <v>335.64265125674183</v>
      </c>
      <c r="AJ66" s="298">
        <v>318.84561866499376</v>
      </c>
      <c r="AK66" s="298">
        <v>190.17479061644815</v>
      </c>
      <c r="AL66" s="298">
        <v>122.58615422650583</v>
      </c>
      <c r="AM66" s="298">
        <v>108.41887744576736</v>
      </c>
      <c r="AN66" s="298">
        <v>197.0132401097942</v>
      </c>
      <c r="AO66" s="298">
        <v>3645.556647928408</v>
      </c>
      <c r="AP66" s="298">
        <v>6761.053597306036</v>
      </c>
      <c r="AQ66" s="298">
        <v>1549.5700000000002</v>
      </c>
      <c r="AR66" s="298">
        <v>5824.3600000000006</v>
      </c>
      <c r="AT66" s="333"/>
      <c r="AU66" s="333"/>
    </row>
    <row r="67" spans="1:47">
      <c r="A67" s="1132">
        <f>AP67</f>
        <v>0</v>
      </c>
      <c r="C67" s="1135"/>
      <c r="D67" s="1135"/>
      <c r="E67" s="1135"/>
      <c r="F67" s="1135"/>
      <c r="G67" s="1135"/>
      <c r="H67" s="1135"/>
      <c r="I67" s="1135"/>
      <c r="J67" s="1135"/>
      <c r="K67" s="1135"/>
      <c r="L67" s="1135"/>
      <c r="M67" s="1135"/>
      <c r="N67" s="1135"/>
      <c r="O67" s="1135"/>
      <c r="P67" s="1135"/>
      <c r="Q67" s="1135"/>
      <c r="R67" s="1135"/>
      <c r="S67" s="1135"/>
      <c r="T67" s="1135"/>
      <c r="U67" s="1135"/>
      <c r="V67" s="1135"/>
      <c r="W67" s="1135"/>
      <c r="X67" s="116"/>
      <c r="Y67" s="116"/>
      <c r="Z67" s="116"/>
      <c r="AA67" s="116"/>
      <c r="AB67" s="116"/>
      <c r="AC67" s="116"/>
      <c r="AD67" s="116"/>
      <c r="AE67" s="116"/>
      <c r="AF67" s="116"/>
      <c r="AG67" s="116"/>
      <c r="AH67" s="116"/>
      <c r="AI67" s="116"/>
      <c r="AJ67" s="116"/>
      <c r="AK67" s="116"/>
      <c r="AL67" s="116"/>
      <c r="AM67" s="116"/>
      <c r="AN67" s="1132">
        <f>SUM(C66:AN66)</f>
        <v>10406.610245234444</v>
      </c>
      <c r="AO67" s="1132">
        <f>AO66+AP66</f>
        <v>10406.610245234444</v>
      </c>
      <c r="AP67" s="1132">
        <f>AN67-AO67</f>
        <v>0</v>
      </c>
      <c r="AQ67" s="116"/>
      <c r="AR67" s="116"/>
    </row>
    <row r="68" spans="1:47" ht="13.15">
      <c r="A68" s="1132">
        <f>AP68</f>
        <v>0</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1132">
        <f>SUM(C56:AN65)</f>
        <v>10406.61024523444</v>
      </c>
      <c r="AO68" s="1132">
        <f>SUM(AO56:AP65)</f>
        <v>10406.610245234448</v>
      </c>
      <c r="AP68" s="1132">
        <f>((AN68+AO68)/2)-AO67</f>
        <v>0</v>
      </c>
      <c r="AQ68" s="281"/>
      <c r="AR68" s="281"/>
    </row>
    <row r="69" spans="1:47" s="38" customFormat="1" ht="17.649999999999999">
      <c r="A69" s="1132">
        <f>AP69</f>
        <v>0</v>
      </c>
      <c r="B69" s="122" t="s">
        <v>60</v>
      </c>
      <c r="F69" s="11"/>
      <c r="J69" s="11" t="s">
        <v>1344</v>
      </c>
      <c r="K69"/>
      <c r="L69" s="864" t="s">
        <v>147</v>
      </c>
      <c r="M69" s="5" t="s">
        <v>64</v>
      </c>
      <c r="P69" s="1042"/>
      <c r="R69" s="1042"/>
      <c r="T69" s="280"/>
      <c r="U69" s="1043"/>
      <c r="V69" s="280"/>
      <c r="W69" s="280"/>
      <c r="Y69" s="1042"/>
      <c r="Z69" s="1042"/>
      <c r="AD69" s="1042"/>
      <c r="AI69" s="281"/>
      <c r="AL69" s="1044"/>
      <c r="AN69" s="1132">
        <f>((AN67+AN68)/2)-AO67</f>
        <v>0</v>
      </c>
      <c r="AO69" s="1132">
        <f>AO67-AO68</f>
        <v>0</v>
      </c>
      <c r="AP69" s="1132">
        <f>AN69+AO69</f>
        <v>0</v>
      </c>
    </row>
    <row r="70" spans="1:47" ht="13.15">
      <c r="M70" s="486"/>
    </row>
    <row r="71" spans="1:47" ht="13.15">
      <c r="B71" s="11" t="s">
        <v>1342</v>
      </c>
      <c r="C71" s="113" t="s">
        <v>1621</v>
      </c>
      <c r="M71" s="486"/>
    </row>
    <row r="72" spans="1:47" ht="13.15">
      <c r="M72" s="486"/>
    </row>
    <row r="73" spans="1:47" ht="13.15" customHeight="1">
      <c r="B73" s="11" t="s">
        <v>61</v>
      </c>
      <c r="C73" s="1318" t="s">
        <v>1739</v>
      </c>
      <c r="D73" s="1318"/>
      <c r="E73" s="1318"/>
      <c r="F73" s="1318"/>
      <c r="G73" s="1318"/>
      <c r="H73" s="1318"/>
      <c r="I73" s="1318"/>
      <c r="J73" s="1318"/>
      <c r="K73" s="1318"/>
      <c r="M73" s="486"/>
      <c r="Q73" s="487"/>
    </row>
    <row r="74" spans="1:47" ht="26.65" customHeight="1">
      <c r="B74" s="11"/>
      <c r="C74" s="1318"/>
      <c r="D74" s="1318"/>
      <c r="E74" s="1318"/>
      <c r="F74" s="1318"/>
      <c r="G74" s="1318"/>
      <c r="H74" s="1318"/>
      <c r="I74" s="1318"/>
      <c r="J74" s="1318"/>
      <c r="K74" s="1318"/>
      <c r="M74" s="486"/>
      <c r="Q74" s="11"/>
    </row>
    <row r="75" spans="1:47" ht="13.15">
      <c r="M75" s="486"/>
      <c r="Q75" s="488"/>
    </row>
    <row r="76" spans="1:47" ht="13.15">
      <c r="B76" s="11" t="s">
        <v>62</v>
      </c>
      <c r="C76" s="391"/>
      <c r="M76" s="486"/>
    </row>
    <row r="77" spans="1:47" ht="13.15">
      <c r="D77" s="1"/>
      <c r="E77" s="1"/>
      <c r="F77" s="1"/>
      <c r="M77" s="486"/>
    </row>
    <row r="78" spans="1:47" ht="15" customHeight="1">
      <c r="B78" s="1334" t="s">
        <v>59</v>
      </c>
      <c r="C78" s="1338" t="s">
        <v>1573</v>
      </c>
      <c r="D78" s="1339"/>
      <c r="E78" s="1340"/>
      <c r="F78" s="119"/>
      <c r="G78" s="1"/>
      <c r="H78" s="1"/>
      <c r="I78" s="1"/>
      <c r="J78" s="1"/>
    </row>
    <row r="79" spans="1:47" ht="14.25">
      <c r="B79" s="1335"/>
      <c r="C79" s="1018" t="s">
        <v>1465</v>
      </c>
      <c r="D79" s="1020" t="s">
        <v>1466</v>
      </c>
      <c r="E79" s="1020" t="s">
        <v>1467</v>
      </c>
      <c r="F79" s="120"/>
      <c r="G79" s="184"/>
      <c r="H79" s="184"/>
      <c r="I79" s="184"/>
      <c r="J79" s="1"/>
    </row>
    <row r="80" spans="1:47" ht="13.15">
      <c r="B80" s="1018" t="s">
        <v>559</v>
      </c>
      <c r="C80" s="409">
        <v>71989.039000000004</v>
      </c>
      <c r="D80" s="409">
        <v>41019.398000000001</v>
      </c>
      <c r="E80" s="409">
        <v>26039.510999999999</v>
      </c>
      <c r="F80" s="1"/>
      <c r="G80" s="1117"/>
      <c r="H80" s="1117"/>
      <c r="I80" s="1117"/>
      <c r="J80" s="1118"/>
      <c r="K80" s="143"/>
      <c r="L80" s="143"/>
      <c r="M80" s="143"/>
    </row>
    <row r="81" spans="2:13" ht="13.15">
      <c r="B81" s="1018" t="s">
        <v>7</v>
      </c>
      <c r="C81" s="409">
        <v>84043.365999999995</v>
      </c>
      <c r="D81" s="409">
        <v>81937.320000000007</v>
      </c>
      <c r="E81" s="409">
        <v>37046.394999999997</v>
      </c>
      <c r="F81" s="1"/>
      <c r="G81" s="1119"/>
      <c r="H81" s="1119"/>
      <c r="I81" s="1119"/>
      <c r="J81" s="1118"/>
      <c r="K81" s="143"/>
      <c r="L81" s="143"/>
      <c r="M81" s="143"/>
    </row>
    <row r="82" spans="2:13" ht="13.15">
      <c r="B82" s="1018" t="s">
        <v>423</v>
      </c>
      <c r="C82" s="409">
        <v>6649.527</v>
      </c>
      <c r="D82" s="409">
        <v>30228.486000000001</v>
      </c>
      <c r="E82" s="409">
        <v>44805.464999999997</v>
      </c>
      <c r="F82" s="1"/>
      <c r="G82" s="227"/>
      <c r="H82" s="468"/>
      <c r="I82" s="1118"/>
      <c r="J82" s="1118"/>
      <c r="K82" s="143"/>
      <c r="L82" s="143"/>
      <c r="M82" s="143"/>
    </row>
    <row r="83" spans="2:13" ht="13.15">
      <c r="B83" s="1018" t="s">
        <v>3</v>
      </c>
      <c r="C83" s="409">
        <v>72415.523000000001</v>
      </c>
      <c r="D83" s="409">
        <v>78993.164999999994</v>
      </c>
      <c r="E83" s="409">
        <v>31584.976999999999</v>
      </c>
      <c r="F83" s="1"/>
      <c r="G83" s="227"/>
      <c r="H83" s="468"/>
      <c r="I83" s="1118"/>
      <c r="J83" s="1118"/>
      <c r="K83" s="143"/>
      <c r="L83" s="143"/>
      <c r="M83" s="143"/>
    </row>
    <row r="84" spans="2:13" ht="13.15">
      <c r="B84" s="1018" t="s">
        <v>79</v>
      </c>
      <c r="C84" s="409">
        <v>1804.683</v>
      </c>
      <c r="D84" s="409">
        <v>1357.923</v>
      </c>
      <c r="E84" s="409">
        <v>1675.6679999999999</v>
      </c>
      <c r="F84" s="1"/>
      <c r="G84" s="1111"/>
      <c r="H84" s="1111"/>
      <c r="I84" s="1111"/>
      <c r="J84" s="1118"/>
      <c r="K84" s="143"/>
      <c r="L84" s="143"/>
      <c r="M84" s="143"/>
    </row>
    <row r="85" spans="2:13" ht="13.15">
      <c r="B85" s="1018" t="s">
        <v>107</v>
      </c>
      <c r="C85" s="409">
        <v>52733.959000000003</v>
      </c>
      <c r="D85" s="409">
        <v>36005.745000000003</v>
      </c>
      <c r="E85" s="409">
        <v>19635.2</v>
      </c>
      <c r="F85" s="1"/>
      <c r="G85" s="1110"/>
      <c r="H85" s="1110"/>
      <c r="I85" s="1110"/>
      <c r="J85" s="1118"/>
      <c r="K85" s="143"/>
      <c r="L85" s="143"/>
      <c r="M85" s="143"/>
    </row>
    <row r="86" spans="2:13" ht="13.15">
      <c r="B86" s="1018" t="s">
        <v>560</v>
      </c>
      <c r="C86" s="409">
        <v>102881.069</v>
      </c>
      <c r="D86" s="409">
        <v>44657.398999999998</v>
      </c>
      <c r="E86" s="409">
        <v>18936.84</v>
      </c>
      <c r="F86" s="1"/>
      <c r="G86" s="469"/>
      <c r="H86" s="468"/>
      <c r="I86" s="72"/>
      <c r="J86" s="142"/>
      <c r="K86" s="143"/>
      <c r="L86" s="143"/>
      <c r="M86" s="143"/>
    </row>
    <row r="87" spans="2:13" ht="13.15">
      <c r="B87" s="1018" t="s">
        <v>6</v>
      </c>
      <c r="C87" s="409">
        <v>47657.563000000002</v>
      </c>
      <c r="D87" s="409">
        <v>21136.914000000001</v>
      </c>
      <c r="E87" s="409">
        <v>12218.272000000001</v>
      </c>
      <c r="F87" s="1"/>
      <c r="G87" s="227"/>
      <c r="H87" s="468"/>
      <c r="I87" s="142"/>
      <c r="J87" s="142"/>
      <c r="K87" s="143"/>
      <c r="L87" s="143"/>
      <c r="M87" s="143"/>
    </row>
    <row r="88" spans="2:13" ht="13.15">
      <c r="B88" s="1018" t="s">
        <v>1</v>
      </c>
      <c r="C88" s="409">
        <v>264919.58899999998</v>
      </c>
      <c r="D88" s="409">
        <v>210235.95699999999</v>
      </c>
      <c r="E88" s="409">
        <v>41939.512000000002</v>
      </c>
      <c r="F88" s="1"/>
      <c r="G88" s="227"/>
      <c r="H88" s="468"/>
      <c r="I88" s="142"/>
      <c r="J88" s="142"/>
      <c r="K88" s="143"/>
      <c r="L88" s="143"/>
      <c r="M88" s="143"/>
    </row>
    <row r="89" spans="2:13" ht="13.15">
      <c r="B89" s="1018" t="s">
        <v>392</v>
      </c>
      <c r="C89" s="409">
        <v>14791.945</v>
      </c>
      <c r="D89" s="409">
        <v>16701.496999999999</v>
      </c>
      <c r="E89" s="409">
        <v>1922.652</v>
      </c>
      <c r="F89" s="1"/>
      <c r="G89" s="227"/>
      <c r="H89" s="468"/>
      <c r="I89" s="142"/>
      <c r="J89" s="142"/>
      <c r="K89" s="143"/>
      <c r="L89" s="143"/>
      <c r="M89" s="143"/>
    </row>
    <row r="90" spans="2:13" ht="13.15">
      <c r="B90" s="1018" t="s">
        <v>4</v>
      </c>
      <c r="C90" s="409">
        <v>102019.355</v>
      </c>
      <c r="D90" s="409">
        <v>58031.779000000002</v>
      </c>
      <c r="E90" s="409">
        <v>21879.830999999998</v>
      </c>
      <c r="F90" s="1"/>
      <c r="G90" s="227"/>
      <c r="H90" s="468"/>
      <c r="I90" s="142"/>
      <c r="J90" s="142"/>
      <c r="K90" s="143"/>
      <c r="L90" s="143"/>
      <c r="M90" s="143"/>
    </row>
    <row r="91" spans="2:13" ht="13.15">
      <c r="B91" s="1018" t="s">
        <v>0</v>
      </c>
      <c r="C91" s="409">
        <v>105277.916</v>
      </c>
      <c r="D91" s="409">
        <v>62675.557999999997</v>
      </c>
      <c r="E91" s="409">
        <v>27576.281999999999</v>
      </c>
      <c r="F91" s="1"/>
      <c r="G91" s="227"/>
      <c r="H91" s="468"/>
      <c r="I91" s="142"/>
      <c r="J91" s="142"/>
      <c r="K91" s="143"/>
      <c r="L91" s="143"/>
      <c r="M91" s="143"/>
    </row>
    <row r="92" spans="2:13" ht="13.15">
      <c r="B92" s="1018" t="s">
        <v>561</v>
      </c>
      <c r="C92" s="409">
        <v>258602.861</v>
      </c>
      <c r="D92" s="409">
        <v>202672.992</v>
      </c>
      <c r="E92" s="409">
        <v>60275.072</v>
      </c>
      <c r="F92" s="1"/>
      <c r="G92" s="227"/>
      <c r="H92" s="468"/>
      <c r="I92" s="142"/>
      <c r="J92" s="142"/>
      <c r="K92" s="143"/>
      <c r="L92" s="143"/>
      <c r="M92" s="143"/>
    </row>
    <row r="93" spans="2:13" ht="13.15">
      <c r="B93" s="1018" t="s">
        <v>562</v>
      </c>
      <c r="C93" s="409">
        <v>148074.666</v>
      </c>
      <c r="D93" s="409">
        <v>72658.218999999997</v>
      </c>
      <c r="E93" s="409">
        <v>22294.895</v>
      </c>
      <c r="F93" s="1"/>
      <c r="G93" s="227"/>
      <c r="H93" s="468"/>
      <c r="I93" s="142"/>
      <c r="J93" s="142"/>
      <c r="K93" s="143"/>
      <c r="L93" s="143"/>
      <c r="M93" s="143"/>
    </row>
    <row r="94" spans="2:13" ht="13.15">
      <c r="B94" s="1018" t="s">
        <v>5</v>
      </c>
      <c r="C94" s="409">
        <v>53726.981</v>
      </c>
      <c r="D94" s="409">
        <v>17298.264999999999</v>
      </c>
      <c r="E94" s="409">
        <v>9770.7420000000002</v>
      </c>
      <c r="F94" s="1"/>
      <c r="G94" s="227"/>
      <c r="H94" s="468"/>
      <c r="I94" s="142"/>
      <c r="J94" s="142"/>
      <c r="K94" s="143"/>
      <c r="L94" s="143"/>
      <c r="M94" s="143"/>
    </row>
    <row r="95" spans="2:13" ht="13.15">
      <c r="B95" s="1018" t="s">
        <v>41</v>
      </c>
      <c r="C95" s="409">
        <v>39230.550000000003</v>
      </c>
      <c r="D95" s="409">
        <v>49091.629000000001</v>
      </c>
      <c r="E95" s="409">
        <v>94354.543000000005</v>
      </c>
      <c r="F95" s="1"/>
      <c r="G95" s="227"/>
      <c r="H95" s="468"/>
      <c r="I95" s="142"/>
      <c r="J95" s="142"/>
      <c r="K95" s="143"/>
      <c r="L95" s="143"/>
      <c r="M95" s="143"/>
    </row>
    <row r="96" spans="2:13" ht="13.15">
      <c r="B96" s="1018" t="s">
        <v>563</v>
      </c>
      <c r="C96" s="409">
        <v>150951.772</v>
      </c>
      <c r="D96" s="409">
        <v>107695.42200000001</v>
      </c>
      <c r="E96" s="409">
        <v>29380.963</v>
      </c>
      <c r="F96" s="1"/>
      <c r="G96" s="227"/>
      <c r="H96" s="468"/>
      <c r="I96" s="142"/>
      <c r="J96" s="142"/>
      <c r="K96" s="143"/>
      <c r="L96" s="143"/>
      <c r="M96" s="143"/>
    </row>
    <row r="97" spans="1:23" ht="13.15">
      <c r="B97" s="1018" t="s">
        <v>2</v>
      </c>
      <c r="C97" s="409">
        <v>72828.816999999995</v>
      </c>
      <c r="D97" s="409">
        <v>77971.233999999997</v>
      </c>
      <c r="E97" s="409">
        <v>25224.3</v>
      </c>
      <c r="F97" s="1"/>
      <c r="G97" s="227"/>
      <c r="H97" s="468"/>
      <c r="I97" s="142"/>
      <c r="J97" s="142"/>
      <c r="K97" s="143"/>
      <c r="L97" s="143"/>
      <c r="M97" s="143"/>
    </row>
    <row r="98" spans="1:23" ht="13.15">
      <c r="B98" s="1018" t="s">
        <v>564</v>
      </c>
      <c r="C98" s="409">
        <v>62951.341</v>
      </c>
      <c r="D98" s="409">
        <v>42605.726000000002</v>
      </c>
      <c r="E98" s="409">
        <v>14282.369000000001</v>
      </c>
      <c r="F98" s="1"/>
      <c r="G98" s="227"/>
      <c r="H98" s="468"/>
      <c r="I98" s="142"/>
      <c r="J98" s="142"/>
      <c r="K98" s="143"/>
      <c r="L98" s="143"/>
      <c r="M98" s="143"/>
    </row>
    <row r="99" spans="1:23" ht="13.15">
      <c r="B99" s="1018" t="s">
        <v>8</v>
      </c>
      <c r="C99" s="409">
        <v>1713550.5219999996</v>
      </c>
      <c r="D99" s="409">
        <v>1252974.6279999998</v>
      </c>
      <c r="E99" s="409">
        <v>540843.48900000006</v>
      </c>
      <c r="F99" s="1"/>
      <c r="G99" s="227"/>
      <c r="H99" s="227"/>
      <c r="I99" s="72"/>
      <c r="J99" s="72"/>
      <c r="K99" s="2"/>
      <c r="L99" s="2"/>
      <c r="M99" s="2"/>
    </row>
    <row r="100" spans="1:23">
      <c r="A100" s="1132">
        <f>F100</f>
        <v>0</v>
      </c>
      <c r="B100" s="1132"/>
      <c r="C100" s="1132">
        <f>SUM(C80:C98)-C99</f>
        <v>0</v>
      </c>
      <c r="D100" s="1132">
        <f>SUM(D80:D98)-D99</f>
        <v>0</v>
      </c>
      <c r="E100" s="1132">
        <f>SUM(E80:E98)-E99</f>
        <v>0</v>
      </c>
      <c r="F100" s="1132">
        <f>SUM(C100:E100)</f>
        <v>0</v>
      </c>
    </row>
    <row r="102" spans="1:23" s="38" customFormat="1" ht="17.649999999999999">
      <c r="A102" s="170"/>
      <c r="B102" s="37" t="s">
        <v>133</v>
      </c>
      <c r="F102" s="11"/>
      <c r="J102" s="11" t="s">
        <v>1344</v>
      </c>
      <c r="K102"/>
      <c r="L102" s="864" t="s">
        <v>147</v>
      </c>
      <c r="M102" s="5" t="s">
        <v>64</v>
      </c>
    </row>
    <row r="104" spans="1:23" ht="13.15">
      <c r="B104" s="11" t="s">
        <v>1342</v>
      </c>
      <c r="C104" s="113" t="s">
        <v>1620</v>
      </c>
    </row>
    <row r="106" spans="1:23" ht="26.25" customHeight="1">
      <c r="B106" s="586" t="s">
        <v>61</v>
      </c>
      <c r="C106" s="1317" t="s">
        <v>390</v>
      </c>
      <c r="D106" s="1317"/>
      <c r="E106" s="1317"/>
      <c r="F106" s="1317"/>
      <c r="G106" s="1317"/>
      <c r="H106" s="1317"/>
      <c r="I106" s="1317"/>
      <c r="J106" s="1317"/>
      <c r="K106" s="1317"/>
      <c r="L106" s="1317"/>
      <c r="M106" s="1317"/>
    </row>
    <row r="108" spans="1:23" ht="13.15">
      <c r="B108" s="11" t="s">
        <v>62</v>
      </c>
      <c r="C108" s="113"/>
    </row>
    <row r="109" spans="1:23">
      <c r="F109" s="146" t="s">
        <v>501</v>
      </c>
      <c r="G109" s="146"/>
    </row>
    <row r="110" spans="1:23" ht="26.25">
      <c r="B110" s="276"/>
      <c r="C110" s="452" t="s">
        <v>572</v>
      </c>
      <c r="D110" s="276" t="s">
        <v>573</v>
      </c>
      <c r="E110" s="275"/>
      <c r="H110" s="163"/>
      <c r="R110" s="73"/>
      <c r="S110" s="7"/>
      <c r="T110" s="7"/>
      <c r="U110" s="7"/>
      <c r="V110" s="7"/>
      <c r="W110" s="7"/>
    </row>
    <row r="111" spans="1:23" ht="13.15">
      <c r="B111" s="276" t="s">
        <v>40</v>
      </c>
      <c r="C111" s="727">
        <f>G111</f>
        <v>2910.958437375527</v>
      </c>
      <c r="D111" s="406">
        <v>6547</v>
      </c>
      <c r="F111" s="724" t="s">
        <v>40</v>
      </c>
      <c r="G111" s="726">
        <f>$C$113*(P352/(SUM($P$352:$P$355)))</f>
        <v>2910.958437375527</v>
      </c>
      <c r="R111" s="73"/>
      <c r="S111" s="7"/>
      <c r="T111" s="7"/>
      <c r="U111" s="7"/>
      <c r="V111" s="7"/>
      <c r="W111" s="7"/>
    </row>
    <row r="112" spans="1:23" ht="13.15">
      <c r="B112" s="276" t="s">
        <v>248</v>
      </c>
      <c r="C112" s="727">
        <f>G112</f>
        <v>1961.0415626244728</v>
      </c>
      <c r="D112" s="406">
        <v>4405</v>
      </c>
      <c r="F112" s="725" t="s">
        <v>248</v>
      </c>
      <c r="G112" s="726">
        <f>$C$113*((SUM(P353:P355)/(SUM($P$352:$P$355))))</f>
        <v>1961.0415626244728</v>
      </c>
      <c r="R112" s="73"/>
      <c r="S112" s="7"/>
      <c r="T112" s="7"/>
      <c r="U112" s="7"/>
      <c r="V112" s="7"/>
      <c r="W112" s="7"/>
    </row>
    <row r="113" spans="1:23" ht="25.9">
      <c r="A113" s="1132">
        <f>D113</f>
        <v>0</v>
      </c>
      <c r="B113" s="445" t="s">
        <v>1092</v>
      </c>
      <c r="C113" s="403">
        <v>4872</v>
      </c>
      <c r="D113" s="238"/>
      <c r="R113" s="73"/>
      <c r="S113" s="7"/>
      <c r="T113" s="7"/>
      <c r="U113" s="7"/>
      <c r="V113" s="7"/>
      <c r="W113" s="7"/>
    </row>
    <row r="114" spans="1:23" ht="13.15">
      <c r="A114" s="465"/>
      <c r="B114" s="73"/>
      <c r="C114" s="365"/>
      <c r="D114" s="238"/>
      <c r="R114" s="73"/>
      <c r="S114" s="7"/>
      <c r="T114" s="7"/>
      <c r="U114" s="7"/>
      <c r="V114" s="7"/>
      <c r="W114" s="7"/>
    </row>
    <row r="115" spans="1:23" s="37" customFormat="1" ht="17.649999999999999">
      <c r="A115" s="171"/>
      <c r="B115" s="37" t="s">
        <v>63</v>
      </c>
      <c r="D115" s="126"/>
      <c r="E115" s="127"/>
      <c r="F115" s="11"/>
      <c r="J115" s="11" t="s">
        <v>1344</v>
      </c>
      <c r="K115"/>
      <c r="L115" s="864" t="s">
        <v>146</v>
      </c>
      <c r="M115" s="5" t="s">
        <v>64</v>
      </c>
      <c r="O115" s="126"/>
      <c r="P115" s="126"/>
      <c r="Q115" s="126"/>
      <c r="R115" s="73"/>
      <c r="S115" s="126"/>
      <c r="T115" s="126"/>
      <c r="U115" s="126"/>
      <c r="V115" s="126"/>
      <c r="W115" s="126"/>
    </row>
    <row r="116" spans="1:23" ht="13.15">
      <c r="D116" s="7"/>
      <c r="E116" s="124"/>
      <c r="F116" s="125"/>
      <c r="G116" s="123"/>
      <c r="H116" s="123"/>
      <c r="I116" s="123"/>
      <c r="J116" s="123"/>
      <c r="K116" s="123"/>
      <c r="L116" s="123"/>
      <c r="M116" s="123"/>
      <c r="N116" s="123"/>
      <c r="O116" s="7"/>
      <c r="P116" s="7"/>
      <c r="Q116" s="7"/>
      <c r="R116" s="236"/>
      <c r="S116" s="7"/>
      <c r="T116" s="7"/>
      <c r="U116" s="7"/>
      <c r="V116" s="7"/>
      <c r="W116" s="123"/>
    </row>
    <row r="117" spans="1:23" ht="13.15">
      <c r="B117" s="11" t="s">
        <v>1342</v>
      </c>
      <c r="C117" s="113" t="s">
        <v>1622</v>
      </c>
      <c r="D117" s="413"/>
      <c r="E117" s="413"/>
      <c r="F117" s="413"/>
      <c r="G117" s="413"/>
      <c r="H117" s="413"/>
      <c r="I117" s="413"/>
      <c r="J117" s="413"/>
      <c r="K117" s="413"/>
      <c r="L117" s="413"/>
      <c r="R117" s="236"/>
      <c r="S117" s="7"/>
      <c r="T117" s="7"/>
      <c r="U117" s="7"/>
      <c r="V117" s="7"/>
      <c r="W117" s="123"/>
    </row>
    <row r="118" spans="1:23" ht="13.15">
      <c r="C118" s="413"/>
      <c r="D118" s="413"/>
      <c r="E118" s="413"/>
      <c r="F118" s="421"/>
      <c r="G118" s="422"/>
      <c r="H118" s="422"/>
      <c r="I118" s="422"/>
      <c r="J118" s="422"/>
      <c r="K118" s="422"/>
      <c r="L118" s="422"/>
      <c r="M118" s="2"/>
      <c r="N118" s="2"/>
      <c r="O118" s="2"/>
      <c r="P118" s="2"/>
      <c r="R118" s="7"/>
      <c r="S118" s="7"/>
      <c r="T118" s="7"/>
      <c r="U118" s="7"/>
      <c r="V118" s="7"/>
      <c r="W118" s="123"/>
    </row>
    <row r="119" spans="1:23" ht="13.15">
      <c r="B119" s="11" t="s">
        <v>61</v>
      </c>
      <c r="C119" s="113" t="s">
        <v>1345</v>
      </c>
      <c r="D119" s="413"/>
      <c r="E119" s="413"/>
      <c r="F119" s="413"/>
      <c r="G119" s="413"/>
      <c r="H119" s="413"/>
      <c r="I119" s="413"/>
      <c r="J119" s="413"/>
      <c r="K119" s="413"/>
      <c r="L119" s="413"/>
      <c r="R119" s="237"/>
      <c r="S119" s="1024"/>
      <c r="T119" s="1024"/>
      <c r="U119" s="1024"/>
      <c r="V119" s="1024"/>
      <c r="W119" s="1024"/>
    </row>
    <row r="120" spans="1:23">
      <c r="C120" s="413"/>
      <c r="D120" s="413"/>
      <c r="E120" s="413"/>
      <c r="F120" s="413"/>
      <c r="G120" s="413"/>
      <c r="H120" s="413"/>
      <c r="I120" s="413"/>
      <c r="J120" s="413"/>
      <c r="K120" s="413"/>
      <c r="L120" s="413"/>
      <c r="R120" s="73"/>
      <c r="S120" s="7"/>
      <c r="T120" s="144"/>
      <c r="U120" s="144"/>
      <c r="V120" s="144"/>
      <c r="W120" s="238"/>
    </row>
    <row r="121" spans="1:23" ht="13.15">
      <c r="B121" s="11" t="s">
        <v>62</v>
      </c>
      <c r="C121" s="757" t="s">
        <v>1462</v>
      </c>
      <c r="D121" s="757"/>
      <c r="E121" s="757"/>
      <c r="F121" s="757"/>
      <c r="G121" s="757"/>
      <c r="H121" s="757"/>
      <c r="I121" s="757"/>
      <c r="J121" s="757"/>
      <c r="K121" s="757"/>
      <c r="L121" s="757"/>
      <c r="R121" s="73"/>
      <c r="S121" s="7"/>
      <c r="T121" s="144"/>
      <c r="U121" s="144"/>
      <c r="V121" s="144"/>
      <c r="W121" s="238"/>
    </row>
    <row r="122" spans="1:23" ht="13.15">
      <c r="C122" s="757"/>
      <c r="D122" s="757"/>
      <c r="E122" s="757"/>
      <c r="F122" s="757"/>
      <c r="G122" s="757"/>
      <c r="H122" s="757"/>
      <c r="I122" s="757"/>
      <c r="J122" s="757"/>
      <c r="K122" s="757"/>
      <c r="L122" s="757"/>
      <c r="R122" s="73"/>
      <c r="S122" s="7"/>
      <c r="T122" s="144"/>
      <c r="U122" s="144"/>
      <c r="V122" s="144"/>
      <c r="W122" s="238"/>
    </row>
    <row r="123" spans="1:23" ht="28.9" customHeight="1">
      <c r="C123" s="1318" t="s">
        <v>1740</v>
      </c>
      <c r="D123" s="1316"/>
      <c r="E123" s="1316"/>
      <c r="F123" s="1316"/>
      <c r="G123" s="1316"/>
      <c r="H123" s="1316"/>
      <c r="I123" s="1316"/>
      <c r="J123" s="1316"/>
      <c r="K123" s="1316"/>
      <c r="L123" s="1316"/>
      <c r="M123" s="1316"/>
      <c r="R123" s="73"/>
      <c r="S123" s="230"/>
      <c r="T123" s="230"/>
      <c r="U123" s="230"/>
      <c r="V123" s="230"/>
      <c r="W123" s="230"/>
    </row>
    <row r="124" spans="1:23" ht="28.9" customHeight="1">
      <c r="C124" s="1316"/>
      <c r="D124" s="1316"/>
      <c r="E124" s="1316"/>
      <c r="F124" s="1316"/>
      <c r="G124" s="1316"/>
      <c r="H124" s="1316"/>
      <c r="I124" s="1316"/>
      <c r="J124" s="1316"/>
      <c r="K124" s="1316"/>
      <c r="L124" s="1316"/>
      <c r="M124" s="1316"/>
      <c r="R124" s="73"/>
      <c r="S124" s="230"/>
      <c r="T124" s="230"/>
      <c r="U124" s="230"/>
      <c r="V124" s="230"/>
      <c r="W124" s="230"/>
    </row>
    <row r="125" spans="1:23">
      <c r="D125" s="7"/>
      <c r="E125" s="123"/>
      <c r="F125" s="110"/>
      <c r="G125" s="108"/>
      <c r="H125" s="108"/>
      <c r="I125" s="108"/>
      <c r="J125" s="111"/>
      <c r="K125" s="112"/>
      <c r="L125" s="112"/>
      <c r="M125" s="112"/>
      <c r="N125" s="112"/>
      <c r="O125" s="7"/>
      <c r="P125" s="7"/>
      <c r="Q125" s="7"/>
      <c r="R125" s="7"/>
      <c r="S125" s="7"/>
      <c r="T125" s="7"/>
      <c r="U125" s="7"/>
      <c r="V125" s="7"/>
      <c r="W125" s="7"/>
    </row>
    <row r="126" spans="1:23" ht="13.15">
      <c r="B126" s="152" t="s">
        <v>319</v>
      </c>
      <c r="C126" s="316"/>
      <c r="D126" s="316"/>
      <c r="E126" s="316"/>
      <c r="F126" s="316"/>
      <c r="G126" s="108"/>
      <c r="H126" s="152" t="s">
        <v>322</v>
      </c>
      <c r="I126" s="11"/>
      <c r="J126" s="7"/>
      <c r="K126" s="123"/>
      <c r="L126" s="110"/>
      <c r="M126" s="112"/>
      <c r="N126" s="112"/>
      <c r="O126" s="7"/>
      <c r="P126" s="7"/>
      <c r="Q126" s="7"/>
      <c r="R126" s="7"/>
      <c r="S126" s="7"/>
      <c r="T126" s="7"/>
      <c r="U126" s="7"/>
      <c r="V126" s="7"/>
      <c r="W126" s="7"/>
    </row>
    <row r="127" spans="1:23" ht="13.15">
      <c r="B127" s="152"/>
      <c r="C127" s="11"/>
      <c r="D127" s="7"/>
      <c r="E127" s="123"/>
      <c r="F127" s="110"/>
      <c r="G127" s="108"/>
      <c r="H127" s="152"/>
      <c r="I127" s="11"/>
      <c r="J127" s="7"/>
      <c r="K127" s="123"/>
      <c r="L127" s="110"/>
      <c r="M127" s="112"/>
      <c r="N127" s="112"/>
      <c r="O127" s="7"/>
      <c r="P127" s="7"/>
      <c r="Q127" s="7"/>
      <c r="R127" s="7"/>
      <c r="S127" s="7"/>
      <c r="T127" s="7"/>
      <c r="U127" s="7"/>
      <c r="V127" s="7"/>
      <c r="W127" s="7"/>
    </row>
    <row r="128" spans="1:23" ht="13.15">
      <c r="C128" s="1307" t="s">
        <v>70</v>
      </c>
      <c r="D128" s="1308"/>
      <c r="E128" s="1308"/>
      <c r="F128" s="1309"/>
      <c r="G128" s="154"/>
      <c r="I128" s="1307" t="s">
        <v>70</v>
      </c>
      <c r="J128" s="1308"/>
      <c r="K128" s="1308"/>
      <c r="L128" s="1309"/>
      <c r="M128" s="112"/>
      <c r="N128" s="112"/>
      <c r="O128" s="7"/>
      <c r="P128" s="7"/>
      <c r="Q128" s="7"/>
    </row>
    <row r="129" spans="1:19" ht="13.15">
      <c r="B129" s="1020" t="s">
        <v>45</v>
      </c>
      <c r="C129" s="13" t="s">
        <v>143</v>
      </c>
      <c r="D129" s="13" t="s">
        <v>144</v>
      </c>
      <c r="E129" s="13" t="s">
        <v>145</v>
      </c>
      <c r="F129" s="13" t="s">
        <v>146</v>
      </c>
      <c r="G129" s="7"/>
      <c r="H129" s="1020" t="s">
        <v>45</v>
      </c>
      <c r="I129" s="1020" t="str">
        <f>C129</f>
        <v>2013/14</v>
      </c>
      <c r="J129" s="1020" t="str">
        <f>D129</f>
        <v>2014/15</v>
      </c>
      <c r="K129" s="1020" t="str">
        <f>E129</f>
        <v>2015/16</v>
      </c>
      <c r="L129" s="1020" t="str">
        <f>F129</f>
        <v>2016/17</v>
      </c>
      <c r="M129" s="112"/>
      <c r="N129" s="112"/>
      <c r="O129" s="144"/>
      <c r="P129" s="144"/>
      <c r="Q129" s="144"/>
      <c r="R129" s="144"/>
      <c r="S129" s="144"/>
    </row>
    <row r="130" spans="1:19" ht="13.15">
      <c r="B130" s="1020" t="s">
        <v>48</v>
      </c>
      <c r="C130" s="424">
        <v>2658.9560000000001</v>
      </c>
      <c r="D130" s="424">
        <v>2810.3220000000001</v>
      </c>
      <c r="E130" s="424">
        <v>2837.9520000000002</v>
      </c>
      <c r="F130" s="425">
        <v>2857.154</v>
      </c>
      <c r="G130" s="7"/>
      <c r="H130" s="1020" t="s">
        <v>48</v>
      </c>
      <c r="I130" s="414">
        <v>1755.6510000000001</v>
      </c>
      <c r="J130" s="414">
        <v>2001.21</v>
      </c>
      <c r="K130" s="414">
        <v>2212.2570000000001</v>
      </c>
      <c r="L130" s="426">
        <v>2092.7759999999998</v>
      </c>
      <c r="M130" s="112"/>
      <c r="N130" s="112"/>
      <c r="O130" s="144"/>
      <c r="P130" s="720"/>
      <c r="Q130" s="720"/>
      <c r="R130" s="720"/>
      <c r="S130" s="720"/>
    </row>
    <row r="131" spans="1:19" ht="13.15">
      <c r="B131" s="1020" t="s">
        <v>49</v>
      </c>
      <c r="C131" s="424">
        <v>11714.665999999999</v>
      </c>
      <c r="D131" s="424">
        <v>11296.923000000001</v>
      </c>
      <c r="E131" s="424">
        <v>10944.945</v>
      </c>
      <c r="F131" s="425">
        <v>10544.534</v>
      </c>
      <c r="G131" s="7"/>
      <c r="H131" s="1020" t="s">
        <v>49</v>
      </c>
      <c r="I131" s="414">
        <v>5417.3969999999999</v>
      </c>
      <c r="J131" s="414">
        <v>6070.8630000000003</v>
      </c>
      <c r="K131" s="414">
        <v>6450.0429999999997</v>
      </c>
      <c r="L131" s="426">
        <v>6712.79</v>
      </c>
      <c r="M131" s="112"/>
      <c r="N131" s="112"/>
      <c r="O131" s="144"/>
      <c r="P131" s="720"/>
      <c r="Q131" s="720"/>
      <c r="R131" s="720"/>
      <c r="S131" s="720"/>
    </row>
    <row r="132" spans="1:19" ht="13.15">
      <c r="B132" s="1020" t="s">
        <v>50</v>
      </c>
      <c r="C132" s="424">
        <v>14199.52</v>
      </c>
      <c r="D132" s="424">
        <v>14065.722</v>
      </c>
      <c r="E132" s="424">
        <v>13597.043</v>
      </c>
      <c r="F132" s="425">
        <v>13032.75</v>
      </c>
      <c r="G132" s="7"/>
      <c r="H132" s="1020" t="s">
        <v>50</v>
      </c>
      <c r="I132" s="414">
        <v>5449.1719999999996</v>
      </c>
      <c r="J132" s="414">
        <v>5646.9920000000002</v>
      </c>
      <c r="K132" s="414">
        <v>5910.0320000000002</v>
      </c>
      <c r="L132" s="426">
        <v>6232.3779999999997</v>
      </c>
      <c r="M132" s="112"/>
      <c r="N132" s="112"/>
      <c r="O132" s="144"/>
      <c r="P132" s="720"/>
      <c r="Q132" s="720"/>
      <c r="R132" s="720"/>
      <c r="S132" s="720"/>
    </row>
    <row r="133" spans="1:19" ht="13.15">
      <c r="B133" s="1020" t="s">
        <v>51</v>
      </c>
      <c r="C133" s="424">
        <v>12148.044</v>
      </c>
      <c r="D133" s="424">
        <v>12305.62</v>
      </c>
      <c r="E133" s="424">
        <v>12604.155000000001</v>
      </c>
      <c r="F133" s="425">
        <v>12844.226000000001</v>
      </c>
      <c r="G133" s="7"/>
      <c r="H133" s="1020" t="s">
        <v>51</v>
      </c>
      <c r="I133" s="414">
        <v>4697.8959999999997</v>
      </c>
      <c r="J133" s="414">
        <v>4914.75</v>
      </c>
      <c r="K133" s="414">
        <v>5069.2240000000002</v>
      </c>
      <c r="L133" s="426">
        <v>5236.2879999999996</v>
      </c>
      <c r="M133" s="112"/>
      <c r="N133" s="112"/>
      <c r="O133" s="144"/>
      <c r="P133" s="720"/>
      <c r="Q133" s="720"/>
      <c r="R133" s="720"/>
      <c r="S133" s="720"/>
    </row>
    <row r="134" spans="1:19" ht="13.15">
      <c r="B134" s="1020" t="s">
        <v>52</v>
      </c>
      <c r="C134" s="424">
        <v>11920.248</v>
      </c>
      <c r="D134" s="424">
        <v>11786.883</v>
      </c>
      <c r="E134" s="424">
        <v>11594.588</v>
      </c>
      <c r="F134" s="425">
        <v>11174.228999999999</v>
      </c>
      <c r="G134" s="7"/>
      <c r="H134" s="1020" t="s">
        <v>52</v>
      </c>
      <c r="I134" s="414">
        <v>4407.5190000000002</v>
      </c>
      <c r="J134" s="414">
        <v>4577.4639999999999</v>
      </c>
      <c r="K134" s="414">
        <v>4720.107</v>
      </c>
      <c r="L134" s="426">
        <v>4639.6480000000001</v>
      </c>
      <c r="M134" s="112"/>
      <c r="N134" s="112"/>
      <c r="O134" s="144"/>
      <c r="P134" s="720"/>
      <c r="Q134" s="720"/>
      <c r="R134" s="720"/>
      <c r="S134" s="720"/>
    </row>
    <row r="135" spans="1:19" ht="13.15">
      <c r="B135" s="1020" t="s">
        <v>53</v>
      </c>
      <c r="C135" s="424">
        <v>9380.4140000000007</v>
      </c>
      <c r="D135" s="424">
        <v>9388.33</v>
      </c>
      <c r="E135" s="424">
        <v>9520.4770000000008</v>
      </c>
      <c r="F135" s="425">
        <v>9833.5290000000005</v>
      </c>
      <c r="G135" s="7"/>
      <c r="H135" s="1020" t="s">
        <v>53</v>
      </c>
      <c r="I135" s="414">
        <v>3506.835</v>
      </c>
      <c r="J135" s="414">
        <v>3578.1309999999999</v>
      </c>
      <c r="K135" s="414">
        <v>3577.096</v>
      </c>
      <c r="L135" s="426">
        <v>3758.194</v>
      </c>
      <c r="M135" s="112"/>
      <c r="N135" s="112"/>
      <c r="O135" s="144"/>
      <c r="P135" s="144"/>
      <c r="Q135" s="144"/>
      <c r="R135" s="114"/>
      <c r="S135" s="114"/>
    </row>
    <row r="136" spans="1:19" ht="13.15">
      <c r="B136" s="1020" t="s">
        <v>54</v>
      </c>
      <c r="C136" s="424">
        <v>8598.2510000000002</v>
      </c>
      <c r="D136" s="424">
        <v>8218.6020000000008</v>
      </c>
      <c r="E136" s="424">
        <v>7961.4989999999998</v>
      </c>
      <c r="F136" s="425">
        <v>7770.9660000000003</v>
      </c>
      <c r="G136" s="7"/>
      <c r="H136" s="1020" t="s">
        <v>54</v>
      </c>
      <c r="I136" s="414">
        <v>2508.7689999999998</v>
      </c>
      <c r="J136" s="414">
        <v>2610.931</v>
      </c>
      <c r="K136" s="414">
        <v>2812.8510000000001</v>
      </c>
      <c r="L136" s="426">
        <v>2853.0740000000001</v>
      </c>
      <c r="M136" s="112"/>
      <c r="N136" s="112"/>
      <c r="O136" s="144"/>
      <c r="P136" s="144"/>
      <c r="Q136" s="144"/>
      <c r="R136" s="144"/>
      <c r="S136" s="144"/>
    </row>
    <row r="137" spans="1:19" ht="13.15">
      <c r="B137" s="1020" t="s">
        <v>55</v>
      </c>
      <c r="C137" s="424">
        <v>6569.3379999999997</v>
      </c>
      <c r="D137" s="424">
        <v>6047.6109999999999</v>
      </c>
      <c r="E137" s="424">
        <v>5579.9359999999997</v>
      </c>
      <c r="F137" s="425">
        <v>5243.3559999999998</v>
      </c>
      <c r="G137" s="7"/>
      <c r="H137" s="1020" t="s">
        <v>55</v>
      </c>
      <c r="I137" s="414">
        <v>1974.135</v>
      </c>
      <c r="J137" s="414">
        <v>1700.2819999999999</v>
      </c>
      <c r="K137" s="414">
        <v>1556.277</v>
      </c>
      <c r="L137" s="426">
        <v>1493.8320000000001</v>
      </c>
      <c r="M137" s="112"/>
      <c r="N137" s="112"/>
      <c r="O137" s="144"/>
      <c r="P137" s="720"/>
      <c r="Q137" s="720"/>
      <c r="R137" s="720"/>
      <c r="S137" s="720"/>
    </row>
    <row r="138" spans="1:19" ht="13.15">
      <c r="B138" s="1020" t="s">
        <v>56</v>
      </c>
      <c r="C138" s="424">
        <v>2319.9250000000002</v>
      </c>
      <c r="D138" s="424">
        <v>2115.404</v>
      </c>
      <c r="E138" s="424">
        <v>1928.077</v>
      </c>
      <c r="F138" s="425">
        <v>1746.3689999999999</v>
      </c>
      <c r="G138" s="7"/>
      <c r="H138" s="1020" t="s">
        <v>56</v>
      </c>
      <c r="I138" s="414">
        <v>705.24099999999999</v>
      </c>
      <c r="J138" s="414">
        <v>641.27200000000005</v>
      </c>
      <c r="K138" s="414">
        <v>573.91600000000005</v>
      </c>
      <c r="L138" s="426">
        <v>567.303</v>
      </c>
      <c r="M138" s="112"/>
      <c r="N138" s="112"/>
      <c r="O138" s="144"/>
      <c r="P138" s="720"/>
      <c r="Q138" s="720"/>
      <c r="R138" s="720"/>
      <c r="S138" s="720"/>
    </row>
    <row r="139" spans="1:19" ht="13.15">
      <c r="B139" s="1020" t="s">
        <v>57</v>
      </c>
      <c r="C139" s="424">
        <v>476.26600000000002</v>
      </c>
      <c r="D139" s="424">
        <v>484.93400000000003</v>
      </c>
      <c r="E139" s="424">
        <v>479.97399999999999</v>
      </c>
      <c r="F139" s="425">
        <v>443.209</v>
      </c>
      <c r="G139" s="7"/>
      <c r="H139" s="1020" t="s">
        <v>57</v>
      </c>
      <c r="I139" s="414">
        <v>144.76300000000001</v>
      </c>
      <c r="J139" s="414">
        <v>147.47900000000001</v>
      </c>
      <c r="K139" s="414">
        <v>156.76300000000001</v>
      </c>
      <c r="L139" s="426">
        <v>139.56700000000001</v>
      </c>
      <c r="M139" s="112"/>
      <c r="N139" s="112"/>
      <c r="O139" s="144"/>
      <c r="P139" s="720"/>
      <c r="Q139" s="720"/>
      <c r="R139" s="720"/>
      <c r="S139" s="720"/>
    </row>
    <row r="140" spans="1:19" ht="13.15">
      <c r="B140" s="1020" t="s">
        <v>8</v>
      </c>
      <c r="C140" s="415">
        <v>79985.628000000012</v>
      </c>
      <c r="D140" s="415">
        <v>78520.350999999995</v>
      </c>
      <c r="E140" s="415">
        <v>77048.646000000008</v>
      </c>
      <c r="F140" s="415">
        <v>75490.322000000015</v>
      </c>
      <c r="G140" s="7"/>
      <c r="H140" s="1020" t="s">
        <v>8</v>
      </c>
      <c r="I140" s="415">
        <v>30567.377999999997</v>
      </c>
      <c r="J140" s="415">
        <v>31889.374000000003</v>
      </c>
      <c r="K140" s="415">
        <v>33038.565999999992</v>
      </c>
      <c r="L140" s="415">
        <v>33725.850000000006</v>
      </c>
      <c r="M140" s="112"/>
      <c r="N140" s="112"/>
      <c r="O140" s="144"/>
      <c r="P140" s="720"/>
      <c r="Q140" s="720"/>
      <c r="R140" s="720"/>
      <c r="S140" s="720"/>
    </row>
    <row r="141" spans="1:19">
      <c r="A141" s="1132">
        <f>G141+M141</f>
        <v>0</v>
      </c>
      <c r="B141" s="1132"/>
      <c r="C141" s="1132">
        <f>SUM(C130:C139)-C140</f>
        <v>0</v>
      </c>
      <c r="D141" s="1132">
        <f t="shared" ref="D141:L141" si="0">SUM(D130:D139)-D140</f>
        <v>0</v>
      </c>
      <c r="E141" s="1132">
        <f t="shared" si="0"/>
        <v>0</v>
      </c>
      <c r="F141" s="1132">
        <f t="shared" si="0"/>
        <v>0</v>
      </c>
      <c r="G141" s="1132">
        <f>SUM(C141:F141)</f>
        <v>0</v>
      </c>
      <c r="H141" s="1132"/>
      <c r="I141" s="1132">
        <f t="shared" si="0"/>
        <v>0</v>
      </c>
      <c r="J141" s="1132">
        <f t="shared" si="0"/>
        <v>0</v>
      </c>
      <c r="K141" s="1132">
        <f t="shared" si="0"/>
        <v>0</v>
      </c>
      <c r="L141" s="1132">
        <f t="shared" si="0"/>
        <v>0</v>
      </c>
      <c r="M141" s="1132">
        <f>SUM(I141:L141)</f>
        <v>0</v>
      </c>
      <c r="N141" s="112"/>
      <c r="O141" s="144"/>
      <c r="P141" s="720"/>
      <c r="Q141" s="720"/>
      <c r="R141" s="720"/>
      <c r="S141" s="720"/>
    </row>
    <row r="142" spans="1:19">
      <c r="A142" s="172"/>
      <c r="M142" s="112"/>
      <c r="N142" s="112"/>
      <c r="O142" s="144"/>
      <c r="P142" s="144"/>
      <c r="Q142" s="144"/>
      <c r="R142" s="114"/>
      <c r="S142" s="114"/>
    </row>
    <row r="143" spans="1:19" ht="13.15">
      <c r="B143" s="152" t="s">
        <v>124</v>
      </c>
      <c r="D143" s="7"/>
      <c r="E143" s="123"/>
      <c r="F143" s="110"/>
      <c r="G143" s="108"/>
      <c r="H143" s="152" t="s">
        <v>130</v>
      </c>
      <c r="J143" s="7"/>
      <c r="K143" s="123"/>
      <c r="L143" s="110"/>
      <c r="M143" s="112"/>
      <c r="N143" s="112"/>
      <c r="O143" s="144"/>
      <c r="P143" s="144"/>
      <c r="Q143" s="144"/>
      <c r="R143" s="144"/>
      <c r="S143" s="144"/>
    </row>
    <row r="144" spans="1:19">
      <c r="D144" s="7"/>
      <c r="E144" s="123"/>
      <c r="F144" s="110"/>
      <c r="G144" s="108"/>
      <c r="J144" s="7"/>
      <c r="K144" s="123"/>
      <c r="L144" s="110"/>
      <c r="M144" s="112"/>
      <c r="N144" s="112"/>
      <c r="O144" s="144"/>
      <c r="P144" s="1030"/>
      <c r="Q144" s="1030"/>
      <c r="R144" s="1030"/>
      <c r="S144" s="1030"/>
    </row>
    <row r="145" spans="1:19" ht="13.15">
      <c r="C145" s="1307" t="s">
        <v>70</v>
      </c>
      <c r="D145" s="1308"/>
      <c r="E145" s="1308"/>
      <c r="F145" s="1309"/>
      <c r="G145" s="154"/>
      <c r="I145" s="1307" t="s">
        <v>70</v>
      </c>
      <c r="J145" s="1308"/>
      <c r="K145" s="1308"/>
      <c r="L145" s="1309"/>
      <c r="M145" s="112"/>
      <c r="N145" s="112"/>
      <c r="O145" s="144"/>
      <c r="P145" s="1031"/>
      <c r="Q145" s="1031"/>
      <c r="R145" s="1031"/>
      <c r="S145" s="1031"/>
    </row>
    <row r="146" spans="1:19" ht="13.15">
      <c r="B146" s="1020" t="s">
        <v>45</v>
      </c>
      <c r="C146" s="1020" t="str">
        <f>C129</f>
        <v>2013/14</v>
      </c>
      <c r="D146" s="1020" t="str">
        <f>D129</f>
        <v>2014/15</v>
      </c>
      <c r="E146" s="1020" t="str">
        <f>E129</f>
        <v>2015/16</v>
      </c>
      <c r="F146" s="1020" t="str">
        <f>F129</f>
        <v>2016/17</v>
      </c>
      <c r="G146" s="7"/>
      <c r="H146" s="1020" t="s">
        <v>45</v>
      </c>
      <c r="I146" s="1020" t="str">
        <f>C146</f>
        <v>2013/14</v>
      </c>
      <c r="J146" s="1020" t="str">
        <f>D146</f>
        <v>2014/15</v>
      </c>
      <c r="K146" s="1020" t="str">
        <f>E146</f>
        <v>2015/16</v>
      </c>
      <c r="L146" s="1020" t="str">
        <f>F146</f>
        <v>2016/17</v>
      </c>
      <c r="M146" s="112"/>
      <c r="N146" s="112"/>
      <c r="O146" s="144"/>
      <c r="P146" s="1031"/>
      <c r="Q146" s="1031"/>
      <c r="R146" s="1031"/>
      <c r="S146" s="1031"/>
    </row>
    <row r="147" spans="1:19" ht="13.15">
      <c r="B147" s="1020" t="s">
        <v>48</v>
      </c>
      <c r="C147" s="414">
        <v>386.42899999999997</v>
      </c>
      <c r="D147" s="414">
        <v>411.01499999999999</v>
      </c>
      <c r="E147" s="428">
        <v>442.83800000000002</v>
      </c>
      <c r="F147" s="429">
        <v>449.15199999999999</v>
      </c>
      <c r="G147" s="7"/>
      <c r="H147" s="1020" t="s">
        <v>48</v>
      </c>
      <c r="I147" s="414">
        <v>210.41</v>
      </c>
      <c r="J147" s="414">
        <v>233.83</v>
      </c>
      <c r="K147" s="428">
        <v>291.733</v>
      </c>
      <c r="L147" s="429">
        <v>273.76299999999998</v>
      </c>
      <c r="M147" s="112"/>
      <c r="N147" s="112"/>
      <c r="O147" s="144"/>
      <c r="P147" s="1031"/>
      <c r="Q147" s="1031"/>
      <c r="R147" s="1031"/>
      <c r="S147" s="1031"/>
    </row>
    <row r="148" spans="1:19" ht="13.15">
      <c r="B148" s="1020" t="s">
        <v>49</v>
      </c>
      <c r="C148" s="414">
        <v>1180.771</v>
      </c>
      <c r="D148" s="414">
        <v>1315.5409999999999</v>
      </c>
      <c r="E148" s="428">
        <v>1283.8389999999999</v>
      </c>
      <c r="F148" s="429">
        <v>1326.2180000000001</v>
      </c>
      <c r="G148" s="7"/>
      <c r="H148" s="1020" t="s">
        <v>49</v>
      </c>
      <c r="I148" s="414">
        <v>554.08399999999995</v>
      </c>
      <c r="J148" s="414">
        <v>651.35799999999995</v>
      </c>
      <c r="K148" s="428">
        <v>727.40499999999997</v>
      </c>
      <c r="L148" s="429">
        <v>802.73400000000004</v>
      </c>
      <c r="M148" s="112"/>
      <c r="N148" s="112"/>
      <c r="O148" s="144"/>
      <c r="P148" s="1031"/>
      <c r="Q148" s="1031"/>
      <c r="R148" s="1031"/>
      <c r="S148" s="1031"/>
    </row>
    <row r="149" spans="1:19" ht="13.15">
      <c r="B149" s="1020" t="s">
        <v>50</v>
      </c>
      <c r="C149" s="414">
        <v>1010.2329999999999</v>
      </c>
      <c r="D149" s="414">
        <v>1064.6410000000001</v>
      </c>
      <c r="E149" s="428">
        <v>1133.067</v>
      </c>
      <c r="F149" s="429">
        <v>1121.2159999999999</v>
      </c>
      <c r="G149" s="7"/>
      <c r="H149" s="1020" t="s">
        <v>50</v>
      </c>
      <c r="I149" s="414">
        <v>466.43799999999999</v>
      </c>
      <c r="J149" s="414">
        <v>549.447</v>
      </c>
      <c r="K149" s="428">
        <v>498.64800000000002</v>
      </c>
      <c r="L149" s="429">
        <v>592.43799999999999</v>
      </c>
      <c r="M149" s="112"/>
      <c r="N149" s="112"/>
      <c r="O149" s="144"/>
      <c r="P149" s="144"/>
      <c r="Q149" s="144"/>
      <c r="R149" s="114"/>
      <c r="S149" s="114"/>
    </row>
    <row r="150" spans="1:19" ht="13.15">
      <c r="B150" s="1020" t="s">
        <v>51</v>
      </c>
      <c r="C150" s="414">
        <v>898.55</v>
      </c>
      <c r="D150" s="414">
        <v>893.80399999999997</v>
      </c>
      <c r="E150" s="428">
        <v>969.18</v>
      </c>
      <c r="F150" s="429">
        <v>1057.4839999999999</v>
      </c>
      <c r="G150" s="7"/>
      <c r="H150" s="1020" t="s">
        <v>51</v>
      </c>
      <c r="I150" s="414">
        <v>377.709</v>
      </c>
      <c r="J150" s="414">
        <v>350.50299999999999</v>
      </c>
      <c r="K150" s="428">
        <v>364.81700000000001</v>
      </c>
      <c r="L150" s="429">
        <v>436.37099999999998</v>
      </c>
      <c r="M150" s="112"/>
      <c r="N150" s="112"/>
      <c r="O150" s="7"/>
      <c r="P150" s="7"/>
      <c r="Q150" s="7"/>
    </row>
    <row r="151" spans="1:19" ht="13.15">
      <c r="B151" s="1020" t="s">
        <v>52</v>
      </c>
      <c r="C151" s="414">
        <v>868.65599999999995</v>
      </c>
      <c r="D151" s="414">
        <v>902.47</v>
      </c>
      <c r="E151" s="428">
        <v>840.149</v>
      </c>
      <c r="F151" s="429">
        <v>867.37599999999998</v>
      </c>
      <c r="G151" s="7"/>
      <c r="H151" s="1020" t="s">
        <v>52</v>
      </c>
      <c r="I151" s="414">
        <v>341.39600000000002</v>
      </c>
      <c r="J151" s="414">
        <v>377.12</v>
      </c>
      <c r="K151" s="428">
        <v>403.13099999999997</v>
      </c>
      <c r="L151" s="429">
        <v>392.904</v>
      </c>
      <c r="M151" s="112"/>
      <c r="N151" s="112"/>
      <c r="O151" s="7"/>
      <c r="P151" s="7"/>
      <c r="Q151" s="7"/>
    </row>
    <row r="152" spans="1:19" ht="13.15">
      <c r="B152" s="1020" t="s">
        <v>53</v>
      </c>
      <c r="C152" s="414">
        <v>824.08</v>
      </c>
      <c r="D152" s="414">
        <v>795.322</v>
      </c>
      <c r="E152" s="428">
        <v>833.88800000000003</v>
      </c>
      <c r="F152" s="429">
        <v>855.67200000000003</v>
      </c>
      <c r="G152" s="7"/>
      <c r="H152" s="1020" t="s">
        <v>53</v>
      </c>
      <c r="I152" s="414">
        <v>297.76900000000001</v>
      </c>
      <c r="J152" s="414">
        <v>305.44</v>
      </c>
      <c r="K152" s="428">
        <v>321.517</v>
      </c>
      <c r="L152" s="429">
        <v>318.80399999999997</v>
      </c>
      <c r="M152" s="112"/>
      <c r="N152" s="112"/>
      <c r="O152" s="7"/>
      <c r="P152" s="7"/>
      <c r="Q152" s="7"/>
    </row>
    <row r="153" spans="1:19" ht="13.15">
      <c r="B153" s="1020" t="s">
        <v>54</v>
      </c>
      <c r="C153" s="414">
        <v>528.89</v>
      </c>
      <c r="D153" s="414">
        <v>622.11699999999996</v>
      </c>
      <c r="E153" s="428">
        <v>689.745</v>
      </c>
      <c r="F153" s="429">
        <v>747.90899999999999</v>
      </c>
      <c r="G153" s="7"/>
      <c r="H153" s="1020" t="s">
        <v>54</v>
      </c>
      <c r="I153" s="414">
        <v>172.84899999999999</v>
      </c>
      <c r="J153" s="414">
        <v>200.36799999999999</v>
      </c>
      <c r="K153" s="428">
        <v>243.934</v>
      </c>
      <c r="L153" s="429">
        <v>291.72699999999998</v>
      </c>
      <c r="M153" s="112"/>
      <c r="N153" s="112"/>
      <c r="O153" s="7"/>
      <c r="P153" s="7"/>
      <c r="Q153" s="7"/>
    </row>
    <row r="154" spans="1:19" ht="13.15">
      <c r="B154" s="1020" t="s">
        <v>55</v>
      </c>
      <c r="C154" s="414">
        <v>187.24</v>
      </c>
      <c r="D154" s="414">
        <v>259.726</v>
      </c>
      <c r="E154" s="428">
        <v>303.05</v>
      </c>
      <c r="F154" s="429">
        <v>428.06799999999998</v>
      </c>
      <c r="G154" s="7"/>
      <c r="H154" s="1020" t="s">
        <v>55</v>
      </c>
      <c r="I154" s="414">
        <v>58.369</v>
      </c>
      <c r="J154" s="414">
        <v>58.725999999999999</v>
      </c>
      <c r="K154" s="428">
        <v>89.739000000000004</v>
      </c>
      <c r="L154" s="429">
        <v>102.101</v>
      </c>
      <c r="M154" s="112"/>
      <c r="N154" s="112"/>
      <c r="O154" s="7"/>
      <c r="P154" s="7"/>
      <c r="Q154" s="7"/>
    </row>
    <row r="155" spans="1:19" ht="13.15">
      <c r="B155" s="1020" t="s">
        <v>56</v>
      </c>
      <c r="C155" s="414">
        <v>82.971999999999994</v>
      </c>
      <c r="D155" s="414">
        <v>109.655</v>
      </c>
      <c r="E155" s="428">
        <v>100.30500000000001</v>
      </c>
      <c r="F155" s="429">
        <v>138.18</v>
      </c>
      <c r="G155" s="7"/>
      <c r="H155" s="1020" t="s">
        <v>56</v>
      </c>
      <c r="I155" s="414">
        <v>27.404</v>
      </c>
      <c r="J155" s="414">
        <v>26.317</v>
      </c>
      <c r="K155" s="428">
        <v>25.696000000000002</v>
      </c>
      <c r="L155" s="429">
        <v>35.674999999999997</v>
      </c>
      <c r="M155" s="112"/>
      <c r="N155" s="112"/>
      <c r="O155" s="7"/>
      <c r="P155" s="7"/>
      <c r="Q155" s="7"/>
    </row>
    <row r="156" spans="1:19" ht="13.15">
      <c r="B156" s="1020" t="s">
        <v>57</v>
      </c>
      <c r="C156" s="414">
        <v>29.524999999999999</v>
      </c>
      <c r="D156" s="414">
        <v>34.783999999999999</v>
      </c>
      <c r="E156" s="428">
        <v>38.292000000000002</v>
      </c>
      <c r="F156" s="429">
        <v>55.896999999999998</v>
      </c>
      <c r="G156" s="7"/>
      <c r="H156" s="1020" t="s">
        <v>57</v>
      </c>
      <c r="I156" s="414">
        <v>7.851</v>
      </c>
      <c r="J156" s="414">
        <v>6.6029999999999998</v>
      </c>
      <c r="K156" s="428">
        <v>5</v>
      </c>
      <c r="L156" s="429">
        <v>10.831</v>
      </c>
      <c r="M156" s="112"/>
      <c r="N156" s="112"/>
      <c r="O156" s="7"/>
      <c r="P156" s="7"/>
      <c r="Q156" s="7"/>
    </row>
    <row r="157" spans="1:19" ht="13.15">
      <c r="B157" s="1020" t="s">
        <v>8</v>
      </c>
      <c r="C157" s="414">
        <v>5997.3459999999995</v>
      </c>
      <c r="D157" s="414">
        <v>6409.0749999999998</v>
      </c>
      <c r="E157" s="428">
        <v>6634.3530000000001</v>
      </c>
      <c r="F157" s="428">
        <v>7047.1720000000005</v>
      </c>
      <c r="G157" s="7"/>
      <c r="H157" s="1020" t="s">
        <v>8</v>
      </c>
      <c r="I157" s="414">
        <v>2514.279</v>
      </c>
      <c r="J157" s="414">
        <v>2759.712</v>
      </c>
      <c r="K157" s="428">
        <v>2971.62</v>
      </c>
      <c r="L157" s="428">
        <v>3257.3480000000004</v>
      </c>
      <c r="M157" s="112"/>
      <c r="N157" s="112"/>
      <c r="O157" s="230"/>
      <c r="P157" s="230"/>
      <c r="Q157" s="230"/>
      <c r="R157" s="230"/>
    </row>
    <row r="158" spans="1:19">
      <c r="A158" s="1132">
        <f>G158+M158</f>
        <v>0</v>
      </c>
      <c r="B158" s="1132"/>
      <c r="C158" s="1132">
        <f>SUM(C147:C156)-C157</f>
        <v>0</v>
      </c>
      <c r="D158" s="1132">
        <f>SUM(D147:D156)-D157</f>
        <v>0</v>
      </c>
      <c r="E158" s="1132">
        <f>SUM(E147:E156)-E157</f>
        <v>0</v>
      </c>
      <c r="F158" s="1132">
        <f>SUM(F147:F156)-F157</f>
        <v>0</v>
      </c>
      <c r="G158" s="1132">
        <f>SUM(C158:F158)</f>
        <v>0</v>
      </c>
      <c r="H158" s="1132"/>
      <c r="I158" s="1132">
        <f>SUM(I147:I156)-I157</f>
        <v>0</v>
      </c>
      <c r="J158" s="1132">
        <f>SUM(J147:J156)-J157</f>
        <v>0</v>
      </c>
      <c r="K158" s="1132">
        <f>SUM(K147:K156)-K157</f>
        <v>0</v>
      </c>
      <c r="L158" s="1132">
        <f>SUM(L147:L156)-L157</f>
        <v>0</v>
      </c>
      <c r="M158" s="1132">
        <f>SUM(I158:L158)</f>
        <v>0</v>
      </c>
      <c r="N158" s="112"/>
      <c r="O158" s="7"/>
      <c r="P158" s="7"/>
      <c r="Q158" s="7"/>
    </row>
    <row r="159" spans="1:19">
      <c r="D159" s="7"/>
      <c r="E159" s="123"/>
      <c r="F159" s="110"/>
      <c r="G159" s="108"/>
      <c r="J159" s="7"/>
      <c r="K159" s="123"/>
      <c r="L159" s="110"/>
      <c r="M159" s="112"/>
      <c r="N159" s="112"/>
      <c r="O159" s="7"/>
      <c r="P159" s="7"/>
      <c r="Q159" s="7"/>
    </row>
    <row r="160" spans="1:19" ht="13.15">
      <c r="A160" s="169"/>
      <c r="B160" s="152" t="s">
        <v>320</v>
      </c>
      <c r="C160" s="300"/>
      <c r="D160" s="7"/>
      <c r="E160" s="123"/>
      <c r="F160" s="110"/>
      <c r="G160" s="108"/>
      <c r="H160" s="152" t="s">
        <v>321</v>
      </c>
      <c r="J160" s="7"/>
      <c r="K160" s="123"/>
      <c r="L160" s="110"/>
      <c r="M160" s="112"/>
      <c r="N160" s="112"/>
      <c r="O160" s="7"/>
      <c r="P160" s="7"/>
      <c r="Q160" s="7"/>
    </row>
    <row r="161" spans="1:17" ht="13.15">
      <c r="B161" s="152"/>
      <c r="D161" s="7"/>
      <c r="E161" s="123"/>
      <c r="F161" s="110"/>
      <c r="G161" s="108"/>
      <c r="H161" s="152"/>
      <c r="J161" s="7"/>
      <c r="K161" s="123"/>
      <c r="L161" s="110"/>
      <c r="M161" s="112"/>
      <c r="N161" s="112"/>
      <c r="O161" s="449"/>
      <c r="P161" s="449"/>
      <c r="Q161" s="449"/>
    </row>
    <row r="162" spans="1:17" ht="13.15">
      <c r="C162" s="1307" t="s">
        <v>70</v>
      </c>
      <c r="D162" s="1308"/>
      <c r="E162" s="1308"/>
      <c r="F162" s="1309"/>
      <c r="G162" s="154"/>
      <c r="I162" s="1307" t="s">
        <v>70</v>
      </c>
      <c r="J162" s="1308"/>
      <c r="K162" s="1308"/>
      <c r="L162" s="1309"/>
      <c r="M162" s="112"/>
      <c r="N162" s="112"/>
      <c r="O162" s="112"/>
      <c r="P162" s="112"/>
      <c r="Q162" s="112"/>
    </row>
    <row r="163" spans="1:17" ht="13.15">
      <c r="B163" s="1020" t="s">
        <v>45</v>
      </c>
      <c r="C163" s="1020" t="str">
        <f>C146</f>
        <v>2013/14</v>
      </c>
      <c r="D163" s="1020" t="str">
        <f>D146</f>
        <v>2014/15</v>
      </c>
      <c r="E163" s="1020" t="str">
        <f>E146</f>
        <v>2015/16</v>
      </c>
      <c r="F163" s="1020" t="str">
        <f>F146</f>
        <v>2016/17</v>
      </c>
      <c r="G163" s="7"/>
      <c r="H163" s="1020" t="s">
        <v>45</v>
      </c>
      <c r="I163" s="1020" t="str">
        <f>C163</f>
        <v>2013/14</v>
      </c>
      <c r="J163" s="1020" t="str">
        <f>D163</f>
        <v>2014/15</v>
      </c>
      <c r="K163" s="1020" t="str">
        <f>E163</f>
        <v>2015/16</v>
      </c>
      <c r="L163" s="1020" t="str">
        <f>F163</f>
        <v>2016/17</v>
      </c>
      <c r="M163" s="112"/>
      <c r="N163" s="112"/>
      <c r="O163" s="7"/>
      <c r="P163" s="7"/>
      <c r="Q163" s="7"/>
    </row>
    <row r="164" spans="1:17" ht="13.15">
      <c r="B164" s="1020" t="s">
        <v>48</v>
      </c>
      <c r="C164" s="414">
        <v>6569.01</v>
      </c>
      <c r="D164" s="414">
        <v>6913.0529999999999</v>
      </c>
      <c r="E164" s="414">
        <v>6971.3779999999997</v>
      </c>
      <c r="F164" s="427">
        <v>6712.0410000000002</v>
      </c>
      <c r="G164" s="7"/>
      <c r="H164" s="1020" t="s">
        <v>48</v>
      </c>
      <c r="I164" s="414">
        <v>13792.431</v>
      </c>
      <c r="J164" s="414">
        <v>15015.045</v>
      </c>
      <c r="K164" s="427">
        <v>15944.717000000001</v>
      </c>
      <c r="L164" s="427">
        <v>15458.129000000001</v>
      </c>
      <c r="M164" s="112"/>
      <c r="N164" s="112"/>
      <c r="O164" s="7"/>
      <c r="P164" s="7"/>
      <c r="Q164" s="7"/>
    </row>
    <row r="165" spans="1:17" ht="13.15">
      <c r="B165" s="1020" t="s">
        <v>49</v>
      </c>
      <c r="C165" s="414">
        <v>25121.401999999998</v>
      </c>
      <c r="D165" s="414">
        <v>24469.279999999999</v>
      </c>
      <c r="E165" s="414">
        <v>23464.481</v>
      </c>
      <c r="F165" s="427">
        <v>22722.664000000001</v>
      </c>
      <c r="G165" s="7"/>
      <c r="H165" s="1020" t="s">
        <v>49</v>
      </c>
      <c r="I165" s="414">
        <v>33929.883000000002</v>
      </c>
      <c r="J165" s="414">
        <v>35143.707000000002</v>
      </c>
      <c r="K165" s="427">
        <v>36282.461000000003</v>
      </c>
      <c r="L165" s="427">
        <v>37186.775000000001</v>
      </c>
      <c r="M165" s="112"/>
      <c r="N165" s="112"/>
      <c r="O165" s="7"/>
      <c r="P165" s="7"/>
      <c r="Q165" s="7"/>
    </row>
    <row r="166" spans="1:17" ht="13.15">
      <c r="B166" s="1020" t="s">
        <v>50</v>
      </c>
      <c r="C166" s="414">
        <v>27048.412</v>
      </c>
      <c r="D166" s="414">
        <v>26640.917000000001</v>
      </c>
      <c r="E166" s="414">
        <v>25802.3</v>
      </c>
      <c r="F166" s="427">
        <v>25302.331999999999</v>
      </c>
      <c r="G166" s="7"/>
      <c r="H166" s="1020" t="s">
        <v>50</v>
      </c>
      <c r="I166" s="414">
        <v>32972.987999999998</v>
      </c>
      <c r="J166" s="414">
        <v>33348.303</v>
      </c>
      <c r="K166" s="427">
        <v>33416.283000000003</v>
      </c>
      <c r="L166" s="427">
        <v>33690.373</v>
      </c>
      <c r="M166" s="112"/>
      <c r="N166" s="112"/>
      <c r="O166" s="7"/>
      <c r="P166" s="7"/>
      <c r="Q166" s="7"/>
    </row>
    <row r="167" spans="1:17" ht="13.15">
      <c r="B167" s="1020" t="s">
        <v>51</v>
      </c>
      <c r="C167" s="414">
        <v>21033.294000000002</v>
      </c>
      <c r="D167" s="414">
        <v>21938.945</v>
      </c>
      <c r="E167" s="414">
        <v>22789.789000000001</v>
      </c>
      <c r="F167" s="427">
        <v>23125.182000000001</v>
      </c>
      <c r="G167" s="7"/>
      <c r="H167" s="1020" t="s">
        <v>51</v>
      </c>
      <c r="I167" s="414">
        <v>28825.928</v>
      </c>
      <c r="J167" s="414">
        <v>29745.618999999999</v>
      </c>
      <c r="K167" s="427">
        <v>30415.238000000001</v>
      </c>
      <c r="L167" s="427">
        <v>31120.02</v>
      </c>
      <c r="M167" s="112"/>
      <c r="N167" s="112"/>
      <c r="O167" s="7"/>
      <c r="P167" s="7"/>
      <c r="Q167" s="7"/>
    </row>
    <row r="168" spans="1:17" ht="13.15">
      <c r="B168" s="1020" t="s">
        <v>52</v>
      </c>
      <c r="C168" s="414">
        <v>17699.642</v>
      </c>
      <c r="D168" s="414">
        <v>18319.503000000001</v>
      </c>
      <c r="E168" s="414">
        <v>18590.132000000001</v>
      </c>
      <c r="F168" s="427">
        <v>18582.062000000002</v>
      </c>
      <c r="G168" s="7"/>
      <c r="H168" s="1020" t="s">
        <v>52</v>
      </c>
      <c r="I168" s="414">
        <v>26775.763999999999</v>
      </c>
      <c r="J168" s="414">
        <v>28080.214</v>
      </c>
      <c r="K168" s="427">
        <v>28797.192999999999</v>
      </c>
      <c r="L168" s="427">
        <v>28812.243999999999</v>
      </c>
      <c r="M168" s="112"/>
      <c r="N168" s="112"/>
      <c r="O168" s="7"/>
      <c r="P168" s="7"/>
      <c r="Q168" s="7"/>
    </row>
    <row r="169" spans="1:17" ht="13.15">
      <c r="B169" s="1020" t="s">
        <v>53</v>
      </c>
      <c r="C169" s="414">
        <v>13794.111000000001</v>
      </c>
      <c r="D169" s="414">
        <v>13963.328</v>
      </c>
      <c r="E169" s="414">
        <v>14053.257</v>
      </c>
      <c r="F169" s="427">
        <v>14633.194</v>
      </c>
      <c r="G169" s="7"/>
      <c r="H169" s="1020" t="s">
        <v>53</v>
      </c>
      <c r="I169" s="414">
        <v>23705.120999999999</v>
      </c>
      <c r="J169" s="414">
        <v>24124.74</v>
      </c>
      <c r="K169" s="427">
        <v>24115.956999999999</v>
      </c>
      <c r="L169" s="427">
        <v>24640.671999999999</v>
      </c>
      <c r="M169" s="112"/>
      <c r="N169" s="112"/>
      <c r="O169" s="7"/>
      <c r="P169" s="7"/>
      <c r="Q169" s="7"/>
    </row>
    <row r="170" spans="1:17" ht="13.15">
      <c r="B170" s="1020" t="s">
        <v>54</v>
      </c>
      <c r="C170" s="414">
        <v>12646.304</v>
      </c>
      <c r="D170" s="414">
        <v>12281.144</v>
      </c>
      <c r="E170" s="414">
        <v>11846.474</v>
      </c>
      <c r="F170" s="427">
        <v>11667.656999999999</v>
      </c>
      <c r="G170" s="7"/>
      <c r="H170" s="1020" t="s">
        <v>54</v>
      </c>
      <c r="I170" s="414">
        <v>18107.067999999999</v>
      </c>
      <c r="J170" s="414">
        <v>18562.787</v>
      </c>
      <c r="K170" s="427">
        <v>19245.712</v>
      </c>
      <c r="L170" s="427">
        <v>19850.434000000001</v>
      </c>
      <c r="M170" s="112"/>
      <c r="N170" s="112"/>
      <c r="O170" s="7"/>
      <c r="P170" s="7"/>
      <c r="Q170" s="7"/>
    </row>
    <row r="171" spans="1:17" ht="13.15">
      <c r="B171" s="1020" t="s">
        <v>55</v>
      </c>
      <c r="C171" s="414">
        <v>10509.880999999999</v>
      </c>
      <c r="D171" s="414">
        <v>9557.5560000000005</v>
      </c>
      <c r="E171" s="414">
        <v>8791.3029999999999</v>
      </c>
      <c r="F171" s="427">
        <v>7944.924</v>
      </c>
      <c r="G171" s="7"/>
      <c r="H171" s="1020" t="s">
        <v>55</v>
      </c>
      <c r="I171" s="414">
        <v>16117.987999999999</v>
      </c>
      <c r="J171" s="414">
        <v>14354.727999999999</v>
      </c>
      <c r="K171" s="427">
        <v>13071.444</v>
      </c>
      <c r="L171" s="427">
        <v>12300.912</v>
      </c>
      <c r="M171" s="112"/>
      <c r="N171" s="112"/>
      <c r="O171" s="7"/>
      <c r="P171" s="7"/>
      <c r="Q171" s="7"/>
    </row>
    <row r="172" spans="1:17" ht="13.15">
      <c r="B172" s="1020" t="s">
        <v>56</v>
      </c>
      <c r="C172" s="414">
        <v>2856.846</v>
      </c>
      <c r="D172" s="414">
        <v>2875.09</v>
      </c>
      <c r="E172" s="414">
        <v>2709.473</v>
      </c>
      <c r="F172" s="427">
        <v>2585.8150000000001</v>
      </c>
      <c r="G172" s="7"/>
      <c r="H172" s="1020" t="s">
        <v>56</v>
      </c>
      <c r="I172" s="414">
        <v>4917.8130000000001</v>
      </c>
      <c r="J172" s="414">
        <v>4867.3339999999998</v>
      </c>
      <c r="K172" s="427">
        <v>4726.4560000000001</v>
      </c>
      <c r="L172" s="427">
        <v>4651.4979999999996</v>
      </c>
      <c r="M172" s="112"/>
      <c r="N172" s="112"/>
      <c r="O172" s="7"/>
      <c r="P172" s="7"/>
      <c r="Q172" s="7"/>
    </row>
    <row r="173" spans="1:17" ht="13.15">
      <c r="B173" s="1020" t="s">
        <v>57</v>
      </c>
      <c r="C173" s="414">
        <v>472.51299999999998</v>
      </c>
      <c r="D173" s="414">
        <v>446.63799999999998</v>
      </c>
      <c r="E173" s="414">
        <v>475.20800000000003</v>
      </c>
      <c r="F173" s="427">
        <v>459.44600000000003</v>
      </c>
      <c r="G173" s="7"/>
      <c r="H173" s="1020" t="s">
        <v>57</v>
      </c>
      <c r="I173" s="414">
        <v>747.952</v>
      </c>
      <c r="J173" s="414">
        <v>788.428</v>
      </c>
      <c r="K173" s="427">
        <v>838.697</v>
      </c>
      <c r="L173" s="427">
        <v>826.25300000000004</v>
      </c>
      <c r="M173" s="112"/>
      <c r="N173" s="112"/>
      <c r="O173" s="7"/>
      <c r="P173" s="7"/>
      <c r="Q173" s="7"/>
    </row>
    <row r="174" spans="1:17" ht="13.15">
      <c r="B174" s="1020" t="s">
        <v>8</v>
      </c>
      <c r="C174" s="414">
        <v>137751.41499999998</v>
      </c>
      <c r="D174" s="414">
        <v>137405.454</v>
      </c>
      <c r="E174" s="414">
        <v>135493.79500000001</v>
      </c>
      <c r="F174" s="414">
        <v>133735.31700000001</v>
      </c>
      <c r="G174" s="7"/>
      <c r="H174" s="1020" t="s">
        <v>8</v>
      </c>
      <c r="I174" s="414">
        <v>199892.93599999999</v>
      </c>
      <c r="J174" s="414">
        <v>204030.90500000003</v>
      </c>
      <c r="K174" s="414">
        <v>206854.15799999997</v>
      </c>
      <c r="L174" s="414">
        <v>208537.31</v>
      </c>
      <c r="M174" s="112"/>
      <c r="N174" s="112"/>
      <c r="O174" s="7"/>
      <c r="P174" s="7"/>
      <c r="Q174" s="7"/>
    </row>
    <row r="175" spans="1:17">
      <c r="A175" s="1132">
        <f>G175+M175</f>
        <v>0</v>
      </c>
      <c r="B175" s="1132"/>
      <c r="C175" s="1132">
        <f>SUM(C164:C173)-C174</f>
        <v>0</v>
      </c>
      <c r="D175" s="1132">
        <f>SUM(D164:D173)-D174</f>
        <v>0</v>
      </c>
      <c r="E175" s="1132">
        <f>SUM(E164:E173)-E174</f>
        <v>0</v>
      </c>
      <c r="F175" s="1132">
        <f>SUM(F164:F173)-F174</f>
        <v>0</v>
      </c>
      <c r="G175" s="1132">
        <f>SUM(C175:F175)</f>
        <v>0</v>
      </c>
      <c r="H175" s="1132"/>
      <c r="I175" s="1132">
        <f>SUM(I164:I173)-I174</f>
        <v>0</v>
      </c>
      <c r="J175" s="1132">
        <f>SUM(J164:J173)-J174</f>
        <v>0</v>
      </c>
      <c r="K175" s="1132">
        <f>SUM(K164:K173)-K174</f>
        <v>0</v>
      </c>
      <c r="L175" s="1132">
        <f>SUM(L164:L173)-L174</f>
        <v>0</v>
      </c>
      <c r="M175" s="1132">
        <f>SUM(I175:L175)</f>
        <v>0</v>
      </c>
      <c r="N175" s="112"/>
      <c r="O175" s="7"/>
      <c r="P175" s="7"/>
      <c r="Q175" s="7"/>
    </row>
    <row r="176" spans="1:17">
      <c r="A176" s="172"/>
      <c r="M176" s="112"/>
      <c r="N176" s="112"/>
      <c r="O176" s="7"/>
      <c r="P176" s="7"/>
      <c r="Q176" s="7"/>
    </row>
    <row r="177" spans="1:22" ht="13.15">
      <c r="B177" s="152" t="s">
        <v>125</v>
      </c>
      <c r="C177" s="114"/>
      <c r="D177" s="144"/>
      <c r="E177" s="153"/>
      <c r="F177" s="153"/>
      <c r="G177" s="108"/>
      <c r="H177" s="152" t="s">
        <v>129</v>
      </c>
      <c r="I177" s="114"/>
      <c r="J177" s="144"/>
      <c r="K177" s="153"/>
      <c r="L177" s="153"/>
      <c r="M177" s="112"/>
      <c r="N177" s="112"/>
      <c r="O177" s="7"/>
      <c r="P177" s="7"/>
      <c r="Q177" s="7"/>
    </row>
    <row r="178" spans="1:22">
      <c r="C178" s="114"/>
      <c r="D178" s="144"/>
      <c r="E178" s="153"/>
      <c r="F178" s="153"/>
      <c r="G178" s="108"/>
      <c r="I178" s="114"/>
      <c r="J178" s="144"/>
      <c r="K178" s="153"/>
      <c r="L178" s="153"/>
      <c r="M178" s="112"/>
      <c r="N178" s="112"/>
      <c r="O178" s="7"/>
      <c r="P178" s="7"/>
      <c r="Q178" s="7"/>
    </row>
    <row r="179" spans="1:22" ht="13.15">
      <c r="C179" s="1307" t="s">
        <v>70</v>
      </c>
      <c r="D179" s="1308"/>
      <c r="E179" s="1308"/>
      <c r="F179" s="1309"/>
      <c r="G179" s="154"/>
      <c r="I179" s="1307" t="s">
        <v>70</v>
      </c>
      <c r="J179" s="1308"/>
      <c r="K179" s="1308"/>
      <c r="L179" s="1309"/>
      <c r="M179" s="112"/>
      <c r="N179" s="112"/>
      <c r="O179" s="7"/>
      <c r="P179" s="7"/>
      <c r="Q179" s="7"/>
    </row>
    <row r="180" spans="1:22" ht="13.15">
      <c r="B180" s="1020" t="s">
        <v>45</v>
      </c>
      <c r="C180" s="1020" t="str">
        <f>C146</f>
        <v>2013/14</v>
      </c>
      <c r="D180" s="1020" t="str">
        <f>D146</f>
        <v>2014/15</v>
      </c>
      <c r="E180" s="1020" t="str">
        <f>E146</f>
        <v>2015/16</v>
      </c>
      <c r="F180" s="1020" t="str">
        <f>F146</f>
        <v>2016/17</v>
      </c>
      <c r="G180" s="7"/>
      <c r="H180" s="1020" t="s">
        <v>45</v>
      </c>
      <c r="I180" s="1020" t="str">
        <f>C180</f>
        <v>2013/14</v>
      </c>
      <c r="J180" s="1020" t="str">
        <f>D180</f>
        <v>2014/15</v>
      </c>
      <c r="K180" s="1020" t="str">
        <f>E180</f>
        <v>2015/16</v>
      </c>
      <c r="L180" s="1020" t="str">
        <f>F180</f>
        <v>2016/17</v>
      </c>
      <c r="M180" s="112"/>
      <c r="N180" s="112"/>
      <c r="O180" s="7"/>
      <c r="P180" s="7"/>
      <c r="Q180" s="7"/>
    </row>
    <row r="181" spans="1:22" ht="13.15">
      <c r="B181" s="1020" t="s">
        <v>48</v>
      </c>
      <c r="C181" s="414">
        <v>759.71400000000006</v>
      </c>
      <c r="D181" s="414">
        <v>907.61500000000001</v>
      </c>
      <c r="E181" s="428">
        <v>917.66600000000005</v>
      </c>
      <c r="F181" s="428">
        <v>859.00800000000004</v>
      </c>
      <c r="G181" s="7"/>
      <c r="H181" s="1020" t="s">
        <v>48</v>
      </c>
      <c r="I181" s="414">
        <v>1316.5309999999999</v>
      </c>
      <c r="J181" s="414">
        <v>1529.203</v>
      </c>
      <c r="K181" s="428">
        <v>1640.15</v>
      </c>
      <c r="L181" s="428">
        <v>1727.962</v>
      </c>
      <c r="M181" s="112"/>
      <c r="N181" s="112"/>
      <c r="O181" s="7"/>
      <c r="P181" s="7"/>
      <c r="Q181" s="7"/>
    </row>
    <row r="182" spans="1:22" ht="13.15">
      <c r="B182" s="1020" t="s">
        <v>49</v>
      </c>
      <c r="C182" s="414">
        <v>2467.8150000000001</v>
      </c>
      <c r="D182" s="414">
        <v>2481.8319999999999</v>
      </c>
      <c r="E182" s="428">
        <v>2562.5590000000002</v>
      </c>
      <c r="F182" s="428">
        <v>2591.5509999999999</v>
      </c>
      <c r="G182" s="7"/>
      <c r="H182" s="1020" t="s">
        <v>49</v>
      </c>
      <c r="I182" s="414">
        <v>2973.5839999999998</v>
      </c>
      <c r="J182" s="414">
        <v>3274.306</v>
      </c>
      <c r="K182" s="428">
        <v>3283.2710000000002</v>
      </c>
      <c r="L182" s="428">
        <v>3595.1689999999999</v>
      </c>
      <c r="M182" s="112"/>
      <c r="N182" s="112"/>
      <c r="O182" s="7"/>
      <c r="P182" s="7"/>
      <c r="Q182" s="7"/>
    </row>
    <row r="183" spans="1:22" ht="13.15">
      <c r="B183" s="1020" t="s">
        <v>50</v>
      </c>
      <c r="C183" s="414">
        <v>2219.0549999999998</v>
      </c>
      <c r="D183" s="414">
        <v>2381.0329999999999</v>
      </c>
      <c r="E183" s="428">
        <v>2215.2260000000001</v>
      </c>
      <c r="F183" s="428">
        <v>2389.529</v>
      </c>
      <c r="G183" s="7"/>
      <c r="H183" s="1020" t="s">
        <v>50</v>
      </c>
      <c r="I183" s="414">
        <v>2598.6080000000002</v>
      </c>
      <c r="J183" s="414">
        <v>2719.8789999999999</v>
      </c>
      <c r="K183" s="428">
        <v>2749.8870000000002</v>
      </c>
      <c r="L183" s="428">
        <v>2829.1</v>
      </c>
      <c r="M183" s="112"/>
      <c r="N183" s="112"/>
      <c r="O183" s="7"/>
      <c r="P183" s="7"/>
      <c r="Q183" s="7"/>
    </row>
    <row r="184" spans="1:22" ht="13.15">
      <c r="B184" s="1020" t="s">
        <v>51</v>
      </c>
      <c r="C184" s="414">
        <v>1642.95</v>
      </c>
      <c r="D184" s="414">
        <v>1739.0060000000001</v>
      </c>
      <c r="E184" s="428">
        <v>1923.721</v>
      </c>
      <c r="F184" s="428">
        <v>2040.367</v>
      </c>
      <c r="G184" s="7"/>
      <c r="H184" s="1020" t="s">
        <v>51</v>
      </c>
      <c r="I184" s="414">
        <v>2063.3670000000002</v>
      </c>
      <c r="J184" s="414">
        <v>2415.527</v>
      </c>
      <c r="K184" s="428">
        <v>2334.2570000000001</v>
      </c>
      <c r="L184" s="428">
        <v>2439.36</v>
      </c>
      <c r="M184" s="112"/>
      <c r="N184" s="112"/>
      <c r="O184" s="7"/>
      <c r="P184" s="7"/>
      <c r="Q184" s="7"/>
    </row>
    <row r="185" spans="1:22" ht="13.15">
      <c r="B185" s="1020" t="s">
        <v>52</v>
      </c>
      <c r="C185" s="414">
        <v>1303.8219999999999</v>
      </c>
      <c r="D185" s="414">
        <v>1471.223</v>
      </c>
      <c r="E185" s="428">
        <v>1501.8689999999999</v>
      </c>
      <c r="F185" s="428">
        <v>1518.6880000000001</v>
      </c>
      <c r="G185" s="7"/>
      <c r="H185" s="1020" t="s">
        <v>52</v>
      </c>
      <c r="I185" s="414">
        <v>1930.192</v>
      </c>
      <c r="J185" s="414">
        <v>1996.3389999999999</v>
      </c>
      <c r="K185" s="428">
        <v>2065.2399999999998</v>
      </c>
      <c r="L185" s="428">
        <v>2126.6379999999999</v>
      </c>
      <c r="M185" s="112"/>
      <c r="N185" s="112"/>
      <c r="O185" s="7"/>
      <c r="P185" s="7"/>
      <c r="Q185" s="7"/>
    </row>
    <row r="186" spans="1:22" ht="13.15">
      <c r="B186" s="1020" t="s">
        <v>53</v>
      </c>
      <c r="C186" s="414">
        <v>1112</v>
      </c>
      <c r="D186" s="414">
        <v>1228.567</v>
      </c>
      <c r="E186" s="428">
        <v>1269.7750000000001</v>
      </c>
      <c r="F186" s="428">
        <v>1265.0989999999999</v>
      </c>
      <c r="G186" s="7"/>
      <c r="H186" s="1020" t="s">
        <v>53</v>
      </c>
      <c r="I186" s="414">
        <v>1740.0050000000001</v>
      </c>
      <c r="J186" s="414">
        <v>1872.046</v>
      </c>
      <c r="K186" s="428">
        <v>1792.3520000000001</v>
      </c>
      <c r="L186" s="428">
        <v>1920.6089999999999</v>
      </c>
      <c r="M186" s="112"/>
      <c r="N186" s="112"/>
      <c r="O186" s="7"/>
      <c r="P186" s="7"/>
      <c r="Q186" s="7"/>
    </row>
    <row r="187" spans="1:22" ht="14.25">
      <c r="B187" s="1020" t="s">
        <v>54</v>
      </c>
      <c r="C187" s="414">
        <v>759.22799999999995</v>
      </c>
      <c r="D187" s="414">
        <v>990.03399999999999</v>
      </c>
      <c r="E187" s="428">
        <v>1043.0989999999999</v>
      </c>
      <c r="F187" s="428">
        <v>1204.3009999999999</v>
      </c>
      <c r="G187" s="7"/>
      <c r="H187" s="1020" t="s">
        <v>54</v>
      </c>
      <c r="I187" s="414">
        <v>1274.9870000000001</v>
      </c>
      <c r="J187" s="414">
        <v>1396.0609999999999</v>
      </c>
      <c r="K187" s="428">
        <v>1567.6379999999999</v>
      </c>
      <c r="L187" s="428">
        <v>1725.058</v>
      </c>
      <c r="M187" s="112"/>
      <c r="N187" s="244"/>
      <c r="O187" s="1"/>
      <c r="P187" s="1"/>
      <c r="Q187" s="1"/>
      <c r="R187" s="1"/>
      <c r="S187" s="1"/>
      <c r="T187" s="1"/>
      <c r="U187" s="1"/>
      <c r="V187" s="1"/>
    </row>
    <row r="188" spans="1:22" ht="14.25">
      <c r="B188" s="1020" t="s">
        <v>55</v>
      </c>
      <c r="C188" s="414">
        <v>274.58300000000003</v>
      </c>
      <c r="D188" s="414">
        <v>380.01</v>
      </c>
      <c r="E188" s="428">
        <v>450.4</v>
      </c>
      <c r="F188" s="428">
        <v>625.01400000000001</v>
      </c>
      <c r="G188" s="7"/>
      <c r="H188" s="1020" t="s">
        <v>55</v>
      </c>
      <c r="I188" s="414">
        <v>404.68400000000003</v>
      </c>
      <c r="J188" s="414">
        <v>523.60400000000004</v>
      </c>
      <c r="K188" s="428">
        <v>632.12800000000004</v>
      </c>
      <c r="L188" s="428">
        <v>859.07600000000002</v>
      </c>
      <c r="M188" s="112"/>
      <c r="N188" s="244"/>
      <c r="O188" s="1"/>
      <c r="P188" s="1"/>
      <c r="Q188" s="1"/>
      <c r="R188" s="1"/>
      <c r="S188" s="1"/>
      <c r="T188" s="1"/>
      <c r="U188" s="1"/>
      <c r="V188" s="1"/>
    </row>
    <row r="189" spans="1:22" ht="13.15">
      <c r="B189" s="1020" t="s">
        <v>56</v>
      </c>
      <c r="C189" s="414">
        <v>85.263999999999996</v>
      </c>
      <c r="D189" s="414">
        <v>106.44499999999999</v>
      </c>
      <c r="E189" s="428">
        <v>134.595</v>
      </c>
      <c r="F189" s="428">
        <v>167.45400000000001</v>
      </c>
      <c r="G189" s="7"/>
      <c r="H189" s="1020" t="s">
        <v>56</v>
      </c>
      <c r="I189" s="414">
        <v>134.78299999999999</v>
      </c>
      <c r="J189" s="414">
        <v>142.369</v>
      </c>
      <c r="K189" s="428">
        <v>141.11000000000001</v>
      </c>
      <c r="L189" s="428">
        <v>226.61199999999999</v>
      </c>
      <c r="M189" s="112"/>
      <c r="N189" s="245"/>
      <c r="O189" s="245"/>
      <c r="P189" s="245"/>
      <c r="Q189" s="245"/>
      <c r="R189" s="245"/>
      <c r="S189" s="245"/>
      <c r="T189" s="245"/>
      <c r="U189" s="245"/>
      <c r="V189" s="245"/>
    </row>
    <row r="190" spans="1:22" ht="13.15">
      <c r="B190" s="1020" t="s">
        <v>57</v>
      </c>
      <c r="C190" s="414">
        <v>22.927</v>
      </c>
      <c r="D190" s="414">
        <v>31.54</v>
      </c>
      <c r="E190" s="428">
        <v>24.341000000000001</v>
      </c>
      <c r="F190" s="428">
        <v>45.866</v>
      </c>
      <c r="G190" s="7"/>
      <c r="H190" s="1020" t="s">
        <v>57</v>
      </c>
      <c r="I190" s="414">
        <v>36.668999999999997</v>
      </c>
      <c r="J190" s="414">
        <v>33.723999999999997</v>
      </c>
      <c r="K190" s="428">
        <v>42.49</v>
      </c>
      <c r="L190" s="428">
        <v>64.436999999999998</v>
      </c>
      <c r="M190" s="112"/>
      <c r="N190" s="246"/>
      <c r="O190" s="247"/>
      <c r="P190" s="245"/>
      <c r="Q190" s="247"/>
      <c r="R190" s="1"/>
      <c r="S190" s="247"/>
      <c r="T190" s="245"/>
      <c r="U190" s="245"/>
      <c r="V190" s="245"/>
    </row>
    <row r="191" spans="1:22" ht="13.15">
      <c r="B191" s="1020" t="s">
        <v>8</v>
      </c>
      <c r="C191" s="414">
        <v>10647.357999999998</v>
      </c>
      <c r="D191" s="414">
        <v>11717.304999999998</v>
      </c>
      <c r="E191" s="428">
        <v>12043.251</v>
      </c>
      <c r="F191" s="428">
        <v>12706.876999999999</v>
      </c>
      <c r="G191" s="7"/>
      <c r="H191" s="1020" t="s">
        <v>8</v>
      </c>
      <c r="I191" s="414">
        <v>14473.41</v>
      </c>
      <c r="J191" s="414">
        <v>15903.058000000001</v>
      </c>
      <c r="K191" s="428">
        <v>16248.523000000003</v>
      </c>
      <c r="L191" s="428">
        <v>17514.021000000004</v>
      </c>
      <c r="M191" s="112"/>
      <c r="N191" s="246"/>
      <c r="O191" s="247"/>
      <c r="P191" s="1"/>
      <c r="Q191" s="247"/>
      <c r="R191" s="1"/>
      <c r="S191" s="247"/>
      <c r="T191" s="1"/>
      <c r="U191" s="1"/>
      <c r="V191" s="1"/>
    </row>
    <row r="192" spans="1:22" ht="13.15">
      <c r="A192" s="1132">
        <f>G192+M192</f>
        <v>0</v>
      </c>
      <c r="B192" s="1132"/>
      <c r="C192" s="1132">
        <f>SUM(C181:C190)-C191</f>
        <v>0</v>
      </c>
      <c r="D192" s="1132">
        <f>SUM(D181:D190)-D191</f>
        <v>0</v>
      </c>
      <c r="E192" s="1132">
        <f>SUM(E181:E190)-E191</f>
        <v>0</v>
      </c>
      <c r="F192" s="1132">
        <f>SUM(F181:F190)-F191</f>
        <v>0</v>
      </c>
      <c r="G192" s="1132">
        <f>SUM(C192:F192)</f>
        <v>0</v>
      </c>
      <c r="H192" s="1132"/>
      <c r="I192" s="1132">
        <f>SUM(I181:I190)-I191</f>
        <v>0</v>
      </c>
      <c r="J192" s="1132">
        <f>SUM(J181:J190)-J191</f>
        <v>0</v>
      </c>
      <c r="K192" s="1132">
        <f>SUM(K181:K190)-K191</f>
        <v>0</v>
      </c>
      <c r="L192" s="1132">
        <f>SUM(L181:L190)-L191</f>
        <v>0</v>
      </c>
      <c r="M192" s="1132">
        <f>SUM(I192:L192)</f>
        <v>0</v>
      </c>
      <c r="N192" s="246"/>
      <c r="O192" s="247"/>
      <c r="P192" s="1"/>
      <c r="Q192" s="247"/>
      <c r="R192" s="1"/>
      <c r="S192" s="247"/>
      <c r="T192" s="1"/>
      <c r="U192" s="1"/>
      <c r="V192" s="1"/>
    </row>
    <row r="193" spans="2:22" ht="13.15">
      <c r="C193" s="300"/>
      <c r="D193" s="300"/>
      <c r="E193" s="300"/>
      <c r="F193" s="300"/>
      <c r="G193" s="108"/>
      <c r="H193" s="108"/>
      <c r="I193" s="108"/>
      <c r="J193" s="111"/>
      <c r="K193" s="112"/>
      <c r="L193" s="112"/>
      <c r="M193" s="112"/>
      <c r="N193" s="246"/>
      <c r="O193" s="247"/>
      <c r="P193" s="1"/>
      <c r="Q193" s="247"/>
      <c r="R193" s="1"/>
      <c r="S193" s="247"/>
      <c r="T193" s="1"/>
      <c r="U193" s="1"/>
      <c r="V193" s="1"/>
    </row>
    <row r="194" spans="2:22" ht="17.649999999999999">
      <c r="B194" s="37" t="s">
        <v>628</v>
      </c>
      <c r="C194" s="37"/>
      <c r="D194" s="126"/>
      <c r="E194" s="127"/>
      <c r="F194" s="11"/>
      <c r="H194" s="11"/>
      <c r="J194" s="11" t="s">
        <v>1344</v>
      </c>
      <c r="L194" s="864" t="s">
        <v>147</v>
      </c>
      <c r="M194" s="5" t="s">
        <v>64</v>
      </c>
      <c r="N194" s="2"/>
      <c r="O194" s="247"/>
      <c r="P194" s="1"/>
      <c r="Q194" s="247"/>
      <c r="R194" s="1"/>
      <c r="S194" s="247"/>
      <c r="T194" s="1"/>
      <c r="U194" s="1"/>
      <c r="V194" s="1"/>
    </row>
    <row r="195" spans="2:22" ht="13.15">
      <c r="D195" s="7"/>
      <c r="E195" s="124"/>
      <c r="F195" s="125"/>
      <c r="G195" s="123"/>
      <c r="H195" s="123"/>
      <c r="I195" s="123"/>
      <c r="J195" s="123"/>
      <c r="K195" s="123"/>
      <c r="L195" s="123"/>
      <c r="M195" s="112"/>
      <c r="N195" s="246"/>
      <c r="O195" s="247"/>
      <c r="P195" s="1"/>
      <c r="Q195" s="247"/>
      <c r="R195" s="1"/>
      <c r="S195" s="247"/>
      <c r="T195" s="1"/>
      <c r="U195" s="1"/>
      <c r="V195" s="1"/>
    </row>
    <row r="196" spans="2:22" ht="13.15">
      <c r="B196" s="11" t="s">
        <v>1342</v>
      </c>
      <c r="C196" s="994" t="s">
        <v>1535</v>
      </c>
      <c r="F196" s="11"/>
      <c r="G196" s="7"/>
      <c r="H196" s="7"/>
      <c r="I196" s="265"/>
      <c r="J196" s="267"/>
      <c r="M196" s="112"/>
      <c r="N196" s="246"/>
      <c r="O196" s="247"/>
      <c r="P196" s="1"/>
      <c r="Q196" s="247"/>
      <c r="R196" s="1"/>
      <c r="S196" s="247"/>
      <c r="T196" s="1"/>
      <c r="U196" s="1"/>
      <c r="V196" s="1"/>
    </row>
    <row r="197" spans="2:22" ht="13.9">
      <c r="G197" s="7"/>
      <c r="H197" s="7"/>
      <c r="I197" s="265"/>
      <c r="M197" s="112"/>
      <c r="N197" s="248"/>
      <c r="O197" s="1"/>
      <c r="P197" s="1"/>
      <c r="Q197" s="1"/>
      <c r="R197" s="1"/>
      <c r="S197" s="1"/>
      <c r="T197" s="1"/>
      <c r="U197" s="1"/>
      <c r="V197" s="1"/>
    </row>
    <row r="198" spans="2:22" ht="14.25">
      <c r="B198" s="11" t="s">
        <v>61</v>
      </c>
      <c r="C198" s="113" t="s">
        <v>1346</v>
      </c>
      <c r="G198" s="7"/>
      <c r="H198" s="7"/>
      <c r="M198" s="112"/>
      <c r="N198" s="249"/>
      <c r="O198" s="1"/>
      <c r="P198" s="1"/>
      <c r="Q198" s="1"/>
      <c r="R198" s="1"/>
      <c r="S198" s="1"/>
      <c r="T198" s="1"/>
      <c r="U198" s="1"/>
      <c r="V198" s="1"/>
    </row>
    <row r="199" spans="2:22" ht="13.15">
      <c r="G199" s="7"/>
      <c r="H199" s="7"/>
      <c r="M199" s="112"/>
      <c r="N199" s="246"/>
      <c r="O199" s="246"/>
      <c r="P199" s="246"/>
      <c r="Q199" s="246"/>
      <c r="R199" s="246"/>
      <c r="S199" s="246"/>
      <c r="T199" s="246"/>
      <c r="U199" s="246"/>
      <c r="V199" s="246"/>
    </row>
    <row r="200" spans="2:22" ht="13.15" customHeight="1">
      <c r="B200" s="11" t="s">
        <v>62</v>
      </c>
      <c r="C200" s="1207" t="s">
        <v>1534</v>
      </c>
      <c r="D200" s="1207"/>
      <c r="E200" s="1207"/>
      <c r="F200" s="1207"/>
      <c r="G200" s="1207"/>
      <c r="H200" s="1207"/>
      <c r="I200" s="1207"/>
      <c r="J200" s="1207"/>
      <c r="K200" s="1207"/>
      <c r="L200" s="1207"/>
      <c r="M200" s="1207"/>
      <c r="N200" s="246"/>
      <c r="O200" s="247"/>
      <c r="P200" s="1"/>
      <c r="Q200" s="247"/>
      <c r="R200" s="245"/>
      <c r="S200" s="247"/>
      <c r="T200" s="245"/>
      <c r="U200" s="245"/>
      <c r="V200" s="245"/>
    </row>
    <row r="201" spans="2:22" ht="13.15">
      <c r="G201" s="7"/>
      <c r="H201" s="7"/>
      <c r="M201" s="112"/>
      <c r="N201" s="246"/>
      <c r="O201" s="247"/>
      <c r="P201" s="1"/>
      <c r="Q201" s="247"/>
      <c r="R201" s="1"/>
      <c r="S201" s="247"/>
      <c r="T201" s="1"/>
      <c r="U201" s="1"/>
      <c r="V201" s="1"/>
    </row>
    <row r="202" spans="2:22" ht="13.15">
      <c r="B202" s="157"/>
      <c r="C202" s="460" t="s">
        <v>146</v>
      </c>
      <c r="D202" s="460" t="s">
        <v>147</v>
      </c>
      <c r="E202" s="460" t="s">
        <v>148</v>
      </c>
      <c r="F202" s="460" t="s">
        <v>149</v>
      </c>
      <c r="G202" s="460" t="s">
        <v>150</v>
      </c>
      <c r="H202" s="460" t="s">
        <v>151</v>
      </c>
      <c r="I202" s="460" t="s">
        <v>152</v>
      </c>
      <c r="J202" s="242"/>
      <c r="K202" s="242"/>
      <c r="L202" s="112"/>
      <c r="M202" s="112"/>
      <c r="N202" s="246"/>
      <c r="O202" s="247"/>
      <c r="P202" s="1"/>
      <c r="Q202" s="247"/>
      <c r="R202" s="1"/>
      <c r="S202" s="247"/>
      <c r="T202" s="1"/>
      <c r="U202" s="1"/>
      <c r="V202" s="1"/>
    </row>
    <row r="203" spans="2:22" ht="13.15">
      <c r="B203" s="1023" t="s">
        <v>238</v>
      </c>
      <c r="C203" s="464">
        <v>1</v>
      </c>
      <c r="D203" s="464">
        <v>0.99477074462223902</v>
      </c>
      <c r="E203" s="464">
        <v>0.98696134873296604</v>
      </c>
      <c r="F203" s="464">
        <v>0.96841428373309102</v>
      </c>
      <c r="G203" s="464">
        <v>0.94537802471710997</v>
      </c>
      <c r="H203" s="464">
        <v>0.92219807020407496</v>
      </c>
      <c r="I203" s="464">
        <v>0.92219807020407496</v>
      </c>
      <c r="J203" s="243"/>
      <c r="K203" s="243"/>
      <c r="L203" s="112"/>
      <c r="M203" s="112"/>
      <c r="N203" s="246"/>
      <c r="O203" s="247"/>
      <c r="P203" s="1"/>
      <c r="Q203" s="247"/>
      <c r="R203" s="1"/>
      <c r="S203" s="247"/>
      <c r="T203" s="1"/>
      <c r="U203" s="1"/>
      <c r="V203" s="1"/>
    </row>
    <row r="204" spans="2:22" ht="13.15">
      <c r="B204" s="1023" t="s">
        <v>253</v>
      </c>
      <c r="C204" s="464">
        <v>1</v>
      </c>
      <c r="D204" s="464">
        <v>0.99477074462223902</v>
      </c>
      <c r="E204" s="464">
        <v>0.98696134873296604</v>
      </c>
      <c r="F204" s="464">
        <v>0.98093986094225805</v>
      </c>
      <c r="G204" s="464">
        <v>0.98042309991709797</v>
      </c>
      <c r="H204" s="464">
        <v>0.98274981972152098</v>
      </c>
      <c r="I204" s="464">
        <v>0.98274981972152098</v>
      </c>
      <c r="J204" s="243"/>
      <c r="K204" s="243"/>
      <c r="L204" s="112"/>
      <c r="M204" s="112"/>
      <c r="N204" s="246"/>
      <c r="O204" s="247"/>
      <c r="P204" s="1"/>
      <c r="Q204" s="247"/>
      <c r="R204" s="1"/>
      <c r="S204" s="247"/>
      <c r="T204" s="1"/>
      <c r="U204" s="1"/>
      <c r="V204" s="1"/>
    </row>
    <row r="205" spans="2:22" ht="13.15">
      <c r="B205" s="1023" t="s">
        <v>239</v>
      </c>
      <c r="C205" s="464">
        <v>1</v>
      </c>
      <c r="D205" s="464">
        <v>0.99477074462223902</v>
      </c>
      <c r="E205" s="464">
        <v>0.98696134873296604</v>
      </c>
      <c r="F205" s="464">
        <v>0.98908765421623701</v>
      </c>
      <c r="G205" s="464">
        <v>0.99797539016442005</v>
      </c>
      <c r="H205" s="464">
        <v>1.0140792709267099</v>
      </c>
      <c r="I205" s="464">
        <v>1.0140792709267099</v>
      </c>
      <c r="J205" s="243"/>
      <c r="K205" s="243"/>
      <c r="L205" s="112"/>
      <c r="M205" s="112"/>
      <c r="N205" s="112"/>
      <c r="O205" s="7"/>
      <c r="P205" s="7"/>
      <c r="Q205" s="7"/>
    </row>
    <row r="206" spans="2:22" ht="13.15">
      <c r="B206" s="1023" t="s">
        <v>240</v>
      </c>
      <c r="C206" s="464">
        <v>1</v>
      </c>
      <c r="D206" s="464">
        <v>0.98285004545245802</v>
      </c>
      <c r="E206" s="464">
        <v>1.02437613875295</v>
      </c>
      <c r="F206" s="464">
        <v>1.00518024188668</v>
      </c>
      <c r="G206" s="464">
        <v>1.02494318851503</v>
      </c>
      <c r="H206" s="464">
        <v>0.99747144942674404</v>
      </c>
      <c r="I206" s="464">
        <v>0.99747144942674404</v>
      </c>
      <c r="J206" s="243"/>
      <c r="K206" s="243"/>
      <c r="L206" s="112"/>
      <c r="M206" s="112"/>
      <c r="N206" s="112"/>
      <c r="O206" s="7"/>
      <c r="P206" s="7"/>
      <c r="Q206" s="7"/>
    </row>
    <row r="207" spans="2:22" ht="13.15">
      <c r="B207" s="1023" t="s">
        <v>254</v>
      </c>
      <c r="C207" s="464">
        <v>1</v>
      </c>
      <c r="D207" s="464">
        <v>0.98285004545245802</v>
      </c>
      <c r="E207" s="464">
        <v>1.02437613875295</v>
      </c>
      <c r="F207" s="464">
        <v>1.02415780648318</v>
      </c>
      <c r="G207" s="464">
        <v>1.0632470827052201</v>
      </c>
      <c r="H207" s="464">
        <v>1.0697123298575899</v>
      </c>
      <c r="I207" s="464">
        <v>1.0697123298575899</v>
      </c>
      <c r="J207" s="243"/>
      <c r="K207" s="243"/>
      <c r="L207" s="112"/>
      <c r="M207" s="112"/>
      <c r="N207" s="112"/>
      <c r="O207" s="7"/>
      <c r="P207" s="7"/>
      <c r="Q207" s="7"/>
    </row>
    <row r="208" spans="2:22" ht="13.15">
      <c r="B208" s="1023" t="s">
        <v>241</v>
      </c>
      <c r="C208" s="464">
        <v>1</v>
      </c>
      <c r="D208" s="464">
        <v>0.98285004545245802</v>
      </c>
      <c r="E208" s="464">
        <v>1.02437613875295</v>
      </c>
      <c r="F208" s="464">
        <v>1.0338922809647599</v>
      </c>
      <c r="G208" s="464">
        <v>1.0822447532221</v>
      </c>
      <c r="H208" s="464">
        <v>1.1055642735765601</v>
      </c>
      <c r="I208" s="464">
        <v>1.1055642735765601</v>
      </c>
      <c r="J208" s="243"/>
      <c r="K208" s="243"/>
      <c r="L208" s="112"/>
      <c r="M208" s="112"/>
      <c r="N208" s="112"/>
      <c r="O208" s="7"/>
      <c r="P208" s="7"/>
      <c r="Q208" s="7"/>
    </row>
    <row r="209" spans="1:17">
      <c r="D209" s="7"/>
      <c r="E209" s="123"/>
      <c r="F209" s="110"/>
      <c r="G209" s="108"/>
      <c r="H209" s="108"/>
      <c r="I209" s="108"/>
      <c r="J209" s="111"/>
      <c r="K209" s="112"/>
      <c r="L209" s="112"/>
      <c r="M209" s="112"/>
      <c r="N209" s="112"/>
      <c r="O209" s="7"/>
      <c r="P209" s="7"/>
      <c r="Q209" s="7"/>
    </row>
    <row r="210" spans="1:17" s="37" customFormat="1" ht="17.649999999999999">
      <c r="A210" s="171"/>
      <c r="B210" s="37" t="s">
        <v>154</v>
      </c>
      <c r="D210" s="126"/>
      <c r="E210" s="127"/>
      <c r="J210" s="11" t="s">
        <v>1344</v>
      </c>
      <c r="K210"/>
      <c r="L210" s="864" t="s">
        <v>146</v>
      </c>
      <c r="M210" s="5" t="s">
        <v>64</v>
      </c>
      <c r="O210" s="126"/>
      <c r="P210" s="126"/>
      <c r="Q210" s="126"/>
    </row>
    <row r="211" spans="1:17" ht="13.15">
      <c r="D211" s="7"/>
      <c r="E211" s="124"/>
      <c r="F211" s="125"/>
      <c r="G211" s="123"/>
      <c r="H211" s="123"/>
      <c r="I211" s="123"/>
      <c r="J211" s="123"/>
      <c r="K211" s="123"/>
      <c r="L211" s="123"/>
      <c r="M211" s="123"/>
      <c r="N211" s="123"/>
      <c r="O211" s="7"/>
      <c r="P211" s="7"/>
      <c r="Q211" s="7"/>
    </row>
    <row r="212" spans="1:17" ht="13.15">
      <c r="B212" s="11" t="s">
        <v>1342</v>
      </c>
      <c r="C212" s="113" t="s">
        <v>1622</v>
      </c>
      <c r="F212" s="11"/>
      <c r="G212" s="7"/>
      <c r="H212" s="7"/>
    </row>
    <row r="213" spans="1:17">
      <c r="C213" s="413"/>
      <c r="G213" s="7"/>
      <c r="H213" s="7"/>
    </row>
    <row r="214" spans="1:17" ht="13.15">
      <c r="B214" s="11" t="s">
        <v>61</v>
      </c>
      <c r="C214" s="113" t="s">
        <v>1347</v>
      </c>
      <c r="G214" s="7"/>
      <c r="H214" s="7"/>
    </row>
    <row r="215" spans="1:17">
      <c r="C215" s="413"/>
      <c r="G215" s="7"/>
      <c r="H215" s="7"/>
    </row>
    <row r="216" spans="1:17" ht="13.15" customHeight="1">
      <c r="B216" s="11" t="s">
        <v>62</v>
      </c>
      <c r="C216" s="757" t="s">
        <v>1463</v>
      </c>
      <c r="D216" s="757"/>
      <c r="E216" s="757"/>
      <c r="F216" s="757"/>
      <c r="G216" s="757"/>
      <c r="H216" s="757"/>
      <c r="I216" s="757"/>
      <c r="J216" s="757"/>
      <c r="K216" s="757"/>
      <c r="L216" s="757"/>
    </row>
    <row r="217" spans="1:17" ht="13.15">
      <c r="C217" s="757"/>
      <c r="D217" s="757"/>
      <c r="E217" s="757"/>
      <c r="F217" s="757"/>
      <c r="G217" s="757"/>
      <c r="H217" s="757"/>
      <c r="I217" s="757"/>
      <c r="J217" s="757"/>
      <c r="K217" s="757"/>
      <c r="L217" s="757"/>
    </row>
    <row r="218" spans="1:17" ht="13.15">
      <c r="B218" s="152" t="s">
        <v>126</v>
      </c>
      <c r="C218" s="300"/>
      <c r="D218" s="300"/>
      <c r="E218" s="300"/>
      <c r="F218" s="300"/>
      <c r="G218" s="108"/>
      <c r="H218" s="152" t="s">
        <v>128</v>
      </c>
      <c r="J218" s="7"/>
      <c r="K218" s="123"/>
      <c r="L218" s="110"/>
      <c r="M218" s="112"/>
      <c r="N218" s="112"/>
      <c r="O218" s="7"/>
      <c r="P218" s="7"/>
      <c r="Q218" s="7"/>
    </row>
    <row r="219" spans="1:17">
      <c r="C219" s="300"/>
      <c r="D219" s="300"/>
      <c r="E219" s="300"/>
      <c r="F219" s="300"/>
      <c r="G219" s="108"/>
      <c r="I219" s="300"/>
      <c r="J219" s="300"/>
      <c r="K219" s="300"/>
      <c r="L219" s="300"/>
      <c r="M219" s="112"/>
      <c r="N219" s="112"/>
      <c r="O219" s="7"/>
      <c r="P219" s="7"/>
      <c r="Q219" s="7"/>
    </row>
    <row r="220" spans="1:17" ht="13.15">
      <c r="C220" s="1307" t="s">
        <v>70</v>
      </c>
      <c r="D220" s="1308"/>
      <c r="E220" s="1308"/>
      <c r="F220" s="1309"/>
      <c r="G220" s="154"/>
      <c r="I220" s="1307" t="s">
        <v>70</v>
      </c>
      <c r="J220" s="1308"/>
      <c r="K220" s="1308"/>
      <c r="L220" s="1309"/>
      <c r="M220" s="112"/>
      <c r="N220" s="112"/>
      <c r="O220" s="7"/>
      <c r="P220" s="7"/>
      <c r="Q220" s="7"/>
    </row>
    <row r="221" spans="1:17" ht="13.15">
      <c r="B221" s="1020" t="s">
        <v>45</v>
      </c>
      <c r="C221" s="1020" t="str">
        <f>C180</f>
        <v>2013/14</v>
      </c>
      <c r="D221" s="1020" t="str">
        <f>D180</f>
        <v>2014/15</v>
      </c>
      <c r="E221" s="1020" t="str">
        <f>E180</f>
        <v>2015/16</v>
      </c>
      <c r="F221" s="1020" t="str">
        <f>F180</f>
        <v>2016/17</v>
      </c>
      <c r="G221" s="7"/>
      <c r="H221" s="1020" t="s">
        <v>45</v>
      </c>
      <c r="I221" s="1020" t="str">
        <f>C221</f>
        <v>2013/14</v>
      </c>
      <c r="J221" s="1020" t="str">
        <f>D221</f>
        <v>2014/15</v>
      </c>
      <c r="K221" s="1020" t="str">
        <f>E221</f>
        <v>2015/16</v>
      </c>
      <c r="L221" s="1020" t="str">
        <f>F221</f>
        <v>2016/17</v>
      </c>
      <c r="M221" s="112"/>
      <c r="N221" s="112"/>
      <c r="O221" s="7"/>
      <c r="P221" s="7"/>
      <c r="Q221" s="7"/>
    </row>
    <row r="222" spans="1:17" ht="13.15">
      <c r="B222" s="1020" t="s">
        <v>48</v>
      </c>
      <c r="C222" s="414">
        <v>0</v>
      </c>
      <c r="D222" s="414">
        <v>0</v>
      </c>
      <c r="E222" s="430">
        <v>0</v>
      </c>
      <c r="F222" s="430">
        <v>0</v>
      </c>
      <c r="G222" s="7"/>
      <c r="H222" s="1020" t="s">
        <v>48</v>
      </c>
      <c r="I222" s="420">
        <v>0</v>
      </c>
      <c r="J222" s="420">
        <v>0</v>
      </c>
      <c r="K222" s="431">
        <v>0</v>
      </c>
      <c r="L222" s="432">
        <v>0</v>
      </c>
      <c r="M222" s="112"/>
      <c r="N222" s="112"/>
      <c r="O222" s="7"/>
      <c r="P222" s="7"/>
      <c r="Q222" s="7"/>
    </row>
    <row r="223" spans="1:17" ht="13.15">
      <c r="B223" s="1020" t="s">
        <v>49</v>
      </c>
      <c r="C223" s="414">
        <v>0</v>
      </c>
      <c r="D223" s="414">
        <v>0</v>
      </c>
      <c r="E223" s="430">
        <v>0</v>
      </c>
      <c r="F223" s="430">
        <v>0</v>
      </c>
      <c r="G223" s="7"/>
      <c r="H223" s="1020" t="s">
        <v>49</v>
      </c>
      <c r="I223" s="420">
        <v>0</v>
      </c>
      <c r="J223" s="420">
        <v>0</v>
      </c>
      <c r="K223" s="431">
        <v>0</v>
      </c>
      <c r="L223" s="432">
        <v>0</v>
      </c>
      <c r="M223" s="112"/>
      <c r="N223" s="112"/>
      <c r="O223" s="7"/>
      <c r="P223" s="7"/>
      <c r="Q223" s="7"/>
    </row>
    <row r="224" spans="1:17" ht="13.15">
      <c r="B224" s="1020" t="s">
        <v>50</v>
      </c>
      <c r="C224" s="414">
        <v>0</v>
      </c>
      <c r="D224" s="414">
        <v>7.4329999999999998</v>
      </c>
      <c r="E224" s="430">
        <v>0</v>
      </c>
      <c r="F224" s="430">
        <v>6.3819999999999997</v>
      </c>
      <c r="G224" s="7"/>
      <c r="H224" s="1020" t="s">
        <v>50</v>
      </c>
      <c r="I224" s="420">
        <v>0</v>
      </c>
      <c r="J224" s="420">
        <v>0</v>
      </c>
      <c r="K224" s="431">
        <v>0</v>
      </c>
      <c r="L224" s="432">
        <v>0</v>
      </c>
      <c r="M224" s="112"/>
      <c r="N224" s="112"/>
      <c r="O224" s="7"/>
      <c r="P224" s="7"/>
      <c r="Q224" s="7"/>
    </row>
    <row r="225" spans="1:17" ht="13.15">
      <c r="B225" s="1020" t="s">
        <v>51</v>
      </c>
      <c r="C225" s="414">
        <v>6.3499999999999988</v>
      </c>
      <c r="D225" s="414">
        <v>5.34</v>
      </c>
      <c r="E225" s="430">
        <v>5</v>
      </c>
      <c r="F225" s="430">
        <v>5</v>
      </c>
      <c r="G225" s="1121"/>
      <c r="H225" s="1020" t="s">
        <v>51</v>
      </c>
      <c r="I225" s="420">
        <v>0</v>
      </c>
      <c r="J225" s="420">
        <v>6.7639999999999993</v>
      </c>
      <c r="K225" s="431">
        <v>0</v>
      </c>
      <c r="L225" s="432">
        <v>0</v>
      </c>
      <c r="M225" s="112"/>
      <c r="N225" s="112"/>
      <c r="O225" s="7"/>
      <c r="P225" s="7"/>
      <c r="Q225" s="7"/>
    </row>
    <row r="226" spans="1:17" ht="13.15">
      <c r="B226" s="1020" t="s">
        <v>52</v>
      </c>
      <c r="C226" s="414">
        <v>6.3049999999999997</v>
      </c>
      <c r="D226" s="414">
        <v>9.4130000000000003</v>
      </c>
      <c r="E226" s="430">
        <v>6.7990000000000004</v>
      </c>
      <c r="F226" s="430">
        <v>5</v>
      </c>
      <c r="G226" s="1121"/>
      <c r="H226" s="1020" t="s">
        <v>52</v>
      </c>
      <c r="I226" s="420">
        <v>0</v>
      </c>
      <c r="J226" s="420">
        <v>0</v>
      </c>
      <c r="K226" s="431">
        <v>0</v>
      </c>
      <c r="L226" s="432">
        <v>0</v>
      </c>
      <c r="M226" s="112"/>
      <c r="N226" s="112"/>
      <c r="O226" s="7"/>
      <c r="P226" s="7"/>
      <c r="Q226" s="7"/>
    </row>
    <row r="227" spans="1:17" ht="13.15">
      <c r="B227" s="1020" t="s">
        <v>53</v>
      </c>
      <c r="C227" s="414">
        <v>17.945</v>
      </c>
      <c r="D227" s="414">
        <v>18.937000000000001</v>
      </c>
      <c r="E227" s="430">
        <v>17.888000000000002</v>
      </c>
      <c r="F227" s="430">
        <v>6.3550000000000004</v>
      </c>
      <c r="G227" s="7"/>
      <c r="H227" s="1020" t="s">
        <v>53</v>
      </c>
      <c r="I227" s="420">
        <v>12.883000000000001</v>
      </c>
      <c r="J227" s="420">
        <v>8.1120000000000001</v>
      </c>
      <c r="K227" s="431">
        <v>8.9139999999999997</v>
      </c>
      <c r="L227" s="432">
        <v>5</v>
      </c>
      <c r="M227" s="112"/>
      <c r="N227" s="112"/>
      <c r="O227" s="7"/>
      <c r="P227" s="7"/>
      <c r="Q227" s="7"/>
    </row>
    <row r="228" spans="1:17" ht="13.15">
      <c r="B228" s="1020" t="s">
        <v>54</v>
      </c>
      <c r="C228" s="414">
        <v>412.97699999999998</v>
      </c>
      <c r="D228" s="414">
        <v>309.8</v>
      </c>
      <c r="E228" s="430">
        <v>218.50299999999999</v>
      </c>
      <c r="F228" s="430">
        <v>167.79549999999998</v>
      </c>
      <c r="G228" s="7"/>
      <c r="H228" s="1020" t="s">
        <v>54</v>
      </c>
      <c r="I228" s="420">
        <v>94.186999999999998</v>
      </c>
      <c r="J228" s="420">
        <v>77.411000000000001</v>
      </c>
      <c r="K228" s="431">
        <v>67.185000000000002</v>
      </c>
      <c r="L228" s="432">
        <v>50.892499999999998</v>
      </c>
      <c r="M228" s="112"/>
      <c r="N228" s="112"/>
      <c r="O228" s="7"/>
      <c r="P228" s="7"/>
      <c r="Q228" s="7"/>
    </row>
    <row r="229" spans="1:17" ht="13.15">
      <c r="B229" s="1020" t="s">
        <v>55</v>
      </c>
      <c r="C229" s="414">
        <v>1437.231</v>
      </c>
      <c r="D229" s="414">
        <v>1256.8800000000001</v>
      </c>
      <c r="E229" s="430">
        <v>1119.5889999999999</v>
      </c>
      <c r="F229" s="430">
        <v>901.81049999999993</v>
      </c>
      <c r="G229" s="7"/>
      <c r="H229" s="1020" t="s">
        <v>55</v>
      </c>
      <c r="I229" s="420">
        <v>478.529</v>
      </c>
      <c r="J229" s="420">
        <v>343.70699999999999</v>
      </c>
      <c r="K229" s="431">
        <v>302.786</v>
      </c>
      <c r="L229" s="432">
        <v>260.68950000000001</v>
      </c>
      <c r="M229" s="112"/>
      <c r="N229" s="112"/>
      <c r="O229" s="7"/>
      <c r="P229" s="7"/>
      <c r="Q229" s="7"/>
    </row>
    <row r="230" spans="1:17" ht="13.15">
      <c r="B230" s="1020" t="s">
        <v>56</v>
      </c>
      <c r="C230" s="414">
        <v>751.822</v>
      </c>
      <c r="D230" s="414">
        <v>648.00300000000004</v>
      </c>
      <c r="E230" s="430">
        <v>607.05100000000004</v>
      </c>
      <c r="F230" s="430">
        <v>450.55700000000002</v>
      </c>
      <c r="G230" s="7"/>
      <c r="H230" s="1020" t="s">
        <v>56</v>
      </c>
      <c r="I230" s="420">
        <v>242.15</v>
      </c>
      <c r="J230" s="420">
        <v>210.54499999999999</v>
      </c>
      <c r="K230" s="431">
        <v>170.88499999999999</v>
      </c>
      <c r="L230" s="432">
        <v>153.20599999999999</v>
      </c>
      <c r="M230" s="112"/>
      <c r="N230" s="112"/>
      <c r="O230" s="7"/>
      <c r="P230" s="7"/>
      <c r="Q230" s="7"/>
    </row>
    <row r="231" spans="1:17" ht="13.15">
      <c r="B231" s="1020" t="s">
        <v>57</v>
      </c>
      <c r="C231" s="414">
        <v>154.87100000000001</v>
      </c>
      <c r="D231" s="414">
        <v>156.642</v>
      </c>
      <c r="E231" s="430">
        <v>169.25</v>
      </c>
      <c r="F231" s="430">
        <v>129.11799999999999</v>
      </c>
      <c r="G231" s="7"/>
      <c r="H231" s="1020" t="s">
        <v>57</v>
      </c>
      <c r="I231" s="420">
        <v>48.241999999999997</v>
      </c>
      <c r="J231" s="420">
        <v>40.817999999999998</v>
      </c>
      <c r="K231" s="431">
        <v>47.622999999999998</v>
      </c>
      <c r="L231" s="432">
        <v>40.034999999999997</v>
      </c>
      <c r="M231" s="112"/>
      <c r="N231" s="112"/>
      <c r="O231" s="7"/>
      <c r="P231" s="7"/>
      <c r="Q231" s="7"/>
    </row>
    <row r="232" spans="1:17" ht="13.15">
      <c r="B232" s="1020" t="s">
        <v>8</v>
      </c>
      <c r="C232" s="414">
        <v>2787.5010000000002</v>
      </c>
      <c r="D232" s="414">
        <v>2412.4479999999999</v>
      </c>
      <c r="E232" s="428">
        <v>2144.08</v>
      </c>
      <c r="F232" s="428">
        <v>1672.018</v>
      </c>
      <c r="G232" s="7"/>
      <c r="H232" s="1020" t="s">
        <v>8</v>
      </c>
      <c r="I232" s="420">
        <v>875.99099999999987</v>
      </c>
      <c r="J232" s="420">
        <v>687.35699999999997</v>
      </c>
      <c r="K232" s="431">
        <v>597.39300000000003</v>
      </c>
      <c r="L232" s="431">
        <v>509.82299999999998</v>
      </c>
      <c r="M232" s="112"/>
      <c r="N232" s="112"/>
      <c r="O232" s="7"/>
      <c r="P232" s="7"/>
      <c r="Q232" s="7"/>
    </row>
    <row r="233" spans="1:17">
      <c r="A233" s="1132">
        <f>G233+M233</f>
        <v>0</v>
      </c>
      <c r="B233" s="1132"/>
      <c r="C233" s="1132">
        <f>SUM(C222:C231)-C232</f>
        <v>0</v>
      </c>
      <c r="D233" s="1132">
        <f t="shared" ref="D233:L233" si="1">SUM(D222:D231)-D232</f>
        <v>0</v>
      </c>
      <c r="E233" s="1132">
        <f t="shared" si="1"/>
        <v>0</v>
      </c>
      <c r="F233" s="1132">
        <f t="shared" si="1"/>
        <v>0</v>
      </c>
      <c r="G233" s="1132">
        <f>SUM(C233:F233)</f>
        <v>0</v>
      </c>
      <c r="H233" s="1132"/>
      <c r="I233" s="1132">
        <f t="shared" si="1"/>
        <v>0</v>
      </c>
      <c r="J233" s="1132">
        <f t="shared" si="1"/>
        <v>0</v>
      </c>
      <c r="K233" s="1132">
        <f t="shared" si="1"/>
        <v>0</v>
      </c>
      <c r="L233" s="1132">
        <f t="shared" si="1"/>
        <v>0</v>
      </c>
      <c r="M233" s="1132">
        <f>SUM(I233:L233)</f>
        <v>0</v>
      </c>
      <c r="N233" s="112"/>
      <c r="O233" s="7"/>
      <c r="P233" s="7"/>
      <c r="Q233" s="7"/>
    </row>
    <row r="234" spans="1:17">
      <c r="N234" s="112"/>
      <c r="O234" s="7"/>
      <c r="P234" s="7"/>
      <c r="Q234" s="7"/>
    </row>
    <row r="235" spans="1:17" ht="13.15">
      <c r="B235" s="152" t="s">
        <v>127</v>
      </c>
      <c r="D235" s="7"/>
      <c r="E235" s="123"/>
      <c r="F235" s="110"/>
      <c r="G235" s="108"/>
      <c r="H235" s="152" t="s">
        <v>131</v>
      </c>
      <c r="J235" s="7"/>
      <c r="K235" s="123"/>
      <c r="L235" s="110"/>
      <c r="M235" s="112"/>
      <c r="N235" s="112"/>
      <c r="O235" s="7"/>
      <c r="P235" s="7"/>
      <c r="Q235" s="7"/>
    </row>
    <row r="236" spans="1:17">
      <c r="C236" s="300"/>
      <c r="D236" s="300"/>
      <c r="E236" s="300"/>
      <c r="F236" s="300"/>
      <c r="G236" s="108"/>
      <c r="I236" s="300"/>
      <c r="J236" s="300"/>
      <c r="K236" s="300"/>
      <c r="L236" s="300"/>
      <c r="M236" s="112"/>
      <c r="N236" s="112"/>
      <c r="O236" s="7"/>
      <c r="P236" s="7"/>
      <c r="Q236" s="7"/>
    </row>
    <row r="237" spans="1:17" ht="13.15">
      <c r="C237" s="1307" t="s">
        <v>70</v>
      </c>
      <c r="D237" s="1308"/>
      <c r="E237" s="1308"/>
      <c r="F237" s="1309"/>
      <c r="G237" s="154"/>
      <c r="I237" s="1307" t="s">
        <v>70</v>
      </c>
      <c r="J237" s="1308"/>
      <c r="K237" s="1308"/>
      <c r="L237" s="1309"/>
      <c r="M237" s="112"/>
      <c r="N237" s="112"/>
      <c r="O237" s="7"/>
      <c r="P237" s="7"/>
      <c r="Q237" s="7"/>
    </row>
    <row r="238" spans="1:17" ht="13.15">
      <c r="B238" s="1020" t="s">
        <v>45</v>
      </c>
      <c r="C238" s="1020" t="str">
        <f>C221</f>
        <v>2013/14</v>
      </c>
      <c r="D238" s="1020" t="str">
        <f>D221</f>
        <v>2014/15</v>
      </c>
      <c r="E238" s="1020" t="str">
        <f>E221</f>
        <v>2015/16</v>
      </c>
      <c r="F238" s="1020" t="str">
        <f>F221</f>
        <v>2016/17</v>
      </c>
      <c r="G238" s="7"/>
      <c r="H238" s="1020" t="s">
        <v>45</v>
      </c>
      <c r="I238" s="1020" t="str">
        <f>C238</f>
        <v>2013/14</v>
      </c>
      <c r="J238" s="1020" t="str">
        <f>D238</f>
        <v>2014/15</v>
      </c>
      <c r="K238" s="1020" t="str">
        <f>E238</f>
        <v>2015/16</v>
      </c>
      <c r="L238" s="1020" t="str">
        <f>F238</f>
        <v>2016/17</v>
      </c>
      <c r="M238" s="112"/>
      <c r="N238" s="112"/>
      <c r="O238" s="7"/>
      <c r="P238" s="7"/>
      <c r="Q238" s="7"/>
    </row>
    <row r="239" spans="1:17" ht="13.15">
      <c r="B239" s="1020" t="s">
        <v>48</v>
      </c>
      <c r="C239" s="414">
        <v>0</v>
      </c>
      <c r="D239" s="414">
        <v>0</v>
      </c>
      <c r="E239" s="430">
        <v>0</v>
      </c>
      <c r="F239" s="430">
        <v>0</v>
      </c>
      <c r="G239" s="7"/>
      <c r="H239" s="1020" t="s">
        <v>48</v>
      </c>
      <c r="I239" s="414">
        <v>0</v>
      </c>
      <c r="J239" s="414">
        <v>0</v>
      </c>
      <c r="K239" s="428">
        <v>0</v>
      </c>
      <c r="L239" s="429">
        <v>0</v>
      </c>
      <c r="M239" s="112"/>
      <c r="N239" s="112"/>
      <c r="O239" s="7"/>
      <c r="P239" s="7"/>
      <c r="Q239" s="7"/>
    </row>
    <row r="240" spans="1:17" ht="13.15">
      <c r="B240" s="1020" t="s">
        <v>49</v>
      </c>
      <c r="C240" s="414">
        <v>0</v>
      </c>
      <c r="D240" s="414">
        <v>0</v>
      </c>
      <c r="E240" s="430">
        <v>0</v>
      </c>
      <c r="F240" s="430">
        <v>0</v>
      </c>
      <c r="G240" s="7"/>
      <c r="H240" s="1020" t="s">
        <v>49</v>
      </c>
      <c r="I240" s="414">
        <v>5</v>
      </c>
      <c r="J240" s="414">
        <v>5.8179999999999996</v>
      </c>
      <c r="K240" s="428">
        <v>0</v>
      </c>
      <c r="L240" s="429">
        <v>5</v>
      </c>
      <c r="M240" s="112"/>
      <c r="N240" s="112"/>
      <c r="O240" s="7"/>
      <c r="P240" s="7"/>
      <c r="Q240" s="7"/>
    </row>
    <row r="241" spans="1:17" ht="13.15">
      <c r="B241" s="1020" t="s">
        <v>50</v>
      </c>
      <c r="C241" s="414">
        <v>7.3950000000000005</v>
      </c>
      <c r="D241" s="414">
        <v>7.3890000000000002</v>
      </c>
      <c r="E241" s="430">
        <v>5.3630000000000004</v>
      </c>
      <c r="F241" s="430">
        <v>0</v>
      </c>
      <c r="G241" s="7"/>
      <c r="H241" s="1020" t="s">
        <v>50</v>
      </c>
      <c r="I241" s="414">
        <v>12.816000000000001</v>
      </c>
      <c r="J241" s="414">
        <v>6.8789999999999996</v>
      </c>
      <c r="K241" s="428">
        <v>6.859</v>
      </c>
      <c r="L241" s="429">
        <v>0</v>
      </c>
      <c r="M241" s="112"/>
      <c r="N241" s="112"/>
      <c r="O241" s="7"/>
      <c r="P241" s="7"/>
      <c r="Q241" s="7"/>
    </row>
    <row r="242" spans="1:17" ht="13.15">
      <c r="B242" s="1020" t="s">
        <v>51</v>
      </c>
      <c r="C242" s="414">
        <v>18.986000000000001</v>
      </c>
      <c r="D242" s="414">
        <v>13.696999999999999</v>
      </c>
      <c r="E242" s="430">
        <v>7.4660000000000002</v>
      </c>
      <c r="F242" s="430">
        <v>7.3320000000000007</v>
      </c>
      <c r="G242" s="7"/>
      <c r="H242" s="1020" t="s">
        <v>51</v>
      </c>
      <c r="I242" s="414">
        <v>5.7030000000000003</v>
      </c>
      <c r="J242" s="414">
        <v>11.419</v>
      </c>
      <c r="K242" s="428">
        <v>5.6619999999999999</v>
      </c>
      <c r="L242" s="429">
        <v>6.2030000000000003</v>
      </c>
      <c r="M242" s="112"/>
      <c r="N242" s="112"/>
      <c r="O242" s="7"/>
      <c r="P242" s="7"/>
      <c r="Q242" s="7"/>
    </row>
    <row r="243" spans="1:17" ht="13.15">
      <c r="B243" s="1020" t="s">
        <v>52</v>
      </c>
      <c r="C243" s="414">
        <v>15.722</v>
      </c>
      <c r="D243" s="414">
        <v>17.831</v>
      </c>
      <c r="E243" s="430">
        <v>16.917000000000002</v>
      </c>
      <c r="F243" s="430">
        <v>8.3580000000000005</v>
      </c>
      <c r="G243" s="7"/>
      <c r="H243" s="1020" t="s">
        <v>52</v>
      </c>
      <c r="I243" s="414">
        <v>23.047999999999998</v>
      </c>
      <c r="J243" s="414">
        <v>24.132000000000001</v>
      </c>
      <c r="K243" s="428">
        <v>16.992000000000001</v>
      </c>
      <c r="L243" s="429">
        <v>5.5339999999999998</v>
      </c>
      <c r="M243" s="112"/>
      <c r="N243" s="112"/>
      <c r="O243" s="7"/>
      <c r="P243" s="7"/>
      <c r="Q243" s="7"/>
    </row>
    <row r="244" spans="1:17" ht="13.15">
      <c r="B244" s="1020" t="s">
        <v>53</v>
      </c>
      <c r="C244" s="414">
        <v>35.851999999999997</v>
      </c>
      <c r="D244" s="414">
        <v>23.154</v>
      </c>
      <c r="E244" s="430">
        <v>28.582999999999998</v>
      </c>
      <c r="F244" s="430">
        <v>23.106999999999999</v>
      </c>
      <c r="G244" s="7"/>
      <c r="H244" s="1020" t="s">
        <v>53</v>
      </c>
      <c r="I244" s="414">
        <v>51.826999999999998</v>
      </c>
      <c r="J244" s="414">
        <v>34.348999999999997</v>
      </c>
      <c r="K244" s="428">
        <v>44.106000000000002</v>
      </c>
      <c r="L244" s="429">
        <v>13.664999999999999</v>
      </c>
      <c r="M244" s="112"/>
      <c r="N244" s="112"/>
      <c r="O244" s="7"/>
      <c r="P244" s="7"/>
      <c r="Q244" s="7"/>
    </row>
    <row r="245" spans="1:17" ht="13.15">
      <c r="B245" s="1020" t="s">
        <v>54</v>
      </c>
      <c r="C245" s="414">
        <v>473.18900000000002</v>
      </c>
      <c r="D245" s="414">
        <v>440.89600000000002</v>
      </c>
      <c r="E245" s="430">
        <v>340.45699999999999</v>
      </c>
      <c r="F245" s="430">
        <v>194.16300000000001</v>
      </c>
      <c r="G245" s="7"/>
      <c r="H245" s="1020" t="s">
        <v>54</v>
      </c>
      <c r="I245" s="414">
        <v>570.46100000000001</v>
      </c>
      <c r="J245" s="414">
        <v>436.608</v>
      </c>
      <c r="K245" s="428">
        <v>357.12200000000001</v>
      </c>
      <c r="L245" s="429">
        <v>223.43600000000001</v>
      </c>
      <c r="M245" s="112"/>
      <c r="N245" s="112"/>
      <c r="O245" s="7"/>
      <c r="P245" s="7"/>
      <c r="Q245" s="7"/>
    </row>
    <row r="246" spans="1:17" ht="13.15">
      <c r="B246" s="1020" t="s">
        <v>55</v>
      </c>
      <c r="C246" s="414">
        <v>2154.357</v>
      </c>
      <c r="D246" s="414">
        <v>1938.4280000000001</v>
      </c>
      <c r="E246" s="430">
        <v>1642.453</v>
      </c>
      <c r="F246" s="430">
        <v>1268.462</v>
      </c>
      <c r="G246" s="7"/>
      <c r="H246" s="1020" t="s">
        <v>55</v>
      </c>
      <c r="I246" s="414">
        <v>3177.4630000000002</v>
      </c>
      <c r="J246" s="414">
        <v>2619.9169999999999</v>
      </c>
      <c r="K246" s="428">
        <v>2118.4929999999999</v>
      </c>
      <c r="L246" s="429">
        <v>1711.298</v>
      </c>
      <c r="M246" s="112"/>
      <c r="N246" s="112"/>
      <c r="O246" s="7"/>
      <c r="P246" s="7"/>
      <c r="Q246" s="7"/>
    </row>
    <row r="247" spans="1:17" ht="13.15">
      <c r="B247" s="1020" t="s">
        <v>56</v>
      </c>
      <c r="C247" s="414">
        <v>889.22699999999998</v>
      </c>
      <c r="D247" s="414">
        <v>917.96100000000001</v>
      </c>
      <c r="E247" s="430">
        <v>862.56600000000003</v>
      </c>
      <c r="F247" s="430">
        <v>713.04100000000005</v>
      </c>
      <c r="G247" s="7"/>
      <c r="H247" s="1020" t="s">
        <v>56</v>
      </c>
      <c r="I247" s="414">
        <v>1652.2080000000001</v>
      </c>
      <c r="J247" s="414">
        <v>1484.3979999999999</v>
      </c>
      <c r="K247" s="428">
        <v>1466.91</v>
      </c>
      <c r="L247" s="429">
        <v>1264.0139999999999</v>
      </c>
      <c r="M247" s="112"/>
      <c r="N247" s="112"/>
      <c r="O247" s="7"/>
      <c r="P247" s="7"/>
      <c r="Q247" s="7"/>
    </row>
    <row r="248" spans="1:17" ht="13.15">
      <c r="B248" s="1020" t="s">
        <v>57</v>
      </c>
      <c r="C248" s="414">
        <v>171.696</v>
      </c>
      <c r="D248" s="414">
        <v>120.825</v>
      </c>
      <c r="E248" s="430">
        <v>142.85900000000001</v>
      </c>
      <c r="F248" s="430">
        <v>115.711</v>
      </c>
      <c r="G248" s="7"/>
      <c r="H248" s="1020" t="s">
        <v>57</v>
      </c>
      <c r="I248" s="414">
        <v>242.33600000000001</v>
      </c>
      <c r="J248" s="414">
        <v>250.66300000000001</v>
      </c>
      <c r="K248" s="428">
        <v>262.48500000000001</v>
      </c>
      <c r="L248" s="429">
        <v>205.39</v>
      </c>
      <c r="M248" s="112"/>
      <c r="N248" s="112"/>
      <c r="O248" s="7"/>
      <c r="P248" s="7"/>
      <c r="Q248" s="7"/>
    </row>
    <row r="249" spans="1:17" ht="13.15">
      <c r="B249" s="1020" t="s">
        <v>8</v>
      </c>
      <c r="C249" s="414">
        <v>3766.424</v>
      </c>
      <c r="D249" s="414">
        <v>3480.1809999999996</v>
      </c>
      <c r="E249" s="428">
        <v>3046.6640000000002</v>
      </c>
      <c r="F249" s="428">
        <v>2330.174</v>
      </c>
      <c r="G249" s="7"/>
      <c r="H249" s="1020" t="s">
        <v>8</v>
      </c>
      <c r="I249" s="414">
        <v>5740.8620000000001</v>
      </c>
      <c r="J249" s="414">
        <v>4874.1829999999991</v>
      </c>
      <c r="K249" s="428">
        <v>4278.6289999999999</v>
      </c>
      <c r="L249" s="428">
        <v>3434.5399999999995</v>
      </c>
      <c r="M249" s="112"/>
      <c r="N249" s="112"/>
      <c r="O249" s="7"/>
      <c r="P249" s="7"/>
      <c r="Q249" s="7"/>
    </row>
    <row r="250" spans="1:17">
      <c r="A250" s="1132">
        <f>G250+M250</f>
        <v>0</v>
      </c>
      <c r="B250" s="1132"/>
      <c r="C250" s="1132">
        <f>SUM(C239:C248)-C249</f>
        <v>0</v>
      </c>
      <c r="D250" s="1132">
        <f>SUM(D239:D248)-D249</f>
        <v>0</v>
      </c>
      <c r="E250" s="1132">
        <f>SUM(E239:E248)-E249</f>
        <v>0</v>
      </c>
      <c r="F250" s="1132">
        <f>SUM(F239:F248)-F249</f>
        <v>0</v>
      </c>
      <c r="G250" s="1132">
        <f>SUM(C250:F250)</f>
        <v>0</v>
      </c>
      <c r="H250" s="1136"/>
      <c r="I250" s="1132">
        <f>SUM(I239:I248)-I249</f>
        <v>0</v>
      </c>
      <c r="J250" s="1132">
        <f>SUM(J239:J248)-J249</f>
        <v>0</v>
      </c>
      <c r="K250" s="1132">
        <f>SUM(K239:K248)-K249</f>
        <v>0</v>
      </c>
      <c r="L250" s="1132">
        <f>SUM(L239:L248)-L249</f>
        <v>0</v>
      </c>
      <c r="M250" s="1132">
        <f>SUM(I250:L250)</f>
        <v>0</v>
      </c>
      <c r="N250" s="112"/>
      <c r="O250" s="7"/>
      <c r="P250" s="7"/>
      <c r="Q250" s="7"/>
    </row>
    <row r="251" spans="1:17">
      <c r="D251" s="7"/>
      <c r="E251" s="123"/>
      <c r="F251" s="110"/>
      <c r="G251" s="108"/>
      <c r="H251" s="108"/>
      <c r="I251" s="108"/>
      <c r="J251" s="111"/>
      <c r="K251" s="112"/>
      <c r="L251" s="112"/>
      <c r="M251" s="112"/>
      <c r="N251" s="112"/>
      <c r="O251" s="7"/>
      <c r="P251" s="7"/>
      <c r="Q251" s="7"/>
    </row>
    <row r="252" spans="1:17" s="37" customFormat="1" ht="17.649999999999999">
      <c r="A252" s="171"/>
      <c r="B252" s="37" t="s">
        <v>502</v>
      </c>
      <c r="D252" s="126"/>
      <c r="E252" s="127"/>
      <c r="F252" s="11"/>
      <c r="J252" s="11" t="s">
        <v>1344</v>
      </c>
      <c r="K252"/>
      <c r="L252" s="864" t="s">
        <v>146</v>
      </c>
      <c r="M252" s="5" t="s">
        <v>64</v>
      </c>
      <c r="O252" s="126"/>
      <c r="P252" s="126"/>
      <c r="Q252" s="126"/>
    </row>
    <row r="253" spans="1:17" ht="13.15">
      <c r="D253" s="7"/>
      <c r="E253" s="124"/>
      <c r="F253" s="125"/>
      <c r="G253" s="123"/>
      <c r="H253" s="123"/>
      <c r="I253" s="123"/>
      <c r="J253" s="123"/>
      <c r="K253" s="123"/>
      <c r="L253" s="123"/>
      <c r="M253" s="123"/>
      <c r="N253" s="123"/>
      <c r="O253" s="7"/>
      <c r="P253" s="7"/>
      <c r="Q253" s="7"/>
    </row>
    <row r="254" spans="1:17" ht="13.15">
      <c r="B254" s="11" t="s">
        <v>1342</v>
      </c>
      <c r="C254" s="113" t="s">
        <v>1622</v>
      </c>
      <c r="F254" s="11"/>
      <c r="G254" s="7"/>
      <c r="H254" s="7"/>
    </row>
    <row r="255" spans="1:17">
      <c r="C255" s="413"/>
      <c r="G255" s="7"/>
      <c r="H255" s="7"/>
    </row>
    <row r="256" spans="1:17" ht="13.15">
      <c r="B256" s="11" t="s">
        <v>61</v>
      </c>
      <c r="C256" s="113" t="s">
        <v>1741</v>
      </c>
      <c r="G256" s="7"/>
      <c r="H256" s="7"/>
    </row>
    <row r="257" spans="2:17">
      <c r="C257" s="398"/>
      <c r="G257" s="7"/>
      <c r="H257" s="7"/>
    </row>
    <row r="258" spans="2:17" ht="12.75" customHeight="1">
      <c r="B258" s="11" t="s">
        <v>62</v>
      </c>
      <c r="C258" s="1208" t="s">
        <v>1536</v>
      </c>
      <c r="D258" s="1208"/>
      <c r="E258" s="1208"/>
      <c r="F258" s="1208"/>
      <c r="G258" s="1208"/>
      <c r="H258" s="1208"/>
      <c r="I258" s="1208"/>
      <c r="J258" s="1208"/>
      <c r="K258" s="1208"/>
      <c r="L258" s="1208"/>
      <c r="M258" s="1208"/>
    </row>
    <row r="259" spans="2:17" ht="12.75" customHeight="1">
      <c r="C259" s="1208"/>
      <c r="D259" s="1208"/>
      <c r="E259" s="1208"/>
      <c r="F259" s="1208"/>
      <c r="G259" s="1208"/>
      <c r="H259" s="1208"/>
      <c r="I259" s="1208"/>
      <c r="J259" s="1208"/>
      <c r="K259" s="1208"/>
      <c r="L259" s="1208"/>
      <c r="M259" s="1208"/>
    </row>
    <row r="260" spans="2:17" ht="13.15">
      <c r="B260" s="152" t="s">
        <v>1742</v>
      </c>
      <c r="D260" s="7"/>
      <c r="E260" s="123"/>
      <c r="F260" s="110"/>
      <c r="G260" s="108"/>
      <c r="H260" s="152" t="s">
        <v>1744</v>
      </c>
      <c r="J260" s="7"/>
      <c r="K260" s="123"/>
      <c r="L260" s="110"/>
      <c r="M260" s="112"/>
      <c r="N260" s="112"/>
      <c r="O260" s="7"/>
      <c r="P260" s="7"/>
      <c r="Q260" s="7"/>
    </row>
    <row r="261" spans="2:17">
      <c r="C261" s="300"/>
      <c r="D261" s="363"/>
      <c r="E261" s="109"/>
      <c r="F261" s="1045"/>
      <c r="G261" s="108"/>
      <c r="J261" s="363"/>
      <c r="K261" s="109"/>
      <c r="L261" s="1045"/>
      <c r="M261" s="112"/>
      <c r="N261" s="112"/>
      <c r="O261" s="7"/>
      <c r="P261" s="7"/>
      <c r="Q261" s="7"/>
    </row>
    <row r="262" spans="2:17" ht="13.15">
      <c r="C262" s="1307" t="s">
        <v>70</v>
      </c>
      <c r="D262" s="1308"/>
      <c r="E262" s="1308"/>
      <c r="F262" s="1309"/>
      <c r="G262" s="154"/>
      <c r="I262" s="1307" t="s">
        <v>70</v>
      </c>
      <c r="J262" s="1308"/>
      <c r="K262" s="1308"/>
      <c r="L262" s="1309"/>
      <c r="M262" s="112"/>
      <c r="N262" s="112"/>
      <c r="O262" s="7"/>
      <c r="P262" s="7"/>
      <c r="Q262" s="7"/>
    </row>
    <row r="263" spans="2:17" ht="13.15">
      <c r="B263" s="1020" t="s">
        <v>45</v>
      </c>
      <c r="C263" s="1020" t="str">
        <f>C238</f>
        <v>2013/14</v>
      </c>
      <c r="D263" s="1020" t="str">
        <f>D238</f>
        <v>2014/15</v>
      </c>
      <c r="E263" s="1020" t="str">
        <f>E238</f>
        <v>2015/16</v>
      </c>
      <c r="F263" s="1020" t="str">
        <f>F238</f>
        <v>2016/17</v>
      </c>
      <c r="G263" s="7"/>
      <c r="H263" s="1020" t="s">
        <v>45</v>
      </c>
      <c r="I263" s="1020" t="str">
        <f>I238</f>
        <v>2013/14</v>
      </c>
      <c r="J263" s="1020" t="str">
        <f>J238</f>
        <v>2014/15</v>
      </c>
      <c r="K263" s="1020" t="str">
        <f>K238</f>
        <v>2015/16</v>
      </c>
      <c r="L263" s="1020" t="str">
        <f>L238</f>
        <v>2016/17</v>
      </c>
      <c r="M263" s="112"/>
      <c r="N263" s="112"/>
      <c r="O263" s="7"/>
      <c r="P263" s="7"/>
      <c r="Q263" s="7"/>
    </row>
    <row r="264" spans="2:17" ht="13.15">
      <c r="B264" s="1020" t="s">
        <v>48</v>
      </c>
      <c r="C264" s="414">
        <v>5</v>
      </c>
      <c r="D264" s="414">
        <v>0</v>
      </c>
      <c r="E264" s="428">
        <v>0</v>
      </c>
      <c r="F264" s="428">
        <v>0</v>
      </c>
      <c r="G264" s="363"/>
      <c r="H264" s="317" t="s">
        <v>48</v>
      </c>
      <c r="I264" s="414">
        <v>0</v>
      </c>
      <c r="J264" s="414">
        <v>0</v>
      </c>
      <c r="K264" s="428">
        <v>0</v>
      </c>
      <c r="L264" s="428">
        <v>0</v>
      </c>
      <c r="M264" s="112"/>
      <c r="N264" s="112"/>
      <c r="O264" s="7"/>
      <c r="P264" s="7"/>
      <c r="Q264" s="7"/>
    </row>
    <row r="265" spans="2:17" ht="13.15">
      <c r="B265" s="1020" t="s">
        <v>49</v>
      </c>
      <c r="C265" s="414">
        <v>5</v>
      </c>
      <c r="D265" s="414">
        <v>0</v>
      </c>
      <c r="E265" s="428">
        <v>5.9090000000000007</v>
      </c>
      <c r="F265" s="428">
        <v>0</v>
      </c>
      <c r="G265" s="363"/>
      <c r="H265" s="317" t="s">
        <v>49</v>
      </c>
      <c r="I265" s="414">
        <v>0</v>
      </c>
      <c r="J265" s="414">
        <v>0</v>
      </c>
      <c r="K265" s="428">
        <v>0</v>
      </c>
      <c r="L265" s="428">
        <v>0</v>
      </c>
      <c r="M265" s="112"/>
      <c r="N265" s="112"/>
      <c r="O265" s="7"/>
      <c r="P265" s="7"/>
      <c r="Q265" s="7"/>
    </row>
    <row r="266" spans="2:17" ht="13.15">
      <c r="B266" s="1020" t="s">
        <v>50</v>
      </c>
      <c r="C266" s="414">
        <v>5</v>
      </c>
      <c r="D266" s="414">
        <v>7.9925999999999995</v>
      </c>
      <c r="E266" s="428">
        <v>5</v>
      </c>
      <c r="F266" s="428">
        <v>5</v>
      </c>
      <c r="G266" s="363"/>
      <c r="H266" s="317" t="s">
        <v>50</v>
      </c>
      <c r="I266" s="414">
        <v>0</v>
      </c>
      <c r="J266" s="414">
        <v>0</v>
      </c>
      <c r="K266" s="428">
        <v>5.1349999999999998</v>
      </c>
      <c r="L266" s="428">
        <v>0</v>
      </c>
      <c r="M266" s="112"/>
      <c r="N266" s="112"/>
      <c r="O266" s="7"/>
      <c r="P266" s="7"/>
      <c r="Q266" s="7"/>
    </row>
    <row r="267" spans="2:17" ht="13.15">
      <c r="B267" s="1020" t="s">
        <v>51</v>
      </c>
      <c r="C267" s="414">
        <v>9.2347499999999982</v>
      </c>
      <c r="D267" s="414">
        <v>5.8855999999999993</v>
      </c>
      <c r="E267" s="428">
        <v>6.479000000000001</v>
      </c>
      <c r="F267" s="428">
        <v>5.2110000000000003</v>
      </c>
      <c r="G267" s="363"/>
      <c r="H267" s="317" t="s">
        <v>51</v>
      </c>
      <c r="I267" s="414">
        <v>6.931</v>
      </c>
      <c r="J267" s="414">
        <v>0</v>
      </c>
      <c r="K267" s="428">
        <v>0</v>
      </c>
      <c r="L267" s="428">
        <v>5</v>
      </c>
      <c r="M267" s="112"/>
      <c r="N267" s="112"/>
      <c r="O267" s="7"/>
      <c r="P267" s="7"/>
      <c r="Q267" s="7"/>
    </row>
    <row r="268" spans="2:17" ht="13.15">
      <c r="B268" s="1020" t="s">
        <v>52</v>
      </c>
      <c r="C268" s="414">
        <v>7.1127499999999992</v>
      </c>
      <c r="D268" s="414">
        <v>10.0426</v>
      </c>
      <c r="E268" s="428">
        <v>6.4710000000000001</v>
      </c>
      <c r="F268" s="428">
        <v>5</v>
      </c>
      <c r="G268" s="363"/>
      <c r="H268" s="317" t="s">
        <v>52</v>
      </c>
      <c r="I268" s="414">
        <v>7.0439999999999996</v>
      </c>
      <c r="J268" s="414">
        <v>5.5190000000000001</v>
      </c>
      <c r="K268" s="428">
        <v>5.0470000000000006</v>
      </c>
      <c r="L268" s="428">
        <v>0</v>
      </c>
      <c r="M268" s="112"/>
      <c r="N268" s="112"/>
      <c r="O268" s="7"/>
      <c r="P268" s="7"/>
      <c r="Q268" s="7"/>
    </row>
    <row r="269" spans="2:17" ht="13.15">
      <c r="B269" s="1020" t="s">
        <v>53</v>
      </c>
      <c r="C269" s="414">
        <v>16.589750000000002</v>
      </c>
      <c r="D269" s="414">
        <v>8.0911000000000008</v>
      </c>
      <c r="E269" s="428">
        <v>5</v>
      </c>
      <c r="F269" s="428">
        <v>5.79</v>
      </c>
      <c r="G269" s="363"/>
      <c r="H269" s="317" t="s">
        <v>53</v>
      </c>
      <c r="I269" s="414">
        <v>0</v>
      </c>
      <c r="J269" s="414">
        <v>5.407</v>
      </c>
      <c r="K269" s="428">
        <v>0</v>
      </c>
      <c r="L269" s="428">
        <v>5</v>
      </c>
      <c r="M269" s="112"/>
      <c r="N269" s="112"/>
      <c r="O269" s="7"/>
      <c r="P269" s="7"/>
      <c r="Q269" s="7"/>
    </row>
    <row r="270" spans="2:17" ht="13.15">
      <c r="B270" s="1020" t="s">
        <v>54</v>
      </c>
      <c r="C270" s="414">
        <v>9.2187499999999982</v>
      </c>
      <c r="D270" s="414">
        <v>8.0441000000000003</v>
      </c>
      <c r="E270" s="428">
        <v>7.8819999999999997</v>
      </c>
      <c r="F270" s="428">
        <v>5.742</v>
      </c>
      <c r="G270" s="363"/>
      <c r="H270" s="317" t="s">
        <v>54</v>
      </c>
      <c r="I270" s="414">
        <v>7.9489999999999998</v>
      </c>
      <c r="J270" s="414">
        <v>5</v>
      </c>
      <c r="K270" s="428">
        <v>5.6709999999999994</v>
      </c>
      <c r="L270" s="428">
        <v>0</v>
      </c>
      <c r="M270" s="112"/>
      <c r="N270" s="112"/>
      <c r="O270" s="7"/>
      <c r="P270" s="7"/>
      <c r="Q270" s="7"/>
    </row>
    <row r="271" spans="2:17" ht="13.15">
      <c r="B271" s="1020" t="s">
        <v>55</v>
      </c>
      <c r="C271" s="414">
        <v>5.2590000000000003</v>
      </c>
      <c r="D271" s="414">
        <v>5</v>
      </c>
      <c r="E271" s="428">
        <v>5.7939999999999996</v>
      </c>
      <c r="F271" s="428">
        <v>6.8309999999999995</v>
      </c>
      <c r="G271" s="363"/>
      <c r="H271" s="317" t="s">
        <v>55</v>
      </c>
      <c r="I271" s="414">
        <v>0</v>
      </c>
      <c r="J271" s="414">
        <v>0</v>
      </c>
      <c r="K271" s="428">
        <v>0</v>
      </c>
      <c r="L271" s="428">
        <v>0</v>
      </c>
      <c r="M271" s="112"/>
      <c r="N271" s="112"/>
      <c r="O271" s="7"/>
      <c r="P271" s="7"/>
      <c r="Q271" s="7"/>
    </row>
    <row r="272" spans="2:17" ht="13.15">
      <c r="B272" s="1020" t="s">
        <v>56</v>
      </c>
      <c r="C272" s="414">
        <v>5</v>
      </c>
      <c r="D272" s="414">
        <v>0</v>
      </c>
      <c r="E272" s="428">
        <v>0</v>
      </c>
      <c r="F272" s="428">
        <v>0</v>
      </c>
      <c r="G272" s="363"/>
      <c r="H272" s="317" t="s">
        <v>56</v>
      </c>
      <c r="I272" s="414">
        <v>0</v>
      </c>
      <c r="J272" s="414">
        <v>0</v>
      </c>
      <c r="K272" s="428">
        <v>0</v>
      </c>
      <c r="L272" s="428">
        <v>0</v>
      </c>
      <c r="M272" s="112"/>
      <c r="N272" s="112"/>
      <c r="O272" s="7"/>
      <c r="P272" s="7"/>
      <c r="Q272" s="7"/>
    </row>
    <row r="273" spans="1:17" ht="13.15">
      <c r="B273" s="1020" t="s">
        <v>57</v>
      </c>
      <c r="C273" s="414">
        <v>0</v>
      </c>
      <c r="D273" s="414">
        <v>0</v>
      </c>
      <c r="E273" s="428">
        <v>0</v>
      </c>
      <c r="F273" s="428">
        <v>0</v>
      </c>
      <c r="G273" s="363"/>
      <c r="H273" s="317" t="s">
        <v>57</v>
      </c>
      <c r="I273" s="414">
        <v>0</v>
      </c>
      <c r="J273" s="414">
        <v>0</v>
      </c>
      <c r="K273" s="428">
        <v>0</v>
      </c>
      <c r="L273" s="428">
        <v>0</v>
      </c>
      <c r="M273" s="112"/>
      <c r="N273" s="112"/>
      <c r="O273" s="7"/>
      <c r="P273" s="7"/>
      <c r="Q273" s="7"/>
    </row>
    <row r="274" spans="1:17" ht="13.15">
      <c r="B274" s="1020" t="s">
        <v>8</v>
      </c>
      <c r="C274" s="414">
        <v>67.414999999999992</v>
      </c>
      <c r="D274" s="414">
        <v>45.055999999999997</v>
      </c>
      <c r="E274" s="428">
        <v>42.534999999999997</v>
      </c>
      <c r="F274" s="428">
        <v>33.573999999999998</v>
      </c>
      <c r="G274" s="7"/>
      <c r="H274" s="1020" t="s">
        <v>8</v>
      </c>
      <c r="I274" s="414">
        <v>21.923999999999999</v>
      </c>
      <c r="J274" s="414">
        <v>15.926</v>
      </c>
      <c r="K274" s="428">
        <v>15.853000000000002</v>
      </c>
      <c r="L274" s="428">
        <v>10</v>
      </c>
      <c r="M274" s="112"/>
      <c r="N274" s="112"/>
      <c r="O274" s="7"/>
      <c r="P274" s="7"/>
      <c r="Q274" s="7"/>
    </row>
    <row r="275" spans="1:17">
      <c r="A275" s="1132">
        <f>G275+M275</f>
        <v>0</v>
      </c>
      <c r="B275" s="1132"/>
      <c r="C275" s="1132">
        <f>SUM(C264:C273)-C274</f>
        <v>0</v>
      </c>
      <c r="D275" s="1132">
        <f>SUM(D264:D273)-D274</f>
        <v>0</v>
      </c>
      <c r="E275" s="1132">
        <f>SUM(E264:E273)-E274</f>
        <v>0</v>
      </c>
      <c r="F275" s="1132">
        <f>SUM(F264:F273)-F274</f>
        <v>0</v>
      </c>
      <c r="G275" s="1132">
        <f>SUM(C275:F275)</f>
        <v>0</v>
      </c>
      <c r="H275" s="1132"/>
      <c r="I275" s="1132">
        <f>SUM(I264:I273)-I274</f>
        <v>0</v>
      </c>
      <c r="J275" s="1132">
        <f>SUM(J264:J273)-J274</f>
        <v>0</v>
      </c>
      <c r="K275" s="1132">
        <f>SUM(K264:K273)-K274</f>
        <v>0</v>
      </c>
      <c r="L275" s="1132">
        <f>SUM(L264:L273)-L274</f>
        <v>0</v>
      </c>
      <c r="M275" s="1132">
        <f>SUM(I275:L275)</f>
        <v>0</v>
      </c>
      <c r="N275" s="112"/>
      <c r="O275" s="7"/>
      <c r="P275" s="7"/>
      <c r="Q275" s="7"/>
    </row>
    <row r="276" spans="1:17">
      <c r="C276" s="1123"/>
      <c r="D276" s="544"/>
      <c r="E276" s="544"/>
      <c r="F276" s="1122"/>
      <c r="I276" s="300"/>
      <c r="J276" s="544"/>
      <c r="N276" s="112"/>
      <c r="O276" s="7"/>
      <c r="P276" s="7"/>
      <c r="Q276" s="7"/>
    </row>
    <row r="277" spans="1:17" ht="13.15">
      <c r="B277" s="152" t="s">
        <v>1743</v>
      </c>
      <c r="D277" s="1120"/>
      <c r="E277" s="1124"/>
      <c r="F277" s="110"/>
      <c r="G277" s="108"/>
      <c r="H277" s="152" t="s">
        <v>1745</v>
      </c>
      <c r="J277" s="449"/>
      <c r="K277" s="123"/>
      <c r="L277" s="110"/>
      <c r="M277" s="112"/>
      <c r="N277" s="112"/>
      <c r="O277" s="7"/>
      <c r="P277" s="7"/>
      <c r="Q277" s="7"/>
    </row>
    <row r="278" spans="1:17">
      <c r="C278" s="10"/>
      <c r="D278" s="449"/>
      <c r="E278" s="123"/>
      <c r="F278" s="1049"/>
      <c r="G278" s="108"/>
      <c r="I278" s="10"/>
      <c r="J278" s="449"/>
      <c r="K278" s="112"/>
      <c r="L278" s="1049"/>
      <c r="M278" s="112"/>
      <c r="N278" s="112"/>
      <c r="O278" s="7"/>
      <c r="P278" s="7"/>
      <c r="Q278" s="7"/>
    </row>
    <row r="279" spans="1:17" ht="13.15">
      <c r="C279" s="1307" t="s">
        <v>70</v>
      </c>
      <c r="D279" s="1308"/>
      <c r="E279" s="1308"/>
      <c r="F279" s="1309"/>
      <c r="G279" s="154"/>
      <c r="I279" s="1307" t="s">
        <v>70</v>
      </c>
      <c r="J279" s="1308"/>
      <c r="K279" s="1308"/>
      <c r="L279" s="1309"/>
      <c r="M279" s="112"/>
      <c r="N279" s="112"/>
      <c r="O279" s="7"/>
      <c r="P279" s="7"/>
      <c r="Q279" s="7"/>
    </row>
    <row r="280" spans="1:17" ht="13.15">
      <c r="B280" s="1020" t="s">
        <v>45</v>
      </c>
      <c r="C280" s="1020" t="str">
        <f>C263</f>
        <v>2013/14</v>
      </c>
      <c r="D280" s="1020" t="str">
        <f>D263</f>
        <v>2014/15</v>
      </c>
      <c r="E280" s="1020" t="str">
        <f>E263</f>
        <v>2015/16</v>
      </c>
      <c r="F280" s="1020" t="str">
        <f>F263</f>
        <v>2016/17</v>
      </c>
      <c r="G280" s="7"/>
      <c r="H280" s="1020" t="s">
        <v>45</v>
      </c>
      <c r="I280" s="1020" t="str">
        <f>I263</f>
        <v>2013/14</v>
      </c>
      <c r="J280" s="1020" t="str">
        <f>J263</f>
        <v>2014/15</v>
      </c>
      <c r="K280" s="1020" t="str">
        <f>K263</f>
        <v>2015/16</v>
      </c>
      <c r="L280" s="1020" t="str">
        <f>L263</f>
        <v>2016/17</v>
      </c>
      <c r="M280" s="112"/>
      <c r="N280" s="112"/>
      <c r="O280" s="7"/>
      <c r="P280" s="7"/>
      <c r="Q280" s="7"/>
    </row>
    <row r="281" spans="1:17" ht="13.15">
      <c r="B281" s="1020" t="s">
        <v>48</v>
      </c>
      <c r="C281" s="423">
        <v>0</v>
      </c>
      <c r="D281" s="423">
        <v>7.3769999999999998</v>
      </c>
      <c r="E281" s="433">
        <v>5</v>
      </c>
      <c r="F281" s="433">
        <v>0</v>
      </c>
      <c r="G281" s="7"/>
      <c r="H281" s="1020" t="s">
        <v>48</v>
      </c>
      <c r="I281" s="423">
        <v>5.7469999999999999</v>
      </c>
      <c r="J281" s="423">
        <v>0</v>
      </c>
      <c r="K281" s="433">
        <v>0</v>
      </c>
      <c r="L281" s="433">
        <v>5</v>
      </c>
      <c r="M281" s="112"/>
      <c r="N281" s="112"/>
      <c r="O281" s="7"/>
      <c r="P281" s="7"/>
      <c r="Q281" s="7"/>
    </row>
    <row r="282" spans="1:17" ht="13.15">
      <c r="B282" s="1020" t="s">
        <v>49</v>
      </c>
      <c r="C282" s="423">
        <v>0</v>
      </c>
      <c r="D282" s="423">
        <v>5</v>
      </c>
      <c r="E282" s="433">
        <v>5.5398333333333367</v>
      </c>
      <c r="F282" s="433">
        <v>0</v>
      </c>
      <c r="G282" s="7"/>
      <c r="H282" s="1020" t="s">
        <v>49</v>
      </c>
      <c r="I282" s="423">
        <v>0</v>
      </c>
      <c r="J282" s="423">
        <v>5</v>
      </c>
      <c r="K282" s="433">
        <v>9.0605000000000047</v>
      </c>
      <c r="L282" s="433">
        <v>5</v>
      </c>
      <c r="M282" s="112"/>
      <c r="N282" s="112"/>
      <c r="O282" s="7"/>
      <c r="P282" s="7"/>
      <c r="Q282" s="7"/>
    </row>
    <row r="283" spans="1:17" ht="13.15">
      <c r="B283" s="1020" t="s">
        <v>50</v>
      </c>
      <c r="C283" s="423">
        <v>5</v>
      </c>
      <c r="D283" s="423">
        <v>8.5160000000000036</v>
      </c>
      <c r="E283" s="433">
        <v>5.4338333333333368</v>
      </c>
      <c r="F283" s="433">
        <v>0</v>
      </c>
      <c r="G283" s="7"/>
      <c r="H283" s="1020" t="s">
        <v>50</v>
      </c>
      <c r="I283" s="423">
        <v>7.5234000000000005</v>
      </c>
      <c r="J283" s="423">
        <v>9.66</v>
      </c>
      <c r="K283" s="433">
        <v>9.0725000000000033</v>
      </c>
      <c r="L283" s="433">
        <v>5.24</v>
      </c>
      <c r="M283" s="112"/>
      <c r="N283" s="112"/>
      <c r="O283" s="7"/>
      <c r="P283" s="7"/>
      <c r="Q283" s="7"/>
    </row>
    <row r="284" spans="1:17" ht="13.15">
      <c r="B284" s="1020" t="s">
        <v>51</v>
      </c>
      <c r="C284" s="423">
        <v>0</v>
      </c>
      <c r="D284" s="423">
        <v>9.485000000000003</v>
      </c>
      <c r="E284" s="433">
        <v>8.6588333333333356</v>
      </c>
      <c r="F284" s="433">
        <v>7.6735000000000007</v>
      </c>
      <c r="G284" s="7"/>
      <c r="H284" s="1020" t="s">
        <v>51</v>
      </c>
      <c r="I284" s="423">
        <v>10.932399999999999</v>
      </c>
      <c r="J284" s="423">
        <v>7.3860000000000001</v>
      </c>
      <c r="K284" s="433">
        <v>12.603500000000034</v>
      </c>
      <c r="L284" s="433">
        <v>10.859</v>
      </c>
      <c r="M284" s="112"/>
      <c r="N284" s="112"/>
      <c r="O284" s="7"/>
      <c r="P284" s="7"/>
      <c r="Q284" s="7"/>
    </row>
    <row r="285" spans="1:17" ht="13.15">
      <c r="B285" s="1020" t="s">
        <v>52</v>
      </c>
      <c r="C285" s="423">
        <v>6.6502499999999998</v>
      </c>
      <c r="D285" s="423">
        <v>8.4820000000000029</v>
      </c>
      <c r="E285" s="433">
        <v>6.617833333333337</v>
      </c>
      <c r="F285" s="433">
        <v>6.6154999999999999</v>
      </c>
      <c r="G285" s="7"/>
      <c r="H285" s="1020" t="s">
        <v>52</v>
      </c>
      <c r="I285" s="423">
        <v>21.375399999999999</v>
      </c>
      <c r="J285" s="423">
        <v>17.816000000000003</v>
      </c>
      <c r="K285" s="433">
        <v>10.421500000000034</v>
      </c>
      <c r="L285" s="433">
        <v>6.4729999999999999</v>
      </c>
      <c r="M285" s="112"/>
      <c r="N285" s="112"/>
      <c r="O285" s="7"/>
      <c r="P285" s="7"/>
      <c r="Q285" s="7"/>
    </row>
    <row r="286" spans="1:17" ht="13.15">
      <c r="B286" s="1020" t="s">
        <v>53</v>
      </c>
      <c r="C286" s="423">
        <v>7.7762499999999992</v>
      </c>
      <c r="D286" s="423">
        <v>10.565000000000033</v>
      </c>
      <c r="E286" s="433">
        <v>17.101833333333367</v>
      </c>
      <c r="F286" s="433">
        <v>8.7125000000000004</v>
      </c>
      <c r="G286" s="7"/>
      <c r="H286" s="1020" t="s">
        <v>53</v>
      </c>
      <c r="I286" s="423">
        <v>13.305399999999999</v>
      </c>
      <c r="J286" s="423">
        <v>19.96</v>
      </c>
      <c r="K286" s="433">
        <v>21.604500000000034</v>
      </c>
      <c r="L286" s="433">
        <v>9.7970000000000006</v>
      </c>
      <c r="M286" s="112"/>
      <c r="N286" s="112"/>
      <c r="O286" s="7"/>
      <c r="P286" s="7"/>
      <c r="Q286" s="7"/>
    </row>
    <row r="287" spans="1:17" ht="13.15">
      <c r="B287" s="1020" t="s">
        <v>54</v>
      </c>
      <c r="C287" s="423">
        <v>19.41225</v>
      </c>
      <c r="D287" s="423">
        <v>11.567000000000032</v>
      </c>
      <c r="E287" s="433">
        <v>9.6448333333333363</v>
      </c>
      <c r="F287" s="433">
        <v>6.6085000000000003</v>
      </c>
      <c r="G287" s="7"/>
      <c r="H287" s="1020" t="s">
        <v>54</v>
      </c>
      <c r="I287" s="423">
        <v>16.1294</v>
      </c>
      <c r="J287" s="423">
        <v>16.984000000000002</v>
      </c>
      <c r="K287" s="433">
        <v>13.661500000000034</v>
      </c>
      <c r="L287" s="433">
        <v>8.1440000000000001</v>
      </c>
      <c r="M287" s="112"/>
      <c r="N287" s="112"/>
      <c r="O287" s="7"/>
      <c r="P287" s="7"/>
      <c r="Q287" s="7"/>
    </row>
    <row r="288" spans="1:17" ht="13.15">
      <c r="B288" s="1020" t="s">
        <v>55</v>
      </c>
      <c r="C288" s="423">
        <v>5.6602499999999996</v>
      </c>
      <c r="D288" s="423">
        <v>7.4280000000000026</v>
      </c>
      <c r="E288" s="433">
        <v>0</v>
      </c>
      <c r="F288" s="433">
        <v>5</v>
      </c>
      <c r="G288" s="7"/>
      <c r="H288" s="1020" t="s">
        <v>55</v>
      </c>
      <c r="I288" s="423">
        <v>5</v>
      </c>
      <c r="J288" s="423">
        <v>5</v>
      </c>
      <c r="K288" s="433">
        <v>0</v>
      </c>
      <c r="L288" s="433">
        <v>6.5440000000000005</v>
      </c>
      <c r="M288" s="112"/>
      <c r="N288" s="112"/>
      <c r="O288" s="7"/>
      <c r="P288" s="7"/>
      <c r="Q288" s="7"/>
    </row>
    <row r="289" spans="1:17" ht="13.15">
      <c r="B289" s="1020" t="s">
        <v>56</v>
      </c>
      <c r="C289" s="423">
        <v>5</v>
      </c>
      <c r="D289" s="423">
        <v>0</v>
      </c>
      <c r="E289" s="433">
        <v>0</v>
      </c>
      <c r="F289" s="433">
        <v>0</v>
      </c>
      <c r="G289" s="7"/>
      <c r="H289" s="1020" t="s">
        <v>56</v>
      </c>
      <c r="I289" s="423">
        <v>0</v>
      </c>
      <c r="J289" s="423">
        <v>0</v>
      </c>
      <c r="K289" s="433">
        <v>5</v>
      </c>
      <c r="L289" s="433">
        <v>5.157</v>
      </c>
      <c r="M289" s="112"/>
      <c r="N289" s="112"/>
      <c r="O289" s="7"/>
      <c r="P289" s="7"/>
      <c r="Q289" s="7"/>
    </row>
    <row r="290" spans="1:17" ht="13.15">
      <c r="B290" s="1020" t="s">
        <v>57</v>
      </c>
      <c r="C290" s="423">
        <v>0</v>
      </c>
      <c r="D290" s="423">
        <v>0</v>
      </c>
      <c r="E290" s="433">
        <v>0</v>
      </c>
      <c r="F290" s="433">
        <v>0</v>
      </c>
      <c r="G290" s="7"/>
      <c r="H290" s="1020" t="s">
        <v>57</v>
      </c>
      <c r="I290" s="423">
        <v>0</v>
      </c>
      <c r="J290" s="423">
        <v>0</v>
      </c>
      <c r="K290" s="433">
        <v>0</v>
      </c>
      <c r="L290" s="433">
        <v>0</v>
      </c>
      <c r="M290" s="112"/>
      <c r="N290" s="112"/>
      <c r="O290" s="7"/>
      <c r="P290" s="7"/>
      <c r="Q290" s="7"/>
    </row>
    <row r="291" spans="1:17" ht="13.15">
      <c r="B291" s="1020" t="s">
        <v>8</v>
      </c>
      <c r="C291" s="423">
        <v>49.498999999999988</v>
      </c>
      <c r="D291" s="423">
        <v>68.42</v>
      </c>
      <c r="E291" s="433">
        <v>57.997</v>
      </c>
      <c r="F291" s="433">
        <v>34.61</v>
      </c>
      <c r="G291" s="7"/>
      <c r="H291" s="1020" t="s">
        <v>8</v>
      </c>
      <c r="I291" s="423">
        <v>80.013000000000005</v>
      </c>
      <c r="J291" s="423">
        <v>81.806000000000012</v>
      </c>
      <c r="K291" s="433">
        <v>81.424000000000134</v>
      </c>
      <c r="L291" s="433">
        <v>62.213999999999999</v>
      </c>
      <c r="M291" s="112"/>
      <c r="N291" s="112"/>
      <c r="O291" s="7"/>
      <c r="P291" s="7"/>
      <c r="Q291" s="7"/>
    </row>
    <row r="292" spans="1:17">
      <c r="A292" s="1132">
        <f>G292+M292</f>
        <v>0</v>
      </c>
      <c r="B292" s="1132"/>
      <c r="C292" s="1132">
        <f>SUM(C281:C290)-C291</f>
        <v>0</v>
      </c>
      <c r="D292" s="1132">
        <f>SUM(D281:D290)-D291</f>
        <v>0</v>
      </c>
      <c r="E292" s="1132">
        <f>SUM(E281:E290)-E291</f>
        <v>0</v>
      </c>
      <c r="F292" s="1132">
        <f>SUM(F281:F290)-F291</f>
        <v>0</v>
      </c>
      <c r="G292" s="1132">
        <f>SUM(C292:F292)</f>
        <v>0</v>
      </c>
      <c r="H292" s="1132"/>
      <c r="I292" s="1132">
        <f>SUM(I281:I290)-I291</f>
        <v>0</v>
      </c>
      <c r="J292" s="1132">
        <f>SUM(J281:J290)-J291</f>
        <v>0</v>
      </c>
      <c r="K292" s="1132">
        <f>SUM(K281:K290)-K291</f>
        <v>0</v>
      </c>
      <c r="L292" s="1132">
        <f>SUM(L281:L290)-L291</f>
        <v>0</v>
      </c>
      <c r="M292" s="1132">
        <f>SUM(I292:L292)</f>
        <v>0</v>
      </c>
      <c r="N292" s="112"/>
      <c r="O292" s="7"/>
      <c r="P292" s="7"/>
      <c r="Q292" s="7"/>
    </row>
    <row r="293" spans="1:17">
      <c r="C293" s="1125"/>
      <c r="D293" s="449"/>
      <c r="E293" s="1126"/>
      <c r="F293" s="1127"/>
      <c r="G293" s="108"/>
      <c r="H293" s="108"/>
      <c r="I293" s="1128"/>
      <c r="J293" s="1129"/>
      <c r="K293" s="112"/>
      <c r="L293" s="1130"/>
      <c r="M293" s="1130"/>
      <c r="N293" s="112"/>
      <c r="O293" s="7"/>
      <c r="P293" s="7"/>
      <c r="Q293" s="7"/>
    </row>
    <row r="294" spans="1:17" ht="17.649999999999999">
      <c r="B294" s="37" t="s">
        <v>158</v>
      </c>
      <c r="C294" s="1046"/>
      <c r="D294" s="1047"/>
      <c r="E294" s="1048"/>
      <c r="F294" s="11"/>
      <c r="J294" s="11" t="s">
        <v>1344</v>
      </c>
      <c r="L294" s="864" t="s">
        <v>146</v>
      </c>
      <c r="M294" s="5" t="s">
        <v>64</v>
      </c>
      <c r="N294" s="123"/>
      <c r="O294" s="7"/>
      <c r="P294" s="7"/>
      <c r="Q294" s="7"/>
    </row>
    <row r="295" spans="1:17" ht="13.15">
      <c r="D295" s="7"/>
      <c r="E295" s="124"/>
      <c r="F295" s="125"/>
      <c r="G295" s="123"/>
      <c r="H295" s="123"/>
      <c r="I295" s="123"/>
      <c r="J295" s="123"/>
      <c r="K295" s="123"/>
      <c r="L295" s="123"/>
      <c r="M295" s="123"/>
      <c r="N295" s="123"/>
      <c r="O295" s="7"/>
      <c r="P295" s="7"/>
      <c r="Q295" s="7"/>
    </row>
    <row r="296" spans="1:17" ht="13.15">
      <c r="B296" s="11" t="s">
        <v>1342</v>
      </c>
      <c r="C296" s="113" t="s">
        <v>1620</v>
      </c>
      <c r="D296" s="413"/>
      <c r="E296" s="413"/>
      <c r="F296" s="413"/>
      <c r="G296" s="416"/>
      <c r="H296" s="416"/>
      <c r="I296" s="413"/>
      <c r="J296" s="413"/>
      <c r="K296" s="413"/>
      <c r="L296" s="413"/>
      <c r="M296" s="123"/>
      <c r="N296" s="123"/>
      <c r="O296" s="7"/>
      <c r="P296" s="7"/>
      <c r="Q296" s="7"/>
    </row>
    <row r="297" spans="1:17">
      <c r="C297" s="413"/>
      <c r="D297" s="413"/>
      <c r="E297" s="413"/>
      <c r="F297" s="413"/>
      <c r="G297" s="416"/>
      <c r="H297" s="416"/>
      <c r="I297" s="413"/>
      <c r="J297" s="413"/>
      <c r="K297" s="413"/>
      <c r="L297" s="413"/>
      <c r="M297" s="123"/>
      <c r="N297" s="123"/>
      <c r="O297" s="7"/>
      <c r="P297" s="7"/>
      <c r="Q297" s="7"/>
    </row>
    <row r="298" spans="1:17" ht="13.15" customHeight="1">
      <c r="B298" s="11" t="s">
        <v>61</v>
      </c>
      <c r="C298" s="757" t="s">
        <v>1348</v>
      </c>
      <c r="D298" s="757"/>
      <c r="E298" s="757"/>
      <c r="F298" s="757"/>
      <c r="G298" s="757"/>
      <c r="H298" s="757"/>
      <c r="I298" s="757"/>
      <c r="J298" s="757"/>
      <c r="K298" s="757"/>
      <c r="L298" s="757"/>
      <c r="M298" s="123"/>
      <c r="N298" s="123"/>
      <c r="O298" s="7"/>
      <c r="P298" s="7"/>
      <c r="Q298" s="7"/>
    </row>
    <row r="299" spans="1:17" ht="13.15">
      <c r="C299" s="1019"/>
      <c r="D299" s="1019"/>
      <c r="E299" s="1019"/>
      <c r="F299" s="1019"/>
      <c r="G299" s="1019"/>
      <c r="H299" s="1019"/>
      <c r="I299" s="1019"/>
      <c r="J299" s="1019"/>
      <c r="K299" s="1019"/>
      <c r="L299" s="1019"/>
      <c r="M299" s="123"/>
      <c r="N299" s="123"/>
      <c r="O299" s="7"/>
      <c r="P299" s="7"/>
      <c r="Q299" s="7"/>
    </row>
    <row r="300" spans="1:17" ht="13.15" customHeight="1">
      <c r="B300" s="11" t="s">
        <v>62</v>
      </c>
      <c r="C300" s="757" t="s">
        <v>1464</v>
      </c>
      <c r="D300" s="757"/>
      <c r="E300" s="757"/>
      <c r="F300" s="757"/>
      <c r="G300" s="757"/>
      <c r="H300" s="757"/>
      <c r="I300" s="757"/>
      <c r="J300" s="757"/>
      <c r="K300" s="757"/>
      <c r="L300" s="757"/>
      <c r="M300" s="123"/>
      <c r="N300" s="123"/>
      <c r="O300" s="7"/>
      <c r="P300" s="7"/>
      <c r="Q300" s="7"/>
    </row>
    <row r="301" spans="1:17" ht="13.15" customHeight="1">
      <c r="B301" s="11"/>
      <c r="C301" s="757"/>
      <c r="D301" s="757"/>
      <c r="E301" s="757"/>
      <c r="F301" s="757"/>
      <c r="G301" s="757"/>
      <c r="H301" s="757"/>
      <c r="I301" s="757"/>
      <c r="J301" s="757"/>
      <c r="K301" s="757"/>
      <c r="L301" s="757"/>
      <c r="M301" s="123"/>
      <c r="N301" s="123"/>
      <c r="O301" s="7"/>
      <c r="P301" s="7"/>
      <c r="Q301" s="7"/>
    </row>
    <row r="302" spans="1:17" ht="12.75" customHeight="1">
      <c r="C302" s="1316" t="s">
        <v>1334</v>
      </c>
      <c r="D302" s="1316"/>
      <c r="E302" s="1316"/>
      <c r="F302" s="1316"/>
      <c r="G302" s="1316"/>
      <c r="H302" s="1316"/>
      <c r="I302" s="1316"/>
      <c r="J302" s="1316"/>
      <c r="K302" s="1316"/>
      <c r="L302" s="1316"/>
      <c r="M302" s="1316"/>
      <c r="N302" s="123"/>
      <c r="O302" s="7"/>
      <c r="P302" s="7"/>
      <c r="Q302" s="7"/>
    </row>
    <row r="303" spans="1:17" ht="12.75" customHeight="1">
      <c r="C303" s="1316"/>
      <c r="D303" s="1316"/>
      <c r="E303" s="1316"/>
      <c r="F303" s="1316"/>
      <c r="G303" s="1316"/>
      <c r="H303" s="1316"/>
      <c r="I303" s="1316"/>
      <c r="J303" s="1316"/>
      <c r="K303" s="1316"/>
      <c r="L303" s="1316"/>
      <c r="M303" s="1316"/>
      <c r="N303" s="123"/>
      <c r="O303" s="7"/>
      <c r="P303" s="7"/>
      <c r="Q303" s="7"/>
    </row>
    <row r="304" spans="1:17" ht="12.75" customHeight="1">
      <c r="C304" s="1316"/>
      <c r="D304" s="1316"/>
      <c r="E304" s="1316"/>
      <c r="F304" s="1316"/>
      <c r="G304" s="1316"/>
      <c r="H304" s="1316"/>
      <c r="I304" s="1316"/>
      <c r="J304" s="1316"/>
      <c r="K304" s="1316"/>
      <c r="L304" s="1316"/>
      <c r="M304" s="1316"/>
      <c r="N304" s="123"/>
      <c r="O304" s="7"/>
      <c r="P304" s="7"/>
      <c r="Q304" s="7"/>
    </row>
    <row r="305" spans="2:17" ht="12.75" customHeight="1">
      <c r="C305" s="1316"/>
      <c r="D305" s="1316"/>
      <c r="E305" s="1316"/>
      <c r="F305" s="1316"/>
      <c r="G305" s="1316"/>
      <c r="H305" s="1316"/>
      <c r="I305" s="1316"/>
      <c r="J305" s="1316"/>
      <c r="K305" s="1316"/>
      <c r="L305" s="1316"/>
      <c r="M305" s="1316"/>
      <c r="N305" s="123"/>
      <c r="O305" s="7"/>
      <c r="P305" s="7"/>
      <c r="Q305" s="7"/>
    </row>
    <row r="306" spans="2:17" ht="13.15">
      <c r="C306" s="757"/>
      <c r="D306" s="757"/>
      <c r="E306" s="757"/>
      <c r="F306" s="757"/>
      <c r="G306" s="757"/>
      <c r="H306" s="757"/>
      <c r="I306" s="757"/>
      <c r="J306" s="757"/>
      <c r="K306" s="757"/>
      <c r="L306" s="757"/>
      <c r="M306" s="123"/>
      <c r="N306" s="123"/>
      <c r="O306" s="7"/>
      <c r="P306" s="7"/>
      <c r="Q306" s="7"/>
    </row>
    <row r="307" spans="2:17" ht="13.15">
      <c r="B307" s="152" t="s">
        <v>159</v>
      </c>
      <c r="D307" s="7"/>
      <c r="E307" s="123"/>
      <c r="F307" s="110"/>
      <c r="G307" s="108"/>
      <c r="H307" s="152"/>
      <c r="I307" s="7"/>
      <c r="J307" s="7"/>
      <c r="K307" s="123"/>
      <c r="L307" s="110"/>
      <c r="M307" s="123"/>
      <c r="N307" s="123"/>
      <c r="O307" s="7"/>
      <c r="P307" s="7"/>
      <c r="Q307" s="7"/>
    </row>
    <row r="308" spans="2:17">
      <c r="D308" s="7"/>
      <c r="E308" s="123"/>
      <c r="F308" s="110"/>
      <c r="G308" s="108"/>
      <c r="H308" s="7"/>
      <c r="I308" s="7"/>
      <c r="J308" s="7"/>
      <c r="K308" s="123"/>
      <c r="L308" s="110"/>
      <c r="M308" s="123"/>
      <c r="N308" s="123"/>
      <c r="O308" s="7"/>
      <c r="P308" s="7"/>
      <c r="Q308" s="7"/>
    </row>
    <row r="309" spans="2:17" ht="13.15">
      <c r="C309" s="1307" t="s">
        <v>70</v>
      </c>
      <c r="D309" s="1308"/>
      <c r="E309" s="1308"/>
      <c r="F309" s="1309"/>
      <c r="G309" s="154"/>
      <c r="H309" s="7"/>
      <c r="I309" s="1306"/>
      <c r="J309" s="1306"/>
      <c r="K309" s="1306"/>
      <c r="L309" s="1306"/>
      <c r="M309" s="123"/>
      <c r="N309" s="123"/>
      <c r="O309" s="7"/>
      <c r="P309" s="7"/>
      <c r="Q309" s="7"/>
    </row>
    <row r="310" spans="2:17" ht="13.15">
      <c r="B310" s="1020" t="s">
        <v>45</v>
      </c>
      <c r="C310" s="1020" t="str">
        <f>C263</f>
        <v>2013/14</v>
      </c>
      <c r="D310" s="1020" t="str">
        <f>D263</f>
        <v>2014/15</v>
      </c>
      <c r="E310" s="1020" t="str">
        <f>E263</f>
        <v>2015/16</v>
      </c>
      <c r="F310" s="1020" t="str">
        <f>F263</f>
        <v>2016/17</v>
      </c>
      <c r="G310" s="7"/>
      <c r="H310" s="121"/>
      <c r="I310" s="1024"/>
      <c r="J310" s="1024"/>
      <c r="K310" s="1024"/>
      <c r="L310" s="1024"/>
      <c r="M310" s="1024"/>
      <c r="N310" s="123"/>
      <c r="O310" s="7"/>
      <c r="P310" s="7"/>
      <c r="Q310" s="7"/>
    </row>
    <row r="311" spans="2:17" ht="13.15">
      <c r="B311" s="1020" t="s">
        <v>48</v>
      </c>
      <c r="C311" s="414">
        <v>8450.85</v>
      </c>
      <c r="D311" s="414">
        <v>9049.8860000000004</v>
      </c>
      <c r="E311" s="428">
        <v>7742.6049999999996</v>
      </c>
      <c r="F311" s="429">
        <v>6990.2070000000003</v>
      </c>
      <c r="G311" s="7"/>
      <c r="H311" s="121"/>
      <c r="I311" s="121"/>
      <c r="J311" s="720"/>
      <c r="K311" s="720"/>
      <c r="L311" s="720"/>
      <c r="M311" s="720"/>
      <c r="N311" s="123"/>
      <c r="O311" s="7"/>
      <c r="P311" s="7"/>
      <c r="Q311" s="7"/>
    </row>
    <row r="312" spans="2:17" ht="13.15">
      <c r="B312" s="1020" t="s">
        <v>49</v>
      </c>
      <c r="C312" s="414">
        <v>6468.4560000000001</v>
      </c>
      <c r="D312" s="414">
        <v>6355.3720000000003</v>
      </c>
      <c r="E312" s="428">
        <v>6294.5730000000003</v>
      </c>
      <c r="F312" s="429">
        <v>5747.6040000000003</v>
      </c>
      <c r="G312" s="7"/>
      <c r="H312" s="121"/>
      <c r="I312" s="121"/>
      <c r="J312" s="720"/>
      <c r="K312" s="720"/>
      <c r="L312" s="720"/>
      <c r="M312" s="720"/>
      <c r="N312" s="123"/>
      <c r="O312" s="7"/>
      <c r="P312" s="7"/>
      <c r="Q312" s="7"/>
    </row>
    <row r="313" spans="2:17" ht="13.15">
      <c r="B313" s="1020" t="s">
        <v>50</v>
      </c>
      <c r="C313" s="414">
        <v>3067.4259999999999</v>
      </c>
      <c r="D313" s="414">
        <v>2838.7330000000002</v>
      </c>
      <c r="E313" s="428">
        <v>2898.8510000000001</v>
      </c>
      <c r="F313" s="429">
        <v>2952.1509999999998</v>
      </c>
      <c r="G313" s="7"/>
      <c r="H313" s="121"/>
      <c r="I313" s="121"/>
      <c r="J313" s="720"/>
      <c r="K313" s="720"/>
      <c r="L313" s="720"/>
      <c r="M313" s="720"/>
      <c r="N313" s="123"/>
      <c r="O313" s="7"/>
      <c r="P313" s="7"/>
      <c r="Q313" s="7"/>
    </row>
    <row r="314" spans="2:17" ht="13.15">
      <c r="B314" s="1020" t="s">
        <v>51</v>
      </c>
      <c r="C314" s="414">
        <v>2520.6889999999999</v>
      </c>
      <c r="D314" s="414">
        <v>2374.1219999999998</v>
      </c>
      <c r="E314" s="428">
        <v>2426.06</v>
      </c>
      <c r="F314" s="429">
        <v>2215.2429999999999</v>
      </c>
      <c r="G314" s="7"/>
      <c r="H314" s="121"/>
      <c r="I314" s="121"/>
      <c r="J314" s="720"/>
      <c r="K314" s="720"/>
      <c r="L314" s="720"/>
      <c r="M314" s="720"/>
      <c r="N314" s="123"/>
      <c r="O314" s="7"/>
      <c r="P314" s="7"/>
      <c r="Q314" s="7"/>
    </row>
    <row r="315" spans="2:17" ht="13.15">
      <c r="B315" s="1020" t="s">
        <v>52</v>
      </c>
      <c r="C315" s="414">
        <v>2464.3589999999999</v>
      </c>
      <c r="D315" s="414">
        <v>2299.3220000000001</v>
      </c>
      <c r="E315" s="428">
        <v>2229.92</v>
      </c>
      <c r="F315" s="429">
        <v>2038.2619999999999</v>
      </c>
      <c r="G315" s="7"/>
      <c r="H315" s="121"/>
      <c r="I315" s="121"/>
      <c r="J315" s="720"/>
      <c r="K315" s="720"/>
      <c r="L315" s="720"/>
      <c r="M315" s="720"/>
      <c r="N315" s="123"/>
      <c r="O315" s="7"/>
      <c r="P315" s="7"/>
      <c r="Q315" s="7"/>
    </row>
    <row r="316" spans="2:17" ht="13.15">
      <c r="B316" s="1020" t="s">
        <v>53</v>
      </c>
      <c r="C316" s="414">
        <v>1824.99</v>
      </c>
      <c r="D316" s="414">
        <v>1679.539</v>
      </c>
      <c r="E316" s="428">
        <v>1688.731</v>
      </c>
      <c r="F316" s="429">
        <v>1646.548</v>
      </c>
      <c r="G316" s="7"/>
      <c r="H316" s="121"/>
      <c r="I316" s="144"/>
      <c r="J316" s="721"/>
      <c r="K316" s="721"/>
      <c r="L316" s="721"/>
      <c r="M316" s="721"/>
      <c r="N316" s="123"/>
      <c r="O316" s="7"/>
      <c r="P316" s="7"/>
      <c r="Q316" s="7"/>
    </row>
    <row r="317" spans="2:17" ht="13.15">
      <c r="B317" s="1020" t="s">
        <v>54</v>
      </c>
      <c r="C317" s="414">
        <v>1074.269</v>
      </c>
      <c r="D317" s="414">
        <v>1115.1099999999999</v>
      </c>
      <c r="E317" s="428">
        <v>1119.117</v>
      </c>
      <c r="F317" s="429">
        <v>1114.3320000000001</v>
      </c>
      <c r="G317" s="7"/>
      <c r="H317" s="121"/>
      <c r="I317" s="144"/>
      <c r="J317" s="144"/>
      <c r="K317" s="144"/>
      <c r="L317" s="144"/>
      <c r="M317" s="123"/>
      <c r="N317" s="123"/>
      <c r="O317" s="7"/>
      <c r="P317" s="7"/>
      <c r="Q317" s="7"/>
    </row>
    <row r="318" spans="2:17" ht="13.15">
      <c r="B318" s="1020" t="s">
        <v>55</v>
      </c>
      <c r="C318" s="414">
        <v>682.85900000000004</v>
      </c>
      <c r="D318" s="414">
        <v>678.09799999999996</v>
      </c>
      <c r="E318" s="428">
        <v>591.68700000000001</v>
      </c>
      <c r="F318" s="429">
        <v>627.44299999999998</v>
      </c>
      <c r="G318" s="7"/>
      <c r="H318" s="121"/>
      <c r="I318" s="144"/>
      <c r="J318" s="144"/>
      <c r="K318" s="144"/>
      <c r="L318" s="144"/>
      <c r="M318" s="123"/>
      <c r="N318" s="123"/>
      <c r="O318" s="7"/>
      <c r="P318" s="7"/>
      <c r="Q318" s="7"/>
    </row>
    <row r="319" spans="2:17" ht="13.15">
      <c r="B319" s="1020" t="s">
        <v>56</v>
      </c>
      <c r="C319" s="414">
        <v>362.60899999999998</v>
      </c>
      <c r="D319" s="414">
        <v>302.572</v>
      </c>
      <c r="E319" s="428">
        <v>307.858</v>
      </c>
      <c r="F319" s="429">
        <v>248.08699999999999</v>
      </c>
      <c r="G319" s="7"/>
      <c r="H319" s="121"/>
      <c r="I319" s="144"/>
      <c r="J319" s="144"/>
      <c r="K319" s="144"/>
      <c r="L319" s="144"/>
      <c r="M319" s="123"/>
      <c r="N319" s="123"/>
      <c r="O319" s="7"/>
      <c r="P319" s="7"/>
      <c r="Q319" s="7"/>
    </row>
    <row r="320" spans="2:17" ht="13.15">
      <c r="B320" s="1020" t="s">
        <v>57</v>
      </c>
      <c r="C320" s="414">
        <v>103.096</v>
      </c>
      <c r="D320" s="414">
        <v>96.418999999999997</v>
      </c>
      <c r="E320" s="428">
        <v>75.813000000000002</v>
      </c>
      <c r="F320" s="429">
        <v>67.512</v>
      </c>
      <c r="G320" s="7"/>
      <c r="H320" s="121"/>
      <c r="I320" s="144"/>
      <c r="J320" s="144"/>
      <c r="K320" s="144"/>
      <c r="L320" s="144"/>
      <c r="M320" s="123"/>
      <c r="N320" s="123"/>
      <c r="O320" s="7"/>
      <c r="P320" s="7"/>
      <c r="Q320" s="7"/>
    </row>
    <row r="321" spans="1:17" ht="13.15">
      <c r="B321" s="1020" t="s">
        <v>8</v>
      </c>
      <c r="C321" s="414">
        <v>27019.603000000003</v>
      </c>
      <c r="D321" s="414">
        <v>26789.173000000003</v>
      </c>
      <c r="E321" s="428">
        <v>25375.214999999997</v>
      </c>
      <c r="F321" s="428">
        <v>23647.388999999996</v>
      </c>
      <c r="G321" s="7"/>
      <c r="H321" s="121"/>
      <c r="I321" s="144"/>
      <c r="J321" s="144"/>
      <c r="K321" s="144"/>
      <c r="L321" s="144"/>
      <c r="M321" s="123"/>
      <c r="N321" s="123"/>
      <c r="O321" s="7"/>
      <c r="P321" s="7"/>
      <c r="Q321" s="7"/>
    </row>
    <row r="322" spans="1:17">
      <c r="A322" s="1132">
        <f>G322</f>
        <v>0</v>
      </c>
      <c r="B322" s="1132"/>
      <c r="C322" s="1132">
        <f>SUM(C311:C320)-C321</f>
        <v>0</v>
      </c>
      <c r="D322" s="1132">
        <f>SUM(D311:D320)-D321</f>
        <v>0</v>
      </c>
      <c r="E322" s="1132">
        <f>SUM(E311:E320)-E321</f>
        <v>0</v>
      </c>
      <c r="F322" s="1132">
        <f>SUM(F311:F320)-F321</f>
        <v>0</v>
      </c>
      <c r="G322" s="1132">
        <f>SUM(C322:F322)</f>
        <v>0</v>
      </c>
      <c r="H322" s="1132"/>
      <c r="I322" s="1132"/>
      <c r="J322" s="1132"/>
      <c r="K322" s="1132"/>
      <c r="L322" s="1132"/>
      <c r="M322" s="1132"/>
      <c r="N322" s="123"/>
      <c r="O322" s="7"/>
      <c r="P322" s="7"/>
      <c r="Q322" s="7"/>
    </row>
    <row r="323" spans="1:17" ht="13.15">
      <c r="B323" s="152" t="s">
        <v>160</v>
      </c>
      <c r="C323" s="300"/>
      <c r="D323" s="7"/>
      <c r="E323" s="123"/>
      <c r="F323" s="110"/>
      <c r="G323" s="108"/>
      <c r="H323" s="152"/>
      <c r="I323" s="7"/>
      <c r="J323" s="7"/>
      <c r="K323" s="123"/>
      <c r="L323" s="110"/>
      <c r="M323" s="123"/>
      <c r="N323" s="123"/>
      <c r="O323" s="7"/>
      <c r="P323" s="7"/>
      <c r="Q323" s="7"/>
    </row>
    <row r="324" spans="1:17">
      <c r="D324" s="7"/>
      <c r="E324" s="123"/>
      <c r="F324" s="110"/>
      <c r="G324" s="108"/>
      <c r="H324" s="7"/>
      <c r="I324" s="7"/>
      <c r="J324" s="7"/>
      <c r="K324" s="123"/>
      <c r="L324" s="110"/>
      <c r="M324" s="123"/>
      <c r="N324" s="123"/>
      <c r="O324" s="7"/>
      <c r="P324" s="7"/>
      <c r="Q324" s="7"/>
    </row>
    <row r="325" spans="1:17" ht="13.15">
      <c r="C325" s="1307" t="s">
        <v>70</v>
      </c>
      <c r="D325" s="1308"/>
      <c r="E325" s="1308"/>
      <c r="F325" s="1309"/>
      <c r="G325" s="154"/>
      <c r="H325" s="7"/>
      <c r="I325" s="1306"/>
      <c r="J325" s="1306"/>
      <c r="K325" s="1306"/>
      <c r="L325" s="1306"/>
      <c r="M325" s="123"/>
      <c r="N325" s="123"/>
      <c r="O325" s="7"/>
      <c r="P325" s="7"/>
      <c r="Q325" s="7"/>
    </row>
    <row r="326" spans="1:17" ht="13.15">
      <c r="B326" s="1020" t="s">
        <v>45</v>
      </c>
      <c r="C326" s="1020" t="str">
        <f>C310</f>
        <v>2013/14</v>
      </c>
      <c r="D326" s="1020" t="str">
        <f>D310</f>
        <v>2014/15</v>
      </c>
      <c r="E326" s="1020" t="str">
        <f>E310</f>
        <v>2015/16</v>
      </c>
      <c r="F326" s="1020" t="str">
        <f>F310</f>
        <v>2016/17</v>
      </c>
      <c r="G326" s="7"/>
      <c r="H326" s="121"/>
      <c r="I326" s="1024"/>
      <c r="J326" s="1024"/>
      <c r="K326" s="1024"/>
      <c r="L326" s="1024"/>
      <c r="M326" s="123"/>
      <c r="N326" s="123"/>
      <c r="O326" s="7"/>
      <c r="P326" s="7"/>
      <c r="Q326" s="7"/>
    </row>
    <row r="327" spans="1:17" ht="13.15">
      <c r="B327" s="1020" t="s">
        <v>48</v>
      </c>
      <c r="C327" s="414">
        <v>5583.4629999999997</v>
      </c>
      <c r="D327" s="414">
        <v>5564.6779999999999</v>
      </c>
      <c r="E327" s="428">
        <v>5350.6319999999996</v>
      </c>
      <c r="F327" s="428">
        <v>5059.2160000000003</v>
      </c>
      <c r="G327" s="7"/>
      <c r="H327" s="121"/>
      <c r="I327" s="144"/>
      <c r="J327" s="144"/>
      <c r="K327" s="144"/>
      <c r="L327" s="144"/>
      <c r="M327" s="123"/>
      <c r="N327" s="123"/>
      <c r="O327" s="7"/>
      <c r="P327" s="7"/>
      <c r="Q327" s="7"/>
    </row>
    <row r="328" spans="1:17" ht="13.15">
      <c r="B328" s="1020" t="s">
        <v>49</v>
      </c>
      <c r="C328" s="414">
        <v>5685.6809999999996</v>
      </c>
      <c r="D328" s="414">
        <v>5398.4440000000004</v>
      </c>
      <c r="E328" s="428">
        <v>5564.8609999999999</v>
      </c>
      <c r="F328" s="428">
        <v>5524.5150000000003</v>
      </c>
      <c r="G328" s="7"/>
      <c r="H328" s="121"/>
      <c r="I328" s="144"/>
      <c r="J328" s="144"/>
      <c r="K328" s="144"/>
      <c r="L328" s="144"/>
      <c r="M328" s="123"/>
      <c r="N328" s="123"/>
      <c r="O328" s="7"/>
      <c r="P328" s="7"/>
      <c r="Q328" s="7"/>
    </row>
    <row r="329" spans="1:17" ht="13.15">
      <c r="B329" s="1020" t="s">
        <v>50</v>
      </c>
      <c r="C329" s="414">
        <v>2758.107</v>
      </c>
      <c r="D329" s="414">
        <v>2624.125</v>
      </c>
      <c r="E329" s="428">
        <v>2708.4189999999999</v>
      </c>
      <c r="F329" s="428">
        <v>2733.2910000000002</v>
      </c>
      <c r="G329" s="7"/>
      <c r="H329" s="121"/>
      <c r="I329" s="144"/>
      <c r="J329" s="144"/>
      <c r="K329" s="144"/>
      <c r="L329" s="144"/>
      <c r="M329" s="123"/>
      <c r="N329" s="123"/>
      <c r="O329" s="7"/>
      <c r="P329" s="7"/>
      <c r="Q329" s="7"/>
    </row>
    <row r="330" spans="1:17" ht="13.15">
      <c r="B330" s="1020" t="s">
        <v>51</v>
      </c>
      <c r="C330" s="414">
        <v>2061.9349999999999</v>
      </c>
      <c r="D330" s="414">
        <v>1982.6210000000001</v>
      </c>
      <c r="E330" s="428">
        <v>1997.3219999999999</v>
      </c>
      <c r="F330" s="428">
        <v>2049.9969999999998</v>
      </c>
      <c r="G330" s="7"/>
      <c r="H330" s="121"/>
      <c r="I330" s="144"/>
      <c r="J330" s="144"/>
      <c r="K330" s="144"/>
      <c r="L330" s="144"/>
      <c r="M330" s="123"/>
      <c r="N330" s="123"/>
      <c r="O330" s="7"/>
      <c r="P330" s="7"/>
      <c r="Q330" s="7"/>
    </row>
    <row r="331" spans="1:17" ht="13.15">
      <c r="B331" s="1020" t="s">
        <v>52</v>
      </c>
      <c r="C331" s="414">
        <v>1816.452</v>
      </c>
      <c r="D331" s="414">
        <v>1655.2760000000001</v>
      </c>
      <c r="E331" s="428">
        <v>1693.405</v>
      </c>
      <c r="F331" s="428">
        <v>1669.7329999999999</v>
      </c>
      <c r="G331" s="7"/>
      <c r="H331" s="121"/>
      <c r="I331" s="144"/>
      <c r="J331" s="144"/>
      <c r="K331" s="144"/>
      <c r="L331" s="144"/>
      <c r="M331" s="123"/>
      <c r="N331" s="123"/>
      <c r="O331" s="7"/>
      <c r="P331" s="7"/>
      <c r="Q331" s="7"/>
    </row>
    <row r="332" spans="1:17" ht="13.15">
      <c r="B332" s="1020" t="s">
        <v>53</v>
      </c>
      <c r="C332" s="414">
        <v>1377.6849999999999</v>
      </c>
      <c r="D332" s="414">
        <v>1394.05</v>
      </c>
      <c r="E332" s="428">
        <v>1386.924</v>
      </c>
      <c r="F332" s="428">
        <v>1506.153</v>
      </c>
      <c r="G332" s="7"/>
      <c r="H332" s="121"/>
      <c r="I332" s="144"/>
      <c r="J332" s="144"/>
      <c r="K332" s="144"/>
      <c r="L332" s="144"/>
      <c r="M332" s="123"/>
      <c r="N332" s="123"/>
      <c r="O332" s="7"/>
      <c r="P332" s="7"/>
      <c r="Q332" s="7"/>
    </row>
    <row r="333" spans="1:17" ht="13.15">
      <c r="B333" s="1020" t="s">
        <v>54</v>
      </c>
      <c r="C333" s="414">
        <v>1030.453</v>
      </c>
      <c r="D333" s="414">
        <v>1025.383</v>
      </c>
      <c r="E333" s="428">
        <v>1040.9179999999999</v>
      </c>
      <c r="F333" s="428">
        <v>1094.462</v>
      </c>
      <c r="G333" s="7"/>
      <c r="H333" s="121"/>
      <c r="I333" s="144"/>
      <c r="J333" s="144"/>
      <c r="K333" s="144"/>
      <c r="L333" s="144"/>
      <c r="M333" s="123"/>
      <c r="N333" s="123"/>
      <c r="O333" s="7"/>
      <c r="P333" s="7"/>
      <c r="Q333" s="7"/>
    </row>
    <row r="334" spans="1:17" ht="13.15">
      <c r="B334" s="1020" t="s">
        <v>55</v>
      </c>
      <c r="C334" s="414">
        <v>663.76800000000003</v>
      </c>
      <c r="D334" s="414">
        <v>694.75400000000002</v>
      </c>
      <c r="E334" s="428">
        <v>635.74</v>
      </c>
      <c r="F334" s="428">
        <v>618.97199999999998</v>
      </c>
      <c r="G334" s="7"/>
      <c r="H334" s="121"/>
      <c r="I334" s="144"/>
      <c r="J334" s="144"/>
      <c r="K334" s="144"/>
      <c r="L334" s="144"/>
      <c r="M334" s="123"/>
      <c r="N334" s="123"/>
      <c r="O334" s="7"/>
      <c r="P334" s="7"/>
      <c r="Q334" s="7"/>
    </row>
    <row r="335" spans="1:17" ht="13.15">
      <c r="B335" s="1020" t="s">
        <v>56</v>
      </c>
      <c r="C335" s="414">
        <v>333.12400000000002</v>
      </c>
      <c r="D335" s="414">
        <v>356.34500000000003</v>
      </c>
      <c r="E335" s="428">
        <v>319.99599999999998</v>
      </c>
      <c r="F335" s="428">
        <v>313.86700000000002</v>
      </c>
      <c r="G335" s="7"/>
      <c r="H335" s="121"/>
      <c r="I335" s="144"/>
      <c r="J335" s="144"/>
      <c r="K335" s="144"/>
      <c r="L335" s="144"/>
      <c r="M335" s="123"/>
      <c r="N335" s="123"/>
      <c r="O335" s="7"/>
      <c r="P335" s="7"/>
      <c r="Q335" s="7"/>
    </row>
    <row r="336" spans="1:17" ht="13.15">
      <c r="B336" s="1020" t="s">
        <v>57</v>
      </c>
      <c r="C336" s="414">
        <v>112.955</v>
      </c>
      <c r="D336" s="414">
        <v>100.68899999999999</v>
      </c>
      <c r="E336" s="428">
        <v>94.027000000000001</v>
      </c>
      <c r="F336" s="428">
        <v>101.712</v>
      </c>
      <c r="G336" s="7"/>
      <c r="H336" s="121"/>
      <c r="I336" s="144"/>
      <c r="J336" s="144"/>
      <c r="K336" s="144"/>
      <c r="L336" s="144"/>
      <c r="M336" s="123"/>
      <c r="N336" s="123"/>
      <c r="O336" s="7"/>
      <c r="P336" s="7"/>
      <c r="Q336" s="7"/>
    </row>
    <row r="337" spans="1:28" ht="13.15">
      <c r="B337" s="1020" t="s">
        <v>8</v>
      </c>
      <c r="C337" s="414">
        <v>21423.623000000003</v>
      </c>
      <c r="D337" s="414">
        <v>20796.365000000002</v>
      </c>
      <c r="E337" s="428">
        <v>20792.243999999999</v>
      </c>
      <c r="F337" s="428">
        <v>20671.917999999998</v>
      </c>
      <c r="G337" s="7"/>
      <c r="H337" s="121"/>
      <c r="I337" s="144"/>
      <c r="J337" s="144"/>
      <c r="K337" s="144"/>
      <c r="L337" s="144"/>
      <c r="M337" s="123"/>
      <c r="N337" s="123"/>
      <c r="O337" s="7"/>
      <c r="P337" s="7"/>
      <c r="Q337" s="7"/>
    </row>
    <row r="338" spans="1:28">
      <c r="A338" s="1132">
        <f>G338</f>
        <v>0</v>
      </c>
      <c r="B338" s="1132"/>
      <c r="C338" s="1132">
        <f>SUM(C327:C336)-C337</f>
        <v>0</v>
      </c>
      <c r="D338" s="1132">
        <f>SUM(D327:D336)-D337</f>
        <v>0</v>
      </c>
      <c r="E338" s="1132">
        <f>SUM(E327:E336)-E337</f>
        <v>0</v>
      </c>
      <c r="F338" s="1132">
        <f>SUM(F327:F336)-F337</f>
        <v>0</v>
      </c>
      <c r="G338" s="1132">
        <f>SUM(C338:F338)</f>
        <v>0</v>
      </c>
      <c r="H338" s="108"/>
      <c r="I338" s="108"/>
      <c r="J338" s="108"/>
      <c r="K338" s="108"/>
      <c r="L338" s="108"/>
      <c r="M338" s="123"/>
      <c r="N338" s="123"/>
      <c r="O338" s="7"/>
      <c r="P338" s="7"/>
      <c r="Q338" s="7"/>
    </row>
    <row r="339" spans="1:28">
      <c r="B339" s="118"/>
      <c r="H339" s="108"/>
      <c r="I339" s="108"/>
      <c r="J339" s="108"/>
      <c r="K339" s="108"/>
      <c r="L339" s="108"/>
      <c r="M339" s="123"/>
      <c r="N339" s="123"/>
      <c r="O339" s="7"/>
      <c r="P339" s="7"/>
      <c r="Q339" s="7"/>
    </row>
    <row r="340" spans="1:28" ht="17.649999999999999">
      <c r="B340" s="37" t="s">
        <v>381</v>
      </c>
      <c r="D340" s="7"/>
      <c r="E340" s="123"/>
      <c r="F340" s="110"/>
      <c r="G340" s="108"/>
      <c r="H340" s="108"/>
      <c r="I340" s="108"/>
      <c r="J340" s="108"/>
      <c r="K340" s="108"/>
      <c r="L340" s="108"/>
      <c r="M340" s="123"/>
      <c r="N340" s="123"/>
      <c r="O340" s="7"/>
      <c r="P340" s="7"/>
      <c r="Q340" s="7"/>
    </row>
    <row r="341" spans="1:28">
      <c r="D341" s="7"/>
      <c r="E341" s="123"/>
      <c r="F341" s="110"/>
      <c r="G341" s="108"/>
      <c r="H341" s="108"/>
      <c r="I341" s="108"/>
      <c r="J341" s="108"/>
      <c r="K341" s="108"/>
      <c r="L341" s="108"/>
      <c r="M341" s="123"/>
      <c r="N341" s="123"/>
      <c r="O341" s="7"/>
      <c r="P341" s="7"/>
      <c r="Q341" s="7"/>
    </row>
    <row r="342" spans="1:28" ht="17.649999999999999">
      <c r="B342" s="11" t="s">
        <v>1342</v>
      </c>
      <c r="C342" s="113" t="s">
        <v>503</v>
      </c>
      <c r="J342" s="5" t="s">
        <v>65</v>
      </c>
      <c r="L342" s="864" t="s">
        <v>147</v>
      </c>
      <c r="M342" s="5" t="s">
        <v>64</v>
      </c>
    </row>
    <row r="344" spans="1:28" ht="13.15">
      <c r="B344" s="11" t="s">
        <v>61</v>
      </c>
      <c r="C344" s="994" t="s">
        <v>1544</v>
      </c>
    </row>
    <row r="346" spans="1:28" ht="13.15">
      <c r="B346" s="11" t="s">
        <v>62</v>
      </c>
      <c r="C346" s="113" t="s">
        <v>1671</v>
      </c>
    </row>
    <row r="347" spans="1:28" ht="13.15">
      <c r="C347" s="758" t="s">
        <v>1747</v>
      </c>
    </row>
    <row r="348" spans="1:28">
      <c r="B348" s="128"/>
      <c r="C348" s="128"/>
      <c r="D348" s="128"/>
      <c r="E348" s="128"/>
      <c r="F348" s="128"/>
      <c r="G348" s="128"/>
      <c r="H348" s="128"/>
      <c r="I348" s="128"/>
      <c r="J348" s="128"/>
      <c r="K348" s="128"/>
      <c r="L348" s="128"/>
      <c r="M348" s="123"/>
      <c r="N348" s="123"/>
      <c r="O348" s="7"/>
      <c r="P348" s="7"/>
      <c r="Q348" s="7"/>
    </row>
    <row r="349" spans="1:28" ht="13.15">
      <c r="B349" s="239" t="s">
        <v>355</v>
      </c>
      <c r="C349" s="128"/>
      <c r="D349" s="128"/>
      <c r="E349" s="128"/>
      <c r="F349" s="128"/>
      <c r="G349" s="128"/>
      <c r="H349" s="128"/>
      <c r="I349" s="128"/>
      <c r="J349" s="128"/>
      <c r="K349" s="128"/>
      <c r="L349" s="128"/>
      <c r="M349" s="123"/>
      <c r="N349" s="123"/>
      <c r="O349" s="7"/>
      <c r="P349" s="7"/>
      <c r="Q349" s="7"/>
    </row>
    <row r="350" spans="1:28">
      <c r="B350" s="128"/>
      <c r="C350" s="128"/>
      <c r="D350" s="128"/>
      <c r="E350" s="128"/>
      <c r="F350" s="128"/>
      <c r="G350" s="128"/>
      <c r="H350" s="128"/>
      <c r="I350" s="128"/>
      <c r="J350" s="128"/>
      <c r="K350" s="128"/>
      <c r="L350" s="128"/>
      <c r="M350" s="123"/>
      <c r="N350" s="123"/>
      <c r="O350" s="7"/>
      <c r="P350" s="1143"/>
      <c r="Q350" s="7"/>
    </row>
    <row r="351" spans="1:28" ht="13.15">
      <c r="B351" s="1020" t="s">
        <v>85</v>
      </c>
      <c r="C351" s="1022" t="str">
        <f>Pupils_data_scenarios!C16</f>
        <v>2004/05</v>
      </c>
      <c r="D351" s="1022" t="str">
        <f>Pupils_data_scenarios!D16</f>
        <v>2005/06</v>
      </c>
      <c r="E351" s="1022" t="str">
        <f>Pupils_data_scenarios!E16</f>
        <v>2006/07</v>
      </c>
      <c r="F351" s="1022" t="str">
        <f>Pupils_data_scenarios!F16</f>
        <v>2007/08</v>
      </c>
      <c r="G351" s="1022" t="str">
        <f>Pupils_data_scenarios!G16</f>
        <v>2008/09</v>
      </c>
      <c r="H351" s="1022" t="str">
        <f>Pupils_data_scenarios!H16</f>
        <v>2009/10</v>
      </c>
      <c r="I351" s="1022" t="str">
        <f>Pupils_data_scenarios!I16</f>
        <v>2010/11</v>
      </c>
      <c r="J351" s="1022" t="str">
        <f>Pupils_data_scenarios!J16</f>
        <v>2011/12</v>
      </c>
      <c r="K351" s="1022" t="str">
        <f>Pupils_data_scenarios!K16</f>
        <v>2012/13</v>
      </c>
      <c r="L351" s="1022" t="str">
        <f>Pupils_data_scenarios!L16</f>
        <v>2013/14</v>
      </c>
      <c r="M351" s="1022" t="str">
        <f>Pupils_data_scenarios!M16</f>
        <v>2014/15</v>
      </c>
      <c r="N351" s="1022" t="str">
        <f>Pupils_data_scenarios!N16</f>
        <v>2015/16</v>
      </c>
      <c r="O351" s="1022" t="str">
        <f>Pupils_data_scenarios!O16</f>
        <v>2016/17</v>
      </c>
      <c r="P351" s="1022" t="str">
        <f>Pupils_data_scenarios!P16</f>
        <v>2017/18</v>
      </c>
      <c r="Q351" s="1022" t="str">
        <f>Pupils_data_scenarios!Q16</f>
        <v>2018/19</v>
      </c>
      <c r="R351" s="1022" t="str">
        <f>Pupils_data_scenarios!R16</f>
        <v>2019/20</v>
      </c>
      <c r="S351" s="1022" t="str">
        <f>Pupils_data_scenarios!S16</f>
        <v>2020/21</v>
      </c>
      <c r="T351" s="1022" t="str">
        <f>Pupils_data_scenarios!T16</f>
        <v>2021/22</v>
      </c>
      <c r="U351" s="1022" t="str">
        <f>Pupils_data_scenarios!U16</f>
        <v>2022/23</v>
      </c>
      <c r="V351" s="1022" t="str">
        <f>Pupils_data_scenarios!V16</f>
        <v>2023/24</v>
      </c>
      <c r="W351" s="1022" t="str">
        <f>Pupils_data_scenarios!W16</f>
        <v>2024/25</v>
      </c>
      <c r="X351" s="1022" t="str">
        <f>Pupils_data_scenarios!X16</f>
        <v>2025/26</v>
      </c>
      <c r="Y351" s="1020" t="s">
        <v>184</v>
      </c>
      <c r="Z351" s="1020" t="s">
        <v>1122</v>
      </c>
      <c r="AA351" s="1020" t="s">
        <v>1461</v>
      </c>
      <c r="AB351" s="1086" t="str">
        <f>Pupils_data_scenarios!AB16</f>
        <v>2029/30</v>
      </c>
    </row>
    <row r="352" spans="1:28" ht="13.15">
      <c r="B352" s="1020" t="s">
        <v>255</v>
      </c>
      <c r="C352" s="419">
        <v>4133670.5</v>
      </c>
      <c r="D352" s="419">
        <v>4085271.436729731</v>
      </c>
      <c r="E352" s="419">
        <v>4047195.5</v>
      </c>
      <c r="F352" s="419">
        <v>4028055.5</v>
      </c>
      <c r="G352" s="419">
        <v>4016161.5</v>
      </c>
      <c r="H352" s="419">
        <v>4036364.5</v>
      </c>
      <c r="I352" s="419">
        <v>4074368</v>
      </c>
      <c r="J352" s="419">
        <v>4150277.5</v>
      </c>
      <c r="K352" s="419">
        <v>4247394.5</v>
      </c>
      <c r="L352" s="419">
        <v>4359000</v>
      </c>
      <c r="M352" s="419">
        <v>4463434</v>
      </c>
      <c r="N352" s="419">
        <v>4574041.5</v>
      </c>
      <c r="O352" s="419">
        <v>4659421</v>
      </c>
      <c r="P352" s="419">
        <v>4715388.5</v>
      </c>
      <c r="Q352" s="419">
        <v>4738987.9623554191</v>
      </c>
      <c r="R352" s="419">
        <v>4738309.7819581926</v>
      </c>
      <c r="S352" s="419">
        <v>4738027.1714167371</v>
      </c>
      <c r="T352" s="419">
        <v>4716874.7723503476</v>
      </c>
      <c r="U352" s="419">
        <v>4686237.5443531433</v>
      </c>
      <c r="V352" s="419">
        <v>4654440.4670074899</v>
      </c>
      <c r="W352" s="419">
        <v>4631173.9373839879</v>
      </c>
      <c r="X352" s="419">
        <v>4619039.7782180272</v>
      </c>
      <c r="Y352" s="419">
        <v>4606104.221584619</v>
      </c>
      <c r="Z352" s="419">
        <v>4593140.1724560643</v>
      </c>
      <c r="AA352" s="419">
        <v>4591536.4949568901</v>
      </c>
      <c r="AB352" s="419">
        <v>4583243.1830901327</v>
      </c>
    </row>
    <row r="353" spans="1:28" ht="13.15">
      <c r="B353" s="1020" t="s">
        <v>1482</v>
      </c>
      <c r="C353" s="419">
        <v>1783139.5</v>
      </c>
      <c r="D353" s="419">
        <v>1758000.0007601124</v>
      </c>
      <c r="E353" s="419">
        <v>1722930</v>
      </c>
      <c r="F353" s="419">
        <v>1701531</v>
      </c>
      <c r="G353" s="419">
        <v>1691158</v>
      </c>
      <c r="H353" s="419">
        <v>1680949</v>
      </c>
      <c r="I353" s="419">
        <v>1672689.5</v>
      </c>
      <c r="J353" s="419">
        <v>1641887</v>
      </c>
      <c r="K353" s="419">
        <v>1612821</v>
      </c>
      <c r="L353" s="419">
        <v>1587472</v>
      </c>
      <c r="M353" s="419">
        <v>1595949</v>
      </c>
      <c r="N353" s="419">
        <v>1630717</v>
      </c>
      <c r="O353" s="419">
        <v>1678899</v>
      </c>
      <c r="P353" s="419">
        <v>1714907</v>
      </c>
      <c r="Q353" s="419">
        <v>1764569.6976984616</v>
      </c>
      <c r="R353" s="419">
        <v>1824193.778512805</v>
      </c>
      <c r="S353" s="419">
        <v>1866446.2481117833</v>
      </c>
      <c r="T353" s="419">
        <v>1898575.4024627148</v>
      </c>
      <c r="U353" s="419">
        <v>1917738.7500955714</v>
      </c>
      <c r="V353" s="419">
        <v>1940994.2072893602</v>
      </c>
      <c r="W353" s="419">
        <v>1943349.5492991949</v>
      </c>
      <c r="X353" s="419">
        <v>1921688.9516691242</v>
      </c>
      <c r="Y353" s="419">
        <v>1899735.9588350635</v>
      </c>
      <c r="Z353" s="419">
        <v>1886260.5116397305</v>
      </c>
      <c r="AA353" s="419">
        <v>1872603.3878522145</v>
      </c>
      <c r="AB353" s="419">
        <v>1864287.6474239959</v>
      </c>
    </row>
    <row r="354" spans="1:28" ht="13.15">
      <c r="B354" s="1020" t="s">
        <v>1491</v>
      </c>
      <c r="C354" s="419">
        <v>1170159</v>
      </c>
      <c r="D354" s="419">
        <v>1185802.5625101563</v>
      </c>
      <c r="E354" s="419">
        <v>1189358</v>
      </c>
      <c r="F354" s="419">
        <v>1166918.5</v>
      </c>
      <c r="G354" s="419">
        <v>1146150</v>
      </c>
      <c r="H354" s="419">
        <v>1133977</v>
      </c>
      <c r="I354" s="419">
        <v>1116342.5</v>
      </c>
      <c r="J354" s="419">
        <v>1120567</v>
      </c>
      <c r="K354" s="419">
        <v>1117099</v>
      </c>
      <c r="L354" s="419">
        <v>1099417.5</v>
      </c>
      <c r="M354" s="419">
        <v>1081078</v>
      </c>
      <c r="N354" s="419">
        <v>1057483</v>
      </c>
      <c r="O354" s="419">
        <v>1041875</v>
      </c>
      <c r="P354" s="419">
        <v>1053705</v>
      </c>
      <c r="Q354" s="419">
        <v>1091556.8046420407</v>
      </c>
      <c r="R354" s="419">
        <v>1119926.6083164332</v>
      </c>
      <c r="S354" s="419">
        <v>1144489.224012505</v>
      </c>
      <c r="T354" s="419">
        <v>1177548.2612206324</v>
      </c>
      <c r="U354" s="419">
        <v>1222172.8191347816</v>
      </c>
      <c r="V354" s="419">
        <v>1242086.4884621755</v>
      </c>
      <c r="W354" s="419">
        <v>1249272.3922598413</v>
      </c>
      <c r="X354" s="419">
        <v>1271813.4479397337</v>
      </c>
      <c r="Y354" s="419">
        <v>1283194.2935322861</v>
      </c>
      <c r="Z354" s="419">
        <v>1273889.7373303899</v>
      </c>
      <c r="AA354" s="419">
        <v>1252707.8419778072</v>
      </c>
      <c r="AB354" s="419">
        <v>1240450.8609993909</v>
      </c>
    </row>
    <row r="355" spans="1:28" ht="13.15">
      <c r="B355" s="1020" t="s">
        <v>1507</v>
      </c>
      <c r="C355" s="419">
        <v>355184.5</v>
      </c>
      <c r="D355" s="419">
        <v>361355</v>
      </c>
      <c r="E355" s="419">
        <v>370116</v>
      </c>
      <c r="F355" s="419">
        <v>380453</v>
      </c>
      <c r="G355" s="419">
        <v>394342</v>
      </c>
      <c r="H355" s="419">
        <v>412859.5</v>
      </c>
      <c r="I355" s="419">
        <v>423222</v>
      </c>
      <c r="J355" s="419">
        <v>423232.5</v>
      </c>
      <c r="K355" s="419">
        <v>428860</v>
      </c>
      <c r="L355" s="419">
        <v>439034.5</v>
      </c>
      <c r="M355" s="419">
        <v>442836.5</v>
      </c>
      <c r="N355" s="419">
        <v>433870.5</v>
      </c>
      <c r="O355" s="419">
        <v>424809</v>
      </c>
      <c r="P355" s="419">
        <v>408030</v>
      </c>
      <c r="Q355" s="419"/>
      <c r="R355" s="419"/>
      <c r="S355" s="419"/>
      <c r="T355" s="419"/>
      <c r="U355" s="419"/>
      <c r="V355" s="419"/>
      <c r="W355" s="419"/>
      <c r="X355" s="419"/>
      <c r="Y355" s="419"/>
      <c r="Z355" s="419"/>
      <c r="AA355" s="419"/>
      <c r="AB355" s="419"/>
    </row>
    <row r="356" spans="1:28" ht="13.15">
      <c r="B356" s="1020" t="s">
        <v>382</v>
      </c>
      <c r="C356" s="419">
        <v>2591851.2639240595</v>
      </c>
      <c r="D356" s="419">
        <v>2608521.9199660681</v>
      </c>
      <c r="E356" s="419">
        <v>2644318.2228521295</v>
      </c>
      <c r="F356" s="419">
        <v>2688798.0261939741</v>
      </c>
      <c r="G356" s="419">
        <v>2705903.2746035685</v>
      </c>
      <c r="H356" s="419">
        <v>2717958.6116225235</v>
      </c>
      <c r="I356" s="419">
        <v>2717385.3601785055</v>
      </c>
      <c r="J356" s="419">
        <v>2680455.9336874634</v>
      </c>
      <c r="K356" s="419">
        <v>2641996.0006059059</v>
      </c>
      <c r="L356" s="419">
        <v>2633177.9290057975</v>
      </c>
      <c r="M356" s="419">
        <v>2618430.7324961186</v>
      </c>
      <c r="N356" s="419">
        <v>2610783.5698214751</v>
      </c>
      <c r="O356" s="419">
        <v>2578440.9968462512</v>
      </c>
      <c r="P356" s="419">
        <v>2526166.9592933231</v>
      </c>
      <c r="Q356" s="419">
        <v>2478753.3224017778</v>
      </c>
      <c r="R356" s="419">
        <v>2457207.5734346416</v>
      </c>
      <c r="S356" s="419">
        <v>2469644.201234322</v>
      </c>
      <c r="T356" s="419">
        <v>2511961.5874523008</v>
      </c>
      <c r="U356" s="419">
        <v>2588715.7035281803</v>
      </c>
      <c r="V356" s="419">
        <v>2666397.4503811249</v>
      </c>
      <c r="W356" s="419">
        <v>2748444.6868830929</v>
      </c>
      <c r="X356" s="419">
        <v>2808303.6868692976</v>
      </c>
      <c r="Y356" s="419">
        <v>2858642.4261791939</v>
      </c>
      <c r="Z356" s="419">
        <v>2907773.1215585447</v>
      </c>
      <c r="AA356" s="419">
        <v>2947670.2593108807</v>
      </c>
      <c r="AB356" s="419">
        <v>2972099.6617448921</v>
      </c>
    </row>
    <row r="357" spans="1:28">
      <c r="B357" s="135"/>
      <c r="C357" s="418"/>
      <c r="D357" s="418"/>
      <c r="E357" s="418"/>
      <c r="F357" s="418"/>
      <c r="G357" s="418"/>
      <c r="H357" s="418"/>
      <c r="I357" s="418"/>
      <c r="J357" s="418"/>
      <c r="K357" s="418"/>
      <c r="L357" s="418"/>
      <c r="M357" s="418"/>
      <c r="N357" s="418"/>
      <c r="O357" s="418"/>
      <c r="P357" s="418"/>
      <c r="Q357" s="418"/>
      <c r="R357" s="418"/>
      <c r="S357" s="418"/>
      <c r="T357" s="418"/>
      <c r="U357" s="418"/>
      <c r="V357" s="418"/>
      <c r="W357" s="418"/>
      <c r="X357" s="418"/>
      <c r="Y357" s="418"/>
      <c r="Z357" s="418"/>
    </row>
    <row r="358" spans="1:28" ht="13.15">
      <c r="B358" s="239" t="s">
        <v>180</v>
      </c>
      <c r="C358" s="418"/>
      <c r="D358" s="128"/>
      <c r="E358" s="128"/>
      <c r="F358" s="128"/>
      <c r="G358" s="128"/>
      <c r="H358" s="128"/>
      <c r="I358" s="128"/>
      <c r="J358" s="128"/>
      <c r="K358" s="128"/>
      <c r="L358" s="128"/>
      <c r="M358" s="128"/>
      <c r="N358" s="128"/>
      <c r="O358" s="128"/>
      <c r="P358" s="1144"/>
      <c r="Q358" s="128"/>
      <c r="R358" s="128"/>
      <c r="S358" s="1144"/>
      <c r="T358" s="1144"/>
      <c r="U358" s="128"/>
      <c r="Y358" s="7"/>
    </row>
    <row r="359" spans="1:28">
      <c r="B359" s="128"/>
      <c r="C359" s="128"/>
      <c r="D359" s="128"/>
      <c r="E359" s="128"/>
      <c r="F359" s="128"/>
      <c r="G359" s="128"/>
      <c r="H359" s="128"/>
      <c r="I359" s="128"/>
      <c r="J359" s="128"/>
      <c r="K359" s="128"/>
      <c r="L359" s="128"/>
      <c r="M359" s="128"/>
      <c r="N359" s="128"/>
      <c r="O359" s="128"/>
      <c r="P359" s="128"/>
      <c r="Q359" s="128"/>
      <c r="R359" s="128"/>
      <c r="S359" s="128"/>
      <c r="T359" s="128"/>
      <c r="U359" s="128"/>
      <c r="Y359" s="7"/>
    </row>
    <row r="360" spans="1:28" s="5" customFormat="1" ht="13.15">
      <c r="A360" s="232"/>
      <c r="B360" s="1020" t="s">
        <v>85</v>
      </c>
      <c r="C360" s="1022" t="str">
        <f t="shared" ref="C360:X360" si="2">C351</f>
        <v>2004/05</v>
      </c>
      <c r="D360" s="1022" t="str">
        <f t="shared" si="2"/>
        <v>2005/06</v>
      </c>
      <c r="E360" s="1022" t="str">
        <f t="shared" si="2"/>
        <v>2006/07</v>
      </c>
      <c r="F360" s="1022" t="str">
        <f t="shared" si="2"/>
        <v>2007/08</v>
      </c>
      <c r="G360" s="1022" t="str">
        <f t="shared" si="2"/>
        <v>2008/09</v>
      </c>
      <c r="H360" s="1022" t="str">
        <f t="shared" si="2"/>
        <v>2009/10</v>
      </c>
      <c r="I360" s="1022" t="str">
        <f t="shared" si="2"/>
        <v>2010/11</v>
      </c>
      <c r="J360" s="1022" t="str">
        <f t="shared" si="2"/>
        <v>2011/12</v>
      </c>
      <c r="K360" s="1022" t="str">
        <f t="shared" si="2"/>
        <v>2012/13</v>
      </c>
      <c r="L360" s="1022" t="str">
        <f t="shared" si="2"/>
        <v>2013/14</v>
      </c>
      <c r="M360" s="1022" t="str">
        <f t="shared" si="2"/>
        <v>2014/15</v>
      </c>
      <c r="N360" s="1022" t="str">
        <f t="shared" si="2"/>
        <v>2015/16</v>
      </c>
      <c r="O360" s="1022" t="str">
        <f t="shared" si="2"/>
        <v>2016/17</v>
      </c>
      <c r="P360" s="1022" t="str">
        <f t="shared" si="2"/>
        <v>2017/18</v>
      </c>
      <c r="Q360" s="1022" t="str">
        <f t="shared" si="2"/>
        <v>2018/19</v>
      </c>
      <c r="R360" s="1022" t="str">
        <f t="shared" si="2"/>
        <v>2019/20</v>
      </c>
      <c r="S360" s="1022" t="str">
        <f t="shared" si="2"/>
        <v>2020/21</v>
      </c>
      <c r="T360" s="1022" t="str">
        <f t="shared" si="2"/>
        <v>2021/22</v>
      </c>
      <c r="U360" s="1022" t="str">
        <f t="shared" si="2"/>
        <v>2022/23</v>
      </c>
      <c r="V360" s="1022" t="str">
        <f t="shared" si="2"/>
        <v>2023/24</v>
      </c>
      <c r="W360" s="1022" t="str">
        <f t="shared" si="2"/>
        <v>2024/25</v>
      </c>
      <c r="X360" s="1020" t="str">
        <f t="shared" si="2"/>
        <v>2025/26</v>
      </c>
      <c r="Y360" s="1020" t="s">
        <v>184</v>
      </c>
      <c r="Z360" s="1020" t="s">
        <v>1122</v>
      </c>
      <c r="AA360" s="1020" t="s">
        <v>1461</v>
      </c>
      <c r="AB360" s="1086" t="str">
        <f t="shared" ref="AB360" si="3">AB351</f>
        <v>2029/30</v>
      </c>
    </row>
    <row r="361" spans="1:28" ht="13.15">
      <c r="B361" s="1020" t="s">
        <v>246</v>
      </c>
      <c r="C361" s="419">
        <v>4133670.5</v>
      </c>
      <c r="D361" s="419">
        <v>4085271.436729731</v>
      </c>
      <c r="E361" s="419">
        <v>4047195.5</v>
      </c>
      <c r="F361" s="419">
        <v>4028055.5</v>
      </c>
      <c r="G361" s="419">
        <v>4016161.5</v>
      </c>
      <c r="H361" s="419">
        <v>4036364.5</v>
      </c>
      <c r="I361" s="419">
        <v>4074368</v>
      </c>
      <c r="J361" s="419">
        <v>4150277.5</v>
      </c>
      <c r="K361" s="419">
        <v>4247394.5</v>
      </c>
      <c r="L361" s="419">
        <v>4359000</v>
      </c>
      <c r="M361" s="419">
        <v>4463434</v>
      </c>
      <c r="N361" s="419">
        <v>4574041.5</v>
      </c>
      <c r="O361" s="419">
        <v>4659421</v>
      </c>
      <c r="P361" s="419">
        <v>4715388.5</v>
      </c>
      <c r="Q361" s="419">
        <v>4741431.0222255019</v>
      </c>
      <c r="R361" s="419">
        <v>4743755.130369354</v>
      </c>
      <c r="S361" s="419">
        <v>4748247.7449540505</v>
      </c>
      <c r="T361" s="419">
        <v>4736692.2478386257</v>
      </c>
      <c r="U361" s="419">
        <v>4726310.472888344</v>
      </c>
      <c r="V361" s="419">
        <v>4723334.9846856017</v>
      </c>
      <c r="W361" s="419">
        <v>4736999.0694928123</v>
      </c>
      <c r="X361" s="419">
        <v>4769698.8698089188</v>
      </c>
      <c r="Y361" s="419">
        <v>4807519.2506701602</v>
      </c>
      <c r="Z361" s="419">
        <v>4847381.9345466001</v>
      </c>
      <c r="AA361" s="419">
        <v>4896002.3309027422</v>
      </c>
      <c r="AB361" s="419">
        <v>4926548.1109072054</v>
      </c>
    </row>
    <row r="362" spans="1:28" ht="13.15">
      <c r="B362" s="1020" t="s">
        <v>1483</v>
      </c>
      <c r="C362" s="419">
        <v>1783139.5</v>
      </c>
      <c r="D362" s="419">
        <v>1758000.0007601124</v>
      </c>
      <c r="E362" s="419">
        <v>1722930</v>
      </c>
      <c r="F362" s="419">
        <v>1701531</v>
      </c>
      <c r="G362" s="419">
        <v>1691158</v>
      </c>
      <c r="H362" s="419">
        <v>1680949</v>
      </c>
      <c r="I362" s="419">
        <v>1672689.5</v>
      </c>
      <c r="J362" s="419">
        <v>1641887</v>
      </c>
      <c r="K362" s="419">
        <v>1612821</v>
      </c>
      <c r="L362" s="419">
        <v>1587472</v>
      </c>
      <c r="M362" s="419">
        <v>1595949</v>
      </c>
      <c r="N362" s="419">
        <v>1630717</v>
      </c>
      <c r="O362" s="419">
        <v>1678899</v>
      </c>
      <c r="P362" s="419">
        <v>1714907</v>
      </c>
      <c r="Q362" s="419">
        <v>1765122.8764085639</v>
      </c>
      <c r="R362" s="419">
        <v>1825298.336078685</v>
      </c>
      <c r="S362" s="419">
        <v>1868130.3732375973</v>
      </c>
      <c r="T362" s="419">
        <v>1900847.3500838433</v>
      </c>
      <c r="U362" s="419">
        <v>1920604.2655204164</v>
      </c>
      <c r="V362" s="419">
        <v>1944459.3618161399</v>
      </c>
      <c r="W362" s="419">
        <v>1947976.2745027416</v>
      </c>
      <c r="X362" s="419">
        <v>1927777.7946366756</v>
      </c>
      <c r="Y362" s="467">
        <v>1907639.7462161405</v>
      </c>
      <c r="Z362" s="467">
        <v>1895760.8685107823</v>
      </c>
      <c r="AA362" s="419">
        <v>1885980.7182068569</v>
      </c>
      <c r="AB362" s="419">
        <v>1892844.6578062247</v>
      </c>
    </row>
    <row r="363" spans="1:28" ht="13.15">
      <c r="B363" s="1020" t="s">
        <v>1492</v>
      </c>
      <c r="C363" s="419">
        <v>1170159</v>
      </c>
      <c r="D363" s="419">
        <v>1185802.5625101563</v>
      </c>
      <c r="E363" s="419">
        <v>1189358</v>
      </c>
      <c r="F363" s="419">
        <v>1166918.5</v>
      </c>
      <c r="G363" s="419">
        <v>1146150</v>
      </c>
      <c r="H363" s="419">
        <v>1133977</v>
      </c>
      <c r="I363" s="419">
        <v>1116342.5</v>
      </c>
      <c r="J363" s="419">
        <v>1120567</v>
      </c>
      <c r="K363" s="419">
        <v>1117099</v>
      </c>
      <c r="L363" s="419">
        <v>1099417.5</v>
      </c>
      <c r="M363" s="419">
        <v>1081078</v>
      </c>
      <c r="N363" s="419">
        <v>1057483</v>
      </c>
      <c r="O363" s="419">
        <v>1041875</v>
      </c>
      <c r="P363" s="419">
        <v>1053705</v>
      </c>
      <c r="Q363" s="419">
        <v>1091959.1488627328</v>
      </c>
      <c r="R363" s="419">
        <v>1120690.5334176966</v>
      </c>
      <c r="S363" s="419">
        <v>1145576.2869513715</v>
      </c>
      <c r="T363" s="419">
        <v>1178956.1447793143</v>
      </c>
      <c r="U363" s="419">
        <v>1223943.5881604981</v>
      </c>
      <c r="V363" s="419">
        <v>1244229.358614427</v>
      </c>
      <c r="W363" s="419">
        <v>1251789.5226926634</v>
      </c>
      <c r="X363" s="419">
        <v>1274697.1539820842</v>
      </c>
      <c r="Y363" s="467">
        <v>1286440.379178748</v>
      </c>
      <c r="Z363" s="467">
        <v>1278078.3425588398</v>
      </c>
      <c r="AA363" s="419">
        <v>1258171.1256657063</v>
      </c>
      <c r="AB363" s="419">
        <v>1246944.2795399362</v>
      </c>
    </row>
    <row r="364" spans="1:28" ht="13.15">
      <c r="B364" s="1020" t="s">
        <v>1508</v>
      </c>
      <c r="C364" s="419">
        <v>355184.5</v>
      </c>
      <c r="D364" s="419">
        <v>361355</v>
      </c>
      <c r="E364" s="419">
        <v>370116</v>
      </c>
      <c r="F364" s="419">
        <v>380453</v>
      </c>
      <c r="G364" s="419">
        <v>394342</v>
      </c>
      <c r="H364" s="419">
        <v>412859.5</v>
      </c>
      <c r="I364" s="419">
        <v>423222</v>
      </c>
      <c r="J364" s="419">
        <v>423232.5</v>
      </c>
      <c r="K364" s="419">
        <v>428860</v>
      </c>
      <c r="L364" s="419">
        <v>439034.5</v>
      </c>
      <c r="M364" s="419">
        <v>442836.5</v>
      </c>
      <c r="N364" s="419">
        <v>433870.5</v>
      </c>
      <c r="O364" s="419">
        <v>424809</v>
      </c>
      <c r="P364" s="419">
        <v>408030</v>
      </c>
      <c r="Q364" s="419"/>
      <c r="R364" s="419"/>
      <c r="S364" s="419"/>
      <c r="T364" s="419"/>
      <c r="U364" s="419"/>
      <c r="V364" s="419"/>
      <c r="W364" s="419"/>
      <c r="X364" s="419"/>
      <c r="Y364" s="467"/>
      <c r="Z364" s="467"/>
      <c r="AA364" s="419"/>
      <c r="AB364" s="419"/>
    </row>
    <row r="365" spans="1:28" ht="13.15">
      <c r="B365" s="1020" t="s">
        <v>382</v>
      </c>
      <c r="C365" s="419">
        <v>2591851.2639240595</v>
      </c>
      <c r="D365" s="419">
        <v>2608521.9199660681</v>
      </c>
      <c r="E365" s="419">
        <v>2644318.2228521295</v>
      </c>
      <c r="F365" s="419">
        <v>2688798.0261939741</v>
      </c>
      <c r="G365" s="419">
        <v>2705903.2746035685</v>
      </c>
      <c r="H365" s="419">
        <v>2717958.6116225235</v>
      </c>
      <c r="I365" s="419">
        <v>2717385.3601785055</v>
      </c>
      <c r="J365" s="419">
        <v>2680455.9336874634</v>
      </c>
      <c r="K365" s="419">
        <v>2641996.0006059059</v>
      </c>
      <c r="L365" s="419">
        <v>2633177.9290057975</v>
      </c>
      <c r="M365" s="419">
        <v>2618430.7324961186</v>
      </c>
      <c r="N365" s="419">
        <v>2610783.5698214751</v>
      </c>
      <c r="O365" s="419">
        <v>2579523.8488884987</v>
      </c>
      <c r="P365" s="419">
        <v>2529786.7708993</v>
      </c>
      <c r="Q365" s="419">
        <v>2484824.1415907145</v>
      </c>
      <c r="R365" s="419">
        <v>2465041.3863327699</v>
      </c>
      <c r="S365" s="419">
        <v>2478891.4372819057</v>
      </c>
      <c r="T365" s="419">
        <v>2522467.4564508237</v>
      </c>
      <c r="U365" s="419">
        <v>2600427.3608028637</v>
      </c>
      <c r="V365" s="419">
        <v>2679304.1069721938</v>
      </c>
      <c r="W365" s="419">
        <v>2762595.059123327</v>
      </c>
      <c r="X365" s="419">
        <v>2823697.7071096613</v>
      </c>
      <c r="Y365" s="467">
        <v>2875364.7879849561</v>
      </c>
      <c r="Z365" s="467">
        <v>2925899.1142200176</v>
      </c>
      <c r="AA365" s="419">
        <v>2967308.5749358013</v>
      </c>
      <c r="AB365" s="419">
        <v>2993434.3388174376</v>
      </c>
    </row>
    <row r="366" spans="1:28">
      <c r="B366" s="128"/>
      <c r="C366" s="128"/>
      <c r="D366" s="128"/>
      <c r="E366" s="128"/>
      <c r="F366" s="128"/>
      <c r="G366" s="128"/>
      <c r="H366" s="128"/>
      <c r="I366" s="128"/>
      <c r="J366" s="128"/>
      <c r="K366" s="128"/>
      <c r="L366" s="128"/>
      <c r="M366" s="128"/>
      <c r="N366" s="128"/>
      <c r="O366" s="128"/>
      <c r="P366" s="128"/>
      <c r="Q366" s="128"/>
      <c r="R366" s="128"/>
      <c r="S366" s="128"/>
      <c r="T366" s="128"/>
      <c r="U366" s="128"/>
    </row>
    <row r="367" spans="1:28" ht="13.15">
      <c r="B367" s="239" t="s">
        <v>181</v>
      </c>
      <c r="C367" s="128"/>
      <c r="D367" s="128"/>
      <c r="E367" s="128"/>
      <c r="F367" s="128"/>
      <c r="G367" s="128"/>
      <c r="H367" s="128"/>
      <c r="I367" s="128"/>
      <c r="J367" s="128"/>
      <c r="K367" s="128"/>
      <c r="L367" s="128"/>
      <c r="M367" s="128"/>
      <c r="N367" s="128"/>
      <c r="O367" s="128"/>
      <c r="P367" s="128"/>
      <c r="Q367" s="128"/>
      <c r="R367" s="128"/>
      <c r="S367" s="128"/>
      <c r="T367" s="128"/>
      <c r="U367" s="128"/>
    </row>
    <row r="368" spans="1:28">
      <c r="B368" s="128"/>
      <c r="C368" s="128"/>
      <c r="D368" s="128"/>
      <c r="E368" s="128"/>
      <c r="F368" s="128"/>
      <c r="G368" s="128"/>
      <c r="H368" s="128"/>
      <c r="I368" s="128"/>
      <c r="J368" s="128"/>
      <c r="K368" s="128"/>
      <c r="L368" s="128"/>
      <c r="M368" s="128"/>
      <c r="N368" s="128"/>
      <c r="O368" s="128"/>
      <c r="P368" s="128"/>
      <c r="Q368" s="128"/>
      <c r="R368" s="128"/>
      <c r="S368" s="128"/>
      <c r="T368" s="128"/>
      <c r="U368" s="128"/>
    </row>
    <row r="369" spans="1:46" s="5" customFormat="1" ht="13.15">
      <c r="A369" s="232"/>
      <c r="B369" s="1020" t="s">
        <v>85</v>
      </c>
      <c r="C369" s="1022" t="str">
        <f t="shared" ref="C369:X369" si="4">C360</f>
        <v>2004/05</v>
      </c>
      <c r="D369" s="1022" t="str">
        <f t="shared" si="4"/>
        <v>2005/06</v>
      </c>
      <c r="E369" s="1022" t="str">
        <f t="shared" si="4"/>
        <v>2006/07</v>
      </c>
      <c r="F369" s="1022" t="str">
        <f t="shared" si="4"/>
        <v>2007/08</v>
      </c>
      <c r="G369" s="1022" t="str">
        <f t="shared" si="4"/>
        <v>2008/09</v>
      </c>
      <c r="H369" s="1022" t="str">
        <f t="shared" si="4"/>
        <v>2009/10</v>
      </c>
      <c r="I369" s="1022" t="str">
        <f t="shared" si="4"/>
        <v>2010/11</v>
      </c>
      <c r="J369" s="1022" t="str">
        <f t="shared" si="4"/>
        <v>2011/12</v>
      </c>
      <c r="K369" s="1022" t="str">
        <f t="shared" si="4"/>
        <v>2012/13</v>
      </c>
      <c r="L369" s="1022" t="str">
        <f t="shared" si="4"/>
        <v>2013/14</v>
      </c>
      <c r="M369" s="1022" t="str">
        <f t="shared" si="4"/>
        <v>2014/15</v>
      </c>
      <c r="N369" s="1022" t="str">
        <f t="shared" si="4"/>
        <v>2015/16</v>
      </c>
      <c r="O369" s="1022" t="str">
        <f t="shared" si="4"/>
        <v>2016/17</v>
      </c>
      <c r="P369" s="1022" t="str">
        <f t="shared" si="4"/>
        <v>2017/18</v>
      </c>
      <c r="Q369" s="1022" t="str">
        <f t="shared" si="4"/>
        <v>2018/19</v>
      </c>
      <c r="R369" s="1022" t="str">
        <f t="shared" si="4"/>
        <v>2019/20</v>
      </c>
      <c r="S369" s="1022" t="str">
        <f t="shared" si="4"/>
        <v>2020/21</v>
      </c>
      <c r="T369" s="1022" t="str">
        <f t="shared" si="4"/>
        <v>2021/22</v>
      </c>
      <c r="U369" s="1022" t="str">
        <f t="shared" si="4"/>
        <v>2022/23</v>
      </c>
      <c r="V369" s="1022" t="str">
        <f t="shared" si="4"/>
        <v>2023/24</v>
      </c>
      <c r="W369" s="1022" t="str">
        <f t="shared" si="4"/>
        <v>2024/25</v>
      </c>
      <c r="X369" s="1022" t="str">
        <f t="shared" si="4"/>
        <v>2025/26</v>
      </c>
      <c r="Y369" s="1022" t="s">
        <v>184</v>
      </c>
      <c r="Z369" s="1022" t="s">
        <v>1122</v>
      </c>
      <c r="AA369" s="1022" t="s">
        <v>1461</v>
      </c>
      <c r="AB369" s="1085" t="str">
        <f t="shared" ref="AB369" si="5">AB360</f>
        <v>2029/30</v>
      </c>
    </row>
    <row r="370" spans="1:46" ht="13.15">
      <c r="B370" s="1020" t="s">
        <v>247</v>
      </c>
      <c r="C370" s="419">
        <v>4133670.5</v>
      </c>
      <c r="D370" s="419">
        <v>4085271.436729731</v>
      </c>
      <c r="E370" s="419">
        <v>4047195.5</v>
      </c>
      <c r="F370" s="419">
        <v>4028055.5</v>
      </c>
      <c r="G370" s="419">
        <v>4016161.5</v>
      </c>
      <c r="H370" s="419">
        <v>4036364.5</v>
      </c>
      <c r="I370" s="419">
        <v>4074368</v>
      </c>
      <c r="J370" s="419">
        <v>4150277.5</v>
      </c>
      <c r="K370" s="419">
        <v>4247394.5</v>
      </c>
      <c r="L370" s="419">
        <v>4359000</v>
      </c>
      <c r="M370" s="419">
        <v>4463434</v>
      </c>
      <c r="N370" s="419">
        <v>4574041.5</v>
      </c>
      <c r="O370" s="419">
        <v>4659421</v>
      </c>
      <c r="P370" s="419">
        <v>4715388.5</v>
      </c>
      <c r="Q370" s="419">
        <v>4736534.6037999708</v>
      </c>
      <c r="R370" s="419">
        <v>4732768.4237411609</v>
      </c>
      <c r="S370" s="419">
        <v>4727076.4137622425</v>
      </c>
      <c r="T370" s="419">
        <v>4693933.1122391783</v>
      </c>
      <c r="U370" s="419">
        <v>4636631.1215722086</v>
      </c>
      <c r="V370" s="419">
        <v>4566918.0757433632</v>
      </c>
      <c r="W370" s="419">
        <v>4496672.8105427418</v>
      </c>
      <c r="X370" s="419">
        <v>4430214.6904255664</v>
      </c>
      <c r="Y370" s="419">
        <v>4356901.503952329</v>
      </c>
      <c r="Z370" s="419">
        <v>4278139.3250474241</v>
      </c>
      <c r="AA370" s="419">
        <v>4209238.5766757522</v>
      </c>
      <c r="AB370" s="419">
        <v>4145974.1022669873</v>
      </c>
    </row>
    <row r="371" spans="1:46" ht="13.15">
      <c r="B371" s="1020" t="s">
        <v>1484</v>
      </c>
      <c r="C371" s="419">
        <v>1783139.5</v>
      </c>
      <c r="D371" s="419">
        <v>1758000.0007601124</v>
      </c>
      <c r="E371" s="419">
        <v>1722930</v>
      </c>
      <c r="F371" s="419">
        <v>1701531</v>
      </c>
      <c r="G371" s="419">
        <v>1691158</v>
      </c>
      <c r="H371" s="419">
        <v>1680949</v>
      </c>
      <c r="I371" s="419">
        <v>1672689.5</v>
      </c>
      <c r="J371" s="419">
        <v>1641887</v>
      </c>
      <c r="K371" s="419">
        <v>1612821</v>
      </c>
      <c r="L371" s="419">
        <v>1587472</v>
      </c>
      <c r="M371" s="419">
        <v>1595949</v>
      </c>
      <c r="N371" s="419">
        <v>1630717</v>
      </c>
      <c r="O371" s="419">
        <v>1678899</v>
      </c>
      <c r="P371" s="419">
        <v>1714907</v>
      </c>
      <c r="Q371" s="419">
        <v>1764015.6105367239</v>
      </c>
      <c r="R371" s="419">
        <v>1823089.1163193022</v>
      </c>
      <c r="S371" s="419">
        <v>1864766.0432309045</v>
      </c>
      <c r="T371" s="419">
        <v>1896295.9529374719</v>
      </c>
      <c r="U371" s="419">
        <v>1914848.6957143387</v>
      </c>
      <c r="V371" s="419">
        <v>1937497.2436032144</v>
      </c>
      <c r="W371" s="419">
        <v>1938695.1856821848</v>
      </c>
      <c r="X371" s="419">
        <v>1915552.2594082397</v>
      </c>
      <c r="Y371" s="467">
        <v>1891774.6397383343</v>
      </c>
      <c r="Z371" s="467">
        <v>1876690.8577036604</v>
      </c>
      <c r="AA371" s="419">
        <v>1858330.2904812819</v>
      </c>
      <c r="AB371" s="419">
        <v>1829462.7941121368</v>
      </c>
    </row>
    <row r="372" spans="1:46" ht="13.15">
      <c r="B372" s="1020" t="s">
        <v>1493</v>
      </c>
      <c r="C372" s="419">
        <v>1170159</v>
      </c>
      <c r="D372" s="419">
        <v>1185802.5625101563</v>
      </c>
      <c r="E372" s="419">
        <v>1189358</v>
      </c>
      <c r="F372" s="419">
        <v>1166918.5</v>
      </c>
      <c r="G372" s="419">
        <v>1146150</v>
      </c>
      <c r="H372" s="419">
        <v>1133977</v>
      </c>
      <c r="I372" s="419">
        <v>1116342.5</v>
      </c>
      <c r="J372" s="419">
        <v>1120567</v>
      </c>
      <c r="K372" s="419">
        <v>1117099</v>
      </c>
      <c r="L372" s="419">
        <v>1099417.5</v>
      </c>
      <c r="M372" s="419">
        <v>1081078</v>
      </c>
      <c r="N372" s="419">
        <v>1057483</v>
      </c>
      <c r="O372" s="419">
        <v>1041875</v>
      </c>
      <c r="P372" s="419">
        <v>1053705</v>
      </c>
      <c r="Q372" s="419">
        <v>1091153.8069422434</v>
      </c>
      <c r="R372" s="419">
        <v>1119164.8181086155</v>
      </c>
      <c r="S372" s="419">
        <v>1143399.8782300535</v>
      </c>
      <c r="T372" s="419">
        <v>1176137.8933294527</v>
      </c>
      <c r="U372" s="419">
        <v>1220400.8513187275</v>
      </c>
      <c r="V372" s="419">
        <v>1239933.430801969</v>
      </c>
      <c r="W372" s="419">
        <v>1246732.1301501819</v>
      </c>
      <c r="X372" s="419">
        <v>1268901.0822354045</v>
      </c>
      <c r="Y372" s="467">
        <v>1279920.0449199437</v>
      </c>
      <c r="Z372" s="467">
        <v>1269662.9170991327</v>
      </c>
      <c r="AA372" s="419">
        <v>1247185.0464049445</v>
      </c>
      <c r="AB372" s="419">
        <v>1233886.7421981015</v>
      </c>
    </row>
    <row r="373" spans="1:46" ht="13.15">
      <c r="B373" s="1020" t="s">
        <v>1506</v>
      </c>
      <c r="C373" s="419">
        <v>355184.5</v>
      </c>
      <c r="D373" s="419">
        <v>361355</v>
      </c>
      <c r="E373" s="419">
        <v>370116</v>
      </c>
      <c r="F373" s="419">
        <v>380453</v>
      </c>
      <c r="G373" s="419">
        <v>394342</v>
      </c>
      <c r="H373" s="419">
        <v>412859.5</v>
      </c>
      <c r="I373" s="419">
        <v>423222</v>
      </c>
      <c r="J373" s="419">
        <v>423232.5</v>
      </c>
      <c r="K373" s="419">
        <v>428860</v>
      </c>
      <c r="L373" s="419">
        <v>439034.5</v>
      </c>
      <c r="M373" s="419">
        <v>442836.5</v>
      </c>
      <c r="N373" s="419">
        <v>433870.5</v>
      </c>
      <c r="O373" s="419">
        <v>424809</v>
      </c>
      <c r="P373" s="419">
        <v>408030</v>
      </c>
      <c r="Q373" s="419"/>
      <c r="R373" s="419"/>
      <c r="S373" s="419"/>
      <c r="T373" s="419"/>
      <c r="U373" s="419"/>
      <c r="V373" s="419"/>
      <c r="W373" s="419"/>
      <c r="X373" s="419"/>
      <c r="Y373" s="467"/>
      <c r="Z373" s="467"/>
      <c r="AA373" s="419"/>
      <c r="AB373" s="419"/>
    </row>
    <row r="374" spans="1:46" ht="13.15">
      <c r="B374" s="1020" t="s">
        <v>382</v>
      </c>
      <c r="C374" s="419">
        <v>2591851.2639240595</v>
      </c>
      <c r="D374" s="419">
        <v>2608521.9199660681</v>
      </c>
      <c r="E374" s="419">
        <v>2644318.2228521295</v>
      </c>
      <c r="F374" s="419">
        <v>2688798.0261939741</v>
      </c>
      <c r="G374" s="419">
        <v>2705903.2746035685</v>
      </c>
      <c r="H374" s="419">
        <v>2717958.6116225235</v>
      </c>
      <c r="I374" s="419">
        <v>2717385.3601785055</v>
      </c>
      <c r="J374" s="419">
        <v>2680455.9336874634</v>
      </c>
      <c r="K374" s="419">
        <v>2641996.0006059059</v>
      </c>
      <c r="L374" s="419">
        <v>2633177.9290057975</v>
      </c>
      <c r="M374" s="419">
        <v>2618430.7324961186</v>
      </c>
      <c r="N374" s="419">
        <v>2610783.5698214751</v>
      </c>
      <c r="O374" s="419">
        <v>2577356.3173542647</v>
      </c>
      <c r="P374" s="419">
        <v>2522541.7356201876</v>
      </c>
      <c r="Q374" s="419">
        <v>2472672.2665510378</v>
      </c>
      <c r="R374" s="419">
        <v>2449362.5241321982</v>
      </c>
      <c r="S374" s="419">
        <v>2460387.8891762872</v>
      </c>
      <c r="T374" s="419">
        <v>2501452.7192629594</v>
      </c>
      <c r="U374" s="419">
        <v>2576994.5668801032</v>
      </c>
      <c r="V374" s="419">
        <v>2653484.6540056481</v>
      </c>
      <c r="W374" s="419">
        <v>2734294.0246972083</v>
      </c>
      <c r="X374" s="419">
        <v>2792897.8430265049</v>
      </c>
      <c r="Y374" s="467">
        <v>2841901.6214890499</v>
      </c>
      <c r="Z374" s="467">
        <v>2889614.0882465383</v>
      </c>
      <c r="AA374" s="419">
        <v>2927978.0245019146</v>
      </c>
      <c r="AB374" s="419">
        <v>2950694.3456617934</v>
      </c>
    </row>
    <row r="375" spans="1:46">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row>
    <row r="376" spans="1:46" ht="17.649999999999999">
      <c r="B376" s="37" t="s">
        <v>383</v>
      </c>
      <c r="D376" s="128"/>
      <c r="E376" s="128"/>
      <c r="F376" s="11"/>
      <c r="J376" s="11" t="s">
        <v>1344</v>
      </c>
      <c r="L376" s="864" t="s">
        <v>147</v>
      </c>
      <c r="M376" s="5" t="s">
        <v>64</v>
      </c>
      <c r="O376" s="7"/>
      <c r="P376" s="7"/>
      <c r="Q376" s="7"/>
    </row>
    <row r="377" spans="1:46">
      <c r="D377" s="128"/>
      <c r="E377" s="128"/>
      <c r="F377" s="128"/>
      <c r="G377" s="128"/>
      <c r="H377" s="128"/>
      <c r="I377" s="128"/>
      <c r="J377" s="128"/>
      <c r="K377" s="128"/>
      <c r="L377" s="128"/>
      <c r="M377" s="123"/>
      <c r="N377" s="123"/>
      <c r="O377" s="7"/>
      <c r="P377" s="7"/>
      <c r="Q377" s="7"/>
    </row>
    <row r="378" spans="1:46" ht="13.15">
      <c r="B378" s="11" t="s">
        <v>1342</v>
      </c>
      <c r="C378" s="113" t="s">
        <v>1620</v>
      </c>
      <c r="D378" s="128"/>
      <c r="E378" s="128"/>
      <c r="F378" s="128"/>
      <c r="G378" s="128"/>
      <c r="H378" s="128"/>
      <c r="I378" s="128"/>
      <c r="J378" s="128"/>
      <c r="K378" s="128"/>
      <c r="L378" s="128"/>
      <c r="M378" s="123"/>
      <c r="N378" s="123"/>
      <c r="O378" s="7"/>
      <c r="P378" s="7"/>
      <c r="Q378" s="7"/>
    </row>
    <row r="379" spans="1:46">
      <c r="D379" s="128"/>
      <c r="E379" s="128"/>
      <c r="F379" s="128"/>
      <c r="G379" s="128"/>
      <c r="H379" s="128"/>
      <c r="I379" s="128"/>
      <c r="J379" s="128"/>
      <c r="K379" s="128"/>
      <c r="L379" s="128"/>
      <c r="M379" s="123"/>
      <c r="N379" s="123"/>
      <c r="O379" s="7"/>
      <c r="P379" s="7"/>
      <c r="Q379" s="7"/>
    </row>
    <row r="380" spans="1:46" ht="13.15">
      <c r="B380" s="11" t="s">
        <v>61</v>
      </c>
      <c r="C380" s="994" t="s">
        <v>1548</v>
      </c>
      <c r="D380" s="128"/>
      <c r="E380" s="128"/>
      <c r="F380" s="128"/>
      <c r="G380" s="128"/>
      <c r="H380" s="128"/>
      <c r="I380" s="268"/>
      <c r="J380" s="128"/>
      <c r="K380" s="128"/>
      <c r="L380" s="128"/>
      <c r="M380" s="123"/>
      <c r="N380" s="123"/>
      <c r="O380" s="7"/>
      <c r="P380" s="7"/>
      <c r="Q380" s="7"/>
    </row>
    <row r="381" spans="1:46">
      <c r="D381" s="128"/>
      <c r="E381" s="128"/>
      <c r="F381" s="128"/>
      <c r="G381" s="128"/>
      <c r="H381" s="128"/>
      <c r="I381" s="128"/>
      <c r="J381" s="128"/>
      <c r="K381" s="128"/>
      <c r="L381" s="128"/>
      <c r="M381" s="123"/>
      <c r="N381" s="123"/>
      <c r="O381" s="7"/>
      <c r="P381" s="7"/>
      <c r="Q381" s="7"/>
    </row>
    <row r="382" spans="1:46" ht="13.15">
      <c r="B382" s="11" t="s">
        <v>62</v>
      </c>
      <c r="C382" s="113"/>
      <c r="D382" s="7"/>
      <c r="E382" s="109"/>
      <c r="F382" s="108"/>
      <c r="G382" s="108"/>
      <c r="H382" s="108"/>
      <c r="I382" s="270"/>
      <c r="J382" s="108"/>
      <c r="K382" s="123"/>
      <c r="L382" s="123"/>
      <c r="M382" s="123"/>
      <c r="N382" s="123"/>
      <c r="O382" s="7"/>
      <c r="P382" s="7"/>
      <c r="Q382" s="7"/>
    </row>
    <row r="383" spans="1:46">
      <c r="D383" s="7"/>
      <c r="E383" s="123"/>
      <c r="F383" s="108"/>
      <c r="G383" s="108"/>
      <c r="H383" s="108"/>
      <c r="I383" s="123"/>
      <c r="J383" s="123"/>
      <c r="K383" s="7"/>
      <c r="L383" s="7"/>
      <c r="M383" s="7"/>
      <c r="N383" s="7"/>
      <c r="O383" s="7"/>
      <c r="P383" s="7"/>
      <c r="Q383" s="7"/>
      <c r="AA383" s="1"/>
      <c r="AB383" s="1"/>
      <c r="AC383" s="1"/>
      <c r="AD383" s="1"/>
      <c r="AE383" s="1"/>
      <c r="AF383" s="1"/>
      <c r="AG383" s="1"/>
      <c r="AH383" s="1"/>
      <c r="AI383" s="1"/>
      <c r="AJ383" s="1"/>
      <c r="AK383" s="1"/>
      <c r="AL383" s="1"/>
      <c r="AM383" s="1"/>
      <c r="AN383" s="1"/>
      <c r="AO383" s="1"/>
      <c r="AP383" s="1"/>
      <c r="AQ383" s="1"/>
      <c r="AR383" s="1"/>
      <c r="AS383" s="1"/>
      <c r="AT383" s="1"/>
    </row>
    <row r="384" spans="1:46" ht="13.15">
      <c r="B384" s="1336" t="s">
        <v>391</v>
      </c>
      <c r="C384" s="1017" t="s">
        <v>40</v>
      </c>
      <c r="D384" s="1017" t="s">
        <v>248</v>
      </c>
      <c r="E384" s="302"/>
      <c r="F384" s="302"/>
      <c r="G384" s="302"/>
      <c r="H384" s="302"/>
      <c r="I384" s="302"/>
      <c r="J384" s="302"/>
      <c r="K384" s="302"/>
      <c r="L384" s="302"/>
      <c r="M384" s="302"/>
      <c r="N384" s="302"/>
      <c r="O384" s="302"/>
      <c r="P384" s="302"/>
      <c r="Q384" s="302"/>
      <c r="R384" s="302"/>
      <c r="S384" s="302"/>
      <c r="T384" s="302"/>
      <c r="U384" s="302"/>
      <c r="V384" s="302"/>
      <c r="W384" s="302"/>
      <c r="X384" s="302"/>
      <c r="AA384" s="228"/>
      <c r="AB384" s="229"/>
      <c r="AC384" s="229"/>
      <c r="AD384" s="229"/>
      <c r="AE384" s="229"/>
      <c r="AF384" s="229"/>
      <c r="AG384" s="229"/>
      <c r="AH384" s="229"/>
      <c r="AI384" s="229"/>
      <c r="AJ384" s="229"/>
      <c r="AK384" s="229"/>
      <c r="AL384" s="229"/>
      <c r="AM384" s="229"/>
      <c r="AN384" s="229"/>
      <c r="AO384" s="229"/>
      <c r="AP384" s="229"/>
      <c r="AQ384" s="229"/>
      <c r="AR384" s="229"/>
      <c r="AS384" s="228"/>
      <c r="AT384" s="228"/>
    </row>
    <row r="385" spans="1:46" s="5" customFormat="1" ht="13.15">
      <c r="A385" s="232"/>
      <c r="B385" s="1337"/>
      <c r="C385" s="451">
        <v>0.88600000000000001</v>
      </c>
      <c r="D385" s="451">
        <v>0.92900000000000005</v>
      </c>
      <c r="E385" s="303"/>
      <c r="F385" s="303"/>
      <c r="G385" s="303"/>
      <c r="H385" s="303"/>
      <c r="I385" s="303"/>
      <c r="J385" s="303"/>
      <c r="K385" s="303"/>
      <c r="L385" s="303"/>
      <c r="M385" s="303"/>
      <c r="N385" s="303"/>
      <c r="O385" s="303"/>
      <c r="P385" s="303"/>
      <c r="Q385" s="303"/>
      <c r="R385" s="303"/>
      <c r="S385" s="303"/>
      <c r="T385" s="303"/>
      <c r="U385" s="303"/>
      <c r="V385" s="303"/>
      <c r="W385" s="303"/>
      <c r="X385" s="237"/>
      <c r="AA385" s="233"/>
      <c r="AB385" s="234"/>
      <c r="AC385" s="234"/>
      <c r="AD385" s="234"/>
      <c r="AE385" s="234"/>
      <c r="AF385" s="234"/>
      <c r="AG385" s="234"/>
      <c r="AH385" s="234"/>
      <c r="AI385" s="234"/>
      <c r="AJ385" s="234"/>
      <c r="AK385" s="234"/>
      <c r="AL385" s="234"/>
      <c r="AM385" s="234"/>
      <c r="AN385" s="234"/>
      <c r="AO385" s="234"/>
      <c r="AP385" s="234"/>
      <c r="AQ385" s="234"/>
      <c r="AR385" s="234"/>
      <c r="AS385" s="234"/>
      <c r="AT385" s="234"/>
    </row>
    <row r="386" spans="1:46">
      <c r="D386" s="7"/>
      <c r="E386" s="108"/>
      <c r="F386" s="1329"/>
      <c r="G386" s="1329"/>
      <c r="H386" s="108"/>
      <c r="I386" s="1329"/>
      <c r="J386" s="1329"/>
      <c r="K386" s="7"/>
      <c r="L386" s="7"/>
      <c r="M386" s="7"/>
      <c r="N386" s="7"/>
      <c r="O386" s="7"/>
      <c r="P386" s="7"/>
      <c r="Q386" s="7"/>
      <c r="W386" s="7"/>
    </row>
    <row r="387" spans="1:46" ht="17.649999999999999">
      <c r="B387" s="37" t="s">
        <v>820</v>
      </c>
      <c r="D387" s="7"/>
      <c r="E387" s="108"/>
      <c r="F387" s="11"/>
      <c r="J387" s="11" t="s">
        <v>1344</v>
      </c>
      <c r="L387" s="864" t="s">
        <v>146</v>
      </c>
      <c r="M387" s="5" t="s">
        <v>64</v>
      </c>
    </row>
    <row r="388" spans="1:46">
      <c r="D388" s="7"/>
      <c r="E388" s="108"/>
      <c r="F388" s="1329"/>
      <c r="G388" s="1329"/>
      <c r="H388" s="108"/>
      <c r="I388" s="1329"/>
      <c r="J388" s="1329"/>
    </row>
    <row r="389" spans="1:46" ht="13.15">
      <c r="B389" s="11" t="s">
        <v>1342</v>
      </c>
      <c r="C389" s="113" t="s">
        <v>1623</v>
      </c>
      <c r="D389" s="7"/>
      <c r="E389" s="108"/>
      <c r="F389" s="1025"/>
      <c r="G389" s="1025"/>
      <c r="H389" s="108"/>
      <c r="I389" s="1025"/>
      <c r="J389" s="1025"/>
    </row>
    <row r="390" spans="1:46">
      <c r="D390" s="7"/>
      <c r="E390" s="108"/>
      <c r="F390" s="1025"/>
      <c r="G390" s="1025"/>
      <c r="H390" s="108"/>
      <c r="I390" s="1025"/>
      <c r="J390" s="1025"/>
    </row>
    <row r="391" spans="1:46" ht="13.15">
      <c r="B391" s="11" t="s">
        <v>61</v>
      </c>
      <c r="C391" s="113" t="s">
        <v>422</v>
      </c>
      <c r="D391" s="7"/>
      <c r="E391" s="108"/>
      <c r="F391" s="1025"/>
      <c r="G391" s="1025"/>
      <c r="H391" s="108"/>
      <c r="I391" s="1025"/>
      <c r="J391" s="1025"/>
    </row>
    <row r="392" spans="1:46">
      <c r="D392" s="7"/>
      <c r="E392" s="108"/>
      <c r="F392" s="1025"/>
      <c r="G392" s="1025"/>
      <c r="H392" s="108"/>
      <c r="I392" s="1025"/>
      <c r="J392" s="1025"/>
    </row>
    <row r="393" spans="1:46" ht="12.75" customHeight="1">
      <c r="B393" s="11" t="s">
        <v>62</v>
      </c>
      <c r="C393" s="1328" t="s">
        <v>1549</v>
      </c>
      <c r="D393" s="1317"/>
      <c r="E393" s="1317"/>
      <c r="F393" s="1317"/>
      <c r="G393" s="1317"/>
      <c r="H393" s="1317"/>
      <c r="I393" s="1317"/>
      <c r="J393" s="1317"/>
      <c r="K393" s="1317"/>
    </row>
    <row r="394" spans="1:46" ht="12.75" customHeight="1">
      <c r="C394" s="1317"/>
      <c r="D394" s="1317"/>
      <c r="E394" s="1317"/>
      <c r="F394" s="1317"/>
      <c r="G394" s="1317"/>
      <c r="H394" s="1317"/>
      <c r="I394" s="1317"/>
      <c r="J394" s="1317"/>
      <c r="K394" s="1317"/>
    </row>
    <row r="395" spans="1:46" ht="13.15">
      <c r="C395" s="1019"/>
      <c r="D395" s="1019"/>
      <c r="E395" s="1019"/>
      <c r="F395" s="1019"/>
      <c r="G395" s="1019"/>
      <c r="H395" s="1019"/>
      <c r="I395" s="1019"/>
      <c r="J395" s="1019"/>
      <c r="K395" s="1019"/>
    </row>
    <row r="396" spans="1:46" ht="13.15">
      <c r="B396" s="1330"/>
      <c r="C396" s="1307" t="s">
        <v>418</v>
      </c>
      <c r="D396" s="1308"/>
      <c r="E396" s="1308"/>
      <c r="F396" s="1308"/>
      <c r="G396" s="1308"/>
      <c r="H396" s="1309"/>
    </row>
    <row r="397" spans="1:46" ht="13.15">
      <c r="B397" s="1331"/>
      <c r="C397" s="1307" t="s">
        <v>46</v>
      </c>
      <c r="D397" s="1308"/>
      <c r="E397" s="1309"/>
      <c r="F397" s="1307" t="s">
        <v>47</v>
      </c>
      <c r="G397" s="1308"/>
      <c r="H397" s="1309"/>
    </row>
    <row r="398" spans="1:46" ht="13.15">
      <c r="B398" s="1020" t="s">
        <v>45</v>
      </c>
      <c r="C398" s="1020" t="s">
        <v>419</v>
      </c>
      <c r="D398" s="1020" t="s">
        <v>420</v>
      </c>
      <c r="E398" s="1020" t="s">
        <v>421</v>
      </c>
      <c r="F398" s="1020" t="s">
        <v>419</v>
      </c>
      <c r="G398" s="1020" t="s">
        <v>420</v>
      </c>
      <c r="H398" s="1020" t="s">
        <v>421</v>
      </c>
    </row>
    <row r="399" spans="1:46" ht="13.15">
      <c r="B399" s="1020" t="s">
        <v>48</v>
      </c>
      <c r="C399" s="253">
        <v>1.28</v>
      </c>
      <c r="D399" s="253">
        <v>0.86399999999999999</v>
      </c>
      <c r="E399" s="253">
        <v>0.71</v>
      </c>
      <c r="F399" s="253">
        <v>1.145</v>
      </c>
      <c r="G399" s="253">
        <v>0.97</v>
      </c>
      <c r="H399" s="253">
        <v>0.88</v>
      </c>
    </row>
    <row r="400" spans="1:46" ht="13.15">
      <c r="B400" s="1020" t="s">
        <v>49</v>
      </c>
      <c r="C400" s="253">
        <v>1.1400000000000001</v>
      </c>
      <c r="D400" s="253">
        <v>1.046</v>
      </c>
      <c r="E400" s="253">
        <v>0.81499999999999995</v>
      </c>
      <c r="F400" s="253">
        <v>1.109</v>
      </c>
      <c r="G400" s="253">
        <v>1.0640000000000001</v>
      </c>
      <c r="H400" s="253">
        <v>0.85299999999999998</v>
      </c>
    </row>
    <row r="401" spans="1:13" ht="13.15">
      <c r="B401" s="1020" t="s">
        <v>50</v>
      </c>
      <c r="C401" s="253">
        <v>1.1499999999999999</v>
      </c>
      <c r="D401" s="253">
        <v>1.022</v>
      </c>
      <c r="E401" s="253">
        <v>0.85499999999999998</v>
      </c>
      <c r="F401" s="253">
        <v>1.0760000000000001</v>
      </c>
      <c r="G401" s="253">
        <v>1.056</v>
      </c>
      <c r="H401" s="253">
        <v>0.90500000000000003</v>
      </c>
    </row>
    <row r="402" spans="1:13" ht="13.15">
      <c r="B402" s="1020" t="s">
        <v>51</v>
      </c>
      <c r="C402" s="253">
        <v>1.151</v>
      </c>
      <c r="D402" s="253">
        <v>0.95799999999999996</v>
      </c>
      <c r="E402" s="253">
        <v>0.89100000000000001</v>
      </c>
      <c r="F402" s="253">
        <v>1.091</v>
      </c>
      <c r="G402" s="253">
        <v>1.022</v>
      </c>
      <c r="H402" s="253">
        <v>0.91900000000000004</v>
      </c>
    </row>
    <row r="403" spans="1:13" ht="13.15">
      <c r="B403" s="1020" t="s">
        <v>52</v>
      </c>
      <c r="C403" s="253">
        <v>1.0680000000000001</v>
      </c>
      <c r="D403" s="253">
        <v>0.93899999999999995</v>
      </c>
      <c r="E403" s="253">
        <v>0.96799999999999997</v>
      </c>
      <c r="F403" s="253">
        <v>1.044</v>
      </c>
      <c r="G403" s="253">
        <v>0.99399999999999999</v>
      </c>
      <c r="H403" s="253">
        <v>0.97199999999999998</v>
      </c>
    </row>
    <row r="404" spans="1:13" ht="13.15">
      <c r="B404" s="1020" t="s">
        <v>53</v>
      </c>
      <c r="C404" s="253">
        <v>1.083</v>
      </c>
      <c r="D404" s="253">
        <v>0.98399999999999999</v>
      </c>
      <c r="E404" s="253">
        <v>0.91400000000000003</v>
      </c>
      <c r="F404" s="253">
        <v>1.0640000000000001</v>
      </c>
      <c r="G404" s="253">
        <v>1.0009999999999999</v>
      </c>
      <c r="H404" s="253">
        <v>0.94499999999999995</v>
      </c>
    </row>
    <row r="405" spans="1:13" ht="13.15">
      <c r="B405" s="1020" t="s">
        <v>54</v>
      </c>
      <c r="C405" s="253">
        <v>1.109</v>
      </c>
      <c r="D405" s="253">
        <v>0.93300000000000005</v>
      </c>
      <c r="E405" s="253">
        <v>0.91900000000000004</v>
      </c>
      <c r="F405" s="253">
        <v>1.079</v>
      </c>
      <c r="G405" s="253">
        <v>0.94799999999999995</v>
      </c>
      <c r="H405" s="253">
        <v>0.98299999999999998</v>
      </c>
    </row>
    <row r="406" spans="1:13" ht="13.15">
      <c r="B406" s="1020" t="s">
        <v>55</v>
      </c>
      <c r="C406" s="253">
        <v>1.2190000000000001</v>
      </c>
      <c r="D406" s="253">
        <v>0.83399999999999996</v>
      </c>
      <c r="E406" s="253">
        <v>0.871</v>
      </c>
      <c r="F406" s="253">
        <v>1.165</v>
      </c>
      <c r="G406" s="253">
        <v>0.96299999999999997</v>
      </c>
      <c r="H406" s="253">
        <v>0.92200000000000004</v>
      </c>
    </row>
    <row r="407" spans="1:13" ht="13.15">
      <c r="B407" s="1020" t="s">
        <v>56</v>
      </c>
      <c r="C407" s="253">
        <v>1.1659999999999999</v>
      </c>
      <c r="D407" s="253">
        <v>0.996</v>
      </c>
      <c r="E407" s="253">
        <v>0.83499999999999996</v>
      </c>
      <c r="F407" s="253">
        <v>0.98899999999999999</v>
      </c>
      <c r="G407" s="253">
        <v>1.024</v>
      </c>
      <c r="H407" s="253">
        <v>0.98899999999999999</v>
      </c>
    </row>
    <row r="408" spans="1:13" ht="13.15">
      <c r="B408" s="1020" t="s">
        <v>57</v>
      </c>
      <c r="C408" s="253">
        <v>1.119</v>
      </c>
      <c r="D408" s="253">
        <v>0.92600000000000005</v>
      </c>
      <c r="E408" s="253">
        <v>0.874</v>
      </c>
      <c r="F408" s="253">
        <v>1.0900000000000001</v>
      </c>
      <c r="G408" s="253">
        <v>1.0149999999999999</v>
      </c>
      <c r="H408" s="253">
        <v>0.92300000000000004</v>
      </c>
    </row>
    <row r="409" spans="1:13" ht="13.15">
      <c r="B409" s="1020" t="s">
        <v>8</v>
      </c>
      <c r="C409" s="253">
        <v>1.1439999999999999</v>
      </c>
      <c r="D409" s="253">
        <v>0.98099999999999998</v>
      </c>
      <c r="E409" s="253">
        <v>0.86399999999999999</v>
      </c>
      <c r="F409" s="253">
        <v>1.097</v>
      </c>
      <c r="G409" s="253">
        <v>1.0189999999999999</v>
      </c>
      <c r="H409" s="253">
        <v>0.91100000000000003</v>
      </c>
    </row>
    <row r="410" spans="1:13">
      <c r="C410" s="450"/>
    </row>
    <row r="411" spans="1:13" s="38" customFormat="1" ht="17.649999999999999">
      <c r="A411" s="170"/>
      <c r="B411" s="37" t="s">
        <v>1624</v>
      </c>
      <c r="F411"/>
      <c r="H411" s="11"/>
      <c r="I411"/>
      <c r="J411" s="11" t="s">
        <v>1344</v>
      </c>
      <c r="K411"/>
      <c r="L411" s="864" t="s">
        <v>147</v>
      </c>
      <c r="M411" s="5" t="s">
        <v>64</v>
      </c>
    </row>
    <row r="413" spans="1:13" s="473" customFormat="1" ht="13.15">
      <c r="A413" s="759"/>
      <c r="B413" s="205" t="s">
        <v>1342</v>
      </c>
      <c r="C413" s="993" t="s">
        <v>1620</v>
      </c>
      <c r="D413" s="760"/>
      <c r="E413" s="760"/>
      <c r="F413" s="760"/>
      <c r="G413" s="760"/>
      <c r="H413" s="760"/>
      <c r="I413" s="760"/>
      <c r="J413" s="760"/>
      <c r="K413" s="760"/>
    </row>
    <row r="414" spans="1:13">
      <c r="C414" s="413"/>
      <c r="D414" s="413"/>
      <c r="E414" s="413"/>
      <c r="F414" s="413"/>
      <c r="G414" s="413"/>
      <c r="H414" s="413"/>
      <c r="I414" s="413"/>
    </row>
    <row r="415" spans="1:13" ht="13.15" customHeight="1">
      <c r="B415" s="11" t="s">
        <v>61</v>
      </c>
      <c r="C415" s="1317" t="s">
        <v>1379</v>
      </c>
      <c r="D415" s="1317"/>
      <c r="E415" s="1317"/>
      <c r="F415" s="1317"/>
      <c r="G415" s="1317"/>
      <c r="H415" s="1317"/>
      <c r="I415" s="1317"/>
      <c r="J415" s="1317"/>
      <c r="K415" s="1317"/>
      <c r="L415" s="620"/>
      <c r="M415" s="620"/>
    </row>
    <row r="416" spans="1:13">
      <c r="C416" s="413"/>
      <c r="D416" s="413"/>
      <c r="E416" s="413"/>
      <c r="F416" s="413"/>
      <c r="G416" s="413"/>
      <c r="H416" s="413"/>
      <c r="I416" s="413"/>
    </row>
    <row r="417" spans="1:17" ht="13.15" customHeight="1">
      <c r="B417" s="11" t="s">
        <v>62</v>
      </c>
      <c r="C417" s="1316" t="s">
        <v>702</v>
      </c>
      <c r="D417" s="1316"/>
      <c r="E417" s="1316"/>
      <c r="F417" s="1316"/>
      <c r="G417" s="1316"/>
      <c r="H417" s="1316"/>
      <c r="I417" s="1316"/>
      <c r="J417" s="1316"/>
      <c r="K417" s="1316"/>
      <c r="L417" s="1316"/>
      <c r="M417" s="1316"/>
    </row>
    <row r="419" spans="1:17" ht="26.25">
      <c r="B419" s="1018" t="s">
        <v>350</v>
      </c>
      <c r="C419" s="1017" t="s">
        <v>701</v>
      </c>
      <c r="D419" s="1024"/>
      <c r="E419" s="1024"/>
      <c r="G419" s="619"/>
    </row>
    <row r="420" spans="1:17" ht="13.15">
      <c r="B420" s="1018" t="s">
        <v>300</v>
      </c>
      <c r="C420" s="585">
        <v>0.57299999999999995</v>
      </c>
      <c r="D420" s="144"/>
      <c r="E420" s="144"/>
    </row>
    <row r="421" spans="1:17" ht="13.15">
      <c r="B421" s="1018" t="s">
        <v>248</v>
      </c>
      <c r="C421" s="585">
        <v>0.626</v>
      </c>
      <c r="D421" s="144"/>
      <c r="E421" s="144"/>
    </row>
    <row r="422" spans="1:17">
      <c r="D422" s="7"/>
      <c r="E422" s="123"/>
      <c r="F422" s="110"/>
      <c r="G422" s="618"/>
      <c r="H422" s="618"/>
      <c r="I422" s="618"/>
      <c r="J422" s="618"/>
      <c r="K422" s="618"/>
      <c r="L422" s="617"/>
      <c r="M422" s="123"/>
      <c r="N422" s="123"/>
      <c r="O422" s="7"/>
      <c r="P422" s="7"/>
      <c r="Q422" s="7"/>
    </row>
    <row r="423" spans="1:17" s="37" customFormat="1" ht="17.649999999999999">
      <c r="A423" s="171"/>
      <c r="B423" s="37" t="s">
        <v>1625</v>
      </c>
      <c r="D423" s="126"/>
      <c r="E423" s="127"/>
      <c r="F423"/>
      <c r="J423" s="11" t="s">
        <v>1344</v>
      </c>
      <c r="K423"/>
      <c r="L423" s="864" t="s">
        <v>146</v>
      </c>
      <c r="M423" s="5" t="s">
        <v>64</v>
      </c>
      <c r="N423" s="2"/>
      <c r="O423" s="126"/>
      <c r="P423" s="126"/>
      <c r="Q423" s="126"/>
    </row>
    <row r="424" spans="1:17" ht="13.15">
      <c r="D424" s="7"/>
      <c r="E424" s="124"/>
      <c r="F424" s="125"/>
      <c r="G424" s="123"/>
      <c r="H424" s="123"/>
      <c r="I424" s="123"/>
      <c r="J424" s="123"/>
      <c r="K424" s="123"/>
      <c r="L424" s="123"/>
      <c r="M424" s="123"/>
      <c r="N424" s="123"/>
      <c r="O424" s="7"/>
      <c r="P424" s="7"/>
      <c r="Q424" s="7"/>
    </row>
    <row r="425" spans="1:17" ht="13.15">
      <c r="B425" s="11" t="s">
        <v>1342</v>
      </c>
      <c r="C425" s="113" t="s">
        <v>1620</v>
      </c>
      <c r="D425" s="413"/>
      <c r="E425" s="413"/>
      <c r="F425" s="413"/>
      <c r="G425" s="413"/>
      <c r="H425" s="413"/>
      <c r="I425" s="413"/>
    </row>
    <row r="426" spans="1:17" ht="13.15">
      <c r="C426" s="413"/>
      <c r="D426" s="413"/>
      <c r="E426" s="413"/>
      <c r="F426" s="421"/>
      <c r="G426" s="422"/>
      <c r="H426" s="422"/>
      <c r="I426" s="422"/>
      <c r="J426" s="2"/>
      <c r="K426" s="2"/>
      <c r="L426" s="2"/>
      <c r="M426" s="2"/>
      <c r="N426" s="2"/>
      <c r="O426" s="2"/>
      <c r="P426" s="2"/>
    </row>
    <row r="427" spans="1:17" ht="13.15">
      <c r="B427" s="11" t="s">
        <v>61</v>
      </c>
      <c r="C427" s="113" t="s">
        <v>700</v>
      </c>
      <c r="D427" s="413"/>
      <c r="E427" s="413"/>
      <c r="F427" s="413"/>
      <c r="G427" s="413"/>
      <c r="H427" s="413"/>
      <c r="I427" s="413"/>
    </row>
    <row r="428" spans="1:17">
      <c r="C428" s="413"/>
      <c r="D428" s="413"/>
      <c r="E428" s="413"/>
      <c r="F428" s="413"/>
      <c r="G428" s="413"/>
      <c r="H428" s="413"/>
      <c r="I428" s="413"/>
    </row>
    <row r="429" spans="1:17" ht="13.15" customHeight="1">
      <c r="B429" s="11" t="s">
        <v>62</v>
      </c>
      <c r="C429" s="996" t="s">
        <v>1464</v>
      </c>
      <c r="D429" s="757"/>
      <c r="E429" s="757"/>
      <c r="F429" s="757"/>
      <c r="G429" s="757"/>
      <c r="H429" s="757"/>
      <c r="I429" s="757"/>
      <c r="J429" s="757"/>
      <c r="K429" s="757"/>
      <c r="L429" s="757"/>
    </row>
    <row r="430" spans="1:17" ht="13.15">
      <c r="C430" s="757"/>
      <c r="D430" s="757"/>
      <c r="E430" s="757"/>
      <c r="F430" s="757"/>
      <c r="G430" s="757"/>
      <c r="H430" s="757"/>
      <c r="I430" s="757"/>
      <c r="J430" s="757"/>
      <c r="K430" s="757"/>
      <c r="L430" s="757"/>
      <c r="M430" s="112"/>
      <c r="N430" s="112"/>
      <c r="O430" s="7"/>
      <c r="P430" s="7"/>
      <c r="Q430" s="7"/>
    </row>
    <row r="431" spans="1:17" ht="13.15">
      <c r="B431" s="152" t="s">
        <v>699</v>
      </c>
      <c r="C431" s="11"/>
      <c r="D431" s="7"/>
      <c r="E431" s="123"/>
      <c r="F431" s="110"/>
      <c r="G431" s="108"/>
      <c r="H431" s="152"/>
      <c r="I431" s="73"/>
      <c r="J431" s="7"/>
      <c r="K431" s="123"/>
      <c r="L431" s="110"/>
      <c r="M431" s="112"/>
      <c r="N431" s="112"/>
      <c r="O431" s="7"/>
      <c r="P431" s="7"/>
      <c r="Q431" s="7"/>
    </row>
    <row r="432" spans="1:17" ht="13.15">
      <c r="B432" s="152"/>
      <c r="C432" s="11"/>
      <c r="D432" s="7"/>
      <c r="E432" s="123"/>
      <c r="F432" s="110"/>
      <c r="G432" s="108"/>
      <c r="H432" s="152"/>
      <c r="I432" s="73"/>
      <c r="J432" s="7"/>
      <c r="K432" s="123"/>
      <c r="L432" s="110"/>
      <c r="M432" s="112"/>
      <c r="N432" s="112"/>
      <c r="O432" s="7"/>
      <c r="P432" s="7"/>
      <c r="Q432" s="7"/>
    </row>
    <row r="433" spans="1:17" ht="13.15">
      <c r="C433" s="1307" t="s">
        <v>70</v>
      </c>
      <c r="D433" s="1308"/>
      <c r="E433" s="1308"/>
      <c r="F433" s="1309"/>
      <c r="G433" s="154"/>
      <c r="H433" s="7"/>
      <c r="I433" s="1306"/>
      <c r="J433" s="1306"/>
      <c r="K433" s="1306"/>
      <c r="L433" s="1306"/>
      <c r="M433" s="112"/>
      <c r="N433" s="112"/>
      <c r="O433" s="7"/>
      <c r="P433" s="7"/>
      <c r="Q433" s="7"/>
    </row>
    <row r="434" spans="1:17" ht="13.15">
      <c r="B434" s="1020" t="s">
        <v>695</v>
      </c>
      <c r="C434" s="1020" t="str">
        <f>C326</f>
        <v>2013/14</v>
      </c>
      <c r="D434" s="1020" t="str">
        <f>D326</f>
        <v>2014/15</v>
      </c>
      <c r="E434" s="1020" t="str">
        <f>E326</f>
        <v>2015/16</v>
      </c>
      <c r="F434" s="1020" t="str">
        <f>F326</f>
        <v>2016/17</v>
      </c>
      <c r="G434" s="7"/>
      <c r="H434" s="616"/>
      <c r="I434" s="616"/>
      <c r="J434" s="616"/>
      <c r="K434" s="616"/>
      <c r="L434" s="1024"/>
      <c r="M434" s="112"/>
      <c r="N434" s="112"/>
      <c r="O434" s="7"/>
      <c r="P434" s="7"/>
      <c r="Q434" s="7"/>
    </row>
    <row r="435" spans="1:17" ht="13.15">
      <c r="B435" s="1020" t="s">
        <v>694</v>
      </c>
      <c r="C435" s="414">
        <v>4052.2330000000002</v>
      </c>
      <c r="D435" s="414">
        <v>3330.0279999999998</v>
      </c>
      <c r="E435" s="615">
        <v>3241.8870000000002</v>
      </c>
      <c r="F435" s="429">
        <v>2884.5680000000002</v>
      </c>
      <c r="G435" s="7"/>
      <c r="H435" s="121"/>
      <c r="I435" s="612"/>
      <c r="J435" s="612"/>
      <c r="K435" s="612"/>
      <c r="L435" s="720"/>
      <c r="M435" s="112"/>
      <c r="N435" s="112"/>
      <c r="O435" s="7"/>
      <c r="P435" s="7"/>
      <c r="Q435" s="7"/>
    </row>
    <row r="436" spans="1:17" ht="13.15">
      <c r="B436" s="1020" t="s">
        <v>693</v>
      </c>
      <c r="C436" s="414">
        <v>8926.8819999999996</v>
      </c>
      <c r="D436" s="414">
        <v>8747.2489999999998</v>
      </c>
      <c r="E436" s="615">
        <v>8968.4940000000006</v>
      </c>
      <c r="F436" s="429">
        <v>8943.16</v>
      </c>
      <c r="G436" s="7"/>
      <c r="H436" s="121"/>
      <c r="I436" s="612"/>
      <c r="J436" s="612"/>
      <c r="K436" s="612"/>
      <c r="L436" s="720"/>
      <c r="M436" s="112"/>
      <c r="N436" s="112"/>
      <c r="O436" s="7"/>
      <c r="P436" s="7"/>
      <c r="Q436" s="7"/>
    </row>
    <row r="437" spans="1:17" ht="13.15">
      <c r="B437" s="1020" t="s">
        <v>692</v>
      </c>
      <c r="C437" s="414">
        <v>14040.49</v>
      </c>
      <c r="D437" s="414">
        <v>14711.895</v>
      </c>
      <c r="E437" s="615">
        <v>13164.832</v>
      </c>
      <c r="F437" s="429">
        <v>11819.662</v>
      </c>
      <c r="G437" s="7"/>
      <c r="H437" s="121"/>
      <c r="I437" s="612"/>
      <c r="J437" s="612"/>
      <c r="K437" s="612"/>
      <c r="L437" s="720"/>
      <c r="M437" s="112"/>
      <c r="N437" s="112"/>
      <c r="O437" s="7"/>
      <c r="P437" s="7"/>
      <c r="Q437" s="7"/>
    </row>
    <row r="438" spans="1:17" s="7" customFormat="1" ht="13.15">
      <c r="A438" s="613"/>
      <c r="B438" s="1024"/>
      <c r="C438" s="614"/>
      <c r="D438" s="614"/>
      <c r="E438" s="614"/>
      <c r="F438" s="614"/>
      <c r="H438" s="121"/>
      <c r="I438" s="612"/>
      <c r="J438" s="612"/>
      <c r="K438" s="612"/>
      <c r="L438" s="144"/>
      <c r="M438" s="112"/>
      <c r="N438" s="112"/>
    </row>
    <row r="439" spans="1:17" s="7" customFormat="1" ht="13.15">
      <c r="A439" s="613"/>
      <c r="B439" s="152" t="s">
        <v>698</v>
      </c>
      <c r="C439" s="11"/>
      <c r="E439" s="123"/>
      <c r="F439" s="110"/>
      <c r="H439" s="121"/>
      <c r="I439" s="612"/>
      <c r="J439" s="612"/>
      <c r="K439" s="612"/>
      <c r="L439" s="144"/>
      <c r="M439" s="112"/>
      <c r="N439" s="112"/>
    </row>
    <row r="440" spans="1:17" s="7" customFormat="1" ht="13.15">
      <c r="A440" s="613"/>
      <c r="B440" s="152"/>
      <c r="C440" s="11"/>
      <c r="E440" s="123"/>
      <c r="F440" s="110"/>
      <c r="H440" s="121"/>
      <c r="I440" s="612"/>
      <c r="J440" s="612"/>
      <c r="K440" s="612"/>
      <c r="L440" s="144"/>
      <c r="M440" s="112"/>
      <c r="N440" s="112"/>
    </row>
    <row r="441" spans="1:17" s="7" customFormat="1" ht="13.15">
      <c r="A441" s="613"/>
      <c r="B441" s="5"/>
      <c r="C441" s="1307" t="s">
        <v>70</v>
      </c>
      <c r="D441" s="1308"/>
      <c r="E441" s="1308"/>
      <c r="F441" s="1309"/>
      <c r="H441" s="121"/>
      <c r="I441" s="612"/>
      <c r="J441" s="612"/>
      <c r="K441" s="612"/>
      <c r="L441" s="144"/>
      <c r="M441" s="112"/>
      <c r="N441" s="112"/>
    </row>
    <row r="442" spans="1:17" s="7" customFormat="1" ht="13.15">
      <c r="A442" s="613"/>
      <c r="B442" s="1020" t="s">
        <v>695</v>
      </c>
      <c r="C442" s="1020" t="str">
        <f>C434</f>
        <v>2013/14</v>
      </c>
      <c r="D442" s="1020" t="str">
        <f>D434</f>
        <v>2014/15</v>
      </c>
      <c r="E442" s="1020" t="str">
        <f>E434</f>
        <v>2015/16</v>
      </c>
      <c r="F442" s="1020" t="str">
        <f>F434</f>
        <v>2016/17</v>
      </c>
      <c r="H442" s="121"/>
      <c r="I442" s="612"/>
      <c r="J442" s="612"/>
      <c r="K442" s="612"/>
      <c r="L442" s="144"/>
      <c r="M442" s="112"/>
      <c r="N442" s="112"/>
    </row>
    <row r="443" spans="1:17" s="7" customFormat="1" ht="13.15">
      <c r="A443" s="613"/>
      <c r="B443" s="1020" t="s">
        <v>694</v>
      </c>
      <c r="C443" s="414">
        <v>3047.0169999999998</v>
      </c>
      <c r="D443" s="414">
        <v>2608.915</v>
      </c>
      <c r="E443" s="428">
        <v>2306.462</v>
      </c>
      <c r="F443" s="428">
        <v>2305.1149999999998</v>
      </c>
      <c r="H443" s="1141"/>
      <c r="I443" s="612"/>
      <c r="J443" s="612"/>
      <c r="K443" s="612"/>
      <c r="L443" s="144"/>
      <c r="M443" s="112"/>
      <c r="N443" s="112"/>
    </row>
    <row r="444" spans="1:17" s="7" customFormat="1" ht="13.15">
      <c r="A444" s="613"/>
      <c r="B444" s="1020" t="s">
        <v>693</v>
      </c>
      <c r="C444" s="414">
        <v>7582.77</v>
      </c>
      <c r="D444" s="414">
        <v>7320.0630000000001</v>
      </c>
      <c r="E444" s="428">
        <v>7168.9210000000003</v>
      </c>
      <c r="F444" s="428">
        <v>7333.4120000000003</v>
      </c>
      <c r="H444" s="1141"/>
      <c r="I444" s="612"/>
      <c r="J444" s="612"/>
      <c r="K444" s="612"/>
      <c r="L444" s="144"/>
      <c r="M444" s="112"/>
      <c r="N444" s="112"/>
    </row>
    <row r="445" spans="1:17" s="7" customFormat="1" ht="13.15">
      <c r="A445" s="613"/>
      <c r="B445" s="1020" t="s">
        <v>692</v>
      </c>
      <c r="C445" s="414">
        <v>10793.837</v>
      </c>
      <c r="D445" s="414">
        <v>10867.388000000001</v>
      </c>
      <c r="E445" s="428">
        <v>11316.861000000001</v>
      </c>
      <c r="F445" s="428">
        <v>11033.392</v>
      </c>
      <c r="H445" s="1141"/>
      <c r="I445" s="612"/>
      <c r="J445" s="612"/>
      <c r="K445" s="612"/>
      <c r="L445" s="144"/>
      <c r="M445" s="112"/>
      <c r="N445" s="112"/>
    </row>
    <row r="446" spans="1:17" s="7" customFormat="1" ht="13.15">
      <c r="A446" s="613"/>
      <c r="B446" s="121"/>
      <c r="C446" s="614"/>
      <c r="D446" s="614"/>
      <c r="E446" s="614"/>
      <c r="F446" s="614"/>
      <c r="H446" s="1142"/>
      <c r="I446" s="612"/>
      <c r="J446" s="612"/>
      <c r="K446" s="612"/>
      <c r="L446" s="144"/>
      <c r="M446" s="112"/>
      <c r="N446" s="112"/>
    </row>
    <row r="447" spans="1:17" s="7" customFormat="1" ht="13.15">
      <c r="A447" s="613"/>
      <c r="B447" s="152" t="s">
        <v>697</v>
      </c>
      <c r="C447" s="11"/>
      <c r="E447" s="123"/>
      <c r="F447" s="110"/>
      <c r="H447" s="121"/>
      <c r="I447" s="612"/>
      <c r="J447" s="612"/>
      <c r="K447" s="612"/>
      <c r="L447" s="144"/>
      <c r="M447" s="112"/>
      <c r="N447" s="112"/>
    </row>
    <row r="448" spans="1:17" s="7" customFormat="1" ht="13.15">
      <c r="A448" s="613"/>
      <c r="B448" s="152"/>
      <c r="C448" s="11"/>
      <c r="E448" s="123"/>
      <c r="F448" s="110"/>
      <c r="H448" s="121"/>
      <c r="I448" s="612"/>
      <c r="J448" s="612"/>
      <c r="K448" s="612"/>
      <c r="L448" s="144"/>
      <c r="M448" s="112"/>
      <c r="N448" s="112"/>
    </row>
    <row r="449" spans="1:14" s="7" customFormat="1" ht="13.15">
      <c r="A449" s="613"/>
      <c r="B449"/>
      <c r="C449" s="1307" t="s">
        <v>70</v>
      </c>
      <c r="D449" s="1308"/>
      <c r="E449" s="1308"/>
      <c r="F449" s="1309"/>
      <c r="H449" s="121"/>
      <c r="I449" s="612"/>
      <c r="J449" s="612"/>
      <c r="K449" s="612"/>
      <c r="L449" s="144"/>
      <c r="M449" s="112"/>
      <c r="N449" s="112"/>
    </row>
    <row r="450" spans="1:14" s="7" customFormat="1" ht="13.15">
      <c r="A450" s="613"/>
      <c r="B450" s="1020" t="s">
        <v>695</v>
      </c>
      <c r="C450" s="1020" t="str">
        <f>C442</f>
        <v>2013/14</v>
      </c>
      <c r="D450" s="1020" t="str">
        <f>D442</f>
        <v>2014/15</v>
      </c>
      <c r="E450" s="1020" t="str">
        <f>E442</f>
        <v>2015/16</v>
      </c>
      <c r="F450" s="1020" t="str">
        <f>F442</f>
        <v>2016/17</v>
      </c>
      <c r="H450" s="121"/>
      <c r="I450" s="612"/>
      <c r="J450" s="612"/>
      <c r="K450" s="612"/>
      <c r="L450" s="144"/>
      <c r="M450" s="112"/>
      <c r="N450" s="112"/>
    </row>
    <row r="451" spans="1:14" s="7" customFormat="1" ht="13.15">
      <c r="A451" s="613"/>
      <c r="B451" s="1020" t="s">
        <v>694</v>
      </c>
      <c r="C451" s="414">
        <v>578.08500000000004</v>
      </c>
      <c r="D451" s="414">
        <v>452.20299999999997</v>
      </c>
      <c r="E451" s="428">
        <v>474.28</v>
      </c>
      <c r="F451" s="429">
        <v>401.49799999999999</v>
      </c>
      <c r="H451" s="121"/>
      <c r="I451" s="612"/>
      <c r="J451" s="612"/>
      <c r="K451" s="612"/>
      <c r="L451" s="144"/>
      <c r="M451" s="112"/>
      <c r="N451" s="112"/>
    </row>
    <row r="452" spans="1:14" s="7" customFormat="1" ht="13.15">
      <c r="A452" s="613"/>
      <c r="B452" s="1020" t="s">
        <v>693</v>
      </c>
      <c r="C452" s="414">
        <v>3878.5120000000002</v>
      </c>
      <c r="D452" s="414">
        <v>3795.9569999999999</v>
      </c>
      <c r="E452" s="428">
        <v>3800.4430000000002</v>
      </c>
      <c r="F452" s="429">
        <v>3663.8649999999998</v>
      </c>
      <c r="H452" s="121"/>
      <c r="I452" s="612"/>
      <c r="J452" s="612"/>
      <c r="K452" s="612"/>
      <c r="L452" s="144"/>
      <c r="M452" s="112"/>
      <c r="N452" s="112"/>
    </row>
    <row r="453" spans="1:14" s="7" customFormat="1" ht="13.15">
      <c r="A453" s="613"/>
      <c r="B453" s="1020" t="s">
        <v>692</v>
      </c>
      <c r="C453" s="414">
        <v>386.03300000000002</v>
      </c>
      <c r="D453" s="414">
        <v>490.30500000000001</v>
      </c>
      <c r="E453" s="428">
        <v>407.863</v>
      </c>
      <c r="F453" s="429">
        <v>312.12200000000001</v>
      </c>
      <c r="H453" s="121"/>
      <c r="I453" s="612"/>
      <c r="J453" s="612"/>
      <c r="K453" s="612"/>
      <c r="L453" s="144"/>
      <c r="M453" s="112"/>
      <c r="N453" s="112"/>
    </row>
    <row r="454" spans="1:14" s="7" customFormat="1" ht="13.15">
      <c r="A454" s="613"/>
      <c r="B454" s="121"/>
      <c r="C454" s="612"/>
      <c r="D454" s="612"/>
      <c r="E454" s="612"/>
      <c r="F454" s="612"/>
      <c r="H454" s="121"/>
      <c r="I454" s="612"/>
      <c r="J454" s="612"/>
      <c r="K454" s="612"/>
      <c r="L454" s="144"/>
      <c r="M454" s="112"/>
      <c r="N454" s="112"/>
    </row>
    <row r="455" spans="1:14" s="7" customFormat="1" ht="13.15">
      <c r="A455" s="613"/>
      <c r="B455" s="152" t="s">
        <v>696</v>
      </c>
      <c r="C455" s="11"/>
      <c r="E455" s="123"/>
      <c r="F455" s="110"/>
      <c r="H455" s="121"/>
      <c r="I455" s="612"/>
      <c r="J455" s="612"/>
      <c r="K455" s="612"/>
      <c r="L455" s="144"/>
      <c r="M455" s="112"/>
      <c r="N455" s="112"/>
    </row>
    <row r="456" spans="1:14" s="7" customFormat="1" ht="13.15">
      <c r="A456" s="613"/>
      <c r="B456" s="152"/>
      <c r="C456" s="11"/>
      <c r="E456" s="123"/>
      <c r="F456" s="110"/>
      <c r="H456" s="121"/>
      <c r="I456" s="612"/>
      <c r="J456" s="612"/>
      <c r="K456" s="612"/>
      <c r="L456" s="144"/>
      <c r="M456" s="112"/>
      <c r="N456" s="112"/>
    </row>
    <row r="457" spans="1:14" s="7" customFormat="1" ht="13.15">
      <c r="A457" s="613"/>
      <c r="B457"/>
      <c r="C457" s="1307" t="s">
        <v>70</v>
      </c>
      <c r="D457" s="1308"/>
      <c r="E457" s="1308"/>
      <c r="F457" s="1309"/>
      <c r="H457" s="121"/>
      <c r="I457" s="612"/>
      <c r="J457" s="612"/>
      <c r="K457" s="612"/>
      <c r="L457" s="144"/>
      <c r="M457" s="112"/>
      <c r="N457" s="112"/>
    </row>
    <row r="458" spans="1:14" s="7" customFormat="1" ht="13.15">
      <c r="A458" s="613"/>
      <c r="B458" s="1020" t="s">
        <v>695</v>
      </c>
      <c r="C458" s="1020" t="str">
        <f>C450</f>
        <v>2013/14</v>
      </c>
      <c r="D458" s="1020" t="str">
        <f>D450</f>
        <v>2014/15</v>
      </c>
      <c r="E458" s="1020" t="str">
        <f>E450</f>
        <v>2015/16</v>
      </c>
      <c r="F458" s="1020" t="str">
        <f>F450</f>
        <v>2016/17</v>
      </c>
      <c r="H458" s="121"/>
      <c r="I458" s="612"/>
      <c r="J458" s="612"/>
      <c r="K458" s="612"/>
      <c r="L458" s="144"/>
      <c r="M458" s="112"/>
      <c r="N458" s="112"/>
    </row>
    <row r="459" spans="1:14" s="7" customFormat="1" ht="13.15">
      <c r="A459" s="613"/>
      <c r="B459" s="1020" t="s">
        <v>694</v>
      </c>
      <c r="C459" s="414">
        <v>436.69</v>
      </c>
      <c r="D459" s="414">
        <v>391.67500000000001</v>
      </c>
      <c r="E459" s="428">
        <v>349.61200000000002</v>
      </c>
      <c r="F459" s="428">
        <v>340.48399999999998</v>
      </c>
      <c r="H459" s="121"/>
      <c r="I459" s="612"/>
      <c r="J459" s="612"/>
      <c r="K459" s="612"/>
      <c r="L459" s="144"/>
      <c r="M459" s="112"/>
      <c r="N459" s="112"/>
    </row>
    <row r="460" spans="1:14" s="7" customFormat="1" ht="13.15">
      <c r="A460" s="613"/>
      <c r="B460" s="1020" t="s">
        <v>693</v>
      </c>
      <c r="C460" s="414">
        <v>2207.136</v>
      </c>
      <c r="D460" s="414">
        <v>2196.2179999999998</v>
      </c>
      <c r="E460" s="428">
        <v>2102.8739999999998</v>
      </c>
      <c r="F460" s="428">
        <v>2210.7539999999999</v>
      </c>
      <c r="H460" s="121"/>
      <c r="I460" s="612"/>
      <c r="J460" s="612"/>
      <c r="K460" s="612"/>
      <c r="L460" s="144"/>
      <c r="M460" s="112"/>
      <c r="N460" s="112"/>
    </row>
    <row r="461" spans="1:14" s="7" customFormat="1" ht="13.15">
      <c r="A461" s="613"/>
      <c r="B461" s="1020" t="s">
        <v>692</v>
      </c>
      <c r="C461" s="414">
        <v>389.05799999999999</v>
      </c>
      <c r="D461" s="414">
        <v>404.95800000000003</v>
      </c>
      <c r="E461" s="428">
        <v>420.30399999999997</v>
      </c>
      <c r="F461" s="428">
        <v>394.18200000000002</v>
      </c>
      <c r="H461" s="121"/>
      <c r="I461" s="612"/>
      <c r="J461" s="612"/>
      <c r="K461" s="612"/>
      <c r="L461" s="144"/>
      <c r="M461" s="112"/>
      <c r="N461" s="112"/>
    </row>
    <row r="462" spans="1:14">
      <c r="C462" s="611"/>
      <c r="D462" s="611"/>
      <c r="E462" s="611"/>
    </row>
    <row r="463" spans="1:14" ht="17.649999999999999">
      <c r="B463" s="37" t="s">
        <v>821</v>
      </c>
      <c r="J463" s="11" t="s">
        <v>1344</v>
      </c>
      <c r="L463" s="864" t="s">
        <v>145</v>
      </c>
      <c r="M463" s="5" t="s">
        <v>64</v>
      </c>
    </row>
    <row r="465" spans="2:11" ht="12.75" customHeight="1">
      <c r="B465" s="11" t="s">
        <v>1342</v>
      </c>
      <c r="C465" s="1326" t="s">
        <v>1687</v>
      </c>
      <c r="D465" s="1327"/>
      <c r="E465" s="1327"/>
      <c r="F465" s="1327"/>
      <c r="G465" s="1327"/>
      <c r="H465" s="1327"/>
      <c r="I465" s="1327"/>
      <c r="J465" s="1327"/>
      <c r="K465" s="1327"/>
    </row>
    <row r="466" spans="2:11">
      <c r="C466" s="1327"/>
      <c r="D466" s="1327"/>
      <c r="E466" s="1327"/>
      <c r="F466" s="1327"/>
      <c r="G466" s="1327"/>
      <c r="H466" s="1327"/>
      <c r="I466" s="1327"/>
      <c r="J466" s="1327"/>
      <c r="K466" s="1327"/>
    </row>
    <row r="467" spans="2:11">
      <c r="C467" s="224"/>
      <c r="D467" s="224"/>
      <c r="E467" s="224"/>
      <c r="F467" s="224"/>
      <c r="G467" s="224"/>
      <c r="H467" s="224"/>
      <c r="I467" s="224"/>
      <c r="J467" s="224"/>
      <c r="K467" s="224"/>
    </row>
    <row r="468" spans="2:11" ht="13.15" customHeight="1">
      <c r="B468" s="11" t="s">
        <v>61</v>
      </c>
      <c r="C468" s="1317" t="s">
        <v>1656</v>
      </c>
      <c r="D468" s="1317"/>
      <c r="E468" s="1317"/>
      <c r="F468" s="1317"/>
      <c r="G468" s="1317"/>
      <c r="H468" s="1317"/>
      <c r="I468" s="1317"/>
      <c r="J468" s="1317"/>
      <c r="K468" s="1317"/>
    </row>
    <row r="469" spans="2:11" ht="12.75" customHeight="1">
      <c r="C469" s="1317"/>
      <c r="D469" s="1317"/>
      <c r="E469" s="1317"/>
      <c r="F469" s="1317"/>
      <c r="G469" s="1317"/>
      <c r="H469" s="1317"/>
      <c r="I469" s="1317"/>
      <c r="J469" s="1317"/>
      <c r="K469" s="1317"/>
    </row>
    <row r="470" spans="2:11" ht="13.15">
      <c r="C470" s="1019"/>
      <c r="D470" s="1019"/>
      <c r="E470" s="1019"/>
      <c r="F470" s="1019"/>
      <c r="G470" s="1019"/>
      <c r="H470" s="1019"/>
      <c r="I470" s="1019"/>
    </row>
    <row r="471" spans="2:11" ht="13.15" customHeight="1">
      <c r="B471" s="11" t="s">
        <v>62</v>
      </c>
      <c r="C471" s="1316" t="s">
        <v>1653</v>
      </c>
      <c r="D471" s="1316"/>
      <c r="E471" s="1316"/>
      <c r="F471" s="1316"/>
      <c r="G471" s="1316"/>
      <c r="H471" s="1316"/>
      <c r="I471" s="1316"/>
      <c r="J471" s="1316"/>
      <c r="K471" s="1316"/>
    </row>
    <row r="472" spans="2:11" ht="12.75" customHeight="1">
      <c r="C472" s="1316"/>
      <c r="D472" s="1316"/>
      <c r="E472" s="1316"/>
      <c r="F472" s="1316"/>
      <c r="G472" s="1316"/>
      <c r="H472" s="1316"/>
      <c r="I472" s="1316"/>
      <c r="J472" s="1316"/>
      <c r="K472" s="1316"/>
    </row>
    <row r="474" spans="2:11" ht="78.75">
      <c r="B474" s="581" t="s">
        <v>59</v>
      </c>
      <c r="C474" s="610" t="s">
        <v>691</v>
      </c>
      <c r="D474" s="609"/>
      <c r="E474" s="608"/>
      <c r="F474" s="608"/>
      <c r="G474" s="608"/>
      <c r="H474" s="608"/>
      <c r="I474" s="608"/>
      <c r="J474" s="607"/>
    </row>
    <row r="475" spans="2:11" ht="14.25">
      <c r="B475" s="581" t="s">
        <v>559</v>
      </c>
      <c r="C475" s="582">
        <v>0.75262391502787196</v>
      </c>
      <c r="D475" s="602"/>
      <c r="E475" s="601"/>
      <c r="F475" s="592"/>
      <c r="G475" s="592"/>
      <c r="H475" s="600"/>
      <c r="I475" s="599"/>
      <c r="J475" s="607"/>
    </row>
    <row r="476" spans="2:11" ht="14.25">
      <c r="B476" s="581" t="s">
        <v>7</v>
      </c>
      <c r="C476" s="565">
        <v>0.67867083310481036</v>
      </c>
      <c r="D476" s="603"/>
      <c r="E476" s="601"/>
      <c r="F476" s="592"/>
      <c r="G476" s="592"/>
      <c r="H476" s="600"/>
      <c r="I476" s="599"/>
      <c r="J476" s="607"/>
    </row>
    <row r="477" spans="2:11" ht="14.25">
      <c r="B477" s="581" t="s">
        <v>423</v>
      </c>
      <c r="C477" s="604">
        <v>0.87536672715835373</v>
      </c>
      <c r="D477" s="602"/>
      <c r="E477" s="601"/>
      <c r="F477" s="592"/>
      <c r="G477" s="592"/>
      <c r="H477" s="600"/>
      <c r="I477" s="599"/>
      <c r="J477" s="607"/>
    </row>
    <row r="478" spans="2:11" ht="14.25">
      <c r="B478" s="581" t="s">
        <v>3</v>
      </c>
      <c r="C478" s="606">
        <v>0.82030763247372862</v>
      </c>
      <c r="D478" s="603"/>
      <c r="E478" s="601"/>
      <c r="F478" s="592"/>
      <c r="G478" s="592"/>
      <c r="H478" s="600"/>
      <c r="I478" s="599"/>
      <c r="J478" s="607"/>
    </row>
    <row r="479" spans="2:11" ht="14.25">
      <c r="B479" s="581" t="s">
        <v>79</v>
      </c>
      <c r="C479" s="604">
        <v>0.87536672715835373</v>
      </c>
      <c r="D479" s="602"/>
      <c r="E479" s="595"/>
      <c r="F479" s="592"/>
      <c r="G479" s="592"/>
      <c r="H479" s="600"/>
      <c r="I479" s="599"/>
      <c r="J479" s="607"/>
    </row>
    <row r="480" spans="2:11" ht="14.25">
      <c r="B480" s="581" t="s">
        <v>107</v>
      </c>
      <c r="C480" s="606">
        <v>0.69847347490074974</v>
      </c>
      <c r="D480" s="603"/>
      <c r="E480" s="601"/>
      <c r="F480" s="592"/>
      <c r="G480" s="592"/>
      <c r="H480" s="600"/>
      <c r="I480" s="599"/>
      <c r="J480" s="607"/>
    </row>
    <row r="481" spans="2:13" ht="14.25">
      <c r="B481" s="581" t="s">
        <v>560</v>
      </c>
      <c r="C481" s="605">
        <v>0.74695357222743564</v>
      </c>
      <c r="D481" s="602"/>
      <c r="E481" s="601"/>
      <c r="F481" s="592"/>
      <c r="G481" s="592"/>
      <c r="H481" s="600"/>
      <c r="I481" s="599"/>
      <c r="J481" s="607"/>
    </row>
    <row r="482" spans="2:13" ht="14.25">
      <c r="B482" s="581" t="s">
        <v>6</v>
      </c>
      <c r="C482" s="606">
        <v>0.87536672715835373</v>
      </c>
      <c r="D482" s="603"/>
      <c r="E482" s="601"/>
      <c r="F482" s="592"/>
      <c r="G482" s="592"/>
      <c r="H482" s="600"/>
      <c r="I482" s="599"/>
      <c r="J482" s="598"/>
    </row>
    <row r="483" spans="2:13" ht="14.25">
      <c r="B483" s="581" t="s">
        <v>1</v>
      </c>
      <c r="C483" s="605">
        <v>0.75363509089194358</v>
      </c>
      <c r="D483" s="602"/>
      <c r="E483" s="601"/>
      <c r="F483" s="592"/>
      <c r="G483" s="592"/>
      <c r="H483" s="600"/>
      <c r="I483" s="599"/>
      <c r="J483" s="598"/>
    </row>
    <row r="484" spans="2:13" ht="14.25">
      <c r="B484" s="581" t="s">
        <v>392</v>
      </c>
      <c r="C484" s="604">
        <v>0.87536672715835373</v>
      </c>
      <c r="D484" s="602"/>
      <c r="E484" s="601"/>
      <c r="F484" s="592"/>
      <c r="G484" s="592"/>
      <c r="H484" s="600"/>
      <c r="I484" s="599"/>
      <c r="J484" s="598"/>
    </row>
    <row r="485" spans="2:13" ht="14.25">
      <c r="B485" s="581" t="s">
        <v>4</v>
      </c>
      <c r="C485" s="565">
        <v>0.85128559213379917</v>
      </c>
      <c r="D485" s="603"/>
      <c r="E485" s="601"/>
      <c r="F485" s="592"/>
      <c r="G485" s="592"/>
      <c r="H485" s="600"/>
      <c r="I485" s="599"/>
      <c r="J485" s="598"/>
    </row>
    <row r="486" spans="2:13" ht="14.25">
      <c r="B486" s="581" t="s">
        <v>0</v>
      </c>
      <c r="C486" s="582">
        <v>0.83847851816638042</v>
      </c>
      <c r="D486" s="602"/>
      <c r="E486" s="601"/>
      <c r="F486" s="592"/>
      <c r="G486" s="592"/>
      <c r="H486" s="600"/>
      <c r="I486" s="599"/>
      <c r="J486" s="598"/>
    </row>
    <row r="487" spans="2:13" ht="14.25">
      <c r="B487" s="581" t="s">
        <v>561</v>
      </c>
      <c r="C487" s="565">
        <v>0.77545758105676232</v>
      </c>
      <c r="D487" s="603"/>
      <c r="E487" s="601"/>
      <c r="F487" s="592"/>
      <c r="G487" s="592"/>
      <c r="H487" s="600"/>
      <c r="I487" s="599"/>
      <c r="J487" s="598"/>
    </row>
    <row r="488" spans="2:13" ht="14.25">
      <c r="B488" s="581" t="s">
        <v>562</v>
      </c>
      <c r="C488" s="582">
        <v>0.80328396509757782</v>
      </c>
      <c r="D488" s="602"/>
      <c r="E488" s="601"/>
      <c r="F488" s="592"/>
      <c r="G488" s="592"/>
      <c r="H488" s="600"/>
      <c r="I488" s="599"/>
      <c r="J488" s="598"/>
    </row>
    <row r="489" spans="2:13" ht="14.25">
      <c r="B489" s="581" t="s">
        <v>5</v>
      </c>
      <c r="C489" s="565">
        <v>0.87536672715835373</v>
      </c>
      <c r="D489" s="603"/>
      <c r="E489" s="601"/>
      <c r="F489" s="592"/>
      <c r="G489" s="592"/>
      <c r="H489" s="600"/>
      <c r="I489" s="599"/>
      <c r="J489" s="598"/>
    </row>
    <row r="490" spans="2:13" ht="14.25">
      <c r="B490" s="581" t="s">
        <v>41</v>
      </c>
      <c r="C490" s="582">
        <v>0.87536672715835373</v>
      </c>
      <c r="D490" s="602"/>
      <c r="E490" s="601"/>
      <c r="F490" s="592"/>
      <c r="G490" s="592"/>
      <c r="H490" s="600"/>
      <c r="I490" s="599"/>
      <c r="J490" s="598"/>
    </row>
    <row r="491" spans="2:13" ht="14.25">
      <c r="B491" s="581" t="s">
        <v>563</v>
      </c>
      <c r="C491" s="565">
        <v>0.70898374055672742</v>
      </c>
      <c r="D491" s="603"/>
      <c r="E491" s="601"/>
      <c r="F491" s="592"/>
      <c r="G491" s="592"/>
      <c r="H491" s="600"/>
      <c r="I491" s="599"/>
      <c r="J491" s="598"/>
    </row>
    <row r="492" spans="2:13" ht="14.25">
      <c r="B492" s="581" t="s">
        <v>2</v>
      </c>
      <c r="C492" s="582">
        <v>0.73760510212955421</v>
      </c>
      <c r="D492" s="602"/>
      <c r="E492" s="595"/>
      <c r="F492" s="592"/>
      <c r="G492" s="592"/>
      <c r="H492" s="600"/>
      <c r="I492" s="599"/>
      <c r="J492" s="598"/>
    </row>
    <row r="493" spans="2:13" ht="14.25">
      <c r="B493" s="581" t="s">
        <v>40</v>
      </c>
      <c r="C493" s="565">
        <v>0.77990900962819198</v>
      </c>
      <c r="D493" s="603"/>
      <c r="E493" s="601"/>
      <c r="F493" s="592"/>
      <c r="G493" s="592"/>
      <c r="H493" s="600"/>
      <c r="I493" s="599"/>
      <c r="J493" s="598"/>
    </row>
    <row r="494" spans="2:13" ht="14.25">
      <c r="B494" s="581" t="s">
        <v>564</v>
      </c>
      <c r="C494" s="582">
        <v>0.75844179656988697</v>
      </c>
      <c r="D494" s="602"/>
      <c r="E494" s="601"/>
      <c r="F494" s="592"/>
      <c r="G494" s="592"/>
      <c r="H494" s="600"/>
      <c r="I494" s="599"/>
      <c r="J494" s="598"/>
    </row>
    <row r="495" spans="2:13" ht="13.15">
      <c r="B495" s="5"/>
      <c r="C495" s="300"/>
      <c r="D495" s="300"/>
      <c r="E495" s="300"/>
      <c r="F495" s="300"/>
      <c r="G495" s="300"/>
      <c r="H495" s="300"/>
      <c r="I495" s="300"/>
      <c r="J495" s="300"/>
    </row>
    <row r="496" spans="2:13" ht="17.649999999999999">
      <c r="B496" s="37" t="s">
        <v>822</v>
      </c>
      <c r="J496" s="11" t="s">
        <v>1344</v>
      </c>
      <c r="L496" s="864" t="s">
        <v>145</v>
      </c>
      <c r="M496" s="5" t="s">
        <v>64</v>
      </c>
    </row>
    <row r="498" spans="2:11" ht="13.15">
      <c r="B498" s="11" t="s">
        <v>1342</v>
      </c>
      <c r="C498" s="113" t="s">
        <v>1655</v>
      </c>
    </row>
    <row r="500" spans="2:11" ht="13.15" customHeight="1">
      <c r="B500" s="11" t="s">
        <v>61</v>
      </c>
      <c r="C500" s="758" t="s">
        <v>689</v>
      </c>
      <c r="D500" s="758"/>
      <c r="E500" s="758"/>
      <c r="F500" s="758"/>
      <c r="G500" s="758"/>
      <c r="H500" s="758"/>
      <c r="I500" s="758"/>
    </row>
    <row r="501" spans="2:11" ht="13.15">
      <c r="C501" s="758"/>
      <c r="D501" s="758"/>
      <c r="E501" s="758"/>
      <c r="F501" s="758"/>
      <c r="G501" s="758"/>
      <c r="H501" s="758"/>
      <c r="I501" s="758"/>
    </row>
    <row r="502" spans="2:11" ht="13.15" customHeight="1">
      <c r="B502" s="11" t="s">
        <v>62</v>
      </c>
      <c r="C502" s="1316" t="s">
        <v>1669</v>
      </c>
      <c r="D502" s="1316"/>
      <c r="E502" s="1316"/>
      <c r="F502" s="1316"/>
      <c r="G502" s="1316"/>
      <c r="H502" s="1316"/>
      <c r="I502" s="1316"/>
      <c r="J502" s="1316"/>
      <c r="K502" s="1316"/>
    </row>
    <row r="503" spans="2:11" ht="12.75" customHeight="1">
      <c r="C503" s="1316"/>
      <c r="D503" s="1316"/>
      <c r="E503" s="1316"/>
      <c r="F503" s="1316"/>
      <c r="G503" s="1316"/>
      <c r="H503" s="1316"/>
      <c r="I503" s="1316"/>
      <c r="J503" s="1316"/>
      <c r="K503" s="1316"/>
    </row>
    <row r="504" spans="2:11" ht="13.15">
      <c r="C504" s="1016"/>
      <c r="D504" s="1016"/>
      <c r="E504" s="1016"/>
      <c r="F504" s="1016"/>
      <c r="G504" s="1016"/>
      <c r="H504" s="1016"/>
      <c r="I504" s="1016"/>
      <c r="J504" s="1016"/>
      <c r="K504" s="1016"/>
    </row>
    <row r="505" spans="2:11" ht="39.4">
      <c r="B505" s="581" t="s">
        <v>59</v>
      </c>
      <c r="C505" s="597" t="s">
        <v>688</v>
      </c>
      <c r="D505" s="596"/>
      <c r="E505" s="300"/>
      <c r="F505" s="300"/>
      <c r="G505" s="300"/>
      <c r="H505" s="300"/>
      <c r="I505" s="300"/>
      <c r="J505" s="300"/>
    </row>
    <row r="506" spans="2:11" ht="14.25">
      <c r="B506" s="581" t="str">
        <f t="shared" ref="B506:B525" si="6">B475</f>
        <v>Art &amp; Design</v>
      </c>
      <c r="C506" s="865">
        <v>0.77981207683937814</v>
      </c>
      <c r="D506" s="593"/>
      <c r="E506" s="300"/>
      <c r="F506" s="592"/>
      <c r="G506" s="592"/>
      <c r="H506" s="300"/>
      <c r="I506" s="300"/>
      <c r="J506" s="300"/>
    </row>
    <row r="507" spans="2:11" ht="14.25">
      <c r="B507" s="581" t="str">
        <f t="shared" si="6"/>
        <v>Biology</v>
      </c>
      <c r="C507" s="866">
        <v>0.85279252606134603</v>
      </c>
      <c r="D507" s="594"/>
      <c r="E507" s="300"/>
      <c r="F507" s="592"/>
      <c r="G507" s="592"/>
      <c r="H507" s="300"/>
      <c r="I507" s="300"/>
      <c r="J507" s="300"/>
    </row>
    <row r="508" spans="2:11" ht="14.25">
      <c r="B508" s="581" t="str">
        <f t="shared" si="6"/>
        <v>Business Studies</v>
      </c>
      <c r="C508" s="865">
        <v>0.9798120768393781</v>
      </c>
      <c r="D508" s="593"/>
      <c r="E508" s="300"/>
      <c r="F508" s="592"/>
      <c r="G508" s="592"/>
      <c r="H508" s="300"/>
      <c r="I508" s="300"/>
      <c r="J508" s="300"/>
    </row>
    <row r="509" spans="2:11" ht="14.25">
      <c r="B509" s="581" t="str">
        <f t="shared" si="6"/>
        <v>Chemistry</v>
      </c>
      <c r="C509" s="866">
        <v>0.86179245283018868</v>
      </c>
      <c r="D509" s="594"/>
      <c r="E509" s="300"/>
      <c r="F509" s="592"/>
      <c r="G509" s="592"/>
      <c r="H509" s="300"/>
      <c r="I509" s="300"/>
      <c r="J509" s="300"/>
    </row>
    <row r="510" spans="2:11" ht="14.25">
      <c r="B510" s="581" t="str">
        <f t="shared" si="6"/>
        <v>Classics</v>
      </c>
      <c r="C510" s="865">
        <v>0.9798120768393781</v>
      </c>
      <c r="D510" s="593"/>
      <c r="E510" s="300"/>
      <c r="F510" s="592"/>
      <c r="G510" s="592"/>
      <c r="H510" s="300"/>
      <c r="I510" s="300"/>
      <c r="J510" s="300"/>
    </row>
    <row r="511" spans="2:11" ht="14.25">
      <c r="B511" s="581" t="str">
        <f t="shared" si="6"/>
        <v>Computing</v>
      </c>
      <c r="C511" s="866">
        <v>0.77981207683937814</v>
      </c>
      <c r="D511" s="594"/>
      <c r="E511" s="300"/>
      <c r="F511" s="592"/>
      <c r="G511" s="592"/>
      <c r="H511" s="300"/>
      <c r="I511" s="300"/>
      <c r="J511" s="300"/>
    </row>
    <row r="512" spans="2:11" ht="14.25">
      <c r="B512" s="581" t="str">
        <f t="shared" si="6"/>
        <v>Design &amp; Technology</v>
      </c>
      <c r="C512" s="865">
        <v>0.77981207683937814</v>
      </c>
      <c r="D512" s="593"/>
      <c r="E512" s="300"/>
      <c r="F512" s="592"/>
      <c r="G512" s="592"/>
      <c r="H512" s="300"/>
      <c r="I512" s="300"/>
      <c r="J512" s="300"/>
    </row>
    <row r="513" spans="2:13" ht="14.25">
      <c r="B513" s="581" t="str">
        <f t="shared" si="6"/>
        <v>Drama</v>
      </c>
      <c r="C513" s="866">
        <v>0.95490196078431377</v>
      </c>
      <c r="D513" s="594"/>
      <c r="E513" s="300"/>
      <c r="F513" s="592"/>
      <c r="G513" s="592"/>
      <c r="H513" s="300"/>
      <c r="I513" s="300"/>
      <c r="J513" s="300"/>
    </row>
    <row r="514" spans="2:13" ht="14.25">
      <c r="B514" s="581" t="str">
        <f t="shared" si="6"/>
        <v>English</v>
      </c>
      <c r="C514" s="865">
        <v>0.90432674130866908</v>
      </c>
      <c r="D514" s="593"/>
      <c r="E514" s="300"/>
      <c r="F514" s="592"/>
      <c r="G514" s="592"/>
      <c r="H514" s="300"/>
      <c r="I514" s="300"/>
      <c r="J514" s="300"/>
    </row>
    <row r="515" spans="2:13" ht="14.25">
      <c r="B515" s="581" t="str">
        <f t="shared" si="6"/>
        <v>Food</v>
      </c>
      <c r="C515" s="865">
        <v>0.9798120768393781</v>
      </c>
      <c r="D515" s="593"/>
      <c r="E515" s="300"/>
      <c r="F515" s="592"/>
      <c r="G515" s="592"/>
      <c r="H515" s="300"/>
      <c r="I515" s="300"/>
      <c r="J515" s="300"/>
    </row>
    <row r="516" spans="2:13" ht="14.25">
      <c r="B516" s="581" t="str">
        <f t="shared" si="6"/>
        <v>Geography</v>
      </c>
      <c r="C516" s="866">
        <v>0.85991561716037812</v>
      </c>
      <c r="D516" s="594"/>
      <c r="E516" s="300"/>
      <c r="F516" s="592"/>
      <c r="G516" s="592"/>
      <c r="H516" s="300"/>
      <c r="I516" s="300"/>
      <c r="J516" s="300"/>
    </row>
    <row r="517" spans="2:13" ht="14.25">
      <c r="B517" s="581" t="str">
        <f t="shared" si="6"/>
        <v>History</v>
      </c>
      <c r="C517" s="865">
        <v>0.95111662531017371</v>
      </c>
      <c r="D517" s="593"/>
      <c r="E517" s="300"/>
      <c r="F517" s="592"/>
      <c r="G517" s="592"/>
      <c r="H517" s="300"/>
      <c r="I517" s="300"/>
      <c r="J517" s="300"/>
    </row>
    <row r="518" spans="2:13" ht="14.25">
      <c r="B518" s="581" t="str">
        <f t="shared" si="6"/>
        <v>Mathematics</v>
      </c>
      <c r="C518" s="866">
        <v>0.9002283850909969</v>
      </c>
      <c r="D518" s="594"/>
      <c r="E518" s="300"/>
      <c r="F518" s="592"/>
      <c r="G518" s="592"/>
      <c r="H518" s="300"/>
      <c r="I518" s="300"/>
      <c r="J518" s="300"/>
    </row>
    <row r="519" spans="2:13" ht="14.25">
      <c r="B519" s="581" t="str">
        <f t="shared" si="6"/>
        <v>Modern Foreign Languages</v>
      </c>
      <c r="C519" s="865">
        <v>0.90640657764043697</v>
      </c>
      <c r="D519" s="593"/>
      <c r="E519" s="300"/>
      <c r="F519" s="592"/>
      <c r="G519" s="592"/>
      <c r="H519" s="300"/>
      <c r="I519" s="300"/>
      <c r="J519" s="300"/>
    </row>
    <row r="520" spans="2:13" ht="14.25">
      <c r="B520" s="581" t="str">
        <f t="shared" si="6"/>
        <v>Music</v>
      </c>
      <c r="C520" s="866">
        <v>0.9798120768393781</v>
      </c>
      <c r="D520" s="594"/>
      <c r="E520" s="300"/>
      <c r="F520" s="592"/>
      <c r="G520" s="592"/>
      <c r="H520" s="300"/>
      <c r="I520" s="300"/>
      <c r="J520" s="300"/>
    </row>
    <row r="521" spans="2:13" ht="14.25">
      <c r="B521" s="581" t="str">
        <f t="shared" si="6"/>
        <v>Others</v>
      </c>
      <c r="C521" s="865">
        <v>0.9798120768393781</v>
      </c>
      <c r="D521" s="593"/>
      <c r="E521" s="300"/>
      <c r="F521" s="592"/>
      <c r="G521" s="592"/>
      <c r="H521" s="300"/>
      <c r="I521" s="300"/>
      <c r="J521" s="300"/>
    </row>
    <row r="522" spans="2:13" ht="14.25">
      <c r="B522" s="581" t="str">
        <f t="shared" si="6"/>
        <v>Physical Education</v>
      </c>
      <c r="C522" s="866">
        <v>0.88709689299298722</v>
      </c>
      <c r="D522" s="594"/>
      <c r="E522" s="300"/>
      <c r="F522" s="592"/>
      <c r="G522" s="592"/>
      <c r="H522" s="300"/>
      <c r="I522" s="300"/>
      <c r="J522" s="300"/>
    </row>
    <row r="523" spans="2:13" ht="14.25">
      <c r="B523" s="581" t="str">
        <f t="shared" si="6"/>
        <v>Physics</v>
      </c>
      <c r="C523" s="865">
        <v>0.79628968253968258</v>
      </c>
      <c r="D523" s="593"/>
      <c r="E523" s="595"/>
      <c r="F523" s="592"/>
      <c r="G523" s="592"/>
      <c r="H523" s="300"/>
      <c r="I523" s="300"/>
      <c r="J523" s="300"/>
    </row>
    <row r="524" spans="2:13" ht="14.25">
      <c r="B524" s="581" t="str">
        <f t="shared" si="6"/>
        <v>Primary</v>
      </c>
      <c r="C524" s="866">
        <v>0.88035759350308074</v>
      </c>
      <c r="D524" s="594"/>
      <c r="E524" s="300"/>
      <c r="F524" s="592"/>
      <c r="G524" s="592"/>
      <c r="H524" s="300"/>
      <c r="I524" s="300"/>
      <c r="J524" s="300"/>
    </row>
    <row r="525" spans="2:13" ht="14.25">
      <c r="B525" s="581" t="str">
        <f t="shared" si="6"/>
        <v>Religious Education</v>
      </c>
      <c r="C525" s="865">
        <v>0.86768496467412881</v>
      </c>
      <c r="D525" s="593"/>
      <c r="E525" s="300"/>
      <c r="F525" s="592"/>
      <c r="G525" s="592"/>
      <c r="H525" s="300"/>
      <c r="I525" s="300"/>
      <c r="J525" s="300"/>
    </row>
    <row r="526" spans="2:13">
      <c r="C526" s="300"/>
      <c r="D526" s="300"/>
      <c r="E526" s="300"/>
      <c r="F526" s="300"/>
      <c r="G526" s="300"/>
      <c r="H526" s="300"/>
      <c r="I526" s="300"/>
      <c r="J526" s="300"/>
    </row>
    <row r="527" spans="2:13" ht="17.649999999999999">
      <c r="B527" s="591" t="s">
        <v>1627</v>
      </c>
      <c r="C527" s="2"/>
      <c r="D527" s="2"/>
      <c r="J527" s="11" t="s">
        <v>1344</v>
      </c>
      <c r="L527" s="864" t="s">
        <v>147</v>
      </c>
      <c r="M527" s="5" t="s">
        <v>64</v>
      </c>
    </row>
    <row r="528" spans="2:13">
      <c r="B528" s="2"/>
      <c r="C528" s="2"/>
      <c r="D528" s="2"/>
    </row>
    <row r="529" spans="2:10" ht="13.15">
      <c r="B529" s="9" t="s">
        <v>1342</v>
      </c>
      <c r="C529" s="421" t="s">
        <v>1626</v>
      </c>
      <c r="D529" s="2"/>
    </row>
    <row r="530" spans="2:10">
      <c r="B530" s="2"/>
      <c r="C530" s="2"/>
      <c r="D530" s="2"/>
    </row>
    <row r="531" spans="2:10" ht="13.15" customHeight="1">
      <c r="B531" s="9" t="s">
        <v>61</v>
      </c>
      <c r="C531" s="1321" t="s">
        <v>1628</v>
      </c>
      <c r="D531" s="1321"/>
      <c r="E531" s="1321"/>
      <c r="F531" s="1321"/>
      <c r="G531" s="1321"/>
      <c r="H531" s="1321"/>
      <c r="I531" s="1321"/>
    </row>
    <row r="532" spans="2:10" ht="12.75" customHeight="1">
      <c r="B532" s="2"/>
      <c r="C532" s="1321"/>
      <c r="D532" s="1321"/>
      <c r="E532" s="1321"/>
      <c r="F532" s="1321"/>
      <c r="G532" s="1321"/>
      <c r="H532" s="1321"/>
      <c r="I532" s="1321"/>
    </row>
    <row r="533" spans="2:10" ht="13.15">
      <c r="B533" s="2"/>
      <c r="C533" s="1028"/>
      <c r="D533" s="1028"/>
      <c r="E533" s="1028"/>
      <c r="F533" s="1028"/>
      <c r="G533" s="1028"/>
      <c r="H533" s="1028"/>
      <c r="I533" s="1028"/>
    </row>
    <row r="534" spans="2:10" ht="13.15">
      <c r="B534" s="9" t="s">
        <v>62</v>
      </c>
      <c r="C534" s="1034"/>
      <c r="D534" s="2"/>
    </row>
    <row r="536" spans="2:10" ht="54.75" customHeight="1">
      <c r="B536" s="590" t="s">
        <v>59</v>
      </c>
      <c r="C536" s="589" t="s">
        <v>1629</v>
      </c>
      <c r="D536" s="588"/>
      <c r="I536" s="1322"/>
      <c r="J536" s="1324"/>
    </row>
    <row r="537" spans="2:10" ht="13.15" customHeight="1">
      <c r="B537" s="581" t="str">
        <f t="shared" ref="B537:B556" si="7">B506</f>
        <v>Art &amp; Design</v>
      </c>
      <c r="C537" s="323">
        <v>0</v>
      </c>
      <c r="D537" s="587"/>
      <c r="I537" s="1323"/>
      <c r="J537" s="1325"/>
    </row>
    <row r="538" spans="2:10" ht="14.25">
      <c r="B538" s="581" t="str">
        <f t="shared" si="7"/>
        <v>Biology</v>
      </c>
      <c r="C538" s="323">
        <v>7</v>
      </c>
      <c r="D538" s="587"/>
      <c r="I538" s="997"/>
      <c r="J538" s="995"/>
    </row>
    <row r="539" spans="2:10" ht="14.25">
      <c r="B539" s="581" t="str">
        <f t="shared" si="7"/>
        <v>Business Studies</v>
      </c>
      <c r="C539" s="323">
        <v>0</v>
      </c>
      <c r="D539" s="587"/>
      <c r="I539" s="997"/>
      <c r="J539" s="995"/>
    </row>
    <row r="540" spans="2:10" ht="14.25">
      <c r="B540" s="581" t="str">
        <f t="shared" si="7"/>
        <v>Chemistry</v>
      </c>
      <c r="C540" s="323">
        <v>5</v>
      </c>
      <c r="D540" s="587"/>
      <c r="I540" s="997"/>
      <c r="J540" s="995"/>
    </row>
    <row r="541" spans="2:10" ht="14.25">
      <c r="B541" s="581" t="str">
        <f t="shared" si="7"/>
        <v>Classics</v>
      </c>
      <c r="C541" s="323">
        <v>0</v>
      </c>
      <c r="D541" s="587"/>
      <c r="I541" s="997"/>
      <c r="J541" s="995"/>
    </row>
    <row r="542" spans="2:10" ht="14.25">
      <c r="B542" s="581" t="str">
        <f t="shared" si="7"/>
        <v>Computing</v>
      </c>
      <c r="C542" s="323">
        <v>5</v>
      </c>
      <c r="D542" s="587"/>
      <c r="E542" s="413"/>
      <c r="I542" s="997"/>
      <c r="J542" s="995"/>
    </row>
    <row r="543" spans="2:10" ht="14.25">
      <c r="B543" s="581" t="str">
        <f t="shared" si="7"/>
        <v>Design &amp; Technology</v>
      </c>
      <c r="C543" s="323">
        <v>0</v>
      </c>
      <c r="D543" s="587"/>
      <c r="E543" s="413"/>
      <c r="I543" s="997"/>
      <c r="J543" s="995"/>
    </row>
    <row r="544" spans="2:10" ht="14.25">
      <c r="B544" s="581" t="str">
        <f t="shared" si="7"/>
        <v>Drama</v>
      </c>
      <c r="C544" s="323">
        <v>0</v>
      </c>
      <c r="D544" s="587"/>
      <c r="I544" s="997"/>
      <c r="J544" s="995"/>
    </row>
    <row r="545" spans="1:13" ht="14.25">
      <c r="B545" s="581" t="str">
        <f t="shared" si="7"/>
        <v>English</v>
      </c>
      <c r="C545" s="323">
        <v>6</v>
      </c>
      <c r="D545" s="587"/>
      <c r="I545" s="997"/>
      <c r="J545" s="995"/>
    </row>
    <row r="546" spans="1:13" ht="14.25">
      <c r="B546" s="581" t="str">
        <f t="shared" si="7"/>
        <v>Food</v>
      </c>
      <c r="C546" s="323">
        <v>0</v>
      </c>
      <c r="D546" s="587"/>
      <c r="I546" s="997"/>
      <c r="J546" s="995"/>
    </row>
    <row r="547" spans="1:13" ht="14.25">
      <c r="B547" s="581" t="str">
        <f t="shared" si="7"/>
        <v>Geography</v>
      </c>
      <c r="C547" s="323">
        <v>0</v>
      </c>
      <c r="D547" s="587"/>
      <c r="I547" s="997"/>
      <c r="J547" s="995"/>
    </row>
    <row r="548" spans="1:13" ht="14.25">
      <c r="B548" s="581" t="str">
        <f t="shared" si="7"/>
        <v>History</v>
      </c>
      <c r="C548" s="323">
        <v>0</v>
      </c>
      <c r="D548" s="587"/>
      <c r="I548" s="997"/>
      <c r="J548" s="995"/>
    </row>
    <row r="549" spans="1:13" ht="14.25">
      <c r="B549" s="581" t="str">
        <f t="shared" si="7"/>
        <v>Mathematics</v>
      </c>
      <c r="C549" s="323">
        <v>74</v>
      </c>
      <c r="D549" s="587"/>
      <c r="I549" s="997"/>
      <c r="J549" s="995"/>
    </row>
    <row r="550" spans="1:13" ht="14.25">
      <c r="B550" s="581" t="str">
        <f t="shared" si="7"/>
        <v>Modern Foreign Languages</v>
      </c>
      <c r="C550" s="323">
        <v>0</v>
      </c>
      <c r="D550" s="587"/>
      <c r="I550" s="997"/>
      <c r="J550" s="995"/>
    </row>
    <row r="551" spans="1:13" ht="14.25">
      <c r="B551" s="581" t="str">
        <f t="shared" si="7"/>
        <v>Music</v>
      </c>
      <c r="C551" s="323">
        <v>0</v>
      </c>
      <c r="D551" s="587"/>
      <c r="E551" s="300"/>
      <c r="I551" s="997"/>
      <c r="J551" s="995"/>
    </row>
    <row r="552" spans="1:13" ht="14.25">
      <c r="B552" s="581" t="str">
        <f t="shared" si="7"/>
        <v>Others</v>
      </c>
      <c r="C552" s="323">
        <v>0</v>
      </c>
      <c r="D552" s="587"/>
      <c r="I552" s="997"/>
      <c r="J552" s="995"/>
    </row>
    <row r="553" spans="1:13" ht="14.25">
      <c r="B553" s="581" t="str">
        <f t="shared" si="7"/>
        <v>Physical Education</v>
      </c>
      <c r="C553" s="323">
        <v>71</v>
      </c>
      <c r="D553" s="587"/>
      <c r="I553" s="997"/>
      <c r="J553" s="995"/>
    </row>
    <row r="554" spans="1:13" ht="14.25">
      <c r="B554" s="581" t="str">
        <f t="shared" si="7"/>
        <v>Physics</v>
      </c>
      <c r="C554" s="323">
        <v>12</v>
      </c>
      <c r="D554" s="587"/>
      <c r="I554" s="997"/>
      <c r="J554" s="995"/>
    </row>
    <row r="555" spans="1:13" ht="14.25">
      <c r="B555" s="581" t="str">
        <f t="shared" si="7"/>
        <v>Primary</v>
      </c>
      <c r="C555" s="323">
        <v>4615</v>
      </c>
      <c r="D555" s="587"/>
      <c r="I555" s="997"/>
      <c r="J555" s="995"/>
    </row>
    <row r="556" spans="1:13" ht="14.25">
      <c r="B556" s="581" t="str">
        <f t="shared" si="7"/>
        <v>Religious Education</v>
      </c>
      <c r="C556" s="323">
        <v>18</v>
      </c>
      <c r="D556" s="587"/>
      <c r="I556" s="997"/>
      <c r="J556" s="995"/>
    </row>
    <row r="557" spans="1:13" ht="14.25">
      <c r="B557" s="1020" t="s">
        <v>8</v>
      </c>
      <c r="C557" s="323">
        <v>4813</v>
      </c>
      <c r="D557" s="587"/>
      <c r="I557" s="997"/>
      <c r="J557" s="995"/>
    </row>
    <row r="558" spans="1:13" ht="14.25">
      <c r="A558" s="1132">
        <f>C558</f>
        <v>0</v>
      </c>
      <c r="B558" s="1132"/>
      <c r="C558" s="1132">
        <f>SUM(C537:C556)-C557</f>
        <v>0</v>
      </c>
      <c r="D558" s="1132"/>
      <c r="E558" s="1132"/>
      <c r="F558" s="1132"/>
      <c r="I558" s="1000"/>
      <c r="J558" s="995"/>
    </row>
    <row r="559" spans="1:13" ht="17.649999999999999">
      <c r="B559" s="37" t="s">
        <v>823</v>
      </c>
      <c r="I559" s="999"/>
      <c r="J559" s="995"/>
      <c r="L559" s="864" t="s">
        <v>147</v>
      </c>
      <c r="M559" s="5" t="s">
        <v>64</v>
      </c>
    </row>
    <row r="560" spans="1:13" ht="21" customHeight="1">
      <c r="I560" s="998"/>
      <c r="J560" s="995"/>
    </row>
    <row r="561" spans="2:13" ht="14.25">
      <c r="B561" s="586" t="s">
        <v>1342</v>
      </c>
      <c r="C561" s="757" t="s">
        <v>1620</v>
      </c>
      <c r="D561" s="757"/>
      <c r="E561" s="757"/>
      <c r="F561" s="757"/>
      <c r="G561" s="757"/>
      <c r="H561" s="757"/>
      <c r="I561" s="998"/>
      <c r="J561" s="995"/>
    </row>
    <row r="563" spans="2:13" ht="13.15" customHeight="1">
      <c r="B563" s="11" t="s">
        <v>61</v>
      </c>
      <c r="C563" s="1316" t="s">
        <v>1746</v>
      </c>
      <c r="D563" s="1316"/>
      <c r="E563" s="1316"/>
      <c r="F563" s="1316"/>
      <c r="G563" s="1316"/>
      <c r="H563" s="1316"/>
      <c r="I563" s="1316"/>
      <c r="J563" s="1316"/>
      <c r="K563" s="1316"/>
    </row>
    <row r="564" spans="2:13" ht="13.9" customHeight="1">
      <c r="C564" s="1316"/>
      <c r="D564" s="1316"/>
      <c r="E564" s="1316"/>
      <c r="F564" s="1316"/>
      <c r="G564" s="1316"/>
      <c r="H564" s="1316"/>
      <c r="I564" s="1316"/>
      <c r="J564" s="1316"/>
      <c r="K564" s="1316"/>
    </row>
    <row r="565" spans="2:13" ht="13.15">
      <c r="C565" s="1021"/>
      <c r="D565" s="1021"/>
      <c r="E565" s="1021"/>
      <c r="F565" s="1021"/>
      <c r="G565" s="1021"/>
      <c r="H565" s="1021"/>
    </row>
    <row r="566" spans="2:13" ht="13.15">
      <c r="B566" s="11" t="s">
        <v>62</v>
      </c>
      <c r="C566" s="113" t="s">
        <v>1378</v>
      </c>
    </row>
    <row r="568" spans="2:13" ht="13.15">
      <c r="B568" s="1018" t="s">
        <v>350</v>
      </c>
      <c r="C568" s="1018" t="s">
        <v>87</v>
      </c>
      <c r="E568" s="584"/>
      <c r="F568" s="583"/>
    </row>
    <row r="569" spans="2:13" ht="13.15">
      <c r="B569" s="1018" t="s">
        <v>40</v>
      </c>
      <c r="C569" s="585">
        <f>C385</f>
        <v>0.88600000000000001</v>
      </c>
      <c r="E569" s="584"/>
      <c r="F569" s="583"/>
    </row>
    <row r="570" spans="2:13" ht="13.15">
      <c r="B570" s="1018" t="s">
        <v>248</v>
      </c>
      <c r="C570" s="585">
        <f>D385</f>
        <v>0.92900000000000005</v>
      </c>
      <c r="E570" s="584"/>
      <c r="F570" s="583"/>
    </row>
    <row r="572" spans="2:13" ht="17.649999999999999">
      <c r="B572" s="37" t="s">
        <v>824</v>
      </c>
      <c r="J572" s="11" t="s">
        <v>1344</v>
      </c>
      <c r="L572" s="864" t="s">
        <v>145</v>
      </c>
      <c r="M572" s="5" t="s">
        <v>64</v>
      </c>
    </row>
    <row r="574" spans="2:13">
      <c r="B574" s="11" t="s">
        <v>1342</v>
      </c>
      <c r="C574" s="1326" t="s">
        <v>1687</v>
      </c>
      <c r="D574" s="1327"/>
      <c r="E574" s="1327"/>
      <c r="F574" s="1327"/>
      <c r="G574" s="1327"/>
      <c r="H574" s="1327"/>
      <c r="I574" s="1327"/>
      <c r="J574" s="1327"/>
      <c r="K574" s="1327"/>
    </row>
    <row r="575" spans="2:13">
      <c r="B575" s="11"/>
      <c r="C575" s="1327"/>
      <c r="D575" s="1327"/>
      <c r="E575" s="1327"/>
      <c r="F575" s="1327"/>
      <c r="G575" s="1327"/>
      <c r="H575" s="1327"/>
      <c r="I575" s="1327"/>
      <c r="J575" s="1327"/>
      <c r="K575" s="1327"/>
    </row>
    <row r="577" spans="2:11" ht="12.75" customHeight="1">
      <c r="B577" s="11" t="s">
        <v>61</v>
      </c>
      <c r="C577" s="1319" t="s">
        <v>1654</v>
      </c>
      <c r="D577" s="1320"/>
      <c r="E577" s="1320"/>
      <c r="F577" s="1320"/>
      <c r="G577" s="1320"/>
      <c r="H577" s="1320"/>
      <c r="I577" s="1320"/>
      <c r="J577" s="1320"/>
      <c r="K577" s="1320"/>
    </row>
    <row r="578" spans="2:11" ht="13.15" customHeight="1">
      <c r="C578" s="1320"/>
      <c r="D578" s="1320"/>
      <c r="E578" s="1320"/>
      <c r="F578" s="1320"/>
      <c r="G578" s="1320"/>
      <c r="H578" s="1320"/>
      <c r="I578" s="1320"/>
      <c r="J578" s="1320"/>
      <c r="K578" s="1320"/>
    </row>
    <row r="579" spans="2:11" ht="13.15" customHeight="1">
      <c r="C579" s="1320"/>
      <c r="D579" s="1320"/>
      <c r="E579" s="1320"/>
      <c r="F579" s="1320"/>
      <c r="G579" s="1320"/>
      <c r="H579" s="1320"/>
      <c r="I579" s="1320"/>
      <c r="J579" s="1320"/>
      <c r="K579" s="1320"/>
    </row>
    <row r="580" spans="2:11" ht="13.15" customHeight="1">
      <c r="C580" s="1320"/>
      <c r="D580" s="1320"/>
      <c r="E580" s="1320"/>
      <c r="F580" s="1320"/>
      <c r="G580" s="1320"/>
      <c r="H580" s="1320"/>
      <c r="I580" s="1320"/>
      <c r="J580" s="1320"/>
      <c r="K580" s="1320"/>
    </row>
    <row r="581" spans="2:11" ht="13.15" customHeight="1">
      <c r="C581" s="1026"/>
      <c r="D581" s="1026"/>
      <c r="E581" s="1026"/>
      <c r="F581" s="1026"/>
      <c r="G581" s="1026"/>
      <c r="H581" s="1026"/>
      <c r="I581" s="1026"/>
      <c r="J581" s="1026"/>
      <c r="K581" s="1026"/>
    </row>
    <row r="582" spans="2:11" ht="13.5" customHeight="1">
      <c r="B582" s="11" t="s">
        <v>62</v>
      </c>
      <c r="C582" s="1318" t="s">
        <v>1670</v>
      </c>
      <c r="D582" s="1316"/>
      <c r="E582" s="1316"/>
      <c r="F582" s="1316"/>
      <c r="G582" s="1316"/>
      <c r="H582" s="1316"/>
      <c r="I582" s="1316"/>
      <c r="J582" s="1316"/>
      <c r="K582" s="1316"/>
    </row>
    <row r="583" spans="2:11" ht="12.75" customHeight="1">
      <c r="C583" s="1316"/>
      <c r="D583" s="1316"/>
      <c r="E583" s="1316"/>
      <c r="F583" s="1316"/>
      <c r="G583" s="1316"/>
      <c r="H583" s="1316"/>
      <c r="I583" s="1316"/>
      <c r="J583" s="1316"/>
      <c r="K583" s="1316"/>
    </row>
    <row r="584" spans="2:11" ht="12.75" customHeight="1">
      <c r="C584" s="1316"/>
      <c r="D584" s="1316"/>
      <c r="E584" s="1316"/>
      <c r="F584" s="1316"/>
      <c r="G584" s="1316"/>
      <c r="H584" s="1316"/>
      <c r="I584" s="1316"/>
      <c r="J584" s="1316"/>
      <c r="K584" s="1316"/>
    </row>
    <row r="586" spans="2:11" ht="13.15" customHeight="1">
      <c r="C586" s="1313" t="s">
        <v>687</v>
      </c>
      <c r="D586" s="1314"/>
      <c r="E586" s="1315"/>
      <c r="F586" s="1310" t="s">
        <v>686</v>
      </c>
      <c r="G586" s="1311"/>
      <c r="H586" s="1312"/>
    </row>
    <row r="587" spans="2:11" ht="13.15" customHeight="1">
      <c r="C587" s="1310" t="s">
        <v>685</v>
      </c>
      <c r="D587" s="1311"/>
      <c r="E587" s="1312"/>
      <c r="F587" s="1310" t="s">
        <v>684</v>
      </c>
      <c r="G587" s="1311"/>
      <c r="H587" s="1312"/>
    </row>
    <row r="588" spans="2:11" ht="13.15">
      <c r="B588" s="1020" t="s">
        <v>59</v>
      </c>
      <c r="C588" s="1029" t="s">
        <v>683</v>
      </c>
      <c r="D588" s="1027" t="s">
        <v>682</v>
      </c>
      <c r="E588" s="1027" t="s">
        <v>681</v>
      </c>
      <c r="F588" s="1029" t="s">
        <v>683</v>
      </c>
      <c r="G588" s="1027" t="s">
        <v>682</v>
      </c>
      <c r="H588" s="1027" t="s">
        <v>681</v>
      </c>
    </row>
    <row r="589" spans="2:11" ht="13.15">
      <c r="B589" s="581" t="str">
        <f t="shared" ref="B589:B608" si="8">B537</f>
        <v>Art &amp; Design</v>
      </c>
      <c r="C589" s="582">
        <v>0.93208840004961035</v>
      </c>
      <c r="D589" s="582">
        <v>0.95817460317460323</v>
      </c>
      <c r="E589" s="582">
        <v>0.94827220336179541</v>
      </c>
      <c r="F589" s="582">
        <v>0.71751183417784181</v>
      </c>
      <c r="G589" s="582">
        <v>0.80106409508102372</v>
      </c>
      <c r="H589" s="582">
        <v>0.75567796600021775</v>
      </c>
    </row>
    <row r="590" spans="2:11" ht="13.15">
      <c r="B590" s="581" t="str">
        <f t="shared" si="8"/>
        <v>Biology</v>
      </c>
      <c r="C590" s="565">
        <v>0.89525293017660235</v>
      </c>
      <c r="D590" s="565">
        <v>0.90804855275443519</v>
      </c>
      <c r="E590" s="565">
        <v>0.90371935756551147</v>
      </c>
      <c r="F590" s="565">
        <v>0.78343982248163035</v>
      </c>
      <c r="G590" s="565">
        <v>0.84678298452084655</v>
      </c>
      <c r="H590" s="582">
        <v>0.79348683611702842</v>
      </c>
    </row>
    <row r="591" spans="2:11" ht="13.15">
      <c r="B591" s="581" t="str">
        <f t="shared" si="8"/>
        <v>Business Studies</v>
      </c>
      <c r="C591" s="582">
        <v>0.90493119242506226</v>
      </c>
      <c r="D591" s="582">
        <v>0.94543859649122808</v>
      </c>
      <c r="E591" s="582">
        <v>0.97286991424922464</v>
      </c>
      <c r="F591" s="582">
        <v>0.66502249927396495</v>
      </c>
      <c r="G591" s="582">
        <v>0.71058819707570309</v>
      </c>
      <c r="H591" s="582">
        <v>0.7335515388616437</v>
      </c>
    </row>
    <row r="592" spans="2:11" ht="13.15">
      <c r="B592" s="581" t="str">
        <f t="shared" si="8"/>
        <v>Chemistry</v>
      </c>
      <c r="C592" s="565">
        <v>0.86152538423997582</v>
      </c>
      <c r="D592" s="565">
        <v>0.87175776526754656</v>
      </c>
      <c r="E592" s="565">
        <v>0.89602793040293038</v>
      </c>
      <c r="F592" s="565">
        <v>0.76280464773938128</v>
      </c>
      <c r="G592" s="565">
        <v>0.78866828140687506</v>
      </c>
      <c r="H592" s="565">
        <v>0.79456236134856839</v>
      </c>
    </row>
    <row r="593" spans="2:8" ht="13.15">
      <c r="B593" s="581" t="str">
        <f t="shared" si="8"/>
        <v>Classics</v>
      </c>
      <c r="C593" s="526">
        <v>0.979513299377476</v>
      </c>
      <c r="D593" s="526">
        <v>0.87857142857142856</v>
      </c>
      <c r="E593" s="565">
        <v>0.94545454545454555</v>
      </c>
      <c r="F593" s="526">
        <v>0.66502249927396495</v>
      </c>
      <c r="G593" s="526">
        <v>0.71058819707570309</v>
      </c>
      <c r="H593" s="565">
        <v>0.7335515388616437</v>
      </c>
    </row>
    <row r="594" spans="2:8" ht="13.15">
      <c r="B594" s="581" t="str">
        <f t="shared" si="8"/>
        <v>Computing</v>
      </c>
      <c r="C594" s="565">
        <v>0.84570789552203451</v>
      </c>
      <c r="D594" s="565">
        <v>0.87603479853479849</v>
      </c>
      <c r="E594" s="565">
        <v>0.8589599747872676</v>
      </c>
      <c r="F594" s="565">
        <v>0.71414128244501018</v>
      </c>
      <c r="G594" s="565">
        <v>0.80308823005440511</v>
      </c>
      <c r="H594" s="565">
        <v>0.79530055681131184</v>
      </c>
    </row>
    <row r="595" spans="2:8" ht="13.15">
      <c r="B595" s="581" t="str">
        <f t="shared" si="8"/>
        <v>Design &amp; Technology</v>
      </c>
      <c r="C595" s="582">
        <v>0.9023315018315019</v>
      </c>
      <c r="D595" s="582">
        <v>0.94030769230769229</v>
      </c>
      <c r="E595" s="565">
        <v>0.85114625127842025</v>
      </c>
      <c r="F595" s="582">
        <v>0.75501225590300414</v>
      </c>
      <c r="G595" s="582">
        <v>0.8195139210785114</v>
      </c>
      <c r="H595" s="582">
        <v>0.82487774786668955</v>
      </c>
    </row>
    <row r="596" spans="2:8" ht="13.15">
      <c r="B596" s="581" t="str">
        <f t="shared" si="8"/>
        <v>Drama</v>
      </c>
      <c r="C596" s="565">
        <v>0.96005829728762737</v>
      </c>
      <c r="D596" s="565">
        <v>0.95791788856304982</v>
      </c>
      <c r="E596" s="565">
        <v>0.94263706881353948</v>
      </c>
      <c r="F596" s="565">
        <v>0.72805804345553271</v>
      </c>
      <c r="G596" s="565">
        <v>0.79257366065250912</v>
      </c>
      <c r="H596" s="582">
        <v>0.79184211047793762</v>
      </c>
    </row>
    <row r="597" spans="2:8" ht="13.15">
      <c r="B597" s="581" t="str">
        <f t="shared" si="8"/>
        <v>English</v>
      </c>
      <c r="C597" s="582">
        <v>0.91986067967635432</v>
      </c>
      <c r="D597" s="582">
        <v>0.94940399873180781</v>
      </c>
      <c r="E597" s="582">
        <v>0.93550131680825843</v>
      </c>
      <c r="F597" s="582">
        <v>0.82331342279903474</v>
      </c>
      <c r="G597" s="582">
        <v>0.85741642543203189</v>
      </c>
      <c r="H597" s="582">
        <v>0.86517985327856395</v>
      </c>
    </row>
    <row r="598" spans="2:8" ht="13.15">
      <c r="B598" s="581" t="str">
        <f t="shared" si="8"/>
        <v>Food</v>
      </c>
      <c r="C598" s="565">
        <v>0.91131652661064422</v>
      </c>
      <c r="D598" s="565">
        <v>0.98888888888888893</v>
      </c>
      <c r="E598" s="582">
        <v>0.82145466443172732</v>
      </c>
      <c r="F598" s="565">
        <v>0.75273719759150637</v>
      </c>
      <c r="G598" s="565">
        <v>0.91058819707570304</v>
      </c>
      <c r="H598" s="582">
        <v>0.88282703037817734</v>
      </c>
    </row>
    <row r="599" spans="2:8" ht="13.15">
      <c r="B599" s="581" t="str">
        <f t="shared" si="8"/>
        <v>Geography</v>
      </c>
      <c r="C599" s="582">
        <v>0.93253699874264562</v>
      </c>
      <c r="D599" s="582">
        <v>0.95572274497079823</v>
      </c>
      <c r="E599" s="582">
        <v>0.87956959878412766</v>
      </c>
      <c r="F599" s="582">
        <v>0.82068086691544084</v>
      </c>
      <c r="G599" s="582">
        <v>0.88917217566405071</v>
      </c>
      <c r="H599" s="582">
        <v>0.8239065123879683</v>
      </c>
    </row>
    <row r="600" spans="2:8" ht="13.15">
      <c r="B600" s="581" t="str">
        <f t="shared" si="8"/>
        <v>History</v>
      </c>
      <c r="C600" s="565">
        <v>0.9548961041394608</v>
      </c>
      <c r="D600" s="565">
        <v>0.92943834110272827</v>
      </c>
      <c r="E600" s="582">
        <v>0.95902929950641291</v>
      </c>
      <c r="F600" s="565">
        <v>0.83101585023914548</v>
      </c>
      <c r="G600" s="565">
        <v>0.84404172558431378</v>
      </c>
      <c r="H600" s="565">
        <v>0.86415483754630973</v>
      </c>
    </row>
    <row r="601" spans="2:8" ht="13.15">
      <c r="B601" s="581" t="str">
        <f t="shared" si="8"/>
        <v>Mathematics</v>
      </c>
      <c r="C601" s="582">
        <v>0.8690489754631987</v>
      </c>
      <c r="D601" s="582">
        <v>0.89767553143330603</v>
      </c>
      <c r="E601" s="582">
        <v>0.8969301322331007</v>
      </c>
      <c r="F601" s="582">
        <v>0.75934734656119651</v>
      </c>
      <c r="G601" s="582">
        <v>0.80752557624676324</v>
      </c>
      <c r="H601" s="582">
        <v>0.796334846731928</v>
      </c>
    </row>
    <row r="602" spans="2:8" ht="13.15">
      <c r="B602" s="581" t="str">
        <f t="shared" si="8"/>
        <v>Modern Foreign Languages</v>
      </c>
      <c r="C602" s="565">
        <v>0.91662744979088995</v>
      </c>
      <c r="D602" s="565">
        <v>0.91272906502805307</v>
      </c>
      <c r="E602" s="565">
        <v>0.90567598915871561</v>
      </c>
      <c r="F602" s="565">
        <v>0.69453692362904773</v>
      </c>
      <c r="G602" s="565">
        <v>0.71058819707570309</v>
      </c>
      <c r="H602" s="565">
        <v>0.77669110496932625</v>
      </c>
    </row>
    <row r="603" spans="2:8" ht="13.15">
      <c r="B603" s="581" t="str">
        <f t="shared" si="8"/>
        <v>Music</v>
      </c>
      <c r="C603" s="582">
        <v>0.92106675134407401</v>
      </c>
      <c r="D603" s="582">
        <v>0.96604166666666669</v>
      </c>
      <c r="E603" s="582">
        <v>0.92548058754654106</v>
      </c>
      <c r="F603" s="582">
        <v>0.67989492106556138</v>
      </c>
      <c r="G603" s="582">
        <v>0.73034706294701834</v>
      </c>
      <c r="H603" s="582">
        <v>0.73619799670123176</v>
      </c>
    </row>
    <row r="604" spans="2:8" ht="13.15">
      <c r="B604" s="581" t="str">
        <f t="shared" si="8"/>
        <v>Others</v>
      </c>
      <c r="C604" s="565">
        <v>0.92819615360628949</v>
      </c>
      <c r="D604" s="565">
        <v>0.87320506846368917</v>
      </c>
      <c r="E604" s="582">
        <v>0.9576083638583639</v>
      </c>
      <c r="F604" s="565">
        <v>0.76843444463652333</v>
      </c>
      <c r="G604" s="565">
        <v>0.71637274872751344</v>
      </c>
      <c r="H604" s="582">
        <v>0.8475595386449265</v>
      </c>
    </row>
    <row r="605" spans="2:8" ht="13.15">
      <c r="B605" s="581" t="str">
        <f t="shared" si="8"/>
        <v>Physical Education</v>
      </c>
      <c r="C605" s="582">
        <v>0.96019965360741333</v>
      </c>
      <c r="D605" s="582">
        <v>0.96658192447981683</v>
      </c>
      <c r="E605" s="582">
        <v>0.96177401951887576</v>
      </c>
      <c r="F605" s="582">
        <v>0.66502249927396495</v>
      </c>
      <c r="G605" s="582">
        <v>0.71475197160038972</v>
      </c>
      <c r="H605" s="582">
        <v>0.7335515388616437</v>
      </c>
    </row>
    <row r="606" spans="2:8" ht="13.15">
      <c r="B606" s="581" t="str">
        <f t="shared" si="8"/>
        <v>Physics</v>
      </c>
      <c r="C606" s="565">
        <v>0.81859785864243839</v>
      </c>
      <c r="D606" s="565">
        <v>0.86573810980940724</v>
      </c>
      <c r="E606" s="565">
        <v>0.83788220551378445</v>
      </c>
      <c r="F606" s="565">
        <v>0.70830300756066311</v>
      </c>
      <c r="G606" s="565">
        <v>0.76617953697928898</v>
      </c>
      <c r="H606" s="565">
        <v>0.75702056042764732</v>
      </c>
    </row>
    <row r="607" spans="2:8" ht="13.15">
      <c r="B607" s="581" t="str">
        <f t="shared" si="8"/>
        <v>Primary</v>
      </c>
      <c r="C607" s="582">
        <v>0.89443078357056072</v>
      </c>
      <c r="D607" s="582">
        <v>0.92812841426571158</v>
      </c>
      <c r="E607" s="582">
        <v>0.92077018912693154</v>
      </c>
      <c r="F607" s="582">
        <v>0.78420124167509475</v>
      </c>
      <c r="G607" s="582">
        <v>0.83219483755678747</v>
      </c>
      <c r="H607" s="582">
        <v>0.86809232759223787</v>
      </c>
    </row>
    <row r="608" spans="2:8" ht="13.15">
      <c r="B608" s="581" t="str">
        <f t="shared" si="8"/>
        <v>Religious Education</v>
      </c>
      <c r="C608" s="565">
        <v>0.90074757542315687</v>
      </c>
      <c r="D608" s="565">
        <v>0.92140486964016377</v>
      </c>
      <c r="E608" s="565">
        <v>0.92491928540680157</v>
      </c>
      <c r="F608" s="565">
        <v>0.77448602183043436</v>
      </c>
      <c r="G608" s="565">
        <v>0.91058819707570304</v>
      </c>
      <c r="H608" s="582">
        <v>0.83992096631563462</v>
      </c>
    </row>
    <row r="609" spans="1:8" ht="13.15">
      <c r="B609" s="581" t="s">
        <v>8</v>
      </c>
      <c r="C609" s="526">
        <v>0.89779518229893318</v>
      </c>
      <c r="D609" s="526">
        <v>0.92819755466213727</v>
      </c>
      <c r="E609" s="565">
        <v>0.9214546644317273</v>
      </c>
      <c r="F609" s="526">
        <v>0.76502249927396493</v>
      </c>
      <c r="G609" s="526">
        <v>0.81058819707570307</v>
      </c>
      <c r="H609" s="565">
        <v>0.83355153886164368</v>
      </c>
    </row>
    <row r="611" spans="1:8" ht="14.25">
      <c r="B611" s="1035" t="s">
        <v>1652</v>
      </c>
    </row>
    <row r="612" spans="1:8">
      <c r="B612" s="579" t="s">
        <v>680</v>
      </c>
      <c r="C612" s="579" t="s">
        <v>679</v>
      </c>
      <c r="D612" s="579"/>
      <c r="E612" s="579" t="s">
        <v>678</v>
      </c>
    </row>
    <row r="613" spans="1:8" ht="14.25">
      <c r="B613" s="578" t="s">
        <v>676</v>
      </c>
      <c r="C613" s="577" t="s">
        <v>677</v>
      </c>
      <c r="D613" s="576"/>
      <c r="E613" s="565">
        <v>0.46681096681096679</v>
      </c>
    </row>
    <row r="614" spans="1:8" ht="14.25">
      <c r="B614" s="578" t="s">
        <v>676</v>
      </c>
      <c r="C614" s="577" t="s">
        <v>675</v>
      </c>
      <c r="D614" s="576"/>
      <c r="E614" s="565">
        <v>0.12301587301587301</v>
      </c>
    </row>
    <row r="615" spans="1:8" ht="14.25">
      <c r="B615" s="575" t="s">
        <v>674</v>
      </c>
      <c r="C615" s="574"/>
      <c r="D615" s="573"/>
      <c r="E615" s="572">
        <v>0.26262626262626265</v>
      </c>
      <c r="G615" s="571"/>
    </row>
    <row r="616" spans="1:8" ht="14.25">
      <c r="B616" s="570" t="s">
        <v>673</v>
      </c>
      <c r="C616" s="569"/>
      <c r="D616" s="1"/>
      <c r="E616" s="568">
        <v>0.10064935064935066</v>
      </c>
      <c r="G616" s="439"/>
    </row>
    <row r="617" spans="1:8" ht="14.25">
      <c r="B617" s="570" t="s">
        <v>1215</v>
      </c>
      <c r="C617" s="569"/>
      <c r="D617" s="1"/>
      <c r="E617" s="867">
        <v>4.6897546897546896E-2</v>
      </c>
      <c r="G617" s="439"/>
    </row>
    <row r="618" spans="1:8" ht="14.25">
      <c r="B618" s="567" t="s">
        <v>1216</v>
      </c>
      <c r="C618" s="566"/>
      <c r="D618" s="566"/>
      <c r="E618" s="868">
        <f>SUM(E615:E617)</f>
        <v>0.41017316017316019</v>
      </c>
    </row>
    <row r="619" spans="1:8">
      <c r="A619" s="1134">
        <f>E619+D619</f>
        <v>0</v>
      </c>
      <c r="B619" s="1133"/>
      <c r="C619" s="1133"/>
      <c r="D619" s="1133">
        <f>1-E613-E614-E618</f>
        <v>0</v>
      </c>
      <c r="E619" s="1133">
        <f>E618-E617-E616-E615</f>
        <v>0</v>
      </c>
      <c r="F619" s="1133"/>
      <c r="G619" s="1133"/>
    </row>
    <row r="620" spans="1:8" ht="14.25">
      <c r="B620" s="869" t="s">
        <v>1217</v>
      </c>
    </row>
  </sheetData>
  <mergeCells count="104">
    <mergeCell ref="B396:B397"/>
    <mergeCell ref="C396:H396"/>
    <mergeCell ref="I128:L128"/>
    <mergeCell ref="C73:K74"/>
    <mergeCell ref="C106:M106"/>
    <mergeCell ref="B13:J14"/>
    <mergeCell ref="C123:M124"/>
    <mergeCell ref="B16:J16"/>
    <mergeCell ref="F388:G388"/>
    <mergeCell ref="I388:J388"/>
    <mergeCell ref="I262:L262"/>
    <mergeCell ref="I237:L237"/>
    <mergeCell ref="I309:L309"/>
    <mergeCell ref="E38:F38"/>
    <mergeCell ref="C262:F262"/>
    <mergeCell ref="B20:J24"/>
    <mergeCell ref="B78:B79"/>
    <mergeCell ref="C162:F162"/>
    <mergeCell ref="C32:L34"/>
    <mergeCell ref="I145:L145"/>
    <mergeCell ref="C179:F179"/>
    <mergeCell ref="B384:B385"/>
    <mergeCell ref="I179:L179"/>
    <mergeCell ref="C78:E78"/>
    <mergeCell ref="AQ54:AR54"/>
    <mergeCell ref="W54:X54"/>
    <mergeCell ref="Y54:Z54"/>
    <mergeCell ref="AA54:AB54"/>
    <mergeCell ref="AC54:AD54"/>
    <mergeCell ref="AE54:AF54"/>
    <mergeCell ref="AK38:AL38"/>
    <mergeCell ref="AE38:AF38"/>
    <mergeCell ref="AG38:AH38"/>
    <mergeCell ref="AI38:AJ38"/>
    <mergeCell ref="W38:X38"/>
    <mergeCell ref="AM38:AN38"/>
    <mergeCell ref="AO38:AP38"/>
    <mergeCell ref="AQ38:AR38"/>
    <mergeCell ref="AK54:AL54"/>
    <mergeCell ref="AM54:AN54"/>
    <mergeCell ref="AO54:AP54"/>
    <mergeCell ref="AI54:AJ54"/>
    <mergeCell ref="AG54:AH54"/>
    <mergeCell ref="S54:T54"/>
    <mergeCell ref="AA38:AB38"/>
    <mergeCell ref="AC38:AD38"/>
    <mergeCell ref="C38:D38"/>
    <mergeCell ref="Y38:Z38"/>
    <mergeCell ref="S38:T38"/>
    <mergeCell ref="M38:N38"/>
    <mergeCell ref="O38:P38"/>
    <mergeCell ref="Q38:R38"/>
    <mergeCell ref="C54:D54"/>
    <mergeCell ref="E54:F54"/>
    <mergeCell ref="G54:H54"/>
    <mergeCell ref="I54:J54"/>
    <mergeCell ref="I38:J38"/>
    <mergeCell ref="K38:L38"/>
    <mergeCell ref="G38:H38"/>
    <mergeCell ref="U38:V38"/>
    <mergeCell ref="U54:V54"/>
    <mergeCell ref="Q54:R54"/>
    <mergeCell ref="O54:P54"/>
    <mergeCell ref="M54:N54"/>
    <mergeCell ref="K54:L54"/>
    <mergeCell ref="C128:F128"/>
    <mergeCell ref="C279:F279"/>
    <mergeCell ref="C415:K415"/>
    <mergeCell ref="C417:M417"/>
    <mergeCell ref="F397:H397"/>
    <mergeCell ref="C393:K394"/>
    <mergeCell ref="F386:G386"/>
    <mergeCell ref="I386:J386"/>
    <mergeCell ref="C302:M305"/>
    <mergeCell ref="C397:E397"/>
    <mergeCell ref="C237:F237"/>
    <mergeCell ref="C325:F325"/>
    <mergeCell ref="I325:L325"/>
    <mergeCell ref="I162:L162"/>
    <mergeCell ref="I220:L220"/>
    <mergeCell ref="C145:F145"/>
    <mergeCell ref="C309:F309"/>
    <mergeCell ref="C220:F220"/>
    <mergeCell ref="I279:L279"/>
    <mergeCell ref="I433:L433"/>
    <mergeCell ref="C441:F441"/>
    <mergeCell ref="C449:F449"/>
    <mergeCell ref="C587:E587"/>
    <mergeCell ref="F587:H587"/>
    <mergeCell ref="C586:E586"/>
    <mergeCell ref="F586:H586"/>
    <mergeCell ref="C457:F457"/>
    <mergeCell ref="C433:F433"/>
    <mergeCell ref="C471:K472"/>
    <mergeCell ref="C468:K469"/>
    <mergeCell ref="C502:K503"/>
    <mergeCell ref="C582:K584"/>
    <mergeCell ref="C563:K564"/>
    <mergeCell ref="C577:K580"/>
    <mergeCell ref="C531:I532"/>
    <mergeCell ref="I536:I537"/>
    <mergeCell ref="J536:J537"/>
    <mergeCell ref="C574:K575"/>
    <mergeCell ref="C465:K466"/>
  </mergeCells>
  <phoneticPr fontId="7" type="noConversion"/>
  <hyperlinks>
    <hyperlink ref="B2" location="Map_of_sheets!A1" display="Map of sheets"/>
    <hyperlink ref="A2" location="'Title_&amp;_Contents'!A1" display="Contents"/>
  </hyperlinks>
  <pageMargins left="0.75" right="0.75" top="1" bottom="1" header="0.5" footer="0.5"/>
  <pageSetup paperSize="9" orientation="portrait" horizontalDpi="200" verticalDpi="2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50"/>
  </sheetPr>
  <dimension ref="A1:U34"/>
  <sheetViews>
    <sheetView showGridLines="0" workbookViewId="0"/>
  </sheetViews>
  <sheetFormatPr defaultRowHeight="12.75"/>
  <sheetData>
    <row r="1" spans="1:21" s="64" customFormat="1" ht="13.9">
      <c r="A1" s="63" t="str">
        <f>ModelBanner</f>
        <v>TSM_201920</v>
      </c>
    </row>
    <row r="2" spans="1:21" s="64" customFormat="1" ht="13.9">
      <c r="A2" s="920" t="s">
        <v>13</v>
      </c>
      <c r="B2" s="920" t="s">
        <v>30</v>
      </c>
    </row>
    <row r="3" spans="1:21" s="64" customFormat="1" ht="13.9">
      <c r="A3" s="65"/>
    </row>
    <row r="4" spans="1:21" s="55" customFormat="1" ht="13.15">
      <c r="A4" s="56" t="s">
        <v>26</v>
      </c>
      <c r="B4" s="56"/>
      <c r="C4" s="56"/>
      <c r="D4" s="56"/>
      <c r="E4" s="283"/>
      <c r="F4" s="56"/>
      <c r="G4" s="56"/>
      <c r="H4" s="56"/>
      <c r="I4" s="56"/>
      <c r="J4" s="56"/>
      <c r="K4" s="56"/>
      <c r="L4" s="56"/>
      <c r="M4" s="56"/>
      <c r="N4" s="56"/>
      <c r="O4" s="56"/>
    </row>
    <row r="5" spans="1:21" s="45" customFormat="1" ht="13.15" customHeight="1">
      <c r="A5" s="58" t="s">
        <v>1355</v>
      </c>
      <c r="B5" s="58"/>
      <c r="C5" s="58"/>
      <c r="D5" s="58"/>
      <c r="E5" s="58"/>
      <c r="F5" s="58"/>
      <c r="G5" s="58"/>
      <c r="H5" s="58"/>
      <c r="I5" s="58"/>
      <c r="J5" s="58"/>
      <c r="K5" s="58"/>
      <c r="L5" s="58"/>
      <c r="M5" s="58"/>
      <c r="N5" s="58"/>
      <c r="O5" s="58"/>
      <c r="P5" s="58"/>
      <c r="Q5" s="58"/>
      <c r="R5" s="58"/>
      <c r="S5" s="58"/>
      <c r="T5" s="58"/>
      <c r="U5" s="58"/>
    </row>
    <row r="6" spans="1:21" s="44" customFormat="1" ht="13.15">
      <c r="A6" s="54" t="s">
        <v>1336</v>
      </c>
      <c r="B6" s="59"/>
      <c r="C6" s="59"/>
      <c r="D6" s="59"/>
      <c r="E6" s="283"/>
      <c r="F6" s="59"/>
      <c r="G6" s="59"/>
      <c r="H6" s="59"/>
      <c r="I6" s="59"/>
      <c r="J6" s="59"/>
      <c r="K6" s="59"/>
      <c r="L6" s="59"/>
      <c r="M6" s="59"/>
      <c r="N6" s="59"/>
      <c r="O6" s="59"/>
      <c r="P6" s="43"/>
      <c r="Q6" s="43"/>
    </row>
    <row r="7" spans="1:21" s="44" customFormat="1" ht="13.15">
      <c r="A7" s="52"/>
      <c r="B7" s="54"/>
      <c r="C7" s="59"/>
      <c r="D7" s="59"/>
      <c r="E7" s="283"/>
      <c r="F7" s="59"/>
      <c r="G7" s="59"/>
      <c r="H7" s="59"/>
      <c r="I7" s="59"/>
      <c r="J7" s="59"/>
      <c r="K7" s="59"/>
      <c r="L7" s="59"/>
      <c r="M7" s="59"/>
      <c r="N7" s="59"/>
      <c r="O7" s="59"/>
      <c r="P7" s="43"/>
      <c r="Q7" s="43"/>
    </row>
    <row r="8" spans="1:21" s="44" customFormat="1" ht="13.15">
      <c r="A8" s="54" t="s">
        <v>24</v>
      </c>
      <c r="B8" s="59"/>
      <c r="C8" s="59"/>
      <c r="D8" s="59"/>
      <c r="E8" s="283"/>
      <c r="F8" s="59"/>
      <c r="G8" s="59"/>
      <c r="H8" s="59"/>
      <c r="I8" s="59"/>
      <c r="J8" s="59"/>
      <c r="K8" s="59"/>
      <c r="L8" s="59"/>
      <c r="M8" s="59"/>
      <c r="N8" s="59"/>
      <c r="O8" s="59"/>
      <c r="P8" s="43"/>
      <c r="Q8" s="43"/>
    </row>
    <row r="9" spans="1:21" s="48" customFormat="1" ht="13.5" customHeight="1">
      <c r="A9" s="53" t="s">
        <v>343</v>
      </c>
      <c r="B9" s="71"/>
      <c r="C9" s="69"/>
      <c r="D9" s="284"/>
      <c r="E9" s="284"/>
      <c r="F9" s="284"/>
      <c r="G9" s="70"/>
      <c r="H9" s="284"/>
      <c r="I9" s="284"/>
      <c r="J9" s="70"/>
      <c r="K9" s="285"/>
      <c r="L9" s="285"/>
      <c r="M9" s="285"/>
      <c r="N9" s="285"/>
      <c r="O9" s="285"/>
      <c r="P9" s="47"/>
      <c r="Q9" s="47"/>
    </row>
    <row r="12" spans="1:21">
      <c r="B12" s="146" t="s">
        <v>1356</v>
      </c>
    </row>
    <row r="34" ht="12.4" customHeight="1"/>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A1:P27"/>
  <sheetViews>
    <sheetView showGridLines="0" zoomScaleNormal="100" workbookViewId="0"/>
  </sheetViews>
  <sheetFormatPr defaultRowHeight="12.75"/>
  <cols>
    <col min="2" max="2" width="4.86328125" customWidth="1"/>
    <col min="3" max="3" width="21.86328125" customWidth="1"/>
    <col min="4" max="4" width="19.265625" customWidth="1"/>
    <col min="5" max="6" width="60.73046875" customWidth="1"/>
    <col min="7" max="7" width="18.86328125" customWidth="1"/>
  </cols>
  <sheetData>
    <row r="1" spans="1:16" s="64" customFormat="1" ht="13.9">
      <c r="A1" s="63" t="str">
        <f>ModelBanner</f>
        <v>TSM_201920</v>
      </c>
    </row>
    <row r="2" spans="1:16" s="64" customFormat="1" ht="13.9">
      <c r="A2" s="920" t="s">
        <v>13</v>
      </c>
      <c r="B2" s="920" t="s">
        <v>30</v>
      </c>
    </row>
    <row r="3" spans="1:16" s="64" customFormat="1" ht="13.9">
      <c r="A3" s="65"/>
    </row>
    <row r="4" spans="1:16" s="55" customFormat="1" ht="13.15">
      <c r="A4" s="56" t="s">
        <v>26</v>
      </c>
      <c r="B4" s="56"/>
      <c r="C4" s="56"/>
      <c r="D4" s="56"/>
      <c r="E4" s="283"/>
      <c r="F4" s="56"/>
      <c r="G4" s="56"/>
      <c r="H4" s="56"/>
      <c r="I4" s="56"/>
      <c r="J4" s="56"/>
      <c r="K4" s="56"/>
      <c r="L4" s="56"/>
      <c r="M4" s="56"/>
      <c r="N4" s="56"/>
    </row>
    <row r="5" spans="1:16" s="45" customFormat="1" ht="13.15" customHeight="1">
      <c r="A5" s="58" t="s">
        <v>1380</v>
      </c>
      <c r="B5" s="58"/>
      <c r="C5" s="58"/>
      <c r="D5" s="58"/>
      <c r="E5" s="58"/>
      <c r="F5" s="58"/>
      <c r="G5" s="58"/>
      <c r="H5" s="58"/>
      <c r="I5" s="58"/>
      <c r="J5" s="58"/>
      <c r="K5" s="58"/>
      <c r="L5" s="58"/>
      <c r="M5" s="58"/>
      <c r="N5" s="58"/>
      <c r="O5" s="57"/>
      <c r="P5" s="57"/>
    </row>
    <row r="6" spans="1:16" s="44" customFormat="1" ht="13.15">
      <c r="A6" s="54" t="s">
        <v>1336</v>
      </c>
      <c r="B6" s="59"/>
      <c r="C6" s="59"/>
      <c r="D6" s="59"/>
      <c r="E6" s="283"/>
      <c r="F6" s="59"/>
      <c r="G6" s="59"/>
      <c r="H6" s="59"/>
      <c r="I6" s="59"/>
      <c r="J6" s="59"/>
      <c r="K6" s="59"/>
      <c r="L6" s="59"/>
      <c r="M6" s="59"/>
      <c r="N6" s="59"/>
      <c r="O6" s="43"/>
      <c r="P6" s="43"/>
    </row>
    <row r="7" spans="1:16" s="44" customFormat="1" ht="13.15">
      <c r="A7" s="52"/>
      <c r="B7" s="54"/>
      <c r="C7" s="59"/>
      <c r="D7" s="59"/>
      <c r="E7" s="283"/>
      <c r="F7" s="59"/>
      <c r="G7" s="59"/>
      <c r="H7" s="59"/>
      <c r="I7" s="59"/>
      <c r="J7" s="59"/>
      <c r="K7" s="59"/>
      <c r="L7" s="59"/>
      <c r="M7" s="59"/>
      <c r="N7" s="59"/>
      <c r="O7" s="43"/>
      <c r="P7" s="43"/>
    </row>
    <row r="8" spans="1:16" s="44" customFormat="1" ht="13.15">
      <c r="A8" s="54" t="s">
        <v>24</v>
      </c>
      <c r="B8" s="59"/>
      <c r="C8" s="59"/>
      <c r="D8" s="59"/>
      <c r="E8" s="283"/>
      <c r="F8" s="59"/>
      <c r="G8" s="59"/>
      <c r="H8" s="59"/>
      <c r="I8" s="59"/>
      <c r="J8" s="59"/>
      <c r="K8" s="59"/>
      <c r="L8" s="59"/>
      <c r="M8" s="59"/>
      <c r="N8" s="59"/>
      <c r="O8" s="43"/>
      <c r="P8" s="43"/>
    </row>
    <row r="9" spans="1:16" s="48" customFormat="1" ht="13.15">
      <c r="A9" s="53" t="s">
        <v>344</v>
      </c>
      <c r="B9" s="71"/>
      <c r="C9" s="69"/>
      <c r="D9" s="284"/>
      <c r="E9" s="284"/>
      <c r="F9" s="70"/>
      <c r="G9" s="284"/>
      <c r="H9" s="284"/>
      <c r="I9" s="70"/>
      <c r="J9" s="285"/>
      <c r="K9" s="285"/>
      <c r="L9" s="285"/>
      <c r="M9" s="285"/>
      <c r="N9" s="285"/>
      <c r="O9" s="47"/>
      <c r="P9" s="47"/>
    </row>
    <row r="12" spans="1:16" ht="15">
      <c r="B12" s="76" t="s">
        <v>362</v>
      </c>
    </row>
    <row r="14" spans="1:16" ht="13.15">
      <c r="B14" s="113" t="s">
        <v>1262</v>
      </c>
    </row>
    <row r="16" spans="1:16" ht="20.25">
      <c r="B16" s="241" t="s">
        <v>364</v>
      </c>
      <c r="C16" s="241" t="s">
        <v>359</v>
      </c>
      <c r="D16" s="241" t="s">
        <v>10</v>
      </c>
      <c r="E16" s="241" t="s">
        <v>360</v>
      </c>
      <c r="F16" s="241" t="s">
        <v>363</v>
      </c>
      <c r="G16" s="241" t="s">
        <v>1448</v>
      </c>
    </row>
    <row r="17" spans="1:7" ht="60.75" customHeight="1">
      <c r="A17" s="1099"/>
      <c r="B17" s="1342">
        <v>1</v>
      </c>
      <c r="C17" s="1342" t="s">
        <v>361</v>
      </c>
      <c r="D17" s="1344" t="s">
        <v>1275</v>
      </c>
      <c r="E17" s="1061" t="s">
        <v>1657</v>
      </c>
      <c r="F17" s="1341" t="s">
        <v>1696</v>
      </c>
      <c r="G17" s="1346" t="s">
        <v>1335</v>
      </c>
    </row>
    <row r="18" spans="1:7" ht="118.5" customHeight="1">
      <c r="A18" s="1099"/>
      <c r="B18" s="1343"/>
      <c r="C18" s="1343"/>
      <c r="D18" s="1345"/>
      <c r="E18" s="1062" t="s">
        <v>1721</v>
      </c>
      <c r="F18" s="1341"/>
      <c r="G18" s="1347"/>
    </row>
    <row r="19" spans="1:7" ht="36" customHeight="1">
      <c r="A19" s="1099"/>
      <c r="B19" s="1343"/>
      <c r="C19" s="1343"/>
      <c r="D19" s="1345"/>
      <c r="E19" s="1062" t="s">
        <v>1658</v>
      </c>
      <c r="F19" s="1341"/>
      <c r="G19" s="1347"/>
    </row>
    <row r="20" spans="1:7" ht="153" customHeight="1">
      <c r="A20" s="1099"/>
      <c r="B20" s="851">
        <f>B17+1</f>
        <v>2</v>
      </c>
      <c r="C20" s="851" t="s">
        <v>1211</v>
      </c>
      <c r="D20" s="911" t="s">
        <v>1460</v>
      </c>
      <c r="E20" s="911" t="s">
        <v>1720</v>
      </c>
      <c r="F20" s="911" t="s">
        <v>1697</v>
      </c>
      <c r="G20" s="921" t="s">
        <v>1552</v>
      </c>
    </row>
    <row r="21" spans="1:7" ht="144.75" customHeight="1">
      <c r="A21" s="1099"/>
      <c r="B21" s="851">
        <f t="shared" ref="B21:B26" si="0">B20+1</f>
        <v>3</v>
      </c>
      <c r="C21" s="851" t="s">
        <v>1211</v>
      </c>
      <c r="D21" s="911" t="s">
        <v>1422</v>
      </c>
      <c r="E21" s="911" t="s">
        <v>1660</v>
      </c>
      <c r="F21" s="911" t="s">
        <v>1659</v>
      </c>
      <c r="G21" s="921" t="s">
        <v>1423</v>
      </c>
    </row>
    <row r="22" spans="1:7" ht="46.5" customHeight="1">
      <c r="A22" s="1099"/>
      <c r="B22" s="1342">
        <f t="shared" si="0"/>
        <v>4</v>
      </c>
      <c r="C22" s="1342" t="s">
        <v>361</v>
      </c>
      <c r="D22" s="1349" t="s">
        <v>575</v>
      </c>
      <c r="E22" s="1113" t="s">
        <v>1725</v>
      </c>
      <c r="F22" s="1349" t="s">
        <v>1661</v>
      </c>
      <c r="G22" s="1346" t="s">
        <v>1335</v>
      </c>
    </row>
    <row r="23" spans="1:7" ht="43.5" customHeight="1">
      <c r="A23" s="1099"/>
      <c r="B23" s="1348"/>
      <c r="C23" s="1348"/>
      <c r="D23" s="1350"/>
      <c r="E23" s="1063" t="s">
        <v>1726</v>
      </c>
      <c r="F23" s="1350"/>
      <c r="G23" s="1351"/>
    </row>
    <row r="24" spans="1:7" ht="50.25" customHeight="1">
      <c r="A24" s="1099"/>
      <c r="B24" s="851">
        <f>B22+1</f>
        <v>5</v>
      </c>
      <c r="C24" s="851" t="s">
        <v>361</v>
      </c>
      <c r="D24" s="911" t="s">
        <v>1568</v>
      </c>
      <c r="E24" s="1064" t="s">
        <v>1664</v>
      </c>
      <c r="F24" s="1064" t="s">
        <v>1665</v>
      </c>
      <c r="G24" s="1115" t="s">
        <v>1335</v>
      </c>
    </row>
    <row r="25" spans="1:7" ht="78.75" customHeight="1">
      <c r="A25" s="1099"/>
      <c r="B25" s="851">
        <f t="shared" si="0"/>
        <v>6</v>
      </c>
      <c r="C25" s="851" t="s">
        <v>361</v>
      </c>
      <c r="D25" s="911" t="s">
        <v>1569</v>
      </c>
      <c r="E25" s="1114" t="s">
        <v>1662</v>
      </c>
      <c r="F25" s="1114" t="s">
        <v>1663</v>
      </c>
      <c r="G25" s="1115" t="s">
        <v>1335</v>
      </c>
    </row>
    <row r="26" spans="1:7" ht="93.75" customHeight="1">
      <c r="A26" s="1099"/>
      <c r="B26" s="851">
        <f t="shared" si="0"/>
        <v>7</v>
      </c>
      <c r="C26" s="851" t="s">
        <v>361</v>
      </c>
      <c r="D26" s="911" t="s">
        <v>1666</v>
      </c>
      <c r="E26" s="1114" t="s">
        <v>1667</v>
      </c>
      <c r="F26" s="911" t="s">
        <v>1668</v>
      </c>
      <c r="G26" s="921" t="s">
        <v>1335</v>
      </c>
    </row>
    <row r="27" spans="1:7">
      <c r="A27" s="1099"/>
    </row>
  </sheetData>
  <mergeCells count="10">
    <mergeCell ref="B22:B23"/>
    <mergeCell ref="C22:C23"/>
    <mergeCell ref="D22:D23"/>
    <mergeCell ref="F22:F23"/>
    <mergeCell ref="G22:G23"/>
    <mergeCell ref="F17:F19"/>
    <mergeCell ref="B17:B19"/>
    <mergeCell ref="C17:C19"/>
    <mergeCell ref="D17:D19"/>
    <mergeCell ref="G17:G19"/>
  </mergeCells>
  <hyperlinks>
    <hyperlink ref="A2" location="'Title_&amp;_Contents'!A1" display="Contents"/>
    <hyperlink ref="B2" location="Map_of_sheets!A1" display="Map of sheets"/>
  </hyperlinks>
  <pageMargins left="0.7" right="0.7" top="0.75" bottom="0.75" header="0.3" footer="0.3"/>
  <pageSetup scale="55" fitToWidth="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AC315"/>
  <sheetViews>
    <sheetView showGridLines="0" zoomScaleNormal="100" workbookViewId="0"/>
  </sheetViews>
  <sheetFormatPr defaultRowHeight="12.75"/>
  <cols>
    <col min="3" max="3" width="39.59765625" customWidth="1"/>
    <col min="4" max="29" width="10.73046875" customWidth="1"/>
  </cols>
  <sheetData>
    <row r="1" spans="1:18" s="64" customFormat="1" ht="13.9">
      <c r="A1" s="63" t="str">
        <f>ModelBanner</f>
        <v>TSM_201920</v>
      </c>
    </row>
    <row r="2" spans="1:18" s="64" customFormat="1" ht="13.9">
      <c r="A2" s="920" t="s">
        <v>13</v>
      </c>
      <c r="B2" s="920" t="s">
        <v>30</v>
      </c>
    </row>
    <row r="3" spans="1:18" s="64" customFormat="1" ht="13.9">
      <c r="A3" s="65"/>
    </row>
    <row r="4" spans="1:18" s="55" customFormat="1" ht="13.9">
      <c r="A4" s="56" t="s">
        <v>26</v>
      </c>
      <c r="B4" s="56"/>
      <c r="E4" s="64"/>
    </row>
    <row r="5" spans="1:18" s="45" customFormat="1" ht="13.9">
      <c r="A5" s="58" t="s">
        <v>1239</v>
      </c>
      <c r="C5" s="57"/>
      <c r="D5" s="57"/>
      <c r="E5" s="64"/>
      <c r="F5" s="57"/>
      <c r="H5" s="57"/>
      <c r="I5" s="57"/>
      <c r="J5" s="57"/>
      <c r="K5" s="57"/>
      <c r="L5" s="57"/>
      <c r="M5" s="57"/>
      <c r="N5" s="57"/>
      <c r="O5" s="57"/>
      <c r="P5" s="57"/>
      <c r="Q5" s="57"/>
      <c r="R5" s="57"/>
    </row>
    <row r="6" spans="1:18" s="44" customFormat="1" ht="13.9">
      <c r="A6" s="54" t="s">
        <v>1336</v>
      </c>
      <c r="B6" s="59"/>
      <c r="C6" s="43"/>
      <c r="D6" s="43"/>
      <c r="E6" s="64"/>
      <c r="F6" s="43"/>
      <c r="H6" s="43"/>
      <c r="I6" s="43"/>
      <c r="J6" s="43"/>
      <c r="K6" s="43"/>
      <c r="L6" s="43"/>
      <c r="M6" s="43"/>
      <c r="N6" s="43"/>
      <c r="O6" s="43"/>
      <c r="P6" s="43"/>
      <c r="Q6" s="43"/>
      <c r="R6" s="43"/>
    </row>
    <row r="7" spans="1:18" s="44" customFormat="1" ht="13.9">
      <c r="A7" s="52" t="s">
        <v>251</v>
      </c>
      <c r="B7" s="54"/>
      <c r="C7" s="43"/>
      <c r="D7" s="43"/>
      <c r="E7" s="64"/>
      <c r="F7" s="43"/>
      <c r="H7" s="43"/>
      <c r="I7" s="43"/>
      <c r="J7" s="43"/>
      <c r="K7" s="43"/>
      <c r="L7" s="43"/>
      <c r="M7" s="43"/>
      <c r="N7" s="43"/>
      <c r="O7" s="43"/>
      <c r="P7" s="43"/>
      <c r="Q7" s="43"/>
      <c r="R7" s="43"/>
    </row>
    <row r="8" spans="1:18" s="44" customFormat="1" ht="13.9">
      <c r="A8" s="54" t="s">
        <v>24</v>
      </c>
      <c r="B8" s="59"/>
      <c r="C8" s="43"/>
      <c r="D8" s="43"/>
      <c r="E8" s="64"/>
      <c r="F8" s="43"/>
      <c r="H8" s="43"/>
      <c r="I8" s="43"/>
      <c r="J8" s="43"/>
      <c r="K8" s="43"/>
      <c r="L8" s="43"/>
      <c r="M8" s="43"/>
      <c r="N8" s="43"/>
      <c r="O8" s="43"/>
      <c r="P8" s="43"/>
      <c r="Q8" s="43"/>
      <c r="R8" s="43"/>
    </row>
    <row r="9" spans="1:18" s="48" customFormat="1" ht="13.15">
      <c r="A9" s="53" t="s">
        <v>342</v>
      </c>
      <c r="B9" s="71"/>
      <c r="C9" s="69"/>
      <c r="D9" s="46"/>
      <c r="E9" s="46"/>
      <c r="F9" s="46"/>
      <c r="H9" s="70"/>
      <c r="I9" s="46"/>
      <c r="J9" s="46"/>
      <c r="K9" s="70"/>
      <c r="L9" s="47"/>
      <c r="M9" s="47"/>
      <c r="N9" s="47"/>
      <c r="O9" s="47"/>
      <c r="P9" s="47"/>
      <c r="Q9" s="47"/>
      <c r="R9" s="47"/>
    </row>
    <row r="11" spans="1:18" ht="15">
      <c r="C11" s="847" t="s">
        <v>1210</v>
      </c>
    </row>
    <row r="13" spans="1:18" ht="17.649999999999999">
      <c r="C13" s="37" t="s">
        <v>242</v>
      </c>
      <c r="D13" s="211" t="s">
        <v>345</v>
      </c>
    </row>
    <row r="15" spans="1:18" ht="13.15">
      <c r="D15" s="296" t="str">
        <f>RAW_DATA_INPUTS!C202</f>
        <v>2016/17</v>
      </c>
      <c r="E15" s="296" t="str">
        <f>RAW_DATA_INPUTS!D202</f>
        <v>2017/18</v>
      </c>
      <c r="F15" s="296" t="str">
        <f>RAW_DATA_INPUTS!E202</f>
        <v>2018/19</v>
      </c>
      <c r="G15" s="296" t="str">
        <f>RAW_DATA_INPUTS!F202</f>
        <v>2019/20</v>
      </c>
      <c r="H15" s="296" t="str">
        <f>RAW_DATA_INPUTS!G202</f>
        <v>2020/21</v>
      </c>
      <c r="I15" s="296" t="str">
        <f>RAW_DATA_INPUTS!H202</f>
        <v>2021/22</v>
      </c>
      <c r="J15" s="296" t="str">
        <f>RAW_DATA_INPUTS!I202</f>
        <v>2022/23</v>
      </c>
      <c r="K15" s="250"/>
      <c r="L15" s="250"/>
    </row>
    <row r="16" spans="1:18">
      <c r="B16">
        <v>2</v>
      </c>
      <c r="C16" s="212" t="s">
        <v>243</v>
      </c>
      <c r="D16" s="209">
        <f>INDEX(D20:D24,$B$16)</f>
        <v>1</v>
      </c>
      <c r="E16" s="209">
        <f t="shared" ref="E16:J16" si="0">INDEX(E20:E24,$B$16)</f>
        <v>0.99477074462223902</v>
      </c>
      <c r="F16" s="209">
        <f t="shared" si="0"/>
        <v>0.98696134873296604</v>
      </c>
      <c r="G16" s="209">
        <f t="shared" si="0"/>
        <v>0.98093986094225805</v>
      </c>
      <c r="H16" s="209">
        <f t="shared" si="0"/>
        <v>0.98042309991709797</v>
      </c>
      <c r="I16" s="209">
        <f t="shared" si="0"/>
        <v>0.98274981972152098</v>
      </c>
      <c r="J16" s="209">
        <f t="shared" si="0"/>
        <v>0.98274981972152098</v>
      </c>
      <c r="K16" s="2"/>
      <c r="L16" s="2"/>
    </row>
    <row r="17" spans="2:12">
      <c r="B17">
        <v>2</v>
      </c>
      <c r="C17" s="212" t="s">
        <v>448</v>
      </c>
      <c r="D17" s="209">
        <f>INDEX(D26:D30,$B$17)</f>
        <v>1</v>
      </c>
      <c r="E17" s="209">
        <f t="shared" ref="E17:J17" si="1">INDEX(E26:E30,$B$17)</f>
        <v>0.98285004545245802</v>
      </c>
      <c r="F17" s="209">
        <f t="shared" si="1"/>
        <v>1.02437613875295</v>
      </c>
      <c r="G17" s="209">
        <f t="shared" si="1"/>
        <v>1.02415780648318</v>
      </c>
      <c r="H17" s="209">
        <f t="shared" si="1"/>
        <v>1.0632470827052201</v>
      </c>
      <c r="I17" s="209">
        <f t="shared" si="1"/>
        <v>1.0697123298575899</v>
      </c>
      <c r="J17" s="209">
        <f t="shared" si="1"/>
        <v>1.0697123298575899</v>
      </c>
      <c r="K17" s="2"/>
      <c r="L17" s="2"/>
    </row>
    <row r="18" spans="2:12">
      <c r="K18" s="2"/>
      <c r="L18" s="2"/>
    </row>
    <row r="19" spans="2:12" ht="13.15">
      <c r="D19" s="296" t="str">
        <f>RAW_DATA_INPUTS!C202</f>
        <v>2016/17</v>
      </c>
      <c r="E19" s="296" t="str">
        <f>RAW_DATA_INPUTS!D202</f>
        <v>2017/18</v>
      </c>
      <c r="F19" s="296" t="str">
        <f>RAW_DATA_INPUTS!E202</f>
        <v>2018/19</v>
      </c>
      <c r="G19" s="296" t="str">
        <f>RAW_DATA_INPUTS!F202</f>
        <v>2019/20</v>
      </c>
      <c r="H19" s="296" t="str">
        <f>RAW_DATA_INPUTS!G202</f>
        <v>2020/21</v>
      </c>
      <c r="I19" s="296" t="str">
        <f>RAW_DATA_INPUTS!H202</f>
        <v>2021/22</v>
      </c>
      <c r="J19" s="296" t="str">
        <f>RAW_DATA_INPUTS!I202</f>
        <v>2022/23</v>
      </c>
      <c r="K19" s="2"/>
      <c r="L19" s="2"/>
    </row>
    <row r="20" spans="2:12">
      <c r="C20" s="130" t="str">
        <f>RAW_DATA_INPUTS!B203</f>
        <v>Male Low</v>
      </c>
      <c r="D20" s="251">
        <f>RAW_DATA_INPUTS!C203</f>
        <v>1</v>
      </c>
      <c r="E20" s="251">
        <f>RAW_DATA_INPUTS!D203</f>
        <v>0.99477074462223902</v>
      </c>
      <c r="F20" s="251">
        <f>RAW_DATA_INPUTS!E203</f>
        <v>0.98696134873296604</v>
      </c>
      <c r="G20" s="251">
        <f>RAW_DATA_INPUTS!F203</f>
        <v>0.96841428373309102</v>
      </c>
      <c r="H20" s="251">
        <f>RAW_DATA_INPUTS!G203</f>
        <v>0.94537802471710997</v>
      </c>
      <c r="I20" s="251">
        <f>RAW_DATA_INPUTS!H203</f>
        <v>0.92219807020407496</v>
      </c>
      <c r="J20" s="251">
        <f>RAW_DATA_INPUTS!I203</f>
        <v>0.92219807020407496</v>
      </c>
      <c r="K20" s="2"/>
      <c r="L20" s="2"/>
    </row>
    <row r="21" spans="2:12">
      <c r="C21" s="130" t="str">
        <f>RAW_DATA_INPUTS!B204</f>
        <v>Male Central</v>
      </c>
      <c r="D21" s="251">
        <f>RAW_DATA_INPUTS!C204</f>
        <v>1</v>
      </c>
      <c r="E21" s="251">
        <f>RAW_DATA_INPUTS!D204</f>
        <v>0.99477074462223902</v>
      </c>
      <c r="F21" s="251">
        <f>RAW_DATA_INPUTS!E204</f>
        <v>0.98696134873296604</v>
      </c>
      <c r="G21" s="251">
        <f>RAW_DATA_INPUTS!F204</f>
        <v>0.98093986094225805</v>
      </c>
      <c r="H21" s="251">
        <f>RAW_DATA_INPUTS!G204</f>
        <v>0.98042309991709797</v>
      </c>
      <c r="I21" s="251">
        <f>RAW_DATA_INPUTS!H204</f>
        <v>0.98274981972152098</v>
      </c>
      <c r="J21" s="251">
        <f>RAW_DATA_INPUTS!I204</f>
        <v>0.98274981972152098</v>
      </c>
      <c r="K21" s="2"/>
      <c r="L21" s="2"/>
    </row>
    <row r="22" spans="2:12">
      <c r="C22" s="130" t="str">
        <f>RAW_DATA_INPUTS!B205</f>
        <v>Male High</v>
      </c>
      <c r="D22" s="251">
        <f>RAW_DATA_INPUTS!C205</f>
        <v>1</v>
      </c>
      <c r="E22" s="251">
        <f>RAW_DATA_INPUTS!D205</f>
        <v>0.99477074462223902</v>
      </c>
      <c r="F22" s="251">
        <f>RAW_DATA_INPUTS!E205</f>
        <v>0.98696134873296604</v>
      </c>
      <c r="G22" s="251">
        <f>RAW_DATA_INPUTS!F205</f>
        <v>0.98908765421623701</v>
      </c>
      <c r="H22" s="251">
        <f>RAW_DATA_INPUTS!G205</f>
        <v>0.99797539016442005</v>
      </c>
      <c r="I22" s="251">
        <f>RAW_DATA_INPUTS!H205</f>
        <v>1.0140792709267099</v>
      </c>
      <c r="J22" s="251">
        <f>RAW_DATA_INPUTS!I205</f>
        <v>1.0140792709267099</v>
      </c>
      <c r="K22" s="2"/>
      <c r="L22" s="2"/>
    </row>
    <row r="23" spans="2:12">
      <c r="C23" s="213" t="s">
        <v>1232</v>
      </c>
      <c r="D23" s="251">
        <f>USER_TESTING_TAB!F162</f>
        <v>1</v>
      </c>
      <c r="E23" s="251">
        <f>USER_TESTING_TAB!G162</f>
        <v>1</v>
      </c>
      <c r="F23" s="251">
        <f>USER_TESTING_TAB!H162</f>
        <v>1</v>
      </c>
      <c r="G23" s="251">
        <f>USER_TESTING_TAB!I162</f>
        <v>1</v>
      </c>
      <c r="H23" s="251">
        <f>USER_TESTING_TAB!J162</f>
        <v>1</v>
      </c>
      <c r="I23" s="251">
        <f>USER_TESTING_TAB!K162</f>
        <v>1</v>
      </c>
      <c r="J23" s="251">
        <f>USER_TESTING_TAB!L162</f>
        <v>1</v>
      </c>
      <c r="K23" s="2"/>
      <c r="L23" s="2"/>
    </row>
    <row r="24" spans="2:12">
      <c r="C24" s="213" t="s">
        <v>377</v>
      </c>
      <c r="D24" s="251">
        <v>1</v>
      </c>
      <c r="E24" s="251">
        <v>1</v>
      </c>
      <c r="F24" s="251">
        <v>1</v>
      </c>
      <c r="G24" s="251">
        <v>1</v>
      </c>
      <c r="H24" s="251">
        <v>1</v>
      </c>
      <c r="I24" s="251">
        <v>1</v>
      </c>
      <c r="J24" s="251">
        <v>1</v>
      </c>
      <c r="K24" s="2"/>
      <c r="L24" s="2"/>
    </row>
    <row r="25" spans="2:12">
      <c r="K25" s="2"/>
      <c r="L25" s="2"/>
    </row>
    <row r="26" spans="2:12">
      <c r="C26" s="130" t="str">
        <f>RAW_DATA_INPUTS!B206</f>
        <v>Female Low</v>
      </c>
      <c r="D26" s="251">
        <f>RAW_DATA_INPUTS!C206</f>
        <v>1</v>
      </c>
      <c r="E26" s="251">
        <f>RAW_DATA_INPUTS!D206</f>
        <v>0.98285004545245802</v>
      </c>
      <c r="F26" s="251">
        <f>RAW_DATA_INPUTS!E206</f>
        <v>1.02437613875295</v>
      </c>
      <c r="G26" s="251">
        <f>RAW_DATA_INPUTS!F206</f>
        <v>1.00518024188668</v>
      </c>
      <c r="H26" s="251">
        <f>RAW_DATA_INPUTS!G206</f>
        <v>1.02494318851503</v>
      </c>
      <c r="I26" s="251">
        <f>RAW_DATA_INPUTS!H206</f>
        <v>0.99747144942674404</v>
      </c>
      <c r="J26" s="251">
        <f>RAW_DATA_INPUTS!I206</f>
        <v>0.99747144942674404</v>
      </c>
      <c r="K26" s="2"/>
      <c r="L26" s="2"/>
    </row>
    <row r="27" spans="2:12">
      <c r="C27" s="130" t="str">
        <f>RAW_DATA_INPUTS!B207</f>
        <v>Female Central</v>
      </c>
      <c r="D27" s="251">
        <f>RAW_DATA_INPUTS!C207</f>
        <v>1</v>
      </c>
      <c r="E27" s="251">
        <f>RAW_DATA_INPUTS!D207</f>
        <v>0.98285004545245802</v>
      </c>
      <c r="F27" s="251">
        <f>RAW_DATA_INPUTS!E207</f>
        <v>1.02437613875295</v>
      </c>
      <c r="G27" s="251">
        <f>RAW_DATA_INPUTS!F207</f>
        <v>1.02415780648318</v>
      </c>
      <c r="H27" s="251">
        <f>RAW_DATA_INPUTS!G207</f>
        <v>1.0632470827052201</v>
      </c>
      <c r="I27" s="251">
        <f>RAW_DATA_INPUTS!H207</f>
        <v>1.0697123298575899</v>
      </c>
      <c r="J27" s="251">
        <f>RAW_DATA_INPUTS!I207</f>
        <v>1.0697123298575899</v>
      </c>
      <c r="K27" s="2"/>
      <c r="L27" s="2"/>
    </row>
    <row r="28" spans="2:12">
      <c r="C28" s="130" t="str">
        <f>RAW_DATA_INPUTS!B208</f>
        <v>Female High</v>
      </c>
      <c r="D28" s="251">
        <f>RAW_DATA_INPUTS!C208</f>
        <v>1</v>
      </c>
      <c r="E28" s="251"/>
      <c r="F28" s="251">
        <f>RAW_DATA_INPUTS!E208</f>
        <v>1.02437613875295</v>
      </c>
      <c r="G28" s="251">
        <f>RAW_DATA_INPUTS!F208</f>
        <v>1.0338922809647599</v>
      </c>
      <c r="H28" s="251">
        <f>RAW_DATA_INPUTS!G208</f>
        <v>1.0822447532221</v>
      </c>
      <c r="I28" s="251">
        <f>RAW_DATA_INPUTS!H208</f>
        <v>1.1055642735765601</v>
      </c>
      <c r="J28" s="251">
        <f>RAW_DATA_INPUTS!I208</f>
        <v>1.1055642735765601</v>
      </c>
      <c r="K28" s="2"/>
      <c r="L28" s="2"/>
    </row>
    <row r="29" spans="2:12">
      <c r="C29" s="213" t="s">
        <v>1233</v>
      </c>
      <c r="D29" s="251">
        <f>USER_TESTING_TAB!F163</f>
        <v>1</v>
      </c>
      <c r="E29" s="251">
        <f>USER_TESTING_TAB!G163</f>
        <v>1</v>
      </c>
      <c r="F29" s="251">
        <f>USER_TESTING_TAB!H163</f>
        <v>1</v>
      </c>
      <c r="G29" s="251">
        <f>USER_TESTING_TAB!I163</f>
        <v>1</v>
      </c>
      <c r="H29" s="251">
        <f>USER_TESTING_TAB!J163</f>
        <v>1</v>
      </c>
      <c r="I29" s="251">
        <f>USER_TESTING_TAB!K163</f>
        <v>1</v>
      </c>
      <c r="J29" s="251">
        <f>USER_TESTING_TAB!L163</f>
        <v>1</v>
      </c>
      <c r="K29" s="2"/>
      <c r="L29" s="2"/>
    </row>
    <row r="30" spans="2:12">
      <c r="C30" s="213" t="s">
        <v>378</v>
      </c>
      <c r="D30" s="251">
        <v>1</v>
      </c>
      <c r="E30" s="251">
        <v>1</v>
      </c>
      <c r="F30" s="251">
        <v>1</v>
      </c>
      <c r="G30" s="251">
        <v>1</v>
      </c>
      <c r="H30" s="251">
        <v>1</v>
      </c>
      <c r="I30" s="251">
        <v>1</v>
      </c>
      <c r="J30" s="251">
        <v>1</v>
      </c>
      <c r="K30" s="2"/>
      <c r="L30" s="2"/>
    </row>
    <row r="32" spans="2:12" ht="17.649999999999999">
      <c r="C32" s="37" t="s">
        <v>244</v>
      </c>
    </row>
    <row r="34" spans="2:29" ht="13.15">
      <c r="D34" s="296" t="str">
        <f>RAW_DATA_INPUTS!C351</f>
        <v>2004/05</v>
      </c>
      <c r="E34" s="296" t="str">
        <f>RAW_DATA_INPUTS!D351</f>
        <v>2005/06</v>
      </c>
      <c r="F34" s="296" t="str">
        <f>RAW_DATA_INPUTS!E351</f>
        <v>2006/07</v>
      </c>
      <c r="G34" s="296" t="str">
        <f>RAW_DATA_INPUTS!F351</f>
        <v>2007/08</v>
      </c>
      <c r="H34" s="296" t="str">
        <f>RAW_DATA_INPUTS!G351</f>
        <v>2008/09</v>
      </c>
      <c r="I34" s="296" t="str">
        <f>RAW_DATA_INPUTS!H351</f>
        <v>2009/10</v>
      </c>
      <c r="J34" s="296" t="str">
        <f>RAW_DATA_INPUTS!I351</f>
        <v>2010/11</v>
      </c>
      <c r="K34" s="296" t="str">
        <f>RAW_DATA_INPUTS!J351</f>
        <v>2011/12</v>
      </c>
      <c r="L34" s="296" t="str">
        <f>RAW_DATA_INPUTS!K351</f>
        <v>2012/13</v>
      </c>
      <c r="M34" s="296" t="str">
        <f>RAW_DATA_INPUTS!L351</f>
        <v>2013/14</v>
      </c>
      <c r="N34" s="296" t="str">
        <f>RAW_DATA_INPUTS!M351</f>
        <v>2014/15</v>
      </c>
      <c r="O34" s="296" t="str">
        <f>RAW_DATA_INPUTS!N351</f>
        <v>2015/16</v>
      </c>
      <c r="P34" s="296" t="str">
        <f>RAW_DATA_INPUTS!O351</f>
        <v>2016/17</v>
      </c>
      <c r="Q34" s="296" t="str">
        <f>RAW_DATA_INPUTS!P351</f>
        <v>2017/18</v>
      </c>
      <c r="R34" s="296" t="str">
        <f>RAW_DATA_INPUTS!Q351</f>
        <v>2018/19</v>
      </c>
      <c r="S34" s="296" t="str">
        <f>RAW_DATA_INPUTS!R351</f>
        <v>2019/20</v>
      </c>
      <c r="T34" s="296" t="str">
        <f>RAW_DATA_INPUTS!S351</f>
        <v>2020/21</v>
      </c>
      <c r="U34" s="296" t="str">
        <f>RAW_DATA_INPUTS!T351</f>
        <v>2021/22</v>
      </c>
      <c r="V34" s="296" t="str">
        <f>RAW_DATA_INPUTS!U351</f>
        <v>2022/23</v>
      </c>
      <c r="W34" s="296" t="str">
        <f>RAW_DATA_INPUTS!V351</f>
        <v>2023/24</v>
      </c>
      <c r="X34" s="296" t="str">
        <f>RAW_DATA_INPUTS!W351</f>
        <v>2024/25</v>
      </c>
      <c r="Y34" s="296" t="str">
        <f>RAW_DATA_INPUTS!X351</f>
        <v>2025/26</v>
      </c>
      <c r="Z34" s="296" t="str">
        <f>RAW_DATA_INPUTS!Y351</f>
        <v>2026/27</v>
      </c>
      <c r="AA34" s="296" t="str">
        <f>RAW_DATA_INPUTS!Z351</f>
        <v>2027/28</v>
      </c>
      <c r="AB34" s="296" t="str">
        <f>RAW_DATA_INPUTS!AA351</f>
        <v>2028/29</v>
      </c>
      <c r="AC34" s="296" t="str">
        <f>RAW_DATA_INPUTS!AB351</f>
        <v>2029/30</v>
      </c>
    </row>
    <row r="35" spans="2:29">
      <c r="C35" s="212" t="s">
        <v>72</v>
      </c>
      <c r="D35" s="299">
        <f>INDEX(D41:D43,$B$41)</f>
        <v>4133670.5</v>
      </c>
      <c r="E35" s="299">
        <f t="shared" ref="E35:AC35" si="2">INDEX(E41:E43,$B$41)</f>
        <v>4085271.436729731</v>
      </c>
      <c r="F35" s="299">
        <f t="shared" si="2"/>
        <v>4047195.5</v>
      </c>
      <c r="G35" s="299">
        <f t="shared" si="2"/>
        <v>4028055.5</v>
      </c>
      <c r="H35" s="299">
        <f t="shared" si="2"/>
        <v>4016161.5</v>
      </c>
      <c r="I35" s="299">
        <f t="shared" si="2"/>
        <v>4036364.5</v>
      </c>
      <c r="J35" s="299">
        <f t="shared" si="2"/>
        <v>4074368</v>
      </c>
      <c r="K35" s="299">
        <f t="shared" si="2"/>
        <v>4150277.5</v>
      </c>
      <c r="L35" s="299">
        <f t="shared" si="2"/>
        <v>4247394.5</v>
      </c>
      <c r="M35" s="299">
        <f t="shared" si="2"/>
        <v>4359000</v>
      </c>
      <c r="N35" s="299">
        <f t="shared" si="2"/>
        <v>4463434</v>
      </c>
      <c r="O35" s="299">
        <f t="shared" si="2"/>
        <v>4574041.5</v>
      </c>
      <c r="P35" s="299">
        <f t="shared" si="2"/>
        <v>4659421</v>
      </c>
      <c r="Q35" s="299">
        <f t="shared" si="2"/>
        <v>4715388.5</v>
      </c>
      <c r="R35" s="299">
        <f t="shared" si="2"/>
        <v>4738987.9623554191</v>
      </c>
      <c r="S35" s="299">
        <f t="shared" si="2"/>
        <v>4738309.7819581926</v>
      </c>
      <c r="T35" s="299">
        <f t="shared" si="2"/>
        <v>4738027.1714167371</v>
      </c>
      <c r="U35" s="299">
        <f t="shared" si="2"/>
        <v>4716874.7723503476</v>
      </c>
      <c r="V35" s="299">
        <f t="shared" si="2"/>
        <v>4686237.5443531433</v>
      </c>
      <c r="W35" s="299">
        <f t="shared" si="2"/>
        <v>4654440.4670074899</v>
      </c>
      <c r="X35" s="299">
        <f t="shared" si="2"/>
        <v>4631173.9373839879</v>
      </c>
      <c r="Y35" s="299">
        <f t="shared" si="2"/>
        <v>4619039.7782180272</v>
      </c>
      <c r="Z35" s="299">
        <f t="shared" si="2"/>
        <v>4606104.221584619</v>
      </c>
      <c r="AA35" s="299">
        <f t="shared" si="2"/>
        <v>4593140.1724560643</v>
      </c>
      <c r="AB35" s="299">
        <f t="shared" si="2"/>
        <v>4591536.4949568901</v>
      </c>
      <c r="AC35" s="299">
        <f t="shared" si="2"/>
        <v>4583243.1830901327</v>
      </c>
    </row>
    <row r="36" spans="2:29">
      <c r="C36" s="212" t="s">
        <v>1476</v>
      </c>
      <c r="D36" s="299">
        <f>INDEX(D45:D47,$B$45)</f>
        <v>1783139.5</v>
      </c>
      <c r="E36" s="299">
        <f t="shared" ref="E36:AC36" si="3">INDEX(E45:E47,$B$45)</f>
        <v>1758000.0007601124</v>
      </c>
      <c r="F36" s="299">
        <f t="shared" si="3"/>
        <v>1722930</v>
      </c>
      <c r="G36" s="299">
        <f t="shared" si="3"/>
        <v>1701531</v>
      </c>
      <c r="H36" s="299">
        <f t="shared" si="3"/>
        <v>1691158</v>
      </c>
      <c r="I36" s="299">
        <f t="shared" si="3"/>
        <v>1680949</v>
      </c>
      <c r="J36" s="299">
        <f t="shared" si="3"/>
        <v>1672689.5</v>
      </c>
      <c r="K36" s="299">
        <f t="shared" si="3"/>
        <v>1641887</v>
      </c>
      <c r="L36" s="299">
        <f t="shared" si="3"/>
        <v>1612821</v>
      </c>
      <c r="M36" s="299">
        <f t="shared" si="3"/>
        <v>1587472</v>
      </c>
      <c r="N36" s="299">
        <f t="shared" si="3"/>
        <v>1595949</v>
      </c>
      <c r="O36" s="299">
        <f t="shared" si="3"/>
        <v>1630717</v>
      </c>
      <c r="P36" s="299">
        <f t="shared" si="3"/>
        <v>1678899</v>
      </c>
      <c r="Q36" s="299">
        <f t="shared" si="3"/>
        <v>1714907</v>
      </c>
      <c r="R36" s="299">
        <f t="shared" si="3"/>
        <v>1764569.6976984616</v>
      </c>
      <c r="S36" s="299">
        <f t="shared" si="3"/>
        <v>1824193.778512805</v>
      </c>
      <c r="T36" s="299">
        <f t="shared" si="3"/>
        <v>1866446.2481117833</v>
      </c>
      <c r="U36" s="299">
        <f t="shared" si="3"/>
        <v>1898575.4024627148</v>
      </c>
      <c r="V36" s="299">
        <f t="shared" si="3"/>
        <v>1917738.7500955714</v>
      </c>
      <c r="W36" s="299">
        <f t="shared" si="3"/>
        <v>1940994.2072893602</v>
      </c>
      <c r="X36" s="299">
        <f t="shared" si="3"/>
        <v>1943349.5492991949</v>
      </c>
      <c r="Y36" s="299">
        <f t="shared" si="3"/>
        <v>1921688.9516691242</v>
      </c>
      <c r="Z36" s="299">
        <f t="shared" si="3"/>
        <v>1899735.9588350635</v>
      </c>
      <c r="AA36" s="299">
        <f t="shared" si="3"/>
        <v>1886260.5116397305</v>
      </c>
      <c r="AB36" s="299">
        <f t="shared" si="3"/>
        <v>1872603.3878522145</v>
      </c>
      <c r="AC36" s="299">
        <f t="shared" si="3"/>
        <v>1864287.6474239959</v>
      </c>
    </row>
    <row r="37" spans="2:29">
      <c r="C37" s="212" t="s">
        <v>1494</v>
      </c>
      <c r="D37" s="299">
        <f>INDEX(D49:D51,$B$49)</f>
        <v>1170159</v>
      </c>
      <c r="E37" s="299">
        <f t="shared" ref="E37:AC37" si="4">INDEX(E49:E51,$B$49)</f>
        <v>1185802.5625101563</v>
      </c>
      <c r="F37" s="299">
        <f t="shared" si="4"/>
        <v>1189358</v>
      </c>
      <c r="G37" s="299">
        <f t="shared" si="4"/>
        <v>1166918.5</v>
      </c>
      <c r="H37" s="299">
        <f t="shared" si="4"/>
        <v>1146150</v>
      </c>
      <c r="I37" s="299">
        <f t="shared" si="4"/>
        <v>1133977</v>
      </c>
      <c r="J37" s="299">
        <f t="shared" si="4"/>
        <v>1116342.5</v>
      </c>
      <c r="K37" s="299">
        <f t="shared" si="4"/>
        <v>1120567</v>
      </c>
      <c r="L37" s="299">
        <f t="shared" si="4"/>
        <v>1117099</v>
      </c>
      <c r="M37" s="299">
        <f t="shared" si="4"/>
        <v>1099417.5</v>
      </c>
      <c r="N37" s="299">
        <f t="shared" si="4"/>
        <v>1081078</v>
      </c>
      <c r="O37" s="299">
        <f t="shared" si="4"/>
        <v>1057483</v>
      </c>
      <c r="P37" s="299">
        <f t="shared" si="4"/>
        <v>1041875</v>
      </c>
      <c r="Q37" s="299">
        <f t="shared" si="4"/>
        <v>1053705</v>
      </c>
      <c r="R37" s="299">
        <f t="shared" si="4"/>
        <v>1091556.8046420407</v>
      </c>
      <c r="S37" s="299">
        <f t="shared" si="4"/>
        <v>1119926.6083164332</v>
      </c>
      <c r="T37" s="299">
        <f t="shared" si="4"/>
        <v>1144489.224012505</v>
      </c>
      <c r="U37" s="299">
        <f t="shared" si="4"/>
        <v>1177548.2612206324</v>
      </c>
      <c r="V37" s="299">
        <f t="shared" si="4"/>
        <v>1222172.8191347816</v>
      </c>
      <c r="W37" s="299">
        <f t="shared" si="4"/>
        <v>1242086.4884621755</v>
      </c>
      <c r="X37" s="299">
        <f t="shared" si="4"/>
        <v>1249272.3922598413</v>
      </c>
      <c r="Y37" s="299">
        <f t="shared" si="4"/>
        <v>1271813.4479397337</v>
      </c>
      <c r="Z37" s="299">
        <f t="shared" si="4"/>
        <v>1283194.2935322861</v>
      </c>
      <c r="AA37" s="299">
        <f t="shared" si="4"/>
        <v>1273889.7373303899</v>
      </c>
      <c r="AB37" s="299">
        <f t="shared" si="4"/>
        <v>1252707.8419778072</v>
      </c>
      <c r="AC37" s="299">
        <f t="shared" si="4"/>
        <v>1240450.8609993909</v>
      </c>
    </row>
    <row r="38" spans="2:29">
      <c r="C38" s="212" t="s">
        <v>1509</v>
      </c>
      <c r="D38" s="299">
        <f>INDEX(D53:D55,$B$53)</f>
        <v>355184.5</v>
      </c>
      <c r="E38" s="299">
        <f t="shared" ref="E38:AC38" si="5">INDEX(E53:E55,$B$53)</f>
        <v>361355</v>
      </c>
      <c r="F38" s="299">
        <f t="shared" si="5"/>
        <v>370116</v>
      </c>
      <c r="G38" s="299">
        <f t="shared" si="5"/>
        <v>380453</v>
      </c>
      <c r="H38" s="299">
        <f t="shared" si="5"/>
        <v>394342</v>
      </c>
      <c r="I38" s="299">
        <f t="shared" si="5"/>
        <v>412859.5</v>
      </c>
      <c r="J38" s="299">
        <f t="shared" si="5"/>
        <v>423222</v>
      </c>
      <c r="K38" s="299">
        <f t="shared" si="5"/>
        <v>423232.5</v>
      </c>
      <c r="L38" s="299">
        <f t="shared" si="5"/>
        <v>428860</v>
      </c>
      <c r="M38" s="299">
        <f t="shared" si="5"/>
        <v>439034.5</v>
      </c>
      <c r="N38" s="299">
        <f t="shared" si="5"/>
        <v>442836.5</v>
      </c>
      <c r="O38" s="299">
        <f t="shared" si="5"/>
        <v>433870.5</v>
      </c>
      <c r="P38" s="299">
        <f t="shared" si="5"/>
        <v>424809</v>
      </c>
      <c r="Q38" s="299">
        <f t="shared" si="5"/>
        <v>408030</v>
      </c>
      <c r="R38" s="299">
        <f t="shared" si="5"/>
        <v>393969.51247307006</v>
      </c>
      <c r="S38" s="299">
        <f t="shared" si="5"/>
        <v>384138.34424079326</v>
      </c>
      <c r="T38" s="299">
        <f t="shared" si="5"/>
        <v>379406.140550246</v>
      </c>
      <c r="U38" s="299">
        <f t="shared" si="5"/>
        <v>385907.26981215063</v>
      </c>
      <c r="V38" s="299">
        <f t="shared" si="5"/>
        <v>397698.84000559809</v>
      </c>
      <c r="W38" s="299">
        <f t="shared" si="5"/>
        <v>409632.92012529564</v>
      </c>
      <c r="X38" s="299">
        <f t="shared" si="5"/>
        <v>422237.66105456254</v>
      </c>
      <c r="Y38" s="299">
        <f t="shared" si="5"/>
        <v>431433.67080795631</v>
      </c>
      <c r="Z38" s="299">
        <f t="shared" si="5"/>
        <v>439167.10333730088</v>
      </c>
      <c r="AA38" s="299">
        <f t="shared" si="5"/>
        <v>446714.9466691917</v>
      </c>
      <c r="AB38" s="299">
        <f t="shared" si="5"/>
        <v>452844.25835143717</v>
      </c>
      <c r="AC38" s="299">
        <f t="shared" si="5"/>
        <v>456597.29503939598</v>
      </c>
    </row>
    <row r="39" spans="2:29">
      <c r="D39" s="300"/>
      <c r="E39" s="300"/>
      <c r="F39" s="300"/>
      <c r="G39" s="300"/>
      <c r="H39" s="300"/>
      <c r="I39" s="300"/>
      <c r="J39" s="300"/>
      <c r="K39" s="300"/>
      <c r="L39" s="300"/>
      <c r="M39" s="300"/>
      <c r="N39" s="300"/>
      <c r="O39" s="300"/>
      <c r="P39" s="300"/>
      <c r="Q39" s="300"/>
      <c r="R39" s="300"/>
      <c r="S39" s="300"/>
      <c r="T39" s="300"/>
      <c r="U39" s="300"/>
      <c r="V39" s="300"/>
      <c r="W39" s="300"/>
      <c r="X39" s="300"/>
      <c r="Y39" s="300"/>
    </row>
    <row r="40" spans="2:29">
      <c r="D40" s="300"/>
      <c r="E40" s="300"/>
      <c r="F40" s="300"/>
      <c r="G40" s="300"/>
      <c r="H40" s="300"/>
      <c r="I40" s="300"/>
      <c r="J40" s="300"/>
      <c r="K40" s="300"/>
      <c r="L40" s="300"/>
      <c r="M40" s="300"/>
      <c r="N40" s="300"/>
      <c r="O40" s="300"/>
      <c r="P40" s="300"/>
      <c r="Q40" s="300"/>
      <c r="R40" s="300"/>
      <c r="S40" s="300"/>
      <c r="T40" s="300"/>
      <c r="U40" s="300"/>
      <c r="V40" s="300"/>
      <c r="W40" s="300"/>
      <c r="X40" s="300"/>
      <c r="Y40" s="300"/>
    </row>
    <row r="41" spans="2:29">
      <c r="B41">
        <v>2</v>
      </c>
      <c r="C41" s="130" t="str">
        <f>RAW_DATA_INPUTS!B370</f>
        <v>Primary age Pupils (FTE) Low</v>
      </c>
      <c r="D41" s="301">
        <f>RAW_DATA_INPUTS!C370</f>
        <v>4133670.5</v>
      </c>
      <c r="E41" s="301">
        <f>RAW_DATA_INPUTS!D370</f>
        <v>4085271.436729731</v>
      </c>
      <c r="F41" s="301">
        <f>RAW_DATA_INPUTS!E370</f>
        <v>4047195.5</v>
      </c>
      <c r="G41" s="301">
        <f>RAW_DATA_INPUTS!F370</f>
        <v>4028055.5</v>
      </c>
      <c r="H41" s="301">
        <f>RAW_DATA_INPUTS!G370</f>
        <v>4016161.5</v>
      </c>
      <c r="I41" s="301">
        <f>RAW_DATA_INPUTS!H370</f>
        <v>4036364.5</v>
      </c>
      <c r="J41" s="301">
        <f>RAW_DATA_INPUTS!I370</f>
        <v>4074368</v>
      </c>
      <c r="K41" s="301">
        <f>RAW_DATA_INPUTS!J370</f>
        <v>4150277.5</v>
      </c>
      <c r="L41" s="301">
        <f>RAW_DATA_INPUTS!K370</f>
        <v>4247394.5</v>
      </c>
      <c r="M41" s="301">
        <f>RAW_DATA_INPUTS!L370</f>
        <v>4359000</v>
      </c>
      <c r="N41" s="301">
        <f>RAW_DATA_INPUTS!M370</f>
        <v>4463434</v>
      </c>
      <c r="O41" s="301">
        <f>RAW_DATA_INPUTS!N370</f>
        <v>4574041.5</v>
      </c>
      <c r="P41" s="301">
        <f>RAW_DATA_INPUTS!O370</f>
        <v>4659421</v>
      </c>
      <c r="Q41" s="301">
        <f>RAW_DATA_INPUTS!P370</f>
        <v>4715388.5</v>
      </c>
      <c r="R41" s="301">
        <f>RAW_DATA_INPUTS!Q370</f>
        <v>4736534.6037999708</v>
      </c>
      <c r="S41" s="301">
        <f>RAW_DATA_INPUTS!R370</f>
        <v>4732768.4237411609</v>
      </c>
      <c r="T41" s="301">
        <f>RAW_DATA_INPUTS!S370</f>
        <v>4727076.4137622425</v>
      </c>
      <c r="U41" s="301">
        <f>RAW_DATA_INPUTS!T370</f>
        <v>4693933.1122391783</v>
      </c>
      <c r="V41" s="301">
        <f>RAW_DATA_INPUTS!U370</f>
        <v>4636631.1215722086</v>
      </c>
      <c r="W41" s="301">
        <f>RAW_DATA_INPUTS!V370</f>
        <v>4566918.0757433632</v>
      </c>
      <c r="X41" s="301">
        <f>RAW_DATA_INPUTS!W370</f>
        <v>4496672.8105427418</v>
      </c>
      <c r="Y41" s="301">
        <f>RAW_DATA_INPUTS!X370</f>
        <v>4430214.6904255664</v>
      </c>
      <c r="Z41" s="301">
        <f>RAW_DATA_INPUTS!Y370</f>
        <v>4356901.503952329</v>
      </c>
      <c r="AA41" s="301">
        <f>RAW_DATA_INPUTS!Z370</f>
        <v>4278139.3250474241</v>
      </c>
      <c r="AB41" s="301">
        <f>RAW_DATA_INPUTS!AA370</f>
        <v>4209238.5766757522</v>
      </c>
      <c r="AC41" s="301">
        <f>RAW_DATA_INPUTS!AB370</f>
        <v>4145974.1022669873</v>
      </c>
    </row>
    <row r="42" spans="2:29">
      <c r="C42" s="130" t="str">
        <f>RAW_DATA_INPUTS!B352</f>
        <v>Primary age Pupils (FTE) Central</v>
      </c>
      <c r="D42" s="301">
        <f>RAW_DATA_INPUTS!C352</f>
        <v>4133670.5</v>
      </c>
      <c r="E42" s="301">
        <f>RAW_DATA_INPUTS!D352</f>
        <v>4085271.436729731</v>
      </c>
      <c r="F42" s="301">
        <f>RAW_DATA_INPUTS!E352</f>
        <v>4047195.5</v>
      </c>
      <c r="G42" s="301">
        <f>RAW_DATA_INPUTS!F352</f>
        <v>4028055.5</v>
      </c>
      <c r="H42" s="301">
        <f>RAW_DATA_INPUTS!G352</f>
        <v>4016161.5</v>
      </c>
      <c r="I42" s="301">
        <f>RAW_DATA_INPUTS!H352</f>
        <v>4036364.5</v>
      </c>
      <c r="J42" s="301">
        <f>RAW_DATA_INPUTS!I352</f>
        <v>4074368</v>
      </c>
      <c r="K42" s="301">
        <f>RAW_DATA_INPUTS!J352</f>
        <v>4150277.5</v>
      </c>
      <c r="L42" s="301">
        <f>RAW_DATA_INPUTS!K352</f>
        <v>4247394.5</v>
      </c>
      <c r="M42" s="301">
        <f>RAW_DATA_INPUTS!L352</f>
        <v>4359000</v>
      </c>
      <c r="N42" s="301">
        <f>RAW_DATA_INPUTS!M352</f>
        <v>4463434</v>
      </c>
      <c r="O42" s="301">
        <f>RAW_DATA_INPUTS!N352</f>
        <v>4574041.5</v>
      </c>
      <c r="P42" s="301">
        <f>RAW_DATA_INPUTS!O352</f>
        <v>4659421</v>
      </c>
      <c r="Q42" s="301">
        <f>RAW_DATA_INPUTS!P352</f>
        <v>4715388.5</v>
      </c>
      <c r="R42" s="301">
        <f>RAW_DATA_INPUTS!Q352</f>
        <v>4738987.9623554191</v>
      </c>
      <c r="S42" s="301">
        <f>RAW_DATA_INPUTS!R352</f>
        <v>4738309.7819581926</v>
      </c>
      <c r="T42" s="301">
        <f>RAW_DATA_INPUTS!S352</f>
        <v>4738027.1714167371</v>
      </c>
      <c r="U42" s="301">
        <f>RAW_DATA_INPUTS!T352</f>
        <v>4716874.7723503476</v>
      </c>
      <c r="V42" s="301">
        <f>RAW_DATA_INPUTS!U352</f>
        <v>4686237.5443531433</v>
      </c>
      <c r="W42" s="301">
        <f>RAW_DATA_INPUTS!V352</f>
        <v>4654440.4670074899</v>
      </c>
      <c r="X42" s="301">
        <f>RAW_DATA_INPUTS!W352</f>
        <v>4631173.9373839879</v>
      </c>
      <c r="Y42" s="301">
        <f>RAW_DATA_INPUTS!X352</f>
        <v>4619039.7782180272</v>
      </c>
      <c r="Z42" s="301">
        <f>RAW_DATA_INPUTS!Y352</f>
        <v>4606104.221584619</v>
      </c>
      <c r="AA42" s="301">
        <f>RAW_DATA_INPUTS!Z352</f>
        <v>4593140.1724560643</v>
      </c>
      <c r="AB42" s="301">
        <f>RAW_DATA_INPUTS!AA352</f>
        <v>4591536.4949568901</v>
      </c>
      <c r="AC42" s="301">
        <f>RAW_DATA_INPUTS!AB352</f>
        <v>4583243.1830901327</v>
      </c>
    </row>
    <row r="43" spans="2:29">
      <c r="C43" s="130" t="str">
        <f>RAW_DATA_INPUTS!B361</f>
        <v>Primary age Pupils (FTE) High</v>
      </c>
      <c r="D43" s="301">
        <f>RAW_DATA_INPUTS!C361</f>
        <v>4133670.5</v>
      </c>
      <c r="E43" s="301">
        <f>RAW_DATA_INPUTS!D361</f>
        <v>4085271.436729731</v>
      </c>
      <c r="F43" s="301">
        <f>RAW_DATA_INPUTS!E361</f>
        <v>4047195.5</v>
      </c>
      <c r="G43" s="301">
        <f>RAW_DATA_INPUTS!F361</f>
        <v>4028055.5</v>
      </c>
      <c r="H43" s="301">
        <f>RAW_DATA_INPUTS!G361</f>
        <v>4016161.5</v>
      </c>
      <c r="I43" s="301">
        <f>RAW_DATA_INPUTS!H361</f>
        <v>4036364.5</v>
      </c>
      <c r="J43" s="301">
        <f>RAW_DATA_INPUTS!I361</f>
        <v>4074368</v>
      </c>
      <c r="K43" s="301">
        <f>RAW_DATA_INPUTS!J361</f>
        <v>4150277.5</v>
      </c>
      <c r="L43" s="301">
        <f>RAW_DATA_INPUTS!K361</f>
        <v>4247394.5</v>
      </c>
      <c r="M43" s="301">
        <f>RAW_DATA_INPUTS!L361</f>
        <v>4359000</v>
      </c>
      <c r="N43" s="301">
        <f>RAW_DATA_INPUTS!M361</f>
        <v>4463434</v>
      </c>
      <c r="O43" s="301">
        <f>RAW_DATA_INPUTS!N361</f>
        <v>4574041.5</v>
      </c>
      <c r="P43" s="301">
        <f>RAW_DATA_INPUTS!O361</f>
        <v>4659421</v>
      </c>
      <c r="Q43" s="301">
        <f>RAW_DATA_INPUTS!P361</f>
        <v>4715388.5</v>
      </c>
      <c r="R43" s="301">
        <f>RAW_DATA_INPUTS!Q361</f>
        <v>4741431.0222255019</v>
      </c>
      <c r="S43" s="301">
        <f>RAW_DATA_INPUTS!R361</f>
        <v>4743755.130369354</v>
      </c>
      <c r="T43" s="301">
        <f>RAW_DATA_INPUTS!S361</f>
        <v>4748247.7449540505</v>
      </c>
      <c r="U43" s="301">
        <f>RAW_DATA_INPUTS!T361</f>
        <v>4736692.2478386257</v>
      </c>
      <c r="V43" s="301">
        <f>RAW_DATA_INPUTS!U361</f>
        <v>4726310.472888344</v>
      </c>
      <c r="W43" s="301">
        <f>RAW_DATA_INPUTS!V361</f>
        <v>4723334.9846856017</v>
      </c>
      <c r="X43" s="301">
        <f>RAW_DATA_INPUTS!W361</f>
        <v>4736999.0694928123</v>
      </c>
      <c r="Y43" s="301">
        <f>RAW_DATA_INPUTS!X361</f>
        <v>4769698.8698089188</v>
      </c>
      <c r="Z43" s="301">
        <f>RAW_DATA_INPUTS!Y361</f>
        <v>4807519.2506701602</v>
      </c>
      <c r="AA43" s="301">
        <f>RAW_DATA_INPUTS!Z361</f>
        <v>4847381.9345466001</v>
      </c>
      <c r="AB43" s="301">
        <f>RAW_DATA_INPUTS!AA361</f>
        <v>4896002.3309027422</v>
      </c>
      <c r="AC43" s="301">
        <f>RAW_DATA_INPUTS!AB361</f>
        <v>4926548.1109072054</v>
      </c>
    </row>
    <row r="44" spans="2:29">
      <c r="D44" s="300"/>
      <c r="E44" s="300"/>
      <c r="F44" s="300"/>
      <c r="G44" s="300"/>
      <c r="H44" s="300"/>
      <c r="I44" s="300"/>
      <c r="J44" s="300"/>
      <c r="K44" s="300"/>
      <c r="L44" s="300"/>
      <c r="M44" s="300"/>
      <c r="N44" s="300"/>
      <c r="O44" s="300"/>
      <c r="P44" s="300"/>
      <c r="Q44" s="300"/>
      <c r="R44" s="300"/>
      <c r="S44" s="300"/>
      <c r="T44" s="300"/>
      <c r="U44" s="300"/>
      <c r="V44" s="300"/>
      <c r="W44" s="300"/>
      <c r="X44" s="300"/>
      <c r="Y44" s="300"/>
    </row>
    <row r="45" spans="2:29">
      <c r="B45">
        <v>2</v>
      </c>
      <c r="C45" s="130" t="str">
        <f>RAW_DATA_INPUTS!B371</f>
        <v>Pupils FTE Years 7-9 Low</v>
      </c>
      <c r="D45" s="301">
        <f>RAW_DATA_INPUTS!C371</f>
        <v>1783139.5</v>
      </c>
      <c r="E45" s="301">
        <f>RAW_DATA_INPUTS!D371</f>
        <v>1758000.0007601124</v>
      </c>
      <c r="F45" s="301">
        <f>RAW_DATA_INPUTS!E371</f>
        <v>1722930</v>
      </c>
      <c r="G45" s="301">
        <f>RAW_DATA_INPUTS!F371</f>
        <v>1701531</v>
      </c>
      <c r="H45" s="301">
        <f>RAW_DATA_INPUTS!G371</f>
        <v>1691158</v>
      </c>
      <c r="I45" s="301">
        <f>RAW_DATA_INPUTS!H371</f>
        <v>1680949</v>
      </c>
      <c r="J45" s="301">
        <f>RAW_DATA_INPUTS!I371</f>
        <v>1672689.5</v>
      </c>
      <c r="K45" s="301">
        <f>RAW_DATA_INPUTS!J371</f>
        <v>1641887</v>
      </c>
      <c r="L45" s="301">
        <f>RAW_DATA_INPUTS!K371</f>
        <v>1612821</v>
      </c>
      <c r="M45" s="301">
        <f>RAW_DATA_INPUTS!L371</f>
        <v>1587472</v>
      </c>
      <c r="N45" s="301">
        <f>RAW_DATA_INPUTS!M371</f>
        <v>1595949</v>
      </c>
      <c r="O45" s="301">
        <f>RAW_DATA_INPUTS!N371</f>
        <v>1630717</v>
      </c>
      <c r="P45" s="301">
        <f>RAW_DATA_INPUTS!O371</f>
        <v>1678899</v>
      </c>
      <c r="Q45" s="301">
        <f>RAW_DATA_INPUTS!P371</f>
        <v>1714907</v>
      </c>
      <c r="R45" s="301">
        <f>RAW_DATA_INPUTS!Q371</f>
        <v>1764015.6105367239</v>
      </c>
      <c r="S45" s="301">
        <f>RAW_DATA_INPUTS!R371</f>
        <v>1823089.1163193022</v>
      </c>
      <c r="T45" s="301">
        <f>RAW_DATA_INPUTS!S371</f>
        <v>1864766.0432309045</v>
      </c>
      <c r="U45" s="301">
        <f>RAW_DATA_INPUTS!T371</f>
        <v>1896295.9529374719</v>
      </c>
      <c r="V45" s="301">
        <f>RAW_DATA_INPUTS!U371</f>
        <v>1914848.6957143387</v>
      </c>
      <c r="W45" s="301">
        <f>RAW_DATA_INPUTS!V371</f>
        <v>1937497.2436032144</v>
      </c>
      <c r="X45" s="301">
        <f>RAW_DATA_INPUTS!W371</f>
        <v>1938695.1856821848</v>
      </c>
      <c r="Y45" s="301">
        <f>RAW_DATA_INPUTS!X371</f>
        <v>1915552.2594082397</v>
      </c>
      <c r="Z45" s="301">
        <f>RAW_DATA_INPUTS!Y371</f>
        <v>1891774.6397383343</v>
      </c>
      <c r="AA45" s="301">
        <f>RAW_DATA_INPUTS!Z371</f>
        <v>1876690.8577036604</v>
      </c>
      <c r="AB45" s="301">
        <f>RAW_DATA_INPUTS!AA371</f>
        <v>1858330.2904812819</v>
      </c>
      <c r="AC45" s="301">
        <f>RAW_DATA_INPUTS!AB371</f>
        <v>1829462.7941121368</v>
      </c>
    </row>
    <row r="46" spans="2:29">
      <c r="C46" s="130" t="str">
        <f>RAW_DATA_INPUTS!B353</f>
        <v>Pupils FTE Years 7-9 Central</v>
      </c>
      <c r="D46" s="301">
        <f>RAW_DATA_INPUTS!C353</f>
        <v>1783139.5</v>
      </c>
      <c r="E46" s="301">
        <f>RAW_DATA_INPUTS!D353</f>
        <v>1758000.0007601124</v>
      </c>
      <c r="F46" s="301">
        <f>RAW_DATA_INPUTS!E353</f>
        <v>1722930</v>
      </c>
      <c r="G46" s="301">
        <f>RAW_DATA_INPUTS!F353</f>
        <v>1701531</v>
      </c>
      <c r="H46" s="301">
        <f>RAW_DATA_INPUTS!G353</f>
        <v>1691158</v>
      </c>
      <c r="I46" s="301">
        <f>RAW_DATA_INPUTS!H353</f>
        <v>1680949</v>
      </c>
      <c r="J46" s="301">
        <f>RAW_DATA_INPUTS!I353</f>
        <v>1672689.5</v>
      </c>
      <c r="K46" s="301">
        <f>RAW_DATA_INPUTS!J353</f>
        <v>1641887</v>
      </c>
      <c r="L46" s="301">
        <f>RAW_DATA_INPUTS!K353</f>
        <v>1612821</v>
      </c>
      <c r="M46" s="301">
        <f>RAW_DATA_INPUTS!L353</f>
        <v>1587472</v>
      </c>
      <c r="N46" s="301">
        <f>RAW_DATA_INPUTS!M353</f>
        <v>1595949</v>
      </c>
      <c r="O46" s="301">
        <f>RAW_DATA_INPUTS!N353</f>
        <v>1630717</v>
      </c>
      <c r="P46" s="301">
        <f>RAW_DATA_INPUTS!O353</f>
        <v>1678899</v>
      </c>
      <c r="Q46" s="301">
        <f>RAW_DATA_INPUTS!P353</f>
        <v>1714907</v>
      </c>
      <c r="R46" s="301">
        <f>RAW_DATA_INPUTS!Q353</f>
        <v>1764569.6976984616</v>
      </c>
      <c r="S46" s="301">
        <f>RAW_DATA_INPUTS!R353</f>
        <v>1824193.778512805</v>
      </c>
      <c r="T46" s="301">
        <f>RAW_DATA_INPUTS!S353</f>
        <v>1866446.2481117833</v>
      </c>
      <c r="U46" s="301">
        <f>RAW_DATA_INPUTS!T353</f>
        <v>1898575.4024627148</v>
      </c>
      <c r="V46" s="301">
        <f>RAW_DATA_INPUTS!U353</f>
        <v>1917738.7500955714</v>
      </c>
      <c r="W46" s="301">
        <f>RAW_DATA_INPUTS!V353</f>
        <v>1940994.2072893602</v>
      </c>
      <c r="X46" s="301">
        <f>RAW_DATA_INPUTS!W353</f>
        <v>1943349.5492991949</v>
      </c>
      <c r="Y46" s="301">
        <f>RAW_DATA_INPUTS!X353</f>
        <v>1921688.9516691242</v>
      </c>
      <c r="Z46" s="301">
        <f>RAW_DATA_INPUTS!Y353</f>
        <v>1899735.9588350635</v>
      </c>
      <c r="AA46" s="301">
        <f>RAW_DATA_INPUTS!Z353</f>
        <v>1886260.5116397305</v>
      </c>
      <c r="AB46" s="301">
        <f>RAW_DATA_INPUTS!AA353</f>
        <v>1872603.3878522145</v>
      </c>
      <c r="AC46" s="301">
        <f>RAW_DATA_INPUTS!AB353</f>
        <v>1864287.6474239959</v>
      </c>
    </row>
    <row r="47" spans="2:29">
      <c r="C47" s="130" t="str">
        <f>RAW_DATA_INPUTS!B362</f>
        <v>Pupils FTE Years 7-9 High</v>
      </c>
      <c r="D47" s="301">
        <f>RAW_DATA_INPUTS!C362</f>
        <v>1783139.5</v>
      </c>
      <c r="E47" s="301">
        <f>RAW_DATA_INPUTS!D362</f>
        <v>1758000.0007601124</v>
      </c>
      <c r="F47" s="301">
        <f>RAW_DATA_INPUTS!E362</f>
        <v>1722930</v>
      </c>
      <c r="G47" s="301">
        <f>RAW_DATA_INPUTS!F362</f>
        <v>1701531</v>
      </c>
      <c r="H47" s="301">
        <f>RAW_DATA_INPUTS!G362</f>
        <v>1691158</v>
      </c>
      <c r="I47" s="301">
        <f>RAW_DATA_INPUTS!H362</f>
        <v>1680949</v>
      </c>
      <c r="J47" s="301">
        <f>RAW_DATA_INPUTS!I362</f>
        <v>1672689.5</v>
      </c>
      <c r="K47" s="301">
        <f>RAW_DATA_INPUTS!J362</f>
        <v>1641887</v>
      </c>
      <c r="L47" s="301">
        <f>RAW_DATA_INPUTS!K362</f>
        <v>1612821</v>
      </c>
      <c r="M47" s="301">
        <f>RAW_DATA_INPUTS!L362</f>
        <v>1587472</v>
      </c>
      <c r="N47" s="301">
        <f>RAW_DATA_INPUTS!M362</f>
        <v>1595949</v>
      </c>
      <c r="O47" s="301">
        <f>RAW_DATA_INPUTS!N362</f>
        <v>1630717</v>
      </c>
      <c r="P47" s="301">
        <f>RAW_DATA_INPUTS!O362</f>
        <v>1678899</v>
      </c>
      <c r="Q47" s="301">
        <f>RAW_DATA_INPUTS!P362</f>
        <v>1714907</v>
      </c>
      <c r="R47" s="301">
        <f>RAW_DATA_INPUTS!Q362</f>
        <v>1765122.8764085639</v>
      </c>
      <c r="S47" s="301">
        <f>RAW_DATA_INPUTS!R362</f>
        <v>1825298.336078685</v>
      </c>
      <c r="T47" s="301">
        <f>RAW_DATA_INPUTS!S362</f>
        <v>1868130.3732375973</v>
      </c>
      <c r="U47" s="301">
        <f>RAW_DATA_INPUTS!T362</f>
        <v>1900847.3500838433</v>
      </c>
      <c r="V47" s="301">
        <f>RAW_DATA_INPUTS!U362</f>
        <v>1920604.2655204164</v>
      </c>
      <c r="W47" s="301">
        <f>RAW_DATA_INPUTS!V362</f>
        <v>1944459.3618161399</v>
      </c>
      <c r="X47" s="301">
        <f>RAW_DATA_INPUTS!W362</f>
        <v>1947976.2745027416</v>
      </c>
      <c r="Y47" s="301">
        <f>RAW_DATA_INPUTS!X362</f>
        <v>1927777.7946366756</v>
      </c>
      <c r="Z47" s="301">
        <f>RAW_DATA_INPUTS!Y362</f>
        <v>1907639.7462161405</v>
      </c>
      <c r="AA47" s="301">
        <f>RAW_DATA_INPUTS!Z362</f>
        <v>1895760.8685107823</v>
      </c>
      <c r="AB47" s="301">
        <f>RAW_DATA_INPUTS!AA362</f>
        <v>1885980.7182068569</v>
      </c>
      <c r="AC47" s="301">
        <f>RAW_DATA_INPUTS!AB362</f>
        <v>1892844.6578062247</v>
      </c>
    </row>
    <row r="48" spans="2:29">
      <c r="D48" s="300"/>
      <c r="E48" s="300"/>
      <c r="F48" s="300"/>
      <c r="G48" s="300"/>
      <c r="H48" s="300"/>
      <c r="I48" s="300"/>
      <c r="J48" s="300"/>
      <c r="K48" s="300"/>
      <c r="L48" s="300"/>
      <c r="M48" s="300"/>
      <c r="N48" s="300"/>
      <c r="O48" s="300"/>
      <c r="P48" s="300"/>
      <c r="Q48" s="300"/>
      <c r="R48" s="300"/>
      <c r="S48" s="300"/>
      <c r="T48" s="300"/>
      <c r="U48" s="300"/>
      <c r="V48" s="300"/>
      <c r="W48" s="300"/>
      <c r="X48" s="300"/>
      <c r="Y48" s="300"/>
    </row>
    <row r="49" spans="2:29">
      <c r="B49">
        <v>2</v>
      </c>
      <c r="C49" s="130" t="str">
        <f>RAW_DATA_INPUTS!B372</f>
        <v>Pupils FTE Years 10-11 Low</v>
      </c>
      <c r="D49" s="301">
        <f>RAW_DATA_INPUTS!C372</f>
        <v>1170159</v>
      </c>
      <c r="E49" s="301">
        <f>RAW_DATA_INPUTS!D372</f>
        <v>1185802.5625101563</v>
      </c>
      <c r="F49" s="301">
        <f>RAW_DATA_INPUTS!E372</f>
        <v>1189358</v>
      </c>
      <c r="G49" s="301">
        <f>RAW_DATA_INPUTS!F372</f>
        <v>1166918.5</v>
      </c>
      <c r="H49" s="301">
        <f>RAW_DATA_INPUTS!G372</f>
        <v>1146150</v>
      </c>
      <c r="I49" s="301">
        <f>RAW_DATA_INPUTS!H372</f>
        <v>1133977</v>
      </c>
      <c r="J49" s="301">
        <f>RAW_DATA_INPUTS!I372</f>
        <v>1116342.5</v>
      </c>
      <c r="K49" s="301">
        <f>RAW_DATA_INPUTS!J372</f>
        <v>1120567</v>
      </c>
      <c r="L49" s="301">
        <f>RAW_DATA_INPUTS!K372</f>
        <v>1117099</v>
      </c>
      <c r="M49" s="301">
        <f>RAW_DATA_INPUTS!L372</f>
        <v>1099417.5</v>
      </c>
      <c r="N49" s="301">
        <f>RAW_DATA_INPUTS!M372</f>
        <v>1081078</v>
      </c>
      <c r="O49" s="301">
        <f>RAW_DATA_INPUTS!N372</f>
        <v>1057483</v>
      </c>
      <c r="P49" s="301">
        <f>RAW_DATA_INPUTS!O372</f>
        <v>1041875</v>
      </c>
      <c r="Q49" s="301">
        <f>RAW_DATA_INPUTS!P372</f>
        <v>1053705</v>
      </c>
      <c r="R49" s="301">
        <f>RAW_DATA_INPUTS!Q372</f>
        <v>1091153.8069422434</v>
      </c>
      <c r="S49" s="301">
        <f>RAW_DATA_INPUTS!R372</f>
        <v>1119164.8181086155</v>
      </c>
      <c r="T49" s="301">
        <f>RAW_DATA_INPUTS!S372</f>
        <v>1143399.8782300535</v>
      </c>
      <c r="U49" s="301">
        <f>RAW_DATA_INPUTS!T372</f>
        <v>1176137.8933294527</v>
      </c>
      <c r="V49" s="301">
        <f>RAW_DATA_INPUTS!U372</f>
        <v>1220400.8513187275</v>
      </c>
      <c r="W49" s="301">
        <f>RAW_DATA_INPUTS!V372</f>
        <v>1239933.430801969</v>
      </c>
      <c r="X49" s="301">
        <f>RAW_DATA_INPUTS!W372</f>
        <v>1246732.1301501819</v>
      </c>
      <c r="Y49" s="301">
        <f>RAW_DATA_INPUTS!X372</f>
        <v>1268901.0822354045</v>
      </c>
      <c r="Z49" s="301">
        <f>RAW_DATA_INPUTS!Y372</f>
        <v>1279920.0449199437</v>
      </c>
      <c r="AA49" s="301">
        <f>RAW_DATA_INPUTS!Z372</f>
        <v>1269662.9170991327</v>
      </c>
      <c r="AB49" s="301">
        <f>RAW_DATA_INPUTS!AA372</f>
        <v>1247185.0464049445</v>
      </c>
      <c r="AC49" s="301">
        <f>RAW_DATA_INPUTS!AB372</f>
        <v>1233886.7421981015</v>
      </c>
    </row>
    <row r="50" spans="2:29">
      <c r="C50" s="130" t="str">
        <f>RAW_DATA_INPUTS!B354</f>
        <v>Pupils FTE Years 10-11 Central</v>
      </c>
      <c r="D50" s="301">
        <f>RAW_DATA_INPUTS!C354</f>
        <v>1170159</v>
      </c>
      <c r="E50" s="301">
        <f>RAW_DATA_INPUTS!D354</f>
        <v>1185802.5625101563</v>
      </c>
      <c r="F50" s="301">
        <f>RAW_DATA_INPUTS!E354</f>
        <v>1189358</v>
      </c>
      <c r="G50" s="301">
        <f>RAW_DATA_INPUTS!F354</f>
        <v>1166918.5</v>
      </c>
      <c r="H50" s="301">
        <f>RAW_DATA_INPUTS!G354</f>
        <v>1146150</v>
      </c>
      <c r="I50" s="301">
        <f>RAW_DATA_INPUTS!H354</f>
        <v>1133977</v>
      </c>
      <c r="J50" s="301">
        <f>RAW_DATA_INPUTS!I354</f>
        <v>1116342.5</v>
      </c>
      <c r="K50" s="301">
        <f>RAW_DATA_INPUTS!J354</f>
        <v>1120567</v>
      </c>
      <c r="L50" s="301">
        <f>RAW_DATA_INPUTS!K354</f>
        <v>1117099</v>
      </c>
      <c r="M50" s="301">
        <f>RAW_DATA_INPUTS!L354</f>
        <v>1099417.5</v>
      </c>
      <c r="N50" s="301">
        <f>RAW_DATA_INPUTS!M354</f>
        <v>1081078</v>
      </c>
      <c r="O50" s="301">
        <f>RAW_DATA_INPUTS!N354</f>
        <v>1057483</v>
      </c>
      <c r="P50" s="301">
        <f>RAW_DATA_INPUTS!O354</f>
        <v>1041875</v>
      </c>
      <c r="Q50" s="301">
        <f>RAW_DATA_INPUTS!P354</f>
        <v>1053705</v>
      </c>
      <c r="R50" s="301">
        <f>RAW_DATA_INPUTS!Q354</f>
        <v>1091556.8046420407</v>
      </c>
      <c r="S50" s="301">
        <f>RAW_DATA_INPUTS!R354</f>
        <v>1119926.6083164332</v>
      </c>
      <c r="T50" s="301">
        <f>RAW_DATA_INPUTS!S354</f>
        <v>1144489.224012505</v>
      </c>
      <c r="U50" s="301">
        <f>RAW_DATA_INPUTS!T354</f>
        <v>1177548.2612206324</v>
      </c>
      <c r="V50" s="301">
        <f>RAW_DATA_INPUTS!U354</f>
        <v>1222172.8191347816</v>
      </c>
      <c r="W50" s="301">
        <f>RAW_DATA_INPUTS!V354</f>
        <v>1242086.4884621755</v>
      </c>
      <c r="X50" s="301">
        <f>RAW_DATA_INPUTS!W354</f>
        <v>1249272.3922598413</v>
      </c>
      <c r="Y50" s="301">
        <f>RAW_DATA_INPUTS!X354</f>
        <v>1271813.4479397337</v>
      </c>
      <c r="Z50" s="301">
        <f>RAW_DATA_INPUTS!Y354</f>
        <v>1283194.2935322861</v>
      </c>
      <c r="AA50" s="301">
        <f>RAW_DATA_INPUTS!Z354</f>
        <v>1273889.7373303899</v>
      </c>
      <c r="AB50" s="301">
        <f>RAW_DATA_INPUTS!AA354</f>
        <v>1252707.8419778072</v>
      </c>
      <c r="AC50" s="301">
        <f>RAW_DATA_INPUTS!AB354</f>
        <v>1240450.8609993909</v>
      </c>
    </row>
    <row r="51" spans="2:29">
      <c r="C51" s="130" t="str">
        <f>RAW_DATA_INPUTS!B363</f>
        <v>Pupils FTE Years 10-11 High</v>
      </c>
      <c r="D51" s="301">
        <f>RAW_DATA_INPUTS!C363</f>
        <v>1170159</v>
      </c>
      <c r="E51" s="301">
        <f>RAW_DATA_INPUTS!D363</f>
        <v>1185802.5625101563</v>
      </c>
      <c r="F51" s="301">
        <f>RAW_DATA_INPUTS!E363</f>
        <v>1189358</v>
      </c>
      <c r="G51" s="301">
        <f>RAW_DATA_INPUTS!F363</f>
        <v>1166918.5</v>
      </c>
      <c r="H51" s="301">
        <f>RAW_DATA_INPUTS!G363</f>
        <v>1146150</v>
      </c>
      <c r="I51" s="301">
        <f>RAW_DATA_INPUTS!H363</f>
        <v>1133977</v>
      </c>
      <c r="J51" s="301">
        <f>RAW_DATA_INPUTS!I363</f>
        <v>1116342.5</v>
      </c>
      <c r="K51" s="301">
        <f>RAW_DATA_INPUTS!J363</f>
        <v>1120567</v>
      </c>
      <c r="L51" s="301">
        <f>RAW_DATA_INPUTS!K363</f>
        <v>1117099</v>
      </c>
      <c r="M51" s="301">
        <f>RAW_DATA_INPUTS!L363</f>
        <v>1099417.5</v>
      </c>
      <c r="N51" s="301">
        <f>RAW_DATA_INPUTS!M363</f>
        <v>1081078</v>
      </c>
      <c r="O51" s="301">
        <f>RAW_DATA_INPUTS!N363</f>
        <v>1057483</v>
      </c>
      <c r="P51" s="301">
        <f>RAW_DATA_INPUTS!O363</f>
        <v>1041875</v>
      </c>
      <c r="Q51" s="301">
        <f>RAW_DATA_INPUTS!P363</f>
        <v>1053705</v>
      </c>
      <c r="R51" s="301">
        <f>RAW_DATA_INPUTS!Q363</f>
        <v>1091959.1488627328</v>
      </c>
      <c r="S51" s="301">
        <f>RAW_DATA_INPUTS!R363</f>
        <v>1120690.5334176966</v>
      </c>
      <c r="T51" s="301">
        <f>RAW_DATA_INPUTS!S363</f>
        <v>1145576.2869513715</v>
      </c>
      <c r="U51" s="301">
        <f>RAW_DATA_INPUTS!T363</f>
        <v>1178956.1447793143</v>
      </c>
      <c r="V51" s="301">
        <f>RAW_DATA_INPUTS!U363</f>
        <v>1223943.5881604981</v>
      </c>
      <c r="W51" s="301">
        <f>RAW_DATA_INPUTS!V363</f>
        <v>1244229.358614427</v>
      </c>
      <c r="X51" s="301">
        <f>RAW_DATA_INPUTS!W363</f>
        <v>1251789.5226926634</v>
      </c>
      <c r="Y51" s="301">
        <f>RAW_DATA_INPUTS!X363</f>
        <v>1274697.1539820842</v>
      </c>
      <c r="Z51" s="301">
        <f>RAW_DATA_INPUTS!Y363</f>
        <v>1286440.379178748</v>
      </c>
      <c r="AA51" s="301">
        <f>RAW_DATA_INPUTS!Z363</f>
        <v>1278078.3425588398</v>
      </c>
      <c r="AB51" s="301">
        <f>RAW_DATA_INPUTS!AA363</f>
        <v>1258171.1256657063</v>
      </c>
      <c r="AC51" s="301">
        <f>RAW_DATA_INPUTS!AB363</f>
        <v>1246944.2795399362</v>
      </c>
    </row>
    <row r="53" spans="2:29">
      <c r="B53">
        <v>2</v>
      </c>
      <c r="C53" s="130" t="str">
        <f>RAW_DATA_INPUTS!B373</f>
        <v>Pupils FTE Years 12-13 Low</v>
      </c>
      <c r="D53" s="301">
        <f>Pupils_data_scenarios!C42</f>
        <v>355184.5</v>
      </c>
      <c r="E53" s="301">
        <f>Pupils_data_scenarios!D42</f>
        <v>361355</v>
      </c>
      <c r="F53" s="301">
        <f>Pupils_data_scenarios!E42</f>
        <v>370116</v>
      </c>
      <c r="G53" s="301">
        <f>Pupils_data_scenarios!F42</f>
        <v>380453</v>
      </c>
      <c r="H53" s="301">
        <f>Pupils_data_scenarios!G42</f>
        <v>394342</v>
      </c>
      <c r="I53" s="301">
        <f>Pupils_data_scenarios!H42</f>
        <v>412859.5</v>
      </c>
      <c r="J53" s="301">
        <f>Pupils_data_scenarios!I42</f>
        <v>423222</v>
      </c>
      <c r="K53" s="301">
        <f>Pupils_data_scenarios!J42</f>
        <v>423232.5</v>
      </c>
      <c r="L53" s="301">
        <f>Pupils_data_scenarios!K42</f>
        <v>428860</v>
      </c>
      <c r="M53" s="301">
        <f>Pupils_data_scenarios!L42</f>
        <v>439034.5</v>
      </c>
      <c r="N53" s="301">
        <f>Pupils_data_scenarios!M42</f>
        <v>442836.5</v>
      </c>
      <c r="O53" s="301">
        <f>Pupils_data_scenarios!N42</f>
        <v>433870.5</v>
      </c>
      <c r="P53" s="301">
        <f>Pupils_data_scenarios!O42</f>
        <v>424809</v>
      </c>
      <c r="Q53" s="301">
        <f>Pupils_data_scenarios!P42</f>
        <v>408030</v>
      </c>
      <c r="R53" s="301">
        <f>Pupils_data_scenarios!Q42</f>
        <v>393002.99814218207</v>
      </c>
      <c r="S53" s="301">
        <f>Pupils_data_scenarios!R42</f>
        <v>382911.9178362402</v>
      </c>
      <c r="T53" s="301">
        <f>Pupils_data_scenarios!S42</f>
        <v>377984.11318617774</v>
      </c>
      <c r="U53" s="301">
        <f>Pupils_data_scenarios!T42</f>
        <v>384292.81493671692</v>
      </c>
      <c r="V53" s="301">
        <f>Pupils_data_scenarios!U42</f>
        <v>395898.14692750759</v>
      </c>
      <c r="W53" s="301">
        <f>Pupils_data_scenarios!V42</f>
        <v>407649.15491973195</v>
      </c>
      <c r="X53" s="301">
        <f>Pupils_data_scenarios!W42</f>
        <v>420063.72518011823</v>
      </c>
      <c r="Y53" s="301">
        <f>Pupils_data_scenarios!X42</f>
        <v>429066.90406828088</v>
      </c>
      <c r="Z53" s="301">
        <f>Pupils_data_scenarios!Y42</f>
        <v>436595.24942651548</v>
      </c>
      <c r="AA53" s="301">
        <f>Pupils_data_scenarios!Z42</f>
        <v>443925.21333773114</v>
      </c>
      <c r="AB53" s="301">
        <f>Pupils_data_scenarios!AA42</f>
        <v>449818.98256314959</v>
      </c>
      <c r="AC53" s="301">
        <f>Pupils_data_scenarios!AB42</f>
        <v>453308.84225000726</v>
      </c>
    </row>
    <row r="54" spans="2:29">
      <c r="C54" s="130" t="str">
        <f>RAW_DATA_INPUTS!B355</f>
        <v>Pupils FTE Years 12-13 Central</v>
      </c>
      <c r="D54" s="301">
        <f>Pupils_data_scenarios!C20</f>
        <v>355184.5</v>
      </c>
      <c r="E54" s="301">
        <f>Pupils_data_scenarios!D20</f>
        <v>361355</v>
      </c>
      <c r="F54" s="301">
        <f>Pupils_data_scenarios!E20</f>
        <v>370116</v>
      </c>
      <c r="G54" s="301">
        <f>Pupils_data_scenarios!F20</f>
        <v>380453</v>
      </c>
      <c r="H54" s="301">
        <f>Pupils_data_scenarios!G20</f>
        <v>394342</v>
      </c>
      <c r="I54" s="301">
        <f>Pupils_data_scenarios!H20</f>
        <v>412859.5</v>
      </c>
      <c r="J54" s="301">
        <f>Pupils_data_scenarios!I20</f>
        <v>423222</v>
      </c>
      <c r="K54" s="301">
        <f>Pupils_data_scenarios!J20</f>
        <v>423232.5</v>
      </c>
      <c r="L54" s="301">
        <f>Pupils_data_scenarios!K20</f>
        <v>428860</v>
      </c>
      <c r="M54" s="301">
        <f>Pupils_data_scenarios!L20</f>
        <v>439034.5</v>
      </c>
      <c r="N54" s="301">
        <f>Pupils_data_scenarios!M20</f>
        <v>442836.5</v>
      </c>
      <c r="O54" s="301">
        <f>Pupils_data_scenarios!N20</f>
        <v>433870.5</v>
      </c>
      <c r="P54" s="301">
        <f>Pupils_data_scenarios!O20</f>
        <v>424809</v>
      </c>
      <c r="Q54" s="301">
        <f>Pupils_data_scenarios!P20</f>
        <v>408030</v>
      </c>
      <c r="R54" s="301">
        <f>Pupils_data_scenarios!Q20</f>
        <v>393969.51247307006</v>
      </c>
      <c r="S54" s="301">
        <f>Pupils_data_scenarios!R20</f>
        <v>384138.34424079326</v>
      </c>
      <c r="T54" s="301">
        <f>Pupils_data_scenarios!S20</f>
        <v>379406.140550246</v>
      </c>
      <c r="U54" s="301">
        <f>Pupils_data_scenarios!T20</f>
        <v>385907.26981215063</v>
      </c>
      <c r="V54" s="301">
        <f>Pupils_data_scenarios!U20</f>
        <v>397698.84000559809</v>
      </c>
      <c r="W54" s="301">
        <f>Pupils_data_scenarios!V20</f>
        <v>409632.92012529564</v>
      </c>
      <c r="X54" s="301">
        <f>Pupils_data_scenarios!W20</f>
        <v>422237.66105456254</v>
      </c>
      <c r="Y54" s="301">
        <f>Pupils_data_scenarios!X20</f>
        <v>431433.67080795631</v>
      </c>
      <c r="Z54" s="301">
        <f>Pupils_data_scenarios!Y20</f>
        <v>439167.10333730088</v>
      </c>
      <c r="AA54" s="301">
        <f>Pupils_data_scenarios!Z20</f>
        <v>446714.9466691917</v>
      </c>
      <c r="AB54" s="301">
        <f>Pupils_data_scenarios!AA20</f>
        <v>452844.25835143717</v>
      </c>
      <c r="AC54" s="301">
        <f>Pupils_data_scenarios!AB20</f>
        <v>456597.29503939598</v>
      </c>
    </row>
    <row r="55" spans="2:29">
      <c r="C55" s="130" t="str">
        <f>RAW_DATA_INPUTS!B364</f>
        <v>Pupils FTE Years 12-13 High</v>
      </c>
      <c r="D55" s="301">
        <f>Pupils_data_scenarios!C31</f>
        <v>355184.5</v>
      </c>
      <c r="E55" s="301">
        <f>Pupils_data_scenarios!D31</f>
        <v>361355</v>
      </c>
      <c r="F55" s="301">
        <f>Pupils_data_scenarios!E31</f>
        <v>370116</v>
      </c>
      <c r="G55" s="301">
        <f>Pupils_data_scenarios!F31</f>
        <v>380453</v>
      </c>
      <c r="H55" s="301">
        <f>Pupils_data_scenarios!G31</f>
        <v>394342</v>
      </c>
      <c r="I55" s="301">
        <f>Pupils_data_scenarios!H31</f>
        <v>412859.5</v>
      </c>
      <c r="J55" s="301">
        <f>Pupils_data_scenarios!I31</f>
        <v>423222</v>
      </c>
      <c r="K55" s="301">
        <f>Pupils_data_scenarios!J31</f>
        <v>423232.5</v>
      </c>
      <c r="L55" s="301">
        <f>Pupils_data_scenarios!K31</f>
        <v>428860</v>
      </c>
      <c r="M55" s="301">
        <f>Pupils_data_scenarios!L31</f>
        <v>439034.5</v>
      </c>
      <c r="N55" s="301">
        <f>Pupils_data_scenarios!M31</f>
        <v>442836.5</v>
      </c>
      <c r="O55" s="301">
        <f>Pupils_data_scenarios!N31</f>
        <v>433870.5</v>
      </c>
      <c r="P55" s="301">
        <f>Pupils_data_scenarios!O31</f>
        <v>424809</v>
      </c>
      <c r="Q55" s="301">
        <f>Pupils_data_scenarios!P31</f>
        <v>408030</v>
      </c>
      <c r="R55" s="301">
        <f>Pupils_data_scenarios!Q31</f>
        <v>394934.39980355283</v>
      </c>
      <c r="S55" s="301">
        <f>Pupils_data_scenarios!R31</f>
        <v>385363.01404415583</v>
      </c>
      <c r="T55" s="301">
        <f>Pupils_data_scenarios!S31</f>
        <v>380826.77358629927</v>
      </c>
      <c r="U55" s="301">
        <f>Pupils_data_scenarios!T31</f>
        <v>387521.26392833295</v>
      </c>
      <c r="V55" s="301">
        <f>Pupils_data_scenarios!U31</f>
        <v>399498.07678789005</v>
      </c>
      <c r="W55" s="301">
        <f>Pupils_data_scenarios!V31</f>
        <v>411615.74208895239</v>
      </c>
      <c r="X55" s="301">
        <f>Pupils_data_scenarios!W31</f>
        <v>424411.55238527869</v>
      </c>
      <c r="Y55" s="301">
        <f>Pupils_data_scenarios!X31</f>
        <v>433798.62111295562</v>
      </c>
      <c r="Z55" s="301">
        <f>Pupils_data_scenarios!Y31</f>
        <v>441736.12390732393</v>
      </c>
      <c r="AA55" s="301">
        <f>Pupils_data_scenarios!Z31</f>
        <v>449499.60403639235</v>
      </c>
      <c r="AB55" s="301">
        <f>Pupils_data_scenarios!AA31</f>
        <v>455861.25065115176</v>
      </c>
      <c r="AC55" s="301">
        <f>Pupils_data_scenarios!AB31</f>
        <v>459874.895709134</v>
      </c>
    </row>
    <row r="57" spans="2:29" ht="17.649999999999999">
      <c r="C57" s="37" t="s">
        <v>1278</v>
      </c>
    </row>
    <row r="59" spans="2:29" ht="13.15">
      <c r="C59" s="74" t="s">
        <v>40</v>
      </c>
    </row>
    <row r="61" spans="2:29">
      <c r="B61">
        <v>4</v>
      </c>
      <c r="C61" s="212" t="s">
        <v>249</v>
      </c>
      <c r="D61" s="209">
        <f>INDEX(D62:D69,$B$61)</f>
        <v>22</v>
      </c>
    </row>
    <row r="62" spans="2:29">
      <c r="C62" s="213" t="s">
        <v>297</v>
      </c>
      <c r="D62" s="130">
        <v>30</v>
      </c>
    </row>
    <row r="63" spans="2:29">
      <c r="C63" s="213" t="s">
        <v>286</v>
      </c>
      <c r="D63" s="130">
        <v>24</v>
      </c>
    </row>
    <row r="64" spans="2:29">
      <c r="C64" s="213" t="s">
        <v>287</v>
      </c>
      <c r="D64" s="130">
        <v>23</v>
      </c>
    </row>
    <row r="65" spans="2:4">
      <c r="C65" s="213" t="s">
        <v>288</v>
      </c>
      <c r="D65" s="130">
        <v>22</v>
      </c>
    </row>
    <row r="66" spans="2:4">
      <c r="C66" s="213" t="s">
        <v>289</v>
      </c>
      <c r="D66" s="130">
        <v>21</v>
      </c>
    </row>
    <row r="67" spans="2:4">
      <c r="C67" s="213" t="s">
        <v>290</v>
      </c>
      <c r="D67" s="130">
        <v>19.82</v>
      </c>
    </row>
    <row r="68" spans="2:4">
      <c r="C68" s="1008" t="s">
        <v>1738</v>
      </c>
      <c r="D68" s="251">
        <f>Calc_Primary_teacher_need!P34</f>
        <v>20.602706837817315</v>
      </c>
    </row>
    <row r="69" spans="2:4">
      <c r="C69" s="213" t="s">
        <v>285</v>
      </c>
      <c r="D69" s="251">
        <f>USER_TESTING_TAB!C200</f>
        <v>20</v>
      </c>
    </row>
    <row r="71" spans="2:4" ht="13.15">
      <c r="C71" s="74" t="s">
        <v>248</v>
      </c>
    </row>
    <row r="73" spans="2:4">
      <c r="B73">
        <v>4</v>
      </c>
      <c r="C73" s="212" t="s">
        <v>249</v>
      </c>
      <c r="D73" s="141">
        <f>INDEX(D74:D81,$B$73)</f>
        <v>16</v>
      </c>
    </row>
    <row r="74" spans="2:4">
      <c r="C74" s="213" t="s">
        <v>298</v>
      </c>
      <c r="D74" s="130">
        <v>20</v>
      </c>
    </row>
    <row r="75" spans="2:4">
      <c r="C75" s="213" t="s">
        <v>291</v>
      </c>
      <c r="D75" s="130">
        <v>17</v>
      </c>
    </row>
    <row r="76" spans="2:4">
      <c r="C76" s="213" t="s">
        <v>292</v>
      </c>
      <c r="D76" s="130">
        <v>16.5</v>
      </c>
    </row>
    <row r="77" spans="2:4">
      <c r="C77" s="213" t="s">
        <v>293</v>
      </c>
      <c r="D77" s="130">
        <v>16</v>
      </c>
    </row>
    <row r="78" spans="2:4">
      <c r="C78" s="213" t="s">
        <v>294</v>
      </c>
      <c r="D78" s="130">
        <v>15.5</v>
      </c>
    </row>
    <row r="79" spans="2:4">
      <c r="C79" s="213" t="s">
        <v>295</v>
      </c>
      <c r="D79" s="130">
        <v>14.98</v>
      </c>
    </row>
    <row r="80" spans="2:4">
      <c r="C80" s="1008" t="s">
        <v>1738</v>
      </c>
      <c r="D80" s="251">
        <f>Calc_overall_Sec_teacher_need!P34</f>
        <v>15.130763044473408</v>
      </c>
    </row>
    <row r="81" spans="2:4">
      <c r="C81" s="213" t="s">
        <v>285</v>
      </c>
      <c r="D81" s="251">
        <f>USER_TESTING_TAB!G200</f>
        <v>20</v>
      </c>
    </row>
    <row r="83" spans="2:4" ht="17.649999999999999">
      <c r="C83" s="37" t="s">
        <v>1279</v>
      </c>
    </row>
    <row r="85" spans="2:4" ht="13.15">
      <c r="C85" s="74" t="s">
        <v>40</v>
      </c>
    </row>
    <row r="87" spans="2:4">
      <c r="B87">
        <v>3</v>
      </c>
      <c r="C87" s="212" t="s">
        <v>250</v>
      </c>
      <c r="D87" s="141">
        <f>INDEX(D88:D93,$B$87)</f>
        <v>0.5</v>
      </c>
    </row>
    <row r="88" spans="2:4">
      <c r="C88" s="213" t="s">
        <v>440</v>
      </c>
      <c r="D88" s="130">
        <v>0.75</v>
      </c>
    </row>
    <row r="89" spans="2:4">
      <c r="C89" s="213" t="s">
        <v>439</v>
      </c>
      <c r="D89" s="130">
        <v>0.625</v>
      </c>
    </row>
    <row r="90" spans="2:4">
      <c r="C90" s="213" t="s">
        <v>438</v>
      </c>
      <c r="D90" s="130">
        <v>0.5</v>
      </c>
    </row>
    <row r="91" spans="2:4">
      <c r="C91" s="213" t="s">
        <v>441</v>
      </c>
      <c r="D91" s="130">
        <v>0.375</v>
      </c>
    </row>
    <row r="92" spans="2:4">
      <c r="C92" s="213" t="s">
        <v>442</v>
      </c>
      <c r="D92" s="130">
        <v>0.25</v>
      </c>
    </row>
    <row r="93" spans="2:4">
      <c r="C93" s="213" t="s">
        <v>285</v>
      </c>
      <c r="D93" s="130">
        <f>USER_TESTING_TAB!C219</f>
        <v>1</v>
      </c>
    </row>
    <row r="95" spans="2:4" ht="13.15">
      <c r="C95" s="74" t="s">
        <v>248</v>
      </c>
    </row>
    <row r="97" spans="2:5">
      <c r="B97">
        <v>3</v>
      </c>
      <c r="C97" s="212" t="s">
        <v>250</v>
      </c>
      <c r="D97" s="141">
        <f>INDEX(D98:D103,$B$97)</f>
        <v>0.6</v>
      </c>
    </row>
    <row r="98" spans="2:5">
      <c r="C98" s="213" t="s">
        <v>443</v>
      </c>
      <c r="D98" s="130">
        <v>0.9</v>
      </c>
    </row>
    <row r="99" spans="2:5">
      <c r="C99" s="213" t="s">
        <v>444</v>
      </c>
      <c r="D99" s="130">
        <v>0.75</v>
      </c>
    </row>
    <row r="100" spans="2:5">
      <c r="C100" s="213" t="s">
        <v>445</v>
      </c>
      <c r="D100" s="130">
        <v>0.6</v>
      </c>
    </row>
    <row r="101" spans="2:5">
      <c r="C101" s="213" t="s">
        <v>446</v>
      </c>
      <c r="D101" s="130">
        <v>0.45</v>
      </c>
    </row>
    <row r="102" spans="2:5">
      <c r="C102" s="213" t="s">
        <v>447</v>
      </c>
      <c r="D102" s="130">
        <v>0.3</v>
      </c>
    </row>
    <row r="103" spans="2:5">
      <c r="C103" s="213" t="s">
        <v>285</v>
      </c>
      <c r="D103" s="130">
        <f>USER_TESTING_TAB!G219</f>
        <v>1</v>
      </c>
    </row>
    <row r="104" spans="2:5">
      <c r="B104" s="204"/>
    </row>
    <row r="105" spans="2:5" ht="17.649999999999999">
      <c r="C105" s="37" t="s">
        <v>799</v>
      </c>
      <c r="D105" s="211" t="s">
        <v>345</v>
      </c>
    </row>
    <row r="107" spans="2:5" ht="13.15">
      <c r="C107" s="74" t="s">
        <v>40</v>
      </c>
    </row>
    <row r="109" spans="2:5">
      <c r="B109">
        <v>3</v>
      </c>
      <c r="C109" s="212" t="s">
        <v>250</v>
      </c>
      <c r="D109" s="629">
        <f>INDEX(D110:D115,$B$109)</f>
        <v>0.51737252935505318</v>
      </c>
    </row>
    <row r="110" spans="2:5">
      <c r="C110" s="213" t="s">
        <v>1093</v>
      </c>
      <c r="D110" s="628">
        <f>D112+0.05</f>
        <v>0.56737252935505322</v>
      </c>
      <c r="E110" s="438"/>
    </row>
    <row r="111" spans="2:5">
      <c r="C111" s="213" t="s">
        <v>1094</v>
      </c>
      <c r="D111" s="628">
        <f>D112+0.025</f>
        <v>0.5423725293550532</v>
      </c>
      <c r="E111" s="438"/>
    </row>
    <row r="112" spans="2:5">
      <c r="C112" s="213" t="s">
        <v>711</v>
      </c>
      <c r="D112" s="628">
        <f>Calc_PRIM_entrant_rates!G50</f>
        <v>0.51737252935505318</v>
      </c>
      <c r="E112" s="438"/>
    </row>
    <row r="113" spans="2:15">
      <c r="C113" s="213" t="s">
        <v>1095</v>
      </c>
      <c r="D113" s="628">
        <f>D112-0.025</f>
        <v>0.49237252935505316</v>
      </c>
      <c r="E113" s="438"/>
    </row>
    <row r="114" spans="2:15">
      <c r="C114" s="213" t="s">
        <v>1096</v>
      </c>
      <c r="D114" s="628">
        <f>D112-0.05</f>
        <v>0.46737252935505319</v>
      </c>
      <c r="E114" s="438"/>
    </row>
    <row r="115" spans="2:15">
      <c r="C115" s="213" t="s">
        <v>710</v>
      </c>
      <c r="D115" s="628">
        <f>USER_TESTING_TAB!C239</f>
        <v>0.5</v>
      </c>
    </row>
    <row r="116" spans="2:15">
      <c r="D116" s="611"/>
    </row>
    <row r="117" spans="2:15" ht="13.15">
      <c r="C117" s="74" t="s">
        <v>248</v>
      </c>
      <c r="D117" s="611"/>
    </row>
    <row r="118" spans="2:15">
      <c r="D118" s="611"/>
    </row>
    <row r="119" spans="2:15">
      <c r="B119">
        <v>3</v>
      </c>
      <c r="C119" s="212" t="s">
        <v>250</v>
      </c>
      <c r="D119" s="629">
        <f>INDEX(D120:D125,$B$119)</f>
        <v>0.53167535356227569</v>
      </c>
    </row>
    <row r="120" spans="2:15">
      <c r="C120" s="213" t="s">
        <v>1093</v>
      </c>
      <c r="D120" s="628">
        <f>D122+0.05</f>
        <v>0.58167535356227573</v>
      </c>
      <c r="E120" s="438"/>
    </row>
    <row r="121" spans="2:15">
      <c r="C121" s="213" t="s">
        <v>1094</v>
      </c>
      <c r="D121" s="628">
        <f>D122+0.025</f>
        <v>0.55667535356227571</v>
      </c>
      <c r="E121" s="438"/>
    </row>
    <row r="122" spans="2:15">
      <c r="C122" s="213" t="s">
        <v>711</v>
      </c>
      <c r="D122" s="628">
        <f>Calc_SEC_entrant_rates!G51</f>
        <v>0.53167535356227569</v>
      </c>
      <c r="E122" s="438"/>
    </row>
    <row r="123" spans="2:15">
      <c r="C123" s="213" t="s">
        <v>1095</v>
      </c>
      <c r="D123" s="628">
        <f>D122-0.025</f>
        <v>0.50667535356227567</v>
      </c>
      <c r="E123" s="438"/>
    </row>
    <row r="124" spans="2:15">
      <c r="C124" s="213" t="s">
        <v>1096</v>
      </c>
      <c r="D124" s="628">
        <f>D122-0.05</f>
        <v>0.4816753535622757</v>
      </c>
      <c r="E124" s="438"/>
    </row>
    <row r="125" spans="2:15">
      <c r="C125" s="213" t="s">
        <v>710</v>
      </c>
      <c r="D125" s="628">
        <f>USER_TESTING_TAB!H239</f>
        <v>0.5</v>
      </c>
    </row>
    <row r="126" spans="2:15">
      <c r="B126" s="204"/>
    </row>
    <row r="127" spans="2:15" ht="13.15">
      <c r="B127" s="204"/>
      <c r="C127" s="627" t="s">
        <v>709</v>
      </c>
      <c r="H127" s="1352" t="s">
        <v>708</v>
      </c>
      <c r="I127" s="1352"/>
      <c r="J127" s="1352"/>
      <c r="K127" s="1352"/>
      <c r="L127" s="1352"/>
      <c r="M127" s="1352"/>
      <c r="N127" s="1352"/>
      <c r="O127" s="1352"/>
    </row>
    <row r="128" spans="2:15">
      <c r="B128" s="205"/>
      <c r="C128" s="207"/>
      <c r="H128" s="1352"/>
      <c r="I128" s="1352"/>
      <c r="J128" s="1352"/>
      <c r="K128" s="1352"/>
      <c r="L128" s="1352"/>
      <c r="M128" s="1352"/>
      <c r="N128" s="1352"/>
      <c r="O128" s="1352"/>
    </row>
    <row r="129" spans="3:6" ht="13.15">
      <c r="C129" s="74" t="s">
        <v>40</v>
      </c>
    </row>
    <row r="130" spans="3:6">
      <c r="D130" s="206"/>
    </row>
    <row r="131" spans="3:6" ht="13.15">
      <c r="C131" s="624" t="str">
        <f>Calc_PRIM_entrant_rates!B40</f>
        <v>New to state-funded sector</v>
      </c>
      <c r="D131" s="626">
        <f>(1-D133)*(Calc_PRIM_entrant_rates!G48/(Calc_PRIM_entrant_rates!G49+Calc_PRIM_entrant_rates!G48))</f>
        <v>0.12697879098814729</v>
      </c>
      <c r="F131" s="181"/>
    </row>
    <row r="132" spans="3:6" ht="13.15">
      <c r="C132" s="624" t="str">
        <f>Calc_PRIM_entrant_rates!B41</f>
        <v>Re-entrants</v>
      </c>
      <c r="D132" s="625">
        <f>(1-D133)*(Calc_PRIM_entrant_rates!G49/(Calc_PRIM_entrant_rates!G49+Calc_PRIM_entrant_rates!G48))</f>
        <v>0.35564867965679953</v>
      </c>
    </row>
    <row r="133" spans="3:6" ht="13.15">
      <c r="C133" s="624" t="str">
        <f>Calc_PRIM_entrant_rates!B42</f>
        <v>NQTs</v>
      </c>
      <c r="D133" s="625">
        <f>D109</f>
        <v>0.51737252935505318</v>
      </c>
    </row>
    <row r="134" spans="3:6" ht="13.15">
      <c r="C134" s="624" t="s">
        <v>8</v>
      </c>
      <c r="D134" s="623">
        <f>SUM(D131:D133)</f>
        <v>1</v>
      </c>
    </row>
    <row r="135" spans="3:6" ht="13.15">
      <c r="C135" s="5"/>
      <c r="D135" s="181"/>
    </row>
    <row r="136" spans="3:6" ht="13.15">
      <c r="C136" s="74" t="s">
        <v>248</v>
      </c>
    </row>
    <row r="138" spans="3:6" ht="13.15">
      <c r="C138" s="624" t="str">
        <f>C131</f>
        <v>New to state-funded sector</v>
      </c>
      <c r="D138" s="626">
        <f>(1-D140)*(Calc_SEC_entrant_rates!G49/(Calc_SEC_entrant_rates!G49+Calc_SEC_entrant_rates!G50))</f>
        <v>0.11719528223840367</v>
      </c>
      <c r="F138" s="181"/>
    </row>
    <row r="139" spans="3:6" ht="13.15">
      <c r="C139" s="624" t="str">
        <f>C132</f>
        <v>Re-entrants</v>
      </c>
      <c r="D139" s="625">
        <f>(1-D140)*(Calc_SEC_entrant_rates!G50/(Calc_SEC_entrant_rates!G49+Calc_SEC_entrant_rates!G50))</f>
        <v>0.35112936419932061</v>
      </c>
    </row>
    <row r="140" spans="3:6" ht="13.15">
      <c r="C140" s="624" t="str">
        <f>C133</f>
        <v>NQTs</v>
      </c>
      <c r="D140" s="625">
        <f>D119</f>
        <v>0.53167535356227569</v>
      </c>
    </row>
    <row r="141" spans="3:6" ht="13.15">
      <c r="C141" s="624" t="s">
        <v>8</v>
      </c>
      <c r="D141" s="623">
        <f>SUM(D138:D140)</f>
        <v>1</v>
      </c>
    </row>
    <row r="143" spans="3:6" ht="17.649999999999999">
      <c r="C143" s="37" t="s">
        <v>1135</v>
      </c>
    </row>
    <row r="145" spans="2:7" ht="13.15">
      <c r="C145" s="74" t="s">
        <v>40</v>
      </c>
    </row>
    <row r="146" spans="2:7">
      <c r="D146" s="778" t="str">
        <f>USER_TESTING_TAB!C273</f>
        <v>Undergrad</v>
      </c>
      <c r="E146" s="778" t="str">
        <f>USER_TESTING_TAB!D274</f>
        <v>HEI (Core)</v>
      </c>
      <c r="F146" s="778" t="str">
        <f>USER_TESTING_TAB!E274</f>
        <v>SCITT (Core)</v>
      </c>
      <c r="G146" s="778" t="str">
        <f>USER_TESTING_TAB!F274</f>
        <v>SD</v>
      </c>
    </row>
    <row r="147" spans="2:7">
      <c r="B147">
        <v>1</v>
      </c>
      <c r="C147" s="212" t="s">
        <v>250</v>
      </c>
      <c r="D147" s="1172">
        <f>INDEX(D148:D149,$B$147)</f>
        <v>0.77990900962819198</v>
      </c>
      <c r="E147" s="1173">
        <f>INDEX(E148:E149,$B$147)</f>
        <v>0.78420124167509475</v>
      </c>
      <c r="F147" s="1173">
        <f>INDEX(F148:F149,$B$147)</f>
        <v>0.83219483755678747</v>
      </c>
      <c r="G147" s="1173">
        <f>INDEX(G148:G149,$B$147)</f>
        <v>0.86809232759223787</v>
      </c>
    </row>
    <row r="148" spans="2:7">
      <c r="C148" s="1008" t="s">
        <v>1689</v>
      </c>
      <c r="D148" s="1174">
        <f>USER_TESTING_TAB!G293</f>
        <v>0.77990900962819198</v>
      </c>
      <c r="E148" s="1174">
        <f>USER_TESTING_TAB!H293</f>
        <v>0.78420124167509475</v>
      </c>
      <c r="F148" s="1174">
        <f>USER_TESTING_TAB!I293</f>
        <v>0.83219483755678747</v>
      </c>
      <c r="G148" s="1174">
        <f>USER_TESTING_TAB!J293</f>
        <v>0.86809232759223787</v>
      </c>
    </row>
    <row r="149" spans="2:7" ht="13.5" customHeight="1">
      <c r="C149" s="1008" t="s">
        <v>1631</v>
      </c>
      <c r="D149" s="1174">
        <f>USER_TESTING_TAB!C293</f>
        <v>0.81859377286715618</v>
      </c>
      <c r="E149" s="1174">
        <f>USER_TESTING_TAB!D293</f>
        <v>0.84699298212213059</v>
      </c>
      <c r="F149" s="1174">
        <f>USER_TESTING_TAB!E293</f>
        <v>0.86934370616490853</v>
      </c>
      <c r="G149" s="1174">
        <f>USER_TESTING_TAB!F293</f>
        <v>0.87382203123993096</v>
      </c>
    </row>
    <row r="150" spans="2:7">
      <c r="C150" s="777"/>
    </row>
    <row r="151" spans="2:7" ht="13.15">
      <c r="C151" s="74" t="s">
        <v>248</v>
      </c>
    </row>
    <row r="152" spans="2:7">
      <c r="C152" s="777"/>
    </row>
    <row r="153" spans="2:7">
      <c r="B153">
        <v>1</v>
      </c>
      <c r="C153" s="1008" t="s">
        <v>1689</v>
      </c>
      <c r="D153" s="114">
        <v>1</v>
      </c>
    </row>
    <row r="154" spans="2:7">
      <c r="C154" s="1008" t="str">
        <f>C149</f>
        <v>Rates from 2018/19 TSM</v>
      </c>
      <c r="D154" s="114">
        <f>D153+1</f>
        <v>2</v>
      </c>
    </row>
    <row r="157" spans="2:7">
      <c r="D157" s="778" t="str">
        <f>D146</f>
        <v>Undergrad</v>
      </c>
      <c r="E157" s="778" t="str">
        <f>E146</f>
        <v>HEI (Core)</v>
      </c>
      <c r="F157" s="778" t="str">
        <f>F146</f>
        <v>SCITT (Core)</v>
      </c>
      <c r="G157" s="778" t="str">
        <f>G146</f>
        <v>SD</v>
      </c>
    </row>
    <row r="158" spans="2:7">
      <c r="B158" s="1357" t="s">
        <v>250</v>
      </c>
      <c r="C158" s="141" t="s">
        <v>559</v>
      </c>
      <c r="D158" s="790">
        <f>D177+D196</f>
        <v>0.75262391502787196</v>
      </c>
      <c r="E158" s="790">
        <f>E177+E196</f>
        <v>0.71751183417784181</v>
      </c>
      <c r="F158" s="790">
        <f>F177+F196</f>
        <v>0.80106409508102372</v>
      </c>
      <c r="G158" s="790">
        <f>G177+G196</f>
        <v>0.75567796600021775</v>
      </c>
    </row>
    <row r="159" spans="2:7">
      <c r="B159" s="1357"/>
      <c r="C159" s="141" t="s">
        <v>7</v>
      </c>
      <c r="D159" s="790">
        <f t="shared" ref="D159:G176" si="6">D178+D197</f>
        <v>0.67867083310481036</v>
      </c>
      <c r="E159" s="790">
        <f t="shared" si="6"/>
        <v>0.78343982248163035</v>
      </c>
      <c r="F159" s="790">
        <f t="shared" si="6"/>
        <v>0.84678298452084655</v>
      </c>
      <c r="G159" s="790">
        <f t="shared" si="6"/>
        <v>0.79348683611702842</v>
      </c>
    </row>
    <row r="160" spans="2:7">
      <c r="B160" s="1357"/>
      <c r="C160" s="141" t="s">
        <v>423</v>
      </c>
      <c r="D160" s="790">
        <f t="shared" si="6"/>
        <v>0.87536672715835373</v>
      </c>
      <c r="E160" s="790">
        <f t="shared" si="6"/>
        <v>0.66502249927396495</v>
      </c>
      <c r="F160" s="790">
        <f t="shared" si="6"/>
        <v>0.71058819707570309</v>
      </c>
      <c r="G160" s="790">
        <f t="shared" si="6"/>
        <v>0.7335515388616437</v>
      </c>
    </row>
    <row r="161" spans="2:7">
      <c r="B161" s="1357"/>
      <c r="C161" s="141" t="s">
        <v>3</v>
      </c>
      <c r="D161" s="790">
        <f t="shared" si="6"/>
        <v>0.82030763247372862</v>
      </c>
      <c r="E161" s="790">
        <f t="shared" si="6"/>
        <v>0.76280464773938128</v>
      </c>
      <c r="F161" s="790">
        <f t="shared" si="6"/>
        <v>0.78866828140687506</v>
      </c>
      <c r="G161" s="790">
        <f t="shared" si="6"/>
        <v>0.79456236134856839</v>
      </c>
    </row>
    <row r="162" spans="2:7">
      <c r="B162" s="1357"/>
      <c r="C162" s="141" t="s">
        <v>79</v>
      </c>
      <c r="D162" s="790">
        <f t="shared" si="6"/>
        <v>0.87536672715835373</v>
      </c>
      <c r="E162" s="790">
        <f t="shared" si="6"/>
        <v>0.66502249927396495</v>
      </c>
      <c r="F162" s="790">
        <f t="shared" si="6"/>
        <v>0.71058819707570309</v>
      </c>
      <c r="G162" s="790">
        <f t="shared" si="6"/>
        <v>0.7335515388616437</v>
      </c>
    </row>
    <row r="163" spans="2:7">
      <c r="B163" s="1357"/>
      <c r="C163" s="141" t="s">
        <v>107</v>
      </c>
      <c r="D163" s="790">
        <f t="shared" si="6"/>
        <v>0.69847347490074974</v>
      </c>
      <c r="E163" s="790">
        <f t="shared" si="6"/>
        <v>0.71414128244501018</v>
      </c>
      <c r="F163" s="790">
        <f t="shared" si="6"/>
        <v>0.80308823005440511</v>
      </c>
      <c r="G163" s="790">
        <f t="shared" si="6"/>
        <v>0.79530055681131184</v>
      </c>
    </row>
    <row r="164" spans="2:7">
      <c r="B164" s="1357"/>
      <c r="C164" s="141" t="s">
        <v>560</v>
      </c>
      <c r="D164" s="790">
        <f t="shared" si="6"/>
        <v>0.74695357222743564</v>
      </c>
      <c r="E164" s="790">
        <f t="shared" si="6"/>
        <v>0.75501225590300414</v>
      </c>
      <c r="F164" s="790">
        <f t="shared" si="6"/>
        <v>0.8195139210785114</v>
      </c>
      <c r="G164" s="790">
        <f t="shared" si="6"/>
        <v>0.82487774786668955</v>
      </c>
    </row>
    <row r="165" spans="2:7">
      <c r="B165" s="1357"/>
      <c r="C165" s="141" t="s">
        <v>6</v>
      </c>
      <c r="D165" s="790">
        <f t="shared" si="6"/>
        <v>0.87536672715835373</v>
      </c>
      <c r="E165" s="790">
        <f t="shared" si="6"/>
        <v>0.72805804345553271</v>
      </c>
      <c r="F165" s="790">
        <f t="shared" si="6"/>
        <v>0.79257366065250912</v>
      </c>
      <c r="G165" s="790">
        <f t="shared" si="6"/>
        <v>0.79184211047793762</v>
      </c>
    </row>
    <row r="166" spans="2:7">
      <c r="B166" s="1357"/>
      <c r="C166" s="141" t="s">
        <v>1</v>
      </c>
      <c r="D166" s="790">
        <f t="shared" si="6"/>
        <v>0.75363509089194358</v>
      </c>
      <c r="E166" s="790">
        <f t="shared" si="6"/>
        <v>0.82331342279903474</v>
      </c>
      <c r="F166" s="790">
        <f t="shared" si="6"/>
        <v>0.85741642543203189</v>
      </c>
      <c r="G166" s="790">
        <f t="shared" si="6"/>
        <v>0.86517985327856395</v>
      </c>
    </row>
    <row r="167" spans="2:7">
      <c r="B167" s="1357"/>
      <c r="C167" s="141" t="s">
        <v>392</v>
      </c>
      <c r="D167" s="790">
        <f t="shared" si="6"/>
        <v>0.87536672715835373</v>
      </c>
      <c r="E167" s="790">
        <f t="shared" si="6"/>
        <v>0.75273719759150637</v>
      </c>
      <c r="F167" s="790">
        <f t="shared" si="6"/>
        <v>0.91058819707570304</v>
      </c>
      <c r="G167" s="790">
        <f t="shared" si="6"/>
        <v>0.88282703037817734</v>
      </c>
    </row>
    <row r="168" spans="2:7">
      <c r="B168" s="1357"/>
      <c r="C168" s="141" t="s">
        <v>4</v>
      </c>
      <c r="D168" s="790">
        <f t="shared" si="6"/>
        <v>0.85128559213379917</v>
      </c>
      <c r="E168" s="790">
        <f t="shared" si="6"/>
        <v>0.82068086691544084</v>
      </c>
      <c r="F168" s="790">
        <f t="shared" si="6"/>
        <v>0.88917217566405071</v>
      </c>
      <c r="G168" s="790">
        <f t="shared" si="6"/>
        <v>0.8239065123879683</v>
      </c>
    </row>
    <row r="169" spans="2:7">
      <c r="B169" s="1357"/>
      <c r="C169" s="141" t="s">
        <v>0</v>
      </c>
      <c r="D169" s="790">
        <f t="shared" si="6"/>
        <v>0.83847851816638042</v>
      </c>
      <c r="E169" s="790">
        <f t="shared" si="6"/>
        <v>0.83101585023914548</v>
      </c>
      <c r="F169" s="790">
        <f t="shared" si="6"/>
        <v>0.84404172558431378</v>
      </c>
      <c r="G169" s="790">
        <f t="shared" si="6"/>
        <v>0.86415483754630973</v>
      </c>
    </row>
    <row r="170" spans="2:7">
      <c r="B170" s="1357"/>
      <c r="C170" s="141" t="s">
        <v>561</v>
      </c>
      <c r="D170" s="790">
        <f t="shared" si="6"/>
        <v>0.77545758105676232</v>
      </c>
      <c r="E170" s="790">
        <f t="shared" si="6"/>
        <v>0.75934734656119651</v>
      </c>
      <c r="F170" s="790">
        <f t="shared" si="6"/>
        <v>0.80752557624676324</v>
      </c>
      <c r="G170" s="790">
        <f t="shared" si="6"/>
        <v>0.796334846731928</v>
      </c>
    </row>
    <row r="171" spans="2:7">
      <c r="B171" s="1357"/>
      <c r="C171" s="141" t="s">
        <v>562</v>
      </c>
      <c r="D171" s="790">
        <f t="shared" si="6"/>
        <v>0.80328396509757782</v>
      </c>
      <c r="E171" s="790">
        <f t="shared" si="6"/>
        <v>0.69453692362904773</v>
      </c>
      <c r="F171" s="790">
        <f t="shared" si="6"/>
        <v>0.71058819707570309</v>
      </c>
      <c r="G171" s="790">
        <f t="shared" si="6"/>
        <v>0.77669110496932625</v>
      </c>
    </row>
    <row r="172" spans="2:7">
      <c r="B172" s="1357"/>
      <c r="C172" s="141" t="s">
        <v>5</v>
      </c>
      <c r="D172" s="790">
        <f t="shared" si="6"/>
        <v>0.87536672715835373</v>
      </c>
      <c r="E172" s="790">
        <f t="shared" si="6"/>
        <v>0.67989492106556138</v>
      </c>
      <c r="F172" s="790">
        <f t="shared" si="6"/>
        <v>0.73034706294701834</v>
      </c>
      <c r="G172" s="790">
        <f t="shared" si="6"/>
        <v>0.73619799670123176</v>
      </c>
    </row>
    <row r="173" spans="2:7">
      <c r="B173" s="1357"/>
      <c r="C173" s="141" t="s">
        <v>41</v>
      </c>
      <c r="D173" s="790">
        <f t="shared" si="6"/>
        <v>0.87536672715835373</v>
      </c>
      <c r="E173" s="790">
        <f t="shared" si="6"/>
        <v>0.76843444463652333</v>
      </c>
      <c r="F173" s="790">
        <f t="shared" si="6"/>
        <v>0.71637274872751344</v>
      </c>
      <c r="G173" s="790">
        <f t="shared" si="6"/>
        <v>0.8475595386449265</v>
      </c>
    </row>
    <row r="174" spans="2:7">
      <c r="B174" s="1357"/>
      <c r="C174" s="141" t="s">
        <v>563</v>
      </c>
      <c r="D174" s="790">
        <f t="shared" si="6"/>
        <v>0.70898374055672742</v>
      </c>
      <c r="E174" s="790">
        <f t="shared" si="6"/>
        <v>0.66502249927396495</v>
      </c>
      <c r="F174" s="790">
        <f t="shared" si="6"/>
        <v>0.71475197160038972</v>
      </c>
      <c r="G174" s="790">
        <f t="shared" si="6"/>
        <v>0.7335515388616437</v>
      </c>
    </row>
    <row r="175" spans="2:7">
      <c r="B175" s="1357"/>
      <c r="C175" s="141" t="s">
        <v>2</v>
      </c>
      <c r="D175" s="790">
        <f t="shared" si="6"/>
        <v>0.73760510212955421</v>
      </c>
      <c r="E175" s="790">
        <f t="shared" si="6"/>
        <v>0.70830300756066311</v>
      </c>
      <c r="F175" s="790">
        <f t="shared" si="6"/>
        <v>0.76617953697928898</v>
      </c>
      <c r="G175" s="790">
        <f t="shared" si="6"/>
        <v>0.75702056042764732</v>
      </c>
    </row>
    <row r="176" spans="2:7">
      <c r="B176" s="1357"/>
      <c r="C176" s="141" t="s">
        <v>564</v>
      </c>
      <c r="D176" s="790">
        <f t="shared" si="6"/>
        <v>0.75844179656988697</v>
      </c>
      <c r="E176" s="790">
        <f t="shared" si="6"/>
        <v>0.77448602183043436</v>
      </c>
      <c r="F176" s="790">
        <f t="shared" si="6"/>
        <v>0.91058819707570304</v>
      </c>
      <c r="G176" s="790">
        <f t="shared" si="6"/>
        <v>0.83992096631563462</v>
      </c>
    </row>
    <row r="177" spans="2:11">
      <c r="B177" s="1353" t="s">
        <v>1630</v>
      </c>
      <c r="C177" s="130" t="s">
        <v>559</v>
      </c>
      <c r="D177" s="794">
        <f>IF($B$153=$D$153,H177,0)</f>
        <v>0.75262391502787196</v>
      </c>
      <c r="E177" s="794">
        <f t="shared" ref="E177:E195" si="7">IF($B$153=$D$153,I177,0)</f>
        <v>0.71751183417784181</v>
      </c>
      <c r="F177" s="794">
        <f t="shared" ref="F177:F195" si="8">IF($B$153=$D$153,J177,0)</f>
        <v>0.80106409508102372</v>
      </c>
      <c r="G177" s="794">
        <f t="shared" ref="G177:G195" si="9">IF($B$153=$D$153,K177,0)</f>
        <v>0.75567796600021775</v>
      </c>
      <c r="H177" s="795">
        <f>USER_TESTING_TAB!G275</f>
        <v>0.75262391502787196</v>
      </c>
      <c r="I177" s="795">
        <f>USER_TESTING_TAB!H275</f>
        <v>0.71751183417784181</v>
      </c>
      <c r="J177" s="795">
        <f>USER_TESTING_TAB!I275</f>
        <v>0.80106409508102372</v>
      </c>
      <c r="K177" s="795">
        <f>USER_TESTING_TAB!J275</f>
        <v>0.75567796600021775</v>
      </c>
    </row>
    <row r="178" spans="2:11">
      <c r="B178" s="1354"/>
      <c r="C178" s="130" t="s">
        <v>7</v>
      </c>
      <c r="D178" s="794">
        <f t="shared" ref="D178:D195" si="10">IF($B$153=$D$153,H178,0)</f>
        <v>0.67867083310481036</v>
      </c>
      <c r="E178" s="794">
        <f t="shared" si="7"/>
        <v>0.78343982248163035</v>
      </c>
      <c r="F178" s="794">
        <f t="shared" si="8"/>
        <v>0.84678298452084655</v>
      </c>
      <c r="G178" s="794">
        <f t="shared" si="9"/>
        <v>0.79348683611702842</v>
      </c>
      <c r="H178" s="795">
        <f>USER_TESTING_TAB!G276</f>
        <v>0.67867083310481036</v>
      </c>
      <c r="I178" s="795">
        <f>USER_TESTING_TAB!H276</f>
        <v>0.78343982248163035</v>
      </c>
      <c r="J178" s="795">
        <f>USER_TESTING_TAB!I276</f>
        <v>0.84678298452084655</v>
      </c>
      <c r="K178" s="795">
        <f>USER_TESTING_TAB!J276</f>
        <v>0.79348683611702842</v>
      </c>
    </row>
    <row r="179" spans="2:11">
      <c r="B179" s="1354"/>
      <c r="C179" s="130" t="s">
        <v>423</v>
      </c>
      <c r="D179" s="794">
        <f t="shared" si="10"/>
        <v>0.87536672715835373</v>
      </c>
      <c r="E179" s="794">
        <f t="shared" si="7"/>
        <v>0.66502249927396495</v>
      </c>
      <c r="F179" s="794">
        <f t="shared" si="8"/>
        <v>0.71058819707570309</v>
      </c>
      <c r="G179" s="794">
        <f t="shared" si="9"/>
        <v>0.7335515388616437</v>
      </c>
      <c r="H179" s="795">
        <f>USER_TESTING_TAB!G277</f>
        <v>0.87536672715835373</v>
      </c>
      <c r="I179" s="795">
        <f>USER_TESTING_TAB!H277</f>
        <v>0.66502249927396495</v>
      </c>
      <c r="J179" s="795">
        <f>USER_TESTING_TAB!I277</f>
        <v>0.71058819707570309</v>
      </c>
      <c r="K179" s="795">
        <f>USER_TESTING_TAB!J277</f>
        <v>0.7335515388616437</v>
      </c>
    </row>
    <row r="180" spans="2:11">
      <c r="B180" s="1354"/>
      <c r="C180" s="130" t="s">
        <v>3</v>
      </c>
      <c r="D180" s="794">
        <f t="shared" si="10"/>
        <v>0.82030763247372862</v>
      </c>
      <c r="E180" s="794">
        <f t="shared" si="7"/>
        <v>0.76280464773938128</v>
      </c>
      <c r="F180" s="794">
        <f t="shared" si="8"/>
        <v>0.78866828140687506</v>
      </c>
      <c r="G180" s="794">
        <f t="shared" si="9"/>
        <v>0.79456236134856839</v>
      </c>
      <c r="H180" s="795">
        <f>USER_TESTING_TAB!G278</f>
        <v>0.82030763247372862</v>
      </c>
      <c r="I180" s="795">
        <f>USER_TESTING_TAB!H278</f>
        <v>0.76280464773938128</v>
      </c>
      <c r="J180" s="795">
        <f>USER_TESTING_TAB!I278</f>
        <v>0.78866828140687506</v>
      </c>
      <c r="K180" s="795">
        <f>USER_TESTING_TAB!J278</f>
        <v>0.79456236134856839</v>
      </c>
    </row>
    <row r="181" spans="2:11">
      <c r="B181" s="1354"/>
      <c r="C181" s="130" t="s">
        <v>79</v>
      </c>
      <c r="D181" s="794">
        <f t="shared" si="10"/>
        <v>0.87536672715835373</v>
      </c>
      <c r="E181" s="794">
        <f t="shared" si="7"/>
        <v>0.66502249927396495</v>
      </c>
      <c r="F181" s="794">
        <f t="shared" si="8"/>
        <v>0.71058819707570309</v>
      </c>
      <c r="G181" s="794">
        <f t="shared" si="9"/>
        <v>0.7335515388616437</v>
      </c>
      <c r="H181" s="795">
        <f>USER_TESTING_TAB!G279</f>
        <v>0.87536672715835373</v>
      </c>
      <c r="I181" s="795">
        <f>USER_TESTING_TAB!H279</f>
        <v>0.66502249927396495</v>
      </c>
      <c r="J181" s="795">
        <f>USER_TESTING_TAB!I279</f>
        <v>0.71058819707570309</v>
      </c>
      <c r="K181" s="795">
        <f>USER_TESTING_TAB!J279</f>
        <v>0.7335515388616437</v>
      </c>
    </row>
    <row r="182" spans="2:11">
      <c r="B182" s="1354"/>
      <c r="C182" s="130" t="s">
        <v>107</v>
      </c>
      <c r="D182" s="794">
        <f t="shared" si="10"/>
        <v>0.69847347490074974</v>
      </c>
      <c r="E182" s="794">
        <f t="shared" si="7"/>
        <v>0.71414128244501018</v>
      </c>
      <c r="F182" s="794">
        <f t="shared" si="8"/>
        <v>0.80308823005440511</v>
      </c>
      <c r="G182" s="794">
        <f t="shared" si="9"/>
        <v>0.79530055681131184</v>
      </c>
      <c r="H182" s="795">
        <f>USER_TESTING_TAB!G280</f>
        <v>0.69847347490074974</v>
      </c>
      <c r="I182" s="795">
        <f>USER_TESTING_TAB!H280</f>
        <v>0.71414128244501018</v>
      </c>
      <c r="J182" s="795">
        <f>USER_TESTING_TAB!I280</f>
        <v>0.80308823005440511</v>
      </c>
      <c r="K182" s="795">
        <f>USER_TESTING_TAB!J280</f>
        <v>0.79530055681131184</v>
      </c>
    </row>
    <row r="183" spans="2:11">
      <c r="B183" s="1354"/>
      <c r="C183" s="130" t="s">
        <v>560</v>
      </c>
      <c r="D183" s="794">
        <f t="shared" si="10"/>
        <v>0.74695357222743564</v>
      </c>
      <c r="E183" s="794">
        <f t="shared" si="7"/>
        <v>0.75501225590300414</v>
      </c>
      <c r="F183" s="794">
        <f t="shared" si="8"/>
        <v>0.8195139210785114</v>
      </c>
      <c r="G183" s="794">
        <f t="shared" si="9"/>
        <v>0.82487774786668955</v>
      </c>
      <c r="H183" s="795">
        <f>USER_TESTING_TAB!G281</f>
        <v>0.74695357222743564</v>
      </c>
      <c r="I183" s="795">
        <f>USER_TESTING_TAB!H281</f>
        <v>0.75501225590300414</v>
      </c>
      <c r="J183" s="795">
        <f>USER_TESTING_TAB!I281</f>
        <v>0.8195139210785114</v>
      </c>
      <c r="K183" s="795">
        <f>USER_TESTING_TAB!J281</f>
        <v>0.82487774786668955</v>
      </c>
    </row>
    <row r="184" spans="2:11">
      <c r="B184" s="1354"/>
      <c r="C184" s="130" t="s">
        <v>6</v>
      </c>
      <c r="D184" s="794">
        <f t="shared" si="10"/>
        <v>0.87536672715835373</v>
      </c>
      <c r="E184" s="794">
        <f t="shared" si="7"/>
        <v>0.72805804345553271</v>
      </c>
      <c r="F184" s="794">
        <f t="shared" si="8"/>
        <v>0.79257366065250912</v>
      </c>
      <c r="G184" s="794">
        <f t="shared" si="9"/>
        <v>0.79184211047793762</v>
      </c>
      <c r="H184" s="795">
        <f>USER_TESTING_TAB!G282</f>
        <v>0.87536672715835373</v>
      </c>
      <c r="I184" s="795">
        <f>USER_TESTING_TAB!H282</f>
        <v>0.72805804345553271</v>
      </c>
      <c r="J184" s="795">
        <f>USER_TESTING_TAB!I282</f>
        <v>0.79257366065250912</v>
      </c>
      <c r="K184" s="795">
        <f>USER_TESTING_TAB!J282</f>
        <v>0.79184211047793762</v>
      </c>
    </row>
    <row r="185" spans="2:11">
      <c r="B185" s="1354"/>
      <c r="C185" s="130" t="s">
        <v>1</v>
      </c>
      <c r="D185" s="794">
        <f t="shared" si="10"/>
        <v>0.75363509089194358</v>
      </c>
      <c r="E185" s="794">
        <f t="shared" si="7"/>
        <v>0.82331342279903474</v>
      </c>
      <c r="F185" s="794">
        <f t="shared" si="8"/>
        <v>0.85741642543203189</v>
      </c>
      <c r="G185" s="794">
        <f t="shared" si="9"/>
        <v>0.86517985327856395</v>
      </c>
      <c r="H185" s="795">
        <f>USER_TESTING_TAB!G283</f>
        <v>0.75363509089194358</v>
      </c>
      <c r="I185" s="795">
        <f>USER_TESTING_TAB!H283</f>
        <v>0.82331342279903474</v>
      </c>
      <c r="J185" s="795">
        <f>USER_TESTING_TAB!I283</f>
        <v>0.85741642543203189</v>
      </c>
      <c r="K185" s="795">
        <f>USER_TESTING_TAB!J283</f>
        <v>0.86517985327856395</v>
      </c>
    </row>
    <row r="186" spans="2:11">
      <c r="B186" s="1354"/>
      <c r="C186" s="130" t="s">
        <v>392</v>
      </c>
      <c r="D186" s="794">
        <f t="shared" si="10"/>
        <v>0.87536672715835373</v>
      </c>
      <c r="E186" s="794">
        <f t="shared" si="7"/>
        <v>0.75273719759150637</v>
      </c>
      <c r="F186" s="794">
        <f t="shared" si="8"/>
        <v>0.91058819707570304</v>
      </c>
      <c r="G186" s="794">
        <f t="shared" si="9"/>
        <v>0.88282703037817734</v>
      </c>
      <c r="H186" s="795">
        <f>USER_TESTING_TAB!G284</f>
        <v>0.87536672715835373</v>
      </c>
      <c r="I186" s="795">
        <f>USER_TESTING_TAB!H284</f>
        <v>0.75273719759150637</v>
      </c>
      <c r="J186" s="795">
        <f>USER_TESTING_TAB!I284</f>
        <v>0.91058819707570304</v>
      </c>
      <c r="K186" s="795">
        <f>USER_TESTING_TAB!J284</f>
        <v>0.88282703037817734</v>
      </c>
    </row>
    <row r="187" spans="2:11">
      <c r="B187" s="1354"/>
      <c r="C187" s="130" t="s">
        <v>4</v>
      </c>
      <c r="D187" s="794">
        <f t="shared" si="10"/>
        <v>0.85128559213379917</v>
      </c>
      <c r="E187" s="794">
        <f t="shared" si="7"/>
        <v>0.82068086691544084</v>
      </c>
      <c r="F187" s="794">
        <f t="shared" si="8"/>
        <v>0.88917217566405071</v>
      </c>
      <c r="G187" s="794">
        <f t="shared" si="9"/>
        <v>0.8239065123879683</v>
      </c>
      <c r="H187" s="795">
        <f>USER_TESTING_TAB!G285</f>
        <v>0.85128559213379917</v>
      </c>
      <c r="I187" s="795">
        <f>USER_TESTING_TAB!H285</f>
        <v>0.82068086691544084</v>
      </c>
      <c r="J187" s="795">
        <f>USER_TESTING_TAB!I285</f>
        <v>0.88917217566405071</v>
      </c>
      <c r="K187" s="795">
        <f>USER_TESTING_TAB!J285</f>
        <v>0.8239065123879683</v>
      </c>
    </row>
    <row r="188" spans="2:11">
      <c r="B188" s="1354"/>
      <c r="C188" s="130" t="s">
        <v>0</v>
      </c>
      <c r="D188" s="794">
        <f t="shared" si="10"/>
        <v>0.83847851816638042</v>
      </c>
      <c r="E188" s="794">
        <f t="shared" si="7"/>
        <v>0.83101585023914548</v>
      </c>
      <c r="F188" s="794">
        <f t="shared" si="8"/>
        <v>0.84404172558431378</v>
      </c>
      <c r="G188" s="794">
        <f t="shared" si="9"/>
        <v>0.86415483754630973</v>
      </c>
      <c r="H188" s="795">
        <f>USER_TESTING_TAB!G286</f>
        <v>0.83847851816638042</v>
      </c>
      <c r="I188" s="795">
        <f>USER_TESTING_TAB!H286</f>
        <v>0.83101585023914548</v>
      </c>
      <c r="J188" s="795">
        <f>USER_TESTING_TAB!I286</f>
        <v>0.84404172558431378</v>
      </c>
      <c r="K188" s="795">
        <f>USER_TESTING_TAB!J286</f>
        <v>0.86415483754630973</v>
      </c>
    </row>
    <row r="189" spans="2:11">
      <c r="B189" s="1354"/>
      <c r="C189" s="130" t="s">
        <v>561</v>
      </c>
      <c r="D189" s="794">
        <f t="shared" si="10"/>
        <v>0.77545758105676232</v>
      </c>
      <c r="E189" s="794">
        <f t="shared" si="7"/>
        <v>0.75934734656119651</v>
      </c>
      <c r="F189" s="794">
        <f t="shared" si="8"/>
        <v>0.80752557624676324</v>
      </c>
      <c r="G189" s="794">
        <f t="shared" si="9"/>
        <v>0.796334846731928</v>
      </c>
      <c r="H189" s="795">
        <f>USER_TESTING_TAB!G287</f>
        <v>0.77545758105676232</v>
      </c>
      <c r="I189" s="795">
        <f>USER_TESTING_TAB!H287</f>
        <v>0.75934734656119651</v>
      </c>
      <c r="J189" s="795">
        <f>USER_TESTING_TAB!I287</f>
        <v>0.80752557624676324</v>
      </c>
      <c r="K189" s="795">
        <f>USER_TESTING_TAB!J287</f>
        <v>0.796334846731928</v>
      </c>
    </row>
    <row r="190" spans="2:11">
      <c r="B190" s="1354"/>
      <c r="C190" s="130" t="s">
        <v>562</v>
      </c>
      <c r="D190" s="794">
        <f t="shared" si="10"/>
        <v>0.80328396509757782</v>
      </c>
      <c r="E190" s="794">
        <f t="shared" si="7"/>
        <v>0.69453692362904773</v>
      </c>
      <c r="F190" s="794">
        <f t="shared" si="8"/>
        <v>0.71058819707570309</v>
      </c>
      <c r="G190" s="794">
        <f t="shared" si="9"/>
        <v>0.77669110496932625</v>
      </c>
      <c r="H190" s="795">
        <f>USER_TESTING_TAB!G288</f>
        <v>0.80328396509757782</v>
      </c>
      <c r="I190" s="795">
        <f>USER_TESTING_TAB!H288</f>
        <v>0.69453692362904773</v>
      </c>
      <c r="J190" s="795">
        <f>USER_TESTING_TAB!I288</f>
        <v>0.71058819707570309</v>
      </c>
      <c r="K190" s="795">
        <f>USER_TESTING_TAB!J288</f>
        <v>0.77669110496932625</v>
      </c>
    </row>
    <row r="191" spans="2:11">
      <c r="B191" s="1354"/>
      <c r="C191" s="130" t="s">
        <v>5</v>
      </c>
      <c r="D191" s="794">
        <f t="shared" si="10"/>
        <v>0.87536672715835373</v>
      </c>
      <c r="E191" s="794">
        <f t="shared" si="7"/>
        <v>0.67989492106556138</v>
      </c>
      <c r="F191" s="794">
        <f t="shared" si="8"/>
        <v>0.73034706294701834</v>
      </c>
      <c r="G191" s="794">
        <f t="shared" si="9"/>
        <v>0.73619799670123176</v>
      </c>
      <c r="H191" s="795">
        <f>USER_TESTING_TAB!G289</f>
        <v>0.87536672715835373</v>
      </c>
      <c r="I191" s="795">
        <f>USER_TESTING_TAB!H289</f>
        <v>0.67989492106556138</v>
      </c>
      <c r="J191" s="795">
        <f>USER_TESTING_TAB!I289</f>
        <v>0.73034706294701834</v>
      </c>
      <c r="K191" s="795">
        <f>USER_TESTING_TAB!J289</f>
        <v>0.73619799670123176</v>
      </c>
    </row>
    <row r="192" spans="2:11">
      <c r="B192" s="1354"/>
      <c r="C192" s="130" t="s">
        <v>41</v>
      </c>
      <c r="D192" s="794">
        <f t="shared" si="10"/>
        <v>0.87536672715835373</v>
      </c>
      <c r="E192" s="794">
        <f t="shared" si="7"/>
        <v>0.76843444463652333</v>
      </c>
      <c r="F192" s="794">
        <f t="shared" si="8"/>
        <v>0.71637274872751344</v>
      </c>
      <c r="G192" s="794">
        <f t="shared" si="9"/>
        <v>0.8475595386449265</v>
      </c>
      <c r="H192" s="795">
        <f>USER_TESTING_TAB!G290</f>
        <v>0.87536672715835373</v>
      </c>
      <c r="I192" s="795">
        <f>USER_TESTING_TAB!H290</f>
        <v>0.76843444463652333</v>
      </c>
      <c r="J192" s="795">
        <f>USER_TESTING_TAB!I290</f>
        <v>0.71637274872751344</v>
      </c>
      <c r="K192" s="795">
        <f>USER_TESTING_TAB!J290</f>
        <v>0.8475595386449265</v>
      </c>
    </row>
    <row r="193" spans="2:11">
      <c r="B193" s="1354"/>
      <c r="C193" s="130" t="s">
        <v>563</v>
      </c>
      <c r="D193" s="794">
        <f t="shared" si="10"/>
        <v>0.70898374055672742</v>
      </c>
      <c r="E193" s="794">
        <f t="shared" si="7"/>
        <v>0.66502249927396495</v>
      </c>
      <c r="F193" s="794">
        <f t="shared" si="8"/>
        <v>0.71475197160038972</v>
      </c>
      <c r="G193" s="794">
        <f t="shared" si="9"/>
        <v>0.7335515388616437</v>
      </c>
      <c r="H193" s="795">
        <f>USER_TESTING_TAB!G291</f>
        <v>0.70898374055672742</v>
      </c>
      <c r="I193" s="795">
        <f>USER_TESTING_TAB!H291</f>
        <v>0.66502249927396495</v>
      </c>
      <c r="J193" s="795">
        <f>USER_TESTING_TAB!I291</f>
        <v>0.71475197160038972</v>
      </c>
      <c r="K193" s="795">
        <f>USER_TESTING_TAB!J291</f>
        <v>0.7335515388616437</v>
      </c>
    </row>
    <row r="194" spans="2:11">
      <c r="B194" s="1354"/>
      <c r="C194" s="130" t="s">
        <v>2</v>
      </c>
      <c r="D194" s="794">
        <f t="shared" si="10"/>
        <v>0.73760510212955421</v>
      </c>
      <c r="E194" s="794">
        <f t="shared" si="7"/>
        <v>0.70830300756066311</v>
      </c>
      <c r="F194" s="794">
        <f t="shared" si="8"/>
        <v>0.76617953697928898</v>
      </c>
      <c r="G194" s="794">
        <f t="shared" si="9"/>
        <v>0.75702056042764732</v>
      </c>
      <c r="H194" s="795">
        <f>USER_TESTING_TAB!G292</f>
        <v>0.73760510212955421</v>
      </c>
      <c r="I194" s="795">
        <f>USER_TESTING_TAB!H292</f>
        <v>0.70830300756066311</v>
      </c>
      <c r="J194" s="795">
        <f>USER_TESTING_TAB!I292</f>
        <v>0.76617953697928898</v>
      </c>
      <c r="K194" s="795">
        <f>USER_TESTING_TAB!J292</f>
        <v>0.75702056042764732</v>
      </c>
    </row>
    <row r="195" spans="2:11">
      <c r="B195" s="1354"/>
      <c r="C195" s="130" t="s">
        <v>564</v>
      </c>
      <c r="D195" s="794">
        <f t="shared" si="10"/>
        <v>0.75844179656988697</v>
      </c>
      <c r="E195" s="794">
        <f t="shared" si="7"/>
        <v>0.77448602183043436</v>
      </c>
      <c r="F195" s="794">
        <f t="shared" si="8"/>
        <v>0.91058819707570304</v>
      </c>
      <c r="G195" s="794">
        <f t="shared" si="9"/>
        <v>0.83992096631563462</v>
      </c>
      <c r="H195" s="795">
        <f>USER_TESTING_TAB!G294</f>
        <v>0.75844179656988697</v>
      </c>
      <c r="I195" s="795">
        <f>USER_TESTING_TAB!H294</f>
        <v>0.77448602183043436</v>
      </c>
      <c r="J195" s="795">
        <f>USER_TESTING_TAB!I294</f>
        <v>0.91058819707570304</v>
      </c>
      <c r="K195" s="795">
        <f>USER_TESTING_TAB!J294</f>
        <v>0.83992096631563462</v>
      </c>
    </row>
    <row r="196" spans="2:11">
      <c r="B196" s="1355" t="str">
        <f>C154</f>
        <v>Rates from 2018/19 TSM</v>
      </c>
      <c r="C196" s="791" t="s">
        <v>559</v>
      </c>
      <c r="D196" s="792">
        <f>IF($B$153=$D$154,H196,0)</f>
        <v>0</v>
      </c>
      <c r="E196" s="792">
        <f t="shared" ref="E196:E214" si="11">IF($B$153=$D$154,I196,0)</f>
        <v>0</v>
      </c>
      <c r="F196" s="792">
        <f t="shared" ref="F196:F214" si="12">IF($B$153=$D$154,J196,0)</f>
        <v>0</v>
      </c>
      <c r="G196" s="792">
        <f t="shared" ref="G196:G214" si="13">IF($B$153=$D$154,K196,0)</f>
        <v>0</v>
      </c>
      <c r="H196" s="793">
        <f>USER_TESTING_TAB!C275</f>
        <v>0.8356640040850567</v>
      </c>
      <c r="I196" s="793">
        <f>USER_TESTING_TAB!D275</f>
        <v>0.77686364803971064</v>
      </c>
      <c r="J196" s="793">
        <f>USER_TESTING_TAB!E275</f>
        <v>0.8127554179566564</v>
      </c>
      <c r="K196" s="793">
        <f>USER_TESTING_TAB!F275</f>
        <v>0.75286900200693307</v>
      </c>
    </row>
    <row r="197" spans="2:11">
      <c r="B197" s="1356"/>
      <c r="C197" s="791" t="s">
        <v>7</v>
      </c>
      <c r="D197" s="792">
        <f t="shared" ref="D197:D214" si="14">IF($B$153=$D$154,H197,0)</f>
        <v>0</v>
      </c>
      <c r="E197" s="792">
        <f t="shared" si="11"/>
        <v>0</v>
      </c>
      <c r="F197" s="792">
        <f t="shared" si="12"/>
        <v>0</v>
      </c>
      <c r="G197" s="792">
        <f t="shared" si="13"/>
        <v>0</v>
      </c>
      <c r="H197" s="793">
        <f>USER_TESTING_TAB!C276</f>
        <v>0.80718406160507539</v>
      </c>
      <c r="I197" s="793">
        <f>USER_TESTING_TAB!D276</f>
        <v>0.80646421880119445</v>
      </c>
      <c r="J197" s="793">
        <f>USER_TESTING_TAB!E276</f>
        <v>0.82824951566277516</v>
      </c>
      <c r="K197" s="793">
        <f>USER_TESTING_TAB!F276</f>
        <v>0.76008667627164739</v>
      </c>
    </row>
    <row r="198" spans="2:11">
      <c r="B198" s="1356"/>
      <c r="C198" s="791" t="s">
        <v>423</v>
      </c>
      <c r="D198" s="792">
        <f t="shared" si="14"/>
        <v>0</v>
      </c>
      <c r="E198" s="792">
        <f t="shared" si="11"/>
        <v>0</v>
      </c>
      <c r="F198" s="792">
        <f t="shared" si="12"/>
        <v>0</v>
      </c>
      <c r="G198" s="792">
        <f t="shared" si="13"/>
        <v>0</v>
      </c>
      <c r="H198" s="793">
        <f>USER_TESTING_TAB!C277</f>
        <v>0.71816580359993998</v>
      </c>
      <c r="I198" s="793">
        <f>USER_TESTING_TAB!D277</f>
        <v>0.79639211278917155</v>
      </c>
      <c r="J198" s="793">
        <f>USER_TESTING_TAB!E277</f>
        <v>0.75446035404139244</v>
      </c>
      <c r="K198" s="793">
        <f>USER_TESTING_TAB!F277</f>
        <v>0.78907407407407404</v>
      </c>
    </row>
    <row r="199" spans="2:11">
      <c r="B199" s="1356"/>
      <c r="C199" s="791" t="s">
        <v>3</v>
      </c>
      <c r="D199" s="792">
        <f t="shared" si="14"/>
        <v>0</v>
      </c>
      <c r="E199" s="792">
        <f t="shared" si="11"/>
        <v>0</v>
      </c>
      <c r="F199" s="792">
        <f t="shared" si="12"/>
        <v>0</v>
      </c>
      <c r="G199" s="792">
        <f t="shared" si="13"/>
        <v>0</v>
      </c>
      <c r="H199" s="793">
        <f>USER_TESTING_TAB!C278</f>
        <v>0.78667464266615916</v>
      </c>
      <c r="I199" s="793">
        <f>USER_TESTING_TAB!D278</f>
        <v>0.79521046979000787</v>
      </c>
      <c r="J199" s="793">
        <f>USER_TESTING_TAB!E278</f>
        <v>0.84198645641693559</v>
      </c>
      <c r="K199" s="793">
        <f>USER_TESTING_TAB!F278</f>
        <v>0.85163919900761997</v>
      </c>
    </row>
    <row r="200" spans="2:11">
      <c r="B200" s="1356"/>
      <c r="C200" s="791" t="s">
        <v>79</v>
      </c>
      <c r="D200" s="792">
        <f t="shared" si="14"/>
        <v>0</v>
      </c>
      <c r="E200" s="792">
        <f t="shared" si="11"/>
        <v>0</v>
      </c>
      <c r="F200" s="792">
        <f t="shared" si="12"/>
        <v>0</v>
      </c>
      <c r="G200" s="792">
        <f t="shared" si="13"/>
        <v>0</v>
      </c>
      <c r="H200" s="793">
        <f>USER_TESTING_TAB!C279</f>
        <v>0.71816580359993998</v>
      </c>
      <c r="I200" s="793">
        <f>USER_TESTING_TAB!D279</f>
        <v>0.71990759890871681</v>
      </c>
      <c r="J200" s="793">
        <f>USER_TESTING_TAB!E279</f>
        <v>0.75446035404139244</v>
      </c>
      <c r="K200" s="793">
        <f>USER_TESTING_TAB!F279</f>
        <v>0.74805910517103968</v>
      </c>
    </row>
    <row r="201" spans="2:11">
      <c r="B201" s="1356"/>
      <c r="C201" s="791" t="s">
        <v>107</v>
      </c>
      <c r="D201" s="792">
        <f t="shared" si="14"/>
        <v>0</v>
      </c>
      <c r="E201" s="792">
        <f t="shared" si="11"/>
        <v>0</v>
      </c>
      <c r="F201" s="792">
        <f t="shared" si="12"/>
        <v>0</v>
      </c>
      <c r="G201" s="792">
        <f t="shared" si="13"/>
        <v>0</v>
      </c>
      <c r="H201" s="793">
        <f>USER_TESTING_TAB!C280</f>
        <v>0.74559534501907387</v>
      </c>
      <c r="I201" s="793">
        <f>USER_TESTING_TAB!D280</f>
        <v>0.78599966743821004</v>
      </c>
      <c r="J201" s="793">
        <f>USER_TESTING_TAB!E280</f>
        <v>0.88053418803418793</v>
      </c>
      <c r="K201" s="793">
        <f>USER_TESTING_TAB!F280</f>
        <v>0.83109006892012771</v>
      </c>
    </row>
    <row r="202" spans="2:11">
      <c r="B202" s="1356"/>
      <c r="C202" s="791" t="s">
        <v>560</v>
      </c>
      <c r="D202" s="792">
        <f t="shared" si="14"/>
        <v>0</v>
      </c>
      <c r="E202" s="792">
        <f t="shared" si="11"/>
        <v>0</v>
      </c>
      <c r="F202" s="792">
        <f t="shared" si="12"/>
        <v>0</v>
      </c>
      <c r="G202" s="792">
        <f t="shared" si="13"/>
        <v>0</v>
      </c>
      <c r="H202" s="793">
        <f>USER_TESTING_TAB!C281</f>
        <v>0.76073012587244093</v>
      </c>
      <c r="I202" s="793">
        <f>USER_TESTING_TAB!D281</f>
        <v>0.76405919898079722</v>
      </c>
      <c r="J202" s="793">
        <f>USER_TESTING_TAB!E281</f>
        <v>0.87128297472835292</v>
      </c>
      <c r="K202" s="793">
        <f>USER_TESTING_TAB!F281</f>
        <v>0.74805910517103968</v>
      </c>
    </row>
    <row r="203" spans="2:11">
      <c r="B203" s="1356"/>
      <c r="C203" s="791" t="s">
        <v>6</v>
      </c>
      <c r="D203" s="792">
        <f t="shared" si="14"/>
        <v>0</v>
      </c>
      <c r="E203" s="792">
        <f t="shared" si="11"/>
        <v>0</v>
      </c>
      <c r="F203" s="792">
        <f t="shared" si="12"/>
        <v>0</v>
      </c>
      <c r="G203" s="792">
        <f t="shared" si="13"/>
        <v>0</v>
      </c>
      <c r="H203" s="793">
        <f>USER_TESTING_TAB!C282</f>
        <v>0.71816580359993998</v>
      </c>
      <c r="I203" s="793">
        <f>USER_TESTING_TAB!D282</f>
        <v>0.79356345580588572</v>
      </c>
      <c r="J203" s="793">
        <f>USER_TESTING_TAB!E282</f>
        <v>0.85518100609419401</v>
      </c>
      <c r="K203" s="793">
        <f>USER_TESTING_TAB!F282</f>
        <v>0.82365870461108548</v>
      </c>
    </row>
    <row r="204" spans="2:11">
      <c r="B204" s="1356"/>
      <c r="C204" s="791" t="s">
        <v>1</v>
      </c>
      <c r="D204" s="792">
        <f t="shared" si="14"/>
        <v>0</v>
      </c>
      <c r="E204" s="792">
        <f t="shared" si="11"/>
        <v>0</v>
      </c>
      <c r="F204" s="792">
        <f t="shared" si="12"/>
        <v>0</v>
      </c>
      <c r="G204" s="792">
        <f t="shared" si="13"/>
        <v>0</v>
      </c>
      <c r="H204" s="793">
        <f>USER_TESTING_TAB!C283</f>
        <v>0.86426335010355448</v>
      </c>
      <c r="I204" s="793">
        <f>USER_TESTING_TAB!D283</f>
        <v>0.82890234132839191</v>
      </c>
      <c r="J204" s="793">
        <f>USER_TESTING_TAB!E283</f>
        <v>0.85536255011485152</v>
      </c>
      <c r="K204" s="793">
        <f>USER_TESTING_TAB!F283</f>
        <v>0.84072631099995132</v>
      </c>
    </row>
    <row r="205" spans="2:11">
      <c r="B205" s="1356"/>
      <c r="C205" s="791" t="s">
        <v>392</v>
      </c>
      <c r="D205" s="792">
        <f t="shared" si="14"/>
        <v>0</v>
      </c>
      <c r="E205" s="792">
        <f t="shared" si="11"/>
        <v>0</v>
      </c>
      <c r="F205" s="792">
        <f t="shared" si="12"/>
        <v>0</v>
      </c>
      <c r="G205" s="792">
        <f t="shared" si="13"/>
        <v>0</v>
      </c>
      <c r="H205" s="793">
        <f>USER_TESTING_TAB!C284</f>
        <v>0.71816580359993998</v>
      </c>
      <c r="I205" s="793">
        <f>USER_TESTING_TAB!D284</f>
        <v>0.71990759890871681</v>
      </c>
      <c r="J205" s="793">
        <f>USER_TESTING_TAB!E284</f>
        <v>0.75446035404139244</v>
      </c>
      <c r="K205" s="793">
        <f>USER_TESTING_TAB!F284</f>
        <v>0.74805910517103968</v>
      </c>
    </row>
    <row r="206" spans="2:11">
      <c r="B206" s="1356"/>
      <c r="C206" s="791" t="s">
        <v>4</v>
      </c>
      <c r="D206" s="792">
        <f t="shared" si="14"/>
        <v>0</v>
      </c>
      <c r="E206" s="792">
        <f t="shared" si="11"/>
        <v>0</v>
      </c>
      <c r="F206" s="792">
        <f t="shared" si="12"/>
        <v>0</v>
      </c>
      <c r="G206" s="792">
        <f t="shared" si="13"/>
        <v>0</v>
      </c>
      <c r="H206" s="793">
        <f>USER_TESTING_TAB!C285</f>
        <v>0.82241629985327469</v>
      </c>
      <c r="I206" s="793">
        <f>USER_TESTING_TAB!D285</f>
        <v>0.80329453266388851</v>
      </c>
      <c r="J206" s="793">
        <f>USER_TESTING_TAB!E285</f>
        <v>0.85638232175894569</v>
      </c>
      <c r="K206" s="793">
        <f>USER_TESTING_TAB!F285</f>
        <v>0.74805910517103968</v>
      </c>
    </row>
    <row r="207" spans="2:11">
      <c r="B207" s="1356"/>
      <c r="C207" s="791" t="s">
        <v>0</v>
      </c>
      <c r="D207" s="792">
        <f t="shared" si="14"/>
        <v>0</v>
      </c>
      <c r="E207" s="792">
        <f t="shared" si="11"/>
        <v>0</v>
      </c>
      <c r="F207" s="792">
        <f t="shared" si="12"/>
        <v>0</v>
      </c>
      <c r="G207" s="792">
        <f t="shared" si="13"/>
        <v>0</v>
      </c>
      <c r="H207" s="793">
        <f>USER_TESTING_TAB!C286</f>
        <v>0.91680469289164945</v>
      </c>
      <c r="I207" s="793">
        <f>USER_TESTING_TAB!D286</f>
        <v>0.83076478448333912</v>
      </c>
      <c r="J207" s="793">
        <f>USER_TESTING_TAB!E286</f>
        <v>0.81991512405946532</v>
      </c>
      <c r="K207" s="793">
        <f>USER_TESTING_TAB!F286</f>
        <v>0.8598962612924379</v>
      </c>
    </row>
    <row r="208" spans="2:11">
      <c r="B208" s="1356"/>
      <c r="C208" s="791" t="s">
        <v>561</v>
      </c>
      <c r="D208" s="792">
        <f t="shared" si="14"/>
        <v>0</v>
      </c>
      <c r="E208" s="792">
        <f t="shared" si="11"/>
        <v>0</v>
      </c>
      <c r="F208" s="792">
        <f t="shared" si="12"/>
        <v>0</v>
      </c>
      <c r="G208" s="792">
        <f t="shared" si="13"/>
        <v>0</v>
      </c>
      <c r="H208" s="793">
        <f>USER_TESTING_TAB!C287</f>
        <v>0.83162473667079739</v>
      </c>
      <c r="I208" s="793">
        <f>USER_TESTING_TAB!D287</f>
        <v>0.81221997939458079</v>
      </c>
      <c r="J208" s="793">
        <f>USER_TESTING_TAB!E287</f>
        <v>0.87554525520953697</v>
      </c>
      <c r="K208" s="793">
        <f>USER_TESTING_TAB!F287</f>
        <v>0.82965184677553061</v>
      </c>
    </row>
    <row r="209" spans="2:11">
      <c r="B209" s="1356"/>
      <c r="C209" s="791" t="s">
        <v>562</v>
      </c>
      <c r="D209" s="792">
        <f t="shared" si="14"/>
        <v>0</v>
      </c>
      <c r="E209" s="792">
        <f t="shared" si="11"/>
        <v>0</v>
      </c>
      <c r="F209" s="792">
        <f t="shared" si="12"/>
        <v>0</v>
      </c>
      <c r="G209" s="792">
        <f t="shared" si="13"/>
        <v>0</v>
      </c>
      <c r="H209" s="793">
        <f>USER_TESTING_TAB!C288</f>
        <v>0.86415064366192196</v>
      </c>
      <c r="I209" s="793">
        <f>USER_TESTING_TAB!D288</f>
        <v>0.75923142968332979</v>
      </c>
      <c r="J209" s="793">
        <f>USER_TESTING_TAB!E288</f>
        <v>0.81147689295313175</v>
      </c>
      <c r="K209" s="793">
        <f>USER_TESTING_TAB!F288</f>
        <v>0.78554937729652385</v>
      </c>
    </row>
    <row r="210" spans="2:11">
      <c r="B210" s="1356"/>
      <c r="C210" s="791" t="s">
        <v>5</v>
      </c>
      <c r="D210" s="792">
        <f t="shared" si="14"/>
        <v>0</v>
      </c>
      <c r="E210" s="792">
        <f t="shared" si="11"/>
        <v>0</v>
      </c>
      <c r="F210" s="792">
        <f t="shared" si="12"/>
        <v>0</v>
      </c>
      <c r="G210" s="792">
        <f t="shared" si="13"/>
        <v>0</v>
      </c>
      <c r="H210" s="793">
        <f>USER_TESTING_TAB!C289</f>
        <v>0.91816580359993993</v>
      </c>
      <c r="I210" s="793">
        <f>USER_TESTING_TAB!D289</f>
        <v>0.77350005997423954</v>
      </c>
      <c r="J210" s="793">
        <f>USER_TESTING_TAB!E289</f>
        <v>0.75446035404139244</v>
      </c>
      <c r="K210" s="793">
        <f>USER_TESTING_TAB!F289</f>
        <v>0.86061995948476855</v>
      </c>
    </row>
    <row r="211" spans="2:11">
      <c r="B211" s="1356"/>
      <c r="C211" s="791" t="s">
        <v>41</v>
      </c>
      <c r="D211" s="792">
        <f t="shared" si="14"/>
        <v>0</v>
      </c>
      <c r="E211" s="792">
        <f t="shared" si="11"/>
        <v>0</v>
      </c>
      <c r="F211" s="792">
        <f t="shared" si="12"/>
        <v>0</v>
      </c>
      <c r="G211" s="792">
        <f t="shared" si="13"/>
        <v>0</v>
      </c>
      <c r="H211" s="793">
        <f>USER_TESTING_TAB!C290</f>
        <v>0.71816580359993998</v>
      </c>
      <c r="I211" s="793">
        <f>USER_TESTING_TAB!D290</f>
        <v>0.80180898998683592</v>
      </c>
      <c r="J211" s="793">
        <f>USER_TESTING_TAB!E290</f>
        <v>0.76407131645361848</v>
      </c>
      <c r="K211" s="793">
        <f>USER_TESTING_TAB!F290</f>
        <v>0.74805910517103968</v>
      </c>
    </row>
    <row r="212" spans="2:11">
      <c r="B212" s="1356"/>
      <c r="C212" s="791" t="s">
        <v>563</v>
      </c>
      <c r="D212" s="792">
        <f t="shared" si="14"/>
        <v>0</v>
      </c>
      <c r="E212" s="792">
        <f t="shared" si="11"/>
        <v>0</v>
      </c>
      <c r="F212" s="792">
        <f t="shared" si="12"/>
        <v>0</v>
      </c>
      <c r="G212" s="792">
        <f t="shared" si="13"/>
        <v>0</v>
      </c>
      <c r="H212" s="793">
        <f>USER_TESTING_TAB!C291</f>
        <v>0.80146993443075787</v>
      </c>
      <c r="I212" s="793">
        <f>USER_TESTING_TAB!D291</f>
        <v>0.76424549625189808</v>
      </c>
      <c r="J212" s="793">
        <f>USER_TESTING_TAB!E291</f>
        <v>0.81914003264322566</v>
      </c>
      <c r="K212" s="793">
        <f>USER_TESTING_TAB!F291</f>
        <v>0.78379963141424902</v>
      </c>
    </row>
    <row r="213" spans="2:11">
      <c r="B213" s="1356"/>
      <c r="C213" s="791" t="s">
        <v>2</v>
      </c>
      <c r="D213" s="792">
        <f t="shared" si="14"/>
        <v>0</v>
      </c>
      <c r="E213" s="792">
        <f t="shared" si="11"/>
        <v>0</v>
      </c>
      <c r="F213" s="792">
        <f t="shared" si="12"/>
        <v>0</v>
      </c>
      <c r="G213" s="792">
        <f t="shared" si="13"/>
        <v>0</v>
      </c>
      <c r="H213" s="793">
        <f>USER_TESTING_TAB!C292</f>
        <v>0.71816580359993998</v>
      </c>
      <c r="I213" s="793">
        <f>USER_TESTING_TAB!D292</f>
        <v>0.76948776337607572</v>
      </c>
      <c r="J213" s="793">
        <f>USER_TESTING_TAB!E292</f>
        <v>0.87966203703703705</v>
      </c>
      <c r="K213" s="793">
        <f>USER_TESTING_TAB!F292</f>
        <v>0.7989060464156249</v>
      </c>
    </row>
    <row r="214" spans="2:11">
      <c r="B214" s="1356"/>
      <c r="C214" s="791" t="s">
        <v>564</v>
      </c>
      <c r="D214" s="792">
        <f t="shared" si="14"/>
        <v>0</v>
      </c>
      <c r="E214" s="792">
        <f t="shared" si="11"/>
        <v>0</v>
      </c>
      <c r="F214" s="792">
        <f t="shared" si="12"/>
        <v>0</v>
      </c>
      <c r="G214" s="792">
        <f t="shared" si="13"/>
        <v>0</v>
      </c>
      <c r="H214" s="793">
        <f>USER_TESTING_TAB!C294</f>
        <v>0.86469108669108663</v>
      </c>
      <c r="I214" s="793">
        <f>USER_TESTING_TAB!D294</f>
        <v>0.7969153583351698</v>
      </c>
      <c r="J214" s="793">
        <f>USER_TESTING_TAB!E294</f>
        <v>0.86198100407055644</v>
      </c>
      <c r="K214" s="793">
        <f>USER_TESTING_TAB!F294</f>
        <v>0.85690883190883183</v>
      </c>
    </row>
    <row r="216" spans="2:11" ht="17.649999999999999">
      <c r="C216" s="37" t="s">
        <v>1136</v>
      </c>
    </row>
    <row r="218" spans="2:11" ht="13.15">
      <c r="C218" s="74" t="s">
        <v>40</v>
      </c>
    </row>
    <row r="219" spans="2:11">
      <c r="D219" s="778" t="s">
        <v>1153</v>
      </c>
      <c r="E219" s="778"/>
      <c r="F219" s="778"/>
      <c r="G219" s="778"/>
    </row>
    <row r="220" spans="2:11">
      <c r="B220">
        <v>1</v>
      </c>
      <c r="C220" s="212" t="s">
        <v>250</v>
      </c>
      <c r="D220" s="1175">
        <f>INDEX(D221:D222,$B$220)</f>
        <v>2.9630491326750594E-2</v>
      </c>
      <c r="E220" s="779"/>
      <c r="F220" s="779"/>
      <c r="G220" s="779"/>
    </row>
    <row r="221" spans="2:11">
      <c r="C221" s="213" t="s">
        <v>1155</v>
      </c>
      <c r="D221" s="1176">
        <f>USER_TESTING_TAB!D325</f>
        <v>2.9630491326750594E-2</v>
      </c>
      <c r="E221" s="693"/>
      <c r="F221" s="693"/>
      <c r="G221" s="693"/>
    </row>
    <row r="222" spans="2:11">
      <c r="C222" s="1008" t="str">
        <f>B196</f>
        <v>Rates from 2018/19 TSM</v>
      </c>
      <c r="D222" s="1176">
        <f>USER_TESTING_TAB!C325</f>
        <v>2.9630491326750594E-2</v>
      </c>
      <c r="E222" s="781"/>
      <c r="F222" s="693"/>
      <c r="G222" s="693"/>
    </row>
    <row r="223" spans="2:11">
      <c r="C223" s="777"/>
    </row>
    <row r="224" spans="2:11" ht="13.15">
      <c r="C224" s="74" t="s">
        <v>248</v>
      </c>
    </row>
    <row r="225" spans="2:7">
      <c r="C225" s="777"/>
    </row>
    <row r="226" spans="2:7">
      <c r="B226">
        <v>1</v>
      </c>
      <c r="C226" s="213" t="s">
        <v>1155</v>
      </c>
      <c r="D226" s="114">
        <v>1</v>
      </c>
    </row>
    <row r="227" spans="2:7">
      <c r="C227" s="1008" t="str">
        <f>C222</f>
        <v>Rates from 2018/19 TSM</v>
      </c>
      <c r="D227" s="114">
        <f>D226+1</f>
        <v>2</v>
      </c>
    </row>
    <row r="230" spans="2:7">
      <c r="D230" s="778" t="str">
        <f>D219</f>
        <v>UQ %</v>
      </c>
      <c r="E230" s="778"/>
      <c r="F230" s="778"/>
      <c r="G230" s="778"/>
    </row>
    <row r="231" spans="2:7">
      <c r="B231" s="1357" t="s">
        <v>250</v>
      </c>
      <c r="C231" s="141" t="s">
        <v>559</v>
      </c>
      <c r="D231" s="790">
        <f t="shared" ref="D231:D249" si="15">D250+D269</f>
        <v>5.0670025503670502E-2</v>
      </c>
      <c r="E231" s="763"/>
      <c r="F231" s="763"/>
      <c r="G231" s="763"/>
    </row>
    <row r="232" spans="2:7">
      <c r="B232" s="1357"/>
      <c r="C232" s="141" t="s">
        <v>7</v>
      </c>
      <c r="D232" s="790">
        <f t="shared" si="15"/>
        <v>2.9553820886506082E-2</v>
      </c>
      <c r="E232" s="763"/>
      <c r="F232" s="763"/>
      <c r="G232" s="763"/>
    </row>
    <row r="233" spans="2:7">
      <c r="B233" s="1357"/>
      <c r="C233" s="141" t="s">
        <v>423</v>
      </c>
      <c r="D233" s="790">
        <f t="shared" si="15"/>
        <v>6.5384225856819023E-2</v>
      </c>
      <c r="E233" s="763"/>
      <c r="F233" s="763"/>
      <c r="G233" s="763"/>
    </row>
    <row r="234" spans="2:7">
      <c r="B234" s="1357"/>
      <c r="C234" s="141" t="s">
        <v>3</v>
      </c>
      <c r="D234" s="790">
        <f t="shared" si="15"/>
        <v>3.4195425395650972E-2</v>
      </c>
      <c r="E234" s="763"/>
      <c r="F234" s="763"/>
      <c r="G234" s="763"/>
    </row>
    <row r="235" spans="2:7">
      <c r="B235" s="1357"/>
      <c r="C235" s="141" t="s">
        <v>79</v>
      </c>
      <c r="D235" s="790">
        <f t="shared" si="15"/>
        <v>4.9922269178630567E-2</v>
      </c>
      <c r="E235" s="763"/>
      <c r="F235" s="763"/>
      <c r="G235" s="763"/>
    </row>
    <row r="236" spans="2:7">
      <c r="B236" s="1357"/>
      <c r="C236" s="141" t="s">
        <v>107</v>
      </c>
      <c r="D236" s="790">
        <f t="shared" si="15"/>
        <v>3.8002265470931045E-2</v>
      </c>
      <c r="E236" s="763"/>
      <c r="F236" s="763"/>
      <c r="G236" s="763"/>
    </row>
    <row r="237" spans="2:7">
      <c r="B237" s="1357"/>
      <c r="C237" s="141" t="s">
        <v>560</v>
      </c>
      <c r="D237" s="790">
        <f t="shared" si="15"/>
        <v>5.5734785884002436E-2</v>
      </c>
      <c r="E237" s="763"/>
      <c r="F237" s="763"/>
      <c r="G237" s="763"/>
    </row>
    <row r="238" spans="2:7">
      <c r="B238" s="1357"/>
      <c r="C238" s="141" t="s">
        <v>6</v>
      </c>
      <c r="D238" s="790">
        <f t="shared" si="15"/>
        <v>6.4924832209737687E-2</v>
      </c>
      <c r="E238" s="763"/>
      <c r="F238" s="763"/>
      <c r="G238" s="763"/>
    </row>
    <row r="239" spans="2:7">
      <c r="B239" s="1357"/>
      <c r="C239" s="141" t="s">
        <v>1</v>
      </c>
      <c r="D239" s="790">
        <f t="shared" si="15"/>
        <v>6.0869377230087514E-2</v>
      </c>
      <c r="E239" s="763"/>
      <c r="F239" s="763"/>
      <c r="G239" s="763"/>
    </row>
    <row r="240" spans="2:7">
      <c r="B240" s="1357"/>
      <c r="C240" s="141" t="s">
        <v>392</v>
      </c>
      <c r="D240" s="790">
        <f t="shared" si="15"/>
        <v>7.5829723622989495E-2</v>
      </c>
      <c r="E240" s="763"/>
      <c r="F240" s="763"/>
      <c r="G240" s="763"/>
    </row>
    <row r="241" spans="2:11">
      <c r="B241" s="1357"/>
      <c r="C241" s="141" t="s">
        <v>4</v>
      </c>
      <c r="D241" s="790">
        <f t="shared" si="15"/>
        <v>3.4720875651734012E-2</v>
      </c>
      <c r="E241" s="763"/>
      <c r="F241" s="763"/>
      <c r="G241" s="763"/>
    </row>
    <row r="242" spans="2:11">
      <c r="B242" s="1357"/>
      <c r="C242" s="141" t="s">
        <v>0</v>
      </c>
      <c r="D242" s="790">
        <f t="shared" si="15"/>
        <v>3.5339882995351034E-2</v>
      </c>
      <c r="E242" s="763"/>
      <c r="F242" s="763"/>
      <c r="G242" s="763"/>
    </row>
    <row r="243" spans="2:11">
      <c r="B243" s="1357"/>
      <c r="C243" s="141" t="s">
        <v>561</v>
      </c>
      <c r="D243" s="790">
        <f t="shared" si="15"/>
        <v>4.2687050984995693E-2</v>
      </c>
      <c r="E243" s="763"/>
      <c r="F243" s="763"/>
      <c r="G243" s="763"/>
    </row>
    <row r="244" spans="2:11">
      <c r="B244" s="1357"/>
      <c r="C244" s="141" t="s">
        <v>562</v>
      </c>
      <c r="D244" s="790">
        <f t="shared" si="15"/>
        <v>2.9783017023034878E-2</v>
      </c>
      <c r="E244" s="763"/>
      <c r="F244" s="763"/>
      <c r="G244" s="763"/>
    </row>
    <row r="245" spans="2:11">
      <c r="B245" s="1357"/>
      <c r="C245" s="141" t="s">
        <v>5</v>
      </c>
      <c r="D245" s="790">
        <f t="shared" si="15"/>
        <v>4.7264041991222944E-2</v>
      </c>
      <c r="E245" s="763"/>
      <c r="F245" s="763"/>
      <c r="G245" s="763"/>
    </row>
    <row r="246" spans="2:11">
      <c r="B246" s="1357"/>
      <c r="C246" s="141" t="s">
        <v>41</v>
      </c>
      <c r="D246" s="790">
        <f t="shared" si="15"/>
        <v>0.1191622270055365</v>
      </c>
      <c r="E246" s="763"/>
      <c r="F246" s="763"/>
      <c r="G246" s="763"/>
    </row>
    <row r="247" spans="2:11">
      <c r="B247" s="1357"/>
      <c r="C247" s="141" t="s">
        <v>563</v>
      </c>
      <c r="D247" s="796">
        <f t="shared" si="15"/>
        <v>3.628831022469646E-2</v>
      </c>
      <c r="E247" s="763"/>
      <c r="F247" s="763"/>
      <c r="G247" s="763"/>
    </row>
    <row r="248" spans="2:11">
      <c r="B248" s="1357"/>
      <c r="C248" s="141" t="s">
        <v>2</v>
      </c>
      <c r="D248" s="796">
        <f t="shared" si="15"/>
        <v>2.8375242941209453E-2</v>
      </c>
      <c r="E248" s="763"/>
      <c r="F248" s="763"/>
      <c r="G248" s="763"/>
    </row>
    <row r="249" spans="2:11">
      <c r="B249" s="1357"/>
      <c r="C249" s="141" t="s">
        <v>564</v>
      </c>
      <c r="D249" s="796">
        <f t="shared" si="15"/>
        <v>4.0701908208006073E-2</v>
      </c>
      <c r="E249" s="763"/>
      <c r="F249" s="763"/>
      <c r="G249" s="763"/>
    </row>
    <row r="250" spans="2:11">
      <c r="B250" s="1354" t="s">
        <v>1155</v>
      </c>
      <c r="C250" s="130" t="s">
        <v>559</v>
      </c>
      <c r="D250" s="794">
        <f t="shared" ref="D250:D268" si="16">IF($B$226=$D$226,E250,0)</f>
        <v>5.0670025503670502E-2</v>
      </c>
      <c r="E250" s="794">
        <f>USER_TESTING_TAB!D326</f>
        <v>5.0670025503670502E-2</v>
      </c>
      <c r="F250" s="763"/>
      <c r="G250" s="763"/>
      <c r="H250" s="181"/>
      <c r="I250" s="181"/>
      <c r="J250" s="181"/>
      <c r="K250" s="181"/>
    </row>
    <row r="251" spans="2:11">
      <c r="B251" s="1354"/>
      <c r="C251" s="130" t="s">
        <v>7</v>
      </c>
      <c r="D251" s="794">
        <f t="shared" si="16"/>
        <v>2.9553820886506082E-2</v>
      </c>
      <c r="E251" s="794">
        <f>USER_TESTING_TAB!D327</f>
        <v>2.9553820886506082E-2</v>
      </c>
      <c r="F251" s="763"/>
      <c r="G251" s="763"/>
      <c r="H251" s="181"/>
      <c r="I251" s="181"/>
      <c r="J251" s="181"/>
      <c r="K251" s="181"/>
    </row>
    <row r="252" spans="2:11">
      <c r="B252" s="1354"/>
      <c r="C252" s="130" t="s">
        <v>423</v>
      </c>
      <c r="D252" s="794">
        <f t="shared" si="16"/>
        <v>6.5384225856819023E-2</v>
      </c>
      <c r="E252" s="794">
        <f>USER_TESTING_TAB!D328</f>
        <v>6.5384225856819023E-2</v>
      </c>
      <c r="F252" s="763"/>
      <c r="G252" s="763"/>
      <c r="H252" s="181"/>
      <c r="I252" s="181"/>
      <c r="J252" s="181"/>
      <c r="K252" s="181"/>
    </row>
    <row r="253" spans="2:11">
      <c r="B253" s="1354"/>
      <c r="C253" s="130" t="s">
        <v>3</v>
      </c>
      <c r="D253" s="794">
        <f t="shared" si="16"/>
        <v>3.4195425395650972E-2</v>
      </c>
      <c r="E253" s="794">
        <f>USER_TESTING_TAB!D329</f>
        <v>3.4195425395650972E-2</v>
      </c>
      <c r="F253" s="763"/>
      <c r="G253" s="763"/>
      <c r="H253" s="181"/>
      <c r="I253" s="181"/>
      <c r="J253" s="181"/>
      <c r="K253" s="181"/>
    </row>
    <row r="254" spans="2:11">
      <c r="B254" s="1354"/>
      <c r="C254" s="130" t="s">
        <v>79</v>
      </c>
      <c r="D254" s="794">
        <f t="shared" si="16"/>
        <v>4.9922269178630567E-2</v>
      </c>
      <c r="E254" s="794">
        <f>USER_TESTING_TAB!D330</f>
        <v>4.9922269178630567E-2</v>
      </c>
      <c r="F254" s="763"/>
      <c r="G254" s="763"/>
      <c r="H254" s="181"/>
      <c r="I254" s="181"/>
      <c r="J254" s="181"/>
      <c r="K254" s="181"/>
    </row>
    <row r="255" spans="2:11">
      <c r="B255" s="1354"/>
      <c r="C255" s="130" t="s">
        <v>107</v>
      </c>
      <c r="D255" s="794">
        <f t="shared" si="16"/>
        <v>3.8002265470931045E-2</v>
      </c>
      <c r="E255" s="794">
        <f>USER_TESTING_TAB!D331</f>
        <v>3.8002265470931045E-2</v>
      </c>
      <c r="F255" s="763"/>
      <c r="G255" s="763"/>
      <c r="H255" s="181"/>
      <c r="I255" s="181"/>
      <c r="J255" s="181"/>
      <c r="K255" s="181"/>
    </row>
    <row r="256" spans="2:11">
      <c r="B256" s="1354"/>
      <c r="C256" s="130" t="s">
        <v>560</v>
      </c>
      <c r="D256" s="794">
        <f t="shared" si="16"/>
        <v>5.5734785884002436E-2</v>
      </c>
      <c r="E256" s="794">
        <f>USER_TESTING_TAB!D332</f>
        <v>5.5734785884002436E-2</v>
      </c>
      <c r="F256" s="763"/>
      <c r="G256" s="763"/>
      <c r="H256" s="181"/>
      <c r="I256" s="181"/>
      <c r="J256" s="181"/>
      <c r="K256" s="181"/>
    </row>
    <row r="257" spans="2:11">
      <c r="B257" s="1354"/>
      <c r="C257" s="130" t="s">
        <v>6</v>
      </c>
      <c r="D257" s="794">
        <f t="shared" si="16"/>
        <v>6.4924832209737687E-2</v>
      </c>
      <c r="E257" s="794">
        <f>USER_TESTING_TAB!D333</f>
        <v>6.4924832209737687E-2</v>
      </c>
      <c r="F257" s="763"/>
      <c r="G257" s="763"/>
      <c r="H257" s="181"/>
      <c r="I257" s="181"/>
      <c r="J257" s="181"/>
      <c r="K257" s="181"/>
    </row>
    <row r="258" spans="2:11">
      <c r="B258" s="1354"/>
      <c r="C258" s="130" t="s">
        <v>1</v>
      </c>
      <c r="D258" s="794">
        <f t="shared" si="16"/>
        <v>6.0869377230087514E-2</v>
      </c>
      <c r="E258" s="794">
        <f>USER_TESTING_TAB!D334</f>
        <v>6.0869377230087514E-2</v>
      </c>
      <c r="F258" s="763"/>
      <c r="G258" s="763"/>
      <c r="H258" s="181"/>
      <c r="I258" s="181"/>
      <c r="J258" s="181"/>
      <c r="K258" s="181"/>
    </row>
    <row r="259" spans="2:11">
      <c r="B259" s="1354"/>
      <c r="C259" s="130" t="s">
        <v>392</v>
      </c>
      <c r="D259" s="794">
        <f t="shared" si="16"/>
        <v>7.5829723622989495E-2</v>
      </c>
      <c r="E259" s="794">
        <f>USER_TESTING_TAB!D335</f>
        <v>7.5829723622989495E-2</v>
      </c>
      <c r="F259" s="763"/>
      <c r="G259" s="763"/>
      <c r="H259" s="181"/>
      <c r="I259" s="181"/>
      <c r="J259" s="181"/>
      <c r="K259" s="181"/>
    </row>
    <row r="260" spans="2:11">
      <c r="B260" s="1354"/>
      <c r="C260" s="130" t="s">
        <v>4</v>
      </c>
      <c r="D260" s="794">
        <f t="shared" si="16"/>
        <v>3.4720875651734012E-2</v>
      </c>
      <c r="E260" s="794">
        <f>USER_TESTING_TAB!D336</f>
        <v>3.4720875651734012E-2</v>
      </c>
      <c r="F260" s="763"/>
      <c r="G260" s="763"/>
      <c r="H260" s="181"/>
      <c r="I260" s="181"/>
      <c r="J260" s="181"/>
      <c r="K260" s="181"/>
    </row>
    <row r="261" spans="2:11">
      <c r="B261" s="1354"/>
      <c r="C261" s="130" t="s">
        <v>0</v>
      </c>
      <c r="D261" s="794">
        <f t="shared" si="16"/>
        <v>3.5339882995351034E-2</v>
      </c>
      <c r="E261" s="794">
        <f>USER_TESTING_TAB!D337</f>
        <v>3.5339882995351034E-2</v>
      </c>
      <c r="F261" s="763"/>
      <c r="G261" s="763"/>
      <c r="H261" s="181"/>
      <c r="I261" s="181"/>
      <c r="J261" s="181"/>
      <c r="K261" s="181"/>
    </row>
    <row r="262" spans="2:11">
      <c r="B262" s="1354"/>
      <c r="C262" s="130" t="s">
        <v>561</v>
      </c>
      <c r="D262" s="794">
        <f t="shared" si="16"/>
        <v>4.2687050984995693E-2</v>
      </c>
      <c r="E262" s="794">
        <f>USER_TESTING_TAB!D338</f>
        <v>4.2687050984995693E-2</v>
      </c>
      <c r="F262" s="763"/>
      <c r="G262" s="763"/>
      <c r="H262" s="181"/>
      <c r="I262" s="181"/>
      <c r="J262" s="181"/>
      <c r="K262" s="181"/>
    </row>
    <row r="263" spans="2:11">
      <c r="B263" s="1354"/>
      <c r="C263" s="130" t="s">
        <v>562</v>
      </c>
      <c r="D263" s="794">
        <f t="shared" si="16"/>
        <v>2.9783017023034878E-2</v>
      </c>
      <c r="E263" s="794">
        <f>USER_TESTING_TAB!D339</f>
        <v>2.9783017023034878E-2</v>
      </c>
      <c r="F263" s="763"/>
      <c r="G263" s="763"/>
      <c r="H263" s="181"/>
      <c r="I263" s="181"/>
      <c r="J263" s="181"/>
      <c r="K263" s="181"/>
    </row>
    <row r="264" spans="2:11">
      <c r="B264" s="1354"/>
      <c r="C264" s="130" t="s">
        <v>5</v>
      </c>
      <c r="D264" s="794">
        <f t="shared" si="16"/>
        <v>4.7264041991222944E-2</v>
      </c>
      <c r="E264" s="794">
        <f>USER_TESTING_TAB!D340</f>
        <v>4.7264041991222944E-2</v>
      </c>
      <c r="F264" s="763"/>
      <c r="G264" s="763"/>
      <c r="H264" s="181"/>
      <c r="I264" s="181"/>
      <c r="J264" s="181"/>
      <c r="K264" s="181"/>
    </row>
    <row r="265" spans="2:11">
      <c r="B265" s="1354"/>
      <c r="C265" s="130" t="s">
        <v>41</v>
      </c>
      <c r="D265" s="794">
        <f t="shared" si="16"/>
        <v>0.1191622270055365</v>
      </c>
      <c r="E265" s="794">
        <f>USER_TESTING_TAB!D341</f>
        <v>0.1191622270055365</v>
      </c>
      <c r="F265" s="763"/>
      <c r="G265" s="763"/>
      <c r="H265" s="181"/>
      <c r="I265" s="181"/>
      <c r="J265" s="181"/>
      <c r="K265" s="181"/>
    </row>
    <row r="266" spans="2:11">
      <c r="B266" s="1354"/>
      <c r="C266" s="130" t="s">
        <v>563</v>
      </c>
      <c r="D266" s="794">
        <f t="shared" si="16"/>
        <v>3.628831022469646E-2</v>
      </c>
      <c r="E266" s="794">
        <f>USER_TESTING_TAB!D342</f>
        <v>3.628831022469646E-2</v>
      </c>
      <c r="F266" s="763"/>
      <c r="G266" s="763"/>
      <c r="H266" s="181"/>
      <c r="I266" s="181"/>
      <c r="J266" s="181"/>
      <c r="K266" s="181"/>
    </row>
    <row r="267" spans="2:11">
      <c r="B267" s="1354"/>
      <c r="C267" s="130" t="s">
        <v>2</v>
      </c>
      <c r="D267" s="794">
        <f t="shared" si="16"/>
        <v>2.8375242941209453E-2</v>
      </c>
      <c r="E267" s="794">
        <f>USER_TESTING_TAB!D343</f>
        <v>2.8375242941209453E-2</v>
      </c>
      <c r="F267" s="763"/>
      <c r="G267" s="763"/>
      <c r="H267" s="181"/>
      <c r="I267" s="181"/>
      <c r="J267" s="181"/>
      <c r="K267" s="181"/>
    </row>
    <row r="268" spans="2:11">
      <c r="B268" s="1354"/>
      <c r="C268" s="130" t="s">
        <v>564</v>
      </c>
      <c r="D268" s="794">
        <f t="shared" si="16"/>
        <v>4.0701908208006073E-2</v>
      </c>
      <c r="E268" s="794">
        <f>USER_TESTING_TAB!D344</f>
        <v>4.0701908208006073E-2</v>
      </c>
      <c r="F268" s="763"/>
      <c r="G268" s="763"/>
      <c r="H268" s="181"/>
      <c r="I268" s="181"/>
      <c r="J268" s="181"/>
      <c r="K268" s="181"/>
    </row>
    <row r="269" spans="2:11">
      <c r="B269" s="1355" t="s">
        <v>1631</v>
      </c>
      <c r="C269" s="791" t="s">
        <v>559</v>
      </c>
      <c r="D269" s="792">
        <f t="shared" ref="D269:D287" si="17">IF($B$226=$D$227,E269,0)</f>
        <v>0</v>
      </c>
      <c r="E269" s="792">
        <f>USER_TESTING_TAB!C326</f>
        <v>5.0670025503670502E-2</v>
      </c>
      <c r="F269" s="763"/>
      <c r="G269" s="763"/>
      <c r="H269" s="181"/>
      <c r="I269" s="181"/>
      <c r="J269" s="181"/>
      <c r="K269" s="181"/>
    </row>
    <row r="270" spans="2:11">
      <c r="B270" s="1356"/>
      <c r="C270" s="791" t="s">
        <v>7</v>
      </c>
      <c r="D270" s="792">
        <f t="shared" si="17"/>
        <v>0</v>
      </c>
      <c r="E270" s="792">
        <f>USER_TESTING_TAB!C327</f>
        <v>2.9553820886506082E-2</v>
      </c>
      <c r="F270" s="763"/>
      <c r="G270" s="763"/>
      <c r="H270" s="181"/>
      <c r="I270" s="181"/>
      <c r="J270" s="181"/>
      <c r="K270" s="181"/>
    </row>
    <row r="271" spans="2:11">
      <c r="B271" s="1356"/>
      <c r="C271" s="791" t="s">
        <v>423</v>
      </c>
      <c r="D271" s="792">
        <f t="shared" si="17"/>
        <v>0</v>
      </c>
      <c r="E271" s="792">
        <f>USER_TESTING_TAB!C328</f>
        <v>6.5384225856819023E-2</v>
      </c>
      <c r="F271" s="763"/>
      <c r="G271" s="763"/>
      <c r="H271" s="181"/>
      <c r="I271" s="181"/>
      <c r="J271" s="181"/>
      <c r="K271" s="181"/>
    </row>
    <row r="272" spans="2:11">
      <c r="B272" s="1356"/>
      <c r="C272" s="791" t="s">
        <v>3</v>
      </c>
      <c r="D272" s="792">
        <f t="shared" si="17"/>
        <v>0</v>
      </c>
      <c r="E272" s="792">
        <f>USER_TESTING_TAB!C329</f>
        <v>3.0887635397707607E-2</v>
      </c>
      <c r="F272" s="763"/>
      <c r="G272" s="763"/>
      <c r="H272" s="181"/>
      <c r="I272" s="181"/>
      <c r="J272" s="181"/>
      <c r="K272" s="181"/>
    </row>
    <row r="273" spans="2:11">
      <c r="B273" s="1356"/>
      <c r="C273" s="791" t="s">
        <v>79</v>
      </c>
      <c r="D273" s="792">
        <f t="shared" si="17"/>
        <v>0</v>
      </c>
      <c r="E273" s="792">
        <f>USER_TESTING_TAB!C330</f>
        <v>4.9922269178630567E-2</v>
      </c>
      <c r="F273" s="763"/>
      <c r="G273" s="763"/>
      <c r="H273" s="181"/>
      <c r="I273" s="181"/>
      <c r="J273" s="181"/>
      <c r="K273" s="181"/>
    </row>
    <row r="274" spans="2:11">
      <c r="B274" s="1356"/>
      <c r="C274" s="791" t="s">
        <v>107</v>
      </c>
      <c r="D274" s="792">
        <f t="shared" si="17"/>
        <v>0</v>
      </c>
      <c r="E274" s="792">
        <f>USER_TESTING_TAB!C331</f>
        <v>3.8002265470931045E-2</v>
      </c>
      <c r="F274" s="763"/>
      <c r="G274" s="763"/>
      <c r="H274" s="181"/>
      <c r="I274" s="181"/>
      <c r="J274" s="181"/>
      <c r="K274" s="181"/>
    </row>
    <row r="275" spans="2:11">
      <c r="B275" s="1356"/>
      <c r="C275" s="791" t="s">
        <v>560</v>
      </c>
      <c r="D275" s="792">
        <f t="shared" si="17"/>
        <v>0</v>
      </c>
      <c r="E275" s="792">
        <f>USER_TESTING_TAB!C332</f>
        <v>5.5734785884002436E-2</v>
      </c>
      <c r="F275" s="763"/>
      <c r="G275" s="763"/>
      <c r="H275" s="181"/>
      <c r="I275" s="181"/>
      <c r="J275" s="181"/>
      <c r="K275" s="181"/>
    </row>
    <row r="276" spans="2:11">
      <c r="B276" s="1356"/>
      <c r="C276" s="791" t="s">
        <v>6</v>
      </c>
      <c r="D276" s="792">
        <f t="shared" si="17"/>
        <v>0</v>
      </c>
      <c r="E276" s="792">
        <f>USER_TESTING_TAB!C333</f>
        <v>6.4924832209737687E-2</v>
      </c>
      <c r="F276" s="763"/>
      <c r="G276" s="763"/>
      <c r="H276" s="181"/>
      <c r="I276" s="181"/>
      <c r="J276" s="181"/>
      <c r="K276" s="181"/>
    </row>
    <row r="277" spans="2:11">
      <c r="B277" s="1356"/>
      <c r="C277" s="791" t="s">
        <v>1</v>
      </c>
      <c r="D277" s="792">
        <f t="shared" si="17"/>
        <v>0</v>
      </c>
      <c r="E277" s="792">
        <f>USER_TESTING_TAB!C334</f>
        <v>6.0869377230087514E-2</v>
      </c>
      <c r="F277" s="763"/>
      <c r="G277" s="763"/>
      <c r="H277" s="181"/>
      <c r="I277" s="181"/>
      <c r="J277" s="181"/>
      <c r="K277" s="181"/>
    </row>
    <row r="278" spans="2:11">
      <c r="B278" s="1356"/>
      <c r="C278" s="791" t="s">
        <v>392</v>
      </c>
      <c r="D278" s="792">
        <f t="shared" si="17"/>
        <v>0</v>
      </c>
      <c r="E278" s="792">
        <f>USER_TESTING_TAB!C335</f>
        <v>7.5829723622989495E-2</v>
      </c>
      <c r="F278" s="763"/>
      <c r="G278" s="763"/>
      <c r="H278" s="181"/>
      <c r="I278" s="181"/>
      <c r="J278" s="181"/>
      <c r="K278" s="181"/>
    </row>
    <row r="279" spans="2:11">
      <c r="B279" s="1356"/>
      <c r="C279" s="791" t="s">
        <v>4</v>
      </c>
      <c r="D279" s="792">
        <f t="shared" si="17"/>
        <v>0</v>
      </c>
      <c r="E279" s="792">
        <f>USER_TESTING_TAB!C336</f>
        <v>3.4720875651734012E-2</v>
      </c>
      <c r="F279" s="763"/>
      <c r="G279" s="763"/>
      <c r="H279" s="181"/>
      <c r="I279" s="181"/>
      <c r="J279" s="181"/>
      <c r="K279" s="181"/>
    </row>
    <row r="280" spans="2:11">
      <c r="B280" s="1356"/>
      <c r="C280" s="791" t="s">
        <v>0</v>
      </c>
      <c r="D280" s="792">
        <f t="shared" si="17"/>
        <v>0</v>
      </c>
      <c r="E280" s="792">
        <f>USER_TESTING_TAB!C337</f>
        <v>3.5339882995351034E-2</v>
      </c>
      <c r="F280" s="763"/>
      <c r="G280" s="763"/>
      <c r="H280" s="181"/>
      <c r="I280" s="181"/>
      <c r="J280" s="181"/>
      <c r="K280" s="181"/>
    </row>
    <row r="281" spans="2:11">
      <c r="B281" s="1356"/>
      <c r="C281" s="791" t="s">
        <v>561</v>
      </c>
      <c r="D281" s="792">
        <f t="shared" si="17"/>
        <v>0</v>
      </c>
      <c r="E281" s="792">
        <f>USER_TESTING_TAB!C338</f>
        <v>4.2687050984995693E-2</v>
      </c>
      <c r="F281" s="763"/>
      <c r="G281" s="763"/>
      <c r="H281" s="181"/>
      <c r="I281" s="181"/>
      <c r="J281" s="181"/>
      <c r="K281" s="181"/>
    </row>
    <row r="282" spans="2:11">
      <c r="B282" s="1356"/>
      <c r="C282" s="791" t="s">
        <v>562</v>
      </c>
      <c r="D282" s="792">
        <f t="shared" si="17"/>
        <v>0</v>
      </c>
      <c r="E282" s="792">
        <f>USER_TESTING_TAB!C339</f>
        <v>2.9783017023034878E-2</v>
      </c>
      <c r="F282" s="763"/>
      <c r="G282" s="763"/>
      <c r="H282" s="181"/>
      <c r="I282" s="181"/>
      <c r="J282" s="181"/>
      <c r="K282" s="181"/>
    </row>
    <row r="283" spans="2:11">
      <c r="B283" s="1356"/>
      <c r="C283" s="791" t="s">
        <v>5</v>
      </c>
      <c r="D283" s="792">
        <f t="shared" si="17"/>
        <v>0</v>
      </c>
      <c r="E283" s="792">
        <f>USER_TESTING_TAB!C340</f>
        <v>4.7264041991222944E-2</v>
      </c>
      <c r="F283" s="763"/>
      <c r="G283" s="763"/>
      <c r="H283" s="181"/>
      <c r="I283" s="181"/>
      <c r="J283" s="181"/>
      <c r="K283" s="181"/>
    </row>
    <row r="284" spans="2:11">
      <c r="B284" s="1356"/>
      <c r="C284" s="791" t="s">
        <v>41</v>
      </c>
      <c r="D284" s="792">
        <f t="shared" si="17"/>
        <v>0</v>
      </c>
      <c r="E284" s="792">
        <f>USER_TESTING_TAB!C341</f>
        <v>0.1191622270055365</v>
      </c>
      <c r="F284" s="763"/>
      <c r="G284" s="763"/>
      <c r="H284" s="181"/>
      <c r="I284" s="181"/>
      <c r="J284" s="181"/>
      <c r="K284" s="181"/>
    </row>
    <row r="285" spans="2:11">
      <c r="B285" s="1356"/>
      <c r="C285" s="791" t="s">
        <v>563</v>
      </c>
      <c r="D285" s="792">
        <f t="shared" si="17"/>
        <v>0</v>
      </c>
      <c r="E285" s="792">
        <f>USER_TESTING_TAB!C342</f>
        <v>3.4429883874599602E-2</v>
      </c>
      <c r="F285" s="763"/>
      <c r="G285" s="763"/>
      <c r="H285" s="181"/>
      <c r="I285" s="181"/>
      <c r="J285" s="181"/>
      <c r="K285" s="181"/>
    </row>
    <row r="286" spans="2:11">
      <c r="B286" s="1356"/>
      <c r="C286" s="791" t="s">
        <v>2</v>
      </c>
      <c r="D286" s="792">
        <f t="shared" si="17"/>
        <v>0</v>
      </c>
      <c r="E286" s="792">
        <f>USER_TESTING_TAB!C343</f>
        <v>2.8375242941209453E-2</v>
      </c>
      <c r="F286" s="763"/>
      <c r="G286" s="763"/>
      <c r="H286" s="181"/>
      <c r="I286" s="181"/>
      <c r="J286" s="181"/>
      <c r="K286" s="181"/>
    </row>
    <row r="287" spans="2:11">
      <c r="B287" s="1356"/>
      <c r="C287" s="791" t="s">
        <v>564</v>
      </c>
      <c r="D287" s="792">
        <f t="shared" si="17"/>
        <v>0</v>
      </c>
      <c r="E287" s="792">
        <f>USER_TESTING_TAB!C344</f>
        <v>4.0701908208006073E-2</v>
      </c>
      <c r="F287" s="763"/>
      <c r="G287" s="763"/>
      <c r="H287" s="181"/>
      <c r="I287" s="181"/>
      <c r="J287" s="181"/>
      <c r="K287" s="181"/>
    </row>
    <row r="289" spans="2:14">
      <c r="B289" s="11" t="s">
        <v>1260</v>
      </c>
    </row>
    <row r="291" spans="2:14">
      <c r="B291" s="982" t="s">
        <v>1694</v>
      </c>
    </row>
    <row r="293" spans="2:14" ht="91.9">
      <c r="B293" s="827"/>
      <c r="C293" s="180" t="s">
        <v>59</v>
      </c>
      <c r="D293" s="824" t="s">
        <v>1632</v>
      </c>
      <c r="E293" s="148" t="s">
        <v>1220</v>
      </c>
      <c r="F293" s="137" t="s">
        <v>1205</v>
      </c>
      <c r="G293" s="254" t="s">
        <v>1206</v>
      </c>
      <c r="L293" s="148" t="s">
        <v>1207</v>
      </c>
    </row>
    <row r="294" spans="2:14" ht="13.15">
      <c r="C294" s="180" t="s">
        <v>40</v>
      </c>
      <c r="D294" s="430">
        <f>Calc_Primary_teacher_need!Q63</f>
        <v>242091.76066308128</v>
      </c>
      <c r="E294" s="828">
        <v>242091.76066308128</v>
      </c>
      <c r="F294" s="315">
        <f>D294-E294</f>
        <v>0</v>
      </c>
      <c r="G294" s="1077">
        <v>0</v>
      </c>
      <c r="L294" s="315">
        <f>IF(B220=1,G294,F294)</f>
        <v>0</v>
      </c>
    </row>
    <row r="295" spans="2:14" ht="13.15">
      <c r="C295" s="180" t="s">
        <v>559</v>
      </c>
      <c r="D295" s="430">
        <f>Teacher_need_by_subject!C630</f>
        <v>8236.4413301126551</v>
      </c>
      <c r="E295" s="298">
        <v>8236.4413301126551</v>
      </c>
      <c r="F295" s="315">
        <f t="shared" ref="F295:F313" si="18">D295-E295</f>
        <v>0</v>
      </c>
      <c r="G295" s="1077">
        <v>0</v>
      </c>
      <c r="L295" s="315">
        <f>IF($B$226=1,G295,F295)</f>
        <v>0</v>
      </c>
    </row>
    <row r="296" spans="2:14" ht="13.15">
      <c r="C296" s="180" t="s">
        <v>7</v>
      </c>
      <c r="D296" s="430">
        <f>Teacher_need_by_subject!C631</f>
        <v>12488.984382049279</v>
      </c>
      <c r="E296" s="298">
        <v>12488.984382049279</v>
      </c>
      <c r="F296" s="315">
        <f t="shared" si="18"/>
        <v>0</v>
      </c>
      <c r="G296" s="1077">
        <v>0</v>
      </c>
      <c r="L296" s="315">
        <f t="shared" ref="L296:L312" si="19">IF($B$226=1,G296,F296)</f>
        <v>0</v>
      </c>
      <c r="N296" s="11"/>
    </row>
    <row r="297" spans="2:14" ht="13.15">
      <c r="C297" s="180" t="s">
        <v>423</v>
      </c>
      <c r="D297" s="430">
        <f>Teacher_need_by_subject!C632</f>
        <v>4649.9788834305391</v>
      </c>
      <c r="E297" s="298">
        <v>4649.9788834305391</v>
      </c>
      <c r="F297" s="315">
        <f t="shared" si="18"/>
        <v>0</v>
      </c>
      <c r="G297" s="1077">
        <v>0</v>
      </c>
      <c r="L297" s="315">
        <f t="shared" si="19"/>
        <v>0</v>
      </c>
      <c r="N297" s="11"/>
    </row>
    <row r="298" spans="2:14" ht="13.15">
      <c r="C298" s="180" t="s">
        <v>3</v>
      </c>
      <c r="D298" s="430">
        <f>Teacher_need_by_subject!C633</f>
        <v>11217.375614536913</v>
      </c>
      <c r="E298" s="298">
        <v>11217.375614536913</v>
      </c>
      <c r="F298" s="315">
        <f t="shared" si="18"/>
        <v>0</v>
      </c>
      <c r="G298" s="1077">
        <v>0</v>
      </c>
      <c r="L298" s="315">
        <f t="shared" si="19"/>
        <v>0</v>
      </c>
    </row>
    <row r="299" spans="2:14" ht="13.15">
      <c r="C299" s="180" t="s">
        <v>79</v>
      </c>
      <c r="D299" s="430">
        <f>Teacher_need_by_subject!C634</f>
        <v>284.31499929998387</v>
      </c>
      <c r="E299" s="298">
        <v>284.31499929998387</v>
      </c>
      <c r="F299" s="315">
        <f t="shared" si="18"/>
        <v>0</v>
      </c>
      <c r="G299" s="1077">
        <v>0</v>
      </c>
      <c r="L299" s="315">
        <f t="shared" si="19"/>
        <v>0</v>
      </c>
    </row>
    <row r="300" spans="2:14" ht="13.15">
      <c r="C300" s="180" t="s">
        <v>107</v>
      </c>
      <c r="D300" s="430">
        <f>Teacher_need_by_subject!C635</f>
        <v>6503.7124384682911</v>
      </c>
      <c r="E300" s="298">
        <v>6503.7124384682911</v>
      </c>
      <c r="F300" s="315">
        <f t="shared" si="18"/>
        <v>0</v>
      </c>
      <c r="G300" s="1077">
        <v>0</v>
      </c>
      <c r="L300" s="315">
        <f t="shared" si="19"/>
        <v>0</v>
      </c>
    </row>
    <row r="301" spans="2:14" ht="13.15">
      <c r="C301" s="180" t="s">
        <v>560</v>
      </c>
      <c r="D301" s="430">
        <f>Teacher_need_by_subject!C636</f>
        <v>9857.8867676356749</v>
      </c>
      <c r="E301" s="298">
        <v>9857.8867676356749</v>
      </c>
      <c r="F301" s="315">
        <f t="shared" si="18"/>
        <v>0</v>
      </c>
      <c r="G301" s="1077">
        <v>0</v>
      </c>
      <c r="L301" s="315">
        <f t="shared" si="19"/>
        <v>0</v>
      </c>
    </row>
    <row r="302" spans="2:14" ht="13.15">
      <c r="C302" s="180" t="s">
        <v>6</v>
      </c>
      <c r="D302" s="430">
        <f>Teacher_need_by_subject!C637</f>
        <v>4740.1138605007391</v>
      </c>
      <c r="E302" s="298">
        <v>4740.1138605007391</v>
      </c>
      <c r="F302" s="315">
        <f t="shared" si="18"/>
        <v>0</v>
      </c>
      <c r="G302" s="1077">
        <v>0</v>
      </c>
      <c r="L302" s="315">
        <f t="shared" si="19"/>
        <v>0</v>
      </c>
    </row>
    <row r="303" spans="2:14" ht="13.15">
      <c r="C303" s="180" t="s">
        <v>1</v>
      </c>
      <c r="D303" s="430">
        <f>Teacher_need_by_subject!C638</f>
        <v>31104.771606330149</v>
      </c>
      <c r="E303" s="298">
        <v>31104.771606330149</v>
      </c>
      <c r="F303" s="315">
        <f t="shared" si="18"/>
        <v>0</v>
      </c>
      <c r="G303" s="1077">
        <v>0</v>
      </c>
      <c r="L303" s="315">
        <f t="shared" si="19"/>
        <v>0</v>
      </c>
    </row>
    <row r="304" spans="2:14" ht="13.15">
      <c r="C304" s="180" t="s">
        <v>392</v>
      </c>
      <c r="D304" s="430">
        <f>Teacher_need_by_subject!C639</f>
        <v>1936.1051287653315</v>
      </c>
      <c r="E304" s="298">
        <v>1936.1051287653315</v>
      </c>
      <c r="F304" s="315">
        <f t="shared" si="18"/>
        <v>0</v>
      </c>
      <c r="G304" s="1077">
        <v>0</v>
      </c>
      <c r="L304" s="315">
        <f t="shared" si="19"/>
        <v>0</v>
      </c>
    </row>
    <row r="305" spans="3:12" ht="13.15">
      <c r="C305" s="180" t="s">
        <v>4</v>
      </c>
      <c r="D305" s="430">
        <f>Teacher_need_by_subject!C640</f>
        <v>11113.377109914745</v>
      </c>
      <c r="E305" s="298">
        <v>11113.377109914745</v>
      </c>
      <c r="F305" s="315">
        <f t="shared" si="18"/>
        <v>0</v>
      </c>
      <c r="G305" s="1077">
        <v>0</v>
      </c>
      <c r="L305" s="315">
        <f t="shared" si="19"/>
        <v>0</v>
      </c>
    </row>
    <row r="306" spans="3:12" ht="13.15">
      <c r="C306" s="180" t="s">
        <v>0</v>
      </c>
      <c r="D306" s="430">
        <f>Teacher_need_by_subject!C641</f>
        <v>11920.414290696526</v>
      </c>
      <c r="E306" s="298">
        <v>11920.414290696526</v>
      </c>
      <c r="F306" s="315">
        <f t="shared" si="18"/>
        <v>0</v>
      </c>
      <c r="G306" s="1077">
        <v>0</v>
      </c>
      <c r="L306" s="315">
        <f t="shared" si="19"/>
        <v>0</v>
      </c>
    </row>
    <row r="307" spans="3:12" ht="13.15">
      <c r="C307" s="180" t="s">
        <v>561</v>
      </c>
      <c r="D307" s="430">
        <f>Teacher_need_by_subject!C642</f>
        <v>31927.142466957212</v>
      </c>
      <c r="E307" s="298">
        <v>31927.142466957212</v>
      </c>
      <c r="F307" s="315">
        <f t="shared" si="18"/>
        <v>0</v>
      </c>
      <c r="G307" s="1077">
        <v>0</v>
      </c>
      <c r="L307" s="315">
        <f t="shared" si="19"/>
        <v>0</v>
      </c>
    </row>
    <row r="308" spans="3:12" ht="13.15">
      <c r="C308" s="180" t="s">
        <v>562</v>
      </c>
      <c r="D308" s="430">
        <f>Teacher_need_by_subject!C643</f>
        <v>15046.687740175887</v>
      </c>
      <c r="E308" s="298">
        <v>15046.687740175887</v>
      </c>
      <c r="F308" s="315">
        <f t="shared" si="18"/>
        <v>0</v>
      </c>
      <c r="G308" s="1077">
        <v>0</v>
      </c>
      <c r="L308" s="315">
        <f t="shared" si="19"/>
        <v>0</v>
      </c>
    </row>
    <row r="309" spans="3:12" ht="13.15">
      <c r="C309" s="180" t="s">
        <v>5</v>
      </c>
      <c r="D309" s="430">
        <f>Teacher_need_by_subject!C644</f>
        <v>4829.3804530384577</v>
      </c>
      <c r="E309" s="298">
        <v>4829.3804530384577</v>
      </c>
      <c r="F309" s="315">
        <f t="shared" si="18"/>
        <v>0</v>
      </c>
      <c r="G309" s="1077">
        <v>0</v>
      </c>
      <c r="L309" s="315">
        <f t="shared" si="19"/>
        <v>0</v>
      </c>
    </row>
    <row r="310" spans="3:12" ht="13.15">
      <c r="C310" s="180" t="s">
        <v>41</v>
      </c>
      <c r="D310" s="430">
        <f>Teacher_need_by_subject!C645</f>
        <v>9837.5963533248341</v>
      </c>
      <c r="E310" s="298">
        <v>9837.5963533248341</v>
      </c>
      <c r="F310" s="315">
        <f t="shared" si="18"/>
        <v>0</v>
      </c>
      <c r="G310" s="1077">
        <v>0</v>
      </c>
      <c r="L310" s="315">
        <f t="shared" si="19"/>
        <v>0</v>
      </c>
    </row>
    <row r="311" spans="3:12" ht="13.15">
      <c r="C311" s="180" t="s">
        <v>563</v>
      </c>
      <c r="D311" s="430">
        <f>Teacher_need_by_subject!C646</f>
        <v>17389.687453138416</v>
      </c>
      <c r="E311" s="298">
        <v>17389.687453138416</v>
      </c>
      <c r="F311" s="315">
        <f t="shared" si="18"/>
        <v>0</v>
      </c>
      <c r="G311" s="1077">
        <v>0</v>
      </c>
      <c r="L311" s="315">
        <f t="shared" si="19"/>
        <v>0</v>
      </c>
    </row>
    <row r="312" spans="3:12" ht="13.15">
      <c r="C312" s="180" t="s">
        <v>2</v>
      </c>
      <c r="D312" s="430">
        <f>Teacher_need_by_subject!C647</f>
        <v>10877.842784901657</v>
      </c>
      <c r="E312" s="298">
        <v>10877.842784901657</v>
      </c>
      <c r="F312" s="315">
        <f t="shared" si="18"/>
        <v>0</v>
      </c>
      <c r="G312" s="1077">
        <v>0</v>
      </c>
      <c r="L312" s="315">
        <f t="shared" si="19"/>
        <v>0</v>
      </c>
    </row>
    <row r="313" spans="3:12" ht="13.15">
      <c r="C313" s="180" t="s">
        <v>564</v>
      </c>
      <c r="D313" s="430">
        <f>Teacher_need_by_subject!C648</f>
        <v>7196.617810948248</v>
      </c>
      <c r="E313" s="298">
        <v>7196.617810948248</v>
      </c>
      <c r="F313" s="315">
        <f t="shared" si="18"/>
        <v>0</v>
      </c>
      <c r="G313" s="1077">
        <v>0</v>
      </c>
      <c r="L313" s="315">
        <f>IF($B$226=1,G313,F313)</f>
        <v>0</v>
      </c>
    </row>
    <row r="315" spans="3:12">
      <c r="D315" s="905"/>
      <c r="E315" s="905"/>
    </row>
  </sheetData>
  <mergeCells count="7">
    <mergeCell ref="H127:O128"/>
    <mergeCell ref="B177:B195"/>
    <mergeCell ref="B196:B214"/>
    <mergeCell ref="B250:B268"/>
    <mergeCell ref="B269:B287"/>
    <mergeCell ref="B231:B249"/>
    <mergeCell ref="B158:B176"/>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00B050"/>
  </sheetPr>
  <dimension ref="A1:AE76"/>
  <sheetViews>
    <sheetView showGridLines="0" zoomScaleNormal="100" workbookViewId="0"/>
  </sheetViews>
  <sheetFormatPr defaultRowHeight="12.75"/>
  <cols>
    <col min="3" max="3" width="60.73046875" customWidth="1"/>
    <col min="16" max="21" width="12" customWidth="1"/>
    <col min="22" max="22" width="17" customWidth="1"/>
    <col min="23" max="26" width="12" customWidth="1"/>
    <col min="27" max="27" width="12" style="1" customWidth="1"/>
    <col min="28" max="28" width="17" bestFit="1" customWidth="1"/>
    <col min="29" max="29" width="14.73046875" bestFit="1" customWidth="1"/>
  </cols>
  <sheetData>
    <row r="1" spans="1:27" s="704" customFormat="1" ht="13.9">
      <c r="A1" s="63" t="str">
        <f>ModelBanner</f>
        <v>TSM_201920</v>
      </c>
      <c r="AA1" s="98"/>
    </row>
    <row r="2" spans="1:27" s="704" customFormat="1" ht="13.9">
      <c r="A2" s="920" t="s">
        <v>13</v>
      </c>
      <c r="B2" s="920" t="s">
        <v>30</v>
      </c>
      <c r="AA2" s="98"/>
    </row>
    <row r="3" spans="1:27" s="704" customFormat="1" ht="13.9">
      <c r="A3" s="65"/>
      <c r="AA3" s="98"/>
    </row>
    <row r="4" spans="1:27" s="55" customFormat="1" ht="13.15">
      <c r="A4" s="56" t="s">
        <v>26</v>
      </c>
      <c r="B4" s="56"/>
      <c r="D4" s="56"/>
      <c r="E4" s="56"/>
      <c r="F4" s="283"/>
      <c r="G4" s="56"/>
      <c r="H4" s="56"/>
      <c r="I4" s="56"/>
      <c r="J4" s="56"/>
      <c r="K4" s="56"/>
      <c r="L4" s="56"/>
      <c r="M4" s="56"/>
      <c r="N4" s="56"/>
      <c r="O4" s="56"/>
      <c r="P4" s="56"/>
      <c r="AA4" s="872"/>
    </row>
    <row r="5" spans="1:27" s="45" customFormat="1" ht="13.15" customHeight="1">
      <c r="A5" s="58" t="s">
        <v>1456</v>
      </c>
      <c r="B5" s="58"/>
      <c r="D5" s="58"/>
      <c r="E5" s="58"/>
      <c r="F5" s="58"/>
      <c r="G5" s="58"/>
      <c r="H5" s="58"/>
      <c r="I5" s="58"/>
      <c r="J5" s="58"/>
      <c r="K5" s="58"/>
      <c r="L5" s="58"/>
      <c r="M5" s="58"/>
      <c r="N5" s="58"/>
      <c r="O5" s="58"/>
      <c r="P5" s="58"/>
      <c r="Q5" s="58"/>
      <c r="R5" s="58"/>
      <c r="S5" s="58"/>
      <c r="T5" s="58"/>
      <c r="U5" s="58"/>
      <c r="V5" s="58"/>
    </row>
    <row r="6" spans="1:27" s="44" customFormat="1" ht="13.15">
      <c r="A6" s="54" t="s">
        <v>1336</v>
      </c>
      <c r="B6" s="59"/>
      <c r="D6" s="59"/>
      <c r="E6" s="59"/>
      <c r="F6" s="283"/>
      <c r="G6" s="59"/>
      <c r="H6" s="59"/>
      <c r="I6" s="59"/>
      <c r="J6" s="59"/>
      <c r="K6" s="59"/>
      <c r="L6" s="59"/>
      <c r="M6" s="59"/>
      <c r="N6" s="59"/>
      <c r="O6" s="59"/>
      <c r="P6" s="59"/>
      <c r="Q6" s="43"/>
      <c r="R6" s="43"/>
    </row>
    <row r="7" spans="1:27" s="44" customFormat="1" ht="13.15">
      <c r="A7" s="52"/>
      <c r="B7" s="54"/>
      <c r="D7" s="59"/>
      <c r="E7" s="59"/>
      <c r="F7" s="283"/>
      <c r="G7" s="59"/>
      <c r="H7" s="59"/>
      <c r="I7" s="59"/>
      <c r="J7" s="59"/>
      <c r="K7" s="59"/>
      <c r="L7" s="59"/>
      <c r="M7" s="59"/>
      <c r="N7" s="59"/>
      <c r="O7" s="59"/>
      <c r="P7" s="59"/>
      <c r="Q7" s="43"/>
      <c r="R7" s="43"/>
    </row>
    <row r="8" spans="1:27" s="44" customFormat="1" ht="13.15">
      <c r="A8" s="54" t="s">
        <v>24</v>
      </c>
      <c r="B8" s="59"/>
      <c r="D8" s="59"/>
      <c r="E8" s="59"/>
      <c r="F8" s="283"/>
      <c r="G8" s="59"/>
      <c r="H8" s="59"/>
      <c r="I8" s="59"/>
      <c r="J8" s="59"/>
      <c r="K8" s="59"/>
      <c r="L8" s="59"/>
      <c r="M8" s="59"/>
      <c r="N8" s="59"/>
      <c r="O8" s="59"/>
      <c r="P8" s="59"/>
      <c r="Q8" s="43"/>
      <c r="R8" s="43"/>
    </row>
    <row r="9" spans="1:27" s="48" customFormat="1" ht="13.5" customHeight="1">
      <c r="A9" s="53" t="s">
        <v>1157</v>
      </c>
      <c r="B9" s="71"/>
      <c r="D9" s="69"/>
      <c r="E9" s="284"/>
      <c r="F9" s="284"/>
      <c r="G9" s="284"/>
      <c r="H9" s="70"/>
      <c r="I9" s="284"/>
      <c r="J9" s="284"/>
      <c r="K9" s="70"/>
      <c r="L9" s="285"/>
      <c r="M9" s="285"/>
      <c r="N9" s="285"/>
      <c r="O9" s="285"/>
      <c r="P9" s="285"/>
      <c r="Q9" s="47"/>
      <c r="R9" s="47"/>
      <c r="AA9" s="44"/>
    </row>
    <row r="11" spans="1:27" ht="17.649999999999999">
      <c r="C11" s="37" t="s">
        <v>1457</v>
      </c>
      <c r="D11" s="211" t="s">
        <v>345</v>
      </c>
      <c r="J11" s="211"/>
    </row>
    <row r="12" spans="1:27" ht="13.15">
      <c r="E12" s="907"/>
      <c r="F12" s="907"/>
      <c r="G12" s="907"/>
      <c r="H12" s="907"/>
      <c r="I12" s="907"/>
      <c r="J12" s="907"/>
      <c r="K12" s="907"/>
      <c r="L12" s="907"/>
      <c r="M12" s="907"/>
      <c r="N12" s="907"/>
      <c r="O12" s="907"/>
      <c r="P12" s="907"/>
      <c r="Q12" s="907"/>
      <c r="R12" s="907"/>
      <c r="S12" s="907"/>
      <c r="T12" s="907"/>
    </row>
    <row r="13" spans="1:27" ht="23.25">
      <c r="C13" s="909" t="s">
        <v>1272</v>
      </c>
      <c r="D13" s="909" t="s">
        <v>1273</v>
      </c>
      <c r="E13" s="1361" t="s">
        <v>1274</v>
      </c>
      <c r="F13" s="1362"/>
      <c r="G13" s="1362"/>
      <c r="H13" s="1362"/>
      <c r="I13" s="1362"/>
      <c r="J13" s="1362"/>
      <c r="K13" s="1362"/>
      <c r="L13" s="1362"/>
      <c r="M13" s="1362"/>
      <c r="N13" s="1362"/>
      <c r="O13" s="1363"/>
      <c r="P13" s="907"/>
      <c r="Q13" s="907"/>
      <c r="R13" s="907"/>
      <c r="S13" s="907"/>
      <c r="T13" s="907"/>
    </row>
    <row r="14" spans="1:27" ht="39.75" customHeight="1">
      <c r="B14" s="168">
        <v>2</v>
      </c>
      <c r="C14" s="1067" t="s">
        <v>1554</v>
      </c>
      <c r="D14" s="871">
        <v>1</v>
      </c>
      <c r="E14" s="1275" t="s">
        <v>1586</v>
      </c>
      <c r="F14" s="1366"/>
      <c r="G14" s="1366"/>
      <c r="H14" s="1366"/>
      <c r="I14" s="1366"/>
      <c r="J14" s="1366"/>
      <c r="K14" s="1366"/>
      <c r="L14" s="1366"/>
      <c r="M14" s="1366"/>
      <c r="N14" s="1366"/>
      <c r="O14" s="1367"/>
      <c r="P14" s="1081"/>
      <c r="Q14" s="1081"/>
      <c r="R14" s="1081"/>
      <c r="S14" s="1081"/>
      <c r="T14" s="1082"/>
    </row>
    <row r="15" spans="1:27" ht="53.25" customHeight="1">
      <c r="C15" s="1067" t="s">
        <v>1555</v>
      </c>
      <c r="D15" s="871">
        <v>2</v>
      </c>
      <c r="E15" s="1275" t="s">
        <v>1570</v>
      </c>
      <c r="F15" s="1364"/>
      <c r="G15" s="1364"/>
      <c r="H15" s="1364"/>
      <c r="I15" s="1364"/>
      <c r="J15" s="1364"/>
      <c r="K15" s="1364"/>
      <c r="L15" s="1364"/>
      <c r="M15" s="1364"/>
      <c r="N15" s="1364"/>
      <c r="O15" s="1365"/>
      <c r="P15" s="908"/>
      <c r="Q15" s="908"/>
      <c r="R15" s="908"/>
      <c r="S15" s="908"/>
      <c r="T15" s="908"/>
    </row>
    <row r="17" spans="2:27" ht="13.15">
      <c r="C17" s="5" t="s">
        <v>59</v>
      </c>
      <c r="D17" s="185" t="str">
        <f>Teacher_need_by_subject!C629</f>
        <v>2018/19</v>
      </c>
      <c r="E17" s="185" t="str">
        <f>Teacher_need_by_subject!D629</f>
        <v>2019/20</v>
      </c>
      <c r="F17" s="185" t="str">
        <f>Teacher_need_by_subject!E629</f>
        <v>2020/21</v>
      </c>
      <c r="G17" s="185" t="str">
        <f>Teacher_need_by_subject!F629</f>
        <v>2021/22</v>
      </c>
      <c r="H17" s="185" t="str">
        <f>Teacher_need_by_subject!G629</f>
        <v>2022/23</v>
      </c>
      <c r="I17" s="185" t="str">
        <f>Teacher_need_by_subject!H629</f>
        <v>2023/24</v>
      </c>
      <c r="J17" s="185" t="str">
        <f>Teacher_need_by_subject!I629</f>
        <v>2024/25</v>
      </c>
      <c r="K17" s="185" t="str">
        <f>Teacher_need_by_subject!J629</f>
        <v>2025/26</v>
      </c>
      <c r="L17" s="185" t="str">
        <f>Teacher_need_by_subject!K629</f>
        <v>2026/27</v>
      </c>
      <c r="M17" s="185" t="str">
        <f>Teacher_need_by_subject!L629</f>
        <v>2027/28</v>
      </c>
      <c r="N17" s="185" t="str">
        <f>Teacher_need_by_subject!M629</f>
        <v>2028/29</v>
      </c>
      <c r="O17" s="185" t="str">
        <f>Teacher_need_by_subject!N629</f>
        <v>2029/30</v>
      </c>
      <c r="P17" s="1065" t="s">
        <v>1550</v>
      </c>
    </row>
    <row r="18" spans="2:27">
      <c r="B18" s="1357" t="s">
        <v>1156</v>
      </c>
      <c r="C18" s="141" t="s">
        <v>559</v>
      </c>
      <c r="D18" s="786">
        <f>D56+D37</f>
        <v>-205.42429225723811</v>
      </c>
      <c r="E18" s="786">
        <f t="shared" ref="E18:O18" si="0">E56+E37</f>
        <v>-948.43134808634193</v>
      </c>
      <c r="F18" s="786">
        <f t="shared" si="0"/>
        <v>-2130.9375966714142</v>
      </c>
      <c r="G18" s="786">
        <f t="shared" si="0"/>
        <v>-3844.9425306491589</v>
      </c>
      <c r="H18" s="786">
        <f t="shared" si="0"/>
        <v>-6094.7844659213188</v>
      </c>
      <c r="I18" s="786">
        <f t="shared" si="0"/>
        <v>-7888.1700645553301</v>
      </c>
      <c r="J18" s="786">
        <f t="shared" si="0"/>
        <v>-7888.1700645553301</v>
      </c>
      <c r="K18" s="786">
        <f t="shared" si="0"/>
        <v>-7888.1700645553265</v>
      </c>
      <c r="L18" s="786">
        <f t="shared" si="0"/>
        <v>-7861.7988414550218</v>
      </c>
      <c r="M18" s="786">
        <f t="shared" si="0"/>
        <v>-7803.9219185385755</v>
      </c>
      <c r="N18" s="786">
        <f t="shared" si="0"/>
        <v>-7706.6201569479508</v>
      </c>
      <c r="O18" s="786">
        <f t="shared" si="0"/>
        <v>-7706.6201569479508</v>
      </c>
      <c r="P18" s="300"/>
      <c r="Q18" s="300"/>
      <c r="R18" s="300"/>
      <c r="S18" s="300"/>
      <c r="T18" s="300"/>
      <c r="U18" s="300"/>
      <c r="V18" s="300"/>
      <c r="W18" s="300"/>
      <c r="X18" s="300"/>
      <c r="Y18" s="300"/>
      <c r="Z18" s="300"/>
      <c r="AA18" s="373"/>
    </row>
    <row r="19" spans="2:27">
      <c r="B19" s="1357"/>
      <c r="C19" s="141" t="s">
        <v>7</v>
      </c>
      <c r="D19" s="786">
        <f t="shared" ref="D19:O19" si="1">D57+D38</f>
        <v>0</v>
      </c>
      <c r="E19" s="786">
        <f t="shared" si="1"/>
        <v>0</v>
      </c>
      <c r="F19" s="786">
        <f t="shared" si="1"/>
        <v>0</v>
      </c>
      <c r="G19" s="786">
        <f t="shared" si="1"/>
        <v>0</v>
      </c>
      <c r="H19" s="786">
        <f t="shared" si="1"/>
        <v>0</v>
      </c>
      <c r="I19" s="786">
        <f t="shared" si="1"/>
        <v>0</v>
      </c>
      <c r="J19" s="786">
        <f t="shared" si="1"/>
        <v>0</v>
      </c>
      <c r="K19" s="786">
        <f t="shared" si="1"/>
        <v>0</v>
      </c>
      <c r="L19" s="786">
        <f t="shared" si="1"/>
        <v>0</v>
      </c>
      <c r="M19" s="786">
        <f t="shared" si="1"/>
        <v>0</v>
      </c>
      <c r="N19" s="786">
        <f t="shared" si="1"/>
        <v>0</v>
      </c>
      <c r="O19" s="786">
        <f t="shared" si="1"/>
        <v>0</v>
      </c>
      <c r="P19" s="300"/>
      <c r="Q19" s="300"/>
      <c r="R19" s="300"/>
      <c r="S19" s="300"/>
      <c r="T19" s="300"/>
      <c r="U19" s="300"/>
      <c r="V19" s="300"/>
      <c r="W19" s="300"/>
      <c r="X19" s="300"/>
      <c r="Y19" s="300"/>
      <c r="Z19" s="300"/>
      <c r="AA19" s="373"/>
    </row>
    <row r="20" spans="2:27">
      <c r="B20" s="1357"/>
      <c r="C20" s="141" t="s">
        <v>423</v>
      </c>
      <c r="D20" s="786">
        <f t="shared" ref="D20:O20" si="2">D58+D39</f>
        <v>7.6035063448307127</v>
      </c>
      <c r="E20" s="786">
        <f t="shared" si="2"/>
        <v>-219.41779466839634</v>
      </c>
      <c r="F20" s="786">
        <f t="shared" si="2"/>
        <v>-649.90995591613807</v>
      </c>
      <c r="G20" s="786">
        <f t="shared" si="2"/>
        <v>-1305.8966647135535</v>
      </c>
      <c r="H20" s="786">
        <f t="shared" si="2"/>
        <v>-2185.4027694907218</v>
      </c>
      <c r="I20" s="786">
        <f t="shared" si="2"/>
        <v>-2635.8322578117459</v>
      </c>
      <c r="J20" s="786">
        <f t="shared" si="2"/>
        <v>-2635.8322578117459</v>
      </c>
      <c r="K20" s="786">
        <f t="shared" si="2"/>
        <v>-2635.8322578117459</v>
      </c>
      <c r="L20" s="786">
        <f t="shared" si="2"/>
        <v>-2628.0762238064071</v>
      </c>
      <c r="M20" s="786">
        <f t="shared" si="2"/>
        <v>-2611.0540560989461</v>
      </c>
      <c r="N20" s="786">
        <f t="shared" si="2"/>
        <v>-2582.4366586879241</v>
      </c>
      <c r="O20" s="786">
        <f t="shared" si="2"/>
        <v>-2582.4366586879241</v>
      </c>
      <c r="P20" s="300"/>
      <c r="Q20" s="300"/>
      <c r="R20" s="300"/>
      <c r="S20" s="300"/>
      <c r="T20" s="300"/>
      <c r="U20" s="300"/>
      <c r="V20" s="300"/>
      <c r="W20" s="300"/>
      <c r="X20" s="300"/>
      <c r="Y20" s="300"/>
      <c r="Z20" s="300"/>
      <c r="AA20" s="373"/>
    </row>
    <row r="21" spans="2:27">
      <c r="B21" s="1357"/>
      <c r="C21" s="141" t="s">
        <v>3</v>
      </c>
      <c r="D21" s="786">
        <f t="shared" ref="D21:O21" si="3">D59+D40</f>
        <v>0</v>
      </c>
      <c r="E21" s="786">
        <f t="shared" si="3"/>
        <v>0</v>
      </c>
      <c r="F21" s="786">
        <f t="shared" si="3"/>
        <v>0</v>
      </c>
      <c r="G21" s="786">
        <f t="shared" si="3"/>
        <v>0</v>
      </c>
      <c r="H21" s="786">
        <f t="shared" si="3"/>
        <v>0</v>
      </c>
      <c r="I21" s="786">
        <f t="shared" si="3"/>
        <v>0</v>
      </c>
      <c r="J21" s="786">
        <f t="shared" si="3"/>
        <v>0</v>
      </c>
      <c r="K21" s="786">
        <f t="shared" si="3"/>
        <v>0</v>
      </c>
      <c r="L21" s="786">
        <f t="shared" si="3"/>
        <v>0</v>
      </c>
      <c r="M21" s="786">
        <f t="shared" si="3"/>
        <v>0</v>
      </c>
      <c r="N21" s="786">
        <f t="shared" si="3"/>
        <v>0</v>
      </c>
      <c r="O21" s="786">
        <f t="shared" si="3"/>
        <v>0</v>
      </c>
      <c r="P21" s="300"/>
      <c r="Q21" s="300"/>
      <c r="R21" s="300"/>
      <c r="S21" s="300"/>
      <c r="T21" s="300"/>
      <c r="U21" s="300"/>
      <c r="V21" s="300"/>
      <c r="W21" s="300"/>
      <c r="X21" s="300"/>
      <c r="Y21" s="300"/>
      <c r="Z21" s="300"/>
      <c r="AA21" s="373"/>
    </row>
    <row r="22" spans="2:27">
      <c r="B22" s="1357"/>
      <c r="C22" s="141" t="s">
        <v>79</v>
      </c>
      <c r="D22" s="786">
        <f t="shared" ref="D22:O22" si="4">D60+D41</f>
        <v>0</v>
      </c>
      <c r="E22" s="786">
        <f t="shared" si="4"/>
        <v>0</v>
      </c>
      <c r="F22" s="786">
        <f t="shared" si="4"/>
        <v>0</v>
      </c>
      <c r="G22" s="786">
        <f t="shared" si="4"/>
        <v>0</v>
      </c>
      <c r="H22" s="786">
        <f t="shared" si="4"/>
        <v>0</v>
      </c>
      <c r="I22" s="786">
        <f t="shared" si="4"/>
        <v>0</v>
      </c>
      <c r="J22" s="786">
        <f t="shared" si="4"/>
        <v>0</v>
      </c>
      <c r="K22" s="786">
        <f t="shared" si="4"/>
        <v>0</v>
      </c>
      <c r="L22" s="786">
        <f t="shared" si="4"/>
        <v>0</v>
      </c>
      <c r="M22" s="786">
        <f t="shared" si="4"/>
        <v>0</v>
      </c>
      <c r="N22" s="786">
        <f t="shared" si="4"/>
        <v>0</v>
      </c>
      <c r="O22" s="786">
        <f t="shared" si="4"/>
        <v>0</v>
      </c>
      <c r="P22" s="300"/>
      <c r="Q22" s="300"/>
      <c r="R22" s="300"/>
      <c r="S22" s="300"/>
      <c r="T22" s="300"/>
      <c r="U22" s="300"/>
      <c r="V22" s="300"/>
      <c r="W22" s="300"/>
      <c r="X22" s="300"/>
      <c r="Y22" s="300"/>
      <c r="Z22" s="300"/>
      <c r="AA22" s="373"/>
    </row>
    <row r="23" spans="2:27">
      <c r="B23" s="1357"/>
      <c r="C23" s="141" t="s">
        <v>107</v>
      </c>
      <c r="D23" s="786">
        <f t="shared" ref="D23:O23" si="5">D61+D42</f>
        <v>-144.48981149805672</v>
      </c>
      <c r="E23" s="786">
        <f t="shared" si="5"/>
        <v>-724.45482529407809</v>
      </c>
      <c r="F23" s="786">
        <f t="shared" si="5"/>
        <v>-1663.0674246969397</v>
      </c>
      <c r="G23" s="786">
        <f t="shared" si="5"/>
        <v>-3030.7676916006694</v>
      </c>
      <c r="H23" s="786">
        <f t="shared" si="5"/>
        <v>-4830.19818154327</v>
      </c>
      <c r="I23" s="786">
        <f t="shared" si="5"/>
        <v>-6208.0743850962317</v>
      </c>
      <c r="J23" s="786">
        <f t="shared" si="5"/>
        <v>-6208.0743850962317</v>
      </c>
      <c r="K23" s="786">
        <f t="shared" si="5"/>
        <v>-6208.0743850962299</v>
      </c>
      <c r="L23" s="786">
        <f t="shared" si="5"/>
        <v>-6187.55788920534</v>
      </c>
      <c r="M23" s="786">
        <f t="shared" si="5"/>
        <v>-6142.5303360017551</v>
      </c>
      <c r="N23" s="786">
        <f t="shared" si="5"/>
        <v>-6066.8307302513022</v>
      </c>
      <c r="O23" s="786">
        <f t="shared" si="5"/>
        <v>-6066.8307302513022</v>
      </c>
      <c r="P23" s="300"/>
      <c r="Q23" s="300"/>
      <c r="R23" s="300"/>
      <c r="S23" s="300"/>
      <c r="T23" s="300"/>
      <c r="U23" s="300"/>
      <c r="V23" s="300"/>
      <c r="W23" s="300"/>
      <c r="X23" s="300"/>
      <c r="Y23" s="300"/>
      <c r="Z23" s="300"/>
      <c r="AA23" s="373"/>
    </row>
    <row r="24" spans="2:27">
      <c r="B24" s="1357"/>
      <c r="C24" s="141" t="s">
        <v>560</v>
      </c>
      <c r="D24" s="786">
        <f t="shared" ref="D24:O24" si="6">D62+D43</f>
        <v>-307.61377358351132</v>
      </c>
      <c r="E24" s="786">
        <f t="shared" si="6"/>
        <v>-1285.8055136192136</v>
      </c>
      <c r="F24" s="786">
        <f t="shared" si="6"/>
        <v>-2806.0710938715738</v>
      </c>
      <c r="G24" s="786">
        <f t="shared" si="6"/>
        <v>-4992.7451678513171</v>
      </c>
      <c r="H24" s="786">
        <f t="shared" si="6"/>
        <v>-7853.2825547819057</v>
      </c>
      <c r="I24" s="786">
        <f t="shared" si="6"/>
        <v>-10265.840678590293</v>
      </c>
      <c r="J24" s="786">
        <f t="shared" si="6"/>
        <v>-10265.840678590293</v>
      </c>
      <c r="K24" s="786">
        <f t="shared" si="6"/>
        <v>-10265.840678590288</v>
      </c>
      <c r="L24" s="786">
        <f t="shared" si="6"/>
        <v>-10230.962891328105</v>
      </c>
      <c r="M24" s="786">
        <f t="shared" si="6"/>
        <v>-10154.41661218164</v>
      </c>
      <c r="N24" s="786">
        <f t="shared" si="6"/>
        <v>-10025.728226053874</v>
      </c>
      <c r="O24" s="786">
        <f t="shared" si="6"/>
        <v>-10025.728226053874</v>
      </c>
      <c r="P24" s="300"/>
      <c r="Q24" s="300"/>
      <c r="R24" s="300"/>
      <c r="S24" s="300"/>
      <c r="T24" s="300"/>
      <c r="U24" s="300"/>
      <c r="V24" s="300"/>
      <c r="W24" s="300"/>
      <c r="X24" s="300"/>
      <c r="Y24" s="300"/>
      <c r="Z24" s="300"/>
      <c r="AA24" s="373"/>
    </row>
    <row r="25" spans="2:27">
      <c r="B25" s="1357"/>
      <c r="C25" s="141" t="s">
        <v>6</v>
      </c>
      <c r="D25" s="786">
        <f t="shared" ref="D25:O25" si="7">D63+D44</f>
        <v>-142.04318043120401</v>
      </c>
      <c r="E25" s="786">
        <f t="shared" si="7"/>
        <v>-597.8680980079032</v>
      </c>
      <c r="F25" s="786">
        <f t="shared" si="7"/>
        <v>-1307.5715541107229</v>
      </c>
      <c r="G25" s="786">
        <f t="shared" si="7"/>
        <v>-2328.9794009693796</v>
      </c>
      <c r="H25" s="786">
        <f t="shared" si="7"/>
        <v>-3665.5044693849877</v>
      </c>
      <c r="I25" s="786">
        <f t="shared" si="7"/>
        <v>-4787.9228729055476</v>
      </c>
      <c r="J25" s="786">
        <f t="shared" si="7"/>
        <v>-4787.9228729055476</v>
      </c>
      <c r="K25" s="786">
        <f t="shared" si="7"/>
        <v>-4787.9228729055449</v>
      </c>
      <c r="L25" s="786">
        <f t="shared" si="7"/>
        <v>-4771.6758418197714</v>
      </c>
      <c r="M25" s="786">
        <f t="shared" si="7"/>
        <v>-4736.0184829556856</v>
      </c>
      <c r="N25" s="786">
        <f t="shared" si="7"/>
        <v>-4676.0718987851124</v>
      </c>
      <c r="O25" s="786">
        <f t="shared" si="7"/>
        <v>-4676.0718987851124</v>
      </c>
      <c r="P25" s="300"/>
      <c r="Q25" s="300"/>
      <c r="R25" s="300"/>
      <c r="S25" s="300"/>
      <c r="T25" s="300"/>
      <c r="U25" s="300"/>
      <c r="V25" s="300"/>
      <c r="W25" s="300"/>
      <c r="X25" s="300"/>
      <c r="Y25" s="300"/>
      <c r="Z25" s="300"/>
      <c r="AA25" s="373"/>
    </row>
    <row r="26" spans="2:27">
      <c r="B26" s="1357"/>
      <c r="C26" s="141" t="s">
        <v>1</v>
      </c>
      <c r="D26" s="786">
        <f t="shared" ref="D26:O26" si="8">D64+D45</f>
        <v>0</v>
      </c>
      <c r="E26" s="786">
        <f t="shared" si="8"/>
        <v>0</v>
      </c>
      <c r="F26" s="786">
        <f t="shared" si="8"/>
        <v>0</v>
      </c>
      <c r="G26" s="786">
        <f t="shared" si="8"/>
        <v>0</v>
      </c>
      <c r="H26" s="786">
        <f t="shared" si="8"/>
        <v>0</v>
      </c>
      <c r="I26" s="786">
        <f t="shared" si="8"/>
        <v>0</v>
      </c>
      <c r="J26" s="786">
        <f t="shared" si="8"/>
        <v>0</v>
      </c>
      <c r="K26" s="786">
        <f t="shared" si="8"/>
        <v>0</v>
      </c>
      <c r="L26" s="786">
        <f t="shared" si="8"/>
        <v>0</v>
      </c>
      <c r="M26" s="786">
        <f t="shared" si="8"/>
        <v>0</v>
      </c>
      <c r="N26" s="786">
        <f t="shared" si="8"/>
        <v>0</v>
      </c>
      <c r="O26" s="786">
        <f t="shared" si="8"/>
        <v>0</v>
      </c>
      <c r="P26" s="300"/>
      <c r="Q26" s="300"/>
      <c r="R26" s="300"/>
      <c r="S26" s="300"/>
      <c r="T26" s="300"/>
      <c r="U26" s="300"/>
      <c r="V26" s="300"/>
      <c r="W26" s="300"/>
      <c r="X26" s="300"/>
      <c r="Y26" s="300"/>
      <c r="Z26" s="300"/>
      <c r="AA26" s="373"/>
    </row>
    <row r="27" spans="2:27">
      <c r="B27" s="1357"/>
      <c r="C27" s="141" t="s">
        <v>392</v>
      </c>
      <c r="D27" s="786">
        <f t="shared" ref="D27:O27" si="9">D65+D46</f>
        <v>-33.89311588569899</v>
      </c>
      <c r="E27" s="786">
        <f t="shared" si="9"/>
        <v>-236.12348921176169</v>
      </c>
      <c r="F27" s="786">
        <f t="shared" si="9"/>
        <v>-579.62407951525165</v>
      </c>
      <c r="G27" s="786">
        <f t="shared" si="9"/>
        <v>-1087.5307559786975</v>
      </c>
      <c r="H27" s="786">
        <f t="shared" si="9"/>
        <v>-1759.9915139884515</v>
      </c>
      <c r="I27" s="786">
        <f t="shared" si="9"/>
        <v>-2217.5950549305799</v>
      </c>
      <c r="J27" s="786">
        <f t="shared" si="9"/>
        <v>-2217.5950549305799</v>
      </c>
      <c r="K27" s="786">
        <f t="shared" si="9"/>
        <v>-2217.595054930579</v>
      </c>
      <c r="L27" s="786">
        <f t="shared" si="9"/>
        <v>-2210.5117319482406</v>
      </c>
      <c r="M27" s="786">
        <f t="shared" si="9"/>
        <v>-2194.9659631121963</v>
      </c>
      <c r="N27" s="786">
        <f t="shared" si="9"/>
        <v>-2168.8306639842276</v>
      </c>
      <c r="O27" s="786">
        <f t="shared" si="9"/>
        <v>-2168.8306639842276</v>
      </c>
      <c r="P27" s="300"/>
      <c r="Q27" s="300"/>
      <c r="R27" s="300"/>
      <c r="S27" s="300"/>
      <c r="T27" s="300"/>
      <c r="U27" s="300"/>
      <c r="V27" s="300"/>
      <c r="W27" s="300"/>
      <c r="X27" s="300"/>
      <c r="Y27" s="300"/>
      <c r="Z27" s="300"/>
      <c r="AA27" s="373"/>
    </row>
    <row r="28" spans="2:27">
      <c r="B28" s="1357"/>
      <c r="C28" s="141" t="s">
        <v>4</v>
      </c>
      <c r="D28" s="786">
        <f t="shared" ref="D28:O28" si="10">D66+D47</f>
        <v>0</v>
      </c>
      <c r="E28" s="786">
        <f t="shared" si="10"/>
        <v>0</v>
      </c>
      <c r="F28" s="786">
        <f t="shared" si="10"/>
        <v>0</v>
      </c>
      <c r="G28" s="786">
        <f t="shared" si="10"/>
        <v>0</v>
      </c>
      <c r="H28" s="786">
        <f t="shared" si="10"/>
        <v>0</v>
      </c>
      <c r="I28" s="786">
        <f t="shared" si="10"/>
        <v>0</v>
      </c>
      <c r="J28" s="786">
        <f t="shared" si="10"/>
        <v>0</v>
      </c>
      <c r="K28" s="786">
        <f t="shared" si="10"/>
        <v>0</v>
      </c>
      <c r="L28" s="786">
        <f t="shared" si="10"/>
        <v>0</v>
      </c>
      <c r="M28" s="786">
        <f t="shared" si="10"/>
        <v>0</v>
      </c>
      <c r="N28" s="786">
        <f t="shared" si="10"/>
        <v>0</v>
      </c>
      <c r="O28" s="786">
        <f t="shared" si="10"/>
        <v>0</v>
      </c>
      <c r="P28" s="300"/>
      <c r="Q28" s="300"/>
      <c r="R28" s="300"/>
      <c r="S28" s="300"/>
      <c r="T28" s="300"/>
      <c r="U28" s="300"/>
      <c r="V28" s="300"/>
      <c r="W28" s="300"/>
      <c r="X28" s="300"/>
      <c r="Y28" s="300"/>
      <c r="Z28" s="300"/>
      <c r="AA28" s="300"/>
    </row>
    <row r="29" spans="2:27">
      <c r="B29" s="1357"/>
      <c r="C29" s="141" t="s">
        <v>0</v>
      </c>
      <c r="D29" s="786">
        <f t="shared" ref="D29:O29" si="11">D67+D48</f>
        <v>0</v>
      </c>
      <c r="E29" s="786">
        <f t="shared" si="11"/>
        <v>0</v>
      </c>
      <c r="F29" s="786">
        <f t="shared" si="11"/>
        <v>0</v>
      </c>
      <c r="G29" s="786">
        <f t="shared" si="11"/>
        <v>0</v>
      </c>
      <c r="H29" s="786">
        <f t="shared" si="11"/>
        <v>0</v>
      </c>
      <c r="I29" s="786">
        <f t="shared" si="11"/>
        <v>0</v>
      </c>
      <c r="J29" s="786">
        <f t="shared" si="11"/>
        <v>0</v>
      </c>
      <c r="K29" s="786">
        <f t="shared" si="11"/>
        <v>0</v>
      </c>
      <c r="L29" s="786">
        <f t="shared" si="11"/>
        <v>0</v>
      </c>
      <c r="M29" s="786">
        <f t="shared" si="11"/>
        <v>0</v>
      </c>
      <c r="N29" s="786">
        <f t="shared" si="11"/>
        <v>0</v>
      </c>
      <c r="O29" s="786">
        <f t="shared" si="11"/>
        <v>0</v>
      </c>
      <c r="P29" s="300"/>
      <c r="Q29" s="300"/>
      <c r="R29" s="300"/>
      <c r="S29" s="300"/>
      <c r="T29" s="300"/>
      <c r="U29" s="300"/>
      <c r="V29" s="300"/>
      <c r="W29" s="300"/>
      <c r="X29" s="300"/>
      <c r="Y29" s="300"/>
      <c r="Z29" s="300"/>
      <c r="AA29" s="373"/>
    </row>
    <row r="30" spans="2:27">
      <c r="B30" s="1357"/>
      <c r="C30" s="141" t="s">
        <v>561</v>
      </c>
      <c r="D30" s="786">
        <f t="shared" ref="D30:O30" si="12">D68+D49</f>
        <v>0</v>
      </c>
      <c r="E30" s="786">
        <f t="shared" si="12"/>
        <v>0</v>
      </c>
      <c r="F30" s="786">
        <f t="shared" si="12"/>
        <v>0</v>
      </c>
      <c r="G30" s="786">
        <f t="shared" si="12"/>
        <v>0</v>
      </c>
      <c r="H30" s="786">
        <f t="shared" si="12"/>
        <v>0</v>
      </c>
      <c r="I30" s="786">
        <f t="shared" si="12"/>
        <v>0</v>
      </c>
      <c r="J30" s="786">
        <f t="shared" si="12"/>
        <v>0</v>
      </c>
      <c r="K30" s="786">
        <f t="shared" si="12"/>
        <v>0</v>
      </c>
      <c r="L30" s="786">
        <f t="shared" si="12"/>
        <v>0</v>
      </c>
      <c r="M30" s="786">
        <f t="shared" si="12"/>
        <v>0</v>
      </c>
      <c r="N30" s="786">
        <f t="shared" si="12"/>
        <v>0</v>
      </c>
      <c r="O30" s="786">
        <f t="shared" si="12"/>
        <v>0</v>
      </c>
      <c r="P30" s="300"/>
      <c r="Q30" s="300"/>
      <c r="R30" s="896"/>
      <c r="S30" s="896"/>
      <c r="T30" s="896"/>
      <c r="U30" s="896"/>
      <c r="V30" s="896"/>
      <c r="W30" s="896"/>
      <c r="X30" s="896"/>
      <c r="Y30" s="896"/>
      <c r="Z30" s="896"/>
      <c r="AA30" s="896"/>
    </row>
    <row r="31" spans="2:27">
      <c r="B31" s="1357"/>
      <c r="C31" s="141" t="s">
        <v>562</v>
      </c>
      <c r="D31" s="786">
        <f t="shared" ref="D31:O31" si="13">D69+D50</f>
        <v>1659.4416022956138</v>
      </c>
      <c r="E31" s="786">
        <f t="shared" si="13"/>
        <v>8263.4851515548216</v>
      </c>
      <c r="F31" s="786">
        <f t="shared" si="13"/>
        <v>18937.535113744889</v>
      </c>
      <c r="G31" s="786">
        <f t="shared" si="13"/>
        <v>34484.913515324108</v>
      </c>
      <c r="H31" s="786">
        <f t="shared" si="13"/>
        <v>54936.374321458337</v>
      </c>
      <c r="I31" s="786">
        <f t="shared" si="13"/>
        <v>70645.805885658599</v>
      </c>
      <c r="J31" s="786">
        <f t="shared" si="13"/>
        <v>70645.805885658599</v>
      </c>
      <c r="K31" s="786">
        <f t="shared" si="13"/>
        <v>70645.80588565857</v>
      </c>
      <c r="L31" s="786">
        <f t="shared" si="13"/>
        <v>70412.124593506291</v>
      </c>
      <c r="M31" s="786">
        <f t="shared" si="13"/>
        <v>69899.264265357284</v>
      </c>
      <c r="N31" s="786">
        <f t="shared" si="13"/>
        <v>69037.051644778185</v>
      </c>
      <c r="O31" s="786">
        <f t="shared" si="13"/>
        <v>69037.051644778185</v>
      </c>
      <c r="P31" s="898"/>
      <c r="Q31" s="898"/>
      <c r="R31" s="898"/>
      <c r="S31" s="898"/>
      <c r="T31" s="898"/>
      <c r="U31" s="898"/>
      <c r="V31" s="898"/>
      <c r="W31" s="898"/>
      <c r="X31" s="898"/>
      <c r="Y31" s="898"/>
      <c r="Z31" s="898"/>
      <c r="AA31" s="898"/>
    </row>
    <row r="32" spans="2:27">
      <c r="B32" s="1357"/>
      <c r="C32" s="141" t="s">
        <v>5</v>
      </c>
      <c r="D32" s="786">
        <f t="shared" ref="D32:O32" si="14">D70+D51</f>
        <v>-166.69784765332372</v>
      </c>
      <c r="E32" s="786">
        <f t="shared" si="14"/>
        <v>-641.45197235280853</v>
      </c>
      <c r="F32" s="786">
        <f t="shared" si="14"/>
        <v>-1362.1874262083111</v>
      </c>
      <c r="G32" s="786">
        <f t="shared" si="14"/>
        <v>-2390.7536030368392</v>
      </c>
      <c r="H32" s="786">
        <f t="shared" si="14"/>
        <v>-3731.5848115672652</v>
      </c>
      <c r="I32" s="786">
        <f t="shared" si="14"/>
        <v>-4926.6090976589539</v>
      </c>
      <c r="J32" s="786">
        <f t="shared" si="14"/>
        <v>-4926.6090976589539</v>
      </c>
      <c r="K32" s="786">
        <f t="shared" si="14"/>
        <v>-4926.6090976589512</v>
      </c>
      <c r="L32" s="786">
        <f t="shared" si="14"/>
        <v>-4909.6070009654395</v>
      </c>
      <c r="M32" s="786">
        <f t="shared" si="14"/>
        <v>-4872.2924996241281</v>
      </c>
      <c r="N32" s="786">
        <f t="shared" si="14"/>
        <v>-4809.5599538972792</v>
      </c>
      <c r="O32" s="786">
        <f t="shared" si="14"/>
        <v>-4809.5599538972792</v>
      </c>
      <c r="P32" s="300"/>
      <c r="Q32" s="300"/>
      <c r="R32" s="300"/>
      <c r="S32" s="300"/>
      <c r="T32" s="300"/>
      <c r="U32" s="300"/>
      <c r="V32" s="300"/>
      <c r="W32" s="300"/>
      <c r="X32" s="300"/>
      <c r="Y32" s="300"/>
      <c r="Z32" s="300"/>
      <c r="AA32" s="373"/>
    </row>
    <row r="33" spans="2:31">
      <c r="B33" s="1357"/>
      <c r="C33" s="141" t="s">
        <v>41</v>
      </c>
      <c r="D33" s="786">
        <f t="shared" ref="D33:O33" si="15">D71+D52</f>
        <v>-85.068036767658668</v>
      </c>
      <c r="E33" s="786">
        <f t="shared" si="15"/>
        <v>-650.1497343952077</v>
      </c>
      <c r="F33" s="786">
        <f t="shared" si="15"/>
        <v>-1619.4507747583625</v>
      </c>
      <c r="G33" s="786">
        <f t="shared" si="15"/>
        <v>-3056.7849443305231</v>
      </c>
      <c r="H33" s="786">
        <f t="shared" si="15"/>
        <v>-4962.1137205858759</v>
      </c>
      <c r="I33" s="786">
        <f t="shared" si="15"/>
        <v>-6227.4138699271398</v>
      </c>
      <c r="J33" s="786">
        <f t="shared" si="15"/>
        <v>-6227.4138699271398</v>
      </c>
      <c r="K33" s="786">
        <f t="shared" si="15"/>
        <v>-6227.413869927138</v>
      </c>
      <c r="L33" s="786">
        <f t="shared" si="15"/>
        <v>-6207.6626105230043</v>
      </c>
      <c r="M33" s="786">
        <f t="shared" si="15"/>
        <v>-6164.3145218246664</v>
      </c>
      <c r="N33" s="786">
        <f t="shared" si="15"/>
        <v>-6091.4384050687013</v>
      </c>
      <c r="O33" s="786">
        <f t="shared" si="15"/>
        <v>-6091.4384050687013</v>
      </c>
      <c r="P33" s="300"/>
      <c r="Q33" s="300"/>
      <c r="R33" s="300"/>
      <c r="S33" s="300"/>
      <c r="T33" s="300"/>
      <c r="U33" s="300"/>
      <c r="V33" s="300"/>
      <c r="W33" s="300"/>
      <c r="X33" s="300"/>
      <c r="Y33" s="300"/>
      <c r="Z33" s="300"/>
      <c r="AA33" s="373"/>
    </row>
    <row r="34" spans="2:31">
      <c r="B34" s="1357"/>
      <c r="C34" s="141" t="s">
        <v>563</v>
      </c>
      <c r="D34" s="786">
        <f t="shared" ref="D34:O34" si="16">D72+D53</f>
        <v>-408.95162258369936</v>
      </c>
      <c r="E34" s="786">
        <f t="shared" si="16"/>
        <v>-2096.8377665457551</v>
      </c>
      <c r="F34" s="786">
        <f t="shared" si="16"/>
        <v>-4839.8704760069313</v>
      </c>
      <c r="G34" s="786">
        <f t="shared" si="16"/>
        <v>-8842.0533567016209</v>
      </c>
      <c r="H34" s="786">
        <f t="shared" si="16"/>
        <v>-14110.53485232015</v>
      </c>
      <c r="I34" s="786">
        <f t="shared" si="16"/>
        <v>-18104.578827872545</v>
      </c>
      <c r="J34" s="786">
        <f t="shared" si="16"/>
        <v>-18104.578827872545</v>
      </c>
      <c r="K34" s="786">
        <f t="shared" si="16"/>
        <v>-18104.578827872538</v>
      </c>
      <c r="L34" s="786">
        <f t="shared" si="16"/>
        <v>-18044.918712760107</v>
      </c>
      <c r="M34" s="786">
        <f t="shared" si="16"/>
        <v>-17913.982659077083</v>
      </c>
      <c r="N34" s="786">
        <f t="shared" si="16"/>
        <v>-17693.855049710655</v>
      </c>
      <c r="O34" s="786">
        <f t="shared" si="16"/>
        <v>-17693.855049710655</v>
      </c>
      <c r="P34" s="875"/>
      <c r="Q34" s="875"/>
      <c r="R34" s="875"/>
      <c r="S34" s="875"/>
      <c r="T34" s="875"/>
      <c r="U34" s="875"/>
      <c r="V34" s="875"/>
      <c r="W34" s="875"/>
      <c r="X34" s="875"/>
      <c r="Y34" s="875"/>
      <c r="Z34" s="875"/>
      <c r="AA34" s="875"/>
    </row>
    <row r="35" spans="2:31">
      <c r="B35" s="1357"/>
      <c r="C35" s="141" t="s">
        <v>2</v>
      </c>
      <c r="D35" s="786">
        <f t="shared" ref="D35:O35" si="17">D73+D54</f>
        <v>0</v>
      </c>
      <c r="E35" s="786">
        <f t="shared" si="17"/>
        <v>0</v>
      </c>
      <c r="F35" s="786">
        <f t="shared" si="17"/>
        <v>0</v>
      </c>
      <c r="G35" s="786">
        <f t="shared" si="17"/>
        <v>0</v>
      </c>
      <c r="H35" s="786">
        <f t="shared" si="17"/>
        <v>0</v>
      </c>
      <c r="I35" s="786">
        <f t="shared" si="17"/>
        <v>0</v>
      </c>
      <c r="J35" s="786">
        <f t="shared" si="17"/>
        <v>0</v>
      </c>
      <c r="K35" s="786">
        <f t="shared" si="17"/>
        <v>0</v>
      </c>
      <c r="L35" s="786">
        <f t="shared" si="17"/>
        <v>0</v>
      </c>
      <c r="M35" s="786">
        <f t="shared" si="17"/>
        <v>0</v>
      </c>
      <c r="N35" s="786">
        <f t="shared" si="17"/>
        <v>0</v>
      </c>
      <c r="O35" s="786">
        <f t="shared" si="17"/>
        <v>0</v>
      </c>
      <c r="P35" s="300"/>
      <c r="Q35" s="300"/>
      <c r="R35" s="300"/>
      <c r="S35" s="300"/>
      <c r="T35" s="300"/>
      <c r="U35" s="300"/>
      <c r="V35" s="300"/>
      <c r="W35" s="300"/>
      <c r="X35" s="300"/>
      <c r="Y35" s="300"/>
      <c r="Z35" s="300"/>
      <c r="AA35" s="373"/>
    </row>
    <row r="36" spans="2:31" ht="13.15">
      <c r="B36" s="1357"/>
      <c r="C36" s="141" t="s">
        <v>564</v>
      </c>
      <c r="D36" s="786">
        <f t="shared" ref="D36:O36" si="18">D74+D55</f>
        <v>-172.86342798005325</v>
      </c>
      <c r="E36" s="786">
        <f t="shared" si="18"/>
        <v>-862.9446093733543</v>
      </c>
      <c r="F36" s="786">
        <f t="shared" si="18"/>
        <v>-1978.8447319892412</v>
      </c>
      <c r="G36" s="786">
        <f t="shared" si="18"/>
        <v>-3604.4593994923443</v>
      </c>
      <c r="H36" s="786">
        <f t="shared" si="18"/>
        <v>-5742.9769818743844</v>
      </c>
      <c r="I36" s="786">
        <f t="shared" si="18"/>
        <v>-7383.7687763102249</v>
      </c>
      <c r="J36" s="786">
        <f t="shared" si="18"/>
        <v>-7383.7687763102249</v>
      </c>
      <c r="K36" s="786">
        <f t="shared" si="18"/>
        <v>-7383.7687763102213</v>
      </c>
      <c r="L36" s="786">
        <f t="shared" si="18"/>
        <v>-7359.3528496948456</v>
      </c>
      <c r="M36" s="786">
        <f t="shared" si="18"/>
        <v>-7305.7672159425974</v>
      </c>
      <c r="N36" s="786">
        <f t="shared" si="18"/>
        <v>-7215.6799013911514</v>
      </c>
      <c r="O36" s="786">
        <f t="shared" si="18"/>
        <v>-7215.6799013911514</v>
      </c>
      <c r="P36" s="833" t="str">
        <f>D17</f>
        <v>2018/19</v>
      </c>
      <c r="Q36" s="833" t="str">
        <f t="shared" ref="Q36:AA36" si="19">E17</f>
        <v>2019/20</v>
      </c>
      <c r="R36" s="833" t="str">
        <f t="shared" si="19"/>
        <v>2020/21</v>
      </c>
      <c r="S36" s="833" t="str">
        <f t="shared" si="19"/>
        <v>2021/22</v>
      </c>
      <c r="T36" s="833" t="str">
        <f t="shared" si="19"/>
        <v>2022/23</v>
      </c>
      <c r="U36" s="833" t="str">
        <f t="shared" si="19"/>
        <v>2023/24</v>
      </c>
      <c r="V36" s="833" t="str">
        <f t="shared" si="19"/>
        <v>2024/25</v>
      </c>
      <c r="W36" s="833" t="str">
        <f t="shared" si="19"/>
        <v>2025/26</v>
      </c>
      <c r="X36" s="833" t="str">
        <f t="shared" si="19"/>
        <v>2026/27</v>
      </c>
      <c r="Y36" s="833" t="str">
        <f t="shared" si="19"/>
        <v>2027/28</v>
      </c>
      <c r="Z36" s="833" t="str">
        <f t="shared" si="19"/>
        <v>2028/29</v>
      </c>
      <c r="AA36" s="873" t="str">
        <f t="shared" si="19"/>
        <v>2029/30</v>
      </c>
      <c r="AC36" s="874"/>
      <c r="AD36" s="874"/>
      <c r="AE36" s="874"/>
    </row>
    <row r="37" spans="2:31">
      <c r="B37" s="1359" t="s">
        <v>1556</v>
      </c>
      <c r="C37" s="788" t="s">
        <v>559</v>
      </c>
      <c r="D37" s="789">
        <f>IF($B$14=$D$14,P37,0)</f>
        <v>0</v>
      </c>
      <c r="E37" s="789">
        <f t="shared" ref="E37:O52" si="20">IF($B$14=$D$14,Q37,0)</f>
        <v>0</v>
      </c>
      <c r="F37" s="789">
        <f t="shared" si="20"/>
        <v>0</v>
      </c>
      <c r="G37" s="789">
        <f t="shared" si="20"/>
        <v>0</v>
      </c>
      <c r="H37" s="789">
        <f t="shared" si="20"/>
        <v>0</v>
      </c>
      <c r="I37" s="789">
        <f t="shared" si="20"/>
        <v>0</v>
      </c>
      <c r="J37" s="789">
        <f t="shared" si="20"/>
        <v>0</v>
      </c>
      <c r="K37" s="789">
        <f t="shared" si="20"/>
        <v>0</v>
      </c>
      <c r="L37" s="789">
        <f t="shared" si="20"/>
        <v>0</v>
      </c>
      <c r="M37" s="789">
        <f t="shared" si="20"/>
        <v>0</v>
      </c>
      <c r="N37" s="789">
        <f t="shared" si="20"/>
        <v>0</v>
      </c>
      <c r="O37" s="789">
        <f t="shared" si="20"/>
        <v>0</v>
      </c>
      <c r="P37" s="894">
        <v>0</v>
      </c>
      <c r="Q37" s="894">
        <v>0</v>
      </c>
      <c r="R37" s="894">
        <v>0</v>
      </c>
      <c r="S37" s="894">
        <v>0</v>
      </c>
      <c r="T37" s="894">
        <v>0</v>
      </c>
      <c r="U37" s="894">
        <v>0</v>
      </c>
      <c r="V37" s="894">
        <v>0</v>
      </c>
      <c r="W37" s="894">
        <v>0</v>
      </c>
      <c r="X37" s="894">
        <v>0</v>
      </c>
      <c r="Y37" s="894">
        <v>0</v>
      </c>
      <c r="Z37" s="894">
        <v>0</v>
      </c>
      <c r="AA37" s="894">
        <v>0</v>
      </c>
      <c r="AC37" s="10"/>
    </row>
    <row r="38" spans="2:31">
      <c r="B38" s="1360"/>
      <c r="C38" s="788" t="s">
        <v>7</v>
      </c>
      <c r="D38" s="789">
        <f t="shared" ref="D38:D55" si="21">IF($B$14=$D$14,P38,0)</f>
        <v>0</v>
      </c>
      <c r="E38" s="789">
        <f t="shared" si="20"/>
        <v>0</v>
      </c>
      <c r="F38" s="789">
        <f t="shared" si="20"/>
        <v>0</v>
      </c>
      <c r="G38" s="789">
        <f t="shared" si="20"/>
        <v>0</v>
      </c>
      <c r="H38" s="789">
        <f t="shared" si="20"/>
        <v>0</v>
      </c>
      <c r="I38" s="789">
        <f t="shared" si="20"/>
        <v>0</v>
      </c>
      <c r="J38" s="789">
        <f t="shared" si="20"/>
        <v>0</v>
      </c>
      <c r="K38" s="789">
        <f t="shared" si="20"/>
        <v>0</v>
      </c>
      <c r="L38" s="789">
        <f t="shared" si="20"/>
        <v>0</v>
      </c>
      <c r="M38" s="789">
        <f t="shared" si="20"/>
        <v>0</v>
      </c>
      <c r="N38" s="789">
        <f t="shared" si="20"/>
        <v>0</v>
      </c>
      <c r="O38" s="789">
        <f t="shared" si="20"/>
        <v>0</v>
      </c>
      <c r="P38" s="894">
        <v>0</v>
      </c>
      <c r="Q38" s="894">
        <v>0</v>
      </c>
      <c r="R38" s="894">
        <v>0</v>
      </c>
      <c r="S38" s="894">
        <v>0</v>
      </c>
      <c r="T38" s="894">
        <v>0</v>
      </c>
      <c r="U38" s="894">
        <v>0</v>
      </c>
      <c r="V38" s="894">
        <v>0</v>
      </c>
      <c r="W38" s="894">
        <v>0</v>
      </c>
      <c r="X38" s="894">
        <v>0</v>
      </c>
      <c r="Y38" s="894">
        <v>0</v>
      </c>
      <c r="Z38" s="894">
        <v>0</v>
      </c>
      <c r="AA38" s="894">
        <v>0</v>
      </c>
      <c r="AC38" s="10"/>
    </row>
    <row r="39" spans="2:31">
      <c r="B39" s="1360"/>
      <c r="C39" s="788" t="s">
        <v>423</v>
      </c>
      <c r="D39" s="789">
        <f t="shared" si="21"/>
        <v>0</v>
      </c>
      <c r="E39" s="789">
        <f t="shared" si="20"/>
        <v>0</v>
      </c>
      <c r="F39" s="789">
        <f t="shared" si="20"/>
        <v>0</v>
      </c>
      <c r="G39" s="789">
        <f t="shared" si="20"/>
        <v>0</v>
      </c>
      <c r="H39" s="789">
        <f t="shared" si="20"/>
        <v>0</v>
      </c>
      <c r="I39" s="789">
        <f t="shared" si="20"/>
        <v>0</v>
      </c>
      <c r="J39" s="789">
        <f t="shared" si="20"/>
        <v>0</v>
      </c>
      <c r="K39" s="789">
        <f t="shared" si="20"/>
        <v>0</v>
      </c>
      <c r="L39" s="789">
        <f t="shared" si="20"/>
        <v>0</v>
      </c>
      <c r="M39" s="789">
        <f t="shared" si="20"/>
        <v>0</v>
      </c>
      <c r="N39" s="789">
        <f t="shared" si="20"/>
        <v>0</v>
      </c>
      <c r="O39" s="789">
        <f t="shared" si="20"/>
        <v>0</v>
      </c>
      <c r="P39" s="894">
        <v>0</v>
      </c>
      <c r="Q39" s="894">
        <v>0</v>
      </c>
      <c r="R39" s="894">
        <v>0</v>
      </c>
      <c r="S39" s="894">
        <v>0</v>
      </c>
      <c r="T39" s="894">
        <v>0</v>
      </c>
      <c r="U39" s="894">
        <v>0</v>
      </c>
      <c r="V39" s="894">
        <v>0</v>
      </c>
      <c r="W39" s="894">
        <v>0</v>
      </c>
      <c r="X39" s="894">
        <v>0</v>
      </c>
      <c r="Y39" s="894">
        <v>0</v>
      </c>
      <c r="Z39" s="894">
        <v>0</v>
      </c>
      <c r="AA39" s="894">
        <v>0</v>
      </c>
      <c r="AC39" s="10"/>
    </row>
    <row r="40" spans="2:31">
      <c r="B40" s="1360"/>
      <c r="C40" s="788" t="s">
        <v>3</v>
      </c>
      <c r="D40" s="789">
        <f t="shared" si="21"/>
        <v>0</v>
      </c>
      <c r="E40" s="789">
        <f t="shared" si="20"/>
        <v>0</v>
      </c>
      <c r="F40" s="789">
        <f t="shared" si="20"/>
        <v>0</v>
      </c>
      <c r="G40" s="789">
        <f t="shared" si="20"/>
        <v>0</v>
      </c>
      <c r="H40" s="789">
        <f t="shared" si="20"/>
        <v>0</v>
      </c>
      <c r="I40" s="789">
        <f t="shared" si="20"/>
        <v>0</v>
      </c>
      <c r="J40" s="789">
        <f t="shared" si="20"/>
        <v>0</v>
      </c>
      <c r="K40" s="789">
        <f t="shared" si="20"/>
        <v>0</v>
      </c>
      <c r="L40" s="789">
        <f t="shared" si="20"/>
        <v>0</v>
      </c>
      <c r="M40" s="789">
        <f t="shared" si="20"/>
        <v>0</v>
      </c>
      <c r="N40" s="789">
        <f t="shared" si="20"/>
        <v>0</v>
      </c>
      <c r="O40" s="789">
        <f t="shared" si="20"/>
        <v>0</v>
      </c>
      <c r="P40" s="894">
        <v>0</v>
      </c>
      <c r="Q40" s="894">
        <v>0</v>
      </c>
      <c r="R40" s="894">
        <v>0</v>
      </c>
      <c r="S40" s="894">
        <v>0</v>
      </c>
      <c r="T40" s="894">
        <v>0</v>
      </c>
      <c r="U40" s="894">
        <v>0</v>
      </c>
      <c r="V40" s="894">
        <v>0</v>
      </c>
      <c r="W40" s="894">
        <v>0</v>
      </c>
      <c r="X40" s="894">
        <v>0</v>
      </c>
      <c r="Y40" s="894">
        <v>0</v>
      </c>
      <c r="Z40" s="894">
        <v>0</v>
      </c>
      <c r="AA40" s="894">
        <v>0</v>
      </c>
      <c r="AC40" s="10"/>
    </row>
    <row r="41" spans="2:31">
      <c r="B41" s="1360"/>
      <c r="C41" s="788" t="s">
        <v>79</v>
      </c>
      <c r="D41" s="789">
        <f t="shared" si="21"/>
        <v>0</v>
      </c>
      <c r="E41" s="789">
        <f t="shared" si="20"/>
        <v>0</v>
      </c>
      <c r="F41" s="789">
        <f t="shared" si="20"/>
        <v>0</v>
      </c>
      <c r="G41" s="789">
        <f t="shared" si="20"/>
        <v>0</v>
      </c>
      <c r="H41" s="789">
        <f t="shared" si="20"/>
        <v>0</v>
      </c>
      <c r="I41" s="789">
        <f t="shared" si="20"/>
        <v>0</v>
      </c>
      <c r="J41" s="789">
        <f t="shared" si="20"/>
        <v>0</v>
      </c>
      <c r="K41" s="789">
        <f t="shared" si="20"/>
        <v>0</v>
      </c>
      <c r="L41" s="789">
        <f t="shared" si="20"/>
        <v>0</v>
      </c>
      <c r="M41" s="789">
        <f t="shared" si="20"/>
        <v>0</v>
      </c>
      <c r="N41" s="789">
        <f t="shared" si="20"/>
        <v>0</v>
      </c>
      <c r="O41" s="789">
        <f t="shared" si="20"/>
        <v>0</v>
      </c>
      <c r="P41" s="894">
        <v>0</v>
      </c>
      <c r="Q41" s="894">
        <v>0</v>
      </c>
      <c r="R41" s="894">
        <v>0</v>
      </c>
      <c r="S41" s="894">
        <v>0</v>
      </c>
      <c r="T41" s="894">
        <v>0</v>
      </c>
      <c r="U41" s="894">
        <v>0</v>
      </c>
      <c r="V41" s="894">
        <v>0</v>
      </c>
      <c r="W41" s="894">
        <v>0</v>
      </c>
      <c r="X41" s="894">
        <v>0</v>
      </c>
      <c r="Y41" s="894">
        <v>0</v>
      </c>
      <c r="Z41" s="894">
        <v>0</v>
      </c>
      <c r="AA41" s="894">
        <v>0</v>
      </c>
      <c r="AC41" s="10"/>
    </row>
    <row r="42" spans="2:31">
      <c r="B42" s="1360"/>
      <c r="C42" s="788" t="s">
        <v>107</v>
      </c>
      <c r="D42" s="789">
        <f t="shared" si="21"/>
        <v>0</v>
      </c>
      <c r="E42" s="789">
        <f t="shared" si="20"/>
        <v>0</v>
      </c>
      <c r="F42" s="789">
        <f t="shared" si="20"/>
        <v>0</v>
      </c>
      <c r="G42" s="789">
        <f t="shared" si="20"/>
        <v>0</v>
      </c>
      <c r="H42" s="789">
        <f t="shared" si="20"/>
        <v>0</v>
      </c>
      <c r="I42" s="789">
        <f t="shared" si="20"/>
        <v>0</v>
      </c>
      <c r="J42" s="789">
        <f t="shared" si="20"/>
        <v>0</v>
      </c>
      <c r="K42" s="789">
        <f t="shared" si="20"/>
        <v>0</v>
      </c>
      <c r="L42" s="789">
        <f t="shared" si="20"/>
        <v>0</v>
      </c>
      <c r="M42" s="789">
        <f t="shared" si="20"/>
        <v>0</v>
      </c>
      <c r="N42" s="789">
        <f t="shared" si="20"/>
        <v>0</v>
      </c>
      <c r="O42" s="789">
        <f t="shared" si="20"/>
        <v>0</v>
      </c>
      <c r="P42" s="894">
        <v>0</v>
      </c>
      <c r="Q42" s="894">
        <v>0</v>
      </c>
      <c r="R42" s="894">
        <v>0</v>
      </c>
      <c r="S42" s="894">
        <v>0</v>
      </c>
      <c r="T42" s="894">
        <v>0</v>
      </c>
      <c r="U42" s="894">
        <v>0</v>
      </c>
      <c r="V42" s="894">
        <v>0</v>
      </c>
      <c r="W42" s="894">
        <v>0</v>
      </c>
      <c r="X42" s="894">
        <v>0</v>
      </c>
      <c r="Y42" s="894">
        <v>0</v>
      </c>
      <c r="Z42" s="894">
        <v>0</v>
      </c>
      <c r="AA42" s="894">
        <v>0</v>
      </c>
      <c r="AC42" s="10"/>
    </row>
    <row r="43" spans="2:31">
      <c r="B43" s="1360"/>
      <c r="C43" s="788" t="s">
        <v>560</v>
      </c>
      <c r="D43" s="789">
        <f t="shared" si="21"/>
        <v>0</v>
      </c>
      <c r="E43" s="789">
        <f t="shared" si="20"/>
        <v>0</v>
      </c>
      <c r="F43" s="789">
        <f t="shared" si="20"/>
        <v>0</v>
      </c>
      <c r="G43" s="789">
        <f t="shared" si="20"/>
        <v>0</v>
      </c>
      <c r="H43" s="789">
        <f t="shared" si="20"/>
        <v>0</v>
      </c>
      <c r="I43" s="789">
        <f t="shared" si="20"/>
        <v>0</v>
      </c>
      <c r="J43" s="789">
        <f t="shared" si="20"/>
        <v>0</v>
      </c>
      <c r="K43" s="789">
        <f t="shared" si="20"/>
        <v>0</v>
      </c>
      <c r="L43" s="789">
        <f t="shared" si="20"/>
        <v>0</v>
      </c>
      <c r="M43" s="789">
        <f t="shared" si="20"/>
        <v>0</v>
      </c>
      <c r="N43" s="789">
        <f t="shared" si="20"/>
        <v>0</v>
      </c>
      <c r="O43" s="789">
        <f t="shared" si="20"/>
        <v>0</v>
      </c>
      <c r="P43" s="894">
        <v>0</v>
      </c>
      <c r="Q43" s="894">
        <v>0</v>
      </c>
      <c r="R43" s="894">
        <v>0</v>
      </c>
      <c r="S43" s="894">
        <v>0</v>
      </c>
      <c r="T43" s="894">
        <v>0</v>
      </c>
      <c r="U43" s="894">
        <v>0</v>
      </c>
      <c r="V43" s="894">
        <v>0</v>
      </c>
      <c r="W43" s="894">
        <v>0</v>
      </c>
      <c r="X43" s="894">
        <v>0</v>
      </c>
      <c r="Y43" s="894">
        <v>0</v>
      </c>
      <c r="Z43" s="894">
        <v>0</v>
      </c>
      <c r="AA43" s="894">
        <v>0</v>
      </c>
      <c r="AC43" s="10"/>
    </row>
    <row r="44" spans="2:31">
      <c r="B44" s="1360"/>
      <c r="C44" s="788" t="s">
        <v>6</v>
      </c>
      <c r="D44" s="789">
        <f t="shared" si="21"/>
        <v>0</v>
      </c>
      <c r="E44" s="789">
        <f t="shared" si="20"/>
        <v>0</v>
      </c>
      <c r="F44" s="789">
        <f t="shared" si="20"/>
        <v>0</v>
      </c>
      <c r="G44" s="789">
        <f t="shared" si="20"/>
        <v>0</v>
      </c>
      <c r="H44" s="789">
        <f t="shared" si="20"/>
        <v>0</v>
      </c>
      <c r="I44" s="789">
        <f t="shared" si="20"/>
        <v>0</v>
      </c>
      <c r="J44" s="789">
        <f t="shared" si="20"/>
        <v>0</v>
      </c>
      <c r="K44" s="789">
        <f t="shared" si="20"/>
        <v>0</v>
      </c>
      <c r="L44" s="789">
        <f t="shared" si="20"/>
        <v>0</v>
      </c>
      <c r="M44" s="789">
        <f t="shared" si="20"/>
        <v>0</v>
      </c>
      <c r="N44" s="789">
        <f t="shared" si="20"/>
        <v>0</v>
      </c>
      <c r="O44" s="789">
        <f t="shared" si="20"/>
        <v>0</v>
      </c>
      <c r="P44" s="894">
        <v>0</v>
      </c>
      <c r="Q44" s="894">
        <v>0</v>
      </c>
      <c r="R44" s="894">
        <v>0</v>
      </c>
      <c r="S44" s="894">
        <v>0</v>
      </c>
      <c r="T44" s="894">
        <v>0</v>
      </c>
      <c r="U44" s="894">
        <v>0</v>
      </c>
      <c r="V44" s="894">
        <v>0</v>
      </c>
      <c r="W44" s="894">
        <v>0</v>
      </c>
      <c r="X44" s="894">
        <v>0</v>
      </c>
      <c r="Y44" s="894">
        <v>0</v>
      </c>
      <c r="Z44" s="894">
        <v>0</v>
      </c>
      <c r="AA44" s="894">
        <v>0</v>
      </c>
      <c r="AC44" s="10"/>
    </row>
    <row r="45" spans="2:31">
      <c r="B45" s="1360"/>
      <c r="C45" s="788" t="s">
        <v>1</v>
      </c>
      <c r="D45" s="789">
        <f t="shared" si="21"/>
        <v>0</v>
      </c>
      <c r="E45" s="789">
        <f t="shared" si="20"/>
        <v>0</v>
      </c>
      <c r="F45" s="789">
        <f t="shared" si="20"/>
        <v>0</v>
      </c>
      <c r="G45" s="789">
        <f t="shared" si="20"/>
        <v>0</v>
      </c>
      <c r="H45" s="789">
        <f t="shared" si="20"/>
        <v>0</v>
      </c>
      <c r="I45" s="789">
        <f t="shared" si="20"/>
        <v>0</v>
      </c>
      <c r="J45" s="789">
        <f t="shared" si="20"/>
        <v>0</v>
      </c>
      <c r="K45" s="789">
        <f t="shared" si="20"/>
        <v>0</v>
      </c>
      <c r="L45" s="789">
        <f t="shared" si="20"/>
        <v>0</v>
      </c>
      <c r="M45" s="789">
        <f t="shared" si="20"/>
        <v>0</v>
      </c>
      <c r="N45" s="789">
        <f t="shared" si="20"/>
        <v>0</v>
      </c>
      <c r="O45" s="789">
        <f t="shared" si="20"/>
        <v>0</v>
      </c>
      <c r="P45" s="894">
        <v>0</v>
      </c>
      <c r="Q45" s="894">
        <v>0</v>
      </c>
      <c r="R45" s="894">
        <v>0</v>
      </c>
      <c r="S45" s="894">
        <v>0</v>
      </c>
      <c r="T45" s="894">
        <v>0</v>
      </c>
      <c r="U45" s="894">
        <v>0</v>
      </c>
      <c r="V45" s="894">
        <v>0</v>
      </c>
      <c r="W45" s="894">
        <v>0</v>
      </c>
      <c r="X45" s="894">
        <v>0</v>
      </c>
      <c r="Y45" s="894">
        <v>0</v>
      </c>
      <c r="Z45" s="894">
        <v>0</v>
      </c>
      <c r="AA45" s="894">
        <v>0</v>
      </c>
      <c r="AC45" s="10"/>
    </row>
    <row r="46" spans="2:31">
      <c r="B46" s="1360"/>
      <c r="C46" s="788" t="s">
        <v>392</v>
      </c>
      <c r="D46" s="789">
        <f t="shared" si="21"/>
        <v>0</v>
      </c>
      <c r="E46" s="789">
        <f t="shared" si="20"/>
        <v>0</v>
      </c>
      <c r="F46" s="789">
        <f t="shared" si="20"/>
        <v>0</v>
      </c>
      <c r="G46" s="789">
        <f t="shared" si="20"/>
        <v>0</v>
      </c>
      <c r="H46" s="789">
        <f t="shared" si="20"/>
        <v>0</v>
      </c>
      <c r="I46" s="789">
        <f t="shared" si="20"/>
        <v>0</v>
      </c>
      <c r="J46" s="789">
        <f t="shared" si="20"/>
        <v>0</v>
      </c>
      <c r="K46" s="789">
        <f t="shared" si="20"/>
        <v>0</v>
      </c>
      <c r="L46" s="789">
        <f t="shared" si="20"/>
        <v>0</v>
      </c>
      <c r="M46" s="789">
        <f t="shared" si="20"/>
        <v>0</v>
      </c>
      <c r="N46" s="789">
        <f t="shared" si="20"/>
        <v>0</v>
      </c>
      <c r="O46" s="789">
        <f t="shared" si="20"/>
        <v>0</v>
      </c>
      <c r="P46" s="894">
        <v>0</v>
      </c>
      <c r="Q46" s="894">
        <v>0</v>
      </c>
      <c r="R46" s="894">
        <v>0</v>
      </c>
      <c r="S46" s="894">
        <v>0</v>
      </c>
      <c r="T46" s="894">
        <v>0</v>
      </c>
      <c r="U46" s="894">
        <v>0</v>
      </c>
      <c r="V46" s="894">
        <v>0</v>
      </c>
      <c r="W46" s="894">
        <v>0</v>
      </c>
      <c r="X46" s="894">
        <v>0</v>
      </c>
      <c r="Y46" s="894">
        <v>0</v>
      </c>
      <c r="Z46" s="894">
        <v>0</v>
      </c>
      <c r="AA46" s="894">
        <v>0</v>
      </c>
      <c r="AC46" s="10"/>
    </row>
    <row r="47" spans="2:31">
      <c r="B47" s="1360"/>
      <c r="C47" s="788" t="s">
        <v>4</v>
      </c>
      <c r="D47" s="789">
        <f t="shared" si="21"/>
        <v>0</v>
      </c>
      <c r="E47" s="789">
        <f t="shared" si="20"/>
        <v>0</v>
      </c>
      <c r="F47" s="789">
        <f t="shared" si="20"/>
        <v>0</v>
      </c>
      <c r="G47" s="789">
        <f t="shared" si="20"/>
        <v>0</v>
      </c>
      <c r="H47" s="789">
        <f t="shared" si="20"/>
        <v>0</v>
      </c>
      <c r="I47" s="789">
        <f t="shared" si="20"/>
        <v>0</v>
      </c>
      <c r="J47" s="789">
        <f t="shared" si="20"/>
        <v>0</v>
      </c>
      <c r="K47" s="789">
        <f t="shared" si="20"/>
        <v>0</v>
      </c>
      <c r="L47" s="789">
        <f t="shared" si="20"/>
        <v>0</v>
      </c>
      <c r="M47" s="789">
        <f t="shared" si="20"/>
        <v>0</v>
      </c>
      <c r="N47" s="789">
        <f t="shared" si="20"/>
        <v>0</v>
      </c>
      <c r="O47" s="789">
        <f t="shared" si="20"/>
        <v>0</v>
      </c>
      <c r="P47" s="894">
        <v>0</v>
      </c>
      <c r="Q47" s="894">
        <v>0</v>
      </c>
      <c r="R47" s="894">
        <v>0</v>
      </c>
      <c r="S47" s="894">
        <v>0</v>
      </c>
      <c r="T47" s="894">
        <v>0</v>
      </c>
      <c r="U47" s="894">
        <v>0</v>
      </c>
      <c r="V47" s="894">
        <v>0</v>
      </c>
      <c r="W47" s="894">
        <v>0</v>
      </c>
      <c r="X47" s="894">
        <v>0</v>
      </c>
      <c r="Y47" s="894">
        <v>0</v>
      </c>
      <c r="Z47" s="894">
        <v>0</v>
      </c>
      <c r="AA47" s="894">
        <v>0</v>
      </c>
      <c r="AC47" s="10"/>
    </row>
    <row r="48" spans="2:31">
      <c r="B48" s="1360"/>
      <c r="C48" s="788" t="s">
        <v>0</v>
      </c>
      <c r="D48" s="789">
        <f t="shared" si="21"/>
        <v>0</v>
      </c>
      <c r="E48" s="789">
        <f t="shared" si="20"/>
        <v>0</v>
      </c>
      <c r="F48" s="789">
        <f t="shared" si="20"/>
        <v>0</v>
      </c>
      <c r="G48" s="789">
        <f t="shared" si="20"/>
        <v>0</v>
      </c>
      <c r="H48" s="789">
        <f t="shared" si="20"/>
        <v>0</v>
      </c>
      <c r="I48" s="789">
        <f t="shared" si="20"/>
        <v>0</v>
      </c>
      <c r="J48" s="789">
        <f t="shared" si="20"/>
        <v>0</v>
      </c>
      <c r="K48" s="789">
        <f t="shared" si="20"/>
        <v>0</v>
      </c>
      <c r="L48" s="789">
        <f t="shared" si="20"/>
        <v>0</v>
      </c>
      <c r="M48" s="789">
        <f t="shared" si="20"/>
        <v>0</v>
      </c>
      <c r="N48" s="789">
        <f t="shared" si="20"/>
        <v>0</v>
      </c>
      <c r="O48" s="789">
        <f t="shared" si="20"/>
        <v>0</v>
      </c>
      <c r="P48" s="894">
        <v>0</v>
      </c>
      <c r="Q48" s="894">
        <v>0</v>
      </c>
      <c r="R48" s="894">
        <v>0</v>
      </c>
      <c r="S48" s="894">
        <v>0</v>
      </c>
      <c r="T48" s="894">
        <v>0</v>
      </c>
      <c r="U48" s="894">
        <v>0</v>
      </c>
      <c r="V48" s="894">
        <v>0</v>
      </c>
      <c r="W48" s="894">
        <v>0</v>
      </c>
      <c r="X48" s="894">
        <v>0</v>
      </c>
      <c r="Y48" s="894">
        <v>0</v>
      </c>
      <c r="Z48" s="894">
        <v>0</v>
      </c>
      <c r="AA48" s="894">
        <v>0</v>
      </c>
      <c r="AC48" s="10"/>
    </row>
    <row r="49" spans="2:29">
      <c r="B49" s="1360"/>
      <c r="C49" s="788" t="s">
        <v>561</v>
      </c>
      <c r="D49" s="789">
        <f t="shared" si="21"/>
        <v>0</v>
      </c>
      <c r="E49" s="789">
        <f t="shared" si="20"/>
        <v>0</v>
      </c>
      <c r="F49" s="789">
        <f t="shared" si="20"/>
        <v>0</v>
      </c>
      <c r="G49" s="789">
        <f t="shared" si="20"/>
        <v>0</v>
      </c>
      <c r="H49" s="789">
        <f t="shared" si="20"/>
        <v>0</v>
      </c>
      <c r="I49" s="789">
        <f t="shared" si="20"/>
        <v>0</v>
      </c>
      <c r="J49" s="789">
        <f t="shared" si="20"/>
        <v>0</v>
      </c>
      <c r="K49" s="789">
        <f t="shared" si="20"/>
        <v>0</v>
      </c>
      <c r="L49" s="789">
        <f t="shared" si="20"/>
        <v>0</v>
      </c>
      <c r="M49" s="789">
        <f t="shared" si="20"/>
        <v>0</v>
      </c>
      <c r="N49" s="789">
        <f t="shared" si="20"/>
        <v>0</v>
      </c>
      <c r="O49" s="789">
        <f t="shared" si="20"/>
        <v>0</v>
      </c>
      <c r="P49" s="894">
        <v>0</v>
      </c>
      <c r="Q49" s="894">
        <v>0</v>
      </c>
      <c r="R49" s="894">
        <v>0</v>
      </c>
      <c r="S49" s="894">
        <v>0</v>
      </c>
      <c r="T49" s="894">
        <v>0</v>
      </c>
      <c r="U49" s="894">
        <v>0</v>
      </c>
      <c r="V49" s="894">
        <v>0</v>
      </c>
      <c r="W49" s="894">
        <v>0</v>
      </c>
      <c r="X49" s="894">
        <v>0</v>
      </c>
      <c r="Y49" s="894">
        <v>0</v>
      </c>
      <c r="Z49" s="894">
        <v>0</v>
      </c>
      <c r="AA49" s="894">
        <v>0</v>
      </c>
      <c r="AC49" s="10"/>
    </row>
    <row r="50" spans="2:29">
      <c r="B50" s="1360"/>
      <c r="C50" s="788" t="s">
        <v>562</v>
      </c>
      <c r="D50" s="789">
        <f t="shared" si="21"/>
        <v>0</v>
      </c>
      <c r="E50" s="789">
        <f t="shared" si="20"/>
        <v>0</v>
      </c>
      <c r="F50" s="789">
        <f t="shared" si="20"/>
        <v>0</v>
      </c>
      <c r="G50" s="789">
        <f t="shared" si="20"/>
        <v>0</v>
      </c>
      <c r="H50" s="789">
        <f t="shared" si="20"/>
        <v>0</v>
      </c>
      <c r="I50" s="789">
        <f t="shared" si="20"/>
        <v>0</v>
      </c>
      <c r="J50" s="789">
        <f t="shared" si="20"/>
        <v>0</v>
      </c>
      <c r="K50" s="789">
        <f t="shared" si="20"/>
        <v>0</v>
      </c>
      <c r="L50" s="789">
        <f t="shared" si="20"/>
        <v>0</v>
      </c>
      <c r="M50" s="789">
        <f t="shared" si="20"/>
        <v>0</v>
      </c>
      <c r="N50" s="789">
        <f t="shared" si="20"/>
        <v>0</v>
      </c>
      <c r="O50" s="789">
        <f t="shared" si="20"/>
        <v>0</v>
      </c>
      <c r="P50" s="894">
        <v>0</v>
      </c>
      <c r="Q50" s="894">
        <v>0</v>
      </c>
      <c r="R50" s="894">
        <v>0</v>
      </c>
      <c r="S50" s="894">
        <v>0</v>
      </c>
      <c r="T50" s="894">
        <v>0</v>
      </c>
      <c r="U50" s="894">
        <v>0</v>
      </c>
      <c r="V50" s="894">
        <v>0</v>
      </c>
      <c r="W50" s="894">
        <v>0</v>
      </c>
      <c r="X50" s="894">
        <v>0</v>
      </c>
      <c r="Y50" s="894">
        <v>0</v>
      </c>
      <c r="Z50" s="894">
        <v>0</v>
      </c>
      <c r="AA50" s="894">
        <v>0</v>
      </c>
      <c r="AC50" s="10"/>
    </row>
    <row r="51" spans="2:29">
      <c r="B51" s="1360"/>
      <c r="C51" s="788" t="s">
        <v>5</v>
      </c>
      <c r="D51" s="789">
        <f t="shared" si="21"/>
        <v>0</v>
      </c>
      <c r="E51" s="789">
        <f t="shared" si="20"/>
        <v>0</v>
      </c>
      <c r="F51" s="789">
        <f t="shared" si="20"/>
        <v>0</v>
      </c>
      <c r="G51" s="789">
        <f t="shared" si="20"/>
        <v>0</v>
      </c>
      <c r="H51" s="789">
        <f t="shared" si="20"/>
        <v>0</v>
      </c>
      <c r="I51" s="789">
        <f t="shared" si="20"/>
        <v>0</v>
      </c>
      <c r="J51" s="789">
        <f t="shared" si="20"/>
        <v>0</v>
      </c>
      <c r="K51" s="789">
        <f t="shared" si="20"/>
        <v>0</v>
      </c>
      <c r="L51" s="789">
        <f t="shared" si="20"/>
        <v>0</v>
      </c>
      <c r="M51" s="789">
        <f t="shared" si="20"/>
        <v>0</v>
      </c>
      <c r="N51" s="789">
        <f t="shared" si="20"/>
        <v>0</v>
      </c>
      <c r="O51" s="789">
        <f t="shared" si="20"/>
        <v>0</v>
      </c>
      <c r="P51" s="894">
        <v>0</v>
      </c>
      <c r="Q51" s="894">
        <v>0</v>
      </c>
      <c r="R51" s="894">
        <v>0</v>
      </c>
      <c r="S51" s="894">
        <v>0</v>
      </c>
      <c r="T51" s="894">
        <v>0</v>
      </c>
      <c r="U51" s="894">
        <v>0</v>
      </c>
      <c r="V51" s="894">
        <v>0</v>
      </c>
      <c r="W51" s="894">
        <v>0</v>
      </c>
      <c r="X51" s="894">
        <v>0</v>
      </c>
      <c r="Y51" s="894">
        <v>0</v>
      </c>
      <c r="Z51" s="894">
        <v>0</v>
      </c>
      <c r="AA51" s="894">
        <v>0</v>
      </c>
      <c r="AC51" s="10"/>
    </row>
    <row r="52" spans="2:29">
      <c r="B52" s="1360"/>
      <c r="C52" s="788" t="s">
        <v>41</v>
      </c>
      <c r="D52" s="789">
        <f t="shared" si="21"/>
        <v>0</v>
      </c>
      <c r="E52" s="789">
        <f t="shared" si="20"/>
        <v>0</v>
      </c>
      <c r="F52" s="789">
        <f t="shared" si="20"/>
        <v>0</v>
      </c>
      <c r="G52" s="789">
        <f t="shared" si="20"/>
        <v>0</v>
      </c>
      <c r="H52" s="789">
        <f t="shared" si="20"/>
        <v>0</v>
      </c>
      <c r="I52" s="789">
        <f t="shared" si="20"/>
        <v>0</v>
      </c>
      <c r="J52" s="789">
        <f t="shared" si="20"/>
        <v>0</v>
      </c>
      <c r="K52" s="789">
        <f t="shared" si="20"/>
        <v>0</v>
      </c>
      <c r="L52" s="789">
        <f t="shared" si="20"/>
        <v>0</v>
      </c>
      <c r="M52" s="789">
        <f t="shared" si="20"/>
        <v>0</v>
      </c>
      <c r="N52" s="789">
        <f t="shared" si="20"/>
        <v>0</v>
      </c>
      <c r="O52" s="789">
        <f t="shared" si="20"/>
        <v>0</v>
      </c>
      <c r="P52" s="894">
        <v>0</v>
      </c>
      <c r="Q52" s="894">
        <v>0</v>
      </c>
      <c r="R52" s="894">
        <v>0</v>
      </c>
      <c r="S52" s="894">
        <v>0</v>
      </c>
      <c r="T52" s="894">
        <v>0</v>
      </c>
      <c r="U52" s="894">
        <v>0</v>
      </c>
      <c r="V52" s="894">
        <v>0</v>
      </c>
      <c r="W52" s="894">
        <v>0</v>
      </c>
      <c r="X52" s="894">
        <v>0</v>
      </c>
      <c r="Y52" s="894">
        <v>0</v>
      </c>
      <c r="Z52" s="894">
        <v>0</v>
      </c>
      <c r="AA52" s="894">
        <v>0</v>
      </c>
      <c r="AC52" s="10"/>
    </row>
    <row r="53" spans="2:29">
      <c r="B53" s="1360"/>
      <c r="C53" s="788" t="s">
        <v>563</v>
      </c>
      <c r="D53" s="789">
        <f t="shared" si="21"/>
        <v>0</v>
      </c>
      <c r="E53" s="789">
        <f t="shared" ref="E53:O55" si="22">IF($B$14=$D$14,Q53,0)</f>
        <v>0</v>
      </c>
      <c r="F53" s="789">
        <f t="shared" si="22"/>
        <v>0</v>
      </c>
      <c r="G53" s="789">
        <f t="shared" si="22"/>
        <v>0</v>
      </c>
      <c r="H53" s="789">
        <f t="shared" si="22"/>
        <v>0</v>
      </c>
      <c r="I53" s="789">
        <f t="shared" si="22"/>
        <v>0</v>
      </c>
      <c r="J53" s="789">
        <f t="shared" si="22"/>
        <v>0</v>
      </c>
      <c r="K53" s="789">
        <f t="shared" si="22"/>
        <v>0</v>
      </c>
      <c r="L53" s="789">
        <f t="shared" si="22"/>
        <v>0</v>
      </c>
      <c r="M53" s="789">
        <f t="shared" si="22"/>
        <v>0</v>
      </c>
      <c r="N53" s="789">
        <f t="shared" si="22"/>
        <v>0</v>
      </c>
      <c r="O53" s="789">
        <f t="shared" si="22"/>
        <v>0</v>
      </c>
      <c r="P53" s="894">
        <v>0</v>
      </c>
      <c r="Q53" s="894">
        <v>0</v>
      </c>
      <c r="R53" s="894">
        <v>0</v>
      </c>
      <c r="S53" s="894">
        <v>0</v>
      </c>
      <c r="T53" s="894">
        <v>0</v>
      </c>
      <c r="U53" s="894">
        <v>0</v>
      </c>
      <c r="V53" s="894">
        <v>0</v>
      </c>
      <c r="W53" s="894">
        <v>0</v>
      </c>
      <c r="X53" s="894">
        <v>0</v>
      </c>
      <c r="Y53" s="894">
        <v>0</v>
      </c>
      <c r="Z53" s="894">
        <v>0</v>
      </c>
      <c r="AA53" s="894">
        <v>0</v>
      </c>
      <c r="AC53" s="10"/>
    </row>
    <row r="54" spans="2:29">
      <c r="B54" s="1360"/>
      <c r="C54" s="788" t="s">
        <v>2</v>
      </c>
      <c r="D54" s="789">
        <f t="shared" si="21"/>
        <v>0</v>
      </c>
      <c r="E54" s="789">
        <f t="shared" si="22"/>
        <v>0</v>
      </c>
      <c r="F54" s="789">
        <f t="shared" si="22"/>
        <v>0</v>
      </c>
      <c r="G54" s="789">
        <f t="shared" si="22"/>
        <v>0</v>
      </c>
      <c r="H54" s="789">
        <f t="shared" si="22"/>
        <v>0</v>
      </c>
      <c r="I54" s="789">
        <f t="shared" si="22"/>
        <v>0</v>
      </c>
      <c r="J54" s="789">
        <f t="shared" si="22"/>
        <v>0</v>
      </c>
      <c r="K54" s="789">
        <f t="shared" si="22"/>
        <v>0</v>
      </c>
      <c r="L54" s="789">
        <f t="shared" si="22"/>
        <v>0</v>
      </c>
      <c r="M54" s="789">
        <f t="shared" si="22"/>
        <v>0</v>
      </c>
      <c r="N54" s="789">
        <f t="shared" si="22"/>
        <v>0</v>
      </c>
      <c r="O54" s="789">
        <f t="shared" si="22"/>
        <v>0</v>
      </c>
      <c r="P54" s="894">
        <v>0</v>
      </c>
      <c r="Q54" s="894">
        <v>0</v>
      </c>
      <c r="R54" s="894">
        <v>0</v>
      </c>
      <c r="S54" s="894">
        <v>0</v>
      </c>
      <c r="T54" s="894">
        <v>0</v>
      </c>
      <c r="U54" s="894">
        <v>0</v>
      </c>
      <c r="V54" s="894">
        <v>0</v>
      </c>
      <c r="W54" s="894">
        <v>0</v>
      </c>
      <c r="X54" s="894">
        <v>0</v>
      </c>
      <c r="Y54" s="894">
        <v>0</v>
      </c>
      <c r="Z54" s="894">
        <v>0</v>
      </c>
      <c r="AA54" s="894">
        <v>0</v>
      </c>
      <c r="AC54" s="10"/>
    </row>
    <row r="55" spans="2:29">
      <c r="B55" s="1360"/>
      <c r="C55" s="788" t="s">
        <v>564</v>
      </c>
      <c r="D55" s="789">
        <f t="shared" si="21"/>
        <v>0</v>
      </c>
      <c r="E55" s="789">
        <f t="shared" si="22"/>
        <v>0</v>
      </c>
      <c r="F55" s="789">
        <f t="shared" si="22"/>
        <v>0</v>
      </c>
      <c r="G55" s="789">
        <f t="shared" si="22"/>
        <v>0</v>
      </c>
      <c r="H55" s="789">
        <f t="shared" si="22"/>
        <v>0</v>
      </c>
      <c r="I55" s="789">
        <f t="shared" si="22"/>
        <v>0</v>
      </c>
      <c r="J55" s="789">
        <f t="shared" si="22"/>
        <v>0</v>
      </c>
      <c r="K55" s="789">
        <f t="shared" si="22"/>
        <v>0</v>
      </c>
      <c r="L55" s="789">
        <f t="shared" si="22"/>
        <v>0</v>
      </c>
      <c r="M55" s="789">
        <f t="shared" si="22"/>
        <v>0</v>
      </c>
      <c r="N55" s="789">
        <f t="shared" si="22"/>
        <v>0</v>
      </c>
      <c r="O55" s="789">
        <f t="shared" si="22"/>
        <v>0</v>
      </c>
      <c r="P55" s="894">
        <v>0</v>
      </c>
      <c r="Q55" s="894">
        <v>0</v>
      </c>
      <c r="R55" s="894">
        <v>0</v>
      </c>
      <c r="S55" s="894">
        <v>0</v>
      </c>
      <c r="T55" s="894">
        <v>0</v>
      </c>
      <c r="U55" s="894">
        <v>0</v>
      </c>
      <c r="V55" s="894">
        <v>0</v>
      </c>
      <c r="W55" s="894">
        <v>0</v>
      </c>
      <c r="X55" s="894">
        <v>0</v>
      </c>
      <c r="Y55" s="894">
        <v>0</v>
      </c>
      <c r="Z55" s="894">
        <v>0</v>
      </c>
      <c r="AA55" s="894">
        <v>0</v>
      </c>
      <c r="AC55" s="10"/>
    </row>
    <row r="56" spans="2:29">
      <c r="B56" s="1358" t="s">
        <v>1555</v>
      </c>
      <c r="C56" s="130" t="s">
        <v>559</v>
      </c>
      <c r="D56" s="787">
        <f>IF($B$14=$D$15,P56,0)</f>
        <v>-205.42429225723811</v>
      </c>
      <c r="E56" s="787">
        <f t="shared" ref="E56:O56" si="23">IF($B$14=$D$15,Q56,0)</f>
        <v>-948.43134808634193</v>
      </c>
      <c r="F56" s="787">
        <f t="shared" si="23"/>
        <v>-2130.9375966714142</v>
      </c>
      <c r="G56" s="787">
        <f t="shared" si="23"/>
        <v>-3844.9425306491589</v>
      </c>
      <c r="H56" s="787">
        <f t="shared" si="23"/>
        <v>-6094.7844659213188</v>
      </c>
      <c r="I56" s="787">
        <f t="shared" si="23"/>
        <v>-7888.1700645553301</v>
      </c>
      <c r="J56" s="787">
        <f t="shared" si="23"/>
        <v>-7888.1700645553301</v>
      </c>
      <c r="K56" s="787">
        <f t="shared" si="23"/>
        <v>-7888.1700645553265</v>
      </c>
      <c r="L56" s="787">
        <f t="shared" si="23"/>
        <v>-7861.7988414550218</v>
      </c>
      <c r="M56" s="787">
        <f t="shared" si="23"/>
        <v>-7803.9219185385755</v>
      </c>
      <c r="N56" s="787">
        <f t="shared" si="23"/>
        <v>-7706.6201569479508</v>
      </c>
      <c r="O56" s="787">
        <f t="shared" si="23"/>
        <v>-7706.6201569479508</v>
      </c>
      <c r="P56" s="894">
        <v>-205.42429225723811</v>
      </c>
      <c r="Q56" s="894">
        <v>-948.43134808634193</v>
      </c>
      <c r="R56" s="894">
        <v>-2130.9375966714142</v>
      </c>
      <c r="S56" s="894">
        <v>-3844.9425306491589</v>
      </c>
      <c r="T56" s="894">
        <v>-6094.7844659213188</v>
      </c>
      <c r="U56" s="894">
        <v>-7888.1700645553301</v>
      </c>
      <c r="V56" s="894">
        <v>-7888.1700645553301</v>
      </c>
      <c r="W56" s="894">
        <v>-7888.1700645553265</v>
      </c>
      <c r="X56" s="894">
        <v>-7861.7988414550218</v>
      </c>
      <c r="Y56" s="894">
        <v>-7803.9219185385755</v>
      </c>
      <c r="Z56" s="894">
        <v>-7706.6201569479508</v>
      </c>
      <c r="AA56" s="894">
        <v>-7706.6201569479508</v>
      </c>
      <c r="AC56" s="10"/>
    </row>
    <row r="57" spans="2:29">
      <c r="B57" s="1354"/>
      <c r="C57" s="130" t="s">
        <v>7</v>
      </c>
      <c r="D57" s="787">
        <f t="shared" ref="D57:D74" si="24">IF($B$14=$D$15,P57,0)</f>
        <v>0</v>
      </c>
      <c r="E57" s="787">
        <f t="shared" ref="E57:E74" si="25">IF($B$14=$D$15,Q57,0)</f>
        <v>0</v>
      </c>
      <c r="F57" s="787">
        <f t="shared" ref="F57:F74" si="26">IF($B$14=$D$15,R57,0)</f>
        <v>0</v>
      </c>
      <c r="G57" s="787">
        <f t="shared" ref="G57:G74" si="27">IF($B$14=$D$15,S57,0)</f>
        <v>0</v>
      </c>
      <c r="H57" s="787">
        <f t="shared" ref="H57:H74" si="28">IF($B$14=$D$15,T57,0)</f>
        <v>0</v>
      </c>
      <c r="I57" s="787">
        <f t="shared" ref="I57:I74" si="29">IF($B$14=$D$15,U57,0)</f>
        <v>0</v>
      </c>
      <c r="J57" s="787">
        <f t="shared" ref="J57:J74" si="30">IF($B$14=$D$15,V57,0)</f>
        <v>0</v>
      </c>
      <c r="K57" s="787">
        <f t="shared" ref="K57:K74" si="31">IF($B$14=$D$15,W57,0)</f>
        <v>0</v>
      </c>
      <c r="L57" s="787">
        <f t="shared" ref="L57:L74" si="32">IF($B$14=$D$15,X57,0)</f>
        <v>0</v>
      </c>
      <c r="M57" s="787">
        <f t="shared" ref="M57:M74" si="33">IF($B$14=$D$15,Y57,0)</f>
        <v>0</v>
      </c>
      <c r="N57" s="787">
        <f t="shared" ref="N57:N74" si="34">IF($B$14=$D$15,Z57,0)</f>
        <v>0</v>
      </c>
      <c r="O57" s="787">
        <f t="shared" ref="O57:O74" si="35">IF($B$14=$D$15,AA57,0)</f>
        <v>0</v>
      </c>
      <c r="P57" s="894">
        <v>0</v>
      </c>
      <c r="Q57" s="894">
        <v>0</v>
      </c>
      <c r="R57" s="894">
        <v>0</v>
      </c>
      <c r="S57" s="894">
        <v>0</v>
      </c>
      <c r="T57" s="894">
        <v>0</v>
      </c>
      <c r="U57" s="894">
        <v>0</v>
      </c>
      <c r="V57" s="894">
        <v>0</v>
      </c>
      <c r="W57" s="894">
        <v>0</v>
      </c>
      <c r="X57" s="894">
        <v>0</v>
      </c>
      <c r="Y57" s="894">
        <v>0</v>
      </c>
      <c r="Z57" s="894">
        <v>0</v>
      </c>
      <c r="AA57" s="894">
        <v>0</v>
      </c>
      <c r="AC57" s="10"/>
    </row>
    <row r="58" spans="2:29">
      <c r="B58" s="1354"/>
      <c r="C58" s="130" t="s">
        <v>423</v>
      </c>
      <c r="D58" s="787">
        <f t="shared" si="24"/>
        <v>7.6035063448307127</v>
      </c>
      <c r="E58" s="787">
        <f t="shared" si="25"/>
        <v>-219.41779466839634</v>
      </c>
      <c r="F58" s="787">
        <f t="shared" si="26"/>
        <v>-649.90995591613807</v>
      </c>
      <c r="G58" s="787">
        <f t="shared" si="27"/>
        <v>-1305.8966647135535</v>
      </c>
      <c r="H58" s="787">
        <f t="shared" si="28"/>
        <v>-2185.4027694907218</v>
      </c>
      <c r="I58" s="787">
        <f t="shared" si="29"/>
        <v>-2635.8322578117459</v>
      </c>
      <c r="J58" s="787">
        <f t="shared" si="30"/>
        <v>-2635.8322578117459</v>
      </c>
      <c r="K58" s="787">
        <f t="shared" si="31"/>
        <v>-2635.8322578117459</v>
      </c>
      <c r="L58" s="787">
        <f t="shared" si="32"/>
        <v>-2628.0762238064071</v>
      </c>
      <c r="M58" s="787">
        <f t="shared" si="33"/>
        <v>-2611.0540560989461</v>
      </c>
      <c r="N58" s="787">
        <f t="shared" si="34"/>
        <v>-2582.4366586879241</v>
      </c>
      <c r="O58" s="787">
        <f t="shared" si="35"/>
        <v>-2582.4366586879241</v>
      </c>
      <c r="P58" s="894">
        <v>7.6035063448307127</v>
      </c>
      <c r="Q58" s="894">
        <v>-219.41779466839634</v>
      </c>
      <c r="R58" s="894">
        <v>-649.90995591613807</v>
      </c>
      <c r="S58" s="894">
        <v>-1305.8966647135535</v>
      </c>
      <c r="T58" s="894">
        <v>-2185.4027694907218</v>
      </c>
      <c r="U58" s="894">
        <v>-2635.8322578117459</v>
      </c>
      <c r="V58" s="894">
        <v>-2635.8322578117459</v>
      </c>
      <c r="W58" s="894">
        <v>-2635.8322578117459</v>
      </c>
      <c r="X58" s="894">
        <v>-2628.0762238064071</v>
      </c>
      <c r="Y58" s="894">
        <v>-2611.0540560989461</v>
      </c>
      <c r="Z58" s="894">
        <v>-2582.4366586879241</v>
      </c>
      <c r="AA58" s="894">
        <v>-2582.4366586879241</v>
      </c>
      <c r="AC58" s="10"/>
    </row>
    <row r="59" spans="2:29">
      <c r="B59" s="1354"/>
      <c r="C59" s="130" t="s">
        <v>3</v>
      </c>
      <c r="D59" s="787">
        <f t="shared" si="24"/>
        <v>0</v>
      </c>
      <c r="E59" s="787">
        <f t="shared" si="25"/>
        <v>0</v>
      </c>
      <c r="F59" s="787">
        <f t="shared" si="26"/>
        <v>0</v>
      </c>
      <c r="G59" s="787">
        <f t="shared" si="27"/>
        <v>0</v>
      </c>
      <c r="H59" s="787">
        <f t="shared" si="28"/>
        <v>0</v>
      </c>
      <c r="I59" s="787">
        <f t="shared" si="29"/>
        <v>0</v>
      </c>
      <c r="J59" s="787">
        <f t="shared" si="30"/>
        <v>0</v>
      </c>
      <c r="K59" s="787">
        <f t="shared" si="31"/>
        <v>0</v>
      </c>
      <c r="L59" s="787">
        <f t="shared" si="32"/>
        <v>0</v>
      </c>
      <c r="M59" s="787">
        <f t="shared" si="33"/>
        <v>0</v>
      </c>
      <c r="N59" s="787">
        <f t="shared" si="34"/>
        <v>0</v>
      </c>
      <c r="O59" s="787">
        <f t="shared" si="35"/>
        <v>0</v>
      </c>
      <c r="P59" s="894">
        <v>0</v>
      </c>
      <c r="Q59" s="894">
        <v>0</v>
      </c>
      <c r="R59" s="894">
        <v>0</v>
      </c>
      <c r="S59" s="894">
        <v>0</v>
      </c>
      <c r="T59" s="894">
        <v>0</v>
      </c>
      <c r="U59" s="894">
        <v>0</v>
      </c>
      <c r="V59" s="894">
        <v>0</v>
      </c>
      <c r="W59" s="894">
        <v>0</v>
      </c>
      <c r="X59" s="894">
        <v>0</v>
      </c>
      <c r="Y59" s="894">
        <v>0</v>
      </c>
      <c r="Z59" s="894">
        <v>0</v>
      </c>
      <c r="AA59" s="894">
        <v>0</v>
      </c>
      <c r="AC59" s="10"/>
    </row>
    <row r="60" spans="2:29">
      <c r="B60" s="1354"/>
      <c r="C60" s="130" t="s">
        <v>79</v>
      </c>
      <c r="D60" s="787">
        <f t="shared" si="24"/>
        <v>0</v>
      </c>
      <c r="E60" s="787">
        <f t="shared" si="25"/>
        <v>0</v>
      </c>
      <c r="F60" s="787">
        <f t="shared" si="26"/>
        <v>0</v>
      </c>
      <c r="G60" s="787">
        <f t="shared" si="27"/>
        <v>0</v>
      </c>
      <c r="H60" s="787">
        <f t="shared" si="28"/>
        <v>0</v>
      </c>
      <c r="I60" s="787">
        <f t="shared" si="29"/>
        <v>0</v>
      </c>
      <c r="J60" s="787">
        <f t="shared" si="30"/>
        <v>0</v>
      </c>
      <c r="K60" s="787">
        <f t="shared" si="31"/>
        <v>0</v>
      </c>
      <c r="L60" s="787">
        <f t="shared" si="32"/>
        <v>0</v>
      </c>
      <c r="M60" s="787">
        <f t="shared" si="33"/>
        <v>0</v>
      </c>
      <c r="N60" s="787">
        <f t="shared" si="34"/>
        <v>0</v>
      </c>
      <c r="O60" s="787">
        <f t="shared" si="35"/>
        <v>0</v>
      </c>
      <c r="P60" s="894">
        <v>0</v>
      </c>
      <c r="Q60" s="894">
        <v>0</v>
      </c>
      <c r="R60" s="894">
        <v>0</v>
      </c>
      <c r="S60" s="894">
        <v>0</v>
      </c>
      <c r="T60" s="894">
        <v>0</v>
      </c>
      <c r="U60" s="894">
        <v>0</v>
      </c>
      <c r="V60" s="894">
        <v>0</v>
      </c>
      <c r="W60" s="894">
        <v>0</v>
      </c>
      <c r="X60" s="894">
        <v>0</v>
      </c>
      <c r="Y60" s="894">
        <v>0</v>
      </c>
      <c r="Z60" s="894">
        <v>0</v>
      </c>
      <c r="AA60" s="894">
        <v>0</v>
      </c>
      <c r="AC60" s="10"/>
    </row>
    <row r="61" spans="2:29">
      <c r="B61" s="1354"/>
      <c r="C61" s="130" t="s">
        <v>107</v>
      </c>
      <c r="D61" s="787">
        <f t="shared" si="24"/>
        <v>-144.48981149805672</v>
      </c>
      <c r="E61" s="787">
        <f t="shared" si="25"/>
        <v>-724.45482529407809</v>
      </c>
      <c r="F61" s="787">
        <f t="shared" si="26"/>
        <v>-1663.0674246969397</v>
      </c>
      <c r="G61" s="787">
        <f t="shared" si="27"/>
        <v>-3030.7676916006694</v>
      </c>
      <c r="H61" s="787">
        <f t="shared" si="28"/>
        <v>-4830.19818154327</v>
      </c>
      <c r="I61" s="787">
        <f t="shared" si="29"/>
        <v>-6208.0743850962317</v>
      </c>
      <c r="J61" s="787">
        <f t="shared" si="30"/>
        <v>-6208.0743850962317</v>
      </c>
      <c r="K61" s="787">
        <f t="shared" si="31"/>
        <v>-6208.0743850962299</v>
      </c>
      <c r="L61" s="787">
        <f t="shared" si="32"/>
        <v>-6187.55788920534</v>
      </c>
      <c r="M61" s="787">
        <f t="shared" si="33"/>
        <v>-6142.5303360017551</v>
      </c>
      <c r="N61" s="787">
        <f t="shared" si="34"/>
        <v>-6066.8307302513022</v>
      </c>
      <c r="O61" s="787">
        <f t="shared" si="35"/>
        <v>-6066.8307302513022</v>
      </c>
      <c r="P61" s="894">
        <v>-144.48981149805672</v>
      </c>
      <c r="Q61" s="894">
        <v>-724.45482529407809</v>
      </c>
      <c r="R61" s="894">
        <v>-1663.0674246969397</v>
      </c>
      <c r="S61" s="894">
        <v>-3030.7676916006694</v>
      </c>
      <c r="T61" s="894">
        <v>-4830.19818154327</v>
      </c>
      <c r="U61" s="894">
        <v>-6208.0743850962317</v>
      </c>
      <c r="V61" s="894">
        <v>-6208.0743850962317</v>
      </c>
      <c r="W61" s="894">
        <v>-6208.0743850962299</v>
      </c>
      <c r="X61" s="894">
        <v>-6187.55788920534</v>
      </c>
      <c r="Y61" s="894">
        <v>-6142.5303360017551</v>
      </c>
      <c r="Z61" s="894">
        <v>-6066.8307302513022</v>
      </c>
      <c r="AA61" s="894">
        <v>-6066.8307302513022</v>
      </c>
      <c r="AC61" s="10"/>
    </row>
    <row r="62" spans="2:29">
      <c r="B62" s="1354"/>
      <c r="C62" s="130" t="s">
        <v>560</v>
      </c>
      <c r="D62" s="787">
        <f t="shared" si="24"/>
        <v>-307.61377358351132</v>
      </c>
      <c r="E62" s="787">
        <f t="shared" si="25"/>
        <v>-1285.8055136192136</v>
      </c>
      <c r="F62" s="787">
        <f t="shared" si="26"/>
        <v>-2806.0710938715738</v>
      </c>
      <c r="G62" s="787">
        <f t="shared" si="27"/>
        <v>-4992.7451678513171</v>
      </c>
      <c r="H62" s="787">
        <f t="shared" si="28"/>
        <v>-7853.2825547819057</v>
      </c>
      <c r="I62" s="787">
        <f t="shared" si="29"/>
        <v>-10265.840678590293</v>
      </c>
      <c r="J62" s="787">
        <f t="shared" si="30"/>
        <v>-10265.840678590293</v>
      </c>
      <c r="K62" s="787">
        <f t="shared" si="31"/>
        <v>-10265.840678590288</v>
      </c>
      <c r="L62" s="787">
        <f t="shared" si="32"/>
        <v>-10230.962891328105</v>
      </c>
      <c r="M62" s="787">
        <f t="shared" si="33"/>
        <v>-10154.41661218164</v>
      </c>
      <c r="N62" s="787">
        <f t="shared" si="34"/>
        <v>-10025.728226053874</v>
      </c>
      <c r="O62" s="787">
        <f t="shared" si="35"/>
        <v>-10025.728226053874</v>
      </c>
      <c r="P62" s="894">
        <v>-307.61377358351132</v>
      </c>
      <c r="Q62" s="894">
        <v>-1285.8055136192136</v>
      </c>
      <c r="R62" s="894">
        <v>-2806.0710938715738</v>
      </c>
      <c r="S62" s="894">
        <v>-4992.7451678513171</v>
      </c>
      <c r="T62" s="894">
        <v>-7853.2825547819057</v>
      </c>
      <c r="U62" s="894">
        <v>-10265.840678590293</v>
      </c>
      <c r="V62" s="894">
        <v>-10265.840678590293</v>
      </c>
      <c r="W62" s="894">
        <v>-10265.840678590288</v>
      </c>
      <c r="X62" s="894">
        <v>-10230.962891328105</v>
      </c>
      <c r="Y62" s="894">
        <v>-10154.41661218164</v>
      </c>
      <c r="Z62" s="894">
        <v>-10025.728226053874</v>
      </c>
      <c r="AA62" s="894">
        <v>-10025.728226053874</v>
      </c>
      <c r="AC62" s="10"/>
    </row>
    <row r="63" spans="2:29">
      <c r="B63" s="1354"/>
      <c r="C63" s="130" t="s">
        <v>6</v>
      </c>
      <c r="D63" s="787">
        <f t="shared" si="24"/>
        <v>-142.04318043120401</v>
      </c>
      <c r="E63" s="787">
        <f t="shared" si="25"/>
        <v>-597.8680980079032</v>
      </c>
      <c r="F63" s="787">
        <f t="shared" si="26"/>
        <v>-1307.5715541107229</v>
      </c>
      <c r="G63" s="787">
        <f t="shared" si="27"/>
        <v>-2328.9794009693796</v>
      </c>
      <c r="H63" s="787">
        <f t="shared" si="28"/>
        <v>-3665.5044693849877</v>
      </c>
      <c r="I63" s="787">
        <f t="shared" si="29"/>
        <v>-4787.9228729055476</v>
      </c>
      <c r="J63" s="787">
        <f t="shared" si="30"/>
        <v>-4787.9228729055476</v>
      </c>
      <c r="K63" s="787">
        <f t="shared" si="31"/>
        <v>-4787.9228729055449</v>
      </c>
      <c r="L63" s="787">
        <f t="shared" si="32"/>
        <v>-4771.6758418197714</v>
      </c>
      <c r="M63" s="787">
        <f t="shared" si="33"/>
        <v>-4736.0184829556856</v>
      </c>
      <c r="N63" s="787">
        <f t="shared" si="34"/>
        <v>-4676.0718987851124</v>
      </c>
      <c r="O63" s="787">
        <f t="shared" si="35"/>
        <v>-4676.0718987851124</v>
      </c>
      <c r="P63" s="894">
        <v>-142.04318043120401</v>
      </c>
      <c r="Q63" s="894">
        <v>-597.8680980079032</v>
      </c>
      <c r="R63" s="894">
        <v>-1307.5715541107229</v>
      </c>
      <c r="S63" s="894">
        <v>-2328.9794009693796</v>
      </c>
      <c r="T63" s="894">
        <v>-3665.5044693849877</v>
      </c>
      <c r="U63" s="894">
        <v>-4787.9228729055476</v>
      </c>
      <c r="V63" s="894">
        <v>-4787.9228729055476</v>
      </c>
      <c r="W63" s="894">
        <v>-4787.9228729055449</v>
      </c>
      <c r="X63" s="894">
        <v>-4771.6758418197714</v>
      </c>
      <c r="Y63" s="894">
        <v>-4736.0184829556856</v>
      </c>
      <c r="Z63" s="894">
        <v>-4676.0718987851124</v>
      </c>
      <c r="AA63" s="894">
        <v>-4676.0718987851124</v>
      </c>
      <c r="AC63" s="10"/>
    </row>
    <row r="64" spans="2:29">
      <c r="B64" s="1354"/>
      <c r="C64" s="130" t="s">
        <v>1</v>
      </c>
      <c r="D64" s="787">
        <f t="shared" si="24"/>
        <v>0</v>
      </c>
      <c r="E64" s="787">
        <f t="shared" si="25"/>
        <v>0</v>
      </c>
      <c r="F64" s="787">
        <f t="shared" si="26"/>
        <v>0</v>
      </c>
      <c r="G64" s="787">
        <f t="shared" si="27"/>
        <v>0</v>
      </c>
      <c r="H64" s="787">
        <f t="shared" si="28"/>
        <v>0</v>
      </c>
      <c r="I64" s="787">
        <f t="shared" si="29"/>
        <v>0</v>
      </c>
      <c r="J64" s="787">
        <f t="shared" si="30"/>
        <v>0</v>
      </c>
      <c r="K64" s="787">
        <f t="shared" si="31"/>
        <v>0</v>
      </c>
      <c r="L64" s="787">
        <f t="shared" si="32"/>
        <v>0</v>
      </c>
      <c r="M64" s="787">
        <f t="shared" si="33"/>
        <v>0</v>
      </c>
      <c r="N64" s="787">
        <f t="shared" si="34"/>
        <v>0</v>
      </c>
      <c r="O64" s="787">
        <f t="shared" si="35"/>
        <v>0</v>
      </c>
      <c r="P64" s="894">
        <v>0</v>
      </c>
      <c r="Q64" s="894">
        <v>0</v>
      </c>
      <c r="R64" s="894">
        <v>0</v>
      </c>
      <c r="S64" s="894">
        <v>0</v>
      </c>
      <c r="T64" s="894">
        <v>0</v>
      </c>
      <c r="U64" s="894">
        <v>0</v>
      </c>
      <c r="V64" s="894">
        <v>0</v>
      </c>
      <c r="W64" s="894">
        <v>0</v>
      </c>
      <c r="X64" s="894">
        <v>0</v>
      </c>
      <c r="Y64" s="894">
        <v>0</v>
      </c>
      <c r="Z64" s="894">
        <v>0</v>
      </c>
      <c r="AA64" s="894">
        <v>0</v>
      </c>
      <c r="AC64" s="10"/>
    </row>
    <row r="65" spans="2:29">
      <c r="B65" s="1354"/>
      <c r="C65" s="130" t="s">
        <v>392</v>
      </c>
      <c r="D65" s="787">
        <f t="shared" si="24"/>
        <v>-33.89311588569899</v>
      </c>
      <c r="E65" s="787">
        <f t="shared" si="25"/>
        <v>-236.12348921176169</v>
      </c>
      <c r="F65" s="787">
        <f t="shared" si="26"/>
        <v>-579.62407951525165</v>
      </c>
      <c r="G65" s="787">
        <f t="shared" si="27"/>
        <v>-1087.5307559786975</v>
      </c>
      <c r="H65" s="787">
        <f t="shared" si="28"/>
        <v>-1759.9915139884515</v>
      </c>
      <c r="I65" s="787">
        <f t="shared" si="29"/>
        <v>-2217.5950549305799</v>
      </c>
      <c r="J65" s="787">
        <f t="shared" si="30"/>
        <v>-2217.5950549305799</v>
      </c>
      <c r="K65" s="787">
        <f t="shared" si="31"/>
        <v>-2217.595054930579</v>
      </c>
      <c r="L65" s="787">
        <f t="shared" si="32"/>
        <v>-2210.5117319482406</v>
      </c>
      <c r="M65" s="787">
        <f t="shared" si="33"/>
        <v>-2194.9659631121963</v>
      </c>
      <c r="N65" s="787">
        <f t="shared" si="34"/>
        <v>-2168.8306639842276</v>
      </c>
      <c r="O65" s="787">
        <f t="shared" si="35"/>
        <v>-2168.8306639842276</v>
      </c>
      <c r="P65" s="894">
        <v>-33.89311588569899</v>
      </c>
      <c r="Q65" s="894">
        <v>-236.12348921176169</v>
      </c>
      <c r="R65" s="894">
        <v>-579.62407951525165</v>
      </c>
      <c r="S65" s="894">
        <v>-1087.5307559786975</v>
      </c>
      <c r="T65" s="894">
        <v>-1759.9915139884515</v>
      </c>
      <c r="U65" s="894">
        <v>-2217.5950549305799</v>
      </c>
      <c r="V65" s="894">
        <v>-2217.5950549305799</v>
      </c>
      <c r="W65" s="894">
        <v>-2217.595054930579</v>
      </c>
      <c r="X65" s="894">
        <v>-2210.5117319482406</v>
      </c>
      <c r="Y65" s="894">
        <v>-2194.9659631121963</v>
      </c>
      <c r="Z65" s="894">
        <v>-2168.8306639842276</v>
      </c>
      <c r="AA65" s="894">
        <v>-2168.8306639842276</v>
      </c>
      <c r="AC65" s="10"/>
    </row>
    <row r="66" spans="2:29">
      <c r="B66" s="1354"/>
      <c r="C66" s="130" t="s">
        <v>4</v>
      </c>
      <c r="D66" s="787">
        <f t="shared" si="24"/>
        <v>0</v>
      </c>
      <c r="E66" s="787">
        <f t="shared" si="25"/>
        <v>0</v>
      </c>
      <c r="F66" s="787">
        <f t="shared" si="26"/>
        <v>0</v>
      </c>
      <c r="G66" s="787">
        <f t="shared" si="27"/>
        <v>0</v>
      </c>
      <c r="H66" s="787">
        <f t="shared" si="28"/>
        <v>0</v>
      </c>
      <c r="I66" s="787">
        <f t="shared" si="29"/>
        <v>0</v>
      </c>
      <c r="J66" s="787">
        <f t="shared" si="30"/>
        <v>0</v>
      </c>
      <c r="K66" s="787">
        <f t="shared" si="31"/>
        <v>0</v>
      </c>
      <c r="L66" s="787">
        <f t="shared" si="32"/>
        <v>0</v>
      </c>
      <c r="M66" s="787">
        <f t="shared" si="33"/>
        <v>0</v>
      </c>
      <c r="N66" s="787">
        <f t="shared" si="34"/>
        <v>0</v>
      </c>
      <c r="O66" s="787">
        <f t="shared" si="35"/>
        <v>0</v>
      </c>
      <c r="P66" s="894">
        <v>0</v>
      </c>
      <c r="Q66" s="894">
        <v>0</v>
      </c>
      <c r="R66" s="894">
        <v>0</v>
      </c>
      <c r="S66" s="894">
        <v>0</v>
      </c>
      <c r="T66" s="894">
        <v>0</v>
      </c>
      <c r="U66" s="894">
        <v>0</v>
      </c>
      <c r="V66" s="894">
        <v>0</v>
      </c>
      <c r="W66" s="894">
        <v>0</v>
      </c>
      <c r="X66" s="894">
        <v>0</v>
      </c>
      <c r="Y66" s="894">
        <v>0</v>
      </c>
      <c r="Z66" s="894">
        <v>0</v>
      </c>
      <c r="AA66" s="894">
        <v>0</v>
      </c>
      <c r="AC66" s="10"/>
    </row>
    <row r="67" spans="2:29">
      <c r="B67" s="1354"/>
      <c r="C67" s="130" t="s">
        <v>0</v>
      </c>
      <c r="D67" s="787">
        <f t="shared" si="24"/>
        <v>0</v>
      </c>
      <c r="E67" s="787">
        <f t="shared" si="25"/>
        <v>0</v>
      </c>
      <c r="F67" s="787">
        <f t="shared" si="26"/>
        <v>0</v>
      </c>
      <c r="G67" s="787">
        <f t="shared" si="27"/>
        <v>0</v>
      </c>
      <c r="H67" s="787">
        <f t="shared" si="28"/>
        <v>0</v>
      </c>
      <c r="I67" s="787">
        <f t="shared" si="29"/>
        <v>0</v>
      </c>
      <c r="J67" s="787">
        <f t="shared" si="30"/>
        <v>0</v>
      </c>
      <c r="K67" s="787">
        <f t="shared" si="31"/>
        <v>0</v>
      </c>
      <c r="L67" s="787">
        <f t="shared" si="32"/>
        <v>0</v>
      </c>
      <c r="M67" s="787">
        <f t="shared" si="33"/>
        <v>0</v>
      </c>
      <c r="N67" s="787">
        <f t="shared" si="34"/>
        <v>0</v>
      </c>
      <c r="O67" s="787">
        <f t="shared" si="35"/>
        <v>0</v>
      </c>
      <c r="P67" s="894">
        <v>0</v>
      </c>
      <c r="Q67" s="894">
        <v>0</v>
      </c>
      <c r="R67" s="894">
        <v>0</v>
      </c>
      <c r="S67" s="894">
        <v>0</v>
      </c>
      <c r="T67" s="894">
        <v>0</v>
      </c>
      <c r="U67" s="894">
        <v>0</v>
      </c>
      <c r="V67" s="894">
        <v>0</v>
      </c>
      <c r="W67" s="894">
        <v>0</v>
      </c>
      <c r="X67" s="894">
        <v>0</v>
      </c>
      <c r="Y67" s="894">
        <v>0</v>
      </c>
      <c r="Z67" s="894">
        <v>0</v>
      </c>
      <c r="AA67" s="894">
        <v>0</v>
      </c>
      <c r="AC67" s="10"/>
    </row>
    <row r="68" spans="2:29">
      <c r="B68" s="1354"/>
      <c r="C68" s="130" t="s">
        <v>561</v>
      </c>
      <c r="D68" s="787">
        <f t="shared" si="24"/>
        <v>0</v>
      </c>
      <c r="E68" s="787">
        <f t="shared" si="25"/>
        <v>0</v>
      </c>
      <c r="F68" s="787">
        <f t="shared" si="26"/>
        <v>0</v>
      </c>
      <c r="G68" s="787">
        <f t="shared" si="27"/>
        <v>0</v>
      </c>
      <c r="H68" s="787">
        <f t="shared" si="28"/>
        <v>0</v>
      </c>
      <c r="I68" s="787">
        <f t="shared" si="29"/>
        <v>0</v>
      </c>
      <c r="J68" s="787">
        <f t="shared" si="30"/>
        <v>0</v>
      </c>
      <c r="K68" s="787">
        <f t="shared" si="31"/>
        <v>0</v>
      </c>
      <c r="L68" s="787">
        <f t="shared" si="32"/>
        <v>0</v>
      </c>
      <c r="M68" s="787">
        <f t="shared" si="33"/>
        <v>0</v>
      </c>
      <c r="N68" s="787">
        <f t="shared" si="34"/>
        <v>0</v>
      </c>
      <c r="O68" s="787">
        <f t="shared" si="35"/>
        <v>0</v>
      </c>
      <c r="P68" s="894">
        <v>0</v>
      </c>
      <c r="Q68" s="894">
        <v>0</v>
      </c>
      <c r="R68" s="894">
        <v>0</v>
      </c>
      <c r="S68" s="894">
        <v>0</v>
      </c>
      <c r="T68" s="894">
        <v>0</v>
      </c>
      <c r="U68" s="894">
        <v>0</v>
      </c>
      <c r="V68" s="894">
        <v>0</v>
      </c>
      <c r="W68" s="894">
        <v>0</v>
      </c>
      <c r="X68" s="894">
        <v>0</v>
      </c>
      <c r="Y68" s="894">
        <v>0</v>
      </c>
      <c r="Z68" s="894">
        <v>0</v>
      </c>
      <c r="AA68" s="894">
        <v>0</v>
      </c>
      <c r="AC68" s="10"/>
    </row>
    <row r="69" spans="2:29">
      <c r="B69" s="1354"/>
      <c r="C69" s="130" t="s">
        <v>562</v>
      </c>
      <c r="D69" s="787">
        <f t="shared" si="24"/>
        <v>1659.4416022956138</v>
      </c>
      <c r="E69" s="787">
        <f t="shared" si="25"/>
        <v>8263.4851515548216</v>
      </c>
      <c r="F69" s="787">
        <f t="shared" si="26"/>
        <v>18937.535113744889</v>
      </c>
      <c r="G69" s="787">
        <f t="shared" si="27"/>
        <v>34484.913515324108</v>
      </c>
      <c r="H69" s="787">
        <f t="shared" si="28"/>
        <v>54936.374321458337</v>
      </c>
      <c r="I69" s="787">
        <f t="shared" si="29"/>
        <v>70645.805885658599</v>
      </c>
      <c r="J69" s="787">
        <f t="shared" si="30"/>
        <v>70645.805885658599</v>
      </c>
      <c r="K69" s="787">
        <f t="shared" si="31"/>
        <v>70645.80588565857</v>
      </c>
      <c r="L69" s="787">
        <f t="shared" si="32"/>
        <v>70412.124593506291</v>
      </c>
      <c r="M69" s="787">
        <f t="shared" si="33"/>
        <v>69899.264265357284</v>
      </c>
      <c r="N69" s="787">
        <f t="shared" si="34"/>
        <v>69037.051644778185</v>
      </c>
      <c r="O69" s="787">
        <f t="shared" si="35"/>
        <v>69037.051644778185</v>
      </c>
      <c r="P69" s="894">
        <v>1659.4416022956138</v>
      </c>
      <c r="Q69" s="894">
        <v>8263.4851515548216</v>
      </c>
      <c r="R69" s="894">
        <v>18937.535113744889</v>
      </c>
      <c r="S69" s="894">
        <v>34484.913515324108</v>
      </c>
      <c r="T69" s="894">
        <v>54936.374321458337</v>
      </c>
      <c r="U69" s="894">
        <v>70645.805885658599</v>
      </c>
      <c r="V69" s="894">
        <v>70645.805885658599</v>
      </c>
      <c r="W69" s="894">
        <v>70645.80588565857</v>
      </c>
      <c r="X69" s="894">
        <v>70412.124593506291</v>
      </c>
      <c r="Y69" s="894">
        <v>69899.264265357284</v>
      </c>
      <c r="Z69" s="894">
        <v>69037.051644778185</v>
      </c>
      <c r="AA69" s="894">
        <v>69037.051644778185</v>
      </c>
      <c r="AB69" s="1052"/>
      <c r="AC69" s="10"/>
    </row>
    <row r="70" spans="2:29">
      <c r="B70" s="1354"/>
      <c r="C70" s="130" t="s">
        <v>5</v>
      </c>
      <c r="D70" s="787">
        <f t="shared" si="24"/>
        <v>-166.69784765332372</v>
      </c>
      <c r="E70" s="787">
        <f t="shared" si="25"/>
        <v>-641.45197235280853</v>
      </c>
      <c r="F70" s="787">
        <f t="shared" si="26"/>
        <v>-1362.1874262083111</v>
      </c>
      <c r="G70" s="787">
        <f t="shared" si="27"/>
        <v>-2390.7536030368392</v>
      </c>
      <c r="H70" s="787">
        <f t="shared" si="28"/>
        <v>-3731.5848115672652</v>
      </c>
      <c r="I70" s="787">
        <f t="shared" si="29"/>
        <v>-4926.6090976589539</v>
      </c>
      <c r="J70" s="787">
        <f t="shared" si="30"/>
        <v>-4926.6090976589539</v>
      </c>
      <c r="K70" s="787">
        <f t="shared" si="31"/>
        <v>-4926.6090976589512</v>
      </c>
      <c r="L70" s="787">
        <f t="shared" si="32"/>
        <v>-4909.6070009654395</v>
      </c>
      <c r="M70" s="787">
        <f t="shared" si="33"/>
        <v>-4872.2924996241281</v>
      </c>
      <c r="N70" s="787">
        <f t="shared" si="34"/>
        <v>-4809.5599538972792</v>
      </c>
      <c r="O70" s="787">
        <f t="shared" si="35"/>
        <v>-4809.5599538972792</v>
      </c>
      <c r="P70" s="894">
        <v>-166.69784765332372</v>
      </c>
      <c r="Q70" s="894">
        <v>-641.45197235280853</v>
      </c>
      <c r="R70" s="894">
        <v>-1362.1874262083111</v>
      </c>
      <c r="S70" s="894">
        <v>-2390.7536030368392</v>
      </c>
      <c r="T70" s="894">
        <v>-3731.5848115672652</v>
      </c>
      <c r="U70" s="894">
        <v>-4926.6090976589539</v>
      </c>
      <c r="V70" s="894">
        <v>-4926.6090976589539</v>
      </c>
      <c r="W70" s="894">
        <v>-4926.6090976589512</v>
      </c>
      <c r="X70" s="894">
        <v>-4909.6070009654395</v>
      </c>
      <c r="Y70" s="894">
        <v>-4872.2924996241281</v>
      </c>
      <c r="Z70" s="894">
        <v>-4809.5599538972792</v>
      </c>
      <c r="AA70" s="894">
        <v>-4809.5599538972792</v>
      </c>
      <c r="AC70" s="10"/>
    </row>
    <row r="71" spans="2:29">
      <c r="B71" s="1354"/>
      <c r="C71" s="130" t="s">
        <v>41</v>
      </c>
      <c r="D71" s="787">
        <f t="shared" si="24"/>
        <v>-85.068036767658668</v>
      </c>
      <c r="E71" s="787">
        <f t="shared" si="25"/>
        <v>-650.1497343952077</v>
      </c>
      <c r="F71" s="787">
        <f t="shared" si="26"/>
        <v>-1619.4507747583625</v>
      </c>
      <c r="G71" s="787">
        <f t="shared" si="27"/>
        <v>-3056.7849443305231</v>
      </c>
      <c r="H71" s="787">
        <f t="shared" si="28"/>
        <v>-4962.1137205858759</v>
      </c>
      <c r="I71" s="787">
        <f t="shared" si="29"/>
        <v>-6227.4138699271398</v>
      </c>
      <c r="J71" s="787">
        <f t="shared" si="30"/>
        <v>-6227.4138699271398</v>
      </c>
      <c r="K71" s="787">
        <f t="shared" si="31"/>
        <v>-6227.413869927138</v>
      </c>
      <c r="L71" s="787">
        <f t="shared" si="32"/>
        <v>-6207.6626105230043</v>
      </c>
      <c r="M71" s="787">
        <f t="shared" si="33"/>
        <v>-6164.3145218246664</v>
      </c>
      <c r="N71" s="787">
        <f t="shared" si="34"/>
        <v>-6091.4384050687013</v>
      </c>
      <c r="O71" s="787">
        <f t="shared" si="35"/>
        <v>-6091.4384050687013</v>
      </c>
      <c r="P71" s="894">
        <v>-85.068036767658668</v>
      </c>
      <c r="Q71" s="894">
        <v>-650.1497343952077</v>
      </c>
      <c r="R71" s="894">
        <v>-1619.4507747583625</v>
      </c>
      <c r="S71" s="894">
        <v>-3056.7849443305231</v>
      </c>
      <c r="T71" s="894">
        <v>-4962.1137205858759</v>
      </c>
      <c r="U71" s="894">
        <v>-6227.4138699271398</v>
      </c>
      <c r="V71" s="894">
        <v>-6227.4138699271398</v>
      </c>
      <c r="W71" s="894">
        <v>-6227.413869927138</v>
      </c>
      <c r="X71" s="894">
        <v>-6207.6626105230043</v>
      </c>
      <c r="Y71" s="894">
        <v>-6164.3145218246664</v>
      </c>
      <c r="Z71" s="894">
        <v>-6091.4384050687013</v>
      </c>
      <c r="AA71" s="894">
        <v>-6091.4384050687013</v>
      </c>
      <c r="AC71" s="10"/>
    </row>
    <row r="72" spans="2:29">
      <c r="B72" s="1354"/>
      <c r="C72" s="130" t="s">
        <v>563</v>
      </c>
      <c r="D72" s="787">
        <f t="shared" si="24"/>
        <v>-408.95162258369936</v>
      </c>
      <c r="E72" s="787">
        <f t="shared" si="25"/>
        <v>-2096.8377665457551</v>
      </c>
      <c r="F72" s="787">
        <f t="shared" si="26"/>
        <v>-4839.8704760069313</v>
      </c>
      <c r="G72" s="787">
        <f t="shared" si="27"/>
        <v>-8842.0533567016209</v>
      </c>
      <c r="H72" s="787">
        <f t="shared" si="28"/>
        <v>-14110.53485232015</v>
      </c>
      <c r="I72" s="787">
        <f t="shared" si="29"/>
        <v>-18104.578827872545</v>
      </c>
      <c r="J72" s="787">
        <f t="shared" si="30"/>
        <v>-18104.578827872545</v>
      </c>
      <c r="K72" s="787">
        <f t="shared" si="31"/>
        <v>-18104.578827872538</v>
      </c>
      <c r="L72" s="787">
        <f t="shared" si="32"/>
        <v>-18044.918712760107</v>
      </c>
      <c r="M72" s="787">
        <f t="shared" si="33"/>
        <v>-17913.982659077083</v>
      </c>
      <c r="N72" s="787">
        <f t="shared" si="34"/>
        <v>-17693.855049710655</v>
      </c>
      <c r="O72" s="787">
        <f t="shared" si="35"/>
        <v>-17693.855049710655</v>
      </c>
      <c r="P72" s="894">
        <v>-408.95162258369936</v>
      </c>
      <c r="Q72" s="894">
        <v>-2096.8377665457551</v>
      </c>
      <c r="R72" s="894">
        <v>-4839.8704760069313</v>
      </c>
      <c r="S72" s="894">
        <v>-8842.0533567016209</v>
      </c>
      <c r="T72" s="894">
        <v>-14110.53485232015</v>
      </c>
      <c r="U72" s="894">
        <v>-18104.578827872545</v>
      </c>
      <c r="V72" s="894">
        <v>-18104.578827872545</v>
      </c>
      <c r="W72" s="894">
        <v>-18104.578827872538</v>
      </c>
      <c r="X72" s="894">
        <v>-18044.918712760107</v>
      </c>
      <c r="Y72" s="894">
        <v>-17913.982659077083</v>
      </c>
      <c r="Z72" s="894">
        <v>-17693.855049710655</v>
      </c>
      <c r="AA72" s="894">
        <v>-17693.855049710655</v>
      </c>
      <c r="AC72" s="10"/>
    </row>
    <row r="73" spans="2:29">
      <c r="B73" s="1354"/>
      <c r="C73" s="130" t="s">
        <v>2</v>
      </c>
      <c r="D73" s="787">
        <f t="shared" si="24"/>
        <v>0</v>
      </c>
      <c r="E73" s="787">
        <f t="shared" si="25"/>
        <v>0</v>
      </c>
      <c r="F73" s="787">
        <f t="shared" si="26"/>
        <v>0</v>
      </c>
      <c r="G73" s="787">
        <f t="shared" si="27"/>
        <v>0</v>
      </c>
      <c r="H73" s="787">
        <f t="shared" si="28"/>
        <v>0</v>
      </c>
      <c r="I73" s="787">
        <f t="shared" si="29"/>
        <v>0</v>
      </c>
      <c r="J73" s="787">
        <f t="shared" si="30"/>
        <v>0</v>
      </c>
      <c r="K73" s="787">
        <f t="shared" si="31"/>
        <v>0</v>
      </c>
      <c r="L73" s="787">
        <f t="shared" si="32"/>
        <v>0</v>
      </c>
      <c r="M73" s="787">
        <f t="shared" si="33"/>
        <v>0</v>
      </c>
      <c r="N73" s="787">
        <f t="shared" si="34"/>
        <v>0</v>
      </c>
      <c r="O73" s="787">
        <f t="shared" si="35"/>
        <v>0</v>
      </c>
      <c r="P73" s="894">
        <v>0</v>
      </c>
      <c r="Q73" s="894">
        <v>0</v>
      </c>
      <c r="R73" s="894">
        <v>0</v>
      </c>
      <c r="S73" s="894">
        <v>0</v>
      </c>
      <c r="T73" s="894">
        <v>0</v>
      </c>
      <c r="U73" s="894">
        <v>0</v>
      </c>
      <c r="V73" s="894">
        <v>0</v>
      </c>
      <c r="W73" s="894">
        <v>0</v>
      </c>
      <c r="X73" s="894">
        <v>0</v>
      </c>
      <c r="Y73" s="894">
        <v>0</v>
      </c>
      <c r="Z73" s="894">
        <v>0</v>
      </c>
      <c r="AA73" s="894">
        <v>0</v>
      </c>
      <c r="AC73" s="10"/>
    </row>
    <row r="74" spans="2:29">
      <c r="B74" s="1354"/>
      <c r="C74" s="130" t="s">
        <v>564</v>
      </c>
      <c r="D74" s="787">
        <f t="shared" si="24"/>
        <v>-172.86342798005325</v>
      </c>
      <c r="E74" s="787">
        <f t="shared" si="25"/>
        <v>-862.9446093733543</v>
      </c>
      <c r="F74" s="787">
        <f t="shared" si="26"/>
        <v>-1978.8447319892412</v>
      </c>
      <c r="G74" s="787">
        <f t="shared" si="27"/>
        <v>-3604.4593994923443</v>
      </c>
      <c r="H74" s="787">
        <f t="shared" si="28"/>
        <v>-5742.9769818743844</v>
      </c>
      <c r="I74" s="787">
        <f t="shared" si="29"/>
        <v>-7383.7687763102249</v>
      </c>
      <c r="J74" s="787">
        <f t="shared" si="30"/>
        <v>-7383.7687763102249</v>
      </c>
      <c r="K74" s="787">
        <f t="shared" si="31"/>
        <v>-7383.7687763102213</v>
      </c>
      <c r="L74" s="787">
        <f t="shared" si="32"/>
        <v>-7359.3528496948456</v>
      </c>
      <c r="M74" s="787">
        <f t="shared" si="33"/>
        <v>-7305.7672159425974</v>
      </c>
      <c r="N74" s="787">
        <f t="shared" si="34"/>
        <v>-7215.6799013911514</v>
      </c>
      <c r="O74" s="787">
        <f t="shared" si="35"/>
        <v>-7215.6799013911514</v>
      </c>
      <c r="P74" s="894">
        <v>-172.86342798005325</v>
      </c>
      <c r="Q74" s="894">
        <v>-862.9446093733543</v>
      </c>
      <c r="R74" s="894">
        <v>-1978.8447319892412</v>
      </c>
      <c r="S74" s="894">
        <v>-3604.4593994923443</v>
      </c>
      <c r="T74" s="894">
        <v>-5742.9769818743844</v>
      </c>
      <c r="U74" s="894">
        <v>-7383.7687763102249</v>
      </c>
      <c r="V74" s="894">
        <v>-7383.7687763102249</v>
      </c>
      <c r="W74" s="894">
        <v>-7383.7687763102213</v>
      </c>
      <c r="X74" s="894">
        <v>-7359.3528496948456</v>
      </c>
      <c r="Y74" s="894">
        <v>-7305.7672159425974</v>
      </c>
      <c r="Z74" s="894">
        <v>-7215.6799013911514</v>
      </c>
      <c r="AA74" s="894">
        <v>-7215.6799013911514</v>
      </c>
      <c r="AC74" s="10"/>
    </row>
    <row r="75" spans="2:29" ht="13.15" customHeight="1">
      <c r="AA75"/>
    </row>
    <row r="76" spans="2:29">
      <c r="V76" s="1053"/>
      <c r="W76" s="1053"/>
      <c r="X76" s="1053"/>
      <c r="Y76" s="1053"/>
    </row>
  </sheetData>
  <mergeCells count="6">
    <mergeCell ref="B56:B74"/>
    <mergeCell ref="B37:B55"/>
    <mergeCell ref="E13:O13"/>
    <mergeCell ref="E15:O15"/>
    <mergeCell ref="E14:O14"/>
    <mergeCell ref="B18:B36"/>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T150"/>
  <sheetViews>
    <sheetView showGridLines="0" workbookViewId="0"/>
  </sheetViews>
  <sheetFormatPr defaultRowHeight="12.75"/>
  <cols>
    <col min="2" max="6" width="12.73046875" customWidth="1"/>
  </cols>
  <sheetData>
    <row r="1" spans="1:20" s="64" customFormat="1" ht="13.9">
      <c r="A1" s="63" t="str">
        <f>ModelBanner</f>
        <v>TSM_201920</v>
      </c>
    </row>
    <row r="2" spans="1:20" s="64" customFormat="1" ht="13.9">
      <c r="A2" s="920" t="s">
        <v>13</v>
      </c>
      <c r="B2" s="920" t="s">
        <v>30</v>
      </c>
    </row>
    <row r="3" spans="1:20" s="64" customFormat="1" ht="13.9">
      <c r="A3" s="65"/>
    </row>
    <row r="4" spans="1:20" s="55" customFormat="1" ht="13.15">
      <c r="A4" s="56" t="s">
        <v>26</v>
      </c>
      <c r="B4" s="56"/>
      <c r="C4" s="56"/>
      <c r="D4" s="283"/>
      <c r="E4" s="56"/>
      <c r="F4" s="56"/>
      <c r="G4" s="56"/>
      <c r="H4" s="56"/>
      <c r="I4" s="56"/>
      <c r="J4" s="56"/>
      <c r="K4" s="56"/>
      <c r="L4" s="56"/>
      <c r="M4" s="56"/>
      <c r="N4" s="56"/>
    </row>
    <row r="5" spans="1:20" s="45" customFormat="1" ht="45.75" customHeight="1">
      <c r="A5" s="1368" t="s">
        <v>1748</v>
      </c>
      <c r="B5" s="1368"/>
      <c r="C5" s="1368"/>
      <c r="D5" s="1368"/>
      <c r="E5" s="1368"/>
      <c r="F5" s="1368"/>
      <c r="G5" s="1368"/>
      <c r="H5" s="1368"/>
      <c r="I5" s="1368"/>
      <c r="J5" s="1368"/>
      <c r="K5" s="1368"/>
      <c r="L5" s="1368"/>
      <c r="M5" s="1368"/>
      <c r="N5" s="1368"/>
      <c r="O5" s="1368"/>
      <c r="P5" s="1368"/>
      <c r="Q5" s="1368"/>
      <c r="R5" s="1368"/>
      <c r="S5" s="1368"/>
      <c r="T5" s="1368"/>
    </row>
    <row r="6" spans="1:20" s="44" customFormat="1" ht="13.15">
      <c r="A6" s="54" t="s">
        <v>1336</v>
      </c>
      <c r="B6" s="59"/>
      <c r="C6" s="59"/>
      <c r="D6" s="283"/>
      <c r="E6" s="59"/>
      <c r="F6" s="59"/>
      <c r="G6" s="59"/>
      <c r="H6" s="59"/>
      <c r="I6" s="59"/>
      <c r="J6" s="59"/>
      <c r="K6" s="59"/>
      <c r="L6" s="59"/>
      <c r="M6" s="59"/>
      <c r="N6" s="59"/>
      <c r="O6" s="43"/>
    </row>
    <row r="7" spans="1:20" s="44" customFormat="1" ht="13.15">
      <c r="A7" s="52" t="s">
        <v>178</v>
      </c>
      <c r="B7" s="54"/>
      <c r="C7" s="59"/>
      <c r="D7" s="283"/>
      <c r="E7" s="59"/>
      <c r="F7" s="59"/>
      <c r="G7" s="59"/>
      <c r="H7" s="59"/>
      <c r="I7" s="59"/>
      <c r="J7" s="59"/>
      <c r="K7" s="59"/>
      <c r="L7" s="59"/>
      <c r="M7" s="59"/>
      <c r="N7" s="59"/>
      <c r="O7" s="43"/>
    </row>
    <row r="8" spans="1:20" s="44" customFormat="1" ht="13.15">
      <c r="A8" s="54" t="s">
        <v>24</v>
      </c>
      <c r="B8" s="59"/>
      <c r="C8" s="59"/>
      <c r="D8" s="283"/>
      <c r="E8" s="59"/>
      <c r="F8" s="59"/>
      <c r="G8" s="59"/>
      <c r="H8" s="59"/>
      <c r="I8" s="59"/>
      <c r="J8" s="59"/>
      <c r="K8" s="59"/>
      <c r="L8" s="59"/>
      <c r="M8" s="59"/>
      <c r="N8" s="59"/>
      <c r="O8" s="43"/>
    </row>
    <row r="9" spans="1:20" s="44" customFormat="1" ht="13.15">
      <c r="A9" s="52" t="s">
        <v>1357</v>
      </c>
      <c r="B9" s="59"/>
      <c r="C9" s="59"/>
      <c r="D9" s="283"/>
      <c r="E9" s="59"/>
      <c r="F9" s="59"/>
      <c r="G9" s="59"/>
      <c r="H9" s="59"/>
      <c r="I9" s="59"/>
      <c r="J9" s="59"/>
      <c r="K9" s="59"/>
      <c r="L9" s="59"/>
      <c r="M9" s="59"/>
      <c r="N9" s="59"/>
      <c r="O9" s="43"/>
    </row>
    <row r="10" spans="1:20" s="48" customFormat="1" ht="13.5" customHeight="1">
      <c r="A10" s="53">
        <f>SUM(A13:A2227)</f>
        <v>0</v>
      </c>
      <c r="B10" s="71"/>
      <c r="C10" s="46"/>
      <c r="D10" s="46"/>
      <c r="E10" s="46"/>
      <c r="F10" s="70"/>
      <c r="G10" s="46"/>
      <c r="H10" s="70"/>
      <c r="I10" s="47"/>
      <c r="J10" s="47"/>
      <c r="K10" s="47"/>
      <c r="L10" s="47"/>
      <c r="M10" s="47"/>
      <c r="N10" s="47"/>
      <c r="O10" s="47"/>
    </row>
    <row r="12" spans="1:20" ht="13.15">
      <c r="H12" s="74" t="s">
        <v>114</v>
      </c>
    </row>
    <row r="14" spans="1:20" ht="13.15">
      <c r="H14" s="5">
        <v>0.1</v>
      </c>
      <c r="I14" s="5">
        <v>0.2</v>
      </c>
      <c r="J14" s="5">
        <v>0.3</v>
      </c>
      <c r="K14" s="5">
        <v>0.4</v>
      </c>
    </row>
    <row r="16" spans="1:20" ht="17.649999999999999">
      <c r="B16" s="37" t="s">
        <v>1142</v>
      </c>
    </row>
    <row r="18" spans="2:6" ht="13.15">
      <c r="B18" s="74" t="str">
        <f>RAW_DATA_INPUTS!H126</f>
        <v xml:space="preserve">MALE PRIMARY Starting Stock figures </v>
      </c>
    </row>
    <row r="20" spans="2:6" ht="13.15">
      <c r="B20" s="1334" t="str">
        <f>RAW_DATA_INPUTS!B129</f>
        <v>Age group</v>
      </c>
      <c r="C20" s="1369" t="s">
        <v>70</v>
      </c>
      <c r="D20" s="1369"/>
      <c r="E20" s="1369"/>
      <c r="F20" s="1369"/>
    </row>
    <row r="21" spans="2:6" ht="13.15">
      <c r="B21" s="1335"/>
      <c r="C21" s="8" t="str">
        <f>RAW_DATA_INPUTS!C129</f>
        <v>2013/14</v>
      </c>
      <c r="D21" s="8" t="str">
        <f>RAW_DATA_INPUTS!D129</f>
        <v>2014/15</v>
      </c>
      <c r="E21" s="8" t="str">
        <f>RAW_DATA_INPUTS!E129</f>
        <v>2015/16</v>
      </c>
      <c r="F21" s="8" t="str">
        <f>RAW_DATA_INPUTS!F129</f>
        <v>2016/17</v>
      </c>
    </row>
    <row r="22" spans="2:6" ht="13.15">
      <c r="B22" s="8" t="str">
        <f>RAW_DATA_INPUTS!B130</f>
        <v>20-24</v>
      </c>
      <c r="C22" s="298">
        <f>RAW_DATA_INPUTS!I130</f>
        <v>1755.6510000000001</v>
      </c>
      <c r="D22" s="298">
        <f>RAW_DATA_INPUTS!J130</f>
        <v>2001.21</v>
      </c>
      <c r="E22" s="298">
        <f>RAW_DATA_INPUTS!K130</f>
        <v>2212.2570000000001</v>
      </c>
      <c r="F22" s="298">
        <f>RAW_DATA_INPUTS!L130</f>
        <v>2092.7759999999998</v>
      </c>
    </row>
    <row r="23" spans="2:6" ht="13.15">
      <c r="B23" s="8" t="str">
        <f>RAW_DATA_INPUTS!B131</f>
        <v>25-29</v>
      </c>
      <c r="C23" s="298">
        <f>RAW_DATA_INPUTS!I131</f>
        <v>5417.3969999999999</v>
      </c>
      <c r="D23" s="298">
        <f>RAW_DATA_INPUTS!J131</f>
        <v>6070.8630000000003</v>
      </c>
      <c r="E23" s="298">
        <f>RAW_DATA_INPUTS!K131</f>
        <v>6450.0429999999997</v>
      </c>
      <c r="F23" s="298">
        <f>RAW_DATA_INPUTS!L131</f>
        <v>6712.79</v>
      </c>
    </row>
    <row r="24" spans="2:6" ht="13.15">
      <c r="B24" s="8" t="str">
        <f>RAW_DATA_INPUTS!B132</f>
        <v>30-34</v>
      </c>
      <c r="C24" s="298">
        <f>RAW_DATA_INPUTS!I132</f>
        <v>5449.1719999999996</v>
      </c>
      <c r="D24" s="298">
        <f>RAW_DATA_INPUTS!J132</f>
        <v>5646.9920000000002</v>
      </c>
      <c r="E24" s="298">
        <f>RAW_DATA_INPUTS!K132</f>
        <v>5910.0320000000002</v>
      </c>
      <c r="F24" s="298">
        <f>RAW_DATA_INPUTS!L132</f>
        <v>6232.3779999999997</v>
      </c>
    </row>
    <row r="25" spans="2:6" ht="13.15">
      <c r="B25" s="8" t="str">
        <f>RAW_DATA_INPUTS!B133</f>
        <v>35-39</v>
      </c>
      <c r="C25" s="298">
        <f>RAW_DATA_INPUTS!I133</f>
        <v>4697.8959999999997</v>
      </c>
      <c r="D25" s="298">
        <f>RAW_DATA_INPUTS!J133</f>
        <v>4914.75</v>
      </c>
      <c r="E25" s="298">
        <f>RAW_DATA_INPUTS!K133</f>
        <v>5069.2240000000002</v>
      </c>
      <c r="F25" s="298">
        <f>RAW_DATA_INPUTS!L133</f>
        <v>5236.2879999999996</v>
      </c>
    </row>
    <row r="26" spans="2:6" ht="13.15">
      <c r="B26" s="8" t="str">
        <f>RAW_DATA_INPUTS!B134</f>
        <v>40-44</v>
      </c>
      <c r="C26" s="298">
        <f>RAW_DATA_INPUTS!I134</f>
        <v>4407.5190000000002</v>
      </c>
      <c r="D26" s="298">
        <f>RAW_DATA_INPUTS!J134</f>
        <v>4577.4639999999999</v>
      </c>
      <c r="E26" s="298">
        <f>RAW_DATA_INPUTS!K134</f>
        <v>4720.107</v>
      </c>
      <c r="F26" s="298">
        <f>RAW_DATA_INPUTS!L134</f>
        <v>4639.6480000000001</v>
      </c>
    </row>
    <row r="27" spans="2:6" ht="13.15">
      <c r="B27" s="8" t="str">
        <f>RAW_DATA_INPUTS!B135</f>
        <v>45-49</v>
      </c>
      <c r="C27" s="298">
        <f>RAW_DATA_INPUTS!I135</f>
        <v>3506.835</v>
      </c>
      <c r="D27" s="298">
        <f>RAW_DATA_INPUTS!J135</f>
        <v>3578.1309999999999</v>
      </c>
      <c r="E27" s="298">
        <f>RAW_DATA_INPUTS!K135</f>
        <v>3577.096</v>
      </c>
      <c r="F27" s="298">
        <f>RAW_DATA_INPUTS!L135</f>
        <v>3758.194</v>
      </c>
    </row>
    <row r="28" spans="2:6" ht="13.15">
      <c r="B28" s="8" t="str">
        <f>RAW_DATA_INPUTS!B136</f>
        <v>50-54</v>
      </c>
      <c r="C28" s="298">
        <f>RAW_DATA_INPUTS!I136</f>
        <v>2508.7689999999998</v>
      </c>
      <c r="D28" s="298">
        <f>RAW_DATA_INPUTS!J136</f>
        <v>2610.931</v>
      </c>
      <c r="E28" s="298">
        <f>RAW_DATA_INPUTS!K136</f>
        <v>2812.8510000000001</v>
      </c>
      <c r="F28" s="298">
        <f>RAW_DATA_INPUTS!L136</f>
        <v>2853.0740000000001</v>
      </c>
    </row>
    <row r="29" spans="2:6" ht="13.15">
      <c r="B29" s="8" t="str">
        <f>RAW_DATA_INPUTS!B137</f>
        <v>55-59</v>
      </c>
      <c r="C29" s="298">
        <f>RAW_DATA_INPUTS!I137</f>
        <v>1974.135</v>
      </c>
      <c r="D29" s="298">
        <f>RAW_DATA_INPUTS!J137</f>
        <v>1700.2819999999999</v>
      </c>
      <c r="E29" s="298">
        <f>RAW_DATA_INPUTS!K137</f>
        <v>1556.277</v>
      </c>
      <c r="F29" s="298">
        <f>RAW_DATA_INPUTS!L137</f>
        <v>1493.8320000000001</v>
      </c>
    </row>
    <row r="30" spans="2:6" ht="13.15">
      <c r="B30" s="8" t="str">
        <f>RAW_DATA_INPUTS!B138</f>
        <v>60-64</v>
      </c>
      <c r="C30" s="298">
        <f>RAW_DATA_INPUTS!I138</f>
        <v>705.24099999999999</v>
      </c>
      <c r="D30" s="298">
        <f>RAW_DATA_INPUTS!J138</f>
        <v>641.27200000000005</v>
      </c>
      <c r="E30" s="298">
        <f>RAW_DATA_INPUTS!K138</f>
        <v>573.91600000000005</v>
      </c>
      <c r="F30" s="298">
        <f>RAW_DATA_INPUTS!L138</f>
        <v>567.303</v>
      </c>
    </row>
    <row r="31" spans="2:6" ht="13.15">
      <c r="B31" s="8" t="str">
        <f>RAW_DATA_INPUTS!B139</f>
        <v>65 plus</v>
      </c>
      <c r="C31" s="298">
        <f>RAW_DATA_INPUTS!I139</f>
        <v>144.76300000000001</v>
      </c>
      <c r="D31" s="298">
        <f>RAW_DATA_INPUTS!J139</f>
        <v>147.47900000000001</v>
      </c>
      <c r="E31" s="298">
        <f>RAW_DATA_INPUTS!K139</f>
        <v>156.76300000000001</v>
      </c>
      <c r="F31" s="298">
        <f>RAW_DATA_INPUTS!L139</f>
        <v>139.56700000000001</v>
      </c>
    </row>
    <row r="32" spans="2:6" ht="13.15">
      <c r="B32" s="8" t="str">
        <f>RAW_DATA_INPUTS!B140</f>
        <v>Total</v>
      </c>
      <c r="C32" s="298">
        <f>RAW_DATA_INPUTS!I140</f>
        <v>30567.377999999997</v>
      </c>
      <c r="D32" s="298">
        <f>RAW_DATA_INPUTS!J140</f>
        <v>31889.374000000003</v>
      </c>
      <c r="E32" s="298">
        <f>RAW_DATA_INPUTS!K140</f>
        <v>33038.565999999992</v>
      </c>
      <c r="F32" s="298">
        <f>RAW_DATA_INPUTS!L140</f>
        <v>33725.850000000006</v>
      </c>
    </row>
    <row r="33" spans="1:6">
      <c r="A33" s="1177">
        <f>SUM(C33:F33)</f>
        <v>0</v>
      </c>
      <c r="B33" s="1177"/>
      <c r="C33" s="1177">
        <f>SUM(C22:C31)-C32</f>
        <v>0</v>
      </c>
      <c r="D33" s="1177">
        <f>SUM(D22:D31)-D32</f>
        <v>0</v>
      </c>
      <c r="E33" s="1177">
        <f>SUM(E22:E31)-E32</f>
        <v>0</v>
      </c>
      <c r="F33" s="1177">
        <f>SUM(F22:F31)-F32</f>
        <v>0</v>
      </c>
    </row>
    <row r="35" spans="1:6" ht="13.15">
      <c r="B35" s="74" t="str">
        <f>RAW_DATA_INPUTS!H160</f>
        <v xml:space="preserve">FEMALE PRIMARY Starting Stock figures </v>
      </c>
    </row>
    <row r="37" spans="1:6" ht="13.15">
      <c r="B37" s="1334" t="str">
        <f>RAW_DATA_INPUTS!B146</f>
        <v>Age group</v>
      </c>
      <c r="C37" s="1369" t="str">
        <f>C20</f>
        <v>Year</v>
      </c>
      <c r="D37" s="1369"/>
      <c r="E37" s="1369"/>
      <c r="F37" s="1369"/>
    </row>
    <row r="38" spans="1:6" ht="13.15">
      <c r="B38" s="1335"/>
      <c r="C38" s="8" t="str">
        <f>C21</f>
        <v>2013/14</v>
      </c>
      <c r="D38" s="8" t="str">
        <f>D21</f>
        <v>2014/15</v>
      </c>
      <c r="E38" s="8" t="str">
        <f>E21</f>
        <v>2015/16</v>
      </c>
      <c r="F38" s="8" t="str">
        <f>F21</f>
        <v>2016/17</v>
      </c>
    </row>
    <row r="39" spans="1:6" ht="13.15">
      <c r="B39" s="8" t="str">
        <f>RAW_DATA_INPUTS!B164</f>
        <v>20-24</v>
      </c>
      <c r="C39" s="298">
        <f>RAW_DATA_INPUTS!I164</f>
        <v>13792.431</v>
      </c>
      <c r="D39" s="298">
        <f>RAW_DATA_INPUTS!J164</f>
        <v>15015.045</v>
      </c>
      <c r="E39" s="298">
        <f>RAW_DATA_INPUTS!K164</f>
        <v>15944.717000000001</v>
      </c>
      <c r="F39" s="298">
        <f>RAW_DATA_INPUTS!L164</f>
        <v>15458.129000000001</v>
      </c>
    </row>
    <row r="40" spans="1:6" ht="13.15">
      <c r="B40" s="8" t="str">
        <f>RAW_DATA_INPUTS!B165</f>
        <v>25-29</v>
      </c>
      <c r="C40" s="298">
        <f>RAW_DATA_INPUTS!I165</f>
        <v>33929.883000000002</v>
      </c>
      <c r="D40" s="298">
        <f>RAW_DATA_INPUTS!J165</f>
        <v>35143.707000000002</v>
      </c>
      <c r="E40" s="298">
        <f>RAW_DATA_INPUTS!K165</f>
        <v>36282.461000000003</v>
      </c>
      <c r="F40" s="298">
        <f>RAW_DATA_INPUTS!L165</f>
        <v>37186.775000000001</v>
      </c>
    </row>
    <row r="41" spans="1:6" ht="13.15">
      <c r="B41" s="8" t="str">
        <f>RAW_DATA_INPUTS!B166</f>
        <v>30-34</v>
      </c>
      <c r="C41" s="298">
        <f>RAW_DATA_INPUTS!I166</f>
        <v>32972.987999999998</v>
      </c>
      <c r="D41" s="298">
        <f>RAW_DATA_INPUTS!J166</f>
        <v>33348.303</v>
      </c>
      <c r="E41" s="298">
        <f>RAW_DATA_INPUTS!K166</f>
        <v>33416.283000000003</v>
      </c>
      <c r="F41" s="298">
        <f>RAW_DATA_INPUTS!L166</f>
        <v>33690.373</v>
      </c>
    </row>
    <row r="42" spans="1:6" ht="13.15">
      <c r="B42" s="8" t="str">
        <f>RAW_DATA_INPUTS!B167</f>
        <v>35-39</v>
      </c>
      <c r="C42" s="298">
        <f>RAW_DATA_INPUTS!I167</f>
        <v>28825.928</v>
      </c>
      <c r="D42" s="298">
        <f>RAW_DATA_INPUTS!J167</f>
        <v>29745.618999999999</v>
      </c>
      <c r="E42" s="298">
        <f>RAW_DATA_INPUTS!K167</f>
        <v>30415.238000000001</v>
      </c>
      <c r="F42" s="298">
        <f>RAW_DATA_INPUTS!L167</f>
        <v>31120.02</v>
      </c>
    </row>
    <row r="43" spans="1:6" ht="13.15">
      <c r="B43" s="8" t="str">
        <f>RAW_DATA_INPUTS!B168</f>
        <v>40-44</v>
      </c>
      <c r="C43" s="298">
        <f>RAW_DATA_INPUTS!I168</f>
        <v>26775.763999999999</v>
      </c>
      <c r="D43" s="298">
        <f>RAW_DATA_INPUTS!J168</f>
        <v>28080.214</v>
      </c>
      <c r="E43" s="298">
        <f>RAW_DATA_INPUTS!K168</f>
        <v>28797.192999999999</v>
      </c>
      <c r="F43" s="298">
        <f>RAW_DATA_INPUTS!L168</f>
        <v>28812.243999999999</v>
      </c>
    </row>
    <row r="44" spans="1:6" ht="13.15">
      <c r="B44" s="8" t="str">
        <f>RAW_DATA_INPUTS!B169</f>
        <v>45-49</v>
      </c>
      <c r="C44" s="298">
        <f>RAW_DATA_INPUTS!I169</f>
        <v>23705.120999999999</v>
      </c>
      <c r="D44" s="298">
        <f>RAW_DATA_INPUTS!J169</f>
        <v>24124.74</v>
      </c>
      <c r="E44" s="298">
        <f>RAW_DATA_INPUTS!K169</f>
        <v>24115.956999999999</v>
      </c>
      <c r="F44" s="298">
        <f>RAW_DATA_INPUTS!L169</f>
        <v>24640.671999999999</v>
      </c>
    </row>
    <row r="45" spans="1:6" ht="13.15">
      <c r="B45" s="8" t="str">
        <f>RAW_DATA_INPUTS!B170</f>
        <v>50-54</v>
      </c>
      <c r="C45" s="298">
        <f>RAW_DATA_INPUTS!I170</f>
        <v>18107.067999999999</v>
      </c>
      <c r="D45" s="298">
        <f>RAW_DATA_INPUTS!J170</f>
        <v>18562.787</v>
      </c>
      <c r="E45" s="298">
        <f>RAW_DATA_INPUTS!K170</f>
        <v>19245.712</v>
      </c>
      <c r="F45" s="298">
        <f>RAW_DATA_INPUTS!L170</f>
        <v>19850.434000000001</v>
      </c>
    </row>
    <row r="46" spans="1:6" ht="13.15">
      <c r="B46" s="8" t="str">
        <f>RAW_DATA_INPUTS!B171</f>
        <v>55-59</v>
      </c>
      <c r="C46" s="298">
        <f>RAW_DATA_INPUTS!I171</f>
        <v>16117.987999999999</v>
      </c>
      <c r="D46" s="298">
        <f>RAW_DATA_INPUTS!J171</f>
        <v>14354.727999999999</v>
      </c>
      <c r="E46" s="298">
        <f>RAW_DATA_INPUTS!K171</f>
        <v>13071.444</v>
      </c>
      <c r="F46" s="298">
        <f>RAW_DATA_INPUTS!L171</f>
        <v>12300.912</v>
      </c>
    </row>
    <row r="47" spans="1:6" ht="13.15">
      <c r="B47" s="8" t="str">
        <f>RAW_DATA_INPUTS!B172</f>
        <v>60-64</v>
      </c>
      <c r="C47" s="298">
        <f>RAW_DATA_INPUTS!I172</f>
        <v>4917.8130000000001</v>
      </c>
      <c r="D47" s="298">
        <f>RAW_DATA_INPUTS!J172</f>
        <v>4867.3339999999998</v>
      </c>
      <c r="E47" s="298">
        <f>RAW_DATA_INPUTS!K172</f>
        <v>4726.4560000000001</v>
      </c>
      <c r="F47" s="298">
        <f>RAW_DATA_INPUTS!L172</f>
        <v>4651.4979999999996</v>
      </c>
    </row>
    <row r="48" spans="1:6" ht="13.15">
      <c r="B48" s="8" t="str">
        <f>RAW_DATA_INPUTS!B173</f>
        <v>65 plus</v>
      </c>
      <c r="C48" s="298">
        <f>RAW_DATA_INPUTS!I173</f>
        <v>747.952</v>
      </c>
      <c r="D48" s="298">
        <f>RAW_DATA_INPUTS!J173</f>
        <v>788.428</v>
      </c>
      <c r="E48" s="298">
        <f>RAW_DATA_INPUTS!K173</f>
        <v>838.697</v>
      </c>
      <c r="F48" s="298">
        <f>RAW_DATA_INPUTS!L173</f>
        <v>826.25300000000004</v>
      </c>
    </row>
    <row r="49" spans="1:6" ht="13.15">
      <c r="B49" s="8" t="str">
        <f>RAW_DATA_INPUTS!B174</f>
        <v>Total</v>
      </c>
      <c r="C49" s="298">
        <f>RAW_DATA_INPUTS!I174</f>
        <v>199892.93599999999</v>
      </c>
      <c r="D49" s="298">
        <f>RAW_DATA_INPUTS!J174</f>
        <v>204030.90500000003</v>
      </c>
      <c r="E49" s="298">
        <f>RAW_DATA_INPUTS!K174</f>
        <v>206854.15799999997</v>
      </c>
      <c r="F49" s="298">
        <f>RAW_DATA_INPUTS!L174</f>
        <v>208537.31</v>
      </c>
    </row>
    <row r="50" spans="1:6">
      <c r="A50" s="1177">
        <f>SUM(C50:F50)</f>
        <v>0</v>
      </c>
      <c r="B50" s="1177"/>
      <c r="C50" s="1177">
        <f>SUM(C39:C48)-C49</f>
        <v>0</v>
      </c>
      <c r="D50" s="1177">
        <f>SUM(D39:D48)-D49</f>
        <v>0</v>
      </c>
      <c r="E50" s="1177">
        <f>SUM(E39:E48)-E49</f>
        <v>0</v>
      </c>
      <c r="F50" s="1177">
        <f>SUM(F39:F48)-F49</f>
        <v>0</v>
      </c>
    </row>
    <row r="52" spans="1:6" ht="17.649999999999999">
      <c r="B52" s="37" t="s">
        <v>116</v>
      </c>
    </row>
    <row r="54" spans="1:6" ht="13.15">
      <c r="B54" s="74" t="s">
        <v>117</v>
      </c>
    </row>
    <row r="56" spans="1:6" ht="13.15">
      <c r="B56" s="1334" t="str">
        <f>B37</f>
        <v>Age group</v>
      </c>
      <c r="C56" s="1369" t="str">
        <f>C37</f>
        <v>Year</v>
      </c>
      <c r="D56" s="1369"/>
      <c r="E56" s="1369"/>
      <c r="F56" s="1369"/>
    </row>
    <row r="57" spans="1:6" ht="13.15">
      <c r="B57" s="1335"/>
      <c r="C57" s="8" t="str">
        <f>RAW_DATA_INPUTS!I146</f>
        <v>2013/14</v>
      </c>
      <c r="D57" s="8" t="str">
        <f>RAW_DATA_INPUTS!J146</f>
        <v>2014/15</v>
      </c>
      <c r="E57" s="8" t="str">
        <f>RAW_DATA_INPUTS!K146</f>
        <v>2015/16</v>
      </c>
      <c r="F57" s="8" t="str">
        <f>RAW_DATA_INPUTS!L146</f>
        <v>2016/17</v>
      </c>
    </row>
    <row r="58" spans="1:6" ht="13.15">
      <c r="B58" s="8" t="str">
        <f t="shared" ref="B58:B68" si="0">B39</f>
        <v>20-24</v>
      </c>
      <c r="C58" s="407">
        <f>RAW_DATA_INPUTS!I222</f>
        <v>0</v>
      </c>
      <c r="D58" s="407">
        <f>RAW_DATA_INPUTS!J222</f>
        <v>0</v>
      </c>
      <c r="E58" s="407">
        <f>RAW_DATA_INPUTS!K222</f>
        <v>0</v>
      </c>
      <c r="F58" s="407">
        <f>RAW_DATA_INPUTS!L222</f>
        <v>0</v>
      </c>
    </row>
    <row r="59" spans="1:6" ht="13.15">
      <c r="B59" s="8" t="str">
        <f t="shared" si="0"/>
        <v>25-29</v>
      </c>
      <c r="C59" s="407">
        <f>RAW_DATA_INPUTS!I223</f>
        <v>0</v>
      </c>
      <c r="D59" s="407">
        <f>RAW_DATA_INPUTS!J223</f>
        <v>0</v>
      </c>
      <c r="E59" s="407">
        <f>RAW_DATA_INPUTS!K223</f>
        <v>0</v>
      </c>
      <c r="F59" s="407">
        <f>RAW_DATA_INPUTS!L223</f>
        <v>0</v>
      </c>
    </row>
    <row r="60" spans="1:6" ht="13.15">
      <c r="B60" s="8" t="str">
        <f t="shared" si="0"/>
        <v>30-34</v>
      </c>
      <c r="C60" s="407">
        <f>RAW_DATA_INPUTS!I224</f>
        <v>0</v>
      </c>
      <c r="D60" s="407">
        <f>RAW_DATA_INPUTS!J224</f>
        <v>0</v>
      </c>
      <c r="E60" s="407">
        <f>RAW_DATA_INPUTS!K224</f>
        <v>0</v>
      </c>
      <c r="F60" s="407">
        <f>RAW_DATA_INPUTS!L224</f>
        <v>0</v>
      </c>
    </row>
    <row r="61" spans="1:6" ht="13.15">
      <c r="B61" s="8" t="str">
        <f t="shared" si="0"/>
        <v>35-39</v>
      </c>
      <c r="C61" s="407">
        <f>RAW_DATA_INPUTS!I225</f>
        <v>0</v>
      </c>
      <c r="D61" s="407">
        <f>RAW_DATA_INPUTS!J225</f>
        <v>6.7639999999999993</v>
      </c>
      <c r="E61" s="407">
        <f>RAW_DATA_INPUTS!K225</f>
        <v>0</v>
      </c>
      <c r="F61" s="407">
        <f>RAW_DATA_INPUTS!L225</f>
        <v>0</v>
      </c>
    </row>
    <row r="62" spans="1:6" ht="13.15">
      <c r="B62" s="8" t="str">
        <f t="shared" si="0"/>
        <v>40-44</v>
      </c>
      <c r="C62" s="407">
        <f>RAW_DATA_INPUTS!I226</f>
        <v>0</v>
      </c>
      <c r="D62" s="407">
        <f>RAW_DATA_INPUTS!J226</f>
        <v>0</v>
      </c>
      <c r="E62" s="407">
        <f>RAW_DATA_INPUTS!K226</f>
        <v>0</v>
      </c>
      <c r="F62" s="407">
        <f>RAW_DATA_INPUTS!L226</f>
        <v>0</v>
      </c>
    </row>
    <row r="63" spans="1:6" ht="13.15">
      <c r="B63" s="8" t="str">
        <f t="shared" si="0"/>
        <v>45-49</v>
      </c>
      <c r="C63" s="407">
        <f>RAW_DATA_INPUTS!I227</f>
        <v>12.883000000000001</v>
      </c>
      <c r="D63" s="407">
        <f>RAW_DATA_INPUTS!J227</f>
        <v>8.1120000000000001</v>
      </c>
      <c r="E63" s="407">
        <f>RAW_DATA_INPUTS!K227</f>
        <v>8.9139999999999997</v>
      </c>
      <c r="F63" s="407">
        <f>RAW_DATA_INPUTS!L227</f>
        <v>5</v>
      </c>
    </row>
    <row r="64" spans="1:6" ht="13.15">
      <c r="B64" s="8" t="str">
        <f t="shared" si="0"/>
        <v>50-54</v>
      </c>
      <c r="C64" s="407">
        <f>RAW_DATA_INPUTS!I228</f>
        <v>94.186999999999998</v>
      </c>
      <c r="D64" s="407">
        <f>RAW_DATA_INPUTS!J228</f>
        <v>77.411000000000001</v>
      </c>
      <c r="E64" s="407">
        <f>RAW_DATA_INPUTS!K228</f>
        <v>67.185000000000002</v>
      </c>
      <c r="F64" s="407">
        <f>RAW_DATA_INPUTS!L228</f>
        <v>50.892499999999998</v>
      </c>
    </row>
    <row r="65" spans="1:7" ht="13.15">
      <c r="B65" s="8" t="str">
        <f t="shared" si="0"/>
        <v>55-59</v>
      </c>
      <c r="C65" s="407">
        <f>RAW_DATA_INPUTS!I229</f>
        <v>478.529</v>
      </c>
      <c r="D65" s="407">
        <f>RAW_DATA_INPUTS!J229</f>
        <v>343.70699999999999</v>
      </c>
      <c r="E65" s="407">
        <f>RAW_DATA_INPUTS!K229</f>
        <v>302.786</v>
      </c>
      <c r="F65" s="407">
        <f>RAW_DATA_INPUTS!L229</f>
        <v>260.68950000000001</v>
      </c>
    </row>
    <row r="66" spans="1:7" ht="13.15">
      <c r="B66" s="8" t="str">
        <f t="shared" si="0"/>
        <v>60-64</v>
      </c>
      <c r="C66" s="407">
        <f>RAW_DATA_INPUTS!I230</f>
        <v>242.15</v>
      </c>
      <c r="D66" s="407">
        <f>RAW_DATA_INPUTS!J230</f>
        <v>210.54499999999999</v>
      </c>
      <c r="E66" s="407">
        <f>RAW_DATA_INPUTS!K230</f>
        <v>170.88499999999999</v>
      </c>
      <c r="F66" s="407">
        <f>RAW_DATA_INPUTS!L230</f>
        <v>153.20599999999999</v>
      </c>
    </row>
    <row r="67" spans="1:7" ht="13.15">
      <c r="B67" s="8" t="str">
        <f t="shared" si="0"/>
        <v>65 plus</v>
      </c>
      <c r="C67" s="407">
        <f>RAW_DATA_INPUTS!I231</f>
        <v>48.241999999999997</v>
      </c>
      <c r="D67" s="407">
        <f>RAW_DATA_INPUTS!J231</f>
        <v>40.817999999999998</v>
      </c>
      <c r="E67" s="407">
        <f>RAW_DATA_INPUTS!K231</f>
        <v>47.622999999999998</v>
      </c>
      <c r="F67" s="407">
        <f>RAW_DATA_INPUTS!L231</f>
        <v>40.034999999999997</v>
      </c>
    </row>
    <row r="68" spans="1:7" ht="13.15">
      <c r="B68" s="8" t="str">
        <f t="shared" si="0"/>
        <v>Total</v>
      </c>
      <c r="C68" s="407">
        <f>RAW_DATA_INPUTS!I232</f>
        <v>875.99099999999987</v>
      </c>
      <c r="D68" s="407">
        <f>RAW_DATA_INPUTS!J232</f>
        <v>687.35699999999997</v>
      </c>
      <c r="E68" s="407">
        <f>RAW_DATA_INPUTS!K232</f>
        <v>597.39300000000003</v>
      </c>
      <c r="F68" s="407">
        <f>RAW_DATA_INPUTS!L232</f>
        <v>509.82299999999998</v>
      </c>
    </row>
    <row r="69" spans="1:7" s="2" customFormat="1">
      <c r="A69" s="1177">
        <f>SUM(C69:F69)</f>
        <v>0</v>
      </c>
      <c r="B69" s="1177"/>
      <c r="C69" s="1177">
        <f>SUM(C58:C67)-C68</f>
        <v>0</v>
      </c>
      <c r="D69" s="1177">
        <f>SUM(D58:D67)-D68</f>
        <v>0</v>
      </c>
      <c r="E69" s="1177">
        <f>SUM(E58:E67)-E68</f>
        <v>0</v>
      </c>
      <c r="F69" s="1177">
        <f>SUM(F58:F67)-F68</f>
        <v>0</v>
      </c>
    </row>
    <row r="71" spans="1:7" ht="13.15">
      <c r="B71" s="74" t="s">
        <v>118</v>
      </c>
    </row>
    <row r="73" spans="1:7" ht="13.15">
      <c r="B73" s="1334" t="str">
        <f>B56</f>
        <v>Age group</v>
      </c>
      <c r="C73" s="1369" t="str">
        <f>C56</f>
        <v>Year</v>
      </c>
      <c r="D73" s="1369"/>
      <c r="E73" s="1369"/>
      <c r="F73" s="1369"/>
    </row>
    <row r="74" spans="1:7" ht="13.15">
      <c r="B74" s="1335"/>
      <c r="C74" s="8" t="str">
        <f>C57</f>
        <v>2013/14</v>
      </c>
      <c r="D74" s="8" t="str">
        <f>D57</f>
        <v>2014/15</v>
      </c>
      <c r="E74" s="8" t="str">
        <f>E57</f>
        <v>2015/16</v>
      </c>
      <c r="F74" s="8" t="str">
        <f>F57</f>
        <v>2016/17</v>
      </c>
    </row>
    <row r="75" spans="1:7" ht="13.15">
      <c r="B75" s="8" t="str">
        <f t="shared" ref="B75:B85" si="1">B58</f>
        <v>20-24</v>
      </c>
      <c r="C75" s="298">
        <f>RAW_DATA_INPUTS!I239</f>
        <v>0</v>
      </c>
      <c r="D75" s="298">
        <f>RAW_DATA_INPUTS!J239</f>
        <v>0</v>
      </c>
      <c r="E75" s="298">
        <f>RAW_DATA_INPUTS!K239</f>
        <v>0</v>
      </c>
      <c r="F75" s="298">
        <f>RAW_DATA_INPUTS!L239</f>
        <v>0</v>
      </c>
      <c r="G75" s="5"/>
    </row>
    <row r="76" spans="1:7" ht="13.15">
      <c r="B76" s="8" t="str">
        <f t="shared" si="1"/>
        <v>25-29</v>
      </c>
      <c r="C76" s="298">
        <f>RAW_DATA_INPUTS!I240</f>
        <v>5</v>
      </c>
      <c r="D76" s="298">
        <f>RAW_DATA_INPUTS!J240</f>
        <v>5.8179999999999996</v>
      </c>
      <c r="E76" s="298">
        <f>RAW_DATA_INPUTS!K240</f>
        <v>0</v>
      </c>
      <c r="F76" s="298">
        <f>RAW_DATA_INPUTS!L240</f>
        <v>5</v>
      </c>
      <c r="G76" s="5"/>
    </row>
    <row r="77" spans="1:7" ht="13.15">
      <c r="B77" s="8" t="str">
        <f t="shared" si="1"/>
        <v>30-34</v>
      </c>
      <c r="C77" s="298">
        <f>RAW_DATA_INPUTS!I241</f>
        <v>12.816000000000001</v>
      </c>
      <c r="D77" s="298">
        <f>RAW_DATA_INPUTS!J241</f>
        <v>6.8789999999999996</v>
      </c>
      <c r="E77" s="298">
        <f>RAW_DATA_INPUTS!K241</f>
        <v>6.859</v>
      </c>
      <c r="F77" s="298">
        <f>RAW_DATA_INPUTS!L241</f>
        <v>0</v>
      </c>
      <c r="G77" s="5"/>
    </row>
    <row r="78" spans="1:7" ht="13.15">
      <c r="B78" s="8" t="str">
        <f t="shared" si="1"/>
        <v>35-39</v>
      </c>
      <c r="C78" s="298">
        <f>RAW_DATA_INPUTS!I242</f>
        <v>5.7030000000000003</v>
      </c>
      <c r="D78" s="298">
        <f>RAW_DATA_INPUTS!J242</f>
        <v>11.419</v>
      </c>
      <c r="E78" s="298">
        <f>RAW_DATA_INPUTS!K242</f>
        <v>5.6619999999999999</v>
      </c>
      <c r="F78" s="298">
        <f>RAW_DATA_INPUTS!L242</f>
        <v>6.2030000000000003</v>
      </c>
      <c r="G78" s="5"/>
    </row>
    <row r="79" spans="1:7" ht="13.15">
      <c r="B79" s="8" t="str">
        <f t="shared" si="1"/>
        <v>40-44</v>
      </c>
      <c r="C79" s="298">
        <f>RAW_DATA_INPUTS!I243</f>
        <v>23.047999999999998</v>
      </c>
      <c r="D79" s="298">
        <f>RAW_DATA_INPUTS!J243</f>
        <v>24.132000000000001</v>
      </c>
      <c r="E79" s="298">
        <f>RAW_DATA_INPUTS!K243</f>
        <v>16.992000000000001</v>
      </c>
      <c r="F79" s="298">
        <f>RAW_DATA_INPUTS!L243</f>
        <v>5.5339999999999998</v>
      </c>
      <c r="G79" s="5"/>
    </row>
    <row r="80" spans="1:7" ht="13.15">
      <c r="B80" s="8" t="str">
        <f t="shared" si="1"/>
        <v>45-49</v>
      </c>
      <c r="C80" s="298">
        <f>RAW_DATA_INPUTS!I244</f>
        <v>51.826999999999998</v>
      </c>
      <c r="D80" s="298">
        <f>RAW_DATA_INPUTS!J244</f>
        <v>34.348999999999997</v>
      </c>
      <c r="E80" s="298">
        <f>RAW_DATA_INPUTS!K244</f>
        <v>44.106000000000002</v>
      </c>
      <c r="F80" s="298">
        <f>RAW_DATA_INPUTS!L244</f>
        <v>13.664999999999999</v>
      </c>
      <c r="G80" s="5"/>
    </row>
    <row r="81" spans="1:7" ht="13.15">
      <c r="B81" s="8" t="str">
        <f t="shared" si="1"/>
        <v>50-54</v>
      </c>
      <c r="C81" s="298">
        <f>RAW_DATA_INPUTS!I245</f>
        <v>570.46100000000001</v>
      </c>
      <c r="D81" s="298">
        <f>RAW_DATA_INPUTS!J245</f>
        <v>436.608</v>
      </c>
      <c r="E81" s="298">
        <f>RAW_DATA_INPUTS!K245</f>
        <v>357.12200000000001</v>
      </c>
      <c r="F81" s="298">
        <f>RAW_DATA_INPUTS!L245</f>
        <v>223.43600000000001</v>
      </c>
      <c r="G81" s="5"/>
    </row>
    <row r="82" spans="1:7" ht="13.15">
      <c r="B82" s="8" t="str">
        <f t="shared" si="1"/>
        <v>55-59</v>
      </c>
      <c r="C82" s="298">
        <f>RAW_DATA_INPUTS!I246</f>
        <v>3177.4630000000002</v>
      </c>
      <c r="D82" s="298">
        <f>RAW_DATA_INPUTS!J246</f>
        <v>2619.9169999999999</v>
      </c>
      <c r="E82" s="298">
        <f>RAW_DATA_INPUTS!K246</f>
        <v>2118.4929999999999</v>
      </c>
      <c r="F82" s="298">
        <f>RAW_DATA_INPUTS!L246</f>
        <v>1711.298</v>
      </c>
      <c r="G82" s="5"/>
    </row>
    <row r="83" spans="1:7" ht="13.15">
      <c r="B83" s="8" t="str">
        <f t="shared" si="1"/>
        <v>60-64</v>
      </c>
      <c r="C83" s="298">
        <f>RAW_DATA_INPUTS!I247</f>
        <v>1652.2080000000001</v>
      </c>
      <c r="D83" s="298">
        <f>RAW_DATA_INPUTS!J247</f>
        <v>1484.3979999999999</v>
      </c>
      <c r="E83" s="298">
        <f>RAW_DATA_INPUTS!K247</f>
        <v>1466.91</v>
      </c>
      <c r="F83" s="298">
        <f>RAW_DATA_INPUTS!L247</f>
        <v>1264.0139999999999</v>
      </c>
      <c r="G83" s="5"/>
    </row>
    <row r="84" spans="1:7" ht="13.15">
      <c r="B84" s="8" t="str">
        <f t="shared" si="1"/>
        <v>65 plus</v>
      </c>
      <c r="C84" s="298">
        <f>RAW_DATA_INPUTS!I248</f>
        <v>242.33600000000001</v>
      </c>
      <c r="D84" s="298">
        <f>RAW_DATA_INPUTS!J248</f>
        <v>250.66300000000001</v>
      </c>
      <c r="E84" s="298">
        <f>RAW_DATA_INPUTS!K248</f>
        <v>262.48500000000001</v>
      </c>
      <c r="F84" s="298">
        <f>RAW_DATA_INPUTS!L248</f>
        <v>205.39</v>
      </c>
      <c r="G84" s="5"/>
    </row>
    <row r="85" spans="1:7" ht="13.15">
      <c r="B85" s="8" t="str">
        <f t="shared" si="1"/>
        <v>Total</v>
      </c>
      <c r="C85" s="298">
        <f>RAW_DATA_INPUTS!I249</f>
        <v>5740.8620000000001</v>
      </c>
      <c r="D85" s="298">
        <f>RAW_DATA_INPUTS!J249</f>
        <v>4874.1829999999991</v>
      </c>
      <c r="E85" s="298">
        <f>RAW_DATA_INPUTS!K249</f>
        <v>4278.6289999999999</v>
      </c>
      <c r="F85" s="298">
        <f>RAW_DATA_INPUTS!L249</f>
        <v>3434.5399999999995</v>
      </c>
      <c r="G85" s="5"/>
    </row>
    <row r="86" spans="1:7">
      <c r="A86" s="1177">
        <f>SUM(C86:F86)</f>
        <v>0</v>
      </c>
      <c r="B86" s="1177"/>
      <c r="C86" s="1177">
        <f>SUM(C75:C84)-C85</f>
        <v>0</v>
      </c>
      <c r="D86" s="1177">
        <f>SUM(D75:D84)-D85</f>
        <v>0</v>
      </c>
      <c r="E86" s="1177">
        <f>SUM(E75:E84)-E85</f>
        <v>0</v>
      </c>
      <c r="F86" s="1177">
        <f>SUM(F75:F84)-F85</f>
        <v>0</v>
      </c>
    </row>
    <row r="88" spans="1:7" ht="13.15">
      <c r="B88" s="74" t="s">
        <v>119</v>
      </c>
    </row>
    <row r="90" spans="1:7" ht="13.15">
      <c r="B90" s="1262" t="str">
        <f>B73</f>
        <v>Age group</v>
      </c>
      <c r="C90" s="1369" t="str">
        <f>C73</f>
        <v>Year</v>
      </c>
      <c r="D90" s="1369"/>
      <c r="E90" s="1369"/>
      <c r="F90" s="1369"/>
    </row>
    <row r="91" spans="1:7" ht="13.15">
      <c r="B91" s="1262"/>
      <c r="C91" s="8" t="str">
        <f>C74</f>
        <v>2013/14</v>
      </c>
      <c r="D91" s="8" t="str">
        <f>D74</f>
        <v>2014/15</v>
      </c>
      <c r="E91" s="8" t="str">
        <f>E74</f>
        <v>2015/16</v>
      </c>
      <c r="F91" s="8" t="str">
        <f>F74</f>
        <v>2016/17</v>
      </c>
    </row>
    <row r="92" spans="1:7" ht="13.15">
      <c r="B92" s="8" t="str">
        <f t="shared" ref="B92:B102" si="2">B75</f>
        <v>20-24</v>
      </c>
      <c r="C92" s="159">
        <f t="shared" ref="C92:F102" si="3">C58/C22</f>
        <v>0</v>
      </c>
      <c r="D92" s="159">
        <f t="shared" si="3"/>
        <v>0</v>
      </c>
      <c r="E92" s="159">
        <f t="shared" si="3"/>
        <v>0</v>
      </c>
      <c r="F92" s="159">
        <f t="shared" si="3"/>
        <v>0</v>
      </c>
    </row>
    <row r="93" spans="1:7" ht="13.15">
      <c r="B93" s="8" t="str">
        <f t="shared" si="2"/>
        <v>25-29</v>
      </c>
      <c r="C93" s="159">
        <f t="shared" si="3"/>
        <v>0</v>
      </c>
      <c r="D93" s="159">
        <f t="shared" si="3"/>
        <v>0</v>
      </c>
      <c r="E93" s="159">
        <f t="shared" si="3"/>
        <v>0</v>
      </c>
      <c r="F93" s="159">
        <f t="shared" si="3"/>
        <v>0</v>
      </c>
    </row>
    <row r="94" spans="1:7" ht="13.15">
      <c r="B94" s="8" t="str">
        <f t="shared" si="2"/>
        <v>30-34</v>
      </c>
      <c r="C94" s="159">
        <f t="shared" si="3"/>
        <v>0</v>
      </c>
      <c r="D94" s="159">
        <f t="shared" si="3"/>
        <v>0</v>
      </c>
      <c r="E94" s="159">
        <f t="shared" si="3"/>
        <v>0</v>
      </c>
      <c r="F94" s="159">
        <f t="shared" si="3"/>
        <v>0</v>
      </c>
    </row>
    <row r="95" spans="1:7" ht="13.15">
      <c r="B95" s="8" t="str">
        <f t="shared" si="2"/>
        <v>35-39</v>
      </c>
      <c r="C95" s="159">
        <f t="shared" si="3"/>
        <v>0</v>
      </c>
      <c r="D95" s="159">
        <f t="shared" si="3"/>
        <v>1.3762653237702832E-3</v>
      </c>
      <c r="E95" s="159">
        <f t="shared" si="3"/>
        <v>0</v>
      </c>
      <c r="F95" s="159">
        <f t="shared" si="3"/>
        <v>0</v>
      </c>
    </row>
    <row r="96" spans="1:7" ht="13.15">
      <c r="B96" s="8" t="str">
        <f t="shared" si="2"/>
        <v>40-44</v>
      </c>
      <c r="C96" s="159">
        <f t="shared" si="3"/>
        <v>0</v>
      </c>
      <c r="D96" s="159">
        <f t="shared" si="3"/>
        <v>0</v>
      </c>
      <c r="E96" s="159">
        <f t="shared" si="3"/>
        <v>0</v>
      </c>
      <c r="F96" s="159">
        <f t="shared" si="3"/>
        <v>0</v>
      </c>
    </row>
    <row r="97" spans="2:6" ht="13.15">
      <c r="B97" s="8" t="str">
        <f t="shared" si="2"/>
        <v>45-49</v>
      </c>
      <c r="C97" s="159">
        <f t="shared" si="3"/>
        <v>3.6736829648386653E-3</v>
      </c>
      <c r="D97" s="159">
        <f t="shared" si="3"/>
        <v>2.2671053686966745E-3</v>
      </c>
      <c r="E97" s="159">
        <f t="shared" si="3"/>
        <v>2.4919655497084785E-3</v>
      </c>
      <c r="F97" s="159">
        <f t="shared" si="3"/>
        <v>1.3304262632530413E-3</v>
      </c>
    </row>
    <row r="98" spans="2:6" ht="13.15">
      <c r="B98" s="8" t="str">
        <f t="shared" si="2"/>
        <v>50-54</v>
      </c>
      <c r="C98" s="159">
        <f t="shared" si="3"/>
        <v>3.7543113774125877E-2</v>
      </c>
      <c r="D98" s="159">
        <f t="shared" si="3"/>
        <v>2.9648811094586568E-2</v>
      </c>
      <c r="E98" s="159">
        <f t="shared" si="3"/>
        <v>2.388501914961013E-2</v>
      </c>
      <c r="F98" s="159">
        <f t="shared" si="3"/>
        <v>1.783777777933555E-2</v>
      </c>
    </row>
    <row r="99" spans="2:6" ht="13.15">
      <c r="B99" s="8" t="str">
        <f t="shared" si="2"/>
        <v>55-59</v>
      </c>
      <c r="C99" s="159">
        <f t="shared" si="3"/>
        <v>0.24239932932651514</v>
      </c>
      <c r="D99" s="159">
        <f t="shared" si="3"/>
        <v>0.20214705560607005</v>
      </c>
      <c r="E99" s="159">
        <f t="shared" si="3"/>
        <v>0.19455790967803288</v>
      </c>
      <c r="F99" s="159">
        <f t="shared" si="3"/>
        <v>0.17451058753594781</v>
      </c>
    </row>
    <row r="100" spans="2:6" ht="13.15">
      <c r="B100" s="8" t="str">
        <f t="shared" si="2"/>
        <v>60-64</v>
      </c>
      <c r="C100" s="159">
        <f t="shared" si="3"/>
        <v>0.34335780251006393</v>
      </c>
      <c r="D100" s="159">
        <f t="shared" si="3"/>
        <v>0.32832401851320497</v>
      </c>
      <c r="E100" s="159">
        <f t="shared" si="3"/>
        <v>0.2977526327894674</v>
      </c>
      <c r="F100" s="159">
        <f t="shared" si="3"/>
        <v>0.27006026761712876</v>
      </c>
    </row>
    <row r="101" spans="2:6" ht="13.15">
      <c r="B101" s="8" t="str">
        <f t="shared" si="2"/>
        <v>65 plus</v>
      </c>
      <c r="C101" s="159">
        <f t="shared" si="3"/>
        <v>0.33324813660949271</v>
      </c>
      <c r="D101" s="159">
        <f t="shared" si="3"/>
        <v>0.27677160816116186</v>
      </c>
      <c r="E101" s="159">
        <f t="shared" si="3"/>
        <v>0.30378979733738187</v>
      </c>
      <c r="F101" s="159">
        <f t="shared" si="3"/>
        <v>0.28685147635185965</v>
      </c>
    </row>
    <row r="102" spans="2:6" ht="13.15">
      <c r="B102" s="8" t="str">
        <f t="shared" si="2"/>
        <v>Total</v>
      </c>
      <c r="C102" s="159">
        <f t="shared" si="3"/>
        <v>2.8657708227378873E-2</v>
      </c>
      <c r="D102" s="159">
        <f t="shared" si="3"/>
        <v>2.1554421231348094E-2</v>
      </c>
      <c r="E102" s="159">
        <f t="shared" si="3"/>
        <v>1.80816867172746E-2</v>
      </c>
      <c r="F102" s="159">
        <f t="shared" si="3"/>
        <v>1.5116683493522028E-2</v>
      </c>
    </row>
    <row r="104" spans="2:6" ht="13.15">
      <c r="B104" s="74" t="s">
        <v>120</v>
      </c>
    </row>
    <row r="106" spans="2:6" ht="13.15">
      <c r="B106" s="1262" t="str">
        <f>B90</f>
        <v>Age group</v>
      </c>
      <c r="C106" s="1369" t="str">
        <f>C90</f>
        <v>Year</v>
      </c>
      <c r="D106" s="1369"/>
      <c r="E106" s="1369"/>
      <c r="F106" s="1369"/>
    </row>
    <row r="107" spans="2:6" ht="13.15">
      <c r="B107" s="1262"/>
      <c r="C107" s="8" t="str">
        <f>C91</f>
        <v>2013/14</v>
      </c>
      <c r="D107" s="8" t="str">
        <f>D91</f>
        <v>2014/15</v>
      </c>
      <c r="E107" s="8" t="str">
        <f>E91</f>
        <v>2015/16</v>
      </c>
      <c r="F107" s="8" t="str">
        <f>F91</f>
        <v>2016/17</v>
      </c>
    </row>
    <row r="108" spans="2:6" ht="13.15">
      <c r="B108" s="8" t="str">
        <f>B92</f>
        <v>20-24</v>
      </c>
      <c r="C108" s="159">
        <f t="shared" ref="C108:F118" si="4">C75/C39</f>
        <v>0</v>
      </c>
      <c r="D108" s="159">
        <f t="shared" si="4"/>
        <v>0</v>
      </c>
      <c r="E108" s="159">
        <f t="shared" si="4"/>
        <v>0</v>
      </c>
      <c r="F108" s="159">
        <f t="shared" si="4"/>
        <v>0</v>
      </c>
    </row>
    <row r="109" spans="2:6" ht="13.15">
      <c r="B109" s="8" t="str">
        <f t="shared" ref="B109:B118" si="5">B93</f>
        <v>25-29</v>
      </c>
      <c r="C109" s="159">
        <f t="shared" si="4"/>
        <v>1.4736272447505935E-4</v>
      </c>
      <c r="D109" s="159">
        <f t="shared" si="4"/>
        <v>1.6554884207292073E-4</v>
      </c>
      <c r="E109" s="159">
        <f t="shared" si="4"/>
        <v>0</v>
      </c>
      <c r="F109" s="159">
        <f t="shared" si="4"/>
        <v>1.3445640284751769E-4</v>
      </c>
    </row>
    <row r="110" spans="2:6" ht="13.15">
      <c r="B110" s="8" t="str">
        <f t="shared" si="5"/>
        <v>30-34</v>
      </c>
      <c r="C110" s="159">
        <f t="shared" si="4"/>
        <v>3.8868179007616783E-4</v>
      </c>
      <c r="D110" s="159">
        <f t="shared" si="4"/>
        <v>2.0627736289909564E-4</v>
      </c>
      <c r="E110" s="159">
        <f t="shared" si="4"/>
        <v>2.0525921449731556E-4</v>
      </c>
      <c r="F110" s="159">
        <f t="shared" si="4"/>
        <v>0</v>
      </c>
    </row>
    <row r="111" spans="2:6" ht="13.15">
      <c r="B111" s="8" t="str">
        <f t="shared" si="5"/>
        <v>35-39</v>
      </c>
      <c r="C111" s="159">
        <f t="shared" si="4"/>
        <v>1.9784271992908607E-4</v>
      </c>
      <c r="D111" s="159">
        <f t="shared" si="4"/>
        <v>3.8388846438193138E-4</v>
      </c>
      <c r="E111" s="159">
        <f t="shared" si="4"/>
        <v>1.8615668895965897E-4</v>
      </c>
      <c r="F111" s="159">
        <f t="shared" si="4"/>
        <v>1.9932506470111524E-4</v>
      </c>
    </row>
    <row r="112" spans="2:6" ht="13.15">
      <c r="B112" s="8" t="str">
        <f t="shared" si="5"/>
        <v>40-44</v>
      </c>
      <c r="C112" s="159">
        <f t="shared" si="4"/>
        <v>8.6077842634107473E-4</v>
      </c>
      <c r="D112" s="159">
        <f t="shared" si="4"/>
        <v>8.5939515988019187E-4</v>
      </c>
      <c r="E112" s="159">
        <f t="shared" si="4"/>
        <v>5.9005751011912864E-4</v>
      </c>
      <c r="F112" s="159">
        <f t="shared" si="4"/>
        <v>1.920711208748614E-4</v>
      </c>
    </row>
    <row r="113" spans="2:7" ht="13.15">
      <c r="B113" s="8" t="str">
        <f t="shared" si="5"/>
        <v>45-49</v>
      </c>
      <c r="C113" s="159">
        <f t="shared" si="4"/>
        <v>2.1863208375945435E-3</v>
      </c>
      <c r="D113" s="159">
        <f t="shared" si="4"/>
        <v>1.4238080907814962E-3</v>
      </c>
      <c r="E113" s="159">
        <f t="shared" si="4"/>
        <v>1.8289135280843303E-3</v>
      </c>
      <c r="F113" s="159">
        <f t="shared" si="4"/>
        <v>5.5457091429973987E-4</v>
      </c>
    </row>
    <row r="114" spans="2:7" ht="13.15">
      <c r="B114" s="8" t="str">
        <f t="shared" si="5"/>
        <v>50-54</v>
      </c>
      <c r="C114" s="159">
        <f t="shared" si="4"/>
        <v>3.1504879751928914E-2</v>
      </c>
      <c r="D114" s="159">
        <f t="shared" si="4"/>
        <v>2.3520606038306639E-2</v>
      </c>
      <c r="E114" s="159">
        <f t="shared" si="4"/>
        <v>1.8555925600466226E-2</v>
      </c>
      <c r="F114" s="159">
        <f t="shared" si="4"/>
        <v>1.1255975562045646E-2</v>
      </c>
    </row>
    <row r="115" spans="2:7" ht="13.15">
      <c r="B115" s="8" t="str">
        <f t="shared" si="5"/>
        <v>55-59</v>
      </c>
      <c r="C115" s="159">
        <f t="shared" si="4"/>
        <v>0.19713769485372493</v>
      </c>
      <c r="D115" s="159">
        <f t="shared" si="4"/>
        <v>0.18251247951197683</v>
      </c>
      <c r="E115" s="159">
        <f t="shared" si="4"/>
        <v>0.16207031143613515</v>
      </c>
      <c r="F115" s="159">
        <f t="shared" si="4"/>
        <v>0.1391196034895624</v>
      </c>
    </row>
    <row r="116" spans="2:7" ht="13.15">
      <c r="B116" s="8" t="str">
        <f t="shared" si="5"/>
        <v>60-64</v>
      </c>
      <c r="C116" s="159">
        <f t="shared" si="4"/>
        <v>0.33596397423000834</v>
      </c>
      <c r="D116" s="159">
        <f t="shared" si="4"/>
        <v>0.30497146898076027</v>
      </c>
      <c r="E116" s="159">
        <f t="shared" si="4"/>
        <v>0.31036150553395608</v>
      </c>
      <c r="F116" s="159">
        <f t="shared" si="4"/>
        <v>0.27174342545132774</v>
      </c>
    </row>
    <row r="117" spans="2:7" ht="13.15">
      <c r="B117" s="8" t="str">
        <f t="shared" si="5"/>
        <v>65 plus</v>
      </c>
      <c r="C117" s="159">
        <f t="shared" si="4"/>
        <v>0.32399940103108221</v>
      </c>
      <c r="D117" s="159">
        <f t="shared" si="4"/>
        <v>0.31792757233380853</v>
      </c>
      <c r="E117" s="159">
        <f t="shared" si="4"/>
        <v>0.31296761524126115</v>
      </c>
      <c r="F117" s="159">
        <f t="shared" si="4"/>
        <v>0.24858003541288198</v>
      </c>
    </row>
    <row r="118" spans="2:7" ht="13.15">
      <c r="B118" s="8" t="str">
        <f t="shared" si="5"/>
        <v>Total</v>
      </c>
      <c r="C118" s="159">
        <f t="shared" si="4"/>
        <v>2.8719684221357379E-2</v>
      </c>
      <c r="D118" s="159">
        <f t="shared" si="4"/>
        <v>2.3889434789303114E-2</v>
      </c>
      <c r="E118" s="159">
        <f t="shared" si="4"/>
        <v>2.0684278437371324E-2</v>
      </c>
      <c r="F118" s="159">
        <f t="shared" si="4"/>
        <v>1.6469666746924086E-2</v>
      </c>
    </row>
    <row r="120" spans="2:7" ht="13.15">
      <c r="B120" s="74" t="s">
        <v>121</v>
      </c>
    </row>
    <row r="122" spans="2:7">
      <c r="B122" s="1262" t="str">
        <f>B106</f>
        <v>Age group</v>
      </c>
      <c r="C122" s="1334" t="str">
        <f>C107</f>
        <v>2013/14</v>
      </c>
      <c r="D122" s="1334" t="str">
        <f>D107</f>
        <v>2014/15</v>
      </c>
      <c r="E122" s="1334" t="str">
        <f>E107</f>
        <v>2015/16</v>
      </c>
      <c r="F122" s="1334" t="str">
        <f>F107</f>
        <v>2016/17</v>
      </c>
      <c r="G122" s="1370" t="s">
        <v>8</v>
      </c>
    </row>
    <row r="123" spans="2:7">
      <c r="B123" s="1262"/>
      <c r="C123" s="1335"/>
      <c r="D123" s="1335"/>
      <c r="E123" s="1335"/>
      <c r="F123" s="1335"/>
      <c r="G123" s="1371"/>
    </row>
    <row r="124" spans="2:7" ht="13.15">
      <c r="B124" s="137" t="str">
        <f>B108</f>
        <v>20-24</v>
      </c>
      <c r="C124" s="890">
        <f>C92*H$14</f>
        <v>0</v>
      </c>
      <c r="D124" s="890">
        <f t="shared" ref="D124:F134" si="6">D92*I$14</f>
        <v>0</v>
      </c>
      <c r="E124" s="890">
        <f t="shared" si="6"/>
        <v>0</v>
      </c>
      <c r="F124" s="890">
        <f t="shared" si="6"/>
        <v>0</v>
      </c>
      <c r="G124" s="888">
        <f>SUM(C124:F124)</f>
        <v>0</v>
      </c>
    </row>
    <row r="125" spans="2:7" ht="13.15">
      <c r="B125" s="137" t="str">
        <f t="shared" ref="B125:B132" si="7">B109</f>
        <v>25-29</v>
      </c>
      <c r="C125" s="890">
        <f t="shared" ref="C125:C134" si="8">C93*H$14</f>
        <v>0</v>
      </c>
      <c r="D125" s="890">
        <f t="shared" si="6"/>
        <v>0</v>
      </c>
      <c r="E125" s="890">
        <f t="shared" si="6"/>
        <v>0</v>
      </c>
      <c r="F125" s="890">
        <f t="shared" si="6"/>
        <v>0</v>
      </c>
      <c r="G125" s="888">
        <f t="shared" ref="G125:G134" si="9">SUM(C125:F125)</f>
        <v>0</v>
      </c>
    </row>
    <row r="126" spans="2:7" ht="13.15">
      <c r="B126" s="137" t="str">
        <f t="shared" si="7"/>
        <v>30-34</v>
      </c>
      <c r="C126" s="890">
        <f t="shared" si="8"/>
        <v>0</v>
      </c>
      <c r="D126" s="890">
        <f t="shared" si="6"/>
        <v>0</v>
      </c>
      <c r="E126" s="890">
        <f t="shared" si="6"/>
        <v>0</v>
      </c>
      <c r="F126" s="890">
        <f t="shared" si="6"/>
        <v>0</v>
      </c>
      <c r="G126" s="888">
        <f t="shared" si="9"/>
        <v>0</v>
      </c>
    </row>
    <row r="127" spans="2:7" ht="13.15">
      <c r="B127" s="137" t="str">
        <f t="shared" si="7"/>
        <v>35-39</v>
      </c>
      <c r="C127" s="890">
        <f t="shared" si="8"/>
        <v>0</v>
      </c>
      <c r="D127" s="890">
        <f t="shared" si="6"/>
        <v>2.7525306475405665E-4</v>
      </c>
      <c r="E127" s="890">
        <f t="shared" si="6"/>
        <v>0</v>
      </c>
      <c r="F127" s="890">
        <f t="shared" si="6"/>
        <v>0</v>
      </c>
      <c r="G127" s="888">
        <f t="shared" si="9"/>
        <v>2.7525306475405665E-4</v>
      </c>
    </row>
    <row r="128" spans="2:7" ht="13.15">
      <c r="B128" s="137" t="str">
        <f t="shared" si="7"/>
        <v>40-44</v>
      </c>
      <c r="C128" s="890">
        <f t="shared" si="8"/>
        <v>0</v>
      </c>
      <c r="D128" s="890">
        <f t="shared" si="6"/>
        <v>0</v>
      </c>
      <c r="E128" s="890">
        <f t="shared" si="6"/>
        <v>0</v>
      </c>
      <c r="F128" s="890">
        <f t="shared" si="6"/>
        <v>0</v>
      </c>
      <c r="G128" s="888">
        <f t="shared" si="9"/>
        <v>0</v>
      </c>
    </row>
    <row r="129" spans="2:8" ht="13.15">
      <c r="B129" s="137" t="str">
        <f t="shared" si="7"/>
        <v>45-49</v>
      </c>
      <c r="C129" s="890">
        <f t="shared" si="8"/>
        <v>3.6736829648386656E-4</v>
      </c>
      <c r="D129" s="890">
        <f t="shared" si="6"/>
        <v>4.5342107373933492E-4</v>
      </c>
      <c r="E129" s="890">
        <f t="shared" si="6"/>
        <v>7.4758966491254354E-4</v>
      </c>
      <c r="F129" s="890">
        <f t="shared" si="6"/>
        <v>5.3217050530121655E-4</v>
      </c>
      <c r="G129" s="888">
        <f t="shared" si="9"/>
        <v>2.1005495404369614E-3</v>
      </c>
    </row>
    <row r="130" spans="2:8" ht="13.15">
      <c r="B130" s="137" t="str">
        <f t="shared" si="7"/>
        <v>50-54</v>
      </c>
      <c r="C130" s="890">
        <f t="shared" si="8"/>
        <v>3.7543113774125879E-3</v>
      </c>
      <c r="D130" s="890">
        <f t="shared" si="6"/>
        <v>5.9297622189173138E-3</v>
      </c>
      <c r="E130" s="890">
        <f t="shared" si="6"/>
        <v>7.1655057448830389E-3</v>
      </c>
      <c r="F130" s="890">
        <f t="shared" si="6"/>
        <v>7.1351111117342204E-3</v>
      </c>
      <c r="G130" s="888">
        <f t="shared" si="9"/>
        <v>2.3984690452947162E-2</v>
      </c>
    </row>
    <row r="131" spans="2:8" ht="13.15">
      <c r="B131" s="137" t="str">
        <f t="shared" si="7"/>
        <v>55-59</v>
      </c>
      <c r="C131" s="890">
        <f t="shared" si="8"/>
        <v>2.4239932932651517E-2</v>
      </c>
      <c r="D131" s="890">
        <f t="shared" si="6"/>
        <v>4.0429411121214009E-2</v>
      </c>
      <c r="E131" s="890">
        <f t="shared" si="6"/>
        <v>5.8367372903409862E-2</v>
      </c>
      <c r="F131" s="890">
        <f t="shared" si="6"/>
        <v>6.9804235014379129E-2</v>
      </c>
      <c r="G131" s="888">
        <f t="shared" si="9"/>
        <v>0.19284095197165452</v>
      </c>
    </row>
    <row r="132" spans="2:8" ht="13.15">
      <c r="B132" s="137" t="str">
        <f t="shared" si="7"/>
        <v>60-64</v>
      </c>
      <c r="C132" s="890">
        <f t="shared" si="8"/>
        <v>3.4335780251006393E-2</v>
      </c>
      <c r="D132" s="890">
        <f t="shared" si="6"/>
        <v>6.5664803702640995E-2</v>
      </c>
      <c r="E132" s="890">
        <f t="shared" si="6"/>
        <v>8.9325789836840211E-2</v>
      </c>
      <c r="F132" s="890">
        <f t="shared" si="6"/>
        <v>0.1080241070468515</v>
      </c>
      <c r="G132" s="888">
        <f t="shared" si="9"/>
        <v>0.29735048083733912</v>
      </c>
    </row>
    <row r="133" spans="2:8" ht="13.15">
      <c r="B133" s="137" t="str">
        <f>B117</f>
        <v>65 plus</v>
      </c>
      <c r="C133" s="890">
        <f t="shared" si="8"/>
        <v>3.3324813660949269E-2</v>
      </c>
      <c r="D133" s="890">
        <f t="shared" si="6"/>
        <v>5.5354321632232376E-2</v>
      </c>
      <c r="E133" s="890">
        <f t="shared" si="6"/>
        <v>9.1136939201214559E-2</v>
      </c>
      <c r="F133" s="890">
        <f t="shared" si="6"/>
        <v>0.11474059054074387</v>
      </c>
      <c r="G133" s="888">
        <f t="shared" si="9"/>
        <v>0.29455666503514005</v>
      </c>
    </row>
    <row r="134" spans="2:8" ht="13.15">
      <c r="B134" s="137" t="str">
        <f>B118</f>
        <v>Total</v>
      </c>
      <c r="C134" s="890">
        <f t="shared" si="8"/>
        <v>2.8657708227378875E-3</v>
      </c>
      <c r="D134" s="890">
        <f t="shared" si="6"/>
        <v>4.3108842462696194E-3</v>
      </c>
      <c r="E134" s="890">
        <f t="shared" si="6"/>
        <v>5.4245060151823796E-3</v>
      </c>
      <c r="F134" s="890">
        <f t="shared" si="6"/>
        <v>6.0466733974088114E-3</v>
      </c>
      <c r="G134" s="888">
        <f t="shared" si="9"/>
        <v>1.86478344815987E-2</v>
      </c>
    </row>
    <row r="136" spans="2:8" ht="13.15">
      <c r="B136" s="74" t="s">
        <v>122</v>
      </c>
    </row>
    <row r="138" spans="2:8">
      <c r="B138" s="1262" t="str">
        <f>B122</f>
        <v>Age group</v>
      </c>
      <c r="C138" s="1334" t="str">
        <f>C122</f>
        <v>2013/14</v>
      </c>
      <c r="D138" s="1334" t="str">
        <f>D122</f>
        <v>2014/15</v>
      </c>
      <c r="E138" s="1334" t="str">
        <f>E122</f>
        <v>2015/16</v>
      </c>
      <c r="F138" s="1334" t="str">
        <f>F122</f>
        <v>2016/17</v>
      </c>
      <c r="G138" s="1370" t="s">
        <v>8</v>
      </c>
    </row>
    <row r="139" spans="2:8">
      <c r="B139" s="1262"/>
      <c r="C139" s="1335"/>
      <c r="D139" s="1335"/>
      <c r="E139" s="1335"/>
      <c r="F139" s="1335"/>
      <c r="G139" s="1371"/>
    </row>
    <row r="140" spans="2:8" ht="13.15">
      <c r="B140" s="137" t="str">
        <f>B124</f>
        <v>20-24</v>
      </c>
      <c r="C140" s="890">
        <f>C108*H$14</f>
        <v>0</v>
      </c>
      <c r="D140" s="890">
        <f t="shared" ref="D140:F150" si="10">D108*I$14</f>
        <v>0</v>
      </c>
      <c r="E140" s="890">
        <f t="shared" si="10"/>
        <v>0</v>
      </c>
      <c r="F140" s="890">
        <f t="shared" si="10"/>
        <v>0</v>
      </c>
      <c r="G140" s="888">
        <f>SUM(C140:F140)</f>
        <v>0</v>
      </c>
      <c r="H140" s="5"/>
    </row>
    <row r="141" spans="2:8" ht="13.15">
      <c r="B141" s="137" t="str">
        <f t="shared" ref="B141:B148" si="11">B125</f>
        <v>25-29</v>
      </c>
      <c r="C141" s="890">
        <f t="shared" ref="C141:C150" si="12">C109*H$14</f>
        <v>1.4736272447505936E-5</v>
      </c>
      <c r="D141" s="890">
        <f t="shared" si="10"/>
        <v>3.3109768414584151E-5</v>
      </c>
      <c r="E141" s="890">
        <f t="shared" si="10"/>
        <v>0</v>
      </c>
      <c r="F141" s="890">
        <f t="shared" si="10"/>
        <v>5.3782561139007081E-5</v>
      </c>
      <c r="G141" s="888">
        <f t="shared" ref="G141:G150" si="13">SUM(C141:F141)</f>
        <v>1.0162860200109718E-4</v>
      </c>
      <c r="H141" s="5"/>
    </row>
    <row r="142" spans="2:8" ht="13.15">
      <c r="B142" s="137" t="str">
        <f t="shared" si="11"/>
        <v>30-34</v>
      </c>
      <c r="C142" s="890">
        <f t="shared" si="12"/>
        <v>3.8868179007616789E-5</v>
      </c>
      <c r="D142" s="890">
        <f t="shared" si="10"/>
        <v>4.1255472579819133E-5</v>
      </c>
      <c r="E142" s="890">
        <f t="shared" si="10"/>
        <v>6.1577764349194665E-5</v>
      </c>
      <c r="F142" s="890">
        <f t="shared" si="10"/>
        <v>0</v>
      </c>
      <c r="G142" s="888">
        <f t="shared" si="13"/>
        <v>1.4170141593663059E-4</v>
      </c>
      <c r="H142" s="5"/>
    </row>
    <row r="143" spans="2:8" ht="13.15">
      <c r="B143" s="137" t="str">
        <f t="shared" si="11"/>
        <v>35-39</v>
      </c>
      <c r="C143" s="890">
        <f t="shared" si="12"/>
        <v>1.9784271992908609E-5</v>
      </c>
      <c r="D143" s="890">
        <f t="shared" si="10"/>
        <v>7.6777692876386284E-5</v>
      </c>
      <c r="E143" s="890">
        <f t="shared" si="10"/>
        <v>5.5847006687897688E-5</v>
      </c>
      <c r="F143" s="890">
        <f t="shared" si="10"/>
        <v>7.9730025880446099E-5</v>
      </c>
      <c r="G143" s="888">
        <f t="shared" si="13"/>
        <v>2.3213899743763867E-4</v>
      </c>
      <c r="H143" s="5"/>
    </row>
    <row r="144" spans="2:8" ht="13.15">
      <c r="B144" s="137" t="str">
        <f t="shared" si="11"/>
        <v>40-44</v>
      </c>
      <c r="C144" s="890">
        <f t="shared" si="12"/>
        <v>8.6077842634107478E-5</v>
      </c>
      <c r="D144" s="890">
        <f t="shared" si="10"/>
        <v>1.7187903197603838E-4</v>
      </c>
      <c r="E144" s="890">
        <f t="shared" si="10"/>
        <v>1.7701725303573859E-4</v>
      </c>
      <c r="F144" s="890">
        <f t="shared" si="10"/>
        <v>7.6828448349944563E-5</v>
      </c>
      <c r="G144" s="888">
        <f t="shared" si="13"/>
        <v>5.1180257599582905E-4</v>
      </c>
      <c r="H144" s="5"/>
    </row>
    <row r="145" spans="2:8" ht="13.15">
      <c r="B145" s="137" t="str">
        <f t="shared" si="11"/>
        <v>45-49</v>
      </c>
      <c r="C145" s="890">
        <f t="shared" si="12"/>
        <v>2.1863208375945436E-4</v>
      </c>
      <c r="D145" s="890">
        <f t="shared" si="10"/>
        <v>2.8476161815629923E-4</v>
      </c>
      <c r="E145" s="890">
        <f t="shared" si="10"/>
        <v>5.4867405842529908E-4</v>
      </c>
      <c r="F145" s="890">
        <f t="shared" si="10"/>
        <v>2.2182836571989597E-4</v>
      </c>
      <c r="G145" s="888">
        <f t="shared" si="13"/>
        <v>1.2738961260609486E-3</v>
      </c>
      <c r="H145" s="5"/>
    </row>
    <row r="146" spans="2:8" ht="13.15">
      <c r="B146" s="137" t="str">
        <f t="shared" si="11"/>
        <v>50-54</v>
      </c>
      <c r="C146" s="890">
        <f t="shared" si="12"/>
        <v>3.1504879751928917E-3</v>
      </c>
      <c r="D146" s="890">
        <f t="shared" si="10"/>
        <v>4.7041212076613277E-3</v>
      </c>
      <c r="E146" s="890">
        <f t="shared" si="10"/>
        <v>5.5667776801398674E-3</v>
      </c>
      <c r="F146" s="890">
        <f t="shared" si="10"/>
        <v>4.5023902248182588E-3</v>
      </c>
      <c r="G146" s="888">
        <f t="shared" si="13"/>
        <v>1.7923777087812346E-2</v>
      </c>
      <c r="H146" s="5"/>
    </row>
    <row r="147" spans="2:8" ht="13.15">
      <c r="B147" s="137" t="str">
        <f t="shared" si="11"/>
        <v>55-59</v>
      </c>
      <c r="C147" s="890">
        <f t="shared" si="12"/>
        <v>1.9713769485372495E-2</v>
      </c>
      <c r="D147" s="890">
        <f t="shared" si="10"/>
        <v>3.650249590239537E-2</v>
      </c>
      <c r="E147" s="890">
        <f t="shared" si="10"/>
        <v>4.8621093430840541E-2</v>
      </c>
      <c r="F147" s="890">
        <f t="shared" si="10"/>
        <v>5.564784139582496E-2</v>
      </c>
      <c r="G147" s="888">
        <f t="shared" si="13"/>
        <v>0.16048520021443335</v>
      </c>
      <c r="H147" s="5"/>
    </row>
    <row r="148" spans="2:8" ht="13.15">
      <c r="B148" s="137" t="str">
        <f t="shared" si="11"/>
        <v>60-64</v>
      </c>
      <c r="C148" s="890">
        <f t="shared" si="12"/>
        <v>3.3596397423000836E-2</v>
      </c>
      <c r="D148" s="890">
        <f t="shared" si="10"/>
        <v>6.0994293796152059E-2</v>
      </c>
      <c r="E148" s="890">
        <f t="shared" si="10"/>
        <v>9.3108451660186817E-2</v>
      </c>
      <c r="F148" s="890">
        <f t="shared" si="10"/>
        <v>0.10869737018053111</v>
      </c>
      <c r="G148" s="888">
        <f t="shared" si="13"/>
        <v>0.2963965130598708</v>
      </c>
      <c r="H148" s="5"/>
    </row>
    <row r="149" spans="2:8" ht="13.15">
      <c r="B149" s="137" t="str">
        <f>B133</f>
        <v>65 plus</v>
      </c>
      <c r="C149" s="890">
        <f t="shared" si="12"/>
        <v>3.2399940103108225E-2</v>
      </c>
      <c r="D149" s="890">
        <f t="shared" si="10"/>
        <v>6.3585514466761708E-2</v>
      </c>
      <c r="E149" s="890">
        <f t="shared" si="10"/>
        <v>9.3890284572378344E-2</v>
      </c>
      <c r="F149" s="890">
        <f t="shared" si="10"/>
        <v>9.9432014165152793E-2</v>
      </c>
      <c r="G149" s="888">
        <f t="shared" si="13"/>
        <v>0.28930775330740105</v>
      </c>
      <c r="H149" s="5"/>
    </row>
    <row r="150" spans="2:8" ht="13.15">
      <c r="B150" s="137" t="str">
        <f>B134</f>
        <v>Total</v>
      </c>
      <c r="C150" s="890">
        <f t="shared" si="12"/>
        <v>2.8719684221357382E-3</v>
      </c>
      <c r="D150" s="890">
        <f t="shared" si="10"/>
        <v>4.7778869578606227E-3</v>
      </c>
      <c r="E150" s="890">
        <f t="shared" si="10"/>
        <v>6.2052835312113967E-3</v>
      </c>
      <c r="F150" s="890">
        <f t="shared" si="10"/>
        <v>6.5878666987696346E-3</v>
      </c>
      <c r="G150" s="888">
        <f t="shared" si="13"/>
        <v>2.0443005609977392E-2</v>
      </c>
      <c r="H150" s="5"/>
    </row>
  </sheetData>
  <mergeCells count="25">
    <mergeCell ref="G122:G123"/>
    <mergeCell ref="B138:B139"/>
    <mergeCell ref="C138:C139"/>
    <mergeCell ref="D138:D139"/>
    <mergeCell ref="E138:E139"/>
    <mergeCell ref="F138:F139"/>
    <mergeCell ref="G138:G139"/>
    <mergeCell ref="B106:B107"/>
    <mergeCell ref="C106:F106"/>
    <mergeCell ref="B122:B123"/>
    <mergeCell ref="C122:C123"/>
    <mergeCell ref="D122:D123"/>
    <mergeCell ref="E122:E123"/>
    <mergeCell ref="F122:F123"/>
    <mergeCell ref="B56:B57"/>
    <mergeCell ref="C56:F56"/>
    <mergeCell ref="B73:B74"/>
    <mergeCell ref="C73:F73"/>
    <mergeCell ref="B90:B91"/>
    <mergeCell ref="C90:F90"/>
    <mergeCell ref="A5:T5"/>
    <mergeCell ref="B20:B21"/>
    <mergeCell ref="C20:F20"/>
    <mergeCell ref="B37:B38"/>
    <mergeCell ref="C37:F37"/>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T150"/>
  <sheetViews>
    <sheetView showGridLines="0" workbookViewId="0"/>
  </sheetViews>
  <sheetFormatPr defaultRowHeight="12.75"/>
  <cols>
    <col min="2" max="6" width="12.73046875" customWidth="1"/>
  </cols>
  <sheetData>
    <row r="1" spans="1:20" s="64" customFormat="1" ht="13.9">
      <c r="A1" s="63" t="str">
        <f>ModelBanner</f>
        <v>TSM_201920</v>
      </c>
    </row>
    <row r="2" spans="1:20" s="64" customFormat="1" ht="13.9">
      <c r="A2" s="920" t="s">
        <v>13</v>
      </c>
      <c r="B2" s="920" t="s">
        <v>30</v>
      </c>
    </row>
    <row r="3" spans="1:20" s="64" customFormat="1" ht="13.9">
      <c r="A3" s="65"/>
    </row>
    <row r="4" spans="1:20" s="55" customFormat="1" ht="13.15">
      <c r="A4" s="56" t="s">
        <v>26</v>
      </c>
      <c r="B4" s="56"/>
      <c r="C4" s="56"/>
      <c r="D4" s="283"/>
      <c r="E4" s="56"/>
      <c r="F4" s="56"/>
      <c r="G4" s="56"/>
      <c r="H4" s="56"/>
      <c r="I4" s="56"/>
      <c r="J4" s="56"/>
      <c r="K4" s="56"/>
      <c r="L4" s="56"/>
      <c r="M4" s="56"/>
      <c r="N4" s="56"/>
    </row>
    <row r="5" spans="1:20" s="45" customFormat="1" ht="45" customHeight="1">
      <c r="A5" s="1368" t="s">
        <v>1749</v>
      </c>
      <c r="B5" s="1368"/>
      <c r="C5" s="1368"/>
      <c r="D5" s="1368"/>
      <c r="E5" s="1368"/>
      <c r="F5" s="1368"/>
      <c r="G5" s="1368"/>
      <c r="H5" s="1368"/>
      <c r="I5" s="1368"/>
      <c r="J5" s="1368"/>
      <c r="K5" s="1368"/>
      <c r="L5" s="1368"/>
      <c r="M5" s="1368"/>
      <c r="N5" s="1368"/>
      <c r="O5" s="1368"/>
      <c r="P5" s="1368"/>
      <c r="Q5" s="1368"/>
      <c r="R5" s="1368"/>
      <c r="S5" s="1368"/>
      <c r="T5" s="1368"/>
    </row>
    <row r="6" spans="1:20" s="44" customFormat="1" ht="13.15">
      <c r="A6" s="54" t="s">
        <v>1336</v>
      </c>
      <c r="B6" s="59"/>
      <c r="C6" s="59"/>
      <c r="D6" s="283"/>
      <c r="E6" s="59"/>
      <c r="F6" s="59"/>
      <c r="G6" s="59"/>
      <c r="H6" s="59"/>
      <c r="I6" s="59"/>
      <c r="J6" s="59"/>
      <c r="K6" s="59"/>
      <c r="L6" s="59"/>
      <c r="M6" s="59"/>
      <c r="N6" s="59"/>
      <c r="O6" s="43"/>
    </row>
    <row r="7" spans="1:20" s="44" customFormat="1" ht="13.15">
      <c r="A7" s="52" t="s">
        <v>178</v>
      </c>
      <c r="B7" s="54"/>
      <c r="C7" s="59"/>
      <c r="D7" s="283"/>
      <c r="E7" s="59"/>
      <c r="F7" s="59"/>
      <c r="G7" s="59"/>
      <c r="H7" s="59"/>
      <c r="I7" s="59"/>
      <c r="J7" s="59"/>
      <c r="K7" s="59"/>
      <c r="L7" s="59"/>
      <c r="M7" s="59"/>
      <c r="N7" s="59"/>
      <c r="O7" s="43"/>
    </row>
    <row r="8" spans="1:20" s="44" customFormat="1" ht="13.15">
      <c r="A8" s="54" t="s">
        <v>24</v>
      </c>
      <c r="B8" s="54"/>
      <c r="C8" s="59"/>
      <c r="D8" s="283"/>
      <c r="E8" s="59"/>
      <c r="F8" s="59"/>
      <c r="G8" s="59"/>
      <c r="H8" s="59"/>
      <c r="I8" s="59"/>
      <c r="J8" s="59"/>
      <c r="K8" s="59"/>
      <c r="L8" s="59"/>
      <c r="M8" s="59"/>
      <c r="N8" s="59"/>
      <c r="O8" s="43"/>
    </row>
    <row r="9" spans="1:20" s="44" customFormat="1" ht="13.15">
      <c r="A9" s="52" t="s">
        <v>1381</v>
      </c>
      <c r="B9" s="59"/>
      <c r="C9" s="59"/>
      <c r="D9" s="283"/>
      <c r="E9" s="59"/>
      <c r="F9" s="59"/>
      <c r="G9" s="59"/>
      <c r="H9" s="59"/>
      <c r="I9" s="59"/>
      <c r="J9" s="59"/>
      <c r="K9" s="59"/>
      <c r="L9" s="59"/>
      <c r="M9" s="59"/>
      <c r="N9" s="59"/>
      <c r="O9" s="43"/>
    </row>
    <row r="10" spans="1:20" s="48" customFormat="1" ht="13.15">
      <c r="A10" s="53">
        <f>SUM(A14:A2227)</f>
        <v>0</v>
      </c>
      <c r="B10" s="71"/>
      <c r="C10" s="284"/>
      <c r="D10" s="284"/>
      <c r="E10" s="284"/>
      <c r="F10" s="70"/>
      <c r="G10" s="284"/>
      <c r="H10" s="70"/>
      <c r="I10" s="285"/>
      <c r="J10" s="285"/>
      <c r="K10" s="285"/>
      <c r="L10" s="285"/>
      <c r="M10" s="285"/>
      <c r="N10" s="285"/>
      <c r="O10" s="47"/>
    </row>
    <row r="12" spans="1:20" ht="13.15">
      <c r="H12" s="74" t="s">
        <v>114</v>
      </c>
    </row>
    <row r="14" spans="1:20" ht="13.15">
      <c r="H14" s="5">
        <f>Calc_PRIM_retirement_rates!H14</f>
        <v>0.1</v>
      </c>
      <c r="I14" s="5">
        <f>Calc_PRIM_retirement_rates!I14</f>
        <v>0.2</v>
      </c>
      <c r="J14" s="5">
        <f>Calc_PRIM_retirement_rates!J14</f>
        <v>0.3</v>
      </c>
      <c r="K14" s="5">
        <f>Calc_PRIM_retirement_rates!K14</f>
        <v>0.4</v>
      </c>
    </row>
    <row r="16" spans="1:20" ht="17.649999999999999">
      <c r="B16" s="37" t="s">
        <v>1142</v>
      </c>
    </row>
    <row r="18" spans="2:6" ht="13.15">
      <c r="B18" s="74" t="str">
        <f>RAW_DATA_INPUTS!B126</f>
        <v xml:space="preserve">MALE SECONDARY Starting Stock figures </v>
      </c>
    </row>
    <row r="20" spans="2:6" ht="13.15">
      <c r="B20" s="1334" t="str">
        <f>RAW_DATA_INPUTS!B129</f>
        <v>Age group</v>
      </c>
      <c r="C20" s="1369" t="s">
        <v>70</v>
      </c>
      <c r="D20" s="1369"/>
      <c r="E20" s="1369"/>
      <c r="F20" s="1369"/>
    </row>
    <row r="21" spans="2:6" ht="13.15">
      <c r="B21" s="1335"/>
      <c r="C21" s="8" t="str">
        <f>RAW_DATA_INPUTS!C129</f>
        <v>2013/14</v>
      </c>
      <c r="D21" s="8" t="str">
        <f>RAW_DATA_INPUTS!D129</f>
        <v>2014/15</v>
      </c>
      <c r="E21" s="8" t="str">
        <f>RAW_DATA_INPUTS!E129</f>
        <v>2015/16</v>
      </c>
      <c r="F21" s="8" t="str">
        <f>RAW_DATA_INPUTS!F129</f>
        <v>2016/17</v>
      </c>
    </row>
    <row r="22" spans="2:6" ht="13.15">
      <c r="B22" s="8" t="str">
        <f>RAW_DATA_INPUTS!B130</f>
        <v>20-24</v>
      </c>
      <c r="C22" s="298">
        <f>RAW_DATA_INPUTS!C130</f>
        <v>2658.9560000000001</v>
      </c>
      <c r="D22" s="298">
        <f>RAW_DATA_INPUTS!D130</f>
        <v>2810.3220000000001</v>
      </c>
      <c r="E22" s="298">
        <f>RAW_DATA_INPUTS!E130</f>
        <v>2837.9520000000002</v>
      </c>
      <c r="F22" s="298">
        <f>RAW_DATA_INPUTS!F130</f>
        <v>2857.154</v>
      </c>
    </row>
    <row r="23" spans="2:6" ht="13.15">
      <c r="B23" s="8" t="str">
        <f>RAW_DATA_INPUTS!B131</f>
        <v>25-29</v>
      </c>
      <c r="C23" s="298">
        <f>RAW_DATA_INPUTS!C131</f>
        <v>11714.665999999999</v>
      </c>
      <c r="D23" s="298">
        <f>RAW_DATA_INPUTS!D131</f>
        <v>11296.923000000001</v>
      </c>
      <c r="E23" s="298">
        <f>RAW_DATA_INPUTS!E131</f>
        <v>10944.945</v>
      </c>
      <c r="F23" s="298">
        <f>RAW_DATA_INPUTS!F131</f>
        <v>10544.534</v>
      </c>
    </row>
    <row r="24" spans="2:6" ht="13.15">
      <c r="B24" s="8" t="str">
        <f>RAW_DATA_INPUTS!B132</f>
        <v>30-34</v>
      </c>
      <c r="C24" s="298">
        <f>RAW_DATA_INPUTS!C132</f>
        <v>14199.52</v>
      </c>
      <c r="D24" s="298">
        <f>RAW_DATA_INPUTS!D132</f>
        <v>14065.722</v>
      </c>
      <c r="E24" s="298">
        <f>RAW_DATA_INPUTS!E132</f>
        <v>13597.043</v>
      </c>
      <c r="F24" s="298">
        <f>RAW_DATA_INPUTS!F132</f>
        <v>13032.75</v>
      </c>
    </row>
    <row r="25" spans="2:6" ht="13.15">
      <c r="B25" s="8" t="str">
        <f>RAW_DATA_INPUTS!B133</f>
        <v>35-39</v>
      </c>
      <c r="C25" s="298">
        <f>RAW_DATA_INPUTS!C133</f>
        <v>12148.044</v>
      </c>
      <c r="D25" s="298">
        <f>RAW_DATA_INPUTS!D133</f>
        <v>12305.62</v>
      </c>
      <c r="E25" s="298">
        <f>RAW_DATA_INPUTS!E133</f>
        <v>12604.155000000001</v>
      </c>
      <c r="F25" s="298">
        <f>RAW_DATA_INPUTS!F133</f>
        <v>12844.226000000001</v>
      </c>
    </row>
    <row r="26" spans="2:6" ht="13.15">
      <c r="B26" s="8" t="str">
        <f>RAW_DATA_INPUTS!B134</f>
        <v>40-44</v>
      </c>
      <c r="C26" s="298">
        <f>RAW_DATA_INPUTS!C134</f>
        <v>11920.248</v>
      </c>
      <c r="D26" s="298">
        <f>RAW_DATA_INPUTS!D134</f>
        <v>11786.883</v>
      </c>
      <c r="E26" s="298">
        <f>RAW_DATA_INPUTS!E134</f>
        <v>11594.588</v>
      </c>
      <c r="F26" s="298">
        <f>RAW_DATA_INPUTS!F134</f>
        <v>11174.228999999999</v>
      </c>
    </row>
    <row r="27" spans="2:6" ht="13.15">
      <c r="B27" s="8" t="str">
        <f>RAW_DATA_INPUTS!B135</f>
        <v>45-49</v>
      </c>
      <c r="C27" s="298">
        <f>RAW_DATA_INPUTS!C135</f>
        <v>9380.4140000000007</v>
      </c>
      <c r="D27" s="298">
        <f>RAW_DATA_INPUTS!D135</f>
        <v>9388.33</v>
      </c>
      <c r="E27" s="298">
        <f>RAW_DATA_INPUTS!E135</f>
        <v>9520.4770000000008</v>
      </c>
      <c r="F27" s="298">
        <f>RAW_DATA_INPUTS!F135</f>
        <v>9833.5290000000005</v>
      </c>
    </row>
    <row r="28" spans="2:6" ht="13.15">
      <c r="B28" s="8" t="str">
        <f>RAW_DATA_INPUTS!B136</f>
        <v>50-54</v>
      </c>
      <c r="C28" s="298">
        <f>RAW_DATA_INPUTS!C136</f>
        <v>8598.2510000000002</v>
      </c>
      <c r="D28" s="298">
        <f>RAW_DATA_INPUTS!D136</f>
        <v>8218.6020000000008</v>
      </c>
      <c r="E28" s="298">
        <f>RAW_DATA_INPUTS!E136</f>
        <v>7961.4989999999998</v>
      </c>
      <c r="F28" s="298">
        <f>RAW_DATA_INPUTS!F136</f>
        <v>7770.9660000000003</v>
      </c>
    </row>
    <row r="29" spans="2:6" ht="13.15">
      <c r="B29" s="8" t="str">
        <f>RAW_DATA_INPUTS!B137</f>
        <v>55-59</v>
      </c>
      <c r="C29" s="298">
        <f>RAW_DATA_INPUTS!C137</f>
        <v>6569.3379999999997</v>
      </c>
      <c r="D29" s="298">
        <f>RAW_DATA_INPUTS!D137</f>
        <v>6047.6109999999999</v>
      </c>
      <c r="E29" s="298">
        <f>RAW_DATA_INPUTS!E137</f>
        <v>5579.9359999999997</v>
      </c>
      <c r="F29" s="298">
        <f>RAW_DATA_INPUTS!F137</f>
        <v>5243.3559999999998</v>
      </c>
    </row>
    <row r="30" spans="2:6" ht="13.15">
      <c r="B30" s="8" t="str">
        <f>RAW_DATA_INPUTS!B138</f>
        <v>60-64</v>
      </c>
      <c r="C30" s="298">
        <f>RAW_DATA_INPUTS!C138</f>
        <v>2319.9250000000002</v>
      </c>
      <c r="D30" s="298">
        <f>RAW_DATA_INPUTS!D138</f>
        <v>2115.404</v>
      </c>
      <c r="E30" s="298">
        <f>RAW_DATA_INPUTS!E138</f>
        <v>1928.077</v>
      </c>
      <c r="F30" s="298">
        <f>RAW_DATA_INPUTS!F138</f>
        <v>1746.3689999999999</v>
      </c>
    </row>
    <row r="31" spans="2:6" ht="13.15">
      <c r="B31" s="8" t="str">
        <f>RAW_DATA_INPUTS!B139</f>
        <v>65 plus</v>
      </c>
      <c r="C31" s="298">
        <f>RAW_DATA_INPUTS!C139</f>
        <v>476.26600000000002</v>
      </c>
      <c r="D31" s="298">
        <f>RAW_DATA_INPUTS!D139</f>
        <v>484.93400000000003</v>
      </c>
      <c r="E31" s="298">
        <f>RAW_DATA_INPUTS!E139</f>
        <v>479.97399999999999</v>
      </c>
      <c r="F31" s="298">
        <f>RAW_DATA_INPUTS!F139</f>
        <v>443.209</v>
      </c>
    </row>
    <row r="32" spans="2:6" ht="13.15">
      <c r="B32" s="8" t="str">
        <f>RAW_DATA_INPUTS!B140</f>
        <v>Total</v>
      </c>
      <c r="C32" s="298">
        <f>RAW_DATA_INPUTS!C140</f>
        <v>79985.628000000012</v>
      </c>
      <c r="D32" s="298">
        <f>RAW_DATA_INPUTS!D140</f>
        <v>78520.350999999995</v>
      </c>
      <c r="E32" s="298">
        <f>RAW_DATA_INPUTS!E140</f>
        <v>77048.646000000008</v>
      </c>
      <c r="F32" s="298">
        <f>RAW_DATA_INPUTS!F140</f>
        <v>75490.322000000015</v>
      </c>
    </row>
    <row r="33" spans="1:7">
      <c r="A33" s="1177">
        <f>SUM(C33:F33)</f>
        <v>0</v>
      </c>
      <c r="B33" s="1177"/>
      <c r="C33" s="1177">
        <f>SUM(C22:C31)-C32</f>
        <v>0</v>
      </c>
      <c r="D33" s="1177">
        <f>SUM(D22:D31)-D32</f>
        <v>0</v>
      </c>
      <c r="E33" s="1177">
        <f>SUM(E22:E31)-E32</f>
        <v>0</v>
      </c>
      <c r="F33" s="1177">
        <f>SUM(F22:F31)-F32</f>
        <v>0</v>
      </c>
    </row>
    <row r="35" spans="1:7" ht="13.15">
      <c r="B35" s="74" t="str">
        <f>RAW_DATA_INPUTS!B160</f>
        <v xml:space="preserve">FEMALE SECONDARY Starting Stock figures </v>
      </c>
    </row>
    <row r="37" spans="1:7" ht="13.15">
      <c r="B37" s="1334" t="str">
        <f>RAW_DATA_INPUTS!B146</f>
        <v>Age group</v>
      </c>
      <c r="C37" s="1369" t="str">
        <f>C20</f>
        <v>Year</v>
      </c>
      <c r="D37" s="1369"/>
      <c r="E37" s="1369"/>
      <c r="F37" s="1369"/>
    </row>
    <row r="38" spans="1:7" ht="13.15">
      <c r="B38" s="1335"/>
      <c r="C38" s="8" t="str">
        <f>C21</f>
        <v>2013/14</v>
      </c>
      <c r="D38" s="8" t="str">
        <f>D21</f>
        <v>2014/15</v>
      </c>
      <c r="E38" s="8" t="str">
        <f>E21</f>
        <v>2015/16</v>
      </c>
      <c r="F38" s="8" t="str">
        <f>F21</f>
        <v>2016/17</v>
      </c>
    </row>
    <row r="39" spans="1:7" ht="13.15">
      <c r="B39" s="8" t="str">
        <f>RAW_DATA_INPUTS!B164</f>
        <v>20-24</v>
      </c>
      <c r="C39" s="298">
        <f>RAW_DATA_INPUTS!C164</f>
        <v>6569.01</v>
      </c>
      <c r="D39" s="298">
        <f>RAW_DATA_INPUTS!D164</f>
        <v>6913.0529999999999</v>
      </c>
      <c r="E39" s="298">
        <f>RAW_DATA_INPUTS!E164</f>
        <v>6971.3779999999997</v>
      </c>
      <c r="F39" s="298">
        <f>RAW_DATA_INPUTS!F164</f>
        <v>6712.0410000000002</v>
      </c>
      <c r="G39" s="5"/>
    </row>
    <row r="40" spans="1:7" ht="13.15">
      <c r="B40" s="8" t="str">
        <f>RAW_DATA_INPUTS!B165</f>
        <v>25-29</v>
      </c>
      <c r="C40" s="298">
        <f>RAW_DATA_INPUTS!C165</f>
        <v>25121.401999999998</v>
      </c>
      <c r="D40" s="298">
        <f>RAW_DATA_INPUTS!D165</f>
        <v>24469.279999999999</v>
      </c>
      <c r="E40" s="298">
        <f>RAW_DATA_INPUTS!E165</f>
        <v>23464.481</v>
      </c>
      <c r="F40" s="298">
        <f>RAW_DATA_INPUTS!F165</f>
        <v>22722.664000000001</v>
      </c>
      <c r="G40" s="5"/>
    </row>
    <row r="41" spans="1:7" ht="13.15">
      <c r="B41" s="8" t="str">
        <f>RAW_DATA_INPUTS!B166</f>
        <v>30-34</v>
      </c>
      <c r="C41" s="298">
        <f>RAW_DATA_INPUTS!C166</f>
        <v>27048.412</v>
      </c>
      <c r="D41" s="298">
        <f>RAW_DATA_INPUTS!D166</f>
        <v>26640.917000000001</v>
      </c>
      <c r="E41" s="298">
        <f>RAW_DATA_INPUTS!E166</f>
        <v>25802.3</v>
      </c>
      <c r="F41" s="298">
        <f>RAW_DATA_INPUTS!F166</f>
        <v>25302.331999999999</v>
      </c>
      <c r="G41" s="5"/>
    </row>
    <row r="42" spans="1:7" ht="13.15">
      <c r="B42" s="8" t="str">
        <f>RAW_DATA_INPUTS!B167</f>
        <v>35-39</v>
      </c>
      <c r="C42" s="298">
        <f>RAW_DATA_INPUTS!C167</f>
        <v>21033.294000000002</v>
      </c>
      <c r="D42" s="298">
        <f>RAW_DATA_INPUTS!D167</f>
        <v>21938.945</v>
      </c>
      <c r="E42" s="298">
        <f>RAW_DATA_INPUTS!E167</f>
        <v>22789.789000000001</v>
      </c>
      <c r="F42" s="298">
        <f>RAW_DATA_INPUTS!F167</f>
        <v>23125.182000000001</v>
      </c>
      <c r="G42" s="5"/>
    </row>
    <row r="43" spans="1:7" ht="13.15">
      <c r="B43" s="8" t="str">
        <f>RAW_DATA_INPUTS!B168</f>
        <v>40-44</v>
      </c>
      <c r="C43" s="298">
        <f>RAW_DATA_INPUTS!C168</f>
        <v>17699.642</v>
      </c>
      <c r="D43" s="298">
        <f>RAW_DATA_INPUTS!D168</f>
        <v>18319.503000000001</v>
      </c>
      <c r="E43" s="298">
        <f>RAW_DATA_INPUTS!E168</f>
        <v>18590.132000000001</v>
      </c>
      <c r="F43" s="298">
        <f>RAW_DATA_INPUTS!F168</f>
        <v>18582.062000000002</v>
      </c>
      <c r="G43" s="5"/>
    </row>
    <row r="44" spans="1:7" ht="13.15">
      <c r="B44" s="8" t="str">
        <f>RAW_DATA_INPUTS!B169</f>
        <v>45-49</v>
      </c>
      <c r="C44" s="298">
        <f>RAW_DATA_INPUTS!C169</f>
        <v>13794.111000000001</v>
      </c>
      <c r="D44" s="298">
        <f>RAW_DATA_INPUTS!D169</f>
        <v>13963.328</v>
      </c>
      <c r="E44" s="298">
        <f>RAW_DATA_INPUTS!E169</f>
        <v>14053.257</v>
      </c>
      <c r="F44" s="298">
        <f>RAW_DATA_INPUTS!F169</f>
        <v>14633.194</v>
      </c>
      <c r="G44" s="5"/>
    </row>
    <row r="45" spans="1:7" ht="13.15">
      <c r="B45" s="8" t="str">
        <f>RAW_DATA_INPUTS!B170</f>
        <v>50-54</v>
      </c>
      <c r="C45" s="298">
        <f>RAW_DATA_INPUTS!C170</f>
        <v>12646.304</v>
      </c>
      <c r="D45" s="298">
        <f>RAW_DATA_INPUTS!D170</f>
        <v>12281.144</v>
      </c>
      <c r="E45" s="298">
        <f>RAW_DATA_INPUTS!E170</f>
        <v>11846.474</v>
      </c>
      <c r="F45" s="298">
        <f>RAW_DATA_INPUTS!F170</f>
        <v>11667.656999999999</v>
      </c>
      <c r="G45" s="5"/>
    </row>
    <row r="46" spans="1:7" ht="13.15">
      <c r="B46" s="8" t="str">
        <f>RAW_DATA_INPUTS!B171</f>
        <v>55-59</v>
      </c>
      <c r="C46" s="298">
        <f>RAW_DATA_INPUTS!C171</f>
        <v>10509.880999999999</v>
      </c>
      <c r="D46" s="298">
        <f>RAW_DATA_INPUTS!D171</f>
        <v>9557.5560000000005</v>
      </c>
      <c r="E46" s="298">
        <f>RAW_DATA_INPUTS!E171</f>
        <v>8791.3029999999999</v>
      </c>
      <c r="F46" s="298">
        <f>RAW_DATA_INPUTS!F171</f>
        <v>7944.924</v>
      </c>
      <c r="G46" s="5"/>
    </row>
    <row r="47" spans="1:7" ht="13.15">
      <c r="B47" s="8" t="str">
        <f>RAW_DATA_INPUTS!B172</f>
        <v>60-64</v>
      </c>
      <c r="C47" s="298">
        <f>RAW_DATA_INPUTS!C172</f>
        <v>2856.846</v>
      </c>
      <c r="D47" s="298">
        <f>RAW_DATA_INPUTS!D172</f>
        <v>2875.09</v>
      </c>
      <c r="E47" s="298">
        <f>RAW_DATA_INPUTS!E172</f>
        <v>2709.473</v>
      </c>
      <c r="F47" s="298">
        <f>RAW_DATA_INPUTS!F172</f>
        <v>2585.8150000000001</v>
      </c>
      <c r="G47" s="5"/>
    </row>
    <row r="48" spans="1:7" ht="13.15">
      <c r="B48" s="8" t="str">
        <f>RAW_DATA_INPUTS!B173</f>
        <v>65 plus</v>
      </c>
      <c r="C48" s="298">
        <f>RAW_DATA_INPUTS!C173</f>
        <v>472.51299999999998</v>
      </c>
      <c r="D48" s="298">
        <f>RAW_DATA_INPUTS!D173</f>
        <v>446.63799999999998</v>
      </c>
      <c r="E48" s="298">
        <f>RAW_DATA_INPUTS!E173</f>
        <v>475.20800000000003</v>
      </c>
      <c r="F48" s="298">
        <f>RAW_DATA_INPUTS!F173</f>
        <v>459.44600000000003</v>
      </c>
      <c r="G48" s="5"/>
    </row>
    <row r="49" spans="1:7" ht="13.15">
      <c r="B49" s="8" t="str">
        <f>RAW_DATA_INPUTS!B174</f>
        <v>Total</v>
      </c>
      <c r="C49" s="298">
        <f>RAW_DATA_INPUTS!C174</f>
        <v>137751.41499999998</v>
      </c>
      <c r="D49" s="298">
        <f>RAW_DATA_INPUTS!D174</f>
        <v>137405.454</v>
      </c>
      <c r="E49" s="298">
        <f>RAW_DATA_INPUTS!E174</f>
        <v>135493.79500000001</v>
      </c>
      <c r="F49" s="298">
        <f>RAW_DATA_INPUTS!F174</f>
        <v>133735.31700000001</v>
      </c>
      <c r="G49" s="5"/>
    </row>
    <row r="50" spans="1:7">
      <c r="A50" s="1177">
        <f>SUM(C50:F50)</f>
        <v>0</v>
      </c>
      <c r="B50" s="1177"/>
      <c r="C50" s="1177">
        <f>SUM(C39:C48)-C49</f>
        <v>0</v>
      </c>
      <c r="D50" s="1177">
        <f>SUM(D39:D48)-D49</f>
        <v>0</v>
      </c>
      <c r="E50" s="1177">
        <f>SUM(E39:E48)-E49</f>
        <v>0</v>
      </c>
      <c r="F50" s="1177">
        <f>SUM(F39:F48)-F49</f>
        <v>0</v>
      </c>
    </row>
    <row r="52" spans="1:7" ht="17.649999999999999">
      <c r="B52" s="37" t="s">
        <v>116</v>
      </c>
    </row>
    <row r="54" spans="1:7" ht="13.15">
      <c r="B54" s="74" t="s">
        <v>117</v>
      </c>
    </row>
    <row r="56" spans="1:7" ht="13.15">
      <c r="B56" s="1334" t="str">
        <f>B37</f>
        <v>Age group</v>
      </c>
      <c r="C56" s="1369" t="str">
        <f>C37</f>
        <v>Year</v>
      </c>
      <c r="D56" s="1369"/>
      <c r="E56" s="1369"/>
      <c r="F56" s="1369"/>
    </row>
    <row r="57" spans="1:7" ht="13.15">
      <c r="B57" s="1335"/>
      <c r="C57" s="8" t="str">
        <f>Calc_PRIM_retirement_rates!C74</f>
        <v>2013/14</v>
      </c>
      <c r="D57" s="8" t="str">
        <f>Calc_PRIM_retirement_rates!D74</f>
        <v>2014/15</v>
      </c>
      <c r="E57" s="8" t="str">
        <f>Calc_PRIM_retirement_rates!E74</f>
        <v>2015/16</v>
      </c>
      <c r="F57" s="8" t="str">
        <f>Calc_PRIM_retirement_rates!F74</f>
        <v>2016/17</v>
      </c>
    </row>
    <row r="58" spans="1:7" ht="13.15">
      <c r="B58" s="8" t="str">
        <f t="shared" ref="B58:B68" si="0">B39</f>
        <v>20-24</v>
      </c>
      <c r="C58" s="298">
        <f>RAW_DATA_INPUTS!C222</f>
        <v>0</v>
      </c>
      <c r="D58" s="298">
        <f>RAW_DATA_INPUTS!D222</f>
        <v>0</v>
      </c>
      <c r="E58" s="298">
        <f>RAW_DATA_INPUTS!E222</f>
        <v>0</v>
      </c>
      <c r="F58" s="298">
        <f>RAW_DATA_INPUTS!F222</f>
        <v>0</v>
      </c>
    </row>
    <row r="59" spans="1:7" ht="13.15">
      <c r="B59" s="8" t="str">
        <f t="shared" si="0"/>
        <v>25-29</v>
      </c>
      <c r="C59" s="298">
        <f>RAW_DATA_INPUTS!C223</f>
        <v>0</v>
      </c>
      <c r="D59" s="298">
        <f>RAW_DATA_INPUTS!D223</f>
        <v>0</v>
      </c>
      <c r="E59" s="298">
        <f>RAW_DATA_INPUTS!E223</f>
        <v>0</v>
      </c>
      <c r="F59" s="298">
        <f>RAW_DATA_INPUTS!F223</f>
        <v>0</v>
      </c>
    </row>
    <row r="60" spans="1:7" ht="13.15">
      <c r="B60" s="8" t="str">
        <f t="shared" si="0"/>
        <v>30-34</v>
      </c>
      <c r="C60" s="298">
        <f>RAW_DATA_INPUTS!C224</f>
        <v>0</v>
      </c>
      <c r="D60" s="298">
        <f>RAW_DATA_INPUTS!D224</f>
        <v>7.4329999999999998</v>
      </c>
      <c r="E60" s="298">
        <f>RAW_DATA_INPUTS!E224</f>
        <v>0</v>
      </c>
      <c r="F60" s="298">
        <f>RAW_DATA_INPUTS!F224</f>
        <v>6.3819999999999997</v>
      </c>
    </row>
    <row r="61" spans="1:7" ht="13.15">
      <c r="B61" s="8" t="str">
        <f t="shared" si="0"/>
        <v>35-39</v>
      </c>
      <c r="C61" s="298">
        <f>RAW_DATA_INPUTS!C225</f>
        <v>6.3499999999999988</v>
      </c>
      <c r="D61" s="298">
        <f>RAW_DATA_INPUTS!D225</f>
        <v>5.34</v>
      </c>
      <c r="E61" s="298">
        <f>RAW_DATA_INPUTS!E225</f>
        <v>5</v>
      </c>
      <c r="F61" s="298">
        <f>RAW_DATA_INPUTS!F225</f>
        <v>5</v>
      </c>
    </row>
    <row r="62" spans="1:7" ht="13.15">
      <c r="B62" s="8" t="str">
        <f t="shared" si="0"/>
        <v>40-44</v>
      </c>
      <c r="C62" s="298">
        <f>RAW_DATA_INPUTS!C226</f>
        <v>6.3049999999999997</v>
      </c>
      <c r="D62" s="298">
        <f>RAW_DATA_INPUTS!D226</f>
        <v>9.4130000000000003</v>
      </c>
      <c r="E62" s="298">
        <f>RAW_DATA_INPUTS!E226</f>
        <v>6.7990000000000004</v>
      </c>
      <c r="F62" s="298">
        <f>RAW_DATA_INPUTS!F226</f>
        <v>5</v>
      </c>
    </row>
    <row r="63" spans="1:7" ht="13.15">
      <c r="B63" s="8" t="str">
        <f t="shared" si="0"/>
        <v>45-49</v>
      </c>
      <c r="C63" s="298">
        <f>RAW_DATA_INPUTS!C227</f>
        <v>17.945</v>
      </c>
      <c r="D63" s="298">
        <f>RAW_DATA_INPUTS!D227</f>
        <v>18.937000000000001</v>
      </c>
      <c r="E63" s="298">
        <f>RAW_DATA_INPUTS!E227</f>
        <v>17.888000000000002</v>
      </c>
      <c r="F63" s="298">
        <f>RAW_DATA_INPUTS!F227</f>
        <v>6.3550000000000004</v>
      </c>
    </row>
    <row r="64" spans="1:7" ht="13.15">
      <c r="B64" s="8" t="str">
        <f t="shared" si="0"/>
        <v>50-54</v>
      </c>
      <c r="C64" s="298">
        <f>RAW_DATA_INPUTS!C228</f>
        <v>412.97699999999998</v>
      </c>
      <c r="D64" s="298">
        <f>RAW_DATA_INPUTS!D228</f>
        <v>309.8</v>
      </c>
      <c r="E64" s="298">
        <f>RAW_DATA_INPUTS!E228</f>
        <v>218.50299999999999</v>
      </c>
      <c r="F64" s="298">
        <f>RAW_DATA_INPUTS!F228</f>
        <v>167.79549999999998</v>
      </c>
    </row>
    <row r="65" spans="1:6" ht="13.15">
      <c r="B65" s="8" t="str">
        <f t="shared" si="0"/>
        <v>55-59</v>
      </c>
      <c r="C65" s="298">
        <f>RAW_DATA_INPUTS!C229</f>
        <v>1437.231</v>
      </c>
      <c r="D65" s="298">
        <f>RAW_DATA_INPUTS!D229</f>
        <v>1256.8800000000001</v>
      </c>
      <c r="E65" s="298">
        <f>RAW_DATA_INPUTS!E229</f>
        <v>1119.5889999999999</v>
      </c>
      <c r="F65" s="298">
        <f>RAW_DATA_INPUTS!F229</f>
        <v>901.81049999999993</v>
      </c>
    </row>
    <row r="66" spans="1:6" ht="13.15">
      <c r="B66" s="8" t="str">
        <f t="shared" si="0"/>
        <v>60-64</v>
      </c>
      <c r="C66" s="298">
        <f>RAW_DATA_INPUTS!C230</f>
        <v>751.822</v>
      </c>
      <c r="D66" s="298">
        <f>RAW_DATA_INPUTS!D230</f>
        <v>648.00300000000004</v>
      </c>
      <c r="E66" s="298">
        <f>RAW_DATA_INPUTS!E230</f>
        <v>607.05100000000004</v>
      </c>
      <c r="F66" s="298">
        <f>RAW_DATA_INPUTS!F230</f>
        <v>450.55700000000002</v>
      </c>
    </row>
    <row r="67" spans="1:6" ht="13.15">
      <c r="B67" s="8" t="str">
        <f t="shared" si="0"/>
        <v>65 plus</v>
      </c>
      <c r="C67" s="298">
        <f>RAW_DATA_INPUTS!C231</f>
        <v>154.87100000000001</v>
      </c>
      <c r="D67" s="298">
        <f>RAW_DATA_INPUTS!D231</f>
        <v>156.642</v>
      </c>
      <c r="E67" s="298">
        <f>RAW_DATA_INPUTS!E231</f>
        <v>169.25</v>
      </c>
      <c r="F67" s="298">
        <f>RAW_DATA_INPUTS!F231</f>
        <v>129.11799999999999</v>
      </c>
    </row>
    <row r="68" spans="1:6" ht="13.15">
      <c r="B68" s="8" t="str">
        <f t="shared" si="0"/>
        <v>Total</v>
      </c>
      <c r="C68" s="298">
        <f>RAW_DATA_INPUTS!C232</f>
        <v>2787.5010000000002</v>
      </c>
      <c r="D68" s="298">
        <f>RAW_DATA_INPUTS!D232</f>
        <v>2412.4479999999999</v>
      </c>
      <c r="E68" s="298">
        <f>RAW_DATA_INPUTS!E232</f>
        <v>2144.08</v>
      </c>
      <c r="F68" s="298">
        <f>RAW_DATA_INPUTS!F232</f>
        <v>1672.018</v>
      </c>
    </row>
    <row r="69" spans="1:6">
      <c r="A69" s="1177">
        <f>SUM(C69:F69)</f>
        <v>0</v>
      </c>
      <c r="B69" s="1177"/>
      <c r="C69" s="1177">
        <f>SUM(C58:C67)-C68</f>
        <v>0</v>
      </c>
      <c r="D69" s="1177">
        <f>SUM(D58:D67)-D68</f>
        <v>0</v>
      </c>
      <c r="E69" s="1177">
        <f>SUM(E58:E67)-E68</f>
        <v>0</v>
      </c>
      <c r="F69" s="1177">
        <f>SUM(F58:F67)-F68</f>
        <v>0</v>
      </c>
    </row>
    <row r="71" spans="1:6" ht="13.15">
      <c r="B71" s="74" t="s">
        <v>118</v>
      </c>
    </row>
    <row r="73" spans="1:6" ht="13.15">
      <c r="B73" s="1334" t="str">
        <f>B56</f>
        <v>Age group</v>
      </c>
      <c r="C73" s="1369" t="str">
        <f>C56</f>
        <v>Year</v>
      </c>
      <c r="D73" s="1369"/>
      <c r="E73" s="1369"/>
      <c r="F73" s="1369"/>
    </row>
    <row r="74" spans="1:6" ht="13.15">
      <c r="B74" s="1335"/>
      <c r="C74" s="8" t="str">
        <f>C57</f>
        <v>2013/14</v>
      </c>
      <c r="D74" s="8" t="str">
        <f>D57</f>
        <v>2014/15</v>
      </c>
      <c r="E74" s="8" t="str">
        <f>E57</f>
        <v>2015/16</v>
      </c>
      <c r="F74" s="8" t="str">
        <f>F57</f>
        <v>2016/17</v>
      </c>
    </row>
    <row r="75" spans="1:6" ht="13.15">
      <c r="B75" s="8" t="str">
        <f t="shared" ref="B75:B85" si="1">B58</f>
        <v>20-24</v>
      </c>
      <c r="C75" s="298">
        <f>RAW_DATA_INPUTS!C239</f>
        <v>0</v>
      </c>
      <c r="D75" s="298">
        <f>RAW_DATA_INPUTS!D239</f>
        <v>0</v>
      </c>
      <c r="E75" s="298">
        <f>RAW_DATA_INPUTS!E239</f>
        <v>0</v>
      </c>
      <c r="F75" s="298">
        <f>RAW_DATA_INPUTS!F239</f>
        <v>0</v>
      </c>
    </row>
    <row r="76" spans="1:6" ht="13.15">
      <c r="B76" s="8" t="str">
        <f t="shared" si="1"/>
        <v>25-29</v>
      </c>
      <c r="C76" s="298">
        <f>RAW_DATA_INPUTS!C240</f>
        <v>0</v>
      </c>
      <c r="D76" s="298">
        <f>RAW_DATA_INPUTS!D240</f>
        <v>0</v>
      </c>
      <c r="E76" s="298">
        <f>RAW_DATA_INPUTS!E240</f>
        <v>0</v>
      </c>
      <c r="F76" s="298">
        <f>RAW_DATA_INPUTS!F240</f>
        <v>0</v>
      </c>
    </row>
    <row r="77" spans="1:6" ht="13.15">
      <c r="B77" s="8" t="str">
        <f t="shared" si="1"/>
        <v>30-34</v>
      </c>
      <c r="C77" s="298">
        <f>RAW_DATA_INPUTS!C241</f>
        <v>7.3950000000000005</v>
      </c>
      <c r="D77" s="298">
        <f>RAW_DATA_INPUTS!D241</f>
        <v>7.3890000000000002</v>
      </c>
      <c r="E77" s="298">
        <f>RAW_DATA_INPUTS!E241</f>
        <v>5.3630000000000004</v>
      </c>
      <c r="F77" s="298">
        <f>RAW_DATA_INPUTS!F241</f>
        <v>0</v>
      </c>
    </row>
    <row r="78" spans="1:6" ht="13.15">
      <c r="B78" s="8" t="str">
        <f t="shared" si="1"/>
        <v>35-39</v>
      </c>
      <c r="C78" s="298">
        <f>RAW_DATA_INPUTS!C242</f>
        <v>18.986000000000001</v>
      </c>
      <c r="D78" s="298">
        <f>RAW_DATA_INPUTS!D242</f>
        <v>13.696999999999999</v>
      </c>
      <c r="E78" s="298">
        <f>RAW_DATA_INPUTS!E242</f>
        <v>7.4660000000000002</v>
      </c>
      <c r="F78" s="298">
        <f>RAW_DATA_INPUTS!F242</f>
        <v>7.3320000000000007</v>
      </c>
    </row>
    <row r="79" spans="1:6" ht="13.15">
      <c r="B79" s="8" t="str">
        <f t="shared" si="1"/>
        <v>40-44</v>
      </c>
      <c r="C79" s="298">
        <f>RAW_DATA_INPUTS!C243</f>
        <v>15.722</v>
      </c>
      <c r="D79" s="298">
        <f>RAW_DATA_INPUTS!D243</f>
        <v>17.831</v>
      </c>
      <c r="E79" s="298">
        <f>RAW_DATA_INPUTS!E243</f>
        <v>16.917000000000002</v>
      </c>
      <c r="F79" s="298">
        <f>RAW_DATA_INPUTS!F243</f>
        <v>8.3580000000000005</v>
      </c>
    </row>
    <row r="80" spans="1:6" ht="13.15">
      <c r="B80" s="8" t="str">
        <f t="shared" si="1"/>
        <v>45-49</v>
      </c>
      <c r="C80" s="298">
        <f>RAW_DATA_INPUTS!C244</f>
        <v>35.851999999999997</v>
      </c>
      <c r="D80" s="298">
        <f>RAW_DATA_INPUTS!D244</f>
        <v>23.154</v>
      </c>
      <c r="E80" s="298">
        <f>RAW_DATA_INPUTS!E244</f>
        <v>28.582999999999998</v>
      </c>
      <c r="F80" s="298">
        <f>RAW_DATA_INPUTS!F244</f>
        <v>23.106999999999999</v>
      </c>
    </row>
    <row r="81" spans="1:6" ht="13.15">
      <c r="B81" s="8" t="str">
        <f t="shared" si="1"/>
        <v>50-54</v>
      </c>
      <c r="C81" s="298">
        <f>RAW_DATA_INPUTS!C245</f>
        <v>473.18900000000002</v>
      </c>
      <c r="D81" s="298">
        <f>RAW_DATA_INPUTS!D245</f>
        <v>440.89600000000002</v>
      </c>
      <c r="E81" s="298">
        <f>RAW_DATA_INPUTS!E245</f>
        <v>340.45699999999999</v>
      </c>
      <c r="F81" s="298">
        <f>RAW_DATA_INPUTS!F245</f>
        <v>194.16300000000001</v>
      </c>
    </row>
    <row r="82" spans="1:6" ht="13.15">
      <c r="B82" s="8" t="str">
        <f t="shared" si="1"/>
        <v>55-59</v>
      </c>
      <c r="C82" s="298">
        <f>RAW_DATA_INPUTS!C246</f>
        <v>2154.357</v>
      </c>
      <c r="D82" s="298">
        <f>RAW_DATA_INPUTS!D246</f>
        <v>1938.4280000000001</v>
      </c>
      <c r="E82" s="298">
        <f>RAW_DATA_INPUTS!E246</f>
        <v>1642.453</v>
      </c>
      <c r="F82" s="298">
        <f>RAW_DATA_INPUTS!F246</f>
        <v>1268.462</v>
      </c>
    </row>
    <row r="83" spans="1:6" ht="13.15">
      <c r="B83" s="8" t="str">
        <f t="shared" si="1"/>
        <v>60-64</v>
      </c>
      <c r="C83" s="298">
        <f>RAW_DATA_INPUTS!C247</f>
        <v>889.22699999999998</v>
      </c>
      <c r="D83" s="298">
        <f>RAW_DATA_INPUTS!D247</f>
        <v>917.96100000000001</v>
      </c>
      <c r="E83" s="298">
        <f>RAW_DATA_INPUTS!E247</f>
        <v>862.56600000000003</v>
      </c>
      <c r="F83" s="298">
        <f>RAW_DATA_INPUTS!F247</f>
        <v>713.04100000000005</v>
      </c>
    </row>
    <row r="84" spans="1:6" ht="13.15">
      <c r="B84" s="8" t="str">
        <f t="shared" si="1"/>
        <v>65 plus</v>
      </c>
      <c r="C84" s="298">
        <f>RAW_DATA_INPUTS!C248</f>
        <v>171.696</v>
      </c>
      <c r="D84" s="298">
        <f>RAW_DATA_INPUTS!D248</f>
        <v>120.825</v>
      </c>
      <c r="E84" s="298">
        <f>RAW_DATA_INPUTS!E248</f>
        <v>142.85900000000001</v>
      </c>
      <c r="F84" s="298">
        <f>RAW_DATA_INPUTS!F248</f>
        <v>115.711</v>
      </c>
    </row>
    <row r="85" spans="1:6" ht="13.15">
      <c r="B85" s="8" t="str">
        <f t="shared" si="1"/>
        <v>Total</v>
      </c>
      <c r="C85" s="298">
        <f>RAW_DATA_INPUTS!C249</f>
        <v>3766.424</v>
      </c>
      <c r="D85" s="298">
        <f>RAW_DATA_INPUTS!D249</f>
        <v>3480.1809999999996</v>
      </c>
      <c r="E85" s="298">
        <f>RAW_DATA_INPUTS!E249</f>
        <v>3046.6640000000002</v>
      </c>
      <c r="F85" s="298">
        <f>RAW_DATA_INPUTS!F249</f>
        <v>2330.174</v>
      </c>
    </row>
    <row r="86" spans="1:6">
      <c r="A86" s="1177">
        <f>SUM(C86:F86)</f>
        <v>0</v>
      </c>
      <c r="B86" s="1177"/>
      <c r="C86" s="1177">
        <f>SUM(C75:C84)-C85</f>
        <v>0</v>
      </c>
      <c r="D86" s="1177">
        <f>SUM(D75:D84)-D85</f>
        <v>0</v>
      </c>
      <c r="E86" s="1177">
        <f>SUM(E75:E84)-E85</f>
        <v>0</v>
      </c>
      <c r="F86" s="1177">
        <f>SUM(F75:F84)-F85</f>
        <v>0</v>
      </c>
    </row>
    <row r="88" spans="1:6" ht="13.15">
      <c r="B88" s="74" t="s">
        <v>119</v>
      </c>
    </row>
    <row r="90" spans="1:6" ht="13.15">
      <c r="B90" s="1262" t="str">
        <f>B73</f>
        <v>Age group</v>
      </c>
      <c r="C90" s="1369" t="str">
        <f>C73</f>
        <v>Year</v>
      </c>
      <c r="D90" s="1369"/>
      <c r="E90" s="1369"/>
      <c r="F90" s="1369"/>
    </row>
    <row r="91" spans="1:6" ht="13.15">
      <c r="B91" s="1262"/>
      <c r="C91" s="8" t="str">
        <f>C74</f>
        <v>2013/14</v>
      </c>
      <c r="D91" s="8" t="str">
        <f>D74</f>
        <v>2014/15</v>
      </c>
      <c r="E91" s="8" t="str">
        <f>E74</f>
        <v>2015/16</v>
      </c>
      <c r="F91" s="8" t="str">
        <f>F74</f>
        <v>2016/17</v>
      </c>
    </row>
    <row r="92" spans="1:6" ht="13.15">
      <c r="B92" s="8" t="str">
        <f t="shared" ref="B92:B102" si="2">B75</f>
        <v>20-24</v>
      </c>
      <c r="C92" s="159">
        <f t="shared" ref="C92:F102" si="3">C58/C22</f>
        <v>0</v>
      </c>
      <c r="D92" s="159">
        <f t="shared" si="3"/>
        <v>0</v>
      </c>
      <c r="E92" s="159">
        <f t="shared" si="3"/>
        <v>0</v>
      </c>
      <c r="F92" s="159">
        <f t="shared" si="3"/>
        <v>0</v>
      </c>
    </row>
    <row r="93" spans="1:6" ht="13.15">
      <c r="B93" s="8" t="str">
        <f t="shared" si="2"/>
        <v>25-29</v>
      </c>
      <c r="C93" s="159">
        <f t="shared" si="3"/>
        <v>0</v>
      </c>
      <c r="D93" s="159">
        <f t="shared" si="3"/>
        <v>0</v>
      </c>
      <c r="E93" s="159">
        <f t="shared" si="3"/>
        <v>0</v>
      </c>
      <c r="F93" s="159">
        <f t="shared" si="3"/>
        <v>0</v>
      </c>
    </row>
    <row r="94" spans="1:6" ht="13.15">
      <c r="B94" s="8" t="str">
        <f t="shared" si="2"/>
        <v>30-34</v>
      </c>
      <c r="C94" s="159">
        <f t="shared" si="3"/>
        <v>0</v>
      </c>
      <c r="D94" s="159">
        <f t="shared" si="3"/>
        <v>5.2844781092644939E-4</v>
      </c>
      <c r="E94" s="159">
        <f t="shared" si="3"/>
        <v>0</v>
      </c>
      <c r="F94" s="159">
        <f t="shared" si="3"/>
        <v>4.8968943622796409E-4</v>
      </c>
    </row>
    <row r="95" spans="1:6" ht="13.15">
      <c r="B95" s="8" t="str">
        <f t="shared" si="2"/>
        <v>35-39</v>
      </c>
      <c r="C95" s="159">
        <f t="shared" si="3"/>
        <v>5.2271789598391306E-4</v>
      </c>
      <c r="D95" s="159">
        <f t="shared" si="3"/>
        <v>4.3394806600561365E-4</v>
      </c>
      <c r="E95" s="159">
        <f t="shared" si="3"/>
        <v>3.966945820644065E-4</v>
      </c>
      <c r="F95" s="159">
        <f t="shared" si="3"/>
        <v>3.8927997685496966E-4</v>
      </c>
    </row>
    <row r="96" spans="1:6" ht="13.15">
      <c r="B96" s="8" t="str">
        <f t="shared" si="2"/>
        <v>40-44</v>
      </c>
      <c r="C96" s="159">
        <f t="shared" si="3"/>
        <v>5.2893194839570448E-4</v>
      </c>
      <c r="D96" s="159">
        <f t="shared" si="3"/>
        <v>7.9859959583886597E-4</v>
      </c>
      <c r="E96" s="159">
        <f t="shared" si="3"/>
        <v>5.8639427291422525E-4</v>
      </c>
      <c r="F96" s="159">
        <f t="shared" si="3"/>
        <v>4.4745816467516464E-4</v>
      </c>
    </row>
    <row r="97" spans="2:9" ht="13.15">
      <c r="B97" s="8" t="str">
        <f t="shared" si="2"/>
        <v>45-49</v>
      </c>
      <c r="C97" s="159">
        <f t="shared" si="3"/>
        <v>1.9130285720864771E-3</v>
      </c>
      <c r="D97" s="159">
        <f t="shared" si="3"/>
        <v>2.0170786497705133E-3</v>
      </c>
      <c r="E97" s="159">
        <f t="shared" si="3"/>
        <v>1.8788974544027574E-3</v>
      </c>
      <c r="F97" s="159">
        <f t="shared" si="3"/>
        <v>6.4625832699532386E-4</v>
      </c>
    </row>
    <row r="98" spans="2:9" ht="13.15">
      <c r="B98" s="8" t="str">
        <f t="shared" si="2"/>
        <v>50-54</v>
      </c>
      <c r="C98" s="159">
        <f t="shared" si="3"/>
        <v>4.8030349428040651E-2</v>
      </c>
      <c r="D98" s="159">
        <f t="shared" si="3"/>
        <v>3.7694975374157308E-2</v>
      </c>
      <c r="E98" s="159">
        <f t="shared" si="3"/>
        <v>2.7444957287566071E-2</v>
      </c>
      <c r="F98" s="159">
        <f t="shared" si="3"/>
        <v>2.159261795766446E-2</v>
      </c>
    </row>
    <row r="99" spans="2:9" ht="13.15">
      <c r="B99" s="8" t="str">
        <f t="shared" si="2"/>
        <v>55-59</v>
      </c>
      <c r="C99" s="159">
        <f t="shared" si="3"/>
        <v>0.21877866536932641</v>
      </c>
      <c r="D99" s="159">
        <f t="shared" si="3"/>
        <v>0.20783082774338496</v>
      </c>
      <c r="E99" s="159">
        <f t="shared" si="3"/>
        <v>0.20064549127445189</v>
      </c>
      <c r="F99" s="159">
        <f t="shared" si="3"/>
        <v>0.1719910873875434</v>
      </c>
    </row>
    <row r="100" spans="2:9" ht="13.15">
      <c r="B100" s="8" t="str">
        <f t="shared" si="2"/>
        <v>60-64</v>
      </c>
      <c r="C100" s="159">
        <f t="shared" si="3"/>
        <v>0.32407168335183245</v>
      </c>
      <c r="D100" s="159">
        <f t="shared" si="3"/>
        <v>0.30632588385008258</v>
      </c>
      <c r="E100" s="159">
        <f t="shared" si="3"/>
        <v>0.31484790285865144</v>
      </c>
      <c r="F100" s="159">
        <f t="shared" si="3"/>
        <v>0.25799644863141757</v>
      </c>
    </row>
    <row r="101" spans="2:9" ht="13.15">
      <c r="B101" s="8" t="str">
        <f t="shared" si="2"/>
        <v>65 plus</v>
      </c>
      <c r="C101" s="159">
        <f t="shared" si="3"/>
        <v>0.3251775268442425</v>
      </c>
      <c r="D101" s="159">
        <f t="shared" si="3"/>
        <v>0.32301715284966609</v>
      </c>
      <c r="E101" s="159">
        <f t="shared" si="3"/>
        <v>0.35262326709363423</v>
      </c>
      <c r="F101" s="159">
        <f t="shared" si="3"/>
        <v>0.29132531153473867</v>
      </c>
    </row>
    <row r="102" spans="2:9" ht="13.15">
      <c r="B102" s="8" t="str">
        <f t="shared" si="2"/>
        <v>Total</v>
      </c>
      <c r="C102" s="159">
        <f t="shared" si="3"/>
        <v>3.4850023306687045E-2</v>
      </c>
      <c r="D102" s="159">
        <f t="shared" si="3"/>
        <v>3.0723856545164959E-2</v>
      </c>
      <c r="E102" s="159">
        <f t="shared" si="3"/>
        <v>2.7827614258140235E-2</v>
      </c>
      <c r="F102" s="159">
        <f t="shared" si="3"/>
        <v>2.2148772924826043E-2</v>
      </c>
    </row>
    <row r="104" spans="2:9" ht="13.15">
      <c r="B104" s="74" t="s">
        <v>120</v>
      </c>
    </row>
    <row r="106" spans="2:9" ht="13.15">
      <c r="B106" s="1262" t="str">
        <f>B90</f>
        <v>Age group</v>
      </c>
      <c r="C106" s="1369" t="str">
        <f>C90</f>
        <v>Year</v>
      </c>
      <c r="D106" s="1369"/>
      <c r="E106" s="1369"/>
      <c r="F106" s="1369"/>
    </row>
    <row r="107" spans="2:9" ht="13.15">
      <c r="B107" s="1262"/>
      <c r="C107" s="8" t="str">
        <f>C91</f>
        <v>2013/14</v>
      </c>
      <c r="D107" s="8" t="str">
        <f>D91</f>
        <v>2014/15</v>
      </c>
      <c r="E107" s="8" t="str">
        <f>E91</f>
        <v>2015/16</v>
      </c>
      <c r="F107" s="8" t="str">
        <f>F91</f>
        <v>2016/17</v>
      </c>
    </row>
    <row r="108" spans="2:9" ht="13.15">
      <c r="B108" s="8" t="str">
        <f>B92</f>
        <v>20-24</v>
      </c>
      <c r="C108" s="159">
        <f t="shared" ref="C108:F118" si="4">C75/C39</f>
        <v>0</v>
      </c>
      <c r="D108" s="159">
        <f t="shared" si="4"/>
        <v>0</v>
      </c>
      <c r="E108" s="159">
        <f t="shared" si="4"/>
        <v>0</v>
      </c>
      <c r="F108" s="159">
        <f t="shared" si="4"/>
        <v>0</v>
      </c>
      <c r="G108" s="5"/>
      <c r="H108" s="5"/>
      <c r="I108" s="5"/>
    </row>
    <row r="109" spans="2:9" ht="13.15">
      <c r="B109" s="8" t="str">
        <f t="shared" ref="B109:B118" si="5">B93</f>
        <v>25-29</v>
      </c>
      <c r="C109" s="159">
        <f t="shared" si="4"/>
        <v>0</v>
      </c>
      <c r="D109" s="159">
        <f t="shared" si="4"/>
        <v>0</v>
      </c>
      <c r="E109" s="159">
        <f t="shared" si="4"/>
        <v>0</v>
      </c>
      <c r="F109" s="159">
        <f t="shared" si="4"/>
        <v>0</v>
      </c>
      <c r="G109" s="5"/>
      <c r="H109" s="5"/>
      <c r="I109" s="5"/>
    </row>
    <row r="110" spans="2:9" ht="13.15">
      <c r="B110" s="8" t="str">
        <f t="shared" si="5"/>
        <v>30-34</v>
      </c>
      <c r="C110" s="159">
        <f t="shared" si="4"/>
        <v>2.7339867493884673E-4</v>
      </c>
      <c r="D110" s="159">
        <f t="shared" si="4"/>
        <v>2.7735531776177226E-4</v>
      </c>
      <c r="E110" s="159">
        <f t="shared" si="4"/>
        <v>2.0784968781852782E-4</v>
      </c>
      <c r="F110" s="159">
        <f t="shared" si="4"/>
        <v>0</v>
      </c>
      <c r="G110" s="5"/>
      <c r="H110" s="5"/>
      <c r="I110" s="5"/>
    </row>
    <row r="111" spans="2:9" ht="13.15">
      <c r="B111" s="8" t="str">
        <f t="shared" si="5"/>
        <v>35-39</v>
      </c>
      <c r="C111" s="159">
        <f t="shared" si="4"/>
        <v>9.0266412859535926E-4</v>
      </c>
      <c r="D111" s="159">
        <f t="shared" si="4"/>
        <v>6.2432354883062968E-4</v>
      </c>
      <c r="E111" s="159">
        <f t="shared" si="4"/>
        <v>3.2760285757801443E-4</v>
      </c>
      <c r="F111" s="159">
        <f t="shared" si="4"/>
        <v>3.1705696413546067E-4</v>
      </c>
      <c r="G111" s="5"/>
      <c r="H111" s="5"/>
      <c r="I111" s="5"/>
    </row>
    <row r="112" spans="2:9" ht="13.15">
      <c r="B112" s="8" t="str">
        <f t="shared" si="5"/>
        <v>40-44</v>
      </c>
      <c r="C112" s="159">
        <f t="shared" si="4"/>
        <v>8.8826655363989843E-4</v>
      </c>
      <c r="D112" s="159">
        <f t="shared" si="4"/>
        <v>9.7333426567303703E-4</v>
      </c>
      <c r="E112" s="159">
        <f t="shared" si="4"/>
        <v>9.0999891770537184E-4</v>
      </c>
      <c r="F112" s="159">
        <f t="shared" si="4"/>
        <v>4.4978861872272302E-4</v>
      </c>
      <c r="G112" s="5"/>
      <c r="H112" s="5"/>
      <c r="I112" s="5"/>
    </row>
    <row r="113" spans="2:9" ht="13.15">
      <c r="B113" s="8" t="str">
        <f t="shared" si="5"/>
        <v>45-49</v>
      </c>
      <c r="C113" s="159">
        <f t="shared" si="4"/>
        <v>2.5990801436932033E-3</v>
      </c>
      <c r="D113" s="159">
        <f t="shared" si="4"/>
        <v>1.6582006810983744E-3</v>
      </c>
      <c r="E113" s="159">
        <f t="shared" si="4"/>
        <v>2.0339057344500281E-3</v>
      </c>
      <c r="F113" s="159">
        <f t="shared" si="4"/>
        <v>1.5790810946673707E-3</v>
      </c>
      <c r="G113" s="5"/>
      <c r="H113" s="5"/>
      <c r="I113" s="5"/>
    </row>
    <row r="114" spans="2:9" ht="13.15">
      <c r="B114" s="8" t="str">
        <f t="shared" si="5"/>
        <v>50-54</v>
      </c>
      <c r="C114" s="159">
        <f t="shared" si="4"/>
        <v>3.7417177382419405E-2</v>
      </c>
      <c r="D114" s="159">
        <f t="shared" si="4"/>
        <v>3.590023860969304E-2</v>
      </c>
      <c r="E114" s="159">
        <f t="shared" si="4"/>
        <v>2.873909992120862E-2</v>
      </c>
      <c r="F114" s="159">
        <f t="shared" si="4"/>
        <v>1.6641130262913969E-2</v>
      </c>
      <c r="G114" s="5"/>
      <c r="H114" s="5"/>
      <c r="I114" s="5"/>
    </row>
    <row r="115" spans="2:9" ht="13.15">
      <c r="B115" s="8" t="str">
        <f t="shared" si="5"/>
        <v>55-59</v>
      </c>
      <c r="C115" s="159">
        <f t="shared" si="4"/>
        <v>0.20498395747772977</v>
      </c>
      <c r="D115" s="159">
        <f t="shared" si="4"/>
        <v>0.20281628483264968</v>
      </c>
      <c r="E115" s="159">
        <f t="shared" si="4"/>
        <v>0.1868270266648755</v>
      </c>
      <c r="F115" s="159">
        <f t="shared" si="4"/>
        <v>0.15965690798300902</v>
      </c>
      <c r="G115" s="5"/>
      <c r="H115" s="5"/>
      <c r="I115" s="5"/>
    </row>
    <row r="116" spans="2:9" ht="13.15">
      <c r="B116" s="8" t="str">
        <f t="shared" si="5"/>
        <v>60-64</v>
      </c>
      <c r="C116" s="159">
        <f t="shared" si="4"/>
        <v>0.31126179009999139</v>
      </c>
      <c r="D116" s="159">
        <f t="shared" si="4"/>
        <v>0.3192807877318623</v>
      </c>
      <c r="E116" s="159">
        <f t="shared" si="4"/>
        <v>0.31835194519377019</v>
      </c>
      <c r="F116" s="159">
        <f t="shared" si="4"/>
        <v>0.27575097213064353</v>
      </c>
      <c r="G116" s="5"/>
      <c r="H116" s="5"/>
      <c r="I116" s="5"/>
    </row>
    <row r="117" spans="2:9" ht="13.15">
      <c r="B117" s="8" t="str">
        <f t="shared" si="5"/>
        <v>65 plus</v>
      </c>
      <c r="C117" s="159">
        <f t="shared" si="4"/>
        <v>0.36336778035736583</v>
      </c>
      <c r="D117" s="159">
        <f t="shared" si="4"/>
        <v>0.27052109314478395</v>
      </c>
      <c r="E117" s="159">
        <f t="shared" si="4"/>
        <v>0.3006241477416205</v>
      </c>
      <c r="F117" s="159">
        <f t="shared" si="4"/>
        <v>0.25184896592853129</v>
      </c>
      <c r="G117" s="5"/>
      <c r="H117" s="5"/>
      <c r="I117" s="5"/>
    </row>
    <row r="118" spans="2:9" ht="13.15">
      <c r="B118" s="8" t="str">
        <f t="shared" si="5"/>
        <v>Total</v>
      </c>
      <c r="C118" s="159">
        <f t="shared" si="4"/>
        <v>2.734218011481044E-2</v>
      </c>
      <c r="D118" s="159">
        <f t="shared" si="4"/>
        <v>2.532782286793361E-2</v>
      </c>
      <c r="E118" s="159">
        <f t="shared" si="4"/>
        <v>2.2485634858777113E-2</v>
      </c>
      <c r="F118" s="159">
        <f t="shared" si="4"/>
        <v>1.7423774454432255E-2</v>
      </c>
      <c r="G118" s="5"/>
      <c r="H118" s="5"/>
      <c r="I118" s="5"/>
    </row>
    <row r="120" spans="2:9" ht="13.15">
      <c r="B120" s="74" t="s">
        <v>121</v>
      </c>
    </row>
    <row r="122" spans="2:9">
      <c r="B122" s="1262" t="str">
        <f>B106</f>
        <v>Age group</v>
      </c>
      <c r="C122" s="1334" t="str">
        <f>C107</f>
        <v>2013/14</v>
      </c>
      <c r="D122" s="1334" t="str">
        <f>D107</f>
        <v>2014/15</v>
      </c>
      <c r="E122" s="1334" t="str">
        <f>E107</f>
        <v>2015/16</v>
      </c>
      <c r="F122" s="1334" t="str">
        <f>F107</f>
        <v>2016/17</v>
      </c>
      <c r="G122" s="1370" t="s">
        <v>8</v>
      </c>
    </row>
    <row r="123" spans="2:9">
      <c r="B123" s="1262"/>
      <c r="C123" s="1335"/>
      <c r="D123" s="1335"/>
      <c r="E123" s="1335"/>
      <c r="F123" s="1335"/>
      <c r="G123" s="1371"/>
    </row>
    <row r="124" spans="2:9" ht="13.15">
      <c r="B124" s="137" t="str">
        <f>B108</f>
        <v>20-24</v>
      </c>
      <c r="C124" s="890">
        <f>C92*H$14</f>
        <v>0</v>
      </c>
      <c r="D124" s="890">
        <f t="shared" ref="D124:F134" si="6">D92*I$14</f>
        <v>0</v>
      </c>
      <c r="E124" s="890">
        <f t="shared" si="6"/>
        <v>0</v>
      </c>
      <c r="F124" s="890">
        <f t="shared" si="6"/>
        <v>0</v>
      </c>
      <c r="G124" s="888">
        <f>SUM(C124:F124)</f>
        <v>0</v>
      </c>
    </row>
    <row r="125" spans="2:9" ht="13.15">
      <c r="B125" s="137" t="str">
        <f t="shared" ref="B125:B132" si="7">B109</f>
        <v>25-29</v>
      </c>
      <c r="C125" s="890">
        <f t="shared" ref="C125:C134" si="8">C93*H$14</f>
        <v>0</v>
      </c>
      <c r="D125" s="890">
        <f t="shared" si="6"/>
        <v>0</v>
      </c>
      <c r="E125" s="890">
        <f t="shared" si="6"/>
        <v>0</v>
      </c>
      <c r="F125" s="890">
        <f t="shared" si="6"/>
        <v>0</v>
      </c>
      <c r="G125" s="888">
        <f t="shared" ref="G125:G134" si="9">SUM(C125:F125)</f>
        <v>0</v>
      </c>
    </row>
    <row r="126" spans="2:9" ht="13.15">
      <c r="B126" s="137" t="str">
        <f t="shared" si="7"/>
        <v>30-34</v>
      </c>
      <c r="C126" s="890">
        <f t="shared" si="8"/>
        <v>0</v>
      </c>
      <c r="D126" s="890">
        <f t="shared" si="6"/>
        <v>1.0568956218528988E-4</v>
      </c>
      <c r="E126" s="890">
        <f t="shared" si="6"/>
        <v>0</v>
      </c>
      <c r="F126" s="890">
        <f t="shared" si="6"/>
        <v>1.9587577449118565E-4</v>
      </c>
      <c r="G126" s="888">
        <f t="shared" si="9"/>
        <v>3.0156533667647555E-4</v>
      </c>
    </row>
    <row r="127" spans="2:9" ht="13.15">
      <c r="B127" s="137" t="str">
        <f t="shared" si="7"/>
        <v>35-39</v>
      </c>
      <c r="C127" s="890">
        <f t="shared" si="8"/>
        <v>5.2271789598391311E-5</v>
      </c>
      <c r="D127" s="890">
        <f t="shared" si="6"/>
        <v>8.6789613201122731E-5</v>
      </c>
      <c r="E127" s="890">
        <f t="shared" si="6"/>
        <v>1.1900837461932194E-4</v>
      </c>
      <c r="F127" s="890">
        <f t="shared" si="6"/>
        <v>1.5571199074198788E-4</v>
      </c>
      <c r="G127" s="888">
        <f t="shared" si="9"/>
        <v>4.137817681608239E-4</v>
      </c>
    </row>
    <row r="128" spans="2:9" ht="13.15">
      <c r="B128" s="137" t="str">
        <f t="shared" si="7"/>
        <v>40-44</v>
      </c>
      <c r="C128" s="890">
        <f t="shared" si="8"/>
        <v>5.2893194839570452E-5</v>
      </c>
      <c r="D128" s="890">
        <f t="shared" si="6"/>
        <v>1.5971991916777321E-4</v>
      </c>
      <c r="E128" s="890">
        <f t="shared" si="6"/>
        <v>1.7591828187426756E-4</v>
      </c>
      <c r="F128" s="890">
        <f t="shared" si="6"/>
        <v>1.7898326587006586E-4</v>
      </c>
      <c r="G128" s="888">
        <f t="shared" si="9"/>
        <v>5.6751466175167708E-4</v>
      </c>
    </row>
    <row r="129" spans="2:7" ht="13.15">
      <c r="B129" s="137" t="str">
        <f t="shared" si="7"/>
        <v>45-49</v>
      </c>
      <c r="C129" s="890">
        <f t="shared" si="8"/>
        <v>1.9130285720864773E-4</v>
      </c>
      <c r="D129" s="890">
        <f t="shared" si="6"/>
        <v>4.0341572995410266E-4</v>
      </c>
      <c r="E129" s="890">
        <f t="shared" si="6"/>
        <v>5.6366923632082721E-4</v>
      </c>
      <c r="F129" s="890">
        <f t="shared" si="6"/>
        <v>2.5850333079812955E-4</v>
      </c>
      <c r="G129" s="888">
        <f t="shared" si="9"/>
        <v>1.4168911542817072E-3</v>
      </c>
    </row>
    <row r="130" spans="2:7" ht="13.15">
      <c r="B130" s="137" t="str">
        <f t="shared" si="7"/>
        <v>50-54</v>
      </c>
      <c r="C130" s="890">
        <f t="shared" si="8"/>
        <v>4.8030349428040651E-3</v>
      </c>
      <c r="D130" s="890">
        <f t="shared" si="6"/>
        <v>7.5389950748314619E-3</v>
      </c>
      <c r="E130" s="890">
        <f t="shared" si="6"/>
        <v>8.2334871862698202E-3</v>
      </c>
      <c r="F130" s="890">
        <f t="shared" si="6"/>
        <v>8.6370471830657849E-3</v>
      </c>
      <c r="G130" s="888">
        <f t="shared" si="9"/>
        <v>2.9212564386971132E-2</v>
      </c>
    </row>
    <row r="131" spans="2:7" ht="13.15">
      <c r="B131" s="137" t="str">
        <f t="shared" si="7"/>
        <v>55-59</v>
      </c>
      <c r="C131" s="890">
        <f t="shared" si="8"/>
        <v>2.1877866536932643E-2</v>
      </c>
      <c r="D131" s="890">
        <f t="shared" si="6"/>
        <v>4.1566165548676995E-2</v>
      </c>
      <c r="E131" s="890">
        <f t="shared" si="6"/>
        <v>6.0193647382335562E-2</v>
      </c>
      <c r="F131" s="890">
        <f t="shared" si="6"/>
        <v>6.879643495501736E-2</v>
      </c>
      <c r="G131" s="888">
        <f t="shared" si="9"/>
        <v>0.19243411442296257</v>
      </c>
    </row>
    <row r="132" spans="2:7" ht="13.15">
      <c r="B132" s="137" t="str">
        <f t="shared" si="7"/>
        <v>60-64</v>
      </c>
      <c r="C132" s="890">
        <f t="shared" si="8"/>
        <v>3.2407168335183249E-2</v>
      </c>
      <c r="D132" s="890">
        <f t="shared" si="6"/>
        <v>6.126517677001652E-2</v>
      </c>
      <c r="E132" s="890">
        <f t="shared" si="6"/>
        <v>9.4454370857595435E-2</v>
      </c>
      <c r="F132" s="890">
        <f t="shared" si="6"/>
        <v>0.10319857945256704</v>
      </c>
      <c r="G132" s="888">
        <f t="shared" si="9"/>
        <v>0.29132529541536223</v>
      </c>
    </row>
    <row r="133" spans="2:7" ht="13.15">
      <c r="B133" s="137" t="str">
        <f>B117</f>
        <v>65 plus</v>
      </c>
      <c r="C133" s="890">
        <f t="shared" si="8"/>
        <v>3.251775268442425E-2</v>
      </c>
      <c r="D133" s="890">
        <f t="shared" si="6"/>
        <v>6.4603430569933215E-2</v>
      </c>
      <c r="E133" s="890">
        <f t="shared" si="6"/>
        <v>0.10578698012809026</v>
      </c>
      <c r="F133" s="890">
        <f t="shared" si="6"/>
        <v>0.11653012461389547</v>
      </c>
      <c r="G133" s="888">
        <f t="shared" si="9"/>
        <v>0.31943828799634322</v>
      </c>
    </row>
    <row r="134" spans="2:7" ht="13.15">
      <c r="B134" s="137" t="str">
        <f>B118</f>
        <v>Total</v>
      </c>
      <c r="C134" s="890">
        <f t="shared" si="8"/>
        <v>3.4850023306687047E-3</v>
      </c>
      <c r="D134" s="890">
        <f t="shared" si="6"/>
        <v>6.1447713090329922E-3</v>
      </c>
      <c r="E134" s="890">
        <f t="shared" si="6"/>
        <v>8.3482842774420703E-3</v>
      </c>
      <c r="F134" s="890">
        <f t="shared" si="6"/>
        <v>8.8595091699304167E-3</v>
      </c>
      <c r="G134" s="888">
        <f t="shared" si="9"/>
        <v>2.6837567087074188E-2</v>
      </c>
    </row>
    <row r="136" spans="2:7" ht="13.15">
      <c r="B136" s="74" t="s">
        <v>122</v>
      </c>
    </row>
    <row r="138" spans="2:7">
      <c r="B138" s="1262" t="str">
        <f>B122</f>
        <v>Age group</v>
      </c>
      <c r="C138" s="1334" t="str">
        <f>C122</f>
        <v>2013/14</v>
      </c>
      <c r="D138" s="1334" t="str">
        <f>D122</f>
        <v>2014/15</v>
      </c>
      <c r="E138" s="1334" t="str">
        <f>E122</f>
        <v>2015/16</v>
      </c>
      <c r="F138" s="1334" t="str">
        <f>F122</f>
        <v>2016/17</v>
      </c>
      <c r="G138" s="1370" t="s">
        <v>8</v>
      </c>
    </row>
    <row r="139" spans="2:7">
      <c r="B139" s="1262"/>
      <c r="C139" s="1335"/>
      <c r="D139" s="1335"/>
      <c r="E139" s="1335"/>
      <c r="F139" s="1335"/>
      <c r="G139" s="1371"/>
    </row>
    <row r="140" spans="2:7" ht="13.15">
      <c r="B140" s="137" t="str">
        <f>B124</f>
        <v>20-24</v>
      </c>
      <c r="C140" s="890">
        <f>C108*H$14</f>
        <v>0</v>
      </c>
      <c r="D140" s="890">
        <f t="shared" ref="D140:F150" si="10">D108*I$14</f>
        <v>0</v>
      </c>
      <c r="E140" s="890">
        <f t="shared" si="10"/>
        <v>0</v>
      </c>
      <c r="F140" s="890">
        <f t="shared" si="10"/>
        <v>0</v>
      </c>
      <c r="G140" s="888">
        <f>SUM(C140:F140)</f>
        <v>0</v>
      </c>
    </row>
    <row r="141" spans="2:7" ht="13.15">
      <c r="B141" s="137" t="str">
        <f t="shared" ref="B141:B148" si="11">B125</f>
        <v>25-29</v>
      </c>
      <c r="C141" s="890">
        <f t="shared" ref="C141:C150" si="12">C109*H$14</f>
        <v>0</v>
      </c>
      <c r="D141" s="890">
        <f t="shared" si="10"/>
        <v>0</v>
      </c>
      <c r="E141" s="890">
        <f t="shared" si="10"/>
        <v>0</v>
      </c>
      <c r="F141" s="890">
        <f t="shared" si="10"/>
        <v>0</v>
      </c>
      <c r="G141" s="888">
        <f t="shared" ref="G141:G150" si="13">SUM(C141:F141)</f>
        <v>0</v>
      </c>
    </row>
    <row r="142" spans="2:7" ht="13.15">
      <c r="B142" s="137" t="str">
        <f t="shared" si="11"/>
        <v>30-34</v>
      </c>
      <c r="C142" s="890">
        <f t="shared" si="12"/>
        <v>2.7339867493884673E-5</v>
      </c>
      <c r="D142" s="890">
        <f t="shared" si="10"/>
        <v>5.5471063552354458E-5</v>
      </c>
      <c r="E142" s="890">
        <f t="shared" si="10"/>
        <v>6.2354906345558344E-5</v>
      </c>
      <c r="F142" s="890">
        <f t="shared" si="10"/>
        <v>0</v>
      </c>
      <c r="G142" s="888">
        <f t="shared" si="13"/>
        <v>1.4516583739179747E-4</v>
      </c>
    </row>
    <row r="143" spans="2:7" ht="13.15">
      <c r="B143" s="137" t="str">
        <f t="shared" si="11"/>
        <v>35-39</v>
      </c>
      <c r="C143" s="890">
        <f t="shared" si="12"/>
        <v>9.0266412859535926E-5</v>
      </c>
      <c r="D143" s="890">
        <f t="shared" si="10"/>
        <v>1.2486470976612595E-4</v>
      </c>
      <c r="E143" s="890">
        <f t="shared" si="10"/>
        <v>9.8280857273404324E-5</v>
      </c>
      <c r="F143" s="890">
        <f t="shared" si="10"/>
        <v>1.2682278565418427E-4</v>
      </c>
      <c r="G143" s="888">
        <f t="shared" si="13"/>
        <v>4.4023476555325042E-4</v>
      </c>
    </row>
    <row r="144" spans="2:7" ht="13.15">
      <c r="B144" s="137" t="str">
        <f t="shared" si="11"/>
        <v>40-44</v>
      </c>
      <c r="C144" s="890">
        <f t="shared" si="12"/>
        <v>8.8826655363989849E-5</v>
      </c>
      <c r="D144" s="890">
        <f t="shared" si="10"/>
        <v>1.9466685313460742E-4</v>
      </c>
      <c r="E144" s="890">
        <f t="shared" si="10"/>
        <v>2.7299967531161154E-4</v>
      </c>
      <c r="F144" s="890">
        <f t="shared" si="10"/>
        <v>1.7991544748908921E-4</v>
      </c>
      <c r="G144" s="888">
        <f t="shared" si="13"/>
        <v>7.3640863129929802E-4</v>
      </c>
    </row>
    <row r="145" spans="2:7" ht="13.15">
      <c r="B145" s="137" t="str">
        <f t="shared" si="11"/>
        <v>45-49</v>
      </c>
      <c r="C145" s="890">
        <f t="shared" si="12"/>
        <v>2.5990801436932034E-4</v>
      </c>
      <c r="D145" s="890">
        <f t="shared" si="10"/>
        <v>3.3164013621967488E-4</v>
      </c>
      <c r="E145" s="890">
        <f t="shared" si="10"/>
        <v>6.1017172033500839E-4</v>
      </c>
      <c r="F145" s="890">
        <f t="shared" si="10"/>
        <v>6.3163243786694835E-4</v>
      </c>
      <c r="G145" s="888">
        <f t="shared" si="13"/>
        <v>1.8333523087909519E-3</v>
      </c>
    </row>
    <row r="146" spans="2:7" ht="13.15">
      <c r="B146" s="137" t="str">
        <f t="shared" si="11"/>
        <v>50-54</v>
      </c>
      <c r="C146" s="890">
        <f t="shared" si="12"/>
        <v>3.7417177382419405E-3</v>
      </c>
      <c r="D146" s="890">
        <f t="shared" si="10"/>
        <v>7.180047721938608E-3</v>
      </c>
      <c r="E146" s="890">
        <f t="shared" si="10"/>
        <v>8.6217299763625861E-3</v>
      </c>
      <c r="F146" s="890">
        <f t="shared" si="10"/>
        <v>6.6564521051655882E-3</v>
      </c>
      <c r="G146" s="888">
        <f t="shared" si="13"/>
        <v>2.6199947541708724E-2</v>
      </c>
    </row>
    <row r="147" spans="2:7" ht="13.15">
      <c r="B147" s="137" t="str">
        <f t="shared" si="11"/>
        <v>55-59</v>
      </c>
      <c r="C147" s="890">
        <f t="shared" si="12"/>
        <v>2.0498395747772978E-2</v>
      </c>
      <c r="D147" s="890">
        <f t="shared" si="10"/>
        <v>4.0563256966529938E-2</v>
      </c>
      <c r="E147" s="890">
        <f t="shared" si="10"/>
        <v>5.6048107999462644E-2</v>
      </c>
      <c r="F147" s="890">
        <f t="shared" si="10"/>
        <v>6.3862763193203609E-2</v>
      </c>
      <c r="G147" s="888">
        <f t="shared" si="13"/>
        <v>0.18097252390696916</v>
      </c>
    </row>
    <row r="148" spans="2:7" ht="13.15">
      <c r="B148" s="137" t="str">
        <f t="shared" si="11"/>
        <v>60-64</v>
      </c>
      <c r="C148" s="890">
        <f t="shared" si="12"/>
        <v>3.1126179009999141E-2</v>
      </c>
      <c r="D148" s="890">
        <f t="shared" si="10"/>
        <v>6.3856157546372458E-2</v>
      </c>
      <c r="E148" s="890">
        <f t="shared" si="10"/>
        <v>9.550558355813106E-2</v>
      </c>
      <c r="F148" s="890">
        <f t="shared" si="10"/>
        <v>0.11030038885225742</v>
      </c>
      <c r="G148" s="888">
        <f t="shared" si="13"/>
        <v>0.30078830896676007</v>
      </c>
    </row>
    <row r="149" spans="2:7" ht="13.15">
      <c r="B149" s="137" t="str">
        <f>B133</f>
        <v>65 plus</v>
      </c>
      <c r="C149" s="890">
        <f t="shared" si="12"/>
        <v>3.6336778035736587E-2</v>
      </c>
      <c r="D149" s="890">
        <f t="shared" si="10"/>
        <v>5.4104218628956792E-2</v>
      </c>
      <c r="E149" s="890">
        <f t="shared" si="10"/>
        <v>9.0187244322486149E-2</v>
      </c>
      <c r="F149" s="890">
        <f t="shared" si="10"/>
        <v>0.10073958637141252</v>
      </c>
      <c r="G149" s="888">
        <f t="shared" si="13"/>
        <v>0.28136782735859206</v>
      </c>
    </row>
    <row r="150" spans="2:7" ht="13.15">
      <c r="B150" s="137" t="str">
        <f>B134</f>
        <v>Total</v>
      </c>
      <c r="C150" s="890">
        <f t="shared" si="12"/>
        <v>2.734218011481044E-3</v>
      </c>
      <c r="D150" s="890">
        <f t="shared" si="10"/>
        <v>5.0655645735867222E-3</v>
      </c>
      <c r="E150" s="890">
        <f t="shared" si="10"/>
        <v>6.745690457633134E-3</v>
      </c>
      <c r="F150" s="890">
        <f t="shared" si="10"/>
        <v>6.9695097817729021E-3</v>
      </c>
      <c r="G150" s="888">
        <f t="shared" si="13"/>
        <v>2.1514982824473804E-2</v>
      </c>
    </row>
  </sheetData>
  <mergeCells count="25">
    <mergeCell ref="B56:B57"/>
    <mergeCell ref="C56:F56"/>
    <mergeCell ref="A5:T5"/>
    <mergeCell ref="B20:B21"/>
    <mergeCell ref="C20:F20"/>
    <mergeCell ref="B37:B38"/>
    <mergeCell ref="C37:F37"/>
    <mergeCell ref="B73:B74"/>
    <mergeCell ref="C73:F73"/>
    <mergeCell ref="B90:B91"/>
    <mergeCell ref="C90:F90"/>
    <mergeCell ref="B106:B107"/>
    <mergeCell ref="C106:F106"/>
    <mergeCell ref="F138:F139"/>
    <mergeCell ref="B122:B123"/>
    <mergeCell ref="C122:C123"/>
    <mergeCell ref="G138:G139"/>
    <mergeCell ref="E122:E123"/>
    <mergeCell ref="F122:F123"/>
    <mergeCell ref="G122:G123"/>
    <mergeCell ref="D122:D123"/>
    <mergeCell ref="B138:B139"/>
    <mergeCell ref="C138:C139"/>
    <mergeCell ref="D138:D139"/>
    <mergeCell ref="E138:E139"/>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T150"/>
  <sheetViews>
    <sheetView showGridLines="0" workbookViewId="0"/>
  </sheetViews>
  <sheetFormatPr defaultRowHeight="12.75"/>
  <cols>
    <col min="2" max="7" width="12.73046875" customWidth="1"/>
  </cols>
  <sheetData>
    <row r="1" spans="1:20" s="64" customFormat="1" ht="13.9">
      <c r="A1" s="63" t="str">
        <f>ModelBanner</f>
        <v>TSM_201920</v>
      </c>
    </row>
    <row r="2" spans="1:20" s="64" customFormat="1" ht="13.9">
      <c r="A2" s="920" t="s">
        <v>13</v>
      </c>
      <c r="B2" s="920" t="s">
        <v>30</v>
      </c>
    </row>
    <row r="3" spans="1:20" s="64" customFormat="1" ht="13.9">
      <c r="A3" s="65"/>
    </row>
    <row r="4" spans="1:20" s="55" customFormat="1" ht="13.15">
      <c r="A4" s="56" t="s">
        <v>26</v>
      </c>
      <c r="B4" s="56"/>
      <c r="C4" s="56"/>
      <c r="D4" s="283"/>
      <c r="E4" s="56"/>
      <c r="F4" s="56"/>
      <c r="G4" s="56"/>
      <c r="H4" s="56"/>
      <c r="I4" s="56"/>
      <c r="J4" s="56"/>
      <c r="K4" s="56"/>
      <c r="L4" s="56"/>
      <c r="M4" s="56"/>
      <c r="N4" s="56"/>
    </row>
    <row r="5" spans="1:20" s="45" customFormat="1" ht="44.65" customHeight="1">
      <c r="A5" s="1368" t="s">
        <v>1750</v>
      </c>
      <c r="B5" s="1368"/>
      <c r="C5" s="1368"/>
      <c r="D5" s="1368"/>
      <c r="E5" s="1368"/>
      <c r="F5" s="1368"/>
      <c r="G5" s="1368"/>
      <c r="H5" s="1368"/>
      <c r="I5" s="1368"/>
      <c r="J5" s="1368"/>
      <c r="K5" s="1368"/>
      <c r="L5" s="1368"/>
      <c r="M5" s="1368"/>
      <c r="N5" s="1368"/>
      <c r="O5" s="1368"/>
      <c r="P5" s="1368"/>
      <c r="Q5" s="1368"/>
      <c r="R5" s="1368"/>
      <c r="S5" s="1368"/>
      <c r="T5" s="1368"/>
    </row>
    <row r="6" spans="1:20" s="44" customFormat="1" ht="13.15">
      <c r="A6" s="54" t="s">
        <v>1336</v>
      </c>
      <c r="B6" s="59"/>
      <c r="C6" s="59"/>
      <c r="D6" s="283"/>
      <c r="E6" s="59"/>
      <c r="F6" s="59"/>
      <c r="G6" s="59"/>
      <c r="H6" s="59"/>
      <c r="I6" s="59"/>
      <c r="J6" s="59"/>
      <c r="K6" s="59"/>
      <c r="L6" s="59"/>
      <c r="M6" s="59"/>
      <c r="N6" s="59"/>
      <c r="O6" s="43"/>
    </row>
    <row r="7" spans="1:20" s="44" customFormat="1" ht="13.15">
      <c r="A7" s="52" t="s">
        <v>178</v>
      </c>
      <c r="B7" s="54"/>
      <c r="C7" s="59"/>
      <c r="D7" s="283"/>
      <c r="E7" s="59"/>
      <c r="F7" s="59"/>
      <c r="G7" s="59"/>
      <c r="H7" s="59"/>
      <c r="I7" s="59"/>
      <c r="J7" s="59"/>
      <c r="K7" s="59"/>
      <c r="L7" s="59"/>
      <c r="M7" s="59"/>
      <c r="N7" s="59"/>
      <c r="O7" s="43"/>
    </row>
    <row r="8" spans="1:20" s="44" customFormat="1" ht="13.15">
      <c r="A8" s="54" t="s">
        <v>24</v>
      </c>
      <c r="B8" s="59"/>
      <c r="C8" s="59"/>
      <c r="D8" s="283"/>
      <c r="E8" s="59"/>
      <c r="F8" s="59"/>
      <c r="G8" s="59"/>
      <c r="H8" s="59"/>
      <c r="I8" s="59"/>
      <c r="J8" s="59"/>
      <c r="K8" s="59"/>
      <c r="L8" s="59"/>
      <c r="M8" s="59"/>
      <c r="N8" s="59"/>
      <c r="O8" s="43"/>
    </row>
    <row r="9" spans="1:20" s="44" customFormat="1" ht="13.15">
      <c r="A9" s="52" t="s">
        <v>1357</v>
      </c>
      <c r="B9" s="59"/>
      <c r="C9" s="59"/>
      <c r="D9" s="283"/>
      <c r="E9" s="59"/>
      <c r="F9" s="59"/>
      <c r="G9" s="59"/>
      <c r="H9" s="59"/>
      <c r="I9" s="59"/>
      <c r="J9" s="59"/>
      <c r="K9" s="59"/>
      <c r="L9" s="59"/>
      <c r="M9" s="59"/>
      <c r="N9" s="59"/>
      <c r="O9" s="43"/>
    </row>
    <row r="10" spans="1:20" s="48" customFormat="1" ht="13.5" customHeight="1">
      <c r="A10" s="53">
        <f>SUM(A13:A2227)</f>
        <v>0</v>
      </c>
      <c r="B10" s="71"/>
      <c r="C10" s="46"/>
      <c r="D10" s="46"/>
      <c r="E10" s="46"/>
      <c r="F10" s="70"/>
      <c r="G10" s="46"/>
      <c r="H10" s="70"/>
      <c r="I10" s="47"/>
      <c r="J10" s="47"/>
      <c r="K10" s="47"/>
      <c r="L10" s="47"/>
      <c r="M10" s="47"/>
      <c r="N10" s="47"/>
      <c r="O10" s="47"/>
    </row>
    <row r="12" spans="1:20" ht="13.15">
      <c r="H12" s="74" t="s">
        <v>114</v>
      </c>
    </row>
    <row r="14" spans="1:20" ht="13.15">
      <c r="H14" s="5">
        <v>0.1</v>
      </c>
      <c r="I14" s="5">
        <v>0.2</v>
      </c>
      <c r="J14" s="5">
        <v>0.3</v>
      </c>
      <c r="K14" s="5">
        <v>0.4</v>
      </c>
    </row>
    <row r="16" spans="1:20" ht="17.649999999999999">
      <c r="B16" s="37" t="s">
        <v>1142</v>
      </c>
    </row>
    <row r="18" spans="2:6" ht="13.15">
      <c r="B18" s="74" t="str">
        <f>RAW_DATA_INPUTS!H126</f>
        <v xml:space="preserve">MALE PRIMARY Starting Stock figures </v>
      </c>
    </row>
    <row r="20" spans="2:6" ht="13.15">
      <c r="B20" s="1334" t="str">
        <f>RAW_DATA_INPUTS!B129</f>
        <v>Age group</v>
      </c>
      <c r="C20" s="1369" t="s">
        <v>70</v>
      </c>
      <c r="D20" s="1369"/>
      <c r="E20" s="1369"/>
      <c r="F20" s="1369"/>
    </row>
    <row r="21" spans="2:6" ht="13.15">
      <c r="B21" s="1335"/>
      <c r="C21" s="8" t="str">
        <f>RAW_DATA_INPUTS!C129</f>
        <v>2013/14</v>
      </c>
      <c r="D21" s="8" t="str">
        <f>RAW_DATA_INPUTS!D129</f>
        <v>2014/15</v>
      </c>
      <c r="E21" s="8" t="str">
        <f>RAW_DATA_INPUTS!E129</f>
        <v>2015/16</v>
      </c>
      <c r="F21" s="8" t="str">
        <f>RAW_DATA_INPUTS!F129</f>
        <v>2016/17</v>
      </c>
    </row>
    <row r="22" spans="2:6" ht="13.15">
      <c r="B22" s="8" t="str">
        <f>RAW_DATA_INPUTS!B130</f>
        <v>20-24</v>
      </c>
      <c r="C22" s="298">
        <f>RAW_DATA_INPUTS!I130</f>
        <v>1755.6510000000001</v>
      </c>
      <c r="D22" s="298">
        <f>RAW_DATA_INPUTS!J130</f>
        <v>2001.21</v>
      </c>
      <c r="E22" s="298">
        <f>RAW_DATA_INPUTS!K130</f>
        <v>2212.2570000000001</v>
      </c>
      <c r="F22" s="298">
        <f>RAW_DATA_INPUTS!L130</f>
        <v>2092.7759999999998</v>
      </c>
    </row>
    <row r="23" spans="2:6" ht="13.15">
      <c r="B23" s="8" t="str">
        <f>RAW_DATA_INPUTS!B131</f>
        <v>25-29</v>
      </c>
      <c r="C23" s="298">
        <f>RAW_DATA_INPUTS!I131</f>
        <v>5417.3969999999999</v>
      </c>
      <c r="D23" s="298">
        <f>RAW_DATA_INPUTS!J131</f>
        <v>6070.8630000000003</v>
      </c>
      <c r="E23" s="298">
        <f>RAW_DATA_INPUTS!K131</f>
        <v>6450.0429999999997</v>
      </c>
      <c r="F23" s="298">
        <f>RAW_DATA_INPUTS!L131</f>
        <v>6712.79</v>
      </c>
    </row>
    <row r="24" spans="2:6" ht="13.15">
      <c r="B24" s="8" t="str">
        <f>RAW_DATA_INPUTS!B132</f>
        <v>30-34</v>
      </c>
      <c r="C24" s="298">
        <f>RAW_DATA_INPUTS!I132</f>
        <v>5449.1719999999996</v>
      </c>
      <c r="D24" s="298">
        <f>RAW_DATA_INPUTS!J132</f>
        <v>5646.9920000000002</v>
      </c>
      <c r="E24" s="298">
        <f>RAW_DATA_INPUTS!K132</f>
        <v>5910.0320000000002</v>
      </c>
      <c r="F24" s="298">
        <f>RAW_DATA_INPUTS!L132</f>
        <v>6232.3779999999997</v>
      </c>
    </row>
    <row r="25" spans="2:6" ht="13.15">
      <c r="B25" s="8" t="str">
        <f>RAW_DATA_INPUTS!B133</f>
        <v>35-39</v>
      </c>
      <c r="C25" s="298">
        <f>RAW_DATA_INPUTS!I133</f>
        <v>4697.8959999999997</v>
      </c>
      <c r="D25" s="298">
        <f>RAW_DATA_INPUTS!J133</f>
        <v>4914.75</v>
      </c>
      <c r="E25" s="298">
        <f>RAW_DATA_INPUTS!K133</f>
        <v>5069.2240000000002</v>
      </c>
      <c r="F25" s="298">
        <f>RAW_DATA_INPUTS!L133</f>
        <v>5236.2879999999996</v>
      </c>
    </row>
    <row r="26" spans="2:6" ht="13.15">
      <c r="B26" s="8" t="str">
        <f>RAW_DATA_INPUTS!B134</f>
        <v>40-44</v>
      </c>
      <c r="C26" s="298">
        <f>RAW_DATA_INPUTS!I134</f>
        <v>4407.5190000000002</v>
      </c>
      <c r="D26" s="298">
        <f>RAW_DATA_INPUTS!J134</f>
        <v>4577.4639999999999</v>
      </c>
      <c r="E26" s="298">
        <f>RAW_DATA_INPUTS!K134</f>
        <v>4720.107</v>
      </c>
      <c r="F26" s="298">
        <f>RAW_DATA_INPUTS!L134</f>
        <v>4639.6480000000001</v>
      </c>
    </row>
    <row r="27" spans="2:6" ht="13.15">
      <c r="B27" s="8" t="str">
        <f>RAW_DATA_INPUTS!B135</f>
        <v>45-49</v>
      </c>
      <c r="C27" s="298">
        <f>RAW_DATA_INPUTS!I135</f>
        <v>3506.835</v>
      </c>
      <c r="D27" s="298">
        <f>RAW_DATA_INPUTS!J135</f>
        <v>3578.1309999999999</v>
      </c>
      <c r="E27" s="298">
        <f>RAW_DATA_INPUTS!K135</f>
        <v>3577.096</v>
      </c>
      <c r="F27" s="298">
        <f>RAW_DATA_INPUTS!L135</f>
        <v>3758.194</v>
      </c>
    </row>
    <row r="28" spans="2:6" ht="13.15">
      <c r="B28" s="8" t="str">
        <f>RAW_DATA_INPUTS!B136</f>
        <v>50-54</v>
      </c>
      <c r="C28" s="298">
        <f>RAW_DATA_INPUTS!I136</f>
        <v>2508.7689999999998</v>
      </c>
      <c r="D28" s="298">
        <f>RAW_DATA_INPUTS!J136</f>
        <v>2610.931</v>
      </c>
      <c r="E28" s="298">
        <f>RAW_DATA_INPUTS!K136</f>
        <v>2812.8510000000001</v>
      </c>
      <c r="F28" s="298">
        <f>RAW_DATA_INPUTS!L136</f>
        <v>2853.0740000000001</v>
      </c>
    </row>
    <row r="29" spans="2:6" ht="13.15">
      <c r="B29" s="8" t="str">
        <f>RAW_DATA_INPUTS!B137</f>
        <v>55-59</v>
      </c>
      <c r="C29" s="298">
        <f>RAW_DATA_INPUTS!I137</f>
        <v>1974.135</v>
      </c>
      <c r="D29" s="298">
        <f>RAW_DATA_INPUTS!J137</f>
        <v>1700.2819999999999</v>
      </c>
      <c r="E29" s="298">
        <f>RAW_DATA_INPUTS!K137</f>
        <v>1556.277</v>
      </c>
      <c r="F29" s="298">
        <f>RAW_DATA_INPUTS!L137</f>
        <v>1493.8320000000001</v>
      </c>
    </row>
    <row r="30" spans="2:6" ht="13.15">
      <c r="B30" s="8" t="str">
        <f>RAW_DATA_INPUTS!B138</f>
        <v>60-64</v>
      </c>
      <c r="C30" s="298">
        <f>RAW_DATA_INPUTS!I138</f>
        <v>705.24099999999999</v>
      </c>
      <c r="D30" s="298">
        <f>RAW_DATA_INPUTS!J138</f>
        <v>641.27200000000005</v>
      </c>
      <c r="E30" s="298">
        <f>RAW_DATA_INPUTS!K138</f>
        <v>573.91600000000005</v>
      </c>
      <c r="F30" s="298">
        <f>RAW_DATA_INPUTS!L138</f>
        <v>567.303</v>
      </c>
    </row>
    <row r="31" spans="2:6" ht="13.15">
      <c r="B31" s="8" t="str">
        <f>RAW_DATA_INPUTS!B139</f>
        <v>65 plus</v>
      </c>
      <c r="C31" s="298">
        <f>RAW_DATA_INPUTS!I139</f>
        <v>144.76300000000001</v>
      </c>
      <c r="D31" s="298">
        <f>RAW_DATA_INPUTS!J139</f>
        <v>147.47900000000001</v>
      </c>
      <c r="E31" s="298">
        <f>RAW_DATA_INPUTS!K139</f>
        <v>156.76300000000001</v>
      </c>
      <c r="F31" s="298">
        <f>RAW_DATA_INPUTS!L139</f>
        <v>139.56700000000001</v>
      </c>
    </row>
    <row r="32" spans="2:6" ht="13.15">
      <c r="B32" s="8" t="str">
        <f>RAW_DATA_INPUTS!B140</f>
        <v>Total</v>
      </c>
      <c r="C32" s="298">
        <f>RAW_DATA_INPUTS!I140</f>
        <v>30567.377999999997</v>
      </c>
      <c r="D32" s="298">
        <f>RAW_DATA_INPUTS!J140</f>
        <v>31889.374000000003</v>
      </c>
      <c r="E32" s="298">
        <f>RAW_DATA_INPUTS!K140</f>
        <v>33038.565999999992</v>
      </c>
      <c r="F32" s="298">
        <f>RAW_DATA_INPUTS!L140</f>
        <v>33725.850000000006</v>
      </c>
    </row>
    <row r="33" spans="1:7">
      <c r="A33" s="1177">
        <f>SUM(C33:F33)</f>
        <v>0</v>
      </c>
      <c r="B33" s="1177"/>
      <c r="C33" s="1177">
        <f>SUM(C22:C31)-C32</f>
        <v>0</v>
      </c>
      <c r="D33" s="1177">
        <f>SUM(D22:D31)-D32</f>
        <v>0</v>
      </c>
      <c r="E33" s="1177">
        <f>SUM(E22:E31)-E32</f>
        <v>0</v>
      </c>
      <c r="F33" s="1177">
        <f>SUM(F22:F31)-F32</f>
        <v>0</v>
      </c>
    </row>
    <row r="35" spans="1:7" ht="13.15">
      <c r="B35" s="74" t="str">
        <f>RAW_DATA_INPUTS!H160</f>
        <v xml:space="preserve">FEMALE PRIMARY Starting Stock figures </v>
      </c>
    </row>
    <row r="37" spans="1:7" ht="13.15">
      <c r="B37" s="1334" t="str">
        <f>RAW_DATA_INPUTS!B146</f>
        <v>Age group</v>
      </c>
      <c r="C37" s="1369" t="str">
        <f>C20</f>
        <v>Year</v>
      </c>
      <c r="D37" s="1369"/>
      <c r="E37" s="1369"/>
      <c r="F37" s="1369"/>
    </row>
    <row r="38" spans="1:7" ht="13.15">
      <c r="B38" s="1335"/>
      <c r="C38" s="8" t="str">
        <f>C21</f>
        <v>2013/14</v>
      </c>
      <c r="D38" s="8" t="str">
        <f>D21</f>
        <v>2014/15</v>
      </c>
      <c r="E38" s="8" t="str">
        <f>E21</f>
        <v>2015/16</v>
      </c>
      <c r="F38" s="8" t="str">
        <f>F21</f>
        <v>2016/17</v>
      </c>
    </row>
    <row r="39" spans="1:7" ht="13.15">
      <c r="B39" s="8" t="str">
        <f>RAW_DATA_INPUTS!B164</f>
        <v>20-24</v>
      </c>
      <c r="C39" s="298">
        <f>RAW_DATA_INPUTS!I164</f>
        <v>13792.431</v>
      </c>
      <c r="D39" s="298">
        <f>RAW_DATA_INPUTS!J164</f>
        <v>15015.045</v>
      </c>
      <c r="E39" s="298">
        <f>RAW_DATA_INPUTS!K164</f>
        <v>15944.717000000001</v>
      </c>
      <c r="F39" s="298">
        <f>RAW_DATA_INPUTS!L164</f>
        <v>15458.129000000001</v>
      </c>
      <c r="G39" s="5"/>
    </row>
    <row r="40" spans="1:7" ht="13.15">
      <c r="B40" s="8" t="str">
        <f>RAW_DATA_INPUTS!B165</f>
        <v>25-29</v>
      </c>
      <c r="C40" s="298">
        <f>RAW_DATA_INPUTS!I165</f>
        <v>33929.883000000002</v>
      </c>
      <c r="D40" s="298">
        <f>RAW_DATA_INPUTS!J165</f>
        <v>35143.707000000002</v>
      </c>
      <c r="E40" s="298">
        <f>RAW_DATA_INPUTS!K165</f>
        <v>36282.461000000003</v>
      </c>
      <c r="F40" s="298">
        <f>RAW_DATA_INPUTS!L165</f>
        <v>37186.775000000001</v>
      </c>
      <c r="G40" s="5"/>
    </row>
    <row r="41" spans="1:7" ht="13.15">
      <c r="B41" s="8" t="str">
        <f>RAW_DATA_INPUTS!B166</f>
        <v>30-34</v>
      </c>
      <c r="C41" s="298">
        <f>RAW_DATA_INPUTS!I166</f>
        <v>32972.987999999998</v>
      </c>
      <c r="D41" s="298">
        <f>RAW_DATA_INPUTS!J166</f>
        <v>33348.303</v>
      </c>
      <c r="E41" s="298">
        <f>RAW_DATA_INPUTS!K166</f>
        <v>33416.283000000003</v>
      </c>
      <c r="F41" s="298">
        <f>RAW_DATA_INPUTS!L166</f>
        <v>33690.373</v>
      </c>
      <c r="G41" s="5"/>
    </row>
    <row r="42" spans="1:7" ht="13.15">
      <c r="B42" s="8" t="str">
        <f>RAW_DATA_INPUTS!B167</f>
        <v>35-39</v>
      </c>
      <c r="C42" s="298">
        <f>RAW_DATA_INPUTS!I167</f>
        <v>28825.928</v>
      </c>
      <c r="D42" s="298">
        <f>RAW_DATA_INPUTS!J167</f>
        <v>29745.618999999999</v>
      </c>
      <c r="E42" s="298">
        <f>RAW_DATA_INPUTS!K167</f>
        <v>30415.238000000001</v>
      </c>
      <c r="F42" s="298">
        <f>RAW_DATA_INPUTS!L167</f>
        <v>31120.02</v>
      </c>
      <c r="G42" s="5"/>
    </row>
    <row r="43" spans="1:7" ht="13.15">
      <c r="B43" s="8" t="str">
        <f>RAW_DATA_INPUTS!B168</f>
        <v>40-44</v>
      </c>
      <c r="C43" s="298">
        <f>RAW_DATA_INPUTS!I168</f>
        <v>26775.763999999999</v>
      </c>
      <c r="D43" s="298">
        <f>RAW_DATA_INPUTS!J168</f>
        <v>28080.214</v>
      </c>
      <c r="E43" s="298">
        <f>RAW_DATA_INPUTS!K168</f>
        <v>28797.192999999999</v>
      </c>
      <c r="F43" s="298">
        <f>RAW_DATA_INPUTS!L168</f>
        <v>28812.243999999999</v>
      </c>
      <c r="G43" s="5"/>
    </row>
    <row r="44" spans="1:7" ht="13.15">
      <c r="B44" s="8" t="str">
        <f>RAW_DATA_INPUTS!B169</f>
        <v>45-49</v>
      </c>
      <c r="C44" s="298">
        <f>RAW_DATA_INPUTS!I169</f>
        <v>23705.120999999999</v>
      </c>
      <c r="D44" s="298">
        <f>RAW_DATA_INPUTS!J169</f>
        <v>24124.74</v>
      </c>
      <c r="E44" s="298">
        <f>RAW_DATA_INPUTS!K169</f>
        <v>24115.956999999999</v>
      </c>
      <c r="F44" s="298">
        <f>RAW_DATA_INPUTS!L169</f>
        <v>24640.671999999999</v>
      </c>
      <c r="G44" s="5"/>
    </row>
    <row r="45" spans="1:7" ht="13.15">
      <c r="B45" s="8" t="str">
        <f>RAW_DATA_INPUTS!B170</f>
        <v>50-54</v>
      </c>
      <c r="C45" s="298">
        <f>RAW_DATA_INPUTS!I170</f>
        <v>18107.067999999999</v>
      </c>
      <c r="D45" s="298">
        <f>RAW_DATA_INPUTS!J170</f>
        <v>18562.787</v>
      </c>
      <c r="E45" s="298">
        <f>RAW_DATA_INPUTS!K170</f>
        <v>19245.712</v>
      </c>
      <c r="F45" s="298">
        <f>RAW_DATA_INPUTS!L170</f>
        <v>19850.434000000001</v>
      </c>
      <c r="G45" s="5"/>
    </row>
    <row r="46" spans="1:7" ht="13.15">
      <c r="B46" s="8" t="str">
        <f>RAW_DATA_INPUTS!B171</f>
        <v>55-59</v>
      </c>
      <c r="C46" s="298">
        <f>RAW_DATA_INPUTS!I171</f>
        <v>16117.987999999999</v>
      </c>
      <c r="D46" s="298">
        <f>RAW_DATA_INPUTS!J171</f>
        <v>14354.727999999999</v>
      </c>
      <c r="E46" s="298">
        <f>RAW_DATA_INPUTS!K171</f>
        <v>13071.444</v>
      </c>
      <c r="F46" s="298">
        <f>RAW_DATA_INPUTS!L171</f>
        <v>12300.912</v>
      </c>
      <c r="G46" s="5"/>
    </row>
    <row r="47" spans="1:7" ht="13.15">
      <c r="B47" s="8" t="str">
        <f>RAW_DATA_INPUTS!B172</f>
        <v>60-64</v>
      </c>
      <c r="C47" s="298">
        <f>RAW_DATA_INPUTS!I172</f>
        <v>4917.8130000000001</v>
      </c>
      <c r="D47" s="298">
        <f>RAW_DATA_INPUTS!J172</f>
        <v>4867.3339999999998</v>
      </c>
      <c r="E47" s="298">
        <f>RAW_DATA_INPUTS!K172</f>
        <v>4726.4560000000001</v>
      </c>
      <c r="F47" s="298">
        <f>RAW_DATA_INPUTS!L172</f>
        <v>4651.4979999999996</v>
      </c>
      <c r="G47" s="5"/>
    </row>
    <row r="48" spans="1:7" ht="13.15">
      <c r="B48" s="8" t="str">
        <f>RAW_DATA_INPUTS!B173</f>
        <v>65 plus</v>
      </c>
      <c r="C48" s="298">
        <f>RAW_DATA_INPUTS!I173</f>
        <v>747.952</v>
      </c>
      <c r="D48" s="298">
        <f>RAW_DATA_INPUTS!J173</f>
        <v>788.428</v>
      </c>
      <c r="E48" s="298">
        <f>RAW_DATA_INPUTS!K173</f>
        <v>838.697</v>
      </c>
      <c r="F48" s="298">
        <f>RAW_DATA_INPUTS!L173</f>
        <v>826.25300000000004</v>
      </c>
      <c r="G48" s="5"/>
    </row>
    <row r="49" spans="1:7" ht="13.15">
      <c r="B49" s="8" t="str">
        <f>RAW_DATA_INPUTS!B174</f>
        <v>Total</v>
      </c>
      <c r="C49" s="298">
        <f>RAW_DATA_INPUTS!I174</f>
        <v>199892.93599999999</v>
      </c>
      <c r="D49" s="298">
        <f>RAW_DATA_INPUTS!J174</f>
        <v>204030.90500000003</v>
      </c>
      <c r="E49" s="298">
        <f>RAW_DATA_INPUTS!K174</f>
        <v>206854.15799999997</v>
      </c>
      <c r="F49" s="298">
        <f>RAW_DATA_INPUTS!L174</f>
        <v>208537.31</v>
      </c>
      <c r="G49" s="5"/>
    </row>
    <row r="50" spans="1:7">
      <c r="A50" s="1177">
        <f>SUM(C50:F50)</f>
        <v>0</v>
      </c>
      <c r="B50" s="1177"/>
      <c r="C50" s="1177">
        <f>SUM(C39:C48)-C49</f>
        <v>0</v>
      </c>
      <c r="D50" s="1177">
        <f>SUM(D39:D48)-D49</f>
        <v>0</v>
      </c>
      <c r="E50" s="1177">
        <f>SUM(E39:E48)-E49</f>
        <v>0</v>
      </c>
      <c r="F50" s="1177">
        <f>SUM(F39:F48)-F49</f>
        <v>0</v>
      </c>
    </row>
    <row r="52" spans="1:7" ht="17.649999999999999">
      <c r="B52" s="37" t="s">
        <v>506</v>
      </c>
    </row>
    <row r="54" spans="1:7" ht="13.15">
      <c r="B54" s="74" t="s">
        <v>508</v>
      </c>
    </row>
    <row r="56" spans="1:7" ht="13.15">
      <c r="B56" s="1334" t="str">
        <f>B37</f>
        <v>Age group</v>
      </c>
      <c r="C56" s="1369" t="str">
        <f>C37</f>
        <v>Year</v>
      </c>
      <c r="D56" s="1369"/>
      <c r="E56" s="1369"/>
      <c r="F56" s="1369"/>
    </row>
    <row r="57" spans="1:7" ht="13.15">
      <c r="B57" s="1335"/>
      <c r="C57" s="8" t="str">
        <f>C91</f>
        <v>2013/14</v>
      </c>
      <c r="D57" s="8" t="str">
        <f>D91</f>
        <v>2014/15</v>
      </c>
      <c r="E57" s="8" t="str">
        <f>E91</f>
        <v>2015/16</v>
      </c>
      <c r="F57" s="8" t="str">
        <f>F91</f>
        <v>2016/17</v>
      </c>
    </row>
    <row r="58" spans="1:7" ht="13.15">
      <c r="B58" s="8" t="str">
        <f t="shared" ref="B58:B68" si="0">B39</f>
        <v>20-24</v>
      </c>
      <c r="C58" s="407">
        <f>RAW_DATA_INPUTS!I264</f>
        <v>0</v>
      </c>
      <c r="D58" s="407">
        <f>RAW_DATA_INPUTS!J264</f>
        <v>0</v>
      </c>
      <c r="E58" s="407">
        <f>RAW_DATA_INPUTS!K264</f>
        <v>0</v>
      </c>
      <c r="F58" s="407">
        <f>RAW_DATA_INPUTS!L264</f>
        <v>0</v>
      </c>
    </row>
    <row r="59" spans="1:7" ht="13.15">
      <c r="B59" s="8" t="str">
        <f t="shared" si="0"/>
        <v>25-29</v>
      </c>
      <c r="C59" s="407">
        <f>RAW_DATA_INPUTS!I265</f>
        <v>0</v>
      </c>
      <c r="D59" s="407">
        <f>RAW_DATA_INPUTS!J265</f>
        <v>0</v>
      </c>
      <c r="E59" s="407">
        <f>RAW_DATA_INPUTS!K265</f>
        <v>0</v>
      </c>
      <c r="F59" s="407">
        <f>RAW_DATA_INPUTS!L265</f>
        <v>0</v>
      </c>
    </row>
    <row r="60" spans="1:7" ht="13.15">
      <c r="B60" s="8" t="str">
        <f t="shared" si="0"/>
        <v>30-34</v>
      </c>
      <c r="C60" s="407">
        <f>RAW_DATA_INPUTS!I266</f>
        <v>0</v>
      </c>
      <c r="D60" s="407">
        <f>RAW_DATA_INPUTS!J266</f>
        <v>0</v>
      </c>
      <c r="E60" s="407">
        <f>RAW_DATA_INPUTS!K266</f>
        <v>5.1349999999999998</v>
      </c>
      <c r="F60" s="407">
        <f>RAW_DATA_INPUTS!L266</f>
        <v>0</v>
      </c>
    </row>
    <row r="61" spans="1:7" ht="13.15">
      <c r="B61" s="8" t="str">
        <f t="shared" si="0"/>
        <v>35-39</v>
      </c>
      <c r="C61" s="407">
        <f>RAW_DATA_INPUTS!I267</f>
        <v>6.931</v>
      </c>
      <c r="D61" s="407">
        <f>RAW_DATA_INPUTS!J267</f>
        <v>0</v>
      </c>
      <c r="E61" s="407">
        <f>RAW_DATA_INPUTS!K267</f>
        <v>0</v>
      </c>
      <c r="F61" s="407">
        <f>RAW_DATA_INPUTS!L267</f>
        <v>5</v>
      </c>
    </row>
    <row r="62" spans="1:7" ht="13.15">
      <c r="B62" s="8" t="str">
        <f t="shared" si="0"/>
        <v>40-44</v>
      </c>
      <c r="C62" s="407">
        <f>RAW_DATA_INPUTS!I268</f>
        <v>7.0439999999999996</v>
      </c>
      <c r="D62" s="407">
        <f>RAW_DATA_INPUTS!J268</f>
        <v>5.5190000000000001</v>
      </c>
      <c r="E62" s="407">
        <f>RAW_DATA_INPUTS!K268</f>
        <v>5.0470000000000006</v>
      </c>
      <c r="F62" s="407">
        <f>RAW_DATA_INPUTS!L268</f>
        <v>0</v>
      </c>
    </row>
    <row r="63" spans="1:7" ht="13.15">
      <c r="B63" s="8" t="str">
        <f t="shared" si="0"/>
        <v>45-49</v>
      </c>
      <c r="C63" s="407">
        <f>RAW_DATA_INPUTS!I269</f>
        <v>0</v>
      </c>
      <c r="D63" s="407">
        <f>RAW_DATA_INPUTS!J269</f>
        <v>5.407</v>
      </c>
      <c r="E63" s="407">
        <f>RAW_DATA_INPUTS!K269</f>
        <v>0</v>
      </c>
      <c r="F63" s="407">
        <f>RAW_DATA_INPUTS!L269</f>
        <v>5</v>
      </c>
    </row>
    <row r="64" spans="1:7" ht="13.15">
      <c r="B64" s="8" t="str">
        <f t="shared" si="0"/>
        <v>50-54</v>
      </c>
      <c r="C64" s="407">
        <f>RAW_DATA_INPUTS!I270</f>
        <v>7.9489999999999998</v>
      </c>
      <c r="D64" s="407">
        <f>RAW_DATA_INPUTS!J270</f>
        <v>5</v>
      </c>
      <c r="E64" s="407">
        <f>RAW_DATA_INPUTS!K270</f>
        <v>5.6709999999999994</v>
      </c>
      <c r="F64" s="407">
        <f>RAW_DATA_INPUTS!L270</f>
        <v>0</v>
      </c>
    </row>
    <row r="65" spans="1:6" ht="13.15">
      <c r="B65" s="8" t="str">
        <f t="shared" si="0"/>
        <v>55-59</v>
      </c>
      <c r="C65" s="407">
        <f>RAW_DATA_INPUTS!I271</f>
        <v>0</v>
      </c>
      <c r="D65" s="407">
        <f>RAW_DATA_INPUTS!J271</f>
        <v>0</v>
      </c>
      <c r="E65" s="407">
        <f>RAW_DATA_INPUTS!K271</f>
        <v>0</v>
      </c>
      <c r="F65" s="407">
        <f>RAW_DATA_INPUTS!L271</f>
        <v>0</v>
      </c>
    </row>
    <row r="66" spans="1:6" ht="13.15">
      <c r="B66" s="8" t="str">
        <f t="shared" si="0"/>
        <v>60-64</v>
      </c>
      <c r="C66" s="407">
        <f>RAW_DATA_INPUTS!I272</f>
        <v>0</v>
      </c>
      <c r="D66" s="407">
        <f>RAW_DATA_INPUTS!J272</f>
        <v>0</v>
      </c>
      <c r="E66" s="407">
        <f>RAW_DATA_INPUTS!K272</f>
        <v>0</v>
      </c>
      <c r="F66" s="407">
        <f>RAW_DATA_INPUTS!L272</f>
        <v>0</v>
      </c>
    </row>
    <row r="67" spans="1:6" ht="13.15">
      <c r="B67" s="8" t="str">
        <f t="shared" si="0"/>
        <v>65 plus</v>
      </c>
      <c r="C67" s="407">
        <f>RAW_DATA_INPUTS!I273</f>
        <v>0</v>
      </c>
      <c r="D67" s="407">
        <f>RAW_DATA_INPUTS!J273</f>
        <v>0</v>
      </c>
      <c r="E67" s="407">
        <f>RAW_DATA_INPUTS!K273</f>
        <v>0</v>
      </c>
      <c r="F67" s="407">
        <f>RAW_DATA_INPUTS!L273</f>
        <v>0</v>
      </c>
    </row>
    <row r="68" spans="1:6" ht="13.15">
      <c r="B68" s="8" t="str">
        <f t="shared" si="0"/>
        <v>Total</v>
      </c>
      <c r="C68" s="407">
        <f>RAW_DATA_INPUTS!I274</f>
        <v>21.923999999999999</v>
      </c>
      <c r="D68" s="407">
        <f>RAW_DATA_INPUTS!J274</f>
        <v>15.926</v>
      </c>
      <c r="E68" s="407">
        <f>RAW_DATA_INPUTS!K274</f>
        <v>15.853000000000002</v>
      </c>
      <c r="F68" s="407">
        <f>RAW_DATA_INPUTS!L274</f>
        <v>10</v>
      </c>
    </row>
    <row r="69" spans="1:6">
      <c r="A69" s="1177">
        <f>SUM(C69:F69)</f>
        <v>0</v>
      </c>
      <c r="B69" s="1177"/>
      <c r="C69" s="1177">
        <f>SUM(C58:C67)-C68</f>
        <v>0</v>
      </c>
      <c r="D69" s="1177">
        <f>SUM(D58:D67)-D68</f>
        <v>0</v>
      </c>
      <c r="E69" s="1177">
        <f>SUM(E58:E67)-E68</f>
        <v>0</v>
      </c>
      <c r="F69" s="1177">
        <f>SUM(F58:F67)-F68</f>
        <v>0</v>
      </c>
    </row>
    <row r="71" spans="1:6" ht="13.15">
      <c r="B71" s="74" t="s">
        <v>507</v>
      </c>
    </row>
    <row r="73" spans="1:6" ht="13.15">
      <c r="B73" s="1334" t="str">
        <f>B56</f>
        <v>Age group</v>
      </c>
      <c r="C73" s="1369" t="str">
        <f>C56</f>
        <v>Year</v>
      </c>
      <c r="D73" s="1369"/>
      <c r="E73" s="1369"/>
      <c r="F73" s="1369"/>
    </row>
    <row r="74" spans="1:6" ht="13.15">
      <c r="B74" s="1335"/>
      <c r="C74" s="8" t="str">
        <f>C57</f>
        <v>2013/14</v>
      </c>
      <c r="D74" s="8" t="str">
        <f>D57</f>
        <v>2014/15</v>
      </c>
      <c r="E74" s="8" t="str">
        <f>E57</f>
        <v>2015/16</v>
      </c>
      <c r="F74" s="8" t="str">
        <f>F57</f>
        <v>2016/17</v>
      </c>
    </row>
    <row r="75" spans="1:6" ht="13.15">
      <c r="B75" s="8" t="str">
        <f t="shared" ref="B75:B85" si="1">B58</f>
        <v>20-24</v>
      </c>
      <c r="C75" s="407">
        <f>RAW_DATA_INPUTS!I281</f>
        <v>5.7469999999999999</v>
      </c>
      <c r="D75" s="407">
        <f>RAW_DATA_INPUTS!J281</f>
        <v>0</v>
      </c>
      <c r="E75" s="407">
        <f>RAW_DATA_INPUTS!K281</f>
        <v>0</v>
      </c>
      <c r="F75" s="407">
        <f>RAW_DATA_INPUTS!L281</f>
        <v>5</v>
      </c>
    </row>
    <row r="76" spans="1:6" ht="13.15">
      <c r="B76" s="8" t="str">
        <f t="shared" si="1"/>
        <v>25-29</v>
      </c>
      <c r="C76" s="407">
        <f>RAW_DATA_INPUTS!I282</f>
        <v>0</v>
      </c>
      <c r="D76" s="407">
        <f>RAW_DATA_INPUTS!J282</f>
        <v>5</v>
      </c>
      <c r="E76" s="407">
        <f>RAW_DATA_INPUTS!K282</f>
        <v>9.0605000000000047</v>
      </c>
      <c r="F76" s="407">
        <f>RAW_DATA_INPUTS!L282</f>
        <v>5</v>
      </c>
    </row>
    <row r="77" spans="1:6" ht="13.15">
      <c r="B77" s="8" t="str">
        <f t="shared" si="1"/>
        <v>30-34</v>
      </c>
      <c r="C77" s="407">
        <f>RAW_DATA_INPUTS!I283</f>
        <v>7.5234000000000005</v>
      </c>
      <c r="D77" s="407">
        <f>RAW_DATA_INPUTS!J283</f>
        <v>9.66</v>
      </c>
      <c r="E77" s="407">
        <f>RAW_DATA_INPUTS!K283</f>
        <v>9.0725000000000033</v>
      </c>
      <c r="F77" s="407">
        <f>RAW_DATA_INPUTS!L283</f>
        <v>5.24</v>
      </c>
    </row>
    <row r="78" spans="1:6" ht="13.15">
      <c r="B78" s="8" t="str">
        <f t="shared" si="1"/>
        <v>35-39</v>
      </c>
      <c r="C78" s="407">
        <f>RAW_DATA_INPUTS!I284</f>
        <v>10.932399999999999</v>
      </c>
      <c r="D78" s="407">
        <f>RAW_DATA_INPUTS!J284</f>
        <v>7.3860000000000001</v>
      </c>
      <c r="E78" s="407">
        <f>RAW_DATA_INPUTS!K284</f>
        <v>12.603500000000034</v>
      </c>
      <c r="F78" s="407">
        <f>RAW_DATA_INPUTS!L284</f>
        <v>10.859</v>
      </c>
    </row>
    <row r="79" spans="1:6" ht="13.15">
      <c r="B79" s="8" t="str">
        <f t="shared" si="1"/>
        <v>40-44</v>
      </c>
      <c r="C79" s="407">
        <f>RAW_DATA_INPUTS!I285</f>
        <v>21.375399999999999</v>
      </c>
      <c r="D79" s="407">
        <f>RAW_DATA_INPUTS!J285</f>
        <v>17.816000000000003</v>
      </c>
      <c r="E79" s="407">
        <f>RAW_DATA_INPUTS!K285</f>
        <v>10.421500000000034</v>
      </c>
      <c r="F79" s="407">
        <f>RAW_DATA_INPUTS!L285</f>
        <v>6.4729999999999999</v>
      </c>
    </row>
    <row r="80" spans="1:6" ht="13.15">
      <c r="B80" s="8" t="str">
        <f t="shared" si="1"/>
        <v>45-49</v>
      </c>
      <c r="C80" s="407">
        <f>RAW_DATA_INPUTS!I286</f>
        <v>13.305399999999999</v>
      </c>
      <c r="D80" s="407">
        <f>RAW_DATA_INPUTS!J286</f>
        <v>19.96</v>
      </c>
      <c r="E80" s="407">
        <f>RAW_DATA_INPUTS!K286</f>
        <v>21.604500000000034</v>
      </c>
      <c r="F80" s="407">
        <f>RAW_DATA_INPUTS!L286</f>
        <v>9.7970000000000006</v>
      </c>
    </row>
    <row r="81" spans="1:6" ht="13.15">
      <c r="B81" s="8" t="str">
        <f t="shared" si="1"/>
        <v>50-54</v>
      </c>
      <c r="C81" s="407">
        <f>RAW_DATA_INPUTS!I287</f>
        <v>16.1294</v>
      </c>
      <c r="D81" s="407">
        <f>RAW_DATA_INPUTS!J287</f>
        <v>16.984000000000002</v>
      </c>
      <c r="E81" s="407">
        <f>RAW_DATA_INPUTS!K287</f>
        <v>13.661500000000034</v>
      </c>
      <c r="F81" s="407">
        <f>RAW_DATA_INPUTS!L287</f>
        <v>8.1440000000000001</v>
      </c>
    </row>
    <row r="82" spans="1:6" ht="13.15">
      <c r="B82" s="8" t="str">
        <f t="shared" si="1"/>
        <v>55-59</v>
      </c>
      <c r="C82" s="407">
        <f>RAW_DATA_INPUTS!I288</f>
        <v>5</v>
      </c>
      <c r="D82" s="407">
        <f>RAW_DATA_INPUTS!J288</f>
        <v>5</v>
      </c>
      <c r="E82" s="407">
        <f>RAW_DATA_INPUTS!K288</f>
        <v>0</v>
      </c>
      <c r="F82" s="407">
        <f>RAW_DATA_INPUTS!L288</f>
        <v>6.5440000000000005</v>
      </c>
    </row>
    <row r="83" spans="1:6" ht="13.15">
      <c r="B83" s="8" t="str">
        <f t="shared" si="1"/>
        <v>60-64</v>
      </c>
      <c r="C83" s="407">
        <f>RAW_DATA_INPUTS!I289</f>
        <v>0</v>
      </c>
      <c r="D83" s="407">
        <f>RAW_DATA_INPUTS!J289</f>
        <v>0</v>
      </c>
      <c r="E83" s="407">
        <f>RAW_DATA_INPUTS!K289</f>
        <v>5</v>
      </c>
      <c r="F83" s="407">
        <f>RAW_DATA_INPUTS!L289</f>
        <v>5.157</v>
      </c>
    </row>
    <row r="84" spans="1:6" ht="13.15">
      <c r="B84" s="8" t="str">
        <f t="shared" si="1"/>
        <v>65 plus</v>
      </c>
      <c r="C84" s="407">
        <f>RAW_DATA_INPUTS!I290</f>
        <v>0</v>
      </c>
      <c r="D84" s="407">
        <f>RAW_DATA_INPUTS!J290</f>
        <v>0</v>
      </c>
      <c r="E84" s="407">
        <f>RAW_DATA_INPUTS!K290</f>
        <v>0</v>
      </c>
      <c r="F84" s="407">
        <f>RAW_DATA_INPUTS!L290</f>
        <v>0</v>
      </c>
    </row>
    <row r="85" spans="1:6" ht="13.15">
      <c r="B85" s="8" t="str">
        <f t="shared" si="1"/>
        <v>Total</v>
      </c>
      <c r="C85" s="407">
        <f>RAW_DATA_INPUTS!I291</f>
        <v>80.013000000000005</v>
      </c>
      <c r="D85" s="407">
        <f>RAW_DATA_INPUTS!J291</f>
        <v>81.806000000000012</v>
      </c>
      <c r="E85" s="407">
        <f>RAW_DATA_INPUTS!K291</f>
        <v>81.424000000000134</v>
      </c>
      <c r="F85" s="407">
        <f>RAW_DATA_INPUTS!L291</f>
        <v>62.213999999999999</v>
      </c>
    </row>
    <row r="86" spans="1:6">
      <c r="A86" s="1177">
        <f>SUM(C86:F86)</f>
        <v>0</v>
      </c>
      <c r="B86" s="1177"/>
      <c r="C86" s="1177">
        <f>SUM(C75:C84)-C85</f>
        <v>0</v>
      </c>
      <c r="D86" s="1177">
        <f>SUM(D75:D84)-D85</f>
        <v>0</v>
      </c>
      <c r="E86" s="1177">
        <f>SUM(E75:E84)-E85</f>
        <v>0</v>
      </c>
      <c r="F86" s="1177">
        <f>SUM(F75:F84)-F85</f>
        <v>0</v>
      </c>
    </row>
    <row r="88" spans="1:6" ht="13.15">
      <c r="B88" s="74" t="s">
        <v>509</v>
      </c>
    </row>
    <row r="90" spans="1:6" ht="13.15">
      <c r="B90" s="1262" t="str">
        <f>B73</f>
        <v>Age group</v>
      </c>
      <c r="C90" s="1369" t="str">
        <f>C73</f>
        <v>Year</v>
      </c>
      <c r="D90" s="1369"/>
      <c r="E90" s="1369"/>
      <c r="F90" s="1369"/>
    </row>
    <row r="91" spans="1:6" ht="13.15">
      <c r="B91" s="1262"/>
      <c r="C91" s="8" t="str">
        <f>Calc_SEC_retirement_rates!C57</f>
        <v>2013/14</v>
      </c>
      <c r="D91" s="8" t="str">
        <f>Calc_SEC_retirement_rates!D57</f>
        <v>2014/15</v>
      </c>
      <c r="E91" s="8" t="str">
        <f>Calc_SEC_retirement_rates!E57</f>
        <v>2015/16</v>
      </c>
      <c r="F91" s="8" t="str">
        <f>Calc_SEC_retirement_rates!F57</f>
        <v>2016/17</v>
      </c>
    </row>
    <row r="92" spans="1:6" ht="13.15">
      <c r="B92" s="8" t="str">
        <f t="shared" ref="B92:B102" si="2">B75</f>
        <v>20-24</v>
      </c>
      <c r="C92" s="159">
        <f t="shared" ref="C92:F102" si="3">C58/C22</f>
        <v>0</v>
      </c>
      <c r="D92" s="159">
        <f t="shared" si="3"/>
        <v>0</v>
      </c>
      <c r="E92" s="159">
        <f t="shared" si="3"/>
        <v>0</v>
      </c>
      <c r="F92" s="159">
        <f t="shared" si="3"/>
        <v>0</v>
      </c>
    </row>
    <row r="93" spans="1:6" ht="13.15">
      <c r="B93" s="8" t="str">
        <f t="shared" si="2"/>
        <v>25-29</v>
      </c>
      <c r="C93" s="159">
        <f t="shared" si="3"/>
        <v>0</v>
      </c>
      <c r="D93" s="159">
        <f t="shared" si="3"/>
        <v>0</v>
      </c>
      <c r="E93" s="159">
        <f t="shared" si="3"/>
        <v>0</v>
      </c>
      <c r="F93" s="159">
        <f t="shared" si="3"/>
        <v>0</v>
      </c>
    </row>
    <row r="94" spans="1:6" ht="13.15">
      <c r="B94" s="8" t="str">
        <f t="shared" si="2"/>
        <v>30-34</v>
      </c>
      <c r="C94" s="159">
        <f t="shared" si="3"/>
        <v>0</v>
      </c>
      <c r="D94" s="159">
        <f t="shared" si="3"/>
        <v>0</v>
      </c>
      <c r="E94" s="159">
        <f t="shared" si="3"/>
        <v>8.6886162376108951E-4</v>
      </c>
      <c r="F94" s="159">
        <f t="shared" si="3"/>
        <v>0</v>
      </c>
    </row>
    <row r="95" spans="1:6" ht="13.15">
      <c r="B95" s="8" t="str">
        <f t="shared" si="2"/>
        <v>35-39</v>
      </c>
      <c r="C95" s="159">
        <f t="shared" si="3"/>
        <v>1.4753413017231545E-3</v>
      </c>
      <c r="D95" s="159">
        <f t="shared" si="3"/>
        <v>0</v>
      </c>
      <c r="E95" s="159">
        <f t="shared" si="3"/>
        <v>0</v>
      </c>
      <c r="F95" s="159">
        <f t="shared" si="3"/>
        <v>9.5487490374860978E-4</v>
      </c>
    </row>
    <row r="96" spans="1:6" ht="13.15">
      <c r="B96" s="8" t="str">
        <f t="shared" si="2"/>
        <v>40-44</v>
      </c>
      <c r="C96" s="159">
        <f t="shared" si="3"/>
        <v>1.598178022601831E-3</v>
      </c>
      <c r="D96" s="159">
        <f t="shared" si="3"/>
        <v>1.2056894385187955E-3</v>
      </c>
      <c r="E96" s="159">
        <f t="shared" si="3"/>
        <v>1.0692554215402323E-3</v>
      </c>
      <c r="F96" s="159">
        <f t="shared" si="3"/>
        <v>0</v>
      </c>
    </row>
    <row r="97" spans="2:7" ht="13.15">
      <c r="B97" s="8" t="str">
        <f t="shared" si="2"/>
        <v>45-49</v>
      </c>
      <c r="C97" s="159">
        <f t="shared" si="3"/>
        <v>0</v>
      </c>
      <c r="D97" s="159">
        <f t="shared" si="3"/>
        <v>1.5111241036172237E-3</v>
      </c>
      <c r="E97" s="159">
        <f t="shared" si="3"/>
        <v>0</v>
      </c>
      <c r="F97" s="159">
        <f t="shared" si="3"/>
        <v>1.3304262632530413E-3</v>
      </c>
    </row>
    <row r="98" spans="2:7" ht="13.15">
      <c r="B98" s="8" t="str">
        <f t="shared" si="2"/>
        <v>50-54</v>
      </c>
      <c r="C98" s="159">
        <f t="shared" si="3"/>
        <v>3.1684862177426463E-3</v>
      </c>
      <c r="D98" s="159">
        <f t="shared" si="3"/>
        <v>1.9150257130502492E-3</v>
      </c>
      <c r="E98" s="159">
        <f t="shared" si="3"/>
        <v>2.0161039457831215E-3</v>
      </c>
      <c r="F98" s="159">
        <f t="shared" si="3"/>
        <v>0</v>
      </c>
    </row>
    <row r="99" spans="2:7" ht="13.15">
      <c r="B99" s="8" t="str">
        <f t="shared" si="2"/>
        <v>55-59</v>
      </c>
      <c r="C99" s="159">
        <f t="shared" si="3"/>
        <v>0</v>
      </c>
      <c r="D99" s="159">
        <f t="shared" si="3"/>
        <v>0</v>
      </c>
      <c r="E99" s="159">
        <f t="shared" si="3"/>
        <v>0</v>
      </c>
      <c r="F99" s="159">
        <f t="shared" si="3"/>
        <v>0</v>
      </c>
    </row>
    <row r="100" spans="2:7" ht="13.15">
      <c r="B100" s="8" t="str">
        <f t="shared" si="2"/>
        <v>60-64</v>
      </c>
      <c r="C100" s="159">
        <f t="shared" si="3"/>
        <v>0</v>
      </c>
      <c r="D100" s="159">
        <f t="shared" si="3"/>
        <v>0</v>
      </c>
      <c r="E100" s="159">
        <f t="shared" si="3"/>
        <v>0</v>
      </c>
      <c r="F100" s="159">
        <f t="shared" si="3"/>
        <v>0</v>
      </c>
    </row>
    <row r="101" spans="2:7" ht="13.15">
      <c r="B101" s="8" t="str">
        <f t="shared" si="2"/>
        <v>65 plus</v>
      </c>
      <c r="C101" s="159">
        <f t="shared" si="3"/>
        <v>0</v>
      </c>
      <c r="D101" s="159">
        <f t="shared" si="3"/>
        <v>0</v>
      </c>
      <c r="E101" s="159">
        <f t="shared" si="3"/>
        <v>0</v>
      </c>
      <c r="F101" s="159">
        <f t="shared" si="3"/>
        <v>0</v>
      </c>
    </row>
    <row r="102" spans="2:7" ht="13.15">
      <c r="B102" s="8" t="str">
        <f t="shared" si="2"/>
        <v>Total</v>
      </c>
      <c r="C102" s="159">
        <f t="shared" si="3"/>
        <v>7.1723521723060448E-4</v>
      </c>
      <c r="D102" s="159">
        <f t="shared" si="3"/>
        <v>4.9941400543014733E-4</v>
      </c>
      <c r="E102" s="159">
        <f t="shared" si="3"/>
        <v>4.798331743575071E-4</v>
      </c>
      <c r="F102" s="159">
        <f t="shared" si="3"/>
        <v>2.9650846457539244E-4</v>
      </c>
    </row>
    <row r="104" spans="2:7" ht="13.15">
      <c r="B104" s="74" t="s">
        <v>510</v>
      </c>
    </row>
    <row r="106" spans="2:7" ht="13.15">
      <c r="B106" s="1262" t="str">
        <f>B90</f>
        <v>Age group</v>
      </c>
      <c r="C106" s="1369" t="str">
        <f>C90</f>
        <v>Year</v>
      </c>
      <c r="D106" s="1369"/>
      <c r="E106" s="1369"/>
      <c r="F106" s="1369"/>
    </row>
    <row r="107" spans="2:7" ht="13.15">
      <c r="B107" s="1262"/>
      <c r="C107" s="8" t="str">
        <f>C91</f>
        <v>2013/14</v>
      </c>
      <c r="D107" s="8" t="str">
        <f>D91</f>
        <v>2014/15</v>
      </c>
      <c r="E107" s="8" t="str">
        <f>E91</f>
        <v>2015/16</v>
      </c>
      <c r="F107" s="8" t="str">
        <f>F91</f>
        <v>2016/17</v>
      </c>
    </row>
    <row r="108" spans="2:7" ht="13.15">
      <c r="B108" s="8" t="str">
        <f>B92</f>
        <v>20-24</v>
      </c>
      <c r="C108" s="159">
        <f t="shared" ref="C108:F118" si="4">C75/C39</f>
        <v>4.1667781408513118E-4</v>
      </c>
      <c r="D108" s="159">
        <f t="shared" si="4"/>
        <v>0</v>
      </c>
      <c r="E108" s="159">
        <f t="shared" si="4"/>
        <v>0</v>
      </c>
      <c r="F108" s="159">
        <f t="shared" si="4"/>
        <v>3.2345441029764984E-4</v>
      </c>
      <c r="G108" s="5"/>
    </row>
    <row r="109" spans="2:7" ht="13.15">
      <c r="B109" s="8" t="str">
        <f t="shared" ref="B109:B118" si="5">B93</f>
        <v>25-29</v>
      </c>
      <c r="C109" s="159">
        <f t="shared" si="4"/>
        <v>0</v>
      </c>
      <c r="D109" s="159">
        <f t="shared" si="4"/>
        <v>1.4227298218710962E-4</v>
      </c>
      <c r="E109" s="159">
        <f t="shared" si="4"/>
        <v>2.4972120827195275E-4</v>
      </c>
      <c r="F109" s="159">
        <f t="shared" si="4"/>
        <v>1.3445640284751769E-4</v>
      </c>
      <c r="G109" s="5"/>
    </row>
    <row r="110" spans="2:7" ht="13.15">
      <c r="B110" s="8" t="str">
        <f t="shared" si="5"/>
        <v>30-34</v>
      </c>
      <c r="C110" s="159">
        <f t="shared" si="4"/>
        <v>2.2816858453956316E-4</v>
      </c>
      <c r="D110" s="159">
        <f t="shared" si="4"/>
        <v>2.8966991213915744E-4</v>
      </c>
      <c r="E110" s="159">
        <f t="shared" si="4"/>
        <v>2.7149937651653244E-4</v>
      </c>
      <c r="F110" s="159">
        <f t="shared" si="4"/>
        <v>1.5553404528943624E-4</v>
      </c>
      <c r="G110" s="5"/>
    </row>
    <row r="111" spans="2:7" ht="13.15">
      <c r="B111" s="8" t="str">
        <f t="shared" si="5"/>
        <v>35-39</v>
      </c>
      <c r="C111" s="159">
        <f t="shared" si="4"/>
        <v>3.7925578666539374E-4</v>
      </c>
      <c r="D111" s="159">
        <f t="shared" si="4"/>
        <v>2.4830547315219764E-4</v>
      </c>
      <c r="E111" s="159">
        <f t="shared" si="4"/>
        <v>4.1438110725946099E-4</v>
      </c>
      <c r="F111" s="159">
        <f t="shared" si="4"/>
        <v>3.4893936443485576E-4</v>
      </c>
      <c r="G111" s="5"/>
    </row>
    <row r="112" spans="2:7" ht="13.15">
      <c r="B112" s="8" t="str">
        <f t="shared" si="5"/>
        <v>40-44</v>
      </c>
      <c r="C112" s="159">
        <f t="shared" si="4"/>
        <v>7.9831148795604862E-4</v>
      </c>
      <c r="D112" s="159">
        <f t="shared" si="4"/>
        <v>6.3446809913913062E-4</v>
      </c>
      <c r="E112" s="159">
        <f t="shared" si="4"/>
        <v>3.6189291088197499E-4</v>
      </c>
      <c r="F112" s="159">
        <f t="shared" si="4"/>
        <v>2.2466143213281133E-4</v>
      </c>
      <c r="G112" s="5"/>
    </row>
    <row r="113" spans="2:7" ht="13.15">
      <c r="B113" s="8" t="str">
        <f t="shared" si="5"/>
        <v>45-49</v>
      </c>
      <c r="C113" s="159">
        <f t="shared" si="4"/>
        <v>5.6128800186255109E-4</v>
      </c>
      <c r="D113" s="159">
        <f t="shared" si="4"/>
        <v>8.2736642964856819E-4</v>
      </c>
      <c r="E113" s="159">
        <f t="shared" si="4"/>
        <v>8.9585911933745923E-4</v>
      </c>
      <c r="F113" s="159">
        <f t="shared" si="4"/>
        <v>3.9759467598935615E-4</v>
      </c>
      <c r="G113" s="5"/>
    </row>
    <row r="114" spans="2:7" ht="13.15">
      <c r="B114" s="8" t="str">
        <f t="shared" si="5"/>
        <v>50-54</v>
      </c>
      <c r="C114" s="159">
        <f t="shared" si="4"/>
        <v>8.9077922499655943E-4</v>
      </c>
      <c r="D114" s="159">
        <f t="shared" si="4"/>
        <v>9.1494881668361555E-4</v>
      </c>
      <c r="E114" s="159">
        <f t="shared" si="4"/>
        <v>7.0984643228580132E-4</v>
      </c>
      <c r="F114" s="159">
        <f t="shared" si="4"/>
        <v>4.1026810799199651E-4</v>
      </c>
      <c r="G114" s="5"/>
    </row>
    <row r="115" spans="2:7" ht="13.15">
      <c r="B115" s="8" t="str">
        <f t="shared" si="5"/>
        <v>55-59</v>
      </c>
      <c r="C115" s="159">
        <f t="shared" si="4"/>
        <v>3.1021241609064358E-4</v>
      </c>
      <c r="D115" s="159">
        <f t="shared" si="4"/>
        <v>3.4831729308977506E-4</v>
      </c>
      <c r="E115" s="159">
        <f t="shared" si="4"/>
        <v>0</v>
      </c>
      <c r="F115" s="159">
        <f t="shared" si="4"/>
        <v>5.3199307498500922E-4</v>
      </c>
      <c r="G115" s="5"/>
    </row>
    <row r="116" spans="2:7" ht="13.15">
      <c r="B116" s="8" t="str">
        <f t="shared" si="5"/>
        <v>60-64</v>
      </c>
      <c r="C116" s="159">
        <f t="shared" si="4"/>
        <v>0</v>
      </c>
      <c r="D116" s="159">
        <f t="shared" si="4"/>
        <v>0</v>
      </c>
      <c r="E116" s="159">
        <f t="shared" si="4"/>
        <v>1.0578750759554303E-3</v>
      </c>
      <c r="F116" s="159">
        <f t="shared" si="4"/>
        <v>1.1086750977857027E-3</v>
      </c>
      <c r="G116" s="5"/>
    </row>
    <row r="117" spans="2:7" ht="13.15">
      <c r="B117" s="8" t="str">
        <f t="shared" si="5"/>
        <v>65 plus</v>
      </c>
      <c r="C117" s="159">
        <f t="shared" si="4"/>
        <v>0</v>
      </c>
      <c r="D117" s="159">
        <f t="shared" si="4"/>
        <v>0</v>
      </c>
      <c r="E117" s="159">
        <f t="shared" si="4"/>
        <v>0</v>
      </c>
      <c r="F117" s="159">
        <f t="shared" si="4"/>
        <v>0</v>
      </c>
      <c r="G117" s="5"/>
    </row>
    <row r="118" spans="2:7" ht="13.15">
      <c r="B118" s="8" t="str">
        <f t="shared" si="5"/>
        <v>Total</v>
      </c>
      <c r="C118" s="159">
        <f t="shared" si="4"/>
        <v>4.0027927750283285E-4</v>
      </c>
      <c r="D118" s="159">
        <f t="shared" si="4"/>
        <v>4.0094906210409644E-4</v>
      </c>
      <c r="E118" s="159">
        <f t="shared" si="4"/>
        <v>3.9362998929903136E-4</v>
      </c>
      <c r="F118" s="159">
        <f t="shared" si="4"/>
        <v>2.9833510368000815E-4</v>
      </c>
      <c r="G118" s="5"/>
    </row>
    <row r="120" spans="2:7" ht="13.15">
      <c r="B120" s="74" t="s">
        <v>511</v>
      </c>
    </row>
    <row r="122" spans="2:7">
      <c r="B122" s="1262" t="str">
        <f>B106</f>
        <v>Age group</v>
      </c>
      <c r="C122" s="1334" t="str">
        <f>C107</f>
        <v>2013/14</v>
      </c>
      <c r="D122" s="1334" t="str">
        <f>D107</f>
        <v>2014/15</v>
      </c>
      <c r="E122" s="1334" t="str">
        <f>E107</f>
        <v>2015/16</v>
      </c>
      <c r="F122" s="1334" t="str">
        <f>F107</f>
        <v>2016/17</v>
      </c>
      <c r="G122" s="1370" t="s">
        <v>8</v>
      </c>
    </row>
    <row r="123" spans="2:7">
      <c r="B123" s="1262"/>
      <c r="C123" s="1335"/>
      <c r="D123" s="1335"/>
      <c r="E123" s="1335"/>
      <c r="F123" s="1335"/>
      <c r="G123" s="1371"/>
    </row>
    <row r="124" spans="2:7" ht="13.15">
      <c r="B124" s="137" t="str">
        <f>B108</f>
        <v>20-24</v>
      </c>
      <c r="C124" s="890">
        <f>C92*H$14</f>
        <v>0</v>
      </c>
      <c r="D124" s="890">
        <f t="shared" ref="D124:F134" si="6">D92*I$14</f>
        <v>0</v>
      </c>
      <c r="E124" s="890">
        <f t="shared" si="6"/>
        <v>0</v>
      </c>
      <c r="F124" s="890">
        <f t="shared" si="6"/>
        <v>0</v>
      </c>
      <c r="G124" s="888">
        <f>SUM(C124:F124)</f>
        <v>0</v>
      </c>
    </row>
    <row r="125" spans="2:7" ht="13.15">
      <c r="B125" s="137" t="str">
        <f t="shared" ref="B125:B132" si="7">B109</f>
        <v>25-29</v>
      </c>
      <c r="C125" s="890">
        <f t="shared" ref="C125:C134" si="8">C93*H$14</f>
        <v>0</v>
      </c>
      <c r="D125" s="890">
        <f t="shared" si="6"/>
        <v>0</v>
      </c>
      <c r="E125" s="890">
        <f t="shared" si="6"/>
        <v>0</v>
      </c>
      <c r="F125" s="890">
        <f t="shared" si="6"/>
        <v>0</v>
      </c>
      <c r="G125" s="888">
        <f t="shared" ref="G125:G134" si="9">SUM(C125:F125)</f>
        <v>0</v>
      </c>
    </row>
    <row r="126" spans="2:7" ht="13.15">
      <c r="B126" s="137" t="str">
        <f t="shared" si="7"/>
        <v>30-34</v>
      </c>
      <c r="C126" s="890">
        <f t="shared" si="8"/>
        <v>0</v>
      </c>
      <c r="D126" s="890">
        <f t="shared" si="6"/>
        <v>0</v>
      </c>
      <c r="E126" s="890">
        <f t="shared" si="6"/>
        <v>2.6065848712832686E-4</v>
      </c>
      <c r="F126" s="890">
        <f t="shared" si="6"/>
        <v>0</v>
      </c>
      <c r="G126" s="888">
        <f t="shared" si="9"/>
        <v>2.6065848712832686E-4</v>
      </c>
    </row>
    <row r="127" spans="2:7" ht="13.15">
      <c r="B127" s="137" t="str">
        <f t="shared" si="7"/>
        <v>35-39</v>
      </c>
      <c r="C127" s="890">
        <f t="shared" si="8"/>
        <v>1.4753413017231547E-4</v>
      </c>
      <c r="D127" s="890">
        <f t="shared" si="6"/>
        <v>0</v>
      </c>
      <c r="E127" s="890">
        <f t="shared" si="6"/>
        <v>0</v>
      </c>
      <c r="F127" s="890">
        <f t="shared" si="6"/>
        <v>3.8194996149944395E-4</v>
      </c>
      <c r="G127" s="888">
        <f t="shared" si="9"/>
        <v>5.2948409167175936E-4</v>
      </c>
    </row>
    <row r="128" spans="2:7" ht="13.15">
      <c r="B128" s="137" t="str">
        <f t="shared" si="7"/>
        <v>40-44</v>
      </c>
      <c r="C128" s="890">
        <f t="shared" si="8"/>
        <v>1.5981780226018312E-4</v>
      </c>
      <c r="D128" s="890">
        <f t="shared" si="6"/>
        <v>2.4113788770375913E-4</v>
      </c>
      <c r="E128" s="890">
        <f t="shared" si="6"/>
        <v>3.2077662646206966E-4</v>
      </c>
      <c r="F128" s="890">
        <f t="shared" si="6"/>
        <v>0</v>
      </c>
      <c r="G128" s="888">
        <f t="shared" si="9"/>
        <v>7.2173231642601191E-4</v>
      </c>
    </row>
    <row r="129" spans="2:7" ht="13.15">
      <c r="B129" s="137" t="str">
        <f t="shared" si="7"/>
        <v>45-49</v>
      </c>
      <c r="C129" s="890">
        <f t="shared" si="8"/>
        <v>0</v>
      </c>
      <c r="D129" s="890">
        <f t="shared" si="6"/>
        <v>3.0222482072344474E-4</v>
      </c>
      <c r="E129" s="890">
        <f t="shared" si="6"/>
        <v>0</v>
      </c>
      <c r="F129" s="890">
        <f t="shared" si="6"/>
        <v>5.3217050530121655E-4</v>
      </c>
      <c r="G129" s="888">
        <f t="shared" si="9"/>
        <v>8.343953260246613E-4</v>
      </c>
    </row>
    <row r="130" spans="2:7" ht="13.15">
      <c r="B130" s="137" t="str">
        <f t="shared" si="7"/>
        <v>50-54</v>
      </c>
      <c r="C130" s="890">
        <f t="shared" si="8"/>
        <v>3.1684862177426467E-4</v>
      </c>
      <c r="D130" s="890">
        <f t="shared" si="6"/>
        <v>3.8300514261004986E-4</v>
      </c>
      <c r="E130" s="890">
        <f t="shared" si="6"/>
        <v>6.0483118373493646E-4</v>
      </c>
      <c r="F130" s="890">
        <f t="shared" si="6"/>
        <v>0</v>
      </c>
      <c r="G130" s="888">
        <f t="shared" si="9"/>
        <v>1.304684948119251E-3</v>
      </c>
    </row>
    <row r="131" spans="2:7" ht="13.15">
      <c r="B131" s="137" t="str">
        <f t="shared" si="7"/>
        <v>55-59</v>
      </c>
      <c r="C131" s="890">
        <f t="shared" si="8"/>
        <v>0</v>
      </c>
      <c r="D131" s="890">
        <f t="shared" si="6"/>
        <v>0</v>
      </c>
      <c r="E131" s="890">
        <f t="shared" si="6"/>
        <v>0</v>
      </c>
      <c r="F131" s="890">
        <f t="shared" si="6"/>
        <v>0</v>
      </c>
      <c r="G131" s="888">
        <f t="shared" si="9"/>
        <v>0</v>
      </c>
    </row>
    <row r="132" spans="2:7" ht="13.15">
      <c r="B132" s="137" t="str">
        <f t="shared" si="7"/>
        <v>60-64</v>
      </c>
      <c r="C132" s="890">
        <f t="shared" si="8"/>
        <v>0</v>
      </c>
      <c r="D132" s="890">
        <f t="shared" si="6"/>
        <v>0</v>
      </c>
      <c r="E132" s="890">
        <f t="shared" si="6"/>
        <v>0</v>
      </c>
      <c r="F132" s="890">
        <f t="shared" si="6"/>
        <v>0</v>
      </c>
      <c r="G132" s="888">
        <f t="shared" si="9"/>
        <v>0</v>
      </c>
    </row>
    <row r="133" spans="2:7" ht="13.15">
      <c r="B133" s="137" t="str">
        <f>B117</f>
        <v>65 plus</v>
      </c>
      <c r="C133" s="890">
        <f t="shared" si="8"/>
        <v>0</v>
      </c>
      <c r="D133" s="890">
        <f t="shared" si="6"/>
        <v>0</v>
      </c>
      <c r="E133" s="890">
        <f t="shared" si="6"/>
        <v>0</v>
      </c>
      <c r="F133" s="890">
        <f t="shared" si="6"/>
        <v>0</v>
      </c>
      <c r="G133" s="888">
        <f t="shared" si="9"/>
        <v>0</v>
      </c>
    </row>
    <row r="134" spans="2:7" ht="13.15">
      <c r="B134" s="137" t="str">
        <f>B118</f>
        <v>Total</v>
      </c>
      <c r="C134" s="890">
        <f t="shared" si="8"/>
        <v>7.1723521723060456E-5</v>
      </c>
      <c r="D134" s="890">
        <f t="shared" si="6"/>
        <v>9.9882801086029465E-5</v>
      </c>
      <c r="E134" s="890">
        <f t="shared" si="6"/>
        <v>1.4394995230725211E-4</v>
      </c>
      <c r="F134" s="890">
        <f t="shared" si="6"/>
        <v>1.1860338583015698E-4</v>
      </c>
      <c r="G134" s="888">
        <f t="shared" si="9"/>
        <v>4.3415966094649907E-4</v>
      </c>
    </row>
    <row r="136" spans="2:7" ht="13.15">
      <c r="B136" s="74" t="s">
        <v>512</v>
      </c>
    </row>
    <row r="138" spans="2:7">
      <c r="B138" s="1262" t="str">
        <f>B122</f>
        <v>Age group</v>
      </c>
      <c r="C138" s="1334" t="str">
        <f>C122</f>
        <v>2013/14</v>
      </c>
      <c r="D138" s="1334" t="str">
        <f>D122</f>
        <v>2014/15</v>
      </c>
      <c r="E138" s="1334" t="str">
        <f>E122</f>
        <v>2015/16</v>
      </c>
      <c r="F138" s="1334" t="str">
        <f>F122</f>
        <v>2016/17</v>
      </c>
      <c r="G138" s="1370" t="s">
        <v>8</v>
      </c>
    </row>
    <row r="139" spans="2:7">
      <c r="B139" s="1262"/>
      <c r="C139" s="1335"/>
      <c r="D139" s="1335"/>
      <c r="E139" s="1335"/>
      <c r="F139" s="1335"/>
      <c r="G139" s="1371"/>
    </row>
    <row r="140" spans="2:7" ht="13.15">
      <c r="B140" s="137" t="str">
        <f>B124</f>
        <v>20-24</v>
      </c>
      <c r="C140" s="890">
        <f>C108*H$14</f>
        <v>4.1667781408513124E-5</v>
      </c>
      <c r="D140" s="890">
        <f t="shared" ref="D140:F150" si="10">D108*I$14</f>
        <v>0</v>
      </c>
      <c r="E140" s="890">
        <f t="shared" si="10"/>
        <v>0</v>
      </c>
      <c r="F140" s="890">
        <f t="shared" si="10"/>
        <v>1.2938176411905994E-4</v>
      </c>
      <c r="G140" s="888">
        <f>SUM(C140:F140)</f>
        <v>1.7104954552757306E-4</v>
      </c>
    </row>
    <row r="141" spans="2:7" ht="13.15">
      <c r="B141" s="137" t="str">
        <f t="shared" ref="B141:B148" si="11">B125</f>
        <v>25-29</v>
      </c>
      <c r="C141" s="890">
        <f t="shared" ref="C141:C150" si="12">C109*H$14</f>
        <v>0</v>
      </c>
      <c r="D141" s="890">
        <f t="shared" si="10"/>
        <v>2.8454596437421925E-5</v>
      </c>
      <c r="E141" s="890">
        <f t="shared" si="10"/>
        <v>7.4916362481585816E-5</v>
      </c>
      <c r="F141" s="890">
        <f t="shared" si="10"/>
        <v>5.3782561139007081E-5</v>
      </c>
      <c r="G141" s="888">
        <f t="shared" ref="G141:G150" si="13">SUM(C141:F141)</f>
        <v>1.5715352005801482E-4</v>
      </c>
    </row>
    <row r="142" spans="2:7" ht="13.15">
      <c r="B142" s="137" t="str">
        <f t="shared" si="11"/>
        <v>30-34</v>
      </c>
      <c r="C142" s="890">
        <f t="shared" si="12"/>
        <v>2.2816858453956317E-5</v>
      </c>
      <c r="D142" s="890">
        <f t="shared" si="10"/>
        <v>5.7933982427831492E-5</v>
      </c>
      <c r="E142" s="890">
        <f t="shared" si="10"/>
        <v>8.1449812954959724E-5</v>
      </c>
      <c r="F142" s="890">
        <f t="shared" si="10"/>
        <v>6.2213618115774502E-5</v>
      </c>
      <c r="G142" s="888">
        <f t="shared" si="13"/>
        <v>2.2441427195252204E-4</v>
      </c>
    </row>
    <row r="143" spans="2:7" ht="13.15">
      <c r="B143" s="137" t="str">
        <f t="shared" si="11"/>
        <v>35-39</v>
      </c>
      <c r="C143" s="890">
        <f t="shared" si="12"/>
        <v>3.7925578666539376E-5</v>
      </c>
      <c r="D143" s="890">
        <f t="shared" si="10"/>
        <v>4.9661094630439529E-5</v>
      </c>
      <c r="E143" s="890">
        <f t="shared" si="10"/>
        <v>1.2431433217783828E-4</v>
      </c>
      <c r="F143" s="890">
        <f t="shared" si="10"/>
        <v>1.3957574577394232E-4</v>
      </c>
      <c r="G143" s="888">
        <f t="shared" si="13"/>
        <v>3.5147675124875947E-4</v>
      </c>
    </row>
    <row r="144" spans="2:7" ht="13.15">
      <c r="B144" s="137" t="str">
        <f t="shared" si="11"/>
        <v>40-44</v>
      </c>
      <c r="C144" s="890">
        <f t="shared" si="12"/>
        <v>7.9831148795604868E-5</v>
      </c>
      <c r="D144" s="890">
        <f t="shared" si="10"/>
        <v>1.2689361982782613E-4</v>
      </c>
      <c r="E144" s="890">
        <f t="shared" si="10"/>
        <v>1.0856787326459249E-4</v>
      </c>
      <c r="F144" s="890">
        <f t="shared" si="10"/>
        <v>8.9864572853124534E-5</v>
      </c>
      <c r="G144" s="888">
        <f t="shared" si="13"/>
        <v>4.05157214741148E-4</v>
      </c>
    </row>
    <row r="145" spans="2:7" ht="13.15">
      <c r="B145" s="137" t="str">
        <f t="shared" si="11"/>
        <v>45-49</v>
      </c>
      <c r="C145" s="890">
        <f t="shared" si="12"/>
        <v>5.6128800186255109E-5</v>
      </c>
      <c r="D145" s="890">
        <f t="shared" si="10"/>
        <v>1.6547328592971366E-4</v>
      </c>
      <c r="E145" s="890">
        <f t="shared" si="10"/>
        <v>2.6875773580123776E-4</v>
      </c>
      <c r="F145" s="890">
        <f t="shared" si="10"/>
        <v>1.5903787039574246E-4</v>
      </c>
      <c r="G145" s="888">
        <f t="shared" si="13"/>
        <v>6.4939769231294896E-4</v>
      </c>
    </row>
    <row r="146" spans="2:7" ht="13.15">
      <c r="B146" s="137" t="str">
        <f t="shared" si="11"/>
        <v>50-54</v>
      </c>
      <c r="C146" s="890">
        <f t="shared" si="12"/>
        <v>8.9077922499655943E-5</v>
      </c>
      <c r="D146" s="890">
        <f t="shared" si="10"/>
        <v>1.8298976333672311E-4</v>
      </c>
      <c r="E146" s="890">
        <f t="shared" si="10"/>
        <v>2.1295392968574038E-4</v>
      </c>
      <c r="F146" s="890">
        <f t="shared" si="10"/>
        <v>1.6410724319679862E-4</v>
      </c>
      <c r="G146" s="888">
        <f t="shared" si="13"/>
        <v>6.4912885871891814E-4</v>
      </c>
    </row>
    <row r="147" spans="2:7" ht="13.15">
      <c r="B147" s="137" t="str">
        <f t="shared" si="11"/>
        <v>55-59</v>
      </c>
      <c r="C147" s="890">
        <f t="shared" si="12"/>
        <v>3.1021241609064359E-5</v>
      </c>
      <c r="D147" s="890">
        <f t="shared" si="10"/>
        <v>6.9663458617955014E-5</v>
      </c>
      <c r="E147" s="890">
        <f t="shared" si="10"/>
        <v>0</v>
      </c>
      <c r="F147" s="890">
        <f t="shared" si="10"/>
        <v>2.1279722999400369E-4</v>
      </c>
      <c r="G147" s="888">
        <f t="shared" si="13"/>
        <v>3.1348193022102304E-4</v>
      </c>
    </row>
    <row r="148" spans="2:7" ht="13.15">
      <c r="B148" s="137" t="str">
        <f t="shared" si="11"/>
        <v>60-64</v>
      </c>
      <c r="C148" s="890">
        <f t="shared" si="12"/>
        <v>0</v>
      </c>
      <c r="D148" s="890">
        <f t="shared" si="10"/>
        <v>0</v>
      </c>
      <c r="E148" s="890">
        <f t="shared" si="10"/>
        <v>3.1736252278662911E-4</v>
      </c>
      <c r="F148" s="890">
        <f t="shared" si="10"/>
        <v>4.434700391142811E-4</v>
      </c>
      <c r="G148" s="888">
        <f t="shared" si="13"/>
        <v>7.6083256190091026E-4</v>
      </c>
    </row>
    <row r="149" spans="2:7" ht="13.15">
      <c r="B149" s="137" t="str">
        <f>B133</f>
        <v>65 plus</v>
      </c>
      <c r="C149" s="890">
        <f t="shared" si="12"/>
        <v>0</v>
      </c>
      <c r="D149" s="890">
        <f t="shared" si="10"/>
        <v>0</v>
      </c>
      <c r="E149" s="890">
        <f t="shared" si="10"/>
        <v>0</v>
      </c>
      <c r="F149" s="890">
        <f t="shared" si="10"/>
        <v>0</v>
      </c>
      <c r="G149" s="888">
        <f t="shared" si="13"/>
        <v>0</v>
      </c>
    </row>
    <row r="150" spans="2:7" ht="13.15">
      <c r="B150" s="137" t="str">
        <f>B134</f>
        <v>Total</v>
      </c>
      <c r="C150" s="890">
        <f t="shared" si="12"/>
        <v>4.0027927750283289E-5</v>
      </c>
      <c r="D150" s="890">
        <f t="shared" si="10"/>
        <v>8.0189812420819299E-5</v>
      </c>
      <c r="E150" s="890">
        <f t="shared" si="10"/>
        <v>1.1808899678970941E-4</v>
      </c>
      <c r="F150" s="890">
        <f t="shared" si="10"/>
        <v>1.1933404147200326E-4</v>
      </c>
      <c r="G150" s="888">
        <f t="shared" si="13"/>
        <v>3.5764077843281528E-4</v>
      </c>
    </row>
  </sheetData>
  <mergeCells count="25">
    <mergeCell ref="G122:G123"/>
    <mergeCell ref="B138:B139"/>
    <mergeCell ref="C138:C139"/>
    <mergeCell ref="D138:D139"/>
    <mergeCell ref="E138:E139"/>
    <mergeCell ref="F138:F139"/>
    <mergeCell ref="G138:G139"/>
    <mergeCell ref="B106:B107"/>
    <mergeCell ref="C106:F106"/>
    <mergeCell ref="B122:B123"/>
    <mergeCell ref="C122:C123"/>
    <mergeCell ref="D122:D123"/>
    <mergeCell ref="E122:E123"/>
    <mergeCell ref="F122:F123"/>
    <mergeCell ref="B56:B57"/>
    <mergeCell ref="C56:F56"/>
    <mergeCell ref="B73:B74"/>
    <mergeCell ref="C73:F73"/>
    <mergeCell ref="B90:B91"/>
    <mergeCell ref="C90:F90"/>
    <mergeCell ref="A5:T5"/>
    <mergeCell ref="B20:B21"/>
    <mergeCell ref="C20:F20"/>
    <mergeCell ref="B37:B38"/>
    <mergeCell ref="C37:F37"/>
  </mergeCells>
  <hyperlinks>
    <hyperlink ref="A2" location="'Title_&amp;_Contents'!A1" display="Contents"/>
    <hyperlink ref="B2" location="Map_of_sheets!A1" display="Map of sheet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T150"/>
  <sheetViews>
    <sheetView showGridLines="0" workbookViewId="0"/>
  </sheetViews>
  <sheetFormatPr defaultRowHeight="12.75"/>
  <cols>
    <col min="2" max="7" width="12.73046875" customWidth="1"/>
  </cols>
  <sheetData>
    <row r="1" spans="1:20" s="64" customFormat="1" ht="13.9">
      <c r="A1" s="63" t="str">
        <f>ModelBanner</f>
        <v>TSM_201920</v>
      </c>
    </row>
    <row r="2" spans="1:20" s="64" customFormat="1" ht="13.9">
      <c r="A2" s="920" t="s">
        <v>13</v>
      </c>
      <c r="B2" s="920" t="s">
        <v>30</v>
      </c>
    </row>
    <row r="3" spans="1:20" s="64" customFormat="1" ht="13.9">
      <c r="A3" s="65"/>
    </row>
    <row r="4" spans="1:20" s="55" customFormat="1" ht="13.15">
      <c r="A4" s="56" t="s">
        <v>26</v>
      </c>
      <c r="B4" s="56"/>
      <c r="C4" s="56"/>
      <c r="D4" s="283"/>
      <c r="E4" s="56"/>
      <c r="F4" s="56"/>
      <c r="G4" s="56"/>
      <c r="H4" s="56"/>
      <c r="I4" s="56"/>
      <c r="J4" s="56"/>
      <c r="K4" s="56"/>
      <c r="L4" s="56"/>
      <c r="M4" s="56"/>
      <c r="N4" s="56"/>
    </row>
    <row r="5" spans="1:20" s="45" customFormat="1" ht="42" customHeight="1">
      <c r="A5" s="1368" t="s">
        <v>1751</v>
      </c>
      <c r="B5" s="1368"/>
      <c r="C5" s="1368"/>
      <c r="D5" s="1368"/>
      <c r="E5" s="1368"/>
      <c r="F5" s="1368"/>
      <c r="G5" s="1368"/>
      <c r="H5" s="1368"/>
      <c r="I5" s="1368"/>
      <c r="J5" s="1368"/>
      <c r="K5" s="1368"/>
      <c r="L5" s="1368"/>
      <c r="M5" s="1368"/>
      <c r="N5" s="1368"/>
      <c r="O5" s="1368"/>
      <c r="P5" s="1368"/>
      <c r="Q5" s="1368"/>
      <c r="R5" s="1368"/>
      <c r="S5" s="1368"/>
      <c r="T5" s="1368"/>
    </row>
    <row r="6" spans="1:20" s="44" customFormat="1" ht="13.15">
      <c r="A6" s="54" t="s">
        <v>1336</v>
      </c>
      <c r="B6" s="59"/>
      <c r="C6" s="59"/>
      <c r="D6" s="283"/>
      <c r="E6" s="59"/>
      <c r="F6" s="59"/>
      <c r="G6" s="59"/>
      <c r="H6" s="59"/>
      <c r="I6" s="59"/>
      <c r="J6" s="59"/>
      <c r="K6" s="59"/>
      <c r="L6" s="59"/>
      <c r="M6" s="59"/>
      <c r="N6" s="59"/>
      <c r="O6" s="43"/>
    </row>
    <row r="7" spans="1:20" s="44" customFormat="1" ht="13.15">
      <c r="A7" s="52" t="s">
        <v>178</v>
      </c>
      <c r="B7" s="54"/>
      <c r="C7" s="59"/>
      <c r="D7" s="283"/>
      <c r="E7" s="59"/>
      <c r="F7" s="59"/>
      <c r="G7" s="59"/>
      <c r="H7" s="59"/>
      <c r="I7" s="59"/>
      <c r="J7" s="59"/>
      <c r="K7" s="59"/>
      <c r="L7" s="59"/>
      <c r="M7" s="59"/>
      <c r="N7" s="59"/>
      <c r="O7" s="43"/>
    </row>
    <row r="8" spans="1:20" s="44" customFormat="1" ht="13.15">
      <c r="A8" s="54" t="s">
        <v>24</v>
      </c>
      <c r="B8" s="59"/>
      <c r="C8" s="59"/>
      <c r="D8" s="283"/>
      <c r="E8" s="59"/>
      <c r="F8" s="59"/>
      <c r="G8" s="59"/>
      <c r="H8" s="59"/>
      <c r="I8" s="59"/>
      <c r="J8" s="59"/>
      <c r="K8" s="59"/>
      <c r="L8" s="59"/>
      <c r="M8" s="59"/>
      <c r="N8" s="59"/>
      <c r="O8" s="43"/>
    </row>
    <row r="9" spans="1:20" s="44" customFormat="1" ht="13.15">
      <c r="A9" s="52" t="s">
        <v>1381</v>
      </c>
      <c r="B9" s="59"/>
      <c r="C9" s="59"/>
      <c r="D9" s="283"/>
      <c r="E9" s="59"/>
      <c r="F9" s="59"/>
      <c r="G9" s="59"/>
      <c r="H9" s="59"/>
      <c r="I9" s="59"/>
      <c r="J9" s="59"/>
      <c r="K9" s="59"/>
      <c r="L9" s="59"/>
      <c r="M9" s="59"/>
      <c r="N9" s="59"/>
      <c r="O9" s="43"/>
    </row>
    <row r="10" spans="1:20" s="48" customFormat="1" ht="13.15">
      <c r="A10" s="53">
        <f>SUM(A13:A2227)</f>
        <v>0</v>
      </c>
      <c r="B10" s="71"/>
      <c r="C10" s="46"/>
      <c r="D10" s="46"/>
      <c r="E10" s="46"/>
      <c r="F10" s="70"/>
      <c r="G10" s="46"/>
      <c r="H10" s="70"/>
      <c r="I10" s="47"/>
      <c r="J10" s="47"/>
      <c r="K10" s="47"/>
      <c r="L10" s="47"/>
      <c r="M10" s="47"/>
      <c r="N10" s="47"/>
      <c r="O10" s="47"/>
    </row>
    <row r="12" spans="1:20" ht="13.15">
      <c r="H12" s="74" t="s">
        <v>114</v>
      </c>
    </row>
    <row r="14" spans="1:20" ht="13.15">
      <c r="H14" s="5">
        <f>Calc_PRIM_death_rates!H14</f>
        <v>0.1</v>
      </c>
      <c r="I14" s="5">
        <f>Calc_PRIM_death_rates!I14</f>
        <v>0.2</v>
      </c>
      <c r="J14" s="5">
        <f>Calc_PRIM_death_rates!J14</f>
        <v>0.3</v>
      </c>
      <c r="K14" s="5">
        <f>Calc_PRIM_death_rates!K14</f>
        <v>0.4</v>
      </c>
    </row>
    <row r="16" spans="1:20" ht="17.649999999999999">
      <c r="B16" s="37" t="s">
        <v>1142</v>
      </c>
    </row>
    <row r="18" spans="2:6" ht="13.15">
      <c r="B18" s="74" t="str">
        <f>RAW_DATA_INPUTS!B126</f>
        <v xml:space="preserve">MALE SECONDARY Starting Stock figures </v>
      </c>
    </row>
    <row r="20" spans="2:6" ht="13.15">
      <c r="B20" s="1334" t="str">
        <f>RAW_DATA_INPUTS!B129</f>
        <v>Age group</v>
      </c>
      <c r="C20" s="1369" t="s">
        <v>70</v>
      </c>
      <c r="D20" s="1369"/>
      <c r="E20" s="1369"/>
      <c r="F20" s="1369"/>
    </row>
    <row r="21" spans="2:6" ht="13.15">
      <c r="B21" s="1335"/>
      <c r="C21" s="8" t="str">
        <f>RAW_DATA_INPUTS!C129</f>
        <v>2013/14</v>
      </c>
      <c r="D21" s="8" t="str">
        <f>RAW_DATA_INPUTS!D129</f>
        <v>2014/15</v>
      </c>
      <c r="E21" s="8" t="str">
        <f>RAW_DATA_INPUTS!E129</f>
        <v>2015/16</v>
      </c>
      <c r="F21" s="8" t="str">
        <f>RAW_DATA_INPUTS!F129</f>
        <v>2016/17</v>
      </c>
    </row>
    <row r="22" spans="2:6" ht="13.15">
      <c r="B22" s="8" t="str">
        <f>RAW_DATA_INPUTS!B130</f>
        <v>20-24</v>
      </c>
      <c r="C22" s="298">
        <f>RAW_DATA_INPUTS!C130</f>
        <v>2658.9560000000001</v>
      </c>
      <c r="D22" s="298">
        <f>RAW_DATA_INPUTS!D130</f>
        <v>2810.3220000000001</v>
      </c>
      <c r="E22" s="298">
        <f>RAW_DATA_INPUTS!E130</f>
        <v>2837.9520000000002</v>
      </c>
      <c r="F22" s="298">
        <f>RAW_DATA_INPUTS!F130</f>
        <v>2857.154</v>
      </c>
    </row>
    <row r="23" spans="2:6" ht="13.15">
      <c r="B23" s="8" t="str">
        <f>RAW_DATA_INPUTS!B131</f>
        <v>25-29</v>
      </c>
      <c r="C23" s="298">
        <f>RAW_DATA_INPUTS!C131</f>
        <v>11714.665999999999</v>
      </c>
      <c r="D23" s="298">
        <f>RAW_DATA_INPUTS!D131</f>
        <v>11296.923000000001</v>
      </c>
      <c r="E23" s="298">
        <f>RAW_DATA_INPUTS!E131</f>
        <v>10944.945</v>
      </c>
      <c r="F23" s="298">
        <f>RAW_DATA_INPUTS!F131</f>
        <v>10544.534</v>
      </c>
    </row>
    <row r="24" spans="2:6" ht="13.15">
      <c r="B24" s="8" t="str">
        <f>RAW_DATA_INPUTS!B132</f>
        <v>30-34</v>
      </c>
      <c r="C24" s="298">
        <f>RAW_DATA_INPUTS!C132</f>
        <v>14199.52</v>
      </c>
      <c r="D24" s="298">
        <f>RAW_DATA_INPUTS!D132</f>
        <v>14065.722</v>
      </c>
      <c r="E24" s="298">
        <f>RAW_DATA_INPUTS!E132</f>
        <v>13597.043</v>
      </c>
      <c r="F24" s="298">
        <f>RAW_DATA_INPUTS!F132</f>
        <v>13032.75</v>
      </c>
    </row>
    <row r="25" spans="2:6" ht="13.15">
      <c r="B25" s="8" t="str">
        <f>RAW_DATA_INPUTS!B133</f>
        <v>35-39</v>
      </c>
      <c r="C25" s="298">
        <f>RAW_DATA_INPUTS!C133</f>
        <v>12148.044</v>
      </c>
      <c r="D25" s="298">
        <f>RAW_DATA_INPUTS!D133</f>
        <v>12305.62</v>
      </c>
      <c r="E25" s="298">
        <f>RAW_DATA_INPUTS!E133</f>
        <v>12604.155000000001</v>
      </c>
      <c r="F25" s="298">
        <f>RAW_DATA_INPUTS!F133</f>
        <v>12844.226000000001</v>
      </c>
    </row>
    <row r="26" spans="2:6" ht="13.15">
      <c r="B26" s="8" t="str">
        <f>RAW_DATA_INPUTS!B134</f>
        <v>40-44</v>
      </c>
      <c r="C26" s="298">
        <f>RAW_DATA_INPUTS!C134</f>
        <v>11920.248</v>
      </c>
      <c r="D26" s="298">
        <f>RAW_DATA_INPUTS!D134</f>
        <v>11786.883</v>
      </c>
      <c r="E26" s="298">
        <f>RAW_DATA_INPUTS!E134</f>
        <v>11594.588</v>
      </c>
      <c r="F26" s="298">
        <f>RAW_DATA_INPUTS!F134</f>
        <v>11174.228999999999</v>
      </c>
    </row>
    <row r="27" spans="2:6" ht="13.15">
      <c r="B27" s="8" t="str">
        <f>RAW_DATA_INPUTS!B135</f>
        <v>45-49</v>
      </c>
      <c r="C27" s="298">
        <f>RAW_DATA_INPUTS!C135</f>
        <v>9380.4140000000007</v>
      </c>
      <c r="D27" s="298">
        <f>RAW_DATA_INPUTS!D135</f>
        <v>9388.33</v>
      </c>
      <c r="E27" s="298">
        <f>RAW_DATA_INPUTS!E135</f>
        <v>9520.4770000000008</v>
      </c>
      <c r="F27" s="298">
        <f>RAW_DATA_INPUTS!F135</f>
        <v>9833.5290000000005</v>
      </c>
    </row>
    <row r="28" spans="2:6" ht="13.15">
      <c r="B28" s="8" t="str">
        <f>RAW_DATA_INPUTS!B136</f>
        <v>50-54</v>
      </c>
      <c r="C28" s="298">
        <f>RAW_DATA_INPUTS!C136</f>
        <v>8598.2510000000002</v>
      </c>
      <c r="D28" s="298">
        <f>RAW_DATA_INPUTS!D136</f>
        <v>8218.6020000000008</v>
      </c>
      <c r="E28" s="298">
        <f>RAW_DATA_INPUTS!E136</f>
        <v>7961.4989999999998</v>
      </c>
      <c r="F28" s="298">
        <f>RAW_DATA_INPUTS!F136</f>
        <v>7770.9660000000003</v>
      </c>
    </row>
    <row r="29" spans="2:6" ht="13.15">
      <c r="B29" s="8" t="str">
        <f>RAW_DATA_INPUTS!B137</f>
        <v>55-59</v>
      </c>
      <c r="C29" s="298">
        <f>RAW_DATA_INPUTS!C137</f>
        <v>6569.3379999999997</v>
      </c>
      <c r="D29" s="298">
        <f>RAW_DATA_INPUTS!D137</f>
        <v>6047.6109999999999</v>
      </c>
      <c r="E29" s="298">
        <f>RAW_DATA_INPUTS!E137</f>
        <v>5579.9359999999997</v>
      </c>
      <c r="F29" s="298">
        <f>RAW_DATA_INPUTS!F137</f>
        <v>5243.3559999999998</v>
      </c>
    </row>
    <row r="30" spans="2:6" ht="13.15">
      <c r="B30" s="8" t="str">
        <f>RAW_DATA_INPUTS!B138</f>
        <v>60-64</v>
      </c>
      <c r="C30" s="298">
        <f>RAW_DATA_INPUTS!C138</f>
        <v>2319.9250000000002</v>
      </c>
      <c r="D30" s="298">
        <f>RAW_DATA_INPUTS!D138</f>
        <v>2115.404</v>
      </c>
      <c r="E30" s="298">
        <f>RAW_DATA_INPUTS!E138</f>
        <v>1928.077</v>
      </c>
      <c r="F30" s="298">
        <f>RAW_DATA_INPUTS!F138</f>
        <v>1746.3689999999999</v>
      </c>
    </row>
    <row r="31" spans="2:6" ht="13.15">
      <c r="B31" s="8" t="str">
        <f>RAW_DATA_INPUTS!B139</f>
        <v>65 plus</v>
      </c>
      <c r="C31" s="298">
        <f>RAW_DATA_INPUTS!C139</f>
        <v>476.26600000000002</v>
      </c>
      <c r="D31" s="298">
        <f>RAW_DATA_INPUTS!D139</f>
        <v>484.93400000000003</v>
      </c>
      <c r="E31" s="298">
        <f>RAW_DATA_INPUTS!E139</f>
        <v>479.97399999999999</v>
      </c>
      <c r="F31" s="298">
        <f>RAW_DATA_INPUTS!F139</f>
        <v>443.209</v>
      </c>
    </row>
    <row r="32" spans="2:6" ht="13.15">
      <c r="B32" s="8" t="str">
        <f>RAW_DATA_INPUTS!B140</f>
        <v>Total</v>
      </c>
      <c r="C32" s="298">
        <f>RAW_DATA_INPUTS!C140</f>
        <v>79985.628000000012</v>
      </c>
      <c r="D32" s="298">
        <f>RAW_DATA_INPUTS!D140</f>
        <v>78520.350999999995</v>
      </c>
      <c r="E32" s="298">
        <f>RAW_DATA_INPUTS!E140</f>
        <v>77048.646000000008</v>
      </c>
      <c r="F32" s="298">
        <f>RAW_DATA_INPUTS!F140</f>
        <v>75490.322000000015</v>
      </c>
    </row>
    <row r="33" spans="1:6">
      <c r="A33" s="1177">
        <f>SUM(C33:F33)</f>
        <v>0</v>
      </c>
      <c r="B33" s="1177"/>
      <c r="C33" s="1177">
        <f>SUM(C22:C31)-C32</f>
        <v>0</v>
      </c>
      <c r="D33" s="1177">
        <f>SUM(D22:D31)-D32</f>
        <v>0</v>
      </c>
      <c r="E33" s="1177">
        <f>SUM(E22:E31)-E32</f>
        <v>0</v>
      </c>
      <c r="F33" s="1177">
        <f>SUM(F22:F31)-F32</f>
        <v>0</v>
      </c>
    </row>
    <row r="35" spans="1:6" ht="13.15">
      <c r="B35" s="74" t="str">
        <f>RAW_DATA_INPUTS!B160</f>
        <v xml:space="preserve">FEMALE SECONDARY Starting Stock figures </v>
      </c>
    </row>
    <row r="37" spans="1:6" ht="13.15">
      <c r="B37" s="1334" t="str">
        <f>RAW_DATA_INPUTS!B146</f>
        <v>Age group</v>
      </c>
      <c r="C37" s="1369" t="str">
        <f>C20</f>
        <v>Year</v>
      </c>
      <c r="D37" s="1369"/>
      <c r="E37" s="1369"/>
      <c r="F37" s="1369"/>
    </row>
    <row r="38" spans="1:6" ht="13.15">
      <c r="B38" s="1335"/>
      <c r="C38" s="8" t="str">
        <f>C21</f>
        <v>2013/14</v>
      </c>
      <c r="D38" s="8" t="str">
        <f>D21</f>
        <v>2014/15</v>
      </c>
      <c r="E38" s="8" t="str">
        <f>E21</f>
        <v>2015/16</v>
      </c>
      <c r="F38" s="8" t="str">
        <f>F21</f>
        <v>2016/17</v>
      </c>
    </row>
    <row r="39" spans="1:6" ht="13.15">
      <c r="B39" s="8" t="str">
        <f>RAW_DATA_INPUTS!B164</f>
        <v>20-24</v>
      </c>
      <c r="C39" s="298">
        <f>RAW_DATA_INPUTS!C164</f>
        <v>6569.01</v>
      </c>
      <c r="D39" s="298">
        <f>RAW_DATA_INPUTS!D164</f>
        <v>6913.0529999999999</v>
      </c>
      <c r="E39" s="298">
        <f>RAW_DATA_INPUTS!E164</f>
        <v>6971.3779999999997</v>
      </c>
      <c r="F39" s="298">
        <f>RAW_DATA_INPUTS!F164</f>
        <v>6712.0410000000002</v>
      </c>
    </row>
    <row r="40" spans="1:6" ht="13.15">
      <c r="B40" s="8" t="str">
        <f>RAW_DATA_INPUTS!B165</f>
        <v>25-29</v>
      </c>
      <c r="C40" s="298">
        <f>RAW_DATA_INPUTS!C165</f>
        <v>25121.401999999998</v>
      </c>
      <c r="D40" s="298">
        <f>RAW_DATA_INPUTS!D165</f>
        <v>24469.279999999999</v>
      </c>
      <c r="E40" s="298">
        <f>RAW_DATA_INPUTS!E165</f>
        <v>23464.481</v>
      </c>
      <c r="F40" s="298">
        <f>RAW_DATA_INPUTS!F165</f>
        <v>22722.664000000001</v>
      </c>
    </row>
    <row r="41" spans="1:6" ht="13.15">
      <c r="B41" s="8" t="str">
        <f>RAW_DATA_INPUTS!B166</f>
        <v>30-34</v>
      </c>
      <c r="C41" s="298">
        <f>RAW_DATA_INPUTS!C166</f>
        <v>27048.412</v>
      </c>
      <c r="D41" s="298">
        <f>RAW_DATA_INPUTS!D166</f>
        <v>26640.917000000001</v>
      </c>
      <c r="E41" s="298">
        <f>RAW_DATA_INPUTS!E166</f>
        <v>25802.3</v>
      </c>
      <c r="F41" s="298">
        <f>RAW_DATA_INPUTS!F166</f>
        <v>25302.331999999999</v>
      </c>
    </row>
    <row r="42" spans="1:6" ht="13.15">
      <c r="B42" s="8" t="str">
        <f>RAW_DATA_INPUTS!B167</f>
        <v>35-39</v>
      </c>
      <c r="C42" s="298">
        <f>RAW_DATA_INPUTS!C167</f>
        <v>21033.294000000002</v>
      </c>
      <c r="D42" s="298">
        <f>RAW_DATA_INPUTS!D167</f>
        <v>21938.945</v>
      </c>
      <c r="E42" s="298">
        <f>RAW_DATA_INPUTS!E167</f>
        <v>22789.789000000001</v>
      </c>
      <c r="F42" s="298">
        <f>RAW_DATA_INPUTS!F167</f>
        <v>23125.182000000001</v>
      </c>
    </row>
    <row r="43" spans="1:6" ht="13.15">
      <c r="B43" s="8" t="str">
        <f>RAW_DATA_INPUTS!B168</f>
        <v>40-44</v>
      </c>
      <c r="C43" s="298">
        <f>RAW_DATA_INPUTS!C168</f>
        <v>17699.642</v>
      </c>
      <c r="D43" s="298">
        <f>RAW_DATA_INPUTS!D168</f>
        <v>18319.503000000001</v>
      </c>
      <c r="E43" s="298">
        <f>RAW_DATA_INPUTS!E168</f>
        <v>18590.132000000001</v>
      </c>
      <c r="F43" s="298">
        <f>RAW_DATA_INPUTS!F168</f>
        <v>18582.062000000002</v>
      </c>
    </row>
    <row r="44" spans="1:6" ht="13.15">
      <c r="B44" s="8" t="str">
        <f>RAW_DATA_INPUTS!B169</f>
        <v>45-49</v>
      </c>
      <c r="C44" s="298">
        <f>RAW_DATA_INPUTS!C169</f>
        <v>13794.111000000001</v>
      </c>
      <c r="D44" s="298">
        <f>RAW_DATA_INPUTS!D169</f>
        <v>13963.328</v>
      </c>
      <c r="E44" s="298">
        <f>RAW_DATA_INPUTS!E169</f>
        <v>14053.257</v>
      </c>
      <c r="F44" s="298">
        <f>RAW_DATA_INPUTS!F169</f>
        <v>14633.194</v>
      </c>
    </row>
    <row r="45" spans="1:6" ht="13.15">
      <c r="B45" s="8" t="str">
        <f>RAW_DATA_INPUTS!B170</f>
        <v>50-54</v>
      </c>
      <c r="C45" s="298">
        <f>RAW_DATA_INPUTS!C170</f>
        <v>12646.304</v>
      </c>
      <c r="D45" s="298">
        <f>RAW_DATA_INPUTS!D170</f>
        <v>12281.144</v>
      </c>
      <c r="E45" s="298">
        <f>RAW_DATA_INPUTS!E170</f>
        <v>11846.474</v>
      </c>
      <c r="F45" s="298">
        <f>RAW_DATA_INPUTS!F170</f>
        <v>11667.656999999999</v>
      </c>
    </row>
    <row r="46" spans="1:6" ht="13.15">
      <c r="B46" s="8" t="str">
        <f>RAW_DATA_INPUTS!B171</f>
        <v>55-59</v>
      </c>
      <c r="C46" s="298">
        <f>RAW_DATA_INPUTS!C171</f>
        <v>10509.880999999999</v>
      </c>
      <c r="D46" s="298">
        <f>RAW_DATA_INPUTS!D171</f>
        <v>9557.5560000000005</v>
      </c>
      <c r="E46" s="298">
        <f>RAW_DATA_INPUTS!E171</f>
        <v>8791.3029999999999</v>
      </c>
      <c r="F46" s="298">
        <f>RAW_DATA_INPUTS!F171</f>
        <v>7944.924</v>
      </c>
    </row>
    <row r="47" spans="1:6" ht="13.15">
      <c r="B47" s="8" t="str">
        <f>RAW_DATA_INPUTS!B172</f>
        <v>60-64</v>
      </c>
      <c r="C47" s="298">
        <f>RAW_DATA_INPUTS!C172</f>
        <v>2856.846</v>
      </c>
      <c r="D47" s="298">
        <f>RAW_DATA_INPUTS!D172</f>
        <v>2875.09</v>
      </c>
      <c r="E47" s="298">
        <f>RAW_DATA_INPUTS!E172</f>
        <v>2709.473</v>
      </c>
      <c r="F47" s="298">
        <f>RAW_DATA_INPUTS!F172</f>
        <v>2585.8150000000001</v>
      </c>
    </row>
    <row r="48" spans="1:6" ht="13.15">
      <c r="B48" s="8" t="str">
        <f>RAW_DATA_INPUTS!B173</f>
        <v>65 plus</v>
      </c>
      <c r="C48" s="298">
        <f>RAW_DATA_INPUTS!C173</f>
        <v>472.51299999999998</v>
      </c>
      <c r="D48" s="298">
        <f>RAW_DATA_INPUTS!D173</f>
        <v>446.63799999999998</v>
      </c>
      <c r="E48" s="298">
        <f>RAW_DATA_INPUTS!E173</f>
        <v>475.20800000000003</v>
      </c>
      <c r="F48" s="298">
        <f>RAW_DATA_INPUTS!F173</f>
        <v>459.44600000000003</v>
      </c>
    </row>
    <row r="49" spans="1:6" ht="13.15">
      <c r="B49" s="8" t="str">
        <f>RAW_DATA_INPUTS!B174</f>
        <v>Total</v>
      </c>
      <c r="C49" s="298">
        <f>RAW_DATA_INPUTS!C174</f>
        <v>137751.41499999998</v>
      </c>
      <c r="D49" s="298">
        <f>RAW_DATA_INPUTS!D174</f>
        <v>137405.454</v>
      </c>
      <c r="E49" s="298">
        <f>RAW_DATA_INPUTS!E174</f>
        <v>135493.79500000001</v>
      </c>
      <c r="F49" s="298">
        <f>RAW_DATA_INPUTS!F174</f>
        <v>133735.31700000001</v>
      </c>
    </row>
    <row r="50" spans="1:6">
      <c r="A50" s="1177">
        <f>SUM(C50:F50)</f>
        <v>0</v>
      </c>
      <c r="B50" s="1177"/>
      <c r="C50" s="1177">
        <f>SUM(C39:C48)-C49</f>
        <v>0</v>
      </c>
      <c r="D50" s="1177">
        <f>SUM(D39:D48)-D49</f>
        <v>0</v>
      </c>
      <c r="E50" s="1177">
        <f>SUM(E39:E48)-E49</f>
        <v>0</v>
      </c>
      <c r="F50" s="1177">
        <f>SUM(F39:F48)-F49</f>
        <v>0</v>
      </c>
    </row>
    <row r="52" spans="1:6" ht="17.649999999999999">
      <c r="B52" s="37" t="s">
        <v>506</v>
      </c>
    </row>
    <row r="54" spans="1:6" ht="13.15">
      <c r="B54" s="74" t="s">
        <v>508</v>
      </c>
    </row>
    <row r="56" spans="1:6" ht="13.15">
      <c r="B56" s="1334" t="str">
        <f>B37</f>
        <v>Age group</v>
      </c>
      <c r="C56" s="1369" t="str">
        <f>C37</f>
        <v>Year</v>
      </c>
      <c r="D56" s="1369"/>
      <c r="E56" s="1369"/>
      <c r="F56" s="1369"/>
    </row>
    <row r="57" spans="1:6" ht="13.15">
      <c r="B57" s="1335"/>
      <c r="C57" s="8" t="str">
        <f>Calc_PRIM_death_rates!C57</f>
        <v>2013/14</v>
      </c>
      <c r="D57" s="8" t="str">
        <f>Calc_PRIM_death_rates!D57</f>
        <v>2014/15</v>
      </c>
      <c r="E57" s="8" t="str">
        <f>Calc_PRIM_death_rates!E57</f>
        <v>2015/16</v>
      </c>
      <c r="F57" s="8" t="str">
        <f>Calc_PRIM_death_rates!F57</f>
        <v>2016/17</v>
      </c>
    </row>
    <row r="58" spans="1:6" ht="13.15">
      <c r="B58" s="8" t="str">
        <f t="shared" ref="B58:B68" si="0">B39</f>
        <v>20-24</v>
      </c>
      <c r="C58" s="407">
        <f>RAW_DATA_INPUTS!C264</f>
        <v>5</v>
      </c>
      <c r="D58" s="407">
        <f>RAW_DATA_INPUTS!D264</f>
        <v>0</v>
      </c>
      <c r="E58" s="407">
        <f>RAW_DATA_INPUTS!E264</f>
        <v>0</v>
      </c>
      <c r="F58" s="407">
        <f>RAW_DATA_INPUTS!F264</f>
        <v>0</v>
      </c>
    </row>
    <row r="59" spans="1:6" ht="13.15">
      <c r="B59" s="8" t="str">
        <f t="shared" si="0"/>
        <v>25-29</v>
      </c>
      <c r="C59" s="407">
        <f>RAW_DATA_INPUTS!C265</f>
        <v>5</v>
      </c>
      <c r="D59" s="407">
        <f>RAW_DATA_INPUTS!D265</f>
        <v>0</v>
      </c>
      <c r="E59" s="407">
        <f>RAW_DATA_INPUTS!E265</f>
        <v>5.9090000000000007</v>
      </c>
      <c r="F59" s="407">
        <f>RAW_DATA_INPUTS!F265</f>
        <v>0</v>
      </c>
    </row>
    <row r="60" spans="1:6" ht="13.15">
      <c r="B60" s="8" t="str">
        <f t="shared" si="0"/>
        <v>30-34</v>
      </c>
      <c r="C60" s="407">
        <f>RAW_DATA_INPUTS!C266</f>
        <v>5</v>
      </c>
      <c r="D60" s="407">
        <f>RAW_DATA_INPUTS!D266</f>
        <v>7.9925999999999995</v>
      </c>
      <c r="E60" s="407">
        <f>RAW_DATA_INPUTS!E266</f>
        <v>5</v>
      </c>
      <c r="F60" s="407">
        <f>RAW_DATA_INPUTS!F266</f>
        <v>5</v>
      </c>
    </row>
    <row r="61" spans="1:6" ht="13.15">
      <c r="B61" s="8" t="str">
        <f t="shared" si="0"/>
        <v>35-39</v>
      </c>
      <c r="C61" s="407">
        <f>RAW_DATA_INPUTS!C267</f>
        <v>9.2347499999999982</v>
      </c>
      <c r="D61" s="407">
        <f>RAW_DATA_INPUTS!D267</f>
        <v>5.8855999999999993</v>
      </c>
      <c r="E61" s="407">
        <f>RAW_DATA_INPUTS!E267</f>
        <v>6.479000000000001</v>
      </c>
      <c r="F61" s="407">
        <f>RAW_DATA_INPUTS!F267</f>
        <v>5.2110000000000003</v>
      </c>
    </row>
    <row r="62" spans="1:6" ht="13.15">
      <c r="B62" s="8" t="str">
        <f t="shared" si="0"/>
        <v>40-44</v>
      </c>
      <c r="C62" s="407">
        <f>RAW_DATA_INPUTS!C268</f>
        <v>7.1127499999999992</v>
      </c>
      <c r="D62" s="407">
        <f>RAW_DATA_INPUTS!D268</f>
        <v>10.0426</v>
      </c>
      <c r="E62" s="407">
        <f>RAW_DATA_INPUTS!E268</f>
        <v>6.4710000000000001</v>
      </c>
      <c r="F62" s="407">
        <f>RAW_DATA_INPUTS!F268</f>
        <v>5</v>
      </c>
    </row>
    <row r="63" spans="1:6" ht="13.15">
      <c r="B63" s="8" t="str">
        <f t="shared" si="0"/>
        <v>45-49</v>
      </c>
      <c r="C63" s="407">
        <f>RAW_DATA_INPUTS!C269</f>
        <v>16.589750000000002</v>
      </c>
      <c r="D63" s="407">
        <f>RAW_DATA_INPUTS!D269</f>
        <v>8.0911000000000008</v>
      </c>
      <c r="E63" s="407">
        <f>RAW_DATA_INPUTS!E269</f>
        <v>5</v>
      </c>
      <c r="F63" s="407">
        <f>RAW_DATA_INPUTS!F269</f>
        <v>5.79</v>
      </c>
    </row>
    <row r="64" spans="1:6" ht="13.15">
      <c r="B64" s="8" t="str">
        <f t="shared" si="0"/>
        <v>50-54</v>
      </c>
      <c r="C64" s="407">
        <f>RAW_DATA_INPUTS!C270</f>
        <v>9.2187499999999982</v>
      </c>
      <c r="D64" s="407">
        <f>RAW_DATA_INPUTS!D270</f>
        <v>8.0441000000000003</v>
      </c>
      <c r="E64" s="407">
        <f>RAW_DATA_INPUTS!E270</f>
        <v>7.8819999999999997</v>
      </c>
      <c r="F64" s="407">
        <f>RAW_DATA_INPUTS!F270</f>
        <v>5.742</v>
      </c>
    </row>
    <row r="65" spans="1:7" ht="13.15">
      <c r="B65" s="8" t="str">
        <f t="shared" si="0"/>
        <v>55-59</v>
      </c>
      <c r="C65" s="407">
        <f>RAW_DATA_INPUTS!C271</f>
        <v>5.2590000000000003</v>
      </c>
      <c r="D65" s="407">
        <f>RAW_DATA_INPUTS!D271</f>
        <v>5</v>
      </c>
      <c r="E65" s="407">
        <f>RAW_DATA_INPUTS!E271</f>
        <v>5.7939999999999996</v>
      </c>
      <c r="F65" s="407">
        <f>RAW_DATA_INPUTS!F271</f>
        <v>6.8309999999999995</v>
      </c>
    </row>
    <row r="66" spans="1:7" ht="13.15">
      <c r="B66" s="8" t="str">
        <f t="shared" si="0"/>
        <v>60-64</v>
      </c>
      <c r="C66" s="407">
        <f>RAW_DATA_INPUTS!C272</f>
        <v>5</v>
      </c>
      <c r="D66" s="407">
        <f>RAW_DATA_INPUTS!D272</f>
        <v>0</v>
      </c>
      <c r="E66" s="407">
        <f>RAW_DATA_INPUTS!E272</f>
        <v>0</v>
      </c>
      <c r="F66" s="407">
        <f>RAW_DATA_INPUTS!F272</f>
        <v>0</v>
      </c>
    </row>
    <row r="67" spans="1:7" ht="13.15">
      <c r="B67" s="8" t="str">
        <f t="shared" si="0"/>
        <v>65 plus</v>
      </c>
      <c r="C67" s="407">
        <f>RAW_DATA_INPUTS!C273</f>
        <v>0</v>
      </c>
      <c r="D67" s="407">
        <f>RAW_DATA_INPUTS!D273</f>
        <v>0</v>
      </c>
      <c r="E67" s="407">
        <f>RAW_DATA_INPUTS!E273</f>
        <v>0</v>
      </c>
      <c r="F67" s="407">
        <f>RAW_DATA_INPUTS!F273</f>
        <v>0</v>
      </c>
    </row>
    <row r="68" spans="1:7" ht="13.15">
      <c r="B68" s="8" t="str">
        <f t="shared" si="0"/>
        <v>Total</v>
      </c>
      <c r="C68" s="407">
        <f>RAW_DATA_INPUTS!C274</f>
        <v>67.414999999999992</v>
      </c>
      <c r="D68" s="407">
        <f>RAW_DATA_INPUTS!D274</f>
        <v>45.055999999999997</v>
      </c>
      <c r="E68" s="407">
        <f>RAW_DATA_INPUTS!E274</f>
        <v>42.534999999999997</v>
      </c>
      <c r="F68" s="407">
        <f>RAW_DATA_INPUTS!F274</f>
        <v>33.573999999999998</v>
      </c>
    </row>
    <row r="69" spans="1:7">
      <c r="A69" s="1177">
        <f>SUM(C69:F69)</f>
        <v>0</v>
      </c>
      <c r="B69" s="1177"/>
      <c r="C69" s="1177">
        <f>SUM(C58:C67)-C68</f>
        <v>0</v>
      </c>
      <c r="D69" s="1177">
        <f>SUM(D58:D67)-D68</f>
        <v>0</v>
      </c>
      <c r="E69" s="1177">
        <f>SUM(E58:E67)-E68</f>
        <v>0</v>
      </c>
      <c r="F69" s="1177">
        <f>SUM(F58:F67)-F68</f>
        <v>0</v>
      </c>
    </row>
    <row r="71" spans="1:7" ht="13.15">
      <c r="B71" s="74" t="s">
        <v>507</v>
      </c>
    </row>
    <row r="73" spans="1:7" ht="13.15">
      <c r="B73" s="1334" t="str">
        <f>B56</f>
        <v>Age group</v>
      </c>
      <c r="C73" s="1369" t="str">
        <f>C56</f>
        <v>Year</v>
      </c>
      <c r="D73" s="1369"/>
      <c r="E73" s="1369"/>
      <c r="F73" s="1369"/>
    </row>
    <row r="74" spans="1:7" ht="13.15">
      <c r="B74" s="1335"/>
      <c r="C74" s="8" t="str">
        <f>C57</f>
        <v>2013/14</v>
      </c>
      <c r="D74" s="8" t="str">
        <f>D57</f>
        <v>2014/15</v>
      </c>
      <c r="E74" s="8" t="str">
        <f>E57</f>
        <v>2015/16</v>
      </c>
      <c r="F74" s="8" t="str">
        <f>F57</f>
        <v>2016/17</v>
      </c>
    </row>
    <row r="75" spans="1:7" ht="13.15">
      <c r="B75" s="8" t="str">
        <f t="shared" ref="B75:B85" si="1">B58</f>
        <v>20-24</v>
      </c>
      <c r="C75" s="407">
        <f>RAW_DATA_INPUTS!C281</f>
        <v>0</v>
      </c>
      <c r="D75" s="407">
        <f>RAW_DATA_INPUTS!D281</f>
        <v>7.3769999999999998</v>
      </c>
      <c r="E75" s="407">
        <f>RAW_DATA_INPUTS!E281</f>
        <v>5</v>
      </c>
      <c r="F75" s="407">
        <f>RAW_DATA_INPUTS!F281</f>
        <v>0</v>
      </c>
      <c r="G75" s="5"/>
    </row>
    <row r="76" spans="1:7" ht="13.15">
      <c r="B76" s="8" t="str">
        <f t="shared" si="1"/>
        <v>25-29</v>
      </c>
      <c r="C76" s="407">
        <f>RAW_DATA_INPUTS!C282</f>
        <v>0</v>
      </c>
      <c r="D76" s="407">
        <f>RAW_DATA_INPUTS!D282</f>
        <v>5</v>
      </c>
      <c r="E76" s="407">
        <f>RAW_DATA_INPUTS!E282</f>
        <v>5.5398333333333367</v>
      </c>
      <c r="F76" s="407">
        <f>RAW_DATA_INPUTS!F282</f>
        <v>0</v>
      </c>
      <c r="G76" s="5"/>
    </row>
    <row r="77" spans="1:7" ht="13.15">
      <c r="B77" s="8" t="str">
        <f t="shared" si="1"/>
        <v>30-34</v>
      </c>
      <c r="C77" s="407">
        <f>RAW_DATA_INPUTS!C283</f>
        <v>5</v>
      </c>
      <c r="D77" s="407">
        <f>RAW_DATA_INPUTS!D283</f>
        <v>8.5160000000000036</v>
      </c>
      <c r="E77" s="407">
        <f>RAW_DATA_INPUTS!E283</f>
        <v>5.4338333333333368</v>
      </c>
      <c r="F77" s="407">
        <f>RAW_DATA_INPUTS!F283</f>
        <v>0</v>
      </c>
      <c r="G77" s="5"/>
    </row>
    <row r="78" spans="1:7" ht="13.15">
      <c r="B78" s="8" t="str">
        <f t="shared" si="1"/>
        <v>35-39</v>
      </c>
      <c r="C78" s="407">
        <f>RAW_DATA_INPUTS!C284</f>
        <v>0</v>
      </c>
      <c r="D78" s="407">
        <f>RAW_DATA_INPUTS!D284</f>
        <v>9.485000000000003</v>
      </c>
      <c r="E78" s="407">
        <f>RAW_DATA_INPUTS!E284</f>
        <v>8.6588333333333356</v>
      </c>
      <c r="F78" s="407">
        <f>RAW_DATA_INPUTS!F284</f>
        <v>7.6735000000000007</v>
      </c>
      <c r="G78" s="5"/>
    </row>
    <row r="79" spans="1:7" ht="13.15">
      <c r="B79" s="8" t="str">
        <f t="shared" si="1"/>
        <v>40-44</v>
      </c>
      <c r="C79" s="407">
        <f>RAW_DATA_INPUTS!C285</f>
        <v>6.6502499999999998</v>
      </c>
      <c r="D79" s="407">
        <f>RAW_DATA_INPUTS!D285</f>
        <v>8.4820000000000029</v>
      </c>
      <c r="E79" s="407">
        <f>RAW_DATA_INPUTS!E285</f>
        <v>6.617833333333337</v>
      </c>
      <c r="F79" s="407">
        <f>RAW_DATA_INPUTS!F285</f>
        <v>6.6154999999999999</v>
      </c>
      <c r="G79" s="5"/>
    </row>
    <row r="80" spans="1:7" ht="13.15">
      <c r="B80" s="8" t="str">
        <f t="shared" si="1"/>
        <v>45-49</v>
      </c>
      <c r="C80" s="407">
        <f>RAW_DATA_INPUTS!C286</f>
        <v>7.7762499999999992</v>
      </c>
      <c r="D80" s="407">
        <f>RAW_DATA_INPUTS!D286</f>
        <v>10.565000000000033</v>
      </c>
      <c r="E80" s="407">
        <f>RAW_DATA_INPUTS!E286</f>
        <v>17.101833333333367</v>
      </c>
      <c r="F80" s="407">
        <f>RAW_DATA_INPUTS!F286</f>
        <v>8.7125000000000004</v>
      </c>
      <c r="G80" s="5"/>
    </row>
    <row r="81" spans="1:7" ht="13.15">
      <c r="B81" s="8" t="str">
        <f t="shared" si="1"/>
        <v>50-54</v>
      </c>
      <c r="C81" s="407">
        <f>RAW_DATA_INPUTS!C287</f>
        <v>19.41225</v>
      </c>
      <c r="D81" s="407">
        <f>RAW_DATA_INPUTS!D287</f>
        <v>11.567000000000032</v>
      </c>
      <c r="E81" s="407">
        <f>RAW_DATA_INPUTS!E287</f>
        <v>9.6448333333333363</v>
      </c>
      <c r="F81" s="407">
        <f>RAW_DATA_INPUTS!F287</f>
        <v>6.6085000000000003</v>
      </c>
      <c r="G81" s="5"/>
    </row>
    <row r="82" spans="1:7" ht="13.15">
      <c r="B82" s="8" t="str">
        <f t="shared" si="1"/>
        <v>55-59</v>
      </c>
      <c r="C82" s="407">
        <f>RAW_DATA_INPUTS!C288</f>
        <v>5.6602499999999996</v>
      </c>
      <c r="D82" s="407">
        <f>RAW_DATA_INPUTS!D288</f>
        <v>7.4280000000000026</v>
      </c>
      <c r="E82" s="407">
        <f>RAW_DATA_INPUTS!E288</f>
        <v>0</v>
      </c>
      <c r="F82" s="407">
        <f>RAW_DATA_INPUTS!F288</f>
        <v>5</v>
      </c>
      <c r="G82" s="5"/>
    </row>
    <row r="83" spans="1:7" ht="13.15">
      <c r="B83" s="8" t="str">
        <f t="shared" si="1"/>
        <v>60-64</v>
      </c>
      <c r="C83" s="407">
        <f>RAW_DATA_INPUTS!C289</f>
        <v>5</v>
      </c>
      <c r="D83" s="407">
        <f>RAW_DATA_INPUTS!D289</f>
        <v>0</v>
      </c>
      <c r="E83" s="407">
        <f>RAW_DATA_INPUTS!E289</f>
        <v>0</v>
      </c>
      <c r="F83" s="407">
        <f>RAW_DATA_INPUTS!F289</f>
        <v>0</v>
      </c>
      <c r="G83" s="5"/>
    </row>
    <row r="84" spans="1:7" ht="13.15">
      <c r="B84" s="8" t="str">
        <f t="shared" si="1"/>
        <v>65 plus</v>
      </c>
      <c r="C84" s="407">
        <f>RAW_DATA_INPUTS!C290</f>
        <v>0</v>
      </c>
      <c r="D84" s="407">
        <f>RAW_DATA_INPUTS!D290</f>
        <v>0</v>
      </c>
      <c r="E84" s="407">
        <f>RAW_DATA_INPUTS!E290</f>
        <v>0</v>
      </c>
      <c r="F84" s="407">
        <f>RAW_DATA_INPUTS!F290</f>
        <v>0</v>
      </c>
      <c r="G84" s="5"/>
    </row>
    <row r="85" spans="1:7" ht="13.15">
      <c r="B85" s="8" t="str">
        <f t="shared" si="1"/>
        <v>Total</v>
      </c>
      <c r="C85" s="407">
        <f>RAW_DATA_INPUTS!C291</f>
        <v>49.498999999999988</v>
      </c>
      <c r="D85" s="407">
        <f>RAW_DATA_INPUTS!D291</f>
        <v>68.42</v>
      </c>
      <c r="E85" s="407">
        <f>RAW_DATA_INPUTS!E291</f>
        <v>57.997</v>
      </c>
      <c r="F85" s="407">
        <f>RAW_DATA_INPUTS!F291</f>
        <v>34.61</v>
      </c>
      <c r="G85" s="5"/>
    </row>
    <row r="86" spans="1:7">
      <c r="A86" s="1177">
        <f>SUM(C86:F86)</f>
        <v>0</v>
      </c>
      <c r="B86" s="1177"/>
      <c r="C86" s="1177">
        <f>SUM(C75:C84)-C85</f>
        <v>0</v>
      </c>
      <c r="D86" s="1177">
        <f>SUM(D75:D84)-D85</f>
        <v>0</v>
      </c>
      <c r="E86" s="1177">
        <f>SUM(E75:E84)-E85</f>
        <v>0</v>
      </c>
      <c r="F86" s="1177">
        <f>SUM(F75:F84)-F85</f>
        <v>0</v>
      </c>
    </row>
    <row r="88" spans="1:7" ht="13.15">
      <c r="B88" s="74" t="s">
        <v>509</v>
      </c>
    </row>
    <row r="90" spans="1:7" ht="13.15">
      <c r="B90" s="1262" t="str">
        <f>B73</f>
        <v>Age group</v>
      </c>
      <c r="C90" s="1369" t="str">
        <f>C73</f>
        <v>Year</v>
      </c>
      <c r="D90" s="1369"/>
      <c r="E90" s="1369"/>
      <c r="F90" s="1369"/>
    </row>
    <row r="91" spans="1:7" ht="13.15">
      <c r="B91" s="1262"/>
      <c r="C91" s="8" t="str">
        <f>C74</f>
        <v>2013/14</v>
      </c>
      <c r="D91" s="8" t="str">
        <f>D74</f>
        <v>2014/15</v>
      </c>
      <c r="E91" s="8" t="str">
        <f>E74</f>
        <v>2015/16</v>
      </c>
      <c r="F91" s="8" t="str">
        <f>F74</f>
        <v>2016/17</v>
      </c>
    </row>
    <row r="92" spans="1:7" ht="13.15">
      <c r="B92" s="8" t="str">
        <f t="shared" ref="B92:B102" si="2">B75</f>
        <v>20-24</v>
      </c>
      <c r="C92" s="159">
        <f t="shared" ref="C92:F102" si="3">C58/C22</f>
        <v>1.8804372844078653E-3</v>
      </c>
      <c r="D92" s="159">
        <f t="shared" si="3"/>
        <v>0</v>
      </c>
      <c r="E92" s="159">
        <f t="shared" si="3"/>
        <v>0</v>
      </c>
      <c r="F92" s="159">
        <f t="shared" si="3"/>
        <v>0</v>
      </c>
    </row>
    <row r="93" spans="1:7" ht="13.15">
      <c r="B93" s="8" t="str">
        <f t="shared" si="2"/>
        <v>25-29</v>
      </c>
      <c r="C93" s="159">
        <f t="shared" si="3"/>
        <v>4.2681541240697775E-4</v>
      </c>
      <c r="D93" s="159">
        <f t="shared" si="3"/>
        <v>0</v>
      </c>
      <c r="E93" s="159">
        <f t="shared" si="3"/>
        <v>5.3988393728794442E-4</v>
      </c>
      <c r="F93" s="159">
        <f t="shared" si="3"/>
        <v>0</v>
      </c>
    </row>
    <row r="94" spans="1:7" ht="13.15">
      <c r="B94" s="8" t="str">
        <f t="shared" si="2"/>
        <v>30-34</v>
      </c>
      <c r="C94" s="159">
        <f t="shared" si="3"/>
        <v>3.5212457885900369E-4</v>
      </c>
      <c r="D94" s="159">
        <f t="shared" si="3"/>
        <v>5.6823247324239731E-4</v>
      </c>
      <c r="E94" s="159">
        <f t="shared" si="3"/>
        <v>3.6772701240997765E-4</v>
      </c>
      <c r="F94" s="159">
        <f t="shared" si="3"/>
        <v>3.8364888454086817E-4</v>
      </c>
    </row>
    <row r="95" spans="1:7" ht="13.15">
      <c r="B95" s="8" t="str">
        <f t="shared" si="2"/>
        <v>35-39</v>
      </c>
      <c r="C95" s="159">
        <f t="shared" si="3"/>
        <v>7.6018410865156551E-4</v>
      </c>
      <c r="D95" s="159">
        <f t="shared" si="3"/>
        <v>4.7828553132633699E-4</v>
      </c>
      <c r="E95" s="159">
        <f t="shared" si="3"/>
        <v>5.1403683943905803E-4</v>
      </c>
      <c r="F95" s="159">
        <f t="shared" si="3"/>
        <v>4.0570759187824943E-4</v>
      </c>
    </row>
    <row r="96" spans="1:7" ht="13.15">
      <c r="B96" s="8" t="str">
        <f t="shared" si="2"/>
        <v>40-44</v>
      </c>
      <c r="C96" s="159">
        <f t="shared" si="3"/>
        <v>5.9669480030952367E-4</v>
      </c>
      <c r="D96" s="159">
        <f t="shared" si="3"/>
        <v>8.5201490504317387E-4</v>
      </c>
      <c r="E96" s="159">
        <f t="shared" si="3"/>
        <v>5.5810521253536565E-4</v>
      </c>
      <c r="F96" s="159">
        <f t="shared" si="3"/>
        <v>4.4745816467516464E-4</v>
      </c>
    </row>
    <row r="97" spans="2:6" ht="13.15">
      <c r="B97" s="8" t="str">
        <f t="shared" si="2"/>
        <v>45-49</v>
      </c>
      <c r="C97" s="159">
        <f t="shared" si="3"/>
        <v>1.7685520063400188E-3</v>
      </c>
      <c r="D97" s="159">
        <f t="shared" si="3"/>
        <v>8.6182526604838144E-4</v>
      </c>
      <c r="E97" s="159">
        <f t="shared" si="3"/>
        <v>5.2518376967876715E-4</v>
      </c>
      <c r="F97" s="159">
        <f t="shared" si="3"/>
        <v>5.8880184316332412E-4</v>
      </c>
    </row>
    <row r="98" spans="2:6" ht="13.15">
      <c r="B98" s="8" t="str">
        <f t="shared" si="2"/>
        <v>50-54</v>
      </c>
      <c r="C98" s="159">
        <f t="shared" si="3"/>
        <v>1.0721657230057598E-3</v>
      </c>
      <c r="D98" s="159">
        <f t="shared" si="3"/>
        <v>9.7876743514286246E-4</v>
      </c>
      <c r="E98" s="159">
        <f t="shared" si="3"/>
        <v>9.9001456886448134E-4</v>
      </c>
      <c r="F98" s="159">
        <f t="shared" si="3"/>
        <v>7.3890427522138168E-4</v>
      </c>
    </row>
    <row r="99" spans="2:6" ht="13.15">
      <c r="B99" s="8" t="str">
        <f t="shared" si="2"/>
        <v>55-59</v>
      </c>
      <c r="C99" s="159">
        <f t="shared" si="3"/>
        <v>8.0053728396986123E-4</v>
      </c>
      <c r="D99" s="159">
        <f t="shared" si="3"/>
        <v>8.2677275373697152E-4</v>
      </c>
      <c r="E99" s="159">
        <f t="shared" si="3"/>
        <v>1.038363164021953E-3</v>
      </c>
      <c r="F99" s="159">
        <f t="shared" si="3"/>
        <v>1.3027915708946711E-3</v>
      </c>
    </row>
    <row r="100" spans="2:6" ht="13.15">
      <c r="B100" s="8" t="str">
        <f t="shared" si="2"/>
        <v>60-64</v>
      </c>
      <c r="C100" s="159">
        <f t="shared" si="3"/>
        <v>2.1552420875674857E-3</v>
      </c>
      <c r="D100" s="159">
        <f t="shared" si="3"/>
        <v>0</v>
      </c>
      <c r="E100" s="159">
        <f t="shared" si="3"/>
        <v>0</v>
      </c>
      <c r="F100" s="159">
        <f t="shared" si="3"/>
        <v>0</v>
      </c>
    </row>
    <row r="101" spans="2:6" ht="13.15">
      <c r="B101" s="8" t="str">
        <f t="shared" si="2"/>
        <v>65 plus</v>
      </c>
      <c r="C101" s="159">
        <f t="shared" si="3"/>
        <v>0</v>
      </c>
      <c r="D101" s="159">
        <f t="shared" si="3"/>
        <v>0</v>
      </c>
      <c r="E101" s="159">
        <f t="shared" si="3"/>
        <v>0</v>
      </c>
      <c r="F101" s="159">
        <f t="shared" si="3"/>
        <v>0</v>
      </c>
    </row>
    <row r="102" spans="2:6" ht="13.15">
      <c r="B102" s="8" t="str">
        <f t="shared" si="2"/>
        <v>Total</v>
      </c>
      <c r="C102" s="159">
        <f t="shared" si="3"/>
        <v>8.4283891601126125E-4</v>
      </c>
      <c r="D102" s="159">
        <f t="shared" si="3"/>
        <v>5.7381302332690795E-4</v>
      </c>
      <c r="E102" s="159">
        <f t="shared" si="3"/>
        <v>5.5205382843457099E-4</v>
      </c>
      <c r="F102" s="159">
        <f t="shared" si="3"/>
        <v>4.4474575164747595E-4</v>
      </c>
    </row>
    <row r="104" spans="2:6" ht="13.15">
      <c r="B104" s="74" t="s">
        <v>510</v>
      </c>
    </row>
    <row r="106" spans="2:6" ht="13.15">
      <c r="B106" s="1262" t="str">
        <f>B90</f>
        <v>Age group</v>
      </c>
      <c r="C106" s="1369" t="str">
        <f>C90</f>
        <v>Year</v>
      </c>
      <c r="D106" s="1369"/>
      <c r="E106" s="1369"/>
      <c r="F106" s="1369"/>
    </row>
    <row r="107" spans="2:6" ht="13.15">
      <c r="B107" s="1262"/>
      <c r="C107" s="8" t="str">
        <f>C91</f>
        <v>2013/14</v>
      </c>
      <c r="D107" s="8" t="str">
        <f>D91</f>
        <v>2014/15</v>
      </c>
      <c r="E107" s="8" t="str">
        <f>E91</f>
        <v>2015/16</v>
      </c>
      <c r="F107" s="8" t="str">
        <f>F91</f>
        <v>2016/17</v>
      </c>
    </row>
    <row r="108" spans="2:6" ht="13.15">
      <c r="B108" s="8" t="str">
        <f>B92</f>
        <v>20-24</v>
      </c>
      <c r="C108" s="159">
        <f t="shared" ref="C108:F118" si="4">C75/C39</f>
        <v>0</v>
      </c>
      <c r="D108" s="159">
        <f t="shared" si="4"/>
        <v>1.0671117377517574E-3</v>
      </c>
      <c r="E108" s="159">
        <f t="shared" si="4"/>
        <v>7.1721831752631984E-4</v>
      </c>
      <c r="F108" s="159">
        <f t="shared" si="4"/>
        <v>0</v>
      </c>
    </row>
    <row r="109" spans="2:6" ht="13.15">
      <c r="B109" s="8" t="str">
        <f t="shared" ref="B109:B118" si="5">B93</f>
        <v>25-29</v>
      </c>
      <c r="C109" s="159">
        <f t="shared" si="4"/>
        <v>0</v>
      </c>
      <c r="D109" s="159">
        <f t="shared" si="4"/>
        <v>2.0433784729260526E-4</v>
      </c>
      <c r="E109" s="159">
        <f t="shared" si="4"/>
        <v>2.3609443282948968E-4</v>
      </c>
      <c r="F109" s="159">
        <f t="shared" si="4"/>
        <v>0</v>
      </c>
    </row>
    <row r="110" spans="2:6" ht="13.15">
      <c r="B110" s="8" t="str">
        <f t="shared" si="5"/>
        <v>30-34</v>
      </c>
      <c r="C110" s="159">
        <f t="shared" si="4"/>
        <v>1.8485373559083617E-4</v>
      </c>
      <c r="D110" s="159">
        <f t="shared" si="4"/>
        <v>3.1965866640401314E-4</v>
      </c>
      <c r="E110" s="159">
        <f t="shared" si="4"/>
        <v>2.1059492112460274E-4</v>
      </c>
      <c r="F110" s="159">
        <f t="shared" si="4"/>
        <v>0</v>
      </c>
    </row>
    <row r="111" spans="2:6" ht="13.15">
      <c r="B111" s="8" t="str">
        <f t="shared" si="5"/>
        <v>35-39</v>
      </c>
      <c r="C111" s="159">
        <f t="shared" si="4"/>
        <v>0</v>
      </c>
      <c r="D111" s="159">
        <f t="shared" si="4"/>
        <v>4.323361948352577E-4</v>
      </c>
      <c r="E111" s="159">
        <f t="shared" si="4"/>
        <v>3.799435498649564E-4</v>
      </c>
      <c r="F111" s="159">
        <f t="shared" si="4"/>
        <v>3.3182441547919493E-4</v>
      </c>
    </row>
    <row r="112" spans="2:6" ht="13.15">
      <c r="B112" s="8" t="str">
        <f t="shared" si="5"/>
        <v>40-44</v>
      </c>
      <c r="C112" s="159">
        <f t="shared" si="4"/>
        <v>3.7572793845208846E-4</v>
      </c>
      <c r="D112" s="159">
        <f t="shared" si="4"/>
        <v>4.6300382712347613E-4</v>
      </c>
      <c r="E112" s="159">
        <f t="shared" si="4"/>
        <v>3.5598635519819527E-4</v>
      </c>
      <c r="F112" s="159">
        <f t="shared" si="4"/>
        <v>3.5601538731277506E-4</v>
      </c>
    </row>
    <row r="113" spans="2:8" ht="13.15">
      <c r="B113" s="8" t="str">
        <f t="shared" si="5"/>
        <v>45-49</v>
      </c>
      <c r="C113" s="159">
        <f t="shared" si="4"/>
        <v>5.6373694542547891E-4</v>
      </c>
      <c r="D113" s="159">
        <f t="shared" si="4"/>
        <v>7.5662478171393188E-4</v>
      </c>
      <c r="E113" s="159">
        <f t="shared" si="4"/>
        <v>1.2169302342747569E-3</v>
      </c>
      <c r="F113" s="159">
        <f t="shared" si="4"/>
        <v>5.9539291285279209E-4</v>
      </c>
    </row>
    <row r="114" spans="2:8" ht="13.15">
      <c r="B114" s="8" t="str">
        <f t="shared" si="5"/>
        <v>50-54</v>
      </c>
      <c r="C114" s="159">
        <f t="shared" si="4"/>
        <v>1.5350137083530492E-3</v>
      </c>
      <c r="D114" s="159">
        <f t="shared" si="4"/>
        <v>9.4185036833702401E-4</v>
      </c>
      <c r="E114" s="159">
        <f t="shared" si="4"/>
        <v>8.1415223916697372E-4</v>
      </c>
      <c r="F114" s="159">
        <f t="shared" si="4"/>
        <v>5.6639477831753207E-4</v>
      </c>
    </row>
    <row r="115" spans="2:8" ht="13.15">
      <c r="B115" s="8" t="str">
        <f t="shared" si="5"/>
        <v>55-59</v>
      </c>
      <c r="C115" s="159">
        <f t="shared" si="4"/>
        <v>5.3856461362407435E-4</v>
      </c>
      <c r="D115" s="159">
        <f t="shared" si="4"/>
        <v>7.7718613419581345E-4</v>
      </c>
      <c r="E115" s="159">
        <f t="shared" si="4"/>
        <v>0</v>
      </c>
      <c r="F115" s="159">
        <f t="shared" si="4"/>
        <v>6.2933264056396258E-4</v>
      </c>
    </row>
    <row r="116" spans="2:8" ht="13.15">
      <c r="B116" s="8" t="str">
        <f t="shared" si="5"/>
        <v>60-64</v>
      </c>
      <c r="C116" s="159">
        <f t="shared" si="4"/>
        <v>1.7501818438935806E-3</v>
      </c>
      <c r="D116" s="159">
        <f t="shared" si="4"/>
        <v>0</v>
      </c>
      <c r="E116" s="159">
        <f t="shared" si="4"/>
        <v>0</v>
      </c>
      <c r="F116" s="159">
        <f t="shared" si="4"/>
        <v>0</v>
      </c>
    </row>
    <row r="117" spans="2:8" ht="13.15">
      <c r="B117" s="8" t="str">
        <f t="shared" si="5"/>
        <v>65 plus</v>
      </c>
      <c r="C117" s="159">
        <f t="shared" si="4"/>
        <v>0</v>
      </c>
      <c r="D117" s="159">
        <f t="shared" si="4"/>
        <v>0</v>
      </c>
      <c r="E117" s="159">
        <f t="shared" si="4"/>
        <v>0</v>
      </c>
      <c r="F117" s="159">
        <f t="shared" si="4"/>
        <v>0</v>
      </c>
    </row>
    <row r="118" spans="2:8" ht="13.15">
      <c r="B118" s="8" t="str">
        <f t="shared" si="5"/>
        <v>Total</v>
      </c>
      <c r="C118" s="159">
        <f t="shared" si="4"/>
        <v>3.5933569176040765E-4</v>
      </c>
      <c r="D118" s="159">
        <f t="shared" si="4"/>
        <v>4.9794238880794355E-4</v>
      </c>
      <c r="E118" s="159">
        <f t="shared" si="4"/>
        <v>4.2804174169008992E-4</v>
      </c>
      <c r="F118" s="159">
        <f t="shared" si="4"/>
        <v>2.5879476548442321E-4</v>
      </c>
    </row>
    <row r="120" spans="2:8" ht="13.15">
      <c r="B120" s="74" t="s">
        <v>511</v>
      </c>
    </row>
    <row r="122" spans="2:8">
      <c r="B122" s="1262" t="str">
        <f>B106</f>
        <v>Age group</v>
      </c>
      <c r="C122" s="1334" t="str">
        <f>C107</f>
        <v>2013/14</v>
      </c>
      <c r="D122" s="1334" t="str">
        <f>D107</f>
        <v>2014/15</v>
      </c>
      <c r="E122" s="1334" t="str">
        <f>E107</f>
        <v>2015/16</v>
      </c>
      <c r="F122" s="1334" t="str">
        <f>F107</f>
        <v>2016/17</v>
      </c>
      <c r="G122" s="1370" t="s">
        <v>8</v>
      </c>
    </row>
    <row r="123" spans="2:8">
      <c r="B123" s="1262"/>
      <c r="C123" s="1335"/>
      <c r="D123" s="1335"/>
      <c r="E123" s="1335"/>
      <c r="F123" s="1335"/>
      <c r="G123" s="1371"/>
    </row>
    <row r="124" spans="2:8" ht="13.15">
      <c r="B124" s="137" t="str">
        <f>B108</f>
        <v>20-24</v>
      </c>
      <c r="C124" s="890">
        <f>C92*H$14</f>
        <v>1.8804372844078655E-4</v>
      </c>
      <c r="D124" s="890">
        <f t="shared" ref="D124:F134" si="6">D92*I$14</f>
        <v>0</v>
      </c>
      <c r="E124" s="890">
        <f t="shared" si="6"/>
        <v>0</v>
      </c>
      <c r="F124" s="890">
        <f t="shared" si="6"/>
        <v>0</v>
      </c>
      <c r="G124" s="888">
        <f>SUM(C124:F124)</f>
        <v>1.8804372844078655E-4</v>
      </c>
      <c r="H124" s="5"/>
    </row>
    <row r="125" spans="2:8" ht="13.15">
      <c r="B125" s="137" t="str">
        <f t="shared" ref="B125:B132" si="7">B109</f>
        <v>25-29</v>
      </c>
      <c r="C125" s="890">
        <f t="shared" ref="C125:C134" si="8">C93*H$14</f>
        <v>4.2681541240697775E-5</v>
      </c>
      <c r="D125" s="890">
        <f t="shared" si="6"/>
        <v>0</v>
      </c>
      <c r="E125" s="890">
        <f t="shared" si="6"/>
        <v>1.6196518118638333E-4</v>
      </c>
      <c r="F125" s="890">
        <f t="shared" si="6"/>
        <v>0</v>
      </c>
      <c r="G125" s="888">
        <f t="shared" ref="G125:G134" si="9">SUM(C125:F125)</f>
        <v>2.0464672242708111E-4</v>
      </c>
      <c r="H125" s="5"/>
    </row>
    <row r="126" spans="2:8" ht="13.15">
      <c r="B126" s="137" t="str">
        <f t="shared" si="7"/>
        <v>30-34</v>
      </c>
      <c r="C126" s="890">
        <f t="shared" si="8"/>
        <v>3.5212457885900373E-5</v>
      </c>
      <c r="D126" s="890">
        <f t="shared" si="6"/>
        <v>1.1364649464847947E-4</v>
      </c>
      <c r="E126" s="890">
        <f t="shared" si="6"/>
        <v>1.1031810372299328E-4</v>
      </c>
      <c r="F126" s="890">
        <f t="shared" si="6"/>
        <v>1.5345955381634727E-4</v>
      </c>
      <c r="G126" s="888">
        <f t="shared" si="9"/>
        <v>4.1263661007372041E-4</v>
      </c>
      <c r="H126" s="5"/>
    </row>
    <row r="127" spans="2:8" ht="13.15">
      <c r="B127" s="137" t="str">
        <f t="shared" si="7"/>
        <v>35-39</v>
      </c>
      <c r="C127" s="890">
        <f t="shared" si="8"/>
        <v>7.6018410865156557E-5</v>
      </c>
      <c r="D127" s="890">
        <f t="shared" si="6"/>
        <v>9.5657106265267401E-5</v>
      </c>
      <c r="E127" s="890">
        <f t="shared" si="6"/>
        <v>1.542110518317174E-4</v>
      </c>
      <c r="F127" s="890">
        <f t="shared" si="6"/>
        <v>1.6228303675129978E-4</v>
      </c>
      <c r="G127" s="888">
        <f t="shared" si="9"/>
        <v>4.881696057134411E-4</v>
      </c>
      <c r="H127" s="5"/>
    </row>
    <row r="128" spans="2:8" ht="13.15">
      <c r="B128" s="137" t="str">
        <f t="shared" si="7"/>
        <v>40-44</v>
      </c>
      <c r="C128" s="890">
        <f t="shared" si="8"/>
        <v>5.9669480030952367E-5</v>
      </c>
      <c r="D128" s="890">
        <f t="shared" si="6"/>
        <v>1.7040298100863479E-4</v>
      </c>
      <c r="E128" s="890">
        <f t="shared" si="6"/>
        <v>1.6743156376060968E-4</v>
      </c>
      <c r="F128" s="890">
        <f t="shared" si="6"/>
        <v>1.7898326587006586E-4</v>
      </c>
      <c r="G128" s="888">
        <f t="shared" si="9"/>
        <v>5.7648729067026269E-4</v>
      </c>
      <c r="H128" s="5"/>
    </row>
    <row r="129" spans="2:8" ht="13.15">
      <c r="B129" s="137" t="str">
        <f t="shared" si="7"/>
        <v>45-49</v>
      </c>
      <c r="C129" s="890">
        <f t="shared" si="8"/>
        <v>1.7685520063400188E-4</v>
      </c>
      <c r="D129" s="890">
        <f t="shared" si="6"/>
        <v>1.7236505320967631E-4</v>
      </c>
      <c r="E129" s="890">
        <f t="shared" si="6"/>
        <v>1.5755513090363014E-4</v>
      </c>
      <c r="F129" s="890">
        <f t="shared" si="6"/>
        <v>2.3552073726532965E-4</v>
      </c>
      <c r="G129" s="888">
        <f t="shared" si="9"/>
        <v>7.4229612201263799E-4</v>
      </c>
      <c r="H129" s="5"/>
    </row>
    <row r="130" spans="2:8" ht="13.15">
      <c r="B130" s="137" t="str">
        <f t="shared" si="7"/>
        <v>50-54</v>
      </c>
      <c r="C130" s="890">
        <f t="shared" si="8"/>
        <v>1.0721657230057599E-4</v>
      </c>
      <c r="D130" s="890">
        <f t="shared" si="6"/>
        <v>1.9575348702857251E-4</v>
      </c>
      <c r="E130" s="890">
        <f t="shared" si="6"/>
        <v>2.9700437065934438E-4</v>
      </c>
      <c r="F130" s="890">
        <f t="shared" si="6"/>
        <v>2.9556171008855269E-4</v>
      </c>
      <c r="G130" s="888">
        <f t="shared" si="9"/>
        <v>8.955361400770455E-4</v>
      </c>
      <c r="H130" s="5"/>
    </row>
    <row r="131" spans="2:8" ht="13.15">
      <c r="B131" s="137" t="str">
        <f t="shared" si="7"/>
        <v>55-59</v>
      </c>
      <c r="C131" s="890">
        <f t="shared" si="8"/>
        <v>8.0053728396986133E-5</v>
      </c>
      <c r="D131" s="890">
        <f t="shared" si="6"/>
        <v>1.6535455074739432E-4</v>
      </c>
      <c r="E131" s="890">
        <f t="shared" si="6"/>
        <v>3.1150894920658589E-4</v>
      </c>
      <c r="F131" s="890">
        <f t="shared" si="6"/>
        <v>5.2111662835786852E-4</v>
      </c>
      <c r="G131" s="888">
        <f t="shared" si="9"/>
        <v>1.0780338567088349E-3</v>
      </c>
      <c r="H131" s="5"/>
    </row>
    <row r="132" spans="2:8" ht="13.15">
      <c r="B132" s="137" t="str">
        <f t="shared" si="7"/>
        <v>60-64</v>
      </c>
      <c r="C132" s="890">
        <f t="shared" si="8"/>
        <v>2.1552420875674857E-4</v>
      </c>
      <c r="D132" s="890">
        <f t="shared" si="6"/>
        <v>0</v>
      </c>
      <c r="E132" s="890">
        <f t="shared" si="6"/>
        <v>0</v>
      </c>
      <c r="F132" s="890">
        <f t="shared" si="6"/>
        <v>0</v>
      </c>
      <c r="G132" s="888">
        <f t="shared" si="9"/>
        <v>2.1552420875674857E-4</v>
      </c>
      <c r="H132" s="5"/>
    </row>
    <row r="133" spans="2:8" ht="13.15">
      <c r="B133" s="137" t="str">
        <f>B117</f>
        <v>65 plus</v>
      </c>
      <c r="C133" s="890">
        <f t="shared" si="8"/>
        <v>0</v>
      </c>
      <c r="D133" s="890">
        <f t="shared" si="6"/>
        <v>0</v>
      </c>
      <c r="E133" s="890">
        <f t="shared" si="6"/>
        <v>0</v>
      </c>
      <c r="F133" s="890">
        <f t="shared" si="6"/>
        <v>0</v>
      </c>
      <c r="G133" s="888">
        <f t="shared" si="9"/>
        <v>0</v>
      </c>
      <c r="H133" s="5"/>
    </row>
    <row r="134" spans="2:8" ht="13.15">
      <c r="B134" s="137" t="str">
        <f>B118</f>
        <v>Total</v>
      </c>
      <c r="C134" s="890">
        <f t="shared" si="8"/>
        <v>8.4283891601126133E-5</v>
      </c>
      <c r="D134" s="890">
        <f t="shared" si="6"/>
        <v>1.1476260466538159E-4</v>
      </c>
      <c r="E134" s="890">
        <f t="shared" si="6"/>
        <v>1.6561614853037129E-4</v>
      </c>
      <c r="F134" s="890">
        <f t="shared" si="6"/>
        <v>1.7789830065899039E-4</v>
      </c>
      <c r="G134" s="888">
        <f t="shared" si="9"/>
        <v>5.425609454558695E-4</v>
      </c>
      <c r="H134" s="5"/>
    </row>
    <row r="136" spans="2:8" ht="13.15">
      <c r="B136" s="74" t="s">
        <v>512</v>
      </c>
    </row>
    <row r="138" spans="2:8">
      <c r="B138" s="1262" t="str">
        <f>B122</f>
        <v>Age group</v>
      </c>
      <c r="C138" s="1334" t="str">
        <f>C122</f>
        <v>2013/14</v>
      </c>
      <c r="D138" s="1334" t="str">
        <f>D122</f>
        <v>2014/15</v>
      </c>
      <c r="E138" s="1334" t="str">
        <f>E122</f>
        <v>2015/16</v>
      </c>
      <c r="F138" s="1334" t="str">
        <f>F122</f>
        <v>2016/17</v>
      </c>
      <c r="G138" s="1370" t="s">
        <v>8</v>
      </c>
    </row>
    <row r="139" spans="2:8">
      <c r="B139" s="1262"/>
      <c r="C139" s="1335"/>
      <c r="D139" s="1335"/>
      <c r="E139" s="1335"/>
      <c r="F139" s="1335"/>
      <c r="G139" s="1371"/>
    </row>
    <row r="140" spans="2:8" ht="13.15">
      <c r="B140" s="137" t="str">
        <f>B124</f>
        <v>20-24</v>
      </c>
      <c r="C140" s="890">
        <f>C108*H$14</f>
        <v>0</v>
      </c>
      <c r="D140" s="890">
        <f t="shared" ref="D140:F150" si="10">D108*I$14</f>
        <v>2.1342234755035149E-4</v>
      </c>
      <c r="E140" s="890">
        <f t="shared" si="10"/>
        <v>2.1516549525789594E-4</v>
      </c>
      <c r="F140" s="890">
        <f t="shared" si="10"/>
        <v>0</v>
      </c>
      <c r="G140" s="888">
        <f>SUM(C140:F140)</f>
        <v>4.2858784280824742E-4</v>
      </c>
    </row>
    <row r="141" spans="2:8" ht="13.15">
      <c r="B141" s="137" t="str">
        <f t="shared" ref="B141:B148" si="11">B125</f>
        <v>25-29</v>
      </c>
      <c r="C141" s="890">
        <f t="shared" ref="C141:C150" si="12">C109*H$14</f>
        <v>0</v>
      </c>
      <c r="D141" s="890">
        <f t="shared" si="10"/>
        <v>4.0867569458521056E-5</v>
      </c>
      <c r="E141" s="890">
        <f t="shared" si="10"/>
        <v>7.0828329848846906E-5</v>
      </c>
      <c r="F141" s="890">
        <f t="shared" si="10"/>
        <v>0</v>
      </c>
      <c r="G141" s="888">
        <f t="shared" ref="G141:G150" si="13">SUM(C141:F141)</f>
        <v>1.1169589930736796E-4</v>
      </c>
    </row>
    <row r="142" spans="2:8" ht="13.15">
      <c r="B142" s="137" t="str">
        <f t="shared" si="11"/>
        <v>30-34</v>
      </c>
      <c r="C142" s="890">
        <f t="shared" si="12"/>
        <v>1.8485373559083619E-5</v>
      </c>
      <c r="D142" s="890">
        <f t="shared" si="10"/>
        <v>6.3931733280802637E-5</v>
      </c>
      <c r="E142" s="890">
        <f t="shared" si="10"/>
        <v>6.3178476337380818E-5</v>
      </c>
      <c r="F142" s="890">
        <f t="shared" si="10"/>
        <v>0</v>
      </c>
      <c r="G142" s="888">
        <f t="shared" si="13"/>
        <v>1.4559558317726707E-4</v>
      </c>
    </row>
    <row r="143" spans="2:8" ht="13.15">
      <c r="B143" s="137" t="str">
        <f t="shared" si="11"/>
        <v>35-39</v>
      </c>
      <c r="C143" s="890">
        <f t="shared" si="12"/>
        <v>0</v>
      </c>
      <c r="D143" s="890">
        <f t="shared" si="10"/>
        <v>8.6467238967051548E-5</v>
      </c>
      <c r="E143" s="890">
        <f t="shared" si="10"/>
        <v>1.1398306495948691E-4</v>
      </c>
      <c r="F143" s="890">
        <f t="shared" si="10"/>
        <v>1.3272976619167797E-4</v>
      </c>
      <c r="G143" s="888">
        <f t="shared" si="13"/>
        <v>3.3318007011821644E-4</v>
      </c>
    </row>
    <row r="144" spans="2:8" ht="13.15">
      <c r="B144" s="137" t="str">
        <f t="shared" si="11"/>
        <v>40-44</v>
      </c>
      <c r="C144" s="890">
        <f t="shared" si="12"/>
        <v>3.7572793845208846E-5</v>
      </c>
      <c r="D144" s="890">
        <f t="shared" si="10"/>
        <v>9.2600765424695225E-5</v>
      </c>
      <c r="E144" s="890">
        <f t="shared" si="10"/>
        <v>1.0679590655945858E-4</v>
      </c>
      <c r="F144" s="890">
        <f t="shared" si="10"/>
        <v>1.4240615492511002E-4</v>
      </c>
      <c r="G144" s="888">
        <f t="shared" si="13"/>
        <v>3.7937562075447266E-4</v>
      </c>
    </row>
    <row r="145" spans="2:7" ht="13.15">
      <c r="B145" s="137" t="str">
        <f t="shared" si="11"/>
        <v>45-49</v>
      </c>
      <c r="C145" s="890">
        <f t="shared" si="12"/>
        <v>5.6373694542547895E-5</v>
      </c>
      <c r="D145" s="890">
        <f t="shared" si="10"/>
        <v>1.5132495634278639E-4</v>
      </c>
      <c r="E145" s="890">
        <f t="shared" si="10"/>
        <v>3.6507907028242705E-4</v>
      </c>
      <c r="F145" s="890">
        <f t="shared" si="10"/>
        <v>2.3815716514111684E-4</v>
      </c>
      <c r="G145" s="888">
        <f t="shared" si="13"/>
        <v>8.109348863088782E-4</v>
      </c>
    </row>
    <row r="146" spans="2:7" ht="13.15">
      <c r="B146" s="137" t="str">
        <f t="shared" si="11"/>
        <v>50-54</v>
      </c>
      <c r="C146" s="890">
        <f t="shared" si="12"/>
        <v>1.5350137083530493E-4</v>
      </c>
      <c r="D146" s="890">
        <f t="shared" si="10"/>
        <v>1.8837007366740482E-4</v>
      </c>
      <c r="E146" s="890">
        <f t="shared" si="10"/>
        <v>2.4424567175009211E-4</v>
      </c>
      <c r="F146" s="890">
        <f t="shared" si="10"/>
        <v>2.2655791132701283E-4</v>
      </c>
      <c r="G146" s="888">
        <f t="shared" si="13"/>
        <v>8.1267502757981463E-4</v>
      </c>
    </row>
    <row r="147" spans="2:7" ht="13.15">
      <c r="B147" s="137" t="str">
        <f t="shared" si="11"/>
        <v>55-59</v>
      </c>
      <c r="C147" s="890">
        <f t="shared" si="12"/>
        <v>5.3856461362407439E-5</v>
      </c>
      <c r="D147" s="890">
        <f t="shared" si="10"/>
        <v>1.5543722683916271E-4</v>
      </c>
      <c r="E147" s="890">
        <f t="shared" si="10"/>
        <v>0</v>
      </c>
      <c r="F147" s="890">
        <f t="shared" si="10"/>
        <v>2.5173305622558503E-4</v>
      </c>
      <c r="G147" s="888">
        <f t="shared" si="13"/>
        <v>4.6102674442715519E-4</v>
      </c>
    </row>
    <row r="148" spans="2:7" ht="13.15">
      <c r="B148" s="137" t="str">
        <f t="shared" si="11"/>
        <v>60-64</v>
      </c>
      <c r="C148" s="890">
        <f t="shared" si="12"/>
        <v>1.7501818438935807E-4</v>
      </c>
      <c r="D148" s="890">
        <f t="shared" si="10"/>
        <v>0</v>
      </c>
      <c r="E148" s="890">
        <f t="shared" si="10"/>
        <v>0</v>
      </c>
      <c r="F148" s="890">
        <f t="shared" si="10"/>
        <v>0</v>
      </c>
      <c r="G148" s="888">
        <f t="shared" si="13"/>
        <v>1.7501818438935807E-4</v>
      </c>
    </row>
    <row r="149" spans="2:7" ht="13.15">
      <c r="B149" s="137" t="str">
        <f>B133</f>
        <v>65 plus</v>
      </c>
      <c r="C149" s="890">
        <f t="shared" si="12"/>
        <v>0</v>
      </c>
      <c r="D149" s="890">
        <f t="shared" si="10"/>
        <v>0</v>
      </c>
      <c r="E149" s="890">
        <f t="shared" si="10"/>
        <v>0</v>
      </c>
      <c r="F149" s="890">
        <f t="shared" si="10"/>
        <v>0</v>
      </c>
      <c r="G149" s="888">
        <f t="shared" si="13"/>
        <v>0</v>
      </c>
    </row>
    <row r="150" spans="2:7" ht="13.15">
      <c r="B150" s="137" t="str">
        <f>B134</f>
        <v>Total</v>
      </c>
      <c r="C150" s="890">
        <f t="shared" si="12"/>
        <v>3.5933569176040768E-5</v>
      </c>
      <c r="D150" s="890">
        <f t="shared" si="10"/>
        <v>9.958847776158871E-5</v>
      </c>
      <c r="E150" s="890">
        <f t="shared" si="10"/>
        <v>1.2841252250702696E-4</v>
      </c>
      <c r="F150" s="890">
        <f t="shared" si="10"/>
        <v>1.0351790619376929E-4</v>
      </c>
      <c r="G150" s="888">
        <f t="shared" si="13"/>
        <v>3.6745247563842572E-4</v>
      </c>
    </row>
  </sheetData>
  <mergeCells count="25">
    <mergeCell ref="B56:B57"/>
    <mergeCell ref="C56:F56"/>
    <mergeCell ref="A5:T5"/>
    <mergeCell ref="B20:B21"/>
    <mergeCell ref="C20:F20"/>
    <mergeCell ref="B37:B38"/>
    <mergeCell ref="C37:F37"/>
    <mergeCell ref="B73:B74"/>
    <mergeCell ref="C73:F73"/>
    <mergeCell ref="B90:B91"/>
    <mergeCell ref="C90:F90"/>
    <mergeCell ref="B106:B107"/>
    <mergeCell ref="C106:F106"/>
    <mergeCell ref="F138:F139"/>
    <mergeCell ref="B122:B123"/>
    <mergeCell ref="C122:C123"/>
    <mergeCell ref="G138:G139"/>
    <mergeCell ref="E122:E123"/>
    <mergeCell ref="F122:F123"/>
    <mergeCell ref="G122:G123"/>
    <mergeCell ref="D122:D123"/>
    <mergeCell ref="B138:B139"/>
    <mergeCell ref="C138:C139"/>
    <mergeCell ref="D138:D139"/>
    <mergeCell ref="E138:E139"/>
  </mergeCells>
  <hyperlinks>
    <hyperlink ref="A2" location="'Title_&amp;_Contents'!A1" display="Contents"/>
    <hyperlink ref="B2" location="Map_of_sheets!A1" display="Map of shee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O91"/>
  <sheetViews>
    <sheetView showGridLines="0" workbookViewId="0">
      <pane ySplit="4" topLeftCell="A5" activePane="bottomLeft" state="frozen"/>
      <selection activeCell="G63" sqref="G63"/>
      <selection pane="bottomLeft"/>
    </sheetView>
  </sheetViews>
  <sheetFormatPr defaultColWidth="9" defaultRowHeight="12.75"/>
  <cols>
    <col min="1" max="1" width="4.59765625" style="22" customWidth="1"/>
    <col min="2" max="2" width="13.86328125" style="22" customWidth="1"/>
    <col min="3" max="3" width="4.59765625" style="22" customWidth="1"/>
    <col min="4" max="6" width="9" style="22"/>
    <col min="7" max="7" width="49.59765625" style="22" customWidth="1"/>
    <col min="8" max="16384" width="9" style="22"/>
  </cols>
  <sheetData>
    <row r="1" spans="1:15" s="28" customFormat="1">
      <c r="B1" s="32" t="str">
        <f>ModelBanner</f>
        <v>TSM_201920</v>
      </c>
    </row>
    <row r="2" spans="1:15" s="28" customFormat="1" ht="13.15">
      <c r="A2" s="973"/>
      <c r="B2" s="29" t="s">
        <v>9</v>
      </c>
    </row>
    <row r="3" spans="1:15" s="28" customFormat="1">
      <c r="A3" s="33"/>
      <c r="B3" s="32"/>
    </row>
    <row r="4" spans="1:15" s="28" customFormat="1">
      <c r="A4" s="34"/>
      <c r="B4" s="919" t="s">
        <v>13</v>
      </c>
      <c r="C4" s="34"/>
      <c r="D4" s="969" t="s">
        <v>28</v>
      </c>
    </row>
    <row r="5" spans="1:15" customFormat="1"/>
    <row r="6" spans="1:15" customFormat="1" ht="20.65">
      <c r="B6" s="14" t="s">
        <v>1587</v>
      </c>
    </row>
    <row r="7" spans="1:15" customFormat="1"/>
    <row r="8" spans="1:15" customFormat="1" ht="13.15">
      <c r="B8" s="5" t="s">
        <v>27</v>
      </c>
    </row>
    <row r="9" spans="1:15" customFormat="1" ht="13.15">
      <c r="B9" s="5"/>
    </row>
    <row r="10" spans="1:15" customFormat="1" ht="13.15" customHeight="1">
      <c r="C10" s="1231" t="s">
        <v>1588</v>
      </c>
      <c r="D10" s="1232"/>
      <c r="E10" s="1232"/>
      <c r="F10" s="1232"/>
      <c r="G10" s="1232"/>
      <c r="H10" s="1232"/>
      <c r="I10" s="1232"/>
      <c r="J10" s="1232"/>
      <c r="K10" s="1232"/>
      <c r="L10" s="1232"/>
      <c r="M10" s="1232"/>
      <c r="N10" s="1232"/>
      <c r="O10" s="1232"/>
    </row>
    <row r="11" spans="1:15" customFormat="1">
      <c r="C11" s="1232"/>
      <c r="D11" s="1232"/>
      <c r="E11" s="1232"/>
      <c r="F11" s="1232"/>
      <c r="G11" s="1232"/>
      <c r="H11" s="1232"/>
      <c r="I11" s="1232"/>
      <c r="J11" s="1232"/>
      <c r="K11" s="1232"/>
      <c r="L11" s="1232"/>
      <c r="M11" s="1232"/>
      <c r="N11" s="1232"/>
      <c r="O11" s="1232"/>
    </row>
    <row r="12" spans="1:15" customFormat="1">
      <c r="C12" s="1232"/>
      <c r="D12" s="1232"/>
      <c r="E12" s="1232"/>
      <c r="F12" s="1232"/>
      <c r="G12" s="1232"/>
      <c r="H12" s="1232"/>
      <c r="I12" s="1232"/>
      <c r="J12" s="1232"/>
      <c r="K12" s="1232"/>
      <c r="L12" s="1232"/>
      <c r="M12" s="1232"/>
      <c r="N12" s="1232"/>
      <c r="O12" s="1232"/>
    </row>
    <row r="13" spans="1:15" customFormat="1">
      <c r="C13" s="1232"/>
      <c r="D13" s="1232"/>
      <c r="E13" s="1232"/>
      <c r="F13" s="1232"/>
      <c r="G13" s="1232"/>
      <c r="H13" s="1232"/>
      <c r="I13" s="1232"/>
      <c r="J13" s="1232"/>
      <c r="K13" s="1232"/>
      <c r="L13" s="1232"/>
      <c r="M13" s="1232"/>
      <c r="N13" s="1232"/>
      <c r="O13" s="1232"/>
    </row>
    <row r="14" spans="1:15" customFormat="1">
      <c r="C14" s="1232"/>
      <c r="D14" s="1232"/>
      <c r="E14" s="1232"/>
      <c r="F14" s="1232"/>
      <c r="G14" s="1232"/>
      <c r="H14" s="1232"/>
      <c r="I14" s="1232"/>
      <c r="J14" s="1232"/>
      <c r="K14" s="1232"/>
      <c r="L14" s="1232"/>
      <c r="M14" s="1232"/>
      <c r="N14" s="1232"/>
      <c r="O14" s="1232"/>
    </row>
    <row r="15" spans="1:15" customFormat="1"/>
    <row r="16" spans="1:15" customFormat="1" ht="13.15" customHeight="1">
      <c r="C16" s="1226" t="s">
        <v>791</v>
      </c>
      <c r="D16" s="1226"/>
      <c r="E16" s="1226"/>
      <c r="F16" s="1226"/>
      <c r="G16" s="1226"/>
      <c r="H16" s="1226"/>
      <c r="I16" s="1226"/>
      <c r="J16" s="1226"/>
      <c r="K16" s="1226"/>
      <c r="L16" s="1226"/>
      <c r="M16" s="1226"/>
      <c r="N16" s="1226"/>
      <c r="O16" s="1226"/>
    </row>
    <row r="17" spans="2:15" customFormat="1">
      <c r="C17" s="1226"/>
      <c r="D17" s="1226"/>
      <c r="E17" s="1226"/>
      <c r="F17" s="1226"/>
      <c r="G17" s="1226"/>
      <c r="H17" s="1226"/>
      <c r="I17" s="1226"/>
      <c r="J17" s="1226"/>
      <c r="K17" s="1226"/>
      <c r="L17" s="1226"/>
      <c r="M17" s="1226"/>
      <c r="N17" s="1226"/>
      <c r="O17" s="1226"/>
    </row>
    <row r="18" spans="2:15" customFormat="1">
      <c r="C18" s="1226"/>
      <c r="D18" s="1226"/>
      <c r="E18" s="1226"/>
      <c r="F18" s="1226"/>
      <c r="G18" s="1226"/>
      <c r="H18" s="1226"/>
      <c r="I18" s="1226"/>
      <c r="J18" s="1226"/>
      <c r="K18" s="1226"/>
      <c r="L18" s="1226"/>
      <c r="M18" s="1226"/>
      <c r="N18" s="1226"/>
      <c r="O18" s="1226"/>
    </row>
    <row r="19" spans="2:15" customFormat="1"/>
    <row r="20" spans="2:15" customFormat="1" ht="13.15" customHeight="1">
      <c r="C20" s="1228" t="s">
        <v>1728</v>
      </c>
      <c r="D20" s="1226"/>
      <c r="E20" s="1226"/>
      <c r="F20" s="1226"/>
      <c r="G20" s="1226"/>
      <c r="H20" s="1226"/>
      <c r="I20" s="1226"/>
      <c r="J20" s="1226"/>
      <c r="K20" s="1226"/>
      <c r="L20" s="1226"/>
      <c r="M20" s="1226"/>
      <c r="N20" s="1226"/>
      <c r="O20" s="1226"/>
    </row>
    <row r="21" spans="2:15" customFormat="1">
      <c r="C21" s="1226"/>
      <c r="D21" s="1226"/>
      <c r="E21" s="1226"/>
      <c r="F21" s="1226"/>
      <c r="G21" s="1226"/>
      <c r="H21" s="1226"/>
      <c r="I21" s="1226"/>
      <c r="J21" s="1226"/>
      <c r="K21" s="1226"/>
      <c r="L21" s="1226"/>
      <c r="M21" s="1226"/>
      <c r="N21" s="1226"/>
      <c r="O21" s="1226"/>
    </row>
    <row r="22" spans="2:15" customFormat="1">
      <c r="C22" s="222"/>
      <c r="D22" s="222"/>
      <c r="E22" s="222"/>
      <c r="F22" s="222"/>
      <c r="G22" s="222"/>
      <c r="H22" s="222"/>
      <c r="I22" s="222"/>
      <c r="J22" s="222"/>
      <c r="K22" s="222"/>
      <c r="L22" s="222"/>
      <c r="M22" s="222"/>
      <c r="N22" s="222"/>
      <c r="O22" s="222"/>
    </row>
    <row r="23" spans="2:15" customFormat="1" ht="13.15">
      <c r="B23" s="5" t="s">
        <v>34</v>
      </c>
    </row>
    <row r="24" spans="2:15" customFormat="1" ht="13.15">
      <c r="B24" s="5"/>
    </row>
    <row r="25" spans="2:15" customFormat="1">
      <c r="C25" s="146" t="s">
        <v>412</v>
      </c>
    </row>
    <row r="26" spans="2:15" customFormat="1">
      <c r="C26" s="146" t="s">
        <v>413</v>
      </c>
    </row>
    <row r="27" spans="2:15" customFormat="1">
      <c r="C27" s="146" t="s">
        <v>414</v>
      </c>
    </row>
    <row r="28" spans="2:15" customFormat="1">
      <c r="C28" s="146" t="s">
        <v>1564</v>
      </c>
    </row>
    <row r="29" spans="2:15" customFormat="1">
      <c r="C29" s="146" t="s">
        <v>671</v>
      </c>
    </row>
    <row r="30" spans="2:15" customFormat="1">
      <c r="C30" s="146" t="s">
        <v>670</v>
      </c>
    </row>
    <row r="31" spans="2:15" customFormat="1">
      <c r="C31" s="146" t="s">
        <v>1565</v>
      </c>
    </row>
    <row r="32" spans="2:15" customFormat="1">
      <c r="C32" s="146" t="s">
        <v>476</v>
      </c>
    </row>
    <row r="33" spans="2:15" customFormat="1">
      <c r="C33" s="146" t="s">
        <v>1730</v>
      </c>
    </row>
    <row r="34" spans="2:15" customFormat="1">
      <c r="C34" s="146"/>
    </row>
    <row r="35" spans="2:15" customFormat="1">
      <c r="C35" s="1104" t="s">
        <v>1686</v>
      </c>
    </row>
    <row r="36" spans="2:15" customFormat="1" ht="13.15">
      <c r="C36" s="74"/>
    </row>
    <row r="37" spans="2:15" customFormat="1">
      <c r="C37" s="22"/>
      <c r="D37" s="1231" t="s">
        <v>1683</v>
      </c>
      <c r="E37" s="1234"/>
      <c r="F37" s="1234"/>
      <c r="G37" s="1234"/>
      <c r="H37" s="1234"/>
      <c r="I37" s="1234"/>
      <c r="J37" s="1234"/>
      <c r="K37" s="1234"/>
      <c r="L37" s="1234"/>
      <c r="M37" s="1234"/>
      <c r="N37" s="1234"/>
      <c r="O37" s="1234"/>
    </row>
    <row r="38" spans="2:15" customFormat="1">
      <c r="B38" s="1105"/>
      <c r="C38" s="1103"/>
      <c r="D38" s="1234"/>
      <c r="E38" s="1234"/>
      <c r="F38" s="1234"/>
      <c r="G38" s="1234"/>
      <c r="H38" s="1234"/>
      <c r="I38" s="1234"/>
      <c r="J38" s="1234"/>
      <c r="K38" s="1234"/>
      <c r="L38" s="1234"/>
      <c r="M38" s="1234"/>
      <c r="N38" s="1234"/>
      <c r="O38" s="1234"/>
    </row>
    <row r="39" spans="2:15" customFormat="1">
      <c r="B39" s="1105"/>
      <c r="C39" s="1103"/>
      <c r="D39" s="1106"/>
      <c r="E39" s="1106"/>
      <c r="F39" s="1106"/>
      <c r="G39" s="1106"/>
      <c r="H39" s="1106"/>
      <c r="I39" s="1106"/>
      <c r="J39" s="1106"/>
      <c r="K39" s="1106"/>
      <c r="L39" s="1106"/>
      <c r="M39" s="1106"/>
      <c r="N39" s="1106"/>
      <c r="O39" s="1106"/>
    </row>
    <row r="40" spans="2:15" customFormat="1">
      <c r="C40" s="22"/>
      <c r="D40" s="1231" t="s">
        <v>1684</v>
      </c>
      <c r="E40" s="1234"/>
      <c r="F40" s="1234"/>
      <c r="G40" s="1234"/>
      <c r="H40" s="1234"/>
      <c r="I40" s="1234"/>
      <c r="J40" s="1234"/>
      <c r="K40" s="1234"/>
      <c r="L40" s="1234"/>
      <c r="M40" s="1234"/>
      <c r="N40" s="1234"/>
      <c r="O40" s="1234"/>
    </row>
    <row r="41" spans="2:15" customFormat="1">
      <c r="C41" s="22"/>
      <c r="D41" s="1234"/>
      <c r="E41" s="1234"/>
      <c r="F41" s="1234"/>
      <c r="G41" s="1234"/>
      <c r="H41" s="1234"/>
      <c r="I41" s="1234"/>
      <c r="J41" s="1234"/>
      <c r="K41" s="1234"/>
      <c r="L41" s="1234"/>
      <c r="M41" s="1234"/>
      <c r="N41" s="1234"/>
      <c r="O41" s="1234"/>
    </row>
    <row r="42" spans="2:15" customFormat="1">
      <c r="C42" s="22"/>
      <c r="D42" s="1106"/>
      <c r="E42" s="1106"/>
      <c r="F42" s="1106"/>
      <c r="G42" s="1106"/>
      <c r="H42" s="1106"/>
      <c r="I42" s="1106"/>
      <c r="J42" s="1106"/>
      <c r="K42" s="1106"/>
      <c r="L42" s="1106"/>
      <c r="M42" s="1106"/>
      <c r="N42" s="1106"/>
      <c r="O42" s="1106"/>
    </row>
    <row r="43" spans="2:15" customFormat="1">
      <c r="C43" s="22"/>
      <c r="D43" s="1231" t="s">
        <v>1685</v>
      </c>
      <c r="E43" s="1231"/>
      <c r="F43" s="1231"/>
      <c r="G43" s="1231"/>
      <c r="H43" s="1231"/>
      <c r="I43" s="1231"/>
      <c r="J43" s="1231"/>
      <c r="K43" s="1231"/>
      <c r="L43" s="1231"/>
      <c r="M43" s="1231"/>
      <c r="N43" s="1231"/>
      <c r="O43" s="1231"/>
    </row>
    <row r="44" spans="2:15" customFormat="1">
      <c r="C44" s="1105"/>
      <c r="D44" s="1231"/>
      <c r="E44" s="1231"/>
      <c r="F44" s="1231"/>
      <c r="G44" s="1231"/>
      <c r="H44" s="1231"/>
      <c r="I44" s="1231"/>
      <c r="J44" s="1231"/>
      <c r="K44" s="1231"/>
      <c r="L44" s="1231"/>
      <c r="M44" s="1231"/>
      <c r="N44" s="1231"/>
      <c r="O44" s="1231"/>
    </row>
    <row r="45" spans="2:15" customFormat="1">
      <c r="C45" s="1105"/>
      <c r="D45" s="1234"/>
      <c r="E45" s="1234"/>
      <c r="F45" s="1234"/>
      <c r="G45" s="1234"/>
      <c r="H45" s="1234"/>
      <c r="I45" s="1234"/>
      <c r="J45" s="1234"/>
      <c r="K45" s="1234"/>
      <c r="L45" s="1234"/>
      <c r="M45" s="1234"/>
      <c r="N45" s="1234"/>
      <c r="O45" s="1234"/>
    </row>
    <row r="46" spans="2:15" customFormat="1">
      <c r="C46" s="1105"/>
      <c r="D46" s="1234"/>
      <c r="E46" s="1234"/>
      <c r="F46" s="1234"/>
      <c r="G46" s="1234"/>
      <c r="H46" s="1234"/>
      <c r="I46" s="1234"/>
      <c r="J46" s="1234"/>
      <c r="K46" s="1234"/>
      <c r="L46" s="1234"/>
      <c r="M46" s="1234"/>
      <c r="N46" s="1234"/>
      <c r="O46" s="1234"/>
    </row>
    <row r="47" spans="2:15" customFormat="1">
      <c r="C47" s="1105"/>
      <c r="D47" s="1234"/>
      <c r="E47" s="1234"/>
      <c r="F47" s="1234"/>
      <c r="G47" s="1234"/>
      <c r="H47" s="1234"/>
      <c r="I47" s="1234"/>
      <c r="J47" s="1234"/>
      <c r="K47" s="1234"/>
      <c r="L47" s="1234"/>
      <c r="M47" s="1234"/>
      <c r="N47" s="1234"/>
      <c r="O47" s="1234"/>
    </row>
    <row r="48" spans="2:15" customFormat="1">
      <c r="C48" s="1105"/>
      <c r="D48" s="1106"/>
      <c r="E48" s="1106"/>
      <c r="F48" s="1106"/>
      <c r="G48" s="1106"/>
      <c r="H48" s="1106"/>
      <c r="I48" s="1106"/>
      <c r="J48" s="1106"/>
      <c r="K48" s="1106"/>
      <c r="L48" s="1106"/>
      <c r="M48" s="1106"/>
      <c r="N48" s="1106"/>
      <c r="O48" s="1106"/>
    </row>
    <row r="49" spans="2:15" customFormat="1" ht="13.15">
      <c r="B49" s="5" t="s">
        <v>1589</v>
      </c>
    </row>
    <row r="50" spans="2:15" customFormat="1">
      <c r="C50" s="11"/>
    </row>
    <row r="51" spans="2:15" customFormat="1" ht="13.15" customHeight="1">
      <c r="C51" s="1228" t="s">
        <v>1731</v>
      </c>
      <c r="D51" s="1226"/>
      <c r="E51" s="1226"/>
      <c r="F51" s="1226"/>
      <c r="G51" s="1226"/>
      <c r="H51" s="1226"/>
      <c r="I51" s="1226"/>
      <c r="J51" s="1226"/>
      <c r="K51" s="1226"/>
      <c r="L51" s="1226"/>
      <c r="M51" s="1226"/>
      <c r="N51" s="1226"/>
      <c r="O51" s="1226"/>
    </row>
    <row r="52" spans="2:15" customFormat="1">
      <c r="C52" s="1226"/>
      <c r="D52" s="1226"/>
      <c r="E52" s="1226"/>
      <c r="F52" s="1226"/>
      <c r="G52" s="1226"/>
      <c r="H52" s="1226"/>
      <c r="I52" s="1226"/>
      <c r="J52" s="1226"/>
      <c r="K52" s="1226"/>
      <c r="L52" s="1226"/>
      <c r="M52" s="1226"/>
      <c r="N52" s="1226"/>
      <c r="O52" s="1226"/>
    </row>
    <row r="53" spans="2:15" customFormat="1">
      <c r="C53" s="472"/>
      <c r="D53" s="472"/>
      <c r="E53" s="472"/>
      <c r="F53" s="472"/>
      <c r="G53" s="472"/>
      <c r="H53" s="472"/>
      <c r="I53" s="472"/>
      <c r="J53" s="472"/>
      <c r="K53" s="472"/>
      <c r="L53" s="472"/>
      <c r="M53" s="472"/>
      <c r="N53" s="472"/>
      <c r="O53" s="472"/>
    </row>
    <row r="54" spans="2:15" customFormat="1" ht="13.15">
      <c r="B54" s="5" t="s">
        <v>669</v>
      </c>
    </row>
    <row r="55" spans="2:15" customFormat="1" ht="13.15">
      <c r="B55" s="5"/>
    </row>
    <row r="56" spans="2:15" customFormat="1" ht="13.15">
      <c r="C56" s="74" t="s">
        <v>668</v>
      </c>
    </row>
    <row r="57" spans="2:15" customFormat="1" ht="13.15">
      <c r="C57" s="74"/>
    </row>
    <row r="58" spans="2:15" customFormat="1" ht="13.15" customHeight="1">
      <c r="D58" s="1233" t="s">
        <v>1416</v>
      </c>
      <c r="E58" s="1233"/>
      <c r="F58" s="1233"/>
      <c r="G58" s="1233"/>
      <c r="H58" s="1233"/>
      <c r="I58" s="1233"/>
      <c r="J58" s="1233"/>
      <c r="K58" s="1233"/>
      <c r="L58" s="1233"/>
      <c r="M58" s="1233"/>
      <c r="N58" s="1233"/>
      <c r="O58" s="1233"/>
    </row>
    <row r="59" spans="2:15" customFormat="1">
      <c r="D59" s="1233"/>
      <c r="E59" s="1233"/>
      <c r="F59" s="1233"/>
      <c r="G59" s="1233"/>
      <c r="H59" s="1233"/>
      <c r="I59" s="1233"/>
      <c r="J59" s="1233"/>
      <c r="K59" s="1233"/>
      <c r="L59" s="1233"/>
      <c r="M59" s="1233"/>
      <c r="N59" s="1233"/>
      <c r="O59" s="1233"/>
    </row>
    <row r="60" spans="2:15" customFormat="1">
      <c r="D60" s="1233"/>
      <c r="E60" s="1233"/>
      <c r="F60" s="1233"/>
      <c r="G60" s="1233"/>
      <c r="H60" s="1233"/>
      <c r="I60" s="1233"/>
      <c r="J60" s="1233"/>
      <c r="K60" s="1233"/>
      <c r="L60" s="1233"/>
      <c r="M60" s="1233"/>
      <c r="N60" s="1233"/>
      <c r="O60" s="1233"/>
    </row>
    <row r="61" spans="2:15" customFormat="1">
      <c r="D61" s="472"/>
      <c r="E61" s="472"/>
      <c r="F61" s="472"/>
      <c r="G61" s="472"/>
      <c r="H61" s="472"/>
      <c r="I61" s="472"/>
      <c r="J61" s="472"/>
      <c r="K61" s="472"/>
      <c r="L61" s="472"/>
      <c r="M61" s="472"/>
      <c r="N61" s="472"/>
      <c r="O61" s="472"/>
    </row>
    <row r="62" spans="2:15" customFormat="1">
      <c r="D62" s="1228" t="s">
        <v>1590</v>
      </c>
      <c r="E62" s="1226"/>
      <c r="F62" s="1226"/>
      <c r="G62" s="1226"/>
      <c r="H62" s="1226"/>
      <c r="I62" s="1226"/>
      <c r="J62" s="1226"/>
      <c r="K62" s="1226"/>
      <c r="L62" s="1226"/>
      <c r="M62" s="1226"/>
      <c r="N62" s="1226"/>
      <c r="O62" s="1226"/>
    </row>
    <row r="63" spans="2:15" customFormat="1">
      <c r="D63" s="472"/>
      <c r="E63" s="472"/>
      <c r="F63" s="472"/>
      <c r="G63" s="472"/>
      <c r="H63" s="472"/>
      <c r="I63" s="472"/>
      <c r="J63" s="472"/>
      <c r="K63" s="472"/>
      <c r="L63" s="472"/>
      <c r="M63" s="472"/>
      <c r="N63" s="472"/>
      <c r="O63" s="472"/>
    </row>
    <row r="64" spans="2:15" customFormat="1" ht="13.15">
      <c r="C64" s="74" t="s">
        <v>667</v>
      </c>
    </row>
    <row r="65" spans="1:15" customFormat="1" ht="13.15">
      <c r="C65" s="74"/>
    </row>
    <row r="66" spans="1:15" customFormat="1">
      <c r="D66" s="1227" t="s">
        <v>1417</v>
      </c>
      <c r="E66" s="1227"/>
      <c r="F66" s="1227"/>
      <c r="G66" s="1227"/>
      <c r="H66" s="1227"/>
      <c r="I66" s="1227"/>
      <c r="J66" s="1227"/>
      <c r="K66" s="1227"/>
      <c r="L66" s="1227"/>
      <c r="M66" s="1227"/>
      <c r="N66" s="1227"/>
      <c r="O66" s="1227"/>
    </row>
    <row r="67" spans="1:15" customFormat="1">
      <c r="D67" s="1227"/>
      <c r="E67" s="1227"/>
      <c r="F67" s="1227"/>
      <c r="G67" s="1227"/>
      <c r="H67" s="1227"/>
      <c r="I67" s="1227"/>
      <c r="J67" s="1227"/>
      <c r="K67" s="1227"/>
      <c r="L67" s="1227"/>
      <c r="M67" s="1227"/>
      <c r="N67" s="1227"/>
      <c r="O67" s="1227"/>
    </row>
    <row r="68" spans="1:15" customFormat="1">
      <c r="D68" s="472"/>
      <c r="E68" s="472"/>
      <c r="F68" s="472"/>
      <c r="G68" s="472"/>
      <c r="H68" s="472"/>
      <c r="I68" s="472"/>
      <c r="J68" s="472"/>
      <c r="K68" s="472"/>
      <c r="L68" s="472"/>
      <c r="M68" s="472"/>
      <c r="N68" s="472"/>
      <c r="O68" s="472"/>
    </row>
    <row r="69" spans="1:15" customFormat="1" ht="13.15">
      <c r="C69" s="74" t="s">
        <v>666</v>
      </c>
    </row>
    <row r="70" spans="1:15" customFormat="1" ht="13.15">
      <c r="C70" s="74"/>
    </row>
    <row r="71" spans="1:15" customFormat="1">
      <c r="D71" s="1226" t="s">
        <v>1089</v>
      </c>
      <c r="E71" s="1226"/>
      <c r="F71" s="1226"/>
      <c r="G71" s="1226"/>
      <c r="H71" s="1226"/>
      <c r="I71" s="1226"/>
      <c r="J71" s="1226"/>
      <c r="K71" s="1226"/>
      <c r="L71" s="1226"/>
      <c r="M71" s="1226"/>
      <c r="N71" s="1226"/>
      <c r="O71" s="1226"/>
    </row>
    <row r="73" spans="1:15" s="29" customFormat="1" ht="13.15">
      <c r="A73" s="31"/>
      <c r="B73" s="29">
        <v>1</v>
      </c>
      <c r="D73" s="29" t="s">
        <v>23</v>
      </c>
    </row>
    <row r="75" spans="1:15">
      <c r="D75" s="30" t="s">
        <v>22</v>
      </c>
      <c r="G75" s="979" t="s">
        <v>1587</v>
      </c>
      <c r="H75" s="24" t="s">
        <v>21</v>
      </c>
      <c r="J75" s="756" t="s">
        <v>1121</v>
      </c>
    </row>
    <row r="76" spans="1:15">
      <c r="D76" s="30" t="s">
        <v>20</v>
      </c>
      <c r="G76" s="1013" t="s">
        <v>1727</v>
      </c>
      <c r="H76" s="24" t="s">
        <v>19</v>
      </c>
      <c r="J76" s="756" t="s">
        <v>1121</v>
      </c>
    </row>
    <row r="77" spans="1:15">
      <c r="D77" s="30" t="s">
        <v>18</v>
      </c>
      <c r="G77" s="23" t="str">
        <f>CurrentVersion</f>
        <v>TSM_201920</v>
      </c>
      <c r="H77" s="24" t="s">
        <v>17</v>
      </c>
    </row>
    <row r="79" spans="1:15" s="28" customFormat="1" ht="13.15">
      <c r="A79" s="22"/>
      <c r="B79" s="29">
        <v>2</v>
      </c>
      <c r="C79" s="29"/>
      <c r="D79" s="29" t="s">
        <v>16</v>
      </c>
    </row>
    <row r="81" spans="1:8">
      <c r="E81" s="1223" t="s">
        <v>33</v>
      </c>
      <c r="F81" s="1224"/>
      <c r="G81" s="1224"/>
    </row>
    <row r="82" spans="1:8">
      <c r="E82" s="1229" t="s">
        <v>32</v>
      </c>
      <c r="F82" s="1229"/>
      <c r="G82" s="1229"/>
      <c r="H82" s="27"/>
    </row>
    <row r="83" spans="1:8">
      <c r="E83" s="1230" t="s">
        <v>11</v>
      </c>
      <c r="F83" s="1230"/>
      <c r="G83" s="1230"/>
      <c r="H83" s="27"/>
    </row>
    <row r="84" spans="1:8">
      <c r="E84" s="1222" t="s">
        <v>25</v>
      </c>
      <c r="F84" s="1222"/>
      <c r="G84" s="1222"/>
      <c r="H84" s="27"/>
    </row>
    <row r="85" spans="1:8">
      <c r="E85" s="1225"/>
      <c r="F85" s="1225"/>
      <c r="G85" s="1225"/>
    </row>
    <row r="87" spans="1:8">
      <c r="D87" s="22" t="s">
        <v>176</v>
      </c>
    </row>
    <row r="89" spans="1:8" s="28" customFormat="1" ht="13.15">
      <c r="A89" s="22"/>
      <c r="B89" s="29">
        <v>3</v>
      </c>
      <c r="C89" s="29"/>
      <c r="D89" s="29" t="s">
        <v>177</v>
      </c>
    </row>
    <row r="91" spans="1:8" ht="17.649999999999999">
      <c r="B91" s="165">
        <f>'Title_&amp;_Contents'!M17</f>
        <v>0</v>
      </c>
      <c r="C91" s="22" t="s">
        <v>481</v>
      </c>
    </row>
  </sheetData>
  <mergeCells count="16">
    <mergeCell ref="D62:O62"/>
    <mergeCell ref="E82:G82"/>
    <mergeCell ref="E83:G83"/>
    <mergeCell ref="C10:O14"/>
    <mergeCell ref="C51:O52"/>
    <mergeCell ref="D58:O60"/>
    <mergeCell ref="C16:O18"/>
    <mergeCell ref="C20:O21"/>
    <mergeCell ref="D37:O38"/>
    <mergeCell ref="D40:O41"/>
    <mergeCell ref="D43:O47"/>
    <mergeCell ref="E84:G84"/>
    <mergeCell ref="E81:G81"/>
    <mergeCell ref="E85:G85"/>
    <mergeCell ref="D71:O71"/>
    <mergeCell ref="D66:O67"/>
  </mergeCells>
  <hyperlinks>
    <hyperlink ref="D4" location="Map_of_sheets!A1" display="Map of Sheets"/>
    <hyperlink ref="B4" location="'Title_&amp;_Contents'!A1" display="Contents"/>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T150"/>
  <sheetViews>
    <sheetView showGridLines="0" workbookViewId="0"/>
  </sheetViews>
  <sheetFormatPr defaultRowHeight="12.75"/>
  <cols>
    <col min="2" max="6" width="12.73046875" customWidth="1"/>
    <col min="8" max="8" width="9" customWidth="1"/>
  </cols>
  <sheetData>
    <row r="1" spans="1:20" s="64" customFormat="1" ht="13.9">
      <c r="A1" s="63" t="str">
        <f>ModelBanner</f>
        <v>TSM_201920</v>
      </c>
    </row>
    <row r="2" spans="1:20" s="64" customFormat="1" ht="13.9">
      <c r="A2" s="920" t="s">
        <v>13</v>
      </c>
      <c r="B2" s="920" t="s">
        <v>30</v>
      </c>
    </row>
    <row r="3" spans="1:20" s="64" customFormat="1" ht="13.9">
      <c r="A3" s="65"/>
    </row>
    <row r="4" spans="1:20" s="55" customFormat="1" ht="13.15">
      <c r="A4" s="56" t="s">
        <v>26</v>
      </c>
      <c r="B4" s="56"/>
      <c r="C4" s="56"/>
      <c r="D4" s="283"/>
      <c r="E4" s="56"/>
      <c r="F4" s="56"/>
      <c r="G4" s="56"/>
      <c r="H4" s="56"/>
      <c r="I4" s="56"/>
      <c r="J4" s="56"/>
      <c r="K4" s="56"/>
      <c r="L4" s="56"/>
      <c r="M4" s="56"/>
      <c r="N4" s="56"/>
    </row>
    <row r="5" spans="1:20" s="45" customFormat="1" ht="45" customHeight="1">
      <c r="A5" s="1368" t="s">
        <v>1752</v>
      </c>
      <c r="B5" s="1368"/>
      <c r="C5" s="1368"/>
      <c r="D5" s="1368"/>
      <c r="E5" s="1368"/>
      <c r="F5" s="1368"/>
      <c r="G5" s="1368"/>
      <c r="H5" s="1368"/>
      <c r="I5" s="1368"/>
      <c r="J5" s="1368"/>
      <c r="K5" s="1368"/>
      <c r="L5" s="1368"/>
      <c r="M5" s="1368"/>
      <c r="N5" s="1368"/>
      <c r="O5" s="1368"/>
      <c r="P5" s="1368"/>
      <c r="Q5" s="1368"/>
      <c r="R5" s="1368"/>
      <c r="S5" s="1368"/>
      <c r="T5" s="1368"/>
    </row>
    <row r="6" spans="1:20" s="44" customFormat="1" ht="13.15">
      <c r="A6" s="54" t="s">
        <v>1336</v>
      </c>
      <c r="B6" s="59"/>
      <c r="C6" s="59"/>
      <c r="D6" s="283"/>
      <c r="E6" s="59"/>
      <c r="F6" s="59"/>
      <c r="G6" s="59"/>
      <c r="H6" s="59"/>
      <c r="I6" s="59"/>
      <c r="J6" s="59"/>
      <c r="K6" s="59"/>
      <c r="L6" s="59"/>
      <c r="M6" s="59"/>
      <c r="N6" s="59"/>
      <c r="O6" s="43"/>
    </row>
    <row r="7" spans="1:20" s="44" customFormat="1" ht="13.15">
      <c r="A7" s="52" t="s">
        <v>178</v>
      </c>
      <c r="B7" s="54"/>
      <c r="C7" s="59"/>
      <c r="D7" s="283"/>
      <c r="E7" s="59"/>
      <c r="F7" s="59"/>
      <c r="G7" s="59"/>
      <c r="H7" s="59"/>
      <c r="I7" s="59"/>
      <c r="J7" s="59"/>
      <c r="K7" s="59"/>
      <c r="L7" s="59"/>
      <c r="M7" s="59"/>
      <c r="N7" s="59"/>
      <c r="O7" s="43"/>
    </row>
    <row r="8" spans="1:20" s="44" customFormat="1" ht="13.15">
      <c r="A8" s="54" t="s">
        <v>24</v>
      </c>
      <c r="B8" s="59"/>
      <c r="C8" s="59"/>
      <c r="D8" s="283"/>
      <c r="E8" s="59"/>
      <c r="F8" s="59"/>
      <c r="G8" s="59"/>
      <c r="H8" s="59"/>
      <c r="I8" s="59"/>
      <c r="J8" s="59"/>
      <c r="K8" s="59"/>
      <c r="L8" s="59"/>
      <c r="M8" s="59"/>
      <c r="N8" s="59"/>
      <c r="O8" s="43"/>
    </row>
    <row r="9" spans="1:20" s="44" customFormat="1" ht="13.15">
      <c r="A9" s="52" t="s">
        <v>1358</v>
      </c>
      <c r="B9" s="59"/>
      <c r="C9" s="59"/>
      <c r="D9" s="283"/>
      <c r="E9" s="59"/>
      <c r="F9" s="59"/>
      <c r="G9" s="59"/>
      <c r="H9" s="59"/>
      <c r="I9" s="59"/>
      <c r="J9" s="59"/>
      <c r="K9" s="59"/>
      <c r="L9" s="59"/>
      <c r="M9" s="59"/>
      <c r="N9" s="59"/>
      <c r="O9" s="43"/>
    </row>
    <row r="10" spans="1:20" s="48" customFormat="1" ht="13.5" customHeight="1">
      <c r="A10" s="53">
        <f>SUM(A13:A2227)</f>
        <v>0</v>
      </c>
      <c r="B10" s="71"/>
      <c r="C10" s="284"/>
      <c r="D10" s="284"/>
      <c r="E10" s="284"/>
      <c r="F10" s="70"/>
      <c r="G10" s="284"/>
      <c r="H10" s="70"/>
      <c r="I10" s="285"/>
      <c r="J10" s="285"/>
      <c r="K10" s="285"/>
      <c r="L10" s="285"/>
      <c r="M10" s="285"/>
      <c r="N10" s="285"/>
      <c r="O10" s="47"/>
    </row>
    <row r="12" spans="1:20" ht="13.15">
      <c r="H12" s="74" t="s">
        <v>114</v>
      </c>
    </row>
    <row r="14" spans="1:20" ht="13.15">
      <c r="H14" s="5">
        <v>0.1</v>
      </c>
      <c r="I14" s="5">
        <v>0.2</v>
      </c>
      <c r="J14" s="5">
        <v>0.3</v>
      </c>
      <c r="K14" s="5">
        <v>0.4</v>
      </c>
    </row>
    <row r="16" spans="1:20" ht="17.649999999999999">
      <c r="B16" s="37" t="s">
        <v>1142</v>
      </c>
    </row>
    <row r="18" spans="2:7" ht="13.15">
      <c r="B18" s="74" t="str">
        <f>RAW_DATA_INPUTS!H126</f>
        <v xml:space="preserve">MALE PRIMARY Starting Stock figures </v>
      </c>
      <c r="G18" s="211"/>
    </row>
    <row r="20" spans="2:7" ht="13.15">
      <c r="B20" s="1334" t="str">
        <f>RAW_DATA_INPUTS!B129</f>
        <v>Age group</v>
      </c>
      <c r="C20" s="1369" t="s">
        <v>70</v>
      </c>
      <c r="D20" s="1369"/>
      <c r="E20" s="1369"/>
      <c r="F20" s="1369"/>
    </row>
    <row r="21" spans="2:7" ht="13.15">
      <c r="B21" s="1335"/>
      <c r="C21" s="8" t="str">
        <f>RAW_DATA_INPUTS!C129</f>
        <v>2013/14</v>
      </c>
      <c r="D21" s="8" t="str">
        <f>RAW_DATA_INPUTS!D129</f>
        <v>2014/15</v>
      </c>
      <c r="E21" s="8" t="str">
        <f>RAW_DATA_INPUTS!E129</f>
        <v>2015/16</v>
      </c>
      <c r="F21" s="8" t="str">
        <f>RAW_DATA_INPUTS!F129</f>
        <v>2016/17</v>
      </c>
    </row>
    <row r="22" spans="2:7" ht="13.15">
      <c r="B22" s="8" t="str">
        <f>RAW_DATA_INPUTS!B130</f>
        <v>20-24</v>
      </c>
      <c r="C22" s="298">
        <f>RAW_DATA_INPUTS!I130</f>
        <v>1755.6510000000001</v>
      </c>
      <c r="D22" s="298">
        <f>RAW_DATA_INPUTS!J130</f>
        <v>2001.21</v>
      </c>
      <c r="E22" s="298">
        <f>RAW_DATA_INPUTS!K130</f>
        <v>2212.2570000000001</v>
      </c>
      <c r="F22" s="298">
        <f>RAW_DATA_INPUTS!L130</f>
        <v>2092.7759999999998</v>
      </c>
      <c r="G22" s="5"/>
    </row>
    <row r="23" spans="2:7" ht="13.15">
      <c r="B23" s="8" t="str">
        <f>RAW_DATA_INPUTS!B131</f>
        <v>25-29</v>
      </c>
      <c r="C23" s="298">
        <f>RAW_DATA_INPUTS!I131</f>
        <v>5417.3969999999999</v>
      </c>
      <c r="D23" s="298">
        <f>RAW_DATA_INPUTS!J131</f>
        <v>6070.8630000000003</v>
      </c>
      <c r="E23" s="298">
        <f>RAW_DATA_INPUTS!K131</f>
        <v>6450.0429999999997</v>
      </c>
      <c r="F23" s="298">
        <f>RAW_DATA_INPUTS!L131</f>
        <v>6712.79</v>
      </c>
      <c r="G23" s="5"/>
    </row>
    <row r="24" spans="2:7" ht="13.15">
      <c r="B24" s="8" t="str">
        <f>RAW_DATA_INPUTS!B132</f>
        <v>30-34</v>
      </c>
      <c r="C24" s="298">
        <f>RAW_DATA_INPUTS!I132</f>
        <v>5449.1719999999996</v>
      </c>
      <c r="D24" s="298">
        <f>RAW_DATA_INPUTS!J132</f>
        <v>5646.9920000000002</v>
      </c>
      <c r="E24" s="298">
        <f>RAW_DATA_INPUTS!K132</f>
        <v>5910.0320000000002</v>
      </c>
      <c r="F24" s="298">
        <f>RAW_DATA_INPUTS!L132</f>
        <v>6232.3779999999997</v>
      </c>
      <c r="G24" s="5"/>
    </row>
    <row r="25" spans="2:7" ht="13.15">
      <c r="B25" s="8" t="str">
        <f>RAW_DATA_INPUTS!B133</f>
        <v>35-39</v>
      </c>
      <c r="C25" s="298">
        <f>RAW_DATA_INPUTS!I133</f>
        <v>4697.8959999999997</v>
      </c>
      <c r="D25" s="298">
        <f>RAW_DATA_INPUTS!J133</f>
        <v>4914.75</v>
      </c>
      <c r="E25" s="298">
        <f>RAW_DATA_INPUTS!K133</f>
        <v>5069.2240000000002</v>
      </c>
      <c r="F25" s="298">
        <f>RAW_DATA_INPUTS!L133</f>
        <v>5236.2879999999996</v>
      </c>
      <c r="G25" s="5"/>
    </row>
    <row r="26" spans="2:7" ht="13.15">
      <c r="B26" s="8" t="str">
        <f>RAW_DATA_INPUTS!B134</f>
        <v>40-44</v>
      </c>
      <c r="C26" s="298">
        <f>RAW_DATA_INPUTS!I134</f>
        <v>4407.5190000000002</v>
      </c>
      <c r="D26" s="298">
        <f>RAW_DATA_INPUTS!J134</f>
        <v>4577.4639999999999</v>
      </c>
      <c r="E26" s="298">
        <f>RAW_DATA_INPUTS!K134</f>
        <v>4720.107</v>
      </c>
      <c r="F26" s="298">
        <f>RAW_DATA_INPUTS!L134</f>
        <v>4639.6480000000001</v>
      </c>
      <c r="G26" s="5"/>
    </row>
    <row r="27" spans="2:7" ht="13.15">
      <c r="B27" s="8" t="str">
        <f>RAW_DATA_INPUTS!B135</f>
        <v>45-49</v>
      </c>
      <c r="C27" s="298">
        <f>RAW_DATA_INPUTS!I135</f>
        <v>3506.835</v>
      </c>
      <c r="D27" s="298">
        <f>RAW_DATA_INPUTS!J135</f>
        <v>3578.1309999999999</v>
      </c>
      <c r="E27" s="298">
        <f>RAW_DATA_INPUTS!K135</f>
        <v>3577.096</v>
      </c>
      <c r="F27" s="298">
        <f>RAW_DATA_INPUTS!L135</f>
        <v>3758.194</v>
      </c>
      <c r="G27" s="5"/>
    </row>
    <row r="28" spans="2:7" ht="13.15">
      <c r="B28" s="8" t="str">
        <f>RAW_DATA_INPUTS!B136</f>
        <v>50-54</v>
      </c>
      <c r="C28" s="298">
        <f>RAW_DATA_INPUTS!I136</f>
        <v>2508.7689999999998</v>
      </c>
      <c r="D28" s="298">
        <f>RAW_DATA_INPUTS!J136</f>
        <v>2610.931</v>
      </c>
      <c r="E28" s="298">
        <f>RAW_DATA_INPUTS!K136</f>
        <v>2812.8510000000001</v>
      </c>
      <c r="F28" s="298">
        <f>RAW_DATA_INPUTS!L136</f>
        <v>2853.0740000000001</v>
      </c>
      <c r="G28" s="5"/>
    </row>
    <row r="29" spans="2:7" ht="13.15">
      <c r="B29" s="8" t="str">
        <f>RAW_DATA_INPUTS!B137</f>
        <v>55-59</v>
      </c>
      <c r="C29" s="298">
        <f>RAW_DATA_INPUTS!I137</f>
        <v>1974.135</v>
      </c>
      <c r="D29" s="298">
        <f>RAW_DATA_INPUTS!J137</f>
        <v>1700.2819999999999</v>
      </c>
      <c r="E29" s="298">
        <f>RAW_DATA_INPUTS!K137</f>
        <v>1556.277</v>
      </c>
      <c r="F29" s="298">
        <f>RAW_DATA_INPUTS!L137</f>
        <v>1493.8320000000001</v>
      </c>
      <c r="G29" s="5"/>
    </row>
    <row r="30" spans="2:7" ht="13.15">
      <c r="B30" s="8" t="str">
        <f>RAW_DATA_INPUTS!B138</f>
        <v>60-64</v>
      </c>
      <c r="C30" s="298">
        <f>RAW_DATA_INPUTS!I138</f>
        <v>705.24099999999999</v>
      </c>
      <c r="D30" s="298">
        <f>RAW_DATA_INPUTS!J138</f>
        <v>641.27200000000005</v>
      </c>
      <c r="E30" s="298">
        <f>RAW_DATA_INPUTS!K138</f>
        <v>573.91600000000005</v>
      </c>
      <c r="F30" s="298">
        <f>RAW_DATA_INPUTS!L138</f>
        <v>567.303</v>
      </c>
      <c r="G30" s="5"/>
    </row>
    <row r="31" spans="2:7" ht="13.15">
      <c r="B31" s="8" t="str">
        <f>RAW_DATA_INPUTS!B139</f>
        <v>65 plus</v>
      </c>
      <c r="C31" s="298">
        <f>RAW_DATA_INPUTS!I139</f>
        <v>144.76300000000001</v>
      </c>
      <c r="D31" s="298">
        <f>RAW_DATA_INPUTS!J139</f>
        <v>147.47900000000001</v>
      </c>
      <c r="E31" s="298">
        <f>RAW_DATA_INPUTS!K139</f>
        <v>156.76300000000001</v>
      </c>
      <c r="F31" s="298">
        <f>RAW_DATA_INPUTS!L139</f>
        <v>139.56700000000001</v>
      </c>
      <c r="G31" s="5"/>
    </row>
    <row r="32" spans="2:7" ht="13.15">
      <c r="B32" s="8" t="str">
        <f>RAW_DATA_INPUTS!B140</f>
        <v>Total</v>
      </c>
      <c r="C32" s="298">
        <f>RAW_DATA_INPUTS!I140</f>
        <v>30567.377999999997</v>
      </c>
      <c r="D32" s="298">
        <f>RAW_DATA_INPUTS!J140</f>
        <v>31889.374000000003</v>
      </c>
      <c r="E32" s="298">
        <f>RAW_DATA_INPUTS!K140</f>
        <v>33038.565999999992</v>
      </c>
      <c r="F32" s="298">
        <f>RAW_DATA_INPUTS!L140</f>
        <v>33725.850000000006</v>
      </c>
      <c r="G32" s="5"/>
    </row>
    <row r="33" spans="1:6">
      <c r="A33" s="1177">
        <f>SUM(C33:F33)</f>
        <v>0</v>
      </c>
      <c r="B33" s="1177"/>
      <c r="C33" s="1177">
        <f>SUM(C22:C31)-C32</f>
        <v>0</v>
      </c>
      <c r="D33" s="1177">
        <f>SUM(D22:D31)-D32</f>
        <v>0</v>
      </c>
      <c r="E33" s="1177">
        <f>SUM(E22:E31)-E32</f>
        <v>0</v>
      </c>
      <c r="F33" s="1177">
        <f>SUM(F22:F31)-F32</f>
        <v>0</v>
      </c>
    </row>
    <row r="35" spans="1:6" ht="13.15">
      <c r="B35" s="74" t="str">
        <f>RAW_DATA_INPUTS!H160</f>
        <v xml:space="preserve">FEMALE PRIMARY Starting Stock figures </v>
      </c>
    </row>
    <row r="37" spans="1:6" ht="13.15">
      <c r="B37" s="1334" t="str">
        <f>RAW_DATA_INPUTS!B146</f>
        <v>Age group</v>
      </c>
      <c r="C37" s="1369" t="str">
        <f>C20</f>
        <v>Year</v>
      </c>
      <c r="D37" s="1369"/>
      <c r="E37" s="1369"/>
      <c r="F37" s="1369"/>
    </row>
    <row r="38" spans="1:6" ht="13.15">
      <c r="B38" s="1335"/>
      <c r="C38" s="8" t="str">
        <f>C21</f>
        <v>2013/14</v>
      </c>
      <c r="D38" s="8" t="str">
        <f>D21</f>
        <v>2014/15</v>
      </c>
      <c r="E38" s="8" t="str">
        <f>E21</f>
        <v>2015/16</v>
      </c>
      <c r="F38" s="8" t="str">
        <f>F21</f>
        <v>2016/17</v>
      </c>
    </row>
    <row r="39" spans="1:6" ht="13.15">
      <c r="B39" s="8" t="str">
        <f>RAW_DATA_INPUTS!B164</f>
        <v>20-24</v>
      </c>
      <c r="C39" s="298">
        <f>RAW_DATA_INPUTS!I164</f>
        <v>13792.431</v>
      </c>
      <c r="D39" s="298">
        <f>RAW_DATA_INPUTS!J164</f>
        <v>15015.045</v>
      </c>
      <c r="E39" s="298">
        <f>RAW_DATA_INPUTS!K164</f>
        <v>15944.717000000001</v>
      </c>
      <c r="F39" s="298">
        <f>RAW_DATA_INPUTS!L164</f>
        <v>15458.129000000001</v>
      </c>
    </row>
    <row r="40" spans="1:6" ht="13.15">
      <c r="B40" s="8" t="str">
        <f>RAW_DATA_INPUTS!B165</f>
        <v>25-29</v>
      </c>
      <c r="C40" s="298">
        <f>RAW_DATA_INPUTS!I165</f>
        <v>33929.883000000002</v>
      </c>
      <c r="D40" s="298">
        <f>RAW_DATA_INPUTS!J165</f>
        <v>35143.707000000002</v>
      </c>
      <c r="E40" s="298">
        <f>RAW_DATA_INPUTS!K165</f>
        <v>36282.461000000003</v>
      </c>
      <c r="F40" s="298">
        <f>RAW_DATA_INPUTS!L165</f>
        <v>37186.775000000001</v>
      </c>
    </row>
    <row r="41" spans="1:6" ht="13.15">
      <c r="B41" s="8" t="str">
        <f>RAW_DATA_INPUTS!B166</f>
        <v>30-34</v>
      </c>
      <c r="C41" s="298">
        <f>RAW_DATA_INPUTS!I166</f>
        <v>32972.987999999998</v>
      </c>
      <c r="D41" s="298">
        <f>RAW_DATA_INPUTS!J166</f>
        <v>33348.303</v>
      </c>
      <c r="E41" s="298">
        <f>RAW_DATA_INPUTS!K166</f>
        <v>33416.283000000003</v>
      </c>
      <c r="F41" s="298">
        <f>RAW_DATA_INPUTS!L166</f>
        <v>33690.373</v>
      </c>
    </row>
    <row r="42" spans="1:6" ht="13.15">
      <c r="B42" s="8" t="str">
        <f>RAW_DATA_INPUTS!B167</f>
        <v>35-39</v>
      </c>
      <c r="C42" s="298">
        <f>RAW_DATA_INPUTS!I167</f>
        <v>28825.928</v>
      </c>
      <c r="D42" s="298">
        <f>RAW_DATA_INPUTS!J167</f>
        <v>29745.618999999999</v>
      </c>
      <c r="E42" s="298">
        <f>RAW_DATA_INPUTS!K167</f>
        <v>30415.238000000001</v>
      </c>
      <c r="F42" s="298">
        <f>RAW_DATA_INPUTS!L167</f>
        <v>31120.02</v>
      </c>
    </row>
    <row r="43" spans="1:6" ht="13.15">
      <c r="B43" s="8" t="str">
        <f>RAW_DATA_INPUTS!B168</f>
        <v>40-44</v>
      </c>
      <c r="C43" s="298">
        <f>RAW_DATA_INPUTS!I168</f>
        <v>26775.763999999999</v>
      </c>
      <c r="D43" s="298">
        <f>RAW_DATA_INPUTS!J168</f>
        <v>28080.214</v>
      </c>
      <c r="E43" s="298">
        <f>RAW_DATA_INPUTS!K168</f>
        <v>28797.192999999999</v>
      </c>
      <c r="F43" s="298">
        <f>RAW_DATA_INPUTS!L168</f>
        <v>28812.243999999999</v>
      </c>
    </row>
    <row r="44" spans="1:6" ht="13.15">
      <c r="B44" s="8" t="str">
        <f>RAW_DATA_INPUTS!B169</f>
        <v>45-49</v>
      </c>
      <c r="C44" s="298">
        <f>RAW_DATA_INPUTS!I169</f>
        <v>23705.120999999999</v>
      </c>
      <c r="D44" s="298">
        <f>RAW_DATA_INPUTS!J169</f>
        <v>24124.74</v>
      </c>
      <c r="E44" s="298">
        <f>RAW_DATA_INPUTS!K169</f>
        <v>24115.956999999999</v>
      </c>
      <c r="F44" s="298">
        <f>RAW_DATA_INPUTS!L169</f>
        <v>24640.671999999999</v>
      </c>
    </row>
    <row r="45" spans="1:6" ht="13.15">
      <c r="B45" s="8" t="str">
        <f>RAW_DATA_INPUTS!B170</f>
        <v>50-54</v>
      </c>
      <c r="C45" s="298">
        <f>RAW_DATA_INPUTS!I170</f>
        <v>18107.067999999999</v>
      </c>
      <c r="D45" s="298">
        <f>RAW_DATA_INPUTS!J170</f>
        <v>18562.787</v>
      </c>
      <c r="E45" s="298">
        <f>RAW_DATA_INPUTS!K170</f>
        <v>19245.712</v>
      </c>
      <c r="F45" s="298">
        <f>RAW_DATA_INPUTS!L170</f>
        <v>19850.434000000001</v>
      </c>
    </row>
    <row r="46" spans="1:6" ht="13.15">
      <c r="B46" s="8" t="str">
        <f>RAW_DATA_INPUTS!B171</f>
        <v>55-59</v>
      </c>
      <c r="C46" s="298">
        <f>RAW_DATA_INPUTS!I171</f>
        <v>16117.987999999999</v>
      </c>
      <c r="D46" s="298">
        <f>RAW_DATA_INPUTS!J171</f>
        <v>14354.727999999999</v>
      </c>
      <c r="E46" s="298">
        <f>RAW_DATA_INPUTS!K171</f>
        <v>13071.444</v>
      </c>
      <c r="F46" s="298">
        <f>RAW_DATA_INPUTS!L171</f>
        <v>12300.912</v>
      </c>
    </row>
    <row r="47" spans="1:6" ht="13.15">
      <c r="B47" s="8" t="str">
        <f>RAW_DATA_INPUTS!B172</f>
        <v>60-64</v>
      </c>
      <c r="C47" s="298">
        <f>RAW_DATA_INPUTS!I172</f>
        <v>4917.8130000000001</v>
      </c>
      <c r="D47" s="298">
        <f>RAW_DATA_INPUTS!J172</f>
        <v>4867.3339999999998</v>
      </c>
      <c r="E47" s="298">
        <f>RAW_DATA_INPUTS!K172</f>
        <v>4726.4560000000001</v>
      </c>
      <c r="F47" s="298">
        <f>RAW_DATA_INPUTS!L172</f>
        <v>4651.4979999999996</v>
      </c>
    </row>
    <row r="48" spans="1:6" ht="13.15">
      <c r="B48" s="8" t="str">
        <f>RAW_DATA_INPUTS!B173</f>
        <v>65 plus</v>
      </c>
      <c r="C48" s="298">
        <f>RAW_DATA_INPUTS!I173</f>
        <v>747.952</v>
      </c>
      <c r="D48" s="298">
        <f>RAW_DATA_INPUTS!J173</f>
        <v>788.428</v>
      </c>
      <c r="E48" s="298">
        <f>RAW_DATA_INPUTS!K173</f>
        <v>838.697</v>
      </c>
      <c r="F48" s="298">
        <f>RAW_DATA_INPUTS!L173</f>
        <v>826.25300000000004</v>
      </c>
    </row>
    <row r="49" spans="1:6" ht="13.15">
      <c r="B49" s="8" t="str">
        <f>RAW_DATA_INPUTS!B174</f>
        <v>Total</v>
      </c>
      <c r="C49" s="298">
        <f>RAW_DATA_INPUTS!I174</f>
        <v>199892.93599999999</v>
      </c>
      <c r="D49" s="298">
        <f>RAW_DATA_INPUTS!J174</f>
        <v>204030.90500000003</v>
      </c>
      <c r="E49" s="298">
        <f>RAW_DATA_INPUTS!K174</f>
        <v>206854.15799999997</v>
      </c>
      <c r="F49" s="298">
        <f>RAW_DATA_INPUTS!L174</f>
        <v>208537.31</v>
      </c>
    </row>
    <row r="50" spans="1:6">
      <c r="A50" s="1177">
        <f>SUM(C50:F50)</f>
        <v>0</v>
      </c>
      <c r="B50" s="1177"/>
      <c r="C50" s="1177">
        <f>SUM(C39:C48)-C49</f>
        <v>0</v>
      </c>
      <c r="D50" s="1177">
        <f>SUM(D39:D48)-D49</f>
        <v>0</v>
      </c>
      <c r="E50" s="1177">
        <f>SUM(E39:E48)-E49</f>
        <v>0</v>
      </c>
      <c r="F50" s="1177">
        <f>SUM(F39:F48)-F49</f>
        <v>0</v>
      </c>
    </row>
    <row r="52" spans="1:6" ht="17.649999999999999">
      <c r="B52" s="37" t="s">
        <v>108</v>
      </c>
    </row>
    <row r="54" spans="1:6" ht="13.15">
      <c r="B54" s="74" t="s">
        <v>109</v>
      </c>
    </row>
    <row r="56" spans="1:6" ht="13.15">
      <c r="B56" s="1334" t="str">
        <f>B37</f>
        <v>Age group</v>
      </c>
      <c r="C56" s="1369" t="str">
        <f>C37</f>
        <v>Year</v>
      </c>
      <c r="D56" s="1369"/>
      <c r="E56" s="1369"/>
      <c r="F56" s="1369"/>
    </row>
    <row r="57" spans="1:6" ht="13.15">
      <c r="B57" s="1335"/>
      <c r="C57" s="8" t="str">
        <f>Calc_SEC_death_rates!C57</f>
        <v>2013/14</v>
      </c>
      <c r="D57" s="8" t="str">
        <f>Calc_SEC_death_rates!D57</f>
        <v>2014/15</v>
      </c>
      <c r="E57" s="8" t="str">
        <f>Calc_SEC_death_rates!E57</f>
        <v>2015/16</v>
      </c>
      <c r="F57" s="8" t="str">
        <f>Calc_SEC_death_rates!F57</f>
        <v>2016/17</v>
      </c>
    </row>
    <row r="58" spans="1:6" ht="13.15">
      <c r="B58" s="8" t="str">
        <f t="shared" ref="B58:B68" si="0">B39</f>
        <v>20-24</v>
      </c>
      <c r="C58" s="298">
        <f>RAW_DATA_INPUTS!I147</f>
        <v>210.41</v>
      </c>
      <c r="D58" s="298">
        <f>RAW_DATA_INPUTS!J147</f>
        <v>233.83</v>
      </c>
      <c r="E58" s="298">
        <f>RAW_DATA_INPUTS!K147</f>
        <v>291.733</v>
      </c>
      <c r="F58" s="298">
        <f>RAW_DATA_INPUTS!L147</f>
        <v>273.76299999999998</v>
      </c>
    </row>
    <row r="59" spans="1:6" ht="13.15">
      <c r="B59" s="8" t="str">
        <f t="shared" si="0"/>
        <v>25-29</v>
      </c>
      <c r="C59" s="298">
        <f>RAW_DATA_INPUTS!I148</f>
        <v>554.08399999999995</v>
      </c>
      <c r="D59" s="298">
        <f>RAW_DATA_INPUTS!J148</f>
        <v>651.35799999999995</v>
      </c>
      <c r="E59" s="298">
        <f>RAW_DATA_INPUTS!K148</f>
        <v>727.40499999999997</v>
      </c>
      <c r="F59" s="298">
        <f>RAW_DATA_INPUTS!L148</f>
        <v>802.73400000000004</v>
      </c>
    </row>
    <row r="60" spans="1:6" ht="13.15">
      <c r="B60" s="8" t="str">
        <f t="shared" si="0"/>
        <v>30-34</v>
      </c>
      <c r="C60" s="298">
        <f>RAW_DATA_INPUTS!I149</f>
        <v>466.43799999999999</v>
      </c>
      <c r="D60" s="298">
        <f>RAW_DATA_INPUTS!J149</f>
        <v>549.447</v>
      </c>
      <c r="E60" s="298">
        <f>RAW_DATA_INPUTS!K149</f>
        <v>498.64800000000002</v>
      </c>
      <c r="F60" s="298">
        <f>RAW_DATA_INPUTS!L149</f>
        <v>592.43799999999999</v>
      </c>
    </row>
    <row r="61" spans="1:6" ht="13.15">
      <c r="B61" s="8" t="str">
        <f t="shared" si="0"/>
        <v>35-39</v>
      </c>
      <c r="C61" s="298">
        <f>RAW_DATA_INPUTS!I150</f>
        <v>377.709</v>
      </c>
      <c r="D61" s="298">
        <f>RAW_DATA_INPUTS!J150</f>
        <v>350.50299999999999</v>
      </c>
      <c r="E61" s="298">
        <f>RAW_DATA_INPUTS!K150</f>
        <v>364.81700000000001</v>
      </c>
      <c r="F61" s="298">
        <f>RAW_DATA_INPUTS!L150</f>
        <v>436.37099999999998</v>
      </c>
    </row>
    <row r="62" spans="1:6" ht="13.15">
      <c r="B62" s="8" t="str">
        <f t="shared" si="0"/>
        <v>40-44</v>
      </c>
      <c r="C62" s="298">
        <f>RAW_DATA_INPUTS!I151</f>
        <v>341.39600000000002</v>
      </c>
      <c r="D62" s="298">
        <f>RAW_DATA_INPUTS!J151</f>
        <v>377.12</v>
      </c>
      <c r="E62" s="298">
        <f>RAW_DATA_INPUTS!K151</f>
        <v>403.13099999999997</v>
      </c>
      <c r="F62" s="298">
        <f>RAW_DATA_INPUTS!L151</f>
        <v>392.904</v>
      </c>
    </row>
    <row r="63" spans="1:6" ht="13.15">
      <c r="B63" s="8" t="str">
        <f t="shared" si="0"/>
        <v>45-49</v>
      </c>
      <c r="C63" s="298">
        <f>RAW_DATA_INPUTS!I152</f>
        <v>297.76900000000001</v>
      </c>
      <c r="D63" s="298">
        <f>RAW_DATA_INPUTS!J152</f>
        <v>305.44</v>
      </c>
      <c r="E63" s="298">
        <f>RAW_DATA_INPUTS!K152</f>
        <v>321.517</v>
      </c>
      <c r="F63" s="298">
        <f>RAW_DATA_INPUTS!L152</f>
        <v>318.80399999999997</v>
      </c>
    </row>
    <row r="64" spans="1:6" ht="13.15">
      <c r="B64" s="8" t="str">
        <f t="shared" si="0"/>
        <v>50-54</v>
      </c>
      <c r="C64" s="298">
        <f>RAW_DATA_INPUTS!I153</f>
        <v>172.84899999999999</v>
      </c>
      <c r="D64" s="298">
        <f>RAW_DATA_INPUTS!J153</f>
        <v>200.36799999999999</v>
      </c>
      <c r="E64" s="298">
        <f>RAW_DATA_INPUTS!K153</f>
        <v>243.934</v>
      </c>
      <c r="F64" s="298">
        <f>RAW_DATA_INPUTS!L153</f>
        <v>291.72699999999998</v>
      </c>
    </row>
    <row r="65" spans="1:6" ht="13.15">
      <c r="B65" s="8" t="str">
        <f t="shared" si="0"/>
        <v>55-59</v>
      </c>
      <c r="C65" s="298">
        <f>RAW_DATA_INPUTS!I154</f>
        <v>58.369</v>
      </c>
      <c r="D65" s="298">
        <f>RAW_DATA_INPUTS!J154</f>
        <v>58.725999999999999</v>
      </c>
      <c r="E65" s="298">
        <f>RAW_DATA_INPUTS!K154</f>
        <v>89.739000000000004</v>
      </c>
      <c r="F65" s="298">
        <f>RAW_DATA_INPUTS!L154</f>
        <v>102.101</v>
      </c>
    </row>
    <row r="66" spans="1:6" ht="13.15">
      <c r="B66" s="8" t="str">
        <f t="shared" si="0"/>
        <v>60-64</v>
      </c>
      <c r="C66" s="298">
        <f>RAW_DATA_INPUTS!I155</f>
        <v>27.404</v>
      </c>
      <c r="D66" s="298">
        <f>RAW_DATA_INPUTS!J155</f>
        <v>26.317</v>
      </c>
      <c r="E66" s="298">
        <f>RAW_DATA_INPUTS!K155</f>
        <v>25.696000000000002</v>
      </c>
      <c r="F66" s="298">
        <f>RAW_DATA_INPUTS!L155</f>
        <v>35.674999999999997</v>
      </c>
    </row>
    <row r="67" spans="1:6" ht="13.15">
      <c r="B67" s="8" t="str">
        <f t="shared" si="0"/>
        <v>65 plus</v>
      </c>
      <c r="C67" s="298">
        <f>RAW_DATA_INPUTS!I156</f>
        <v>7.851</v>
      </c>
      <c r="D67" s="298">
        <f>RAW_DATA_INPUTS!J156</f>
        <v>6.6029999999999998</v>
      </c>
      <c r="E67" s="298">
        <f>RAW_DATA_INPUTS!K156</f>
        <v>5</v>
      </c>
      <c r="F67" s="298">
        <f>RAW_DATA_INPUTS!L156</f>
        <v>10.831</v>
      </c>
    </row>
    <row r="68" spans="1:6" ht="13.15">
      <c r="B68" s="8" t="str">
        <f t="shared" si="0"/>
        <v>Total</v>
      </c>
      <c r="C68" s="298">
        <f>RAW_DATA_INPUTS!I157</f>
        <v>2514.279</v>
      </c>
      <c r="D68" s="298">
        <f>RAW_DATA_INPUTS!J157</f>
        <v>2759.712</v>
      </c>
      <c r="E68" s="298">
        <f>RAW_DATA_INPUTS!K157</f>
        <v>2971.62</v>
      </c>
      <c r="F68" s="298">
        <f>RAW_DATA_INPUTS!L157</f>
        <v>3257.3480000000004</v>
      </c>
    </row>
    <row r="69" spans="1:6">
      <c r="A69" s="1177">
        <f>SUM(C69:F69)</f>
        <v>0</v>
      </c>
      <c r="B69" s="1177"/>
      <c r="C69" s="1177">
        <f>SUM(C58:C67)-C68</f>
        <v>0</v>
      </c>
      <c r="D69" s="1177">
        <f>SUM(D58:D67)-D68</f>
        <v>0</v>
      </c>
      <c r="E69" s="1177">
        <f>SUM(E58:E67)-E68</f>
        <v>0</v>
      </c>
      <c r="F69" s="1177">
        <f>SUM(F58:F67)-F68</f>
        <v>0</v>
      </c>
    </row>
    <row r="71" spans="1:6" ht="13.15">
      <c r="B71" s="74" t="s">
        <v>110</v>
      </c>
    </row>
    <row r="73" spans="1:6" ht="13.15">
      <c r="B73" s="1334" t="str">
        <f>B56</f>
        <v>Age group</v>
      </c>
      <c r="C73" s="1369" t="str">
        <f>C56</f>
        <v>Year</v>
      </c>
      <c r="D73" s="1369"/>
      <c r="E73" s="1369"/>
      <c r="F73" s="1369"/>
    </row>
    <row r="74" spans="1:6" ht="13.15">
      <c r="B74" s="1335"/>
      <c r="C74" s="8" t="str">
        <f>C57</f>
        <v>2013/14</v>
      </c>
      <c r="D74" s="8" t="str">
        <f>D57</f>
        <v>2014/15</v>
      </c>
      <c r="E74" s="8" t="str">
        <f>E57</f>
        <v>2015/16</v>
      </c>
      <c r="F74" s="8" t="str">
        <f>F57</f>
        <v>2016/17</v>
      </c>
    </row>
    <row r="75" spans="1:6" ht="13.15">
      <c r="B75" s="8" t="str">
        <f t="shared" ref="B75:B85" si="1">B58</f>
        <v>20-24</v>
      </c>
      <c r="C75" s="298">
        <f>RAW_DATA_INPUTS!I181</f>
        <v>1316.5309999999999</v>
      </c>
      <c r="D75" s="298">
        <f>RAW_DATA_INPUTS!J181</f>
        <v>1529.203</v>
      </c>
      <c r="E75" s="298">
        <f>RAW_DATA_INPUTS!K181</f>
        <v>1640.15</v>
      </c>
      <c r="F75" s="298">
        <f>RAW_DATA_INPUTS!L181</f>
        <v>1727.962</v>
      </c>
    </row>
    <row r="76" spans="1:6" ht="13.15">
      <c r="B76" s="8" t="str">
        <f t="shared" si="1"/>
        <v>25-29</v>
      </c>
      <c r="C76" s="298">
        <f>RAW_DATA_INPUTS!I182</f>
        <v>2973.5839999999998</v>
      </c>
      <c r="D76" s="298">
        <f>RAW_DATA_INPUTS!J182</f>
        <v>3274.306</v>
      </c>
      <c r="E76" s="298">
        <f>RAW_DATA_INPUTS!K182</f>
        <v>3283.2710000000002</v>
      </c>
      <c r="F76" s="298">
        <f>RAW_DATA_INPUTS!L182</f>
        <v>3595.1689999999999</v>
      </c>
    </row>
    <row r="77" spans="1:6" ht="13.15">
      <c r="B77" s="8" t="str">
        <f t="shared" si="1"/>
        <v>30-34</v>
      </c>
      <c r="C77" s="298">
        <f>RAW_DATA_INPUTS!I183</f>
        <v>2598.6080000000002</v>
      </c>
      <c r="D77" s="298">
        <f>RAW_DATA_INPUTS!J183</f>
        <v>2719.8789999999999</v>
      </c>
      <c r="E77" s="298">
        <f>RAW_DATA_INPUTS!K183</f>
        <v>2749.8870000000002</v>
      </c>
      <c r="F77" s="298">
        <f>RAW_DATA_INPUTS!L183</f>
        <v>2829.1</v>
      </c>
    </row>
    <row r="78" spans="1:6" ht="13.15">
      <c r="B78" s="8" t="str">
        <f t="shared" si="1"/>
        <v>35-39</v>
      </c>
      <c r="C78" s="298">
        <f>RAW_DATA_INPUTS!I184</f>
        <v>2063.3670000000002</v>
      </c>
      <c r="D78" s="298">
        <f>RAW_DATA_INPUTS!J184</f>
        <v>2415.527</v>
      </c>
      <c r="E78" s="298">
        <f>RAW_DATA_INPUTS!K184</f>
        <v>2334.2570000000001</v>
      </c>
      <c r="F78" s="298">
        <f>RAW_DATA_INPUTS!L184</f>
        <v>2439.36</v>
      </c>
    </row>
    <row r="79" spans="1:6" ht="13.15">
      <c r="B79" s="8" t="str">
        <f t="shared" si="1"/>
        <v>40-44</v>
      </c>
      <c r="C79" s="298">
        <f>RAW_DATA_INPUTS!I185</f>
        <v>1930.192</v>
      </c>
      <c r="D79" s="298">
        <f>RAW_DATA_INPUTS!J185</f>
        <v>1996.3389999999999</v>
      </c>
      <c r="E79" s="298">
        <f>RAW_DATA_INPUTS!K185</f>
        <v>2065.2399999999998</v>
      </c>
      <c r="F79" s="298">
        <f>RAW_DATA_INPUTS!L185</f>
        <v>2126.6379999999999</v>
      </c>
    </row>
    <row r="80" spans="1:6" ht="13.15">
      <c r="B80" s="8" t="str">
        <f t="shared" si="1"/>
        <v>45-49</v>
      </c>
      <c r="C80" s="298">
        <f>RAW_DATA_INPUTS!I186</f>
        <v>1740.0050000000001</v>
      </c>
      <c r="D80" s="298">
        <f>RAW_DATA_INPUTS!J186</f>
        <v>1872.046</v>
      </c>
      <c r="E80" s="298">
        <f>RAW_DATA_INPUTS!K186</f>
        <v>1792.3520000000001</v>
      </c>
      <c r="F80" s="298">
        <f>RAW_DATA_INPUTS!L186</f>
        <v>1920.6089999999999</v>
      </c>
    </row>
    <row r="81" spans="1:6" ht="13.15">
      <c r="B81" s="8" t="str">
        <f t="shared" si="1"/>
        <v>50-54</v>
      </c>
      <c r="C81" s="298">
        <f>RAW_DATA_INPUTS!I187</f>
        <v>1274.9870000000001</v>
      </c>
      <c r="D81" s="298">
        <f>RAW_DATA_INPUTS!J187</f>
        <v>1396.0609999999999</v>
      </c>
      <c r="E81" s="298">
        <f>RAW_DATA_INPUTS!K187</f>
        <v>1567.6379999999999</v>
      </c>
      <c r="F81" s="298">
        <f>RAW_DATA_INPUTS!L187</f>
        <v>1725.058</v>
      </c>
    </row>
    <row r="82" spans="1:6" ht="13.15">
      <c r="B82" s="8" t="str">
        <f t="shared" si="1"/>
        <v>55-59</v>
      </c>
      <c r="C82" s="298">
        <f>RAW_DATA_INPUTS!I188</f>
        <v>404.68400000000003</v>
      </c>
      <c r="D82" s="298">
        <f>RAW_DATA_INPUTS!J188</f>
        <v>523.60400000000004</v>
      </c>
      <c r="E82" s="298">
        <f>RAW_DATA_INPUTS!K188</f>
        <v>632.12800000000004</v>
      </c>
      <c r="F82" s="298">
        <f>RAW_DATA_INPUTS!L188</f>
        <v>859.07600000000002</v>
      </c>
    </row>
    <row r="83" spans="1:6" ht="13.15">
      <c r="B83" s="8" t="str">
        <f t="shared" si="1"/>
        <v>60-64</v>
      </c>
      <c r="C83" s="298">
        <f>RAW_DATA_INPUTS!I189</f>
        <v>134.78299999999999</v>
      </c>
      <c r="D83" s="298">
        <f>RAW_DATA_INPUTS!J189</f>
        <v>142.369</v>
      </c>
      <c r="E83" s="298">
        <f>RAW_DATA_INPUTS!K189</f>
        <v>141.11000000000001</v>
      </c>
      <c r="F83" s="298">
        <f>RAW_DATA_INPUTS!L189</f>
        <v>226.61199999999999</v>
      </c>
    </row>
    <row r="84" spans="1:6" ht="13.15">
      <c r="B84" s="8" t="str">
        <f t="shared" si="1"/>
        <v>65 plus</v>
      </c>
      <c r="C84" s="298">
        <f>RAW_DATA_INPUTS!I190</f>
        <v>36.668999999999997</v>
      </c>
      <c r="D84" s="298">
        <f>RAW_DATA_INPUTS!J190</f>
        <v>33.723999999999997</v>
      </c>
      <c r="E84" s="298">
        <f>RAW_DATA_INPUTS!K190</f>
        <v>42.49</v>
      </c>
      <c r="F84" s="298">
        <f>RAW_DATA_INPUTS!L190</f>
        <v>64.436999999999998</v>
      </c>
    </row>
    <row r="85" spans="1:6" ht="13.15">
      <c r="B85" s="8" t="str">
        <f t="shared" si="1"/>
        <v>Total</v>
      </c>
      <c r="C85" s="298">
        <f>RAW_DATA_INPUTS!I191</f>
        <v>14473.41</v>
      </c>
      <c r="D85" s="298">
        <f>RAW_DATA_INPUTS!J191</f>
        <v>15903.058000000001</v>
      </c>
      <c r="E85" s="298">
        <f>RAW_DATA_INPUTS!K191</f>
        <v>16248.523000000003</v>
      </c>
      <c r="F85" s="298">
        <f>RAW_DATA_INPUTS!L191</f>
        <v>17514.021000000004</v>
      </c>
    </row>
    <row r="86" spans="1:6">
      <c r="A86" s="1177">
        <f>SUM(C86:F86)</f>
        <v>0</v>
      </c>
      <c r="B86" s="1177"/>
      <c r="C86" s="1177">
        <f>SUM(C75:C84)-C85</f>
        <v>0</v>
      </c>
      <c r="D86" s="1177">
        <f>SUM(D75:D84)-D85</f>
        <v>0</v>
      </c>
      <c r="E86" s="1177">
        <f>SUM(E75:E84)-E85</f>
        <v>0</v>
      </c>
      <c r="F86" s="1177">
        <f>SUM(F75:F84)-F85</f>
        <v>0</v>
      </c>
    </row>
    <row r="88" spans="1:6" ht="13.15">
      <c r="B88" s="74" t="s">
        <v>111</v>
      </c>
    </row>
    <row r="90" spans="1:6" ht="13.15">
      <c r="B90" s="1262" t="str">
        <f>B73</f>
        <v>Age group</v>
      </c>
      <c r="C90" s="1369" t="str">
        <f>C73</f>
        <v>Year</v>
      </c>
      <c r="D90" s="1369"/>
      <c r="E90" s="1369"/>
      <c r="F90" s="1369"/>
    </row>
    <row r="91" spans="1:6" ht="13.15">
      <c r="B91" s="1262"/>
      <c r="C91" s="8" t="str">
        <f>C74</f>
        <v>2013/14</v>
      </c>
      <c r="D91" s="8" t="str">
        <f>D74</f>
        <v>2014/15</v>
      </c>
      <c r="E91" s="8" t="str">
        <f>E74</f>
        <v>2015/16</v>
      </c>
      <c r="F91" s="8" t="str">
        <f>F74</f>
        <v>2016/17</v>
      </c>
    </row>
    <row r="92" spans="1:6" ht="13.15">
      <c r="B92" s="8" t="str">
        <f t="shared" ref="B92:B102" si="2">B75</f>
        <v>20-24</v>
      </c>
      <c r="C92" s="159">
        <f t="shared" ref="C92:F102" si="3">C58/C22</f>
        <v>0.11984728172056974</v>
      </c>
      <c r="D92" s="159">
        <f t="shared" si="3"/>
        <v>0.11684430919293827</v>
      </c>
      <c r="E92" s="159">
        <f t="shared" si="3"/>
        <v>0.13187120664552085</v>
      </c>
      <c r="F92" s="159">
        <f t="shared" si="3"/>
        <v>0.130813331192636</v>
      </c>
    </row>
    <row r="93" spans="1:6" ht="13.15">
      <c r="B93" s="8" t="str">
        <f t="shared" si="2"/>
        <v>25-29</v>
      </c>
      <c r="C93" s="159">
        <f t="shared" si="3"/>
        <v>0.10227864046146147</v>
      </c>
      <c r="D93" s="159">
        <f t="shared" si="3"/>
        <v>0.10729248872853825</v>
      </c>
      <c r="E93" s="159">
        <f t="shared" si="3"/>
        <v>0.11277521715746701</v>
      </c>
      <c r="F93" s="159">
        <f t="shared" si="3"/>
        <v>0.11958276662907674</v>
      </c>
    </row>
    <row r="94" spans="1:6" ht="13.15">
      <c r="B94" s="8" t="str">
        <f t="shared" si="2"/>
        <v>30-34</v>
      </c>
      <c r="C94" s="159">
        <f t="shared" si="3"/>
        <v>8.5597958735749213E-2</v>
      </c>
      <c r="D94" s="159">
        <f t="shared" si="3"/>
        <v>9.7299057622181856E-2</v>
      </c>
      <c r="E94" s="159">
        <f t="shared" si="3"/>
        <v>8.437314721815381E-2</v>
      </c>
      <c r="F94" s="159">
        <f t="shared" si="3"/>
        <v>9.5058098209062414E-2</v>
      </c>
    </row>
    <row r="95" spans="1:6" ht="13.15">
      <c r="B95" s="8" t="str">
        <f t="shared" si="2"/>
        <v>35-39</v>
      </c>
      <c r="C95" s="159">
        <f t="shared" si="3"/>
        <v>8.0399608675883846E-2</v>
      </c>
      <c r="D95" s="159">
        <f t="shared" si="3"/>
        <v>7.131654712854163E-2</v>
      </c>
      <c r="E95" s="159">
        <f t="shared" si="3"/>
        <v>7.1967030851270333E-2</v>
      </c>
      <c r="F95" s="159">
        <f t="shared" si="3"/>
        <v>8.3335943324736914E-2</v>
      </c>
    </row>
    <row r="96" spans="1:6" ht="13.15">
      <c r="B96" s="8" t="str">
        <f t="shared" si="2"/>
        <v>40-44</v>
      </c>
      <c r="C96" s="159">
        <f t="shared" si="3"/>
        <v>7.7457635463397886E-2</v>
      </c>
      <c r="D96" s="159">
        <f t="shared" si="3"/>
        <v>8.2386229580396486E-2</v>
      </c>
      <c r="E96" s="159">
        <f t="shared" si="3"/>
        <v>8.5407174032283581E-2</v>
      </c>
      <c r="F96" s="159">
        <f t="shared" si="3"/>
        <v>8.4684010511142216E-2</v>
      </c>
    </row>
    <row r="97" spans="2:6" ht="13.15">
      <c r="B97" s="8" t="str">
        <f t="shared" si="2"/>
        <v>45-49</v>
      </c>
      <c r="C97" s="159">
        <f t="shared" si="3"/>
        <v>8.4911038015760651E-2</v>
      </c>
      <c r="D97" s="159">
        <f t="shared" si="3"/>
        <v>8.5363000963352101E-2</v>
      </c>
      <c r="E97" s="159">
        <f t="shared" si="3"/>
        <v>8.9882127848959048E-2</v>
      </c>
      <c r="F97" s="159">
        <f t="shared" si="3"/>
        <v>8.4829042886024511E-2</v>
      </c>
    </row>
    <row r="98" spans="2:6" ht="13.15">
      <c r="B98" s="8" t="str">
        <f t="shared" si="2"/>
        <v>50-54</v>
      </c>
      <c r="C98" s="159">
        <f t="shared" si="3"/>
        <v>6.889793360807632E-2</v>
      </c>
      <c r="D98" s="159">
        <f t="shared" si="3"/>
        <v>7.674197441449046E-2</v>
      </c>
      <c r="E98" s="159">
        <f t="shared" si="3"/>
        <v>8.6721266074882744E-2</v>
      </c>
      <c r="F98" s="159">
        <f t="shared" si="3"/>
        <v>0.10225006431659325</v>
      </c>
    </row>
    <row r="99" spans="2:6" ht="13.15">
      <c r="B99" s="8" t="str">
        <f t="shared" si="2"/>
        <v>55-59</v>
      </c>
      <c r="C99" s="159">
        <f t="shared" si="3"/>
        <v>2.9566873592738085E-2</v>
      </c>
      <c r="D99" s="159">
        <f t="shared" si="3"/>
        <v>3.4538976475666977E-2</v>
      </c>
      <c r="E99" s="159">
        <f t="shared" si="3"/>
        <v>5.7662614046214138E-2</v>
      </c>
      <c r="F99" s="159">
        <f t="shared" si="3"/>
        <v>6.8348381879622333E-2</v>
      </c>
    </row>
    <row r="100" spans="2:6" ht="13.15">
      <c r="B100" s="8" t="str">
        <f t="shared" si="2"/>
        <v>60-64</v>
      </c>
      <c r="C100" s="159">
        <f t="shared" si="3"/>
        <v>3.8857638736261788E-2</v>
      </c>
      <c r="D100" s="159">
        <f t="shared" si="3"/>
        <v>4.1038747988373106E-2</v>
      </c>
      <c r="E100" s="159">
        <f t="shared" si="3"/>
        <v>4.4773102684016478E-2</v>
      </c>
      <c r="F100" s="159">
        <f t="shared" si="3"/>
        <v>6.2885265898470474E-2</v>
      </c>
    </row>
    <row r="101" spans="2:6" ht="13.15">
      <c r="B101" s="8" t="str">
        <f t="shared" si="2"/>
        <v>65 plus</v>
      </c>
      <c r="C101" s="159">
        <f t="shared" si="3"/>
        <v>5.4233471259921388E-2</v>
      </c>
      <c r="D101" s="159">
        <f t="shared" si="3"/>
        <v>4.4772476081340391E-2</v>
      </c>
      <c r="E101" s="159">
        <f t="shared" si="3"/>
        <v>3.1895281412067898E-2</v>
      </c>
      <c r="F101" s="159">
        <f t="shared" si="3"/>
        <v>7.7604304742525082E-2</v>
      </c>
    </row>
    <row r="102" spans="2:6" ht="13.15">
      <c r="B102" s="8" t="str">
        <f t="shared" si="2"/>
        <v>Total</v>
      </c>
      <c r="C102" s="159">
        <f t="shared" si="3"/>
        <v>8.2253669254850725E-2</v>
      </c>
      <c r="D102" s="159">
        <f t="shared" si="3"/>
        <v>8.6540174793020383E-2</v>
      </c>
      <c r="E102" s="159">
        <f t="shared" si="3"/>
        <v>8.9943976382025795E-2</v>
      </c>
      <c r="F102" s="159">
        <f t="shared" si="3"/>
        <v>9.6583125406772552E-2</v>
      </c>
    </row>
    <row r="104" spans="2:6" ht="13.15">
      <c r="B104" s="74" t="s">
        <v>112</v>
      </c>
    </row>
    <row r="106" spans="2:6" ht="13.15">
      <c r="B106" s="1262" t="str">
        <f>B90</f>
        <v>Age group</v>
      </c>
      <c r="C106" s="1369" t="str">
        <f>C90</f>
        <v>Year</v>
      </c>
      <c r="D106" s="1369"/>
      <c r="E106" s="1369"/>
      <c r="F106" s="1369"/>
    </row>
    <row r="107" spans="2:6" ht="13.15">
      <c r="B107" s="1262"/>
      <c r="C107" s="8" t="str">
        <f>C91</f>
        <v>2013/14</v>
      </c>
      <c r="D107" s="8" t="str">
        <f>D91</f>
        <v>2014/15</v>
      </c>
      <c r="E107" s="8" t="str">
        <f>E91</f>
        <v>2015/16</v>
      </c>
      <c r="F107" s="8" t="str">
        <f>F91</f>
        <v>2016/17</v>
      </c>
    </row>
    <row r="108" spans="2:6" ht="13.15">
      <c r="B108" s="8" t="str">
        <f>B92</f>
        <v>20-24</v>
      </c>
      <c r="C108" s="159">
        <f t="shared" ref="C108:F118" si="4">C75/C39</f>
        <v>9.5453151079748014E-2</v>
      </c>
      <c r="D108" s="159">
        <f t="shared" si="4"/>
        <v>0.10184471641610131</v>
      </c>
      <c r="E108" s="159">
        <f t="shared" si="4"/>
        <v>0.10286479214400607</v>
      </c>
      <c r="F108" s="159">
        <f t="shared" si="4"/>
        <v>0.11178338594534952</v>
      </c>
    </row>
    <row r="109" spans="2:6" ht="13.15">
      <c r="B109" s="8" t="str">
        <f t="shared" ref="B109:B118" si="5">B93</f>
        <v>25-29</v>
      </c>
      <c r="C109" s="159">
        <f t="shared" si="4"/>
        <v>8.7639087939088964E-2</v>
      </c>
      <c r="D109" s="159">
        <f t="shared" si="4"/>
        <v>9.3169055842629231E-2</v>
      </c>
      <c r="E109" s="159">
        <f t="shared" si="4"/>
        <v>9.0491959737791769E-2</v>
      </c>
      <c r="F109" s="159">
        <f t="shared" si="4"/>
        <v>9.6678698273781463E-2</v>
      </c>
    </row>
    <row r="110" spans="2:6" ht="13.15">
      <c r="B110" s="8" t="str">
        <f t="shared" si="5"/>
        <v>30-34</v>
      </c>
      <c r="C110" s="159">
        <f t="shared" si="4"/>
        <v>7.8810206706168104E-2</v>
      </c>
      <c r="D110" s="159">
        <f t="shared" si="4"/>
        <v>8.1559742335314628E-2</v>
      </c>
      <c r="E110" s="159">
        <f t="shared" si="4"/>
        <v>8.2291827609911009E-2</v>
      </c>
      <c r="F110" s="159">
        <f t="shared" si="4"/>
        <v>8.3973543421439714E-2</v>
      </c>
    </row>
    <row r="111" spans="2:6" ht="13.15">
      <c r="B111" s="8" t="str">
        <f t="shared" si="5"/>
        <v>35-39</v>
      </c>
      <c r="C111" s="159">
        <f t="shared" si="4"/>
        <v>7.1580245395742342E-2</v>
      </c>
      <c r="D111" s="159">
        <f t="shared" si="4"/>
        <v>8.1206143331560871E-2</v>
      </c>
      <c r="E111" s="159">
        <f t="shared" si="4"/>
        <v>7.6746300653639465E-2</v>
      </c>
      <c r="F111" s="159">
        <f t="shared" si="4"/>
        <v>7.8385553736790667E-2</v>
      </c>
    </row>
    <row r="112" spans="2:6" ht="13.15">
      <c r="B112" s="8" t="str">
        <f t="shared" si="5"/>
        <v>40-44</v>
      </c>
      <c r="C112" s="159">
        <f t="shared" si="4"/>
        <v>7.208728012392103E-2</v>
      </c>
      <c r="D112" s="159">
        <f t="shared" si="4"/>
        <v>7.109415191778809E-2</v>
      </c>
      <c r="E112" s="159">
        <f t="shared" si="4"/>
        <v>7.1716712111489472E-2</v>
      </c>
      <c r="F112" s="159">
        <f t="shared" si="4"/>
        <v>7.3810217628311081E-2</v>
      </c>
    </row>
    <row r="113" spans="2:11" ht="13.15">
      <c r="B113" s="8" t="str">
        <f t="shared" si="5"/>
        <v>45-49</v>
      </c>
      <c r="C113" s="159">
        <f t="shared" si="4"/>
        <v>7.3402072067044091E-2</v>
      </c>
      <c r="D113" s="159">
        <f t="shared" si="4"/>
        <v>7.7598597953801779E-2</v>
      </c>
      <c r="E113" s="159">
        <f t="shared" si="4"/>
        <v>7.432224232279068E-2</v>
      </c>
      <c r="F113" s="159">
        <f t="shared" si="4"/>
        <v>7.7944668067494269E-2</v>
      </c>
    </row>
    <row r="114" spans="2:11" ht="13.15">
      <c r="B114" s="8" t="str">
        <f t="shared" si="5"/>
        <v>50-54</v>
      </c>
      <c r="C114" s="159">
        <f t="shared" si="4"/>
        <v>7.0413774333867862E-2</v>
      </c>
      <c r="D114" s="159">
        <f t="shared" si="4"/>
        <v>7.5207510596334473E-2</v>
      </c>
      <c r="E114" s="159">
        <f t="shared" si="4"/>
        <v>8.1453884376945881E-2</v>
      </c>
      <c r="F114" s="159">
        <f t="shared" si="4"/>
        <v>8.690278509779685E-2</v>
      </c>
    </row>
    <row r="115" spans="2:11" ht="13.15">
      <c r="B115" s="8" t="str">
        <f t="shared" si="5"/>
        <v>55-59</v>
      </c>
      <c r="C115" s="159">
        <f t="shared" si="4"/>
        <v>2.5107600278645205E-2</v>
      </c>
      <c r="D115" s="159">
        <f t="shared" si="4"/>
        <v>3.6476065586195719E-2</v>
      </c>
      <c r="E115" s="159">
        <f t="shared" si="4"/>
        <v>4.8359462045662292E-2</v>
      </c>
      <c r="F115" s="159">
        <f t="shared" si="4"/>
        <v>6.983839897399477E-2</v>
      </c>
    </row>
    <row r="116" spans="2:11" ht="13.15">
      <c r="B116" s="8" t="str">
        <f t="shared" si="5"/>
        <v>60-64</v>
      </c>
      <c r="C116" s="159">
        <f t="shared" si="4"/>
        <v>2.7407101490032254E-2</v>
      </c>
      <c r="D116" s="159">
        <f t="shared" si="4"/>
        <v>2.9249893268060094E-2</v>
      </c>
      <c r="E116" s="159">
        <f t="shared" si="4"/>
        <v>2.9855350393614161E-2</v>
      </c>
      <c r="F116" s="159">
        <f t="shared" si="4"/>
        <v>4.8718068888775189E-2</v>
      </c>
    </row>
    <row r="117" spans="2:11" ht="13.15">
      <c r="B117" s="8" t="str">
        <f t="shared" si="5"/>
        <v>65 plus</v>
      </c>
      <c r="C117" s="159">
        <f t="shared" si="4"/>
        <v>4.9025873318073884E-2</v>
      </c>
      <c r="D117" s="159">
        <f t="shared" si="4"/>
        <v>4.2773721887096855E-2</v>
      </c>
      <c r="E117" s="159">
        <f t="shared" si="4"/>
        <v>5.0661919620554267E-2</v>
      </c>
      <c r="F117" s="159">
        <f t="shared" si="4"/>
        <v>7.7987008821753134E-2</v>
      </c>
    </row>
    <row r="118" spans="2:11" ht="13.15">
      <c r="B118" s="8" t="str">
        <f t="shared" si="5"/>
        <v>Total</v>
      </c>
      <c r="C118" s="159">
        <f t="shared" si="4"/>
        <v>7.2405810278358212E-2</v>
      </c>
      <c r="D118" s="159">
        <f t="shared" si="4"/>
        <v>7.7944358478437364E-2</v>
      </c>
      <c r="E118" s="159">
        <f t="shared" si="4"/>
        <v>7.855062309165671E-2</v>
      </c>
      <c r="F118" s="159">
        <f t="shared" si="4"/>
        <v>8.3985072023802385E-2</v>
      </c>
    </row>
    <row r="120" spans="2:11" ht="13.15">
      <c r="B120" s="74" t="s">
        <v>113</v>
      </c>
    </row>
    <row r="122" spans="2:11">
      <c r="B122" s="1262" t="str">
        <f>B106</f>
        <v>Age group</v>
      </c>
      <c r="C122" s="1334" t="str">
        <f>C107</f>
        <v>2013/14</v>
      </c>
      <c r="D122" s="1334" t="str">
        <f>D107</f>
        <v>2014/15</v>
      </c>
      <c r="E122" s="1334" t="str">
        <f>E107</f>
        <v>2015/16</v>
      </c>
      <c r="F122" s="1334" t="str">
        <f>F107</f>
        <v>2016/17</v>
      </c>
      <c r="G122" s="1370" t="s">
        <v>8</v>
      </c>
    </row>
    <row r="123" spans="2:11">
      <c r="B123" s="1262"/>
      <c r="C123" s="1335"/>
      <c r="D123" s="1335"/>
      <c r="E123" s="1335"/>
      <c r="F123" s="1335"/>
      <c r="G123" s="1371"/>
    </row>
    <row r="124" spans="2:11" ht="13.15">
      <c r="B124" s="137" t="str">
        <f>B108</f>
        <v>20-24</v>
      </c>
      <c r="C124" s="890">
        <f>C92*H$14</f>
        <v>1.1984728172056975E-2</v>
      </c>
      <c r="D124" s="890">
        <f t="shared" ref="D124:F134" si="6">D92*I$14</f>
        <v>2.3368861838587655E-2</v>
      </c>
      <c r="E124" s="890">
        <f t="shared" si="6"/>
        <v>3.9561361993656251E-2</v>
      </c>
      <c r="F124" s="890">
        <f t="shared" si="6"/>
        <v>5.2325332477054398E-2</v>
      </c>
      <c r="G124" s="888">
        <f>SUM(C124:F124)</f>
        <v>0.12724028448135527</v>
      </c>
    </row>
    <row r="125" spans="2:11" ht="13.15">
      <c r="B125" s="137" t="str">
        <f t="shared" ref="B125:B132" si="7">B109</f>
        <v>25-29</v>
      </c>
      <c r="C125" s="890">
        <f t="shared" ref="C125:C134" si="8">C93*H$14</f>
        <v>1.0227864046146147E-2</v>
      </c>
      <c r="D125" s="890">
        <f t="shared" si="6"/>
        <v>2.1458497745707652E-2</v>
      </c>
      <c r="E125" s="890">
        <f t="shared" si="6"/>
        <v>3.3832565147240104E-2</v>
      </c>
      <c r="F125" s="890">
        <f t="shared" si="6"/>
        <v>4.7833106651630701E-2</v>
      </c>
      <c r="G125" s="888">
        <f t="shared" ref="G125:G134" si="9">SUM(C125:F125)</f>
        <v>0.1133520335907246</v>
      </c>
      <c r="J125" s="181"/>
      <c r="K125" s="181"/>
    </row>
    <row r="126" spans="2:11" ht="13.15">
      <c r="B126" s="137" t="str">
        <f t="shared" si="7"/>
        <v>30-34</v>
      </c>
      <c r="C126" s="890">
        <f t="shared" si="8"/>
        <v>8.559795873574921E-3</v>
      </c>
      <c r="D126" s="890">
        <f t="shared" si="6"/>
        <v>1.9459811524436373E-2</v>
      </c>
      <c r="E126" s="890">
        <f t="shared" si="6"/>
        <v>2.5311944165446142E-2</v>
      </c>
      <c r="F126" s="890">
        <f t="shared" si="6"/>
        <v>3.8023239283624971E-2</v>
      </c>
      <c r="G126" s="888">
        <f t="shared" si="9"/>
        <v>9.1354790847082409E-2</v>
      </c>
      <c r="J126" s="181"/>
      <c r="K126" s="181"/>
    </row>
    <row r="127" spans="2:11" ht="13.15">
      <c r="B127" s="137" t="str">
        <f t="shared" si="7"/>
        <v>35-39</v>
      </c>
      <c r="C127" s="890">
        <f t="shared" si="8"/>
        <v>8.0399608675883853E-3</v>
      </c>
      <c r="D127" s="890">
        <f t="shared" si="6"/>
        <v>1.4263309425708326E-2</v>
      </c>
      <c r="E127" s="890">
        <f t="shared" si="6"/>
        <v>2.1590109255381098E-2</v>
      </c>
      <c r="F127" s="890">
        <f t="shared" si="6"/>
        <v>3.333437732989477E-2</v>
      </c>
      <c r="G127" s="888">
        <f t="shared" si="9"/>
        <v>7.7227756878572584E-2</v>
      </c>
      <c r="J127" s="181"/>
      <c r="K127" s="181"/>
    </row>
    <row r="128" spans="2:11" ht="13.15">
      <c r="B128" s="137" t="str">
        <f t="shared" si="7"/>
        <v>40-44</v>
      </c>
      <c r="C128" s="890">
        <f t="shared" si="8"/>
        <v>7.7457635463397886E-3</v>
      </c>
      <c r="D128" s="890">
        <f t="shared" si="6"/>
        <v>1.6477245916079297E-2</v>
      </c>
      <c r="E128" s="890">
        <f t="shared" si="6"/>
        <v>2.5622152209685074E-2</v>
      </c>
      <c r="F128" s="890">
        <f t="shared" si="6"/>
        <v>3.3873604204456891E-2</v>
      </c>
      <c r="G128" s="888">
        <f t="shared" si="9"/>
        <v>8.3718765876561047E-2</v>
      </c>
      <c r="H128" s="11"/>
      <c r="J128" s="181"/>
      <c r="K128" s="181"/>
    </row>
    <row r="129" spans="2:11" ht="13.15">
      <c r="B129" s="137" t="str">
        <f t="shared" si="7"/>
        <v>45-49</v>
      </c>
      <c r="C129" s="890">
        <f t="shared" si="8"/>
        <v>8.4911038015760658E-3</v>
      </c>
      <c r="D129" s="890">
        <f t="shared" si="6"/>
        <v>1.7072600192670422E-2</v>
      </c>
      <c r="E129" s="890">
        <f t="shared" si="6"/>
        <v>2.6964638354687712E-2</v>
      </c>
      <c r="F129" s="890">
        <f t="shared" si="6"/>
        <v>3.3931617154409809E-2</v>
      </c>
      <c r="G129" s="888">
        <f t="shared" si="9"/>
        <v>8.6459959503344008E-2</v>
      </c>
      <c r="H129" s="11"/>
      <c r="J129" s="181"/>
      <c r="K129" s="181"/>
    </row>
    <row r="130" spans="2:11" ht="13.15">
      <c r="B130" s="137" t="str">
        <f t="shared" si="7"/>
        <v>50-54</v>
      </c>
      <c r="C130" s="890">
        <f t="shared" si="8"/>
        <v>6.889793360807632E-3</v>
      </c>
      <c r="D130" s="890">
        <f t="shared" si="6"/>
        <v>1.5348394882898093E-2</v>
      </c>
      <c r="E130" s="890">
        <f t="shared" si="6"/>
        <v>2.6016379822464821E-2</v>
      </c>
      <c r="F130" s="890">
        <f t="shared" si="6"/>
        <v>4.0900025726637305E-2</v>
      </c>
      <c r="G130" s="888">
        <f t="shared" si="9"/>
        <v>8.9154593792807851E-2</v>
      </c>
      <c r="H130" s="11"/>
      <c r="J130" s="181"/>
      <c r="K130" s="181"/>
    </row>
    <row r="131" spans="2:11" ht="13.15">
      <c r="B131" s="137" t="str">
        <f t="shared" si="7"/>
        <v>55-59</v>
      </c>
      <c r="C131" s="890">
        <f t="shared" si="8"/>
        <v>2.9566873592738086E-3</v>
      </c>
      <c r="D131" s="890">
        <f t="shared" si="6"/>
        <v>6.9077952951333956E-3</v>
      </c>
      <c r="E131" s="890">
        <f t="shared" si="6"/>
        <v>1.729878421386424E-2</v>
      </c>
      <c r="F131" s="890">
        <f t="shared" si="6"/>
        <v>2.7339352751848935E-2</v>
      </c>
      <c r="G131" s="888">
        <f t="shared" si="9"/>
        <v>5.4502619620120381E-2</v>
      </c>
      <c r="J131" s="181"/>
      <c r="K131" s="181"/>
    </row>
    <row r="132" spans="2:11" ht="13.15">
      <c r="B132" s="137" t="str">
        <f t="shared" si="7"/>
        <v>60-64</v>
      </c>
      <c r="C132" s="890">
        <f t="shared" si="8"/>
        <v>3.8857638736261788E-3</v>
      </c>
      <c r="D132" s="890">
        <f t="shared" si="6"/>
        <v>8.2077495976746219E-3</v>
      </c>
      <c r="E132" s="890">
        <f t="shared" si="6"/>
        <v>1.3431930805204943E-2</v>
      </c>
      <c r="F132" s="890">
        <f t="shared" si="6"/>
        <v>2.5154106359388192E-2</v>
      </c>
      <c r="G132" s="888">
        <f t="shared" si="9"/>
        <v>5.0679550635893938E-2</v>
      </c>
      <c r="J132" s="181"/>
      <c r="K132" s="181"/>
    </row>
    <row r="133" spans="2:11" ht="13.15">
      <c r="B133" s="137" t="str">
        <f>B117</f>
        <v>65 plus</v>
      </c>
      <c r="C133" s="890">
        <f t="shared" si="8"/>
        <v>5.4233471259921388E-3</v>
      </c>
      <c r="D133" s="890">
        <f t="shared" si="6"/>
        <v>8.9544952162680779E-3</v>
      </c>
      <c r="E133" s="890">
        <f t="shared" si="6"/>
        <v>9.5685844236203695E-3</v>
      </c>
      <c r="F133" s="890">
        <f t="shared" si="6"/>
        <v>3.1041721897010034E-2</v>
      </c>
      <c r="G133" s="888">
        <f t="shared" si="9"/>
        <v>5.4988148662890618E-2</v>
      </c>
      <c r="J133" s="181"/>
      <c r="K133" s="181"/>
    </row>
    <row r="134" spans="2:11" ht="13.15">
      <c r="B134" s="137" t="str">
        <f>B118</f>
        <v>Total</v>
      </c>
      <c r="C134" s="890">
        <f t="shared" si="8"/>
        <v>8.2253669254850736E-3</v>
      </c>
      <c r="D134" s="890">
        <f t="shared" si="6"/>
        <v>1.7308034958604078E-2</v>
      </c>
      <c r="E134" s="890">
        <f t="shared" si="6"/>
        <v>2.6983192914607736E-2</v>
      </c>
      <c r="F134" s="890">
        <f t="shared" si="6"/>
        <v>3.8633250162709021E-2</v>
      </c>
      <c r="G134" s="888">
        <f t="shared" si="9"/>
        <v>9.1149844961405907E-2</v>
      </c>
      <c r="J134" s="181"/>
      <c r="K134" s="181"/>
    </row>
    <row r="135" spans="2:11" ht="13.15">
      <c r="B135" s="5"/>
      <c r="C135" s="5"/>
      <c r="D135" s="5"/>
      <c r="E135" s="5"/>
      <c r="F135" s="5"/>
      <c r="G135" s="5"/>
      <c r="J135" s="181"/>
      <c r="K135" s="181"/>
    </row>
    <row r="136" spans="2:11" ht="13.15">
      <c r="B136" s="74" t="s">
        <v>115</v>
      </c>
      <c r="C136" s="5"/>
      <c r="D136" s="5"/>
      <c r="E136" s="5"/>
      <c r="F136" s="5"/>
      <c r="G136" s="5"/>
    </row>
    <row r="137" spans="2:11" ht="13.15">
      <c r="B137" s="5"/>
      <c r="C137" s="5"/>
      <c r="D137" s="5"/>
      <c r="E137" s="5"/>
      <c r="F137" s="5"/>
      <c r="G137" s="5"/>
    </row>
    <row r="138" spans="2:11">
      <c r="B138" s="1262" t="str">
        <f>B122</f>
        <v>Age group</v>
      </c>
      <c r="C138" s="1334" t="str">
        <f>C122</f>
        <v>2013/14</v>
      </c>
      <c r="D138" s="1334" t="str">
        <f>D122</f>
        <v>2014/15</v>
      </c>
      <c r="E138" s="1334" t="str">
        <f>E122</f>
        <v>2015/16</v>
      </c>
      <c r="F138" s="1334" t="str">
        <f>F122</f>
        <v>2016/17</v>
      </c>
      <c r="G138" s="1370" t="s">
        <v>8</v>
      </c>
    </row>
    <row r="139" spans="2:11">
      <c r="B139" s="1262"/>
      <c r="C139" s="1335"/>
      <c r="D139" s="1335"/>
      <c r="E139" s="1335"/>
      <c r="F139" s="1335"/>
      <c r="G139" s="1371"/>
    </row>
    <row r="140" spans="2:11" ht="13.15">
      <c r="B140" s="137" t="str">
        <f>B124</f>
        <v>20-24</v>
      </c>
      <c r="C140" s="890">
        <f>C108*H$14</f>
        <v>9.5453151079748014E-3</v>
      </c>
      <c r="D140" s="890">
        <f t="shared" ref="D140:F150" si="10">D108*I$14</f>
        <v>2.0368943283220264E-2</v>
      </c>
      <c r="E140" s="890">
        <f t="shared" si="10"/>
        <v>3.0859437643201818E-2</v>
      </c>
      <c r="F140" s="890">
        <f t="shared" si="10"/>
        <v>4.4713354378139808E-2</v>
      </c>
      <c r="G140" s="888">
        <f>SUM(C140:F140)</f>
        <v>0.1054870504125367</v>
      </c>
    </row>
    <row r="141" spans="2:11" ht="13.15">
      <c r="B141" s="137" t="str">
        <f t="shared" ref="B141:B148" si="11">B125</f>
        <v>25-29</v>
      </c>
      <c r="C141" s="890">
        <f t="shared" ref="C141:C150" si="12">C109*H$14</f>
        <v>8.763908793908896E-3</v>
      </c>
      <c r="D141" s="890">
        <f t="shared" si="10"/>
        <v>1.8633811168525846E-2</v>
      </c>
      <c r="E141" s="890">
        <f t="shared" si="10"/>
        <v>2.7147587921337531E-2</v>
      </c>
      <c r="F141" s="890">
        <f t="shared" si="10"/>
        <v>3.8671479309512591E-2</v>
      </c>
      <c r="G141" s="888">
        <f t="shared" ref="G141:G150" si="13">SUM(C141:F141)</f>
        <v>9.321678719328487E-2</v>
      </c>
    </row>
    <row r="142" spans="2:11" ht="13.15">
      <c r="B142" s="137" t="str">
        <f t="shared" si="11"/>
        <v>30-34</v>
      </c>
      <c r="C142" s="890">
        <f t="shared" si="12"/>
        <v>7.8810206706168111E-3</v>
      </c>
      <c r="D142" s="890">
        <f t="shared" si="10"/>
        <v>1.6311948467062926E-2</v>
      </c>
      <c r="E142" s="890">
        <f t="shared" si="10"/>
        <v>2.4687548282973301E-2</v>
      </c>
      <c r="F142" s="890">
        <f t="shared" si="10"/>
        <v>3.3589417368575888E-2</v>
      </c>
      <c r="G142" s="888">
        <f t="shared" si="13"/>
        <v>8.2469934789228927E-2</v>
      </c>
    </row>
    <row r="143" spans="2:11" ht="13.15">
      <c r="B143" s="137" t="str">
        <f t="shared" si="11"/>
        <v>35-39</v>
      </c>
      <c r="C143" s="890">
        <f t="shared" si="12"/>
        <v>7.1580245395742349E-3</v>
      </c>
      <c r="D143" s="890">
        <f t="shared" si="10"/>
        <v>1.6241228666312175E-2</v>
      </c>
      <c r="E143" s="890">
        <f t="shared" si="10"/>
        <v>2.3023890196091839E-2</v>
      </c>
      <c r="F143" s="890">
        <f t="shared" si="10"/>
        <v>3.135422149471627E-2</v>
      </c>
      <c r="G143" s="888">
        <f t="shared" si="13"/>
        <v>7.7777364896694512E-2</v>
      </c>
    </row>
    <row r="144" spans="2:11" ht="13.15">
      <c r="B144" s="137" t="str">
        <f t="shared" si="11"/>
        <v>40-44</v>
      </c>
      <c r="C144" s="890">
        <f t="shared" si="12"/>
        <v>7.2087280123921032E-3</v>
      </c>
      <c r="D144" s="890">
        <f t="shared" si="10"/>
        <v>1.4218830383557618E-2</v>
      </c>
      <c r="E144" s="890">
        <f t="shared" si="10"/>
        <v>2.151501363344684E-2</v>
      </c>
      <c r="F144" s="890">
        <f t="shared" si="10"/>
        <v>2.9524087051324435E-2</v>
      </c>
      <c r="G144" s="888">
        <f t="shared" si="13"/>
        <v>7.2466659080721002E-2</v>
      </c>
    </row>
    <row r="145" spans="2:8" ht="13.15">
      <c r="B145" s="137" t="str">
        <f t="shared" si="11"/>
        <v>45-49</v>
      </c>
      <c r="C145" s="890">
        <f t="shared" si="12"/>
        <v>7.3402072067044093E-3</v>
      </c>
      <c r="D145" s="890">
        <f t="shared" si="10"/>
        <v>1.5519719590760357E-2</v>
      </c>
      <c r="E145" s="890">
        <f t="shared" si="10"/>
        <v>2.2296672696837203E-2</v>
      </c>
      <c r="F145" s="890">
        <f t="shared" si="10"/>
        <v>3.117786722699771E-2</v>
      </c>
      <c r="G145" s="888">
        <f t="shared" si="13"/>
        <v>7.6334466721299676E-2</v>
      </c>
      <c r="H145" s="11"/>
    </row>
    <row r="146" spans="2:8" ht="13.15">
      <c r="B146" s="137" t="str">
        <f t="shared" si="11"/>
        <v>50-54</v>
      </c>
      <c r="C146" s="890">
        <f t="shared" si="12"/>
        <v>7.0413774333867862E-3</v>
      </c>
      <c r="D146" s="890">
        <f t="shared" si="10"/>
        <v>1.5041502119266895E-2</v>
      </c>
      <c r="E146" s="890">
        <f t="shared" si="10"/>
        <v>2.4436165313083763E-2</v>
      </c>
      <c r="F146" s="890">
        <f t="shared" si="10"/>
        <v>3.4761114039118739E-2</v>
      </c>
      <c r="G146" s="888">
        <f t="shared" si="13"/>
        <v>8.1280158904856181E-2</v>
      </c>
      <c r="H146" s="11"/>
    </row>
    <row r="147" spans="2:8" ht="13.15">
      <c r="B147" s="137" t="str">
        <f t="shared" si="11"/>
        <v>55-59</v>
      </c>
      <c r="C147" s="890">
        <f t="shared" si="12"/>
        <v>2.5107600278645205E-3</v>
      </c>
      <c r="D147" s="890">
        <f t="shared" si="10"/>
        <v>7.2952131172391438E-3</v>
      </c>
      <c r="E147" s="890">
        <f t="shared" si="10"/>
        <v>1.4507838613698688E-2</v>
      </c>
      <c r="F147" s="890">
        <f t="shared" si="10"/>
        <v>2.7935359589597909E-2</v>
      </c>
      <c r="G147" s="888">
        <f t="shared" si="13"/>
        <v>5.2249171348400264E-2</v>
      </c>
    </row>
    <row r="148" spans="2:8" ht="13.15">
      <c r="B148" s="137" t="str">
        <f t="shared" si="11"/>
        <v>60-64</v>
      </c>
      <c r="C148" s="890">
        <f t="shared" si="12"/>
        <v>2.7407101490032255E-3</v>
      </c>
      <c r="D148" s="890">
        <f t="shared" si="10"/>
        <v>5.8499786536120191E-3</v>
      </c>
      <c r="E148" s="890">
        <f t="shared" si="10"/>
        <v>8.9566051180842484E-3</v>
      </c>
      <c r="F148" s="890">
        <f t="shared" si="10"/>
        <v>1.9487227555510078E-2</v>
      </c>
      <c r="G148" s="888">
        <f t="shared" si="13"/>
        <v>3.7034521476209573E-2</v>
      </c>
    </row>
    <row r="149" spans="2:8" ht="13.15">
      <c r="B149" s="137" t="str">
        <f>B133</f>
        <v>65 plus</v>
      </c>
      <c r="C149" s="890">
        <f t="shared" si="12"/>
        <v>4.9025873318073888E-3</v>
      </c>
      <c r="D149" s="890">
        <f t="shared" si="10"/>
        <v>8.5547443774193713E-3</v>
      </c>
      <c r="E149" s="890">
        <f t="shared" si="10"/>
        <v>1.519857588616628E-2</v>
      </c>
      <c r="F149" s="890">
        <f t="shared" si="10"/>
        <v>3.1194803528701257E-2</v>
      </c>
      <c r="G149" s="888">
        <f t="shared" si="13"/>
        <v>5.9850711124094298E-2</v>
      </c>
    </row>
    <row r="150" spans="2:8" ht="13.15">
      <c r="B150" s="137" t="str">
        <f>B134</f>
        <v>Total</v>
      </c>
      <c r="C150" s="890">
        <f t="shared" si="12"/>
        <v>7.2405810278358216E-3</v>
      </c>
      <c r="D150" s="890">
        <f t="shared" si="10"/>
        <v>1.5588871695687474E-2</v>
      </c>
      <c r="E150" s="890">
        <f t="shared" si="10"/>
        <v>2.3565186927497012E-2</v>
      </c>
      <c r="F150" s="890">
        <f t="shared" si="10"/>
        <v>3.3594028809520955E-2</v>
      </c>
      <c r="G150" s="888">
        <f t="shared" si="13"/>
        <v>7.9988668460541257E-2</v>
      </c>
    </row>
  </sheetData>
  <mergeCells count="25">
    <mergeCell ref="G122:G123"/>
    <mergeCell ref="B138:B139"/>
    <mergeCell ref="C138:C139"/>
    <mergeCell ref="D138:D139"/>
    <mergeCell ref="E138:E139"/>
    <mergeCell ref="F138:F139"/>
    <mergeCell ref="G138:G139"/>
    <mergeCell ref="B106:B107"/>
    <mergeCell ref="C106:F106"/>
    <mergeCell ref="B122:B123"/>
    <mergeCell ref="C122:C123"/>
    <mergeCell ref="D122:D123"/>
    <mergeCell ref="E122:E123"/>
    <mergeCell ref="F122:F123"/>
    <mergeCell ref="B56:B57"/>
    <mergeCell ref="C56:F56"/>
    <mergeCell ref="B73:B74"/>
    <mergeCell ref="C73:F73"/>
    <mergeCell ref="B90:B91"/>
    <mergeCell ref="C90:F90"/>
    <mergeCell ref="A5:T5"/>
    <mergeCell ref="B20:B21"/>
    <mergeCell ref="C20:F20"/>
    <mergeCell ref="B37:B38"/>
    <mergeCell ref="C37:F37"/>
  </mergeCells>
  <hyperlinks>
    <hyperlink ref="A2" location="'Title_&amp;_Contents'!A1" display="Contents"/>
    <hyperlink ref="B2" location="Map_of_sheets!A1" display="Map of sheets"/>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T153"/>
  <sheetViews>
    <sheetView showGridLines="0" workbookViewId="0"/>
  </sheetViews>
  <sheetFormatPr defaultRowHeight="12.75"/>
  <cols>
    <col min="2" max="7" width="12.73046875" customWidth="1"/>
  </cols>
  <sheetData>
    <row r="1" spans="1:20" s="64" customFormat="1" ht="13.9">
      <c r="A1" s="63" t="str">
        <f>ModelBanner</f>
        <v>TSM_201920</v>
      </c>
    </row>
    <row r="2" spans="1:20" s="64" customFormat="1" ht="13.9">
      <c r="A2" s="920" t="s">
        <v>13</v>
      </c>
      <c r="B2" s="920" t="s">
        <v>30</v>
      </c>
    </row>
    <row r="3" spans="1:20" s="64" customFormat="1" ht="13.9">
      <c r="A3" s="65"/>
    </row>
    <row r="4" spans="1:20" s="55" customFormat="1" ht="13.15">
      <c r="A4" s="56" t="s">
        <v>26</v>
      </c>
      <c r="B4" s="56"/>
      <c r="C4" s="56"/>
      <c r="D4" s="283"/>
      <c r="E4" s="56"/>
      <c r="F4" s="56"/>
      <c r="G4" s="56"/>
      <c r="H4" s="56"/>
      <c r="I4" s="56"/>
      <c r="J4" s="56"/>
      <c r="K4" s="56"/>
      <c r="L4" s="56"/>
      <c r="M4" s="56"/>
      <c r="N4" s="56"/>
    </row>
    <row r="5" spans="1:20" s="45" customFormat="1" ht="44.65" customHeight="1">
      <c r="A5" s="1368" t="s">
        <v>1753</v>
      </c>
      <c r="B5" s="1368"/>
      <c r="C5" s="1368"/>
      <c r="D5" s="1368"/>
      <c r="E5" s="1368"/>
      <c r="F5" s="1368"/>
      <c r="G5" s="1368"/>
      <c r="H5" s="1368"/>
      <c r="I5" s="1368"/>
      <c r="J5" s="1368"/>
      <c r="K5" s="1368"/>
      <c r="L5" s="1368"/>
      <c r="M5" s="1368"/>
      <c r="N5" s="1368"/>
      <c r="O5" s="1368"/>
      <c r="P5" s="1368"/>
      <c r="Q5" s="1368"/>
      <c r="R5" s="1368"/>
      <c r="S5" s="1368"/>
      <c r="T5" s="1368"/>
    </row>
    <row r="6" spans="1:20" s="44" customFormat="1" ht="13.15">
      <c r="A6" s="54" t="s">
        <v>1336</v>
      </c>
      <c r="B6" s="59"/>
      <c r="C6" s="59"/>
      <c r="D6" s="283"/>
      <c r="E6" s="59"/>
      <c r="F6" s="59"/>
      <c r="G6" s="59"/>
      <c r="H6" s="59"/>
      <c r="I6" s="59"/>
      <c r="J6" s="59"/>
      <c r="K6" s="59"/>
      <c r="L6" s="59"/>
      <c r="M6" s="59"/>
      <c r="N6" s="59"/>
      <c r="O6" s="43"/>
    </row>
    <row r="7" spans="1:20" s="44" customFormat="1" ht="13.15">
      <c r="A7" s="52" t="s">
        <v>178</v>
      </c>
      <c r="B7" s="54"/>
      <c r="C7" s="59"/>
      <c r="D7" s="283"/>
      <c r="E7" s="59"/>
      <c r="F7" s="59"/>
      <c r="G7" s="59"/>
      <c r="H7" s="59"/>
      <c r="I7" s="59"/>
      <c r="J7" s="59"/>
      <c r="K7" s="59"/>
      <c r="L7" s="59"/>
      <c r="M7" s="59"/>
      <c r="N7" s="59"/>
      <c r="O7" s="43"/>
    </row>
    <row r="8" spans="1:20" s="44" customFormat="1" ht="13.15">
      <c r="A8" s="54" t="s">
        <v>24</v>
      </c>
      <c r="B8" s="59"/>
      <c r="C8" s="59"/>
      <c r="D8" s="283"/>
      <c r="E8" s="59"/>
      <c r="F8" s="59"/>
      <c r="G8" s="59"/>
      <c r="H8" s="59"/>
      <c r="I8" s="59"/>
      <c r="J8" s="59"/>
      <c r="K8" s="59"/>
      <c r="L8" s="59"/>
      <c r="M8" s="59"/>
      <c r="N8" s="59"/>
      <c r="O8" s="43"/>
    </row>
    <row r="9" spans="1:20" s="44" customFormat="1" ht="13.15">
      <c r="A9" s="52" t="s">
        <v>1382</v>
      </c>
      <c r="B9" s="59"/>
      <c r="C9" s="59"/>
      <c r="D9" s="283"/>
      <c r="E9" s="59"/>
      <c r="F9" s="59"/>
      <c r="G9" s="59"/>
      <c r="H9" s="59"/>
      <c r="I9" s="59"/>
      <c r="J9" s="59"/>
      <c r="K9" s="59"/>
      <c r="L9" s="59"/>
      <c r="M9" s="59"/>
      <c r="N9" s="59"/>
      <c r="O9" s="43"/>
    </row>
    <row r="10" spans="1:20" s="48" customFormat="1" ht="13.5" customHeight="1">
      <c r="A10" s="53">
        <f>SUM(A13:A2227)</f>
        <v>0</v>
      </c>
      <c r="B10" s="71"/>
      <c r="C10" s="46"/>
      <c r="D10" s="46"/>
      <c r="E10" s="46"/>
      <c r="F10" s="70"/>
      <c r="G10" s="46"/>
      <c r="H10" s="70"/>
      <c r="I10" s="47"/>
      <c r="J10" s="47"/>
      <c r="K10" s="47"/>
      <c r="L10" s="47"/>
      <c r="M10" s="47"/>
      <c r="N10" s="47"/>
      <c r="O10" s="47"/>
    </row>
    <row r="12" spans="1:20" ht="13.15">
      <c r="H12" s="74" t="s">
        <v>114</v>
      </c>
    </row>
    <row r="14" spans="1:20" ht="13.15">
      <c r="H14" s="5">
        <f>Calculation_PRIM_wastage_rates!H14</f>
        <v>0.1</v>
      </c>
      <c r="I14" s="5">
        <f>Calculation_PRIM_wastage_rates!I14</f>
        <v>0.2</v>
      </c>
      <c r="J14" s="5">
        <f>Calculation_PRIM_wastage_rates!J14</f>
        <v>0.3</v>
      </c>
      <c r="K14" s="5">
        <f>Calculation_PRIM_wastage_rates!K14</f>
        <v>0.4</v>
      </c>
    </row>
    <row r="16" spans="1:20" ht="17.649999999999999">
      <c r="B16" s="37" t="s">
        <v>1142</v>
      </c>
    </row>
    <row r="18" spans="2:8" ht="13.15">
      <c r="B18" s="74" t="str">
        <f>RAW_DATA_INPUTS!B126</f>
        <v xml:space="preserve">MALE SECONDARY Starting Stock figures </v>
      </c>
      <c r="G18" s="211"/>
      <c r="H18" s="146"/>
    </row>
    <row r="20" spans="2:8" ht="13.15">
      <c r="B20" s="1334" t="str">
        <f>RAW_DATA_INPUTS!B129</f>
        <v>Age group</v>
      </c>
      <c r="C20" s="1369" t="s">
        <v>70</v>
      </c>
      <c r="D20" s="1369"/>
      <c r="E20" s="1369"/>
      <c r="F20" s="1369"/>
    </row>
    <row r="21" spans="2:8" ht="13.15">
      <c r="B21" s="1335"/>
      <c r="C21" s="8" t="str">
        <f>RAW_DATA_INPUTS!C129</f>
        <v>2013/14</v>
      </c>
      <c r="D21" s="8" t="str">
        <f>RAW_DATA_INPUTS!D129</f>
        <v>2014/15</v>
      </c>
      <c r="E21" s="8" t="str">
        <f>RAW_DATA_INPUTS!E129</f>
        <v>2015/16</v>
      </c>
      <c r="F21" s="8" t="str">
        <f>RAW_DATA_INPUTS!F129</f>
        <v>2016/17</v>
      </c>
    </row>
    <row r="22" spans="2:8" ht="13.15">
      <c r="B22" s="8" t="str">
        <f>RAW_DATA_INPUTS!B130</f>
        <v>20-24</v>
      </c>
      <c r="C22" s="298">
        <f>RAW_DATA_INPUTS!C130</f>
        <v>2658.9560000000001</v>
      </c>
      <c r="D22" s="298">
        <f>RAW_DATA_INPUTS!D130</f>
        <v>2810.3220000000001</v>
      </c>
      <c r="E22" s="298">
        <f>RAW_DATA_INPUTS!E130</f>
        <v>2837.9520000000002</v>
      </c>
      <c r="F22" s="298">
        <f>RAW_DATA_INPUTS!F130</f>
        <v>2857.154</v>
      </c>
    </row>
    <row r="23" spans="2:8" ht="13.15">
      <c r="B23" s="8" t="str">
        <f>RAW_DATA_INPUTS!B131</f>
        <v>25-29</v>
      </c>
      <c r="C23" s="298">
        <f>RAW_DATA_INPUTS!C131</f>
        <v>11714.665999999999</v>
      </c>
      <c r="D23" s="298">
        <f>RAW_DATA_INPUTS!D131</f>
        <v>11296.923000000001</v>
      </c>
      <c r="E23" s="298">
        <f>RAW_DATA_INPUTS!E131</f>
        <v>10944.945</v>
      </c>
      <c r="F23" s="298">
        <f>RAW_DATA_INPUTS!F131</f>
        <v>10544.534</v>
      </c>
    </row>
    <row r="24" spans="2:8" ht="13.15">
      <c r="B24" s="8" t="str">
        <f>RAW_DATA_INPUTS!B132</f>
        <v>30-34</v>
      </c>
      <c r="C24" s="298">
        <f>RAW_DATA_INPUTS!C132</f>
        <v>14199.52</v>
      </c>
      <c r="D24" s="298">
        <f>RAW_DATA_INPUTS!D132</f>
        <v>14065.722</v>
      </c>
      <c r="E24" s="298">
        <f>RAW_DATA_INPUTS!E132</f>
        <v>13597.043</v>
      </c>
      <c r="F24" s="298">
        <f>RAW_DATA_INPUTS!F132</f>
        <v>13032.75</v>
      </c>
    </row>
    <row r="25" spans="2:8" ht="13.15">
      <c r="B25" s="8" t="str">
        <f>RAW_DATA_INPUTS!B133</f>
        <v>35-39</v>
      </c>
      <c r="C25" s="298">
        <f>RAW_DATA_INPUTS!C133</f>
        <v>12148.044</v>
      </c>
      <c r="D25" s="298">
        <f>RAW_DATA_INPUTS!D133</f>
        <v>12305.62</v>
      </c>
      <c r="E25" s="298">
        <f>RAW_DATA_INPUTS!E133</f>
        <v>12604.155000000001</v>
      </c>
      <c r="F25" s="298">
        <f>RAW_DATA_INPUTS!F133</f>
        <v>12844.226000000001</v>
      </c>
    </row>
    <row r="26" spans="2:8" ht="13.15">
      <c r="B26" s="8" t="str">
        <f>RAW_DATA_INPUTS!B134</f>
        <v>40-44</v>
      </c>
      <c r="C26" s="298">
        <f>RAW_DATA_INPUTS!C134</f>
        <v>11920.248</v>
      </c>
      <c r="D26" s="298">
        <f>RAW_DATA_INPUTS!D134</f>
        <v>11786.883</v>
      </c>
      <c r="E26" s="298">
        <f>RAW_DATA_INPUTS!E134</f>
        <v>11594.588</v>
      </c>
      <c r="F26" s="298">
        <f>RAW_DATA_INPUTS!F134</f>
        <v>11174.228999999999</v>
      </c>
    </row>
    <row r="27" spans="2:8" ht="13.15">
      <c r="B27" s="8" t="str">
        <f>RAW_DATA_INPUTS!B135</f>
        <v>45-49</v>
      </c>
      <c r="C27" s="298">
        <f>RAW_DATA_INPUTS!C135</f>
        <v>9380.4140000000007</v>
      </c>
      <c r="D27" s="298">
        <f>RAW_DATA_INPUTS!D135</f>
        <v>9388.33</v>
      </c>
      <c r="E27" s="298">
        <f>RAW_DATA_INPUTS!E135</f>
        <v>9520.4770000000008</v>
      </c>
      <c r="F27" s="298">
        <f>RAW_DATA_INPUTS!F135</f>
        <v>9833.5290000000005</v>
      </c>
    </row>
    <row r="28" spans="2:8" ht="13.15">
      <c r="B28" s="8" t="str">
        <f>RAW_DATA_INPUTS!B136</f>
        <v>50-54</v>
      </c>
      <c r="C28" s="298">
        <f>RAW_DATA_INPUTS!C136</f>
        <v>8598.2510000000002</v>
      </c>
      <c r="D28" s="298">
        <f>RAW_DATA_INPUTS!D136</f>
        <v>8218.6020000000008</v>
      </c>
      <c r="E28" s="298">
        <f>RAW_DATA_INPUTS!E136</f>
        <v>7961.4989999999998</v>
      </c>
      <c r="F28" s="298">
        <f>RAW_DATA_INPUTS!F136</f>
        <v>7770.9660000000003</v>
      </c>
    </row>
    <row r="29" spans="2:8" ht="13.15">
      <c r="B29" s="8" t="str">
        <f>RAW_DATA_INPUTS!B137</f>
        <v>55-59</v>
      </c>
      <c r="C29" s="298">
        <f>RAW_DATA_INPUTS!C137</f>
        <v>6569.3379999999997</v>
      </c>
      <c r="D29" s="298">
        <f>RAW_DATA_INPUTS!D137</f>
        <v>6047.6109999999999</v>
      </c>
      <c r="E29" s="298">
        <f>RAW_DATA_INPUTS!E137</f>
        <v>5579.9359999999997</v>
      </c>
      <c r="F29" s="298">
        <f>RAW_DATA_INPUTS!F137</f>
        <v>5243.3559999999998</v>
      </c>
    </row>
    <row r="30" spans="2:8" ht="13.15">
      <c r="B30" s="8" t="str">
        <f>RAW_DATA_INPUTS!B138</f>
        <v>60-64</v>
      </c>
      <c r="C30" s="298">
        <f>RAW_DATA_INPUTS!C138</f>
        <v>2319.9250000000002</v>
      </c>
      <c r="D30" s="298">
        <f>RAW_DATA_INPUTS!D138</f>
        <v>2115.404</v>
      </c>
      <c r="E30" s="298">
        <f>RAW_DATA_INPUTS!E138</f>
        <v>1928.077</v>
      </c>
      <c r="F30" s="298">
        <f>RAW_DATA_INPUTS!F138</f>
        <v>1746.3689999999999</v>
      </c>
    </row>
    <row r="31" spans="2:8" ht="13.15">
      <c r="B31" s="8" t="str">
        <f>RAW_DATA_INPUTS!B139</f>
        <v>65 plus</v>
      </c>
      <c r="C31" s="298">
        <f>RAW_DATA_INPUTS!C139</f>
        <v>476.26600000000002</v>
      </c>
      <c r="D31" s="298">
        <f>RAW_DATA_INPUTS!D139</f>
        <v>484.93400000000003</v>
      </c>
      <c r="E31" s="298">
        <f>RAW_DATA_INPUTS!E139</f>
        <v>479.97399999999999</v>
      </c>
      <c r="F31" s="298">
        <f>RAW_DATA_INPUTS!F139</f>
        <v>443.209</v>
      </c>
    </row>
    <row r="32" spans="2:8" ht="13.15">
      <c r="B32" s="8" t="str">
        <f>RAW_DATA_INPUTS!B140</f>
        <v>Total</v>
      </c>
      <c r="C32" s="298">
        <f>RAW_DATA_INPUTS!C140</f>
        <v>79985.628000000012</v>
      </c>
      <c r="D32" s="298">
        <f>RAW_DATA_INPUTS!D140</f>
        <v>78520.350999999995</v>
      </c>
      <c r="E32" s="298">
        <f>RAW_DATA_INPUTS!E140</f>
        <v>77048.646000000008</v>
      </c>
      <c r="F32" s="298">
        <f>RAW_DATA_INPUTS!F140</f>
        <v>75490.322000000015</v>
      </c>
    </row>
    <row r="33" spans="1:6">
      <c r="A33" s="1177">
        <f>SUM(C33:F33)</f>
        <v>0</v>
      </c>
      <c r="B33" s="1177"/>
      <c r="C33" s="1177">
        <f>SUM(C22:C31)-C32</f>
        <v>0</v>
      </c>
      <c r="D33" s="1177">
        <f>SUM(D22:D31)-D32</f>
        <v>0</v>
      </c>
      <c r="E33" s="1177">
        <f>SUM(E22:E31)-E32</f>
        <v>0</v>
      </c>
      <c r="F33" s="1177">
        <f>SUM(F22:F31)-F32</f>
        <v>0</v>
      </c>
    </row>
    <row r="35" spans="1:6" ht="13.15">
      <c r="B35" s="74" t="str">
        <f>RAW_DATA_INPUTS!B160</f>
        <v xml:space="preserve">FEMALE SECONDARY Starting Stock figures </v>
      </c>
    </row>
    <row r="37" spans="1:6" ht="13.15">
      <c r="B37" s="1334" t="str">
        <f>RAW_DATA_INPUTS!B146</f>
        <v>Age group</v>
      </c>
      <c r="C37" s="1369" t="str">
        <f>C20</f>
        <v>Year</v>
      </c>
      <c r="D37" s="1369"/>
      <c r="E37" s="1369"/>
      <c r="F37" s="1369"/>
    </row>
    <row r="38" spans="1:6" ht="13.15">
      <c r="B38" s="1335"/>
      <c r="C38" s="8" t="str">
        <f>C21</f>
        <v>2013/14</v>
      </c>
      <c r="D38" s="8" t="str">
        <f>D21</f>
        <v>2014/15</v>
      </c>
      <c r="E38" s="8" t="str">
        <f>E21</f>
        <v>2015/16</v>
      </c>
      <c r="F38" s="8" t="str">
        <f>F21</f>
        <v>2016/17</v>
      </c>
    </row>
    <row r="39" spans="1:6" ht="13.15">
      <c r="B39" s="8" t="str">
        <f>RAW_DATA_INPUTS!B164</f>
        <v>20-24</v>
      </c>
      <c r="C39" s="298">
        <f>RAW_DATA_INPUTS!C164</f>
        <v>6569.01</v>
      </c>
      <c r="D39" s="298">
        <f>RAW_DATA_INPUTS!D164</f>
        <v>6913.0529999999999</v>
      </c>
      <c r="E39" s="298">
        <f>RAW_DATA_INPUTS!E164</f>
        <v>6971.3779999999997</v>
      </c>
      <c r="F39" s="298">
        <f>RAW_DATA_INPUTS!F164</f>
        <v>6712.0410000000002</v>
      </c>
    </row>
    <row r="40" spans="1:6" ht="13.15">
      <c r="B40" s="8" t="str">
        <f>RAW_DATA_INPUTS!B165</f>
        <v>25-29</v>
      </c>
      <c r="C40" s="298">
        <f>RAW_DATA_INPUTS!C165</f>
        <v>25121.401999999998</v>
      </c>
      <c r="D40" s="298">
        <f>RAW_DATA_INPUTS!D165</f>
        <v>24469.279999999999</v>
      </c>
      <c r="E40" s="298">
        <f>RAW_DATA_INPUTS!E165</f>
        <v>23464.481</v>
      </c>
      <c r="F40" s="298">
        <f>RAW_DATA_INPUTS!F165</f>
        <v>22722.664000000001</v>
      </c>
    </row>
    <row r="41" spans="1:6" ht="13.15">
      <c r="B41" s="8" t="str">
        <f>RAW_DATA_INPUTS!B166</f>
        <v>30-34</v>
      </c>
      <c r="C41" s="298">
        <f>RAW_DATA_INPUTS!C166</f>
        <v>27048.412</v>
      </c>
      <c r="D41" s="298">
        <f>RAW_DATA_INPUTS!D166</f>
        <v>26640.917000000001</v>
      </c>
      <c r="E41" s="298">
        <f>RAW_DATA_INPUTS!E166</f>
        <v>25802.3</v>
      </c>
      <c r="F41" s="298">
        <f>RAW_DATA_INPUTS!F166</f>
        <v>25302.331999999999</v>
      </c>
    </row>
    <row r="42" spans="1:6" ht="13.15">
      <c r="B42" s="8" t="str">
        <f>RAW_DATA_INPUTS!B167</f>
        <v>35-39</v>
      </c>
      <c r="C42" s="298">
        <f>RAW_DATA_INPUTS!C167</f>
        <v>21033.294000000002</v>
      </c>
      <c r="D42" s="298">
        <f>RAW_DATA_INPUTS!D167</f>
        <v>21938.945</v>
      </c>
      <c r="E42" s="298">
        <f>RAW_DATA_INPUTS!E167</f>
        <v>22789.789000000001</v>
      </c>
      <c r="F42" s="298">
        <f>RAW_DATA_INPUTS!F167</f>
        <v>23125.182000000001</v>
      </c>
    </row>
    <row r="43" spans="1:6" ht="13.15">
      <c r="B43" s="8" t="str">
        <f>RAW_DATA_INPUTS!B168</f>
        <v>40-44</v>
      </c>
      <c r="C43" s="298">
        <f>RAW_DATA_INPUTS!C168</f>
        <v>17699.642</v>
      </c>
      <c r="D43" s="298">
        <f>RAW_DATA_INPUTS!D168</f>
        <v>18319.503000000001</v>
      </c>
      <c r="E43" s="298">
        <f>RAW_DATA_INPUTS!E168</f>
        <v>18590.132000000001</v>
      </c>
      <c r="F43" s="298">
        <f>RAW_DATA_INPUTS!F168</f>
        <v>18582.062000000002</v>
      </c>
    </row>
    <row r="44" spans="1:6" ht="13.15">
      <c r="B44" s="8" t="str">
        <f>RAW_DATA_INPUTS!B169</f>
        <v>45-49</v>
      </c>
      <c r="C44" s="298">
        <f>RAW_DATA_INPUTS!C169</f>
        <v>13794.111000000001</v>
      </c>
      <c r="D44" s="298">
        <f>RAW_DATA_INPUTS!D169</f>
        <v>13963.328</v>
      </c>
      <c r="E44" s="298">
        <f>RAW_DATA_INPUTS!E169</f>
        <v>14053.257</v>
      </c>
      <c r="F44" s="298">
        <f>RAW_DATA_INPUTS!F169</f>
        <v>14633.194</v>
      </c>
    </row>
    <row r="45" spans="1:6" ht="13.15">
      <c r="B45" s="8" t="str">
        <f>RAW_DATA_INPUTS!B170</f>
        <v>50-54</v>
      </c>
      <c r="C45" s="298">
        <f>RAW_DATA_INPUTS!C170</f>
        <v>12646.304</v>
      </c>
      <c r="D45" s="298">
        <f>RAW_DATA_INPUTS!D170</f>
        <v>12281.144</v>
      </c>
      <c r="E45" s="298">
        <f>RAW_DATA_INPUTS!E170</f>
        <v>11846.474</v>
      </c>
      <c r="F45" s="298">
        <f>RAW_DATA_INPUTS!F170</f>
        <v>11667.656999999999</v>
      </c>
    </row>
    <row r="46" spans="1:6" ht="13.15">
      <c r="B46" s="8" t="str">
        <f>RAW_DATA_INPUTS!B171</f>
        <v>55-59</v>
      </c>
      <c r="C46" s="298">
        <f>RAW_DATA_INPUTS!C171</f>
        <v>10509.880999999999</v>
      </c>
      <c r="D46" s="298">
        <f>RAW_DATA_INPUTS!D171</f>
        <v>9557.5560000000005</v>
      </c>
      <c r="E46" s="298">
        <f>RAW_DATA_INPUTS!E171</f>
        <v>8791.3029999999999</v>
      </c>
      <c r="F46" s="298">
        <f>RAW_DATA_INPUTS!F171</f>
        <v>7944.924</v>
      </c>
    </row>
    <row r="47" spans="1:6" ht="13.15">
      <c r="B47" s="8" t="str">
        <f>RAW_DATA_INPUTS!B172</f>
        <v>60-64</v>
      </c>
      <c r="C47" s="298">
        <f>RAW_DATA_INPUTS!C172</f>
        <v>2856.846</v>
      </c>
      <c r="D47" s="298">
        <f>RAW_DATA_INPUTS!D172</f>
        <v>2875.09</v>
      </c>
      <c r="E47" s="298">
        <f>RAW_DATA_INPUTS!E172</f>
        <v>2709.473</v>
      </c>
      <c r="F47" s="298">
        <f>RAW_DATA_INPUTS!F172</f>
        <v>2585.8150000000001</v>
      </c>
    </row>
    <row r="48" spans="1:6" ht="13.15">
      <c r="B48" s="8" t="str">
        <f>RAW_DATA_INPUTS!B173</f>
        <v>65 plus</v>
      </c>
      <c r="C48" s="298">
        <f>RAW_DATA_INPUTS!C173</f>
        <v>472.51299999999998</v>
      </c>
      <c r="D48" s="298">
        <f>RAW_DATA_INPUTS!D173</f>
        <v>446.63799999999998</v>
      </c>
      <c r="E48" s="298">
        <f>RAW_DATA_INPUTS!E173</f>
        <v>475.20800000000003</v>
      </c>
      <c r="F48" s="298">
        <f>RAW_DATA_INPUTS!F173</f>
        <v>459.44600000000003</v>
      </c>
    </row>
    <row r="49" spans="1:6" ht="13.15">
      <c r="B49" s="8" t="str">
        <f>RAW_DATA_INPUTS!B174</f>
        <v>Total</v>
      </c>
      <c r="C49" s="298">
        <f>RAW_DATA_INPUTS!C174</f>
        <v>137751.41499999998</v>
      </c>
      <c r="D49" s="298">
        <f>RAW_DATA_INPUTS!D174</f>
        <v>137405.454</v>
      </c>
      <c r="E49" s="298">
        <f>RAW_DATA_INPUTS!E174</f>
        <v>135493.79500000001</v>
      </c>
      <c r="F49" s="298">
        <f>RAW_DATA_INPUTS!F174</f>
        <v>133735.31700000001</v>
      </c>
    </row>
    <row r="50" spans="1:6">
      <c r="A50" s="1177">
        <f>SUM(C50:F50)</f>
        <v>0</v>
      </c>
      <c r="B50" s="1177"/>
      <c r="C50" s="1177">
        <f>SUM(C39:C48)-C49</f>
        <v>0</v>
      </c>
      <c r="D50" s="1177">
        <f>SUM(D39:D48)-D49</f>
        <v>0</v>
      </c>
      <c r="E50" s="1177">
        <f>SUM(E39:E48)-E49</f>
        <v>0</v>
      </c>
      <c r="F50" s="1177">
        <f>SUM(F39:F48)-F49</f>
        <v>0</v>
      </c>
    </row>
    <row r="52" spans="1:6" ht="17.25" customHeight="1">
      <c r="B52" s="178" t="str">
        <f>Calculation_PRIM_wastage_rates!B52</f>
        <v>2. Calculation of wastage rates</v>
      </c>
    </row>
    <row r="54" spans="1:6" ht="13.15">
      <c r="B54" s="74" t="s">
        <v>109</v>
      </c>
    </row>
    <row r="56" spans="1:6" ht="13.15">
      <c r="B56" s="1334" t="str">
        <f>B37</f>
        <v>Age group</v>
      </c>
      <c r="C56" s="1369" t="str">
        <f>C37</f>
        <v>Year</v>
      </c>
      <c r="D56" s="1369"/>
      <c r="E56" s="1369"/>
      <c r="F56" s="1369"/>
    </row>
    <row r="57" spans="1:6" ht="13.15">
      <c r="B57" s="1335"/>
      <c r="C57" s="8" t="str">
        <f>Calculation_PRIM_wastage_rates!C57</f>
        <v>2013/14</v>
      </c>
      <c r="D57" s="8" t="str">
        <f>Calculation_PRIM_wastage_rates!D57</f>
        <v>2014/15</v>
      </c>
      <c r="E57" s="8" t="str">
        <f>Calculation_PRIM_wastage_rates!E57</f>
        <v>2015/16</v>
      </c>
      <c r="F57" s="8" t="str">
        <f>Calculation_PRIM_wastage_rates!F57</f>
        <v>2016/17</v>
      </c>
    </row>
    <row r="58" spans="1:6" ht="13.15">
      <c r="B58" s="8" t="str">
        <f t="shared" ref="B58:B68" si="0">B39</f>
        <v>20-24</v>
      </c>
      <c r="C58" s="298">
        <f>RAW_DATA_INPUTS!C147</f>
        <v>386.42899999999997</v>
      </c>
      <c r="D58" s="298">
        <f>RAW_DATA_INPUTS!D147</f>
        <v>411.01499999999999</v>
      </c>
      <c r="E58" s="298">
        <f>RAW_DATA_INPUTS!E147</f>
        <v>442.83800000000002</v>
      </c>
      <c r="F58" s="298">
        <f>RAW_DATA_INPUTS!F147</f>
        <v>449.15199999999999</v>
      </c>
    </row>
    <row r="59" spans="1:6" ht="13.15">
      <c r="B59" s="8" t="str">
        <f t="shared" si="0"/>
        <v>25-29</v>
      </c>
      <c r="C59" s="298">
        <f>RAW_DATA_INPUTS!C148</f>
        <v>1180.771</v>
      </c>
      <c r="D59" s="298">
        <f>RAW_DATA_INPUTS!D148</f>
        <v>1315.5409999999999</v>
      </c>
      <c r="E59" s="298">
        <f>RAW_DATA_INPUTS!E148</f>
        <v>1283.8389999999999</v>
      </c>
      <c r="F59" s="298">
        <f>RAW_DATA_INPUTS!F148</f>
        <v>1326.2180000000001</v>
      </c>
    </row>
    <row r="60" spans="1:6" ht="13.15">
      <c r="B60" s="8" t="str">
        <f t="shared" si="0"/>
        <v>30-34</v>
      </c>
      <c r="C60" s="298">
        <f>RAW_DATA_INPUTS!C149</f>
        <v>1010.2329999999999</v>
      </c>
      <c r="D60" s="298">
        <f>RAW_DATA_INPUTS!D149</f>
        <v>1064.6410000000001</v>
      </c>
      <c r="E60" s="298">
        <f>RAW_DATA_INPUTS!E149</f>
        <v>1133.067</v>
      </c>
      <c r="F60" s="298">
        <f>RAW_DATA_INPUTS!F149</f>
        <v>1121.2159999999999</v>
      </c>
    </row>
    <row r="61" spans="1:6" ht="13.15">
      <c r="B61" s="8" t="str">
        <f t="shared" si="0"/>
        <v>35-39</v>
      </c>
      <c r="C61" s="298">
        <f>RAW_DATA_INPUTS!C150</f>
        <v>898.55</v>
      </c>
      <c r="D61" s="298">
        <f>RAW_DATA_INPUTS!D150</f>
        <v>893.80399999999997</v>
      </c>
      <c r="E61" s="298">
        <f>RAW_DATA_INPUTS!E150</f>
        <v>969.18</v>
      </c>
      <c r="F61" s="298">
        <f>RAW_DATA_INPUTS!F150</f>
        <v>1057.4839999999999</v>
      </c>
    </row>
    <row r="62" spans="1:6" ht="13.15">
      <c r="B62" s="8" t="str">
        <f t="shared" si="0"/>
        <v>40-44</v>
      </c>
      <c r="C62" s="298">
        <f>RAW_DATA_INPUTS!C151</f>
        <v>868.65599999999995</v>
      </c>
      <c r="D62" s="298">
        <f>RAW_DATA_INPUTS!D151</f>
        <v>902.47</v>
      </c>
      <c r="E62" s="298">
        <f>RAW_DATA_INPUTS!E151</f>
        <v>840.149</v>
      </c>
      <c r="F62" s="298">
        <f>RAW_DATA_INPUTS!F151</f>
        <v>867.37599999999998</v>
      </c>
    </row>
    <row r="63" spans="1:6" ht="13.15">
      <c r="B63" s="8" t="str">
        <f t="shared" si="0"/>
        <v>45-49</v>
      </c>
      <c r="C63" s="298">
        <f>RAW_DATA_INPUTS!C152</f>
        <v>824.08</v>
      </c>
      <c r="D63" s="298">
        <f>RAW_DATA_INPUTS!D152</f>
        <v>795.322</v>
      </c>
      <c r="E63" s="298">
        <f>RAW_DATA_INPUTS!E152</f>
        <v>833.88800000000003</v>
      </c>
      <c r="F63" s="298">
        <f>RAW_DATA_INPUTS!F152</f>
        <v>855.67200000000003</v>
      </c>
    </row>
    <row r="64" spans="1:6" ht="13.15">
      <c r="B64" s="8" t="str">
        <f t="shared" si="0"/>
        <v>50-54</v>
      </c>
      <c r="C64" s="298">
        <f>RAW_DATA_INPUTS!C153</f>
        <v>528.89</v>
      </c>
      <c r="D64" s="298">
        <f>RAW_DATA_INPUTS!D153</f>
        <v>622.11699999999996</v>
      </c>
      <c r="E64" s="298">
        <f>RAW_DATA_INPUTS!E153</f>
        <v>689.745</v>
      </c>
      <c r="F64" s="298">
        <f>RAW_DATA_INPUTS!F153</f>
        <v>747.90899999999999</v>
      </c>
    </row>
    <row r="65" spans="1:7" ht="13.15">
      <c r="B65" s="8" t="str">
        <f t="shared" si="0"/>
        <v>55-59</v>
      </c>
      <c r="C65" s="298">
        <f>RAW_DATA_INPUTS!C154</f>
        <v>187.24</v>
      </c>
      <c r="D65" s="298">
        <f>RAW_DATA_INPUTS!D154</f>
        <v>259.726</v>
      </c>
      <c r="E65" s="298">
        <f>RAW_DATA_INPUTS!E154</f>
        <v>303.05</v>
      </c>
      <c r="F65" s="298">
        <f>RAW_DATA_INPUTS!F154</f>
        <v>428.06799999999998</v>
      </c>
    </row>
    <row r="66" spans="1:7" ht="13.15">
      <c r="B66" s="8" t="str">
        <f t="shared" si="0"/>
        <v>60-64</v>
      </c>
      <c r="C66" s="298">
        <f>RAW_DATA_INPUTS!C155</f>
        <v>82.971999999999994</v>
      </c>
      <c r="D66" s="298">
        <f>RAW_DATA_INPUTS!D155</f>
        <v>109.655</v>
      </c>
      <c r="E66" s="298">
        <f>RAW_DATA_INPUTS!E155</f>
        <v>100.30500000000001</v>
      </c>
      <c r="F66" s="298">
        <f>RAW_DATA_INPUTS!F155</f>
        <v>138.18</v>
      </c>
    </row>
    <row r="67" spans="1:7" ht="13.15">
      <c r="B67" s="8" t="str">
        <f t="shared" si="0"/>
        <v>65 plus</v>
      </c>
      <c r="C67" s="298">
        <f>RAW_DATA_INPUTS!C156</f>
        <v>29.524999999999999</v>
      </c>
      <c r="D67" s="298">
        <f>RAW_DATA_INPUTS!D156</f>
        <v>34.783999999999999</v>
      </c>
      <c r="E67" s="298">
        <f>RAW_DATA_INPUTS!E156</f>
        <v>38.292000000000002</v>
      </c>
      <c r="F67" s="298">
        <f>RAW_DATA_INPUTS!F156</f>
        <v>55.896999999999998</v>
      </c>
    </row>
    <row r="68" spans="1:7" ht="13.15">
      <c r="B68" s="8" t="str">
        <f t="shared" si="0"/>
        <v>Total</v>
      </c>
      <c r="C68" s="298">
        <f>RAW_DATA_INPUTS!C157</f>
        <v>5997.3459999999995</v>
      </c>
      <c r="D68" s="298">
        <f>RAW_DATA_INPUTS!D157</f>
        <v>6409.0749999999998</v>
      </c>
      <c r="E68" s="298">
        <f>RAW_DATA_INPUTS!E157</f>
        <v>6634.3530000000001</v>
      </c>
      <c r="F68" s="298">
        <f>RAW_DATA_INPUTS!F157</f>
        <v>7047.1720000000005</v>
      </c>
    </row>
    <row r="69" spans="1:7">
      <c r="A69" s="1177">
        <f>SUM(C69:F69)</f>
        <v>0</v>
      </c>
      <c r="B69" s="1177"/>
      <c r="C69" s="1177">
        <f>SUM(C58:C67)-C68</f>
        <v>0</v>
      </c>
      <c r="D69" s="1177">
        <f>SUM(D58:D67)-D68</f>
        <v>0</v>
      </c>
      <c r="E69" s="1177">
        <f>SUM(E58:E67)-E68</f>
        <v>0</v>
      </c>
      <c r="F69" s="1177">
        <f>SUM(F58:F67)-F68</f>
        <v>0</v>
      </c>
    </row>
    <row r="71" spans="1:7" ht="13.15">
      <c r="B71" s="74" t="s">
        <v>110</v>
      </c>
    </row>
    <row r="73" spans="1:7" ht="13.15">
      <c r="B73" s="1334" t="str">
        <f>B56</f>
        <v>Age group</v>
      </c>
      <c r="C73" s="1369" t="str">
        <f>C56</f>
        <v>Year</v>
      </c>
      <c r="D73" s="1369"/>
      <c r="E73" s="1369"/>
      <c r="F73" s="1369"/>
    </row>
    <row r="74" spans="1:7" ht="13.15">
      <c r="B74" s="1335"/>
      <c r="C74" s="8" t="str">
        <f>C57</f>
        <v>2013/14</v>
      </c>
      <c r="D74" s="8" t="str">
        <f>D57</f>
        <v>2014/15</v>
      </c>
      <c r="E74" s="8" t="str">
        <f>E57</f>
        <v>2015/16</v>
      </c>
      <c r="F74" s="8" t="str">
        <f>F57</f>
        <v>2016/17</v>
      </c>
    </row>
    <row r="75" spans="1:7" ht="13.15">
      <c r="B75" s="8" t="str">
        <f t="shared" ref="B75:B85" si="1">B58</f>
        <v>20-24</v>
      </c>
      <c r="C75" s="298">
        <f>RAW_DATA_INPUTS!C181</f>
        <v>759.71400000000006</v>
      </c>
      <c r="D75" s="298">
        <f>RAW_DATA_INPUTS!D181</f>
        <v>907.61500000000001</v>
      </c>
      <c r="E75" s="298">
        <f>RAW_DATA_INPUTS!E181</f>
        <v>917.66600000000005</v>
      </c>
      <c r="F75" s="298">
        <f>RAW_DATA_INPUTS!F181</f>
        <v>859.00800000000004</v>
      </c>
      <c r="G75" s="5"/>
    </row>
    <row r="76" spans="1:7" ht="13.15">
      <c r="B76" s="8" t="str">
        <f t="shared" si="1"/>
        <v>25-29</v>
      </c>
      <c r="C76" s="298">
        <f>RAW_DATA_INPUTS!C182</f>
        <v>2467.8150000000001</v>
      </c>
      <c r="D76" s="298">
        <f>RAW_DATA_INPUTS!D182</f>
        <v>2481.8319999999999</v>
      </c>
      <c r="E76" s="298">
        <f>RAW_DATA_INPUTS!E182</f>
        <v>2562.5590000000002</v>
      </c>
      <c r="F76" s="298">
        <f>RAW_DATA_INPUTS!F182</f>
        <v>2591.5509999999999</v>
      </c>
      <c r="G76" s="5"/>
    </row>
    <row r="77" spans="1:7" ht="13.15">
      <c r="B77" s="8" t="str">
        <f t="shared" si="1"/>
        <v>30-34</v>
      </c>
      <c r="C77" s="298">
        <f>RAW_DATA_INPUTS!C183</f>
        <v>2219.0549999999998</v>
      </c>
      <c r="D77" s="298">
        <f>RAW_DATA_INPUTS!D183</f>
        <v>2381.0329999999999</v>
      </c>
      <c r="E77" s="298">
        <f>RAW_DATA_INPUTS!E183</f>
        <v>2215.2260000000001</v>
      </c>
      <c r="F77" s="298">
        <f>RAW_DATA_INPUTS!F183</f>
        <v>2389.529</v>
      </c>
      <c r="G77" s="5"/>
    </row>
    <row r="78" spans="1:7" ht="13.15">
      <c r="B78" s="8" t="str">
        <f t="shared" si="1"/>
        <v>35-39</v>
      </c>
      <c r="C78" s="298">
        <f>RAW_DATA_INPUTS!C184</f>
        <v>1642.95</v>
      </c>
      <c r="D78" s="298">
        <f>RAW_DATA_INPUTS!D184</f>
        <v>1739.0060000000001</v>
      </c>
      <c r="E78" s="298">
        <f>RAW_DATA_INPUTS!E184</f>
        <v>1923.721</v>
      </c>
      <c r="F78" s="298">
        <f>RAW_DATA_INPUTS!F184</f>
        <v>2040.367</v>
      </c>
      <c r="G78" s="5"/>
    </row>
    <row r="79" spans="1:7" ht="13.15">
      <c r="B79" s="8" t="str">
        <f t="shared" si="1"/>
        <v>40-44</v>
      </c>
      <c r="C79" s="298">
        <f>RAW_DATA_INPUTS!C185</f>
        <v>1303.8219999999999</v>
      </c>
      <c r="D79" s="298">
        <f>RAW_DATA_INPUTS!D185</f>
        <v>1471.223</v>
      </c>
      <c r="E79" s="298">
        <f>RAW_DATA_INPUTS!E185</f>
        <v>1501.8689999999999</v>
      </c>
      <c r="F79" s="298">
        <f>RAW_DATA_INPUTS!F185</f>
        <v>1518.6880000000001</v>
      </c>
      <c r="G79" s="5"/>
    </row>
    <row r="80" spans="1:7" ht="13.15">
      <c r="B80" s="8" t="str">
        <f t="shared" si="1"/>
        <v>45-49</v>
      </c>
      <c r="C80" s="298">
        <f>RAW_DATA_INPUTS!C186</f>
        <v>1112</v>
      </c>
      <c r="D80" s="298">
        <f>RAW_DATA_INPUTS!D186</f>
        <v>1228.567</v>
      </c>
      <c r="E80" s="298">
        <f>RAW_DATA_INPUTS!E186</f>
        <v>1269.7750000000001</v>
      </c>
      <c r="F80" s="298">
        <f>RAW_DATA_INPUTS!F186</f>
        <v>1265.0989999999999</v>
      </c>
      <c r="G80" s="5"/>
    </row>
    <row r="81" spans="1:7" ht="13.15">
      <c r="B81" s="8" t="str">
        <f t="shared" si="1"/>
        <v>50-54</v>
      </c>
      <c r="C81" s="298">
        <f>RAW_DATA_INPUTS!C187</f>
        <v>759.22799999999995</v>
      </c>
      <c r="D81" s="298">
        <f>RAW_DATA_INPUTS!D187</f>
        <v>990.03399999999999</v>
      </c>
      <c r="E81" s="298">
        <f>RAW_DATA_INPUTS!E187</f>
        <v>1043.0989999999999</v>
      </c>
      <c r="F81" s="298">
        <f>RAW_DATA_INPUTS!F187</f>
        <v>1204.3009999999999</v>
      </c>
      <c r="G81" s="5"/>
    </row>
    <row r="82" spans="1:7" ht="13.15">
      <c r="B82" s="8" t="str">
        <f t="shared" si="1"/>
        <v>55-59</v>
      </c>
      <c r="C82" s="298">
        <f>RAW_DATA_INPUTS!C188</f>
        <v>274.58300000000003</v>
      </c>
      <c r="D82" s="298">
        <f>RAW_DATA_INPUTS!D188</f>
        <v>380.01</v>
      </c>
      <c r="E82" s="298">
        <f>RAW_DATA_INPUTS!E188</f>
        <v>450.4</v>
      </c>
      <c r="F82" s="298">
        <f>RAW_DATA_INPUTS!F188</f>
        <v>625.01400000000001</v>
      </c>
      <c r="G82" s="5"/>
    </row>
    <row r="83" spans="1:7" ht="13.15">
      <c r="B83" s="8" t="str">
        <f t="shared" si="1"/>
        <v>60-64</v>
      </c>
      <c r="C83" s="298">
        <f>RAW_DATA_INPUTS!C189</f>
        <v>85.263999999999996</v>
      </c>
      <c r="D83" s="298">
        <f>RAW_DATA_INPUTS!D189</f>
        <v>106.44499999999999</v>
      </c>
      <c r="E83" s="298">
        <f>RAW_DATA_INPUTS!E189</f>
        <v>134.595</v>
      </c>
      <c r="F83" s="298">
        <f>RAW_DATA_INPUTS!F189</f>
        <v>167.45400000000001</v>
      </c>
      <c r="G83" s="5"/>
    </row>
    <row r="84" spans="1:7" ht="13.15">
      <c r="B84" s="8" t="str">
        <f t="shared" si="1"/>
        <v>65 plus</v>
      </c>
      <c r="C84" s="298">
        <f>RAW_DATA_INPUTS!C190</f>
        <v>22.927</v>
      </c>
      <c r="D84" s="298">
        <f>RAW_DATA_INPUTS!D190</f>
        <v>31.54</v>
      </c>
      <c r="E84" s="298">
        <f>RAW_DATA_INPUTS!E190</f>
        <v>24.341000000000001</v>
      </c>
      <c r="F84" s="298">
        <f>RAW_DATA_INPUTS!F190</f>
        <v>45.866</v>
      </c>
      <c r="G84" s="5"/>
    </row>
    <row r="85" spans="1:7" ht="13.15">
      <c r="B85" s="8" t="str">
        <f t="shared" si="1"/>
        <v>Total</v>
      </c>
      <c r="C85" s="298">
        <f>RAW_DATA_INPUTS!C191</f>
        <v>10647.357999999998</v>
      </c>
      <c r="D85" s="298">
        <f>RAW_DATA_INPUTS!D191</f>
        <v>11717.304999999998</v>
      </c>
      <c r="E85" s="298">
        <f>RAW_DATA_INPUTS!E191</f>
        <v>12043.251</v>
      </c>
      <c r="F85" s="298">
        <f>RAW_DATA_INPUTS!F191</f>
        <v>12706.876999999999</v>
      </c>
      <c r="G85" s="5"/>
    </row>
    <row r="86" spans="1:7">
      <c r="A86" s="1177">
        <f>SUM(C86:F86)</f>
        <v>0</v>
      </c>
      <c r="B86" s="1177"/>
      <c r="C86" s="1177">
        <f>SUM(C75:C84)-C85</f>
        <v>0</v>
      </c>
      <c r="D86" s="1177">
        <f>SUM(D75:D84)-D85</f>
        <v>0</v>
      </c>
      <c r="E86" s="1177">
        <f>SUM(E75:E84)-E85</f>
        <v>0</v>
      </c>
      <c r="F86" s="1177">
        <f>SUM(F75:F84)-F85</f>
        <v>0</v>
      </c>
    </row>
    <row r="88" spans="1:7" ht="13.15">
      <c r="B88" s="74" t="s">
        <v>111</v>
      </c>
    </row>
    <row r="90" spans="1:7" ht="13.15">
      <c r="B90" s="1262" t="str">
        <f>B73</f>
        <v>Age group</v>
      </c>
      <c r="C90" s="1369" t="str">
        <f>C73</f>
        <v>Year</v>
      </c>
      <c r="D90" s="1369"/>
      <c r="E90" s="1369"/>
      <c r="F90" s="1369"/>
    </row>
    <row r="91" spans="1:7" ht="13.15">
      <c r="B91" s="1262"/>
      <c r="C91" s="8" t="str">
        <f>C74</f>
        <v>2013/14</v>
      </c>
      <c r="D91" s="8" t="str">
        <f>D74</f>
        <v>2014/15</v>
      </c>
      <c r="E91" s="8" t="str">
        <f>E74</f>
        <v>2015/16</v>
      </c>
      <c r="F91" s="8" t="str">
        <f>F74</f>
        <v>2016/17</v>
      </c>
    </row>
    <row r="92" spans="1:7" ht="13.15">
      <c r="B92" s="8" t="str">
        <f t="shared" ref="B92:B102" si="2">B75</f>
        <v>20-24</v>
      </c>
      <c r="C92" s="159">
        <f t="shared" ref="C92:F102" si="3">C58/C22</f>
        <v>0.14533109987528939</v>
      </c>
      <c r="D92" s="159">
        <f t="shared" si="3"/>
        <v>0.14625192415673363</v>
      </c>
      <c r="E92" s="159">
        <f t="shared" si="3"/>
        <v>0.15604139886791601</v>
      </c>
      <c r="F92" s="159">
        <f t="shared" si="3"/>
        <v>0.15720258690991104</v>
      </c>
      <c r="G92" s="5"/>
    </row>
    <row r="93" spans="1:7" ht="13.15">
      <c r="B93" s="8" t="str">
        <f t="shared" si="2"/>
        <v>25-29</v>
      </c>
      <c r="C93" s="159">
        <f t="shared" si="3"/>
        <v>0.10079425226463989</v>
      </c>
      <c r="D93" s="159">
        <f t="shared" si="3"/>
        <v>0.11645126730526532</v>
      </c>
      <c r="E93" s="159">
        <f t="shared" si="3"/>
        <v>0.11729972146959167</v>
      </c>
      <c r="F93" s="159">
        <f t="shared" si="3"/>
        <v>0.12577303084233027</v>
      </c>
      <c r="G93" s="5"/>
    </row>
    <row r="94" spans="1:7" ht="13.15">
      <c r="B94" s="8" t="str">
        <f t="shared" si="2"/>
        <v>30-34</v>
      </c>
      <c r="C94" s="159">
        <f t="shared" si="3"/>
        <v>7.1145573934893569E-2</v>
      </c>
      <c r="D94" s="159">
        <f t="shared" si="3"/>
        <v>7.569046224573471E-2</v>
      </c>
      <c r="E94" s="159">
        <f t="shared" si="3"/>
        <v>8.333186855406724E-2</v>
      </c>
      <c r="F94" s="159">
        <f t="shared" si="3"/>
        <v>8.6030653545874802E-2</v>
      </c>
      <c r="G94" s="5"/>
    </row>
    <row r="95" spans="1:7" ht="13.15">
      <c r="B95" s="8" t="str">
        <f t="shared" si="2"/>
        <v>35-39</v>
      </c>
      <c r="C95" s="159">
        <f t="shared" si="3"/>
        <v>7.3966640226196076E-2</v>
      </c>
      <c r="D95" s="159">
        <f t="shared" si="3"/>
        <v>7.2633804716869199E-2</v>
      </c>
      <c r="E95" s="159">
        <f t="shared" si="3"/>
        <v>7.68936910090363E-2</v>
      </c>
      <c r="F95" s="159">
        <f t="shared" si="3"/>
        <v>8.233146940890014E-2</v>
      </c>
      <c r="G95" s="5"/>
    </row>
    <row r="96" spans="1:7" ht="13.15">
      <c r="B96" s="8" t="str">
        <f t="shared" si="2"/>
        <v>40-44</v>
      </c>
      <c r="C96" s="159">
        <f t="shared" si="3"/>
        <v>7.287230936806012E-2</v>
      </c>
      <c r="D96" s="159">
        <f t="shared" si="3"/>
        <v>7.6565619595952553E-2</v>
      </c>
      <c r="E96" s="159">
        <f t="shared" si="3"/>
        <v>7.2460444476336719E-2</v>
      </c>
      <c r="F96" s="159">
        <f t="shared" si="3"/>
        <v>7.7622894608657123E-2</v>
      </c>
      <c r="G96" s="5"/>
    </row>
    <row r="97" spans="2:7" ht="13.15">
      <c r="B97" s="8" t="str">
        <f t="shared" si="2"/>
        <v>45-49</v>
      </c>
      <c r="C97" s="159">
        <f t="shared" si="3"/>
        <v>8.7851133222904665E-2</v>
      </c>
      <c r="D97" s="159">
        <f t="shared" si="3"/>
        <v>8.4713894803442144E-2</v>
      </c>
      <c r="E97" s="159">
        <f t="shared" si="3"/>
        <v>8.7588888665977555E-2</v>
      </c>
      <c r="F97" s="159">
        <f t="shared" si="3"/>
        <v>8.7015760059282882E-2</v>
      </c>
      <c r="G97" s="5"/>
    </row>
    <row r="98" spans="2:7" ht="13.15">
      <c r="B98" s="8" t="str">
        <f t="shared" si="2"/>
        <v>50-54</v>
      </c>
      <c r="C98" s="159">
        <f t="shared" si="3"/>
        <v>6.1511346900666189E-2</v>
      </c>
      <c r="D98" s="159">
        <f t="shared" si="3"/>
        <v>7.5696207213830274E-2</v>
      </c>
      <c r="E98" s="159">
        <f t="shared" si="3"/>
        <v>8.6635067089752826E-2</v>
      </c>
      <c r="F98" s="159">
        <f t="shared" si="3"/>
        <v>9.624401908334175E-2</v>
      </c>
      <c r="G98" s="5"/>
    </row>
    <row r="99" spans="2:7" ht="13.15">
      <c r="B99" s="8" t="str">
        <f t="shared" si="2"/>
        <v>55-59</v>
      </c>
      <c r="C99" s="159">
        <f t="shared" si="3"/>
        <v>2.850211086718327E-2</v>
      </c>
      <c r="D99" s="159">
        <f t="shared" si="3"/>
        <v>4.2946876047417731E-2</v>
      </c>
      <c r="E99" s="159">
        <f t="shared" si="3"/>
        <v>5.4310658760243852E-2</v>
      </c>
      <c r="F99" s="159">
        <f t="shared" si="3"/>
        <v>8.1640079369014809E-2</v>
      </c>
      <c r="G99" s="5"/>
    </row>
    <row r="100" spans="2:7" ht="13.15">
      <c r="B100" s="8" t="str">
        <f t="shared" si="2"/>
        <v>60-64</v>
      </c>
      <c r="C100" s="159">
        <f t="shared" si="3"/>
        <v>3.5764949297929886E-2</v>
      </c>
      <c r="D100" s="159">
        <f t="shared" si="3"/>
        <v>5.1836434080676785E-2</v>
      </c>
      <c r="E100" s="159">
        <f t="shared" si="3"/>
        <v>5.2023337242236699E-2</v>
      </c>
      <c r="F100" s="159">
        <f t="shared" si="3"/>
        <v>7.9124171352102576E-2</v>
      </c>
      <c r="G100" s="5"/>
    </row>
    <row r="101" spans="2:7" ht="13.15">
      <c r="B101" s="8" t="str">
        <f t="shared" si="2"/>
        <v>65 plus</v>
      </c>
      <c r="C101" s="159">
        <f t="shared" si="3"/>
        <v>6.1992667962861084E-2</v>
      </c>
      <c r="D101" s="159">
        <f t="shared" si="3"/>
        <v>7.1729348736116666E-2</v>
      </c>
      <c r="E101" s="159">
        <f t="shared" si="3"/>
        <v>7.9779321379908077E-2</v>
      </c>
      <c r="F101" s="159">
        <f t="shared" si="3"/>
        <v>0.12611882881439682</v>
      </c>
      <c r="G101" s="5"/>
    </row>
    <row r="102" spans="2:7" ht="13.15">
      <c r="B102" s="8" t="str">
        <f t="shared" si="2"/>
        <v>Total</v>
      </c>
      <c r="C102" s="159">
        <f t="shared" si="3"/>
        <v>7.4980295210034464E-2</v>
      </c>
      <c r="D102" s="159">
        <f t="shared" si="3"/>
        <v>8.1623106855444397E-2</v>
      </c>
      <c r="E102" s="159">
        <f t="shared" si="3"/>
        <v>8.6106029689347163E-2</v>
      </c>
      <c r="F102" s="159">
        <f t="shared" si="3"/>
        <v>9.3351992855455021E-2</v>
      </c>
      <c r="G102" s="5"/>
    </row>
    <row r="103" spans="2:7" ht="13.15">
      <c r="B103" s="5"/>
      <c r="C103" s="5"/>
      <c r="D103" s="5"/>
      <c r="E103" s="5"/>
      <c r="F103" s="5"/>
      <c r="G103" s="5"/>
    </row>
    <row r="104" spans="2:7" ht="13.15">
      <c r="B104" s="74" t="s">
        <v>112</v>
      </c>
      <c r="C104" s="5"/>
      <c r="D104" s="5"/>
      <c r="E104" s="5"/>
      <c r="F104" s="5"/>
      <c r="G104" s="5"/>
    </row>
    <row r="105" spans="2:7" ht="13.15">
      <c r="B105" s="5"/>
      <c r="C105" s="5"/>
      <c r="D105" s="5"/>
      <c r="E105" s="5"/>
      <c r="F105" s="5"/>
      <c r="G105" s="5"/>
    </row>
    <row r="106" spans="2:7" ht="13.15">
      <c r="B106" s="1262" t="str">
        <f>B90</f>
        <v>Age group</v>
      </c>
      <c r="C106" s="1369" t="str">
        <f>C90</f>
        <v>Year</v>
      </c>
      <c r="D106" s="1369"/>
      <c r="E106" s="1369"/>
      <c r="F106" s="1369"/>
      <c r="G106" s="5"/>
    </row>
    <row r="107" spans="2:7" ht="13.15">
      <c r="B107" s="1262"/>
      <c r="C107" s="8" t="str">
        <f>C91</f>
        <v>2013/14</v>
      </c>
      <c r="D107" s="8" t="str">
        <f>D91</f>
        <v>2014/15</v>
      </c>
      <c r="E107" s="8" t="str">
        <f>E91</f>
        <v>2015/16</v>
      </c>
      <c r="F107" s="8" t="str">
        <f>F91</f>
        <v>2016/17</v>
      </c>
      <c r="G107" s="5"/>
    </row>
    <row r="108" spans="2:7" ht="13.15">
      <c r="B108" s="8" t="str">
        <f>B92</f>
        <v>20-24</v>
      </c>
      <c r="C108" s="159">
        <f t="shared" ref="C108:F118" si="4">C75/C39</f>
        <v>0.11565121685002763</v>
      </c>
      <c r="D108" s="159">
        <f t="shared" si="4"/>
        <v>0.13129003929233582</v>
      </c>
      <c r="E108" s="159">
        <f t="shared" si="4"/>
        <v>0.13163337291422156</v>
      </c>
      <c r="F108" s="159">
        <f t="shared" si="4"/>
        <v>0.12798014791625975</v>
      </c>
      <c r="G108" s="5"/>
    </row>
    <row r="109" spans="2:7" ht="13.15">
      <c r="B109" s="8" t="str">
        <f t="shared" ref="B109:B118" si="5">B93</f>
        <v>25-29</v>
      </c>
      <c r="C109" s="159">
        <f t="shared" si="4"/>
        <v>9.8235560260530055E-2</v>
      </c>
      <c r="D109" s="159">
        <f t="shared" si="4"/>
        <v>0.10142644164438022</v>
      </c>
      <c r="E109" s="159">
        <f t="shared" si="4"/>
        <v>0.10921012913091921</v>
      </c>
      <c r="F109" s="159">
        <f t="shared" si="4"/>
        <v>0.11405137179337774</v>
      </c>
      <c r="G109" s="5"/>
    </row>
    <row r="110" spans="2:7" ht="13.15">
      <c r="B110" s="8" t="str">
        <f t="shared" si="5"/>
        <v>30-34</v>
      </c>
      <c r="C110" s="159">
        <f t="shared" si="4"/>
        <v>8.2040121246304581E-2</v>
      </c>
      <c r="D110" s="159">
        <f t="shared" si="4"/>
        <v>8.9375039154996047E-2</v>
      </c>
      <c r="E110" s="159">
        <f t="shared" si="4"/>
        <v>8.5853819233169149E-2</v>
      </c>
      <c r="F110" s="159">
        <f t="shared" si="4"/>
        <v>9.4439081741556477E-2</v>
      </c>
      <c r="G110" s="5"/>
    </row>
    <row r="111" spans="2:7" ht="13.15">
      <c r="B111" s="8" t="str">
        <f t="shared" si="5"/>
        <v>35-39</v>
      </c>
      <c r="C111" s="159">
        <f t="shared" si="4"/>
        <v>7.8111873489715877E-2</v>
      </c>
      <c r="D111" s="159">
        <f t="shared" si="4"/>
        <v>7.9265707626323872E-2</v>
      </c>
      <c r="E111" s="159">
        <f t="shared" si="4"/>
        <v>8.4411531848759103E-2</v>
      </c>
      <c r="F111" s="159">
        <f t="shared" si="4"/>
        <v>8.8231392081584481E-2</v>
      </c>
      <c r="G111" s="5"/>
    </row>
    <row r="112" spans="2:7" ht="13.15">
      <c r="B112" s="8" t="str">
        <f t="shared" si="5"/>
        <v>40-44</v>
      </c>
      <c r="C112" s="159">
        <f t="shared" si="4"/>
        <v>7.3663749809176921E-2</v>
      </c>
      <c r="D112" s="159">
        <f t="shared" si="4"/>
        <v>8.0309111005904474E-2</v>
      </c>
      <c r="E112" s="159">
        <f t="shared" si="4"/>
        <v>8.0788506504418572E-2</v>
      </c>
      <c r="F112" s="159">
        <f t="shared" si="4"/>
        <v>8.1728712346347779E-2</v>
      </c>
      <c r="G112" s="5"/>
    </row>
    <row r="113" spans="2:7" ht="13.15">
      <c r="B113" s="8" t="str">
        <f t="shared" si="5"/>
        <v>45-49</v>
      </c>
      <c r="C113" s="159">
        <f t="shared" si="4"/>
        <v>8.061411134070183E-2</v>
      </c>
      <c r="D113" s="159">
        <f t="shared" si="4"/>
        <v>8.7985256809837889E-2</v>
      </c>
      <c r="E113" s="159">
        <f t="shared" si="4"/>
        <v>9.0354499316421824E-2</v>
      </c>
      <c r="F113" s="159">
        <f t="shared" si="4"/>
        <v>8.6454057808568657E-2</v>
      </c>
      <c r="G113" s="5"/>
    </row>
    <row r="114" spans="2:7" ht="13.15">
      <c r="B114" s="8" t="str">
        <f t="shared" si="5"/>
        <v>50-54</v>
      </c>
      <c r="C114" s="159">
        <f t="shared" si="4"/>
        <v>6.0035564541228797E-2</v>
      </c>
      <c r="D114" s="159">
        <f t="shared" si="4"/>
        <v>8.0614151254964517E-2</v>
      </c>
      <c r="E114" s="159">
        <f t="shared" si="4"/>
        <v>8.8051432012597158E-2</v>
      </c>
      <c r="F114" s="159">
        <f t="shared" si="4"/>
        <v>0.10321703834797338</v>
      </c>
      <c r="G114" s="5"/>
    </row>
    <row r="115" spans="2:7" ht="13.15">
      <c r="B115" s="8" t="str">
        <f t="shared" si="5"/>
        <v>55-59</v>
      </c>
      <c r="C115" s="159">
        <f t="shared" si="4"/>
        <v>2.6126175929109003E-2</v>
      </c>
      <c r="D115" s="159">
        <f t="shared" si="4"/>
        <v>3.9760164627860931E-2</v>
      </c>
      <c r="E115" s="159">
        <f t="shared" si="4"/>
        <v>5.1232450980247181E-2</v>
      </c>
      <c r="F115" s="159">
        <f t="shared" si="4"/>
        <v>7.8668342201888911E-2</v>
      </c>
      <c r="G115" s="5"/>
    </row>
    <row r="116" spans="2:7" ht="13.15">
      <c r="B116" s="8" t="str">
        <f t="shared" si="5"/>
        <v>60-64</v>
      </c>
      <c r="C116" s="159">
        <f t="shared" si="4"/>
        <v>2.984550094754845E-2</v>
      </c>
      <c r="D116" s="159">
        <f t="shared" si="4"/>
        <v>3.7023188839305894E-2</v>
      </c>
      <c r="E116" s="159">
        <f t="shared" si="4"/>
        <v>4.9675711845070976E-2</v>
      </c>
      <c r="F116" s="159">
        <f t="shared" si="4"/>
        <v>6.4758693100627845E-2</v>
      </c>
      <c r="G116" s="5"/>
    </row>
    <row r="117" spans="2:7" ht="13.15">
      <c r="B117" s="8" t="str">
        <f t="shared" si="5"/>
        <v>65 plus</v>
      </c>
      <c r="C117" s="159">
        <f t="shared" si="4"/>
        <v>4.8521416341984244E-2</v>
      </c>
      <c r="D117" s="159">
        <f t="shared" si="4"/>
        <v>7.0616472400467492E-2</v>
      </c>
      <c r="E117" s="159">
        <f t="shared" si="4"/>
        <v>5.1221780778101376E-2</v>
      </c>
      <c r="F117" s="159">
        <f t="shared" si="4"/>
        <v>9.9828924400255953E-2</v>
      </c>
      <c r="G117" s="5"/>
    </row>
    <row r="118" spans="2:7" ht="13.15">
      <c r="B118" s="8" t="str">
        <f t="shared" si="5"/>
        <v>Total</v>
      </c>
      <c r="C118" s="159">
        <f t="shared" si="4"/>
        <v>7.729400093639692E-2</v>
      </c>
      <c r="D118" s="159">
        <f t="shared" si="4"/>
        <v>8.5275399621327977E-2</v>
      </c>
      <c r="E118" s="159">
        <f t="shared" si="4"/>
        <v>8.8884151484575361E-2</v>
      </c>
      <c r="F118" s="159">
        <f t="shared" si="4"/>
        <v>9.501511855690295E-2</v>
      </c>
      <c r="G118" s="5"/>
    </row>
    <row r="119" spans="2:7" ht="13.15">
      <c r="B119" s="5"/>
      <c r="C119" s="5"/>
      <c r="D119" s="5"/>
      <c r="E119" s="5"/>
      <c r="F119" s="5"/>
      <c r="G119" s="5"/>
    </row>
    <row r="120" spans="2:7" ht="13.15">
      <c r="B120" s="74" t="s">
        <v>113</v>
      </c>
      <c r="C120" s="5"/>
      <c r="D120" s="5"/>
      <c r="E120" s="5"/>
      <c r="F120" s="5"/>
      <c r="G120" s="5"/>
    </row>
    <row r="121" spans="2:7" ht="13.15">
      <c r="B121" s="5"/>
      <c r="C121" s="5"/>
      <c r="D121" s="5"/>
      <c r="E121" s="5"/>
      <c r="F121" s="5"/>
      <c r="G121" s="5"/>
    </row>
    <row r="122" spans="2:7">
      <c r="B122" s="1262" t="str">
        <f>B106</f>
        <v>Age group</v>
      </c>
      <c r="C122" s="1334" t="str">
        <f>C107</f>
        <v>2013/14</v>
      </c>
      <c r="D122" s="1334" t="str">
        <f>D107</f>
        <v>2014/15</v>
      </c>
      <c r="E122" s="1334" t="str">
        <f>E107</f>
        <v>2015/16</v>
      </c>
      <c r="F122" s="1334" t="str">
        <f>F107</f>
        <v>2016/17</v>
      </c>
      <c r="G122" s="1370" t="s">
        <v>8</v>
      </c>
    </row>
    <row r="123" spans="2:7">
      <c r="B123" s="1262"/>
      <c r="C123" s="1335"/>
      <c r="D123" s="1335"/>
      <c r="E123" s="1335"/>
      <c r="F123" s="1335"/>
      <c r="G123" s="1371"/>
    </row>
    <row r="124" spans="2:7" ht="13.15">
      <c r="B124" s="137" t="str">
        <f>B108</f>
        <v>20-24</v>
      </c>
      <c r="C124" s="890">
        <f>C92*H$14</f>
        <v>1.4533109987528939E-2</v>
      </c>
      <c r="D124" s="890">
        <f t="shared" ref="D124:F134" si="6">D92*I$14</f>
        <v>2.9250384831346728E-2</v>
      </c>
      <c r="E124" s="890">
        <f t="shared" si="6"/>
        <v>4.6812419660374804E-2</v>
      </c>
      <c r="F124" s="890">
        <f t="shared" si="6"/>
        <v>6.2881034763964422E-2</v>
      </c>
      <c r="G124" s="888">
        <f>SUM(C124:F124)</f>
        <v>0.15347694924321489</v>
      </c>
    </row>
    <row r="125" spans="2:7" ht="13.15">
      <c r="B125" s="137" t="str">
        <f t="shared" ref="B125:B132" si="7">B109</f>
        <v>25-29</v>
      </c>
      <c r="C125" s="890">
        <f t="shared" ref="C125:C134" si="8">C93*H$14</f>
        <v>1.0079425226463989E-2</v>
      </c>
      <c r="D125" s="890">
        <f t="shared" si="6"/>
        <v>2.3290253461053068E-2</v>
      </c>
      <c r="E125" s="890">
        <f t="shared" si="6"/>
        <v>3.5189916440877496E-2</v>
      </c>
      <c r="F125" s="890">
        <f t="shared" si="6"/>
        <v>5.0309212336932113E-2</v>
      </c>
      <c r="G125" s="888">
        <f t="shared" ref="G125:G134" si="9">SUM(C125:F125)</f>
        <v>0.11886880746532666</v>
      </c>
    </row>
    <row r="126" spans="2:7" ht="13.15">
      <c r="B126" s="137" t="str">
        <f t="shared" si="7"/>
        <v>30-34</v>
      </c>
      <c r="C126" s="890">
        <f t="shared" si="8"/>
        <v>7.1145573934893571E-3</v>
      </c>
      <c r="D126" s="890">
        <f t="shared" si="6"/>
        <v>1.5138092449146942E-2</v>
      </c>
      <c r="E126" s="890">
        <f t="shared" si="6"/>
        <v>2.4999560566220172E-2</v>
      </c>
      <c r="F126" s="890">
        <f t="shared" si="6"/>
        <v>3.4412261418349924E-2</v>
      </c>
      <c r="G126" s="888">
        <f t="shared" si="9"/>
        <v>8.1664471827206403E-2</v>
      </c>
    </row>
    <row r="127" spans="2:7" ht="13.15">
      <c r="B127" s="137" t="str">
        <f t="shared" si="7"/>
        <v>35-39</v>
      </c>
      <c r="C127" s="890">
        <f t="shared" si="8"/>
        <v>7.3966640226196083E-3</v>
      </c>
      <c r="D127" s="890">
        <f t="shared" si="6"/>
        <v>1.4526760943373841E-2</v>
      </c>
      <c r="E127" s="890">
        <f t="shared" si="6"/>
        <v>2.3068107302710888E-2</v>
      </c>
      <c r="F127" s="890">
        <f t="shared" si="6"/>
        <v>3.2932587763560055E-2</v>
      </c>
      <c r="G127" s="888">
        <f t="shared" si="9"/>
        <v>7.7924120032264399E-2</v>
      </c>
    </row>
    <row r="128" spans="2:7" ht="13.15">
      <c r="B128" s="137" t="str">
        <f t="shared" si="7"/>
        <v>40-44</v>
      </c>
      <c r="C128" s="890">
        <f t="shared" si="8"/>
        <v>7.2872309368060125E-3</v>
      </c>
      <c r="D128" s="890">
        <f t="shared" si="6"/>
        <v>1.5313123919190512E-2</v>
      </c>
      <c r="E128" s="890">
        <f t="shared" si="6"/>
        <v>2.1738133342901016E-2</v>
      </c>
      <c r="F128" s="890">
        <f t="shared" si="6"/>
        <v>3.1049157843462849E-2</v>
      </c>
      <c r="G128" s="888">
        <f t="shared" si="9"/>
        <v>7.5387646042360396E-2</v>
      </c>
    </row>
    <row r="129" spans="2:7" ht="13.15">
      <c r="B129" s="137" t="str">
        <f t="shared" si="7"/>
        <v>45-49</v>
      </c>
      <c r="C129" s="890">
        <f t="shared" si="8"/>
        <v>8.7851133222904675E-3</v>
      </c>
      <c r="D129" s="890">
        <f t="shared" si="6"/>
        <v>1.694277896068843E-2</v>
      </c>
      <c r="E129" s="890">
        <f t="shared" si="6"/>
        <v>2.6276666599793264E-2</v>
      </c>
      <c r="F129" s="890">
        <f t="shared" si="6"/>
        <v>3.4806304023713153E-2</v>
      </c>
      <c r="G129" s="888">
        <f t="shared" si="9"/>
        <v>8.681086290648532E-2</v>
      </c>
    </row>
    <row r="130" spans="2:7" ht="13.15">
      <c r="B130" s="137" t="str">
        <f t="shared" si="7"/>
        <v>50-54</v>
      </c>
      <c r="C130" s="890">
        <f t="shared" si="8"/>
        <v>6.1511346900666192E-3</v>
      </c>
      <c r="D130" s="890">
        <f t="shared" si="6"/>
        <v>1.5139241442766056E-2</v>
      </c>
      <c r="E130" s="890">
        <f t="shared" si="6"/>
        <v>2.5990520126925848E-2</v>
      </c>
      <c r="F130" s="890">
        <f t="shared" si="6"/>
        <v>3.8497607633336706E-2</v>
      </c>
      <c r="G130" s="888">
        <f t="shared" si="9"/>
        <v>8.5778503893095229E-2</v>
      </c>
    </row>
    <row r="131" spans="2:7" ht="13.15">
      <c r="B131" s="137" t="str">
        <f t="shared" si="7"/>
        <v>55-59</v>
      </c>
      <c r="C131" s="890">
        <f t="shared" si="8"/>
        <v>2.850211086718327E-3</v>
      </c>
      <c r="D131" s="890">
        <f t="shared" si="6"/>
        <v>8.5893752094835466E-3</v>
      </c>
      <c r="E131" s="890">
        <f t="shared" si="6"/>
        <v>1.6293197628073155E-2</v>
      </c>
      <c r="F131" s="890">
        <f t="shared" si="6"/>
        <v>3.2656031747605924E-2</v>
      </c>
      <c r="G131" s="888">
        <f t="shared" si="9"/>
        <v>6.0388815671880952E-2</v>
      </c>
    </row>
    <row r="132" spans="2:7" ht="13.15">
      <c r="B132" s="137" t="str">
        <f t="shared" si="7"/>
        <v>60-64</v>
      </c>
      <c r="C132" s="890">
        <f t="shared" si="8"/>
        <v>3.5764949297929886E-3</v>
      </c>
      <c r="D132" s="890">
        <f t="shared" si="6"/>
        <v>1.0367286816135357E-2</v>
      </c>
      <c r="E132" s="890">
        <f t="shared" si="6"/>
        <v>1.5607001172671008E-2</v>
      </c>
      <c r="F132" s="890">
        <f t="shared" si="6"/>
        <v>3.1649668540841031E-2</v>
      </c>
      <c r="G132" s="888">
        <f t="shared" si="9"/>
        <v>6.1200451459440385E-2</v>
      </c>
    </row>
    <row r="133" spans="2:7" ht="13.15">
      <c r="B133" s="137" t="str">
        <f>B117</f>
        <v>65 plus</v>
      </c>
      <c r="C133" s="890">
        <f t="shared" si="8"/>
        <v>6.1992667962861084E-3</v>
      </c>
      <c r="D133" s="890">
        <f t="shared" si="6"/>
        <v>1.4345869747223334E-2</v>
      </c>
      <c r="E133" s="890">
        <f t="shared" si="6"/>
        <v>2.3933796413972423E-2</v>
      </c>
      <c r="F133" s="890">
        <f t="shared" si="6"/>
        <v>5.0447531525758732E-2</v>
      </c>
      <c r="G133" s="888">
        <f t="shared" si="9"/>
        <v>9.4926464483240602E-2</v>
      </c>
    </row>
    <row r="134" spans="2:7" ht="13.15">
      <c r="B134" s="137" t="str">
        <f>B118</f>
        <v>Total</v>
      </c>
      <c r="C134" s="890">
        <f t="shared" si="8"/>
        <v>7.4980295210034468E-3</v>
      </c>
      <c r="D134" s="890">
        <f t="shared" si="6"/>
        <v>1.6324621371088879E-2</v>
      </c>
      <c r="E134" s="890">
        <f t="shared" si="6"/>
        <v>2.5831808906804147E-2</v>
      </c>
      <c r="F134" s="890">
        <f t="shared" si="6"/>
        <v>3.7340797142182011E-2</v>
      </c>
      <c r="G134" s="888">
        <f t="shared" si="9"/>
        <v>8.6995256941078486E-2</v>
      </c>
    </row>
    <row r="135" spans="2:7" ht="13.15">
      <c r="B135" s="5"/>
      <c r="C135" s="5"/>
      <c r="D135" s="5"/>
      <c r="E135" s="5"/>
      <c r="F135" s="5"/>
      <c r="G135" s="5"/>
    </row>
    <row r="136" spans="2:7" ht="13.15">
      <c r="B136" s="74" t="s">
        <v>115</v>
      </c>
      <c r="C136" s="5"/>
      <c r="D136" s="5"/>
      <c r="E136" s="5"/>
      <c r="F136" s="5"/>
      <c r="G136" s="5"/>
    </row>
    <row r="137" spans="2:7" ht="13.15">
      <c r="B137" s="5"/>
      <c r="C137" s="5"/>
      <c r="D137" s="5"/>
      <c r="E137" s="5"/>
      <c r="F137" s="5"/>
      <c r="G137" s="5"/>
    </row>
    <row r="138" spans="2:7">
      <c r="B138" s="1262" t="str">
        <f>B122</f>
        <v>Age group</v>
      </c>
      <c r="C138" s="1334" t="str">
        <f>C122</f>
        <v>2013/14</v>
      </c>
      <c r="D138" s="1334" t="str">
        <f>D122</f>
        <v>2014/15</v>
      </c>
      <c r="E138" s="1334" t="str">
        <f>E122</f>
        <v>2015/16</v>
      </c>
      <c r="F138" s="1334" t="str">
        <f>F122</f>
        <v>2016/17</v>
      </c>
      <c r="G138" s="1370" t="s">
        <v>8</v>
      </c>
    </row>
    <row r="139" spans="2:7">
      <c r="B139" s="1262"/>
      <c r="C139" s="1335"/>
      <c r="D139" s="1335"/>
      <c r="E139" s="1335"/>
      <c r="F139" s="1335"/>
      <c r="G139" s="1371"/>
    </row>
    <row r="140" spans="2:7" ht="13.15">
      <c r="B140" s="137" t="str">
        <f>B124</f>
        <v>20-24</v>
      </c>
      <c r="C140" s="890">
        <f>C108*H$14</f>
        <v>1.1565121685002764E-2</v>
      </c>
      <c r="D140" s="890">
        <f t="shared" ref="D140:F150" si="10">D108*I$14</f>
        <v>2.6258007858467165E-2</v>
      </c>
      <c r="E140" s="890">
        <f t="shared" si="10"/>
        <v>3.9490011874266463E-2</v>
      </c>
      <c r="F140" s="890">
        <f t="shared" si="10"/>
        <v>5.1192059166503906E-2</v>
      </c>
      <c r="G140" s="888">
        <f>SUM(C140:F140)</f>
        <v>0.12850520058424031</v>
      </c>
    </row>
    <row r="141" spans="2:7" ht="13.15">
      <c r="B141" s="137" t="str">
        <f t="shared" ref="B141:B148" si="11">B125</f>
        <v>25-29</v>
      </c>
      <c r="C141" s="890">
        <f t="shared" ref="C141:C150" si="12">C109*H$14</f>
        <v>9.8235560260530059E-3</v>
      </c>
      <c r="D141" s="890">
        <f t="shared" si="10"/>
        <v>2.0285288328876046E-2</v>
      </c>
      <c r="E141" s="890">
        <f t="shared" si="10"/>
        <v>3.276303873927576E-2</v>
      </c>
      <c r="F141" s="890">
        <f t="shared" si="10"/>
        <v>4.5620548717351099E-2</v>
      </c>
      <c r="G141" s="888">
        <f t="shared" ref="G141:G150" si="13">SUM(C141:F141)</f>
        <v>0.10849243181155591</v>
      </c>
    </row>
    <row r="142" spans="2:7" ht="13.15">
      <c r="B142" s="137" t="str">
        <f t="shared" si="11"/>
        <v>30-34</v>
      </c>
      <c r="C142" s="890">
        <f t="shared" si="12"/>
        <v>8.2040121246304588E-3</v>
      </c>
      <c r="D142" s="890">
        <f t="shared" si="10"/>
        <v>1.7875007830999209E-2</v>
      </c>
      <c r="E142" s="890">
        <f t="shared" si="10"/>
        <v>2.5756145769950743E-2</v>
      </c>
      <c r="F142" s="890">
        <f t="shared" si="10"/>
        <v>3.7775632696622596E-2</v>
      </c>
      <c r="G142" s="888">
        <f t="shared" si="13"/>
        <v>8.9610798422203014E-2</v>
      </c>
    </row>
    <row r="143" spans="2:7" ht="13.15">
      <c r="B143" s="137" t="str">
        <f t="shared" si="11"/>
        <v>35-39</v>
      </c>
      <c r="C143" s="890">
        <f t="shared" si="12"/>
        <v>7.8111873489715884E-3</v>
      </c>
      <c r="D143" s="890">
        <f t="shared" si="10"/>
        <v>1.5853141525264774E-2</v>
      </c>
      <c r="E143" s="890">
        <f t="shared" si="10"/>
        <v>2.5323459554627729E-2</v>
      </c>
      <c r="F143" s="890">
        <f t="shared" si="10"/>
        <v>3.5292556832633791E-2</v>
      </c>
      <c r="G143" s="888">
        <f t="shared" si="13"/>
        <v>8.4280345261497885E-2</v>
      </c>
    </row>
    <row r="144" spans="2:7" ht="13.15">
      <c r="B144" s="137" t="str">
        <f t="shared" si="11"/>
        <v>40-44</v>
      </c>
      <c r="C144" s="890">
        <f t="shared" si="12"/>
        <v>7.3663749809176927E-3</v>
      </c>
      <c r="D144" s="890">
        <f t="shared" si="10"/>
        <v>1.6061822201180895E-2</v>
      </c>
      <c r="E144" s="890">
        <f t="shared" si="10"/>
        <v>2.4236551951325572E-2</v>
      </c>
      <c r="F144" s="890">
        <f t="shared" si="10"/>
        <v>3.2691484938539114E-2</v>
      </c>
      <c r="G144" s="888">
        <f t="shared" si="13"/>
        <v>8.0356234071963267E-2</v>
      </c>
    </row>
    <row r="145" spans="2:7" ht="13.15">
      <c r="B145" s="137" t="str">
        <f t="shared" si="11"/>
        <v>45-49</v>
      </c>
      <c r="C145" s="890">
        <f t="shared" si="12"/>
        <v>8.061411134070183E-3</v>
      </c>
      <c r="D145" s="890">
        <f t="shared" si="10"/>
        <v>1.759705136196758E-2</v>
      </c>
      <c r="E145" s="890">
        <f t="shared" si="10"/>
        <v>2.7106349794926547E-2</v>
      </c>
      <c r="F145" s="890">
        <f t="shared" si="10"/>
        <v>3.4581623123427462E-2</v>
      </c>
      <c r="G145" s="888">
        <f t="shared" si="13"/>
        <v>8.7346435414391771E-2</v>
      </c>
    </row>
    <row r="146" spans="2:7" ht="13.15">
      <c r="B146" s="137" t="str">
        <f t="shared" si="11"/>
        <v>50-54</v>
      </c>
      <c r="C146" s="890">
        <f t="shared" si="12"/>
        <v>6.0035564541228801E-3</v>
      </c>
      <c r="D146" s="890">
        <f t="shared" si="10"/>
        <v>1.6122830250992905E-2</v>
      </c>
      <c r="E146" s="890">
        <f t="shared" si="10"/>
        <v>2.6415429603779145E-2</v>
      </c>
      <c r="F146" s="890">
        <f t="shared" si="10"/>
        <v>4.1286815339189355E-2</v>
      </c>
      <c r="G146" s="888">
        <f t="shared" si="13"/>
        <v>8.9828631648084273E-2</v>
      </c>
    </row>
    <row r="147" spans="2:7" ht="13.15">
      <c r="B147" s="137" t="str">
        <f t="shared" si="11"/>
        <v>55-59</v>
      </c>
      <c r="C147" s="890">
        <f t="shared" si="12"/>
        <v>2.6126175929109003E-3</v>
      </c>
      <c r="D147" s="890">
        <f t="shared" si="10"/>
        <v>7.9520329255721861E-3</v>
      </c>
      <c r="E147" s="890">
        <f t="shared" si="10"/>
        <v>1.5369735294074153E-2</v>
      </c>
      <c r="F147" s="890">
        <f t="shared" si="10"/>
        <v>3.1467336880755564E-2</v>
      </c>
      <c r="G147" s="888">
        <f t="shared" si="13"/>
        <v>5.7401722693312805E-2</v>
      </c>
    </row>
    <row r="148" spans="2:7" ht="13.15">
      <c r="B148" s="137" t="str">
        <f t="shared" si="11"/>
        <v>60-64</v>
      </c>
      <c r="C148" s="890">
        <f t="shared" si="12"/>
        <v>2.9845500947548453E-3</v>
      </c>
      <c r="D148" s="890">
        <f t="shared" si="10"/>
        <v>7.4046377678611795E-3</v>
      </c>
      <c r="E148" s="890">
        <f t="shared" si="10"/>
        <v>1.4902713553521293E-2</v>
      </c>
      <c r="F148" s="890">
        <f t="shared" si="10"/>
        <v>2.590347724025114E-2</v>
      </c>
      <c r="G148" s="888">
        <f t="shared" si="13"/>
        <v>5.1195378656388457E-2</v>
      </c>
    </row>
    <row r="149" spans="2:7" ht="13.15">
      <c r="B149" s="137" t="str">
        <f>B133</f>
        <v>65 plus</v>
      </c>
      <c r="C149" s="890">
        <f t="shared" si="12"/>
        <v>4.8521416341984246E-3</v>
      </c>
      <c r="D149" s="890">
        <f t="shared" si="10"/>
        <v>1.4123294480093499E-2</v>
      </c>
      <c r="E149" s="890">
        <f t="shared" si="10"/>
        <v>1.5366534233430412E-2</v>
      </c>
      <c r="F149" s="890">
        <f t="shared" si="10"/>
        <v>3.9931569760102384E-2</v>
      </c>
      <c r="G149" s="888">
        <f t="shared" si="13"/>
        <v>7.427354010782472E-2</v>
      </c>
    </row>
    <row r="150" spans="2:7" ht="13.15">
      <c r="B150" s="137" t="str">
        <f>B134</f>
        <v>Total</v>
      </c>
      <c r="C150" s="890">
        <f t="shared" si="12"/>
        <v>7.7294000936396923E-3</v>
      </c>
      <c r="D150" s="890">
        <f t="shared" si="10"/>
        <v>1.7055079924265595E-2</v>
      </c>
      <c r="E150" s="890">
        <f t="shared" si="10"/>
        <v>2.6665245445372607E-2</v>
      </c>
      <c r="F150" s="890">
        <f t="shared" si="10"/>
        <v>3.8006047422761181E-2</v>
      </c>
      <c r="G150" s="888">
        <f t="shared" si="13"/>
        <v>8.9455772886039064E-2</v>
      </c>
    </row>
    <row r="151" spans="2:7" ht="13.15">
      <c r="B151" s="5"/>
      <c r="C151" s="5"/>
      <c r="D151" s="5"/>
      <c r="E151" s="5"/>
      <c r="F151" s="5"/>
      <c r="G151" s="5"/>
    </row>
    <row r="152" spans="2:7" ht="13.15">
      <c r="B152" s="5"/>
      <c r="C152" s="5"/>
      <c r="D152" s="5"/>
      <c r="E152" s="5"/>
      <c r="F152" s="5"/>
      <c r="G152" s="5"/>
    </row>
    <row r="153" spans="2:7" ht="13.15">
      <c r="B153" s="5"/>
      <c r="C153" s="5"/>
      <c r="D153" s="5"/>
      <c r="E153" s="5"/>
      <c r="F153" s="5"/>
      <c r="G153" s="5"/>
    </row>
  </sheetData>
  <mergeCells count="25">
    <mergeCell ref="B56:B57"/>
    <mergeCell ref="C56:F56"/>
    <mergeCell ref="A5:T5"/>
    <mergeCell ref="C20:F20"/>
    <mergeCell ref="B37:B38"/>
    <mergeCell ref="B20:B21"/>
    <mergeCell ref="C37:F37"/>
    <mergeCell ref="B73:B74"/>
    <mergeCell ref="C73:F73"/>
    <mergeCell ref="B90:B91"/>
    <mergeCell ref="C90:F90"/>
    <mergeCell ref="B106:B107"/>
    <mergeCell ref="C106:F106"/>
    <mergeCell ref="F138:F139"/>
    <mergeCell ref="B122:B123"/>
    <mergeCell ref="C122:C123"/>
    <mergeCell ref="G138:G139"/>
    <mergeCell ref="E122:E123"/>
    <mergeCell ref="F122:F123"/>
    <mergeCell ref="G122:G123"/>
    <mergeCell ref="D122:D123"/>
    <mergeCell ref="B138:B139"/>
    <mergeCell ref="C138:C139"/>
    <mergeCell ref="D138:D139"/>
    <mergeCell ref="E138:E139"/>
  </mergeCells>
  <hyperlinks>
    <hyperlink ref="A2" location="'Title_&amp;_Contents'!A1" display="Contents"/>
    <hyperlink ref="B2" location="Map_of_sheets!A1" display="Map of shee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P93"/>
  <sheetViews>
    <sheetView showGridLines="0" workbookViewId="0"/>
  </sheetViews>
  <sheetFormatPr defaultRowHeight="12.75"/>
  <cols>
    <col min="2" max="2" width="25.73046875" customWidth="1"/>
    <col min="3" max="17" width="12.73046875" customWidth="1"/>
  </cols>
  <sheetData>
    <row r="1" spans="1:15" s="64" customFormat="1" ht="13.9">
      <c r="A1" s="63" t="str">
        <f>ModelBanner</f>
        <v>TSM_201920</v>
      </c>
    </row>
    <row r="2" spans="1:15" s="64" customFormat="1" ht="13.9">
      <c r="A2" s="920" t="s">
        <v>13</v>
      </c>
      <c r="B2" s="920" t="s">
        <v>30</v>
      </c>
    </row>
    <row r="3" spans="1:15" s="64" customFormat="1" ht="13.9">
      <c r="A3" s="65"/>
    </row>
    <row r="4" spans="1:15" s="55" customFormat="1">
      <c r="A4" s="56" t="s">
        <v>26</v>
      </c>
      <c r="B4" s="56"/>
    </row>
    <row r="5" spans="1:15" s="67" customFormat="1" ht="13.15" customHeight="1">
      <c r="A5" s="52" t="s">
        <v>630</v>
      </c>
      <c r="B5" s="52"/>
      <c r="C5" s="52"/>
      <c r="D5" s="52"/>
      <c r="E5" s="52"/>
      <c r="F5" s="52"/>
      <c r="G5" s="52"/>
      <c r="H5" s="52"/>
      <c r="I5" s="52"/>
      <c r="J5" s="52"/>
      <c r="K5" s="52"/>
      <c r="L5" s="52"/>
      <c r="M5" s="52"/>
      <c r="N5" s="52"/>
      <c r="O5" s="52"/>
    </row>
    <row r="6" spans="1:15" s="44" customFormat="1" ht="13.5" customHeight="1">
      <c r="A6" s="54" t="s">
        <v>1336</v>
      </c>
      <c r="B6" s="59"/>
      <c r="C6" s="43"/>
      <c r="D6" s="43"/>
      <c r="E6" s="43"/>
      <c r="F6" s="43"/>
      <c r="G6" s="43"/>
      <c r="H6" s="43"/>
      <c r="I6" s="43"/>
    </row>
    <row r="7" spans="1:15" s="44" customFormat="1" ht="15" customHeight="1">
      <c r="A7" s="52" t="s">
        <v>185</v>
      </c>
      <c r="B7" s="54"/>
      <c r="C7" s="43"/>
      <c r="D7" s="43"/>
      <c r="E7" s="43"/>
      <c r="F7" s="43"/>
      <c r="G7" s="43"/>
      <c r="H7" s="43"/>
      <c r="I7" s="43"/>
    </row>
    <row r="8" spans="1:15" s="44" customFormat="1" ht="15.75" customHeight="1">
      <c r="A8" s="54" t="s">
        <v>24</v>
      </c>
      <c r="B8" s="59"/>
      <c r="C8" s="43"/>
      <c r="D8" s="43"/>
      <c r="E8" s="43"/>
      <c r="F8" s="43"/>
      <c r="G8" s="43"/>
      <c r="H8" s="43"/>
      <c r="I8" s="43"/>
    </row>
    <row r="9" spans="1:15" s="44" customFormat="1" ht="15.75" customHeight="1">
      <c r="A9" s="52" t="s">
        <v>1359</v>
      </c>
      <c r="B9" s="59"/>
      <c r="C9" s="43"/>
      <c r="D9" s="43"/>
      <c r="E9" s="43"/>
      <c r="F9" s="43"/>
      <c r="G9" s="43"/>
      <c r="H9" s="43"/>
      <c r="I9" s="43"/>
    </row>
    <row r="10" spans="1:15" s="48" customFormat="1" ht="13.5" customHeight="1">
      <c r="A10" s="53">
        <f>SUM(A13:A2224)</f>
        <v>0</v>
      </c>
      <c r="B10" s="71"/>
      <c r="C10" s="46"/>
      <c r="D10" s="70"/>
      <c r="E10" s="47"/>
      <c r="F10" s="47"/>
      <c r="G10" s="47"/>
      <c r="H10" s="47"/>
      <c r="I10" s="47"/>
    </row>
    <row r="12" spans="1:15" ht="17.649999999999999">
      <c r="B12" s="37" t="s">
        <v>1360</v>
      </c>
    </row>
    <row r="14" spans="1:15" ht="13.15">
      <c r="B14" s="74" t="str">
        <f>Calculation_PRIM_wastage_rates!B120</f>
        <v>MALE weighted wastage rates</v>
      </c>
    </row>
    <row r="16" spans="1:15" ht="13.15">
      <c r="B16" s="8" t="str">
        <f>Calculation_PRIM_wastage_rates!B122</f>
        <v>Age group</v>
      </c>
      <c r="C16" s="8" t="str">
        <f>Calculation_PRIM_wastage_rates!G122</f>
        <v>Total</v>
      </c>
    </row>
    <row r="17" spans="2:3" ht="13.15">
      <c r="B17" s="8" t="str">
        <f>Calculation_PRIM_wastage_rates!B124</f>
        <v>20-24</v>
      </c>
      <c r="C17" s="158">
        <f>Calculation_PRIM_wastage_rates!G124</f>
        <v>0.12724028448135527</v>
      </c>
    </row>
    <row r="18" spans="2:3" ht="13.15">
      <c r="B18" s="8" t="str">
        <f>Calculation_PRIM_wastage_rates!B125</f>
        <v>25-29</v>
      </c>
      <c r="C18" s="158">
        <f>Calculation_PRIM_wastage_rates!G125</f>
        <v>0.1133520335907246</v>
      </c>
    </row>
    <row r="19" spans="2:3" ht="13.15">
      <c r="B19" s="8" t="str">
        <f>Calculation_PRIM_wastage_rates!B126</f>
        <v>30-34</v>
      </c>
      <c r="C19" s="158">
        <f>Calculation_PRIM_wastage_rates!G126</f>
        <v>9.1354790847082409E-2</v>
      </c>
    </row>
    <row r="20" spans="2:3" ht="13.15">
      <c r="B20" s="8" t="str">
        <f>Calculation_PRIM_wastage_rates!B127</f>
        <v>35-39</v>
      </c>
      <c r="C20" s="158">
        <f>Calculation_PRIM_wastage_rates!G127</f>
        <v>7.7227756878572584E-2</v>
      </c>
    </row>
    <row r="21" spans="2:3" ht="13.15">
      <c r="B21" s="8" t="str">
        <f>Calculation_PRIM_wastage_rates!B128</f>
        <v>40-44</v>
      </c>
      <c r="C21" s="158">
        <f>Calculation_PRIM_wastage_rates!G128</f>
        <v>8.3718765876561047E-2</v>
      </c>
    </row>
    <row r="22" spans="2:3" ht="13.15">
      <c r="B22" s="8" t="str">
        <f>Calculation_PRIM_wastage_rates!B129</f>
        <v>45-49</v>
      </c>
      <c r="C22" s="158">
        <f>Calculation_PRIM_wastage_rates!G129</f>
        <v>8.6459959503344008E-2</v>
      </c>
    </row>
    <row r="23" spans="2:3" ht="13.15">
      <c r="B23" s="8" t="str">
        <f>Calculation_PRIM_wastage_rates!B130</f>
        <v>50-54</v>
      </c>
      <c r="C23" s="158">
        <f>Calculation_PRIM_wastage_rates!G130</f>
        <v>8.9154593792807851E-2</v>
      </c>
    </row>
    <row r="24" spans="2:3" ht="13.15">
      <c r="B24" s="8" t="str">
        <f>Calculation_PRIM_wastage_rates!B131</f>
        <v>55-59</v>
      </c>
      <c r="C24" s="158">
        <f>Calculation_PRIM_wastage_rates!G131</f>
        <v>5.4502619620120381E-2</v>
      </c>
    </row>
    <row r="25" spans="2:3" ht="13.15">
      <c r="B25" s="8" t="str">
        <f>Calculation_PRIM_wastage_rates!B132</f>
        <v>60-64</v>
      </c>
      <c r="C25" s="158">
        <f>Calculation_PRIM_wastage_rates!G132</f>
        <v>5.0679550635893938E-2</v>
      </c>
    </row>
    <row r="26" spans="2:3" ht="13.15">
      <c r="B26" s="8" t="str">
        <f>Calculation_PRIM_wastage_rates!B133</f>
        <v>65 plus</v>
      </c>
      <c r="C26" s="158">
        <f>Calculation_PRIM_wastage_rates!G133</f>
        <v>5.4988148662890618E-2</v>
      </c>
    </row>
    <row r="27" spans="2:3" ht="13.15">
      <c r="B27" s="8" t="str">
        <f>Calculation_PRIM_wastage_rates!B134</f>
        <v>Total</v>
      </c>
      <c r="C27" s="158">
        <f>Calculation_PRIM_wastage_rates!G134</f>
        <v>9.1149844961405907E-2</v>
      </c>
    </row>
    <row r="29" spans="2:3" ht="13.15">
      <c r="B29" s="74" t="str">
        <f>Calculation_PRIM_wastage_rates!B136</f>
        <v>FEMALE weighted wastage rates</v>
      </c>
    </row>
    <row r="31" spans="2:3" ht="13.15">
      <c r="B31" s="8" t="str">
        <f>Calculation_PRIM_wastage_rates!B138</f>
        <v>Age group</v>
      </c>
      <c r="C31" s="8" t="str">
        <f>Calculation_PRIM_wastage_rates!G138</f>
        <v>Total</v>
      </c>
    </row>
    <row r="32" spans="2:3" ht="13.15">
      <c r="B32" s="8" t="str">
        <f>Calculation_PRIM_wastage_rates!B140</f>
        <v>20-24</v>
      </c>
      <c r="C32" s="158">
        <f>Calculation_PRIM_wastage_rates!G140</f>
        <v>0.1054870504125367</v>
      </c>
    </row>
    <row r="33" spans="2:9" ht="13.15">
      <c r="B33" s="8" t="str">
        <f>Calculation_PRIM_wastage_rates!B141</f>
        <v>25-29</v>
      </c>
      <c r="C33" s="158">
        <f>Calculation_PRIM_wastage_rates!G141</f>
        <v>9.321678719328487E-2</v>
      </c>
    </row>
    <row r="34" spans="2:9" ht="13.15">
      <c r="B34" s="8" t="str">
        <f>Calculation_PRIM_wastage_rates!B142</f>
        <v>30-34</v>
      </c>
      <c r="C34" s="158">
        <f>Calculation_PRIM_wastage_rates!G142</f>
        <v>8.2469934789228927E-2</v>
      </c>
    </row>
    <row r="35" spans="2:9" ht="13.15">
      <c r="B35" s="8" t="str">
        <f>Calculation_PRIM_wastage_rates!B143</f>
        <v>35-39</v>
      </c>
      <c r="C35" s="158">
        <f>Calculation_PRIM_wastage_rates!G143</f>
        <v>7.7777364896694512E-2</v>
      </c>
    </row>
    <row r="36" spans="2:9" ht="13.15">
      <c r="B36" s="8" t="str">
        <f>Calculation_PRIM_wastage_rates!B144</f>
        <v>40-44</v>
      </c>
      <c r="C36" s="158">
        <f>Calculation_PRIM_wastage_rates!G144</f>
        <v>7.2466659080721002E-2</v>
      </c>
    </row>
    <row r="37" spans="2:9" ht="13.15">
      <c r="B37" s="8" t="str">
        <f>Calculation_PRIM_wastage_rates!B145</f>
        <v>45-49</v>
      </c>
      <c r="C37" s="158">
        <f>Calculation_PRIM_wastage_rates!G145</f>
        <v>7.6334466721299676E-2</v>
      </c>
    </row>
    <row r="38" spans="2:9" ht="13.15">
      <c r="B38" s="8" t="str">
        <f>Calculation_PRIM_wastage_rates!B146</f>
        <v>50-54</v>
      </c>
      <c r="C38" s="158">
        <f>Calculation_PRIM_wastage_rates!G146</f>
        <v>8.1280158904856181E-2</v>
      </c>
    </row>
    <row r="39" spans="2:9" ht="13.15">
      <c r="B39" s="8" t="str">
        <f>Calculation_PRIM_wastage_rates!B147</f>
        <v>55-59</v>
      </c>
      <c r="C39" s="158">
        <f>Calculation_PRIM_wastage_rates!G147</f>
        <v>5.2249171348400264E-2</v>
      </c>
    </row>
    <row r="40" spans="2:9" ht="13.15">
      <c r="B40" s="8" t="str">
        <f>Calculation_PRIM_wastage_rates!B148</f>
        <v>60-64</v>
      </c>
      <c r="C40" s="158">
        <f>Calculation_PRIM_wastage_rates!G148</f>
        <v>3.7034521476209573E-2</v>
      </c>
    </row>
    <row r="41" spans="2:9" ht="13.15">
      <c r="B41" s="8" t="str">
        <f>Calculation_PRIM_wastage_rates!B149</f>
        <v>65 plus</v>
      </c>
      <c r="C41" s="158">
        <f>Calculation_PRIM_wastage_rates!G149</f>
        <v>5.9850711124094298E-2</v>
      </c>
    </row>
    <row r="42" spans="2:9" ht="13.15">
      <c r="B42" s="8" t="str">
        <f>Calculation_PRIM_wastage_rates!B150</f>
        <v>Total</v>
      </c>
      <c r="C42" s="158">
        <f>Calculation_PRIM_wastage_rates!G150</f>
        <v>7.9988668460541257E-2</v>
      </c>
    </row>
    <row r="44" spans="2:9" ht="17.649999999999999">
      <c r="B44" s="37" t="s">
        <v>629</v>
      </c>
    </row>
    <row r="46" spans="2:9" ht="13.15">
      <c r="B46" s="8"/>
      <c r="C46" s="8" t="str">
        <f>RAW_DATA_INPUTS!C202</f>
        <v>2016/17</v>
      </c>
      <c r="D46" s="8" t="str">
        <f>RAW_DATA_INPUTS!D202</f>
        <v>2017/18</v>
      </c>
      <c r="E46" s="8" t="str">
        <f>RAW_DATA_INPUTS!E202</f>
        <v>2018/19</v>
      </c>
      <c r="F46" s="8" t="str">
        <f>RAW_DATA_INPUTS!F202</f>
        <v>2019/20</v>
      </c>
      <c r="G46" s="8" t="str">
        <f>RAW_DATA_INPUTS!G202</f>
        <v>2020/21</v>
      </c>
      <c r="H46" s="8" t="str">
        <f>RAW_DATA_INPUTS!H202</f>
        <v>2021/22</v>
      </c>
      <c r="I46" s="8" t="str">
        <f>RAW_DATA_INPUTS!I202</f>
        <v>2022/23</v>
      </c>
    </row>
    <row r="47" spans="2:9" ht="13.15">
      <c r="B47" s="8" t="str">
        <f>Data_selected_by_user_testing!C16</f>
        <v>Male scalar selected</v>
      </c>
      <c r="C47" s="253">
        <f>Data_selected_by_user_testing!D16</f>
        <v>1</v>
      </c>
      <c r="D47" s="253">
        <f>Data_selected_by_user_testing!E16</f>
        <v>0.99477074462223902</v>
      </c>
      <c r="E47" s="253">
        <f>Data_selected_by_user_testing!F16</f>
        <v>0.98696134873296604</v>
      </c>
      <c r="F47" s="253">
        <f>Data_selected_by_user_testing!G16</f>
        <v>0.98093986094225805</v>
      </c>
      <c r="G47" s="253">
        <f>Data_selected_by_user_testing!H16</f>
        <v>0.98042309991709797</v>
      </c>
      <c r="H47" s="253">
        <f>Data_selected_by_user_testing!I16</f>
        <v>0.98274981972152098</v>
      </c>
      <c r="I47" s="253">
        <f>Data_selected_by_user_testing!J16</f>
        <v>0.98274981972152098</v>
      </c>
    </row>
    <row r="48" spans="2:9" ht="13.15">
      <c r="B48" s="8" t="str">
        <f>Data_selected_by_user_testing!C17</f>
        <v>Female scalar selected</v>
      </c>
      <c r="C48" s="253">
        <f>Data_selected_by_user_testing!D17</f>
        <v>1</v>
      </c>
      <c r="D48" s="253">
        <f>Data_selected_by_user_testing!E17</f>
        <v>0.98285004545245802</v>
      </c>
      <c r="E48" s="253">
        <f>Data_selected_by_user_testing!F17</f>
        <v>1.02437613875295</v>
      </c>
      <c r="F48" s="253">
        <f>Data_selected_by_user_testing!G17</f>
        <v>1.02415780648318</v>
      </c>
      <c r="G48" s="253">
        <f>Data_selected_by_user_testing!H17</f>
        <v>1.0632470827052201</v>
      </c>
      <c r="H48" s="253">
        <f>Data_selected_by_user_testing!I17</f>
        <v>1.0697123298575899</v>
      </c>
      <c r="I48" s="253">
        <f>Data_selected_by_user_testing!J17</f>
        <v>1.0697123298575899</v>
      </c>
    </row>
    <row r="50" spans="2:16" ht="17.649999999999999">
      <c r="B50" s="37" t="s">
        <v>155</v>
      </c>
    </row>
    <row r="52" spans="2:16" ht="13.15">
      <c r="B52" s="74" t="s">
        <v>156</v>
      </c>
      <c r="C52" s="74"/>
      <c r="D52" s="254" t="s">
        <v>631</v>
      </c>
    </row>
    <row r="53" spans="2:16" ht="13.15">
      <c r="B53" s="74"/>
      <c r="C53" s="74"/>
    </row>
    <row r="54" spans="2:16" ht="13.15">
      <c r="B54" s="8" t="str">
        <f t="shared" ref="B54:B65" si="0">B16</f>
        <v>Age group</v>
      </c>
      <c r="C54" s="8" t="str">
        <f>C46</f>
        <v>2016/17</v>
      </c>
      <c r="D54" s="8" t="str">
        <f t="shared" ref="D54:I54" si="1">D46</f>
        <v>2017/18</v>
      </c>
      <c r="E54" s="8" t="str">
        <f t="shared" si="1"/>
        <v>2018/19</v>
      </c>
      <c r="F54" s="8" t="str">
        <f t="shared" si="1"/>
        <v>2019/20</v>
      </c>
      <c r="G54" s="8" t="str">
        <f t="shared" si="1"/>
        <v>2020/21</v>
      </c>
      <c r="H54" s="8" t="str">
        <f t="shared" si="1"/>
        <v>2021/22</v>
      </c>
      <c r="I54" s="8" t="str">
        <f t="shared" si="1"/>
        <v>2022/23</v>
      </c>
      <c r="J54" s="1086" t="s">
        <v>153</v>
      </c>
      <c r="K54" s="1086" t="s">
        <v>182</v>
      </c>
      <c r="L54" s="1086" t="s">
        <v>183</v>
      </c>
      <c r="M54" s="1086" t="s">
        <v>184</v>
      </c>
      <c r="N54" s="1086" t="s">
        <v>1122</v>
      </c>
      <c r="O54" s="1086" t="s">
        <v>1461</v>
      </c>
      <c r="P54" s="8" t="s">
        <v>1633</v>
      </c>
    </row>
    <row r="55" spans="2:16" ht="13.15">
      <c r="B55" s="8" t="str">
        <f t="shared" si="0"/>
        <v>20-24</v>
      </c>
      <c r="C55" s="159">
        <f>C$47*$C17</f>
        <v>0.12724028448135527</v>
      </c>
      <c r="D55" s="159">
        <f t="shared" ref="D55:I55" si="2">D$47*$C17</f>
        <v>0.12657491253946332</v>
      </c>
      <c r="E55" s="159">
        <f t="shared" si="2"/>
        <v>0.12558124278488469</v>
      </c>
      <c r="F55" s="159">
        <f t="shared" si="2"/>
        <v>0.12481506696539399</v>
      </c>
      <c r="G55" s="159">
        <f t="shared" si="2"/>
        <v>0.12474931414554374</v>
      </c>
      <c r="H55" s="159">
        <f t="shared" si="2"/>
        <v>0.12504536663536694</v>
      </c>
      <c r="I55" s="159">
        <f t="shared" si="2"/>
        <v>0.12504536663536694</v>
      </c>
      <c r="J55" s="179">
        <f>I55</f>
        <v>0.12504536663536694</v>
      </c>
      <c r="K55" s="179">
        <f t="shared" ref="K55:P65" si="3">J55</f>
        <v>0.12504536663536694</v>
      </c>
      <c r="L55" s="179">
        <f t="shared" si="3"/>
        <v>0.12504536663536694</v>
      </c>
      <c r="M55" s="179">
        <f t="shared" si="3"/>
        <v>0.12504536663536694</v>
      </c>
      <c r="N55" s="179">
        <f t="shared" si="3"/>
        <v>0.12504536663536694</v>
      </c>
      <c r="O55" s="179">
        <f t="shared" si="3"/>
        <v>0.12504536663536694</v>
      </c>
      <c r="P55" s="179">
        <f t="shared" si="3"/>
        <v>0.12504536663536694</v>
      </c>
    </row>
    <row r="56" spans="2:16" ht="13.15">
      <c r="B56" s="8" t="str">
        <f t="shared" si="0"/>
        <v>25-29</v>
      </c>
      <c r="C56" s="159">
        <f t="shared" ref="C56:I56" si="4">C$47*$C18</f>
        <v>0.1133520335907246</v>
      </c>
      <c r="D56" s="159">
        <f t="shared" si="4"/>
        <v>0.11275928685949016</v>
      </c>
      <c r="E56" s="159">
        <f t="shared" si="4"/>
        <v>0.11187407595432602</v>
      </c>
      <c r="F56" s="159">
        <f t="shared" si="4"/>
        <v>0.11119152806800756</v>
      </c>
      <c r="G56" s="159">
        <f t="shared" si="4"/>
        <v>0.11113295215492523</v>
      </c>
      <c r="H56" s="159">
        <f t="shared" si="4"/>
        <v>0.11139669057635239</v>
      </c>
      <c r="I56" s="159">
        <f t="shared" si="4"/>
        <v>0.11139669057635239</v>
      </c>
      <c r="J56" s="179">
        <f t="shared" ref="J56:J65" si="5">I56</f>
        <v>0.11139669057635239</v>
      </c>
      <c r="K56" s="179">
        <f t="shared" si="3"/>
        <v>0.11139669057635239</v>
      </c>
      <c r="L56" s="179">
        <f t="shared" si="3"/>
        <v>0.11139669057635239</v>
      </c>
      <c r="M56" s="179">
        <f t="shared" si="3"/>
        <v>0.11139669057635239</v>
      </c>
      <c r="N56" s="179">
        <f t="shared" si="3"/>
        <v>0.11139669057635239</v>
      </c>
      <c r="O56" s="179">
        <f t="shared" si="3"/>
        <v>0.11139669057635239</v>
      </c>
      <c r="P56" s="179">
        <f t="shared" si="3"/>
        <v>0.11139669057635239</v>
      </c>
    </row>
    <row r="57" spans="2:16" ht="13.15">
      <c r="B57" s="8" t="str">
        <f t="shared" si="0"/>
        <v>30-34</v>
      </c>
      <c r="C57" s="159">
        <f t="shared" ref="C57:I57" si="6">C$47*$C19</f>
        <v>9.1354790847082409E-2</v>
      </c>
      <c r="D57" s="159">
        <f t="shared" si="6"/>
        <v>9.0877073315761073E-2</v>
      </c>
      <c r="E57" s="159">
        <f t="shared" si="6"/>
        <v>9.016364758765448E-2</v>
      </c>
      <c r="F57" s="159">
        <f t="shared" si="6"/>
        <v>8.9613555829946082E-2</v>
      </c>
      <c r="G57" s="159">
        <f t="shared" si="6"/>
        <v>8.956634723457467E-2</v>
      </c>
      <c r="H57" s="159">
        <f t="shared" si="6"/>
        <v>8.9778904235667492E-2</v>
      </c>
      <c r="I57" s="159">
        <f t="shared" si="6"/>
        <v>8.9778904235667492E-2</v>
      </c>
      <c r="J57" s="179">
        <f t="shared" si="5"/>
        <v>8.9778904235667492E-2</v>
      </c>
      <c r="K57" s="179">
        <f t="shared" si="3"/>
        <v>8.9778904235667492E-2</v>
      </c>
      <c r="L57" s="179">
        <f t="shared" si="3"/>
        <v>8.9778904235667492E-2</v>
      </c>
      <c r="M57" s="179">
        <f t="shared" si="3"/>
        <v>8.9778904235667492E-2</v>
      </c>
      <c r="N57" s="179">
        <f t="shared" si="3"/>
        <v>8.9778904235667492E-2</v>
      </c>
      <c r="O57" s="179">
        <f t="shared" si="3"/>
        <v>8.9778904235667492E-2</v>
      </c>
      <c r="P57" s="179">
        <f t="shared" si="3"/>
        <v>8.9778904235667492E-2</v>
      </c>
    </row>
    <row r="58" spans="2:16" ht="12" customHeight="1">
      <c r="B58" s="8" t="str">
        <f t="shared" si="0"/>
        <v>35-39</v>
      </c>
      <c r="C58" s="159">
        <f t="shared" ref="C58:I58" si="7">C$47*$C20</f>
        <v>7.7227756878572584E-2</v>
      </c>
      <c r="D58" s="159">
        <f t="shared" si="7"/>
        <v>7.682391321560289E-2</v>
      </c>
      <c r="E58" s="159">
        <f t="shared" si="7"/>
        <v>7.6220811088497598E-2</v>
      </c>
      <c r="F58" s="159">
        <f t="shared" si="7"/>
        <v>7.5755785093349501E-2</v>
      </c>
      <c r="G58" s="159">
        <f t="shared" si="7"/>
        <v>7.5715876798534115E-2</v>
      </c>
      <c r="H58" s="159">
        <f t="shared" si="7"/>
        <v>7.5895564149914663E-2</v>
      </c>
      <c r="I58" s="159">
        <f t="shared" si="7"/>
        <v>7.5895564149914663E-2</v>
      </c>
      <c r="J58" s="179">
        <f t="shared" si="5"/>
        <v>7.5895564149914663E-2</v>
      </c>
      <c r="K58" s="179">
        <f t="shared" si="3"/>
        <v>7.5895564149914663E-2</v>
      </c>
      <c r="L58" s="179">
        <f t="shared" si="3"/>
        <v>7.5895564149914663E-2</v>
      </c>
      <c r="M58" s="179">
        <f t="shared" si="3"/>
        <v>7.5895564149914663E-2</v>
      </c>
      <c r="N58" s="179">
        <f t="shared" si="3"/>
        <v>7.5895564149914663E-2</v>
      </c>
      <c r="O58" s="179">
        <f t="shared" si="3"/>
        <v>7.5895564149914663E-2</v>
      </c>
      <c r="P58" s="179">
        <f t="shared" si="3"/>
        <v>7.5895564149914663E-2</v>
      </c>
    </row>
    <row r="59" spans="2:16" ht="13.15">
      <c r="B59" s="8" t="str">
        <f t="shared" si="0"/>
        <v>40-44</v>
      </c>
      <c r="C59" s="159">
        <f t="shared" ref="C59:I59" si="8">C$47*$C21</f>
        <v>8.3718765876561047E-2</v>
      </c>
      <c r="D59" s="159">
        <f t="shared" si="8"/>
        <v>8.3280979069881522E-2</v>
      </c>
      <c r="E59" s="159">
        <f t="shared" si="8"/>
        <v>8.2627186083790105E-2</v>
      </c>
      <c r="F59" s="159">
        <f t="shared" si="8"/>
        <v>8.2123074557211254E-2</v>
      </c>
      <c r="G59" s="159">
        <f t="shared" si="8"/>
        <v>8.2079811961931745E-2</v>
      </c>
      <c r="H59" s="159">
        <f t="shared" si="8"/>
        <v>8.2274602072498593E-2</v>
      </c>
      <c r="I59" s="159">
        <f t="shared" si="8"/>
        <v>8.2274602072498593E-2</v>
      </c>
      <c r="J59" s="179">
        <f t="shared" si="5"/>
        <v>8.2274602072498593E-2</v>
      </c>
      <c r="K59" s="179">
        <f t="shared" si="3"/>
        <v>8.2274602072498593E-2</v>
      </c>
      <c r="L59" s="179">
        <f t="shared" si="3"/>
        <v>8.2274602072498593E-2</v>
      </c>
      <c r="M59" s="179">
        <f t="shared" si="3"/>
        <v>8.2274602072498593E-2</v>
      </c>
      <c r="N59" s="179">
        <f t="shared" si="3"/>
        <v>8.2274602072498593E-2</v>
      </c>
      <c r="O59" s="179">
        <f t="shared" si="3"/>
        <v>8.2274602072498593E-2</v>
      </c>
      <c r="P59" s="179">
        <f t="shared" si="3"/>
        <v>8.2274602072498593E-2</v>
      </c>
    </row>
    <row r="60" spans="2:16" ht="13.15">
      <c r="B60" s="8" t="str">
        <f t="shared" si="0"/>
        <v>45-49</v>
      </c>
      <c r="C60" s="159">
        <f t="shared" ref="C60:I60" si="9">C$47*$C22</f>
        <v>8.6459959503344008E-2</v>
      </c>
      <c r="D60" s="159">
        <f t="shared" si="9"/>
        <v>8.6007838295150144E-2</v>
      </c>
      <c r="E60" s="159">
        <f t="shared" si="9"/>
        <v>8.5332638242818032E-2</v>
      </c>
      <c r="F60" s="159">
        <f t="shared" si="9"/>
        <v>8.4812020652283535E-2</v>
      </c>
      <c r="G60" s="159">
        <f t="shared" si="9"/>
        <v>8.4767341514975281E-2</v>
      </c>
      <c r="H60" s="159">
        <f t="shared" si="9"/>
        <v>8.4968509615041335E-2</v>
      </c>
      <c r="I60" s="159">
        <f t="shared" si="9"/>
        <v>8.4968509615041335E-2</v>
      </c>
      <c r="J60" s="179">
        <f t="shared" si="5"/>
        <v>8.4968509615041335E-2</v>
      </c>
      <c r="K60" s="179">
        <f t="shared" si="3"/>
        <v>8.4968509615041335E-2</v>
      </c>
      <c r="L60" s="179">
        <f t="shared" si="3"/>
        <v>8.4968509615041335E-2</v>
      </c>
      <c r="M60" s="179">
        <f t="shared" si="3"/>
        <v>8.4968509615041335E-2</v>
      </c>
      <c r="N60" s="179">
        <f t="shared" si="3"/>
        <v>8.4968509615041335E-2</v>
      </c>
      <c r="O60" s="179">
        <f t="shared" si="3"/>
        <v>8.4968509615041335E-2</v>
      </c>
      <c r="P60" s="179">
        <f t="shared" si="3"/>
        <v>8.4968509615041335E-2</v>
      </c>
    </row>
    <row r="61" spans="2:16" ht="13.15">
      <c r="B61" s="8" t="str">
        <f t="shared" si="0"/>
        <v>50-54</v>
      </c>
      <c r="C61" s="159">
        <f t="shared" ref="C61:I61" si="10">C$47*$C23</f>
        <v>8.9154593792807851E-2</v>
      </c>
      <c r="D61" s="159">
        <f t="shared" si="10"/>
        <v>8.868838165376472E-2</v>
      </c>
      <c r="E61" s="159">
        <f t="shared" si="10"/>
        <v>8.7992138135489353E-2</v>
      </c>
      <c r="F61" s="159">
        <f t="shared" si="10"/>
        <v>8.7455294837480435E-2</v>
      </c>
      <c r="G61" s="159">
        <f t="shared" si="10"/>
        <v>8.7409223218194332E-2</v>
      </c>
      <c r="H61" s="159">
        <f t="shared" si="10"/>
        <v>8.7616660977227354E-2</v>
      </c>
      <c r="I61" s="159">
        <f t="shared" si="10"/>
        <v>8.7616660977227354E-2</v>
      </c>
      <c r="J61" s="179">
        <f t="shared" si="5"/>
        <v>8.7616660977227354E-2</v>
      </c>
      <c r="K61" s="179">
        <f t="shared" si="3"/>
        <v>8.7616660977227354E-2</v>
      </c>
      <c r="L61" s="179">
        <f t="shared" si="3"/>
        <v>8.7616660977227354E-2</v>
      </c>
      <c r="M61" s="179">
        <f t="shared" si="3"/>
        <v>8.7616660977227354E-2</v>
      </c>
      <c r="N61" s="179">
        <f t="shared" si="3"/>
        <v>8.7616660977227354E-2</v>
      </c>
      <c r="O61" s="179">
        <f t="shared" si="3"/>
        <v>8.7616660977227354E-2</v>
      </c>
      <c r="P61" s="179">
        <f t="shared" si="3"/>
        <v>8.7616660977227354E-2</v>
      </c>
    </row>
    <row r="62" spans="2:16" ht="13.15">
      <c r="B62" s="8" t="str">
        <f t="shared" si="0"/>
        <v>55-59</v>
      </c>
      <c r="C62" s="159">
        <f t="shared" ref="C62:I62" si="11">C$47*$C24</f>
        <v>5.4502619620120381E-2</v>
      </c>
      <c r="D62" s="159">
        <f t="shared" si="11"/>
        <v>5.4217611503369803E-2</v>
      </c>
      <c r="E62" s="159">
        <f t="shared" si="11"/>
        <v>5.379197896975383E-2</v>
      </c>
      <c r="F62" s="159">
        <f t="shared" si="11"/>
        <v>5.3463792111149669E-2</v>
      </c>
      <c r="G62" s="159">
        <f t="shared" si="11"/>
        <v>5.3435627281560871E-2</v>
      </c>
      <c r="H62" s="159">
        <f t="shared" si="11"/>
        <v>5.3562439606023936E-2</v>
      </c>
      <c r="I62" s="159">
        <f t="shared" si="11"/>
        <v>5.3562439606023936E-2</v>
      </c>
      <c r="J62" s="179">
        <f t="shared" si="5"/>
        <v>5.3562439606023936E-2</v>
      </c>
      <c r="K62" s="179">
        <f t="shared" si="3"/>
        <v>5.3562439606023936E-2</v>
      </c>
      <c r="L62" s="179">
        <f t="shared" si="3"/>
        <v>5.3562439606023936E-2</v>
      </c>
      <c r="M62" s="179">
        <f t="shared" si="3"/>
        <v>5.3562439606023936E-2</v>
      </c>
      <c r="N62" s="179">
        <f t="shared" si="3"/>
        <v>5.3562439606023936E-2</v>
      </c>
      <c r="O62" s="179">
        <f t="shared" si="3"/>
        <v>5.3562439606023936E-2</v>
      </c>
      <c r="P62" s="179">
        <f t="shared" si="3"/>
        <v>5.3562439606023936E-2</v>
      </c>
    </row>
    <row r="63" spans="2:16" ht="13.15">
      <c r="B63" s="8" t="str">
        <f t="shared" si="0"/>
        <v>60-64</v>
      </c>
      <c r="C63" s="159">
        <f t="shared" ref="C63:I63" si="12">C$47*$C25</f>
        <v>5.0679550635893938E-2</v>
      </c>
      <c r="D63" s="159">
        <f t="shared" si="12"/>
        <v>5.0414534323188681E-2</v>
      </c>
      <c r="E63" s="159">
        <f t="shared" si="12"/>
        <v>5.0018757648782525E-2</v>
      </c>
      <c r="F63" s="159">
        <f t="shared" si="12"/>
        <v>4.9713591353389923E-2</v>
      </c>
      <c r="G63" s="159">
        <f t="shared" si="12"/>
        <v>4.968740213684867E-2</v>
      </c>
      <c r="H63" s="159">
        <f t="shared" si="12"/>
        <v>4.9805319250992464E-2</v>
      </c>
      <c r="I63" s="159">
        <f t="shared" si="12"/>
        <v>4.9805319250992464E-2</v>
      </c>
      <c r="J63" s="179">
        <f t="shared" si="5"/>
        <v>4.9805319250992464E-2</v>
      </c>
      <c r="K63" s="179">
        <f t="shared" si="3"/>
        <v>4.9805319250992464E-2</v>
      </c>
      <c r="L63" s="179">
        <f t="shared" si="3"/>
        <v>4.9805319250992464E-2</v>
      </c>
      <c r="M63" s="179">
        <f t="shared" si="3"/>
        <v>4.9805319250992464E-2</v>
      </c>
      <c r="N63" s="179">
        <f t="shared" si="3"/>
        <v>4.9805319250992464E-2</v>
      </c>
      <c r="O63" s="179">
        <f t="shared" si="3"/>
        <v>4.9805319250992464E-2</v>
      </c>
      <c r="P63" s="179">
        <f t="shared" si="3"/>
        <v>4.9805319250992464E-2</v>
      </c>
    </row>
    <row r="64" spans="2:16" ht="13.15">
      <c r="B64" s="8" t="str">
        <f t="shared" si="0"/>
        <v>65 plus</v>
      </c>
      <c r="C64" s="159">
        <f t="shared" ref="C64:I64" si="13">C$47*$C26</f>
        <v>5.4988148662890618E-2</v>
      </c>
      <c r="D64" s="159">
        <f t="shared" si="13"/>
        <v>5.4700601590782078E-2</v>
      </c>
      <c r="E64" s="159">
        <f t="shared" si="13"/>
        <v>5.4271177368655367E-2</v>
      </c>
      <c r="F64" s="159">
        <f t="shared" si="13"/>
        <v>5.3940066902848138E-2</v>
      </c>
      <c r="G64" s="159">
        <f t="shared" si="13"/>
        <v>5.3911651170773449E-2</v>
      </c>
      <c r="H64" s="159">
        <f t="shared" si="13"/>
        <v>5.4039593185275951E-2</v>
      </c>
      <c r="I64" s="159">
        <f t="shared" si="13"/>
        <v>5.4039593185275951E-2</v>
      </c>
      <c r="J64" s="179">
        <f t="shared" si="5"/>
        <v>5.4039593185275951E-2</v>
      </c>
      <c r="K64" s="179">
        <f t="shared" si="3"/>
        <v>5.4039593185275951E-2</v>
      </c>
      <c r="L64" s="179">
        <f t="shared" si="3"/>
        <v>5.4039593185275951E-2</v>
      </c>
      <c r="M64" s="179">
        <f t="shared" si="3"/>
        <v>5.4039593185275951E-2</v>
      </c>
      <c r="N64" s="179">
        <f t="shared" si="3"/>
        <v>5.4039593185275951E-2</v>
      </c>
      <c r="O64" s="179">
        <f t="shared" si="3"/>
        <v>5.4039593185275951E-2</v>
      </c>
      <c r="P64" s="179">
        <f t="shared" si="3"/>
        <v>5.4039593185275951E-2</v>
      </c>
    </row>
    <row r="65" spans="2:16" ht="13.15">
      <c r="B65" s="8" t="str">
        <f t="shared" si="0"/>
        <v>Total</v>
      </c>
      <c r="C65" s="159">
        <f t="shared" ref="C65:I65" si="14">C$47*$C27</f>
        <v>9.1149844961405907E-2</v>
      </c>
      <c r="D65" s="159">
        <f t="shared" si="14"/>
        <v>9.0673199144459399E-2</v>
      </c>
      <c r="E65" s="159">
        <f t="shared" si="14"/>
        <v>8.9961373919909923E-2</v>
      </c>
      <c r="F65" s="159">
        <f t="shared" si="14"/>
        <v>8.9412516241349896E-2</v>
      </c>
      <c r="G65" s="159">
        <f t="shared" si="14"/>
        <v>8.9365413554024456E-2</v>
      </c>
      <c r="H65" s="159">
        <f t="shared" si="14"/>
        <v>8.9577493703466238E-2</v>
      </c>
      <c r="I65" s="159">
        <f t="shared" si="14"/>
        <v>8.9577493703466238E-2</v>
      </c>
      <c r="J65" s="179">
        <f t="shared" si="5"/>
        <v>8.9577493703466238E-2</v>
      </c>
      <c r="K65" s="179">
        <f t="shared" si="3"/>
        <v>8.9577493703466238E-2</v>
      </c>
      <c r="L65" s="179">
        <f t="shared" si="3"/>
        <v>8.9577493703466238E-2</v>
      </c>
      <c r="M65" s="179">
        <f t="shared" si="3"/>
        <v>8.9577493703466238E-2</v>
      </c>
      <c r="N65" s="179">
        <f t="shared" si="3"/>
        <v>8.9577493703466238E-2</v>
      </c>
      <c r="O65" s="179">
        <f t="shared" si="3"/>
        <v>8.9577493703466238E-2</v>
      </c>
      <c r="P65" s="179">
        <f t="shared" si="3"/>
        <v>8.9577493703466238E-2</v>
      </c>
    </row>
    <row r="66" spans="2:16" ht="13.15">
      <c r="B66" s="74"/>
      <c r="C66" s="74"/>
    </row>
    <row r="67" spans="2:16" ht="13.15">
      <c r="B67" s="74" t="s">
        <v>157</v>
      </c>
      <c r="C67" s="74"/>
    </row>
    <row r="68" spans="2:16" ht="13.15">
      <c r="B68" s="74"/>
      <c r="C68" s="74"/>
    </row>
    <row r="69" spans="2:16" ht="13.15">
      <c r="B69" s="137" t="str">
        <f t="shared" ref="B69:B80" si="15">B31</f>
        <v>Age group</v>
      </c>
      <c r="C69" s="137" t="str">
        <f>C54</f>
        <v>2016/17</v>
      </c>
      <c r="D69" s="137" t="str">
        <f t="shared" ref="D69:I69" si="16">D54</f>
        <v>2017/18</v>
      </c>
      <c r="E69" s="137" t="str">
        <f t="shared" si="16"/>
        <v>2018/19</v>
      </c>
      <c r="F69" s="137" t="str">
        <f t="shared" si="16"/>
        <v>2019/20</v>
      </c>
      <c r="G69" s="137" t="str">
        <f t="shared" si="16"/>
        <v>2020/21</v>
      </c>
      <c r="H69" s="137" t="str">
        <f t="shared" si="16"/>
        <v>2021/22</v>
      </c>
      <c r="I69" s="137" t="str">
        <f t="shared" si="16"/>
        <v>2022/23</v>
      </c>
      <c r="J69" s="180" t="str">
        <f>J54</f>
        <v>2023/24</v>
      </c>
      <c r="K69" s="180" t="str">
        <f t="shared" ref="K69:P69" si="17">K54</f>
        <v>2024/25</v>
      </c>
      <c r="L69" s="180" t="str">
        <f t="shared" si="17"/>
        <v>2025/26</v>
      </c>
      <c r="M69" s="180" t="str">
        <f t="shared" si="17"/>
        <v>2026/27</v>
      </c>
      <c r="N69" s="180" t="str">
        <f t="shared" si="17"/>
        <v>2027/28</v>
      </c>
      <c r="O69" s="180" t="str">
        <f t="shared" si="17"/>
        <v>2028/29</v>
      </c>
      <c r="P69" s="180" t="str">
        <f t="shared" si="17"/>
        <v>2029/30</v>
      </c>
    </row>
    <row r="70" spans="2:16" ht="13.15">
      <c r="B70" s="137" t="str">
        <f t="shared" si="15"/>
        <v>20-24</v>
      </c>
      <c r="C70" s="160">
        <f>C$48*$C32</f>
        <v>0.1054870504125367</v>
      </c>
      <c r="D70" s="160">
        <f t="shared" ref="D70:I70" si="18">D$48*$C32</f>
        <v>0.10367795229260743</v>
      </c>
      <c r="E70" s="160">
        <f t="shared" si="18"/>
        <v>0.10805841739003212</v>
      </c>
      <c r="F70" s="160">
        <f t="shared" si="18"/>
        <v>0.10803538616288422</v>
      </c>
      <c r="G70" s="160">
        <f t="shared" si="18"/>
        <v>0.11215879861430812</v>
      </c>
      <c r="H70" s="160">
        <f t="shared" si="18"/>
        <v>0.11284079846659967</v>
      </c>
      <c r="I70" s="160">
        <f t="shared" si="18"/>
        <v>0.11284079846659967</v>
      </c>
      <c r="J70" s="179">
        <f>I70</f>
        <v>0.11284079846659967</v>
      </c>
      <c r="K70" s="179">
        <f t="shared" ref="K70:P70" si="19">J70</f>
        <v>0.11284079846659967</v>
      </c>
      <c r="L70" s="179">
        <f t="shared" si="19"/>
        <v>0.11284079846659967</v>
      </c>
      <c r="M70" s="179">
        <f t="shared" si="19"/>
        <v>0.11284079846659967</v>
      </c>
      <c r="N70" s="179">
        <f t="shared" si="19"/>
        <v>0.11284079846659967</v>
      </c>
      <c r="O70" s="179">
        <f t="shared" si="19"/>
        <v>0.11284079846659967</v>
      </c>
      <c r="P70" s="179">
        <f t="shared" si="19"/>
        <v>0.11284079846659967</v>
      </c>
    </row>
    <row r="71" spans="2:16" ht="13.15">
      <c r="B71" s="137" t="str">
        <f t="shared" si="15"/>
        <v>25-29</v>
      </c>
      <c r="C71" s="160">
        <f t="shared" ref="C71:I80" si="20">C$48*$C33</f>
        <v>9.321678719328487E-2</v>
      </c>
      <c r="D71" s="160">
        <f t="shared" si="20"/>
        <v>9.1618123529852144E-2</v>
      </c>
      <c r="E71" s="160">
        <f t="shared" si="20"/>
        <v>9.5489052532012592E-2</v>
      </c>
      <c r="F71" s="160">
        <f t="shared" si="20"/>
        <v>9.5468700299284018E-2</v>
      </c>
      <c r="G71" s="160">
        <f t="shared" si="20"/>
        <v>9.9112477042413452E-2</v>
      </c>
      <c r="H71" s="160">
        <f t="shared" si="20"/>
        <v>9.9715146610367913E-2</v>
      </c>
      <c r="I71" s="160">
        <f t="shared" si="20"/>
        <v>9.9715146610367913E-2</v>
      </c>
      <c r="J71" s="179">
        <f t="shared" ref="J71:J80" si="21">I71</f>
        <v>9.9715146610367913E-2</v>
      </c>
      <c r="K71" s="179">
        <f t="shared" ref="K71:P80" si="22">J71</f>
        <v>9.9715146610367913E-2</v>
      </c>
      <c r="L71" s="179">
        <f t="shared" si="22"/>
        <v>9.9715146610367913E-2</v>
      </c>
      <c r="M71" s="179">
        <f t="shared" si="22"/>
        <v>9.9715146610367913E-2</v>
      </c>
      <c r="N71" s="179">
        <f t="shared" si="22"/>
        <v>9.9715146610367913E-2</v>
      </c>
      <c r="O71" s="179">
        <f t="shared" si="22"/>
        <v>9.9715146610367913E-2</v>
      </c>
      <c r="P71" s="179">
        <f t="shared" si="22"/>
        <v>9.9715146610367913E-2</v>
      </c>
    </row>
    <row r="72" spans="2:16" ht="13.15">
      <c r="B72" s="137" t="str">
        <f t="shared" si="15"/>
        <v>30-34</v>
      </c>
      <c r="C72" s="160">
        <f t="shared" si="20"/>
        <v>8.2469934789228927E-2</v>
      </c>
      <c r="D72" s="160">
        <f t="shared" si="20"/>
        <v>8.1055579156054894E-2</v>
      </c>
      <c r="E72" s="160">
        <f t="shared" si="20"/>
        <v>8.4480233362597912E-2</v>
      </c>
      <c r="F72" s="160">
        <f t="shared" si="20"/>
        <v>8.44622275145476E-2</v>
      </c>
      <c r="G72" s="160">
        <f t="shared" si="20"/>
        <v>8.7685917575537398E-2</v>
      </c>
      <c r="H72" s="160">
        <f t="shared" si="20"/>
        <v>8.8219106086589588E-2</v>
      </c>
      <c r="I72" s="160">
        <f t="shared" si="20"/>
        <v>8.8219106086589588E-2</v>
      </c>
      <c r="J72" s="179">
        <f t="shared" si="21"/>
        <v>8.8219106086589588E-2</v>
      </c>
      <c r="K72" s="179">
        <f t="shared" si="22"/>
        <v>8.8219106086589588E-2</v>
      </c>
      <c r="L72" s="179">
        <f t="shared" si="22"/>
        <v>8.8219106086589588E-2</v>
      </c>
      <c r="M72" s="179">
        <f t="shared" si="22"/>
        <v>8.8219106086589588E-2</v>
      </c>
      <c r="N72" s="179">
        <f t="shared" si="22"/>
        <v>8.8219106086589588E-2</v>
      </c>
      <c r="O72" s="179">
        <f t="shared" si="22"/>
        <v>8.8219106086589588E-2</v>
      </c>
      <c r="P72" s="179">
        <f t="shared" si="22"/>
        <v>8.8219106086589588E-2</v>
      </c>
    </row>
    <row r="73" spans="2:16" ht="13.15">
      <c r="B73" s="137" t="str">
        <f t="shared" si="15"/>
        <v>35-39</v>
      </c>
      <c r="C73" s="160">
        <f t="shared" si="20"/>
        <v>7.7777364896694512E-2</v>
      </c>
      <c r="D73" s="160">
        <f t="shared" si="20"/>
        <v>7.6443486623888612E-2</v>
      </c>
      <c r="E73" s="160">
        <f t="shared" si="20"/>
        <v>7.9673276735255164E-2</v>
      </c>
      <c r="F73" s="160">
        <f t="shared" si="20"/>
        <v>7.965629542664053E-2</v>
      </c>
      <c r="G73" s="160">
        <f t="shared" si="20"/>
        <v>8.2696556326909823E-2</v>
      </c>
      <c r="H73" s="160">
        <f t="shared" si="20"/>
        <v>8.3199406213827015E-2</v>
      </c>
      <c r="I73" s="160">
        <f t="shared" si="20"/>
        <v>8.3199406213827015E-2</v>
      </c>
      <c r="J73" s="179">
        <f t="shared" si="21"/>
        <v>8.3199406213827015E-2</v>
      </c>
      <c r="K73" s="179">
        <f t="shared" si="22"/>
        <v>8.3199406213827015E-2</v>
      </c>
      <c r="L73" s="179">
        <f t="shared" si="22"/>
        <v>8.3199406213827015E-2</v>
      </c>
      <c r="M73" s="179">
        <f t="shared" si="22"/>
        <v>8.3199406213827015E-2</v>
      </c>
      <c r="N73" s="179">
        <f t="shared" si="22"/>
        <v>8.3199406213827015E-2</v>
      </c>
      <c r="O73" s="179">
        <f t="shared" si="22"/>
        <v>8.3199406213827015E-2</v>
      </c>
      <c r="P73" s="179">
        <f t="shared" si="22"/>
        <v>8.3199406213827015E-2</v>
      </c>
    </row>
    <row r="74" spans="2:16" ht="13.15">
      <c r="B74" s="137" t="str">
        <f t="shared" si="15"/>
        <v>40-44</v>
      </c>
      <c r="C74" s="160">
        <f t="shared" si="20"/>
        <v>7.2466659080721002E-2</v>
      </c>
      <c r="D74" s="160">
        <f t="shared" si="20"/>
        <v>7.1223859171274412E-2</v>
      </c>
      <c r="E74" s="160">
        <f t="shared" si="20"/>
        <v>7.423311641743538E-2</v>
      </c>
      <c r="F74" s="160">
        <f t="shared" si="20"/>
        <v>7.4217294607275636E-2</v>
      </c>
      <c r="G74" s="160">
        <f t="shared" si="20"/>
        <v>7.704996386097035E-2</v>
      </c>
      <c r="H74" s="160">
        <f t="shared" si="20"/>
        <v>7.7518478722233733E-2</v>
      </c>
      <c r="I74" s="160">
        <f t="shared" si="20"/>
        <v>7.7518478722233733E-2</v>
      </c>
      <c r="J74" s="179">
        <f t="shared" si="21"/>
        <v>7.7518478722233733E-2</v>
      </c>
      <c r="K74" s="179">
        <f t="shared" si="22"/>
        <v>7.7518478722233733E-2</v>
      </c>
      <c r="L74" s="179">
        <f t="shared" si="22"/>
        <v>7.7518478722233733E-2</v>
      </c>
      <c r="M74" s="179">
        <f t="shared" si="22"/>
        <v>7.7518478722233733E-2</v>
      </c>
      <c r="N74" s="179">
        <f t="shared" si="22"/>
        <v>7.7518478722233733E-2</v>
      </c>
      <c r="O74" s="179">
        <f t="shared" si="22"/>
        <v>7.7518478722233733E-2</v>
      </c>
      <c r="P74" s="179">
        <f t="shared" si="22"/>
        <v>7.7518478722233733E-2</v>
      </c>
    </row>
    <row r="75" spans="2:16" ht="13.15">
      <c r="B75" s="137" t="str">
        <f t="shared" si="15"/>
        <v>45-49</v>
      </c>
      <c r="C75" s="160">
        <f t="shared" si="20"/>
        <v>7.6334466721299676E-2</v>
      </c>
      <c r="D75" s="160">
        <f t="shared" si="20"/>
        <v>7.5025334086618531E-2</v>
      </c>
      <c r="E75" s="160">
        <f t="shared" si="20"/>
        <v>7.8195206273730514E-2</v>
      </c>
      <c r="F75" s="160">
        <f t="shared" si="20"/>
        <v>7.8178539996349578E-2</v>
      </c>
      <c r="G75" s="160">
        <f t="shared" si="20"/>
        <v>8.1162399051280587E-2</v>
      </c>
      <c r="H75" s="160">
        <f t="shared" si="20"/>
        <v>8.1655920244878138E-2</v>
      </c>
      <c r="I75" s="160">
        <f t="shared" si="20"/>
        <v>8.1655920244878138E-2</v>
      </c>
      <c r="J75" s="179">
        <f t="shared" si="21"/>
        <v>8.1655920244878138E-2</v>
      </c>
      <c r="K75" s="179">
        <f t="shared" si="22"/>
        <v>8.1655920244878138E-2</v>
      </c>
      <c r="L75" s="179">
        <f t="shared" si="22"/>
        <v>8.1655920244878138E-2</v>
      </c>
      <c r="M75" s="179">
        <f t="shared" si="22"/>
        <v>8.1655920244878138E-2</v>
      </c>
      <c r="N75" s="179">
        <f t="shared" si="22"/>
        <v>8.1655920244878138E-2</v>
      </c>
      <c r="O75" s="179">
        <f t="shared" si="22"/>
        <v>8.1655920244878138E-2</v>
      </c>
      <c r="P75" s="179">
        <f t="shared" si="22"/>
        <v>8.1655920244878138E-2</v>
      </c>
    </row>
    <row r="76" spans="2:16" ht="13.15">
      <c r="B76" s="137" t="str">
        <f t="shared" si="15"/>
        <v>50-54</v>
      </c>
      <c r="C76" s="160">
        <f t="shared" si="20"/>
        <v>8.1280158904856181E-2</v>
      </c>
      <c r="D76" s="160">
        <f t="shared" si="20"/>
        <v>7.9886207874020912E-2</v>
      </c>
      <c r="E76" s="160">
        <f t="shared" si="20"/>
        <v>8.3261455336182774E-2</v>
      </c>
      <c r="F76" s="160">
        <f t="shared" si="20"/>
        <v>8.3243709254601811E-2</v>
      </c>
      <c r="G76" s="160">
        <f t="shared" si="20"/>
        <v>8.6420891837405048E-2</v>
      </c>
      <c r="H76" s="160">
        <f t="shared" si="20"/>
        <v>8.6946388153308837E-2</v>
      </c>
      <c r="I76" s="160">
        <f t="shared" si="20"/>
        <v>8.6946388153308837E-2</v>
      </c>
      <c r="J76" s="179">
        <f t="shared" si="21"/>
        <v>8.6946388153308837E-2</v>
      </c>
      <c r="K76" s="179">
        <f t="shared" si="22"/>
        <v>8.6946388153308837E-2</v>
      </c>
      <c r="L76" s="179">
        <f t="shared" si="22"/>
        <v>8.6946388153308837E-2</v>
      </c>
      <c r="M76" s="179">
        <f t="shared" si="22"/>
        <v>8.6946388153308837E-2</v>
      </c>
      <c r="N76" s="179">
        <f t="shared" si="22"/>
        <v>8.6946388153308837E-2</v>
      </c>
      <c r="O76" s="179">
        <f t="shared" si="22"/>
        <v>8.6946388153308837E-2</v>
      </c>
      <c r="P76" s="179">
        <f t="shared" si="22"/>
        <v>8.6946388153308837E-2</v>
      </c>
    </row>
    <row r="77" spans="2:16" ht="13.15">
      <c r="B77" s="137" t="str">
        <f t="shared" si="15"/>
        <v>55-59</v>
      </c>
      <c r="C77" s="160">
        <f t="shared" si="20"/>
        <v>5.2249171348400264E-2</v>
      </c>
      <c r="D77" s="160">
        <f t="shared" si="20"/>
        <v>5.1353100434628464E-2</v>
      </c>
      <c r="E77" s="160">
        <f t="shared" si="20"/>
        <v>5.3522804398915526E-2</v>
      </c>
      <c r="F77" s="160">
        <f t="shared" si="20"/>
        <v>5.351139671874143E-2</v>
      </c>
      <c r="G77" s="160">
        <f t="shared" si="20"/>
        <v>5.5553779009951752E-2</v>
      </c>
      <c r="H77" s="160">
        <f t="shared" si="20"/>
        <v>5.5891582816225679E-2</v>
      </c>
      <c r="I77" s="160">
        <f t="shared" si="20"/>
        <v>5.5891582816225679E-2</v>
      </c>
      <c r="J77" s="179">
        <f t="shared" si="21"/>
        <v>5.5891582816225679E-2</v>
      </c>
      <c r="K77" s="179">
        <f t="shared" si="22"/>
        <v>5.5891582816225679E-2</v>
      </c>
      <c r="L77" s="179">
        <f t="shared" si="22"/>
        <v>5.5891582816225679E-2</v>
      </c>
      <c r="M77" s="179">
        <f t="shared" si="22"/>
        <v>5.5891582816225679E-2</v>
      </c>
      <c r="N77" s="179">
        <f t="shared" si="22"/>
        <v>5.5891582816225679E-2</v>
      </c>
      <c r="O77" s="179">
        <f t="shared" si="22"/>
        <v>5.5891582816225679E-2</v>
      </c>
      <c r="P77" s="179">
        <f t="shared" si="22"/>
        <v>5.5891582816225679E-2</v>
      </c>
    </row>
    <row r="78" spans="2:16" ht="13.15">
      <c r="B78" s="137" t="str">
        <f t="shared" si="15"/>
        <v>60-64</v>
      </c>
      <c r="C78" s="160">
        <f t="shared" si="20"/>
        <v>3.7034521476209573E-2</v>
      </c>
      <c r="D78" s="160">
        <f t="shared" si="20"/>
        <v>3.6399381116202612E-2</v>
      </c>
      <c r="E78" s="160">
        <f t="shared" si="20"/>
        <v>3.7937280110362764E-2</v>
      </c>
      <c r="F78" s="160">
        <f t="shared" si="20"/>
        <v>3.7929194279229014E-2</v>
      </c>
      <c r="G78" s="160">
        <f t="shared" si="20"/>
        <v>3.9376846918963648E-2</v>
      </c>
      <c r="H78" s="160">
        <f t="shared" si="20"/>
        <v>3.9616284253477095E-2</v>
      </c>
      <c r="I78" s="160">
        <f t="shared" si="20"/>
        <v>3.9616284253477095E-2</v>
      </c>
      <c r="J78" s="179">
        <f t="shared" si="21"/>
        <v>3.9616284253477095E-2</v>
      </c>
      <c r="K78" s="179">
        <f t="shared" si="22"/>
        <v>3.9616284253477095E-2</v>
      </c>
      <c r="L78" s="179">
        <f t="shared" si="22"/>
        <v>3.9616284253477095E-2</v>
      </c>
      <c r="M78" s="179">
        <f t="shared" si="22"/>
        <v>3.9616284253477095E-2</v>
      </c>
      <c r="N78" s="179">
        <f t="shared" si="22"/>
        <v>3.9616284253477095E-2</v>
      </c>
      <c r="O78" s="179">
        <f t="shared" si="22"/>
        <v>3.9616284253477095E-2</v>
      </c>
      <c r="P78" s="179">
        <f t="shared" si="22"/>
        <v>3.9616284253477095E-2</v>
      </c>
    </row>
    <row r="79" spans="2:16" ht="13.15">
      <c r="B79" s="137" t="str">
        <f t="shared" si="15"/>
        <v>65 plus</v>
      </c>
      <c r="C79" s="160">
        <f t="shared" si="20"/>
        <v>5.9850711124094298E-2</v>
      </c>
      <c r="D79" s="160">
        <f t="shared" si="20"/>
        <v>5.8824274148678017E-2</v>
      </c>
      <c r="E79" s="160">
        <f t="shared" si="20"/>
        <v>6.1309640362917944E-2</v>
      </c>
      <c r="F79" s="160">
        <f t="shared" si="20"/>
        <v>6.1296573021310877E-2</v>
      </c>
      <c r="G79" s="160">
        <f t="shared" si="20"/>
        <v>6.3636094000526125E-2</v>
      </c>
      <c r="H79" s="160">
        <f t="shared" si="20"/>
        <v>6.4023043640188487E-2</v>
      </c>
      <c r="I79" s="160">
        <f t="shared" si="20"/>
        <v>6.4023043640188487E-2</v>
      </c>
      <c r="J79" s="179">
        <f t="shared" si="21"/>
        <v>6.4023043640188487E-2</v>
      </c>
      <c r="K79" s="179">
        <f t="shared" si="22"/>
        <v>6.4023043640188487E-2</v>
      </c>
      <c r="L79" s="179">
        <f t="shared" si="22"/>
        <v>6.4023043640188487E-2</v>
      </c>
      <c r="M79" s="179">
        <f t="shared" si="22"/>
        <v>6.4023043640188487E-2</v>
      </c>
      <c r="N79" s="179">
        <f t="shared" si="22"/>
        <v>6.4023043640188487E-2</v>
      </c>
      <c r="O79" s="179">
        <f t="shared" si="22"/>
        <v>6.4023043640188487E-2</v>
      </c>
      <c r="P79" s="179">
        <f t="shared" si="22"/>
        <v>6.4023043640188487E-2</v>
      </c>
    </row>
    <row r="80" spans="2:16" ht="13.15">
      <c r="B80" s="137" t="str">
        <f t="shared" si="15"/>
        <v>Total</v>
      </c>
      <c r="C80" s="160">
        <f t="shared" si="20"/>
        <v>7.9988668460541257E-2</v>
      </c>
      <c r="D80" s="160">
        <f t="shared" si="20"/>
        <v>7.8616866432124566E-2</v>
      </c>
      <c r="E80" s="160">
        <f t="shared" si="20"/>
        <v>8.193848334159913E-2</v>
      </c>
      <c r="F80" s="160">
        <f t="shared" si="20"/>
        <v>8.1921019234058257E-2</v>
      </c>
      <c r="G80" s="160">
        <f t="shared" si="20"/>
        <v>8.5047718390145535E-2</v>
      </c>
      <c r="H80" s="160">
        <f t="shared" si="20"/>
        <v>8.556486490113191E-2</v>
      </c>
      <c r="I80" s="160">
        <f t="shared" si="20"/>
        <v>8.556486490113191E-2</v>
      </c>
      <c r="J80" s="179">
        <f t="shared" si="21"/>
        <v>8.556486490113191E-2</v>
      </c>
      <c r="K80" s="179">
        <f t="shared" si="22"/>
        <v>8.556486490113191E-2</v>
      </c>
      <c r="L80" s="179">
        <f t="shared" si="22"/>
        <v>8.556486490113191E-2</v>
      </c>
      <c r="M80" s="179">
        <f t="shared" si="22"/>
        <v>8.556486490113191E-2</v>
      </c>
      <c r="N80" s="179">
        <f t="shared" si="22"/>
        <v>8.556486490113191E-2</v>
      </c>
      <c r="O80" s="179">
        <f t="shared" si="22"/>
        <v>8.556486490113191E-2</v>
      </c>
      <c r="P80" s="179">
        <f t="shared" si="22"/>
        <v>8.556486490113191E-2</v>
      </c>
    </row>
    <row r="83" spans="5:6">
      <c r="E83" s="439"/>
      <c r="F83" s="439"/>
    </row>
    <row r="84" spans="5:6">
      <c r="E84" s="439"/>
      <c r="F84" s="439"/>
    </row>
    <row r="85" spans="5:6">
      <c r="E85" s="439"/>
      <c r="F85" s="439"/>
    </row>
    <row r="86" spans="5:6">
      <c r="E86" s="439"/>
      <c r="F86" s="439"/>
    </row>
    <row r="87" spans="5:6">
      <c r="E87" s="439"/>
      <c r="F87" s="439"/>
    </row>
    <row r="88" spans="5:6">
      <c r="E88" s="439"/>
      <c r="F88" s="439"/>
    </row>
    <row r="89" spans="5:6">
      <c r="E89" s="439"/>
      <c r="F89" s="439"/>
    </row>
    <row r="90" spans="5:6">
      <c r="E90" s="439"/>
      <c r="F90" s="439"/>
    </row>
    <row r="91" spans="5:6">
      <c r="E91" s="439"/>
      <c r="F91" s="439"/>
    </row>
    <row r="92" spans="5:6">
      <c r="E92" s="439"/>
      <c r="F92" s="439"/>
    </row>
    <row r="93" spans="5:6">
      <c r="E93" s="439"/>
      <c r="F93" s="439"/>
    </row>
  </sheetData>
  <hyperlinks>
    <hyperlink ref="A2" location="'Title_&amp;_Contents'!A1" display="Contents"/>
    <hyperlink ref="B2" location="Map_of_sheets!A1" display="Map of sheet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P80"/>
  <sheetViews>
    <sheetView showGridLines="0" workbookViewId="0"/>
  </sheetViews>
  <sheetFormatPr defaultRowHeight="12.75"/>
  <cols>
    <col min="2" max="2" width="25.73046875" customWidth="1"/>
    <col min="3" max="18" width="12.73046875" customWidth="1"/>
  </cols>
  <sheetData>
    <row r="1" spans="1:15" s="64" customFormat="1" ht="13.9">
      <c r="A1" s="63" t="str">
        <f>ModelBanner</f>
        <v>TSM_201920</v>
      </c>
    </row>
    <row r="2" spans="1:15" s="64" customFormat="1" ht="13.9">
      <c r="A2" s="920" t="s">
        <v>13</v>
      </c>
      <c r="B2" s="920" t="s">
        <v>30</v>
      </c>
    </row>
    <row r="3" spans="1:15" s="64" customFormat="1" ht="13.9">
      <c r="A3" s="65"/>
    </row>
    <row r="4" spans="1:15" s="55" customFormat="1">
      <c r="A4" s="56" t="s">
        <v>26</v>
      </c>
      <c r="B4" s="56"/>
    </row>
    <row r="5" spans="1:15" s="45" customFormat="1" ht="13.15">
      <c r="A5" s="58" t="s">
        <v>630</v>
      </c>
      <c r="B5" s="58"/>
      <c r="C5" s="58"/>
      <c r="D5" s="58"/>
      <c r="E5" s="58"/>
      <c r="F5" s="58"/>
      <c r="G5" s="58"/>
      <c r="H5" s="58"/>
      <c r="I5" s="58"/>
      <c r="J5" s="58"/>
      <c r="K5" s="58"/>
      <c r="L5" s="58"/>
      <c r="M5" s="58"/>
      <c r="N5" s="58"/>
      <c r="O5" s="58"/>
    </row>
    <row r="6" spans="1:15" s="44" customFormat="1">
      <c r="A6" s="54" t="s">
        <v>1336</v>
      </c>
      <c r="B6" s="59"/>
      <c r="C6" s="43"/>
      <c r="D6" s="43"/>
      <c r="E6" s="43"/>
      <c r="F6" s="43"/>
      <c r="G6" s="43"/>
      <c r="H6" s="43"/>
      <c r="I6" s="43"/>
    </row>
    <row r="7" spans="1:15" s="44" customFormat="1" ht="13.15">
      <c r="A7" s="52" t="s">
        <v>179</v>
      </c>
      <c r="B7" s="54"/>
      <c r="C7" s="43"/>
      <c r="D7" s="43"/>
      <c r="E7" s="43"/>
      <c r="F7" s="43"/>
      <c r="G7" s="43"/>
      <c r="H7" s="43"/>
      <c r="I7" s="43"/>
    </row>
    <row r="8" spans="1:15" s="44" customFormat="1">
      <c r="A8" s="54" t="s">
        <v>24</v>
      </c>
      <c r="B8" s="59"/>
      <c r="C8" s="43"/>
      <c r="D8" s="43"/>
      <c r="E8" s="43"/>
      <c r="F8" s="43"/>
      <c r="G8" s="43"/>
      <c r="H8" s="43"/>
      <c r="I8" s="43"/>
    </row>
    <row r="9" spans="1:15" s="44" customFormat="1" ht="13.15">
      <c r="A9" s="52" t="s">
        <v>1383</v>
      </c>
      <c r="B9" s="59"/>
      <c r="C9" s="43"/>
      <c r="D9" s="43"/>
      <c r="E9" s="43"/>
      <c r="F9" s="43"/>
      <c r="G9" s="43"/>
      <c r="H9" s="43"/>
      <c r="I9" s="43"/>
    </row>
    <row r="10" spans="1:15" s="48" customFormat="1" ht="13.15">
      <c r="A10" s="53">
        <f>SUM(A13:A2226)</f>
        <v>0</v>
      </c>
      <c r="B10" s="71"/>
      <c r="C10" s="46"/>
      <c r="D10" s="70"/>
      <c r="E10" s="47"/>
      <c r="F10" s="47"/>
      <c r="G10" s="47"/>
      <c r="H10" s="47"/>
      <c r="I10" s="47"/>
    </row>
    <row r="12" spans="1:15" ht="17.649999999999999">
      <c r="B12" s="37" t="s">
        <v>1384</v>
      </c>
    </row>
    <row r="14" spans="1:15" ht="13.15">
      <c r="B14" s="74" t="str">
        <f>Calculation_PRIM_wastage_rates!B120</f>
        <v>MALE weighted wastage rates</v>
      </c>
    </row>
    <row r="16" spans="1:15" ht="13.15">
      <c r="B16" s="8" t="str">
        <f>Calculation_PRIM_wastage_rates!B122</f>
        <v>Age group</v>
      </c>
      <c r="C16" s="8" t="str">
        <f>Calculation_PRIM_wastage_rates!G122</f>
        <v>Total</v>
      </c>
    </row>
    <row r="17" spans="2:3" ht="13.15">
      <c r="B17" s="8" t="str">
        <f>Calculation_PRIM_wastage_rates!B124</f>
        <v>20-24</v>
      </c>
      <c r="C17" s="158">
        <f>Calculation_SEC_wastage_rates!G124</f>
        <v>0.15347694924321489</v>
      </c>
    </row>
    <row r="18" spans="2:3" ht="13.15">
      <c r="B18" s="8" t="str">
        <f>Calculation_PRIM_wastage_rates!B125</f>
        <v>25-29</v>
      </c>
      <c r="C18" s="158">
        <f>Calculation_SEC_wastage_rates!G125</f>
        <v>0.11886880746532666</v>
      </c>
    </row>
    <row r="19" spans="2:3" ht="13.15">
      <c r="B19" s="8" t="str">
        <f>Calculation_PRIM_wastage_rates!B126</f>
        <v>30-34</v>
      </c>
      <c r="C19" s="158">
        <f>Calculation_SEC_wastage_rates!G126</f>
        <v>8.1664471827206403E-2</v>
      </c>
    </row>
    <row r="20" spans="2:3" ht="13.15">
      <c r="B20" s="8" t="str">
        <f>Calculation_PRIM_wastage_rates!B127</f>
        <v>35-39</v>
      </c>
      <c r="C20" s="158">
        <f>Calculation_SEC_wastage_rates!G127</f>
        <v>7.7924120032264399E-2</v>
      </c>
    </row>
    <row r="21" spans="2:3" ht="13.15">
      <c r="B21" s="8" t="str">
        <f>Calculation_PRIM_wastage_rates!B128</f>
        <v>40-44</v>
      </c>
      <c r="C21" s="158">
        <f>Calculation_SEC_wastage_rates!G128</f>
        <v>7.5387646042360396E-2</v>
      </c>
    </row>
    <row r="22" spans="2:3" ht="13.15">
      <c r="B22" s="8" t="str">
        <f>Calculation_PRIM_wastage_rates!B129</f>
        <v>45-49</v>
      </c>
      <c r="C22" s="158">
        <f>Calculation_SEC_wastage_rates!G129</f>
        <v>8.681086290648532E-2</v>
      </c>
    </row>
    <row r="23" spans="2:3" ht="13.15">
      <c r="B23" s="8" t="str">
        <f>Calculation_PRIM_wastage_rates!B130</f>
        <v>50-54</v>
      </c>
      <c r="C23" s="158">
        <f>Calculation_SEC_wastage_rates!G130</f>
        <v>8.5778503893095229E-2</v>
      </c>
    </row>
    <row r="24" spans="2:3" ht="13.15">
      <c r="B24" s="8" t="str">
        <f>Calculation_PRIM_wastage_rates!B131</f>
        <v>55-59</v>
      </c>
      <c r="C24" s="158">
        <f>Calculation_SEC_wastage_rates!G131</f>
        <v>6.0388815671880952E-2</v>
      </c>
    </row>
    <row r="25" spans="2:3" ht="13.15">
      <c r="B25" s="8" t="str">
        <f>Calculation_PRIM_wastage_rates!B132</f>
        <v>60-64</v>
      </c>
      <c r="C25" s="158">
        <f>Calculation_SEC_wastage_rates!G132</f>
        <v>6.1200451459440385E-2</v>
      </c>
    </row>
    <row r="26" spans="2:3" ht="13.15">
      <c r="B26" s="8" t="str">
        <f>Calculation_PRIM_wastage_rates!B133</f>
        <v>65 plus</v>
      </c>
      <c r="C26" s="158">
        <f>Calculation_SEC_wastage_rates!G133</f>
        <v>9.4926464483240602E-2</v>
      </c>
    </row>
    <row r="27" spans="2:3" ht="13.15">
      <c r="B27" s="8" t="str">
        <f>Calculation_PRIM_wastage_rates!B134</f>
        <v>Total</v>
      </c>
      <c r="C27" s="158">
        <f>Calculation_SEC_wastage_rates!G134</f>
        <v>8.6995256941078486E-2</v>
      </c>
    </row>
    <row r="29" spans="2:3" ht="13.15">
      <c r="B29" s="74" t="str">
        <f>Calculation_PRIM_wastage_rates!B136</f>
        <v>FEMALE weighted wastage rates</v>
      </c>
    </row>
    <row r="31" spans="2:3" ht="13.15">
      <c r="B31" s="8" t="str">
        <f>Calculation_PRIM_wastage_rates!B138</f>
        <v>Age group</v>
      </c>
      <c r="C31" s="8" t="str">
        <f>Calculation_PRIM_wastage_rates!G138</f>
        <v>Total</v>
      </c>
    </row>
    <row r="32" spans="2:3" ht="13.15">
      <c r="B32" s="8" t="str">
        <f>Calculation_PRIM_wastage_rates!B140</f>
        <v>20-24</v>
      </c>
      <c r="C32" s="158">
        <f>Calculation_SEC_wastage_rates!G140</f>
        <v>0.12850520058424031</v>
      </c>
    </row>
    <row r="33" spans="2:9" ht="13.15">
      <c r="B33" s="8" t="str">
        <f>Calculation_PRIM_wastage_rates!B141</f>
        <v>25-29</v>
      </c>
      <c r="C33" s="158">
        <f>Calculation_SEC_wastage_rates!G141</f>
        <v>0.10849243181155591</v>
      </c>
    </row>
    <row r="34" spans="2:9" ht="13.15">
      <c r="B34" s="8" t="str">
        <f>Calculation_PRIM_wastage_rates!B142</f>
        <v>30-34</v>
      </c>
      <c r="C34" s="158">
        <f>Calculation_SEC_wastage_rates!G142</f>
        <v>8.9610798422203014E-2</v>
      </c>
    </row>
    <row r="35" spans="2:9" ht="13.15">
      <c r="B35" s="8" t="str">
        <f>Calculation_PRIM_wastage_rates!B143</f>
        <v>35-39</v>
      </c>
      <c r="C35" s="158">
        <f>Calculation_SEC_wastage_rates!G143</f>
        <v>8.4280345261497885E-2</v>
      </c>
    </row>
    <row r="36" spans="2:9" ht="13.15">
      <c r="B36" s="8" t="str">
        <f>Calculation_PRIM_wastage_rates!B144</f>
        <v>40-44</v>
      </c>
      <c r="C36" s="158">
        <f>Calculation_SEC_wastage_rates!G144</f>
        <v>8.0356234071963267E-2</v>
      </c>
    </row>
    <row r="37" spans="2:9" ht="13.15">
      <c r="B37" s="8" t="str">
        <f>Calculation_PRIM_wastage_rates!B145</f>
        <v>45-49</v>
      </c>
      <c r="C37" s="158">
        <f>Calculation_SEC_wastage_rates!G145</f>
        <v>8.7346435414391771E-2</v>
      </c>
    </row>
    <row r="38" spans="2:9" ht="13.15">
      <c r="B38" s="8" t="str">
        <f>Calculation_PRIM_wastage_rates!B146</f>
        <v>50-54</v>
      </c>
      <c r="C38" s="158">
        <f>Calculation_SEC_wastage_rates!G146</f>
        <v>8.9828631648084273E-2</v>
      </c>
    </row>
    <row r="39" spans="2:9" ht="13.15">
      <c r="B39" s="8" t="str">
        <f>Calculation_PRIM_wastage_rates!B147</f>
        <v>55-59</v>
      </c>
      <c r="C39" s="158">
        <f>Calculation_SEC_wastage_rates!G147</f>
        <v>5.7401722693312805E-2</v>
      </c>
    </row>
    <row r="40" spans="2:9" ht="13.15">
      <c r="B40" s="8" t="str">
        <f>Calculation_PRIM_wastage_rates!B148</f>
        <v>60-64</v>
      </c>
      <c r="C40" s="158">
        <f>Calculation_SEC_wastage_rates!G148</f>
        <v>5.1195378656388457E-2</v>
      </c>
    </row>
    <row r="41" spans="2:9" ht="13.15">
      <c r="B41" s="8" t="str">
        <f>Calculation_PRIM_wastage_rates!B149</f>
        <v>65 plus</v>
      </c>
      <c r="C41" s="158">
        <f>Calculation_SEC_wastage_rates!G149</f>
        <v>7.427354010782472E-2</v>
      </c>
    </row>
    <row r="42" spans="2:9" ht="13.15">
      <c r="B42" s="8" t="str">
        <f>Calculation_PRIM_wastage_rates!B150</f>
        <v>Total</v>
      </c>
      <c r="C42" s="158">
        <f>Calculation_SEC_wastage_rates!G150</f>
        <v>8.9455772886039064E-2</v>
      </c>
    </row>
    <row r="44" spans="2:9" ht="17.649999999999999">
      <c r="B44" s="37" t="s">
        <v>629</v>
      </c>
    </row>
    <row r="46" spans="2:9" ht="13.15">
      <c r="B46" s="8"/>
      <c r="C46" s="8" t="str">
        <f>RAW_DATA_INPUTS!C202</f>
        <v>2016/17</v>
      </c>
      <c r="D46" s="8" t="str">
        <f>RAW_DATA_INPUTS!D202</f>
        <v>2017/18</v>
      </c>
      <c r="E46" s="8" t="str">
        <f>RAW_DATA_INPUTS!E202</f>
        <v>2018/19</v>
      </c>
      <c r="F46" s="8" t="str">
        <f>RAW_DATA_INPUTS!F202</f>
        <v>2019/20</v>
      </c>
      <c r="G46" s="8" t="str">
        <f>RAW_DATA_INPUTS!G202</f>
        <v>2020/21</v>
      </c>
      <c r="H46" s="8" t="str">
        <f>RAW_DATA_INPUTS!H202</f>
        <v>2021/22</v>
      </c>
      <c r="I46" s="8" t="str">
        <f>RAW_DATA_INPUTS!I202</f>
        <v>2022/23</v>
      </c>
    </row>
    <row r="47" spans="2:9" ht="13.15">
      <c r="B47" s="8" t="str">
        <f>Projected_PRIM_wastage_rates!B47</f>
        <v>Male scalar selected</v>
      </c>
      <c r="C47" s="253">
        <f>Projected_PRIM_wastage_rates!C47</f>
        <v>1</v>
      </c>
      <c r="D47" s="253">
        <f>Projected_PRIM_wastage_rates!D47</f>
        <v>0.99477074462223902</v>
      </c>
      <c r="E47" s="253">
        <f>Projected_PRIM_wastage_rates!E47</f>
        <v>0.98696134873296604</v>
      </c>
      <c r="F47" s="253">
        <f>Projected_PRIM_wastage_rates!F47</f>
        <v>0.98093986094225805</v>
      </c>
      <c r="G47" s="253">
        <f>Projected_PRIM_wastage_rates!G47</f>
        <v>0.98042309991709797</v>
      </c>
      <c r="H47" s="253">
        <f>Projected_PRIM_wastage_rates!H47</f>
        <v>0.98274981972152098</v>
      </c>
      <c r="I47" s="253">
        <f>Projected_PRIM_wastage_rates!I47</f>
        <v>0.98274981972152098</v>
      </c>
    </row>
    <row r="48" spans="2:9" ht="13.15">
      <c r="B48" s="8" t="str">
        <f>Projected_PRIM_wastage_rates!B48</f>
        <v>Female scalar selected</v>
      </c>
      <c r="C48" s="253">
        <f>Projected_PRIM_wastage_rates!C48</f>
        <v>1</v>
      </c>
      <c r="D48" s="253">
        <f>Projected_PRIM_wastage_rates!D48</f>
        <v>0.98285004545245802</v>
      </c>
      <c r="E48" s="253">
        <f>Projected_PRIM_wastage_rates!E48</f>
        <v>1.02437613875295</v>
      </c>
      <c r="F48" s="253">
        <f>Projected_PRIM_wastage_rates!F48</f>
        <v>1.02415780648318</v>
      </c>
      <c r="G48" s="253">
        <f>Projected_PRIM_wastage_rates!G48</f>
        <v>1.0632470827052201</v>
      </c>
      <c r="H48" s="253">
        <f>Projected_PRIM_wastage_rates!H48</f>
        <v>1.0697123298575899</v>
      </c>
      <c r="I48" s="253">
        <f>Projected_PRIM_wastage_rates!I48</f>
        <v>1.0697123298575899</v>
      </c>
    </row>
    <row r="50" spans="2:16" ht="17.649999999999999">
      <c r="B50" s="37" t="s">
        <v>155</v>
      </c>
    </row>
    <row r="52" spans="2:16" ht="13.15">
      <c r="B52" s="74" t="s">
        <v>156</v>
      </c>
      <c r="C52" s="74"/>
      <c r="D52" s="254" t="s">
        <v>631</v>
      </c>
    </row>
    <row r="53" spans="2:16" ht="13.15">
      <c r="B53" s="74"/>
      <c r="C53" s="74"/>
    </row>
    <row r="54" spans="2:16" s="5" customFormat="1" ht="13.15">
      <c r="B54" s="8" t="str">
        <f t="shared" ref="B54:B65" si="0">B16</f>
        <v>Age group</v>
      </c>
      <c r="C54" s="8" t="str">
        <f>C46</f>
        <v>2016/17</v>
      </c>
      <c r="D54" s="8" t="str">
        <f t="shared" ref="D54:I54" si="1">D46</f>
        <v>2017/18</v>
      </c>
      <c r="E54" s="8" t="str">
        <f t="shared" si="1"/>
        <v>2018/19</v>
      </c>
      <c r="F54" s="8" t="str">
        <f t="shared" si="1"/>
        <v>2019/20</v>
      </c>
      <c r="G54" s="8" t="str">
        <f t="shared" si="1"/>
        <v>2020/21</v>
      </c>
      <c r="H54" s="8" t="str">
        <f t="shared" si="1"/>
        <v>2021/22</v>
      </c>
      <c r="I54" s="8" t="str">
        <f t="shared" si="1"/>
        <v>2022/23</v>
      </c>
      <c r="J54" s="8" t="str">
        <f>Projected_PRIM_wastage_rates!J54</f>
        <v>2023/24</v>
      </c>
      <c r="K54" s="8" t="str">
        <f>Projected_PRIM_wastage_rates!K54</f>
        <v>2024/25</v>
      </c>
      <c r="L54" s="8" t="str">
        <f>Projected_PRIM_wastage_rates!L54</f>
        <v>2025/26</v>
      </c>
      <c r="M54" s="8" t="str">
        <f>Projected_PRIM_wastage_rates!M54</f>
        <v>2026/27</v>
      </c>
      <c r="N54" s="8" t="str">
        <f>Projected_PRIM_wastage_rates!N54</f>
        <v>2027/28</v>
      </c>
      <c r="O54" s="8" t="str">
        <f>Projected_PRIM_wastage_rates!O54</f>
        <v>2028/29</v>
      </c>
      <c r="P54" s="8" t="str">
        <f>Projected_PRIM_wastage_rates!P54</f>
        <v>2029/30</v>
      </c>
    </row>
    <row r="55" spans="2:16" ht="13.15">
      <c r="B55" s="8" t="str">
        <f t="shared" si="0"/>
        <v>20-24</v>
      </c>
      <c r="C55" s="159">
        <f>C$47*$C17</f>
        <v>0.15347694924321489</v>
      </c>
      <c r="D55" s="159">
        <f t="shared" ref="D55:I55" si="2">D$47*$C17</f>
        <v>0.15267437908102247</v>
      </c>
      <c r="E55" s="159">
        <f t="shared" si="2"/>
        <v>0.15147581682450434</v>
      </c>
      <c r="F55" s="159">
        <f t="shared" si="2"/>
        <v>0.15055165724848121</v>
      </c>
      <c r="G55" s="159">
        <f t="shared" si="2"/>
        <v>0.15047234634285184</v>
      </c>
      <c r="H55" s="159">
        <f t="shared" si="2"/>
        <v>0.15082944420017846</v>
      </c>
      <c r="I55" s="159">
        <f t="shared" si="2"/>
        <v>0.15082944420017846</v>
      </c>
      <c r="J55" s="179">
        <f>I55</f>
        <v>0.15082944420017846</v>
      </c>
      <c r="K55" s="179">
        <f t="shared" ref="K55:P55" si="3">J55</f>
        <v>0.15082944420017846</v>
      </c>
      <c r="L55" s="179">
        <f t="shared" si="3"/>
        <v>0.15082944420017846</v>
      </c>
      <c r="M55" s="179">
        <f t="shared" si="3"/>
        <v>0.15082944420017846</v>
      </c>
      <c r="N55" s="179">
        <f t="shared" si="3"/>
        <v>0.15082944420017846</v>
      </c>
      <c r="O55" s="179">
        <f t="shared" si="3"/>
        <v>0.15082944420017846</v>
      </c>
      <c r="P55" s="179">
        <f t="shared" si="3"/>
        <v>0.15082944420017846</v>
      </c>
    </row>
    <row r="56" spans="2:16" ht="13.15">
      <c r="B56" s="8" t="str">
        <f t="shared" si="0"/>
        <v>25-29</v>
      </c>
      <c r="C56" s="159">
        <f t="shared" ref="C56:I65" si="4">C$47*$C18</f>
        <v>0.11886880746532666</v>
      </c>
      <c r="D56" s="159">
        <f t="shared" si="4"/>
        <v>0.11824721211464057</v>
      </c>
      <c r="E56" s="159">
        <f t="shared" si="4"/>
        <v>0.11731891853825806</v>
      </c>
      <c r="F56" s="159">
        <f t="shared" si="4"/>
        <v>0.11660315146540957</v>
      </c>
      <c r="G56" s="159">
        <f t="shared" si="4"/>
        <v>0.11654172469860424</v>
      </c>
      <c r="H56" s="159">
        <f t="shared" si="4"/>
        <v>0.11681829910706196</v>
      </c>
      <c r="I56" s="159">
        <f t="shared" si="4"/>
        <v>0.11681829910706196</v>
      </c>
      <c r="J56" s="179">
        <f t="shared" ref="J56:J65" si="5">I56</f>
        <v>0.11681829910706196</v>
      </c>
      <c r="K56" s="179">
        <f t="shared" ref="K56:K65" si="6">J56</f>
        <v>0.11681829910706196</v>
      </c>
      <c r="L56" s="179">
        <f t="shared" ref="L56:P65" si="7">K56</f>
        <v>0.11681829910706196</v>
      </c>
      <c r="M56" s="179">
        <f t="shared" si="7"/>
        <v>0.11681829910706196</v>
      </c>
      <c r="N56" s="179">
        <f t="shared" si="7"/>
        <v>0.11681829910706196</v>
      </c>
      <c r="O56" s="179">
        <f t="shared" si="7"/>
        <v>0.11681829910706196</v>
      </c>
      <c r="P56" s="179">
        <f t="shared" si="7"/>
        <v>0.11681829910706196</v>
      </c>
    </row>
    <row r="57" spans="2:16" ht="13.15">
      <c r="B57" s="8" t="str">
        <f t="shared" si="0"/>
        <v>30-34</v>
      </c>
      <c r="C57" s="159">
        <f t="shared" si="4"/>
        <v>8.1664471827206403E-2</v>
      </c>
      <c r="D57" s="159">
        <f t="shared" si="4"/>
        <v>8.1237427448731969E-2</v>
      </c>
      <c r="E57" s="159">
        <f t="shared" si="4"/>
        <v>8.0599677258144944E-2</v>
      </c>
      <c r="F57" s="159">
        <f t="shared" si="4"/>
        <v>8.0107935638102798E-2</v>
      </c>
      <c r="G57" s="159">
        <f t="shared" si="4"/>
        <v>8.0065734621922222E-2</v>
      </c>
      <c r="H57" s="159">
        <f t="shared" si="4"/>
        <v>8.0255744965840328E-2</v>
      </c>
      <c r="I57" s="159">
        <f t="shared" si="4"/>
        <v>8.0255744965840328E-2</v>
      </c>
      <c r="J57" s="179">
        <f t="shared" si="5"/>
        <v>8.0255744965840328E-2</v>
      </c>
      <c r="K57" s="179">
        <f t="shared" si="6"/>
        <v>8.0255744965840328E-2</v>
      </c>
      <c r="L57" s="179">
        <f t="shared" si="7"/>
        <v>8.0255744965840328E-2</v>
      </c>
      <c r="M57" s="179">
        <f t="shared" si="7"/>
        <v>8.0255744965840328E-2</v>
      </c>
      <c r="N57" s="179">
        <f t="shared" si="7"/>
        <v>8.0255744965840328E-2</v>
      </c>
      <c r="O57" s="179">
        <f t="shared" si="7"/>
        <v>8.0255744965840328E-2</v>
      </c>
      <c r="P57" s="179">
        <f t="shared" si="7"/>
        <v>8.0255744965840328E-2</v>
      </c>
    </row>
    <row r="58" spans="2:16" ht="12" customHeight="1">
      <c r="B58" s="8" t="str">
        <f t="shared" si="0"/>
        <v>35-39</v>
      </c>
      <c r="C58" s="159">
        <f t="shared" si="4"/>
        <v>7.7924120032264399E-2</v>
      </c>
      <c r="D58" s="159">
        <f t="shared" si="4"/>
        <v>7.7516634908528392E-2</v>
      </c>
      <c r="E58" s="159">
        <f t="shared" si="4"/>
        <v>7.6908094605873209E-2</v>
      </c>
      <c r="F58" s="159">
        <f t="shared" si="4"/>
        <v>7.6438875468497258E-2</v>
      </c>
      <c r="G58" s="159">
        <f t="shared" si="4"/>
        <v>7.6398607320344689E-2</v>
      </c>
      <c r="H58" s="159">
        <f t="shared" si="4"/>
        <v>7.6579914913666003E-2</v>
      </c>
      <c r="I58" s="159">
        <f t="shared" si="4"/>
        <v>7.6579914913666003E-2</v>
      </c>
      <c r="J58" s="179">
        <f t="shared" si="5"/>
        <v>7.6579914913666003E-2</v>
      </c>
      <c r="K58" s="179">
        <f t="shared" si="6"/>
        <v>7.6579914913666003E-2</v>
      </c>
      <c r="L58" s="179">
        <f t="shared" si="7"/>
        <v>7.6579914913666003E-2</v>
      </c>
      <c r="M58" s="179">
        <f t="shared" si="7"/>
        <v>7.6579914913666003E-2</v>
      </c>
      <c r="N58" s="179">
        <f t="shared" si="7"/>
        <v>7.6579914913666003E-2</v>
      </c>
      <c r="O58" s="179">
        <f t="shared" si="7"/>
        <v>7.6579914913666003E-2</v>
      </c>
      <c r="P58" s="179">
        <f t="shared" si="7"/>
        <v>7.6579914913666003E-2</v>
      </c>
    </row>
    <row r="59" spans="2:16" ht="13.15">
      <c r="B59" s="8" t="str">
        <f t="shared" si="0"/>
        <v>40-44</v>
      </c>
      <c r="C59" s="159">
        <f t="shared" si="4"/>
        <v>7.5387646042360396E-2</v>
      </c>
      <c r="D59" s="159">
        <f t="shared" si="4"/>
        <v>7.4993424788876648E-2</v>
      </c>
      <c r="E59" s="159">
        <f t="shared" si="4"/>
        <v>7.4404692815771459E-2</v>
      </c>
      <c r="F59" s="159">
        <f t="shared" si="4"/>
        <v>7.3950747025557179E-2</v>
      </c>
      <c r="G59" s="159">
        <f t="shared" si="4"/>
        <v>7.3911789628303928E-2</v>
      </c>
      <c r="H59" s="159">
        <f t="shared" si="4"/>
        <v>7.4087195557359514E-2</v>
      </c>
      <c r="I59" s="159">
        <f t="shared" si="4"/>
        <v>7.4087195557359514E-2</v>
      </c>
      <c r="J59" s="179">
        <f t="shared" si="5"/>
        <v>7.4087195557359514E-2</v>
      </c>
      <c r="K59" s="179">
        <f t="shared" si="6"/>
        <v>7.4087195557359514E-2</v>
      </c>
      <c r="L59" s="179">
        <f t="shared" si="7"/>
        <v>7.4087195557359514E-2</v>
      </c>
      <c r="M59" s="179">
        <f t="shared" si="7"/>
        <v>7.4087195557359514E-2</v>
      </c>
      <c r="N59" s="179">
        <f t="shared" si="7"/>
        <v>7.4087195557359514E-2</v>
      </c>
      <c r="O59" s="179">
        <f t="shared" si="7"/>
        <v>7.4087195557359514E-2</v>
      </c>
      <c r="P59" s="179">
        <f t="shared" si="7"/>
        <v>7.4087195557359514E-2</v>
      </c>
    </row>
    <row r="60" spans="2:16" ht="13.15">
      <c r="B60" s="8" t="str">
        <f t="shared" si="0"/>
        <v>45-49</v>
      </c>
      <c r="C60" s="159">
        <f t="shared" si="4"/>
        <v>8.681086290648532E-2</v>
      </c>
      <c r="D60" s="159">
        <f t="shared" si="4"/>
        <v>8.6356906734783509E-2</v>
      </c>
      <c r="E60" s="159">
        <f t="shared" si="4"/>
        <v>8.5678966338857368E-2</v>
      </c>
      <c r="F60" s="159">
        <f t="shared" si="4"/>
        <v>8.5156235787765142E-2</v>
      </c>
      <c r="G60" s="159">
        <f t="shared" si="4"/>
        <v>8.5111375317254545E-2</v>
      </c>
      <c r="H60" s="159">
        <f t="shared" si="4"/>
        <v>8.5313359871218117E-2</v>
      </c>
      <c r="I60" s="159">
        <f t="shared" si="4"/>
        <v>8.5313359871218117E-2</v>
      </c>
      <c r="J60" s="179">
        <f t="shared" si="5"/>
        <v>8.5313359871218117E-2</v>
      </c>
      <c r="K60" s="179">
        <f t="shared" si="6"/>
        <v>8.5313359871218117E-2</v>
      </c>
      <c r="L60" s="179">
        <f t="shared" si="7"/>
        <v>8.5313359871218117E-2</v>
      </c>
      <c r="M60" s="179">
        <f t="shared" si="7"/>
        <v>8.5313359871218117E-2</v>
      </c>
      <c r="N60" s="179">
        <f t="shared" si="7"/>
        <v>8.5313359871218117E-2</v>
      </c>
      <c r="O60" s="179">
        <f t="shared" si="7"/>
        <v>8.5313359871218117E-2</v>
      </c>
      <c r="P60" s="179">
        <f t="shared" si="7"/>
        <v>8.5313359871218117E-2</v>
      </c>
    </row>
    <row r="61" spans="2:16" ht="13.15">
      <c r="B61" s="8" t="str">
        <f t="shared" si="0"/>
        <v>50-54</v>
      </c>
      <c r="C61" s="159">
        <f t="shared" si="4"/>
        <v>8.5778503893095229E-2</v>
      </c>
      <c r="D61" s="159">
        <f t="shared" si="4"/>
        <v>8.5329946190315975E-2</v>
      </c>
      <c r="E61" s="159">
        <f t="shared" si="4"/>
        <v>8.4660067894625241E-2</v>
      </c>
      <c r="F61" s="159">
        <f t="shared" si="4"/>
        <v>8.4143553680727776E-2</v>
      </c>
      <c r="G61" s="159">
        <f t="shared" si="4"/>
        <v>8.4099226693119283E-2</v>
      </c>
      <c r="H61" s="159">
        <f t="shared" si="4"/>
        <v>8.4298809236921124E-2</v>
      </c>
      <c r="I61" s="159">
        <f t="shared" si="4"/>
        <v>8.4298809236921124E-2</v>
      </c>
      <c r="J61" s="179">
        <f t="shared" si="5"/>
        <v>8.4298809236921124E-2</v>
      </c>
      <c r="K61" s="179">
        <f t="shared" si="6"/>
        <v>8.4298809236921124E-2</v>
      </c>
      <c r="L61" s="179">
        <f t="shared" si="7"/>
        <v>8.4298809236921124E-2</v>
      </c>
      <c r="M61" s="179">
        <f t="shared" si="7"/>
        <v>8.4298809236921124E-2</v>
      </c>
      <c r="N61" s="179">
        <f t="shared" si="7"/>
        <v>8.4298809236921124E-2</v>
      </c>
      <c r="O61" s="179">
        <f t="shared" si="7"/>
        <v>8.4298809236921124E-2</v>
      </c>
      <c r="P61" s="179">
        <f t="shared" si="7"/>
        <v>8.4298809236921124E-2</v>
      </c>
    </row>
    <row r="62" spans="2:16" ht="13.15">
      <c r="B62" s="8" t="str">
        <f t="shared" si="0"/>
        <v>55-59</v>
      </c>
      <c r="C62" s="159">
        <f t="shared" si="4"/>
        <v>6.0388815671880952E-2</v>
      </c>
      <c r="D62" s="159">
        <f t="shared" si="4"/>
        <v>6.0073027132772155E-2</v>
      </c>
      <c r="E62" s="159">
        <f t="shared" si="4"/>
        <v>5.96014269639061E-2</v>
      </c>
      <c r="F62" s="159">
        <f t="shared" si="4"/>
        <v>5.9237796447642557E-2</v>
      </c>
      <c r="G62" s="159">
        <f t="shared" si="4"/>
        <v>5.9206589861347754E-2</v>
      </c>
      <c r="H62" s="159">
        <f t="shared" si="4"/>
        <v>5.9347097714737167E-2</v>
      </c>
      <c r="I62" s="159">
        <f t="shared" si="4"/>
        <v>5.9347097714737167E-2</v>
      </c>
      <c r="J62" s="179">
        <f t="shared" si="5"/>
        <v>5.9347097714737167E-2</v>
      </c>
      <c r="K62" s="179">
        <f t="shared" si="6"/>
        <v>5.9347097714737167E-2</v>
      </c>
      <c r="L62" s="179">
        <f t="shared" si="7"/>
        <v>5.9347097714737167E-2</v>
      </c>
      <c r="M62" s="179">
        <f t="shared" si="7"/>
        <v>5.9347097714737167E-2</v>
      </c>
      <c r="N62" s="179">
        <f t="shared" si="7"/>
        <v>5.9347097714737167E-2</v>
      </c>
      <c r="O62" s="179">
        <f t="shared" si="7"/>
        <v>5.9347097714737167E-2</v>
      </c>
      <c r="P62" s="179">
        <f t="shared" si="7"/>
        <v>5.9347097714737167E-2</v>
      </c>
    </row>
    <row r="63" spans="2:16" ht="13.15">
      <c r="B63" s="8" t="str">
        <f t="shared" si="0"/>
        <v>60-64</v>
      </c>
      <c r="C63" s="159">
        <f t="shared" si="4"/>
        <v>6.1200451459440385E-2</v>
      </c>
      <c r="D63" s="159">
        <f t="shared" si="4"/>
        <v>6.0880418669524705E-2</v>
      </c>
      <c r="E63" s="159">
        <f t="shared" si="4"/>
        <v>6.04024801154757E-2</v>
      </c>
      <c r="F63" s="159">
        <f t="shared" si="4"/>
        <v>6.0033962344226866E-2</v>
      </c>
      <c r="G63" s="159">
        <f t="shared" si="4"/>
        <v>6.0002336336190426E-2</v>
      </c>
      <c r="H63" s="159">
        <f t="shared" si="4"/>
        <v>6.014473263864073E-2</v>
      </c>
      <c r="I63" s="159">
        <f t="shared" si="4"/>
        <v>6.014473263864073E-2</v>
      </c>
      <c r="J63" s="179">
        <f t="shared" si="5"/>
        <v>6.014473263864073E-2</v>
      </c>
      <c r="K63" s="179">
        <f t="shared" si="6"/>
        <v>6.014473263864073E-2</v>
      </c>
      <c r="L63" s="179">
        <f t="shared" si="7"/>
        <v>6.014473263864073E-2</v>
      </c>
      <c r="M63" s="179">
        <f t="shared" si="7"/>
        <v>6.014473263864073E-2</v>
      </c>
      <c r="N63" s="179">
        <f t="shared" si="7"/>
        <v>6.014473263864073E-2</v>
      </c>
      <c r="O63" s="179">
        <f t="shared" si="7"/>
        <v>6.014473263864073E-2</v>
      </c>
      <c r="P63" s="179">
        <f t="shared" si="7"/>
        <v>6.014473263864073E-2</v>
      </c>
    </row>
    <row r="64" spans="2:16" ht="13.15">
      <c r="B64" s="8" t="str">
        <f t="shared" si="0"/>
        <v>65 plus</v>
      </c>
      <c r="C64" s="159">
        <f t="shared" si="4"/>
        <v>9.4926464483240602E-2</v>
      </c>
      <c r="D64" s="159">
        <f t="shared" si="4"/>
        <v>9.4430069758349777E-2</v>
      </c>
      <c r="E64" s="159">
        <f t="shared" si="4"/>
        <v>9.368875141683114E-2</v>
      </c>
      <c r="F64" s="159">
        <f t="shared" si="4"/>
        <v>9.3117152869930234E-2</v>
      </c>
      <c r="G64" s="159">
        <f t="shared" si="4"/>
        <v>9.306809857282905E-2</v>
      </c>
      <c r="H64" s="159">
        <f t="shared" si="4"/>
        <v>9.328896585770606E-2</v>
      </c>
      <c r="I64" s="159">
        <f t="shared" si="4"/>
        <v>9.328896585770606E-2</v>
      </c>
      <c r="J64" s="179">
        <f t="shared" si="5"/>
        <v>9.328896585770606E-2</v>
      </c>
      <c r="K64" s="179">
        <f t="shared" si="6"/>
        <v>9.328896585770606E-2</v>
      </c>
      <c r="L64" s="179">
        <f t="shared" si="7"/>
        <v>9.328896585770606E-2</v>
      </c>
      <c r="M64" s="179">
        <f t="shared" si="7"/>
        <v>9.328896585770606E-2</v>
      </c>
      <c r="N64" s="179">
        <f t="shared" si="7"/>
        <v>9.328896585770606E-2</v>
      </c>
      <c r="O64" s="179">
        <f t="shared" si="7"/>
        <v>9.328896585770606E-2</v>
      </c>
      <c r="P64" s="179">
        <f t="shared" si="7"/>
        <v>9.328896585770606E-2</v>
      </c>
    </row>
    <row r="65" spans="2:16" ht="13.15">
      <c r="B65" s="8" t="str">
        <f t="shared" si="0"/>
        <v>Total</v>
      </c>
      <c r="C65" s="159">
        <f t="shared" si="4"/>
        <v>8.6995256941078486E-2</v>
      </c>
      <c r="D65" s="159">
        <f t="shared" si="4"/>
        <v>8.6540336525879655E-2</v>
      </c>
      <c r="E65" s="159">
        <f t="shared" si="4"/>
        <v>8.5860956123937751E-2</v>
      </c>
      <c r="F65" s="159">
        <f t="shared" si="4"/>
        <v>8.5337115246417544E-2</v>
      </c>
      <c r="G65" s="159">
        <f t="shared" si="4"/>
        <v>8.5292159488256608E-2</v>
      </c>
      <c r="H65" s="159">
        <f t="shared" si="4"/>
        <v>8.5494573075472285E-2</v>
      </c>
      <c r="I65" s="159">
        <f t="shared" si="4"/>
        <v>8.5494573075472285E-2</v>
      </c>
      <c r="J65" s="179">
        <f t="shared" si="5"/>
        <v>8.5494573075472285E-2</v>
      </c>
      <c r="K65" s="179">
        <f t="shared" si="6"/>
        <v>8.5494573075472285E-2</v>
      </c>
      <c r="L65" s="179">
        <f t="shared" si="7"/>
        <v>8.5494573075472285E-2</v>
      </c>
      <c r="M65" s="179">
        <f t="shared" si="7"/>
        <v>8.5494573075472285E-2</v>
      </c>
      <c r="N65" s="179">
        <f t="shared" si="7"/>
        <v>8.5494573075472285E-2</v>
      </c>
      <c r="O65" s="179">
        <f t="shared" si="7"/>
        <v>8.5494573075472285E-2</v>
      </c>
      <c r="P65" s="179">
        <f t="shared" si="7"/>
        <v>8.5494573075472285E-2</v>
      </c>
    </row>
    <row r="66" spans="2:16" ht="13.15">
      <c r="B66" s="74"/>
      <c r="C66" s="74"/>
    </row>
    <row r="67" spans="2:16" ht="13.15">
      <c r="B67" s="74" t="s">
        <v>157</v>
      </c>
      <c r="C67" s="74"/>
    </row>
    <row r="68" spans="2:16" ht="13.15">
      <c r="B68" s="74"/>
      <c r="C68" s="74"/>
    </row>
    <row r="69" spans="2:16" s="5" customFormat="1" ht="13.15">
      <c r="B69" s="137" t="str">
        <f>B31</f>
        <v>Age group</v>
      </c>
      <c r="C69" s="137" t="str">
        <f>C54</f>
        <v>2016/17</v>
      </c>
      <c r="D69" s="137" t="str">
        <f t="shared" ref="D69:P69" si="8">D54</f>
        <v>2017/18</v>
      </c>
      <c r="E69" s="137" t="str">
        <f t="shared" si="8"/>
        <v>2018/19</v>
      </c>
      <c r="F69" s="137" t="str">
        <f t="shared" si="8"/>
        <v>2019/20</v>
      </c>
      <c r="G69" s="137" t="str">
        <f t="shared" si="8"/>
        <v>2020/21</v>
      </c>
      <c r="H69" s="137" t="str">
        <f t="shared" si="8"/>
        <v>2021/22</v>
      </c>
      <c r="I69" s="137" t="str">
        <f t="shared" si="8"/>
        <v>2022/23</v>
      </c>
      <c r="J69" s="137" t="str">
        <f t="shared" si="8"/>
        <v>2023/24</v>
      </c>
      <c r="K69" s="137" t="str">
        <f t="shared" si="8"/>
        <v>2024/25</v>
      </c>
      <c r="L69" s="137" t="str">
        <f t="shared" si="8"/>
        <v>2025/26</v>
      </c>
      <c r="M69" s="137" t="str">
        <f t="shared" si="8"/>
        <v>2026/27</v>
      </c>
      <c r="N69" s="137" t="str">
        <f t="shared" si="8"/>
        <v>2027/28</v>
      </c>
      <c r="O69" s="137" t="str">
        <f t="shared" si="8"/>
        <v>2028/29</v>
      </c>
      <c r="P69" s="137" t="str">
        <f t="shared" si="8"/>
        <v>2029/30</v>
      </c>
    </row>
    <row r="70" spans="2:16" ht="13.15">
      <c r="B70" s="137" t="str">
        <f t="shared" ref="B70:B80" si="9">B32</f>
        <v>20-24</v>
      </c>
      <c r="C70" s="160">
        <f>C$48*$C32</f>
        <v>0.12850520058424031</v>
      </c>
      <c r="D70" s="160">
        <f t="shared" ref="D70:I70" si="10">D$48*$C32</f>
        <v>0.12630134223509781</v>
      </c>
      <c r="E70" s="160">
        <f t="shared" si="10"/>
        <v>0.13163766118415743</v>
      </c>
      <c r="F70" s="160">
        <f t="shared" si="10"/>
        <v>0.13160960435203661</v>
      </c>
      <c r="G70" s="160">
        <f t="shared" si="10"/>
        <v>0.13663277963364265</v>
      </c>
      <c r="H70" s="160">
        <f t="shared" si="10"/>
        <v>0.13746359751578463</v>
      </c>
      <c r="I70" s="160">
        <f t="shared" si="10"/>
        <v>0.13746359751578463</v>
      </c>
      <c r="J70" s="252">
        <f>I70</f>
        <v>0.13746359751578463</v>
      </c>
      <c r="K70" s="252">
        <f t="shared" ref="K70:P70" si="11">J70</f>
        <v>0.13746359751578463</v>
      </c>
      <c r="L70" s="252">
        <f t="shared" si="11"/>
        <v>0.13746359751578463</v>
      </c>
      <c r="M70" s="252">
        <f t="shared" si="11"/>
        <v>0.13746359751578463</v>
      </c>
      <c r="N70" s="252">
        <f t="shared" si="11"/>
        <v>0.13746359751578463</v>
      </c>
      <c r="O70" s="252">
        <f t="shared" si="11"/>
        <v>0.13746359751578463</v>
      </c>
      <c r="P70" s="252">
        <f t="shared" si="11"/>
        <v>0.13746359751578463</v>
      </c>
    </row>
    <row r="71" spans="2:16" ht="13.15">
      <c r="B71" s="137" t="str">
        <f t="shared" si="9"/>
        <v>25-29</v>
      </c>
      <c r="C71" s="160">
        <f t="shared" ref="C71:I80" si="12">C$48*$C33</f>
        <v>0.10849243181155591</v>
      </c>
      <c r="D71" s="160">
        <f t="shared" si="12"/>
        <v>0.10663179153723543</v>
      </c>
      <c r="E71" s="160">
        <f t="shared" si="12"/>
        <v>0.11113705838303936</v>
      </c>
      <c r="F71" s="160">
        <f t="shared" si="12"/>
        <v>0.11111337098414907</v>
      </c>
      <c r="G71" s="160">
        <f t="shared" si="12"/>
        <v>0.11535426161923183</v>
      </c>
      <c r="H71" s="160">
        <f t="shared" si="12"/>
        <v>0.11605569200505517</v>
      </c>
      <c r="I71" s="160">
        <f t="shared" si="12"/>
        <v>0.11605569200505517</v>
      </c>
      <c r="J71" s="252">
        <f t="shared" ref="J71:J80" si="13">I71</f>
        <v>0.11605569200505517</v>
      </c>
      <c r="K71" s="252">
        <f t="shared" ref="K71:N80" si="14">J71</f>
        <v>0.11605569200505517</v>
      </c>
      <c r="L71" s="252">
        <f t="shared" si="14"/>
        <v>0.11605569200505517</v>
      </c>
      <c r="M71" s="252">
        <f t="shared" si="14"/>
        <v>0.11605569200505517</v>
      </c>
      <c r="N71" s="252">
        <f t="shared" si="14"/>
        <v>0.11605569200505517</v>
      </c>
      <c r="O71" s="252">
        <f t="shared" ref="O71:O80" si="15">N71</f>
        <v>0.11605569200505517</v>
      </c>
      <c r="P71" s="252">
        <f t="shared" ref="P71:P80" si="16">O71</f>
        <v>0.11605569200505517</v>
      </c>
    </row>
    <row r="72" spans="2:16" ht="13.15">
      <c r="B72" s="137" t="str">
        <f t="shared" si="9"/>
        <v>30-34</v>
      </c>
      <c r="C72" s="160">
        <f t="shared" si="12"/>
        <v>8.9610798422203014E-2</v>
      </c>
      <c r="D72" s="160">
        <f t="shared" si="12"/>
        <v>8.8073977302293285E-2</v>
      </c>
      <c r="E72" s="160">
        <f t="shared" si="12"/>
        <v>9.1795163678305258E-2</v>
      </c>
      <c r="F72" s="160">
        <f t="shared" si="12"/>
        <v>9.1775598749289852E-2</v>
      </c>
      <c r="G72" s="160">
        <f t="shared" si="12"/>
        <v>9.5278420001292885E-2</v>
      </c>
      <c r="H72" s="160">
        <f t="shared" si="12"/>
        <v>9.5857775960613623E-2</v>
      </c>
      <c r="I72" s="160">
        <f t="shared" si="12"/>
        <v>9.5857775960613623E-2</v>
      </c>
      <c r="J72" s="252">
        <f t="shared" si="13"/>
        <v>9.5857775960613623E-2</v>
      </c>
      <c r="K72" s="252">
        <f t="shared" si="14"/>
        <v>9.5857775960613623E-2</v>
      </c>
      <c r="L72" s="252">
        <f t="shared" si="14"/>
        <v>9.5857775960613623E-2</v>
      </c>
      <c r="M72" s="252">
        <f t="shared" si="14"/>
        <v>9.5857775960613623E-2</v>
      </c>
      <c r="N72" s="252">
        <f t="shared" si="14"/>
        <v>9.5857775960613623E-2</v>
      </c>
      <c r="O72" s="252">
        <f t="shared" si="15"/>
        <v>9.5857775960613623E-2</v>
      </c>
      <c r="P72" s="252">
        <f t="shared" si="16"/>
        <v>9.5857775960613623E-2</v>
      </c>
    </row>
    <row r="73" spans="2:16" ht="13.15">
      <c r="B73" s="137" t="str">
        <f t="shared" si="9"/>
        <v>35-39</v>
      </c>
      <c r="C73" s="160">
        <f t="shared" si="12"/>
        <v>8.4280345261497885E-2</v>
      </c>
      <c r="D73" s="160">
        <f t="shared" si="12"/>
        <v>8.2834941171012047E-2</v>
      </c>
      <c r="E73" s="160">
        <f t="shared" si="12"/>
        <v>8.6334774651738694E-2</v>
      </c>
      <c r="F73" s="160">
        <f t="shared" si="12"/>
        <v>8.6316373532660751E-2</v>
      </c>
      <c r="G73" s="160">
        <f t="shared" si="12"/>
        <v>8.9610831228676344E-2</v>
      </c>
      <c r="H73" s="160">
        <f t="shared" si="12"/>
        <v>9.0155724490878997E-2</v>
      </c>
      <c r="I73" s="160">
        <f t="shared" si="12"/>
        <v>9.0155724490878997E-2</v>
      </c>
      <c r="J73" s="252">
        <f t="shared" si="13"/>
        <v>9.0155724490878997E-2</v>
      </c>
      <c r="K73" s="252">
        <f t="shared" si="14"/>
        <v>9.0155724490878997E-2</v>
      </c>
      <c r="L73" s="252">
        <f t="shared" si="14"/>
        <v>9.0155724490878997E-2</v>
      </c>
      <c r="M73" s="252">
        <f t="shared" si="14"/>
        <v>9.0155724490878997E-2</v>
      </c>
      <c r="N73" s="252">
        <f t="shared" si="14"/>
        <v>9.0155724490878997E-2</v>
      </c>
      <c r="O73" s="252">
        <f t="shared" si="15"/>
        <v>9.0155724490878997E-2</v>
      </c>
      <c r="P73" s="252">
        <f t="shared" si="16"/>
        <v>9.0155724490878997E-2</v>
      </c>
    </row>
    <row r="74" spans="2:16" ht="13.15">
      <c r="B74" s="137" t="str">
        <f t="shared" si="9"/>
        <v>40-44</v>
      </c>
      <c r="C74" s="160">
        <f t="shared" si="12"/>
        <v>8.0356234071963267E-2</v>
      </c>
      <c r="D74" s="160">
        <f t="shared" si="12"/>
        <v>7.8978128310017451E-2</v>
      </c>
      <c r="E74" s="160">
        <f t="shared" si="12"/>
        <v>8.2315008783365964E-2</v>
      </c>
      <c r="F74" s="160">
        <f t="shared" si="12"/>
        <v>8.229746442439087E-2</v>
      </c>
      <c r="G74" s="160">
        <f t="shared" si="12"/>
        <v>8.5438531454192751E-2</v>
      </c>
      <c r="H74" s="160">
        <f t="shared" si="12"/>
        <v>8.5958054367701681E-2</v>
      </c>
      <c r="I74" s="160">
        <f t="shared" si="12"/>
        <v>8.5958054367701681E-2</v>
      </c>
      <c r="J74" s="252">
        <f t="shared" si="13"/>
        <v>8.5958054367701681E-2</v>
      </c>
      <c r="K74" s="252">
        <f t="shared" si="14"/>
        <v>8.5958054367701681E-2</v>
      </c>
      <c r="L74" s="252">
        <f t="shared" si="14"/>
        <v>8.5958054367701681E-2</v>
      </c>
      <c r="M74" s="252">
        <f t="shared" si="14"/>
        <v>8.5958054367701681E-2</v>
      </c>
      <c r="N74" s="252">
        <f t="shared" si="14"/>
        <v>8.5958054367701681E-2</v>
      </c>
      <c r="O74" s="252">
        <f t="shared" si="15"/>
        <v>8.5958054367701681E-2</v>
      </c>
      <c r="P74" s="252">
        <f t="shared" si="16"/>
        <v>8.5958054367701681E-2</v>
      </c>
    </row>
    <row r="75" spans="2:16" ht="13.15">
      <c r="B75" s="137" t="str">
        <f t="shared" si="9"/>
        <v>45-49</v>
      </c>
      <c r="C75" s="160">
        <f t="shared" si="12"/>
        <v>8.7346435414391771E-2</v>
      </c>
      <c r="D75" s="160">
        <f t="shared" si="12"/>
        <v>8.584844801714514E-2</v>
      </c>
      <c r="E75" s="160">
        <f t="shared" si="12"/>
        <v>8.9475604243628562E-2</v>
      </c>
      <c r="F75" s="160">
        <f t="shared" si="12"/>
        <v>8.9456533698128227E-2</v>
      </c>
      <c r="G75" s="160">
        <f t="shared" si="12"/>
        <v>9.2870842639051973E-2</v>
      </c>
      <c r="H75" s="160">
        <f t="shared" si="12"/>
        <v>9.3435558931884516E-2</v>
      </c>
      <c r="I75" s="160">
        <f t="shared" si="12"/>
        <v>9.3435558931884516E-2</v>
      </c>
      <c r="J75" s="252">
        <f t="shared" si="13"/>
        <v>9.3435558931884516E-2</v>
      </c>
      <c r="K75" s="252">
        <f t="shared" si="14"/>
        <v>9.3435558931884516E-2</v>
      </c>
      <c r="L75" s="252">
        <f t="shared" si="14"/>
        <v>9.3435558931884516E-2</v>
      </c>
      <c r="M75" s="252">
        <f t="shared" si="14"/>
        <v>9.3435558931884516E-2</v>
      </c>
      <c r="N75" s="252">
        <f t="shared" si="14"/>
        <v>9.3435558931884516E-2</v>
      </c>
      <c r="O75" s="252">
        <f t="shared" si="15"/>
        <v>9.3435558931884516E-2</v>
      </c>
      <c r="P75" s="252">
        <f t="shared" si="16"/>
        <v>9.3435558931884516E-2</v>
      </c>
    </row>
    <row r="76" spans="2:16" ht="13.15">
      <c r="B76" s="137" t="str">
        <f t="shared" si="9"/>
        <v>50-54</v>
      </c>
      <c r="C76" s="160">
        <f t="shared" si="12"/>
        <v>8.9828631648084273E-2</v>
      </c>
      <c r="D76" s="160">
        <f t="shared" si="12"/>
        <v>8.8288074698251742E-2</v>
      </c>
      <c r="E76" s="160">
        <f t="shared" si="12"/>
        <v>9.2018306837125613E-2</v>
      </c>
      <c r="F76" s="160">
        <f t="shared" si="12"/>
        <v>9.1998694348087551E-2</v>
      </c>
      <c r="G76" s="160">
        <f t="shared" si="12"/>
        <v>9.5510030543227403E-2</v>
      </c>
      <c r="H76" s="160">
        <f t="shared" si="12"/>
        <v>9.6090794848191469E-2</v>
      </c>
      <c r="I76" s="160">
        <f t="shared" si="12"/>
        <v>9.6090794848191469E-2</v>
      </c>
      <c r="J76" s="252">
        <f t="shared" si="13"/>
        <v>9.6090794848191469E-2</v>
      </c>
      <c r="K76" s="252">
        <f t="shared" si="14"/>
        <v>9.6090794848191469E-2</v>
      </c>
      <c r="L76" s="252">
        <f t="shared" si="14"/>
        <v>9.6090794848191469E-2</v>
      </c>
      <c r="M76" s="252">
        <f t="shared" si="14"/>
        <v>9.6090794848191469E-2</v>
      </c>
      <c r="N76" s="252">
        <f t="shared" si="14"/>
        <v>9.6090794848191469E-2</v>
      </c>
      <c r="O76" s="252">
        <f t="shared" si="15"/>
        <v>9.6090794848191469E-2</v>
      </c>
      <c r="P76" s="252">
        <f t="shared" si="16"/>
        <v>9.6090794848191469E-2</v>
      </c>
    </row>
    <row r="77" spans="2:16" ht="13.15">
      <c r="B77" s="137" t="str">
        <f t="shared" si="9"/>
        <v>55-59</v>
      </c>
      <c r="C77" s="160">
        <f t="shared" si="12"/>
        <v>5.7401722693312805E-2</v>
      </c>
      <c r="D77" s="160">
        <f t="shared" si="12"/>
        <v>5.6417285758171884E-2</v>
      </c>
      <c r="E77" s="160">
        <f t="shared" si="12"/>
        <v>5.8800955050343356E-2</v>
      </c>
      <c r="F77" s="160">
        <f t="shared" si="12"/>
        <v>5.8788422401939017E-2</v>
      </c>
      <c r="G77" s="160">
        <f t="shared" si="12"/>
        <v>6.1032214195918866E-2</v>
      </c>
      <c r="H77" s="160">
        <f t="shared" si="12"/>
        <v>6.1403330520102932E-2</v>
      </c>
      <c r="I77" s="160">
        <f t="shared" si="12"/>
        <v>6.1403330520102932E-2</v>
      </c>
      <c r="J77" s="252">
        <f t="shared" si="13"/>
        <v>6.1403330520102932E-2</v>
      </c>
      <c r="K77" s="252">
        <f t="shared" si="14"/>
        <v>6.1403330520102932E-2</v>
      </c>
      <c r="L77" s="252">
        <f t="shared" si="14"/>
        <v>6.1403330520102932E-2</v>
      </c>
      <c r="M77" s="252">
        <f t="shared" si="14"/>
        <v>6.1403330520102932E-2</v>
      </c>
      <c r="N77" s="252">
        <f t="shared" si="14"/>
        <v>6.1403330520102932E-2</v>
      </c>
      <c r="O77" s="252">
        <f t="shared" si="15"/>
        <v>6.1403330520102932E-2</v>
      </c>
      <c r="P77" s="252">
        <f t="shared" si="16"/>
        <v>6.1403330520102932E-2</v>
      </c>
    </row>
    <row r="78" spans="2:16" ht="13.15">
      <c r="B78" s="137" t="str">
        <f t="shared" si="9"/>
        <v>60-64</v>
      </c>
      <c r="C78" s="160">
        <f t="shared" si="12"/>
        <v>5.1195378656388457E-2</v>
      </c>
      <c r="D78" s="160">
        <f t="shared" si="12"/>
        <v>5.0317380239387192E-2</v>
      </c>
      <c r="E78" s="160">
        <f t="shared" si="12"/>
        <v>5.2443324310026393E-2</v>
      </c>
      <c r="F78" s="160">
        <f t="shared" si="12"/>
        <v>5.2432146706802615E-2</v>
      </c>
      <c r="G78" s="160">
        <f t="shared" si="12"/>
        <v>5.4433337004394115E-2</v>
      </c>
      <c r="H78" s="160">
        <f t="shared" si="12"/>
        <v>5.4764327780466825E-2</v>
      </c>
      <c r="I78" s="160">
        <f t="shared" si="12"/>
        <v>5.4764327780466825E-2</v>
      </c>
      <c r="J78" s="252">
        <f t="shared" si="13"/>
        <v>5.4764327780466825E-2</v>
      </c>
      <c r="K78" s="252">
        <f t="shared" si="14"/>
        <v>5.4764327780466825E-2</v>
      </c>
      <c r="L78" s="252">
        <f t="shared" si="14"/>
        <v>5.4764327780466825E-2</v>
      </c>
      <c r="M78" s="252">
        <f t="shared" si="14"/>
        <v>5.4764327780466825E-2</v>
      </c>
      <c r="N78" s="252">
        <f t="shared" si="14"/>
        <v>5.4764327780466825E-2</v>
      </c>
      <c r="O78" s="252">
        <f t="shared" si="15"/>
        <v>5.4764327780466825E-2</v>
      </c>
      <c r="P78" s="252">
        <f t="shared" si="16"/>
        <v>5.4764327780466825E-2</v>
      </c>
    </row>
    <row r="79" spans="2:16" ht="13.15">
      <c r="B79" s="137" t="str">
        <f t="shared" si="9"/>
        <v>65 plus</v>
      </c>
      <c r="C79" s="160">
        <f t="shared" si="12"/>
        <v>7.427354010782472E-2</v>
      </c>
      <c r="D79" s="160">
        <f t="shared" si="12"/>
        <v>7.2999752270890492E-2</v>
      </c>
      <c r="E79" s="160">
        <f t="shared" si="12"/>
        <v>7.6084042227165846E-2</v>
      </c>
      <c r="F79" s="160">
        <f t="shared" si="12"/>
        <v>7.6067825916570256E-2</v>
      </c>
      <c r="G79" s="160">
        <f t="shared" si="12"/>
        <v>7.8971124841833787E-2</v>
      </c>
      <c r="H79" s="160">
        <f t="shared" si="12"/>
        <v>7.9451321635512329E-2</v>
      </c>
      <c r="I79" s="160">
        <f t="shared" si="12"/>
        <v>7.9451321635512329E-2</v>
      </c>
      <c r="J79" s="252">
        <f t="shared" si="13"/>
        <v>7.9451321635512329E-2</v>
      </c>
      <c r="K79" s="252">
        <f t="shared" si="14"/>
        <v>7.9451321635512329E-2</v>
      </c>
      <c r="L79" s="252">
        <f t="shared" si="14"/>
        <v>7.9451321635512329E-2</v>
      </c>
      <c r="M79" s="252">
        <f t="shared" si="14"/>
        <v>7.9451321635512329E-2</v>
      </c>
      <c r="N79" s="252">
        <f t="shared" si="14"/>
        <v>7.9451321635512329E-2</v>
      </c>
      <c r="O79" s="252">
        <f t="shared" si="15"/>
        <v>7.9451321635512329E-2</v>
      </c>
      <c r="P79" s="252">
        <f t="shared" si="16"/>
        <v>7.9451321635512329E-2</v>
      </c>
    </row>
    <row r="80" spans="2:16" ht="13.15">
      <c r="B80" s="137" t="str">
        <f t="shared" si="9"/>
        <v>Total</v>
      </c>
      <c r="C80" s="160">
        <f t="shared" si="12"/>
        <v>8.9455772886039064E-2</v>
      </c>
      <c r="D80" s="160">
        <f t="shared" si="12"/>
        <v>8.7921610447028259E-2</v>
      </c>
      <c r="E80" s="160">
        <f t="shared" si="12"/>
        <v>9.1636359218161531E-2</v>
      </c>
      <c r="F80" s="160">
        <f t="shared" si="12"/>
        <v>9.1616828136223294E-2</v>
      </c>
      <c r="G80" s="160">
        <f t="shared" si="12"/>
        <v>9.5113589552221753E-2</v>
      </c>
      <c r="H80" s="160">
        <f t="shared" si="12"/>
        <v>9.5691943233136262E-2</v>
      </c>
      <c r="I80" s="160">
        <f t="shared" si="12"/>
        <v>9.5691943233136262E-2</v>
      </c>
      <c r="J80" s="252">
        <f t="shared" si="13"/>
        <v>9.5691943233136262E-2</v>
      </c>
      <c r="K80" s="252">
        <f t="shared" si="14"/>
        <v>9.5691943233136262E-2</v>
      </c>
      <c r="L80" s="252">
        <f t="shared" si="14"/>
        <v>9.5691943233136262E-2</v>
      </c>
      <c r="M80" s="252">
        <f t="shared" si="14"/>
        <v>9.5691943233136262E-2</v>
      </c>
      <c r="N80" s="252">
        <f t="shared" si="14"/>
        <v>9.5691943233136262E-2</v>
      </c>
      <c r="O80" s="252">
        <f t="shared" si="15"/>
        <v>9.5691943233136262E-2</v>
      </c>
      <c r="P80" s="252">
        <f t="shared" si="16"/>
        <v>9.5691943233136262E-2</v>
      </c>
    </row>
  </sheetData>
  <hyperlinks>
    <hyperlink ref="A2" location="'Title_&amp;_Contents'!A1" display="Contents"/>
    <hyperlink ref="B2" location="Map_of_sheets!A1" display="Map of sheet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0000"/>
  </sheetPr>
  <dimension ref="A1:R110"/>
  <sheetViews>
    <sheetView showGridLines="0" workbookViewId="0"/>
  </sheetViews>
  <sheetFormatPr defaultRowHeight="12.75"/>
  <cols>
    <col min="2" max="2" width="15.73046875" customWidth="1"/>
    <col min="3" max="16" width="12.73046875" customWidth="1"/>
  </cols>
  <sheetData>
    <row r="1" spans="1:16" s="64" customFormat="1" ht="13.9">
      <c r="A1" s="63" t="str">
        <f>ModelBanner</f>
        <v>TSM_201920</v>
      </c>
    </row>
    <row r="2" spans="1:16" s="64" customFormat="1" ht="13.9">
      <c r="A2" s="920" t="s">
        <v>13</v>
      </c>
      <c r="B2" s="920" t="s">
        <v>30</v>
      </c>
    </row>
    <row r="3" spans="1:16" s="64" customFormat="1" ht="13.9">
      <c r="A3" s="65"/>
    </row>
    <row r="4" spans="1:16" s="55" customFormat="1">
      <c r="A4" s="56" t="s">
        <v>26</v>
      </c>
      <c r="B4" s="56"/>
    </row>
    <row r="5" spans="1:16" s="45" customFormat="1" ht="28.5" customHeight="1">
      <c r="A5" s="1374" t="s">
        <v>1385</v>
      </c>
      <c r="B5" s="1374"/>
      <c r="C5" s="1374"/>
      <c r="D5" s="1374"/>
      <c r="E5" s="1374"/>
      <c r="F5" s="1374"/>
      <c r="G5" s="1374"/>
      <c r="H5" s="1374"/>
      <c r="I5" s="1374"/>
      <c r="J5" s="1374"/>
      <c r="K5" s="1374"/>
      <c r="L5" s="1374"/>
      <c r="M5" s="1374"/>
      <c r="N5" s="1374"/>
      <c r="O5" s="1374"/>
      <c r="P5" s="1374"/>
    </row>
    <row r="6" spans="1:16" s="44" customFormat="1">
      <c r="A6" s="54" t="s">
        <v>1336</v>
      </c>
      <c r="B6" s="59"/>
      <c r="C6" s="43"/>
      <c r="D6" s="43"/>
      <c r="E6" s="43"/>
      <c r="F6" s="43"/>
      <c r="G6" s="43"/>
      <c r="H6" s="43"/>
      <c r="I6" s="43"/>
    </row>
    <row r="7" spans="1:16" s="44" customFormat="1" ht="13.15">
      <c r="A7" s="52" t="s">
        <v>236</v>
      </c>
      <c r="B7" s="54"/>
      <c r="C7" s="43"/>
      <c r="D7" s="43"/>
      <c r="E7" s="43"/>
      <c r="F7" s="43"/>
      <c r="G7" s="43"/>
      <c r="H7" s="43"/>
      <c r="I7" s="43"/>
    </row>
    <row r="8" spans="1:16" s="44" customFormat="1">
      <c r="A8" s="54" t="s">
        <v>24</v>
      </c>
      <c r="B8" s="59"/>
      <c r="C8" s="43"/>
      <c r="D8" s="43"/>
      <c r="E8" s="43"/>
      <c r="F8" s="43"/>
      <c r="G8" s="43"/>
      <c r="H8" s="43"/>
      <c r="I8" s="43"/>
    </row>
    <row r="9" spans="1:16" s="44" customFormat="1" ht="13.15">
      <c r="A9" s="52" t="s">
        <v>1383</v>
      </c>
      <c r="B9" s="59"/>
      <c r="C9" s="43"/>
      <c r="D9" s="43"/>
      <c r="E9" s="43"/>
      <c r="F9" s="43"/>
      <c r="G9" s="43"/>
      <c r="H9" s="43"/>
      <c r="I9" s="43"/>
    </row>
    <row r="10" spans="1:16" s="48" customFormat="1" ht="13.15">
      <c r="A10" s="53">
        <f>SUM(A12:A2222)</f>
        <v>0</v>
      </c>
      <c r="B10" s="71"/>
      <c r="C10" s="46"/>
      <c r="D10" s="70"/>
      <c r="E10" s="47"/>
      <c r="F10" s="47"/>
      <c r="G10" s="47"/>
      <c r="H10" s="47"/>
      <c r="I10" s="47"/>
    </row>
    <row r="12" spans="1:16" ht="17.649999999999999">
      <c r="B12" s="37" t="s">
        <v>426</v>
      </c>
    </row>
    <row r="14" spans="1:16">
      <c r="B14" s="982" t="s">
        <v>1571</v>
      </c>
    </row>
    <row r="16" spans="1:16">
      <c r="B16" s="11" t="s">
        <v>427</v>
      </c>
    </row>
    <row r="18" spans="2:8">
      <c r="B18" t="str">
        <f>RAW_DATA_INPUTS!C393</f>
        <v xml:space="preserve">Group 1 subjects comprise Biology, Chemistry, Computing, Mathematics, and Physics. Group 2 subjects comprise Classics, English, Geography, History, and Modern Foreign Languages. All other subjects fall into Group 3. </v>
      </c>
    </row>
    <row r="20" spans="2:8">
      <c r="B20" s="11" t="s">
        <v>1386</v>
      </c>
    </row>
    <row r="22" spans="2:8" ht="13.15">
      <c r="B22" s="1372"/>
      <c r="C22" s="1307" t="str">
        <f>RAW_DATA_INPUTS!C396</f>
        <v>Assumed wastage conversion rates</v>
      </c>
      <c r="D22" s="1308"/>
      <c r="E22" s="1308"/>
      <c r="F22" s="1308"/>
      <c r="G22" s="1308"/>
      <c r="H22" s="1309"/>
    </row>
    <row r="23" spans="2:8" ht="13.15">
      <c r="B23" s="1373"/>
      <c r="C23" s="1307" t="str">
        <f>RAW_DATA_INPUTS!C397</f>
        <v>Male</v>
      </c>
      <c r="D23" s="1308"/>
      <c r="E23" s="1309"/>
      <c r="F23" s="1307" t="str">
        <f>RAW_DATA_INPUTS!F397</f>
        <v>Female</v>
      </c>
      <c r="G23" s="1308"/>
      <c r="H23" s="1309"/>
    </row>
    <row r="24" spans="2:8" ht="13.15">
      <c r="B24" s="8" t="str">
        <f>RAW_DATA_INPUTS!B398</f>
        <v>Age group</v>
      </c>
      <c r="C24" s="8" t="str">
        <f>RAW_DATA_INPUTS!C398</f>
        <v>Group 1</v>
      </c>
      <c r="D24" s="8" t="str">
        <f>RAW_DATA_INPUTS!D398</f>
        <v>Group 2</v>
      </c>
      <c r="E24" s="8" t="str">
        <f>RAW_DATA_INPUTS!E398</f>
        <v>Group 3</v>
      </c>
      <c r="F24" s="8" t="str">
        <f>RAW_DATA_INPUTS!F398</f>
        <v>Group 1</v>
      </c>
      <c r="G24" s="8" t="str">
        <f>RAW_DATA_INPUTS!G398</f>
        <v>Group 2</v>
      </c>
      <c r="H24" s="8" t="str">
        <f>RAW_DATA_INPUTS!H398</f>
        <v>Group 3</v>
      </c>
    </row>
    <row r="25" spans="2:8" ht="13.15">
      <c r="B25" s="8" t="str">
        <f>RAW_DATA_INPUTS!B399</f>
        <v>20-24</v>
      </c>
      <c r="C25" s="253">
        <f>RAW_DATA_INPUTS!C399</f>
        <v>1.28</v>
      </c>
      <c r="D25" s="253">
        <f>RAW_DATA_INPUTS!D399</f>
        <v>0.86399999999999999</v>
      </c>
      <c r="E25" s="253">
        <f>RAW_DATA_INPUTS!E399</f>
        <v>0.71</v>
      </c>
      <c r="F25" s="253">
        <f>RAW_DATA_INPUTS!F399</f>
        <v>1.145</v>
      </c>
      <c r="G25" s="253">
        <f>RAW_DATA_INPUTS!G399</f>
        <v>0.97</v>
      </c>
      <c r="H25" s="253">
        <f>RAW_DATA_INPUTS!H399</f>
        <v>0.88</v>
      </c>
    </row>
    <row r="26" spans="2:8" ht="13.15">
      <c r="B26" s="8" t="str">
        <f>RAW_DATA_INPUTS!B400</f>
        <v>25-29</v>
      </c>
      <c r="C26" s="253">
        <f>RAW_DATA_INPUTS!C400</f>
        <v>1.1400000000000001</v>
      </c>
      <c r="D26" s="253">
        <f>RAW_DATA_INPUTS!D400</f>
        <v>1.046</v>
      </c>
      <c r="E26" s="253">
        <f>RAW_DATA_INPUTS!E400</f>
        <v>0.81499999999999995</v>
      </c>
      <c r="F26" s="253">
        <f>RAW_DATA_INPUTS!F400</f>
        <v>1.109</v>
      </c>
      <c r="G26" s="253">
        <f>RAW_DATA_INPUTS!G400</f>
        <v>1.0640000000000001</v>
      </c>
      <c r="H26" s="253">
        <f>RAW_DATA_INPUTS!H400</f>
        <v>0.85299999999999998</v>
      </c>
    </row>
    <row r="27" spans="2:8" ht="13.15">
      <c r="B27" s="8" t="str">
        <f>RAW_DATA_INPUTS!B401</f>
        <v>30-34</v>
      </c>
      <c r="C27" s="253">
        <f>RAW_DATA_INPUTS!C401</f>
        <v>1.1499999999999999</v>
      </c>
      <c r="D27" s="253">
        <f>RAW_DATA_INPUTS!D401</f>
        <v>1.022</v>
      </c>
      <c r="E27" s="253">
        <f>RAW_DATA_INPUTS!E401</f>
        <v>0.85499999999999998</v>
      </c>
      <c r="F27" s="253">
        <f>RAW_DATA_INPUTS!F401</f>
        <v>1.0760000000000001</v>
      </c>
      <c r="G27" s="253">
        <f>RAW_DATA_INPUTS!G401</f>
        <v>1.056</v>
      </c>
      <c r="H27" s="253">
        <f>RAW_DATA_INPUTS!H401</f>
        <v>0.90500000000000003</v>
      </c>
    </row>
    <row r="28" spans="2:8" ht="13.15">
      <c r="B28" s="8" t="str">
        <f>RAW_DATA_INPUTS!B402</f>
        <v>35-39</v>
      </c>
      <c r="C28" s="253">
        <f>RAW_DATA_INPUTS!C402</f>
        <v>1.151</v>
      </c>
      <c r="D28" s="253">
        <f>RAW_DATA_INPUTS!D402</f>
        <v>0.95799999999999996</v>
      </c>
      <c r="E28" s="253">
        <f>RAW_DATA_INPUTS!E402</f>
        <v>0.89100000000000001</v>
      </c>
      <c r="F28" s="253">
        <f>RAW_DATA_INPUTS!F402</f>
        <v>1.091</v>
      </c>
      <c r="G28" s="253">
        <f>RAW_DATA_INPUTS!G402</f>
        <v>1.022</v>
      </c>
      <c r="H28" s="253">
        <f>RAW_DATA_INPUTS!H402</f>
        <v>0.91900000000000004</v>
      </c>
    </row>
    <row r="29" spans="2:8" ht="13.15">
      <c r="B29" s="8" t="str">
        <f>RAW_DATA_INPUTS!B403</f>
        <v>40-44</v>
      </c>
      <c r="C29" s="253">
        <f>RAW_DATA_INPUTS!C403</f>
        <v>1.0680000000000001</v>
      </c>
      <c r="D29" s="253">
        <f>RAW_DATA_INPUTS!D403</f>
        <v>0.93899999999999995</v>
      </c>
      <c r="E29" s="253">
        <f>RAW_DATA_INPUTS!E403</f>
        <v>0.96799999999999997</v>
      </c>
      <c r="F29" s="253">
        <f>RAW_DATA_INPUTS!F403</f>
        <v>1.044</v>
      </c>
      <c r="G29" s="253">
        <f>RAW_DATA_INPUTS!G403</f>
        <v>0.99399999999999999</v>
      </c>
      <c r="H29" s="253">
        <f>RAW_DATA_INPUTS!H403</f>
        <v>0.97199999999999998</v>
      </c>
    </row>
    <row r="30" spans="2:8" ht="13.15">
      <c r="B30" s="8" t="str">
        <f>RAW_DATA_INPUTS!B404</f>
        <v>45-49</v>
      </c>
      <c r="C30" s="253">
        <f>RAW_DATA_INPUTS!C404</f>
        <v>1.083</v>
      </c>
      <c r="D30" s="253">
        <f>RAW_DATA_INPUTS!D404</f>
        <v>0.98399999999999999</v>
      </c>
      <c r="E30" s="253">
        <f>RAW_DATA_INPUTS!E404</f>
        <v>0.91400000000000003</v>
      </c>
      <c r="F30" s="253">
        <f>RAW_DATA_INPUTS!F404</f>
        <v>1.0640000000000001</v>
      </c>
      <c r="G30" s="253">
        <f>RAW_DATA_INPUTS!G404</f>
        <v>1.0009999999999999</v>
      </c>
      <c r="H30" s="253">
        <f>RAW_DATA_INPUTS!H404</f>
        <v>0.94499999999999995</v>
      </c>
    </row>
    <row r="31" spans="2:8" ht="13.15">
      <c r="B31" s="8" t="str">
        <f>RAW_DATA_INPUTS!B405</f>
        <v>50-54</v>
      </c>
      <c r="C31" s="253">
        <f>RAW_DATA_INPUTS!C405</f>
        <v>1.109</v>
      </c>
      <c r="D31" s="253">
        <f>RAW_DATA_INPUTS!D405</f>
        <v>0.93300000000000005</v>
      </c>
      <c r="E31" s="253">
        <f>RAW_DATA_INPUTS!E405</f>
        <v>0.91900000000000004</v>
      </c>
      <c r="F31" s="253">
        <f>RAW_DATA_INPUTS!F405</f>
        <v>1.079</v>
      </c>
      <c r="G31" s="253">
        <f>RAW_DATA_INPUTS!G405</f>
        <v>0.94799999999999995</v>
      </c>
      <c r="H31" s="253">
        <f>RAW_DATA_INPUTS!H405</f>
        <v>0.98299999999999998</v>
      </c>
    </row>
    <row r="32" spans="2:8" ht="13.15">
      <c r="B32" s="8" t="str">
        <f>RAW_DATA_INPUTS!B406</f>
        <v>55-59</v>
      </c>
      <c r="C32" s="253">
        <f>RAW_DATA_INPUTS!C406</f>
        <v>1.2190000000000001</v>
      </c>
      <c r="D32" s="253">
        <f>RAW_DATA_INPUTS!D406</f>
        <v>0.83399999999999996</v>
      </c>
      <c r="E32" s="253">
        <f>RAW_DATA_INPUTS!E406</f>
        <v>0.871</v>
      </c>
      <c r="F32" s="253">
        <f>RAW_DATA_INPUTS!F406</f>
        <v>1.165</v>
      </c>
      <c r="G32" s="253">
        <f>RAW_DATA_INPUTS!G406</f>
        <v>0.96299999999999997</v>
      </c>
      <c r="H32" s="253">
        <f>RAW_DATA_INPUTS!H406</f>
        <v>0.92200000000000004</v>
      </c>
    </row>
    <row r="33" spans="2:18" ht="13.15">
      <c r="B33" s="8" t="str">
        <f>RAW_DATA_INPUTS!B407</f>
        <v>60-64</v>
      </c>
      <c r="C33" s="253">
        <f>RAW_DATA_INPUTS!C407</f>
        <v>1.1659999999999999</v>
      </c>
      <c r="D33" s="253">
        <f>RAW_DATA_INPUTS!D407</f>
        <v>0.996</v>
      </c>
      <c r="E33" s="253">
        <f>RAW_DATA_INPUTS!E407</f>
        <v>0.83499999999999996</v>
      </c>
      <c r="F33" s="253">
        <f>RAW_DATA_INPUTS!F407</f>
        <v>0.98899999999999999</v>
      </c>
      <c r="G33" s="253">
        <f>RAW_DATA_INPUTS!G407</f>
        <v>1.024</v>
      </c>
      <c r="H33" s="253">
        <f>RAW_DATA_INPUTS!H407</f>
        <v>0.98899999999999999</v>
      </c>
    </row>
    <row r="34" spans="2:18" ht="13.15">
      <c r="B34" s="8" t="str">
        <f>RAW_DATA_INPUTS!B408</f>
        <v>65 plus</v>
      </c>
      <c r="C34" s="253">
        <f>RAW_DATA_INPUTS!C408</f>
        <v>1.119</v>
      </c>
      <c r="D34" s="253">
        <f>RAW_DATA_INPUTS!D408</f>
        <v>0.92600000000000005</v>
      </c>
      <c r="E34" s="253">
        <f>RAW_DATA_INPUTS!E408</f>
        <v>0.874</v>
      </c>
      <c r="F34" s="253">
        <f>RAW_DATA_INPUTS!F408</f>
        <v>1.0900000000000001</v>
      </c>
      <c r="G34" s="253">
        <f>RAW_DATA_INPUTS!G408</f>
        <v>1.0149999999999999</v>
      </c>
      <c r="H34" s="253">
        <f>RAW_DATA_INPUTS!H408</f>
        <v>0.92300000000000004</v>
      </c>
    </row>
    <row r="35" spans="2:18" ht="13.15">
      <c r="B35" s="8" t="str">
        <f>RAW_DATA_INPUTS!B409</f>
        <v>Total</v>
      </c>
      <c r="C35" s="253">
        <f>RAW_DATA_INPUTS!C409</f>
        <v>1.1439999999999999</v>
      </c>
      <c r="D35" s="253">
        <f>RAW_DATA_INPUTS!D409</f>
        <v>0.98099999999999998</v>
      </c>
      <c r="E35" s="253">
        <f>RAW_DATA_INPUTS!E409</f>
        <v>0.86399999999999999</v>
      </c>
      <c r="F35" s="253">
        <f>RAW_DATA_INPUTS!F409</f>
        <v>1.097</v>
      </c>
      <c r="G35" s="253">
        <f>RAW_DATA_INPUTS!G409</f>
        <v>1.0189999999999999</v>
      </c>
      <c r="H35" s="253">
        <f>RAW_DATA_INPUTS!H409</f>
        <v>0.91100000000000003</v>
      </c>
    </row>
    <row r="37" spans="2:18" ht="17.649999999999999">
      <c r="B37" s="37" t="s">
        <v>1387</v>
      </c>
    </row>
    <row r="39" spans="2:18" ht="13.15">
      <c r="B39" s="5" t="str">
        <f>Projected_SEC_wastage_rates!B52</f>
        <v>Male projected wastage rates</v>
      </c>
      <c r="C39" s="11"/>
      <c r="E39" s="11"/>
      <c r="F39" s="254" t="str">
        <f>Projected_SEC_wastage_rates!D52</f>
        <v>As the Econometric Wastage Model only forecasts wastage 6 years into the future, the rate beyond that is considered to be constant.</v>
      </c>
      <c r="G39" s="11"/>
      <c r="H39" s="11"/>
      <c r="I39" s="11"/>
      <c r="J39" s="11"/>
      <c r="K39" s="11"/>
      <c r="L39" s="11"/>
      <c r="M39" s="11"/>
      <c r="N39" s="11"/>
      <c r="O39" s="11"/>
      <c r="P39" s="11"/>
      <c r="Q39" s="11"/>
      <c r="R39" s="11"/>
    </row>
    <row r="40" spans="2:18">
      <c r="B40" s="11"/>
      <c r="C40" s="11"/>
      <c r="D40" s="11"/>
      <c r="E40" s="11"/>
      <c r="F40" s="11"/>
      <c r="G40" s="11"/>
      <c r="H40" s="11"/>
      <c r="I40" s="11"/>
      <c r="J40" s="11"/>
      <c r="K40" s="11"/>
      <c r="L40" s="11"/>
      <c r="M40" s="11"/>
      <c r="N40" s="11"/>
      <c r="O40" s="11"/>
      <c r="P40" s="11"/>
      <c r="Q40" s="11"/>
      <c r="R40" s="11"/>
    </row>
    <row r="41" spans="2:18" ht="13.15">
      <c r="B41" s="8" t="str">
        <f>Projected_SEC_wastage_rates!B54</f>
        <v>Age group</v>
      </c>
      <c r="C41" s="8" t="str">
        <f>Projected_SEC_wastage_rates!C54</f>
        <v>2016/17</v>
      </c>
      <c r="D41" s="8" t="str">
        <f>Projected_SEC_wastage_rates!D54</f>
        <v>2017/18</v>
      </c>
      <c r="E41" s="8" t="str">
        <f>Projected_SEC_wastage_rates!E54</f>
        <v>2018/19</v>
      </c>
      <c r="F41" s="8" t="str">
        <f>Projected_SEC_wastage_rates!F54</f>
        <v>2019/20</v>
      </c>
      <c r="G41" s="8" t="str">
        <f>Projected_SEC_wastage_rates!G54</f>
        <v>2020/21</v>
      </c>
      <c r="H41" s="8" t="str">
        <f>Projected_SEC_wastage_rates!H54</f>
        <v>2021/22</v>
      </c>
      <c r="I41" s="8" t="str">
        <f>Projected_SEC_wastage_rates!I54</f>
        <v>2022/23</v>
      </c>
      <c r="J41" s="8" t="str">
        <f>Projected_SEC_wastage_rates!J54</f>
        <v>2023/24</v>
      </c>
      <c r="K41" s="8" t="str">
        <f>Projected_SEC_wastage_rates!K54</f>
        <v>2024/25</v>
      </c>
      <c r="L41" s="8" t="str">
        <f>Projected_SEC_wastage_rates!L54</f>
        <v>2025/26</v>
      </c>
      <c r="M41" s="8" t="str">
        <f>Projected_SEC_wastage_rates!M54</f>
        <v>2026/27</v>
      </c>
      <c r="N41" s="8" t="str">
        <f>Projected_SEC_wastage_rates!N54</f>
        <v>2027/28</v>
      </c>
      <c r="O41" s="8" t="str">
        <f>Projected_SEC_wastage_rates!O54</f>
        <v>2028/29</v>
      </c>
      <c r="P41" s="8" t="str">
        <f>Projected_SEC_wastage_rates!P54</f>
        <v>2029/30</v>
      </c>
      <c r="Q41" s="11"/>
      <c r="R41" s="11"/>
    </row>
    <row r="42" spans="2:18" ht="13.15">
      <c r="B42" s="8" t="str">
        <f>Projected_SEC_wastage_rates!B55</f>
        <v>20-24</v>
      </c>
      <c r="C42" s="889">
        <f>Projected_SEC_wastage_rates!C55</f>
        <v>0.15347694924321489</v>
      </c>
      <c r="D42" s="889">
        <f>Projected_SEC_wastage_rates!D55</f>
        <v>0.15267437908102247</v>
      </c>
      <c r="E42" s="889">
        <f>Projected_SEC_wastage_rates!E55</f>
        <v>0.15147581682450434</v>
      </c>
      <c r="F42" s="889">
        <f>Projected_SEC_wastage_rates!F55</f>
        <v>0.15055165724848121</v>
      </c>
      <c r="G42" s="889">
        <f>Projected_SEC_wastage_rates!G55</f>
        <v>0.15047234634285184</v>
      </c>
      <c r="H42" s="889">
        <f>Projected_SEC_wastage_rates!H55</f>
        <v>0.15082944420017846</v>
      </c>
      <c r="I42" s="889">
        <f>Projected_SEC_wastage_rates!I55</f>
        <v>0.15082944420017846</v>
      </c>
      <c r="J42" s="889">
        <f>Projected_SEC_wastage_rates!J55</f>
        <v>0.15082944420017846</v>
      </c>
      <c r="K42" s="889">
        <f>Projected_SEC_wastage_rates!K55</f>
        <v>0.15082944420017846</v>
      </c>
      <c r="L42" s="889">
        <f>Projected_SEC_wastage_rates!L55</f>
        <v>0.15082944420017846</v>
      </c>
      <c r="M42" s="889">
        <f>Projected_SEC_wastage_rates!M55</f>
        <v>0.15082944420017846</v>
      </c>
      <c r="N42" s="889">
        <f>Projected_SEC_wastage_rates!N55</f>
        <v>0.15082944420017846</v>
      </c>
      <c r="O42" s="889">
        <f>Projected_SEC_wastage_rates!O55</f>
        <v>0.15082944420017846</v>
      </c>
      <c r="P42" s="889">
        <f>Projected_SEC_wastage_rates!P55</f>
        <v>0.15082944420017846</v>
      </c>
      <c r="Q42" s="11"/>
      <c r="R42" s="11"/>
    </row>
    <row r="43" spans="2:18" ht="13.15">
      <c r="B43" s="8" t="str">
        <f>Projected_SEC_wastage_rates!B56</f>
        <v>25-29</v>
      </c>
      <c r="C43" s="889">
        <f>Projected_SEC_wastage_rates!C56</f>
        <v>0.11886880746532666</v>
      </c>
      <c r="D43" s="889">
        <f>Projected_SEC_wastage_rates!D56</f>
        <v>0.11824721211464057</v>
      </c>
      <c r="E43" s="889">
        <f>Projected_SEC_wastage_rates!E56</f>
        <v>0.11731891853825806</v>
      </c>
      <c r="F43" s="889">
        <f>Projected_SEC_wastage_rates!F56</f>
        <v>0.11660315146540957</v>
      </c>
      <c r="G43" s="889">
        <f>Projected_SEC_wastage_rates!G56</f>
        <v>0.11654172469860424</v>
      </c>
      <c r="H43" s="889">
        <f>Projected_SEC_wastage_rates!H56</f>
        <v>0.11681829910706196</v>
      </c>
      <c r="I43" s="889">
        <f>Projected_SEC_wastage_rates!I56</f>
        <v>0.11681829910706196</v>
      </c>
      <c r="J43" s="889">
        <f>Projected_SEC_wastage_rates!J56</f>
        <v>0.11681829910706196</v>
      </c>
      <c r="K43" s="889">
        <f>Projected_SEC_wastage_rates!K56</f>
        <v>0.11681829910706196</v>
      </c>
      <c r="L43" s="889">
        <f>Projected_SEC_wastage_rates!L56</f>
        <v>0.11681829910706196</v>
      </c>
      <c r="M43" s="889">
        <f>Projected_SEC_wastage_rates!M56</f>
        <v>0.11681829910706196</v>
      </c>
      <c r="N43" s="889">
        <f>Projected_SEC_wastage_rates!N56</f>
        <v>0.11681829910706196</v>
      </c>
      <c r="O43" s="889">
        <f>Projected_SEC_wastage_rates!O56</f>
        <v>0.11681829910706196</v>
      </c>
      <c r="P43" s="889">
        <f>Projected_SEC_wastage_rates!P56</f>
        <v>0.11681829910706196</v>
      </c>
      <c r="Q43" s="11"/>
      <c r="R43" s="11"/>
    </row>
    <row r="44" spans="2:18" ht="13.15">
      <c r="B44" s="8" t="str">
        <f>Projected_SEC_wastage_rates!B57</f>
        <v>30-34</v>
      </c>
      <c r="C44" s="889">
        <f>Projected_SEC_wastage_rates!C57</f>
        <v>8.1664471827206403E-2</v>
      </c>
      <c r="D44" s="889">
        <f>Projected_SEC_wastage_rates!D57</f>
        <v>8.1237427448731969E-2</v>
      </c>
      <c r="E44" s="889">
        <f>Projected_SEC_wastage_rates!E57</f>
        <v>8.0599677258144944E-2</v>
      </c>
      <c r="F44" s="889">
        <f>Projected_SEC_wastage_rates!F57</f>
        <v>8.0107935638102798E-2</v>
      </c>
      <c r="G44" s="889">
        <f>Projected_SEC_wastage_rates!G57</f>
        <v>8.0065734621922222E-2</v>
      </c>
      <c r="H44" s="889">
        <f>Projected_SEC_wastage_rates!H57</f>
        <v>8.0255744965840328E-2</v>
      </c>
      <c r="I44" s="889">
        <f>Projected_SEC_wastage_rates!I57</f>
        <v>8.0255744965840328E-2</v>
      </c>
      <c r="J44" s="889">
        <f>Projected_SEC_wastage_rates!J57</f>
        <v>8.0255744965840328E-2</v>
      </c>
      <c r="K44" s="889">
        <f>Projected_SEC_wastage_rates!K57</f>
        <v>8.0255744965840328E-2</v>
      </c>
      <c r="L44" s="889">
        <f>Projected_SEC_wastage_rates!L57</f>
        <v>8.0255744965840328E-2</v>
      </c>
      <c r="M44" s="889">
        <f>Projected_SEC_wastage_rates!M57</f>
        <v>8.0255744965840328E-2</v>
      </c>
      <c r="N44" s="889">
        <f>Projected_SEC_wastage_rates!N57</f>
        <v>8.0255744965840328E-2</v>
      </c>
      <c r="O44" s="889">
        <f>Projected_SEC_wastage_rates!O57</f>
        <v>8.0255744965840328E-2</v>
      </c>
      <c r="P44" s="889">
        <f>Projected_SEC_wastage_rates!P57</f>
        <v>8.0255744965840328E-2</v>
      </c>
      <c r="Q44" s="11"/>
      <c r="R44" s="11"/>
    </row>
    <row r="45" spans="2:18" ht="13.15">
      <c r="B45" s="8" t="str">
        <f>Projected_SEC_wastage_rates!B58</f>
        <v>35-39</v>
      </c>
      <c r="C45" s="889">
        <f>Projected_SEC_wastage_rates!C58</f>
        <v>7.7924120032264399E-2</v>
      </c>
      <c r="D45" s="889">
        <f>Projected_SEC_wastage_rates!D58</f>
        <v>7.7516634908528392E-2</v>
      </c>
      <c r="E45" s="889">
        <f>Projected_SEC_wastage_rates!E58</f>
        <v>7.6908094605873209E-2</v>
      </c>
      <c r="F45" s="889">
        <f>Projected_SEC_wastage_rates!F58</f>
        <v>7.6438875468497258E-2</v>
      </c>
      <c r="G45" s="889">
        <f>Projected_SEC_wastage_rates!G58</f>
        <v>7.6398607320344689E-2</v>
      </c>
      <c r="H45" s="889">
        <f>Projected_SEC_wastage_rates!H58</f>
        <v>7.6579914913666003E-2</v>
      </c>
      <c r="I45" s="889">
        <f>Projected_SEC_wastage_rates!I58</f>
        <v>7.6579914913666003E-2</v>
      </c>
      <c r="J45" s="889">
        <f>Projected_SEC_wastage_rates!J58</f>
        <v>7.6579914913666003E-2</v>
      </c>
      <c r="K45" s="889">
        <f>Projected_SEC_wastage_rates!K58</f>
        <v>7.6579914913666003E-2</v>
      </c>
      <c r="L45" s="889">
        <f>Projected_SEC_wastage_rates!L58</f>
        <v>7.6579914913666003E-2</v>
      </c>
      <c r="M45" s="889">
        <f>Projected_SEC_wastage_rates!M58</f>
        <v>7.6579914913666003E-2</v>
      </c>
      <c r="N45" s="889">
        <f>Projected_SEC_wastage_rates!N58</f>
        <v>7.6579914913666003E-2</v>
      </c>
      <c r="O45" s="889">
        <f>Projected_SEC_wastage_rates!O58</f>
        <v>7.6579914913666003E-2</v>
      </c>
      <c r="P45" s="889">
        <f>Projected_SEC_wastage_rates!P58</f>
        <v>7.6579914913666003E-2</v>
      </c>
      <c r="Q45" s="11"/>
      <c r="R45" s="11"/>
    </row>
    <row r="46" spans="2:18" ht="13.15">
      <c r="B46" s="8" t="str">
        <f>Projected_SEC_wastage_rates!B59</f>
        <v>40-44</v>
      </c>
      <c r="C46" s="889">
        <f>Projected_SEC_wastage_rates!C59</f>
        <v>7.5387646042360396E-2</v>
      </c>
      <c r="D46" s="889">
        <f>Projected_SEC_wastage_rates!D59</f>
        <v>7.4993424788876648E-2</v>
      </c>
      <c r="E46" s="889">
        <f>Projected_SEC_wastage_rates!E59</f>
        <v>7.4404692815771459E-2</v>
      </c>
      <c r="F46" s="889">
        <f>Projected_SEC_wastage_rates!F59</f>
        <v>7.3950747025557179E-2</v>
      </c>
      <c r="G46" s="889">
        <f>Projected_SEC_wastage_rates!G59</f>
        <v>7.3911789628303928E-2</v>
      </c>
      <c r="H46" s="889">
        <f>Projected_SEC_wastage_rates!H59</f>
        <v>7.4087195557359514E-2</v>
      </c>
      <c r="I46" s="889">
        <f>Projected_SEC_wastage_rates!I59</f>
        <v>7.4087195557359514E-2</v>
      </c>
      <c r="J46" s="889">
        <f>Projected_SEC_wastage_rates!J59</f>
        <v>7.4087195557359514E-2</v>
      </c>
      <c r="K46" s="889">
        <f>Projected_SEC_wastage_rates!K59</f>
        <v>7.4087195557359514E-2</v>
      </c>
      <c r="L46" s="889">
        <f>Projected_SEC_wastage_rates!L59</f>
        <v>7.4087195557359514E-2</v>
      </c>
      <c r="M46" s="889">
        <f>Projected_SEC_wastage_rates!M59</f>
        <v>7.4087195557359514E-2</v>
      </c>
      <c r="N46" s="889">
        <f>Projected_SEC_wastage_rates!N59</f>
        <v>7.4087195557359514E-2</v>
      </c>
      <c r="O46" s="889">
        <f>Projected_SEC_wastage_rates!O59</f>
        <v>7.4087195557359514E-2</v>
      </c>
      <c r="P46" s="889">
        <f>Projected_SEC_wastage_rates!P59</f>
        <v>7.4087195557359514E-2</v>
      </c>
      <c r="Q46" s="11"/>
      <c r="R46" s="11"/>
    </row>
    <row r="47" spans="2:18" ht="13.15">
      <c r="B47" s="8" t="str">
        <f>Projected_SEC_wastage_rates!B60</f>
        <v>45-49</v>
      </c>
      <c r="C47" s="889">
        <f>Projected_SEC_wastage_rates!C60</f>
        <v>8.681086290648532E-2</v>
      </c>
      <c r="D47" s="889">
        <f>Projected_SEC_wastage_rates!D60</f>
        <v>8.6356906734783509E-2</v>
      </c>
      <c r="E47" s="889">
        <f>Projected_SEC_wastage_rates!E60</f>
        <v>8.5678966338857368E-2</v>
      </c>
      <c r="F47" s="889">
        <f>Projected_SEC_wastage_rates!F60</f>
        <v>8.5156235787765142E-2</v>
      </c>
      <c r="G47" s="889">
        <f>Projected_SEC_wastage_rates!G60</f>
        <v>8.5111375317254545E-2</v>
      </c>
      <c r="H47" s="889">
        <f>Projected_SEC_wastage_rates!H60</f>
        <v>8.5313359871218117E-2</v>
      </c>
      <c r="I47" s="889">
        <f>Projected_SEC_wastage_rates!I60</f>
        <v>8.5313359871218117E-2</v>
      </c>
      <c r="J47" s="889">
        <f>Projected_SEC_wastage_rates!J60</f>
        <v>8.5313359871218117E-2</v>
      </c>
      <c r="K47" s="889">
        <f>Projected_SEC_wastage_rates!K60</f>
        <v>8.5313359871218117E-2</v>
      </c>
      <c r="L47" s="889">
        <f>Projected_SEC_wastage_rates!L60</f>
        <v>8.5313359871218117E-2</v>
      </c>
      <c r="M47" s="889">
        <f>Projected_SEC_wastage_rates!M60</f>
        <v>8.5313359871218117E-2</v>
      </c>
      <c r="N47" s="889">
        <f>Projected_SEC_wastage_rates!N60</f>
        <v>8.5313359871218117E-2</v>
      </c>
      <c r="O47" s="889">
        <f>Projected_SEC_wastage_rates!O60</f>
        <v>8.5313359871218117E-2</v>
      </c>
      <c r="P47" s="889">
        <f>Projected_SEC_wastage_rates!P60</f>
        <v>8.5313359871218117E-2</v>
      </c>
      <c r="Q47" s="11"/>
      <c r="R47" s="11"/>
    </row>
    <row r="48" spans="2:18" ht="13.15">
      <c r="B48" s="8" t="str">
        <f>Projected_SEC_wastage_rates!B61</f>
        <v>50-54</v>
      </c>
      <c r="C48" s="889">
        <f>Projected_SEC_wastage_rates!C61</f>
        <v>8.5778503893095229E-2</v>
      </c>
      <c r="D48" s="889">
        <f>Projected_SEC_wastage_rates!D61</f>
        <v>8.5329946190315975E-2</v>
      </c>
      <c r="E48" s="889">
        <f>Projected_SEC_wastage_rates!E61</f>
        <v>8.4660067894625241E-2</v>
      </c>
      <c r="F48" s="889">
        <f>Projected_SEC_wastage_rates!F61</f>
        <v>8.4143553680727776E-2</v>
      </c>
      <c r="G48" s="889">
        <f>Projected_SEC_wastage_rates!G61</f>
        <v>8.4099226693119283E-2</v>
      </c>
      <c r="H48" s="889">
        <f>Projected_SEC_wastage_rates!H61</f>
        <v>8.4298809236921124E-2</v>
      </c>
      <c r="I48" s="889">
        <f>Projected_SEC_wastage_rates!I61</f>
        <v>8.4298809236921124E-2</v>
      </c>
      <c r="J48" s="889">
        <f>Projected_SEC_wastage_rates!J61</f>
        <v>8.4298809236921124E-2</v>
      </c>
      <c r="K48" s="889">
        <f>Projected_SEC_wastage_rates!K61</f>
        <v>8.4298809236921124E-2</v>
      </c>
      <c r="L48" s="889">
        <f>Projected_SEC_wastage_rates!L61</f>
        <v>8.4298809236921124E-2</v>
      </c>
      <c r="M48" s="889">
        <f>Projected_SEC_wastage_rates!M61</f>
        <v>8.4298809236921124E-2</v>
      </c>
      <c r="N48" s="889">
        <f>Projected_SEC_wastage_rates!N61</f>
        <v>8.4298809236921124E-2</v>
      </c>
      <c r="O48" s="889">
        <f>Projected_SEC_wastage_rates!O61</f>
        <v>8.4298809236921124E-2</v>
      </c>
      <c r="P48" s="889">
        <f>Projected_SEC_wastage_rates!P61</f>
        <v>8.4298809236921124E-2</v>
      </c>
      <c r="Q48" s="11"/>
      <c r="R48" s="11"/>
    </row>
    <row r="49" spans="2:18" ht="13.15">
      <c r="B49" s="8" t="str">
        <f>Projected_SEC_wastage_rates!B62</f>
        <v>55-59</v>
      </c>
      <c r="C49" s="889">
        <f>Projected_SEC_wastage_rates!C62</f>
        <v>6.0388815671880952E-2</v>
      </c>
      <c r="D49" s="889">
        <f>Projected_SEC_wastage_rates!D62</f>
        <v>6.0073027132772155E-2</v>
      </c>
      <c r="E49" s="889">
        <f>Projected_SEC_wastage_rates!E62</f>
        <v>5.96014269639061E-2</v>
      </c>
      <c r="F49" s="889">
        <f>Projected_SEC_wastage_rates!F62</f>
        <v>5.9237796447642557E-2</v>
      </c>
      <c r="G49" s="889">
        <f>Projected_SEC_wastage_rates!G62</f>
        <v>5.9206589861347754E-2</v>
      </c>
      <c r="H49" s="889">
        <f>Projected_SEC_wastage_rates!H62</f>
        <v>5.9347097714737167E-2</v>
      </c>
      <c r="I49" s="889">
        <f>Projected_SEC_wastage_rates!I62</f>
        <v>5.9347097714737167E-2</v>
      </c>
      <c r="J49" s="889">
        <f>Projected_SEC_wastage_rates!J62</f>
        <v>5.9347097714737167E-2</v>
      </c>
      <c r="K49" s="889">
        <f>Projected_SEC_wastage_rates!K62</f>
        <v>5.9347097714737167E-2</v>
      </c>
      <c r="L49" s="889">
        <f>Projected_SEC_wastage_rates!L62</f>
        <v>5.9347097714737167E-2</v>
      </c>
      <c r="M49" s="889">
        <f>Projected_SEC_wastage_rates!M62</f>
        <v>5.9347097714737167E-2</v>
      </c>
      <c r="N49" s="889">
        <f>Projected_SEC_wastage_rates!N62</f>
        <v>5.9347097714737167E-2</v>
      </c>
      <c r="O49" s="889">
        <f>Projected_SEC_wastage_rates!O62</f>
        <v>5.9347097714737167E-2</v>
      </c>
      <c r="P49" s="889">
        <f>Projected_SEC_wastage_rates!P62</f>
        <v>5.9347097714737167E-2</v>
      </c>
      <c r="Q49" s="11"/>
      <c r="R49" s="11"/>
    </row>
    <row r="50" spans="2:18" ht="13.15">
      <c r="B50" s="8" t="str">
        <f>Projected_SEC_wastage_rates!B63</f>
        <v>60-64</v>
      </c>
      <c r="C50" s="889">
        <f>Projected_SEC_wastage_rates!C63</f>
        <v>6.1200451459440385E-2</v>
      </c>
      <c r="D50" s="889">
        <f>Projected_SEC_wastage_rates!D63</f>
        <v>6.0880418669524705E-2</v>
      </c>
      <c r="E50" s="889">
        <f>Projected_SEC_wastage_rates!E63</f>
        <v>6.04024801154757E-2</v>
      </c>
      <c r="F50" s="889">
        <f>Projected_SEC_wastage_rates!F63</f>
        <v>6.0033962344226866E-2</v>
      </c>
      <c r="G50" s="889">
        <f>Projected_SEC_wastage_rates!G63</f>
        <v>6.0002336336190426E-2</v>
      </c>
      <c r="H50" s="889">
        <f>Projected_SEC_wastage_rates!H63</f>
        <v>6.014473263864073E-2</v>
      </c>
      <c r="I50" s="889">
        <f>Projected_SEC_wastage_rates!I63</f>
        <v>6.014473263864073E-2</v>
      </c>
      <c r="J50" s="889">
        <f>Projected_SEC_wastage_rates!J63</f>
        <v>6.014473263864073E-2</v>
      </c>
      <c r="K50" s="889">
        <f>Projected_SEC_wastage_rates!K63</f>
        <v>6.014473263864073E-2</v>
      </c>
      <c r="L50" s="889">
        <f>Projected_SEC_wastage_rates!L63</f>
        <v>6.014473263864073E-2</v>
      </c>
      <c r="M50" s="889">
        <f>Projected_SEC_wastage_rates!M63</f>
        <v>6.014473263864073E-2</v>
      </c>
      <c r="N50" s="889">
        <f>Projected_SEC_wastage_rates!N63</f>
        <v>6.014473263864073E-2</v>
      </c>
      <c r="O50" s="889">
        <f>Projected_SEC_wastage_rates!O63</f>
        <v>6.014473263864073E-2</v>
      </c>
      <c r="P50" s="889">
        <f>Projected_SEC_wastage_rates!P63</f>
        <v>6.014473263864073E-2</v>
      </c>
      <c r="Q50" s="11"/>
      <c r="R50" s="11"/>
    </row>
    <row r="51" spans="2:18" ht="13.15">
      <c r="B51" s="8" t="str">
        <f>Projected_SEC_wastage_rates!B64</f>
        <v>65 plus</v>
      </c>
      <c r="C51" s="889">
        <f>Projected_SEC_wastage_rates!C64</f>
        <v>9.4926464483240602E-2</v>
      </c>
      <c r="D51" s="889">
        <f>Projected_SEC_wastage_rates!D64</f>
        <v>9.4430069758349777E-2</v>
      </c>
      <c r="E51" s="889">
        <f>Projected_SEC_wastage_rates!E64</f>
        <v>9.368875141683114E-2</v>
      </c>
      <c r="F51" s="889">
        <f>Projected_SEC_wastage_rates!F64</f>
        <v>9.3117152869930234E-2</v>
      </c>
      <c r="G51" s="889">
        <f>Projected_SEC_wastage_rates!G64</f>
        <v>9.306809857282905E-2</v>
      </c>
      <c r="H51" s="889">
        <f>Projected_SEC_wastage_rates!H64</f>
        <v>9.328896585770606E-2</v>
      </c>
      <c r="I51" s="889">
        <f>Projected_SEC_wastage_rates!I64</f>
        <v>9.328896585770606E-2</v>
      </c>
      <c r="J51" s="889">
        <f>Projected_SEC_wastage_rates!J64</f>
        <v>9.328896585770606E-2</v>
      </c>
      <c r="K51" s="889">
        <f>Projected_SEC_wastage_rates!K64</f>
        <v>9.328896585770606E-2</v>
      </c>
      <c r="L51" s="889">
        <f>Projected_SEC_wastage_rates!L64</f>
        <v>9.328896585770606E-2</v>
      </c>
      <c r="M51" s="889">
        <f>Projected_SEC_wastage_rates!M64</f>
        <v>9.328896585770606E-2</v>
      </c>
      <c r="N51" s="889">
        <f>Projected_SEC_wastage_rates!N64</f>
        <v>9.328896585770606E-2</v>
      </c>
      <c r="O51" s="889">
        <f>Projected_SEC_wastage_rates!O64</f>
        <v>9.328896585770606E-2</v>
      </c>
      <c r="P51" s="889">
        <f>Projected_SEC_wastage_rates!P64</f>
        <v>9.328896585770606E-2</v>
      </c>
      <c r="Q51" s="11"/>
      <c r="R51" s="11"/>
    </row>
    <row r="52" spans="2:18" ht="13.15">
      <c r="B52" s="8" t="str">
        <f>Projected_SEC_wastage_rates!B65</f>
        <v>Total</v>
      </c>
      <c r="C52" s="889">
        <f>Projected_SEC_wastage_rates!C65</f>
        <v>8.6995256941078486E-2</v>
      </c>
      <c r="D52" s="889">
        <f>Projected_SEC_wastage_rates!D65</f>
        <v>8.6540336525879655E-2</v>
      </c>
      <c r="E52" s="889">
        <f>Projected_SEC_wastage_rates!E65</f>
        <v>8.5860956123937751E-2</v>
      </c>
      <c r="F52" s="889">
        <f>Projected_SEC_wastage_rates!F65</f>
        <v>8.5337115246417544E-2</v>
      </c>
      <c r="G52" s="889">
        <f>Projected_SEC_wastage_rates!G65</f>
        <v>8.5292159488256608E-2</v>
      </c>
      <c r="H52" s="889">
        <f>Projected_SEC_wastage_rates!H65</f>
        <v>8.5494573075472285E-2</v>
      </c>
      <c r="I52" s="889">
        <f>Projected_SEC_wastage_rates!I65</f>
        <v>8.5494573075472285E-2</v>
      </c>
      <c r="J52" s="889">
        <f>Projected_SEC_wastage_rates!J65</f>
        <v>8.5494573075472285E-2</v>
      </c>
      <c r="K52" s="889">
        <f>Projected_SEC_wastage_rates!K65</f>
        <v>8.5494573075472285E-2</v>
      </c>
      <c r="L52" s="889">
        <f>Projected_SEC_wastage_rates!L65</f>
        <v>8.5494573075472285E-2</v>
      </c>
      <c r="M52" s="889">
        <f>Projected_SEC_wastage_rates!M65</f>
        <v>8.5494573075472285E-2</v>
      </c>
      <c r="N52" s="889">
        <f>Projected_SEC_wastage_rates!N65</f>
        <v>8.5494573075472285E-2</v>
      </c>
      <c r="O52" s="889">
        <f>Projected_SEC_wastage_rates!O65</f>
        <v>8.5494573075472285E-2</v>
      </c>
      <c r="P52" s="889">
        <f>Projected_SEC_wastage_rates!P65</f>
        <v>8.5494573075472285E-2</v>
      </c>
      <c r="Q52" s="11"/>
      <c r="R52" s="11"/>
    </row>
    <row r="53" spans="2:18">
      <c r="B53" s="11"/>
      <c r="C53" s="11"/>
      <c r="D53" s="11"/>
      <c r="E53" s="11"/>
      <c r="F53" s="11"/>
      <c r="G53" s="11"/>
      <c r="H53" s="11"/>
      <c r="I53" s="11"/>
      <c r="J53" s="11"/>
      <c r="K53" s="11"/>
      <c r="L53" s="11"/>
      <c r="M53" s="11"/>
      <c r="N53" s="11"/>
      <c r="O53" s="11"/>
      <c r="P53" s="11"/>
      <c r="Q53" s="11"/>
      <c r="R53" s="11"/>
    </row>
    <row r="54" spans="2:18" ht="13.15">
      <c r="B54" s="5" t="str">
        <f>Projected_SEC_wastage_rates!B67</f>
        <v>Female projected wastage rates</v>
      </c>
      <c r="C54" s="11"/>
      <c r="D54" s="11"/>
      <c r="E54" s="11"/>
      <c r="F54" s="11"/>
      <c r="G54" s="11"/>
      <c r="H54" s="11"/>
      <c r="I54" s="11"/>
      <c r="J54" s="11"/>
      <c r="K54" s="11"/>
      <c r="L54" s="11"/>
      <c r="M54" s="11"/>
      <c r="N54" s="11"/>
      <c r="O54" s="11"/>
      <c r="P54" s="11"/>
      <c r="Q54" s="11"/>
      <c r="R54" s="11"/>
    </row>
    <row r="55" spans="2:18">
      <c r="B55" s="11"/>
      <c r="C55" s="11"/>
      <c r="D55" s="11"/>
      <c r="E55" s="11"/>
      <c r="F55" s="11"/>
      <c r="G55" s="11"/>
      <c r="H55" s="11"/>
      <c r="I55" s="11"/>
      <c r="J55" s="11"/>
      <c r="K55" s="11"/>
      <c r="L55" s="11"/>
      <c r="M55" s="11"/>
      <c r="N55" s="11"/>
      <c r="O55" s="11"/>
      <c r="P55" s="11"/>
      <c r="Q55" s="11"/>
      <c r="R55" s="11"/>
    </row>
    <row r="56" spans="2:18" ht="13.15">
      <c r="B56" s="8" t="str">
        <f>Projected_SEC_wastage_rates!B69</f>
        <v>Age group</v>
      </c>
      <c r="C56" s="8" t="str">
        <f>Projected_SEC_wastage_rates!C69</f>
        <v>2016/17</v>
      </c>
      <c r="D56" s="8" t="str">
        <f>Projected_SEC_wastage_rates!D69</f>
        <v>2017/18</v>
      </c>
      <c r="E56" s="8" t="str">
        <f>Projected_SEC_wastage_rates!E69</f>
        <v>2018/19</v>
      </c>
      <c r="F56" s="8" t="str">
        <f>Projected_SEC_wastage_rates!F69</f>
        <v>2019/20</v>
      </c>
      <c r="G56" s="8" t="str">
        <f>Projected_SEC_wastage_rates!G69</f>
        <v>2020/21</v>
      </c>
      <c r="H56" s="8" t="str">
        <f>Projected_SEC_wastage_rates!H69</f>
        <v>2021/22</v>
      </c>
      <c r="I56" s="8" t="str">
        <f>Projected_SEC_wastage_rates!I69</f>
        <v>2022/23</v>
      </c>
      <c r="J56" s="8" t="str">
        <f>Projected_SEC_wastage_rates!J69</f>
        <v>2023/24</v>
      </c>
      <c r="K56" s="8" t="str">
        <f>Projected_SEC_wastage_rates!K69</f>
        <v>2024/25</v>
      </c>
      <c r="L56" s="8" t="str">
        <f>Projected_SEC_wastage_rates!L69</f>
        <v>2025/26</v>
      </c>
      <c r="M56" s="8" t="str">
        <f>Projected_SEC_wastage_rates!M69</f>
        <v>2026/27</v>
      </c>
      <c r="N56" s="8" t="str">
        <f>Projected_SEC_wastage_rates!N69</f>
        <v>2027/28</v>
      </c>
      <c r="O56" s="8" t="str">
        <f>Projected_SEC_wastage_rates!O69</f>
        <v>2028/29</v>
      </c>
      <c r="P56" s="8" t="str">
        <f>Projected_SEC_wastage_rates!P69</f>
        <v>2029/30</v>
      </c>
      <c r="Q56" s="11"/>
      <c r="R56" s="11"/>
    </row>
    <row r="57" spans="2:18" ht="13.15">
      <c r="B57" s="8" t="str">
        <f>Projected_SEC_wastage_rates!B70</f>
        <v>20-24</v>
      </c>
      <c r="C57" s="889">
        <f>Projected_SEC_wastage_rates!C70</f>
        <v>0.12850520058424031</v>
      </c>
      <c r="D57" s="889">
        <f>Projected_SEC_wastage_rates!D70</f>
        <v>0.12630134223509781</v>
      </c>
      <c r="E57" s="889">
        <f>Projected_SEC_wastage_rates!E70</f>
        <v>0.13163766118415743</v>
      </c>
      <c r="F57" s="889">
        <f>Projected_SEC_wastage_rates!F70</f>
        <v>0.13160960435203661</v>
      </c>
      <c r="G57" s="889">
        <f>Projected_SEC_wastage_rates!G70</f>
        <v>0.13663277963364265</v>
      </c>
      <c r="H57" s="889">
        <f>Projected_SEC_wastage_rates!H70</f>
        <v>0.13746359751578463</v>
      </c>
      <c r="I57" s="889">
        <f>Projected_SEC_wastage_rates!I70</f>
        <v>0.13746359751578463</v>
      </c>
      <c r="J57" s="889">
        <f>Projected_SEC_wastage_rates!J70</f>
        <v>0.13746359751578463</v>
      </c>
      <c r="K57" s="889">
        <f>Projected_SEC_wastage_rates!K70</f>
        <v>0.13746359751578463</v>
      </c>
      <c r="L57" s="889">
        <f>Projected_SEC_wastage_rates!L70</f>
        <v>0.13746359751578463</v>
      </c>
      <c r="M57" s="889">
        <f>Projected_SEC_wastage_rates!M70</f>
        <v>0.13746359751578463</v>
      </c>
      <c r="N57" s="889">
        <f>Projected_SEC_wastage_rates!N70</f>
        <v>0.13746359751578463</v>
      </c>
      <c r="O57" s="889">
        <f>Projected_SEC_wastage_rates!O70</f>
        <v>0.13746359751578463</v>
      </c>
      <c r="P57" s="889">
        <f>Projected_SEC_wastage_rates!P70</f>
        <v>0.13746359751578463</v>
      </c>
      <c r="Q57" s="11"/>
      <c r="R57" s="11"/>
    </row>
    <row r="58" spans="2:18" ht="13.15">
      <c r="B58" s="8" t="str">
        <f>Projected_SEC_wastage_rates!B71</f>
        <v>25-29</v>
      </c>
      <c r="C58" s="889">
        <f>Projected_SEC_wastage_rates!C71</f>
        <v>0.10849243181155591</v>
      </c>
      <c r="D58" s="889">
        <f>Projected_SEC_wastage_rates!D71</f>
        <v>0.10663179153723543</v>
      </c>
      <c r="E58" s="889">
        <f>Projected_SEC_wastage_rates!E71</f>
        <v>0.11113705838303936</v>
      </c>
      <c r="F58" s="889">
        <f>Projected_SEC_wastage_rates!F71</f>
        <v>0.11111337098414907</v>
      </c>
      <c r="G58" s="889">
        <f>Projected_SEC_wastage_rates!G71</f>
        <v>0.11535426161923183</v>
      </c>
      <c r="H58" s="889">
        <f>Projected_SEC_wastage_rates!H71</f>
        <v>0.11605569200505517</v>
      </c>
      <c r="I58" s="889">
        <f>Projected_SEC_wastage_rates!I71</f>
        <v>0.11605569200505517</v>
      </c>
      <c r="J58" s="889">
        <f>Projected_SEC_wastage_rates!J71</f>
        <v>0.11605569200505517</v>
      </c>
      <c r="K58" s="889">
        <f>Projected_SEC_wastage_rates!K71</f>
        <v>0.11605569200505517</v>
      </c>
      <c r="L58" s="889">
        <f>Projected_SEC_wastage_rates!L71</f>
        <v>0.11605569200505517</v>
      </c>
      <c r="M58" s="889">
        <f>Projected_SEC_wastage_rates!M71</f>
        <v>0.11605569200505517</v>
      </c>
      <c r="N58" s="889">
        <f>Projected_SEC_wastage_rates!N71</f>
        <v>0.11605569200505517</v>
      </c>
      <c r="O58" s="889">
        <f>Projected_SEC_wastage_rates!O71</f>
        <v>0.11605569200505517</v>
      </c>
      <c r="P58" s="889">
        <f>Projected_SEC_wastage_rates!P71</f>
        <v>0.11605569200505517</v>
      </c>
      <c r="Q58" s="11"/>
      <c r="R58" s="11"/>
    </row>
    <row r="59" spans="2:18" ht="13.15">
      <c r="B59" s="8" t="str">
        <f>Projected_SEC_wastage_rates!B72</f>
        <v>30-34</v>
      </c>
      <c r="C59" s="889">
        <f>Projected_SEC_wastage_rates!C72</f>
        <v>8.9610798422203014E-2</v>
      </c>
      <c r="D59" s="889">
        <f>Projected_SEC_wastage_rates!D72</f>
        <v>8.8073977302293285E-2</v>
      </c>
      <c r="E59" s="889">
        <f>Projected_SEC_wastage_rates!E72</f>
        <v>9.1795163678305258E-2</v>
      </c>
      <c r="F59" s="889">
        <f>Projected_SEC_wastage_rates!F72</f>
        <v>9.1775598749289852E-2</v>
      </c>
      <c r="G59" s="889">
        <f>Projected_SEC_wastage_rates!G72</f>
        <v>9.5278420001292885E-2</v>
      </c>
      <c r="H59" s="889">
        <f>Projected_SEC_wastage_rates!H72</f>
        <v>9.5857775960613623E-2</v>
      </c>
      <c r="I59" s="889">
        <f>Projected_SEC_wastage_rates!I72</f>
        <v>9.5857775960613623E-2</v>
      </c>
      <c r="J59" s="889">
        <f>Projected_SEC_wastage_rates!J72</f>
        <v>9.5857775960613623E-2</v>
      </c>
      <c r="K59" s="889">
        <f>Projected_SEC_wastage_rates!K72</f>
        <v>9.5857775960613623E-2</v>
      </c>
      <c r="L59" s="889">
        <f>Projected_SEC_wastage_rates!L72</f>
        <v>9.5857775960613623E-2</v>
      </c>
      <c r="M59" s="889">
        <f>Projected_SEC_wastage_rates!M72</f>
        <v>9.5857775960613623E-2</v>
      </c>
      <c r="N59" s="889">
        <f>Projected_SEC_wastage_rates!N72</f>
        <v>9.5857775960613623E-2</v>
      </c>
      <c r="O59" s="889">
        <f>Projected_SEC_wastage_rates!O72</f>
        <v>9.5857775960613623E-2</v>
      </c>
      <c r="P59" s="889">
        <f>Projected_SEC_wastage_rates!P72</f>
        <v>9.5857775960613623E-2</v>
      </c>
      <c r="Q59" s="11"/>
      <c r="R59" s="11"/>
    </row>
    <row r="60" spans="2:18" ht="13.15">
      <c r="B60" s="8" t="str">
        <f>Projected_SEC_wastage_rates!B73</f>
        <v>35-39</v>
      </c>
      <c r="C60" s="889">
        <f>Projected_SEC_wastage_rates!C73</f>
        <v>8.4280345261497885E-2</v>
      </c>
      <c r="D60" s="889">
        <f>Projected_SEC_wastage_rates!D73</f>
        <v>8.2834941171012047E-2</v>
      </c>
      <c r="E60" s="889">
        <f>Projected_SEC_wastage_rates!E73</f>
        <v>8.6334774651738694E-2</v>
      </c>
      <c r="F60" s="889">
        <f>Projected_SEC_wastage_rates!F73</f>
        <v>8.6316373532660751E-2</v>
      </c>
      <c r="G60" s="889">
        <f>Projected_SEC_wastage_rates!G73</f>
        <v>8.9610831228676344E-2</v>
      </c>
      <c r="H60" s="889">
        <f>Projected_SEC_wastage_rates!H73</f>
        <v>9.0155724490878997E-2</v>
      </c>
      <c r="I60" s="889">
        <f>Projected_SEC_wastage_rates!I73</f>
        <v>9.0155724490878997E-2</v>
      </c>
      <c r="J60" s="889">
        <f>Projected_SEC_wastage_rates!J73</f>
        <v>9.0155724490878997E-2</v>
      </c>
      <c r="K60" s="889">
        <f>Projected_SEC_wastage_rates!K73</f>
        <v>9.0155724490878997E-2</v>
      </c>
      <c r="L60" s="889">
        <f>Projected_SEC_wastage_rates!L73</f>
        <v>9.0155724490878997E-2</v>
      </c>
      <c r="M60" s="889">
        <f>Projected_SEC_wastage_rates!M73</f>
        <v>9.0155724490878997E-2</v>
      </c>
      <c r="N60" s="889">
        <f>Projected_SEC_wastage_rates!N73</f>
        <v>9.0155724490878997E-2</v>
      </c>
      <c r="O60" s="889">
        <f>Projected_SEC_wastage_rates!O73</f>
        <v>9.0155724490878997E-2</v>
      </c>
      <c r="P60" s="889">
        <f>Projected_SEC_wastage_rates!P73</f>
        <v>9.0155724490878997E-2</v>
      </c>
      <c r="Q60" s="11"/>
      <c r="R60" s="11"/>
    </row>
    <row r="61" spans="2:18" ht="13.15">
      <c r="B61" s="8" t="str">
        <f>Projected_SEC_wastage_rates!B74</f>
        <v>40-44</v>
      </c>
      <c r="C61" s="889">
        <f>Projected_SEC_wastage_rates!C74</f>
        <v>8.0356234071963267E-2</v>
      </c>
      <c r="D61" s="889">
        <f>Projected_SEC_wastage_rates!D74</f>
        <v>7.8978128310017451E-2</v>
      </c>
      <c r="E61" s="889">
        <f>Projected_SEC_wastage_rates!E74</f>
        <v>8.2315008783365964E-2</v>
      </c>
      <c r="F61" s="889">
        <f>Projected_SEC_wastage_rates!F74</f>
        <v>8.229746442439087E-2</v>
      </c>
      <c r="G61" s="889">
        <f>Projected_SEC_wastage_rates!G74</f>
        <v>8.5438531454192751E-2</v>
      </c>
      <c r="H61" s="889">
        <f>Projected_SEC_wastage_rates!H74</f>
        <v>8.5958054367701681E-2</v>
      </c>
      <c r="I61" s="889">
        <f>Projected_SEC_wastage_rates!I74</f>
        <v>8.5958054367701681E-2</v>
      </c>
      <c r="J61" s="889">
        <f>Projected_SEC_wastage_rates!J74</f>
        <v>8.5958054367701681E-2</v>
      </c>
      <c r="K61" s="889">
        <f>Projected_SEC_wastage_rates!K74</f>
        <v>8.5958054367701681E-2</v>
      </c>
      <c r="L61" s="889">
        <f>Projected_SEC_wastage_rates!L74</f>
        <v>8.5958054367701681E-2</v>
      </c>
      <c r="M61" s="889">
        <f>Projected_SEC_wastage_rates!M74</f>
        <v>8.5958054367701681E-2</v>
      </c>
      <c r="N61" s="889">
        <f>Projected_SEC_wastage_rates!N74</f>
        <v>8.5958054367701681E-2</v>
      </c>
      <c r="O61" s="889">
        <f>Projected_SEC_wastage_rates!O74</f>
        <v>8.5958054367701681E-2</v>
      </c>
      <c r="P61" s="889">
        <f>Projected_SEC_wastage_rates!P74</f>
        <v>8.5958054367701681E-2</v>
      </c>
      <c r="Q61" s="11"/>
      <c r="R61" s="11"/>
    </row>
    <row r="62" spans="2:18" ht="13.15">
      <c r="B62" s="8" t="str">
        <f>Projected_SEC_wastage_rates!B75</f>
        <v>45-49</v>
      </c>
      <c r="C62" s="889">
        <f>Projected_SEC_wastage_rates!C75</f>
        <v>8.7346435414391771E-2</v>
      </c>
      <c r="D62" s="889">
        <f>Projected_SEC_wastage_rates!D75</f>
        <v>8.584844801714514E-2</v>
      </c>
      <c r="E62" s="889">
        <f>Projected_SEC_wastage_rates!E75</f>
        <v>8.9475604243628562E-2</v>
      </c>
      <c r="F62" s="889">
        <f>Projected_SEC_wastage_rates!F75</f>
        <v>8.9456533698128227E-2</v>
      </c>
      <c r="G62" s="889">
        <f>Projected_SEC_wastage_rates!G75</f>
        <v>9.2870842639051973E-2</v>
      </c>
      <c r="H62" s="889">
        <f>Projected_SEC_wastage_rates!H75</f>
        <v>9.3435558931884516E-2</v>
      </c>
      <c r="I62" s="889">
        <f>Projected_SEC_wastage_rates!I75</f>
        <v>9.3435558931884516E-2</v>
      </c>
      <c r="J62" s="889">
        <f>Projected_SEC_wastage_rates!J75</f>
        <v>9.3435558931884516E-2</v>
      </c>
      <c r="K62" s="889">
        <f>Projected_SEC_wastage_rates!K75</f>
        <v>9.3435558931884516E-2</v>
      </c>
      <c r="L62" s="889">
        <f>Projected_SEC_wastage_rates!L75</f>
        <v>9.3435558931884516E-2</v>
      </c>
      <c r="M62" s="889">
        <f>Projected_SEC_wastage_rates!M75</f>
        <v>9.3435558931884516E-2</v>
      </c>
      <c r="N62" s="889">
        <f>Projected_SEC_wastage_rates!N75</f>
        <v>9.3435558931884516E-2</v>
      </c>
      <c r="O62" s="889">
        <f>Projected_SEC_wastage_rates!O75</f>
        <v>9.3435558931884516E-2</v>
      </c>
      <c r="P62" s="889">
        <f>Projected_SEC_wastage_rates!P75</f>
        <v>9.3435558931884516E-2</v>
      </c>
      <c r="Q62" s="11"/>
      <c r="R62" s="11"/>
    </row>
    <row r="63" spans="2:18" ht="13.15">
      <c r="B63" s="8" t="str">
        <f>Projected_SEC_wastage_rates!B76</f>
        <v>50-54</v>
      </c>
      <c r="C63" s="889">
        <f>Projected_SEC_wastage_rates!C76</f>
        <v>8.9828631648084273E-2</v>
      </c>
      <c r="D63" s="889">
        <f>Projected_SEC_wastage_rates!D76</f>
        <v>8.8288074698251742E-2</v>
      </c>
      <c r="E63" s="889">
        <f>Projected_SEC_wastage_rates!E76</f>
        <v>9.2018306837125613E-2</v>
      </c>
      <c r="F63" s="889">
        <f>Projected_SEC_wastage_rates!F76</f>
        <v>9.1998694348087551E-2</v>
      </c>
      <c r="G63" s="889">
        <f>Projected_SEC_wastage_rates!G76</f>
        <v>9.5510030543227403E-2</v>
      </c>
      <c r="H63" s="889">
        <f>Projected_SEC_wastage_rates!H76</f>
        <v>9.6090794848191469E-2</v>
      </c>
      <c r="I63" s="889">
        <f>Projected_SEC_wastage_rates!I76</f>
        <v>9.6090794848191469E-2</v>
      </c>
      <c r="J63" s="889">
        <f>Projected_SEC_wastage_rates!J76</f>
        <v>9.6090794848191469E-2</v>
      </c>
      <c r="K63" s="889">
        <f>Projected_SEC_wastage_rates!K76</f>
        <v>9.6090794848191469E-2</v>
      </c>
      <c r="L63" s="889">
        <f>Projected_SEC_wastage_rates!L76</f>
        <v>9.6090794848191469E-2</v>
      </c>
      <c r="M63" s="889">
        <f>Projected_SEC_wastage_rates!M76</f>
        <v>9.6090794848191469E-2</v>
      </c>
      <c r="N63" s="889">
        <f>Projected_SEC_wastage_rates!N76</f>
        <v>9.6090794848191469E-2</v>
      </c>
      <c r="O63" s="889">
        <f>Projected_SEC_wastage_rates!O76</f>
        <v>9.6090794848191469E-2</v>
      </c>
      <c r="P63" s="889">
        <f>Projected_SEC_wastage_rates!P76</f>
        <v>9.6090794848191469E-2</v>
      </c>
      <c r="Q63" s="11"/>
      <c r="R63" s="11"/>
    </row>
    <row r="64" spans="2:18" ht="13.15">
      <c r="B64" s="8" t="str">
        <f>Projected_SEC_wastage_rates!B77</f>
        <v>55-59</v>
      </c>
      <c r="C64" s="889">
        <f>Projected_SEC_wastage_rates!C77</f>
        <v>5.7401722693312805E-2</v>
      </c>
      <c r="D64" s="889">
        <f>Projected_SEC_wastage_rates!D77</f>
        <v>5.6417285758171884E-2</v>
      </c>
      <c r="E64" s="889">
        <f>Projected_SEC_wastage_rates!E77</f>
        <v>5.8800955050343356E-2</v>
      </c>
      <c r="F64" s="889">
        <f>Projected_SEC_wastage_rates!F77</f>
        <v>5.8788422401939017E-2</v>
      </c>
      <c r="G64" s="889">
        <f>Projected_SEC_wastage_rates!G77</f>
        <v>6.1032214195918866E-2</v>
      </c>
      <c r="H64" s="889">
        <f>Projected_SEC_wastage_rates!H77</f>
        <v>6.1403330520102932E-2</v>
      </c>
      <c r="I64" s="889">
        <f>Projected_SEC_wastage_rates!I77</f>
        <v>6.1403330520102932E-2</v>
      </c>
      <c r="J64" s="889">
        <f>Projected_SEC_wastage_rates!J77</f>
        <v>6.1403330520102932E-2</v>
      </c>
      <c r="K64" s="889">
        <f>Projected_SEC_wastage_rates!K77</f>
        <v>6.1403330520102932E-2</v>
      </c>
      <c r="L64" s="889">
        <f>Projected_SEC_wastage_rates!L77</f>
        <v>6.1403330520102932E-2</v>
      </c>
      <c r="M64" s="889">
        <f>Projected_SEC_wastage_rates!M77</f>
        <v>6.1403330520102932E-2</v>
      </c>
      <c r="N64" s="889">
        <f>Projected_SEC_wastage_rates!N77</f>
        <v>6.1403330520102932E-2</v>
      </c>
      <c r="O64" s="889">
        <f>Projected_SEC_wastage_rates!O77</f>
        <v>6.1403330520102932E-2</v>
      </c>
      <c r="P64" s="889">
        <f>Projected_SEC_wastage_rates!P77</f>
        <v>6.1403330520102932E-2</v>
      </c>
      <c r="Q64" s="11"/>
      <c r="R64" s="11"/>
    </row>
    <row r="65" spans="2:18" ht="13.15">
      <c r="B65" s="8" t="str">
        <f>Projected_SEC_wastage_rates!B78</f>
        <v>60-64</v>
      </c>
      <c r="C65" s="889">
        <f>Projected_SEC_wastage_rates!C78</f>
        <v>5.1195378656388457E-2</v>
      </c>
      <c r="D65" s="889">
        <f>Projected_SEC_wastage_rates!D78</f>
        <v>5.0317380239387192E-2</v>
      </c>
      <c r="E65" s="889">
        <f>Projected_SEC_wastage_rates!E78</f>
        <v>5.2443324310026393E-2</v>
      </c>
      <c r="F65" s="889">
        <f>Projected_SEC_wastage_rates!F78</f>
        <v>5.2432146706802615E-2</v>
      </c>
      <c r="G65" s="889">
        <f>Projected_SEC_wastage_rates!G78</f>
        <v>5.4433337004394115E-2</v>
      </c>
      <c r="H65" s="889">
        <f>Projected_SEC_wastage_rates!H78</f>
        <v>5.4764327780466825E-2</v>
      </c>
      <c r="I65" s="889">
        <f>Projected_SEC_wastage_rates!I78</f>
        <v>5.4764327780466825E-2</v>
      </c>
      <c r="J65" s="889">
        <f>Projected_SEC_wastage_rates!J78</f>
        <v>5.4764327780466825E-2</v>
      </c>
      <c r="K65" s="889">
        <f>Projected_SEC_wastage_rates!K78</f>
        <v>5.4764327780466825E-2</v>
      </c>
      <c r="L65" s="889">
        <f>Projected_SEC_wastage_rates!L78</f>
        <v>5.4764327780466825E-2</v>
      </c>
      <c r="M65" s="889">
        <f>Projected_SEC_wastage_rates!M78</f>
        <v>5.4764327780466825E-2</v>
      </c>
      <c r="N65" s="889">
        <f>Projected_SEC_wastage_rates!N78</f>
        <v>5.4764327780466825E-2</v>
      </c>
      <c r="O65" s="889">
        <f>Projected_SEC_wastage_rates!O78</f>
        <v>5.4764327780466825E-2</v>
      </c>
      <c r="P65" s="889">
        <f>Projected_SEC_wastage_rates!P78</f>
        <v>5.4764327780466825E-2</v>
      </c>
      <c r="Q65" s="11"/>
      <c r="R65" s="11"/>
    </row>
    <row r="66" spans="2:18" ht="13.15">
      <c r="B66" s="8" t="str">
        <f>Projected_SEC_wastage_rates!B79</f>
        <v>65 plus</v>
      </c>
      <c r="C66" s="889">
        <f>Projected_SEC_wastage_rates!C79</f>
        <v>7.427354010782472E-2</v>
      </c>
      <c r="D66" s="889">
        <f>Projected_SEC_wastage_rates!D79</f>
        <v>7.2999752270890492E-2</v>
      </c>
      <c r="E66" s="889">
        <f>Projected_SEC_wastage_rates!E79</f>
        <v>7.6084042227165846E-2</v>
      </c>
      <c r="F66" s="889">
        <f>Projected_SEC_wastage_rates!F79</f>
        <v>7.6067825916570256E-2</v>
      </c>
      <c r="G66" s="889">
        <f>Projected_SEC_wastage_rates!G79</f>
        <v>7.8971124841833787E-2</v>
      </c>
      <c r="H66" s="889">
        <f>Projected_SEC_wastage_rates!H79</f>
        <v>7.9451321635512329E-2</v>
      </c>
      <c r="I66" s="889">
        <f>Projected_SEC_wastage_rates!I79</f>
        <v>7.9451321635512329E-2</v>
      </c>
      <c r="J66" s="889">
        <f>Projected_SEC_wastage_rates!J79</f>
        <v>7.9451321635512329E-2</v>
      </c>
      <c r="K66" s="889">
        <f>Projected_SEC_wastage_rates!K79</f>
        <v>7.9451321635512329E-2</v>
      </c>
      <c r="L66" s="889">
        <f>Projected_SEC_wastage_rates!L79</f>
        <v>7.9451321635512329E-2</v>
      </c>
      <c r="M66" s="889">
        <f>Projected_SEC_wastage_rates!M79</f>
        <v>7.9451321635512329E-2</v>
      </c>
      <c r="N66" s="889">
        <f>Projected_SEC_wastage_rates!N79</f>
        <v>7.9451321635512329E-2</v>
      </c>
      <c r="O66" s="889">
        <f>Projected_SEC_wastage_rates!O79</f>
        <v>7.9451321635512329E-2</v>
      </c>
      <c r="P66" s="889">
        <f>Projected_SEC_wastage_rates!P79</f>
        <v>7.9451321635512329E-2</v>
      </c>
      <c r="Q66" s="11"/>
      <c r="R66" s="11"/>
    </row>
    <row r="67" spans="2:18" ht="13.15">
      <c r="B67" s="8" t="str">
        <f>Projected_SEC_wastage_rates!B80</f>
        <v>Total</v>
      </c>
      <c r="C67" s="889">
        <f>Projected_SEC_wastage_rates!C80</f>
        <v>8.9455772886039064E-2</v>
      </c>
      <c r="D67" s="889">
        <f>Projected_SEC_wastage_rates!D80</f>
        <v>8.7921610447028259E-2</v>
      </c>
      <c r="E67" s="889">
        <f>Projected_SEC_wastage_rates!E80</f>
        <v>9.1636359218161531E-2</v>
      </c>
      <c r="F67" s="889">
        <f>Projected_SEC_wastage_rates!F80</f>
        <v>9.1616828136223294E-2</v>
      </c>
      <c r="G67" s="889">
        <f>Projected_SEC_wastage_rates!G80</f>
        <v>9.5113589552221753E-2</v>
      </c>
      <c r="H67" s="889">
        <f>Projected_SEC_wastage_rates!H80</f>
        <v>9.5691943233136262E-2</v>
      </c>
      <c r="I67" s="889">
        <f>Projected_SEC_wastage_rates!I80</f>
        <v>9.5691943233136262E-2</v>
      </c>
      <c r="J67" s="889">
        <f>Projected_SEC_wastage_rates!J80</f>
        <v>9.5691943233136262E-2</v>
      </c>
      <c r="K67" s="889">
        <f>Projected_SEC_wastage_rates!K80</f>
        <v>9.5691943233136262E-2</v>
      </c>
      <c r="L67" s="889">
        <f>Projected_SEC_wastage_rates!L80</f>
        <v>9.5691943233136262E-2</v>
      </c>
      <c r="M67" s="889">
        <f>Projected_SEC_wastage_rates!M80</f>
        <v>9.5691943233136262E-2</v>
      </c>
      <c r="N67" s="889">
        <f>Projected_SEC_wastage_rates!N80</f>
        <v>9.5691943233136262E-2</v>
      </c>
      <c r="O67" s="889">
        <f>Projected_SEC_wastage_rates!O80</f>
        <v>9.5691943233136262E-2</v>
      </c>
      <c r="P67" s="889">
        <f>Projected_SEC_wastage_rates!P80</f>
        <v>9.5691943233136262E-2</v>
      </c>
      <c r="Q67" s="11"/>
      <c r="R67" s="11"/>
    </row>
    <row r="69" spans="2:18" ht="17.649999999999999">
      <c r="B69" s="37" t="s">
        <v>1388</v>
      </c>
    </row>
    <row r="71" spans="2:18" ht="13.15">
      <c r="B71" s="5" t="s">
        <v>428</v>
      </c>
      <c r="C71" s="11"/>
      <c r="E71" s="11"/>
      <c r="F71" s="254" t="str">
        <f>F39</f>
        <v>As the Econometric Wastage Model only forecasts wastage 6 years into the future, the rate beyond that is considered to be constant.</v>
      </c>
      <c r="G71" s="11"/>
      <c r="H71" s="11"/>
      <c r="I71" s="11"/>
      <c r="J71" s="11"/>
      <c r="K71" s="11"/>
      <c r="L71" s="11"/>
      <c r="M71" s="11"/>
      <c r="N71" s="11"/>
      <c r="O71" s="11"/>
      <c r="P71" s="11"/>
    </row>
    <row r="72" spans="2:18">
      <c r="B72" s="11"/>
      <c r="C72" s="11"/>
      <c r="D72" s="11"/>
      <c r="E72" s="11"/>
      <c r="F72" s="11"/>
      <c r="G72" s="11"/>
      <c r="H72" s="11"/>
      <c r="I72" s="11"/>
      <c r="J72" s="11"/>
      <c r="K72" s="11"/>
      <c r="L72" s="11"/>
      <c r="M72" s="11"/>
      <c r="N72" s="11"/>
      <c r="O72" s="11"/>
      <c r="P72" s="11"/>
    </row>
    <row r="73" spans="2:18" ht="13.15">
      <c r="B73" s="8" t="str">
        <f>B56</f>
        <v>Age group</v>
      </c>
      <c r="C73" s="8" t="str">
        <f t="shared" ref="C73:P73" si="0">C56</f>
        <v>2016/17</v>
      </c>
      <c r="D73" s="8" t="str">
        <f t="shared" si="0"/>
        <v>2017/18</v>
      </c>
      <c r="E73" s="8" t="str">
        <f t="shared" si="0"/>
        <v>2018/19</v>
      </c>
      <c r="F73" s="8" t="str">
        <f t="shared" si="0"/>
        <v>2019/20</v>
      </c>
      <c r="G73" s="8" t="str">
        <f t="shared" si="0"/>
        <v>2020/21</v>
      </c>
      <c r="H73" s="8" t="str">
        <f t="shared" si="0"/>
        <v>2021/22</v>
      </c>
      <c r="I73" s="8" t="str">
        <f t="shared" si="0"/>
        <v>2022/23</v>
      </c>
      <c r="J73" s="8" t="str">
        <f t="shared" si="0"/>
        <v>2023/24</v>
      </c>
      <c r="K73" s="8" t="str">
        <f t="shared" si="0"/>
        <v>2024/25</v>
      </c>
      <c r="L73" s="8" t="str">
        <f t="shared" si="0"/>
        <v>2025/26</v>
      </c>
      <c r="M73" s="8" t="str">
        <f t="shared" si="0"/>
        <v>2026/27</v>
      </c>
      <c r="N73" s="8" t="str">
        <f t="shared" si="0"/>
        <v>2027/28</v>
      </c>
      <c r="O73" s="8" t="str">
        <f t="shared" si="0"/>
        <v>2028/29</v>
      </c>
      <c r="P73" s="8" t="str">
        <f t="shared" si="0"/>
        <v>2029/30</v>
      </c>
    </row>
    <row r="74" spans="2:18" ht="13.15">
      <c r="B74" s="8" t="str">
        <f t="shared" ref="B74:B84" si="1">B57</f>
        <v>20-24</v>
      </c>
      <c r="C74" s="159">
        <f>C42*$C25</f>
        <v>0.19645049503131506</v>
      </c>
      <c r="D74" s="159">
        <f t="shared" ref="D74:P74" si="2">D42*$C25</f>
        <v>0.19542320522370876</v>
      </c>
      <c r="E74" s="159">
        <f t="shared" si="2"/>
        <v>0.19388904553536557</v>
      </c>
      <c r="F74" s="159">
        <f t="shared" si="2"/>
        <v>0.19270612127805595</v>
      </c>
      <c r="G74" s="159">
        <f t="shared" si="2"/>
        <v>0.19260460331885035</v>
      </c>
      <c r="H74" s="159">
        <f t="shared" si="2"/>
        <v>0.19306168857622844</v>
      </c>
      <c r="I74" s="159">
        <f t="shared" si="2"/>
        <v>0.19306168857622844</v>
      </c>
      <c r="J74" s="159">
        <f t="shared" si="2"/>
        <v>0.19306168857622844</v>
      </c>
      <c r="K74" s="159">
        <f t="shared" si="2"/>
        <v>0.19306168857622844</v>
      </c>
      <c r="L74" s="159">
        <f t="shared" si="2"/>
        <v>0.19306168857622844</v>
      </c>
      <c r="M74" s="159">
        <f t="shared" si="2"/>
        <v>0.19306168857622844</v>
      </c>
      <c r="N74" s="159">
        <f t="shared" si="2"/>
        <v>0.19306168857622844</v>
      </c>
      <c r="O74" s="159">
        <f t="shared" si="2"/>
        <v>0.19306168857622844</v>
      </c>
      <c r="P74" s="159">
        <f t="shared" si="2"/>
        <v>0.19306168857622844</v>
      </c>
    </row>
    <row r="75" spans="2:18" ht="13.15">
      <c r="B75" s="8" t="str">
        <f t="shared" si="1"/>
        <v>25-29</v>
      </c>
      <c r="C75" s="159">
        <f t="shared" ref="C75:P84" si="3">C43*$C26</f>
        <v>0.1355104405104724</v>
      </c>
      <c r="D75" s="159">
        <f t="shared" si="3"/>
        <v>0.13480182181069025</v>
      </c>
      <c r="E75" s="159">
        <f t="shared" si="3"/>
        <v>0.13374356713361421</v>
      </c>
      <c r="F75" s="159">
        <f t="shared" si="3"/>
        <v>0.13292759267056692</v>
      </c>
      <c r="G75" s="159">
        <f t="shared" si="3"/>
        <v>0.13285756615640884</v>
      </c>
      <c r="H75" s="159">
        <f t="shared" si="3"/>
        <v>0.13317286098205064</v>
      </c>
      <c r="I75" s="159">
        <f t="shared" si="3"/>
        <v>0.13317286098205064</v>
      </c>
      <c r="J75" s="159">
        <f t="shared" si="3"/>
        <v>0.13317286098205064</v>
      </c>
      <c r="K75" s="159">
        <f t="shared" si="3"/>
        <v>0.13317286098205064</v>
      </c>
      <c r="L75" s="159">
        <f t="shared" si="3"/>
        <v>0.13317286098205064</v>
      </c>
      <c r="M75" s="159">
        <f t="shared" si="3"/>
        <v>0.13317286098205064</v>
      </c>
      <c r="N75" s="159">
        <f t="shared" si="3"/>
        <v>0.13317286098205064</v>
      </c>
      <c r="O75" s="159">
        <f t="shared" si="3"/>
        <v>0.13317286098205064</v>
      </c>
      <c r="P75" s="159">
        <f t="shared" si="3"/>
        <v>0.13317286098205064</v>
      </c>
    </row>
    <row r="76" spans="2:18" ht="13.15">
      <c r="B76" s="8" t="str">
        <f t="shared" si="1"/>
        <v>30-34</v>
      </c>
      <c r="C76" s="159">
        <f t="shared" si="3"/>
        <v>9.3914142601287359E-2</v>
      </c>
      <c r="D76" s="159">
        <f t="shared" si="3"/>
        <v>9.3423041566041753E-2</v>
      </c>
      <c r="E76" s="159">
        <f t="shared" si="3"/>
        <v>9.2689628846866684E-2</v>
      </c>
      <c r="F76" s="159">
        <f t="shared" si="3"/>
        <v>9.2124125983818209E-2</v>
      </c>
      <c r="G76" s="159">
        <f t="shared" si="3"/>
        <v>9.2075594815210549E-2</v>
      </c>
      <c r="H76" s="159">
        <f t="shared" si="3"/>
        <v>9.2294106710716375E-2</v>
      </c>
      <c r="I76" s="159">
        <f t="shared" si="3"/>
        <v>9.2294106710716375E-2</v>
      </c>
      <c r="J76" s="159">
        <f t="shared" si="3"/>
        <v>9.2294106710716375E-2</v>
      </c>
      <c r="K76" s="159">
        <f t="shared" si="3"/>
        <v>9.2294106710716375E-2</v>
      </c>
      <c r="L76" s="159">
        <f t="shared" si="3"/>
        <v>9.2294106710716375E-2</v>
      </c>
      <c r="M76" s="159">
        <f t="shared" si="3"/>
        <v>9.2294106710716375E-2</v>
      </c>
      <c r="N76" s="159">
        <f t="shared" si="3"/>
        <v>9.2294106710716375E-2</v>
      </c>
      <c r="O76" s="159">
        <f t="shared" si="3"/>
        <v>9.2294106710716375E-2</v>
      </c>
      <c r="P76" s="159">
        <f t="shared" si="3"/>
        <v>9.2294106710716375E-2</v>
      </c>
    </row>
    <row r="77" spans="2:18" ht="13.15">
      <c r="B77" s="8" t="str">
        <f t="shared" si="1"/>
        <v>35-39</v>
      </c>
      <c r="C77" s="159">
        <f t="shared" si="3"/>
        <v>8.9690662157136322E-2</v>
      </c>
      <c r="D77" s="159">
        <f t="shared" si="3"/>
        <v>8.9221646779716182E-2</v>
      </c>
      <c r="E77" s="159">
        <f t="shared" si="3"/>
        <v>8.8521216891360069E-2</v>
      </c>
      <c r="F77" s="159">
        <f t="shared" si="3"/>
        <v>8.798114566424034E-2</v>
      </c>
      <c r="G77" s="159">
        <f t="shared" si="3"/>
        <v>8.7934797025716743E-2</v>
      </c>
      <c r="H77" s="159">
        <f t="shared" si="3"/>
        <v>8.8143482065629566E-2</v>
      </c>
      <c r="I77" s="159">
        <f t="shared" si="3"/>
        <v>8.8143482065629566E-2</v>
      </c>
      <c r="J77" s="159">
        <f t="shared" si="3"/>
        <v>8.8143482065629566E-2</v>
      </c>
      <c r="K77" s="159">
        <f t="shared" si="3"/>
        <v>8.8143482065629566E-2</v>
      </c>
      <c r="L77" s="159">
        <f t="shared" si="3"/>
        <v>8.8143482065629566E-2</v>
      </c>
      <c r="M77" s="159">
        <f t="shared" si="3"/>
        <v>8.8143482065629566E-2</v>
      </c>
      <c r="N77" s="159">
        <f t="shared" si="3"/>
        <v>8.8143482065629566E-2</v>
      </c>
      <c r="O77" s="159">
        <f t="shared" si="3"/>
        <v>8.8143482065629566E-2</v>
      </c>
      <c r="P77" s="159">
        <f t="shared" si="3"/>
        <v>8.8143482065629566E-2</v>
      </c>
    </row>
    <row r="78" spans="2:18" ht="13.15">
      <c r="B78" s="8" t="str">
        <f t="shared" si="1"/>
        <v>40-44</v>
      </c>
      <c r="C78" s="159">
        <f t="shared" si="3"/>
        <v>8.0514005973240904E-2</v>
      </c>
      <c r="D78" s="159">
        <f t="shared" si="3"/>
        <v>8.0092977674520269E-2</v>
      </c>
      <c r="E78" s="159">
        <f t="shared" si="3"/>
        <v>7.9464211927243927E-2</v>
      </c>
      <c r="F78" s="159">
        <f t="shared" si="3"/>
        <v>7.8979397823295078E-2</v>
      </c>
      <c r="G78" s="159">
        <f t="shared" si="3"/>
        <v>7.8937791323028597E-2</v>
      </c>
      <c r="H78" s="159">
        <f t="shared" si="3"/>
        <v>7.9125124855259965E-2</v>
      </c>
      <c r="I78" s="159">
        <f t="shared" si="3"/>
        <v>7.9125124855259965E-2</v>
      </c>
      <c r="J78" s="159">
        <f t="shared" si="3"/>
        <v>7.9125124855259965E-2</v>
      </c>
      <c r="K78" s="159">
        <f t="shared" si="3"/>
        <v>7.9125124855259965E-2</v>
      </c>
      <c r="L78" s="159">
        <f t="shared" si="3"/>
        <v>7.9125124855259965E-2</v>
      </c>
      <c r="M78" s="159">
        <f t="shared" si="3"/>
        <v>7.9125124855259965E-2</v>
      </c>
      <c r="N78" s="159">
        <f t="shared" si="3"/>
        <v>7.9125124855259965E-2</v>
      </c>
      <c r="O78" s="159">
        <f t="shared" si="3"/>
        <v>7.9125124855259965E-2</v>
      </c>
      <c r="P78" s="159">
        <f t="shared" si="3"/>
        <v>7.9125124855259965E-2</v>
      </c>
    </row>
    <row r="79" spans="2:18" ht="13.15">
      <c r="B79" s="8" t="str">
        <f t="shared" si="1"/>
        <v>45-49</v>
      </c>
      <c r="C79" s="159">
        <f t="shared" si="3"/>
        <v>9.40161645277236E-2</v>
      </c>
      <c r="D79" s="159">
        <f t="shared" si="3"/>
        <v>9.3524529993770533E-2</v>
      </c>
      <c r="E79" s="159">
        <f t="shared" si="3"/>
        <v>9.2790320544982527E-2</v>
      </c>
      <c r="F79" s="159">
        <f t="shared" si="3"/>
        <v>9.222420335814964E-2</v>
      </c>
      <c r="G79" s="159">
        <f t="shared" si="3"/>
        <v>9.217561946858667E-2</v>
      </c>
      <c r="H79" s="159">
        <f t="shared" si="3"/>
        <v>9.2394368740529212E-2</v>
      </c>
      <c r="I79" s="159">
        <f t="shared" si="3"/>
        <v>9.2394368740529212E-2</v>
      </c>
      <c r="J79" s="159">
        <f t="shared" si="3"/>
        <v>9.2394368740529212E-2</v>
      </c>
      <c r="K79" s="159">
        <f t="shared" si="3"/>
        <v>9.2394368740529212E-2</v>
      </c>
      <c r="L79" s="159">
        <f t="shared" si="3"/>
        <v>9.2394368740529212E-2</v>
      </c>
      <c r="M79" s="159">
        <f t="shared" si="3"/>
        <v>9.2394368740529212E-2</v>
      </c>
      <c r="N79" s="159">
        <f t="shared" si="3"/>
        <v>9.2394368740529212E-2</v>
      </c>
      <c r="O79" s="159">
        <f t="shared" si="3"/>
        <v>9.2394368740529212E-2</v>
      </c>
      <c r="P79" s="159">
        <f t="shared" si="3"/>
        <v>9.2394368740529212E-2</v>
      </c>
    </row>
    <row r="80" spans="2:18" ht="13.15">
      <c r="B80" s="8" t="str">
        <f t="shared" si="1"/>
        <v>50-54</v>
      </c>
      <c r="C80" s="159">
        <f t="shared" si="3"/>
        <v>9.5128360817442609E-2</v>
      </c>
      <c r="D80" s="159">
        <f t="shared" si="3"/>
        <v>9.4630910325060422E-2</v>
      </c>
      <c r="E80" s="159">
        <f t="shared" si="3"/>
        <v>9.388801529513939E-2</v>
      </c>
      <c r="F80" s="159">
        <f t="shared" si="3"/>
        <v>9.33152010319271E-2</v>
      </c>
      <c r="G80" s="159">
        <f t="shared" si="3"/>
        <v>9.326604240266928E-2</v>
      </c>
      <c r="H80" s="159">
        <f t="shared" si="3"/>
        <v>9.3487379443745522E-2</v>
      </c>
      <c r="I80" s="159">
        <f t="shared" si="3"/>
        <v>9.3487379443745522E-2</v>
      </c>
      <c r="J80" s="159">
        <f t="shared" si="3"/>
        <v>9.3487379443745522E-2</v>
      </c>
      <c r="K80" s="159">
        <f t="shared" si="3"/>
        <v>9.3487379443745522E-2</v>
      </c>
      <c r="L80" s="159">
        <f t="shared" si="3"/>
        <v>9.3487379443745522E-2</v>
      </c>
      <c r="M80" s="159">
        <f t="shared" si="3"/>
        <v>9.3487379443745522E-2</v>
      </c>
      <c r="N80" s="159">
        <f t="shared" si="3"/>
        <v>9.3487379443745522E-2</v>
      </c>
      <c r="O80" s="159">
        <f t="shared" si="3"/>
        <v>9.3487379443745522E-2</v>
      </c>
      <c r="P80" s="159">
        <f t="shared" si="3"/>
        <v>9.3487379443745522E-2</v>
      </c>
    </row>
    <row r="81" spans="2:16" ht="13.15">
      <c r="B81" s="8" t="str">
        <f t="shared" si="1"/>
        <v>55-59</v>
      </c>
      <c r="C81" s="159">
        <f t="shared" si="3"/>
        <v>7.3613966304022879E-2</v>
      </c>
      <c r="D81" s="159">
        <f t="shared" si="3"/>
        <v>7.3229020074849258E-2</v>
      </c>
      <c r="E81" s="159">
        <f t="shared" si="3"/>
        <v>7.2654139469001539E-2</v>
      </c>
      <c r="F81" s="159">
        <f t="shared" si="3"/>
        <v>7.2210873869676284E-2</v>
      </c>
      <c r="G81" s="159">
        <f t="shared" si="3"/>
        <v>7.2172833040982917E-2</v>
      </c>
      <c r="H81" s="159">
        <f t="shared" si="3"/>
        <v>7.2344112114264614E-2</v>
      </c>
      <c r="I81" s="159">
        <f t="shared" si="3"/>
        <v>7.2344112114264614E-2</v>
      </c>
      <c r="J81" s="159">
        <f t="shared" si="3"/>
        <v>7.2344112114264614E-2</v>
      </c>
      <c r="K81" s="159">
        <f t="shared" si="3"/>
        <v>7.2344112114264614E-2</v>
      </c>
      <c r="L81" s="159">
        <f t="shared" si="3"/>
        <v>7.2344112114264614E-2</v>
      </c>
      <c r="M81" s="159">
        <f t="shared" si="3"/>
        <v>7.2344112114264614E-2</v>
      </c>
      <c r="N81" s="159">
        <f t="shared" si="3"/>
        <v>7.2344112114264614E-2</v>
      </c>
      <c r="O81" s="159">
        <f t="shared" si="3"/>
        <v>7.2344112114264614E-2</v>
      </c>
      <c r="P81" s="159">
        <f t="shared" si="3"/>
        <v>7.2344112114264614E-2</v>
      </c>
    </row>
    <row r="82" spans="2:16" ht="13.15">
      <c r="B82" s="8" t="str">
        <f t="shared" si="1"/>
        <v>60-64</v>
      </c>
      <c r="C82" s="159">
        <f t="shared" si="3"/>
        <v>7.1359726401707485E-2</v>
      </c>
      <c r="D82" s="159">
        <f t="shared" si="3"/>
        <v>7.0986568168665803E-2</v>
      </c>
      <c r="E82" s="159">
        <f t="shared" si="3"/>
        <v>7.0429291814644662E-2</v>
      </c>
      <c r="F82" s="159">
        <f t="shared" si="3"/>
        <v>6.9999600093368516E-2</v>
      </c>
      <c r="G82" s="159">
        <f t="shared" si="3"/>
        <v>6.9962724167998036E-2</v>
      </c>
      <c r="H82" s="159">
        <f t="shared" si="3"/>
        <v>7.0128758256655085E-2</v>
      </c>
      <c r="I82" s="159">
        <f t="shared" si="3"/>
        <v>7.0128758256655085E-2</v>
      </c>
      <c r="J82" s="159">
        <f t="shared" si="3"/>
        <v>7.0128758256655085E-2</v>
      </c>
      <c r="K82" s="159">
        <f t="shared" si="3"/>
        <v>7.0128758256655085E-2</v>
      </c>
      <c r="L82" s="159">
        <f t="shared" si="3"/>
        <v>7.0128758256655085E-2</v>
      </c>
      <c r="M82" s="159">
        <f t="shared" si="3"/>
        <v>7.0128758256655085E-2</v>
      </c>
      <c r="N82" s="159">
        <f t="shared" si="3"/>
        <v>7.0128758256655085E-2</v>
      </c>
      <c r="O82" s="159">
        <f t="shared" si="3"/>
        <v>7.0128758256655085E-2</v>
      </c>
      <c r="P82" s="159">
        <f t="shared" si="3"/>
        <v>7.0128758256655085E-2</v>
      </c>
    </row>
    <row r="83" spans="2:16" ht="13.15">
      <c r="B83" s="8" t="str">
        <f t="shared" si="1"/>
        <v>65 plus</v>
      </c>
      <c r="C83" s="159">
        <f t="shared" si="3"/>
        <v>0.10622271375674623</v>
      </c>
      <c r="D83" s="159">
        <f t="shared" si="3"/>
        <v>0.1056672480595934</v>
      </c>
      <c r="E83" s="159">
        <f t="shared" si="3"/>
        <v>0.10483771283543404</v>
      </c>
      <c r="F83" s="159">
        <f t="shared" si="3"/>
        <v>0.10419809406145193</v>
      </c>
      <c r="G83" s="159">
        <f t="shared" si="3"/>
        <v>0.1041432023029957</v>
      </c>
      <c r="H83" s="159">
        <f t="shared" si="3"/>
        <v>0.10439035279477309</v>
      </c>
      <c r="I83" s="159">
        <f t="shared" si="3"/>
        <v>0.10439035279477309</v>
      </c>
      <c r="J83" s="159">
        <f t="shared" si="3"/>
        <v>0.10439035279477309</v>
      </c>
      <c r="K83" s="159">
        <f t="shared" si="3"/>
        <v>0.10439035279477309</v>
      </c>
      <c r="L83" s="159">
        <f t="shared" si="3"/>
        <v>0.10439035279477309</v>
      </c>
      <c r="M83" s="159">
        <f t="shared" si="3"/>
        <v>0.10439035279477309</v>
      </c>
      <c r="N83" s="159">
        <f t="shared" si="3"/>
        <v>0.10439035279477309</v>
      </c>
      <c r="O83" s="159">
        <f t="shared" si="3"/>
        <v>0.10439035279477309</v>
      </c>
      <c r="P83" s="159">
        <f t="shared" si="3"/>
        <v>0.10439035279477309</v>
      </c>
    </row>
    <row r="84" spans="2:16" ht="13.15">
      <c r="B84" s="8" t="str">
        <f t="shared" si="1"/>
        <v>Total</v>
      </c>
      <c r="C84" s="159">
        <f t="shared" si="3"/>
        <v>9.9522573940593786E-2</v>
      </c>
      <c r="D84" s="159">
        <f t="shared" si="3"/>
        <v>9.9002144985606319E-2</v>
      </c>
      <c r="E84" s="159">
        <f t="shared" si="3"/>
        <v>9.8224933805784773E-2</v>
      </c>
      <c r="F84" s="159">
        <f t="shared" si="3"/>
        <v>9.7625659841901663E-2</v>
      </c>
      <c r="G84" s="159">
        <f t="shared" si="3"/>
        <v>9.757423045456555E-2</v>
      </c>
      <c r="H84" s="159">
        <f t="shared" si="3"/>
        <v>9.7805791598340283E-2</v>
      </c>
      <c r="I84" s="159">
        <f t="shared" si="3"/>
        <v>9.7805791598340283E-2</v>
      </c>
      <c r="J84" s="159">
        <f t="shared" si="3"/>
        <v>9.7805791598340283E-2</v>
      </c>
      <c r="K84" s="159">
        <f t="shared" si="3"/>
        <v>9.7805791598340283E-2</v>
      </c>
      <c r="L84" s="159">
        <f t="shared" si="3"/>
        <v>9.7805791598340283E-2</v>
      </c>
      <c r="M84" s="159">
        <f t="shared" si="3"/>
        <v>9.7805791598340283E-2</v>
      </c>
      <c r="N84" s="159">
        <f t="shared" si="3"/>
        <v>9.7805791598340283E-2</v>
      </c>
      <c r="O84" s="159">
        <f t="shared" si="3"/>
        <v>9.7805791598340283E-2</v>
      </c>
      <c r="P84" s="159">
        <f t="shared" si="3"/>
        <v>9.7805791598340283E-2</v>
      </c>
    </row>
    <row r="85" spans="2:16">
      <c r="B85" s="11"/>
      <c r="C85" s="11"/>
      <c r="D85" s="11"/>
      <c r="E85" s="11"/>
      <c r="F85" s="11"/>
      <c r="G85" s="11"/>
      <c r="H85" s="11"/>
      <c r="I85" s="11"/>
      <c r="J85" s="11"/>
      <c r="K85" s="11"/>
      <c r="L85" s="11"/>
      <c r="M85" s="11"/>
      <c r="N85" s="11"/>
      <c r="O85" s="11"/>
      <c r="P85" s="11"/>
    </row>
    <row r="86" spans="2:16" ht="13.15">
      <c r="B86" s="5" t="s">
        <v>429</v>
      </c>
      <c r="C86" s="11"/>
      <c r="D86" s="11"/>
      <c r="E86" s="11"/>
      <c r="F86" s="11"/>
      <c r="G86" s="11"/>
      <c r="H86" s="11"/>
      <c r="I86" s="11"/>
      <c r="J86" s="11"/>
      <c r="K86" s="11"/>
      <c r="L86" s="11"/>
      <c r="M86" s="11"/>
      <c r="N86" s="11"/>
      <c r="O86" s="11"/>
      <c r="P86" s="11"/>
    </row>
    <row r="87" spans="2:16">
      <c r="B87" s="11"/>
      <c r="C87" s="11"/>
      <c r="D87" s="11"/>
      <c r="E87" s="11"/>
      <c r="F87" s="11"/>
      <c r="G87" s="11"/>
      <c r="H87" s="11"/>
      <c r="I87" s="11"/>
      <c r="J87" s="11"/>
      <c r="K87" s="11"/>
      <c r="L87" s="11"/>
      <c r="M87" s="11"/>
      <c r="N87" s="11"/>
      <c r="O87" s="11"/>
      <c r="P87" s="11"/>
    </row>
    <row r="88" spans="2:16" ht="13.15">
      <c r="B88" s="8" t="str">
        <f>B73</f>
        <v>Age group</v>
      </c>
      <c r="C88" s="8" t="str">
        <f>C73</f>
        <v>2016/17</v>
      </c>
      <c r="D88" s="8" t="str">
        <f t="shared" ref="D88:P88" si="4">D73</f>
        <v>2017/18</v>
      </c>
      <c r="E88" s="8" t="str">
        <f t="shared" si="4"/>
        <v>2018/19</v>
      </c>
      <c r="F88" s="8" t="str">
        <f t="shared" si="4"/>
        <v>2019/20</v>
      </c>
      <c r="G88" s="8" t="str">
        <f t="shared" si="4"/>
        <v>2020/21</v>
      </c>
      <c r="H88" s="8" t="str">
        <f t="shared" si="4"/>
        <v>2021/22</v>
      </c>
      <c r="I88" s="8" t="str">
        <f t="shared" si="4"/>
        <v>2022/23</v>
      </c>
      <c r="J88" s="8" t="str">
        <f t="shared" si="4"/>
        <v>2023/24</v>
      </c>
      <c r="K88" s="8" t="str">
        <f t="shared" si="4"/>
        <v>2024/25</v>
      </c>
      <c r="L88" s="8" t="str">
        <f t="shared" si="4"/>
        <v>2025/26</v>
      </c>
      <c r="M88" s="8" t="str">
        <f t="shared" si="4"/>
        <v>2026/27</v>
      </c>
      <c r="N88" s="8" t="str">
        <f t="shared" si="4"/>
        <v>2027/28</v>
      </c>
      <c r="O88" s="8" t="str">
        <f t="shared" si="4"/>
        <v>2028/29</v>
      </c>
      <c r="P88" s="8" t="str">
        <f t="shared" si="4"/>
        <v>2029/30</v>
      </c>
    </row>
    <row r="89" spans="2:16" ht="13.15">
      <c r="B89" s="8" t="str">
        <f t="shared" ref="B89:B99" si="5">B74</f>
        <v>20-24</v>
      </c>
      <c r="C89" s="159">
        <f>C57*$F25</f>
        <v>0.14713845466895514</v>
      </c>
      <c r="D89" s="159">
        <f t="shared" ref="D89:P89" si="6">D57*$F25</f>
        <v>0.144615036859187</v>
      </c>
      <c r="E89" s="159">
        <f t="shared" si="6"/>
        <v>0.15072512205586025</v>
      </c>
      <c r="F89" s="159">
        <f t="shared" si="6"/>
        <v>0.15069299698308192</v>
      </c>
      <c r="G89" s="159">
        <f t="shared" si="6"/>
        <v>0.15644453268052083</v>
      </c>
      <c r="H89" s="159">
        <f t="shared" si="6"/>
        <v>0.15739581915557341</v>
      </c>
      <c r="I89" s="159">
        <f t="shared" si="6"/>
        <v>0.15739581915557341</v>
      </c>
      <c r="J89" s="159">
        <f t="shared" si="6"/>
        <v>0.15739581915557341</v>
      </c>
      <c r="K89" s="159">
        <f t="shared" si="6"/>
        <v>0.15739581915557341</v>
      </c>
      <c r="L89" s="159">
        <f t="shared" si="6"/>
        <v>0.15739581915557341</v>
      </c>
      <c r="M89" s="159">
        <f t="shared" si="6"/>
        <v>0.15739581915557341</v>
      </c>
      <c r="N89" s="159">
        <f t="shared" si="6"/>
        <v>0.15739581915557341</v>
      </c>
      <c r="O89" s="159">
        <f t="shared" si="6"/>
        <v>0.15739581915557341</v>
      </c>
      <c r="P89" s="159">
        <f t="shared" si="6"/>
        <v>0.15739581915557341</v>
      </c>
    </row>
    <row r="90" spans="2:16" ht="13.15">
      <c r="B90" s="8" t="str">
        <f t="shared" si="5"/>
        <v>25-29</v>
      </c>
      <c r="C90" s="159">
        <f t="shared" ref="C90:P99" si="7">C58*$F26</f>
        <v>0.12031810687901549</v>
      </c>
      <c r="D90" s="159">
        <f t="shared" si="7"/>
        <v>0.11825465681479409</v>
      </c>
      <c r="E90" s="159">
        <f t="shared" si="7"/>
        <v>0.12325099774679064</v>
      </c>
      <c r="F90" s="159">
        <f t="shared" si="7"/>
        <v>0.12322472842142132</v>
      </c>
      <c r="G90" s="159">
        <f t="shared" si="7"/>
        <v>0.12792787613572809</v>
      </c>
      <c r="H90" s="159">
        <f t="shared" si="7"/>
        <v>0.12870576243360618</v>
      </c>
      <c r="I90" s="159">
        <f t="shared" si="7"/>
        <v>0.12870576243360618</v>
      </c>
      <c r="J90" s="159">
        <f t="shared" si="7"/>
        <v>0.12870576243360618</v>
      </c>
      <c r="K90" s="159">
        <f t="shared" si="7"/>
        <v>0.12870576243360618</v>
      </c>
      <c r="L90" s="159">
        <f t="shared" si="7"/>
        <v>0.12870576243360618</v>
      </c>
      <c r="M90" s="159">
        <f t="shared" si="7"/>
        <v>0.12870576243360618</v>
      </c>
      <c r="N90" s="159">
        <f t="shared" si="7"/>
        <v>0.12870576243360618</v>
      </c>
      <c r="O90" s="159">
        <f t="shared" si="7"/>
        <v>0.12870576243360618</v>
      </c>
      <c r="P90" s="159">
        <f t="shared" si="7"/>
        <v>0.12870576243360618</v>
      </c>
    </row>
    <row r="91" spans="2:16" ht="13.15">
      <c r="B91" s="8" t="str">
        <f t="shared" si="5"/>
        <v>30-34</v>
      </c>
      <c r="C91" s="159">
        <f t="shared" si="7"/>
        <v>9.6421219102290442E-2</v>
      </c>
      <c r="D91" s="159">
        <f t="shared" si="7"/>
        <v>9.4767599577267575E-2</v>
      </c>
      <c r="E91" s="159">
        <f t="shared" si="7"/>
        <v>9.8771596117856464E-2</v>
      </c>
      <c r="F91" s="159">
        <f t="shared" si="7"/>
        <v>9.8750544254235892E-2</v>
      </c>
      <c r="G91" s="159">
        <f t="shared" si="7"/>
        <v>0.10251957992139116</v>
      </c>
      <c r="H91" s="159">
        <f t="shared" si="7"/>
        <v>0.10314296693362027</v>
      </c>
      <c r="I91" s="159">
        <f t="shared" si="7"/>
        <v>0.10314296693362027</v>
      </c>
      <c r="J91" s="159">
        <f t="shared" si="7"/>
        <v>0.10314296693362027</v>
      </c>
      <c r="K91" s="159">
        <f t="shared" si="7"/>
        <v>0.10314296693362027</v>
      </c>
      <c r="L91" s="159">
        <f t="shared" si="7"/>
        <v>0.10314296693362027</v>
      </c>
      <c r="M91" s="159">
        <f t="shared" si="7"/>
        <v>0.10314296693362027</v>
      </c>
      <c r="N91" s="159">
        <f t="shared" si="7"/>
        <v>0.10314296693362027</v>
      </c>
      <c r="O91" s="159">
        <f t="shared" si="7"/>
        <v>0.10314296693362027</v>
      </c>
      <c r="P91" s="159">
        <f t="shared" si="7"/>
        <v>0.10314296693362027</v>
      </c>
    </row>
    <row r="92" spans="2:16" ht="13.15">
      <c r="B92" s="8" t="str">
        <f t="shared" si="5"/>
        <v>35-39</v>
      </c>
      <c r="C92" s="159">
        <f t="shared" si="7"/>
        <v>9.1949856680294192E-2</v>
      </c>
      <c r="D92" s="159">
        <f t="shared" si="7"/>
        <v>9.0372920817574143E-2</v>
      </c>
      <c r="E92" s="159">
        <f t="shared" si="7"/>
        <v>9.4191239145046915E-2</v>
      </c>
      <c r="F92" s="159">
        <f t="shared" si="7"/>
        <v>9.4171163524132878E-2</v>
      </c>
      <c r="G92" s="159">
        <f t="shared" si="7"/>
        <v>9.7765416870485886E-2</v>
      </c>
      <c r="H92" s="159">
        <f t="shared" si="7"/>
        <v>9.8359895419548982E-2</v>
      </c>
      <c r="I92" s="159">
        <f t="shared" si="7"/>
        <v>9.8359895419548982E-2</v>
      </c>
      <c r="J92" s="159">
        <f t="shared" si="7"/>
        <v>9.8359895419548982E-2</v>
      </c>
      <c r="K92" s="159">
        <f t="shared" si="7"/>
        <v>9.8359895419548982E-2</v>
      </c>
      <c r="L92" s="159">
        <f t="shared" si="7"/>
        <v>9.8359895419548982E-2</v>
      </c>
      <c r="M92" s="159">
        <f t="shared" si="7"/>
        <v>9.8359895419548982E-2</v>
      </c>
      <c r="N92" s="159">
        <f t="shared" si="7"/>
        <v>9.8359895419548982E-2</v>
      </c>
      <c r="O92" s="159">
        <f t="shared" si="7"/>
        <v>9.8359895419548982E-2</v>
      </c>
      <c r="P92" s="159">
        <f t="shared" si="7"/>
        <v>9.8359895419548982E-2</v>
      </c>
    </row>
    <row r="93" spans="2:16" ht="13.15">
      <c r="B93" s="8" t="str">
        <f t="shared" si="5"/>
        <v>40-44</v>
      </c>
      <c r="C93" s="159">
        <f t="shared" si="7"/>
        <v>8.3891908371129656E-2</v>
      </c>
      <c r="D93" s="159">
        <f t="shared" si="7"/>
        <v>8.2453165955658228E-2</v>
      </c>
      <c r="E93" s="159">
        <f t="shared" si="7"/>
        <v>8.5936869169834076E-2</v>
      </c>
      <c r="F93" s="159">
        <f t="shared" si="7"/>
        <v>8.5918552859064065E-2</v>
      </c>
      <c r="G93" s="159">
        <f t="shared" si="7"/>
        <v>8.919782683817723E-2</v>
      </c>
      <c r="H93" s="159">
        <f t="shared" si="7"/>
        <v>8.9740208759880563E-2</v>
      </c>
      <c r="I93" s="159">
        <f t="shared" si="7"/>
        <v>8.9740208759880563E-2</v>
      </c>
      <c r="J93" s="159">
        <f t="shared" si="7"/>
        <v>8.9740208759880563E-2</v>
      </c>
      <c r="K93" s="159">
        <f t="shared" si="7"/>
        <v>8.9740208759880563E-2</v>
      </c>
      <c r="L93" s="159">
        <f t="shared" si="7"/>
        <v>8.9740208759880563E-2</v>
      </c>
      <c r="M93" s="159">
        <f t="shared" si="7"/>
        <v>8.9740208759880563E-2</v>
      </c>
      <c r="N93" s="159">
        <f t="shared" si="7"/>
        <v>8.9740208759880563E-2</v>
      </c>
      <c r="O93" s="159">
        <f t="shared" si="7"/>
        <v>8.9740208759880563E-2</v>
      </c>
      <c r="P93" s="159">
        <f t="shared" si="7"/>
        <v>8.9740208759880563E-2</v>
      </c>
    </row>
    <row r="94" spans="2:16" ht="13.15">
      <c r="B94" s="8" t="str">
        <f t="shared" si="5"/>
        <v>45-49</v>
      </c>
      <c r="C94" s="159">
        <f t="shared" si="7"/>
        <v>9.2936607280912853E-2</v>
      </c>
      <c r="D94" s="159">
        <f t="shared" si="7"/>
        <v>9.1342748690242434E-2</v>
      </c>
      <c r="E94" s="159">
        <f t="shared" si="7"/>
        <v>9.5202042915220789E-2</v>
      </c>
      <c r="F94" s="159">
        <f t="shared" si="7"/>
        <v>9.5181751854808441E-2</v>
      </c>
      <c r="G94" s="159">
        <f t="shared" si="7"/>
        <v>9.8814576567951298E-2</v>
      </c>
      <c r="H94" s="159">
        <f t="shared" si="7"/>
        <v>9.9415434703525124E-2</v>
      </c>
      <c r="I94" s="159">
        <f t="shared" si="7"/>
        <v>9.9415434703525124E-2</v>
      </c>
      <c r="J94" s="159">
        <f t="shared" si="7"/>
        <v>9.9415434703525124E-2</v>
      </c>
      <c r="K94" s="159">
        <f t="shared" si="7"/>
        <v>9.9415434703525124E-2</v>
      </c>
      <c r="L94" s="159">
        <f t="shared" si="7"/>
        <v>9.9415434703525124E-2</v>
      </c>
      <c r="M94" s="159">
        <f t="shared" si="7"/>
        <v>9.9415434703525124E-2</v>
      </c>
      <c r="N94" s="159">
        <f t="shared" si="7"/>
        <v>9.9415434703525124E-2</v>
      </c>
      <c r="O94" s="159">
        <f t="shared" si="7"/>
        <v>9.9415434703525124E-2</v>
      </c>
      <c r="P94" s="159">
        <f t="shared" si="7"/>
        <v>9.9415434703525124E-2</v>
      </c>
    </row>
    <row r="95" spans="2:16" ht="13.15">
      <c r="B95" s="8" t="str">
        <f t="shared" si="5"/>
        <v>50-54</v>
      </c>
      <c r="C95" s="159">
        <f t="shared" si="7"/>
        <v>9.6925093548282923E-2</v>
      </c>
      <c r="D95" s="159">
        <f t="shared" si="7"/>
        <v>9.5262832599413622E-2</v>
      </c>
      <c r="E95" s="159">
        <f t="shared" si="7"/>
        <v>9.9287753077258539E-2</v>
      </c>
      <c r="F95" s="159">
        <f t="shared" si="7"/>
        <v>9.9266591201586457E-2</v>
      </c>
      <c r="G95" s="159">
        <f t="shared" si="7"/>
        <v>0.10305532295614236</v>
      </c>
      <c r="H95" s="159">
        <f t="shared" si="7"/>
        <v>0.10368196764119859</v>
      </c>
      <c r="I95" s="159">
        <f t="shared" si="7"/>
        <v>0.10368196764119859</v>
      </c>
      <c r="J95" s="159">
        <f t="shared" si="7"/>
        <v>0.10368196764119859</v>
      </c>
      <c r="K95" s="159">
        <f t="shared" si="7"/>
        <v>0.10368196764119859</v>
      </c>
      <c r="L95" s="159">
        <f t="shared" si="7"/>
        <v>0.10368196764119859</v>
      </c>
      <c r="M95" s="159">
        <f t="shared" si="7"/>
        <v>0.10368196764119859</v>
      </c>
      <c r="N95" s="159">
        <f t="shared" si="7"/>
        <v>0.10368196764119859</v>
      </c>
      <c r="O95" s="159">
        <f t="shared" si="7"/>
        <v>0.10368196764119859</v>
      </c>
      <c r="P95" s="159">
        <f t="shared" si="7"/>
        <v>0.10368196764119859</v>
      </c>
    </row>
    <row r="96" spans="2:16" ht="13.15">
      <c r="B96" s="8" t="str">
        <f t="shared" si="5"/>
        <v>55-59</v>
      </c>
      <c r="C96" s="159">
        <f t="shared" si="7"/>
        <v>6.6873006937709423E-2</v>
      </c>
      <c r="D96" s="159">
        <f t="shared" si="7"/>
        <v>6.5726137908270241E-2</v>
      </c>
      <c r="E96" s="159">
        <f t="shared" si="7"/>
        <v>6.8503112633650012E-2</v>
      </c>
      <c r="F96" s="159">
        <f t="shared" si="7"/>
        <v>6.8488512098258958E-2</v>
      </c>
      <c r="G96" s="159">
        <f t="shared" si="7"/>
        <v>7.1102529538245487E-2</v>
      </c>
      <c r="H96" s="159">
        <f t="shared" si="7"/>
        <v>7.1534880055919917E-2</v>
      </c>
      <c r="I96" s="159">
        <f t="shared" si="7"/>
        <v>7.1534880055919917E-2</v>
      </c>
      <c r="J96" s="159">
        <f t="shared" si="7"/>
        <v>7.1534880055919917E-2</v>
      </c>
      <c r="K96" s="159">
        <f t="shared" si="7"/>
        <v>7.1534880055919917E-2</v>
      </c>
      <c r="L96" s="159">
        <f t="shared" si="7"/>
        <v>7.1534880055919917E-2</v>
      </c>
      <c r="M96" s="159">
        <f t="shared" si="7"/>
        <v>7.1534880055919917E-2</v>
      </c>
      <c r="N96" s="159">
        <f t="shared" si="7"/>
        <v>7.1534880055919917E-2</v>
      </c>
      <c r="O96" s="159">
        <f t="shared" si="7"/>
        <v>7.1534880055919917E-2</v>
      </c>
      <c r="P96" s="159">
        <f t="shared" si="7"/>
        <v>7.1534880055919917E-2</v>
      </c>
    </row>
    <row r="97" spans="2:16" ht="13.15">
      <c r="B97" s="8" t="str">
        <f t="shared" si="5"/>
        <v>60-64</v>
      </c>
      <c r="C97" s="159">
        <f t="shared" si="7"/>
        <v>5.0632229491168183E-2</v>
      </c>
      <c r="D97" s="159">
        <f t="shared" si="7"/>
        <v>4.9763889056753934E-2</v>
      </c>
      <c r="E97" s="159">
        <f t="shared" si="7"/>
        <v>5.1866447742616104E-2</v>
      </c>
      <c r="F97" s="159">
        <f t="shared" si="7"/>
        <v>5.1855393093027786E-2</v>
      </c>
      <c r="G97" s="159">
        <f t="shared" si="7"/>
        <v>5.3834570297345778E-2</v>
      </c>
      <c r="H97" s="159">
        <f t="shared" si="7"/>
        <v>5.4161920174881688E-2</v>
      </c>
      <c r="I97" s="159">
        <f t="shared" si="7"/>
        <v>5.4161920174881688E-2</v>
      </c>
      <c r="J97" s="159">
        <f t="shared" si="7"/>
        <v>5.4161920174881688E-2</v>
      </c>
      <c r="K97" s="159">
        <f t="shared" si="7"/>
        <v>5.4161920174881688E-2</v>
      </c>
      <c r="L97" s="159">
        <f t="shared" si="7"/>
        <v>5.4161920174881688E-2</v>
      </c>
      <c r="M97" s="159">
        <f t="shared" si="7"/>
        <v>5.4161920174881688E-2</v>
      </c>
      <c r="N97" s="159">
        <f t="shared" si="7"/>
        <v>5.4161920174881688E-2</v>
      </c>
      <c r="O97" s="159">
        <f t="shared" si="7"/>
        <v>5.4161920174881688E-2</v>
      </c>
      <c r="P97" s="159">
        <f t="shared" si="7"/>
        <v>5.4161920174881688E-2</v>
      </c>
    </row>
    <row r="98" spans="2:16" ht="13.15">
      <c r="B98" s="8" t="str">
        <f t="shared" si="5"/>
        <v>65 plus</v>
      </c>
      <c r="C98" s="159">
        <f t="shared" si="7"/>
        <v>8.0958158717528955E-2</v>
      </c>
      <c r="D98" s="159">
        <f t="shared" si="7"/>
        <v>7.9569729975270648E-2</v>
      </c>
      <c r="E98" s="159">
        <f t="shared" si="7"/>
        <v>8.293160602761078E-2</v>
      </c>
      <c r="F98" s="159">
        <f t="shared" si="7"/>
        <v>8.2913930249061588E-2</v>
      </c>
      <c r="G98" s="159">
        <f t="shared" si="7"/>
        <v>8.6078526077598833E-2</v>
      </c>
      <c r="H98" s="159">
        <f t="shared" si="7"/>
        <v>8.6601940582708439E-2</v>
      </c>
      <c r="I98" s="159">
        <f t="shared" si="7"/>
        <v>8.6601940582708439E-2</v>
      </c>
      <c r="J98" s="159">
        <f t="shared" si="7"/>
        <v>8.6601940582708439E-2</v>
      </c>
      <c r="K98" s="159">
        <f t="shared" si="7"/>
        <v>8.6601940582708439E-2</v>
      </c>
      <c r="L98" s="159">
        <f t="shared" si="7"/>
        <v>8.6601940582708439E-2</v>
      </c>
      <c r="M98" s="159">
        <f t="shared" si="7"/>
        <v>8.6601940582708439E-2</v>
      </c>
      <c r="N98" s="159">
        <f t="shared" si="7"/>
        <v>8.6601940582708439E-2</v>
      </c>
      <c r="O98" s="159">
        <f t="shared" si="7"/>
        <v>8.6601940582708439E-2</v>
      </c>
      <c r="P98" s="159">
        <f t="shared" si="7"/>
        <v>8.6601940582708439E-2</v>
      </c>
    </row>
    <row r="99" spans="2:16" ht="13.15">
      <c r="B99" s="8" t="str">
        <f t="shared" si="5"/>
        <v>Total</v>
      </c>
      <c r="C99" s="159">
        <f t="shared" si="7"/>
        <v>9.8132982855984846E-2</v>
      </c>
      <c r="D99" s="159">
        <f t="shared" si="7"/>
        <v>9.6450006660389997E-2</v>
      </c>
      <c r="E99" s="159">
        <f t="shared" si="7"/>
        <v>0.1005250860623232</v>
      </c>
      <c r="F99" s="159">
        <f t="shared" si="7"/>
        <v>0.10050366046543695</v>
      </c>
      <c r="G99" s="159">
        <f t="shared" si="7"/>
        <v>0.10433960773878725</v>
      </c>
      <c r="H99" s="159">
        <f t="shared" si="7"/>
        <v>0.10497406172675047</v>
      </c>
      <c r="I99" s="159">
        <f t="shared" si="7"/>
        <v>0.10497406172675047</v>
      </c>
      <c r="J99" s="159">
        <f t="shared" si="7"/>
        <v>0.10497406172675047</v>
      </c>
      <c r="K99" s="159">
        <f t="shared" si="7"/>
        <v>0.10497406172675047</v>
      </c>
      <c r="L99" s="159">
        <f t="shared" si="7"/>
        <v>0.10497406172675047</v>
      </c>
      <c r="M99" s="159">
        <f t="shared" si="7"/>
        <v>0.10497406172675047</v>
      </c>
      <c r="N99" s="159">
        <f t="shared" si="7"/>
        <v>0.10497406172675047</v>
      </c>
      <c r="O99" s="159">
        <f t="shared" si="7"/>
        <v>0.10497406172675047</v>
      </c>
      <c r="P99" s="159">
        <f t="shared" si="7"/>
        <v>0.10497406172675047</v>
      </c>
    </row>
    <row r="102" spans="2:16" ht="13.15">
      <c r="B102" s="74" t="s">
        <v>1261</v>
      </c>
    </row>
    <row r="104" spans="2:16" ht="13.15">
      <c r="B104" s="1068"/>
      <c r="C104" s="1068" t="str">
        <f>C88</f>
        <v>2016/17</v>
      </c>
      <c r="D104" s="1068" t="str">
        <f t="shared" ref="D104:P104" si="8">D88</f>
        <v>2017/18</v>
      </c>
      <c r="E104" s="1068" t="str">
        <f t="shared" si="8"/>
        <v>2018/19</v>
      </c>
      <c r="F104" s="1068" t="str">
        <f t="shared" si="8"/>
        <v>2019/20</v>
      </c>
      <c r="G104" s="1068" t="str">
        <f t="shared" si="8"/>
        <v>2020/21</v>
      </c>
      <c r="H104" s="1068" t="str">
        <f t="shared" si="8"/>
        <v>2021/22</v>
      </c>
      <c r="I104" s="1068" t="str">
        <f t="shared" si="8"/>
        <v>2022/23</v>
      </c>
      <c r="J104" s="1068" t="str">
        <f t="shared" si="8"/>
        <v>2023/24</v>
      </c>
      <c r="K104" s="1068" t="str">
        <f t="shared" si="8"/>
        <v>2024/25</v>
      </c>
      <c r="L104" s="1068" t="str">
        <f t="shared" si="8"/>
        <v>2025/26</v>
      </c>
      <c r="M104" s="1068" t="str">
        <f t="shared" si="8"/>
        <v>2026/27</v>
      </c>
      <c r="N104" s="1068" t="str">
        <f t="shared" si="8"/>
        <v>2027/28</v>
      </c>
      <c r="O104" s="1068" t="str">
        <f t="shared" si="8"/>
        <v>2028/29</v>
      </c>
      <c r="P104" s="1068" t="str">
        <f t="shared" si="8"/>
        <v>2029/30</v>
      </c>
    </row>
    <row r="105" spans="2:16">
      <c r="B105" s="395" t="s">
        <v>1081</v>
      </c>
      <c r="C105" s="899">
        <f>C84</f>
        <v>9.9522573940593786E-2</v>
      </c>
      <c r="D105" s="899">
        <f t="shared" ref="D105:P105" si="9">D84</f>
        <v>9.9002144985606319E-2</v>
      </c>
      <c r="E105" s="899">
        <f t="shared" si="9"/>
        <v>9.8224933805784773E-2</v>
      </c>
      <c r="F105" s="899">
        <f t="shared" si="9"/>
        <v>9.7625659841901663E-2</v>
      </c>
      <c r="G105" s="899">
        <f t="shared" si="9"/>
        <v>9.757423045456555E-2</v>
      </c>
      <c r="H105" s="899">
        <f t="shared" si="9"/>
        <v>9.7805791598340283E-2</v>
      </c>
      <c r="I105" s="899">
        <f t="shared" si="9"/>
        <v>9.7805791598340283E-2</v>
      </c>
      <c r="J105" s="899">
        <f t="shared" si="9"/>
        <v>9.7805791598340283E-2</v>
      </c>
      <c r="K105" s="899">
        <f t="shared" si="9"/>
        <v>9.7805791598340283E-2</v>
      </c>
      <c r="L105" s="899">
        <f t="shared" si="9"/>
        <v>9.7805791598340283E-2</v>
      </c>
      <c r="M105" s="899">
        <f t="shared" si="9"/>
        <v>9.7805791598340283E-2</v>
      </c>
      <c r="N105" s="899">
        <f t="shared" si="9"/>
        <v>9.7805791598340283E-2</v>
      </c>
      <c r="O105" s="899">
        <f t="shared" si="9"/>
        <v>9.7805791598340283E-2</v>
      </c>
      <c r="P105" s="899">
        <f t="shared" si="9"/>
        <v>9.7805791598340283E-2</v>
      </c>
    </row>
    <row r="106" spans="2:16">
      <c r="B106" s="395" t="s">
        <v>1082</v>
      </c>
      <c r="C106" s="899">
        <f>C99</f>
        <v>9.8132982855984846E-2</v>
      </c>
      <c r="D106" s="899">
        <f t="shared" ref="D106:P106" si="10">D99</f>
        <v>9.6450006660389997E-2</v>
      </c>
      <c r="E106" s="899">
        <f t="shared" si="10"/>
        <v>0.1005250860623232</v>
      </c>
      <c r="F106" s="899">
        <f t="shared" si="10"/>
        <v>0.10050366046543695</v>
      </c>
      <c r="G106" s="899">
        <f t="shared" si="10"/>
        <v>0.10433960773878725</v>
      </c>
      <c r="H106" s="899">
        <f t="shared" si="10"/>
        <v>0.10497406172675047</v>
      </c>
      <c r="I106" s="899">
        <f t="shared" si="10"/>
        <v>0.10497406172675047</v>
      </c>
      <c r="J106" s="899">
        <f t="shared" si="10"/>
        <v>0.10497406172675047</v>
      </c>
      <c r="K106" s="899">
        <f t="shared" si="10"/>
        <v>0.10497406172675047</v>
      </c>
      <c r="L106" s="899">
        <f t="shared" si="10"/>
        <v>0.10497406172675047</v>
      </c>
      <c r="M106" s="899">
        <f t="shared" si="10"/>
        <v>0.10497406172675047</v>
      </c>
      <c r="N106" s="899">
        <f t="shared" si="10"/>
        <v>0.10497406172675047</v>
      </c>
      <c r="O106" s="899">
        <f t="shared" si="10"/>
        <v>0.10497406172675047</v>
      </c>
      <c r="P106" s="899">
        <f t="shared" si="10"/>
        <v>0.10497406172675047</v>
      </c>
    </row>
    <row r="107" spans="2:16">
      <c r="B107" s="395" t="s">
        <v>1083</v>
      </c>
      <c r="C107" s="899">
        <f>Group_2_rates!C84</f>
        <v>8.5342347059197993E-2</v>
      </c>
      <c r="D107" s="899">
        <f>Group_2_rates!D84</f>
        <v>8.4896070131887935E-2</v>
      </c>
      <c r="E107" s="899">
        <f>Group_2_rates!E84</f>
        <v>8.4229597957582933E-2</v>
      </c>
      <c r="F107" s="899">
        <f>Group_2_rates!F84</f>
        <v>8.3715710056735615E-2</v>
      </c>
      <c r="G107" s="899">
        <f>Group_2_rates!G84</f>
        <v>8.3671608457979732E-2</v>
      </c>
      <c r="H107" s="899">
        <f>Group_2_rates!H84</f>
        <v>8.3870176187038306E-2</v>
      </c>
      <c r="I107" s="899">
        <f>Group_2_rates!I84</f>
        <v>8.3870176187038306E-2</v>
      </c>
      <c r="J107" s="899">
        <f>Group_2_rates!J84</f>
        <v>8.3870176187038306E-2</v>
      </c>
      <c r="K107" s="899">
        <f>Group_2_rates!K84</f>
        <v>8.3870176187038306E-2</v>
      </c>
      <c r="L107" s="899">
        <f>Group_2_rates!L84</f>
        <v>8.3870176187038306E-2</v>
      </c>
      <c r="M107" s="899">
        <f>Group_2_rates!M84</f>
        <v>8.3870176187038306E-2</v>
      </c>
      <c r="N107" s="899">
        <f>Group_2_rates!N84</f>
        <v>8.3870176187038306E-2</v>
      </c>
      <c r="O107" s="899">
        <f>Group_2_rates!O84</f>
        <v>8.3870176187038306E-2</v>
      </c>
      <c r="P107" s="899">
        <f>Group_2_rates!P84</f>
        <v>8.3870176187038306E-2</v>
      </c>
    </row>
    <row r="108" spans="2:16">
      <c r="B108" s="395" t="s">
        <v>1084</v>
      </c>
      <c r="C108" s="899">
        <f>Group_2_rates!C99</f>
        <v>9.1155432570873801E-2</v>
      </c>
      <c r="D108" s="899">
        <f>Group_2_rates!D99</f>
        <v>8.9592121045521791E-2</v>
      </c>
      <c r="E108" s="899">
        <f>Group_2_rates!E99</f>
        <v>9.3377450043306595E-2</v>
      </c>
      <c r="F108" s="899">
        <f>Group_2_rates!F99</f>
        <v>9.3357547870811533E-2</v>
      </c>
      <c r="G108" s="899">
        <f>Group_2_rates!G99</f>
        <v>9.6920747753713954E-2</v>
      </c>
      <c r="H108" s="899">
        <f>Group_2_rates!H99</f>
        <v>9.751009015456584E-2</v>
      </c>
      <c r="I108" s="899">
        <f>Group_2_rates!I99</f>
        <v>9.751009015456584E-2</v>
      </c>
      <c r="J108" s="899">
        <f>Group_2_rates!J99</f>
        <v>9.751009015456584E-2</v>
      </c>
      <c r="K108" s="899">
        <f>Group_2_rates!K99</f>
        <v>9.751009015456584E-2</v>
      </c>
      <c r="L108" s="899">
        <f>Group_2_rates!L99</f>
        <v>9.751009015456584E-2</v>
      </c>
      <c r="M108" s="899">
        <f>Group_2_rates!M99</f>
        <v>9.751009015456584E-2</v>
      </c>
      <c r="N108" s="899">
        <f>Group_2_rates!N99</f>
        <v>9.751009015456584E-2</v>
      </c>
      <c r="O108" s="899">
        <f>Group_2_rates!O99</f>
        <v>9.751009015456584E-2</v>
      </c>
      <c r="P108" s="899">
        <f>Group_2_rates!P99</f>
        <v>9.751009015456584E-2</v>
      </c>
    </row>
    <row r="109" spans="2:16">
      <c r="B109" s="395" t="s">
        <v>1085</v>
      </c>
      <c r="C109" s="899">
        <f>Group_3_rates!C84</f>
        <v>7.5163901997091817E-2</v>
      </c>
      <c r="D109" s="899">
        <f>Group_3_rates!D84</f>
        <v>7.4770850758360027E-2</v>
      </c>
      <c r="E109" s="899">
        <f>Group_3_rates!E84</f>
        <v>7.4183866091082212E-2</v>
      </c>
      <c r="F109" s="899">
        <f>Group_3_rates!F84</f>
        <v>7.3731267572904755E-2</v>
      </c>
      <c r="G109" s="899">
        <f>Group_3_rates!G84</f>
        <v>7.3692425797853706E-2</v>
      </c>
      <c r="H109" s="899">
        <f>Group_3_rates!H84</f>
        <v>7.3867311137208055E-2</v>
      </c>
      <c r="I109" s="899">
        <f>Group_3_rates!I84</f>
        <v>7.3867311137208055E-2</v>
      </c>
      <c r="J109" s="899">
        <f>Group_3_rates!J84</f>
        <v>7.3867311137208055E-2</v>
      </c>
      <c r="K109" s="899">
        <f>Group_3_rates!K84</f>
        <v>7.3867311137208055E-2</v>
      </c>
      <c r="L109" s="899">
        <f>Group_3_rates!L84</f>
        <v>7.3867311137208055E-2</v>
      </c>
      <c r="M109" s="899">
        <f>Group_3_rates!M84</f>
        <v>7.3867311137208055E-2</v>
      </c>
      <c r="N109" s="899">
        <f>Group_3_rates!N84</f>
        <v>7.3867311137208055E-2</v>
      </c>
      <c r="O109" s="899">
        <f>Group_3_rates!O84</f>
        <v>7.3867311137208055E-2</v>
      </c>
      <c r="P109" s="899">
        <f>Group_3_rates!P84</f>
        <v>7.3867311137208055E-2</v>
      </c>
    </row>
    <row r="110" spans="2:16">
      <c r="B110" s="395" t="s">
        <v>1086</v>
      </c>
      <c r="C110" s="899">
        <f>Group_3_rates!C99</f>
        <v>8.1494209099181592E-2</v>
      </c>
      <c r="D110" s="899">
        <f>Group_3_rates!D99</f>
        <v>8.009658711724274E-2</v>
      </c>
      <c r="E110" s="899">
        <f>Group_3_rates!E99</f>
        <v>8.3480723247745164E-2</v>
      </c>
      <c r="F110" s="899">
        <f>Group_3_rates!F99</f>
        <v>8.346293043209943E-2</v>
      </c>
      <c r="G110" s="899">
        <f>Group_3_rates!G99</f>
        <v>8.6648480082074014E-2</v>
      </c>
      <c r="H110" s="899">
        <f>Group_3_rates!H99</f>
        <v>8.7175360285387138E-2</v>
      </c>
      <c r="I110" s="899">
        <f>Group_3_rates!I99</f>
        <v>8.7175360285387138E-2</v>
      </c>
      <c r="J110" s="899">
        <f>Group_3_rates!J99</f>
        <v>8.7175360285387138E-2</v>
      </c>
      <c r="K110" s="899">
        <f>Group_3_rates!K99</f>
        <v>8.7175360285387138E-2</v>
      </c>
      <c r="L110" s="899">
        <f>Group_3_rates!L99</f>
        <v>8.7175360285387138E-2</v>
      </c>
      <c r="M110" s="899">
        <f>Group_3_rates!M99</f>
        <v>8.7175360285387138E-2</v>
      </c>
      <c r="N110" s="899">
        <f>Group_3_rates!N99</f>
        <v>8.7175360285387138E-2</v>
      </c>
      <c r="O110" s="899">
        <f>Group_3_rates!O99</f>
        <v>8.7175360285387138E-2</v>
      </c>
      <c r="P110" s="899">
        <f>Group_3_rates!P99</f>
        <v>8.7175360285387138E-2</v>
      </c>
    </row>
  </sheetData>
  <mergeCells count="5">
    <mergeCell ref="B22:B23"/>
    <mergeCell ref="C22:H22"/>
    <mergeCell ref="C23:E23"/>
    <mergeCell ref="F23:H23"/>
    <mergeCell ref="A5:P5"/>
  </mergeCells>
  <hyperlinks>
    <hyperlink ref="A2" location="'Title_&amp;_Contents'!A1" display="Contents"/>
    <hyperlink ref="B2" location="Map_of_sheets!A1" display="Map of sheets"/>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0000"/>
  </sheetPr>
  <dimension ref="A1:R99"/>
  <sheetViews>
    <sheetView showGridLines="0" workbookViewId="0"/>
  </sheetViews>
  <sheetFormatPr defaultRowHeight="12.75"/>
  <cols>
    <col min="2" max="2" width="15.73046875" customWidth="1"/>
    <col min="3" max="20" width="12.73046875" customWidth="1"/>
  </cols>
  <sheetData>
    <row r="1" spans="1:16" s="64" customFormat="1" ht="13.9">
      <c r="A1" s="63" t="str">
        <f>ModelBanner</f>
        <v>TSM_201920</v>
      </c>
    </row>
    <row r="2" spans="1:16" s="64" customFormat="1" ht="13.9">
      <c r="A2" s="920" t="s">
        <v>13</v>
      </c>
      <c r="B2" s="920" t="s">
        <v>30</v>
      </c>
    </row>
    <row r="3" spans="1:16" s="64" customFormat="1" ht="13.9">
      <c r="A3" s="65"/>
    </row>
    <row r="4" spans="1:16" s="55" customFormat="1">
      <c r="A4" s="56" t="s">
        <v>26</v>
      </c>
      <c r="B4" s="56"/>
    </row>
    <row r="5" spans="1:16" s="45" customFormat="1" ht="28.5" customHeight="1">
      <c r="A5" s="1374" t="s">
        <v>1385</v>
      </c>
      <c r="B5" s="1374"/>
      <c r="C5" s="1374"/>
      <c r="D5" s="1374"/>
      <c r="E5" s="1374"/>
      <c r="F5" s="1374"/>
      <c r="G5" s="1374"/>
      <c r="H5" s="1374"/>
      <c r="I5" s="1374"/>
      <c r="J5" s="1374"/>
      <c r="K5" s="1374"/>
      <c r="L5" s="1374"/>
      <c r="M5" s="1374"/>
      <c r="N5" s="1374"/>
      <c r="O5" s="1374"/>
      <c r="P5" s="1374"/>
    </row>
    <row r="6" spans="1:16" s="44" customFormat="1">
      <c r="A6" s="54" t="s">
        <v>1336</v>
      </c>
      <c r="B6" s="59"/>
      <c r="C6" s="43"/>
      <c r="D6" s="43"/>
      <c r="E6" s="43"/>
      <c r="F6" s="43"/>
      <c r="G6" s="43"/>
      <c r="H6" s="43"/>
      <c r="I6" s="43"/>
    </row>
    <row r="7" spans="1:16" s="44" customFormat="1" ht="13.15">
      <c r="A7" s="52" t="s">
        <v>236</v>
      </c>
      <c r="B7" s="54"/>
      <c r="C7" s="43"/>
      <c r="D7" s="43"/>
      <c r="E7" s="43"/>
      <c r="F7" s="43"/>
      <c r="G7" s="43"/>
      <c r="H7" s="43"/>
      <c r="I7" s="43"/>
    </row>
    <row r="8" spans="1:16" s="44" customFormat="1">
      <c r="A8" s="54" t="s">
        <v>24</v>
      </c>
      <c r="B8" s="59"/>
      <c r="C8" s="43"/>
      <c r="D8" s="43"/>
      <c r="E8" s="43"/>
      <c r="F8" s="43"/>
      <c r="G8" s="43"/>
      <c r="H8" s="43"/>
      <c r="I8" s="43"/>
    </row>
    <row r="9" spans="1:16" s="44" customFormat="1" ht="13.15">
      <c r="A9" s="52" t="s">
        <v>1383</v>
      </c>
      <c r="B9" s="59"/>
      <c r="C9" s="43"/>
      <c r="D9" s="43"/>
      <c r="E9" s="43"/>
      <c r="F9" s="43"/>
      <c r="G9" s="43"/>
      <c r="H9" s="43"/>
      <c r="I9" s="43"/>
    </row>
    <row r="10" spans="1:16" s="48" customFormat="1" ht="13.15">
      <c r="A10" s="53">
        <f>SUM(A12:A2224)</f>
        <v>0</v>
      </c>
      <c r="B10" s="71"/>
      <c r="C10" s="46"/>
      <c r="D10" s="70"/>
      <c r="E10" s="47"/>
      <c r="F10" s="47"/>
      <c r="G10" s="47"/>
      <c r="H10" s="47"/>
      <c r="I10" s="47"/>
    </row>
    <row r="12" spans="1:16" ht="17.649999999999999">
      <c r="B12" s="37" t="s">
        <v>426</v>
      </c>
    </row>
    <row r="14" spans="1:16">
      <c r="B14" s="982" t="s">
        <v>1571</v>
      </c>
    </row>
    <row r="16" spans="1:16">
      <c r="B16" s="11" t="s">
        <v>427</v>
      </c>
    </row>
    <row r="18" spans="2:8">
      <c r="B18" t="str">
        <f>RAW_DATA_INPUTS!C393</f>
        <v xml:space="preserve">Group 1 subjects comprise Biology, Chemistry, Computing, Mathematics, and Physics. Group 2 subjects comprise Classics, English, Geography, History, and Modern Foreign Languages. All other subjects fall into Group 3. </v>
      </c>
    </row>
    <row r="20" spans="2:8">
      <c r="B20" s="11" t="s">
        <v>1386</v>
      </c>
    </row>
    <row r="22" spans="2:8" ht="13.15">
      <c r="B22" s="1372"/>
      <c r="C22" s="1307" t="str">
        <f>RAW_DATA_INPUTS!C396</f>
        <v>Assumed wastage conversion rates</v>
      </c>
      <c r="D22" s="1308"/>
      <c r="E22" s="1308"/>
      <c r="F22" s="1308"/>
      <c r="G22" s="1308"/>
      <c r="H22" s="1309"/>
    </row>
    <row r="23" spans="2:8" ht="13.15">
      <c r="B23" s="1373"/>
      <c r="C23" s="1307" t="str">
        <f>RAW_DATA_INPUTS!C397</f>
        <v>Male</v>
      </c>
      <c r="D23" s="1308"/>
      <c r="E23" s="1309"/>
      <c r="F23" s="1307" t="str">
        <f>RAW_DATA_INPUTS!F397</f>
        <v>Female</v>
      </c>
      <c r="G23" s="1308"/>
      <c r="H23" s="1309"/>
    </row>
    <row r="24" spans="2:8" ht="13.15">
      <c r="B24" s="8" t="str">
        <f>RAW_DATA_INPUTS!B398</f>
        <v>Age group</v>
      </c>
      <c r="C24" s="8" t="str">
        <f>RAW_DATA_INPUTS!C398</f>
        <v>Group 1</v>
      </c>
      <c r="D24" s="8" t="str">
        <f>RAW_DATA_INPUTS!D398</f>
        <v>Group 2</v>
      </c>
      <c r="E24" s="8" t="str">
        <f>RAW_DATA_INPUTS!E398</f>
        <v>Group 3</v>
      </c>
      <c r="F24" s="8" t="str">
        <f>RAW_DATA_INPUTS!F398</f>
        <v>Group 1</v>
      </c>
      <c r="G24" s="8" t="str">
        <f>RAW_DATA_INPUTS!G398</f>
        <v>Group 2</v>
      </c>
      <c r="H24" s="8" t="str">
        <f>RAW_DATA_INPUTS!H398</f>
        <v>Group 3</v>
      </c>
    </row>
    <row r="25" spans="2:8" ht="13.15">
      <c r="B25" s="8" t="str">
        <f>RAW_DATA_INPUTS!B399</f>
        <v>20-24</v>
      </c>
      <c r="C25" s="253">
        <f>RAW_DATA_INPUTS!C399</f>
        <v>1.28</v>
      </c>
      <c r="D25" s="253">
        <f>RAW_DATA_INPUTS!D399</f>
        <v>0.86399999999999999</v>
      </c>
      <c r="E25" s="253">
        <f>RAW_DATA_INPUTS!E399</f>
        <v>0.71</v>
      </c>
      <c r="F25" s="253">
        <f>RAW_DATA_INPUTS!F399</f>
        <v>1.145</v>
      </c>
      <c r="G25" s="253">
        <f>RAW_DATA_INPUTS!G399</f>
        <v>0.97</v>
      </c>
      <c r="H25" s="253">
        <f>RAW_DATA_INPUTS!H399</f>
        <v>0.88</v>
      </c>
    </row>
    <row r="26" spans="2:8" ht="13.15">
      <c r="B26" s="8" t="str">
        <f>RAW_DATA_INPUTS!B400</f>
        <v>25-29</v>
      </c>
      <c r="C26" s="253">
        <f>RAW_DATA_INPUTS!C400</f>
        <v>1.1400000000000001</v>
      </c>
      <c r="D26" s="253">
        <f>RAW_DATA_INPUTS!D400</f>
        <v>1.046</v>
      </c>
      <c r="E26" s="253">
        <f>RAW_DATA_INPUTS!E400</f>
        <v>0.81499999999999995</v>
      </c>
      <c r="F26" s="253">
        <f>RAW_DATA_INPUTS!F400</f>
        <v>1.109</v>
      </c>
      <c r="G26" s="253">
        <f>RAW_DATA_INPUTS!G400</f>
        <v>1.0640000000000001</v>
      </c>
      <c r="H26" s="253">
        <f>RAW_DATA_INPUTS!H400</f>
        <v>0.85299999999999998</v>
      </c>
    </row>
    <row r="27" spans="2:8" ht="13.15">
      <c r="B27" s="8" t="str">
        <f>RAW_DATA_INPUTS!B401</f>
        <v>30-34</v>
      </c>
      <c r="C27" s="253">
        <f>RAW_DATA_INPUTS!C401</f>
        <v>1.1499999999999999</v>
      </c>
      <c r="D27" s="253">
        <f>RAW_DATA_INPUTS!D401</f>
        <v>1.022</v>
      </c>
      <c r="E27" s="253">
        <f>RAW_DATA_INPUTS!E401</f>
        <v>0.85499999999999998</v>
      </c>
      <c r="F27" s="253">
        <f>RAW_DATA_INPUTS!F401</f>
        <v>1.0760000000000001</v>
      </c>
      <c r="G27" s="253">
        <f>RAW_DATA_INPUTS!G401</f>
        <v>1.056</v>
      </c>
      <c r="H27" s="253">
        <f>RAW_DATA_INPUTS!H401</f>
        <v>0.90500000000000003</v>
      </c>
    </row>
    <row r="28" spans="2:8" ht="13.15">
      <c r="B28" s="8" t="str">
        <f>RAW_DATA_INPUTS!B402</f>
        <v>35-39</v>
      </c>
      <c r="C28" s="253">
        <f>RAW_DATA_INPUTS!C402</f>
        <v>1.151</v>
      </c>
      <c r="D28" s="253">
        <f>RAW_DATA_INPUTS!D402</f>
        <v>0.95799999999999996</v>
      </c>
      <c r="E28" s="253">
        <f>RAW_DATA_INPUTS!E402</f>
        <v>0.89100000000000001</v>
      </c>
      <c r="F28" s="253">
        <f>RAW_DATA_INPUTS!F402</f>
        <v>1.091</v>
      </c>
      <c r="G28" s="253">
        <f>RAW_DATA_INPUTS!G402</f>
        <v>1.022</v>
      </c>
      <c r="H28" s="253">
        <f>RAW_DATA_INPUTS!H402</f>
        <v>0.91900000000000004</v>
      </c>
    </row>
    <row r="29" spans="2:8" ht="13.15">
      <c r="B29" s="8" t="str">
        <f>RAW_DATA_INPUTS!B403</f>
        <v>40-44</v>
      </c>
      <c r="C29" s="253">
        <f>RAW_DATA_INPUTS!C403</f>
        <v>1.0680000000000001</v>
      </c>
      <c r="D29" s="253">
        <f>RAW_DATA_INPUTS!D403</f>
        <v>0.93899999999999995</v>
      </c>
      <c r="E29" s="253">
        <f>RAW_DATA_INPUTS!E403</f>
        <v>0.96799999999999997</v>
      </c>
      <c r="F29" s="253">
        <f>RAW_DATA_INPUTS!F403</f>
        <v>1.044</v>
      </c>
      <c r="G29" s="253">
        <f>RAW_DATA_INPUTS!G403</f>
        <v>0.99399999999999999</v>
      </c>
      <c r="H29" s="253">
        <f>RAW_DATA_INPUTS!H403</f>
        <v>0.97199999999999998</v>
      </c>
    </row>
    <row r="30" spans="2:8" ht="13.15">
      <c r="B30" s="8" t="str">
        <f>RAW_DATA_INPUTS!B404</f>
        <v>45-49</v>
      </c>
      <c r="C30" s="253">
        <f>RAW_DATA_INPUTS!C404</f>
        <v>1.083</v>
      </c>
      <c r="D30" s="253">
        <f>RAW_DATA_INPUTS!D404</f>
        <v>0.98399999999999999</v>
      </c>
      <c r="E30" s="253">
        <f>RAW_DATA_INPUTS!E404</f>
        <v>0.91400000000000003</v>
      </c>
      <c r="F30" s="253">
        <f>RAW_DATA_INPUTS!F404</f>
        <v>1.0640000000000001</v>
      </c>
      <c r="G30" s="253">
        <f>RAW_DATA_INPUTS!G404</f>
        <v>1.0009999999999999</v>
      </c>
      <c r="H30" s="253">
        <f>RAW_DATA_INPUTS!H404</f>
        <v>0.94499999999999995</v>
      </c>
    </row>
    <row r="31" spans="2:8" ht="13.15">
      <c r="B31" s="8" t="str">
        <f>RAW_DATA_INPUTS!B405</f>
        <v>50-54</v>
      </c>
      <c r="C31" s="253">
        <f>RAW_DATA_INPUTS!C405</f>
        <v>1.109</v>
      </c>
      <c r="D31" s="253">
        <f>RAW_DATA_INPUTS!D405</f>
        <v>0.93300000000000005</v>
      </c>
      <c r="E31" s="253">
        <f>RAW_DATA_INPUTS!E405</f>
        <v>0.91900000000000004</v>
      </c>
      <c r="F31" s="253">
        <f>RAW_DATA_INPUTS!F405</f>
        <v>1.079</v>
      </c>
      <c r="G31" s="253">
        <f>RAW_DATA_INPUTS!G405</f>
        <v>0.94799999999999995</v>
      </c>
      <c r="H31" s="253">
        <f>RAW_DATA_INPUTS!H405</f>
        <v>0.98299999999999998</v>
      </c>
    </row>
    <row r="32" spans="2:8" ht="13.15">
      <c r="B32" s="8" t="str">
        <f>RAW_DATA_INPUTS!B406</f>
        <v>55-59</v>
      </c>
      <c r="C32" s="253">
        <f>RAW_DATA_INPUTS!C406</f>
        <v>1.2190000000000001</v>
      </c>
      <c r="D32" s="253">
        <f>RAW_DATA_INPUTS!D406</f>
        <v>0.83399999999999996</v>
      </c>
      <c r="E32" s="253">
        <f>RAW_DATA_INPUTS!E406</f>
        <v>0.871</v>
      </c>
      <c r="F32" s="253">
        <f>RAW_DATA_INPUTS!F406</f>
        <v>1.165</v>
      </c>
      <c r="G32" s="253">
        <f>RAW_DATA_INPUTS!G406</f>
        <v>0.96299999999999997</v>
      </c>
      <c r="H32" s="253">
        <f>RAW_DATA_INPUTS!H406</f>
        <v>0.92200000000000004</v>
      </c>
    </row>
    <row r="33" spans="2:18" ht="13.15">
      <c r="B33" s="8" t="str">
        <f>RAW_DATA_INPUTS!B407</f>
        <v>60-64</v>
      </c>
      <c r="C33" s="253">
        <f>RAW_DATA_INPUTS!C407</f>
        <v>1.1659999999999999</v>
      </c>
      <c r="D33" s="253">
        <f>RAW_DATA_INPUTS!D407</f>
        <v>0.996</v>
      </c>
      <c r="E33" s="253">
        <f>RAW_DATA_INPUTS!E407</f>
        <v>0.83499999999999996</v>
      </c>
      <c r="F33" s="253">
        <f>RAW_DATA_INPUTS!F407</f>
        <v>0.98899999999999999</v>
      </c>
      <c r="G33" s="253">
        <f>RAW_DATA_INPUTS!G407</f>
        <v>1.024</v>
      </c>
      <c r="H33" s="253">
        <f>RAW_DATA_INPUTS!H407</f>
        <v>0.98899999999999999</v>
      </c>
    </row>
    <row r="34" spans="2:18" ht="13.15">
      <c r="B34" s="8" t="str">
        <f>RAW_DATA_INPUTS!B408</f>
        <v>65 plus</v>
      </c>
      <c r="C34" s="253">
        <f>RAW_DATA_INPUTS!C408</f>
        <v>1.119</v>
      </c>
      <c r="D34" s="253">
        <f>RAW_DATA_INPUTS!D408</f>
        <v>0.92600000000000005</v>
      </c>
      <c r="E34" s="253">
        <f>RAW_DATA_INPUTS!E408</f>
        <v>0.874</v>
      </c>
      <c r="F34" s="253">
        <f>RAW_DATA_INPUTS!F408</f>
        <v>1.0900000000000001</v>
      </c>
      <c r="G34" s="253">
        <f>RAW_DATA_INPUTS!G408</f>
        <v>1.0149999999999999</v>
      </c>
      <c r="H34" s="253">
        <f>RAW_DATA_INPUTS!H408</f>
        <v>0.92300000000000004</v>
      </c>
    </row>
    <row r="35" spans="2:18" ht="13.15">
      <c r="B35" s="8" t="str">
        <f>RAW_DATA_INPUTS!B409</f>
        <v>Total</v>
      </c>
      <c r="C35" s="253">
        <f>RAW_DATA_INPUTS!C409</f>
        <v>1.1439999999999999</v>
      </c>
      <c r="D35" s="253">
        <f>RAW_DATA_INPUTS!D409</f>
        <v>0.98099999999999998</v>
      </c>
      <c r="E35" s="253">
        <f>RAW_DATA_INPUTS!E409</f>
        <v>0.86399999999999999</v>
      </c>
      <c r="F35" s="253">
        <f>RAW_DATA_INPUTS!F409</f>
        <v>1.097</v>
      </c>
      <c r="G35" s="253">
        <f>RAW_DATA_INPUTS!G409</f>
        <v>1.0189999999999999</v>
      </c>
      <c r="H35" s="253">
        <f>RAW_DATA_INPUTS!H409</f>
        <v>0.91100000000000003</v>
      </c>
    </row>
    <row r="37" spans="2:18" ht="17.649999999999999">
      <c r="B37" s="37" t="s">
        <v>1387</v>
      </c>
    </row>
    <row r="39" spans="2:18" ht="13.15">
      <c r="B39" s="5" t="str">
        <f>Projected_SEC_wastage_rates!B52</f>
        <v>Male projected wastage rates</v>
      </c>
      <c r="C39" s="11"/>
      <c r="E39" s="11"/>
      <c r="F39" s="254" t="str">
        <f>Projected_SEC_wastage_rates!D52</f>
        <v>As the Econometric Wastage Model only forecasts wastage 6 years into the future, the rate beyond that is considered to be constant.</v>
      </c>
      <c r="G39" s="11"/>
      <c r="H39" s="11"/>
      <c r="I39" s="11"/>
      <c r="J39" s="11"/>
      <c r="K39" s="11"/>
      <c r="L39" s="11"/>
      <c r="M39" s="11"/>
      <c r="N39" s="11"/>
      <c r="O39" s="11"/>
      <c r="P39" s="11"/>
      <c r="Q39" s="11"/>
      <c r="R39" s="11"/>
    </row>
    <row r="40" spans="2:18">
      <c r="B40" s="11"/>
      <c r="C40" s="11"/>
      <c r="D40" s="11"/>
      <c r="E40" s="11"/>
      <c r="F40" s="11"/>
      <c r="G40" s="11"/>
      <c r="H40" s="11"/>
      <c r="I40" s="11"/>
      <c r="J40" s="11"/>
      <c r="K40" s="11"/>
      <c r="L40" s="11"/>
      <c r="M40" s="11"/>
      <c r="N40" s="11"/>
      <c r="O40" s="11"/>
      <c r="P40" s="11"/>
      <c r="Q40" s="11"/>
      <c r="R40" s="11"/>
    </row>
    <row r="41" spans="2:18" ht="13.15">
      <c r="B41" s="8" t="str">
        <f>Projected_SEC_wastage_rates!B54</f>
        <v>Age group</v>
      </c>
      <c r="C41" s="8" t="str">
        <f>Projected_SEC_wastage_rates!C54</f>
        <v>2016/17</v>
      </c>
      <c r="D41" s="8" t="str">
        <f>Projected_SEC_wastage_rates!D54</f>
        <v>2017/18</v>
      </c>
      <c r="E41" s="8" t="str">
        <f>Projected_SEC_wastage_rates!E54</f>
        <v>2018/19</v>
      </c>
      <c r="F41" s="8" t="str">
        <f>Projected_SEC_wastage_rates!F54</f>
        <v>2019/20</v>
      </c>
      <c r="G41" s="8" t="str">
        <f>Projected_SEC_wastage_rates!G54</f>
        <v>2020/21</v>
      </c>
      <c r="H41" s="8" t="str">
        <f>Projected_SEC_wastage_rates!H54</f>
        <v>2021/22</v>
      </c>
      <c r="I41" s="8" t="str">
        <f>Projected_SEC_wastage_rates!I54</f>
        <v>2022/23</v>
      </c>
      <c r="J41" s="8" t="str">
        <f>Projected_SEC_wastage_rates!J54</f>
        <v>2023/24</v>
      </c>
      <c r="K41" s="8" t="str">
        <f>Projected_SEC_wastage_rates!K54</f>
        <v>2024/25</v>
      </c>
      <c r="L41" s="8" t="str">
        <f>Projected_SEC_wastage_rates!L54</f>
        <v>2025/26</v>
      </c>
      <c r="M41" s="8" t="str">
        <f>Projected_SEC_wastage_rates!M54</f>
        <v>2026/27</v>
      </c>
      <c r="N41" s="8" t="str">
        <f>Projected_SEC_wastage_rates!N54</f>
        <v>2027/28</v>
      </c>
      <c r="O41" s="8" t="str">
        <f>Projected_SEC_wastage_rates!O54</f>
        <v>2028/29</v>
      </c>
      <c r="P41" s="8" t="str">
        <f>Projected_SEC_wastage_rates!P54</f>
        <v>2029/30</v>
      </c>
      <c r="Q41" s="11"/>
      <c r="R41" s="11"/>
    </row>
    <row r="42" spans="2:18" ht="13.15">
      <c r="B42" s="8" t="str">
        <f>Projected_SEC_wastage_rates!B55</f>
        <v>20-24</v>
      </c>
      <c r="C42" s="889">
        <f>Projected_SEC_wastage_rates!C55</f>
        <v>0.15347694924321489</v>
      </c>
      <c r="D42" s="889">
        <f>Projected_SEC_wastage_rates!D55</f>
        <v>0.15267437908102247</v>
      </c>
      <c r="E42" s="889">
        <f>Projected_SEC_wastage_rates!E55</f>
        <v>0.15147581682450434</v>
      </c>
      <c r="F42" s="889">
        <f>Projected_SEC_wastage_rates!F55</f>
        <v>0.15055165724848121</v>
      </c>
      <c r="G42" s="889">
        <f>Projected_SEC_wastage_rates!G55</f>
        <v>0.15047234634285184</v>
      </c>
      <c r="H42" s="889">
        <f>Projected_SEC_wastage_rates!H55</f>
        <v>0.15082944420017846</v>
      </c>
      <c r="I42" s="889">
        <f>Projected_SEC_wastage_rates!I55</f>
        <v>0.15082944420017846</v>
      </c>
      <c r="J42" s="889">
        <f>Projected_SEC_wastage_rates!J55</f>
        <v>0.15082944420017846</v>
      </c>
      <c r="K42" s="889">
        <f>Projected_SEC_wastage_rates!K55</f>
        <v>0.15082944420017846</v>
      </c>
      <c r="L42" s="889">
        <f>Projected_SEC_wastage_rates!L55</f>
        <v>0.15082944420017846</v>
      </c>
      <c r="M42" s="889">
        <f>Projected_SEC_wastage_rates!M55</f>
        <v>0.15082944420017846</v>
      </c>
      <c r="N42" s="889">
        <f>Projected_SEC_wastage_rates!N55</f>
        <v>0.15082944420017846</v>
      </c>
      <c r="O42" s="889">
        <f>Projected_SEC_wastage_rates!O55</f>
        <v>0.15082944420017846</v>
      </c>
      <c r="P42" s="889">
        <f>Projected_SEC_wastage_rates!P55</f>
        <v>0.15082944420017846</v>
      </c>
      <c r="Q42" s="11"/>
      <c r="R42" s="11"/>
    </row>
    <row r="43" spans="2:18" ht="13.15">
      <c r="B43" s="8" t="str">
        <f>Projected_SEC_wastage_rates!B56</f>
        <v>25-29</v>
      </c>
      <c r="C43" s="889">
        <f>Projected_SEC_wastage_rates!C56</f>
        <v>0.11886880746532666</v>
      </c>
      <c r="D43" s="889">
        <f>Projected_SEC_wastage_rates!D56</f>
        <v>0.11824721211464057</v>
      </c>
      <c r="E43" s="889">
        <f>Projected_SEC_wastage_rates!E56</f>
        <v>0.11731891853825806</v>
      </c>
      <c r="F43" s="889">
        <f>Projected_SEC_wastage_rates!F56</f>
        <v>0.11660315146540957</v>
      </c>
      <c r="G43" s="889">
        <f>Projected_SEC_wastage_rates!G56</f>
        <v>0.11654172469860424</v>
      </c>
      <c r="H43" s="889">
        <f>Projected_SEC_wastage_rates!H56</f>
        <v>0.11681829910706196</v>
      </c>
      <c r="I43" s="889">
        <f>Projected_SEC_wastage_rates!I56</f>
        <v>0.11681829910706196</v>
      </c>
      <c r="J43" s="889">
        <f>Projected_SEC_wastage_rates!J56</f>
        <v>0.11681829910706196</v>
      </c>
      <c r="K43" s="889">
        <f>Projected_SEC_wastage_rates!K56</f>
        <v>0.11681829910706196</v>
      </c>
      <c r="L43" s="889">
        <f>Projected_SEC_wastage_rates!L56</f>
        <v>0.11681829910706196</v>
      </c>
      <c r="M43" s="889">
        <f>Projected_SEC_wastage_rates!M56</f>
        <v>0.11681829910706196</v>
      </c>
      <c r="N43" s="889">
        <f>Projected_SEC_wastage_rates!N56</f>
        <v>0.11681829910706196</v>
      </c>
      <c r="O43" s="889">
        <f>Projected_SEC_wastage_rates!O56</f>
        <v>0.11681829910706196</v>
      </c>
      <c r="P43" s="889">
        <f>Projected_SEC_wastage_rates!P56</f>
        <v>0.11681829910706196</v>
      </c>
      <c r="Q43" s="11"/>
      <c r="R43" s="11"/>
    </row>
    <row r="44" spans="2:18" ht="13.15">
      <c r="B44" s="8" t="str">
        <f>Projected_SEC_wastage_rates!B57</f>
        <v>30-34</v>
      </c>
      <c r="C44" s="889">
        <f>Projected_SEC_wastage_rates!C57</f>
        <v>8.1664471827206403E-2</v>
      </c>
      <c r="D44" s="889">
        <f>Projected_SEC_wastage_rates!D57</f>
        <v>8.1237427448731969E-2</v>
      </c>
      <c r="E44" s="889">
        <f>Projected_SEC_wastage_rates!E57</f>
        <v>8.0599677258144944E-2</v>
      </c>
      <c r="F44" s="889">
        <f>Projected_SEC_wastage_rates!F57</f>
        <v>8.0107935638102798E-2</v>
      </c>
      <c r="G44" s="889">
        <f>Projected_SEC_wastage_rates!G57</f>
        <v>8.0065734621922222E-2</v>
      </c>
      <c r="H44" s="889">
        <f>Projected_SEC_wastage_rates!H57</f>
        <v>8.0255744965840328E-2</v>
      </c>
      <c r="I44" s="889">
        <f>Projected_SEC_wastage_rates!I57</f>
        <v>8.0255744965840328E-2</v>
      </c>
      <c r="J44" s="889">
        <f>Projected_SEC_wastage_rates!J57</f>
        <v>8.0255744965840328E-2</v>
      </c>
      <c r="K44" s="889">
        <f>Projected_SEC_wastage_rates!K57</f>
        <v>8.0255744965840328E-2</v>
      </c>
      <c r="L44" s="889">
        <f>Projected_SEC_wastage_rates!L57</f>
        <v>8.0255744965840328E-2</v>
      </c>
      <c r="M44" s="889">
        <f>Projected_SEC_wastage_rates!M57</f>
        <v>8.0255744965840328E-2</v>
      </c>
      <c r="N44" s="889">
        <f>Projected_SEC_wastage_rates!N57</f>
        <v>8.0255744965840328E-2</v>
      </c>
      <c r="O44" s="889">
        <f>Projected_SEC_wastage_rates!O57</f>
        <v>8.0255744965840328E-2</v>
      </c>
      <c r="P44" s="889">
        <f>Projected_SEC_wastage_rates!P57</f>
        <v>8.0255744965840328E-2</v>
      </c>
      <c r="Q44" s="11"/>
      <c r="R44" s="11"/>
    </row>
    <row r="45" spans="2:18" ht="13.15">
      <c r="B45" s="8" t="str">
        <f>Projected_SEC_wastage_rates!B58</f>
        <v>35-39</v>
      </c>
      <c r="C45" s="889">
        <f>Projected_SEC_wastage_rates!C58</f>
        <v>7.7924120032264399E-2</v>
      </c>
      <c r="D45" s="889">
        <f>Projected_SEC_wastage_rates!D58</f>
        <v>7.7516634908528392E-2</v>
      </c>
      <c r="E45" s="889">
        <f>Projected_SEC_wastage_rates!E58</f>
        <v>7.6908094605873209E-2</v>
      </c>
      <c r="F45" s="889">
        <f>Projected_SEC_wastage_rates!F58</f>
        <v>7.6438875468497258E-2</v>
      </c>
      <c r="G45" s="889">
        <f>Projected_SEC_wastage_rates!G58</f>
        <v>7.6398607320344689E-2</v>
      </c>
      <c r="H45" s="889">
        <f>Projected_SEC_wastage_rates!H58</f>
        <v>7.6579914913666003E-2</v>
      </c>
      <c r="I45" s="889">
        <f>Projected_SEC_wastage_rates!I58</f>
        <v>7.6579914913666003E-2</v>
      </c>
      <c r="J45" s="889">
        <f>Projected_SEC_wastage_rates!J58</f>
        <v>7.6579914913666003E-2</v>
      </c>
      <c r="K45" s="889">
        <f>Projected_SEC_wastage_rates!K58</f>
        <v>7.6579914913666003E-2</v>
      </c>
      <c r="L45" s="889">
        <f>Projected_SEC_wastage_rates!L58</f>
        <v>7.6579914913666003E-2</v>
      </c>
      <c r="M45" s="889">
        <f>Projected_SEC_wastage_rates!M58</f>
        <v>7.6579914913666003E-2</v>
      </c>
      <c r="N45" s="889">
        <f>Projected_SEC_wastage_rates!N58</f>
        <v>7.6579914913666003E-2</v>
      </c>
      <c r="O45" s="889">
        <f>Projected_SEC_wastage_rates!O58</f>
        <v>7.6579914913666003E-2</v>
      </c>
      <c r="P45" s="889">
        <f>Projected_SEC_wastage_rates!P58</f>
        <v>7.6579914913666003E-2</v>
      </c>
      <c r="Q45" s="11"/>
      <c r="R45" s="11"/>
    </row>
    <row r="46" spans="2:18" ht="13.15">
      <c r="B46" s="8" t="str">
        <f>Projected_SEC_wastage_rates!B59</f>
        <v>40-44</v>
      </c>
      <c r="C46" s="889">
        <f>Projected_SEC_wastage_rates!C59</f>
        <v>7.5387646042360396E-2</v>
      </c>
      <c r="D46" s="889">
        <f>Projected_SEC_wastage_rates!D59</f>
        <v>7.4993424788876648E-2</v>
      </c>
      <c r="E46" s="889">
        <f>Projected_SEC_wastage_rates!E59</f>
        <v>7.4404692815771459E-2</v>
      </c>
      <c r="F46" s="889">
        <f>Projected_SEC_wastage_rates!F59</f>
        <v>7.3950747025557179E-2</v>
      </c>
      <c r="G46" s="889">
        <f>Projected_SEC_wastage_rates!G59</f>
        <v>7.3911789628303928E-2</v>
      </c>
      <c r="H46" s="889">
        <f>Projected_SEC_wastage_rates!H59</f>
        <v>7.4087195557359514E-2</v>
      </c>
      <c r="I46" s="889">
        <f>Projected_SEC_wastage_rates!I59</f>
        <v>7.4087195557359514E-2</v>
      </c>
      <c r="J46" s="889">
        <f>Projected_SEC_wastage_rates!J59</f>
        <v>7.4087195557359514E-2</v>
      </c>
      <c r="K46" s="889">
        <f>Projected_SEC_wastage_rates!K59</f>
        <v>7.4087195557359514E-2</v>
      </c>
      <c r="L46" s="889">
        <f>Projected_SEC_wastage_rates!L59</f>
        <v>7.4087195557359514E-2</v>
      </c>
      <c r="M46" s="889">
        <f>Projected_SEC_wastage_rates!M59</f>
        <v>7.4087195557359514E-2</v>
      </c>
      <c r="N46" s="889">
        <f>Projected_SEC_wastage_rates!N59</f>
        <v>7.4087195557359514E-2</v>
      </c>
      <c r="O46" s="889">
        <f>Projected_SEC_wastage_rates!O59</f>
        <v>7.4087195557359514E-2</v>
      </c>
      <c r="P46" s="889">
        <f>Projected_SEC_wastage_rates!P59</f>
        <v>7.4087195557359514E-2</v>
      </c>
      <c r="Q46" s="11"/>
      <c r="R46" s="11"/>
    </row>
    <row r="47" spans="2:18" ht="13.15">
      <c r="B47" s="8" t="str">
        <f>Projected_SEC_wastage_rates!B60</f>
        <v>45-49</v>
      </c>
      <c r="C47" s="889">
        <f>Projected_SEC_wastage_rates!C60</f>
        <v>8.681086290648532E-2</v>
      </c>
      <c r="D47" s="889">
        <f>Projected_SEC_wastage_rates!D60</f>
        <v>8.6356906734783509E-2</v>
      </c>
      <c r="E47" s="889">
        <f>Projected_SEC_wastage_rates!E60</f>
        <v>8.5678966338857368E-2</v>
      </c>
      <c r="F47" s="889">
        <f>Projected_SEC_wastage_rates!F60</f>
        <v>8.5156235787765142E-2</v>
      </c>
      <c r="G47" s="889">
        <f>Projected_SEC_wastage_rates!G60</f>
        <v>8.5111375317254545E-2</v>
      </c>
      <c r="H47" s="889">
        <f>Projected_SEC_wastage_rates!H60</f>
        <v>8.5313359871218117E-2</v>
      </c>
      <c r="I47" s="889">
        <f>Projected_SEC_wastage_rates!I60</f>
        <v>8.5313359871218117E-2</v>
      </c>
      <c r="J47" s="889">
        <f>Projected_SEC_wastage_rates!J60</f>
        <v>8.5313359871218117E-2</v>
      </c>
      <c r="K47" s="889">
        <f>Projected_SEC_wastage_rates!K60</f>
        <v>8.5313359871218117E-2</v>
      </c>
      <c r="L47" s="889">
        <f>Projected_SEC_wastage_rates!L60</f>
        <v>8.5313359871218117E-2</v>
      </c>
      <c r="M47" s="889">
        <f>Projected_SEC_wastage_rates!M60</f>
        <v>8.5313359871218117E-2</v>
      </c>
      <c r="N47" s="889">
        <f>Projected_SEC_wastage_rates!N60</f>
        <v>8.5313359871218117E-2</v>
      </c>
      <c r="O47" s="889">
        <f>Projected_SEC_wastage_rates!O60</f>
        <v>8.5313359871218117E-2</v>
      </c>
      <c r="P47" s="889">
        <f>Projected_SEC_wastage_rates!P60</f>
        <v>8.5313359871218117E-2</v>
      </c>
      <c r="Q47" s="11"/>
      <c r="R47" s="11"/>
    </row>
    <row r="48" spans="2:18" ht="13.15">
      <c r="B48" s="8" t="str">
        <f>Projected_SEC_wastage_rates!B61</f>
        <v>50-54</v>
      </c>
      <c r="C48" s="889">
        <f>Projected_SEC_wastage_rates!C61</f>
        <v>8.5778503893095229E-2</v>
      </c>
      <c r="D48" s="889">
        <f>Projected_SEC_wastage_rates!D61</f>
        <v>8.5329946190315975E-2</v>
      </c>
      <c r="E48" s="889">
        <f>Projected_SEC_wastage_rates!E61</f>
        <v>8.4660067894625241E-2</v>
      </c>
      <c r="F48" s="889">
        <f>Projected_SEC_wastage_rates!F61</f>
        <v>8.4143553680727776E-2</v>
      </c>
      <c r="G48" s="889">
        <f>Projected_SEC_wastage_rates!G61</f>
        <v>8.4099226693119283E-2</v>
      </c>
      <c r="H48" s="889">
        <f>Projected_SEC_wastage_rates!H61</f>
        <v>8.4298809236921124E-2</v>
      </c>
      <c r="I48" s="889">
        <f>Projected_SEC_wastage_rates!I61</f>
        <v>8.4298809236921124E-2</v>
      </c>
      <c r="J48" s="889">
        <f>Projected_SEC_wastage_rates!J61</f>
        <v>8.4298809236921124E-2</v>
      </c>
      <c r="K48" s="889">
        <f>Projected_SEC_wastage_rates!K61</f>
        <v>8.4298809236921124E-2</v>
      </c>
      <c r="L48" s="889">
        <f>Projected_SEC_wastage_rates!L61</f>
        <v>8.4298809236921124E-2</v>
      </c>
      <c r="M48" s="889">
        <f>Projected_SEC_wastage_rates!M61</f>
        <v>8.4298809236921124E-2</v>
      </c>
      <c r="N48" s="889">
        <f>Projected_SEC_wastage_rates!N61</f>
        <v>8.4298809236921124E-2</v>
      </c>
      <c r="O48" s="889">
        <f>Projected_SEC_wastage_rates!O61</f>
        <v>8.4298809236921124E-2</v>
      </c>
      <c r="P48" s="889">
        <f>Projected_SEC_wastage_rates!P61</f>
        <v>8.4298809236921124E-2</v>
      </c>
      <c r="Q48" s="11"/>
      <c r="R48" s="11"/>
    </row>
    <row r="49" spans="2:18" ht="13.15">
      <c r="B49" s="8" t="str">
        <f>Projected_SEC_wastage_rates!B62</f>
        <v>55-59</v>
      </c>
      <c r="C49" s="889">
        <f>Projected_SEC_wastage_rates!C62</f>
        <v>6.0388815671880952E-2</v>
      </c>
      <c r="D49" s="889">
        <f>Projected_SEC_wastage_rates!D62</f>
        <v>6.0073027132772155E-2</v>
      </c>
      <c r="E49" s="889">
        <f>Projected_SEC_wastage_rates!E62</f>
        <v>5.96014269639061E-2</v>
      </c>
      <c r="F49" s="889">
        <f>Projected_SEC_wastage_rates!F62</f>
        <v>5.9237796447642557E-2</v>
      </c>
      <c r="G49" s="889">
        <f>Projected_SEC_wastage_rates!G62</f>
        <v>5.9206589861347754E-2</v>
      </c>
      <c r="H49" s="889">
        <f>Projected_SEC_wastage_rates!H62</f>
        <v>5.9347097714737167E-2</v>
      </c>
      <c r="I49" s="889">
        <f>Projected_SEC_wastage_rates!I62</f>
        <v>5.9347097714737167E-2</v>
      </c>
      <c r="J49" s="889">
        <f>Projected_SEC_wastage_rates!J62</f>
        <v>5.9347097714737167E-2</v>
      </c>
      <c r="K49" s="889">
        <f>Projected_SEC_wastage_rates!K62</f>
        <v>5.9347097714737167E-2</v>
      </c>
      <c r="L49" s="889">
        <f>Projected_SEC_wastage_rates!L62</f>
        <v>5.9347097714737167E-2</v>
      </c>
      <c r="M49" s="889">
        <f>Projected_SEC_wastage_rates!M62</f>
        <v>5.9347097714737167E-2</v>
      </c>
      <c r="N49" s="889">
        <f>Projected_SEC_wastage_rates!N62</f>
        <v>5.9347097714737167E-2</v>
      </c>
      <c r="O49" s="889">
        <f>Projected_SEC_wastage_rates!O62</f>
        <v>5.9347097714737167E-2</v>
      </c>
      <c r="P49" s="889">
        <f>Projected_SEC_wastage_rates!P62</f>
        <v>5.9347097714737167E-2</v>
      </c>
      <c r="Q49" s="11"/>
      <c r="R49" s="11"/>
    </row>
    <row r="50" spans="2:18" ht="13.15">
      <c r="B50" s="8" t="str">
        <f>Projected_SEC_wastage_rates!B63</f>
        <v>60-64</v>
      </c>
      <c r="C50" s="889">
        <f>Projected_SEC_wastage_rates!C63</f>
        <v>6.1200451459440385E-2</v>
      </c>
      <c r="D50" s="889">
        <f>Projected_SEC_wastage_rates!D63</f>
        <v>6.0880418669524705E-2</v>
      </c>
      <c r="E50" s="889">
        <f>Projected_SEC_wastage_rates!E63</f>
        <v>6.04024801154757E-2</v>
      </c>
      <c r="F50" s="889">
        <f>Projected_SEC_wastage_rates!F63</f>
        <v>6.0033962344226866E-2</v>
      </c>
      <c r="G50" s="889">
        <f>Projected_SEC_wastage_rates!G63</f>
        <v>6.0002336336190426E-2</v>
      </c>
      <c r="H50" s="889">
        <f>Projected_SEC_wastage_rates!H63</f>
        <v>6.014473263864073E-2</v>
      </c>
      <c r="I50" s="889">
        <f>Projected_SEC_wastage_rates!I63</f>
        <v>6.014473263864073E-2</v>
      </c>
      <c r="J50" s="889">
        <f>Projected_SEC_wastage_rates!J63</f>
        <v>6.014473263864073E-2</v>
      </c>
      <c r="K50" s="889">
        <f>Projected_SEC_wastage_rates!K63</f>
        <v>6.014473263864073E-2</v>
      </c>
      <c r="L50" s="889">
        <f>Projected_SEC_wastage_rates!L63</f>
        <v>6.014473263864073E-2</v>
      </c>
      <c r="M50" s="889">
        <f>Projected_SEC_wastage_rates!M63</f>
        <v>6.014473263864073E-2</v>
      </c>
      <c r="N50" s="889">
        <f>Projected_SEC_wastage_rates!N63</f>
        <v>6.014473263864073E-2</v>
      </c>
      <c r="O50" s="889">
        <f>Projected_SEC_wastage_rates!O63</f>
        <v>6.014473263864073E-2</v>
      </c>
      <c r="P50" s="889">
        <f>Projected_SEC_wastage_rates!P63</f>
        <v>6.014473263864073E-2</v>
      </c>
      <c r="Q50" s="11"/>
      <c r="R50" s="11"/>
    </row>
    <row r="51" spans="2:18" ht="13.15">
      <c r="B51" s="8" t="str">
        <f>Projected_SEC_wastage_rates!B64</f>
        <v>65 plus</v>
      </c>
      <c r="C51" s="889">
        <f>Projected_SEC_wastage_rates!C64</f>
        <v>9.4926464483240602E-2</v>
      </c>
      <c r="D51" s="889">
        <f>Projected_SEC_wastage_rates!D64</f>
        <v>9.4430069758349777E-2</v>
      </c>
      <c r="E51" s="889">
        <f>Projected_SEC_wastage_rates!E64</f>
        <v>9.368875141683114E-2</v>
      </c>
      <c r="F51" s="889">
        <f>Projected_SEC_wastage_rates!F64</f>
        <v>9.3117152869930234E-2</v>
      </c>
      <c r="G51" s="889">
        <f>Projected_SEC_wastage_rates!G64</f>
        <v>9.306809857282905E-2</v>
      </c>
      <c r="H51" s="889">
        <f>Projected_SEC_wastage_rates!H64</f>
        <v>9.328896585770606E-2</v>
      </c>
      <c r="I51" s="889">
        <f>Projected_SEC_wastage_rates!I64</f>
        <v>9.328896585770606E-2</v>
      </c>
      <c r="J51" s="889">
        <f>Projected_SEC_wastage_rates!J64</f>
        <v>9.328896585770606E-2</v>
      </c>
      <c r="K51" s="889">
        <f>Projected_SEC_wastage_rates!K64</f>
        <v>9.328896585770606E-2</v>
      </c>
      <c r="L51" s="889">
        <f>Projected_SEC_wastage_rates!L64</f>
        <v>9.328896585770606E-2</v>
      </c>
      <c r="M51" s="889">
        <f>Projected_SEC_wastage_rates!M64</f>
        <v>9.328896585770606E-2</v>
      </c>
      <c r="N51" s="889">
        <f>Projected_SEC_wastage_rates!N64</f>
        <v>9.328896585770606E-2</v>
      </c>
      <c r="O51" s="889">
        <f>Projected_SEC_wastage_rates!O64</f>
        <v>9.328896585770606E-2</v>
      </c>
      <c r="P51" s="889">
        <f>Projected_SEC_wastage_rates!P64</f>
        <v>9.328896585770606E-2</v>
      </c>
      <c r="Q51" s="11"/>
      <c r="R51" s="11"/>
    </row>
    <row r="52" spans="2:18" ht="13.15">
      <c r="B52" s="8" t="str">
        <f>Projected_SEC_wastage_rates!B65</f>
        <v>Total</v>
      </c>
      <c r="C52" s="889">
        <f>Projected_SEC_wastage_rates!C65</f>
        <v>8.6995256941078486E-2</v>
      </c>
      <c r="D52" s="889">
        <f>Projected_SEC_wastage_rates!D65</f>
        <v>8.6540336525879655E-2</v>
      </c>
      <c r="E52" s="889">
        <f>Projected_SEC_wastage_rates!E65</f>
        <v>8.5860956123937751E-2</v>
      </c>
      <c r="F52" s="889">
        <f>Projected_SEC_wastage_rates!F65</f>
        <v>8.5337115246417544E-2</v>
      </c>
      <c r="G52" s="889">
        <f>Projected_SEC_wastage_rates!G65</f>
        <v>8.5292159488256608E-2</v>
      </c>
      <c r="H52" s="889">
        <f>Projected_SEC_wastage_rates!H65</f>
        <v>8.5494573075472285E-2</v>
      </c>
      <c r="I52" s="889">
        <f>Projected_SEC_wastage_rates!I65</f>
        <v>8.5494573075472285E-2</v>
      </c>
      <c r="J52" s="889">
        <f>Projected_SEC_wastage_rates!J65</f>
        <v>8.5494573075472285E-2</v>
      </c>
      <c r="K52" s="889">
        <f>Projected_SEC_wastage_rates!K65</f>
        <v>8.5494573075472285E-2</v>
      </c>
      <c r="L52" s="889">
        <f>Projected_SEC_wastage_rates!L65</f>
        <v>8.5494573075472285E-2</v>
      </c>
      <c r="M52" s="889">
        <f>Projected_SEC_wastage_rates!M65</f>
        <v>8.5494573075472285E-2</v>
      </c>
      <c r="N52" s="889">
        <f>Projected_SEC_wastage_rates!N65</f>
        <v>8.5494573075472285E-2</v>
      </c>
      <c r="O52" s="889">
        <f>Projected_SEC_wastage_rates!O65</f>
        <v>8.5494573075472285E-2</v>
      </c>
      <c r="P52" s="889">
        <f>Projected_SEC_wastage_rates!P65</f>
        <v>8.5494573075472285E-2</v>
      </c>
      <c r="Q52" s="11"/>
      <c r="R52" s="11"/>
    </row>
    <row r="53" spans="2:18">
      <c r="B53" s="11"/>
      <c r="C53" s="891"/>
      <c r="D53" s="891"/>
      <c r="E53" s="891"/>
      <c r="F53" s="891"/>
      <c r="G53" s="891"/>
      <c r="H53" s="891"/>
      <c r="I53" s="891"/>
      <c r="J53" s="891"/>
      <c r="K53" s="891"/>
      <c r="L53" s="891"/>
      <c r="M53" s="891"/>
      <c r="N53" s="891"/>
      <c r="O53" s="891"/>
      <c r="P53" s="891"/>
      <c r="Q53" s="11"/>
      <c r="R53" s="11"/>
    </row>
    <row r="54" spans="2:18" ht="13.15">
      <c r="B54" s="5" t="str">
        <f>Projected_SEC_wastage_rates!B67</f>
        <v>Female projected wastage rates</v>
      </c>
      <c r="C54" s="891"/>
      <c r="D54" s="891"/>
      <c r="E54" s="891"/>
      <c r="F54" s="891"/>
      <c r="G54" s="891"/>
      <c r="H54" s="891"/>
      <c r="I54" s="891"/>
      <c r="J54" s="891"/>
      <c r="K54" s="891"/>
      <c r="L54" s="891"/>
      <c r="M54" s="891"/>
      <c r="N54" s="891"/>
      <c r="O54" s="891"/>
      <c r="P54" s="891"/>
      <c r="Q54" s="11"/>
      <c r="R54" s="11"/>
    </row>
    <row r="55" spans="2:18">
      <c r="B55" s="11"/>
      <c r="C55" s="891"/>
      <c r="D55" s="891"/>
      <c r="E55" s="891"/>
      <c r="F55" s="891"/>
      <c r="G55" s="891"/>
      <c r="H55" s="891"/>
      <c r="I55" s="891"/>
      <c r="J55" s="891"/>
      <c r="K55" s="891"/>
      <c r="L55" s="891"/>
      <c r="M55" s="891"/>
      <c r="N55" s="891"/>
      <c r="O55" s="891"/>
      <c r="P55" s="891"/>
      <c r="Q55" s="11"/>
      <c r="R55" s="11"/>
    </row>
    <row r="56" spans="2:18" ht="13.15">
      <c r="B56" s="8" t="str">
        <f>Projected_SEC_wastage_rates!B69</f>
        <v>Age group</v>
      </c>
      <c r="C56" s="892" t="str">
        <f>Projected_SEC_wastage_rates!C69</f>
        <v>2016/17</v>
      </c>
      <c r="D56" s="892" t="str">
        <f>Projected_SEC_wastage_rates!D69</f>
        <v>2017/18</v>
      </c>
      <c r="E56" s="892" t="str">
        <f>Projected_SEC_wastage_rates!E69</f>
        <v>2018/19</v>
      </c>
      <c r="F56" s="892" t="str">
        <f>Projected_SEC_wastage_rates!F69</f>
        <v>2019/20</v>
      </c>
      <c r="G56" s="892" t="str">
        <f>Projected_SEC_wastage_rates!G69</f>
        <v>2020/21</v>
      </c>
      <c r="H56" s="892" t="str">
        <f>Projected_SEC_wastage_rates!H69</f>
        <v>2021/22</v>
      </c>
      <c r="I56" s="892" t="str">
        <f>Projected_SEC_wastage_rates!I69</f>
        <v>2022/23</v>
      </c>
      <c r="J56" s="892" t="str">
        <f>Projected_SEC_wastage_rates!J69</f>
        <v>2023/24</v>
      </c>
      <c r="K56" s="892" t="str">
        <f>Projected_SEC_wastage_rates!K69</f>
        <v>2024/25</v>
      </c>
      <c r="L56" s="892" t="str">
        <f>Projected_SEC_wastage_rates!L69</f>
        <v>2025/26</v>
      </c>
      <c r="M56" s="892" t="str">
        <f>Projected_SEC_wastage_rates!M69</f>
        <v>2026/27</v>
      </c>
      <c r="N56" s="892" t="str">
        <f>Projected_SEC_wastage_rates!N69</f>
        <v>2027/28</v>
      </c>
      <c r="O56" s="892" t="str">
        <f>Projected_SEC_wastage_rates!O69</f>
        <v>2028/29</v>
      </c>
      <c r="P56" s="892" t="str">
        <f>Projected_SEC_wastage_rates!P69</f>
        <v>2029/30</v>
      </c>
      <c r="Q56" s="11"/>
      <c r="R56" s="11"/>
    </row>
    <row r="57" spans="2:18" ht="13.15">
      <c r="B57" s="8" t="str">
        <f>Projected_SEC_wastage_rates!B70</f>
        <v>20-24</v>
      </c>
      <c r="C57" s="889">
        <f>Projected_SEC_wastage_rates!C70</f>
        <v>0.12850520058424031</v>
      </c>
      <c r="D57" s="889">
        <f>Projected_SEC_wastage_rates!D70</f>
        <v>0.12630134223509781</v>
      </c>
      <c r="E57" s="889">
        <f>Projected_SEC_wastage_rates!E70</f>
        <v>0.13163766118415743</v>
      </c>
      <c r="F57" s="889">
        <f>Projected_SEC_wastage_rates!F70</f>
        <v>0.13160960435203661</v>
      </c>
      <c r="G57" s="889">
        <f>Projected_SEC_wastage_rates!G70</f>
        <v>0.13663277963364265</v>
      </c>
      <c r="H57" s="889">
        <f>Projected_SEC_wastage_rates!H70</f>
        <v>0.13746359751578463</v>
      </c>
      <c r="I57" s="889">
        <f>Projected_SEC_wastage_rates!I70</f>
        <v>0.13746359751578463</v>
      </c>
      <c r="J57" s="889">
        <f>Projected_SEC_wastage_rates!J70</f>
        <v>0.13746359751578463</v>
      </c>
      <c r="K57" s="889">
        <f>Projected_SEC_wastage_rates!K70</f>
        <v>0.13746359751578463</v>
      </c>
      <c r="L57" s="889">
        <f>Projected_SEC_wastage_rates!L70</f>
        <v>0.13746359751578463</v>
      </c>
      <c r="M57" s="889">
        <f>Projected_SEC_wastage_rates!M70</f>
        <v>0.13746359751578463</v>
      </c>
      <c r="N57" s="889">
        <f>Projected_SEC_wastage_rates!N70</f>
        <v>0.13746359751578463</v>
      </c>
      <c r="O57" s="889">
        <f>Projected_SEC_wastage_rates!O70</f>
        <v>0.13746359751578463</v>
      </c>
      <c r="P57" s="889">
        <f>Projected_SEC_wastage_rates!P70</f>
        <v>0.13746359751578463</v>
      </c>
      <c r="Q57" s="11"/>
      <c r="R57" s="11"/>
    </row>
    <row r="58" spans="2:18" ht="13.15">
      <c r="B58" s="8" t="str">
        <f>Projected_SEC_wastage_rates!B71</f>
        <v>25-29</v>
      </c>
      <c r="C58" s="889">
        <f>Projected_SEC_wastage_rates!C71</f>
        <v>0.10849243181155591</v>
      </c>
      <c r="D58" s="889">
        <f>Projected_SEC_wastage_rates!D71</f>
        <v>0.10663179153723543</v>
      </c>
      <c r="E58" s="889">
        <f>Projected_SEC_wastage_rates!E71</f>
        <v>0.11113705838303936</v>
      </c>
      <c r="F58" s="889">
        <f>Projected_SEC_wastage_rates!F71</f>
        <v>0.11111337098414907</v>
      </c>
      <c r="G58" s="889">
        <f>Projected_SEC_wastage_rates!G71</f>
        <v>0.11535426161923183</v>
      </c>
      <c r="H58" s="889">
        <f>Projected_SEC_wastage_rates!H71</f>
        <v>0.11605569200505517</v>
      </c>
      <c r="I58" s="889">
        <f>Projected_SEC_wastage_rates!I71</f>
        <v>0.11605569200505517</v>
      </c>
      <c r="J58" s="889">
        <f>Projected_SEC_wastage_rates!J71</f>
        <v>0.11605569200505517</v>
      </c>
      <c r="K58" s="889">
        <f>Projected_SEC_wastage_rates!K71</f>
        <v>0.11605569200505517</v>
      </c>
      <c r="L58" s="889">
        <f>Projected_SEC_wastage_rates!L71</f>
        <v>0.11605569200505517</v>
      </c>
      <c r="M58" s="889">
        <f>Projected_SEC_wastage_rates!M71</f>
        <v>0.11605569200505517</v>
      </c>
      <c r="N58" s="889">
        <f>Projected_SEC_wastage_rates!N71</f>
        <v>0.11605569200505517</v>
      </c>
      <c r="O58" s="889">
        <f>Projected_SEC_wastage_rates!O71</f>
        <v>0.11605569200505517</v>
      </c>
      <c r="P58" s="889">
        <f>Projected_SEC_wastage_rates!P71</f>
        <v>0.11605569200505517</v>
      </c>
      <c r="Q58" s="11"/>
      <c r="R58" s="11"/>
    </row>
    <row r="59" spans="2:18" ht="13.15">
      <c r="B59" s="8" t="str">
        <f>Projected_SEC_wastage_rates!B72</f>
        <v>30-34</v>
      </c>
      <c r="C59" s="889">
        <f>Projected_SEC_wastage_rates!C72</f>
        <v>8.9610798422203014E-2</v>
      </c>
      <c r="D59" s="889">
        <f>Projected_SEC_wastage_rates!D72</f>
        <v>8.8073977302293285E-2</v>
      </c>
      <c r="E59" s="889">
        <f>Projected_SEC_wastage_rates!E72</f>
        <v>9.1795163678305258E-2</v>
      </c>
      <c r="F59" s="889">
        <f>Projected_SEC_wastage_rates!F72</f>
        <v>9.1775598749289852E-2</v>
      </c>
      <c r="G59" s="889">
        <f>Projected_SEC_wastage_rates!G72</f>
        <v>9.5278420001292885E-2</v>
      </c>
      <c r="H59" s="889">
        <f>Projected_SEC_wastage_rates!H72</f>
        <v>9.5857775960613623E-2</v>
      </c>
      <c r="I59" s="889">
        <f>Projected_SEC_wastage_rates!I72</f>
        <v>9.5857775960613623E-2</v>
      </c>
      <c r="J59" s="889">
        <f>Projected_SEC_wastage_rates!J72</f>
        <v>9.5857775960613623E-2</v>
      </c>
      <c r="K59" s="889">
        <f>Projected_SEC_wastage_rates!K72</f>
        <v>9.5857775960613623E-2</v>
      </c>
      <c r="L59" s="889">
        <f>Projected_SEC_wastage_rates!L72</f>
        <v>9.5857775960613623E-2</v>
      </c>
      <c r="M59" s="889">
        <f>Projected_SEC_wastage_rates!M72</f>
        <v>9.5857775960613623E-2</v>
      </c>
      <c r="N59" s="889">
        <f>Projected_SEC_wastage_rates!N72</f>
        <v>9.5857775960613623E-2</v>
      </c>
      <c r="O59" s="889">
        <f>Projected_SEC_wastage_rates!O72</f>
        <v>9.5857775960613623E-2</v>
      </c>
      <c r="P59" s="889">
        <f>Projected_SEC_wastage_rates!P72</f>
        <v>9.5857775960613623E-2</v>
      </c>
      <c r="Q59" s="11"/>
      <c r="R59" s="11"/>
    </row>
    <row r="60" spans="2:18" ht="13.15">
      <c r="B60" s="8" t="str">
        <f>Projected_SEC_wastage_rates!B73</f>
        <v>35-39</v>
      </c>
      <c r="C60" s="889">
        <f>Projected_SEC_wastage_rates!C73</f>
        <v>8.4280345261497885E-2</v>
      </c>
      <c r="D60" s="889">
        <f>Projected_SEC_wastage_rates!D73</f>
        <v>8.2834941171012047E-2</v>
      </c>
      <c r="E60" s="889">
        <f>Projected_SEC_wastage_rates!E73</f>
        <v>8.6334774651738694E-2</v>
      </c>
      <c r="F60" s="889">
        <f>Projected_SEC_wastage_rates!F73</f>
        <v>8.6316373532660751E-2</v>
      </c>
      <c r="G60" s="889">
        <f>Projected_SEC_wastage_rates!G73</f>
        <v>8.9610831228676344E-2</v>
      </c>
      <c r="H60" s="889">
        <f>Projected_SEC_wastage_rates!H73</f>
        <v>9.0155724490878997E-2</v>
      </c>
      <c r="I60" s="889">
        <f>Projected_SEC_wastage_rates!I73</f>
        <v>9.0155724490878997E-2</v>
      </c>
      <c r="J60" s="889">
        <f>Projected_SEC_wastage_rates!J73</f>
        <v>9.0155724490878997E-2</v>
      </c>
      <c r="K60" s="889">
        <f>Projected_SEC_wastage_rates!K73</f>
        <v>9.0155724490878997E-2</v>
      </c>
      <c r="L60" s="889">
        <f>Projected_SEC_wastage_rates!L73</f>
        <v>9.0155724490878997E-2</v>
      </c>
      <c r="M60" s="889">
        <f>Projected_SEC_wastage_rates!M73</f>
        <v>9.0155724490878997E-2</v>
      </c>
      <c r="N60" s="889">
        <f>Projected_SEC_wastage_rates!N73</f>
        <v>9.0155724490878997E-2</v>
      </c>
      <c r="O60" s="889">
        <f>Projected_SEC_wastage_rates!O73</f>
        <v>9.0155724490878997E-2</v>
      </c>
      <c r="P60" s="889">
        <f>Projected_SEC_wastage_rates!P73</f>
        <v>9.0155724490878997E-2</v>
      </c>
      <c r="Q60" s="11"/>
      <c r="R60" s="11"/>
    </row>
    <row r="61" spans="2:18" ht="13.15">
      <c r="B61" s="8" t="str">
        <f>Projected_SEC_wastage_rates!B74</f>
        <v>40-44</v>
      </c>
      <c r="C61" s="889">
        <f>Projected_SEC_wastage_rates!C74</f>
        <v>8.0356234071963267E-2</v>
      </c>
      <c r="D61" s="889">
        <f>Projected_SEC_wastage_rates!D74</f>
        <v>7.8978128310017451E-2</v>
      </c>
      <c r="E61" s="889">
        <f>Projected_SEC_wastage_rates!E74</f>
        <v>8.2315008783365964E-2</v>
      </c>
      <c r="F61" s="889">
        <f>Projected_SEC_wastage_rates!F74</f>
        <v>8.229746442439087E-2</v>
      </c>
      <c r="G61" s="889">
        <f>Projected_SEC_wastage_rates!G74</f>
        <v>8.5438531454192751E-2</v>
      </c>
      <c r="H61" s="889">
        <f>Projected_SEC_wastage_rates!H74</f>
        <v>8.5958054367701681E-2</v>
      </c>
      <c r="I61" s="889">
        <f>Projected_SEC_wastage_rates!I74</f>
        <v>8.5958054367701681E-2</v>
      </c>
      <c r="J61" s="889">
        <f>Projected_SEC_wastage_rates!J74</f>
        <v>8.5958054367701681E-2</v>
      </c>
      <c r="K61" s="889">
        <f>Projected_SEC_wastage_rates!K74</f>
        <v>8.5958054367701681E-2</v>
      </c>
      <c r="L61" s="889">
        <f>Projected_SEC_wastage_rates!L74</f>
        <v>8.5958054367701681E-2</v>
      </c>
      <c r="M61" s="889">
        <f>Projected_SEC_wastage_rates!M74</f>
        <v>8.5958054367701681E-2</v>
      </c>
      <c r="N61" s="889">
        <f>Projected_SEC_wastage_rates!N74</f>
        <v>8.5958054367701681E-2</v>
      </c>
      <c r="O61" s="889">
        <f>Projected_SEC_wastage_rates!O74</f>
        <v>8.5958054367701681E-2</v>
      </c>
      <c r="P61" s="889">
        <f>Projected_SEC_wastage_rates!P74</f>
        <v>8.5958054367701681E-2</v>
      </c>
      <c r="Q61" s="11"/>
      <c r="R61" s="11"/>
    </row>
    <row r="62" spans="2:18" ht="13.15">
      <c r="B62" s="8" t="str">
        <f>Projected_SEC_wastage_rates!B75</f>
        <v>45-49</v>
      </c>
      <c r="C62" s="889">
        <f>Projected_SEC_wastage_rates!C75</f>
        <v>8.7346435414391771E-2</v>
      </c>
      <c r="D62" s="889">
        <f>Projected_SEC_wastage_rates!D75</f>
        <v>8.584844801714514E-2</v>
      </c>
      <c r="E62" s="889">
        <f>Projected_SEC_wastage_rates!E75</f>
        <v>8.9475604243628562E-2</v>
      </c>
      <c r="F62" s="889">
        <f>Projected_SEC_wastage_rates!F75</f>
        <v>8.9456533698128227E-2</v>
      </c>
      <c r="G62" s="889">
        <f>Projected_SEC_wastage_rates!G75</f>
        <v>9.2870842639051973E-2</v>
      </c>
      <c r="H62" s="889">
        <f>Projected_SEC_wastage_rates!H75</f>
        <v>9.3435558931884516E-2</v>
      </c>
      <c r="I62" s="889">
        <f>Projected_SEC_wastage_rates!I75</f>
        <v>9.3435558931884516E-2</v>
      </c>
      <c r="J62" s="889">
        <f>Projected_SEC_wastage_rates!J75</f>
        <v>9.3435558931884516E-2</v>
      </c>
      <c r="K62" s="889">
        <f>Projected_SEC_wastage_rates!K75</f>
        <v>9.3435558931884516E-2</v>
      </c>
      <c r="L62" s="889">
        <f>Projected_SEC_wastage_rates!L75</f>
        <v>9.3435558931884516E-2</v>
      </c>
      <c r="M62" s="889">
        <f>Projected_SEC_wastage_rates!M75</f>
        <v>9.3435558931884516E-2</v>
      </c>
      <c r="N62" s="889">
        <f>Projected_SEC_wastage_rates!N75</f>
        <v>9.3435558931884516E-2</v>
      </c>
      <c r="O62" s="889">
        <f>Projected_SEC_wastage_rates!O75</f>
        <v>9.3435558931884516E-2</v>
      </c>
      <c r="P62" s="889">
        <f>Projected_SEC_wastage_rates!P75</f>
        <v>9.3435558931884516E-2</v>
      </c>
      <c r="Q62" s="11"/>
      <c r="R62" s="11"/>
    </row>
    <row r="63" spans="2:18" ht="13.15">
      <c r="B63" s="8" t="str">
        <f>Projected_SEC_wastage_rates!B76</f>
        <v>50-54</v>
      </c>
      <c r="C63" s="889">
        <f>Projected_SEC_wastage_rates!C76</f>
        <v>8.9828631648084273E-2</v>
      </c>
      <c r="D63" s="889">
        <f>Projected_SEC_wastage_rates!D76</f>
        <v>8.8288074698251742E-2</v>
      </c>
      <c r="E63" s="889">
        <f>Projected_SEC_wastage_rates!E76</f>
        <v>9.2018306837125613E-2</v>
      </c>
      <c r="F63" s="889">
        <f>Projected_SEC_wastage_rates!F76</f>
        <v>9.1998694348087551E-2</v>
      </c>
      <c r="G63" s="889">
        <f>Projected_SEC_wastage_rates!G76</f>
        <v>9.5510030543227403E-2</v>
      </c>
      <c r="H63" s="889">
        <f>Projected_SEC_wastage_rates!H76</f>
        <v>9.6090794848191469E-2</v>
      </c>
      <c r="I63" s="889">
        <f>Projected_SEC_wastage_rates!I76</f>
        <v>9.6090794848191469E-2</v>
      </c>
      <c r="J63" s="889">
        <f>Projected_SEC_wastage_rates!J76</f>
        <v>9.6090794848191469E-2</v>
      </c>
      <c r="K63" s="889">
        <f>Projected_SEC_wastage_rates!K76</f>
        <v>9.6090794848191469E-2</v>
      </c>
      <c r="L63" s="889">
        <f>Projected_SEC_wastage_rates!L76</f>
        <v>9.6090794848191469E-2</v>
      </c>
      <c r="M63" s="889">
        <f>Projected_SEC_wastage_rates!M76</f>
        <v>9.6090794848191469E-2</v>
      </c>
      <c r="N63" s="889">
        <f>Projected_SEC_wastage_rates!N76</f>
        <v>9.6090794848191469E-2</v>
      </c>
      <c r="O63" s="889">
        <f>Projected_SEC_wastage_rates!O76</f>
        <v>9.6090794848191469E-2</v>
      </c>
      <c r="P63" s="889">
        <f>Projected_SEC_wastage_rates!P76</f>
        <v>9.6090794848191469E-2</v>
      </c>
      <c r="Q63" s="11"/>
      <c r="R63" s="11"/>
    </row>
    <row r="64" spans="2:18" ht="13.15">
      <c r="B64" s="8" t="str">
        <f>Projected_SEC_wastage_rates!B77</f>
        <v>55-59</v>
      </c>
      <c r="C64" s="889">
        <f>Projected_SEC_wastage_rates!C77</f>
        <v>5.7401722693312805E-2</v>
      </c>
      <c r="D64" s="889">
        <f>Projected_SEC_wastage_rates!D77</f>
        <v>5.6417285758171884E-2</v>
      </c>
      <c r="E64" s="889">
        <f>Projected_SEC_wastage_rates!E77</f>
        <v>5.8800955050343356E-2</v>
      </c>
      <c r="F64" s="889">
        <f>Projected_SEC_wastage_rates!F77</f>
        <v>5.8788422401939017E-2</v>
      </c>
      <c r="G64" s="889">
        <f>Projected_SEC_wastage_rates!G77</f>
        <v>6.1032214195918866E-2</v>
      </c>
      <c r="H64" s="889">
        <f>Projected_SEC_wastage_rates!H77</f>
        <v>6.1403330520102932E-2</v>
      </c>
      <c r="I64" s="889">
        <f>Projected_SEC_wastage_rates!I77</f>
        <v>6.1403330520102932E-2</v>
      </c>
      <c r="J64" s="889">
        <f>Projected_SEC_wastage_rates!J77</f>
        <v>6.1403330520102932E-2</v>
      </c>
      <c r="K64" s="889">
        <f>Projected_SEC_wastage_rates!K77</f>
        <v>6.1403330520102932E-2</v>
      </c>
      <c r="L64" s="889">
        <f>Projected_SEC_wastage_rates!L77</f>
        <v>6.1403330520102932E-2</v>
      </c>
      <c r="M64" s="889">
        <f>Projected_SEC_wastage_rates!M77</f>
        <v>6.1403330520102932E-2</v>
      </c>
      <c r="N64" s="889">
        <f>Projected_SEC_wastage_rates!N77</f>
        <v>6.1403330520102932E-2</v>
      </c>
      <c r="O64" s="889">
        <f>Projected_SEC_wastage_rates!O77</f>
        <v>6.1403330520102932E-2</v>
      </c>
      <c r="P64" s="889">
        <f>Projected_SEC_wastage_rates!P77</f>
        <v>6.1403330520102932E-2</v>
      </c>
      <c r="Q64" s="11"/>
      <c r="R64" s="11"/>
    </row>
    <row r="65" spans="2:18" ht="13.15">
      <c r="B65" s="8" t="str">
        <f>Projected_SEC_wastage_rates!B78</f>
        <v>60-64</v>
      </c>
      <c r="C65" s="889">
        <f>Projected_SEC_wastage_rates!C78</f>
        <v>5.1195378656388457E-2</v>
      </c>
      <c r="D65" s="889">
        <f>Projected_SEC_wastage_rates!D78</f>
        <v>5.0317380239387192E-2</v>
      </c>
      <c r="E65" s="889">
        <f>Projected_SEC_wastage_rates!E78</f>
        <v>5.2443324310026393E-2</v>
      </c>
      <c r="F65" s="889">
        <f>Projected_SEC_wastage_rates!F78</f>
        <v>5.2432146706802615E-2</v>
      </c>
      <c r="G65" s="889">
        <f>Projected_SEC_wastage_rates!G78</f>
        <v>5.4433337004394115E-2</v>
      </c>
      <c r="H65" s="889">
        <f>Projected_SEC_wastage_rates!H78</f>
        <v>5.4764327780466825E-2</v>
      </c>
      <c r="I65" s="889">
        <f>Projected_SEC_wastage_rates!I78</f>
        <v>5.4764327780466825E-2</v>
      </c>
      <c r="J65" s="889">
        <f>Projected_SEC_wastage_rates!J78</f>
        <v>5.4764327780466825E-2</v>
      </c>
      <c r="K65" s="889">
        <f>Projected_SEC_wastage_rates!K78</f>
        <v>5.4764327780466825E-2</v>
      </c>
      <c r="L65" s="889">
        <f>Projected_SEC_wastage_rates!L78</f>
        <v>5.4764327780466825E-2</v>
      </c>
      <c r="M65" s="889">
        <f>Projected_SEC_wastage_rates!M78</f>
        <v>5.4764327780466825E-2</v>
      </c>
      <c r="N65" s="889">
        <f>Projected_SEC_wastage_rates!N78</f>
        <v>5.4764327780466825E-2</v>
      </c>
      <c r="O65" s="889">
        <f>Projected_SEC_wastage_rates!O78</f>
        <v>5.4764327780466825E-2</v>
      </c>
      <c r="P65" s="889">
        <f>Projected_SEC_wastage_rates!P78</f>
        <v>5.4764327780466825E-2</v>
      </c>
      <c r="Q65" s="11"/>
      <c r="R65" s="11"/>
    </row>
    <row r="66" spans="2:18" ht="13.15">
      <c r="B66" s="8" t="str">
        <f>Projected_SEC_wastage_rates!B79</f>
        <v>65 plus</v>
      </c>
      <c r="C66" s="889">
        <f>Projected_SEC_wastage_rates!C79</f>
        <v>7.427354010782472E-2</v>
      </c>
      <c r="D66" s="889">
        <f>Projected_SEC_wastage_rates!D79</f>
        <v>7.2999752270890492E-2</v>
      </c>
      <c r="E66" s="889">
        <f>Projected_SEC_wastage_rates!E79</f>
        <v>7.6084042227165846E-2</v>
      </c>
      <c r="F66" s="889">
        <f>Projected_SEC_wastage_rates!F79</f>
        <v>7.6067825916570256E-2</v>
      </c>
      <c r="G66" s="889">
        <f>Projected_SEC_wastage_rates!G79</f>
        <v>7.8971124841833787E-2</v>
      </c>
      <c r="H66" s="889">
        <f>Projected_SEC_wastage_rates!H79</f>
        <v>7.9451321635512329E-2</v>
      </c>
      <c r="I66" s="889">
        <f>Projected_SEC_wastage_rates!I79</f>
        <v>7.9451321635512329E-2</v>
      </c>
      <c r="J66" s="889">
        <f>Projected_SEC_wastage_rates!J79</f>
        <v>7.9451321635512329E-2</v>
      </c>
      <c r="K66" s="889">
        <f>Projected_SEC_wastage_rates!K79</f>
        <v>7.9451321635512329E-2</v>
      </c>
      <c r="L66" s="889">
        <f>Projected_SEC_wastage_rates!L79</f>
        <v>7.9451321635512329E-2</v>
      </c>
      <c r="M66" s="889">
        <f>Projected_SEC_wastage_rates!M79</f>
        <v>7.9451321635512329E-2</v>
      </c>
      <c r="N66" s="889">
        <f>Projected_SEC_wastage_rates!N79</f>
        <v>7.9451321635512329E-2</v>
      </c>
      <c r="O66" s="889">
        <f>Projected_SEC_wastage_rates!O79</f>
        <v>7.9451321635512329E-2</v>
      </c>
      <c r="P66" s="889">
        <f>Projected_SEC_wastage_rates!P79</f>
        <v>7.9451321635512329E-2</v>
      </c>
      <c r="Q66" s="11"/>
      <c r="R66" s="11"/>
    </row>
    <row r="67" spans="2:18" ht="13.15">
      <c r="B67" s="8" t="str">
        <f>Projected_SEC_wastage_rates!B80</f>
        <v>Total</v>
      </c>
      <c r="C67" s="889">
        <f>Projected_SEC_wastage_rates!C80</f>
        <v>8.9455772886039064E-2</v>
      </c>
      <c r="D67" s="889">
        <f>Projected_SEC_wastage_rates!D80</f>
        <v>8.7921610447028259E-2</v>
      </c>
      <c r="E67" s="889">
        <f>Projected_SEC_wastage_rates!E80</f>
        <v>9.1636359218161531E-2</v>
      </c>
      <c r="F67" s="889">
        <f>Projected_SEC_wastage_rates!F80</f>
        <v>9.1616828136223294E-2</v>
      </c>
      <c r="G67" s="889">
        <f>Projected_SEC_wastage_rates!G80</f>
        <v>9.5113589552221753E-2</v>
      </c>
      <c r="H67" s="889">
        <f>Projected_SEC_wastage_rates!H80</f>
        <v>9.5691943233136262E-2</v>
      </c>
      <c r="I67" s="889">
        <f>Projected_SEC_wastage_rates!I80</f>
        <v>9.5691943233136262E-2</v>
      </c>
      <c r="J67" s="889">
        <f>Projected_SEC_wastage_rates!J80</f>
        <v>9.5691943233136262E-2</v>
      </c>
      <c r="K67" s="889">
        <f>Projected_SEC_wastage_rates!K80</f>
        <v>9.5691943233136262E-2</v>
      </c>
      <c r="L67" s="889">
        <f>Projected_SEC_wastage_rates!L80</f>
        <v>9.5691943233136262E-2</v>
      </c>
      <c r="M67" s="889">
        <f>Projected_SEC_wastage_rates!M80</f>
        <v>9.5691943233136262E-2</v>
      </c>
      <c r="N67" s="889">
        <f>Projected_SEC_wastage_rates!N80</f>
        <v>9.5691943233136262E-2</v>
      </c>
      <c r="O67" s="889">
        <f>Projected_SEC_wastage_rates!O80</f>
        <v>9.5691943233136262E-2</v>
      </c>
      <c r="P67" s="889">
        <f>Projected_SEC_wastage_rates!P80</f>
        <v>9.5691943233136262E-2</v>
      </c>
      <c r="Q67" s="11"/>
      <c r="R67" s="11"/>
    </row>
    <row r="69" spans="2:18" ht="17.649999999999999">
      <c r="B69" s="37" t="s">
        <v>1389</v>
      </c>
    </row>
    <row r="71" spans="2:18" ht="13.15">
      <c r="B71" s="5" t="s">
        <v>430</v>
      </c>
      <c r="C71" s="11"/>
      <c r="E71" s="11"/>
      <c r="F71" s="254" t="str">
        <f>F39</f>
        <v>As the Econometric Wastage Model only forecasts wastage 6 years into the future, the rate beyond that is considered to be constant.</v>
      </c>
      <c r="G71" s="11"/>
      <c r="H71" s="11"/>
      <c r="I71" s="11"/>
      <c r="J71" s="11"/>
      <c r="K71" s="11"/>
      <c r="L71" s="11"/>
      <c r="M71" s="11"/>
      <c r="N71" s="11"/>
      <c r="O71" s="11"/>
      <c r="P71" s="11"/>
    </row>
    <row r="72" spans="2:18">
      <c r="B72" s="11"/>
      <c r="C72" s="11"/>
      <c r="D72" s="11"/>
      <c r="E72" s="11"/>
      <c r="F72" s="11"/>
      <c r="G72" s="11"/>
      <c r="H72" s="11"/>
      <c r="I72" s="11"/>
      <c r="J72" s="11"/>
      <c r="K72" s="11"/>
      <c r="L72" s="11"/>
      <c r="M72" s="11"/>
      <c r="N72" s="11"/>
      <c r="O72" s="11"/>
      <c r="P72" s="11"/>
    </row>
    <row r="73" spans="2:18" ht="13.15">
      <c r="B73" s="8" t="str">
        <f>B56</f>
        <v>Age group</v>
      </c>
      <c r="C73" s="8" t="str">
        <f t="shared" ref="C73:P73" si="0">C56</f>
        <v>2016/17</v>
      </c>
      <c r="D73" s="8" t="str">
        <f t="shared" si="0"/>
        <v>2017/18</v>
      </c>
      <c r="E73" s="8" t="str">
        <f t="shared" si="0"/>
        <v>2018/19</v>
      </c>
      <c r="F73" s="8" t="str">
        <f t="shared" si="0"/>
        <v>2019/20</v>
      </c>
      <c r="G73" s="8" t="str">
        <f t="shared" si="0"/>
        <v>2020/21</v>
      </c>
      <c r="H73" s="8" t="str">
        <f t="shared" si="0"/>
        <v>2021/22</v>
      </c>
      <c r="I73" s="8" t="str">
        <f t="shared" si="0"/>
        <v>2022/23</v>
      </c>
      <c r="J73" s="8" t="str">
        <f t="shared" si="0"/>
        <v>2023/24</v>
      </c>
      <c r="K73" s="8" t="str">
        <f t="shared" si="0"/>
        <v>2024/25</v>
      </c>
      <c r="L73" s="8" t="str">
        <f t="shared" si="0"/>
        <v>2025/26</v>
      </c>
      <c r="M73" s="8" t="str">
        <f t="shared" si="0"/>
        <v>2026/27</v>
      </c>
      <c r="N73" s="8" t="str">
        <f t="shared" si="0"/>
        <v>2027/28</v>
      </c>
      <c r="O73" s="8" t="str">
        <f t="shared" si="0"/>
        <v>2028/29</v>
      </c>
      <c r="P73" s="8" t="str">
        <f t="shared" si="0"/>
        <v>2029/30</v>
      </c>
    </row>
    <row r="74" spans="2:18" ht="13.15">
      <c r="B74" s="8" t="str">
        <f t="shared" ref="B74:B84" si="1">B57</f>
        <v>20-24</v>
      </c>
      <c r="C74" s="159">
        <f>C42*$D25</f>
        <v>0.13260408414613767</v>
      </c>
      <c r="D74" s="159">
        <f t="shared" ref="D74:P74" si="2">D42*$D25</f>
        <v>0.13191066352600342</v>
      </c>
      <c r="E74" s="159">
        <f t="shared" si="2"/>
        <v>0.13087510573637176</v>
      </c>
      <c r="F74" s="159">
        <f t="shared" si="2"/>
        <v>0.13007663186268778</v>
      </c>
      <c r="G74" s="159">
        <f t="shared" si="2"/>
        <v>0.13000810724022399</v>
      </c>
      <c r="H74" s="159">
        <f t="shared" si="2"/>
        <v>0.13031663978895419</v>
      </c>
      <c r="I74" s="159">
        <f t="shared" si="2"/>
        <v>0.13031663978895419</v>
      </c>
      <c r="J74" s="159">
        <f t="shared" si="2"/>
        <v>0.13031663978895419</v>
      </c>
      <c r="K74" s="159">
        <f t="shared" si="2"/>
        <v>0.13031663978895419</v>
      </c>
      <c r="L74" s="159">
        <f t="shared" si="2"/>
        <v>0.13031663978895419</v>
      </c>
      <c r="M74" s="159">
        <f t="shared" si="2"/>
        <v>0.13031663978895419</v>
      </c>
      <c r="N74" s="159">
        <f t="shared" si="2"/>
        <v>0.13031663978895419</v>
      </c>
      <c r="O74" s="159">
        <f t="shared" si="2"/>
        <v>0.13031663978895419</v>
      </c>
      <c r="P74" s="159">
        <f t="shared" si="2"/>
        <v>0.13031663978895419</v>
      </c>
    </row>
    <row r="75" spans="2:18" ht="13.15">
      <c r="B75" s="8" t="str">
        <f t="shared" si="1"/>
        <v>25-29</v>
      </c>
      <c r="C75" s="159">
        <f t="shared" ref="C75:P84" si="3">C43*$D26</f>
        <v>0.12433677260873169</v>
      </c>
      <c r="D75" s="159">
        <f t="shared" si="3"/>
        <v>0.12368658387191403</v>
      </c>
      <c r="E75" s="159">
        <f t="shared" si="3"/>
        <v>0.12271558879101793</v>
      </c>
      <c r="F75" s="159">
        <f t="shared" si="3"/>
        <v>0.12196689643281843</v>
      </c>
      <c r="G75" s="159">
        <f t="shared" si="3"/>
        <v>0.12190264403474005</v>
      </c>
      <c r="H75" s="159">
        <f t="shared" si="3"/>
        <v>0.12219194086598681</v>
      </c>
      <c r="I75" s="159">
        <f t="shared" si="3"/>
        <v>0.12219194086598681</v>
      </c>
      <c r="J75" s="159">
        <f t="shared" si="3"/>
        <v>0.12219194086598681</v>
      </c>
      <c r="K75" s="159">
        <f t="shared" si="3"/>
        <v>0.12219194086598681</v>
      </c>
      <c r="L75" s="159">
        <f t="shared" si="3"/>
        <v>0.12219194086598681</v>
      </c>
      <c r="M75" s="159">
        <f t="shared" si="3"/>
        <v>0.12219194086598681</v>
      </c>
      <c r="N75" s="159">
        <f t="shared" si="3"/>
        <v>0.12219194086598681</v>
      </c>
      <c r="O75" s="159">
        <f t="shared" si="3"/>
        <v>0.12219194086598681</v>
      </c>
      <c r="P75" s="159">
        <f t="shared" si="3"/>
        <v>0.12219194086598681</v>
      </c>
    </row>
    <row r="76" spans="2:18" ht="13.15">
      <c r="B76" s="8" t="str">
        <f t="shared" si="1"/>
        <v>30-34</v>
      </c>
      <c r="C76" s="159">
        <f t="shared" si="3"/>
        <v>8.3461090207404942E-2</v>
      </c>
      <c r="D76" s="159">
        <f t="shared" si="3"/>
        <v>8.3024650852604076E-2</v>
      </c>
      <c r="E76" s="159">
        <f t="shared" si="3"/>
        <v>8.237287015782413E-2</v>
      </c>
      <c r="F76" s="159">
        <f t="shared" si="3"/>
        <v>8.1870310222141057E-2</v>
      </c>
      <c r="G76" s="159">
        <f t="shared" si="3"/>
        <v>8.1827180783604514E-2</v>
      </c>
      <c r="H76" s="159">
        <f t="shared" si="3"/>
        <v>8.2021371355088815E-2</v>
      </c>
      <c r="I76" s="159">
        <f t="shared" si="3"/>
        <v>8.2021371355088815E-2</v>
      </c>
      <c r="J76" s="159">
        <f t="shared" si="3"/>
        <v>8.2021371355088815E-2</v>
      </c>
      <c r="K76" s="159">
        <f t="shared" si="3"/>
        <v>8.2021371355088815E-2</v>
      </c>
      <c r="L76" s="159">
        <f t="shared" si="3"/>
        <v>8.2021371355088815E-2</v>
      </c>
      <c r="M76" s="159">
        <f t="shared" si="3"/>
        <v>8.2021371355088815E-2</v>
      </c>
      <c r="N76" s="159">
        <f t="shared" si="3"/>
        <v>8.2021371355088815E-2</v>
      </c>
      <c r="O76" s="159">
        <f t="shared" si="3"/>
        <v>8.2021371355088815E-2</v>
      </c>
      <c r="P76" s="159">
        <f t="shared" si="3"/>
        <v>8.2021371355088815E-2</v>
      </c>
    </row>
    <row r="77" spans="2:18" ht="13.15">
      <c r="B77" s="8" t="str">
        <f t="shared" si="1"/>
        <v>35-39</v>
      </c>
      <c r="C77" s="159">
        <f t="shared" si="3"/>
        <v>7.4651306990909286E-2</v>
      </c>
      <c r="D77" s="159">
        <f t="shared" si="3"/>
        <v>7.4260936242370193E-2</v>
      </c>
      <c r="E77" s="159">
        <f t="shared" si="3"/>
        <v>7.3677954632426532E-2</v>
      </c>
      <c r="F77" s="159">
        <f t="shared" si="3"/>
        <v>7.3228442698820367E-2</v>
      </c>
      <c r="G77" s="159">
        <f t="shared" si="3"/>
        <v>7.3189865812890206E-2</v>
      </c>
      <c r="H77" s="159">
        <f t="shared" si="3"/>
        <v>7.3363558487292022E-2</v>
      </c>
      <c r="I77" s="159">
        <f t="shared" si="3"/>
        <v>7.3363558487292022E-2</v>
      </c>
      <c r="J77" s="159">
        <f t="shared" si="3"/>
        <v>7.3363558487292022E-2</v>
      </c>
      <c r="K77" s="159">
        <f t="shared" si="3"/>
        <v>7.3363558487292022E-2</v>
      </c>
      <c r="L77" s="159">
        <f t="shared" si="3"/>
        <v>7.3363558487292022E-2</v>
      </c>
      <c r="M77" s="159">
        <f t="shared" si="3"/>
        <v>7.3363558487292022E-2</v>
      </c>
      <c r="N77" s="159">
        <f t="shared" si="3"/>
        <v>7.3363558487292022E-2</v>
      </c>
      <c r="O77" s="159">
        <f t="shared" si="3"/>
        <v>7.3363558487292022E-2</v>
      </c>
      <c r="P77" s="159">
        <f t="shared" si="3"/>
        <v>7.3363558487292022E-2</v>
      </c>
    </row>
    <row r="78" spans="2:18" ht="13.15">
      <c r="B78" s="8" t="str">
        <f t="shared" si="1"/>
        <v>40-44</v>
      </c>
      <c r="C78" s="159">
        <f t="shared" si="3"/>
        <v>7.0788999633776412E-2</v>
      </c>
      <c r="D78" s="159">
        <f t="shared" si="3"/>
        <v>7.0418825876755173E-2</v>
      </c>
      <c r="E78" s="159">
        <f t="shared" si="3"/>
        <v>6.9866006554009402E-2</v>
      </c>
      <c r="F78" s="159">
        <f t="shared" si="3"/>
        <v>6.9439751456998183E-2</v>
      </c>
      <c r="G78" s="159">
        <f t="shared" si="3"/>
        <v>6.9403170460977381E-2</v>
      </c>
      <c r="H78" s="159">
        <f t="shared" si="3"/>
        <v>6.9567876628360586E-2</v>
      </c>
      <c r="I78" s="159">
        <f t="shared" si="3"/>
        <v>6.9567876628360586E-2</v>
      </c>
      <c r="J78" s="159">
        <f t="shared" si="3"/>
        <v>6.9567876628360586E-2</v>
      </c>
      <c r="K78" s="159">
        <f t="shared" si="3"/>
        <v>6.9567876628360586E-2</v>
      </c>
      <c r="L78" s="159">
        <f t="shared" si="3"/>
        <v>6.9567876628360586E-2</v>
      </c>
      <c r="M78" s="159">
        <f t="shared" si="3"/>
        <v>6.9567876628360586E-2</v>
      </c>
      <c r="N78" s="159">
        <f t="shared" si="3"/>
        <v>6.9567876628360586E-2</v>
      </c>
      <c r="O78" s="159">
        <f t="shared" si="3"/>
        <v>6.9567876628360586E-2</v>
      </c>
      <c r="P78" s="159">
        <f t="shared" si="3"/>
        <v>6.9567876628360586E-2</v>
      </c>
    </row>
    <row r="79" spans="2:18" ht="13.15">
      <c r="B79" s="8" t="str">
        <f t="shared" si="1"/>
        <v>45-49</v>
      </c>
      <c r="C79" s="159">
        <f t="shared" si="3"/>
        <v>8.5421889099981552E-2</v>
      </c>
      <c r="D79" s="159">
        <f t="shared" si="3"/>
        <v>8.497519622702697E-2</v>
      </c>
      <c r="E79" s="159">
        <f t="shared" si="3"/>
        <v>8.4308102877435648E-2</v>
      </c>
      <c r="F79" s="159">
        <f t="shared" si="3"/>
        <v>8.3793736015160894E-2</v>
      </c>
      <c r="G79" s="159">
        <f t="shared" si="3"/>
        <v>8.3749593312178475E-2</v>
      </c>
      <c r="H79" s="159">
        <f t="shared" si="3"/>
        <v>8.394834611327863E-2</v>
      </c>
      <c r="I79" s="159">
        <f t="shared" si="3"/>
        <v>8.394834611327863E-2</v>
      </c>
      <c r="J79" s="159">
        <f t="shared" si="3"/>
        <v>8.394834611327863E-2</v>
      </c>
      <c r="K79" s="159">
        <f t="shared" si="3"/>
        <v>8.394834611327863E-2</v>
      </c>
      <c r="L79" s="159">
        <f t="shared" si="3"/>
        <v>8.394834611327863E-2</v>
      </c>
      <c r="M79" s="159">
        <f t="shared" si="3"/>
        <v>8.394834611327863E-2</v>
      </c>
      <c r="N79" s="159">
        <f t="shared" si="3"/>
        <v>8.394834611327863E-2</v>
      </c>
      <c r="O79" s="159">
        <f t="shared" si="3"/>
        <v>8.394834611327863E-2</v>
      </c>
      <c r="P79" s="159">
        <f t="shared" si="3"/>
        <v>8.394834611327863E-2</v>
      </c>
    </row>
    <row r="80" spans="2:18" ht="13.15">
      <c r="B80" s="8" t="str">
        <f t="shared" si="1"/>
        <v>50-54</v>
      </c>
      <c r="C80" s="159">
        <f t="shared" si="3"/>
        <v>8.0031344132257848E-2</v>
      </c>
      <c r="D80" s="159">
        <f t="shared" si="3"/>
        <v>7.9612839795564813E-2</v>
      </c>
      <c r="E80" s="159">
        <f t="shared" si="3"/>
        <v>7.8987843345685357E-2</v>
      </c>
      <c r="F80" s="159">
        <f t="shared" si="3"/>
        <v>7.8505935584119016E-2</v>
      </c>
      <c r="G80" s="159">
        <f t="shared" si="3"/>
        <v>7.8464578504680291E-2</v>
      </c>
      <c r="H80" s="159">
        <f t="shared" si="3"/>
        <v>7.865078901804741E-2</v>
      </c>
      <c r="I80" s="159">
        <f t="shared" si="3"/>
        <v>7.865078901804741E-2</v>
      </c>
      <c r="J80" s="159">
        <f t="shared" si="3"/>
        <v>7.865078901804741E-2</v>
      </c>
      <c r="K80" s="159">
        <f t="shared" si="3"/>
        <v>7.865078901804741E-2</v>
      </c>
      <c r="L80" s="159">
        <f t="shared" si="3"/>
        <v>7.865078901804741E-2</v>
      </c>
      <c r="M80" s="159">
        <f t="shared" si="3"/>
        <v>7.865078901804741E-2</v>
      </c>
      <c r="N80" s="159">
        <f t="shared" si="3"/>
        <v>7.865078901804741E-2</v>
      </c>
      <c r="O80" s="159">
        <f t="shared" si="3"/>
        <v>7.865078901804741E-2</v>
      </c>
      <c r="P80" s="159">
        <f t="shared" si="3"/>
        <v>7.865078901804741E-2</v>
      </c>
    </row>
    <row r="81" spans="2:16" ht="13.15">
      <c r="B81" s="8" t="str">
        <f t="shared" si="1"/>
        <v>55-59</v>
      </c>
      <c r="C81" s="159">
        <f t="shared" si="3"/>
        <v>5.036427227034871E-2</v>
      </c>
      <c r="D81" s="159">
        <f t="shared" si="3"/>
        <v>5.0100904628731978E-2</v>
      </c>
      <c r="E81" s="159">
        <f t="shared" si="3"/>
        <v>4.9707590087897685E-2</v>
      </c>
      <c r="F81" s="159">
        <f t="shared" si="3"/>
        <v>4.9404322237333889E-2</v>
      </c>
      <c r="G81" s="159">
        <f t="shared" si="3"/>
        <v>4.9378295944364027E-2</v>
      </c>
      <c r="H81" s="159">
        <f t="shared" si="3"/>
        <v>4.9495479494090798E-2</v>
      </c>
      <c r="I81" s="159">
        <f t="shared" si="3"/>
        <v>4.9495479494090798E-2</v>
      </c>
      <c r="J81" s="159">
        <f t="shared" si="3"/>
        <v>4.9495479494090798E-2</v>
      </c>
      <c r="K81" s="159">
        <f t="shared" si="3"/>
        <v>4.9495479494090798E-2</v>
      </c>
      <c r="L81" s="159">
        <f t="shared" si="3"/>
        <v>4.9495479494090798E-2</v>
      </c>
      <c r="M81" s="159">
        <f t="shared" si="3"/>
        <v>4.9495479494090798E-2</v>
      </c>
      <c r="N81" s="159">
        <f t="shared" si="3"/>
        <v>4.9495479494090798E-2</v>
      </c>
      <c r="O81" s="159">
        <f t="shared" si="3"/>
        <v>4.9495479494090798E-2</v>
      </c>
      <c r="P81" s="159">
        <f t="shared" si="3"/>
        <v>4.9495479494090798E-2</v>
      </c>
    </row>
    <row r="82" spans="2:16" ht="13.15">
      <c r="B82" s="8" t="str">
        <f t="shared" si="1"/>
        <v>60-64</v>
      </c>
      <c r="C82" s="159">
        <f t="shared" si="3"/>
        <v>6.0955649653602624E-2</v>
      </c>
      <c r="D82" s="159">
        <f t="shared" si="3"/>
        <v>6.0636896994846604E-2</v>
      </c>
      <c r="E82" s="159">
        <f t="shared" si="3"/>
        <v>6.0160870195013795E-2</v>
      </c>
      <c r="F82" s="159">
        <f t="shared" si="3"/>
        <v>5.9793826494849961E-2</v>
      </c>
      <c r="G82" s="159">
        <f t="shared" si="3"/>
        <v>5.9762326990845667E-2</v>
      </c>
      <c r="H82" s="159">
        <f t="shared" si="3"/>
        <v>5.9904153708086168E-2</v>
      </c>
      <c r="I82" s="159">
        <f t="shared" si="3"/>
        <v>5.9904153708086168E-2</v>
      </c>
      <c r="J82" s="159">
        <f t="shared" si="3"/>
        <v>5.9904153708086168E-2</v>
      </c>
      <c r="K82" s="159">
        <f t="shared" si="3"/>
        <v>5.9904153708086168E-2</v>
      </c>
      <c r="L82" s="159">
        <f t="shared" si="3"/>
        <v>5.9904153708086168E-2</v>
      </c>
      <c r="M82" s="159">
        <f t="shared" si="3"/>
        <v>5.9904153708086168E-2</v>
      </c>
      <c r="N82" s="159">
        <f t="shared" si="3"/>
        <v>5.9904153708086168E-2</v>
      </c>
      <c r="O82" s="159">
        <f t="shared" si="3"/>
        <v>5.9904153708086168E-2</v>
      </c>
      <c r="P82" s="159">
        <f t="shared" si="3"/>
        <v>5.9904153708086168E-2</v>
      </c>
    </row>
    <row r="83" spans="2:16" ht="13.15">
      <c r="B83" s="8" t="str">
        <f t="shared" si="1"/>
        <v>65 plus</v>
      </c>
      <c r="C83" s="159">
        <f t="shared" si="3"/>
        <v>8.7901906111480799E-2</v>
      </c>
      <c r="D83" s="159">
        <f t="shared" si="3"/>
        <v>8.7442244596231899E-2</v>
      </c>
      <c r="E83" s="159">
        <f t="shared" si="3"/>
        <v>8.6755783811985634E-2</v>
      </c>
      <c r="F83" s="159">
        <f t="shared" si="3"/>
        <v>8.6226483557555397E-2</v>
      </c>
      <c r="G83" s="159">
        <f t="shared" si="3"/>
        <v>8.6181059278439706E-2</v>
      </c>
      <c r="H83" s="159">
        <f t="shared" si="3"/>
        <v>8.6385582384235812E-2</v>
      </c>
      <c r="I83" s="159">
        <f t="shared" si="3"/>
        <v>8.6385582384235812E-2</v>
      </c>
      <c r="J83" s="159">
        <f t="shared" si="3"/>
        <v>8.6385582384235812E-2</v>
      </c>
      <c r="K83" s="159">
        <f t="shared" si="3"/>
        <v>8.6385582384235812E-2</v>
      </c>
      <c r="L83" s="159">
        <f t="shared" si="3"/>
        <v>8.6385582384235812E-2</v>
      </c>
      <c r="M83" s="159">
        <f t="shared" si="3"/>
        <v>8.6385582384235812E-2</v>
      </c>
      <c r="N83" s="159">
        <f t="shared" si="3"/>
        <v>8.6385582384235812E-2</v>
      </c>
      <c r="O83" s="159">
        <f t="shared" si="3"/>
        <v>8.6385582384235812E-2</v>
      </c>
      <c r="P83" s="159">
        <f t="shared" si="3"/>
        <v>8.6385582384235812E-2</v>
      </c>
    </row>
    <row r="84" spans="2:16" ht="13.15">
      <c r="B84" s="8" t="str">
        <f t="shared" si="1"/>
        <v>Total</v>
      </c>
      <c r="C84" s="159">
        <f t="shared" si="3"/>
        <v>8.5342347059197993E-2</v>
      </c>
      <c r="D84" s="159">
        <f t="shared" si="3"/>
        <v>8.4896070131887935E-2</v>
      </c>
      <c r="E84" s="159">
        <f t="shared" si="3"/>
        <v>8.4229597957582933E-2</v>
      </c>
      <c r="F84" s="159">
        <f t="shared" si="3"/>
        <v>8.3715710056735615E-2</v>
      </c>
      <c r="G84" s="159">
        <f t="shared" si="3"/>
        <v>8.3671608457979732E-2</v>
      </c>
      <c r="H84" s="159">
        <f t="shared" si="3"/>
        <v>8.3870176187038306E-2</v>
      </c>
      <c r="I84" s="159">
        <f t="shared" si="3"/>
        <v>8.3870176187038306E-2</v>
      </c>
      <c r="J84" s="159">
        <f t="shared" si="3"/>
        <v>8.3870176187038306E-2</v>
      </c>
      <c r="K84" s="159">
        <f t="shared" si="3"/>
        <v>8.3870176187038306E-2</v>
      </c>
      <c r="L84" s="159">
        <f t="shared" si="3"/>
        <v>8.3870176187038306E-2</v>
      </c>
      <c r="M84" s="159">
        <f t="shared" si="3"/>
        <v>8.3870176187038306E-2</v>
      </c>
      <c r="N84" s="159">
        <f t="shared" si="3"/>
        <v>8.3870176187038306E-2</v>
      </c>
      <c r="O84" s="159">
        <f t="shared" si="3"/>
        <v>8.3870176187038306E-2</v>
      </c>
      <c r="P84" s="159">
        <f t="shared" si="3"/>
        <v>8.3870176187038306E-2</v>
      </c>
    </row>
    <row r="85" spans="2:16">
      <c r="B85" s="11"/>
      <c r="C85" s="891"/>
      <c r="D85" s="891"/>
      <c r="E85" s="891"/>
      <c r="F85" s="891"/>
      <c r="G85" s="891"/>
      <c r="H85" s="891"/>
      <c r="I85" s="891"/>
      <c r="J85" s="891"/>
      <c r="K85" s="891"/>
      <c r="L85" s="891"/>
      <c r="M85" s="891"/>
      <c r="N85" s="891"/>
      <c r="O85" s="891"/>
      <c r="P85" s="891"/>
    </row>
    <row r="86" spans="2:16" ht="13.15">
      <c r="B86" s="5" t="s">
        <v>431</v>
      </c>
      <c r="C86" s="891"/>
      <c r="D86" s="891"/>
      <c r="E86" s="891"/>
      <c r="F86" s="891"/>
      <c r="G86" s="891"/>
      <c r="H86" s="891"/>
      <c r="I86" s="891"/>
      <c r="J86" s="891"/>
      <c r="K86" s="891"/>
      <c r="L86" s="891"/>
      <c r="M86" s="891"/>
      <c r="N86" s="891"/>
      <c r="O86" s="891"/>
      <c r="P86" s="891"/>
    </row>
    <row r="87" spans="2:16">
      <c r="B87" s="11"/>
      <c r="C87" s="891"/>
      <c r="D87" s="891"/>
      <c r="E87" s="891"/>
      <c r="F87" s="891"/>
      <c r="G87" s="891"/>
      <c r="H87" s="891"/>
      <c r="I87" s="891"/>
      <c r="J87" s="891"/>
      <c r="K87" s="891"/>
      <c r="L87" s="891"/>
      <c r="M87" s="891"/>
      <c r="N87" s="891"/>
      <c r="O87" s="891"/>
      <c r="P87" s="891"/>
    </row>
    <row r="88" spans="2:16" ht="13.15">
      <c r="B88" s="8" t="str">
        <f>B73</f>
        <v>Age group</v>
      </c>
      <c r="C88" s="892" t="str">
        <f>C73</f>
        <v>2016/17</v>
      </c>
      <c r="D88" s="892" t="str">
        <f t="shared" ref="D88:P88" si="4">D73</f>
        <v>2017/18</v>
      </c>
      <c r="E88" s="892" t="str">
        <f t="shared" si="4"/>
        <v>2018/19</v>
      </c>
      <c r="F88" s="892" t="str">
        <f t="shared" si="4"/>
        <v>2019/20</v>
      </c>
      <c r="G88" s="892" t="str">
        <f t="shared" si="4"/>
        <v>2020/21</v>
      </c>
      <c r="H88" s="892" t="str">
        <f t="shared" si="4"/>
        <v>2021/22</v>
      </c>
      <c r="I88" s="892" t="str">
        <f t="shared" si="4"/>
        <v>2022/23</v>
      </c>
      <c r="J88" s="892" t="str">
        <f t="shared" si="4"/>
        <v>2023/24</v>
      </c>
      <c r="K88" s="892" t="str">
        <f t="shared" si="4"/>
        <v>2024/25</v>
      </c>
      <c r="L88" s="892" t="str">
        <f t="shared" si="4"/>
        <v>2025/26</v>
      </c>
      <c r="M88" s="892" t="str">
        <f t="shared" si="4"/>
        <v>2026/27</v>
      </c>
      <c r="N88" s="892" t="str">
        <f t="shared" si="4"/>
        <v>2027/28</v>
      </c>
      <c r="O88" s="892" t="str">
        <f t="shared" si="4"/>
        <v>2028/29</v>
      </c>
      <c r="P88" s="892" t="str">
        <f t="shared" si="4"/>
        <v>2029/30</v>
      </c>
    </row>
    <row r="89" spans="2:16" ht="13.15">
      <c r="B89" s="8" t="str">
        <f t="shared" ref="B89:B99" si="5">B74</f>
        <v>20-24</v>
      </c>
      <c r="C89" s="159">
        <f>C57*$G25</f>
        <v>0.12465004456671309</v>
      </c>
      <c r="D89" s="159">
        <f t="shared" ref="D89:P89" si="6">D57*$G25</f>
        <v>0.12251230196804487</v>
      </c>
      <c r="E89" s="159">
        <f t="shared" si="6"/>
        <v>0.1276885313486327</v>
      </c>
      <c r="F89" s="159">
        <f t="shared" si="6"/>
        <v>0.1276613162214755</v>
      </c>
      <c r="G89" s="159">
        <f t="shared" si="6"/>
        <v>0.13253379624463338</v>
      </c>
      <c r="H89" s="159">
        <f t="shared" si="6"/>
        <v>0.13333968959031109</v>
      </c>
      <c r="I89" s="159">
        <f t="shared" si="6"/>
        <v>0.13333968959031109</v>
      </c>
      <c r="J89" s="159">
        <f t="shared" si="6"/>
        <v>0.13333968959031109</v>
      </c>
      <c r="K89" s="159">
        <f t="shared" si="6"/>
        <v>0.13333968959031109</v>
      </c>
      <c r="L89" s="159">
        <f t="shared" si="6"/>
        <v>0.13333968959031109</v>
      </c>
      <c r="M89" s="159">
        <f t="shared" si="6"/>
        <v>0.13333968959031109</v>
      </c>
      <c r="N89" s="159">
        <f t="shared" si="6"/>
        <v>0.13333968959031109</v>
      </c>
      <c r="O89" s="159">
        <f t="shared" si="6"/>
        <v>0.13333968959031109</v>
      </c>
      <c r="P89" s="159">
        <f t="shared" si="6"/>
        <v>0.13333968959031109</v>
      </c>
    </row>
    <row r="90" spans="2:16" ht="13.15">
      <c r="B90" s="8" t="str">
        <f t="shared" si="5"/>
        <v>25-29</v>
      </c>
      <c r="C90" s="159">
        <f t="shared" ref="C90:P99" si="7">C58*$G26</f>
        <v>0.1154359474474955</v>
      </c>
      <c r="D90" s="159">
        <f t="shared" si="7"/>
        <v>0.1134562261956185</v>
      </c>
      <c r="E90" s="159">
        <f t="shared" si="7"/>
        <v>0.11824983011955388</v>
      </c>
      <c r="F90" s="159">
        <f t="shared" si="7"/>
        <v>0.11822462672713462</v>
      </c>
      <c r="G90" s="159">
        <f t="shared" si="7"/>
        <v>0.12273693436286268</v>
      </c>
      <c r="H90" s="159">
        <f t="shared" si="7"/>
        <v>0.12348325629337871</v>
      </c>
      <c r="I90" s="159">
        <f t="shared" si="7"/>
        <v>0.12348325629337871</v>
      </c>
      <c r="J90" s="159">
        <f t="shared" si="7"/>
        <v>0.12348325629337871</v>
      </c>
      <c r="K90" s="159">
        <f t="shared" si="7"/>
        <v>0.12348325629337871</v>
      </c>
      <c r="L90" s="159">
        <f t="shared" si="7"/>
        <v>0.12348325629337871</v>
      </c>
      <c r="M90" s="159">
        <f t="shared" si="7"/>
        <v>0.12348325629337871</v>
      </c>
      <c r="N90" s="159">
        <f t="shared" si="7"/>
        <v>0.12348325629337871</v>
      </c>
      <c r="O90" s="159">
        <f t="shared" si="7"/>
        <v>0.12348325629337871</v>
      </c>
      <c r="P90" s="159">
        <f t="shared" si="7"/>
        <v>0.12348325629337871</v>
      </c>
    </row>
    <row r="91" spans="2:16" ht="13.15">
      <c r="B91" s="8" t="str">
        <f t="shared" si="5"/>
        <v>30-34</v>
      </c>
      <c r="C91" s="159">
        <f t="shared" si="7"/>
        <v>9.4629003133846382E-2</v>
      </c>
      <c r="D91" s="159">
        <f t="shared" si="7"/>
        <v>9.3006120031221717E-2</v>
      </c>
      <c r="E91" s="159">
        <f t="shared" si="7"/>
        <v>9.6935692844290364E-2</v>
      </c>
      <c r="F91" s="159">
        <f t="shared" si="7"/>
        <v>9.6915032279250093E-2</v>
      </c>
      <c r="G91" s="159">
        <f t="shared" si="7"/>
        <v>0.10061401152136529</v>
      </c>
      <c r="H91" s="159">
        <f t="shared" si="7"/>
        <v>0.10122581141440799</v>
      </c>
      <c r="I91" s="159">
        <f t="shared" si="7"/>
        <v>0.10122581141440799</v>
      </c>
      <c r="J91" s="159">
        <f t="shared" si="7"/>
        <v>0.10122581141440799</v>
      </c>
      <c r="K91" s="159">
        <f t="shared" si="7"/>
        <v>0.10122581141440799</v>
      </c>
      <c r="L91" s="159">
        <f t="shared" si="7"/>
        <v>0.10122581141440799</v>
      </c>
      <c r="M91" s="159">
        <f t="shared" si="7"/>
        <v>0.10122581141440799</v>
      </c>
      <c r="N91" s="159">
        <f t="shared" si="7"/>
        <v>0.10122581141440799</v>
      </c>
      <c r="O91" s="159">
        <f t="shared" si="7"/>
        <v>0.10122581141440799</v>
      </c>
      <c r="P91" s="159">
        <f t="shared" si="7"/>
        <v>0.10122581141440799</v>
      </c>
    </row>
    <row r="92" spans="2:16" ht="13.15">
      <c r="B92" s="8" t="str">
        <f t="shared" si="5"/>
        <v>35-39</v>
      </c>
      <c r="C92" s="159">
        <f t="shared" si="7"/>
        <v>8.6134512857250836E-2</v>
      </c>
      <c r="D92" s="159">
        <f t="shared" si="7"/>
        <v>8.465730987677432E-2</v>
      </c>
      <c r="E92" s="159">
        <f t="shared" si="7"/>
        <v>8.8234139694076952E-2</v>
      </c>
      <c r="F92" s="159">
        <f t="shared" si="7"/>
        <v>8.8215333750379293E-2</v>
      </c>
      <c r="G92" s="159">
        <f t="shared" si="7"/>
        <v>9.1582269515707221E-2</v>
      </c>
      <c r="H92" s="159">
        <f t="shared" si="7"/>
        <v>9.2139150429678338E-2</v>
      </c>
      <c r="I92" s="159">
        <f t="shared" si="7"/>
        <v>9.2139150429678338E-2</v>
      </c>
      <c r="J92" s="159">
        <f t="shared" si="7"/>
        <v>9.2139150429678338E-2</v>
      </c>
      <c r="K92" s="159">
        <f t="shared" si="7"/>
        <v>9.2139150429678338E-2</v>
      </c>
      <c r="L92" s="159">
        <f t="shared" si="7"/>
        <v>9.2139150429678338E-2</v>
      </c>
      <c r="M92" s="159">
        <f t="shared" si="7"/>
        <v>9.2139150429678338E-2</v>
      </c>
      <c r="N92" s="159">
        <f t="shared" si="7"/>
        <v>9.2139150429678338E-2</v>
      </c>
      <c r="O92" s="159">
        <f t="shared" si="7"/>
        <v>9.2139150429678338E-2</v>
      </c>
      <c r="P92" s="159">
        <f t="shared" si="7"/>
        <v>9.2139150429678338E-2</v>
      </c>
    </row>
    <row r="93" spans="2:16" ht="13.15">
      <c r="B93" s="8" t="str">
        <f t="shared" si="5"/>
        <v>40-44</v>
      </c>
      <c r="C93" s="159">
        <f t="shared" si="7"/>
        <v>7.9874096667531494E-2</v>
      </c>
      <c r="D93" s="159">
        <f t="shared" si="7"/>
        <v>7.8504259540157342E-2</v>
      </c>
      <c r="E93" s="159">
        <f t="shared" si="7"/>
        <v>8.1821118730665762E-2</v>
      </c>
      <c r="F93" s="159">
        <f t="shared" si="7"/>
        <v>8.1803679637844531E-2</v>
      </c>
      <c r="G93" s="159">
        <f t="shared" si="7"/>
        <v>8.4925900265467591E-2</v>
      </c>
      <c r="H93" s="159">
        <f t="shared" si="7"/>
        <v>8.5442306041495469E-2</v>
      </c>
      <c r="I93" s="159">
        <f t="shared" si="7"/>
        <v>8.5442306041495469E-2</v>
      </c>
      <c r="J93" s="159">
        <f t="shared" si="7"/>
        <v>8.5442306041495469E-2</v>
      </c>
      <c r="K93" s="159">
        <f t="shared" si="7"/>
        <v>8.5442306041495469E-2</v>
      </c>
      <c r="L93" s="159">
        <f t="shared" si="7"/>
        <v>8.5442306041495469E-2</v>
      </c>
      <c r="M93" s="159">
        <f t="shared" si="7"/>
        <v>8.5442306041495469E-2</v>
      </c>
      <c r="N93" s="159">
        <f t="shared" si="7"/>
        <v>8.5442306041495469E-2</v>
      </c>
      <c r="O93" s="159">
        <f t="shared" si="7"/>
        <v>8.5442306041495469E-2</v>
      </c>
      <c r="P93" s="159">
        <f t="shared" si="7"/>
        <v>8.5442306041495469E-2</v>
      </c>
    </row>
    <row r="94" spans="2:16" ht="13.15">
      <c r="B94" s="8" t="str">
        <f t="shared" si="5"/>
        <v>45-49</v>
      </c>
      <c r="C94" s="159">
        <f t="shared" si="7"/>
        <v>8.7433781849806158E-2</v>
      </c>
      <c r="D94" s="159">
        <f t="shared" si="7"/>
        <v>8.5934296465162277E-2</v>
      </c>
      <c r="E94" s="159">
        <f t="shared" si="7"/>
        <v>8.9565079847872181E-2</v>
      </c>
      <c r="F94" s="159">
        <f t="shared" si="7"/>
        <v>8.9545990231826342E-2</v>
      </c>
      <c r="G94" s="159">
        <f t="shared" si="7"/>
        <v>9.296371348169101E-2</v>
      </c>
      <c r="H94" s="159">
        <f t="shared" si="7"/>
        <v>9.3528994490816392E-2</v>
      </c>
      <c r="I94" s="159">
        <f t="shared" si="7"/>
        <v>9.3528994490816392E-2</v>
      </c>
      <c r="J94" s="159">
        <f t="shared" si="7"/>
        <v>9.3528994490816392E-2</v>
      </c>
      <c r="K94" s="159">
        <f t="shared" si="7"/>
        <v>9.3528994490816392E-2</v>
      </c>
      <c r="L94" s="159">
        <f t="shared" si="7"/>
        <v>9.3528994490816392E-2</v>
      </c>
      <c r="M94" s="159">
        <f t="shared" si="7"/>
        <v>9.3528994490816392E-2</v>
      </c>
      <c r="N94" s="159">
        <f t="shared" si="7"/>
        <v>9.3528994490816392E-2</v>
      </c>
      <c r="O94" s="159">
        <f t="shared" si="7"/>
        <v>9.3528994490816392E-2</v>
      </c>
      <c r="P94" s="159">
        <f t="shared" si="7"/>
        <v>9.3528994490816392E-2</v>
      </c>
    </row>
    <row r="95" spans="2:16" ht="13.15">
      <c r="B95" s="8" t="str">
        <f t="shared" si="5"/>
        <v>50-54</v>
      </c>
      <c r="C95" s="159">
        <f t="shared" si="7"/>
        <v>8.5157542802383884E-2</v>
      </c>
      <c r="D95" s="159">
        <f t="shared" si="7"/>
        <v>8.3697094813942649E-2</v>
      </c>
      <c r="E95" s="159">
        <f t="shared" si="7"/>
        <v>8.7233354881595074E-2</v>
      </c>
      <c r="F95" s="159">
        <f t="shared" si="7"/>
        <v>8.7214762241986987E-2</v>
      </c>
      <c r="G95" s="159">
        <f t="shared" si="7"/>
        <v>9.0543508954979576E-2</v>
      </c>
      <c r="H95" s="159">
        <f t="shared" si="7"/>
        <v>9.1094073516085505E-2</v>
      </c>
      <c r="I95" s="159">
        <f t="shared" si="7"/>
        <v>9.1094073516085505E-2</v>
      </c>
      <c r="J95" s="159">
        <f t="shared" si="7"/>
        <v>9.1094073516085505E-2</v>
      </c>
      <c r="K95" s="159">
        <f t="shared" si="7"/>
        <v>9.1094073516085505E-2</v>
      </c>
      <c r="L95" s="159">
        <f t="shared" si="7"/>
        <v>9.1094073516085505E-2</v>
      </c>
      <c r="M95" s="159">
        <f t="shared" si="7"/>
        <v>9.1094073516085505E-2</v>
      </c>
      <c r="N95" s="159">
        <f t="shared" si="7"/>
        <v>9.1094073516085505E-2</v>
      </c>
      <c r="O95" s="159">
        <f t="shared" si="7"/>
        <v>9.1094073516085505E-2</v>
      </c>
      <c r="P95" s="159">
        <f t="shared" si="7"/>
        <v>9.1094073516085505E-2</v>
      </c>
    </row>
    <row r="96" spans="2:16" ht="13.15">
      <c r="B96" s="8" t="str">
        <f t="shared" si="5"/>
        <v>55-59</v>
      </c>
      <c r="C96" s="159">
        <f t="shared" si="7"/>
        <v>5.5277858953660226E-2</v>
      </c>
      <c r="D96" s="159">
        <f t="shared" si="7"/>
        <v>5.4329846185119525E-2</v>
      </c>
      <c r="E96" s="159">
        <f t="shared" si="7"/>
        <v>5.662531971348065E-2</v>
      </c>
      <c r="F96" s="159">
        <f t="shared" si="7"/>
        <v>5.6613250773067274E-2</v>
      </c>
      <c r="G96" s="159">
        <f t="shared" si="7"/>
        <v>5.8774022270669864E-2</v>
      </c>
      <c r="H96" s="159">
        <f t="shared" si="7"/>
        <v>5.9131407290859118E-2</v>
      </c>
      <c r="I96" s="159">
        <f t="shared" si="7"/>
        <v>5.9131407290859118E-2</v>
      </c>
      <c r="J96" s="159">
        <f t="shared" si="7"/>
        <v>5.9131407290859118E-2</v>
      </c>
      <c r="K96" s="159">
        <f t="shared" si="7"/>
        <v>5.9131407290859118E-2</v>
      </c>
      <c r="L96" s="159">
        <f t="shared" si="7"/>
        <v>5.9131407290859118E-2</v>
      </c>
      <c r="M96" s="159">
        <f t="shared" si="7"/>
        <v>5.9131407290859118E-2</v>
      </c>
      <c r="N96" s="159">
        <f t="shared" si="7"/>
        <v>5.9131407290859118E-2</v>
      </c>
      <c r="O96" s="159">
        <f t="shared" si="7"/>
        <v>5.9131407290859118E-2</v>
      </c>
      <c r="P96" s="159">
        <f t="shared" si="7"/>
        <v>5.9131407290859118E-2</v>
      </c>
    </row>
    <row r="97" spans="2:16" ht="13.15">
      <c r="B97" s="8" t="str">
        <f t="shared" si="5"/>
        <v>60-64</v>
      </c>
      <c r="C97" s="159">
        <f t="shared" si="7"/>
        <v>5.2424067744141781E-2</v>
      </c>
      <c r="D97" s="159">
        <f t="shared" si="7"/>
        <v>5.1524997365132483E-2</v>
      </c>
      <c r="E97" s="159">
        <f t="shared" si="7"/>
        <v>5.3701964093467031E-2</v>
      </c>
      <c r="F97" s="159">
        <f t="shared" si="7"/>
        <v>5.3690518227765882E-2</v>
      </c>
      <c r="G97" s="159">
        <f t="shared" si="7"/>
        <v>5.5739737092499575E-2</v>
      </c>
      <c r="H97" s="159">
        <f t="shared" si="7"/>
        <v>5.6078671647198028E-2</v>
      </c>
      <c r="I97" s="159">
        <f t="shared" si="7"/>
        <v>5.6078671647198028E-2</v>
      </c>
      <c r="J97" s="159">
        <f t="shared" si="7"/>
        <v>5.6078671647198028E-2</v>
      </c>
      <c r="K97" s="159">
        <f t="shared" si="7"/>
        <v>5.6078671647198028E-2</v>
      </c>
      <c r="L97" s="159">
        <f t="shared" si="7"/>
        <v>5.6078671647198028E-2</v>
      </c>
      <c r="M97" s="159">
        <f t="shared" si="7"/>
        <v>5.6078671647198028E-2</v>
      </c>
      <c r="N97" s="159">
        <f t="shared" si="7"/>
        <v>5.6078671647198028E-2</v>
      </c>
      <c r="O97" s="159">
        <f t="shared" si="7"/>
        <v>5.6078671647198028E-2</v>
      </c>
      <c r="P97" s="159">
        <f t="shared" si="7"/>
        <v>5.6078671647198028E-2</v>
      </c>
    </row>
    <row r="98" spans="2:16" ht="13.15">
      <c r="B98" s="8" t="str">
        <f t="shared" si="5"/>
        <v>65 plus</v>
      </c>
      <c r="C98" s="159">
        <f t="shared" si="7"/>
        <v>7.5387643209442079E-2</v>
      </c>
      <c r="D98" s="159">
        <f t="shared" si="7"/>
        <v>7.4094748554953849E-2</v>
      </c>
      <c r="E98" s="159">
        <f t="shared" si="7"/>
        <v>7.722530286057333E-2</v>
      </c>
      <c r="F98" s="159">
        <f t="shared" si="7"/>
        <v>7.7208843305318797E-2</v>
      </c>
      <c r="G98" s="159">
        <f t="shared" si="7"/>
        <v>8.0155691714461283E-2</v>
      </c>
      <c r="H98" s="159">
        <f t="shared" si="7"/>
        <v>8.0643091460045002E-2</v>
      </c>
      <c r="I98" s="159">
        <f t="shared" si="7"/>
        <v>8.0643091460045002E-2</v>
      </c>
      <c r="J98" s="159">
        <f t="shared" si="7"/>
        <v>8.0643091460045002E-2</v>
      </c>
      <c r="K98" s="159">
        <f t="shared" si="7"/>
        <v>8.0643091460045002E-2</v>
      </c>
      <c r="L98" s="159">
        <f t="shared" si="7"/>
        <v>8.0643091460045002E-2</v>
      </c>
      <c r="M98" s="159">
        <f t="shared" si="7"/>
        <v>8.0643091460045002E-2</v>
      </c>
      <c r="N98" s="159">
        <f t="shared" si="7"/>
        <v>8.0643091460045002E-2</v>
      </c>
      <c r="O98" s="159">
        <f t="shared" si="7"/>
        <v>8.0643091460045002E-2</v>
      </c>
      <c r="P98" s="159">
        <f t="shared" si="7"/>
        <v>8.0643091460045002E-2</v>
      </c>
    </row>
    <row r="99" spans="2:16" ht="13.15">
      <c r="B99" s="8" t="str">
        <f t="shared" si="5"/>
        <v>Total</v>
      </c>
      <c r="C99" s="159">
        <f t="shared" si="7"/>
        <v>9.1155432570873801E-2</v>
      </c>
      <c r="D99" s="159">
        <f t="shared" si="7"/>
        <v>8.9592121045521791E-2</v>
      </c>
      <c r="E99" s="159">
        <f t="shared" si="7"/>
        <v>9.3377450043306595E-2</v>
      </c>
      <c r="F99" s="159">
        <f t="shared" si="7"/>
        <v>9.3357547870811533E-2</v>
      </c>
      <c r="G99" s="159">
        <f t="shared" si="7"/>
        <v>9.6920747753713954E-2</v>
      </c>
      <c r="H99" s="159">
        <f t="shared" si="7"/>
        <v>9.751009015456584E-2</v>
      </c>
      <c r="I99" s="159">
        <f t="shared" si="7"/>
        <v>9.751009015456584E-2</v>
      </c>
      <c r="J99" s="159">
        <f t="shared" si="7"/>
        <v>9.751009015456584E-2</v>
      </c>
      <c r="K99" s="159">
        <f t="shared" si="7"/>
        <v>9.751009015456584E-2</v>
      </c>
      <c r="L99" s="159">
        <f t="shared" si="7"/>
        <v>9.751009015456584E-2</v>
      </c>
      <c r="M99" s="159">
        <f t="shared" si="7"/>
        <v>9.751009015456584E-2</v>
      </c>
      <c r="N99" s="159">
        <f t="shared" si="7"/>
        <v>9.751009015456584E-2</v>
      </c>
      <c r="O99" s="159">
        <f t="shared" si="7"/>
        <v>9.751009015456584E-2</v>
      </c>
      <c r="P99" s="159">
        <f t="shared" si="7"/>
        <v>9.751009015456584E-2</v>
      </c>
    </row>
  </sheetData>
  <mergeCells count="5">
    <mergeCell ref="B22:B23"/>
    <mergeCell ref="C22:H22"/>
    <mergeCell ref="C23:E23"/>
    <mergeCell ref="F23:H23"/>
    <mergeCell ref="A5:P5"/>
  </mergeCells>
  <hyperlinks>
    <hyperlink ref="A2" location="'Title_&amp;_Contents'!A1" display="Contents"/>
    <hyperlink ref="B2" location="Map_of_sheets!A1" display="Map of shee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FF0000"/>
  </sheetPr>
  <dimension ref="A1:R99"/>
  <sheetViews>
    <sheetView showGridLines="0" workbookViewId="0"/>
  </sheetViews>
  <sheetFormatPr defaultRowHeight="12.75"/>
  <cols>
    <col min="2" max="2" width="15.73046875" customWidth="1"/>
    <col min="3" max="18" width="12.73046875" customWidth="1"/>
  </cols>
  <sheetData>
    <row r="1" spans="1:16" s="64" customFormat="1" ht="13.9">
      <c r="A1" s="63" t="str">
        <f>ModelBanner</f>
        <v>TSM_201920</v>
      </c>
    </row>
    <row r="2" spans="1:16" s="64" customFormat="1" ht="13.9">
      <c r="A2" s="920" t="s">
        <v>13</v>
      </c>
      <c r="B2" s="920" t="s">
        <v>30</v>
      </c>
    </row>
    <row r="3" spans="1:16" s="64" customFormat="1" ht="13.9">
      <c r="A3" s="65"/>
    </row>
    <row r="4" spans="1:16" s="55" customFormat="1">
      <c r="A4" s="56" t="s">
        <v>26</v>
      </c>
      <c r="B4" s="56"/>
    </row>
    <row r="5" spans="1:16" s="45" customFormat="1" ht="28.5" customHeight="1">
      <c r="A5" s="1374" t="s">
        <v>1385</v>
      </c>
      <c r="B5" s="1374"/>
      <c r="C5" s="1374"/>
      <c r="D5" s="1374"/>
      <c r="E5" s="1374"/>
      <c r="F5" s="1374"/>
      <c r="G5" s="1374"/>
      <c r="H5" s="1374"/>
      <c r="I5" s="1374"/>
      <c r="J5" s="1374"/>
      <c r="K5" s="1374"/>
      <c r="L5" s="1374"/>
      <c r="M5" s="1374"/>
      <c r="N5" s="1374"/>
      <c r="O5" s="1374"/>
      <c r="P5" s="1374"/>
    </row>
    <row r="6" spans="1:16" s="44" customFormat="1">
      <c r="A6" s="54" t="s">
        <v>1336</v>
      </c>
      <c r="B6" s="59"/>
      <c r="C6" s="43"/>
      <c r="D6" s="43"/>
      <c r="E6" s="43"/>
      <c r="F6" s="43"/>
      <c r="G6" s="43"/>
      <c r="H6" s="43"/>
      <c r="I6" s="43"/>
    </row>
    <row r="7" spans="1:16" s="44" customFormat="1" ht="13.15">
      <c r="A7" s="52" t="s">
        <v>236</v>
      </c>
      <c r="B7" s="54"/>
      <c r="C7" s="43"/>
      <c r="D7" s="43"/>
      <c r="E7" s="43"/>
      <c r="F7" s="43"/>
      <c r="G7" s="43"/>
      <c r="H7" s="43"/>
      <c r="I7" s="43"/>
    </row>
    <row r="8" spans="1:16" s="44" customFormat="1">
      <c r="A8" s="54" t="s">
        <v>24</v>
      </c>
      <c r="B8" s="59"/>
      <c r="C8" s="43"/>
      <c r="D8" s="43"/>
      <c r="E8" s="43"/>
      <c r="F8" s="43"/>
      <c r="G8" s="43"/>
      <c r="H8" s="43"/>
      <c r="I8" s="43"/>
    </row>
    <row r="9" spans="1:16" s="44" customFormat="1" ht="13.15">
      <c r="A9" s="52" t="s">
        <v>1383</v>
      </c>
      <c r="B9" s="59"/>
      <c r="C9" s="43"/>
      <c r="D9" s="43"/>
      <c r="E9" s="43"/>
      <c r="F9" s="43"/>
      <c r="G9" s="43"/>
      <c r="H9" s="43"/>
      <c r="I9" s="43"/>
    </row>
    <row r="10" spans="1:16" s="48" customFormat="1" ht="13.5" customHeight="1">
      <c r="A10" s="53">
        <f>SUM(A12:A2224)</f>
        <v>0</v>
      </c>
      <c r="B10" s="71"/>
      <c r="C10" s="46"/>
      <c r="D10" s="70"/>
      <c r="E10" s="47"/>
      <c r="F10" s="47"/>
      <c r="G10" s="47"/>
      <c r="H10" s="47"/>
      <c r="I10" s="47"/>
    </row>
    <row r="12" spans="1:16" ht="17.649999999999999">
      <c r="B12" s="37" t="s">
        <v>426</v>
      </c>
    </row>
    <row r="14" spans="1:16">
      <c r="B14" s="982" t="s">
        <v>1571</v>
      </c>
    </row>
    <row r="16" spans="1:16">
      <c r="B16" s="11" t="s">
        <v>427</v>
      </c>
    </row>
    <row r="18" spans="2:8">
      <c r="B18" t="str">
        <f>RAW_DATA_INPUTS!C393</f>
        <v xml:space="preserve">Group 1 subjects comprise Biology, Chemistry, Computing, Mathematics, and Physics. Group 2 subjects comprise Classics, English, Geography, History, and Modern Foreign Languages. All other subjects fall into Group 3. </v>
      </c>
    </row>
    <row r="20" spans="2:8">
      <c r="B20" s="11" t="s">
        <v>1386</v>
      </c>
    </row>
    <row r="22" spans="2:8" ht="13.15">
      <c r="B22" s="1372"/>
      <c r="C22" s="1307" t="str">
        <f>RAW_DATA_INPUTS!C396</f>
        <v>Assumed wastage conversion rates</v>
      </c>
      <c r="D22" s="1308"/>
      <c r="E22" s="1308"/>
      <c r="F22" s="1308"/>
      <c r="G22" s="1308"/>
      <c r="H22" s="1309"/>
    </row>
    <row r="23" spans="2:8" ht="13.15">
      <c r="B23" s="1373"/>
      <c r="C23" s="1307" t="str">
        <f>RAW_DATA_INPUTS!C397</f>
        <v>Male</v>
      </c>
      <c r="D23" s="1308"/>
      <c r="E23" s="1309"/>
      <c r="F23" s="1307" t="str">
        <f>RAW_DATA_INPUTS!F397</f>
        <v>Female</v>
      </c>
      <c r="G23" s="1308"/>
      <c r="H23" s="1309"/>
    </row>
    <row r="24" spans="2:8" ht="13.15">
      <c r="B24" s="8" t="str">
        <f>RAW_DATA_INPUTS!B398</f>
        <v>Age group</v>
      </c>
      <c r="C24" s="8" t="str">
        <f>RAW_DATA_INPUTS!C398</f>
        <v>Group 1</v>
      </c>
      <c r="D24" s="8" t="str">
        <f>RAW_DATA_INPUTS!D398</f>
        <v>Group 2</v>
      </c>
      <c r="E24" s="8" t="str">
        <f>RAW_DATA_INPUTS!E398</f>
        <v>Group 3</v>
      </c>
      <c r="F24" s="8" t="str">
        <f>RAW_DATA_INPUTS!F398</f>
        <v>Group 1</v>
      </c>
      <c r="G24" s="8" t="str">
        <f>RAW_DATA_INPUTS!G398</f>
        <v>Group 2</v>
      </c>
      <c r="H24" s="8" t="str">
        <f>RAW_DATA_INPUTS!H398</f>
        <v>Group 3</v>
      </c>
    </row>
    <row r="25" spans="2:8" ht="13.15">
      <c r="B25" s="8" t="str">
        <f>RAW_DATA_INPUTS!B399</f>
        <v>20-24</v>
      </c>
      <c r="C25" s="253">
        <f>RAW_DATA_INPUTS!C399</f>
        <v>1.28</v>
      </c>
      <c r="D25" s="253">
        <f>RAW_DATA_INPUTS!D399</f>
        <v>0.86399999999999999</v>
      </c>
      <c r="E25" s="253">
        <f>RAW_DATA_INPUTS!E399</f>
        <v>0.71</v>
      </c>
      <c r="F25" s="253">
        <f>RAW_DATA_INPUTS!F399</f>
        <v>1.145</v>
      </c>
      <c r="G25" s="253">
        <f>RAW_DATA_INPUTS!G399</f>
        <v>0.97</v>
      </c>
      <c r="H25" s="253">
        <f>RAW_DATA_INPUTS!H399</f>
        <v>0.88</v>
      </c>
    </row>
    <row r="26" spans="2:8" ht="13.15">
      <c r="B26" s="8" t="str">
        <f>RAW_DATA_INPUTS!B400</f>
        <v>25-29</v>
      </c>
      <c r="C26" s="253">
        <f>RAW_DATA_INPUTS!C400</f>
        <v>1.1400000000000001</v>
      </c>
      <c r="D26" s="253">
        <f>RAW_DATA_INPUTS!D400</f>
        <v>1.046</v>
      </c>
      <c r="E26" s="253">
        <f>RAW_DATA_INPUTS!E400</f>
        <v>0.81499999999999995</v>
      </c>
      <c r="F26" s="253">
        <f>RAW_DATA_INPUTS!F400</f>
        <v>1.109</v>
      </c>
      <c r="G26" s="253">
        <f>RAW_DATA_INPUTS!G400</f>
        <v>1.0640000000000001</v>
      </c>
      <c r="H26" s="253">
        <f>RAW_DATA_INPUTS!H400</f>
        <v>0.85299999999999998</v>
      </c>
    </row>
    <row r="27" spans="2:8" ht="13.15">
      <c r="B27" s="8" t="str">
        <f>RAW_DATA_INPUTS!B401</f>
        <v>30-34</v>
      </c>
      <c r="C27" s="253">
        <f>RAW_DATA_INPUTS!C401</f>
        <v>1.1499999999999999</v>
      </c>
      <c r="D27" s="253">
        <f>RAW_DATA_INPUTS!D401</f>
        <v>1.022</v>
      </c>
      <c r="E27" s="253">
        <f>RAW_DATA_INPUTS!E401</f>
        <v>0.85499999999999998</v>
      </c>
      <c r="F27" s="253">
        <f>RAW_DATA_INPUTS!F401</f>
        <v>1.0760000000000001</v>
      </c>
      <c r="G27" s="253">
        <f>RAW_DATA_INPUTS!G401</f>
        <v>1.056</v>
      </c>
      <c r="H27" s="253">
        <f>RAW_DATA_INPUTS!H401</f>
        <v>0.90500000000000003</v>
      </c>
    </row>
    <row r="28" spans="2:8" ht="13.15">
      <c r="B28" s="8" t="str">
        <f>RAW_DATA_INPUTS!B402</f>
        <v>35-39</v>
      </c>
      <c r="C28" s="253">
        <f>RAW_DATA_INPUTS!C402</f>
        <v>1.151</v>
      </c>
      <c r="D28" s="253">
        <f>RAW_DATA_INPUTS!D402</f>
        <v>0.95799999999999996</v>
      </c>
      <c r="E28" s="253">
        <f>RAW_DATA_INPUTS!E402</f>
        <v>0.89100000000000001</v>
      </c>
      <c r="F28" s="253">
        <f>RAW_DATA_INPUTS!F402</f>
        <v>1.091</v>
      </c>
      <c r="G28" s="253">
        <f>RAW_DATA_INPUTS!G402</f>
        <v>1.022</v>
      </c>
      <c r="H28" s="253">
        <f>RAW_DATA_INPUTS!H402</f>
        <v>0.91900000000000004</v>
      </c>
    </row>
    <row r="29" spans="2:8" ht="13.15">
      <c r="B29" s="8" t="str">
        <f>RAW_DATA_INPUTS!B403</f>
        <v>40-44</v>
      </c>
      <c r="C29" s="253">
        <f>RAW_DATA_INPUTS!C403</f>
        <v>1.0680000000000001</v>
      </c>
      <c r="D29" s="253">
        <f>RAW_DATA_INPUTS!D403</f>
        <v>0.93899999999999995</v>
      </c>
      <c r="E29" s="253">
        <f>RAW_DATA_INPUTS!E403</f>
        <v>0.96799999999999997</v>
      </c>
      <c r="F29" s="253">
        <f>RAW_DATA_INPUTS!F403</f>
        <v>1.044</v>
      </c>
      <c r="G29" s="253">
        <f>RAW_DATA_INPUTS!G403</f>
        <v>0.99399999999999999</v>
      </c>
      <c r="H29" s="253">
        <f>RAW_DATA_INPUTS!H403</f>
        <v>0.97199999999999998</v>
      </c>
    </row>
    <row r="30" spans="2:8" ht="13.15">
      <c r="B30" s="8" t="str">
        <f>RAW_DATA_INPUTS!B404</f>
        <v>45-49</v>
      </c>
      <c r="C30" s="253">
        <f>RAW_DATA_INPUTS!C404</f>
        <v>1.083</v>
      </c>
      <c r="D30" s="253">
        <f>RAW_DATA_INPUTS!D404</f>
        <v>0.98399999999999999</v>
      </c>
      <c r="E30" s="253">
        <f>RAW_DATA_INPUTS!E404</f>
        <v>0.91400000000000003</v>
      </c>
      <c r="F30" s="253">
        <f>RAW_DATA_INPUTS!F404</f>
        <v>1.0640000000000001</v>
      </c>
      <c r="G30" s="253">
        <f>RAW_DATA_INPUTS!G404</f>
        <v>1.0009999999999999</v>
      </c>
      <c r="H30" s="253">
        <f>RAW_DATA_INPUTS!H404</f>
        <v>0.94499999999999995</v>
      </c>
    </row>
    <row r="31" spans="2:8" ht="13.15">
      <c r="B31" s="8" t="str">
        <f>RAW_DATA_INPUTS!B405</f>
        <v>50-54</v>
      </c>
      <c r="C31" s="253">
        <f>RAW_DATA_INPUTS!C405</f>
        <v>1.109</v>
      </c>
      <c r="D31" s="253">
        <f>RAW_DATA_INPUTS!D405</f>
        <v>0.93300000000000005</v>
      </c>
      <c r="E31" s="253">
        <f>RAW_DATA_INPUTS!E405</f>
        <v>0.91900000000000004</v>
      </c>
      <c r="F31" s="253">
        <f>RAW_DATA_INPUTS!F405</f>
        <v>1.079</v>
      </c>
      <c r="G31" s="253">
        <f>RAW_DATA_INPUTS!G405</f>
        <v>0.94799999999999995</v>
      </c>
      <c r="H31" s="253">
        <f>RAW_DATA_INPUTS!H405</f>
        <v>0.98299999999999998</v>
      </c>
    </row>
    <row r="32" spans="2:8" ht="13.15">
      <c r="B32" s="8" t="str">
        <f>RAW_DATA_INPUTS!B406</f>
        <v>55-59</v>
      </c>
      <c r="C32" s="253">
        <f>RAW_DATA_INPUTS!C406</f>
        <v>1.2190000000000001</v>
      </c>
      <c r="D32" s="253">
        <f>RAW_DATA_INPUTS!D406</f>
        <v>0.83399999999999996</v>
      </c>
      <c r="E32" s="253">
        <f>RAW_DATA_INPUTS!E406</f>
        <v>0.871</v>
      </c>
      <c r="F32" s="253">
        <f>RAW_DATA_INPUTS!F406</f>
        <v>1.165</v>
      </c>
      <c r="G32" s="253">
        <f>RAW_DATA_INPUTS!G406</f>
        <v>0.96299999999999997</v>
      </c>
      <c r="H32" s="253">
        <f>RAW_DATA_INPUTS!H406</f>
        <v>0.92200000000000004</v>
      </c>
    </row>
    <row r="33" spans="2:18" ht="13.15">
      <c r="B33" s="8" t="str">
        <f>RAW_DATA_INPUTS!B407</f>
        <v>60-64</v>
      </c>
      <c r="C33" s="253">
        <f>RAW_DATA_INPUTS!C407</f>
        <v>1.1659999999999999</v>
      </c>
      <c r="D33" s="253">
        <f>RAW_DATA_INPUTS!D407</f>
        <v>0.996</v>
      </c>
      <c r="E33" s="253">
        <f>RAW_DATA_INPUTS!E407</f>
        <v>0.83499999999999996</v>
      </c>
      <c r="F33" s="253">
        <f>RAW_DATA_INPUTS!F407</f>
        <v>0.98899999999999999</v>
      </c>
      <c r="G33" s="253">
        <f>RAW_DATA_INPUTS!G407</f>
        <v>1.024</v>
      </c>
      <c r="H33" s="253">
        <f>RAW_DATA_INPUTS!H407</f>
        <v>0.98899999999999999</v>
      </c>
    </row>
    <row r="34" spans="2:18" ht="13.15">
      <c r="B34" s="8" t="str">
        <f>RAW_DATA_INPUTS!B408</f>
        <v>65 plus</v>
      </c>
      <c r="C34" s="253">
        <f>RAW_DATA_INPUTS!C408</f>
        <v>1.119</v>
      </c>
      <c r="D34" s="253">
        <f>RAW_DATA_INPUTS!D408</f>
        <v>0.92600000000000005</v>
      </c>
      <c r="E34" s="253">
        <f>RAW_DATA_INPUTS!E408</f>
        <v>0.874</v>
      </c>
      <c r="F34" s="253">
        <f>RAW_DATA_INPUTS!F408</f>
        <v>1.0900000000000001</v>
      </c>
      <c r="G34" s="253">
        <f>RAW_DATA_INPUTS!G408</f>
        <v>1.0149999999999999</v>
      </c>
      <c r="H34" s="253">
        <f>RAW_DATA_INPUTS!H408</f>
        <v>0.92300000000000004</v>
      </c>
    </row>
    <row r="35" spans="2:18" ht="13.15">
      <c r="B35" s="8" t="str">
        <f>RAW_DATA_INPUTS!B409</f>
        <v>Total</v>
      </c>
      <c r="C35" s="253">
        <f>RAW_DATA_INPUTS!C409</f>
        <v>1.1439999999999999</v>
      </c>
      <c r="D35" s="253">
        <f>RAW_DATA_INPUTS!D409</f>
        <v>0.98099999999999998</v>
      </c>
      <c r="E35" s="253">
        <f>RAW_DATA_INPUTS!E409</f>
        <v>0.86399999999999999</v>
      </c>
      <c r="F35" s="253">
        <f>RAW_DATA_INPUTS!F409</f>
        <v>1.097</v>
      </c>
      <c r="G35" s="253">
        <f>RAW_DATA_INPUTS!G409</f>
        <v>1.0189999999999999</v>
      </c>
      <c r="H35" s="253">
        <f>RAW_DATA_INPUTS!H409</f>
        <v>0.91100000000000003</v>
      </c>
    </row>
    <row r="37" spans="2:18" ht="17.649999999999999">
      <c r="B37" s="37" t="s">
        <v>1387</v>
      </c>
    </row>
    <row r="39" spans="2:18" ht="13.15">
      <c r="B39" s="5" t="str">
        <f>Projected_SEC_wastage_rates!B52</f>
        <v>Male projected wastage rates</v>
      </c>
      <c r="C39" s="11"/>
      <c r="E39" s="11"/>
      <c r="F39" s="254" t="str">
        <f>Projected_SEC_wastage_rates!D52</f>
        <v>As the Econometric Wastage Model only forecasts wastage 6 years into the future, the rate beyond that is considered to be constant.</v>
      </c>
      <c r="G39" s="11"/>
      <c r="H39" s="11"/>
      <c r="I39" s="11"/>
      <c r="J39" s="11"/>
      <c r="K39" s="11"/>
      <c r="L39" s="11"/>
      <c r="M39" s="11"/>
      <c r="N39" s="11"/>
      <c r="O39" s="11"/>
      <c r="P39" s="11"/>
      <c r="Q39" s="11"/>
      <c r="R39" s="11"/>
    </row>
    <row r="40" spans="2:18">
      <c r="B40" s="11"/>
      <c r="C40" s="11"/>
      <c r="D40" s="11"/>
      <c r="E40" s="11"/>
      <c r="F40" s="11"/>
      <c r="G40" s="11"/>
      <c r="H40" s="11"/>
      <c r="I40" s="11"/>
      <c r="J40" s="11"/>
      <c r="K40" s="11"/>
      <c r="L40" s="11"/>
      <c r="M40" s="11"/>
      <c r="N40" s="11"/>
      <c r="O40" s="11"/>
      <c r="P40" s="11"/>
      <c r="Q40" s="11"/>
      <c r="R40" s="11"/>
    </row>
    <row r="41" spans="2:18" ht="13.15">
      <c r="B41" s="8" t="str">
        <f>Projected_SEC_wastage_rates!B54</f>
        <v>Age group</v>
      </c>
      <c r="C41" s="8" t="str">
        <f>Projected_SEC_wastage_rates!C54</f>
        <v>2016/17</v>
      </c>
      <c r="D41" s="8" t="str">
        <f>Projected_SEC_wastage_rates!D54</f>
        <v>2017/18</v>
      </c>
      <c r="E41" s="8" t="str">
        <f>Projected_SEC_wastage_rates!E54</f>
        <v>2018/19</v>
      </c>
      <c r="F41" s="8" t="str">
        <f>Projected_SEC_wastage_rates!F54</f>
        <v>2019/20</v>
      </c>
      <c r="G41" s="8" t="str">
        <f>Projected_SEC_wastage_rates!G54</f>
        <v>2020/21</v>
      </c>
      <c r="H41" s="8" t="str">
        <f>Projected_SEC_wastage_rates!H54</f>
        <v>2021/22</v>
      </c>
      <c r="I41" s="8" t="str">
        <f>Projected_SEC_wastage_rates!I54</f>
        <v>2022/23</v>
      </c>
      <c r="J41" s="8" t="str">
        <f>Projected_SEC_wastage_rates!J54</f>
        <v>2023/24</v>
      </c>
      <c r="K41" s="8" t="str">
        <f>Projected_SEC_wastage_rates!K54</f>
        <v>2024/25</v>
      </c>
      <c r="L41" s="8" t="str">
        <f>Projected_SEC_wastage_rates!L54</f>
        <v>2025/26</v>
      </c>
      <c r="M41" s="8" t="str">
        <f>Projected_SEC_wastage_rates!M54</f>
        <v>2026/27</v>
      </c>
      <c r="N41" s="8" t="str">
        <f>Projected_SEC_wastage_rates!N54</f>
        <v>2027/28</v>
      </c>
      <c r="O41" s="8" t="str">
        <f>Projected_SEC_wastage_rates!O54</f>
        <v>2028/29</v>
      </c>
      <c r="P41" s="8" t="str">
        <f>Projected_SEC_wastage_rates!P54</f>
        <v>2029/30</v>
      </c>
      <c r="Q41" s="11"/>
      <c r="R41" s="11"/>
    </row>
    <row r="42" spans="2:18" ht="13.15">
      <c r="B42" s="8" t="str">
        <f>Projected_SEC_wastage_rates!B55</f>
        <v>20-24</v>
      </c>
      <c r="C42" s="889">
        <f>Projected_SEC_wastage_rates!C55</f>
        <v>0.15347694924321489</v>
      </c>
      <c r="D42" s="889">
        <f>Projected_SEC_wastage_rates!D55</f>
        <v>0.15267437908102247</v>
      </c>
      <c r="E42" s="889">
        <f>Projected_SEC_wastage_rates!E55</f>
        <v>0.15147581682450434</v>
      </c>
      <c r="F42" s="889">
        <f>Projected_SEC_wastage_rates!F55</f>
        <v>0.15055165724848121</v>
      </c>
      <c r="G42" s="889">
        <f>Projected_SEC_wastage_rates!G55</f>
        <v>0.15047234634285184</v>
      </c>
      <c r="H42" s="889">
        <f>Projected_SEC_wastage_rates!H55</f>
        <v>0.15082944420017846</v>
      </c>
      <c r="I42" s="889">
        <f>Projected_SEC_wastage_rates!I55</f>
        <v>0.15082944420017846</v>
      </c>
      <c r="J42" s="889">
        <f>Projected_SEC_wastage_rates!J55</f>
        <v>0.15082944420017846</v>
      </c>
      <c r="K42" s="889">
        <f>Projected_SEC_wastage_rates!K55</f>
        <v>0.15082944420017846</v>
      </c>
      <c r="L42" s="889">
        <f>Projected_SEC_wastage_rates!L55</f>
        <v>0.15082944420017846</v>
      </c>
      <c r="M42" s="889">
        <f>Projected_SEC_wastage_rates!M55</f>
        <v>0.15082944420017846</v>
      </c>
      <c r="N42" s="889">
        <f>Projected_SEC_wastage_rates!N55</f>
        <v>0.15082944420017846</v>
      </c>
      <c r="O42" s="889">
        <f>Projected_SEC_wastage_rates!O55</f>
        <v>0.15082944420017846</v>
      </c>
      <c r="P42" s="889">
        <f>Projected_SEC_wastage_rates!P55</f>
        <v>0.15082944420017846</v>
      </c>
      <c r="Q42" s="11"/>
      <c r="R42" s="11"/>
    </row>
    <row r="43" spans="2:18" ht="13.15">
      <c r="B43" s="8" t="str">
        <f>Projected_SEC_wastage_rates!B56</f>
        <v>25-29</v>
      </c>
      <c r="C43" s="889">
        <f>Projected_SEC_wastage_rates!C56</f>
        <v>0.11886880746532666</v>
      </c>
      <c r="D43" s="889">
        <f>Projected_SEC_wastage_rates!D56</f>
        <v>0.11824721211464057</v>
      </c>
      <c r="E43" s="889">
        <f>Projected_SEC_wastage_rates!E56</f>
        <v>0.11731891853825806</v>
      </c>
      <c r="F43" s="889">
        <f>Projected_SEC_wastage_rates!F56</f>
        <v>0.11660315146540957</v>
      </c>
      <c r="G43" s="889">
        <f>Projected_SEC_wastage_rates!G56</f>
        <v>0.11654172469860424</v>
      </c>
      <c r="H43" s="889">
        <f>Projected_SEC_wastage_rates!H56</f>
        <v>0.11681829910706196</v>
      </c>
      <c r="I43" s="889">
        <f>Projected_SEC_wastage_rates!I56</f>
        <v>0.11681829910706196</v>
      </c>
      <c r="J43" s="889">
        <f>Projected_SEC_wastage_rates!J56</f>
        <v>0.11681829910706196</v>
      </c>
      <c r="K43" s="889">
        <f>Projected_SEC_wastage_rates!K56</f>
        <v>0.11681829910706196</v>
      </c>
      <c r="L43" s="889">
        <f>Projected_SEC_wastage_rates!L56</f>
        <v>0.11681829910706196</v>
      </c>
      <c r="M43" s="889">
        <f>Projected_SEC_wastage_rates!M56</f>
        <v>0.11681829910706196</v>
      </c>
      <c r="N43" s="889">
        <f>Projected_SEC_wastage_rates!N56</f>
        <v>0.11681829910706196</v>
      </c>
      <c r="O43" s="889">
        <f>Projected_SEC_wastage_rates!O56</f>
        <v>0.11681829910706196</v>
      </c>
      <c r="P43" s="889">
        <f>Projected_SEC_wastage_rates!P56</f>
        <v>0.11681829910706196</v>
      </c>
      <c r="Q43" s="11"/>
      <c r="R43" s="11"/>
    </row>
    <row r="44" spans="2:18" ht="13.15">
      <c r="B44" s="8" t="str">
        <f>Projected_SEC_wastage_rates!B57</f>
        <v>30-34</v>
      </c>
      <c r="C44" s="889">
        <f>Projected_SEC_wastage_rates!C57</f>
        <v>8.1664471827206403E-2</v>
      </c>
      <c r="D44" s="889">
        <f>Projected_SEC_wastage_rates!D57</f>
        <v>8.1237427448731969E-2</v>
      </c>
      <c r="E44" s="889">
        <f>Projected_SEC_wastage_rates!E57</f>
        <v>8.0599677258144944E-2</v>
      </c>
      <c r="F44" s="889">
        <f>Projected_SEC_wastage_rates!F57</f>
        <v>8.0107935638102798E-2</v>
      </c>
      <c r="G44" s="889">
        <f>Projected_SEC_wastage_rates!G57</f>
        <v>8.0065734621922222E-2</v>
      </c>
      <c r="H44" s="889">
        <f>Projected_SEC_wastage_rates!H57</f>
        <v>8.0255744965840328E-2</v>
      </c>
      <c r="I44" s="889">
        <f>Projected_SEC_wastage_rates!I57</f>
        <v>8.0255744965840328E-2</v>
      </c>
      <c r="J44" s="889">
        <f>Projected_SEC_wastage_rates!J57</f>
        <v>8.0255744965840328E-2</v>
      </c>
      <c r="K44" s="889">
        <f>Projected_SEC_wastage_rates!K57</f>
        <v>8.0255744965840328E-2</v>
      </c>
      <c r="L44" s="889">
        <f>Projected_SEC_wastage_rates!L57</f>
        <v>8.0255744965840328E-2</v>
      </c>
      <c r="M44" s="889">
        <f>Projected_SEC_wastage_rates!M57</f>
        <v>8.0255744965840328E-2</v>
      </c>
      <c r="N44" s="889">
        <f>Projected_SEC_wastage_rates!N57</f>
        <v>8.0255744965840328E-2</v>
      </c>
      <c r="O44" s="889">
        <f>Projected_SEC_wastage_rates!O57</f>
        <v>8.0255744965840328E-2</v>
      </c>
      <c r="P44" s="889">
        <f>Projected_SEC_wastage_rates!P57</f>
        <v>8.0255744965840328E-2</v>
      </c>
      <c r="Q44" s="11"/>
      <c r="R44" s="11"/>
    </row>
    <row r="45" spans="2:18" ht="13.15">
      <c r="B45" s="8" t="str">
        <f>Projected_SEC_wastage_rates!B58</f>
        <v>35-39</v>
      </c>
      <c r="C45" s="889">
        <f>Projected_SEC_wastage_rates!C58</f>
        <v>7.7924120032264399E-2</v>
      </c>
      <c r="D45" s="889">
        <f>Projected_SEC_wastage_rates!D58</f>
        <v>7.7516634908528392E-2</v>
      </c>
      <c r="E45" s="889">
        <f>Projected_SEC_wastage_rates!E58</f>
        <v>7.6908094605873209E-2</v>
      </c>
      <c r="F45" s="889">
        <f>Projected_SEC_wastage_rates!F58</f>
        <v>7.6438875468497258E-2</v>
      </c>
      <c r="G45" s="889">
        <f>Projected_SEC_wastage_rates!G58</f>
        <v>7.6398607320344689E-2</v>
      </c>
      <c r="H45" s="889">
        <f>Projected_SEC_wastage_rates!H58</f>
        <v>7.6579914913666003E-2</v>
      </c>
      <c r="I45" s="889">
        <f>Projected_SEC_wastage_rates!I58</f>
        <v>7.6579914913666003E-2</v>
      </c>
      <c r="J45" s="889">
        <f>Projected_SEC_wastage_rates!J58</f>
        <v>7.6579914913666003E-2</v>
      </c>
      <c r="K45" s="889">
        <f>Projected_SEC_wastage_rates!K58</f>
        <v>7.6579914913666003E-2</v>
      </c>
      <c r="L45" s="889">
        <f>Projected_SEC_wastage_rates!L58</f>
        <v>7.6579914913666003E-2</v>
      </c>
      <c r="M45" s="889">
        <f>Projected_SEC_wastage_rates!M58</f>
        <v>7.6579914913666003E-2</v>
      </c>
      <c r="N45" s="889">
        <f>Projected_SEC_wastage_rates!N58</f>
        <v>7.6579914913666003E-2</v>
      </c>
      <c r="O45" s="889">
        <f>Projected_SEC_wastage_rates!O58</f>
        <v>7.6579914913666003E-2</v>
      </c>
      <c r="P45" s="889">
        <f>Projected_SEC_wastage_rates!P58</f>
        <v>7.6579914913666003E-2</v>
      </c>
      <c r="Q45" s="11"/>
      <c r="R45" s="11"/>
    </row>
    <row r="46" spans="2:18" ht="13.15">
      <c r="B46" s="8" t="str">
        <f>Projected_SEC_wastage_rates!B59</f>
        <v>40-44</v>
      </c>
      <c r="C46" s="889">
        <f>Projected_SEC_wastage_rates!C59</f>
        <v>7.5387646042360396E-2</v>
      </c>
      <c r="D46" s="889">
        <f>Projected_SEC_wastage_rates!D59</f>
        <v>7.4993424788876648E-2</v>
      </c>
      <c r="E46" s="889">
        <f>Projected_SEC_wastage_rates!E59</f>
        <v>7.4404692815771459E-2</v>
      </c>
      <c r="F46" s="889">
        <f>Projected_SEC_wastage_rates!F59</f>
        <v>7.3950747025557179E-2</v>
      </c>
      <c r="G46" s="889">
        <f>Projected_SEC_wastage_rates!G59</f>
        <v>7.3911789628303928E-2</v>
      </c>
      <c r="H46" s="889">
        <f>Projected_SEC_wastage_rates!H59</f>
        <v>7.4087195557359514E-2</v>
      </c>
      <c r="I46" s="889">
        <f>Projected_SEC_wastage_rates!I59</f>
        <v>7.4087195557359514E-2</v>
      </c>
      <c r="J46" s="889">
        <f>Projected_SEC_wastage_rates!J59</f>
        <v>7.4087195557359514E-2</v>
      </c>
      <c r="K46" s="889">
        <f>Projected_SEC_wastage_rates!K59</f>
        <v>7.4087195557359514E-2</v>
      </c>
      <c r="L46" s="889">
        <f>Projected_SEC_wastage_rates!L59</f>
        <v>7.4087195557359514E-2</v>
      </c>
      <c r="M46" s="889">
        <f>Projected_SEC_wastage_rates!M59</f>
        <v>7.4087195557359514E-2</v>
      </c>
      <c r="N46" s="889">
        <f>Projected_SEC_wastage_rates!N59</f>
        <v>7.4087195557359514E-2</v>
      </c>
      <c r="O46" s="889">
        <f>Projected_SEC_wastage_rates!O59</f>
        <v>7.4087195557359514E-2</v>
      </c>
      <c r="P46" s="889">
        <f>Projected_SEC_wastage_rates!P59</f>
        <v>7.4087195557359514E-2</v>
      </c>
      <c r="Q46" s="11"/>
      <c r="R46" s="11"/>
    </row>
    <row r="47" spans="2:18" ht="13.15">
      <c r="B47" s="8" t="str">
        <f>Projected_SEC_wastage_rates!B60</f>
        <v>45-49</v>
      </c>
      <c r="C47" s="889">
        <f>Projected_SEC_wastage_rates!C60</f>
        <v>8.681086290648532E-2</v>
      </c>
      <c r="D47" s="889">
        <f>Projected_SEC_wastage_rates!D60</f>
        <v>8.6356906734783509E-2</v>
      </c>
      <c r="E47" s="889">
        <f>Projected_SEC_wastage_rates!E60</f>
        <v>8.5678966338857368E-2</v>
      </c>
      <c r="F47" s="889">
        <f>Projected_SEC_wastage_rates!F60</f>
        <v>8.5156235787765142E-2</v>
      </c>
      <c r="G47" s="889">
        <f>Projected_SEC_wastage_rates!G60</f>
        <v>8.5111375317254545E-2</v>
      </c>
      <c r="H47" s="889">
        <f>Projected_SEC_wastage_rates!H60</f>
        <v>8.5313359871218117E-2</v>
      </c>
      <c r="I47" s="889">
        <f>Projected_SEC_wastage_rates!I60</f>
        <v>8.5313359871218117E-2</v>
      </c>
      <c r="J47" s="889">
        <f>Projected_SEC_wastage_rates!J60</f>
        <v>8.5313359871218117E-2</v>
      </c>
      <c r="K47" s="889">
        <f>Projected_SEC_wastage_rates!K60</f>
        <v>8.5313359871218117E-2</v>
      </c>
      <c r="L47" s="889">
        <f>Projected_SEC_wastage_rates!L60</f>
        <v>8.5313359871218117E-2</v>
      </c>
      <c r="M47" s="889">
        <f>Projected_SEC_wastage_rates!M60</f>
        <v>8.5313359871218117E-2</v>
      </c>
      <c r="N47" s="889">
        <f>Projected_SEC_wastage_rates!N60</f>
        <v>8.5313359871218117E-2</v>
      </c>
      <c r="O47" s="889">
        <f>Projected_SEC_wastage_rates!O60</f>
        <v>8.5313359871218117E-2</v>
      </c>
      <c r="P47" s="889">
        <f>Projected_SEC_wastage_rates!P60</f>
        <v>8.5313359871218117E-2</v>
      </c>
      <c r="Q47" s="11"/>
      <c r="R47" s="11"/>
    </row>
    <row r="48" spans="2:18" ht="13.15">
      <c r="B48" s="8" t="str">
        <f>Projected_SEC_wastage_rates!B61</f>
        <v>50-54</v>
      </c>
      <c r="C48" s="889">
        <f>Projected_SEC_wastage_rates!C61</f>
        <v>8.5778503893095229E-2</v>
      </c>
      <c r="D48" s="889">
        <f>Projected_SEC_wastage_rates!D61</f>
        <v>8.5329946190315975E-2</v>
      </c>
      <c r="E48" s="889">
        <f>Projected_SEC_wastage_rates!E61</f>
        <v>8.4660067894625241E-2</v>
      </c>
      <c r="F48" s="889">
        <f>Projected_SEC_wastage_rates!F61</f>
        <v>8.4143553680727776E-2</v>
      </c>
      <c r="G48" s="889">
        <f>Projected_SEC_wastage_rates!G61</f>
        <v>8.4099226693119283E-2</v>
      </c>
      <c r="H48" s="889">
        <f>Projected_SEC_wastage_rates!H61</f>
        <v>8.4298809236921124E-2</v>
      </c>
      <c r="I48" s="889">
        <f>Projected_SEC_wastage_rates!I61</f>
        <v>8.4298809236921124E-2</v>
      </c>
      <c r="J48" s="889">
        <f>Projected_SEC_wastage_rates!J61</f>
        <v>8.4298809236921124E-2</v>
      </c>
      <c r="K48" s="889">
        <f>Projected_SEC_wastage_rates!K61</f>
        <v>8.4298809236921124E-2</v>
      </c>
      <c r="L48" s="889">
        <f>Projected_SEC_wastage_rates!L61</f>
        <v>8.4298809236921124E-2</v>
      </c>
      <c r="M48" s="889">
        <f>Projected_SEC_wastage_rates!M61</f>
        <v>8.4298809236921124E-2</v>
      </c>
      <c r="N48" s="889">
        <f>Projected_SEC_wastage_rates!N61</f>
        <v>8.4298809236921124E-2</v>
      </c>
      <c r="O48" s="889">
        <f>Projected_SEC_wastage_rates!O61</f>
        <v>8.4298809236921124E-2</v>
      </c>
      <c r="P48" s="889">
        <f>Projected_SEC_wastage_rates!P61</f>
        <v>8.4298809236921124E-2</v>
      </c>
      <c r="Q48" s="11"/>
      <c r="R48" s="11"/>
    </row>
    <row r="49" spans="2:18" ht="13.15">
      <c r="B49" s="8" t="str">
        <f>Projected_SEC_wastage_rates!B62</f>
        <v>55-59</v>
      </c>
      <c r="C49" s="889">
        <f>Projected_SEC_wastage_rates!C62</f>
        <v>6.0388815671880952E-2</v>
      </c>
      <c r="D49" s="889">
        <f>Projected_SEC_wastage_rates!D62</f>
        <v>6.0073027132772155E-2</v>
      </c>
      <c r="E49" s="889">
        <f>Projected_SEC_wastage_rates!E62</f>
        <v>5.96014269639061E-2</v>
      </c>
      <c r="F49" s="889">
        <f>Projected_SEC_wastage_rates!F62</f>
        <v>5.9237796447642557E-2</v>
      </c>
      <c r="G49" s="889">
        <f>Projected_SEC_wastage_rates!G62</f>
        <v>5.9206589861347754E-2</v>
      </c>
      <c r="H49" s="889">
        <f>Projected_SEC_wastage_rates!H62</f>
        <v>5.9347097714737167E-2</v>
      </c>
      <c r="I49" s="889">
        <f>Projected_SEC_wastage_rates!I62</f>
        <v>5.9347097714737167E-2</v>
      </c>
      <c r="J49" s="889">
        <f>Projected_SEC_wastage_rates!J62</f>
        <v>5.9347097714737167E-2</v>
      </c>
      <c r="K49" s="889">
        <f>Projected_SEC_wastage_rates!K62</f>
        <v>5.9347097714737167E-2</v>
      </c>
      <c r="L49" s="889">
        <f>Projected_SEC_wastage_rates!L62</f>
        <v>5.9347097714737167E-2</v>
      </c>
      <c r="M49" s="889">
        <f>Projected_SEC_wastage_rates!M62</f>
        <v>5.9347097714737167E-2</v>
      </c>
      <c r="N49" s="889">
        <f>Projected_SEC_wastage_rates!N62</f>
        <v>5.9347097714737167E-2</v>
      </c>
      <c r="O49" s="889">
        <f>Projected_SEC_wastage_rates!O62</f>
        <v>5.9347097714737167E-2</v>
      </c>
      <c r="P49" s="889">
        <f>Projected_SEC_wastage_rates!P62</f>
        <v>5.9347097714737167E-2</v>
      </c>
      <c r="Q49" s="11"/>
      <c r="R49" s="11"/>
    </row>
    <row r="50" spans="2:18" ht="13.15">
      <c r="B50" s="8" t="str">
        <f>Projected_SEC_wastage_rates!B63</f>
        <v>60-64</v>
      </c>
      <c r="C50" s="889">
        <f>Projected_SEC_wastage_rates!C63</f>
        <v>6.1200451459440385E-2</v>
      </c>
      <c r="D50" s="889">
        <f>Projected_SEC_wastage_rates!D63</f>
        <v>6.0880418669524705E-2</v>
      </c>
      <c r="E50" s="889">
        <f>Projected_SEC_wastage_rates!E63</f>
        <v>6.04024801154757E-2</v>
      </c>
      <c r="F50" s="889">
        <f>Projected_SEC_wastage_rates!F63</f>
        <v>6.0033962344226866E-2</v>
      </c>
      <c r="G50" s="889">
        <f>Projected_SEC_wastage_rates!G63</f>
        <v>6.0002336336190426E-2</v>
      </c>
      <c r="H50" s="889">
        <f>Projected_SEC_wastage_rates!H63</f>
        <v>6.014473263864073E-2</v>
      </c>
      <c r="I50" s="889">
        <f>Projected_SEC_wastage_rates!I63</f>
        <v>6.014473263864073E-2</v>
      </c>
      <c r="J50" s="889">
        <f>Projected_SEC_wastage_rates!J63</f>
        <v>6.014473263864073E-2</v>
      </c>
      <c r="K50" s="889">
        <f>Projected_SEC_wastage_rates!K63</f>
        <v>6.014473263864073E-2</v>
      </c>
      <c r="L50" s="889">
        <f>Projected_SEC_wastage_rates!L63</f>
        <v>6.014473263864073E-2</v>
      </c>
      <c r="M50" s="889">
        <f>Projected_SEC_wastage_rates!M63</f>
        <v>6.014473263864073E-2</v>
      </c>
      <c r="N50" s="889">
        <f>Projected_SEC_wastage_rates!N63</f>
        <v>6.014473263864073E-2</v>
      </c>
      <c r="O50" s="889">
        <f>Projected_SEC_wastage_rates!O63</f>
        <v>6.014473263864073E-2</v>
      </c>
      <c r="P50" s="889">
        <f>Projected_SEC_wastage_rates!P63</f>
        <v>6.014473263864073E-2</v>
      </c>
      <c r="Q50" s="11"/>
      <c r="R50" s="11"/>
    </row>
    <row r="51" spans="2:18" ht="13.15">
      <c r="B51" s="8" t="str">
        <f>Projected_SEC_wastage_rates!B64</f>
        <v>65 plus</v>
      </c>
      <c r="C51" s="889">
        <f>Projected_SEC_wastage_rates!C64</f>
        <v>9.4926464483240602E-2</v>
      </c>
      <c r="D51" s="889">
        <f>Projected_SEC_wastage_rates!D64</f>
        <v>9.4430069758349777E-2</v>
      </c>
      <c r="E51" s="889">
        <f>Projected_SEC_wastage_rates!E64</f>
        <v>9.368875141683114E-2</v>
      </c>
      <c r="F51" s="889">
        <f>Projected_SEC_wastage_rates!F64</f>
        <v>9.3117152869930234E-2</v>
      </c>
      <c r="G51" s="889">
        <f>Projected_SEC_wastage_rates!G64</f>
        <v>9.306809857282905E-2</v>
      </c>
      <c r="H51" s="889">
        <f>Projected_SEC_wastage_rates!H64</f>
        <v>9.328896585770606E-2</v>
      </c>
      <c r="I51" s="889">
        <f>Projected_SEC_wastage_rates!I64</f>
        <v>9.328896585770606E-2</v>
      </c>
      <c r="J51" s="889">
        <f>Projected_SEC_wastage_rates!J64</f>
        <v>9.328896585770606E-2</v>
      </c>
      <c r="K51" s="889">
        <f>Projected_SEC_wastage_rates!K64</f>
        <v>9.328896585770606E-2</v>
      </c>
      <c r="L51" s="889">
        <f>Projected_SEC_wastage_rates!L64</f>
        <v>9.328896585770606E-2</v>
      </c>
      <c r="M51" s="889">
        <f>Projected_SEC_wastage_rates!M64</f>
        <v>9.328896585770606E-2</v>
      </c>
      <c r="N51" s="889">
        <f>Projected_SEC_wastage_rates!N64</f>
        <v>9.328896585770606E-2</v>
      </c>
      <c r="O51" s="889">
        <f>Projected_SEC_wastage_rates!O64</f>
        <v>9.328896585770606E-2</v>
      </c>
      <c r="P51" s="889">
        <f>Projected_SEC_wastage_rates!P64</f>
        <v>9.328896585770606E-2</v>
      </c>
      <c r="Q51" s="11"/>
      <c r="R51" s="11"/>
    </row>
    <row r="52" spans="2:18" ht="13.15">
      <c r="B52" s="8" t="str">
        <f>Projected_SEC_wastage_rates!B65</f>
        <v>Total</v>
      </c>
      <c r="C52" s="889">
        <f>Projected_SEC_wastage_rates!C65</f>
        <v>8.6995256941078486E-2</v>
      </c>
      <c r="D52" s="889">
        <f>Projected_SEC_wastage_rates!D65</f>
        <v>8.6540336525879655E-2</v>
      </c>
      <c r="E52" s="889">
        <f>Projected_SEC_wastage_rates!E65</f>
        <v>8.5860956123937751E-2</v>
      </c>
      <c r="F52" s="889">
        <f>Projected_SEC_wastage_rates!F65</f>
        <v>8.5337115246417544E-2</v>
      </c>
      <c r="G52" s="889">
        <f>Projected_SEC_wastage_rates!G65</f>
        <v>8.5292159488256608E-2</v>
      </c>
      <c r="H52" s="889">
        <f>Projected_SEC_wastage_rates!H65</f>
        <v>8.5494573075472285E-2</v>
      </c>
      <c r="I52" s="889">
        <f>Projected_SEC_wastage_rates!I65</f>
        <v>8.5494573075472285E-2</v>
      </c>
      <c r="J52" s="889">
        <f>Projected_SEC_wastage_rates!J65</f>
        <v>8.5494573075472285E-2</v>
      </c>
      <c r="K52" s="889">
        <f>Projected_SEC_wastage_rates!K65</f>
        <v>8.5494573075472285E-2</v>
      </c>
      <c r="L52" s="889">
        <f>Projected_SEC_wastage_rates!L65</f>
        <v>8.5494573075472285E-2</v>
      </c>
      <c r="M52" s="889">
        <f>Projected_SEC_wastage_rates!M65</f>
        <v>8.5494573075472285E-2</v>
      </c>
      <c r="N52" s="889">
        <f>Projected_SEC_wastage_rates!N65</f>
        <v>8.5494573075472285E-2</v>
      </c>
      <c r="O52" s="889">
        <f>Projected_SEC_wastage_rates!O65</f>
        <v>8.5494573075472285E-2</v>
      </c>
      <c r="P52" s="889">
        <f>Projected_SEC_wastage_rates!P65</f>
        <v>8.5494573075472285E-2</v>
      </c>
      <c r="Q52" s="11"/>
      <c r="R52" s="11"/>
    </row>
    <row r="53" spans="2:18">
      <c r="B53" s="11"/>
      <c r="C53" s="891"/>
      <c r="D53" s="891"/>
      <c r="E53" s="891"/>
      <c r="F53" s="891"/>
      <c r="G53" s="891"/>
      <c r="H53" s="891"/>
      <c r="I53" s="891"/>
      <c r="J53" s="891"/>
      <c r="K53" s="891"/>
      <c r="L53" s="891"/>
      <c r="M53" s="891"/>
      <c r="N53" s="891"/>
      <c r="O53" s="891"/>
      <c r="P53" s="891"/>
      <c r="Q53" s="11"/>
      <c r="R53" s="11"/>
    </row>
    <row r="54" spans="2:18" ht="13.15">
      <c r="B54" s="5" t="str">
        <f>Projected_SEC_wastage_rates!B67</f>
        <v>Female projected wastage rates</v>
      </c>
      <c r="C54" s="891"/>
      <c r="D54" s="891"/>
      <c r="E54" s="891"/>
      <c r="F54" s="891"/>
      <c r="G54" s="891"/>
      <c r="H54" s="891"/>
      <c r="I54" s="891"/>
      <c r="J54" s="891"/>
      <c r="K54" s="891"/>
      <c r="L54" s="891"/>
      <c r="M54" s="891"/>
      <c r="N54" s="891"/>
      <c r="O54" s="891"/>
      <c r="P54" s="891"/>
      <c r="Q54" s="11"/>
      <c r="R54" s="11"/>
    </row>
    <row r="55" spans="2:18">
      <c r="B55" s="11"/>
      <c r="C55" s="891"/>
      <c r="D55" s="891"/>
      <c r="E55" s="891"/>
      <c r="F55" s="891"/>
      <c r="G55" s="891"/>
      <c r="H55" s="891"/>
      <c r="I55" s="891"/>
      <c r="J55" s="891"/>
      <c r="K55" s="891"/>
      <c r="L55" s="891"/>
      <c r="M55" s="891"/>
      <c r="N55" s="891"/>
      <c r="O55" s="891"/>
      <c r="P55" s="891"/>
      <c r="Q55" s="11"/>
      <c r="R55" s="11"/>
    </row>
    <row r="56" spans="2:18" ht="13.15">
      <c r="B56" s="8" t="str">
        <f>Projected_SEC_wastage_rates!B69</f>
        <v>Age group</v>
      </c>
      <c r="C56" s="892" t="str">
        <f>Projected_SEC_wastage_rates!C69</f>
        <v>2016/17</v>
      </c>
      <c r="D56" s="892" t="str">
        <f>Projected_SEC_wastage_rates!D69</f>
        <v>2017/18</v>
      </c>
      <c r="E56" s="892" t="str">
        <f>Projected_SEC_wastage_rates!E69</f>
        <v>2018/19</v>
      </c>
      <c r="F56" s="892" t="str">
        <f>Projected_SEC_wastage_rates!F69</f>
        <v>2019/20</v>
      </c>
      <c r="G56" s="892" t="str">
        <f>Projected_SEC_wastage_rates!G69</f>
        <v>2020/21</v>
      </c>
      <c r="H56" s="892" t="str">
        <f>Projected_SEC_wastage_rates!H69</f>
        <v>2021/22</v>
      </c>
      <c r="I56" s="892" t="str">
        <f>Projected_SEC_wastage_rates!I69</f>
        <v>2022/23</v>
      </c>
      <c r="J56" s="892" t="str">
        <f>Projected_SEC_wastage_rates!J69</f>
        <v>2023/24</v>
      </c>
      <c r="K56" s="892" t="str">
        <f>Projected_SEC_wastage_rates!K69</f>
        <v>2024/25</v>
      </c>
      <c r="L56" s="892" t="str">
        <f>Projected_SEC_wastage_rates!L69</f>
        <v>2025/26</v>
      </c>
      <c r="M56" s="892" t="str">
        <f>Projected_SEC_wastage_rates!M69</f>
        <v>2026/27</v>
      </c>
      <c r="N56" s="892" t="str">
        <f>Projected_SEC_wastage_rates!N69</f>
        <v>2027/28</v>
      </c>
      <c r="O56" s="892" t="str">
        <f>Projected_SEC_wastage_rates!O69</f>
        <v>2028/29</v>
      </c>
      <c r="P56" s="892" t="str">
        <f>Projected_SEC_wastage_rates!P69</f>
        <v>2029/30</v>
      </c>
      <c r="Q56" s="11"/>
      <c r="R56" s="11"/>
    </row>
    <row r="57" spans="2:18" ht="13.15">
      <c r="B57" s="8" t="str">
        <f>Projected_SEC_wastage_rates!B70</f>
        <v>20-24</v>
      </c>
      <c r="C57" s="889">
        <f>Projected_SEC_wastage_rates!C70</f>
        <v>0.12850520058424031</v>
      </c>
      <c r="D57" s="889">
        <f>Projected_SEC_wastage_rates!D70</f>
        <v>0.12630134223509781</v>
      </c>
      <c r="E57" s="889">
        <f>Projected_SEC_wastage_rates!E70</f>
        <v>0.13163766118415743</v>
      </c>
      <c r="F57" s="889">
        <f>Projected_SEC_wastage_rates!F70</f>
        <v>0.13160960435203661</v>
      </c>
      <c r="G57" s="889">
        <f>Projected_SEC_wastage_rates!G70</f>
        <v>0.13663277963364265</v>
      </c>
      <c r="H57" s="889">
        <f>Projected_SEC_wastage_rates!H70</f>
        <v>0.13746359751578463</v>
      </c>
      <c r="I57" s="889">
        <f>Projected_SEC_wastage_rates!I70</f>
        <v>0.13746359751578463</v>
      </c>
      <c r="J57" s="889">
        <f>Projected_SEC_wastage_rates!J70</f>
        <v>0.13746359751578463</v>
      </c>
      <c r="K57" s="889">
        <f>Projected_SEC_wastage_rates!K70</f>
        <v>0.13746359751578463</v>
      </c>
      <c r="L57" s="889">
        <f>Projected_SEC_wastage_rates!L70</f>
        <v>0.13746359751578463</v>
      </c>
      <c r="M57" s="889">
        <f>Projected_SEC_wastage_rates!M70</f>
        <v>0.13746359751578463</v>
      </c>
      <c r="N57" s="889">
        <f>Projected_SEC_wastage_rates!N70</f>
        <v>0.13746359751578463</v>
      </c>
      <c r="O57" s="889">
        <f>Projected_SEC_wastage_rates!O70</f>
        <v>0.13746359751578463</v>
      </c>
      <c r="P57" s="889">
        <f>Projected_SEC_wastage_rates!P70</f>
        <v>0.13746359751578463</v>
      </c>
      <c r="Q57" s="11"/>
      <c r="R57" s="11"/>
    </row>
    <row r="58" spans="2:18" ht="13.15">
      <c r="B58" s="8" t="str">
        <f>Projected_SEC_wastage_rates!B71</f>
        <v>25-29</v>
      </c>
      <c r="C58" s="889">
        <f>Projected_SEC_wastage_rates!C71</f>
        <v>0.10849243181155591</v>
      </c>
      <c r="D58" s="889">
        <f>Projected_SEC_wastage_rates!D71</f>
        <v>0.10663179153723543</v>
      </c>
      <c r="E58" s="889">
        <f>Projected_SEC_wastage_rates!E71</f>
        <v>0.11113705838303936</v>
      </c>
      <c r="F58" s="889">
        <f>Projected_SEC_wastage_rates!F71</f>
        <v>0.11111337098414907</v>
      </c>
      <c r="G58" s="889">
        <f>Projected_SEC_wastage_rates!G71</f>
        <v>0.11535426161923183</v>
      </c>
      <c r="H58" s="889">
        <f>Projected_SEC_wastage_rates!H71</f>
        <v>0.11605569200505517</v>
      </c>
      <c r="I58" s="889">
        <f>Projected_SEC_wastage_rates!I71</f>
        <v>0.11605569200505517</v>
      </c>
      <c r="J58" s="889">
        <f>Projected_SEC_wastage_rates!J71</f>
        <v>0.11605569200505517</v>
      </c>
      <c r="K58" s="889">
        <f>Projected_SEC_wastage_rates!K71</f>
        <v>0.11605569200505517</v>
      </c>
      <c r="L58" s="889">
        <f>Projected_SEC_wastage_rates!L71</f>
        <v>0.11605569200505517</v>
      </c>
      <c r="M58" s="889">
        <f>Projected_SEC_wastage_rates!M71</f>
        <v>0.11605569200505517</v>
      </c>
      <c r="N58" s="889">
        <f>Projected_SEC_wastage_rates!N71</f>
        <v>0.11605569200505517</v>
      </c>
      <c r="O58" s="889">
        <f>Projected_SEC_wastage_rates!O71</f>
        <v>0.11605569200505517</v>
      </c>
      <c r="P58" s="889">
        <f>Projected_SEC_wastage_rates!P71</f>
        <v>0.11605569200505517</v>
      </c>
      <c r="Q58" s="11"/>
      <c r="R58" s="11"/>
    </row>
    <row r="59" spans="2:18" ht="13.15">
      <c r="B59" s="8" t="str">
        <f>Projected_SEC_wastage_rates!B72</f>
        <v>30-34</v>
      </c>
      <c r="C59" s="889">
        <f>Projected_SEC_wastage_rates!C72</f>
        <v>8.9610798422203014E-2</v>
      </c>
      <c r="D59" s="889">
        <f>Projected_SEC_wastage_rates!D72</f>
        <v>8.8073977302293285E-2</v>
      </c>
      <c r="E59" s="889">
        <f>Projected_SEC_wastage_rates!E72</f>
        <v>9.1795163678305258E-2</v>
      </c>
      <c r="F59" s="889">
        <f>Projected_SEC_wastage_rates!F72</f>
        <v>9.1775598749289852E-2</v>
      </c>
      <c r="G59" s="889">
        <f>Projected_SEC_wastage_rates!G72</f>
        <v>9.5278420001292885E-2</v>
      </c>
      <c r="H59" s="889">
        <f>Projected_SEC_wastage_rates!H72</f>
        <v>9.5857775960613623E-2</v>
      </c>
      <c r="I59" s="889">
        <f>Projected_SEC_wastage_rates!I72</f>
        <v>9.5857775960613623E-2</v>
      </c>
      <c r="J59" s="889">
        <f>Projected_SEC_wastage_rates!J72</f>
        <v>9.5857775960613623E-2</v>
      </c>
      <c r="K59" s="889">
        <f>Projected_SEC_wastage_rates!K72</f>
        <v>9.5857775960613623E-2</v>
      </c>
      <c r="L59" s="889">
        <f>Projected_SEC_wastage_rates!L72</f>
        <v>9.5857775960613623E-2</v>
      </c>
      <c r="M59" s="889">
        <f>Projected_SEC_wastage_rates!M72</f>
        <v>9.5857775960613623E-2</v>
      </c>
      <c r="N59" s="889">
        <f>Projected_SEC_wastage_rates!N72</f>
        <v>9.5857775960613623E-2</v>
      </c>
      <c r="O59" s="889">
        <f>Projected_SEC_wastage_rates!O72</f>
        <v>9.5857775960613623E-2</v>
      </c>
      <c r="P59" s="889">
        <f>Projected_SEC_wastage_rates!P72</f>
        <v>9.5857775960613623E-2</v>
      </c>
      <c r="Q59" s="11"/>
      <c r="R59" s="11"/>
    </row>
    <row r="60" spans="2:18" ht="13.15">
      <c r="B60" s="8" t="str">
        <f>Projected_SEC_wastage_rates!B73</f>
        <v>35-39</v>
      </c>
      <c r="C60" s="889">
        <f>Projected_SEC_wastage_rates!C73</f>
        <v>8.4280345261497885E-2</v>
      </c>
      <c r="D60" s="889">
        <f>Projected_SEC_wastage_rates!D73</f>
        <v>8.2834941171012047E-2</v>
      </c>
      <c r="E60" s="889">
        <f>Projected_SEC_wastage_rates!E73</f>
        <v>8.6334774651738694E-2</v>
      </c>
      <c r="F60" s="889">
        <f>Projected_SEC_wastage_rates!F73</f>
        <v>8.6316373532660751E-2</v>
      </c>
      <c r="G60" s="889">
        <f>Projected_SEC_wastage_rates!G73</f>
        <v>8.9610831228676344E-2</v>
      </c>
      <c r="H60" s="889">
        <f>Projected_SEC_wastage_rates!H73</f>
        <v>9.0155724490878997E-2</v>
      </c>
      <c r="I60" s="889">
        <f>Projected_SEC_wastage_rates!I73</f>
        <v>9.0155724490878997E-2</v>
      </c>
      <c r="J60" s="889">
        <f>Projected_SEC_wastage_rates!J73</f>
        <v>9.0155724490878997E-2</v>
      </c>
      <c r="K60" s="889">
        <f>Projected_SEC_wastage_rates!K73</f>
        <v>9.0155724490878997E-2</v>
      </c>
      <c r="L60" s="889">
        <f>Projected_SEC_wastage_rates!L73</f>
        <v>9.0155724490878997E-2</v>
      </c>
      <c r="M60" s="889">
        <f>Projected_SEC_wastage_rates!M73</f>
        <v>9.0155724490878997E-2</v>
      </c>
      <c r="N60" s="889">
        <f>Projected_SEC_wastage_rates!N73</f>
        <v>9.0155724490878997E-2</v>
      </c>
      <c r="O60" s="889">
        <f>Projected_SEC_wastage_rates!O73</f>
        <v>9.0155724490878997E-2</v>
      </c>
      <c r="P60" s="889">
        <f>Projected_SEC_wastage_rates!P73</f>
        <v>9.0155724490878997E-2</v>
      </c>
      <c r="Q60" s="11"/>
      <c r="R60" s="11"/>
    </row>
    <row r="61" spans="2:18" ht="13.15">
      <c r="B61" s="8" t="str">
        <f>Projected_SEC_wastage_rates!B74</f>
        <v>40-44</v>
      </c>
      <c r="C61" s="889">
        <f>Projected_SEC_wastage_rates!C74</f>
        <v>8.0356234071963267E-2</v>
      </c>
      <c r="D61" s="889">
        <f>Projected_SEC_wastage_rates!D74</f>
        <v>7.8978128310017451E-2</v>
      </c>
      <c r="E61" s="889">
        <f>Projected_SEC_wastage_rates!E74</f>
        <v>8.2315008783365964E-2</v>
      </c>
      <c r="F61" s="889">
        <f>Projected_SEC_wastage_rates!F74</f>
        <v>8.229746442439087E-2</v>
      </c>
      <c r="G61" s="889">
        <f>Projected_SEC_wastage_rates!G74</f>
        <v>8.5438531454192751E-2</v>
      </c>
      <c r="H61" s="889">
        <f>Projected_SEC_wastage_rates!H74</f>
        <v>8.5958054367701681E-2</v>
      </c>
      <c r="I61" s="889">
        <f>Projected_SEC_wastage_rates!I74</f>
        <v>8.5958054367701681E-2</v>
      </c>
      <c r="J61" s="889">
        <f>Projected_SEC_wastage_rates!J74</f>
        <v>8.5958054367701681E-2</v>
      </c>
      <c r="K61" s="889">
        <f>Projected_SEC_wastage_rates!K74</f>
        <v>8.5958054367701681E-2</v>
      </c>
      <c r="L61" s="889">
        <f>Projected_SEC_wastage_rates!L74</f>
        <v>8.5958054367701681E-2</v>
      </c>
      <c r="M61" s="889">
        <f>Projected_SEC_wastage_rates!M74</f>
        <v>8.5958054367701681E-2</v>
      </c>
      <c r="N61" s="889">
        <f>Projected_SEC_wastage_rates!N74</f>
        <v>8.5958054367701681E-2</v>
      </c>
      <c r="O61" s="889">
        <f>Projected_SEC_wastage_rates!O74</f>
        <v>8.5958054367701681E-2</v>
      </c>
      <c r="P61" s="889">
        <f>Projected_SEC_wastage_rates!P74</f>
        <v>8.5958054367701681E-2</v>
      </c>
      <c r="Q61" s="11"/>
      <c r="R61" s="11"/>
    </row>
    <row r="62" spans="2:18" ht="13.15">
      <c r="B62" s="8" t="str">
        <f>Projected_SEC_wastage_rates!B75</f>
        <v>45-49</v>
      </c>
      <c r="C62" s="889">
        <f>Projected_SEC_wastage_rates!C75</f>
        <v>8.7346435414391771E-2</v>
      </c>
      <c r="D62" s="889">
        <f>Projected_SEC_wastage_rates!D75</f>
        <v>8.584844801714514E-2</v>
      </c>
      <c r="E62" s="889">
        <f>Projected_SEC_wastage_rates!E75</f>
        <v>8.9475604243628562E-2</v>
      </c>
      <c r="F62" s="889">
        <f>Projected_SEC_wastage_rates!F75</f>
        <v>8.9456533698128227E-2</v>
      </c>
      <c r="G62" s="889">
        <f>Projected_SEC_wastage_rates!G75</f>
        <v>9.2870842639051973E-2</v>
      </c>
      <c r="H62" s="889">
        <f>Projected_SEC_wastage_rates!H75</f>
        <v>9.3435558931884516E-2</v>
      </c>
      <c r="I62" s="889">
        <f>Projected_SEC_wastage_rates!I75</f>
        <v>9.3435558931884516E-2</v>
      </c>
      <c r="J62" s="889">
        <f>Projected_SEC_wastage_rates!J75</f>
        <v>9.3435558931884516E-2</v>
      </c>
      <c r="K62" s="889">
        <f>Projected_SEC_wastage_rates!K75</f>
        <v>9.3435558931884516E-2</v>
      </c>
      <c r="L62" s="889">
        <f>Projected_SEC_wastage_rates!L75</f>
        <v>9.3435558931884516E-2</v>
      </c>
      <c r="M62" s="889">
        <f>Projected_SEC_wastage_rates!M75</f>
        <v>9.3435558931884516E-2</v>
      </c>
      <c r="N62" s="889">
        <f>Projected_SEC_wastage_rates!N75</f>
        <v>9.3435558931884516E-2</v>
      </c>
      <c r="O62" s="889">
        <f>Projected_SEC_wastage_rates!O75</f>
        <v>9.3435558931884516E-2</v>
      </c>
      <c r="P62" s="889">
        <f>Projected_SEC_wastage_rates!P75</f>
        <v>9.3435558931884516E-2</v>
      </c>
      <c r="Q62" s="11"/>
      <c r="R62" s="11"/>
    </row>
    <row r="63" spans="2:18" ht="13.15">
      <c r="B63" s="8" t="str">
        <f>Projected_SEC_wastage_rates!B76</f>
        <v>50-54</v>
      </c>
      <c r="C63" s="889">
        <f>Projected_SEC_wastage_rates!C76</f>
        <v>8.9828631648084273E-2</v>
      </c>
      <c r="D63" s="889">
        <f>Projected_SEC_wastage_rates!D76</f>
        <v>8.8288074698251742E-2</v>
      </c>
      <c r="E63" s="889">
        <f>Projected_SEC_wastage_rates!E76</f>
        <v>9.2018306837125613E-2</v>
      </c>
      <c r="F63" s="889">
        <f>Projected_SEC_wastage_rates!F76</f>
        <v>9.1998694348087551E-2</v>
      </c>
      <c r="G63" s="889">
        <f>Projected_SEC_wastage_rates!G76</f>
        <v>9.5510030543227403E-2</v>
      </c>
      <c r="H63" s="889">
        <f>Projected_SEC_wastage_rates!H76</f>
        <v>9.6090794848191469E-2</v>
      </c>
      <c r="I63" s="889">
        <f>Projected_SEC_wastage_rates!I76</f>
        <v>9.6090794848191469E-2</v>
      </c>
      <c r="J63" s="889">
        <f>Projected_SEC_wastage_rates!J76</f>
        <v>9.6090794848191469E-2</v>
      </c>
      <c r="K63" s="889">
        <f>Projected_SEC_wastage_rates!K76</f>
        <v>9.6090794848191469E-2</v>
      </c>
      <c r="L63" s="889">
        <f>Projected_SEC_wastage_rates!L76</f>
        <v>9.6090794848191469E-2</v>
      </c>
      <c r="M63" s="889">
        <f>Projected_SEC_wastage_rates!M76</f>
        <v>9.6090794848191469E-2</v>
      </c>
      <c r="N63" s="889">
        <f>Projected_SEC_wastage_rates!N76</f>
        <v>9.6090794848191469E-2</v>
      </c>
      <c r="O63" s="889">
        <f>Projected_SEC_wastage_rates!O76</f>
        <v>9.6090794848191469E-2</v>
      </c>
      <c r="P63" s="889">
        <f>Projected_SEC_wastage_rates!P76</f>
        <v>9.6090794848191469E-2</v>
      </c>
      <c r="Q63" s="11"/>
      <c r="R63" s="11"/>
    </row>
    <row r="64" spans="2:18" ht="13.15">
      <c r="B64" s="8" t="str">
        <f>Projected_SEC_wastage_rates!B77</f>
        <v>55-59</v>
      </c>
      <c r="C64" s="889">
        <f>Projected_SEC_wastage_rates!C77</f>
        <v>5.7401722693312805E-2</v>
      </c>
      <c r="D64" s="889">
        <f>Projected_SEC_wastage_rates!D77</f>
        <v>5.6417285758171884E-2</v>
      </c>
      <c r="E64" s="889">
        <f>Projected_SEC_wastage_rates!E77</f>
        <v>5.8800955050343356E-2</v>
      </c>
      <c r="F64" s="889">
        <f>Projected_SEC_wastage_rates!F77</f>
        <v>5.8788422401939017E-2</v>
      </c>
      <c r="G64" s="889">
        <f>Projected_SEC_wastage_rates!G77</f>
        <v>6.1032214195918866E-2</v>
      </c>
      <c r="H64" s="889">
        <f>Projected_SEC_wastage_rates!H77</f>
        <v>6.1403330520102932E-2</v>
      </c>
      <c r="I64" s="889">
        <f>Projected_SEC_wastage_rates!I77</f>
        <v>6.1403330520102932E-2</v>
      </c>
      <c r="J64" s="889">
        <f>Projected_SEC_wastage_rates!J77</f>
        <v>6.1403330520102932E-2</v>
      </c>
      <c r="K64" s="889">
        <f>Projected_SEC_wastage_rates!K77</f>
        <v>6.1403330520102932E-2</v>
      </c>
      <c r="L64" s="889">
        <f>Projected_SEC_wastage_rates!L77</f>
        <v>6.1403330520102932E-2</v>
      </c>
      <c r="M64" s="889">
        <f>Projected_SEC_wastage_rates!M77</f>
        <v>6.1403330520102932E-2</v>
      </c>
      <c r="N64" s="889">
        <f>Projected_SEC_wastage_rates!N77</f>
        <v>6.1403330520102932E-2</v>
      </c>
      <c r="O64" s="889">
        <f>Projected_SEC_wastage_rates!O77</f>
        <v>6.1403330520102932E-2</v>
      </c>
      <c r="P64" s="889">
        <f>Projected_SEC_wastage_rates!P77</f>
        <v>6.1403330520102932E-2</v>
      </c>
      <c r="Q64" s="11"/>
      <c r="R64" s="11"/>
    </row>
    <row r="65" spans="2:18" ht="13.15">
      <c r="B65" s="8" t="str">
        <f>Projected_SEC_wastage_rates!B78</f>
        <v>60-64</v>
      </c>
      <c r="C65" s="889">
        <f>Projected_SEC_wastage_rates!C78</f>
        <v>5.1195378656388457E-2</v>
      </c>
      <c r="D65" s="889">
        <f>Projected_SEC_wastage_rates!D78</f>
        <v>5.0317380239387192E-2</v>
      </c>
      <c r="E65" s="889">
        <f>Projected_SEC_wastage_rates!E78</f>
        <v>5.2443324310026393E-2</v>
      </c>
      <c r="F65" s="889">
        <f>Projected_SEC_wastage_rates!F78</f>
        <v>5.2432146706802615E-2</v>
      </c>
      <c r="G65" s="889">
        <f>Projected_SEC_wastage_rates!G78</f>
        <v>5.4433337004394115E-2</v>
      </c>
      <c r="H65" s="889">
        <f>Projected_SEC_wastage_rates!H78</f>
        <v>5.4764327780466825E-2</v>
      </c>
      <c r="I65" s="889">
        <f>Projected_SEC_wastage_rates!I78</f>
        <v>5.4764327780466825E-2</v>
      </c>
      <c r="J65" s="889">
        <f>Projected_SEC_wastage_rates!J78</f>
        <v>5.4764327780466825E-2</v>
      </c>
      <c r="K65" s="889">
        <f>Projected_SEC_wastage_rates!K78</f>
        <v>5.4764327780466825E-2</v>
      </c>
      <c r="L65" s="889">
        <f>Projected_SEC_wastage_rates!L78</f>
        <v>5.4764327780466825E-2</v>
      </c>
      <c r="M65" s="889">
        <f>Projected_SEC_wastage_rates!M78</f>
        <v>5.4764327780466825E-2</v>
      </c>
      <c r="N65" s="889">
        <f>Projected_SEC_wastage_rates!N78</f>
        <v>5.4764327780466825E-2</v>
      </c>
      <c r="O65" s="889">
        <f>Projected_SEC_wastage_rates!O78</f>
        <v>5.4764327780466825E-2</v>
      </c>
      <c r="P65" s="889">
        <f>Projected_SEC_wastage_rates!P78</f>
        <v>5.4764327780466825E-2</v>
      </c>
      <c r="Q65" s="11"/>
      <c r="R65" s="11"/>
    </row>
    <row r="66" spans="2:18" ht="13.15">
      <c r="B66" s="8" t="str">
        <f>Projected_SEC_wastage_rates!B79</f>
        <v>65 plus</v>
      </c>
      <c r="C66" s="889">
        <f>Projected_SEC_wastage_rates!C79</f>
        <v>7.427354010782472E-2</v>
      </c>
      <c r="D66" s="889">
        <f>Projected_SEC_wastage_rates!D79</f>
        <v>7.2999752270890492E-2</v>
      </c>
      <c r="E66" s="889">
        <f>Projected_SEC_wastage_rates!E79</f>
        <v>7.6084042227165846E-2</v>
      </c>
      <c r="F66" s="889">
        <f>Projected_SEC_wastage_rates!F79</f>
        <v>7.6067825916570256E-2</v>
      </c>
      <c r="G66" s="889">
        <f>Projected_SEC_wastage_rates!G79</f>
        <v>7.8971124841833787E-2</v>
      </c>
      <c r="H66" s="889">
        <f>Projected_SEC_wastage_rates!H79</f>
        <v>7.9451321635512329E-2</v>
      </c>
      <c r="I66" s="889">
        <f>Projected_SEC_wastage_rates!I79</f>
        <v>7.9451321635512329E-2</v>
      </c>
      <c r="J66" s="889">
        <f>Projected_SEC_wastage_rates!J79</f>
        <v>7.9451321635512329E-2</v>
      </c>
      <c r="K66" s="889">
        <f>Projected_SEC_wastage_rates!K79</f>
        <v>7.9451321635512329E-2</v>
      </c>
      <c r="L66" s="889">
        <f>Projected_SEC_wastage_rates!L79</f>
        <v>7.9451321635512329E-2</v>
      </c>
      <c r="M66" s="889">
        <f>Projected_SEC_wastage_rates!M79</f>
        <v>7.9451321635512329E-2</v>
      </c>
      <c r="N66" s="889">
        <f>Projected_SEC_wastage_rates!N79</f>
        <v>7.9451321635512329E-2</v>
      </c>
      <c r="O66" s="889">
        <f>Projected_SEC_wastage_rates!O79</f>
        <v>7.9451321635512329E-2</v>
      </c>
      <c r="P66" s="889">
        <f>Projected_SEC_wastage_rates!P79</f>
        <v>7.9451321635512329E-2</v>
      </c>
      <c r="Q66" s="11"/>
      <c r="R66" s="11"/>
    </row>
    <row r="67" spans="2:18" ht="13.15">
      <c r="B67" s="8" t="str">
        <f>Projected_SEC_wastage_rates!B80</f>
        <v>Total</v>
      </c>
      <c r="C67" s="889">
        <f>Projected_SEC_wastage_rates!C80</f>
        <v>8.9455772886039064E-2</v>
      </c>
      <c r="D67" s="889">
        <f>Projected_SEC_wastage_rates!D80</f>
        <v>8.7921610447028259E-2</v>
      </c>
      <c r="E67" s="889">
        <f>Projected_SEC_wastage_rates!E80</f>
        <v>9.1636359218161531E-2</v>
      </c>
      <c r="F67" s="889">
        <f>Projected_SEC_wastage_rates!F80</f>
        <v>9.1616828136223294E-2</v>
      </c>
      <c r="G67" s="889">
        <f>Projected_SEC_wastage_rates!G80</f>
        <v>9.5113589552221753E-2</v>
      </c>
      <c r="H67" s="889">
        <f>Projected_SEC_wastage_rates!H80</f>
        <v>9.5691943233136262E-2</v>
      </c>
      <c r="I67" s="889">
        <f>Projected_SEC_wastage_rates!I80</f>
        <v>9.5691943233136262E-2</v>
      </c>
      <c r="J67" s="889">
        <f>Projected_SEC_wastage_rates!J80</f>
        <v>9.5691943233136262E-2</v>
      </c>
      <c r="K67" s="889">
        <f>Projected_SEC_wastage_rates!K80</f>
        <v>9.5691943233136262E-2</v>
      </c>
      <c r="L67" s="889">
        <f>Projected_SEC_wastage_rates!L80</f>
        <v>9.5691943233136262E-2</v>
      </c>
      <c r="M67" s="889">
        <f>Projected_SEC_wastage_rates!M80</f>
        <v>9.5691943233136262E-2</v>
      </c>
      <c r="N67" s="889">
        <f>Projected_SEC_wastage_rates!N80</f>
        <v>9.5691943233136262E-2</v>
      </c>
      <c r="O67" s="889">
        <f>Projected_SEC_wastage_rates!O80</f>
        <v>9.5691943233136262E-2</v>
      </c>
      <c r="P67" s="889">
        <f>Projected_SEC_wastage_rates!P80</f>
        <v>9.5691943233136262E-2</v>
      </c>
      <c r="Q67" s="11"/>
      <c r="R67" s="11"/>
    </row>
    <row r="68" spans="2:18">
      <c r="C68" s="439"/>
      <c r="D68" s="439"/>
      <c r="E68" s="439"/>
      <c r="F68" s="439"/>
      <c r="G68" s="439"/>
      <c r="H68" s="439"/>
      <c r="I68" s="439"/>
      <c r="J68" s="439"/>
      <c r="K68" s="439"/>
      <c r="L68" s="439"/>
      <c r="M68" s="439"/>
      <c r="N68" s="439"/>
      <c r="O68" s="439"/>
      <c r="P68" s="439"/>
    </row>
    <row r="69" spans="2:18" ht="17.649999999999999">
      <c r="B69" s="37" t="s">
        <v>1390</v>
      </c>
      <c r="C69" s="439"/>
      <c r="D69" s="439"/>
      <c r="E69" s="439"/>
      <c r="F69" s="439"/>
      <c r="G69" s="439"/>
      <c r="H69" s="439"/>
      <c r="I69" s="439"/>
      <c r="J69" s="439"/>
      <c r="K69" s="439"/>
      <c r="L69" s="439"/>
      <c r="M69" s="439"/>
      <c r="N69" s="439"/>
      <c r="O69" s="439"/>
      <c r="P69" s="439"/>
    </row>
    <row r="70" spans="2:18">
      <c r="C70" s="439"/>
      <c r="D70" s="439"/>
      <c r="E70" s="439"/>
      <c r="F70" s="439"/>
      <c r="G70" s="439"/>
      <c r="H70" s="439"/>
      <c r="I70" s="439"/>
      <c r="J70" s="439"/>
      <c r="K70" s="439"/>
      <c r="L70" s="439"/>
      <c r="M70" s="439"/>
      <c r="N70" s="439"/>
      <c r="O70" s="439"/>
      <c r="P70" s="439"/>
    </row>
    <row r="71" spans="2:18" ht="13.15">
      <c r="B71" s="5" t="s">
        <v>432</v>
      </c>
      <c r="C71" s="891"/>
      <c r="D71" s="439"/>
      <c r="E71" s="891"/>
      <c r="F71" s="893" t="str">
        <f>F39</f>
        <v>As the Econometric Wastage Model only forecasts wastage 6 years into the future, the rate beyond that is considered to be constant.</v>
      </c>
      <c r="G71" s="891"/>
      <c r="H71" s="891"/>
      <c r="I71" s="891"/>
      <c r="J71" s="891"/>
      <c r="K71" s="891"/>
      <c r="L71" s="891"/>
      <c r="M71" s="891"/>
      <c r="N71" s="891"/>
      <c r="O71" s="891"/>
      <c r="P71" s="891"/>
    </row>
    <row r="72" spans="2:18">
      <c r="B72" s="11"/>
      <c r="C72" s="891"/>
      <c r="D72" s="891"/>
      <c r="E72" s="891"/>
      <c r="F72" s="891"/>
      <c r="G72" s="891"/>
      <c r="H72" s="891"/>
      <c r="I72" s="891"/>
      <c r="J72" s="891"/>
      <c r="K72" s="891"/>
      <c r="L72" s="891"/>
      <c r="M72" s="891"/>
      <c r="N72" s="891"/>
      <c r="O72" s="891"/>
      <c r="P72" s="891"/>
    </row>
    <row r="73" spans="2:18" ht="13.15">
      <c r="B73" s="8" t="str">
        <f>B56</f>
        <v>Age group</v>
      </c>
      <c r="C73" s="892" t="str">
        <f t="shared" ref="C73:P73" si="0">C56</f>
        <v>2016/17</v>
      </c>
      <c r="D73" s="892" t="str">
        <f t="shared" si="0"/>
        <v>2017/18</v>
      </c>
      <c r="E73" s="892" t="str">
        <f t="shared" si="0"/>
        <v>2018/19</v>
      </c>
      <c r="F73" s="892" t="str">
        <f t="shared" si="0"/>
        <v>2019/20</v>
      </c>
      <c r="G73" s="892" t="str">
        <f t="shared" si="0"/>
        <v>2020/21</v>
      </c>
      <c r="H73" s="892" t="str">
        <f t="shared" si="0"/>
        <v>2021/22</v>
      </c>
      <c r="I73" s="892" t="str">
        <f t="shared" si="0"/>
        <v>2022/23</v>
      </c>
      <c r="J73" s="892" t="str">
        <f t="shared" si="0"/>
        <v>2023/24</v>
      </c>
      <c r="K73" s="892" t="str">
        <f t="shared" si="0"/>
        <v>2024/25</v>
      </c>
      <c r="L73" s="892" t="str">
        <f t="shared" si="0"/>
        <v>2025/26</v>
      </c>
      <c r="M73" s="892" t="str">
        <f t="shared" si="0"/>
        <v>2026/27</v>
      </c>
      <c r="N73" s="892" t="str">
        <f t="shared" si="0"/>
        <v>2027/28</v>
      </c>
      <c r="O73" s="892" t="str">
        <f t="shared" si="0"/>
        <v>2028/29</v>
      </c>
      <c r="P73" s="892" t="str">
        <f t="shared" si="0"/>
        <v>2029/30</v>
      </c>
    </row>
    <row r="74" spans="2:18" ht="13.15">
      <c r="B74" s="8" t="str">
        <f t="shared" ref="B74:B84" si="1">B57</f>
        <v>20-24</v>
      </c>
      <c r="C74" s="159">
        <f>C42*$E25</f>
        <v>0.10896863396268257</v>
      </c>
      <c r="D74" s="159">
        <f t="shared" ref="D74:P74" si="2">D42*$E25</f>
        <v>0.10839880914752595</v>
      </c>
      <c r="E74" s="159">
        <f t="shared" si="2"/>
        <v>0.10754782994539808</v>
      </c>
      <c r="F74" s="159">
        <f t="shared" si="2"/>
        <v>0.10689167664642166</v>
      </c>
      <c r="G74" s="159">
        <f t="shared" si="2"/>
        <v>0.10683536590342479</v>
      </c>
      <c r="H74" s="159">
        <f t="shared" si="2"/>
        <v>0.1070889053821267</v>
      </c>
      <c r="I74" s="159">
        <f t="shared" si="2"/>
        <v>0.1070889053821267</v>
      </c>
      <c r="J74" s="159">
        <f t="shared" si="2"/>
        <v>0.1070889053821267</v>
      </c>
      <c r="K74" s="159">
        <f t="shared" si="2"/>
        <v>0.1070889053821267</v>
      </c>
      <c r="L74" s="159">
        <f t="shared" si="2"/>
        <v>0.1070889053821267</v>
      </c>
      <c r="M74" s="159">
        <f t="shared" si="2"/>
        <v>0.1070889053821267</v>
      </c>
      <c r="N74" s="159">
        <f t="shared" si="2"/>
        <v>0.1070889053821267</v>
      </c>
      <c r="O74" s="159">
        <f t="shared" si="2"/>
        <v>0.1070889053821267</v>
      </c>
      <c r="P74" s="159">
        <f t="shared" si="2"/>
        <v>0.1070889053821267</v>
      </c>
    </row>
    <row r="75" spans="2:18" ht="13.15">
      <c r="B75" s="8" t="str">
        <f t="shared" si="1"/>
        <v>25-29</v>
      </c>
      <c r="C75" s="159">
        <f t="shared" ref="C75:P84" si="3">C43*$E26</f>
        <v>9.6878078084241218E-2</v>
      </c>
      <c r="D75" s="159">
        <f t="shared" si="3"/>
        <v>9.637147787343206E-2</v>
      </c>
      <c r="E75" s="159">
        <f t="shared" si="3"/>
        <v>9.5614918608680308E-2</v>
      </c>
      <c r="F75" s="159">
        <f t="shared" si="3"/>
        <v>9.5031568444308795E-2</v>
      </c>
      <c r="G75" s="159">
        <f t="shared" si="3"/>
        <v>9.4981505629362459E-2</v>
      </c>
      <c r="H75" s="159">
        <f t="shared" si="3"/>
        <v>9.5206913772255486E-2</v>
      </c>
      <c r="I75" s="159">
        <f t="shared" si="3"/>
        <v>9.5206913772255486E-2</v>
      </c>
      <c r="J75" s="159">
        <f t="shared" si="3"/>
        <v>9.5206913772255486E-2</v>
      </c>
      <c r="K75" s="159">
        <f t="shared" si="3"/>
        <v>9.5206913772255486E-2</v>
      </c>
      <c r="L75" s="159">
        <f t="shared" si="3"/>
        <v>9.5206913772255486E-2</v>
      </c>
      <c r="M75" s="159">
        <f t="shared" si="3"/>
        <v>9.5206913772255486E-2</v>
      </c>
      <c r="N75" s="159">
        <f t="shared" si="3"/>
        <v>9.5206913772255486E-2</v>
      </c>
      <c r="O75" s="159">
        <f t="shared" si="3"/>
        <v>9.5206913772255486E-2</v>
      </c>
      <c r="P75" s="159">
        <f t="shared" si="3"/>
        <v>9.5206913772255486E-2</v>
      </c>
    </row>
    <row r="76" spans="2:18" ht="13.15">
      <c r="B76" s="8" t="str">
        <f t="shared" si="1"/>
        <v>30-34</v>
      </c>
      <c r="C76" s="159">
        <f t="shared" si="3"/>
        <v>6.9823123412261476E-2</v>
      </c>
      <c r="D76" s="159">
        <f t="shared" si="3"/>
        <v>6.9458000468665834E-2</v>
      </c>
      <c r="E76" s="159">
        <f t="shared" si="3"/>
        <v>6.8912724055713928E-2</v>
      </c>
      <c r="F76" s="159">
        <f t="shared" si="3"/>
        <v>6.8492284970577896E-2</v>
      </c>
      <c r="G76" s="159">
        <f t="shared" si="3"/>
        <v>6.8456203101743496E-2</v>
      </c>
      <c r="H76" s="159">
        <f t="shared" si="3"/>
        <v>6.8618661945793483E-2</v>
      </c>
      <c r="I76" s="159">
        <f t="shared" si="3"/>
        <v>6.8618661945793483E-2</v>
      </c>
      <c r="J76" s="159">
        <f t="shared" si="3"/>
        <v>6.8618661945793483E-2</v>
      </c>
      <c r="K76" s="159">
        <f t="shared" si="3"/>
        <v>6.8618661945793483E-2</v>
      </c>
      <c r="L76" s="159">
        <f t="shared" si="3"/>
        <v>6.8618661945793483E-2</v>
      </c>
      <c r="M76" s="159">
        <f t="shared" si="3"/>
        <v>6.8618661945793483E-2</v>
      </c>
      <c r="N76" s="159">
        <f t="shared" si="3"/>
        <v>6.8618661945793483E-2</v>
      </c>
      <c r="O76" s="159">
        <f t="shared" si="3"/>
        <v>6.8618661945793483E-2</v>
      </c>
      <c r="P76" s="159">
        <f t="shared" si="3"/>
        <v>6.8618661945793483E-2</v>
      </c>
    </row>
    <row r="77" spans="2:18" ht="13.15">
      <c r="B77" s="8" t="str">
        <f t="shared" si="1"/>
        <v>35-39</v>
      </c>
      <c r="C77" s="159">
        <f t="shared" si="3"/>
        <v>6.9430390948747575E-2</v>
      </c>
      <c r="D77" s="159">
        <f t="shared" si="3"/>
        <v>6.9067321703498802E-2</v>
      </c>
      <c r="E77" s="159">
        <f t="shared" si="3"/>
        <v>6.8525112293833026E-2</v>
      </c>
      <c r="F77" s="159">
        <f t="shared" si="3"/>
        <v>6.8107038042431053E-2</v>
      </c>
      <c r="G77" s="159">
        <f t="shared" si="3"/>
        <v>6.8071159122427116E-2</v>
      </c>
      <c r="H77" s="159">
        <f t="shared" si="3"/>
        <v>6.8232704188076407E-2</v>
      </c>
      <c r="I77" s="159">
        <f t="shared" si="3"/>
        <v>6.8232704188076407E-2</v>
      </c>
      <c r="J77" s="159">
        <f t="shared" si="3"/>
        <v>6.8232704188076407E-2</v>
      </c>
      <c r="K77" s="159">
        <f t="shared" si="3"/>
        <v>6.8232704188076407E-2</v>
      </c>
      <c r="L77" s="159">
        <f t="shared" si="3"/>
        <v>6.8232704188076407E-2</v>
      </c>
      <c r="M77" s="159">
        <f t="shared" si="3"/>
        <v>6.8232704188076407E-2</v>
      </c>
      <c r="N77" s="159">
        <f t="shared" si="3"/>
        <v>6.8232704188076407E-2</v>
      </c>
      <c r="O77" s="159">
        <f t="shared" si="3"/>
        <v>6.8232704188076407E-2</v>
      </c>
      <c r="P77" s="159">
        <f t="shared" si="3"/>
        <v>6.8232704188076407E-2</v>
      </c>
    </row>
    <row r="78" spans="2:18" ht="13.15">
      <c r="B78" s="8" t="str">
        <f t="shared" si="1"/>
        <v>40-44</v>
      </c>
      <c r="C78" s="159">
        <f t="shared" si="3"/>
        <v>7.2975241369004865E-2</v>
      </c>
      <c r="D78" s="159">
        <f t="shared" si="3"/>
        <v>7.2593635195632597E-2</v>
      </c>
      <c r="E78" s="159">
        <f t="shared" si="3"/>
        <v>7.2023742645666772E-2</v>
      </c>
      <c r="F78" s="159">
        <f t="shared" si="3"/>
        <v>7.158432312073934E-2</v>
      </c>
      <c r="G78" s="159">
        <f t="shared" si="3"/>
        <v>7.15466123601982E-2</v>
      </c>
      <c r="H78" s="159">
        <f t="shared" si="3"/>
        <v>7.1716405299524014E-2</v>
      </c>
      <c r="I78" s="159">
        <f t="shared" si="3"/>
        <v>7.1716405299524014E-2</v>
      </c>
      <c r="J78" s="159">
        <f t="shared" si="3"/>
        <v>7.1716405299524014E-2</v>
      </c>
      <c r="K78" s="159">
        <f t="shared" si="3"/>
        <v>7.1716405299524014E-2</v>
      </c>
      <c r="L78" s="159">
        <f t="shared" si="3"/>
        <v>7.1716405299524014E-2</v>
      </c>
      <c r="M78" s="159">
        <f t="shared" si="3"/>
        <v>7.1716405299524014E-2</v>
      </c>
      <c r="N78" s="159">
        <f t="shared" si="3"/>
        <v>7.1716405299524014E-2</v>
      </c>
      <c r="O78" s="159">
        <f t="shared" si="3"/>
        <v>7.1716405299524014E-2</v>
      </c>
      <c r="P78" s="159">
        <f t="shared" si="3"/>
        <v>7.1716405299524014E-2</v>
      </c>
    </row>
    <row r="79" spans="2:18" ht="13.15">
      <c r="B79" s="8" t="str">
        <f t="shared" si="1"/>
        <v>45-49</v>
      </c>
      <c r="C79" s="159">
        <f t="shared" si="3"/>
        <v>7.9345128696527586E-2</v>
      </c>
      <c r="D79" s="159">
        <f t="shared" si="3"/>
        <v>7.893021275559213E-2</v>
      </c>
      <c r="E79" s="159">
        <f t="shared" si="3"/>
        <v>7.8310575233715637E-2</v>
      </c>
      <c r="F79" s="159">
        <f t="shared" si="3"/>
        <v>7.7832799510017342E-2</v>
      </c>
      <c r="G79" s="159">
        <f t="shared" si="3"/>
        <v>7.7791797039970662E-2</v>
      </c>
      <c r="H79" s="159">
        <f t="shared" si="3"/>
        <v>7.7976410922293363E-2</v>
      </c>
      <c r="I79" s="159">
        <f t="shared" si="3"/>
        <v>7.7976410922293363E-2</v>
      </c>
      <c r="J79" s="159">
        <f t="shared" si="3"/>
        <v>7.7976410922293363E-2</v>
      </c>
      <c r="K79" s="159">
        <f t="shared" si="3"/>
        <v>7.7976410922293363E-2</v>
      </c>
      <c r="L79" s="159">
        <f t="shared" si="3"/>
        <v>7.7976410922293363E-2</v>
      </c>
      <c r="M79" s="159">
        <f t="shared" si="3"/>
        <v>7.7976410922293363E-2</v>
      </c>
      <c r="N79" s="159">
        <f t="shared" si="3"/>
        <v>7.7976410922293363E-2</v>
      </c>
      <c r="O79" s="159">
        <f t="shared" si="3"/>
        <v>7.7976410922293363E-2</v>
      </c>
      <c r="P79" s="159">
        <f t="shared" si="3"/>
        <v>7.7976410922293363E-2</v>
      </c>
    </row>
    <row r="80" spans="2:18" ht="13.15">
      <c r="B80" s="8" t="str">
        <f t="shared" si="1"/>
        <v>50-54</v>
      </c>
      <c r="C80" s="159">
        <f t="shared" si="3"/>
        <v>7.8830445077754524E-2</v>
      </c>
      <c r="D80" s="159">
        <f t="shared" si="3"/>
        <v>7.841822054890038E-2</v>
      </c>
      <c r="E80" s="159">
        <f t="shared" si="3"/>
        <v>7.7802602395160597E-2</v>
      </c>
      <c r="F80" s="159">
        <f t="shared" si="3"/>
        <v>7.7327925832588823E-2</v>
      </c>
      <c r="G80" s="159">
        <f t="shared" si="3"/>
        <v>7.7287189330976627E-2</v>
      </c>
      <c r="H80" s="159">
        <f t="shared" si="3"/>
        <v>7.7470605688730515E-2</v>
      </c>
      <c r="I80" s="159">
        <f t="shared" si="3"/>
        <v>7.7470605688730515E-2</v>
      </c>
      <c r="J80" s="159">
        <f t="shared" si="3"/>
        <v>7.7470605688730515E-2</v>
      </c>
      <c r="K80" s="159">
        <f t="shared" si="3"/>
        <v>7.7470605688730515E-2</v>
      </c>
      <c r="L80" s="159">
        <f t="shared" si="3"/>
        <v>7.7470605688730515E-2</v>
      </c>
      <c r="M80" s="159">
        <f t="shared" si="3"/>
        <v>7.7470605688730515E-2</v>
      </c>
      <c r="N80" s="159">
        <f t="shared" si="3"/>
        <v>7.7470605688730515E-2</v>
      </c>
      <c r="O80" s="159">
        <f t="shared" si="3"/>
        <v>7.7470605688730515E-2</v>
      </c>
      <c r="P80" s="159">
        <f t="shared" si="3"/>
        <v>7.7470605688730515E-2</v>
      </c>
    </row>
    <row r="81" spans="2:16" ht="13.15">
      <c r="B81" s="8" t="str">
        <f t="shared" si="1"/>
        <v>55-59</v>
      </c>
      <c r="C81" s="159">
        <f t="shared" si="3"/>
        <v>5.2598658450208308E-2</v>
      </c>
      <c r="D81" s="159">
        <f t="shared" si="3"/>
        <v>5.232360663264455E-2</v>
      </c>
      <c r="E81" s="159">
        <f t="shared" si="3"/>
        <v>5.1912842885562215E-2</v>
      </c>
      <c r="F81" s="159">
        <f t="shared" si="3"/>
        <v>5.159612070589667E-2</v>
      </c>
      <c r="G81" s="159">
        <f t="shared" si="3"/>
        <v>5.1568939769233893E-2</v>
      </c>
      <c r="H81" s="159">
        <f t="shared" si="3"/>
        <v>5.1691322109536073E-2</v>
      </c>
      <c r="I81" s="159">
        <f t="shared" si="3"/>
        <v>5.1691322109536073E-2</v>
      </c>
      <c r="J81" s="159">
        <f t="shared" si="3"/>
        <v>5.1691322109536073E-2</v>
      </c>
      <c r="K81" s="159">
        <f t="shared" si="3"/>
        <v>5.1691322109536073E-2</v>
      </c>
      <c r="L81" s="159">
        <f t="shared" si="3"/>
        <v>5.1691322109536073E-2</v>
      </c>
      <c r="M81" s="159">
        <f t="shared" si="3"/>
        <v>5.1691322109536073E-2</v>
      </c>
      <c r="N81" s="159">
        <f t="shared" si="3"/>
        <v>5.1691322109536073E-2</v>
      </c>
      <c r="O81" s="159">
        <f t="shared" si="3"/>
        <v>5.1691322109536073E-2</v>
      </c>
      <c r="P81" s="159">
        <f t="shared" si="3"/>
        <v>5.1691322109536073E-2</v>
      </c>
    </row>
    <row r="82" spans="2:16" ht="13.15">
      <c r="B82" s="8" t="str">
        <f t="shared" si="1"/>
        <v>60-64</v>
      </c>
      <c r="C82" s="159">
        <f t="shared" si="3"/>
        <v>5.1102376968632721E-2</v>
      </c>
      <c r="D82" s="159">
        <f t="shared" si="3"/>
        <v>5.0835149589053129E-2</v>
      </c>
      <c r="E82" s="159">
        <f t="shared" si="3"/>
        <v>5.0436070896422207E-2</v>
      </c>
      <c r="F82" s="159">
        <f t="shared" si="3"/>
        <v>5.0128358557429434E-2</v>
      </c>
      <c r="G82" s="159">
        <f t="shared" si="3"/>
        <v>5.0101950840719001E-2</v>
      </c>
      <c r="H82" s="159">
        <f t="shared" si="3"/>
        <v>5.022085175326501E-2</v>
      </c>
      <c r="I82" s="159">
        <f t="shared" si="3"/>
        <v>5.022085175326501E-2</v>
      </c>
      <c r="J82" s="159">
        <f t="shared" si="3"/>
        <v>5.022085175326501E-2</v>
      </c>
      <c r="K82" s="159">
        <f t="shared" si="3"/>
        <v>5.022085175326501E-2</v>
      </c>
      <c r="L82" s="159">
        <f t="shared" si="3"/>
        <v>5.022085175326501E-2</v>
      </c>
      <c r="M82" s="159">
        <f t="shared" si="3"/>
        <v>5.022085175326501E-2</v>
      </c>
      <c r="N82" s="159">
        <f t="shared" si="3"/>
        <v>5.022085175326501E-2</v>
      </c>
      <c r="O82" s="159">
        <f t="shared" si="3"/>
        <v>5.022085175326501E-2</v>
      </c>
      <c r="P82" s="159">
        <f t="shared" si="3"/>
        <v>5.022085175326501E-2</v>
      </c>
    </row>
    <row r="83" spans="2:16" ht="13.15">
      <c r="B83" s="8" t="str">
        <f t="shared" si="1"/>
        <v>65 plus</v>
      </c>
      <c r="C83" s="159">
        <f t="shared" si="3"/>
        <v>8.2965729958352288E-2</v>
      </c>
      <c r="D83" s="159">
        <f t="shared" si="3"/>
        <v>8.2531880968797711E-2</v>
      </c>
      <c r="E83" s="159">
        <f t="shared" si="3"/>
        <v>8.1883968738310414E-2</v>
      </c>
      <c r="F83" s="159">
        <f t="shared" si="3"/>
        <v>8.1384391608319021E-2</v>
      </c>
      <c r="G83" s="159">
        <f t="shared" si="3"/>
        <v>8.1341518152652587E-2</v>
      </c>
      <c r="H83" s="159">
        <f t="shared" si="3"/>
        <v>8.1534556159635091E-2</v>
      </c>
      <c r="I83" s="159">
        <f t="shared" si="3"/>
        <v>8.1534556159635091E-2</v>
      </c>
      <c r="J83" s="159">
        <f t="shared" si="3"/>
        <v>8.1534556159635091E-2</v>
      </c>
      <c r="K83" s="159">
        <f t="shared" si="3"/>
        <v>8.1534556159635091E-2</v>
      </c>
      <c r="L83" s="159">
        <f t="shared" si="3"/>
        <v>8.1534556159635091E-2</v>
      </c>
      <c r="M83" s="159">
        <f t="shared" si="3"/>
        <v>8.1534556159635091E-2</v>
      </c>
      <c r="N83" s="159">
        <f t="shared" si="3"/>
        <v>8.1534556159635091E-2</v>
      </c>
      <c r="O83" s="159">
        <f t="shared" si="3"/>
        <v>8.1534556159635091E-2</v>
      </c>
      <c r="P83" s="159">
        <f t="shared" si="3"/>
        <v>8.1534556159635091E-2</v>
      </c>
    </row>
    <row r="84" spans="2:16" ht="13.15">
      <c r="B84" s="8" t="str">
        <f t="shared" si="1"/>
        <v>Total</v>
      </c>
      <c r="C84" s="159">
        <f t="shared" si="3"/>
        <v>7.5163901997091817E-2</v>
      </c>
      <c r="D84" s="159">
        <f t="shared" si="3"/>
        <v>7.4770850758360027E-2</v>
      </c>
      <c r="E84" s="159">
        <f t="shared" si="3"/>
        <v>7.4183866091082212E-2</v>
      </c>
      <c r="F84" s="159">
        <f t="shared" si="3"/>
        <v>7.3731267572904755E-2</v>
      </c>
      <c r="G84" s="159">
        <f t="shared" si="3"/>
        <v>7.3692425797853706E-2</v>
      </c>
      <c r="H84" s="159">
        <f t="shared" si="3"/>
        <v>7.3867311137208055E-2</v>
      </c>
      <c r="I84" s="159">
        <f t="shared" si="3"/>
        <v>7.3867311137208055E-2</v>
      </c>
      <c r="J84" s="159">
        <f t="shared" si="3"/>
        <v>7.3867311137208055E-2</v>
      </c>
      <c r="K84" s="159">
        <f t="shared" si="3"/>
        <v>7.3867311137208055E-2</v>
      </c>
      <c r="L84" s="159">
        <f t="shared" si="3"/>
        <v>7.3867311137208055E-2</v>
      </c>
      <c r="M84" s="159">
        <f t="shared" si="3"/>
        <v>7.3867311137208055E-2</v>
      </c>
      <c r="N84" s="159">
        <f t="shared" si="3"/>
        <v>7.3867311137208055E-2</v>
      </c>
      <c r="O84" s="159">
        <f t="shared" si="3"/>
        <v>7.3867311137208055E-2</v>
      </c>
      <c r="P84" s="159">
        <f t="shared" si="3"/>
        <v>7.3867311137208055E-2</v>
      </c>
    </row>
    <row r="85" spans="2:16">
      <c r="B85" s="11"/>
      <c r="C85" s="891"/>
      <c r="D85" s="891"/>
      <c r="E85" s="891"/>
      <c r="F85" s="891"/>
      <c r="G85" s="891"/>
      <c r="H85" s="891"/>
      <c r="I85" s="891"/>
      <c r="J85" s="891"/>
      <c r="K85" s="891"/>
      <c r="L85" s="891"/>
      <c r="M85" s="891"/>
      <c r="N85" s="891"/>
      <c r="O85" s="891"/>
      <c r="P85" s="891"/>
    </row>
    <row r="86" spans="2:16" ht="13.15">
      <c r="B86" s="5" t="s">
        <v>433</v>
      </c>
      <c r="C86" s="891"/>
      <c r="D86" s="891"/>
      <c r="E86" s="891"/>
      <c r="F86" s="891"/>
      <c r="G86" s="891"/>
      <c r="H86" s="891"/>
      <c r="I86" s="891"/>
      <c r="J86" s="891"/>
      <c r="K86" s="891"/>
      <c r="L86" s="891"/>
      <c r="M86" s="891"/>
      <c r="N86" s="891"/>
      <c r="O86" s="891"/>
      <c r="P86" s="891"/>
    </row>
    <row r="87" spans="2:16">
      <c r="B87" s="11"/>
      <c r="C87" s="891"/>
      <c r="D87" s="891"/>
      <c r="E87" s="891"/>
      <c r="F87" s="891"/>
      <c r="G87" s="891"/>
      <c r="H87" s="891"/>
      <c r="I87" s="891"/>
      <c r="J87" s="891"/>
      <c r="K87" s="891"/>
      <c r="L87" s="891"/>
      <c r="M87" s="891"/>
      <c r="N87" s="891"/>
      <c r="O87" s="891"/>
      <c r="P87" s="891"/>
    </row>
    <row r="88" spans="2:16" ht="13.15">
      <c r="B88" s="8" t="str">
        <f>B73</f>
        <v>Age group</v>
      </c>
      <c r="C88" s="892" t="str">
        <f>C73</f>
        <v>2016/17</v>
      </c>
      <c r="D88" s="892" t="str">
        <f t="shared" ref="D88:P88" si="4">D73</f>
        <v>2017/18</v>
      </c>
      <c r="E88" s="892" t="str">
        <f t="shared" si="4"/>
        <v>2018/19</v>
      </c>
      <c r="F88" s="892" t="str">
        <f t="shared" si="4"/>
        <v>2019/20</v>
      </c>
      <c r="G88" s="892" t="str">
        <f t="shared" si="4"/>
        <v>2020/21</v>
      </c>
      <c r="H88" s="892" t="str">
        <f t="shared" si="4"/>
        <v>2021/22</v>
      </c>
      <c r="I88" s="892" t="str">
        <f t="shared" si="4"/>
        <v>2022/23</v>
      </c>
      <c r="J88" s="892" t="str">
        <f t="shared" si="4"/>
        <v>2023/24</v>
      </c>
      <c r="K88" s="892" t="str">
        <f t="shared" si="4"/>
        <v>2024/25</v>
      </c>
      <c r="L88" s="892" t="str">
        <f t="shared" si="4"/>
        <v>2025/26</v>
      </c>
      <c r="M88" s="892" t="str">
        <f t="shared" si="4"/>
        <v>2026/27</v>
      </c>
      <c r="N88" s="892" t="str">
        <f t="shared" si="4"/>
        <v>2027/28</v>
      </c>
      <c r="O88" s="892" t="str">
        <f t="shared" si="4"/>
        <v>2028/29</v>
      </c>
      <c r="P88" s="892" t="str">
        <f t="shared" si="4"/>
        <v>2029/30</v>
      </c>
    </row>
    <row r="89" spans="2:16" ht="13.15">
      <c r="B89" s="8" t="str">
        <f t="shared" ref="B89:B99" si="5">B74</f>
        <v>20-24</v>
      </c>
      <c r="C89" s="159">
        <f>C57*$H25</f>
        <v>0.11308457651413147</v>
      </c>
      <c r="D89" s="159">
        <f t="shared" ref="D89:P89" si="6">D57*$H25</f>
        <v>0.11114518116688607</v>
      </c>
      <c r="E89" s="159">
        <f t="shared" si="6"/>
        <v>0.11584114184205854</v>
      </c>
      <c r="F89" s="159">
        <f t="shared" si="6"/>
        <v>0.11581645182979222</v>
      </c>
      <c r="G89" s="159">
        <f t="shared" si="6"/>
        <v>0.12023684607760553</v>
      </c>
      <c r="H89" s="159">
        <f t="shared" si="6"/>
        <v>0.12096796581389048</v>
      </c>
      <c r="I89" s="159">
        <f t="shared" si="6"/>
        <v>0.12096796581389048</v>
      </c>
      <c r="J89" s="159">
        <f t="shared" si="6"/>
        <v>0.12096796581389048</v>
      </c>
      <c r="K89" s="159">
        <f t="shared" si="6"/>
        <v>0.12096796581389048</v>
      </c>
      <c r="L89" s="159">
        <f t="shared" si="6"/>
        <v>0.12096796581389048</v>
      </c>
      <c r="M89" s="159">
        <f t="shared" si="6"/>
        <v>0.12096796581389048</v>
      </c>
      <c r="N89" s="159">
        <f t="shared" si="6"/>
        <v>0.12096796581389048</v>
      </c>
      <c r="O89" s="159">
        <f t="shared" si="6"/>
        <v>0.12096796581389048</v>
      </c>
      <c r="P89" s="159">
        <f t="shared" si="6"/>
        <v>0.12096796581389048</v>
      </c>
    </row>
    <row r="90" spans="2:16" ht="13.15">
      <c r="B90" s="8" t="str">
        <f t="shared" si="5"/>
        <v>25-29</v>
      </c>
      <c r="C90" s="159">
        <f t="shared" ref="C90:P99" si="7">C58*$H26</f>
        <v>9.2544044335257189E-2</v>
      </c>
      <c r="D90" s="159">
        <f t="shared" si="7"/>
        <v>9.0956918181261823E-2</v>
      </c>
      <c r="E90" s="159">
        <f t="shared" si="7"/>
        <v>9.4799910800732579E-2</v>
      </c>
      <c r="F90" s="159">
        <f t="shared" si="7"/>
        <v>9.4779705449479154E-2</v>
      </c>
      <c r="G90" s="159">
        <f t="shared" si="7"/>
        <v>9.8397185161204756E-2</v>
      </c>
      <c r="H90" s="159">
        <f t="shared" si="7"/>
        <v>9.8995505280312049E-2</v>
      </c>
      <c r="I90" s="159">
        <f t="shared" si="7"/>
        <v>9.8995505280312049E-2</v>
      </c>
      <c r="J90" s="159">
        <f t="shared" si="7"/>
        <v>9.8995505280312049E-2</v>
      </c>
      <c r="K90" s="159">
        <f t="shared" si="7"/>
        <v>9.8995505280312049E-2</v>
      </c>
      <c r="L90" s="159">
        <f t="shared" si="7"/>
        <v>9.8995505280312049E-2</v>
      </c>
      <c r="M90" s="159">
        <f t="shared" si="7"/>
        <v>9.8995505280312049E-2</v>
      </c>
      <c r="N90" s="159">
        <f t="shared" si="7"/>
        <v>9.8995505280312049E-2</v>
      </c>
      <c r="O90" s="159">
        <f t="shared" si="7"/>
        <v>9.8995505280312049E-2</v>
      </c>
      <c r="P90" s="159">
        <f t="shared" si="7"/>
        <v>9.8995505280312049E-2</v>
      </c>
    </row>
    <row r="91" spans="2:16" ht="13.15">
      <c r="B91" s="8" t="str">
        <f t="shared" si="5"/>
        <v>30-34</v>
      </c>
      <c r="C91" s="159">
        <f t="shared" si="7"/>
        <v>8.1097772572093732E-2</v>
      </c>
      <c r="D91" s="159">
        <f t="shared" si="7"/>
        <v>7.9706949458575427E-2</v>
      </c>
      <c r="E91" s="159">
        <f t="shared" si="7"/>
        <v>8.3074623128866265E-2</v>
      </c>
      <c r="F91" s="159">
        <f t="shared" si="7"/>
        <v>8.3056916868107317E-2</v>
      </c>
      <c r="G91" s="159">
        <f t="shared" si="7"/>
        <v>8.6226970101170058E-2</v>
      </c>
      <c r="H91" s="159">
        <f t="shared" si="7"/>
        <v>8.6751287244355338E-2</v>
      </c>
      <c r="I91" s="159">
        <f t="shared" si="7"/>
        <v>8.6751287244355338E-2</v>
      </c>
      <c r="J91" s="159">
        <f t="shared" si="7"/>
        <v>8.6751287244355338E-2</v>
      </c>
      <c r="K91" s="159">
        <f t="shared" si="7"/>
        <v>8.6751287244355338E-2</v>
      </c>
      <c r="L91" s="159">
        <f t="shared" si="7"/>
        <v>8.6751287244355338E-2</v>
      </c>
      <c r="M91" s="159">
        <f t="shared" si="7"/>
        <v>8.6751287244355338E-2</v>
      </c>
      <c r="N91" s="159">
        <f t="shared" si="7"/>
        <v>8.6751287244355338E-2</v>
      </c>
      <c r="O91" s="159">
        <f t="shared" si="7"/>
        <v>8.6751287244355338E-2</v>
      </c>
      <c r="P91" s="159">
        <f t="shared" si="7"/>
        <v>8.6751287244355338E-2</v>
      </c>
    </row>
    <row r="92" spans="2:16" ht="13.15">
      <c r="B92" s="8" t="str">
        <f t="shared" si="5"/>
        <v>35-39</v>
      </c>
      <c r="C92" s="159">
        <f t="shared" si="7"/>
        <v>7.7453637295316555E-2</v>
      </c>
      <c r="D92" s="159">
        <f t="shared" si="7"/>
        <v>7.6125310936160068E-2</v>
      </c>
      <c r="E92" s="159">
        <f t="shared" si="7"/>
        <v>7.9341657904947863E-2</v>
      </c>
      <c r="F92" s="159">
        <f t="shared" si="7"/>
        <v>7.9324747276515228E-2</v>
      </c>
      <c r="G92" s="159">
        <f t="shared" si="7"/>
        <v>8.235235389915356E-2</v>
      </c>
      <c r="H92" s="159">
        <f t="shared" si="7"/>
        <v>8.2853110807117797E-2</v>
      </c>
      <c r="I92" s="159">
        <f t="shared" si="7"/>
        <v>8.2853110807117797E-2</v>
      </c>
      <c r="J92" s="159">
        <f t="shared" si="7"/>
        <v>8.2853110807117797E-2</v>
      </c>
      <c r="K92" s="159">
        <f t="shared" si="7"/>
        <v>8.2853110807117797E-2</v>
      </c>
      <c r="L92" s="159">
        <f t="shared" si="7"/>
        <v>8.2853110807117797E-2</v>
      </c>
      <c r="M92" s="159">
        <f t="shared" si="7"/>
        <v>8.2853110807117797E-2</v>
      </c>
      <c r="N92" s="159">
        <f t="shared" si="7"/>
        <v>8.2853110807117797E-2</v>
      </c>
      <c r="O92" s="159">
        <f t="shared" si="7"/>
        <v>8.2853110807117797E-2</v>
      </c>
      <c r="P92" s="159">
        <f t="shared" si="7"/>
        <v>8.2853110807117797E-2</v>
      </c>
    </row>
    <row r="93" spans="2:16" ht="13.15">
      <c r="B93" s="8" t="str">
        <f t="shared" si="5"/>
        <v>40-44</v>
      </c>
      <c r="C93" s="159">
        <f t="shared" si="7"/>
        <v>7.8106259517948293E-2</v>
      </c>
      <c r="D93" s="159">
        <f t="shared" si="7"/>
        <v>7.6766740717336954E-2</v>
      </c>
      <c r="E93" s="159">
        <f t="shared" si="7"/>
        <v>8.001018853743172E-2</v>
      </c>
      <c r="F93" s="159">
        <f t="shared" si="7"/>
        <v>7.9993135420507927E-2</v>
      </c>
      <c r="G93" s="159">
        <f t="shared" si="7"/>
        <v>8.3046252573475351E-2</v>
      </c>
      <c r="H93" s="159">
        <f t="shared" si="7"/>
        <v>8.3551228845406028E-2</v>
      </c>
      <c r="I93" s="159">
        <f t="shared" si="7"/>
        <v>8.3551228845406028E-2</v>
      </c>
      <c r="J93" s="159">
        <f t="shared" si="7"/>
        <v>8.3551228845406028E-2</v>
      </c>
      <c r="K93" s="159">
        <f t="shared" si="7"/>
        <v>8.3551228845406028E-2</v>
      </c>
      <c r="L93" s="159">
        <f t="shared" si="7"/>
        <v>8.3551228845406028E-2</v>
      </c>
      <c r="M93" s="159">
        <f t="shared" si="7"/>
        <v>8.3551228845406028E-2</v>
      </c>
      <c r="N93" s="159">
        <f t="shared" si="7"/>
        <v>8.3551228845406028E-2</v>
      </c>
      <c r="O93" s="159">
        <f t="shared" si="7"/>
        <v>8.3551228845406028E-2</v>
      </c>
      <c r="P93" s="159">
        <f t="shared" si="7"/>
        <v>8.3551228845406028E-2</v>
      </c>
    </row>
    <row r="94" spans="2:16" ht="13.15">
      <c r="B94" s="8" t="str">
        <f t="shared" si="5"/>
        <v>45-49</v>
      </c>
      <c r="C94" s="159">
        <f t="shared" si="7"/>
        <v>8.2542381466600215E-2</v>
      </c>
      <c r="D94" s="159">
        <f t="shared" si="7"/>
        <v>8.1126783376202147E-2</v>
      </c>
      <c r="E94" s="159">
        <f t="shared" si="7"/>
        <v>8.455444601022899E-2</v>
      </c>
      <c r="F94" s="159">
        <f t="shared" si="7"/>
        <v>8.4536424344731173E-2</v>
      </c>
      <c r="G94" s="159">
        <f t="shared" si="7"/>
        <v>8.7762946293904104E-2</v>
      </c>
      <c r="H94" s="159">
        <f t="shared" si="7"/>
        <v>8.829660319063086E-2</v>
      </c>
      <c r="I94" s="159">
        <f t="shared" si="7"/>
        <v>8.829660319063086E-2</v>
      </c>
      <c r="J94" s="159">
        <f t="shared" si="7"/>
        <v>8.829660319063086E-2</v>
      </c>
      <c r="K94" s="159">
        <f t="shared" si="7"/>
        <v>8.829660319063086E-2</v>
      </c>
      <c r="L94" s="159">
        <f t="shared" si="7"/>
        <v>8.829660319063086E-2</v>
      </c>
      <c r="M94" s="159">
        <f t="shared" si="7"/>
        <v>8.829660319063086E-2</v>
      </c>
      <c r="N94" s="159">
        <f t="shared" si="7"/>
        <v>8.829660319063086E-2</v>
      </c>
      <c r="O94" s="159">
        <f t="shared" si="7"/>
        <v>8.829660319063086E-2</v>
      </c>
      <c r="P94" s="159">
        <f t="shared" si="7"/>
        <v>8.829660319063086E-2</v>
      </c>
    </row>
    <row r="95" spans="2:16" ht="13.15">
      <c r="B95" s="8" t="str">
        <f t="shared" si="5"/>
        <v>50-54</v>
      </c>
      <c r="C95" s="159">
        <f t="shared" si="7"/>
        <v>8.8301544910066837E-2</v>
      </c>
      <c r="D95" s="159">
        <f t="shared" si="7"/>
        <v>8.6787177428381462E-2</v>
      </c>
      <c r="E95" s="159">
        <f t="shared" si="7"/>
        <v>9.045399562089447E-2</v>
      </c>
      <c r="F95" s="159">
        <f t="shared" si="7"/>
        <v>9.0434716544170055E-2</v>
      </c>
      <c r="G95" s="159">
        <f t="shared" si="7"/>
        <v>9.3886360023992532E-2</v>
      </c>
      <c r="H95" s="159">
        <f t="shared" si="7"/>
        <v>9.4457251335772208E-2</v>
      </c>
      <c r="I95" s="159">
        <f t="shared" si="7"/>
        <v>9.4457251335772208E-2</v>
      </c>
      <c r="J95" s="159">
        <f t="shared" si="7"/>
        <v>9.4457251335772208E-2</v>
      </c>
      <c r="K95" s="159">
        <f t="shared" si="7"/>
        <v>9.4457251335772208E-2</v>
      </c>
      <c r="L95" s="159">
        <f t="shared" si="7"/>
        <v>9.4457251335772208E-2</v>
      </c>
      <c r="M95" s="159">
        <f t="shared" si="7"/>
        <v>9.4457251335772208E-2</v>
      </c>
      <c r="N95" s="159">
        <f t="shared" si="7"/>
        <v>9.4457251335772208E-2</v>
      </c>
      <c r="O95" s="159">
        <f t="shared" si="7"/>
        <v>9.4457251335772208E-2</v>
      </c>
      <c r="P95" s="159">
        <f t="shared" si="7"/>
        <v>9.4457251335772208E-2</v>
      </c>
    </row>
    <row r="96" spans="2:16" ht="13.15">
      <c r="B96" s="8" t="str">
        <f t="shared" si="5"/>
        <v>55-59</v>
      </c>
      <c r="C96" s="159">
        <f t="shared" si="7"/>
        <v>5.2924388323234407E-2</v>
      </c>
      <c r="D96" s="159">
        <f t="shared" si="7"/>
        <v>5.2016737469034478E-2</v>
      </c>
      <c r="E96" s="159">
        <f t="shared" si="7"/>
        <v>5.4214480556416575E-2</v>
      </c>
      <c r="F96" s="159">
        <f t="shared" si="7"/>
        <v>5.4202925454587776E-2</v>
      </c>
      <c r="G96" s="159">
        <f t="shared" si="7"/>
        <v>5.6271701488637194E-2</v>
      </c>
      <c r="H96" s="159">
        <f t="shared" si="7"/>
        <v>5.6613870739534909E-2</v>
      </c>
      <c r="I96" s="159">
        <f t="shared" si="7"/>
        <v>5.6613870739534909E-2</v>
      </c>
      <c r="J96" s="159">
        <f t="shared" si="7"/>
        <v>5.6613870739534909E-2</v>
      </c>
      <c r="K96" s="159">
        <f t="shared" si="7"/>
        <v>5.6613870739534909E-2</v>
      </c>
      <c r="L96" s="159">
        <f t="shared" si="7"/>
        <v>5.6613870739534909E-2</v>
      </c>
      <c r="M96" s="159">
        <f t="shared" si="7"/>
        <v>5.6613870739534909E-2</v>
      </c>
      <c r="N96" s="159">
        <f t="shared" si="7"/>
        <v>5.6613870739534909E-2</v>
      </c>
      <c r="O96" s="159">
        <f t="shared" si="7"/>
        <v>5.6613870739534909E-2</v>
      </c>
      <c r="P96" s="159">
        <f t="shared" si="7"/>
        <v>5.6613870739534909E-2</v>
      </c>
    </row>
    <row r="97" spans="2:16" ht="13.15">
      <c r="B97" s="8" t="str">
        <f t="shared" si="5"/>
        <v>60-64</v>
      </c>
      <c r="C97" s="159">
        <f t="shared" si="7"/>
        <v>5.0632229491168183E-2</v>
      </c>
      <c r="D97" s="159">
        <f t="shared" si="7"/>
        <v>4.9763889056753934E-2</v>
      </c>
      <c r="E97" s="159">
        <f t="shared" si="7"/>
        <v>5.1866447742616104E-2</v>
      </c>
      <c r="F97" s="159">
        <f t="shared" si="7"/>
        <v>5.1855393093027786E-2</v>
      </c>
      <c r="G97" s="159">
        <f t="shared" si="7"/>
        <v>5.3834570297345778E-2</v>
      </c>
      <c r="H97" s="159">
        <f t="shared" si="7"/>
        <v>5.4161920174881688E-2</v>
      </c>
      <c r="I97" s="159">
        <f t="shared" si="7"/>
        <v>5.4161920174881688E-2</v>
      </c>
      <c r="J97" s="159">
        <f t="shared" si="7"/>
        <v>5.4161920174881688E-2</v>
      </c>
      <c r="K97" s="159">
        <f t="shared" si="7"/>
        <v>5.4161920174881688E-2</v>
      </c>
      <c r="L97" s="159">
        <f t="shared" si="7"/>
        <v>5.4161920174881688E-2</v>
      </c>
      <c r="M97" s="159">
        <f t="shared" si="7"/>
        <v>5.4161920174881688E-2</v>
      </c>
      <c r="N97" s="159">
        <f t="shared" si="7"/>
        <v>5.4161920174881688E-2</v>
      </c>
      <c r="O97" s="159">
        <f t="shared" si="7"/>
        <v>5.4161920174881688E-2</v>
      </c>
      <c r="P97" s="159">
        <f t="shared" si="7"/>
        <v>5.4161920174881688E-2</v>
      </c>
    </row>
    <row r="98" spans="2:16" ht="13.15">
      <c r="B98" s="8" t="str">
        <f t="shared" si="5"/>
        <v>65 plus</v>
      </c>
      <c r="C98" s="159">
        <f t="shared" si="7"/>
        <v>6.8554477519522219E-2</v>
      </c>
      <c r="D98" s="159">
        <f t="shared" si="7"/>
        <v>6.7378771346031929E-2</v>
      </c>
      <c r="E98" s="159">
        <f t="shared" si="7"/>
        <v>7.0225570975674084E-2</v>
      </c>
      <c r="F98" s="159">
        <f t="shared" si="7"/>
        <v>7.0210603320994353E-2</v>
      </c>
      <c r="G98" s="159">
        <f t="shared" si="7"/>
        <v>7.2890348229012594E-2</v>
      </c>
      <c r="H98" s="159">
        <f t="shared" si="7"/>
        <v>7.3333569869577883E-2</v>
      </c>
      <c r="I98" s="159">
        <f t="shared" si="7"/>
        <v>7.3333569869577883E-2</v>
      </c>
      <c r="J98" s="159">
        <f t="shared" si="7"/>
        <v>7.3333569869577883E-2</v>
      </c>
      <c r="K98" s="159">
        <f t="shared" si="7"/>
        <v>7.3333569869577883E-2</v>
      </c>
      <c r="L98" s="159">
        <f t="shared" si="7"/>
        <v>7.3333569869577883E-2</v>
      </c>
      <c r="M98" s="159">
        <f t="shared" si="7"/>
        <v>7.3333569869577883E-2</v>
      </c>
      <c r="N98" s="159">
        <f t="shared" si="7"/>
        <v>7.3333569869577883E-2</v>
      </c>
      <c r="O98" s="159">
        <f t="shared" si="7"/>
        <v>7.3333569869577883E-2</v>
      </c>
      <c r="P98" s="159">
        <f t="shared" si="7"/>
        <v>7.3333569869577883E-2</v>
      </c>
    </row>
    <row r="99" spans="2:16" ht="13.15">
      <c r="B99" s="8" t="str">
        <f t="shared" si="5"/>
        <v>Total</v>
      </c>
      <c r="C99" s="159">
        <f t="shared" si="7"/>
        <v>8.1494209099181592E-2</v>
      </c>
      <c r="D99" s="159">
        <f t="shared" si="7"/>
        <v>8.009658711724274E-2</v>
      </c>
      <c r="E99" s="159">
        <f t="shared" si="7"/>
        <v>8.3480723247745164E-2</v>
      </c>
      <c r="F99" s="159">
        <f t="shared" si="7"/>
        <v>8.346293043209943E-2</v>
      </c>
      <c r="G99" s="159">
        <f t="shared" si="7"/>
        <v>8.6648480082074014E-2</v>
      </c>
      <c r="H99" s="159">
        <f t="shared" si="7"/>
        <v>8.7175360285387138E-2</v>
      </c>
      <c r="I99" s="159">
        <f t="shared" si="7"/>
        <v>8.7175360285387138E-2</v>
      </c>
      <c r="J99" s="159">
        <f t="shared" si="7"/>
        <v>8.7175360285387138E-2</v>
      </c>
      <c r="K99" s="159">
        <f t="shared" si="7"/>
        <v>8.7175360285387138E-2</v>
      </c>
      <c r="L99" s="159">
        <f t="shared" si="7"/>
        <v>8.7175360285387138E-2</v>
      </c>
      <c r="M99" s="159">
        <f t="shared" si="7"/>
        <v>8.7175360285387138E-2</v>
      </c>
      <c r="N99" s="159">
        <f t="shared" si="7"/>
        <v>8.7175360285387138E-2</v>
      </c>
      <c r="O99" s="159">
        <f t="shared" si="7"/>
        <v>8.7175360285387138E-2</v>
      </c>
      <c r="P99" s="159">
        <f t="shared" si="7"/>
        <v>8.7175360285387138E-2</v>
      </c>
    </row>
  </sheetData>
  <mergeCells count="5">
    <mergeCell ref="B22:B23"/>
    <mergeCell ref="C22:H22"/>
    <mergeCell ref="C23:E23"/>
    <mergeCell ref="F23:H23"/>
    <mergeCell ref="A5:P5"/>
  </mergeCells>
  <hyperlinks>
    <hyperlink ref="A2" location="'Title_&amp;_Contents'!A1" display="Contents"/>
    <hyperlink ref="B2" location="Map_of_sheets!A1" display="Map of sheets"/>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N66"/>
  <sheetViews>
    <sheetView showGridLines="0" workbookViewId="0"/>
  </sheetViews>
  <sheetFormatPr defaultRowHeight="12.75"/>
  <cols>
    <col min="2" max="2" width="25.73046875" customWidth="1"/>
    <col min="3" max="40" width="12.73046875" customWidth="1"/>
  </cols>
  <sheetData>
    <row r="1" spans="1:17" s="64" customFormat="1" ht="13.9">
      <c r="A1" s="63" t="str">
        <f>ModelBanner</f>
        <v>TSM_201920</v>
      </c>
    </row>
    <row r="2" spans="1:17" s="64" customFormat="1" ht="13.9">
      <c r="A2" s="920" t="s">
        <v>13</v>
      </c>
      <c r="B2" s="920" t="s">
        <v>30</v>
      </c>
    </row>
    <row r="3" spans="1:17" s="64" customFormat="1" ht="13.9">
      <c r="A3" s="65"/>
    </row>
    <row r="4" spans="1:17" s="55" customFormat="1" ht="13.15">
      <c r="A4" s="56" t="s">
        <v>26</v>
      </c>
      <c r="B4" s="56"/>
      <c r="C4" s="56"/>
      <c r="D4" s="56"/>
      <c r="E4" s="283"/>
      <c r="F4" s="56"/>
      <c r="G4" s="56"/>
      <c r="H4" s="56"/>
      <c r="I4" s="56"/>
      <c r="J4" s="56"/>
      <c r="K4" s="56"/>
      <c r="L4" s="56"/>
    </row>
    <row r="5" spans="1:17" s="45" customFormat="1" ht="26.25" customHeight="1">
      <c r="A5" s="1368" t="s">
        <v>632</v>
      </c>
      <c r="B5" s="1368"/>
      <c r="C5" s="1368"/>
      <c r="D5" s="1368"/>
      <c r="E5" s="1368"/>
      <c r="F5" s="1368"/>
      <c r="G5" s="1368"/>
      <c r="H5" s="1368"/>
      <c r="I5" s="1368"/>
      <c r="J5" s="1368"/>
      <c r="K5" s="1368"/>
      <c r="L5" s="1368"/>
      <c r="M5" s="1368"/>
      <c r="N5" s="1368"/>
      <c r="O5" s="1368"/>
      <c r="P5" s="57"/>
      <c r="Q5" s="57"/>
    </row>
    <row r="6" spans="1:17" s="44" customFormat="1" ht="13.15">
      <c r="A6" s="54" t="s">
        <v>1336</v>
      </c>
      <c r="B6" s="59"/>
      <c r="C6" s="59"/>
      <c r="D6" s="59"/>
      <c r="E6" s="283"/>
      <c r="F6" s="59"/>
      <c r="G6" s="59"/>
      <c r="H6" s="59"/>
      <c r="I6" s="59"/>
      <c r="J6" s="59"/>
      <c r="K6" s="59"/>
      <c r="L6" s="59"/>
      <c r="M6" s="43"/>
      <c r="N6" s="43"/>
      <c r="O6" s="43"/>
      <c r="P6" s="43"/>
      <c r="Q6" s="43"/>
    </row>
    <row r="7" spans="1:17" s="44" customFormat="1" ht="13.15">
      <c r="A7" s="52" t="s">
        <v>178</v>
      </c>
      <c r="B7" s="54"/>
      <c r="C7" s="59"/>
      <c r="D7" s="59"/>
      <c r="E7" s="283"/>
      <c r="F7" s="59"/>
      <c r="G7" s="59"/>
      <c r="H7" s="59"/>
      <c r="I7" s="59"/>
      <c r="J7" s="59"/>
      <c r="K7" s="59"/>
      <c r="L7" s="59"/>
      <c r="M7" s="43"/>
      <c r="N7" s="43"/>
      <c r="O7" s="43"/>
      <c r="P7" s="43"/>
      <c r="Q7" s="43"/>
    </row>
    <row r="8" spans="1:17" s="44" customFormat="1" ht="13.15">
      <c r="A8" s="54" t="s">
        <v>24</v>
      </c>
      <c r="B8" s="59"/>
      <c r="C8" s="59"/>
      <c r="D8" s="59"/>
      <c r="E8" s="283"/>
      <c r="F8" s="59"/>
      <c r="G8" s="59"/>
      <c r="H8" s="59"/>
      <c r="I8" s="59"/>
      <c r="J8" s="59"/>
      <c r="K8" s="59"/>
      <c r="L8" s="59"/>
      <c r="M8" s="43"/>
      <c r="N8" s="43"/>
      <c r="O8" s="43"/>
      <c r="P8" s="43"/>
      <c r="Q8" s="43"/>
    </row>
    <row r="9" spans="1:17" s="44" customFormat="1" ht="13.15">
      <c r="A9" s="52" t="s">
        <v>346</v>
      </c>
      <c r="B9" s="59"/>
      <c r="C9" s="59"/>
      <c r="D9" s="59"/>
      <c r="E9" s="283"/>
      <c r="F9" s="59"/>
      <c r="G9" s="59"/>
      <c r="H9" s="59"/>
      <c r="I9" s="59"/>
      <c r="J9" s="59"/>
      <c r="K9" s="59"/>
      <c r="L9" s="59"/>
      <c r="M9" s="43"/>
      <c r="N9" s="43"/>
      <c r="O9" s="43"/>
      <c r="P9" s="43"/>
      <c r="Q9" s="43"/>
    </row>
    <row r="10" spans="1:17" s="48" customFormat="1" ht="13.5" customHeight="1">
      <c r="A10" s="53">
        <f>SUM(A13:A2211)</f>
        <v>0</v>
      </c>
      <c r="B10" s="71"/>
      <c r="C10" s="69"/>
      <c r="D10" s="46"/>
      <c r="E10" s="46"/>
      <c r="F10" s="46"/>
      <c r="G10" s="70"/>
      <c r="H10" s="46"/>
      <c r="I10" s="46"/>
      <c r="J10" s="70"/>
      <c r="K10" s="47"/>
      <c r="L10" s="47"/>
      <c r="M10" s="47"/>
      <c r="N10" s="47"/>
      <c r="O10" s="47"/>
      <c r="P10" s="47"/>
      <c r="Q10" s="47"/>
    </row>
    <row r="12" spans="1:17" ht="15">
      <c r="B12" s="76" t="s">
        <v>1361</v>
      </c>
    </row>
    <row r="14" spans="1:17" ht="13.15">
      <c r="B14" s="8" t="s">
        <v>67</v>
      </c>
      <c r="C14" s="444">
        <f>RAW_DATA_INPUTS!AQ50+RAW_DATA_INPUTS!AR50</f>
        <v>241488.97</v>
      </c>
    </row>
    <row r="15" spans="1:17" ht="13.15">
      <c r="B15" s="177" t="s">
        <v>97</v>
      </c>
      <c r="C15" s="444">
        <f>RAW_DATA_INPUTS!AQ66+RAW_DATA_INPUTS!AR66</f>
        <v>7373.93</v>
      </c>
    </row>
    <row r="16" spans="1:17" ht="13.15">
      <c r="B16" s="8" t="s">
        <v>100</v>
      </c>
      <c r="C16" s="444">
        <f>C14*RAW_DATA_INPUTS!$C$385</f>
        <v>213959.22742000001</v>
      </c>
    </row>
    <row r="17" spans="2:40" ht="13.15">
      <c r="B17" s="8" t="s">
        <v>101</v>
      </c>
      <c r="C17" s="444">
        <f>C15*RAW_DATA_INPUTS!$C$385</f>
        <v>6533.3019800000002</v>
      </c>
    </row>
    <row r="19" spans="2:40" ht="15">
      <c r="B19" s="76" t="s">
        <v>98</v>
      </c>
    </row>
    <row r="22" spans="2:40" s="147" customFormat="1" ht="38.25" customHeight="1">
      <c r="B22" s="1334" t="s">
        <v>59</v>
      </c>
      <c r="C22" s="1243" t="str">
        <f>RAW_DATA_INPUTS!C38:D38</f>
        <v>Art &amp; Design</v>
      </c>
      <c r="D22" s="1243"/>
      <c r="E22" s="1243" t="str">
        <f>RAW_DATA_INPUTS!E38:F38</f>
        <v>Biology</v>
      </c>
      <c r="F22" s="1243"/>
      <c r="G22" s="1243" t="str">
        <f>RAW_DATA_INPUTS!G38:H38</f>
        <v>Business Studies</v>
      </c>
      <c r="H22" s="1243"/>
      <c r="I22" s="1243" t="str">
        <f>RAW_DATA_INPUTS!I38:J38</f>
        <v>Chemistry</v>
      </c>
      <c r="J22" s="1243"/>
      <c r="K22" s="1243" t="str">
        <f>RAW_DATA_INPUTS!K38:L38</f>
        <v>Classics</v>
      </c>
      <c r="L22" s="1243"/>
      <c r="M22" s="1243" t="str">
        <f>RAW_DATA_INPUTS!M38:N38</f>
        <v>Computing</v>
      </c>
      <c r="N22" s="1243"/>
      <c r="O22" s="1243" t="str">
        <f>RAW_DATA_INPUTS!O38:P38</f>
        <v>Design &amp; Technology</v>
      </c>
      <c r="P22" s="1243"/>
      <c r="Q22" s="1243" t="str">
        <f>RAW_DATA_INPUTS!Q38:R38</f>
        <v>Drama</v>
      </c>
      <c r="R22" s="1243"/>
      <c r="S22" s="1243" t="str">
        <f>RAW_DATA_INPUTS!S38:T38</f>
        <v>English</v>
      </c>
      <c r="T22" s="1243"/>
      <c r="U22" s="1243" t="str">
        <f>RAW_DATA_INPUTS!U38:V38</f>
        <v>Food</v>
      </c>
      <c r="V22" s="1243"/>
      <c r="W22" s="1243" t="str">
        <f>RAW_DATA_INPUTS!W38:X38</f>
        <v>Geography</v>
      </c>
      <c r="X22" s="1243"/>
      <c r="Y22" s="1243" t="str">
        <f>RAW_DATA_INPUTS!Y38:Z38</f>
        <v>History</v>
      </c>
      <c r="Z22" s="1243"/>
      <c r="AA22" s="1243" t="str">
        <f>RAW_DATA_INPUTS!AA38:AB38</f>
        <v>Mathematics</v>
      </c>
      <c r="AB22" s="1243"/>
      <c r="AC22" s="1243" t="str">
        <f>RAW_DATA_INPUTS!AC38:AD38</f>
        <v>Modern Foreign Languages</v>
      </c>
      <c r="AD22" s="1243"/>
      <c r="AE22" s="1243" t="str">
        <f>RAW_DATA_INPUTS!AE38:AF38</f>
        <v>Music</v>
      </c>
      <c r="AF22" s="1243"/>
      <c r="AG22" s="1243" t="str">
        <f>RAW_DATA_INPUTS!AG38:AH38</f>
        <v>Others</v>
      </c>
      <c r="AH22" s="1243"/>
      <c r="AI22" s="1243" t="str">
        <f>RAW_DATA_INPUTS!AI38:AJ38</f>
        <v>Physical Education</v>
      </c>
      <c r="AJ22" s="1243"/>
      <c r="AK22" s="1243" t="str">
        <f>RAW_DATA_INPUTS!AK38:AL38</f>
        <v>Physics</v>
      </c>
      <c r="AL22" s="1243"/>
      <c r="AM22" s="1243" t="str">
        <f>RAW_DATA_INPUTS!AM38:AN38</f>
        <v>Religious Education</v>
      </c>
      <c r="AN22" s="1243"/>
    </row>
    <row r="23" spans="2:40" s="5" customFormat="1" ht="13.15">
      <c r="B23" s="1335"/>
      <c r="C23" s="75" t="s">
        <v>46</v>
      </c>
      <c r="D23" s="75" t="s">
        <v>47</v>
      </c>
      <c r="E23" s="75" t="s">
        <v>46</v>
      </c>
      <c r="F23" s="75" t="s">
        <v>47</v>
      </c>
      <c r="G23" s="75" t="s">
        <v>46</v>
      </c>
      <c r="H23" s="75" t="s">
        <v>47</v>
      </c>
      <c r="I23" s="75" t="s">
        <v>46</v>
      </c>
      <c r="J23" s="75" t="s">
        <v>47</v>
      </c>
      <c r="K23" s="75" t="s">
        <v>46</v>
      </c>
      <c r="L23" s="75" t="s">
        <v>47</v>
      </c>
      <c r="M23" s="75" t="s">
        <v>46</v>
      </c>
      <c r="N23" s="75" t="s">
        <v>47</v>
      </c>
      <c r="O23" s="75" t="s">
        <v>46</v>
      </c>
      <c r="P23" s="75" t="s">
        <v>47</v>
      </c>
      <c r="Q23" s="75" t="s">
        <v>46</v>
      </c>
      <c r="R23" s="75" t="s">
        <v>47</v>
      </c>
      <c r="S23" s="75" t="s">
        <v>46</v>
      </c>
      <c r="T23" s="75" t="s">
        <v>47</v>
      </c>
      <c r="U23" s="75" t="s">
        <v>46</v>
      </c>
      <c r="V23" s="75" t="s">
        <v>47</v>
      </c>
      <c r="W23" s="75" t="s">
        <v>46</v>
      </c>
      <c r="X23" s="75" t="s">
        <v>47</v>
      </c>
      <c r="Y23" s="75" t="s">
        <v>46</v>
      </c>
      <c r="Z23" s="75" t="s">
        <v>47</v>
      </c>
      <c r="AA23" s="75" t="s">
        <v>46</v>
      </c>
      <c r="AB23" s="75" t="s">
        <v>47</v>
      </c>
      <c r="AC23" s="75" t="s">
        <v>46</v>
      </c>
      <c r="AD23" s="75" t="s">
        <v>47</v>
      </c>
      <c r="AE23" s="75" t="s">
        <v>46</v>
      </c>
      <c r="AF23" s="75" t="s">
        <v>47</v>
      </c>
      <c r="AG23" s="75" t="s">
        <v>46</v>
      </c>
      <c r="AH23" s="75" t="s">
        <v>47</v>
      </c>
      <c r="AI23" s="75" t="s">
        <v>46</v>
      </c>
      <c r="AJ23" s="75" t="s">
        <v>47</v>
      </c>
      <c r="AK23" s="75" t="s">
        <v>46</v>
      </c>
      <c r="AL23" s="75" t="s">
        <v>47</v>
      </c>
      <c r="AM23" s="75" t="s">
        <v>46</v>
      </c>
      <c r="AN23" s="75" t="s">
        <v>47</v>
      </c>
    </row>
    <row r="24" spans="2:40" s="5" customFormat="1" ht="13.15">
      <c r="B24" s="8" t="s">
        <v>88</v>
      </c>
      <c r="C24" s="298">
        <f>RAW_DATA_INPUTS!C50</f>
        <v>1824.8138722308886</v>
      </c>
      <c r="D24" s="298">
        <f>RAW_DATA_INPUTS!D50</f>
        <v>6440.9301933798624</v>
      </c>
      <c r="E24" s="298">
        <f>RAW_DATA_INPUTS!E50</f>
        <v>3740.7891517672579</v>
      </c>
      <c r="F24" s="298">
        <f>RAW_DATA_INPUTS!F50</f>
        <v>8596.6664061046249</v>
      </c>
      <c r="G24" s="298">
        <f>RAW_DATA_INPUTS!G50</f>
        <v>2243.2239128072615</v>
      </c>
      <c r="H24" s="298">
        <f>RAW_DATA_INPUTS!H50</f>
        <v>2537.2120411467627</v>
      </c>
      <c r="I24" s="298">
        <f>RAW_DATA_INPUTS!I50</f>
        <v>4372.0351772535869</v>
      </c>
      <c r="J24" s="298">
        <f>RAW_DATA_INPUTS!J50</f>
        <v>6694.8521807290017</v>
      </c>
      <c r="K24" s="298">
        <f>RAW_DATA_INPUTS!K50</f>
        <v>116.54051195997218</v>
      </c>
      <c r="L24" s="298">
        <f>RAW_DATA_INPUTS!L50</f>
        <v>171.63700889983184</v>
      </c>
      <c r="M24" s="298">
        <f>RAW_DATA_INPUTS!M50</f>
        <v>3923.5846906641659</v>
      </c>
      <c r="N24" s="298">
        <f>RAW_DATA_INPUTS!N50</f>
        <v>2604.7581140007187</v>
      </c>
      <c r="O24" s="298">
        <f>RAW_DATA_INPUTS!O50</f>
        <v>4187.4513458942829</v>
      </c>
      <c r="P24" s="298">
        <f>RAW_DATA_INPUTS!P50</f>
        <v>5655.9228288992399</v>
      </c>
      <c r="Q24" s="298">
        <f>RAW_DATA_INPUTS!Q50</f>
        <v>1049.5514778094112</v>
      </c>
      <c r="R24" s="298">
        <f>RAW_DATA_INPUTS!R50</f>
        <v>3693.9612403649921</v>
      </c>
      <c r="S24" s="298">
        <f>RAW_DATA_INPUTS!S50</f>
        <v>6383.9695761423773</v>
      </c>
      <c r="T24" s="298">
        <f>RAW_DATA_INPUTS!T50</f>
        <v>24024.640192488976</v>
      </c>
      <c r="U24" s="298">
        <f>RAW_DATA_INPUTS!U50</f>
        <v>197.14726219665269</v>
      </c>
      <c r="V24" s="298">
        <f>RAW_DATA_INPUTS!V50</f>
        <v>1736.6362655066062</v>
      </c>
      <c r="W24" s="298">
        <f>RAW_DATA_INPUTS!W50</f>
        <v>4733.2470735717216</v>
      </c>
      <c r="X24" s="298">
        <f>RAW_DATA_INPUTS!X50</f>
        <v>6263.3854723180339</v>
      </c>
      <c r="Y24" s="298">
        <f>RAW_DATA_INPUTS!Y50</f>
        <v>5163.810524873742</v>
      </c>
      <c r="Z24" s="298">
        <f>RAW_DATA_INPUTS!Z50</f>
        <v>6647.2081958082335</v>
      </c>
      <c r="AA24" s="298">
        <f>RAW_DATA_INPUTS!AA50</f>
        <v>14502.042478682175</v>
      </c>
      <c r="AB24" s="298">
        <f>RAW_DATA_INPUTS!AB50</f>
        <v>16762.410150502968</v>
      </c>
      <c r="AC24" s="298">
        <f>RAW_DATA_INPUTS!AC50</f>
        <v>2746.2123916364121</v>
      </c>
      <c r="AD24" s="298">
        <f>RAW_DATA_INPUTS!AD50</f>
        <v>12018.499208390051</v>
      </c>
      <c r="AE24" s="298">
        <f>RAW_DATA_INPUTS!AE50</f>
        <v>2108.1068487231341</v>
      </c>
      <c r="AF24" s="298">
        <f>RAW_DATA_INPUTS!AF50</f>
        <v>2712.0650755198203</v>
      </c>
      <c r="AG24" s="298">
        <f>RAW_DATA_INPUTS!AG50</f>
        <v>3348.9225231387168</v>
      </c>
      <c r="AH24" s="298">
        <f>RAW_DATA_INPUTS!AH50</f>
        <v>6726.8723249559425</v>
      </c>
      <c r="AI24" s="298">
        <f>RAW_DATA_INPUTS!AI50</f>
        <v>8759.8609970011585</v>
      </c>
      <c r="AJ24" s="298">
        <f>RAW_DATA_INPUTS!AJ50</f>
        <v>8621.4387284165914</v>
      </c>
      <c r="AK24" s="298">
        <f>RAW_DATA_INPUTS!AK50</f>
        <v>6745.9845177291218</v>
      </c>
      <c r="AL24" s="298">
        <f>RAW_DATA_INPUTS!AL50</f>
        <v>3963.5723195509545</v>
      </c>
      <c r="AM24" s="298">
        <f>RAW_DATA_INPUTS!AM50</f>
        <v>2192.8337167016789</v>
      </c>
      <c r="AN24" s="298">
        <f>RAW_DATA_INPUTS!AN50</f>
        <v>5005.856969879078</v>
      </c>
    </row>
    <row r="25" spans="2:40" s="12" customFormat="1" ht="13.15">
      <c r="B25" s="13" t="s">
        <v>89</v>
      </c>
      <c r="C25" s="298">
        <f>RAW_DATA_INPUTS!C66</f>
        <v>100.11733461711532</v>
      </c>
      <c r="D25" s="298">
        <f>RAW_DATA_INPUTS!D66</f>
        <v>341.06273328658614</v>
      </c>
      <c r="E25" s="298">
        <f>RAW_DATA_INPUTS!E66</f>
        <v>110.30911982949354</v>
      </c>
      <c r="F25" s="298">
        <f>RAW_DATA_INPUTS!F66</f>
        <v>265.41388222885382</v>
      </c>
      <c r="G25" s="298">
        <f>RAW_DATA_INPUTS!G66</f>
        <v>123.25466556173959</v>
      </c>
      <c r="H25" s="298">
        <f>RAW_DATA_INPUTS!H66</f>
        <v>211.17699368768342</v>
      </c>
      <c r="I25" s="298">
        <f>RAW_DATA_INPUTS!I66</f>
        <v>162.12486190551368</v>
      </c>
      <c r="J25" s="298">
        <f>RAW_DATA_INPUTS!J66</f>
        <v>229.71105496928135</v>
      </c>
      <c r="K25" s="298">
        <f>RAW_DATA_INPUTS!K66</f>
        <v>5.1424197209169833</v>
      </c>
      <c r="L25" s="298">
        <f>RAW_DATA_INPUTS!L66</f>
        <v>10</v>
      </c>
      <c r="M25" s="298">
        <f>RAW_DATA_INPUTS!M66</f>
        <v>139.6271669249424</v>
      </c>
      <c r="N25" s="298">
        <f>RAW_DATA_INPUTS!N66</f>
        <v>118.26514138653921</v>
      </c>
      <c r="O25" s="298">
        <f>RAW_DATA_INPUTS!O66</f>
        <v>292.32811475848695</v>
      </c>
      <c r="P25" s="298">
        <f>RAW_DATA_INPUTS!P66</f>
        <v>288.67216334859336</v>
      </c>
      <c r="Q25" s="298">
        <f>RAW_DATA_INPUTS!Q66</f>
        <v>84.785280945769927</v>
      </c>
      <c r="R25" s="298">
        <f>RAW_DATA_INPUTS!R66</f>
        <v>244.56981041016692</v>
      </c>
      <c r="S25" s="298">
        <f>RAW_DATA_INPUTS!S66</f>
        <v>458.74581979762917</v>
      </c>
      <c r="T25" s="298">
        <f>RAW_DATA_INPUTS!T66</f>
        <v>1512.176109667374</v>
      </c>
      <c r="U25" s="298">
        <f>RAW_DATA_INPUTS!U66</f>
        <v>35.672142734241554</v>
      </c>
      <c r="V25" s="298">
        <f>RAW_DATA_INPUTS!V66</f>
        <v>122.9980441357454</v>
      </c>
      <c r="W25" s="298">
        <f>RAW_DATA_INPUTS!W66</f>
        <v>154.5249491564928</v>
      </c>
      <c r="X25" s="298">
        <f>RAW_DATA_INPUTS!X66</f>
        <v>241.0214804541553</v>
      </c>
      <c r="Y25" s="298">
        <f>RAW_DATA_INPUTS!Y66</f>
        <v>195.17677253623071</v>
      </c>
      <c r="Z25" s="298">
        <f>RAW_DATA_INPUTS!Z66</f>
        <v>237.51450627486381</v>
      </c>
      <c r="AA25" s="298">
        <f>RAW_DATA_INPUTS!AA66</f>
        <v>599.6386476557351</v>
      </c>
      <c r="AB25" s="298">
        <f>RAW_DATA_INPUTS!AB66</f>
        <v>794.45853318067645</v>
      </c>
      <c r="AC25" s="298">
        <f>RAW_DATA_INPUTS!AC66</f>
        <v>71.71290577340676</v>
      </c>
      <c r="AD25" s="298">
        <f>RAW_DATA_INPUTS!AD66</f>
        <v>381.52349870028087</v>
      </c>
      <c r="AE25" s="298">
        <f>RAW_DATA_INPUTS!AE66</f>
        <v>148.04558484043594</v>
      </c>
      <c r="AF25" s="298">
        <f>RAW_DATA_INPUTS!AF66</f>
        <v>91.077129398753257</v>
      </c>
      <c r="AG25" s="298">
        <f>RAW_DATA_INPUTS!AG66</f>
        <v>330.11454185130083</v>
      </c>
      <c r="AH25" s="298">
        <f>RAW_DATA_INPUTS!AH66</f>
        <v>1032.9675031751876</v>
      </c>
      <c r="AI25" s="298">
        <f>RAW_DATA_INPUTS!AI66</f>
        <v>335.64265125674183</v>
      </c>
      <c r="AJ25" s="298">
        <f>RAW_DATA_INPUTS!AJ66</f>
        <v>318.84561866499376</v>
      </c>
      <c r="AK25" s="298">
        <f>RAW_DATA_INPUTS!AK66</f>
        <v>190.17479061644815</v>
      </c>
      <c r="AL25" s="298">
        <f>RAW_DATA_INPUTS!AL66</f>
        <v>122.58615422650583</v>
      </c>
      <c r="AM25" s="298">
        <f>RAW_DATA_INPUTS!AM66</f>
        <v>108.41887744576736</v>
      </c>
      <c r="AN25" s="298">
        <f>RAW_DATA_INPUTS!AN66</f>
        <v>197.0132401097942</v>
      </c>
    </row>
    <row r="26" spans="2:40" s="2" customFormat="1">
      <c r="B26" s="121"/>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row>
    <row r="27" spans="2:40" s="2" customFormat="1" ht="15">
      <c r="B27" s="76" t="s">
        <v>99</v>
      </c>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row>
    <row r="28" spans="2:40" s="2" customFormat="1">
      <c r="B28" s="121"/>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row>
    <row r="30" spans="2:40" s="150" customFormat="1" ht="50.25" customHeight="1">
      <c r="B30" s="149"/>
      <c r="C30" s="148" t="str">
        <f>RAW_DATA_INPUTS!C38:D38</f>
        <v>Art &amp; Design</v>
      </c>
      <c r="D30" s="148" t="str">
        <f>RAW_DATA_INPUTS!E38</f>
        <v>Biology</v>
      </c>
      <c r="E30" s="148" t="str">
        <f>RAW_DATA_INPUTS!G38</f>
        <v>Business Studies</v>
      </c>
      <c r="F30" s="148" t="str">
        <f>RAW_DATA_INPUTS!I38</f>
        <v>Chemistry</v>
      </c>
      <c r="G30" s="148" t="str">
        <f>RAW_DATA_INPUTS!K38</f>
        <v>Classics</v>
      </c>
      <c r="H30" s="148" t="str">
        <f>RAW_DATA_INPUTS!M38</f>
        <v>Computing</v>
      </c>
      <c r="I30" s="148" t="str">
        <f>RAW_DATA_INPUTS!O38</f>
        <v>Design &amp; Technology</v>
      </c>
      <c r="J30" s="148" t="str">
        <f>RAW_DATA_INPUTS!Q38</f>
        <v>Drama</v>
      </c>
      <c r="K30" s="148" t="str">
        <f>RAW_DATA_INPUTS!S38</f>
        <v>English</v>
      </c>
      <c r="L30" s="148" t="str">
        <f>RAW_DATA_INPUTS!U38</f>
        <v>Food</v>
      </c>
      <c r="M30" s="148" t="str">
        <f>RAW_DATA_INPUTS!W38</f>
        <v>Geography</v>
      </c>
      <c r="N30" s="148" t="str">
        <f>RAW_DATA_INPUTS!Y38</f>
        <v>History</v>
      </c>
      <c r="O30" s="148" t="str">
        <f>RAW_DATA_INPUTS!AA38</f>
        <v>Mathematics</v>
      </c>
      <c r="P30" s="148" t="str">
        <f>RAW_DATA_INPUTS!AC38</f>
        <v>Modern Foreign Languages</v>
      </c>
      <c r="Q30" s="148" t="str">
        <f>RAW_DATA_INPUTS!AE38</f>
        <v>Music</v>
      </c>
      <c r="R30" s="148" t="str">
        <f>RAW_DATA_INPUTS!AG38</f>
        <v>Others</v>
      </c>
      <c r="S30" s="148" t="str">
        <f>RAW_DATA_INPUTS!AI38</f>
        <v>Physical Education</v>
      </c>
      <c r="T30" s="148" t="str">
        <f>RAW_DATA_INPUTS!AK38</f>
        <v>Physics</v>
      </c>
      <c r="U30" s="148" t="str">
        <f>RAW_DATA_INPUTS!AM38</f>
        <v>Religious Education</v>
      </c>
    </row>
    <row r="31" spans="2:40" s="497" customFormat="1" ht="12.75" customHeight="1">
      <c r="B31" s="148" t="s">
        <v>91</v>
      </c>
      <c r="C31" s="496">
        <f>RAW_DATA_INPUTS!$D$385</f>
        <v>0.92900000000000005</v>
      </c>
      <c r="D31" s="496">
        <f>RAW_DATA_INPUTS!$D$385</f>
        <v>0.92900000000000005</v>
      </c>
      <c r="E31" s="496">
        <f>RAW_DATA_INPUTS!$D$385</f>
        <v>0.92900000000000005</v>
      </c>
      <c r="F31" s="496">
        <f>RAW_DATA_INPUTS!$D$385</f>
        <v>0.92900000000000005</v>
      </c>
      <c r="G31" s="496">
        <f>RAW_DATA_INPUTS!$D$385</f>
        <v>0.92900000000000005</v>
      </c>
      <c r="H31" s="496">
        <f>RAW_DATA_INPUTS!$D$385</f>
        <v>0.92900000000000005</v>
      </c>
      <c r="I31" s="496">
        <f>RAW_DATA_INPUTS!$D$385</f>
        <v>0.92900000000000005</v>
      </c>
      <c r="J31" s="496">
        <f>RAW_DATA_INPUTS!$D$385</f>
        <v>0.92900000000000005</v>
      </c>
      <c r="K31" s="496">
        <f>RAW_DATA_INPUTS!$D$385</f>
        <v>0.92900000000000005</v>
      </c>
      <c r="L31" s="496">
        <f>RAW_DATA_INPUTS!$D$385</f>
        <v>0.92900000000000005</v>
      </c>
      <c r="M31" s="496">
        <f>RAW_DATA_INPUTS!$D$385</f>
        <v>0.92900000000000005</v>
      </c>
      <c r="N31" s="496">
        <f>RAW_DATA_INPUTS!$D$385</f>
        <v>0.92900000000000005</v>
      </c>
      <c r="O31" s="496">
        <f>RAW_DATA_INPUTS!$D$385</f>
        <v>0.92900000000000005</v>
      </c>
      <c r="P31" s="496">
        <f>RAW_DATA_INPUTS!$D$385</f>
        <v>0.92900000000000005</v>
      </c>
      <c r="Q31" s="496">
        <f>RAW_DATA_INPUTS!$D$385</f>
        <v>0.92900000000000005</v>
      </c>
      <c r="R31" s="496">
        <f>RAW_DATA_INPUTS!$D$385</f>
        <v>0.92900000000000005</v>
      </c>
      <c r="S31" s="496">
        <f>RAW_DATA_INPUTS!$D$385</f>
        <v>0.92900000000000005</v>
      </c>
      <c r="T31" s="496">
        <f>RAW_DATA_INPUTS!$D$385</f>
        <v>0.92900000000000005</v>
      </c>
      <c r="U31" s="496">
        <f>RAW_DATA_INPUTS!$D$385</f>
        <v>0.92900000000000005</v>
      </c>
    </row>
    <row r="32" spans="2:40" s="497" customFormat="1" ht="13.15">
      <c r="B32" s="148" t="s">
        <v>90</v>
      </c>
      <c r="C32" s="498">
        <f>C24+D24</f>
        <v>8265.7440656107501</v>
      </c>
      <c r="D32" s="498">
        <f>E24+F24</f>
        <v>12337.455557871883</v>
      </c>
      <c r="E32" s="498">
        <f>G24+H24</f>
        <v>4780.4359539540237</v>
      </c>
      <c r="F32" s="498">
        <f>I24+J24</f>
        <v>11066.887357982589</v>
      </c>
      <c r="G32" s="498">
        <f>K24+L24</f>
        <v>288.17752085980402</v>
      </c>
      <c r="H32" s="498">
        <f>M24+N24</f>
        <v>6528.3428046648842</v>
      </c>
      <c r="I32" s="498">
        <f>O24+P24</f>
        <v>9843.3741747935237</v>
      </c>
      <c r="J32" s="498">
        <f>Q24+R24</f>
        <v>4743.5127181744028</v>
      </c>
      <c r="K32" s="498">
        <f>S24+T24</f>
        <v>30408.609768631351</v>
      </c>
      <c r="L32" s="498">
        <f>U24+V24</f>
        <v>1933.7835277032589</v>
      </c>
      <c r="M32" s="498">
        <f>X24+W24</f>
        <v>10996.632545889755</v>
      </c>
      <c r="N32" s="498">
        <f>Y24+Z24</f>
        <v>11811.018720681976</v>
      </c>
      <c r="O32" s="498">
        <f>AB24+AA24</f>
        <v>31264.452629185143</v>
      </c>
      <c r="P32" s="498">
        <f>AC24+AD24</f>
        <v>14764.711600026463</v>
      </c>
      <c r="Q32" s="498">
        <f>AF24+AE24</f>
        <v>4820.1719242429544</v>
      </c>
      <c r="R32" s="498">
        <f>AG24+AH24</f>
        <v>10075.79484809466</v>
      </c>
      <c r="S32" s="498">
        <f>AJ24+AI24</f>
        <v>17381.29972541775</v>
      </c>
      <c r="T32" s="498">
        <f>AK24+AL24</f>
        <v>10709.556837280077</v>
      </c>
      <c r="U32" s="498">
        <f>AN24+AM24</f>
        <v>7198.6906865807568</v>
      </c>
    </row>
    <row r="33" spans="1:21" s="497" customFormat="1" ht="13.15">
      <c r="B33" s="148" t="s">
        <v>95</v>
      </c>
      <c r="C33" s="498">
        <f>C25+D25</f>
        <v>441.18006790370146</v>
      </c>
      <c r="D33" s="498">
        <f>E25+F25</f>
        <v>375.72300205834733</v>
      </c>
      <c r="E33" s="498">
        <f>G25+H25</f>
        <v>334.43165924942298</v>
      </c>
      <c r="F33" s="498">
        <f>I25+J25</f>
        <v>391.83591687479503</v>
      </c>
      <c r="G33" s="498">
        <f>K25+L25</f>
        <v>15.142419720916983</v>
      </c>
      <c r="H33" s="498">
        <f>M25+N25</f>
        <v>257.8923083114816</v>
      </c>
      <c r="I33" s="498">
        <f>O25+P25</f>
        <v>581.00027810708025</v>
      </c>
      <c r="J33" s="498">
        <f>Q25+R25</f>
        <v>329.35509135593685</v>
      </c>
      <c r="K33" s="498">
        <f>S25+T25</f>
        <v>1970.9219294650031</v>
      </c>
      <c r="L33" s="498">
        <f>U25+V25</f>
        <v>158.67018686998696</v>
      </c>
      <c r="M33" s="498">
        <f>X25+W25</f>
        <v>395.54642961064809</v>
      </c>
      <c r="N33" s="498">
        <f>Y25+Z25</f>
        <v>432.69127881109455</v>
      </c>
      <c r="O33" s="498">
        <f>AB25+AA25</f>
        <v>1394.0971808364116</v>
      </c>
      <c r="P33" s="498">
        <f>AC25+AD25</f>
        <v>453.23640447368763</v>
      </c>
      <c r="Q33" s="498">
        <f>AF25+AE25</f>
        <v>239.12271423918918</v>
      </c>
      <c r="R33" s="498">
        <f>AG25+AH25</f>
        <v>1363.0820450264885</v>
      </c>
      <c r="S33" s="498">
        <f>AJ25+AI25</f>
        <v>654.48826992173554</v>
      </c>
      <c r="T33" s="498">
        <f>AK25+AL25</f>
        <v>312.76094484295396</v>
      </c>
      <c r="U33" s="498">
        <f>AN25+AM25</f>
        <v>305.43211755556155</v>
      </c>
    </row>
    <row r="34" spans="1:21" s="497" customFormat="1" ht="26.25">
      <c r="B34" s="148" t="s">
        <v>92</v>
      </c>
      <c r="C34" s="498">
        <f>C32*C31</f>
        <v>7678.8762369523874</v>
      </c>
      <c r="D34" s="498">
        <f t="shared" ref="D34:U34" si="0">D32*D31</f>
        <v>11461.496213262979</v>
      </c>
      <c r="E34" s="498">
        <f t="shared" si="0"/>
        <v>4441.0250012232882</v>
      </c>
      <c r="F34" s="498">
        <f t="shared" si="0"/>
        <v>10281.138355565825</v>
      </c>
      <c r="G34" s="498">
        <f t="shared" si="0"/>
        <v>267.71691687875796</v>
      </c>
      <c r="H34" s="498">
        <f t="shared" si="0"/>
        <v>6064.8304655336779</v>
      </c>
      <c r="I34" s="498">
        <f t="shared" si="0"/>
        <v>9144.4946083831837</v>
      </c>
      <c r="J34" s="498">
        <f t="shared" si="0"/>
        <v>4406.7233151840201</v>
      </c>
      <c r="K34" s="498">
        <f t="shared" si="0"/>
        <v>28249.598475058527</v>
      </c>
      <c r="L34" s="498">
        <f t="shared" si="0"/>
        <v>1796.4848972363275</v>
      </c>
      <c r="M34" s="498">
        <f t="shared" si="0"/>
        <v>10215.871635131583</v>
      </c>
      <c r="N34" s="498">
        <f t="shared" si="0"/>
        <v>10972.436391513556</v>
      </c>
      <c r="O34" s="498">
        <f t="shared" si="0"/>
        <v>29044.676492513001</v>
      </c>
      <c r="P34" s="498">
        <f t="shared" si="0"/>
        <v>13716.417076424585</v>
      </c>
      <c r="Q34" s="498">
        <f t="shared" si="0"/>
        <v>4477.9397176217053</v>
      </c>
      <c r="R34" s="498">
        <f t="shared" si="0"/>
        <v>9360.41341387994</v>
      </c>
      <c r="S34" s="498">
        <f t="shared" si="0"/>
        <v>16147.227444913091</v>
      </c>
      <c r="T34" s="498">
        <f t="shared" si="0"/>
        <v>9949.1783018331917</v>
      </c>
      <c r="U34" s="498">
        <f t="shared" si="0"/>
        <v>6687.5836478335232</v>
      </c>
    </row>
    <row r="35" spans="1:21" s="497" customFormat="1" ht="26.25">
      <c r="B35" s="148" t="s">
        <v>96</v>
      </c>
      <c r="C35" s="498">
        <f>C33*C31</f>
        <v>409.85628308253865</v>
      </c>
      <c r="D35" s="498">
        <f t="shared" ref="D35:U35" si="1">D33*D31</f>
        <v>349.04666891220467</v>
      </c>
      <c r="E35" s="498">
        <f t="shared" si="1"/>
        <v>310.68701144271398</v>
      </c>
      <c r="F35" s="498">
        <f t="shared" si="1"/>
        <v>364.01556677668458</v>
      </c>
      <c r="G35" s="498">
        <f t="shared" si="1"/>
        <v>14.067307920731878</v>
      </c>
      <c r="H35" s="498">
        <f t="shared" si="1"/>
        <v>239.58195442136642</v>
      </c>
      <c r="I35" s="498">
        <f t="shared" si="1"/>
        <v>539.74925836147759</v>
      </c>
      <c r="J35" s="498">
        <f t="shared" si="1"/>
        <v>305.97087986966534</v>
      </c>
      <c r="K35" s="498">
        <f t="shared" si="1"/>
        <v>1830.986472472988</v>
      </c>
      <c r="L35" s="498">
        <f t="shared" si="1"/>
        <v>147.40460360221789</v>
      </c>
      <c r="M35" s="498">
        <f t="shared" si="1"/>
        <v>367.4626331082921</v>
      </c>
      <c r="N35" s="498">
        <f t="shared" si="1"/>
        <v>401.97019801550687</v>
      </c>
      <c r="O35" s="498">
        <f t="shared" si="1"/>
        <v>1295.1162809970265</v>
      </c>
      <c r="P35" s="498">
        <f t="shared" si="1"/>
        <v>421.05661975605585</v>
      </c>
      <c r="Q35" s="498">
        <f t="shared" si="1"/>
        <v>222.14500152820676</v>
      </c>
      <c r="R35" s="498">
        <f t="shared" si="1"/>
        <v>1266.3032198296078</v>
      </c>
      <c r="S35" s="498">
        <f t="shared" si="1"/>
        <v>608.01960275729232</v>
      </c>
      <c r="T35" s="498">
        <f t="shared" si="1"/>
        <v>290.55491775910423</v>
      </c>
      <c r="U35" s="498">
        <f t="shared" si="1"/>
        <v>283.74643720911666</v>
      </c>
    </row>
    <row r="36" spans="1:21" s="497" customFormat="1" ht="13.15">
      <c r="B36" s="148" t="s">
        <v>104</v>
      </c>
      <c r="C36" s="499">
        <f>C35/(C34+C35)</f>
        <v>5.0670025503670502E-2</v>
      </c>
      <c r="D36" s="499">
        <f t="shared" ref="D36:U36" si="2">D35/(D34+D35)</f>
        <v>2.9553820886506082E-2</v>
      </c>
      <c r="E36" s="499">
        <f t="shared" si="2"/>
        <v>6.5384225856819023E-2</v>
      </c>
      <c r="F36" s="499">
        <f t="shared" si="2"/>
        <v>3.4195425395650972E-2</v>
      </c>
      <c r="G36" s="499">
        <f t="shared" si="2"/>
        <v>4.9922269178630567E-2</v>
      </c>
      <c r="H36" s="499">
        <f t="shared" si="2"/>
        <v>3.8002265470931045E-2</v>
      </c>
      <c r="I36" s="499">
        <f t="shared" si="2"/>
        <v>5.5734785884002436E-2</v>
      </c>
      <c r="J36" s="499">
        <f t="shared" si="2"/>
        <v>6.4924832209737687E-2</v>
      </c>
      <c r="K36" s="499">
        <f t="shared" si="2"/>
        <v>6.0869377230087514E-2</v>
      </c>
      <c r="L36" s="499">
        <f t="shared" si="2"/>
        <v>7.5829723622989495E-2</v>
      </c>
      <c r="M36" s="499">
        <f t="shared" si="2"/>
        <v>3.4720875651734012E-2</v>
      </c>
      <c r="N36" s="499">
        <f t="shared" si="2"/>
        <v>3.5339882995351034E-2</v>
      </c>
      <c r="O36" s="499">
        <f t="shared" si="2"/>
        <v>4.2687050984995693E-2</v>
      </c>
      <c r="P36" s="499">
        <f t="shared" si="2"/>
        <v>2.9783017023034878E-2</v>
      </c>
      <c r="Q36" s="499">
        <f t="shared" si="2"/>
        <v>4.7264041991222944E-2</v>
      </c>
      <c r="R36" s="499">
        <f t="shared" si="2"/>
        <v>0.1191622270055365</v>
      </c>
      <c r="S36" s="499">
        <f t="shared" si="2"/>
        <v>3.628831022469646E-2</v>
      </c>
      <c r="T36" s="499">
        <f t="shared" si="2"/>
        <v>2.8375242941209453E-2</v>
      </c>
      <c r="U36" s="499">
        <f t="shared" si="2"/>
        <v>4.0701908208006073E-2</v>
      </c>
    </row>
    <row r="38" spans="1:21" ht="13.15">
      <c r="A38" s="1180">
        <f>F38</f>
        <v>0</v>
      </c>
      <c r="B38" s="151" t="s">
        <v>93</v>
      </c>
      <c r="E38" s="306">
        <f>SUM(C34:U34)</f>
        <v>194364.12860694315</v>
      </c>
      <c r="F38" s="1180">
        <f>SUM(C24:AN24)-SUM(C32:U32)</f>
        <v>0</v>
      </c>
    </row>
    <row r="39" spans="1:21" ht="13.15">
      <c r="A39" s="1180">
        <f>F39</f>
        <v>0</v>
      </c>
      <c r="B39" s="151" t="s">
        <v>94</v>
      </c>
      <c r="E39" s="306">
        <f>SUM(C35:U35)</f>
        <v>9667.740917822799</v>
      </c>
      <c r="F39" s="1180">
        <f>SUM(C25:AN25)-SUM(C33:U33)</f>
        <v>0</v>
      </c>
    </row>
    <row r="41" spans="1:21" ht="15">
      <c r="B41" s="76" t="s">
        <v>167</v>
      </c>
    </row>
    <row r="43" spans="1:21" ht="52.5">
      <c r="B43" s="148" t="s">
        <v>59</v>
      </c>
      <c r="C43" s="148" t="s">
        <v>87</v>
      </c>
      <c r="D43" s="148" t="s">
        <v>104</v>
      </c>
      <c r="E43" s="164" t="s">
        <v>168</v>
      </c>
      <c r="G43" s="1262" t="str">
        <f t="shared" ref="G43:G62" si="3">B43</f>
        <v>Subject</v>
      </c>
      <c r="H43" s="1262"/>
      <c r="I43" s="148" t="str">
        <f>D43</f>
        <v>Unqualified teacher rate</v>
      </c>
    </row>
    <row r="44" spans="1:21" ht="13.15">
      <c r="B44" s="148" t="str">
        <f>Teacher_need_by_subject!B580</f>
        <v>Art &amp; Design</v>
      </c>
      <c r="C44" s="499">
        <f>C31</f>
        <v>0.92900000000000005</v>
      </c>
      <c r="D44" s="499">
        <f>C36</f>
        <v>5.0670025503670502E-2</v>
      </c>
      <c r="E44" s="447">
        <f>C24+D24</f>
        <v>8265.7440656107501</v>
      </c>
      <c r="F44" s="473"/>
      <c r="G44" s="1243" t="str">
        <f t="shared" si="3"/>
        <v>Art &amp; Design</v>
      </c>
      <c r="H44" s="1243"/>
      <c r="I44" s="476">
        <f>D44</f>
        <v>5.0670025503670502E-2</v>
      </c>
      <c r="J44" s="300"/>
    </row>
    <row r="45" spans="1:21" ht="13.15">
      <c r="B45" s="148" t="str">
        <f>Teacher_need_by_subject!B581</f>
        <v>Biology</v>
      </c>
      <c r="C45" s="499">
        <f>D31</f>
        <v>0.92900000000000005</v>
      </c>
      <c r="D45" s="499">
        <f>D36</f>
        <v>2.9553820886506082E-2</v>
      </c>
      <c r="E45" s="447">
        <f>E24+F24</f>
        <v>12337.455557871883</v>
      </c>
      <c r="F45" s="473"/>
      <c r="G45" s="1243" t="str">
        <f t="shared" si="3"/>
        <v>Biology</v>
      </c>
      <c r="H45" s="1243"/>
      <c r="I45" s="476">
        <f t="shared" ref="I45:I62" si="4">D45</f>
        <v>2.9553820886506082E-2</v>
      </c>
      <c r="J45" s="300"/>
    </row>
    <row r="46" spans="1:21" ht="13.15">
      <c r="B46" s="148" t="str">
        <f>Teacher_need_by_subject!B582</f>
        <v>Business Studies</v>
      </c>
      <c r="C46" s="499">
        <f>E31</f>
        <v>0.92900000000000005</v>
      </c>
      <c r="D46" s="499">
        <f>E36</f>
        <v>6.5384225856819023E-2</v>
      </c>
      <c r="E46" s="447">
        <f>G24+H24</f>
        <v>4780.4359539540237</v>
      </c>
      <c r="F46" s="473"/>
      <c r="G46" s="1243" t="str">
        <f t="shared" si="3"/>
        <v>Business Studies</v>
      </c>
      <c r="H46" s="1243"/>
      <c r="I46" s="476">
        <f t="shared" si="4"/>
        <v>6.5384225856819023E-2</v>
      </c>
      <c r="J46" s="300"/>
    </row>
    <row r="47" spans="1:21" ht="13.15">
      <c r="B47" s="148" t="str">
        <f>Teacher_need_by_subject!B583</f>
        <v>Chemistry</v>
      </c>
      <c r="C47" s="499">
        <f>F31</f>
        <v>0.92900000000000005</v>
      </c>
      <c r="D47" s="499">
        <f>F36</f>
        <v>3.4195425395650972E-2</v>
      </c>
      <c r="E47" s="447">
        <f>I24+J24</f>
        <v>11066.887357982589</v>
      </c>
      <c r="F47" s="205"/>
      <c r="G47" s="1243" t="str">
        <f t="shared" si="3"/>
        <v>Chemistry</v>
      </c>
      <c r="H47" s="1243"/>
      <c r="I47" s="476">
        <f t="shared" si="4"/>
        <v>3.4195425395650972E-2</v>
      </c>
      <c r="J47" s="300"/>
    </row>
    <row r="48" spans="1:21" ht="13.15">
      <c r="B48" s="148" t="str">
        <f>Teacher_need_by_subject!B584</f>
        <v>Classics</v>
      </c>
      <c r="C48" s="499">
        <f>G31</f>
        <v>0.92900000000000005</v>
      </c>
      <c r="D48" s="499">
        <f>G36</f>
        <v>4.9922269178630567E-2</v>
      </c>
      <c r="E48" s="447">
        <f>K24+L24</f>
        <v>288.17752085980402</v>
      </c>
      <c r="F48" s="473"/>
      <c r="G48" s="1243" t="str">
        <f t="shared" si="3"/>
        <v>Classics</v>
      </c>
      <c r="H48" s="1243"/>
      <c r="I48" s="476">
        <f t="shared" si="4"/>
        <v>4.9922269178630567E-2</v>
      </c>
      <c r="J48" s="300"/>
    </row>
    <row r="49" spans="2:10" ht="13.15">
      <c r="B49" s="148" t="str">
        <f>Teacher_need_by_subject!B585</f>
        <v>Computing</v>
      </c>
      <c r="C49" s="499">
        <f>H31</f>
        <v>0.92900000000000005</v>
      </c>
      <c r="D49" s="499">
        <f>H36</f>
        <v>3.8002265470931045E-2</v>
      </c>
      <c r="E49" s="447">
        <f>M24+N24</f>
        <v>6528.3428046648842</v>
      </c>
      <c r="F49" s="473"/>
      <c r="G49" s="1243" t="str">
        <f t="shared" si="3"/>
        <v>Computing</v>
      </c>
      <c r="H49" s="1243"/>
      <c r="I49" s="476">
        <f t="shared" si="4"/>
        <v>3.8002265470931045E-2</v>
      </c>
      <c r="J49" s="300"/>
    </row>
    <row r="50" spans="2:10" ht="13.15">
      <c r="B50" s="148" t="str">
        <f>Teacher_need_by_subject!B586</f>
        <v>Design &amp; Technology</v>
      </c>
      <c r="C50" s="499">
        <f>I31</f>
        <v>0.92900000000000005</v>
      </c>
      <c r="D50" s="499">
        <f>I36</f>
        <v>5.5734785884002436E-2</v>
      </c>
      <c r="E50" s="447">
        <f>O24+P24</f>
        <v>9843.3741747935237</v>
      </c>
      <c r="F50" s="473"/>
      <c r="G50" s="1243" t="str">
        <f t="shared" si="3"/>
        <v>Design &amp; Technology</v>
      </c>
      <c r="H50" s="1243"/>
      <c r="I50" s="476">
        <f t="shared" si="4"/>
        <v>5.5734785884002436E-2</v>
      </c>
      <c r="J50" s="300"/>
    </row>
    <row r="51" spans="2:10" ht="13.15">
      <c r="B51" s="148" t="str">
        <f>Teacher_need_by_subject!B587</f>
        <v>Drama</v>
      </c>
      <c r="C51" s="499">
        <f>J31</f>
        <v>0.92900000000000005</v>
      </c>
      <c r="D51" s="499">
        <f>J36</f>
        <v>6.4924832209737687E-2</v>
      </c>
      <c r="E51" s="447">
        <f>Q24+R24</f>
        <v>4743.5127181744028</v>
      </c>
      <c r="F51" s="473"/>
      <c r="G51" s="1243" t="str">
        <f t="shared" si="3"/>
        <v>Drama</v>
      </c>
      <c r="H51" s="1243"/>
      <c r="I51" s="476">
        <f t="shared" si="4"/>
        <v>6.4924832209737687E-2</v>
      </c>
      <c r="J51" s="300"/>
    </row>
    <row r="52" spans="2:10" ht="13.15">
      <c r="B52" s="148" t="str">
        <f>Teacher_need_by_subject!B588</f>
        <v>English</v>
      </c>
      <c r="C52" s="499">
        <f>K31</f>
        <v>0.92900000000000005</v>
      </c>
      <c r="D52" s="499">
        <f>K36</f>
        <v>6.0869377230087514E-2</v>
      </c>
      <c r="E52" s="447">
        <f>S24+T24</f>
        <v>30408.609768631351</v>
      </c>
      <c r="F52" s="473"/>
      <c r="G52" s="1243" t="str">
        <f t="shared" si="3"/>
        <v>English</v>
      </c>
      <c r="H52" s="1243"/>
      <c r="I52" s="476">
        <f t="shared" si="4"/>
        <v>6.0869377230087514E-2</v>
      </c>
      <c r="J52" s="300"/>
    </row>
    <row r="53" spans="2:10" ht="13.15">
      <c r="B53" s="148" t="str">
        <f>Teacher_need_by_subject!B589</f>
        <v>Food</v>
      </c>
      <c r="C53" s="499">
        <f>L31</f>
        <v>0.92900000000000005</v>
      </c>
      <c r="D53" s="499">
        <f>L36</f>
        <v>7.5829723622989495E-2</v>
      </c>
      <c r="E53" s="447">
        <f>U24+V24</f>
        <v>1933.7835277032589</v>
      </c>
      <c r="F53" s="473"/>
      <c r="G53" s="1243" t="str">
        <f t="shared" si="3"/>
        <v>Food</v>
      </c>
      <c r="H53" s="1243"/>
      <c r="I53" s="476">
        <f t="shared" si="4"/>
        <v>7.5829723622989495E-2</v>
      </c>
      <c r="J53" s="300"/>
    </row>
    <row r="54" spans="2:10" ht="13.15">
      <c r="B54" s="148" t="str">
        <f>Teacher_need_by_subject!B590</f>
        <v>Geography</v>
      </c>
      <c r="C54" s="499">
        <f>M31</f>
        <v>0.92900000000000005</v>
      </c>
      <c r="D54" s="499">
        <f>M36</f>
        <v>3.4720875651734012E-2</v>
      </c>
      <c r="E54" s="447">
        <f>W24+X24</f>
        <v>10996.632545889755</v>
      </c>
      <c r="F54" s="473"/>
      <c r="G54" s="1243" t="str">
        <f t="shared" si="3"/>
        <v>Geography</v>
      </c>
      <c r="H54" s="1243"/>
      <c r="I54" s="476">
        <f t="shared" si="4"/>
        <v>3.4720875651734012E-2</v>
      </c>
      <c r="J54" s="300"/>
    </row>
    <row r="55" spans="2:10" ht="13.15">
      <c r="B55" s="148" t="str">
        <f>Teacher_need_by_subject!B591</f>
        <v>History</v>
      </c>
      <c r="C55" s="499">
        <f>N31</f>
        <v>0.92900000000000005</v>
      </c>
      <c r="D55" s="499">
        <f>N36</f>
        <v>3.5339882995351034E-2</v>
      </c>
      <c r="E55" s="447">
        <f>Y24+Z24</f>
        <v>11811.018720681976</v>
      </c>
      <c r="F55" s="473"/>
      <c r="G55" s="1243" t="str">
        <f t="shared" si="3"/>
        <v>History</v>
      </c>
      <c r="H55" s="1243"/>
      <c r="I55" s="476">
        <f t="shared" si="4"/>
        <v>3.5339882995351034E-2</v>
      </c>
      <c r="J55" s="300"/>
    </row>
    <row r="56" spans="2:10" ht="13.15">
      <c r="B56" s="148" t="str">
        <f>Teacher_need_by_subject!B592</f>
        <v>Mathematics</v>
      </c>
      <c r="C56" s="499">
        <f>O31</f>
        <v>0.92900000000000005</v>
      </c>
      <c r="D56" s="499">
        <f>O36</f>
        <v>4.2687050984995693E-2</v>
      </c>
      <c r="E56" s="447">
        <f>AA24+AB24</f>
        <v>31264.452629185143</v>
      </c>
      <c r="F56" s="473"/>
      <c r="G56" s="1243" t="str">
        <f t="shared" si="3"/>
        <v>Mathematics</v>
      </c>
      <c r="H56" s="1243"/>
      <c r="I56" s="476">
        <f t="shared" si="4"/>
        <v>4.2687050984995693E-2</v>
      </c>
      <c r="J56" s="300"/>
    </row>
    <row r="57" spans="2:10" ht="13.15">
      <c r="B57" s="148" t="str">
        <f>Teacher_need_by_subject!B593</f>
        <v>Modern Foreign Languages</v>
      </c>
      <c r="C57" s="499">
        <f>P31</f>
        <v>0.92900000000000005</v>
      </c>
      <c r="D57" s="499">
        <f>P36</f>
        <v>2.9783017023034878E-2</v>
      </c>
      <c r="E57" s="447">
        <f>AD24+AC24</f>
        <v>14764.711600026463</v>
      </c>
      <c r="F57" s="473"/>
      <c r="G57" s="1243" t="str">
        <f t="shared" si="3"/>
        <v>Modern Foreign Languages</v>
      </c>
      <c r="H57" s="1243"/>
      <c r="I57" s="476">
        <f t="shared" si="4"/>
        <v>2.9783017023034878E-2</v>
      </c>
      <c r="J57" s="300"/>
    </row>
    <row r="58" spans="2:10" ht="13.15">
      <c r="B58" s="148" t="str">
        <f>Teacher_need_by_subject!B594</f>
        <v>Music</v>
      </c>
      <c r="C58" s="499">
        <f>Q31</f>
        <v>0.92900000000000005</v>
      </c>
      <c r="D58" s="499">
        <f>Q36</f>
        <v>4.7264041991222944E-2</v>
      </c>
      <c r="E58" s="447">
        <f>AE24+AF24</f>
        <v>4820.1719242429544</v>
      </c>
      <c r="F58" s="473"/>
      <c r="G58" s="1243" t="str">
        <f t="shared" si="3"/>
        <v>Music</v>
      </c>
      <c r="H58" s="1243"/>
      <c r="I58" s="476">
        <f t="shared" si="4"/>
        <v>4.7264041991222944E-2</v>
      </c>
      <c r="J58" s="300"/>
    </row>
    <row r="59" spans="2:10" ht="13.15">
      <c r="B59" s="148" t="str">
        <f>Teacher_need_by_subject!B595</f>
        <v>Others</v>
      </c>
      <c r="C59" s="499">
        <f>R31</f>
        <v>0.92900000000000005</v>
      </c>
      <c r="D59" s="499">
        <f>R36</f>
        <v>0.1191622270055365</v>
      </c>
      <c r="E59" s="447">
        <f>AG24+AH24</f>
        <v>10075.79484809466</v>
      </c>
      <c r="F59" s="473"/>
      <c r="G59" s="1243" t="str">
        <f t="shared" si="3"/>
        <v>Others</v>
      </c>
      <c r="H59" s="1243"/>
      <c r="I59" s="476">
        <f t="shared" si="4"/>
        <v>0.1191622270055365</v>
      </c>
      <c r="J59" s="300"/>
    </row>
    <row r="60" spans="2:10" ht="13.15">
      <c r="B60" s="148" t="str">
        <f>Teacher_need_by_subject!B596</f>
        <v>Physical Education</v>
      </c>
      <c r="C60" s="499">
        <f>S31</f>
        <v>0.92900000000000005</v>
      </c>
      <c r="D60" s="499">
        <f>S36</f>
        <v>3.628831022469646E-2</v>
      </c>
      <c r="E60" s="447">
        <f>AI24+AJ24</f>
        <v>17381.29972541775</v>
      </c>
      <c r="F60" s="473"/>
      <c r="G60" s="1243" t="str">
        <f t="shared" si="3"/>
        <v>Physical Education</v>
      </c>
      <c r="H60" s="1243"/>
      <c r="I60" s="476">
        <f t="shared" si="4"/>
        <v>3.628831022469646E-2</v>
      </c>
      <c r="J60" s="300"/>
    </row>
    <row r="61" spans="2:10" ht="13.15">
      <c r="B61" s="148" t="str">
        <f>Teacher_need_by_subject!B597</f>
        <v>Physics</v>
      </c>
      <c r="C61" s="499">
        <f>T31</f>
        <v>0.92900000000000005</v>
      </c>
      <c r="D61" s="499">
        <f>T36</f>
        <v>2.8375242941209453E-2</v>
      </c>
      <c r="E61" s="447">
        <f>AK24+AL24</f>
        <v>10709.556837280077</v>
      </c>
      <c r="F61" s="473"/>
      <c r="G61" s="1243" t="str">
        <f t="shared" si="3"/>
        <v>Physics</v>
      </c>
      <c r="H61" s="1243"/>
      <c r="I61" s="476">
        <f t="shared" si="4"/>
        <v>2.8375242941209453E-2</v>
      </c>
      <c r="J61" s="300"/>
    </row>
    <row r="62" spans="2:10" ht="13.15">
      <c r="B62" s="148" t="str">
        <f>Teacher_need_by_subject!B598</f>
        <v>Religious Education</v>
      </c>
      <c r="C62" s="499">
        <f>U31</f>
        <v>0.92900000000000005</v>
      </c>
      <c r="D62" s="446">
        <f>U36</f>
        <v>4.0701908208006073E-2</v>
      </c>
      <c r="E62" s="447">
        <f>AN24+AM24</f>
        <v>7198.6906865807568</v>
      </c>
      <c r="F62" s="473"/>
      <c r="G62" s="1243" t="str">
        <f t="shared" si="3"/>
        <v>Religious Education</v>
      </c>
      <c r="H62" s="1243"/>
      <c r="I62" s="476">
        <f t="shared" si="4"/>
        <v>4.0701908208006073E-2</v>
      </c>
      <c r="J62" s="300"/>
    </row>
    <row r="64" spans="2:10">
      <c r="E64" s="1181">
        <f>SUM(E44:E62)</f>
        <v>209218.65296764602</v>
      </c>
    </row>
    <row r="65" spans="1:5">
      <c r="E65" s="1181">
        <f>SUM(C24:AN24)</f>
        <v>209218.65296764602</v>
      </c>
    </row>
    <row r="66" spans="1:5">
      <c r="A66" s="1182">
        <f>E66</f>
        <v>0</v>
      </c>
      <c r="E66" s="1182">
        <f>E64-E65</f>
        <v>0</v>
      </c>
    </row>
  </sheetData>
  <mergeCells count="41">
    <mergeCell ref="A5:O5"/>
    <mergeCell ref="AI22:AJ22"/>
    <mergeCell ref="W22:X22"/>
    <mergeCell ref="S22:T22"/>
    <mergeCell ref="AC22:AD22"/>
    <mergeCell ref="B22:B23"/>
    <mergeCell ref="C22:D22"/>
    <mergeCell ref="G22:H22"/>
    <mergeCell ref="O22:P22"/>
    <mergeCell ref="AE22:AF22"/>
    <mergeCell ref="K22:L22"/>
    <mergeCell ref="Q22:R22"/>
    <mergeCell ref="I22:J22"/>
    <mergeCell ref="E22:F22"/>
    <mergeCell ref="M22:N22"/>
    <mergeCell ref="AM22:AN22"/>
    <mergeCell ref="U22:V22"/>
    <mergeCell ref="AG22:AH22"/>
    <mergeCell ref="Y22:Z22"/>
    <mergeCell ref="AK22:AL22"/>
    <mergeCell ref="AA22:AB22"/>
    <mergeCell ref="G43:H43"/>
    <mergeCell ref="G44:H44"/>
    <mergeCell ref="G45:H45"/>
    <mergeCell ref="G46:H46"/>
    <mergeCell ref="G47:H47"/>
    <mergeCell ref="G48:H48"/>
    <mergeCell ref="G49:H49"/>
    <mergeCell ref="G50:H50"/>
    <mergeCell ref="G51:H51"/>
    <mergeCell ref="G62:H62"/>
    <mergeCell ref="G61:H61"/>
    <mergeCell ref="G60:H60"/>
    <mergeCell ref="G59:H59"/>
    <mergeCell ref="G58:H58"/>
    <mergeCell ref="G57:H57"/>
    <mergeCell ref="G56:H56"/>
    <mergeCell ref="G55:H55"/>
    <mergeCell ref="G54:H54"/>
    <mergeCell ref="G53:H53"/>
    <mergeCell ref="G52:H52"/>
  </mergeCells>
  <hyperlinks>
    <hyperlink ref="A2" location="'Title_&amp;_Contents'!A1" display="Contents"/>
    <hyperlink ref="B2" location="Map_of_sheets!A1" display="Map of shee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AR102"/>
  <sheetViews>
    <sheetView showGridLines="0" zoomScaleNormal="100" workbookViewId="0"/>
  </sheetViews>
  <sheetFormatPr defaultColWidth="9" defaultRowHeight="12.75"/>
  <cols>
    <col min="1" max="1" width="8.265625" style="4" customWidth="1"/>
    <col min="2" max="2" width="32.73046875" style="4" customWidth="1"/>
    <col min="3" max="46" width="14.73046875" style="4" customWidth="1"/>
    <col min="47" max="16384" width="9" style="4"/>
  </cols>
  <sheetData>
    <row r="1" spans="1:17" s="64" customFormat="1" ht="13.9">
      <c r="A1" s="63" t="str">
        <f>ModelBanner</f>
        <v>TSM_201920</v>
      </c>
    </row>
    <row r="2" spans="1:17" s="78" customFormat="1">
      <c r="A2" s="920" t="s">
        <v>13</v>
      </c>
      <c r="B2" s="920" t="s">
        <v>30</v>
      </c>
    </row>
    <row r="3" spans="1:17" s="78" customFormat="1" ht="11.65">
      <c r="A3" s="77"/>
    </row>
    <row r="4" spans="1:17" s="80" customFormat="1">
      <c r="A4" s="290" t="s">
        <v>26</v>
      </c>
      <c r="B4" s="79"/>
    </row>
    <row r="5" spans="1:17" s="81" customFormat="1" ht="13.15">
      <c r="A5" s="58" t="s">
        <v>1391</v>
      </c>
      <c r="C5" s="82"/>
      <c r="D5" s="82"/>
      <c r="E5" s="82"/>
      <c r="G5" s="82"/>
      <c r="H5" s="82"/>
      <c r="I5" s="82"/>
      <c r="J5" s="82"/>
      <c r="K5" s="82"/>
      <c r="L5" s="82"/>
      <c r="M5" s="82"/>
      <c r="N5" s="82"/>
      <c r="O5" s="82"/>
      <c r="P5" s="82"/>
      <c r="Q5" s="82"/>
    </row>
    <row r="6" spans="1:17" s="85" customFormat="1">
      <c r="A6" s="291" t="s">
        <v>1336</v>
      </c>
      <c r="B6" s="82"/>
      <c r="C6" s="84"/>
      <c r="D6" s="84"/>
      <c r="E6" s="84"/>
      <c r="F6" s="84"/>
      <c r="G6" s="84"/>
      <c r="H6" s="84"/>
      <c r="I6" s="84"/>
      <c r="J6" s="84"/>
      <c r="K6" s="84"/>
      <c r="L6" s="84"/>
      <c r="M6" s="84"/>
      <c r="N6" s="84"/>
      <c r="O6" s="84"/>
      <c r="P6" s="84"/>
      <c r="Q6" s="84"/>
    </row>
    <row r="7" spans="1:17" s="85" customFormat="1" ht="13.15">
      <c r="A7" s="58" t="s">
        <v>178</v>
      </c>
      <c r="B7" s="83"/>
      <c r="C7" s="84"/>
      <c r="D7" s="84"/>
      <c r="E7" s="84"/>
      <c r="F7" s="84"/>
      <c r="G7" s="84"/>
      <c r="H7" s="84"/>
      <c r="I7" s="84"/>
      <c r="J7" s="84"/>
      <c r="K7" s="84"/>
      <c r="L7" s="84"/>
      <c r="M7" s="84"/>
      <c r="N7" s="84"/>
      <c r="O7" s="84"/>
      <c r="P7" s="84"/>
      <c r="Q7" s="84"/>
    </row>
    <row r="8" spans="1:17" s="85" customFormat="1">
      <c r="A8" s="291" t="s">
        <v>24</v>
      </c>
      <c r="B8" s="82"/>
      <c r="C8" s="84"/>
      <c r="D8" s="84"/>
      <c r="E8" s="84"/>
      <c r="F8" s="84"/>
      <c r="G8" s="84"/>
      <c r="H8" s="84"/>
      <c r="I8" s="84"/>
      <c r="J8" s="84"/>
      <c r="K8" s="84"/>
      <c r="L8" s="84"/>
      <c r="M8" s="84"/>
      <c r="N8" s="84"/>
      <c r="O8" s="84"/>
      <c r="P8" s="84"/>
      <c r="Q8" s="84"/>
    </row>
    <row r="9" spans="1:17" s="85" customFormat="1" ht="13.15">
      <c r="A9" s="58" t="s">
        <v>347</v>
      </c>
      <c r="B9" s="82"/>
      <c r="C9" s="84"/>
      <c r="D9" s="84"/>
      <c r="E9" s="84"/>
      <c r="F9" s="84"/>
      <c r="G9" s="84"/>
      <c r="H9" s="84"/>
      <c r="I9" s="84"/>
      <c r="J9" s="84"/>
      <c r="K9" s="84"/>
      <c r="L9" s="84"/>
      <c r="M9" s="84"/>
      <c r="N9" s="84"/>
      <c r="O9" s="84"/>
      <c r="P9" s="84"/>
      <c r="Q9" s="84"/>
    </row>
    <row r="10" spans="1:17" s="92" customFormat="1" ht="13.5" customHeight="1">
      <c r="A10" s="86">
        <f>SUM(A11:A2224)</f>
        <v>0</v>
      </c>
      <c r="B10" s="87"/>
      <c r="C10" s="88"/>
      <c r="D10" s="89"/>
      <c r="E10" s="90"/>
      <c r="F10" s="89"/>
      <c r="G10" s="91"/>
      <c r="H10" s="89"/>
      <c r="I10" s="89"/>
      <c r="J10" s="91"/>
      <c r="M10" s="91"/>
      <c r="N10" s="93"/>
      <c r="O10" s="93"/>
      <c r="P10" s="93"/>
      <c r="Q10" s="93"/>
    </row>
    <row r="12" spans="1:17" ht="15">
      <c r="A12" s="173"/>
      <c r="B12" s="136" t="s">
        <v>66</v>
      </c>
      <c r="H12" s="49" t="s">
        <v>1350</v>
      </c>
      <c r="J12" s="454" t="str">
        <f>RAW_DATA_INPUTS!L26</f>
        <v>2017/18</v>
      </c>
    </row>
    <row r="13" spans="1:17" ht="13.15">
      <c r="B13" s="131"/>
    </row>
    <row r="14" spans="1:17">
      <c r="B14" s="132" t="s">
        <v>1339</v>
      </c>
    </row>
    <row r="15" spans="1:17" ht="13.15">
      <c r="B15" s="131"/>
    </row>
    <row r="16" spans="1:17" ht="13.15">
      <c r="B16" s="131" t="s">
        <v>67</v>
      </c>
    </row>
    <row r="18" spans="1:44" s="479" customFormat="1" ht="38.25" customHeight="1">
      <c r="B18" s="1380" t="str">
        <f>RAW_DATA_INPUTS!B39</f>
        <v>Age group</v>
      </c>
      <c r="C18" s="1379" t="str">
        <f>RAW_DATA_INPUTS!C38</f>
        <v>Art &amp; Design</v>
      </c>
      <c r="D18" s="1379"/>
      <c r="E18" s="1376" t="str">
        <f>RAW_DATA_INPUTS!E38</f>
        <v>Biology</v>
      </c>
      <c r="F18" s="1377"/>
      <c r="G18" s="1376" t="str">
        <f>RAW_DATA_INPUTS!G38</f>
        <v>Business Studies</v>
      </c>
      <c r="H18" s="1377"/>
      <c r="I18" s="1376" t="str">
        <f>RAW_DATA_INPUTS!I38</f>
        <v>Chemistry</v>
      </c>
      <c r="J18" s="1377"/>
      <c r="K18" s="1376" t="str">
        <f>RAW_DATA_INPUTS!K38</f>
        <v>Classics</v>
      </c>
      <c r="L18" s="1377"/>
      <c r="M18" s="1376" t="str">
        <f>RAW_DATA_INPUTS!M38</f>
        <v>Computing</v>
      </c>
      <c r="N18" s="1377"/>
      <c r="O18" s="1376" t="str">
        <f>RAW_DATA_INPUTS!O38</f>
        <v>Design &amp; Technology</v>
      </c>
      <c r="P18" s="1377"/>
      <c r="Q18" s="1376" t="str">
        <f>RAW_DATA_INPUTS!Q38</f>
        <v>Drama</v>
      </c>
      <c r="R18" s="1377"/>
      <c r="S18" s="1376" t="str">
        <f>RAW_DATA_INPUTS!S38</f>
        <v>English</v>
      </c>
      <c r="T18" s="1377"/>
      <c r="U18" s="1376" t="str">
        <f>RAW_DATA_INPUTS!U38</f>
        <v>Food</v>
      </c>
      <c r="V18" s="1377"/>
      <c r="W18" s="1376" t="str">
        <f>RAW_DATA_INPUTS!W38</f>
        <v>Geography</v>
      </c>
      <c r="X18" s="1377"/>
      <c r="Y18" s="1376" t="str">
        <f>RAW_DATA_INPUTS!Y38</f>
        <v>History</v>
      </c>
      <c r="Z18" s="1377"/>
      <c r="AA18" s="1376" t="str">
        <f>RAW_DATA_INPUTS!AA38</f>
        <v>Mathematics</v>
      </c>
      <c r="AB18" s="1377"/>
      <c r="AC18" s="1376" t="str">
        <f>RAW_DATA_INPUTS!AC38</f>
        <v>Modern Foreign Languages</v>
      </c>
      <c r="AD18" s="1377"/>
      <c r="AE18" s="1376" t="str">
        <f>RAW_DATA_INPUTS!AE38</f>
        <v>Music</v>
      </c>
      <c r="AF18" s="1377"/>
      <c r="AG18" s="1376" t="str">
        <f>RAW_DATA_INPUTS!AG38</f>
        <v>Others</v>
      </c>
      <c r="AH18" s="1377"/>
      <c r="AI18" s="1376" t="str">
        <f>RAW_DATA_INPUTS!AI38</f>
        <v>Physical Education</v>
      </c>
      <c r="AJ18" s="1377"/>
      <c r="AK18" s="1376" t="str">
        <f>RAW_DATA_INPUTS!AK38</f>
        <v>Physics</v>
      </c>
      <c r="AL18" s="1377"/>
      <c r="AM18" s="1376" t="str">
        <f>RAW_DATA_INPUTS!AM38</f>
        <v>Religious Education</v>
      </c>
      <c r="AN18" s="1377"/>
      <c r="AO18" s="1376" t="str">
        <f>RAW_DATA_INPUTS!AO38</f>
        <v>Secondary total</v>
      </c>
      <c r="AP18" s="1377"/>
      <c r="AQ18" s="1376" t="str">
        <f>RAW_DATA_INPUTS!AQ38</f>
        <v>Primary</v>
      </c>
      <c r="AR18" s="1377"/>
    </row>
    <row r="19" spans="1:44" s="479" customFormat="1" ht="13.15">
      <c r="B19" s="1381"/>
      <c r="C19" s="481" t="str">
        <f>RAW_DATA_INPUTS!C39</f>
        <v>Male</v>
      </c>
      <c r="D19" s="481" t="str">
        <f>RAW_DATA_INPUTS!D39</f>
        <v>Female</v>
      </c>
      <c r="E19" s="481" t="str">
        <f>RAW_DATA_INPUTS!E39</f>
        <v>Male</v>
      </c>
      <c r="F19" s="481" t="str">
        <f>RAW_DATA_INPUTS!F39</f>
        <v>Female</v>
      </c>
      <c r="G19" s="481" t="str">
        <f>RAW_DATA_INPUTS!G39</f>
        <v>Male</v>
      </c>
      <c r="H19" s="481" t="str">
        <f>RAW_DATA_INPUTS!H39</f>
        <v>Female</v>
      </c>
      <c r="I19" s="481" t="str">
        <f>RAW_DATA_INPUTS!I39</f>
        <v>Male</v>
      </c>
      <c r="J19" s="481" t="str">
        <f>RAW_DATA_INPUTS!J39</f>
        <v>Female</v>
      </c>
      <c r="K19" s="481" t="str">
        <f>RAW_DATA_INPUTS!K39</f>
        <v>Male</v>
      </c>
      <c r="L19" s="481" t="str">
        <f>RAW_DATA_INPUTS!L39</f>
        <v>Female</v>
      </c>
      <c r="M19" s="481" t="str">
        <f>RAW_DATA_INPUTS!M39</f>
        <v>Male</v>
      </c>
      <c r="N19" s="481" t="str">
        <f>RAW_DATA_INPUTS!N39</f>
        <v>Female</v>
      </c>
      <c r="O19" s="481" t="str">
        <f>RAW_DATA_INPUTS!O39</f>
        <v>Male</v>
      </c>
      <c r="P19" s="481" t="str">
        <f>RAW_DATA_INPUTS!P39</f>
        <v>Female</v>
      </c>
      <c r="Q19" s="481" t="str">
        <f>RAW_DATA_INPUTS!Q39</f>
        <v>Male</v>
      </c>
      <c r="R19" s="481" t="str">
        <f>RAW_DATA_INPUTS!R39</f>
        <v>Female</v>
      </c>
      <c r="S19" s="481" t="str">
        <f>RAW_DATA_INPUTS!S39</f>
        <v>Male</v>
      </c>
      <c r="T19" s="481" t="str">
        <f>RAW_DATA_INPUTS!T39</f>
        <v>Female</v>
      </c>
      <c r="U19" s="481" t="str">
        <f>RAW_DATA_INPUTS!U39</f>
        <v>Male</v>
      </c>
      <c r="V19" s="481" t="str">
        <f>RAW_DATA_INPUTS!V39</f>
        <v>Female</v>
      </c>
      <c r="W19" s="481" t="str">
        <f>RAW_DATA_INPUTS!W39</f>
        <v>Male</v>
      </c>
      <c r="X19" s="481" t="str">
        <f>RAW_DATA_INPUTS!X39</f>
        <v>Female</v>
      </c>
      <c r="Y19" s="481" t="str">
        <f>RAW_DATA_INPUTS!Y39</f>
        <v>Male</v>
      </c>
      <c r="Z19" s="481" t="str">
        <f>RAW_DATA_INPUTS!Z39</f>
        <v>Female</v>
      </c>
      <c r="AA19" s="481" t="str">
        <f>RAW_DATA_INPUTS!AA39</f>
        <v>Male</v>
      </c>
      <c r="AB19" s="481" t="str">
        <f>RAW_DATA_INPUTS!AB39</f>
        <v>Female</v>
      </c>
      <c r="AC19" s="481" t="str">
        <f>RAW_DATA_INPUTS!AC39</f>
        <v>Male</v>
      </c>
      <c r="AD19" s="481" t="str">
        <f>RAW_DATA_INPUTS!AD39</f>
        <v>Female</v>
      </c>
      <c r="AE19" s="481" t="str">
        <f>RAW_DATA_INPUTS!AE39</f>
        <v>Male</v>
      </c>
      <c r="AF19" s="481" t="str">
        <f>RAW_DATA_INPUTS!AF39</f>
        <v>Female</v>
      </c>
      <c r="AG19" s="481" t="str">
        <f>RAW_DATA_INPUTS!AG39</f>
        <v>Male</v>
      </c>
      <c r="AH19" s="481" t="str">
        <f>RAW_DATA_INPUTS!AH39</f>
        <v>Female</v>
      </c>
      <c r="AI19" s="481" t="str">
        <f>RAW_DATA_INPUTS!AI39</f>
        <v>Male</v>
      </c>
      <c r="AJ19" s="481" t="str">
        <f>RAW_DATA_INPUTS!AJ39</f>
        <v>Female</v>
      </c>
      <c r="AK19" s="481" t="str">
        <f>RAW_DATA_INPUTS!AK39</f>
        <v>Male</v>
      </c>
      <c r="AL19" s="481" t="str">
        <f>RAW_DATA_INPUTS!AL39</f>
        <v>Female</v>
      </c>
      <c r="AM19" s="481" t="str">
        <f>RAW_DATA_INPUTS!AM39</f>
        <v>Male</v>
      </c>
      <c r="AN19" s="481" t="str">
        <f>RAW_DATA_INPUTS!AN39</f>
        <v>Female</v>
      </c>
      <c r="AO19" s="481" t="str">
        <f>RAW_DATA_INPUTS!AO39</f>
        <v>Male</v>
      </c>
      <c r="AP19" s="481" t="str">
        <f>RAW_DATA_INPUTS!AP39</f>
        <v>Female</v>
      </c>
      <c r="AQ19" s="481" t="str">
        <f>RAW_DATA_INPUTS!AQ39</f>
        <v>Male</v>
      </c>
      <c r="AR19" s="481" t="str">
        <f>RAW_DATA_INPUTS!AR39</f>
        <v>Female</v>
      </c>
    </row>
    <row r="20" spans="1:44" s="479" customFormat="1" ht="13.15">
      <c r="B20" s="481" t="str">
        <f>RAW_DATA_INPUTS!B40</f>
        <v>20-24</v>
      </c>
      <c r="C20" s="503">
        <f>RAW_DATA_INPUTS!C40</f>
        <v>17.446884047472093</v>
      </c>
      <c r="D20" s="503">
        <f>RAW_DATA_INPUTS!D40</f>
        <v>157.38295402804766</v>
      </c>
      <c r="E20" s="503">
        <f>RAW_DATA_INPUTS!E40</f>
        <v>182.87254083672201</v>
      </c>
      <c r="F20" s="503">
        <f>RAW_DATA_INPUTS!F40</f>
        <v>477.03719365951804</v>
      </c>
      <c r="G20" s="503">
        <f>RAW_DATA_INPUTS!G40</f>
        <v>35.029325965895445</v>
      </c>
      <c r="H20" s="503">
        <f>RAW_DATA_INPUTS!H40</f>
        <v>60.48428951322623</v>
      </c>
      <c r="I20" s="503">
        <f>RAW_DATA_INPUTS!I40</f>
        <v>169.32498900559693</v>
      </c>
      <c r="J20" s="503">
        <f>RAW_DATA_INPUTS!J40</f>
        <v>326.84876969062685</v>
      </c>
      <c r="K20" s="503">
        <f>RAW_DATA_INPUTS!K40</f>
        <v>0</v>
      </c>
      <c r="L20" s="503">
        <f>RAW_DATA_INPUTS!L40</f>
        <v>7.3596006857697542</v>
      </c>
      <c r="M20" s="503">
        <f>RAW_DATA_INPUTS!M40</f>
        <v>88.817106181273019</v>
      </c>
      <c r="N20" s="503">
        <f>RAW_DATA_INPUTS!N40</f>
        <v>87.057104077182132</v>
      </c>
      <c r="O20" s="503">
        <f>RAW_DATA_INPUTS!O40</f>
        <v>39.816470811743756</v>
      </c>
      <c r="P20" s="503">
        <f>RAW_DATA_INPUTS!P40</f>
        <v>131.92424663611288</v>
      </c>
      <c r="Q20" s="503">
        <f>RAW_DATA_INPUTS!Q40</f>
        <v>35.296116957738931</v>
      </c>
      <c r="R20" s="503">
        <f>RAW_DATA_INPUTS!R40</f>
        <v>163.47854170493102</v>
      </c>
      <c r="S20" s="503">
        <f>RAW_DATA_INPUTS!S40</f>
        <v>269.08530773185402</v>
      </c>
      <c r="T20" s="503">
        <f>RAW_DATA_INPUTS!T40</f>
        <v>1320.5016027829465</v>
      </c>
      <c r="U20" s="503">
        <f>RAW_DATA_INPUTS!U40</f>
        <v>5.056878474113744</v>
      </c>
      <c r="V20" s="503">
        <f>RAW_DATA_INPUTS!V40</f>
        <v>23.177443004352057</v>
      </c>
      <c r="W20" s="503">
        <f>RAW_DATA_INPUTS!W40</f>
        <v>205.39226160467769</v>
      </c>
      <c r="X20" s="503">
        <f>RAW_DATA_INPUTS!X40</f>
        <v>475.8049225916854</v>
      </c>
      <c r="Y20" s="503">
        <f>RAW_DATA_INPUTS!Y40</f>
        <v>242.23147660990875</v>
      </c>
      <c r="Z20" s="503">
        <f>RAW_DATA_INPUTS!Z40</f>
        <v>507.0468111902764</v>
      </c>
      <c r="AA20" s="503">
        <f>RAW_DATA_INPUTS!AA40</f>
        <v>717.75957824854697</v>
      </c>
      <c r="AB20" s="503">
        <f>RAW_DATA_INPUTS!AB40</f>
        <v>1120.6073415374883</v>
      </c>
      <c r="AC20" s="503">
        <f>RAW_DATA_INPUTS!AC40</f>
        <v>78.571896761090969</v>
      </c>
      <c r="AD20" s="503">
        <f>RAW_DATA_INPUTS!AD40</f>
        <v>305.8205981694955</v>
      </c>
      <c r="AE20" s="503">
        <f>RAW_DATA_INPUTS!AE40</f>
        <v>74.99828309555653</v>
      </c>
      <c r="AF20" s="503">
        <f>RAW_DATA_INPUTS!AF40</f>
        <v>119.24986009717746</v>
      </c>
      <c r="AG20" s="503">
        <f>RAW_DATA_INPUTS!AG40</f>
        <v>91.83304533069709</v>
      </c>
      <c r="AH20" s="503">
        <f>RAW_DATA_INPUTS!AH40</f>
        <v>265.76670726959247</v>
      </c>
      <c r="AI20" s="503">
        <f>RAW_DATA_INPUTS!AI40</f>
        <v>366.54571121880593</v>
      </c>
      <c r="AJ20" s="503">
        <f>RAW_DATA_INPUTS!AJ40</f>
        <v>617.68919851947715</v>
      </c>
      <c r="AK20" s="503">
        <f>RAW_DATA_INPUTS!AK40</f>
        <v>283.0656652430348</v>
      </c>
      <c r="AL20" s="503">
        <f>RAW_DATA_INPUTS!AL40</f>
        <v>234.49020787424971</v>
      </c>
      <c r="AM20" s="503">
        <f>RAW_DATA_INPUTS!AM40</f>
        <v>93.161020537940303</v>
      </c>
      <c r="AN20" s="503">
        <f>RAW_DATA_INPUTS!AN40</f>
        <v>298.12866471757945</v>
      </c>
      <c r="AO20" s="503">
        <f>RAW_DATA_INPUTS!AO40</f>
        <v>2997.2586365338775</v>
      </c>
      <c r="AP20" s="503">
        <f>RAW_DATA_INPUTS!AP40</f>
        <v>6699.8560577497346</v>
      </c>
      <c r="AQ20" s="503">
        <f>RAW_DATA_INPUTS!AQ40</f>
        <v>1914.91</v>
      </c>
      <c r="AR20" s="503">
        <f>RAW_DATA_INPUTS!AR40</f>
        <v>14586.77</v>
      </c>
    </row>
    <row r="21" spans="1:44" s="479" customFormat="1" ht="13.15">
      <c r="B21" s="481" t="str">
        <f>RAW_DATA_INPUTS!B41</f>
        <v>25-29</v>
      </c>
      <c r="C21" s="503">
        <f>RAW_DATA_INPUTS!C41</f>
        <v>102.06232169067142</v>
      </c>
      <c r="D21" s="503">
        <f>RAW_DATA_INPUTS!D41</f>
        <v>733.7521234608231</v>
      </c>
      <c r="E21" s="503">
        <f>RAW_DATA_INPUTS!E41</f>
        <v>571.11344301315114</v>
      </c>
      <c r="F21" s="503">
        <f>RAW_DATA_INPUTS!F41</f>
        <v>1413.818718960501</v>
      </c>
      <c r="G21" s="503">
        <f>RAW_DATA_INPUTS!G41</f>
        <v>184.02996609061259</v>
      </c>
      <c r="H21" s="503">
        <f>RAW_DATA_INPUTS!H41</f>
        <v>269.96821911331517</v>
      </c>
      <c r="I21" s="503">
        <f>RAW_DATA_INPUTS!I41</f>
        <v>696.48129462054021</v>
      </c>
      <c r="J21" s="503">
        <f>RAW_DATA_INPUTS!J41</f>
        <v>1255.9551707206765</v>
      </c>
      <c r="K21" s="503">
        <f>RAW_DATA_INPUTS!K41</f>
        <v>20.315658150662735</v>
      </c>
      <c r="L21" s="503">
        <f>RAW_DATA_INPUTS!L41</f>
        <v>29.98444731087767</v>
      </c>
      <c r="M21" s="503">
        <f>RAW_DATA_INPUTS!M41</f>
        <v>392.91046972633603</v>
      </c>
      <c r="N21" s="503">
        <f>RAW_DATA_INPUTS!N41</f>
        <v>245.08829300422039</v>
      </c>
      <c r="O21" s="503">
        <f>RAW_DATA_INPUTS!O41</f>
        <v>264.49848463339396</v>
      </c>
      <c r="P21" s="503">
        <f>RAW_DATA_INPUTS!P41</f>
        <v>734.09324339637658</v>
      </c>
      <c r="Q21" s="503">
        <f>RAW_DATA_INPUTS!Q41</f>
        <v>151.04050049005235</v>
      </c>
      <c r="R21" s="503">
        <f>RAW_DATA_INPUTS!R41</f>
        <v>605.92100778887732</v>
      </c>
      <c r="S21" s="503">
        <f>RAW_DATA_INPUTS!S41</f>
        <v>1042.6193176828267</v>
      </c>
      <c r="T21" s="503">
        <f>RAW_DATA_INPUTS!T41</f>
        <v>4569.646243800602</v>
      </c>
      <c r="U21" s="503">
        <f>RAW_DATA_INPUTS!U41</f>
        <v>19.331535428429284</v>
      </c>
      <c r="V21" s="503">
        <f>RAW_DATA_INPUTS!V41</f>
        <v>183.44959137632247</v>
      </c>
      <c r="W21" s="503">
        <f>RAW_DATA_INPUTS!W41</f>
        <v>624.87483824109404</v>
      </c>
      <c r="X21" s="503">
        <f>RAW_DATA_INPUTS!X41</f>
        <v>1241.8326278523834</v>
      </c>
      <c r="Y21" s="503">
        <f>RAW_DATA_INPUTS!Y41</f>
        <v>836.88273685713057</v>
      </c>
      <c r="Z21" s="503">
        <f>RAW_DATA_INPUTS!Z41</f>
        <v>1345.0545409723436</v>
      </c>
      <c r="AA21" s="503">
        <f>RAW_DATA_INPUTS!AA41</f>
        <v>2228.7776903828831</v>
      </c>
      <c r="AB21" s="503">
        <f>RAW_DATA_INPUTS!AB41</f>
        <v>3132.4571593859578</v>
      </c>
      <c r="AC21" s="503">
        <f>RAW_DATA_INPUTS!AC41</f>
        <v>427.54043823669491</v>
      </c>
      <c r="AD21" s="503">
        <f>RAW_DATA_INPUTS!AD41</f>
        <v>1620.1168712605245</v>
      </c>
      <c r="AE21" s="503">
        <f>RAW_DATA_INPUTS!AE41</f>
        <v>359.41056441427691</v>
      </c>
      <c r="AF21" s="503">
        <f>RAW_DATA_INPUTS!AF41</f>
        <v>448.13971625721791</v>
      </c>
      <c r="AG21" s="503">
        <f>RAW_DATA_INPUTS!AG41</f>
        <v>361.2049114108741</v>
      </c>
      <c r="AH21" s="503">
        <f>RAW_DATA_INPUTS!AH41</f>
        <v>960.96933158904892</v>
      </c>
      <c r="AI21" s="503">
        <f>RAW_DATA_INPUTS!AI41</f>
        <v>1552.2420118582113</v>
      </c>
      <c r="AJ21" s="503">
        <f>RAW_DATA_INPUTS!AJ41</f>
        <v>1835.6915618432317</v>
      </c>
      <c r="AK21" s="503">
        <f>RAW_DATA_INPUTS!AK41</f>
        <v>945.23389997755828</v>
      </c>
      <c r="AL21" s="503">
        <f>RAW_DATA_INPUTS!AL41</f>
        <v>609.46173846938325</v>
      </c>
      <c r="AM21" s="503">
        <f>RAW_DATA_INPUTS!AM41</f>
        <v>293.14303823206757</v>
      </c>
      <c r="AN21" s="503">
        <f>RAW_DATA_INPUTS!AN41</f>
        <v>874.03151907470374</v>
      </c>
      <c r="AO21" s="503">
        <f>RAW_DATA_INPUTS!AO41</f>
        <v>11072.759043266258</v>
      </c>
      <c r="AP21" s="503">
        <f>RAW_DATA_INPUTS!AP41</f>
        <v>22109.432125637384</v>
      </c>
      <c r="AQ21" s="503">
        <f>RAW_DATA_INPUTS!AQ41</f>
        <v>6587.78</v>
      </c>
      <c r="AR21" s="503">
        <f>RAW_DATA_INPUTS!AR41</f>
        <v>36835.35</v>
      </c>
    </row>
    <row r="22" spans="1:44" s="479" customFormat="1" ht="13.15">
      <c r="B22" s="481" t="str">
        <f>RAW_DATA_INPUTS!B42</f>
        <v>30-34</v>
      </c>
      <c r="C22" s="503">
        <f>RAW_DATA_INPUTS!C42</f>
        <v>244.67337389323291</v>
      </c>
      <c r="D22" s="503">
        <f>RAW_DATA_INPUTS!D42</f>
        <v>1057.2739733246599</v>
      </c>
      <c r="E22" s="503">
        <f>RAW_DATA_INPUTS!E42</f>
        <v>611.88111772268599</v>
      </c>
      <c r="F22" s="503">
        <f>RAW_DATA_INPUTS!F42</f>
        <v>1626.4170226115784</v>
      </c>
      <c r="G22" s="503">
        <f>RAW_DATA_INPUTS!G42</f>
        <v>369.10597177698645</v>
      </c>
      <c r="H22" s="503">
        <f>RAW_DATA_INPUTS!H42</f>
        <v>388.76371588203409</v>
      </c>
      <c r="I22" s="503">
        <f>RAW_DATA_INPUTS!I42</f>
        <v>657.28760275476736</v>
      </c>
      <c r="J22" s="503">
        <f>RAW_DATA_INPUTS!J42</f>
        <v>1145.7972261600137</v>
      </c>
      <c r="K22" s="503">
        <f>RAW_DATA_INPUTS!K42</f>
        <v>21.446750469674193</v>
      </c>
      <c r="L22" s="503">
        <f>RAW_DATA_INPUTS!L42</f>
        <v>25.470078851091738</v>
      </c>
      <c r="M22" s="503">
        <f>RAW_DATA_INPUTS!M42</f>
        <v>754.33090180618217</v>
      </c>
      <c r="N22" s="503">
        <f>RAW_DATA_INPUTS!N42</f>
        <v>429.93451398875709</v>
      </c>
      <c r="O22" s="503">
        <f>RAW_DATA_INPUTS!O42</f>
        <v>539.1628341554582</v>
      </c>
      <c r="P22" s="503">
        <f>RAW_DATA_INPUTS!P42</f>
        <v>989.48184910632108</v>
      </c>
      <c r="Q22" s="503">
        <f>RAW_DATA_INPUTS!Q42</f>
        <v>183.25760724513722</v>
      </c>
      <c r="R22" s="503">
        <f>RAW_DATA_INPUTS!R42</f>
        <v>870.48588445499365</v>
      </c>
      <c r="S22" s="503">
        <f>RAW_DATA_INPUTS!S42</f>
        <v>1230.0658354444822</v>
      </c>
      <c r="T22" s="503">
        <f>RAW_DATA_INPUTS!T42</f>
        <v>4483.5784652247366</v>
      </c>
      <c r="U22" s="503">
        <f>RAW_DATA_INPUTS!U42</f>
        <v>29.687286561101207</v>
      </c>
      <c r="V22" s="503">
        <f>RAW_DATA_INPUTS!V42</f>
        <v>223.73462325454003</v>
      </c>
      <c r="W22" s="503">
        <f>RAW_DATA_INPUTS!W42</f>
        <v>758.55565936428502</v>
      </c>
      <c r="X22" s="503">
        <f>RAW_DATA_INPUTS!X42</f>
        <v>1136.1809788960229</v>
      </c>
      <c r="Y22" s="503">
        <f>RAW_DATA_INPUTS!Y42</f>
        <v>990.05877353535357</v>
      </c>
      <c r="Z22" s="503">
        <f>RAW_DATA_INPUTS!Z42</f>
        <v>1236.5172235618904</v>
      </c>
      <c r="AA22" s="503">
        <f>RAW_DATA_INPUTS!AA42</f>
        <v>2322.6476352254363</v>
      </c>
      <c r="AB22" s="503">
        <f>RAW_DATA_INPUTS!AB42</f>
        <v>2390.8075951750311</v>
      </c>
      <c r="AC22" s="503">
        <f>RAW_DATA_INPUTS!AC42</f>
        <v>376.97750467345304</v>
      </c>
      <c r="AD22" s="503">
        <f>RAW_DATA_INPUTS!AD42</f>
        <v>1607.3788879974948</v>
      </c>
      <c r="AE22" s="503">
        <f>RAW_DATA_INPUTS!AE42</f>
        <v>416.30102060155019</v>
      </c>
      <c r="AF22" s="503">
        <f>RAW_DATA_INPUTS!AF42</f>
        <v>554.36570084890161</v>
      </c>
      <c r="AG22" s="503">
        <f>RAW_DATA_INPUTS!AG42</f>
        <v>593.00212229269016</v>
      </c>
      <c r="AH22" s="503">
        <f>RAW_DATA_INPUTS!AH42</f>
        <v>1304.6334703126408</v>
      </c>
      <c r="AI22" s="503">
        <f>RAW_DATA_INPUTS!AI42</f>
        <v>2076.0290281766811</v>
      </c>
      <c r="AJ22" s="503">
        <f>RAW_DATA_INPUTS!AJ42</f>
        <v>2029.2869374817062</v>
      </c>
      <c r="AK22" s="503">
        <f>RAW_DATA_INPUTS!AK42</f>
        <v>1162.2099429448208</v>
      </c>
      <c r="AL22" s="503">
        <f>RAW_DATA_INPUTS!AL42</f>
        <v>722.5218030017038</v>
      </c>
      <c r="AM22" s="503">
        <f>RAW_DATA_INPUTS!AM42</f>
        <v>363.97073194411377</v>
      </c>
      <c r="AN22" s="503">
        <f>RAW_DATA_INPUTS!AN42</f>
        <v>960.15706669807105</v>
      </c>
      <c r="AO22" s="503">
        <f>RAW_DATA_INPUTS!AO42</f>
        <v>13700.651700588091</v>
      </c>
      <c r="AP22" s="503">
        <f>RAW_DATA_INPUTS!AP42</f>
        <v>23182.787016832186</v>
      </c>
      <c r="AQ22" s="503">
        <f>RAW_DATA_INPUTS!AQ42</f>
        <v>6578.92</v>
      </c>
      <c r="AR22" s="503">
        <f>RAW_DATA_INPUTS!AR42</f>
        <v>34351.839999999997</v>
      </c>
    </row>
    <row r="23" spans="1:44" s="479" customFormat="1" ht="13.15">
      <c r="B23" s="481" t="str">
        <f>RAW_DATA_INPUTS!B43</f>
        <v>35-39</v>
      </c>
      <c r="C23" s="503">
        <f>RAW_DATA_INPUTS!C43</f>
        <v>320.15187226081161</v>
      </c>
      <c r="D23" s="503">
        <f>RAW_DATA_INPUTS!D43</f>
        <v>1217.142910830785</v>
      </c>
      <c r="E23" s="503">
        <f>RAW_DATA_INPUTS!E43</f>
        <v>689.057501922494</v>
      </c>
      <c r="F23" s="503">
        <f>RAW_DATA_INPUTS!F43</f>
        <v>1589.4793173422297</v>
      </c>
      <c r="G23" s="503">
        <f>RAW_DATA_INPUTS!G43</f>
        <v>411.31656957573267</v>
      </c>
      <c r="H23" s="503">
        <f>RAW_DATA_INPUTS!H43</f>
        <v>517.63159392083685</v>
      </c>
      <c r="I23" s="503">
        <f>RAW_DATA_INPUTS!I43</f>
        <v>641.26431990412391</v>
      </c>
      <c r="J23" s="503">
        <f>RAW_DATA_INPUTS!J43</f>
        <v>1089.9472402693818</v>
      </c>
      <c r="K23" s="503">
        <f>RAW_DATA_INPUTS!K43</f>
        <v>10.450852991750772</v>
      </c>
      <c r="L23" s="503">
        <f>RAW_DATA_INPUTS!L43</f>
        <v>27.808269692691098</v>
      </c>
      <c r="M23" s="503">
        <f>RAW_DATA_INPUTS!M43</f>
        <v>805.43696290372145</v>
      </c>
      <c r="N23" s="503">
        <f>RAW_DATA_INPUTS!N43</f>
        <v>533.82763819348133</v>
      </c>
      <c r="O23" s="503">
        <f>RAW_DATA_INPUTS!O43</f>
        <v>662.02120128333922</v>
      </c>
      <c r="P23" s="503">
        <f>RAW_DATA_INPUTS!P43</f>
        <v>950.96436103020426</v>
      </c>
      <c r="Q23" s="503">
        <f>RAW_DATA_INPUTS!Q43</f>
        <v>208.2476900526479</v>
      </c>
      <c r="R23" s="503">
        <f>RAW_DATA_INPUTS!R43</f>
        <v>795.22963508476471</v>
      </c>
      <c r="S23" s="503">
        <f>RAW_DATA_INPUTS!S43</f>
        <v>1068.4362512643334</v>
      </c>
      <c r="T23" s="503">
        <f>RAW_DATA_INPUTS!T43</f>
        <v>4014.5836717943512</v>
      </c>
      <c r="U23" s="503">
        <f>RAW_DATA_INPUTS!U43</f>
        <v>37.916088808180902</v>
      </c>
      <c r="V23" s="503">
        <f>RAW_DATA_INPUTS!V43</f>
        <v>232.1144218729053</v>
      </c>
      <c r="W23" s="503">
        <f>RAW_DATA_INPUTS!W43</f>
        <v>904.27455443033182</v>
      </c>
      <c r="X23" s="503">
        <f>RAW_DATA_INPUTS!X43</f>
        <v>1198.9773646175363</v>
      </c>
      <c r="Y23" s="503">
        <f>RAW_DATA_INPUTS!Y43</f>
        <v>830.73277553414437</v>
      </c>
      <c r="Z23" s="503">
        <f>RAW_DATA_INPUTS!Z43</f>
        <v>1182.5045632466938</v>
      </c>
      <c r="AA23" s="503">
        <f>RAW_DATA_INPUTS!AA43</f>
        <v>2177.6237204406657</v>
      </c>
      <c r="AB23" s="503">
        <f>RAW_DATA_INPUTS!AB43</f>
        <v>2307.3176442332524</v>
      </c>
      <c r="AC23" s="503">
        <f>RAW_DATA_INPUTS!AC43</f>
        <v>449.57040929059241</v>
      </c>
      <c r="AD23" s="503">
        <f>RAW_DATA_INPUTS!AD43</f>
        <v>1896.0435087089484</v>
      </c>
      <c r="AE23" s="503">
        <f>RAW_DATA_INPUTS!AE43</f>
        <v>379.3643736769169</v>
      </c>
      <c r="AF23" s="503">
        <f>RAW_DATA_INPUTS!AF43</f>
        <v>522.17900851971478</v>
      </c>
      <c r="AG23" s="503">
        <f>RAW_DATA_INPUTS!AG43</f>
        <v>611.70794630156195</v>
      </c>
      <c r="AH23" s="503">
        <f>RAW_DATA_INPUTS!AH43</f>
        <v>1186.4692650699633</v>
      </c>
      <c r="AI23" s="503">
        <f>RAW_DATA_INPUTS!AI43</f>
        <v>2093.879062811598</v>
      </c>
      <c r="AJ23" s="503">
        <f>RAW_DATA_INPUTS!AJ43</f>
        <v>1821.3425340014151</v>
      </c>
      <c r="AK23" s="503">
        <f>RAW_DATA_INPUTS!AK43</f>
        <v>1078.1861518074572</v>
      </c>
      <c r="AL23" s="503">
        <f>RAW_DATA_INPUTS!AL43</f>
        <v>658.983204745443</v>
      </c>
      <c r="AM23" s="503">
        <f>RAW_DATA_INPUTS!AM43</f>
        <v>361.58691053587864</v>
      </c>
      <c r="AN23" s="503">
        <f>RAW_DATA_INPUTS!AN43</f>
        <v>783.94626810544275</v>
      </c>
      <c r="AO23" s="503">
        <f>RAW_DATA_INPUTS!AO43</f>
        <v>13741.225215796281</v>
      </c>
      <c r="AP23" s="503">
        <f>RAW_DATA_INPUTS!AP43</f>
        <v>22526.49242128004</v>
      </c>
      <c r="AQ23" s="503">
        <f>RAW_DATA_INPUTS!AQ43</f>
        <v>5252.45</v>
      </c>
      <c r="AR23" s="503">
        <f>RAW_DATA_INPUTS!AR43</f>
        <v>31053.97</v>
      </c>
    </row>
    <row r="24" spans="1:44" s="479" customFormat="1" ht="13.15">
      <c r="B24" s="481" t="str">
        <f>RAW_DATA_INPUTS!B44</f>
        <v>40-44</v>
      </c>
      <c r="C24" s="503">
        <f>RAW_DATA_INPUTS!C44</f>
        <v>358.05462035798223</v>
      </c>
      <c r="D24" s="503">
        <f>RAW_DATA_INPUTS!D44</f>
        <v>1136.4924468362487</v>
      </c>
      <c r="E24" s="503">
        <f>RAW_DATA_INPUTS!E44</f>
        <v>604.82517402295889</v>
      </c>
      <c r="F24" s="503">
        <f>RAW_DATA_INPUTS!F44</f>
        <v>1373.7000390725539</v>
      </c>
      <c r="G24" s="503">
        <f>RAW_DATA_INPUTS!G44</f>
        <v>369.39898286834216</v>
      </c>
      <c r="H24" s="503">
        <f>RAW_DATA_INPUTS!H44</f>
        <v>432.76838159167488</v>
      </c>
      <c r="I24" s="503">
        <f>RAW_DATA_INPUTS!I44</f>
        <v>638.59827284178743</v>
      </c>
      <c r="J24" s="503">
        <f>RAW_DATA_INPUTS!J44</f>
        <v>994.5015554165559</v>
      </c>
      <c r="K24" s="503">
        <f>RAW_DATA_INPUTS!K44</f>
        <v>12.08898669514673</v>
      </c>
      <c r="L24" s="503">
        <f>RAW_DATA_INPUTS!L44</f>
        <v>24.457996245574822</v>
      </c>
      <c r="M24" s="503">
        <f>RAW_DATA_INPUTS!M44</f>
        <v>608.42172737106989</v>
      </c>
      <c r="N24" s="503">
        <f>RAW_DATA_INPUTS!N44</f>
        <v>435.5595207134794</v>
      </c>
      <c r="O24" s="503">
        <f>RAW_DATA_INPUTS!O44</f>
        <v>648.73537786106169</v>
      </c>
      <c r="P24" s="503">
        <f>RAW_DATA_INPUTS!P44</f>
        <v>842.67980020642335</v>
      </c>
      <c r="Q24" s="503">
        <f>RAW_DATA_INPUTS!Q44</f>
        <v>151.20650104011426</v>
      </c>
      <c r="R24" s="503">
        <f>RAW_DATA_INPUTS!R44</f>
        <v>528.52375132417546</v>
      </c>
      <c r="S24" s="503">
        <f>RAW_DATA_INPUTS!S44</f>
        <v>895.40769640999315</v>
      </c>
      <c r="T24" s="503">
        <f>RAW_DATA_INPUTS!T44</f>
        <v>3165.5118561773506</v>
      </c>
      <c r="U24" s="503">
        <f>RAW_DATA_INPUTS!U44</f>
        <v>33.28720004870442</v>
      </c>
      <c r="V24" s="503">
        <f>RAW_DATA_INPUTS!V44</f>
        <v>242.86716346518233</v>
      </c>
      <c r="W24" s="503">
        <f>RAW_DATA_INPUTS!W44</f>
        <v>794.3338791289882</v>
      </c>
      <c r="X24" s="503">
        <f>RAW_DATA_INPUTS!X44</f>
        <v>936.07374975421237</v>
      </c>
      <c r="Y24" s="503">
        <f>RAW_DATA_INPUTS!Y44</f>
        <v>781.03408808843767</v>
      </c>
      <c r="Z24" s="503">
        <f>RAW_DATA_INPUTS!Z44</f>
        <v>901.28633182389626</v>
      </c>
      <c r="AA24" s="503">
        <f>RAW_DATA_INPUTS!AA44</f>
        <v>1916.230874033618</v>
      </c>
      <c r="AB24" s="503">
        <f>RAW_DATA_INPUTS!AB44</f>
        <v>2221.4726946752576</v>
      </c>
      <c r="AC24" s="503">
        <f>RAW_DATA_INPUTS!AC44</f>
        <v>445.03141525456692</v>
      </c>
      <c r="AD24" s="503">
        <f>RAW_DATA_INPUTS!AD44</f>
        <v>2146.5481795603596</v>
      </c>
      <c r="AE24" s="503">
        <f>RAW_DATA_INPUTS!AE44</f>
        <v>308.39605205918133</v>
      </c>
      <c r="AF24" s="503">
        <f>RAW_DATA_INPUTS!AF44</f>
        <v>456.18263937536034</v>
      </c>
      <c r="AG24" s="503">
        <f>RAW_DATA_INPUTS!AG44</f>
        <v>500.18003339370784</v>
      </c>
      <c r="AH24" s="503">
        <f>RAW_DATA_INPUTS!AH44</f>
        <v>929.98796683123817</v>
      </c>
      <c r="AI24" s="503">
        <f>RAW_DATA_INPUTS!AI44</f>
        <v>1259.8694445596129</v>
      </c>
      <c r="AJ24" s="503">
        <f>RAW_DATA_INPUTS!AJ44</f>
        <v>1043.6350249939737</v>
      </c>
      <c r="AK24" s="503">
        <f>RAW_DATA_INPUTS!AK44</f>
        <v>815.77168100853532</v>
      </c>
      <c r="AL24" s="503">
        <f>RAW_DATA_INPUTS!AL44</f>
        <v>552.94420632091942</v>
      </c>
      <c r="AM24" s="503">
        <f>RAW_DATA_INPUTS!AM44</f>
        <v>343.51326458208263</v>
      </c>
      <c r="AN24" s="503">
        <f>RAW_DATA_INPUTS!AN44</f>
        <v>794.54247425605831</v>
      </c>
      <c r="AO24" s="503">
        <f>RAW_DATA_INPUTS!AO44</f>
        <v>11484.385271625892</v>
      </c>
      <c r="AP24" s="503">
        <f>RAW_DATA_INPUTS!AP44</f>
        <v>19159.735778640497</v>
      </c>
      <c r="AQ24" s="503">
        <f>RAW_DATA_INPUTS!AQ44</f>
        <v>4524.95</v>
      </c>
      <c r="AR24" s="503">
        <f>RAW_DATA_INPUTS!AR44</f>
        <v>28613.94</v>
      </c>
    </row>
    <row r="25" spans="1:44" s="479" customFormat="1" ht="13.15">
      <c r="B25" s="481" t="str">
        <f>RAW_DATA_INPUTS!B45</f>
        <v>45-49</v>
      </c>
      <c r="C25" s="503">
        <f>RAW_DATA_INPUTS!C45</f>
        <v>274.14517802271632</v>
      </c>
      <c r="D25" s="503">
        <f>RAW_DATA_INPUTS!D45</f>
        <v>971.32254456049861</v>
      </c>
      <c r="E25" s="503">
        <f>RAW_DATA_INPUTS!E45</f>
        <v>485.18712863014963</v>
      </c>
      <c r="F25" s="503">
        <f>RAW_DATA_INPUTS!F45</f>
        <v>910.97173124061476</v>
      </c>
      <c r="G25" s="503">
        <f>RAW_DATA_INPUTS!G45</f>
        <v>344.61604475920603</v>
      </c>
      <c r="H25" s="503">
        <f>RAW_DATA_INPUTS!H45</f>
        <v>402.69624327031931</v>
      </c>
      <c r="I25" s="503">
        <f>RAW_DATA_INPUTS!I45</f>
        <v>648.17244184959259</v>
      </c>
      <c r="J25" s="503">
        <f>RAW_DATA_INPUTS!J45</f>
        <v>846.49094266251097</v>
      </c>
      <c r="K25" s="503">
        <f>RAW_DATA_INPUTS!K45</f>
        <v>18.155481838492204</v>
      </c>
      <c r="L25" s="503">
        <f>RAW_DATA_INPUTS!L45</f>
        <v>13.61811150130816</v>
      </c>
      <c r="M25" s="503">
        <f>RAW_DATA_INPUTS!M45</f>
        <v>601.64771927271102</v>
      </c>
      <c r="N25" s="503">
        <f>RAW_DATA_INPUTS!N45</f>
        <v>369.03144117884375</v>
      </c>
      <c r="O25" s="503">
        <f>RAW_DATA_INPUTS!O45</f>
        <v>702.12966821425391</v>
      </c>
      <c r="P25" s="503">
        <f>RAW_DATA_INPUTS!P45</f>
        <v>741.90413958419913</v>
      </c>
      <c r="Q25" s="503">
        <f>RAW_DATA_INPUTS!Q45</f>
        <v>131.38743536736303</v>
      </c>
      <c r="R25" s="503">
        <f>RAW_DATA_INPUTS!R45</f>
        <v>353.57917162521011</v>
      </c>
      <c r="S25" s="503">
        <f>RAW_DATA_INPUTS!S45</f>
        <v>800.05994170845975</v>
      </c>
      <c r="T25" s="503">
        <f>RAW_DATA_INPUTS!T45</f>
        <v>2570.9133858839859</v>
      </c>
      <c r="U25" s="503">
        <f>RAW_DATA_INPUTS!U45</f>
        <v>30.066277453268324</v>
      </c>
      <c r="V25" s="503">
        <f>RAW_DATA_INPUTS!V45</f>
        <v>257.73980604882752</v>
      </c>
      <c r="W25" s="503">
        <f>RAW_DATA_INPUTS!W45</f>
        <v>684.09420199105102</v>
      </c>
      <c r="X25" s="503">
        <f>RAW_DATA_INPUTS!X45</f>
        <v>609.09774133160442</v>
      </c>
      <c r="Y25" s="503">
        <f>RAW_DATA_INPUTS!Y45</f>
        <v>655.4358779736807</v>
      </c>
      <c r="Z25" s="503">
        <f>RAW_DATA_INPUTS!Z45</f>
        <v>675.89274932072635</v>
      </c>
      <c r="AA25" s="503">
        <f>RAW_DATA_INPUTS!AA45</f>
        <v>2095.4677687150365</v>
      </c>
      <c r="AB25" s="503">
        <f>RAW_DATA_INPUTS!AB45</f>
        <v>2281.9966591117195</v>
      </c>
      <c r="AC25" s="503">
        <f>RAW_DATA_INPUTS!AC45</f>
        <v>408.22446361676373</v>
      </c>
      <c r="AD25" s="503">
        <f>RAW_DATA_INPUTS!AD45</f>
        <v>1965.9904168027733</v>
      </c>
      <c r="AE25" s="503">
        <f>RAW_DATA_INPUTS!AE45</f>
        <v>241.57669078176312</v>
      </c>
      <c r="AF25" s="503">
        <f>RAW_DATA_INPUTS!AF45</f>
        <v>296.41416659336227</v>
      </c>
      <c r="AG25" s="503">
        <f>RAW_DATA_INPUTS!AG45</f>
        <v>479.31411423064395</v>
      </c>
      <c r="AH25" s="503">
        <f>RAW_DATA_INPUTS!AH45</f>
        <v>796.07606788806856</v>
      </c>
      <c r="AI25" s="503">
        <f>RAW_DATA_INPUTS!AI45</f>
        <v>717.00339122155879</v>
      </c>
      <c r="AJ25" s="503">
        <f>RAW_DATA_INPUTS!AJ45</f>
        <v>558.20008309109721</v>
      </c>
      <c r="AK25" s="503">
        <f>RAW_DATA_INPUTS!AK45</f>
        <v>950.73195174520777</v>
      </c>
      <c r="AL25" s="503">
        <f>RAW_DATA_INPUTS!AL45</f>
        <v>518.64988341808635</v>
      </c>
      <c r="AM25" s="503">
        <f>RAW_DATA_INPUTS!AM45</f>
        <v>289.76129158666021</v>
      </c>
      <c r="AN25" s="503">
        <f>RAW_DATA_INPUTS!AN45</f>
        <v>495.45788115497521</v>
      </c>
      <c r="AO25" s="503">
        <f>RAW_DATA_INPUTS!AO45</f>
        <v>10557.177068978575</v>
      </c>
      <c r="AP25" s="503">
        <f>RAW_DATA_INPUTS!AP45</f>
        <v>15636.043166268728</v>
      </c>
      <c r="AQ25" s="503">
        <f>RAW_DATA_INPUTS!AQ45</f>
        <v>3838.52</v>
      </c>
      <c r="AR25" s="503">
        <f>RAW_DATA_INPUTS!AR45</f>
        <v>25187.68</v>
      </c>
    </row>
    <row r="26" spans="1:44" s="479" customFormat="1" ht="13.15">
      <c r="B26" s="481" t="str">
        <f>RAW_DATA_INPUTS!B46</f>
        <v>50-54</v>
      </c>
      <c r="C26" s="503">
        <f>RAW_DATA_INPUTS!C46</f>
        <v>284.78110733600306</v>
      </c>
      <c r="D26" s="503">
        <f>RAW_DATA_INPUTS!D46</f>
        <v>715.75024310187359</v>
      </c>
      <c r="E26" s="503">
        <f>RAW_DATA_INPUTS!E46</f>
        <v>312.0675099736203</v>
      </c>
      <c r="F26" s="503">
        <f>RAW_DATA_INPUTS!F46</f>
        <v>646.96483778521849</v>
      </c>
      <c r="G26" s="503">
        <f>RAW_DATA_INPUTS!G46</f>
        <v>293.00609116642505</v>
      </c>
      <c r="H26" s="503">
        <f>RAW_DATA_INPUTS!H46</f>
        <v>286.42784215981146</v>
      </c>
      <c r="I26" s="503">
        <f>RAW_DATA_INPUTS!I46</f>
        <v>485.41956885812721</v>
      </c>
      <c r="J26" s="503">
        <f>RAW_DATA_INPUTS!J46</f>
        <v>577.00918564179744</v>
      </c>
      <c r="K26" s="503">
        <f>RAW_DATA_INPUTS!K46</f>
        <v>10.743876908170197</v>
      </c>
      <c r="L26" s="503">
        <f>RAW_DATA_INPUTS!L46</f>
        <v>16.775369194605499</v>
      </c>
      <c r="M26" s="503">
        <f>RAW_DATA_INPUTS!M46</f>
        <v>386.26546178219735</v>
      </c>
      <c r="N26" s="503">
        <f>RAW_DATA_INPUTS!N46</f>
        <v>296.76135477961162</v>
      </c>
      <c r="O26" s="503">
        <f>RAW_DATA_INPUTS!O46</f>
        <v>671.93606950792775</v>
      </c>
      <c r="P26" s="503">
        <f>RAW_DATA_INPUTS!P46</f>
        <v>695.10776154021858</v>
      </c>
      <c r="Q26" s="503">
        <f>RAW_DATA_INPUTS!Q46</f>
        <v>102.22033871883708</v>
      </c>
      <c r="R26" s="503">
        <f>RAW_DATA_INPUTS!R46</f>
        <v>220.96373218871452</v>
      </c>
      <c r="S26" s="503">
        <f>RAW_DATA_INPUTS!S46</f>
        <v>579.05951027000708</v>
      </c>
      <c r="T26" s="503">
        <f>RAW_DATA_INPUTS!T46</f>
        <v>2062.251694503505</v>
      </c>
      <c r="U26" s="503">
        <f>RAW_DATA_INPUTS!U46</f>
        <v>23.324439471762517</v>
      </c>
      <c r="V26" s="503">
        <f>RAW_DATA_INPUTS!V46</f>
        <v>296.25788039021319</v>
      </c>
      <c r="W26" s="503">
        <f>RAW_DATA_INPUTS!W46</f>
        <v>393.96841991785641</v>
      </c>
      <c r="X26" s="503">
        <f>RAW_DATA_INPUTS!X46</f>
        <v>346.54012859356931</v>
      </c>
      <c r="Y26" s="503">
        <f>RAW_DATA_INPUTS!Y46</f>
        <v>467.32706098718444</v>
      </c>
      <c r="Z26" s="503">
        <f>RAW_DATA_INPUTS!Z46</f>
        <v>407.49443727364968</v>
      </c>
      <c r="AA26" s="503">
        <f>RAW_DATA_INPUTS!AA46</f>
        <v>1589.26906615452</v>
      </c>
      <c r="AB26" s="503">
        <f>RAW_DATA_INPUTS!AB46</f>
        <v>1881.9208941939673</v>
      </c>
      <c r="AC26" s="503">
        <f>RAW_DATA_INPUTS!AC46</f>
        <v>331.76756407668921</v>
      </c>
      <c r="AD26" s="503">
        <f>RAW_DATA_INPUTS!AD46</f>
        <v>1367.6952029279364</v>
      </c>
      <c r="AE26" s="503">
        <f>RAW_DATA_INPUTS!AE46</f>
        <v>183.66124439231456</v>
      </c>
      <c r="AF26" s="503">
        <f>RAW_DATA_INPUTS!AF46</f>
        <v>167.08340285898564</v>
      </c>
      <c r="AG26" s="503">
        <f>RAW_DATA_INPUTS!AG46</f>
        <v>360.19686700558441</v>
      </c>
      <c r="AH26" s="503">
        <f>RAW_DATA_INPUTS!AH46</f>
        <v>644.16637612545674</v>
      </c>
      <c r="AI26" s="503">
        <f>RAW_DATA_INPUTS!AI46</f>
        <v>380.00373733178708</v>
      </c>
      <c r="AJ26" s="503">
        <f>RAW_DATA_INPUTS!AJ46</f>
        <v>402.8907817401539</v>
      </c>
      <c r="AK26" s="503">
        <f>RAW_DATA_INPUTS!AK46</f>
        <v>803.72756760555751</v>
      </c>
      <c r="AL26" s="503">
        <f>RAW_DATA_INPUTS!AL46</f>
        <v>403.03579483800706</v>
      </c>
      <c r="AM26" s="503">
        <f>RAW_DATA_INPUTS!AM46</f>
        <v>229.59279930573237</v>
      </c>
      <c r="AN26" s="503">
        <f>RAW_DATA_INPUTS!AN46</f>
        <v>402.41685162751656</v>
      </c>
      <c r="AO26" s="503">
        <f>RAW_DATA_INPUTS!AO46</f>
        <v>7888.3383007703042</v>
      </c>
      <c r="AP26" s="503">
        <f>RAW_DATA_INPUTS!AP46</f>
        <v>11837.513771464814</v>
      </c>
      <c r="AQ26" s="503">
        <f>RAW_DATA_INPUTS!AQ46</f>
        <v>2874.37</v>
      </c>
      <c r="AR26" s="503">
        <f>RAW_DATA_INPUTS!AR46</f>
        <v>20291.28</v>
      </c>
    </row>
    <row r="27" spans="1:44" s="479" customFormat="1" ht="13.15">
      <c r="B27" s="481" t="str">
        <f>RAW_DATA_INPUTS!B47</f>
        <v>55-59</v>
      </c>
      <c r="C27" s="503">
        <f>RAW_DATA_INPUTS!C47</f>
        <v>167.56188637855024</v>
      </c>
      <c r="D27" s="503">
        <f>RAW_DATA_INPUTS!D47</f>
        <v>307.05195932323585</v>
      </c>
      <c r="E27" s="503">
        <f>RAW_DATA_INPUTS!E47</f>
        <v>208.06633981219352</v>
      </c>
      <c r="F27" s="503">
        <f>RAW_DATA_INPUTS!F47</f>
        <v>412.99170468662578</v>
      </c>
      <c r="G27" s="503">
        <f>RAW_DATA_INPUTS!G47</f>
        <v>173.05755075151799</v>
      </c>
      <c r="H27" s="503">
        <f>RAW_DATA_INPUTS!H47</f>
        <v>136.04214960667235</v>
      </c>
      <c r="I27" s="503">
        <f>RAW_DATA_INPUTS!I47</f>
        <v>314.49755166102574</v>
      </c>
      <c r="J27" s="503">
        <f>RAW_DATA_INPUTS!J47</f>
        <v>354.54225854932213</v>
      </c>
      <c r="K27" s="503">
        <f>RAW_DATA_INPUTS!K47</f>
        <v>17.126897886146232</v>
      </c>
      <c r="L27" s="503">
        <f>RAW_DATA_INPUTS!L47</f>
        <v>17.444423802402749</v>
      </c>
      <c r="M27" s="503">
        <f>RAW_DATA_INPUTS!M47</f>
        <v>221.93526532466564</v>
      </c>
      <c r="N27" s="503">
        <f>RAW_DATA_INPUTS!N47</f>
        <v>157.91418878716402</v>
      </c>
      <c r="O27" s="503">
        <f>RAW_DATA_INPUTS!O47</f>
        <v>492.31045685574634</v>
      </c>
      <c r="P27" s="503">
        <f>RAW_DATA_INPUTS!P47</f>
        <v>424.8493534601651</v>
      </c>
      <c r="Q27" s="503">
        <f>RAW_DATA_INPUTS!Q47</f>
        <v>52.444173779795463</v>
      </c>
      <c r="R27" s="503">
        <f>RAW_DATA_INPUTS!R47</f>
        <v>109.39736250073</v>
      </c>
      <c r="S27" s="503">
        <f>RAW_DATA_INPUTS!S47</f>
        <v>360.31307303276742</v>
      </c>
      <c r="T27" s="503">
        <f>RAW_DATA_INPUTS!T47</f>
        <v>1321.8385993432933</v>
      </c>
      <c r="U27" s="503">
        <f>RAW_DATA_INPUTS!U47</f>
        <v>12.099709222221929</v>
      </c>
      <c r="V27" s="503">
        <f>RAW_DATA_INPUTS!V47</f>
        <v>206.97502601780948</v>
      </c>
      <c r="W27" s="503">
        <f>RAW_DATA_INPUTS!W47</f>
        <v>264.84362677968386</v>
      </c>
      <c r="X27" s="503">
        <f>RAW_DATA_INPUTS!X47</f>
        <v>242.75449109902732</v>
      </c>
      <c r="Y27" s="503">
        <f>RAW_DATA_INPUTS!Y47</f>
        <v>265.56332987623659</v>
      </c>
      <c r="Z27" s="503">
        <f>RAW_DATA_INPUTS!Z47</f>
        <v>279.7002409694166</v>
      </c>
      <c r="AA27" s="503">
        <f>RAW_DATA_INPUTS!AA47</f>
        <v>971.08042939865311</v>
      </c>
      <c r="AB27" s="503">
        <f>RAW_DATA_INPUTS!AB47</f>
        <v>1020.6404002774956</v>
      </c>
      <c r="AC27" s="503">
        <f>RAW_DATA_INPUTS!AC47</f>
        <v>169.80177689032692</v>
      </c>
      <c r="AD27" s="503">
        <f>RAW_DATA_INPUTS!AD47</f>
        <v>827.52791267638406</v>
      </c>
      <c r="AE27" s="503">
        <f>RAW_DATA_INPUTS!AE47</f>
        <v>110.73694147169614</v>
      </c>
      <c r="AF27" s="503">
        <f>RAW_DATA_INPUTS!AF47</f>
        <v>113.45691547161499</v>
      </c>
      <c r="AG27" s="503">
        <f>RAW_DATA_INPUTS!AG47</f>
        <v>239.87656678492624</v>
      </c>
      <c r="AH27" s="503">
        <f>RAW_DATA_INPUTS!AH47</f>
        <v>441.22243625695097</v>
      </c>
      <c r="AI27" s="503">
        <f>RAW_DATA_INPUTS!AI47</f>
        <v>249.19048351120392</v>
      </c>
      <c r="AJ27" s="503">
        <f>RAW_DATA_INPUTS!AJ47</f>
        <v>242.33447020829124</v>
      </c>
      <c r="AK27" s="503">
        <f>RAW_DATA_INPUTS!AK47</f>
        <v>512.75482791239438</v>
      </c>
      <c r="AL27" s="503">
        <f>RAW_DATA_INPUTS!AL47</f>
        <v>201.25489494266816</v>
      </c>
      <c r="AM27" s="503">
        <f>RAW_DATA_INPUTS!AM47</f>
        <v>164.40668293649759</v>
      </c>
      <c r="AN27" s="503">
        <f>RAW_DATA_INPUTS!AN47</f>
        <v>306.90500720922358</v>
      </c>
      <c r="AO27" s="503">
        <f>RAW_DATA_INPUTS!AO47</f>
        <v>4966.4469706417103</v>
      </c>
      <c r="AP27" s="503">
        <f>RAW_DATA_INPUTS!AP47</f>
        <v>7124.8437951884925</v>
      </c>
      <c r="AQ27" s="503">
        <f>RAW_DATA_INPUTS!AQ47</f>
        <v>1476.32</v>
      </c>
      <c r="AR27" s="503">
        <f>RAW_DATA_INPUTS!AR47</f>
        <v>11706.98</v>
      </c>
    </row>
    <row r="28" spans="1:44" s="479" customFormat="1" ht="13.15">
      <c r="B28" s="481" t="str">
        <f>RAW_DATA_INPUTS!B48</f>
        <v>60-64</v>
      </c>
      <c r="C28" s="503">
        <f>RAW_DATA_INPUTS!C48</f>
        <v>45.404698238979215</v>
      </c>
      <c r="D28" s="503">
        <f>RAW_DATA_INPUTS!D48</f>
        <v>125.58416536377501</v>
      </c>
      <c r="E28" s="503">
        <f>RAW_DATA_INPUTS!E48</f>
        <v>69.918442111851689</v>
      </c>
      <c r="F28" s="503">
        <f>RAW_DATA_INPUTS!F48</f>
        <v>127.16398534237648</v>
      </c>
      <c r="G28" s="503">
        <f>RAW_DATA_INPUTS!G48</f>
        <v>53.463023737088513</v>
      </c>
      <c r="H28" s="503">
        <f>RAW_DATA_INPUTS!H48</f>
        <v>28.035061211828051</v>
      </c>
      <c r="I28" s="503">
        <f>RAW_DATA_INPUTS!I48</f>
        <v>95.454685011701045</v>
      </c>
      <c r="J28" s="503">
        <f>RAW_DATA_INPUTS!J48</f>
        <v>94.988676785501212</v>
      </c>
      <c r="K28" s="503">
        <f>RAW_DATA_INPUTS!K48</f>
        <v>0</v>
      </c>
      <c r="L28" s="503">
        <f>RAW_DATA_INPUTS!L48</f>
        <v>8.7187116155103581</v>
      </c>
      <c r="M28" s="503">
        <f>RAW_DATA_INPUTS!M48</f>
        <v>54.620065298547942</v>
      </c>
      <c r="N28" s="503">
        <f>RAW_DATA_INPUTS!N48</f>
        <v>44.309052971683641</v>
      </c>
      <c r="O28" s="503">
        <f>RAW_DATA_INPUTS!O48</f>
        <v>141.56311852888226</v>
      </c>
      <c r="P28" s="503">
        <f>RAW_DATA_INPUTS!P48</f>
        <v>132.52423866180661</v>
      </c>
      <c r="Q28" s="503">
        <f>RAW_DATA_INPUTS!Q48</f>
        <v>25.243083645857997</v>
      </c>
      <c r="R28" s="503">
        <f>RAW_DATA_INPUTS!R48</f>
        <v>40.734134977236451</v>
      </c>
      <c r="S28" s="503">
        <f>RAW_DATA_INPUTS!S48</f>
        <v>108.22972156046231</v>
      </c>
      <c r="T28" s="503">
        <f>RAW_DATA_INPUTS!T48</f>
        <v>441.84186328595911</v>
      </c>
      <c r="U28" s="503">
        <f>RAW_DATA_INPUTS!U48</f>
        <v>6.3778467288703649</v>
      </c>
      <c r="V28" s="503">
        <f>RAW_DATA_INPUTS!V48</f>
        <v>59.345573819107834</v>
      </c>
      <c r="W28" s="503">
        <f>RAW_DATA_INPUTS!W48</f>
        <v>92.644569061466967</v>
      </c>
      <c r="X28" s="503">
        <f>RAW_DATA_INPUTS!X48</f>
        <v>64.709397472026964</v>
      </c>
      <c r="Y28" s="503">
        <f>RAW_DATA_INPUTS!Y48</f>
        <v>82.468481356968553</v>
      </c>
      <c r="Z28" s="503">
        <f>RAW_DATA_INPUTS!Z48</f>
        <v>100.98336491714598</v>
      </c>
      <c r="AA28" s="503">
        <f>RAW_DATA_INPUTS!AA48</f>
        <v>404.73276218132685</v>
      </c>
      <c r="AB28" s="503">
        <f>RAW_DATA_INPUTS!AB48</f>
        <v>347.57879576467303</v>
      </c>
      <c r="AC28" s="503">
        <f>RAW_DATA_INPUTS!AC48</f>
        <v>53.726922836234159</v>
      </c>
      <c r="AD28" s="503">
        <f>RAW_DATA_INPUTS!AD48</f>
        <v>244.9376781661164</v>
      </c>
      <c r="AE28" s="503">
        <f>RAW_DATA_INPUTS!AE48</f>
        <v>28.661678229878014</v>
      </c>
      <c r="AF28" s="503">
        <f>RAW_DATA_INPUTS!AF48</f>
        <v>34.993665497485352</v>
      </c>
      <c r="AG28" s="503">
        <f>RAW_DATA_INPUTS!AG48</f>
        <v>83.294669207321121</v>
      </c>
      <c r="AH28" s="503">
        <f>RAW_DATA_INPUTS!AH48</f>
        <v>166.43033141023645</v>
      </c>
      <c r="AI28" s="503">
        <f>RAW_DATA_INPUTS!AI48</f>
        <v>50.229097460910396</v>
      </c>
      <c r="AJ28" s="503">
        <f>RAW_DATA_INPUTS!AJ48</f>
        <v>65.057126232145734</v>
      </c>
      <c r="AK28" s="503">
        <f>RAW_DATA_INPUTS!AK48</f>
        <v>150.09941328131561</v>
      </c>
      <c r="AL28" s="503">
        <f>RAW_DATA_INPUTS!AL48</f>
        <v>55.120518994697562</v>
      </c>
      <c r="AM28" s="503">
        <f>RAW_DATA_INPUTS!AM48</f>
        <v>41.997853593659094</v>
      </c>
      <c r="AN28" s="503">
        <f>RAW_DATA_INPUTS!AN48</f>
        <v>78.020154865332842</v>
      </c>
      <c r="AO28" s="503">
        <f>RAW_DATA_INPUTS!AO48</f>
        <v>1590.1834147176626</v>
      </c>
      <c r="AP28" s="503">
        <f>RAW_DATA_INPUTS!AP48</f>
        <v>2257.6783350647715</v>
      </c>
      <c r="AQ28" s="503">
        <f>RAW_DATA_INPUTS!AQ48</f>
        <v>522.83000000000004</v>
      </c>
      <c r="AR28" s="503">
        <f>RAW_DATA_INPUTS!AR48</f>
        <v>4334.6099999999997</v>
      </c>
    </row>
    <row r="29" spans="1:44" s="479" customFormat="1" ht="13.15">
      <c r="B29" s="481" t="str">
        <f>RAW_DATA_INPUTS!B49</f>
        <v>65 plus</v>
      </c>
      <c r="C29" s="503">
        <f>RAW_DATA_INPUTS!C49</f>
        <v>10.531930004469311</v>
      </c>
      <c r="D29" s="503">
        <f>RAW_DATA_INPUTS!D49</f>
        <v>19.176872549915306</v>
      </c>
      <c r="E29" s="503">
        <f>RAW_DATA_INPUTS!E49</f>
        <v>5.7999537214310815</v>
      </c>
      <c r="F29" s="503">
        <f>RAW_DATA_INPUTS!F49</f>
        <v>18.12185540340932</v>
      </c>
      <c r="G29" s="503">
        <f>RAW_DATA_INPUTS!G49</f>
        <v>10.200386115454309</v>
      </c>
      <c r="H29" s="503">
        <f>RAW_DATA_INPUTS!H49</f>
        <v>14.394544877044053</v>
      </c>
      <c r="I29" s="503">
        <f>RAW_DATA_INPUTS!I49</f>
        <v>25.534450746323053</v>
      </c>
      <c r="J29" s="503">
        <f>RAW_DATA_INPUTS!J49</f>
        <v>8.7711548326153181</v>
      </c>
      <c r="K29" s="503">
        <f>RAW_DATA_INPUTS!K49</f>
        <v>6.2120070199291799</v>
      </c>
      <c r="L29" s="503">
        <f>RAW_DATA_INPUTS!L49</f>
        <v>0</v>
      </c>
      <c r="M29" s="503">
        <f>RAW_DATA_INPUTS!M49</f>
        <v>9.199010997461416</v>
      </c>
      <c r="N29" s="503">
        <f>RAW_DATA_INPUTS!N49</f>
        <v>5.275006306295138</v>
      </c>
      <c r="O29" s="503">
        <f>RAW_DATA_INPUTS!O49</f>
        <v>25.277664042475791</v>
      </c>
      <c r="P29" s="503">
        <f>RAW_DATA_INPUTS!P49</f>
        <v>12.393835277412967</v>
      </c>
      <c r="Q29" s="503">
        <f>RAW_DATA_INPUTS!Q49</f>
        <v>9.2080305118670704</v>
      </c>
      <c r="R29" s="503">
        <f>RAW_DATA_INPUTS!R49</f>
        <v>5.6480187153589494</v>
      </c>
      <c r="S29" s="503">
        <f>RAW_DATA_INPUTS!S49</f>
        <v>30.692921037191812</v>
      </c>
      <c r="T29" s="503">
        <f>RAW_DATA_INPUTS!T49</f>
        <v>73.972809692248717</v>
      </c>
      <c r="U29" s="503">
        <f>RAW_DATA_INPUTS!U49</f>
        <v>0</v>
      </c>
      <c r="V29" s="503">
        <f>RAW_DATA_INPUTS!V49</f>
        <v>10.974736257345922</v>
      </c>
      <c r="W29" s="503">
        <f>RAW_DATA_INPUTS!W49</f>
        <v>10.26506305228572</v>
      </c>
      <c r="X29" s="503">
        <f>RAW_DATA_INPUTS!X49</f>
        <v>11.414070109964852</v>
      </c>
      <c r="Y29" s="503">
        <f>RAW_DATA_INPUTS!Y49</f>
        <v>12.075924054696339</v>
      </c>
      <c r="Z29" s="503">
        <f>RAW_DATA_INPUTS!Z49</f>
        <v>10.727932532194627</v>
      </c>
      <c r="AA29" s="503">
        <f>RAW_DATA_INPUTS!AA49</f>
        <v>78.452953901489721</v>
      </c>
      <c r="AB29" s="503">
        <f>RAW_DATA_INPUTS!AB49</f>
        <v>57.610966148123381</v>
      </c>
      <c r="AC29" s="503">
        <f>RAW_DATA_INPUTS!AC49</f>
        <v>5</v>
      </c>
      <c r="AD29" s="503">
        <f>RAW_DATA_INPUTS!AD49</f>
        <v>36.439952120019278</v>
      </c>
      <c r="AE29" s="503">
        <f>RAW_DATA_INPUTS!AE49</f>
        <v>5</v>
      </c>
      <c r="AF29" s="503">
        <f>RAW_DATA_INPUTS!AF49</f>
        <v>0</v>
      </c>
      <c r="AG29" s="503">
        <f>RAW_DATA_INPUTS!AG49</f>
        <v>28.312247180709424</v>
      </c>
      <c r="AH29" s="503">
        <f>RAW_DATA_INPUTS!AH49</f>
        <v>31.150372202745146</v>
      </c>
      <c r="AI29" s="503">
        <f>RAW_DATA_INPUTS!AI49</f>
        <v>14.86902885078892</v>
      </c>
      <c r="AJ29" s="503">
        <f>RAW_DATA_INPUTS!AJ49</f>
        <v>5.3110103051005417</v>
      </c>
      <c r="AK29" s="503">
        <f>RAW_DATA_INPUTS!AK49</f>
        <v>44.203416203240508</v>
      </c>
      <c r="AL29" s="503">
        <f>RAW_DATA_INPUTS!AL49</f>
        <v>7.1100669457964392</v>
      </c>
      <c r="AM29" s="503">
        <f>RAW_DATA_INPUTS!AM49</f>
        <v>11.70012344704662</v>
      </c>
      <c r="AN29" s="503">
        <f>RAW_DATA_INPUTS!AN49</f>
        <v>12.251082170174788</v>
      </c>
      <c r="AO29" s="503">
        <f>RAW_DATA_INPUTS!AO49</f>
        <v>341.70242786505901</v>
      </c>
      <c r="AP29" s="503">
        <f>RAW_DATA_INPUTS!AP49</f>
        <v>344.14244873563814</v>
      </c>
      <c r="AQ29" s="503">
        <f>RAW_DATA_INPUTS!AQ49</f>
        <v>142.21</v>
      </c>
      <c r="AR29" s="503">
        <f>RAW_DATA_INPUTS!AR49</f>
        <v>813.29</v>
      </c>
    </row>
    <row r="30" spans="1:44" s="479" customFormat="1" ht="13.15">
      <c r="B30" s="481" t="str">
        <f>RAW_DATA_INPUTS!B50</f>
        <v>Total</v>
      </c>
      <c r="C30" s="503">
        <f>RAW_DATA_INPUTS!C50</f>
        <v>1824.8138722308886</v>
      </c>
      <c r="D30" s="503">
        <f>RAW_DATA_INPUTS!D50</f>
        <v>6440.9301933798624</v>
      </c>
      <c r="E30" s="503">
        <f>RAW_DATA_INPUTS!E50</f>
        <v>3740.7891517672579</v>
      </c>
      <c r="F30" s="503">
        <f>RAW_DATA_INPUTS!F50</f>
        <v>8596.6664061046249</v>
      </c>
      <c r="G30" s="503">
        <f>RAW_DATA_INPUTS!G50</f>
        <v>2243.2239128072615</v>
      </c>
      <c r="H30" s="503">
        <f>RAW_DATA_INPUTS!H50</f>
        <v>2537.2120411467627</v>
      </c>
      <c r="I30" s="503">
        <f>RAW_DATA_INPUTS!I50</f>
        <v>4372.0351772535869</v>
      </c>
      <c r="J30" s="503">
        <f>RAW_DATA_INPUTS!J50</f>
        <v>6694.8521807290017</v>
      </c>
      <c r="K30" s="503">
        <f>RAW_DATA_INPUTS!K50</f>
        <v>116.54051195997218</v>
      </c>
      <c r="L30" s="503">
        <f>RAW_DATA_INPUTS!L50</f>
        <v>171.63700889983184</v>
      </c>
      <c r="M30" s="503">
        <f>RAW_DATA_INPUTS!M50</f>
        <v>3923.5846906641659</v>
      </c>
      <c r="N30" s="503">
        <f>RAW_DATA_INPUTS!N50</f>
        <v>2604.7581140007187</v>
      </c>
      <c r="O30" s="503">
        <f>RAW_DATA_INPUTS!O50</f>
        <v>4187.4513458942829</v>
      </c>
      <c r="P30" s="503">
        <f>RAW_DATA_INPUTS!P50</f>
        <v>5655.9228288992399</v>
      </c>
      <c r="Q30" s="503">
        <f>RAW_DATA_INPUTS!Q50</f>
        <v>1049.5514778094112</v>
      </c>
      <c r="R30" s="503">
        <f>RAW_DATA_INPUTS!R50</f>
        <v>3693.9612403649921</v>
      </c>
      <c r="S30" s="503">
        <f>RAW_DATA_INPUTS!S50</f>
        <v>6383.9695761423773</v>
      </c>
      <c r="T30" s="503">
        <f>RAW_DATA_INPUTS!T50</f>
        <v>24024.640192488976</v>
      </c>
      <c r="U30" s="503">
        <f>RAW_DATA_INPUTS!U50</f>
        <v>197.14726219665269</v>
      </c>
      <c r="V30" s="503">
        <f>RAW_DATA_INPUTS!V50</f>
        <v>1736.6362655066062</v>
      </c>
      <c r="W30" s="503">
        <f>RAW_DATA_INPUTS!W50</f>
        <v>4733.2470735717216</v>
      </c>
      <c r="X30" s="503">
        <f>RAW_DATA_INPUTS!X50</f>
        <v>6263.3854723180339</v>
      </c>
      <c r="Y30" s="503">
        <f>RAW_DATA_INPUTS!Y50</f>
        <v>5163.810524873742</v>
      </c>
      <c r="Z30" s="503">
        <f>RAW_DATA_INPUTS!Z50</f>
        <v>6647.2081958082335</v>
      </c>
      <c r="AA30" s="503">
        <f>RAW_DATA_INPUTS!AA50</f>
        <v>14502.042478682175</v>
      </c>
      <c r="AB30" s="503">
        <f>RAW_DATA_INPUTS!AB50</f>
        <v>16762.410150502968</v>
      </c>
      <c r="AC30" s="503">
        <f>RAW_DATA_INPUTS!AC50</f>
        <v>2746.2123916364121</v>
      </c>
      <c r="AD30" s="503">
        <f>RAW_DATA_INPUTS!AD50</f>
        <v>12018.499208390051</v>
      </c>
      <c r="AE30" s="503">
        <f>RAW_DATA_INPUTS!AE50</f>
        <v>2108.1068487231341</v>
      </c>
      <c r="AF30" s="503">
        <f>RAW_DATA_INPUTS!AF50</f>
        <v>2712.0650755198203</v>
      </c>
      <c r="AG30" s="503">
        <f>RAW_DATA_INPUTS!AG50</f>
        <v>3348.9225231387168</v>
      </c>
      <c r="AH30" s="503">
        <f>RAW_DATA_INPUTS!AH50</f>
        <v>6726.8723249559425</v>
      </c>
      <c r="AI30" s="503">
        <f>RAW_DATA_INPUTS!AI50</f>
        <v>8759.8609970011585</v>
      </c>
      <c r="AJ30" s="503">
        <f>RAW_DATA_INPUTS!AJ50</f>
        <v>8621.4387284165914</v>
      </c>
      <c r="AK30" s="503">
        <f>RAW_DATA_INPUTS!AK50</f>
        <v>6745.9845177291218</v>
      </c>
      <c r="AL30" s="503">
        <f>RAW_DATA_INPUTS!AL50</f>
        <v>3963.5723195509545</v>
      </c>
      <c r="AM30" s="503">
        <f>RAW_DATA_INPUTS!AM50</f>
        <v>2192.8337167016789</v>
      </c>
      <c r="AN30" s="503">
        <f>RAW_DATA_INPUTS!AN50</f>
        <v>5005.856969879078</v>
      </c>
      <c r="AO30" s="503">
        <f>RAW_DATA_INPUTS!AO50</f>
        <v>78340.128050783722</v>
      </c>
      <c r="AP30" s="503">
        <f>RAW_DATA_INPUTS!AP50</f>
        <v>130878.52491686231</v>
      </c>
      <c r="AQ30" s="503">
        <f>RAW_DATA_INPUTS!AQ50</f>
        <v>33713.26</v>
      </c>
      <c r="AR30" s="503">
        <f>RAW_DATA_INPUTS!AR50</f>
        <v>207775.71</v>
      </c>
    </row>
    <row r="31" spans="1:44">
      <c r="A31" s="1183">
        <f>SUM(C31:AR31)</f>
        <v>0</v>
      </c>
      <c r="B31" s="1183"/>
      <c r="C31" s="1183">
        <f>SUM(C20:C29)-C30</f>
        <v>0</v>
      </c>
      <c r="D31" s="1183">
        <f t="shared" ref="D31:AR31" si="0">SUM(D20:D29)-D30</f>
        <v>0</v>
      </c>
      <c r="E31" s="1183">
        <f t="shared" si="0"/>
        <v>0</v>
      </c>
      <c r="F31" s="1183">
        <f t="shared" si="0"/>
        <v>0</v>
      </c>
      <c r="G31" s="1183">
        <f t="shared" si="0"/>
        <v>0</v>
      </c>
      <c r="H31" s="1183">
        <f t="shared" si="0"/>
        <v>0</v>
      </c>
      <c r="I31" s="1183">
        <f t="shared" si="0"/>
        <v>0</v>
      </c>
      <c r="J31" s="1183">
        <f t="shared" si="0"/>
        <v>0</v>
      </c>
      <c r="K31" s="1183">
        <f t="shared" si="0"/>
        <v>0</v>
      </c>
      <c r="L31" s="1183">
        <f t="shared" si="0"/>
        <v>0</v>
      </c>
      <c r="M31" s="1183">
        <f t="shared" si="0"/>
        <v>0</v>
      </c>
      <c r="N31" s="1183">
        <f t="shared" si="0"/>
        <v>0</v>
      </c>
      <c r="O31" s="1183">
        <f t="shared" si="0"/>
        <v>0</v>
      </c>
      <c r="P31" s="1183">
        <f t="shared" si="0"/>
        <v>0</v>
      </c>
      <c r="Q31" s="1183">
        <f t="shared" si="0"/>
        <v>0</v>
      </c>
      <c r="R31" s="1183">
        <f t="shared" si="0"/>
        <v>0</v>
      </c>
      <c r="S31" s="1183">
        <f t="shared" si="0"/>
        <v>0</v>
      </c>
      <c r="T31" s="1183">
        <f t="shared" si="0"/>
        <v>0</v>
      </c>
      <c r="U31" s="1183">
        <f t="shared" si="0"/>
        <v>0</v>
      </c>
      <c r="V31" s="1183">
        <f t="shared" si="0"/>
        <v>0</v>
      </c>
      <c r="W31" s="1183">
        <f t="shared" si="0"/>
        <v>0</v>
      </c>
      <c r="X31" s="1183">
        <f t="shared" si="0"/>
        <v>0</v>
      </c>
      <c r="Y31" s="1183">
        <f t="shared" si="0"/>
        <v>0</v>
      </c>
      <c r="Z31" s="1183">
        <f t="shared" si="0"/>
        <v>0</v>
      </c>
      <c r="AA31" s="1183">
        <f t="shared" si="0"/>
        <v>0</v>
      </c>
      <c r="AB31" s="1183">
        <f t="shared" si="0"/>
        <v>0</v>
      </c>
      <c r="AC31" s="1183">
        <f t="shared" si="0"/>
        <v>0</v>
      </c>
      <c r="AD31" s="1183">
        <f t="shared" si="0"/>
        <v>0</v>
      </c>
      <c r="AE31" s="1183">
        <f t="shared" si="0"/>
        <v>0</v>
      </c>
      <c r="AF31" s="1183">
        <f t="shared" si="0"/>
        <v>0</v>
      </c>
      <c r="AG31" s="1183">
        <f t="shared" si="0"/>
        <v>0</v>
      </c>
      <c r="AH31" s="1183">
        <f t="shared" si="0"/>
        <v>0</v>
      </c>
      <c r="AI31" s="1183">
        <f t="shared" si="0"/>
        <v>0</v>
      </c>
      <c r="AJ31" s="1183">
        <f t="shared" si="0"/>
        <v>0</v>
      </c>
      <c r="AK31" s="1183">
        <f t="shared" si="0"/>
        <v>0</v>
      </c>
      <c r="AL31" s="1183">
        <f t="shared" si="0"/>
        <v>0</v>
      </c>
      <c r="AM31" s="1183">
        <f t="shared" si="0"/>
        <v>0</v>
      </c>
      <c r="AN31" s="1183">
        <f t="shared" si="0"/>
        <v>0</v>
      </c>
      <c r="AO31" s="1183">
        <f t="shared" si="0"/>
        <v>0</v>
      </c>
      <c r="AP31" s="1183">
        <f t="shared" si="0"/>
        <v>0</v>
      </c>
      <c r="AQ31" s="1183">
        <f t="shared" si="0"/>
        <v>0</v>
      </c>
      <c r="AR31" s="1183">
        <f t="shared" si="0"/>
        <v>0</v>
      </c>
    </row>
    <row r="33" spans="1:44" ht="13.15">
      <c r="B33" s="131" t="str">
        <f>RAW_DATA_INPUTS!B52</f>
        <v>Unqualified stocks</v>
      </c>
    </row>
    <row r="35" spans="1:44" s="479" customFormat="1" ht="39.75" customHeight="1">
      <c r="B35" s="1380" t="str">
        <f>RAW_DATA_INPUTS!B55</f>
        <v>Age group</v>
      </c>
      <c r="C35" s="1379" t="str">
        <f>RAW_DATA_INPUTS!C54</f>
        <v>Art &amp; Design</v>
      </c>
      <c r="D35" s="1379"/>
      <c r="E35" s="1379" t="str">
        <f>RAW_DATA_INPUTS!E54</f>
        <v>Biology</v>
      </c>
      <c r="F35" s="1379"/>
      <c r="G35" s="1379" t="str">
        <f>RAW_DATA_INPUTS!G54</f>
        <v>Business Studies</v>
      </c>
      <c r="H35" s="1379"/>
      <c r="I35" s="1379" t="str">
        <f>RAW_DATA_INPUTS!I54</f>
        <v>Chemistry</v>
      </c>
      <c r="J35" s="1379"/>
      <c r="K35" s="1379" t="str">
        <f>RAW_DATA_INPUTS!K54</f>
        <v>Classics</v>
      </c>
      <c r="L35" s="1379"/>
      <c r="M35" s="1379" t="str">
        <f>RAW_DATA_INPUTS!M54</f>
        <v>Computing</v>
      </c>
      <c r="N35" s="1379"/>
      <c r="O35" s="1376" t="str">
        <f>RAW_DATA_INPUTS!O54</f>
        <v>Design &amp; Technology</v>
      </c>
      <c r="P35" s="1377"/>
      <c r="Q35" s="1379" t="str">
        <f>RAW_DATA_INPUTS!Q54</f>
        <v>Drama</v>
      </c>
      <c r="R35" s="1379"/>
      <c r="S35" s="1379" t="str">
        <f>RAW_DATA_INPUTS!S54</f>
        <v>English</v>
      </c>
      <c r="T35" s="1379"/>
      <c r="U35" s="1379" t="str">
        <f>RAW_DATA_INPUTS!U54</f>
        <v>Food</v>
      </c>
      <c r="V35" s="1379"/>
      <c r="W35" s="1379" t="str">
        <f>RAW_DATA_INPUTS!W54</f>
        <v>Geography</v>
      </c>
      <c r="X35" s="1379"/>
      <c r="Y35" s="1379" t="str">
        <f>RAW_DATA_INPUTS!Y54</f>
        <v>History</v>
      </c>
      <c r="Z35" s="1379"/>
      <c r="AA35" s="1379" t="str">
        <f>RAW_DATA_INPUTS!AA54</f>
        <v>Mathematics</v>
      </c>
      <c r="AB35" s="1379"/>
      <c r="AC35" s="1376" t="str">
        <f>RAW_DATA_INPUTS!AC54</f>
        <v>Modern Foreign Languages</v>
      </c>
      <c r="AD35" s="1377"/>
      <c r="AE35" s="1379" t="str">
        <f>RAW_DATA_INPUTS!AE54</f>
        <v>Music</v>
      </c>
      <c r="AF35" s="1379"/>
      <c r="AG35" s="1379" t="str">
        <f>RAW_DATA_INPUTS!AG54</f>
        <v>Others</v>
      </c>
      <c r="AH35" s="1379"/>
      <c r="AI35" s="1379" t="str">
        <f>RAW_DATA_INPUTS!AI54</f>
        <v>Physical Education</v>
      </c>
      <c r="AJ35" s="1379"/>
      <c r="AK35" s="1379" t="str">
        <f>RAW_DATA_INPUTS!AK54</f>
        <v>Physics</v>
      </c>
      <c r="AL35" s="1379"/>
      <c r="AM35" s="1379" t="str">
        <f>RAW_DATA_INPUTS!AM54</f>
        <v>Religious Education</v>
      </c>
      <c r="AN35" s="1379"/>
      <c r="AO35" s="1379" t="str">
        <f>RAW_DATA_INPUTS!AO54</f>
        <v>Secondary total</v>
      </c>
      <c r="AP35" s="1379"/>
      <c r="AQ35" s="1379" t="str">
        <f>RAW_DATA_INPUTS!AQ54</f>
        <v>Primary</v>
      </c>
      <c r="AR35" s="1379"/>
    </row>
    <row r="36" spans="1:44" s="479" customFormat="1" ht="13.15">
      <c r="B36" s="1381"/>
      <c r="C36" s="481" t="str">
        <f>RAW_DATA_INPUTS!C55</f>
        <v>Male</v>
      </c>
      <c r="D36" s="481" t="str">
        <f>RAW_DATA_INPUTS!D55</f>
        <v>Female</v>
      </c>
      <c r="E36" s="481" t="str">
        <f>RAW_DATA_INPUTS!E55</f>
        <v>Male</v>
      </c>
      <c r="F36" s="481" t="str">
        <f>RAW_DATA_INPUTS!F55</f>
        <v>Female</v>
      </c>
      <c r="G36" s="481" t="str">
        <f>RAW_DATA_INPUTS!G55</f>
        <v>Male</v>
      </c>
      <c r="H36" s="481" t="str">
        <f>RAW_DATA_INPUTS!H55</f>
        <v>Female</v>
      </c>
      <c r="I36" s="481" t="str">
        <f>RAW_DATA_INPUTS!I55</f>
        <v>Male</v>
      </c>
      <c r="J36" s="481" t="str">
        <f>RAW_DATA_INPUTS!J55</f>
        <v>Female</v>
      </c>
      <c r="K36" s="481" t="str">
        <f>RAW_DATA_INPUTS!K55</f>
        <v>Male</v>
      </c>
      <c r="L36" s="481" t="str">
        <f>RAW_DATA_INPUTS!L55</f>
        <v>Female</v>
      </c>
      <c r="M36" s="481" t="str">
        <f>RAW_DATA_INPUTS!M55</f>
        <v>Male</v>
      </c>
      <c r="N36" s="481" t="str">
        <f>RAW_DATA_INPUTS!N55</f>
        <v>Female</v>
      </c>
      <c r="O36" s="481" t="str">
        <f>RAW_DATA_INPUTS!O55</f>
        <v>Male</v>
      </c>
      <c r="P36" s="481" t="str">
        <f>RAW_DATA_INPUTS!P55</f>
        <v>Female</v>
      </c>
      <c r="Q36" s="481" t="str">
        <f>RAW_DATA_INPUTS!Q55</f>
        <v>Male</v>
      </c>
      <c r="R36" s="481" t="str">
        <f>RAW_DATA_INPUTS!R55</f>
        <v>Female</v>
      </c>
      <c r="S36" s="481" t="str">
        <f>RAW_DATA_INPUTS!S55</f>
        <v>Male</v>
      </c>
      <c r="T36" s="481" t="str">
        <f>RAW_DATA_INPUTS!T55</f>
        <v>Female</v>
      </c>
      <c r="U36" s="481" t="str">
        <f>RAW_DATA_INPUTS!U55</f>
        <v>Male</v>
      </c>
      <c r="V36" s="481" t="str">
        <f>RAW_DATA_INPUTS!V55</f>
        <v>Female</v>
      </c>
      <c r="W36" s="481" t="str">
        <f>RAW_DATA_INPUTS!W55</f>
        <v>Male</v>
      </c>
      <c r="X36" s="481" t="str">
        <f>RAW_DATA_INPUTS!X55</f>
        <v>Female</v>
      </c>
      <c r="Y36" s="481" t="str">
        <f>RAW_DATA_INPUTS!Y55</f>
        <v>Male</v>
      </c>
      <c r="Z36" s="481" t="str">
        <f>RAW_DATA_INPUTS!Z55</f>
        <v>Female</v>
      </c>
      <c r="AA36" s="481" t="str">
        <f>RAW_DATA_INPUTS!AA55</f>
        <v>Male</v>
      </c>
      <c r="AB36" s="481" t="str">
        <f>RAW_DATA_INPUTS!AB55</f>
        <v>Female</v>
      </c>
      <c r="AC36" s="481" t="str">
        <f>RAW_DATA_INPUTS!AC55</f>
        <v>Male</v>
      </c>
      <c r="AD36" s="481" t="str">
        <f>RAW_DATA_INPUTS!AD55</f>
        <v>Female</v>
      </c>
      <c r="AE36" s="481" t="str">
        <f>RAW_DATA_INPUTS!AE55</f>
        <v>Male</v>
      </c>
      <c r="AF36" s="481" t="str">
        <f>RAW_DATA_INPUTS!AF55</f>
        <v>Female</v>
      </c>
      <c r="AG36" s="481" t="str">
        <f>RAW_DATA_INPUTS!AG55</f>
        <v>Male</v>
      </c>
      <c r="AH36" s="481" t="str">
        <f>RAW_DATA_INPUTS!AH55</f>
        <v>Female</v>
      </c>
      <c r="AI36" s="481" t="str">
        <f>RAW_DATA_INPUTS!AI55</f>
        <v>Male</v>
      </c>
      <c r="AJ36" s="481" t="str">
        <f>RAW_DATA_INPUTS!AJ55</f>
        <v>Female</v>
      </c>
      <c r="AK36" s="481" t="str">
        <f>RAW_DATA_INPUTS!AK55</f>
        <v>Male</v>
      </c>
      <c r="AL36" s="481" t="str">
        <f>RAW_DATA_INPUTS!AL55</f>
        <v>Female</v>
      </c>
      <c r="AM36" s="481" t="str">
        <f>RAW_DATA_INPUTS!AM55</f>
        <v>Male</v>
      </c>
      <c r="AN36" s="481" t="str">
        <f>RAW_DATA_INPUTS!AN55</f>
        <v>Female</v>
      </c>
      <c r="AO36" s="481" t="str">
        <f>RAW_DATA_INPUTS!AO55</f>
        <v>Male</v>
      </c>
      <c r="AP36" s="481" t="str">
        <f>RAW_DATA_INPUTS!AP55</f>
        <v>Female</v>
      </c>
      <c r="AQ36" s="481" t="str">
        <f>RAW_DATA_INPUTS!AQ55</f>
        <v>Male</v>
      </c>
      <c r="AR36" s="481" t="str">
        <f>RAW_DATA_INPUTS!AR55</f>
        <v>Female</v>
      </c>
    </row>
    <row r="37" spans="1:44" s="479" customFormat="1" ht="13.15">
      <c r="B37" s="481" t="str">
        <f>RAW_DATA_INPUTS!B56</f>
        <v>20-24</v>
      </c>
      <c r="C37" s="503">
        <f>RAW_DATA_INPUTS!C56</f>
        <v>9.4339373017625796</v>
      </c>
      <c r="D37" s="503">
        <f>RAW_DATA_INPUTS!D56</f>
        <v>25.991827257516746</v>
      </c>
      <c r="E37" s="503">
        <f>RAW_DATA_INPUTS!E56</f>
        <v>19.37484540564262</v>
      </c>
      <c r="F37" s="503">
        <f>RAW_DATA_INPUTS!F56</f>
        <v>54.497565156991563</v>
      </c>
      <c r="G37" s="503">
        <f>RAW_DATA_INPUTS!G56</f>
        <v>11.895450278757746</v>
      </c>
      <c r="H37" s="503">
        <f>RAW_DATA_INPUTS!H56</f>
        <v>17.007643790738378</v>
      </c>
      <c r="I37" s="503">
        <f>RAW_DATA_INPUTS!I56</f>
        <v>24.294428856864272</v>
      </c>
      <c r="J37" s="503">
        <f>RAW_DATA_INPUTS!J56</f>
        <v>53.750948837427124</v>
      </c>
      <c r="K37" s="503">
        <f>RAW_DATA_INPUTS!K56</f>
        <v>0</v>
      </c>
      <c r="L37" s="503">
        <f>RAW_DATA_INPUTS!L56</f>
        <v>0</v>
      </c>
      <c r="M37" s="503">
        <f>RAW_DATA_INPUTS!M56</f>
        <v>12.514014960564426</v>
      </c>
      <c r="N37" s="503">
        <f>RAW_DATA_INPUTS!N56</f>
        <v>7.6870091898560613</v>
      </c>
      <c r="O37" s="503">
        <f>RAW_DATA_INPUTS!O56</f>
        <v>16.000787338541624</v>
      </c>
      <c r="P37" s="503">
        <f>RAW_DATA_INPUTS!P56</f>
        <v>10.706857698504168</v>
      </c>
      <c r="Q37" s="503">
        <f>RAW_DATA_INPUTS!Q56</f>
        <v>5.4470180493201488</v>
      </c>
      <c r="R37" s="503">
        <f>RAW_DATA_INPUTS!R56</f>
        <v>17.237057116969229</v>
      </c>
      <c r="S37" s="503">
        <f>RAW_DATA_INPUTS!S56</f>
        <v>94.743756255423094</v>
      </c>
      <c r="T37" s="503">
        <f>RAW_DATA_INPUTS!T56</f>
        <v>282.99927193579259</v>
      </c>
      <c r="U37" s="503">
        <f>RAW_DATA_INPUTS!U56</f>
        <v>0</v>
      </c>
      <c r="V37" s="503">
        <f>RAW_DATA_INPUTS!V56</f>
        <v>5.1978750857115363</v>
      </c>
      <c r="W37" s="503">
        <f>RAW_DATA_INPUTS!W56</f>
        <v>39.741244107246644</v>
      </c>
      <c r="X37" s="503">
        <f>RAW_DATA_INPUTS!X56</f>
        <v>69.394426249421855</v>
      </c>
      <c r="Y37" s="503">
        <f>RAW_DATA_INPUTS!Y56</f>
        <v>54.041660132817114</v>
      </c>
      <c r="Z37" s="503">
        <f>RAW_DATA_INPUTS!Z56</f>
        <v>58.004635209726821</v>
      </c>
      <c r="AA37" s="503">
        <f>RAW_DATA_INPUTS!AA56</f>
        <v>109.12493587880725</v>
      </c>
      <c r="AB37" s="503">
        <f>RAW_DATA_INPUTS!AB56</f>
        <v>128.75392434492505</v>
      </c>
      <c r="AC37" s="503">
        <f>RAW_DATA_INPUTS!AC56</f>
        <v>8.429988923484153</v>
      </c>
      <c r="AD37" s="503">
        <f>RAW_DATA_INPUTS!AD56</f>
        <v>29.830960803850029</v>
      </c>
      <c r="AE37" s="503">
        <f>RAW_DATA_INPUTS!AE56</f>
        <v>11.660888534210919</v>
      </c>
      <c r="AF37" s="503">
        <f>RAW_DATA_INPUTS!AF56</f>
        <v>11.4288907518649</v>
      </c>
      <c r="AG37" s="503">
        <f>RAW_DATA_INPUTS!AG56</f>
        <v>16.745737665253056</v>
      </c>
      <c r="AH37" s="503">
        <f>RAW_DATA_INPUTS!AH56</f>
        <v>53.738367224845518</v>
      </c>
      <c r="AI37" s="503">
        <f>RAW_DATA_INPUTS!AI56</f>
        <v>32.69706344301872</v>
      </c>
      <c r="AJ37" s="503">
        <f>RAW_DATA_INPUTS!AJ56</f>
        <v>39.412076472344673</v>
      </c>
      <c r="AK37" s="503">
        <f>RAW_DATA_INPUTS!AK56</f>
        <v>33.70331733814028</v>
      </c>
      <c r="AL37" s="503">
        <f>RAW_DATA_INPUTS!AL56</f>
        <v>32.195303139228741</v>
      </c>
      <c r="AM37" s="503">
        <f>RAW_DATA_INPUTS!AM56</f>
        <v>10.517212068715184</v>
      </c>
      <c r="AN37" s="503">
        <f>RAW_DATA_INPUTS!AN56</f>
        <v>34.945381952601082</v>
      </c>
      <c r="AO37" s="503">
        <f>RAW_DATA_INPUTS!AO56</f>
        <v>510.36628653856985</v>
      </c>
      <c r="AP37" s="503">
        <f>RAW_DATA_INPUTS!AP56</f>
        <v>932.7800222183165</v>
      </c>
      <c r="AQ37" s="503">
        <f>RAW_DATA_INPUTS!AQ56</f>
        <v>208.58</v>
      </c>
      <c r="AR37" s="503">
        <f>RAW_DATA_INPUTS!AR56</f>
        <v>747.17</v>
      </c>
    </row>
    <row r="38" spans="1:44" s="479" customFormat="1" ht="13.15">
      <c r="B38" s="481" t="str">
        <f>RAW_DATA_INPUTS!B57</f>
        <v>25-29</v>
      </c>
      <c r="C38" s="503">
        <f>RAW_DATA_INPUTS!C57</f>
        <v>22.915847700571472</v>
      </c>
      <c r="D38" s="503">
        <f>RAW_DATA_INPUTS!D57</f>
        <v>76.151493894829756</v>
      </c>
      <c r="E38" s="503">
        <f>RAW_DATA_INPUTS!E57</f>
        <v>38.122695814158121</v>
      </c>
      <c r="F38" s="503">
        <f>RAW_DATA_INPUTS!F57</f>
        <v>64.127488318609039</v>
      </c>
      <c r="G38" s="503">
        <f>RAW_DATA_INPUTS!G57</f>
        <v>25.302957793453427</v>
      </c>
      <c r="H38" s="503">
        <f>RAW_DATA_INPUTS!H57</f>
        <v>29.925132756750468</v>
      </c>
      <c r="I38" s="503">
        <f>RAW_DATA_INPUTS!I57</f>
        <v>58.016024126573669</v>
      </c>
      <c r="J38" s="503">
        <f>RAW_DATA_INPUTS!J57</f>
        <v>62.408101657624456</v>
      </c>
      <c r="K38" s="503">
        <f>RAW_DATA_INPUTS!K57</f>
        <v>0</v>
      </c>
      <c r="L38" s="503">
        <f>RAW_DATA_INPUTS!L57</f>
        <v>5</v>
      </c>
      <c r="M38" s="503">
        <f>RAW_DATA_INPUTS!M57</f>
        <v>25.279030221200905</v>
      </c>
      <c r="N38" s="503">
        <f>RAW_DATA_INPUTS!N57</f>
        <v>9.6900115844549539</v>
      </c>
      <c r="O38" s="503">
        <f>RAW_DATA_INPUTS!O57</f>
        <v>42.532434714717262</v>
      </c>
      <c r="P38" s="503">
        <f>RAW_DATA_INPUTS!P57</f>
        <v>45.675392942642787</v>
      </c>
      <c r="Q38" s="503">
        <f>RAW_DATA_INPUTS!Q57</f>
        <v>22.2210736320806</v>
      </c>
      <c r="R38" s="503">
        <f>RAW_DATA_INPUTS!R57</f>
        <v>85.220282387197187</v>
      </c>
      <c r="S38" s="503">
        <f>RAW_DATA_INPUTS!S57</f>
        <v>143.61863051641907</v>
      </c>
      <c r="T38" s="503">
        <f>RAW_DATA_INPUTS!T57</f>
        <v>431.8638889560109</v>
      </c>
      <c r="U38" s="503">
        <f>RAW_DATA_INPUTS!U57</f>
        <v>0</v>
      </c>
      <c r="V38" s="503">
        <f>RAW_DATA_INPUTS!V57</f>
        <v>10.877738588374392</v>
      </c>
      <c r="W38" s="503">
        <f>RAW_DATA_INPUTS!W57</f>
        <v>65.127400039572535</v>
      </c>
      <c r="X38" s="503">
        <f>RAW_DATA_INPUTS!X57</f>
        <v>74.723458982556835</v>
      </c>
      <c r="Y38" s="503">
        <f>RAW_DATA_INPUTS!Y57</f>
        <v>75.672524096640942</v>
      </c>
      <c r="Z38" s="503">
        <f>RAW_DATA_INPUTS!Z57</f>
        <v>69.073565597391095</v>
      </c>
      <c r="AA38" s="503">
        <f>RAW_DATA_INPUTS!AA57</f>
        <v>168.60090093106786</v>
      </c>
      <c r="AB38" s="503">
        <f>RAW_DATA_INPUTS!AB57</f>
        <v>137.32191931041987</v>
      </c>
      <c r="AC38" s="503">
        <f>RAW_DATA_INPUTS!AC57</f>
        <v>10.263986513717834</v>
      </c>
      <c r="AD38" s="503">
        <f>RAW_DATA_INPUTS!AD57</f>
        <v>34.133955149965367</v>
      </c>
      <c r="AE38" s="503">
        <f>RAW_DATA_INPUTS!AE57</f>
        <v>36.16765427539152</v>
      </c>
      <c r="AF38" s="503">
        <f>RAW_DATA_INPUTS!AF57</f>
        <v>26.995741949194578</v>
      </c>
      <c r="AG38" s="503">
        <f>RAW_DATA_INPUTS!AG57</f>
        <v>59.872637445129918</v>
      </c>
      <c r="AH38" s="503">
        <f>RAW_DATA_INPUTS!AH57</f>
        <v>175.72274074947393</v>
      </c>
      <c r="AI38" s="503">
        <f>RAW_DATA_INPUTS!AI57</f>
        <v>112.14521759847491</v>
      </c>
      <c r="AJ38" s="503">
        <f>RAW_DATA_INPUTS!AJ57</f>
        <v>106.2352061311158</v>
      </c>
      <c r="AK38" s="503">
        <f>RAW_DATA_INPUTS!AK57</f>
        <v>53.826506810750928</v>
      </c>
      <c r="AL38" s="503">
        <f>RAW_DATA_INPUTS!AL57</f>
        <v>34.359323514855113</v>
      </c>
      <c r="AM38" s="503">
        <f>RAW_DATA_INPUTS!AM57</f>
        <v>21.722372597525062</v>
      </c>
      <c r="AN38" s="503">
        <f>RAW_DATA_INPUTS!AN57</f>
        <v>42.073847900297459</v>
      </c>
      <c r="AO38" s="503">
        <f>RAW_DATA_INPUTS!AO57</f>
        <v>981.40789482744606</v>
      </c>
      <c r="AP38" s="503">
        <f>RAW_DATA_INPUTS!AP57</f>
        <v>1521.5792903717638</v>
      </c>
      <c r="AQ38" s="503">
        <f>RAW_DATA_INPUTS!AQ57</f>
        <v>497.19</v>
      </c>
      <c r="AR38" s="503">
        <f>RAW_DATA_INPUTS!AR57</f>
        <v>1314.26</v>
      </c>
    </row>
    <row r="39" spans="1:44" s="479" customFormat="1" ht="13.15">
      <c r="B39" s="481" t="str">
        <f>RAW_DATA_INPUTS!B58</f>
        <v>30-34</v>
      </c>
      <c r="C39" s="503">
        <f>RAW_DATA_INPUTS!C58</f>
        <v>18.58687647104739</v>
      </c>
      <c r="D39" s="503">
        <f>RAW_DATA_INPUTS!D58</f>
        <v>63.96957485623831</v>
      </c>
      <c r="E39" s="503">
        <f>RAW_DATA_INPUTS!E58</f>
        <v>15.166878981542279</v>
      </c>
      <c r="F39" s="503">
        <f>RAW_DATA_INPUTS!F58</f>
        <v>27.673779187393752</v>
      </c>
      <c r="G39" s="503">
        <f>RAW_DATA_INPUTS!G58</f>
        <v>23.657895522872806</v>
      </c>
      <c r="H39" s="503">
        <f>RAW_DATA_INPUTS!H58</f>
        <v>26.934019534071659</v>
      </c>
      <c r="I39" s="503">
        <f>RAW_DATA_INPUTS!I58</f>
        <v>33.396589532552859</v>
      </c>
      <c r="J39" s="503">
        <f>RAW_DATA_INPUTS!J58</f>
        <v>41.664735485815143</v>
      </c>
      <c r="K39" s="503">
        <f>RAW_DATA_INPUTS!K58</f>
        <v>0</v>
      </c>
      <c r="L39" s="503">
        <f>RAW_DATA_INPUTS!L58</f>
        <v>0</v>
      </c>
      <c r="M39" s="503">
        <f>RAW_DATA_INPUTS!M58</f>
        <v>22.882027355572575</v>
      </c>
      <c r="N39" s="503">
        <f>RAW_DATA_INPUTS!N58</f>
        <v>8.1940097959776992</v>
      </c>
      <c r="O39" s="503">
        <f>RAW_DATA_INPUTS!O58</f>
        <v>40.133466598651928</v>
      </c>
      <c r="P39" s="503">
        <f>RAW_DATA_INPUTS!P58</f>
        <v>40.061467555568683</v>
      </c>
      <c r="Q39" s="503">
        <f>RAW_DATA_INPUTS!Q58</f>
        <v>20.185066885538312</v>
      </c>
      <c r="R39" s="503">
        <f>RAW_DATA_INPUTS!R58</f>
        <v>47.914158769070241</v>
      </c>
      <c r="S39" s="503">
        <f>RAW_DATA_INPUTS!S58</f>
        <v>81.582790114267738</v>
      </c>
      <c r="T39" s="503">
        <f>RAW_DATA_INPUTS!T58</f>
        <v>241.05337984880055</v>
      </c>
      <c r="U39" s="503">
        <f>RAW_DATA_INPUTS!U58</f>
        <v>5.9672965156334064</v>
      </c>
      <c r="V39" s="503">
        <f>RAW_DATA_INPUTS!V58</f>
        <v>7.8038124603487553</v>
      </c>
      <c r="W39" s="503">
        <f>RAW_DATA_INPUTS!W58</f>
        <v>16.430100920511872</v>
      </c>
      <c r="X39" s="503">
        <f>RAW_DATA_INPUTS!X58</f>
        <v>27.033166048946896</v>
      </c>
      <c r="Y39" s="503">
        <f>RAW_DATA_INPUTS!Y58</f>
        <v>25.180841638067943</v>
      </c>
      <c r="Z39" s="503">
        <f>RAW_DATA_INPUTS!Z58</f>
        <v>31.842799741114234</v>
      </c>
      <c r="AA39" s="503">
        <f>RAW_DATA_INPUTS!AA58</f>
        <v>83.37095101170253</v>
      </c>
      <c r="AB39" s="503">
        <f>RAW_DATA_INPUTS!AB58</f>
        <v>102.65393968112787</v>
      </c>
      <c r="AC39" s="503">
        <f>RAW_DATA_INPUTS!AC58</f>
        <v>13.729981959601117</v>
      </c>
      <c r="AD39" s="503">
        <f>RAW_DATA_INPUTS!AD58</f>
        <v>38.15294986923972</v>
      </c>
      <c r="AE39" s="503">
        <f>RAW_DATA_INPUTS!AE58</f>
        <v>32.60668831446835</v>
      </c>
      <c r="AF39" s="503">
        <f>RAW_DATA_INPUTS!AF58</f>
        <v>12.642855250283471</v>
      </c>
      <c r="AG39" s="503">
        <f>RAW_DATA_INPUTS!AG58</f>
        <v>58.409572995785915</v>
      </c>
      <c r="AH39" s="503">
        <f>RAW_DATA_INPUTS!AH58</f>
        <v>167.08636030891702</v>
      </c>
      <c r="AI39" s="503">
        <f>RAW_DATA_INPUTS!AI58</f>
        <v>71.530138791911455</v>
      </c>
      <c r="AJ39" s="503">
        <f>RAW_DATA_INPUTS!AJ58</f>
        <v>66.259128564424174</v>
      </c>
      <c r="AK39" s="503">
        <f>RAW_DATA_INPUTS!AK58</f>
        <v>30.045282895422506</v>
      </c>
      <c r="AL39" s="503">
        <f>RAW_DATA_INPUTS!AL58</f>
        <v>24.874234206714572</v>
      </c>
      <c r="AM39" s="503">
        <f>RAW_DATA_INPUTS!AM58</f>
        <v>19.447543023810763</v>
      </c>
      <c r="AN39" s="503">
        <f>RAW_DATA_INPUTS!AN58</f>
        <v>36.285281569645988</v>
      </c>
      <c r="AO39" s="503">
        <f>RAW_DATA_INPUTS!AO58</f>
        <v>612.30998952896164</v>
      </c>
      <c r="AP39" s="503">
        <f>RAW_DATA_INPUTS!AP58</f>
        <v>1012.0996527336994</v>
      </c>
      <c r="AQ39" s="503">
        <f>RAW_DATA_INPUTS!AQ58</f>
        <v>318.66000000000003</v>
      </c>
      <c r="AR39" s="503">
        <f>RAW_DATA_INPUTS!AR58</f>
        <v>771.89</v>
      </c>
    </row>
    <row r="40" spans="1:44" s="479" customFormat="1" ht="13.15">
      <c r="B40" s="481" t="str">
        <f>RAW_DATA_INPUTS!B59</f>
        <v>35-39</v>
      </c>
      <c r="C40" s="503">
        <f>RAW_DATA_INPUTS!C59</f>
        <v>17.00988695176823</v>
      </c>
      <c r="D40" s="503">
        <f>RAW_DATA_INPUTS!D59</f>
        <v>36.923754603591419</v>
      </c>
      <c r="E40" s="503">
        <f>RAW_DATA_INPUTS!E59</f>
        <v>10.768914073464021</v>
      </c>
      <c r="F40" s="503">
        <f>RAW_DATA_INPUTS!F59</f>
        <v>30.868753694285527</v>
      </c>
      <c r="G40" s="503">
        <f>RAW_DATA_INPUTS!G59</f>
        <v>16.709632510110399</v>
      </c>
      <c r="H40" s="503">
        <f>RAW_DATA_INPUTS!H59</f>
        <v>34.264297007236372</v>
      </c>
      <c r="I40" s="503">
        <f>RAW_DATA_INPUTS!I59</f>
        <v>15.21026849892589</v>
      </c>
      <c r="J40" s="503">
        <f>RAW_DATA_INPUTS!J59</f>
        <v>19.203338986513732</v>
      </c>
      <c r="K40" s="503">
        <f>RAW_DATA_INPUTS!K59</f>
        <v>5.1424197209169833</v>
      </c>
      <c r="L40" s="503">
        <f>RAW_DATA_INPUTS!L59</f>
        <v>0</v>
      </c>
      <c r="M40" s="503">
        <f>RAW_DATA_INPUTS!M59</f>
        <v>16.269019449690155</v>
      </c>
      <c r="N40" s="503">
        <f>RAW_DATA_INPUTS!N59</f>
        <v>20.024023938815894</v>
      </c>
      <c r="O40" s="503">
        <f>RAW_DATA_INPUTS!O59</f>
        <v>28.657619120550333</v>
      </c>
      <c r="P40" s="503">
        <f>RAW_DATA_INPUTS!P59</f>
        <v>29.425608913438271</v>
      </c>
      <c r="Q40" s="503">
        <f>RAW_DATA_INPUTS!Q59</f>
        <v>15.024049783915165</v>
      </c>
      <c r="R40" s="503">
        <f>RAW_DATA_INPUTS!R59</f>
        <v>27.013089510975799</v>
      </c>
      <c r="S40" s="503">
        <f>RAW_DATA_INPUTS!S59</f>
        <v>62.167840062559556</v>
      </c>
      <c r="T40" s="503">
        <f>RAW_DATA_INPUTS!T59</f>
        <v>157.50059480268294</v>
      </c>
      <c r="U40" s="503">
        <f>RAW_DATA_INPUTS!U59</f>
        <v>5</v>
      </c>
      <c r="V40" s="503">
        <f>RAW_DATA_INPUTS!V59</f>
        <v>12.424701412074997</v>
      </c>
      <c r="W40" s="503">
        <f>RAW_DATA_INPUTS!W59</f>
        <v>11.052067886396665</v>
      </c>
      <c r="X40" s="503">
        <f>RAW_DATA_INPUTS!X59</f>
        <v>11.517070742637568</v>
      </c>
      <c r="Y40" s="503">
        <f>RAW_DATA_INPUTS!Y59</f>
        <v>15.56890208741034</v>
      </c>
      <c r="Z40" s="503">
        <f>RAW_DATA_INPUTS!Z59</f>
        <v>16.44189659716108</v>
      </c>
      <c r="AA40" s="503">
        <f>RAW_DATA_INPUTS!AA59</f>
        <v>84.395950409418703</v>
      </c>
      <c r="AB40" s="503">
        <f>RAW_DATA_INPUTS!AB59</f>
        <v>76.529955031432934</v>
      </c>
      <c r="AC40" s="503">
        <f>RAW_DATA_INPUTS!AC59</f>
        <v>14.798980554999048</v>
      </c>
      <c r="AD40" s="503">
        <f>RAW_DATA_INPUTS!AD59</f>
        <v>41.28094575923479</v>
      </c>
      <c r="AE40" s="503">
        <f>RAW_DATA_INPUTS!AE59</f>
        <v>16.560841695829435</v>
      </c>
      <c r="AF40" s="503">
        <f>RAW_DATA_INPUTS!AF59</f>
        <v>5</v>
      </c>
      <c r="AG40" s="503">
        <f>RAW_DATA_INPUTS!AG59</f>
        <v>37.718661541973695</v>
      </c>
      <c r="AH40" s="503">
        <f>RAW_DATA_INPUTS!AH59</f>
        <v>125.95954863477357</v>
      </c>
      <c r="AI40" s="503">
        <f>RAW_DATA_INPUTS!AI59</f>
        <v>38.141074006183345</v>
      </c>
      <c r="AJ40" s="503">
        <f>RAW_DATA_INPUTS!AJ59</f>
        <v>43.895085170850741</v>
      </c>
      <c r="AK40" s="503">
        <f>RAW_DATA_INPUTS!AK59</f>
        <v>19.150703855128761</v>
      </c>
      <c r="AL40" s="503">
        <f>RAW_DATA_INPUTS!AL59</f>
        <v>19.90318740115141</v>
      </c>
      <c r="AM40" s="503">
        <f>RAW_DATA_INPUTS!AM59</f>
        <v>14.314927550458885</v>
      </c>
      <c r="AN40" s="503">
        <f>RAW_DATA_INPUTS!AN59</f>
        <v>19.281555459311168</v>
      </c>
      <c r="AO40" s="503">
        <f>RAW_DATA_INPUTS!AO59</f>
        <v>443.66175975969958</v>
      </c>
      <c r="AP40" s="503">
        <f>RAW_DATA_INPUTS!AP59</f>
        <v>727.45740766616814</v>
      </c>
      <c r="AQ40" s="503">
        <f>RAW_DATA_INPUTS!AQ59</f>
        <v>164.39</v>
      </c>
      <c r="AR40" s="503">
        <f>RAW_DATA_INPUTS!AR59</f>
        <v>625.63</v>
      </c>
    </row>
    <row r="41" spans="1:44" s="479" customFormat="1" ht="13.15">
      <c r="B41" s="481" t="str">
        <f>RAW_DATA_INPUTS!B60</f>
        <v>40-44</v>
      </c>
      <c r="C41" s="503">
        <f>RAW_DATA_INPUTS!C60</f>
        <v>8.8279413292304483</v>
      </c>
      <c r="D41" s="503">
        <f>RAW_DATA_INPUTS!D60</f>
        <v>40.481730957171159</v>
      </c>
      <c r="E41" s="503">
        <f>RAW_DATA_INPUTS!E60</f>
        <v>15.065879787427704</v>
      </c>
      <c r="F41" s="503">
        <f>RAW_DATA_INPUTS!F60</f>
        <v>23.340813760676358</v>
      </c>
      <c r="G41" s="503">
        <f>RAW_DATA_INPUTS!G60</f>
        <v>10.426394670561434</v>
      </c>
      <c r="H41" s="503">
        <f>RAW_DATA_INPUTS!H60</f>
        <v>24.721935800014315</v>
      </c>
      <c r="I41" s="503">
        <f>RAW_DATA_INPUTS!I60</f>
        <v>16.042283186046625</v>
      </c>
      <c r="J41" s="503">
        <f>RAW_DATA_INPUTS!J60</f>
        <v>16.244286751910067</v>
      </c>
      <c r="K41" s="503">
        <f>RAW_DATA_INPUTS!K60</f>
        <v>0</v>
      </c>
      <c r="L41" s="503">
        <f>RAW_DATA_INPUTS!L60</f>
        <v>0</v>
      </c>
      <c r="M41" s="503">
        <f>RAW_DATA_INPUTS!M60</f>
        <v>13.928016651010175</v>
      </c>
      <c r="N41" s="503">
        <f>RAW_DATA_INPUTS!N60</f>
        <v>14.969017895532115</v>
      </c>
      <c r="O41" s="503">
        <f>RAW_DATA_INPUTS!O60</f>
        <v>26.903642432105734</v>
      </c>
      <c r="P41" s="503">
        <f>RAW_DATA_INPUTS!P60</f>
        <v>33.60555335910442</v>
      </c>
      <c r="Q41" s="503">
        <f>RAW_DATA_INPUTS!Q60</f>
        <v>5.9680197757192301</v>
      </c>
      <c r="R41" s="503">
        <f>RAW_DATA_INPUTS!R60</f>
        <v>23.487077827130957</v>
      </c>
      <c r="S41" s="503">
        <f>RAW_DATA_INPUTS!S60</f>
        <v>26.995930548334478</v>
      </c>
      <c r="T41" s="503">
        <f>RAW_DATA_INPUTS!T60</f>
        <v>103.06473484827725</v>
      </c>
      <c r="U41" s="503">
        <f>RAW_DATA_INPUTS!U60</f>
        <v>6.8192760410328361</v>
      </c>
      <c r="V41" s="503">
        <f>RAW_DATA_INPUTS!V60</f>
        <v>10.994735776721496</v>
      </c>
      <c r="W41" s="503">
        <f>RAW_DATA_INPUTS!W60</f>
        <v>9.5710587894229544</v>
      </c>
      <c r="X41" s="503">
        <f>RAW_DATA_INPUTS!X60</f>
        <v>13.077080324865111</v>
      </c>
      <c r="Y41" s="503">
        <f>RAW_DATA_INPUTS!Y60</f>
        <v>8.3479474998844854</v>
      </c>
      <c r="Z41" s="503">
        <f>RAW_DATA_INPUTS!Z60</f>
        <v>8.2309482356910859</v>
      </c>
      <c r="AA41" s="503">
        <f>RAW_DATA_INPUTS!AA60</f>
        <v>32.209981073597994</v>
      </c>
      <c r="AB41" s="503">
        <f>RAW_DATA_INPUTS!AB60</f>
        <v>92.983945363161624</v>
      </c>
      <c r="AC41" s="503">
        <f>RAW_DATA_INPUTS!AC60</f>
        <v>7.3709903149468197</v>
      </c>
      <c r="AD41" s="503">
        <f>RAW_DATA_INPUTS!AD60</f>
        <v>57.213924824225657</v>
      </c>
      <c r="AE41" s="503">
        <f>RAW_DATA_INPUTS!AE60</f>
        <v>14.199864264282226</v>
      </c>
      <c r="AF41" s="503">
        <f>RAW_DATA_INPUTS!AF60</f>
        <v>9.2128880371505417</v>
      </c>
      <c r="AG41" s="503">
        <f>RAW_DATA_INPUTS!AG60</f>
        <v>44.906978193979604</v>
      </c>
      <c r="AH41" s="503">
        <f>RAW_DATA_INPUTS!AH60</f>
        <v>119.19725074928887</v>
      </c>
      <c r="AI41" s="503">
        <f>RAW_DATA_INPUTS!AI60</f>
        <v>26.804052008645247</v>
      </c>
      <c r="AJ41" s="503">
        <f>RAW_DATA_INPUTS!AJ60</f>
        <v>14.040027242254114</v>
      </c>
      <c r="AK41" s="503">
        <f>RAW_DATA_INPUTS!AK60</f>
        <v>5</v>
      </c>
      <c r="AL41" s="503">
        <f>RAW_DATA_INPUTS!AL60</f>
        <v>0</v>
      </c>
      <c r="AM41" s="503">
        <f>RAW_DATA_INPUTS!AM60</f>
        <v>9.6502770179853794</v>
      </c>
      <c r="AN41" s="503">
        <f>RAW_DATA_INPUTS!AN60</f>
        <v>14.736895937319296</v>
      </c>
      <c r="AO41" s="503">
        <f>RAW_DATA_INPUTS!AO60</f>
        <v>289.03853358421338</v>
      </c>
      <c r="AP41" s="503">
        <f>RAW_DATA_INPUTS!AP60</f>
        <v>619.6028476904944</v>
      </c>
      <c r="AQ41" s="503">
        <f>RAW_DATA_INPUTS!AQ60</f>
        <v>111.24</v>
      </c>
      <c r="AR41" s="503">
        <f>RAW_DATA_INPUTS!AR60</f>
        <v>651.74</v>
      </c>
    </row>
    <row r="42" spans="1:44" s="479" customFormat="1" ht="13.15">
      <c r="B42" s="481" t="str">
        <f>RAW_DATA_INPUTS!B61</f>
        <v>45-49</v>
      </c>
      <c r="C42" s="503">
        <f>RAW_DATA_INPUTS!C61</f>
        <v>6.6209559969228371</v>
      </c>
      <c r="D42" s="503">
        <f>RAW_DATA_INPUTS!D61</f>
        <v>30.108799895989986</v>
      </c>
      <c r="E42" s="503">
        <f>RAW_DATA_INPUTS!E61</f>
        <v>6.4299486946210092</v>
      </c>
      <c r="F42" s="503">
        <f>RAW_DATA_INPUTS!F61</f>
        <v>26.225790741077851</v>
      </c>
      <c r="G42" s="503">
        <f>RAW_DATA_INPUTS!G61</f>
        <v>8.9033370182244838</v>
      </c>
      <c r="H42" s="503">
        <f>RAW_DATA_INPUTS!H61</f>
        <v>39.812507023759956</v>
      </c>
      <c r="I42" s="503">
        <f>RAW_DATA_INPUTS!I61</f>
        <v>5.3940952191457097</v>
      </c>
      <c r="J42" s="503">
        <f>RAW_DATA_INPUTS!J61</f>
        <v>16.672294307303908</v>
      </c>
      <c r="K42" s="503">
        <f>RAW_DATA_INPUTS!K61</f>
        <v>0</v>
      </c>
      <c r="L42" s="503">
        <f>RAW_DATA_INPUTS!L61</f>
        <v>5</v>
      </c>
      <c r="M42" s="503">
        <f>RAW_DATA_INPUTS!M61</f>
        <v>23.794028445874218</v>
      </c>
      <c r="N42" s="503">
        <f>RAW_DATA_INPUTS!N61</f>
        <v>20.411024401476787</v>
      </c>
      <c r="O42" s="503">
        <f>RAW_DATA_INPUTS!O61</f>
        <v>40.145466439165808</v>
      </c>
      <c r="P42" s="503">
        <f>RAW_DATA_INPUTS!P61</f>
        <v>40.270464777851991</v>
      </c>
      <c r="Q42" s="503">
        <f>RAW_DATA_INPUTS!Q61</f>
        <v>5.2030172407954351</v>
      </c>
      <c r="R42" s="503">
        <f>RAW_DATA_INPUTS!R61</f>
        <v>20.580068194420534</v>
      </c>
      <c r="S42" s="503">
        <f>RAW_DATA_INPUTS!S61</f>
        <v>28.280927242459896</v>
      </c>
      <c r="T42" s="503">
        <f>RAW_DATA_INPUTS!T61</f>
        <v>143.8536299118428</v>
      </c>
      <c r="U42" s="503">
        <f>RAW_DATA_INPUTS!U61</f>
        <v>5</v>
      </c>
      <c r="V42" s="503">
        <f>RAW_DATA_INPUTS!V61</f>
        <v>25.020398714811147</v>
      </c>
      <c r="W42" s="503">
        <f>RAW_DATA_INPUTS!W61</f>
        <v>5.1530316520631576</v>
      </c>
      <c r="X42" s="503">
        <f>RAW_DATA_INPUTS!X61</f>
        <v>16.71310265882623</v>
      </c>
      <c r="Y42" s="503">
        <f>RAW_DATA_INPUTS!Y61</f>
        <v>9.7749385255595147</v>
      </c>
      <c r="Z42" s="503">
        <f>RAW_DATA_INPUTS!Z61</f>
        <v>25.10284212860568</v>
      </c>
      <c r="AA42" s="503">
        <f>RAW_DATA_INPUTS!AA61</f>
        <v>43.828974246343577</v>
      </c>
      <c r="AB42" s="503">
        <f>RAW_DATA_INPUTS!AB61</f>
        <v>100.77394078580456</v>
      </c>
      <c r="AC42" s="503">
        <f>RAW_DATA_INPUTS!AC61</f>
        <v>6.2699917615949738</v>
      </c>
      <c r="AD42" s="503">
        <f>RAW_DATA_INPUTS!AD61</f>
        <v>62.731917573903658</v>
      </c>
      <c r="AE42" s="503">
        <f>RAW_DATA_INPUTS!AE61</f>
        <v>11.933885924643949</v>
      </c>
      <c r="AF42" s="503">
        <f>RAW_DATA_INPUTS!AF61</f>
        <v>9.1529125078151576</v>
      </c>
      <c r="AG42" s="503">
        <f>RAW_DATA_INPUTS!AG61</f>
        <v>32.423428282044462</v>
      </c>
      <c r="AH42" s="503">
        <f>RAW_DATA_INPUTS!AH61</f>
        <v>154.26079533090146</v>
      </c>
      <c r="AI42" s="503">
        <f>RAW_DATA_INPUTS!AI61</f>
        <v>18.269035447915982</v>
      </c>
      <c r="AJ42" s="503">
        <f>RAW_DATA_INPUTS!AJ61</f>
        <v>16.797032591748032</v>
      </c>
      <c r="AK42" s="503">
        <f>RAW_DATA_INPUTS!AK61</f>
        <v>16.865682340199861</v>
      </c>
      <c r="AL42" s="503">
        <f>RAW_DATA_INPUTS!AL61</f>
        <v>5</v>
      </c>
      <c r="AM42" s="503">
        <f>RAW_DATA_INPUTS!AM61</f>
        <v>10.971178058370695</v>
      </c>
      <c r="AN42" s="503">
        <f>RAW_DATA_INPUTS!AN61</f>
        <v>19.417545271190352</v>
      </c>
      <c r="AO42" s="503">
        <f>RAW_DATA_INPUTS!AO61</f>
        <v>285.26192253594559</v>
      </c>
      <c r="AP42" s="503">
        <f>RAW_DATA_INPUTS!AP61</f>
        <v>777.90506681732995</v>
      </c>
      <c r="AQ42" s="503">
        <f>RAW_DATA_INPUTS!AQ61</f>
        <v>85.2</v>
      </c>
      <c r="AR42" s="503">
        <f>RAW_DATA_INPUTS!AR61</f>
        <v>668.5</v>
      </c>
    </row>
    <row r="43" spans="1:44" s="479" customFormat="1" ht="13.15">
      <c r="B43" s="481" t="str">
        <f>RAW_DATA_INPUTS!B62</f>
        <v>50-54</v>
      </c>
      <c r="C43" s="503">
        <f>RAW_DATA_INPUTS!C62</f>
        <v>9.406937481204217</v>
      </c>
      <c r="D43" s="503">
        <f>RAW_DATA_INPUTS!D62</f>
        <v>32.094786697060627</v>
      </c>
      <c r="E43" s="503">
        <f>RAW_DATA_INPUTS!E62</f>
        <v>5.3799570726377928</v>
      </c>
      <c r="F43" s="503">
        <f>RAW_DATA_INPUTS!F62</f>
        <v>24.497804528899767</v>
      </c>
      <c r="G43" s="503">
        <f>RAW_DATA_INPUTS!G62</f>
        <v>8.5493236177469498</v>
      </c>
      <c r="H43" s="503">
        <f>RAW_DATA_INPUTS!H62</f>
        <v>22.798863005894841</v>
      </c>
      <c r="I43" s="503">
        <f>RAW_DATA_INPUTS!I62</f>
        <v>9.7711724854046622</v>
      </c>
      <c r="J43" s="503">
        <f>RAW_DATA_INPUTS!J62</f>
        <v>19.767348942686933</v>
      </c>
      <c r="K43" s="503">
        <f>RAW_DATA_INPUTS!K62</f>
        <v>0</v>
      </c>
      <c r="L43" s="503">
        <f>RAW_DATA_INPUTS!L62</f>
        <v>0</v>
      </c>
      <c r="M43" s="503">
        <f>RAW_DATA_INPUTS!M62</f>
        <v>13.888016603189927</v>
      </c>
      <c r="N43" s="503">
        <f>RAW_DATA_INPUTS!N62</f>
        <v>17.920021423470875</v>
      </c>
      <c r="O43" s="503">
        <f>RAW_DATA_INPUTS!O62</f>
        <v>55.84525777815108</v>
      </c>
      <c r="P43" s="503">
        <f>RAW_DATA_INPUTS!P62</f>
        <v>49.92033652442575</v>
      </c>
      <c r="Q43" s="503">
        <f>RAW_DATA_INPUTS!Q62</f>
        <v>5.7370355784010298</v>
      </c>
      <c r="R43" s="503">
        <f>RAW_DATA_INPUTS!R62</f>
        <v>11.79303907758996</v>
      </c>
      <c r="S43" s="503">
        <f>RAW_DATA_INPUTS!S62</f>
        <v>10.660972572817968</v>
      </c>
      <c r="T43" s="503">
        <f>RAW_DATA_INPUTS!T62</f>
        <v>89.464769836521867</v>
      </c>
      <c r="U43" s="503">
        <f>RAW_DATA_INPUTS!U62</f>
        <v>12.88557017757531</v>
      </c>
      <c r="V43" s="503">
        <f>RAW_DATA_INPUTS!V62</f>
        <v>29.632287882818382</v>
      </c>
      <c r="W43" s="503">
        <f>RAW_DATA_INPUTS!W62</f>
        <v>7.4500457612789734</v>
      </c>
      <c r="X43" s="503">
        <f>RAW_DATA_INPUTS!X62</f>
        <v>19.341118801194167</v>
      </c>
      <c r="Y43" s="503">
        <f>RAW_DATA_INPUTS!Y62</f>
        <v>6.5899585558503579</v>
      </c>
      <c r="Z43" s="503">
        <f>RAW_DATA_INPUTS!Z62</f>
        <v>15.470902703726983</v>
      </c>
      <c r="AA43" s="503">
        <f>RAW_DATA_INPUTS!AA62</f>
        <v>30.680981972029187</v>
      </c>
      <c r="AB43" s="503">
        <f>RAW_DATA_INPUTS!AB62</f>
        <v>87.833948389270617</v>
      </c>
      <c r="AC43" s="503">
        <f>RAW_DATA_INPUTS!AC62</f>
        <v>5.8489857450628131</v>
      </c>
      <c r="AD43" s="503">
        <f>RAW_DATA_INPUTS!AD62</f>
        <v>68.888909483973876</v>
      </c>
      <c r="AE43" s="503">
        <f>RAW_DATA_INPUTS!AE62</f>
        <v>13.909343143995683</v>
      </c>
      <c r="AF43" s="503">
        <f>RAW_DATA_INPUTS!AF62</f>
        <v>6.1769409549627685</v>
      </c>
      <c r="AG43" s="503">
        <f>RAW_DATA_INPUTS!AG62</f>
        <v>45.099986696182881</v>
      </c>
      <c r="AH43" s="503">
        <f>RAW_DATA_INPUTS!AH62</f>
        <v>118.29321092549736</v>
      </c>
      <c r="AI43" s="503">
        <f>RAW_DATA_INPUTS!AI62</f>
        <v>17.812034561184497</v>
      </c>
      <c r="AJ43" s="503">
        <f>RAW_DATA_INPUTS!AJ62</f>
        <v>17.900034731933665</v>
      </c>
      <c r="AK43" s="503">
        <f>RAW_DATA_INPUTS!AK62</f>
        <v>10.53009914757194</v>
      </c>
      <c r="AL43" s="503">
        <f>RAW_DATA_INPUTS!AL62</f>
        <v>6.2541059645559915</v>
      </c>
      <c r="AM43" s="503">
        <f>RAW_DATA_INPUTS!AM62</f>
        <v>8.4753650403527168</v>
      </c>
      <c r="AN43" s="503">
        <f>RAW_DATA_INPUTS!AN62</f>
        <v>15.962804094406653</v>
      </c>
      <c r="AO43" s="503">
        <f>RAW_DATA_INPUTS!AO62</f>
        <v>278.52104399063796</v>
      </c>
      <c r="AP43" s="503">
        <f>RAW_DATA_INPUTS!AP62</f>
        <v>654.01123396889125</v>
      </c>
      <c r="AQ43" s="503">
        <f>RAW_DATA_INPUTS!AQ62</f>
        <v>78.150000000000006</v>
      </c>
      <c r="AR43" s="503">
        <f>RAW_DATA_INPUTS!AR62</f>
        <v>519.22</v>
      </c>
    </row>
    <row r="44" spans="1:44" s="479" customFormat="1" ht="13.15">
      <c r="B44" s="481" t="str">
        <f>RAW_DATA_INPUTS!B63</f>
        <v>55-59</v>
      </c>
      <c r="C44" s="503">
        <f>RAW_DATA_INPUTS!C63</f>
        <v>7.3149513846081451</v>
      </c>
      <c r="D44" s="503">
        <f>RAW_DATA_INPUTS!D63</f>
        <v>21.321858294274083</v>
      </c>
      <c r="E44" s="503">
        <f>RAW_DATA_INPUTS!E63</f>
        <v>0</v>
      </c>
      <c r="F44" s="503">
        <f>RAW_DATA_INPUTS!F63</f>
        <v>14.181886840919962</v>
      </c>
      <c r="G44" s="503">
        <f>RAW_DATA_INPUTS!G63</f>
        <v>11.189423553511595</v>
      </c>
      <c r="H44" s="503">
        <f>RAW_DATA_INPUTS!H63</f>
        <v>15.712594769217432</v>
      </c>
      <c r="I44" s="503">
        <f>RAW_DATA_INPUTS!I63</f>
        <v>0</v>
      </c>
      <c r="J44" s="503">
        <f>RAW_DATA_INPUTS!J63</f>
        <v>0</v>
      </c>
      <c r="K44" s="503">
        <f>RAW_DATA_INPUTS!K63</f>
        <v>0</v>
      </c>
      <c r="L44" s="503">
        <f>RAW_DATA_INPUTS!L63</f>
        <v>0</v>
      </c>
      <c r="M44" s="503">
        <f>RAW_DATA_INPUTS!M63</f>
        <v>11.07301323784001</v>
      </c>
      <c r="N44" s="503">
        <f>RAW_DATA_INPUTS!N63</f>
        <v>8.9830137279975464</v>
      </c>
      <c r="O44" s="503">
        <f>RAW_DATA_INPUTS!O63</f>
        <v>28.323623559580838</v>
      </c>
      <c r="P44" s="503">
        <f>RAW_DATA_INPUTS!P63</f>
        <v>27.300637155773067</v>
      </c>
      <c r="Q44" s="503">
        <f>RAW_DATA_INPUTS!Q63</f>
        <v>5</v>
      </c>
      <c r="R44" s="503">
        <f>RAW_DATA_INPUTS!R63</f>
        <v>11.325037526813048</v>
      </c>
      <c r="S44" s="503">
        <f>RAW_DATA_INPUTS!S63</f>
        <v>5.6949724853473525</v>
      </c>
      <c r="T44" s="503">
        <f>RAW_DATA_INPUTS!T63</f>
        <v>46.143881286944222</v>
      </c>
      <c r="U44" s="503">
        <f>RAW_DATA_INPUTS!U63</f>
        <v>0</v>
      </c>
      <c r="V44" s="503">
        <f>RAW_DATA_INPUTS!V63</f>
        <v>16.046494214884689</v>
      </c>
      <c r="W44" s="503">
        <f>RAW_DATA_INPUTS!W63</f>
        <v>0</v>
      </c>
      <c r="X44" s="503">
        <f>RAW_DATA_INPUTS!X63</f>
        <v>9.2220566457066617</v>
      </c>
      <c r="Y44" s="503">
        <f>RAW_DATA_INPUTS!Y63</f>
        <v>0</v>
      </c>
      <c r="Z44" s="503">
        <f>RAW_DATA_INPUTS!Z63</f>
        <v>13.346916061446843</v>
      </c>
      <c r="AA44" s="503">
        <f>RAW_DATA_INPUTS!AA63</f>
        <v>35.520979128074337</v>
      </c>
      <c r="AB44" s="503">
        <f>RAW_DATA_INPUTS!AB63</f>
        <v>49.822970724305279</v>
      </c>
      <c r="AC44" s="503">
        <f>RAW_DATA_INPUTS!AC63</f>
        <v>0</v>
      </c>
      <c r="AD44" s="503">
        <f>RAW_DATA_INPUTS!AD63</f>
        <v>31.678958375688548</v>
      </c>
      <c r="AE44" s="503">
        <f>RAW_DATA_INPUTS!AE63</f>
        <v>5</v>
      </c>
      <c r="AF44" s="503">
        <f>RAW_DATA_INPUTS!AF63</f>
        <v>5.3049492902829023</v>
      </c>
      <c r="AG44" s="503">
        <f>RAW_DATA_INPUTS!AG63</f>
        <v>21.331939691699787</v>
      </c>
      <c r="AH44" s="503">
        <f>RAW_DATA_INPUTS!AH63</f>
        <v>85.721776123628644</v>
      </c>
      <c r="AI44" s="503">
        <f>RAW_DATA_INPUTS!AI63</f>
        <v>13.067025354311577</v>
      </c>
      <c r="AJ44" s="503">
        <f>RAW_DATA_INPUTS!AJ63</f>
        <v>6.845013281569047</v>
      </c>
      <c r="AK44" s="503">
        <f>RAW_DATA_INPUTS!AK63</f>
        <v>11.053198229233853</v>
      </c>
      <c r="AL44" s="503">
        <f>RAW_DATA_INPUTS!AL63</f>
        <v>0</v>
      </c>
      <c r="AM44" s="503">
        <f>RAW_DATA_INPUTS!AM63</f>
        <v>7.0854691689404579</v>
      </c>
      <c r="AN44" s="503">
        <f>RAW_DATA_INPUTS!AN63</f>
        <v>7.9064076656523055</v>
      </c>
      <c r="AO44" s="503">
        <f>RAW_DATA_INPUTS!AO63</f>
        <v>161.65459579314793</v>
      </c>
      <c r="AP44" s="503">
        <f>RAW_DATA_INPUTS!AP63</f>
        <v>370.86445198510421</v>
      </c>
      <c r="AQ44" s="503">
        <f>RAW_DATA_INPUTS!AQ63</f>
        <v>48.11</v>
      </c>
      <c r="AR44" s="503">
        <f>RAW_DATA_INPUTS!AR63</f>
        <v>358.64</v>
      </c>
    </row>
    <row r="45" spans="1:44" s="479" customFormat="1" ht="13.15">
      <c r="B45" s="481" t="str">
        <f>RAW_DATA_INPUTS!B64</f>
        <v>60-64</v>
      </c>
      <c r="C45" s="503">
        <f>RAW_DATA_INPUTS!C64</f>
        <v>0</v>
      </c>
      <c r="D45" s="503">
        <f>RAW_DATA_INPUTS!D64</f>
        <v>14.018906829914092</v>
      </c>
      <c r="E45" s="503">
        <f>RAW_DATA_INPUTS!E64</f>
        <v>0</v>
      </c>
      <c r="F45" s="503">
        <f>RAW_DATA_INPUTS!F64</f>
        <v>0</v>
      </c>
      <c r="G45" s="503">
        <f>RAW_DATA_INPUTS!G64</f>
        <v>6.6202505965007346</v>
      </c>
      <c r="H45" s="503">
        <f>RAW_DATA_INPUTS!H64</f>
        <v>0</v>
      </c>
      <c r="I45" s="503">
        <f>RAW_DATA_INPUTS!I64</f>
        <v>0</v>
      </c>
      <c r="J45" s="503">
        <f>RAW_DATA_INPUTS!J64</f>
        <v>0</v>
      </c>
      <c r="K45" s="503">
        <f>RAW_DATA_INPUTS!K64</f>
        <v>0</v>
      </c>
      <c r="L45" s="503">
        <f>RAW_DATA_INPUTS!L64</f>
        <v>0</v>
      </c>
      <c r="M45" s="503">
        <f>RAW_DATA_INPUTS!M64</f>
        <v>0</v>
      </c>
      <c r="N45" s="503">
        <f>RAW_DATA_INPUTS!N64</f>
        <v>5.3870094289572972</v>
      </c>
      <c r="O45" s="503">
        <f>RAW_DATA_INPUTS!O64</f>
        <v>8.7858167770223208</v>
      </c>
      <c r="P45" s="503">
        <f>RAW_DATA_INPUTS!P64</f>
        <v>6.7058444212841835</v>
      </c>
      <c r="Q45" s="503">
        <f>RAW_DATA_INPUTS!Q64</f>
        <v>0</v>
      </c>
      <c r="R45" s="503">
        <f>RAW_DATA_INPUTS!R64</f>
        <v>0</v>
      </c>
      <c r="S45" s="503">
        <f>RAW_DATA_INPUTS!S64</f>
        <v>5</v>
      </c>
      <c r="T45" s="503">
        <f>RAW_DATA_INPUTS!T64</f>
        <v>11.231958240501031</v>
      </c>
      <c r="U45" s="503">
        <f>RAW_DATA_INPUTS!U64</f>
        <v>0</v>
      </c>
      <c r="V45" s="503">
        <f>RAW_DATA_INPUTS!V64</f>
        <v>5</v>
      </c>
      <c r="W45" s="503">
        <f>RAW_DATA_INPUTS!W64</f>
        <v>0</v>
      </c>
      <c r="X45" s="503">
        <f>RAW_DATA_INPUTS!X64</f>
        <v>0</v>
      </c>
      <c r="Y45" s="503">
        <f>RAW_DATA_INPUTS!Y64</f>
        <v>0</v>
      </c>
      <c r="Z45" s="503">
        <f>RAW_DATA_INPUTS!Z64</f>
        <v>0</v>
      </c>
      <c r="AA45" s="503">
        <f>RAW_DATA_INPUTS!AA64</f>
        <v>6.9049930046937025</v>
      </c>
      <c r="AB45" s="503">
        <f>RAW_DATA_INPUTS!AB64</f>
        <v>17.783989550228668</v>
      </c>
      <c r="AC45" s="503">
        <f>RAW_DATA_INPUTS!AC64</f>
        <v>5</v>
      </c>
      <c r="AD45" s="503">
        <f>RAW_DATA_INPUTS!AD64</f>
        <v>11.497984892315632</v>
      </c>
      <c r="AE45" s="503">
        <f>RAW_DATA_INPUTS!AE64</f>
        <v>6.0064186876138521</v>
      </c>
      <c r="AF45" s="503">
        <f>RAW_DATA_INPUTS!AF64</f>
        <v>5.1619506571989344</v>
      </c>
      <c r="AG45" s="503">
        <f>RAW_DATA_INPUTS!AG64</f>
        <v>13.60559933925154</v>
      </c>
      <c r="AH45" s="503">
        <f>RAW_DATA_INPUTS!AH64</f>
        <v>26.324159603610404</v>
      </c>
      <c r="AI45" s="503">
        <f>RAW_DATA_INPUTS!AI64</f>
        <v>5.1770100450961216</v>
      </c>
      <c r="AJ45" s="503">
        <f>RAW_DATA_INPUTS!AJ64</f>
        <v>7.4620144787535798</v>
      </c>
      <c r="AK45" s="503">
        <f>RAW_DATA_INPUTS!AK64</f>
        <v>5</v>
      </c>
      <c r="AL45" s="503">
        <f>RAW_DATA_INPUTS!AL64</f>
        <v>0</v>
      </c>
      <c r="AM45" s="503">
        <f>RAW_DATA_INPUTS!AM64</f>
        <v>0</v>
      </c>
      <c r="AN45" s="503">
        <f>RAW_DATA_INPUTS!AN64</f>
        <v>6.4035202593698495</v>
      </c>
      <c r="AO45" s="503">
        <f>RAW_DATA_INPUTS!AO64</f>
        <v>62.100088450178276</v>
      </c>
      <c r="AP45" s="503">
        <f>RAW_DATA_INPUTS!AP64</f>
        <v>116.97733836213368</v>
      </c>
      <c r="AQ45" s="503">
        <f>RAW_DATA_INPUTS!AQ64</f>
        <v>22.03</v>
      </c>
      <c r="AR45" s="503">
        <f>RAW_DATA_INPUTS!AR64</f>
        <v>143.29</v>
      </c>
    </row>
    <row r="46" spans="1:44" s="479" customFormat="1" ht="13.15">
      <c r="B46" s="481" t="str">
        <f>RAW_DATA_INPUTS!B65</f>
        <v>65 plus</v>
      </c>
      <c r="C46" s="503">
        <f>RAW_DATA_INPUTS!C65</f>
        <v>0</v>
      </c>
      <c r="D46" s="503">
        <f>RAW_DATA_INPUTS!D65</f>
        <v>0</v>
      </c>
      <c r="E46" s="503">
        <f>RAW_DATA_INPUTS!E65</f>
        <v>0</v>
      </c>
      <c r="F46" s="503">
        <f>RAW_DATA_INPUTS!F65</f>
        <v>0</v>
      </c>
      <c r="G46" s="503">
        <f>RAW_DATA_INPUTS!G65</f>
        <v>0</v>
      </c>
      <c r="H46" s="503">
        <f>RAW_DATA_INPUTS!H65</f>
        <v>0</v>
      </c>
      <c r="I46" s="503">
        <f>RAW_DATA_INPUTS!I65</f>
        <v>0</v>
      </c>
      <c r="J46" s="503">
        <f>RAW_DATA_INPUTS!J65</f>
        <v>0</v>
      </c>
      <c r="K46" s="503">
        <f>RAW_DATA_INPUTS!K65</f>
        <v>0</v>
      </c>
      <c r="L46" s="503">
        <f>RAW_DATA_INPUTS!L65</f>
        <v>0</v>
      </c>
      <c r="M46" s="503">
        <f>RAW_DATA_INPUTS!M65</f>
        <v>0</v>
      </c>
      <c r="N46" s="503">
        <f>RAW_DATA_INPUTS!N65</f>
        <v>5</v>
      </c>
      <c r="O46" s="503">
        <f>RAW_DATA_INPUTS!O65</f>
        <v>5</v>
      </c>
      <c r="P46" s="503">
        <f>RAW_DATA_INPUTS!P65</f>
        <v>5</v>
      </c>
      <c r="Q46" s="503">
        <f>RAW_DATA_INPUTS!Q65</f>
        <v>0</v>
      </c>
      <c r="R46" s="503">
        <f>RAW_DATA_INPUTS!R65</f>
        <v>0</v>
      </c>
      <c r="S46" s="503">
        <f>RAW_DATA_INPUTS!S65</f>
        <v>0</v>
      </c>
      <c r="T46" s="503">
        <f>RAW_DATA_INPUTS!T65</f>
        <v>5</v>
      </c>
      <c r="U46" s="503">
        <f>RAW_DATA_INPUTS!U65</f>
        <v>0</v>
      </c>
      <c r="V46" s="503">
        <f>RAW_DATA_INPUTS!V65</f>
        <v>0</v>
      </c>
      <c r="W46" s="503">
        <f>RAW_DATA_INPUTS!W65</f>
        <v>0</v>
      </c>
      <c r="X46" s="503">
        <f>RAW_DATA_INPUTS!X65</f>
        <v>0</v>
      </c>
      <c r="Y46" s="503">
        <f>RAW_DATA_INPUTS!Y65</f>
        <v>0</v>
      </c>
      <c r="Z46" s="503">
        <f>RAW_DATA_INPUTS!Z65</f>
        <v>0</v>
      </c>
      <c r="AA46" s="503">
        <f>RAW_DATA_INPUTS!AA65</f>
        <v>5</v>
      </c>
      <c r="AB46" s="503">
        <f>RAW_DATA_INPUTS!AB65</f>
        <v>0</v>
      </c>
      <c r="AC46" s="503">
        <f>RAW_DATA_INPUTS!AC65</f>
        <v>0</v>
      </c>
      <c r="AD46" s="503">
        <f>RAW_DATA_INPUTS!AD65</f>
        <v>6.1129919678835858</v>
      </c>
      <c r="AE46" s="503">
        <f>RAW_DATA_INPUTS!AE65</f>
        <v>0</v>
      </c>
      <c r="AF46" s="503">
        <f>RAW_DATA_INPUTS!AF65</f>
        <v>0</v>
      </c>
      <c r="AG46" s="503">
        <f>RAW_DATA_INPUTS!AG65</f>
        <v>0</v>
      </c>
      <c r="AH46" s="503">
        <f>RAW_DATA_INPUTS!AH65</f>
        <v>6.6632935242508875</v>
      </c>
      <c r="AI46" s="503">
        <f>RAW_DATA_INPUTS!AI65</f>
        <v>0</v>
      </c>
      <c r="AJ46" s="503">
        <f>RAW_DATA_INPUTS!AJ65</f>
        <v>0</v>
      </c>
      <c r="AK46" s="503">
        <f>RAW_DATA_INPUTS!AK65</f>
        <v>5</v>
      </c>
      <c r="AL46" s="503">
        <f>RAW_DATA_INPUTS!AL65</f>
        <v>0</v>
      </c>
      <c r="AM46" s="503">
        <f>RAW_DATA_INPUTS!AM65</f>
        <v>6.234532919608208</v>
      </c>
      <c r="AN46" s="503">
        <f>RAW_DATA_INPUTS!AN65</f>
        <v>0</v>
      </c>
      <c r="AO46" s="503">
        <f>RAW_DATA_INPUTS!AO65</f>
        <v>21.234532919608206</v>
      </c>
      <c r="AP46" s="503">
        <f>RAW_DATA_INPUTS!AP65</f>
        <v>27.776285492134477</v>
      </c>
      <c r="AQ46" s="503">
        <f>RAW_DATA_INPUTS!AQ65</f>
        <v>16.02</v>
      </c>
      <c r="AR46" s="503">
        <f>RAW_DATA_INPUTS!AR65</f>
        <v>24.02</v>
      </c>
    </row>
    <row r="47" spans="1:44" s="479" customFormat="1" ht="13.15">
      <c r="B47" s="481" t="str">
        <f>RAW_DATA_INPUTS!B66</f>
        <v>Total</v>
      </c>
      <c r="C47" s="503">
        <f>RAW_DATA_INPUTS!C66</f>
        <v>100.11733461711532</v>
      </c>
      <c r="D47" s="503">
        <f>RAW_DATA_INPUTS!D66</f>
        <v>341.06273328658614</v>
      </c>
      <c r="E47" s="503">
        <f>RAW_DATA_INPUTS!E66</f>
        <v>110.30911982949354</v>
      </c>
      <c r="F47" s="503">
        <f>RAW_DATA_INPUTS!F66</f>
        <v>265.41388222885382</v>
      </c>
      <c r="G47" s="503">
        <f>RAW_DATA_INPUTS!G66</f>
        <v>123.25466556173959</v>
      </c>
      <c r="H47" s="503">
        <f>RAW_DATA_INPUTS!H66</f>
        <v>211.17699368768342</v>
      </c>
      <c r="I47" s="503">
        <f>RAW_DATA_INPUTS!I66</f>
        <v>162.12486190551368</v>
      </c>
      <c r="J47" s="503">
        <f>RAW_DATA_INPUTS!J66</f>
        <v>229.71105496928135</v>
      </c>
      <c r="K47" s="503">
        <f>RAW_DATA_INPUTS!K66</f>
        <v>5.1424197209169833</v>
      </c>
      <c r="L47" s="503">
        <f>RAW_DATA_INPUTS!L66</f>
        <v>10</v>
      </c>
      <c r="M47" s="503">
        <f>RAW_DATA_INPUTS!M66</f>
        <v>139.6271669249424</v>
      </c>
      <c r="N47" s="503">
        <f>RAW_DATA_INPUTS!N66</f>
        <v>118.26514138653921</v>
      </c>
      <c r="O47" s="503">
        <f>RAW_DATA_INPUTS!O66</f>
        <v>292.32811475848695</v>
      </c>
      <c r="P47" s="503">
        <f>RAW_DATA_INPUTS!P66</f>
        <v>288.67216334859336</v>
      </c>
      <c r="Q47" s="503">
        <f>RAW_DATA_INPUTS!Q66</f>
        <v>84.785280945769927</v>
      </c>
      <c r="R47" s="503">
        <f>RAW_DATA_INPUTS!R66</f>
        <v>244.56981041016692</v>
      </c>
      <c r="S47" s="503">
        <f>RAW_DATA_INPUTS!S66</f>
        <v>458.74581979762917</v>
      </c>
      <c r="T47" s="503">
        <f>RAW_DATA_INPUTS!T66</f>
        <v>1512.176109667374</v>
      </c>
      <c r="U47" s="503">
        <f>RAW_DATA_INPUTS!U66</f>
        <v>35.672142734241554</v>
      </c>
      <c r="V47" s="503">
        <f>RAW_DATA_INPUTS!V66</f>
        <v>122.9980441357454</v>
      </c>
      <c r="W47" s="503">
        <f>RAW_DATA_INPUTS!W66</f>
        <v>154.5249491564928</v>
      </c>
      <c r="X47" s="503">
        <f>RAW_DATA_INPUTS!X66</f>
        <v>241.0214804541553</v>
      </c>
      <c r="Y47" s="503">
        <f>RAW_DATA_INPUTS!Y66</f>
        <v>195.17677253623071</v>
      </c>
      <c r="Z47" s="503">
        <f>RAW_DATA_INPUTS!Z66</f>
        <v>237.51450627486381</v>
      </c>
      <c r="AA47" s="503">
        <f>RAW_DATA_INPUTS!AA66</f>
        <v>599.6386476557351</v>
      </c>
      <c r="AB47" s="503">
        <f>RAW_DATA_INPUTS!AB66</f>
        <v>794.45853318067645</v>
      </c>
      <c r="AC47" s="503">
        <f>RAW_DATA_INPUTS!AC66</f>
        <v>71.71290577340676</v>
      </c>
      <c r="AD47" s="503">
        <f>RAW_DATA_INPUTS!AD66</f>
        <v>381.52349870028087</v>
      </c>
      <c r="AE47" s="503">
        <f>RAW_DATA_INPUTS!AE66</f>
        <v>148.04558484043594</v>
      </c>
      <c r="AF47" s="503">
        <f>RAW_DATA_INPUTS!AF66</f>
        <v>91.077129398753257</v>
      </c>
      <c r="AG47" s="503">
        <f>RAW_DATA_INPUTS!AG66</f>
        <v>330.11454185130083</v>
      </c>
      <c r="AH47" s="503">
        <f>RAW_DATA_INPUTS!AH66</f>
        <v>1032.9675031751876</v>
      </c>
      <c r="AI47" s="503">
        <f>RAW_DATA_INPUTS!AI66</f>
        <v>335.64265125674183</v>
      </c>
      <c r="AJ47" s="503">
        <f>RAW_DATA_INPUTS!AJ66</f>
        <v>318.84561866499376</v>
      </c>
      <c r="AK47" s="503">
        <f>RAW_DATA_INPUTS!AK66</f>
        <v>190.17479061644815</v>
      </c>
      <c r="AL47" s="503">
        <f>RAW_DATA_INPUTS!AL66</f>
        <v>122.58615422650583</v>
      </c>
      <c r="AM47" s="503">
        <f>RAW_DATA_INPUTS!AM66</f>
        <v>108.41887744576736</v>
      </c>
      <c r="AN47" s="503">
        <f>RAW_DATA_INPUTS!AN66</f>
        <v>197.0132401097942</v>
      </c>
      <c r="AO47" s="503">
        <f>RAW_DATA_INPUTS!AO66</f>
        <v>3645.556647928408</v>
      </c>
      <c r="AP47" s="503">
        <f>RAW_DATA_INPUTS!AP66</f>
        <v>6761.053597306036</v>
      </c>
      <c r="AQ47" s="503">
        <f>RAW_DATA_INPUTS!AQ66</f>
        <v>1549.5700000000002</v>
      </c>
      <c r="AR47" s="503">
        <f>RAW_DATA_INPUTS!AR66</f>
        <v>5824.3600000000006</v>
      </c>
    </row>
    <row r="48" spans="1:44">
      <c r="A48" s="1183">
        <f>SUM(C48:AR48)</f>
        <v>0</v>
      </c>
      <c r="B48" s="1183"/>
      <c r="C48" s="1183">
        <f t="shared" ref="C48:AR48" si="1">SUM(C37:C46)-C47</f>
        <v>0</v>
      </c>
      <c r="D48" s="1183">
        <f t="shared" si="1"/>
        <v>0</v>
      </c>
      <c r="E48" s="1183">
        <f t="shared" si="1"/>
        <v>0</v>
      </c>
      <c r="F48" s="1183">
        <f t="shared" si="1"/>
        <v>0</v>
      </c>
      <c r="G48" s="1183">
        <f t="shared" si="1"/>
        <v>0</v>
      </c>
      <c r="H48" s="1183">
        <f t="shared" si="1"/>
        <v>0</v>
      </c>
      <c r="I48" s="1183">
        <f t="shared" si="1"/>
        <v>0</v>
      </c>
      <c r="J48" s="1183">
        <f t="shared" si="1"/>
        <v>0</v>
      </c>
      <c r="K48" s="1183">
        <f t="shared" si="1"/>
        <v>0</v>
      </c>
      <c r="L48" s="1183">
        <f t="shared" si="1"/>
        <v>0</v>
      </c>
      <c r="M48" s="1183">
        <f t="shared" si="1"/>
        <v>0</v>
      </c>
      <c r="N48" s="1183">
        <f t="shared" si="1"/>
        <v>0</v>
      </c>
      <c r="O48" s="1183">
        <f t="shared" si="1"/>
        <v>0</v>
      </c>
      <c r="P48" s="1183">
        <f t="shared" si="1"/>
        <v>0</v>
      </c>
      <c r="Q48" s="1183">
        <f t="shared" si="1"/>
        <v>0</v>
      </c>
      <c r="R48" s="1183">
        <f t="shared" si="1"/>
        <v>0</v>
      </c>
      <c r="S48" s="1183">
        <f t="shared" si="1"/>
        <v>0</v>
      </c>
      <c r="T48" s="1183">
        <f t="shared" si="1"/>
        <v>0</v>
      </c>
      <c r="U48" s="1183">
        <f t="shared" si="1"/>
        <v>0</v>
      </c>
      <c r="V48" s="1183">
        <f t="shared" si="1"/>
        <v>0</v>
      </c>
      <c r="W48" s="1183">
        <f t="shared" si="1"/>
        <v>0</v>
      </c>
      <c r="X48" s="1183">
        <f t="shared" si="1"/>
        <v>0</v>
      </c>
      <c r="Y48" s="1183">
        <f t="shared" si="1"/>
        <v>0</v>
      </c>
      <c r="Z48" s="1183">
        <f t="shared" si="1"/>
        <v>0</v>
      </c>
      <c r="AA48" s="1183">
        <f t="shared" si="1"/>
        <v>0</v>
      </c>
      <c r="AB48" s="1183">
        <f t="shared" si="1"/>
        <v>0</v>
      </c>
      <c r="AC48" s="1183">
        <f t="shared" si="1"/>
        <v>0</v>
      </c>
      <c r="AD48" s="1183">
        <f t="shared" si="1"/>
        <v>0</v>
      </c>
      <c r="AE48" s="1183">
        <f t="shared" si="1"/>
        <v>0</v>
      </c>
      <c r="AF48" s="1183">
        <f t="shared" si="1"/>
        <v>0</v>
      </c>
      <c r="AG48" s="1183">
        <f t="shared" si="1"/>
        <v>0</v>
      </c>
      <c r="AH48" s="1183">
        <f t="shared" si="1"/>
        <v>0</v>
      </c>
      <c r="AI48" s="1183">
        <f t="shared" si="1"/>
        <v>0</v>
      </c>
      <c r="AJ48" s="1183">
        <f t="shared" si="1"/>
        <v>0</v>
      </c>
      <c r="AK48" s="1183">
        <f t="shared" si="1"/>
        <v>0</v>
      </c>
      <c r="AL48" s="1183">
        <f t="shared" si="1"/>
        <v>0</v>
      </c>
      <c r="AM48" s="1183">
        <f t="shared" si="1"/>
        <v>0</v>
      </c>
      <c r="AN48" s="1183">
        <f t="shared" si="1"/>
        <v>0</v>
      </c>
      <c r="AO48" s="1183">
        <f t="shared" si="1"/>
        <v>0</v>
      </c>
      <c r="AP48" s="1183">
        <f t="shared" si="1"/>
        <v>0</v>
      </c>
      <c r="AQ48" s="1183">
        <f>SUM(AQ37:AQ46)-AQ47</f>
        <v>0</v>
      </c>
      <c r="AR48" s="1183">
        <f t="shared" si="1"/>
        <v>0</v>
      </c>
    </row>
    <row r="50" spans="2:44" ht="13.15">
      <c r="B50" s="131" t="s">
        <v>68</v>
      </c>
    </row>
    <row r="52" spans="2:44" s="483" customFormat="1" ht="39" customHeight="1">
      <c r="B52" s="1380" t="str">
        <f>B35</f>
        <v>Age group</v>
      </c>
      <c r="C52" s="1378" t="str">
        <f>C35</f>
        <v>Art &amp; Design</v>
      </c>
      <c r="D52" s="1378"/>
      <c r="E52" s="1378" t="str">
        <f>E35</f>
        <v>Biology</v>
      </c>
      <c r="F52" s="1378"/>
      <c r="G52" s="1378" t="str">
        <f>G35</f>
        <v>Business Studies</v>
      </c>
      <c r="H52" s="1378"/>
      <c r="I52" s="1378" t="str">
        <f>I35</f>
        <v>Chemistry</v>
      </c>
      <c r="J52" s="1378"/>
      <c r="K52" s="1378" t="str">
        <f>K35</f>
        <v>Classics</v>
      </c>
      <c r="L52" s="1378"/>
      <c r="M52" s="1378" t="str">
        <f>M35</f>
        <v>Computing</v>
      </c>
      <c r="N52" s="1378"/>
      <c r="O52" s="1378" t="str">
        <f>O35</f>
        <v>Design &amp; Technology</v>
      </c>
      <c r="P52" s="1378"/>
      <c r="Q52" s="1378" t="str">
        <f>Q35</f>
        <v>Drama</v>
      </c>
      <c r="R52" s="1378"/>
      <c r="S52" s="1378" t="str">
        <f>S35</f>
        <v>English</v>
      </c>
      <c r="T52" s="1378"/>
      <c r="U52" s="1378" t="str">
        <f>U35</f>
        <v>Food</v>
      </c>
      <c r="V52" s="1378"/>
      <c r="W52" s="1378" t="str">
        <f>W35</f>
        <v>Geography</v>
      </c>
      <c r="X52" s="1378"/>
      <c r="Y52" s="1378" t="str">
        <f>Y35</f>
        <v>History</v>
      </c>
      <c r="Z52" s="1378"/>
      <c r="AA52" s="1378" t="str">
        <f>AA35</f>
        <v>Mathematics</v>
      </c>
      <c r="AB52" s="1378"/>
      <c r="AC52" s="1378" t="str">
        <f>AC35</f>
        <v>Modern Foreign Languages</v>
      </c>
      <c r="AD52" s="1378"/>
      <c r="AE52" s="1378" t="str">
        <f>AE35</f>
        <v>Music</v>
      </c>
      <c r="AF52" s="1378"/>
      <c r="AG52" s="1378" t="str">
        <f>AG35</f>
        <v>Others</v>
      </c>
      <c r="AH52" s="1378"/>
      <c r="AI52" s="1378" t="str">
        <f>AI35</f>
        <v>Physical Education</v>
      </c>
      <c r="AJ52" s="1378"/>
      <c r="AK52" s="1378" t="str">
        <f>AK35</f>
        <v>Physics</v>
      </c>
      <c r="AL52" s="1378"/>
      <c r="AM52" s="1378" t="str">
        <f>AM35</f>
        <v>Religious Education</v>
      </c>
      <c r="AN52" s="1378"/>
      <c r="AO52" s="1378" t="str">
        <f>AO35</f>
        <v>Secondary total</v>
      </c>
      <c r="AP52" s="1378"/>
      <c r="AQ52" s="1378" t="str">
        <f>AQ35</f>
        <v>Primary</v>
      </c>
      <c r="AR52" s="1378"/>
    </row>
    <row r="53" spans="2:44" s="479" customFormat="1" ht="13.15">
      <c r="B53" s="1381"/>
      <c r="C53" s="481" t="str">
        <f>C36</f>
        <v>Male</v>
      </c>
      <c r="D53" s="481" t="str">
        <f t="shared" ref="D53:AR53" si="2">D36</f>
        <v>Female</v>
      </c>
      <c r="E53" s="481" t="str">
        <f t="shared" si="2"/>
        <v>Male</v>
      </c>
      <c r="F53" s="481" t="str">
        <f t="shared" si="2"/>
        <v>Female</v>
      </c>
      <c r="G53" s="481" t="str">
        <f t="shared" si="2"/>
        <v>Male</v>
      </c>
      <c r="H53" s="481" t="str">
        <f t="shared" si="2"/>
        <v>Female</v>
      </c>
      <c r="I53" s="481" t="str">
        <f t="shared" si="2"/>
        <v>Male</v>
      </c>
      <c r="J53" s="481" t="str">
        <f t="shared" si="2"/>
        <v>Female</v>
      </c>
      <c r="K53" s="481" t="str">
        <f t="shared" si="2"/>
        <v>Male</v>
      </c>
      <c r="L53" s="481" t="str">
        <f t="shared" si="2"/>
        <v>Female</v>
      </c>
      <c r="M53" s="481" t="str">
        <f t="shared" si="2"/>
        <v>Male</v>
      </c>
      <c r="N53" s="481" t="str">
        <f t="shared" si="2"/>
        <v>Female</v>
      </c>
      <c r="O53" s="481" t="str">
        <f t="shared" si="2"/>
        <v>Male</v>
      </c>
      <c r="P53" s="481" t="str">
        <f t="shared" si="2"/>
        <v>Female</v>
      </c>
      <c r="Q53" s="481" t="str">
        <f t="shared" si="2"/>
        <v>Male</v>
      </c>
      <c r="R53" s="481" t="str">
        <f t="shared" si="2"/>
        <v>Female</v>
      </c>
      <c r="S53" s="481" t="str">
        <f t="shared" si="2"/>
        <v>Male</v>
      </c>
      <c r="T53" s="481" t="str">
        <f t="shared" si="2"/>
        <v>Female</v>
      </c>
      <c r="U53" s="481" t="str">
        <f t="shared" si="2"/>
        <v>Male</v>
      </c>
      <c r="V53" s="481" t="str">
        <f t="shared" si="2"/>
        <v>Female</v>
      </c>
      <c r="W53" s="481" t="str">
        <f t="shared" si="2"/>
        <v>Male</v>
      </c>
      <c r="X53" s="481" t="str">
        <f t="shared" si="2"/>
        <v>Female</v>
      </c>
      <c r="Y53" s="481" t="str">
        <f t="shared" si="2"/>
        <v>Male</v>
      </c>
      <c r="Z53" s="481" t="str">
        <f t="shared" si="2"/>
        <v>Female</v>
      </c>
      <c r="AA53" s="481" t="str">
        <f t="shared" si="2"/>
        <v>Male</v>
      </c>
      <c r="AB53" s="481" t="str">
        <f t="shared" si="2"/>
        <v>Female</v>
      </c>
      <c r="AC53" s="481" t="str">
        <f t="shared" si="2"/>
        <v>Male</v>
      </c>
      <c r="AD53" s="481" t="str">
        <f t="shared" si="2"/>
        <v>Female</v>
      </c>
      <c r="AE53" s="481" t="str">
        <f t="shared" si="2"/>
        <v>Male</v>
      </c>
      <c r="AF53" s="481" t="str">
        <f t="shared" si="2"/>
        <v>Female</v>
      </c>
      <c r="AG53" s="481" t="str">
        <f t="shared" si="2"/>
        <v>Male</v>
      </c>
      <c r="AH53" s="481" t="str">
        <f t="shared" si="2"/>
        <v>Female</v>
      </c>
      <c r="AI53" s="481" t="str">
        <f t="shared" si="2"/>
        <v>Male</v>
      </c>
      <c r="AJ53" s="481" t="str">
        <f t="shared" si="2"/>
        <v>Female</v>
      </c>
      <c r="AK53" s="481" t="str">
        <f t="shared" si="2"/>
        <v>Male</v>
      </c>
      <c r="AL53" s="481" t="str">
        <f t="shared" si="2"/>
        <v>Female</v>
      </c>
      <c r="AM53" s="481" t="str">
        <f t="shared" si="2"/>
        <v>Male</v>
      </c>
      <c r="AN53" s="481" t="str">
        <f t="shared" si="2"/>
        <v>Female</v>
      </c>
      <c r="AO53" s="481" t="str">
        <f t="shared" si="2"/>
        <v>Male</v>
      </c>
      <c r="AP53" s="481" t="str">
        <f t="shared" si="2"/>
        <v>Female</v>
      </c>
      <c r="AQ53" s="481" t="str">
        <f t="shared" si="2"/>
        <v>Male</v>
      </c>
      <c r="AR53" s="481" t="str">
        <f t="shared" si="2"/>
        <v>Female</v>
      </c>
    </row>
    <row r="54" spans="2:44" s="479" customFormat="1" ht="13.15">
      <c r="B54" s="481" t="str">
        <f t="shared" ref="B54:B64" si="3">B37</f>
        <v>20-24</v>
      </c>
      <c r="C54" s="500">
        <f t="shared" ref="C54:D64" si="4">C37+C20</f>
        <v>26.880821349234672</v>
      </c>
      <c r="D54" s="500">
        <f t="shared" si="4"/>
        <v>183.37478128556441</v>
      </c>
      <c r="E54" s="500">
        <f t="shared" ref="E54:AR54" si="5">E37+E20</f>
        <v>202.24738624236463</v>
      </c>
      <c r="F54" s="500">
        <f t="shared" si="5"/>
        <v>531.53475881650957</v>
      </c>
      <c r="G54" s="500">
        <f t="shared" si="5"/>
        <v>46.924776244653188</v>
      </c>
      <c r="H54" s="500">
        <f t="shared" si="5"/>
        <v>77.491933303964601</v>
      </c>
      <c r="I54" s="500">
        <f t="shared" si="5"/>
        <v>193.61941786246121</v>
      </c>
      <c r="J54" s="500">
        <f t="shared" si="5"/>
        <v>380.59971852805398</v>
      </c>
      <c r="K54" s="500">
        <f t="shared" si="5"/>
        <v>0</v>
      </c>
      <c r="L54" s="500">
        <f t="shared" si="5"/>
        <v>7.3596006857697542</v>
      </c>
      <c r="M54" s="500">
        <f t="shared" si="5"/>
        <v>101.33112114183744</v>
      </c>
      <c r="N54" s="500">
        <f t="shared" si="5"/>
        <v>94.744113267038188</v>
      </c>
      <c r="O54" s="500">
        <f t="shared" si="5"/>
        <v>55.817258150285383</v>
      </c>
      <c r="P54" s="500">
        <f t="shared" si="5"/>
        <v>142.63110433461705</v>
      </c>
      <c r="Q54" s="500">
        <f t="shared" si="5"/>
        <v>40.743135007059081</v>
      </c>
      <c r="R54" s="500">
        <f t="shared" si="5"/>
        <v>180.71559882190024</v>
      </c>
      <c r="S54" s="500">
        <f t="shared" si="5"/>
        <v>363.8290639872771</v>
      </c>
      <c r="T54" s="500">
        <f t="shared" si="5"/>
        <v>1603.5008747187392</v>
      </c>
      <c r="U54" s="500">
        <f t="shared" si="5"/>
        <v>5.056878474113744</v>
      </c>
      <c r="V54" s="500">
        <f t="shared" si="5"/>
        <v>28.375318090063594</v>
      </c>
      <c r="W54" s="500">
        <f t="shared" si="5"/>
        <v>245.13350571192433</v>
      </c>
      <c r="X54" s="500">
        <f t="shared" si="5"/>
        <v>545.19934884110728</v>
      </c>
      <c r="Y54" s="500">
        <f t="shared" si="5"/>
        <v>296.27313674272585</v>
      </c>
      <c r="Z54" s="500">
        <f t="shared" si="5"/>
        <v>565.05144640000321</v>
      </c>
      <c r="AA54" s="500">
        <f t="shared" si="5"/>
        <v>826.88451412735424</v>
      </c>
      <c r="AB54" s="500">
        <f t="shared" si="5"/>
        <v>1249.3612658824134</v>
      </c>
      <c r="AC54" s="500">
        <f t="shared" si="5"/>
        <v>87.001885684575115</v>
      </c>
      <c r="AD54" s="500">
        <f t="shared" si="5"/>
        <v>335.65155897334552</v>
      </c>
      <c r="AE54" s="500">
        <f t="shared" si="5"/>
        <v>86.659171629767457</v>
      </c>
      <c r="AF54" s="500">
        <f t="shared" si="5"/>
        <v>130.67875084904236</v>
      </c>
      <c r="AG54" s="500">
        <f t="shared" si="5"/>
        <v>108.57878299595015</v>
      </c>
      <c r="AH54" s="500">
        <f t="shared" si="5"/>
        <v>319.50507449443796</v>
      </c>
      <c r="AI54" s="500">
        <f t="shared" si="5"/>
        <v>399.24277466182468</v>
      </c>
      <c r="AJ54" s="500">
        <f t="shared" si="5"/>
        <v>657.10127499182181</v>
      </c>
      <c r="AK54" s="500">
        <f t="shared" si="5"/>
        <v>316.76898258117507</v>
      </c>
      <c r="AL54" s="500">
        <f t="shared" si="5"/>
        <v>266.68551101347845</v>
      </c>
      <c r="AM54" s="500">
        <f t="shared" si="5"/>
        <v>103.67823260665548</v>
      </c>
      <c r="AN54" s="500">
        <f t="shared" si="5"/>
        <v>333.07404667018056</v>
      </c>
      <c r="AO54" s="500">
        <f t="shared" si="5"/>
        <v>3507.6249230724475</v>
      </c>
      <c r="AP54" s="500">
        <f t="shared" si="5"/>
        <v>7632.6360799680515</v>
      </c>
      <c r="AQ54" s="500">
        <f t="shared" si="5"/>
        <v>2123.4900000000002</v>
      </c>
      <c r="AR54" s="500">
        <f t="shared" si="5"/>
        <v>15333.94</v>
      </c>
    </row>
    <row r="55" spans="2:44" s="479" customFormat="1" ht="13.15">
      <c r="B55" s="481" t="str">
        <f t="shared" si="3"/>
        <v>25-29</v>
      </c>
      <c r="C55" s="500">
        <f t="shared" si="4"/>
        <v>124.9781693912429</v>
      </c>
      <c r="D55" s="500">
        <f t="shared" si="4"/>
        <v>809.90361735565284</v>
      </c>
      <c r="E55" s="500">
        <f t="shared" ref="E55:AR55" si="6">E38+E21</f>
        <v>609.23613882730922</v>
      </c>
      <c r="F55" s="500">
        <f t="shared" si="6"/>
        <v>1477.94620727911</v>
      </c>
      <c r="G55" s="500">
        <f t="shared" si="6"/>
        <v>209.33292388406602</v>
      </c>
      <c r="H55" s="500">
        <f t="shared" si="6"/>
        <v>299.89335187006566</v>
      </c>
      <c r="I55" s="500">
        <f t="shared" si="6"/>
        <v>754.49731874711392</v>
      </c>
      <c r="J55" s="500">
        <f t="shared" si="6"/>
        <v>1318.363272378301</v>
      </c>
      <c r="K55" s="500">
        <f t="shared" si="6"/>
        <v>20.315658150662735</v>
      </c>
      <c r="L55" s="500">
        <f t="shared" si="6"/>
        <v>34.98444731087767</v>
      </c>
      <c r="M55" s="500">
        <f t="shared" si="6"/>
        <v>418.18949994753694</v>
      </c>
      <c r="N55" s="500">
        <f t="shared" si="6"/>
        <v>254.77830458867535</v>
      </c>
      <c r="O55" s="500">
        <f t="shared" si="6"/>
        <v>307.03091934811124</v>
      </c>
      <c r="P55" s="500">
        <f t="shared" si="6"/>
        <v>779.76863633901939</v>
      </c>
      <c r="Q55" s="500">
        <f t="shared" si="6"/>
        <v>173.26157412213294</v>
      </c>
      <c r="R55" s="500">
        <f t="shared" si="6"/>
        <v>691.14129017607456</v>
      </c>
      <c r="S55" s="500">
        <f t="shared" si="6"/>
        <v>1186.2379481992457</v>
      </c>
      <c r="T55" s="500">
        <f t="shared" si="6"/>
        <v>5001.5101327566126</v>
      </c>
      <c r="U55" s="500">
        <f t="shared" si="6"/>
        <v>19.331535428429284</v>
      </c>
      <c r="V55" s="500">
        <f t="shared" si="6"/>
        <v>194.32732996469687</v>
      </c>
      <c r="W55" s="500">
        <f t="shared" si="6"/>
        <v>690.00223828066657</v>
      </c>
      <c r="X55" s="500">
        <f t="shared" si="6"/>
        <v>1316.5560868349403</v>
      </c>
      <c r="Y55" s="500">
        <f t="shared" si="6"/>
        <v>912.55526095377149</v>
      </c>
      <c r="Z55" s="500">
        <f t="shared" si="6"/>
        <v>1414.1281065697347</v>
      </c>
      <c r="AA55" s="500">
        <f t="shared" si="6"/>
        <v>2397.3785913139509</v>
      </c>
      <c r="AB55" s="500">
        <f t="shared" si="6"/>
        <v>3269.7790786963778</v>
      </c>
      <c r="AC55" s="500">
        <f t="shared" si="6"/>
        <v>437.80442475041275</v>
      </c>
      <c r="AD55" s="500">
        <f t="shared" si="6"/>
        <v>1654.2508264104899</v>
      </c>
      <c r="AE55" s="500">
        <f t="shared" si="6"/>
        <v>395.5782186896684</v>
      </c>
      <c r="AF55" s="500">
        <f t="shared" si="6"/>
        <v>475.13545820641247</v>
      </c>
      <c r="AG55" s="500">
        <f t="shared" si="6"/>
        <v>421.077548856004</v>
      </c>
      <c r="AH55" s="500">
        <f t="shared" si="6"/>
        <v>1136.6920723385228</v>
      </c>
      <c r="AI55" s="500">
        <f t="shared" si="6"/>
        <v>1664.3872294566863</v>
      </c>
      <c r="AJ55" s="500">
        <f t="shared" si="6"/>
        <v>1941.9267679743475</v>
      </c>
      <c r="AK55" s="500">
        <f t="shared" si="6"/>
        <v>999.06040678830925</v>
      </c>
      <c r="AL55" s="500">
        <f t="shared" si="6"/>
        <v>643.82106198423833</v>
      </c>
      <c r="AM55" s="500">
        <f t="shared" si="6"/>
        <v>314.86541082959263</v>
      </c>
      <c r="AN55" s="500">
        <f t="shared" si="6"/>
        <v>916.10536697500117</v>
      </c>
      <c r="AO55" s="500">
        <f t="shared" si="6"/>
        <v>12054.166938093704</v>
      </c>
      <c r="AP55" s="500">
        <f t="shared" si="6"/>
        <v>23631.011416009147</v>
      </c>
      <c r="AQ55" s="500">
        <f t="shared" si="6"/>
        <v>7084.9699999999993</v>
      </c>
      <c r="AR55" s="500">
        <f t="shared" si="6"/>
        <v>38149.61</v>
      </c>
    </row>
    <row r="56" spans="2:44" s="479" customFormat="1" ht="13.15">
      <c r="B56" s="481" t="str">
        <f t="shared" si="3"/>
        <v>30-34</v>
      </c>
      <c r="C56" s="500">
        <f t="shared" si="4"/>
        <v>263.2602503642803</v>
      </c>
      <c r="D56" s="500">
        <f t="shared" si="4"/>
        <v>1121.2435481808982</v>
      </c>
      <c r="E56" s="500">
        <f t="shared" ref="E56:AR56" si="7">E39+E22</f>
        <v>627.04799670422824</v>
      </c>
      <c r="F56" s="500">
        <f t="shared" si="7"/>
        <v>1654.0908017989723</v>
      </c>
      <c r="G56" s="500">
        <f t="shared" si="7"/>
        <v>392.76386729985927</v>
      </c>
      <c r="H56" s="500">
        <f t="shared" si="7"/>
        <v>415.69773541610573</v>
      </c>
      <c r="I56" s="500">
        <f t="shared" si="7"/>
        <v>690.68419228732023</v>
      </c>
      <c r="J56" s="500">
        <f t="shared" si="7"/>
        <v>1187.4619616458288</v>
      </c>
      <c r="K56" s="500">
        <f t="shared" si="7"/>
        <v>21.446750469674193</v>
      </c>
      <c r="L56" s="500">
        <f t="shared" si="7"/>
        <v>25.470078851091738</v>
      </c>
      <c r="M56" s="500">
        <f t="shared" si="7"/>
        <v>777.2129291617548</v>
      </c>
      <c r="N56" s="500">
        <f t="shared" si="7"/>
        <v>438.1285237847348</v>
      </c>
      <c r="O56" s="500">
        <f t="shared" si="7"/>
        <v>579.29630075411012</v>
      </c>
      <c r="P56" s="500">
        <f t="shared" si="7"/>
        <v>1029.5433166618898</v>
      </c>
      <c r="Q56" s="500">
        <f t="shared" si="7"/>
        <v>203.44267413067553</v>
      </c>
      <c r="R56" s="500">
        <f t="shared" si="7"/>
        <v>918.40004322406389</v>
      </c>
      <c r="S56" s="500">
        <f t="shared" si="7"/>
        <v>1311.6486255587499</v>
      </c>
      <c r="T56" s="500">
        <f t="shared" si="7"/>
        <v>4724.6318450735371</v>
      </c>
      <c r="U56" s="500">
        <f t="shared" si="7"/>
        <v>35.65458307673461</v>
      </c>
      <c r="V56" s="500">
        <f t="shared" si="7"/>
        <v>231.53843571488878</v>
      </c>
      <c r="W56" s="500">
        <f t="shared" si="7"/>
        <v>774.98576028479692</v>
      </c>
      <c r="X56" s="500">
        <f t="shared" si="7"/>
        <v>1163.2141449449698</v>
      </c>
      <c r="Y56" s="500">
        <f t="shared" si="7"/>
        <v>1015.2396151734215</v>
      </c>
      <c r="Z56" s="500">
        <f t="shared" si="7"/>
        <v>1268.3600233030047</v>
      </c>
      <c r="AA56" s="500">
        <f t="shared" si="7"/>
        <v>2406.0185862371386</v>
      </c>
      <c r="AB56" s="500">
        <f t="shared" si="7"/>
        <v>2493.4615348561588</v>
      </c>
      <c r="AC56" s="500">
        <f t="shared" si="7"/>
        <v>390.70748663305415</v>
      </c>
      <c r="AD56" s="500">
        <f t="shared" si="7"/>
        <v>1645.5318378667346</v>
      </c>
      <c r="AE56" s="500">
        <f t="shared" si="7"/>
        <v>448.90770891601852</v>
      </c>
      <c r="AF56" s="500">
        <f t="shared" si="7"/>
        <v>567.00855609918506</v>
      </c>
      <c r="AG56" s="500">
        <f t="shared" si="7"/>
        <v>651.41169528847604</v>
      </c>
      <c r="AH56" s="500">
        <f t="shared" si="7"/>
        <v>1471.7198306215578</v>
      </c>
      <c r="AI56" s="500">
        <f t="shared" si="7"/>
        <v>2147.5591669685928</v>
      </c>
      <c r="AJ56" s="500">
        <f t="shared" si="7"/>
        <v>2095.5460660461304</v>
      </c>
      <c r="AK56" s="500">
        <f t="shared" si="7"/>
        <v>1192.2552258402434</v>
      </c>
      <c r="AL56" s="500">
        <f t="shared" si="7"/>
        <v>747.39603720841842</v>
      </c>
      <c r="AM56" s="500">
        <f t="shared" si="7"/>
        <v>383.4182749679245</v>
      </c>
      <c r="AN56" s="500">
        <f t="shared" si="7"/>
        <v>996.44234826771708</v>
      </c>
      <c r="AO56" s="500">
        <f t="shared" si="7"/>
        <v>14312.961690117052</v>
      </c>
      <c r="AP56" s="500">
        <f t="shared" si="7"/>
        <v>24194.886669565887</v>
      </c>
      <c r="AQ56" s="500">
        <f t="shared" si="7"/>
        <v>6897.58</v>
      </c>
      <c r="AR56" s="500">
        <f t="shared" si="7"/>
        <v>35123.729999999996</v>
      </c>
    </row>
    <row r="57" spans="2:44" s="479" customFormat="1" ht="13.15">
      <c r="B57" s="481" t="str">
        <f t="shared" si="3"/>
        <v>35-39</v>
      </c>
      <c r="C57" s="500">
        <f t="shared" si="4"/>
        <v>337.16175921257985</v>
      </c>
      <c r="D57" s="500">
        <f t="shared" si="4"/>
        <v>1254.0666654343763</v>
      </c>
      <c r="E57" s="500">
        <f t="shared" ref="E57:AR57" si="8">E40+E23</f>
        <v>699.82641599595797</v>
      </c>
      <c r="F57" s="500">
        <f t="shared" si="8"/>
        <v>1620.3480710365152</v>
      </c>
      <c r="G57" s="500">
        <f t="shared" si="8"/>
        <v>428.02620208584307</v>
      </c>
      <c r="H57" s="500">
        <f t="shared" si="8"/>
        <v>551.89589092807319</v>
      </c>
      <c r="I57" s="500">
        <f t="shared" si="8"/>
        <v>656.47458840304978</v>
      </c>
      <c r="J57" s="500">
        <f t="shared" si="8"/>
        <v>1109.1505792558955</v>
      </c>
      <c r="K57" s="500">
        <f t="shared" si="8"/>
        <v>15.593272712667755</v>
      </c>
      <c r="L57" s="500">
        <f t="shared" si="8"/>
        <v>27.808269692691098</v>
      </c>
      <c r="M57" s="500">
        <f t="shared" si="8"/>
        <v>821.70598235341163</v>
      </c>
      <c r="N57" s="500">
        <f t="shared" si="8"/>
        <v>553.85166213229718</v>
      </c>
      <c r="O57" s="500">
        <f t="shared" si="8"/>
        <v>690.67882040388952</v>
      </c>
      <c r="P57" s="500">
        <f t="shared" si="8"/>
        <v>980.38996994364254</v>
      </c>
      <c r="Q57" s="500">
        <f t="shared" si="8"/>
        <v>223.27173983656306</v>
      </c>
      <c r="R57" s="500">
        <f t="shared" si="8"/>
        <v>822.24272459574047</v>
      </c>
      <c r="S57" s="500">
        <f t="shared" si="8"/>
        <v>1130.604091326893</v>
      </c>
      <c r="T57" s="500">
        <f t="shared" si="8"/>
        <v>4172.084266597034</v>
      </c>
      <c r="U57" s="500">
        <f t="shared" si="8"/>
        <v>42.916088808180902</v>
      </c>
      <c r="V57" s="500">
        <f t="shared" si="8"/>
        <v>244.53912328498029</v>
      </c>
      <c r="W57" s="500">
        <f t="shared" si="8"/>
        <v>915.3266223167285</v>
      </c>
      <c r="X57" s="500">
        <f t="shared" si="8"/>
        <v>1210.4944353601738</v>
      </c>
      <c r="Y57" s="500">
        <f t="shared" si="8"/>
        <v>846.30167762155475</v>
      </c>
      <c r="Z57" s="500">
        <f t="shared" si="8"/>
        <v>1198.9464598438549</v>
      </c>
      <c r="AA57" s="500">
        <f t="shared" si="8"/>
        <v>2262.0196708500844</v>
      </c>
      <c r="AB57" s="500">
        <f t="shared" si="8"/>
        <v>2383.8475992646854</v>
      </c>
      <c r="AC57" s="500">
        <f t="shared" si="8"/>
        <v>464.36938984559146</v>
      </c>
      <c r="AD57" s="500">
        <f t="shared" si="8"/>
        <v>1937.3244544681831</v>
      </c>
      <c r="AE57" s="500">
        <f t="shared" si="8"/>
        <v>395.92521537274632</v>
      </c>
      <c r="AF57" s="500">
        <f t="shared" si="8"/>
        <v>527.17900851971478</v>
      </c>
      <c r="AG57" s="500">
        <f t="shared" si="8"/>
        <v>649.42660784353563</v>
      </c>
      <c r="AH57" s="500">
        <f t="shared" si="8"/>
        <v>1312.428813704737</v>
      </c>
      <c r="AI57" s="500">
        <f t="shared" si="8"/>
        <v>2132.0201368177813</v>
      </c>
      <c r="AJ57" s="500">
        <f t="shared" si="8"/>
        <v>1865.2376191722658</v>
      </c>
      <c r="AK57" s="500">
        <f t="shared" si="8"/>
        <v>1097.336855662586</v>
      </c>
      <c r="AL57" s="500">
        <f t="shared" si="8"/>
        <v>678.8863921465944</v>
      </c>
      <c r="AM57" s="500">
        <f t="shared" si="8"/>
        <v>375.90183808633753</v>
      </c>
      <c r="AN57" s="500">
        <f t="shared" si="8"/>
        <v>803.22782356475398</v>
      </c>
      <c r="AO57" s="500">
        <f t="shared" si="8"/>
        <v>14184.886975555981</v>
      </c>
      <c r="AP57" s="500">
        <f t="shared" si="8"/>
        <v>23253.949828946206</v>
      </c>
      <c r="AQ57" s="500">
        <f t="shared" si="8"/>
        <v>5416.84</v>
      </c>
      <c r="AR57" s="500">
        <f t="shared" si="8"/>
        <v>31679.600000000002</v>
      </c>
    </row>
    <row r="58" spans="2:44" s="479" customFormat="1" ht="13.15">
      <c r="B58" s="481" t="str">
        <f t="shared" si="3"/>
        <v>40-44</v>
      </c>
      <c r="C58" s="500">
        <f t="shared" si="4"/>
        <v>366.88256168721267</v>
      </c>
      <c r="D58" s="500">
        <f t="shared" si="4"/>
        <v>1176.9741777934198</v>
      </c>
      <c r="E58" s="500">
        <f t="shared" ref="E58:AR58" si="9">E41+E24</f>
        <v>619.89105381038655</v>
      </c>
      <c r="F58" s="500">
        <f t="shared" si="9"/>
        <v>1397.0408528332302</v>
      </c>
      <c r="G58" s="500">
        <f t="shared" si="9"/>
        <v>379.82537753890358</v>
      </c>
      <c r="H58" s="500">
        <f t="shared" si="9"/>
        <v>457.49031739168919</v>
      </c>
      <c r="I58" s="500">
        <f t="shared" si="9"/>
        <v>654.64055602783401</v>
      </c>
      <c r="J58" s="500">
        <f t="shared" si="9"/>
        <v>1010.745842168466</v>
      </c>
      <c r="K58" s="500">
        <f t="shared" si="9"/>
        <v>12.08898669514673</v>
      </c>
      <c r="L58" s="500">
        <f t="shared" si="9"/>
        <v>24.457996245574822</v>
      </c>
      <c r="M58" s="500">
        <f t="shared" si="9"/>
        <v>622.34974402208002</v>
      </c>
      <c r="N58" s="500">
        <f t="shared" si="9"/>
        <v>450.52853860901149</v>
      </c>
      <c r="O58" s="500">
        <f t="shared" si="9"/>
        <v>675.63902029316739</v>
      </c>
      <c r="P58" s="500">
        <f t="shared" si="9"/>
        <v>876.28535356552777</v>
      </c>
      <c r="Q58" s="500">
        <f t="shared" si="9"/>
        <v>157.17452081583349</v>
      </c>
      <c r="R58" s="500">
        <f t="shared" si="9"/>
        <v>552.01082915130644</v>
      </c>
      <c r="S58" s="500">
        <f t="shared" si="9"/>
        <v>922.40362695832766</v>
      </c>
      <c r="T58" s="500">
        <f t="shared" si="9"/>
        <v>3268.5765910256277</v>
      </c>
      <c r="U58" s="500">
        <f t="shared" si="9"/>
        <v>40.106476089737257</v>
      </c>
      <c r="V58" s="500">
        <f t="shared" si="9"/>
        <v>253.86189924190381</v>
      </c>
      <c r="W58" s="500">
        <f t="shared" si="9"/>
        <v>803.90493791841118</v>
      </c>
      <c r="X58" s="500">
        <f t="shared" si="9"/>
        <v>949.15083007907754</v>
      </c>
      <c r="Y58" s="500">
        <f t="shared" si="9"/>
        <v>789.3820355883222</v>
      </c>
      <c r="Z58" s="500">
        <f t="shared" si="9"/>
        <v>909.51728005958739</v>
      </c>
      <c r="AA58" s="500">
        <f t="shared" si="9"/>
        <v>1948.4408551072161</v>
      </c>
      <c r="AB58" s="500">
        <f t="shared" si="9"/>
        <v>2314.4566400384192</v>
      </c>
      <c r="AC58" s="500">
        <f t="shared" si="9"/>
        <v>452.40240556951375</v>
      </c>
      <c r="AD58" s="500">
        <f t="shared" si="9"/>
        <v>2203.7621043845852</v>
      </c>
      <c r="AE58" s="500">
        <f t="shared" si="9"/>
        <v>322.59591632346354</v>
      </c>
      <c r="AF58" s="500">
        <f t="shared" si="9"/>
        <v>465.39552741251089</v>
      </c>
      <c r="AG58" s="500">
        <f t="shared" si="9"/>
        <v>545.08701158768747</v>
      </c>
      <c r="AH58" s="500">
        <f t="shared" si="9"/>
        <v>1049.185217580527</v>
      </c>
      <c r="AI58" s="500">
        <f t="shared" si="9"/>
        <v>1286.6734965682581</v>
      </c>
      <c r="AJ58" s="500">
        <f t="shared" si="9"/>
        <v>1057.6750522362279</v>
      </c>
      <c r="AK58" s="500">
        <f t="shared" si="9"/>
        <v>820.77168100853532</v>
      </c>
      <c r="AL58" s="500">
        <f t="shared" si="9"/>
        <v>552.94420632091942</v>
      </c>
      <c r="AM58" s="500">
        <f t="shared" si="9"/>
        <v>353.16354160006802</v>
      </c>
      <c r="AN58" s="500">
        <f t="shared" si="9"/>
        <v>809.27937019337764</v>
      </c>
      <c r="AO58" s="500">
        <f t="shared" si="9"/>
        <v>11773.423805210105</v>
      </c>
      <c r="AP58" s="500">
        <f t="shared" si="9"/>
        <v>19779.338626330991</v>
      </c>
      <c r="AQ58" s="500">
        <f t="shared" si="9"/>
        <v>4636.1899999999996</v>
      </c>
      <c r="AR58" s="500">
        <f t="shared" si="9"/>
        <v>29265.68</v>
      </c>
    </row>
    <row r="59" spans="2:44" s="479" customFormat="1" ht="13.15">
      <c r="B59" s="481" t="str">
        <f t="shared" si="3"/>
        <v>45-49</v>
      </c>
      <c r="C59" s="500">
        <f t="shared" si="4"/>
        <v>280.76613401963914</v>
      </c>
      <c r="D59" s="500">
        <f t="shared" si="4"/>
        <v>1001.4313444564885</v>
      </c>
      <c r="E59" s="500">
        <f t="shared" ref="E59:AR59" si="10">E42+E25</f>
        <v>491.61707732477066</v>
      </c>
      <c r="F59" s="500">
        <f t="shared" si="10"/>
        <v>937.1975219816926</v>
      </c>
      <c r="G59" s="500">
        <f t="shared" si="10"/>
        <v>353.51938177743051</v>
      </c>
      <c r="H59" s="500">
        <f t="shared" si="10"/>
        <v>442.50875029407928</v>
      </c>
      <c r="I59" s="500">
        <f t="shared" si="10"/>
        <v>653.56653706873828</v>
      </c>
      <c r="J59" s="500">
        <f t="shared" si="10"/>
        <v>863.16323696981488</v>
      </c>
      <c r="K59" s="500">
        <f t="shared" si="10"/>
        <v>18.155481838492204</v>
      </c>
      <c r="L59" s="500">
        <f t="shared" si="10"/>
        <v>18.61811150130816</v>
      </c>
      <c r="M59" s="500">
        <f t="shared" si="10"/>
        <v>625.44174771858525</v>
      </c>
      <c r="N59" s="500">
        <f t="shared" si="10"/>
        <v>389.44246558032052</v>
      </c>
      <c r="O59" s="500">
        <f t="shared" si="10"/>
        <v>742.27513465341974</v>
      </c>
      <c r="P59" s="500">
        <f t="shared" si="10"/>
        <v>782.17460436205113</v>
      </c>
      <c r="Q59" s="500">
        <f t="shared" si="10"/>
        <v>136.59045260815847</v>
      </c>
      <c r="R59" s="500">
        <f t="shared" si="10"/>
        <v>374.15923981963067</v>
      </c>
      <c r="S59" s="500">
        <f t="shared" si="10"/>
        <v>828.34086895091968</v>
      </c>
      <c r="T59" s="500">
        <f t="shared" si="10"/>
        <v>2714.7670157958287</v>
      </c>
      <c r="U59" s="500">
        <f t="shared" si="10"/>
        <v>35.066277453268327</v>
      </c>
      <c r="V59" s="500">
        <f t="shared" si="10"/>
        <v>282.76020476363868</v>
      </c>
      <c r="W59" s="500">
        <f t="shared" si="10"/>
        <v>689.24723364311421</v>
      </c>
      <c r="X59" s="500">
        <f t="shared" si="10"/>
        <v>625.81084399043061</v>
      </c>
      <c r="Y59" s="500">
        <f t="shared" si="10"/>
        <v>665.2108164992402</v>
      </c>
      <c r="Z59" s="500">
        <f t="shared" si="10"/>
        <v>700.99559144933198</v>
      </c>
      <c r="AA59" s="500">
        <f t="shared" si="10"/>
        <v>2139.29674296138</v>
      </c>
      <c r="AB59" s="500">
        <f t="shared" si="10"/>
        <v>2382.7705998975239</v>
      </c>
      <c r="AC59" s="500">
        <f t="shared" si="10"/>
        <v>414.49445537835868</v>
      </c>
      <c r="AD59" s="500">
        <f t="shared" si="10"/>
        <v>2028.7223343766771</v>
      </c>
      <c r="AE59" s="500">
        <f t="shared" si="10"/>
        <v>253.51057670640708</v>
      </c>
      <c r="AF59" s="500">
        <f t="shared" si="10"/>
        <v>305.5670791011774</v>
      </c>
      <c r="AG59" s="500">
        <f t="shared" si="10"/>
        <v>511.73754251268844</v>
      </c>
      <c r="AH59" s="500">
        <f t="shared" si="10"/>
        <v>950.33686321897005</v>
      </c>
      <c r="AI59" s="500">
        <f t="shared" si="10"/>
        <v>735.27242666947473</v>
      </c>
      <c r="AJ59" s="500">
        <f t="shared" si="10"/>
        <v>574.99711568284522</v>
      </c>
      <c r="AK59" s="500">
        <f t="shared" si="10"/>
        <v>967.59763408540766</v>
      </c>
      <c r="AL59" s="500">
        <f t="shared" si="10"/>
        <v>523.64988341808635</v>
      </c>
      <c r="AM59" s="500">
        <f t="shared" si="10"/>
        <v>300.7324696450309</v>
      </c>
      <c r="AN59" s="500">
        <f t="shared" si="10"/>
        <v>514.87542642616552</v>
      </c>
      <c r="AO59" s="500">
        <f t="shared" si="10"/>
        <v>10842.43899151452</v>
      </c>
      <c r="AP59" s="500">
        <f t="shared" si="10"/>
        <v>16413.948233086059</v>
      </c>
      <c r="AQ59" s="500">
        <f t="shared" si="10"/>
        <v>3923.72</v>
      </c>
      <c r="AR59" s="500">
        <f t="shared" si="10"/>
        <v>25856.18</v>
      </c>
    </row>
    <row r="60" spans="2:44" s="479" customFormat="1" ht="13.15">
      <c r="B60" s="481" t="str">
        <f t="shared" si="3"/>
        <v>50-54</v>
      </c>
      <c r="C60" s="500">
        <f t="shared" si="4"/>
        <v>294.1880448172073</v>
      </c>
      <c r="D60" s="500">
        <f t="shared" si="4"/>
        <v>747.84502979893421</v>
      </c>
      <c r="E60" s="500">
        <f t="shared" ref="E60:AR60" si="11">E43+E26</f>
        <v>317.44746704625811</v>
      </c>
      <c r="F60" s="500">
        <f t="shared" si="11"/>
        <v>671.46264231411828</v>
      </c>
      <c r="G60" s="500">
        <f t="shared" si="11"/>
        <v>301.555414784172</v>
      </c>
      <c r="H60" s="500">
        <f t="shared" si="11"/>
        <v>309.22670516570628</v>
      </c>
      <c r="I60" s="500">
        <f t="shared" si="11"/>
        <v>495.19074134353184</v>
      </c>
      <c r="J60" s="500">
        <f t="shared" si="11"/>
        <v>596.77653458448435</v>
      </c>
      <c r="K60" s="500">
        <f t="shared" si="11"/>
        <v>10.743876908170197</v>
      </c>
      <c r="L60" s="500">
        <f t="shared" si="11"/>
        <v>16.775369194605499</v>
      </c>
      <c r="M60" s="500">
        <f t="shared" si="11"/>
        <v>400.1534783853873</v>
      </c>
      <c r="N60" s="500">
        <f t="shared" si="11"/>
        <v>314.68137620308249</v>
      </c>
      <c r="O60" s="500">
        <f t="shared" si="11"/>
        <v>727.78132728607886</v>
      </c>
      <c r="P60" s="500">
        <f t="shared" si="11"/>
        <v>745.02809806464438</v>
      </c>
      <c r="Q60" s="500">
        <f t="shared" si="11"/>
        <v>107.95737429723812</v>
      </c>
      <c r="R60" s="500">
        <f t="shared" si="11"/>
        <v>232.75677126630447</v>
      </c>
      <c r="S60" s="500">
        <f t="shared" si="11"/>
        <v>589.72048284282505</v>
      </c>
      <c r="T60" s="500">
        <f t="shared" si="11"/>
        <v>2151.716464340027</v>
      </c>
      <c r="U60" s="500">
        <f t="shared" si="11"/>
        <v>36.210009649337827</v>
      </c>
      <c r="V60" s="500">
        <f t="shared" si="11"/>
        <v>325.89016827303158</v>
      </c>
      <c r="W60" s="500">
        <f t="shared" si="11"/>
        <v>401.41846567913541</v>
      </c>
      <c r="X60" s="500">
        <f t="shared" si="11"/>
        <v>365.88124739476348</v>
      </c>
      <c r="Y60" s="500">
        <f t="shared" si="11"/>
        <v>473.91701954303477</v>
      </c>
      <c r="Z60" s="500">
        <f t="shared" si="11"/>
        <v>422.96533997737669</v>
      </c>
      <c r="AA60" s="500">
        <f t="shared" si="11"/>
        <v>1619.9500481265493</v>
      </c>
      <c r="AB60" s="500">
        <f t="shared" si="11"/>
        <v>1969.7548425832379</v>
      </c>
      <c r="AC60" s="500">
        <f t="shared" si="11"/>
        <v>337.61654982175202</v>
      </c>
      <c r="AD60" s="500">
        <f t="shared" si="11"/>
        <v>1436.5841124119104</v>
      </c>
      <c r="AE60" s="500">
        <f t="shared" si="11"/>
        <v>197.57058753631023</v>
      </c>
      <c r="AF60" s="500">
        <f t="shared" si="11"/>
        <v>173.2603438139484</v>
      </c>
      <c r="AG60" s="500">
        <f t="shared" si="11"/>
        <v>405.2968537017673</v>
      </c>
      <c r="AH60" s="500">
        <f t="shared" si="11"/>
        <v>762.45958705095404</v>
      </c>
      <c r="AI60" s="500">
        <f t="shared" si="11"/>
        <v>397.81577189297155</v>
      </c>
      <c r="AJ60" s="500">
        <f t="shared" si="11"/>
        <v>420.79081647208756</v>
      </c>
      <c r="AK60" s="500">
        <f t="shared" si="11"/>
        <v>814.25766675312946</v>
      </c>
      <c r="AL60" s="500">
        <f t="shared" si="11"/>
        <v>409.28990080256307</v>
      </c>
      <c r="AM60" s="500">
        <f t="shared" si="11"/>
        <v>238.0681643460851</v>
      </c>
      <c r="AN60" s="500">
        <f t="shared" si="11"/>
        <v>418.3796557219232</v>
      </c>
      <c r="AO60" s="500">
        <f t="shared" si="11"/>
        <v>8166.8593447609419</v>
      </c>
      <c r="AP60" s="500">
        <f t="shared" si="11"/>
        <v>12491.525005433705</v>
      </c>
      <c r="AQ60" s="500">
        <f t="shared" si="11"/>
        <v>2952.52</v>
      </c>
      <c r="AR60" s="500">
        <f t="shared" si="11"/>
        <v>20810.5</v>
      </c>
    </row>
    <row r="61" spans="2:44" s="479" customFormat="1" ht="13.15">
      <c r="B61" s="481" t="str">
        <f t="shared" si="3"/>
        <v>55-59</v>
      </c>
      <c r="C61" s="500">
        <f t="shared" si="4"/>
        <v>174.87683776315839</v>
      </c>
      <c r="D61" s="500">
        <f t="shared" si="4"/>
        <v>328.37381761750993</v>
      </c>
      <c r="E61" s="500">
        <f t="shared" ref="E61:AR61" si="12">E44+E27</f>
        <v>208.06633981219352</v>
      </c>
      <c r="F61" s="500">
        <f t="shared" si="12"/>
        <v>427.17359152754574</v>
      </c>
      <c r="G61" s="500">
        <f t="shared" si="12"/>
        <v>184.2469743050296</v>
      </c>
      <c r="H61" s="500">
        <f t="shared" si="12"/>
        <v>151.7547443758898</v>
      </c>
      <c r="I61" s="500">
        <f t="shared" si="12"/>
        <v>314.49755166102574</v>
      </c>
      <c r="J61" s="500">
        <f t="shared" si="12"/>
        <v>354.54225854932213</v>
      </c>
      <c r="K61" s="500">
        <f t="shared" si="12"/>
        <v>17.126897886146232</v>
      </c>
      <c r="L61" s="500">
        <f t="shared" si="12"/>
        <v>17.444423802402749</v>
      </c>
      <c r="M61" s="500">
        <f t="shared" si="12"/>
        <v>233.00827856250564</v>
      </c>
      <c r="N61" s="500">
        <f t="shared" si="12"/>
        <v>166.89720251516158</v>
      </c>
      <c r="O61" s="500">
        <f t="shared" si="12"/>
        <v>520.63408041532716</v>
      </c>
      <c r="P61" s="500">
        <f t="shared" si="12"/>
        <v>452.14999061593818</v>
      </c>
      <c r="Q61" s="500">
        <f t="shared" si="12"/>
        <v>57.444173779795463</v>
      </c>
      <c r="R61" s="500">
        <f t="shared" si="12"/>
        <v>120.72240002754305</v>
      </c>
      <c r="S61" s="500">
        <f t="shared" si="12"/>
        <v>366.00804551811478</v>
      </c>
      <c r="T61" s="500">
        <f t="shared" si="12"/>
        <v>1367.9824806302374</v>
      </c>
      <c r="U61" s="500">
        <f t="shared" si="12"/>
        <v>12.099709222221929</v>
      </c>
      <c r="V61" s="500">
        <f t="shared" si="12"/>
        <v>223.02152023269417</v>
      </c>
      <c r="W61" s="500">
        <f t="shared" si="12"/>
        <v>264.84362677968386</v>
      </c>
      <c r="X61" s="500">
        <f t="shared" si="12"/>
        <v>251.97654774473398</v>
      </c>
      <c r="Y61" s="500">
        <f t="shared" si="12"/>
        <v>265.56332987623659</v>
      </c>
      <c r="Z61" s="500">
        <f t="shared" si="12"/>
        <v>293.04715703086345</v>
      </c>
      <c r="AA61" s="500">
        <f t="shared" si="12"/>
        <v>1006.6014085267275</v>
      </c>
      <c r="AB61" s="500">
        <f t="shared" si="12"/>
        <v>1070.4633710018009</v>
      </c>
      <c r="AC61" s="500">
        <f t="shared" si="12"/>
        <v>169.80177689032692</v>
      </c>
      <c r="AD61" s="500">
        <f t="shared" si="12"/>
        <v>859.20687105207264</v>
      </c>
      <c r="AE61" s="500">
        <f t="shared" si="12"/>
        <v>115.73694147169614</v>
      </c>
      <c r="AF61" s="500">
        <f t="shared" si="12"/>
        <v>118.7618647618979</v>
      </c>
      <c r="AG61" s="500">
        <f t="shared" si="12"/>
        <v>261.20850647662604</v>
      </c>
      <c r="AH61" s="500">
        <f t="shared" si="12"/>
        <v>526.94421238057964</v>
      </c>
      <c r="AI61" s="500">
        <f t="shared" si="12"/>
        <v>262.25750886551549</v>
      </c>
      <c r="AJ61" s="500">
        <f t="shared" si="12"/>
        <v>249.17948348986027</v>
      </c>
      <c r="AK61" s="500">
        <f t="shared" si="12"/>
        <v>523.80802614162826</v>
      </c>
      <c r="AL61" s="500">
        <f t="shared" si="12"/>
        <v>201.25489494266816</v>
      </c>
      <c r="AM61" s="500">
        <f t="shared" si="12"/>
        <v>171.49215210543804</v>
      </c>
      <c r="AN61" s="500">
        <f t="shared" si="12"/>
        <v>314.81141487487588</v>
      </c>
      <c r="AO61" s="500">
        <f t="shared" si="12"/>
        <v>5128.1015664348579</v>
      </c>
      <c r="AP61" s="500">
        <f t="shared" si="12"/>
        <v>7495.7082471735966</v>
      </c>
      <c r="AQ61" s="500">
        <f t="shared" si="12"/>
        <v>1524.4299999999998</v>
      </c>
      <c r="AR61" s="500">
        <f t="shared" si="12"/>
        <v>12065.619999999999</v>
      </c>
    </row>
    <row r="62" spans="2:44" s="479" customFormat="1" ht="13.15">
      <c r="B62" s="481" t="str">
        <f t="shared" si="3"/>
        <v>60-64</v>
      </c>
      <c r="C62" s="500">
        <f t="shared" si="4"/>
        <v>45.404698238979215</v>
      </c>
      <c r="D62" s="500">
        <f t="shared" si="4"/>
        <v>139.60307219368912</v>
      </c>
      <c r="E62" s="500">
        <f t="shared" ref="E62:AR62" si="13">E45+E28</f>
        <v>69.918442111851689</v>
      </c>
      <c r="F62" s="500">
        <f t="shared" si="13"/>
        <v>127.16398534237648</v>
      </c>
      <c r="G62" s="500">
        <f t="shared" si="13"/>
        <v>60.083274333589245</v>
      </c>
      <c r="H62" s="500">
        <f t="shared" si="13"/>
        <v>28.035061211828051</v>
      </c>
      <c r="I62" s="500">
        <f t="shared" si="13"/>
        <v>95.454685011701045</v>
      </c>
      <c r="J62" s="500">
        <f t="shared" si="13"/>
        <v>94.988676785501212</v>
      </c>
      <c r="K62" s="500">
        <f t="shared" si="13"/>
        <v>0</v>
      </c>
      <c r="L62" s="500">
        <f t="shared" si="13"/>
        <v>8.7187116155103581</v>
      </c>
      <c r="M62" s="500">
        <f t="shared" si="13"/>
        <v>54.620065298547942</v>
      </c>
      <c r="N62" s="500">
        <f t="shared" si="13"/>
        <v>49.69606240064094</v>
      </c>
      <c r="O62" s="500">
        <f t="shared" si="13"/>
        <v>150.34893530590458</v>
      </c>
      <c r="P62" s="500">
        <f t="shared" si="13"/>
        <v>139.23008308309079</v>
      </c>
      <c r="Q62" s="500">
        <f t="shared" si="13"/>
        <v>25.243083645857997</v>
      </c>
      <c r="R62" s="500">
        <f t="shared" si="13"/>
        <v>40.734134977236451</v>
      </c>
      <c r="S62" s="500">
        <f t="shared" si="13"/>
        <v>113.22972156046231</v>
      </c>
      <c r="T62" s="500">
        <f t="shared" si="13"/>
        <v>453.07382152646016</v>
      </c>
      <c r="U62" s="500">
        <f t="shared" si="13"/>
        <v>6.3778467288703649</v>
      </c>
      <c r="V62" s="500">
        <f t="shared" si="13"/>
        <v>64.345573819107841</v>
      </c>
      <c r="W62" s="500">
        <f t="shared" si="13"/>
        <v>92.644569061466967</v>
      </c>
      <c r="X62" s="500">
        <f t="shared" si="13"/>
        <v>64.709397472026964</v>
      </c>
      <c r="Y62" s="500">
        <f t="shared" si="13"/>
        <v>82.468481356968553</v>
      </c>
      <c r="Z62" s="500">
        <f t="shared" si="13"/>
        <v>100.98336491714598</v>
      </c>
      <c r="AA62" s="500">
        <f t="shared" si="13"/>
        <v>411.63775518602057</v>
      </c>
      <c r="AB62" s="500">
        <f t="shared" si="13"/>
        <v>365.36278531490171</v>
      </c>
      <c r="AC62" s="500">
        <f t="shared" si="13"/>
        <v>58.726922836234159</v>
      </c>
      <c r="AD62" s="500">
        <f t="shared" si="13"/>
        <v>256.43566305843206</v>
      </c>
      <c r="AE62" s="500">
        <f t="shared" si="13"/>
        <v>34.668096917491866</v>
      </c>
      <c r="AF62" s="500">
        <f t="shared" si="13"/>
        <v>40.155616154684289</v>
      </c>
      <c r="AG62" s="500">
        <f t="shared" si="13"/>
        <v>96.900268546572661</v>
      </c>
      <c r="AH62" s="500">
        <f t="shared" si="13"/>
        <v>192.75449101384686</v>
      </c>
      <c r="AI62" s="500">
        <f t="shared" si="13"/>
        <v>55.406107506006521</v>
      </c>
      <c r="AJ62" s="500">
        <f t="shared" si="13"/>
        <v>72.519140710899308</v>
      </c>
      <c r="AK62" s="500">
        <f t="shared" si="13"/>
        <v>155.09941328131561</v>
      </c>
      <c r="AL62" s="500">
        <f t="shared" si="13"/>
        <v>55.120518994697562</v>
      </c>
      <c r="AM62" s="500">
        <f t="shared" si="13"/>
        <v>41.997853593659094</v>
      </c>
      <c r="AN62" s="500">
        <f t="shared" si="13"/>
        <v>84.423675124702697</v>
      </c>
      <c r="AO62" s="500">
        <f t="shared" si="13"/>
        <v>1652.2835031678408</v>
      </c>
      <c r="AP62" s="500">
        <f t="shared" si="13"/>
        <v>2374.6556734269052</v>
      </c>
      <c r="AQ62" s="500">
        <f t="shared" si="13"/>
        <v>544.86</v>
      </c>
      <c r="AR62" s="500">
        <f t="shared" si="13"/>
        <v>4477.8999999999996</v>
      </c>
    </row>
    <row r="63" spans="2:44" s="479" customFormat="1" ht="13.15">
      <c r="B63" s="481" t="str">
        <f t="shared" si="3"/>
        <v>65 plus</v>
      </c>
      <c r="C63" s="500">
        <f t="shared" si="4"/>
        <v>10.531930004469311</v>
      </c>
      <c r="D63" s="500">
        <f t="shared" si="4"/>
        <v>19.176872549915306</v>
      </c>
      <c r="E63" s="500">
        <f t="shared" ref="E63:AR63" si="14">E46+E29</f>
        <v>5.7999537214310815</v>
      </c>
      <c r="F63" s="500">
        <f t="shared" si="14"/>
        <v>18.12185540340932</v>
      </c>
      <c r="G63" s="500">
        <f t="shared" si="14"/>
        <v>10.200386115454309</v>
      </c>
      <c r="H63" s="500">
        <f t="shared" si="14"/>
        <v>14.394544877044053</v>
      </c>
      <c r="I63" s="500">
        <f t="shared" si="14"/>
        <v>25.534450746323053</v>
      </c>
      <c r="J63" s="500">
        <f t="shared" si="14"/>
        <v>8.7711548326153181</v>
      </c>
      <c r="K63" s="500">
        <f t="shared" si="14"/>
        <v>6.2120070199291799</v>
      </c>
      <c r="L63" s="500">
        <f t="shared" si="14"/>
        <v>0</v>
      </c>
      <c r="M63" s="500">
        <f t="shared" si="14"/>
        <v>9.199010997461416</v>
      </c>
      <c r="N63" s="500">
        <f t="shared" si="14"/>
        <v>10.275006306295138</v>
      </c>
      <c r="O63" s="500">
        <f t="shared" si="14"/>
        <v>30.277664042475791</v>
      </c>
      <c r="P63" s="500">
        <f t="shared" si="14"/>
        <v>17.393835277412968</v>
      </c>
      <c r="Q63" s="500">
        <f t="shared" si="14"/>
        <v>9.2080305118670704</v>
      </c>
      <c r="R63" s="500">
        <f t="shared" si="14"/>
        <v>5.6480187153589494</v>
      </c>
      <c r="S63" s="500">
        <f t="shared" si="14"/>
        <v>30.692921037191812</v>
      </c>
      <c r="T63" s="500">
        <f t="shared" si="14"/>
        <v>78.972809692248717</v>
      </c>
      <c r="U63" s="500">
        <f t="shared" si="14"/>
        <v>0</v>
      </c>
      <c r="V63" s="500">
        <f t="shared" si="14"/>
        <v>10.974736257345922</v>
      </c>
      <c r="W63" s="500">
        <f t="shared" si="14"/>
        <v>10.26506305228572</v>
      </c>
      <c r="X63" s="500">
        <f t="shared" si="14"/>
        <v>11.414070109964852</v>
      </c>
      <c r="Y63" s="500">
        <f t="shared" si="14"/>
        <v>12.075924054696339</v>
      </c>
      <c r="Z63" s="500">
        <f t="shared" si="14"/>
        <v>10.727932532194627</v>
      </c>
      <c r="AA63" s="500">
        <f t="shared" si="14"/>
        <v>83.452953901489721</v>
      </c>
      <c r="AB63" s="500">
        <f t="shared" si="14"/>
        <v>57.610966148123381</v>
      </c>
      <c r="AC63" s="500">
        <f t="shared" si="14"/>
        <v>5</v>
      </c>
      <c r="AD63" s="500">
        <f t="shared" si="14"/>
        <v>42.552944087902866</v>
      </c>
      <c r="AE63" s="500">
        <f t="shared" si="14"/>
        <v>5</v>
      </c>
      <c r="AF63" s="500">
        <f t="shared" si="14"/>
        <v>0</v>
      </c>
      <c r="AG63" s="500">
        <f t="shared" si="14"/>
        <v>28.312247180709424</v>
      </c>
      <c r="AH63" s="500">
        <f t="shared" si="14"/>
        <v>37.813665726996035</v>
      </c>
      <c r="AI63" s="500">
        <f t="shared" si="14"/>
        <v>14.86902885078892</v>
      </c>
      <c r="AJ63" s="500">
        <f t="shared" si="14"/>
        <v>5.3110103051005417</v>
      </c>
      <c r="AK63" s="500">
        <f t="shared" si="14"/>
        <v>49.203416203240508</v>
      </c>
      <c r="AL63" s="500">
        <f t="shared" si="14"/>
        <v>7.1100669457964392</v>
      </c>
      <c r="AM63" s="500">
        <f t="shared" si="14"/>
        <v>17.934656366654828</v>
      </c>
      <c r="AN63" s="500">
        <f t="shared" si="14"/>
        <v>12.251082170174788</v>
      </c>
      <c r="AO63" s="500">
        <f t="shared" si="14"/>
        <v>362.93696078466724</v>
      </c>
      <c r="AP63" s="500">
        <f t="shared" si="14"/>
        <v>371.91873422777263</v>
      </c>
      <c r="AQ63" s="500">
        <f t="shared" si="14"/>
        <v>158.23000000000002</v>
      </c>
      <c r="AR63" s="500">
        <f t="shared" si="14"/>
        <v>837.31</v>
      </c>
    </row>
    <row r="64" spans="2:44" s="479" customFormat="1" ht="13.15">
      <c r="B64" s="481" t="str">
        <f t="shared" si="3"/>
        <v>Total</v>
      </c>
      <c r="C64" s="500">
        <f t="shared" si="4"/>
        <v>1924.931206848004</v>
      </c>
      <c r="D64" s="500">
        <f t="shared" si="4"/>
        <v>6781.9929266664485</v>
      </c>
      <c r="E64" s="500">
        <f t="shared" ref="E64:AR64" si="15">E47+E30</f>
        <v>3851.0982715967516</v>
      </c>
      <c r="F64" s="500">
        <f t="shared" si="15"/>
        <v>8862.0802883334782</v>
      </c>
      <c r="G64" s="500">
        <f t="shared" si="15"/>
        <v>2366.4785783690013</v>
      </c>
      <c r="H64" s="500">
        <f t="shared" si="15"/>
        <v>2748.3890348344462</v>
      </c>
      <c r="I64" s="500">
        <f t="shared" si="15"/>
        <v>4534.160039159101</v>
      </c>
      <c r="J64" s="500">
        <f t="shared" si="15"/>
        <v>6924.5632356982833</v>
      </c>
      <c r="K64" s="500">
        <f t="shared" si="15"/>
        <v>121.68293168088917</v>
      </c>
      <c r="L64" s="500">
        <f t="shared" si="15"/>
        <v>181.63700889983184</v>
      </c>
      <c r="M64" s="500">
        <f t="shared" si="15"/>
        <v>4063.2118575891081</v>
      </c>
      <c r="N64" s="500">
        <f t="shared" si="15"/>
        <v>2723.0232553872579</v>
      </c>
      <c r="O64" s="500">
        <f t="shared" si="15"/>
        <v>4479.7794606527696</v>
      </c>
      <c r="P64" s="500">
        <f t="shared" si="15"/>
        <v>5944.594992247833</v>
      </c>
      <c r="Q64" s="500">
        <f t="shared" si="15"/>
        <v>1134.3367587551811</v>
      </c>
      <c r="R64" s="500">
        <f t="shared" si="15"/>
        <v>3938.5310507751592</v>
      </c>
      <c r="S64" s="500">
        <f t="shared" si="15"/>
        <v>6842.7153959400066</v>
      </c>
      <c r="T64" s="500">
        <f t="shared" si="15"/>
        <v>25536.816302156349</v>
      </c>
      <c r="U64" s="500">
        <f t="shared" si="15"/>
        <v>232.81940493089425</v>
      </c>
      <c r="V64" s="500">
        <f t="shared" si="15"/>
        <v>1859.6343096423516</v>
      </c>
      <c r="W64" s="500">
        <f t="shared" si="15"/>
        <v>4887.7720227282143</v>
      </c>
      <c r="X64" s="500">
        <f t="shared" si="15"/>
        <v>6504.4069527721895</v>
      </c>
      <c r="Y64" s="500">
        <f t="shared" si="15"/>
        <v>5358.9872974099726</v>
      </c>
      <c r="Z64" s="500">
        <f t="shared" si="15"/>
        <v>6884.7227020830969</v>
      </c>
      <c r="AA64" s="500">
        <f t="shared" si="15"/>
        <v>15101.68112633791</v>
      </c>
      <c r="AB64" s="500">
        <f t="shared" si="15"/>
        <v>17556.868683683646</v>
      </c>
      <c r="AC64" s="500">
        <f t="shared" si="15"/>
        <v>2817.925297409819</v>
      </c>
      <c r="AD64" s="500">
        <f t="shared" si="15"/>
        <v>12400.022707090331</v>
      </c>
      <c r="AE64" s="500">
        <f t="shared" si="15"/>
        <v>2256.15243356357</v>
      </c>
      <c r="AF64" s="500">
        <f t="shared" si="15"/>
        <v>2803.1422049185735</v>
      </c>
      <c r="AG64" s="500">
        <f t="shared" si="15"/>
        <v>3679.0370649900178</v>
      </c>
      <c r="AH64" s="500">
        <f t="shared" si="15"/>
        <v>7759.8398281311302</v>
      </c>
      <c r="AI64" s="500">
        <f t="shared" si="15"/>
        <v>9095.5036482578998</v>
      </c>
      <c r="AJ64" s="500">
        <f t="shared" si="15"/>
        <v>8940.284347081586</v>
      </c>
      <c r="AK64" s="500">
        <f t="shared" si="15"/>
        <v>6936.15930834557</v>
      </c>
      <c r="AL64" s="500">
        <f t="shared" si="15"/>
        <v>4086.1584737774601</v>
      </c>
      <c r="AM64" s="500">
        <f t="shared" si="15"/>
        <v>2301.2525941474464</v>
      </c>
      <c r="AN64" s="500">
        <f t="shared" si="15"/>
        <v>5202.8702099888724</v>
      </c>
      <c r="AO64" s="500">
        <f t="shared" si="15"/>
        <v>81985.684698712124</v>
      </c>
      <c r="AP64" s="500">
        <f t="shared" si="15"/>
        <v>137639.57851416836</v>
      </c>
      <c r="AQ64" s="500">
        <f t="shared" si="15"/>
        <v>35262.83</v>
      </c>
      <c r="AR64" s="500">
        <f t="shared" si="15"/>
        <v>213600.07</v>
      </c>
    </row>
    <row r="65" spans="1:44">
      <c r="A65" s="1183">
        <f>SUM(C65:AR65)</f>
        <v>0</v>
      </c>
      <c r="B65" s="1183"/>
      <c r="C65" s="1183">
        <f t="shared" ref="C65:AR65" si="16">SUM(C54:C63)-C64</f>
        <v>0</v>
      </c>
      <c r="D65" s="1183">
        <f t="shared" si="16"/>
        <v>0</v>
      </c>
      <c r="E65" s="1183">
        <f t="shared" si="16"/>
        <v>0</v>
      </c>
      <c r="F65" s="1183">
        <f t="shared" si="16"/>
        <v>0</v>
      </c>
      <c r="G65" s="1183">
        <f t="shared" si="16"/>
        <v>0</v>
      </c>
      <c r="H65" s="1183">
        <f t="shared" si="16"/>
        <v>0</v>
      </c>
      <c r="I65" s="1183">
        <f t="shared" si="16"/>
        <v>0</v>
      </c>
      <c r="J65" s="1183">
        <f t="shared" si="16"/>
        <v>0</v>
      </c>
      <c r="K65" s="1183">
        <f t="shared" si="16"/>
        <v>0</v>
      </c>
      <c r="L65" s="1183">
        <f t="shared" si="16"/>
        <v>0</v>
      </c>
      <c r="M65" s="1183">
        <f t="shared" si="16"/>
        <v>0</v>
      </c>
      <c r="N65" s="1183">
        <f t="shared" si="16"/>
        <v>0</v>
      </c>
      <c r="O65" s="1183">
        <f t="shared" si="16"/>
        <v>0</v>
      </c>
      <c r="P65" s="1183">
        <f t="shared" si="16"/>
        <v>0</v>
      </c>
      <c r="Q65" s="1183">
        <f t="shared" si="16"/>
        <v>0</v>
      </c>
      <c r="R65" s="1183">
        <f t="shared" si="16"/>
        <v>0</v>
      </c>
      <c r="S65" s="1183">
        <f t="shared" si="16"/>
        <v>0</v>
      </c>
      <c r="T65" s="1183">
        <f t="shared" si="16"/>
        <v>0</v>
      </c>
      <c r="U65" s="1183">
        <f t="shared" si="16"/>
        <v>0</v>
      </c>
      <c r="V65" s="1183">
        <f t="shared" si="16"/>
        <v>0</v>
      </c>
      <c r="W65" s="1183">
        <f t="shared" si="16"/>
        <v>0</v>
      </c>
      <c r="X65" s="1183">
        <f t="shared" si="16"/>
        <v>0</v>
      </c>
      <c r="Y65" s="1183">
        <f t="shared" si="16"/>
        <v>0</v>
      </c>
      <c r="Z65" s="1183">
        <f t="shared" si="16"/>
        <v>0</v>
      </c>
      <c r="AA65" s="1183">
        <f t="shared" si="16"/>
        <v>0</v>
      </c>
      <c r="AB65" s="1183">
        <f t="shared" si="16"/>
        <v>0</v>
      </c>
      <c r="AC65" s="1183">
        <f t="shared" si="16"/>
        <v>0</v>
      </c>
      <c r="AD65" s="1183">
        <f t="shared" si="16"/>
        <v>0</v>
      </c>
      <c r="AE65" s="1183">
        <f t="shared" si="16"/>
        <v>0</v>
      </c>
      <c r="AF65" s="1183">
        <f t="shared" si="16"/>
        <v>0</v>
      </c>
      <c r="AG65" s="1183">
        <f t="shared" si="16"/>
        <v>0</v>
      </c>
      <c r="AH65" s="1183">
        <f t="shared" si="16"/>
        <v>0</v>
      </c>
      <c r="AI65" s="1183">
        <f t="shared" si="16"/>
        <v>0</v>
      </c>
      <c r="AJ65" s="1183">
        <f t="shared" si="16"/>
        <v>0</v>
      </c>
      <c r="AK65" s="1183">
        <f t="shared" si="16"/>
        <v>0</v>
      </c>
      <c r="AL65" s="1183">
        <f t="shared" si="16"/>
        <v>0</v>
      </c>
      <c r="AM65" s="1183">
        <f t="shared" si="16"/>
        <v>0</v>
      </c>
      <c r="AN65" s="1183">
        <f t="shared" si="16"/>
        <v>0</v>
      </c>
      <c r="AO65" s="1183">
        <f t="shared" si="16"/>
        <v>0</v>
      </c>
      <c r="AP65" s="1183">
        <f t="shared" si="16"/>
        <v>0</v>
      </c>
      <c r="AQ65" s="1183">
        <f t="shared" si="16"/>
        <v>0</v>
      </c>
      <c r="AR65" s="1183">
        <f t="shared" si="16"/>
        <v>0</v>
      </c>
    </row>
    <row r="67" spans="1:44" ht="15">
      <c r="B67" s="136" t="s">
        <v>73</v>
      </c>
    </row>
    <row r="68" spans="1:44" ht="13.15">
      <c r="B68" s="131"/>
    </row>
    <row r="69" spans="1:44">
      <c r="B69" s="132" t="s">
        <v>69</v>
      </c>
    </row>
    <row r="70" spans="1:44">
      <c r="B70" s="132"/>
    </row>
    <row r="71" spans="1:44" ht="17.649999999999999">
      <c r="B71" s="133" t="s">
        <v>71</v>
      </c>
      <c r="C71" s="134" t="str">
        <f>J12</f>
        <v>2017/18</v>
      </c>
    </row>
    <row r="73" spans="1:44" s="479" customFormat="1" ht="38.25" customHeight="1">
      <c r="B73" s="1379" t="str">
        <f>B52</f>
        <v>Age group</v>
      </c>
      <c r="C73" s="1378" t="str">
        <f>C52</f>
        <v>Art &amp; Design</v>
      </c>
      <c r="D73" s="1378"/>
      <c r="E73" s="1378" t="str">
        <f>E52</f>
        <v>Biology</v>
      </c>
      <c r="F73" s="1378"/>
      <c r="G73" s="1378" t="str">
        <f t="shared" ref="G73:AQ73" si="17">G52</f>
        <v>Business Studies</v>
      </c>
      <c r="H73" s="1378"/>
      <c r="I73" s="1378" t="str">
        <f t="shared" si="17"/>
        <v>Chemistry</v>
      </c>
      <c r="J73" s="1378"/>
      <c r="K73" s="1378" t="str">
        <f t="shared" si="17"/>
        <v>Classics</v>
      </c>
      <c r="L73" s="1378"/>
      <c r="M73" s="1378" t="str">
        <f t="shared" si="17"/>
        <v>Computing</v>
      </c>
      <c r="N73" s="1378"/>
      <c r="O73" s="1378" t="str">
        <f t="shared" si="17"/>
        <v>Design &amp; Technology</v>
      </c>
      <c r="P73" s="1378"/>
      <c r="Q73" s="1378" t="str">
        <f t="shared" si="17"/>
        <v>Drama</v>
      </c>
      <c r="R73" s="1378"/>
      <c r="S73" s="1378" t="str">
        <f t="shared" si="17"/>
        <v>English</v>
      </c>
      <c r="T73" s="1378"/>
      <c r="U73" s="1378" t="str">
        <f t="shared" si="17"/>
        <v>Food</v>
      </c>
      <c r="V73" s="1378"/>
      <c r="W73" s="1378" t="str">
        <f t="shared" si="17"/>
        <v>Geography</v>
      </c>
      <c r="X73" s="1378"/>
      <c r="Y73" s="1378" t="str">
        <f t="shared" si="17"/>
        <v>History</v>
      </c>
      <c r="Z73" s="1378"/>
      <c r="AA73" s="1378" t="str">
        <f t="shared" si="17"/>
        <v>Mathematics</v>
      </c>
      <c r="AB73" s="1378"/>
      <c r="AC73" s="1378" t="str">
        <f t="shared" si="17"/>
        <v>Modern Foreign Languages</v>
      </c>
      <c r="AD73" s="1378"/>
      <c r="AE73" s="1378" t="str">
        <f t="shared" si="17"/>
        <v>Music</v>
      </c>
      <c r="AF73" s="1378"/>
      <c r="AG73" s="1378" t="str">
        <f t="shared" si="17"/>
        <v>Others</v>
      </c>
      <c r="AH73" s="1378"/>
      <c r="AI73" s="1378" t="str">
        <f t="shared" si="17"/>
        <v>Physical Education</v>
      </c>
      <c r="AJ73" s="1378"/>
      <c r="AK73" s="1378" t="str">
        <f t="shared" si="17"/>
        <v>Physics</v>
      </c>
      <c r="AL73" s="1378"/>
      <c r="AM73" s="1378" t="str">
        <f t="shared" si="17"/>
        <v>Religious Education</v>
      </c>
      <c r="AN73" s="1378"/>
      <c r="AO73" s="1378" t="str">
        <f t="shared" si="17"/>
        <v>Secondary total</v>
      </c>
      <c r="AP73" s="1378"/>
      <c r="AQ73" s="1378" t="str">
        <f t="shared" si="17"/>
        <v>Primary</v>
      </c>
      <c r="AR73" s="1378"/>
    </row>
    <row r="74" spans="1:44" s="479" customFormat="1" ht="13.15">
      <c r="B74" s="1379"/>
      <c r="C74" s="481" t="str">
        <f>C53</f>
        <v>Male</v>
      </c>
      <c r="D74" s="481" t="str">
        <f t="shared" ref="D74:AR74" si="18">D53</f>
        <v>Female</v>
      </c>
      <c r="E74" s="481" t="str">
        <f t="shared" si="18"/>
        <v>Male</v>
      </c>
      <c r="F74" s="481" t="str">
        <f t="shared" si="18"/>
        <v>Female</v>
      </c>
      <c r="G74" s="481" t="str">
        <f t="shared" si="18"/>
        <v>Male</v>
      </c>
      <c r="H74" s="481" t="str">
        <f t="shared" si="18"/>
        <v>Female</v>
      </c>
      <c r="I74" s="481" t="str">
        <f t="shared" si="18"/>
        <v>Male</v>
      </c>
      <c r="J74" s="481" t="str">
        <f t="shared" si="18"/>
        <v>Female</v>
      </c>
      <c r="K74" s="481" t="str">
        <f t="shared" si="18"/>
        <v>Male</v>
      </c>
      <c r="L74" s="481" t="str">
        <f t="shared" si="18"/>
        <v>Female</v>
      </c>
      <c r="M74" s="481" t="str">
        <f t="shared" si="18"/>
        <v>Male</v>
      </c>
      <c r="N74" s="481" t="str">
        <f t="shared" si="18"/>
        <v>Female</v>
      </c>
      <c r="O74" s="481" t="str">
        <f t="shared" si="18"/>
        <v>Male</v>
      </c>
      <c r="P74" s="481" t="str">
        <f t="shared" si="18"/>
        <v>Female</v>
      </c>
      <c r="Q74" s="481" t="str">
        <f t="shared" si="18"/>
        <v>Male</v>
      </c>
      <c r="R74" s="481" t="str">
        <f t="shared" si="18"/>
        <v>Female</v>
      </c>
      <c r="S74" s="481" t="str">
        <f t="shared" si="18"/>
        <v>Male</v>
      </c>
      <c r="T74" s="481" t="str">
        <f t="shared" si="18"/>
        <v>Female</v>
      </c>
      <c r="U74" s="481" t="str">
        <f t="shared" si="18"/>
        <v>Male</v>
      </c>
      <c r="V74" s="481" t="str">
        <f t="shared" si="18"/>
        <v>Female</v>
      </c>
      <c r="W74" s="481" t="str">
        <f t="shared" si="18"/>
        <v>Male</v>
      </c>
      <c r="X74" s="481" t="str">
        <f t="shared" si="18"/>
        <v>Female</v>
      </c>
      <c r="Y74" s="481" t="str">
        <f t="shared" si="18"/>
        <v>Male</v>
      </c>
      <c r="Z74" s="481" t="str">
        <f t="shared" si="18"/>
        <v>Female</v>
      </c>
      <c r="AA74" s="481" t="str">
        <f t="shared" si="18"/>
        <v>Male</v>
      </c>
      <c r="AB74" s="481" t="str">
        <f t="shared" si="18"/>
        <v>Female</v>
      </c>
      <c r="AC74" s="481" t="str">
        <f t="shared" si="18"/>
        <v>Male</v>
      </c>
      <c r="AD74" s="481" t="str">
        <f t="shared" si="18"/>
        <v>Female</v>
      </c>
      <c r="AE74" s="481" t="str">
        <f t="shared" si="18"/>
        <v>Male</v>
      </c>
      <c r="AF74" s="481" t="str">
        <f t="shared" si="18"/>
        <v>Female</v>
      </c>
      <c r="AG74" s="481" t="str">
        <f t="shared" si="18"/>
        <v>Male</v>
      </c>
      <c r="AH74" s="481" t="str">
        <f t="shared" si="18"/>
        <v>Female</v>
      </c>
      <c r="AI74" s="481" t="str">
        <f t="shared" si="18"/>
        <v>Male</v>
      </c>
      <c r="AJ74" s="481" t="str">
        <f t="shared" si="18"/>
        <v>Female</v>
      </c>
      <c r="AK74" s="481" t="str">
        <f t="shared" si="18"/>
        <v>Male</v>
      </c>
      <c r="AL74" s="481" t="str">
        <f t="shared" si="18"/>
        <v>Female</v>
      </c>
      <c r="AM74" s="481" t="str">
        <f t="shared" si="18"/>
        <v>Male</v>
      </c>
      <c r="AN74" s="481" t="str">
        <f t="shared" si="18"/>
        <v>Female</v>
      </c>
      <c r="AO74" s="481" t="str">
        <f t="shared" si="18"/>
        <v>Male</v>
      </c>
      <c r="AP74" s="481" t="str">
        <f t="shared" si="18"/>
        <v>Female</v>
      </c>
      <c r="AQ74" s="481" t="str">
        <f t="shared" si="18"/>
        <v>Male</v>
      </c>
      <c r="AR74" s="481" t="str">
        <f t="shared" si="18"/>
        <v>Female</v>
      </c>
    </row>
    <row r="75" spans="1:44" s="479" customFormat="1" ht="13.15">
      <c r="B75" s="481" t="str">
        <f t="shared" ref="B75:B84" si="19">B54</f>
        <v>20-24</v>
      </c>
      <c r="C75" s="501">
        <f t="shared" ref="C75:D84" si="20">C54/($C$64+$D$64)</f>
        <v>3.0872924740168294E-3</v>
      </c>
      <c r="D75" s="501">
        <f t="shared" si="20"/>
        <v>2.1060799252829509E-2</v>
      </c>
      <c r="E75" s="501">
        <f t="shared" ref="E75:F84" si="21">E54/($E$64+$F$64)</f>
        <v>1.5908483097988878E-2</v>
      </c>
      <c r="F75" s="501">
        <f t="shared" si="21"/>
        <v>4.1809745400085585E-2</v>
      </c>
      <c r="G75" s="501">
        <f t="shared" ref="G75:H84" si="22">G54/($G$64+$H$64)</f>
        <v>9.1741917471181919E-3</v>
      </c>
      <c r="H75" s="501">
        <f t="shared" si="22"/>
        <v>1.5150330206773685E-2</v>
      </c>
      <c r="I75" s="501">
        <f t="shared" ref="I75:J84" si="23">I54/($J$64+$I$64)</f>
        <v>1.6897119619539026E-2</v>
      </c>
      <c r="J75" s="501">
        <f t="shared" si="23"/>
        <v>3.3214845092137103E-2</v>
      </c>
      <c r="K75" s="501">
        <f t="shared" ref="K75:L84" si="24">K54/($K$64+$L$64)</f>
        <v>0</v>
      </c>
      <c r="L75" s="501">
        <f t="shared" si="24"/>
        <v>2.4263491123199601E-2</v>
      </c>
      <c r="M75" s="501">
        <f t="shared" ref="M75:N84" si="25">M54/($M$64+$N$64)</f>
        <v>1.4931861253683378E-2</v>
      </c>
      <c r="N75" s="501">
        <f t="shared" si="25"/>
        <v>1.396121880390974E-2</v>
      </c>
      <c r="O75" s="501">
        <f t="shared" ref="O75:P84" si="26">O54/($O$64+$P$64)</f>
        <v>5.354494737547932E-3</v>
      </c>
      <c r="P75" s="501">
        <f t="shared" si="26"/>
        <v>1.3682461713079547E-2</v>
      </c>
      <c r="Q75" s="501">
        <f t="shared" ref="Q75:R84" si="27">Q54/($Q$64+$R$64)</f>
        <v>8.031578297884168E-3</v>
      </c>
      <c r="R75" s="501">
        <f t="shared" si="27"/>
        <v>3.562395189608368E-2</v>
      </c>
      <c r="S75" s="501">
        <f t="shared" ref="S75:T84" si="28">S54/($S$64+$T$64)</f>
        <v>1.1236390550042056E-2</v>
      </c>
      <c r="T75" s="501">
        <f t="shared" si="28"/>
        <v>4.9522052686543694E-2</v>
      </c>
      <c r="U75" s="501">
        <f>U54/($U$64+$V$64)</f>
        <v>2.4167217840443799E-3</v>
      </c>
      <c r="V75" s="501">
        <f>V54/($U$64+$V$64)</f>
        <v>1.3560786502678134E-2</v>
      </c>
      <c r="W75" s="501">
        <f>W54/($W$64+$X$64)</f>
        <v>2.1517701419464998E-2</v>
      </c>
      <c r="X75" s="501">
        <f>X54/($W$64+$X$64)</f>
        <v>4.7857337039173345E-2</v>
      </c>
      <c r="Y75" s="501">
        <f t="shared" ref="Y75:Z84" si="29">Y54/($Y$64+$Z$64)</f>
        <v>2.4197987109707154E-2</v>
      </c>
      <c r="Z75" s="501">
        <f t="shared" si="29"/>
        <v>4.6150345477261247E-2</v>
      </c>
      <c r="AA75" s="501">
        <f t="shared" ref="AA75:AB84" si="30">AA54/($AA$64+$AB$64)</f>
        <v>2.531908241294957E-2</v>
      </c>
      <c r="AB75" s="501">
        <f t="shared" si="30"/>
        <v>3.8255258520359534E-2</v>
      </c>
      <c r="AC75" s="501">
        <f t="shared" ref="AC75:AD84" si="31">AC54/($AC$64+$AD$64)</f>
        <v>5.717057625564727E-3</v>
      </c>
      <c r="AD75" s="501">
        <f t="shared" si="31"/>
        <v>2.2056295557987771E-2</v>
      </c>
      <c r="AE75" s="501">
        <f t="shared" ref="AE75:AF84" si="32">AE54/($AE$64+$AF$64)</f>
        <v>1.7128706237153717E-2</v>
      </c>
      <c r="AF75" s="501">
        <f t="shared" si="32"/>
        <v>2.5829440700106714E-2</v>
      </c>
      <c r="AG75" s="501">
        <f t="shared" ref="AG75:AH84" si="33">AG54/($AG$64+$AH$64)</f>
        <v>9.4920842326089525E-3</v>
      </c>
      <c r="AH75" s="501">
        <f t="shared" si="33"/>
        <v>2.793150739182923E-2</v>
      </c>
      <c r="AI75" s="501">
        <f t="shared" ref="AI75:AJ84" si="34">AI54/($AI$64+$AJ$64)</f>
        <v>2.2136142583012754E-2</v>
      </c>
      <c r="AJ75" s="501">
        <f t="shared" si="34"/>
        <v>3.6433189121629683E-2</v>
      </c>
      <c r="AK75" s="501">
        <f t="shared" ref="AK75:AL84" si="35">AK54/($AK$64+$AL$64)</f>
        <v>2.8738872244723247E-2</v>
      </c>
      <c r="AL75" s="501">
        <f t="shared" si="35"/>
        <v>2.4195048290661023E-2</v>
      </c>
      <c r="AM75" s="501">
        <f t="shared" ref="AM75:AN84" si="36">AM54/($AM$64+$AN$64)</f>
        <v>1.3816169499452673E-2</v>
      </c>
      <c r="AN75" s="501">
        <f t="shared" si="36"/>
        <v>4.4385473873986718E-2</v>
      </c>
      <c r="AO75" s="501">
        <f t="shared" ref="AO75:AP84" si="37">AO54/($AO$64+$AP$64)</f>
        <v>1.5970953758960522E-2</v>
      </c>
      <c r="AP75" s="501">
        <f t="shared" si="37"/>
        <v>3.4752996847042215E-2</v>
      </c>
      <c r="AQ75" s="501">
        <f t="shared" ref="AQ75:AR84" si="38">AQ54/($AR$64+$AQ$64)</f>
        <v>8.532770453129012E-3</v>
      </c>
      <c r="AR75" s="501">
        <f t="shared" si="38"/>
        <v>6.161601427934818E-2</v>
      </c>
    </row>
    <row r="76" spans="1:44" s="479" customFormat="1" ht="13.15">
      <c r="B76" s="481" t="str">
        <f t="shared" si="19"/>
        <v>25-29</v>
      </c>
      <c r="C76" s="501">
        <f t="shared" si="20"/>
        <v>1.4353882895359152E-2</v>
      </c>
      <c r="D76" s="501">
        <f t="shared" si="20"/>
        <v>9.3018338616066967E-2</v>
      </c>
      <c r="E76" s="501">
        <f t="shared" si="21"/>
        <v>4.7921622114827964E-2</v>
      </c>
      <c r="F76" s="501">
        <f t="shared" si="21"/>
        <v>0.11625308338996704</v>
      </c>
      <c r="G76" s="501">
        <f t="shared" si="22"/>
        <v>4.0926362071170126E-2</v>
      </c>
      <c r="H76" s="501">
        <f t="shared" si="22"/>
        <v>5.8631693828384762E-2</v>
      </c>
      <c r="I76" s="501">
        <f t="shared" si="23"/>
        <v>6.5844797945563832E-2</v>
      </c>
      <c r="J76" s="501">
        <f t="shared" si="23"/>
        <v>0.1150532429097961</v>
      </c>
      <c r="K76" s="501">
        <f t="shared" si="24"/>
        <v>6.6977654392808478E-2</v>
      </c>
      <c r="L76" s="501">
        <f t="shared" si="24"/>
        <v>0.11533843519782518</v>
      </c>
      <c r="M76" s="501">
        <f t="shared" si="25"/>
        <v>6.1623196512583502E-2</v>
      </c>
      <c r="N76" s="501">
        <f t="shared" si="25"/>
        <v>3.7543394879069027E-2</v>
      </c>
      <c r="O76" s="501">
        <f t="shared" si="26"/>
        <v>2.9453174455247935E-2</v>
      </c>
      <c r="P76" s="501">
        <f t="shared" si="26"/>
        <v>7.4802439212268243E-2</v>
      </c>
      <c r="Q76" s="501">
        <f t="shared" si="27"/>
        <v>3.4154561212225626E-2</v>
      </c>
      <c r="R76" s="501">
        <f t="shared" si="27"/>
        <v>0.13624271637388916</v>
      </c>
      <c r="S76" s="501">
        <f t="shared" si="28"/>
        <v>3.6635426332277267E-2</v>
      </c>
      <c r="T76" s="501">
        <f t="shared" si="28"/>
        <v>0.15446517816842484</v>
      </c>
      <c r="U76" s="501">
        <f t="shared" ref="U76:V84" si="39">U55/($U$64+$V$64)</f>
        <v>9.2386920168372449E-3</v>
      </c>
      <c r="V76" s="501">
        <f t="shared" si="39"/>
        <v>9.2870551262984463E-2</v>
      </c>
      <c r="W76" s="501">
        <f t="shared" ref="W76:X84" si="40">W55/($W$64+$X$64)</f>
        <v>6.0568065140528406E-2</v>
      </c>
      <c r="X76" s="501">
        <f t="shared" si="40"/>
        <v>0.11556666109848493</v>
      </c>
      <c r="Y76" s="501">
        <f t="shared" si="29"/>
        <v>7.4532577216509896E-2</v>
      </c>
      <c r="Z76" s="501">
        <f t="shared" si="29"/>
        <v>0.11549833397134401</v>
      </c>
      <c r="AA76" s="501">
        <f t="shared" si="30"/>
        <v>7.3407380464220573E-2</v>
      </c>
      <c r="AB76" s="501">
        <f t="shared" si="30"/>
        <v>0.10012015529523047</v>
      </c>
      <c r="AC76" s="501">
        <f t="shared" si="31"/>
        <v>2.8768952596036478E-2</v>
      </c>
      <c r="AD76" s="501">
        <f t="shared" si="31"/>
        <v>0.10870393471717119</v>
      </c>
      <c r="AE76" s="501">
        <f t="shared" si="32"/>
        <v>7.8188413001450963E-2</v>
      </c>
      <c r="AF76" s="501">
        <f t="shared" si="32"/>
        <v>9.3913379662141902E-2</v>
      </c>
      <c r="AG76" s="501">
        <f t="shared" si="33"/>
        <v>3.6811091927147328E-2</v>
      </c>
      <c r="AH76" s="501">
        <f t="shared" si="33"/>
        <v>9.937095074622937E-2</v>
      </c>
      <c r="AI76" s="501">
        <f t="shared" si="34"/>
        <v>9.2282479140183393E-2</v>
      </c>
      <c r="AJ76" s="501">
        <f t="shared" si="34"/>
        <v>0.10767074709883197</v>
      </c>
      <c r="AK76" s="501">
        <f t="shared" si="35"/>
        <v>9.0639775275638823E-2</v>
      </c>
      <c r="AL76" s="501">
        <f t="shared" si="35"/>
        <v>5.841067865312722E-2</v>
      </c>
      <c r="AM76" s="501">
        <f t="shared" si="36"/>
        <v>4.1958989617818736E-2</v>
      </c>
      <c r="AN76" s="501">
        <f t="shared" si="36"/>
        <v>0.12208027385559818</v>
      </c>
      <c r="AO76" s="501">
        <f t="shared" si="37"/>
        <v>5.4885156478604764E-2</v>
      </c>
      <c r="AP76" s="501">
        <f t="shared" si="37"/>
        <v>0.10759696343814443</v>
      </c>
      <c r="AQ76" s="501">
        <f t="shared" si="38"/>
        <v>2.8469370082884988E-2</v>
      </c>
      <c r="AR76" s="501">
        <f t="shared" si="38"/>
        <v>0.15329569011692781</v>
      </c>
    </row>
    <row r="77" spans="1:44" s="479" customFormat="1" ht="13.15">
      <c r="B77" s="481" t="str">
        <f t="shared" si="19"/>
        <v>30-34</v>
      </c>
      <c r="C77" s="501">
        <f t="shared" si="20"/>
        <v>3.0235734953856574E-2</v>
      </c>
      <c r="D77" s="501">
        <f t="shared" si="20"/>
        <v>0.12877607878367039</v>
      </c>
      <c r="E77" s="501">
        <f t="shared" si="21"/>
        <v>4.9322676760049339E-2</v>
      </c>
      <c r="F77" s="501">
        <f t="shared" si="21"/>
        <v>0.13010835913312696</v>
      </c>
      <c r="G77" s="501">
        <f t="shared" si="22"/>
        <v>7.6788667273808647E-2</v>
      </c>
      <c r="H77" s="501">
        <f t="shared" si="22"/>
        <v>8.1272433003550179E-2</v>
      </c>
      <c r="I77" s="501">
        <f t="shared" si="23"/>
        <v>6.0275841882211481E-2</v>
      </c>
      <c r="J77" s="501">
        <f t="shared" si="23"/>
        <v>0.10362951728237874</v>
      </c>
      <c r="K77" s="501">
        <f t="shared" si="24"/>
        <v>7.0706694814107282E-2</v>
      </c>
      <c r="L77" s="501">
        <f t="shared" si="24"/>
        <v>8.3971000397560461E-2</v>
      </c>
      <c r="M77" s="501">
        <f t="shared" si="25"/>
        <v>0.11452785177978868</v>
      </c>
      <c r="N77" s="501">
        <f t="shared" si="25"/>
        <v>6.4561353458998647E-2</v>
      </c>
      <c r="O77" s="501">
        <f t="shared" si="26"/>
        <v>5.5571325010578425E-2</v>
      </c>
      <c r="P77" s="501">
        <f t="shared" si="26"/>
        <v>9.876307890833845E-2</v>
      </c>
      <c r="Q77" s="501">
        <f t="shared" si="27"/>
        <v>4.010407559772601E-2</v>
      </c>
      <c r="R77" s="501">
        <f t="shared" si="27"/>
        <v>0.18104158785661159</v>
      </c>
      <c r="S77" s="501">
        <f t="shared" si="28"/>
        <v>4.0508573063638961E-2</v>
      </c>
      <c r="T77" s="501">
        <f t="shared" si="28"/>
        <v>0.14591414999838637</v>
      </c>
      <c r="U77" s="501">
        <f t="shared" si="39"/>
        <v>1.7039604187376892E-2</v>
      </c>
      <c r="V77" s="501">
        <f t="shared" si="39"/>
        <v>0.1106540298130852</v>
      </c>
      <c r="W77" s="501">
        <f t="shared" si="40"/>
        <v>6.802787789337339E-2</v>
      </c>
      <c r="X77" s="501">
        <f t="shared" si="40"/>
        <v>0.10210637907344459</v>
      </c>
      <c r="Y77" s="501">
        <f t="shared" si="29"/>
        <v>8.2919279794723647E-2</v>
      </c>
      <c r="Z77" s="501">
        <f t="shared" si="29"/>
        <v>0.1035927854674375</v>
      </c>
      <c r="AA77" s="501">
        <f t="shared" si="30"/>
        <v>7.3671935840177172E-2</v>
      </c>
      <c r="AB77" s="501">
        <f t="shared" si="30"/>
        <v>7.6349426087836236E-2</v>
      </c>
      <c r="AC77" s="501">
        <f t="shared" si="31"/>
        <v>2.567412416690586E-2</v>
      </c>
      <c r="AD77" s="501">
        <f t="shared" si="31"/>
        <v>0.10813099357286073</v>
      </c>
      <c r="AE77" s="501">
        <f t="shared" si="32"/>
        <v>8.8729307342870406E-2</v>
      </c>
      <c r="AF77" s="501">
        <f t="shared" si="32"/>
        <v>0.11207264976947365</v>
      </c>
      <c r="AG77" s="501">
        <f t="shared" si="33"/>
        <v>5.6947172469371289E-2</v>
      </c>
      <c r="AH77" s="501">
        <f t="shared" si="33"/>
        <v>0.12865946931438585</v>
      </c>
      <c r="AI77" s="501">
        <f t="shared" si="34"/>
        <v>0.11907210084325286</v>
      </c>
      <c r="AJ77" s="501">
        <f t="shared" si="34"/>
        <v>0.11618821792469655</v>
      </c>
      <c r="AK77" s="501">
        <f t="shared" si="35"/>
        <v>0.10816737907647231</v>
      </c>
      <c r="AL77" s="501">
        <f t="shared" si="35"/>
        <v>6.780752034028735E-2</v>
      </c>
      <c r="AM77" s="501">
        <f t="shared" si="36"/>
        <v>5.1094349729535603E-2</v>
      </c>
      <c r="AN77" s="501">
        <f t="shared" si="36"/>
        <v>0.13278598635385763</v>
      </c>
      <c r="AO77" s="501">
        <f t="shared" si="37"/>
        <v>6.516992390007359E-2</v>
      </c>
      <c r="AP77" s="501">
        <f t="shared" si="37"/>
        <v>0.11016440602333638</v>
      </c>
      <c r="AQ77" s="501">
        <f t="shared" si="38"/>
        <v>2.7716385206473119E-2</v>
      </c>
      <c r="AR77" s="501">
        <f t="shared" si="38"/>
        <v>0.14113686692552402</v>
      </c>
    </row>
    <row r="78" spans="1:44" s="479" customFormat="1" ht="13.15">
      <c r="B78" s="481" t="str">
        <f t="shared" si="19"/>
        <v>35-39</v>
      </c>
      <c r="C78" s="501">
        <f t="shared" si="20"/>
        <v>3.8723406112473872E-2</v>
      </c>
      <c r="D78" s="501">
        <f t="shared" si="20"/>
        <v>0.14403096273772015</v>
      </c>
      <c r="E78" s="501">
        <f t="shared" si="21"/>
        <v>5.504732059704498E-2</v>
      </c>
      <c r="F78" s="501">
        <f t="shared" si="21"/>
        <v>0.12745420536635707</v>
      </c>
      <c r="G78" s="501">
        <f t="shared" si="22"/>
        <v>8.3682752801058288E-2</v>
      </c>
      <c r="H78" s="501">
        <f t="shared" si="22"/>
        <v>0.10790032756730926</v>
      </c>
      <c r="I78" s="501">
        <f t="shared" si="23"/>
        <v>5.72903780514082E-2</v>
      </c>
      <c r="J78" s="501">
        <f t="shared" si="23"/>
        <v>9.6795301941672907E-2</v>
      </c>
      <c r="K78" s="501">
        <f t="shared" si="24"/>
        <v>5.1408663350037805E-2</v>
      </c>
      <c r="L78" s="501">
        <f t="shared" si="24"/>
        <v>9.1679662205692097E-2</v>
      </c>
      <c r="M78" s="501">
        <f t="shared" si="25"/>
        <v>0.1210842195523374</v>
      </c>
      <c r="N78" s="501">
        <f t="shared" si="25"/>
        <v>8.1613980787851606E-2</v>
      </c>
      <c r="O78" s="501">
        <f t="shared" si="26"/>
        <v>6.6256140694534116E-2</v>
      </c>
      <c r="P78" s="501">
        <f t="shared" si="26"/>
        <v>9.4047846647608388E-2</v>
      </c>
      <c r="Q78" s="501">
        <f t="shared" si="27"/>
        <v>4.401292291060787E-2</v>
      </c>
      <c r="R78" s="501">
        <f t="shared" si="27"/>
        <v>0.16208636918371935</v>
      </c>
      <c r="S78" s="501">
        <f t="shared" si="28"/>
        <v>3.4917246545395929E-2</v>
      </c>
      <c r="T78" s="501">
        <f t="shared" si="28"/>
        <v>0.12884943196514229</v>
      </c>
      <c r="U78" s="501">
        <f t="shared" si="39"/>
        <v>2.0509934585068518E-2</v>
      </c>
      <c r="V78" s="501">
        <f t="shared" si="39"/>
        <v>0.11686716011056611</v>
      </c>
      <c r="W78" s="501">
        <f t="shared" si="40"/>
        <v>8.0346931371530941E-2</v>
      </c>
      <c r="X78" s="501">
        <f t="shared" si="40"/>
        <v>0.10625662026232367</v>
      </c>
      <c r="Y78" s="501">
        <f t="shared" si="29"/>
        <v>6.9121342930908561E-2</v>
      </c>
      <c r="Z78" s="501">
        <f t="shared" si="29"/>
        <v>9.7923461099086423E-2</v>
      </c>
      <c r="AA78" s="501">
        <f t="shared" si="30"/>
        <v>6.9262710194068822E-2</v>
      </c>
      <c r="AB78" s="501">
        <f t="shared" si="30"/>
        <v>7.2993063474397796E-2</v>
      </c>
      <c r="AC78" s="501">
        <f t="shared" si="31"/>
        <v>3.0514586441501259E-2</v>
      </c>
      <c r="AD78" s="501">
        <f t="shared" si="31"/>
        <v>0.12730523549530398</v>
      </c>
      <c r="AE78" s="501">
        <f t="shared" si="32"/>
        <v>7.825699898188361E-2</v>
      </c>
      <c r="AF78" s="501">
        <f t="shared" si="32"/>
        <v>0.10420010024912793</v>
      </c>
      <c r="AG78" s="501">
        <f t="shared" si="33"/>
        <v>5.6773633802639577E-2</v>
      </c>
      <c r="AH78" s="501">
        <f t="shared" si="33"/>
        <v>0.11473406226567361</v>
      </c>
      <c r="AI78" s="501">
        <f t="shared" si="34"/>
        <v>0.11821053437580344</v>
      </c>
      <c r="AJ78" s="501">
        <f t="shared" si="34"/>
        <v>0.1034186928596771</v>
      </c>
      <c r="AK78" s="501">
        <f t="shared" si="35"/>
        <v>9.955590805432446E-2</v>
      </c>
      <c r="AL78" s="501">
        <f t="shared" si="35"/>
        <v>6.1591981429502271E-2</v>
      </c>
      <c r="AM78" s="501">
        <f t="shared" si="36"/>
        <v>5.0092708754597953E-2</v>
      </c>
      <c r="AN78" s="501">
        <f t="shared" si="36"/>
        <v>0.10703820346889976</v>
      </c>
      <c r="AO78" s="501">
        <f t="shared" si="37"/>
        <v>6.45867727967466E-2</v>
      </c>
      <c r="AP78" s="501">
        <f t="shared" si="37"/>
        <v>0.1058801227543955</v>
      </c>
      <c r="AQ78" s="501">
        <f t="shared" si="38"/>
        <v>2.1766362121473308E-2</v>
      </c>
      <c r="AR78" s="501">
        <f t="shared" si="38"/>
        <v>0.12729739949184873</v>
      </c>
    </row>
    <row r="79" spans="1:44" s="479" customFormat="1" ht="13.15">
      <c r="B79" s="481" t="str">
        <f t="shared" si="19"/>
        <v>40-44</v>
      </c>
      <c r="C79" s="501">
        <f t="shared" si="20"/>
        <v>4.2136873603276087E-2</v>
      </c>
      <c r="D79" s="501">
        <f t="shared" si="20"/>
        <v>0.13517680408665136</v>
      </c>
      <c r="E79" s="501">
        <f t="shared" si="21"/>
        <v>4.8759722117345021E-2</v>
      </c>
      <c r="F79" s="501">
        <f t="shared" si="21"/>
        <v>0.10988918674016464</v>
      </c>
      <c r="G79" s="501">
        <f t="shared" si="22"/>
        <v>7.4259082788072112E-2</v>
      </c>
      <c r="H79" s="501">
        <f t="shared" si="22"/>
        <v>8.9443237242490925E-2</v>
      </c>
      <c r="I79" s="501">
        <f t="shared" si="23"/>
        <v>5.7130322491009078E-2</v>
      </c>
      <c r="J79" s="501">
        <f t="shared" si="23"/>
        <v>8.8207544411708971E-2</v>
      </c>
      <c r="K79" s="501">
        <f t="shared" si="24"/>
        <v>3.9855561991743005E-2</v>
      </c>
      <c r="L79" s="501">
        <f t="shared" si="24"/>
        <v>8.0634317014399978E-2</v>
      </c>
      <c r="M79" s="501">
        <f t="shared" si="25"/>
        <v>9.1707660235945523E-2</v>
      </c>
      <c r="N79" s="501">
        <f t="shared" si="25"/>
        <v>6.6388583818372121E-2</v>
      </c>
      <c r="O79" s="501">
        <f t="shared" si="26"/>
        <v>6.481338744553343E-2</v>
      </c>
      <c r="P79" s="501">
        <f t="shared" si="26"/>
        <v>8.4061193074439072E-2</v>
      </c>
      <c r="Q79" s="501">
        <f t="shared" si="27"/>
        <v>3.0983366158398896E-2</v>
      </c>
      <c r="R79" s="501">
        <f t="shared" si="27"/>
        <v>0.10881632439036748</v>
      </c>
      <c r="S79" s="501">
        <f t="shared" si="28"/>
        <v>2.8487244212137795E-2</v>
      </c>
      <c r="T79" s="501">
        <f t="shared" si="28"/>
        <v>0.10094576479677106</v>
      </c>
      <c r="U79" s="501">
        <f t="shared" si="39"/>
        <v>1.9167198686598878E-2</v>
      </c>
      <c r="V79" s="501">
        <f t="shared" si="39"/>
        <v>0.12132258767486226</v>
      </c>
      <c r="W79" s="501">
        <f t="shared" si="40"/>
        <v>7.0566389419202361E-2</v>
      </c>
      <c r="X79" s="501">
        <f t="shared" si="40"/>
        <v>8.3316004086688419E-2</v>
      </c>
      <c r="Y79" s="501">
        <f t="shared" si="29"/>
        <v>6.4472454478340741E-2</v>
      </c>
      <c r="Z79" s="501">
        <f t="shared" si="29"/>
        <v>7.4284451371132154E-2</v>
      </c>
      <c r="AA79" s="501">
        <f t="shared" si="30"/>
        <v>5.9660972898108303E-2</v>
      </c>
      <c r="AB79" s="501">
        <f t="shared" si="30"/>
        <v>7.0868322491411062E-2</v>
      </c>
      <c r="AC79" s="501">
        <f t="shared" si="31"/>
        <v>2.9728213385650439E-2</v>
      </c>
      <c r="AD79" s="501">
        <f t="shared" si="31"/>
        <v>0.14481335484474669</v>
      </c>
      <c r="AE79" s="501">
        <f t="shared" si="32"/>
        <v>6.3763022194779043E-2</v>
      </c>
      <c r="AF79" s="501">
        <f t="shared" si="32"/>
        <v>9.1988223787681164E-2</v>
      </c>
      <c r="AG79" s="501">
        <f t="shared" si="33"/>
        <v>4.7652144234149374E-2</v>
      </c>
      <c r="AH79" s="501">
        <f t="shared" si="33"/>
        <v>9.1720999131607236E-2</v>
      </c>
      <c r="AI79" s="501">
        <f t="shared" si="34"/>
        <v>7.1340021123598205E-2</v>
      </c>
      <c r="AJ79" s="501">
        <f t="shared" si="34"/>
        <v>5.8643129566034756E-2</v>
      </c>
      <c r="AK79" s="501">
        <f t="shared" si="35"/>
        <v>7.4464527083381263E-2</v>
      </c>
      <c r="AL79" s="501">
        <f t="shared" si="35"/>
        <v>5.0165874115672221E-2</v>
      </c>
      <c r="AM79" s="501">
        <f t="shared" si="36"/>
        <v>4.7062601561557879E-2</v>
      </c>
      <c r="AN79" s="501">
        <f t="shared" si="36"/>
        <v>0.10784463305255317</v>
      </c>
      <c r="AO79" s="501">
        <f t="shared" si="37"/>
        <v>5.3606873967856093E-2</v>
      </c>
      <c r="AP79" s="501">
        <f t="shared" si="37"/>
        <v>9.0059487405868624E-2</v>
      </c>
      <c r="AQ79" s="501">
        <f t="shared" si="38"/>
        <v>1.8629494392293906E-2</v>
      </c>
      <c r="AR79" s="501">
        <f t="shared" si="38"/>
        <v>0.11759760092806118</v>
      </c>
    </row>
    <row r="80" spans="1:44" s="479" customFormat="1" ht="13.15">
      <c r="B80" s="481" t="str">
        <f t="shared" si="19"/>
        <v>45-49</v>
      </c>
      <c r="C80" s="501">
        <f t="shared" si="20"/>
        <v>3.2246305321407577E-2</v>
      </c>
      <c r="D80" s="501">
        <f t="shared" si="20"/>
        <v>0.11501551283785816</v>
      </c>
      <c r="E80" s="501">
        <f t="shared" si="21"/>
        <v>3.8669879055601708E-2</v>
      </c>
      <c r="F80" s="501">
        <f t="shared" si="21"/>
        <v>7.3718584031815568E-2</v>
      </c>
      <c r="G80" s="501">
        <f t="shared" si="22"/>
        <v>6.9116037503074476E-2</v>
      </c>
      <c r="H80" s="501">
        <f t="shared" si="22"/>
        <v>8.6514213809130353E-2</v>
      </c>
      <c r="I80" s="501">
        <f t="shared" si="23"/>
        <v>5.7036593117034899E-2</v>
      </c>
      <c r="J80" s="501">
        <f t="shared" si="23"/>
        <v>7.5328046263562279E-2</v>
      </c>
      <c r="K80" s="501">
        <f t="shared" si="24"/>
        <v>5.985587958290061E-2</v>
      </c>
      <c r="L80" s="501">
        <f t="shared" si="24"/>
        <v>6.1381099658871313E-2</v>
      </c>
      <c r="M80" s="501">
        <f t="shared" si="25"/>
        <v>9.216328896749254E-2</v>
      </c>
      <c r="N80" s="501">
        <f t="shared" si="25"/>
        <v>5.7387116581864996E-2</v>
      </c>
      <c r="O80" s="501">
        <f t="shared" si="26"/>
        <v>7.1205724430484188E-2</v>
      </c>
      <c r="P80" s="501">
        <f t="shared" si="26"/>
        <v>7.5033241361011305E-2</v>
      </c>
      <c r="Q80" s="501">
        <f t="shared" si="27"/>
        <v>2.6925687350170549E-2</v>
      </c>
      <c r="R80" s="501">
        <f t="shared" si="27"/>
        <v>7.3756946537558474E-2</v>
      </c>
      <c r="S80" s="501">
        <f t="shared" si="28"/>
        <v>2.5582237466381243E-2</v>
      </c>
      <c r="T80" s="501">
        <f t="shared" si="28"/>
        <v>8.3842071624384687E-2</v>
      </c>
      <c r="U80" s="501">
        <f t="shared" si="39"/>
        <v>1.6758448327455631E-2</v>
      </c>
      <c r="V80" s="501">
        <f t="shared" si="39"/>
        <v>0.13513331396260175</v>
      </c>
      <c r="W80" s="501">
        <f t="shared" si="40"/>
        <v>6.0501791195993651E-2</v>
      </c>
      <c r="X80" s="501">
        <f t="shared" si="40"/>
        <v>5.4933375374129581E-2</v>
      </c>
      <c r="Y80" s="501">
        <f t="shared" si="29"/>
        <v>5.433082101150568E-2</v>
      </c>
      <c r="Z80" s="501">
        <f t="shared" si="29"/>
        <v>5.7253527850492668E-2</v>
      </c>
      <c r="AA80" s="501">
        <f t="shared" si="30"/>
        <v>6.5504952161253599E-2</v>
      </c>
      <c r="AB80" s="501">
        <f t="shared" si="30"/>
        <v>7.2960085911908751E-2</v>
      </c>
      <c r="AC80" s="501">
        <f t="shared" si="31"/>
        <v>2.7237210644680026E-2</v>
      </c>
      <c r="AD80" s="501">
        <f t="shared" si="31"/>
        <v>0.13331116217355696</v>
      </c>
      <c r="AE80" s="501">
        <f t="shared" si="32"/>
        <v>5.0107889502648863E-2</v>
      </c>
      <c r="AF80" s="501">
        <f t="shared" si="32"/>
        <v>6.0397170146400413E-2</v>
      </c>
      <c r="AG80" s="501">
        <f t="shared" si="33"/>
        <v>4.4736694633056635E-2</v>
      </c>
      <c r="AH80" s="501">
        <f t="shared" si="33"/>
        <v>8.3079560353557264E-2</v>
      </c>
      <c r="AI80" s="501">
        <f t="shared" si="34"/>
        <v>4.0767413481433236E-2</v>
      </c>
      <c r="AJ80" s="501">
        <f t="shared" si="34"/>
        <v>3.1880897903181528E-2</v>
      </c>
      <c r="AK80" s="501">
        <f t="shared" si="35"/>
        <v>8.7785314596422095E-2</v>
      </c>
      <c r="AL80" s="501">
        <f t="shared" si="35"/>
        <v>4.7508146087693826E-2</v>
      </c>
      <c r="AM80" s="501">
        <f t="shared" si="36"/>
        <v>4.0075632754739209E-2</v>
      </c>
      <c r="AN80" s="501">
        <f t="shared" si="36"/>
        <v>6.861234015818117E-2</v>
      </c>
      <c r="AO80" s="501">
        <f t="shared" si="37"/>
        <v>4.9367904369931513E-2</v>
      </c>
      <c r="AP80" s="501">
        <f t="shared" si="37"/>
        <v>7.4736157366268888E-2</v>
      </c>
      <c r="AQ80" s="501">
        <f t="shared" si="38"/>
        <v>1.5766592770557603E-2</v>
      </c>
      <c r="AR80" s="501">
        <f t="shared" si="38"/>
        <v>0.10389728641754153</v>
      </c>
    </row>
    <row r="81" spans="1:44" s="479" customFormat="1" ht="13.15">
      <c r="B81" s="481" t="str">
        <f t="shared" si="19"/>
        <v>50-54</v>
      </c>
      <c r="C81" s="501">
        <f t="shared" si="20"/>
        <v>3.3787826826792572E-2</v>
      </c>
      <c r="D81" s="501">
        <f t="shared" si="20"/>
        <v>8.5890840247516309E-2</v>
      </c>
      <c r="E81" s="501">
        <f t="shared" si="21"/>
        <v>2.4969952679402961E-2</v>
      </c>
      <c r="F81" s="501">
        <f t="shared" si="21"/>
        <v>5.2816267713760745E-2</v>
      </c>
      <c r="G81" s="501">
        <f t="shared" si="22"/>
        <v>5.8956641224836612E-2</v>
      </c>
      <c r="H81" s="501">
        <f t="shared" si="22"/>
        <v>6.045644355827956E-2</v>
      </c>
      <c r="I81" s="501">
        <f t="shared" si="23"/>
        <v>4.3215175850356245E-2</v>
      </c>
      <c r="J81" s="501">
        <f t="shared" si="23"/>
        <v>5.2080543379027698E-2</v>
      </c>
      <c r="K81" s="501">
        <f t="shared" si="24"/>
        <v>3.5420938325388417E-2</v>
      </c>
      <c r="L81" s="501">
        <f t="shared" si="24"/>
        <v>5.5305856787681774E-2</v>
      </c>
      <c r="M81" s="501">
        <f t="shared" si="25"/>
        <v>5.8965460483417366E-2</v>
      </c>
      <c r="N81" s="501">
        <f t="shared" si="25"/>
        <v>4.6370538445000435E-2</v>
      </c>
      <c r="O81" s="501">
        <f t="shared" si="26"/>
        <v>6.9815347728953869E-2</v>
      </c>
      <c r="P81" s="501">
        <f t="shared" si="26"/>
        <v>7.1469813505916302E-2</v>
      </c>
      <c r="Q81" s="501">
        <f t="shared" si="27"/>
        <v>2.1281330078110807E-2</v>
      </c>
      <c r="R81" s="501">
        <f t="shared" si="27"/>
        <v>4.5882680173338422E-2</v>
      </c>
      <c r="S81" s="501">
        <f t="shared" si="28"/>
        <v>1.8212755154747826E-2</v>
      </c>
      <c r="T81" s="501">
        <f t="shared" si="28"/>
        <v>6.6452982841210456E-2</v>
      </c>
      <c r="U81" s="501">
        <f t="shared" si="39"/>
        <v>1.7305046891669396E-2</v>
      </c>
      <c r="V81" s="501">
        <f t="shared" si="39"/>
        <v>0.15574546094057648</v>
      </c>
      <c r="W81" s="501">
        <f t="shared" si="40"/>
        <v>3.5236320158102422E-2</v>
      </c>
      <c r="X81" s="501">
        <f t="shared" si="40"/>
        <v>3.2116880201901156E-2</v>
      </c>
      <c r="Y81" s="501">
        <f t="shared" si="29"/>
        <v>3.8706978486313097E-2</v>
      </c>
      <c r="Z81" s="501">
        <f t="shared" si="29"/>
        <v>3.4545520924204258E-2</v>
      </c>
      <c r="AA81" s="501">
        <f t="shared" si="30"/>
        <v>4.9602632619941189E-2</v>
      </c>
      <c r="AB81" s="501">
        <f t="shared" si="30"/>
        <v>6.0313604065138304E-2</v>
      </c>
      <c r="AC81" s="501">
        <f t="shared" si="31"/>
        <v>2.2185418804290452E-2</v>
      </c>
      <c r="AD81" s="501">
        <f t="shared" si="31"/>
        <v>9.4400645342400516E-2</v>
      </c>
      <c r="AE81" s="501">
        <f t="shared" si="32"/>
        <v>3.905101435159429E-2</v>
      </c>
      <c r="AF81" s="501">
        <f t="shared" si="32"/>
        <v>3.4245948535214947E-2</v>
      </c>
      <c r="AG81" s="501">
        <f t="shared" si="33"/>
        <v>3.5431525095395988E-2</v>
      </c>
      <c r="AH81" s="501">
        <f t="shared" si="33"/>
        <v>6.6655109078887331E-2</v>
      </c>
      <c r="AI81" s="501">
        <f t="shared" si="34"/>
        <v>2.20570219607687E-2</v>
      </c>
      <c r="AJ81" s="501">
        <f t="shared" si="34"/>
        <v>2.3330880612525574E-2</v>
      </c>
      <c r="AK81" s="501">
        <f t="shared" si="35"/>
        <v>7.3873543010505874E-2</v>
      </c>
      <c r="AL81" s="501">
        <f t="shared" si="35"/>
        <v>3.7132834390456934E-2</v>
      </c>
      <c r="AM81" s="501">
        <f t="shared" si="36"/>
        <v>3.1724982460956057E-2</v>
      </c>
      <c r="AN81" s="501">
        <f t="shared" si="36"/>
        <v>5.5753306101455284E-2</v>
      </c>
      <c r="AO81" s="501">
        <f t="shared" si="37"/>
        <v>3.7185427693010392E-2</v>
      </c>
      <c r="AP81" s="501">
        <f t="shared" si="37"/>
        <v>5.6876539714494502E-2</v>
      </c>
      <c r="AQ81" s="501">
        <f t="shared" si="38"/>
        <v>1.1864042410499917E-2</v>
      </c>
      <c r="AR81" s="501">
        <f t="shared" si="38"/>
        <v>8.3622347887129814E-2</v>
      </c>
    </row>
    <row r="82" spans="1:44" s="479" customFormat="1" ht="13.15">
      <c r="B82" s="481" t="str">
        <f t="shared" si="19"/>
        <v>55-59</v>
      </c>
      <c r="C82" s="501">
        <f t="shared" si="20"/>
        <v>2.0084800910349879E-2</v>
      </c>
      <c r="D82" s="501">
        <f t="shared" si="20"/>
        <v>3.7714101166167566E-2</v>
      </c>
      <c r="E82" s="501">
        <f t="shared" si="21"/>
        <v>1.6366193460696222E-2</v>
      </c>
      <c r="F82" s="501">
        <f t="shared" si="21"/>
        <v>3.3600848876135826E-2</v>
      </c>
      <c r="G82" s="501">
        <f t="shared" si="22"/>
        <v>3.6021846162629323E-2</v>
      </c>
      <c r="H82" s="501">
        <f t="shared" si="22"/>
        <v>2.9669339629466118E-2</v>
      </c>
      <c r="I82" s="501">
        <f t="shared" si="23"/>
        <v>2.7446125027828634E-2</v>
      </c>
      <c r="J82" s="501">
        <f t="shared" si="23"/>
        <v>3.0940816882039136E-2</v>
      </c>
      <c r="K82" s="501">
        <f t="shared" si="24"/>
        <v>5.6464793753275636E-2</v>
      </c>
      <c r="L82" s="501">
        <f t="shared" si="24"/>
        <v>5.7511628707972641E-2</v>
      </c>
      <c r="M82" s="501">
        <f t="shared" si="25"/>
        <v>3.43354267400722E-2</v>
      </c>
      <c r="N82" s="501">
        <f t="shared" si="25"/>
        <v>2.4593489576573532E-2</v>
      </c>
      <c r="O82" s="501">
        <f t="shared" si="26"/>
        <v>4.9943915845277381E-2</v>
      </c>
      <c r="P82" s="501">
        <f t="shared" si="26"/>
        <v>4.3374304391965365E-2</v>
      </c>
      <c r="Q82" s="501">
        <f t="shared" si="27"/>
        <v>1.1323806560043953E-2</v>
      </c>
      <c r="R82" s="501">
        <f t="shared" si="27"/>
        <v>2.3797663286384718E-2</v>
      </c>
      <c r="S82" s="501">
        <f t="shared" si="28"/>
        <v>1.1303685579233778E-2</v>
      </c>
      <c r="T82" s="501">
        <f t="shared" si="28"/>
        <v>4.2248371390456625E-2</v>
      </c>
      <c r="U82" s="501">
        <f t="shared" si="39"/>
        <v>5.7825456964478925E-3</v>
      </c>
      <c r="V82" s="501">
        <f t="shared" si="39"/>
        <v>0.10658372927411647</v>
      </c>
      <c r="W82" s="501">
        <f t="shared" si="40"/>
        <v>2.3247846382087812E-2</v>
      </c>
      <c r="X82" s="501">
        <f t="shared" si="40"/>
        <v>2.2118380363109234E-2</v>
      </c>
      <c r="Y82" s="501">
        <f t="shared" si="29"/>
        <v>2.1689776210579294E-2</v>
      </c>
      <c r="Z82" s="501">
        <f t="shared" si="29"/>
        <v>2.393450653788734E-2</v>
      </c>
      <c r="AA82" s="501">
        <f t="shared" si="30"/>
        <v>3.0821987332023029E-2</v>
      </c>
      <c r="AB82" s="501">
        <f t="shared" si="30"/>
        <v>3.2777431246298637E-2</v>
      </c>
      <c r="AC82" s="501">
        <f t="shared" si="31"/>
        <v>1.1157994286753658E-2</v>
      </c>
      <c r="AD82" s="501">
        <f t="shared" si="31"/>
        <v>5.646010032351232E-2</v>
      </c>
      <c r="AE82" s="501">
        <f t="shared" si="32"/>
        <v>2.2876102251759504E-2</v>
      </c>
      <c r="AF82" s="501">
        <f t="shared" si="32"/>
        <v>2.347399652484522E-2</v>
      </c>
      <c r="AG82" s="501">
        <f t="shared" si="33"/>
        <v>2.2835153216283467E-2</v>
      </c>
      <c r="AH82" s="501">
        <f t="shared" si="33"/>
        <v>4.6066079502740463E-2</v>
      </c>
      <c r="AI82" s="501">
        <f t="shared" si="34"/>
        <v>1.4540950965562679E-2</v>
      </c>
      <c r="AJ82" s="501">
        <f t="shared" si="34"/>
        <v>1.3815835690364577E-2</v>
      </c>
      <c r="AK82" s="501">
        <f t="shared" si="35"/>
        <v>4.7522493589432377E-2</v>
      </c>
      <c r="AL82" s="501">
        <f t="shared" si="35"/>
        <v>1.8258854346322798E-2</v>
      </c>
      <c r="AM82" s="501">
        <f t="shared" si="36"/>
        <v>2.2853057789900572E-2</v>
      </c>
      <c r="AN82" s="501">
        <f t="shared" si="36"/>
        <v>4.1951794112610984E-2</v>
      </c>
      <c r="AO82" s="501">
        <f t="shared" si="37"/>
        <v>2.3349324624208839E-2</v>
      </c>
      <c r="AP82" s="501">
        <f t="shared" si="37"/>
        <v>3.4129535635015196E-2</v>
      </c>
      <c r="AQ82" s="501">
        <f t="shared" si="38"/>
        <v>6.1255815953281893E-3</v>
      </c>
      <c r="AR82" s="501">
        <f t="shared" si="38"/>
        <v>4.8483000077552733E-2</v>
      </c>
    </row>
    <row r="83" spans="1:44" s="479" customFormat="1" ht="13.15">
      <c r="B83" s="481" t="str">
        <f t="shared" si="19"/>
        <v>60-64</v>
      </c>
      <c r="C83" s="501">
        <f t="shared" si="20"/>
        <v>5.2147805060352714E-3</v>
      </c>
      <c r="D83" s="501">
        <f t="shared" si="20"/>
        <v>1.6033569381445834E-2</v>
      </c>
      <c r="E83" s="501">
        <f t="shared" si="21"/>
        <v>5.4996822220544197E-3</v>
      </c>
      <c r="F83" s="501">
        <f t="shared" si="21"/>
        <v>1.0002532784615775E-2</v>
      </c>
      <c r="G83" s="501">
        <f t="shared" si="22"/>
        <v>1.1746789726969888E-2</v>
      </c>
      <c r="H83" s="501">
        <f t="shared" si="22"/>
        <v>5.481092245566384E-3</v>
      </c>
      <c r="I83" s="501">
        <f t="shared" si="23"/>
        <v>8.3303072010776948E-3</v>
      </c>
      <c r="J83" s="501">
        <f t="shared" si="23"/>
        <v>8.2896387762434586E-3</v>
      </c>
      <c r="K83" s="501">
        <f t="shared" si="24"/>
        <v>0</v>
      </c>
      <c r="L83" s="501">
        <f t="shared" si="24"/>
        <v>2.87442744410999E-2</v>
      </c>
      <c r="M83" s="501">
        <f t="shared" si="25"/>
        <v>8.0486550184660777E-3</v>
      </c>
      <c r="N83" s="501">
        <f t="shared" si="25"/>
        <v>7.3230681774661957E-3</v>
      </c>
      <c r="O83" s="501">
        <f t="shared" si="26"/>
        <v>1.4422825655890524E-2</v>
      </c>
      <c r="P83" s="501">
        <f t="shared" si="26"/>
        <v>1.3356205085701784E-2</v>
      </c>
      <c r="Q83" s="501">
        <f t="shared" si="27"/>
        <v>4.9760972675917349E-3</v>
      </c>
      <c r="R83" s="501">
        <f t="shared" si="27"/>
        <v>8.0298041476085154E-3</v>
      </c>
      <c r="S83" s="501">
        <f t="shared" si="28"/>
        <v>3.4969536501085119E-3</v>
      </c>
      <c r="T83" s="501">
        <f t="shared" si="28"/>
        <v>1.3992599576512625E-2</v>
      </c>
      <c r="U83" s="501">
        <f t="shared" si="39"/>
        <v>3.048022847268152E-3</v>
      </c>
      <c r="V83" s="501">
        <f t="shared" si="39"/>
        <v>3.0751253120182433E-2</v>
      </c>
      <c r="W83" s="501">
        <f t="shared" si="40"/>
        <v>8.1322957847401213E-3</v>
      </c>
      <c r="X83" s="501">
        <f t="shared" si="40"/>
        <v>5.6801598369538081E-3</v>
      </c>
      <c r="Y83" s="501">
        <f t="shared" si="29"/>
        <v>6.7355794412300709E-3</v>
      </c>
      <c r="Z83" s="501">
        <f t="shared" si="29"/>
        <v>8.2477749735437242E-3</v>
      </c>
      <c r="AA83" s="501">
        <f t="shared" si="30"/>
        <v>1.2604287623931973E-2</v>
      </c>
      <c r="AB83" s="501">
        <f t="shared" si="30"/>
        <v>1.1187354840930109E-2</v>
      </c>
      <c r="AC83" s="501">
        <f t="shared" si="31"/>
        <v>3.8590566099232183E-3</v>
      </c>
      <c r="AD83" s="501">
        <f t="shared" si="31"/>
        <v>1.6850869971601991E-2</v>
      </c>
      <c r="AE83" s="501">
        <f t="shared" si="32"/>
        <v>6.8523577681755179E-3</v>
      </c>
      <c r="AF83" s="501">
        <f t="shared" si="32"/>
        <v>7.9369989344466232E-3</v>
      </c>
      <c r="AG83" s="501">
        <f t="shared" si="33"/>
        <v>8.4711348370961441E-3</v>
      </c>
      <c r="AH83" s="501">
        <f t="shared" si="33"/>
        <v>1.6850823102201682E-2</v>
      </c>
      <c r="AI83" s="501">
        <f t="shared" si="34"/>
        <v>3.0720092474098531E-3</v>
      </c>
      <c r="AJ83" s="501">
        <f t="shared" si="34"/>
        <v>4.0208468146575305E-3</v>
      </c>
      <c r="AK83" s="501">
        <f t="shared" si="35"/>
        <v>1.4071397354635296E-2</v>
      </c>
      <c r="AL83" s="501">
        <f t="shared" si="35"/>
        <v>5.0008101820559819E-3</v>
      </c>
      <c r="AM83" s="501">
        <f t="shared" si="36"/>
        <v>5.5966373005662453E-3</v>
      </c>
      <c r="AN83" s="501">
        <f t="shared" si="36"/>
        <v>1.125030564240871E-2</v>
      </c>
      <c r="AO83" s="501">
        <f t="shared" si="37"/>
        <v>7.5231941853897734E-3</v>
      </c>
      <c r="AP83" s="501">
        <f t="shared" si="37"/>
        <v>1.0812306556578494E-2</v>
      </c>
      <c r="AQ83" s="501">
        <f t="shared" si="38"/>
        <v>2.1893982590414237E-3</v>
      </c>
      <c r="AR83" s="501">
        <f t="shared" si="38"/>
        <v>1.799344136872149E-2</v>
      </c>
    </row>
    <row r="84" spans="1:44" s="479" customFormat="1" ht="13.15">
      <c r="B84" s="480" t="str">
        <f t="shared" si="19"/>
        <v>65 plus</v>
      </c>
      <c r="C84" s="502">
        <f t="shared" si="20"/>
        <v>1.2096039706984579E-3</v>
      </c>
      <c r="D84" s="502">
        <f t="shared" si="20"/>
        <v>2.2024853158074753E-3</v>
      </c>
      <c r="E84" s="501">
        <f t="shared" si="21"/>
        <v>4.5621586246822227E-4</v>
      </c>
      <c r="F84" s="501">
        <f t="shared" si="21"/>
        <v>1.4254385964912282E-3</v>
      </c>
      <c r="G84" s="501">
        <f t="shared" si="22"/>
        <v>1.9942619998850365E-3</v>
      </c>
      <c r="H84" s="501">
        <f t="shared" si="22"/>
        <v>2.8142556104260017E-3</v>
      </c>
      <c r="I84" s="501">
        <f t="shared" si="23"/>
        <v>2.2283853212818647E-3</v>
      </c>
      <c r="J84" s="501">
        <f t="shared" si="23"/>
        <v>7.6545655412247346E-4</v>
      </c>
      <c r="K84" s="501">
        <f t="shared" si="24"/>
        <v>2.048004825543611E-2</v>
      </c>
      <c r="L84" s="501">
        <f t="shared" si="24"/>
        <v>0</v>
      </c>
      <c r="M84" s="501">
        <f t="shared" si="25"/>
        <v>1.3555396835384374E-3</v>
      </c>
      <c r="N84" s="501">
        <f t="shared" si="25"/>
        <v>1.5140952435685117E-3</v>
      </c>
      <c r="O84" s="501">
        <f t="shared" si="26"/>
        <v>2.9045065657681713E-3</v>
      </c>
      <c r="P84" s="501">
        <f t="shared" si="26"/>
        <v>1.6685735298556067E-3</v>
      </c>
      <c r="Q84" s="501">
        <f t="shared" si="27"/>
        <v>1.8151528598021115E-3</v>
      </c>
      <c r="R84" s="501">
        <f t="shared" si="27"/>
        <v>1.1133778618768815E-3</v>
      </c>
      <c r="S84" s="501">
        <f t="shared" si="28"/>
        <v>9.4791120895044631E-4</v>
      </c>
      <c r="T84" s="501">
        <f t="shared" si="28"/>
        <v>2.4389731892537425E-3</v>
      </c>
      <c r="U84" s="501">
        <f t="shared" si="39"/>
        <v>0</v>
      </c>
      <c r="V84" s="501">
        <f t="shared" si="39"/>
        <v>5.2449123155798036E-3</v>
      </c>
      <c r="W84" s="501">
        <f t="shared" si="40"/>
        <v>9.0106230549584791E-4</v>
      </c>
      <c r="X84" s="501">
        <f t="shared" si="40"/>
        <v>1.0019215932712722E-3</v>
      </c>
      <c r="Y84" s="501">
        <f t="shared" si="29"/>
        <v>9.8629615167268115E-4</v>
      </c>
      <c r="Z84" s="501">
        <f t="shared" si="29"/>
        <v>8.761994961199506E-4</v>
      </c>
      <c r="AA84" s="501">
        <f t="shared" si="30"/>
        <v>2.5553171952503988E-3</v>
      </c>
      <c r="AB84" s="501">
        <f t="shared" si="30"/>
        <v>1.7640393245644044E-3</v>
      </c>
      <c r="AC84" s="501">
        <f t="shared" si="31"/>
        <v>3.2855940883234935E-4</v>
      </c>
      <c r="AD84" s="501">
        <f t="shared" si="31"/>
        <v>2.7962340307194763E-3</v>
      </c>
      <c r="AE84" s="501">
        <f t="shared" si="32"/>
        <v>9.8828005824544494E-4</v>
      </c>
      <c r="AF84" s="501">
        <f t="shared" si="32"/>
        <v>0</v>
      </c>
      <c r="AG84" s="501">
        <f t="shared" si="33"/>
        <v>2.4750897701972122E-3</v>
      </c>
      <c r="AH84" s="501">
        <f t="shared" si="33"/>
        <v>3.305714894941789E-3</v>
      </c>
      <c r="AI84" s="501">
        <f t="shared" si="34"/>
        <v>8.2441803233832261E-4</v>
      </c>
      <c r="AJ84" s="501">
        <f t="shared" si="34"/>
        <v>2.9447065503724739E-4</v>
      </c>
      <c r="AK84" s="501">
        <f t="shared" si="35"/>
        <v>4.4639809136189992E-3</v>
      </c>
      <c r="AL84" s="501">
        <f t="shared" si="35"/>
        <v>6.4506096506563931E-4</v>
      </c>
      <c r="AM84" s="501">
        <f t="shared" si="36"/>
        <v>2.3899737297434862E-3</v>
      </c>
      <c r="AN84" s="501">
        <f t="shared" si="36"/>
        <v>1.6325801815799063E-3</v>
      </c>
      <c r="AO84" s="501">
        <f t="shared" si="37"/>
        <v>1.6525282905768279E-3</v>
      </c>
      <c r="AP84" s="501">
        <f t="shared" si="37"/>
        <v>1.6934241934967002E-3</v>
      </c>
      <c r="AQ84" s="501">
        <f t="shared" si="38"/>
        <v>6.3581192696862405E-4</v>
      </c>
      <c r="AR84" s="501">
        <f t="shared" si="38"/>
        <v>3.3645432886942966E-3</v>
      </c>
    </row>
    <row r="85" spans="1:44" s="479" customFormat="1" ht="13.15">
      <c r="B85" s="481" t="s">
        <v>8</v>
      </c>
      <c r="C85" s="501">
        <f>SUM(C75:C84)</f>
        <v>0.22108050757426626</v>
      </c>
      <c r="D85" s="501">
        <f t="shared" ref="D85:AR85" si="41">SUM(D75:D84)</f>
        <v>0.77891949242573377</v>
      </c>
      <c r="E85" s="501">
        <f t="shared" si="41"/>
        <v>0.30292174796747973</v>
      </c>
      <c r="F85" s="501">
        <f t="shared" si="41"/>
        <v>0.6970782520325205</v>
      </c>
      <c r="G85" s="501">
        <f t="shared" si="41"/>
        <v>0.46266663329862273</v>
      </c>
      <c r="H85" s="501">
        <f t="shared" si="41"/>
        <v>0.53733336670137721</v>
      </c>
      <c r="I85" s="501">
        <f t="shared" si="41"/>
        <v>0.39569504650731091</v>
      </c>
      <c r="J85" s="501">
        <f t="shared" si="41"/>
        <v>0.60430495349268887</v>
      </c>
      <c r="K85" s="501">
        <f t="shared" si="41"/>
        <v>0.40117023446569727</v>
      </c>
      <c r="L85" s="501">
        <f t="shared" si="41"/>
        <v>0.598829765534303</v>
      </c>
      <c r="M85" s="501">
        <f t="shared" si="41"/>
        <v>0.59874316022732499</v>
      </c>
      <c r="N85" s="501">
        <f t="shared" si="41"/>
        <v>0.40125683977267479</v>
      </c>
      <c r="O85" s="501">
        <f t="shared" si="41"/>
        <v>0.42974084256981604</v>
      </c>
      <c r="P85" s="501">
        <f t="shared" si="41"/>
        <v>0.57025915743018407</v>
      </c>
      <c r="Q85" s="501">
        <f t="shared" si="41"/>
        <v>0.22360857829256173</v>
      </c>
      <c r="R85" s="501">
        <f t="shared" si="41"/>
        <v>0.77639142170743825</v>
      </c>
      <c r="S85" s="501">
        <f t="shared" si="41"/>
        <v>0.21132842376291383</v>
      </c>
      <c r="T85" s="501">
        <f t="shared" si="41"/>
        <v>0.78867157623708661</v>
      </c>
      <c r="U85" s="501">
        <f t="shared" si="41"/>
        <v>0.11126621502276698</v>
      </c>
      <c r="V85" s="501">
        <f t="shared" si="41"/>
        <v>0.8887337849772331</v>
      </c>
      <c r="W85" s="501">
        <f t="shared" si="41"/>
        <v>0.4290462810705199</v>
      </c>
      <c r="X85" s="501">
        <f t="shared" si="41"/>
        <v>0.5709537189294801</v>
      </c>
      <c r="Y85" s="501">
        <f t="shared" si="41"/>
        <v>0.43769309283149077</v>
      </c>
      <c r="Z85" s="501">
        <f t="shared" si="41"/>
        <v>0.56230690716850917</v>
      </c>
      <c r="AA85" s="501">
        <f t="shared" si="41"/>
        <v>0.46241125874192451</v>
      </c>
      <c r="AB85" s="501">
        <f t="shared" si="41"/>
        <v>0.53758874125807521</v>
      </c>
      <c r="AC85" s="501">
        <f t="shared" si="41"/>
        <v>0.18517117397013846</v>
      </c>
      <c r="AD85" s="501">
        <f t="shared" si="41"/>
        <v>0.81482882602986173</v>
      </c>
      <c r="AE85" s="501">
        <f t="shared" si="41"/>
        <v>0.44594209169056137</v>
      </c>
      <c r="AF85" s="501">
        <f t="shared" si="41"/>
        <v>0.55405790830943857</v>
      </c>
      <c r="AG85" s="501">
        <f t="shared" si="41"/>
        <v>0.32162572421794605</v>
      </c>
      <c r="AH85" s="501">
        <f t="shared" si="41"/>
        <v>0.67837427578205389</v>
      </c>
      <c r="AI85" s="501">
        <f t="shared" si="41"/>
        <v>0.50430309175336341</v>
      </c>
      <c r="AJ85" s="501">
        <f t="shared" si="41"/>
        <v>0.49569690824663648</v>
      </c>
      <c r="AK85" s="501">
        <f t="shared" si="41"/>
        <v>0.62928319119915466</v>
      </c>
      <c r="AL85" s="501">
        <f t="shared" si="41"/>
        <v>0.37071680880084523</v>
      </c>
      <c r="AM85" s="501">
        <f t="shared" si="41"/>
        <v>0.30666510319886842</v>
      </c>
      <c r="AN85" s="501">
        <f t="shared" si="41"/>
        <v>0.69333489680113136</v>
      </c>
      <c r="AO85" s="501">
        <f t="shared" si="41"/>
        <v>0.37329806006535893</v>
      </c>
      <c r="AP85" s="501">
        <f t="shared" si="41"/>
        <v>0.62670193993464096</v>
      </c>
      <c r="AQ85" s="501">
        <f t="shared" si="41"/>
        <v>0.14169580921865013</v>
      </c>
      <c r="AR85" s="501">
        <f t="shared" si="41"/>
        <v>0.85830419078134967</v>
      </c>
    </row>
    <row r="87" spans="1:44">
      <c r="A87" s="1184">
        <f>50%-((SUM(C87:AR87))/42)</f>
        <v>0</v>
      </c>
      <c r="B87" s="1185" t="s">
        <v>1703</v>
      </c>
      <c r="C87" s="1184">
        <f>SUM(C75:C84)</f>
        <v>0.22108050757426626</v>
      </c>
      <c r="D87" s="1184">
        <f t="shared" ref="D87:AR87" si="42">SUM(D75:D84)</f>
        <v>0.77891949242573377</v>
      </c>
      <c r="E87" s="1184">
        <f t="shared" si="42"/>
        <v>0.30292174796747973</v>
      </c>
      <c r="F87" s="1184">
        <f t="shared" si="42"/>
        <v>0.6970782520325205</v>
      </c>
      <c r="G87" s="1184">
        <f t="shared" si="42"/>
        <v>0.46266663329862273</v>
      </c>
      <c r="H87" s="1184">
        <f t="shared" si="42"/>
        <v>0.53733336670137721</v>
      </c>
      <c r="I87" s="1184">
        <f t="shared" si="42"/>
        <v>0.39569504650731091</v>
      </c>
      <c r="J87" s="1184">
        <f t="shared" si="42"/>
        <v>0.60430495349268887</v>
      </c>
      <c r="K87" s="1184">
        <f t="shared" si="42"/>
        <v>0.40117023446569727</v>
      </c>
      <c r="L87" s="1184">
        <f t="shared" si="42"/>
        <v>0.598829765534303</v>
      </c>
      <c r="M87" s="1184">
        <f t="shared" si="42"/>
        <v>0.59874316022732499</v>
      </c>
      <c r="N87" s="1184">
        <f t="shared" si="42"/>
        <v>0.40125683977267479</v>
      </c>
      <c r="O87" s="1184">
        <f t="shared" si="42"/>
        <v>0.42974084256981604</v>
      </c>
      <c r="P87" s="1184">
        <f t="shared" si="42"/>
        <v>0.57025915743018407</v>
      </c>
      <c r="Q87" s="1184">
        <f t="shared" si="42"/>
        <v>0.22360857829256173</v>
      </c>
      <c r="R87" s="1184">
        <f t="shared" si="42"/>
        <v>0.77639142170743825</v>
      </c>
      <c r="S87" s="1184">
        <f t="shared" si="42"/>
        <v>0.21132842376291383</v>
      </c>
      <c r="T87" s="1184">
        <f t="shared" si="42"/>
        <v>0.78867157623708661</v>
      </c>
      <c r="U87" s="1184">
        <f t="shared" si="42"/>
        <v>0.11126621502276698</v>
      </c>
      <c r="V87" s="1184">
        <f t="shared" si="42"/>
        <v>0.8887337849772331</v>
      </c>
      <c r="W87" s="1184">
        <f t="shared" si="42"/>
        <v>0.4290462810705199</v>
      </c>
      <c r="X87" s="1184">
        <f t="shared" si="42"/>
        <v>0.5709537189294801</v>
      </c>
      <c r="Y87" s="1184">
        <f t="shared" si="42"/>
        <v>0.43769309283149077</v>
      </c>
      <c r="Z87" s="1184">
        <f t="shared" si="42"/>
        <v>0.56230690716850917</v>
      </c>
      <c r="AA87" s="1184">
        <f t="shared" si="42"/>
        <v>0.46241125874192451</v>
      </c>
      <c r="AB87" s="1184">
        <f t="shared" si="42"/>
        <v>0.53758874125807521</v>
      </c>
      <c r="AC87" s="1184">
        <f t="shared" si="42"/>
        <v>0.18517117397013846</v>
      </c>
      <c r="AD87" s="1184">
        <f t="shared" si="42"/>
        <v>0.81482882602986173</v>
      </c>
      <c r="AE87" s="1184">
        <f t="shared" si="42"/>
        <v>0.44594209169056137</v>
      </c>
      <c r="AF87" s="1184">
        <f t="shared" si="42"/>
        <v>0.55405790830943857</v>
      </c>
      <c r="AG87" s="1184">
        <f t="shared" si="42"/>
        <v>0.32162572421794605</v>
      </c>
      <c r="AH87" s="1184">
        <f t="shared" si="42"/>
        <v>0.67837427578205389</v>
      </c>
      <c r="AI87" s="1184">
        <f t="shared" si="42"/>
        <v>0.50430309175336341</v>
      </c>
      <c r="AJ87" s="1184">
        <f t="shared" si="42"/>
        <v>0.49569690824663648</v>
      </c>
      <c r="AK87" s="1184">
        <f t="shared" si="42"/>
        <v>0.62928319119915466</v>
      </c>
      <c r="AL87" s="1184">
        <f t="shared" si="42"/>
        <v>0.37071680880084523</v>
      </c>
      <c r="AM87" s="1184">
        <f t="shared" si="42"/>
        <v>0.30666510319886842</v>
      </c>
      <c r="AN87" s="1184">
        <f t="shared" si="42"/>
        <v>0.69333489680113136</v>
      </c>
      <c r="AO87" s="1184">
        <f t="shared" si="42"/>
        <v>0.37329806006535893</v>
      </c>
      <c r="AP87" s="1184">
        <f t="shared" si="42"/>
        <v>0.62670193993464096</v>
      </c>
      <c r="AQ87" s="1184">
        <f t="shared" si="42"/>
        <v>0.14169580921865013</v>
      </c>
      <c r="AR87" s="1184">
        <f t="shared" si="42"/>
        <v>0.85830419078134967</v>
      </c>
    </row>
    <row r="88" spans="1:44">
      <c r="A88" s="49"/>
    </row>
    <row r="89" spans="1:44" ht="13.15">
      <c r="A89" s="49"/>
      <c r="B89" s="478" t="s">
        <v>513</v>
      </c>
    </row>
    <row r="90" spans="1:44" s="479" customFormat="1" ht="13.15">
      <c r="C90" s="1375" t="str">
        <f>C73</f>
        <v>Art &amp; Design</v>
      </c>
      <c r="D90" s="1375"/>
      <c r="E90" s="1375" t="str">
        <f>E73</f>
        <v>Biology</v>
      </c>
      <c r="F90" s="1375"/>
      <c r="G90" s="1375" t="str">
        <f>G73</f>
        <v>Business Studies</v>
      </c>
      <c r="H90" s="1375"/>
      <c r="I90" s="1375" t="str">
        <f>I73</f>
        <v>Chemistry</v>
      </c>
      <c r="J90" s="1375"/>
      <c r="K90" s="1375" t="str">
        <f>K73</f>
        <v>Classics</v>
      </c>
      <c r="L90" s="1375"/>
      <c r="M90" s="1375" t="str">
        <f>M73</f>
        <v>Computing</v>
      </c>
      <c r="N90" s="1375"/>
      <c r="O90" s="1375" t="str">
        <f>O73</f>
        <v>Design &amp; Technology</v>
      </c>
      <c r="P90" s="1375"/>
      <c r="Q90" s="1375" t="str">
        <f>Q73</f>
        <v>Drama</v>
      </c>
      <c r="R90" s="1375"/>
      <c r="S90" s="1375" t="str">
        <f>S73</f>
        <v>English</v>
      </c>
      <c r="T90" s="1375"/>
      <c r="U90" s="1375" t="str">
        <f>U73</f>
        <v>Food</v>
      </c>
      <c r="V90" s="1375"/>
      <c r="W90" s="1375" t="str">
        <f>W73</f>
        <v>Geography</v>
      </c>
      <c r="X90" s="1375"/>
      <c r="Y90" s="1375" t="str">
        <f>Y73</f>
        <v>History</v>
      </c>
      <c r="Z90" s="1375"/>
      <c r="AA90" s="1375" t="str">
        <f>AA73</f>
        <v>Mathematics</v>
      </c>
      <c r="AB90" s="1375"/>
      <c r="AC90" s="1375" t="str">
        <f>AC73</f>
        <v>Modern Foreign Languages</v>
      </c>
      <c r="AD90" s="1375"/>
      <c r="AE90" s="1375" t="str">
        <f>AE73</f>
        <v>Music</v>
      </c>
      <c r="AF90" s="1375"/>
      <c r="AG90" s="1375" t="str">
        <f>AG73</f>
        <v>Others</v>
      </c>
      <c r="AH90" s="1375"/>
      <c r="AI90" s="1375" t="str">
        <f>AI73</f>
        <v>Physical Education</v>
      </c>
      <c r="AJ90" s="1375"/>
      <c r="AK90" s="1375" t="str">
        <f>AK73</f>
        <v>Physics</v>
      </c>
      <c r="AL90" s="1375"/>
      <c r="AM90" s="1375" t="str">
        <f>AM73</f>
        <v>Religious Education</v>
      </c>
      <c r="AN90" s="1375"/>
      <c r="AO90" s="1375" t="str">
        <f>AO73</f>
        <v>Secondary total</v>
      </c>
      <c r="AP90" s="1375"/>
      <c r="AQ90" s="1375" t="str">
        <f>AQ73</f>
        <v>Primary</v>
      </c>
      <c r="AR90" s="1375"/>
    </row>
    <row r="91" spans="1:44" s="479" customFormat="1" ht="13.15">
      <c r="C91" s="484" t="str">
        <f>C74</f>
        <v>Male</v>
      </c>
      <c r="D91" s="484" t="str">
        <f t="shared" ref="D91:AR91" si="43">D74</f>
        <v>Female</v>
      </c>
      <c r="E91" s="484" t="str">
        <f t="shared" si="43"/>
        <v>Male</v>
      </c>
      <c r="F91" s="484" t="str">
        <f t="shared" si="43"/>
        <v>Female</v>
      </c>
      <c r="G91" s="484" t="str">
        <f t="shared" si="43"/>
        <v>Male</v>
      </c>
      <c r="H91" s="484" t="str">
        <f t="shared" si="43"/>
        <v>Female</v>
      </c>
      <c r="I91" s="484" t="str">
        <f t="shared" si="43"/>
        <v>Male</v>
      </c>
      <c r="J91" s="484" t="str">
        <f t="shared" si="43"/>
        <v>Female</v>
      </c>
      <c r="K91" s="484" t="str">
        <f t="shared" si="43"/>
        <v>Male</v>
      </c>
      <c r="L91" s="484" t="str">
        <f t="shared" si="43"/>
        <v>Female</v>
      </c>
      <c r="M91" s="484" t="str">
        <f t="shared" si="43"/>
        <v>Male</v>
      </c>
      <c r="N91" s="484" t="str">
        <f t="shared" si="43"/>
        <v>Female</v>
      </c>
      <c r="O91" s="484" t="str">
        <f t="shared" si="43"/>
        <v>Male</v>
      </c>
      <c r="P91" s="484" t="str">
        <f t="shared" si="43"/>
        <v>Female</v>
      </c>
      <c r="Q91" s="484" t="str">
        <f t="shared" si="43"/>
        <v>Male</v>
      </c>
      <c r="R91" s="484" t="str">
        <f t="shared" si="43"/>
        <v>Female</v>
      </c>
      <c r="S91" s="484" t="str">
        <f t="shared" si="43"/>
        <v>Male</v>
      </c>
      <c r="T91" s="484" t="str">
        <f t="shared" si="43"/>
        <v>Female</v>
      </c>
      <c r="U91" s="484" t="str">
        <f t="shared" si="43"/>
        <v>Male</v>
      </c>
      <c r="V91" s="484" t="str">
        <f t="shared" si="43"/>
        <v>Female</v>
      </c>
      <c r="W91" s="484" t="str">
        <f t="shared" si="43"/>
        <v>Male</v>
      </c>
      <c r="X91" s="484" t="str">
        <f t="shared" si="43"/>
        <v>Female</v>
      </c>
      <c r="Y91" s="484" t="str">
        <f t="shared" si="43"/>
        <v>Male</v>
      </c>
      <c r="Z91" s="484" t="str">
        <f t="shared" si="43"/>
        <v>Female</v>
      </c>
      <c r="AA91" s="484" t="str">
        <f t="shared" si="43"/>
        <v>Male</v>
      </c>
      <c r="AB91" s="484" t="str">
        <f t="shared" si="43"/>
        <v>Female</v>
      </c>
      <c r="AC91" s="484" t="str">
        <f t="shared" si="43"/>
        <v>Male</v>
      </c>
      <c r="AD91" s="484" t="str">
        <f t="shared" si="43"/>
        <v>Female</v>
      </c>
      <c r="AE91" s="484" t="str">
        <f t="shared" si="43"/>
        <v>Male</v>
      </c>
      <c r="AF91" s="484" t="str">
        <f t="shared" si="43"/>
        <v>Female</v>
      </c>
      <c r="AG91" s="484" t="str">
        <f t="shared" si="43"/>
        <v>Male</v>
      </c>
      <c r="AH91" s="484" t="str">
        <f t="shared" si="43"/>
        <v>Female</v>
      </c>
      <c r="AI91" s="484" t="str">
        <f t="shared" si="43"/>
        <v>Male</v>
      </c>
      <c r="AJ91" s="484" t="str">
        <f t="shared" si="43"/>
        <v>Female</v>
      </c>
      <c r="AK91" s="484" t="str">
        <f t="shared" si="43"/>
        <v>Male</v>
      </c>
      <c r="AL91" s="484" t="str">
        <f t="shared" si="43"/>
        <v>Female</v>
      </c>
      <c r="AM91" s="484" t="str">
        <f t="shared" si="43"/>
        <v>Male</v>
      </c>
      <c r="AN91" s="484" t="str">
        <f t="shared" si="43"/>
        <v>Female</v>
      </c>
      <c r="AO91" s="484" t="str">
        <f t="shared" si="43"/>
        <v>Male</v>
      </c>
      <c r="AP91" s="484" t="str">
        <f t="shared" si="43"/>
        <v>Female</v>
      </c>
      <c r="AQ91" s="484" t="str">
        <f t="shared" si="43"/>
        <v>Male</v>
      </c>
      <c r="AR91" s="484" t="str">
        <f t="shared" si="43"/>
        <v>Female</v>
      </c>
    </row>
    <row r="92" spans="1:44" s="479" customFormat="1" ht="13.15">
      <c r="B92" s="493"/>
      <c r="C92" s="494">
        <f>C85</f>
        <v>0.22108050757426626</v>
      </c>
      <c r="D92" s="494">
        <f t="shared" ref="D92:AR92" si="44">D85</f>
        <v>0.77891949242573377</v>
      </c>
      <c r="E92" s="494">
        <f t="shared" si="44"/>
        <v>0.30292174796747973</v>
      </c>
      <c r="F92" s="494">
        <f t="shared" si="44"/>
        <v>0.6970782520325205</v>
      </c>
      <c r="G92" s="494">
        <f t="shared" si="44"/>
        <v>0.46266663329862273</v>
      </c>
      <c r="H92" s="494">
        <f t="shared" si="44"/>
        <v>0.53733336670137721</v>
      </c>
      <c r="I92" s="494">
        <f t="shared" si="44"/>
        <v>0.39569504650731091</v>
      </c>
      <c r="J92" s="494">
        <f t="shared" si="44"/>
        <v>0.60430495349268887</v>
      </c>
      <c r="K92" s="494">
        <f t="shared" si="44"/>
        <v>0.40117023446569727</v>
      </c>
      <c r="L92" s="494">
        <f t="shared" si="44"/>
        <v>0.598829765534303</v>
      </c>
      <c r="M92" s="494">
        <f t="shared" si="44"/>
        <v>0.59874316022732499</v>
      </c>
      <c r="N92" s="494">
        <f t="shared" si="44"/>
        <v>0.40125683977267479</v>
      </c>
      <c r="O92" s="494">
        <f t="shared" si="44"/>
        <v>0.42974084256981604</v>
      </c>
      <c r="P92" s="494">
        <f t="shared" si="44"/>
        <v>0.57025915743018407</v>
      </c>
      <c r="Q92" s="494">
        <f t="shared" si="44"/>
        <v>0.22360857829256173</v>
      </c>
      <c r="R92" s="494">
        <f t="shared" si="44"/>
        <v>0.77639142170743825</v>
      </c>
      <c r="S92" s="494">
        <f t="shared" si="44"/>
        <v>0.21132842376291383</v>
      </c>
      <c r="T92" s="494">
        <f t="shared" si="44"/>
        <v>0.78867157623708661</v>
      </c>
      <c r="U92" s="494">
        <f t="shared" si="44"/>
        <v>0.11126621502276698</v>
      </c>
      <c r="V92" s="494">
        <f t="shared" si="44"/>
        <v>0.8887337849772331</v>
      </c>
      <c r="W92" s="494">
        <f t="shared" si="44"/>
        <v>0.4290462810705199</v>
      </c>
      <c r="X92" s="494">
        <f t="shared" si="44"/>
        <v>0.5709537189294801</v>
      </c>
      <c r="Y92" s="494">
        <f t="shared" si="44"/>
        <v>0.43769309283149077</v>
      </c>
      <c r="Z92" s="494">
        <f t="shared" si="44"/>
        <v>0.56230690716850917</v>
      </c>
      <c r="AA92" s="494">
        <f t="shared" si="44"/>
        <v>0.46241125874192451</v>
      </c>
      <c r="AB92" s="494">
        <f t="shared" si="44"/>
        <v>0.53758874125807521</v>
      </c>
      <c r="AC92" s="494">
        <f t="shared" si="44"/>
        <v>0.18517117397013846</v>
      </c>
      <c r="AD92" s="494">
        <f t="shared" si="44"/>
        <v>0.81482882602986173</v>
      </c>
      <c r="AE92" s="494">
        <f t="shared" si="44"/>
        <v>0.44594209169056137</v>
      </c>
      <c r="AF92" s="494">
        <f t="shared" si="44"/>
        <v>0.55405790830943857</v>
      </c>
      <c r="AG92" s="494">
        <f t="shared" si="44"/>
        <v>0.32162572421794605</v>
      </c>
      <c r="AH92" s="494">
        <f t="shared" si="44"/>
        <v>0.67837427578205389</v>
      </c>
      <c r="AI92" s="494">
        <f t="shared" si="44"/>
        <v>0.50430309175336341</v>
      </c>
      <c r="AJ92" s="494">
        <f t="shared" si="44"/>
        <v>0.49569690824663648</v>
      </c>
      <c r="AK92" s="494">
        <f t="shared" si="44"/>
        <v>0.62928319119915466</v>
      </c>
      <c r="AL92" s="494">
        <f t="shared" si="44"/>
        <v>0.37071680880084523</v>
      </c>
      <c r="AM92" s="494">
        <f t="shared" si="44"/>
        <v>0.30666510319886842</v>
      </c>
      <c r="AN92" s="494">
        <f t="shared" si="44"/>
        <v>0.69333489680113136</v>
      </c>
      <c r="AO92" s="494">
        <f t="shared" si="44"/>
        <v>0.37329806006535893</v>
      </c>
      <c r="AP92" s="494">
        <f t="shared" si="44"/>
        <v>0.62670193993464096</v>
      </c>
      <c r="AQ92" s="494">
        <f t="shared" si="44"/>
        <v>0.14169580921865013</v>
      </c>
      <c r="AR92" s="494">
        <f t="shared" si="44"/>
        <v>0.85830419078134967</v>
      </c>
    </row>
    <row r="93" spans="1:44">
      <c r="B93" s="470"/>
    </row>
    <row r="94" spans="1:44" ht="13.15">
      <c r="B94" s="478" t="s">
        <v>514</v>
      </c>
    </row>
    <row r="96" spans="1:44" s="485" customFormat="1" ht="26.25">
      <c r="B96" s="482"/>
      <c r="C96" s="482" t="str">
        <f>Stock_calculations!C30</f>
        <v>Art &amp; Design</v>
      </c>
      <c r="D96" s="482" t="str">
        <f>Stock_calculations!D30</f>
        <v>Biology</v>
      </c>
      <c r="E96" s="482" t="str">
        <f>Stock_calculations!E30</f>
        <v>Business Studies</v>
      </c>
      <c r="F96" s="482" t="str">
        <f>Stock_calculations!F30</f>
        <v>Chemistry</v>
      </c>
      <c r="G96" s="482" t="str">
        <f>Stock_calculations!G30</f>
        <v>Classics</v>
      </c>
      <c r="H96" s="482" t="str">
        <f>Stock_calculations!H30</f>
        <v>Computing</v>
      </c>
      <c r="I96" s="482" t="str">
        <f>Stock_calculations!I30</f>
        <v>Design &amp; Technology</v>
      </c>
      <c r="J96" s="482" t="str">
        <f>Stock_calculations!J30</f>
        <v>Drama</v>
      </c>
      <c r="K96" s="482" t="str">
        <f>Stock_calculations!K30</f>
        <v>English</v>
      </c>
      <c r="L96" s="482" t="str">
        <f>Stock_calculations!L30</f>
        <v>Food</v>
      </c>
      <c r="M96" s="482" t="str">
        <f>Stock_calculations!M30</f>
        <v>Geography</v>
      </c>
      <c r="N96" s="482" t="str">
        <f>Stock_calculations!N30</f>
        <v>History</v>
      </c>
      <c r="O96" s="482" t="str">
        <f>Stock_calculations!O30</f>
        <v>Mathematics</v>
      </c>
      <c r="P96" s="482" t="str">
        <f>Stock_calculations!P30</f>
        <v>Modern Foreign Languages</v>
      </c>
      <c r="Q96" s="482" t="str">
        <f>Stock_calculations!Q30</f>
        <v>Music</v>
      </c>
      <c r="R96" s="482" t="str">
        <f>Stock_calculations!R30</f>
        <v>Others</v>
      </c>
      <c r="S96" s="482" t="str">
        <f>Stock_calculations!S30</f>
        <v>Physical Education</v>
      </c>
      <c r="T96" s="482" t="str">
        <f>Stock_calculations!T30</f>
        <v>Physics</v>
      </c>
      <c r="U96" s="482" t="str">
        <f>Stock_calculations!U30</f>
        <v>Religious Education</v>
      </c>
      <c r="V96" s="482" t="s">
        <v>248</v>
      </c>
      <c r="W96" s="482" t="s">
        <v>40</v>
      </c>
    </row>
    <row r="97" spans="2:23" s="477" customFormat="1" ht="13.15">
      <c r="B97" s="481" t="s">
        <v>437</v>
      </c>
      <c r="C97" s="492">
        <f>SUM(C75:D78)</f>
        <v>0.47328649582599347</v>
      </c>
      <c r="D97" s="492">
        <f>SUM(E75:F78)</f>
        <v>0.58382549585944776</v>
      </c>
      <c r="E97" s="492">
        <f>SUM(G75:H78)</f>
        <v>0.47352675849917319</v>
      </c>
      <c r="F97" s="492">
        <f>SUM(I75:J78)</f>
        <v>0.54900104472470734</v>
      </c>
      <c r="G97" s="492">
        <f>SUM(K75:L78)</f>
        <v>0.50434560148123087</v>
      </c>
      <c r="H97" s="492">
        <f>SUM(M75:N78)</f>
        <v>0.50984707702822196</v>
      </c>
      <c r="I97" s="492">
        <f>SUM(O75:P78)</f>
        <v>0.43793096137920307</v>
      </c>
      <c r="J97" s="492">
        <f>SUM(Q75:R78)</f>
        <v>0.64129776332874744</v>
      </c>
      <c r="K97" s="492">
        <f>SUM(S75:T78)</f>
        <v>0.60204844930985135</v>
      </c>
      <c r="L97" s="492">
        <f>SUM(U75:V78)</f>
        <v>0.38315748026264096</v>
      </c>
      <c r="M97" s="492">
        <f>SUM(W75:X78)</f>
        <v>0.60224757329832423</v>
      </c>
      <c r="N97" s="492">
        <f>SUM(Y75:Z78)</f>
        <v>0.61393611306697848</v>
      </c>
      <c r="O97" s="492">
        <f>SUM(AA75:AB78)</f>
        <v>0.52937901228924023</v>
      </c>
      <c r="P97" s="492">
        <f>SUM(AC75:AD78)</f>
        <v>0.456871180173332</v>
      </c>
      <c r="Q97" s="492">
        <f>SUM(AE75:AF78)</f>
        <v>0.59831899594420879</v>
      </c>
      <c r="R97" s="492">
        <f>SUM(AG75:AH78)</f>
        <v>0.5307199721498852</v>
      </c>
      <c r="S97" s="492">
        <f>SUM(AI75:AJ78)</f>
        <v>0.71541210394708776</v>
      </c>
      <c r="T97" s="492">
        <f>SUM(AK75:AL78)</f>
        <v>0.53910716336473674</v>
      </c>
      <c r="U97" s="492">
        <f>SUM(AM75:AN78)</f>
        <v>0.56325215515374727</v>
      </c>
      <c r="V97" s="492">
        <f>SUM(AO75:AP78)</f>
        <v>0.55900729599730403</v>
      </c>
      <c r="W97" s="492">
        <f>SUM(AQ75:AR78)</f>
        <v>0.56983085867760919</v>
      </c>
    </row>
    <row r="98" spans="2:23" s="477" customFormat="1" ht="13.15">
      <c r="B98" s="481" t="s">
        <v>477</v>
      </c>
      <c r="C98" s="492">
        <f>SUM(C79:D80)</f>
        <v>0.32457549584919321</v>
      </c>
      <c r="D98" s="492">
        <f>SUM(E79:F80)</f>
        <v>0.27103737194492694</v>
      </c>
      <c r="E98" s="492">
        <f>SUM(G79:H80)</f>
        <v>0.31933257134276782</v>
      </c>
      <c r="F98" s="492">
        <f>SUM(I79:J80)</f>
        <v>0.27770250628331522</v>
      </c>
      <c r="G98" s="492">
        <f>SUM(K79:L80)</f>
        <v>0.2417268582479149</v>
      </c>
      <c r="H98" s="492">
        <f>SUM(M79:N80)</f>
        <v>0.30764664960367522</v>
      </c>
      <c r="I98" s="492">
        <f>SUM(O79:P80)</f>
        <v>0.29511354631146797</v>
      </c>
      <c r="J98" s="492">
        <f>SUM(Q79:R80)</f>
        <v>0.24048232443649542</v>
      </c>
      <c r="K98" s="492">
        <f>SUM(S79:T80)</f>
        <v>0.23885731809967481</v>
      </c>
      <c r="L98" s="492">
        <f>SUM(U79:V80)</f>
        <v>0.29238154865151855</v>
      </c>
      <c r="M98" s="492">
        <f>SUM(W79:X80)</f>
        <v>0.26931756007601398</v>
      </c>
      <c r="N98" s="492">
        <f>SUM(Y79:Z80)</f>
        <v>0.25034125471147123</v>
      </c>
      <c r="O98" s="492">
        <f>SUM(AA79:AB80)</f>
        <v>0.2689943334626817</v>
      </c>
      <c r="P98" s="492">
        <f>SUM(AC79:AD80)</f>
        <v>0.3350899410486341</v>
      </c>
      <c r="Q98" s="492">
        <f>SUM(AE79:AF80)</f>
        <v>0.26625630563150948</v>
      </c>
      <c r="R98" s="492">
        <f>SUM(AG79:AH80)</f>
        <v>0.26718939835237054</v>
      </c>
      <c r="S98" s="492">
        <f>SUM(AI79:AJ80)</f>
        <v>0.2026314620742477</v>
      </c>
      <c r="T98" s="492">
        <f>SUM(AK79:AL80)</f>
        <v>0.2599238618831694</v>
      </c>
      <c r="U98" s="492">
        <f>SUM(AM79:AN80)</f>
        <v>0.26359520752703142</v>
      </c>
      <c r="V98" s="492">
        <f>SUM(AO79:AP80)</f>
        <v>0.2677704231099251</v>
      </c>
      <c r="W98" s="492">
        <f>SUM(AQ79:AR80)</f>
        <v>0.25589097450845422</v>
      </c>
    </row>
    <row r="99" spans="2:23" s="477" customFormat="1" ht="13.15">
      <c r="B99" s="481" t="s">
        <v>478</v>
      </c>
      <c r="C99" s="492">
        <f>SUM(C81:D82)</f>
        <v>0.17747756915082635</v>
      </c>
      <c r="D99" s="492">
        <f>SUM(E81:F82)</f>
        <v>0.12775326272999576</v>
      </c>
      <c r="E99" s="492">
        <f>SUM(G81:H82)</f>
        <v>0.18510427057521162</v>
      </c>
      <c r="F99" s="492">
        <f>SUM(I81:J82)</f>
        <v>0.15368266113925172</v>
      </c>
      <c r="G99" s="492">
        <f>SUM(K81:L82)</f>
        <v>0.20470321757431845</v>
      </c>
      <c r="H99" s="492">
        <f>SUM(M81:N82)</f>
        <v>0.16426491524506354</v>
      </c>
      <c r="I99" s="492">
        <f>SUM(O81:P82)</f>
        <v>0.2346033814721129</v>
      </c>
      <c r="J99" s="492">
        <f>SUM(Q81:R82)</f>
        <v>0.1022854800978779</v>
      </c>
      <c r="K99" s="492">
        <f>SUM(S81:T82)</f>
        <v>0.13821779496564868</v>
      </c>
      <c r="L99" s="492">
        <f>SUM(U81:V82)</f>
        <v>0.28541678280281024</v>
      </c>
      <c r="M99" s="492">
        <f>SUM(W81:X82)</f>
        <v>0.11271942710520062</v>
      </c>
      <c r="N99" s="492">
        <f>SUM(Y81:Z82)</f>
        <v>0.11887678215898399</v>
      </c>
      <c r="O99" s="492">
        <f>SUM(AA81:AB82)</f>
        <v>0.17351565526340115</v>
      </c>
      <c r="P99" s="492">
        <f>SUM(AC81:AD82)</f>
        <v>0.18420415875695695</v>
      </c>
      <c r="Q99" s="492">
        <f>SUM(AE81:AF82)</f>
        <v>0.11964706166341396</v>
      </c>
      <c r="R99" s="492">
        <f>SUM(AG81:AH82)</f>
        <v>0.17098786689330725</v>
      </c>
      <c r="S99" s="492">
        <f>SUM(AI81:AJ82)</f>
        <v>7.3744689229221533E-2</v>
      </c>
      <c r="T99" s="492">
        <f>SUM(AK81:AL82)</f>
        <v>0.17678772533671799</v>
      </c>
      <c r="U99" s="492">
        <f>SUM(AM81:AN82)</f>
        <v>0.15228314046492289</v>
      </c>
      <c r="V99" s="492">
        <f>SUM(AO81:AP82)</f>
        <v>0.15154082766672894</v>
      </c>
      <c r="W99" s="492">
        <f>SUM(AQ81:AR82)</f>
        <v>0.15009497197051067</v>
      </c>
    </row>
    <row r="100" spans="2:23" s="477" customFormat="1" ht="13.15">
      <c r="B100" s="481" t="s">
        <v>479</v>
      </c>
      <c r="C100" s="492">
        <f>SUM(C83:D84)</f>
        <v>2.4660439173987039E-2</v>
      </c>
      <c r="D100" s="492">
        <f>SUM(E83:F84)</f>
        <v>1.7383869465629646E-2</v>
      </c>
      <c r="E100" s="492">
        <f>SUM(G83:H84)</f>
        <v>2.203639958284731E-2</v>
      </c>
      <c r="F100" s="492">
        <f>SUM(I83:J84)</f>
        <v>1.9613787852725491E-2</v>
      </c>
      <c r="G100" s="492">
        <f>SUM(K83:L84)</f>
        <v>4.922432269653601E-2</v>
      </c>
      <c r="H100" s="492">
        <f>SUM(M83:N84)</f>
        <v>1.8241358123039224E-2</v>
      </c>
      <c r="I100" s="492">
        <f>SUM(O83:P84)</f>
        <v>3.2352110837216085E-2</v>
      </c>
      <c r="J100" s="492">
        <f>SUM(Q83:R84)</f>
        <v>1.5934432136879242E-2</v>
      </c>
      <c r="K100" s="492">
        <f>SUM(S83:T84)</f>
        <v>2.0876437624825325E-2</v>
      </c>
      <c r="L100" s="492">
        <f>SUM(U83:V84)</f>
        <v>3.9044188283030384E-2</v>
      </c>
      <c r="M100" s="492">
        <f>SUM(W83:X84)</f>
        <v>1.571543952046105E-2</v>
      </c>
      <c r="N100" s="492">
        <f>SUM(Y83:Z84)</f>
        <v>1.684585006256643E-2</v>
      </c>
      <c r="O100" s="492">
        <f>SUM(AA83:AB84)</f>
        <v>2.8110998984676887E-2</v>
      </c>
      <c r="P100" s="492">
        <f>SUM(AC83:AD84)</f>
        <v>2.3834720021077036E-2</v>
      </c>
      <c r="Q100" s="492">
        <f>SUM(AE83:AF84)</f>
        <v>1.5777636760867585E-2</v>
      </c>
      <c r="R100" s="492">
        <f>SUM(AG83:AH84)</f>
        <v>3.1102762604436826E-2</v>
      </c>
      <c r="S100" s="492">
        <f>SUM(AI83:AJ84)</f>
        <v>8.2117447494429556E-3</v>
      </c>
      <c r="T100" s="492">
        <f>SUM(AK83:AL84)</f>
        <v>2.4181249415375916E-2</v>
      </c>
      <c r="U100" s="492">
        <f>SUM(AM83:AN84)</f>
        <v>2.0869496854298349E-2</v>
      </c>
      <c r="V100" s="492">
        <f>SUM(AO83:AP84)</f>
        <v>2.1681453226041796E-2</v>
      </c>
      <c r="W100" s="492">
        <f>SUM(AQ83:AR84)</f>
        <v>2.4183194843425831E-2</v>
      </c>
    </row>
    <row r="101" spans="2:23" s="477" customFormat="1" ht="13.15">
      <c r="B101" s="481" t="s">
        <v>8</v>
      </c>
      <c r="C101" s="492">
        <f>SUM(C97:C100)</f>
        <v>1</v>
      </c>
      <c r="D101" s="492">
        <f t="shared" ref="D101:W101" si="45">SUM(D97:D100)</f>
        <v>1.0000000000000002</v>
      </c>
      <c r="E101" s="492">
        <f t="shared" si="45"/>
        <v>1</v>
      </c>
      <c r="F101" s="492">
        <f t="shared" si="45"/>
        <v>0.99999999999999967</v>
      </c>
      <c r="G101" s="492">
        <f t="shared" si="45"/>
        <v>1.0000000000000002</v>
      </c>
      <c r="H101" s="492">
        <f t="shared" si="45"/>
        <v>0.99999999999999978</v>
      </c>
      <c r="I101" s="492">
        <f t="shared" si="45"/>
        <v>1</v>
      </c>
      <c r="J101" s="492">
        <f t="shared" si="45"/>
        <v>1</v>
      </c>
      <c r="K101" s="492">
        <f t="shared" si="45"/>
        <v>1.0000000000000002</v>
      </c>
      <c r="L101" s="492">
        <f t="shared" si="45"/>
        <v>1.0000000000000002</v>
      </c>
      <c r="M101" s="492">
        <f t="shared" si="45"/>
        <v>0.99999999999999989</v>
      </c>
      <c r="N101" s="492">
        <f t="shared" si="45"/>
        <v>1</v>
      </c>
      <c r="O101" s="492">
        <f t="shared" si="45"/>
        <v>1</v>
      </c>
      <c r="P101" s="492">
        <f t="shared" si="45"/>
        <v>1.0000000000000002</v>
      </c>
      <c r="Q101" s="492">
        <f t="shared" si="45"/>
        <v>0.99999999999999989</v>
      </c>
      <c r="R101" s="492">
        <f t="shared" si="45"/>
        <v>0.99999999999999978</v>
      </c>
      <c r="S101" s="492">
        <f t="shared" si="45"/>
        <v>1</v>
      </c>
      <c r="T101" s="492">
        <f t="shared" si="45"/>
        <v>1</v>
      </c>
      <c r="U101" s="492">
        <f t="shared" si="45"/>
        <v>0.99999999999999989</v>
      </c>
      <c r="V101" s="492">
        <f t="shared" si="45"/>
        <v>0.99999999999999989</v>
      </c>
      <c r="W101" s="492">
        <f t="shared" si="45"/>
        <v>0.99999999999999989</v>
      </c>
    </row>
    <row r="102" spans="2:23" s="477" customFormat="1" ht="13.15">
      <c r="B102" s="481" t="s">
        <v>480</v>
      </c>
      <c r="C102" s="492">
        <f>C99+C100</f>
        <v>0.20213800832481338</v>
      </c>
      <c r="D102" s="492">
        <f t="shared" ref="D102:U102" si="46">D99+D100</f>
        <v>0.14513713219562541</v>
      </c>
      <c r="E102" s="492">
        <f t="shared" si="46"/>
        <v>0.20714067015805893</v>
      </c>
      <c r="F102" s="492">
        <f t="shared" si="46"/>
        <v>0.17329644899197721</v>
      </c>
      <c r="G102" s="492">
        <f t="shared" si="46"/>
        <v>0.25392754027085446</v>
      </c>
      <c r="H102" s="492">
        <f t="shared" si="46"/>
        <v>0.18250627336810277</v>
      </c>
      <c r="I102" s="492">
        <f t="shared" si="46"/>
        <v>0.26695549230932897</v>
      </c>
      <c r="J102" s="492">
        <f t="shared" si="46"/>
        <v>0.11821991223475714</v>
      </c>
      <c r="K102" s="492">
        <f t="shared" si="46"/>
        <v>0.15909423259047401</v>
      </c>
      <c r="L102" s="492">
        <f t="shared" si="46"/>
        <v>0.3244609710858406</v>
      </c>
      <c r="M102" s="492">
        <f t="shared" si="46"/>
        <v>0.12843486662566167</v>
      </c>
      <c r="N102" s="492">
        <f t="shared" si="46"/>
        <v>0.13572263222155043</v>
      </c>
      <c r="O102" s="492">
        <f t="shared" si="46"/>
        <v>0.20162665424807805</v>
      </c>
      <c r="P102" s="492">
        <f t="shared" si="46"/>
        <v>0.20803887877803398</v>
      </c>
      <c r="Q102" s="492">
        <f t="shared" si="46"/>
        <v>0.13542469842428154</v>
      </c>
      <c r="R102" s="492">
        <f t="shared" si="46"/>
        <v>0.20209062949774409</v>
      </c>
      <c r="S102" s="492">
        <f t="shared" si="46"/>
        <v>8.1956433978664492E-2</v>
      </c>
      <c r="T102" s="492">
        <f t="shared" si="46"/>
        <v>0.20096897475209391</v>
      </c>
      <c r="U102" s="492">
        <f t="shared" si="46"/>
        <v>0.17315263731922123</v>
      </c>
      <c r="V102" s="492">
        <f>V99+V100</f>
        <v>0.17322228089277072</v>
      </c>
      <c r="W102" s="492">
        <f>W99+W100</f>
        <v>0.17427816681393649</v>
      </c>
    </row>
  </sheetData>
  <mergeCells count="109">
    <mergeCell ref="AA73:AB73"/>
    <mergeCell ref="AC73:AD73"/>
    <mergeCell ref="U73:V73"/>
    <mergeCell ref="AK73:AL73"/>
    <mergeCell ref="AM73:AN73"/>
    <mergeCell ref="AG73:AH73"/>
    <mergeCell ref="B52:B53"/>
    <mergeCell ref="C52:D52"/>
    <mergeCell ref="E52:F52"/>
    <mergeCell ref="G52:H52"/>
    <mergeCell ref="I52:J52"/>
    <mergeCell ref="K52:L52"/>
    <mergeCell ref="M52:N52"/>
    <mergeCell ref="M35:N35"/>
    <mergeCell ref="Q73:R73"/>
    <mergeCell ref="B73:B74"/>
    <mergeCell ref="C73:D73"/>
    <mergeCell ref="E73:F73"/>
    <mergeCell ref="G73:H73"/>
    <mergeCell ref="I73:J73"/>
    <mergeCell ref="K73:L73"/>
    <mergeCell ref="Q52:R52"/>
    <mergeCell ref="B18:B19"/>
    <mergeCell ref="C18:D18"/>
    <mergeCell ref="AA18:AB18"/>
    <mergeCell ref="AM35:AN35"/>
    <mergeCell ref="O35:P35"/>
    <mergeCell ref="Q35:R35"/>
    <mergeCell ref="S35:T35"/>
    <mergeCell ref="W35:X35"/>
    <mergeCell ref="Y35:Z35"/>
    <mergeCell ref="B35:B36"/>
    <mergeCell ref="AC35:AD35"/>
    <mergeCell ref="M18:N18"/>
    <mergeCell ref="O18:P18"/>
    <mergeCell ref="Q18:R18"/>
    <mergeCell ref="S18:T18"/>
    <mergeCell ref="K18:L18"/>
    <mergeCell ref="Y18:Z18"/>
    <mergeCell ref="W18:X18"/>
    <mergeCell ref="U18:V18"/>
    <mergeCell ref="C35:D35"/>
    <mergeCell ref="E35:F35"/>
    <mergeCell ref="G35:H35"/>
    <mergeCell ref="I35:J35"/>
    <mergeCell ref="K35:L35"/>
    <mergeCell ref="AQ18:AR18"/>
    <mergeCell ref="AQ35:AR35"/>
    <mergeCell ref="AQ52:AR52"/>
    <mergeCell ref="AQ73:AR73"/>
    <mergeCell ref="AE18:AF18"/>
    <mergeCell ref="AG18:AH18"/>
    <mergeCell ref="AI18:AJ18"/>
    <mergeCell ref="AK18:AL18"/>
    <mergeCell ref="AM18:AN18"/>
    <mergeCell ref="AE35:AF35"/>
    <mergeCell ref="AO35:AP35"/>
    <mergeCell ref="AE52:AF52"/>
    <mergeCell ref="AG52:AH52"/>
    <mergeCell ref="AI52:AJ52"/>
    <mergeCell ref="AE73:AF73"/>
    <mergeCell ref="AI73:AJ73"/>
    <mergeCell ref="AO52:AP52"/>
    <mergeCell ref="AO73:AP73"/>
    <mergeCell ref="AO18:AP18"/>
    <mergeCell ref="AM52:AN52"/>
    <mergeCell ref="AG35:AH35"/>
    <mergeCell ref="AI35:AJ35"/>
    <mergeCell ref="AK35:AL35"/>
    <mergeCell ref="AK52:AL52"/>
    <mergeCell ref="AC18:AD18"/>
    <mergeCell ref="AA52:AB52"/>
    <mergeCell ref="AC52:AD52"/>
    <mergeCell ref="C90:D90"/>
    <mergeCell ref="E90:F90"/>
    <mergeCell ref="G90:H90"/>
    <mergeCell ref="I90:J90"/>
    <mergeCell ref="K90:L90"/>
    <mergeCell ref="O52:P52"/>
    <mergeCell ref="M73:N73"/>
    <mergeCell ref="O73:P73"/>
    <mergeCell ref="O90:P90"/>
    <mergeCell ref="E18:F18"/>
    <mergeCell ref="G18:H18"/>
    <mergeCell ref="I18:J18"/>
    <mergeCell ref="W73:X73"/>
    <mergeCell ref="Y73:Z73"/>
    <mergeCell ref="S73:T73"/>
    <mergeCell ref="U35:V35"/>
    <mergeCell ref="S52:T52"/>
    <mergeCell ref="W52:X52"/>
    <mergeCell ref="Y52:Z52"/>
    <mergeCell ref="AA35:AB35"/>
    <mergeCell ref="U52:V52"/>
    <mergeCell ref="AQ90:AR90"/>
    <mergeCell ref="AO90:AP90"/>
    <mergeCell ref="AM90:AN90"/>
    <mergeCell ref="AK90:AL90"/>
    <mergeCell ref="AI90:AJ90"/>
    <mergeCell ref="M90:N90"/>
    <mergeCell ref="W90:X90"/>
    <mergeCell ref="U90:V90"/>
    <mergeCell ref="S90:T90"/>
    <mergeCell ref="Q90:R90"/>
    <mergeCell ref="AG90:AH90"/>
    <mergeCell ref="AE90:AF90"/>
    <mergeCell ref="Y90:Z90"/>
    <mergeCell ref="AC90:AD90"/>
    <mergeCell ref="AA90:AB90"/>
  </mergeCells>
  <hyperlinks>
    <hyperlink ref="A2" location="'Title_&amp;_Contents'!A1" display="Contents"/>
    <hyperlink ref="B2" location="Map_of_sheets!A1" display="Map of sheets"/>
  </hyperlinks>
  <pageMargins left="0.75" right="0.75" top="1" bottom="1" header="0.5" footer="0.5"/>
  <pageSetup paperSize="8" scale="74" fitToHeight="6" orientation="portrait" r:id="rId1"/>
  <headerFooter alignWithMargins="0">
    <oddHeader>&amp;C&amp;"arial unicode ms,Bold"&amp;KFF8040PROTECT - POLICY</oddHeader>
    <oddFooter>&amp;C&amp;"arial unicode ms,Bold"&amp;KFF8040PROTECT - POLICY</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AF52"/>
  <sheetViews>
    <sheetView showGridLines="0" zoomScaleNormal="100" workbookViewId="0"/>
  </sheetViews>
  <sheetFormatPr defaultRowHeight="12.75"/>
  <cols>
    <col min="2" max="2" width="35.73046875" customWidth="1"/>
    <col min="3" max="30" width="9.86328125" customWidth="1"/>
  </cols>
  <sheetData>
    <row r="1" spans="1:32" s="64" customFormat="1" ht="13.9">
      <c r="A1" s="63" t="str">
        <f>ModelBanner</f>
        <v>TSM_201920</v>
      </c>
    </row>
    <row r="2" spans="1:32" s="64" customFormat="1" ht="13.9">
      <c r="A2" s="920" t="s">
        <v>13</v>
      </c>
      <c r="B2" s="920" t="s">
        <v>30</v>
      </c>
    </row>
    <row r="3" spans="1:32" s="64" customFormat="1" ht="13.9">
      <c r="A3" s="65"/>
    </row>
    <row r="4" spans="1:32" s="55" customFormat="1" ht="13.15">
      <c r="A4" s="56" t="s">
        <v>26</v>
      </c>
      <c r="B4" s="56"/>
      <c r="C4" s="56"/>
      <c r="D4" s="56"/>
      <c r="E4" s="283"/>
      <c r="F4" s="56"/>
      <c r="G4" s="56"/>
      <c r="H4" s="56"/>
      <c r="I4" s="56"/>
      <c r="J4" s="56"/>
      <c r="K4" s="56"/>
    </row>
    <row r="5" spans="1:32" s="45" customFormat="1" ht="13.15">
      <c r="A5" s="58" t="s">
        <v>1572</v>
      </c>
      <c r="B5" s="58"/>
      <c r="C5" s="58"/>
      <c r="D5" s="58"/>
      <c r="E5" s="58"/>
      <c r="F5" s="58"/>
      <c r="G5" s="58"/>
      <c r="H5" s="58"/>
      <c r="I5" s="58"/>
      <c r="J5" s="58"/>
      <c r="K5" s="58"/>
      <c r="L5" s="57"/>
      <c r="M5" s="57"/>
      <c r="N5" s="57"/>
      <c r="O5" s="57"/>
      <c r="P5" s="57"/>
      <c r="Q5" s="57"/>
    </row>
    <row r="6" spans="1:32" s="44" customFormat="1" ht="13.15">
      <c r="A6" s="54" t="s">
        <v>1336</v>
      </c>
      <c r="B6" s="59"/>
      <c r="C6" s="59"/>
      <c r="D6" s="59"/>
      <c r="E6" s="283"/>
      <c r="F6" s="59"/>
      <c r="G6" s="59"/>
      <c r="H6" s="59"/>
      <c r="I6" s="59"/>
      <c r="J6" s="59"/>
      <c r="K6" s="59"/>
      <c r="L6" s="43"/>
      <c r="M6" s="43"/>
      <c r="N6" s="43"/>
      <c r="O6" s="43"/>
      <c r="P6" s="43"/>
      <c r="Q6" s="43"/>
    </row>
    <row r="7" spans="1:32" s="44" customFormat="1" ht="13.15">
      <c r="A7" s="52" t="s">
        <v>384</v>
      </c>
      <c r="B7" s="324"/>
      <c r="C7" s="59"/>
      <c r="D7" s="59"/>
      <c r="E7" s="283"/>
      <c r="F7" s="59"/>
      <c r="G7" s="59"/>
      <c r="H7" s="59"/>
      <c r="I7" s="59"/>
      <c r="J7" s="59"/>
      <c r="K7" s="59"/>
      <c r="L7" s="43"/>
      <c r="M7" s="43"/>
      <c r="N7" s="43"/>
      <c r="O7" s="43"/>
      <c r="P7" s="43"/>
      <c r="Q7" s="43"/>
    </row>
    <row r="8" spans="1:32" s="44" customFormat="1" ht="13.15">
      <c r="A8" s="54" t="s">
        <v>24</v>
      </c>
      <c r="B8" s="59"/>
      <c r="C8" s="59"/>
      <c r="D8" s="59"/>
      <c r="E8" s="283"/>
      <c r="F8" s="59"/>
      <c r="G8" s="59"/>
      <c r="H8" s="59"/>
      <c r="I8" s="59"/>
      <c r="J8" s="59"/>
      <c r="K8" s="59"/>
      <c r="L8" s="43"/>
      <c r="M8" s="43"/>
      <c r="N8" s="43"/>
      <c r="O8" s="43"/>
      <c r="P8" s="43"/>
      <c r="Q8" s="43"/>
    </row>
    <row r="9" spans="1:32" s="44" customFormat="1" ht="13.15">
      <c r="A9" s="52" t="s">
        <v>619</v>
      </c>
      <c r="B9" s="59"/>
      <c r="C9" s="59"/>
      <c r="D9" s="59"/>
      <c r="E9" s="283"/>
      <c r="F9" s="59"/>
      <c r="G9" s="59"/>
      <c r="H9" s="59"/>
      <c r="I9" s="59"/>
      <c r="J9" s="59"/>
      <c r="K9" s="59"/>
      <c r="L9" s="43"/>
      <c r="M9" s="43"/>
      <c r="N9" s="43"/>
      <c r="O9" s="43"/>
      <c r="P9" s="43"/>
      <c r="Q9" s="43"/>
    </row>
    <row r="10" spans="1:32" s="48" customFormat="1" ht="13.5" customHeight="1">
      <c r="A10" s="53">
        <f>SUM(A13:A2198)</f>
        <v>0</v>
      </c>
      <c r="B10" s="61"/>
      <c r="C10" s="69"/>
      <c r="D10" s="46"/>
      <c r="E10" s="46"/>
      <c r="F10" s="46"/>
      <c r="G10" s="70"/>
      <c r="H10" s="46"/>
      <c r="I10" s="46"/>
      <c r="J10" s="70"/>
      <c r="K10" s="47"/>
      <c r="L10" s="47"/>
      <c r="M10" s="47"/>
      <c r="N10" s="47"/>
      <c r="O10" s="47"/>
      <c r="P10" s="47"/>
      <c r="Q10" s="47"/>
    </row>
    <row r="11" spans="1:32">
      <c r="R11" s="390"/>
    </row>
    <row r="12" spans="1:32">
      <c r="B12" s="215" t="s">
        <v>1349</v>
      </c>
      <c r="C12" s="36"/>
      <c r="D12" s="36"/>
      <c r="E12" s="36"/>
      <c r="F12" s="36"/>
      <c r="G12" s="36"/>
      <c r="H12" s="36"/>
      <c r="I12" s="36"/>
      <c r="J12" s="36"/>
      <c r="K12" s="36"/>
      <c r="L12" s="36"/>
      <c r="M12" s="389"/>
      <c r="N12" s="389"/>
      <c r="O12" s="389"/>
      <c r="P12" s="389"/>
      <c r="Q12" s="389"/>
      <c r="R12" s="389"/>
      <c r="S12" s="389"/>
      <c r="T12" s="389"/>
      <c r="U12" s="389"/>
      <c r="V12" s="389"/>
      <c r="W12" s="389"/>
      <c r="X12" s="389"/>
      <c r="Y12" s="389"/>
      <c r="Z12" s="36"/>
      <c r="AA12" s="36"/>
      <c r="AB12" s="36"/>
      <c r="AC12" s="36"/>
      <c r="AD12" s="36"/>
      <c r="AE12" s="36"/>
      <c r="AF12" s="36"/>
    </row>
    <row r="13" spans="1:32">
      <c r="B13" s="36"/>
      <c r="C13" s="36"/>
      <c r="D13" s="36"/>
      <c r="E13" s="36"/>
      <c r="F13" s="36"/>
      <c r="G13" s="36"/>
      <c r="H13" s="36"/>
      <c r="I13" s="36"/>
      <c r="J13" s="36"/>
      <c r="K13" s="36"/>
      <c r="L13" s="36"/>
      <c r="M13" s="389"/>
      <c r="N13" s="389"/>
      <c r="O13" s="389"/>
      <c r="P13" s="389"/>
      <c r="Q13" s="389"/>
      <c r="R13" s="389"/>
      <c r="S13" s="389"/>
      <c r="T13" s="389"/>
      <c r="U13" s="389"/>
      <c r="V13" s="389"/>
      <c r="W13" s="389"/>
      <c r="X13" s="389"/>
      <c r="Y13" s="389"/>
      <c r="Z13" s="36"/>
      <c r="AA13" s="36"/>
      <c r="AB13" s="36"/>
      <c r="AC13" s="36"/>
      <c r="AD13" s="36"/>
      <c r="AE13" s="36"/>
      <c r="AF13" s="36"/>
    </row>
    <row r="14" spans="1:32" ht="15">
      <c r="B14" s="76" t="s">
        <v>358</v>
      </c>
      <c r="C14" s="461" t="s">
        <v>620</v>
      </c>
      <c r="D14" s="36"/>
      <c r="E14" s="36"/>
      <c r="F14" s="36"/>
      <c r="G14" s="36"/>
      <c r="H14" s="36"/>
      <c r="I14" s="36"/>
      <c r="J14" s="36"/>
      <c r="K14" s="36"/>
      <c r="L14" s="36"/>
      <c r="M14" s="389"/>
      <c r="N14" s="389"/>
      <c r="O14" s="389"/>
      <c r="P14" s="389"/>
      <c r="Q14" s="389"/>
      <c r="R14" s="389"/>
      <c r="S14" s="389"/>
      <c r="T14" s="389"/>
      <c r="U14" s="389"/>
      <c r="V14" s="389"/>
      <c r="W14" s="389"/>
      <c r="X14" s="389"/>
      <c r="Y14" s="389"/>
      <c r="Z14" s="36"/>
      <c r="AA14" s="36"/>
      <c r="AB14" s="36"/>
      <c r="AC14" s="36"/>
      <c r="AD14" s="36"/>
      <c r="AE14" s="36"/>
      <c r="AF14" s="36"/>
    </row>
    <row r="15" spans="1:32">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row>
    <row r="16" spans="1:32">
      <c r="B16" s="194" t="s">
        <v>85</v>
      </c>
      <c r="C16" s="195" t="s">
        <v>134</v>
      </c>
      <c r="D16" s="195" t="s">
        <v>135</v>
      </c>
      <c r="E16" s="195" t="s">
        <v>136</v>
      </c>
      <c r="F16" s="195" t="s">
        <v>137</v>
      </c>
      <c r="G16" s="195" t="s">
        <v>138</v>
      </c>
      <c r="H16" s="195" t="s">
        <v>139</v>
      </c>
      <c r="I16" s="195" t="s">
        <v>140</v>
      </c>
      <c r="J16" s="195" t="s">
        <v>141</v>
      </c>
      <c r="K16" s="195" t="s">
        <v>142</v>
      </c>
      <c r="L16" s="195" t="s">
        <v>143</v>
      </c>
      <c r="M16" s="195" t="s">
        <v>144</v>
      </c>
      <c r="N16" s="195" t="s">
        <v>145</v>
      </c>
      <c r="O16" s="195" t="s">
        <v>146</v>
      </c>
      <c r="P16" s="195" t="s">
        <v>147</v>
      </c>
      <c r="Q16" s="195" t="s">
        <v>148</v>
      </c>
      <c r="R16" s="195" t="s">
        <v>149</v>
      </c>
      <c r="S16" s="195" t="s">
        <v>150</v>
      </c>
      <c r="T16" s="195" t="s">
        <v>151</v>
      </c>
      <c r="U16" s="195" t="s">
        <v>152</v>
      </c>
      <c r="V16" s="195" t="s">
        <v>153</v>
      </c>
      <c r="W16" s="195" t="s">
        <v>182</v>
      </c>
      <c r="X16" s="195" t="s">
        <v>183</v>
      </c>
      <c r="Y16" s="195" t="s">
        <v>184</v>
      </c>
      <c r="Z16" s="195" t="s">
        <v>1122</v>
      </c>
      <c r="AA16" s="195" t="s">
        <v>1461</v>
      </c>
      <c r="AB16" s="195" t="s">
        <v>1633</v>
      </c>
      <c r="AC16" s="36"/>
      <c r="AD16" s="36"/>
      <c r="AE16" s="36"/>
      <c r="AF16" s="36"/>
    </row>
    <row r="17" spans="2:32">
      <c r="B17" s="194" t="str">
        <f>RAW_DATA_INPUTS!B352</f>
        <v>Primary age Pupils (FTE) Central</v>
      </c>
      <c r="C17" s="325">
        <f>RAW_DATA_INPUTS!C352</f>
        <v>4133670.5</v>
      </c>
      <c r="D17" s="325">
        <f>RAW_DATA_INPUTS!D352</f>
        <v>4085271.436729731</v>
      </c>
      <c r="E17" s="325">
        <f>RAW_DATA_INPUTS!E352</f>
        <v>4047195.5</v>
      </c>
      <c r="F17" s="325">
        <f>RAW_DATA_INPUTS!F352</f>
        <v>4028055.5</v>
      </c>
      <c r="G17" s="325">
        <f>RAW_DATA_INPUTS!G352</f>
        <v>4016161.5</v>
      </c>
      <c r="H17" s="325">
        <f>RAW_DATA_INPUTS!H352</f>
        <v>4036364.5</v>
      </c>
      <c r="I17" s="325">
        <f>RAW_DATA_INPUTS!I352</f>
        <v>4074368</v>
      </c>
      <c r="J17" s="325">
        <f>RAW_DATA_INPUTS!J352</f>
        <v>4150277.5</v>
      </c>
      <c r="K17" s="325">
        <f>RAW_DATA_INPUTS!K352</f>
        <v>4247394.5</v>
      </c>
      <c r="L17" s="325">
        <f>RAW_DATA_INPUTS!L352</f>
        <v>4359000</v>
      </c>
      <c r="M17" s="325">
        <f>RAW_DATA_INPUTS!M352</f>
        <v>4463434</v>
      </c>
      <c r="N17" s="325">
        <f>RAW_DATA_INPUTS!N352</f>
        <v>4574041.5</v>
      </c>
      <c r="O17" s="325">
        <f>RAW_DATA_INPUTS!O352</f>
        <v>4659421</v>
      </c>
      <c r="P17" s="325">
        <f>RAW_DATA_INPUTS!P352</f>
        <v>4715388.5</v>
      </c>
      <c r="Q17" s="325">
        <f>RAW_DATA_INPUTS!Q352</f>
        <v>4738987.9623554191</v>
      </c>
      <c r="R17" s="325">
        <f>RAW_DATA_INPUTS!R352</f>
        <v>4738309.7819581926</v>
      </c>
      <c r="S17" s="325">
        <f>RAW_DATA_INPUTS!S352</f>
        <v>4738027.1714167371</v>
      </c>
      <c r="T17" s="325">
        <f>RAW_DATA_INPUTS!T352</f>
        <v>4716874.7723503476</v>
      </c>
      <c r="U17" s="325">
        <f>RAW_DATA_INPUTS!U352</f>
        <v>4686237.5443531433</v>
      </c>
      <c r="V17" s="325">
        <f>RAW_DATA_INPUTS!V352</f>
        <v>4654440.4670074899</v>
      </c>
      <c r="W17" s="325">
        <f>RAW_DATA_INPUTS!W352</f>
        <v>4631173.9373839879</v>
      </c>
      <c r="X17" s="325">
        <f>RAW_DATA_INPUTS!X352</f>
        <v>4619039.7782180272</v>
      </c>
      <c r="Y17" s="325">
        <f>RAW_DATA_INPUTS!Y352</f>
        <v>4606104.221584619</v>
      </c>
      <c r="Z17" s="325">
        <f>RAW_DATA_INPUTS!Z352</f>
        <v>4593140.1724560643</v>
      </c>
      <c r="AA17" s="325">
        <f>RAW_DATA_INPUTS!AA352</f>
        <v>4591536.4949568901</v>
      </c>
      <c r="AB17" s="325">
        <f>RAW_DATA_INPUTS!AB352</f>
        <v>4583243.1830901327</v>
      </c>
      <c r="AC17" s="36"/>
      <c r="AD17" s="36"/>
      <c r="AE17" s="36"/>
      <c r="AF17" s="36"/>
    </row>
    <row r="18" spans="2:32">
      <c r="B18" s="194" t="str">
        <f>RAW_DATA_INPUTS!B353</f>
        <v>Pupils FTE Years 7-9 Central</v>
      </c>
      <c r="C18" s="325">
        <f>RAW_DATA_INPUTS!C353</f>
        <v>1783139.5</v>
      </c>
      <c r="D18" s="325">
        <f>RAW_DATA_INPUTS!D353</f>
        <v>1758000.0007601124</v>
      </c>
      <c r="E18" s="325">
        <f>RAW_DATA_INPUTS!E353</f>
        <v>1722930</v>
      </c>
      <c r="F18" s="325">
        <f>RAW_DATA_INPUTS!F353</f>
        <v>1701531</v>
      </c>
      <c r="G18" s="325">
        <f>RAW_DATA_INPUTS!G353</f>
        <v>1691158</v>
      </c>
      <c r="H18" s="325">
        <f>RAW_DATA_INPUTS!H353</f>
        <v>1680949</v>
      </c>
      <c r="I18" s="325">
        <f>RAW_DATA_INPUTS!I353</f>
        <v>1672689.5</v>
      </c>
      <c r="J18" s="325">
        <f>RAW_DATA_INPUTS!J353</f>
        <v>1641887</v>
      </c>
      <c r="K18" s="325">
        <f>RAW_DATA_INPUTS!K353</f>
        <v>1612821</v>
      </c>
      <c r="L18" s="325">
        <f>RAW_DATA_INPUTS!L353</f>
        <v>1587472</v>
      </c>
      <c r="M18" s="325">
        <f>RAW_DATA_INPUTS!M353</f>
        <v>1595949</v>
      </c>
      <c r="N18" s="325">
        <f>RAW_DATA_INPUTS!N353</f>
        <v>1630717</v>
      </c>
      <c r="O18" s="325">
        <f>RAW_DATA_INPUTS!O353</f>
        <v>1678899</v>
      </c>
      <c r="P18" s="325">
        <f>RAW_DATA_INPUTS!P353</f>
        <v>1714907</v>
      </c>
      <c r="Q18" s="325">
        <f>RAW_DATA_INPUTS!Q353</f>
        <v>1764569.6976984616</v>
      </c>
      <c r="R18" s="325">
        <f>RAW_DATA_INPUTS!R353</f>
        <v>1824193.778512805</v>
      </c>
      <c r="S18" s="325">
        <f>RAW_DATA_INPUTS!S353</f>
        <v>1866446.2481117833</v>
      </c>
      <c r="T18" s="325">
        <f>RAW_DATA_INPUTS!T353</f>
        <v>1898575.4024627148</v>
      </c>
      <c r="U18" s="325">
        <f>RAW_DATA_INPUTS!U353</f>
        <v>1917738.7500955714</v>
      </c>
      <c r="V18" s="325">
        <f>RAW_DATA_INPUTS!V353</f>
        <v>1940994.2072893602</v>
      </c>
      <c r="W18" s="325">
        <f>RAW_DATA_INPUTS!W353</f>
        <v>1943349.5492991949</v>
      </c>
      <c r="X18" s="325">
        <f>RAW_DATA_INPUTS!X353</f>
        <v>1921688.9516691242</v>
      </c>
      <c r="Y18" s="325">
        <f>RAW_DATA_INPUTS!Y353</f>
        <v>1899735.9588350635</v>
      </c>
      <c r="Z18" s="325">
        <f>RAW_DATA_INPUTS!Z353</f>
        <v>1886260.5116397305</v>
      </c>
      <c r="AA18" s="325">
        <f>RAW_DATA_INPUTS!AA353</f>
        <v>1872603.3878522145</v>
      </c>
      <c r="AB18" s="325">
        <f>RAW_DATA_INPUTS!AB353</f>
        <v>1864287.6474239959</v>
      </c>
      <c r="AC18" s="36"/>
      <c r="AD18" s="36"/>
      <c r="AE18" s="36"/>
      <c r="AF18" s="36"/>
    </row>
    <row r="19" spans="2:32">
      <c r="B19" s="194" t="str">
        <f>RAW_DATA_INPUTS!B354</f>
        <v>Pupils FTE Years 10-11 Central</v>
      </c>
      <c r="C19" s="325">
        <f>RAW_DATA_INPUTS!C354</f>
        <v>1170159</v>
      </c>
      <c r="D19" s="325">
        <f>RAW_DATA_INPUTS!D354</f>
        <v>1185802.5625101563</v>
      </c>
      <c r="E19" s="325">
        <f>RAW_DATA_INPUTS!E354</f>
        <v>1189358</v>
      </c>
      <c r="F19" s="325">
        <f>RAW_DATA_INPUTS!F354</f>
        <v>1166918.5</v>
      </c>
      <c r="G19" s="325">
        <f>RAW_DATA_INPUTS!G354</f>
        <v>1146150</v>
      </c>
      <c r="H19" s="325">
        <f>RAW_DATA_INPUTS!H354</f>
        <v>1133977</v>
      </c>
      <c r="I19" s="325">
        <f>RAW_DATA_INPUTS!I354</f>
        <v>1116342.5</v>
      </c>
      <c r="J19" s="325">
        <f>RAW_DATA_INPUTS!J354</f>
        <v>1120567</v>
      </c>
      <c r="K19" s="325">
        <f>RAW_DATA_INPUTS!K354</f>
        <v>1117099</v>
      </c>
      <c r="L19" s="325">
        <f>RAW_DATA_INPUTS!L354</f>
        <v>1099417.5</v>
      </c>
      <c r="M19" s="325">
        <f>RAW_DATA_INPUTS!M354</f>
        <v>1081078</v>
      </c>
      <c r="N19" s="325">
        <f>RAW_DATA_INPUTS!N354</f>
        <v>1057483</v>
      </c>
      <c r="O19" s="325">
        <f>RAW_DATA_INPUTS!O354</f>
        <v>1041875</v>
      </c>
      <c r="P19" s="325">
        <f>RAW_DATA_INPUTS!P354</f>
        <v>1053705</v>
      </c>
      <c r="Q19" s="325">
        <f>RAW_DATA_INPUTS!Q354</f>
        <v>1091556.8046420407</v>
      </c>
      <c r="R19" s="325">
        <f>RAW_DATA_INPUTS!R354</f>
        <v>1119926.6083164332</v>
      </c>
      <c r="S19" s="325">
        <f>RAW_DATA_INPUTS!S354</f>
        <v>1144489.224012505</v>
      </c>
      <c r="T19" s="325">
        <f>RAW_DATA_INPUTS!T354</f>
        <v>1177548.2612206324</v>
      </c>
      <c r="U19" s="325">
        <f>RAW_DATA_INPUTS!U354</f>
        <v>1222172.8191347816</v>
      </c>
      <c r="V19" s="325">
        <f>RAW_DATA_INPUTS!V354</f>
        <v>1242086.4884621755</v>
      </c>
      <c r="W19" s="325">
        <f>RAW_DATA_INPUTS!W354</f>
        <v>1249272.3922598413</v>
      </c>
      <c r="X19" s="325">
        <f>RAW_DATA_INPUTS!X354</f>
        <v>1271813.4479397337</v>
      </c>
      <c r="Y19" s="325">
        <f>RAW_DATA_INPUTS!Y354</f>
        <v>1283194.2935322861</v>
      </c>
      <c r="Z19" s="325">
        <f>RAW_DATA_INPUTS!Z354</f>
        <v>1273889.7373303899</v>
      </c>
      <c r="AA19" s="325">
        <f>RAW_DATA_INPUTS!AA354</f>
        <v>1252707.8419778072</v>
      </c>
      <c r="AB19" s="325">
        <f>RAW_DATA_INPUTS!AB354</f>
        <v>1240450.8609993909</v>
      </c>
      <c r="AC19" s="36"/>
      <c r="AD19" s="36"/>
      <c r="AE19" s="36"/>
      <c r="AF19" s="36"/>
    </row>
    <row r="20" spans="2:32">
      <c r="B20" s="194" t="str">
        <f>RAW_DATA_INPUTS!B355</f>
        <v>Pupils FTE Years 12-13 Central</v>
      </c>
      <c r="C20" s="325">
        <f>RAW_DATA_INPUTS!C355</f>
        <v>355184.5</v>
      </c>
      <c r="D20" s="325">
        <f>RAW_DATA_INPUTS!D355</f>
        <v>361355</v>
      </c>
      <c r="E20" s="325">
        <f>RAW_DATA_INPUTS!E355</f>
        <v>370116</v>
      </c>
      <c r="F20" s="325">
        <f>RAW_DATA_INPUTS!F355</f>
        <v>380453</v>
      </c>
      <c r="G20" s="325">
        <f>RAW_DATA_INPUTS!G355</f>
        <v>394342</v>
      </c>
      <c r="H20" s="325">
        <f>RAW_DATA_INPUTS!H355</f>
        <v>412859.5</v>
      </c>
      <c r="I20" s="325">
        <f>RAW_DATA_INPUTS!I355</f>
        <v>423222</v>
      </c>
      <c r="J20" s="325">
        <f>RAW_DATA_INPUTS!J355</f>
        <v>423232.5</v>
      </c>
      <c r="K20" s="325">
        <f>RAW_DATA_INPUTS!K355</f>
        <v>428860</v>
      </c>
      <c r="L20" s="325">
        <f>RAW_DATA_INPUTS!L355</f>
        <v>439034.5</v>
      </c>
      <c r="M20" s="325">
        <f>RAW_DATA_INPUTS!M355</f>
        <v>442836.5</v>
      </c>
      <c r="N20" s="325">
        <f>RAW_DATA_INPUTS!N355</f>
        <v>433870.5</v>
      </c>
      <c r="O20" s="325">
        <f>RAW_DATA_INPUTS!O355</f>
        <v>424809</v>
      </c>
      <c r="P20" s="325">
        <f>RAW_DATA_INPUTS!P355</f>
        <v>408030</v>
      </c>
      <c r="Q20" s="326">
        <f t="shared" ref="Q20:Z20" si="0">Q23*Q21</f>
        <v>393969.51247307006</v>
      </c>
      <c r="R20" s="326">
        <f t="shared" si="0"/>
        <v>384138.34424079326</v>
      </c>
      <c r="S20" s="326">
        <f t="shared" si="0"/>
        <v>379406.140550246</v>
      </c>
      <c r="T20" s="326">
        <f t="shared" si="0"/>
        <v>385907.26981215063</v>
      </c>
      <c r="U20" s="326">
        <f t="shared" si="0"/>
        <v>397698.84000559809</v>
      </c>
      <c r="V20" s="326">
        <f t="shared" si="0"/>
        <v>409632.92012529564</v>
      </c>
      <c r="W20" s="326">
        <f t="shared" si="0"/>
        <v>422237.66105456254</v>
      </c>
      <c r="X20" s="326">
        <f t="shared" si="0"/>
        <v>431433.67080795631</v>
      </c>
      <c r="Y20" s="326">
        <f t="shared" si="0"/>
        <v>439167.10333730088</v>
      </c>
      <c r="Z20" s="326">
        <f t="shared" si="0"/>
        <v>446714.9466691917</v>
      </c>
      <c r="AA20" s="326">
        <f>AA23*AA21</f>
        <v>452844.25835143717</v>
      </c>
      <c r="AB20" s="326">
        <f>AB23*AB21</f>
        <v>456597.29503939598</v>
      </c>
      <c r="AC20" s="36"/>
      <c r="AD20" s="36"/>
      <c r="AE20" s="36"/>
      <c r="AF20" s="36"/>
    </row>
    <row r="21" spans="2:32">
      <c r="B21" s="194" t="str">
        <f>RAW_DATA_INPUTS!B356</f>
        <v>16-19 population</v>
      </c>
      <c r="C21" s="325">
        <f>RAW_DATA_INPUTS!C356</f>
        <v>2591851.2639240595</v>
      </c>
      <c r="D21" s="325">
        <f>RAW_DATA_INPUTS!D356</f>
        <v>2608521.9199660681</v>
      </c>
      <c r="E21" s="325">
        <f>RAW_DATA_INPUTS!E356</f>
        <v>2644318.2228521295</v>
      </c>
      <c r="F21" s="325">
        <f>RAW_DATA_INPUTS!F356</f>
        <v>2688798.0261939741</v>
      </c>
      <c r="G21" s="325">
        <f>RAW_DATA_INPUTS!G356</f>
        <v>2705903.2746035685</v>
      </c>
      <c r="H21" s="325">
        <f>RAW_DATA_INPUTS!H356</f>
        <v>2717958.6116225235</v>
      </c>
      <c r="I21" s="325">
        <f>RAW_DATA_INPUTS!I356</f>
        <v>2717385.3601785055</v>
      </c>
      <c r="J21" s="325">
        <f>RAW_DATA_INPUTS!J356</f>
        <v>2680455.9336874634</v>
      </c>
      <c r="K21" s="325">
        <f>RAW_DATA_INPUTS!K356</f>
        <v>2641996.0006059059</v>
      </c>
      <c r="L21" s="325">
        <f>RAW_DATA_INPUTS!L356</f>
        <v>2633177.9290057975</v>
      </c>
      <c r="M21" s="325">
        <f>RAW_DATA_INPUTS!M356</f>
        <v>2618430.7324961186</v>
      </c>
      <c r="N21" s="325">
        <f>RAW_DATA_INPUTS!N356</f>
        <v>2610783.5698214751</v>
      </c>
      <c r="O21" s="325">
        <f>RAW_DATA_INPUTS!O356</f>
        <v>2578440.9968462512</v>
      </c>
      <c r="P21" s="325">
        <f>RAW_DATA_INPUTS!P356</f>
        <v>2526166.9592933231</v>
      </c>
      <c r="Q21" s="325">
        <f>RAW_DATA_INPUTS!Q356</f>
        <v>2478753.3224017778</v>
      </c>
      <c r="R21" s="325">
        <f>RAW_DATA_INPUTS!R356</f>
        <v>2457207.5734346416</v>
      </c>
      <c r="S21" s="325">
        <f>RAW_DATA_INPUTS!S356</f>
        <v>2469644.201234322</v>
      </c>
      <c r="T21" s="325">
        <f>RAW_DATA_INPUTS!T356</f>
        <v>2511961.5874523008</v>
      </c>
      <c r="U21" s="325">
        <f>RAW_DATA_INPUTS!U356</f>
        <v>2588715.7035281803</v>
      </c>
      <c r="V21" s="325">
        <f>RAW_DATA_INPUTS!V356</f>
        <v>2666397.4503811249</v>
      </c>
      <c r="W21" s="325">
        <f>RAW_DATA_INPUTS!W356</f>
        <v>2748444.6868830929</v>
      </c>
      <c r="X21" s="325">
        <f>RAW_DATA_INPUTS!X356</f>
        <v>2808303.6868692976</v>
      </c>
      <c r="Y21" s="325">
        <f>RAW_DATA_INPUTS!Y356</f>
        <v>2858642.4261791939</v>
      </c>
      <c r="Z21" s="325">
        <f>RAW_DATA_INPUTS!Z356</f>
        <v>2907773.1215585447</v>
      </c>
      <c r="AA21" s="325">
        <f>RAW_DATA_INPUTS!AA356</f>
        <v>2947670.2593108807</v>
      </c>
      <c r="AB21" s="325">
        <f>RAW_DATA_INPUTS!AB356</f>
        <v>2972099.6617448921</v>
      </c>
      <c r="AC21" s="36"/>
      <c r="AD21" s="36"/>
      <c r="AE21" s="36"/>
      <c r="AF21" s="36"/>
    </row>
    <row r="22" spans="2:32">
      <c r="B22" s="194" t="s">
        <v>1392</v>
      </c>
      <c r="C22" s="327">
        <f t="shared" ref="C22:Z22" si="1">SUM(C18:C20)</f>
        <v>3308483</v>
      </c>
      <c r="D22" s="327">
        <f t="shared" si="1"/>
        <v>3305157.563270269</v>
      </c>
      <c r="E22" s="327">
        <f t="shared" si="1"/>
        <v>3282404</v>
      </c>
      <c r="F22" s="327">
        <f t="shared" si="1"/>
        <v>3248902.5</v>
      </c>
      <c r="G22" s="327">
        <f t="shared" si="1"/>
        <v>3231650</v>
      </c>
      <c r="H22" s="327">
        <f t="shared" si="1"/>
        <v>3227785.5</v>
      </c>
      <c r="I22" s="327">
        <f t="shared" si="1"/>
        <v>3212254</v>
      </c>
      <c r="J22" s="327">
        <f t="shared" si="1"/>
        <v>3185686.5</v>
      </c>
      <c r="K22" s="327">
        <f t="shared" si="1"/>
        <v>3158780</v>
      </c>
      <c r="L22" s="327">
        <f t="shared" si="1"/>
        <v>3125924</v>
      </c>
      <c r="M22" s="327">
        <f t="shared" si="1"/>
        <v>3119863.5</v>
      </c>
      <c r="N22" s="327">
        <f t="shared" si="1"/>
        <v>3122070.5</v>
      </c>
      <c r="O22" s="327">
        <f t="shared" si="1"/>
        <v>3145583</v>
      </c>
      <c r="P22" s="327">
        <f t="shared" si="1"/>
        <v>3176642</v>
      </c>
      <c r="Q22" s="327">
        <f t="shared" si="1"/>
        <v>3250096.0148135722</v>
      </c>
      <c r="R22" s="327">
        <f t="shared" si="1"/>
        <v>3328258.7310700314</v>
      </c>
      <c r="S22" s="327">
        <f t="shared" si="1"/>
        <v>3390341.6126745343</v>
      </c>
      <c r="T22" s="327">
        <f t="shared" si="1"/>
        <v>3462030.9334954983</v>
      </c>
      <c r="U22" s="327">
        <f t="shared" si="1"/>
        <v>3537610.409235951</v>
      </c>
      <c r="V22" s="327">
        <f t="shared" si="1"/>
        <v>3592713.6158768311</v>
      </c>
      <c r="W22" s="327">
        <f t="shared" si="1"/>
        <v>3614859.602613599</v>
      </c>
      <c r="X22" s="327">
        <f t="shared" si="1"/>
        <v>3624936.0704168142</v>
      </c>
      <c r="Y22" s="327">
        <f t="shared" si="1"/>
        <v>3622097.3557046503</v>
      </c>
      <c r="Z22" s="327">
        <f t="shared" si="1"/>
        <v>3606865.1956393118</v>
      </c>
      <c r="AA22" s="327">
        <f>SUM(AA18:AA20)</f>
        <v>3578155.4881814593</v>
      </c>
      <c r="AB22" s="327">
        <f>SUM(AB18:AB20)</f>
        <v>3561335.8034627829</v>
      </c>
      <c r="AC22" s="36"/>
      <c r="AD22" s="36"/>
      <c r="AE22" s="36"/>
      <c r="AF22" s="36"/>
    </row>
    <row r="23" spans="2:32" s="2" customFormat="1">
      <c r="B23" s="534"/>
      <c r="D23" s="462" t="s">
        <v>461</v>
      </c>
      <c r="E23" s="456">
        <f t="shared" ref="E23:P23" si="2">E20/E21</f>
        <v>0.13996651265398663</v>
      </c>
      <c r="F23" s="456">
        <f t="shared" si="2"/>
        <v>0.14149556652960499</v>
      </c>
      <c r="G23" s="456">
        <f t="shared" si="2"/>
        <v>0.14573396015338852</v>
      </c>
      <c r="H23" s="456">
        <f t="shared" si="2"/>
        <v>0.15190058385529931</v>
      </c>
      <c r="I23" s="456">
        <f t="shared" si="2"/>
        <v>0.15574603668733922</v>
      </c>
      <c r="J23" s="456">
        <f t="shared" si="2"/>
        <v>0.15789571269607305</v>
      </c>
      <c r="K23" s="456">
        <f t="shared" si="2"/>
        <v>0.16232424269440482</v>
      </c>
      <c r="L23" s="456">
        <f t="shared" si="2"/>
        <v>0.1667318015861409</v>
      </c>
      <c r="M23" s="456">
        <f t="shared" si="2"/>
        <v>0.16912286221826051</v>
      </c>
      <c r="N23" s="456">
        <f t="shared" si="2"/>
        <v>0.16618401655931517</v>
      </c>
      <c r="O23" s="456">
        <f t="shared" si="2"/>
        <v>0.1647542063283951</v>
      </c>
      <c r="P23" s="456">
        <f t="shared" si="2"/>
        <v>0.16152139053950076</v>
      </c>
      <c r="Q23" s="457">
        <f>P23+((((P23-O23)*3)+((O23-N23)*2)+(N23-M23))/6)</f>
        <v>0.1589385716249227</v>
      </c>
      <c r="R23" s="457">
        <f>Q23+((((Q23-P23)*3)+((P23-O23)*2)+(O23-N23))/6)</f>
        <v>0.15633125519951555</v>
      </c>
      <c r="S23" s="457">
        <f>R23+((((R23-Q23)*3)+((Q23-P23)*2)+(P23-O23))/6)</f>
        <v>0.15362785471713689</v>
      </c>
      <c r="T23" s="458">
        <f t="shared" ref="T23:AB23" si="3">S23</f>
        <v>0.15362785471713689</v>
      </c>
      <c r="U23" s="458">
        <f t="shared" si="3"/>
        <v>0.15362785471713689</v>
      </c>
      <c r="V23" s="458">
        <f t="shared" si="3"/>
        <v>0.15362785471713689</v>
      </c>
      <c r="W23" s="458">
        <f t="shared" si="3"/>
        <v>0.15362785471713689</v>
      </c>
      <c r="X23" s="458">
        <f t="shared" si="3"/>
        <v>0.15362785471713689</v>
      </c>
      <c r="Y23" s="458">
        <f t="shared" si="3"/>
        <v>0.15362785471713689</v>
      </c>
      <c r="Z23" s="458">
        <f t="shared" si="3"/>
        <v>0.15362785471713689</v>
      </c>
      <c r="AA23" s="458">
        <f t="shared" si="3"/>
        <v>0.15362785471713689</v>
      </c>
      <c r="AB23" s="458">
        <f t="shared" si="3"/>
        <v>0.15362785471713689</v>
      </c>
      <c r="AC23" s="192"/>
      <c r="AD23" s="192"/>
      <c r="AE23" s="192"/>
      <c r="AF23" s="192"/>
    </row>
    <row r="24" spans="2:32" s="2" customFormat="1">
      <c r="B24" s="534"/>
      <c r="C24" s="190"/>
      <c r="D24" s="190"/>
      <c r="E24" s="388"/>
      <c r="F24" s="190"/>
      <c r="G24" s="190"/>
      <c r="H24" s="190"/>
      <c r="I24" s="190"/>
      <c r="J24" s="190"/>
      <c r="K24" s="190"/>
      <c r="L24" s="190"/>
      <c r="M24" s="190"/>
      <c r="N24" s="190"/>
      <c r="O24" s="190"/>
      <c r="P24" s="190"/>
      <c r="Q24" s="190"/>
      <c r="R24" s="190"/>
      <c r="S24" s="190"/>
      <c r="T24" s="190"/>
      <c r="U24" s="190"/>
      <c r="V24" s="191"/>
      <c r="W24" s="192"/>
      <c r="X24" s="192"/>
      <c r="Y24" s="192"/>
      <c r="Z24" s="192"/>
      <c r="AA24" s="192"/>
      <c r="AB24" s="192"/>
      <c r="AC24" s="192"/>
      <c r="AD24" s="192"/>
      <c r="AE24" s="192"/>
      <c r="AF24" s="192"/>
    </row>
    <row r="25" spans="2:32" ht="15">
      <c r="B25" s="193" t="s">
        <v>190</v>
      </c>
      <c r="C25" s="36"/>
      <c r="D25" s="36"/>
      <c r="E25" s="389"/>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row>
    <row r="26" spans="2:32">
      <c r="B26" s="535"/>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row>
    <row r="27" spans="2:32">
      <c r="B27" s="194" t="str">
        <f>RAW_DATA_INPUTS!B360</f>
        <v>Academic year</v>
      </c>
      <c r="C27" s="194" t="str">
        <f t="shared" ref="C27:AB27" si="4">C16</f>
        <v>2004/05</v>
      </c>
      <c r="D27" s="194" t="str">
        <f t="shared" si="4"/>
        <v>2005/06</v>
      </c>
      <c r="E27" s="194" t="str">
        <f t="shared" si="4"/>
        <v>2006/07</v>
      </c>
      <c r="F27" s="194" t="str">
        <f t="shared" si="4"/>
        <v>2007/08</v>
      </c>
      <c r="G27" s="194" t="str">
        <f t="shared" si="4"/>
        <v>2008/09</v>
      </c>
      <c r="H27" s="194" t="str">
        <f t="shared" si="4"/>
        <v>2009/10</v>
      </c>
      <c r="I27" s="194" t="str">
        <f t="shared" si="4"/>
        <v>2010/11</v>
      </c>
      <c r="J27" s="194" t="str">
        <f t="shared" si="4"/>
        <v>2011/12</v>
      </c>
      <c r="K27" s="194" t="str">
        <f t="shared" si="4"/>
        <v>2012/13</v>
      </c>
      <c r="L27" s="194" t="str">
        <f t="shared" si="4"/>
        <v>2013/14</v>
      </c>
      <c r="M27" s="194" t="str">
        <f t="shared" si="4"/>
        <v>2014/15</v>
      </c>
      <c r="N27" s="194" t="str">
        <f t="shared" si="4"/>
        <v>2015/16</v>
      </c>
      <c r="O27" s="194" t="str">
        <f t="shared" si="4"/>
        <v>2016/17</v>
      </c>
      <c r="P27" s="194" t="str">
        <f t="shared" si="4"/>
        <v>2017/18</v>
      </c>
      <c r="Q27" s="194" t="str">
        <f t="shared" si="4"/>
        <v>2018/19</v>
      </c>
      <c r="R27" s="194" t="str">
        <f t="shared" si="4"/>
        <v>2019/20</v>
      </c>
      <c r="S27" s="194" t="str">
        <f t="shared" si="4"/>
        <v>2020/21</v>
      </c>
      <c r="T27" s="194" t="str">
        <f t="shared" si="4"/>
        <v>2021/22</v>
      </c>
      <c r="U27" s="194" t="str">
        <f t="shared" si="4"/>
        <v>2022/23</v>
      </c>
      <c r="V27" s="194" t="str">
        <f t="shared" si="4"/>
        <v>2023/24</v>
      </c>
      <c r="W27" s="194" t="str">
        <f t="shared" si="4"/>
        <v>2024/25</v>
      </c>
      <c r="X27" s="194" t="str">
        <f t="shared" si="4"/>
        <v>2025/26</v>
      </c>
      <c r="Y27" s="194" t="str">
        <f t="shared" si="4"/>
        <v>2026/27</v>
      </c>
      <c r="Z27" s="194" t="str">
        <f t="shared" si="4"/>
        <v>2027/28</v>
      </c>
      <c r="AA27" s="194" t="str">
        <f t="shared" si="4"/>
        <v>2028/29</v>
      </c>
      <c r="AB27" s="194" t="str">
        <f t="shared" si="4"/>
        <v>2029/30</v>
      </c>
      <c r="AC27" s="36"/>
      <c r="AD27" s="36"/>
      <c r="AE27" s="36"/>
      <c r="AF27" s="36"/>
    </row>
    <row r="28" spans="2:32">
      <c r="B28" s="194" t="str">
        <f>RAW_DATA_INPUTS!B361</f>
        <v>Primary age Pupils (FTE) High</v>
      </c>
      <c r="C28" s="325">
        <f>RAW_DATA_INPUTS!C361</f>
        <v>4133670.5</v>
      </c>
      <c r="D28" s="325">
        <f>RAW_DATA_INPUTS!D361</f>
        <v>4085271.436729731</v>
      </c>
      <c r="E28" s="325">
        <f>RAW_DATA_INPUTS!E361</f>
        <v>4047195.5</v>
      </c>
      <c r="F28" s="325">
        <f>RAW_DATA_INPUTS!F361</f>
        <v>4028055.5</v>
      </c>
      <c r="G28" s="325">
        <f>RAW_DATA_INPUTS!G361</f>
        <v>4016161.5</v>
      </c>
      <c r="H28" s="325">
        <f>RAW_DATA_INPUTS!H361</f>
        <v>4036364.5</v>
      </c>
      <c r="I28" s="325">
        <f>RAW_DATA_INPUTS!I361</f>
        <v>4074368</v>
      </c>
      <c r="J28" s="325">
        <f>RAW_DATA_INPUTS!J361</f>
        <v>4150277.5</v>
      </c>
      <c r="K28" s="325">
        <f>RAW_DATA_INPUTS!K361</f>
        <v>4247394.5</v>
      </c>
      <c r="L28" s="325">
        <f>RAW_DATA_INPUTS!L361</f>
        <v>4359000</v>
      </c>
      <c r="M28" s="325">
        <f>RAW_DATA_INPUTS!M361</f>
        <v>4463434</v>
      </c>
      <c r="N28" s="325">
        <f>RAW_DATA_INPUTS!N361</f>
        <v>4574041.5</v>
      </c>
      <c r="O28" s="325">
        <f>RAW_DATA_INPUTS!O361</f>
        <v>4659421</v>
      </c>
      <c r="P28" s="325">
        <f>RAW_DATA_INPUTS!P361</f>
        <v>4715388.5</v>
      </c>
      <c r="Q28" s="325">
        <f>RAW_DATA_INPUTS!Q361</f>
        <v>4741431.0222255019</v>
      </c>
      <c r="R28" s="325">
        <f>RAW_DATA_INPUTS!R361</f>
        <v>4743755.130369354</v>
      </c>
      <c r="S28" s="325">
        <f>RAW_DATA_INPUTS!S361</f>
        <v>4748247.7449540505</v>
      </c>
      <c r="T28" s="325">
        <f>RAW_DATA_INPUTS!T361</f>
        <v>4736692.2478386257</v>
      </c>
      <c r="U28" s="325">
        <f>RAW_DATA_INPUTS!U361</f>
        <v>4726310.472888344</v>
      </c>
      <c r="V28" s="325">
        <f>RAW_DATA_INPUTS!V361</f>
        <v>4723334.9846856017</v>
      </c>
      <c r="W28" s="325">
        <f>RAW_DATA_INPUTS!W361</f>
        <v>4736999.0694928123</v>
      </c>
      <c r="X28" s="325">
        <f>RAW_DATA_INPUTS!X361</f>
        <v>4769698.8698089188</v>
      </c>
      <c r="Y28" s="325">
        <f>RAW_DATA_INPUTS!Y361</f>
        <v>4807519.2506701602</v>
      </c>
      <c r="Z28" s="325">
        <f>RAW_DATA_INPUTS!Z361</f>
        <v>4847381.9345466001</v>
      </c>
      <c r="AA28" s="325">
        <f>RAW_DATA_INPUTS!AA361</f>
        <v>4896002.3309027422</v>
      </c>
      <c r="AB28" s="325">
        <f>RAW_DATA_INPUTS!AB361</f>
        <v>4926548.1109072054</v>
      </c>
      <c r="AC28" s="36"/>
      <c r="AD28" s="36"/>
      <c r="AE28" s="36"/>
      <c r="AF28" s="36"/>
    </row>
    <row r="29" spans="2:32">
      <c r="B29" s="194" t="str">
        <f>RAW_DATA_INPUTS!B362</f>
        <v>Pupils FTE Years 7-9 High</v>
      </c>
      <c r="C29" s="325">
        <f>RAW_DATA_INPUTS!C362</f>
        <v>1783139.5</v>
      </c>
      <c r="D29" s="325">
        <f>RAW_DATA_INPUTS!D362</f>
        <v>1758000.0007601124</v>
      </c>
      <c r="E29" s="325">
        <f>RAW_DATA_INPUTS!E362</f>
        <v>1722930</v>
      </c>
      <c r="F29" s="325">
        <f>RAW_DATA_INPUTS!F362</f>
        <v>1701531</v>
      </c>
      <c r="G29" s="325">
        <f>RAW_DATA_INPUTS!G362</f>
        <v>1691158</v>
      </c>
      <c r="H29" s="325">
        <f>RAW_DATA_INPUTS!H362</f>
        <v>1680949</v>
      </c>
      <c r="I29" s="325">
        <f>RAW_DATA_INPUTS!I362</f>
        <v>1672689.5</v>
      </c>
      <c r="J29" s="325">
        <f>RAW_DATA_INPUTS!J362</f>
        <v>1641887</v>
      </c>
      <c r="K29" s="325">
        <f>RAW_DATA_INPUTS!K362</f>
        <v>1612821</v>
      </c>
      <c r="L29" s="325">
        <f>RAW_DATA_INPUTS!L362</f>
        <v>1587472</v>
      </c>
      <c r="M29" s="325">
        <f>RAW_DATA_INPUTS!M362</f>
        <v>1595949</v>
      </c>
      <c r="N29" s="325">
        <f>RAW_DATA_INPUTS!N362</f>
        <v>1630717</v>
      </c>
      <c r="O29" s="325">
        <f>RAW_DATA_INPUTS!O362</f>
        <v>1678899</v>
      </c>
      <c r="P29" s="325">
        <f>RAW_DATA_INPUTS!P362</f>
        <v>1714907</v>
      </c>
      <c r="Q29" s="325">
        <f>RAW_DATA_INPUTS!Q362</f>
        <v>1765122.8764085639</v>
      </c>
      <c r="R29" s="325">
        <f>RAW_DATA_INPUTS!R362</f>
        <v>1825298.336078685</v>
      </c>
      <c r="S29" s="325">
        <f>RAW_DATA_INPUTS!S362</f>
        <v>1868130.3732375973</v>
      </c>
      <c r="T29" s="325">
        <f>RAW_DATA_INPUTS!T362</f>
        <v>1900847.3500838433</v>
      </c>
      <c r="U29" s="325">
        <f>RAW_DATA_INPUTS!U362</f>
        <v>1920604.2655204164</v>
      </c>
      <c r="V29" s="325">
        <f>RAW_DATA_INPUTS!V362</f>
        <v>1944459.3618161399</v>
      </c>
      <c r="W29" s="325">
        <f>RAW_DATA_INPUTS!W362</f>
        <v>1947976.2745027416</v>
      </c>
      <c r="X29" s="325">
        <f>RAW_DATA_INPUTS!X362</f>
        <v>1927777.7946366756</v>
      </c>
      <c r="Y29" s="325">
        <f>RAW_DATA_INPUTS!Y362</f>
        <v>1907639.7462161405</v>
      </c>
      <c r="Z29" s="325">
        <f>RAW_DATA_INPUTS!Z362</f>
        <v>1895760.8685107823</v>
      </c>
      <c r="AA29" s="325">
        <f>RAW_DATA_INPUTS!AA362</f>
        <v>1885980.7182068569</v>
      </c>
      <c r="AB29" s="325">
        <f>RAW_DATA_INPUTS!AB362</f>
        <v>1892844.6578062247</v>
      </c>
      <c r="AC29" s="36"/>
      <c r="AD29" s="36"/>
      <c r="AE29" s="36"/>
      <c r="AF29" s="36"/>
    </row>
    <row r="30" spans="2:32">
      <c r="B30" s="194" t="str">
        <f>RAW_DATA_INPUTS!B363</f>
        <v>Pupils FTE Years 10-11 High</v>
      </c>
      <c r="C30" s="325">
        <f>RAW_DATA_INPUTS!C363</f>
        <v>1170159</v>
      </c>
      <c r="D30" s="325">
        <f>RAW_DATA_INPUTS!D363</f>
        <v>1185802.5625101563</v>
      </c>
      <c r="E30" s="325">
        <f>RAW_DATA_INPUTS!E363</f>
        <v>1189358</v>
      </c>
      <c r="F30" s="325">
        <f>RAW_DATA_INPUTS!F363</f>
        <v>1166918.5</v>
      </c>
      <c r="G30" s="325">
        <f>RAW_DATA_INPUTS!G363</f>
        <v>1146150</v>
      </c>
      <c r="H30" s="325">
        <f>RAW_DATA_INPUTS!H363</f>
        <v>1133977</v>
      </c>
      <c r="I30" s="325">
        <f>RAW_DATA_INPUTS!I363</f>
        <v>1116342.5</v>
      </c>
      <c r="J30" s="325">
        <f>RAW_DATA_INPUTS!J363</f>
        <v>1120567</v>
      </c>
      <c r="K30" s="325">
        <f>RAW_DATA_INPUTS!K363</f>
        <v>1117099</v>
      </c>
      <c r="L30" s="325">
        <f>RAW_DATA_INPUTS!L363</f>
        <v>1099417.5</v>
      </c>
      <c r="M30" s="325">
        <f>RAW_DATA_INPUTS!M363</f>
        <v>1081078</v>
      </c>
      <c r="N30" s="325">
        <f>RAW_DATA_INPUTS!N363</f>
        <v>1057483</v>
      </c>
      <c r="O30" s="325">
        <f>RAW_DATA_INPUTS!O363</f>
        <v>1041875</v>
      </c>
      <c r="P30" s="325">
        <f>RAW_DATA_INPUTS!P363</f>
        <v>1053705</v>
      </c>
      <c r="Q30" s="325">
        <f>RAW_DATA_INPUTS!Q363</f>
        <v>1091959.1488627328</v>
      </c>
      <c r="R30" s="325">
        <f>RAW_DATA_INPUTS!R363</f>
        <v>1120690.5334176966</v>
      </c>
      <c r="S30" s="325">
        <f>RAW_DATA_INPUTS!S363</f>
        <v>1145576.2869513715</v>
      </c>
      <c r="T30" s="325">
        <f>RAW_DATA_INPUTS!T363</f>
        <v>1178956.1447793143</v>
      </c>
      <c r="U30" s="325">
        <f>RAW_DATA_INPUTS!U363</f>
        <v>1223943.5881604981</v>
      </c>
      <c r="V30" s="325">
        <f>RAW_DATA_INPUTS!V363</f>
        <v>1244229.358614427</v>
      </c>
      <c r="W30" s="325">
        <f>RAW_DATA_INPUTS!W363</f>
        <v>1251789.5226926634</v>
      </c>
      <c r="X30" s="325">
        <f>RAW_DATA_INPUTS!X363</f>
        <v>1274697.1539820842</v>
      </c>
      <c r="Y30" s="325">
        <f>RAW_DATA_INPUTS!Y363</f>
        <v>1286440.379178748</v>
      </c>
      <c r="Z30" s="325">
        <f>RAW_DATA_INPUTS!Z363</f>
        <v>1278078.3425588398</v>
      </c>
      <c r="AA30" s="325">
        <f>RAW_DATA_INPUTS!AA363</f>
        <v>1258171.1256657063</v>
      </c>
      <c r="AB30" s="325">
        <f>RAW_DATA_INPUTS!AB363</f>
        <v>1246944.2795399362</v>
      </c>
      <c r="AC30" s="36"/>
      <c r="AD30" s="36"/>
      <c r="AE30" s="36"/>
      <c r="AF30" s="36"/>
    </row>
    <row r="31" spans="2:32">
      <c r="B31" s="194" t="str">
        <f>RAW_DATA_INPUTS!B364</f>
        <v>Pupils FTE Years 12-13 High</v>
      </c>
      <c r="C31" s="325">
        <f>RAW_DATA_INPUTS!C364</f>
        <v>355184.5</v>
      </c>
      <c r="D31" s="325">
        <f>RAW_DATA_INPUTS!D364</f>
        <v>361355</v>
      </c>
      <c r="E31" s="325">
        <f>RAW_DATA_INPUTS!E364</f>
        <v>370116</v>
      </c>
      <c r="F31" s="325">
        <f>RAW_DATA_INPUTS!F364</f>
        <v>380453</v>
      </c>
      <c r="G31" s="325">
        <f>RAW_DATA_INPUTS!G364</f>
        <v>394342</v>
      </c>
      <c r="H31" s="325">
        <f>RAW_DATA_INPUTS!H364</f>
        <v>412859.5</v>
      </c>
      <c r="I31" s="325">
        <f>RAW_DATA_INPUTS!I364</f>
        <v>423222</v>
      </c>
      <c r="J31" s="325">
        <f>RAW_DATA_INPUTS!J364</f>
        <v>423232.5</v>
      </c>
      <c r="K31" s="325">
        <f>RAW_DATA_INPUTS!K364</f>
        <v>428860</v>
      </c>
      <c r="L31" s="325">
        <f>RAW_DATA_INPUTS!L364</f>
        <v>439034.5</v>
      </c>
      <c r="M31" s="325">
        <f>RAW_DATA_INPUTS!M364</f>
        <v>442836.5</v>
      </c>
      <c r="N31" s="325">
        <f>RAW_DATA_INPUTS!N364</f>
        <v>433870.5</v>
      </c>
      <c r="O31" s="325">
        <f>RAW_DATA_INPUTS!O364</f>
        <v>424809</v>
      </c>
      <c r="P31" s="325">
        <f>RAW_DATA_INPUTS!P364</f>
        <v>408030</v>
      </c>
      <c r="Q31" s="326">
        <f t="shared" ref="Q31:Z31" si="5">Q34*Q32</f>
        <v>394934.39980355283</v>
      </c>
      <c r="R31" s="326">
        <f t="shared" si="5"/>
        <v>385363.01404415583</v>
      </c>
      <c r="S31" s="326">
        <f t="shared" si="5"/>
        <v>380826.77358629927</v>
      </c>
      <c r="T31" s="326">
        <f t="shared" si="5"/>
        <v>387521.26392833295</v>
      </c>
      <c r="U31" s="326">
        <f t="shared" si="5"/>
        <v>399498.07678789005</v>
      </c>
      <c r="V31" s="326">
        <f t="shared" si="5"/>
        <v>411615.74208895239</v>
      </c>
      <c r="W31" s="326">
        <f t="shared" si="5"/>
        <v>424411.55238527869</v>
      </c>
      <c r="X31" s="326">
        <f t="shared" si="5"/>
        <v>433798.62111295562</v>
      </c>
      <c r="Y31" s="326">
        <f t="shared" si="5"/>
        <v>441736.12390732393</v>
      </c>
      <c r="Z31" s="326">
        <f t="shared" si="5"/>
        <v>449499.60403639235</v>
      </c>
      <c r="AA31" s="326">
        <f>AA34*AA32</f>
        <v>455861.25065115176</v>
      </c>
      <c r="AB31" s="326">
        <f>AB34*AB32</f>
        <v>459874.895709134</v>
      </c>
      <c r="AC31" s="36"/>
      <c r="AD31" s="36"/>
      <c r="AE31" s="36"/>
      <c r="AF31" s="36"/>
    </row>
    <row r="32" spans="2:32">
      <c r="B32" s="194" t="str">
        <f>RAW_DATA_INPUTS!B365</f>
        <v>16-19 population</v>
      </c>
      <c r="C32" s="325">
        <f>RAW_DATA_INPUTS!C365</f>
        <v>2591851.2639240595</v>
      </c>
      <c r="D32" s="325">
        <f>RAW_DATA_INPUTS!D365</f>
        <v>2608521.9199660681</v>
      </c>
      <c r="E32" s="325">
        <f>RAW_DATA_INPUTS!E365</f>
        <v>2644318.2228521295</v>
      </c>
      <c r="F32" s="325">
        <f>RAW_DATA_INPUTS!F365</f>
        <v>2688798.0261939741</v>
      </c>
      <c r="G32" s="325">
        <f>RAW_DATA_INPUTS!G365</f>
        <v>2705903.2746035685</v>
      </c>
      <c r="H32" s="325">
        <f>RAW_DATA_INPUTS!H365</f>
        <v>2717958.6116225235</v>
      </c>
      <c r="I32" s="325">
        <f>RAW_DATA_INPUTS!I365</f>
        <v>2717385.3601785055</v>
      </c>
      <c r="J32" s="325">
        <f>RAW_DATA_INPUTS!J365</f>
        <v>2680455.9336874634</v>
      </c>
      <c r="K32" s="325">
        <f>RAW_DATA_INPUTS!K365</f>
        <v>2641996.0006059059</v>
      </c>
      <c r="L32" s="325">
        <f>RAW_DATA_INPUTS!L365</f>
        <v>2633177.9290057975</v>
      </c>
      <c r="M32" s="325">
        <f>RAW_DATA_INPUTS!M365</f>
        <v>2618430.7324961186</v>
      </c>
      <c r="N32" s="325">
        <f>RAW_DATA_INPUTS!N365</f>
        <v>2610783.5698214751</v>
      </c>
      <c r="O32" s="325">
        <f>RAW_DATA_INPUTS!O365</f>
        <v>2579523.8488884987</v>
      </c>
      <c r="P32" s="325">
        <f>RAW_DATA_INPUTS!P365</f>
        <v>2529786.7708993</v>
      </c>
      <c r="Q32" s="325">
        <f>RAW_DATA_INPUTS!Q365</f>
        <v>2484824.1415907145</v>
      </c>
      <c r="R32" s="325">
        <f>RAW_DATA_INPUTS!R365</f>
        <v>2465041.3863327699</v>
      </c>
      <c r="S32" s="325">
        <f>RAW_DATA_INPUTS!S365</f>
        <v>2478891.4372819057</v>
      </c>
      <c r="T32" s="325">
        <f>RAW_DATA_INPUTS!T365</f>
        <v>2522467.4564508237</v>
      </c>
      <c r="U32" s="325">
        <f>RAW_DATA_INPUTS!U365</f>
        <v>2600427.3608028637</v>
      </c>
      <c r="V32" s="325">
        <f>RAW_DATA_INPUTS!V365</f>
        <v>2679304.1069721938</v>
      </c>
      <c r="W32" s="325">
        <f>RAW_DATA_INPUTS!W365</f>
        <v>2762595.059123327</v>
      </c>
      <c r="X32" s="325">
        <f>RAW_DATA_INPUTS!X365</f>
        <v>2823697.7071096613</v>
      </c>
      <c r="Y32" s="325">
        <f>RAW_DATA_INPUTS!Y365</f>
        <v>2875364.7879849561</v>
      </c>
      <c r="Z32" s="325">
        <f>RAW_DATA_INPUTS!Z365</f>
        <v>2925899.1142200176</v>
      </c>
      <c r="AA32" s="325">
        <f>RAW_DATA_INPUTS!AA365</f>
        <v>2967308.5749358013</v>
      </c>
      <c r="AB32" s="325">
        <f>RAW_DATA_INPUTS!AB365</f>
        <v>2993434.3388174376</v>
      </c>
      <c r="AC32" s="36"/>
      <c r="AD32" s="36"/>
      <c r="AE32" s="36"/>
      <c r="AF32" s="36"/>
    </row>
    <row r="33" spans="2:32">
      <c r="B33" s="194" t="str">
        <f>B22</f>
        <v>All secondary pupils</v>
      </c>
      <c r="C33" s="328">
        <f t="shared" ref="C33:Z33" si="6">SUM(C29:C31)</f>
        <v>3308483</v>
      </c>
      <c r="D33" s="328">
        <f t="shared" si="6"/>
        <v>3305157.563270269</v>
      </c>
      <c r="E33" s="328">
        <f t="shared" si="6"/>
        <v>3282404</v>
      </c>
      <c r="F33" s="328">
        <f t="shared" si="6"/>
        <v>3248902.5</v>
      </c>
      <c r="G33" s="328">
        <f t="shared" si="6"/>
        <v>3231650</v>
      </c>
      <c r="H33" s="328">
        <f t="shared" si="6"/>
        <v>3227785.5</v>
      </c>
      <c r="I33" s="328">
        <f t="shared" si="6"/>
        <v>3212254</v>
      </c>
      <c r="J33" s="328">
        <f t="shared" si="6"/>
        <v>3185686.5</v>
      </c>
      <c r="K33" s="328">
        <f t="shared" si="6"/>
        <v>3158780</v>
      </c>
      <c r="L33" s="328">
        <f t="shared" si="6"/>
        <v>3125924</v>
      </c>
      <c r="M33" s="328">
        <f t="shared" si="6"/>
        <v>3119863.5</v>
      </c>
      <c r="N33" s="328">
        <f t="shared" si="6"/>
        <v>3122070.5</v>
      </c>
      <c r="O33" s="328">
        <f t="shared" si="6"/>
        <v>3145583</v>
      </c>
      <c r="P33" s="328">
        <f t="shared" si="6"/>
        <v>3176642</v>
      </c>
      <c r="Q33" s="328">
        <f t="shared" si="6"/>
        <v>3252016.4250748493</v>
      </c>
      <c r="R33" s="328">
        <f t="shared" si="6"/>
        <v>3331351.8835405377</v>
      </c>
      <c r="S33" s="328">
        <f t="shared" si="6"/>
        <v>3394533.433775268</v>
      </c>
      <c r="T33" s="328">
        <f t="shared" si="6"/>
        <v>3467324.7587914905</v>
      </c>
      <c r="U33" s="328">
        <f t="shared" si="6"/>
        <v>3544045.9304688042</v>
      </c>
      <c r="V33" s="328">
        <f t="shared" si="6"/>
        <v>3600304.4625195195</v>
      </c>
      <c r="W33" s="328">
        <f t="shared" si="6"/>
        <v>3624177.3495806833</v>
      </c>
      <c r="X33" s="328">
        <f t="shared" si="6"/>
        <v>3636273.5697317156</v>
      </c>
      <c r="Y33" s="328">
        <f t="shared" si="6"/>
        <v>3635816.2493022121</v>
      </c>
      <c r="Z33" s="328">
        <f t="shared" si="6"/>
        <v>3623338.8151060143</v>
      </c>
      <c r="AA33" s="328">
        <f>SUM(AA29:AA31)</f>
        <v>3600013.0945237149</v>
      </c>
      <c r="AB33" s="328">
        <f>SUM(AB29:AB31)</f>
        <v>3599663.8330552951</v>
      </c>
      <c r="AC33" s="36"/>
      <c r="AD33" s="36"/>
      <c r="AE33" s="36"/>
      <c r="AF33" s="36"/>
    </row>
    <row r="34" spans="2:32">
      <c r="B34" s="459" t="s">
        <v>459</v>
      </c>
      <c r="C34" s="188"/>
      <c r="D34" s="462" t="s">
        <v>461</v>
      </c>
      <c r="E34" s="456">
        <f t="shared" ref="E34:Z34" si="7">E23</f>
        <v>0.13996651265398663</v>
      </c>
      <c r="F34" s="456">
        <f t="shared" si="7"/>
        <v>0.14149556652960499</v>
      </c>
      <c r="G34" s="456">
        <f t="shared" si="7"/>
        <v>0.14573396015338852</v>
      </c>
      <c r="H34" s="456">
        <f t="shared" si="7"/>
        <v>0.15190058385529931</v>
      </c>
      <c r="I34" s="456">
        <f t="shared" si="7"/>
        <v>0.15574603668733922</v>
      </c>
      <c r="J34" s="456">
        <f t="shared" si="7"/>
        <v>0.15789571269607305</v>
      </c>
      <c r="K34" s="456">
        <f t="shared" si="7"/>
        <v>0.16232424269440482</v>
      </c>
      <c r="L34" s="456">
        <f t="shared" si="7"/>
        <v>0.1667318015861409</v>
      </c>
      <c r="M34" s="456">
        <f t="shared" si="7"/>
        <v>0.16912286221826051</v>
      </c>
      <c r="N34" s="456">
        <f t="shared" si="7"/>
        <v>0.16618401655931517</v>
      </c>
      <c r="O34" s="456">
        <f t="shared" si="7"/>
        <v>0.1647542063283951</v>
      </c>
      <c r="P34" s="456">
        <f t="shared" si="7"/>
        <v>0.16152139053950076</v>
      </c>
      <c r="Q34" s="457">
        <f t="shared" si="7"/>
        <v>0.1589385716249227</v>
      </c>
      <c r="R34" s="457">
        <f t="shared" si="7"/>
        <v>0.15633125519951555</v>
      </c>
      <c r="S34" s="457">
        <f t="shared" si="7"/>
        <v>0.15362785471713689</v>
      </c>
      <c r="T34" s="458">
        <f t="shared" si="7"/>
        <v>0.15362785471713689</v>
      </c>
      <c r="U34" s="458">
        <f t="shared" si="7"/>
        <v>0.15362785471713689</v>
      </c>
      <c r="V34" s="458">
        <f t="shared" si="7"/>
        <v>0.15362785471713689</v>
      </c>
      <c r="W34" s="458">
        <f t="shared" si="7"/>
        <v>0.15362785471713689</v>
      </c>
      <c r="X34" s="458">
        <f t="shared" si="7"/>
        <v>0.15362785471713689</v>
      </c>
      <c r="Y34" s="458">
        <f t="shared" si="7"/>
        <v>0.15362785471713689</v>
      </c>
      <c r="Z34" s="458">
        <f t="shared" si="7"/>
        <v>0.15362785471713689</v>
      </c>
      <c r="AA34" s="458">
        <f>AA23</f>
        <v>0.15362785471713689</v>
      </c>
      <c r="AB34" s="458">
        <f>AB23</f>
        <v>0.15362785471713689</v>
      </c>
      <c r="AC34" s="36"/>
      <c r="AD34" s="36"/>
      <c r="AE34" s="36"/>
      <c r="AF34" s="36"/>
    </row>
    <row r="35" spans="2:32">
      <c r="B35" s="188"/>
      <c r="C35" s="188"/>
      <c r="D35" s="188"/>
      <c r="E35" s="188"/>
      <c r="F35" s="188"/>
      <c r="G35" s="188"/>
      <c r="H35" s="188"/>
      <c r="I35" s="188"/>
      <c r="J35" s="188"/>
      <c r="K35" s="188"/>
      <c r="L35" s="188"/>
      <c r="M35" s="188"/>
      <c r="N35" s="188"/>
      <c r="O35" s="188"/>
      <c r="P35" s="188"/>
      <c r="Q35" s="188"/>
      <c r="R35" s="188"/>
      <c r="S35" s="188"/>
      <c r="T35" s="188"/>
      <c r="U35" s="188"/>
      <c r="V35" s="188"/>
      <c r="W35" s="36"/>
      <c r="X35" s="36"/>
      <c r="Y35" s="36"/>
      <c r="Z35" s="36"/>
      <c r="AA35" s="36"/>
      <c r="AB35" s="36"/>
      <c r="AC35" s="36"/>
      <c r="AD35" s="36"/>
      <c r="AE35" s="36"/>
      <c r="AF35" s="36"/>
    </row>
    <row r="36" spans="2:32" ht="15">
      <c r="B36" s="193" t="s">
        <v>191</v>
      </c>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row>
    <row r="37" spans="2:32">
      <c r="B37" s="188"/>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row>
    <row r="38" spans="2:32">
      <c r="B38" s="194" t="str">
        <f>RAW_DATA_INPUTS!B369</f>
        <v>Academic year</v>
      </c>
      <c r="C38" s="194" t="str">
        <f t="shared" ref="C38:AB38" si="8">C27</f>
        <v>2004/05</v>
      </c>
      <c r="D38" s="194" t="str">
        <f t="shared" si="8"/>
        <v>2005/06</v>
      </c>
      <c r="E38" s="194" t="str">
        <f t="shared" si="8"/>
        <v>2006/07</v>
      </c>
      <c r="F38" s="194" t="str">
        <f t="shared" si="8"/>
        <v>2007/08</v>
      </c>
      <c r="G38" s="194" t="str">
        <f t="shared" si="8"/>
        <v>2008/09</v>
      </c>
      <c r="H38" s="194" t="str">
        <f t="shared" si="8"/>
        <v>2009/10</v>
      </c>
      <c r="I38" s="194" t="str">
        <f t="shared" si="8"/>
        <v>2010/11</v>
      </c>
      <c r="J38" s="194" t="str">
        <f t="shared" si="8"/>
        <v>2011/12</v>
      </c>
      <c r="K38" s="194" t="str">
        <f t="shared" si="8"/>
        <v>2012/13</v>
      </c>
      <c r="L38" s="194" t="str">
        <f t="shared" si="8"/>
        <v>2013/14</v>
      </c>
      <c r="M38" s="194" t="str">
        <f t="shared" si="8"/>
        <v>2014/15</v>
      </c>
      <c r="N38" s="194" t="str">
        <f t="shared" si="8"/>
        <v>2015/16</v>
      </c>
      <c r="O38" s="194" t="str">
        <f t="shared" si="8"/>
        <v>2016/17</v>
      </c>
      <c r="P38" s="194" t="str">
        <f t="shared" si="8"/>
        <v>2017/18</v>
      </c>
      <c r="Q38" s="194" t="str">
        <f t="shared" si="8"/>
        <v>2018/19</v>
      </c>
      <c r="R38" s="194" t="str">
        <f t="shared" si="8"/>
        <v>2019/20</v>
      </c>
      <c r="S38" s="194" t="str">
        <f t="shared" si="8"/>
        <v>2020/21</v>
      </c>
      <c r="T38" s="194" t="str">
        <f t="shared" si="8"/>
        <v>2021/22</v>
      </c>
      <c r="U38" s="194" t="str">
        <f t="shared" si="8"/>
        <v>2022/23</v>
      </c>
      <c r="V38" s="194" t="str">
        <f t="shared" si="8"/>
        <v>2023/24</v>
      </c>
      <c r="W38" s="194" t="str">
        <f t="shared" si="8"/>
        <v>2024/25</v>
      </c>
      <c r="X38" s="194" t="str">
        <f t="shared" si="8"/>
        <v>2025/26</v>
      </c>
      <c r="Y38" s="194" t="str">
        <f t="shared" si="8"/>
        <v>2026/27</v>
      </c>
      <c r="Z38" s="194" t="str">
        <f t="shared" si="8"/>
        <v>2027/28</v>
      </c>
      <c r="AA38" s="194" t="str">
        <f t="shared" si="8"/>
        <v>2028/29</v>
      </c>
      <c r="AB38" s="194" t="str">
        <f t="shared" si="8"/>
        <v>2029/30</v>
      </c>
      <c r="AC38" s="36"/>
      <c r="AD38" s="36"/>
      <c r="AE38" s="36"/>
      <c r="AF38" s="36"/>
    </row>
    <row r="39" spans="2:32">
      <c r="B39" s="194" t="str">
        <f>RAW_DATA_INPUTS!B370</f>
        <v>Primary age Pupils (FTE) Low</v>
      </c>
      <c r="C39" s="325">
        <f>RAW_DATA_INPUTS!C370</f>
        <v>4133670.5</v>
      </c>
      <c r="D39" s="325">
        <f>RAW_DATA_INPUTS!D370</f>
        <v>4085271.436729731</v>
      </c>
      <c r="E39" s="325">
        <f>RAW_DATA_INPUTS!E370</f>
        <v>4047195.5</v>
      </c>
      <c r="F39" s="325">
        <f>RAW_DATA_INPUTS!F370</f>
        <v>4028055.5</v>
      </c>
      <c r="G39" s="325">
        <f>RAW_DATA_INPUTS!G370</f>
        <v>4016161.5</v>
      </c>
      <c r="H39" s="325">
        <f>RAW_DATA_INPUTS!H370</f>
        <v>4036364.5</v>
      </c>
      <c r="I39" s="325">
        <f>RAW_DATA_INPUTS!I370</f>
        <v>4074368</v>
      </c>
      <c r="J39" s="325">
        <f>RAW_DATA_INPUTS!J370</f>
        <v>4150277.5</v>
      </c>
      <c r="K39" s="325">
        <f>RAW_DATA_INPUTS!K370</f>
        <v>4247394.5</v>
      </c>
      <c r="L39" s="325">
        <f>RAW_DATA_INPUTS!L370</f>
        <v>4359000</v>
      </c>
      <c r="M39" s="325">
        <f>RAW_DATA_INPUTS!M370</f>
        <v>4463434</v>
      </c>
      <c r="N39" s="325">
        <f>RAW_DATA_INPUTS!N370</f>
        <v>4574041.5</v>
      </c>
      <c r="O39" s="325">
        <f>RAW_DATA_INPUTS!O370</f>
        <v>4659421</v>
      </c>
      <c r="P39" s="325">
        <f>RAW_DATA_INPUTS!P370</f>
        <v>4715388.5</v>
      </c>
      <c r="Q39" s="325">
        <f>RAW_DATA_INPUTS!Q370</f>
        <v>4736534.6037999708</v>
      </c>
      <c r="R39" s="325">
        <f>RAW_DATA_INPUTS!R370</f>
        <v>4732768.4237411609</v>
      </c>
      <c r="S39" s="325">
        <f>RAW_DATA_INPUTS!S370</f>
        <v>4727076.4137622425</v>
      </c>
      <c r="T39" s="325">
        <f>RAW_DATA_INPUTS!T370</f>
        <v>4693933.1122391783</v>
      </c>
      <c r="U39" s="325">
        <f>RAW_DATA_INPUTS!U370</f>
        <v>4636631.1215722086</v>
      </c>
      <c r="V39" s="325">
        <f>RAW_DATA_INPUTS!V370</f>
        <v>4566918.0757433632</v>
      </c>
      <c r="W39" s="325">
        <f>RAW_DATA_INPUTS!W370</f>
        <v>4496672.8105427418</v>
      </c>
      <c r="X39" s="325">
        <f>RAW_DATA_INPUTS!X370</f>
        <v>4430214.6904255664</v>
      </c>
      <c r="Y39" s="325">
        <f>RAW_DATA_INPUTS!Y370</f>
        <v>4356901.503952329</v>
      </c>
      <c r="Z39" s="325">
        <f>RAW_DATA_INPUTS!Z370</f>
        <v>4278139.3250474241</v>
      </c>
      <c r="AA39" s="325">
        <f>RAW_DATA_INPUTS!AA370</f>
        <v>4209238.5766757522</v>
      </c>
      <c r="AB39" s="325">
        <f>RAW_DATA_INPUTS!AB370</f>
        <v>4145974.1022669873</v>
      </c>
      <c r="AC39" s="36"/>
      <c r="AD39" s="36"/>
      <c r="AE39" s="36"/>
      <c r="AF39" s="36"/>
    </row>
    <row r="40" spans="2:32">
      <c r="B40" s="194" t="str">
        <f>RAW_DATA_INPUTS!B371</f>
        <v>Pupils FTE Years 7-9 Low</v>
      </c>
      <c r="C40" s="325">
        <f>RAW_DATA_INPUTS!C371</f>
        <v>1783139.5</v>
      </c>
      <c r="D40" s="325">
        <f>RAW_DATA_INPUTS!D371</f>
        <v>1758000.0007601124</v>
      </c>
      <c r="E40" s="325">
        <f>RAW_DATA_INPUTS!E371</f>
        <v>1722930</v>
      </c>
      <c r="F40" s="325">
        <f>RAW_DATA_INPUTS!F371</f>
        <v>1701531</v>
      </c>
      <c r="G40" s="325">
        <f>RAW_DATA_INPUTS!G371</f>
        <v>1691158</v>
      </c>
      <c r="H40" s="325">
        <f>RAW_DATA_INPUTS!H371</f>
        <v>1680949</v>
      </c>
      <c r="I40" s="325">
        <f>RAW_DATA_INPUTS!I371</f>
        <v>1672689.5</v>
      </c>
      <c r="J40" s="325">
        <f>RAW_DATA_INPUTS!J371</f>
        <v>1641887</v>
      </c>
      <c r="K40" s="325">
        <f>RAW_DATA_INPUTS!K371</f>
        <v>1612821</v>
      </c>
      <c r="L40" s="325">
        <f>RAW_DATA_INPUTS!L371</f>
        <v>1587472</v>
      </c>
      <c r="M40" s="325">
        <f>RAW_DATA_INPUTS!M371</f>
        <v>1595949</v>
      </c>
      <c r="N40" s="325">
        <f>RAW_DATA_INPUTS!N371</f>
        <v>1630717</v>
      </c>
      <c r="O40" s="325">
        <f>RAW_DATA_INPUTS!O371</f>
        <v>1678899</v>
      </c>
      <c r="P40" s="325">
        <f>RAW_DATA_INPUTS!P371</f>
        <v>1714907</v>
      </c>
      <c r="Q40" s="325">
        <f>RAW_DATA_INPUTS!Q371</f>
        <v>1764015.6105367239</v>
      </c>
      <c r="R40" s="325">
        <f>RAW_DATA_INPUTS!R371</f>
        <v>1823089.1163193022</v>
      </c>
      <c r="S40" s="325">
        <f>RAW_DATA_INPUTS!S371</f>
        <v>1864766.0432309045</v>
      </c>
      <c r="T40" s="325">
        <f>RAW_DATA_INPUTS!T371</f>
        <v>1896295.9529374719</v>
      </c>
      <c r="U40" s="325">
        <f>RAW_DATA_INPUTS!U371</f>
        <v>1914848.6957143387</v>
      </c>
      <c r="V40" s="325">
        <f>RAW_DATA_INPUTS!V371</f>
        <v>1937497.2436032144</v>
      </c>
      <c r="W40" s="325">
        <f>RAW_DATA_INPUTS!W371</f>
        <v>1938695.1856821848</v>
      </c>
      <c r="X40" s="325">
        <f>RAW_DATA_INPUTS!X371</f>
        <v>1915552.2594082397</v>
      </c>
      <c r="Y40" s="325">
        <f>RAW_DATA_INPUTS!Y371</f>
        <v>1891774.6397383343</v>
      </c>
      <c r="Z40" s="325">
        <f>RAW_DATA_INPUTS!Z371</f>
        <v>1876690.8577036604</v>
      </c>
      <c r="AA40" s="325">
        <f>RAW_DATA_INPUTS!AA371</f>
        <v>1858330.2904812819</v>
      </c>
      <c r="AB40" s="325">
        <f>RAW_DATA_INPUTS!AB371</f>
        <v>1829462.7941121368</v>
      </c>
      <c r="AC40" s="36"/>
      <c r="AD40" s="36"/>
      <c r="AE40" s="36"/>
      <c r="AF40" s="36"/>
    </row>
    <row r="41" spans="2:32">
      <c r="B41" s="194" t="str">
        <f>RAW_DATA_INPUTS!B372</f>
        <v>Pupils FTE Years 10-11 Low</v>
      </c>
      <c r="C41" s="325">
        <f>RAW_DATA_INPUTS!C372</f>
        <v>1170159</v>
      </c>
      <c r="D41" s="325">
        <f>RAW_DATA_INPUTS!D372</f>
        <v>1185802.5625101563</v>
      </c>
      <c r="E41" s="325">
        <f>RAW_DATA_INPUTS!E372</f>
        <v>1189358</v>
      </c>
      <c r="F41" s="325">
        <f>RAW_DATA_INPUTS!F372</f>
        <v>1166918.5</v>
      </c>
      <c r="G41" s="325">
        <f>RAW_DATA_INPUTS!G372</f>
        <v>1146150</v>
      </c>
      <c r="H41" s="325">
        <f>RAW_DATA_INPUTS!H372</f>
        <v>1133977</v>
      </c>
      <c r="I41" s="325">
        <f>RAW_DATA_INPUTS!I372</f>
        <v>1116342.5</v>
      </c>
      <c r="J41" s="325">
        <f>RAW_DATA_INPUTS!J372</f>
        <v>1120567</v>
      </c>
      <c r="K41" s="325">
        <f>RAW_DATA_INPUTS!K372</f>
        <v>1117099</v>
      </c>
      <c r="L41" s="325">
        <f>RAW_DATA_INPUTS!L372</f>
        <v>1099417.5</v>
      </c>
      <c r="M41" s="325">
        <f>RAW_DATA_INPUTS!M372</f>
        <v>1081078</v>
      </c>
      <c r="N41" s="325">
        <f>RAW_DATA_INPUTS!N372</f>
        <v>1057483</v>
      </c>
      <c r="O41" s="325">
        <f>RAW_DATA_INPUTS!O372</f>
        <v>1041875</v>
      </c>
      <c r="P41" s="325">
        <f>RAW_DATA_INPUTS!P372</f>
        <v>1053705</v>
      </c>
      <c r="Q41" s="325">
        <f>RAW_DATA_INPUTS!Q372</f>
        <v>1091153.8069422434</v>
      </c>
      <c r="R41" s="325">
        <f>RAW_DATA_INPUTS!R372</f>
        <v>1119164.8181086155</v>
      </c>
      <c r="S41" s="325">
        <f>RAW_DATA_INPUTS!S372</f>
        <v>1143399.8782300535</v>
      </c>
      <c r="T41" s="325">
        <f>RAW_DATA_INPUTS!T372</f>
        <v>1176137.8933294527</v>
      </c>
      <c r="U41" s="325">
        <f>RAW_DATA_INPUTS!U372</f>
        <v>1220400.8513187275</v>
      </c>
      <c r="V41" s="325">
        <f>RAW_DATA_INPUTS!V372</f>
        <v>1239933.430801969</v>
      </c>
      <c r="W41" s="325">
        <f>RAW_DATA_INPUTS!W372</f>
        <v>1246732.1301501819</v>
      </c>
      <c r="X41" s="325">
        <f>RAW_DATA_INPUTS!X372</f>
        <v>1268901.0822354045</v>
      </c>
      <c r="Y41" s="325">
        <f>RAW_DATA_INPUTS!Y372</f>
        <v>1279920.0449199437</v>
      </c>
      <c r="Z41" s="325">
        <f>RAW_DATA_INPUTS!Z372</f>
        <v>1269662.9170991327</v>
      </c>
      <c r="AA41" s="325">
        <f>RAW_DATA_INPUTS!AA372</f>
        <v>1247185.0464049445</v>
      </c>
      <c r="AB41" s="325">
        <f>RAW_DATA_INPUTS!AB372</f>
        <v>1233886.7421981015</v>
      </c>
      <c r="AC41" s="36"/>
      <c r="AD41" s="36"/>
      <c r="AE41" s="36"/>
      <c r="AF41" s="36"/>
    </row>
    <row r="42" spans="2:32">
      <c r="B42" s="194" t="str">
        <f>RAW_DATA_INPUTS!B373</f>
        <v>Pupils FTE Years 12-13 Low</v>
      </c>
      <c r="C42" s="325">
        <f>RAW_DATA_INPUTS!C373</f>
        <v>355184.5</v>
      </c>
      <c r="D42" s="325">
        <f>RAW_DATA_INPUTS!D373</f>
        <v>361355</v>
      </c>
      <c r="E42" s="325">
        <f>RAW_DATA_INPUTS!E373</f>
        <v>370116</v>
      </c>
      <c r="F42" s="325">
        <f>RAW_DATA_INPUTS!F373</f>
        <v>380453</v>
      </c>
      <c r="G42" s="325">
        <f>RAW_DATA_INPUTS!G373</f>
        <v>394342</v>
      </c>
      <c r="H42" s="325">
        <f>RAW_DATA_INPUTS!H373</f>
        <v>412859.5</v>
      </c>
      <c r="I42" s="325">
        <f>RAW_DATA_INPUTS!I373</f>
        <v>423222</v>
      </c>
      <c r="J42" s="325">
        <f>RAW_DATA_INPUTS!J373</f>
        <v>423232.5</v>
      </c>
      <c r="K42" s="325">
        <f>RAW_DATA_INPUTS!K373</f>
        <v>428860</v>
      </c>
      <c r="L42" s="325">
        <f>RAW_DATA_INPUTS!L373</f>
        <v>439034.5</v>
      </c>
      <c r="M42" s="325">
        <f>RAW_DATA_INPUTS!M373</f>
        <v>442836.5</v>
      </c>
      <c r="N42" s="325">
        <f>RAW_DATA_INPUTS!N373</f>
        <v>433870.5</v>
      </c>
      <c r="O42" s="325">
        <f>RAW_DATA_INPUTS!O373</f>
        <v>424809</v>
      </c>
      <c r="P42" s="325">
        <f>RAW_DATA_INPUTS!P373</f>
        <v>408030</v>
      </c>
      <c r="Q42" s="326">
        <f t="shared" ref="Q42:Z42" si="9">Q45*Q43</f>
        <v>393002.99814218207</v>
      </c>
      <c r="R42" s="326">
        <f t="shared" si="9"/>
        <v>382911.9178362402</v>
      </c>
      <c r="S42" s="326">
        <f t="shared" si="9"/>
        <v>377984.11318617774</v>
      </c>
      <c r="T42" s="326">
        <f t="shared" si="9"/>
        <v>384292.81493671692</v>
      </c>
      <c r="U42" s="326">
        <f t="shared" si="9"/>
        <v>395898.14692750759</v>
      </c>
      <c r="V42" s="326">
        <f t="shared" si="9"/>
        <v>407649.15491973195</v>
      </c>
      <c r="W42" s="326">
        <f t="shared" si="9"/>
        <v>420063.72518011823</v>
      </c>
      <c r="X42" s="326">
        <f t="shared" si="9"/>
        <v>429066.90406828088</v>
      </c>
      <c r="Y42" s="326">
        <f t="shared" si="9"/>
        <v>436595.24942651548</v>
      </c>
      <c r="Z42" s="326">
        <f t="shared" si="9"/>
        <v>443925.21333773114</v>
      </c>
      <c r="AA42" s="326">
        <f>AA45*AA43</f>
        <v>449818.98256314959</v>
      </c>
      <c r="AB42" s="326">
        <f>AB45*AB43</f>
        <v>453308.84225000726</v>
      </c>
      <c r="AC42" s="36"/>
      <c r="AD42" s="36"/>
      <c r="AE42" s="36"/>
      <c r="AF42" s="36"/>
    </row>
    <row r="43" spans="2:32">
      <c r="B43" s="194" t="str">
        <f>RAW_DATA_INPUTS!B374</f>
        <v>16-19 population</v>
      </c>
      <c r="C43" s="325">
        <f>RAW_DATA_INPUTS!C374</f>
        <v>2591851.2639240595</v>
      </c>
      <c r="D43" s="325">
        <f>RAW_DATA_INPUTS!D374</f>
        <v>2608521.9199660681</v>
      </c>
      <c r="E43" s="325">
        <f>RAW_DATA_INPUTS!E374</f>
        <v>2644318.2228521295</v>
      </c>
      <c r="F43" s="325">
        <f>RAW_DATA_INPUTS!F374</f>
        <v>2688798.0261939741</v>
      </c>
      <c r="G43" s="325">
        <f>RAW_DATA_INPUTS!G374</f>
        <v>2705903.2746035685</v>
      </c>
      <c r="H43" s="325">
        <f>RAW_DATA_INPUTS!H374</f>
        <v>2717958.6116225235</v>
      </c>
      <c r="I43" s="325">
        <f>RAW_DATA_INPUTS!I374</f>
        <v>2717385.3601785055</v>
      </c>
      <c r="J43" s="325">
        <f>RAW_DATA_INPUTS!J374</f>
        <v>2680455.9336874634</v>
      </c>
      <c r="K43" s="325">
        <f>RAW_DATA_INPUTS!K374</f>
        <v>2641996.0006059059</v>
      </c>
      <c r="L43" s="325">
        <f>RAW_DATA_INPUTS!L374</f>
        <v>2633177.9290057975</v>
      </c>
      <c r="M43" s="325">
        <f>RAW_DATA_INPUTS!M374</f>
        <v>2618430.7324961186</v>
      </c>
      <c r="N43" s="325">
        <f>RAW_DATA_INPUTS!N374</f>
        <v>2610783.5698214751</v>
      </c>
      <c r="O43" s="325">
        <f>RAW_DATA_INPUTS!O374</f>
        <v>2577356.3173542647</v>
      </c>
      <c r="P43" s="325">
        <f>RAW_DATA_INPUTS!P374</f>
        <v>2522541.7356201876</v>
      </c>
      <c r="Q43" s="325">
        <f>RAW_DATA_INPUTS!Q374</f>
        <v>2472672.2665510378</v>
      </c>
      <c r="R43" s="325">
        <f>RAW_DATA_INPUTS!R374</f>
        <v>2449362.5241321982</v>
      </c>
      <c r="S43" s="325">
        <f>RAW_DATA_INPUTS!S374</f>
        <v>2460387.8891762872</v>
      </c>
      <c r="T43" s="325">
        <f>RAW_DATA_INPUTS!T374</f>
        <v>2501452.7192629594</v>
      </c>
      <c r="U43" s="325">
        <f>RAW_DATA_INPUTS!U374</f>
        <v>2576994.5668801032</v>
      </c>
      <c r="V43" s="325">
        <f>RAW_DATA_INPUTS!V374</f>
        <v>2653484.6540056481</v>
      </c>
      <c r="W43" s="325">
        <f>RAW_DATA_INPUTS!W374</f>
        <v>2734294.0246972083</v>
      </c>
      <c r="X43" s="325">
        <f>RAW_DATA_INPUTS!X374</f>
        <v>2792897.8430265049</v>
      </c>
      <c r="Y43" s="325">
        <f>RAW_DATA_INPUTS!Y374</f>
        <v>2841901.6214890499</v>
      </c>
      <c r="Z43" s="325">
        <f>RAW_DATA_INPUTS!Z374</f>
        <v>2889614.0882465383</v>
      </c>
      <c r="AA43" s="325">
        <f>RAW_DATA_INPUTS!AA374</f>
        <v>2927978.0245019146</v>
      </c>
      <c r="AB43" s="325">
        <f>RAW_DATA_INPUTS!AB374</f>
        <v>2950694.3456617934</v>
      </c>
      <c r="AC43" s="36"/>
      <c r="AD43" s="36"/>
      <c r="AE43" s="36"/>
      <c r="AF43" s="36"/>
    </row>
    <row r="44" spans="2:32">
      <c r="B44" s="194" t="str">
        <f>B33</f>
        <v>All secondary pupils</v>
      </c>
      <c r="C44" s="328">
        <f>SUM(C40:C42)</f>
        <v>3308483</v>
      </c>
      <c r="D44" s="328">
        <f t="shared" ref="D44:Z44" si="10">SUM(D40:D42)</f>
        <v>3305157.563270269</v>
      </c>
      <c r="E44" s="328">
        <f t="shared" si="10"/>
        <v>3282404</v>
      </c>
      <c r="F44" s="328">
        <f t="shared" si="10"/>
        <v>3248902.5</v>
      </c>
      <c r="G44" s="328">
        <f t="shared" si="10"/>
        <v>3231650</v>
      </c>
      <c r="H44" s="328">
        <f t="shared" si="10"/>
        <v>3227785.5</v>
      </c>
      <c r="I44" s="328">
        <f t="shared" si="10"/>
        <v>3212254</v>
      </c>
      <c r="J44" s="328">
        <f t="shared" si="10"/>
        <v>3185686.5</v>
      </c>
      <c r="K44" s="328">
        <f t="shared" si="10"/>
        <v>3158780</v>
      </c>
      <c r="L44" s="328">
        <f t="shared" si="10"/>
        <v>3125924</v>
      </c>
      <c r="M44" s="328">
        <f t="shared" si="10"/>
        <v>3119863.5</v>
      </c>
      <c r="N44" s="328">
        <f t="shared" si="10"/>
        <v>3122070.5</v>
      </c>
      <c r="O44" s="328">
        <f t="shared" si="10"/>
        <v>3145583</v>
      </c>
      <c r="P44" s="328">
        <f t="shared" si="10"/>
        <v>3176642</v>
      </c>
      <c r="Q44" s="328">
        <f t="shared" si="10"/>
        <v>3248172.4156211494</v>
      </c>
      <c r="R44" s="328">
        <f t="shared" si="10"/>
        <v>3325165.852264158</v>
      </c>
      <c r="S44" s="328">
        <f t="shared" si="10"/>
        <v>3386150.034647136</v>
      </c>
      <c r="T44" s="328">
        <f t="shared" si="10"/>
        <v>3456726.6612036414</v>
      </c>
      <c r="U44" s="328">
        <f t="shared" si="10"/>
        <v>3531147.6939605735</v>
      </c>
      <c r="V44" s="328">
        <f t="shared" si="10"/>
        <v>3585079.8293249155</v>
      </c>
      <c r="W44" s="328">
        <f t="shared" si="10"/>
        <v>3605491.041012485</v>
      </c>
      <c r="X44" s="328">
        <f t="shared" si="10"/>
        <v>3613520.2457119254</v>
      </c>
      <c r="Y44" s="328">
        <f t="shared" si="10"/>
        <v>3608289.9340847931</v>
      </c>
      <c r="Z44" s="328">
        <f t="shared" si="10"/>
        <v>3590278.9881405239</v>
      </c>
      <c r="AA44" s="328">
        <f>SUM(AA40:AA42)</f>
        <v>3555334.3194493758</v>
      </c>
      <c r="AB44" s="328">
        <f>SUM(AB40:AB42)</f>
        <v>3516658.3785602455</v>
      </c>
      <c r="AC44" s="36"/>
      <c r="AD44" s="36"/>
      <c r="AE44" s="36"/>
      <c r="AF44" s="36"/>
    </row>
    <row r="45" spans="2:32" s="410" customFormat="1">
      <c r="B45" s="459" t="s">
        <v>459</v>
      </c>
      <c r="C45" s="411"/>
      <c r="D45" s="462" t="s">
        <v>461</v>
      </c>
      <c r="E45" s="456">
        <f>E34</f>
        <v>0.13996651265398663</v>
      </c>
      <c r="F45" s="456">
        <f t="shared" ref="F45:O45" si="11">F34</f>
        <v>0.14149556652960499</v>
      </c>
      <c r="G45" s="456">
        <f t="shared" si="11"/>
        <v>0.14573396015338852</v>
      </c>
      <c r="H45" s="456">
        <f t="shared" si="11"/>
        <v>0.15190058385529931</v>
      </c>
      <c r="I45" s="456">
        <f t="shared" si="11"/>
        <v>0.15574603668733922</v>
      </c>
      <c r="J45" s="456">
        <f t="shared" si="11"/>
        <v>0.15789571269607305</v>
      </c>
      <c r="K45" s="456">
        <f t="shared" si="11"/>
        <v>0.16232424269440482</v>
      </c>
      <c r="L45" s="456">
        <f t="shared" si="11"/>
        <v>0.1667318015861409</v>
      </c>
      <c r="M45" s="456">
        <f t="shared" si="11"/>
        <v>0.16912286221826051</v>
      </c>
      <c r="N45" s="456">
        <f t="shared" si="11"/>
        <v>0.16618401655931517</v>
      </c>
      <c r="O45" s="456">
        <f t="shared" si="11"/>
        <v>0.1647542063283951</v>
      </c>
      <c r="P45" s="456">
        <f>P34</f>
        <v>0.16152139053950076</v>
      </c>
      <c r="Q45" s="457">
        <f>Q34</f>
        <v>0.1589385716249227</v>
      </c>
      <c r="R45" s="457">
        <f>R34</f>
        <v>0.15633125519951555</v>
      </c>
      <c r="S45" s="457">
        <f>S34</f>
        <v>0.15362785471713689</v>
      </c>
      <c r="T45" s="458">
        <f t="shared" ref="T45:Z45" si="12">T34</f>
        <v>0.15362785471713689</v>
      </c>
      <c r="U45" s="458">
        <f t="shared" si="12"/>
        <v>0.15362785471713689</v>
      </c>
      <c r="V45" s="458">
        <f t="shared" si="12"/>
        <v>0.15362785471713689</v>
      </c>
      <c r="W45" s="458">
        <f t="shared" si="12"/>
        <v>0.15362785471713689</v>
      </c>
      <c r="X45" s="458">
        <f t="shared" si="12"/>
        <v>0.15362785471713689</v>
      </c>
      <c r="Y45" s="458">
        <f t="shared" si="12"/>
        <v>0.15362785471713689</v>
      </c>
      <c r="Z45" s="458">
        <f t="shared" si="12"/>
        <v>0.15362785471713689</v>
      </c>
      <c r="AA45" s="458">
        <f>AA34</f>
        <v>0.15362785471713689</v>
      </c>
      <c r="AB45" s="458">
        <f>AB34</f>
        <v>0.15362785471713689</v>
      </c>
      <c r="AC45" s="412"/>
      <c r="AD45" s="412"/>
      <c r="AE45" s="412"/>
      <c r="AF45" s="412"/>
    </row>
    <row r="46" spans="2:32">
      <c r="B46" s="188"/>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row>
    <row r="47" spans="2:32" ht="15">
      <c r="B47" s="76" t="s">
        <v>192</v>
      </c>
      <c r="C47" s="146" t="s">
        <v>515</v>
      </c>
    </row>
    <row r="49" spans="2:3">
      <c r="B49" s="395"/>
      <c r="C49" s="395" t="str">
        <f>P16</f>
        <v>2017/18</v>
      </c>
    </row>
    <row r="50" spans="2:3">
      <c r="B50" s="395" t="str">
        <f>B18</f>
        <v>Pupils FTE Years 7-9 Central</v>
      </c>
      <c r="C50" s="728">
        <f>P18</f>
        <v>1714907</v>
      </c>
    </row>
    <row r="51" spans="2:3">
      <c r="B51" s="395" t="str">
        <f>B19</f>
        <v>Pupils FTE Years 10-11 Central</v>
      </c>
      <c r="C51" s="728">
        <f>P19</f>
        <v>1053705</v>
      </c>
    </row>
    <row r="52" spans="2:3">
      <c r="B52" s="395" t="str">
        <f>B20</f>
        <v>Pupils FTE Years 12-13 Central</v>
      </c>
      <c r="C52" s="728">
        <f>P20</f>
        <v>408030</v>
      </c>
    </row>
  </sheetData>
  <hyperlinks>
    <hyperlink ref="A2" location="'Title_&amp;_Contents'!A1" display="Contents"/>
    <hyperlink ref="B2" location="Map_of_sheets!A1" display="Map of sheets"/>
  </hyperlinks>
  <pageMargins left="0.7" right="0.7" top="0.75" bottom="0.75" header="0.3" footer="0.3"/>
  <pageSetup paperSize="9" orientation="portrait" r:id="rId1"/>
  <ignoredErrors>
    <ignoredError sqref="B17:B21 C17:Y17 B27:L28 B38:X39 B44:X44 B33:N33 C21:L21 C18:X18 B32:X32 B29:L30 B43:X43 B40:X41 Z17 Z18:Z21 Y29 Y42:Y43 Y31:Y32 Y20:Y21 Y33 Y44 Y38:Y39 Y27:Y28 Y18:Y19 Y30:Z30 Z27:Z28 Y40:Z41 Z38:Z39 Z44 Y34:Z37 Z33 Y22:Z26 Z31:Z32 Z42:Z43 Z29 C20:L20 R20:X20 B31:L31 Q31:X31 B42:L42 Q42:X42 O27:X28 O21:X21 O29:X30 M29:N30 M21:N21 M27:N28 M20:N20 M31:N31 M22:N26 M42:N42 Q33:X33 C19:N19 P19:X19"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1:F50"/>
  <sheetViews>
    <sheetView showGridLines="0" workbookViewId="0"/>
  </sheetViews>
  <sheetFormatPr defaultColWidth="9" defaultRowHeight="12.75"/>
  <cols>
    <col min="1" max="15" width="9" style="963"/>
    <col min="16" max="16" width="7.59765625" style="963" customWidth="1"/>
    <col min="17" max="17" width="10.73046875" style="963" customWidth="1"/>
    <col min="18" max="16384" width="9" style="963"/>
  </cols>
  <sheetData>
    <row r="1" spans="1:6" s="964" customFormat="1">
      <c r="B1" s="702" t="str">
        <f>ModelBanner</f>
        <v>TSM_201920</v>
      </c>
    </row>
    <row r="2" spans="1:6" s="964" customFormat="1" ht="13.15">
      <c r="B2" s="966" t="s">
        <v>30</v>
      </c>
    </row>
    <row r="3" spans="1:6" s="964" customFormat="1">
      <c r="A3" s="967"/>
      <c r="B3" s="965" t="s">
        <v>296</v>
      </c>
    </row>
    <row r="4" spans="1:6" s="964" customFormat="1">
      <c r="A4" s="968"/>
      <c r="B4" s="969" t="s">
        <v>13</v>
      </c>
      <c r="C4" s="968"/>
      <c r="D4" s="970"/>
    </row>
    <row r="7" spans="1:6">
      <c r="F7" s="962"/>
    </row>
    <row r="18" spans="5:5">
      <c r="E18" s="961"/>
    </row>
    <row r="50" spans="5:5">
      <c r="E50" s="972"/>
    </row>
  </sheetData>
  <hyperlinks>
    <hyperlink ref="B4" location="'Title_&amp;_Contents'!A1" display="Contents"/>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sheetPr>
  <dimension ref="A1:AB76"/>
  <sheetViews>
    <sheetView showGridLines="0" workbookViewId="0"/>
  </sheetViews>
  <sheetFormatPr defaultRowHeight="12.75"/>
  <cols>
    <col min="2" max="2" width="24.86328125" customWidth="1"/>
    <col min="3" max="29" width="9.73046875" customWidth="1"/>
  </cols>
  <sheetData>
    <row r="1" spans="1:21" s="64" customFormat="1" ht="13.9">
      <c r="A1" s="63" t="str">
        <f>ModelBanner</f>
        <v>TSM_201920</v>
      </c>
      <c r="E1" s="704"/>
      <c r="F1" s="704"/>
      <c r="G1" s="704"/>
    </row>
    <row r="2" spans="1:21" s="64" customFormat="1" ht="13.9">
      <c r="A2" s="920" t="s">
        <v>13</v>
      </c>
      <c r="B2" s="920" t="s">
        <v>30</v>
      </c>
      <c r="E2" s="704"/>
      <c r="F2" s="704"/>
      <c r="G2" s="704"/>
    </row>
    <row r="3" spans="1:21" s="64" customFormat="1" ht="13.9">
      <c r="A3" s="65"/>
      <c r="E3" s="704"/>
      <c r="F3" s="704"/>
      <c r="G3" s="704"/>
    </row>
    <row r="4" spans="1:21" s="55" customFormat="1" ht="13.15">
      <c r="A4" s="56" t="s">
        <v>26</v>
      </c>
      <c r="B4" s="56"/>
      <c r="C4" s="56"/>
      <c r="D4" s="56"/>
      <c r="E4" s="56"/>
      <c r="F4" s="56"/>
      <c r="G4" s="56"/>
      <c r="H4" s="56"/>
      <c r="I4" s="283"/>
      <c r="J4" s="56"/>
      <c r="K4" s="56"/>
      <c r="L4" s="56"/>
      <c r="M4" s="56"/>
      <c r="N4" s="56"/>
      <c r="O4" s="56"/>
    </row>
    <row r="5" spans="1:21" s="45" customFormat="1" ht="13.15" customHeight="1">
      <c r="A5" s="58" t="s">
        <v>1634</v>
      </c>
      <c r="B5" s="58"/>
      <c r="C5" s="58"/>
      <c r="D5" s="58"/>
      <c r="E5" s="58"/>
      <c r="F5" s="58"/>
      <c r="G5" s="58"/>
      <c r="H5" s="58"/>
      <c r="I5" s="58"/>
      <c r="J5" s="58"/>
      <c r="K5" s="58"/>
      <c r="L5" s="58"/>
      <c r="M5" s="58"/>
      <c r="N5" s="58"/>
      <c r="O5" s="58"/>
      <c r="P5" s="57"/>
      <c r="Q5" s="57"/>
      <c r="R5" s="57"/>
      <c r="S5" s="57"/>
      <c r="T5" s="57"/>
      <c r="U5" s="57"/>
    </row>
    <row r="6" spans="1:21" s="44" customFormat="1" ht="13.15">
      <c r="A6" s="54" t="s">
        <v>1336</v>
      </c>
      <c r="B6" s="59"/>
      <c r="C6" s="59"/>
      <c r="D6" s="59"/>
      <c r="E6" s="59"/>
      <c r="F6" s="59"/>
      <c r="G6" s="59"/>
      <c r="H6" s="59"/>
      <c r="I6" s="283"/>
      <c r="J6" s="59"/>
      <c r="K6" s="59"/>
      <c r="L6" s="59"/>
      <c r="M6" s="59"/>
      <c r="N6" s="59"/>
      <c r="O6" s="59"/>
      <c r="P6" s="43"/>
      <c r="Q6" s="43"/>
      <c r="R6" s="43"/>
      <c r="S6" s="43"/>
      <c r="T6" s="43"/>
      <c r="U6" s="43"/>
    </row>
    <row r="7" spans="1:21" s="44" customFormat="1" ht="13.15">
      <c r="A7" s="52" t="s">
        <v>178</v>
      </c>
      <c r="B7" s="54"/>
      <c r="C7" s="59"/>
      <c r="D7" s="59"/>
      <c r="E7" s="59"/>
      <c r="F7" s="59"/>
      <c r="G7" s="59"/>
      <c r="H7" s="59"/>
      <c r="I7" s="283"/>
      <c r="J7" s="59"/>
      <c r="K7" s="59"/>
      <c r="L7" s="59"/>
      <c r="M7" s="59"/>
      <c r="N7" s="59"/>
      <c r="O7" s="59"/>
      <c r="P7" s="43"/>
      <c r="Q7" s="43"/>
      <c r="R7" s="43"/>
      <c r="S7" s="43"/>
      <c r="T7" s="43"/>
      <c r="U7" s="43"/>
    </row>
    <row r="8" spans="1:21" s="44" customFormat="1" ht="13.15">
      <c r="A8" s="54" t="s">
        <v>24</v>
      </c>
      <c r="B8" s="59"/>
      <c r="C8" s="59"/>
      <c r="D8" s="59"/>
      <c r="E8" s="59"/>
      <c r="F8" s="59"/>
      <c r="G8" s="59"/>
      <c r="H8" s="59"/>
      <c r="I8" s="283"/>
      <c r="J8" s="59"/>
      <c r="K8" s="59"/>
      <c r="L8" s="59"/>
      <c r="M8" s="59"/>
      <c r="N8" s="59"/>
      <c r="O8" s="59"/>
      <c r="P8" s="43"/>
      <c r="Q8" s="43"/>
      <c r="R8" s="43"/>
      <c r="S8" s="43"/>
      <c r="T8" s="43"/>
      <c r="U8" s="43"/>
    </row>
    <row r="9" spans="1:21" s="44" customFormat="1" ht="13.15">
      <c r="A9" s="52" t="s">
        <v>1362</v>
      </c>
      <c r="B9" s="59"/>
      <c r="C9" s="59"/>
      <c r="D9" s="59"/>
      <c r="E9" s="59"/>
      <c r="F9" s="59"/>
      <c r="G9" s="59"/>
      <c r="H9" s="59"/>
      <c r="I9" s="283"/>
      <c r="J9" s="59"/>
      <c r="K9" s="59"/>
      <c r="L9" s="59"/>
      <c r="M9" s="59"/>
      <c r="N9" s="59"/>
      <c r="O9" s="59"/>
      <c r="P9" s="43"/>
      <c r="Q9" s="43"/>
      <c r="R9" s="43"/>
      <c r="S9" s="43"/>
      <c r="T9" s="43"/>
      <c r="U9" s="43"/>
    </row>
    <row r="10" spans="1:21" s="48" customFormat="1" ht="13.5" customHeight="1">
      <c r="A10" s="53">
        <f>SUM(A13:A2222)</f>
        <v>0</v>
      </c>
      <c r="B10" s="71"/>
      <c r="C10" s="69"/>
      <c r="D10" s="69"/>
      <c r="E10" s="69"/>
      <c r="F10" s="69"/>
      <c r="G10" s="69"/>
      <c r="H10" s="46"/>
      <c r="I10" s="46"/>
      <c r="J10" s="46"/>
      <c r="K10" s="70"/>
      <c r="L10" s="46"/>
      <c r="M10" s="46"/>
      <c r="N10" s="70"/>
      <c r="O10" s="47"/>
      <c r="P10" s="47"/>
      <c r="Q10" s="47"/>
      <c r="R10" s="47"/>
      <c r="S10" s="47"/>
      <c r="T10" s="47"/>
      <c r="U10" s="47"/>
    </row>
    <row r="12" spans="1:21" ht="13.15">
      <c r="K12" s="5" t="s">
        <v>74</v>
      </c>
      <c r="N12" s="95">
        <f>Data_selected_by_user_testing!D87</f>
        <v>0.5</v>
      </c>
      <c r="P12" s="5" t="s">
        <v>1280</v>
      </c>
      <c r="S12" s="231">
        <f>Data_selected_by_user_testing!D61</f>
        <v>22</v>
      </c>
      <c r="T12" s="5"/>
    </row>
    <row r="13" spans="1:21" ht="13.15">
      <c r="B13" s="146"/>
      <c r="S13" s="12"/>
    </row>
    <row r="14" spans="1:21">
      <c r="B14" s="146" t="s">
        <v>1130</v>
      </c>
    </row>
    <row r="16" spans="1:21" ht="15">
      <c r="B16" s="76" t="s">
        <v>1363</v>
      </c>
      <c r="P16" s="5" t="s">
        <v>1364</v>
      </c>
      <c r="S16" s="271">
        <f>RAW_DATA_INPUTS!C385</f>
        <v>0.88600000000000001</v>
      </c>
    </row>
    <row r="18" spans="2:28" ht="13.15">
      <c r="B18" s="137" t="str">
        <f>Pupils_data_scenarios!B16</f>
        <v>Academic year</v>
      </c>
      <c r="C18" s="137" t="str">
        <f>Pupils_data_scenarios!C16</f>
        <v>2004/05</v>
      </c>
      <c r="D18" s="137" t="str">
        <f>Pupils_data_scenarios!D16</f>
        <v>2005/06</v>
      </c>
      <c r="E18" s="1083" t="str">
        <f>Pupils_data_scenarios!E16</f>
        <v>2006/07</v>
      </c>
      <c r="F18" s="1083" t="str">
        <f>Pupils_data_scenarios!F16</f>
        <v>2007/08</v>
      </c>
      <c r="G18" s="1083" t="str">
        <f>Pupils_data_scenarios!G16</f>
        <v>2008/09</v>
      </c>
      <c r="H18" s="1083" t="str">
        <f>Pupils_data_scenarios!H16</f>
        <v>2009/10</v>
      </c>
      <c r="I18" s="1083" t="str">
        <f>Pupils_data_scenarios!I16</f>
        <v>2010/11</v>
      </c>
      <c r="J18" s="1083" t="str">
        <f>Pupils_data_scenarios!J16</f>
        <v>2011/12</v>
      </c>
      <c r="K18" s="1083" t="str">
        <f>Pupils_data_scenarios!K16</f>
        <v>2012/13</v>
      </c>
      <c r="L18" s="1083" t="str">
        <f>Pupils_data_scenarios!L16</f>
        <v>2013/14</v>
      </c>
      <c r="M18" s="1083" t="str">
        <f>Pupils_data_scenarios!M16</f>
        <v>2014/15</v>
      </c>
      <c r="N18" s="1083" t="str">
        <f>Pupils_data_scenarios!N16</f>
        <v>2015/16</v>
      </c>
      <c r="O18" s="1083" t="str">
        <f>Pupils_data_scenarios!O16</f>
        <v>2016/17</v>
      </c>
      <c r="P18" s="1083" t="str">
        <f>Pupils_data_scenarios!P16</f>
        <v>2017/18</v>
      </c>
      <c r="Q18" s="1083" t="str">
        <f>Pupils_data_scenarios!Q16</f>
        <v>2018/19</v>
      </c>
      <c r="R18" s="1083" t="str">
        <f>Pupils_data_scenarios!R16</f>
        <v>2019/20</v>
      </c>
      <c r="S18" s="1083" t="str">
        <f>Pupils_data_scenarios!S16</f>
        <v>2020/21</v>
      </c>
      <c r="T18" s="1083" t="str">
        <f>Pupils_data_scenarios!T16</f>
        <v>2021/22</v>
      </c>
      <c r="U18" s="1083" t="str">
        <f>Pupils_data_scenarios!U16</f>
        <v>2022/23</v>
      </c>
      <c r="V18" s="1083" t="str">
        <f>Pupils_data_scenarios!V16</f>
        <v>2023/24</v>
      </c>
      <c r="W18" s="1083" t="str">
        <f>Pupils_data_scenarios!W16</f>
        <v>2024/25</v>
      </c>
      <c r="X18" s="1083" t="str">
        <f>Pupils_data_scenarios!X16</f>
        <v>2025/26</v>
      </c>
      <c r="Y18" s="1083" t="str">
        <f>Pupils_data_scenarios!Y16</f>
        <v>2026/27</v>
      </c>
      <c r="Z18" s="1083" t="str">
        <f>Pupils_data_scenarios!Z16</f>
        <v>2027/28</v>
      </c>
      <c r="AA18" s="1083" t="str">
        <f>Pupils_data_scenarios!AA16</f>
        <v>2028/29</v>
      </c>
      <c r="AB18" s="1083" t="str">
        <f>Pupils_data_scenarios!AB16</f>
        <v>2029/30</v>
      </c>
    </row>
    <row r="19" spans="2:28" s="310" customFormat="1" ht="26.25">
      <c r="B19" s="148" t="str">
        <f>Pupils_data_scenarios!B17</f>
        <v>Primary age Pupils (FTE) Central</v>
      </c>
      <c r="C19" s="309">
        <f>Data_selected_by_user_testing!D35</f>
        <v>4133670.5</v>
      </c>
      <c r="D19" s="309">
        <f>Data_selected_by_user_testing!E35</f>
        <v>4085271.436729731</v>
      </c>
      <c r="E19" s="309">
        <f>Data_selected_by_user_testing!F35</f>
        <v>4047195.5</v>
      </c>
      <c r="F19" s="309">
        <f>Data_selected_by_user_testing!G35</f>
        <v>4028055.5</v>
      </c>
      <c r="G19" s="309">
        <f>Data_selected_by_user_testing!H35</f>
        <v>4016161.5</v>
      </c>
      <c r="H19" s="309">
        <f>Data_selected_by_user_testing!I35</f>
        <v>4036364.5</v>
      </c>
      <c r="I19" s="309">
        <f>Data_selected_by_user_testing!J35</f>
        <v>4074368</v>
      </c>
      <c r="J19" s="309">
        <f>Data_selected_by_user_testing!K35</f>
        <v>4150277.5</v>
      </c>
      <c r="K19" s="309">
        <f>Data_selected_by_user_testing!L35</f>
        <v>4247394.5</v>
      </c>
      <c r="L19" s="309">
        <f>Data_selected_by_user_testing!M35</f>
        <v>4359000</v>
      </c>
      <c r="M19" s="309">
        <f>Data_selected_by_user_testing!N35</f>
        <v>4463434</v>
      </c>
      <c r="N19" s="309">
        <f>Data_selected_by_user_testing!O35</f>
        <v>4574041.5</v>
      </c>
      <c r="O19" s="309">
        <f>Data_selected_by_user_testing!P35</f>
        <v>4659421</v>
      </c>
      <c r="P19" s="309">
        <f>Data_selected_by_user_testing!Q35</f>
        <v>4715388.5</v>
      </c>
      <c r="Q19" s="309">
        <f>Data_selected_by_user_testing!R35</f>
        <v>4738987.9623554191</v>
      </c>
      <c r="R19" s="309">
        <f>Data_selected_by_user_testing!S35</f>
        <v>4738309.7819581926</v>
      </c>
      <c r="S19" s="309">
        <f>Data_selected_by_user_testing!T35</f>
        <v>4738027.1714167371</v>
      </c>
      <c r="T19" s="309">
        <f>Data_selected_by_user_testing!U35</f>
        <v>4716874.7723503476</v>
      </c>
      <c r="U19" s="309">
        <f>Data_selected_by_user_testing!V35</f>
        <v>4686237.5443531433</v>
      </c>
      <c r="V19" s="309">
        <f>Data_selected_by_user_testing!W35</f>
        <v>4654440.4670074899</v>
      </c>
      <c r="W19" s="309">
        <f>Data_selected_by_user_testing!X35</f>
        <v>4631173.9373839879</v>
      </c>
      <c r="X19" s="309">
        <f>Data_selected_by_user_testing!Y35</f>
        <v>4619039.7782180272</v>
      </c>
      <c r="Y19" s="309">
        <f>Data_selected_by_user_testing!Z35</f>
        <v>4606104.221584619</v>
      </c>
      <c r="Z19" s="309">
        <f>Data_selected_by_user_testing!AA35</f>
        <v>4593140.1724560643</v>
      </c>
      <c r="AA19" s="309">
        <f>Data_selected_by_user_testing!AB35</f>
        <v>4591536.4949568901</v>
      </c>
      <c r="AB19" s="309">
        <f>Data_selected_by_user_testing!AC35</f>
        <v>4583243.1830901327</v>
      </c>
    </row>
    <row r="20" spans="2:28" ht="13.15">
      <c r="B20" s="8" t="s">
        <v>370</v>
      </c>
      <c r="C20" s="189"/>
      <c r="D20" s="210">
        <f>(D19/C19)-1</f>
        <v>-1.1708495698984467E-2</v>
      </c>
      <c r="E20" s="210">
        <f t="shared" ref="E20:AB20" si="0">(E19/D19)-1</f>
        <v>-9.3202954367729296E-3</v>
      </c>
      <c r="F20" s="210">
        <f t="shared" si="0"/>
        <v>-4.729200751483309E-3</v>
      </c>
      <c r="G20" s="210">
        <f t="shared" si="0"/>
        <v>-2.9527895035209584E-3</v>
      </c>
      <c r="H20" s="210">
        <f t="shared" si="0"/>
        <v>5.0304251957995483E-3</v>
      </c>
      <c r="I20" s="210">
        <f t="shared" si="0"/>
        <v>9.4152795170010517E-3</v>
      </c>
      <c r="J20" s="210">
        <f t="shared" si="0"/>
        <v>1.8630987677107136E-2</v>
      </c>
      <c r="K20" s="210">
        <f t="shared" si="0"/>
        <v>2.3400122040032167E-2</v>
      </c>
      <c r="L20" s="210">
        <f t="shared" si="0"/>
        <v>2.6276226519575729E-2</v>
      </c>
      <c r="M20" s="210">
        <f t="shared" si="0"/>
        <v>2.3958247304427527E-2</v>
      </c>
      <c r="N20" s="210">
        <f t="shared" si="0"/>
        <v>2.4780807781631831E-2</v>
      </c>
      <c r="O20" s="210">
        <f t="shared" si="0"/>
        <v>1.8666096492565787E-2</v>
      </c>
      <c r="P20" s="210">
        <f t="shared" si="0"/>
        <v>1.2011685572091535E-2</v>
      </c>
      <c r="Q20" s="210">
        <f t="shared" si="0"/>
        <v>5.0047758218478844E-3</v>
      </c>
      <c r="R20" s="210">
        <f t="shared" si="0"/>
        <v>-1.4310658786509389E-4</v>
      </c>
      <c r="S20" s="210">
        <f t="shared" si="0"/>
        <v>-5.9643745229931433E-5</v>
      </c>
      <c r="T20" s="210">
        <f t="shared" si="0"/>
        <v>-4.4643895657662247E-3</v>
      </c>
      <c r="U20" s="210">
        <f t="shared" si="0"/>
        <v>-6.495238791751512E-3</v>
      </c>
      <c r="V20" s="210">
        <f t="shared" si="0"/>
        <v>-6.7852039177929147E-3</v>
      </c>
      <c r="W20" s="210">
        <f t="shared" si="0"/>
        <v>-4.9987812258904807E-3</v>
      </c>
      <c r="X20" s="210">
        <f t="shared" si="0"/>
        <v>-2.6201043903816279E-3</v>
      </c>
      <c r="Y20" s="210">
        <f t="shared" si="0"/>
        <v>-2.8004860868288128E-3</v>
      </c>
      <c r="Z20" s="210">
        <f t="shared" si="0"/>
        <v>-2.8145366463494526E-3</v>
      </c>
      <c r="AA20" s="210">
        <f t="shared" si="0"/>
        <v>-3.4914621347525987E-4</v>
      </c>
      <c r="AB20" s="210">
        <f t="shared" si="0"/>
        <v>-1.806217129247778E-3</v>
      </c>
    </row>
    <row r="22" spans="2:28" ht="13.15">
      <c r="B22" s="145" t="s">
        <v>77</v>
      </c>
      <c r="I22" s="146" t="s">
        <v>1365</v>
      </c>
    </row>
    <row r="23" spans="2:28">
      <c r="B23" t="str">
        <f>Stock_calculations!B16</f>
        <v>Qualified stock FTE</v>
      </c>
      <c r="O23" s="2"/>
      <c r="P23" s="301">
        <f>Stock_calculations!C16</f>
        <v>213959.22742000001</v>
      </c>
    </row>
    <row r="24" spans="2:28">
      <c r="B24" t="str">
        <f>Stock_calculations!B17</f>
        <v>Unqualified stock FTE</v>
      </c>
      <c r="O24" s="2"/>
      <c r="P24" s="301">
        <f>Stock_calculations!C17</f>
        <v>6533.3019800000002</v>
      </c>
      <c r="R24" s="11"/>
    </row>
    <row r="25" spans="2:28">
      <c r="B25" s="11" t="s">
        <v>102</v>
      </c>
      <c r="O25" s="2"/>
      <c r="P25" s="301">
        <f>SUM(P23:P24)</f>
        <v>220492.5294</v>
      </c>
      <c r="R25" s="438"/>
    </row>
    <row r="26" spans="2:28">
      <c r="B26" s="11" t="s">
        <v>1366</v>
      </c>
      <c r="O26" s="94"/>
      <c r="P26" s="307">
        <f>RAW_DATA_INPUTS!C111</f>
        <v>2910.958437375527</v>
      </c>
      <c r="R26" s="11"/>
    </row>
    <row r="27" spans="2:28">
      <c r="B27" s="11" t="s">
        <v>1367</v>
      </c>
      <c r="O27" s="94"/>
      <c r="P27" s="307">
        <f>RAW_DATA_INPUTS!D111</f>
        <v>6547</v>
      </c>
      <c r="R27" s="394"/>
    </row>
    <row r="28" spans="2:28">
      <c r="B28" s="11" t="s">
        <v>1368</v>
      </c>
      <c r="O28" s="2"/>
      <c r="P28" s="307">
        <f>(P27+P26)*S16</f>
        <v>8379.751175514717</v>
      </c>
      <c r="R28" s="267"/>
    </row>
    <row r="29" spans="2:28">
      <c r="O29" s="2"/>
      <c r="P29" s="308"/>
      <c r="R29" s="450"/>
    </row>
    <row r="30" spans="2:28">
      <c r="B30" s="11" t="s">
        <v>75</v>
      </c>
      <c r="O30" s="2"/>
      <c r="P30" s="307">
        <f>P25+P28</f>
        <v>228872.28057551471</v>
      </c>
    </row>
    <row r="31" spans="2:28">
      <c r="O31" s="94"/>
      <c r="P31" s="94"/>
    </row>
    <row r="32" spans="2:28">
      <c r="O32" s="2"/>
    </row>
    <row r="33" spans="2:28" ht="13.15">
      <c r="B33" s="145" t="s">
        <v>627</v>
      </c>
      <c r="I33" s="146"/>
      <c r="O33" s="2"/>
      <c r="P33" s="146" t="s">
        <v>351</v>
      </c>
    </row>
    <row r="34" spans="2:28">
      <c r="B34" s="11" t="s">
        <v>103</v>
      </c>
      <c r="O34" s="2"/>
      <c r="P34" s="208">
        <f>P$19/P30</f>
        <v>20.602706837817315</v>
      </c>
      <c r="Q34" s="209">
        <f>IF(P34*(1+($N$12*Q20))&lt;$S12,P34*(1+($N$12*Q20)),$S12)</f>
        <v>20.654262802340583</v>
      </c>
      <c r="R34" s="209">
        <f>IF(Q34*(1+($N$12*R20))&lt;$S12,Q34*(1+($N$12*R20)),$S12)</f>
        <v>20.652784921803324</v>
      </c>
      <c r="S34" s="209">
        <f t="shared" ref="S34:AB34" si="1">IF(R34*(1+($N$12*S20))&lt;$S12,R34*(1+($N$12*S20)),$S12)</f>
        <v>20.652169017082244</v>
      </c>
      <c r="T34" s="209">
        <f t="shared" si="1"/>
        <v>20.606069353147092</v>
      </c>
      <c r="U34" s="209">
        <f t="shared" si="1"/>
        <v>20.539148682643052</v>
      </c>
      <c r="V34" s="209">
        <f t="shared" si="1"/>
        <v>20.46946752658825</v>
      </c>
      <c r="W34" s="209">
        <f t="shared" si="1"/>
        <v>20.418306331600309</v>
      </c>
      <c r="X34" s="209">
        <f t="shared" si="1"/>
        <v>20.39155728456852</v>
      </c>
      <c r="Y34" s="209">
        <f t="shared" si="1"/>
        <v>20.363004148336419</v>
      </c>
      <c r="Z34" s="209">
        <f t="shared" si="1"/>
        <v>20.33434793763379</v>
      </c>
      <c r="AA34" s="209">
        <f t="shared" si="1"/>
        <v>20.330798107340833</v>
      </c>
      <c r="AB34" s="209">
        <f t="shared" si="1"/>
        <v>20.312437189444456</v>
      </c>
    </row>
    <row r="36" spans="2:28" ht="13.15">
      <c r="B36" s="145" t="s">
        <v>76</v>
      </c>
      <c r="O36" s="11"/>
      <c r="Q36" s="146" t="s">
        <v>352</v>
      </c>
    </row>
    <row r="37" spans="2:28" s="5" customFormat="1" ht="13.15">
      <c r="B37" s="5" t="s">
        <v>103</v>
      </c>
      <c r="P37" s="12"/>
      <c r="Q37" s="311">
        <f>Q$19/Q34</f>
        <v>229443.57819531509</v>
      </c>
      <c r="R37" s="311">
        <f t="shared" ref="R37:AB37" si="2">R$19/R34</f>
        <v>229427.15957671733</v>
      </c>
      <c r="S37" s="311">
        <f t="shared" si="2"/>
        <v>229420.31742514423</v>
      </c>
      <c r="T37" s="311">
        <f t="shared" si="2"/>
        <v>228907.06090096489</v>
      </c>
      <c r="U37" s="311">
        <f t="shared" si="2"/>
        <v>228161.23573385132</v>
      </c>
      <c r="V37" s="311">
        <f t="shared" si="2"/>
        <v>227384.5404606511</v>
      </c>
      <c r="W37" s="311">
        <f t="shared" si="2"/>
        <v>226814.79365487676</v>
      </c>
      <c r="X37" s="311">
        <f t="shared" si="2"/>
        <v>226517.26465803196</v>
      </c>
      <c r="Y37" s="311">
        <f t="shared" si="2"/>
        <v>226199.64068322015</v>
      </c>
      <c r="Z37" s="311">
        <f t="shared" si="2"/>
        <v>225880.86849617198</v>
      </c>
      <c r="AA37" s="311">
        <f t="shared" si="2"/>
        <v>225841.42888611078</v>
      </c>
      <c r="AB37" s="311">
        <f t="shared" si="2"/>
        <v>225637.28519351961</v>
      </c>
    </row>
    <row r="38" spans="2:28">
      <c r="B38" s="11" t="s">
        <v>370</v>
      </c>
      <c r="R38" s="235">
        <f>(R37/Q37)-1</f>
        <v>-7.1558414172723239E-5</v>
      </c>
      <c r="S38" s="235">
        <f t="shared" ref="S38:Z38" si="3">(S37/R37)-1</f>
        <v>-2.9822761985709434E-5</v>
      </c>
      <c r="T38" s="235">
        <f t="shared" si="3"/>
        <v>-2.2371886236570715E-3</v>
      </c>
      <c r="U38" s="235">
        <f t="shared" si="3"/>
        <v>-3.2582007919634837E-3</v>
      </c>
      <c r="V38" s="235">
        <f t="shared" si="3"/>
        <v>-3.4041508878670523E-3</v>
      </c>
      <c r="W38" s="235">
        <f t="shared" si="3"/>
        <v>-2.5056532190803615E-3</v>
      </c>
      <c r="X38" s="235">
        <f t="shared" si="3"/>
        <v>-1.3117706832541653E-3</v>
      </c>
      <c r="Y38" s="235">
        <f t="shared" si="3"/>
        <v>-1.402206473273937E-3</v>
      </c>
      <c r="Z38" s="235">
        <f t="shared" si="3"/>
        <v>-1.4092515181957088E-3</v>
      </c>
      <c r="AA38" s="235">
        <f>(AA37/Z37)-1</f>
        <v>-1.7460358782828145E-4</v>
      </c>
      <c r="AB38" s="235">
        <f>(AB37/AA37)-1</f>
        <v>-9.0392490694923833E-4</v>
      </c>
    </row>
    <row r="40" spans="2:28" ht="13.15">
      <c r="B40" s="145" t="s">
        <v>353</v>
      </c>
      <c r="Q40" s="214">
        <f>P28/P30</f>
        <v>3.6613220065109107E-2</v>
      </c>
      <c r="R40" s="146" t="s">
        <v>368</v>
      </c>
      <c r="S40" s="146"/>
    </row>
    <row r="41" spans="2:28" ht="13.15">
      <c r="Q41" s="312">
        <f t="shared" ref="Q41:AB41" si="4">Q37*$Q$40</f>
        <v>8400.6682209911414</v>
      </c>
      <c r="R41" s="312">
        <f t="shared" si="4"/>
        <v>8400.0670824952558</v>
      </c>
      <c r="S41" s="312">
        <f t="shared" si="4"/>
        <v>8399.8165692939911</v>
      </c>
      <c r="T41" s="312">
        <f t="shared" si="4"/>
        <v>8381.0245952243604</v>
      </c>
      <c r="U41" s="312">
        <f t="shared" si="4"/>
        <v>8353.7175342507344</v>
      </c>
      <c r="V41" s="312">
        <f t="shared" si="4"/>
        <v>8325.2802192895251</v>
      </c>
      <c r="W41" s="312">
        <f t="shared" si="4"/>
        <v>8304.4199541083162</v>
      </c>
      <c r="X41" s="312">
        <f t="shared" si="4"/>
        <v>8293.5264594710861</v>
      </c>
      <c r="Y41" s="312">
        <f t="shared" si="4"/>
        <v>8281.8972229833471</v>
      </c>
      <c r="Z41" s="312">
        <f t="shared" si="4"/>
        <v>8270.2259467483163</v>
      </c>
      <c r="AA41" s="312">
        <f t="shared" si="4"/>
        <v>8268.7819356258624</v>
      </c>
      <c r="AB41" s="312">
        <f t="shared" si="4"/>
        <v>8261.3075776841179</v>
      </c>
    </row>
    <row r="43" spans="2:28" ht="15">
      <c r="B43" s="76" t="s">
        <v>1369</v>
      </c>
      <c r="K43" s="146" t="s">
        <v>369</v>
      </c>
    </row>
    <row r="45" spans="2:28" ht="13.15">
      <c r="B45" s="8" t="str">
        <f t="shared" ref="B45:AB45" si="5">B18</f>
        <v>Academic year</v>
      </c>
      <c r="C45" s="8" t="str">
        <f t="shared" si="5"/>
        <v>2004/05</v>
      </c>
      <c r="D45" s="8" t="str">
        <f t="shared" si="5"/>
        <v>2005/06</v>
      </c>
      <c r="E45" s="1086" t="str">
        <f t="shared" si="5"/>
        <v>2006/07</v>
      </c>
      <c r="F45" s="1086" t="str">
        <f t="shared" si="5"/>
        <v>2007/08</v>
      </c>
      <c r="G45" s="986" t="str">
        <f t="shared" si="5"/>
        <v>2008/09</v>
      </c>
      <c r="H45" s="8" t="str">
        <f t="shared" si="5"/>
        <v>2009/10</v>
      </c>
      <c r="I45" s="8" t="str">
        <f t="shared" si="5"/>
        <v>2010/11</v>
      </c>
      <c r="J45" s="8" t="str">
        <f t="shared" si="5"/>
        <v>2011/12</v>
      </c>
      <c r="K45" s="8" t="str">
        <f t="shared" si="5"/>
        <v>2012/13</v>
      </c>
      <c r="L45" s="8" t="str">
        <f t="shared" si="5"/>
        <v>2013/14</v>
      </c>
      <c r="M45" s="8" t="str">
        <f t="shared" si="5"/>
        <v>2014/15</v>
      </c>
      <c r="N45" s="8" t="str">
        <f t="shared" si="5"/>
        <v>2015/16</v>
      </c>
      <c r="O45" s="8" t="str">
        <f t="shared" si="5"/>
        <v>2016/17</v>
      </c>
      <c r="P45" s="8" t="str">
        <f t="shared" si="5"/>
        <v>2017/18</v>
      </c>
      <c r="Q45" s="8" t="str">
        <f t="shared" si="5"/>
        <v>2018/19</v>
      </c>
      <c r="R45" s="8" t="str">
        <f t="shared" si="5"/>
        <v>2019/20</v>
      </c>
      <c r="S45" s="8" t="str">
        <f t="shared" si="5"/>
        <v>2020/21</v>
      </c>
      <c r="T45" s="8" t="str">
        <f t="shared" si="5"/>
        <v>2021/22</v>
      </c>
      <c r="U45" s="8" t="str">
        <f t="shared" si="5"/>
        <v>2022/23</v>
      </c>
      <c r="V45" s="8" t="str">
        <f t="shared" si="5"/>
        <v>2023/24</v>
      </c>
      <c r="W45" s="8" t="str">
        <f t="shared" si="5"/>
        <v>2024/25</v>
      </c>
      <c r="X45" s="8" t="str">
        <f t="shared" si="5"/>
        <v>2025/26</v>
      </c>
      <c r="Y45" s="8" t="str">
        <f t="shared" si="5"/>
        <v>2026/27</v>
      </c>
      <c r="Z45" s="8" t="str">
        <f t="shared" si="5"/>
        <v>2027/28</v>
      </c>
      <c r="AA45" s="8" t="str">
        <f t="shared" si="5"/>
        <v>2028/29</v>
      </c>
      <c r="AB45" s="8" t="str">
        <f t="shared" si="5"/>
        <v>2029/30</v>
      </c>
    </row>
    <row r="46" spans="2:28" ht="13.15">
      <c r="B46" s="8" t="s">
        <v>78</v>
      </c>
      <c r="C46" s="8"/>
      <c r="D46" s="8"/>
      <c r="E46" s="1086"/>
      <c r="F46" s="983"/>
      <c r="G46" s="8"/>
      <c r="H46" s="8"/>
      <c r="I46" s="8"/>
      <c r="J46" s="8"/>
      <c r="K46" s="8"/>
      <c r="L46" s="8"/>
      <c r="M46" s="8"/>
      <c r="N46" s="8"/>
      <c r="O46" s="8"/>
      <c r="P46" s="8"/>
      <c r="Q46" s="298">
        <f>Q37-Q41</f>
        <v>221042.90997432393</v>
      </c>
      <c r="R46" s="298">
        <f t="shared" ref="R46:AB46" si="6">R37-R41</f>
        <v>221027.09249422207</v>
      </c>
      <c r="S46" s="298">
        <f t="shared" si="6"/>
        <v>221020.50085585023</v>
      </c>
      <c r="T46" s="298">
        <f t="shared" si="6"/>
        <v>220526.03630574053</v>
      </c>
      <c r="U46" s="298">
        <f t="shared" si="6"/>
        <v>219807.5181996006</v>
      </c>
      <c r="V46" s="298">
        <f t="shared" si="6"/>
        <v>219059.26024136157</v>
      </c>
      <c r="W46" s="298">
        <f t="shared" si="6"/>
        <v>218510.37370076845</v>
      </c>
      <c r="X46" s="298">
        <f t="shared" si="6"/>
        <v>218223.73819856087</v>
      </c>
      <c r="Y46" s="298">
        <f t="shared" si="6"/>
        <v>217917.74346023679</v>
      </c>
      <c r="Z46" s="298">
        <f t="shared" si="6"/>
        <v>217610.64254942368</v>
      </c>
      <c r="AA46" s="298">
        <f t="shared" si="6"/>
        <v>217572.64695048492</v>
      </c>
      <c r="AB46" s="298">
        <f t="shared" si="6"/>
        <v>217375.97761583549</v>
      </c>
    </row>
    <row r="48" spans="2:28" ht="13.15">
      <c r="B48" s="5" t="s">
        <v>80</v>
      </c>
      <c r="P48" s="782">
        <f>Data_selected_by_user_testing!D220</f>
        <v>2.9630491326750594E-2</v>
      </c>
      <c r="Q48" s="214">
        <f>P24/P25</f>
        <v>2.9630491326750594E-2</v>
      </c>
      <c r="R48" s="146" t="s">
        <v>1154</v>
      </c>
      <c r="S48" s="2"/>
      <c r="T48" s="2"/>
      <c r="U48" s="2"/>
      <c r="V48" s="2"/>
      <c r="W48" s="2"/>
      <c r="X48" s="2"/>
      <c r="Y48" s="2"/>
      <c r="Z48" s="2"/>
      <c r="AA48" s="2"/>
      <c r="AB48" s="2"/>
    </row>
    <row r="49" spans="2:28" ht="13.15">
      <c r="B49" s="5" t="s">
        <v>81</v>
      </c>
      <c r="Q49" s="312">
        <f>Q46*$P$48</f>
        <v>6549.6100268339178</v>
      </c>
      <c r="R49" s="312">
        <f>R46*$P$48</f>
        <v>6549.1413471269479</v>
      </c>
      <c r="S49" s="312">
        <f t="shared" ref="S49:AB49" si="7">S46*$P$48</f>
        <v>6548.9460336433422</v>
      </c>
      <c r="T49" s="312">
        <f t="shared" si="7"/>
        <v>6534.2948060799317</v>
      </c>
      <c r="U49" s="312">
        <f t="shared" si="7"/>
        <v>6513.0047615678386</v>
      </c>
      <c r="V49" s="312">
        <f t="shared" si="7"/>
        <v>6490.8335106260647</v>
      </c>
      <c r="W49" s="312">
        <f t="shared" si="7"/>
        <v>6474.569732745651</v>
      </c>
      <c r="X49" s="312">
        <f t="shared" si="7"/>
        <v>6466.0765819835497</v>
      </c>
      <c r="Y49" s="312">
        <f t="shared" si="7"/>
        <v>6457.0098075436072</v>
      </c>
      <c r="Z49" s="312">
        <f t="shared" si="7"/>
        <v>6447.9102566693218</v>
      </c>
      <c r="AA49" s="312">
        <f t="shared" si="7"/>
        <v>6446.7844284045123</v>
      </c>
      <c r="AB49" s="312">
        <f t="shared" si="7"/>
        <v>6440.9570193899444</v>
      </c>
    </row>
    <row r="50" spans="2:28">
      <c r="Q50" s="300"/>
      <c r="R50" s="300"/>
      <c r="S50" s="300"/>
      <c r="T50" s="300"/>
      <c r="U50" s="300"/>
      <c r="V50" s="300"/>
      <c r="W50" s="300"/>
      <c r="X50" s="300"/>
      <c r="Y50" s="300"/>
      <c r="Z50" s="300"/>
      <c r="AA50" s="300"/>
      <c r="AB50" s="300"/>
    </row>
    <row r="51" spans="2:28" ht="13.15">
      <c r="B51" s="5" t="s">
        <v>82</v>
      </c>
      <c r="Q51" s="312">
        <f>Q46-Q49</f>
        <v>214493.29994749001</v>
      </c>
      <c r="R51" s="312">
        <f t="shared" ref="R51:AB51" si="8">R46-R49</f>
        <v>214477.95114709513</v>
      </c>
      <c r="S51" s="312">
        <f t="shared" si="8"/>
        <v>214471.55482220688</v>
      </c>
      <c r="T51" s="312">
        <f t="shared" si="8"/>
        <v>213991.74149966059</v>
      </c>
      <c r="U51" s="312">
        <f t="shared" si="8"/>
        <v>213294.51343803277</v>
      </c>
      <c r="V51" s="312">
        <f t="shared" si="8"/>
        <v>212568.42673073549</v>
      </c>
      <c r="W51" s="312">
        <f t="shared" si="8"/>
        <v>212035.80396802281</v>
      </c>
      <c r="X51" s="312">
        <f t="shared" si="8"/>
        <v>211757.66161657733</v>
      </c>
      <c r="Y51" s="312">
        <f t="shared" si="8"/>
        <v>211460.73365269319</v>
      </c>
      <c r="Z51" s="312">
        <f t="shared" si="8"/>
        <v>211162.73229275434</v>
      </c>
      <c r="AA51" s="312">
        <f t="shared" si="8"/>
        <v>211125.86252208042</v>
      </c>
      <c r="AB51" s="312">
        <f t="shared" si="8"/>
        <v>210935.02059644554</v>
      </c>
    </row>
    <row r="52" spans="2:28">
      <c r="Q52" s="300"/>
      <c r="R52" s="300"/>
      <c r="S52" s="300"/>
      <c r="T52" s="300"/>
      <c r="U52" s="300"/>
      <c r="V52" s="300"/>
      <c r="W52" s="300"/>
      <c r="X52" s="300"/>
      <c r="Y52" s="300"/>
      <c r="Z52" s="300"/>
      <c r="AA52" s="300"/>
      <c r="AB52" s="300"/>
    </row>
    <row r="53" spans="2:28" ht="13.15">
      <c r="B53" s="5" t="s">
        <v>83</v>
      </c>
      <c r="Q53" s="312">
        <f>Q51/$S$16</f>
        <v>242091.76066308128</v>
      </c>
      <c r="R53" s="312">
        <f t="shared" ref="R53:AB53" si="9">R51/$S$16</f>
        <v>242074.43696060398</v>
      </c>
      <c r="S53" s="312">
        <f t="shared" si="9"/>
        <v>242067.21763228768</v>
      </c>
      <c r="T53" s="312">
        <f t="shared" si="9"/>
        <v>241525.6676068404</v>
      </c>
      <c r="U53" s="312">
        <f t="shared" si="9"/>
        <v>240738.72848536429</v>
      </c>
      <c r="V53" s="312">
        <f t="shared" si="9"/>
        <v>239919.21752904681</v>
      </c>
      <c r="W53" s="312">
        <f t="shared" si="9"/>
        <v>239318.06316932596</v>
      </c>
      <c r="X53" s="312">
        <f t="shared" si="9"/>
        <v>239004.13275008727</v>
      </c>
      <c r="Y53" s="312">
        <f t="shared" si="9"/>
        <v>238668.99960800586</v>
      </c>
      <c r="Z53" s="312">
        <f t="shared" si="9"/>
        <v>238332.65495796202</v>
      </c>
      <c r="AA53" s="312">
        <f t="shared" si="9"/>
        <v>238291.04122130974</v>
      </c>
      <c r="AB53" s="312">
        <f t="shared" si="9"/>
        <v>238075.64401404688</v>
      </c>
    </row>
    <row r="54" spans="2:28">
      <c r="B54" s="11" t="s">
        <v>370</v>
      </c>
      <c r="R54" s="235">
        <f>(R53/Q53)-1</f>
        <v>-7.1558414172612217E-5</v>
      </c>
      <c r="S54" s="235">
        <f t="shared" ref="S54:Z54" si="10">(S53/R53)-1</f>
        <v>-2.9822761985709434E-5</v>
      </c>
      <c r="T54" s="235">
        <f t="shared" si="10"/>
        <v>-2.2371886236570715E-3</v>
      </c>
      <c r="U54" s="235">
        <f t="shared" si="10"/>
        <v>-3.2582007919634837E-3</v>
      </c>
      <c r="V54" s="235">
        <f t="shared" si="10"/>
        <v>-3.4041508878671634E-3</v>
      </c>
      <c r="W54" s="235">
        <f t="shared" si="10"/>
        <v>-2.5056532190801395E-3</v>
      </c>
      <c r="X54" s="235">
        <f t="shared" si="10"/>
        <v>-1.3117706832541653E-3</v>
      </c>
      <c r="Y54" s="235">
        <f t="shared" si="10"/>
        <v>-1.402206473274048E-3</v>
      </c>
      <c r="Z54" s="235">
        <f t="shared" si="10"/>
        <v>-1.4092515181957088E-3</v>
      </c>
      <c r="AA54" s="235">
        <f>(AA53/Z53)-1</f>
        <v>-1.7460358782817043E-4</v>
      </c>
      <c r="AB54" s="235">
        <f>(AB53/AA53)-1</f>
        <v>-9.0392490694946037E-4</v>
      </c>
    </row>
    <row r="56" spans="2:28" ht="15">
      <c r="B56" s="76" t="s">
        <v>258</v>
      </c>
    </row>
    <row r="58" spans="2:28">
      <c r="B58" s="146" t="s">
        <v>1370</v>
      </c>
    </row>
    <row r="60" spans="2:28" ht="15">
      <c r="B60" s="76" t="s">
        <v>1371</v>
      </c>
      <c r="S60" s="300"/>
    </row>
    <row r="62" spans="2:28" ht="13.15">
      <c r="B62" s="8" t="str">
        <f t="shared" ref="B62:AB62" si="11">B45</f>
        <v>Academic year</v>
      </c>
      <c r="C62" s="8" t="str">
        <f t="shared" si="11"/>
        <v>2004/05</v>
      </c>
      <c r="D62" s="1086" t="str">
        <f t="shared" si="11"/>
        <v>2005/06</v>
      </c>
      <c r="E62" s="1086" t="str">
        <f t="shared" si="11"/>
        <v>2006/07</v>
      </c>
      <c r="F62" s="1086" t="str">
        <f t="shared" si="11"/>
        <v>2007/08</v>
      </c>
      <c r="G62" s="1086" t="str">
        <f t="shared" si="11"/>
        <v>2008/09</v>
      </c>
      <c r="H62" s="1086" t="str">
        <f t="shared" si="11"/>
        <v>2009/10</v>
      </c>
      <c r="I62" s="1086" t="str">
        <f t="shared" si="11"/>
        <v>2010/11</v>
      </c>
      <c r="J62" s="1086" t="str">
        <f t="shared" si="11"/>
        <v>2011/12</v>
      </c>
      <c r="K62" s="1086" t="str">
        <f t="shared" si="11"/>
        <v>2012/13</v>
      </c>
      <c r="L62" s="1086" t="str">
        <f t="shared" si="11"/>
        <v>2013/14</v>
      </c>
      <c r="M62" s="1086" t="str">
        <f t="shared" si="11"/>
        <v>2014/15</v>
      </c>
      <c r="N62" s="1086" t="str">
        <f t="shared" si="11"/>
        <v>2015/16</v>
      </c>
      <c r="O62" s="1086" t="str">
        <f t="shared" si="11"/>
        <v>2016/17</v>
      </c>
      <c r="P62" s="1086" t="str">
        <f t="shared" si="11"/>
        <v>2017/18</v>
      </c>
      <c r="Q62" s="1086" t="str">
        <f t="shared" si="11"/>
        <v>2018/19</v>
      </c>
      <c r="R62" s="1086" t="str">
        <f t="shared" si="11"/>
        <v>2019/20</v>
      </c>
      <c r="S62" s="1086" t="str">
        <f t="shared" si="11"/>
        <v>2020/21</v>
      </c>
      <c r="T62" s="1086" t="str">
        <f t="shared" si="11"/>
        <v>2021/22</v>
      </c>
      <c r="U62" s="1086" t="str">
        <f t="shared" si="11"/>
        <v>2022/23</v>
      </c>
      <c r="V62" s="1086" t="str">
        <f t="shared" si="11"/>
        <v>2023/24</v>
      </c>
      <c r="W62" s="1086" t="str">
        <f t="shared" si="11"/>
        <v>2024/25</v>
      </c>
      <c r="X62" s="1086" t="str">
        <f t="shared" si="11"/>
        <v>2025/26</v>
      </c>
      <c r="Y62" s="1086" t="str">
        <f t="shared" si="11"/>
        <v>2026/27</v>
      </c>
      <c r="Z62" s="1086" t="str">
        <f t="shared" si="11"/>
        <v>2027/28</v>
      </c>
      <c r="AA62" s="1086" t="str">
        <f t="shared" si="11"/>
        <v>2028/29</v>
      </c>
      <c r="AB62" s="1086" t="str">
        <f t="shared" si="11"/>
        <v>2029/30</v>
      </c>
    </row>
    <row r="63" spans="2:28" s="300" customFormat="1" ht="26.25">
      <c r="B63" s="313" t="str">
        <f>B53</f>
        <v>No. of qualified teachers required by headcount</v>
      </c>
      <c r="C63" s="314"/>
      <c r="D63" s="314"/>
      <c r="E63" s="314"/>
      <c r="F63" s="314"/>
      <c r="G63" s="314"/>
      <c r="H63" s="314"/>
      <c r="I63" s="314"/>
      <c r="J63" s="314"/>
      <c r="K63" s="314"/>
      <c r="L63" s="314"/>
      <c r="M63" s="314"/>
      <c r="N63" s="314"/>
      <c r="O63" s="314"/>
      <c r="P63" s="314"/>
      <c r="Q63" s="274">
        <f t="shared" ref="Q63:AB63" si="12">Q53</f>
        <v>242091.76066308128</v>
      </c>
      <c r="R63" s="274">
        <f t="shared" si="12"/>
        <v>242074.43696060398</v>
      </c>
      <c r="S63" s="274">
        <f t="shared" si="12"/>
        <v>242067.21763228768</v>
      </c>
      <c r="T63" s="274">
        <f t="shared" si="12"/>
        <v>241525.6676068404</v>
      </c>
      <c r="U63" s="274">
        <f t="shared" si="12"/>
        <v>240738.72848536429</v>
      </c>
      <c r="V63" s="274">
        <f t="shared" si="12"/>
        <v>239919.21752904681</v>
      </c>
      <c r="W63" s="274">
        <f t="shared" si="12"/>
        <v>239318.06316932596</v>
      </c>
      <c r="X63" s="274">
        <f t="shared" si="12"/>
        <v>239004.13275008727</v>
      </c>
      <c r="Y63" s="274">
        <f t="shared" si="12"/>
        <v>238668.99960800586</v>
      </c>
      <c r="Z63" s="274">
        <f t="shared" si="12"/>
        <v>238332.65495796202</v>
      </c>
      <c r="AA63" s="274">
        <f t="shared" si="12"/>
        <v>238291.04122130974</v>
      </c>
      <c r="AB63" s="274">
        <f t="shared" si="12"/>
        <v>238075.64401404688</v>
      </c>
    </row>
    <row r="64" spans="2:28">
      <c r="B64" s="116" t="s">
        <v>370</v>
      </c>
      <c r="R64" s="235">
        <f>(R63/Q63)-1</f>
        <v>-7.1558414172612217E-5</v>
      </c>
      <c r="S64" s="235">
        <f t="shared" ref="S64:AB64" si="13">(S63/R63)-1</f>
        <v>-2.9822761985709434E-5</v>
      </c>
      <c r="T64" s="235">
        <f t="shared" si="13"/>
        <v>-2.2371886236570715E-3</v>
      </c>
      <c r="U64" s="235">
        <f t="shared" si="13"/>
        <v>-3.2582007919634837E-3</v>
      </c>
      <c r="V64" s="235">
        <f t="shared" si="13"/>
        <v>-3.4041508878671634E-3</v>
      </c>
      <c r="W64" s="235">
        <f t="shared" si="13"/>
        <v>-2.5056532190801395E-3</v>
      </c>
      <c r="X64" s="235">
        <f t="shared" si="13"/>
        <v>-1.3117706832541653E-3</v>
      </c>
      <c r="Y64" s="235">
        <f t="shared" si="13"/>
        <v>-1.402206473274048E-3</v>
      </c>
      <c r="Z64" s="235">
        <f t="shared" si="13"/>
        <v>-1.4092515181957088E-3</v>
      </c>
      <c r="AA64" s="235">
        <f t="shared" si="13"/>
        <v>-1.7460358782817043E-4</v>
      </c>
      <c r="AB64" s="235">
        <f t="shared" si="13"/>
        <v>-9.0392490694946037E-4</v>
      </c>
    </row>
    <row r="73" spans="2:22">
      <c r="B73" s="392" t="s">
        <v>415</v>
      </c>
    </row>
    <row r="75" spans="2:22" ht="13.15">
      <c r="B75" s="11" t="s">
        <v>416</v>
      </c>
      <c r="C75" s="393">
        <f>S12</f>
        <v>22</v>
      </c>
      <c r="H75" s="396">
        <f>P34</f>
        <v>20.602706837817315</v>
      </c>
      <c r="I75" s="396">
        <f>Q34</f>
        <v>20.654262802340583</v>
      </c>
      <c r="J75" s="396">
        <f t="shared" ref="J75:T75" si="14">R34</f>
        <v>20.652784921803324</v>
      </c>
      <c r="K75" s="396">
        <f t="shared" si="14"/>
        <v>20.652169017082244</v>
      </c>
      <c r="L75" s="396">
        <f t="shared" si="14"/>
        <v>20.606069353147092</v>
      </c>
      <c r="M75" s="396">
        <f t="shared" si="14"/>
        <v>20.539148682643052</v>
      </c>
      <c r="N75" s="396">
        <f t="shared" si="14"/>
        <v>20.46946752658825</v>
      </c>
      <c r="O75" s="396">
        <f t="shared" si="14"/>
        <v>20.418306331600309</v>
      </c>
      <c r="P75" s="396">
        <f t="shared" si="14"/>
        <v>20.39155728456852</v>
      </c>
      <c r="Q75" s="396">
        <f t="shared" si="14"/>
        <v>20.363004148336419</v>
      </c>
      <c r="R75" s="396">
        <f t="shared" si="14"/>
        <v>20.33434793763379</v>
      </c>
      <c r="S75" s="396">
        <f t="shared" si="14"/>
        <v>20.330798107340833</v>
      </c>
      <c r="T75" s="396">
        <f t="shared" si="14"/>
        <v>20.312437189444456</v>
      </c>
      <c r="U75" s="394"/>
      <c r="V75" s="394"/>
    </row>
    <row r="76" spans="2:22">
      <c r="H76" s="114" t="b">
        <f>H75=$C$75</f>
        <v>0</v>
      </c>
      <c r="I76" s="114" t="b">
        <f t="shared" ref="I76:T76" si="15">I75=$C$75</f>
        <v>0</v>
      </c>
      <c r="J76" s="114" t="b">
        <f t="shared" si="15"/>
        <v>0</v>
      </c>
      <c r="K76" s="114" t="b">
        <f t="shared" si="15"/>
        <v>0</v>
      </c>
      <c r="L76" s="114" t="b">
        <f t="shared" si="15"/>
        <v>0</v>
      </c>
      <c r="M76" s="114" t="b">
        <f t="shared" si="15"/>
        <v>0</v>
      </c>
      <c r="N76" s="114" t="b">
        <f t="shared" si="15"/>
        <v>0</v>
      </c>
      <c r="O76" s="114" t="b">
        <f t="shared" si="15"/>
        <v>0</v>
      </c>
      <c r="P76" s="114" t="b">
        <f t="shared" si="15"/>
        <v>0</v>
      </c>
      <c r="Q76" s="114" t="b">
        <f t="shared" si="15"/>
        <v>0</v>
      </c>
      <c r="R76" s="114" t="b">
        <f t="shared" si="15"/>
        <v>0</v>
      </c>
      <c r="S76" s="114" t="b">
        <f t="shared" si="15"/>
        <v>0</v>
      </c>
      <c r="T76" s="114" t="b">
        <f t="shared" si="15"/>
        <v>0</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AP69"/>
  <sheetViews>
    <sheetView showGridLines="0" workbookViewId="0"/>
  </sheetViews>
  <sheetFormatPr defaultRowHeight="12.75"/>
  <cols>
    <col min="1" max="1" width="12" customWidth="1"/>
    <col min="2" max="2" width="24.86328125" customWidth="1"/>
    <col min="3" max="28" width="9.73046875" customWidth="1"/>
    <col min="29" max="29" width="14.73046875" customWidth="1"/>
  </cols>
  <sheetData>
    <row r="1" spans="1:21" s="64" customFormat="1" ht="13.9">
      <c r="A1" s="63" t="str">
        <f>ModelBanner</f>
        <v>TSM_201920</v>
      </c>
      <c r="D1" s="704"/>
      <c r="E1" s="704"/>
      <c r="G1" s="704"/>
    </row>
    <row r="2" spans="1:21" s="64" customFormat="1" ht="13.9">
      <c r="A2" s="920" t="s">
        <v>13</v>
      </c>
      <c r="B2" s="920" t="s">
        <v>30</v>
      </c>
      <c r="D2" s="704"/>
      <c r="E2" s="704"/>
      <c r="G2" s="704"/>
    </row>
    <row r="3" spans="1:21" s="64" customFormat="1" ht="13.9">
      <c r="A3" s="65"/>
      <c r="D3" s="704"/>
      <c r="E3" s="704"/>
      <c r="G3" s="704"/>
    </row>
    <row r="4" spans="1:21" s="55" customFormat="1" ht="13.15">
      <c r="A4" s="56" t="s">
        <v>26</v>
      </c>
      <c r="B4" s="56"/>
      <c r="C4" s="56"/>
      <c r="D4" s="56"/>
      <c r="E4" s="56"/>
      <c r="F4" s="56"/>
      <c r="G4" s="56"/>
      <c r="H4" s="56"/>
      <c r="I4" s="283"/>
      <c r="J4" s="56"/>
      <c r="K4" s="56"/>
      <c r="L4" s="56"/>
      <c r="M4" s="56"/>
      <c r="N4" s="56"/>
      <c r="O4" s="56"/>
      <c r="P4" s="56"/>
      <c r="Q4" s="56"/>
      <c r="R4" s="56"/>
      <c r="S4" s="56"/>
    </row>
    <row r="5" spans="1:21" s="45" customFormat="1" ht="13.15">
      <c r="A5" s="58" t="s">
        <v>1635</v>
      </c>
      <c r="B5" s="58"/>
      <c r="C5" s="58"/>
      <c r="D5" s="58"/>
      <c r="E5" s="58"/>
      <c r="F5" s="58"/>
      <c r="G5" s="58"/>
      <c r="H5" s="58"/>
      <c r="I5" s="58"/>
      <c r="J5" s="58"/>
      <c r="K5" s="58"/>
      <c r="L5" s="58"/>
      <c r="M5" s="58"/>
      <c r="N5" s="58"/>
      <c r="O5" s="58"/>
      <c r="P5" s="58"/>
      <c r="Q5" s="58"/>
      <c r="R5" s="58"/>
      <c r="S5" s="58"/>
      <c r="T5" s="57"/>
      <c r="U5" s="57"/>
    </row>
    <row r="6" spans="1:21" s="44" customFormat="1" ht="13.15">
      <c r="A6" s="54" t="s">
        <v>1336</v>
      </c>
      <c r="B6" s="59"/>
      <c r="C6" s="59"/>
      <c r="D6" s="59"/>
      <c r="E6" s="59"/>
      <c r="F6" s="59"/>
      <c r="G6" s="59"/>
      <c r="H6" s="59"/>
      <c r="I6" s="283"/>
      <c r="J6" s="59"/>
      <c r="K6" s="59"/>
      <c r="L6" s="59"/>
      <c r="M6" s="59"/>
      <c r="N6" s="59"/>
      <c r="O6" s="59"/>
      <c r="P6" s="59"/>
      <c r="Q6" s="59"/>
      <c r="R6" s="59"/>
      <c r="S6" s="59"/>
      <c r="T6" s="43"/>
      <c r="U6" s="43"/>
    </row>
    <row r="7" spans="1:21" s="44" customFormat="1" ht="13.15">
      <c r="A7" s="52" t="s">
        <v>178</v>
      </c>
      <c r="B7" s="54"/>
      <c r="C7" s="59"/>
      <c r="D7" s="59"/>
      <c r="E7" s="59"/>
      <c r="F7" s="59"/>
      <c r="G7" s="59"/>
      <c r="H7" s="59"/>
      <c r="I7" s="283"/>
      <c r="J7" s="59"/>
      <c r="K7" s="59"/>
      <c r="L7" s="59"/>
      <c r="M7" s="59"/>
      <c r="N7" s="59"/>
      <c r="O7" s="59"/>
      <c r="P7" s="59"/>
      <c r="Q7" s="59"/>
      <c r="R7" s="59"/>
      <c r="S7" s="59"/>
      <c r="T7" s="43"/>
      <c r="U7" s="43"/>
    </row>
    <row r="8" spans="1:21" s="44" customFormat="1" ht="13.15">
      <c r="A8" s="54" t="s">
        <v>24</v>
      </c>
      <c r="B8" s="59"/>
      <c r="C8" s="59"/>
      <c r="D8" s="59"/>
      <c r="E8" s="59"/>
      <c r="F8" s="59"/>
      <c r="G8" s="59"/>
      <c r="H8" s="59"/>
      <c r="I8" s="283"/>
      <c r="J8" s="59"/>
      <c r="K8" s="59"/>
      <c r="L8" s="59"/>
      <c r="M8" s="59"/>
      <c r="N8" s="59"/>
      <c r="O8" s="59"/>
      <c r="P8" s="59"/>
      <c r="Q8" s="59"/>
      <c r="R8" s="59"/>
      <c r="S8" s="59"/>
      <c r="T8" s="43"/>
      <c r="U8" s="43"/>
    </row>
    <row r="9" spans="1:21" s="44" customFormat="1" ht="13.15">
      <c r="A9" s="52" t="s">
        <v>1383</v>
      </c>
      <c r="B9" s="59"/>
      <c r="C9" s="59"/>
      <c r="D9" s="59"/>
      <c r="E9" s="59"/>
      <c r="F9" s="59"/>
      <c r="G9" s="59"/>
      <c r="H9" s="59"/>
      <c r="I9" s="283"/>
      <c r="J9" s="59"/>
      <c r="K9" s="59"/>
      <c r="L9" s="59"/>
      <c r="M9" s="59"/>
      <c r="N9" s="59"/>
      <c r="O9" s="59"/>
      <c r="P9" s="59"/>
      <c r="Q9" s="59"/>
      <c r="R9" s="59"/>
      <c r="S9" s="59"/>
      <c r="T9" s="43"/>
      <c r="U9" s="43"/>
    </row>
    <row r="10" spans="1:21" s="48" customFormat="1" ht="13.5" customHeight="1">
      <c r="A10" s="266">
        <f>SUM(A13:A2222)</f>
        <v>0</v>
      </c>
      <c r="B10" s="71"/>
      <c r="C10" s="69"/>
      <c r="D10" s="69"/>
      <c r="E10" s="69"/>
      <c r="F10" s="46"/>
      <c r="G10" s="703"/>
      <c r="H10" s="46"/>
      <c r="I10" s="46"/>
      <c r="J10" s="46"/>
      <c r="K10" s="70"/>
      <c r="L10" s="46"/>
      <c r="M10" s="46"/>
      <c r="N10" s="70"/>
      <c r="O10" s="47"/>
      <c r="P10" s="47"/>
      <c r="Q10" s="47"/>
      <c r="R10" s="47"/>
      <c r="S10" s="47"/>
      <c r="T10" s="47"/>
      <c r="U10" s="47"/>
    </row>
    <row r="12" spans="1:21" ht="13.15">
      <c r="K12" s="5" t="s">
        <v>74</v>
      </c>
      <c r="N12" s="95">
        <f>Data_selected_by_user_testing!D97</f>
        <v>0.6</v>
      </c>
      <c r="P12" s="5" t="s">
        <v>1280</v>
      </c>
      <c r="S12" s="95">
        <f>Data_selected_by_user_testing!D73</f>
        <v>16</v>
      </c>
      <c r="T12" s="5"/>
    </row>
    <row r="14" spans="1:21">
      <c r="B14" s="146" t="s">
        <v>1130</v>
      </c>
    </row>
    <row r="16" spans="1:21" ht="15">
      <c r="B16" s="76" t="s">
        <v>1400</v>
      </c>
      <c r="P16" s="5" t="s">
        <v>1401</v>
      </c>
      <c r="S16" s="271">
        <f>RAW_DATA_INPUTS!D385</f>
        <v>0.92900000000000005</v>
      </c>
    </row>
    <row r="18" spans="1:42" ht="13.15">
      <c r="B18" s="137" t="str">
        <f>Pupils_data_scenarios!B16</f>
        <v>Academic year</v>
      </c>
      <c r="C18" s="137" t="str">
        <f>Pupils_data_scenarios!C16</f>
        <v>2004/05</v>
      </c>
      <c r="D18" s="985" t="str">
        <f>Pupils_data_scenarios!D16</f>
        <v>2005/06</v>
      </c>
      <c r="E18" s="1083" t="str">
        <f>Pupils_data_scenarios!E16</f>
        <v>2006/07</v>
      </c>
      <c r="F18" s="1083" t="str">
        <f>Pupils_data_scenarios!F16</f>
        <v>2007/08</v>
      </c>
      <c r="G18" s="1083" t="str">
        <f>Pupils_data_scenarios!G16</f>
        <v>2008/09</v>
      </c>
      <c r="H18" s="1083" t="str">
        <f>Pupils_data_scenarios!H16</f>
        <v>2009/10</v>
      </c>
      <c r="I18" s="1083" t="str">
        <f>Pupils_data_scenarios!I16</f>
        <v>2010/11</v>
      </c>
      <c r="J18" s="1083" t="str">
        <f>Pupils_data_scenarios!J16</f>
        <v>2011/12</v>
      </c>
      <c r="K18" s="1083" t="str">
        <f>Pupils_data_scenarios!K16</f>
        <v>2012/13</v>
      </c>
      <c r="L18" s="1083" t="str">
        <f>Pupils_data_scenarios!L16</f>
        <v>2013/14</v>
      </c>
      <c r="M18" s="1083" t="str">
        <f>Pupils_data_scenarios!M16</f>
        <v>2014/15</v>
      </c>
      <c r="N18" s="1083" t="str">
        <f>Pupils_data_scenarios!N16</f>
        <v>2015/16</v>
      </c>
      <c r="O18" s="1083" t="str">
        <f>Pupils_data_scenarios!O16</f>
        <v>2016/17</v>
      </c>
      <c r="P18" s="1083" t="str">
        <f>Pupils_data_scenarios!P16</f>
        <v>2017/18</v>
      </c>
      <c r="Q18" s="1083" t="str">
        <f>Pupils_data_scenarios!Q16</f>
        <v>2018/19</v>
      </c>
      <c r="R18" s="1083" t="str">
        <f>Pupils_data_scenarios!R16</f>
        <v>2019/20</v>
      </c>
      <c r="S18" s="1083" t="str">
        <f>Pupils_data_scenarios!S16</f>
        <v>2020/21</v>
      </c>
      <c r="T18" s="1083" t="str">
        <f>Pupils_data_scenarios!T16</f>
        <v>2021/22</v>
      </c>
      <c r="U18" s="1083" t="str">
        <f>Pupils_data_scenarios!U16</f>
        <v>2022/23</v>
      </c>
      <c r="V18" s="1083" t="str">
        <f>Pupils_data_scenarios!V16</f>
        <v>2023/24</v>
      </c>
      <c r="W18" s="1083" t="str">
        <f>Pupils_data_scenarios!W16</f>
        <v>2024/25</v>
      </c>
      <c r="X18" s="1083" t="str">
        <f>Pupils_data_scenarios!X16</f>
        <v>2025/26</v>
      </c>
      <c r="Y18" s="1083" t="str">
        <f>Pupils_data_scenarios!Y16</f>
        <v>2026/27</v>
      </c>
      <c r="Z18" s="1083" t="str">
        <f>Pupils_data_scenarios!Z16</f>
        <v>2027/28</v>
      </c>
      <c r="AA18" s="1083" t="str">
        <f>Pupils_data_scenarios!AA16</f>
        <v>2028/29</v>
      </c>
      <c r="AB18" s="1083" t="str">
        <f>Pupils_data_scenarios!AB16</f>
        <v>2029/30</v>
      </c>
    </row>
    <row r="19" spans="1:42" s="320" customFormat="1" ht="13.15">
      <c r="A19" s="330"/>
      <c r="B19" s="317" t="str">
        <f>Pupils_data_scenarios!B22</f>
        <v>All secondary pupils</v>
      </c>
      <c r="C19" s="305">
        <f>Data_selected_by_user_testing!D36+Data_selected_by_user_testing!D37+Data_selected_by_user_testing!D38</f>
        <v>3308483</v>
      </c>
      <c r="D19" s="305">
        <f>Data_selected_by_user_testing!E36+Data_selected_by_user_testing!E37+Data_selected_by_user_testing!E38</f>
        <v>3305157.563270269</v>
      </c>
      <c r="E19" s="305">
        <f>Data_selected_by_user_testing!F36+Data_selected_by_user_testing!F37+Data_selected_by_user_testing!F38</f>
        <v>3282404</v>
      </c>
      <c r="F19" s="305">
        <f>Data_selected_by_user_testing!G36+Data_selected_by_user_testing!G37+Data_selected_by_user_testing!G38</f>
        <v>3248902.5</v>
      </c>
      <c r="G19" s="305">
        <f>Data_selected_by_user_testing!H36+Data_selected_by_user_testing!H37+Data_selected_by_user_testing!H38</f>
        <v>3231650</v>
      </c>
      <c r="H19" s="305">
        <f>Data_selected_by_user_testing!I36+Data_selected_by_user_testing!I37+Data_selected_by_user_testing!I38</f>
        <v>3227785.5</v>
      </c>
      <c r="I19" s="305">
        <f>Data_selected_by_user_testing!J36+Data_selected_by_user_testing!J37+Data_selected_by_user_testing!J38</f>
        <v>3212254</v>
      </c>
      <c r="J19" s="305">
        <f>Data_selected_by_user_testing!K36+Data_selected_by_user_testing!K37+Data_selected_by_user_testing!K38</f>
        <v>3185686.5</v>
      </c>
      <c r="K19" s="305">
        <f>Data_selected_by_user_testing!L36+Data_selected_by_user_testing!L37+Data_selected_by_user_testing!L38</f>
        <v>3158780</v>
      </c>
      <c r="L19" s="305">
        <f>Data_selected_by_user_testing!M36+Data_selected_by_user_testing!M37+Data_selected_by_user_testing!M38</f>
        <v>3125924</v>
      </c>
      <c r="M19" s="305">
        <f>Data_selected_by_user_testing!N36+Data_selected_by_user_testing!N37+Data_selected_by_user_testing!N38</f>
        <v>3119863.5</v>
      </c>
      <c r="N19" s="305">
        <f>Data_selected_by_user_testing!O36+Data_selected_by_user_testing!O37+Data_selected_by_user_testing!O38</f>
        <v>3122070.5</v>
      </c>
      <c r="O19" s="305">
        <f>Data_selected_by_user_testing!P36+Data_selected_by_user_testing!P37+Data_selected_by_user_testing!P38</f>
        <v>3145583</v>
      </c>
      <c r="P19" s="305">
        <f>Data_selected_by_user_testing!Q36+Data_selected_by_user_testing!Q37+Data_selected_by_user_testing!Q38</f>
        <v>3176642</v>
      </c>
      <c r="Q19" s="305">
        <f>Data_selected_by_user_testing!R36+Data_selected_by_user_testing!R37+Data_selected_by_user_testing!R38</f>
        <v>3250096.0148135722</v>
      </c>
      <c r="R19" s="305">
        <f>Data_selected_by_user_testing!S36+Data_selected_by_user_testing!S37+Data_selected_by_user_testing!S38</f>
        <v>3328258.7310700314</v>
      </c>
      <c r="S19" s="305">
        <f>Data_selected_by_user_testing!T36+Data_selected_by_user_testing!T37+Data_selected_by_user_testing!T38</f>
        <v>3390341.6126745343</v>
      </c>
      <c r="T19" s="305">
        <f>Data_selected_by_user_testing!U36+Data_selected_by_user_testing!U37+Data_selected_by_user_testing!U38</f>
        <v>3462030.9334954983</v>
      </c>
      <c r="U19" s="305">
        <f>Data_selected_by_user_testing!V36+Data_selected_by_user_testing!V37+Data_selected_by_user_testing!V38</f>
        <v>3537610.409235951</v>
      </c>
      <c r="V19" s="305">
        <f>Data_selected_by_user_testing!W36+Data_selected_by_user_testing!W37+Data_selected_by_user_testing!W38</f>
        <v>3592713.6158768311</v>
      </c>
      <c r="W19" s="305">
        <f>Data_selected_by_user_testing!X36+Data_selected_by_user_testing!X37+Data_selected_by_user_testing!X38</f>
        <v>3614859.602613599</v>
      </c>
      <c r="X19" s="305">
        <f>Data_selected_by_user_testing!Y36+Data_selected_by_user_testing!Y37+Data_selected_by_user_testing!Y38</f>
        <v>3624936.0704168142</v>
      </c>
      <c r="Y19" s="305">
        <f>Data_selected_by_user_testing!Z36+Data_selected_by_user_testing!Z37+Data_selected_by_user_testing!Z38</f>
        <v>3622097.3557046503</v>
      </c>
      <c r="Z19" s="305">
        <f>Data_selected_by_user_testing!AA36+Data_selected_by_user_testing!AA37+Data_selected_by_user_testing!AA38</f>
        <v>3606865.1956393118</v>
      </c>
      <c r="AA19" s="305">
        <f>Data_selected_by_user_testing!AB36+Data_selected_by_user_testing!AB37+Data_selected_by_user_testing!AB38</f>
        <v>3578155.4881814593</v>
      </c>
      <c r="AB19" s="305">
        <f>Data_selected_by_user_testing!AC36+Data_selected_by_user_testing!AC37+Data_selected_by_user_testing!AC38</f>
        <v>3561335.8034627829</v>
      </c>
    </row>
    <row r="20" spans="1:42" ht="13.15">
      <c r="B20" s="8" t="s">
        <v>370</v>
      </c>
      <c r="C20" s="189"/>
      <c r="D20" s="210">
        <f>(D19/C19)-1</f>
        <v>-1.0051243212466643E-3</v>
      </c>
      <c r="E20" s="210">
        <f t="shared" ref="E20:AB20" si="0">(E19/D19)-1</f>
        <v>-6.8842597772420522E-3</v>
      </c>
      <c r="F20" s="210">
        <f t="shared" si="0"/>
        <v>-1.0206391413122851E-2</v>
      </c>
      <c r="G20" s="210">
        <f t="shared" si="0"/>
        <v>-5.3102547706495029E-3</v>
      </c>
      <c r="H20" s="210">
        <f t="shared" si="0"/>
        <v>-1.1958287562081615E-3</v>
      </c>
      <c r="I20" s="210">
        <f t="shared" si="0"/>
        <v>-4.811812928709136E-3</v>
      </c>
      <c r="J20" s="210">
        <f t="shared" si="0"/>
        <v>-8.2706722444738645E-3</v>
      </c>
      <c r="K20" s="210">
        <f t="shared" si="0"/>
        <v>-8.4460602133951124E-3</v>
      </c>
      <c r="L20" s="210">
        <f t="shared" si="0"/>
        <v>-1.0401484117285809E-2</v>
      </c>
      <c r="M20" s="210">
        <f t="shared" si="0"/>
        <v>-1.9387867395368463E-3</v>
      </c>
      <c r="N20" s="210">
        <f t="shared" si="0"/>
        <v>7.0740274374192502E-4</v>
      </c>
      <c r="O20" s="210">
        <f t="shared" si="0"/>
        <v>7.5310599168083581E-3</v>
      </c>
      <c r="P20" s="210">
        <f t="shared" si="0"/>
        <v>9.8738453253339742E-3</v>
      </c>
      <c r="Q20" s="210">
        <f t="shared" si="0"/>
        <v>2.3123164276481978E-2</v>
      </c>
      <c r="R20" s="210">
        <f t="shared" si="0"/>
        <v>2.4049356049852699E-2</v>
      </c>
      <c r="S20" s="210">
        <f t="shared" si="0"/>
        <v>1.8653261846786506E-2</v>
      </c>
      <c r="T20" s="210">
        <f t="shared" si="0"/>
        <v>2.114516146483858E-2</v>
      </c>
      <c r="U20" s="210">
        <f t="shared" si="0"/>
        <v>2.1830964885152682E-2</v>
      </c>
      <c r="V20" s="210">
        <f t="shared" si="0"/>
        <v>1.5576392046172449E-2</v>
      </c>
      <c r="W20" s="210">
        <f t="shared" si="0"/>
        <v>6.1641391729363448E-3</v>
      </c>
      <c r="X20" s="210">
        <f t="shared" si="0"/>
        <v>2.7875129080889849E-3</v>
      </c>
      <c r="Y20" s="210">
        <f t="shared" si="0"/>
        <v>-7.8310752438659481E-4</v>
      </c>
      <c r="Z20" s="210">
        <f t="shared" si="0"/>
        <v>-4.2053425320963678E-3</v>
      </c>
      <c r="AA20" s="210">
        <f t="shared" si="0"/>
        <v>-7.9597395246604474E-3</v>
      </c>
      <c r="AB20" s="210">
        <f t="shared" si="0"/>
        <v>-4.7006578596797688E-3</v>
      </c>
    </row>
    <row r="21" spans="1:42">
      <c r="A21" s="11"/>
    </row>
    <row r="22" spans="1:42" ht="13.15">
      <c r="B22" s="145" t="s">
        <v>77</v>
      </c>
      <c r="I22" s="146" t="s">
        <v>1402</v>
      </c>
    </row>
    <row r="23" spans="1:42">
      <c r="B23" t="str">
        <f>Stock_calculations!B16</f>
        <v>Qualified stock FTE</v>
      </c>
      <c r="O23" s="9"/>
      <c r="P23" s="301">
        <f>Stock_calculations!E38</f>
        <v>194364.12860694315</v>
      </c>
      <c r="Q23" s="300"/>
    </row>
    <row r="24" spans="1:42">
      <c r="B24" t="str">
        <f>Stock_calculations!B17</f>
        <v>Unqualified stock FTE</v>
      </c>
      <c r="O24" s="9"/>
      <c r="P24" s="301">
        <f>Stock_calculations!E39</f>
        <v>9667.740917822799</v>
      </c>
    </row>
    <row r="25" spans="1:42">
      <c r="B25" s="11" t="s">
        <v>102</v>
      </c>
      <c r="I25" s="11"/>
      <c r="O25" s="9"/>
      <c r="P25" s="301">
        <f>SUM(P23:P24)</f>
        <v>204031.86952476596</v>
      </c>
    </row>
    <row r="26" spans="1:42">
      <c r="B26" s="11" t="s">
        <v>1393</v>
      </c>
      <c r="I26" s="11"/>
      <c r="O26" s="9"/>
      <c r="P26" s="307">
        <f>RAW_DATA_INPUTS!C112</f>
        <v>1961.0415626244728</v>
      </c>
    </row>
    <row r="27" spans="1:42">
      <c r="B27" s="11" t="s">
        <v>1394</v>
      </c>
      <c r="I27" s="11"/>
      <c r="O27" s="9"/>
      <c r="P27" s="307">
        <f>RAW_DATA_INPUTS!D112</f>
        <v>4405</v>
      </c>
    </row>
    <row r="28" spans="1:42">
      <c r="B28" s="11" t="s">
        <v>1395</v>
      </c>
      <c r="O28" s="9"/>
      <c r="P28" s="307">
        <f>(P27+P26)*S16</f>
        <v>5914.0526116781357</v>
      </c>
      <c r="AC28" s="114"/>
      <c r="AD28" s="114"/>
      <c r="AE28" s="114"/>
      <c r="AF28" s="114"/>
      <c r="AG28" s="114"/>
      <c r="AH28" s="114"/>
      <c r="AI28" s="114"/>
      <c r="AJ28" s="114"/>
      <c r="AK28" s="114"/>
      <c r="AL28" s="114"/>
      <c r="AM28" s="114"/>
      <c r="AN28" s="114"/>
      <c r="AO28" s="114"/>
      <c r="AP28" s="114"/>
    </row>
    <row r="29" spans="1:42">
      <c r="O29" s="2"/>
      <c r="P29" s="2"/>
      <c r="AC29" s="116"/>
      <c r="AD29" s="729"/>
      <c r="AE29" s="729"/>
      <c r="AF29" s="729"/>
      <c r="AG29" s="729"/>
      <c r="AH29" s="729"/>
      <c r="AI29" s="729"/>
      <c r="AJ29" s="729"/>
      <c r="AK29" s="729"/>
      <c r="AL29" s="729"/>
      <c r="AM29" s="729"/>
      <c r="AN29" s="729"/>
      <c r="AO29" s="729"/>
      <c r="AP29" s="729"/>
    </row>
    <row r="30" spans="1:42">
      <c r="A30" s="11"/>
      <c r="B30" s="11" t="s">
        <v>75</v>
      </c>
      <c r="O30" s="2"/>
      <c r="P30" s="307">
        <f>P28+P25</f>
        <v>209945.9221364441</v>
      </c>
      <c r="AC30" s="116"/>
      <c r="AD30" s="729"/>
      <c r="AE30" s="729"/>
      <c r="AF30" s="729"/>
      <c r="AG30" s="729"/>
      <c r="AH30" s="729"/>
      <c r="AI30" s="729"/>
      <c r="AJ30" s="729"/>
      <c r="AK30" s="729"/>
      <c r="AL30" s="729"/>
      <c r="AM30" s="729"/>
      <c r="AN30" s="729"/>
      <c r="AO30" s="729"/>
      <c r="AP30" s="729"/>
    </row>
    <row r="31" spans="1:42">
      <c r="O31" s="94"/>
    </row>
    <row r="32" spans="1:42">
      <c r="O32" s="2"/>
    </row>
    <row r="33" spans="2:28" ht="13.15">
      <c r="B33" s="145" t="s">
        <v>627</v>
      </c>
      <c r="I33" s="146"/>
      <c r="O33" s="2"/>
      <c r="P33" s="146" t="s">
        <v>351</v>
      </c>
    </row>
    <row r="34" spans="2:28">
      <c r="B34" s="11" t="s">
        <v>103</v>
      </c>
      <c r="O34" s="2"/>
      <c r="P34" s="208">
        <f>P$19/P30</f>
        <v>15.130763044473408</v>
      </c>
      <c r="Q34" s="209">
        <f>IF(P34*(1+($N$12*Q20))&lt;$S12,P34*(1+($N$12*Q20)),$S12)</f>
        <v>15.340685716176939</v>
      </c>
      <c r="R34" s="209">
        <f>IF(Q34*(1+($N$12*R20))&lt;$S12,Q34*(1+($N$12*R20)),$S12)</f>
        <v>15.562045883879275</v>
      </c>
      <c r="S34" s="209">
        <f t="shared" ref="S34:AB34" si="1">IF(R34*(1+($N$12*S20))&lt;$S12,R34*(1+($N$12*S20)),$S12)</f>
        <v>15.736215633925498</v>
      </c>
      <c r="T34" s="209">
        <f t="shared" si="1"/>
        <v>15.935862526180422</v>
      </c>
      <c r="U34" s="209">
        <f t="shared" si="1"/>
        <v>16</v>
      </c>
      <c r="V34" s="209">
        <f t="shared" si="1"/>
        <v>16</v>
      </c>
      <c r="W34" s="209">
        <f t="shared" si="1"/>
        <v>16</v>
      </c>
      <c r="X34" s="209">
        <f t="shared" si="1"/>
        <v>16</v>
      </c>
      <c r="Y34" s="209">
        <f t="shared" si="1"/>
        <v>15.992482167765889</v>
      </c>
      <c r="Z34" s="209">
        <f t="shared" si="1"/>
        <v>15.95212984849355</v>
      </c>
      <c r="AA34" s="209">
        <f t="shared" si="1"/>
        <v>15.87594496941901</v>
      </c>
      <c r="AB34" s="209">
        <f t="shared" si="1"/>
        <v>15.831168538118805</v>
      </c>
    </row>
    <row r="36" spans="2:28" ht="13.15">
      <c r="B36" s="145" t="s">
        <v>76</v>
      </c>
      <c r="O36" s="11"/>
      <c r="Q36" s="146" t="s">
        <v>352</v>
      </c>
    </row>
    <row r="37" spans="2:28" s="300" customFormat="1" ht="13.15">
      <c r="B37" s="318" t="s">
        <v>103</v>
      </c>
      <c r="Q37" s="311">
        <f t="shared" ref="Q37:AB37" si="2">Q$19/Q34</f>
        <v>211861.19544749596</v>
      </c>
      <c r="R37" s="311">
        <f t="shared" si="2"/>
        <v>213870.25561451243</v>
      </c>
      <c r="S37" s="311">
        <f t="shared" si="2"/>
        <v>215448.34485906141</v>
      </c>
      <c r="T37" s="311">
        <f t="shared" si="2"/>
        <v>217247.791125699</v>
      </c>
      <c r="U37" s="311">
        <f t="shared" si="2"/>
        <v>221100.65057724694</v>
      </c>
      <c r="V37" s="311">
        <f t="shared" si="2"/>
        <v>224544.60099230194</v>
      </c>
      <c r="W37" s="311">
        <f t="shared" si="2"/>
        <v>225928.72516334994</v>
      </c>
      <c r="X37" s="311">
        <f t="shared" si="2"/>
        <v>226558.50440105089</v>
      </c>
      <c r="Y37" s="311">
        <f t="shared" si="2"/>
        <v>226487.50317228888</v>
      </c>
      <c r="Z37" s="311">
        <f t="shared" si="2"/>
        <v>226105.55643012951</v>
      </c>
      <c r="AA37" s="311">
        <f t="shared" si="2"/>
        <v>225382.20528440169</v>
      </c>
      <c r="AB37" s="311">
        <f t="shared" si="2"/>
        <v>224957.22882917218</v>
      </c>
    </row>
    <row r="38" spans="2:28">
      <c r="B38" s="11" t="s">
        <v>370</v>
      </c>
      <c r="R38" s="235">
        <f>(R37/Q37)-1</f>
        <v>9.4829077253759664E-3</v>
      </c>
      <c r="S38" s="235">
        <f t="shared" ref="S38:Z38" si="3">(S37/R37)-1</f>
        <v>7.3787223941668145E-3</v>
      </c>
      <c r="T38" s="235">
        <f t="shared" si="3"/>
        <v>8.3521006755225002E-3</v>
      </c>
      <c r="U38" s="235">
        <f t="shared" si="3"/>
        <v>1.7734861337755481E-2</v>
      </c>
      <c r="V38" s="235">
        <f t="shared" si="3"/>
        <v>1.5576392046172449E-2</v>
      </c>
      <c r="W38" s="235">
        <f t="shared" si="3"/>
        <v>6.1641391729363448E-3</v>
      </c>
      <c r="X38" s="235">
        <f t="shared" si="3"/>
        <v>2.7875129080889849E-3</v>
      </c>
      <c r="Y38" s="235">
        <f t="shared" si="3"/>
        <v>-3.133902607174166E-4</v>
      </c>
      <c r="Z38" s="235">
        <f t="shared" si="3"/>
        <v>-1.686392126760361E-3</v>
      </c>
      <c r="AA38" s="235">
        <f>(AA37/Z37)-1</f>
        <v>-3.199174567615537E-3</v>
      </c>
      <c r="AB38" s="235">
        <f>(AB37/AA37)-1</f>
        <v>-1.8855812272013939E-3</v>
      </c>
    </row>
    <row r="40" spans="2:28" ht="13.15">
      <c r="B40" s="145" t="s">
        <v>353</v>
      </c>
      <c r="Q40" s="214">
        <f>P28/P30</f>
        <v>2.8169409300717856E-2</v>
      </c>
      <c r="R40" s="146" t="s">
        <v>368</v>
      </c>
    </row>
    <row r="41" spans="2:28" s="300" customFormat="1" ht="13.15">
      <c r="B41" s="319"/>
      <c r="Q41" s="312">
        <f>Q37*$Q$40</f>
        <v>5968.0047294998967</v>
      </c>
      <c r="R41" s="312">
        <f t="shared" ref="R41:AB41" si="4">R37*$Q$40</f>
        <v>6024.5987676543518</v>
      </c>
      <c r="S41" s="312">
        <f t="shared" si="4"/>
        <v>6069.0526094971128</v>
      </c>
      <c r="T41" s="312">
        <f t="shared" si="4"/>
        <v>6119.7419478966758</v>
      </c>
      <c r="U41" s="312">
        <f t="shared" si="4"/>
        <v>6228.2747227654691</v>
      </c>
      <c r="V41" s="312">
        <f t="shared" si="4"/>
        <v>6325.2887716185305</v>
      </c>
      <c r="W41" s="312">
        <f t="shared" si="4"/>
        <v>6364.2787319157978</v>
      </c>
      <c r="X41" s="312">
        <f t="shared" si="4"/>
        <v>6382.0192410316904</v>
      </c>
      <c r="Y41" s="312">
        <f t="shared" si="4"/>
        <v>6380.0191783578393</v>
      </c>
      <c r="Z41" s="312">
        <f t="shared" si="4"/>
        <v>6369.2599642468767</v>
      </c>
      <c r="AA41" s="312">
        <f t="shared" si="4"/>
        <v>6348.883589754726</v>
      </c>
      <c r="AB41" s="312">
        <f t="shared" si="4"/>
        <v>6336.9122540441977</v>
      </c>
    </row>
    <row r="42" spans="2:28" ht="13.15">
      <c r="B42" s="145"/>
    </row>
    <row r="43" spans="2:28" ht="15">
      <c r="B43" s="76" t="s">
        <v>1396</v>
      </c>
    </row>
    <row r="45" spans="2:28" ht="13.15">
      <c r="B45" s="8" t="str">
        <f t="shared" ref="B45:AB45" si="5">B18</f>
        <v>Academic year</v>
      </c>
      <c r="C45" s="8" t="str">
        <f t="shared" si="5"/>
        <v>2004/05</v>
      </c>
      <c r="D45" s="986" t="str">
        <f t="shared" si="5"/>
        <v>2005/06</v>
      </c>
      <c r="E45" s="1086" t="str">
        <f t="shared" si="5"/>
        <v>2006/07</v>
      </c>
      <c r="F45" s="986" t="str">
        <f t="shared" si="5"/>
        <v>2007/08</v>
      </c>
      <c r="G45" s="986" t="str">
        <f t="shared" si="5"/>
        <v>2008/09</v>
      </c>
      <c r="H45" s="986" t="str">
        <f t="shared" si="5"/>
        <v>2009/10</v>
      </c>
      <c r="I45" s="986" t="str">
        <f t="shared" si="5"/>
        <v>2010/11</v>
      </c>
      <c r="J45" s="986" t="str">
        <f t="shared" si="5"/>
        <v>2011/12</v>
      </c>
      <c r="K45" s="986" t="str">
        <f t="shared" si="5"/>
        <v>2012/13</v>
      </c>
      <c r="L45" s="986" t="str">
        <f t="shared" si="5"/>
        <v>2013/14</v>
      </c>
      <c r="M45" s="986" t="str">
        <f t="shared" si="5"/>
        <v>2014/15</v>
      </c>
      <c r="N45" s="986" t="str">
        <f t="shared" si="5"/>
        <v>2015/16</v>
      </c>
      <c r="O45" s="986" t="str">
        <f t="shared" si="5"/>
        <v>2016/17</v>
      </c>
      <c r="P45" s="986" t="str">
        <f t="shared" si="5"/>
        <v>2017/18</v>
      </c>
      <c r="Q45" s="8" t="str">
        <f t="shared" si="5"/>
        <v>2018/19</v>
      </c>
      <c r="R45" s="8" t="str">
        <f t="shared" si="5"/>
        <v>2019/20</v>
      </c>
      <c r="S45" s="8" t="str">
        <f t="shared" si="5"/>
        <v>2020/21</v>
      </c>
      <c r="T45" s="8" t="str">
        <f t="shared" si="5"/>
        <v>2021/22</v>
      </c>
      <c r="U45" s="8" t="str">
        <f t="shared" si="5"/>
        <v>2022/23</v>
      </c>
      <c r="V45" s="8" t="str">
        <f t="shared" si="5"/>
        <v>2023/24</v>
      </c>
      <c r="W45" s="8" t="str">
        <f t="shared" si="5"/>
        <v>2024/25</v>
      </c>
      <c r="X45" s="8" t="str">
        <f t="shared" si="5"/>
        <v>2025/26</v>
      </c>
      <c r="Y45" s="8" t="str">
        <f t="shared" si="5"/>
        <v>2026/27</v>
      </c>
      <c r="Z45" s="8" t="str">
        <f t="shared" si="5"/>
        <v>2027/28</v>
      </c>
      <c r="AA45" s="8" t="str">
        <f t="shared" si="5"/>
        <v>2028/29</v>
      </c>
      <c r="AB45" s="8" t="str">
        <f t="shared" si="5"/>
        <v>2029/30</v>
      </c>
    </row>
    <row r="46" spans="2:28" s="300" customFormat="1" ht="13.15">
      <c r="B46" s="317" t="s">
        <v>78</v>
      </c>
      <c r="C46" s="317"/>
      <c r="D46" s="317"/>
      <c r="E46" s="317"/>
      <c r="F46" s="317"/>
      <c r="G46" s="317"/>
      <c r="H46" s="317"/>
      <c r="I46" s="317"/>
      <c r="J46" s="317"/>
      <c r="K46" s="317"/>
      <c r="L46" s="317"/>
      <c r="M46" s="317"/>
      <c r="N46" s="317"/>
      <c r="O46" s="317"/>
      <c r="P46" s="317"/>
      <c r="Q46" s="298">
        <f>Q37-Q41</f>
        <v>205893.19071799607</v>
      </c>
      <c r="R46" s="298">
        <f t="shared" ref="R46:AB46" si="6">R37-R41</f>
        <v>207845.65684685807</v>
      </c>
      <c r="S46" s="298">
        <f t="shared" si="6"/>
        <v>209379.29224956431</v>
      </c>
      <c r="T46" s="298">
        <f t="shared" si="6"/>
        <v>211128.04917780234</v>
      </c>
      <c r="U46" s="298">
        <f t="shared" si="6"/>
        <v>214872.37585448148</v>
      </c>
      <c r="V46" s="298">
        <f t="shared" si="6"/>
        <v>218219.31222068341</v>
      </c>
      <c r="W46" s="298">
        <f t="shared" si="6"/>
        <v>219564.44643143413</v>
      </c>
      <c r="X46" s="298">
        <f t="shared" si="6"/>
        <v>220176.48516001919</v>
      </c>
      <c r="Y46" s="298">
        <f t="shared" si="6"/>
        <v>220107.48399393103</v>
      </c>
      <c r="Z46" s="298">
        <f t="shared" si="6"/>
        <v>219736.29646588262</v>
      </c>
      <c r="AA46" s="298">
        <f t="shared" si="6"/>
        <v>219033.32169464696</v>
      </c>
      <c r="AB46" s="298">
        <f t="shared" si="6"/>
        <v>218620.31657512797</v>
      </c>
    </row>
    <row r="49" spans="2:28" ht="15">
      <c r="B49" s="76" t="s">
        <v>1397</v>
      </c>
    </row>
    <row r="51" spans="2:28">
      <c r="B51" s="146" t="s">
        <v>1398</v>
      </c>
    </row>
    <row r="53" spans="2:28" ht="15">
      <c r="B53" s="76" t="s">
        <v>1399</v>
      </c>
      <c r="S53" s="300"/>
    </row>
    <row r="55" spans="2:28" ht="13.15">
      <c r="B55" s="8" t="str">
        <f t="shared" ref="B55:AB55" si="7">B45</f>
        <v>Academic year</v>
      </c>
      <c r="C55" s="8" t="str">
        <f t="shared" si="7"/>
        <v>2004/05</v>
      </c>
      <c r="D55" s="986" t="str">
        <f t="shared" si="7"/>
        <v>2005/06</v>
      </c>
      <c r="E55" s="1086" t="str">
        <f t="shared" si="7"/>
        <v>2006/07</v>
      </c>
      <c r="F55" s="986" t="str">
        <f t="shared" si="7"/>
        <v>2007/08</v>
      </c>
      <c r="G55" s="986" t="str">
        <f t="shared" si="7"/>
        <v>2008/09</v>
      </c>
      <c r="H55" s="986" t="str">
        <f t="shared" si="7"/>
        <v>2009/10</v>
      </c>
      <c r="I55" s="986" t="str">
        <f t="shared" si="7"/>
        <v>2010/11</v>
      </c>
      <c r="J55" s="986" t="str">
        <f t="shared" si="7"/>
        <v>2011/12</v>
      </c>
      <c r="K55" s="986" t="str">
        <f t="shared" si="7"/>
        <v>2012/13</v>
      </c>
      <c r="L55" s="8" t="str">
        <f t="shared" si="7"/>
        <v>2013/14</v>
      </c>
      <c r="M55" s="8" t="str">
        <f t="shared" si="7"/>
        <v>2014/15</v>
      </c>
      <c r="N55" s="8" t="str">
        <f t="shared" si="7"/>
        <v>2015/16</v>
      </c>
      <c r="O55" s="8" t="str">
        <f t="shared" si="7"/>
        <v>2016/17</v>
      </c>
      <c r="P55" s="8" t="str">
        <f t="shared" si="7"/>
        <v>2017/18</v>
      </c>
      <c r="Q55" s="8" t="str">
        <f t="shared" si="7"/>
        <v>2018/19</v>
      </c>
      <c r="R55" s="8" t="str">
        <f t="shared" si="7"/>
        <v>2019/20</v>
      </c>
      <c r="S55" s="8" t="str">
        <f t="shared" si="7"/>
        <v>2020/21</v>
      </c>
      <c r="T55" s="8" t="str">
        <f t="shared" si="7"/>
        <v>2021/22</v>
      </c>
      <c r="U55" s="8" t="str">
        <f t="shared" si="7"/>
        <v>2022/23</v>
      </c>
      <c r="V55" s="8" t="str">
        <f t="shared" si="7"/>
        <v>2023/24</v>
      </c>
      <c r="W55" s="8" t="str">
        <f t="shared" si="7"/>
        <v>2024/25</v>
      </c>
      <c r="X55" s="8" t="str">
        <f t="shared" si="7"/>
        <v>2025/26</v>
      </c>
      <c r="Y55" s="8" t="str">
        <f t="shared" si="7"/>
        <v>2026/27</v>
      </c>
      <c r="Z55" s="8" t="str">
        <f t="shared" si="7"/>
        <v>2027/28</v>
      </c>
      <c r="AA55" s="8" t="str">
        <f t="shared" si="7"/>
        <v>2028/29</v>
      </c>
      <c r="AB55" s="8" t="str">
        <f t="shared" si="7"/>
        <v>2029/30</v>
      </c>
    </row>
    <row r="56" spans="2:28" s="320" customFormat="1" ht="13.15">
      <c r="B56" s="313" t="str">
        <f>B46</f>
        <v>All teachers required FTE</v>
      </c>
      <c r="C56" s="314"/>
      <c r="D56" s="314"/>
      <c r="E56" s="314"/>
      <c r="F56" s="314"/>
      <c r="G56" s="314"/>
      <c r="H56" s="314"/>
      <c r="I56" s="314"/>
      <c r="J56" s="314"/>
      <c r="K56" s="314"/>
      <c r="L56" s="314"/>
      <c r="M56" s="314"/>
      <c r="N56" s="314"/>
      <c r="O56" s="314"/>
      <c r="P56" s="314"/>
      <c r="Q56" s="315">
        <f t="shared" ref="Q56:AB56" si="8">Q46</f>
        <v>205893.19071799607</v>
      </c>
      <c r="R56" s="315">
        <f t="shared" si="8"/>
        <v>207845.65684685807</v>
      </c>
      <c r="S56" s="315">
        <f t="shared" si="8"/>
        <v>209379.29224956431</v>
      </c>
      <c r="T56" s="315">
        <f t="shared" si="8"/>
        <v>211128.04917780234</v>
      </c>
      <c r="U56" s="315">
        <f t="shared" si="8"/>
        <v>214872.37585448148</v>
      </c>
      <c r="V56" s="315">
        <f t="shared" si="8"/>
        <v>218219.31222068341</v>
      </c>
      <c r="W56" s="315">
        <f t="shared" si="8"/>
        <v>219564.44643143413</v>
      </c>
      <c r="X56" s="315">
        <f t="shared" si="8"/>
        <v>220176.48516001919</v>
      </c>
      <c r="Y56" s="315">
        <f t="shared" si="8"/>
        <v>220107.48399393103</v>
      </c>
      <c r="Z56" s="315">
        <f t="shared" si="8"/>
        <v>219736.29646588262</v>
      </c>
      <c r="AA56" s="315">
        <f t="shared" si="8"/>
        <v>219033.32169464696</v>
      </c>
      <c r="AB56" s="315">
        <f t="shared" si="8"/>
        <v>218620.31657512797</v>
      </c>
    </row>
    <row r="57" spans="2:28">
      <c r="B57" s="116" t="s">
        <v>370</v>
      </c>
      <c r="R57" s="235">
        <f>(R56/Q56)-1</f>
        <v>9.4829077253759664E-3</v>
      </c>
      <c r="S57" s="235">
        <f t="shared" ref="S57:Z57" si="9">(S56/R56)-1</f>
        <v>7.3787223941670366E-3</v>
      </c>
      <c r="T57" s="235">
        <f t="shared" si="9"/>
        <v>8.3521006755225002E-3</v>
      </c>
      <c r="U57" s="235">
        <f t="shared" si="9"/>
        <v>1.7734861337755481E-2</v>
      </c>
      <c r="V57" s="235">
        <f t="shared" si="9"/>
        <v>1.5576392046172449E-2</v>
      </c>
      <c r="W57" s="235">
        <f t="shared" si="9"/>
        <v>6.1641391729363448E-3</v>
      </c>
      <c r="X57" s="235">
        <f t="shared" si="9"/>
        <v>2.7875129080889849E-3</v>
      </c>
      <c r="Y57" s="235">
        <f t="shared" si="9"/>
        <v>-3.1339026071752762E-4</v>
      </c>
      <c r="Z57" s="235">
        <f t="shared" si="9"/>
        <v>-1.686392126760361E-3</v>
      </c>
      <c r="AA57" s="235">
        <f>(AA56/Z56)-1</f>
        <v>-3.199174567615426E-3</v>
      </c>
      <c r="AB57" s="235">
        <f>(AB56/AA56)-1</f>
        <v>-1.8855812272013939E-3</v>
      </c>
    </row>
    <row r="66" spans="2:20">
      <c r="B66" s="392" t="s">
        <v>415</v>
      </c>
    </row>
    <row r="68" spans="2:20" ht="13.15">
      <c r="B68" s="11" t="s">
        <v>416</v>
      </c>
      <c r="C68" s="393">
        <f>S12</f>
        <v>16</v>
      </c>
      <c r="H68" s="396">
        <f>P34</f>
        <v>15.130763044473408</v>
      </c>
      <c r="I68" s="396">
        <f t="shared" ref="I68:T68" si="10">Q34</f>
        <v>15.340685716176939</v>
      </c>
      <c r="J68" s="396">
        <f t="shared" si="10"/>
        <v>15.562045883879275</v>
      </c>
      <c r="K68" s="396">
        <f t="shared" si="10"/>
        <v>15.736215633925498</v>
      </c>
      <c r="L68" s="396">
        <f t="shared" si="10"/>
        <v>15.935862526180422</v>
      </c>
      <c r="M68" s="396">
        <f t="shared" si="10"/>
        <v>16</v>
      </c>
      <c r="N68" s="396">
        <f t="shared" si="10"/>
        <v>16</v>
      </c>
      <c r="O68" s="396">
        <f t="shared" si="10"/>
        <v>16</v>
      </c>
      <c r="P68" s="396">
        <f t="shared" si="10"/>
        <v>16</v>
      </c>
      <c r="Q68" s="396">
        <f t="shared" si="10"/>
        <v>15.992482167765889</v>
      </c>
      <c r="R68" s="396">
        <f t="shared" si="10"/>
        <v>15.95212984849355</v>
      </c>
      <c r="S68" s="396">
        <f t="shared" si="10"/>
        <v>15.87594496941901</v>
      </c>
      <c r="T68" s="396">
        <f t="shared" si="10"/>
        <v>15.831168538118805</v>
      </c>
    </row>
    <row r="69" spans="2:20">
      <c r="H69" s="114" t="b">
        <f>H68=$C$68</f>
        <v>0</v>
      </c>
      <c r="I69" s="114" t="b">
        <f t="shared" ref="I69:T69" si="11">I68=$C$68</f>
        <v>0</v>
      </c>
      <c r="J69" s="114" t="b">
        <f t="shared" si="11"/>
        <v>0</v>
      </c>
      <c r="K69" s="114" t="b">
        <f t="shared" si="11"/>
        <v>0</v>
      </c>
      <c r="L69" s="114" t="b">
        <f t="shared" si="11"/>
        <v>0</v>
      </c>
      <c r="M69" s="114" t="b">
        <f t="shared" si="11"/>
        <v>1</v>
      </c>
      <c r="N69" s="114" t="b">
        <f t="shared" si="11"/>
        <v>1</v>
      </c>
      <c r="O69" s="114" t="b">
        <f t="shared" si="11"/>
        <v>1</v>
      </c>
      <c r="P69" s="114" t="b">
        <f t="shared" si="11"/>
        <v>1</v>
      </c>
      <c r="Q69" s="114" t="b">
        <f t="shared" si="11"/>
        <v>0</v>
      </c>
      <c r="R69" s="114" t="b">
        <f t="shared" si="11"/>
        <v>0</v>
      </c>
      <c r="S69" s="114" t="b">
        <f t="shared" si="11"/>
        <v>0</v>
      </c>
      <c r="T69" s="114" t="b">
        <f t="shared" si="11"/>
        <v>0</v>
      </c>
    </row>
  </sheetData>
  <hyperlinks>
    <hyperlink ref="A2" location="'Title_&amp;_Contents'!A1" display="Contents"/>
    <hyperlink ref="B2" location="Map_of_sheets!A1" display="Map of sheets"/>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sheetPr>
  <dimension ref="A1:XFD656"/>
  <sheetViews>
    <sheetView showGridLines="0" zoomScaleNormal="100" workbookViewId="0"/>
  </sheetViews>
  <sheetFormatPr defaultRowHeight="12.75"/>
  <cols>
    <col min="1" max="1" width="9.265625" style="10" customWidth="1"/>
    <col min="2" max="2" width="40.73046875" customWidth="1"/>
    <col min="3" max="28" width="19.73046875" customWidth="1"/>
    <col min="29" max="30" width="15.73046875" customWidth="1"/>
  </cols>
  <sheetData>
    <row r="1" spans="1:33" s="64" customFormat="1" ht="13.9">
      <c r="A1" s="1054" t="str">
        <f>ModelBanner</f>
        <v>TSM_201920</v>
      </c>
    </row>
    <row r="2" spans="1:33" s="64" customFormat="1" ht="13.9">
      <c r="A2" s="1055" t="s">
        <v>13</v>
      </c>
      <c r="B2" s="920" t="s">
        <v>30</v>
      </c>
    </row>
    <row r="3" spans="1:33" s="64" customFormat="1" ht="13.9">
      <c r="A3" s="1056"/>
    </row>
    <row r="4" spans="1:33" s="55" customFormat="1" ht="13.15">
      <c r="A4" s="1057" t="s">
        <v>26</v>
      </c>
      <c r="B4" s="56"/>
      <c r="C4" s="56"/>
      <c r="D4" s="56"/>
      <c r="E4" s="283"/>
      <c r="F4" s="56"/>
    </row>
    <row r="5" spans="1:33" s="45" customFormat="1" ht="13.15">
      <c r="A5" s="1058" t="s">
        <v>1404</v>
      </c>
      <c r="B5" s="58"/>
      <c r="C5" s="58"/>
      <c r="D5" s="58"/>
      <c r="E5" s="58"/>
      <c r="F5" s="58"/>
      <c r="G5" s="57"/>
      <c r="H5" s="57"/>
      <c r="I5" s="57"/>
      <c r="J5" s="57"/>
      <c r="K5" s="57"/>
      <c r="L5" s="57"/>
      <c r="M5" s="57"/>
      <c r="N5" s="57"/>
      <c r="O5" s="57"/>
      <c r="P5" s="57"/>
      <c r="Q5" s="57"/>
    </row>
    <row r="6" spans="1:33" s="44" customFormat="1" ht="13.15">
      <c r="A6" s="1059" t="s">
        <v>1336</v>
      </c>
      <c r="B6" s="59"/>
      <c r="C6" s="59"/>
      <c r="D6" s="59"/>
      <c r="E6" s="283"/>
      <c r="F6" s="59"/>
      <c r="G6" s="43"/>
      <c r="H6" s="43"/>
      <c r="I6" s="43"/>
      <c r="J6" s="43"/>
      <c r="K6" s="43"/>
      <c r="L6" s="43"/>
      <c r="M6" s="43"/>
      <c r="N6" s="43"/>
      <c r="O6" s="43"/>
      <c r="P6" s="43"/>
      <c r="Q6" s="43"/>
    </row>
    <row r="7" spans="1:33" s="44" customFormat="1" ht="13.15">
      <c r="A7" s="1060" t="s">
        <v>1405</v>
      </c>
      <c r="B7" s="54"/>
      <c r="C7" s="59"/>
      <c r="D7" s="59"/>
      <c r="E7" s="283"/>
      <c r="F7" s="59"/>
      <c r="G7" s="43"/>
      <c r="H7" s="43"/>
      <c r="I7" s="43"/>
      <c r="J7" s="43"/>
      <c r="K7" s="43"/>
      <c r="L7" s="43"/>
      <c r="M7" s="43"/>
      <c r="N7" s="43"/>
      <c r="O7" s="43"/>
      <c r="P7" s="43"/>
      <c r="Q7" s="43"/>
    </row>
    <row r="8" spans="1:33" s="44" customFormat="1" ht="13.15">
      <c r="A8" s="1059" t="s">
        <v>24</v>
      </c>
      <c r="B8" s="59"/>
      <c r="C8" s="59"/>
      <c r="D8" s="59"/>
      <c r="E8" s="283"/>
      <c r="F8" s="59"/>
      <c r="G8" s="43"/>
      <c r="H8" s="43"/>
      <c r="I8" s="43"/>
      <c r="J8" s="43"/>
      <c r="K8" s="43"/>
      <c r="L8" s="43"/>
      <c r="M8" s="43"/>
      <c r="N8" s="43"/>
      <c r="O8" s="43"/>
      <c r="P8" s="43"/>
      <c r="Q8" s="43"/>
    </row>
    <row r="9" spans="1:33" s="44" customFormat="1" ht="13.15">
      <c r="A9" s="1060" t="s">
        <v>1383</v>
      </c>
      <c r="B9" s="59"/>
      <c r="C9" s="59"/>
      <c r="D9" s="59"/>
      <c r="E9" s="283"/>
      <c r="F9" s="59"/>
      <c r="G9" s="43"/>
      <c r="H9" s="43"/>
      <c r="I9" s="43"/>
      <c r="J9" s="43"/>
      <c r="K9" s="43"/>
      <c r="L9" s="43"/>
      <c r="M9" s="43"/>
      <c r="N9" s="43"/>
      <c r="O9" s="43"/>
      <c r="P9" s="43"/>
      <c r="Q9" s="43"/>
    </row>
    <row r="10" spans="1:33" s="48" customFormat="1" ht="13.5" customHeight="1">
      <c r="A10" s="266">
        <f>SUM(A13:A2555)</f>
        <v>0</v>
      </c>
      <c r="B10" s="71"/>
      <c r="C10" s="69"/>
      <c r="D10" s="46"/>
      <c r="E10" s="46"/>
      <c r="F10" s="46"/>
      <c r="G10" s="70"/>
      <c r="H10" s="46"/>
      <c r="I10" s="46"/>
      <c r="J10" s="70"/>
      <c r="K10" s="47"/>
      <c r="L10" s="47"/>
      <c r="M10" s="47"/>
      <c r="N10" s="47"/>
      <c r="O10" s="47"/>
      <c r="P10" s="47"/>
      <c r="Q10" s="47"/>
    </row>
    <row r="12" spans="1:33" ht="15">
      <c r="B12" s="76" t="s">
        <v>1406</v>
      </c>
      <c r="D12" s="146" t="s">
        <v>395</v>
      </c>
    </row>
    <row r="14" spans="1:33" ht="13.15">
      <c r="B14" s="75" t="str">
        <f>Calc_overall_Sec_teacher_need!B55</f>
        <v>Academic year</v>
      </c>
      <c r="C14" s="75" t="str">
        <f>Calc_overall_Sec_teacher_need!C55</f>
        <v>2004/05</v>
      </c>
      <c r="D14" s="75" t="str">
        <f>Calc_overall_Sec_teacher_need!F55</f>
        <v>2007/08</v>
      </c>
      <c r="E14" s="75" t="str">
        <f>Calc_overall_Sec_teacher_need!H55</f>
        <v>2009/10</v>
      </c>
      <c r="F14" s="75" t="str">
        <f>Calc_overall_Sec_teacher_need!I55</f>
        <v>2010/11</v>
      </c>
      <c r="G14" s="75" t="str">
        <f>Calc_overall_Sec_teacher_need!J55</f>
        <v>2011/12</v>
      </c>
      <c r="H14" s="75" t="str">
        <f>Calc_overall_Sec_teacher_need!K55</f>
        <v>2012/13</v>
      </c>
      <c r="I14" s="75" t="str">
        <f>Calc_overall_Sec_teacher_need!L55</f>
        <v>2013/14</v>
      </c>
      <c r="J14" s="75" t="str">
        <f>Calc_overall_Sec_teacher_need!M55</f>
        <v>2014/15</v>
      </c>
      <c r="K14" s="75" t="str">
        <f>Calc_overall_Sec_teacher_need!N55</f>
        <v>2015/16</v>
      </c>
      <c r="L14" s="75" t="str">
        <f>Calc_overall_Sec_teacher_need!O55</f>
        <v>2016/17</v>
      </c>
      <c r="M14" s="75" t="str">
        <f>Calc_overall_Sec_teacher_need!P55</f>
        <v>2017/18</v>
      </c>
      <c r="N14" s="75" t="str">
        <f>Calc_overall_Sec_teacher_need!Q55</f>
        <v>2018/19</v>
      </c>
      <c r="O14" s="75" t="str">
        <f>Calc_overall_Sec_teacher_need!R55</f>
        <v>2019/20</v>
      </c>
      <c r="P14" s="75" t="str">
        <f>Calc_overall_Sec_teacher_need!S55</f>
        <v>2020/21</v>
      </c>
      <c r="Q14" s="75" t="str">
        <f>Calc_overall_Sec_teacher_need!T55</f>
        <v>2021/22</v>
      </c>
      <c r="R14" s="75" t="str">
        <f>Calc_overall_Sec_teacher_need!U55</f>
        <v>2022/23</v>
      </c>
      <c r="S14" s="75" t="str">
        <f>Calc_overall_Sec_teacher_need!V55</f>
        <v>2023/24</v>
      </c>
      <c r="T14" s="75" t="str">
        <f>Calc_overall_Sec_teacher_need!W55</f>
        <v>2024/25</v>
      </c>
      <c r="U14" s="75" t="str">
        <f>Calc_overall_Sec_teacher_need!X55</f>
        <v>2025/26</v>
      </c>
      <c r="V14" s="75" t="str">
        <f>Calc_overall_Sec_teacher_need!Y55</f>
        <v>2026/27</v>
      </c>
      <c r="W14" s="75" t="str">
        <f>Calc_overall_Sec_teacher_need!Z55</f>
        <v>2027/28</v>
      </c>
      <c r="X14" s="75" t="str">
        <f>Calc_overall_Sec_teacher_need!AA55</f>
        <v>2028/29</v>
      </c>
      <c r="Y14" s="75" t="str">
        <f>Calc_overall_Sec_teacher_need!AB55</f>
        <v>2029/30</v>
      </c>
      <c r="Z14" s="11"/>
      <c r="AA14" s="11"/>
      <c r="AB14" s="11"/>
      <c r="AC14" s="11"/>
      <c r="AD14" s="11"/>
      <c r="AE14" s="11"/>
      <c r="AF14" s="11"/>
      <c r="AG14" s="11"/>
    </row>
    <row r="15" spans="1:33" ht="13.15">
      <c r="B15" s="75" t="str">
        <f>Calc_overall_Sec_teacher_need!B56</f>
        <v>All teachers required FTE</v>
      </c>
      <c r="C15" s="75"/>
      <c r="D15" s="75"/>
      <c r="E15" s="75"/>
      <c r="F15" s="75"/>
      <c r="G15" s="75"/>
      <c r="H15" s="75"/>
      <c r="I15" s="75"/>
      <c r="J15" s="75"/>
      <c r="K15" s="75"/>
      <c r="L15" s="75"/>
      <c r="M15" s="380"/>
      <c r="N15" s="323">
        <f>Calc_overall_Sec_teacher_need!Q56</f>
        <v>205893.19071799607</v>
      </c>
      <c r="O15" s="323">
        <f>Calc_overall_Sec_teacher_need!R56</f>
        <v>207845.65684685807</v>
      </c>
      <c r="P15" s="323">
        <f>Calc_overall_Sec_teacher_need!S56</f>
        <v>209379.29224956431</v>
      </c>
      <c r="Q15" s="323">
        <f>Calc_overall_Sec_teacher_need!T56</f>
        <v>211128.04917780234</v>
      </c>
      <c r="R15" s="323">
        <f>Calc_overall_Sec_teacher_need!U56</f>
        <v>214872.37585448148</v>
      </c>
      <c r="S15" s="323">
        <f>Calc_overall_Sec_teacher_need!V56</f>
        <v>218219.31222068341</v>
      </c>
      <c r="T15" s="323">
        <f>Calc_overall_Sec_teacher_need!W56</f>
        <v>219564.44643143413</v>
      </c>
      <c r="U15" s="323">
        <f>Calc_overall_Sec_teacher_need!X56</f>
        <v>220176.48516001919</v>
      </c>
      <c r="V15" s="323">
        <f>Calc_overall_Sec_teacher_need!Y56</f>
        <v>220107.48399393103</v>
      </c>
      <c r="W15" s="323">
        <f>Calc_overall_Sec_teacher_need!Z56</f>
        <v>219736.29646588262</v>
      </c>
      <c r="X15" s="323">
        <f>Calc_overall_Sec_teacher_need!AA56</f>
        <v>219033.32169464696</v>
      </c>
      <c r="Y15" s="323">
        <f>Calc_overall_Sec_teacher_need!AB56</f>
        <v>218620.31657512797</v>
      </c>
      <c r="Z15" s="11"/>
      <c r="AA15" s="11"/>
      <c r="AB15" s="11"/>
      <c r="AC15" s="11"/>
      <c r="AD15" s="11"/>
      <c r="AE15" s="11"/>
      <c r="AF15" s="11"/>
      <c r="AG15" s="11"/>
    </row>
    <row r="16" spans="1:33">
      <c r="C16" s="11"/>
    </row>
    <row r="17" spans="1:9" ht="15">
      <c r="B17" s="76" t="s">
        <v>1473</v>
      </c>
    </row>
    <row r="19" spans="1:9" ht="13.15">
      <c r="B19" s="1334" t="s">
        <v>59</v>
      </c>
      <c r="C19" s="1262" t="s">
        <v>1574</v>
      </c>
      <c r="D19" s="1262"/>
      <c r="E19" s="1262"/>
    </row>
    <row r="20" spans="1:9" ht="13.15">
      <c r="B20" s="1335"/>
      <c r="C20" s="137" t="s">
        <v>1465</v>
      </c>
      <c r="D20" s="8" t="s">
        <v>1466</v>
      </c>
      <c r="E20" s="8" t="s">
        <v>1467</v>
      </c>
    </row>
    <row r="21" spans="1:9" s="5" customFormat="1" ht="13.15">
      <c r="A21" s="163"/>
      <c r="B21" s="321" t="str">
        <f>RAW_DATA_INPUTS!B80</f>
        <v>Art &amp; Design</v>
      </c>
      <c r="C21" s="322">
        <f>RAW_DATA_INPUTS!C80</f>
        <v>71989.039000000004</v>
      </c>
      <c r="D21" s="322">
        <f>RAW_DATA_INPUTS!D80</f>
        <v>41019.398000000001</v>
      </c>
      <c r="E21" s="322">
        <f>RAW_DATA_INPUTS!E80</f>
        <v>26039.510999999999</v>
      </c>
      <c r="G21" s="509"/>
      <c r="H21" s="509"/>
      <c r="I21" s="509"/>
    </row>
    <row r="22" spans="1:9" s="5" customFormat="1" ht="13.15">
      <c r="A22" s="163"/>
      <c r="B22" s="321" t="str">
        <f>RAW_DATA_INPUTS!B81</f>
        <v>Biology</v>
      </c>
      <c r="C22" s="322">
        <f>RAW_DATA_INPUTS!C81</f>
        <v>84043.365999999995</v>
      </c>
      <c r="D22" s="322">
        <f>RAW_DATA_INPUTS!D81</f>
        <v>81937.320000000007</v>
      </c>
      <c r="E22" s="322">
        <f>RAW_DATA_INPUTS!E81</f>
        <v>37046.394999999997</v>
      </c>
      <c r="G22" s="509"/>
      <c r="H22" s="509"/>
      <c r="I22" s="509"/>
    </row>
    <row r="23" spans="1:9" s="5" customFormat="1" ht="13.15">
      <c r="A23" s="163"/>
      <c r="B23" s="321" t="str">
        <f>RAW_DATA_INPUTS!B82</f>
        <v>Business Studies</v>
      </c>
      <c r="C23" s="322">
        <f>RAW_DATA_INPUTS!C82</f>
        <v>6649.527</v>
      </c>
      <c r="D23" s="322">
        <f>RAW_DATA_INPUTS!D82</f>
        <v>30228.486000000001</v>
      </c>
      <c r="E23" s="322">
        <f>RAW_DATA_INPUTS!E82</f>
        <v>44805.464999999997</v>
      </c>
      <c r="G23" s="509"/>
      <c r="H23" s="509"/>
      <c r="I23" s="509"/>
    </row>
    <row r="24" spans="1:9" s="5" customFormat="1" ht="13.15">
      <c r="A24" s="163"/>
      <c r="B24" s="321" t="str">
        <f>RAW_DATA_INPUTS!B83</f>
        <v>Chemistry</v>
      </c>
      <c r="C24" s="322">
        <f>RAW_DATA_INPUTS!C83</f>
        <v>72415.523000000001</v>
      </c>
      <c r="D24" s="322">
        <f>RAW_DATA_INPUTS!D83</f>
        <v>78993.164999999994</v>
      </c>
      <c r="E24" s="322">
        <f>RAW_DATA_INPUTS!E83</f>
        <v>31584.976999999999</v>
      </c>
      <c r="G24" s="509"/>
      <c r="H24" s="509"/>
      <c r="I24" s="509"/>
    </row>
    <row r="25" spans="1:9" s="5" customFormat="1" ht="13.15">
      <c r="A25" s="163"/>
      <c r="B25" s="321" t="str">
        <f>RAW_DATA_INPUTS!B84</f>
        <v>Classics</v>
      </c>
      <c r="C25" s="322">
        <f>RAW_DATA_INPUTS!C84</f>
        <v>1804.683</v>
      </c>
      <c r="D25" s="322">
        <f>RAW_DATA_INPUTS!D84</f>
        <v>1357.923</v>
      </c>
      <c r="E25" s="322">
        <f>RAW_DATA_INPUTS!E84</f>
        <v>1675.6679999999999</v>
      </c>
      <c r="G25" s="509"/>
      <c r="H25" s="509"/>
      <c r="I25" s="509"/>
    </row>
    <row r="26" spans="1:9" s="5" customFormat="1" ht="13.15">
      <c r="A26" s="163"/>
      <c r="B26" s="321" t="str">
        <f>RAW_DATA_INPUTS!B85</f>
        <v>Computing</v>
      </c>
      <c r="C26" s="322">
        <f>RAW_DATA_INPUTS!C85</f>
        <v>52733.959000000003</v>
      </c>
      <c r="D26" s="322">
        <f>RAW_DATA_INPUTS!D85</f>
        <v>36005.745000000003</v>
      </c>
      <c r="E26" s="322">
        <f>RAW_DATA_INPUTS!E85</f>
        <v>19635.2</v>
      </c>
      <c r="G26" s="509"/>
      <c r="H26" s="509"/>
      <c r="I26" s="509"/>
    </row>
    <row r="27" spans="1:9" s="5" customFormat="1" ht="13.15">
      <c r="A27" s="163"/>
      <c r="B27" s="321" t="str">
        <f>RAW_DATA_INPUTS!B86</f>
        <v>Design &amp; Technology</v>
      </c>
      <c r="C27" s="322">
        <f>RAW_DATA_INPUTS!C86</f>
        <v>102881.069</v>
      </c>
      <c r="D27" s="322">
        <f>RAW_DATA_INPUTS!D86</f>
        <v>44657.398999999998</v>
      </c>
      <c r="E27" s="322">
        <f>RAW_DATA_INPUTS!E86</f>
        <v>18936.84</v>
      </c>
      <c r="G27" s="509"/>
      <c r="H27" s="509"/>
      <c r="I27" s="509"/>
    </row>
    <row r="28" spans="1:9" s="5" customFormat="1" ht="13.15">
      <c r="A28" s="163"/>
      <c r="B28" s="321" t="str">
        <f>RAW_DATA_INPUTS!B87</f>
        <v>Drama</v>
      </c>
      <c r="C28" s="322">
        <f>RAW_DATA_INPUTS!C87</f>
        <v>47657.563000000002</v>
      </c>
      <c r="D28" s="322">
        <f>RAW_DATA_INPUTS!D87</f>
        <v>21136.914000000001</v>
      </c>
      <c r="E28" s="322">
        <f>RAW_DATA_INPUTS!E87</f>
        <v>12218.272000000001</v>
      </c>
      <c r="G28" s="509"/>
      <c r="H28" s="509"/>
      <c r="I28" s="509"/>
    </row>
    <row r="29" spans="1:9" s="5" customFormat="1" ht="13.15">
      <c r="A29" s="163"/>
      <c r="B29" s="321" t="str">
        <f>RAW_DATA_INPUTS!B88</f>
        <v>English</v>
      </c>
      <c r="C29" s="322">
        <f>RAW_DATA_INPUTS!C88</f>
        <v>264919.58899999998</v>
      </c>
      <c r="D29" s="322">
        <f>RAW_DATA_INPUTS!D88</f>
        <v>210235.95699999999</v>
      </c>
      <c r="E29" s="322">
        <f>RAW_DATA_INPUTS!E88</f>
        <v>41939.512000000002</v>
      </c>
      <c r="G29" s="509"/>
      <c r="H29" s="509"/>
      <c r="I29" s="509"/>
    </row>
    <row r="30" spans="1:9" s="5" customFormat="1" ht="13.15">
      <c r="A30" s="163"/>
      <c r="B30" s="321" t="str">
        <f>RAW_DATA_INPUTS!B89</f>
        <v>Food</v>
      </c>
      <c r="C30" s="322">
        <f>RAW_DATA_INPUTS!C89</f>
        <v>14791.945</v>
      </c>
      <c r="D30" s="322">
        <f>RAW_DATA_INPUTS!D89</f>
        <v>16701.496999999999</v>
      </c>
      <c r="E30" s="322">
        <f>RAW_DATA_INPUTS!E89</f>
        <v>1922.652</v>
      </c>
      <c r="G30" s="509"/>
      <c r="H30" s="509"/>
      <c r="I30" s="509"/>
    </row>
    <row r="31" spans="1:9" s="5" customFormat="1" ht="13.15">
      <c r="A31" s="163"/>
      <c r="B31" s="321" t="str">
        <f>RAW_DATA_INPUTS!B90</f>
        <v>Geography</v>
      </c>
      <c r="C31" s="322">
        <f>RAW_DATA_INPUTS!C90</f>
        <v>102019.355</v>
      </c>
      <c r="D31" s="322">
        <f>RAW_DATA_INPUTS!D90</f>
        <v>58031.779000000002</v>
      </c>
      <c r="E31" s="322">
        <f>RAW_DATA_INPUTS!E90</f>
        <v>21879.830999999998</v>
      </c>
      <c r="G31" s="509"/>
      <c r="H31" s="509"/>
      <c r="I31" s="509"/>
    </row>
    <row r="32" spans="1:9" s="5" customFormat="1" ht="13.15">
      <c r="A32" s="163"/>
      <c r="B32" s="321" t="str">
        <f>RAW_DATA_INPUTS!B91</f>
        <v>History</v>
      </c>
      <c r="C32" s="322">
        <f>RAW_DATA_INPUTS!C91</f>
        <v>105277.916</v>
      </c>
      <c r="D32" s="322">
        <f>RAW_DATA_INPUTS!D91</f>
        <v>62675.557999999997</v>
      </c>
      <c r="E32" s="322">
        <f>RAW_DATA_INPUTS!E91</f>
        <v>27576.281999999999</v>
      </c>
      <c r="G32" s="509"/>
      <c r="H32" s="509"/>
      <c r="I32" s="509"/>
    </row>
    <row r="33" spans="1:9" s="5" customFormat="1" ht="13.15">
      <c r="A33" s="163"/>
      <c r="B33" s="321" t="str">
        <f>RAW_DATA_INPUTS!B92</f>
        <v>Mathematics</v>
      </c>
      <c r="C33" s="322">
        <f>RAW_DATA_INPUTS!C92</f>
        <v>258602.861</v>
      </c>
      <c r="D33" s="322">
        <f>RAW_DATA_INPUTS!D92</f>
        <v>202672.992</v>
      </c>
      <c r="E33" s="322">
        <f>RAW_DATA_INPUTS!E92</f>
        <v>60275.072</v>
      </c>
      <c r="G33" s="509"/>
      <c r="H33" s="509"/>
      <c r="I33" s="509"/>
    </row>
    <row r="34" spans="1:9" s="5" customFormat="1" ht="13.15">
      <c r="A34" s="163"/>
      <c r="B34" s="321" t="str">
        <f>RAW_DATA_INPUTS!B93</f>
        <v>Modern Foreign Languages</v>
      </c>
      <c r="C34" s="322">
        <f>RAW_DATA_INPUTS!C93</f>
        <v>148074.666</v>
      </c>
      <c r="D34" s="322">
        <f>RAW_DATA_INPUTS!D93</f>
        <v>72658.218999999997</v>
      </c>
      <c r="E34" s="322">
        <f>RAW_DATA_INPUTS!E93</f>
        <v>22294.895</v>
      </c>
      <c r="G34" s="509"/>
      <c r="H34" s="509"/>
      <c r="I34" s="509"/>
    </row>
    <row r="35" spans="1:9" s="5" customFormat="1" ht="13.15">
      <c r="A35" s="163"/>
      <c r="B35" s="321" t="str">
        <f>RAW_DATA_INPUTS!B94</f>
        <v>Music</v>
      </c>
      <c r="C35" s="322">
        <f>RAW_DATA_INPUTS!C94</f>
        <v>53726.981</v>
      </c>
      <c r="D35" s="322">
        <f>RAW_DATA_INPUTS!D94</f>
        <v>17298.264999999999</v>
      </c>
      <c r="E35" s="322">
        <f>RAW_DATA_INPUTS!E94</f>
        <v>9770.7420000000002</v>
      </c>
      <c r="G35" s="509"/>
      <c r="H35" s="509"/>
      <c r="I35" s="509"/>
    </row>
    <row r="36" spans="1:9" s="5" customFormat="1" ht="13.15">
      <c r="A36" s="163"/>
      <c r="B36" s="321" t="str">
        <f>RAW_DATA_INPUTS!B95</f>
        <v>Others</v>
      </c>
      <c r="C36" s="322">
        <f>RAW_DATA_INPUTS!C95</f>
        <v>39230.550000000003</v>
      </c>
      <c r="D36" s="322">
        <f>RAW_DATA_INPUTS!D95</f>
        <v>49091.629000000001</v>
      </c>
      <c r="E36" s="322">
        <f>RAW_DATA_INPUTS!E95</f>
        <v>94354.543000000005</v>
      </c>
      <c r="G36" s="509"/>
      <c r="H36" s="509"/>
      <c r="I36" s="509"/>
    </row>
    <row r="37" spans="1:9" s="5" customFormat="1" ht="13.15">
      <c r="A37" s="163"/>
      <c r="B37" s="321" t="str">
        <f>RAW_DATA_INPUTS!B96</f>
        <v>Physical Education</v>
      </c>
      <c r="C37" s="322">
        <f>RAW_DATA_INPUTS!C96</f>
        <v>150951.772</v>
      </c>
      <c r="D37" s="322">
        <f>RAW_DATA_INPUTS!D96</f>
        <v>107695.42200000001</v>
      </c>
      <c r="E37" s="322">
        <f>RAW_DATA_INPUTS!E96</f>
        <v>29380.963</v>
      </c>
      <c r="G37" s="509"/>
      <c r="H37" s="509"/>
      <c r="I37" s="509"/>
    </row>
    <row r="38" spans="1:9" s="5" customFormat="1" ht="13.15">
      <c r="A38" s="163"/>
      <c r="B38" s="321" t="str">
        <f>RAW_DATA_INPUTS!B97</f>
        <v>Physics</v>
      </c>
      <c r="C38" s="322">
        <f>RAW_DATA_INPUTS!C97</f>
        <v>72828.816999999995</v>
      </c>
      <c r="D38" s="322">
        <f>RAW_DATA_INPUTS!D97</f>
        <v>77971.233999999997</v>
      </c>
      <c r="E38" s="322">
        <f>RAW_DATA_INPUTS!E97</f>
        <v>25224.3</v>
      </c>
      <c r="G38" s="509"/>
      <c r="H38" s="509"/>
      <c r="I38" s="509"/>
    </row>
    <row r="39" spans="1:9" s="5" customFormat="1" ht="13.15">
      <c r="A39" s="163"/>
      <c r="B39" s="321" t="str">
        <f>RAW_DATA_INPUTS!B98</f>
        <v>Religious Education</v>
      </c>
      <c r="C39" s="322">
        <f>RAW_DATA_INPUTS!C98</f>
        <v>62951.341</v>
      </c>
      <c r="D39" s="322">
        <f>RAW_DATA_INPUTS!D98</f>
        <v>42605.726000000002</v>
      </c>
      <c r="E39" s="322">
        <f>RAW_DATA_INPUTS!E98</f>
        <v>14282.369000000001</v>
      </c>
      <c r="G39" s="509"/>
      <c r="H39" s="509"/>
      <c r="I39" s="509"/>
    </row>
    <row r="40" spans="1:9" ht="13.15">
      <c r="B40" s="321" t="str">
        <f>RAW_DATA_INPUTS!B99</f>
        <v>Total</v>
      </c>
      <c r="C40" s="322">
        <f>RAW_DATA_INPUTS!C99</f>
        <v>1713550.5219999996</v>
      </c>
      <c r="D40" s="322">
        <f>RAW_DATA_INPUTS!D99</f>
        <v>1252974.6279999998</v>
      </c>
      <c r="E40" s="322">
        <f>RAW_DATA_INPUTS!E99</f>
        <v>540843.48900000006</v>
      </c>
      <c r="G40" s="509"/>
      <c r="H40" s="509"/>
      <c r="I40" s="509"/>
    </row>
    <row r="41" spans="1:9">
      <c r="C41" s="6"/>
    </row>
    <row r="42" spans="1:9" ht="15">
      <c r="B42" s="140" t="s">
        <v>1471</v>
      </c>
      <c r="C42" s="6"/>
    </row>
    <row r="43" spans="1:9">
      <c r="C43" s="6"/>
    </row>
    <row r="44" spans="1:9" ht="26.25">
      <c r="B44" s="1396" t="s">
        <v>1472</v>
      </c>
      <c r="C44" s="543" t="str">
        <f>Pupils_data_scenarios!B50</f>
        <v>Pupils FTE Years 7-9 Central</v>
      </c>
      <c r="D44" s="322">
        <f>Pupils_data_scenarios!C50</f>
        <v>1714907</v>
      </c>
    </row>
    <row r="45" spans="1:9" ht="26.25">
      <c r="B45" s="1396"/>
      <c r="C45" s="543" t="str">
        <f>Pupils_data_scenarios!B51</f>
        <v>Pupils FTE Years 10-11 Central</v>
      </c>
      <c r="D45" s="322">
        <f>Pupils_data_scenarios!C51</f>
        <v>1053705</v>
      </c>
    </row>
    <row r="46" spans="1:9" ht="26.25">
      <c r="C46" s="543" t="str">
        <f>Pupils_data_scenarios!B52</f>
        <v>Pupils FTE Years 12-13 Central</v>
      </c>
      <c r="D46" s="322">
        <f>Pupils_data_scenarios!C52</f>
        <v>408030</v>
      </c>
    </row>
    <row r="47" spans="1:9">
      <c r="C47" s="6"/>
    </row>
    <row r="48" spans="1:9" ht="13.15">
      <c r="B48" s="1334" t="s">
        <v>59</v>
      </c>
      <c r="C48" s="1262" t="s">
        <v>379</v>
      </c>
      <c r="D48" s="1262"/>
      <c r="E48" s="1262"/>
    </row>
    <row r="49" spans="2:5" ht="13.15">
      <c r="B49" s="1335"/>
      <c r="C49" s="137" t="s">
        <v>1465</v>
      </c>
      <c r="D49" s="8" t="s">
        <v>1466</v>
      </c>
      <c r="E49" s="8" t="s">
        <v>1467</v>
      </c>
    </row>
    <row r="50" spans="2:5" ht="13.15">
      <c r="B50" s="187" t="str">
        <f t="shared" ref="B50:B69" si="0">B21</f>
        <v>Art &amp; Design</v>
      </c>
      <c r="C50" s="505">
        <f t="shared" ref="C50:C69" si="1">C21/$D$44</f>
        <v>4.1978392414282528E-2</v>
      </c>
      <c r="D50" s="505">
        <f t="shared" ref="D50:D69" si="2">D21/$D$45</f>
        <v>3.8928730527045048E-2</v>
      </c>
      <c r="E50" s="505">
        <f t="shared" ref="E50:E69" si="3">E21/$D$46</f>
        <v>6.3817638408940516E-2</v>
      </c>
    </row>
    <row r="51" spans="2:5" ht="13.15">
      <c r="B51" s="187" t="str">
        <f t="shared" si="0"/>
        <v>Biology</v>
      </c>
      <c r="C51" s="505">
        <f t="shared" si="1"/>
        <v>4.9007535685608603E-2</v>
      </c>
      <c r="D51" s="505">
        <f t="shared" si="2"/>
        <v>7.7761157060087988E-2</v>
      </c>
      <c r="E51" s="505">
        <f t="shared" si="3"/>
        <v>9.0793311766291684E-2</v>
      </c>
    </row>
    <row r="52" spans="2:5" ht="13.15">
      <c r="B52" s="187" t="str">
        <f t="shared" si="0"/>
        <v>Business Studies</v>
      </c>
      <c r="C52" s="505">
        <f t="shared" si="1"/>
        <v>3.8774854846356098E-3</v>
      </c>
      <c r="D52" s="505">
        <f t="shared" si="2"/>
        <v>2.8687807308497161E-2</v>
      </c>
      <c r="E52" s="505">
        <f t="shared" si="3"/>
        <v>0.10980924196750239</v>
      </c>
    </row>
    <row r="53" spans="2:5" ht="13.15">
      <c r="B53" s="187" t="str">
        <f t="shared" si="0"/>
        <v>Chemistry</v>
      </c>
      <c r="C53" s="505">
        <f t="shared" si="1"/>
        <v>4.2227084617416574E-2</v>
      </c>
      <c r="D53" s="505">
        <f t="shared" si="2"/>
        <v>7.4967059091491442E-2</v>
      </c>
      <c r="E53" s="505">
        <f t="shared" si="3"/>
        <v>7.7408467514643531E-2</v>
      </c>
    </row>
    <row r="54" spans="2:5" ht="13.15">
      <c r="B54" s="187" t="str">
        <f t="shared" si="0"/>
        <v>Classics</v>
      </c>
      <c r="C54" s="505">
        <f t="shared" si="1"/>
        <v>1.0523503606901133E-3</v>
      </c>
      <c r="D54" s="505">
        <f t="shared" si="2"/>
        <v>1.2887126852392274E-3</v>
      </c>
      <c r="E54" s="505">
        <f t="shared" si="3"/>
        <v>4.1067274465112855E-3</v>
      </c>
    </row>
    <row r="55" spans="2:5" ht="13.15">
      <c r="B55" s="187" t="str">
        <f t="shared" si="0"/>
        <v>Computing</v>
      </c>
      <c r="C55" s="505">
        <f t="shared" si="1"/>
        <v>3.0750331650637616E-2</v>
      </c>
      <c r="D55" s="505">
        <f t="shared" si="2"/>
        <v>3.4170612268139569E-2</v>
      </c>
      <c r="E55" s="505">
        <f t="shared" si="3"/>
        <v>4.8121951817268339E-2</v>
      </c>
    </row>
    <row r="56" spans="2:5" ht="13.15">
      <c r="B56" s="187" t="str">
        <f t="shared" si="0"/>
        <v>Design &amp; Technology</v>
      </c>
      <c r="C56" s="505">
        <f t="shared" si="1"/>
        <v>5.9992214738175308E-2</v>
      </c>
      <c r="D56" s="505">
        <f t="shared" si="2"/>
        <v>4.2381310708405104E-2</v>
      </c>
      <c r="E56" s="505">
        <f t="shared" si="3"/>
        <v>4.6410410999191236E-2</v>
      </c>
    </row>
    <row r="57" spans="2:5" ht="13.15">
      <c r="B57" s="187" t="str">
        <f t="shared" si="0"/>
        <v>Drama</v>
      </c>
      <c r="C57" s="505">
        <f t="shared" si="1"/>
        <v>2.7790173461301401E-2</v>
      </c>
      <c r="D57" s="505">
        <f t="shared" si="2"/>
        <v>2.0059612510142783E-2</v>
      </c>
      <c r="E57" s="505">
        <f t="shared" si="3"/>
        <v>2.9944543293385292E-2</v>
      </c>
    </row>
    <row r="58" spans="2:5" ht="13.15">
      <c r="B58" s="187" t="str">
        <f t="shared" si="0"/>
        <v>English</v>
      </c>
      <c r="C58" s="505">
        <f t="shared" si="1"/>
        <v>0.15448044063030822</v>
      </c>
      <c r="D58" s="505">
        <f t="shared" si="2"/>
        <v>0.19952069791829782</v>
      </c>
      <c r="E58" s="505">
        <f t="shared" si="3"/>
        <v>0.10278536382128765</v>
      </c>
    </row>
    <row r="59" spans="2:5" ht="13.15">
      <c r="B59" s="187" t="str">
        <f t="shared" si="0"/>
        <v>Food</v>
      </c>
      <c r="C59" s="505">
        <f t="shared" si="1"/>
        <v>8.6255085552744259E-3</v>
      </c>
      <c r="D59" s="505">
        <f t="shared" si="2"/>
        <v>1.5850258848539203E-2</v>
      </c>
      <c r="E59" s="505">
        <f t="shared" si="3"/>
        <v>4.7120358797147271E-3</v>
      </c>
    </row>
    <row r="60" spans="2:5" ht="13.15">
      <c r="B60" s="187" t="str">
        <f t="shared" si="0"/>
        <v>Geography</v>
      </c>
      <c r="C60" s="505">
        <f t="shared" si="1"/>
        <v>5.9489730346893442E-2</v>
      </c>
      <c r="D60" s="505">
        <f t="shared" si="2"/>
        <v>5.5074028309631255E-2</v>
      </c>
      <c r="E60" s="505">
        <f t="shared" si="3"/>
        <v>5.3623093890155134E-2</v>
      </c>
    </row>
    <row r="61" spans="2:5" ht="13.15">
      <c r="B61" s="187" t="str">
        <f t="shared" si="0"/>
        <v>History</v>
      </c>
      <c r="C61" s="505">
        <f t="shared" si="1"/>
        <v>6.1389868954992891E-2</v>
      </c>
      <c r="D61" s="505">
        <f t="shared" si="2"/>
        <v>5.9481124223573011E-2</v>
      </c>
      <c r="E61" s="505">
        <f t="shared" si="3"/>
        <v>6.758395706198074E-2</v>
      </c>
    </row>
    <row r="62" spans="2:5" ht="13.15">
      <c r="B62" s="187" t="str">
        <f t="shared" si="0"/>
        <v>Mathematics</v>
      </c>
      <c r="C62" s="505">
        <f t="shared" si="1"/>
        <v>0.15079701756421776</v>
      </c>
      <c r="D62" s="505">
        <f t="shared" si="2"/>
        <v>0.19234320042137032</v>
      </c>
      <c r="E62" s="505">
        <f t="shared" si="3"/>
        <v>0.14772215768448399</v>
      </c>
    </row>
    <row r="63" spans="2:5" ht="13.15">
      <c r="B63" s="187" t="str">
        <f t="shared" si="0"/>
        <v>Modern Foreign Languages</v>
      </c>
      <c r="C63" s="505">
        <f t="shared" si="1"/>
        <v>8.634559541712758E-2</v>
      </c>
      <c r="D63" s="505">
        <f t="shared" si="2"/>
        <v>6.895499119772612E-2</v>
      </c>
      <c r="E63" s="505">
        <f t="shared" si="3"/>
        <v>5.4640332818665295E-2</v>
      </c>
    </row>
    <row r="64" spans="2:5" ht="13.15">
      <c r="B64" s="187" t="str">
        <f t="shared" si="0"/>
        <v>Music</v>
      </c>
      <c r="C64" s="505">
        <f t="shared" si="1"/>
        <v>3.1329384625521969E-2</v>
      </c>
      <c r="D64" s="505">
        <f t="shared" si="2"/>
        <v>1.6416610911023484E-2</v>
      </c>
      <c r="E64" s="505">
        <f t="shared" si="3"/>
        <v>2.394613631350636E-2</v>
      </c>
    </row>
    <row r="65" spans="1:14" ht="13.15">
      <c r="B65" s="187" t="str">
        <f t="shared" si="0"/>
        <v>Others</v>
      </c>
      <c r="C65" s="505">
        <f t="shared" si="1"/>
        <v>2.2876196785015165E-2</v>
      </c>
      <c r="D65" s="505">
        <f t="shared" si="2"/>
        <v>4.6589537868758336E-2</v>
      </c>
      <c r="E65" s="505">
        <f t="shared" si="3"/>
        <v>0.23124413155895401</v>
      </c>
    </row>
    <row r="66" spans="1:14" ht="13.15">
      <c r="B66" s="187" t="str">
        <f t="shared" si="0"/>
        <v>Physical Education</v>
      </c>
      <c r="C66" s="505">
        <f t="shared" si="1"/>
        <v>8.8023299222640058E-2</v>
      </c>
      <c r="D66" s="505">
        <f t="shared" si="2"/>
        <v>0.10220642589719134</v>
      </c>
      <c r="E66" s="505">
        <f t="shared" si="3"/>
        <v>7.2006869592922088E-2</v>
      </c>
    </row>
    <row r="67" spans="1:14" ht="13.15">
      <c r="B67" s="187" t="str">
        <f t="shared" si="0"/>
        <v>Physics</v>
      </c>
      <c r="C67" s="505">
        <f t="shared" si="1"/>
        <v>4.2468085441367952E-2</v>
      </c>
      <c r="D67" s="505">
        <f t="shared" si="2"/>
        <v>7.3997213641389184E-2</v>
      </c>
      <c r="E67" s="505">
        <f t="shared" si="3"/>
        <v>6.1819719138298652E-2</v>
      </c>
    </row>
    <row r="68" spans="1:14" ht="13.15">
      <c r="B68" s="187" t="str">
        <f t="shared" si="0"/>
        <v>Religious Education</v>
      </c>
      <c r="C68" s="505">
        <f t="shared" si="1"/>
        <v>3.6708311879303075E-2</v>
      </c>
      <c r="D68" s="505">
        <f t="shared" si="2"/>
        <v>4.0434206917495885E-2</v>
      </c>
      <c r="E68" s="505">
        <f t="shared" si="3"/>
        <v>3.5003232605445682E-2</v>
      </c>
    </row>
    <row r="69" spans="1:14" ht="13.15">
      <c r="B69" s="187" t="str">
        <f t="shared" si="0"/>
        <v>Total</v>
      </c>
      <c r="C69" s="505">
        <f t="shared" si="1"/>
        <v>0.99920900783541011</v>
      </c>
      <c r="D69" s="505">
        <f t="shared" si="2"/>
        <v>1.189113298314044</v>
      </c>
      <c r="E69" s="505">
        <f t="shared" si="3"/>
        <v>1.3254993235791488</v>
      </c>
    </row>
    <row r="70" spans="1:14">
      <c r="C70" s="11"/>
    </row>
    <row r="71" spans="1:14" ht="15">
      <c r="B71" s="140" t="s">
        <v>1468</v>
      </c>
      <c r="D71" s="11"/>
      <c r="E71" s="11"/>
      <c r="F71" s="11"/>
    </row>
    <row r="72" spans="1:14">
      <c r="B72" s="11"/>
      <c r="D72" s="11"/>
      <c r="E72" s="11"/>
      <c r="F72" s="11"/>
    </row>
    <row r="73" spans="1:14">
      <c r="B73" s="254" t="s">
        <v>394</v>
      </c>
      <c r="D73" s="11"/>
      <c r="E73" s="11"/>
      <c r="F73" s="11"/>
    </row>
    <row r="74" spans="1:14">
      <c r="B74" s="11"/>
      <c r="D74" s="11"/>
      <c r="E74" s="11"/>
      <c r="F74" s="11"/>
    </row>
    <row r="75" spans="1:14">
      <c r="B75" s="106" t="s">
        <v>84</v>
      </c>
      <c r="D75" s="254" t="s">
        <v>371</v>
      </c>
      <c r="E75" s="11"/>
      <c r="F75" s="11"/>
    </row>
    <row r="76" spans="1:14">
      <c r="B76" s="106"/>
      <c r="D76" s="11"/>
      <c r="E76" s="11"/>
      <c r="F76" s="11"/>
    </row>
    <row r="77" spans="1:14" ht="13.15">
      <c r="B77" s="8" t="s">
        <v>1469</v>
      </c>
      <c r="C77" s="8" t="str">
        <f t="shared" ref="C77:N77" si="4">N14</f>
        <v>2018/19</v>
      </c>
      <c r="D77" s="8" t="str">
        <f t="shared" si="4"/>
        <v>2019/20</v>
      </c>
      <c r="E77" s="8" t="str">
        <f t="shared" si="4"/>
        <v>2020/21</v>
      </c>
      <c r="F77" s="8" t="str">
        <f t="shared" si="4"/>
        <v>2021/22</v>
      </c>
      <c r="G77" s="8" t="str">
        <f t="shared" si="4"/>
        <v>2022/23</v>
      </c>
      <c r="H77" s="8" t="str">
        <f t="shared" si="4"/>
        <v>2023/24</v>
      </c>
      <c r="I77" s="8" t="str">
        <f t="shared" si="4"/>
        <v>2024/25</v>
      </c>
      <c r="J77" s="8" t="str">
        <f t="shared" si="4"/>
        <v>2025/26</v>
      </c>
      <c r="K77" s="8" t="str">
        <f t="shared" si="4"/>
        <v>2026/27</v>
      </c>
      <c r="L77" s="8" t="str">
        <f t="shared" si="4"/>
        <v>2027/28</v>
      </c>
      <c r="M77" s="8" t="str">
        <f t="shared" si="4"/>
        <v>2028/29</v>
      </c>
      <c r="N77" s="8" t="str">
        <f t="shared" si="4"/>
        <v>2029/30</v>
      </c>
    </row>
    <row r="78" spans="1:14" s="318" customFormat="1" ht="13.15">
      <c r="A78" s="163"/>
      <c r="B78" s="317" t="s">
        <v>1476</v>
      </c>
      <c r="C78" s="298">
        <f>Data_selected_by_user_testing!R36</f>
        <v>1764569.6976984616</v>
      </c>
      <c r="D78" s="298">
        <f>Data_selected_by_user_testing!S36</f>
        <v>1824193.778512805</v>
      </c>
      <c r="E78" s="298">
        <f>Data_selected_by_user_testing!T36</f>
        <v>1866446.2481117833</v>
      </c>
      <c r="F78" s="298">
        <f>Data_selected_by_user_testing!U36</f>
        <v>1898575.4024627148</v>
      </c>
      <c r="G78" s="298">
        <f>Data_selected_by_user_testing!V36</f>
        <v>1917738.7500955714</v>
      </c>
      <c r="H78" s="298">
        <f>Data_selected_by_user_testing!W36</f>
        <v>1940994.2072893602</v>
      </c>
      <c r="I78" s="298">
        <f>Data_selected_by_user_testing!X36</f>
        <v>1943349.5492991949</v>
      </c>
      <c r="J78" s="298">
        <f>Data_selected_by_user_testing!Y36</f>
        <v>1921688.9516691242</v>
      </c>
      <c r="K78" s="298">
        <f>Data_selected_by_user_testing!Z36</f>
        <v>1899735.9588350635</v>
      </c>
      <c r="L78" s="298">
        <f>Data_selected_by_user_testing!AA36</f>
        <v>1886260.5116397305</v>
      </c>
      <c r="M78" s="298">
        <f>Data_selected_by_user_testing!AB36</f>
        <v>1872603.3878522145</v>
      </c>
      <c r="N78" s="298">
        <f>Data_selected_by_user_testing!AC36</f>
        <v>1864287.6474239959</v>
      </c>
    </row>
    <row r="79" spans="1:14" s="318" customFormat="1" ht="13.15">
      <c r="A79" s="163"/>
      <c r="B79" s="317" t="s">
        <v>1494</v>
      </c>
      <c r="C79" s="298">
        <f>Data_selected_by_user_testing!R37</f>
        <v>1091556.8046420407</v>
      </c>
      <c r="D79" s="298">
        <f>Data_selected_by_user_testing!S37</f>
        <v>1119926.6083164332</v>
      </c>
      <c r="E79" s="298">
        <f>Data_selected_by_user_testing!T37</f>
        <v>1144489.224012505</v>
      </c>
      <c r="F79" s="298">
        <f>Data_selected_by_user_testing!U37</f>
        <v>1177548.2612206324</v>
      </c>
      <c r="G79" s="298">
        <f>Data_selected_by_user_testing!V37</f>
        <v>1222172.8191347816</v>
      </c>
      <c r="H79" s="298">
        <f>Data_selected_by_user_testing!W37</f>
        <v>1242086.4884621755</v>
      </c>
      <c r="I79" s="298">
        <f>Data_selected_by_user_testing!X37</f>
        <v>1249272.3922598413</v>
      </c>
      <c r="J79" s="298">
        <f>Data_selected_by_user_testing!Y37</f>
        <v>1271813.4479397337</v>
      </c>
      <c r="K79" s="298">
        <f>Data_selected_by_user_testing!Z37</f>
        <v>1283194.2935322861</v>
      </c>
      <c r="L79" s="298">
        <f>Data_selected_by_user_testing!AA37</f>
        <v>1273889.7373303899</v>
      </c>
      <c r="M79" s="298">
        <f>Data_selected_by_user_testing!AB37</f>
        <v>1252707.8419778072</v>
      </c>
      <c r="N79" s="298">
        <f>Data_selected_by_user_testing!AC37</f>
        <v>1240450.8609993909</v>
      </c>
    </row>
    <row r="80" spans="1:14" s="318" customFormat="1" ht="13.15">
      <c r="A80" s="163"/>
      <c r="B80" s="317" t="s">
        <v>1509</v>
      </c>
      <c r="C80" s="298">
        <f>Data_selected_by_user_testing!R38</f>
        <v>393969.51247307006</v>
      </c>
      <c r="D80" s="298">
        <f>Data_selected_by_user_testing!S38</f>
        <v>384138.34424079326</v>
      </c>
      <c r="E80" s="298">
        <f>Data_selected_by_user_testing!T38</f>
        <v>379406.140550246</v>
      </c>
      <c r="F80" s="298">
        <f>Data_selected_by_user_testing!U38</f>
        <v>385907.26981215063</v>
      </c>
      <c r="G80" s="298">
        <f>Data_selected_by_user_testing!V38</f>
        <v>397698.84000559809</v>
      </c>
      <c r="H80" s="298">
        <f>Data_selected_by_user_testing!W38</f>
        <v>409632.92012529564</v>
      </c>
      <c r="I80" s="298">
        <f>Data_selected_by_user_testing!X38</f>
        <v>422237.66105456254</v>
      </c>
      <c r="J80" s="298">
        <f>Data_selected_by_user_testing!Y38</f>
        <v>431433.67080795631</v>
      </c>
      <c r="K80" s="298">
        <f>Data_selected_by_user_testing!Z38</f>
        <v>439167.10333730088</v>
      </c>
      <c r="L80" s="298">
        <f>Data_selected_by_user_testing!AA38</f>
        <v>446714.9466691917</v>
      </c>
      <c r="M80" s="298">
        <f>Data_selected_by_user_testing!AB38</f>
        <v>452844.25835143717</v>
      </c>
      <c r="N80" s="298">
        <f>Data_selected_by_user_testing!AC38</f>
        <v>456597.29503939598</v>
      </c>
    </row>
    <row r="81" spans="1:14">
      <c r="B81" s="11"/>
      <c r="D81" s="11"/>
      <c r="E81" s="11"/>
      <c r="F81" s="11"/>
    </row>
    <row r="82" spans="1:14" ht="13.15">
      <c r="B82" s="74" t="s">
        <v>1465</v>
      </c>
      <c r="D82" s="11"/>
      <c r="E82" s="11"/>
      <c r="F82" s="11"/>
    </row>
    <row r="83" spans="1:14">
      <c r="B83" s="11"/>
      <c r="D83" s="11"/>
      <c r="E83" s="11"/>
      <c r="F83" s="11"/>
    </row>
    <row r="84" spans="1:14" ht="13.15">
      <c r="B84" s="138" t="s">
        <v>59</v>
      </c>
      <c r="C84" s="8" t="str">
        <f>C77</f>
        <v>2018/19</v>
      </c>
      <c r="D84" s="8" t="str">
        <f t="shared" ref="D84:N84" si="5">D77</f>
        <v>2019/20</v>
      </c>
      <c r="E84" s="8" t="str">
        <f t="shared" si="5"/>
        <v>2020/21</v>
      </c>
      <c r="F84" s="8" t="str">
        <f t="shared" si="5"/>
        <v>2021/22</v>
      </c>
      <c r="G84" s="8" t="str">
        <f t="shared" si="5"/>
        <v>2022/23</v>
      </c>
      <c r="H84" s="8" t="str">
        <f t="shared" si="5"/>
        <v>2023/24</v>
      </c>
      <c r="I84" s="8" t="str">
        <f t="shared" si="5"/>
        <v>2024/25</v>
      </c>
      <c r="J84" s="8" t="str">
        <f t="shared" si="5"/>
        <v>2025/26</v>
      </c>
      <c r="K84" s="8" t="str">
        <f t="shared" si="5"/>
        <v>2026/27</v>
      </c>
      <c r="L84" s="8" t="str">
        <f t="shared" si="5"/>
        <v>2027/28</v>
      </c>
      <c r="M84" s="8" t="str">
        <f t="shared" si="5"/>
        <v>2028/29</v>
      </c>
      <c r="N84" s="8" t="str">
        <f t="shared" si="5"/>
        <v>2029/30</v>
      </c>
    </row>
    <row r="85" spans="1:14" s="5" customFormat="1" ht="13.15">
      <c r="A85" s="163"/>
      <c r="B85" s="187" t="str">
        <f t="shared" ref="B85:B104" si="6">B50</f>
        <v>Art &amp; Design</v>
      </c>
      <c r="C85" s="444">
        <f>C$78*$C50</f>
        <v>74073.799212337908</v>
      </c>
      <c r="D85" s="444">
        <f t="shared" ref="D85:N85" si="7">D$78*$C50</f>
        <v>76576.722274103318</v>
      </c>
      <c r="E85" s="444">
        <f t="shared" si="7"/>
        <v>78350.413023401765</v>
      </c>
      <c r="F85" s="444">
        <f t="shared" si="7"/>
        <v>79699.143272684232</v>
      </c>
      <c r="G85" s="444">
        <f t="shared" si="7"/>
        <v>80503.589799587586</v>
      </c>
      <c r="H85" s="444">
        <f t="shared" si="7"/>
        <v>81479.81650744201</v>
      </c>
      <c r="I85" s="444">
        <f t="shared" si="7"/>
        <v>81578.689978600698</v>
      </c>
      <c r="J85" s="444">
        <f t="shared" si="7"/>
        <v>80669.412911357707</v>
      </c>
      <c r="K85" s="444">
        <f t="shared" si="7"/>
        <v>79747.861563501574</v>
      </c>
      <c r="L85" s="444">
        <f t="shared" si="7"/>
        <v>79182.183953177941</v>
      </c>
      <c r="M85" s="444">
        <f t="shared" si="7"/>
        <v>78608.87985157517</v>
      </c>
      <c r="N85" s="444">
        <f t="shared" si="7"/>
        <v>78259.798436664089</v>
      </c>
    </row>
    <row r="86" spans="1:14" s="5" customFormat="1" ht="13.15">
      <c r="A86" s="163"/>
      <c r="B86" s="187" t="str">
        <f t="shared" si="6"/>
        <v>Biology</v>
      </c>
      <c r="C86" s="444">
        <f t="shared" ref="C86:N86" si="8">C$78*$C51</f>
        <v>86477.212429700943</v>
      </c>
      <c r="D86" s="444">
        <f t="shared" si="8"/>
        <v>89399.241697931488</v>
      </c>
      <c r="E86" s="444">
        <f>E$78*$C51</f>
        <v>91469.9311096085</v>
      </c>
      <c r="F86" s="444">
        <f t="shared" si="8"/>
        <v>93044.50178801021</v>
      </c>
      <c r="G86" s="444">
        <f t="shared" si="8"/>
        <v>93983.650230983156</v>
      </c>
      <c r="H86" s="444">
        <f t="shared" si="8"/>
        <v>95123.342879292904</v>
      </c>
      <c r="I86" s="444">
        <f t="shared" si="8"/>
        <v>95238.772386891695</v>
      </c>
      <c r="J86" s="444">
        <f t="shared" si="8"/>
        <v>94177.239875564395</v>
      </c>
      <c r="K86" s="444">
        <f t="shared" si="8"/>
        <v>93101.377795843247</v>
      </c>
      <c r="L86" s="444">
        <f t="shared" si="8"/>
        <v>92440.979336538439</v>
      </c>
      <c r="M86" s="444">
        <f t="shared" si="8"/>
        <v>91771.677355158972</v>
      </c>
      <c r="N86" s="444">
        <f t="shared" si="8"/>
        <v>91364.143409370794</v>
      </c>
    </row>
    <row r="87" spans="1:14" s="5" customFormat="1" ht="13.15">
      <c r="A87" s="163"/>
      <c r="B87" s="187" t="str">
        <f t="shared" si="6"/>
        <v>Business Studies</v>
      </c>
      <c r="C87" s="444">
        <f t="shared" ref="C87:N87" si="9">C$78*$C52</f>
        <v>6842.0933894536311</v>
      </c>
      <c r="D87" s="444">
        <f t="shared" si="9"/>
        <v>7073.2848973459877</v>
      </c>
      <c r="E87" s="444">
        <f t="shared" si="9"/>
        <v>7237.1182349060336</v>
      </c>
      <c r="F87" s="444">
        <f t="shared" si="9"/>
        <v>7361.698564535388</v>
      </c>
      <c r="G87" s="444">
        <f t="shared" si="9"/>
        <v>7436.0041668188151</v>
      </c>
      <c r="H87" s="444">
        <f t="shared" si="9"/>
        <v>7526.1768645262964</v>
      </c>
      <c r="I87" s="444">
        <f t="shared" si="9"/>
        <v>7535.3096689807826</v>
      </c>
      <c r="J87" s="444">
        <f t="shared" si="9"/>
        <v>7451.3210160816507</v>
      </c>
      <c r="K87" s="444">
        <f t="shared" si="9"/>
        <v>7366.1986050232708</v>
      </c>
      <c r="L87" s="444">
        <f t="shared" si="9"/>
        <v>7313.9477541243941</v>
      </c>
      <c r="M87" s="444">
        <f t="shared" si="9"/>
        <v>7260.9924548764284</v>
      </c>
      <c r="N87" s="444">
        <f t="shared" si="9"/>
        <v>7228.748292072014</v>
      </c>
    </row>
    <row r="88" spans="1:14" s="5" customFormat="1" ht="13.15">
      <c r="A88" s="163"/>
      <c r="B88" s="187" t="str">
        <f t="shared" si="6"/>
        <v>Chemistry</v>
      </c>
      <c r="C88" s="444">
        <f t="shared" ref="C88:N88" si="10">C$78*$C53</f>
        <v>74512.633938042127</v>
      </c>
      <c r="D88" s="444">
        <f t="shared" si="10"/>
        <v>77030.385043825081</v>
      </c>
      <c r="E88" s="444">
        <f t="shared" si="10"/>
        <v>78814.583652875968</v>
      </c>
      <c r="F88" s="444">
        <f t="shared" si="10"/>
        <v>80171.304172338787</v>
      </c>
      <c r="G88" s="444">
        <f t="shared" si="10"/>
        <v>80980.516474384392</v>
      </c>
      <c r="H88" s="444">
        <f t="shared" si="10"/>
        <v>81962.526633123227</v>
      </c>
      <c r="I88" s="444">
        <f t="shared" si="10"/>
        <v>82061.985859475462</v>
      </c>
      <c r="J88" s="444">
        <f t="shared" si="10"/>
        <v>81147.32197048665</v>
      </c>
      <c r="K88" s="444">
        <f t="shared" si="10"/>
        <v>80220.311084477231</v>
      </c>
      <c r="L88" s="444">
        <f t="shared" si="10"/>
        <v>79651.282235502382</v>
      </c>
      <c r="M88" s="444">
        <f t="shared" si="10"/>
        <v>79074.581713696403</v>
      </c>
      <c r="N88" s="444">
        <f t="shared" si="10"/>
        <v>78723.432238977548</v>
      </c>
    </row>
    <row r="89" spans="1:14" s="5" customFormat="1" ht="13.15">
      <c r="A89" s="163"/>
      <c r="B89" s="187" t="str">
        <f t="shared" si="6"/>
        <v>Classics</v>
      </c>
      <c r="C89" s="444">
        <f t="shared" ref="C89:N89" si="11">C$78*$C54</f>
        <v>1856.9455578358202</v>
      </c>
      <c r="D89" s="444">
        <f t="shared" si="11"/>
        <v>1919.6909807866109</v>
      </c>
      <c r="E89" s="444">
        <f t="shared" si="11"/>
        <v>1964.1553824091438</v>
      </c>
      <c r="F89" s="444">
        <f t="shared" si="11"/>
        <v>1997.9665095790149</v>
      </c>
      <c r="G89" s="444">
        <f t="shared" si="11"/>
        <v>2018.1330653724815</v>
      </c>
      <c r="H89" s="444">
        <f t="shared" si="11"/>
        <v>2042.6059541383788</v>
      </c>
      <c r="I89" s="444">
        <f t="shared" si="11"/>
        <v>2045.0845991519768</v>
      </c>
      <c r="J89" s="444">
        <f t="shared" si="11"/>
        <v>2022.2900614232085</v>
      </c>
      <c r="K89" s="444">
        <f t="shared" si="11"/>
        <v>1999.1878214960573</v>
      </c>
      <c r="L89" s="444">
        <f t="shared" si="11"/>
        <v>1985.0069297795881</v>
      </c>
      <c r="M89" s="444">
        <f t="shared" si="11"/>
        <v>1970.6348506358061</v>
      </c>
      <c r="N89" s="444">
        <f t="shared" si="11"/>
        <v>1961.8837781967648</v>
      </c>
    </row>
    <row r="90" spans="1:14" s="5" customFormat="1" ht="13.15">
      <c r="A90" s="163"/>
      <c r="B90" s="187" t="str">
        <f t="shared" si="6"/>
        <v>Computing</v>
      </c>
      <c r="C90" s="444">
        <f t="shared" ref="C90:N90" si="12">C$78*$C55</f>
        <v>54261.103424893052</v>
      </c>
      <c r="D90" s="444">
        <f t="shared" si="12"/>
        <v>56094.563684298533</v>
      </c>
      <c r="E90" s="444">
        <f t="shared" si="12"/>
        <v>57393.841137525596</v>
      </c>
      <c r="F90" s="444">
        <f t="shared" si="12"/>
        <v>58381.823289471271</v>
      </c>
      <c r="G90" s="444">
        <f t="shared" si="12"/>
        <v>58971.102584718072</v>
      </c>
      <c r="H90" s="444">
        <f t="shared" si="12"/>
        <v>59686.215606114281</v>
      </c>
      <c r="I90" s="444">
        <f t="shared" si="12"/>
        <v>59758.64315406738</v>
      </c>
      <c r="J90" s="444">
        <f t="shared" si="12"/>
        <v>59092.57259319169</v>
      </c>
      <c r="K90" s="444">
        <f t="shared" si="12"/>
        <v>58417.510782820253</v>
      </c>
      <c r="L90" s="444">
        <f t="shared" si="12"/>
        <v>58003.136312423107</v>
      </c>
      <c r="M90" s="444">
        <f t="shared" si="12"/>
        <v>57583.17522656318</v>
      </c>
      <c r="N90" s="444">
        <f t="shared" si="12"/>
        <v>57327.463450474839</v>
      </c>
    </row>
    <row r="91" spans="1:14" s="5" customFormat="1" ht="13.15">
      <c r="A91" s="163"/>
      <c r="B91" s="187" t="str">
        <f t="shared" si="6"/>
        <v>Design &amp; Technology</v>
      </c>
      <c r="C91" s="444">
        <f t="shared" ref="C91:N91" si="13">C$78*$C56</f>
        <v>105860.4442248032</v>
      </c>
      <c r="D91" s="444">
        <f t="shared" si="13"/>
        <v>109437.4248845836</v>
      </c>
      <c r="E91" s="444">
        <f t="shared" si="13"/>
        <v>111972.24411398373</v>
      </c>
      <c r="F91" s="444">
        <f t="shared" si="13"/>
        <v>113899.7432411608</v>
      </c>
      <c r="G91" s="444">
        <f t="shared" si="13"/>
        <v>115049.39490745343</v>
      </c>
      <c r="H91" s="444">
        <f t="shared" si="13"/>
        <v>116444.54128925766</v>
      </c>
      <c r="I91" s="444">
        <f t="shared" si="13"/>
        <v>116585.84347289351</v>
      </c>
      <c r="J91" s="444">
        <f t="shared" si="13"/>
        <v>115286.37624851309</v>
      </c>
      <c r="K91" s="444">
        <f t="shared" si="13"/>
        <v>113969.3675882665</v>
      </c>
      <c r="L91" s="444">
        <f t="shared" si="13"/>
        <v>113160.94566643114</v>
      </c>
      <c r="M91" s="444">
        <f t="shared" si="13"/>
        <v>112341.62456346463</v>
      </c>
      <c r="N91" s="444">
        <f t="shared" si="13"/>
        <v>111842.74487798802</v>
      </c>
    </row>
    <row r="92" spans="1:14" s="5" customFormat="1" ht="13.15">
      <c r="A92" s="163"/>
      <c r="B92" s="187" t="str">
        <f t="shared" si="6"/>
        <v>Drama</v>
      </c>
      <c r="C92" s="444">
        <f t="shared" ref="C92:N92" si="14">C$78*$C57</f>
        <v>49037.697983596423</v>
      </c>
      <c r="D92" s="444">
        <f t="shared" si="14"/>
        <v>50694.661531897676</v>
      </c>
      <c r="E92" s="444">
        <f t="shared" si="14"/>
        <v>51868.86499122165</v>
      </c>
      <c r="F92" s="444">
        <f t="shared" si="14"/>
        <v>52761.739763798963</v>
      </c>
      <c r="G92" s="444">
        <f t="shared" si="14"/>
        <v>53294.292518615272</v>
      </c>
      <c r="H92" s="444">
        <f t="shared" si="14"/>
        <v>53940.565707952526</v>
      </c>
      <c r="I92" s="444">
        <f t="shared" si="14"/>
        <v>54006.021070966526</v>
      </c>
      <c r="J92" s="444">
        <f t="shared" si="14"/>
        <v>53404.069305551406</v>
      </c>
      <c r="K92" s="444">
        <f t="shared" si="14"/>
        <v>52793.991826698155</v>
      </c>
      <c r="L92" s="444">
        <f t="shared" si="14"/>
        <v>52419.506811671243</v>
      </c>
      <c r="M92" s="444">
        <f t="shared" si="14"/>
        <v>52039.972972633703</v>
      </c>
      <c r="N92" s="444">
        <f t="shared" si="14"/>
        <v>51808.877103674356</v>
      </c>
    </row>
    <row r="93" spans="1:14" s="5" customFormat="1" ht="13.15">
      <c r="A93" s="163"/>
      <c r="B93" s="187" t="str">
        <f t="shared" si="6"/>
        <v>English</v>
      </c>
      <c r="C93" s="444">
        <f t="shared" ref="C93:N93" si="15">C$78*$C58</f>
        <v>272591.50442334812</v>
      </c>
      <c r="D93" s="444">
        <f t="shared" si="15"/>
        <v>281802.25869972497</v>
      </c>
      <c r="E93" s="444">
        <f t="shared" si="15"/>
        <v>288329.43882109388</v>
      </c>
      <c r="F93" s="444">
        <f t="shared" si="15"/>
        <v>293292.76474230492</v>
      </c>
      <c r="G93" s="444">
        <f t="shared" si="15"/>
        <v>296253.12712858041</v>
      </c>
      <c r="H93" s="444">
        <f t="shared" si="15"/>
        <v>299845.6404029362</v>
      </c>
      <c r="I93" s="444">
        <f t="shared" si="15"/>
        <v>300209.49467445054</v>
      </c>
      <c r="J93" s="444">
        <f t="shared" si="15"/>
        <v>296863.35600824136</v>
      </c>
      <c r="K93" s="444">
        <f t="shared" si="15"/>
        <v>293472.04800208169</v>
      </c>
      <c r="L93" s="444">
        <f t="shared" si="15"/>
        <v>291390.35498165619</v>
      </c>
      <c r="M93" s="444">
        <f t="shared" si="15"/>
        <v>289280.59648121806</v>
      </c>
      <c r="N93" s="444">
        <f t="shared" si="15"/>
        <v>287995.9772356996</v>
      </c>
    </row>
    <row r="94" spans="1:14" s="5" customFormat="1" ht="13.15">
      <c r="A94" s="163"/>
      <c r="B94" s="187" t="str">
        <f t="shared" si="6"/>
        <v>Food</v>
      </c>
      <c r="C94" s="444">
        <f t="shared" ref="C94:N94" si="16">C$78*$C59</f>
        <v>15220.311023876087</v>
      </c>
      <c r="D94" s="444">
        <f t="shared" si="16"/>
        <v>15734.59904304058</v>
      </c>
      <c r="E94" s="444">
        <f t="shared" si="16"/>
        <v>16099.04808104804</v>
      </c>
      <c r="F94" s="444">
        <f t="shared" si="16"/>
        <v>16376.178376775733</v>
      </c>
      <c r="G94" s="444">
        <f t="shared" si="16"/>
        <v>16541.471995730637</v>
      </c>
      <c r="H94" s="444">
        <f t="shared" si="16"/>
        <v>16742.062140712478</v>
      </c>
      <c r="I94" s="444">
        <f t="shared" si="16"/>
        <v>16762.378163368907</v>
      </c>
      <c r="J94" s="444">
        <f t="shared" si="16"/>
        <v>16575.544493198373</v>
      </c>
      <c r="K94" s="444">
        <f t="shared" si="16"/>
        <v>16386.188765694304</v>
      </c>
      <c r="L94" s="444">
        <f t="shared" si="16"/>
        <v>16269.956180624811</v>
      </c>
      <c r="M94" s="444">
        <f t="shared" si="16"/>
        <v>16152.156542555151</v>
      </c>
      <c r="N94" s="444">
        <f t="shared" si="16"/>
        <v>16080.429052348109</v>
      </c>
    </row>
    <row r="95" spans="1:14" s="5" customFormat="1" ht="13.15">
      <c r="A95" s="163"/>
      <c r="B95" s="187" t="str">
        <f t="shared" si="6"/>
        <v>Geography</v>
      </c>
      <c r="C95" s="444">
        <f t="shared" ref="C95:N95" si="17">C$78*$C60</f>
        <v>104973.77549438075</v>
      </c>
      <c r="D95" s="444">
        <f t="shared" si="17"/>
        <v>108520.79598420743</v>
      </c>
      <c r="E95" s="444">
        <f t="shared" si="17"/>
        <v>111034.38400714096</v>
      </c>
      <c r="F95" s="444">
        <f t="shared" si="17"/>
        <v>112945.7387357516</v>
      </c>
      <c r="G95" s="444">
        <f t="shared" si="17"/>
        <v>114085.76111897401</v>
      </c>
      <c r="H95" s="444">
        <f t="shared" si="17"/>
        <v>115469.22199652623</v>
      </c>
      <c r="I95" s="444">
        <f t="shared" si="17"/>
        <v>115609.340657566</v>
      </c>
      <c r="J95" s="444">
        <f t="shared" si="17"/>
        <v>114320.75754540054</v>
      </c>
      <c r="K95" s="444">
        <f t="shared" si="17"/>
        <v>113014.77992139499</v>
      </c>
      <c r="L95" s="444">
        <f t="shared" si="17"/>
        <v>112213.12920144082</v>
      </c>
      <c r="M95" s="444">
        <f t="shared" si="17"/>
        <v>111400.67059000736</v>
      </c>
      <c r="N95" s="444">
        <f t="shared" si="17"/>
        <v>110905.96943429788</v>
      </c>
    </row>
    <row r="96" spans="1:14" s="5" customFormat="1" ht="13.15">
      <c r="A96" s="163"/>
      <c r="B96" s="187" t="str">
        <f t="shared" si="6"/>
        <v>History</v>
      </c>
      <c r="C96" s="444">
        <f t="shared" ref="C96:N96" si="18">C$78*$C61</f>
        <v>108326.70250365998</v>
      </c>
      <c r="D96" s="444">
        <f t="shared" si="18"/>
        <v>111987.01701141443</v>
      </c>
      <c r="E96" s="444">
        <f t="shared" si="18"/>
        <v>114580.89058312052</v>
      </c>
      <c r="F96" s="444">
        <f t="shared" si="18"/>
        <v>116553.29515835895</v>
      </c>
      <c r="G96" s="444">
        <f t="shared" si="18"/>
        <v>117729.73055827898</v>
      </c>
      <c r="H96" s="444">
        <f t="shared" si="18"/>
        <v>119157.38002789413</v>
      </c>
      <c r="I96" s="444">
        <f t="shared" si="18"/>
        <v>119301.97416522207</v>
      </c>
      <c r="J96" s="444">
        <f t="shared" si="18"/>
        <v>117972.23291522521</v>
      </c>
      <c r="K96" s="444">
        <f t="shared" si="18"/>
        <v>116624.54156197232</v>
      </c>
      <c r="L96" s="444">
        <f t="shared" si="18"/>
        <v>115797.28562454091</v>
      </c>
      <c r="M96" s="444">
        <f t="shared" si="18"/>
        <v>114958.87658492317</v>
      </c>
      <c r="N96" s="444">
        <f t="shared" si="18"/>
        <v>114448.3743697711</v>
      </c>
    </row>
    <row r="97" spans="1:15" s="5" customFormat="1" ht="13.15">
      <c r="A97" s="163"/>
      <c r="B97" s="187" t="str">
        <f t="shared" si="6"/>
        <v>Mathematics</v>
      </c>
      <c r="C97" s="444">
        <f t="shared" ref="C97:N97" si="19">C$78*$C62</f>
        <v>266091.84769712132</v>
      </c>
      <c r="D97" s="444">
        <f t="shared" si="19"/>
        <v>275082.98125893221</v>
      </c>
      <c r="E97" s="444">
        <f t="shared" si="19"/>
        <v>281454.52765918092</v>
      </c>
      <c r="F97" s="444">
        <f t="shared" si="19"/>
        <v>286299.50831216184</v>
      </c>
      <c r="G97" s="444">
        <f t="shared" si="19"/>
        <v>289189.28398174292</v>
      </c>
      <c r="H97" s="444">
        <f t="shared" si="19"/>
        <v>292696.13756865857</v>
      </c>
      <c r="I97" s="444">
        <f t="shared" si="19"/>
        <v>293051.31611908536</v>
      </c>
      <c r="J97" s="444">
        <f t="shared" si="19"/>
        <v>289784.96259781212</v>
      </c>
      <c r="K97" s="444">
        <f t="shared" si="19"/>
        <v>286474.51675182715</v>
      </c>
      <c r="L97" s="444">
        <f t="shared" si="19"/>
        <v>284442.45950442681</v>
      </c>
      <c r="M97" s="444">
        <f t="shared" si="19"/>
        <v>282383.00596876408</v>
      </c>
      <c r="N97" s="444">
        <f t="shared" si="19"/>
        <v>281129.01711335051</v>
      </c>
    </row>
    <row r="98" spans="1:15" s="5" customFormat="1" ht="13.15">
      <c r="A98" s="163"/>
      <c r="B98" s="187" t="str">
        <f t="shared" si="6"/>
        <v>Modern Foreign Languages</v>
      </c>
      <c r="C98" s="444">
        <f t="shared" ref="C98:N98" si="20">C$78*$C63</f>
        <v>152362.8212027945</v>
      </c>
      <c r="D98" s="444">
        <f t="shared" si="20"/>
        <v>157511.09796190789</v>
      </c>
      <c r="E98" s="444">
        <f t="shared" si="20"/>
        <v>161159.41260727576</v>
      </c>
      <c r="F98" s="444">
        <f t="shared" si="20"/>
        <v>163933.62356995573</v>
      </c>
      <c r="G98" s="444">
        <f t="shared" si="20"/>
        <v>165588.29423150016</v>
      </c>
      <c r="H98" s="444">
        <f t="shared" si="20"/>
        <v>167596.30052959535</v>
      </c>
      <c r="I98" s="444">
        <f t="shared" si="20"/>
        <v>167799.67393784551</v>
      </c>
      <c r="J98" s="444">
        <f t="shared" si="20"/>
        <v>165929.37673838623</v>
      </c>
      <c r="K98" s="444">
        <f t="shared" si="20"/>
        <v>164033.83250094132</v>
      </c>
      <c r="L98" s="444">
        <f t="shared" si="20"/>
        <v>162870.28698934824</v>
      </c>
      <c r="M98" s="444">
        <f t="shared" si="20"/>
        <v>161691.05450422975</v>
      </c>
      <c r="N98" s="444">
        <f t="shared" si="20"/>
        <v>160973.02694562095</v>
      </c>
    </row>
    <row r="99" spans="1:15" s="5" customFormat="1" ht="13.15">
      <c r="A99" s="163"/>
      <c r="B99" s="187" t="str">
        <f t="shared" si="6"/>
        <v>Music</v>
      </c>
      <c r="C99" s="444">
        <f t="shared" ref="C99:N99" si="21">C$78*$C64</f>
        <v>55282.88275773613</v>
      </c>
      <c r="D99" s="444">
        <f t="shared" si="21"/>
        <v>57150.868518511903</v>
      </c>
      <c r="E99" s="444">
        <f t="shared" si="21"/>
        <v>58474.61238995647</v>
      </c>
      <c r="F99" s="444">
        <f t="shared" si="21"/>
        <v>59481.199024309564</v>
      </c>
      <c r="G99" s="444">
        <f t="shared" si="21"/>
        <v>60081.574913011915</v>
      </c>
      <c r="H99" s="444">
        <f t="shared" si="21"/>
        <v>60810.154076078485</v>
      </c>
      <c r="I99" s="444">
        <f t="shared" si="21"/>
        <v>60883.945491829247</v>
      </c>
      <c r="J99" s="444">
        <f t="shared" si="21"/>
        <v>60205.332297458088</v>
      </c>
      <c r="K99" s="444">
        <f t="shared" si="21"/>
        <v>59517.558541278479</v>
      </c>
      <c r="L99" s="444">
        <f t="shared" si="21"/>
        <v>59095.381073094977</v>
      </c>
      <c r="M99" s="444">
        <f t="shared" si="21"/>
        <v>58667.511789077522</v>
      </c>
      <c r="N99" s="444">
        <f t="shared" si="21"/>
        <v>58406.984758755862</v>
      </c>
    </row>
    <row r="100" spans="1:15" s="5" customFormat="1" ht="13.15">
      <c r="A100" s="163"/>
      <c r="B100" s="187" t="str">
        <f t="shared" si="6"/>
        <v>Others</v>
      </c>
      <c r="C100" s="444">
        <f t="shared" ref="C100:N100" si="22">C$78*$C65</f>
        <v>40366.64364542473</v>
      </c>
      <c r="D100" s="444">
        <f t="shared" si="22"/>
        <v>41730.615851259296</v>
      </c>
      <c r="E100" s="444">
        <f t="shared" si="22"/>
        <v>42697.191660458397</v>
      </c>
      <c r="F100" s="444">
        <f t="shared" si="22"/>
        <v>43432.184517926427</v>
      </c>
      <c r="G100" s="444">
        <f t="shared" si="22"/>
        <v>43870.569029435312</v>
      </c>
      <c r="H100" s="444">
        <f t="shared" si="22"/>
        <v>44402.565444525921</v>
      </c>
      <c r="I100" s="444">
        <f t="shared" si="22"/>
        <v>44456.446711838915</v>
      </c>
      <c r="J100" s="444">
        <f t="shared" si="22"/>
        <v>43960.93461797238</v>
      </c>
      <c r="K100" s="444">
        <f t="shared" si="22"/>
        <v>43458.73363388038</v>
      </c>
      <c r="L100" s="444">
        <f t="shared" si="22"/>
        <v>43150.466652073868</v>
      </c>
      <c r="M100" s="444">
        <f t="shared" si="22"/>
        <v>42838.043600793339</v>
      </c>
      <c r="N100" s="444">
        <f t="shared" si="22"/>
        <v>42647.8110863443</v>
      </c>
    </row>
    <row r="101" spans="1:15" s="5" customFormat="1" ht="13.15">
      <c r="A101" s="163"/>
      <c r="B101" s="187" t="str">
        <f t="shared" si="6"/>
        <v>Physical Education</v>
      </c>
      <c r="C101" s="444">
        <f t="shared" ref="C101:N101" si="23">C$78*$C66</f>
        <v>155323.2464997152</v>
      </c>
      <c r="D101" s="444">
        <f t="shared" si="23"/>
        <v>160571.55480611103</v>
      </c>
      <c r="E101" s="444">
        <f t="shared" si="23"/>
        <v>164290.75658051739</v>
      </c>
      <c r="F101" s="444">
        <f t="shared" si="23"/>
        <v>167118.87074771983</v>
      </c>
      <c r="G101" s="444">
        <f t="shared" si="23"/>
        <v>168805.69183051423</v>
      </c>
      <c r="H101" s="444">
        <f t="shared" si="23"/>
        <v>170852.71389764239</v>
      </c>
      <c r="I101" s="444">
        <f t="shared" si="23"/>
        <v>171060.03887214573</v>
      </c>
      <c r="J101" s="444">
        <f t="shared" si="23"/>
        <v>169153.4016056128</v>
      </c>
      <c r="K101" s="444">
        <f t="shared" si="23"/>
        <v>167221.02674854783</v>
      </c>
      <c r="L101" s="444">
        <f t="shared" si="23"/>
        <v>166034.87342791414</v>
      </c>
      <c r="M101" s="444">
        <f t="shared" si="23"/>
        <v>164832.72833424498</v>
      </c>
      <c r="N101" s="444">
        <f t="shared" si="23"/>
        <v>164100.74942627409</v>
      </c>
    </row>
    <row r="102" spans="1:15" s="5" customFormat="1" ht="13.15">
      <c r="A102" s="163"/>
      <c r="B102" s="187" t="str">
        <f t="shared" si="6"/>
        <v>Physics</v>
      </c>
      <c r="C102" s="444">
        <f t="shared" ref="C102:N102" si="24">C$78*$C67</f>
        <v>74937.896689107089</v>
      </c>
      <c r="D102" s="444">
        <f t="shared" si="24"/>
        <v>77470.017247493655</v>
      </c>
      <c r="E102" s="444">
        <f t="shared" si="24"/>
        <v>79264.398736531861</v>
      </c>
      <c r="F102" s="444">
        <f t="shared" si="24"/>
        <v>80628.862408666115</v>
      </c>
      <c r="G102" s="444">
        <f t="shared" si="24"/>
        <v>81442.693093280905</v>
      </c>
      <c r="H102" s="444">
        <f t="shared" si="24"/>
        <v>82430.307836364809</v>
      </c>
      <c r="I102" s="444">
        <f t="shared" si="24"/>
        <v>82530.334702082109</v>
      </c>
      <c r="J102" s="444">
        <f t="shared" si="24"/>
        <v>81610.450591217173</v>
      </c>
      <c r="K102" s="444">
        <f t="shared" si="24"/>
        <v>80678.149015846546</v>
      </c>
      <c r="L102" s="444">
        <f t="shared" si="24"/>
        <v>80105.8725729945</v>
      </c>
      <c r="M102" s="444">
        <f t="shared" si="24"/>
        <v>79525.880673102933</v>
      </c>
      <c r="N102" s="444">
        <f t="shared" si="24"/>
        <v>79172.727098089104</v>
      </c>
    </row>
    <row r="103" spans="1:15" s="5" customFormat="1" ht="13.15">
      <c r="A103" s="163"/>
      <c r="B103" s="187" t="str">
        <f t="shared" si="6"/>
        <v>Religious Education</v>
      </c>
      <c r="C103" s="444">
        <f t="shared" ref="C103:N103" si="25">C$78*$C68</f>
        <v>64774.374795882672</v>
      </c>
      <c r="D103" s="444">
        <f t="shared" si="25"/>
        <v>66963.074149932363</v>
      </c>
      <c r="E103" s="444">
        <f t="shared" si="25"/>
        <v>68514.090981642425</v>
      </c>
      <c r="F103" s="444">
        <f t="shared" si="25"/>
        <v>69693.497999974687</v>
      </c>
      <c r="G103" s="444">
        <f t="shared" si="25"/>
        <v>70396.952141533096</v>
      </c>
      <c r="H103" s="444">
        <f t="shared" si="25"/>
        <v>71250.620717098471</v>
      </c>
      <c r="I103" s="444">
        <f t="shared" si="25"/>
        <v>71337.081346177918</v>
      </c>
      <c r="J103" s="444">
        <f t="shared" si="25"/>
        <v>70541.957372881181</v>
      </c>
      <c r="K103" s="444">
        <f t="shared" si="25"/>
        <v>69736.100065244376</v>
      </c>
      <c r="L103" s="444">
        <f t="shared" si="25"/>
        <v>69241.439146885023</v>
      </c>
      <c r="M103" s="444">
        <f t="shared" si="25"/>
        <v>68740.109187518625</v>
      </c>
      <c r="N103" s="444">
        <f t="shared" si="25"/>
        <v>68434.852394372254</v>
      </c>
    </row>
    <row r="104" spans="1:15" s="5" customFormat="1" ht="13.15">
      <c r="A104" s="163"/>
      <c r="B104" s="187" t="str">
        <f t="shared" si="6"/>
        <v>Total</v>
      </c>
      <c r="C104" s="444">
        <f t="shared" ref="C104:N104" si="26">C$78*$C69</f>
        <v>1763173.9368937095</v>
      </c>
      <c r="D104" s="444">
        <f t="shared" si="26"/>
        <v>1822750.8555273078</v>
      </c>
      <c r="E104" s="444">
        <f t="shared" si="26"/>
        <v>1864969.9037538986</v>
      </c>
      <c r="F104" s="444">
        <f t="shared" si="26"/>
        <v>1897073.6441954838</v>
      </c>
      <c r="G104" s="444">
        <f t="shared" si="26"/>
        <v>1916221.8337705154</v>
      </c>
      <c r="H104" s="444">
        <f t="shared" si="26"/>
        <v>1939458.89607988</v>
      </c>
      <c r="I104" s="444">
        <f t="shared" si="26"/>
        <v>1941812.3750326401</v>
      </c>
      <c r="J104" s="444">
        <f t="shared" si="26"/>
        <v>1920168.910765575</v>
      </c>
      <c r="K104" s="444">
        <f t="shared" si="26"/>
        <v>1898233.2825768352</v>
      </c>
      <c r="L104" s="444">
        <f t="shared" si="26"/>
        <v>1884768.4943546483</v>
      </c>
      <c r="M104" s="444">
        <f t="shared" si="26"/>
        <v>1871122.1732450388</v>
      </c>
      <c r="N104" s="444">
        <f t="shared" si="26"/>
        <v>1862813.0105023419</v>
      </c>
    </row>
    <row r="105" spans="1:15" s="5" customFormat="1" ht="13.15">
      <c r="A105" s="163"/>
      <c r="B105" s="730" t="s">
        <v>370</v>
      </c>
      <c r="D105" s="404">
        <f t="shared" ref="D105:N105" si="27">(D104/C104)-1</f>
        <v>3.3789586714603193E-2</v>
      </c>
      <c r="E105" s="404">
        <f t="shared" si="27"/>
        <v>2.3162270421415831E-2</v>
      </c>
      <c r="F105" s="404">
        <f t="shared" si="27"/>
        <v>1.7214079635797574E-2</v>
      </c>
      <c r="G105" s="404">
        <f t="shared" si="27"/>
        <v>1.0093540455648586E-2</v>
      </c>
      <c r="H105" s="404">
        <f t="shared" si="27"/>
        <v>1.212649908264618E-2</v>
      </c>
      <c r="I105" s="404">
        <f t="shared" si="27"/>
        <v>1.2134719418477324E-3</v>
      </c>
      <c r="J105" s="404">
        <f t="shared" si="27"/>
        <v>-1.1146012120095361E-2</v>
      </c>
      <c r="K105" s="404">
        <f t="shared" si="27"/>
        <v>-1.1423801346723161E-2</v>
      </c>
      <c r="L105" s="404">
        <f t="shared" si="27"/>
        <v>-7.0933263818389047E-3</v>
      </c>
      <c r="M105" s="404">
        <f t="shared" si="27"/>
        <v>-7.2403168614519897E-3</v>
      </c>
      <c r="N105" s="404">
        <f t="shared" si="27"/>
        <v>-4.4407376821827826E-3</v>
      </c>
    </row>
    <row r="106" spans="1:15">
      <c r="A106" s="1182">
        <f>O106</f>
        <v>0</v>
      </c>
      <c r="B106" s="1177"/>
      <c r="C106" s="1182">
        <f t="shared" ref="C106:N106" si="28">SUM(C85:C103)-C104</f>
        <v>0</v>
      </c>
      <c r="D106" s="1182">
        <f t="shared" si="28"/>
        <v>0</v>
      </c>
      <c r="E106" s="1182">
        <f t="shared" si="28"/>
        <v>0</v>
      </c>
      <c r="F106" s="1182">
        <f t="shared" si="28"/>
        <v>0</v>
      </c>
      <c r="G106" s="1182">
        <f t="shared" si="28"/>
        <v>0</v>
      </c>
      <c r="H106" s="1182">
        <f t="shared" si="28"/>
        <v>0</v>
      </c>
      <c r="I106" s="1182">
        <f t="shared" si="28"/>
        <v>0</v>
      </c>
      <c r="J106" s="1182">
        <f t="shared" si="28"/>
        <v>0</v>
      </c>
      <c r="K106" s="1182">
        <f t="shared" si="28"/>
        <v>0</v>
      </c>
      <c r="L106" s="1182">
        <f t="shared" si="28"/>
        <v>0</v>
      </c>
      <c r="M106" s="1182">
        <f t="shared" si="28"/>
        <v>0</v>
      </c>
      <c r="N106" s="1182">
        <f t="shared" si="28"/>
        <v>0</v>
      </c>
      <c r="O106" s="1182">
        <f>SUM(C106:N106)</f>
        <v>0</v>
      </c>
    </row>
    <row r="107" spans="1:15">
      <c r="B107" s="11"/>
      <c r="C107" s="10"/>
      <c r="D107" s="10"/>
      <c r="E107" s="10"/>
      <c r="F107" s="10"/>
      <c r="G107" s="10"/>
      <c r="H107" s="10"/>
      <c r="I107" s="10"/>
      <c r="J107" s="10"/>
      <c r="K107" s="10"/>
      <c r="L107" s="10"/>
      <c r="M107" s="10"/>
      <c r="N107" s="10"/>
      <c r="O107" s="10"/>
    </row>
    <row r="108" spans="1:15" ht="13.15">
      <c r="B108" s="74" t="s">
        <v>1466</v>
      </c>
      <c r="D108" s="11"/>
      <c r="E108" s="11"/>
      <c r="F108" s="11"/>
    </row>
    <row r="109" spans="1:15">
      <c r="B109" s="11"/>
      <c r="D109" s="11"/>
      <c r="E109" s="11"/>
      <c r="F109" s="11"/>
    </row>
    <row r="110" spans="1:15" ht="13.15">
      <c r="B110" s="138" t="s">
        <v>59</v>
      </c>
      <c r="C110" s="8" t="str">
        <f t="shared" ref="C110:N110" si="29">C84</f>
        <v>2018/19</v>
      </c>
      <c r="D110" s="8" t="str">
        <f t="shared" si="29"/>
        <v>2019/20</v>
      </c>
      <c r="E110" s="8" t="str">
        <f t="shared" si="29"/>
        <v>2020/21</v>
      </c>
      <c r="F110" s="8" t="str">
        <f t="shared" si="29"/>
        <v>2021/22</v>
      </c>
      <c r="G110" s="8" t="str">
        <f t="shared" si="29"/>
        <v>2022/23</v>
      </c>
      <c r="H110" s="8" t="str">
        <f t="shared" si="29"/>
        <v>2023/24</v>
      </c>
      <c r="I110" s="8" t="str">
        <f t="shared" si="29"/>
        <v>2024/25</v>
      </c>
      <c r="J110" s="8" t="str">
        <f t="shared" si="29"/>
        <v>2025/26</v>
      </c>
      <c r="K110" s="8" t="str">
        <f t="shared" si="29"/>
        <v>2026/27</v>
      </c>
      <c r="L110" s="8" t="str">
        <f t="shared" si="29"/>
        <v>2027/28</v>
      </c>
      <c r="M110" s="8" t="str">
        <f t="shared" si="29"/>
        <v>2028/29</v>
      </c>
      <c r="N110" s="8" t="str">
        <f t="shared" si="29"/>
        <v>2029/30</v>
      </c>
    </row>
    <row r="111" spans="1:15" s="5" customFormat="1" ht="13.15">
      <c r="A111" s="163"/>
      <c r="B111" s="187" t="str">
        <f t="shared" ref="B111:B129" si="30">B85</f>
        <v>Art &amp; Design</v>
      </c>
      <c r="C111" s="444">
        <f>C$79*$D50</f>
        <v>42492.920702872361</v>
      </c>
      <c r="D111" s="444">
        <f t="shared" ref="D111:N111" si="31">D$79*$D50</f>
        <v>43597.321145217953</v>
      </c>
      <c r="E111" s="444">
        <f t="shared" si="31"/>
        <v>44553.512592689702</v>
      </c>
      <c r="F111" s="444">
        <f t="shared" si="31"/>
        <v>45840.458943648446</v>
      </c>
      <c r="G111" s="444">
        <f t="shared" si="31"/>
        <v>47577.636333576876</v>
      </c>
      <c r="H111" s="444">
        <f t="shared" si="31"/>
        <v>48352.850200627676</v>
      </c>
      <c r="I111" s="444">
        <f t="shared" si="31"/>
        <v>48632.588313160282</v>
      </c>
      <c r="J111" s="444">
        <f t="shared" si="31"/>
        <v>49510.082995517929</v>
      </c>
      <c r="K111" s="444">
        <f t="shared" si="31"/>
        <v>49953.124866760307</v>
      </c>
      <c r="L111" s="444">
        <f t="shared" si="31"/>
        <v>49590.91030570295</v>
      </c>
      <c r="M111" s="444">
        <f t="shared" si="31"/>
        <v>48766.326009470191</v>
      </c>
      <c r="N111" s="444">
        <f t="shared" si="31"/>
        <v>48289.177299886302</v>
      </c>
    </row>
    <row r="112" spans="1:15" s="5" customFormat="1" ht="13.15">
      <c r="A112" s="163"/>
      <c r="B112" s="187" t="str">
        <f t="shared" si="30"/>
        <v>Biology</v>
      </c>
      <c r="C112" s="444">
        <f t="shared" ref="C112:N112" si="32">C$79*$D51</f>
        <v>84880.720125777516</v>
      </c>
      <c r="D112" s="444">
        <f t="shared" si="32"/>
        <v>87086.788885065806</v>
      </c>
      <c r="E112" s="444">
        <f t="shared" si="32"/>
        <v>88996.806302014622</v>
      </c>
      <c r="F112" s="444">
        <f t="shared" si="32"/>
        <v>91567.515286611117</v>
      </c>
      <c r="G112" s="444">
        <f t="shared" si="32"/>
        <v>95037.572543310263</v>
      </c>
      <c r="H112" s="444">
        <f t="shared" si="32"/>
        <v>96586.082511520392</v>
      </c>
      <c r="I112" s="444">
        <f t="shared" si="32"/>
        <v>97144.86670534937</v>
      </c>
      <c r="J112" s="444">
        <f t="shared" si="32"/>
        <v>98897.685276373668</v>
      </c>
      <c r="K112" s="444">
        <f t="shared" si="32"/>
        <v>99782.672997972739</v>
      </c>
      <c r="L112" s="444">
        <f t="shared" si="32"/>
        <v>99059.139941782676</v>
      </c>
      <c r="M112" s="444">
        <f t="shared" si="32"/>
        <v>97412.011250440148</v>
      </c>
      <c r="N112" s="444">
        <f t="shared" si="32"/>
        <v>96458.89422749501</v>
      </c>
    </row>
    <row r="113" spans="1:14" s="5" customFormat="1" ht="13.15">
      <c r="A113" s="163"/>
      <c r="B113" s="187" t="str">
        <f t="shared" si="30"/>
        <v>Business Studies</v>
      </c>
      <c r="C113" s="444">
        <f t="shared" ref="C113:N113" si="33">C$79*$D52</f>
        <v>31314.371277849743</v>
      </c>
      <c r="D113" s="444">
        <f t="shared" si="33"/>
        <v>32128.238739040607</v>
      </c>
      <c r="E113" s="444">
        <f t="shared" si="33"/>
        <v>32832.886325122185</v>
      </c>
      <c r="F113" s="444">
        <f t="shared" si="33"/>
        <v>33781.277614353377</v>
      </c>
      <c r="G113" s="444">
        <f t="shared" si="33"/>
        <v>35061.458333021365</v>
      </c>
      <c r="H113" s="444">
        <f t="shared" si="33"/>
        <v>35632.737841490773</v>
      </c>
      <c r="I113" s="444">
        <f t="shared" si="33"/>
        <v>35838.885664975605</v>
      </c>
      <c r="J113" s="444">
        <f t="shared" si="33"/>
        <v>36485.539126850468</v>
      </c>
      <c r="K113" s="444">
        <f t="shared" si="33"/>
        <v>36812.030632217371</v>
      </c>
      <c r="L113" s="444">
        <f t="shared" si="33"/>
        <v>36545.103316806286</v>
      </c>
      <c r="M113" s="444">
        <f t="shared" si="33"/>
        <v>35937.441184502648</v>
      </c>
      <c r="N113" s="444">
        <f t="shared" si="33"/>
        <v>35585.815276009926</v>
      </c>
    </row>
    <row r="114" spans="1:14" s="5" customFormat="1" ht="13.15">
      <c r="A114" s="163"/>
      <c r="B114" s="187" t="str">
        <f t="shared" si="30"/>
        <v>Chemistry</v>
      </c>
      <c r="C114" s="444">
        <f t="shared" ref="C114:N114" si="34">C$79*$D53</f>
        <v>81830.803475319452</v>
      </c>
      <c r="D114" s="444">
        <f t="shared" si="34"/>
        <v>83957.604223791641</v>
      </c>
      <c r="E114" s="444">
        <f t="shared" si="34"/>
        <v>85798.991286120654</v>
      </c>
      <c r="F114" s="444">
        <f t="shared" si="34"/>
        <v>88277.330082010143</v>
      </c>
      <c r="G114" s="444">
        <f t="shared" si="34"/>
        <v>91622.701952091855</v>
      </c>
      <c r="H114" s="444">
        <f t="shared" si="34"/>
        <v>93115.571177287013</v>
      </c>
      <c r="I114" s="444">
        <f t="shared" si="34"/>
        <v>93654.277251912397</v>
      </c>
      <c r="J114" s="444">
        <f t="shared" si="34"/>
        <v>95344.11390505149</v>
      </c>
      <c r="K114" s="444">
        <f t="shared" si="34"/>
        <v>96197.302429099509</v>
      </c>
      <c r="L114" s="444">
        <f t="shared" si="34"/>
        <v>95499.767214491847</v>
      </c>
      <c r="M114" s="444">
        <f t="shared" si="34"/>
        <v>93911.822813924999</v>
      </c>
      <c r="N114" s="444">
        <f t="shared" si="34"/>
        <v>92992.952996632783</v>
      </c>
    </row>
    <row r="115" spans="1:14" s="5" customFormat="1" ht="13.15">
      <c r="A115" s="163"/>
      <c r="B115" s="187" t="str">
        <f t="shared" si="30"/>
        <v>Classics</v>
      </c>
      <c r="C115" s="444">
        <f t="shared" ref="C115:N115" si="35">C$79*$D54</f>
        <v>1406.7031008013951</v>
      </c>
      <c r="D115" s="444">
        <f t="shared" si="35"/>
        <v>1443.2636266743309</v>
      </c>
      <c r="E115" s="444">
        <f t="shared" si="35"/>
        <v>1474.9177811045149</v>
      </c>
      <c r="F115" s="444">
        <f t="shared" si="35"/>
        <v>1517.5213817164242</v>
      </c>
      <c r="G115" s="444">
        <f t="shared" si="35"/>
        <v>1575.0296155735809</v>
      </c>
      <c r="H115" s="444">
        <f t="shared" si="35"/>
        <v>1600.6926138454528</v>
      </c>
      <c r="I115" s="444">
        <f t="shared" si="35"/>
        <v>1609.9531792244134</v>
      </c>
      <c r="J115" s="444">
        <f t="shared" si="35"/>
        <v>1639.0021236177745</v>
      </c>
      <c r="K115" s="444">
        <f t="shared" si="35"/>
        <v>1653.6687637016457</v>
      </c>
      <c r="L115" s="444">
        <f t="shared" si="35"/>
        <v>1641.6778640937407</v>
      </c>
      <c r="M115" s="444">
        <f t="shared" si="35"/>
        <v>1614.3804868554575</v>
      </c>
      <c r="N115" s="444">
        <f t="shared" si="35"/>
        <v>1598.5847599858366</v>
      </c>
    </row>
    <row r="116" spans="1:14" s="5" customFormat="1" ht="13.15">
      <c r="A116" s="163"/>
      <c r="B116" s="187" t="str">
        <f t="shared" si="30"/>
        <v>Computing</v>
      </c>
      <c r="C116" s="444">
        <f t="shared" ref="C116:N116" si="36">C$79*$D55</f>
        <v>37299.164340072544</v>
      </c>
      <c r="D116" s="444">
        <f t="shared" si="36"/>
        <v>38268.57790155345</v>
      </c>
      <c r="E116" s="444">
        <f t="shared" si="36"/>
        <v>39107.897518795238</v>
      </c>
      <c r="F116" s="444">
        <f t="shared" si="36"/>
        <v>40237.545061192155</v>
      </c>
      <c r="G116" s="444">
        <f t="shared" si="36"/>
        <v>41762.393527313689</v>
      </c>
      <c r="H116" s="444">
        <f t="shared" si="36"/>
        <v>42442.855800736012</v>
      </c>
      <c r="I116" s="444">
        <f t="shared" si="36"/>
        <v>42688.402533202199</v>
      </c>
      <c r="J116" s="444">
        <f t="shared" si="36"/>
        <v>43458.644206954348</v>
      </c>
      <c r="K116" s="444">
        <f t="shared" si="36"/>
        <v>43847.534668981025</v>
      </c>
      <c r="L116" s="444">
        <f t="shared" si="36"/>
        <v>43529.592286678911</v>
      </c>
      <c r="M116" s="444">
        <f t="shared" si="36"/>
        <v>42805.793953481501</v>
      </c>
      <c r="N116" s="444">
        <f t="shared" si="36"/>
        <v>42386.965408890079</v>
      </c>
    </row>
    <row r="117" spans="1:14" s="5" customFormat="1" ht="13.15">
      <c r="A117" s="163"/>
      <c r="B117" s="187" t="str">
        <f t="shared" si="30"/>
        <v>Design &amp; Technology</v>
      </c>
      <c r="C117" s="444">
        <f t="shared" ref="C117:N117" si="37">C$79*$D56</f>
        <v>46261.608093408177</v>
      </c>
      <c r="D117" s="444">
        <f t="shared" si="37"/>
        <v>47463.957557669055</v>
      </c>
      <c r="E117" s="444">
        <f t="shared" si="37"/>
        <v>48504.953405295426</v>
      </c>
      <c r="F117" s="444">
        <f t="shared" si="37"/>
        <v>49906.038732933797</v>
      </c>
      <c r="G117" s="444">
        <f t="shared" si="37"/>
        <v>51797.285987118572</v>
      </c>
      <c r="H117" s="444">
        <f t="shared" si="37"/>
        <v>52641.253394227293</v>
      </c>
      <c r="I117" s="444">
        <f t="shared" si="37"/>
        <v>52945.801415796872</v>
      </c>
      <c r="J117" s="444">
        <f t="shared" si="37"/>
        <v>53901.120900261856</v>
      </c>
      <c r="K117" s="444">
        <f t="shared" si="37"/>
        <v>54383.456053444199</v>
      </c>
      <c r="L117" s="444">
        <f t="shared" si="37"/>
        <v>53989.116766047817</v>
      </c>
      <c r="M117" s="444">
        <f t="shared" si="37"/>
        <v>53091.40027771709</v>
      </c>
      <c r="N117" s="444">
        <f t="shared" si="37"/>
        <v>52571.93335852382</v>
      </c>
    </row>
    <row r="118" spans="1:14" s="5" customFormat="1" ht="13.15">
      <c r="A118" s="163"/>
      <c r="B118" s="187" t="str">
        <f t="shared" si="30"/>
        <v>Drama</v>
      </c>
      <c r="C118" s="444">
        <f t="shared" ref="C118:N118" si="38">C$79*$D57</f>
        <v>21896.206533928962</v>
      </c>
      <c r="D118" s="444">
        <f t="shared" si="38"/>
        <v>22465.2938026261</v>
      </c>
      <c r="E118" s="444">
        <f t="shared" si="38"/>
        <v>22958.010355724851</v>
      </c>
      <c r="F118" s="444">
        <f t="shared" si="38"/>
        <v>23621.16183207828</v>
      </c>
      <c r="G118" s="444">
        <f t="shared" si="38"/>
        <v>24516.313172272537</v>
      </c>
      <c r="H118" s="444">
        <f t="shared" si="38"/>
        <v>24915.773662635176</v>
      </c>
      <c r="I118" s="444">
        <f t="shared" si="38"/>
        <v>25059.920108351515</v>
      </c>
      <c r="J118" s="444">
        <f t="shared" si="38"/>
        <v>25512.084950859709</v>
      </c>
      <c r="K118" s="444">
        <f t="shared" si="38"/>
        <v>25740.380303484075</v>
      </c>
      <c r="L118" s="444">
        <f t="shared" si="38"/>
        <v>25553.734511495193</v>
      </c>
      <c r="M118" s="444">
        <f t="shared" si="38"/>
        <v>25128.83389849199</v>
      </c>
      <c r="N118" s="444">
        <f t="shared" si="38"/>
        <v>24882.963609520768</v>
      </c>
    </row>
    <row r="119" spans="1:14" s="5" customFormat="1" ht="13.15">
      <c r="A119" s="163"/>
      <c r="B119" s="187" t="str">
        <f t="shared" si="30"/>
        <v>English</v>
      </c>
      <c r="C119" s="444">
        <f t="shared" ref="C119:N119" si="39">C$79*$D58</f>
        <v>217788.17547964703</v>
      </c>
      <c r="D119" s="444">
        <f t="shared" si="39"/>
        <v>223448.53850856691</v>
      </c>
      <c r="E119" s="444">
        <f t="shared" si="39"/>
        <v>228349.28873494611</v>
      </c>
      <c r="F119" s="444">
        <f t="shared" si="39"/>
        <v>234945.25091121864</v>
      </c>
      <c r="G119" s="444">
        <f t="shared" si="39"/>
        <v>243848.7738505452</v>
      </c>
      <c r="H119" s="444">
        <f t="shared" si="39"/>
        <v>247821.96305286101</v>
      </c>
      <c r="I119" s="444">
        <f t="shared" si="39"/>
        <v>249255.69959374506</v>
      </c>
      <c r="J119" s="444">
        <f t="shared" si="39"/>
        <v>253753.10675481241</v>
      </c>
      <c r="K119" s="444">
        <f t="shared" si="39"/>
        <v>256023.82101033884</v>
      </c>
      <c r="L119" s="444">
        <f t="shared" si="39"/>
        <v>254167.36946311648</v>
      </c>
      <c r="M119" s="444">
        <f t="shared" si="39"/>
        <v>249941.14291913685</v>
      </c>
      <c r="N119" s="444">
        <f t="shared" si="39"/>
        <v>247495.62151995194</v>
      </c>
    </row>
    <row r="120" spans="1:14" s="5" customFormat="1" ht="13.15">
      <c r="A120" s="163"/>
      <c r="B120" s="187" t="str">
        <f t="shared" si="30"/>
        <v>Food</v>
      </c>
      <c r="C120" s="444">
        <f t="shared" ref="C120:N120" si="40">C$79*$D59</f>
        <v>17301.457901460686</v>
      </c>
      <c r="D120" s="444">
        <f t="shared" si="40"/>
        <v>17751.126633182044</v>
      </c>
      <c r="E120" s="444">
        <f t="shared" si="40"/>
        <v>18140.450449961972</v>
      </c>
      <c r="F120" s="444">
        <f t="shared" si="40"/>
        <v>18664.444746994282</v>
      </c>
      <c r="G120" s="444">
        <f t="shared" si="40"/>
        <v>19371.755540935173</v>
      </c>
      <c r="H120" s="444">
        <f t="shared" si="40"/>
        <v>19687.392354398584</v>
      </c>
      <c r="I120" s="444">
        <f t="shared" si="40"/>
        <v>19801.290789652288</v>
      </c>
      <c r="J120" s="444">
        <f t="shared" si="40"/>
        <v>20158.572356897919</v>
      </c>
      <c r="K120" s="444">
        <f t="shared" si="40"/>
        <v>20338.961705455127</v>
      </c>
      <c r="L120" s="444">
        <f t="shared" si="40"/>
        <v>20191.482081184295</v>
      </c>
      <c r="M120" s="444">
        <f t="shared" si="40"/>
        <v>19855.743556943187</v>
      </c>
      <c r="N120" s="444">
        <f t="shared" si="40"/>
        <v>19661.467235733671</v>
      </c>
    </row>
    <row r="121" spans="1:14" s="5" customFormat="1" ht="13.15">
      <c r="A121" s="163"/>
      <c r="B121" s="187" t="str">
        <f t="shared" si="30"/>
        <v>Geography</v>
      </c>
      <c r="C121" s="444">
        <f t="shared" ref="C121:N121" si="41">C$79*$D60</f>
        <v>60116.430360426384</v>
      </c>
      <c r="D121" s="444">
        <f t="shared" si="41"/>
        <v>61678.86973112855</v>
      </c>
      <c r="E121" s="444">
        <f t="shared" si="41"/>
        <v>63031.631923332607</v>
      </c>
      <c r="F121" s="444">
        <f t="shared" si="41"/>
        <v>64852.326274422165</v>
      </c>
      <c r="G121" s="444">
        <f t="shared" si="41"/>
        <v>67309.980440290805</v>
      </c>
      <c r="H121" s="444">
        <f t="shared" si="41"/>
        <v>68406.706428576334</v>
      </c>
      <c r="I121" s="444">
        <f t="shared" si="41"/>
        <v>68802.463097759261</v>
      </c>
      <c r="J121" s="444">
        <f t="shared" si="41"/>
        <v>70043.889836402639</v>
      </c>
      <c r="K121" s="444">
        <f t="shared" si="41"/>
        <v>70670.678848754396</v>
      </c>
      <c r="L121" s="444">
        <f t="shared" si="41"/>
        <v>70158.239457082615</v>
      </c>
      <c r="M121" s="444">
        <f t="shared" si="41"/>
        <v>68991.667152782829</v>
      </c>
      <c r="N121" s="444">
        <f t="shared" si="41"/>
        <v>68316.62583538692</v>
      </c>
    </row>
    <row r="122" spans="1:14" s="5" customFormat="1" ht="13.15">
      <c r="A122" s="163"/>
      <c r="B122" s="187" t="str">
        <f t="shared" si="30"/>
        <v>History</v>
      </c>
      <c r="C122" s="444">
        <f t="shared" ref="C122:N122" si="42">C$79*$D61</f>
        <v>64927.025893999642</v>
      </c>
      <c r="D122" s="444">
        <f t="shared" si="42"/>
        <v>66614.493710554554</v>
      </c>
      <c r="E122" s="444">
        <f t="shared" si="42"/>
        <v>68075.505706028489</v>
      </c>
      <c r="F122" s="444">
        <f t="shared" si="42"/>
        <v>70041.894404916835</v>
      </c>
      <c r="G122" s="444">
        <f t="shared" si="42"/>
        <v>72696.213277630377</v>
      </c>
      <c r="H122" s="444">
        <f t="shared" si="42"/>
        <v>73880.700716640247</v>
      </c>
      <c r="I122" s="444">
        <f t="shared" si="42"/>
        <v>74308.12635308785</v>
      </c>
      <c r="J122" s="444">
        <f t="shared" si="42"/>
        <v>75648.89368611401</v>
      </c>
      <c r="K122" s="444">
        <f t="shared" si="42"/>
        <v>76325.839176573922</v>
      </c>
      <c r="L122" s="444">
        <f t="shared" si="42"/>
        <v>75772.393713283716</v>
      </c>
      <c r="M122" s="444">
        <f t="shared" si="42"/>
        <v>74512.470764526021</v>
      </c>
      <c r="N122" s="444">
        <f t="shared" si="42"/>
        <v>73783.411756342874</v>
      </c>
    </row>
    <row r="123" spans="1:14" s="5" customFormat="1" ht="13.15">
      <c r="A123" s="163"/>
      <c r="B123" s="187" t="str">
        <f t="shared" si="30"/>
        <v>Mathematics</v>
      </c>
      <c r="C123" s="444">
        <f t="shared" ref="C123:N123" si="43">C$79*$D62</f>
        <v>209953.52924657462</v>
      </c>
      <c r="D123" s="444">
        <f t="shared" si="43"/>
        <v>215410.26808063319</v>
      </c>
      <c r="E123" s="444">
        <f t="shared" si="43"/>
        <v>220134.72019433585</v>
      </c>
      <c r="F123" s="444">
        <f t="shared" si="43"/>
        <v>226493.40121379623</v>
      </c>
      <c r="G123" s="444">
        <f t="shared" si="43"/>
        <v>235076.63150039248</v>
      </c>
      <c r="H123" s="444">
        <f t="shared" si="43"/>
        <v>238906.89039095628</v>
      </c>
      <c r="I123" s="444">
        <f t="shared" si="43"/>
        <v>240289.05012531942</v>
      </c>
      <c r="J123" s="444">
        <f t="shared" si="43"/>
        <v>244624.66891566623</v>
      </c>
      <c r="K123" s="444">
        <f t="shared" si="43"/>
        <v>246813.69718043919</v>
      </c>
      <c r="L123" s="444">
        <f t="shared" si="43"/>
        <v>245024.02906206597</v>
      </c>
      <c r="M123" s="444">
        <f t="shared" si="43"/>
        <v>240949.83551895968</v>
      </c>
      <c r="N123" s="444">
        <f t="shared" si="43"/>
        <v>238592.28857006723</v>
      </c>
    </row>
    <row r="124" spans="1:14" s="5" customFormat="1" ht="13.15">
      <c r="A124" s="163"/>
      <c r="B124" s="187" t="str">
        <f t="shared" si="30"/>
        <v>Modern Foreign Languages</v>
      </c>
      <c r="C124" s="444">
        <f t="shared" ref="C124:N124" si="44">C$79*$D63</f>
        <v>75268.28985590997</v>
      </c>
      <c r="D124" s="444">
        <f t="shared" si="44"/>
        <v>77224.529418558915</v>
      </c>
      <c r="E124" s="444">
        <f t="shared" si="44"/>
        <v>78918.244367674677</v>
      </c>
      <c r="F124" s="444">
        <f t="shared" si="44"/>
        <v>81197.829987366407</v>
      </c>
      <c r="G124" s="444">
        <f t="shared" si="44"/>
        <v>84274.915985538988</v>
      </c>
      <c r="H124" s="444">
        <f t="shared" si="44"/>
        <v>85648.062878723853</v>
      </c>
      <c r="I124" s="444">
        <f t="shared" si="44"/>
        <v>86143.566811839613</v>
      </c>
      <c r="J124" s="444">
        <f t="shared" si="44"/>
        <v>87697.885107834052</v>
      </c>
      <c r="K124" s="444">
        <f t="shared" si="44"/>
        <v>88482.651215491176</v>
      </c>
      <c r="L124" s="444">
        <f t="shared" si="44"/>
        <v>87841.055624490677</v>
      </c>
      <c r="M124" s="444">
        <f t="shared" si="44"/>
        <v>86380.458216902174</v>
      </c>
      <c r="N124" s="444">
        <f t="shared" si="44"/>
        <v>85535.278201424793</v>
      </c>
    </row>
    <row r="125" spans="1:14" s="5" customFormat="1" ht="13.15">
      <c r="A125" s="163"/>
      <c r="B125" s="187" t="str">
        <f t="shared" si="30"/>
        <v>Music</v>
      </c>
      <c r="C125" s="444">
        <f t="shared" ref="C125:N125" si="45">C$79*$D64</f>
        <v>17919.663349088456</v>
      </c>
      <c r="D125" s="444">
        <f t="shared" si="45"/>
        <v>18385.399377633079</v>
      </c>
      <c r="E125" s="444">
        <f t="shared" si="45"/>
        <v>18788.634282472489</v>
      </c>
      <c r="F125" s="444">
        <f t="shared" si="45"/>
        <v>19331.351633411366</v>
      </c>
      <c r="G125" s="444">
        <f t="shared" si="45"/>
        <v>20063.935637764385</v>
      </c>
      <c r="H125" s="444">
        <f t="shared" si="45"/>
        <v>20390.850598922996</v>
      </c>
      <c r="I125" s="444">
        <f t="shared" si="45"/>
        <v>20508.818785613319</v>
      </c>
      <c r="J125" s="444">
        <f t="shared" si="45"/>
        <v>20878.866526233829</v>
      </c>
      <c r="K125" s="444">
        <f t="shared" si="45"/>
        <v>21065.701440165198</v>
      </c>
      <c r="L125" s="444">
        <f t="shared" si="45"/>
        <v>20912.952161298919</v>
      </c>
      <c r="M125" s="444">
        <f t="shared" si="45"/>
        <v>20565.217226937551</v>
      </c>
      <c r="N125" s="444">
        <f t="shared" si="45"/>
        <v>20363.999139271076</v>
      </c>
    </row>
    <row r="126" spans="1:14" s="5" customFormat="1" ht="13.15">
      <c r="A126" s="163"/>
      <c r="B126" s="187" t="str">
        <f t="shared" si="30"/>
        <v>Others</v>
      </c>
      <c r="C126" s="444">
        <f t="shared" ref="C126:N126" si="46">C$79*$D65</f>
        <v>50855.127085771201</v>
      </c>
      <c r="D126" s="444">
        <f t="shared" si="46"/>
        <v>52176.863128388548</v>
      </c>
      <c r="E126" s="444">
        <f t="shared" si="46"/>
        <v>53321.224042516449</v>
      </c>
      <c r="F126" s="444">
        <f t="shared" si="46"/>
        <v>54861.429308429186</v>
      </c>
      <c r="G126" s="444">
        <f t="shared" si="46"/>
        <v>56940.466839247041</v>
      </c>
      <c r="H126" s="444">
        <f t="shared" si="46"/>
        <v>57868.235490481587</v>
      </c>
      <c r="I126" s="444">
        <f t="shared" si="46"/>
        <v>58203.023427584194</v>
      </c>
      <c r="J126" s="444">
        <f t="shared" si="46"/>
        <v>59253.200794784338</v>
      </c>
      <c r="K126" s="444">
        <f t="shared" si="46"/>
        <v>59783.42913149704</v>
      </c>
      <c r="L126" s="444">
        <f t="shared" si="46"/>
        <v>59349.934157976808</v>
      </c>
      <c r="M126" s="444">
        <f t="shared" si="46"/>
        <v>58363.079442315582</v>
      </c>
      <c r="N126" s="444">
        <f t="shared" si="46"/>
        <v>57792.032362865008</v>
      </c>
    </row>
    <row r="127" spans="1:14" s="5" customFormat="1" ht="13.15">
      <c r="A127" s="163"/>
      <c r="B127" s="187" t="str">
        <f t="shared" si="30"/>
        <v>Physical Education</v>
      </c>
      <c r="C127" s="444">
        <f t="shared" ref="C127:N127" si="47">C$79*$D66</f>
        <v>111564.1196662217</v>
      </c>
      <c r="D127" s="444">
        <f t="shared" si="47"/>
        <v>114463.69590318635</v>
      </c>
      <c r="E127" s="444">
        <f t="shared" si="47"/>
        <v>116974.15306416812</v>
      </c>
      <c r="F127" s="444">
        <f t="shared" si="47"/>
        <v>120352.99910081307</v>
      </c>
      <c r="G127" s="444">
        <f t="shared" si="47"/>
        <v>124913.91567246048</v>
      </c>
      <c r="H127" s="444">
        <f t="shared" si="47"/>
        <v>126949.22064091194</v>
      </c>
      <c r="I127" s="444">
        <f t="shared" si="47"/>
        <v>127683.66618491242</v>
      </c>
      <c r="J127" s="444">
        <f t="shared" si="47"/>
        <v>129987.50692190381</v>
      </c>
      <c r="K127" s="444">
        <f t="shared" si="47"/>
        <v>131150.70247360639</v>
      </c>
      <c r="L127" s="444">
        <f t="shared" si="47"/>
        <v>130199.71703965103</v>
      </c>
      <c r="M127" s="444">
        <f t="shared" si="47"/>
        <v>128034.79122193523</v>
      </c>
      <c r="N127" s="444">
        <f t="shared" si="47"/>
        <v>126782.04900384144</v>
      </c>
    </row>
    <row r="128" spans="1:14" s="5" customFormat="1" ht="13.15">
      <c r="A128" s="163"/>
      <c r="B128" s="187" t="str">
        <f t="shared" si="30"/>
        <v>Physics</v>
      </c>
      <c r="C128" s="444">
        <f t="shared" ref="C128:N128" si="48">C$79*$D67</f>
        <v>80772.16207480921</v>
      </c>
      <c r="D128" s="444">
        <f t="shared" si="48"/>
        <v>82871.448498267491</v>
      </c>
      <c r="E128" s="444">
        <f t="shared" si="48"/>
        <v>84689.013619521065</v>
      </c>
      <c r="F128" s="444">
        <f t="shared" si="48"/>
        <v>87135.290258589492</v>
      </c>
      <c r="G128" s="444">
        <f t="shared" si="48"/>
        <v>90437.383204215337</v>
      </c>
      <c r="H128" s="444">
        <f t="shared" si="48"/>
        <v>91910.939247818475</v>
      </c>
      <c r="I128" s="444">
        <f t="shared" si="48"/>
        <v>92442.676106340834</v>
      </c>
      <c r="J128" s="444">
        <f t="shared" si="48"/>
        <v>94110.651419188274</v>
      </c>
      <c r="K128" s="444">
        <f t="shared" si="48"/>
        <v>94952.802281920041</v>
      </c>
      <c r="L128" s="444">
        <f t="shared" si="48"/>
        <v>94264.291048810017</v>
      </c>
      <c r="M128" s="444">
        <f t="shared" si="48"/>
        <v>92696.88981307541</v>
      </c>
      <c r="N128" s="444">
        <f t="shared" si="48"/>
        <v>91789.907373017093</v>
      </c>
    </row>
    <row r="129" spans="1:15" s="5" customFormat="1" ht="13.15">
      <c r="A129" s="163"/>
      <c r="B129" s="187" t="str">
        <f t="shared" si="30"/>
        <v>Religious Education</v>
      </c>
      <c r="C129" s="444">
        <f t="shared" ref="C129:N129" si="49">C$79*$D68</f>
        <v>44136.233701096906</v>
      </c>
      <c r="D129" s="444">
        <f t="shared" si="49"/>
        <v>45283.344213076023</v>
      </c>
      <c r="E129" s="444">
        <f t="shared" si="49"/>
        <v>46276.514098565931</v>
      </c>
      <c r="F129" s="444">
        <f t="shared" si="49"/>
        <v>47613.230049532547</v>
      </c>
      <c r="G129" s="444">
        <f t="shared" si="49"/>
        <v>49417.588657835033</v>
      </c>
      <c r="H129" s="444">
        <f t="shared" si="49"/>
        <v>50222.782083905469</v>
      </c>
      <c r="I129" s="444">
        <f t="shared" si="49"/>
        <v>50513.338404949507</v>
      </c>
      <c r="J129" s="444">
        <f t="shared" si="49"/>
        <v>51424.768114449078</v>
      </c>
      <c r="K129" s="444">
        <f t="shared" si="49"/>
        <v>51884.943580034407</v>
      </c>
      <c r="L129" s="444">
        <f t="shared" si="49"/>
        <v>51508.72122929147</v>
      </c>
      <c r="M129" s="444">
        <f t="shared" si="49"/>
        <v>50652.248089700392</v>
      </c>
      <c r="N129" s="444">
        <f t="shared" si="49"/>
        <v>50156.646784635297</v>
      </c>
    </row>
    <row r="130" spans="1:15" s="5" customFormat="1" ht="13.15">
      <c r="A130" s="163"/>
      <c r="B130" s="137" t="s">
        <v>8</v>
      </c>
      <c r="C130" s="444">
        <f t="shared" ref="C130:N130" si="50">C$79*$D69</f>
        <v>1297984.7122650356</v>
      </c>
      <c r="D130" s="444">
        <f t="shared" si="50"/>
        <v>1331719.6230848143</v>
      </c>
      <c r="E130" s="444">
        <f t="shared" si="50"/>
        <v>1360927.3560503905</v>
      </c>
      <c r="F130" s="444">
        <f t="shared" si="50"/>
        <v>1400238.2968240336</v>
      </c>
      <c r="G130" s="444">
        <f t="shared" si="50"/>
        <v>1453301.9520711338</v>
      </c>
      <c r="H130" s="444">
        <f t="shared" si="50"/>
        <v>1476981.5610865662</v>
      </c>
      <c r="I130" s="444">
        <f t="shared" si="50"/>
        <v>1485526.4148527761</v>
      </c>
      <c r="J130" s="444">
        <f t="shared" si="50"/>
        <v>1512330.2839197735</v>
      </c>
      <c r="K130" s="444">
        <f t="shared" si="50"/>
        <v>1525863.3987599362</v>
      </c>
      <c r="L130" s="444">
        <f t="shared" si="50"/>
        <v>1514799.2272453511</v>
      </c>
      <c r="M130" s="444">
        <f t="shared" si="50"/>
        <v>1489611.5537980986</v>
      </c>
      <c r="N130" s="444">
        <f t="shared" si="50"/>
        <v>1475036.6147194814</v>
      </c>
    </row>
    <row r="131" spans="1:15" s="5" customFormat="1" ht="13.15">
      <c r="A131" s="163"/>
      <c r="B131" s="730" t="s">
        <v>370</v>
      </c>
      <c r="D131" s="404">
        <f t="shared" ref="D131:N131" si="51">(D130/C130)-1</f>
        <v>2.5990221996459395E-2</v>
      </c>
      <c r="E131" s="404">
        <f t="shared" si="51"/>
        <v>2.1932344060470399E-2</v>
      </c>
      <c r="F131" s="404">
        <f t="shared" si="51"/>
        <v>2.8885407144529029E-2</v>
      </c>
      <c r="G131" s="404">
        <f t="shared" si="51"/>
        <v>3.7896160508862797E-2</v>
      </c>
      <c r="H131" s="404">
        <f t="shared" si="51"/>
        <v>1.6293660778261554E-2</v>
      </c>
      <c r="I131" s="404">
        <f t="shared" si="51"/>
        <v>5.7853489788481927E-3</v>
      </c>
      <c r="J131" s="404">
        <f t="shared" si="51"/>
        <v>1.804334732725299E-2</v>
      </c>
      <c r="K131" s="404">
        <f t="shared" si="51"/>
        <v>8.9485180479800253E-3</v>
      </c>
      <c r="L131" s="404">
        <f t="shared" si="51"/>
        <v>-7.2510891365353825E-3</v>
      </c>
      <c r="M131" s="404">
        <f t="shared" si="51"/>
        <v>-1.6627730589126366E-2</v>
      </c>
      <c r="N131" s="404">
        <f t="shared" si="51"/>
        <v>-9.7843891190659837E-3</v>
      </c>
    </row>
    <row r="132" spans="1:15">
      <c r="A132" s="1182">
        <f>O132</f>
        <v>0</v>
      </c>
      <c r="B132" s="1177"/>
      <c r="C132" s="1182">
        <f t="shared" ref="C132:N132" si="52">SUM(C111:C129)-C130</f>
        <v>0</v>
      </c>
      <c r="D132" s="1182">
        <f t="shared" si="52"/>
        <v>0</v>
      </c>
      <c r="E132" s="1182">
        <f t="shared" si="52"/>
        <v>0</v>
      </c>
      <c r="F132" s="1182">
        <f t="shared" si="52"/>
        <v>0</v>
      </c>
      <c r="G132" s="1182">
        <f t="shared" si="52"/>
        <v>0</v>
      </c>
      <c r="H132" s="1182">
        <f t="shared" si="52"/>
        <v>0</v>
      </c>
      <c r="I132" s="1182">
        <f t="shared" si="52"/>
        <v>0</v>
      </c>
      <c r="J132" s="1182">
        <f t="shared" si="52"/>
        <v>0</v>
      </c>
      <c r="K132" s="1182">
        <f t="shared" si="52"/>
        <v>0</v>
      </c>
      <c r="L132" s="1182">
        <f t="shared" si="52"/>
        <v>0</v>
      </c>
      <c r="M132" s="1182">
        <f t="shared" si="52"/>
        <v>0</v>
      </c>
      <c r="N132" s="1182">
        <f t="shared" si="52"/>
        <v>0</v>
      </c>
      <c r="O132" s="1182">
        <f>SUM(C132:N132)</f>
        <v>0</v>
      </c>
    </row>
    <row r="133" spans="1:15">
      <c r="B133" s="11"/>
      <c r="C133" s="10"/>
      <c r="D133" s="10"/>
      <c r="E133" s="10"/>
      <c r="F133" s="10"/>
      <c r="G133" s="10"/>
      <c r="H133" s="10"/>
      <c r="I133" s="10"/>
      <c r="J133" s="10"/>
      <c r="K133" s="10"/>
      <c r="L133" s="10"/>
      <c r="M133" s="10"/>
      <c r="N133" s="10"/>
      <c r="O133" s="10"/>
    </row>
    <row r="134" spans="1:15" ht="13.15">
      <c r="B134" s="74" t="s">
        <v>1467</v>
      </c>
      <c r="D134" s="11"/>
      <c r="E134" s="11"/>
      <c r="F134" s="11"/>
    </row>
    <row r="135" spans="1:15">
      <c r="B135" s="11"/>
      <c r="D135" s="11"/>
      <c r="E135" s="11"/>
      <c r="F135" s="11"/>
    </row>
    <row r="136" spans="1:15" ht="13.15">
      <c r="B136" s="138" t="s">
        <v>59</v>
      </c>
      <c r="C136" s="8" t="str">
        <f t="shared" ref="C136:N136" si="53">C110</f>
        <v>2018/19</v>
      </c>
      <c r="D136" s="8" t="str">
        <f t="shared" si="53"/>
        <v>2019/20</v>
      </c>
      <c r="E136" s="8" t="str">
        <f t="shared" si="53"/>
        <v>2020/21</v>
      </c>
      <c r="F136" s="8" t="str">
        <f t="shared" si="53"/>
        <v>2021/22</v>
      </c>
      <c r="G136" s="8" t="str">
        <f t="shared" si="53"/>
        <v>2022/23</v>
      </c>
      <c r="H136" s="8" t="str">
        <f t="shared" si="53"/>
        <v>2023/24</v>
      </c>
      <c r="I136" s="8" t="str">
        <f t="shared" si="53"/>
        <v>2024/25</v>
      </c>
      <c r="J136" s="8" t="str">
        <f t="shared" si="53"/>
        <v>2025/26</v>
      </c>
      <c r="K136" s="8" t="str">
        <f t="shared" si="53"/>
        <v>2026/27</v>
      </c>
      <c r="L136" s="8" t="str">
        <f t="shared" si="53"/>
        <v>2027/28</v>
      </c>
      <c r="M136" s="8" t="str">
        <f t="shared" si="53"/>
        <v>2028/29</v>
      </c>
      <c r="N136" s="8" t="str">
        <f t="shared" si="53"/>
        <v>2029/30</v>
      </c>
    </row>
    <row r="137" spans="1:15" s="5" customFormat="1" ht="13.15">
      <c r="A137" s="163"/>
      <c r="B137" s="187" t="str">
        <f t="shared" ref="B137:B156" si="54">B85</f>
        <v>Art &amp; Design</v>
      </c>
      <c r="C137" s="444">
        <f>C$80*$E50</f>
        <v>25142.203891152967</v>
      </c>
      <c r="D137" s="444">
        <f t="shared" ref="D137:N137" si="55">D$80*$E50</f>
        <v>24514.801951768062</v>
      </c>
      <c r="E137" s="444">
        <f t="shared" si="55"/>
        <v>24212.803887767262</v>
      </c>
      <c r="F137" s="444">
        <f t="shared" si="55"/>
        <v>24627.690604253276</v>
      </c>
      <c r="G137" s="444">
        <f t="shared" si="55"/>
        <v>25380.200767132344</v>
      </c>
      <c r="H137" s="444">
        <f t="shared" si="55"/>
        <v>26141.805576954528</v>
      </c>
      <c r="I137" s="444">
        <f t="shared" si="55"/>
        <v>26946.21037581686</v>
      </c>
      <c r="J137" s="444">
        <f t="shared" si="55"/>
        <v>27533.07800106403</v>
      </c>
      <c r="K137" s="444">
        <f t="shared" si="55"/>
        <v>28026.60740188168</v>
      </c>
      <c r="L137" s="444">
        <f t="shared" si="55"/>
        <v>28508.292938403622</v>
      </c>
      <c r="M137" s="444">
        <f t="shared" si="55"/>
        <v>28899.451135036859</v>
      </c>
      <c r="N137" s="444">
        <f t="shared" si="55"/>
        <v>29138.961073324503</v>
      </c>
    </row>
    <row r="138" spans="1:15" s="5" customFormat="1" ht="13.15">
      <c r="A138" s="163"/>
      <c r="B138" s="187" t="str">
        <f t="shared" si="54"/>
        <v>Biology</v>
      </c>
      <c r="C138" s="444">
        <f t="shared" ref="C138:N138" si="56">C$80*$E51</f>
        <v>35769.796772381393</v>
      </c>
      <c r="D138" s="444">
        <f t="shared" si="56"/>
        <v>34877.192450041417</v>
      </c>
      <c r="E138" s="444">
        <f t="shared" si="56"/>
        <v>34447.54000502397</v>
      </c>
      <c r="F138" s="444">
        <f t="shared" si="56"/>
        <v>35037.799060933037</v>
      </c>
      <c r="G138" s="444">
        <f t="shared" si="56"/>
        <v>36108.39476972082</v>
      </c>
      <c r="H138" s="444">
        <f t="shared" si="56"/>
        <v>37191.929426672425</v>
      </c>
      <c r="I138" s="444">
        <f t="shared" si="56"/>
        <v>38336.355599596696</v>
      </c>
      <c r="J138" s="444">
        <f t="shared" si="56"/>
        <v>39171.291780142434</v>
      </c>
      <c r="K138" s="444">
        <f t="shared" si="56"/>
        <v>39873.435730802797</v>
      </c>
      <c r="L138" s="444">
        <f t="shared" si="56"/>
        <v>40558.729423598284</v>
      </c>
      <c r="M138" s="444">
        <f t="shared" si="56"/>
        <v>41115.22993007717</v>
      </c>
      <c r="N138" s="444">
        <f t="shared" si="56"/>
        <v>41455.980560157346</v>
      </c>
    </row>
    <row r="139" spans="1:15" s="5" customFormat="1" ht="13.15">
      <c r="A139" s="163"/>
      <c r="B139" s="187" t="str">
        <f t="shared" si="54"/>
        <v>Business Studies</v>
      </c>
      <c r="C139" s="444">
        <f t="shared" ref="C139:N139" si="57">C$80*$E52</f>
        <v>43261.493522974299</v>
      </c>
      <c r="D139" s="444">
        <f t="shared" si="57"/>
        <v>42181.940391732991</v>
      </c>
      <c r="E139" s="444">
        <f t="shared" si="57"/>
        <v>41662.300691638178</v>
      </c>
      <c r="F139" s="444">
        <f t="shared" si="57"/>
        <v>42376.184767820676</v>
      </c>
      <c r="G139" s="444">
        <f t="shared" si="57"/>
        <v>43671.008152369737</v>
      </c>
      <c r="H139" s="444">
        <f t="shared" si="57"/>
        <v>44981.480443893168</v>
      </c>
      <c r="I139" s="444">
        <f t="shared" si="57"/>
        <v>46365.597490532717</v>
      </c>
      <c r="J139" s="444">
        <f t="shared" si="57"/>
        <v>47375.404350678647</v>
      </c>
      <c r="K139" s="444">
        <f t="shared" si="57"/>
        <v>48224.606714532798</v>
      </c>
      <c r="L139" s="444">
        <f t="shared" si="57"/>
        <v>49053.429669297198</v>
      </c>
      <c r="M139" s="444">
        <f t="shared" si="57"/>
        <v>49726.484738907129</v>
      </c>
      <c r="N139" s="444">
        <f t="shared" si="57"/>
        <v>50138.602852688113</v>
      </c>
    </row>
    <row r="140" spans="1:15" s="5" customFormat="1" ht="13.15">
      <c r="A140" s="163"/>
      <c r="B140" s="187" t="str">
        <f t="shared" si="54"/>
        <v>Chemistry</v>
      </c>
      <c r="C140" s="444">
        <f t="shared" ref="C140:N140" si="58">C$80*$E53</f>
        <v>30496.576208031594</v>
      </c>
      <c r="D140" s="444">
        <f t="shared" si="58"/>
        <v>29735.560541292398</v>
      </c>
      <c r="E140" s="444">
        <f t="shared" si="58"/>
        <v>29369.247905639993</v>
      </c>
      <c r="F140" s="444">
        <f t="shared" si="58"/>
        <v>29872.490358918636</v>
      </c>
      <c r="G140" s="444">
        <f t="shared" si="58"/>
        <v>30785.257737184755</v>
      </c>
      <c r="H140" s="444">
        <f t="shared" si="58"/>
        <v>31709.056590447515</v>
      </c>
      <c r="I140" s="444">
        <f t="shared" si="58"/>
        <v>32684.77026920117</v>
      </c>
      <c r="J140" s="444">
        <f t="shared" si="58"/>
        <v>33396.619291461095</v>
      </c>
      <c r="K140" s="444">
        <f t="shared" si="58"/>
        <v>33995.252452185552</v>
      </c>
      <c r="L140" s="444">
        <f t="shared" si="58"/>
        <v>34579.519437547846</v>
      </c>
      <c r="M140" s="444">
        <f t="shared" si="58"/>
        <v>35053.980061790069</v>
      </c>
      <c r="N140" s="444">
        <f t="shared" si="58"/>
        <v>35344.496880331193</v>
      </c>
    </row>
    <row r="141" spans="1:15" s="5" customFormat="1" ht="13.15">
      <c r="A141" s="163"/>
      <c r="B141" s="187" t="str">
        <f t="shared" si="54"/>
        <v>Classics</v>
      </c>
      <c r="C141" s="444">
        <f t="shared" ref="C141:N141" si="59">C$80*$E54</f>
        <v>1617.925409961827</v>
      </c>
      <c r="D141" s="444">
        <f t="shared" si="59"/>
        <v>1577.551481551066</v>
      </c>
      <c r="E141" s="444">
        <f t="shared" si="59"/>
        <v>1558.1176107726137</v>
      </c>
      <c r="F141" s="444">
        <f t="shared" si="59"/>
        <v>1584.8159767457951</v>
      </c>
      <c r="G141" s="444">
        <f t="shared" si="59"/>
        <v>1633.2407416966901</v>
      </c>
      <c r="H141" s="444">
        <f t="shared" si="59"/>
        <v>1682.2507560731167</v>
      </c>
      <c r="I141" s="444">
        <f t="shared" si="59"/>
        <v>1734.0149916035014</v>
      </c>
      <c r="J141" s="444">
        <f t="shared" si="59"/>
        <v>1771.7804972561489</v>
      </c>
      <c r="K141" s="444">
        <f t="shared" si="59"/>
        <v>1803.5395968801515</v>
      </c>
      <c r="L141" s="444">
        <f t="shared" si="59"/>
        <v>1834.5365322531948</v>
      </c>
      <c r="M141" s="444">
        <f t="shared" si="59"/>
        <v>1859.7079447668943</v>
      </c>
      <c r="N141" s="444">
        <f t="shared" si="59"/>
        <v>1875.1206435410986</v>
      </c>
    </row>
    <row r="142" spans="1:15" s="5" customFormat="1" ht="13.15">
      <c r="A142" s="163"/>
      <c r="B142" s="187" t="str">
        <f t="shared" si="54"/>
        <v>Computing</v>
      </c>
      <c r="C142" s="444">
        <f t="shared" ref="C142:N142" si="60">C$80*$E55</f>
        <v>18958.581896701777</v>
      </c>
      <c r="D142" s="444">
        <f t="shared" si="60"/>
        <v>18485.486892720692</v>
      </c>
      <c r="E142" s="444">
        <f t="shared" si="60"/>
        <v>18257.764014734676</v>
      </c>
      <c r="F142" s="444">
        <f t="shared" si="60"/>
        <v>18570.611043833884</v>
      </c>
      <c r="G142" s="444">
        <f t="shared" si="60"/>
        <v>19138.044416532903</v>
      </c>
      <c r="H142" s="444">
        <f t="shared" si="60"/>
        <v>19712.335645036408</v>
      </c>
      <c r="I142" s="444">
        <f t="shared" si="60"/>
        <v>20318.900380703741</v>
      </c>
      <c r="J142" s="444">
        <f t="shared" si="60"/>
        <v>20761.430318967683</v>
      </c>
      <c r="K142" s="444">
        <f t="shared" si="60"/>
        <v>21133.578186526898</v>
      </c>
      <c r="L142" s="444">
        <f t="shared" si="60"/>
        <v>21496.79513966844</v>
      </c>
      <c r="M142" s="444">
        <f t="shared" si="60"/>
        <v>21791.749581114476</v>
      </c>
      <c r="N142" s="444">
        <f t="shared" si="60"/>
        <v>21972.353031780869</v>
      </c>
    </row>
    <row r="143" spans="1:15" s="5" customFormat="1" ht="13.15">
      <c r="A143" s="163"/>
      <c r="B143" s="187" t="str">
        <f t="shared" si="54"/>
        <v>Design &amp; Technology</v>
      </c>
      <c r="C143" s="444">
        <f t="shared" ref="C143:N143" si="61">C$80*$E56</f>
        <v>18284.286995026181</v>
      </c>
      <c r="D143" s="444">
        <f t="shared" si="61"/>
        <v>17828.018436764021</v>
      </c>
      <c r="E143" s="444">
        <f t="shared" si="61"/>
        <v>17608.394918553833</v>
      </c>
      <c r="F143" s="444">
        <f t="shared" si="61"/>
        <v>17910.114999557696</v>
      </c>
      <c r="G143" s="444">
        <f t="shared" si="61"/>
        <v>18457.366618561406</v>
      </c>
      <c r="H143" s="444">
        <f t="shared" si="61"/>
        <v>19011.232181813844</v>
      </c>
      <c r="I143" s="444">
        <f t="shared" si="61"/>
        <v>19596.223388879451</v>
      </c>
      <c r="J143" s="444">
        <f t="shared" si="61"/>
        <v>20023.013981087028</v>
      </c>
      <c r="K143" s="444">
        <f t="shared" si="61"/>
        <v>20381.925763208423</v>
      </c>
      <c r="L143" s="444">
        <f t="shared" si="61"/>
        <v>20732.224274398981</v>
      </c>
      <c r="M143" s="444">
        <f t="shared" si="61"/>
        <v>21016.688148714136</v>
      </c>
      <c r="N143" s="444">
        <f t="shared" si="61"/>
        <v>21190.868123897348</v>
      </c>
    </row>
    <row r="144" spans="1:15" s="5" customFormat="1" ht="13.15">
      <c r="A144" s="163"/>
      <c r="B144" s="187" t="str">
        <f t="shared" si="54"/>
        <v>Drama</v>
      </c>
      <c r="C144" s="444">
        <f t="shared" ref="C144:N144" si="62">C$80*$E57</f>
        <v>11797.237122523744</v>
      </c>
      <c r="D144" s="444">
        <f t="shared" si="62"/>
        <v>11502.847279767777</v>
      </c>
      <c r="E144" s="444">
        <f t="shared" si="62"/>
        <v>11361.143601483067</v>
      </c>
      <c r="F144" s="444">
        <f t="shared" si="62"/>
        <v>11555.816948122063</v>
      </c>
      <c r="G144" s="444">
        <f t="shared" si="62"/>
        <v>11908.910132276742</v>
      </c>
      <c r="H144" s="444">
        <f t="shared" si="62"/>
        <v>12266.270711087755</v>
      </c>
      <c r="I144" s="444">
        <f t="shared" si="62"/>
        <v>12643.713921546094</v>
      </c>
      <c r="J144" s="444">
        <f t="shared" si="62"/>
        <v>12919.084233732987</v>
      </c>
      <c r="K144" s="444">
        <f t="shared" si="62"/>
        <v>13150.658338914418</v>
      </c>
      <c r="L144" s="444">
        <f t="shared" si="62"/>
        <v>13376.675060337913</v>
      </c>
      <c r="M144" s="444">
        <f t="shared" si="62"/>
        <v>13560.214499365564</v>
      </c>
      <c r="N144" s="444">
        <f t="shared" si="62"/>
        <v>13672.597468949811</v>
      </c>
    </row>
    <row r="145" spans="1:15" s="5" customFormat="1" ht="13.15">
      <c r="A145" s="163"/>
      <c r="B145" s="187" t="str">
        <f t="shared" si="54"/>
        <v>English</v>
      </c>
      <c r="C145" s="444">
        <f t="shared" ref="C145:N145" si="63">C$80*$E58</f>
        <v>40494.29967403983</v>
      </c>
      <c r="D145" s="444">
        <f t="shared" si="63"/>
        <v>39483.799470496975</v>
      </c>
      <c r="E145" s="444">
        <f t="shared" si="63"/>
        <v>38997.398192487635</v>
      </c>
      <c r="F145" s="444">
        <f t="shared" si="63"/>
        <v>39665.619128921717</v>
      </c>
      <c r="G145" s="444">
        <f t="shared" si="63"/>
        <v>40877.619961279466</v>
      </c>
      <c r="H145" s="444">
        <f t="shared" si="63"/>
        <v>42104.268728254974</v>
      </c>
      <c r="I145" s="444">
        <f t="shared" si="63"/>
        <v>43399.851610542755</v>
      </c>
      <c r="J145" s="444">
        <f t="shared" si="63"/>
        <v>44345.066818749438</v>
      </c>
      <c r="K145" s="444">
        <f t="shared" si="63"/>
        <v>45139.950494865501</v>
      </c>
      <c r="L145" s="444">
        <f t="shared" si="63"/>
        <v>45915.758317799984</v>
      </c>
      <c r="M145" s="444">
        <f t="shared" si="63"/>
        <v>46545.761849033646</v>
      </c>
      <c r="N145" s="444">
        <f t="shared" si="63"/>
        <v>46931.519090440139</v>
      </c>
    </row>
    <row r="146" spans="1:15" s="5" customFormat="1" ht="13.15">
      <c r="A146" s="163"/>
      <c r="B146" s="187" t="str">
        <f t="shared" si="54"/>
        <v>Food</v>
      </c>
      <c r="C146" s="444">
        <f t="shared" ref="C146:N146" si="64">C$80*$E59</f>
        <v>1856.3984782868249</v>
      </c>
      <c r="D146" s="444">
        <f t="shared" si="64"/>
        <v>1810.073660836825</v>
      </c>
      <c r="E146" s="444">
        <f t="shared" si="64"/>
        <v>1787.7753472568477</v>
      </c>
      <c r="F146" s="444">
        <f t="shared" si="64"/>
        <v>1818.4089015976058</v>
      </c>
      <c r="G146" s="444">
        <f t="shared" si="64"/>
        <v>1873.971203427305</v>
      </c>
      <c r="H146" s="444">
        <f t="shared" si="64"/>
        <v>1930.2050171427099</v>
      </c>
      <c r="I146" s="444">
        <f t="shared" si="64"/>
        <v>1989.5990086559243</v>
      </c>
      <c r="J146" s="444">
        <f t="shared" si="64"/>
        <v>2032.9309365641225</v>
      </c>
      <c r="K146" s="444">
        <f t="shared" si="64"/>
        <v>2069.371148115747</v>
      </c>
      <c r="L146" s="444">
        <f t="shared" si="64"/>
        <v>2104.9368567100823</v>
      </c>
      <c r="M146" s="444">
        <f t="shared" si="64"/>
        <v>2133.8183932747775</v>
      </c>
      <c r="N146" s="444">
        <f t="shared" si="64"/>
        <v>2151.5028368063249</v>
      </c>
    </row>
    <row r="147" spans="1:15" s="5" customFormat="1" ht="13.15">
      <c r="A147" s="163"/>
      <c r="B147" s="187" t="str">
        <f t="shared" si="54"/>
        <v>Geography</v>
      </c>
      <c r="C147" s="444">
        <f t="shared" ref="C147:N147" si="65">C$80*$E60</f>
        <v>21125.864157202079</v>
      </c>
      <c r="D147" s="444">
        <f t="shared" si="65"/>
        <v>20598.686500032789</v>
      </c>
      <c r="E147" s="444">
        <f t="shared" si="65"/>
        <v>20344.931097227236</v>
      </c>
      <c r="F147" s="444">
        <f t="shared" si="65"/>
        <v>20693.541762030382</v>
      </c>
      <c r="G147" s="444">
        <f t="shared" si="65"/>
        <v>21325.84223762597</v>
      </c>
      <c r="H147" s="444">
        <f t="shared" si="65"/>
        <v>21965.784536377145</v>
      </c>
      <c r="I147" s="444">
        <f t="shared" si="65"/>
        <v>22641.689742688308</v>
      </c>
      <c r="J147" s="444">
        <f t="shared" si="65"/>
        <v>23134.808237109322</v>
      </c>
      <c r="K147" s="444">
        <f t="shared" si="65"/>
        <v>23549.498815723546</v>
      </c>
      <c r="L147" s="444">
        <f t="shared" si="65"/>
        <v>23954.237527377711</v>
      </c>
      <c r="M147" s="444">
        <f t="shared" si="65"/>
        <v>24282.910183196782</v>
      </c>
      <c r="N147" s="444">
        <f t="shared" si="65"/>
        <v>24484.159621888397</v>
      </c>
    </row>
    <row r="148" spans="1:15" s="5" customFormat="1" ht="13.15">
      <c r="A148" s="163"/>
      <c r="B148" s="187" t="str">
        <f t="shared" si="54"/>
        <v>History</v>
      </c>
      <c r="C148" s="444">
        <f t="shared" ref="C148:N148" si="66">C$80*$E61</f>
        <v>26626.018614709454</v>
      </c>
      <c r="D148" s="444">
        <f t="shared" si="66"/>
        <v>25961.589363030147</v>
      </c>
      <c r="E148" s="444">
        <f t="shared" si="66"/>
        <v>25641.768311999655</v>
      </c>
      <c r="F148" s="444">
        <f t="shared" si="66"/>
        <v>26081.140352890605</v>
      </c>
      <c r="G148" s="444">
        <f t="shared" si="66"/>
        <v>26878.061326537889</v>
      </c>
      <c r="H148" s="444">
        <f t="shared" si="66"/>
        <v>27684.613684921766</v>
      </c>
      <c r="I148" s="444">
        <f t="shared" si="66"/>
        <v>28536.491954662732</v>
      </c>
      <c r="J148" s="444">
        <f t="shared" si="66"/>
        <v>29157.994682977653</v>
      </c>
      <c r="K148" s="444">
        <f t="shared" si="66"/>
        <v>29680.650654982601</v>
      </c>
      <c r="L148" s="444">
        <f t="shared" si="66"/>
        <v>30190.763774635667</v>
      </c>
      <c r="M148" s="444">
        <f t="shared" si="66"/>
        <v>30605.006912188044</v>
      </c>
      <c r="N148" s="444">
        <f t="shared" si="66"/>
        <v>30858.651982559088</v>
      </c>
    </row>
    <row r="149" spans="1:15" s="5" customFormat="1" ht="13.15">
      <c r="A149" s="163"/>
      <c r="B149" s="187" t="str">
        <f t="shared" si="54"/>
        <v>Mathematics</v>
      </c>
      <c r="C149" s="444">
        <f t="shared" ref="C149:N149" si="67">C$80*$E62</f>
        <v>58198.026444426141</v>
      </c>
      <c r="D149" s="444">
        <f t="shared" si="67"/>
        <v>56745.745060595051</v>
      </c>
      <c r="E149" s="444">
        <f t="shared" si="67"/>
        <v>56046.693720824936</v>
      </c>
      <c r="F149" s="444">
        <f t="shared" si="67"/>
        <v>57007.054562779223</v>
      </c>
      <c r="G149" s="444">
        <f t="shared" si="67"/>
        <v>58748.930754243331</v>
      </c>
      <c r="H149" s="444">
        <f t="shared" si="67"/>
        <v>60511.85881950456</v>
      </c>
      <c r="I149" s="444">
        <f t="shared" si="67"/>
        <v>62373.858346629793</v>
      </c>
      <c r="J149" s="444">
        <f t="shared" si="67"/>
        <v>63732.312749488679</v>
      </c>
      <c r="K149" s="444">
        <f t="shared" si="67"/>
        <v>64874.712089030836</v>
      </c>
      <c r="L149" s="444">
        <f t="shared" si="67"/>
        <v>65989.695791882186</v>
      </c>
      <c r="M149" s="444">
        <f t="shared" si="67"/>
        <v>66895.130938704213</v>
      </c>
      <c r="N149" s="444">
        <f t="shared" si="67"/>
        <v>67449.537616118512</v>
      </c>
    </row>
    <row r="150" spans="1:15" s="5" customFormat="1" ht="13.15">
      <c r="A150" s="163"/>
      <c r="B150" s="187" t="str">
        <f t="shared" si="54"/>
        <v>Modern Foreign Languages</v>
      </c>
      <c r="C150" s="444">
        <f t="shared" ref="C150:N150" si="68">C$80*$E63</f>
        <v>21526.625281935856</v>
      </c>
      <c r="D150" s="444">
        <f t="shared" si="68"/>
        <v>20989.446977727963</v>
      </c>
      <c r="E150" s="444">
        <f t="shared" si="68"/>
        <v>20730.877793110743</v>
      </c>
      <c r="F150" s="444">
        <f t="shared" si="68"/>
        <v>21086.101659678377</v>
      </c>
      <c r="G150" s="444">
        <f t="shared" si="68"/>
        <v>21730.396979502999</v>
      </c>
      <c r="H150" s="444">
        <f t="shared" si="68"/>
        <v>22382.47908912789</v>
      </c>
      <c r="I150" s="444">
        <f t="shared" si="68"/>
        <v>23071.206328596087</v>
      </c>
      <c r="J150" s="444">
        <f t="shared" si="68"/>
        <v>23573.679362125215</v>
      </c>
      <c r="K150" s="444">
        <f t="shared" si="68"/>
        <v>23996.236689359295</v>
      </c>
      <c r="L150" s="444">
        <f t="shared" si="68"/>
        <v>24408.653361076951</v>
      </c>
      <c r="M150" s="444">
        <f t="shared" si="68"/>
        <v>24743.560991344177</v>
      </c>
      <c r="N150" s="444">
        <f t="shared" si="68"/>
        <v>24948.62816505491</v>
      </c>
    </row>
    <row r="151" spans="1:15" s="5" customFormat="1" ht="13.15">
      <c r="A151" s="163"/>
      <c r="B151" s="187" t="str">
        <f t="shared" si="54"/>
        <v>Music</v>
      </c>
      <c r="C151" s="444">
        <f t="shared" ref="C151:N151" si="69">C$80*$E64</f>
        <v>9434.0476490457804</v>
      </c>
      <c r="D151" s="444">
        <f t="shared" si="69"/>
        <v>9198.6291544346659</v>
      </c>
      <c r="E151" s="444">
        <f t="shared" si="69"/>
        <v>9085.311159797544</v>
      </c>
      <c r="F151" s="444">
        <f t="shared" si="69"/>
        <v>9240.9880872948361</v>
      </c>
      <c r="G151" s="444">
        <f t="shared" si="69"/>
        <v>9523.3506344974085</v>
      </c>
      <c r="H151" s="444">
        <f t="shared" si="69"/>
        <v>9809.1257438199918</v>
      </c>
      <c r="I151" s="444">
        <f t="shared" si="69"/>
        <v>10110.96058830865</v>
      </c>
      <c r="J151" s="444">
        <f t="shared" si="69"/>
        <v>10331.169491403751</v>
      </c>
      <c r="K151" s="444">
        <f t="shared" si="69"/>
        <v>10516.355320922741</v>
      </c>
      <c r="L151" s="444">
        <f t="shared" si="69"/>
        <v>10697.097006221189</v>
      </c>
      <c r="M151" s="444">
        <f t="shared" si="69"/>
        <v>10843.870339272205</v>
      </c>
      <c r="N151" s="444">
        <f t="shared" si="69"/>
        <v>10933.741067391657</v>
      </c>
    </row>
    <row r="152" spans="1:15" s="5" customFormat="1" ht="13.15">
      <c r="A152" s="163"/>
      <c r="B152" s="187" t="str">
        <f t="shared" si="54"/>
        <v>Others</v>
      </c>
      <c r="C152" s="444">
        <f t="shared" ref="C152:N152" si="70">C$80*$E65</f>
        <v>91103.137772539587</v>
      </c>
      <c r="D152" s="444">
        <f t="shared" si="70"/>
        <v>88829.737812456762</v>
      </c>
      <c r="E152" s="444">
        <f t="shared" si="70"/>
        <v>87735.443479676076</v>
      </c>
      <c r="F152" s="444">
        <f t="shared" si="70"/>
        <v>89238.791469997726</v>
      </c>
      <c r="G152" s="444">
        <f t="shared" si="70"/>
        <v>91965.522879097931</v>
      </c>
      <c r="H152" s="444">
        <f t="shared" si="70"/>
        <v>94725.208872332369</v>
      </c>
      <c r="I152" s="444">
        <f t="shared" si="70"/>
        <v>97639.981242046299</v>
      </c>
      <c r="J152" s="444">
        <f t="shared" si="70"/>
        <v>99766.504531277504</v>
      </c>
      <c r="K152" s="444">
        <f t="shared" si="70"/>
        <v>101554.81542049556</v>
      </c>
      <c r="L152" s="444">
        <f t="shared" si="70"/>
        <v>103300.20989692169</v>
      </c>
      <c r="M152" s="444">
        <f t="shared" si="70"/>
        <v>104717.5772539367</v>
      </c>
      <c r="N152" s="444">
        <f t="shared" si="70"/>
        <v>105585.44496355263</v>
      </c>
    </row>
    <row r="153" spans="1:15" s="5" customFormat="1" ht="13.15">
      <c r="A153" s="163"/>
      <c r="B153" s="187" t="str">
        <f t="shared" si="54"/>
        <v>Physical Education</v>
      </c>
      <c r="C153" s="444">
        <f t="shared" ref="C153:N153" si="71">C$80*$E66</f>
        <v>28368.511308235447</v>
      </c>
      <c r="D153" s="444">
        <f t="shared" si="71"/>
        <v>27660.599659387815</v>
      </c>
      <c r="E153" s="444">
        <f t="shared" si="71"/>
        <v>27319.848485355433</v>
      </c>
      <c r="F153" s="444">
        <f t="shared" si="71"/>
        <v>27787.974452324128</v>
      </c>
      <c r="G153" s="444">
        <f t="shared" si="71"/>
        <v>28637.048509539487</v>
      </c>
      <c r="H153" s="444">
        <f t="shared" si="71"/>
        <v>29496.384260430033</v>
      </c>
      <c r="I153" s="444">
        <f t="shared" si="71"/>
        <v>30404.012196776323</v>
      </c>
      <c r="J153" s="444">
        <f t="shared" si="71"/>
        <v>31066.188071864188</v>
      </c>
      <c r="K153" s="444">
        <f t="shared" si="71"/>
        <v>31623.048339510362</v>
      </c>
      <c r="L153" s="444">
        <f t="shared" si="71"/>
        <v>32166.544910017634</v>
      </c>
      <c r="M153" s="444">
        <f t="shared" si="71"/>
        <v>32607.897457015453</v>
      </c>
      <c r="N153" s="444">
        <f t="shared" si="71"/>
        <v>32878.141880382755</v>
      </c>
    </row>
    <row r="154" spans="1:15" s="5" customFormat="1" ht="13.15">
      <c r="A154" s="163"/>
      <c r="B154" s="187" t="str">
        <f t="shared" si="54"/>
        <v>Physics</v>
      </c>
      <c r="C154" s="444">
        <f t="shared" ref="C154:N154" si="72">C$80*$E67</f>
        <v>24355.084610137637</v>
      </c>
      <c r="D154" s="444">
        <f t="shared" si="72"/>
        <v>23747.324551216923</v>
      </c>
      <c r="E154" s="444">
        <f t="shared" si="72"/>
        <v>23454.781048162069</v>
      </c>
      <c r="F154" s="444">
        <f t="shared" si="72"/>
        <v>23856.67903321479</v>
      </c>
      <c r="G154" s="444">
        <f t="shared" si="72"/>
        <v>24585.630590773246</v>
      </c>
      <c r="H154" s="444">
        <f t="shared" si="72"/>
        <v>25323.392071946902</v>
      </c>
      <c r="I154" s="444">
        <f t="shared" si="72"/>
        <v>26102.613616005201</v>
      </c>
      <c r="J154" s="444">
        <f t="shared" si="72"/>
        <v>26671.108356153058</v>
      </c>
      <c r="K154" s="444">
        <f t="shared" si="72"/>
        <v>27149.18698309212</v>
      </c>
      <c r="L154" s="444">
        <f t="shared" si="72"/>
        <v>27615.792537969493</v>
      </c>
      <c r="M154" s="444">
        <f t="shared" si="72"/>
        <v>27994.704864676998</v>
      </c>
      <c r="N154" s="444">
        <f t="shared" si="72"/>
        <v>28226.716538642344</v>
      </c>
    </row>
    <row r="155" spans="1:15" s="5" customFormat="1" ht="13.15">
      <c r="A155" s="163"/>
      <c r="B155" s="187" t="str">
        <f t="shared" si="54"/>
        <v>Religious Education</v>
      </c>
      <c r="C155" s="444">
        <f t="shared" ref="C155:N155" si="73">C$80*$E68</f>
        <v>13790.206484548906</v>
      </c>
      <c r="D155" s="444">
        <f t="shared" si="73"/>
        <v>13446.083816131251</v>
      </c>
      <c r="E155" s="444">
        <f t="shared" si="73"/>
        <v>13280.441389614678</v>
      </c>
      <c r="F155" s="444">
        <f t="shared" si="73"/>
        <v>13508.001929367196</v>
      </c>
      <c r="G155" s="444">
        <f t="shared" si="73"/>
        <v>13920.745003631877</v>
      </c>
      <c r="H155" s="444">
        <f t="shared" si="73"/>
        <v>14338.476385993676</v>
      </c>
      <c r="I155" s="444">
        <f t="shared" si="73"/>
        <v>14779.683064672186</v>
      </c>
      <c r="J155" s="444">
        <f t="shared" si="73"/>
        <v>15101.573133112175</v>
      </c>
      <c r="K155" s="444">
        <f t="shared" si="73"/>
        <v>15372.268270775343</v>
      </c>
      <c r="L155" s="444">
        <f t="shared" si="73"/>
        <v>15636.46718659098</v>
      </c>
      <c r="M155" s="444">
        <f t="shared" si="73"/>
        <v>15851.012909115894</v>
      </c>
      <c r="N155" s="444">
        <f t="shared" si="73"/>
        <v>15982.381325281287</v>
      </c>
    </row>
    <row r="156" spans="1:15" s="5" customFormat="1" ht="13.15">
      <c r="A156" s="163"/>
      <c r="B156" s="187" t="str">
        <f t="shared" si="54"/>
        <v>Total</v>
      </c>
      <c r="C156" s="444">
        <f t="shared" ref="C156:N156" si="74">C$80*$E69</f>
        <v>522206.32229386142</v>
      </c>
      <c r="D156" s="444">
        <f t="shared" si="74"/>
        <v>509175.11545198568</v>
      </c>
      <c r="E156" s="444">
        <f t="shared" si="74"/>
        <v>502902.58266112651</v>
      </c>
      <c r="F156" s="444">
        <f t="shared" si="74"/>
        <v>511519.82510028174</v>
      </c>
      <c r="G156" s="444">
        <f t="shared" si="74"/>
        <v>527149.54341563233</v>
      </c>
      <c r="H156" s="444">
        <f t="shared" si="74"/>
        <v>542968.15854183084</v>
      </c>
      <c r="I156" s="444">
        <f t="shared" si="74"/>
        <v>559675.73411746451</v>
      </c>
      <c r="J156" s="444">
        <f t="shared" si="74"/>
        <v>571865.03882521519</v>
      </c>
      <c r="K156" s="444">
        <f t="shared" si="74"/>
        <v>582115.69841180649</v>
      </c>
      <c r="L156" s="444">
        <f t="shared" si="74"/>
        <v>592120.35964270914</v>
      </c>
      <c r="M156" s="444">
        <f t="shared" si="74"/>
        <v>600244.7581315313</v>
      </c>
      <c r="N156" s="444">
        <f t="shared" si="74"/>
        <v>605219.40572278842</v>
      </c>
    </row>
    <row r="157" spans="1:15" s="5" customFormat="1" ht="13.15">
      <c r="A157" s="163"/>
      <c r="B157" s="730" t="s">
        <v>370</v>
      </c>
      <c r="D157" s="404">
        <f>(D156/C156)-1</f>
        <v>-2.4954134573925479E-2</v>
      </c>
      <c r="E157" s="404">
        <f t="shared" ref="E157:N157" si="75">(E156/D156)-1</f>
        <v>-1.2319008923464714E-2</v>
      </c>
      <c r="F157" s="404">
        <f t="shared" si="75"/>
        <v>1.7135013293343659E-2</v>
      </c>
      <c r="G157" s="404">
        <f t="shared" si="75"/>
        <v>3.0555449756588526E-2</v>
      </c>
      <c r="H157" s="404">
        <f t="shared" si="75"/>
        <v>3.0007832357594078E-2</v>
      </c>
      <c r="I157" s="404">
        <f t="shared" si="75"/>
        <v>3.0770820190455961E-2</v>
      </c>
      <c r="J157" s="404">
        <f t="shared" si="75"/>
        <v>2.1779226728440459E-2</v>
      </c>
      <c r="K157" s="404">
        <f t="shared" si="75"/>
        <v>1.7924962868248295E-2</v>
      </c>
      <c r="L157" s="404">
        <f t="shared" si="75"/>
        <v>1.7186722945624844E-2</v>
      </c>
      <c r="M157" s="404">
        <f t="shared" si="75"/>
        <v>1.3720856505803125E-2</v>
      </c>
      <c r="N157" s="404">
        <f t="shared" si="75"/>
        <v>8.2876985160893479E-3</v>
      </c>
    </row>
    <row r="158" spans="1:15">
      <c r="A158" s="1182">
        <f>O158</f>
        <v>0</v>
      </c>
      <c r="B158" s="1177"/>
      <c r="C158" s="1182">
        <f>SUM(C137:C155)-C156</f>
        <v>0</v>
      </c>
      <c r="D158" s="1182">
        <f t="shared" ref="D158:N158" si="76">SUM(D137:D155)-D156</f>
        <v>0</v>
      </c>
      <c r="E158" s="1182">
        <f t="shared" si="76"/>
        <v>0</v>
      </c>
      <c r="F158" s="1182">
        <f t="shared" si="76"/>
        <v>0</v>
      </c>
      <c r="G158" s="1182">
        <f t="shared" si="76"/>
        <v>0</v>
      </c>
      <c r="H158" s="1182">
        <f t="shared" si="76"/>
        <v>0</v>
      </c>
      <c r="I158" s="1182">
        <f t="shared" si="76"/>
        <v>0</v>
      </c>
      <c r="J158" s="1182">
        <f t="shared" si="76"/>
        <v>0</v>
      </c>
      <c r="K158" s="1182">
        <f t="shared" si="76"/>
        <v>0</v>
      </c>
      <c r="L158" s="1182">
        <f t="shared" si="76"/>
        <v>0</v>
      </c>
      <c r="M158" s="1182">
        <f t="shared" si="76"/>
        <v>0</v>
      </c>
      <c r="N158" s="1182">
        <f t="shared" si="76"/>
        <v>0</v>
      </c>
      <c r="O158" s="1182">
        <f>SUM(C158:N158)</f>
        <v>0</v>
      </c>
    </row>
    <row r="159" spans="1:15">
      <c r="B159" s="11"/>
      <c r="C159" s="10"/>
      <c r="D159" s="10"/>
      <c r="E159" s="10"/>
      <c r="F159" s="10"/>
      <c r="G159" s="10"/>
      <c r="H159" s="10"/>
      <c r="I159" s="10"/>
      <c r="J159" s="10"/>
      <c r="K159" s="10"/>
      <c r="L159" s="10"/>
      <c r="M159" s="10"/>
      <c r="N159" s="10"/>
      <c r="O159" s="10"/>
    </row>
    <row r="160" spans="1:15" ht="15">
      <c r="B160" s="140" t="s">
        <v>1450</v>
      </c>
      <c r="D160" s="11"/>
      <c r="E160" s="11"/>
      <c r="F160" s="11"/>
    </row>
    <row r="161" spans="2:15" ht="15">
      <c r="B161" s="140"/>
      <c r="D161" s="11"/>
      <c r="E161" s="11"/>
      <c r="F161" s="11"/>
    </row>
    <row r="162" spans="2:15" ht="15">
      <c r="B162" s="140"/>
      <c r="C162" s="381" t="s">
        <v>365</v>
      </c>
      <c r="D162" s="381" t="str">
        <f>Policy_assumptions_SEC!D16</f>
        <v>Name</v>
      </c>
      <c r="E162" s="1392" t="str">
        <f>Policy_assumptions_SEC!E16</f>
        <v>Brief description</v>
      </c>
      <c r="F162" s="1392"/>
      <c r="G162" s="1392"/>
      <c r="H162" s="1392"/>
      <c r="I162" s="1392"/>
      <c r="J162" s="1392" t="str">
        <f>Policy_assumptions_SEC!F16</f>
        <v>Assumption to be used</v>
      </c>
      <c r="K162" s="1392"/>
      <c r="L162" s="1392"/>
      <c r="M162" s="1392"/>
      <c r="N162" s="1392"/>
      <c r="O162" s="436"/>
    </row>
    <row r="163" spans="2:15" ht="40.15" customHeight="1">
      <c r="B163" s="140"/>
      <c r="C163" s="1399">
        <f>Policy_assumptions_SEC!B17</f>
        <v>1</v>
      </c>
      <c r="D163" s="1397" t="str">
        <f>Policy_assumptions_SEC!D17</f>
        <v>EBacc policy</v>
      </c>
      <c r="E163" s="1389" t="str">
        <f>Policy_assumptions_SEC!E17</f>
        <v xml:space="preserve">From 2018/19 we expect to see increases in the EBacc entry rate up to 75% for GCSE examinations in the summer of 2024 and 90% by 2027 as outlined in the EBacc consultation response published in July 2017. The model makes an estimate of the first stage of this increase up to 75%; the increase up to 90% by 2027 has not been modelled in these initial estimates. </v>
      </c>
      <c r="F163" s="1390"/>
      <c r="G163" s="1390"/>
      <c r="H163" s="1390"/>
      <c r="I163" s="1391"/>
      <c r="J163" s="1389" t="str">
        <f>Policy_assumptions_SEC!F17</f>
        <v xml:space="preserve">The balance of teaching across secondary subjects is adjusted using internal analysis on the impact of increased EBacc entry on the number of hours taught in each secondary subject. This analysis estimates how teaching hours will be adjusted across subjects. The total number of teaching hours is not changed, only the balance between subjects. </v>
      </c>
      <c r="K163" s="1390"/>
      <c r="L163" s="1390"/>
      <c r="M163" s="1390"/>
      <c r="N163" s="1391"/>
      <c r="O163" s="405"/>
    </row>
    <row r="164" spans="2:15" ht="80.25" customHeight="1">
      <c r="B164" s="140"/>
      <c r="C164" s="1401"/>
      <c r="D164" s="1402"/>
      <c r="E164" s="1393" t="str">
        <f>Policy_assumptions_SEC!E18</f>
        <v xml:space="preserve">As mainstream entry rates for all EBacc pillars, apart from Modern Foreign Languages (MFL), are currently at or in excess of 75% we have modelled additional future teaching time requirements in MFL to reach an entry rate of 75% for GCSE examinations at the end of 2023/24 (the rate is kept at 75% beyond this point). This modelling is based on an analysis of teaching time in existing schools to provide a guide of what future teacher need might be. We anticipate that individual schools will implement this policy differently, dependent on their individual circumstances, and therefore this assumption is used to provide a national level estimate of what might be needed. We will review this assumption each year with the latest SWC and GCSE entries data. </v>
      </c>
      <c r="F164" s="1394"/>
      <c r="G164" s="1394"/>
      <c r="H164" s="1394"/>
      <c r="I164" s="1395"/>
      <c r="J164" s="1393"/>
      <c r="K164" s="1394"/>
      <c r="L164" s="1394"/>
      <c r="M164" s="1394"/>
      <c r="N164" s="1395"/>
      <c r="O164" s="405"/>
    </row>
    <row r="165" spans="2:15" ht="33.4" customHeight="1">
      <c r="B165" s="140"/>
      <c r="C165" s="1401"/>
      <c r="D165" s="1402"/>
      <c r="E165" s="1393" t="str">
        <f>Policy_assumptions_SEC!E19</f>
        <v xml:space="preserve">The EBacc assumptions assume that Geography and History teaching requirements do not need to increase in future because mainstream take-up of this pillar has already reached 75%. </v>
      </c>
      <c r="F165" s="1394"/>
      <c r="G165" s="1394"/>
      <c r="H165" s="1394"/>
      <c r="I165" s="1395"/>
      <c r="J165" s="1393"/>
      <c r="K165" s="1394"/>
      <c r="L165" s="1394"/>
      <c r="M165" s="1394"/>
      <c r="N165" s="1395"/>
      <c r="O165" s="405"/>
    </row>
    <row r="166" spans="2:15" ht="104.25" customHeight="1">
      <c r="B166" s="140"/>
      <c r="C166" s="437">
        <f>Policy_assumptions_SEC!B20</f>
        <v>2</v>
      </c>
      <c r="D166" s="910" t="str">
        <f>Policy_assumptions_SEC!D20</f>
        <v>Modern Foreign Languages (EBacc) - Adjusting for different sources of new teachers</v>
      </c>
      <c r="E166" s="1383" t="str">
        <f>Policy_assumptions_SEC!E20</f>
        <v xml:space="preserve">As outlined above we expect to see an increase in the entry rate of EBacc and as part of this, a significant increase in the take-up of Modern Foreign Languages (MFL). To meet this additional teacher need, the model would assume that entrant numbers via all entry routes would rise (NQTs, new to state-funded sector, and re-entrants). However, as the numbers of new to state-funded entrants and re-entrants are likely to be limited by the existing pool of such teachers, we have limited these figures to the estimate for 2016/17 using the methodology used in the May 2017 teachers analysis compendium. Alongside this, there are some new programmes to get more MFL teachers to meet this demand, which have not traditionally been modelled in the TSM. We have assumed that 255 teachers will be sourced by these routes in 2020/21 and all subsequent years. They are referred to within the model as teachers that are sourced via a new category of 'other, new initiatives’. </v>
      </c>
      <c r="F166" s="1384"/>
      <c r="G166" s="1384"/>
      <c r="H166" s="1384"/>
      <c r="I166" s="1385"/>
      <c r="J166" s="1382" t="str">
        <f>Policy_assumptions_SEC!F20</f>
        <v>Re-entrant and new to the state-funded sector entrants for MFL can only increase up to the estimate for 2016/17 using the methodology used in the May 2017 teachers analysis compendium with an additional number added to estimate the impact of the MFL 'returners package'. A category has been added into the model for MFL recruitment via 'other, new initiatives’ from 2020/21 onward.</v>
      </c>
      <c r="K166" s="1382"/>
      <c r="L166" s="1382"/>
      <c r="M166" s="1382"/>
      <c r="N166" s="1382"/>
      <c r="O166" s="405"/>
    </row>
    <row r="167" spans="2:15" ht="97.5" customHeight="1">
      <c r="B167" s="140"/>
      <c r="C167" s="437">
        <f>Policy_assumptions_SEC!B21</f>
        <v>3</v>
      </c>
      <c r="D167" s="910" t="str">
        <f>Policy_assumptions_SEC!D21</f>
        <v>Geography and History (EBacc) - Adjusting for different sources of new teachers</v>
      </c>
      <c r="E167" s="1383" t="str">
        <f>Policy_assumptions_SEC!E21</f>
        <v>As outlined above, we expect to see increases in the entry rate of EBacc and as part of this, future increases in the take-up of Geography and History. As the combined mainstream entry rate for Geography and History is currently at 75% no increases above this level are modelled within the TSM this year. However, as the numbers of new to state-funded entrants and re-entrants is likely to be limited by the existing pool of such teachers, we have limited these figures to the estimate for 2016/17 using the methodology used in the May 2017 teachers analysis compendium for the respective subject. The model  assumes that all remaining additional Geography and History teachers will be sourced via ITT. Given that the model does not assume that future take-up rates for these two subjects will increase this assumption is slightly redundant this year but has been retained for future use or testing purposes.</v>
      </c>
      <c r="F167" s="1384"/>
      <c r="G167" s="1384"/>
      <c r="H167" s="1384"/>
      <c r="I167" s="1385"/>
      <c r="J167" s="1382" t="str">
        <f>Policy_assumptions_SEC!F21</f>
        <v xml:space="preserve">Re-entrant and new to the state-funded sector entrants for Geography and History can only increase up to the estimate for 2016/17 using the methodology used in the May 2017 teachers analysis compendium for the respective subject. </v>
      </c>
      <c r="K167" s="1382"/>
      <c r="L167" s="1382"/>
      <c r="M167" s="1382"/>
      <c r="N167" s="1382"/>
      <c r="O167" s="405"/>
    </row>
    <row r="168" spans="2:15" ht="39" customHeight="1">
      <c r="B168" s="140"/>
      <c r="C168" s="1399">
        <f>Policy_assumptions_SEC!B22</f>
        <v>4</v>
      </c>
      <c r="D168" s="1397" t="str">
        <f>Policy_assumptions_SEC!D22</f>
        <v>New Mathematics GCSE</v>
      </c>
      <c r="E168" s="1389" t="str">
        <f>Policy_assumptions_SEC!E22</f>
        <v>The quantity of KS4 teaching (as a % of the total) dedicated to Mathematics is growing; as a result of both the greater importance of Mathematics within performance tables and policies such as the Teaching for Mastery programme and the new, expanded GCSEs.</v>
      </c>
      <c r="F168" s="1390"/>
      <c r="G168" s="1390"/>
      <c r="H168" s="1390"/>
      <c r="I168" s="1391"/>
      <c r="J168" s="1389" t="str">
        <f>Policy_assumptions_SEC!F22</f>
        <v>The number of years 10-11 Mathematics teaching hours estimated as being required in future is increased between 2017/18 and 2018/19 to provide additional teachers to deliver Mathematics in years 10-11.</v>
      </c>
      <c r="K168" s="1390"/>
      <c r="L168" s="1390"/>
      <c r="M168" s="1390"/>
      <c r="N168" s="1391"/>
      <c r="O168" s="405"/>
    </row>
    <row r="169" spans="2:15" ht="31.5" customHeight="1">
      <c r="B169" s="440"/>
      <c r="C169" s="1400"/>
      <c r="D169" s="1398"/>
      <c r="E169" s="1386" t="str">
        <f>Policy_assumptions_SEC!E23</f>
        <v xml:space="preserve">The model assumes that the % of KS4 teaching time dedicated to Mathematics will increase between 2017/18 and 2018/19 to the same extent that it increased between 2016/17 and 2017/18 as recorded within the SWC. </v>
      </c>
      <c r="F169" s="1387"/>
      <c r="G169" s="1387"/>
      <c r="H169" s="1387"/>
      <c r="I169" s="1388"/>
      <c r="J169" s="1386"/>
      <c r="K169" s="1387"/>
      <c r="L169" s="1387"/>
      <c r="M169" s="1387"/>
      <c r="N169" s="1388"/>
      <c r="O169" s="405"/>
    </row>
    <row r="170" spans="2:15" ht="36.4" customHeight="1">
      <c r="B170" s="140"/>
      <c r="C170" s="437">
        <f>Policy_assumptions_SEC!B24</f>
        <v>5</v>
      </c>
      <c r="D170" s="978" t="str">
        <f>Policy_assumptions_SEC!D24</f>
        <v>Increases in Mathematics teaching requirements in years 12-13</v>
      </c>
      <c r="E170" s="1383" t="str">
        <f>Policy_assumptions_SEC!E24</f>
        <v xml:space="preserve">There will be continued growth in the take-up of post-16 Mathematics qualifications, including Core Maths. The percentage of years 12-13 teaching time dedicated to Mathematics will increase at the current rate for the next 3 years (up to and including 2020/21). </v>
      </c>
      <c r="F170" s="1384"/>
      <c r="G170" s="1384"/>
      <c r="H170" s="1384"/>
      <c r="I170" s="1385"/>
      <c r="J170" s="1382" t="str">
        <f>Policy_assumptions_SEC!F24</f>
        <v>The number of years 12-13 Mathematics teaching hours estimated as being required in future is increased between 2017/18 &amp; 2018/19 and the following two years to provide additional teachers to deliver Mathematics in years 12-13.</v>
      </c>
      <c r="K170" s="1382"/>
      <c r="L170" s="1382"/>
      <c r="M170" s="1382"/>
      <c r="N170" s="1382"/>
      <c r="O170" s="405"/>
    </row>
    <row r="171" spans="2:15" ht="46.5" customHeight="1">
      <c r="B171" s="140"/>
      <c r="C171" s="437">
        <f>Policy_assumptions_SEC!B25</f>
        <v>6</v>
      </c>
      <c r="D171" s="978" t="str">
        <f>Policy_assumptions_SEC!D25</f>
        <v>Increases in English teaching requirements in years 10-11</v>
      </c>
      <c r="E171" s="1383" t="str">
        <f>Policy_assumptions_SEC!E25</f>
        <v xml:space="preserve">The quantity of KS4 teaching (as a % of the total) dedicated to English is growing; as a result of both the greater importance of English (especially English literature) within performance tables and the new, expanded GCSEs. The model assumes that the % of KS4 teaching time dedicated to English will increase between 2017/18 and 2018/19 to the same extent that it increased between 2016/17 and 2017/18 as recorded within the SWC. </v>
      </c>
      <c r="F171" s="1384"/>
      <c r="G171" s="1384"/>
      <c r="H171" s="1384"/>
      <c r="I171" s="1385"/>
      <c r="J171" s="1382" t="str">
        <f>Policy_assumptions_SEC!F25</f>
        <v>The number of years 10-11 English teaching hours estimated as being required in future is increased between 2017/18 and 2018/19 to provide additional teachers to deliver English in years 10-11.</v>
      </c>
      <c r="K171" s="1382"/>
      <c r="L171" s="1382"/>
      <c r="M171" s="1382"/>
      <c r="N171" s="1382"/>
      <c r="O171" s="405"/>
    </row>
    <row r="172" spans="2:15" ht="63.75" customHeight="1">
      <c r="B172" s="140"/>
      <c r="C172" s="437">
        <f>Policy_assumptions_SEC!B26</f>
        <v>7</v>
      </c>
      <c r="D172" s="978" t="str">
        <f>Policy_assumptions_SEC!D26</f>
        <v>Increases in Science teaching requirements in years 10-11</v>
      </c>
      <c r="E172" s="1383" t="str">
        <f>Policy_assumptions_SEC!E26</f>
        <v xml:space="preserve">The quantity of KS4 teaching (as a % of the total) dedicated to Science (Biology, Chemistry, and Physics) is growing; as a result of both the removal of the Core Science GCSE option and increasing uptake of triple science. We expect further increases to occur. To reflect the additional need for Science teachers, the model assumes that the % of KS4 teaching time dedicated to Science will increase between 2017/18 and 2018/19 and the subsequent year to the same extent that it increased between 2016/17 and 2017/18 as recorded within the SWC. </v>
      </c>
      <c r="F172" s="1384"/>
      <c r="G172" s="1384"/>
      <c r="H172" s="1384"/>
      <c r="I172" s="1385"/>
      <c r="J172" s="1382" t="str">
        <f>Policy_assumptions_SEC!F26</f>
        <v xml:space="preserve">The number of years 10-11 teaching hours estimated as being required in future for Biology, Chemistry, and Physics is increased to reflect additional teaching requirements in Science. </v>
      </c>
      <c r="K172" s="1382"/>
      <c r="L172" s="1382"/>
      <c r="M172" s="1382"/>
      <c r="N172" s="1382"/>
      <c r="O172" s="405"/>
    </row>
    <row r="173" spans="2:15">
      <c r="B173" s="11"/>
      <c r="C173" s="929"/>
      <c r="D173" s="930"/>
      <c r="E173" s="11"/>
      <c r="F173" s="11"/>
    </row>
    <row r="174" spans="2:15" ht="13.15">
      <c r="B174" s="74" t="s">
        <v>1465</v>
      </c>
      <c r="D174" s="11"/>
      <c r="E174" s="11"/>
      <c r="F174" s="11"/>
    </row>
    <row r="175" spans="2:15" ht="13.15">
      <c r="B175" s="74"/>
      <c r="D175" s="11"/>
      <c r="E175" s="11"/>
      <c r="F175" s="11"/>
    </row>
    <row r="176" spans="2:15">
      <c r="B176" s="254" t="s">
        <v>366</v>
      </c>
      <c r="C176" s="300"/>
      <c r="D176" s="300"/>
      <c r="E176" s="300"/>
      <c r="F176" s="11"/>
    </row>
    <row r="177" spans="1:14">
      <c r="B177" s="11"/>
      <c r="D177" s="11"/>
      <c r="E177" s="11"/>
      <c r="F177" s="11"/>
    </row>
    <row r="178" spans="1:14" ht="13.15">
      <c r="B178" s="138" t="s">
        <v>59</v>
      </c>
      <c r="C178" s="8" t="str">
        <f t="shared" ref="C178:N178" si="77">C136</f>
        <v>2018/19</v>
      </c>
      <c r="D178" s="8" t="str">
        <f t="shared" si="77"/>
        <v>2019/20</v>
      </c>
      <c r="E178" s="8" t="str">
        <f t="shared" si="77"/>
        <v>2020/21</v>
      </c>
      <c r="F178" s="8" t="str">
        <f t="shared" si="77"/>
        <v>2021/22</v>
      </c>
      <c r="G178" s="8" t="str">
        <f t="shared" si="77"/>
        <v>2022/23</v>
      </c>
      <c r="H178" s="8" t="str">
        <f t="shared" si="77"/>
        <v>2023/24</v>
      </c>
      <c r="I178" s="8" t="str">
        <f t="shared" si="77"/>
        <v>2024/25</v>
      </c>
      <c r="J178" s="8" t="str">
        <f t="shared" si="77"/>
        <v>2025/26</v>
      </c>
      <c r="K178" s="8" t="str">
        <f t="shared" si="77"/>
        <v>2026/27</v>
      </c>
      <c r="L178" s="8" t="str">
        <f t="shared" si="77"/>
        <v>2027/28</v>
      </c>
      <c r="M178" s="8" t="str">
        <f t="shared" si="77"/>
        <v>2028/29</v>
      </c>
      <c r="N178" s="8" t="str">
        <f t="shared" si="77"/>
        <v>2029/30</v>
      </c>
    </row>
    <row r="179" spans="1:14" s="5" customFormat="1" ht="13.15">
      <c r="A179" s="163"/>
      <c r="B179" s="187" t="str">
        <f t="shared" ref="B179:B198" si="78">B137</f>
        <v>Art &amp; Design</v>
      </c>
      <c r="C179" s="444">
        <f t="shared" ref="C179:N179" si="79">C85</f>
        <v>74073.799212337908</v>
      </c>
      <c r="D179" s="444">
        <f t="shared" si="79"/>
        <v>76576.722274103318</v>
      </c>
      <c r="E179" s="444">
        <f t="shared" si="79"/>
        <v>78350.413023401765</v>
      </c>
      <c r="F179" s="444">
        <f t="shared" si="79"/>
        <v>79699.143272684232</v>
      </c>
      <c r="G179" s="444">
        <f t="shared" si="79"/>
        <v>80503.589799587586</v>
      </c>
      <c r="H179" s="444">
        <f t="shared" si="79"/>
        <v>81479.81650744201</v>
      </c>
      <c r="I179" s="444">
        <f t="shared" si="79"/>
        <v>81578.689978600698</v>
      </c>
      <c r="J179" s="444">
        <f t="shared" si="79"/>
        <v>80669.412911357707</v>
      </c>
      <c r="K179" s="444">
        <f t="shared" si="79"/>
        <v>79747.861563501574</v>
      </c>
      <c r="L179" s="444">
        <f t="shared" si="79"/>
        <v>79182.183953177941</v>
      </c>
      <c r="M179" s="444">
        <f t="shared" si="79"/>
        <v>78608.87985157517</v>
      </c>
      <c r="N179" s="444">
        <f t="shared" si="79"/>
        <v>78259.798436664089</v>
      </c>
    </row>
    <row r="180" spans="1:14" s="5" customFormat="1" ht="13.15">
      <c r="A180" s="163"/>
      <c r="B180" s="187" t="str">
        <f t="shared" si="78"/>
        <v>Biology</v>
      </c>
      <c r="C180" s="444">
        <f t="shared" ref="C180:N180" si="80">C86</f>
        <v>86477.212429700943</v>
      </c>
      <c r="D180" s="444">
        <f t="shared" si="80"/>
        <v>89399.241697931488</v>
      </c>
      <c r="E180" s="444">
        <f t="shared" si="80"/>
        <v>91469.9311096085</v>
      </c>
      <c r="F180" s="444">
        <f t="shared" si="80"/>
        <v>93044.50178801021</v>
      </c>
      <c r="G180" s="444">
        <f t="shared" si="80"/>
        <v>93983.650230983156</v>
      </c>
      <c r="H180" s="444">
        <f t="shared" si="80"/>
        <v>95123.342879292904</v>
      </c>
      <c r="I180" s="444">
        <f t="shared" si="80"/>
        <v>95238.772386891695</v>
      </c>
      <c r="J180" s="444">
        <f t="shared" si="80"/>
        <v>94177.239875564395</v>
      </c>
      <c r="K180" s="444">
        <f t="shared" si="80"/>
        <v>93101.377795843247</v>
      </c>
      <c r="L180" s="444">
        <f t="shared" si="80"/>
        <v>92440.979336538439</v>
      </c>
      <c r="M180" s="444">
        <f t="shared" si="80"/>
        <v>91771.677355158972</v>
      </c>
      <c r="N180" s="444">
        <f t="shared" si="80"/>
        <v>91364.143409370794</v>
      </c>
    </row>
    <row r="181" spans="1:14" s="5" customFormat="1" ht="13.15">
      <c r="A181" s="163"/>
      <c r="B181" s="187" t="str">
        <f t="shared" si="78"/>
        <v>Business Studies</v>
      </c>
      <c r="C181" s="444">
        <f t="shared" ref="C181:N181" si="81">C87</f>
        <v>6842.0933894536311</v>
      </c>
      <c r="D181" s="444">
        <f t="shared" si="81"/>
        <v>7073.2848973459877</v>
      </c>
      <c r="E181" s="444">
        <f t="shared" si="81"/>
        <v>7237.1182349060336</v>
      </c>
      <c r="F181" s="444">
        <f t="shared" si="81"/>
        <v>7361.698564535388</v>
      </c>
      <c r="G181" s="444">
        <f t="shared" si="81"/>
        <v>7436.0041668188151</v>
      </c>
      <c r="H181" s="444">
        <f t="shared" si="81"/>
        <v>7526.1768645262964</v>
      </c>
      <c r="I181" s="444">
        <f t="shared" si="81"/>
        <v>7535.3096689807826</v>
      </c>
      <c r="J181" s="444">
        <f t="shared" si="81"/>
        <v>7451.3210160816507</v>
      </c>
      <c r="K181" s="444">
        <f t="shared" si="81"/>
        <v>7366.1986050232708</v>
      </c>
      <c r="L181" s="444">
        <f t="shared" si="81"/>
        <v>7313.9477541243941</v>
      </c>
      <c r="M181" s="444">
        <f t="shared" si="81"/>
        <v>7260.9924548764284</v>
      </c>
      <c r="N181" s="444">
        <f t="shared" si="81"/>
        <v>7228.748292072014</v>
      </c>
    </row>
    <row r="182" spans="1:14" s="5" customFormat="1" ht="13.15">
      <c r="A182" s="163"/>
      <c r="B182" s="187" t="str">
        <f t="shared" si="78"/>
        <v>Chemistry</v>
      </c>
      <c r="C182" s="444">
        <f t="shared" ref="C182:N182" si="82">C88</f>
        <v>74512.633938042127</v>
      </c>
      <c r="D182" s="444">
        <f t="shared" si="82"/>
        <v>77030.385043825081</v>
      </c>
      <c r="E182" s="444">
        <f t="shared" si="82"/>
        <v>78814.583652875968</v>
      </c>
      <c r="F182" s="444">
        <f t="shared" si="82"/>
        <v>80171.304172338787</v>
      </c>
      <c r="G182" s="444">
        <f t="shared" si="82"/>
        <v>80980.516474384392</v>
      </c>
      <c r="H182" s="444">
        <f t="shared" si="82"/>
        <v>81962.526633123227</v>
      </c>
      <c r="I182" s="444">
        <f t="shared" si="82"/>
        <v>82061.985859475462</v>
      </c>
      <c r="J182" s="444">
        <f t="shared" si="82"/>
        <v>81147.32197048665</v>
      </c>
      <c r="K182" s="444">
        <f t="shared" si="82"/>
        <v>80220.311084477231</v>
      </c>
      <c r="L182" s="444">
        <f t="shared" si="82"/>
        <v>79651.282235502382</v>
      </c>
      <c r="M182" s="444">
        <f t="shared" si="82"/>
        <v>79074.581713696403</v>
      </c>
      <c r="N182" s="444">
        <f t="shared" si="82"/>
        <v>78723.432238977548</v>
      </c>
    </row>
    <row r="183" spans="1:14" s="5" customFormat="1" ht="13.15">
      <c r="A183" s="163"/>
      <c r="B183" s="187" t="str">
        <f t="shared" si="78"/>
        <v>Classics</v>
      </c>
      <c r="C183" s="444">
        <f t="shared" ref="C183:N183" si="83">C89</f>
        <v>1856.9455578358202</v>
      </c>
      <c r="D183" s="444">
        <f t="shared" si="83"/>
        <v>1919.6909807866109</v>
      </c>
      <c r="E183" s="444">
        <f t="shared" si="83"/>
        <v>1964.1553824091438</v>
      </c>
      <c r="F183" s="444">
        <f t="shared" si="83"/>
        <v>1997.9665095790149</v>
      </c>
      <c r="G183" s="444">
        <f t="shared" si="83"/>
        <v>2018.1330653724815</v>
      </c>
      <c r="H183" s="444">
        <f t="shared" si="83"/>
        <v>2042.6059541383788</v>
      </c>
      <c r="I183" s="444">
        <f t="shared" si="83"/>
        <v>2045.0845991519768</v>
      </c>
      <c r="J183" s="444">
        <f t="shared" si="83"/>
        <v>2022.2900614232085</v>
      </c>
      <c r="K183" s="444">
        <f t="shared" si="83"/>
        <v>1999.1878214960573</v>
      </c>
      <c r="L183" s="444">
        <f t="shared" si="83"/>
        <v>1985.0069297795881</v>
      </c>
      <c r="M183" s="444">
        <f t="shared" si="83"/>
        <v>1970.6348506358061</v>
      </c>
      <c r="N183" s="444">
        <f t="shared" si="83"/>
        <v>1961.8837781967648</v>
      </c>
    </row>
    <row r="184" spans="1:14" s="5" customFormat="1" ht="13.15">
      <c r="A184" s="163"/>
      <c r="B184" s="187" t="str">
        <f t="shared" si="78"/>
        <v>Computing</v>
      </c>
      <c r="C184" s="444">
        <f t="shared" ref="C184:N184" si="84">C90</f>
        <v>54261.103424893052</v>
      </c>
      <c r="D184" s="444">
        <f t="shared" si="84"/>
        <v>56094.563684298533</v>
      </c>
      <c r="E184" s="444">
        <f t="shared" si="84"/>
        <v>57393.841137525596</v>
      </c>
      <c r="F184" s="444">
        <f t="shared" si="84"/>
        <v>58381.823289471271</v>
      </c>
      <c r="G184" s="444">
        <f t="shared" si="84"/>
        <v>58971.102584718072</v>
      </c>
      <c r="H184" s="444">
        <f t="shared" si="84"/>
        <v>59686.215606114281</v>
      </c>
      <c r="I184" s="444">
        <f t="shared" si="84"/>
        <v>59758.64315406738</v>
      </c>
      <c r="J184" s="444">
        <f t="shared" si="84"/>
        <v>59092.57259319169</v>
      </c>
      <c r="K184" s="444">
        <f t="shared" si="84"/>
        <v>58417.510782820253</v>
      </c>
      <c r="L184" s="444">
        <f t="shared" si="84"/>
        <v>58003.136312423107</v>
      </c>
      <c r="M184" s="444">
        <f t="shared" si="84"/>
        <v>57583.17522656318</v>
      </c>
      <c r="N184" s="444">
        <f t="shared" si="84"/>
        <v>57327.463450474839</v>
      </c>
    </row>
    <row r="185" spans="1:14" s="5" customFormat="1" ht="13.15">
      <c r="A185" s="163"/>
      <c r="B185" s="187" t="str">
        <f t="shared" si="78"/>
        <v>Design &amp; Technology</v>
      </c>
      <c r="C185" s="444">
        <f t="shared" ref="C185:N185" si="85">C91</f>
        <v>105860.4442248032</v>
      </c>
      <c r="D185" s="444">
        <f t="shared" si="85"/>
        <v>109437.4248845836</v>
      </c>
      <c r="E185" s="444">
        <f t="shared" si="85"/>
        <v>111972.24411398373</v>
      </c>
      <c r="F185" s="444">
        <f t="shared" si="85"/>
        <v>113899.7432411608</v>
      </c>
      <c r="G185" s="444">
        <f t="shared" si="85"/>
        <v>115049.39490745343</v>
      </c>
      <c r="H185" s="444">
        <f t="shared" si="85"/>
        <v>116444.54128925766</v>
      </c>
      <c r="I185" s="444">
        <f t="shared" si="85"/>
        <v>116585.84347289351</v>
      </c>
      <c r="J185" s="444">
        <f t="shared" si="85"/>
        <v>115286.37624851309</v>
      </c>
      <c r="K185" s="444">
        <f t="shared" si="85"/>
        <v>113969.3675882665</v>
      </c>
      <c r="L185" s="444">
        <f t="shared" si="85"/>
        <v>113160.94566643114</v>
      </c>
      <c r="M185" s="444">
        <f t="shared" si="85"/>
        <v>112341.62456346463</v>
      </c>
      <c r="N185" s="444">
        <f t="shared" si="85"/>
        <v>111842.74487798802</v>
      </c>
    </row>
    <row r="186" spans="1:14" s="5" customFormat="1" ht="13.15">
      <c r="A186" s="163"/>
      <c r="B186" s="187" t="str">
        <f t="shared" si="78"/>
        <v>Drama</v>
      </c>
      <c r="C186" s="444">
        <f t="shared" ref="C186:N186" si="86">C92</f>
        <v>49037.697983596423</v>
      </c>
      <c r="D186" s="444">
        <f t="shared" si="86"/>
        <v>50694.661531897676</v>
      </c>
      <c r="E186" s="444">
        <f t="shared" si="86"/>
        <v>51868.86499122165</v>
      </c>
      <c r="F186" s="444">
        <f t="shared" si="86"/>
        <v>52761.739763798963</v>
      </c>
      <c r="G186" s="444">
        <f t="shared" si="86"/>
        <v>53294.292518615272</v>
      </c>
      <c r="H186" s="444">
        <f t="shared" si="86"/>
        <v>53940.565707952526</v>
      </c>
      <c r="I186" s="444">
        <f t="shared" si="86"/>
        <v>54006.021070966526</v>
      </c>
      <c r="J186" s="444">
        <f t="shared" si="86"/>
        <v>53404.069305551406</v>
      </c>
      <c r="K186" s="444">
        <f t="shared" si="86"/>
        <v>52793.991826698155</v>
      </c>
      <c r="L186" s="444">
        <f t="shared" si="86"/>
        <v>52419.506811671243</v>
      </c>
      <c r="M186" s="444">
        <f t="shared" si="86"/>
        <v>52039.972972633703</v>
      </c>
      <c r="N186" s="444">
        <f t="shared" si="86"/>
        <v>51808.877103674356</v>
      </c>
    </row>
    <row r="187" spans="1:14" s="5" customFormat="1" ht="13.15">
      <c r="A187" s="163"/>
      <c r="B187" s="187" t="str">
        <f t="shared" si="78"/>
        <v>English</v>
      </c>
      <c r="C187" s="444">
        <f t="shared" ref="C187:N187" si="87">C93</f>
        <v>272591.50442334812</v>
      </c>
      <c r="D187" s="444">
        <f t="shared" si="87"/>
        <v>281802.25869972497</v>
      </c>
      <c r="E187" s="444">
        <f t="shared" si="87"/>
        <v>288329.43882109388</v>
      </c>
      <c r="F187" s="444">
        <f t="shared" si="87"/>
        <v>293292.76474230492</v>
      </c>
      <c r="G187" s="444">
        <f t="shared" si="87"/>
        <v>296253.12712858041</v>
      </c>
      <c r="H187" s="444">
        <f t="shared" si="87"/>
        <v>299845.6404029362</v>
      </c>
      <c r="I187" s="444">
        <f t="shared" si="87"/>
        <v>300209.49467445054</v>
      </c>
      <c r="J187" s="444">
        <f t="shared" si="87"/>
        <v>296863.35600824136</v>
      </c>
      <c r="K187" s="444">
        <f t="shared" si="87"/>
        <v>293472.04800208169</v>
      </c>
      <c r="L187" s="444">
        <f t="shared" si="87"/>
        <v>291390.35498165619</v>
      </c>
      <c r="M187" s="444">
        <f t="shared" si="87"/>
        <v>289280.59648121806</v>
      </c>
      <c r="N187" s="444">
        <f t="shared" si="87"/>
        <v>287995.9772356996</v>
      </c>
    </row>
    <row r="188" spans="1:14" s="5" customFormat="1" ht="13.15">
      <c r="A188" s="163"/>
      <c r="B188" s="187" t="str">
        <f t="shared" si="78"/>
        <v>Food</v>
      </c>
      <c r="C188" s="444">
        <f t="shared" ref="C188:N188" si="88">C94</f>
        <v>15220.311023876087</v>
      </c>
      <c r="D188" s="444">
        <f t="shared" si="88"/>
        <v>15734.59904304058</v>
      </c>
      <c r="E188" s="444">
        <f t="shared" si="88"/>
        <v>16099.04808104804</v>
      </c>
      <c r="F188" s="444">
        <f t="shared" si="88"/>
        <v>16376.178376775733</v>
      </c>
      <c r="G188" s="444">
        <f t="shared" si="88"/>
        <v>16541.471995730637</v>
      </c>
      <c r="H188" s="444">
        <f t="shared" si="88"/>
        <v>16742.062140712478</v>
      </c>
      <c r="I188" s="444">
        <f t="shared" si="88"/>
        <v>16762.378163368907</v>
      </c>
      <c r="J188" s="444">
        <f t="shared" si="88"/>
        <v>16575.544493198373</v>
      </c>
      <c r="K188" s="444">
        <f t="shared" si="88"/>
        <v>16386.188765694304</v>
      </c>
      <c r="L188" s="444">
        <f t="shared" si="88"/>
        <v>16269.956180624811</v>
      </c>
      <c r="M188" s="444">
        <f t="shared" si="88"/>
        <v>16152.156542555151</v>
      </c>
      <c r="N188" s="444">
        <f t="shared" si="88"/>
        <v>16080.429052348109</v>
      </c>
    </row>
    <row r="189" spans="1:14" s="5" customFormat="1" ht="13.15">
      <c r="A189" s="163"/>
      <c r="B189" s="187" t="str">
        <f t="shared" si="78"/>
        <v>Geography</v>
      </c>
      <c r="C189" s="444">
        <f t="shared" ref="C189:N189" si="89">C95</f>
        <v>104973.77549438075</v>
      </c>
      <c r="D189" s="444">
        <f t="shared" si="89"/>
        <v>108520.79598420743</v>
      </c>
      <c r="E189" s="444">
        <f t="shared" si="89"/>
        <v>111034.38400714096</v>
      </c>
      <c r="F189" s="444">
        <f t="shared" si="89"/>
        <v>112945.7387357516</v>
      </c>
      <c r="G189" s="444">
        <f t="shared" si="89"/>
        <v>114085.76111897401</v>
      </c>
      <c r="H189" s="444">
        <f t="shared" si="89"/>
        <v>115469.22199652623</v>
      </c>
      <c r="I189" s="444">
        <f t="shared" si="89"/>
        <v>115609.340657566</v>
      </c>
      <c r="J189" s="444">
        <f t="shared" si="89"/>
        <v>114320.75754540054</v>
      </c>
      <c r="K189" s="444">
        <f t="shared" si="89"/>
        <v>113014.77992139499</v>
      </c>
      <c r="L189" s="444">
        <f t="shared" si="89"/>
        <v>112213.12920144082</v>
      </c>
      <c r="M189" s="444">
        <f t="shared" si="89"/>
        <v>111400.67059000736</v>
      </c>
      <c r="N189" s="444">
        <f t="shared" si="89"/>
        <v>110905.96943429788</v>
      </c>
    </row>
    <row r="190" spans="1:14" s="5" customFormat="1" ht="13.15">
      <c r="A190" s="163"/>
      <c r="B190" s="187" t="str">
        <f t="shared" si="78"/>
        <v>History</v>
      </c>
      <c r="C190" s="444">
        <f t="shared" ref="C190:N190" si="90">C96</f>
        <v>108326.70250365998</v>
      </c>
      <c r="D190" s="444">
        <f t="shared" si="90"/>
        <v>111987.01701141443</v>
      </c>
      <c r="E190" s="444">
        <f t="shared" si="90"/>
        <v>114580.89058312052</v>
      </c>
      <c r="F190" s="444">
        <f t="shared" si="90"/>
        <v>116553.29515835895</v>
      </c>
      <c r="G190" s="444">
        <f t="shared" si="90"/>
        <v>117729.73055827898</v>
      </c>
      <c r="H190" s="444">
        <f t="shared" si="90"/>
        <v>119157.38002789413</v>
      </c>
      <c r="I190" s="444">
        <f t="shared" si="90"/>
        <v>119301.97416522207</v>
      </c>
      <c r="J190" s="444">
        <f t="shared" si="90"/>
        <v>117972.23291522521</v>
      </c>
      <c r="K190" s="444">
        <f t="shared" si="90"/>
        <v>116624.54156197232</v>
      </c>
      <c r="L190" s="444">
        <f t="shared" si="90"/>
        <v>115797.28562454091</v>
      </c>
      <c r="M190" s="444">
        <f t="shared" si="90"/>
        <v>114958.87658492317</v>
      </c>
      <c r="N190" s="444">
        <f t="shared" si="90"/>
        <v>114448.3743697711</v>
      </c>
    </row>
    <row r="191" spans="1:14" s="5" customFormat="1" ht="13.15">
      <c r="A191" s="163"/>
      <c r="B191" s="187" t="str">
        <f t="shared" si="78"/>
        <v>Mathematics</v>
      </c>
      <c r="C191" s="444">
        <f t="shared" ref="C191:N191" si="91">C97</f>
        <v>266091.84769712132</v>
      </c>
      <c r="D191" s="444">
        <f t="shared" si="91"/>
        <v>275082.98125893221</v>
      </c>
      <c r="E191" s="444">
        <f t="shared" si="91"/>
        <v>281454.52765918092</v>
      </c>
      <c r="F191" s="444">
        <f t="shared" si="91"/>
        <v>286299.50831216184</v>
      </c>
      <c r="G191" s="444">
        <f t="shared" si="91"/>
        <v>289189.28398174292</v>
      </c>
      <c r="H191" s="444">
        <f t="shared" si="91"/>
        <v>292696.13756865857</v>
      </c>
      <c r="I191" s="444">
        <f t="shared" si="91"/>
        <v>293051.31611908536</v>
      </c>
      <c r="J191" s="444">
        <f t="shared" si="91"/>
        <v>289784.96259781212</v>
      </c>
      <c r="K191" s="444">
        <f t="shared" si="91"/>
        <v>286474.51675182715</v>
      </c>
      <c r="L191" s="444">
        <f t="shared" si="91"/>
        <v>284442.45950442681</v>
      </c>
      <c r="M191" s="444">
        <f t="shared" si="91"/>
        <v>282383.00596876408</v>
      </c>
      <c r="N191" s="444">
        <f t="shared" si="91"/>
        <v>281129.01711335051</v>
      </c>
    </row>
    <row r="192" spans="1:14" s="5" customFormat="1" ht="13.15">
      <c r="A192" s="163"/>
      <c r="B192" s="187" t="str">
        <f t="shared" si="78"/>
        <v>Modern Foreign Languages</v>
      </c>
      <c r="C192" s="444">
        <f t="shared" ref="C192:N192" si="92">C98</f>
        <v>152362.8212027945</v>
      </c>
      <c r="D192" s="444">
        <f t="shared" si="92"/>
        <v>157511.09796190789</v>
      </c>
      <c r="E192" s="444">
        <f t="shared" si="92"/>
        <v>161159.41260727576</v>
      </c>
      <c r="F192" s="444">
        <f t="shared" si="92"/>
        <v>163933.62356995573</v>
      </c>
      <c r="G192" s="444">
        <f t="shared" si="92"/>
        <v>165588.29423150016</v>
      </c>
      <c r="H192" s="444">
        <f t="shared" si="92"/>
        <v>167596.30052959535</v>
      </c>
      <c r="I192" s="444">
        <f t="shared" si="92"/>
        <v>167799.67393784551</v>
      </c>
      <c r="J192" s="444">
        <f t="shared" si="92"/>
        <v>165929.37673838623</v>
      </c>
      <c r="K192" s="444">
        <f t="shared" si="92"/>
        <v>164033.83250094132</v>
      </c>
      <c r="L192" s="444">
        <f t="shared" si="92"/>
        <v>162870.28698934824</v>
      </c>
      <c r="M192" s="444">
        <f t="shared" si="92"/>
        <v>161691.05450422975</v>
      </c>
      <c r="N192" s="444">
        <f t="shared" si="92"/>
        <v>160973.02694562095</v>
      </c>
    </row>
    <row r="193" spans="1:17" s="5" customFormat="1" ht="13.15">
      <c r="A193" s="163"/>
      <c r="B193" s="187" t="str">
        <f t="shared" si="78"/>
        <v>Music</v>
      </c>
      <c r="C193" s="444">
        <f t="shared" ref="C193:N193" si="93">C99</f>
        <v>55282.88275773613</v>
      </c>
      <c r="D193" s="444">
        <f t="shared" si="93"/>
        <v>57150.868518511903</v>
      </c>
      <c r="E193" s="444">
        <f t="shared" si="93"/>
        <v>58474.61238995647</v>
      </c>
      <c r="F193" s="444">
        <f t="shared" si="93"/>
        <v>59481.199024309564</v>
      </c>
      <c r="G193" s="444">
        <f t="shared" si="93"/>
        <v>60081.574913011915</v>
      </c>
      <c r="H193" s="444">
        <f t="shared" si="93"/>
        <v>60810.154076078485</v>
      </c>
      <c r="I193" s="444">
        <f t="shared" si="93"/>
        <v>60883.945491829247</v>
      </c>
      <c r="J193" s="444">
        <f t="shared" si="93"/>
        <v>60205.332297458088</v>
      </c>
      <c r="K193" s="444">
        <f t="shared" si="93"/>
        <v>59517.558541278479</v>
      </c>
      <c r="L193" s="444">
        <f t="shared" si="93"/>
        <v>59095.381073094977</v>
      </c>
      <c r="M193" s="444">
        <f t="shared" si="93"/>
        <v>58667.511789077522</v>
      </c>
      <c r="N193" s="444">
        <f t="shared" si="93"/>
        <v>58406.984758755862</v>
      </c>
    </row>
    <row r="194" spans="1:17" s="5" customFormat="1" ht="13.15">
      <c r="A194" s="163"/>
      <c r="B194" s="187" t="str">
        <f t="shared" si="78"/>
        <v>Others</v>
      </c>
      <c r="C194" s="444">
        <f t="shared" ref="C194:N194" si="94">C100</f>
        <v>40366.64364542473</v>
      </c>
      <c r="D194" s="444">
        <f t="shared" si="94"/>
        <v>41730.615851259296</v>
      </c>
      <c r="E194" s="444">
        <f t="shared" si="94"/>
        <v>42697.191660458397</v>
      </c>
      <c r="F194" s="444">
        <f t="shared" si="94"/>
        <v>43432.184517926427</v>
      </c>
      <c r="G194" s="444">
        <f t="shared" si="94"/>
        <v>43870.569029435312</v>
      </c>
      <c r="H194" s="444">
        <f t="shared" si="94"/>
        <v>44402.565444525921</v>
      </c>
      <c r="I194" s="444">
        <f t="shared" si="94"/>
        <v>44456.446711838915</v>
      </c>
      <c r="J194" s="444">
        <f t="shared" si="94"/>
        <v>43960.93461797238</v>
      </c>
      <c r="K194" s="444">
        <f t="shared" si="94"/>
        <v>43458.73363388038</v>
      </c>
      <c r="L194" s="444">
        <f t="shared" si="94"/>
        <v>43150.466652073868</v>
      </c>
      <c r="M194" s="444">
        <f t="shared" si="94"/>
        <v>42838.043600793339</v>
      </c>
      <c r="N194" s="444">
        <f t="shared" si="94"/>
        <v>42647.8110863443</v>
      </c>
    </row>
    <row r="195" spans="1:17" s="5" customFormat="1" ht="13.15">
      <c r="A195" s="163"/>
      <c r="B195" s="187" t="str">
        <f t="shared" si="78"/>
        <v>Physical Education</v>
      </c>
      <c r="C195" s="444">
        <f t="shared" ref="C195:N195" si="95">C101</f>
        <v>155323.2464997152</v>
      </c>
      <c r="D195" s="444">
        <f t="shared" si="95"/>
        <v>160571.55480611103</v>
      </c>
      <c r="E195" s="444">
        <f t="shared" si="95"/>
        <v>164290.75658051739</v>
      </c>
      <c r="F195" s="444">
        <f t="shared" si="95"/>
        <v>167118.87074771983</v>
      </c>
      <c r="G195" s="444">
        <f t="shared" si="95"/>
        <v>168805.69183051423</v>
      </c>
      <c r="H195" s="444">
        <f t="shared" si="95"/>
        <v>170852.71389764239</v>
      </c>
      <c r="I195" s="444">
        <f t="shared" si="95"/>
        <v>171060.03887214573</v>
      </c>
      <c r="J195" s="444">
        <f t="shared" si="95"/>
        <v>169153.4016056128</v>
      </c>
      <c r="K195" s="444">
        <f t="shared" si="95"/>
        <v>167221.02674854783</v>
      </c>
      <c r="L195" s="444">
        <f t="shared" si="95"/>
        <v>166034.87342791414</v>
      </c>
      <c r="M195" s="444">
        <f t="shared" si="95"/>
        <v>164832.72833424498</v>
      </c>
      <c r="N195" s="444">
        <f t="shared" si="95"/>
        <v>164100.74942627409</v>
      </c>
    </row>
    <row r="196" spans="1:17" s="5" customFormat="1" ht="13.15">
      <c r="A196" s="163"/>
      <c r="B196" s="187" t="str">
        <f t="shared" si="78"/>
        <v>Physics</v>
      </c>
      <c r="C196" s="444">
        <f t="shared" ref="C196:N196" si="96">C102</f>
        <v>74937.896689107089</v>
      </c>
      <c r="D196" s="444">
        <f t="shared" si="96"/>
        <v>77470.017247493655</v>
      </c>
      <c r="E196" s="444">
        <f t="shared" si="96"/>
        <v>79264.398736531861</v>
      </c>
      <c r="F196" s="444">
        <f t="shared" si="96"/>
        <v>80628.862408666115</v>
      </c>
      <c r="G196" s="444">
        <f t="shared" si="96"/>
        <v>81442.693093280905</v>
      </c>
      <c r="H196" s="444">
        <f t="shared" si="96"/>
        <v>82430.307836364809</v>
      </c>
      <c r="I196" s="444">
        <f t="shared" si="96"/>
        <v>82530.334702082109</v>
      </c>
      <c r="J196" s="444">
        <f t="shared" si="96"/>
        <v>81610.450591217173</v>
      </c>
      <c r="K196" s="444">
        <f t="shared" si="96"/>
        <v>80678.149015846546</v>
      </c>
      <c r="L196" s="444">
        <f t="shared" si="96"/>
        <v>80105.8725729945</v>
      </c>
      <c r="M196" s="444">
        <f t="shared" si="96"/>
        <v>79525.880673102933</v>
      </c>
      <c r="N196" s="444">
        <f t="shared" si="96"/>
        <v>79172.727098089104</v>
      </c>
    </row>
    <row r="197" spans="1:17" s="5" customFormat="1" ht="13.15">
      <c r="A197" s="163"/>
      <c r="B197" s="187" t="str">
        <f t="shared" si="78"/>
        <v>Religious Education</v>
      </c>
      <c r="C197" s="444">
        <f t="shared" ref="C197:N197" si="97">C103</f>
        <v>64774.374795882672</v>
      </c>
      <c r="D197" s="444">
        <f t="shared" si="97"/>
        <v>66963.074149932363</v>
      </c>
      <c r="E197" s="444">
        <f t="shared" si="97"/>
        <v>68514.090981642425</v>
      </c>
      <c r="F197" s="444">
        <f t="shared" si="97"/>
        <v>69693.497999974687</v>
      </c>
      <c r="G197" s="444">
        <f t="shared" si="97"/>
        <v>70396.952141533096</v>
      </c>
      <c r="H197" s="444">
        <f t="shared" si="97"/>
        <v>71250.620717098471</v>
      </c>
      <c r="I197" s="444">
        <f t="shared" si="97"/>
        <v>71337.081346177918</v>
      </c>
      <c r="J197" s="444">
        <f t="shared" si="97"/>
        <v>70541.957372881181</v>
      </c>
      <c r="K197" s="444">
        <f t="shared" si="97"/>
        <v>69736.100065244376</v>
      </c>
      <c r="L197" s="444">
        <f t="shared" si="97"/>
        <v>69241.439146885023</v>
      </c>
      <c r="M197" s="444">
        <f t="shared" si="97"/>
        <v>68740.109187518625</v>
      </c>
      <c r="N197" s="444">
        <f t="shared" si="97"/>
        <v>68434.852394372254</v>
      </c>
    </row>
    <row r="198" spans="1:17" s="5" customFormat="1" ht="13.15">
      <c r="A198" s="163"/>
      <c r="B198" s="187" t="str">
        <f t="shared" si="78"/>
        <v>Total</v>
      </c>
      <c r="C198" s="444">
        <f t="shared" ref="C198:N198" si="98">SUM(C179:C197)</f>
        <v>1763173.9368937097</v>
      </c>
      <c r="D198" s="444">
        <f t="shared" si="98"/>
        <v>1822750.8555273083</v>
      </c>
      <c r="E198" s="444">
        <f t="shared" si="98"/>
        <v>1864969.903753899</v>
      </c>
      <c r="F198" s="444">
        <f t="shared" si="98"/>
        <v>1897073.6441954845</v>
      </c>
      <c r="G198" s="444">
        <f t="shared" si="98"/>
        <v>1916221.8337705159</v>
      </c>
      <c r="H198" s="444">
        <f t="shared" si="98"/>
        <v>1939458.8960798804</v>
      </c>
      <c r="I198" s="444">
        <f t="shared" si="98"/>
        <v>1941812.3750326405</v>
      </c>
      <c r="J198" s="444">
        <f t="shared" si="98"/>
        <v>1920168.9107655755</v>
      </c>
      <c r="K198" s="444">
        <f t="shared" si="98"/>
        <v>1898233.2825768357</v>
      </c>
      <c r="L198" s="444">
        <f t="shared" si="98"/>
        <v>1884768.4943546485</v>
      </c>
      <c r="M198" s="444">
        <f t="shared" si="98"/>
        <v>1871122.1732450393</v>
      </c>
      <c r="N198" s="444">
        <f t="shared" si="98"/>
        <v>1862813.0105023424</v>
      </c>
    </row>
    <row r="199" spans="1:17">
      <c r="A199" s="1182">
        <f>O199</f>
        <v>0</v>
      </c>
      <c r="B199" s="1177"/>
      <c r="C199" s="1182">
        <f t="shared" ref="C199:N199" si="99">SUM(C179:C197)-C198</f>
        <v>0</v>
      </c>
      <c r="D199" s="1182">
        <f t="shared" si="99"/>
        <v>0</v>
      </c>
      <c r="E199" s="1182">
        <f t="shared" si="99"/>
        <v>0</v>
      </c>
      <c r="F199" s="1182">
        <f t="shared" si="99"/>
        <v>0</v>
      </c>
      <c r="G199" s="1182">
        <f t="shared" si="99"/>
        <v>0</v>
      </c>
      <c r="H199" s="1182">
        <f t="shared" si="99"/>
        <v>0</v>
      </c>
      <c r="I199" s="1182">
        <f t="shared" si="99"/>
        <v>0</v>
      </c>
      <c r="J199" s="1182">
        <f t="shared" si="99"/>
        <v>0</v>
      </c>
      <c r="K199" s="1182">
        <f t="shared" si="99"/>
        <v>0</v>
      </c>
      <c r="L199" s="1182">
        <f t="shared" si="99"/>
        <v>0</v>
      </c>
      <c r="M199" s="1182">
        <f t="shared" si="99"/>
        <v>0</v>
      </c>
      <c r="N199" s="1182">
        <f t="shared" si="99"/>
        <v>0</v>
      </c>
      <c r="O199" s="1182">
        <f>SUM(C199:N199)</f>
        <v>0</v>
      </c>
    </row>
    <row r="200" spans="1:17">
      <c r="B200" s="11"/>
      <c r="C200" s="10"/>
      <c r="D200" s="10"/>
      <c r="E200" s="10"/>
      <c r="F200" s="10"/>
      <c r="G200" s="10"/>
      <c r="H200" s="10"/>
      <c r="I200" s="10"/>
      <c r="J200" s="10"/>
      <c r="K200" s="10"/>
      <c r="L200" s="10"/>
      <c r="M200" s="10"/>
      <c r="N200" s="10"/>
      <c r="O200" s="10"/>
    </row>
    <row r="201" spans="1:17" ht="13.15">
      <c r="B201" s="74" t="s">
        <v>1470</v>
      </c>
      <c r="D201" s="11"/>
      <c r="E201" s="11"/>
      <c r="F201" s="11"/>
    </row>
    <row r="202" spans="1:17" ht="13.15">
      <c r="B202" s="74"/>
      <c r="D202" s="11"/>
      <c r="E202" s="11"/>
      <c r="F202" s="11"/>
    </row>
    <row r="203" spans="1:17">
      <c r="B203" s="254" t="s">
        <v>1680</v>
      </c>
      <c r="D203" s="11"/>
      <c r="E203" s="11"/>
      <c r="F203" s="11"/>
    </row>
    <row r="204" spans="1:17">
      <c r="B204" s="254"/>
      <c r="D204" s="11"/>
      <c r="E204" s="11"/>
      <c r="F204" s="11"/>
    </row>
    <row r="205" spans="1:17">
      <c r="B205" s="254" t="s">
        <v>1681</v>
      </c>
      <c r="D205" s="11"/>
      <c r="E205" s="11"/>
      <c r="F205" s="11"/>
    </row>
    <row r="206" spans="1:17">
      <c r="B206" s="982"/>
      <c r="D206" s="11"/>
      <c r="E206" s="11"/>
      <c r="F206" s="11"/>
    </row>
    <row r="207" spans="1:17" ht="13.15">
      <c r="B207" s="138" t="s">
        <v>59</v>
      </c>
      <c r="C207" s="8" t="str">
        <f>C178</f>
        <v>2018/19</v>
      </c>
      <c r="D207" s="8" t="str">
        <f t="shared" ref="D207:N207" si="100">D178</f>
        <v>2019/20</v>
      </c>
      <c r="E207" s="8" t="str">
        <f t="shared" si="100"/>
        <v>2020/21</v>
      </c>
      <c r="F207" s="8" t="str">
        <f t="shared" si="100"/>
        <v>2021/22</v>
      </c>
      <c r="G207" s="8" t="str">
        <f t="shared" si="100"/>
        <v>2022/23</v>
      </c>
      <c r="H207" s="8" t="str">
        <f t="shared" si="100"/>
        <v>2023/24</v>
      </c>
      <c r="I207" s="8" t="str">
        <f t="shared" si="100"/>
        <v>2024/25</v>
      </c>
      <c r="J207" s="8" t="str">
        <f t="shared" si="100"/>
        <v>2025/26</v>
      </c>
      <c r="K207" s="8" t="str">
        <f t="shared" si="100"/>
        <v>2026/27</v>
      </c>
      <c r="L207" s="8" t="str">
        <f t="shared" si="100"/>
        <v>2027/28</v>
      </c>
      <c r="M207" s="8" t="str">
        <f t="shared" si="100"/>
        <v>2028/29</v>
      </c>
      <c r="N207" s="8" t="str">
        <f t="shared" si="100"/>
        <v>2029/30</v>
      </c>
      <c r="Q207" s="254" t="s">
        <v>460</v>
      </c>
    </row>
    <row r="208" spans="1:17" s="5" customFormat="1" ht="13.15">
      <c r="A208" s="163"/>
      <c r="B208" s="187" t="str">
        <f t="shared" ref="B208:B227" si="101">B179</f>
        <v>Art &amp; Design</v>
      </c>
      <c r="C208" s="507">
        <f t="shared" ref="C208:N208" si="102">(C179/((SUM(C$179:C$197))-C$180-C$182-C$187-C$189-C$190-C$191-C$192-C$196))*(C$104-C$209-C$211-C$216-C$218-C$219-C$220-C$221-C$225)</f>
        <v>74073.799212337908</v>
      </c>
      <c r="D208" s="507">
        <f t="shared" si="102"/>
        <v>76576.72227410326</v>
      </c>
      <c r="E208" s="507">
        <f t="shared" si="102"/>
        <v>78350.413023401707</v>
      </c>
      <c r="F208" s="507">
        <f t="shared" si="102"/>
        <v>79699.143272684174</v>
      </c>
      <c r="G208" s="507">
        <f t="shared" si="102"/>
        <v>80503.589799587528</v>
      </c>
      <c r="H208" s="507">
        <f t="shared" si="102"/>
        <v>81479.816507441952</v>
      </c>
      <c r="I208" s="507">
        <f t="shared" si="102"/>
        <v>81578.68997860064</v>
      </c>
      <c r="J208" s="507">
        <f t="shared" si="102"/>
        <v>80669.412911357649</v>
      </c>
      <c r="K208" s="507">
        <f t="shared" si="102"/>
        <v>79747.861563501516</v>
      </c>
      <c r="L208" s="507">
        <f t="shared" si="102"/>
        <v>79182.183953177882</v>
      </c>
      <c r="M208" s="507">
        <f t="shared" si="102"/>
        <v>78608.879851575111</v>
      </c>
      <c r="N208" s="507">
        <f t="shared" si="102"/>
        <v>78259.79843666403</v>
      </c>
    </row>
    <row r="209" spans="1:30" s="5" customFormat="1" ht="13.15">
      <c r="A209" s="163"/>
      <c r="B209" s="187" t="str">
        <f t="shared" si="101"/>
        <v>Biology</v>
      </c>
      <c r="C209" s="378">
        <f>C180</f>
        <v>86477.212429700943</v>
      </c>
      <c r="D209" s="378">
        <f t="shared" ref="D209:N209" si="103">D180</f>
        <v>89399.241697931488</v>
      </c>
      <c r="E209" s="378">
        <f t="shared" si="103"/>
        <v>91469.9311096085</v>
      </c>
      <c r="F209" s="378">
        <f t="shared" si="103"/>
        <v>93044.50178801021</v>
      </c>
      <c r="G209" s="378">
        <f t="shared" si="103"/>
        <v>93983.650230983156</v>
      </c>
      <c r="H209" s="378">
        <f t="shared" si="103"/>
        <v>95123.342879292904</v>
      </c>
      <c r="I209" s="378">
        <f t="shared" si="103"/>
        <v>95238.772386891695</v>
      </c>
      <c r="J209" s="378">
        <f t="shared" si="103"/>
        <v>94177.239875564395</v>
      </c>
      <c r="K209" s="378">
        <f t="shared" si="103"/>
        <v>93101.377795843247</v>
      </c>
      <c r="L209" s="378">
        <f t="shared" si="103"/>
        <v>92440.979336538439</v>
      </c>
      <c r="M209" s="378">
        <f t="shared" si="103"/>
        <v>91771.677355158972</v>
      </c>
      <c r="N209" s="378">
        <f t="shared" si="103"/>
        <v>91364.143409370794</v>
      </c>
      <c r="P209" s="5" t="s">
        <v>7</v>
      </c>
      <c r="Q209" s="508">
        <f>C209/C$227</f>
        <v>4.9046330949091207E-2</v>
      </c>
      <c r="R209" s="508">
        <f t="shared" ref="R209:Z209" si="104">D209/D$227</f>
        <v>4.9046330949091228E-2</v>
      </c>
      <c r="S209" s="508">
        <f t="shared" si="104"/>
        <v>4.9046330949091207E-2</v>
      </c>
      <c r="T209" s="508">
        <f t="shared" si="104"/>
        <v>4.9046330949091207E-2</v>
      </c>
      <c r="U209" s="508">
        <f t="shared" si="104"/>
        <v>4.9046330949091214E-2</v>
      </c>
      <c r="V209" s="508">
        <f t="shared" si="104"/>
        <v>4.9046330949091221E-2</v>
      </c>
      <c r="W209" s="508">
        <f t="shared" si="104"/>
        <v>4.9046330949091214E-2</v>
      </c>
      <c r="X209" s="508">
        <f t="shared" si="104"/>
        <v>4.9046330949091221E-2</v>
      </c>
      <c r="Y209" s="508">
        <f t="shared" si="104"/>
        <v>4.9046330949091214E-2</v>
      </c>
      <c r="Z209" s="508">
        <f t="shared" si="104"/>
        <v>4.9046330949091221E-2</v>
      </c>
      <c r="AA209" s="508">
        <f>M209/M$227</f>
        <v>4.9046330949091228E-2</v>
      </c>
      <c r="AB209" s="508">
        <f>N209/N$227</f>
        <v>4.9046330949091207E-2</v>
      </c>
      <c r="AC209" s="509"/>
      <c r="AD209" s="509"/>
    </row>
    <row r="210" spans="1:30" s="5" customFormat="1" ht="13.15">
      <c r="A210" s="163"/>
      <c r="B210" s="187" t="str">
        <f t="shared" si="101"/>
        <v>Business Studies</v>
      </c>
      <c r="C210" s="507">
        <f t="shared" ref="C210:N210" si="105">(C181/((SUM(C$179:C$197))-C$180-C$182-C$187-C$189-C$190-C$191-C$192-C$196))*(C$104-C$209-C$211-C$216-C$218-C$219-C$220-C$221-C$225)</f>
        <v>6842.0933894536311</v>
      </c>
      <c r="D210" s="507">
        <f t="shared" si="105"/>
        <v>7073.2848973459822</v>
      </c>
      <c r="E210" s="507">
        <f t="shared" si="105"/>
        <v>7237.1182349060282</v>
      </c>
      <c r="F210" s="507">
        <f t="shared" si="105"/>
        <v>7361.6985645353834</v>
      </c>
      <c r="G210" s="507">
        <f t="shared" si="105"/>
        <v>7436.0041668188096</v>
      </c>
      <c r="H210" s="507">
        <f t="shared" si="105"/>
        <v>7526.1768645262919</v>
      </c>
      <c r="I210" s="507">
        <f t="shared" si="105"/>
        <v>7535.309668980778</v>
      </c>
      <c r="J210" s="507">
        <f t="shared" si="105"/>
        <v>7451.3210160816452</v>
      </c>
      <c r="K210" s="507">
        <f t="shared" si="105"/>
        <v>7366.1986050232663</v>
      </c>
      <c r="L210" s="507">
        <f t="shared" si="105"/>
        <v>7313.9477541243887</v>
      </c>
      <c r="M210" s="507">
        <f t="shared" si="105"/>
        <v>7260.9924548764229</v>
      </c>
      <c r="N210" s="507">
        <f t="shared" si="105"/>
        <v>7228.7482920720086</v>
      </c>
      <c r="Q210" s="510">
        <f t="shared" ref="Q210:AB210" si="106">C86/C$104</f>
        <v>4.9046330949091214E-2</v>
      </c>
      <c r="R210" s="510">
        <f t="shared" si="106"/>
        <v>4.9046330949091214E-2</v>
      </c>
      <c r="S210" s="510">
        <f t="shared" si="106"/>
        <v>4.9046330949091214E-2</v>
      </c>
      <c r="T210" s="510">
        <f t="shared" si="106"/>
        <v>4.9046330949091214E-2</v>
      </c>
      <c r="U210" s="510">
        <f t="shared" si="106"/>
        <v>4.9046330949091214E-2</v>
      </c>
      <c r="V210" s="510">
        <f t="shared" si="106"/>
        <v>4.9046330949091221E-2</v>
      </c>
      <c r="W210" s="510">
        <f t="shared" si="106"/>
        <v>4.9046330949091214E-2</v>
      </c>
      <c r="X210" s="510">
        <f t="shared" si="106"/>
        <v>4.9046330949091221E-2</v>
      </c>
      <c r="Y210" s="510">
        <f t="shared" si="106"/>
        <v>4.9046330949091214E-2</v>
      </c>
      <c r="Z210" s="510">
        <f t="shared" si="106"/>
        <v>4.9046330949091214E-2</v>
      </c>
      <c r="AA210" s="510">
        <f t="shared" si="106"/>
        <v>4.9046330949091221E-2</v>
      </c>
      <c r="AB210" s="510">
        <f t="shared" si="106"/>
        <v>4.9046330949091214E-2</v>
      </c>
    </row>
    <row r="211" spans="1:30" s="5" customFormat="1" ht="13.15">
      <c r="A211" s="163"/>
      <c r="B211" s="187" t="str">
        <f t="shared" si="101"/>
        <v>Chemistry</v>
      </c>
      <c r="C211" s="378">
        <f>C182</f>
        <v>74512.633938042127</v>
      </c>
      <c r="D211" s="378">
        <f t="shared" ref="D211:N211" si="107">D182</f>
        <v>77030.385043825081</v>
      </c>
      <c r="E211" s="378">
        <f t="shared" si="107"/>
        <v>78814.583652875968</v>
      </c>
      <c r="F211" s="378">
        <f t="shared" si="107"/>
        <v>80171.304172338787</v>
      </c>
      <c r="G211" s="378">
        <f t="shared" si="107"/>
        <v>80980.516474384392</v>
      </c>
      <c r="H211" s="378">
        <f t="shared" si="107"/>
        <v>81962.526633123227</v>
      </c>
      <c r="I211" s="378">
        <f t="shared" si="107"/>
        <v>82061.985859475462</v>
      </c>
      <c r="J211" s="378">
        <f t="shared" si="107"/>
        <v>81147.32197048665</v>
      </c>
      <c r="K211" s="378">
        <f t="shared" si="107"/>
        <v>80220.311084477231</v>
      </c>
      <c r="L211" s="378">
        <f t="shared" si="107"/>
        <v>79651.282235502382</v>
      </c>
      <c r="M211" s="378">
        <f t="shared" si="107"/>
        <v>79074.581713696403</v>
      </c>
      <c r="N211" s="378">
        <f t="shared" si="107"/>
        <v>78723.432238977548</v>
      </c>
      <c r="P211" s="5" t="s">
        <v>3</v>
      </c>
      <c r="Q211" s="508">
        <f>C211/C$227</f>
        <v>4.2260512351558206E-2</v>
      </c>
      <c r="R211" s="508">
        <f t="shared" ref="R211:AB211" si="108">D211/D$227</f>
        <v>4.226051235155822E-2</v>
      </c>
      <c r="S211" s="508">
        <f t="shared" si="108"/>
        <v>4.2260512351558213E-2</v>
      </c>
      <c r="T211" s="508">
        <f t="shared" si="108"/>
        <v>4.2260512351558206E-2</v>
      </c>
      <c r="U211" s="508">
        <f t="shared" si="108"/>
        <v>4.2260512351558206E-2</v>
      </c>
      <c r="V211" s="508">
        <f t="shared" si="108"/>
        <v>4.2260512351558213E-2</v>
      </c>
      <c r="W211" s="508">
        <f t="shared" si="108"/>
        <v>4.2260512351558206E-2</v>
      </c>
      <c r="X211" s="508">
        <f t="shared" si="108"/>
        <v>4.2260512351558206E-2</v>
      </c>
      <c r="Y211" s="508">
        <f t="shared" si="108"/>
        <v>4.2260512351558206E-2</v>
      </c>
      <c r="Z211" s="508">
        <f t="shared" si="108"/>
        <v>4.2260512351558213E-2</v>
      </c>
      <c r="AA211" s="508">
        <f t="shared" si="108"/>
        <v>4.2260512351558213E-2</v>
      </c>
      <c r="AB211" s="508">
        <f t="shared" si="108"/>
        <v>4.2260512351558199E-2</v>
      </c>
    </row>
    <row r="212" spans="1:30" s="5" customFormat="1" ht="13.15">
      <c r="A212" s="163"/>
      <c r="B212" s="187" t="str">
        <f t="shared" si="101"/>
        <v>Classics</v>
      </c>
      <c r="C212" s="507">
        <f t="shared" ref="C212:N212" si="109">(C183/((SUM(C$179:C$197))-C$180-C$182-C$187-C$189-C$190-C$191-C$192-C$196))*(C$104-C$209-C$211-C$216-C$218-C$219-C$220-C$221-C$225)</f>
        <v>1856.9455578358202</v>
      </c>
      <c r="D212" s="507">
        <f t="shared" si="109"/>
        <v>1919.6909807866095</v>
      </c>
      <c r="E212" s="507">
        <f t="shared" si="109"/>
        <v>1964.1553824091427</v>
      </c>
      <c r="F212" s="507">
        <f t="shared" si="109"/>
        <v>1997.9665095790135</v>
      </c>
      <c r="G212" s="507">
        <f t="shared" si="109"/>
        <v>2018.1330653724799</v>
      </c>
      <c r="H212" s="507">
        <f t="shared" si="109"/>
        <v>2042.6059541383775</v>
      </c>
      <c r="I212" s="507">
        <f t="shared" si="109"/>
        <v>2045.0845991519755</v>
      </c>
      <c r="J212" s="507">
        <f t="shared" si="109"/>
        <v>2022.2900614232069</v>
      </c>
      <c r="K212" s="507">
        <f t="shared" si="109"/>
        <v>1999.1878214960557</v>
      </c>
      <c r="L212" s="507">
        <f t="shared" si="109"/>
        <v>1985.0069297795865</v>
      </c>
      <c r="M212" s="507">
        <f t="shared" si="109"/>
        <v>1970.6348506358047</v>
      </c>
      <c r="N212" s="507">
        <f t="shared" si="109"/>
        <v>1961.8837781967634</v>
      </c>
      <c r="Q212" s="510">
        <f t="shared" ref="Q212:AB212" si="110">C88/C$104</f>
        <v>4.2260512351558213E-2</v>
      </c>
      <c r="R212" s="510">
        <f t="shared" si="110"/>
        <v>4.2260512351558206E-2</v>
      </c>
      <c r="S212" s="510">
        <f t="shared" si="110"/>
        <v>4.2260512351558213E-2</v>
      </c>
      <c r="T212" s="510">
        <f t="shared" si="110"/>
        <v>4.2260512351558213E-2</v>
      </c>
      <c r="U212" s="510">
        <f t="shared" si="110"/>
        <v>4.2260512351558213E-2</v>
      </c>
      <c r="V212" s="510">
        <f t="shared" si="110"/>
        <v>4.2260512351558213E-2</v>
      </c>
      <c r="W212" s="510">
        <f t="shared" si="110"/>
        <v>4.2260512351558206E-2</v>
      </c>
      <c r="X212" s="510">
        <f t="shared" si="110"/>
        <v>4.2260512351558206E-2</v>
      </c>
      <c r="Y212" s="510">
        <f t="shared" si="110"/>
        <v>4.2260512351558206E-2</v>
      </c>
      <c r="Z212" s="510">
        <f t="shared" si="110"/>
        <v>4.2260512351558206E-2</v>
      </c>
      <c r="AA212" s="510">
        <f t="shared" si="110"/>
        <v>4.2260512351558206E-2</v>
      </c>
      <c r="AB212" s="510">
        <f t="shared" si="110"/>
        <v>4.2260512351558206E-2</v>
      </c>
    </row>
    <row r="213" spans="1:30" s="5" customFormat="1" ht="13.15">
      <c r="A213" s="163"/>
      <c r="B213" s="187" t="str">
        <f t="shared" si="101"/>
        <v>Computing</v>
      </c>
      <c r="C213" s="507">
        <f t="shared" ref="C213:N213" si="111">(C184/((SUM(C$179:C$197))-C$180-C$182-C$187-C$189-C$190-C$191-C$192-C$196))*(C$104-C$209-C$211-C$216-C$218-C$219-C$220-C$221-C$225)</f>
        <v>54261.103424893052</v>
      </c>
      <c r="D213" s="507">
        <f t="shared" si="111"/>
        <v>56094.56368429849</v>
      </c>
      <c r="E213" s="507">
        <f t="shared" si="111"/>
        <v>57393.84113752556</v>
      </c>
      <c r="F213" s="507">
        <f t="shared" si="111"/>
        <v>58381.823289471227</v>
      </c>
      <c r="G213" s="507">
        <f t="shared" si="111"/>
        <v>58971.102584718028</v>
      </c>
      <c r="H213" s="507">
        <f t="shared" si="111"/>
        <v>59686.215606114238</v>
      </c>
      <c r="I213" s="507">
        <f t="shared" si="111"/>
        <v>59758.643154067344</v>
      </c>
      <c r="J213" s="507">
        <f t="shared" si="111"/>
        <v>59092.572593191646</v>
      </c>
      <c r="K213" s="507">
        <f t="shared" si="111"/>
        <v>58417.510782820216</v>
      </c>
      <c r="L213" s="507">
        <f t="shared" si="111"/>
        <v>58003.13631242307</v>
      </c>
      <c r="M213" s="507">
        <f t="shared" si="111"/>
        <v>57583.175226563137</v>
      </c>
      <c r="N213" s="507">
        <f t="shared" si="111"/>
        <v>57327.463450474796</v>
      </c>
    </row>
    <row r="214" spans="1:30" s="5" customFormat="1" ht="13.15">
      <c r="A214" s="163"/>
      <c r="B214" s="187" t="str">
        <f t="shared" si="101"/>
        <v>Design &amp; Technology</v>
      </c>
      <c r="C214" s="507">
        <f t="shared" ref="C214:N214" si="112">(C185/((SUM(C$179:C$197))-C$180-C$182-C$187-C$189-C$190-C$191-C$192-C$196))*(C$104-C$209-C$211-C$216-C$218-C$219-C$220-C$221-C$225)</f>
        <v>105860.4442248032</v>
      </c>
      <c r="D214" s="507">
        <f t="shared" si="112"/>
        <v>109437.42488458352</v>
      </c>
      <c r="E214" s="507">
        <f t="shared" si="112"/>
        <v>111972.24411398366</v>
      </c>
      <c r="F214" s="507">
        <f t="shared" si="112"/>
        <v>113899.74324116073</v>
      </c>
      <c r="G214" s="507">
        <f t="shared" si="112"/>
        <v>115049.39490745334</v>
      </c>
      <c r="H214" s="507">
        <f t="shared" si="112"/>
        <v>116444.54128925758</v>
      </c>
      <c r="I214" s="507">
        <f t="shared" si="112"/>
        <v>116585.84347289342</v>
      </c>
      <c r="J214" s="507">
        <f t="shared" si="112"/>
        <v>115286.376248513</v>
      </c>
      <c r="K214" s="507">
        <f t="shared" si="112"/>
        <v>113969.36758826642</v>
      </c>
      <c r="L214" s="507">
        <f t="shared" si="112"/>
        <v>113160.94566643107</v>
      </c>
      <c r="M214" s="507">
        <f t="shared" si="112"/>
        <v>112341.62456346455</v>
      </c>
      <c r="N214" s="507">
        <f t="shared" si="112"/>
        <v>111842.74487798793</v>
      </c>
    </row>
    <row r="215" spans="1:30" s="5" customFormat="1" ht="13.15">
      <c r="A215" s="163"/>
      <c r="B215" s="187" t="str">
        <f t="shared" si="101"/>
        <v>Drama</v>
      </c>
      <c r="C215" s="507">
        <f t="shared" ref="C215:N215" si="113">(C186/((SUM(C$179:C$197))-C$180-C$182-C$187-C$189-C$190-C$191-C$192-C$196))*(C$104-C$209-C$211-C$216-C$218-C$219-C$220-C$221-C$225)</f>
        <v>49037.697983596423</v>
      </c>
      <c r="D215" s="507">
        <f t="shared" si="113"/>
        <v>50694.66153189764</v>
      </c>
      <c r="E215" s="507">
        <f t="shared" si="113"/>
        <v>51868.864991221606</v>
      </c>
      <c r="F215" s="507">
        <f t="shared" si="113"/>
        <v>52761.739763798927</v>
      </c>
      <c r="G215" s="507">
        <f t="shared" si="113"/>
        <v>53294.292518615235</v>
      </c>
      <c r="H215" s="507">
        <f t="shared" si="113"/>
        <v>53940.56570795249</v>
      </c>
      <c r="I215" s="507">
        <f t="shared" si="113"/>
        <v>54006.021070966497</v>
      </c>
      <c r="J215" s="507">
        <f t="shared" si="113"/>
        <v>53404.069305551369</v>
      </c>
      <c r="K215" s="507">
        <f t="shared" si="113"/>
        <v>52793.991826698119</v>
      </c>
      <c r="L215" s="507">
        <f t="shared" si="113"/>
        <v>52419.506811671206</v>
      </c>
      <c r="M215" s="507">
        <f t="shared" si="113"/>
        <v>52039.972972633666</v>
      </c>
      <c r="N215" s="507">
        <f t="shared" si="113"/>
        <v>51808.87710367432</v>
      </c>
    </row>
    <row r="216" spans="1:30" s="5" customFormat="1" ht="13.15">
      <c r="A216" s="163"/>
      <c r="B216" s="187" t="str">
        <f t="shared" si="101"/>
        <v>English</v>
      </c>
      <c r="C216" s="378">
        <f>C187</f>
        <v>272591.50442334812</v>
      </c>
      <c r="D216" s="378">
        <f t="shared" ref="D216:N216" si="114">D187</f>
        <v>281802.25869972497</v>
      </c>
      <c r="E216" s="378">
        <f t="shared" si="114"/>
        <v>288329.43882109388</v>
      </c>
      <c r="F216" s="378">
        <f t="shared" si="114"/>
        <v>293292.76474230492</v>
      </c>
      <c r="G216" s="378">
        <f t="shared" si="114"/>
        <v>296253.12712858041</v>
      </c>
      <c r="H216" s="378">
        <f t="shared" si="114"/>
        <v>299845.6404029362</v>
      </c>
      <c r="I216" s="378">
        <f t="shared" si="114"/>
        <v>300209.49467445054</v>
      </c>
      <c r="J216" s="378">
        <f t="shared" si="114"/>
        <v>296863.35600824136</v>
      </c>
      <c r="K216" s="378">
        <f t="shared" si="114"/>
        <v>293472.04800208169</v>
      </c>
      <c r="L216" s="378">
        <f t="shared" si="114"/>
        <v>291390.35498165619</v>
      </c>
      <c r="M216" s="378">
        <f t="shared" si="114"/>
        <v>289280.59648121806</v>
      </c>
      <c r="N216" s="378">
        <f t="shared" si="114"/>
        <v>287995.9772356996</v>
      </c>
      <c r="P216" s="5" t="s">
        <v>1</v>
      </c>
      <c r="Q216" s="511">
        <f t="shared" ref="Q216:AB216" si="115">C216/C$227</f>
        <v>0.15460273017850359</v>
      </c>
      <c r="R216" s="511">
        <f t="shared" si="115"/>
        <v>0.15460273017850365</v>
      </c>
      <c r="S216" s="511">
        <f t="shared" si="115"/>
        <v>0.15460273017850362</v>
      </c>
      <c r="T216" s="511">
        <f t="shared" si="115"/>
        <v>0.15460273017850359</v>
      </c>
      <c r="U216" s="511">
        <f t="shared" si="115"/>
        <v>0.15460273017850359</v>
      </c>
      <c r="V216" s="511">
        <f t="shared" si="115"/>
        <v>0.15460273017850362</v>
      </c>
      <c r="W216" s="511">
        <f t="shared" si="115"/>
        <v>0.15460273017850362</v>
      </c>
      <c r="X216" s="511">
        <f t="shared" si="115"/>
        <v>0.15460273017850359</v>
      </c>
      <c r="Y216" s="511">
        <f t="shared" si="115"/>
        <v>0.15460273017850362</v>
      </c>
      <c r="Z216" s="511">
        <f t="shared" si="115"/>
        <v>0.15460273017850362</v>
      </c>
      <c r="AA216" s="511">
        <f t="shared" si="115"/>
        <v>0.15460273017850365</v>
      </c>
      <c r="AB216" s="511">
        <f t="shared" si="115"/>
        <v>0.15460273017850359</v>
      </c>
    </row>
    <row r="217" spans="1:30" s="5" customFormat="1" ht="13.15">
      <c r="A217" s="163"/>
      <c r="B217" s="187" t="str">
        <f t="shared" si="101"/>
        <v>Food</v>
      </c>
      <c r="C217" s="507">
        <f t="shared" ref="C217:N217" si="116">(C188/((SUM(C$179:C$197))-C$180-C$182-C$187-C$189-C$190-C$191-C$192-C$196))*(C$104-C$209-C$211-C$216-C$218-C$219-C$220-C$221-C$225)</f>
        <v>15220.311023876087</v>
      </c>
      <c r="D217" s="507">
        <f t="shared" si="116"/>
        <v>15734.599043040569</v>
      </c>
      <c r="E217" s="507">
        <f t="shared" si="116"/>
        <v>16099.048081048028</v>
      </c>
      <c r="F217" s="507">
        <f t="shared" si="116"/>
        <v>16376.178376775722</v>
      </c>
      <c r="G217" s="507">
        <f t="shared" si="116"/>
        <v>16541.471995730626</v>
      </c>
      <c r="H217" s="507">
        <f t="shared" si="116"/>
        <v>16742.062140712467</v>
      </c>
      <c r="I217" s="507">
        <f t="shared" si="116"/>
        <v>16762.378163368896</v>
      </c>
      <c r="J217" s="507">
        <f t="shared" si="116"/>
        <v>16575.544493198362</v>
      </c>
      <c r="K217" s="507">
        <f t="shared" si="116"/>
        <v>16386.188765694293</v>
      </c>
      <c r="L217" s="507">
        <f t="shared" si="116"/>
        <v>16269.956180624798</v>
      </c>
      <c r="M217" s="507">
        <f t="shared" si="116"/>
        <v>16152.156542555138</v>
      </c>
      <c r="N217" s="507">
        <f t="shared" si="116"/>
        <v>16080.429052348098</v>
      </c>
      <c r="Q217" s="512">
        <f t="shared" ref="Q217:AB217" si="117">C93/C$104</f>
        <v>0.15460273017850362</v>
      </c>
      <c r="R217" s="512">
        <f t="shared" si="117"/>
        <v>0.15460273017850359</v>
      </c>
      <c r="S217" s="512">
        <f t="shared" si="117"/>
        <v>0.15460273017850365</v>
      </c>
      <c r="T217" s="512">
        <f t="shared" si="117"/>
        <v>0.15460273017850359</v>
      </c>
      <c r="U217" s="512">
        <f t="shared" si="117"/>
        <v>0.15460273017850362</v>
      </c>
      <c r="V217" s="512">
        <f t="shared" si="117"/>
        <v>0.15460273017850362</v>
      </c>
      <c r="W217" s="512">
        <f t="shared" si="117"/>
        <v>0.15460273017850362</v>
      </c>
      <c r="X217" s="512">
        <f t="shared" si="117"/>
        <v>0.15460273017850359</v>
      </c>
      <c r="Y217" s="512">
        <f t="shared" si="117"/>
        <v>0.15460273017850362</v>
      </c>
      <c r="Z217" s="512">
        <f t="shared" si="117"/>
        <v>0.15460273017850359</v>
      </c>
      <c r="AA217" s="512">
        <f t="shared" si="117"/>
        <v>0.15460273017850362</v>
      </c>
      <c r="AB217" s="512">
        <f t="shared" si="117"/>
        <v>0.15460273017850362</v>
      </c>
    </row>
    <row r="218" spans="1:30" s="5" customFormat="1" ht="13.15">
      <c r="A218" s="163"/>
      <c r="B218" s="187" t="str">
        <f t="shared" si="101"/>
        <v>Geography</v>
      </c>
      <c r="C218" s="378">
        <f>C189</f>
        <v>104973.77549438075</v>
      </c>
      <c r="D218" s="378">
        <f t="shared" ref="D218:N218" si="118">D189</f>
        <v>108520.79598420743</v>
      </c>
      <c r="E218" s="378">
        <f t="shared" si="118"/>
        <v>111034.38400714096</v>
      </c>
      <c r="F218" s="378">
        <f t="shared" si="118"/>
        <v>112945.7387357516</v>
      </c>
      <c r="G218" s="378">
        <f t="shared" si="118"/>
        <v>114085.76111897401</v>
      </c>
      <c r="H218" s="378">
        <f t="shared" si="118"/>
        <v>115469.22199652623</v>
      </c>
      <c r="I218" s="378">
        <f t="shared" si="118"/>
        <v>115609.340657566</v>
      </c>
      <c r="J218" s="378">
        <f t="shared" si="118"/>
        <v>114320.75754540054</v>
      </c>
      <c r="K218" s="378">
        <f t="shared" si="118"/>
        <v>113014.77992139499</v>
      </c>
      <c r="L218" s="378">
        <f t="shared" si="118"/>
        <v>112213.12920144082</v>
      </c>
      <c r="M218" s="378">
        <f t="shared" si="118"/>
        <v>111400.67059000736</v>
      </c>
      <c r="N218" s="378">
        <f t="shared" si="118"/>
        <v>110905.96943429788</v>
      </c>
    </row>
    <row r="219" spans="1:30" s="5" customFormat="1" ht="13.15">
      <c r="A219" s="163"/>
      <c r="B219" s="187" t="str">
        <f t="shared" si="101"/>
        <v>History</v>
      </c>
      <c r="C219" s="378">
        <f>C190</f>
        <v>108326.70250365998</v>
      </c>
      <c r="D219" s="378">
        <f t="shared" ref="D219:N219" si="119">D190</f>
        <v>111987.01701141443</v>
      </c>
      <c r="E219" s="378">
        <f t="shared" si="119"/>
        <v>114580.89058312052</v>
      </c>
      <c r="F219" s="378">
        <f t="shared" si="119"/>
        <v>116553.29515835895</v>
      </c>
      <c r="G219" s="378">
        <f t="shared" si="119"/>
        <v>117729.73055827898</v>
      </c>
      <c r="H219" s="378">
        <f t="shared" si="119"/>
        <v>119157.38002789413</v>
      </c>
      <c r="I219" s="378">
        <f t="shared" si="119"/>
        <v>119301.97416522207</v>
      </c>
      <c r="J219" s="378">
        <f t="shared" si="119"/>
        <v>117972.23291522521</v>
      </c>
      <c r="K219" s="378">
        <f t="shared" si="119"/>
        <v>116624.54156197232</v>
      </c>
      <c r="L219" s="378">
        <f t="shared" si="119"/>
        <v>115797.28562454091</v>
      </c>
      <c r="M219" s="378">
        <f t="shared" si="119"/>
        <v>114958.87658492317</v>
      </c>
      <c r="N219" s="378">
        <f t="shared" si="119"/>
        <v>114448.3743697711</v>
      </c>
    </row>
    <row r="220" spans="1:30" s="5" customFormat="1" ht="13.15">
      <c r="A220" s="163"/>
      <c r="B220" s="187" t="str">
        <f t="shared" si="101"/>
        <v>Mathematics</v>
      </c>
      <c r="C220" s="378">
        <f>C191</f>
        <v>266091.84769712132</v>
      </c>
      <c r="D220" s="378">
        <f t="shared" ref="D220:N220" si="120">D191</f>
        <v>275082.98125893221</v>
      </c>
      <c r="E220" s="378">
        <f t="shared" si="120"/>
        <v>281454.52765918092</v>
      </c>
      <c r="F220" s="378">
        <f t="shared" si="120"/>
        <v>286299.50831216184</v>
      </c>
      <c r="G220" s="378">
        <f>G191</f>
        <v>289189.28398174292</v>
      </c>
      <c r="H220" s="378">
        <f t="shared" si="120"/>
        <v>292696.13756865857</v>
      </c>
      <c r="I220" s="378">
        <f t="shared" si="120"/>
        <v>293051.31611908536</v>
      </c>
      <c r="J220" s="378">
        <f t="shared" si="120"/>
        <v>289784.96259781212</v>
      </c>
      <c r="K220" s="378">
        <f t="shared" si="120"/>
        <v>286474.51675182715</v>
      </c>
      <c r="L220" s="378">
        <f t="shared" si="120"/>
        <v>284442.45950442681</v>
      </c>
      <c r="M220" s="378">
        <f t="shared" si="120"/>
        <v>282383.00596876408</v>
      </c>
      <c r="N220" s="378">
        <f t="shared" si="120"/>
        <v>281129.01711335051</v>
      </c>
      <c r="P220" s="5" t="s">
        <v>561</v>
      </c>
      <c r="Q220" s="511">
        <f t="shared" ref="Q220:AB220" si="121">C220/C$227</f>
        <v>0.15091639124720244</v>
      </c>
      <c r="R220" s="511">
        <f t="shared" si="121"/>
        <v>0.15091639124720252</v>
      </c>
      <c r="S220" s="511">
        <f t="shared" si="121"/>
        <v>0.15091639124720246</v>
      </c>
      <c r="T220" s="511">
        <f t="shared" si="121"/>
        <v>0.15091639124720246</v>
      </c>
      <c r="U220" s="511">
        <f t="shared" si="121"/>
        <v>0.15091639124720246</v>
      </c>
      <c r="V220" s="511">
        <f t="shared" si="121"/>
        <v>0.15091639124720246</v>
      </c>
      <c r="W220" s="511">
        <f t="shared" si="121"/>
        <v>0.15091639124720246</v>
      </c>
      <c r="X220" s="511">
        <f t="shared" si="121"/>
        <v>0.15091639124720246</v>
      </c>
      <c r="Y220" s="511">
        <f t="shared" si="121"/>
        <v>0.15091639124720249</v>
      </c>
      <c r="Z220" s="511">
        <f t="shared" si="121"/>
        <v>0.15091639124720249</v>
      </c>
      <c r="AA220" s="511">
        <f t="shared" si="121"/>
        <v>0.15091639124720252</v>
      </c>
      <c r="AB220" s="511">
        <f t="shared" si="121"/>
        <v>0.15091639124720244</v>
      </c>
    </row>
    <row r="221" spans="1:30" s="5" customFormat="1" ht="13.15">
      <c r="A221" s="163"/>
      <c r="B221" s="187" t="str">
        <f t="shared" si="101"/>
        <v>Modern Foreign Languages</v>
      </c>
      <c r="C221" s="378">
        <f>C192</f>
        <v>152362.8212027945</v>
      </c>
      <c r="D221" s="378">
        <f t="shared" ref="D221:N221" si="122">D192</f>
        <v>157511.09796190789</v>
      </c>
      <c r="E221" s="378">
        <f t="shared" si="122"/>
        <v>161159.41260727576</v>
      </c>
      <c r="F221" s="378">
        <f t="shared" si="122"/>
        <v>163933.62356995573</v>
      </c>
      <c r="G221" s="378">
        <f t="shared" si="122"/>
        <v>165588.29423150016</v>
      </c>
      <c r="H221" s="378">
        <f t="shared" si="122"/>
        <v>167596.30052959535</v>
      </c>
      <c r="I221" s="378">
        <f t="shared" si="122"/>
        <v>167799.67393784551</v>
      </c>
      <c r="J221" s="378">
        <f t="shared" si="122"/>
        <v>165929.37673838623</v>
      </c>
      <c r="K221" s="378">
        <f t="shared" si="122"/>
        <v>164033.83250094132</v>
      </c>
      <c r="L221" s="378">
        <f t="shared" si="122"/>
        <v>162870.28698934824</v>
      </c>
      <c r="M221" s="378">
        <f t="shared" si="122"/>
        <v>161691.05450422975</v>
      </c>
      <c r="N221" s="378">
        <f t="shared" si="122"/>
        <v>160973.02694562095</v>
      </c>
      <c r="Q221" s="512">
        <f t="shared" ref="Q221:AB221" si="123">C97/C$104</f>
        <v>0.15091639124720246</v>
      </c>
      <c r="R221" s="512">
        <f t="shared" si="123"/>
        <v>0.15091639124720246</v>
      </c>
      <c r="S221" s="512">
        <f t="shared" si="123"/>
        <v>0.15091639124720249</v>
      </c>
      <c r="T221" s="512">
        <f t="shared" si="123"/>
        <v>0.15091639124720249</v>
      </c>
      <c r="U221" s="512">
        <f t="shared" si="123"/>
        <v>0.15091639124720249</v>
      </c>
      <c r="V221" s="512">
        <f t="shared" si="123"/>
        <v>0.15091639124720246</v>
      </c>
      <c r="W221" s="512">
        <f t="shared" si="123"/>
        <v>0.15091639124720246</v>
      </c>
      <c r="X221" s="512">
        <f t="shared" si="123"/>
        <v>0.15091639124720246</v>
      </c>
      <c r="Y221" s="512">
        <f t="shared" si="123"/>
        <v>0.15091639124720249</v>
      </c>
      <c r="Z221" s="512">
        <f t="shared" si="123"/>
        <v>0.15091639124720246</v>
      </c>
      <c r="AA221" s="512">
        <f t="shared" si="123"/>
        <v>0.15091639124720249</v>
      </c>
      <c r="AB221" s="512">
        <f t="shared" si="123"/>
        <v>0.15091639124720246</v>
      </c>
    </row>
    <row r="222" spans="1:30" s="5" customFormat="1" ht="13.15">
      <c r="A222" s="163"/>
      <c r="B222" s="187" t="str">
        <f t="shared" si="101"/>
        <v>Music</v>
      </c>
      <c r="C222" s="507">
        <f t="shared" ref="C222:N222" si="124">(C193/((SUM(C$179:C$197))-C$180-C$182-C$187-C$189-C$190-C$191-C$192-C$196))*(C$104-C$209-C$211-C$216-C$218-C$219-C$220-C$221-C$225)</f>
        <v>55282.88275773613</v>
      </c>
      <c r="D222" s="507">
        <f t="shared" si="124"/>
        <v>57150.868518511859</v>
      </c>
      <c r="E222" s="507">
        <f t="shared" si="124"/>
        <v>58474.612389956426</v>
      </c>
      <c r="F222" s="507">
        <f t="shared" si="124"/>
        <v>59481.199024309528</v>
      </c>
      <c r="G222" s="507">
        <f t="shared" si="124"/>
        <v>60081.574913011878</v>
      </c>
      <c r="H222" s="507">
        <f t="shared" si="124"/>
        <v>60810.154076078448</v>
      </c>
      <c r="I222" s="507">
        <f t="shared" si="124"/>
        <v>60883.945491829203</v>
      </c>
      <c r="J222" s="507">
        <f t="shared" si="124"/>
        <v>60205.332297458044</v>
      </c>
      <c r="K222" s="507">
        <f t="shared" si="124"/>
        <v>59517.558541278435</v>
      </c>
      <c r="L222" s="507">
        <f t="shared" si="124"/>
        <v>59095.381073094934</v>
      </c>
      <c r="M222" s="507">
        <f t="shared" si="124"/>
        <v>58667.511789077478</v>
      </c>
      <c r="N222" s="507">
        <f t="shared" si="124"/>
        <v>58406.984758755818</v>
      </c>
    </row>
    <row r="223" spans="1:30" s="5" customFormat="1" ht="13.15">
      <c r="A223" s="163"/>
      <c r="B223" s="187" t="str">
        <f t="shared" si="101"/>
        <v>Others</v>
      </c>
      <c r="C223" s="507">
        <f t="shared" ref="C223:N223" si="125">(C194/((SUM(C$179:C$197))-C$180-C$182-C$187-C$189-C$190-C$191-C$192-C$196))*(C$104-C$209-C$211-C$216-C$218-C$219-C$220-C$221-C$225)</f>
        <v>40366.64364542473</v>
      </c>
      <c r="D223" s="507">
        <f t="shared" si="125"/>
        <v>41730.615851259266</v>
      </c>
      <c r="E223" s="507">
        <f t="shared" si="125"/>
        <v>42697.191660458368</v>
      </c>
      <c r="F223" s="507">
        <f t="shared" si="125"/>
        <v>43432.184517926398</v>
      </c>
      <c r="G223" s="507">
        <f t="shared" si="125"/>
        <v>43870.569029435283</v>
      </c>
      <c r="H223" s="507">
        <f t="shared" si="125"/>
        <v>44402.565444525892</v>
      </c>
      <c r="I223" s="507">
        <f t="shared" si="125"/>
        <v>44456.446711838886</v>
      </c>
      <c r="J223" s="507">
        <f t="shared" si="125"/>
        <v>43960.934617972351</v>
      </c>
      <c r="K223" s="507">
        <f t="shared" si="125"/>
        <v>43458.733633880351</v>
      </c>
      <c r="L223" s="507">
        <f t="shared" si="125"/>
        <v>43150.466652073839</v>
      </c>
      <c r="M223" s="507">
        <f t="shared" si="125"/>
        <v>42838.043600793309</v>
      </c>
      <c r="N223" s="507">
        <f t="shared" si="125"/>
        <v>42647.811086344271</v>
      </c>
    </row>
    <row r="224" spans="1:30" s="5" customFormat="1" ht="13.15">
      <c r="A224" s="163"/>
      <c r="B224" s="187" t="str">
        <f t="shared" si="101"/>
        <v>Physical Education</v>
      </c>
      <c r="C224" s="507">
        <f t="shared" ref="C224:N224" si="126">(C195/((SUM(C$179:C$197))-C$180-C$182-C$187-C$189-C$190-C$191-C$192-C$196))*(C$104-C$209-C$211-C$216-C$218-C$219-C$220-C$221-C$225)</f>
        <v>155323.2464997152</v>
      </c>
      <c r="D224" s="507">
        <f t="shared" si="126"/>
        <v>160571.55480611091</v>
      </c>
      <c r="E224" s="507">
        <f t="shared" si="126"/>
        <v>164290.75658051728</v>
      </c>
      <c r="F224" s="507">
        <f t="shared" si="126"/>
        <v>167118.87074771972</v>
      </c>
      <c r="G224" s="507">
        <f t="shared" si="126"/>
        <v>168805.69183051412</v>
      </c>
      <c r="H224" s="507">
        <f t="shared" si="126"/>
        <v>170852.71389764227</v>
      </c>
      <c r="I224" s="507">
        <f t="shared" si="126"/>
        <v>171060.03887214561</v>
      </c>
      <c r="J224" s="507">
        <f t="shared" si="126"/>
        <v>169153.40160561269</v>
      </c>
      <c r="K224" s="507">
        <f t="shared" si="126"/>
        <v>167221.02674854771</v>
      </c>
      <c r="L224" s="507">
        <f t="shared" si="126"/>
        <v>166034.87342791402</v>
      </c>
      <c r="M224" s="507">
        <f t="shared" si="126"/>
        <v>164832.72833424486</v>
      </c>
      <c r="N224" s="507">
        <f t="shared" si="126"/>
        <v>164100.74942627398</v>
      </c>
    </row>
    <row r="225" spans="1:28" s="5" customFormat="1" ht="13.15">
      <c r="A225" s="163"/>
      <c r="B225" s="187" t="str">
        <f t="shared" si="101"/>
        <v>Physics</v>
      </c>
      <c r="C225" s="378">
        <f>C196</f>
        <v>74937.896689107089</v>
      </c>
      <c r="D225" s="378">
        <f t="shared" ref="D225:N225" si="127">D196</f>
        <v>77470.017247493655</v>
      </c>
      <c r="E225" s="378">
        <f t="shared" si="127"/>
        <v>79264.398736531861</v>
      </c>
      <c r="F225" s="378">
        <f t="shared" si="127"/>
        <v>80628.862408666115</v>
      </c>
      <c r="G225" s="378">
        <f t="shared" si="127"/>
        <v>81442.693093280905</v>
      </c>
      <c r="H225" s="378">
        <f t="shared" si="127"/>
        <v>82430.307836364809</v>
      </c>
      <c r="I225" s="378">
        <f t="shared" si="127"/>
        <v>82530.334702082109</v>
      </c>
      <c r="J225" s="378">
        <f t="shared" si="127"/>
        <v>81610.450591217173</v>
      </c>
      <c r="K225" s="378">
        <f t="shared" si="127"/>
        <v>80678.149015846546</v>
      </c>
      <c r="L225" s="378">
        <f t="shared" si="127"/>
        <v>80105.8725729945</v>
      </c>
      <c r="M225" s="378">
        <f t="shared" si="127"/>
        <v>79525.880673102933</v>
      </c>
      <c r="N225" s="378">
        <f t="shared" si="127"/>
        <v>79172.727098089104</v>
      </c>
      <c r="P225" s="5" t="s">
        <v>2</v>
      </c>
      <c r="Q225" s="508">
        <f t="shared" ref="Q225:AB225" si="128">C225/C$227</f>
        <v>4.2501703956179006E-2</v>
      </c>
      <c r="R225" s="508">
        <f t="shared" si="128"/>
        <v>4.250170395617902E-2</v>
      </c>
      <c r="S225" s="508">
        <f t="shared" si="128"/>
        <v>4.2501703956179006E-2</v>
      </c>
      <c r="T225" s="508">
        <f t="shared" si="128"/>
        <v>4.2501703956178999E-2</v>
      </c>
      <c r="U225" s="508">
        <f t="shared" si="128"/>
        <v>4.2501703956178999E-2</v>
      </c>
      <c r="V225" s="508">
        <f t="shared" si="128"/>
        <v>4.2501703956179013E-2</v>
      </c>
      <c r="W225" s="508">
        <f t="shared" si="128"/>
        <v>4.2501703956179006E-2</v>
      </c>
      <c r="X225" s="508">
        <f t="shared" si="128"/>
        <v>4.2501703956179006E-2</v>
      </c>
      <c r="Y225" s="508">
        <f t="shared" si="128"/>
        <v>4.2501703956179006E-2</v>
      </c>
      <c r="Z225" s="508">
        <f t="shared" si="128"/>
        <v>4.2501703956179013E-2</v>
      </c>
      <c r="AA225" s="508">
        <f t="shared" si="128"/>
        <v>4.2501703956179013E-2</v>
      </c>
      <c r="AB225" s="508">
        <f t="shared" si="128"/>
        <v>4.2501703956178999E-2</v>
      </c>
    </row>
    <row r="226" spans="1:28" s="5" customFormat="1" ht="13.15">
      <c r="A226" s="163"/>
      <c r="B226" s="187" t="str">
        <f t="shared" si="101"/>
        <v>Religious Education</v>
      </c>
      <c r="C226" s="507">
        <f t="shared" ref="C226:N226" si="129">(C197/((SUM(C$179:C$197))-C$180-C$182-C$187-C$189-C$190-C$191-C$192-C$196))*(C$104-C$209-C$211-C$216-C$218-C$219-C$220-C$221-C$225)</f>
        <v>64774.374795882672</v>
      </c>
      <c r="D226" s="507">
        <f t="shared" si="129"/>
        <v>66963.074149932319</v>
      </c>
      <c r="E226" s="507">
        <f t="shared" si="129"/>
        <v>68514.090981642381</v>
      </c>
      <c r="F226" s="507">
        <f t="shared" si="129"/>
        <v>69693.497999974643</v>
      </c>
      <c r="G226" s="507">
        <f t="shared" si="129"/>
        <v>70396.952141533053</v>
      </c>
      <c r="H226" s="507">
        <f t="shared" si="129"/>
        <v>71250.620717098427</v>
      </c>
      <c r="I226" s="507">
        <f t="shared" si="129"/>
        <v>71337.08134617786</v>
      </c>
      <c r="J226" s="507">
        <f t="shared" si="129"/>
        <v>70541.957372881137</v>
      </c>
      <c r="K226" s="507">
        <f t="shared" si="129"/>
        <v>69736.100065244333</v>
      </c>
      <c r="L226" s="507">
        <f t="shared" si="129"/>
        <v>69241.439146884979</v>
      </c>
      <c r="M226" s="507">
        <f t="shared" si="129"/>
        <v>68740.109187518567</v>
      </c>
      <c r="N226" s="507">
        <f t="shared" si="129"/>
        <v>68434.85239437221</v>
      </c>
      <c r="Q226" s="510">
        <f t="shared" ref="Q226:AB226" si="130">C102/C$104</f>
        <v>4.2501703956179006E-2</v>
      </c>
      <c r="R226" s="510">
        <f t="shared" si="130"/>
        <v>4.2501703956179013E-2</v>
      </c>
      <c r="S226" s="510">
        <f t="shared" si="130"/>
        <v>4.2501703956179013E-2</v>
      </c>
      <c r="T226" s="510">
        <f t="shared" si="130"/>
        <v>4.2501703956179006E-2</v>
      </c>
      <c r="U226" s="510">
        <f t="shared" si="130"/>
        <v>4.2501703956179006E-2</v>
      </c>
      <c r="V226" s="510">
        <f t="shared" si="130"/>
        <v>4.2501703956179013E-2</v>
      </c>
      <c r="W226" s="510">
        <f t="shared" si="130"/>
        <v>4.2501703956179006E-2</v>
      </c>
      <c r="X226" s="510">
        <f t="shared" si="130"/>
        <v>4.2501703956179006E-2</v>
      </c>
      <c r="Y226" s="510">
        <f t="shared" si="130"/>
        <v>4.2501703956179006E-2</v>
      </c>
      <c r="Z226" s="510">
        <f t="shared" si="130"/>
        <v>4.2501703956179006E-2</v>
      </c>
      <c r="AA226" s="510">
        <f t="shared" si="130"/>
        <v>4.2501703956179006E-2</v>
      </c>
      <c r="AB226" s="510">
        <f t="shared" si="130"/>
        <v>4.2501703956179006E-2</v>
      </c>
    </row>
    <row r="227" spans="1:28" s="5" customFormat="1" ht="13.15">
      <c r="A227" s="163"/>
      <c r="B227" s="187" t="str">
        <f t="shared" si="101"/>
        <v>Total</v>
      </c>
      <c r="C227" s="514">
        <f>SUM(C208:C226)</f>
        <v>1763173.9368937097</v>
      </c>
      <c r="D227" s="514">
        <f t="shared" ref="D227:N227" si="131">SUM(D208:D226)</f>
        <v>1822750.8555273074</v>
      </c>
      <c r="E227" s="514">
        <f t="shared" si="131"/>
        <v>1864969.9037538988</v>
      </c>
      <c r="F227" s="514">
        <f t="shared" si="131"/>
        <v>1897073.644195484</v>
      </c>
      <c r="G227" s="514">
        <f t="shared" si="131"/>
        <v>1916221.8337705156</v>
      </c>
      <c r="H227" s="514">
        <f t="shared" si="131"/>
        <v>1939458.89607988</v>
      </c>
      <c r="I227" s="514">
        <f t="shared" si="131"/>
        <v>1941812.3750326401</v>
      </c>
      <c r="J227" s="514">
        <f t="shared" si="131"/>
        <v>1920168.910765575</v>
      </c>
      <c r="K227" s="514">
        <f t="shared" si="131"/>
        <v>1898233.2825768352</v>
      </c>
      <c r="L227" s="514">
        <f t="shared" si="131"/>
        <v>1884768.494354648</v>
      </c>
      <c r="M227" s="514">
        <f t="shared" si="131"/>
        <v>1871122.1732450386</v>
      </c>
      <c r="N227" s="514">
        <f t="shared" si="131"/>
        <v>1862813.0105023421</v>
      </c>
    </row>
    <row r="228" spans="1:28">
      <c r="A228" s="1182">
        <f>O228</f>
        <v>0</v>
      </c>
      <c r="B228" s="1177"/>
      <c r="C228" s="1182">
        <f t="shared" ref="C228:N228" si="132">SUM(C208:C226)-C227</f>
        <v>0</v>
      </c>
      <c r="D228" s="1182">
        <f t="shared" si="132"/>
        <v>0</v>
      </c>
      <c r="E228" s="1182">
        <f t="shared" si="132"/>
        <v>0</v>
      </c>
      <c r="F228" s="1182">
        <f t="shared" si="132"/>
        <v>0</v>
      </c>
      <c r="G228" s="1182">
        <f t="shared" si="132"/>
        <v>0</v>
      </c>
      <c r="H228" s="1182">
        <f t="shared" si="132"/>
        <v>0</v>
      </c>
      <c r="I228" s="1182">
        <f t="shared" si="132"/>
        <v>0</v>
      </c>
      <c r="J228" s="1182">
        <f t="shared" si="132"/>
        <v>0</v>
      </c>
      <c r="K228" s="1182">
        <f t="shared" si="132"/>
        <v>0</v>
      </c>
      <c r="L228" s="1182">
        <f t="shared" si="132"/>
        <v>0</v>
      </c>
      <c r="M228" s="1182">
        <f t="shared" si="132"/>
        <v>0</v>
      </c>
      <c r="N228" s="1182">
        <f t="shared" si="132"/>
        <v>0</v>
      </c>
      <c r="O228" s="1182">
        <f>SUM(C228:N228)</f>
        <v>0</v>
      </c>
    </row>
    <row r="229" spans="1:28">
      <c r="A229" s="1182">
        <f>SUM(B229:N229)</f>
        <v>0</v>
      </c>
      <c r="B229" s="1177"/>
      <c r="C229" s="1182">
        <f t="shared" ref="C229:N229" si="133">C227-C104</f>
        <v>0</v>
      </c>
      <c r="D229" s="1182">
        <f t="shared" si="133"/>
        <v>0</v>
      </c>
      <c r="E229" s="1182">
        <f t="shared" si="133"/>
        <v>0</v>
      </c>
      <c r="F229" s="1182">
        <f t="shared" si="133"/>
        <v>0</v>
      </c>
      <c r="G229" s="1182">
        <f t="shared" si="133"/>
        <v>0</v>
      </c>
      <c r="H229" s="1182">
        <f t="shared" si="133"/>
        <v>0</v>
      </c>
      <c r="I229" s="1182">
        <f t="shared" si="133"/>
        <v>0</v>
      </c>
      <c r="J229" s="1182">
        <f t="shared" si="133"/>
        <v>0</v>
      </c>
      <c r="K229" s="1182">
        <f t="shared" si="133"/>
        <v>0</v>
      </c>
      <c r="L229" s="1182">
        <f t="shared" si="133"/>
        <v>0</v>
      </c>
      <c r="M229" s="1182">
        <f t="shared" si="133"/>
        <v>0</v>
      </c>
      <c r="N229" s="1182">
        <f t="shared" si="133"/>
        <v>0</v>
      </c>
      <c r="O229" s="1182"/>
    </row>
    <row r="230" spans="1:28">
      <c r="B230" s="11"/>
      <c r="C230" s="10"/>
      <c r="D230" s="10"/>
      <c r="E230" s="10"/>
      <c r="F230" s="10"/>
      <c r="G230" s="10"/>
      <c r="H230" s="10"/>
      <c r="I230" s="10"/>
      <c r="J230" s="10"/>
      <c r="K230" s="10"/>
      <c r="L230" s="10"/>
      <c r="M230" s="10"/>
      <c r="N230" s="10"/>
      <c r="O230" s="10"/>
    </row>
    <row r="231" spans="1:28" ht="13.15">
      <c r="B231" s="74" t="s">
        <v>1466</v>
      </c>
      <c r="C231" s="300"/>
      <c r="D231" s="316"/>
      <c r="E231" s="11"/>
      <c r="F231" s="11"/>
    </row>
    <row r="232" spans="1:28">
      <c r="B232" s="11"/>
      <c r="D232" s="255"/>
      <c r="E232" s="11"/>
      <c r="F232" s="11"/>
      <c r="G232" s="394"/>
    </row>
    <row r="233" spans="1:28">
      <c r="B233" s="254" t="s">
        <v>366</v>
      </c>
      <c r="C233" s="448"/>
      <c r="D233" s="390"/>
      <c r="E233" s="390"/>
      <c r="F233" s="316"/>
    </row>
    <row r="234" spans="1:28">
      <c r="B234" s="11"/>
      <c r="D234" s="11"/>
      <c r="E234" s="11"/>
      <c r="F234" s="11"/>
    </row>
    <row r="235" spans="1:28" ht="13.15">
      <c r="B235" s="138" t="s">
        <v>59</v>
      </c>
      <c r="C235" s="8" t="str">
        <f t="shared" ref="C235:N235" si="134">C178</f>
        <v>2018/19</v>
      </c>
      <c r="D235" s="8" t="str">
        <f t="shared" si="134"/>
        <v>2019/20</v>
      </c>
      <c r="E235" s="8" t="str">
        <f t="shared" si="134"/>
        <v>2020/21</v>
      </c>
      <c r="F235" s="8" t="str">
        <f t="shared" si="134"/>
        <v>2021/22</v>
      </c>
      <c r="G235" s="8" t="str">
        <f t="shared" si="134"/>
        <v>2022/23</v>
      </c>
      <c r="H235" s="8" t="str">
        <f t="shared" si="134"/>
        <v>2023/24</v>
      </c>
      <c r="I235" s="8" t="str">
        <f t="shared" si="134"/>
        <v>2024/25</v>
      </c>
      <c r="J235" s="8" t="str">
        <f t="shared" si="134"/>
        <v>2025/26</v>
      </c>
      <c r="K235" s="8" t="str">
        <f t="shared" si="134"/>
        <v>2026/27</v>
      </c>
      <c r="L235" s="8" t="str">
        <f t="shared" si="134"/>
        <v>2027/28</v>
      </c>
      <c r="M235" s="8" t="str">
        <f t="shared" si="134"/>
        <v>2028/29</v>
      </c>
      <c r="N235" s="8" t="str">
        <f t="shared" si="134"/>
        <v>2029/30</v>
      </c>
    </row>
    <row r="236" spans="1:28" s="5" customFormat="1" ht="13.15">
      <c r="A236" s="163"/>
      <c r="B236" s="187" t="str">
        <f t="shared" ref="B236:B254" si="135">B179</f>
        <v>Art &amp; Design</v>
      </c>
      <c r="C236" s="444">
        <f t="shared" ref="C236:N236" si="136">C111</f>
        <v>42492.920702872361</v>
      </c>
      <c r="D236" s="444">
        <f t="shared" si="136"/>
        <v>43597.321145217953</v>
      </c>
      <c r="E236" s="444">
        <f t="shared" si="136"/>
        <v>44553.512592689702</v>
      </c>
      <c r="F236" s="444">
        <f t="shared" si="136"/>
        <v>45840.458943648446</v>
      </c>
      <c r="G236" s="444">
        <f t="shared" si="136"/>
        <v>47577.636333576876</v>
      </c>
      <c r="H236" s="444">
        <f t="shared" si="136"/>
        <v>48352.850200627676</v>
      </c>
      <c r="I236" s="444">
        <f t="shared" si="136"/>
        <v>48632.588313160282</v>
      </c>
      <c r="J236" s="444">
        <f t="shared" si="136"/>
        <v>49510.082995517929</v>
      </c>
      <c r="K236" s="444">
        <f t="shared" si="136"/>
        <v>49953.124866760307</v>
      </c>
      <c r="L236" s="444">
        <f t="shared" si="136"/>
        <v>49590.91030570295</v>
      </c>
      <c r="M236" s="444">
        <f t="shared" si="136"/>
        <v>48766.326009470191</v>
      </c>
      <c r="N236" s="444">
        <f t="shared" si="136"/>
        <v>48289.177299886302</v>
      </c>
    </row>
    <row r="237" spans="1:28" s="5" customFormat="1" ht="13.15">
      <c r="A237" s="163"/>
      <c r="B237" s="187" t="str">
        <f t="shared" si="135"/>
        <v>Biology</v>
      </c>
      <c r="C237" s="506">
        <f>C112+((C130*0.00073))</f>
        <v>85828.248965730992</v>
      </c>
      <c r="D237" s="506">
        <f t="shared" ref="D237:N237" si="137">D112+((D130*0.00146))</f>
        <v>89031.09953476963</v>
      </c>
      <c r="E237" s="506">
        <f t="shared" si="137"/>
        <v>90983.760241848198</v>
      </c>
      <c r="F237" s="506">
        <f t="shared" si="137"/>
        <v>93611.863199974207</v>
      </c>
      <c r="G237" s="506">
        <f t="shared" si="137"/>
        <v>97159.393393334118</v>
      </c>
      <c r="H237" s="506">
        <f t="shared" si="137"/>
        <v>98742.475590706774</v>
      </c>
      <c r="I237" s="506">
        <f t="shared" si="137"/>
        <v>99313.735271034428</v>
      </c>
      <c r="J237" s="506">
        <f t="shared" si="137"/>
        <v>101105.68749089654</v>
      </c>
      <c r="K237" s="506">
        <f t="shared" si="137"/>
        <v>102010.43356016224</v>
      </c>
      <c r="L237" s="506">
        <f t="shared" si="137"/>
        <v>101270.74681356089</v>
      </c>
      <c r="M237" s="506">
        <f t="shared" si="137"/>
        <v>99586.844118985377</v>
      </c>
      <c r="N237" s="506">
        <f t="shared" si="137"/>
        <v>98612.447684985455</v>
      </c>
    </row>
    <row r="238" spans="1:28" s="5" customFormat="1" ht="13.15">
      <c r="A238" s="163"/>
      <c r="B238" s="187" t="str">
        <f t="shared" si="135"/>
        <v>Business Studies</v>
      </c>
      <c r="C238" s="444">
        <f t="shared" ref="C238:N238" si="138">C113</f>
        <v>31314.371277849743</v>
      </c>
      <c r="D238" s="444">
        <f t="shared" si="138"/>
        <v>32128.238739040607</v>
      </c>
      <c r="E238" s="444">
        <f t="shared" si="138"/>
        <v>32832.886325122185</v>
      </c>
      <c r="F238" s="444">
        <f t="shared" si="138"/>
        <v>33781.277614353377</v>
      </c>
      <c r="G238" s="444">
        <f t="shared" si="138"/>
        <v>35061.458333021365</v>
      </c>
      <c r="H238" s="444">
        <f t="shared" si="138"/>
        <v>35632.737841490773</v>
      </c>
      <c r="I238" s="444">
        <f t="shared" si="138"/>
        <v>35838.885664975605</v>
      </c>
      <c r="J238" s="444">
        <f t="shared" si="138"/>
        <v>36485.539126850468</v>
      </c>
      <c r="K238" s="444">
        <f t="shared" si="138"/>
        <v>36812.030632217371</v>
      </c>
      <c r="L238" s="444">
        <f t="shared" si="138"/>
        <v>36545.103316806286</v>
      </c>
      <c r="M238" s="444">
        <f t="shared" si="138"/>
        <v>35937.441184502648</v>
      </c>
      <c r="N238" s="444">
        <f t="shared" si="138"/>
        <v>35585.815276009926</v>
      </c>
    </row>
    <row r="239" spans="1:28" s="5" customFormat="1" ht="13.15">
      <c r="A239" s="163"/>
      <c r="B239" s="187" t="str">
        <f t="shared" si="135"/>
        <v>Chemistry</v>
      </c>
      <c r="C239" s="506">
        <f>C114+((C130*0.00073))</f>
        <v>82778.332315272928</v>
      </c>
      <c r="D239" s="506">
        <f t="shared" ref="D239:N239" si="139">D114+((D130*0.00146))</f>
        <v>85901.914873495465</v>
      </c>
      <c r="E239" s="506">
        <f t="shared" si="139"/>
        <v>87785.94522595423</v>
      </c>
      <c r="F239" s="506">
        <f t="shared" si="139"/>
        <v>90321.677995373233</v>
      </c>
      <c r="G239" s="506">
        <f t="shared" si="139"/>
        <v>93744.522802115709</v>
      </c>
      <c r="H239" s="506">
        <f t="shared" si="139"/>
        <v>95271.964256473395</v>
      </c>
      <c r="I239" s="506">
        <f t="shared" si="139"/>
        <v>95823.145817597455</v>
      </c>
      <c r="J239" s="506">
        <f t="shared" si="139"/>
        <v>97552.116119574363</v>
      </c>
      <c r="K239" s="506">
        <f t="shared" si="139"/>
        <v>98425.062991289014</v>
      </c>
      <c r="L239" s="506">
        <f t="shared" si="139"/>
        <v>97711.374086270065</v>
      </c>
      <c r="M239" s="506">
        <f t="shared" si="139"/>
        <v>96086.655682470227</v>
      </c>
      <c r="N239" s="506">
        <f t="shared" si="139"/>
        <v>95146.506454123228</v>
      </c>
    </row>
    <row r="240" spans="1:28" s="5" customFormat="1" ht="13.15">
      <c r="A240" s="163"/>
      <c r="B240" s="187" t="str">
        <f t="shared" si="135"/>
        <v>Classics</v>
      </c>
      <c r="C240" s="444">
        <f t="shared" ref="C240:N240" si="140">C115</f>
        <v>1406.7031008013951</v>
      </c>
      <c r="D240" s="444">
        <f t="shared" si="140"/>
        <v>1443.2636266743309</v>
      </c>
      <c r="E240" s="444">
        <f t="shared" si="140"/>
        <v>1474.9177811045149</v>
      </c>
      <c r="F240" s="444">
        <f t="shared" si="140"/>
        <v>1517.5213817164242</v>
      </c>
      <c r="G240" s="444">
        <f t="shared" si="140"/>
        <v>1575.0296155735809</v>
      </c>
      <c r="H240" s="444">
        <f t="shared" si="140"/>
        <v>1600.6926138454528</v>
      </c>
      <c r="I240" s="444">
        <f t="shared" si="140"/>
        <v>1609.9531792244134</v>
      </c>
      <c r="J240" s="444">
        <f t="shared" si="140"/>
        <v>1639.0021236177745</v>
      </c>
      <c r="K240" s="444">
        <f t="shared" si="140"/>
        <v>1653.6687637016457</v>
      </c>
      <c r="L240" s="444">
        <f t="shared" si="140"/>
        <v>1641.6778640937407</v>
      </c>
      <c r="M240" s="444">
        <f t="shared" si="140"/>
        <v>1614.3804868554575</v>
      </c>
      <c r="N240" s="444">
        <f t="shared" si="140"/>
        <v>1598.5847599858366</v>
      </c>
    </row>
    <row r="241" spans="1:16384" s="5" customFormat="1" ht="13.15">
      <c r="A241" s="163"/>
      <c r="B241" s="187" t="str">
        <f t="shared" si="135"/>
        <v>Computing</v>
      </c>
      <c r="C241" s="444">
        <f t="shared" ref="C241:N241" si="141">C116</f>
        <v>37299.164340072544</v>
      </c>
      <c r="D241" s="444">
        <f t="shared" si="141"/>
        <v>38268.57790155345</v>
      </c>
      <c r="E241" s="444">
        <f t="shared" si="141"/>
        <v>39107.897518795238</v>
      </c>
      <c r="F241" s="444">
        <f t="shared" si="141"/>
        <v>40237.545061192155</v>
      </c>
      <c r="G241" s="444">
        <f t="shared" si="141"/>
        <v>41762.393527313689</v>
      </c>
      <c r="H241" s="444">
        <f t="shared" si="141"/>
        <v>42442.855800736012</v>
      </c>
      <c r="I241" s="444">
        <f t="shared" si="141"/>
        <v>42688.402533202199</v>
      </c>
      <c r="J241" s="444">
        <f t="shared" si="141"/>
        <v>43458.644206954348</v>
      </c>
      <c r="K241" s="444">
        <f t="shared" si="141"/>
        <v>43847.534668981025</v>
      </c>
      <c r="L241" s="444">
        <f t="shared" si="141"/>
        <v>43529.592286678911</v>
      </c>
      <c r="M241" s="444">
        <f t="shared" si="141"/>
        <v>42805.793953481501</v>
      </c>
      <c r="N241" s="444">
        <f t="shared" si="141"/>
        <v>42386.965408890079</v>
      </c>
    </row>
    <row r="242" spans="1:16384" s="5" customFormat="1" ht="13.15">
      <c r="A242" s="163"/>
      <c r="B242" s="187" t="str">
        <f t="shared" si="135"/>
        <v>Design &amp; Technology</v>
      </c>
      <c r="C242" s="444">
        <f t="shared" ref="C242:N242" si="142">C117</f>
        <v>46261.608093408177</v>
      </c>
      <c r="D242" s="444">
        <f t="shared" si="142"/>
        <v>47463.957557669055</v>
      </c>
      <c r="E242" s="444">
        <f t="shared" si="142"/>
        <v>48504.953405295426</v>
      </c>
      <c r="F242" s="444">
        <f t="shared" si="142"/>
        <v>49906.038732933797</v>
      </c>
      <c r="G242" s="444">
        <f t="shared" si="142"/>
        <v>51797.285987118572</v>
      </c>
      <c r="H242" s="444">
        <f t="shared" si="142"/>
        <v>52641.253394227293</v>
      </c>
      <c r="I242" s="444">
        <f t="shared" si="142"/>
        <v>52945.801415796872</v>
      </c>
      <c r="J242" s="444">
        <f t="shared" si="142"/>
        <v>53901.120900261856</v>
      </c>
      <c r="K242" s="444">
        <f t="shared" si="142"/>
        <v>54383.456053444199</v>
      </c>
      <c r="L242" s="444">
        <f t="shared" si="142"/>
        <v>53989.116766047817</v>
      </c>
      <c r="M242" s="444">
        <f t="shared" si="142"/>
        <v>53091.40027771709</v>
      </c>
      <c r="N242" s="444">
        <f t="shared" si="142"/>
        <v>52571.93335852382</v>
      </c>
    </row>
    <row r="243" spans="1:16384" s="5" customFormat="1" ht="13.15">
      <c r="A243" s="163"/>
      <c r="B243" s="187" t="str">
        <f t="shared" si="135"/>
        <v>Drama</v>
      </c>
      <c r="C243" s="444">
        <f t="shared" ref="C243:N243" si="143">C118</f>
        <v>21896.206533928962</v>
      </c>
      <c r="D243" s="444">
        <f t="shared" si="143"/>
        <v>22465.2938026261</v>
      </c>
      <c r="E243" s="444">
        <f t="shared" si="143"/>
        <v>22958.010355724851</v>
      </c>
      <c r="F243" s="444">
        <f t="shared" si="143"/>
        <v>23621.16183207828</v>
      </c>
      <c r="G243" s="444">
        <f t="shared" si="143"/>
        <v>24516.313172272537</v>
      </c>
      <c r="H243" s="444">
        <f t="shared" si="143"/>
        <v>24915.773662635176</v>
      </c>
      <c r="I243" s="444">
        <f t="shared" si="143"/>
        <v>25059.920108351515</v>
      </c>
      <c r="J243" s="444">
        <f t="shared" si="143"/>
        <v>25512.084950859709</v>
      </c>
      <c r="K243" s="444">
        <f t="shared" si="143"/>
        <v>25740.380303484075</v>
      </c>
      <c r="L243" s="444">
        <f t="shared" si="143"/>
        <v>25553.734511495193</v>
      </c>
      <c r="M243" s="444">
        <f t="shared" si="143"/>
        <v>25128.83389849199</v>
      </c>
      <c r="N243" s="444">
        <f t="shared" si="143"/>
        <v>24882.963609520768</v>
      </c>
    </row>
    <row r="244" spans="1:16384" s="5" customFormat="1" ht="13.15">
      <c r="A244" s="163"/>
      <c r="B244" s="187" t="str">
        <f t="shared" si="135"/>
        <v>English</v>
      </c>
      <c r="C244" s="506">
        <f t="shared" ref="C244:N244" si="144">C119+(C130*0.00357)</f>
        <v>222421.98090243322</v>
      </c>
      <c r="D244" s="506">
        <f t="shared" si="144"/>
        <v>228202.7775629797</v>
      </c>
      <c r="E244" s="506">
        <f t="shared" si="144"/>
        <v>233207.799396046</v>
      </c>
      <c r="F244" s="506">
        <f t="shared" si="144"/>
        <v>239944.10163088044</v>
      </c>
      <c r="G244" s="506">
        <f t="shared" si="144"/>
        <v>249037.06181943914</v>
      </c>
      <c r="H244" s="506">
        <f t="shared" si="144"/>
        <v>253094.78722594006</v>
      </c>
      <c r="I244" s="506">
        <f t="shared" si="144"/>
        <v>254559.02889476946</v>
      </c>
      <c r="J244" s="506">
        <f t="shared" si="144"/>
        <v>259152.125868406</v>
      </c>
      <c r="K244" s="506">
        <f t="shared" si="144"/>
        <v>261471.15334391181</v>
      </c>
      <c r="L244" s="506">
        <f t="shared" si="144"/>
        <v>259575.20270438239</v>
      </c>
      <c r="M244" s="506">
        <f t="shared" si="144"/>
        <v>255259.05616619607</v>
      </c>
      <c r="N244" s="506">
        <f t="shared" si="144"/>
        <v>252761.50223450048</v>
      </c>
    </row>
    <row r="245" spans="1:16384" s="5" customFormat="1" ht="13.15">
      <c r="A245" s="163"/>
      <c r="B245" s="187" t="str">
        <f t="shared" si="135"/>
        <v>Food</v>
      </c>
      <c r="C245" s="444">
        <f t="shared" ref="C245:N245" si="145">C120</f>
        <v>17301.457901460686</v>
      </c>
      <c r="D245" s="444">
        <f t="shared" si="145"/>
        <v>17751.126633182044</v>
      </c>
      <c r="E245" s="444">
        <f t="shared" si="145"/>
        <v>18140.450449961972</v>
      </c>
      <c r="F245" s="444">
        <f t="shared" si="145"/>
        <v>18664.444746994282</v>
      </c>
      <c r="G245" s="444">
        <f t="shared" si="145"/>
        <v>19371.755540935173</v>
      </c>
      <c r="H245" s="444">
        <f t="shared" si="145"/>
        <v>19687.392354398584</v>
      </c>
      <c r="I245" s="444">
        <f t="shared" si="145"/>
        <v>19801.290789652288</v>
      </c>
      <c r="J245" s="444">
        <f t="shared" si="145"/>
        <v>20158.572356897919</v>
      </c>
      <c r="K245" s="444">
        <f t="shared" si="145"/>
        <v>20338.961705455127</v>
      </c>
      <c r="L245" s="444">
        <f t="shared" si="145"/>
        <v>20191.482081184295</v>
      </c>
      <c r="M245" s="444">
        <f t="shared" si="145"/>
        <v>19855.743556943187</v>
      </c>
      <c r="N245" s="444">
        <f t="shared" si="145"/>
        <v>19661.467235733671</v>
      </c>
    </row>
    <row r="246" spans="1:16384" s="5" customFormat="1" ht="13.15">
      <c r="A246" s="163"/>
      <c r="B246" s="187" t="str">
        <f t="shared" si="135"/>
        <v>Geography</v>
      </c>
      <c r="C246" s="444">
        <f t="shared" ref="C246:N246" si="146">C121</f>
        <v>60116.430360426384</v>
      </c>
      <c r="D246" s="444">
        <f t="shared" si="146"/>
        <v>61678.86973112855</v>
      </c>
      <c r="E246" s="444">
        <f t="shared" si="146"/>
        <v>63031.631923332607</v>
      </c>
      <c r="F246" s="444">
        <f t="shared" si="146"/>
        <v>64852.326274422165</v>
      </c>
      <c r="G246" s="444">
        <f t="shared" si="146"/>
        <v>67309.980440290805</v>
      </c>
      <c r="H246" s="444">
        <f t="shared" si="146"/>
        <v>68406.706428576334</v>
      </c>
      <c r="I246" s="444">
        <f t="shared" si="146"/>
        <v>68802.463097759261</v>
      </c>
      <c r="J246" s="444">
        <f t="shared" si="146"/>
        <v>70043.889836402639</v>
      </c>
      <c r="K246" s="444">
        <f t="shared" si="146"/>
        <v>70670.678848754396</v>
      </c>
      <c r="L246" s="444">
        <f t="shared" si="146"/>
        <v>70158.239457082615</v>
      </c>
      <c r="M246" s="444">
        <f t="shared" si="146"/>
        <v>68991.667152782829</v>
      </c>
      <c r="N246" s="444">
        <f t="shared" si="146"/>
        <v>68316.62583538692</v>
      </c>
    </row>
    <row r="247" spans="1:16384" s="5" customFormat="1" ht="13.15">
      <c r="A247" s="163"/>
      <c r="B247" s="187" t="str">
        <f t="shared" si="135"/>
        <v>History</v>
      </c>
      <c r="C247" s="444">
        <f t="shared" ref="C247:N247" si="147">C122</f>
        <v>64927.025893999642</v>
      </c>
      <c r="D247" s="444">
        <f t="shared" si="147"/>
        <v>66614.493710554554</v>
      </c>
      <c r="E247" s="444">
        <f t="shared" si="147"/>
        <v>68075.505706028489</v>
      </c>
      <c r="F247" s="444">
        <f t="shared" si="147"/>
        <v>70041.894404916835</v>
      </c>
      <c r="G247" s="444">
        <f t="shared" si="147"/>
        <v>72696.213277630377</v>
      </c>
      <c r="H247" s="444">
        <f t="shared" si="147"/>
        <v>73880.700716640247</v>
      </c>
      <c r="I247" s="444">
        <f t="shared" si="147"/>
        <v>74308.12635308785</v>
      </c>
      <c r="J247" s="444">
        <f t="shared" si="147"/>
        <v>75648.89368611401</v>
      </c>
      <c r="K247" s="444">
        <f t="shared" si="147"/>
        <v>76325.839176573922</v>
      </c>
      <c r="L247" s="444">
        <f t="shared" si="147"/>
        <v>75772.393713283716</v>
      </c>
      <c r="M247" s="444">
        <f t="shared" si="147"/>
        <v>74512.470764526021</v>
      </c>
      <c r="N247" s="444">
        <f t="shared" si="147"/>
        <v>73783.411756342874</v>
      </c>
    </row>
    <row r="248" spans="1:16384" s="5" customFormat="1" ht="13.15">
      <c r="A248" s="163"/>
      <c r="B248" s="187" t="str">
        <f t="shared" si="135"/>
        <v>Mathematics</v>
      </c>
      <c r="C248" s="506">
        <f t="shared" ref="C248:N248" si="148">C123+(C130*0.00301)</f>
        <v>213860.46323049237</v>
      </c>
      <c r="D248" s="506">
        <f t="shared" si="148"/>
        <v>219418.74414611849</v>
      </c>
      <c r="E248" s="506">
        <f t="shared" si="148"/>
        <v>224231.11153604754</v>
      </c>
      <c r="F248" s="506">
        <f t="shared" si="148"/>
        <v>230708.11848723656</v>
      </c>
      <c r="G248" s="506">
        <f t="shared" si="148"/>
        <v>239451.07037612659</v>
      </c>
      <c r="H248" s="506">
        <f t="shared" si="148"/>
        <v>243352.60488982685</v>
      </c>
      <c r="I248" s="506">
        <f t="shared" si="148"/>
        <v>244760.48463402627</v>
      </c>
      <c r="J248" s="506">
        <f t="shared" si="148"/>
        <v>249176.78307026476</v>
      </c>
      <c r="K248" s="506">
        <f t="shared" si="148"/>
        <v>251406.5460107066</v>
      </c>
      <c r="L248" s="506">
        <f t="shared" si="148"/>
        <v>249583.57473607449</v>
      </c>
      <c r="M248" s="506">
        <f t="shared" si="148"/>
        <v>245433.56629589194</v>
      </c>
      <c r="N248" s="506">
        <f t="shared" si="148"/>
        <v>243032.14878037287</v>
      </c>
    </row>
    <row r="249" spans="1:16384" s="5" customFormat="1" ht="13.15">
      <c r="A249" s="163"/>
      <c r="B249" s="187" t="str">
        <f t="shared" si="135"/>
        <v>Modern Foreign Languages</v>
      </c>
      <c r="C249" s="444">
        <f t="shared" ref="C249:N249" si="149">C124</f>
        <v>75268.28985590997</v>
      </c>
      <c r="D249" s="444">
        <f t="shared" si="149"/>
        <v>77224.529418558915</v>
      </c>
      <c r="E249" s="444">
        <f t="shared" si="149"/>
        <v>78918.244367674677</v>
      </c>
      <c r="F249" s="444">
        <f t="shared" si="149"/>
        <v>81197.829987366407</v>
      </c>
      <c r="G249" s="444">
        <f t="shared" si="149"/>
        <v>84274.915985538988</v>
      </c>
      <c r="H249" s="444">
        <f t="shared" si="149"/>
        <v>85648.062878723853</v>
      </c>
      <c r="I249" s="444">
        <f t="shared" si="149"/>
        <v>86143.566811839613</v>
      </c>
      <c r="J249" s="444">
        <f t="shared" si="149"/>
        <v>87697.885107834052</v>
      </c>
      <c r="K249" s="444">
        <f t="shared" si="149"/>
        <v>88482.651215491176</v>
      </c>
      <c r="L249" s="444">
        <f t="shared" si="149"/>
        <v>87841.055624490677</v>
      </c>
      <c r="M249" s="444">
        <f t="shared" si="149"/>
        <v>86380.458216902174</v>
      </c>
      <c r="N249" s="444">
        <f t="shared" si="149"/>
        <v>85535.278201424793</v>
      </c>
    </row>
    <row r="250" spans="1:16384" s="5" customFormat="1" ht="13.15">
      <c r="A250" s="163"/>
      <c r="B250" s="187" t="str">
        <f t="shared" si="135"/>
        <v>Music</v>
      </c>
      <c r="C250" s="444">
        <f t="shared" ref="C250:N250" si="150">C125</f>
        <v>17919.663349088456</v>
      </c>
      <c r="D250" s="444">
        <f t="shared" si="150"/>
        <v>18385.399377633079</v>
      </c>
      <c r="E250" s="444">
        <f t="shared" si="150"/>
        <v>18788.634282472489</v>
      </c>
      <c r="F250" s="444">
        <f t="shared" si="150"/>
        <v>19331.351633411366</v>
      </c>
      <c r="G250" s="444">
        <f t="shared" si="150"/>
        <v>20063.935637764385</v>
      </c>
      <c r="H250" s="444">
        <f t="shared" si="150"/>
        <v>20390.850598922996</v>
      </c>
      <c r="I250" s="444">
        <f t="shared" si="150"/>
        <v>20508.818785613319</v>
      </c>
      <c r="J250" s="444">
        <f t="shared" si="150"/>
        <v>20878.866526233829</v>
      </c>
      <c r="K250" s="444">
        <f t="shared" si="150"/>
        <v>21065.701440165198</v>
      </c>
      <c r="L250" s="444">
        <f t="shared" si="150"/>
        <v>20912.952161298919</v>
      </c>
      <c r="M250" s="444">
        <f t="shared" si="150"/>
        <v>20565.217226937551</v>
      </c>
      <c r="N250" s="444">
        <f t="shared" si="150"/>
        <v>20363.999139271076</v>
      </c>
    </row>
    <row r="251" spans="1:16384" s="5" customFormat="1" ht="13.15">
      <c r="A251" s="163"/>
      <c r="B251" s="187" t="str">
        <f t="shared" si="135"/>
        <v>Others</v>
      </c>
      <c r="C251" s="444">
        <f t="shared" ref="C251:N251" si="151">C126</f>
        <v>50855.127085771201</v>
      </c>
      <c r="D251" s="444">
        <f t="shared" si="151"/>
        <v>52176.863128388548</v>
      </c>
      <c r="E251" s="444">
        <f t="shared" si="151"/>
        <v>53321.224042516449</v>
      </c>
      <c r="F251" s="444">
        <f t="shared" si="151"/>
        <v>54861.429308429186</v>
      </c>
      <c r="G251" s="444">
        <f t="shared" si="151"/>
        <v>56940.466839247041</v>
      </c>
      <c r="H251" s="444">
        <f t="shared" si="151"/>
        <v>57868.235490481587</v>
      </c>
      <c r="I251" s="444">
        <f t="shared" si="151"/>
        <v>58203.023427584194</v>
      </c>
      <c r="J251" s="444">
        <f t="shared" si="151"/>
        <v>59253.200794784338</v>
      </c>
      <c r="K251" s="444">
        <f t="shared" si="151"/>
        <v>59783.42913149704</v>
      </c>
      <c r="L251" s="444">
        <f t="shared" si="151"/>
        <v>59349.934157976808</v>
      </c>
      <c r="M251" s="444">
        <f t="shared" si="151"/>
        <v>58363.079442315582</v>
      </c>
      <c r="N251" s="444">
        <f t="shared" si="151"/>
        <v>57792.032362865008</v>
      </c>
    </row>
    <row r="252" spans="1:16384" s="5" customFormat="1" ht="13.15">
      <c r="A252" s="163"/>
      <c r="B252" s="187" t="str">
        <f t="shared" si="135"/>
        <v>Physical Education</v>
      </c>
      <c r="C252" s="444">
        <f t="shared" ref="C252:N252" si="152">C127</f>
        <v>111564.1196662217</v>
      </c>
      <c r="D252" s="444">
        <f t="shared" si="152"/>
        <v>114463.69590318635</v>
      </c>
      <c r="E252" s="444">
        <f t="shared" si="152"/>
        <v>116974.15306416812</v>
      </c>
      <c r="F252" s="444">
        <f t="shared" si="152"/>
        <v>120352.99910081307</v>
      </c>
      <c r="G252" s="444">
        <f t="shared" si="152"/>
        <v>124913.91567246048</v>
      </c>
      <c r="H252" s="444">
        <f t="shared" si="152"/>
        <v>126949.22064091194</v>
      </c>
      <c r="I252" s="444">
        <f t="shared" si="152"/>
        <v>127683.66618491242</v>
      </c>
      <c r="J252" s="444">
        <f t="shared" si="152"/>
        <v>129987.50692190381</v>
      </c>
      <c r="K252" s="444">
        <f t="shared" si="152"/>
        <v>131150.70247360639</v>
      </c>
      <c r="L252" s="444">
        <f t="shared" si="152"/>
        <v>130199.71703965103</v>
      </c>
      <c r="M252" s="444">
        <f t="shared" si="152"/>
        <v>128034.79122193523</v>
      </c>
      <c r="N252" s="444">
        <f t="shared" si="152"/>
        <v>126782.04900384144</v>
      </c>
    </row>
    <row r="253" spans="1:16384" s="5" customFormat="1" ht="13.15">
      <c r="A253" s="163"/>
      <c r="B253" s="187" t="str">
        <f t="shared" si="135"/>
        <v>Physics</v>
      </c>
      <c r="C253" s="506">
        <f>C128+((C130*0.00073))</f>
        <v>81719.690914762687</v>
      </c>
      <c r="D253" s="506">
        <f t="shared" ref="D253:N253" si="153">D128+((D130*0.00146))</f>
        <v>84815.759147971316</v>
      </c>
      <c r="E253" s="506">
        <f t="shared" si="153"/>
        <v>86675.967559354642</v>
      </c>
      <c r="F253" s="506">
        <f t="shared" si="153"/>
        <v>89179.638171952582</v>
      </c>
      <c r="G253" s="506">
        <f t="shared" si="153"/>
        <v>92559.204054239191</v>
      </c>
      <c r="H253" s="506">
        <f t="shared" si="153"/>
        <v>94067.332327004857</v>
      </c>
      <c r="I253" s="506">
        <f t="shared" si="153"/>
        <v>94611.544672025891</v>
      </c>
      <c r="J253" s="506">
        <f t="shared" si="153"/>
        <v>96318.653633711147</v>
      </c>
      <c r="K253" s="506">
        <f t="shared" si="153"/>
        <v>97180.562844109547</v>
      </c>
      <c r="L253" s="506">
        <f t="shared" si="153"/>
        <v>96475.897920588235</v>
      </c>
      <c r="M253" s="506">
        <f t="shared" si="153"/>
        <v>94871.722681620638</v>
      </c>
      <c r="N253" s="506">
        <f t="shared" si="153"/>
        <v>93943.460830507538</v>
      </c>
    </row>
    <row r="254" spans="1:16384" s="5" customFormat="1" ht="13.15">
      <c r="A254" s="163"/>
      <c r="B254" s="187" t="str">
        <f t="shared" si="135"/>
        <v>Religious Education</v>
      </c>
      <c r="C254" s="444">
        <f t="shared" ref="C254:N254" si="154">C129</f>
        <v>44136.233701096906</v>
      </c>
      <c r="D254" s="444">
        <f t="shared" si="154"/>
        <v>45283.344213076023</v>
      </c>
      <c r="E254" s="444">
        <f t="shared" si="154"/>
        <v>46276.514098565931</v>
      </c>
      <c r="F254" s="444">
        <f t="shared" si="154"/>
        <v>47613.230049532547</v>
      </c>
      <c r="G254" s="444">
        <f t="shared" si="154"/>
        <v>49417.588657835033</v>
      </c>
      <c r="H254" s="444">
        <f t="shared" si="154"/>
        <v>50222.782083905469</v>
      </c>
      <c r="I254" s="444">
        <f t="shared" si="154"/>
        <v>50513.338404949507</v>
      </c>
      <c r="J254" s="444">
        <f t="shared" si="154"/>
        <v>51424.768114449078</v>
      </c>
      <c r="K254" s="444">
        <f t="shared" si="154"/>
        <v>51884.943580034407</v>
      </c>
      <c r="L254" s="444">
        <f t="shared" si="154"/>
        <v>51508.72122929147</v>
      </c>
      <c r="M254" s="444">
        <f t="shared" si="154"/>
        <v>50652.248089700392</v>
      </c>
      <c r="N254" s="444">
        <f t="shared" si="154"/>
        <v>50156.646784635297</v>
      </c>
    </row>
    <row r="255" spans="1:16384" s="5" customFormat="1" ht="13.15">
      <c r="A255" s="163"/>
      <c r="B255" s="137" t="s">
        <v>372</v>
      </c>
      <c r="C255" s="506">
        <f t="shared" ref="C255:N255" si="155">SUM(C236:C254)</f>
        <v>1309368.0381916005</v>
      </c>
      <c r="D255" s="506">
        <f t="shared" si="155"/>
        <v>1346315.2701538242</v>
      </c>
      <c r="E255" s="506">
        <f t="shared" si="155"/>
        <v>1375843.1198727032</v>
      </c>
      <c r="F255" s="506">
        <f t="shared" si="155"/>
        <v>1415584.9085572255</v>
      </c>
      <c r="G255" s="506">
        <f t="shared" si="155"/>
        <v>1469230.1414658339</v>
      </c>
      <c r="H255" s="506">
        <f t="shared" si="155"/>
        <v>1493169.2789960753</v>
      </c>
      <c r="I255" s="506">
        <f t="shared" si="155"/>
        <v>1501807.7843595629</v>
      </c>
      <c r="J255" s="506">
        <f t="shared" si="155"/>
        <v>1528905.4238315343</v>
      </c>
      <c r="K255" s="506">
        <f t="shared" si="155"/>
        <v>1542586.8616103453</v>
      </c>
      <c r="L255" s="506">
        <f t="shared" si="155"/>
        <v>1531401.4267759605</v>
      </c>
      <c r="M255" s="506">
        <f t="shared" si="155"/>
        <v>1505937.696427726</v>
      </c>
      <c r="N255" s="506">
        <f t="shared" si="155"/>
        <v>1491203.0160168072</v>
      </c>
    </row>
    <row r="256" spans="1:16384">
      <c r="A256" s="1182">
        <f>O256</f>
        <v>0</v>
      </c>
      <c r="B256" s="1177"/>
      <c r="C256" s="1182">
        <f t="shared" ref="C256:N256" si="156">SUM(C236:C254)-C255</f>
        <v>0</v>
      </c>
      <c r="D256" s="1182">
        <f t="shared" si="156"/>
        <v>0</v>
      </c>
      <c r="E256" s="1182">
        <f t="shared" si="156"/>
        <v>0</v>
      </c>
      <c r="F256" s="1182">
        <f t="shared" si="156"/>
        <v>0</v>
      </c>
      <c r="G256" s="1182">
        <f t="shared" si="156"/>
        <v>0</v>
      </c>
      <c r="H256" s="1182">
        <f t="shared" si="156"/>
        <v>0</v>
      </c>
      <c r="I256" s="1182">
        <f t="shared" si="156"/>
        <v>0</v>
      </c>
      <c r="J256" s="1182">
        <f t="shared" si="156"/>
        <v>0</v>
      </c>
      <c r="K256" s="1182">
        <f t="shared" si="156"/>
        <v>0</v>
      </c>
      <c r="L256" s="1182">
        <f t="shared" si="156"/>
        <v>0</v>
      </c>
      <c r="M256" s="1182">
        <f t="shared" si="156"/>
        <v>0</v>
      </c>
      <c r="N256" s="1182">
        <f t="shared" si="156"/>
        <v>0</v>
      </c>
      <c r="O256" s="1182">
        <f>SUM(C256:N256)</f>
        <v>0</v>
      </c>
      <c r="P256" s="1182"/>
      <c r="Q256" s="1177"/>
      <c r="R256" s="1182"/>
      <c r="S256" s="1182"/>
      <c r="T256" s="1182"/>
      <c r="U256" s="1182"/>
      <c r="V256" s="1182"/>
      <c r="W256" s="1182"/>
      <c r="X256" s="1182"/>
      <c r="Y256" s="1182"/>
      <c r="Z256" s="1182"/>
      <c r="AA256" s="1182"/>
      <c r="AB256" s="1182"/>
      <c r="AC256" s="1182"/>
      <c r="AD256" s="1182"/>
      <c r="AE256" s="1182"/>
      <c r="AF256" s="1177"/>
      <c r="AG256" s="1182"/>
      <c r="AH256" s="1182"/>
      <c r="AI256" s="1182"/>
      <c r="AJ256" s="1182"/>
      <c r="AK256" s="1182"/>
      <c r="AL256" s="1182"/>
      <c r="AM256" s="1182"/>
      <c r="AN256" s="1182"/>
      <c r="AO256" s="1182"/>
      <c r="AP256" s="1182"/>
      <c r="AQ256" s="1182"/>
      <c r="AR256" s="1182"/>
      <c r="AS256" s="1182"/>
      <c r="AT256" s="1182"/>
      <c r="AU256" s="1177"/>
      <c r="AV256" s="1182"/>
      <c r="AW256" s="1182"/>
      <c r="AX256" s="1182"/>
      <c r="AY256" s="1182"/>
      <c r="AZ256" s="1182"/>
      <c r="BA256" s="1182"/>
      <c r="BB256" s="1182"/>
      <c r="BC256" s="1182"/>
      <c r="BD256" s="1182"/>
      <c r="BE256" s="1182"/>
      <c r="BF256" s="1182"/>
      <c r="BG256" s="1182"/>
      <c r="BH256" s="1182"/>
      <c r="BI256" s="1182"/>
      <c r="BJ256" s="1177"/>
      <c r="BK256" s="1182"/>
      <c r="BL256" s="1182"/>
      <c r="BM256" s="1182"/>
      <c r="BN256" s="1182"/>
      <c r="BO256" s="1182"/>
      <c r="BP256" s="1182"/>
      <c r="BQ256" s="1182"/>
      <c r="BR256" s="1182"/>
      <c r="BS256" s="1182"/>
      <c r="BT256" s="1182"/>
      <c r="BU256" s="1182"/>
      <c r="BV256" s="1182"/>
      <c r="BW256" s="1182"/>
      <c r="BX256" s="1182"/>
      <c r="BY256" s="1177"/>
      <c r="BZ256" s="1182"/>
      <c r="CA256" s="1182"/>
      <c r="CB256" s="1182"/>
      <c r="CC256" s="1182"/>
      <c r="CD256" s="1182"/>
      <c r="CE256" s="1182"/>
      <c r="CF256" s="1182"/>
      <c r="CG256" s="1182"/>
      <c r="CH256" s="1182"/>
      <c r="CI256" s="1182"/>
      <c r="CJ256" s="1182"/>
      <c r="CK256" s="1182"/>
      <c r="CL256" s="1182"/>
      <c r="CM256" s="1182"/>
      <c r="CN256" s="1177"/>
      <c r="CO256" s="1182"/>
      <c r="CP256" s="1182"/>
      <c r="CQ256" s="1182"/>
      <c r="CR256" s="1182"/>
      <c r="CS256" s="1182"/>
      <c r="CT256" s="1182"/>
      <c r="CU256" s="1182"/>
      <c r="CV256" s="1182"/>
      <c r="CW256" s="1182"/>
      <c r="CX256" s="1182"/>
      <c r="CY256" s="1182"/>
      <c r="CZ256" s="1182"/>
      <c r="DA256" s="1182"/>
      <c r="DB256" s="1182"/>
      <c r="DC256" s="1177"/>
      <c r="DD256" s="1182"/>
      <c r="DE256" s="1182"/>
      <c r="DF256" s="1182"/>
      <c r="DG256" s="1182"/>
      <c r="DH256" s="1182"/>
      <c r="DI256" s="1182"/>
      <c r="DJ256" s="1182"/>
      <c r="DK256" s="1182"/>
      <c r="DL256" s="1182"/>
      <c r="DM256" s="1182"/>
      <c r="DN256" s="1182"/>
      <c r="DO256" s="1182"/>
      <c r="DP256" s="1182"/>
      <c r="DQ256" s="1182"/>
      <c r="DR256" s="1177"/>
      <c r="DS256" s="1182"/>
      <c r="DT256" s="1182"/>
      <c r="DU256" s="1182"/>
      <c r="DV256" s="1182"/>
      <c r="DW256" s="1182"/>
      <c r="DX256" s="1182"/>
      <c r="DY256" s="1182"/>
      <c r="DZ256" s="1182"/>
      <c r="EA256" s="1182"/>
      <c r="EB256" s="1182"/>
      <c r="EC256" s="1182"/>
      <c r="ED256" s="1182"/>
      <c r="EE256" s="1182"/>
      <c r="EF256" s="1182"/>
      <c r="EG256" s="1177"/>
      <c r="EH256" s="1182"/>
      <c r="EI256" s="1182"/>
      <c r="EJ256" s="1182"/>
      <c r="EK256" s="1182"/>
      <c r="EL256" s="1182"/>
      <c r="EM256" s="1182"/>
      <c r="EN256" s="1182"/>
      <c r="EO256" s="1182"/>
      <c r="EP256" s="1182"/>
      <c r="EQ256" s="1182"/>
      <c r="ER256" s="1182"/>
      <c r="ES256" s="1182"/>
      <c r="ET256" s="1182"/>
      <c r="EU256" s="1182"/>
      <c r="EV256" s="1177"/>
      <c r="EW256" s="1182"/>
      <c r="EX256" s="1182"/>
      <c r="EY256" s="1182"/>
      <c r="EZ256" s="1182"/>
      <c r="FA256" s="1182"/>
      <c r="FB256" s="1182"/>
      <c r="FC256" s="1182"/>
      <c r="FD256" s="1182"/>
      <c r="FE256" s="1182"/>
      <c r="FF256" s="1182"/>
      <c r="FG256" s="1182"/>
      <c r="FH256" s="1182"/>
      <c r="FI256" s="1182"/>
      <c r="FJ256" s="1182"/>
      <c r="FK256" s="1177"/>
      <c r="FL256" s="1182"/>
      <c r="FM256" s="1182"/>
      <c r="FN256" s="1182"/>
      <c r="FO256" s="1182"/>
      <c r="FP256" s="1182"/>
      <c r="FQ256" s="1182"/>
      <c r="FR256" s="1182"/>
      <c r="FS256" s="1182"/>
      <c r="FT256" s="1182"/>
      <c r="FU256" s="1182"/>
      <c r="FV256" s="1182"/>
      <c r="FW256" s="1182"/>
      <c r="FX256" s="1182"/>
      <c r="FY256" s="1182"/>
      <c r="FZ256" s="1177"/>
      <c r="GA256" s="1182"/>
      <c r="GB256" s="1182"/>
      <c r="GC256" s="1182"/>
      <c r="GD256" s="1182"/>
      <c r="GE256" s="1182"/>
      <c r="GF256" s="1182"/>
      <c r="GG256" s="1182"/>
      <c r="GH256" s="1182"/>
      <c r="GI256" s="1182"/>
      <c r="GJ256" s="1182"/>
      <c r="GK256" s="1182"/>
      <c r="GL256" s="1182"/>
      <c r="GM256" s="1182"/>
      <c r="GN256" s="1182"/>
      <c r="GO256" s="1177"/>
      <c r="GP256" s="1182"/>
      <c r="GQ256" s="1182"/>
      <c r="GR256" s="1182"/>
      <c r="GS256" s="1182"/>
      <c r="GT256" s="1182"/>
      <c r="GU256" s="1182"/>
      <c r="GV256" s="1182"/>
      <c r="GW256" s="1182"/>
      <c r="GX256" s="1182"/>
      <c r="GY256" s="1182"/>
      <c r="GZ256" s="1182"/>
      <c r="HA256" s="1182"/>
      <c r="HB256" s="1182"/>
      <c r="HC256" s="1182"/>
      <c r="HD256" s="1177"/>
      <c r="HE256" s="1182"/>
      <c r="HF256" s="1182"/>
      <c r="HG256" s="1182"/>
      <c r="HH256" s="1182"/>
      <c r="HI256" s="1182"/>
      <c r="HJ256" s="1182"/>
      <c r="HK256" s="1182"/>
      <c r="HL256" s="1182"/>
      <c r="HM256" s="1182"/>
      <c r="HN256" s="1182"/>
      <c r="HO256" s="1182"/>
      <c r="HP256" s="1182"/>
      <c r="HQ256" s="1182"/>
      <c r="HR256" s="1182"/>
      <c r="HS256" s="1177"/>
      <c r="HT256" s="1182"/>
      <c r="HU256" s="1182"/>
      <c r="HV256" s="1182"/>
      <c r="HW256" s="1182"/>
      <c r="HX256" s="1182"/>
      <c r="HY256" s="1182"/>
      <c r="HZ256" s="1182"/>
      <c r="IA256" s="1182"/>
      <c r="IB256" s="1182"/>
      <c r="IC256" s="1182"/>
      <c r="ID256" s="1182"/>
      <c r="IE256" s="1182"/>
      <c r="IF256" s="1182"/>
      <c r="IG256" s="1182"/>
      <c r="IH256" s="1177"/>
      <c r="II256" s="1182"/>
      <c r="IJ256" s="1182"/>
      <c r="IK256" s="1182"/>
      <c r="IL256" s="1182"/>
      <c r="IM256" s="1182"/>
      <c r="IN256" s="1182"/>
      <c r="IO256" s="1182"/>
      <c r="IP256" s="1182"/>
      <c r="IQ256" s="1182"/>
      <c r="IR256" s="1182"/>
      <c r="IS256" s="1182"/>
      <c r="IT256" s="1182"/>
      <c r="IU256" s="1182"/>
      <c r="IV256" s="1182"/>
      <c r="IW256" s="1177"/>
      <c r="IX256" s="1182"/>
      <c r="IY256" s="1182"/>
      <c r="IZ256" s="1182"/>
      <c r="JA256" s="1182"/>
      <c r="JB256" s="1182"/>
      <c r="JC256" s="1182"/>
      <c r="JD256" s="1182"/>
      <c r="JE256" s="1182"/>
      <c r="JF256" s="1182"/>
      <c r="JG256" s="1182"/>
      <c r="JH256" s="1182"/>
      <c r="JI256" s="1182"/>
      <c r="JJ256" s="1182"/>
      <c r="JK256" s="1182"/>
      <c r="JL256" s="1177"/>
      <c r="JM256" s="1182"/>
      <c r="JN256" s="1182"/>
      <c r="JO256" s="1182"/>
      <c r="JP256" s="1182"/>
      <c r="JQ256" s="1182"/>
      <c r="JR256" s="1182"/>
      <c r="JS256" s="1182"/>
      <c r="JT256" s="1182"/>
      <c r="JU256" s="1182"/>
      <c r="JV256" s="1182"/>
      <c r="JW256" s="1182"/>
      <c r="JX256" s="1182"/>
      <c r="JY256" s="1182"/>
      <c r="JZ256" s="1182"/>
      <c r="KA256" s="1177"/>
      <c r="KB256" s="1182"/>
      <c r="KC256" s="1182"/>
      <c r="KD256" s="1182"/>
      <c r="KE256" s="1182"/>
      <c r="KF256" s="1182"/>
      <c r="KG256" s="1182"/>
      <c r="KH256" s="1182"/>
      <c r="KI256" s="1182"/>
      <c r="KJ256" s="1182"/>
      <c r="KK256" s="1182"/>
      <c r="KL256" s="1182"/>
      <c r="KM256" s="1182"/>
      <c r="KN256" s="1182"/>
      <c r="KO256" s="1182"/>
      <c r="KP256" s="1177"/>
      <c r="KQ256" s="1182"/>
      <c r="KR256" s="1182"/>
      <c r="KS256" s="1182"/>
      <c r="KT256" s="1182"/>
      <c r="KU256" s="1182"/>
      <c r="KV256" s="1182"/>
      <c r="KW256" s="1182"/>
      <c r="KX256" s="1182"/>
      <c r="KY256" s="1182"/>
      <c r="KZ256" s="1182"/>
      <c r="LA256" s="1182"/>
      <c r="LB256" s="1182"/>
      <c r="LC256" s="1182"/>
      <c r="LD256" s="1182"/>
      <c r="LE256" s="1177"/>
      <c r="LF256" s="1182"/>
      <c r="LG256" s="1182"/>
      <c r="LH256" s="1182"/>
      <c r="LI256" s="1182"/>
      <c r="LJ256" s="1182"/>
      <c r="LK256" s="1182"/>
      <c r="LL256" s="1182"/>
      <c r="LM256" s="1182"/>
      <c r="LN256" s="1182"/>
      <c r="LO256" s="1182"/>
      <c r="LP256" s="1182"/>
      <c r="LQ256" s="1182"/>
      <c r="LR256" s="1182"/>
      <c r="LS256" s="1182"/>
      <c r="LT256" s="1177"/>
      <c r="LU256" s="1182"/>
      <c r="LV256" s="1182"/>
      <c r="LW256" s="1182"/>
      <c r="LX256" s="1182"/>
      <c r="LY256" s="1182"/>
      <c r="LZ256" s="1182"/>
      <c r="MA256" s="1182"/>
      <c r="MB256" s="1182"/>
      <c r="MC256" s="1182"/>
      <c r="MD256" s="1182"/>
      <c r="ME256" s="1182"/>
      <c r="MF256" s="1182"/>
      <c r="MG256" s="1182"/>
      <c r="MH256" s="1182"/>
      <c r="MI256" s="1177"/>
      <c r="MJ256" s="1182"/>
      <c r="MK256" s="1182"/>
      <c r="ML256" s="1182"/>
      <c r="MM256" s="1182"/>
      <c r="MN256" s="1182"/>
      <c r="MO256" s="1182"/>
      <c r="MP256" s="1182"/>
      <c r="MQ256" s="1182"/>
      <c r="MR256" s="1182"/>
      <c r="MS256" s="1182"/>
      <c r="MT256" s="1182"/>
      <c r="MU256" s="1182"/>
      <c r="MV256" s="1182"/>
      <c r="MW256" s="1182"/>
      <c r="MX256" s="1177"/>
      <c r="MY256" s="1182"/>
      <c r="MZ256" s="1182"/>
      <c r="NA256" s="1182"/>
      <c r="NB256" s="1182"/>
      <c r="NC256" s="1182"/>
      <c r="ND256" s="1182"/>
      <c r="NE256" s="1182"/>
      <c r="NF256" s="1182"/>
      <c r="NG256" s="1182"/>
      <c r="NH256" s="1182"/>
      <c r="NI256" s="1182"/>
      <c r="NJ256" s="1182"/>
      <c r="NK256" s="1182"/>
      <c r="NL256" s="1182"/>
      <c r="NM256" s="1177"/>
      <c r="NN256" s="1182"/>
      <c r="NO256" s="1182"/>
      <c r="NP256" s="1182"/>
      <c r="NQ256" s="1182"/>
      <c r="NR256" s="1182"/>
      <c r="NS256" s="1182"/>
      <c r="NT256" s="1182"/>
      <c r="NU256" s="1182"/>
      <c r="NV256" s="1182"/>
      <c r="NW256" s="1182"/>
      <c r="NX256" s="1182"/>
      <c r="NY256" s="1182"/>
      <c r="NZ256" s="1182"/>
      <c r="OA256" s="1182"/>
      <c r="OB256" s="1177"/>
      <c r="OC256" s="1182"/>
      <c r="OD256" s="1182"/>
      <c r="OE256" s="1182"/>
      <c r="OF256" s="1182"/>
      <c r="OG256" s="1182"/>
      <c r="OH256" s="1182"/>
      <c r="OI256" s="1182"/>
      <c r="OJ256" s="1182"/>
      <c r="OK256" s="1182"/>
      <c r="OL256" s="1182"/>
      <c r="OM256" s="1182"/>
      <c r="ON256" s="1182"/>
      <c r="OO256" s="1182"/>
      <c r="OP256" s="1182"/>
      <c r="OQ256" s="1177"/>
      <c r="OR256" s="1182"/>
      <c r="OS256" s="1182"/>
      <c r="OT256" s="1182"/>
      <c r="OU256" s="1182"/>
      <c r="OV256" s="1182"/>
      <c r="OW256" s="1182"/>
      <c r="OX256" s="1182"/>
      <c r="OY256" s="1182"/>
      <c r="OZ256" s="1182"/>
      <c r="PA256" s="1182"/>
      <c r="PB256" s="1182"/>
      <c r="PC256" s="1182"/>
      <c r="PD256" s="1182"/>
      <c r="PE256" s="1182"/>
      <c r="PF256" s="1177"/>
      <c r="PG256" s="1182"/>
      <c r="PH256" s="1182"/>
      <c r="PI256" s="1182"/>
      <c r="PJ256" s="1182"/>
      <c r="PK256" s="1182"/>
      <c r="PL256" s="1182"/>
      <c r="PM256" s="1182"/>
      <c r="PN256" s="1182"/>
      <c r="PO256" s="1182"/>
      <c r="PP256" s="1182"/>
      <c r="PQ256" s="1182"/>
      <c r="PR256" s="1182"/>
      <c r="PS256" s="1182"/>
      <c r="PT256" s="1182"/>
      <c r="PU256" s="1177"/>
      <c r="PV256" s="1182"/>
      <c r="PW256" s="1182"/>
      <c r="PX256" s="1182"/>
      <c r="PY256" s="1182"/>
      <c r="PZ256" s="1182"/>
      <c r="QA256" s="1182"/>
      <c r="QB256" s="1182"/>
      <c r="QC256" s="1182"/>
      <c r="QD256" s="1182"/>
      <c r="QE256" s="1182"/>
      <c r="QF256" s="1182"/>
      <c r="QG256" s="1182"/>
      <c r="QH256" s="1182"/>
      <c r="QI256" s="1182"/>
      <c r="QJ256" s="1177"/>
      <c r="QK256" s="1182"/>
      <c r="QL256" s="1182"/>
      <c r="QM256" s="1182"/>
      <c r="QN256" s="1182"/>
      <c r="QO256" s="1182"/>
      <c r="QP256" s="1182"/>
      <c r="QQ256" s="1182"/>
      <c r="QR256" s="1182"/>
      <c r="QS256" s="1182"/>
      <c r="QT256" s="1182"/>
      <c r="QU256" s="1182"/>
      <c r="QV256" s="1182"/>
      <c r="QW256" s="1182"/>
      <c r="QX256" s="1182"/>
      <c r="QY256" s="1177"/>
      <c r="QZ256" s="1182"/>
      <c r="RA256" s="1182"/>
      <c r="RB256" s="1182"/>
      <c r="RC256" s="1182"/>
      <c r="RD256" s="1182"/>
      <c r="RE256" s="1182"/>
      <c r="RF256" s="1182"/>
      <c r="RG256" s="1182"/>
      <c r="RH256" s="1182"/>
      <c r="RI256" s="1182"/>
      <c r="RJ256" s="1182"/>
      <c r="RK256" s="1182"/>
      <c r="RL256" s="1182"/>
      <c r="RM256" s="1182"/>
      <c r="RN256" s="1177"/>
      <c r="RO256" s="1182"/>
      <c r="RP256" s="1182"/>
      <c r="RQ256" s="1182"/>
      <c r="RR256" s="1182"/>
      <c r="RS256" s="1182"/>
      <c r="RT256" s="1182"/>
      <c r="RU256" s="1182"/>
      <c r="RV256" s="1182"/>
      <c r="RW256" s="1182"/>
      <c r="RX256" s="1182"/>
      <c r="RY256" s="1182"/>
      <c r="RZ256" s="1182"/>
      <c r="SA256" s="1182"/>
      <c r="SB256" s="1182"/>
      <c r="SC256" s="1177"/>
      <c r="SD256" s="1182"/>
      <c r="SE256" s="1182"/>
      <c r="SF256" s="1182"/>
      <c r="SG256" s="1182"/>
      <c r="SH256" s="1182"/>
      <c r="SI256" s="1182"/>
      <c r="SJ256" s="1182"/>
      <c r="SK256" s="1182"/>
      <c r="SL256" s="1182"/>
      <c r="SM256" s="1182"/>
      <c r="SN256" s="1182"/>
      <c r="SO256" s="1182"/>
      <c r="SP256" s="1182"/>
      <c r="SQ256" s="1182"/>
      <c r="SR256" s="1177"/>
      <c r="SS256" s="1182"/>
      <c r="ST256" s="1182"/>
      <c r="SU256" s="1182"/>
      <c r="SV256" s="1182"/>
      <c r="SW256" s="1182"/>
      <c r="SX256" s="1182"/>
      <c r="SY256" s="1182"/>
      <c r="SZ256" s="1182"/>
      <c r="TA256" s="1182"/>
      <c r="TB256" s="1182"/>
      <c r="TC256" s="1182"/>
      <c r="TD256" s="1182"/>
      <c r="TE256" s="1182"/>
      <c r="TF256" s="1182"/>
      <c r="TG256" s="1177"/>
      <c r="TH256" s="1182"/>
      <c r="TI256" s="1182"/>
      <c r="TJ256" s="1182"/>
      <c r="TK256" s="1182"/>
      <c r="TL256" s="1182"/>
      <c r="TM256" s="1182"/>
      <c r="TN256" s="1182"/>
      <c r="TO256" s="1182"/>
      <c r="TP256" s="1182"/>
      <c r="TQ256" s="1182"/>
      <c r="TR256" s="1182"/>
      <c r="TS256" s="1182"/>
      <c r="TT256" s="1182"/>
      <c r="TU256" s="1182"/>
      <c r="TV256" s="1177"/>
      <c r="TW256" s="1182"/>
      <c r="TX256" s="1182"/>
      <c r="TY256" s="1182"/>
      <c r="TZ256" s="1182"/>
      <c r="UA256" s="1182"/>
      <c r="UB256" s="1182"/>
      <c r="UC256" s="1182"/>
      <c r="UD256" s="1182"/>
      <c r="UE256" s="1182"/>
      <c r="UF256" s="1182"/>
      <c r="UG256" s="1182"/>
      <c r="UH256" s="1182"/>
      <c r="UI256" s="1182"/>
      <c r="UJ256" s="1182"/>
      <c r="UK256" s="1177"/>
      <c r="UL256" s="1182"/>
      <c r="UM256" s="1182"/>
      <c r="UN256" s="1182"/>
      <c r="UO256" s="1182"/>
      <c r="UP256" s="1182"/>
      <c r="UQ256" s="1182"/>
      <c r="UR256" s="1182"/>
      <c r="US256" s="1182"/>
      <c r="UT256" s="1182"/>
      <c r="UU256" s="1182"/>
      <c r="UV256" s="1182"/>
      <c r="UW256" s="1182"/>
      <c r="UX256" s="1182"/>
      <c r="UY256" s="1182"/>
      <c r="UZ256" s="1177"/>
      <c r="VA256" s="1182"/>
      <c r="VB256" s="1182"/>
      <c r="VC256" s="1182"/>
      <c r="VD256" s="1182"/>
      <c r="VE256" s="1182"/>
      <c r="VF256" s="1182"/>
      <c r="VG256" s="1182"/>
      <c r="VH256" s="1182"/>
      <c r="VI256" s="1182"/>
      <c r="VJ256" s="1182"/>
      <c r="VK256" s="1182"/>
      <c r="VL256" s="1182"/>
      <c r="VM256" s="1182"/>
      <c r="VN256" s="1182"/>
      <c r="VO256" s="1177"/>
      <c r="VP256" s="1182"/>
      <c r="VQ256" s="1182"/>
      <c r="VR256" s="1182"/>
      <c r="VS256" s="1182"/>
      <c r="VT256" s="1182"/>
      <c r="VU256" s="1182"/>
      <c r="VV256" s="1182"/>
      <c r="VW256" s="1182"/>
      <c r="VX256" s="1182"/>
      <c r="VY256" s="1182"/>
      <c r="VZ256" s="1182"/>
      <c r="WA256" s="1182"/>
      <c r="WB256" s="1182"/>
      <c r="WC256" s="1182"/>
      <c r="WD256" s="1177"/>
      <c r="WE256" s="1182"/>
      <c r="WF256" s="1182"/>
      <c r="WG256" s="1182"/>
      <c r="WH256" s="1182"/>
      <c r="WI256" s="1182"/>
      <c r="WJ256" s="1182"/>
      <c r="WK256" s="1182"/>
      <c r="WL256" s="1182"/>
      <c r="WM256" s="1182"/>
      <c r="WN256" s="1182"/>
      <c r="WO256" s="1182"/>
      <c r="WP256" s="1182"/>
      <c r="WQ256" s="1182"/>
      <c r="WR256" s="1182"/>
      <c r="WS256" s="1177"/>
      <c r="WT256" s="1182"/>
      <c r="WU256" s="1182"/>
      <c r="WV256" s="1182"/>
      <c r="WW256" s="1182"/>
      <c r="WX256" s="1182"/>
      <c r="WY256" s="1182"/>
      <c r="WZ256" s="1182"/>
      <c r="XA256" s="1182"/>
      <c r="XB256" s="1182"/>
      <c r="XC256" s="1182"/>
      <c r="XD256" s="1182"/>
      <c r="XE256" s="1182"/>
      <c r="XF256" s="1182"/>
      <c r="XG256" s="1182"/>
      <c r="XH256" s="1177"/>
      <c r="XI256" s="1182"/>
      <c r="XJ256" s="1182"/>
      <c r="XK256" s="1182"/>
      <c r="XL256" s="1182"/>
      <c r="XM256" s="1182"/>
      <c r="XN256" s="1182"/>
      <c r="XO256" s="1182"/>
      <c r="XP256" s="1182"/>
      <c r="XQ256" s="1182"/>
      <c r="XR256" s="1182"/>
      <c r="XS256" s="1182"/>
      <c r="XT256" s="1182"/>
      <c r="XU256" s="1182"/>
      <c r="XV256" s="1182"/>
      <c r="XW256" s="1177"/>
      <c r="XX256" s="1182"/>
      <c r="XY256" s="1182"/>
      <c r="XZ256" s="1182"/>
      <c r="YA256" s="1182"/>
      <c r="YB256" s="1182"/>
      <c r="YC256" s="1182"/>
      <c r="YD256" s="1182"/>
      <c r="YE256" s="1182"/>
      <c r="YF256" s="1182"/>
      <c r="YG256" s="1182"/>
      <c r="YH256" s="1182"/>
      <c r="YI256" s="1182"/>
      <c r="YJ256" s="1182"/>
      <c r="YK256" s="1182"/>
      <c r="YL256" s="1177"/>
      <c r="YM256" s="1182"/>
      <c r="YN256" s="1182"/>
      <c r="YO256" s="1182"/>
      <c r="YP256" s="1182"/>
      <c r="YQ256" s="1182"/>
      <c r="YR256" s="1182"/>
      <c r="YS256" s="1182"/>
      <c r="YT256" s="1182"/>
      <c r="YU256" s="1182"/>
      <c r="YV256" s="1182"/>
      <c r="YW256" s="1182"/>
      <c r="YX256" s="1182"/>
      <c r="YY256" s="1182"/>
      <c r="YZ256" s="1182"/>
      <c r="ZA256" s="1177"/>
      <c r="ZB256" s="1182"/>
      <c r="ZC256" s="1182"/>
      <c r="ZD256" s="1182"/>
      <c r="ZE256" s="1182"/>
      <c r="ZF256" s="1182"/>
      <c r="ZG256" s="1182"/>
      <c r="ZH256" s="1182"/>
      <c r="ZI256" s="1182"/>
      <c r="ZJ256" s="1182"/>
      <c r="ZK256" s="1182"/>
      <c r="ZL256" s="1182"/>
      <c r="ZM256" s="1182"/>
      <c r="ZN256" s="1182"/>
      <c r="ZO256" s="1182"/>
      <c r="ZP256" s="1177"/>
      <c r="ZQ256" s="1182"/>
      <c r="ZR256" s="1182"/>
      <c r="ZS256" s="1182"/>
      <c r="ZT256" s="1182"/>
      <c r="ZU256" s="1182"/>
      <c r="ZV256" s="1182"/>
      <c r="ZW256" s="1182"/>
      <c r="ZX256" s="1182"/>
      <c r="ZY256" s="1182"/>
      <c r="ZZ256" s="1182"/>
      <c r="AAA256" s="1182"/>
      <c r="AAB256" s="1182"/>
      <c r="AAC256" s="1182"/>
      <c r="AAD256" s="1182"/>
      <c r="AAE256" s="1177"/>
      <c r="AAF256" s="1182"/>
      <c r="AAG256" s="1182"/>
      <c r="AAH256" s="1182"/>
      <c r="AAI256" s="1182"/>
      <c r="AAJ256" s="1182"/>
      <c r="AAK256" s="1182"/>
      <c r="AAL256" s="1182"/>
      <c r="AAM256" s="1182"/>
      <c r="AAN256" s="1182"/>
      <c r="AAO256" s="1182"/>
      <c r="AAP256" s="1182"/>
      <c r="AAQ256" s="1182"/>
      <c r="AAR256" s="1182"/>
      <c r="AAS256" s="1182"/>
      <c r="AAT256" s="1177"/>
      <c r="AAU256" s="1182"/>
      <c r="AAV256" s="1182"/>
      <c r="AAW256" s="1182"/>
      <c r="AAX256" s="1182"/>
      <c r="AAY256" s="1182"/>
      <c r="AAZ256" s="1182"/>
      <c r="ABA256" s="1182"/>
      <c r="ABB256" s="1182"/>
      <c r="ABC256" s="1182"/>
      <c r="ABD256" s="1182"/>
      <c r="ABE256" s="1182"/>
      <c r="ABF256" s="1182"/>
      <c r="ABG256" s="1182"/>
      <c r="ABH256" s="1182"/>
      <c r="ABI256" s="1177"/>
      <c r="ABJ256" s="1182"/>
      <c r="ABK256" s="1182"/>
      <c r="ABL256" s="1182"/>
      <c r="ABM256" s="1182"/>
      <c r="ABN256" s="1182"/>
      <c r="ABO256" s="1182"/>
      <c r="ABP256" s="1182"/>
      <c r="ABQ256" s="1182"/>
      <c r="ABR256" s="1182"/>
      <c r="ABS256" s="1182"/>
      <c r="ABT256" s="1182"/>
      <c r="ABU256" s="1182"/>
      <c r="ABV256" s="1182"/>
      <c r="ABW256" s="1182"/>
      <c r="ABX256" s="1177"/>
      <c r="ABY256" s="1182"/>
      <c r="ABZ256" s="1182"/>
      <c r="ACA256" s="1182"/>
      <c r="ACB256" s="1182"/>
      <c r="ACC256" s="1182"/>
      <c r="ACD256" s="1182"/>
      <c r="ACE256" s="1182"/>
      <c r="ACF256" s="1182"/>
      <c r="ACG256" s="1182"/>
      <c r="ACH256" s="1182"/>
      <c r="ACI256" s="1182"/>
      <c r="ACJ256" s="1182"/>
      <c r="ACK256" s="1182"/>
      <c r="ACL256" s="1182"/>
      <c r="ACM256" s="1177"/>
      <c r="ACN256" s="1182"/>
      <c r="ACO256" s="1182"/>
      <c r="ACP256" s="1182"/>
      <c r="ACQ256" s="1182"/>
      <c r="ACR256" s="1182"/>
      <c r="ACS256" s="1182"/>
      <c r="ACT256" s="1182"/>
      <c r="ACU256" s="1182"/>
      <c r="ACV256" s="1182"/>
      <c r="ACW256" s="1182"/>
      <c r="ACX256" s="1182"/>
      <c r="ACY256" s="1182"/>
      <c r="ACZ256" s="1182"/>
      <c r="ADA256" s="1182"/>
      <c r="ADB256" s="1177"/>
      <c r="ADC256" s="1182"/>
      <c r="ADD256" s="1182"/>
      <c r="ADE256" s="1182"/>
      <c r="ADF256" s="1182"/>
      <c r="ADG256" s="1182"/>
      <c r="ADH256" s="1182"/>
      <c r="ADI256" s="1182"/>
      <c r="ADJ256" s="1182"/>
      <c r="ADK256" s="1182"/>
      <c r="ADL256" s="1182"/>
      <c r="ADM256" s="1182"/>
      <c r="ADN256" s="1182"/>
      <c r="ADO256" s="1182"/>
      <c r="ADP256" s="1182"/>
      <c r="ADQ256" s="1177"/>
      <c r="ADR256" s="1182"/>
      <c r="ADS256" s="1182"/>
      <c r="ADT256" s="1182"/>
      <c r="ADU256" s="1182"/>
      <c r="ADV256" s="1182"/>
      <c r="ADW256" s="1182"/>
      <c r="ADX256" s="1182"/>
      <c r="ADY256" s="1182"/>
      <c r="ADZ256" s="1182"/>
      <c r="AEA256" s="1182"/>
      <c r="AEB256" s="1182"/>
      <c r="AEC256" s="1182"/>
      <c r="AED256" s="1182"/>
      <c r="AEE256" s="1182"/>
      <c r="AEF256" s="1177"/>
      <c r="AEG256" s="1182"/>
      <c r="AEH256" s="1182"/>
      <c r="AEI256" s="1182"/>
      <c r="AEJ256" s="1182"/>
      <c r="AEK256" s="1182"/>
      <c r="AEL256" s="1182"/>
      <c r="AEM256" s="1182"/>
      <c r="AEN256" s="1182"/>
      <c r="AEO256" s="1182"/>
      <c r="AEP256" s="1182"/>
      <c r="AEQ256" s="1182"/>
      <c r="AER256" s="1182"/>
      <c r="AES256" s="1182"/>
      <c r="AET256" s="1182"/>
      <c r="AEU256" s="1177"/>
      <c r="AEV256" s="1182"/>
      <c r="AEW256" s="1182"/>
      <c r="AEX256" s="1182"/>
      <c r="AEY256" s="1182"/>
      <c r="AEZ256" s="1182"/>
      <c r="AFA256" s="1182"/>
      <c r="AFB256" s="1182"/>
      <c r="AFC256" s="1182"/>
      <c r="AFD256" s="1182"/>
      <c r="AFE256" s="1182"/>
      <c r="AFF256" s="1182"/>
      <c r="AFG256" s="1182"/>
      <c r="AFH256" s="1182"/>
      <c r="AFI256" s="1182"/>
      <c r="AFJ256" s="1177"/>
      <c r="AFK256" s="1182"/>
      <c r="AFL256" s="1182"/>
      <c r="AFM256" s="1182"/>
      <c r="AFN256" s="1182"/>
      <c r="AFO256" s="1182"/>
      <c r="AFP256" s="1182"/>
      <c r="AFQ256" s="1182"/>
      <c r="AFR256" s="1182"/>
      <c r="AFS256" s="1182"/>
      <c r="AFT256" s="1182"/>
      <c r="AFU256" s="1182"/>
      <c r="AFV256" s="1182"/>
      <c r="AFW256" s="1182"/>
      <c r="AFX256" s="1182"/>
      <c r="AFY256" s="1177"/>
      <c r="AFZ256" s="1182"/>
      <c r="AGA256" s="1182"/>
      <c r="AGB256" s="1182"/>
      <c r="AGC256" s="1182"/>
      <c r="AGD256" s="1182"/>
      <c r="AGE256" s="1182"/>
      <c r="AGF256" s="1182"/>
      <c r="AGG256" s="1182"/>
      <c r="AGH256" s="1182"/>
      <c r="AGI256" s="1182"/>
      <c r="AGJ256" s="1182"/>
      <c r="AGK256" s="1182"/>
      <c r="AGL256" s="1182"/>
      <c r="AGM256" s="1182"/>
      <c r="AGN256" s="1177"/>
      <c r="AGO256" s="1182"/>
      <c r="AGP256" s="1182"/>
      <c r="AGQ256" s="1182"/>
      <c r="AGR256" s="1182"/>
      <c r="AGS256" s="1182"/>
      <c r="AGT256" s="1182"/>
      <c r="AGU256" s="1182"/>
      <c r="AGV256" s="1182"/>
      <c r="AGW256" s="1182"/>
      <c r="AGX256" s="1182"/>
      <c r="AGY256" s="1182"/>
      <c r="AGZ256" s="1182"/>
      <c r="AHA256" s="1182"/>
      <c r="AHB256" s="1182"/>
      <c r="AHC256" s="1177"/>
      <c r="AHD256" s="1182"/>
      <c r="AHE256" s="1182"/>
      <c r="AHF256" s="1182"/>
      <c r="AHG256" s="1182"/>
      <c r="AHH256" s="1182"/>
      <c r="AHI256" s="1182"/>
      <c r="AHJ256" s="1182"/>
      <c r="AHK256" s="1182"/>
      <c r="AHL256" s="1182"/>
      <c r="AHM256" s="1182"/>
      <c r="AHN256" s="1182"/>
      <c r="AHO256" s="1182"/>
      <c r="AHP256" s="1182"/>
      <c r="AHQ256" s="1182"/>
      <c r="AHR256" s="1177"/>
      <c r="AHS256" s="1182"/>
      <c r="AHT256" s="1182"/>
      <c r="AHU256" s="1182"/>
      <c r="AHV256" s="1182"/>
      <c r="AHW256" s="1182"/>
      <c r="AHX256" s="1182"/>
      <c r="AHY256" s="1182"/>
      <c r="AHZ256" s="1182"/>
      <c r="AIA256" s="1182"/>
      <c r="AIB256" s="1182"/>
      <c r="AIC256" s="1182"/>
      <c r="AID256" s="1182"/>
      <c r="AIE256" s="1182"/>
      <c r="AIF256" s="1182"/>
      <c r="AIG256" s="1177"/>
      <c r="AIH256" s="1182"/>
      <c r="AII256" s="1182"/>
      <c r="AIJ256" s="1182"/>
      <c r="AIK256" s="1182"/>
      <c r="AIL256" s="1182"/>
      <c r="AIM256" s="1182"/>
      <c r="AIN256" s="1182"/>
      <c r="AIO256" s="1182"/>
      <c r="AIP256" s="1182"/>
      <c r="AIQ256" s="1182"/>
      <c r="AIR256" s="1182"/>
      <c r="AIS256" s="1182"/>
      <c r="AIT256" s="1182"/>
      <c r="AIU256" s="1182"/>
      <c r="AIV256" s="1177"/>
      <c r="AIW256" s="1182"/>
      <c r="AIX256" s="1182"/>
      <c r="AIY256" s="1182"/>
      <c r="AIZ256" s="1182"/>
      <c r="AJA256" s="1182"/>
      <c r="AJB256" s="1182"/>
      <c r="AJC256" s="1182"/>
      <c r="AJD256" s="1182"/>
      <c r="AJE256" s="1182"/>
      <c r="AJF256" s="1182"/>
      <c r="AJG256" s="1182"/>
      <c r="AJH256" s="1182"/>
      <c r="AJI256" s="1182"/>
      <c r="AJJ256" s="1182"/>
      <c r="AJK256" s="1177"/>
      <c r="AJL256" s="1182"/>
      <c r="AJM256" s="1182"/>
      <c r="AJN256" s="1182"/>
      <c r="AJO256" s="1182"/>
      <c r="AJP256" s="1182"/>
      <c r="AJQ256" s="1182"/>
      <c r="AJR256" s="1182"/>
      <c r="AJS256" s="1182"/>
      <c r="AJT256" s="1182"/>
      <c r="AJU256" s="1182"/>
      <c r="AJV256" s="1182"/>
      <c r="AJW256" s="1182"/>
      <c r="AJX256" s="1182"/>
      <c r="AJY256" s="1182"/>
      <c r="AJZ256" s="1177"/>
      <c r="AKA256" s="1182"/>
      <c r="AKB256" s="1182"/>
      <c r="AKC256" s="1182"/>
      <c r="AKD256" s="1182"/>
      <c r="AKE256" s="1182"/>
      <c r="AKF256" s="1182"/>
      <c r="AKG256" s="1182"/>
      <c r="AKH256" s="1182"/>
      <c r="AKI256" s="1182"/>
      <c r="AKJ256" s="1182"/>
      <c r="AKK256" s="1182"/>
      <c r="AKL256" s="1182"/>
      <c r="AKM256" s="1182"/>
      <c r="AKN256" s="1182"/>
      <c r="AKO256" s="1177"/>
      <c r="AKP256" s="1182"/>
      <c r="AKQ256" s="1182"/>
      <c r="AKR256" s="1182"/>
      <c r="AKS256" s="1182"/>
      <c r="AKT256" s="1182"/>
      <c r="AKU256" s="1182"/>
      <c r="AKV256" s="1182"/>
      <c r="AKW256" s="1182"/>
      <c r="AKX256" s="1182"/>
      <c r="AKY256" s="1182"/>
      <c r="AKZ256" s="1182"/>
      <c r="ALA256" s="1182"/>
      <c r="ALB256" s="1182"/>
      <c r="ALC256" s="1182"/>
      <c r="ALD256" s="1177"/>
      <c r="ALE256" s="1182"/>
      <c r="ALF256" s="1182"/>
      <c r="ALG256" s="1182"/>
      <c r="ALH256" s="1182"/>
      <c r="ALI256" s="1182"/>
      <c r="ALJ256" s="1182"/>
      <c r="ALK256" s="1182"/>
      <c r="ALL256" s="1182"/>
      <c r="ALM256" s="1182"/>
      <c r="ALN256" s="1182"/>
      <c r="ALO256" s="1182"/>
      <c r="ALP256" s="1182"/>
      <c r="ALQ256" s="1182"/>
      <c r="ALR256" s="1182"/>
      <c r="ALS256" s="1177"/>
      <c r="ALT256" s="1182"/>
      <c r="ALU256" s="1182"/>
      <c r="ALV256" s="1182"/>
      <c r="ALW256" s="1182"/>
      <c r="ALX256" s="1182"/>
      <c r="ALY256" s="1182"/>
      <c r="ALZ256" s="1182"/>
      <c r="AMA256" s="1182"/>
      <c r="AMB256" s="1182"/>
      <c r="AMC256" s="1182"/>
      <c r="AMD256" s="1182"/>
      <c r="AME256" s="1182"/>
      <c r="AMF256" s="1182"/>
      <c r="AMG256" s="1182"/>
      <c r="AMH256" s="1177"/>
      <c r="AMI256" s="1182"/>
      <c r="AMJ256" s="1182"/>
      <c r="AMK256" s="1182"/>
      <c r="AML256" s="1182"/>
      <c r="AMM256" s="1182"/>
      <c r="AMN256" s="1182"/>
      <c r="AMO256" s="1182"/>
      <c r="AMP256" s="1182"/>
      <c r="AMQ256" s="1182"/>
      <c r="AMR256" s="1182"/>
      <c r="AMS256" s="1182"/>
      <c r="AMT256" s="1182"/>
      <c r="AMU256" s="1182"/>
      <c r="AMV256" s="1182"/>
      <c r="AMW256" s="1177"/>
      <c r="AMX256" s="1182"/>
      <c r="AMY256" s="1182"/>
      <c r="AMZ256" s="1182"/>
      <c r="ANA256" s="1182"/>
      <c r="ANB256" s="1182"/>
      <c r="ANC256" s="1182"/>
      <c r="AND256" s="1182"/>
      <c r="ANE256" s="1182"/>
      <c r="ANF256" s="1182"/>
      <c r="ANG256" s="1182"/>
      <c r="ANH256" s="1182"/>
      <c r="ANI256" s="1182"/>
      <c r="ANJ256" s="1182"/>
      <c r="ANK256" s="1182"/>
      <c r="ANL256" s="1177"/>
      <c r="ANM256" s="1182"/>
      <c r="ANN256" s="1182"/>
      <c r="ANO256" s="1182"/>
      <c r="ANP256" s="1182"/>
      <c r="ANQ256" s="1182"/>
      <c r="ANR256" s="1182"/>
      <c r="ANS256" s="1182"/>
      <c r="ANT256" s="1182"/>
      <c r="ANU256" s="1182"/>
      <c r="ANV256" s="1182"/>
      <c r="ANW256" s="1182"/>
      <c r="ANX256" s="1182"/>
      <c r="ANY256" s="1182"/>
      <c r="ANZ256" s="1182"/>
      <c r="AOA256" s="1177"/>
      <c r="AOB256" s="1182"/>
      <c r="AOC256" s="1182"/>
      <c r="AOD256" s="1182"/>
      <c r="AOE256" s="1182"/>
      <c r="AOF256" s="1182"/>
      <c r="AOG256" s="1182"/>
      <c r="AOH256" s="1182"/>
      <c r="AOI256" s="1182"/>
      <c r="AOJ256" s="1182"/>
      <c r="AOK256" s="1182"/>
      <c r="AOL256" s="1182"/>
      <c r="AOM256" s="1182"/>
      <c r="AON256" s="1182"/>
      <c r="AOO256" s="1182"/>
      <c r="AOP256" s="1177"/>
      <c r="AOQ256" s="1182"/>
      <c r="AOR256" s="1182"/>
      <c r="AOS256" s="1182"/>
      <c r="AOT256" s="1182"/>
      <c r="AOU256" s="1182"/>
      <c r="AOV256" s="1182"/>
      <c r="AOW256" s="1182"/>
      <c r="AOX256" s="1182"/>
      <c r="AOY256" s="1182"/>
      <c r="AOZ256" s="1182"/>
      <c r="APA256" s="1182"/>
      <c r="APB256" s="1182"/>
      <c r="APC256" s="1182"/>
      <c r="APD256" s="1182"/>
      <c r="APE256" s="1177"/>
      <c r="APF256" s="1182"/>
      <c r="APG256" s="1182"/>
      <c r="APH256" s="1182"/>
      <c r="API256" s="1182"/>
      <c r="APJ256" s="1182"/>
      <c r="APK256" s="1182"/>
      <c r="APL256" s="1182"/>
      <c r="APM256" s="1182"/>
      <c r="APN256" s="1182"/>
      <c r="APO256" s="1182"/>
      <c r="APP256" s="1182"/>
      <c r="APQ256" s="1182"/>
      <c r="APR256" s="1182"/>
      <c r="APS256" s="1182"/>
      <c r="APT256" s="1177"/>
      <c r="APU256" s="1182"/>
      <c r="APV256" s="1182"/>
      <c r="APW256" s="1182"/>
      <c r="APX256" s="1182"/>
      <c r="APY256" s="1182"/>
      <c r="APZ256" s="1182"/>
      <c r="AQA256" s="1182"/>
      <c r="AQB256" s="1182"/>
      <c r="AQC256" s="1182"/>
      <c r="AQD256" s="1182"/>
      <c r="AQE256" s="1182"/>
      <c r="AQF256" s="1182"/>
      <c r="AQG256" s="1182"/>
      <c r="AQH256" s="1182"/>
      <c r="AQI256" s="1177"/>
      <c r="AQJ256" s="1182"/>
      <c r="AQK256" s="1182"/>
      <c r="AQL256" s="1182"/>
      <c r="AQM256" s="1182"/>
      <c r="AQN256" s="1182"/>
      <c r="AQO256" s="1182"/>
      <c r="AQP256" s="1182"/>
      <c r="AQQ256" s="1182"/>
      <c r="AQR256" s="1182"/>
      <c r="AQS256" s="1182"/>
      <c r="AQT256" s="1182"/>
      <c r="AQU256" s="1182"/>
      <c r="AQV256" s="1182"/>
      <c r="AQW256" s="1182"/>
      <c r="AQX256" s="1177"/>
      <c r="AQY256" s="1182"/>
      <c r="AQZ256" s="1182"/>
      <c r="ARA256" s="1182"/>
      <c r="ARB256" s="1182"/>
      <c r="ARC256" s="1182"/>
      <c r="ARD256" s="1182"/>
      <c r="ARE256" s="1182"/>
      <c r="ARF256" s="1182"/>
      <c r="ARG256" s="1182"/>
      <c r="ARH256" s="1182"/>
      <c r="ARI256" s="1182"/>
      <c r="ARJ256" s="1182"/>
      <c r="ARK256" s="1182"/>
      <c r="ARL256" s="1182"/>
      <c r="ARM256" s="1177"/>
      <c r="ARN256" s="1182"/>
      <c r="ARO256" s="1182"/>
      <c r="ARP256" s="1182"/>
      <c r="ARQ256" s="1182"/>
      <c r="ARR256" s="1182"/>
      <c r="ARS256" s="1182"/>
      <c r="ART256" s="1182"/>
      <c r="ARU256" s="1182"/>
      <c r="ARV256" s="1182"/>
      <c r="ARW256" s="1182"/>
      <c r="ARX256" s="1182"/>
      <c r="ARY256" s="1182"/>
      <c r="ARZ256" s="1182"/>
      <c r="ASA256" s="1182"/>
      <c r="ASB256" s="1177"/>
      <c r="ASC256" s="1182"/>
      <c r="ASD256" s="1182"/>
      <c r="ASE256" s="1182"/>
      <c r="ASF256" s="1182"/>
      <c r="ASG256" s="1182"/>
      <c r="ASH256" s="1182"/>
      <c r="ASI256" s="1182"/>
      <c r="ASJ256" s="1182"/>
      <c r="ASK256" s="1182"/>
      <c r="ASL256" s="1182"/>
      <c r="ASM256" s="1182"/>
      <c r="ASN256" s="1182"/>
      <c r="ASO256" s="1182"/>
      <c r="ASP256" s="1182"/>
      <c r="ASQ256" s="1177"/>
      <c r="ASR256" s="1182"/>
      <c r="ASS256" s="1182"/>
      <c r="AST256" s="1182"/>
      <c r="ASU256" s="1182"/>
      <c r="ASV256" s="1182"/>
      <c r="ASW256" s="1182"/>
      <c r="ASX256" s="1182"/>
      <c r="ASY256" s="1182"/>
      <c r="ASZ256" s="1182"/>
      <c r="ATA256" s="1182"/>
      <c r="ATB256" s="1182"/>
      <c r="ATC256" s="1182"/>
      <c r="ATD256" s="1182"/>
      <c r="ATE256" s="1182"/>
      <c r="ATF256" s="1177"/>
      <c r="ATG256" s="1182"/>
      <c r="ATH256" s="1182"/>
      <c r="ATI256" s="1182"/>
      <c r="ATJ256" s="1182"/>
      <c r="ATK256" s="1182"/>
      <c r="ATL256" s="1182"/>
      <c r="ATM256" s="1182"/>
      <c r="ATN256" s="1182"/>
      <c r="ATO256" s="1182"/>
      <c r="ATP256" s="1182"/>
      <c r="ATQ256" s="1182"/>
      <c r="ATR256" s="1182"/>
      <c r="ATS256" s="1182"/>
      <c r="ATT256" s="1182"/>
      <c r="ATU256" s="1177"/>
      <c r="ATV256" s="1182"/>
      <c r="ATW256" s="1182"/>
      <c r="ATX256" s="1182"/>
      <c r="ATY256" s="1182"/>
      <c r="ATZ256" s="1182"/>
      <c r="AUA256" s="1182"/>
      <c r="AUB256" s="1182"/>
      <c r="AUC256" s="1182"/>
      <c r="AUD256" s="1182"/>
      <c r="AUE256" s="1182"/>
      <c r="AUF256" s="1182"/>
      <c r="AUG256" s="1182"/>
      <c r="AUH256" s="1182"/>
      <c r="AUI256" s="1182"/>
      <c r="AUJ256" s="1177"/>
      <c r="AUK256" s="1182"/>
      <c r="AUL256" s="1182"/>
      <c r="AUM256" s="1182"/>
      <c r="AUN256" s="1182"/>
      <c r="AUO256" s="1182"/>
      <c r="AUP256" s="1182"/>
      <c r="AUQ256" s="1182"/>
      <c r="AUR256" s="1182"/>
      <c r="AUS256" s="1182"/>
      <c r="AUT256" s="1182"/>
      <c r="AUU256" s="1182"/>
      <c r="AUV256" s="1182"/>
      <c r="AUW256" s="1182"/>
      <c r="AUX256" s="1182"/>
      <c r="AUY256" s="1177"/>
      <c r="AUZ256" s="1182"/>
      <c r="AVA256" s="1182"/>
      <c r="AVB256" s="1182"/>
      <c r="AVC256" s="1182"/>
      <c r="AVD256" s="1182"/>
      <c r="AVE256" s="1182"/>
      <c r="AVF256" s="1182"/>
      <c r="AVG256" s="1182"/>
      <c r="AVH256" s="1182"/>
      <c r="AVI256" s="1182"/>
      <c r="AVJ256" s="1182"/>
      <c r="AVK256" s="1182"/>
      <c r="AVL256" s="1182"/>
      <c r="AVM256" s="1182"/>
      <c r="AVN256" s="1177"/>
      <c r="AVO256" s="1182"/>
      <c r="AVP256" s="1182"/>
      <c r="AVQ256" s="1182"/>
      <c r="AVR256" s="1182"/>
      <c r="AVS256" s="1182"/>
      <c r="AVT256" s="1182"/>
      <c r="AVU256" s="1182"/>
      <c r="AVV256" s="1182"/>
      <c r="AVW256" s="1182"/>
      <c r="AVX256" s="1182"/>
      <c r="AVY256" s="1182"/>
      <c r="AVZ256" s="1182"/>
      <c r="AWA256" s="1182"/>
      <c r="AWB256" s="1182"/>
      <c r="AWC256" s="1177"/>
      <c r="AWD256" s="1182"/>
      <c r="AWE256" s="1182"/>
      <c r="AWF256" s="1182"/>
      <c r="AWG256" s="1182"/>
      <c r="AWH256" s="1182"/>
      <c r="AWI256" s="1182"/>
      <c r="AWJ256" s="1182"/>
      <c r="AWK256" s="1182"/>
      <c r="AWL256" s="1182"/>
      <c r="AWM256" s="1182"/>
      <c r="AWN256" s="1182"/>
      <c r="AWO256" s="1182"/>
      <c r="AWP256" s="1182"/>
      <c r="AWQ256" s="1182"/>
      <c r="AWR256" s="1177"/>
      <c r="AWS256" s="1182"/>
      <c r="AWT256" s="1182"/>
      <c r="AWU256" s="1182"/>
      <c r="AWV256" s="1182"/>
      <c r="AWW256" s="1182"/>
      <c r="AWX256" s="1182"/>
      <c r="AWY256" s="1182"/>
      <c r="AWZ256" s="1182"/>
      <c r="AXA256" s="1182"/>
      <c r="AXB256" s="1182"/>
      <c r="AXC256" s="1182"/>
      <c r="AXD256" s="1182"/>
      <c r="AXE256" s="1182"/>
      <c r="AXF256" s="1182"/>
      <c r="AXG256" s="1177"/>
      <c r="AXH256" s="1182"/>
      <c r="AXI256" s="1182"/>
      <c r="AXJ256" s="1182"/>
      <c r="AXK256" s="1182"/>
      <c r="AXL256" s="1182"/>
      <c r="AXM256" s="1182"/>
      <c r="AXN256" s="1182"/>
      <c r="AXO256" s="1182"/>
      <c r="AXP256" s="1182"/>
      <c r="AXQ256" s="1182"/>
      <c r="AXR256" s="1182"/>
      <c r="AXS256" s="1182"/>
      <c r="AXT256" s="1182"/>
      <c r="AXU256" s="1182"/>
      <c r="AXV256" s="1177"/>
      <c r="AXW256" s="1182"/>
      <c r="AXX256" s="1182"/>
      <c r="AXY256" s="1182"/>
      <c r="AXZ256" s="1182"/>
      <c r="AYA256" s="1182"/>
      <c r="AYB256" s="1182"/>
      <c r="AYC256" s="1182"/>
      <c r="AYD256" s="1182"/>
      <c r="AYE256" s="1182"/>
      <c r="AYF256" s="1182"/>
      <c r="AYG256" s="1182"/>
      <c r="AYH256" s="1182"/>
      <c r="AYI256" s="1182"/>
      <c r="AYJ256" s="1182"/>
      <c r="AYK256" s="1177"/>
      <c r="AYL256" s="1182"/>
      <c r="AYM256" s="1182"/>
      <c r="AYN256" s="1182"/>
      <c r="AYO256" s="1182"/>
      <c r="AYP256" s="1182"/>
      <c r="AYQ256" s="1182"/>
      <c r="AYR256" s="1182"/>
      <c r="AYS256" s="1182"/>
      <c r="AYT256" s="1182"/>
      <c r="AYU256" s="1182"/>
      <c r="AYV256" s="1182"/>
      <c r="AYW256" s="1182"/>
      <c r="AYX256" s="1182"/>
      <c r="AYY256" s="1182"/>
      <c r="AYZ256" s="1177"/>
      <c r="AZA256" s="1182"/>
      <c r="AZB256" s="1182"/>
      <c r="AZC256" s="1182"/>
      <c r="AZD256" s="1182"/>
      <c r="AZE256" s="1182"/>
      <c r="AZF256" s="1182"/>
      <c r="AZG256" s="1182"/>
      <c r="AZH256" s="1182"/>
      <c r="AZI256" s="1182"/>
      <c r="AZJ256" s="1182"/>
      <c r="AZK256" s="1182"/>
      <c r="AZL256" s="1182"/>
      <c r="AZM256" s="1182"/>
      <c r="AZN256" s="1182"/>
      <c r="AZO256" s="1177"/>
      <c r="AZP256" s="1182"/>
      <c r="AZQ256" s="1182"/>
      <c r="AZR256" s="1182"/>
      <c r="AZS256" s="1182"/>
      <c r="AZT256" s="1182"/>
      <c r="AZU256" s="1182"/>
      <c r="AZV256" s="1182"/>
      <c r="AZW256" s="1182"/>
      <c r="AZX256" s="1182"/>
      <c r="AZY256" s="1182"/>
      <c r="AZZ256" s="1182"/>
      <c r="BAA256" s="1182"/>
      <c r="BAB256" s="1182"/>
      <c r="BAC256" s="1182"/>
      <c r="BAD256" s="1177"/>
      <c r="BAE256" s="1182"/>
      <c r="BAF256" s="1182"/>
      <c r="BAG256" s="1182"/>
      <c r="BAH256" s="1182"/>
      <c r="BAI256" s="1182"/>
      <c r="BAJ256" s="1182"/>
      <c r="BAK256" s="1182"/>
      <c r="BAL256" s="1182"/>
      <c r="BAM256" s="1182"/>
      <c r="BAN256" s="1182"/>
      <c r="BAO256" s="1182"/>
      <c r="BAP256" s="1182"/>
      <c r="BAQ256" s="1182"/>
      <c r="BAR256" s="1182"/>
      <c r="BAS256" s="1177"/>
      <c r="BAT256" s="1182"/>
      <c r="BAU256" s="1182"/>
      <c r="BAV256" s="1182"/>
      <c r="BAW256" s="1182"/>
      <c r="BAX256" s="1182"/>
      <c r="BAY256" s="1182"/>
      <c r="BAZ256" s="1182"/>
      <c r="BBA256" s="1182"/>
      <c r="BBB256" s="1182"/>
      <c r="BBC256" s="1182"/>
      <c r="BBD256" s="1182"/>
      <c r="BBE256" s="1182"/>
      <c r="BBF256" s="1182"/>
      <c r="BBG256" s="1182"/>
      <c r="BBH256" s="1177"/>
      <c r="BBI256" s="1182"/>
      <c r="BBJ256" s="1182"/>
      <c r="BBK256" s="1182"/>
      <c r="BBL256" s="1182"/>
      <c r="BBM256" s="1182"/>
      <c r="BBN256" s="1182"/>
      <c r="BBO256" s="1182"/>
      <c r="BBP256" s="1182"/>
      <c r="BBQ256" s="1182"/>
      <c r="BBR256" s="1182"/>
      <c r="BBS256" s="1182"/>
      <c r="BBT256" s="1182"/>
      <c r="BBU256" s="1182"/>
      <c r="BBV256" s="1182"/>
      <c r="BBW256" s="1177"/>
      <c r="BBX256" s="1182"/>
      <c r="BBY256" s="1182"/>
      <c r="BBZ256" s="1182"/>
      <c r="BCA256" s="1182"/>
      <c r="BCB256" s="1182"/>
      <c r="BCC256" s="1182"/>
      <c r="BCD256" s="1182"/>
      <c r="BCE256" s="1182"/>
      <c r="BCF256" s="1182"/>
      <c r="BCG256" s="1182"/>
      <c r="BCH256" s="1182"/>
      <c r="BCI256" s="1182"/>
      <c r="BCJ256" s="1182"/>
      <c r="BCK256" s="1182"/>
      <c r="BCL256" s="1177"/>
      <c r="BCM256" s="1182"/>
      <c r="BCN256" s="1182"/>
      <c r="BCO256" s="1182"/>
      <c r="BCP256" s="1182"/>
      <c r="BCQ256" s="1182"/>
      <c r="BCR256" s="1182"/>
      <c r="BCS256" s="1182"/>
      <c r="BCT256" s="1182"/>
      <c r="BCU256" s="1182"/>
      <c r="BCV256" s="1182"/>
      <c r="BCW256" s="1182"/>
      <c r="BCX256" s="1182"/>
      <c r="BCY256" s="1182"/>
      <c r="BCZ256" s="1182"/>
      <c r="BDA256" s="1177"/>
      <c r="BDB256" s="1182"/>
      <c r="BDC256" s="1182"/>
      <c r="BDD256" s="1182"/>
      <c r="BDE256" s="1182"/>
      <c r="BDF256" s="1182"/>
      <c r="BDG256" s="1182"/>
      <c r="BDH256" s="1182"/>
      <c r="BDI256" s="1182"/>
      <c r="BDJ256" s="1182"/>
      <c r="BDK256" s="1182"/>
      <c r="BDL256" s="1182"/>
      <c r="BDM256" s="1182"/>
      <c r="BDN256" s="1182"/>
      <c r="BDO256" s="1182"/>
      <c r="BDP256" s="1177"/>
      <c r="BDQ256" s="1182"/>
      <c r="BDR256" s="1182"/>
      <c r="BDS256" s="1182"/>
      <c r="BDT256" s="1182"/>
      <c r="BDU256" s="1182"/>
      <c r="BDV256" s="1182"/>
      <c r="BDW256" s="1182"/>
      <c r="BDX256" s="1182"/>
      <c r="BDY256" s="1182"/>
      <c r="BDZ256" s="1182"/>
      <c r="BEA256" s="1182"/>
      <c r="BEB256" s="1182"/>
      <c r="BEC256" s="1182"/>
      <c r="BED256" s="1182"/>
      <c r="BEE256" s="1177"/>
      <c r="BEF256" s="1182"/>
      <c r="BEG256" s="1182"/>
      <c r="BEH256" s="1182"/>
      <c r="BEI256" s="1182"/>
      <c r="BEJ256" s="1182"/>
      <c r="BEK256" s="1182"/>
      <c r="BEL256" s="1182"/>
      <c r="BEM256" s="1182"/>
      <c r="BEN256" s="1182"/>
      <c r="BEO256" s="1182"/>
      <c r="BEP256" s="1182"/>
      <c r="BEQ256" s="1182"/>
      <c r="BER256" s="1182"/>
      <c r="BES256" s="1182"/>
      <c r="BET256" s="1177"/>
      <c r="BEU256" s="1182"/>
      <c r="BEV256" s="1182"/>
      <c r="BEW256" s="1182"/>
      <c r="BEX256" s="1182"/>
      <c r="BEY256" s="1182"/>
      <c r="BEZ256" s="1182"/>
      <c r="BFA256" s="1182"/>
      <c r="BFB256" s="1182"/>
      <c r="BFC256" s="1182"/>
      <c r="BFD256" s="1182"/>
      <c r="BFE256" s="1182"/>
      <c r="BFF256" s="1182"/>
      <c r="BFG256" s="1182"/>
      <c r="BFH256" s="1182"/>
      <c r="BFI256" s="1177"/>
      <c r="BFJ256" s="1182"/>
      <c r="BFK256" s="1182"/>
      <c r="BFL256" s="1182"/>
      <c r="BFM256" s="1182"/>
      <c r="BFN256" s="1182"/>
      <c r="BFO256" s="1182"/>
      <c r="BFP256" s="1182"/>
      <c r="BFQ256" s="1182"/>
      <c r="BFR256" s="1182"/>
      <c r="BFS256" s="1182"/>
      <c r="BFT256" s="1182"/>
      <c r="BFU256" s="1182"/>
      <c r="BFV256" s="1182"/>
      <c r="BFW256" s="1182"/>
      <c r="BFX256" s="1177"/>
      <c r="BFY256" s="1182"/>
      <c r="BFZ256" s="1182"/>
      <c r="BGA256" s="1182"/>
      <c r="BGB256" s="1182"/>
      <c r="BGC256" s="1182"/>
      <c r="BGD256" s="1182"/>
      <c r="BGE256" s="1182"/>
      <c r="BGF256" s="1182"/>
      <c r="BGG256" s="1182"/>
      <c r="BGH256" s="1182"/>
      <c r="BGI256" s="1182"/>
      <c r="BGJ256" s="1182"/>
      <c r="BGK256" s="1182"/>
      <c r="BGL256" s="1182"/>
      <c r="BGM256" s="1177"/>
      <c r="BGN256" s="1182"/>
      <c r="BGO256" s="1182"/>
      <c r="BGP256" s="1182"/>
      <c r="BGQ256" s="1182"/>
      <c r="BGR256" s="1182"/>
      <c r="BGS256" s="1182"/>
      <c r="BGT256" s="1182"/>
      <c r="BGU256" s="1182"/>
      <c r="BGV256" s="1182"/>
      <c r="BGW256" s="1182"/>
      <c r="BGX256" s="1182"/>
      <c r="BGY256" s="1182"/>
      <c r="BGZ256" s="1182"/>
      <c r="BHA256" s="1182"/>
      <c r="BHB256" s="1177"/>
      <c r="BHC256" s="1182"/>
      <c r="BHD256" s="1182"/>
      <c r="BHE256" s="1182"/>
      <c r="BHF256" s="1182"/>
      <c r="BHG256" s="1182"/>
      <c r="BHH256" s="1182"/>
      <c r="BHI256" s="1182"/>
      <c r="BHJ256" s="1182"/>
      <c r="BHK256" s="1182"/>
      <c r="BHL256" s="1182"/>
      <c r="BHM256" s="1182"/>
      <c r="BHN256" s="1182"/>
      <c r="BHO256" s="1182"/>
      <c r="BHP256" s="1182"/>
      <c r="BHQ256" s="1177"/>
      <c r="BHR256" s="1182"/>
      <c r="BHS256" s="1182"/>
      <c r="BHT256" s="1182"/>
      <c r="BHU256" s="1182"/>
      <c r="BHV256" s="1182"/>
      <c r="BHW256" s="1182"/>
      <c r="BHX256" s="1182"/>
      <c r="BHY256" s="1182"/>
      <c r="BHZ256" s="1182"/>
      <c r="BIA256" s="1182"/>
      <c r="BIB256" s="1182"/>
      <c r="BIC256" s="1182"/>
      <c r="BID256" s="1182"/>
      <c r="BIE256" s="1182"/>
      <c r="BIF256" s="1177"/>
      <c r="BIG256" s="1182"/>
      <c r="BIH256" s="1182"/>
      <c r="BII256" s="1182"/>
      <c r="BIJ256" s="1182"/>
      <c r="BIK256" s="1182"/>
      <c r="BIL256" s="1182"/>
      <c r="BIM256" s="1182"/>
      <c r="BIN256" s="1182"/>
      <c r="BIO256" s="1182"/>
      <c r="BIP256" s="1182"/>
      <c r="BIQ256" s="1182"/>
      <c r="BIR256" s="1182"/>
      <c r="BIS256" s="1182"/>
      <c r="BIT256" s="1182"/>
      <c r="BIU256" s="1177"/>
      <c r="BIV256" s="1182"/>
      <c r="BIW256" s="1182"/>
      <c r="BIX256" s="1182"/>
      <c r="BIY256" s="1182"/>
      <c r="BIZ256" s="1182"/>
      <c r="BJA256" s="1182"/>
      <c r="BJB256" s="1182"/>
      <c r="BJC256" s="1182"/>
      <c r="BJD256" s="1182"/>
      <c r="BJE256" s="1182"/>
      <c r="BJF256" s="1182"/>
      <c r="BJG256" s="1182"/>
      <c r="BJH256" s="1182"/>
      <c r="BJI256" s="1182"/>
      <c r="BJJ256" s="1177"/>
      <c r="BJK256" s="1182"/>
      <c r="BJL256" s="1182"/>
      <c r="BJM256" s="1182"/>
      <c r="BJN256" s="1182"/>
      <c r="BJO256" s="1182"/>
      <c r="BJP256" s="1182"/>
      <c r="BJQ256" s="1182"/>
      <c r="BJR256" s="1182"/>
      <c r="BJS256" s="1182"/>
      <c r="BJT256" s="1182"/>
      <c r="BJU256" s="1182"/>
      <c r="BJV256" s="1182"/>
      <c r="BJW256" s="1182"/>
      <c r="BJX256" s="1182"/>
      <c r="BJY256" s="1177"/>
      <c r="BJZ256" s="1182"/>
      <c r="BKA256" s="1182"/>
      <c r="BKB256" s="1182"/>
      <c r="BKC256" s="1182"/>
      <c r="BKD256" s="1182"/>
      <c r="BKE256" s="1182"/>
      <c r="BKF256" s="1182"/>
      <c r="BKG256" s="1182"/>
      <c r="BKH256" s="1182"/>
      <c r="BKI256" s="1182"/>
      <c r="BKJ256" s="1182"/>
      <c r="BKK256" s="1182"/>
      <c r="BKL256" s="1182"/>
      <c r="BKM256" s="1182"/>
      <c r="BKN256" s="1177"/>
      <c r="BKO256" s="1182"/>
      <c r="BKP256" s="1182"/>
      <c r="BKQ256" s="1182"/>
      <c r="BKR256" s="1182"/>
      <c r="BKS256" s="1182"/>
      <c r="BKT256" s="1182"/>
      <c r="BKU256" s="1182"/>
      <c r="BKV256" s="1182"/>
      <c r="BKW256" s="1182"/>
      <c r="BKX256" s="1182"/>
      <c r="BKY256" s="1182"/>
      <c r="BKZ256" s="1182"/>
      <c r="BLA256" s="1182"/>
      <c r="BLB256" s="1182"/>
      <c r="BLC256" s="1177"/>
      <c r="BLD256" s="1182"/>
      <c r="BLE256" s="1182"/>
      <c r="BLF256" s="1182"/>
      <c r="BLG256" s="1182"/>
      <c r="BLH256" s="1182"/>
      <c r="BLI256" s="1182"/>
      <c r="BLJ256" s="1182"/>
      <c r="BLK256" s="1182"/>
      <c r="BLL256" s="1182"/>
      <c r="BLM256" s="1182"/>
      <c r="BLN256" s="1182"/>
      <c r="BLO256" s="1182"/>
      <c r="BLP256" s="1182"/>
      <c r="BLQ256" s="1182"/>
      <c r="BLR256" s="1177"/>
      <c r="BLS256" s="1182"/>
      <c r="BLT256" s="1182"/>
      <c r="BLU256" s="1182"/>
      <c r="BLV256" s="1182"/>
      <c r="BLW256" s="1182"/>
      <c r="BLX256" s="1182"/>
      <c r="BLY256" s="1182"/>
      <c r="BLZ256" s="1182"/>
      <c r="BMA256" s="1182"/>
      <c r="BMB256" s="1182"/>
      <c r="BMC256" s="1182"/>
      <c r="BMD256" s="1182"/>
      <c r="BME256" s="1182"/>
      <c r="BMF256" s="1182"/>
      <c r="BMG256" s="1177"/>
      <c r="BMH256" s="1182"/>
      <c r="BMI256" s="1182"/>
      <c r="BMJ256" s="1182"/>
      <c r="BMK256" s="1182"/>
      <c r="BML256" s="1182"/>
      <c r="BMM256" s="1182"/>
      <c r="BMN256" s="1182"/>
      <c r="BMO256" s="1182"/>
      <c r="BMP256" s="1182"/>
      <c r="BMQ256" s="1182"/>
      <c r="BMR256" s="1182"/>
      <c r="BMS256" s="1182"/>
      <c r="BMT256" s="1182"/>
      <c r="BMU256" s="1182"/>
      <c r="BMV256" s="1177"/>
      <c r="BMW256" s="1182"/>
      <c r="BMX256" s="1182"/>
      <c r="BMY256" s="1182"/>
      <c r="BMZ256" s="1182"/>
      <c r="BNA256" s="1182"/>
      <c r="BNB256" s="1182"/>
      <c r="BNC256" s="1182"/>
      <c r="BND256" s="1182"/>
      <c r="BNE256" s="1182"/>
      <c r="BNF256" s="1182"/>
      <c r="BNG256" s="1182"/>
      <c r="BNH256" s="1182"/>
      <c r="BNI256" s="1182"/>
      <c r="BNJ256" s="1182"/>
      <c r="BNK256" s="1177"/>
      <c r="BNL256" s="1182"/>
      <c r="BNM256" s="1182"/>
      <c r="BNN256" s="1182"/>
      <c r="BNO256" s="1182"/>
      <c r="BNP256" s="1182"/>
      <c r="BNQ256" s="1182"/>
      <c r="BNR256" s="1182"/>
      <c r="BNS256" s="1182"/>
      <c r="BNT256" s="1182"/>
      <c r="BNU256" s="1182"/>
      <c r="BNV256" s="1182"/>
      <c r="BNW256" s="1182"/>
      <c r="BNX256" s="1182"/>
      <c r="BNY256" s="1182"/>
      <c r="BNZ256" s="1177"/>
      <c r="BOA256" s="1182"/>
      <c r="BOB256" s="1182"/>
      <c r="BOC256" s="1182"/>
      <c r="BOD256" s="1182"/>
      <c r="BOE256" s="1182"/>
      <c r="BOF256" s="1182"/>
      <c r="BOG256" s="1182"/>
      <c r="BOH256" s="1182"/>
      <c r="BOI256" s="1182"/>
      <c r="BOJ256" s="1182"/>
      <c r="BOK256" s="1182"/>
      <c r="BOL256" s="1182"/>
      <c r="BOM256" s="1182"/>
      <c r="BON256" s="1182"/>
      <c r="BOO256" s="1177"/>
      <c r="BOP256" s="1182"/>
      <c r="BOQ256" s="1182"/>
      <c r="BOR256" s="1182"/>
      <c r="BOS256" s="1182"/>
      <c r="BOT256" s="1182"/>
      <c r="BOU256" s="1182"/>
      <c r="BOV256" s="1182"/>
      <c r="BOW256" s="1182"/>
      <c r="BOX256" s="1182"/>
      <c r="BOY256" s="1182"/>
      <c r="BOZ256" s="1182"/>
      <c r="BPA256" s="1182"/>
      <c r="BPB256" s="1182"/>
      <c r="BPC256" s="1182"/>
      <c r="BPD256" s="1177"/>
      <c r="BPE256" s="1182"/>
      <c r="BPF256" s="1182"/>
      <c r="BPG256" s="1182"/>
      <c r="BPH256" s="1182"/>
      <c r="BPI256" s="1182"/>
      <c r="BPJ256" s="1182"/>
      <c r="BPK256" s="1182"/>
      <c r="BPL256" s="1182"/>
      <c r="BPM256" s="1182"/>
      <c r="BPN256" s="1182"/>
      <c r="BPO256" s="1182"/>
      <c r="BPP256" s="1182"/>
      <c r="BPQ256" s="1182"/>
      <c r="BPR256" s="1182"/>
      <c r="BPS256" s="1177"/>
      <c r="BPT256" s="1182"/>
      <c r="BPU256" s="1182"/>
      <c r="BPV256" s="1182"/>
      <c r="BPW256" s="1182"/>
      <c r="BPX256" s="1182"/>
      <c r="BPY256" s="1182"/>
      <c r="BPZ256" s="1182"/>
      <c r="BQA256" s="1182"/>
      <c r="BQB256" s="1182"/>
      <c r="BQC256" s="1182"/>
      <c r="BQD256" s="1182"/>
      <c r="BQE256" s="1182"/>
      <c r="BQF256" s="1182"/>
      <c r="BQG256" s="1182"/>
      <c r="BQH256" s="1177"/>
      <c r="BQI256" s="1182"/>
      <c r="BQJ256" s="1182"/>
      <c r="BQK256" s="1182"/>
      <c r="BQL256" s="1182"/>
      <c r="BQM256" s="1182"/>
      <c r="BQN256" s="1182"/>
      <c r="BQO256" s="1182"/>
      <c r="BQP256" s="1182"/>
      <c r="BQQ256" s="1182"/>
      <c r="BQR256" s="1182"/>
      <c r="BQS256" s="1182"/>
      <c r="BQT256" s="1182"/>
      <c r="BQU256" s="1182"/>
      <c r="BQV256" s="1182"/>
      <c r="BQW256" s="1177"/>
      <c r="BQX256" s="1182"/>
      <c r="BQY256" s="1182"/>
      <c r="BQZ256" s="1182"/>
      <c r="BRA256" s="1182"/>
      <c r="BRB256" s="1182"/>
      <c r="BRC256" s="1182"/>
      <c r="BRD256" s="1182"/>
      <c r="BRE256" s="1182"/>
      <c r="BRF256" s="1182"/>
      <c r="BRG256" s="1182"/>
      <c r="BRH256" s="1182"/>
      <c r="BRI256" s="1182"/>
      <c r="BRJ256" s="1182"/>
      <c r="BRK256" s="1182"/>
      <c r="BRL256" s="1177"/>
      <c r="BRM256" s="1182"/>
      <c r="BRN256" s="1182"/>
      <c r="BRO256" s="1182"/>
      <c r="BRP256" s="1182"/>
      <c r="BRQ256" s="1182"/>
      <c r="BRR256" s="1182"/>
      <c r="BRS256" s="1182"/>
      <c r="BRT256" s="1182"/>
      <c r="BRU256" s="1182"/>
      <c r="BRV256" s="1182"/>
      <c r="BRW256" s="1182"/>
      <c r="BRX256" s="1182"/>
      <c r="BRY256" s="1182"/>
      <c r="BRZ256" s="1182"/>
      <c r="BSA256" s="1177"/>
      <c r="BSB256" s="1182"/>
      <c r="BSC256" s="1182"/>
      <c r="BSD256" s="1182"/>
      <c r="BSE256" s="1182"/>
      <c r="BSF256" s="1182"/>
      <c r="BSG256" s="1182"/>
      <c r="BSH256" s="1182"/>
      <c r="BSI256" s="1182"/>
      <c r="BSJ256" s="1182"/>
      <c r="BSK256" s="1182"/>
      <c r="BSL256" s="1182"/>
      <c r="BSM256" s="1182"/>
      <c r="BSN256" s="1182"/>
      <c r="BSO256" s="1182"/>
      <c r="BSP256" s="1177"/>
      <c r="BSQ256" s="1182"/>
      <c r="BSR256" s="1182"/>
      <c r="BSS256" s="1182"/>
      <c r="BST256" s="1182"/>
      <c r="BSU256" s="1182"/>
      <c r="BSV256" s="1182"/>
      <c r="BSW256" s="1182"/>
      <c r="BSX256" s="1182"/>
      <c r="BSY256" s="1182"/>
      <c r="BSZ256" s="1182"/>
      <c r="BTA256" s="1182"/>
      <c r="BTB256" s="1182"/>
      <c r="BTC256" s="1182"/>
      <c r="BTD256" s="1182"/>
      <c r="BTE256" s="1177"/>
      <c r="BTF256" s="1182"/>
      <c r="BTG256" s="1182"/>
      <c r="BTH256" s="1182"/>
      <c r="BTI256" s="1182"/>
      <c r="BTJ256" s="1182"/>
      <c r="BTK256" s="1182"/>
      <c r="BTL256" s="1182"/>
      <c r="BTM256" s="1182"/>
      <c r="BTN256" s="1182"/>
      <c r="BTO256" s="1182"/>
      <c r="BTP256" s="1182"/>
      <c r="BTQ256" s="1182"/>
      <c r="BTR256" s="1182"/>
      <c r="BTS256" s="1182"/>
      <c r="BTT256" s="1177"/>
      <c r="BTU256" s="1182"/>
      <c r="BTV256" s="1182"/>
      <c r="BTW256" s="1182"/>
      <c r="BTX256" s="1182"/>
      <c r="BTY256" s="1182"/>
      <c r="BTZ256" s="1182"/>
      <c r="BUA256" s="1182"/>
      <c r="BUB256" s="1182"/>
      <c r="BUC256" s="1182"/>
      <c r="BUD256" s="1182"/>
      <c r="BUE256" s="1182"/>
      <c r="BUF256" s="1182"/>
      <c r="BUG256" s="1182"/>
      <c r="BUH256" s="1182"/>
      <c r="BUI256" s="1177"/>
      <c r="BUJ256" s="1182"/>
      <c r="BUK256" s="1182"/>
      <c r="BUL256" s="1182"/>
      <c r="BUM256" s="1182"/>
      <c r="BUN256" s="1182"/>
      <c r="BUO256" s="1182"/>
      <c r="BUP256" s="1182"/>
      <c r="BUQ256" s="1182"/>
      <c r="BUR256" s="1182"/>
      <c r="BUS256" s="1182"/>
      <c r="BUT256" s="1182"/>
      <c r="BUU256" s="1182"/>
      <c r="BUV256" s="1182"/>
      <c r="BUW256" s="1182"/>
      <c r="BUX256" s="1177"/>
      <c r="BUY256" s="1182"/>
      <c r="BUZ256" s="1182"/>
      <c r="BVA256" s="1182"/>
      <c r="BVB256" s="1182"/>
      <c r="BVC256" s="1182"/>
      <c r="BVD256" s="1182"/>
      <c r="BVE256" s="1182"/>
      <c r="BVF256" s="1182"/>
      <c r="BVG256" s="1182"/>
      <c r="BVH256" s="1182"/>
      <c r="BVI256" s="1182"/>
      <c r="BVJ256" s="1182"/>
      <c r="BVK256" s="1182"/>
      <c r="BVL256" s="1182"/>
      <c r="BVM256" s="1177"/>
      <c r="BVN256" s="1182"/>
      <c r="BVO256" s="1182"/>
      <c r="BVP256" s="1182"/>
      <c r="BVQ256" s="1182"/>
      <c r="BVR256" s="1182"/>
      <c r="BVS256" s="1182"/>
      <c r="BVT256" s="1182"/>
      <c r="BVU256" s="1182"/>
      <c r="BVV256" s="1182"/>
      <c r="BVW256" s="1182"/>
      <c r="BVX256" s="1182"/>
      <c r="BVY256" s="1182"/>
      <c r="BVZ256" s="1182"/>
      <c r="BWA256" s="1182"/>
      <c r="BWB256" s="1177"/>
      <c r="BWC256" s="1182"/>
      <c r="BWD256" s="1182"/>
      <c r="BWE256" s="1182"/>
      <c r="BWF256" s="1182"/>
      <c r="BWG256" s="1182"/>
      <c r="BWH256" s="1182"/>
      <c r="BWI256" s="1182"/>
      <c r="BWJ256" s="1182"/>
      <c r="BWK256" s="1182"/>
      <c r="BWL256" s="1182"/>
      <c r="BWM256" s="1182"/>
      <c r="BWN256" s="1182"/>
      <c r="BWO256" s="1182"/>
      <c r="BWP256" s="1182"/>
      <c r="BWQ256" s="1177"/>
      <c r="BWR256" s="1182"/>
      <c r="BWS256" s="1182"/>
      <c r="BWT256" s="1182"/>
      <c r="BWU256" s="1182"/>
      <c r="BWV256" s="1182"/>
      <c r="BWW256" s="1182"/>
      <c r="BWX256" s="1182"/>
      <c r="BWY256" s="1182"/>
      <c r="BWZ256" s="1182"/>
      <c r="BXA256" s="1182"/>
      <c r="BXB256" s="1182"/>
      <c r="BXC256" s="1182"/>
      <c r="BXD256" s="1182"/>
      <c r="BXE256" s="1182"/>
      <c r="BXF256" s="1177"/>
      <c r="BXG256" s="1182"/>
      <c r="BXH256" s="1182"/>
      <c r="BXI256" s="1182"/>
      <c r="BXJ256" s="1182"/>
      <c r="BXK256" s="1182"/>
      <c r="BXL256" s="1182"/>
      <c r="BXM256" s="1182"/>
      <c r="BXN256" s="1182"/>
      <c r="BXO256" s="1182"/>
      <c r="BXP256" s="1182"/>
      <c r="BXQ256" s="1182"/>
      <c r="BXR256" s="1182"/>
      <c r="BXS256" s="1182"/>
      <c r="BXT256" s="1182"/>
      <c r="BXU256" s="1177"/>
      <c r="BXV256" s="1182"/>
      <c r="BXW256" s="1182"/>
      <c r="BXX256" s="1182"/>
      <c r="BXY256" s="1182"/>
      <c r="BXZ256" s="1182"/>
      <c r="BYA256" s="1182"/>
      <c r="BYB256" s="1182"/>
      <c r="BYC256" s="1182"/>
      <c r="BYD256" s="1182"/>
      <c r="BYE256" s="1182"/>
      <c r="BYF256" s="1182"/>
      <c r="BYG256" s="1182"/>
      <c r="BYH256" s="1182"/>
      <c r="BYI256" s="1182"/>
      <c r="BYJ256" s="1177"/>
      <c r="BYK256" s="1182"/>
      <c r="BYL256" s="1182"/>
      <c r="BYM256" s="1182"/>
      <c r="BYN256" s="1182"/>
      <c r="BYO256" s="1182"/>
      <c r="BYP256" s="1182"/>
      <c r="BYQ256" s="1182"/>
      <c r="BYR256" s="1182"/>
      <c r="BYS256" s="1182"/>
      <c r="BYT256" s="1182"/>
      <c r="BYU256" s="1182"/>
      <c r="BYV256" s="1182"/>
      <c r="BYW256" s="1182"/>
      <c r="BYX256" s="1182"/>
      <c r="BYY256" s="1177"/>
      <c r="BYZ256" s="1182"/>
      <c r="BZA256" s="1182"/>
      <c r="BZB256" s="1182"/>
      <c r="BZC256" s="1182"/>
      <c r="BZD256" s="1182"/>
      <c r="BZE256" s="1182"/>
      <c r="BZF256" s="1182"/>
      <c r="BZG256" s="1182"/>
      <c r="BZH256" s="1182"/>
      <c r="BZI256" s="1182"/>
      <c r="BZJ256" s="1182"/>
      <c r="BZK256" s="1182"/>
      <c r="BZL256" s="1182"/>
      <c r="BZM256" s="1182"/>
      <c r="BZN256" s="1177"/>
      <c r="BZO256" s="1182"/>
      <c r="BZP256" s="1182"/>
      <c r="BZQ256" s="1182"/>
      <c r="BZR256" s="1182"/>
      <c r="BZS256" s="1182"/>
      <c r="BZT256" s="1182"/>
      <c r="BZU256" s="1182"/>
      <c r="BZV256" s="1182"/>
      <c r="BZW256" s="1182"/>
      <c r="BZX256" s="1182"/>
      <c r="BZY256" s="1182"/>
      <c r="BZZ256" s="1182"/>
      <c r="CAA256" s="1182"/>
      <c r="CAB256" s="1182"/>
      <c r="CAC256" s="1177"/>
      <c r="CAD256" s="1182"/>
      <c r="CAE256" s="1182"/>
      <c r="CAF256" s="1182"/>
      <c r="CAG256" s="1182"/>
      <c r="CAH256" s="1182"/>
      <c r="CAI256" s="1182"/>
      <c r="CAJ256" s="1182"/>
      <c r="CAK256" s="1182"/>
      <c r="CAL256" s="1182"/>
      <c r="CAM256" s="1182"/>
      <c r="CAN256" s="1182"/>
      <c r="CAO256" s="1182"/>
      <c r="CAP256" s="1182"/>
      <c r="CAQ256" s="1182"/>
      <c r="CAR256" s="1177"/>
      <c r="CAS256" s="1182"/>
      <c r="CAT256" s="1182"/>
      <c r="CAU256" s="1182"/>
      <c r="CAV256" s="1182"/>
      <c r="CAW256" s="1182"/>
      <c r="CAX256" s="1182"/>
      <c r="CAY256" s="1182"/>
      <c r="CAZ256" s="1182"/>
      <c r="CBA256" s="1182"/>
      <c r="CBB256" s="1182"/>
      <c r="CBC256" s="1182"/>
      <c r="CBD256" s="1182"/>
      <c r="CBE256" s="1182"/>
      <c r="CBF256" s="1182"/>
      <c r="CBG256" s="1177"/>
      <c r="CBH256" s="1182"/>
      <c r="CBI256" s="1182"/>
      <c r="CBJ256" s="1182"/>
      <c r="CBK256" s="1182"/>
      <c r="CBL256" s="1182"/>
      <c r="CBM256" s="1182"/>
      <c r="CBN256" s="1182"/>
      <c r="CBO256" s="1182"/>
      <c r="CBP256" s="1182"/>
      <c r="CBQ256" s="1182"/>
      <c r="CBR256" s="1182"/>
      <c r="CBS256" s="1182"/>
      <c r="CBT256" s="1182"/>
      <c r="CBU256" s="1182"/>
      <c r="CBV256" s="1177"/>
      <c r="CBW256" s="1182"/>
      <c r="CBX256" s="1182"/>
      <c r="CBY256" s="1182"/>
      <c r="CBZ256" s="1182"/>
      <c r="CCA256" s="1182"/>
      <c r="CCB256" s="1182"/>
      <c r="CCC256" s="1182"/>
      <c r="CCD256" s="1182"/>
      <c r="CCE256" s="1182"/>
      <c r="CCF256" s="1182"/>
      <c r="CCG256" s="1182"/>
      <c r="CCH256" s="1182"/>
      <c r="CCI256" s="1182"/>
      <c r="CCJ256" s="1182"/>
      <c r="CCK256" s="1177"/>
      <c r="CCL256" s="1182"/>
      <c r="CCM256" s="1182"/>
      <c r="CCN256" s="1182"/>
      <c r="CCO256" s="1182"/>
      <c r="CCP256" s="1182"/>
      <c r="CCQ256" s="1182"/>
      <c r="CCR256" s="1182"/>
      <c r="CCS256" s="1182"/>
      <c r="CCT256" s="1182"/>
      <c r="CCU256" s="1182"/>
      <c r="CCV256" s="1182"/>
      <c r="CCW256" s="1182"/>
      <c r="CCX256" s="1182"/>
      <c r="CCY256" s="1182"/>
      <c r="CCZ256" s="1177"/>
      <c r="CDA256" s="1182"/>
      <c r="CDB256" s="1182"/>
      <c r="CDC256" s="1182"/>
      <c r="CDD256" s="1182"/>
      <c r="CDE256" s="1182"/>
      <c r="CDF256" s="1182"/>
      <c r="CDG256" s="1182"/>
      <c r="CDH256" s="1182"/>
      <c r="CDI256" s="1182"/>
      <c r="CDJ256" s="1182"/>
      <c r="CDK256" s="1182"/>
      <c r="CDL256" s="1182"/>
      <c r="CDM256" s="1182"/>
      <c r="CDN256" s="1182"/>
      <c r="CDO256" s="1177"/>
      <c r="CDP256" s="1182"/>
      <c r="CDQ256" s="1182"/>
      <c r="CDR256" s="1182"/>
      <c r="CDS256" s="1182"/>
      <c r="CDT256" s="1182"/>
      <c r="CDU256" s="1182"/>
      <c r="CDV256" s="1182"/>
      <c r="CDW256" s="1182"/>
      <c r="CDX256" s="1182"/>
      <c r="CDY256" s="1182"/>
      <c r="CDZ256" s="1182"/>
      <c r="CEA256" s="1182"/>
      <c r="CEB256" s="1182"/>
      <c r="CEC256" s="1182"/>
      <c r="CED256" s="1177"/>
      <c r="CEE256" s="1182"/>
      <c r="CEF256" s="1182"/>
      <c r="CEG256" s="1182"/>
      <c r="CEH256" s="1182"/>
      <c r="CEI256" s="1182"/>
      <c r="CEJ256" s="1182"/>
      <c r="CEK256" s="1182"/>
      <c r="CEL256" s="1182"/>
      <c r="CEM256" s="1182"/>
      <c r="CEN256" s="1182"/>
      <c r="CEO256" s="1182"/>
      <c r="CEP256" s="1182"/>
      <c r="CEQ256" s="1182"/>
      <c r="CER256" s="1182"/>
      <c r="CES256" s="1177"/>
      <c r="CET256" s="1182"/>
      <c r="CEU256" s="1182"/>
      <c r="CEV256" s="1182"/>
      <c r="CEW256" s="1182"/>
      <c r="CEX256" s="1182"/>
      <c r="CEY256" s="1182"/>
      <c r="CEZ256" s="1182"/>
      <c r="CFA256" s="1182"/>
      <c r="CFB256" s="1182"/>
      <c r="CFC256" s="1182"/>
      <c r="CFD256" s="1182"/>
      <c r="CFE256" s="1182"/>
      <c r="CFF256" s="1182"/>
      <c r="CFG256" s="1182"/>
      <c r="CFH256" s="1177"/>
      <c r="CFI256" s="1182"/>
      <c r="CFJ256" s="1182"/>
      <c r="CFK256" s="1182"/>
      <c r="CFL256" s="1182"/>
      <c r="CFM256" s="1182"/>
      <c r="CFN256" s="1182"/>
      <c r="CFO256" s="1182"/>
      <c r="CFP256" s="1182"/>
      <c r="CFQ256" s="1182"/>
      <c r="CFR256" s="1182"/>
      <c r="CFS256" s="1182"/>
      <c r="CFT256" s="1182"/>
      <c r="CFU256" s="1182"/>
      <c r="CFV256" s="1182"/>
      <c r="CFW256" s="1177"/>
      <c r="CFX256" s="1182"/>
      <c r="CFY256" s="1182"/>
      <c r="CFZ256" s="1182"/>
      <c r="CGA256" s="1182"/>
      <c r="CGB256" s="1182"/>
      <c r="CGC256" s="1182"/>
      <c r="CGD256" s="1182"/>
      <c r="CGE256" s="1182"/>
      <c r="CGF256" s="1182"/>
      <c r="CGG256" s="1182"/>
      <c r="CGH256" s="1182"/>
      <c r="CGI256" s="1182"/>
      <c r="CGJ256" s="1182"/>
      <c r="CGK256" s="1182"/>
      <c r="CGL256" s="1177"/>
      <c r="CGM256" s="1182"/>
      <c r="CGN256" s="1182"/>
      <c r="CGO256" s="1182"/>
      <c r="CGP256" s="1182"/>
      <c r="CGQ256" s="1182"/>
      <c r="CGR256" s="1182"/>
      <c r="CGS256" s="1182"/>
      <c r="CGT256" s="1182"/>
      <c r="CGU256" s="1182"/>
      <c r="CGV256" s="1182"/>
      <c r="CGW256" s="1182"/>
      <c r="CGX256" s="1182"/>
      <c r="CGY256" s="1182"/>
      <c r="CGZ256" s="1182"/>
      <c r="CHA256" s="1177"/>
      <c r="CHB256" s="1182"/>
      <c r="CHC256" s="1182"/>
      <c r="CHD256" s="1182"/>
      <c r="CHE256" s="1182"/>
      <c r="CHF256" s="1182"/>
      <c r="CHG256" s="1182"/>
      <c r="CHH256" s="1182"/>
      <c r="CHI256" s="1182"/>
      <c r="CHJ256" s="1182"/>
      <c r="CHK256" s="1182"/>
      <c r="CHL256" s="1182"/>
      <c r="CHM256" s="1182"/>
      <c r="CHN256" s="1182"/>
      <c r="CHO256" s="1182"/>
      <c r="CHP256" s="1177"/>
      <c r="CHQ256" s="1182"/>
      <c r="CHR256" s="1182"/>
      <c r="CHS256" s="1182"/>
      <c r="CHT256" s="1182"/>
      <c r="CHU256" s="1182"/>
      <c r="CHV256" s="1182"/>
      <c r="CHW256" s="1182"/>
      <c r="CHX256" s="1182"/>
      <c r="CHY256" s="1182"/>
      <c r="CHZ256" s="1182"/>
      <c r="CIA256" s="1182"/>
      <c r="CIB256" s="1182"/>
      <c r="CIC256" s="1182"/>
      <c r="CID256" s="1182"/>
      <c r="CIE256" s="1177"/>
      <c r="CIF256" s="1182"/>
      <c r="CIG256" s="1182"/>
      <c r="CIH256" s="1182"/>
      <c r="CII256" s="1182"/>
      <c r="CIJ256" s="1182"/>
      <c r="CIK256" s="1182"/>
      <c r="CIL256" s="1182"/>
      <c r="CIM256" s="1182"/>
      <c r="CIN256" s="1182"/>
      <c r="CIO256" s="1182"/>
      <c r="CIP256" s="1182"/>
      <c r="CIQ256" s="1182"/>
      <c r="CIR256" s="1182"/>
      <c r="CIS256" s="1182"/>
      <c r="CIT256" s="1177"/>
      <c r="CIU256" s="1182"/>
      <c r="CIV256" s="1182"/>
      <c r="CIW256" s="1182"/>
      <c r="CIX256" s="1182"/>
      <c r="CIY256" s="1182"/>
      <c r="CIZ256" s="1182"/>
      <c r="CJA256" s="1182"/>
      <c r="CJB256" s="1182"/>
      <c r="CJC256" s="1182"/>
      <c r="CJD256" s="1182"/>
      <c r="CJE256" s="1182"/>
      <c r="CJF256" s="1182"/>
      <c r="CJG256" s="1182"/>
      <c r="CJH256" s="1182"/>
      <c r="CJI256" s="1177"/>
      <c r="CJJ256" s="1182"/>
      <c r="CJK256" s="1182"/>
      <c r="CJL256" s="1182"/>
      <c r="CJM256" s="1182"/>
      <c r="CJN256" s="1182"/>
      <c r="CJO256" s="1182"/>
      <c r="CJP256" s="1182"/>
      <c r="CJQ256" s="1182"/>
      <c r="CJR256" s="1182"/>
      <c r="CJS256" s="1182"/>
      <c r="CJT256" s="1182"/>
      <c r="CJU256" s="1182"/>
      <c r="CJV256" s="1182"/>
      <c r="CJW256" s="1182"/>
      <c r="CJX256" s="1177"/>
      <c r="CJY256" s="1182"/>
      <c r="CJZ256" s="1182"/>
      <c r="CKA256" s="1182"/>
      <c r="CKB256" s="1182"/>
      <c r="CKC256" s="1182"/>
      <c r="CKD256" s="1182"/>
      <c r="CKE256" s="1182"/>
      <c r="CKF256" s="1182"/>
      <c r="CKG256" s="1182"/>
      <c r="CKH256" s="1182"/>
      <c r="CKI256" s="1182"/>
      <c r="CKJ256" s="1182"/>
      <c r="CKK256" s="1182"/>
      <c r="CKL256" s="1182"/>
      <c r="CKM256" s="1177"/>
      <c r="CKN256" s="1182"/>
      <c r="CKO256" s="1182"/>
      <c r="CKP256" s="1182"/>
      <c r="CKQ256" s="1182"/>
      <c r="CKR256" s="1182"/>
      <c r="CKS256" s="1182"/>
      <c r="CKT256" s="1182"/>
      <c r="CKU256" s="1182"/>
      <c r="CKV256" s="1182"/>
      <c r="CKW256" s="1182"/>
      <c r="CKX256" s="1182"/>
      <c r="CKY256" s="1182"/>
      <c r="CKZ256" s="1182"/>
      <c r="CLA256" s="1182"/>
      <c r="CLB256" s="1177"/>
      <c r="CLC256" s="1182"/>
      <c r="CLD256" s="1182"/>
      <c r="CLE256" s="1182"/>
      <c r="CLF256" s="1182"/>
      <c r="CLG256" s="1182"/>
      <c r="CLH256" s="1182"/>
      <c r="CLI256" s="1182"/>
      <c r="CLJ256" s="1182"/>
      <c r="CLK256" s="1182"/>
      <c r="CLL256" s="1182"/>
      <c r="CLM256" s="1182"/>
      <c r="CLN256" s="1182"/>
      <c r="CLO256" s="1182"/>
      <c r="CLP256" s="1182"/>
      <c r="CLQ256" s="1177"/>
      <c r="CLR256" s="1182"/>
      <c r="CLS256" s="1182"/>
      <c r="CLT256" s="1182"/>
      <c r="CLU256" s="1182"/>
      <c r="CLV256" s="1182"/>
      <c r="CLW256" s="1182"/>
      <c r="CLX256" s="1182"/>
      <c r="CLY256" s="1182"/>
      <c r="CLZ256" s="1182"/>
      <c r="CMA256" s="1182"/>
      <c r="CMB256" s="1182"/>
      <c r="CMC256" s="1182"/>
      <c r="CMD256" s="1182"/>
      <c r="CME256" s="1182"/>
      <c r="CMF256" s="1177"/>
      <c r="CMG256" s="1182"/>
      <c r="CMH256" s="1182"/>
      <c r="CMI256" s="1182"/>
      <c r="CMJ256" s="1182"/>
      <c r="CMK256" s="1182"/>
      <c r="CML256" s="1182"/>
      <c r="CMM256" s="1182"/>
      <c r="CMN256" s="1182"/>
      <c r="CMO256" s="1182"/>
      <c r="CMP256" s="1182"/>
      <c r="CMQ256" s="1182"/>
      <c r="CMR256" s="1182"/>
      <c r="CMS256" s="1182"/>
      <c r="CMT256" s="1182"/>
      <c r="CMU256" s="1177"/>
      <c r="CMV256" s="1182"/>
      <c r="CMW256" s="1182"/>
      <c r="CMX256" s="1182"/>
      <c r="CMY256" s="1182"/>
      <c r="CMZ256" s="1182"/>
      <c r="CNA256" s="1182"/>
      <c r="CNB256" s="1182"/>
      <c r="CNC256" s="1182"/>
      <c r="CND256" s="1182"/>
      <c r="CNE256" s="1182"/>
      <c r="CNF256" s="1182"/>
      <c r="CNG256" s="1182"/>
      <c r="CNH256" s="1182"/>
      <c r="CNI256" s="1182"/>
      <c r="CNJ256" s="1177"/>
      <c r="CNK256" s="1182"/>
      <c r="CNL256" s="1182"/>
      <c r="CNM256" s="1182"/>
      <c r="CNN256" s="1182"/>
      <c r="CNO256" s="1182"/>
      <c r="CNP256" s="1182"/>
      <c r="CNQ256" s="1182"/>
      <c r="CNR256" s="1182"/>
      <c r="CNS256" s="1182"/>
      <c r="CNT256" s="1182"/>
      <c r="CNU256" s="1182"/>
      <c r="CNV256" s="1182"/>
      <c r="CNW256" s="1182"/>
      <c r="CNX256" s="1182"/>
      <c r="CNY256" s="1177"/>
      <c r="CNZ256" s="1182"/>
      <c r="COA256" s="1182"/>
      <c r="COB256" s="1182"/>
      <c r="COC256" s="1182"/>
      <c r="COD256" s="1182"/>
      <c r="COE256" s="1182"/>
      <c r="COF256" s="1182"/>
      <c r="COG256" s="1182"/>
      <c r="COH256" s="1182"/>
      <c r="COI256" s="1182"/>
      <c r="COJ256" s="1182"/>
      <c r="COK256" s="1182"/>
      <c r="COL256" s="1182"/>
      <c r="COM256" s="1182"/>
      <c r="CON256" s="1177"/>
      <c r="COO256" s="1182"/>
      <c r="COP256" s="1182"/>
      <c r="COQ256" s="1182"/>
      <c r="COR256" s="1182"/>
      <c r="COS256" s="1182"/>
      <c r="COT256" s="1182"/>
      <c r="COU256" s="1182"/>
      <c r="COV256" s="1182"/>
      <c r="COW256" s="1182"/>
      <c r="COX256" s="1182"/>
      <c r="COY256" s="1182"/>
      <c r="COZ256" s="1182"/>
      <c r="CPA256" s="1182"/>
      <c r="CPB256" s="1182"/>
      <c r="CPC256" s="1177"/>
      <c r="CPD256" s="1182"/>
      <c r="CPE256" s="1182"/>
      <c r="CPF256" s="1182"/>
      <c r="CPG256" s="1182"/>
      <c r="CPH256" s="1182"/>
      <c r="CPI256" s="1182"/>
      <c r="CPJ256" s="1182"/>
      <c r="CPK256" s="1182"/>
      <c r="CPL256" s="1182"/>
      <c r="CPM256" s="1182"/>
      <c r="CPN256" s="1182"/>
      <c r="CPO256" s="1182"/>
      <c r="CPP256" s="1182"/>
      <c r="CPQ256" s="1182"/>
      <c r="CPR256" s="1177"/>
      <c r="CPS256" s="1182"/>
      <c r="CPT256" s="1182"/>
      <c r="CPU256" s="1182"/>
      <c r="CPV256" s="1182"/>
      <c r="CPW256" s="1182"/>
      <c r="CPX256" s="1182"/>
      <c r="CPY256" s="1182"/>
      <c r="CPZ256" s="1182"/>
      <c r="CQA256" s="1182"/>
      <c r="CQB256" s="1182"/>
      <c r="CQC256" s="1182"/>
      <c r="CQD256" s="1182"/>
      <c r="CQE256" s="1182"/>
      <c r="CQF256" s="1182"/>
      <c r="CQG256" s="1177"/>
      <c r="CQH256" s="1182"/>
      <c r="CQI256" s="1182"/>
      <c r="CQJ256" s="1182"/>
      <c r="CQK256" s="1182"/>
      <c r="CQL256" s="1182"/>
      <c r="CQM256" s="1182"/>
      <c r="CQN256" s="1182"/>
      <c r="CQO256" s="1182"/>
      <c r="CQP256" s="1182"/>
      <c r="CQQ256" s="1182"/>
      <c r="CQR256" s="1182"/>
      <c r="CQS256" s="1182"/>
      <c r="CQT256" s="1182"/>
      <c r="CQU256" s="1182"/>
      <c r="CQV256" s="1177"/>
      <c r="CQW256" s="1182"/>
      <c r="CQX256" s="1182"/>
      <c r="CQY256" s="1182"/>
      <c r="CQZ256" s="1182"/>
      <c r="CRA256" s="1182"/>
      <c r="CRB256" s="1182"/>
      <c r="CRC256" s="1182"/>
      <c r="CRD256" s="1182"/>
      <c r="CRE256" s="1182"/>
      <c r="CRF256" s="1182"/>
      <c r="CRG256" s="1182"/>
      <c r="CRH256" s="1182"/>
      <c r="CRI256" s="1182"/>
      <c r="CRJ256" s="1182"/>
      <c r="CRK256" s="1177"/>
      <c r="CRL256" s="1182"/>
      <c r="CRM256" s="1182"/>
      <c r="CRN256" s="1182"/>
      <c r="CRO256" s="1182"/>
      <c r="CRP256" s="1182"/>
      <c r="CRQ256" s="1182"/>
      <c r="CRR256" s="1182"/>
      <c r="CRS256" s="1182"/>
      <c r="CRT256" s="1182"/>
      <c r="CRU256" s="1182"/>
      <c r="CRV256" s="1182"/>
      <c r="CRW256" s="1182"/>
      <c r="CRX256" s="1182"/>
      <c r="CRY256" s="1182"/>
      <c r="CRZ256" s="1177"/>
      <c r="CSA256" s="1182"/>
      <c r="CSB256" s="1182"/>
      <c r="CSC256" s="1182"/>
      <c r="CSD256" s="1182"/>
      <c r="CSE256" s="1182"/>
      <c r="CSF256" s="1182"/>
      <c r="CSG256" s="1182"/>
      <c r="CSH256" s="1182"/>
      <c r="CSI256" s="1182"/>
      <c r="CSJ256" s="1182"/>
      <c r="CSK256" s="1182"/>
      <c r="CSL256" s="1182"/>
      <c r="CSM256" s="1182"/>
      <c r="CSN256" s="1182"/>
      <c r="CSO256" s="1177"/>
      <c r="CSP256" s="1182"/>
      <c r="CSQ256" s="1182"/>
      <c r="CSR256" s="1182"/>
      <c r="CSS256" s="1182"/>
      <c r="CST256" s="1182"/>
      <c r="CSU256" s="1182"/>
      <c r="CSV256" s="1182"/>
      <c r="CSW256" s="1182"/>
      <c r="CSX256" s="1182"/>
      <c r="CSY256" s="1182"/>
      <c r="CSZ256" s="1182"/>
      <c r="CTA256" s="1182"/>
      <c r="CTB256" s="1182"/>
      <c r="CTC256" s="1182"/>
      <c r="CTD256" s="1177"/>
      <c r="CTE256" s="1182"/>
      <c r="CTF256" s="1182"/>
      <c r="CTG256" s="1182"/>
      <c r="CTH256" s="1182"/>
      <c r="CTI256" s="1182"/>
      <c r="CTJ256" s="1182"/>
      <c r="CTK256" s="1182"/>
      <c r="CTL256" s="1182"/>
      <c r="CTM256" s="1182"/>
      <c r="CTN256" s="1182"/>
      <c r="CTO256" s="1182"/>
      <c r="CTP256" s="1182"/>
      <c r="CTQ256" s="1182"/>
      <c r="CTR256" s="1182"/>
      <c r="CTS256" s="1177"/>
      <c r="CTT256" s="1182"/>
      <c r="CTU256" s="1182"/>
      <c r="CTV256" s="1182"/>
      <c r="CTW256" s="1182"/>
      <c r="CTX256" s="1182"/>
      <c r="CTY256" s="1182"/>
      <c r="CTZ256" s="1182"/>
      <c r="CUA256" s="1182"/>
      <c r="CUB256" s="1182"/>
      <c r="CUC256" s="1182"/>
      <c r="CUD256" s="1182"/>
      <c r="CUE256" s="1182"/>
      <c r="CUF256" s="1182"/>
      <c r="CUG256" s="1182"/>
      <c r="CUH256" s="1177"/>
      <c r="CUI256" s="1182"/>
      <c r="CUJ256" s="1182"/>
      <c r="CUK256" s="1182"/>
      <c r="CUL256" s="1182"/>
      <c r="CUM256" s="1182"/>
      <c r="CUN256" s="1182"/>
      <c r="CUO256" s="1182"/>
      <c r="CUP256" s="1182"/>
      <c r="CUQ256" s="1182"/>
      <c r="CUR256" s="1182"/>
      <c r="CUS256" s="1182"/>
      <c r="CUT256" s="1182"/>
      <c r="CUU256" s="1182"/>
      <c r="CUV256" s="1182"/>
      <c r="CUW256" s="1177"/>
      <c r="CUX256" s="1182"/>
      <c r="CUY256" s="1182"/>
      <c r="CUZ256" s="1182"/>
      <c r="CVA256" s="1182"/>
      <c r="CVB256" s="1182"/>
      <c r="CVC256" s="1182"/>
      <c r="CVD256" s="1182"/>
      <c r="CVE256" s="1182"/>
      <c r="CVF256" s="1182"/>
      <c r="CVG256" s="1182"/>
      <c r="CVH256" s="1182"/>
      <c r="CVI256" s="1182"/>
      <c r="CVJ256" s="1182"/>
      <c r="CVK256" s="1182"/>
      <c r="CVL256" s="1177"/>
      <c r="CVM256" s="1182"/>
      <c r="CVN256" s="1182"/>
      <c r="CVO256" s="1182"/>
      <c r="CVP256" s="1182"/>
      <c r="CVQ256" s="1182"/>
      <c r="CVR256" s="1182"/>
      <c r="CVS256" s="1182"/>
      <c r="CVT256" s="1182"/>
      <c r="CVU256" s="1182"/>
      <c r="CVV256" s="1182"/>
      <c r="CVW256" s="1182"/>
      <c r="CVX256" s="1182"/>
      <c r="CVY256" s="1182"/>
      <c r="CVZ256" s="1182"/>
      <c r="CWA256" s="1177"/>
      <c r="CWB256" s="1182"/>
      <c r="CWC256" s="1182"/>
      <c r="CWD256" s="1182"/>
      <c r="CWE256" s="1182"/>
      <c r="CWF256" s="1182"/>
      <c r="CWG256" s="1182"/>
      <c r="CWH256" s="1182"/>
      <c r="CWI256" s="1182"/>
      <c r="CWJ256" s="1182"/>
      <c r="CWK256" s="1182"/>
      <c r="CWL256" s="1182"/>
      <c r="CWM256" s="1182"/>
      <c r="CWN256" s="1182"/>
      <c r="CWO256" s="1182"/>
      <c r="CWP256" s="1177"/>
      <c r="CWQ256" s="1182"/>
      <c r="CWR256" s="1182"/>
      <c r="CWS256" s="1182"/>
      <c r="CWT256" s="1182"/>
      <c r="CWU256" s="1182"/>
      <c r="CWV256" s="1182"/>
      <c r="CWW256" s="1182"/>
      <c r="CWX256" s="1182"/>
      <c r="CWY256" s="1182"/>
      <c r="CWZ256" s="1182"/>
      <c r="CXA256" s="1182"/>
      <c r="CXB256" s="1182"/>
      <c r="CXC256" s="1182"/>
      <c r="CXD256" s="1182"/>
      <c r="CXE256" s="1177"/>
      <c r="CXF256" s="1182"/>
      <c r="CXG256" s="1182"/>
      <c r="CXH256" s="1182"/>
      <c r="CXI256" s="1182"/>
      <c r="CXJ256" s="1182"/>
      <c r="CXK256" s="1182"/>
      <c r="CXL256" s="1182"/>
      <c r="CXM256" s="1182"/>
      <c r="CXN256" s="1182"/>
      <c r="CXO256" s="1182"/>
      <c r="CXP256" s="1182"/>
      <c r="CXQ256" s="1182"/>
      <c r="CXR256" s="1182"/>
      <c r="CXS256" s="1182"/>
      <c r="CXT256" s="1177"/>
      <c r="CXU256" s="1182"/>
      <c r="CXV256" s="1182"/>
      <c r="CXW256" s="1182"/>
      <c r="CXX256" s="1182"/>
      <c r="CXY256" s="1182"/>
      <c r="CXZ256" s="1182"/>
      <c r="CYA256" s="1182"/>
      <c r="CYB256" s="1182"/>
      <c r="CYC256" s="1182"/>
      <c r="CYD256" s="1182"/>
      <c r="CYE256" s="1182"/>
      <c r="CYF256" s="1182"/>
      <c r="CYG256" s="1182"/>
      <c r="CYH256" s="1182"/>
      <c r="CYI256" s="1177"/>
      <c r="CYJ256" s="1182"/>
      <c r="CYK256" s="1182"/>
      <c r="CYL256" s="1182"/>
      <c r="CYM256" s="1182"/>
      <c r="CYN256" s="1182"/>
      <c r="CYO256" s="1182"/>
      <c r="CYP256" s="1182"/>
      <c r="CYQ256" s="1182"/>
      <c r="CYR256" s="1182"/>
      <c r="CYS256" s="1182"/>
      <c r="CYT256" s="1182"/>
      <c r="CYU256" s="1182"/>
      <c r="CYV256" s="1182"/>
      <c r="CYW256" s="1182"/>
      <c r="CYX256" s="1177"/>
      <c r="CYY256" s="1182"/>
      <c r="CYZ256" s="1182"/>
      <c r="CZA256" s="1182"/>
      <c r="CZB256" s="1182"/>
      <c r="CZC256" s="1182"/>
      <c r="CZD256" s="1182"/>
      <c r="CZE256" s="1182"/>
      <c r="CZF256" s="1182"/>
      <c r="CZG256" s="1182"/>
      <c r="CZH256" s="1182"/>
      <c r="CZI256" s="1182"/>
      <c r="CZJ256" s="1182"/>
      <c r="CZK256" s="1182"/>
      <c r="CZL256" s="1182"/>
      <c r="CZM256" s="1177"/>
      <c r="CZN256" s="1182"/>
      <c r="CZO256" s="1182"/>
      <c r="CZP256" s="1182"/>
      <c r="CZQ256" s="1182"/>
      <c r="CZR256" s="1182"/>
      <c r="CZS256" s="1182"/>
      <c r="CZT256" s="1182"/>
      <c r="CZU256" s="1182"/>
      <c r="CZV256" s="1182"/>
      <c r="CZW256" s="1182"/>
      <c r="CZX256" s="1182"/>
      <c r="CZY256" s="1182"/>
      <c r="CZZ256" s="1182"/>
      <c r="DAA256" s="1182"/>
      <c r="DAB256" s="1177"/>
      <c r="DAC256" s="1182"/>
      <c r="DAD256" s="1182"/>
      <c r="DAE256" s="1182"/>
      <c r="DAF256" s="1182"/>
      <c r="DAG256" s="1182"/>
      <c r="DAH256" s="1182"/>
      <c r="DAI256" s="1182"/>
      <c r="DAJ256" s="1182"/>
      <c r="DAK256" s="1182"/>
      <c r="DAL256" s="1182"/>
      <c r="DAM256" s="1182"/>
      <c r="DAN256" s="1182"/>
      <c r="DAO256" s="1182"/>
      <c r="DAP256" s="1182"/>
      <c r="DAQ256" s="1177"/>
      <c r="DAR256" s="1182"/>
      <c r="DAS256" s="1182"/>
      <c r="DAT256" s="1182"/>
      <c r="DAU256" s="1182"/>
      <c r="DAV256" s="1182"/>
      <c r="DAW256" s="1182"/>
      <c r="DAX256" s="1182"/>
      <c r="DAY256" s="1182"/>
      <c r="DAZ256" s="1182"/>
      <c r="DBA256" s="1182"/>
      <c r="DBB256" s="1182"/>
      <c r="DBC256" s="1182"/>
      <c r="DBD256" s="1182"/>
      <c r="DBE256" s="1182"/>
      <c r="DBF256" s="1177"/>
      <c r="DBG256" s="1182"/>
      <c r="DBH256" s="1182"/>
      <c r="DBI256" s="1182"/>
      <c r="DBJ256" s="1182"/>
      <c r="DBK256" s="1182"/>
      <c r="DBL256" s="1182"/>
      <c r="DBM256" s="1182"/>
      <c r="DBN256" s="1182"/>
      <c r="DBO256" s="1182"/>
      <c r="DBP256" s="1182"/>
      <c r="DBQ256" s="1182"/>
      <c r="DBR256" s="1182"/>
      <c r="DBS256" s="1182"/>
      <c r="DBT256" s="1182"/>
      <c r="DBU256" s="1177"/>
      <c r="DBV256" s="1182"/>
      <c r="DBW256" s="1182"/>
      <c r="DBX256" s="1182"/>
      <c r="DBY256" s="1182"/>
      <c r="DBZ256" s="1182"/>
      <c r="DCA256" s="1182"/>
      <c r="DCB256" s="1182"/>
      <c r="DCC256" s="1182"/>
      <c r="DCD256" s="1182"/>
      <c r="DCE256" s="1182"/>
      <c r="DCF256" s="1182"/>
      <c r="DCG256" s="1182"/>
      <c r="DCH256" s="1182"/>
      <c r="DCI256" s="1182"/>
      <c r="DCJ256" s="1177"/>
      <c r="DCK256" s="1182"/>
      <c r="DCL256" s="1182"/>
      <c r="DCM256" s="1182"/>
      <c r="DCN256" s="1182"/>
      <c r="DCO256" s="1182"/>
      <c r="DCP256" s="1182"/>
      <c r="DCQ256" s="1182"/>
      <c r="DCR256" s="1182"/>
      <c r="DCS256" s="1182"/>
      <c r="DCT256" s="1182"/>
      <c r="DCU256" s="1182"/>
      <c r="DCV256" s="1182"/>
      <c r="DCW256" s="1182"/>
      <c r="DCX256" s="1182"/>
      <c r="DCY256" s="1177"/>
      <c r="DCZ256" s="1182"/>
      <c r="DDA256" s="1182"/>
      <c r="DDB256" s="1182"/>
      <c r="DDC256" s="1182"/>
      <c r="DDD256" s="1182"/>
      <c r="DDE256" s="1182"/>
      <c r="DDF256" s="1182"/>
      <c r="DDG256" s="1182"/>
      <c r="DDH256" s="1182"/>
      <c r="DDI256" s="1182"/>
      <c r="DDJ256" s="1182"/>
      <c r="DDK256" s="1182"/>
      <c r="DDL256" s="1182"/>
      <c r="DDM256" s="1182"/>
      <c r="DDN256" s="1177"/>
      <c r="DDO256" s="1182"/>
      <c r="DDP256" s="1182"/>
      <c r="DDQ256" s="1182"/>
      <c r="DDR256" s="1182"/>
      <c r="DDS256" s="1182"/>
      <c r="DDT256" s="1182"/>
      <c r="DDU256" s="1182"/>
      <c r="DDV256" s="1182"/>
      <c r="DDW256" s="1182"/>
      <c r="DDX256" s="1182"/>
      <c r="DDY256" s="1182"/>
      <c r="DDZ256" s="1182"/>
      <c r="DEA256" s="1182"/>
      <c r="DEB256" s="1182"/>
      <c r="DEC256" s="1177"/>
      <c r="DED256" s="1182"/>
      <c r="DEE256" s="1182"/>
      <c r="DEF256" s="1182"/>
      <c r="DEG256" s="1182"/>
      <c r="DEH256" s="1182"/>
      <c r="DEI256" s="1182"/>
      <c r="DEJ256" s="1182"/>
      <c r="DEK256" s="1182"/>
      <c r="DEL256" s="1182"/>
      <c r="DEM256" s="1182"/>
      <c r="DEN256" s="1182"/>
      <c r="DEO256" s="1182"/>
      <c r="DEP256" s="1182"/>
      <c r="DEQ256" s="1182"/>
      <c r="DER256" s="1177"/>
      <c r="DES256" s="1182"/>
      <c r="DET256" s="1182"/>
      <c r="DEU256" s="1182"/>
      <c r="DEV256" s="1182"/>
      <c r="DEW256" s="1182"/>
      <c r="DEX256" s="1182"/>
      <c r="DEY256" s="1182"/>
      <c r="DEZ256" s="1182"/>
      <c r="DFA256" s="1182"/>
      <c r="DFB256" s="1182"/>
      <c r="DFC256" s="1182"/>
      <c r="DFD256" s="1182"/>
      <c r="DFE256" s="1182"/>
      <c r="DFF256" s="1182"/>
      <c r="DFG256" s="1177"/>
      <c r="DFH256" s="1182"/>
      <c r="DFI256" s="1182"/>
      <c r="DFJ256" s="1182"/>
      <c r="DFK256" s="1182"/>
      <c r="DFL256" s="1182"/>
      <c r="DFM256" s="1182"/>
      <c r="DFN256" s="1182"/>
      <c r="DFO256" s="1182"/>
      <c r="DFP256" s="1182"/>
      <c r="DFQ256" s="1182"/>
      <c r="DFR256" s="1182"/>
      <c r="DFS256" s="1182"/>
      <c r="DFT256" s="1182"/>
      <c r="DFU256" s="1182"/>
      <c r="DFV256" s="1177"/>
      <c r="DFW256" s="1182"/>
      <c r="DFX256" s="1182"/>
      <c r="DFY256" s="1182"/>
      <c r="DFZ256" s="1182"/>
      <c r="DGA256" s="1182"/>
      <c r="DGB256" s="1182"/>
      <c r="DGC256" s="1182"/>
      <c r="DGD256" s="1182"/>
      <c r="DGE256" s="1182"/>
      <c r="DGF256" s="1182"/>
      <c r="DGG256" s="1182"/>
      <c r="DGH256" s="1182"/>
      <c r="DGI256" s="1182"/>
      <c r="DGJ256" s="1182"/>
      <c r="DGK256" s="1177"/>
      <c r="DGL256" s="1182"/>
      <c r="DGM256" s="1182"/>
      <c r="DGN256" s="1182"/>
      <c r="DGO256" s="1182"/>
      <c r="DGP256" s="1182"/>
      <c r="DGQ256" s="1182"/>
      <c r="DGR256" s="1182"/>
      <c r="DGS256" s="1182"/>
      <c r="DGT256" s="1182"/>
      <c r="DGU256" s="1182"/>
      <c r="DGV256" s="1182"/>
      <c r="DGW256" s="1182"/>
      <c r="DGX256" s="1182"/>
      <c r="DGY256" s="1182"/>
      <c r="DGZ256" s="1177"/>
      <c r="DHA256" s="1182"/>
      <c r="DHB256" s="1182"/>
      <c r="DHC256" s="1182"/>
      <c r="DHD256" s="1182"/>
      <c r="DHE256" s="1182"/>
      <c r="DHF256" s="1182"/>
      <c r="DHG256" s="1182"/>
      <c r="DHH256" s="1182"/>
      <c r="DHI256" s="1182"/>
      <c r="DHJ256" s="1182"/>
      <c r="DHK256" s="1182"/>
      <c r="DHL256" s="1182"/>
      <c r="DHM256" s="1182"/>
      <c r="DHN256" s="1182"/>
      <c r="DHO256" s="1177"/>
      <c r="DHP256" s="1182"/>
      <c r="DHQ256" s="1182"/>
      <c r="DHR256" s="1182"/>
      <c r="DHS256" s="1182"/>
      <c r="DHT256" s="1182"/>
      <c r="DHU256" s="1182"/>
      <c r="DHV256" s="1182"/>
      <c r="DHW256" s="1182"/>
      <c r="DHX256" s="1182"/>
      <c r="DHY256" s="1182"/>
      <c r="DHZ256" s="1182"/>
      <c r="DIA256" s="1182"/>
      <c r="DIB256" s="1182"/>
      <c r="DIC256" s="1182"/>
      <c r="DID256" s="1177"/>
      <c r="DIE256" s="1182"/>
      <c r="DIF256" s="1182"/>
      <c r="DIG256" s="1182"/>
      <c r="DIH256" s="1182"/>
      <c r="DII256" s="1182"/>
      <c r="DIJ256" s="1182"/>
      <c r="DIK256" s="1182"/>
      <c r="DIL256" s="1182"/>
      <c r="DIM256" s="1182"/>
      <c r="DIN256" s="1182"/>
      <c r="DIO256" s="1182"/>
      <c r="DIP256" s="1182"/>
      <c r="DIQ256" s="1182"/>
      <c r="DIR256" s="1182"/>
      <c r="DIS256" s="1177"/>
      <c r="DIT256" s="1182"/>
      <c r="DIU256" s="1182"/>
      <c r="DIV256" s="1182"/>
      <c r="DIW256" s="1182"/>
      <c r="DIX256" s="1182"/>
      <c r="DIY256" s="1182"/>
      <c r="DIZ256" s="1182"/>
      <c r="DJA256" s="1182"/>
      <c r="DJB256" s="1182"/>
      <c r="DJC256" s="1182"/>
      <c r="DJD256" s="1182"/>
      <c r="DJE256" s="1182"/>
      <c r="DJF256" s="1182"/>
      <c r="DJG256" s="1182"/>
      <c r="DJH256" s="1177"/>
      <c r="DJI256" s="1182"/>
      <c r="DJJ256" s="1182"/>
      <c r="DJK256" s="1182"/>
      <c r="DJL256" s="1182"/>
      <c r="DJM256" s="1182"/>
      <c r="DJN256" s="1182"/>
      <c r="DJO256" s="1182"/>
      <c r="DJP256" s="1182"/>
      <c r="DJQ256" s="1182"/>
      <c r="DJR256" s="1182"/>
      <c r="DJS256" s="1182"/>
      <c r="DJT256" s="1182"/>
      <c r="DJU256" s="1182"/>
      <c r="DJV256" s="1182"/>
      <c r="DJW256" s="1177"/>
      <c r="DJX256" s="1182"/>
      <c r="DJY256" s="1182"/>
      <c r="DJZ256" s="1182"/>
      <c r="DKA256" s="1182"/>
      <c r="DKB256" s="1182"/>
      <c r="DKC256" s="1182"/>
      <c r="DKD256" s="1182"/>
      <c r="DKE256" s="1182"/>
      <c r="DKF256" s="1182"/>
      <c r="DKG256" s="1182"/>
      <c r="DKH256" s="1182"/>
      <c r="DKI256" s="1182"/>
      <c r="DKJ256" s="1182"/>
      <c r="DKK256" s="1182"/>
      <c r="DKL256" s="1177"/>
      <c r="DKM256" s="1182"/>
      <c r="DKN256" s="1182"/>
      <c r="DKO256" s="1182"/>
      <c r="DKP256" s="1182"/>
      <c r="DKQ256" s="1182"/>
      <c r="DKR256" s="1182"/>
      <c r="DKS256" s="1182"/>
      <c r="DKT256" s="1182"/>
      <c r="DKU256" s="1182"/>
      <c r="DKV256" s="1182"/>
      <c r="DKW256" s="1182"/>
      <c r="DKX256" s="1182"/>
      <c r="DKY256" s="1182"/>
      <c r="DKZ256" s="1182"/>
      <c r="DLA256" s="1177"/>
      <c r="DLB256" s="1182"/>
      <c r="DLC256" s="1182"/>
      <c r="DLD256" s="1182"/>
      <c r="DLE256" s="1182"/>
      <c r="DLF256" s="1182"/>
      <c r="DLG256" s="1182"/>
      <c r="DLH256" s="1182"/>
      <c r="DLI256" s="1182"/>
      <c r="DLJ256" s="1182"/>
      <c r="DLK256" s="1182"/>
      <c r="DLL256" s="1182"/>
      <c r="DLM256" s="1182"/>
      <c r="DLN256" s="1182"/>
      <c r="DLO256" s="1182"/>
      <c r="DLP256" s="1177"/>
      <c r="DLQ256" s="1182"/>
      <c r="DLR256" s="1182"/>
      <c r="DLS256" s="1182"/>
      <c r="DLT256" s="1182"/>
      <c r="DLU256" s="1182"/>
      <c r="DLV256" s="1182"/>
      <c r="DLW256" s="1182"/>
      <c r="DLX256" s="1182"/>
      <c r="DLY256" s="1182"/>
      <c r="DLZ256" s="1182"/>
      <c r="DMA256" s="1182"/>
      <c r="DMB256" s="1182"/>
      <c r="DMC256" s="1182"/>
      <c r="DMD256" s="1182"/>
      <c r="DME256" s="1177"/>
      <c r="DMF256" s="1182"/>
      <c r="DMG256" s="1182"/>
      <c r="DMH256" s="1182"/>
      <c r="DMI256" s="1182"/>
      <c r="DMJ256" s="1182"/>
      <c r="DMK256" s="1182"/>
      <c r="DML256" s="1182"/>
      <c r="DMM256" s="1182"/>
      <c r="DMN256" s="1182"/>
      <c r="DMO256" s="1182"/>
      <c r="DMP256" s="1182"/>
      <c r="DMQ256" s="1182"/>
      <c r="DMR256" s="1182"/>
      <c r="DMS256" s="1182"/>
      <c r="DMT256" s="1177"/>
      <c r="DMU256" s="1182"/>
      <c r="DMV256" s="1182"/>
      <c r="DMW256" s="1182"/>
      <c r="DMX256" s="1182"/>
      <c r="DMY256" s="1182"/>
      <c r="DMZ256" s="1182"/>
      <c r="DNA256" s="1182"/>
      <c r="DNB256" s="1182"/>
      <c r="DNC256" s="1182"/>
      <c r="DND256" s="1182"/>
      <c r="DNE256" s="1182"/>
      <c r="DNF256" s="1182"/>
      <c r="DNG256" s="1182"/>
      <c r="DNH256" s="1182"/>
      <c r="DNI256" s="1177"/>
      <c r="DNJ256" s="1182"/>
      <c r="DNK256" s="1182"/>
      <c r="DNL256" s="1182"/>
      <c r="DNM256" s="1182"/>
      <c r="DNN256" s="1182"/>
      <c r="DNO256" s="1182"/>
      <c r="DNP256" s="1182"/>
      <c r="DNQ256" s="1182"/>
      <c r="DNR256" s="1182"/>
      <c r="DNS256" s="1182"/>
      <c r="DNT256" s="1182"/>
      <c r="DNU256" s="1182"/>
      <c r="DNV256" s="1182"/>
      <c r="DNW256" s="1182"/>
      <c r="DNX256" s="1177"/>
      <c r="DNY256" s="1182"/>
      <c r="DNZ256" s="1182"/>
      <c r="DOA256" s="1182"/>
      <c r="DOB256" s="1182"/>
      <c r="DOC256" s="1182"/>
      <c r="DOD256" s="1182"/>
      <c r="DOE256" s="1182"/>
      <c r="DOF256" s="1182"/>
      <c r="DOG256" s="1182"/>
      <c r="DOH256" s="1182"/>
      <c r="DOI256" s="1182"/>
      <c r="DOJ256" s="1182"/>
      <c r="DOK256" s="1182"/>
      <c r="DOL256" s="1182"/>
      <c r="DOM256" s="1177"/>
      <c r="DON256" s="1182"/>
      <c r="DOO256" s="1182"/>
      <c r="DOP256" s="1182"/>
      <c r="DOQ256" s="1182"/>
      <c r="DOR256" s="1182"/>
      <c r="DOS256" s="1182"/>
      <c r="DOT256" s="1182"/>
      <c r="DOU256" s="1182"/>
      <c r="DOV256" s="1182"/>
      <c r="DOW256" s="1182"/>
      <c r="DOX256" s="1182"/>
      <c r="DOY256" s="1182"/>
      <c r="DOZ256" s="1182"/>
      <c r="DPA256" s="1182"/>
      <c r="DPB256" s="1177"/>
      <c r="DPC256" s="1182"/>
      <c r="DPD256" s="1182"/>
      <c r="DPE256" s="1182"/>
      <c r="DPF256" s="1182"/>
      <c r="DPG256" s="1182"/>
      <c r="DPH256" s="1182"/>
      <c r="DPI256" s="1182"/>
      <c r="DPJ256" s="1182"/>
      <c r="DPK256" s="1182"/>
      <c r="DPL256" s="1182"/>
      <c r="DPM256" s="1182"/>
      <c r="DPN256" s="1182"/>
      <c r="DPO256" s="1182"/>
      <c r="DPP256" s="1182"/>
      <c r="DPQ256" s="1177"/>
      <c r="DPR256" s="1182"/>
      <c r="DPS256" s="1182"/>
      <c r="DPT256" s="1182"/>
      <c r="DPU256" s="1182"/>
      <c r="DPV256" s="1182"/>
      <c r="DPW256" s="1182"/>
      <c r="DPX256" s="1182"/>
      <c r="DPY256" s="1182"/>
      <c r="DPZ256" s="1182"/>
      <c r="DQA256" s="1182"/>
      <c r="DQB256" s="1182"/>
      <c r="DQC256" s="1182"/>
      <c r="DQD256" s="1182"/>
      <c r="DQE256" s="1182"/>
      <c r="DQF256" s="1177"/>
      <c r="DQG256" s="1182"/>
      <c r="DQH256" s="1182"/>
      <c r="DQI256" s="1182"/>
      <c r="DQJ256" s="1182"/>
      <c r="DQK256" s="1182"/>
      <c r="DQL256" s="1182"/>
      <c r="DQM256" s="1182"/>
      <c r="DQN256" s="1182"/>
      <c r="DQO256" s="1182"/>
      <c r="DQP256" s="1182"/>
      <c r="DQQ256" s="1182"/>
      <c r="DQR256" s="1182"/>
      <c r="DQS256" s="1182"/>
      <c r="DQT256" s="1182"/>
      <c r="DQU256" s="1177"/>
      <c r="DQV256" s="1182"/>
      <c r="DQW256" s="1182"/>
      <c r="DQX256" s="1182"/>
      <c r="DQY256" s="1182"/>
      <c r="DQZ256" s="1182"/>
      <c r="DRA256" s="1182"/>
      <c r="DRB256" s="1182"/>
      <c r="DRC256" s="1182"/>
      <c r="DRD256" s="1182"/>
      <c r="DRE256" s="1182"/>
      <c r="DRF256" s="1182"/>
      <c r="DRG256" s="1182"/>
      <c r="DRH256" s="1182"/>
      <c r="DRI256" s="1182"/>
      <c r="DRJ256" s="1177"/>
      <c r="DRK256" s="1182"/>
      <c r="DRL256" s="1182"/>
      <c r="DRM256" s="1182"/>
      <c r="DRN256" s="1182"/>
      <c r="DRO256" s="1182"/>
      <c r="DRP256" s="1182"/>
      <c r="DRQ256" s="1182"/>
      <c r="DRR256" s="1182"/>
      <c r="DRS256" s="1182"/>
      <c r="DRT256" s="1182"/>
      <c r="DRU256" s="1182"/>
      <c r="DRV256" s="1182"/>
      <c r="DRW256" s="1182"/>
      <c r="DRX256" s="1182"/>
      <c r="DRY256" s="1177"/>
      <c r="DRZ256" s="1182"/>
      <c r="DSA256" s="1182"/>
      <c r="DSB256" s="1182"/>
      <c r="DSC256" s="1182"/>
      <c r="DSD256" s="1182"/>
      <c r="DSE256" s="1182"/>
      <c r="DSF256" s="1182"/>
      <c r="DSG256" s="1182"/>
      <c r="DSH256" s="1182"/>
      <c r="DSI256" s="1182"/>
      <c r="DSJ256" s="1182"/>
      <c r="DSK256" s="1182"/>
      <c r="DSL256" s="1182"/>
      <c r="DSM256" s="1182"/>
      <c r="DSN256" s="1177"/>
      <c r="DSO256" s="1182"/>
      <c r="DSP256" s="1182"/>
      <c r="DSQ256" s="1182"/>
      <c r="DSR256" s="1182"/>
      <c r="DSS256" s="1182"/>
      <c r="DST256" s="1182"/>
      <c r="DSU256" s="1182"/>
      <c r="DSV256" s="1182"/>
      <c r="DSW256" s="1182"/>
      <c r="DSX256" s="1182"/>
      <c r="DSY256" s="1182"/>
      <c r="DSZ256" s="1182"/>
      <c r="DTA256" s="1182"/>
      <c r="DTB256" s="1182"/>
      <c r="DTC256" s="1177"/>
      <c r="DTD256" s="1182"/>
      <c r="DTE256" s="1182"/>
      <c r="DTF256" s="1182"/>
      <c r="DTG256" s="1182"/>
      <c r="DTH256" s="1182"/>
      <c r="DTI256" s="1182"/>
      <c r="DTJ256" s="1182"/>
      <c r="DTK256" s="1182"/>
      <c r="DTL256" s="1182"/>
      <c r="DTM256" s="1182"/>
      <c r="DTN256" s="1182"/>
      <c r="DTO256" s="1182"/>
      <c r="DTP256" s="1182"/>
      <c r="DTQ256" s="1182"/>
      <c r="DTR256" s="1177"/>
      <c r="DTS256" s="1182"/>
      <c r="DTT256" s="1182"/>
      <c r="DTU256" s="1182"/>
      <c r="DTV256" s="1182"/>
      <c r="DTW256" s="1182"/>
      <c r="DTX256" s="1182"/>
      <c r="DTY256" s="1182"/>
      <c r="DTZ256" s="1182"/>
      <c r="DUA256" s="1182"/>
      <c r="DUB256" s="1182"/>
      <c r="DUC256" s="1182"/>
      <c r="DUD256" s="1182"/>
      <c r="DUE256" s="1182"/>
      <c r="DUF256" s="1182"/>
      <c r="DUG256" s="1177"/>
      <c r="DUH256" s="1182"/>
      <c r="DUI256" s="1182"/>
      <c r="DUJ256" s="1182"/>
      <c r="DUK256" s="1182"/>
      <c r="DUL256" s="1182"/>
      <c r="DUM256" s="1182"/>
      <c r="DUN256" s="1182"/>
      <c r="DUO256" s="1182"/>
      <c r="DUP256" s="1182"/>
      <c r="DUQ256" s="1182"/>
      <c r="DUR256" s="1182"/>
      <c r="DUS256" s="1182"/>
      <c r="DUT256" s="1182"/>
      <c r="DUU256" s="1182"/>
      <c r="DUV256" s="1177"/>
      <c r="DUW256" s="1182"/>
      <c r="DUX256" s="1182"/>
      <c r="DUY256" s="1182"/>
      <c r="DUZ256" s="1182"/>
      <c r="DVA256" s="1182"/>
      <c r="DVB256" s="1182"/>
      <c r="DVC256" s="1182"/>
      <c r="DVD256" s="1182"/>
      <c r="DVE256" s="1182"/>
      <c r="DVF256" s="1182"/>
      <c r="DVG256" s="1182"/>
      <c r="DVH256" s="1182"/>
      <c r="DVI256" s="1182"/>
      <c r="DVJ256" s="1182"/>
      <c r="DVK256" s="1177"/>
      <c r="DVL256" s="1182"/>
      <c r="DVM256" s="1182"/>
      <c r="DVN256" s="1182"/>
      <c r="DVO256" s="1182"/>
      <c r="DVP256" s="1182"/>
      <c r="DVQ256" s="1182"/>
      <c r="DVR256" s="1182"/>
      <c r="DVS256" s="1182"/>
      <c r="DVT256" s="1182"/>
      <c r="DVU256" s="1182"/>
      <c r="DVV256" s="1182"/>
      <c r="DVW256" s="1182"/>
      <c r="DVX256" s="1182"/>
      <c r="DVY256" s="1182"/>
      <c r="DVZ256" s="1177"/>
      <c r="DWA256" s="1182"/>
      <c r="DWB256" s="1182"/>
      <c r="DWC256" s="1182"/>
      <c r="DWD256" s="1182"/>
      <c r="DWE256" s="1182"/>
      <c r="DWF256" s="1182"/>
      <c r="DWG256" s="1182"/>
      <c r="DWH256" s="1182"/>
      <c r="DWI256" s="1182"/>
      <c r="DWJ256" s="1182"/>
      <c r="DWK256" s="1182"/>
      <c r="DWL256" s="1182"/>
      <c r="DWM256" s="1182"/>
      <c r="DWN256" s="1182"/>
      <c r="DWO256" s="1177"/>
      <c r="DWP256" s="1182"/>
      <c r="DWQ256" s="1182"/>
      <c r="DWR256" s="1182"/>
      <c r="DWS256" s="1182"/>
      <c r="DWT256" s="1182"/>
      <c r="DWU256" s="1182"/>
      <c r="DWV256" s="1182"/>
      <c r="DWW256" s="1182"/>
      <c r="DWX256" s="1182"/>
      <c r="DWY256" s="1182"/>
      <c r="DWZ256" s="1182"/>
      <c r="DXA256" s="1182"/>
      <c r="DXB256" s="1182"/>
      <c r="DXC256" s="1182"/>
      <c r="DXD256" s="1177"/>
      <c r="DXE256" s="1182"/>
      <c r="DXF256" s="1182"/>
      <c r="DXG256" s="1182"/>
      <c r="DXH256" s="1182"/>
      <c r="DXI256" s="1182"/>
      <c r="DXJ256" s="1182"/>
      <c r="DXK256" s="1182"/>
      <c r="DXL256" s="1182"/>
      <c r="DXM256" s="1182"/>
      <c r="DXN256" s="1182"/>
      <c r="DXO256" s="1182"/>
      <c r="DXP256" s="1182"/>
      <c r="DXQ256" s="1182"/>
      <c r="DXR256" s="1182"/>
      <c r="DXS256" s="1177"/>
      <c r="DXT256" s="1182"/>
      <c r="DXU256" s="1182"/>
      <c r="DXV256" s="1182"/>
      <c r="DXW256" s="1182"/>
      <c r="DXX256" s="1182"/>
      <c r="DXY256" s="1182"/>
      <c r="DXZ256" s="1182"/>
      <c r="DYA256" s="1182"/>
      <c r="DYB256" s="1182"/>
      <c r="DYC256" s="1182"/>
      <c r="DYD256" s="1182"/>
      <c r="DYE256" s="1182"/>
      <c r="DYF256" s="1182"/>
      <c r="DYG256" s="1182"/>
      <c r="DYH256" s="1177"/>
      <c r="DYI256" s="1182"/>
      <c r="DYJ256" s="1182"/>
      <c r="DYK256" s="1182"/>
      <c r="DYL256" s="1182"/>
      <c r="DYM256" s="1182"/>
      <c r="DYN256" s="1182"/>
      <c r="DYO256" s="1182"/>
      <c r="DYP256" s="1182"/>
      <c r="DYQ256" s="1182"/>
      <c r="DYR256" s="1182"/>
      <c r="DYS256" s="1182"/>
      <c r="DYT256" s="1182"/>
      <c r="DYU256" s="1182"/>
      <c r="DYV256" s="1182"/>
      <c r="DYW256" s="1177"/>
      <c r="DYX256" s="1182"/>
      <c r="DYY256" s="1182"/>
      <c r="DYZ256" s="1182"/>
      <c r="DZA256" s="1182"/>
      <c r="DZB256" s="1182"/>
      <c r="DZC256" s="1182"/>
      <c r="DZD256" s="1182"/>
      <c r="DZE256" s="1182"/>
      <c r="DZF256" s="1182"/>
      <c r="DZG256" s="1182"/>
      <c r="DZH256" s="1182"/>
      <c r="DZI256" s="1182"/>
      <c r="DZJ256" s="1182"/>
      <c r="DZK256" s="1182"/>
      <c r="DZL256" s="1177"/>
      <c r="DZM256" s="1182"/>
      <c r="DZN256" s="1182"/>
      <c r="DZO256" s="1182"/>
      <c r="DZP256" s="1182"/>
      <c r="DZQ256" s="1182"/>
      <c r="DZR256" s="1182"/>
      <c r="DZS256" s="1182"/>
      <c r="DZT256" s="1182"/>
      <c r="DZU256" s="1182"/>
      <c r="DZV256" s="1182"/>
      <c r="DZW256" s="1182"/>
      <c r="DZX256" s="1182"/>
      <c r="DZY256" s="1182"/>
      <c r="DZZ256" s="1182"/>
      <c r="EAA256" s="1177"/>
      <c r="EAB256" s="1182"/>
      <c r="EAC256" s="1182"/>
      <c r="EAD256" s="1182"/>
      <c r="EAE256" s="1182"/>
      <c r="EAF256" s="1182"/>
      <c r="EAG256" s="1182"/>
      <c r="EAH256" s="1182"/>
      <c r="EAI256" s="1182"/>
      <c r="EAJ256" s="1182"/>
      <c r="EAK256" s="1182"/>
      <c r="EAL256" s="1182"/>
      <c r="EAM256" s="1182"/>
      <c r="EAN256" s="1182"/>
      <c r="EAO256" s="1182"/>
      <c r="EAP256" s="1177"/>
      <c r="EAQ256" s="1182"/>
      <c r="EAR256" s="1182"/>
      <c r="EAS256" s="1182"/>
      <c r="EAT256" s="1182"/>
      <c r="EAU256" s="1182"/>
      <c r="EAV256" s="1182"/>
      <c r="EAW256" s="1182"/>
      <c r="EAX256" s="1182"/>
      <c r="EAY256" s="1182"/>
      <c r="EAZ256" s="1182"/>
      <c r="EBA256" s="1182"/>
      <c r="EBB256" s="1182"/>
      <c r="EBC256" s="1182"/>
      <c r="EBD256" s="1182"/>
      <c r="EBE256" s="1177"/>
      <c r="EBF256" s="1182"/>
      <c r="EBG256" s="1182"/>
      <c r="EBH256" s="1182"/>
      <c r="EBI256" s="1182"/>
      <c r="EBJ256" s="1182"/>
      <c r="EBK256" s="1182"/>
      <c r="EBL256" s="1182"/>
      <c r="EBM256" s="1182"/>
      <c r="EBN256" s="1182"/>
      <c r="EBO256" s="1182"/>
      <c r="EBP256" s="1182"/>
      <c r="EBQ256" s="1182"/>
      <c r="EBR256" s="1182"/>
      <c r="EBS256" s="1182"/>
      <c r="EBT256" s="1177"/>
      <c r="EBU256" s="1182"/>
      <c r="EBV256" s="1182"/>
      <c r="EBW256" s="1182"/>
      <c r="EBX256" s="1182"/>
      <c r="EBY256" s="1182"/>
      <c r="EBZ256" s="1182"/>
      <c r="ECA256" s="1182"/>
      <c r="ECB256" s="1182"/>
      <c r="ECC256" s="1182"/>
      <c r="ECD256" s="1182"/>
      <c r="ECE256" s="1182"/>
      <c r="ECF256" s="1182"/>
      <c r="ECG256" s="1182"/>
      <c r="ECH256" s="1182"/>
      <c r="ECI256" s="1177"/>
      <c r="ECJ256" s="1182"/>
      <c r="ECK256" s="1182"/>
      <c r="ECL256" s="1182"/>
      <c r="ECM256" s="1182"/>
      <c r="ECN256" s="1182"/>
      <c r="ECO256" s="1182"/>
      <c r="ECP256" s="1182"/>
      <c r="ECQ256" s="1182"/>
      <c r="ECR256" s="1182"/>
      <c r="ECS256" s="1182"/>
      <c r="ECT256" s="1182"/>
      <c r="ECU256" s="1182"/>
      <c r="ECV256" s="1182"/>
      <c r="ECW256" s="1182"/>
      <c r="ECX256" s="1177"/>
      <c r="ECY256" s="1182"/>
      <c r="ECZ256" s="1182"/>
      <c r="EDA256" s="1182"/>
      <c r="EDB256" s="1182"/>
      <c r="EDC256" s="1182"/>
      <c r="EDD256" s="1182"/>
      <c r="EDE256" s="1182"/>
      <c r="EDF256" s="1182"/>
      <c r="EDG256" s="1182"/>
      <c r="EDH256" s="1182"/>
      <c r="EDI256" s="1182"/>
      <c r="EDJ256" s="1182"/>
      <c r="EDK256" s="1182"/>
      <c r="EDL256" s="1182"/>
      <c r="EDM256" s="1177"/>
      <c r="EDN256" s="1182"/>
      <c r="EDO256" s="1182"/>
      <c r="EDP256" s="1182"/>
      <c r="EDQ256" s="1182"/>
      <c r="EDR256" s="1182"/>
      <c r="EDS256" s="1182"/>
      <c r="EDT256" s="1182"/>
      <c r="EDU256" s="1182"/>
      <c r="EDV256" s="1182"/>
      <c r="EDW256" s="1182"/>
      <c r="EDX256" s="1182"/>
      <c r="EDY256" s="1182"/>
      <c r="EDZ256" s="1182"/>
      <c r="EEA256" s="1182"/>
      <c r="EEB256" s="1177"/>
      <c r="EEC256" s="1182"/>
      <c r="EED256" s="1182"/>
      <c r="EEE256" s="1182"/>
      <c r="EEF256" s="1182"/>
      <c r="EEG256" s="1182"/>
      <c r="EEH256" s="1182"/>
      <c r="EEI256" s="1182"/>
      <c r="EEJ256" s="1182"/>
      <c r="EEK256" s="1182"/>
      <c r="EEL256" s="1182"/>
      <c r="EEM256" s="1182"/>
      <c r="EEN256" s="1182"/>
      <c r="EEO256" s="1182"/>
      <c r="EEP256" s="1182"/>
      <c r="EEQ256" s="1177"/>
      <c r="EER256" s="1182"/>
      <c r="EES256" s="1182"/>
      <c r="EET256" s="1182"/>
      <c r="EEU256" s="1182"/>
      <c r="EEV256" s="1182"/>
      <c r="EEW256" s="1182"/>
      <c r="EEX256" s="1182"/>
      <c r="EEY256" s="1182"/>
      <c r="EEZ256" s="1182"/>
      <c r="EFA256" s="1182"/>
      <c r="EFB256" s="1182"/>
      <c r="EFC256" s="1182"/>
      <c r="EFD256" s="1182"/>
      <c r="EFE256" s="1182"/>
      <c r="EFF256" s="1177"/>
      <c r="EFG256" s="1182"/>
      <c r="EFH256" s="1182"/>
      <c r="EFI256" s="1182"/>
      <c r="EFJ256" s="1182"/>
      <c r="EFK256" s="1182"/>
      <c r="EFL256" s="1182"/>
      <c r="EFM256" s="1182"/>
      <c r="EFN256" s="1182"/>
      <c r="EFO256" s="1182"/>
      <c r="EFP256" s="1182"/>
      <c r="EFQ256" s="1182"/>
      <c r="EFR256" s="1182"/>
      <c r="EFS256" s="1182"/>
      <c r="EFT256" s="1182"/>
      <c r="EFU256" s="1177"/>
      <c r="EFV256" s="1182"/>
      <c r="EFW256" s="1182"/>
      <c r="EFX256" s="1182"/>
      <c r="EFY256" s="1182"/>
      <c r="EFZ256" s="1182"/>
      <c r="EGA256" s="1182"/>
      <c r="EGB256" s="1182"/>
      <c r="EGC256" s="1182"/>
      <c r="EGD256" s="1182"/>
      <c r="EGE256" s="1182"/>
      <c r="EGF256" s="1182"/>
      <c r="EGG256" s="1182"/>
      <c r="EGH256" s="1182"/>
      <c r="EGI256" s="1182"/>
      <c r="EGJ256" s="1177"/>
      <c r="EGK256" s="1182"/>
      <c r="EGL256" s="1182"/>
      <c r="EGM256" s="1182"/>
      <c r="EGN256" s="1182"/>
      <c r="EGO256" s="1182"/>
      <c r="EGP256" s="1182"/>
      <c r="EGQ256" s="1182"/>
      <c r="EGR256" s="1182"/>
      <c r="EGS256" s="1182"/>
      <c r="EGT256" s="1182"/>
      <c r="EGU256" s="1182"/>
      <c r="EGV256" s="1182"/>
      <c r="EGW256" s="1182"/>
      <c r="EGX256" s="1182"/>
      <c r="EGY256" s="1177"/>
      <c r="EGZ256" s="1182"/>
      <c r="EHA256" s="1182"/>
      <c r="EHB256" s="1182"/>
      <c r="EHC256" s="1182"/>
      <c r="EHD256" s="1182"/>
      <c r="EHE256" s="1182"/>
      <c r="EHF256" s="1182"/>
      <c r="EHG256" s="1182"/>
      <c r="EHH256" s="1182"/>
      <c r="EHI256" s="1182"/>
      <c r="EHJ256" s="1182"/>
      <c r="EHK256" s="1182"/>
      <c r="EHL256" s="1182"/>
      <c r="EHM256" s="1182"/>
      <c r="EHN256" s="1177"/>
      <c r="EHO256" s="1182"/>
      <c r="EHP256" s="1182"/>
      <c r="EHQ256" s="1182"/>
      <c r="EHR256" s="1182"/>
      <c r="EHS256" s="1182"/>
      <c r="EHT256" s="1182"/>
      <c r="EHU256" s="1182"/>
      <c r="EHV256" s="1182"/>
      <c r="EHW256" s="1182"/>
      <c r="EHX256" s="1182"/>
      <c r="EHY256" s="1182"/>
      <c r="EHZ256" s="1182"/>
      <c r="EIA256" s="1182"/>
      <c r="EIB256" s="1182"/>
      <c r="EIC256" s="1177"/>
      <c r="EID256" s="1182"/>
      <c r="EIE256" s="1182"/>
      <c r="EIF256" s="1182"/>
      <c r="EIG256" s="1182"/>
      <c r="EIH256" s="1182"/>
      <c r="EII256" s="1182"/>
      <c r="EIJ256" s="1182"/>
      <c r="EIK256" s="1182"/>
      <c r="EIL256" s="1182"/>
      <c r="EIM256" s="1182"/>
      <c r="EIN256" s="1182"/>
      <c r="EIO256" s="1182"/>
      <c r="EIP256" s="1182"/>
      <c r="EIQ256" s="1182"/>
      <c r="EIR256" s="1177"/>
      <c r="EIS256" s="1182"/>
      <c r="EIT256" s="1182"/>
      <c r="EIU256" s="1182"/>
      <c r="EIV256" s="1182"/>
      <c r="EIW256" s="1182"/>
      <c r="EIX256" s="1182"/>
      <c r="EIY256" s="1182"/>
      <c r="EIZ256" s="1182"/>
      <c r="EJA256" s="1182"/>
      <c r="EJB256" s="1182"/>
      <c r="EJC256" s="1182"/>
      <c r="EJD256" s="1182"/>
      <c r="EJE256" s="1182"/>
      <c r="EJF256" s="1182"/>
      <c r="EJG256" s="1177"/>
      <c r="EJH256" s="1182"/>
      <c r="EJI256" s="1182"/>
      <c r="EJJ256" s="1182"/>
      <c r="EJK256" s="1182"/>
      <c r="EJL256" s="1182"/>
      <c r="EJM256" s="1182"/>
      <c r="EJN256" s="1182"/>
      <c r="EJO256" s="1182"/>
      <c r="EJP256" s="1182"/>
      <c r="EJQ256" s="1182"/>
      <c r="EJR256" s="1182"/>
      <c r="EJS256" s="1182"/>
      <c r="EJT256" s="1182"/>
      <c r="EJU256" s="1182"/>
      <c r="EJV256" s="1177"/>
      <c r="EJW256" s="1182"/>
      <c r="EJX256" s="1182"/>
      <c r="EJY256" s="1182"/>
      <c r="EJZ256" s="1182"/>
      <c r="EKA256" s="1182"/>
      <c r="EKB256" s="1182"/>
      <c r="EKC256" s="1182"/>
      <c r="EKD256" s="1182"/>
      <c r="EKE256" s="1182"/>
      <c r="EKF256" s="1182"/>
      <c r="EKG256" s="1182"/>
      <c r="EKH256" s="1182"/>
      <c r="EKI256" s="1182"/>
      <c r="EKJ256" s="1182"/>
      <c r="EKK256" s="1177"/>
      <c r="EKL256" s="1182"/>
      <c r="EKM256" s="1182"/>
      <c r="EKN256" s="1182"/>
      <c r="EKO256" s="1182"/>
      <c r="EKP256" s="1182"/>
      <c r="EKQ256" s="1182"/>
      <c r="EKR256" s="1182"/>
      <c r="EKS256" s="1182"/>
      <c r="EKT256" s="1182"/>
      <c r="EKU256" s="1182"/>
      <c r="EKV256" s="1182"/>
      <c r="EKW256" s="1182"/>
      <c r="EKX256" s="1182"/>
      <c r="EKY256" s="1182"/>
      <c r="EKZ256" s="1177"/>
      <c r="ELA256" s="1182"/>
      <c r="ELB256" s="1182"/>
      <c r="ELC256" s="1182"/>
      <c r="ELD256" s="1182"/>
      <c r="ELE256" s="1182"/>
      <c r="ELF256" s="1182"/>
      <c r="ELG256" s="1182"/>
      <c r="ELH256" s="1182"/>
      <c r="ELI256" s="1182"/>
      <c r="ELJ256" s="1182"/>
      <c r="ELK256" s="1182"/>
      <c r="ELL256" s="1182"/>
      <c r="ELM256" s="1182"/>
      <c r="ELN256" s="1182"/>
      <c r="ELO256" s="1177"/>
      <c r="ELP256" s="1182"/>
      <c r="ELQ256" s="1182"/>
      <c r="ELR256" s="1182"/>
      <c r="ELS256" s="1182"/>
      <c r="ELT256" s="1182"/>
      <c r="ELU256" s="1182"/>
      <c r="ELV256" s="1182"/>
      <c r="ELW256" s="1182"/>
      <c r="ELX256" s="1182"/>
      <c r="ELY256" s="1182"/>
      <c r="ELZ256" s="1182"/>
      <c r="EMA256" s="1182"/>
      <c r="EMB256" s="1182"/>
      <c r="EMC256" s="1182"/>
      <c r="EMD256" s="1177"/>
      <c r="EME256" s="1182"/>
      <c r="EMF256" s="1182"/>
      <c r="EMG256" s="1182"/>
      <c r="EMH256" s="1182"/>
      <c r="EMI256" s="1182"/>
      <c r="EMJ256" s="1182"/>
      <c r="EMK256" s="1182"/>
      <c r="EML256" s="1182"/>
      <c r="EMM256" s="1182"/>
      <c r="EMN256" s="1182"/>
      <c r="EMO256" s="1182"/>
      <c r="EMP256" s="1182"/>
      <c r="EMQ256" s="1182"/>
      <c r="EMR256" s="1182"/>
      <c r="EMS256" s="1177"/>
      <c r="EMT256" s="1182"/>
      <c r="EMU256" s="1182"/>
      <c r="EMV256" s="1182"/>
      <c r="EMW256" s="1182"/>
      <c r="EMX256" s="1182"/>
      <c r="EMY256" s="1182"/>
      <c r="EMZ256" s="1182"/>
      <c r="ENA256" s="1182"/>
      <c r="ENB256" s="1182"/>
      <c r="ENC256" s="1182"/>
      <c r="END256" s="1182"/>
      <c r="ENE256" s="1182"/>
      <c r="ENF256" s="1182"/>
      <c r="ENG256" s="1182"/>
      <c r="ENH256" s="1177"/>
      <c r="ENI256" s="1182"/>
      <c r="ENJ256" s="1182"/>
      <c r="ENK256" s="1182"/>
      <c r="ENL256" s="1182"/>
      <c r="ENM256" s="1182"/>
      <c r="ENN256" s="1182"/>
      <c r="ENO256" s="1182"/>
      <c r="ENP256" s="1182"/>
      <c r="ENQ256" s="1182"/>
      <c r="ENR256" s="1182"/>
      <c r="ENS256" s="1182"/>
      <c r="ENT256" s="1182"/>
      <c r="ENU256" s="1182"/>
      <c r="ENV256" s="1182"/>
      <c r="ENW256" s="1177"/>
      <c r="ENX256" s="1182"/>
      <c r="ENY256" s="1182"/>
      <c r="ENZ256" s="1182"/>
      <c r="EOA256" s="1182"/>
      <c r="EOB256" s="1182"/>
      <c r="EOC256" s="1182"/>
      <c r="EOD256" s="1182"/>
      <c r="EOE256" s="1182"/>
      <c r="EOF256" s="1182"/>
      <c r="EOG256" s="1182"/>
      <c r="EOH256" s="1182"/>
      <c r="EOI256" s="1182"/>
      <c r="EOJ256" s="1182"/>
      <c r="EOK256" s="1182"/>
      <c r="EOL256" s="1177"/>
      <c r="EOM256" s="1182"/>
      <c r="EON256" s="1182"/>
      <c r="EOO256" s="1182"/>
      <c r="EOP256" s="1182"/>
      <c r="EOQ256" s="1182"/>
      <c r="EOR256" s="1182"/>
      <c r="EOS256" s="1182"/>
      <c r="EOT256" s="1182"/>
      <c r="EOU256" s="1182"/>
      <c r="EOV256" s="1182"/>
      <c r="EOW256" s="1182"/>
      <c r="EOX256" s="1182"/>
      <c r="EOY256" s="1182"/>
      <c r="EOZ256" s="1182"/>
      <c r="EPA256" s="1177"/>
      <c r="EPB256" s="1182"/>
      <c r="EPC256" s="1182"/>
      <c r="EPD256" s="1182"/>
      <c r="EPE256" s="1182"/>
      <c r="EPF256" s="1182"/>
      <c r="EPG256" s="1182"/>
      <c r="EPH256" s="1182"/>
      <c r="EPI256" s="1182"/>
      <c r="EPJ256" s="1182"/>
      <c r="EPK256" s="1182"/>
      <c r="EPL256" s="1182"/>
      <c r="EPM256" s="1182"/>
      <c r="EPN256" s="1182"/>
      <c r="EPO256" s="1182"/>
      <c r="EPP256" s="1177"/>
      <c r="EPQ256" s="1182"/>
      <c r="EPR256" s="1182"/>
      <c r="EPS256" s="1182"/>
      <c r="EPT256" s="1182"/>
      <c r="EPU256" s="1182"/>
      <c r="EPV256" s="1182"/>
      <c r="EPW256" s="1182"/>
      <c r="EPX256" s="1182"/>
      <c r="EPY256" s="1182"/>
      <c r="EPZ256" s="1182"/>
      <c r="EQA256" s="1182"/>
      <c r="EQB256" s="1182"/>
      <c r="EQC256" s="1182"/>
      <c r="EQD256" s="1182"/>
      <c r="EQE256" s="1177"/>
      <c r="EQF256" s="1182"/>
      <c r="EQG256" s="1182"/>
      <c r="EQH256" s="1182"/>
      <c r="EQI256" s="1182"/>
      <c r="EQJ256" s="1182"/>
      <c r="EQK256" s="1182"/>
      <c r="EQL256" s="1182"/>
      <c r="EQM256" s="1182"/>
      <c r="EQN256" s="1182"/>
      <c r="EQO256" s="1182"/>
      <c r="EQP256" s="1182"/>
      <c r="EQQ256" s="1182"/>
      <c r="EQR256" s="1182"/>
      <c r="EQS256" s="1182"/>
      <c r="EQT256" s="1177"/>
      <c r="EQU256" s="1182"/>
      <c r="EQV256" s="1182"/>
      <c r="EQW256" s="1182"/>
      <c r="EQX256" s="1182"/>
      <c r="EQY256" s="1182"/>
      <c r="EQZ256" s="1182"/>
      <c r="ERA256" s="1182"/>
      <c r="ERB256" s="1182"/>
      <c r="ERC256" s="1182"/>
      <c r="ERD256" s="1182"/>
      <c r="ERE256" s="1182"/>
      <c r="ERF256" s="1182"/>
      <c r="ERG256" s="1182"/>
      <c r="ERH256" s="1182"/>
      <c r="ERI256" s="1177"/>
      <c r="ERJ256" s="1182"/>
      <c r="ERK256" s="1182"/>
      <c r="ERL256" s="1182"/>
      <c r="ERM256" s="1182"/>
      <c r="ERN256" s="1182"/>
      <c r="ERO256" s="1182"/>
      <c r="ERP256" s="1182"/>
      <c r="ERQ256" s="1182"/>
      <c r="ERR256" s="1182"/>
      <c r="ERS256" s="1182"/>
      <c r="ERT256" s="1182"/>
      <c r="ERU256" s="1182"/>
      <c r="ERV256" s="1182"/>
      <c r="ERW256" s="1182"/>
      <c r="ERX256" s="1177"/>
      <c r="ERY256" s="1182"/>
      <c r="ERZ256" s="1182"/>
      <c r="ESA256" s="1182"/>
      <c r="ESB256" s="1182"/>
      <c r="ESC256" s="1182"/>
      <c r="ESD256" s="1182"/>
      <c r="ESE256" s="1182"/>
      <c r="ESF256" s="1182"/>
      <c r="ESG256" s="1182"/>
      <c r="ESH256" s="1182"/>
      <c r="ESI256" s="1182"/>
      <c r="ESJ256" s="1182"/>
      <c r="ESK256" s="1182"/>
      <c r="ESL256" s="1182"/>
      <c r="ESM256" s="1177"/>
      <c r="ESN256" s="1182"/>
      <c r="ESO256" s="1182"/>
      <c r="ESP256" s="1182"/>
      <c r="ESQ256" s="1182"/>
      <c r="ESR256" s="1182"/>
      <c r="ESS256" s="1182"/>
      <c r="EST256" s="1182"/>
      <c r="ESU256" s="1182"/>
      <c r="ESV256" s="1182"/>
      <c r="ESW256" s="1182"/>
      <c r="ESX256" s="1182"/>
      <c r="ESY256" s="1182"/>
      <c r="ESZ256" s="1182"/>
      <c r="ETA256" s="1182"/>
      <c r="ETB256" s="1177"/>
      <c r="ETC256" s="1182"/>
      <c r="ETD256" s="1182"/>
      <c r="ETE256" s="1182"/>
      <c r="ETF256" s="1182"/>
      <c r="ETG256" s="1182"/>
      <c r="ETH256" s="1182"/>
      <c r="ETI256" s="1182"/>
      <c r="ETJ256" s="1182"/>
      <c r="ETK256" s="1182"/>
      <c r="ETL256" s="1182"/>
      <c r="ETM256" s="1182"/>
      <c r="ETN256" s="1182"/>
      <c r="ETO256" s="1182"/>
      <c r="ETP256" s="1182"/>
      <c r="ETQ256" s="1177"/>
      <c r="ETR256" s="1182"/>
      <c r="ETS256" s="1182"/>
      <c r="ETT256" s="1182"/>
      <c r="ETU256" s="1182"/>
      <c r="ETV256" s="1182"/>
      <c r="ETW256" s="1182"/>
      <c r="ETX256" s="1182"/>
      <c r="ETY256" s="1182"/>
      <c r="ETZ256" s="1182"/>
      <c r="EUA256" s="1182"/>
      <c r="EUB256" s="1182"/>
      <c r="EUC256" s="1182"/>
      <c r="EUD256" s="1182"/>
      <c r="EUE256" s="1182"/>
      <c r="EUF256" s="1177"/>
      <c r="EUG256" s="1182"/>
      <c r="EUH256" s="1182"/>
      <c r="EUI256" s="1182"/>
      <c r="EUJ256" s="1182"/>
      <c r="EUK256" s="1182"/>
      <c r="EUL256" s="1182"/>
      <c r="EUM256" s="1182"/>
      <c r="EUN256" s="1182"/>
      <c r="EUO256" s="1182"/>
      <c r="EUP256" s="1182"/>
      <c r="EUQ256" s="1182"/>
      <c r="EUR256" s="1182"/>
      <c r="EUS256" s="1182"/>
      <c r="EUT256" s="1182"/>
      <c r="EUU256" s="1177"/>
      <c r="EUV256" s="1182"/>
      <c r="EUW256" s="1182"/>
      <c r="EUX256" s="1182"/>
      <c r="EUY256" s="1182"/>
      <c r="EUZ256" s="1182"/>
      <c r="EVA256" s="1182"/>
      <c r="EVB256" s="1182"/>
      <c r="EVC256" s="1182"/>
      <c r="EVD256" s="1182"/>
      <c r="EVE256" s="1182"/>
      <c r="EVF256" s="1182"/>
      <c r="EVG256" s="1182"/>
      <c r="EVH256" s="1182"/>
      <c r="EVI256" s="1182"/>
      <c r="EVJ256" s="1177"/>
      <c r="EVK256" s="1182"/>
      <c r="EVL256" s="1182"/>
      <c r="EVM256" s="1182"/>
      <c r="EVN256" s="1182"/>
      <c r="EVO256" s="1182"/>
      <c r="EVP256" s="1182"/>
      <c r="EVQ256" s="1182"/>
      <c r="EVR256" s="1182"/>
      <c r="EVS256" s="1182"/>
      <c r="EVT256" s="1182"/>
      <c r="EVU256" s="1182"/>
      <c r="EVV256" s="1182"/>
      <c r="EVW256" s="1182"/>
      <c r="EVX256" s="1182"/>
      <c r="EVY256" s="1177"/>
      <c r="EVZ256" s="1182"/>
      <c r="EWA256" s="1182"/>
      <c r="EWB256" s="1182"/>
      <c r="EWC256" s="1182"/>
      <c r="EWD256" s="1182"/>
      <c r="EWE256" s="1182"/>
      <c r="EWF256" s="1182"/>
      <c r="EWG256" s="1182"/>
      <c r="EWH256" s="1182"/>
      <c r="EWI256" s="1182"/>
      <c r="EWJ256" s="1182"/>
      <c r="EWK256" s="1182"/>
      <c r="EWL256" s="1182"/>
      <c r="EWM256" s="1182"/>
      <c r="EWN256" s="1177"/>
      <c r="EWO256" s="1182"/>
      <c r="EWP256" s="1182"/>
      <c r="EWQ256" s="1182"/>
      <c r="EWR256" s="1182"/>
      <c r="EWS256" s="1182"/>
      <c r="EWT256" s="1182"/>
      <c r="EWU256" s="1182"/>
      <c r="EWV256" s="1182"/>
      <c r="EWW256" s="1182"/>
      <c r="EWX256" s="1182"/>
      <c r="EWY256" s="1182"/>
      <c r="EWZ256" s="1182"/>
      <c r="EXA256" s="1182"/>
      <c r="EXB256" s="1182"/>
      <c r="EXC256" s="1177"/>
      <c r="EXD256" s="1182"/>
      <c r="EXE256" s="1182"/>
      <c r="EXF256" s="1182"/>
      <c r="EXG256" s="1182"/>
      <c r="EXH256" s="1182"/>
      <c r="EXI256" s="1182"/>
      <c r="EXJ256" s="1182"/>
      <c r="EXK256" s="1182"/>
      <c r="EXL256" s="1182"/>
      <c r="EXM256" s="1182"/>
      <c r="EXN256" s="1182"/>
      <c r="EXO256" s="1182"/>
      <c r="EXP256" s="1182"/>
      <c r="EXQ256" s="1182"/>
      <c r="EXR256" s="1177"/>
      <c r="EXS256" s="1182"/>
      <c r="EXT256" s="1182"/>
      <c r="EXU256" s="1182"/>
      <c r="EXV256" s="1182"/>
      <c r="EXW256" s="1182"/>
      <c r="EXX256" s="1182"/>
      <c r="EXY256" s="1182"/>
      <c r="EXZ256" s="1182"/>
      <c r="EYA256" s="1182"/>
      <c r="EYB256" s="1182"/>
      <c r="EYC256" s="1182"/>
      <c r="EYD256" s="1182"/>
      <c r="EYE256" s="1182"/>
      <c r="EYF256" s="1182"/>
      <c r="EYG256" s="1177"/>
      <c r="EYH256" s="1182"/>
      <c r="EYI256" s="1182"/>
      <c r="EYJ256" s="1182"/>
      <c r="EYK256" s="1182"/>
      <c r="EYL256" s="1182"/>
      <c r="EYM256" s="1182"/>
      <c r="EYN256" s="1182"/>
      <c r="EYO256" s="1182"/>
      <c r="EYP256" s="1182"/>
      <c r="EYQ256" s="1182"/>
      <c r="EYR256" s="1182"/>
      <c r="EYS256" s="1182"/>
      <c r="EYT256" s="1182"/>
      <c r="EYU256" s="1182"/>
      <c r="EYV256" s="1177"/>
      <c r="EYW256" s="1182"/>
      <c r="EYX256" s="1182"/>
      <c r="EYY256" s="1182"/>
      <c r="EYZ256" s="1182"/>
      <c r="EZA256" s="1182"/>
      <c r="EZB256" s="1182"/>
      <c r="EZC256" s="1182"/>
      <c r="EZD256" s="1182"/>
      <c r="EZE256" s="1182"/>
      <c r="EZF256" s="1182"/>
      <c r="EZG256" s="1182"/>
      <c r="EZH256" s="1182"/>
      <c r="EZI256" s="1182"/>
      <c r="EZJ256" s="1182"/>
      <c r="EZK256" s="1177"/>
      <c r="EZL256" s="1182"/>
      <c r="EZM256" s="1182"/>
      <c r="EZN256" s="1182"/>
      <c r="EZO256" s="1182"/>
      <c r="EZP256" s="1182"/>
      <c r="EZQ256" s="1182"/>
      <c r="EZR256" s="1182"/>
      <c r="EZS256" s="1182"/>
      <c r="EZT256" s="1182"/>
      <c r="EZU256" s="1182"/>
      <c r="EZV256" s="1182"/>
      <c r="EZW256" s="1182"/>
      <c r="EZX256" s="1182"/>
      <c r="EZY256" s="1182"/>
      <c r="EZZ256" s="1177"/>
      <c r="FAA256" s="1182"/>
      <c r="FAB256" s="1182"/>
      <c r="FAC256" s="1182"/>
      <c r="FAD256" s="1182"/>
      <c r="FAE256" s="1182"/>
      <c r="FAF256" s="1182"/>
      <c r="FAG256" s="1182"/>
      <c r="FAH256" s="1182"/>
      <c r="FAI256" s="1182"/>
      <c r="FAJ256" s="1182"/>
      <c r="FAK256" s="1182"/>
      <c r="FAL256" s="1182"/>
      <c r="FAM256" s="1182"/>
      <c r="FAN256" s="1182"/>
      <c r="FAO256" s="1177"/>
      <c r="FAP256" s="1182"/>
      <c r="FAQ256" s="1182"/>
      <c r="FAR256" s="1182"/>
      <c r="FAS256" s="1182"/>
      <c r="FAT256" s="1182"/>
      <c r="FAU256" s="1182"/>
      <c r="FAV256" s="1182"/>
      <c r="FAW256" s="1182"/>
      <c r="FAX256" s="1182"/>
      <c r="FAY256" s="1182"/>
      <c r="FAZ256" s="1182"/>
      <c r="FBA256" s="1182"/>
      <c r="FBB256" s="1182"/>
      <c r="FBC256" s="1182"/>
      <c r="FBD256" s="1177"/>
      <c r="FBE256" s="1182"/>
      <c r="FBF256" s="1182"/>
      <c r="FBG256" s="1182"/>
      <c r="FBH256" s="1182"/>
      <c r="FBI256" s="1182"/>
      <c r="FBJ256" s="1182"/>
      <c r="FBK256" s="1182"/>
      <c r="FBL256" s="1182"/>
      <c r="FBM256" s="1182"/>
      <c r="FBN256" s="1182"/>
      <c r="FBO256" s="1182"/>
      <c r="FBP256" s="1182"/>
      <c r="FBQ256" s="1182"/>
      <c r="FBR256" s="1182"/>
      <c r="FBS256" s="1177"/>
      <c r="FBT256" s="1182"/>
      <c r="FBU256" s="1182"/>
      <c r="FBV256" s="1182"/>
      <c r="FBW256" s="1182"/>
      <c r="FBX256" s="1182"/>
      <c r="FBY256" s="1182"/>
      <c r="FBZ256" s="1182"/>
      <c r="FCA256" s="1182"/>
      <c r="FCB256" s="1182"/>
      <c r="FCC256" s="1182"/>
      <c r="FCD256" s="1182"/>
      <c r="FCE256" s="1182"/>
      <c r="FCF256" s="1182"/>
      <c r="FCG256" s="1182"/>
      <c r="FCH256" s="1177"/>
      <c r="FCI256" s="1182"/>
      <c r="FCJ256" s="1182"/>
      <c r="FCK256" s="1182"/>
      <c r="FCL256" s="1182"/>
      <c r="FCM256" s="1182"/>
      <c r="FCN256" s="1182"/>
      <c r="FCO256" s="1182"/>
      <c r="FCP256" s="1182"/>
      <c r="FCQ256" s="1182"/>
      <c r="FCR256" s="1182"/>
      <c r="FCS256" s="1182"/>
      <c r="FCT256" s="1182"/>
      <c r="FCU256" s="1182"/>
      <c r="FCV256" s="1182"/>
      <c r="FCW256" s="1177"/>
      <c r="FCX256" s="1182"/>
      <c r="FCY256" s="1182"/>
      <c r="FCZ256" s="1182"/>
      <c r="FDA256" s="1182"/>
      <c r="FDB256" s="1182"/>
      <c r="FDC256" s="1182"/>
      <c r="FDD256" s="1182"/>
      <c r="FDE256" s="1182"/>
      <c r="FDF256" s="1182"/>
      <c r="FDG256" s="1182"/>
      <c r="FDH256" s="1182"/>
      <c r="FDI256" s="1182"/>
      <c r="FDJ256" s="1182"/>
      <c r="FDK256" s="1182"/>
      <c r="FDL256" s="1177"/>
      <c r="FDM256" s="1182"/>
      <c r="FDN256" s="1182"/>
      <c r="FDO256" s="1182"/>
      <c r="FDP256" s="1182"/>
      <c r="FDQ256" s="1182"/>
      <c r="FDR256" s="1182"/>
      <c r="FDS256" s="1182"/>
      <c r="FDT256" s="1182"/>
      <c r="FDU256" s="1182"/>
      <c r="FDV256" s="1182"/>
      <c r="FDW256" s="1182"/>
      <c r="FDX256" s="1182"/>
      <c r="FDY256" s="1182"/>
      <c r="FDZ256" s="1182"/>
      <c r="FEA256" s="1177"/>
      <c r="FEB256" s="1182"/>
      <c r="FEC256" s="1182"/>
      <c r="FED256" s="1182"/>
      <c r="FEE256" s="1182"/>
      <c r="FEF256" s="1182"/>
      <c r="FEG256" s="1182"/>
      <c r="FEH256" s="1182"/>
      <c r="FEI256" s="1182"/>
      <c r="FEJ256" s="1182"/>
      <c r="FEK256" s="1182"/>
      <c r="FEL256" s="1182"/>
      <c r="FEM256" s="1182"/>
      <c r="FEN256" s="1182"/>
      <c r="FEO256" s="1182"/>
      <c r="FEP256" s="1177"/>
      <c r="FEQ256" s="1182"/>
      <c r="FER256" s="1182"/>
      <c r="FES256" s="1182"/>
      <c r="FET256" s="1182"/>
      <c r="FEU256" s="1182"/>
      <c r="FEV256" s="1182"/>
      <c r="FEW256" s="1182"/>
      <c r="FEX256" s="1182"/>
      <c r="FEY256" s="1182"/>
      <c r="FEZ256" s="1182"/>
      <c r="FFA256" s="1182"/>
      <c r="FFB256" s="1182"/>
      <c r="FFC256" s="1182"/>
      <c r="FFD256" s="1182"/>
      <c r="FFE256" s="1177"/>
      <c r="FFF256" s="1182"/>
      <c r="FFG256" s="1182"/>
      <c r="FFH256" s="1182"/>
      <c r="FFI256" s="1182"/>
      <c r="FFJ256" s="1182"/>
      <c r="FFK256" s="1182"/>
      <c r="FFL256" s="1182"/>
      <c r="FFM256" s="1182"/>
      <c r="FFN256" s="1182"/>
      <c r="FFO256" s="1182"/>
      <c r="FFP256" s="1182"/>
      <c r="FFQ256" s="1182"/>
      <c r="FFR256" s="1182"/>
      <c r="FFS256" s="1182"/>
      <c r="FFT256" s="1177"/>
      <c r="FFU256" s="1182"/>
      <c r="FFV256" s="1182"/>
      <c r="FFW256" s="1182"/>
      <c r="FFX256" s="1182"/>
      <c r="FFY256" s="1182"/>
      <c r="FFZ256" s="1182"/>
      <c r="FGA256" s="1182"/>
      <c r="FGB256" s="1182"/>
      <c r="FGC256" s="1182"/>
      <c r="FGD256" s="1182"/>
      <c r="FGE256" s="1182"/>
      <c r="FGF256" s="1182"/>
      <c r="FGG256" s="1182"/>
      <c r="FGH256" s="1182"/>
      <c r="FGI256" s="1177"/>
      <c r="FGJ256" s="1182"/>
      <c r="FGK256" s="1182"/>
      <c r="FGL256" s="1182"/>
      <c r="FGM256" s="1182"/>
      <c r="FGN256" s="1182"/>
      <c r="FGO256" s="1182"/>
      <c r="FGP256" s="1182"/>
      <c r="FGQ256" s="1182"/>
      <c r="FGR256" s="1182"/>
      <c r="FGS256" s="1182"/>
      <c r="FGT256" s="1182"/>
      <c r="FGU256" s="1182"/>
      <c r="FGV256" s="1182"/>
      <c r="FGW256" s="1182"/>
      <c r="FGX256" s="1177"/>
      <c r="FGY256" s="1182"/>
      <c r="FGZ256" s="1182"/>
      <c r="FHA256" s="1182"/>
      <c r="FHB256" s="1182"/>
      <c r="FHC256" s="1182"/>
      <c r="FHD256" s="1182"/>
      <c r="FHE256" s="1182"/>
      <c r="FHF256" s="1182"/>
      <c r="FHG256" s="1182"/>
      <c r="FHH256" s="1182"/>
      <c r="FHI256" s="1182"/>
      <c r="FHJ256" s="1182"/>
      <c r="FHK256" s="1182"/>
      <c r="FHL256" s="1182"/>
      <c r="FHM256" s="1177"/>
      <c r="FHN256" s="1182"/>
      <c r="FHO256" s="1182"/>
      <c r="FHP256" s="1182"/>
      <c r="FHQ256" s="1182"/>
      <c r="FHR256" s="1182"/>
      <c r="FHS256" s="1182"/>
      <c r="FHT256" s="1182"/>
      <c r="FHU256" s="1182"/>
      <c r="FHV256" s="1182"/>
      <c r="FHW256" s="1182"/>
      <c r="FHX256" s="1182"/>
      <c r="FHY256" s="1182"/>
      <c r="FHZ256" s="1182"/>
      <c r="FIA256" s="1182"/>
      <c r="FIB256" s="1177"/>
      <c r="FIC256" s="1182"/>
      <c r="FID256" s="1182"/>
      <c r="FIE256" s="1182"/>
      <c r="FIF256" s="1182"/>
      <c r="FIG256" s="1182"/>
      <c r="FIH256" s="1182"/>
      <c r="FII256" s="1182"/>
      <c r="FIJ256" s="1182"/>
      <c r="FIK256" s="1182"/>
      <c r="FIL256" s="1182"/>
      <c r="FIM256" s="1182"/>
      <c r="FIN256" s="1182"/>
      <c r="FIO256" s="1182"/>
      <c r="FIP256" s="1182"/>
      <c r="FIQ256" s="1177"/>
      <c r="FIR256" s="1182"/>
      <c r="FIS256" s="1182"/>
      <c r="FIT256" s="1182"/>
      <c r="FIU256" s="1182"/>
      <c r="FIV256" s="1182"/>
      <c r="FIW256" s="1182"/>
      <c r="FIX256" s="1182"/>
      <c r="FIY256" s="1182"/>
      <c r="FIZ256" s="1182"/>
      <c r="FJA256" s="1182"/>
      <c r="FJB256" s="1182"/>
      <c r="FJC256" s="1182"/>
      <c r="FJD256" s="1182"/>
      <c r="FJE256" s="1182"/>
      <c r="FJF256" s="1177"/>
      <c r="FJG256" s="1182"/>
      <c r="FJH256" s="1182"/>
      <c r="FJI256" s="1182"/>
      <c r="FJJ256" s="1182"/>
      <c r="FJK256" s="1182"/>
      <c r="FJL256" s="1182"/>
      <c r="FJM256" s="1182"/>
      <c r="FJN256" s="1182"/>
      <c r="FJO256" s="1182"/>
      <c r="FJP256" s="1182"/>
      <c r="FJQ256" s="1182"/>
      <c r="FJR256" s="1182"/>
      <c r="FJS256" s="1182"/>
      <c r="FJT256" s="1182"/>
      <c r="FJU256" s="1177"/>
      <c r="FJV256" s="1182"/>
      <c r="FJW256" s="1182"/>
      <c r="FJX256" s="1182"/>
      <c r="FJY256" s="1182"/>
      <c r="FJZ256" s="1182"/>
      <c r="FKA256" s="1182"/>
      <c r="FKB256" s="1182"/>
      <c r="FKC256" s="1182"/>
      <c r="FKD256" s="1182"/>
      <c r="FKE256" s="1182"/>
      <c r="FKF256" s="1182"/>
      <c r="FKG256" s="1182"/>
      <c r="FKH256" s="1182"/>
      <c r="FKI256" s="1182"/>
      <c r="FKJ256" s="1177"/>
      <c r="FKK256" s="1182"/>
      <c r="FKL256" s="1182"/>
      <c r="FKM256" s="1182"/>
      <c r="FKN256" s="1182"/>
      <c r="FKO256" s="1182"/>
      <c r="FKP256" s="1182"/>
      <c r="FKQ256" s="1182"/>
      <c r="FKR256" s="1182"/>
      <c r="FKS256" s="1182"/>
      <c r="FKT256" s="1182"/>
      <c r="FKU256" s="1182"/>
      <c r="FKV256" s="1182"/>
      <c r="FKW256" s="1182"/>
      <c r="FKX256" s="1182"/>
      <c r="FKY256" s="1177"/>
      <c r="FKZ256" s="1182"/>
      <c r="FLA256" s="1182"/>
      <c r="FLB256" s="1182"/>
      <c r="FLC256" s="1182"/>
      <c r="FLD256" s="1182"/>
      <c r="FLE256" s="1182"/>
      <c r="FLF256" s="1182"/>
      <c r="FLG256" s="1182"/>
      <c r="FLH256" s="1182"/>
      <c r="FLI256" s="1182"/>
      <c r="FLJ256" s="1182"/>
      <c r="FLK256" s="1182"/>
      <c r="FLL256" s="1182"/>
      <c r="FLM256" s="1182"/>
      <c r="FLN256" s="1177"/>
      <c r="FLO256" s="1182"/>
      <c r="FLP256" s="1182"/>
      <c r="FLQ256" s="1182"/>
      <c r="FLR256" s="1182"/>
      <c r="FLS256" s="1182"/>
      <c r="FLT256" s="1182"/>
      <c r="FLU256" s="1182"/>
      <c r="FLV256" s="1182"/>
      <c r="FLW256" s="1182"/>
      <c r="FLX256" s="1182"/>
      <c r="FLY256" s="1182"/>
      <c r="FLZ256" s="1182"/>
      <c r="FMA256" s="1182"/>
      <c r="FMB256" s="1182"/>
      <c r="FMC256" s="1177"/>
      <c r="FMD256" s="1182"/>
      <c r="FME256" s="1182"/>
      <c r="FMF256" s="1182"/>
      <c r="FMG256" s="1182"/>
      <c r="FMH256" s="1182"/>
      <c r="FMI256" s="1182"/>
      <c r="FMJ256" s="1182"/>
      <c r="FMK256" s="1182"/>
      <c r="FML256" s="1182"/>
      <c r="FMM256" s="1182"/>
      <c r="FMN256" s="1182"/>
      <c r="FMO256" s="1182"/>
      <c r="FMP256" s="1182"/>
      <c r="FMQ256" s="1182"/>
      <c r="FMR256" s="1177"/>
      <c r="FMS256" s="1182"/>
      <c r="FMT256" s="1182"/>
      <c r="FMU256" s="1182"/>
      <c r="FMV256" s="1182"/>
      <c r="FMW256" s="1182"/>
      <c r="FMX256" s="1182"/>
      <c r="FMY256" s="1182"/>
      <c r="FMZ256" s="1182"/>
      <c r="FNA256" s="1182"/>
      <c r="FNB256" s="1182"/>
      <c r="FNC256" s="1182"/>
      <c r="FND256" s="1182"/>
      <c r="FNE256" s="1182"/>
      <c r="FNF256" s="1182"/>
      <c r="FNG256" s="1177"/>
      <c r="FNH256" s="1182"/>
      <c r="FNI256" s="1182"/>
      <c r="FNJ256" s="1182"/>
      <c r="FNK256" s="1182"/>
      <c r="FNL256" s="1182"/>
      <c r="FNM256" s="1182"/>
      <c r="FNN256" s="1182"/>
      <c r="FNO256" s="1182"/>
      <c r="FNP256" s="1182"/>
      <c r="FNQ256" s="1182"/>
      <c r="FNR256" s="1182"/>
      <c r="FNS256" s="1182"/>
      <c r="FNT256" s="1182"/>
      <c r="FNU256" s="1182"/>
      <c r="FNV256" s="1177"/>
      <c r="FNW256" s="1182"/>
      <c r="FNX256" s="1182"/>
      <c r="FNY256" s="1182"/>
      <c r="FNZ256" s="1182"/>
      <c r="FOA256" s="1182"/>
      <c r="FOB256" s="1182"/>
      <c r="FOC256" s="1182"/>
      <c r="FOD256" s="1182"/>
      <c r="FOE256" s="1182"/>
      <c r="FOF256" s="1182"/>
      <c r="FOG256" s="1182"/>
      <c r="FOH256" s="1182"/>
      <c r="FOI256" s="1182"/>
      <c r="FOJ256" s="1182"/>
      <c r="FOK256" s="1177"/>
      <c r="FOL256" s="1182"/>
      <c r="FOM256" s="1182"/>
      <c r="FON256" s="1182"/>
      <c r="FOO256" s="1182"/>
      <c r="FOP256" s="1182"/>
      <c r="FOQ256" s="1182"/>
      <c r="FOR256" s="1182"/>
      <c r="FOS256" s="1182"/>
      <c r="FOT256" s="1182"/>
      <c r="FOU256" s="1182"/>
      <c r="FOV256" s="1182"/>
      <c r="FOW256" s="1182"/>
      <c r="FOX256" s="1182"/>
      <c r="FOY256" s="1182"/>
      <c r="FOZ256" s="1177"/>
      <c r="FPA256" s="1182"/>
      <c r="FPB256" s="1182"/>
      <c r="FPC256" s="1182"/>
      <c r="FPD256" s="1182"/>
      <c r="FPE256" s="1182"/>
      <c r="FPF256" s="1182"/>
      <c r="FPG256" s="1182"/>
      <c r="FPH256" s="1182"/>
      <c r="FPI256" s="1182"/>
      <c r="FPJ256" s="1182"/>
      <c r="FPK256" s="1182"/>
      <c r="FPL256" s="1182"/>
      <c r="FPM256" s="1182"/>
      <c r="FPN256" s="1182"/>
      <c r="FPO256" s="1177"/>
      <c r="FPP256" s="1182"/>
      <c r="FPQ256" s="1182"/>
      <c r="FPR256" s="1182"/>
      <c r="FPS256" s="1182"/>
      <c r="FPT256" s="1182"/>
      <c r="FPU256" s="1182"/>
      <c r="FPV256" s="1182"/>
      <c r="FPW256" s="1182"/>
      <c r="FPX256" s="1182"/>
      <c r="FPY256" s="1182"/>
      <c r="FPZ256" s="1182"/>
      <c r="FQA256" s="1182"/>
      <c r="FQB256" s="1182"/>
      <c r="FQC256" s="1182"/>
      <c r="FQD256" s="1177"/>
      <c r="FQE256" s="1182"/>
      <c r="FQF256" s="1182"/>
      <c r="FQG256" s="1182"/>
      <c r="FQH256" s="1182"/>
      <c r="FQI256" s="1182"/>
      <c r="FQJ256" s="1182"/>
      <c r="FQK256" s="1182"/>
      <c r="FQL256" s="1182"/>
      <c r="FQM256" s="1182"/>
      <c r="FQN256" s="1182"/>
      <c r="FQO256" s="1182"/>
      <c r="FQP256" s="1182"/>
      <c r="FQQ256" s="1182"/>
      <c r="FQR256" s="1182"/>
      <c r="FQS256" s="1177"/>
      <c r="FQT256" s="1182"/>
      <c r="FQU256" s="1182"/>
      <c r="FQV256" s="1182"/>
      <c r="FQW256" s="1182"/>
      <c r="FQX256" s="1182"/>
      <c r="FQY256" s="1182"/>
      <c r="FQZ256" s="1182"/>
      <c r="FRA256" s="1182"/>
      <c r="FRB256" s="1182"/>
      <c r="FRC256" s="1182"/>
      <c r="FRD256" s="1182"/>
      <c r="FRE256" s="1182"/>
      <c r="FRF256" s="1182"/>
      <c r="FRG256" s="1182"/>
      <c r="FRH256" s="1177"/>
      <c r="FRI256" s="1182"/>
      <c r="FRJ256" s="1182"/>
      <c r="FRK256" s="1182"/>
      <c r="FRL256" s="1182"/>
      <c r="FRM256" s="1182"/>
      <c r="FRN256" s="1182"/>
      <c r="FRO256" s="1182"/>
      <c r="FRP256" s="1182"/>
      <c r="FRQ256" s="1182"/>
      <c r="FRR256" s="1182"/>
      <c r="FRS256" s="1182"/>
      <c r="FRT256" s="1182"/>
      <c r="FRU256" s="1182"/>
      <c r="FRV256" s="1182"/>
      <c r="FRW256" s="1177"/>
      <c r="FRX256" s="1182"/>
      <c r="FRY256" s="1182"/>
      <c r="FRZ256" s="1182"/>
      <c r="FSA256" s="1182"/>
      <c r="FSB256" s="1182"/>
      <c r="FSC256" s="1182"/>
      <c r="FSD256" s="1182"/>
      <c r="FSE256" s="1182"/>
      <c r="FSF256" s="1182"/>
      <c r="FSG256" s="1182"/>
      <c r="FSH256" s="1182"/>
      <c r="FSI256" s="1182"/>
      <c r="FSJ256" s="1182"/>
      <c r="FSK256" s="1182"/>
      <c r="FSL256" s="1177"/>
      <c r="FSM256" s="1182"/>
      <c r="FSN256" s="1182"/>
      <c r="FSO256" s="1182"/>
      <c r="FSP256" s="1182"/>
      <c r="FSQ256" s="1182"/>
      <c r="FSR256" s="1182"/>
      <c r="FSS256" s="1182"/>
      <c r="FST256" s="1182"/>
      <c r="FSU256" s="1182"/>
      <c r="FSV256" s="1182"/>
      <c r="FSW256" s="1182"/>
      <c r="FSX256" s="1182"/>
      <c r="FSY256" s="1182"/>
      <c r="FSZ256" s="1182"/>
      <c r="FTA256" s="1177"/>
      <c r="FTB256" s="1182"/>
      <c r="FTC256" s="1182"/>
      <c r="FTD256" s="1182"/>
      <c r="FTE256" s="1182"/>
      <c r="FTF256" s="1182"/>
      <c r="FTG256" s="1182"/>
      <c r="FTH256" s="1182"/>
      <c r="FTI256" s="1182"/>
      <c r="FTJ256" s="1182"/>
      <c r="FTK256" s="1182"/>
      <c r="FTL256" s="1182"/>
      <c r="FTM256" s="1182"/>
      <c r="FTN256" s="1182"/>
      <c r="FTO256" s="1182"/>
      <c r="FTP256" s="1177"/>
      <c r="FTQ256" s="1182"/>
      <c r="FTR256" s="1182"/>
      <c r="FTS256" s="1182"/>
      <c r="FTT256" s="1182"/>
      <c r="FTU256" s="1182"/>
      <c r="FTV256" s="1182"/>
      <c r="FTW256" s="1182"/>
      <c r="FTX256" s="1182"/>
      <c r="FTY256" s="1182"/>
      <c r="FTZ256" s="1182"/>
      <c r="FUA256" s="1182"/>
      <c r="FUB256" s="1182"/>
      <c r="FUC256" s="1182"/>
      <c r="FUD256" s="1182"/>
      <c r="FUE256" s="1177"/>
      <c r="FUF256" s="1182"/>
      <c r="FUG256" s="1182"/>
      <c r="FUH256" s="1182"/>
      <c r="FUI256" s="1182"/>
      <c r="FUJ256" s="1182"/>
      <c r="FUK256" s="1182"/>
      <c r="FUL256" s="1182"/>
      <c r="FUM256" s="1182"/>
      <c r="FUN256" s="1182"/>
      <c r="FUO256" s="1182"/>
      <c r="FUP256" s="1182"/>
      <c r="FUQ256" s="1182"/>
      <c r="FUR256" s="1182"/>
      <c r="FUS256" s="1182"/>
      <c r="FUT256" s="1177"/>
      <c r="FUU256" s="1182"/>
      <c r="FUV256" s="1182"/>
      <c r="FUW256" s="1182"/>
      <c r="FUX256" s="1182"/>
      <c r="FUY256" s="1182"/>
      <c r="FUZ256" s="1182"/>
      <c r="FVA256" s="1182"/>
      <c r="FVB256" s="1182"/>
      <c r="FVC256" s="1182"/>
      <c r="FVD256" s="1182"/>
      <c r="FVE256" s="1182"/>
      <c r="FVF256" s="1182"/>
      <c r="FVG256" s="1182"/>
      <c r="FVH256" s="1182"/>
      <c r="FVI256" s="1177"/>
      <c r="FVJ256" s="1182"/>
      <c r="FVK256" s="1182"/>
      <c r="FVL256" s="1182"/>
      <c r="FVM256" s="1182"/>
      <c r="FVN256" s="1182"/>
      <c r="FVO256" s="1182"/>
      <c r="FVP256" s="1182"/>
      <c r="FVQ256" s="1182"/>
      <c r="FVR256" s="1182"/>
      <c r="FVS256" s="1182"/>
      <c r="FVT256" s="1182"/>
      <c r="FVU256" s="1182"/>
      <c r="FVV256" s="1182"/>
      <c r="FVW256" s="1182"/>
      <c r="FVX256" s="1177"/>
      <c r="FVY256" s="1182"/>
      <c r="FVZ256" s="1182"/>
      <c r="FWA256" s="1182"/>
      <c r="FWB256" s="1182"/>
      <c r="FWC256" s="1182"/>
      <c r="FWD256" s="1182"/>
      <c r="FWE256" s="1182"/>
      <c r="FWF256" s="1182"/>
      <c r="FWG256" s="1182"/>
      <c r="FWH256" s="1182"/>
      <c r="FWI256" s="1182"/>
      <c r="FWJ256" s="1182"/>
      <c r="FWK256" s="1182"/>
      <c r="FWL256" s="1182"/>
      <c r="FWM256" s="1177"/>
      <c r="FWN256" s="1182"/>
      <c r="FWO256" s="1182"/>
      <c r="FWP256" s="1182"/>
      <c r="FWQ256" s="1182"/>
      <c r="FWR256" s="1182"/>
      <c r="FWS256" s="1182"/>
      <c r="FWT256" s="1182"/>
      <c r="FWU256" s="1182"/>
      <c r="FWV256" s="1182"/>
      <c r="FWW256" s="1182"/>
      <c r="FWX256" s="1182"/>
      <c r="FWY256" s="1182"/>
      <c r="FWZ256" s="1182"/>
      <c r="FXA256" s="1182"/>
      <c r="FXB256" s="1177"/>
      <c r="FXC256" s="1182"/>
      <c r="FXD256" s="1182"/>
      <c r="FXE256" s="1182"/>
      <c r="FXF256" s="1182"/>
      <c r="FXG256" s="1182"/>
      <c r="FXH256" s="1182"/>
      <c r="FXI256" s="1182"/>
      <c r="FXJ256" s="1182"/>
      <c r="FXK256" s="1182"/>
      <c r="FXL256" s="1182"/>
      <c r="FXM256" s="1182"/>
      <c r="FXN256" s="1182"/>
      <c r="FXO256" s="1182"/>
      <c r="FXP256" s="1182"/>
      <c r="FXQ256" s="1177"/>
      <c r="FXR256" s="1182"/>
      <c r="FXS256" s="1182"/>
      <c r="FXT256" s="1182"/>
      <c r="FXU256" s="1182"/>
      <c r="FXV256" s="1182"/>
      <c r="FXW256" s="1182"/>
      <c r="FXX256" s="1182"/>
      <c r="FXY256" s="1182"/>
      <c r="FXZ256" s="1182"/>
      <c r="FYA256" s="1182"/>
      <c r="FYB256" s="1182"/>
      <c r="FYC256" s="1182"/>
      <c r="FYD256" s="1182"/>
      <c r="FYE256" s="1182"/>
      <c r="FYF256" s="1177"/>
      <c r="FYG256" s="1182"/>
      <c r="FYH256" s="1182"/>
      <c r="FYI256" s="1182"/>
      <c r="FYJ256" s="1182"/>
      <c r="FYK256" s="1182"/>
      <c r="FYL256" s="1182"/>
      <c r="FYM256" s="1182"/>
      <c r="FYN256" s="1182"/>
      <c r="FYO256" s="1182"/>
      <c r="FYP256" s="1182"/>
      <c r="FYQ256" s="1182"/>
      <c r="FYR256" s="1182"/>
      <c r="FYS256" s="1182"/>
      <c r="FYT256" s="1182"/>
      <c r="FYU256" s="1177"/>
      <c r="FYV256" s="1182"/>
      <c r="FYW256" s="1182"/>
      <c r="FYX256" s="1182"/>
      <c r="FYY256" s="1182"/>
      <c r="FYZ256" s="1182"/>
      <c r="FZA256" s="1182"/>
      <c r="FZB256" s="1182"/>
      <c r="FZC256" s="1182"/>
      <c r="FZD256" s="1182"/>
      <c r="FZE256" s="1182"/>
      <c r="FZF256" s="1182"/>
      <c r="FZG256" s="1182"/>
      <c r="FZH256" s="1182"/>
      <c r="FZI256" s="1182"/>
      <c r="FZJ256" s="1177"/>
      <c r="FZK256" s="1182"/>
      <c r="FZL256" s="1182"/>
      <c r="FZM256" s="1182"/>
      <c r="FZN256" s="1182"/>
      <c r="FZO256" s="1182"/>
      <c r="FZP256" s="1182"/>
      <c r="FZQ256" s="1182"/>
      <c r="FZR256" s="1182"/>
      <c r="FZS256" s="1182"/>
      <c r="FZT256" s="1182"/>
      <c r="FZU256" s="1182"/>
      <c r="FZV256" s="1182"/>
      <c r="FZW256" s="1182"/>
      <c r="FZX256" s="1182"/>
      <c r="FZY256" s="1177"/>
      <c r="FZZ256" s="1182"/>
      <c r="GAA256" s="1182"/>
      <c r="GAB256" s="1182"/>
      <c r="GAC256" s="1182"/>
      <c r="GAD256" s="1182"/>
      <c r="GAE256" s="1182"/>
      <c r="GAF256" s="1182"/>
      <c r="GAG256" s="1182"/>
      <c r="GAH256" s="1182"/>
      <c r="GAI256" s="1182"/>
      <c r="GAJ256" s="1182"/>
      <c r="GAK256" s="1182"/>
      <c r="GAL256" s="1182"/>
      <c r="GAM256" s="1182"/>
      <c r="GAN256" s="1177"/>
      <c r="GAO256" s="1182"/>
      <c r="GAP256" s="1182"/>
      <c r="GAQ256" s="1182"/>
      <c r="GAR256" s="1182"/>
      <c r="GAS256" s="1182"/>
      <c r="GAT256" s="1182"/>
      <c r="GAU256" s="1182"/>
      <c r="GAV256" s="1182"/>
      <c r="GAW256" s="1182"/>
      <c r="GAX256" s="1182"/>
      <c r="GAY256" s="1182"/>
      <c r="GAZ256" s="1182"/>
      <c r="GBA256" s="1182"/>
      <c r="GBB256" s="1182"/>
      <c r="GBC256" s="1177"/>
      <c r="GBD256" s="1182"/>
      <c r="GBE256" s="1182"/>
      <c r="GBF256" s="1182"/>
      <c r="GBG256" s="1182"/>
      <c r="GBH256" s="1182"/>
      <c r="GBI256" s="1182"/>
      <c r="GBJ256" s="1182"/>
      <c r="GBK256" s="1182"/>
      <c r="GBL256" s="1182"/>
      <c r="GBM256" s="1182"/>
      <c r="GBN256" s="1182"/>
      <c r="GBO256" s="1182"/>
      <c r="GBP256" s="1182"/>
      <c r="GBQ256" s="1182"/>
      <c r="GBR256" s="1177"/>
      <c r="GBS256" s="1182"/>
      <c r="GBT256" s="1182"/>
      <c r="GBU256" s="1182"/>
      <c r="GBV256" s="1182"/>
      <c r="GBW256" s="1182"/>
      <c r="GBX256" s="1182"/>
      <c r="GBY256" s="1182"/>
      <c r="GBZ256" s="1182"/>
      <c r="GCA256" s="1182"/>
      <c r="GCB256" s="1182"/>
      <c r="GCC256" s="1182"/>
      <c r="GCD256" s="1182"/>
      <c r="GCE256" s="1182"/>
      <c r="GCF256" s="1182"/>
      <c r="GCG256" s="1177"/>
      <c r="GCH256" s="1182"/>
      <c r="GCI256" s="1182"/>
      <c r="GCJ256" s="1182"/>
      <c r="GCK256" s="1182"/>
      <c r="GCL256" s="1182"/>
      <c r="GCM256" s="1182"/>
      <c r="GCN256" s="1182"/>
      <c r="GCO256" s="1182"/>
      <c r="GCP256" s="1182"/>
      <c r="GCQ256" s="1182"/>
      <c r="GCR256" s="1182"/>
      <c r="GCS256" s="1182"/>
      <c r="GCT256" s="1182"/>
      <c r="GCU256" s="1182"/>
      <c r="GCV256" s="1177"/>
      <c r="GCW256" s="1182"/>
      <c r="GCX256" s="1182"/>
      <c r="GCY256" s="1182"/>
      <c r="GCZ256" s="1182"/>
      <c r="GDA256" s="1182"/>
      <c r="GDB256" s="1182"/>
      <c r="GDC256" s="1182"/>
      <c r="GDD256" s="1182"/>
      <c r="GDE256" s="1182"/>
      <c r="GDF256" s="1182"/>
      <c r="GDG256" s="1182"/>
      <c r="GDH256" s="1182"/>
      <c r="GDI256" s="1182"/>
      <c r="GDJ256" s="1182"/>
      <c r="GDK256" s="1177"/>
      <c r="GDL256" s="1182"/>
      <c r="GDM256" s="1182"/>
      <c r="GDN256" s="1182"/>
      <c r="GDO256" s="1182"/>
      <c r="GDP256" s="1182"/>
      <c r="GDQ256" s="1182"/>
      <c r="GDR256" s="1182"/>
      <c r="GDS256" s="1182"/>
      <c r="GDT256" s="1182"/>
      <c r="GDU256" s="1182"/>
      <c r="GDV256" s="1182"/>
      <c r="GDW256" s="1182"/>
      <c r="GDX256" s="1182"/>
      <c r="GDY256" s="1182"/>
      <c r="GDZ256" s="1177"/>
      <c r="GEA256" s="1182"/>
      <c r="GEB256" s="1182"/>
      <c r="GEC256" s="1182"/>
      <c r="GED256" s="1182"/>
      <c r="GEE256" s="1182"/>
      <c r="GEF256" s="1182"/>
      <c r="GEG256" s="1182"/>
      <c r="GEH256" s="1182"/>
      <c r="GEI256" s="1182"/>
      <c r="GEJ256" s="1182"/>
      <c r="GEK256" s="1182"/>
      <c r="GEL256" s="1182"/>
      <c r="GEM256" s="1182"/>
      <c r="GEN256" s="1182"/>
      <c r="GEO256" s="1177"/>
      <c r="GEP256" s="1182"/>
      <c r="GEQ256" s="1182"/>
      <c r="GER256" s="1182"/>
      <c r="GES256" s="1182"/>
      <c r="GET256" s="1182"/>
      <c r="GEU256" s="1182"/>
      <c r="GEV256" s="1182"/>
      <c r="GEW256" s="1182"/>
      <c r="GEX256" s="1182"/>
      <c r="GEY256" s="1182"/>
      <c r="GEZ256" s="1182"/>
      <c r="GFA256" s="1182"/>
      <c r="GFB256" s="1182"/>
      <c r="GFC256" s="1182"/>
      <c r="GFD256" s="1177"/>
      <c r="GFE256" s="1182"/>
      <c r="GFF256" s="1182"/>
      <c r="GFG256" s="1182"/>
      <c r="GFH256" s="1182"/>
      <c r="GFI256" s="1182"/>
      <c r="GFJ256" s="1182"/>
      <c r="GFK256" s="1182"/>
      <c r="GFL256" s="1182"/>
      <c r="GFM256" s="1182"/>
      <c r="GFN256" s="1182"/>
      <c r="GFO256" s="1182"/>
      <c r="GFP256" s="1182"/>
      <c r="GFQ256" s="1182"/>
      <c r="GFR256" s="1182"/>
      <c r="GFS256" s="1177"/>
      <c r="GFT256" s="1182"/>
      <c r="GFU256" s="1182"/>
      <c r="GFV256" s="1182"/>
      <c r="GFW256" s="1182"/>
      <c r="GFX256" s="1182"/>
      <c r="GFY256" s="1182"/>
      <c r="GFZ256" s="1182"/>
      <c r="GGA256" s="1182"/>
      <c r="GGB256" s="1182"/>
      <c r="GGC256" s="1182"/>
      <c r="GGD256" s="1182"/>
      <c r="GGE256" s="1182"/>
      <c r="GGF256" s="1182"/>
      <c r="GGG256" s="1182"/>
      <c r="GGH256" s="1177"/>
      <c r="GGI256" s="1182"/>
      <c r="GGJ256" s="1182"/>
      <c r="GGK256" s="1182"/>
      <c r="GGL256" s="1182"/>
      <c r="GGM256" s="1182"/>
      <c r="GGN256" s="1182"/>
      <c r="GGO256" s="1182"/>
      <c r="GGP256" s="1182"/>
      <c r="GGQ256" s="1182"/>
      <c r="GGR256" s="1182"/>
      <c r="GGS256" s="1182"/>
      <c r="GGT256" s="1182"/>
      <c r="GGU256" s="1182"/>
      <c r="GGV256" s="1182"/>
      <c r="GGW256" s="1177"/>
      <c r="GGX256" s="1182"/>
      <c r="GGY256" s="1182"/>
      <c r="GGZ256" s="1182"/>
      <c r="GHA256" s="1182"/>
      <c r="GHB256" s="1182"/>
      <c r="GHC256" s="1182"/>
      <c r="GHD256" s="1182"/>
      <c r="GHE256" s="1182"/>
      <c r="GHF256" s="1182"/>
      <c r="GHG256" s="1182"/>
      <c r="GHH256" s="1182"/>
      <c r="GHI256" s="1182"/>
      <c r="GHJ256" s="1182"/>
      <c r="GHK256" s="1182"/>
      <c r="GHL256" s="1177"/>
      <c r="GHM256" s="1182"/>
      <c r="GHN256" s="1182"/>
      <c r="GHO256" s="1182"/>
      <c r="GHP256" s="1182"/>
      <c r="GHQ256" s="1182"/>
      <c r="GHR256" s="1182"/>
      <c r="GHS256" s="1182"/>
      <c r="GHT256" s="1182"/>
      <c r="GHU256" s="1182"/>
      <c r="GHV256" s="1182"/>
      <c r="GHW256" s="1182"/>
      <c r="GHX256" s="1182"/>
      <c r="GHY256" s="1182"/>
      <c r="GHZ256" s="1182"/>
      <c r="GIA256" s="1177"/>
      <c r="GIB256" s="1182"/>
      <c r="GIC256" s="1182"/>
      <c r="GID256" s="1182"/>
      <c r="GIE256" s="1182"/>
      <c r="GIF256" s="1182"/>
      <c r="GIG256" s="1182"/>
      <c r="GIH256" s="1182"/>
      <c r="GII256" s="1182"/>
      <c r="GIJ256" s="1182"/>
      <c r="GIK256" s="1182"/>
      <c r="GIL256" s="1182"/>
      <c r="GIM256" s="1182"/>
      <c r="GIN256" s="1182"/>
      <c r="GIO256" s="1182"/>
      <c r="GIP256" s="1177"/>
      <c r="GIQ256" s="1182"/>
      <c r="GIR256" s="1182"/>
      <c r="GIS256" s="1182"/>
      <c r="GIT256" s="1182"/>
      <c r="GIU256" s="1182"/>
      <c r="GIV256" s="1182"/>
      <c r="GIW256" s="1182"/>
      <c r="GIX256" s="1182"/>
      <c r="GIY256" s="1182"/>
      <c r="GIZ256" s="1182"/>
      <c r="GJA256" s="1182"/>
      <c r="GJB256" s="1182"/>
      <c r="GJC256" s="1182"/>
      <c r="GJD256" s="1182"/>
      <c r="GJE256" s="1177"/>
      <c r="GJF256" s="1182"/>
      <c r="GJG256" s="1182"/>
      <c r="GJH256" s="1182"/>
      <c r="GJI256" s="1182"/>
      <c r="GJJ256" s="1182"/>
      <c r="GJK256" s="1182"/>
      <c r="GJL256" s="1182"/>
      <c r="GJM256" s="1182"/>
      <c r="GJN256" s="1182"/>
      <c r="GJO256" s="1182"/>
      <c r="GJP256" s="1182"/>
      <c r="GJQ256" s="1182"/>
      <c r="GJR256" s="1182"/>
      <c r="GJS256" s="1182"/>
      <c r="GJT256" s="1177"/>
      <c r="GJU256" s="1182"/>
      <c r="GJV256" s="1182"/>
      <c r="GJW256" s="1182"/>
      <c r="GJX256" s="1182"/>
      <c r="GJY256" s="1182"/>
      <c r="GJZ256" s="1182"/>
      <c r="GKA256" s="1182"/>
      <c r="GKB256" s="1182"/>
      <c r="GKC256" s="1182"/>
      <c r="GKD256" s="1182"/>
      <c r="GKE256" s="1182"/>
      <c r="GKF256" s="1182"/>
      <c r="GKG256" s="1182"/>
      <c r="GKH256" s="1182"/>
      <c r="GKI256" s="1177"/>
      <c r="GKJ256" s="1182"/>
      <c r="GKK256" s="1182"/>
      <c r="GKL256" s="1182"/>
      <c r="GKM256" s="1182"/>
      <c r="GKN256" s="1182"/>
      <c r="GKO256" s="1182"/>
      <c r="GKP256" s="1182"/>
      <c r="GKQ256" s="1182"/>
      <c r="GKR256" s="1182"/>
      <c r="GKS256" s="1182"/>
      <c r="GKT256" s="1182"/>
      <c r="GKU256" s="1182"/>
      <c r="GKV256" s="1182"/>
      <c r="GKW256" s="1182"/>
      <c r="GKX256" s="1177"/>
      <c r="GKY256" s="1182"/>
      <c r="GKZ256" s="1182"/>
      <c r="GLA256" s="1182"/>
      <c r="GLB256" s="1182"/>
      <c r="GLC256" s="1182"/>
      <c r="GLD256" s="1182"/>
      <c r="GLE256" s="1182"/>
      <c r="GLF256" s="1182"/>
      <c r="GLG256" s="1182"/>
      <c r="GLH256" s="1182"/>
      <c r="GLI256" s="1182"/>
      <c r="GLJ256" s="1182"/>
      <c r="GLK256" s="1182"/>
      <c r="GLL256" s="1182"/>
      <c r="GLM256" s="1177"/>
      <c r="GLN256" s="1182"/>
      <c r="GLO256" s="1182"/>
      <c r="GLP256" s="1182"/>
      <c r="GLQ256" s="1182"/>
      <c r="GLR256" s="1182"/>
      <c r="GLS256" s="1182"/>
      <c r="GLT256" s="1182"/>
      <c r="GLU256" s="1182"/>
      <c r="GLV256" s="1182"/>
      <c r="GLW256" s="1182"/>
      <c r="GLX256" s="1182"/>
      <c r="GLY256" s="1182"/>
      <c r="GLZ256" s="1182"/>
      <c r="GMA256" s="1182"/>
      <c r="GMB256" s="1177"/>
      <c r="GMC256" s="1182"/>
      <c r="GMD256" s="1182"/>
      <c r="GME256" s="1182"/>
      <c r="GMF256" s="1182"/>
      <c r="GMG256" s="1182"/>
      <c r="GMH256" s="1182"/>
      <c r="GMI256" s="1182"/>
      <c r="GMJ256" s="1182"/>
      <c r="GMK256" s="1182"/>
      <c r="GML256" s="1182"/>
      <c r="GMM256" s="1182"/>
      <c r="GMN256" s="1182"/>
      <c r="GMO256" s="1182"/>
      <c r="GMP256" s="1182"/>
      <c r="GMQ256" s="1177"/>
      <c r="GMR256" s="1182"/>
      <c r="GMS256" s="1182"/>
      <c r="GMT256" s="1182"/>
      <c r="GMU256" s="1182"/>
      <c r="GMV256" s="1182"/>
      <c r="GMW256" s="1182"/>
      <c r="GMX256" s="1182"/>
      <c r="GMY256" s="1182"/>
      <c r="GMZ256" s="1182"/>
      <c r="GNA256" s="1182"/>
      <c r="GNB256" s="1182"/>
      <c r="GNC256" s="1182"/>
      <c r="GND256" s="1182"/>
      <c r="GNE256" s="1182"/>
      <c r="GNF256" s="1177"/>
      <c r="GNG256" s="1182"/>
      <c r="GNH256" s="1182"/>
      <c r="GNI256" s="1182"/>
      <c r="GNJ256" s="1182"/>
      <c r="GNK256" s="1182"/>
      <c r="GNL256" s="1182"/>
      <c r="GNM256" s="1182"/>
      <c r="GNN256" s="1182"/>
      <c r="GNO256" s="1182"/>
      <c r="GNP256" s="1182"/>
      <c r="GNQ256" s="1182"/>
      <c r="GNR256" s="1182"/>
      <c r="GNS256" s="1182"/>
      <c r="GNT256" s="1182"/>
      <c r="GNU256" s="1177"/>
      <c r="GNV256" s="1182"/>
      <c r="GNW256" s="1182"/>
      <c r="GNX256" s="1182"/>
      <c r="GNY256" s="1182"/>
      <c r="GNZ256" s="1182"/>
      <c r="GOA256" s="1182"/>
      <c r="GOB256" s="1182"/>
      <c r="GOC256" s="1182"/>
      <c r="GOD256" s="1182"/>
      <c r="GOE256" s="1182"/>
      <c r="GOF256" s="1182"/>
      <c r="GOG256" s="1182"/>
      <c r="GOH256" s="1182"/>
      <c r="GOI256" s="1182"/>
      <c r="GOJ256" s="1177"/>
      <c r="GOK256" s="1182"/>
      <c r="GOL256" s="1182"/>
      <c r="GOM256" s="1182"/>
      <c r="GON256" s="1182"/>
      <c r="GOO256" s="1182"/>
      <c r="GOP256" s="1182"/>
      <c r="GOQ256" s="1182"/>
      <c r="GOR256" s="1182"/>
      <c r="GOS256" s="1182"/>
      <c r="GOT256" s="1182"/>
      <c r="GOU256" s="1182"/>
      <c r="GOV256" s="1182"/>
      <c r="GOW256" s="1182"/>
      <c r="GOX256" s="1182"/>
      <c r="GOY256" s="1177"/>
      <c r="GOZ256" s="1182"/>
      <c r="GPA256" s="1182"/>
      <c r="GPB256" s="1182"/>
      <c r="GPC256" s="1182"/>
      <c r="GPD256" s="1182"/>
      <c r="GPE256" s="1182"/>
      <c r="GPF256" s="1182"/>
      <c r="GPG256" s="1182"/>
      <c r="GPH256" s="1182"/>
      <c r="GPI256" s="1182"/>
      <c r="GPJ256" s="1182"/>
      <c r="GPK256" s="1182"/>
      <c r="GPL256" s="1182"/>
      <c r="GPM256" s="1182"/>
      <c r="GPN256" s="1177"/>
      <c r="GPO256" s="1182"/>
      <c r="GPP256" s="1182"/>
      <c r="GPQ256" s="1182"/>
      <c r="GPR256" s="1182"/>
      <c r="GPS256" s="1182"/>
      <c r="GPT256" s="1182"/>
      <c r="GPU256" s="1182"/>
      <c r="GPV256" s="1182"/>
      <c r="GPW256" s="1182"/>
      <c r="GPX256" s="1182"/>
      <c r="GPY256" s="1182"/>
      <c r="GPZ256" s="1182"/>
      <c r="GQA256" s="1182"/>
      <c r="GQB256" s="1182"/>
      <c r="GQC256" s="1177"/>
      <c r="GQD256" s="1182"/>
      <c r="GQE256" s="1182"/>
      <c r="GQF256" s="1182"/>
      <c r="GQG256" s="1182"/>
      <c r="GQH256" s="1182"/>
      <c r="GQI256" s="1182"/>
      <c r="GQJ256" s="1182"/>
      <c r="GQK256" s="1182"/>
      <c r="GQL256" s="1182"/>
      <c r="GQM256" s="1182"/>
      <c r="GQN256" s="1182"/>
      <c r="GQO256" s="1182"/>
      <c r="GQP256" s="1182"/>
      <c r="GQQ256" s="1182"/>
      <c r="GQR256" s="1177"/>
      <c r="GQS256" s="1182"/>
      <c r="GQT256" s="1182"/>
      <c r="GQU256" s="1182"/>
      <c r="GQV256" s="1182"/>
      <c r="GQW256" s="1182"/>
      <c r="GQX256" s="1182"/>
      <c r="GQY256" s="1182"/>
      <c r="GQZ256" s="1182"/>
      <c r="GRA256" s="1182"/>
      <c r="GRB256" s="1182"/>
      <c r="GRC256" s="1182"/>
      <c r="GRD256" s="1182"/>
      <c r="GRE256" s="1182"/>
      <c r="GRF256" s="1182"/>
      <c r="GRG256" s="1177"/>
      <c r="GRH256" s="1182"/>
      <c r="GRI256" s="1182"/>
      <c r="GRJ256" s="1182"/>
      <c r="GRK256" s="1182"/>
      <c r="GRL256" s="1182"/>
      <c r="GRM256" s="1182"/>
      <c r="GRN256" s="1182"/>
      <c r="GRO256" s="1182"/>
      <c r="GRP256" s="1182"/>
      <c r="GRQ256" s="1182"/>
      <c r="GRR256" s="1182"/>
      <c r="GRS256" s="1182"/>
      <c r="GRT256" s="1182"/>
      <c r="GRU256" s="1182"/>
      <c r="GRV256" s="1177"/>
      <c r="GRW256" s="1182"/>
      <c r="GRX256" s="1182"/>
      <c r="GRY256" s="1182"/>
      <c r="GRZ256" s="1182"/>
      <c r="GSA256" s="1182"/>
      <c r="GSB256" s="1182"/>
      <c r="GSC256" s="1182"/>
      <c r="GSD256" s="1182"/>
      <c r="GSE256" s="1182"/>
      <c r="GSF256" s="1182"/>
      <c r="GSG256" s="1182"/>
      <c r="GSH256" s="1182"/>
      <c r="GSI256" s="1182"/>
      <c r="GSJ256" s="1182"/>
      <c r="GSK256" s="1177"/>
      <c r="GSL256" s="1182"/>
      <c r="GSM256" s="1182"/>
      <c r="GSN256" s="1182"/>
      <c r="GSO256" s="1182"/>
      <c r="GSP256" s="1182"/>
      <c r="GSQ256" s="1182"/>
      <c r="GSR256" s="1182"/>
      <c r="GSS256" s="1182"/>
      <c r="GST256" s="1182"/>
      <c r="GSU256" s="1182"/>
      <c r="GSV256" s="1182"/>
      <c r="GSW256" s="1182"/>
      <c r="GSX256" s="1182"/>
      <c r="GSY256" s="1182"/>
      <c r="GSZ256" s="1177"/>
      <c r="GTA256" s="1182"/>
      <c r="GTB256" s="1182"/>
      <c r="GTC256" s="1182"/>
      <c r="GTD256" s="1182"/>
      <c r="GTE256" s="1182"/>
      <c r="GTF256" s="1182"/>
      <c r="GTG256" s="1182"/>
      <c r="GTH256" s="1182"/>
      <c r="GTI256" s="1182"/>
      <c r="GTJ256" s="1182"/>
      <c r="GTK256" s="1182"/>
      <c r="GTL256" s="1182"/>
      <c r="GTM256" s="1182"/>
      <c r="GTN256" s="1182"/>
      <c r="GTO256" s="1177"/>
      <c r="GTP256" s="1182"/>
      <c r="GTQ256" s="1182"/>
      <c r="GTR256" s="1182"/>
      <c r="GTS256" s="1182"/>
      <c r="GTT256" s="1182"/>
      <c r="GTU256" s="1182"/>
      <c r="GTV256" s="1182"/>
      <c r="GTW256" s="1182"/>
      <c r="GTX256" s="1182"/>
      <c r="GTY256" s="1182"/>
      <c r="GTZ256" s="1182"/>
      <c r="GUA256" s="1182"/>
      <c r="GUB256" s="1182"/>
      <c r="GUC256" s="1182"/>
      <c r="GUD256" s="1177"/>
      <c r="GUE256" s="1182"/>
      <c r="GUF256" s="1182"/>
      <c r="GUG256" s="1182"/>
      <c r="GUH256" s="1182"/>
      <c r="GUI256" s="1182"/>
      <c r="GUJ256" s="1182"/>
      <c r="GUK256" s="1182"/>
      <c r="GUL256" s="1182"/>
      <c r="GUM256" s="1182"/>
      <c r="GUN256" s="1182"/>
      <c r="GUO256" s="1182"/>
      <c r="GUP256" s="1182"/>
      <c r="GUQ256" s="1182"/>
      <c r="GUR256" s="1182"/>
      <c r="GUS256" s="1177"/>
      <c r="GUT256" s="1182"/>
      <c r="GUU256" s="1182"/>
      <c r="GUV256" s="1182"/>
      <c r="GUW256" s="1182"/>
      <c r="GUX256" s="1182"/>
      <c r="GUY256" s="1182"/>
      <c r="GUZ256" s="1182"/>
      <c r="GVA256" s="1182"/>
      <c r="GVB256" s="1182"/>
      <c r="GVC256" s="1182"/>
      <c r="GVD256" s="1182"/>
      <c r="GVE256" s="1182"/>
      <c r="GVF256" s="1182"/>
      <c r="GVG256" s="1182"/>
      <c r="GVH256" s="1177"/>
      <c r="GVI256" s="1182"/>
      <c r="GVJ256" s="1182"/>
      <c r="GVK256" s="1182"/>
      <c r="GVL256" s="1182"/>
      <c r="GVM256" s="1182"/>
      <c r="GVN256" s="1182"/>
      <c r="GVO256" s="1182"/>
      <c r="GVP256" s="1182"/>
      <c r="GVQ256" s="1182"/>
      <c r="GVR256" s="1182"/>
      <c r="GVS256" s="1182"/>
      <c r="GVT256" s="1182"/>
      <c r="GVU256" s="1182"/>
      <c r="GVV256" s="1182"/>
      <c r="GVW256" s="1177"/>
      <c r="GVX256" s="1182"/>
      <c r="GVY256" s="1182"/>
      <c r="GVZ256" s="1182"/>
      <c r="GWA256" s="1182"/>
      <c r="GWB256" s="1182"/>
      <c r="GWC256" s="1182"/>
      <c r="GWD256" s="1182"/>
      <c r="GWE256" s="1182"/>
      <c r="GWF256" s="1182"/>
      <c r="GWG256" s="1182"/>
      <c r="GWH256" s="1182"/>
      <c r="GWI256" s="1182"/>
      <c r="GWJ256" s="1182"/>
      <c r="GWK256" s="1182"/>
      <c r="GWL256" s="1177"/>
      <c r="GWM256" s="1182"/>
      <c r="GWN256" s="1182"/>
      <c r="GWO256" s="1182"/>
      <c r="GWP256" s="1182"/>
      <c r="GWQ256" s="1182"/>
      <c r="GWR256" s="1182"/>
      <c r="GWS256" s="1182"/>
      <c r="GWT256" s="1182"/>
      <c r="GWU256" s="1182"/>
      <c r="GWV256" s="1182"/>
      <c r="GWW256" s="1182"/>
      <c r="GWX256" s="1182"/>
      <c r="GWY256" s="1182"/>
      <c r="GWZ256" s="1182"/>
      <c r="GXA256" s="1177"/>
      <c r="GXB256" s="1182"/>
      <c r="GXC256" s="1182"/>
      <c r="GXD256" s="1182"/>
      <c r="GXE256" s="1182"/>
      <c r="GXF256" s="1182"/>
      <c r="GXG256" s="1182"/>
      <c r="GXH256" s="1182"/>
      <c r="GXI256" s="1182"/>
      <c r="GXJ256" s="1182"/>
      <c r="GXK256" s="1182"/>
      <c r="GXL256" s="1182"/>
      <c r="GXM256" s="1182"/>
      <c r="GXN256" s="1182"/>
      <c r="GXO256" s="1182"/>
      <c r="GXP256" s="1177"/>
      <c r="GXQ256" s="1182"/>
      <c r="GXR256" s="1182"/>
      <c r="GXS256" s="1182"/>
      <c r="GXT256" s="1182"/>
      <c r="GXU256" s="1182"/>
      <c r="GXV256" s="1182"/>
      <c r="GXW256" s="1182"/>
      <c r="GXX256" s="1182"/>
      <c r="GXY256" s="1182"/>
      <c r="GXZ256" s="1182"/>
      <c r="GYA256" s="1182"/>
      <c r="GYB256" s="1182"/>
      <c r="GYC256" s="1182"/>
      <c r="GYD256" s="1182"/>
      <c r="GYE256" s="1177"/>
      <c r="GYF256" s="1182"/>
      <c r="GYG256" s="1182"/>
      <c r="GYH256" s="1182"/>
      <c r="GYI256" s="1182"/>
      <c r="GYJ256" s="1182"/>
      <c r="GYK256" s="1182"/>
      <c r="GYL256" s="1182"/>
      <c r="GYM256" s="1182"/>
      <c r="GYN256" s="1182"/>
      <c r="GYO256" s="1182"/>
      <c r="GYP256" s="1182"/>
      <c r="GYQ256" s="1182"/>
      <c r="GYR256" s="1182"/>
      <c r="GYS256" s="1182"/>
      <c r="GYT256" s="1177"/>
      <c r="GYU256" s="1182"/>
      <c r="GYV256" s="1182"/>
      <c r="GYW256" s="1182"/>
      <c r="GYX256" s="1182"/>
      <c r="GYY256" s="1182"/>
      <c r="GYZ256" s="1182"/>
      <c r="GZA256" s="1182"/>
      <c r="GZB256" s="1182"/>
      <c r="GZC256" s="1182"/>
      <c r="GZD256" s="1182"/>
      <c r="GZE256" s="1182"/>
      <c r="GZF256" s="1182"/>
      <c r="GZG256" s="1182"/>
      <c r="GZH256" s="1182"/>
      <c r="GZI256" s="1177"/>
      <c r="GZJ256" s="1182"/>
      <c r="GZK256" s="1182"/>
      <c r="GZL256" s="1182"/>
      <c r="GZM256" s="1182"/>
      <c r="GZN256" s="1182"/>
      <c r="GZO256" s="1182"/>
      <c r="GZP256" s="1182"/>
      <c r="GZQ256" s="1182"/>
      <c r="GZR256" s="1182"/>
      <c r="GZS256" s="1182"/>
      <c r="GZT256" s="1182"/>
      <c r="GZU256" s="1182"/>
      <c r="GZV256" s="1182"/>
      <c r="GZW256" s="1182"/>
      <c r="GZX256" s="1177"/>
      <c r="GZY256" s="1182"/>
      <c r="GZZ256" s="1182"/>
      <c r="HAA256" s="1182"/>
      <c r="HAB256" s="1182"/>
      <c r="HAC256" s="1182"/>
      <c r="HAD256" s="1182"/>
      <c r="HAE256" s="1182"/>
      <c r="HAF256" s="1182"/>
      <c r="HAG256" s="1182"/>
      <c r="HAH256" s="1182"/>
      <c r="HAI256" s="1182"/>
      <c r="HAJ256" s="1182"/>
      <c r="HAK256" s="1182"/>
      <c r="HAL256" s="1182"/>
      <c r="HAM256" s="1177"/>
      <c r="HAN256" s="1182"/>
      <c r="HAO256" s="1182"/>
      <c r="HAP256" s="1182"/>
      <c r="HAQ256" s="1182"/>
      <c r="HAR256" s="1182"/>
      <c r="HAS256" s="1182"/>
      <c r="HAT256" s="1182"/>
      <c r="HAU256" s="1182"/>
      <c r="HAV256" s="1182"/>
      <c r="HAW256" s="1182"/>
      <c r="HAX256" s="1182"/>
      <c r="HAY256" s="1182"/>
      <c r="HAZ256" s="1182"/>
      <c r="HBA256" s="1182"/>
      <c r="HBB256" s="1177"/>
      <c r="HBC256" s="1182"/>
      <c r="HBD256" s="1182"/>
      <c r="HBE256" s="1182"/>
      <c r="HBF256" s="1182"/>
      <c r="HBG256" s="1182"/>
      <c r="HBH256" s="1182"/>
      <c r="HBI256" s="1182"/>
      <c r="HBJ256" s="1182"/>
      <c r="HBK256" s="1182"/>
      <c r="HBL256" s="1182"/>
      <c r="HBM256" s="1182"/>
      <c r="HBN256" s="1182"/>
      <c r="HBO256" s="1182"/>
      <c r="HBP256" s="1182"/>
      <c r="HBQ256" s="1177"/>
      <c r="HBR256" s="1182"/>
      <c r="HBS256" s="1182"/>
      <c r="HBT256" s="1182"/>
      <c r="HBU256" s="1182"/>
      <c r="HBV256" s="1182"/>
      <c r="HBW256" s="1182"/>
      <c r="HBX256" s="1182"/>
      <c r="HBY256" s="1182"/>
      <c r="HBZ256" s="1182"/>
      <c r="HCA256" s="1182"/>
      <c r="HCB256" s="1182"/>
      <c r="HCC256" s="1182"/>
      <c r="HCD256" s="1182"/>
      <c r="HCE256" s="1182"/>
      <c r="HCF256" s="1177"/>
      <c r="HCG256" s="1182"/>
      <c r="HCH256" s="1182"/>
      <c r="HCI256" s="1182"/>
      <c r="HCJ256" s="1182"/>
      <c r="HCK256" s="1182"/>
      <c r="HCL256" s="1182"/>
      <c r="HCM256" s="1182"/>
      <c r="HCN256" s="1182"/>
      <c r="HCO256" s="1182"/>
      <c r="HCP256" s="1182"/>
      <c r="HCQ256" s="1182"/>
      <c r="HCR256" s="1182"/>
      <c r="HCS256" s="1182"/>
      <c r="HCT256" s="1182"/>
      <c r="HCU256" s="1177"/>
      <c r="HCV256" s="1182"/>
      <c r="HCW256" s="1182"/>
      <c r="HCX256" s="1182"/>
      <c r="HCY256" s="1182"/>
      <c r="HCZ256" s="1182"/>
      <c r="HDA256" s="1182"/>
      <c r="HDB256" s="1182"/>
      <c r="HDC256" s="1182"/>
      <c r="HDD256" s="1182"/>
      <c r="HDE256" s="1182"/>
      <c r="HDF256" s="1182"/>
      <c r="HDG256" s="1182"/>
      <c r="HDH256" s="1182"/>
      <c r="HDI256" s="1182"/>
      <c r="HDJ256" s="1177"/>
      <c r="HDK256" s="1182"/>
      <c r="HDL256" s="1182"/>
      <c r="HDM256" s="1182"/>
      <c r="HDN256" s="1182"/>
      <c r="HDO256" s="1182"/>
      <c r="HDP256" s="1182"/>
      <c r="HDQ256" s="1182"/>
      <c r="HDR256" s="1182"/>
      <c r="HDS256" s="1182"/>
      <c r="HDT256" s="1182"/>
      <c r="HDU256" s="1182"/>
      <c r="HDV256" s="1182"/>
      <c r="HDW256" s="1182"/>
      <c r="HDX256" s="1182"/>
      <c r="HDY256" s="1177"/>
      <c r="HDZ256" s="1182"/>
      <c r="HEA256" s="1182"/>
      <c r="HEB256" s="1182"/>
      <c r="HEC256" s="1182"/>
      <c r="HED256" s="1182"/>
      <c r="HEE256" s="1182"/>
      <c r="HEF256" s="1182"/>
      <c r="HEG256" s="1182"/>
      <c r="HEH256" s="1182"/>
      <c r="HEI256" s="1182"/>
      <c r="HEJ256" s="1182"/>
      <c r="HEK256" s="1182"/>
      <c r="HEL256" s="1182"/>
      <c r="HEM256" s="1182"/>
      <c r="HEN256" s="1177"/>
      <c r="HEO256" s="1182"/>
      <c r="HEP256" s="1182"/>
      <c r="HEQ256" s="1182"/>
      <c r="HER256" s="1182"/>
      <c r="HES256" s="1182"/>
      <c r="HET256" s="1182"/>
      <c r="HEU256" s="1182"/>
      <c r="HEV256" s="1182"/>
      <c r="HEW256" s="1182"/>
      <c r="HEX256" s="1182"/>
      <c r="HEY256" s="1182"/>
      <c r="HEZ256" s="1182"/>
      <c r="HFA256" s="1182"/>
      <c r="HFB256" s="1182"/>
      <c r="HFC256" s="1177"/>
      <c r="HFD256" s="1182"/>
      <c r="HFE256" s="1182"/>
      <c r="HFF256" s="1182"/>
      <c r="HFG256" s="1182"/>
      <c r="HFH256" s="1182"/>
      <c r="HFI256" s="1182"/>
      <c r="HFJ256" s="1182"/>
      <c r="HFK256" s="1182"/>
      <c r="HFL256" s="1182"/>
      <c r="HFM256" s="1182"/>
      <c r="HFN256" s="1182"/>
      <c r="HFO256" s="1182"/>
      <c r="HFP256" s="1182"/>
      <c r="HFQ256" s="1182"/>
      <c r="HFR256" s="1177"/>
      <c r="HFS256" s="1182"/>
      <c r="HFT256" s="1182"/>
      <c r="HFU256" s="1182"/>
      <c r="HFV256" s="1182"/>
      <c r="HFW256" s="1182"/>
      <c r="HFX256" s="1182"/>
      <c r="HFY256" s="1182"/>
      <c r="HFZ256" s="1182"/>
      <c r="HGA256" s="1182"/>
      <c r="HGB256" s="1182"/>
      <c r="HGC256" s="1182"/>
      <c r="HGD256" s="1182"/>
      <c r="HGE256" s="1182"/>
      <c r="HGF256" s="1182"/>
      <c r="HGG256" s="1177"/>
      <c r="HGH256" s="1182"/>
      <c r="HGI256" s="1182"/>
      <c r="HGJ256" s="1182"/>
      <c r="HGK256" s="1182"/>
      <c r="HGL256" s="1182"/>
      <c r="HGM256" s="1182"/>
      <c r="HGN256" s="1182"/>
      <c r="HGO256" s="1182"/>
      <c r="HGP256" s="1182"/>
      <c r="HGQ256" s="1182"/>
      <c r="HGR256" s="1182"/>
      <c r="HGS256" s="1182"/>
      <c r="HGT256" s="1182"/>
      <c r="HGU256" s="1182"/>
      <c r="HGV256" s="1177"/>
      <c r="HGW256" s="1182"/>
      <c r="HGX256" s="1182"/>
      <c r="HGY256" s="1182"/>
      <c r="HGZ256" s="1182"/>
      <c r="HHA256" s="1182"/>
      <c r="HHB256" s="1182"/>
      <c r="HHC256" s="1182"/>
      <c r="HHD256" s="1182"/>
      <c r="HHE256" s="1182"/>
      <c r="HHF256" s="1182"/>
      <c r="HHG256" s="1182"/>
      <c r="HHH256" s="1182"/>
      <c r="HHI256" s="1182"/>
      <c r="HHJ256" s="1182"/>
      <c r="HHK256" s="1177"/>
      <c r="HHL256" s="1182"/>
      <c r="HHM256" s="1182"/>
      <c r="HHN256" s="1182"/>
      <c r="HHO256" s="1182"/>
      <c r="HHP256" s="1182"/>
      <c r="HHQ256" s="1182"/>
      <c r="HHR256" s="1182"/>
      <c r="HHS256" s="1182"/>
      <c r="HHT256" s="1182"/>
      <c r="HHU256" s="1182"/>
      <c r="HHV256" s="1182"/>
      <c r="HHW256" s="1182"/>
      <c r="HHX256" s="1182"/>
      <c r="HHY256" s="1182"/>
      <c r="HHZ256" s="1177"/>
      <c r="HIA256" s="1182"/>
      <c r="HIB256" s="1182"/>
      <c r="HIC256" s="1182"/>
      <c r="HID256" s="1182"/>
      <c r="HIE256" s="1182"/>
      <c r="HIF256" s="1182"/>
      <c r="HIG256" s="1182"/>
      <c r="HIH256" s="1182"/>
      <c r="HII256" s="1182"/>
      <c r="HIJ256" s="1182"/>
      <c r="HIK256" s="1182"/>
      <c r="HIL256" s="1182"/>
      <c r="HIM256" s="1182"/>
      <c r="HIN256" s="1182"/>
      <c r="HIO256" s="1177"/>
      <c r="HIP256" s="1182"/>
      <c r="HIQ256" s="1182"/>
      <c r="HIR256" s="1182"/>
      <c r="HIS256" s="1182"/>
      <c r="HIT256" s="1182"/>
      <c r="HIU256" s="1182"/>
      <c r="HIV256" s="1182"/>
      <c r="HIW256" s="1182"/>
      <c r="HIX256" s="1182"/>
      <c r="HIY256" s="1182"/>
      <c r="HIZ256" s="1182"/>
      <c r="HJA256" s="1182"/>
      <c r="HJB256" s="1182"/>
      <c r="HJC256" s="1182"/>
      <c r="HJD256" s="1177"/>
      <c r="HJE256" s="1182"/>
      <c r="HJF256" s="1182"/>
      <c r="HJG256" s="1182"/>
      <c r="HJH256" s="1182"/>
      <c r="HJI256" s="1182"/>
      <c r="HJJ256" s="1182"/>
      <c r="HJK256" s="1182"/>
      <c r="HJL256" s="1182"/>
      <c r="HJM256" s="1182"/>
      <c r="HJN256" s="1182"/>
      <c r="HJO256" s="1182"/>
      <c r="HJP256" s="1182"/>
      <c r="HJQ256" s="1182"/>
      <c r="HJR256" s="1182"/>
      <c r="HJS256" s="1177"/>
      <c r="HJT256" s="1182"/>
      <c r="HJU256" s="1182"/>
      <c r="HJV256" s="1182"/>
      <c r="HJW256" s="1182"/>
      <c r="HJX256" s="1182"/>
      <c r="HJY256" s="1182"/>
      <c r="HJZ256" s="1182"/>
      <c r="HKA256" s="1182"/>
      <c r="HKB256" s="1182"/>
      <c r="HKC256" s="1182"/>
      <c r="HKD256" s="1182"/>
      <c r="HKE256" s="1182"/>
      <c r="HKF256" s="1182"/>
      <c r="HKG256" s="1182"/>
      <c r="HKH256" s="1177"/>
      <c r="HKI256" s="1182"/>
      <c r="HKJ256" s="1182"/>
      <c r="HKK256" s="1182"/>
      <c r="HKL256" s="1182"/>
      <c r="HKM256" s="1182"/>
      <c r="HKN256" s="1182"/>
      <c r="HKO256" s="1182"/>
      <c r="HKP256" s="1182"/>
      <c r="HKQ256" s="1182"/>
      <c r="HKR256" s="1182"/>
      <c r="HKS256" s="1182"/>
      <c r="HKT256" s="1182"/>
      <c r="HKU256" s="1182"/>
      <c r="HKV256" s="1182"/>
      <c r="HKW256" s="1177"/>
      <c r="HKX256" s="1182"/>
      <c r="HKY256" s="1182"/>
      <c r="HKZ256" s="1182"/>
      <c r="HLA256" s="1182"/>
      <c r="HLB256" s="1182"/>
      <c r="HLC256" s="1182"/>
      <c r="HLD256" s="1182"/>
      <c r="HLE256" s="1182"/>
      <c r="HLF256" s="1182"/>
      <c r="HLG256" s="1182"/>
      <c r="HLH256" s="1182"/>
      <c r="HLI256" s="1182"/>
      <c r="HLJ256" s="1182"/>
      <c r="HLK256" s="1182"/>
      <c r="HLL256" s="1177"/>
      <c r="HLM256" s="1182"/>
      <c r="HLN256" s="1182"/>
      <c r="HLO256" s="1182"/>
      <c r="HLP256" s="1182"/>
      <c r="HLQ256" s="1182"/>
      <c r="HLR256" s="1182"/>
      <c r="HLS256" s="1182"/>
      <c r="HLT256" s="1182"/>
      <c r="HLU256" s="1182"/>
      <c r="HLV256" s="1182"/>
      <c r="HLW256" s="1182"/>
      <c r="HLX256" s="1182"/>
      <c r="HLY256" s="1182"/>
      <c r="HLZ256" s="1182"/>
      <c r="HMA256" s="1177"/>
      <c r="HMB256" s="1182"/>
      <c r="HMC256" s="1182"/>
      <c r="HMD256" s="1182"/>
      <c r="HME256" s="1182"/>
      <c r="HMF256" s="1182"/>
      <c r="HMG256" s="1182"/>
      <c r="HMH256" s="1182"/>
      <c r="HMI256" s="1182"/>
      <c r="HMJ256" s="1182"/>
      <c r="HMK256" s="1182"/>
      <c r="HML256" s="1182"/>
      <c r="HMM256" s="1182"/>
      <c r="HMN256" s="1182"/>
      <c r="HMO256" s="1182"/>
      <c r="HMP256" s="1177"/>
      <c r="HMQ256" s="1182"/>
      <c r="HMR256" s="1182"/>
      <c r="HMS256" s="1182"/>
      <c r="HMT256" s="1182"/>
      <c r="HMU256" s="1182"/>
      <c r="HMV256" s="1182"/>
      <c r="HMW256" s="1182"/>
      <c r="HMX256" s="1182"/>
      <c r="HMY256" s="1182"/>
      <c r="HMZ256" s="1182"/>
      <c r="HNA256" s="1182"/>
      <c r="HNB256" s="1182"/>
      <c r="HNC256" s="1182"/>
      <c r="HND256" s="1182"/>
      <c r="HNE256" s="1177"/>
      <c r="HNF256" s="1182"/>
      <c r="HNG256" s="1182"/>
      <c r="HNH256" s="1182"/>
      <c r="HNI256" s="1182"/>
      <c r="HNJ256" s="1182"/>
      <c r="HNK256" s="1182"/>
      <c r="HNL256" s="1182"/>
      <c r="HNM256" s="1182"/>
      <c r="HNN256" s="1182"/>
      <c r="HNO256" s="1182"/>
      <c r="HNP256" s="1182"/>
      <c r="HNQ256" s="1182"/>
      <c r="HNR256" s="1182"/>
      <c r="HNS256" s="1182"/>
      <c r="HNT256" s="1177"/>
      <c r="HNU256" s="1182"/>
      <c r="HNV256" s="1182"/>
      <c r="HNW256" s="1182"/>
      <c r="HNX256" s="1182"/>
      <c r="HNY256" s="1182"/>
      <c r="HNZ256" s="1182"/>
      <c r="HOA256" s="1182"/>
      <c r="HOB256" s="1182"/>
      <c r="HOC256" s="1182"/>
      <c r="HOD256" s="1182"/>
      <c r="HOE256" s="1182"/>
      <c r="HOF256" s="1182"/>
      <c r="HOG256" s="1182"/>
      <c r="HOH256" s="1182"/>
      <c r="HOI256" s="1177"/>
      <c r="HOJ256" s="1182"/>
      <c r="HOK256" s="1182"/>
      <c r="HOL256" s="1182"/>
      <c r="HOM256" s="1182"/>
      <c r="HON256" s="1182"/>
      <c r="HOO256" s="1182"/>
      <c r="HOP256" s="1182"/>
      <c r="HOQ256" s="1182"/>
      <c r="HOR256" s="1182"/>
      <c r="HOS256" s="1182"/>
      <c r="HOT256" s="1182"/>
      <c r="HOU256" s="1182"/>
      <c r="HOV256" s="1182"/>
      <c r="HOW256" s="1182"/>
      <c r="HOX256" s="1177"/>
      <c r="HOY256" s="1182"/>
      <c r="HOZ256" s="1182"/>
      <c r="HPA256" s="1182"/>
      <c r="HPB256" s="1182"/>
      <c r="HPC256" s="1182"/>
      <c r="HPD256" s="1182"/>
      <c r="HPE256" s="1182"/>
      <c r="HPF256" s="1182"/>
      <c r="HPG256" s="1182"/>
      <c r="HPH256" s="1182"/>
      <c r="HPI256" s="1182"/>
      <c r="HPJ256" s="1182"/>
      <c r="HPK256" s="1182"/>
      <c r="HPL256" s="1182"/>
      <c r="HPM256" s="1177"/>
      <c r="HPN256" s="1182"/>
      <c r="HPO256" s="1182"/>
      <c r="HPP256" s="1182"/>
      <c r="HPQ256" s="1182"/>
      <c r="HPR256" s="1182"/>
      <c r="HPS256" s="1182"/>
      <c r="HPT256" s="1182"/>
      <c r="HPU256" s="1182"/>
      <c r="HPV256" s="1182"/>
      <c r="HPW256" s="1182"/>
      <c r="HPX256" s="1182"/>
      <c r="HPY256" s="1182"/>
      <c r="HPZ256" s="1182"/>
      <c r="HQA256" s="1182"/>
      <c r="HQB256" s="1177"/>
      <c r="HQC256" s="1182"/>
      <c r="HQD256" s="1182"/>
      <c r="HQE256" s="1182"/>
      <c r="HQF256" s="1182"/>
      <c r="HQG256" s="1182"/>
      <c r="HQH256" s="1182"/>
      <c r="HQI256" s="1182"/>
      <c r="HQJ256" s="1182"/>
      <c r="HQK256" s="1182"/>
      <c r="HQL256" s="1182"/>
      <c r="HQM256" s="1182"/>
      <c r="HQN256" s="1182"/>
      <c r="HQO256" s="1182"/>
      <c r="HQP256" s="1182"/>
      <c r="HQQ256" s="1177"/>
      <c r="HQR256" s="1182"/>
      <c r="HQS256" s="1182"/>
      <c r="HQT256" s="1182"/>
      <c r="HQU256" s="1182"/>
      <c r="HQV256" s="1182"/>
      <c r="HQW256" s="1182"/>
      <c r="HQX256" s="1182"/>
      <c r="HQY256" s="1182"/>
      <c r="HQZ256" s="1182"/>
      <c r="HRA256" s="1182"/>
      <c r="HRB256" s="1182"/>
      <c r="HRC256" s="1182"/>
      <c r="HRD256" s="1182"/>
      <c r="HRE256" s="1182"/>
      <c r="HRF256" s="1177"/>
      <c r="HRG256" s="1182"/>
      <c r="HRH256" s="1182"/>
      <c r="HRI256" s="1182"/>
      <c r="HRJ256" s="1182"/>
      <c r="HRK256" s="1182"/>
      <c r="HRL256" s="1182"/>
      <c r="HRM256" s="1182"/>
      <c r="HRN256" s="1182"/>
      <c r="HRO256" s="1182"/>
      <c r="HRP256" s="1182"/>
      <c r="HRQ256" s="1182"/>
      <c r="HRR256" s="1182"/>
      <c r="HRS256" s="1182"/>
      <c r="HRT256" s="1182"/>
      <c r="HRU256" s="1177"/>
      <c r="HRV256" s="1182"/>
      <c r="HRW256" s="1182"/>
      <c r="HRX256" s="1182"/>
      <c r="HRY256" s="1182"/>
      <c r="HRZ256" s="1182"/>
      <c r="HSA256" s="1182"/>
      <c r="HSB256" s="1182"/>
      <c r="HSC256" s="1182"/>
      <c r="HSD256" s="1182"/>
      <c r="HSE256" s="1182"/>
      <c r="HSF256" s="1182"/>
      <c r="HSG256" s="1182"/>
      <c r="HSH256" s="1182"/>
      <c r="HSI256" s="1182"/>
      <c r="HSJ256" s="1177"/>
      <c r="HSK256" s="1182"/>
      <c r="HSL256" s="1182"/>
      <c r="HSM256" s="1182"/>
      <c r="HSN256" s="1182"/>
      <c r="HSO256" s="1182"/>
      <c r="HSP256" s="1182"/>
      <c r="HSQ256" s="1182"/>
      <c r="HSR256" s="1182"/>
      <c r="HSS256" s="1182"/>
      <c r="HST256" s="1182"/>
      <c r="HSU256" s="1182"/>
      <c r="HSV256" s="1182"/>
      <c r="HSW256" s="1182"/>
      <c r="HSX256" s="1182"/>
      <c r="HSY256" s="1177"/>
      <c r="HSZ256" s="1182"/>
      <c r="HTA256" s="1182"/>
      <c r="HTB256" s="1182"/>
      <c r="HTC256" s="1182"/>
      <c r="HTD256" s="1182"/>
      <c r="HTE256" s="1182"/>
      <c r="HTF256" s="1182"/>
      <c r="HTG256" s="1182"/>
      <c r="HTH256" s="1182"/>
      <c r="HTI256" s="1182"/>
      <c r="HTJ256" s="1182"/>
      <c r="HTK256" s="1182"/>
      <c r="HTL256" s="1182"/>
      <c r="HTM256" s="1182"/>
      <c r="HTN256" s="1177"/>
      <c r="HTO256" s="1182"/>
      <c r="HTP256" s="1182"/>
      <c r="HTQ256" s="1182"/>
      <c r="HTR256" s="1182"/>
      <c r="HTS256" s="1182"/>
      <c r="HTT256" s="1182"/>
      <c r="HTU256" s="1182"/>
      <c r="HTV256" s="1182"/>
      <c r="HTW256" s="1182"/>
      <c r="HTX256" s="1182"/>
      <c r="HTY256" s="1182"/>
      <c r="HTZ256" s="1182"/>
      <c r="HUA256" s="1182"/>
      <c r="HUB256" s="1182"/>
      <c r="HUC256" s="1177"/>
      <c r="HUD256" s="1182"/>
      <c r="HUE256" s="1182"/>
      <c r="HUF256" s="1182"/>
      <c r="HUG256" s="1182"/>
      <c r="HUH256" s="1182"/>
      <c r="HUI256" s="1182"/>
      <c r="HUJ256" s="1182"/>
      <c r="HUK256" s="1182"/>
      <c r="HUL256" s="1182"/>
      <c r="HUM256" s="1182"/>
      <c r="HUN256" s="1182"/>
      <c r="HUO256" s="1182"/>
      <c r="HUP256" s="1182"/>
      <c r="HUQ256" s="1182"/>
      <c r="HUR256" s="1177"/>
      <c r="HUS256" s="1182"/>
      <c r="HUT256" s="1182"/>
      <c r="HUU256" s="1182"/>
      <c r="HUV256" s="1182"/>
      <c r="HUW256" s="1182"/>
      <c r="HUX256" s="1182"/>
      <c r="HUY256" s="1182"/>
      <c r="HUZ256" s="1182"/>
      <c r="HVA256" s="1182"/>
      <c r="HVB256" s="1182"/>
      <c r="HVC256" s="1182"/>
      <c r="HVD256" s="1182"/>
      <c r="HVE256" s="1182"/>
      <c r="HVF256" s="1182"/>
      <c r="HVG256" s="1177"/>
      <c r="HVH256" s="1182"/>
      <c r="HVI256" s="1182"/>
      <c r="HVJ256" s="1182"/>
      <c r="HVK256" s="1182"/>
      <c r="HVL256" s="1182"/>
      <c r="HVM256" s="1182"/>
      <c r="HVN256" s="1182"/>
      <c r="HVO256" s="1182"/>
      <c r="HVP256" s="1182"/>
      <c r="HVQ256" s="1182"/>
      <c r="HVR256" s="1182"/>
      <c r="HVS256" s="1182"/>
      <c r="HVT256" s="1182"/>
      <c r="HVU256" s="1182"/>
      <c r="HVV256" s="1177"/>
      <c r="HVW256" s="1182"/>
      <c r="HVX256" s="1182"/>
      <c r="HVY256" s="1182"/>
      <c r="HVZ256" s="1182"/>
      <c r="HWA256" s="1182"/>
      <c r="HWB256" s="1182"/>
      <c r="HWC256" s="1182"/>
      <c r="HWD256" s="1182"/>
      <c r="HWE256" s="1182"/>
      <c r="HWF256" s="1182"/>
      <c r="HWG256" s="1182"/>
      <c r="HWH256" s="1182"/>
      <c r="HWI256" s="1182"/>
      <c r="HWJ256" s="1182"/>
      <c r="HWK256" s="1177"/>
      <c r="HWL256" s="1182"/>
      <c r="HWM256" s="1182"/>
      <c r="HWN256" s="1182"/>
      <c r="HWO256" s="1182"/>
      <c r="HWP256" s="1182"/>
      <c r="HWQ256" s="1182"/>
      <c r="HWR256" s="1182"/>
      <c r="HWS256" s="1182"/>
      <c r="HWT256" s="1182"/>
      <c r="HWU256" s="1182"/>
      <c r="HWV256" s="1182"/>
      <c r="HWW256" s="1182"/>
      <c r="HWX256" s="1182"/>
      <c r="HWY256" s="1182"/>
      <c r="HWZ256" s="1177"/>
      <c r="HXA256" s="1182"/>
      <c r="HXB256" s="1182"/>
      <c r="HXC256" s="1182"/>
      <c r="HXD256" s="1182"/>
      <c r="HXE256" s="1182"/>
      <c r="HXF256" s="1182"/>
      <c r="HXG256" s="1182"/>
      <c r="HXH256" s="1182"/>
      <c r="HXI256" s="1182"/>
      <c r="HXJ256" s="1182"/>
      <c r="HXK256" s="1182"/>
      <c r="HXL256" s="1182"/>
      <c r="HXM256" s="1182"/>
      <c r="HXN256" s="1182"/>
      <c r="HXO256" s="1177"/>
      <c r="HXP256" s="1182"/>
      <c r="HXQ256" s="1182"/>
      <c r="HXR256" s="1182"/>
      <c r="HXS256" s="1182"/>
      <c r="HXT256" s="1182"/>
      <c r="HXU256" s="1182"/>
      <c r="HXV256" s="1182"/>
      <c r="HXW256" s="1182"/>
      <c r="HXX256" s="1182"/>
      <c r="HXY256" s="1182"/>
      <c r="HXZ256" s="1182"/>
      <c r="HYA256" s="1182"/>
      <c r="HYB256" s="1182"/>
      <c r="HYC256" s="1182"/>
      <c r="HYD256" s="1177"/>
      <c r="HYE256" s="1182"/>
      <c r="HYF256" s="1182"/>
      <c r="HYG256" s="1182"/>
      <c r="HYH256" s="1182"/>
      <c r="HYI256" s="1182"/>
      <c r="HYJ256" s="1182"/>
      <c r="HYK256" s="1182"/>
      <c r="HYL256" s="1182"/>
      <c r="HYM256" s="1182"/>
      <c r="HYN256" s="1182"/>
      <c r="HYO256" s="1182"/>
      <c r="HYP256" s="1182"/>
      <c r="HYQ256" s="1182"/>
      <c r="HYR256" s="1182"/>
      <c r="HYS256" s="1177"/>
      <c r="HYT256" s="1182"/>
      <c r="HYU256" s="1182"/>
      <c r="HYV256" s="1182"/>
      <c r="HYW256" s="1182"/>
      <c r="HYX256" s="1182"/>
      <c r="HYY256" s="1182"/>
      <c r="HYZ256" s="1182"/>
      <c r="HZA256" s="1182"/>
      <c r="HZB256" s="1182"/>
      <c r="HZC256" s="1182"/>
      <c r="HZD256" s="1182"/>
      <c r="HZE256" s="1182"/>
      <c r="HZF256" s="1182"/>
      <c r="HZG256" s="1182"/>
      <c r="HZH256" s="1177"/>
      <c r="HZI256" s="1182"/>
      <c r="HZJ256" s="1182"/>
      <c r="HZK256" s="1182"/>
      <c r="HZL256" s="1182"/>
      <c r="HZM256" s="1182"/>
      <c r="HZN256" s="1182"/>
      <c r="HZO256" s="1182"/>
      <c r="HZP256" s="1182"/>
      <c r="HZQ256" s="1182"/>
      <c r="HZR256" s="1182"/>
      <c r="HZS256" s="1182"/>
      <c r="HZT256" s="1182"/>
      <c r="HZU256" s="1182"/>
      <c r="HZV256" s="1182"/>
      <c r="HZW256" s="1177"/>
      <c r="HZX256" s="1182"/>
      <c r="HZY256" s="1182"/>
      <c r="HZZ256" s="1182"/>
      <c r="IAA256" s="1182"/>
      <c r="IAB256" s="1182"/>
      <c r="IAC256" s="1182"/>
      <c r="IAD256" s="1182"/>
      <c r="IAE256" s="1182"/>
      <c r="IAF256" s="1182"/>
      <c r="IAG256" s="1182"/>
      <c r="IAH256" s="1182"/>
      <c r="IAI256" s="1182"/>
      <c r="IAJ256" s="1182"/>
      <c r="IAK256" s="1182"/>
      <c r="IAL256" s="1177"/>
      <c r="IAM256" s="1182"/>
      <c r="IAN256" s="1182"/>
      <c r="IAO256" s="1182"/>
      <c r="IAP256" s="1182"/>
      <c r="IAQ256" s="1182"/>
      <c r="IAR256" s="1182"/>
      <c r="IAS256" s="1182"/>
      <c r="IAT256" s="1182"/>
      <c r="IAU256" s="1182"/>
      <c r="IAV256" s="1182"/>
      <c r="IAW256" s="1182"/>
      <c r="IAX256" s="1182"/>
      <c r="IAY256" s="1182"/>
      <c r="IAZ256" s="1182"/>
      <c r="IBA256" s="1177"/>
      <c r="IBB256" s="1182"/>
      <c r="IBC256" s="1182"/>
      <c r="IBD256" s="1182"/>
      <c r="IBE256" s="1182"/>
      <c r="IBF256" s="1182"/>
      <c r="IBG256" s="1182"/>
      <c r="IBH256" s="1182"/>
      <c r="IBI256" s="1182"/>
      <c r="IBJ256" s="1182"/>
      <c r="IBK256" s="1182"/>
      <c r="IBL256" s="1182"/>
      <c r="IBM256" s="1182"/>
      <c r="IBN256" s="1182"/>
      <c r="IBO256" s="1182"/>
      <c r="IBP256" s="1177"/>
      <c r="IBQ256" s="1182"/>
      <c r="IBR256" s="1182"/>
      <c r="IBS256" s="1182"/>
      <c r="IBT256" s="1182"/>
      <c r="IBU256" s="1182"/>
      <c r="IBV256" s="1182"/>
      <c r="IBW256" s="1182"/>
      <c r="IBX256" s="1182"/>
      <c r="IBY256" s="1182"/>
      <c r="IBZ256" s="1182"/>
      <c r="ICA256" s="1182"/>
      <c r="ICB256" s="1182"/>
      <c r="ICC256" s="1182"/>
      <c r="ICD256" s="1182"/>
      <c r="ICE256" s="1177"/>
      <c r="ICF256" s="1182"/>
      <c r="ICG256" s="1182"/>
      <c r="ICH256" s="1182"/>
      <c r="ICI256" s="1182"/>
      <c r="ICJ256" s="1182"/>
      <c r="ICK256" s="1182"/>
      <c r="ICL256" s="1182"/>
      <c r="ICM256" s="1182"/>
      <c r="ICN256" s="1182"/>
      <c r="ICO256" s="1182"/>
      <c r="ICP256" s="1182"/>
      <c r="ICQ256" s="1182"/>
      <c r="ICR256" s="1182"/>
      <c r="ICS256" s="1182"/>
      <c r="ICT256" s="1177"/>
      <c r="ICU256" s="1182"/>
      <c r="ICV256" s="1182"/>
      <c r="ICW256" s="1182"/>
      <c r="ICX256" s="1182"/>
      <c r="ICY256" s="1182"/>
      <c r="ICZ256" s="1182"/>
      <c r="IDA256" s="1182"/>
      <c r="IDB256" s="1182"/>
      <c r="IDC256" s="1182"/>
      <c r="IDD256" s="1182"/>
      <c r="IDE256" s="1182"/>
      <c r="IDF256" s="1182"/>
      <c r="IDG256" s="1182"/>
      <c r="IDH256" s="1182"/>
      <c r="IDI256" s="1177"/>
      <c r="IDJ256" s="1182"/>
      <c r="IDK256" s="1182"/>
      <c r="IDL256" s="1182"/>
      <c r="IDM256" s="1182"/>
      <c r="IDN256" s="1182"/>
      <c r="IDO256" s="1182"/>
      <c r="IDP256" s="1182"/>
      <c r="IDQ256" s="1182"/>
      <c r="IDR256" s="1182"/>
      <c r="IDS256" s="1182"/>
      <c r="IDT256" s="1182"/>
      <c r="IDU256" s="1182"/>
      <c r="IDV256" s="1182"/>
      <c r="IDW256" s="1182"/>
      <c r="IDX256" s="1177"/>
      <c r="IDY256" s="1182"/>
      <c r="IDZ256" s="1182"/>
      <c r="IEA256" s="1182"/>
      <c r="IEB256" s="1182"/>
      <c r="IEC256" s="1182"/>
      <c r="IED256" s="1182"/>
      <c r="IEE256" s="1182"/>
      <c r="IEF256" s="1182"/>
      <c r="IEG256" s="1182"/>
      <c r="IEH256" s="1182"/>
      <c r="IEI256" s="1182"/>
      <c r="IEJ256" s="1182"/>
      <c r="IEK256" s="1182"/>
      <c r="IEL256" s="1182"/>
      <c r="IEM256" s="1177"/>
      <c r="IEN256" s="1182"/>
      <c r="IEO256" s="1182"/>
      <c r="IEP256" s="1182"/>
      <c r="IEQ256" s="1182"/>
      <c r="IER256" s="1182"/>
      <c r="IES256" s="1182"/>
      <c r="IET256" s="1182"/>
      <c r="IEU256" s="1182"/>
      <c r="IEV256" s="1182"/>
      <c r="IEW256" s="1182"/>
      <c r="IEX256" s="1182"/>
      <c r="IEY256" s="1182"/>
      <c r="IEZ256" s="1182"/>
      <c r="IFA256" s="1182"/>
      <c r="IFB256" s="1177"/>
      <c r="IFC256" s="1182"/>
      <c r="IFD256" s="1182"/>
      <c r="IFE256" s="1182"/>
      <c r="IFF256" s="1182"/>
      <c r="IFG256" s="1182"/>
      <c r="IFH256" s="1182"/>
      <c r="IFI256" s="1182"/>
      <c r="IFJ256" s="1182"/>
      <c r="IFK256" s="1182"/>
      <c r="IFL256" s="1182"/>
      <c r="IFM256" s="1182"/>
      <c r="IFN256" s="1182"/>
      <c r="IFO256" s="1182"/>
      <c r="IFP256" s="1182"/>
      <c r="IFQ256" s="1177"/>
      <c r="IFR256" s="1182"/>
      <c r="IFS256" s="1182"/>
      <c r="IFT256" s="1182"/>
      <c r="IFU256" s="1182"/>
      <c r="IFV256" s="1182"/>
      <c r="IFW256" s="1182"/>
      <c r="IFX256" s="1182"/>
      <c r="IFY256" s="1182"/>
      <c r="IFZ256" s="1182"/>
      <c r="IGA256" s="1182"/>
      <c r="IGB256" s="1182"/>
      <c r="IGC256" s="1182"/>
      <c r="IGD256" s="1182"/>
      <c r="IGE256" s="1182"/>
      <c r="IGF256" s="1177"/>
      <c r="IGG256" s="1182"/>
      <c r="IGH256" s="1182"/>
      <c r="IGI256" s="1182"/>
      <c r="IGJ256" s="1182"/>
      <c r="IGK256" s="1182"/>
      <c r="IGL256" s="1182"/>
      <c r="IGM256" s="1182"/>
      <c r="IGN256" s="1182"/>
      <c r="IGO256" s="1182"/>
      <c r="IGP256" s="1182"/>
      <c r="IGQ256" s="1182"/>
      <c r="IGR256" s="1182"/>
      <c r="IGS256" s="1182"/>
      <c r="IGT256" s="1182"/>
      <c r="IGU256" s="1177"/>
      <c r="IGV256" s="1182"/>
      <c r="IGW256" s="1182"/>
      <c r="IGX256" s="1182"/>
      <c r="IGY256" s="1182"/>
      <c r="IGZ256" s="1182"/>
      <c r="IHA256" s="1182"/>
      <c r="IHB256" s="1182"/>
      <c r="IHC256" s="1182"/>
      <c r="IHD256" s="1182"/>
      <c r="IHE256" s="1182"/>
      <c r="IHF256" s="1182"/>
      <c r="IHG256" s="1182"/>
      <c r="IHH256" s="1182"/>
      <c r="IHI256" s="1182"/>
      <c r="IHJ256" s="1177"/>
      <c r="IHK256" s="1182"/>
      <c r="IHL256" s="1182"/>
      <c r="IHM256" s="1182"/>
      <c r="IHN256" s="1182"/>
      <c r="IHO256" s="1182"/>
      <c r="IHP256" s="1182"/>
      <c r="IHQ256" s="1182"/>
      <c r="IHR256" s="1182"/>
      <c r="IHS256" s="1182"/>
      <c r="IHT256" s="1182"/>
      <c r="IHU256" s="1182"/>
      <c r="IHV256" s="1182"/>
      <c r="IHW256" s="1182"/>
      <c r="IHX256" s="1182"/>
      <c r="IHY256" s="1177"/>
      <c r="IHZ256" s="1182"/>
      <c r="IIA256" s="1182"/>
      <c r="IIB256" s="1182"/>
      <c r="IIC256" s="1182"/>
      <c r="IID256" s="1182"/>
      <c r="IIE256" s="1182"/>
      <c r="IIF256" s="1182"/>
      <c r="IIG256" s="1182"/>
      <c r="IIH256" s="1182"/>
      <c r="III256" s="1182"/>
      <c r="IIJ256" s="1182"/>
      <c r="IIK256" s="1182"/>
      <c r="IIL256" s="1182"/>
      <c r="IIM256" s="1182"/>
      <c r="IIN256" s="1177"/>
      <c r="IIO256" s="1182"/>
      <c r="IIP256" s="1182"/>
      <c r="IIQ256" s="1182"/>
      <c r="IIR256" s="1182"/>
      <c r="IIS256" s="1182"/>
      <c r="IIT256" s="1182"/>
      <c r="IIU256" s="1182"/>
      <c r="IIV256" s="1182"/>
      <c r="IIW256" s="1182"/>
      <c r="IIX256" s="1182"/>
      <c r="IIY256" s="1182"/>
      <c r="IIZ256" s="1182"/>
      <c r="IJA256" s="1182"/>
      <c r="IJB256" s="1182"/>
      <c r="IJC256" s="1177"/>
      <c r="IJD256" s="1182"/>
      <c r="IJE256" s="1182"/>
      <c r="IJF256" s="1182"/>
      <c r="IJG256" s="1182"/>
      <c r="IJH256" s="1182"/>
      <c r="IJI256" s="1182"/>
      <c r="IJJ256" s="1182"/>
      <c r="IJK256" s="1182"/>
      <c r="IJL256" s="1182"/>
      <c r="IJM256" s="1182"/>
      <c r="IJN256" s="1182"/>
      <c r="IJO256" s="1182"/>
      <c r="IJP256" s="1182"/>
      <c r="IJQ256" s="1182"/>
      <c r="IJR256" s="1177"/>
      <c r="IJS256" s="1182"/>
      <c r="IJT256" s="1182"/>
      <c r="IJU256" s="1182"/>
      <c r="IJV256" s="1182"/>
      <c r="IJW256" s="1182"/>
      <c r="IJX256" s="1182"/>
      <c r="IJY256" s="1182"/>
      <c r="IJZ256" s="1182"/>
      <c r="IKA256" s="1182"/>
      <c r="IKB256" s="1182"/>
      <c r="IKC256" s="1182"/>
      <c r="IKD256" s="1182"/>
      <c r="IKE256" s="1182"/>
      <c r="IKF256" s="1182"/>
      <c r="IKG256" s="1177"/>
      <c r="IKH256" s="1182"/>
      <c r="IKI256" s="1182"/>
      <c r="IKJ256" s="1182"/>
      <c r="IKK256" s="1182"/>
      <c r="IKL256" s="1182"/>
      <c r="IKM256" s="1182"/>
      <c r="IKN256" s="1182"/>
      <c r="IKO256" s="1182"/>
      <c r="IKP256" s="1182"/>
      <c r="IKQ256" s="1182"/>
      <c r="IKR256" s="1182"/>
      <c r="IKS256" s="1182"/>
      <c r="IKT256" s="1182"/>
      <c r="IKU256" s="1182"/>
      <c r="IKV256" s="1177"/>
      <c r="IKW256" s="1182"/>
      <c r="IKX256" s="1182"/>
      <c r="IKY256" s="1182"/>
      <c r="IKZ256" s="1182"/>
      <c r="ILA256" s="1182"/>
      <c r="ILB256" s="1182"/>
      <c r="ILC256" s="1182"/>
      <c r="ILD256" s="1182"/>
      <c r="ILE256" s="1182"/>
      <c r="ILF256" s="1182"/>
      <c r="ILG256" s="1182"/>
      <c r="ILH256" s="1182"/>
      <c r="ILI256" s="1182"/>
      <c r="ILJ256" s="1182"/>
      <c r="ILK256" s="1177"/>
      <c r="ILL256" s="1182"/>
      <c r="ILM256" s="1182"/>
      <c r="ILN256" s="1182"/>
      <c r="ILO256" s="1182"/>
      <c r="ILP256" s="1182"/>
      <c r="ILQ256" s="1182"/>
      <c r="ILR256" s="1182"/>
      <c r="ILS256" s="1182"/>
      <c r="ILT256" s="1182"/>
      <c r="ILU256" s="1182"/>
      <c r="ILV256" s="1182"/>
      <c r="ILW256" s="1182"/>
      <c r="ILX256" s="1182"/>
      <c r="ILY256" s="1182"/>
      <c r="ILZ256" s="1177"/>
      <c r="IMA256" s="1182"/>
      <c r="IMB256" s="1182"/>
      <c r="IMC256" s="1182"/>
      <c r="IMD256" s="1182"/>
      <c r="IME256" s="1182"/>
      <c r="IMF256" s="1182"/>
      <c r="IMG256" s="1182"/>
      <c r="IMH256" s="1182"/>
      <c r="IMI256" s="1182"/>
      <c r="IMJ256" s="1182"/>
      <c r="IMK256" s="1182"/>
      <c r="IML256" s="1182"/>
      <c r="IMM256" s="1182"/>
      <c r="IMN256" s="1182"/>
      <c r="IMO256" s="1177"/>
      <c r="IMP256" s="1182"/>
      <c r="IMQ256" s="1182"/>
      <c r="IMR256" s="1182"/>
      <c r="IMS256" s="1182"/>
      <c r="IMT256" s="1182"/>
      <c r="IMU256" s="1182"/>
      <c r="IMV256" s="1182"/>
      <c r="IMW256" s="1182"/>
      <c r="IMX256" s="1182"/>
      <c r="IMY256" s="1182"/>
      <c r="IMZ256" s="1182"/>
      <c r="INA256" s="1182"/>
      <c r="INB256" s="1182"/>
      <c r="INC256" s="1182"/>
      <c r="IND256" s="1177"/>
      <c r="INE256" s="1182"/>
      <c r="INF256" s="1182"/>
      <c r="ING256" s="1182"/>
      <c r="INH256" s="1182"/>
      <c r="INI256" s="1182"/>
      <c r="INJ256" s="1182"/>
      <c r="INK256" s="1182"/>
      <c r="INL256" s="1182"/>
      <c r="INM256" s="1182"/>
      <c r="INN256" s="1182"/>
      <c r="INO256" s="1182"/>
      <c r="INP256" s="1182"/>
      <c r="INQ256" s="1182"/>
      <c r="INR256" s="1182"/>
      <c r="INS256" s="1177"/>
      <c r="INT256" s="1182"/>
      <c r="INU256" s="1182"/>
      <c r="INV256" s="1182"/>
      <c r="INW256" s="1182"/>
      <c r="INX256" s="1182"/>
      <c r="INY256" s="1182"/>
      <c r="INZ256" s="1182"/>
      <c r="IOA256" s="1182"/>
      <c r="IOB256" s="1182"/>
      <c r="IOC256" s="1182"/>
      <c r="IOD256" s="1182"/>
      <c r="IOE256" s="1182"/>
      <c r="IOF256" s="1182"/>
      <c r="IOG256" s="1182"/>
      <c r="IOH256" s="1177"/>
      <c r="IOI256" s="1182"/>
      <c r="IOJ256" s="1182"/>
      <c r="IOK256" s="1182"/>
      <c r="IOL256" s="1182"/>
      <c r="IOM256" s="1182"/>
      <c r="ION256" s="1182"/>
      <c r="IOO256" s="1182"/>
      <c r="IOP256" s="1182"/>
      <c r="IOQ256" s="1182"/>
      <c r="IOR256" s="1182"/>
      <c r="IOS256" s="1182"/>
      <c r="IOT256" s="1182"/>
      <c r="IOU256" s="1182"/>
      <c r="IOV256" s="1182"/>
      <c r="IOW256" s="1177"/>
      <c r="IOX256" s="1182"/>
      <c r="IOY256" s="1182"/>
      <c r="IOZ256" s="1182"/>
      <c r="IPA256" s="1182"/>
      <c r="IPB256" s="1182"/>
      <c r="IPC256" s="1182"/>
      <c r="IPD256" s="1182"/>
      <c r="IPE256" s="1182"/>
      <c r="IPF256" s="1182"/>
      <c r="IPG256" s="1182"/>
      <c r="IPH256" s="1182"/>
      <c r="IPI256" s="1182"/>
      <c r="IPJ256" s="1182"/>
      <c r="IPK256" s="1182"/>
      <c r="IPL256" s="1177"/>
      <c r="IPM256" s="1182"/>
      <c r="IPN256" s="1182"/>
      <c r="IPO256" s="1182"/>
      <c r="IPP256" s="1182"/>
      <c r="IPQ256" s="1182"/>
      <c r="IPR256" s="1182"/>
      <c r="IPS256" s="1182"/>
      <c r="IPT256" s="1182"/>
      <c r="IPU256" s="1182"/>
      <c r="IPV256" s="1182"/>
      <c r="IPW256" s="1182"/>
      <c r="IPX256" s="1182"/>
      <c r="IPY256" s="1182"/>
      <c r="IPZ256" s="1182"/>
      <c r="IQA256" s="1177"/>
      <c r="IQB256" s="1182"/>
      <c r="IQC256" s="1182"/>
      <c r="IQD256" s="1182"/>
      <c r="IQE256" s="1182"/>
      <c r="IQF256" s="1182"/>
      <c r="IQG256" s="1182"/>
      <c r="IQH256" s="1182"/>
      <c r="IQI256" s="1182"/>
      <c r="IQJ256" s="1182"/>
      <c r="IQK256" s="1182"/>
      <c r="IQL256" s="1182"/>
      <c r="IQM256" s="1182"/>
      <c r="IQN256" s="1182"/>
      <c r="IQO256" s="1182"/>
      <c r="IQP256" s="1177"/>
      <c r="IQQ256" s="1182"/>
      <c r="IQR256" s="1182"/>
      <c r="IQS256" s="1182"/>
      <c r="IQT256" s="1182"/>
      <c r="IQU256" s="1182"/>
      <c r="IQV256" s="1182"/>
      <c r="IQW256" s="1182"/>
      <c r="IQX256" s="1182"/>
      <c r="IQY256" s="1182"/>
      <c r="IQZ256" s="1182"/>
      <c r="IRA256" s="1182"/>
      <c r="IRB256" s="1182"/>
      <c r="IRC256" s="1182"/>
      <c r="IRD256" s="1182"/>
      <c r="IRE256" s="1177"/>
      <c r="IRF256" s="1182"/>
      <c r="IRG256" s="1182"/>
      <c r="IRH256" s="1182"/>
      <c r="IRI256" s="1182"/>
      <c r="IRJ256" s="1182"/>
      <c r="IRK256" s="1182"/>
      <c r="IRL256" s="1182"/>
      <c r="IRM256" s="1182"/>
      <c r="IRN256" s="1182"/>
      <c r="IRO256" s="1182"/>
      <c r="IRP256" s="1182"/>
      <c r="IRQ256" s="1182"/>
      <c r="IRR256" s="1182"/>
      <c r="IRS256" s="1182"/>
      <c r="IRT256" s="1177"/>
      <c r="IRU256" s="1182"/>
      <c r="IRV256" s="1182"/>
      <c r="IRW256" s="1182"/>
      <c r="IRX256" s="1182"/>
      <c r="IRY256" s="1182"/>
      <c r="IRZ256" s="1182"/>
      <c r="ISA256" s="1182"/>
      <c r="ISB256" s="1182"/>
      <c r="ISC256" s="1182"/>
      <c r="ISD256" s="1182"/>
      <c r="ISE256" s="1182"/>
      <c r="ISF256" s="1182"/>
      <c r="ISG256" s="1182"/>
      <c r="ISH256" s="1182"/>
      <c r="ISI256" s="1177"/>
      <c r="ISJ256" s="1182"/>
      <c r="ISK256" s="1182"/>
      <c r="ISL256" s="1182"/>
      <c r="ISM256" s="1182"/>
      <c r="ISN256" s="1182"/>
      <c r="ISO256" s="1182"/>
      <c r="ISP256" s="1182"/>
      <c r="ISQ256" s="1182"/>
      <c r="ISR256" s="1182"/>
      <c r="ISS256" s="1182"/>
      <c r="IST256" s="1182"/>
      <c r="ISU256" s="1182"/>
      <c r="ISV256" s="1182"/>
      <c r="ISW256" s="1182"/>
      <c r="ISX256" s="1177"/>
      <c r="ISY256" s="1182"/>
      <c r="ISZ256" s="1182"/>
      <c r="ITA256" s="1182"/>
      <c r="ITB256" s="1182"/>
      <c r="ITC256" s="1182"/>
      <c r="ITD256" s="1182"/>
      <c r="ITE256" s="1182"/>
      <c r="ITF256" s="1182"/>
      <c r="ITG256" s="1182"/>
      <c r="ITH256" s="1182"/>
      <c r="ITI256" s="1182"/>
      <c r="ITJ256" s="1182"/>
      <c r="ITK256" s="1182"/>
      <c r="ITL256" s="1182"/>
      <c r="ITM256" s="1177"/>
      <c r="ITN256" s="1182"/>
      <c r="ITO256" s="1182"/>
      <c r="ITP256" s="1182"/>
      <c r="ITQ256" s="1182"/>
      <c r="ITR256" s="1182"/>
      <c r="ITS256" s="1182"/>
      <c r="ITT256" s="1182"/>
      <c r="ITU256" s="1182"/>
      <c r="ITV256" s="1182"/>
      <c r="ITW256" s="1182"/>
      <c r="ITX256" s="1182"/>
      <c r="ITY256" s="1182"/>
      <c r="ITZ256" s="1182"/>
      <c r="IUA256" s="1182"/>
      <c r="IUB256" s="1177"/>
      <c r="IUC256" s="1182"/>
      <c r="IUD256" s="1182"/>
      <c r="IUE256" s="1182"/>
      <c r="IUF256" s="1182"/>
      <c r="IUG256" s="1182"/>
      <c r="IUH256" s="1182"/>
      <c r="IUI256" s="1182"/>
      <c r="IUJ256" s="1182"/>
      <c r="IUK256" s="1182"/>
      <c r="IUL256" s="1182"/>
      <c r="IUM256" s="1182"/>
      <c r="IUN256" s="1182"/>
      <c r="IUO256" s="1182"/>
      <c r="IUP256" s="1182"/>
      <c r="IUQ256" s="1177"/>
      <c r="IUR256" s="1182"/>
      <c r="IUS256" s="1182"/>
      <c r="IUT256" s="1182"/>
      <c r="IUU256" s="1182"/>
      <c r="IUV256" s="1182"/>
      <c r="IUW256" s="1182"/>
      <c r="IUX256" s="1182"/>
      <c r="IUY256" s="1182"/>
      <c r="IUZ256" s="1182"/>
      <c r="IVA256" s="1182"/>
      <c r="IVB256" s="1182"/>
      <c r="IVC256" s="1182"/>
      <c r="IVD256" s="1182"/>
      <c r="IVE256" s="1182"/>
      <c r="IVF256" s="1177"/>
      <c r="IVG256" s="1182"/>
      <c r="IVH256" s="1182"/>
      <c r="IVI256" s="1182"/>
      <c r="IVJ256" s="1182"/>
      <c r="IVK256" s="1182"/>
      <c r="IVL256" s="1182"/>
      <c r="IVM256" s="1182"/>
      <c r="IVN256" s="1182"/>
      <c r="IVO256" s="1182"/>
      <c r="IVP256" s="1182"/>
      <c r="IVQ256" s="1182"/>
      <c r="IVR256" s="1182"/>
      <c r="IVS256" s="1182"/>
      <c r="IVT256" s="1182"/>
      <c r="IVU256" s="1177"/>
      <c r="IVV256" s="1182"/>
      <c r="IVW256" s="1182"/>
      <c r="IVX256" s="1182"/>
      <c r="IVY256" s="1182"/>
      <c r="IVZ256" s="1182"/>
      <c r="IWA256" s="1182"/>
      <c r="IWB256" s="1182"/>
      <c r="IWC256" s="1182"/>
      <c r="IWD256" s="1182"/>
      <c r="IWE256" s="1182"/>
      <c r="IWF256" s="1182"/>
      <c r="IWG256" s="1182"/>
      <c r="IWH256" s="1182"/>
      <c r="IWI256" s="1182"/>
      <c r="IWJ256" s="1177"/>
      <c r="IWK256" s="1182"/>
      <c r="IWL256" s="1182"/>
      <c r="IWM256" s="1182"/>
      <c r="IWN256" s="1182"/>
      <c r="IWO256" s="1182"/>
      <c r="IWP256" s="1182"/>
      <c r="IWQ256" s="1182"/>
      <c r="IWR256" s="1182"/>
      <c r="IWS256" s="1182"/>
      <c r="IWT256" s="1182"/>
      <c r="IWU256" s="1182"/>
      <c r="IWV256" s="1182"/>
      <c r="IWW256" s="1182"/>
      <c r="IWX256" s="1182"/>
      <c r="IWY256" s="1177"/>
      <c r="IWZ256" s="1182"/>
      <c r="IXA256" s="1182"/>
      <c r="IXB256" s="1182"/>
      <c r="IXC256" s="1182"/>
      <c r="IXD256" s="1182"/>
      <c r="IXE256" s="1182"/>
      <c r="IXF256" s="1182"/>
      <c r="IXG256" s="1182"/>
      <c r="IXH256" s="1182"/>
      <c r="IXI256" s="1182"/>
      <c r="IXJ256" s="1182"/>
      <c r="IXK256" s="1182"/>
      <c r="IXL256" s="1182"/>
      <c r="IXM256" s="1182"/>
      <c r="IXN256" s="1177"/>
      <c r="IXO256" s="1182"/>
      <c r="IXP256" s="1182"/>
      <c r="IXQ256" s="1182"/>
      <c r="IXR256" s="1182"/>
      <c r="IXS256" s="1182"/>
      <c r="IXT256" s="1182"/>
      <c r="IXU256" s="1182"/>
      <c r="IXV256" s="1182"/>
      <c r="IXW256" s="1182"/>
      <c r="IXX256" s="1182"/>
      <c r="IXY256" s="1182"/>
      <c r="IXZ256" s="1182"/>
      <c r="IYA256" s="1182"/>
      <c r="IYB256" s="1182"/>
      <c r="IYC256" s="1177"/>
      <c r="IYD256" s="1182"/>
      <c r="IYE256" s="1182"/>
      <c r="IYF256" s="1182"/>
      <c r="IYG256" s="1182"/>
      <c r="IYH256" s="1182"/>
      <c r="IYI256" s="1182"/>
      <c r="IYJ256" s="1182"/>
      <c r="IYK256" s="1182"/>
      <c r="IYL256" s="1182"/>
      <c r="IYM256" s="1182"/>
      <c r="IYN256" s="1182"/>
      <c r="IYO256" s="1182"/>
      <c r="IYP256" s="1182"/>
      <c r="IYQ256" s="1182"/>
      <c r="IYR256" s="1177"/>
      <c r="IYS256" s="1182"/>
      <c r="IYT256" s="1182"/>
      <c r="IYU256" s="1182"/>
      <c r="IYV256" s="1182"/>
      <c r="IYW256" s="1182"/>
      <c r="IYX256" s="1182"/>
      <c r="IYY256" s="1182"/>
      <c r="IYZ256" s="1182"/>
      <c r="IZA256" s="1182"/>
      <c r="IZB256" s="1182"/>
      <c r="IZC256" s="1182"/>
      <c r="IZD256" s="1182"/>
      <c r="IZE256" s="1182"/>
      <c r="IZF256" s="1182"/>
      <c r="IZG256" s="1177"/>
      <c r="IZH256" s="1182"/>
      <c r="IZI256" s="1182"/>
      <c r="IZJ256" s="1182"/>
      <c r="IZK256" s="1182"/>
      <c r="IZL256" s="1182"/>
      <c r="IZM256" s="1182"/>
      <c r="IZN256" s="1182"/>
      <c r="IZO256" s="1182"/>
      <c r="IZP256" s="1182"/>
      <c r="IZQ256" s="1182"/>
      <c r="IZR256" s="1182"/>
      <c r="IZS256" s="1182"/>
      <c r="IZT256" s="1182"/>
      <c r="IZU256" s="1182"/>
      <c r="IZV256" s="1177"/>
      <c r="IZW256" s="1182"/>
      <c r="IZX256" s="1182"/>
      <c r="IZY256" s="1182"/>
      <c r="IZZ256" s="1182"/>
      <c r="JAA256" s="1182"/>
      <c r="JAB256" s="1182"/>
      <c r="JAC256" s="1182"/>
      <c r="JAD256" s="1182"/>
      <c r="JAE256" s="1182"/>
      <c r="JAF256" s="1182"/>
      <c r="JAG256" s="1182"/>
      <c r="JAH256" s="1182"/>
      <c r="JAI256" s="1182"/>
      <c r="JAJ256" s="1182"/>
      <c r="JAK256" s="1177"/>
      <c r="JAL256" s="1182"/>
      <c r="JAM256" s="1182"/>
      <c r="JAN256" s="1182"/>
      <c r="JAO256" s="1182"/>
      <c r="JAP256" s="1182"/>
      <c r="JAQ256" s="1182"/>
      <c r="JAR256" s="1182"/>
      <c r="JAS256" s="1182"/>
      <c r="JAT256" s="1182"/>
      <c r="JAU256" s="1182"/>
      <c r="JAV256" s="1182"/>
      <c r="JAW256" s="1182"/>
      <c r="JAX256" s="1182"/>
      <c r="JAY256" s="1182"/>
      <c r="JAZ256" s="1177"/>
      <c r="JBA256" s="1182"/>
      <c r="JBB256" s="1182"/>
      <c r="JBC256" s="1182"/>
      <c r="JBD256" s="1182"/>
      <c r="JBE256" s="1182"/>
      <c r="JBF256" s="1182"/>
      <c r="JBG256" s="1182"/>
      <c r="JBH256" s="1182"/>
      <c r="JBI256" s="1182"/>
      <c r="JBJ256" s="1182"/>
      <c r="JBK256" s="1182"/>
      <c r="JBL256" s="1182"/>
      <c r="JBM256" s="1182"/>
      <c r="JBN256" s="1182"/>
      <c r="JBO256" s="1177"/>
      <c r="JBP256" s="1182"/>
      <c r="JBQ256" s="1182"/>
      <c r="JBR256" s="1182"/>
      <c r="JBS256" s="1182"/>
      <c r="JBT256" s="1182"/>
      <c r="JBU256" s="1182"/>
      <c r="JBV256" s="1182"/>
      <c r="JBW256" s="1182"/>
      <c r="JBX256" s="1182"/>
      <c r="JBY256" s="1182"/>
      <c r="JBZ256" s="1182"/>
      <c r="JCA256" s="1182"/>
      <c r="JCB256" s="1182"/>
      <c r="JCC256" s="1182"/>
      <c r="JCD256" s="1177"/>
      <c r="JCE256" s="1182"/>
      <c r="JCF256" s="1182"/>
      <c r="JCG256" s="1182"/>
      <c r="JCH256" s="1182"/>
      <c r="JCI256" s="1182"/>
      <c r="JCJ256" s="1182"/>
      <c r="JCK256" s="1182"/>
      <c r="JCL256" s="1182"/>
      <c r="JCM256" s="1182"/>
      <c r="JCN256" s="1182"/>
      <c r="JCO256" s="1182"/>
      <c r="JCP256" s="1182"/>
      <c r="JCQ256" s="1182"/>
      <c r="JCR256" s="1182"/>
      <c r="JCS256" s="1177"/>
      <c r="JCT256" s="1182"/>
      <c r="JCU256" s="1182"/>
      <c r="JCV256" s="1182"/>
      <c r="JCW256" s="1182"/>
      <c r="JCX256" s="1182"/>
      <c r="JCY256" s="1182"/>
      <c r="JCZ256" s="1182"/>
      <c r="JDA256" s="1182"/>
      <c r="JDB256" s="1182"/>
      <c r="JDC256" s="1182"/>
      <c r="JDD256" s="1182"/>
      <c r="JDE256" s="1182"/>
      <c r="JDF256" s="1182"/>
      <c r="JDG256" s="1182"/>
      <c r="JDH256" s="1177"/>
      <c r="JDI256" s="1182"/>
      <c r="JDJ256" s="1182"/>
      <c r="JDK256" s="1182"/>
      <c r="JDL256" s="1182"/>
      <c r="JDM256" s="1182"/>
      <c r="JDN256" s="1182"/>
      <c r="JDO256" s="1182"/>
      <c r="JDP256" s="1182"/>
      <c r="JDQ256" s="1182"/>
      <c r="JDR256" s="1182"/>
      <c r="JDS256" s="1182"/>
      <c r="JDT256" s="1182"/>
      <c r="JDU256" s="1182"/>
      <c r="JDV256" s="1182"/>
      <c r="JDW256" s="1177"/>
      <c r="JDX256" s="1182"/>
      <c r="JDY256" s="1182"/>
      <c r="JDZ256" s="1182"/>
      <c r="JEA256" s="1182"/>
      <c r="JEB256" s="1182"/>
      <c r="JEC256" s="1182"/>
      <c r="JED256" s="1182"/>
      <c r="JEE256" s="1182"/>
      <c r="JEF256" s="1182"/>
      <c r="JEG256" s="1182"/>
      <c r="JEH256" s="1182"/>
      <c r="JEI256" s="1182"/>
      <c r="JEJ256" s="1182"/>
      <c r="JEK256" s="1182"/>
      <c r="JEL256" s="1177"/>
      <c r="JEM256" s="1182"/>
      <c r="JEN256" s="1182"/>
      <c r="JEO256" s="1182"/>
      <c r="JEP256" s="1182"/>
      <c r="JEQ256" s="1182"/>
      <c r="JER256" s="1182"/>
      <c r="JES256" s="1182"/>
      <c r="JET256" s="1182"/>
      <c r="JEU256" s="1182"/>
      <c r="JEV256" s="1182"/>
      <c r="JEW256" s="1182"/>
      <c r="JEX256" s="1182"/>
      <c r="JEY256" s="1182"/>
      <c r="JEZ256" s="1182"/>
      <c r="JFA256" s="1177"/>
      <c r="JFB256" s="1182"/>
      <c r="JFC256" s="1182"/>
      <c r="JFD256" s="1182"/>
      <c r="JFE256" s="1182"/>
      <c r="JFF256" s="1182"/>
      <c r="JFG256" s="1182"/>
      <c r="JFH256" s="1182"/>
      <c r="JFI256" s="1182"/>
      <c r="JFJ256" s="1182"/>
      <c r="JFK256" s="1182"/>
      <c r="JFL256" s="1182"/>
      <c r="JFM256" s="1182"/>
      <c r="JFN256" s="1182"/>
      <c r="JFO256" s="1182"/>
      <c r="JFP256" s="1177"/>
      <c r="JFQ256" s="1182"/>
      <c r="JFR256" s="1182"/>
      <c r="JFS256" s="1182"/>
      <c r="JFT256" s="1182"/>
      <c r="JFU256" s="1182"/>
      <c r="JFV256" s="1182"/>
      <c r="JFW256" s="1182"/>
      <c r="JFX256" s="1182"/>
      <c r="JFY256" s="1182"/>
      <c r="JFZ256" s="1182"/>
      <c r="JGA256" s="1182"/>
      <c r="JGB256" s="1182"/>
      <c r="JGC256" s="1182"/>
      <c r="JGD256" s="1182"/>
      <c r="JGE256" s="1177"/>
      <c r="JGF256" s="1182"/>
      <c r="JGG256" s="1182"/>
      <c r="JGH256" s="1182"/>
      <c r="JGI256" s="1182"/>
      <c r="JGJ256" s="1182"/>
      <c r="JGK256" s="1182"/>
      <c r="JGL256" s="1182"/>
      <c r="JGM256" s="1182"/>
      <c r="JGN256" s="1182"/>
      <c r="JGO256" s="1182"/>
      <c r="JGP256" s="1182"/>
      <c r="JGQ256" s="1182"/>
      <c r="JGR256" s="1182"/>
      <c r="JGS256" s="1182"/>
      <c r="JGT256" s="1177"/>
      <c r="JGU256" s="1182"/>
      <c r="JGV256" s="1182"/>
      <c r="JGW256" s="1182"/>
      <c r="JGX256" s="1182"/>
      <c r="JGY256" s="1182"/>
      <c r="JGZ256" s="1182"/>
      <c r="JHA256" s="1182"/>
      <c r="JHB256" s="1182"/>
      <c r="JHC256" s="1182"/>
      <c r="JHD256" s="1182"/>
      <c r="JHE256" s="1182"/>
      <c r="JHF256" s="1182"/>
      <c r="JHG256" s="1182"/>
      <c r="JHH256" s="1182"/>
      <c r="JHI256" s="1177"/>
      <c r="JHJ256" s="1182"/>
      <c r="JHK256" s="1182"/>
      <c r="JHL256" s="1182"/>
      <c r="JHM256" s="1182"/>
      <c r="JHN256" s="1182"/>
      <c r="JHO256" s="1182"/>
      <c r="JHP256" s="1182"/>
      <c r="JHQ256" s="1182"/>
      <c r="JHR256" s="1182"/>
      <c r="JHS256" s="1182"/>
      <c r="JHT256" s="1182"/>
      <c r="JHU256" s="1182"/>
      <c r="JHV256" s="1182"/>
      <c r="JHW256" s="1182"/>
      <c r="JHX256" s="1177"/>
      <c r="JHY256" s="1182"/>
      <c r="JHZ256" s="1182"/>
      <c r="JIA256" s="1182"/>
      <c r="JIB256" s="1182"/>
      <c r="JIC256" s="1182"/>
      <c r="JID256" s="1182"/>
      <c r="JIE256" s="1182"/>
      <c r="JIF256" s="1182"/>
      <c r="JIG256" s="1182"/>
      <c r="JIH256" s="1182"/>
      <c r="JII256" s="1182"/>
      <c r="JIJ256" s="1182"/>
      <c r="JIK256" s="1182"/>
      <c r="JIL256" s="1182"/>
      <c r="JIM256" s="1177"/>
      <c r="JIN256" s="1182"/>
      <c r="JIO256" s="1182"/>
      <c r="JIP256" s="1182"/>
      <c r="JIQ256" s="1182"/>
      <c r="JIR256" s="1182"/>
      <c r="JIS256" s="1182"/>
      <c r="JIT256" s="1182"/>
      <c r="JIU256" s="1182"/>
      <c r="JIV256" s="1182"/>
      <c r="JIW256" s="1182"/>
      <c r="JIX256" s="1182"/>
      <c r="JIY256" s="1182"/>
      <c r="JIZ256" s="1182"/>
      <c r="JJA256" s="1182"/>
      <c r="JJB256" s="1177"/>
      <c r="JJC256" s="1182"/>
      <c r="JJD256" s="1182"/>
      <c r="JJE256" s="1182"/>
      <c r="JJF256" s="1182"/>
      <c r="JJG256" s="1182"/>
      <c r="JJH256" s="1182"/>
      <c r="JJI256" s="1182"/>
      <c r="JJJ256" s="1182"/>
      <c r="JJK256" s="1182"/>
      <c r="JJL256" s="1182"/>
      <c r="JJM256" s="1182"/>
      <c r="JJN256" s="1182"/>
      <c r="JJO256" s="1182"/>
      <c r="JJP256" s="1182"/>
      <c r="JJQ256" s="1177"/>
      <c r="JJR256" s="1182"/>
      <c r="JJS256" s="1182"/>
      <c r="JJT256" s="1182"/>
      <c r="JJU256" s="1182"/>
      <c r="JJV256" s="1182"/>
      <c r="JJW256" s="1182"/>
      <c r="JJX256" s="1182"/>
      <c r="JJY256" s="1182"/>
      <c r="JJZ256" s="1182"/>
      <c r="JKA256" s="1182"/>
      <c r="JKB256" s="1182"/>
      <c r="JKC256" s="1182"/>
      <c r="JKD256" s="1182"/>
      <c r="JKE256" s="1182"/>
      <c r="JKF256" s="1177"/>
      <c r="JKG256" s="1182"/>
      <c r="JKH256" s="1182"/>
      <c r="JKI256" s="1182"/>
      <c r="JKJ256" s="1182"/>
      <c r="JKK256" s="1182"/>
      <c r="JKL256" s="1182"/>
      <c r="JKM256" s="1182"/>
      <c r="JKN256" s="1182"/>
      <c r="JKO256" s="1182"/>
      <c r="JKP256" s="1182"/>
      <c r="JKQ256" s="1182"/>
      <c r="JKR256" s="1182"/>
      <c r="JKS256" s="1182"/>
      <c r="JKT256" s="1182"/>
      <c r="JKU256" s="1177"/>
      <c r="JKV256" s="1182"/>
      <c r="JKW256" s="1182"/>
      <c r="JKX256" s="1182"/>
      <c r="JKY256" s="1182"/>
      <c r="JKZ256" s="1182"/>
      <c r="JLA256" s="1182"/>
      <c r="JLB256" s="1182"/>
      <c r="JLC256" s="1182"/>
      <c r="JLD256" s="1182"/>
      <c r="JLE256" s="1182"/>
      <c r="JLF256" s="1182"/>
      <c r="JLG256" s="1182"/>
      <c r="JLH256" s="1182"/>
      <c r="JLI256" s="1182"/>
      <c r="JLJ256" s="1177"/>
      <c r="JLK256" s="1182"/>
      <c r="JLL256" s="1182"/>
      <c r="JLM256" s="1182"/>
      <c r="JLN256" s="1182"/>
      <c r="JLO256" s="1182"/>
      <c r="JLP256" s="1182"/>
      <c r="JLQ256" s="1182"/>
      <c r="JLR256" s="1182"/>
      <c r="JLS256" s="1182"/>
      <c r="JLT256" s="1182"/>
      <c r="JLU256" s="1182"/>
      <c r="JLV256" s="1182"/>
      <c r="JLW256" s="1182"/>
      <c r="JLX256" s="1182"/>
      <c r="JLY256" s="1177"/>
      <c r="JLZ256" s="1182"/>
      <c r="JMA256" s="1182"/>
      <c r="JMB256" s="1182"/>
      <c r="JMC256" s="1182"/>
      <c r="JMD256" s="1182"/>
      <c r="JME256" s="1182"/>
      <c r="JMF256" s="1182"/>
      <c r="JMG256" s="1182"/>
      <c r="JMH256" s="1182"/>
      <c r="JMI256" s="1182"/>
      <c r="JMJ256" s="1182"/>
      <c r="JMK256" s="1182"/>
      <c r="JML256" s="1182"/>
      <c r="JMM256" s="1182"/>
      <c r="JMN256" s="1177"/>
      <c r="JMO256" s="1182"/>
      <c r="JMP256" s="1182"/>
      <c r="JMQ256" s="1182"/>
      <c r="JMR256" s="1182"/>
      <c r="JMS256" s="1182"/>
      <c r="JMT256" s="1182"/>
      <c r="JMU256" s="1182"/>
      <c r="JMV256" s="1182"/>
      <c r="JMW256" s="1182"/>
      <c r="JMX256" s="1182"/>
      <c r="JMY256" s="1182"/>
      <c r="JMZ256" s="1182"/>
      <c r="JNA256" s="1182"/>
      <c r="JNB256" s="1182"/>
      <c r="JNC256" s="1177"/>
      <c r="JND256" s="1182"/>
      <c r="JNE256" s="1182"/>
      <c r="JNF256" s="1182"/>
      <c r="JNG256" s="1182"/>
      <c r="JNH256" s="1182"/>
      <c r="JNI256" s="1182"/>
      <c r="JNJ256" s="1182"/>
      <c r="JNK256" s="1182"/>
      <c r="JNL256" s="1182"/>
      <c r="JNM256" s="1182"/>
      <c r="JNN256" s="1182"/>
      <c r="JNO256" s="1182"/>
      <c r="JNP256" s="1182"/>
      <c r="JNQ256" s="1182"/>
      <c r="JNR256" s="1177"/>
      <c r="JNS256" s="1182"/>
      <c r="JNT256" s="1182"/>
      <c r="JNU256" s="1182"/>
      <c r="JNV256" s="1182"/>
      <c r="JNW256" s="1182"/>
      <c r="JNX256" s="1182"/>
      <c r="JNY256" s="1182"/>
      <c r="JNZ256" s="1182"/>
      <c r="JOA256" s="1182"/>
      <c r="JOB256" s="1182"/>
      <c r="JOC256" s="1182"/>
      <c r="JOD256" s="1182"/>
      <c r="JOE256" s="1182"/>
      <c r="JOF256" s="1182"/>
      <c r="JOG256" s="1177"/>
      <c r="JOH256" s="1182"/>
      <c r="JOI256" s="1182"/>
      <c r="JOJ256" s="1182"/>
      <c r="JOK256" s="1182"/>
      <c r="JOL256" s="1182"/>
      <c r="JOM256" s="1182"/>
      <c r="JON256" s="1182"/>
      <c r="JOO256" s="1182"/>
      <c r="JOP256" s="1182"/>
      <c r="JOQ256" s="1182"/>
      <c r="JOR256" s="1182"/>
      <c r="JOS256" s="1182"/>
      <c r="JOT256" s="1182"/>
      <c r="JOU256" s="1182"/>
      <c r="JOV256" s="1177"/>
      <c r="JOW256" s="1182"/>
      <c r="JOX256" s="1182"/>
      <c r="JOY256" s="1182"/>
      <c r="JOZ256" s="1182"/>
      <c r="JPA256" s="1182"/>
      <c r="JPB256" s="1182"/>
      <c r="JPC256" s="1182"/>
      <c r="JPD256" s="1182"/>
      <c r="JPE256" s="1182"/>
      <c r="JPF256" s="1182"/>
      <c r="JPG256" s="1182"/>
      <c r="JPH256" s="1182"/>
      <c r="JPI256" s="1182"/>
      <c r="JPJ256" s="1182"/>
      <c r="JPK256" s="1177"/>
      <c r="JPL256" s="1182"/>
      <c r="JPM256" s="1182"/>
      <c r="JPN256" s="1182"/>
      <c r="JPO256" s="1182"/>
      <c r="JPP256" s="1182"/>
      <c r="JPQ256" s="1182"/>
      <c r="JPR256" s="1182"/>
      <c r="JPS256" s="1182"/>
      <c r="JPT256" s="1182"/>
      <c r="JPU256" s="1182"/>
      <c r="JPV256" s="1182"/>
      <c r="JPW256" s="1182"/>
      <c r="JPX256" s="1182"/>
      <c r="JPY256" s="1182"/>
      <c r="JPZ256" s="1177"/>
      <c r="JQA256" s="1182"/>
      <c r="JQB256" s="1182"/>
      <c r="JQC256" s="1182"/>
      <c r="JQD256" s="1182"/>
      <c r="JQE256" s="1182"/>
      <c r="JQF256" s="1182"/>
      <c r="JQG256" s="1182"/>
      <c r="JQH256" s="1182"/>
      <c r="JQI256" s="1182"/>
      <c r="JQJ256" s="1182"/>
      <c r="JQK256" s="1182"/>
      <c r="JQL256" s="1182"/>
      <c r="JQM256" s="1182"/>
      <c r="JQN256" s="1182"/>
      <c r="JQO256" s="1177"/>
      <c r="JQP256" s="1182"/>
      <c r="JQQ256" s="1182"/>
      <c r="JQR256" s="1182"/>
      <c r="JQS256" s="1182"/>
      <c r="JQT256" s="1182"/>
      <c r="JQU256" s="1182"/>
      <c r="JQV256" s="1182"/>
      <c r="JQW256" s="1182"/>
      <c r="JQX256" s="1182"/>
      <c r="JQY256" s="1182"/>
      <c r="JQZ256" s="1182"/>
      <c r="JRA256" s="1182"/>
      <c r="JRB256" s="1182"/>
      <c r="JRC256" s="1182"/>
      <c r="JRD256" s="1177"/>
      <c r="JRE256" s="1182"/>
      <c r="JRF256" s="1182"/>
      <c r="JRG256" s="1182"/>
      <c r="JRH256" s="1182"/>
      <c r="JRI256" s="1182"/>
      <c r="JRJ256" s="1182"/>
      <c r="JRK256" s="1182"/>
      <c r="JRL256" s="1182"/>
      <c r="JRM256" s="1182"/>
      <c r="JRN256" s="1182"/>
      <c r="JRO256" s="1182"/>
      <c r="JRP256" s="1182"/>
      <c r="JRQ256" s="1182"/>
      <c r="JRR256" s="1182"/>
      <c r="JRS256" s="1177"/>
      <c r="JRT256" s="1182"/>
      <c r="JRU256" s="1182"/>
      <c r="JRV256" s="1182"/>
      <c r="JRW256" s="1182"/>
      <c r="JRX256" s="1182"/>
      <c r="JRY256" s="1182"/>
      <c r="JRZ256" s="1182"/>
      <c r="JSA256" s="1182"/>
      <c r="JSB256" s="1182"/>
      <c r="JSC256" s="1182"/>
      <c r="JSD256" s="1182"/>
      <c r="JSE256" s="1182"/>
      <c r="JSF256" s="1182"/>
      <c r="JSG256" s="1182"/>
      <c r="JSH256" s="1177"/>
      <c r="JSI256" s="1182"/>
      <c r="JSJ256" s="1182"/>
      <c r="JSK256" s="1182"/>
      <c r="JSL256" s="1182"/>
      <c r="JSM256" s="1182"/>
      <c r="JSN256" s="1182"/>
      <c r="JSO256" s="1182"/>
      <c r="JSP256" s="1182"/>
      <c r="JSQ256" s="1182"/>
      <c r="JSR256" s="1182"/>
      <c r="JSS256" s="1182"/>
      <c r="JST256" s="1182"/>
      <c r="JSU256" s="1182"/>
      <c r="JSV256" s="1182"/>
      <c r="JSW256" s="1177"/>
      <c r="JSX256" s="1182"/>
      <c r="JSY256" s="1182"/>
      <c r="JSZ256" s="1182"/>
      <c r="JTA256" s="1182"/>
      <c r="JTB256" s="1182"/>
      <c r="JTC256" s="1182"/>
      <c r="JTD256" s="1182"/>
      <c r="JTE256" s="1182"/>
      <c r="JTF256" s="1182"/>
      <c r="JTG256" s="1182"/>
      <c r="JTH256" s="1182"/>
      <c r="JTI256" s="1182"/>
      <c r="JTJ256" s="1182"/>
      <c r="JTK256" s="1182"/>
      <c r="JTL256" s="1177"/>
      <c r="JTM256" s="1182"/>
      <c r="JTN256" s="1182"/>
      <c r="JTO256" s="1182"/>
      <c r="JTP256" s="1182"/>
      <c r="JTQ256" s="1182"/>
      <c r="JTR256" s="1182"/>
      <c r="JTS256" s="1182"/>
      <c r="JTT256" s="1182"/>
      <c r="JTU256" s="1182"/>
      <c r="JTV256" s="1182"/>
      <c r="JTW256" s="1182"/>
      <c r="JTX256" s="1182"/>
      <c r="JTY256" s="1182"/>
      <c r="JTZ256" s="1182"/>
      <c r="JUA256" s="1177"/>
      <c r="JUB256" s="1182"/>
      <c r="JUC256" s="1182"/>
      <c r="JUD256" s="1182"/>
      <c r="JUE256" s="1182"/>
      <c r="JUF256" s="1182"/>
      <c r="JUG256" s="1182"/>
      <c r="JUH256" s="1182"/>
      <c r="JUI256" s="1182"/>
      <c r="JUJ256" s="1182"/>
      <c r="JUK256" s="1182"/>
      <c r="JUL256" s="1182"/>
      <c r="JUM256" s="1182"/>
      <c r="JUN256" s="1182"/>
      <c r="JUO256" s="1182"/>
      <c r="JUP256" s="1177"/>
      <c r="JUQ256" s="1182"/>
      <c r="JUR256" s="1182"/>
      <c r="JUS256" s="1182"/>
      <c r="JUT256" s="1182"/>
      <c r="JUU256" s="1182"/>
      <c r="JUV256" s="1182"/>
      <c r="JUW256" s="1182"/>
      <c r="JUX256" s="1182"/>
      <c r="JUY256" s="1182"/>
      <c r="JUZ256" s="1182"/>
      <c r="JVA256" s="1182"/>
      <c r="JVB256" s="1182"/>
      <c r="JVC256" s="1182"/>
      <c r="JVD256" s="1182"/>
      <c r="JVE256" s="1177"/>
      <c r="JVF256" s="1182"/>
      <c r="JVG256" s="1182"/>
      <c r="JVH256" s="1182"/>
      <c r="JVI256" s="1182"/>
      <c r="JVJ256" s="1182"/>
      <c r="JVK256" s="1182"/>
      <c r="JVL256" s="1182"/>
      <c r="JVM256" s="1182"/>
      <c r="JVN256" s="1182"/>
      <c r="JVO256" s="1182"/>
      <c r="JVP256" s="1182"/>
      <c r="JVQ256" s="1182"/>
      <c r="JVR256" s="1182"/>
      <c r="JVS256" s="1182"/>
      <c r="JVT256" s="1177"/>
      <c r="JVU256" s="1182"/>
      <c r="JVV256" s="1182"/>
      <c r="JVW256" s="1182"/>
      <c r="JVX256" s="1182"/>
      <c r="JVY256" s="1182"/>
      <c r="JVZ256" s="1182"/>
      <c r="JWA256" s="1182"/>
      <c r="JWB256" s="1182"/>
      <c r="JWC256" s="1182"/>
      <c r="JWD256" s="1182"/>
      <c r="JWE256" s="1182"/>
      <c r="JWF256" s="1182"/>
      <c r="JWG256" s="1182"/>
      <c r="JWH256" s="1182"/>
      <c r="JWI256" s="1177"/>
      <c r="JWJ256" s="1182"/>
      <c r="JWK256" s="1182"/>
      <c r="JWL256" s="1182"/>
      <c r="JWM256" s="1182"/>
      <c r="JWN256" s="1182"/>
      <c r="JWO256" s="1182"/>
      <c r="JWP256" s="1182"/>
      <c r="JWQ256" s="1182"/>
      <c r="JWR256" s="1182"/>
      <c r="JWS256" s="1182"/>
      <c r="JWT256" s="1182"/>
      <c r="JWU256" s="1182"/>
      <c r="JWV256" s="1182"/>
      <c r="JWW256" s="1182"/>
      <c r="JWX256" s="1177"/>
      <c r="JWY256" s="1182"/>
      <c r="JWZ256" s="1182"/>
      <c r="JXA256" s="1182"/>
      <c r="JXB256" s="1182"/>
      <c r="JXC256" s="1182"/>
      <c r="JXD256" s="1182"/>
      <c r="JXE256" s="1182"/>
      <c r="JXF256" s="1182"/>
      <c r="JXG256" s="1182"/>
      <c r="JXH256" s="1182"/>
      <c r="JXI256" s="1182"/>
      <c r="JXJ256" s="1182"/>
      <c r="JXK256" s="1182"/>
      <c r="JXL256" s="1182"/>
      <c r="JXM256" s="1177"/>
      <c r="JXN256" s="1182"/>
      <c r="JXO256" s="1182"/>
      <c r="JXP256" s="1182"/>
      <c r="JXQ256" s="1182"/>
      <c r="JXR256" s="1182"/>
      <c r="JXS256" s="1182"/>
      <c r="JXT256" s="1182"/>
      <c r="JXU256" s="1182"/>
      <c r="JXV256" s="1182"/>
      <c r="JXW256" s="1182"/>
      <c r="JXX256" s="1182"/>
      <c r="JXY256" s="1182"/>
      <c r="JXZ256" s="1182"/>
      <c r="JYA256" s="1182"/>
      <c r="JYB256" s="1177"/>
      <c r="JYC256" s="1182"/>
      <c r="JYD256" s="1182"/>
      <c r="JYE256" s="1182"/>
      <c r="JYF256" s="1182"/>
      <c r="JYG256" s="1182"/>
      <c r="JYH256" s="1182"/>
      <c r="JYI256" s="1182"/>
      <c r="JYJ256" s="1182"/>
      <c r="JYK256" s="1182"/>
      <c r="JYL256" s="1182"/>
      <c r="JYM256" s="1182"/>
      <c r="JYN256" s="1182"/>
      <c r="JYO256" s="1182"/>
      <c r="JYP256" s="1182"/>
      <c r="JYQ256" s="1177"/>
      <c r="JYR256" s="1182"/>
      <c r="JYS256" s="1182"/>
      <c r="JYT256" s="1182"/>
      <c r="JYU256" s="1182"/>
      <c r="JYV256" s="1182"/>
      <c r="JYW256" s="1182"/>
      <c r="JYX256" s="1182"/>
      <c r="JYY256" s="1182"/>
      <c r="JYZ256" s="1182"/>
      <c r="JZA256" s="1182"/>
      <c r="JZB256" s="1182"/>
      <c r="JZC256" s="1182"/>
      <c r="JZD256" s="1182"/>
      <c r="JZE256" s="1182"/>
      <c r="JZF256" s="1177"/>
      <c r="JZG256" s="1182"/>
      <c r="JZH256" s="1182"/>
      <c r="JZI256" s="1182"/>
      <c r="JZJ256" s="1182"/>
      <c r="JZK256" s="1182"/>
      <c r="JZL256" s="1182"/>
      <c r="JZM256" s="1182"/>
      <c r="JZN256" s="1182"/>
      <c r="JZO256" s="1182"/>
      <c r="JZP256" s="1182"/>
      <c r="JZQ256" s="1182"/>
      <c r="JZR256" s="1182"/>
      <c r="JZS256" s="1182"/>
      <c r="JZT256" s="1182"/>
      <c r="JZU256" s="1177"/>
      <c r="JZV256" s="1182"/>
      <c r="JZW256" s="1182"/>
      <c r="JZX256" s="1182"/>
      <c r="JZY256" s="1182"/>
      <c r="JZZ256" s="1182"/>
      <c r="KAA256" s="1182"/>
      <c r="KAB256" s="1182"/>
      <c r="KAC256" s="1182"/>
      <c r="KAD256" s="1182"/>
      <c r="KAE256" s="1182"/>
      <c r="KAF256" s="1182"/>
      <c r="KAG256" s="1182"/>
      <c r="KAH256" s="1182"/>
      <c r="KAI256" s="1182"/>
      <c r="KAJ256" s="1177"/>
      <c r="KAK256" s="1182"/>
      <c r="KAL256" s="1182"/>
      <c r="KAM256" s="1182"/>
      <c r="KAN256" s="1182"/>
      <c r="KAO256" s="1182"/>
      <c r="KAP256" s="1182"/>
      <c r="KAQ256" s="1182"/>
      <c r="KAR256" s="1182"/>
      <c r="KAS256" s="1182"/>
      <c r="KAT256" s="1182"/>
      <c r="KAU256" s="1182"/>
      <c r="KAV256" s="1182"/>
      <c r="KAW256" s="1182"/>
      <c r="KAX256" s="1182"/>
      <c r="KAY256" s="1177"/>
      <c r="KAZ256" s="1182"/>
      <c r="KBA256" s="1182"/>
      <c r="KBB256" s="1182"/>
      <c r="KBC256" s="1182"/>
      <c r="KBD256" s="1182"/>
      <c r="KBE256" s="1182"/>
      <c r="KBF256" s="1182"/>
      <c r="KBG256" s="1182"/>
      <c r="KBH256" s="1182"/>
      <c r="KBI256" s="1182"/>
      <c r="KBJ256" s="1182"/>
      <c r="KBK256" s="1182"/>
      <c r="KBL256" s="1182"/>
      <c r="KBM256" s="1182"/>
      <c r="KBN256" s="1177"/>
      <c r="KBO256" s="1182"/>
      <c r="KBP256" s="1182"/>
      <c r="KBQ256" s="1182"/>
      <c r="KBR256" s="1182"/>
      <c r="KBS256" s="1182"/>
      <c r="KBT256" s="1182"/>
      <c r="KBU256" s="1182"/>
      <c r="KBV256" s="1182"/>
      <c r="KBW256" s="1182"/>
      <c r="KBX256" s="1182"/>
      <c r="KBY256" s="1182"/>
      <c r="KBZ256" s="1182"/>
      <c r="KCA256" s="1182"/>
      <c r="KCB256" s="1182"/>
      <c r="KCC256" s="1177"/>
      <c r="KCD256" s="1182"/>
      <c r="KCE256" s="1182"/>
      <c r="KCF256" s="1182"/>
      <c r="KCG256" s="1182"/>
      <c r="KCH256" s="1182"/>
      <c r="KCI256" s="1182"/>
      <c r="KCJ256" s="1182"/>
      <c r="KCK256" s="1182"/>
      <c r="KCL256" s="1182"/>
      <c r="KCM256" s="1182"/>
      <c r="KCN256" s="1182"/>
      <c r="KCO256" s="1182"/>
      <c r="KCP256" s="1182"/>
      <c r="KCQ256" s="1182"/>
      <c r="KCR256" s="1177"/>
      <c r="KCS256" s="1182"/>
      <c r="KCT256" s="1182"/>
      <c r="KCU256" s="1182"/>
      <c r="KCV256" s="1182"/>
      <c r="KCW256" s="1182"/>
      <c r="KCX256" s="1182"/>
      <c r="KCY256" s="1182"/>
      <c r="KCZ256" s="1182"/>
      <c r="KDA256" s="1182"/>
      <c r="KDB256" s="1182"/>
      <c r="KDC256" s="1182"/>
      <c r="KDD256" s="1182"/>
      <c r="KDE256" s="1182"/>
      <c r="KDF256" s="1182"/>
      <c r="KDG256" s="1177"/>
      <c r="KDH256" s="1182"/>
      <c r="KDI256" s="1182"/>
      <c r="KDJ256" s="1182"/>
      <c r="KDK256" s="1182"/>
      <c r="KDL256" s="1182"/>
      <c r="KDM256" s="1182"/>
      <c r="KDN256" s="1182"/>
      <c r="KDO256" s="1182"/>
      <c r="KDP256" s="1182"/>
      <c r="KDQ256" s="1182"/>
      <c r="KDR256" s="1182"/>
      <c r="KDS256" s="1182"/>
      <c r="KDT256" s="1182"/>
      <c r="KDU256" s="1182"/>
      <c r="KDV256" s="1177"/>
      <c r="KDW256" s="1182"/>
      <c r="KDX256" s="1182"/>
      <c r="KDY256" s="1182"/>
      <c r="KDZ256" s="1182"/>
      <c r="KEA256" s="1182"/>
      <c r="KEB256" s="1182"/>
      <c r="KEC256" s="1182"/>
      <c r="KED256" s="1182"/>
      <c r="KEE256" s="1182"/>
      <c r="KEF256" s="1182"/>
      <c r="KEG256" s="1182"/>
      <c r="KEH256" s="1182"/>
      <c r="KEI256" s="1182"/>
      <c r="KEJ256" s="1182"/>
      <c r="KEK256" s="1177"/>
      <c r="KEL256" s="1182"/>
      <c r="KEM256" s="1182"/>
      <c r="KEN256" s="1182"/>
      <c r="KEO256" s="1182"/>
      <c r="KEP256" s="1182"/>
      <c r="KEQ256" s="1182"/>
      <c r="KER256" s="1182"/>
      <c r="KES256" s="1182"/>
      <c r="KET256" s="1182"/>
      <c r="KEU256" s="1182"/>
      <c r="KEV256" s="1182"/>
      <c r="KEW256" s="1182"/>
      <c r="KEX256" s="1182"/>
      <c r="KEY256" s="1182"/>
      <c r="KEZ256" s="1177"/>
      <c r="KFA256" s="1182"/>
      <c r="KFB256" s="1182"/>
      <c r="KFC256" s="1182"/>
      <c r="KFD256" s="1182"/>
      <c r="KFE256" s="1182"/>
      <c r="KFF256" s="1182"/>
      <c r="KFG256" s="1182"/>
      <c r="KFH256" s="1182"/>
      <c r="KFI256" s="1182"/>
      <c r="KFJ256" s="1182"/>
      <c r="KFK256" s="1182"/>
      <c r="KFL256" s="1182"/>
      <c r="KFM256" s="1182"/>
      <c r="KFN256" s="1182"/>
      <c r="KFO256" s="1177"/>
      <c r="KFP256" s="1182"/>
      <c r="KFQ256" s="1182"/>
      <c r="KFR256" s="1182"/>
      <c r="KFS256" s="1182"/>
      <c r="KFT256" s="1182"/>
      <c r="KFU256" s="1182"/>
      <c r="KFV256" s="1182"/>
      <c r="KFW256" s="1182"/>
      <c r="KFX256" s="1182"/>
      <c r="KFY256" s="1182"/>
      <c r="KFZ256" s="1182"/>
      <c r="KGA256" s="1182"/>
      <c r="KGB256" s="1182"/>
      <c r="KGC256" s="1182"/>
      <c r="KGD256" s="1177"/>
      <c r="KGE256" s="1182"/>
      <c r="KGF256" s="1182"/>
      <c r="KGG256" s="1182"/>
      <c r="KGH256" s="1182"/>
      <c r="KGI256" s="1182"/>
      <c r="KGJ256" s="1182"/>
      <c r="KGK256" s="1182"/>
      <c r="KGL256" s="1182"/>
      <c r="KGM256" s="1182"/>
      <c r="KGN256" s="1182"/>
      <c r="KGO256" s="1182"/>
      <c r="KGP256" s="1182"/>
      <c r="KGQ256" s="1182"/>
      <c r="KGR256" s="1182"/>
      <c r="KGS256" s="1177"/>
      <c r="KGT256" s="1182"/>
      <c r="KGU256" s="1182"/>
      <c r="KGV256" s="1182"/>
      <c r="KGW256" s="1182"/>
      <c r="KGX256" s="1182"/>
      <c r="KGY256" s="1182"/>
      <c r="KGZ256" s="1182"/>
      <c r="KHA256" s="1182"/>
      <c r="KHB256" s="1182"/>
      <c r="KHC256" s="1182"/>
      <c r="KHD256" s="1182"/>
      <c r="KHE256" s="1182"/>
      <c r="KHF256" s="1182"/>
      <c r="KHG256" s="1182"/>
      <c r="KHH256" s="1177"/>
      <c r="KHI256" s="1182"/>
      <c r="KHJ256" s="1182"/>
      <c r="KHK256" s="1182"/>
      <c r="KHL256" s="1182"/>
      <c r="KHM256" s="1182"/>
      <c r="KHN256" s="1182"/>
      <c r="KHO256" s="1182"/>
      <c r="KHP256" s="1182"/>
      <c r="KHQ256" s="1182"/>
      <c r="KHR256" s="1182"/>
      <c r="KHS256" s="1182"/>
      <c r="KHT256" s="1182"/>
      <c r="KHU256" s="1182"/>
      <c r="KHV256" s="1182"/>
      <c r="KHW256" s="1177"/>
      <c r="KHX256" s="1182"/>
      <c r="KHY256" s="1182"/>
      <c r="KHZ256" s="1182"/>
      <c r="KIA256" s="1182"/>
      <c r="KIB256" s="1182"/>
      <c r="KIC256" s="1182"/>
      <c r="KID256" s="1182"/>
      <c r="KIE256" s="1182"/>
      <c r="KIF256" s="1182"/>
      <c r="KIG256" s="1182"/>
      <c r="KIH256" s="1182"/>
      <c r="KII256" s="1182"/>
      <c r="KIJ256" s="1182"/>
      <c r="KIK256" s="1182"/>
      <c r="KIL256" s="1177"/>
      <c r="KIM256" s="1182"/>
      <c r="KIN256" s="1182"/>
      <c r="KIO256" s="1182"/>
      <c r="KIP256" s="1182"/>
      <c r="KIQ256" s="1182"/>
      <c r="KIR256" s="1182"/>
      <c r="KIS256" s="1182"/>
      <c r="KIT256" s="1182"/>
      <c r="KIU256" s="1182"/>
      <c r="KIV256" s="1182"/>
      <c r="KIW256" s="1182"/>
      <c r="KIX256" s="1182"/>
      <c r="KIY256" s="1182"/>
      <c r="KIZ256" s="1182"/>
      <c r="KJA256" s="1177"/>
      <c r="KJB256" s="1182"/>
      <c r="KJC256" s="1182"/>
      <c r="KJD256" s="1182"/>
      <c r="KJE256" s="1182"/>
      <c r="KJF256" s="1182"/>
      <c r="KJG256" s="1182"/>
      <c r="KJH256" s="1182"/>
      <c r="KJI256" s="1182"/>
      <c r="KJJ256" s="1182"/>
      <c r="KJK256" s="1182"/>
      <c r="KJL256" s="1182"/>
      <c r="KJM256" s="1182"/>
      <c r="KJN256" s="1182"/>
      <c r="KJO256" s="1182"/>
      <c r="KJP256" s="1177"/>
      <c r="KJQ256" s="1182"/>
      <c r="KJR256" s="1182"/>
      <c r="KJS256" s="1182"/>
      <c r="KJT256" s="1182"/>
      <c r="KJU256" s="1182"/>
      <c r="KJV256" s="1182"/>
      <c r="KJW256" s="1182"/>
      <c r="KJX256" s="1182"/>
      <c r="KJY256" s="1182"/>
      <c r="KJZ256" s="1182"/>
      <c r="KKA256" s="1182"/>
      <c r="KKB256" s="1182"/>
      <c r="KKC256" s="1182"/>
      <c r="KKD256" s="1182"/>
      <c r="KKE256" s="1177"/>
      <c r="KKF256" s="1182"/>
      <c r="KKG256" s="1182"/>
      <c r="KKH256" s="1182"/>
      <c r="KKI256" s="1182"/>
      <c r="KKJ256" s="1182"/>
      <c r="KKK256" s="1182"/>
      <c r="KKL256" s="1182"/>
      <c r="KKM256" s="1182"/>
      <c r="KKN256" s="1182"/>
      <c r="KKO256" s="1182"/>
      <c r="KKP256" s="1182"/>
      <c r="KKQ256" s="1182"/>
      <c r="KKR256" s="1182"/>
      <c r="KKS256" s="1182"/>
      <c r="KKT256" s="1177"/>
      <c r="KKU256" s="1182"/>
      <c r="KKV256" s="1182"/>
      <c r="KKW256" s="1182"/>
      <c r="KKX256" s="1182"/>
      <c r="KKY256" s="1182"/>
      <c r="KKZ256" s="1182"/>
      <c r="KLA256" s="1182"/>
      <c r="KLB256" s="1182"/>
      <c r="KLC256" s="1182"/>
      <c r="KLD256" s="1182"/>
      <c r="KLE256" s="1182"/>
      <c r="KLF256" s="1182"/>
      <c r="KLG256" s="1182"/>
      <c r="KLH256" s="1182"/>
      <c r="KLI256" s="1177"/>
      <c r="KLJ256" s="1182"/>
      <c r="KLK256" s="1182"/>
      <c r="KLL256" s="1182"/>
      <c r="KLM256" s="1182"/>
      <c r="KLN256" s="1182"/>
      <c r="KLO256" s="1182"/>
      <c r="KLP256" s="1182"/>
      <c r="KLQ256" s="1182"/>
      <c r="KLR256" s="1182"/>
      <c r="KLS256" s="1182"/>
      <c r="KLT256" s="1182"/>
      <c r="KLU256" s="1182"/>
      <c r="KLV256" s="1182"/>
      <c r="KLW256" s="1182"/>
      <c r="KLX256" s="1177"/>
      <c r="KLY256" s="1182"/>
      <c r="KLZ256" s="1182"/>
      <c r="KMA256" s="1182"/>
      <c r="KMB256" s="1182"/>
      <c r="KMC256" s="1182"/>
      <c r="KMD256" s="1182"/>
      <c r="KME256" s="1182"/>
      <c r="KMF256" s="1182"/>
      <c r="KMG256" s="1182"/>
      <c r="KMH256" s="1182"/>
      <c r="KMI256" s="1182"/>
      <c r="KMJ256" s="1182"/>
      <c r="KMK256" s="1182"/>
      <c r="KML256" s="1182"/>
      <c r="KMM256" s="1177"/>
      <c r="KMN256" s="1182"/>
      <c r="KMO256" s="1182"/>
      <c r="KMP256" s="1182"/>
      <c r="KMQ256" s="1182"/>
      <c r="KMR256" s="1182"/>
      <c r="KMS256" s="1182"/>
      <c r="KMT256" s="1182"/>
      <c r="KMU256" s="1182"/>
      <c r="KMV256" s="1182"/>
      <c r="KMW256" s="1182"/>
      <c r="KMX256" s="1182"/>
      <c r="KMY256" s="1182"/>
      <c r="KMZ256" s="1182"/>
      <c r="KNA256" s="1182"/>
      <c r="KNB256" s="1177"/>
      <c r="KNC256" s="1182"/>
      <c r="KND256" s="1182"/>
      <c r="KNE256" s="1182"/>
      <c r="KNF256" s="1182"/>
      <c r="KNG256" s="1182"/>
      <c r="KNH256" s="1182"/>
      <c r="KNI256" s="1182"/>
      <c r="KNJ256" s="1182"/>
      <c r="KNK256" s="1182"/>
      <c r="KNL256" s="1182"/>
      <c r="KNM256" s="1182"/>
      <c r="KNN256" s="1182"/>
      <c r="KNO256" s="1182"/>
      <c r="KNP256" s="1182"/>
      <c r="KNQ256" s="1177"/>
      <c r="KNR256" s="1182"/>
      <c r="KNS256" s="1182"/>
      <c r="KNT256" s="1182"/>
      <c r="KNU256" s="1182"/>
      <c r="KNV256" s="1182"/>
      <c r="KNW256" s="1182"/>
      <c r="KNX256" s="1182"/>
      <c r="KNY256" s="1182"/>
      <c r="KNZ256" s="1182"/>
      <c r="KOA256" s="1182"/>
      <c r="KOB256" s="1182"/>
      <c r="KOC256" s="1182"/>
      <c r="KOD256" s="1182"/>
      <c r="KOE256" s="1182"/>
      <c r="KOF256" s="1177"/>
      <c r="KOG256" s="1182"/>
      <c r="KOH256" s="1182"/>
      <c r="KOI256" s="1182"/>
      <c r="KOJ256" s="1182"/>
      <c r="KOK256" s="1182"/>
      <c r="KOL256" s="1182"/>
      <c r="KOM256" s="1182"/>
      <c r="KON256" s="1182"/>
      <c r="KOO256" s="1182"/>
      <c r="KOP256" s="1182"/>
      <c r="KOQ256" s="1182"/>
      <c r="KOR256" s="1182"/>
      <c r="KOS256" s="1182"/>
      <c r="KOT256" s="1182"/>
      <c r="KOU256" s="1177"/>
      <c r="KOV256" s="1182"/>
      <c r="KOW256" s="1182"/>
      <c r="KOX256" s="1182"/>
      <c r="KOY256" s="1182"/>
      <c r="KOZ256" s="1182"/>
      <c r="KPA256" s="1182"/>
      <c r="KPB256" s="1182"/>
      <c r="KPC256" s="1182"/>
      <c r="KPD256" s="1182"/>
      <c r="KPE256" s="1182"/>
      <c r="KPF256" s="1182"/>
      <c r="KPG256" s="1182"/>
      <c r="KPH256" s="1182"/>
      <c r="KPI256" s="1182"/>
      <c r="KPJ256" s="1177"/>
      <c r="KPK256" s="1182"/>
      <c r="KPL256" s="1182"/>
      <c r="KPM256" s="1182"/>
      <c r="KPN256" s="1182"/>
      <c r="KPO256" s="1182"/>
      <c r="KPP256" s="1182"/>
      <c r="KPQ256" s="1182"/>
      <c r="KPR256" s="1182"/>
      <c r="KPS256" s="1182"/>
      <c r="KPT256" s="1182"/>
      <c r="KPU256" s="1182"/>
      <c r="KPV256" s="1182"/>
      <c r="KPW256" s="1182"/>
      <c r="KPX256" s="1182"/>
      <c r="KPY256" s="1177"/>
      <c r="KPZ256" s="1182"/>
      <c r="KQA256" s="1182"/>
      <c r="KQB256" s="1182"/>
      <c r="KQC256" s="1182"/>
      <c r="KQD256" s="1182"/>
      <c r="KQE256" s="1182"/>
      <c r="KQF256" s="1182"/>
      <c r="KQG256" s="1182"/>
      <c r="KQH256" s="1182"/>
      <c r="KQI256" s="1182"/>
      <c r="KQJ256" s="1182"/>
      <c r="KQK256" s="1182"/>
      <c r="KQL256" s="1182"/>
      <c r="KQM256" s="1182"/>
      <c r="KQN256" s="1177"/>
      <c r="KQO256" s="1182"/>
      <c r="KQP256" s="1182"/>
      <c r="KQQ256" s="1182"/>
      <c r="KQR256" s="1182"/>
      <c r="KQS256" s="1182"/>
      <c r="KQT256" s="1182"/>
      <c r="KQU256" s="1182"/>
      <c r="KQV256" s="1182"/>
      <c r="KQW256" s="1182"/>
      <c r="KQX256" s="1182"/>
      <c r="KQY256" s="1182"/>
      <c r="KQZ256" s="1182"/>
      <c r="KRA256" s="1182"/>
      <c r="KRB256" s="1182"/>
      <c r="KRC256" s="1177"/>
      <c r="KRD256" s="1182"/>
      <c r="KRE256" s="1182"/>
      <c r="KRF256" s="1182"/>
      <c r="KRG256" s="1182"/>
      <c r="KRH256" s="1182"/>
      <c r="KRI256" s="1182"/>
      <c r="KRJ256" s="1182"/>
      <c r="KRK256" s="1182"/>
      <c r="KRL256" s="1182"/>
      <c r="KRM256" s="1182"/>
      <c r="KRN256" s="1182"/>
      <c r="KRO256" s="1182"/>
      <c r="KRP256" s="1182"/>
      <c r="KRQ256" s="1182"/>
      <c r="KRR256" s="1177"/>
      <c r="KRS256" s="1182"/>
      <c r="KRT256" s="1182"/>
      <c r="KRU256" s="1182"/>
      <c r="KRV256" s="1182"/>
      <c r="KRW256" s="1182"/>
      <c r="KRX256" s="1182"/>
      <c r="KRY256" s="1182"/>
      <c r="KRZ256" s="1182"/>
      <c r="KSA256" s="1182"/>
      <c r="KSB256" s="1182"/>
      <c r="KSC256" s="1182"/>
      <c r="KSD256" s="1182"/>
      <c r="KSE256" s="1182"/>
      <c r="KSF256" s="1182"/>
      <c r="KSG256" s="1177"/>
      <c r="KSH256" s="1182"/>
      <c r="KSI256" s="1182"/>
      <c r="KSJ256" s="1182"/>
      <c r="KSK256" s="1182"/>
      <c r="KSL256" s="1182"/>
      <c r="KSM256" s="1182"/>
      <c r="KSN256" s="1182"/>
      <c r="KSO256" s="1182"/>
      <c r="KSP256" s="1182"/>
      <c r="KSQ256" s="1182"/>
      <c r="KSR256" s="1182"/>
      <c r="KSS256" s="1182"/>
      <c r="KST256" s="1182"/>
      <c r="KSU256" s="1182"/>
      <c r="KSV256" s="1177"/>
      <c r="KSW256" s="1182"/>
      <c r="KSX256" s="1182"/>
      <c r="KSY256" s="1182"/>
      <c r="KSZ256" s="1182"/>
      <c r="KTA256" s="1182"/>
      <c r="KTB256" s="1182"/>
      <c r="KTC256" s="1182"/>
      <c r="KTD256" s="1182"/>
      <c r="KTE256" s="1182"/>
      <c r="KTF256" s="1182"/>
      <c r="KTG256" s="1182"/>
      <c r="KTH256" s="1182"/>
      <c r="KTI256" s="1182"/>
      <c r="KTJ256" s="1182"/>
      <c r="KTK256" s="1177"/>
      <c r="KTL256" s="1182"/>
      <c r="KTM256" s="1182"/>
      <c r="KTN256" s="1182"/>
      <c r="KTO256" s="1182"/>
      <c r="KTP256" s="1182"/>
      <c r="KTQ256" s="1182"/>
      <c r="KTR256" s="1182"/>
      <c r="KTS256" s="1182"/>
      <c r="KTT256" s="1182"/>
      <c r="KTU256" s="1182"/>
      <c r="KTV256" s="1182"/>
      <c r="KTW256" s="1182"/>
      <c r="KTX256" s="1182"/>
      <c r="KTY256" s="1182"/>
      <c r="KTZ256" s="1177"/>
      <c r="KUA256" s="1182"/>
      <c r="KUB256" s="1182"/>
      <c r="KUC256" s="1182"/>
      <c r="KUD256" s="1182"/>
      <c r="KUE256" s="1182"/>
      <c r="KUF256" s="1182"/>
      <c r="KUG256" s="1182"/>
      <c r="KUH256" s="1182"/>
      <c r="KUI256" s="1182"/>
      <c r="KUJ256" s="1182"/>
      <c r="KUK256" s="1182"/>
      <c r="KUL256" s="1182"/>
      <c r="KUM256" s="1182"/>
      <c r="KUN256" s="1182"/>
      <c r="KUO256" s="1177"/>
      <c r="KUP256" s="1182"/>
      <c r="KUQ256" s="1182"/>
      <c r="KUR256" s="1182"/>
      <c r="KUS256" s="1182"/>
      <c r="KUT256" s="1182"/>
      <c r="KUU256" s="1182"/>
      <c r="KUV256" s="1182"/>
      <c r="KUW256" s="1182"/>
      <c r="KUX256" s="1182"/>
      <c r="KUY256" s="1182"/>
      <c r="KUZ256" s="1182"/>
      <c r="KVA256" s="1182"/>
      <c r="KVB256" s="1182"/>
      <c r="KVC256" s="1182"/>
      <c r="KVD256" s="1177"/>
      <c r="KVE256" s="1182"/>
      <c r="KVF256" s="1182"/>
      <c r="KVG256" s="1182"/>
      <c r="KVH256" s="1182"/>
      <c r="KVI256" s="1182"/>
      <c r="KVJ256" s="1182"/>
      <c r="KVK256" s="1182"/>
      <c r="KVL256" s="1182"/>
      <c r="KVM256" s="1182"/>
      <c r="KVN256" s="1182"/>
      <c r="KVO256" s="1182"/>
      <c r="KVP256" s="1182"/>
      <c r="KVQ256" s="1182"/>
      <c r="KVR256" s="1182"/>
      <c r="KVS256" s="1177"/>
      <c r="KVT256" s="1182"/>
      <c r="KVU256" s="1182"/>
      <c r="KVV256" s="1182"/>
      <c r="KVW256" s="1182"/>
      <c r="KVX256" s="1182"/>
      <c r="KVY256" s="1182"/>
      <c r="KVZ256" s="1182"/>
      <c r="KWA256" s="1182"/>
      <c r="KWB256" s="1182"/>
      <c r="KWC256" s="1182"/>
      <c r="KWD256" s="1182"/>
      <c r="KWE256" s="1182"/>
      <c r="KWF256" s="1182"/>
      <c r="KWG256" s="1182"/>
      <c r="KWH256" s="1177"/>
      <c r="KWI256" s="1182"/>
      <c r="KWJ256" s="1182"/>
      <c r="KWK256" s="1182"/>
      <c r="KWL256" s="1182"/>
      <c r="KWM256" s="1182"/>
      <c r="KWN256" s="1182"/>
      <c r="KWO256" s="1182"/>
      <c r="KWP256" s="1182"/>
      <c r="KWQ256" s="1182"/>
      <c r="KWR256" s="1182"/>
      <c r="KWS256" s="1182"/>
      <c r="KWT256" s="1182"/>
      <c r="KWU256" s="1182"/>
      <c r="KWV256" s="1182"/>
      <c r="KWW256" s="1177"/>
      <c r="KWX256" s="1182"/>
      <c r="KWY256" s="1182"/>
      <c r="KWZ256" s="1182"/>
      <c r="KXA256" s="1182"/>
      <c r="KXB256" s="1182"/>
      <c r="KXC256" s="1182"/>
      <c r="KXD256" s="1182"/>
      <c r="KXE256" s="1182"/>
      <c r="KXF256" s="1182"/>
      <c r="KXG256" s="1182"/>
      <c r="KXH256" s="1182"/>
      <c r="KXI256" s="1182"/>
      <c r="KXJ256" s="1182"/>
      <c r="KXK256" s="1182"/>
      <c r="KXL256" s="1177"/>
      <c r="KXM256" s="1182"/>
      <c r="KXN256" s="1182"/>
      <c r="KXO256" s="1182"/>
      <c r="KXP256" s="1182"/>
      <c r="KXQ256" s="1182"/>
      <c r="KXR256" s="1182"/>
      <c r="KXS256" s="1182"/>
      <c r="KXT256" s="1182"/>
      <c r="KXU256" s="1182"/>
      <c r="KXV256" s="1182"/>
      <c r="KXW256" s="1182"/>
      <c r="KXX256" s="1182"/>
      <c r="KXY256" s="1182"/>
      <c r="KXZ256" s="1182"/>
      <c r="KYA256" s="1177"/>
      <c r="KYB256" s="1182"/>
      <c r="KYC256" s="1182"/>
      <c r="KYD256" s="1182"/>
      <c r="KYE256" s="1182"/>
      <c r="KYF256" s="1182"/>
      <c r="KYG256" s="1182"/>
      <c r="KYH256" s="1182"/>
      <c r="KYI256" s="1182"/>
      <c r="KYJ256" s="1182"/>
      <c r="KYK256" s="1182"/>
      <c r="KYL256" s="1182"/>
      <c r="KYM256" s="1182"/>
      <c r="KYN256" s="1182"/>
      <c r="KYO256" s="1182"/>
      <c r="KYP256" s="1177"/>
      <c r="KYQ256" s="1182"/>
      <c r="KYR256" s="1182"/>
      <c r="KYS256" s="1182"/>
      <c r="KYT256" s="1182"/>
      <c r="KYU256" s="1182"/>
      <c r="KYV256" s="1182"/>
      <c r="KYW256" s="1182"/>
      <c r="KYX256" s="1182"/>
      <c r="KYY256" s="1182"/>
      <c r="KYZ256" s="1182"/>
      <c r="KZA256" s="1182"/>
      <c r="KZB256" s="1182"/>
      <c r="KZC256" s="1182"/>
      <c r="KZD256" s="1182"/>
      <c r="KZE256" s="1177"/>
      <c r="KZF256" s="1182"/>
      <c r="KZG256" s="1182"/>
      <c r="KZH256" s="1182"/>
      <c r="KZI256" s="1182"/>
      <c r="KZJ256" s="1182"/>
      <c r="KZK256" s="1182"/>
      <c r="KZL256" s="1182"/>
      <c r="KZM256" s="1182"/>
      <c r="KZN256" s="1182"/>
      <c r="KZO256" s="1182"/>
      <c r="KZP256" s="1182"/>
      <c r="KZQ256" s="1182"/>
      <c r="KZR256" s="1182"/>
      <c r="KZS256" s="1182"/>
      <c r="KZT256" s="1177"/>
      <c r="KZU256" s="1182"/>
      <c r="KZV256" s="1182"/>
      <c r="KZW256" s="1182"/>
      <c r="KZX256" s="1182"/>
      <c r="KZY256" s="1182"/>
      <c r="KZZ256" s="1182"/>
      <c r="LAA256" s="1182"/>
      <c r="LAB256" s="1182"/>
      <c r="LAC256" s="1182"/>
      <c r="LAD256" s="1182"/>
      <c r="LAE256" s="1182"/>
      <c r="LAF256" s="1182"/>
      <c r="LAG256" s="1182"/>
      <c r="LAH256" s="1182"/>
      <c r="LAI256" s="1177"/>
      <c r="LAJ256" s="1182"/>
      <c r="LAK256" s="1182"/>
      <c r="LAL256" s="1182"/>
      <c r="LAM256" s="1182"/>
      <c r="LAN256" s="1182"/>
      <c r="LAO256" s="1182"/>
      <c r="LAP256" s="1182"/>
      <c r="LAQ256" s="1182"/>
      <c r="LAR256" s="1182"/>
      <c r="LAS256" s="1182"/>
      <c r="LAT256" s="1182"/>
      <c r="LAU256" s="1182"/>
      <c r="LAV256" s="1182"/>
      <c r="LAW256" s="1182"/>
      <c r="LAX256" s="1177"/>
      <c r="LAY256" s="1182"/>
      <c r="LAZ256" s="1182"/>
      <c r="LBA256" s="1182"/>
      <c r="LBB256" s="1182"/>
      <c r="LBC256" s="1182"/>
      <c r="LBD256" s="1182"/>
      <c r="LBE256" s="1182"/>
      <c r="LBF256" s="1182"/>
      <c r="LBG256" s="1182"/>
      <c r="LBH256" s="1182"/>
      <c r="LBI256" s="1182"/>
      <c r="LBJ256" s="1182"/>
      <c r="LBK256" s="1182"/>
      <c r="LBL256" s="1182"/>
      <c r="LBM256" s="1177"/>
      <c r="LBN256" s="1182"/>
      <c r="LBO256" s="1182"/>
      <c r="LBP256" s="1182"/>
      <c r="LBQ256" s="1182"/>
      <c r="LBR256" s="1182"/>
      <c r="LBS256" s="1182"/>
      <c r="LBT256" s="1182"/>
      <c r="LBU256" s="1182"/>
      <c r="LBV256" s="1182"/>
      <c r="LBW256" s="1182"/>
      <c r="LBX256" s="1182"/>
      <c r="LBY256" s="1182"/>
      <c r="LBZ256" s="1182"/>
      <c r="LCA256" s="1182"/>
      <c r="LCB256" s="1177"/>
      <c r="LCC256" s="1182"/>
      <c r="LCD256" s="1182"/>
      <c r="LCE256" s="1182"/>
      <c r="LCF256" s="1182"/>
      <c r="LCG256" s="1182"/>
      <c r="LCH256" s="1182"/>
      <c r="LCI256" s="1182"/>
      <c r="LCJ256" s="1182"/>
      <c r="LCK256" s="1182"/>
      <c r="LCL256" s="1182"/>
      <c r="LCM256" s="1182"/>
      <c r="LCN256" s="1182"/>
      <c r="LCO256" s="1182"/>
      <c r="LCP256" s="1182"/>
      <c r="LCQ256" s="1177"/>
      <c r="LCR256" s="1182"/>
      <c r="LCS256" s="1182"/>
      <c r="LCT256" s="1182"/>
      <c r="LCU256" s="1182"/>
      <c r="LCV256" s="1182"/>
      <c r="LCW256" s="1182"/>
      <c r="LCX256" s="1182"/>
      <c r="LCY256" s="1182"/>
      <c r="LCZ256" s="1182"/>
      <c r="LDA256" s="1182"/>
      <c r="LDB256" s="1182"/>
      <c r="LDC256" s="1182"/>
      <c r="LDD256" s="1182"/>
      <c r="LDE256" s="1182"/>
      <c r="LDF256" s="1177"/>
      <c r="LDG256" s="1182"/>
      <c r="LDH256" s="1182"/>
      <c r="LDI256" s="1182"/>
      <c r="LDJ256" s="1182"/>
      <c r="LDK256" s="1182"/>
      <c r="LDL256" s="1182"/>
      <c r="LDM256" s="1182"/>
      <c r="LDN256" s="1182"/>
      <c r="LDO256" s="1182"/>
      <c r="LDP256" s="1182"/>
      <c r="LDQ256" s="1182"/>
      <c r="LDR256" s="1182"/>
      <c r="LDS256" s="1182"/>
      <c r="LDT256" s="1182"/>
      <c r="LDU256" s="1177"/>
      <c r="LDV256" s="1182"/>
      <c r="LDW256" s="1182"/>
      <c r="LDX256" s="1182"/>
      <c r="LDY256" s="1182"/>
      <c r="LDZ256" s="1182"/>
      <c r="LEA256" s="1182"/>
      <c r="LEB256" s="1182"/>
      <c r="LEC256" s="1182"/>
      <c r="LED256" s="1182"/>
      <c r="LEE256" s="1182"/>
      <c r="LEF256" s="1182"/>
      <c r="LEG256" s="1182"/>
      <c r="LEH256" s="1182"/>
      <c r="LEI256" s="1182"/>
      <c r="LEJ256" s="1177"/>
      <c r="LEK256" s="1182"/>
      <c r="LEL256" s="1182"/>
      <c r="LEM256" s="1182"/>
      <c r="LEN256" s="1182"/>
      <c r="LEO256" s="1182"/>
      <c r="LEP256" s="1182"/>
      <c r="LEQ256" s="1182"/>
      <c r="LER256" s="1182"/>
      <c r="LES256" s="1182"/>
      <c r="LET256" s="1182"/>
      <c r="LEU256" s="1182"/>
      <c r="LEV256" s="1182"/>
      <c r="LEW256" s="1182"/>
      <c r="LEX256" s="1182"/>
      <c r="LEY256" s="1177"/>
      <c r="LEZ256" s="1182"/>
      <c r="LFA256" s="1182"/>
      <c r="LFB256" s="1182"/>
      <c r="LFC256" s="1182"/>
      <c r="LFD256" s="1182"/>
      <c r="LFE256" s="1182"/>
      <c r="LFF256" s="1182"/>
      <c r="LFG256" s="1182"/>
      <c r="LFH256" s="1182"/>
      <c r="LFI256" s="1182"/>
      <c r="LFJ256" s="1182"/>
      <c r="LFK256" s="1182"/>
      <c r="LFL256" s="1182"/>
      <c r="LFM256" s="1182"/>
      <c r="LFN256" s="1177"/>
      <c r="LFO256" s="1182"/>
      <c r="LFP256" s="1182"/>
      <c r="LFQ256" s="1182"/>
      <c r="LFR256" s="1182"/>
      <c r="LFS256" s="1182"/>
      <c r="LFT256" s="1182"/>
      <c r="LFU256" s="1182"/>
      <c r="LFV256" s="1182"/>
      <c r="LFW256" s="1182"/>
      <c r="LFX256" s="1182"/>
      <c r="LFY256" s="1182"/>
      <c r="LFZ256" s="1182"/>
      <c r="LGA256" s="1182"/>
      <c r="LGB256" s="1182"/>
      <c r="LGC256" s="1177"/>
      <c r="LGD256" s="1182"/>
      <c r="LGE256" s="1182"/>
      <c r="LGF256" s="1182"/>
      <c r="LGG256" s="1182"/>
      <c r="LGH256" s="1182"/>
      <c r="LGI256" s="1182"/>
      <c r="LGJ256" s="1182"/>
      <c r="LGK256" s="1182"/>
      <c r="LGL256" s="1182"/>
      <c r="LGM256" s="1182"/>
      <c r="LGN256" s="1182"/>
      <c r="LGO256" s="1182"/>
      <c r="LGP256" s="1182"/>
      <c r="LGQ256" s="1182"/>
      <c r="LGR256" s="1177"/>
      <c r="LGS256" s="1182"/>
      <c r="LGT256" s="1182"/>
      <c r="LGU256" s="1182"/>
      <c r="LGV256" s="1182"/>
      <c r="LGW256" s="1182"/>
      <c r="LGX256" s="1182"/>
      <c r="LGY256" s="1182"/>
      <c r="LGZ256" s="1182"/>
      <c r="LHA256" s="1182"/>
      <c r="LHB256" s="1182"/>
      <c r="LHC256" s="1182"/>
      <c r="LHD256" s="1182"/>
      <c r="LHE256" s="1182"/>
      <c r="LHF256" s="1182"/>
      <c r="LHG256" s="1177"/>
      <c r="LHH256" s="1182"/>
      <c r="LHI256" s="1182"/>
      <c r="LHJ256" s="1182"/>
      <c r="LHK256" s="1182"/>
      <c r="LHL256" s="1182"/>
      <c r="LHM256" s="1182"/>
      <c r="LHN256" s="1182"/>
      <c r="LHO256" s="1182"/>
      <c r="LHP256" s="1182"/>
      <c r="LHQ256" s="1182"/>
      <c r="LHR256" s="1182"/>
      <c r="LHS256" s="1182"/>
      <c r="LHT256" s="1182"/>
      <c r="LHU256" s="1182"/>
      <c r="LHV256" s="1177"/>
      <c r="LHW256" s="1182"/>
      <c r="LHX256" s="1182"/>
      <c r="LHY256" s="1182"/>
      <c r="LHZ256" s="1182"/>
      <c r="LIA256" s="1182"/>
      <c r="LIB256" s="1182"/>
      <c r="LIC256" s="1182"/>
      <c r="LID256" s="1182"/>
      <c r="LIE256" s="1182"/>
      <c r="LIF256" s="1182"/>
      <c r="LIG256" s="1182"/>
      <c r="LIH256" s="1182"/>
      <c r="LII256" s="1182"/>
      <c r="LIJ256" s="1182"/>
      <c r="LIK256" s="1177"/>
      <c r="LIL256" s="1182"/>
      <c r="LIM256" s="1182"/>
      <c r="LIN256" s="1182"/>
      <c r="LIO256" s="1182"/>
      <c r="LIP256" s="1182"/>
      <c r="LIQ256" s="1182"/>
      <c r="LIR256" s="1182"/>
      <c r="LIS256" s="1182"/>
      <c r="LIT256" s="1182"/>
      <c r="LIU256" s="1182"/>
      <c r="LIV256" s="1182"/>
      <c r="LIW256" s="1182"/>
      <c r="LIX256" s="1182"/>
      <c r="LIY256" s="1182"/>
      <c r="LIZ256" s="1177"/>
      <c r="LJA256" s="1182"/>
      <c r="LJB256" s="1182"/>
      <c r="LJC256" s="1182"/>
      <c r="LJD256" s="1182"/>
      <c r="LJE256" s="1182"/>
      <c r="LJF256" s="1182"/>
      <c r="LJG256" s="1182"/>
      <c r="LJH256" s="1182"/>
      <c r="LJI256" s="1182"/>
      <c r="LJJ256" s="1182"/>
      <c r="LJK256" s="1182"/>
      <c r="LJL256" s="1182"/>
      <c r="LJM256" s="1182"/>
      <c r="LJN256" s="1182"/>
      <c r="LJO256" s="1177"/>
      <c r="LJP256" s="1182"/>
      <c r="LJQ256" s="1182"/>
      <c r="LJR256" s="1182"/>
      <c r="LJS256" s="1182"/>
      <c r="LJT256" s="1182"/>
      <c r="LJU256" s="1182"/>
      <c r="LJV256" s="1182"/>
      <c r="LJW256" s="1182"/>
      <c r="LJX256" s="1182"/>
      <c r="LJY256" s="1182"/>
      <c r="LJZ256" s="1182"/>
      <c r="LKA256" s="1182"/>
      <c r="LKB256" s="1182"/>
      <c r="LKC256" s="1182"/>
      <c r="LKD256" s="1177"/>
      <c r="LKE256" s="1182"/>
      <c r="LKF256" s="1182"/>
      <c r="LKG256" s="1182"/>
      <c r="LKH256" s="1182"/>
      <c r="LKI256" s="1182"/>
      <c r="LKJ256" s="1182"/>
      <c r="LKK256" s="1182"/>
      <c r="LKL256" s="1182"/>
      <c r="LKM256" s="1182"/>
      <c r="LKN256" s="1182"/>
      <c r="LKO256" s="1182"/>
      <c r="LKP256" s="1182"/>
      <c r="LKQ256" s="1182"/>
      <c r="LKR256" s="1182"/>
      <c r="LKS256" s="1177"/>
      <c r="LKT256" s="1182"/>
      <c r="LKU256" s="1182"/>
      <c r="LKV256" s="1182"/>
      <c r="LKW256" s="1182"/>
      <c r="LKX256" s="1182"/>
      <c r="LKY256" s="1182"/>
      <c r="LKZ256" s="1182"/>
      <c r="LLA256" s="1182"/>
      <c r="LLB256" s="1182"/>
      <c r="LLC256" s="1182"/>
      <c r="LLD256" s="1182"/>
      <c r="LLE256" s="1182"/>
      <c r="LLF256" s="1182"/>
      <c r="LLG256" s="1182"/>
      <c r="LLH256" s="1177"/>
      <c r="LLI256" s="1182"/>
      <c r="LLJ256" s="1182"/>
      <c r="LLK256" s="1182"/>
      <c r="LLL256" s="1182"/>
      <c r="LLM256" s="1182"/>
      <c r="LLN256" s="1182"/>
      <c r="LLO256" s="1182"/>
      <c r="LLP256" s="1182"/>
      <c r="LLQ256" s="1182"/>
      <c r="LLR256" s="1182"/>
      <c r="LLS256" s="1182"/>
      <c r="LLT256" s="1182"/>
      <c r="LLU256" s="1182"/>
      <c r="LLV256" s="1182"/>
      <c r="LLW256" s="1177"/>
      <c r="LLX256" s="1182"/>
      <c r="LLY256" s="1182"/>
      <c r="LLZ256" s="1182"/>
      <c r="LMA256" s="1182"/>
      <c r="LMB256" s="1182"/>
      <c r="LMC256" s="1182"/>
      <c r="LMD256" s="1182"/>
      <c r="LME256" s="1182"/>
      <c r="LMF256" s="1182"/>
      <c r="LMG256" s="1182"/>
      <c r="LMH256" s="1182"/>
      <c r="LMI256" s="1182"/>
      <c r="LMJ256" s="1182"/>
      <c r="LMK256" s="1182"/>
      <c r="LML256" s="1177"/>
      <c r="LMM256" s="1182"/>
      <c r="LMN256" s="1182"/>
      <c r="LMO256" s="1182"/>
      <c r="LMP256" s="1182"/>
      <c r="LMQ256" s="1182"/>
      <c r="LMR256" s="1182"/>
      <c r="LMS256" s="1182"/>
      <c r="LMT256" s="1182"/>
      <c r="LMU256" s="1182"/>
      <c r="LMV256" s="1182"/>
      <c r="LMW256" s="1182"/>
      <c r="LMX256" s="1182"/>
      <c r="LMY256" s="1182"/>
      <c r="LMZ256" s="1182"/>
      <c r="LNA256" s="1177"/>
      <c r="LNB256" s="1182"/>
      <c r="LNC256" s="1182"/>
      <c r="LND256" s="1182"/>
      <c r="LNE256" s="1182"/>
      <c r="LNF256" s="1182"/>
      <c r="LNG256" s="1182"/>
      <c r="LNH256" s="1182"/>
      <c r="LNI256" s="1182"/>
      <c r="LNJ256" s="1182"/>
      <c r="LNK256" s="1182"/>
      <c r="LNL256" s="1182"/>
      <c r="LNM256" s="1182"/>
      <c r="LNN256" s="1182"/>
      <c r="LNO256" s="1182"/>
      <c r="LNP256" s="1177"/>
      <c r="LNQ256" s="1182"/>
      <c r="LNR256" s="1182"/>
      <c r="LNS256" s="1182"/>
      <c r="LNT256" s="1182"/>
      <c r="LNU256" s="1182"/>
      <c r="LNV256" s="1182"/>
      <c r="LNW256" s="1182"/>
      <c r="LNX256" s="1182"/>
      <c r="LNY256" s="1182"/>
      <c r="LNZ256" s="1182"/>
      <c r="LOA256" s="1182"/>
      <c r="LOB256" s="1182"/>
      <c r="LOC256" s="1182"/>
      <c r="LOD256" s="1182"/>
      <c r="LOE256" s="1177"/>
      <c r="LOF256" s="1182"/>
      <c r="LOG256" s="1182"/>
      <c r="LOH256" s="1182"/>
      <c r="LOI256" s="1182"/>
      <c r="LOJ256" s="1182"/>
      <c r="LOK256" s="1182"/>
      <c r="LOL256" s="1182"/>
      <c r="LOM256" s="1182"/>
      <c r="LON256" s="1182"/>
      <c r="LOO256" s="1182"/>
      <c r="LOP256" s="1182"/>
      <c r="LOQ256" s="1182"/>
      <c r="LOR256" s="1182"/>
      <c r="LOS256" s="1182"/>
      <c r="LOT256" s="1177"/>
      <c r="LOU256" s="1182"/>
      <c r="LOV256" s="1182"/>
      <c r="LOW256" s="1182"/>
      <c r="LOX256" s="1182"/>
      <c r="LOY256" s="1182"/>
      <c r="LOZ256" s="1182"/>
      <c r="LPA256" s="1182"/>
      <c r="LPB256" s="1182"/>
      <c r="LPC256" s="1182"/>
      <c r="LPD256" s="1182"/>
      <c r="LPE256" s="1182"/>
      <c r="LPF256" s="1182"/>
      <c r="LPG256" s="1182"/>
      <c r="LPH256" s="1182"/>
      <c r="LPI256" s="1177"/>
      <c r="LPJ256" s="1182"/>
      <c r="LPK256" s="1182"/>
      <c r="LPL256" s="1182"/>
      <c r="LPM256" s="1182"/>
      <c r="LPN256" s="1182"/>
      <c r="LPO256" s="1182"/>
      <c r="LPP256" s="1182"/>
      <c r="LPQ256" s="1182"/>
      <c r="LPR256" s="1182"/>
      <c r="LPS256" s="1182"/>
      <c r="LPT256" s="1182"/>
      <c r="LPU256" s="1182"/>
      <c r="LPV256" s="1182"/>
      <c r="LPW256" s="1182"/>
      <c r="LPX256" s="1177"/>
      <c r="LPY256" s="1182"/>
      <c r="LPZ256" s="1182"/>
      <c r="LQA256" s="1182"/>
      <c r="LQB256" s="1182"/>
      <c r="LQC256" s="1182"/>
      <c r="LQD256" s="1182"/>
      <c r="LQE256" s="1182"/>
      <c r="LQF256" s="1182"/>
      <c r="LQG256" s="1182"/>
      <c r="LQH256" s="1182"/>
      <c r="LQI256" s="1182"/>
      <c r="LQJ256" s="1182"/>
      <c r="LQK256" s="1182"/>
      <c r="LQL256" s="1182"/>
      <c r="LQM256" s="1177"/>
      <c r="LQN256" s="1182"/>
      <c r="LQO256" s="1182"/>
      <c r="LQP256" s="1182"/>
      <c r="LQQ256" s="1182"/>
      <c r="LQR256" s="1182"/>
      <c r="LQS256" s="1182"/>
      <c r="LQT256" s="1182"/>
      <c r="LQU256" s="1182"/>
      <c r="LQV256" s="1182"/>
      <c r="LQW256" s="1182"/>
      <c r="LQX256" s="1182"/>
      <c r="LQY256" s="1182"/>
      <c r="LQZ256" s="1182"/>
      <c r="LRA256" s="1182"/>
      <c r="LRB256" s="1177"/>
      <c r="LRC256" s="1182"/>
      <c r="LRD256" s="1182"/>
      <c r="LRE256" s="1182"/>
      <c r="LRF256" s="1182"/>
      <c r="LRG256" s="1182"/>
      <c r="LRH256" s="1182"/>
      <c r="LRI256" s="1182"/>
      <c r="LRJ256" s="1182"/>
      <c r="LRK256" s="1182"/>
      <c r="LRL256" s="1182"/>
      <c r="LRM256" s="1182"/>
      <c r="LRN256" s="1182"/>
      <c r="LRO256" s="1182"/>
      <c r="LRP256" s="1182"/>
      <c r="LRQ256" s="1177"/>
      <c r="LRR256" s="1182"/>
      <c r="LRS256" s="1182"/>
      <c r="LRT256" s="1182"/>
      <c r="LRU256" s="1182"/>
      <c r="LRV256" s="1182"/>
      <c r="LRW256" s="1182"/>
      <c r="LRX256" s="1182"/>
      <c r="LRY256" s="1182"/>
      <c r="LRZ256" s="1182"/>
      <c r="LSA256" s="1182"/>
      <c r="LSB256" s="1182"/>
      <c r="LSC256" s="1182"/>
      <c r="LSD256" s="1182"/>
      <c r="LSE256" s="1182"/>
      <c r="LSF256" s="1177"/>
      <c r="LSG256" s="1182"/>
      <c r="LSH256" s="1182"/>
      <c r="LSI256" s="1182"/>
      <c r="LSJ256" s="1182"/>
      <c r="LSK256" s="1182"/>
      <c r="LSL256" s="1182"/>
      <c r="LSM256" s="1182"/>
      <c r="LSN256" s="1182"/>
      <c r="LSO256" s="1182"/>
      <c r="LSP256" s="1182"/>
      <c r="LSQ256" s="1182"/>
      <c r="LSR256" s="1182"/>
      <c r="LSS256" s="1182"/>
      <c r="LST256" s="1182"/>
      <c r="LSU256" s="1177"/>
      <c r="LSV256" s="1182"/>
      <c r="LSW256" s="1182"/>
      <c r="LSX256" s="1182"/>
      <c r="LSY256" s="1182"/>
      <c r="LSZ256" s="1182"/>
      <c r="LTA256" s="1182"/>
      <c r="LTB256" s="1182"/>
      <c r="LTC256" s="1182"/>
      <c r="LTD256" s="1182"/>
      <c r="LTE256" s="1182"/>
      <c r="LTF256" s="1182"/>
      <c r="LTG256" s="1182"/>
      <c r="LTH256" s="1182"/>
      <c r="LTI256" s="1182"/>
      <c r="LTJ256" s="1177"/>
      <c r="LTK256" s="1182"/>
      <c r="LTL256" s="1182"/>
      <c r="LTM256" s="1182"/>
      <c r="LTN256" s="1182"/>
      <c r="LTO256" s="1182"/>
      <c r="LTP256" s="1182"/>
      <c r="LTQ256" s="1182"/>
      <c r="LTR256" s="1182"/>
      <c r="LTS256" s="1182"/>
      <c r="LTT256" s="1182"/>
      <c r="LTU256" s="1182"/>
      <c r="LTV256" s="1182"/>
      <c r="LTW256" s="1182"/>
      <c r="LTX256" s="1182"/>
      <c r="LTY256" s="1177"/>
      <c r="LTZ256" s="1182"/>
      <c r="LUA256" s="1182"/>
      <c r="LUB256" s="1182"/>
      <c r="LUC256" s="1182"/>
      <c r="LUD256" s="1182"/>
      <c r="LUE256" s="1182"/>
      <c r="LUF256" s="1182"/>
      <c r="LUG256" s="1182"/>
      <c r="LUH256" s="1182"/>
      <c r="LUI256" s="1182"/>
      <c r="LUJ256" s="1182"/>
      <c r="LUK256" s="1182"/>
      <c r="LUL256" s="1182"/>
      <c r="LUM256" s="1182"/>
      <c r="LUN256" s="1177"/>
      <c r="LUO256" s="1182"/>
      <c r="LUP256" s="1182"/>
      <c r="LUQ256" s="1182"/>
      <c r="LUR256" s="1182"/>
      <c r="LUS256" s="1182"/>
      <c r="LUT256" s="1182"/>
      <c r="LUU256" s="1182"/>
      <c r="LUV256" s="1182"/>
      <c r="LUW256" s="1182"/>
      <c r="LUX256" s="1182"/>
      <c r="LUY256" s="1182"/>
      <c r="LUZ256" s="1182"/>
      <c r="LVA256" s="1182"/>
      <c r="LVB256" s="1182"/>
      <c r="LVC256" s="1177"/>
      <c r="LVD256" s="1182"/>
      <c r="LVE256" s="1182"/>
      <c r="LVF256" s="1182"/>
      <c r="LVG256" s="1182"/>
      <c r="LVH256" s="1182"/>
      <c r="LVI256" s="1182"/>
      <c r="LVJ256" s="1182"/>
      <c r="LVK256" s="1182"/>
      <c r="LVL256" s="1182"/>
      <c r="LVM256" s="1182"/>
      <c r="LVN256" s="1182"/>
      <c r="LVO256" s="1182"/>
      <c r="LVP256" s="1182"/>
      <c r="LVQ256" s="1182"/>
      <c r="LVR256" s="1177"/>
      <c r="LVS256" s="1182"/>
      <c r="LVT256" s="1182"/>
      <c r="LVU256" s="1182"/>
      <c r="LVV256" s="1182"/>
      <c r="LVW256" s="1182"/>
      <c r="LVX256" s="1182"/>
      <c r="LVY256" s="1182"/>
      <c r="LVZ256" s="1182"/>
      <c r="LWA256" s="1182"/>
      <c r="LWB256" s="1182"/>
      <c r="LWC256" s="1182"/>
      <c r="LWD256" s="1182"/>
      <c r="LWE256" s="1182"/>
      <c r="LWF256" s="1182"/>
      <c r="LWG256" s="1177"/>
      <c r="LWH256" s="1182"/>
      <c r="LWI256" s="1182"/>
      <c r="LWJ256" s="1182"/>
      <c r="LWK256" s="1182"/>
      <c r="LWL256" s="1182"/>
      <c r="LWM256" s="1182"/>
      <c r="LWN256" s="1182"/>
      <c r="LWO256" s="1182"/>
      <c r="LWP256" s="1182"/>
      <c r="LWQ256" s="1182"/>
      <c r="LWR256" s="1182"/>
      <c r="LWS256" s="1182"/>
      <c r="LWT256" s="1182"/>
      <c r="LWU256" s="1182"/>
      <c r="LWV256" s="1177"/>
      <c r="LWW256" s="1182"/>
      <c r="LWX256" s="1182"/>
      <c r="LWY256" s="1182"/>
      <c r="LWZ256" s="1182"/>
      <c r="LXA256" s="1182"/>
      <c r="LXB256" s="1182"/>
      <c r="LXC256" s="1182"/>
      <c r="LXD256" s="1182"/>
      <c r="LXE256" s="1182"/>
      <c r="LXF256" s="1182"/>
      <c r="LXG256" s="1182"/>
      <c r="LXH256" s="1182"/>
      <c r="LXI256" s="1182"/>
      <c r="LXJ256" s="1182"/>
      <c r="LXK256" s="1177"/>
      <c r="LXL256" s="1182"/>
      <c r="LXM256" s="1182"/>
      <c r="LXN256" s="1182"/>
      <c r="LXO256" s="1182"/>
      <c r="LXP256" s="1182"/>
      <c r="LXQ256" s="1182"/>
      <c r="LXR256" s="1182"/>
      <c r="LXS256" s="1182"/>
      <c r="LXT256" s="1182"/>
      <c r="LXU256" s="1182"/>
      <c r="LXV256" s="1182"/>
      <c r="LXW256" s="1182"/>
      <c r="LXX256" s="1182"/>
      <c r="LXY256" s="1182"/>
      <c r="LXZ256" s="1177"/>
      <c r="LYA256" s="1182"/>
      <c r="LYB256" s="1182"/>
      <c r="LYC256" s="1182"/>
      <c r="LYD256" s="1182"/>
      <c r="LYE256" s="1182"/>
      <c r="LYF256" s="1182"/>
      <c r="LYG256" s="1182"/>
      <c r="LYH256" s="1182"/>
      <c r="LYI256" s="1182"/>
      <c r="LYJ256" s="1182"/>
      <c r="LYK256" s="1182"/>
      <c r="LYL256" s="1182"/>
      <c r="LYM256" s="1182"/>
      <c r="LYN256" s="1182"/>
      <c r="LYO256" s="1177"/>
      <c r="LYP256" s="1182"/>
      <c r="LYQ256" s="1182"/>
      <c r="LYR256" s="1182"/>
      <c r="LYS256" s="1182"/>
      <c r="LYT256" s="1182"/>
      <c r="LYU256" s="1182"/>
      <c r="LYV256" s="1182"/>
      <c r="LYW256" s="1182"/>
      <c r="LYX256" s="1182"/>
      <c r="LYY256" s="1182"/>
      <c r="LYZ256" s="1182"/>
      <c r="LZA256" s="1182"/>
      <c r="LZB256" s="1182"/>
      <c r="LZC256" s="1182"/>
      <c r="LZD256" s="1177"/>
      <c r="LZE256" s="1182"/>
      <c r="LZF256" s="1182"/>
      <c r="LZG256" s="1182"/>
      <c r="LZH256" s="1182"/>
      <c r="LZI256" s="1182"/>
      <c r="LZJ256" s="1182"/>
      <c r="LZK256" s="1182"/>
      <c r="LZL256" s="1182"/>
      <c r="LZM256" s="1182"/>
      <c r="LZN256" s="1182"/>
      <c r="LZO256" s="1182"/>
      <c r="LZP256" s="1182"/>
      <c r="LZQ256" s="1182"/>
      <c r="LZR256" s="1182"/>
      <c r="LZS256" s="1177"/>
      <c r="LZT256" s="1182"/>
      <c r="LZU256" s="1182"/>
      <c r="LZV256" s="1182"/>
      <c r="LZW256" s="1182"/>
      <c r="LZX256" s="1182"/>
      <c r="LZY256" s="1182"/>
      <c r="LZZ256" s="1182"/>
      <c r="MAA256" s="1182"/>
      <c r="MAB256" s="1182"/>
      <c r="MAC256" s="1182"/>
      <c r="MAD256" s="1182"/>
      <c r="MAE256" s="1182"/>
      <c r="MAF256" s="1182"/>
      <c r="MAG256" s="1182"/>
      <c r="MAH256" s="1177"/>
      <c r="MAI256" s="1182"/>
      <c r="MAJ256" s="1182"/>
      <c r="MAK256" s="1182"/>
      <c r="MAL256" s="1182"/>
      <c r="MAM256" s="1182"/>
      <c r="MAN256" s="1182"/>
      <c r="MAO256" s="1182"/>
      <c r="MAP256" s="1182"/>
      <c r="MAQ256" s="1182"/>
      <c r="MAR256" s="1182"/>
      <c r="MAS256" s="1182"/>
      <c r="MAT256" s="1182"/>
      <c r="MAU256" s="1182"/>
      <c r="MAV256" s="1182"/>
      <c r="MAW256" s="1177"/>
      <c r="MAX256" s="1182"/>
      <c r="MAY256" s="1182"/>
      <c r="MAZ256" s="1182"/>
      <c r="MBA256" s="1182"/>
      <c r="MBB256" s="1182"/>
      <c r="MBC256" s="1182"/>
      <c r="MBD256" s="1182"/>
      <c r="MBE256" s="1182"/>
      <c r="MBF256" s="1182"/>
      <c r="MBG256" s="1182"/>
      <c r="MBH256" s="1182"/>
      <c r="MBI256" s="1182"/>
      <c r="MBJ256" s="1182"/>
      <c r="MBK256" s="1182"/>
      <c r="MBL256" s="1177"/>
      <c r="MBM256" s="1182"/>
      <c r="MBN256" s="1182"/>
      <c r="MBO256" s="1182"/>
      <c r="MBP256" s="1182"/>
      <c r="MBQ256" s="1182"/>
      <c r="MBR256" s="1182"/>
      <c r="MBS256" s="1182"/>
      <c r="MBT256" s="1182"/>
      <c r="MBU256" s="1182"/>
      <c r="MBV256" s="1182"/>
      <c r="MBW256" s="1182"/>
      <c r="MBX256" s="1182"/>
      <c r="MBY256" s="1182"/>
      <c r="MBZ256" s="1182"/>
      <c r="MCA256" s="1177"/>
      <c r="MCB256" s="1182"/>
      <c r="MCC256" s="1182"/>
      <c r="MCD256" s="1182"/>
      <c r="MCE256" s="1182"/>
      <c r="MCF256" s="1182"/>
      <c r="MCG256" s="1182"/>
      <c r="MCH256" s="1182"/>
      <c r="MCI256" s="1182"/>
      <c r="MCJ256" s="1182"/>
      <c r="MCK256" s="1182"/>
      <c r="MCL256" s="1182"/>
      <c r="MCM256" s="1182"/>
      <c r="MCN256" s="1182"/>
      <c r="MCO256" s="1182"/>
      <c r="MCP256" s="1177"/>
      <c r="MCQ256" s="1182"/>
      <c r="MCR256" s="1182"/>
      <c r="MCS256" s="1182"/>
      <c r="MCT256" s="1182"/>
      <c r="MCU256" s="1182"/>
      <c r="MCV256" s="1182"/>
      <c r="MCW256" s="1182"/>
      <c r="MCX256" s="1182"/>
      <c r="MCY256" s="1182"/>
      <c r="MCZ256" s="1182"/>
      <c r="MDA256" s="1182"/>
      <c r="MDB256" s="1182"/>
      <c r="MDC256" s="1182"/>
      <c r="MDD256" s="1182"/>
      <c r="MDE256" s="1177"/>
      <c r="MDF256" s="1182"/>
      <c r="MDG256" s="1182"/>
      <c r="MDH256" s="1182"/>
      <c r="MDI256" s="1182"/>
      <c r="MDJ256" s="1182"/>
      <c r="MDK256" s="1182"/>
      <c r="MDL256" s="1182"/>
      <c r="MDM256" s="1182"/>
      <c r="MDN256" s="1182"/>
      <c r="MDO256" s="1182"/>
      <c r="MDP256" s="1182"/>
      <c r="MDQ256" s="1182"/>
      <c r="MDR256" s="1182"/>
      <c r="MDS256" s="1182"/>
      <c r="MDT256" s="1177"/>
      <c r="MDU256" s="1182"/>
      <c r="MDV256" s="1182"/>
      <c r="MDW256" s="1182"/>
      <c r="MDX256" s="1182"/>
      <c r="MDY256" s="1182"/>
      <c r="MDZ256" s="1182"/>
      <c r="MEA256" s="1182"/>
      <c r="MEB256" s="1182"/>
      <c r="MEC256" s="1182"/>
      <c r="MED256" s="1182"/>
      <c r="MEE256" s="1182"/>
      <c r="MEF256" s="1182"/>
      <c r="MEG256" s="1182"/>
      <c r="MEH256" s="1182"/>
      <c r="MEI256" s="1177"/>
      <c r="MEJ256" s="1182"/>
      <c r="MEK256" s="1182"/>
      <c r="MEL256" s="1182"/>
      <c r="MEM256" s="1182"/>
      <c r="MEN256" s="1182"/>
      <c r="MEO256" s="1182"/>
      <c r="MEP256" s="1182"/>
      <c r="MEQ256" s="1182"/>
      <c r="MER256" s="1182"/>
      <c r="MES256" s="1182"/>
      <c r="MET256" s="1182"/>
      <c r="MEU256" s="1182"/>
      <c r="MEV256" s="1182"/>
      <c r="MEW256" s="1182"/>
      <c r="MEX256" s="1177"/>
      <c r="MEY256" s="1182"/>
      <c r="MEZ256" s="1182"/>
      <c r="MFA256" s="1182"/>
      <c r="MFB256" s="1182"/>
      <c r="MFC256" s="1182"/>
      <c r="MFD256" s="1182"/>
      <c r="MFE256" s="1182"/>
      <c r="MFF256" s="1182"/>
      <c r="MFG256" s="1182"/>
      <c r="MFH256" s="1182"/>
      <c r="MFI256" s="1182"/>
      <c r="MFJ256" s="1182"/>
      <c r="MFK256" s="1182"/>
      <c r="MFL256" s="1182"/>
      <c r="MFM256" s="1177"/>
      <c r="MFN256" s="1182"/>
      <c r="MFO256" s="1182"/>
      <c r="MFP256" s="1182"/>
      <c r="MFQ256" s="1182"/>
      <c r="MFR256" s="1182"/>
      <c r="MFS256" s="1182"/>
      <c r="MFT256" s="1182"/>
      <c r="MFU256" s="1182"/>
      <c r="MFV256" s="1182"/>
      <c r="MFW256" s="1182"/>
      <c r="MFX256" s="1182"/>
      <c r="MFY256" s="1182"/>
      <c r="MFZ256" s="1182"/>
      <c r="MGA256" s="1182"/>
      <c r="MGB256" s="1177"/>
      <c r="MGC256" s="1182"/>
      <c r="MGD256" s="1182"/>
      <c r="MGE256" s="1182"/>
      <c r="MGF256" s="1182"/>
      <c r="MGG256" s="1182"/>
      <c r="MGH256" s="1182"/>
      <c r="MGI256" s="1182"/>
      <c r="MGJ256" s="1182"/>
      <c r="MGK256" s="1182"/>
      <c r="MGL256" s="1182"/>
      <c r="MGM256" s="1182"/>
      <c r="MGN256" s="1182"/>
      <c r="MGO256" s="1182"/>
      <c r="MGP256" s="1182"/>
      <c r="MGQ256" s="1177"/>
      <c r="MGR256" s="1182"/>
      <c r="MGS256" s="1182"/>
      <c r="MGT256" s="1182"/>
      <c r="MGU256" s="1182"/>
      <c r="MGV256" s="1182"/>
      <c r="MGW256" s="1182"/>
      <c r="MGX256" s="1182"/>
      <c r="MGY256" s="1182"/>
      <c r="MGZ256" s="1182"/>
      <c r="MHA256" s="1182"/>
      <c r="MHB256" s="1182"/>
      <c r="MHC256" s="1182"/>
      <c r="MHD256" s="1182"/>
      <c r="MHE256" s="1182"/>
      <c r="MHF256" s="1177"/>
      <c r="MHG256" s="1182"/>
      <c r="MHH256" s="1182"/>
      <c r="MHI256" s="1182"/>
      <c r="MHJ256" s="1182"/>
      <c r="MHK256" s="1182"/>
      <c r="MHL256" s="1182"/>
      <c r="MHM256" s="1182"/>
      <c r="MHN256" s="1182"/>
      <c r="MHO256" s="1182"/>
      <c r="MHP256" s="1182"/>
      <c r="MHQ256" s="1182"/>
      <c r="MHR256" s="1182"/>
      <c r="MHS256" s="1182"/>
      <c r="MHT256" s="1182"/>
      <c r="MHU256" s="1177"/>
      <c r="MHV256" s="1182"/>
      <c r="MHW256" s="1182"/>
      <c r="MHX256" s="1182"/>
      <c r="MHY256" s="1182"/>
      <c r="MHZ256" s="1182"/>
      <c r="MIA256" s="1182"/>
      <c r="MIB256" s="1182"/>
      <c r="MIC256" s="1182"/>
      <c r="MID256" s="1182"/>
      <c r="MIE256" s="1182"/>
      <c r="MIF256" s="1182"/>
      <c r="MIG256" s="1182"/>
      <c r="MIH256" s="1182"/>
      <c r="MII256" s="1182"/>
      <c r="MIJ256" s="1177"/>
      <c r="MIK256" s="1182"/>
      <c r="MIL256" s="1182"/>
      <c r="MIM256" s="1182"/>
      <c r="MIN256" s="1182"/>
      <c r="MIO256" s="1182"/>
      <c r="MIP256" s="1182"/>
      <c r="MIQ256" s="1182"/>
      <c r="MIR256" s="1182"/>
      <c r="MIS256" s="1182"/>
      <c r="MIT256" s="1182"/>
      <c r="MIU256" s="1182"/>
      <c r="MIV256" s="1182"/>
      <c r="MIW256" s="1182"/>
      <c r="MIX256" s="1182"/>
      <c r="MIY256" s="1177"/>
      <c r="MIZ256" s="1182"/>
      <c r="MJA256" s="1182"/>
      <c r="MJB256" s="1182"/>
      <c r="MJC256" s="1182"/>
      <c r="MJD256" s="1182"/>
      <c r="MJE256" s="1182"/>
      <c r="MJF256" s="1182"/>
      <c r="MJG256" s="1182"/>
      <c r="MJH256" s="1182"/>
      <c r="MJI256" s="1182"/>
      <c r="MJJ256" s="1182"/>
      <c r="MJK256" s="1182"/>
      <c r="MJL256" s="1182"/>
      <c r="MJM256" s="1182"/>
      <c r="MJN256" s="1177"/>
      <c r="MJO256" s="1182"/>
      <c r="MJP256" s="1182"/>
      <c r="MJQ256" s="1182"/>
      <c r="MJR256" s="1182"/>
      <c r="MJS256" s="1182"/>
      <c r="MJT256" s="1182"/>
      <c r="MJU256" s="1182"/>
      <c r="MJV256" s="1182"/>
      <c r="MJW256" s="1182"/>
      <c r="MJX256" s="1182"/>
      <c r="MJY256" s="1182"/>
      <c r="MJZ256" s="1182"/>
      <c r="MKA256" s="1182"/>
      <c r="MKB256" s="1182"/>
      <c r="MKC256" s="1177"/>
      <c r="MKD256" s="1182"/>
      <c r="MKE256" s="1182"/>
      <c r="MKF256" s="1182"/>
      <c r="MKG256" s="1182"/>
      <c r="MKH256" s="1182"/>
      <c r="MKI256" s="1182"/>
      <c r="MKJ256" s="1182"/>
      <c r="MKK256" s="1182"/>
      <c r="MKL256" s="1182"/>
      <c r="MKM256" s="1182"/>
      <c r="MKN256" s="1182"/>
      <c r="MKO256" s="1182"/>
      <c r="MKP256" s="1182"/>
      <c r="MKQ256" s="1182"/>
      <c r="MKR256" s="1177"/>
      <c r="MKS256" s="1182"/>
      <c r="MKT256" s="1182"/>
      <c r="MKU256" s="1182"/>
      <c r="MKV256" s="1182"/>
      <c r="MKW256" s="1182"/>
      <c r="MKX256" s="1182"/>
      <c r="MKY256" s="1182"/>
      <c r="MKZ256" s="1182"/>
      <c r="MLA256" s="1182"/>
      <c r="MLB256" s="1182"/>
      <c r="MLC256" s="1182"/>
      <c r="MLD256" s="1182"/>
      <c r="MLE256" s="1182"/>
      <c r="MLF256" s="1182"/>
      <c r="MLG256" s="1177"/>
      <c r="MLH256" s="1182"/>
      <c r="MLI256" s="1182"/>
      <c r="MLJ256" s="1182"/>
      <c r="MLK256" s="1182"/>
      <c r="MLL256" s="1182"/>
      <c r="MLM256" s="1182"/>
      <c r="MLN256" s="1182"/>
      <c r="MLO256" s="1182"/>
      <c r="MLP256" s="1182"/>
      <c r="MLQ256" s="1182"/>
      <c r="MLR256" s="1182"/>
      <c r="MLS256" s="1182"/>
      <c r="MLT256" s="1182"/>
      <c r="MLU256" s="1182"/>
      <c r="MLV256" s="1177"/>
      <c r="MLW256" s="1182"/>
      <c r="MLX256" s="1182"/>
      <c r="MLY256" s="1182"/>
      <c r="MLZ256" s="1182"/>
      <c r="MMA256" s="1182"/>
      <c r="MMB256" s="1182"/>
      <c r="MMC256" s="1182"/>
      <c r="MMD256" s="1182"/>
      <c r="MME256" s="1182"/>
      <c r="MMF256" s="1182"/>
      <c r="MMG256" s="1182"/>
      <c r="MMH256" s="1182"/>
      <c r="MMI256" s="1182"/>
      <c r="MMJ256" s="1182"/>
      <c r="MMK256" s="1177"/>
      <c r="MML256" s="1182"/>
      <c r="MMM256" s="1182"/>
      <c r="MMN256" s="1182"/>
      <c r="MMO256" s="1182"/>
      <c r="MMP256" s="1182"/>
      <c r="MMQ256" s="1182"/>
      <c r="MMR256" s="1182"/>
      <c r="MMS256" s="1182"/>
      <c r="MMT256" s="1182"/>
      <c r="MMU256" s="1182"/>
      <c r="MMV256" s="1182"/>
      <c r="MMW256" s="1182"/>
      <c r="MMX256" s="1182"/>
      <c r="MMY256" s="1182"/>
      <c r="MMZ256" s="1177"/>
      <c r="MNA256" s="1182"/>
      <c r="MNB256" s="1182"/>
      <c r="MNC256" s="1182"/>
      <c r="MND256" s="1182"/>
      <c r="MNE256" s="1182"/>
      <c r="MNF256" s="1182"/>
      <c r="MNG256" s="1182"/>
      <c r="MNH256" s="1182"/>
      <c r="MNI256" s="1182"/>
      <c r="MNJ256" s="1182"/>
      <c r="MNK256" s="1182"/>
      <c r="MNL256" s="1182"/>
      <c r="MNM256" s="1182"/>
      <c r="MNN256" s="1182"/>
      <c r="MNO256" s="1177"/>
      <c r="MNP256" s="1182"/>
      <c r="MNQ256" s="1182"/>
      <c r="MNR256" s="1182"/>
      <c r="MNS256" s="1182"/>
      <c r="MNT256" s="1182"/>
      <c r="MNU256" s="1182"/>
      <c r="MNV256" s="1182"/>
      <c r="MNW256" s="1182"/>
      <c r="MNX256" s="1182"/>
      <c r="MNY256" s="1182"/>
      <c r="MNZ256" s="1182"/>
      <c r="MOA256" s="1182"/>
      <c r="MOB256" s="1182"/>
      <c r="MOC256" s="1182"/>
      <c r="MOD256" s="1177"/>
      <c r="MOE256" s="1182"/>
      <c r="MOF256" s="1182"/>
      <c r="MOG256" s="1182"/>
      <c r="MOH256" s="1182"/>
      <c r="MOI256" s="1182"/>
      <c r="MOJ256" s="1182"/>
      <c r="MOK256" s="1182"/>
      <c r="MOL256" s="1182"/>
      <c r="MOM256" s="1182"/>
      <c r="MON256" s="1182"/>
      <c r="MOO256" s="1182"/>
      <c r="MOP256" s="1182"/>
      <c r="MOQ256" s="1182"/>
      <c r="MOR256" s="1182"/>
      <c r="MOS256" s="1177"/>
      <c r="MOT256" s="1182"/>
      <c r="MOU256" s="1182"/>
      <c r="MOV256" s="1182"/>
      <c r="MOW256" s="1182"/>
      <c r="MOX256" s="1182"/>
      <c r="MOY256" s="1182"/>
      <c r="MOZ256" s="1182"/>
      <c r="MPA256" s="1182"/>
      <c r="MPB256" s="1182"/>
      <c r="MPC256" s="1182"/>
      <c r="MPD256" s="1182"/>
      <c r="MPE256" s="1182"/>
      <c r="MPF256" s="1182"/>
      <c r="MPG256" s="1182"/>
      <c r="MPH256" s="1177"/>
      <c r="MPI256" s="1182"/>
      <c r="MPJ256" s="1182"/>
      <c r="MPK256" s="1182"/>
      <c r="MPL256" s="1182"/>
      <c r="MPM256" s="1182"/>
      <c r="MPN256" s="1182"/>
      <c r="MPO256" s="1182"/>
      <c r="MPP256" s="1182"/>
      <c r="MPQ256" s="1182"/>
      <c r="MPR256" s="1182"/>
      <c r="MPS256" s="1182"/>
      <c r="MPT256" s="1182"/>
      <c r="MPU256" s="1182"/>
      <c r="MPV256" s="1182"/>
      <c r="MPW256" s="1177"/>
      <c r="MPX256" s="1182"/>
      <c r="MPY256" s="1182"/>
      <c r="MPZ256" s="1182"/>
      <c r="MQA256" s="1182"/>
      <c r="MQB256" s="1182"/>
      <c r="MQC256" s="1182"/>
      <c r="MQD256" s="1182"/>
      <c r="MQE256" s="1182"/>
      <c r="MQF256" s="1182"/>
      <c r="MQG256" s="1182"/>
      <c r="MQH256" s="1182"/>
      <c r="MQI256" s="1182"/>
      <c r="MQJ256" s="1182"/>
      <c r="MQK256" s="1182"/>
      <c r="MQL256" s="1177"/>
      <c r="MQM256" s="1182"/>
      <c r="MQN256" s="1182"/>
      <c r="MQO256" s="1182"/>
      <c r="MQP256" s="1182"/>
      <c r="MQQ256" s="1182"/>
      <c r="MQR256" s="1182"/>
      <c r="MQS256" s="1182"/>
      <c r="MQT256" s="1182"/>
      <c r="MQU256" s="1182"/>
      <c r="MQV256" s="1182"/>
      <c r="MQW256" s="1182"/>
      <c r="MQX256" s="1182"/>
      <c r="MQY256" s="1182"/>
      <c r="MQZ256" s="1182"/>
      <c r="MRA256" s="1177"/>
      <c r="MRB256" s="1182"/>
      <c r="MRC256" s="1182"/>
      <c r="MRD256" s="1182"/>
      <c r="MRE256" s="1182"/>
      <c r="MRF256" s="1182"/>
      <c r="MRG256" s="1182"/>
      <c r="MRH256" s="1182"/>
      <c r="MRI256" s="1182"/>
      <c r="MRJ256" s="1182"/>
      <c r="MRK256" s="1182"/>
      <c r="MRL256" s="1182"/>
      <c r="MRM256" s="1182"/>
      <c r="MRN256" s="1182"/>
      <c r="MRO256" s="1182"/>
      <c r="MRP256" s="1177"/>
      <c r="MRQ256" s="1182"/>
      <c r="MRR256" s="1182"/>
      <c r="MRS256" s="1182"/>
      <c r="MRT256" s="1182"/>
      <c r="MRU256" s="1182"/>
      <c r="MRV256" s="1182"/>
      <c r="MRW256" s="1182"/>
      <c r="MRX256" s="1182"/>
      <c r="MRY256" s="1182"/>
      <c r="MRZ256" s="1182"/>
      <c r="MSA256" s="1182"/>
      <c r="MSB256" s="1182"/>
      <c r="MSC256" s="1182"/>
      <c r="MSD256" s="1182"/>
      <c r="MSE256" s="1177"/>
      <c r="MSF256" s="1182"/>
      <c r="MSG256" s="1182"/>
      <c r="MSH256" s="1182"/>
      <c r="MSI256" s="1182"/>
      <c r="MSJ256" s="1182"/>
      <c r="MSK256" s="1182"/>
      <c r="MSL256" s="1182"/>
      <c r="MSM256" s="1182"/>
      <c r="MSN256" s="1182"/>
      <c r="MSO256" s="1182"/>
      <c r="MSP256" s="1182"/>
      <c r="MSQ256" s="1182"/>
      <c r="MSR256" s="1182"/>
      <c r="MSS256" s="1182"/>
      <c r="MST256" s="1177"/>
      <c r="MSU256" s="1182"/>
      <c r="MSV256" s="1182"/>
      <c r="MSW256" s="1182"/>
      <c r="MSX256" s="1182"/>
      <c r="MSY256" s="1182"/>
      <c r="MSZ256" s="1182"/>
      <c r="MTA256" s="1182"/>
      <c r="MTB256" s="1182"/>
      <c r="MTC256" s="1182"/>
      <c r="MTD256" s="1182"/>
      <c r="MTE256" s="1182"/>
      <c r="MTF256" s="1182"/>
      <c r="MTG256" s="1182"/>
      <c r="MTH256" s="1182"/>
      <c r="MTI256" s="1177"/>
      <c r="MTJ256" s="1182"/>
      <c r="MTK256" s="1182"/>
      <c r="MTL256" s="1182"/>
      <c r="MTM256" s="1182"/>
      <c r="MTN256" s="1182"/>
      <c r="MTO256" s="1182"/>
      <c r="MTP256" s="1182"/>
      <c r="MTQ256" s="1182"/>
      <c r="MTR256" s="1182"/>
      <c r="MTS256" s="1182"/>
      <c r="MTT256" s="1182"/>
      <c r="MTU256" s="1182"/>
      <c r="MTV256" s="1182"/>
      <c r="MTW256" s="1182"/>
      <c r="MTX256" s="1177"/>
      <c r="MTY256" s="1182"/>
      <c r="MTZ256" s="1182"/>
      <c r="MUA256" s="1182"/>
      <c r="MUB256" s="1182"/>
      <c r="MUC256" s="1182"/>
      <c r="MUD256" s="1182"/>
      <c r="MUE256" s="1182"/>
      <c r="MUF256" s="1182"/>
      <c r="MUG256" s="1182"/>
      <c r="MUH256" s="1182"/>
      <c r="MUI256" s="1182"/>
      <c r="MUJ256" s="1182"/>
      <c r="MUK256" s="1182"/>
      <c r="MUL256" s="1182"/>
      <c r="MUM256" s="1177"/>
      <c r="MUN256" s="1182"/>
      <c r="MUO256" s="1182"/>
      <c r="MUP256" s="1182"/>
      <c r="MUQ256" s="1182"/>
      <c r="MUR256" s="1182"/>
      <c r="MUS256" s="1182"/>
      <c r="MUT256" s="1182"/>
      <c r="MUU256" s="1182"/>
      <c r="MUV256" s="1182"/>
      <c r="MUW256" s="1182"/>
      <c r="MUX256" s="1182"/>
      <c r="MUY256" s="1182"/>
      <c r="MUZ256" s="1182"/>
      <c r="MVA256" s="1182"/>
      <c r="MVB256" s="1177"/>
      <c r="MVC256" s="1182"/>
      <c r="MVD256" s="1182"/>
      <c r="MVE256" s="1182"/>
      <c r="MVF256" s="1182"/>
      <c r="MVG256" s="1182"/>
      <c r="MVH256" s="1182"/>
      <c r="MVI256" s="1182"/>
      <c r="MVJ256" s="1182"/>
      <c r="MVK256" s="1182"/>
      <c r="MVL256" s="1182"/>
      <c r="MVM256" s="1182"/>
      <c r="MVN256" s="1182"/>
      <c r="MVO256" s="1182"/>
      <c r="MVP256" s="1182"/>
      <c r="MVQ256" s="1177"/>
      <c r="MVR256" s="1182"/>
      <c r="MVS256" s="1182"/>
      <c r="MVT256" s="1182"/>
      <c r="MVU256" s="1182"/>
      <c r="MVV256" s="1182"/>
      <c r="MVW256" s="1182"/>
      <c r="MVX256" s="1182"/>
      <c r="MVY256" s="1182"/>
      <c r="MVZ256" s="1182"/>
      <c r="MWA256" s="1182"/>
      <c r="MWB256" s="1182"/>
      <c r="MWC256" s="1182"/>
      <c r="MWD256" s="1182"/>
      <c r="MWE256" s="1182"/>
      <c r="MWF256" s="1177"/>
      <c r="MWG256" s="1182"/>
      <c r="MWH256" s="1182"/>
      <c r="MWI256" s="1182"/>
      <c r="MWJ256" s="1182"/>
      <c r="MWK256" s="1182"/>
      <c r="MWL256" s="1182"/>
      <c r="MWM256" s="1182"/>
      <c r="MWN256" s="1182"/>
      <c r="MWO256" s="1182"/>
      <c r="MWP256" s="1182"/>
      <c r="MWQ256" s="1182"/>
      <c r="MWR256" s="1182"/>
      <c r="MWS256" s="1182"/>
      <c r="MWT256" s="1182"/>
      <c r="MWU256" s="1177"/>
      <c r="MWV256" s="1182"/>
      <c r="MWW256" s="1182"/>
      <c r="MWX256" s="1182"/>
      <c r="MWY256" s="1182"/>
      <c r="MWZ256" s="1182"/>
      <c r="MXA256" s="1182"/>
      <c r="MXB256" s="1182"/>
      <c r="MXC256" s="1182"/>
      <c r="MXD256" s="1182"/>
      <c r="MXE256" s="1182"/>
      <c r="MXF256" s="1182"/>
      <c r="MXG256" s="1182"/>
      <c r="MXH256" s="1182"/>
      <c r="MXI256" s="1182"/>
      <c r="MXJ256" s="1177"/>
      <c r="MXK256" s="1182"/>
      <c r="MXL256" s="1182"/>
      <c r="MXM256" s="1182"/>
      <c r="MXN256" s="1182"/>
      <c r="MXO256" s="1182"/>
      <c r="MXP256" s="1182"/>
      <c r="MXQ256" s="1182"/>
      <c r="MXR256" s="1182"/>
      <c r="MXS256" s="1182"/>
      <c r="MXT256" s="1182"/>
      <c r="MXU256" s="1182"/>
      <c r="MXV256" s="1182"/>
      <c r="MXW256" s="1182"/>
      <c r="MXX256" s="1182"/>
      <c r="MXY256" s="1177"/>
      <c r="MXZ256" s="1182"/>
      <c r="MYA256" s="1182"/>
      <c r="MYB256" s="1182"/>
      <c r="MYC256" s="1182"/>
      <c r="MYD256" s="1182"/>
      <c r="MYE256" s="1182"/>
      <c r="MYF256" s="1182"/>
      <c r="MYG256" s="1182"/>
      <c r="MYH256" s="1182"/>
      <c r="MYI256" s="1182"/>
      <c r="MYJ256" s="1182"/>
      <c r="MYK256" s="1182"/>
      <c r="MYL256" s="1182"/>
      <c r="MYM256" s="1182"/>
      <c r="MYN256" s="1177"/>
      <c r="MYO256" s="1182"/>
      <c r="MYP256" s="1182"/>
      <c r="MYQ256" s="1182"/>
      <c r="MYR256" s="1182"/>
      <c r="MYS256" s="1182"/>
      <c r="MYT256" s="1182"/>
      <c r="MYU256" s="1182"/>
      <c r="MYV256" s="1182"/>
      <c r="MYW256" s="1182"/>
      <c r="MYX256" s="1182"/>
      <c r="MYY256" s="1182"/>
      <c r="MYZ256" s="1182"/>
      <c r="MZA256" s="1182"/>
      <c r="MZB256" s="1182"/>
      <c r="MZC256" s="1177"/>
      <c r="MZD256" s="1182"/>
      <c r="MZE256" s="1182"/>
      <c r="MZF256" s="1182"/>
      <c r="MZG256" s="1182"/>
      <c r="MZH256" s="1182"/>
      <c r="MZI256" s="1182"/>
      <c r="MZJ256" s="1182"/>
      <c r="MZK256" s="1182"/>
      <c r="MZL256" s="1182"/>
      <c r="MZM256" s="1182"/>
      <c r="MZN256" s="1182"/>
      <c r="MZO256" s="1182"/>
      <c r="MZP256" s="1182"/>
      <c r="MZQ256" s="1182"/>
      <c r="MZR256" s="1177"/>
      <c r="MZS256" s="1182"/>
      <c r="MZT256" s="1182"/>
      <c r="MZU256" s="1182"/>
      <c r="MZV256" s="1182"/>
      <c r="MZW256" s="1182"/>
      <c r="MZX256" s="1182"/>
      <c r="MZY256" s="1182"/>
      <c r="MZZ256" s="1182"/>
      <c r="NAA256" s="1182"/>
      <c r="NAB256" s="1182"/>
      <c r="NAC256" s="1182"/>
      <c r="NAD256" s="1182"/>
      <c r="NAE256" s="1182"/>
      <c r="NAF256" s="1182"/>
      <c r="NAG256" s="1177"/>
      <c r="NAH256" s="1182"/>
      <c r="NAI256" s="1182"/>
      <c r="NAJ256" s="1182"/>
      <c r="NAK256" s="1182"/>
      <c r="NAL256" s="1182"/>
      <c r="NAM256" s="1182"/>
      <c r="NAN256" s="1182"/>
      <c r="NAO256" s="1182"/>
      <c r="NAP256" s="1182"/>
      <c r="NAQ256" s="1182"/>
      <c r="NAR256" s="1182"/>
      <c r="NAS256" s="1182"/>
      <c r="NAT256" s="1182"/>
      <c r="NAU256" s="1182"/>
      <c r="NAV256" s="1177"/>
      <c r="NAW256" s="1182"/>
      <c r="NAX256" s="1182"/>
      <c r="NAY256" s="1182"/>
      <c r="NAZ256" s="1182"/>
      <c r="NBA256" s="1182"/>
      <c r="NBB256" s="1182"/>
      <c r="NBC256" s="1182"/>
      <c r="NBD256" s="1182"/>
      <c r="NBE256" s="1182"/>
      <c r="NBF256" s="1182"/>
      <c r="NBG256" s="1182"/>
      <c r="NBH256" s="1182"/>
      <c r="NBI256" s="1182"/>
      <c r="NBJ256" s="1182"/>
      <c r="NBK256" s="1177"/>
      <c r="NBL256" s="1182"/>
      <c r="NBM256" s="1182"/>
      <c r="NBN256" s="1182"/>
      <c r="NBO256" s="1182"/>
      <c r="NBP256" s="1182"/>
      <c r="NBQ256" s="1182"/>
      <c r="NBR256" s="1182"/>
      <c r="NBS256" s="1182"/>
      <c r="NBT256" s="1182"/>
      <c r="NBU256" s="1182"/>
      <c r="NBV256" s="1182"/>
      <c r="NBW256" s="1182"/>
      <c r="NBX256" s="1182"/>
      <c r="NBY256" s="1182"/>
      <c r="NBZ256" s="1177"/>
      <c r="NCA256" s="1182"/>
      <c r="NCB256" s="1182"/>
      <c r="NCC256" s="1182"/>
      <c r="NCD256" s="1182"/>
      <c r="NCE256" s="1182"/>
      <c r="NCF256" s="1182"/>
      <c r="NCG256" s="1182"/>
      <c r="NCH256" s="1182"/>
      <c r="NCI256" s="1182"/>
      <c r="NCJ256" s="1182"/>
      <c r="NCK256" s="1182"/>
      <c r="NCL256" s="1182"/>
      <c r="NCM256" s="1182"/>
      <c r="NCN256" s="1182"/>
      <c r="NCO256" s="1177"/>
      <c r="NCP256" s="1182"/>
      <c r="NCQ256" s="1182"/>
      <c r="NCR256" s="1182"/>
      <c r="NCS256" s="1182"/>
      <c r="NCT256" s="1182"/>
      <c r="NCU256" s="1182"/>
      <c r="NCV256" s="1182"/>
      <c r="NCW256" s="1182"/>
      <c r="NCX256" s="1182"/>
      <c r="NCY256" s="1182"/>
      <c r="NCZ256" s="1182"/>
      <c r="NDA256" s="1182"/>
      <c r="NDB256" s="1182"/>
      <c r="NDC256" s="1182"/>
      <c r="NDD256" s="1177"/>
      <c r="NDE256" s="1182"/>
      <c r="NDF256" s="1182"/>
      <c r="NDG256" s="1182"/>
      <c r="NDH256" s="1182"/>
      <c r="NDI256" s="1182"/>
      <c r="NDJ256" s="1182"/>
      <c r="NDK256" s="1182"/>
      <c r="NDL256" s="1182"/>
      <c r="NDM256" s="1182"/>
      <c r="NDN256" s="1182"/>
      <c r="NDO256" s="1182"/>
      <c r="NDP256" s="1182"/>
      <c r="NDQ256" s="1182"/>
      <c r="NDR256" s="1182"/>
      <c r="NDS256" s="1177"/>
      <c r="NDT256" s="1182"/>
      <c r="NDU256" s="1182"/>
      <c r="NDV256" s="1182"/>
      <c r="NDW256" s="1182"/>
      <c r="NDX256" s="1182"/>
      <c r="NDY256" s="1182"/>
      <c r="NDZ256" s="1182"/>
      <c r="NEA256" s="1182"/>
      <c r="NEB256" s="1182"/>
      <c r="NEC256" s="1182"/>
      <c r="NED256" s="1182"/>
      <c r="NEE256" s="1182"/>
      <c r="NEF256" s="1182"/>
      <c r="NEG256" s="1182"/>
      <c r="NEH256" s="1177"/>
      <c r="NEI256" s="1182"/>
      <c r="NEJ256" s="1182"/>
      <c r="NEK256" s="1182"/>
      <c r="NEL256" s="1182"/>
      <c r="NEM256" s="1182"/>
      <c r="NEN256" s="1182"/>
      <c r="NEO256" s="1182"/>
      <c r="NEP256" s="1182"/>
      <c r="NEQ256" s="1182"/>
      <c r="NER256" s="1182"/>
      <c r="NES256" s="1182"/>
      <c r="NET256" s="1182"/>
      <c r="NEU256" s="1182"/>
      <c r="NEV256" s="1182"/>
      <c r="NEW256" s="1177"/>
      <c r="NEX256" s="1182"/>
      <c r="NEY256" s="1182"/>
      <c r="NEZ256" s="1182"/>
      <c r="NFA256" s="1182"/>
      <c r="NFB256" s="1182"/>
      <c r="NFC256" s="1182"/>
      <c r="NFD256" s="1182"/>
      <c r="NFE256" s="1182"/>
      <c r="NFF256" s="1182"/>
      <c r="NFG256" s="1182"/>
      <c r="NFH256" s="1182"/>
      <c r="NFI256" s="1182"/>
      <c r="NFJ256" s="1182"/>
      <c r="NFK256" s="1182"/>
      <c r="NFL256" s="1177"/>
      <c r="NFM256" s="1182"/>
      <c r="NFN256" s="1182"/>
      <c r="NFO256" s="1182"/>
      <c r="NFP256" s="1182"/>
      <c r="NFQ256" s="1182"/>
      <c r="NFR256" s="1182"/>
      <c r="NFS256" s="1182"/>
      <c r="NFT256" s="1182"/>
      <c r="NFU256" s="1182"/>
      <c r="NFV256" s="1182"/>
      <c r="NFW256" s="1182"/>
      <c r="NFX256" s="1182"/>
      <c r="NFY256" s="1182"/>
      <c r="NFZ256" s="1182"/>
      <c r="NGA256" s="1177"/>
      <c r="NGB256" s="1182"/>
      <c r="NGC256" s="1182"/>
      <c r="NGD256" s="1182"/>
      <c r="NGE256" s="1182"/>
      <c r="NGF256" s="1182"/>
      <c r="NGG256" s="1182"/>
      <c r="NGH256" s="1182"/>
      <c r="NGI256" s="1182"/>
      <c r="NGJ256" s="1182"/>
      <c r="NGK256" s="1182"/>
      <c r="NGL256" s="1182"/>
      <c r="NGM256" s="1182"/>
      <c r="NGN256" s="1182"/>
      <c r="NGO256" s="1182"/>
      <c r="NGP256" s="1177"/>
      <c r="NGQ256" s="1182"/>
      <c r="NGR256" s="1182"/>
      <c r="NGS256" s="1182"/>
      <c r="NGT256" s="1182"/>
      <c r="NGU256" s="1182"/>
      <c r="NGV256" s="1182"/>
      <c r="NGW256" s="1182"/>
      <c r="NGX256" s="1182"/>
      <c r="NGY256" s="1182"/>
      <c r="NGZ256" s="1182"/>
      <c r="NHA256" s="1182"/>
      <c r="NHB256" s="1182"/>
      <c r="NHC256" s="1182"/>
      <c r="NHD256" s="1182"/>
      <c r="NHE256" s="1177"/>
      <c r="NHF256" s="1182"/>
      <c r="NHG256" s="1182"/>
      <c r="NHH256" s="1182"/>
      <c r="NHI256" s="1182"/>
      <c r="NHJ256" s="1182"/>
      <c r="NHK256" s="1182"/>
      <c r="NHL256" s="1182"/>
      <c r="NHM256" s="1182"/>
      <c r="NHN256" s="1182"/>
      <c r="NHO256" s="1182"/>
      <c r="NHP256" s="1182"/>
      <c r="NHQ256" s="1182"/>
      <c r="NHR256" s="1182"/>
      <c r="NHS256" s="1182"/>
      <c r="NHT256" s="1177"/>
      <c r="NHU256" s="1182"/>
      <c r="NHV256" s="1182"/>
      <c r="NHW256" s="1182"/>
      <c r="NHX256" s="1182"/>
      <c r="NHY256" s="1182"/>
      <c r="NHZ256" s="1182"/>
      <c r="NIA256" s="1182"/>
      <c r="NIB256" s="1182"/>
      <c r="NIC256" s="1182"/>
      <c r="NID256" s="1182"/>
      <c r="NIE256" s="1182"/>
      <c r="NIF256" s="1182"/>
      <c r="NIG256" s="1182"/>
      <c r="NIH256" s="1182"/>
      <c r="NII256" s="1177"/>
      <c r="NIJ256" s="1182"/>
      <c r="NIK256" s="1182"/>
      <c r="NIL256" s="1182"/>
      <c r="NIM256" s="1182"/>
      <c r="NIN256" s="1182"/>
      <c r="NIO256" s="1182"/>
      <c r="NIP256" s="1182"/>
      <c r="NIQ256" s="1182"/>
      <c r="NIR256" s="1182"/>
      <c r="NIS256" s="1182"/>
      <c r="NIT256" s="1182"/>
      <c r="NIU256" s="1182"/>
      <c r="NIV256" s="1182"/>
      <c r="NIW256" s="1182"/>
      <c r="NIX256" s="1177"/>
      <c r="NIY256" s="1182"/>
      <c r="NIZ256" s="1182"/>
      <c r="NJA256" s="1182"/>
      <c r="NJB256" s="1182"/>
      <c r="NJC256" s="1182"/>
      <c r="NJD256" s="1182"/>
      <c r="NJE256" s="1182"/>
      <c r="NJF256" s="1182"/>
      <c r="NJG256" s="1182"/>
      <c r="NJH256" s="1182"/>
      <c r="NJI256" s="1182"/>
      <c r="NJJ256" s="1182"/>
      <c r="NJK256" s="1182"/>
      <c r="NJL256" s="1182"/>
      <c r="NJM256" s="1177"/>
      <c r="NJN256" s="1182"/>
      <c r="NJO256" s="1182"/>
      <c r="NJP256" s="1182"/>
      <c r="NJQ256" s="1182"/>
      <c r="NJR256" s="1182"/>
      <c r="NJS256" s="1182"/>
      <c r="NJT256" s="1182"/>
      <c r="NJU256" s="1182"/>
      <c r="NJV256" s="1182"/>
      <c r="NJW256" s="1182"/>
      <c r="NJX256" s="1182"/>
      <c r="NJY256" s="1182"/>
      <c r="NJZ256" s="1182"/>
      <c r="NKA256" s="1182"/>
      <c r="NKB256" s="1177"/>
      <c r="NKC256" s="1182"/>
      <c r="NKD256" s="1182"/>
      <c r="NKE256" s="1182"/>
      <c r="NKF256" s="1182"/>
      <c r="NKG256" s="1182"/>
      <c r="NKH256" s="1182"/>
      <c r="NKI256" s="1182"/>
      <c r="NKJ256" s="1182"/>
      <c r="NKK256" s="1182"/>
      <c r="NKL256" s="1182"/>
      <c r="NKM256" s="1182"/>
      <c r="NKN256" s="1182"/>
      <c r="NKO256" s="1182"/>
      <c r="NKP256" s="1182"/>
      <c r="NKQ256" s="1177"/>
      <c r="NKR256" s="1182"/>
      <c r="NKS256" s="1182"/>
      <c r="NKT256" s="1182"/>
      <c r="NKU256" s="1182"/>
      <c r="NKV256" s="1182"/>
      <c r="NKW256" s="1182"/>
      <c r="NKX256" s="1182"/>
      <c r="NKY256" s="1182"/>
      <c r="NKZ256" s="1182"/>
      <c r="NLA256" s="1182"/>
      <c r="NLB256" s="1182"/>
      <c r="NLC256" s="1182"/>
      <c r="NLD256" s="1182"/>
      <c r="NLE256" s="1182"/>
      <c r="NLF256" s="1177"/>
      <c r="NLG256" s="1182"/>
      <c r="NLH256" s="1182"/>
      <c r="NLI256" s="1182"/>
      <c r="NLJ256" s="1182"/>
      <c r="NLK256" s="1182"/>
      <c r="NLL256" s="1182"/>
      <c r="NLM256" s="1182"/>
      <c r="NLN256" s="1182"/>
      <c r="NLO256" s="1182"/>
      <c r="NLP256" s="1182"/>
      <c r="NLQ256" s="1182"/>
      <c r="NLR256" s="1182"/>
      <c r="NLS256" s="1182"/>
      <c r="NLT256" s="1182"/>
      <c r="NLU256" s="1177"/>
      <c r="NLV256" s="1182"/>
      <c r="NLW256" s="1182"/>
      <c r="NLX256" s="1182"/>
      <c r="NLY256" s="1182"/>
      <c r="NLZ256" s="1182"/>
      <c r="NMA256" s="1182"/>
      <c r="NMB256" s="1182"/>
      <c r="NMC256" s="1182"/>
      <c r="NMD256" s="1182"/>
      <c r="NME256" s="1182"/>
      <c r="NMF256" s="1182"/>
      <c r="NMG256" s="1182"/>
      <c r="NMH256" s="1182"/>
      <c r="NMI256" s="1182"/>
      <c r="NMJ256" s="1177"/>
      <c r="NMK256" s="1182"/>
      <c r="NML256" s="1182"/>
      <c r="NMM256" s="1182"/>
      <c r="NMN256" s="1182"/>
      <c r="NMO256" s="1182"/>
      <c r="NMP256" s="1182"/>
      <c r="NMQ256" s="1182"/>
      <c r="NMR256" s="1182"/>
      <c r="NMS256" s="1182"/>
      <c r="NMT256" s="1182"/>
      <c r="NMU256" s="1182"/>
      <c r="NMV256" s="1182"/>
      <c r="NMW256" s="1182"/>
      <c r="NMX256" s="1182"/>
      <c r="NMY256" s="1177"/>
      <c r="NMZ256" s="1182"/>
      <c r="NNA256" s="1182"/>
      <c r="NNB256" s="1182"/>
      <c r="NNC256" s="1182"/>
      <c r="NND256" s="1182"/>
      <c r="NNE256" s="1182"/>
      <c r="NNF256" s="1182"/>
      <c r="NNG256" s="1182"/>
      <c r="NNH256" s="1182"/>
      <c r="NNI256" s="1182"/>
      <c r="NNJ256" s="1182"/>
      <c r="NNK256" s="1182"/>
      <c r="NNL256" s="1182"/>
      <c r="NNM256" s="1182"/>
      <c r="NNN256" s="1177"/>
      <c r="NNO256" s="1182"/>
      <c r="NNP256" s="1182"/>
      <c r="NNQ256" s="1182"/>
      <c r="NNR256" s="1182"/>
      <c r="NNS256" s="1182"/>
      <c r="NNT256" s="1182"/>
      <c r="NNU256" s="1182"/>
      <c r="NNV256" s="1182"/>
      <c r="NNW256" s="1182"/>
      <c r="NNX256" s="1182"/>
      <c r="NNY256" s="1182"/>
      <c r="NNZ256" s="1182"/>
      <c r="NOA256" s="1182"/>
      <c r="NOB256" s="1182"/>
      <c r="NOC256" s="1177"/>
      <c r="NOD256" s="1182"/>
      <c r="NOE256" s="1182"/>
      <c r="NOF256" s="1182"/>
      <c r="NOG256" s="1182"/>
      <c r="NOH256" s="1182"/>
      <c r="NOI256" s="1182"/>
      <c r="NOJ256" s="1182"/>
      <c r="NOK256" s="1182"/>
      <c r="NOL256" s="1182"/>
      <c r="NOM256" s="1182"/>
      <c r="NON256" s="1182"/>
      <c r="NOO256" s="1182"/>
      <c r="NOP256" s="1182"/>
      <c r="NOQ256" s="1182"/>
      <c r="NOR256" s="1177"/>
      <c r="NOS256" s="1182"/>
      <c r="NOT256" s="1182"/>
      <c r="NOU256" s="1182"/>
      <c r="NOV256" s="1182"/>
      <c r="NOW256" s="1182"/>
      <c r="NOX256" s="1182"/>
      <c r="NOY256" s="1182"/>
      <c r="NOZ256" s="1182"/>
      <c r="NPA256" s="1182"/>
      <c r="NPB256" s="1182"/>
      <c r="NPC256" s="1182"/>
      <c r="NPD256" s="1182"/>
      <c r="NPE256" s="1182"/>
      <c r="NPF256" s="1182"/>
      <c r="NPG256" s="1177"/>
      <c r="NPH256" s="1182"/>
      <c r="NPI256" s="1182"/>
      <c r="NPJ256" s="1182"/>
      <c r="NPK256" s="1182"/>
      <c r="NPL256" s="1182"/>
      <c r="NPM256" s="1182"/>
      <c r="NPN256" s="1182"/>
      <c r="NPO256" s="1182"/>
      <c r="NPP256" s="1182"/>
      <c r="NPQ256" s="1182"/>
      <c r="NPR256" s="1182"/>
      <c r="NPS256" s="1182"/>
      <c r="NPT256" s="1182"/>
      <c r="NPU256" s="1182"/>
      <c r="NPV256" s="1177"/>
      <c r="NPW256" s="1182"/>
      <c r="NPX256" s="1182"/>
      <c r="NPY256" s="1182"/>
      <c r="NPZ256" s="1182"/>
      <c r="NQA256" s="1182"/>
      <c r="NQB256" s="1182"/>
      <c r="NQC256" s="1182"/>
      <c r="NQD256" s="1182"/>
      <c r="NQE256" s="1182"/>
      <c r="NQF256" s="1182"/>
      <c r="NQG256" s="1182"/>
      <c r="NQH256" s="1182"/>
      <c r="NQI256" s="1182"/>
      <c r="NQJ256" s="1182"/>
      <c r="NQK256" s="1177"/>
      <c r="NQL256" s="1182"/>
      <c r="NQM256" s="1182"/>
      <c r="NQN256" s="1182"/>
      <c r="NQO256" s="1182"/>
      <c r="NQP256" s="1182"/>
      <c r="NQQ256" s="1182"/>
      <c r="NQR256" s="1182"/>
      <c r="NQS256" s="1182"/>
      <c r="NQT256" s="1182"/>
      <c r="NQU256" s="1182"/>
      <c r="NQV256" s="1182"/>
      <c r="NQW256" s="1182"/>
      <c r="NQX256" s="1182"/>
      <c r="NQY256" s="1182"/>
      <c r="NQZ256" s="1177"/>
      <c r="NRA256" s="1182"/>
      <c r="NRB256" s="1182"/>
      <c r="NRC256" s="1182"/>
      <c r="NRD256" s="1182"/>
      <c r="NRE256" s="1182"/>
      <c r="NRF256" s="1182"/>
      <c r="NRG256" s="1182"/>
      <c r="NRH256" s="1182"/>
      <c r="NRI256" s="1182"/>
      <c r="NRJ256" s="1182"/>
      <c r="NRK256" s="1182"/>
      <c r="NRL256" s="1182"/>
      <c r="NRM256" s="1182"/>
      <c r="NRN256" s="1182"/>
      <c r="NRO256" s="1177"/>
      <c r="NRP256" s="1182"/>
      <c r="NRQ256" s="1182"/>
      <c r="NRR256" s="1182"/>
      <c r="NRS256" s="1182"/>
      <c r="NRT256" s="1182"/>
      <c r="NRU256" s="1182"/>
      <c r="NRV256" s="1182"/>
      <c r="NRW256" s="1182"/>
      <c r="NRX256" s="1182"/>
      <c r="NRY256" s="1182"/>
      <c r="NRZ256" s="1182"/>
      <c r="NSA256" s="1182"/>
      <c r="NSB256" s="1182"/>
      <c r="NSC256" s="1182"/>
      <c r="NSD256" s="1177"/>
      <c r="NSE256" s="1182"/>
      <c r="NSF256" s="1182"/>
      <c r="NSG256" s="1182"/>
      <c r="NSH256" s="1182"/>
      <c r="NSI256" s="1182"/>
      <c r="NSJ256" s="1182"/>
      <c r="NSK256" s="1182"/>
      <c r="NSL256" s="1182"/>
      <c r="NSM256" s="1182"/>
      <c r="NSN256" s="1182"/>
      <c r="NSO256" s="1182"/>
      <c r="NSP256" s="1182"/>
      <c r="NSQ256" s="1182"/>
      <c r="NSR256" s="1182"/>
      <c r="NSS256" s="1177"/>
      <c r="NST256" s="1182"/>
      <c r="NSU256" s="1182"/>
      <c r="NSV256" s="1182"/>
      <c r="NSW256" s="1182"/>
      <c r="NSX256" s="1182"/>
      <c r="NSY256" s="1182"/>
      <c r="NSZ256" s="1182"/>
      <c r="NTA256" s="1182"/>
      <c r="NTB256" s="1182"/>
      <c r="NTC256" s="1182"/>
      <c r="NTD256" s="1182"/>
      <c r="NTE256" s="1182"/>
      <c r="NTF256" s="1182"/>
      <c r="NTG256" s="1182"/>
      <c r="NTH256" s="1177"/>
      <c r="NTI256" s="1182"/>
      <c r="NTJ256" s="1182"/>
      <c r="NTK256" s="1182"/>
      <c r="NTL256" s="1182"/>
      <c r="NTM256" s="1182"/>
      <c r="NTN256" s="1182"/>
      <c r="NTO256" s="1182"/>
      <c r="NTP256" s="1182"/>
      <c r="NTQ256" s="1182"/>
      <c r="NTR256" s="1182"/>
      <c r="NTS256" s="1182"/>
      <c r="NTT256" s="1182"/>
      <c r="NTU256" s="1182"/>
      <c r="NTV256" s="1182"/>
      <c r="NTW256" s="1177"/>
      <c r="NTX256" s="1182"/>
      <c r="NTY256" s="1182"/>
      <c r="NTZ256" s="1182"/>
      <c r="NUA256" s="1182"/>
      <c r="NUB256" s="1182"/>
      <c r="NUC256" s="1182"/>
      <c r="NUD256" s="1182"/>
      <c r="NUE256" s="1182"/>
      <c r="NUF256" s="1182"/>
      <c r="NUG256" s="1182"/>
      <c r="NUH256" s="1182"/>
      <c r="NUI256" s="1182"/>
      <c r="NUJ256" s="1182"/>
      <c r="NUK256" s="1182"/>
      <c r="NUL256" s="1177"/>
      <c r="NUM256" s="1182"/>
      <c r="NUN256" s="1182"/>
      <c r="NUO256" s="1182"/>
      <c r="NUP256" s="1182"/>
      <c r="NUQ256" s="1182"/>
      <c r="NUR256" s="1182"/>
      <c r="NUS256" s="1182"/>
      <c r="NUT256" s="1182"/>
      <c r="NUU256" s="1182"/>
      <c r="NUV256" s="1182"/>
      <c r="NUW256" s="1182"/>
      <c r="NUX256" s="1182"/>
      <c r="NUY256" s="1182"/>
      <c r="NUZ256" s="1182"/>
      <c r="NVA256" s="1177"/>
      <c r="NVB256" s="1182"/>
      <c r="NVC256" s="1182"/>
      <c r="NVD256" s="1182"/>
      <c r="NVE256" s="1182"/>
      <c r="NVF256" s="1182"/>
      <c r="NVG256" s="1182"/>
      <c r="NVH256" s="1182"/>
      <c r="NVI256" s="1182"/>
      <c r="NVJ256" s="1182"/>
      <c r="NVK256" s="1182"/>
      <c r="NVL256" s="1182"/>
      <c r="NVM256" s="1182"/>
      <c r="NVN256" s="1182"/>
      <c r="NVO256" s="1182"/>
      <c r="NVP256" s="1177"/>
      <c r="NVQ256" s="1182"/>
      <c r="NVR256" s="1182"/>
      <c r="NVS256" s="1182"/>
      <c r="NVT256" s="1182"/>
      <c r="NVU256" s="1182"/>
      <c r="NVV256" s="1182"/>
      <c r="NVW256" s="1182"/>
      <c r="NVX256" s="1182"/>
      <c r="NVY256" s="1182"/>
      <c r="NVZ256" s="1182"/>
      <c r="NWA256" s="1182"/>
      <c r="NWB256" s="1182"/>
      <c r="NWC256" s="1182"/>
      <c r="NWD256" s="1182"/>
      <c r="NWE256" s="1177"/>
      <c r="NWF256" s="1182"/>
      <c r="NWG256" s="1182"/>
      <c r="NWH256" s="1182"/>
      <c r="NWI256" s="1182"/>
      <c r="NWJ256" s="1182"/>
      <c r="NWK256" s="1182"/>
      <c r="NWL256" s="1182"/>
      <c r="NWM256" s="1182"/>
      <c r="NWN256" s="1182"/>
      <c r="NWO256" s="1182"/>
      <c r="NWP256" s="1182"/>
      <c r="NWQ256" s="1182"/>
      <c r="NWR256" s="1182"/>
      <c r="NWS256" s="1182"/>
      <c r="NWT256" s="1177"/>
      <c r="NWU256" s="1182"/>
      <c r="NWV256" s="1182"/>
      <c r="NWW256" s="1182"/>
      <c r="NWX256" s="1182"/>
      <c r="NWY256" s="1182"/>
      <c r="NWZ256" s="1182"/>
      <c r="NXA256" s="1182"/>
      <c r="NXB256" s="1182"/>
      <c r="NXC256" s="1182"/>
      <c r="NXD256" s="1182"/>
      <c r="NXE256" s="1182"/>
      <c r="NXF256" s="1182"/>
      <c r="NXG256" s="1182"/>
      <c r="NXH256" s="1182"/>
      <c r="NXI256" s="1177"/>
      <c r="NXJ256" s="1182"/>
      <c r="NXK256" s="1182"/>
      <c r="NXL256" s="1182"/>
      <c r="NXM256" s="1182"/>
      <c r="NXN256" s="1182"/>
      <c r="NXO256" s="1182"/>
      <c r="NXP256" s="1182"/>
      <c r="NXQ256" s="1182"/>
      <c r="NXR256" s="1182"/>
      <c r="NXS256" s="1182"/>
      <c r="NXT256" s="1182"/>
      <c r="NXU256" s="1182"/>
      <c r="NXV256" s="1182"/>
      <c r="NXW256" s="1182"/>
      <c r="NXX256" s="1177"/>
      <c r="NXY256" s="1182"/>
      <c r="NXZ256" s="1182"/>
      <c r="NYA256" s="1182"/>
      <c r="NYB256" s="1182"/>
      <c r="NYC256" s="1182"/>
      <c r="NYD256" s="1182"/>
      <c r="NYE256" s="1182"/>
      <c r="NYF256" s="1182"/>
      <c r="NYG256" s="1182"/>
      <c r="NYH256" s="1182"/>
      <c r="NYI256" s="1182"/>
      <c r="NYJ256" s="1182"/>
      <c r="NYK256" s="1182"/>
      <c r="NYL256" s="1182"/>
      <c r="NYM256" s="1177"/>
      <c r="NYN256" s="1182"/>
      <c r="NYO256" s="1182"/>
      <c r="NYP256" s="1182"/>
      <c r="NYQ256" s="1182"/>
      <c r="NYR256" s="1182"/>
      <c r="NYS256" s="1182"/>
      <c r="NYT256" s="1182"/>
      <c r="NYU256" s="1182"/>
      <c r="NYV256" s="1182"/>
      <c r="NYW256" s="1182"/>
      <c r="NYX256" s="1182"/>
      <c r="NYY256" s="1182"/>
      <c r="NYZ256" s="1182"/>
      <c r="NZA256" s="1182"/>
      <c r="NZB256" s="1177"/>
      <c r="NZC256" s="1182"/>
      <c r="NZD256" s="1182"/>
      <c r="NZE256" s="1182"/>
      <c r="NZF256" s="1182"/>
      <c r="NZG256" s="1182"/>
      <c r="NZH256" s="1182"/>
      <c r="NZI256" s="1182"/>
      <c r="NZJ256" s="1182"/>
      <c r="NZK256" s="1182"/>
      <c r="NZL256" s="1182"/>
      <c r="NZM256" s="1182"/>
      <c r="NZN256" s="1182"/>
      <c r="NZO256" s="1182"/>
      <c r="NZP256" s="1182"/>
      <c r="NZQ256" s="1177"/>
      <c r="NZR256" s="1182"/>
      <c r="NZS256" s="1182"/>
      <c r="NZT256" s="1182"/>
      <c r="NZU256" s="1182"/>
      <c r="NZV256" s="1182"/>
      <c r="NZW256" s="1182"/>
      <c r="NZX256" s="1182"/>
      <c r="NZY256" s="1182"/>
      <c r="NZZ256" s="1182"/>
      <c r="OAA256" s="1182"/>
      <c r="OAB256" s="1182"/>
      <c r="OAC256" s="1182"/>
      <c r="OAD256" s="1182"/>
      <c r="OAE256" s="1182"/>
      <c r="OAF256" s="1177"/>
      <c r="OAG256" s="1182"/>
      <c r="OAH256" s="1182"/>
      <c r="OAI256" s="1182"/>
      <c r="OAJ256" s="1182"/>
      <c r="OAK256" s="1182"/>
      <c r="OAL256" s="1182"/>
      <c r="OAM256" s="1182"/>
      <c r="OAN256" s="1182"/>
      <c r="OAO256" s="1182"/>
      <c r="OAP256" s="1182"/>
      <c r="OAQ256" s="1182"/>
      <c r="OAR256" s="1182"/>
      <c r="OAS256" s="1182"/>
      <c r="OAT256" s="1182"/>
      <c r="OAU256" s="1177"/>
      <c r="OAV256" s="1182"/>
      <c r="OAW256" s="1182"/>
      <c r="OAX256" s="1182"/>
      <c r="OAY256" s="1182"/>
      <c r="OAZ256" s="1182"/>
      <c r="OBA256" s="1182"/>
      <c r="OBB256" s="1182"/>
      <c r="OBC256" s="1182"/>
      <c r="OBD256" s="1182"/>
      <c r="OBE256" s="1182"/>
      <c r="OBF256" s="1182"/>
      <c r="OBG256" s="1182"/>
      <c r="OBH256" s="1182"/>
      <c r="OBI256" s="1182"/>
      <c r="OBJ256" s="1177"/>
      <c r="OBK256" s="1182"/>
      <c r="OBL256" s="1182"/>
      <c r="OBM256" s="1182"/>
      <c r="OBN256" s="1182"/>
      <c r="OBO256" s="1182"/>
      <c r="OBP256" s="1182"/>
      <c r="OBQ256" s="1182"/>
      <c r="OBR256" s="1182"/>
      <c r="OBS256" s="1182"/>
      <c r="OBT256" s="1182"/>
      <c r="OBU256" s="1182"/>
      <c r="OBV256" s="1182"/>
      <c r="OBW256" s="1182"/>
      <c r="OBX256" s="1182"/>
      <c r="OBY256" s="1177"/>
      <c r="OBZ256" s="1182"/>
      <c r="OCA256" s="1182"/>
      <c r="OCB256" s="1182"/>
      <c r="OCC256" s="1182"/>
      <c r="OCD256" s="1182"/>
      <c r="OCE256" s="1182"/>
      <c r="OCF256" s="1182"/>
      <c r="OCG256" s="1182"/>
      <c r="OCH256" s="1182"/>
      <c r="OCI256" s="1182"/>
      <c r="OCJ256" s="1182"/>
      <c r="OCK256" s="1182"/>
      <c r="OCL256" s="1182"/>
      <c r="OCM256" s="1182"/>
      <c r="OCN256" s="1177"/>
      <c r="OCO256" s="1182"/>
      <c r="OCP256" s="1182"/>
      <c r="OCQ256" s="1182"/>
      <c r="OCR256" s="1182"/>
      <c r="OCS256" s="1182"/>
      <c r="OCT256" s="1182"/>
      <c r="OCU256" s="1182"/>
      <c r="OCV256" s="1182"/>
      <c r="OCW256" s="1182"/>
      <c r="OCX256" s="1182"/>
      <c r="OCY256" s="1182"/>
      <c r="OCZ256" s="1182"/>
      <c r="ODA256" s="1182"/>
      <c r="ODB256" s="1182"/>
      <c r="ODC256" s="1177"/>
      <c r="ODD256" s="1182"/>
      <c r="ODE256" s="1182"/>
      <c r="ODF256" s="1182"/>
      <c r="ODG256" s="1182"/>
      <c r="ODH256" s="1182"/>
      <c r="ODI256" s="1182"/>
      <c r="ODJ256" s="1182"/>
      <c r="ODK256" s="1182"/>
      <c r="ODL256" s="1182"/>
      <c r="ODM256" s="1182"/>
      <c r="ODN256" s="1182"/>
      <c r="ODO256" s="1182"/>
      <c r="ODP256" s="1182"/>
      <c r="ODQ256" s="1182"/>
      <c r="ODR256" s="1177"/>
      <c r="ODS256" s="1182"/>
      <c r="ODT256" s="1182"/>
      <c r="ODU256" s="1182"/>
      <c r="ODV256" s="1182"/>
      <c r="ODW256" s="1182"/>
      <c r="ODX256" s="1182"/>
      <c r="ODY256" s="1182"/>
      <c r="ODZ256" s="1182"/>
      <c r="OEA256" s="1182"/>
      <c r="OEB256" s="1182"/>
      <c r="OEC256" s="1182"/>
      <c r="OED256" s="1182"/>
      <c r="OEE256" s="1182"/>
      <c r="OEF256" s="1182"/>
      <c r="OEG256" s="1177"/>
      <c r="OEH256" s="1182"/>
      <c r="OEI256" s="1182"/>
      <c r="OEJ256" s="1182"/>
      <c r="OEK256" s="1182"/>
      <c r="OEL256" s="1182"/>
      <c r="OEM256" s="1182"/>
      <c r="OEN256" s="1182"/>
      <c r="OEO256" s="1182"/>
      <c r="OEP256" s="1182"/>
      <c r="OEQ256" s="1182"/>
      <c r="OER256" s="1182"/>
      <c r="OES256" s="1182"/>
      <c r="OET256" s="1182"/>
      <c r="OEU256" s="1182"/>
      <c r="OEV256" s="1177"/>
      <c r="OEW256" s="1182"/>
      <c r="OEX256" s="1182"/>
      <c r="OEY256" s="1182"/>
      <c r="OEZ256" s="1182"/>
      <c r="OFA256" s="1182"/>
      <c r="OFB256" s="1182"/>
      <c r="OFC256" s="1182"/>
      <c r="OFD256" s="1182"/>
      <c r="OFE256" s="1182"/>
      <c r="OFF256" s="1182"/>
      <c r="OFG256" s="1182"/>
      <c r="OFH256" s="1182"/>
      <c r="OFI256" s="1182"/>
      <c r="OFJ256" s="1182"/>
      <c r="OFK256" s="1177"/>
      <c r="OFL256" s="1182"/>
      <c r="OFM256" s="1182"/>
      <c r="OFN256" s="1182"/>
      <c r="OFO256" s="1182"/>
      <c r="OFP256" s="1182"/>
      <c r="OFQ256" s="1182"/>
      <c r="OFR256" s="1182"/>
      <c r="OFS256" s="1182"/>
      <c r="OFT256" s="1182"/>
      <c r="OFU256" s="1182"/>
      <c r="OFV256" s="1182"/>
      <c r="OFW256" s="1182"/>
      <c r="OFX256" s="1182"/>
      <c r="OFY256" s="1182"/>
      <c r="OFZ256" s="1177"/>
      <c r="OGA256" s="1182"/>
      <c r="OGB256" s="1182"/>
      <c r="OGC256" s="1182"/>
      <c r="OGD256" s="1182"/>
      <c r="OGE256" s="1182"/>
      <c r="OGF256" s="1182"/>
      <c r="OGG256" s="1182"/>
      <c r="OGH256" s="1182"/>
      <c r="OGI256" s="1182"/>
      <c r="OGJ256" s="1182"/>
      <c r="OGK256" s="1182"/>
      <c r="OGL256" s="1182"/>
      <c r="OGM256" s="1182"/>
      <c r="OGN256" s="1182"/>
      <c r="OGO256" s="1177"/>
      <c r="OGP256" s="1182"/>
      <c r="OGQ256" s="1182"/>
      <c r="OGR256" s="1182"/>
      <c r="OGS256" s="1182"/>
      <c r="OGT256" s="1182"/>
      <c r="OGU256" s="1182"/>
      <c r="OGV256" s="1182"/>
      <c r="OGW256" s="1182"/>
      <c r="OGX256" s="1182"/>
      <c r="OGY256" s="1182"/>
      <c r="OGZ256" s="1182"/>
      <c r="OHA256" s="1182"/>
      <c r="OHB256" s="1182"/>
      <c r="OHC256" s="1182"/>
      <c r="OHD256" s="1177"/>
      <c r="OHE256" s="1182"/>
      <c r="OHF256" s="1182"/>
      <c r="OHG256" s="1182"/>
      <c r="OHH256" s="1182"/>
      <c r="OHI256" s="1182"/>
      <c r="OHJ256" s="1182"/>
      <c r="OHK256" s="1182"/>
      <c r="OHL256" s="1182"/>
      <c r="OHM256" s="1182"/>
      <c r="OHN256" s="1182"/>
      <c r="OHO256" s="1182"/>
      <c r="OHP256" s="1182"/>
      <c r="OHQ256" s="1182"/>
      <c r="OHR256" s="1182"/>
      <c r="OHS256" s="1177"/>
      <c r="OHT256" s="1182"/>
      <c r="OHU256" s="1182"/>
      <c r="OHV256" s="1182"/>
      <c r="OHW256" s="1182"/>
      <c r="OHX256" s="1182"/>
      <c r="OHY256" s="1182"/>
      <c r="OHZ256" s="1182"/>
      <c r="OIA256" s="1182"/>
      <c r="OIB256" s="1182"/>
      <c r="OIC256" s="1182"/>
      <c r="OID256" s="1182"/>
      <c r="OIE256" s="1182"/>
      <c r="OIF256" s="1182"/>
      <c r="OIG256" s="1182"/>
      <c r="OIH256" s="1177"/>
      <c r="OII256" s="1182"/>
      <c r="OIJ256" s="1182"/>
      <c r="OIK256" s="1182"/>
      <c r="OIL256" s="1182"/>
      <c r="OIM256" s="1182"/>
      <c r="OIN256" s="1182"/>
      <c r="OIO256" s="1182"/>
      <c r="OIP256" s="1182"/>
      <c r="OIQ256" s="1182"/>
      <c r="OIR256" s="1182"/>
      <c r="OIS256" s="1182"/>
      <c r="OIT256" s="1182"/>
      <c r="OIU256" s="1182"/>
      <c r="OIV256" s="1182"/>
      <c r="OIW256" s="1177"/>
      <c r="OIX256" s="1182"/>
      <c r="OIY256" s="1182"/>
      <c r="OIZ256" s="1182"/>
      <c r="OJA256" s="1182"/>
      <c r="OJB256" s="1182"/>
      <c r="OJC256" s="1182"/>
      <c r="OJD256" s="1182"/>
      <c r="OJE256" s="1182"/>
      <c r="OJF256" s="1182"/>
      <c r="OJG256" s="1182"/>
      <c r="OJH256" s="1182"/>
      <c r="OJI256" s="1182"/>
      <c r="OJJ256" s="1182"/>
      <c r="OJK256" s="1182"/>
      <c r="OJL256" s="1177"/>
      <c r="OJM256" s="1182"/>
      <c r="OJN256" s="1182"/>
      <c r="OJO256" s="1182"/>
      <c r="OJP256" s="1182"/>
      <c r="OJQ256" s="1182"/>
      <c r="OJR256" s="1182"/>
      <c r="OJS256" s="1182"/>
      <c r="OJT256" s="1182"/>
      <c r="OJU256" s="1182"/>
      <c r="OJV256" s="1182"/>
      <c r="OJW256" s="1182"/>
      <c r="OJX256" s="1182"/>
      <c r="OJY256" s="1182"/>
      <c r="OJZ256" s="1182"/>
      <c r="OKA256" s="1177"/>
      <c r="OKB256" s="1182"/>
      <c r="OKC256" s="1182"/>
      <c r="OKD256" s="1182"/>
      <c r="OKE256" s="1182"/>
      <c r="OKF256" s="1182"/>
      <c r="OKG256" s="1182"/>
      <c r="OKH256" s="1182"/>
      <c r="OKI256" s="1182"/>
      <c r="OKJ256" s="1182"/>
      <c r="OKK256" s="1182"/>
      <c r="OKL256" s="1182"/>
      <c r="OKM256" s="1182"/>
      <c r="OKN256" s="1182"/>
      <c r="OKO256" s="1182"/>
      <c r="OKP256" s="1177"/>
      <c r="OKQ256" s="1182"/>
      <c r="OKR256" s="1182"/>
      <c r="OKS256" s="1182"/>
      <c r="OKT256" s="1182"/>
      <c r="OKU256" s="1182"/>
      <c r="OKV256" s="1182"/>
      <c r="OKW256" s="1182"/>
      <c r="OKX256" s="1182"/>
      <c r="OKY256" s="1182"/>
      <c r="OKZ256" s="1182"/>
      <c r="OLA256" s="1182"/>
      <c r="OLB256" s="1182"/>
      <c r="OLC256" s="1182"/>
      <c r="OLD256" s="1182"/>
      <c r="OLE256" s="1177"/>
      <c r="OLF256" s="1182"/>
      <c r="OLG256" s="1182"/>
      <c r="OLH256" s="1182"/>
      <c r="OLI256" s="1182"/>
      <c r="OLJ256" s="1182"/>
      <c r="OLK256" s="1182"/>
      <c r="OLL256" s="1182"/>
      <c r="OLM256" s="1182"/>
      <c r="OLN256" s="1182"/>
      <c r="OLO256" s="1182"/>
      <c r="OLP256" s="1182"/>
      <c r="OLQ256" s="1182"/>
      <c r="OLR256" s="1182"/>
      <c r="OLS256" s="1182"/>
      <c r="OLT256" s="1177"/>
      <c r="OLU256" s="1182"/>
      <c r="OLV256" s="1182"/>
      <c r="OLW256" s="1182"/>
      <c r="OLX256" s="1182"/>
      <c r="OLY256" s="1182"/>
      <c r="OLZ256" s="1182"/>
      <c r="OMA256" s="1182"/>
      <c r="OMB256" s="1182"/>
      <c r="OMC256" s="1182"/>
      <c r="OMD256" s="1182"/>
      <c r="OME256" s="1182"/>
      <c r="OMF256" s="1182"/>
      <c r="OMG256" s="1182"/>
      <c r="OMH256" s="1182"/>
      <c r="OMI256" s="1177"/>
      <c r="OMJ256" s="1182"/>
      <c r="OMK256" s="1182"/>
      <c r="OML256" s="1182"/>
      <c r="OMM256" s="1182"/>
      <c r="OMN256" s="1182"/>
      <c r="OMO256" s="1182"/>
      <c r="OMP256" s="1182"/>
      <c r="OMQ256" s="1182"/>
      <c r="OMR256" s="1182"/>
      <c r="OMS256" s="1182"/>
      <c r="OMT256" s="1182"/>
      <c r="OMU256" s="1182"/>
      <c r="OMV256" s="1182"/>
      <c r="OMW256" s="1182"/>
      <c r="OMX256" s="1177"/>
      <c r="OMY256" s="1182"/>
      <c r="OMZ256" s="1182"/>
      <c r="ONA256" s="1182"/>
      <c r="ONB256" s="1182"/>
      <c r="ONC256" s="1182"/>
      <c r="OND256" s="1182"/>
      <c r="ONE256" s="1182"/>
      <c r="ONF256" s="1182"/>
      <c r="ONG256" s="1182"/>
      <c r="ONH256" s="1182"/>
      <c r="ONI256" s="1182"/>
      <c r="ONJ256" s="1182"/>
      <c r="ONK256" s="1182"/>
      <c r="ONL256" s="1182"/>
      <c r="ONM256" s="1177"/>
      <c r="ONN256" s="1182"/>
      <c r="ONO256" s="1182"/>
      <c r="ONP256" s="1182"/>
      <c r="ONQ256" s="1182"/>
      <c r="ONR256" s="1182"/>
      <c r="ONS256" s="1182"/>
      <c r="ONT256" s="1182"/>
      <c r="ONU256" s="1182"/>
      <c r="ONV256" s="1182"/>
      <c r="ONW256" s="1182"/>
      <c r="ONX256" s="1182"/>
      <c r="ONY256" s="1182"/>
      <c r="ONZ256" s="1182"/>
      <c r="OOA256" s="1182"/>
      <c r="OOB256" s="1177"/>
      <c r="OOC256" s="1182"/>
      <c r="OOD256" s="1182"/>
      <c r="OOE256" s="1182"/>
      <c r="OOF256" s="1182"/>
      <c r="OOG256" s="1182"/>
      <c r="OOH256" s="1182"/>
      <c r="OOI256" s="1182"/>
      <c r="OOJ256" s="1182"/>
      <c r="OOK256" s="1182"/>
      <c r="OOL256" s="1182"/>
      <c r="OOM256" s="1182"/>
      <c r="OON256" s="1182"/>
      <c r="OOO256" s="1182"/>
      <c r="OOP256" s="1182"/>
      <c r="OOQ256" s="1177"/>
      <c r="OOR256" s="1182"/>
      <c r="OOS256" s="1182"/>
      <c r="OOT256" s="1182"/>
      <c r="OOU256" s="1182"/>
      <c r="OOV256" s="1182"/>
      <c r="OOW256" s="1182"/>
      <c r="OOX256" s="1182"/>
      <c r="OOY256" s="1182"/>
      <c r="OOZ256" s="1182"/>
      <c r="OPA256" s="1182"/>
      <c r="OPB256" s="1182"/>
      <c r="OPC256" s="1182"/>
      <c r="OPD256" s="1182"/>
      <c r="OPE256" s="1182"/>
      <c r="OPF256" s="1177"/>
      <c r="OPG256" s="1182"/>
      <c r="OPH256" s="1182"/>
      <c r="OPI256" s="1182"/>
      <c r="OPJ256" s="1182"/>
      <c r="OPK256" s="1182"/>
      <c r="OPL256" s="1182"/>
      <c r="OPM256" s="1182"/>
      <c r="OPN256" s="1182"/>
      <c r="OPO256" s="1182"/>
      <c r="OPP256" s="1182"/>
      <c r="OPQ256" s="1182"/>
      <c r="OPR256" s="1182"/>
      <c r="OPS256" s="1182"/>
      <c r="OPT256" s="1182"/>
      <c r="OPU256" s="1177"/>
      <c r="OPV256" s="1182"/>
      <c r="OPW256" s="1182"/>
      <c r="OPX256" s="1182"/>
      <c r="OPY256" s="1182"/>
      <c r="OPZ256" s="1182"/>
      <c r="OQA256" s="1182"/>
      <c r="OQB256" s="1182"/>
      <c r="OQC256" s="1182"/>
      <c r="OQD256" s="1182"/>
      <c r="OQE256" s="1182"/>
      <c r="OQF256" s="1182"/>
      <c r="OQG256" s="1182"/>
      <c r="OQH256" s="1182"/>
      <c r="OQI256" s="1182"/>
      <c r="OQJ256" s="1177"/>
      <c r="OQK256" s="1182"/>
      <c r="OQL256" s="1182"/>
      <c r="OQM256" s="1182"/>
      <c r="OQN256" s="1182"/>
      <c r="OQO256" s="1182"/>
      <c r="OQP256" s="1182"/>
      <c r="OQQ256" s="1182"/>
      <c r="OQR256" s="1182"/>
      <c r="OQS256" s="1182"/>
      <c r="OQT256" s="1182"/>
      <c r="OQU256" s="1182"/>
      <c r="OQV256" s="1182"/>
      <c r="OQW256" s="1182"/>
      <c r="OQX256" s="1182"/>
      <c r="OQY256" s="1177"/>
      <c r="OQZ256" s="1182"/>
      <c r="ORA256" s="1182"/>
      <c r="ORB256" s="1182"/>
      <c r="ORC256" s="1182"/>
      <c r="ORD256" s="1182"/>
      <c r="ORE256" s="1182"/>
      <c r="ORF256" s="1182"/>
      <c r="ORG256" s="1182"/>
      <c r="ORH256" s="1182"/>
      <c r="ORI256" s="1182"/>
      <c r="ORJ256" s="1182"/>
      <c r="ORK256" s="1182"/>
      <c r="ORL256" s="1182"/>
      <c r="ORM256" s="1182"/>
      <c r="ORN256" s="1177"/>
      <c r="ORO256" s="1182"/>
      <c r="ORP256" s="1182"/>
      <c r="ORQ256" s="1182"/>
      <c r="ORR256" s="1182"/>
      <c r="ORS256" s="1182"/>
      <c r="ORT256" s="1182"/>
      <c r="ORU256" s="1182"/>
      <c r="ORV256" s="1182"/>
      <c r="ORW256" s="1182"/>
      <c r="ORX256" s="1182"/>
      <c r="ORY256" s="1182"/>
      <c r="ORZ256" s="1182"/>
      <c r="OSA256" s="1182"/>
      <c r="OSB256" s="1182"/>
      <c r="OSC256" s="1177"/>
      <c r="OSD256" s="1182"/>
      <c r="OSE256" s="1182"/>
      <c r="OSF256" s="1182"/>
      <c r="OSG256" s="1182"/>
      <c r="OSH256" s="1182"/>
      <c r="OSI256" s="1182"/>
      <c r="OSJ256" s="1182"/>
      <c r="OSK256" s="1182"/>
      <c r="OSL256" s="1182"/>
      <c r="OSM256" s="1182"/>
      <c r="OSN256" s="1182"/>
      <c r="OSO256" s="1182"/>
      <c r="OSP256" s="1182"/>
      <c r="OSQ256" s="1182"/>
      <c r="OSR256" s="1177"/>
      <c r="OSS256" s="1182"/>
      <c r="OST256" s="1182"/>
      <c r="OSU256" s="1182"/>
      <c r="OSV256" s="1182"/>
      <c r="OSW256" s="1182"/>
      <c r="OSX256" s="1182"/>
      <c r="OSY256" s="1182"/>
      <c r="OSZ256" s="1182"/>
      <c r="OTA256" s="1182"/>
      <c r="OTB256" s="1182"/>
      <c r="OTC256" s="1182"/>
      <c r="OTD256" s="1182"/>
      <c r="OTE256" s="1182"/>
      <c r="OTF256" s="1182"/>
      <c r="OTG256" s="1177"/>
      <c r="OTH256" s="1182"/>
      <c r="OTI256" s="1182"/>
      <c r="OTJ256" s="1182"/>
      <c r="OTK256" s="1182"/>
      <c r="OTL256" s="1182"/>
      <c r="OTM256" s="1182"/>
      <c r="OTN256" s="1182"/>
      <c r="OTO256" s="1182"/>
      <c r="OTP256" s="1182"/>
      <c r="OTQ256" s="1182"/>
      <c r="OTR256" s="1182"/>
      <c r="OTS256" s="1182"/>
      <c r="OTT256" s="1182"/>
      <c r="OTU256" s="1182"/>
      <c r="OTV256" s="1177"/>
      <c r="OTW256" s="1182"/>
      <c r="OTX256" s="1182"/>
      <c r="OTY256" s="1182"/>
      <c r="OTZ256" s="1182"/>
      <c r="OUA256" s="1182"/>
      <c r="OUB256" s="1182"/>
      <c r="OUC256" s="1182"/>
      <c r="OUD256" s="1182"/>
      <c r="OUE256" s="1182"/>
      <c r="OUF256" s="1182"/>
      <c r="OUG256" s="1182"/>
      <c r="OUH256" s="1182"/>
      <c r="OUI256" s="1182"/>
      <c r="OUJ256" s="1182"/>
      <c r="OUK256" s="1177"/>
      <c r="OUL256" s="1182"/>
      <c r="OUM256" s="1182"/>
      <c r="OUN256" s="1182"/>
      <c r="OUO256" s="1182"/>
      <c r="OUP256" s="1182"/>
      <c r="OUQ256" s="1182"/>
      <c r="OUR256" s="1182"/>
      <c r="OUS256" s="1182"/>
      <c r="OUT256" s="1182"/>
      <c r="OUU256" s="1182"/>
      <c r="OUV256" s="1182"/>
      <c r="OUW256" s="1182"/>
      <c r="OUX256" s="1182"/>
      <c r="OUY256" s="1182"/>
      <c r="OUZ256" s="1177"/>
      <c r="OVA256" s="1182"/>
      <c r="OVB256" s="1182"/>
      <c r="OVC256" s="1182"/>
      <c r="OVD256" s="1182"/>
      <c r="OVE256" s="1182"/>
      <c r="OVF256" s="1182"/>
      <c r="OVG256" s="1182"/>
      <c r="OVH256" s="1182"/>
      <c r="OVI256" s="1182"/>
      <c r="OVJ256" s="1182"/>
      <c r="OVK256" s="1182"/>
      <c r="OVL256" s="1182"/>
      <c r="OVM256" s="1182"/>
      <c r="OVN256" s="1182"/>
      <c r="OVO256" s="1177"/>
      <c r="OVP256" s="1182"/>
      <c r="OVQ256" s="1182"/>
      <c r="OVR256" s="1182"/>
      <c r="OVS256" s="1182"/>
      <c r="OVT256" s="1182"/>
      <c r="OVU256" s="1182"/>
      <c r="OVV256" s="1182"/>
      <c r="OVW256" s="1182"/>
      <c r="OVX256" s="1182"/>
      <c r="OVY256" s="1182"/>
      <c r="OVZ256" s="1182"/>
      <c r="OWA256" s="1182"/>
      <c r="OWB256" s="1182"/>
      <c r="OWC256" s="1182"/>
      <c r="OWD256" s="1177"/>
      <c r="OWE256" s="1182"/>
      <c r="OWF256" s="1182"/>
      <c r="OWG256" s="1182"/>
      <c r="OWH256" s="1182"/>
      <c r="OWI256" s="1182"/>
      <c r="OWJ256" s="1182"/>
      <c r="OWK256" s="1182"/>
      <c r="OWL256" s="1182"/>
      <c r="OWM256" s="1182"/>
      <c r="OWN256" s="1182"/>
      <c r="OWO256" s="1182"/>
      <c r="OWP256" s="1182"/>
      <c r="OWQ256" s="1182"/>
      <c r="OWR256" s="1182"/>
      <c r="OWS256" s="1177"/>
      <c r="OWT256" s="1182"/>
      <c r="OWU256" s="1182"/>
      <c r="OWV256" s="1182"/>
      <c r="OWW256" s="1182"/>
      <c r="OWX256" s="1182"/>
      <c r="OWY256" s="1182"/>
      <c r="OWZ256" s="1182"/>
      <c r="OXA256" s="1182"/>
      <c r="OXB256" s="1182"/>
      <c r="OXC256" s="1182"/>
      <c r="OXD256" s="1182"/>
      <c r="OXE256" s="1182"/>
      <c r="OXF256" s="1182"/>
      <c r="OXG256" s="1182"/>
      <c r="OXH256" s="1177"/>
      <c r="OXI256" s="1182"/>
      <c r="OXJ256" s="1182"/>
      <c r="OXK256" s="1182"/>
      <c r="OXL256" s="1182"/>
      <c r="OXM256" s="1182"/>
      <c r="OXN256" s="1182"/>
      <c r="OXO256" s="1182"/>
      <c r="OXP256" s="1182"/>
      <c r="OXQ256" s="1182"/>
      <c r="OXR256" s="1182"/>
      <c r="OXS256" s="1182"/>
      <c r="OXT256" s="1182"/>
      <c r="OXU256" s="1182"/>
      <c r="OXV256" s="1182"/>
      <c r="OXW256" s="1177"/>
      <c r="OXX256" s="1182"/>
      <c r="OXY256" s="1182"/>
      <c r="OXZ256" s="1182"/>
      <c r="OYA256" s="1182"/>
      <c r="OYB256" s="1182"/>
      <c r="OYC256" s="1182"/>
      <c r="OYD256" s="1182"/>
      <c r="OYE256" s="1182"/>
      <c r="OYF256" s="1182"/>
      <c r="OYG256" s="1182"/>
      <c r="OYH256" s="1182"/>
      <c r="OYI256" s="1182"/>
      <c r="OYJ256" s="1182"/>
      <c r="OYK256" s="1182"/>
      <c r="OYL256" s="1177"/>
      <c r="OYM256" s="1182"/>
      <c r="OYN256" s="1182"/>
      <c r="OYO256" s="1182"/>
      <c r="OYP256" s="1182"/>
      <c r="OYQ256" s="1182"/>
      <c r="OYR256" s="1182"/>
      <c r="OYS256" s="1182"/>
      <c r="OYT256" s="1182"/>
      <c r="OYU256" s="1182"/>
      <c r="OYV256" s="1182"/>
      <c r="OYW256" s="1182"/>
      <c r="OYX256" s="1182"/>
      <c r="OYY256" s="1182"/>
      <c r="OYZ256" s="1182"/>
      <c r="OZA256" s="1177"/>
      <c r="OZB256" s="1182"/>
      <c r="OZC256" s="1182"/>
      <c r="OZD256" s="1182"/>
      <c r="OZE256" s="1182"/>
      <c r="OZF256" s="1182"/>
      <c r="OZG256" s="1182"/>
      <c r="OZH256" s="1182"/>
      <c r="OZI256" s="1182"/>
      <c r="OZJ256" s="1182"/>
      <c r="OZK256" s="1182"/>
      <c r="OZL256" s="1182"/>
      <c r="OZM256" s="1182"/>
      <c r="OZN256" s="1182"/>
      <c r="OZO256" s="1182"/>
      <c r="OZP256" s="1177"/>
      <c r="OZQ256" s="1182"/>
      <c r="OZR256" s="1182"/>
      <c r="OZS256" s="1182"/>
      <c r="OZT256" s="1182"/>
      <c r="OZU256" s="1182"/>
      <c r="OZV256" s="1182"/>
      <c r="OZW256" s="1182"/>
      <c r="OZX256" s="1182"/>
      <c r="OZY256" s="1182"/>
      <c r="OZZ256" s="1182"/>
      <c r="PAA256" s="1182"/>
      <c r="PAB256" s="1182"/>
      <c r="PAC256" s="1182"/>
      <c r="PAD256" s="1182"/>
      <c r="PAE256" s="1177"/>
      <c r="PAF256" s="1182"/>
      <c r="PAG256" s="1182"/>
      <c r="PAH256" s="1182"/>
      <c r="PAI256" s="1182"/>
      <c r="PAJ256" s="1182"/>
      <c r="PAK256" s="1182"/>
      <c r="PAL256" s="1182"/>
      <c r="PAM256" s="1182"/>
      <c r="PAN256" s="1182"/>
      <c r="PAO256" s="1182"/>
      <c r="PAP256" s="1182"/>
      <c r="PAQ256" s="1182"/>
      <c r="PAR256" s="1182"/>
      <c r="PAS256" s="1182"/>
      <c r="PAT256" s="1177"/>
      <c r="PAU256" s="1182"/>
      <c r="PAV256" s="1182"/>
      <c r="PAW256" s="1182"/>
      <c r="PAX256" s="1182"/>
      <c r="PAY256" s="1182"/>
      <c r="PAZ256" s="1182"/>
      <c r="PBA256" s="1182"/>
      <c r="PBB256" s="1182"/>
      <c r="PBC256" s="1182"/>
      <c r="PBD256" s="1182"/>
      <c r="PBE256" s="1182"/>
      <c r="PBF256" s="1182"/>
      <c r="PBG256" s="1182"/>
      <c r="PBH256" s="1182"/>
      <c r="PBI256" s="1177"/>
      <c r="PBJ256" s="1182"/>
      <c r="PBK256" s="1182"/>
      <c r="PBL256" s="1182"/>
      <c r="PBM256" s="1182"/>
      <c r="PBN256" s="1182"/>
      <c r="PBO256" s="1182"/>
      <c r="PBP256" s="1182"/>
      <c r="PBQ256" s="1182"/>
      <c r="PBR256" s="1182"/>
      <c r="PBS256" s="1182"/>
      <c r="PBT256" s="1182"/>
      <c r="PBU256" s="1182"/>
      <c r="PBV256" s="1182"/>
      <c r="PBW256" s="1182"/>
      <c r="PBX256" s="1177"/>
      <c r="PBY256" s="1182"/>
      <c r="PBZ256" s="1182"/>
      <c r="PCA256" s="1182"/>
      <c r="PCB256" s="1182"/>
      <c r="PCC256" s="1182"/>
      <c r="PCD256" s="1182"/>
      <c r="PCE256" s="1182"/>
      <c r="PCF256" s="1182"/>
      <c r="PCG256" s="1182"/>
      <c r="PCH256" s="1182"/>
      <c r="PCI256" s="1182"/>
      <c r="PCJ256" s="1182"/>
      <c r="PCK256" s="1182"/>
      <c r="PCL256" s="1182"/>
      <c r="PCM256" s="1177"/>
      <c r="PCN256" s="1182"/>
      <c r="PCO256" s="1182"/>
      <c r="PCP256" s="1182"/>
      <c r="PCQ256" s="1182"/>
      <c r="PCR256" s="1182"/>
      <c r="PCS256" s="1182"/>
      <c r="PCT256" s="1182"/>
      <c r="PCU256" s="1182"/>
      <c r="PCV256" s="1182"/>
      <c r="PCW256" s="1182"/>
      <c r="PCX256" s="1182"/>
      <c r="PCY256" s="1182"/>
      <c r="PCZ256" s="1182"/>
      <c r="PDA256" s="1182"/>
      <c r="PDB256" s="1177"/>
      <c r="PDC256" s="1182"/>
      <c r="PDD256" s="1182"/>
      <c r="PDE256" s="1182"/>
      <c r="PDF256" s="1182"/>
      <c r="PDG256" s="1182"/>
      <c r="PDH256" s="1182"/>
      <c r="PDI256" s="1182"/>
      <c r="PDJ256" s="1182"/>
      <c r="PDK256" s="1182"/>
      <c r="PDL256" s="1182"/>
      <c r="PDM256" s="1182"/>
      <c r="PDN256" s="1182"/>
      <c r="PDO256" s="1182"/>
      <c r="PDP256" s="1182"/>
      <c r="PDQ256" s="1177"/>
      <c r="PDR256" s="1182"/>
      <c r="PDS256" s="1182"/>
      <c r="PDT256" s="1182"/>
      <c r="PDU256" s="1182"/>
      <c r="PDV256" s="1182"/>
      <c r="PDW256" s="1182"/>
      <c r="PDX256" s="1182"/>
      <c r="PDY256" s="1182"/>
      <c r="PDZ256" s="1182"/>
      <c r="PEA256" s="1182"/>
      <c r="PEB256" s="1182"/>
      <c r="PEC256" s="1182"/>
      <c r="PED256" s="1182"/>
      <c r="PEE256" s="1182"/>
      <c r="PEF256" s="1177"/>
      <c r="PEG256" s="1182"/>
      <c r="PEH256" s="1182"/>
      <c r="PEI256" s="1182"/>
      <c r="PEJ256" s="1182"/>
      <c r="PEK256" s="1182"/>
      <c r="PEL256" s="1182"/>
      <c r="PEM256" s="1182"/>
      <c r="PEN256" s="1182"/>
      <c r="PEO256" s="1182"/>
      <c r="PEP256" s="1182"/>
      <c r="PEQ256" s="1182"/>
      <c r="PER256" s="1182"/>
      <c r="PES256" s="1182"/>
      <c r="PET256" s="1182"/>
      <c r="PEU256" s="1177"/>
      <c r="PEV256" s="1182"/>
      <c r="PEW256" s="1182"/>
      <c r="PEX256" s="1182"/>
      <c r="PEY256" s="1182"/>
      <c r="PEZ256" s="1182"/>
      <c r="PFA256" s="1182"/>
      <c r="PFB256" s="1182"/>
      <c r="PFC256" s="1182"/>
      <c r="PFD256" s="1182"/>
      <c r="PFE256" s="1182"/>
      <c r="PFF256" s="1182"/>
      <c r="PFG256" s="1182"/>
      <c r="PFH256" s="1182"/>
      <c r="PFI256" s="1182"/>
      <c r="PFJ256" s="1177"/>
      <c r="PFK256" s="1182"/>
      <c r="PFL256" s="1182"/>
      <c r="PFM256" s="1182"/>
      <c r="PFN256" s="1182"/>
      <c r="PFO256" s="1182"/>
      <c r="PFP256" s="1182"/>
      <c r="PFQ256" s="1182"/>
      <c r="PFR256" s="1182"/>
      <c r="PFS256" s="1182"/>
      <c r="PFT256" s="1182"/>
      <c r="PFU256" s="1182"/>
      <c r="PFV256" s="1182"/>
      <c r="PFW256" s="1182"/>
      <c r="PFX256" s="1182"/>
      <c r="PFY256" s="1177"/>
      <c r="PFZ256" s="1182"/>
      <c r="PGA256" s="1182"/>
      <c r="PGB256" s="1182"/>
      <c r="PGC256" s="1182"/>
      <c r="PGD256" s="1182"/>
      <c r="PGE256" s="1182"/>
      <c r="PGF256" s="1182"/>
      <c r="PGG256" s="1182"/>
      <c r="PGH256" s="1182"/>
      <c r="PGI256" s="1182"/>
      <c r="PGJ256" s="1182"/>
      <c r="PGK256" s="1182"/>
      <c r="PGL256" s="1182"/>
      <c r="PGM256" s="1182"/>
      <c r="PGN256" s="1177"/>
      <c r="PGO256" s="1182"/>
      <c r="PGP256" s="1182"/>
      <c r="PGQ256" s="1182"/>
      <c r="PGR256" s="1182"/>
      <c r="PGS256" s="1182"/>
      <c r="PGT256" s="1182"/>
      <c r="PGU256" s="1182"/>
      <c r="PGV256" s="1182"/>
      <c r="PGW256" s="1182"/>
      <c r="PGX256" s="1182"/>
      <c r="PGY256" s="1182"/>
      <c r="PGZ256" s="1182"/>
      <c r="PHA256" s="1182"/>
      <c r="PHB256" s="1182"/>
      <c r="PHC256" s="1177"/>
      <c r="PHD256" s="1182"/>
      <c r="PHE256" s="1182"/>
      <c r="PHF256" s="1182"/>
      <c r="PHG256" s="1182"/>
      <c r="PHH256" s="1182"/>
      <c r="PHI256" s="1182"/>
      <c r="PHJ256" s="1182"/>
      <c r="PHK256" s="1182"/>
      <c r="PHL256" s="1182"/>
      <c r="PHM256" s="1182"/>
      <c r="PHN256" s="1182"/>
      <c r="PHO256" s="1182"/>
      <c r="PHP256" s="1182"/>
      <c r="PHQ256" s="1182"/>
      <c r="PHR256" s="1177"/>
      <c r="PHS256" s="1182"/>
      <c r="PHT256" s="1182"/>
      <c r="PHU256" s="1182"/>
      <c r="PHV256" s="1182"/>
      <c r="PHW256" s="1182"/>
      <c r="PHX256" s="1182"/>
      <c r="PHY256" s="1182"/>
      <c r="PHZ256" s="1182"/>
      <c r="PIA256" s="1182"/>
      <c r="PIB256" s="1182"/>
      <c r="PIC256" s="1182"/>
      <c r="PID256" s="1182"/>
      <c r="PIE256" s="1182"/>
      <c r="PIF256" s="1182"/>
      <c r="PIG256" s="1177"/>
      <c r="PIH256" s="1182"/>
      <c r="PII256" s="1182"/>
      <c r="PIJ256" s="1182"/>
      <c r="PIK256" s="1182"/>
      <c r="PIL256" s="1182"/>
      <c r="PIM256" s="1182"/>
      <c r="PIN256" s="1182"/>
      <c r="PIO256" s="1182"/>
      <c r="PIP256" s="1182"/>
      <c r="PIQ256" s="1182"/>
      <c r="PIR256" s="1182"/>
      <c r="PIS256" s="1182"/>
      <c r="PIT256" s="1182"/>
      <c r="PIU256" s="1182"/>
      <c r="PIV256" s="1177"/>
      <c r="PIW256" s="1182"/>
      <c r="PIX256" s="1182"/>
      <c r="PIY256" s="1182"/>
      <c r="PIZ256" s="1182"/>
      <c r="PJA256" s="1182"/>
      <c r="PJB256" s="1182"/>
      <c r="PJC256" s="1182"/>
      <c r="PJD256" s="1182"/>
      <c r="PJE256" s="1182"/>
      <c r="PJF256" s="1182"/>
      <c r="PJG256" s="1182"/>
      <c r="PJH256" s="1182"/>
      <c r="PJI256" s="1182"/>
      <c r="PJJ256" s="1182"/>
      <c r="PJK256" s="1177"/>
      <c r="PJL256" s="1182"/>
      <c r="PJM256" s="1182"/>
      <c r="PJN256" s="1182"/>
      <c r="PJO256" s="1182"/>
      <c r="PJP256" s="1182"/>
      <c r="PJQ256" s="1182"/>
      <c r="PJR256" s="1182"/>
      <c r="PJS256" s="1182"/>
      <c r="PJT256" s="1182"/>
      <c r="PJU256" s="1182"/>
      <c r="PJV256" s="1182"/>
      <c r="PJW256" s="1182"/>
      <c r="PJX256" s="1182"/>
      <c r="PJY256" s="1182"/>
      <c r="PJZ256" s="1177"/>
      <c r="PKA256" s="1182"/>
      <c r="PKB256" s="1182"/>
      <c r="PKC256" s="1182"/>
      <c r="PKD256" s="1182"/>
      <c r="PKE256" s="1182"/>
      <c r="PKF256" s="1182"/>
      <c r="PKG256" s="1182"/>
      <c r="PKH256" s="1182"/>
      <c r="PKI256" s="1182"/>
      <c r="PKJ256" s="1182"/>
      <c r="PKK256" s="1182"/>
      <c r="PKL256" s="1182"/>
      <c r="PKM256" s="1182"/>
      <c r="PKN256" s="1182"/>
      <c r="PKO256" s="1177"/>
      <c r="PKP256" s="1182"/>
      <c r="PKQ256" s="1182"/>
      <c r="PKR256" s="1182"/>
      <c r="PKS256" s="1182"/>
      <c r="PKT256" s="1182"/>
      <c r="PKU256" s="1182"/>
      <c r="PKV256" s="1182"/>
      <c r="PKW256" s="1182"/>
      <c r="PKX256" s="1182"/>
      <c r="PKY256" s="1182"/>
      <c r="PKZ256" s="1182"/>
      <c r="PLA256" s="1182"/>
      <c r="PLB256" s="1182"/>
      <c r="PLC256" s="1182"/>
      <c r="PLD256" s="1177"/>
      <c r="PLE256" s="1182"/>
      <c r="PLF256" s="1182"/>
      <c r="PLG256" s="1182"/>
      <c r="PLH256" s="1182"/>
      <c r="PLI256" s="1182"/>
      <c r="PLJ256" s="1182"/>
      <c r="PLK256" s="1182"/>
      <c r="PLL256" s="1182"/>
      <c r="PLM256" s="1182"/>
      <c r="PLN256" s="1182"/>
      <c r="PLO256" s="1182"/>
      <c r="PLP256" s="1182"/>
      <c r="PLQ256" s="1182"/>
      <c r="PLR256" s="1182"/>
      <c r="PLS256" s="1177"/>
      <c r="PLT256" s="1182"/>
      <c r="PLU256" s="1182"/>
      <c r="PLV256" s="1182"/>
      <c r="PLW256" s="1182"/>
      <c r="PLX256" s="1182"/>
      <c r="PLY256" s="1182"/>
      <c r="PLZ256" s="1182"/>
      <c r="PMA256" s="1182"/>
      <c r="PMB256" s="1182"/>
      <c r="PMC256" s="1182"/>
      <c r="PMD256" s="1182"/>
      <c r="PME256" s="1182"/>
      <c r="PMF256" s="1182"/>
      <c r="PMG256" s="1182"/>
      <c r="PMH256" s="1177"/>
      <c r="PMI256" s="1182"/>
      <c r="PMJ256" s="1182"/>
      <c r="PMK256" s="1182"/>
      <c r="PML256" s="1182"/>
      <c r="PMM256" s="1182"/>
      <c r="PMN256" s="1182"/>
      <c r="PMO256" s="1182"/>
      <c r="PMP256" s="1182"/>
      <c r="PMQ256" s="1182"/>
      <c r="PMR256" s="1182"/>
      <c r="PMS256" s="1182"/>
      <c r="PMT256" s="1182"/>
      <c r="PMU256" s="1182"/>
      <c r="PMV256" s="1182"/>
      <c r="PMW256" s="1177"/>
      <c r="PMX256" s="1182"/>
      <c r="PMY256" s="1182"/>
      <c r="PMZ256" s="1182"/>
      <c r="PNA256" s="1182"/>
      <c r="PNB256" s="1182"/>
      <c r="PNC256" s="1182"/>
      <c r="PND256" s="1182"/>
      <c r="PNE256" s="1182"/>
      <c r="PNF256" s="1182"/>
      <c r="PNG256" s="1182"/>
      <c r="PNH256" s="1182"/>
      <c r="PNI256" s="1182"/>
      <c r="PNJ256" s="1182"/>
      <c r="PNK256" s="1182"/>
      <c r="PNL256" s="1177"/>
      <c r="PNM256" s="1182"/>
      <c r="PNN256" s="1182"/>
      <c r="PNO256" s="1182"/>
      <c r="PNP256" s="1182"/>
      <c r="PNQ256" s="1182"/>
      <c r="PNR256" s="1182"/>
      <c r="PNS256" s="1182"/>
      <c r="PNT256" s="1182"/>
      <c r="PNU256" s="1182"/>
      <c r="PNV256" s="1182"/>
      <c r="PNW256" s="1182"/>
      <c r="PNX256" s="1182"/>
      <c r="PNY256" s="1182"/>
      <c r="PNZ256" s="1182"/>
      <c r="POA256" s="1177"/>
      <c r="POB256" s="1182"/>
      <c r="POC256" s="1182"/>
      <c r="POD256" s="1182"/>
      <c r="POE256" s="1182"/>
      <c r="POF256" s="1182"/>
      <c r="POG256" s="1182"/>
      <c r="POH256" s="1182"/>
      <c r="POI256" s="1182"/>
      <c r="POJ256" s="1182"/>
      <c r="POK256" s="1182"/>
      <c r="POL256" s="1182"/>
      <c r="POM256" s="1182"/>
      <c r="PON256" s="1182"/>
      <c r="POO256" s="1182"/>
      <c r="POP256" s="1177"/>
      <c r="POQ256" s="1182"/>
      <c r="POR256" s="1182"/>
      <c r="POS256" s="1182"/>
      <c r="POT256" s="1182"/>
      <c r="POU256" s="1182"/>
      <c r="POV256" s="1182"/>
      <c r="POW256" s="1182"/>
      <c r="POX256" s="1182"/>
      <c r="POY256" s="1182"/>
      <c r="POZ256" s="1182"/>
      <c r="PPA256" s="1182"/>
      <c r="PPB256" s="1182"/>
      <c r="PPC256" s="1182"/>
      <c r="PPD256" s="1182"/>
      <c r="PPE256" s="1177"/>
      <c r="PPF256" s="1182"/>
      <c r="PPG256" s="1182"/>
      <c r="PPH256" s="1182"/>
      <c r="PPI256" s="1182"/>
      <c r="PPJ256" s="1182"/>
      <c r="PPK256" s="1182"/>
      <c r="PPL256" s="1182"/>
      <c r="PPM256" s="1182"/>
      <c r="PPN256" s="1182"/>
      <c r="PPO256" s="1182"/>
      <c r="PPP256" s="1182"/>
      <c r="PPQ256" s="1182"/>
      <c r="PPR256" s="1182"/>
      <c r="PPS256" s="1182"/>
      <c r="PPT256" s="1177"/>
      <c r="PPU256" s="1182"/>
      <c r="PPV256" s="1182"/>
      <c r="PPW256" s="1182"/>
      <c r="PPX256" s="1182"/>
      <c r="PPY256" s="1182"/>
      <c r="PPZ256" s="1182"/>
      <c r="PQA256" s="1182"/>
      <c r="PQB256" s="1182"/>
      <c r="PQC256" s="1182"/>
      <c r="PQD256" s="1182"/>
      <c r="PQE256" s="1182"/>
      <c r="PQF256" s="1182"/>
      <c r="PQG256" s="1182"/>
      <c r="PQH256" s="1182"/>
      <c r="PQI256" s="1177"/>
      <c r="PQJ256" s="1182"/>
      <c r="PQK256" s="1182"/>
      <c r="PQL256" s="1182"/>
      <c r="PQM256" s="1182"/>
      <c r="PQN256" s="1182"/>
      <c r="PQO256" s="1182"/>
      <c r="PQP256" s="1182"/>
      <c r="PQQ256" s="1182"/>
      <c r="PQR256" s="1182"/>
      <c r="PQS256" s="1182"/>
      <c r="PQT256" s="1182"/>
      <c r="PQU256" s="1182"/>
      <c r="PQV256" s="1182"/>
      <c r="PQW256" s="1182"/>
      <c r="PQX256" s="1177"/>
      <c r="PQY256" s="1182"/>
      <c r="PQZ256" s="1182"/>
      <c r="PRA256" s="1182"/>
      <c r="PRB256" s="1182"/>
      <c r="PRC256" s="1182"/>
      <c r="PRD256" s="1182"/>
      <c r="PRE256" s="1182"/>
      <c r="PRF256" s="1182"/>
      <c r="PRG256" s="1182"/>
      <c r="PRH256" s="1182"/>
      <c r="PRI256" s="1182"/>
      <c r="PRJ256" s="1182"/>
      <c r="PRK256" s="1182"/>
      <c r="PRL256" s="1182"/>
      <c r="PRM256" s="1177"/>
      <c r="PRN256" s="1182"/>
      <c r="PRO256" s="1182"/>
      <c r="PRP256" s="1182"/>
      <c r="PRQ256" s="1182"/>
      <c r="PRR256" s="1182"/>
      <c r="PRS256" s="1182"/>
      <c r="PRT256" s="1182"/>
      <c r="PRU256" s="1182"/>
      <c r="PRV256" s="1182"/>
      <c r="PRW256" s="1182"/>
      <c r="PRX256" s="1182"/>
      <c r="PRY256" s="1182"/>
      <c r="PRZ256" s="1182"/>
      <c r="PSA256" s="1182"/>
      <c r="PSB256" s="1177"/>
      <c r="PSC256" s="1182"/>
      <c r="PSD256" s="1182"/>
      <c r="PSE256" s="1182"/>
      <c r="PSF256" s="1182"/>
      <c r="PSG256" s="1182"/>
      <c r="PSH256" s="1182"/>
      <c r="PSI256" s="1182"/>
      <c r="PSJ256" s="1182"/>
      <c r="PSK256" s="1182"/>
      <c r="PSL256" s="1182"/>
      <c r="PSM256" s="1182"/>
      <c r="PSN256" s="1182"/>
      <c r="PSO256" s="1182"/>
      <c r="PSP256" s="1182"/>
      <c r="PSQ256" s="1177"/>
      <c r="PSR256" s="1182"/>
      <c r="PSS256" s="1182"/>
      <c r="PST256" s="1182"/>
      <c r="PSU256" s="1182"/>
      <c r="PSV256" s="1182"/>
      <c r="PSW256" s="1182"/>
      <c r="PSX256" s="1182"/>
      <c r="PSY256" s="1182"/>
      <c r="PSZ256" s="1182"/>
      <c r="PTA256" s="1182"/>
      <c r="PTB256" s="1182"/>
      <c r="PTC256" s="1182"/>
      <c r="PTD256" s="1182"/>
      <c r="PTE256" s="1182"/>
      <c r="PTF256" s="1177"/>
      <c r="PTG256" s="1182"/>
      <c r="PTH256" s="1182"/>
      <c r="PTI256" s="1182"/>
      <c r="PTJ256" s="1182"/>
      <c r="PTK256" s="1182"/>
      <c r="PTL256" s="1182"/>
      <c r="PTM256" s="1182"/>
      <c r="PTN256" s="1182"/>
      <c r="PTO256" s="1182"/>
      <c r="PTP256" s="1182"/>
      <c r="PTQ256" s="1182"/>
      <c r="PTR256" s="1182"/>
      <c r="PTS256" s="1182"/>
      <c r="PTT256" s="1182"/>
      <c r="PTU256" s="1177"/>
      <c r="PTV256" s="1182"/>
      <c r="PTW256" s="1182"/>
      <c r="PTX256" s="1182"/>
      <c r="PTY256" s="1182"/>
      <c r="PTZ256" s="1182"/>
      <c r="PUA256" s="1182"/>
      <c r="PUB256" s="1182"/>
      <c r="PUC256" s="1182"/>
      <c r="PUD256" s="1182"/>
      <c r="PUE256" s="1182"/>
      <c r="PUF256" s="1182"/>
      <c r="PUG256" s="1182"/>
      <c r="PUH256" s="1182"/>
      <c r="PUI256" s="1182"/>
      <c r="PUJ256" s="1177"/>
      <c r="PUK256" s="1182"/>
      <c r="PUL256" s="1182"/>
      <c r="PUM256" s="1182"/>
      <c r="PUN256" s="1182"/>
      <c r="PUO256" s="1182"/>
      <c r="PUP256" s="1182"/>
      <c r="PUQ256" s="1182"/>
      <c r="PUR256" s="1182"/>
      <c r="PUS256" s="1182"/>
      <c r="PUT256" s="1182"/>
      <c r="PUU256" s="1182"/>
      <c r="PUV256" s="1182"/>
      <c r="PUW256" s="1182"/>
      <c r="PUX256" s="1182"/>
      <c r="PUY256" s="1177"/>
      <c r="PUZ256" s="1182"/>
      <c r="PVA256" s="1182"/>
      <c r="PVB256" s="1182"/>
      <c r="PVC256" s="1182"/>
      <c r="PVD256" s="1182"/>
      <c r="PVE256" s="1182"/>
      <c r="PVF256" s="1182"/>
      <c r="PVG256" s="1182"/>
      <c r="PVH256" s="1182"/>
      <c r="PVI256" s="1182"/>
      <c r="PVJ256" s="1182"/>
      <c r="PVK256" s="1182"/>
      <c r="PVL256" s="1182"/>
      <c r="PVM256" s="1182"/>
      <c r="PVN256" s="1177"/>
      <c r="PVO256" s="1182"/>
      <c r="PVP256" s="1182"/>
      <c r="PVQ256" s="1182"/>
      <c r="PVR256" s="1182"/>
      <c r="PVS256" s="1182"/>
      <c r="PVT256" s="1182"/>
      <c r="PVU256" s="1182"/>
      <c r="PVV256" s="1182"/>
      <c r="PVW256" s="1182"/>
      <c r="PVX256" s="1182"/>
      <c r="PVY256" s="1182"/>
      <c r="PVZ256" s="1182"/>
      <c r="PWA256" s="1182"/>
      <c r="PWB256" s="1182"/>
      <c r="PWC256" s="1177"/>
      <c r="PWD256" s="1182"/>
      <c r="PWE256" s="1182"/>
      <c r="PWF256" s="1182"/>
      <c r="PWG256" s="1182"/>
      <c r="PWH256" s="1182"/>
      <c r="PWI256" s="1182"/>
      <c r="PWJ256" s="1182"/>
      <c r="PWK256" s="1182"/>
      <c r="PWL256" s="1182"/>
      <c r="PWM256" s="1182"/>
      <c r="PWN256" s="1182"/>
      <c r="PWO256" s="1182"/>
      <c r="PWP256" s="1182"/>
      <c r="PWQ256" s="1182"/>
      <c r="PWR256" s="1177"/>
      <c r="PWS256" s="1182"/>
      <c r="PWT256" s="1182"/>
      <c r="PWU256" s="1182"/>
      <c r="PWV256" s="1182"/>
      <c r="PWW256" s="1182"/>
      <c r="PWX256" s="1182"/>
      <c r="PWY256" s="1182"/>
      <c r="PWZ256" s="1182"/>
      <c r="PXA256" s="1182"/>
      <c r="PXB256" s="1182"/>
      <c r="PXC256" s="1182"/>
      <c r="PXD256" s="1182"/>
      <c r="PXE256" s="1182"/>
      <c r="PXF256" s="1182"/>
      <c r="PXG256" s="1177"/>
      <c r="PXH256" s="1182"/>
      <c r="PXI256" s="1182"/>
      <c r="PXJ256" s="1182"/>
      <c r="PXK256" s="1182"/>
      <c r="PXL256" s="1182"/>
      <c r="PXM256" s="1182"/>
      <c r="PXN256" s="1182"/>
      <c r="PXO256" s="1182"/>
      <c r="PXP256" s="1182"/>
      <c r="PXQ256" s="1182"/>
      <c r="PXR256" s="1182"/>
      <c r="PXS256" s="1182"/>
      <c r="PXT256" s="1182"/>
      <c r="PXU256" s="1182"/>
      <c r="PXV256" s="1177"/>
      <c r="PXW256" s="1182"/>
      <c r="PXX256" s="1182"/>
      <c r="PXY256" s="1182"/>
      <c r="PXZ256" s="1182"/>
      <c r="PYA256" s="1182"/>
      <c r="PYB256" s="1182"/>
      <c r="PYC256" s="1182"/>
      <c r="PYD256" s="1182"/>
      <c r="PYE256" s="1182"/>
      <c r="PYF256" s="1182"/>
      <c r="PYG256" s="1182"/>
      <c r="PYH256" s="1182"/>
      <c r="PYI256" s="1182"/>
      <c r="PYJ256" s="1182"/>
      <c r="PYK256" s="1177"/>
      <c r="PYL256" s="1182"/>
      <c r="PYM256" s="1182"/>
      <c r="PYN256" s="1182"/>
      <c r="PYO256" s="1182"/>
      <c r="PYP256" s="1182"/>
      <c r="PYQ256" s="1182"/>
      <c r="PYR256" s="1182"/>
      <c r="PYS256" s="1182"/>
      <c r="PYT256" s="1182"/>
      <c r="PYU256" s="1182"/>
      <c r="PYV256" s="1182"/>
      <c r="PYW256" s="1182"/>
      <c r="PYX256" s="1182"/>
      <c r="PYY256" s="1182"/>
      <c r="PYZ256" s="1177"/>
      <c r="PZA256" s="1182"/>
      <c r="PZB256" s="1182"/>
      <c r="PZC256" s="1182"/>
      <c r="PZD256" s="1182"/>
      <c r="PZE256" s="1182"/>
      <c r="PZF256" s="1182"/>
      <c r="PZG256" s="1182"/>
      <c r="PZH256" s="1182"/>
      <c r="PZI256" s="1182"/>
      <c r="PZJ256" s="1182"/>
      <c r="PZK256" s="1182"/>
      <c r="PZL256" s="1182"/>
      <c r="PZM256" s="1182"/>
      <c r="PZN256" s="1182"/>
      <c r="PZO256" s="1177"/>
      <c r="PZP256" s="1182"/>
      <c r="PZQ256" s="1182"/>
      <c r="PZR256" s="1182"/>
      <c r="PZS256" s="1182"/>
      <c r="PZT256" s="1182"/>
      <c r="PZU256" s="1182"/>
      <c r="PZV256" s="1182"/>
      <c r="PZW256" s="1182"/>
      <c r="PZX256" s="1182"/>
      <c r="PZY256" s="1182"/>
      <c r="PZZ256" s="1182"/>
      <c r="QAA256" s="1182"/>
      <c r="QAB256" s="1182"/>
      <c r="QAC256" s="1182"/>
      <c r="QAD256" s="1177"/>
      <c r="QAE256" s="1182"/>
      <c r="QAF256" s="1182"/>
      <c r="QAG256" s="1182"/>
      <c r="QAH256" s="1182"/>
      <c r="QAI256" s="1182"/>
      <c r="QAJ256" s="1182"/>
      <c r="QAK256" s="1182"/>
      <c r="QAL256" s="1182"/>
      <c r="QAM256" s="1182"/>
      <c r="QAN256" s="1182"/>
      <c r="QAO256" s="1182"/>
      <c r="QAP256" s="1182"/>
      <c r="QAQ256" s="1182"/>
      <c r="QAR256" s="1182"/>
      <c r="QAS256" s="1177"/>
      <c r="QAT256" s="1182"/>
      <c r="QAU256" s="1182"/>
      <c r="QAV256" s="1182"/>
      <c r="QAW256" s="1182"/>
      <c r="QAX256" s="1182"/>
      <c r="QAY256" s="1182"/>
      <c r="QAZ256" s="1182"/>
      <c r="QBA256" s="1182"/>
      <c r="QBB256" s="1182"/>
      <c r="QBC256" s="1182"/>
      <c r="QBD256" s="1182"/>
      <c r="QBE256" s="1182"/>
      <c r="QBF256" s="1182"/>
      <c r="QBG256" s="1182"/>
      <c r="QBH256" s="1177"/>
      <c r="QBI256" s="1182"/>
      <c r="QBJ256" s="1182"/>
      <c r="QBK256" s="1182"/>
      <c r="QBL256" s="1182"/>
      <c r="QBM256" s="1182"/>
      <c r="QBN256" s="1182"/>
      <c r="QBO256" s="1182"/>
      <c r="QBP256" s="1182"/>
      <c r="QBQ256" s="1182"/>
      <c r="QBR256" s="1182"/>
      <c r="QBS256" s="1182"/>
      <c r="QBT256" s="1182"/>
      <c r="QBU256" s="1182"/>
      <c r="QBV256" s="1182"/>
      <c r="QBW256" s="1177"/>
      <c r="QBX256" s="1182"/>
      <c r="QBY256" s="1182"/>
      <c r="QBZ256" s="1182"/>
      <c r="QCA256" s="1182"/>
      <c r="QCB256" s="1182"/>
      <c r="QCC256" s="1182"/>
      <c r="QCD256" s="1182"/>
      <c r="QCE256" s="1182"/>
      <c r="QCF256" s="1182"/>
      <c r="QCG256" s="1182"/>
      <c r="QCH256" s="1182"/>
      <c r="QCI256" s="1182"/>
      <c r="QCJ256" s="1182"/>
      <c r="QCK256" s="1182"/>
      <c r="QCL256" s="1177"/>
      <c r="QCM256" s="1182"/>
      <c r="QCN256" s="1182"/>
      <c r="QCO256" s="1182"/>
      <c r="QCP256" s="1182"/>
      <c r="QCQ256" s="1182"/>
      <c r="QCR256" s="1182"/>
      <c r="QCS256" s="1182"/>
      <c r="QCT256" s="1182"/>
      <c r="QCU256" s="1182"/>
      <c r="QCV256" s="1182"/>
      <c r="QCW256" s="1182"/>
      <c r="QCX256" s="1182"/>
      <c r="QCY256" s="1182"/>
      <c r="QCZ256" s="1182"/>
      <c r="QDA256" s="1177"/>
      <c r="QDB256" s="1182"/>
      <c r="QDC256" s="1182"/>
      <c r="QDD256" s="1182"/>
      <c r="QDE256" s="1182"/>
      <c r="QDF256" s="1182"/>
      <c r="QDG256" s="1182"/>
      <c r="QDH256" s="1182"/>
      <c r="QDI256" s="1182"/>
      <c r="QDJ256" s="1182"/>
      <c r="QDK256" s="1182"/>
      <c r="QDL256" s="1182"/>
      <c r="QDM256" s="1182"/>
      <c r="QDN256" s="1182"/>
      <c r="QDO256" s="1182"/>
      <c r="QDP256" s="1177"/>
      <c r="QDQ256" s="1182"/>
      <c r="QDR256" s="1182"/>
      <c r="QDS256" s="1182"/>
      <c r="QDT256" s="1182"/>
      <c r="QDU256" s="1182"/>
      <c r="QDV256" s="1182"/>
      <c r="QDW256" s="1182"/>
      <c r="QDX256" s="1182"/>
      <c r="QDY256" s="1182"/>
      <c r="QDZ256" s="1182"/>
      <c r="QEA256" s="1182"/>
      <c r="QEB256" s="1182"/>
      <c r="QEC256" s="1182"/>
      <c r="QED256" s="1182"/>
      <c r="QEE256" s="1177"/>
      <c r="QEF256" s="1182"/>
      <c r="QEG256" s="1182"/>
      <c r="QEH256" s="1182"/>
      <c r="QEI256" s="1182"/>
      <c r="QEJ256" s="1182"/>
      <c r="QEK256" s="1182"/>
      <c r="QEL256" s="1182"/>
      <c r="QEM256" s="1182"/>
      <c r="QEN256" s="1182"/>
      <c r="QEO256" s="1182"/>
      <c r="QEP256" s="1182"/>
      <c r="QEQ256" s="1182"/>
      <c r="QER256" s="1182"/>
      <c r="QES256" s="1182"/>
      <c r="QET256" s="1177"/>
      <c r="QEU256" s="1182"/>
      <c r="QEV256" s="1182"/>
      <c r="QEW256" s="1182"/>
      <c r="QEX256" s="1182"/>
      <c r="QEY256" s="1182"/>
      <c r="QEZ256" s="1182"/>
      <c r="QFA256" s="1182"/>
      <c r="QFB256" s="1182"/>
      <c r="QFC256" s="1182"/>
      <c r="QFD256" s="1182"/>
      <c r="QFE256" s="1182"/>
      <c r="QFF256" s="1182"/>
      <c r="QFG256" s="1182"/>
      <c r="QFH256" s="1182"/>
      <c r="QFI256" s="1177"/>
      <c r="QFJ256" s="1182"/>
      <c r="QFK256" s="1182"/>
      <c r="QFL256" s="1182"/>
      <c r="QFM256" s="1182"/>
      <c r="QFN256" s="1182"/>
      <c r="QFO256" s="1182"/>
      <c r="QFP256" s="1182"/>
      <c r="QFQ256" s="1182"/>
      <c r="QFR256" s="1182"/>
      <c r="QFS256" s="1182"/>
      <c r="QFT256" s="1182"/>
      <c r="QFU256" s="1182"/>
      <c r="QFV256" s="1182"/>
      <c r="QFW256" s="1182"/>
      <c r="QFX256" s="1177"/>
      <c r="QFY256" s="1182"/>
      <c r="QFZ256" s="1182"/>
      <c r="QGA256" s="1182"/>
      <c r="QGB256" s="1182"/>
      <c r="QGC256" s="1182"/>
      <c r="QGD256" s="1182"/>
      <c r="QGE256" s="1182"/>
      <c r="QGF256" s="1182"/>
      <c r="QGG256" s="1182"/>
      <c r="QGH256" s="1182"/>
      <c r="QGI256" s="1182"/>
      <c r="QGJ256" s="1182"/>
      <c r="QGK256" s="1182"/>
      <c r="QGL256" s="1182"/>
      <c r="QGM256" s="1177"/>
      <c r="QGN256" s="1182"/>
      <c r="QGO256" s="1182"/>
      <c r="QGP256" s="1182"/>
      <c r="QGQ256" s="1182"/>
      <c r="QGR256" s="1182"/>
      <c r="QGS256" s="1182"/>
      <c r="QGT256" s="1182"/>
      <c r="QGU256" s="1182"/>
      <c r="QGV256" s="1182"/>
      <c r="QGW256" s="1182"/>
      <c r="QGX256" s="1182"/>
      <c r="QGY256" s="1182"/>
      <c r="QGZ256" s="1182"/>
      <c r="QHA256" s="1182"/>
      <c r="QHB256" s="1177"/>
      <c r="QHC256" s="1182"/>
      <c r="QHD256" s="1182"/>
      <c r="QHE256" s="1182"/>
      <c r="QHF256" s="1182"/>
      <c r="QHG256" s="1182"/>
      <c r="QHH256" s="1182"/>
      <c r="QHI256" s="1182"/>
      <c r="QHJ256" s="1182"/>
      <c r="QHK256" s="1182"/>
      <c r="QHL256" s="1182"/>
      <c r="QHM256" s="1182"/>
      <c r="QHN256" s="1182"/>
      <c r="QHO256" s="1182"/>
      <c r="QHP256" s="1182"/>
      <c r="QHQ256" s="1177"/>
      <c r="QHR256" s="1182"/>
      <c r="QHS256" s="1182"/>
      <c r="QHT256" s="1182"/>
      <c r="QHU256" s="1182"/>
      <c r="QHV256" s="1182"/>
      <c r="QHW256" s="1182"/>
      <c r="QHX256" s="1182"/>
      <c r="QHY256" s="1182"/>
      <c r="QHZ256" s="1182"/>
      <c r="QIA256" s="1182"/>
      <c r="QIB256" s="1182"/>
      <c r="QIC256" s="1182"/>
      <c r="QID256" s="1182"/>
      <c r="QIE256" s="1182"/>
      <c r="QIF256" s="1177"/>
      <c r="QIG256" s="1182"/>
      <c r="QIH256" s="1182"/>
      <c r="QII256" s="1182"/>
      <c r="QIJ256" s="1182"/>
      <c r="QIK256" s="1182"/>
      <c r="QIL256" s="1182"/>
      <c r="QIM256" s="1182"/>
      <c r="QIN256" s="1182"/>
      <c r="QIO256" s="1182"/>
      <c r="QIP256" s="1182"/>
      <c r="QIQ256" s="1182"/>
      <c r="QIR256" s="1182"/>
      <c r="QIS256" s="1182"/>
      <c r="QIT256" s="1182"/>
      <c r="QIU256" s="1177"/>
      <c r="QIV256" s="1182"/>
      <c r="QIW256" s="1182"/>
      <c r="QIX256" s="1182"/>
      <c r="QIY256" s="1182"/>
      <c r="QIZ256" s="1182"/>
      <c r="QJA256" s="1182"/>
      <c r="QJB256" s="1182"/>
      <c r="QJC256" s="1182"/>
      <c r="QJD256" s="1182"/>
      <c r="QJE256" s="1182"/>
      <c r="QJF256" s="1182"/>
      <c r="QJG256" s="1182"/>
      <c r="QJH256" s="1182"/>
      <c r="QJI256" s="1182"/>
      <c r="QJJ256" s="1177"/>
      <c r="QJK256" s="1182"/>
      <c r="QJL256" s="1182"/>
      <c r="QJM256" s="1182"/>
      <c r="QJN256" s="1182"/>
      <c r="QJO256" s="1182"/>
      <c r="QJP256" s="1182"/>
      <c r="QJQ256" s="1182"/>
      <c r="QJR256" s="1182"/>
      <c r="QJS256" s="1182"/>
      <c r="QJT256" s="1182"/>
      <c r="QJU256" s="1182"/>
      <c r="QJV256" s="1182"/>
      <c r="QJW256" s="1182"/>
      <c r="QJX256" s="1182"/>
      <c r="QJY256" s="1177"/>
      <c r="QJZ256" s="1182"/>
      <c r="QKA256" s="1182"/>
      <c r="QKB256" s="1182"/>
      <c r="QKC256" s="1182"/>
      <c r="QKD256" s="1182"/>
      <c r="QKE256" s="1182"/>
      <c r="QKF256" s="1182"/>
      <c r="QKG256" s="1182"/>
      <c r="QKH256" s="1182"/>
      <c r="QKI256" s="1182"/>
      <c r="QKJ256" s="1182"/>
      <c r="QKK256" s="1182"/>
      <c r="QKL256" s="1182"/>
      <c r="QKM256" s="1182"/>
      <c r="QKN256" s="1177"/>
      <c r="QKO256" s="1182"/>
      <c r="QKP256" s="1182"/>
      <c r="QKQ256" s="1182"/>
      <c r="QKR256" s="1182"/>
      <c r="QKS256" s="1182"/>
      <c r="QKT256" s="1182"/>
      <c r="QKU256" s="1182"/>
      <c r="QKV256" s="1182"/>
      <c r="QKW256" s="1182"/>
      <c r="QKX256" s="1182"/>
      <c r="QKY256" s="1182"/>
      <c r="QKZ256" s="1182"/>
      <c r="QLA256" s="1182"/>
      <c r="QLB256" s="1182"/>
      <c r="QLC256" s="1177"/>
      <c r="QLD256" s="1182"/>
      <c r="QLE256" s="1182"/>
      <c r="QLF256" s="1182"/>
      <c r="QLG256" s="1182"/>
      <c r="QLH256" s="1182"/>
      <c r="QLI256" s="1182"/>
      <c r="QLJ256" s="1182"/>
      <c r="QLK256" s="1182"/>
      <c r="QLL256" s="1182"/>
      <c r="QLM256" s="1182"/>
      <c r="QLN256" s="1182"/>
      <c r="QLO256" s="1182"/>
      <c r="QLP256" s="1182"/>
      <c r="QLQ256" s="1182"/>
      <c r="QLR256" s="1177"/>
      <c r="QLS256" s="1182"/>
      <c r="QLT256" s="1182"/>
      <c r="QLU256" s="1182"/>
      <c r="QLV256" s="1182"/>
      <c r="QLW256" s="1182"/>
      <c r="QLX256" s="1182"/>
      <c r="QLY256" s="1182"/>
      <c r="QLZ256" s="1182"/>
      <c r="QMA256" s="1182"/>
      <c r="QMB256" s="1182"/>
      <c r="QMC256" s="1182"/>
      <c r="QMD256" s="1182"/>
      <c r="QME256" s="1182"/>
      <c r="QMF256" s="1182"/>
      <c r="QMG256" s="1177"/>
      <c r="QMH256" s="1182"/>
      <c r="QMI256" s="1182"/>
      <c r="QMJ256" s="1182"/>
      <c r="QMK256" s="1182"/>
      <c r="QML256" s="1182"/>
      <c r="QMM256" s="1182"/>
      <c r="QMN256" s="1182"/>
      <c r="QMO256" s="1182"/>
      <c r="QMP256" s="1182"/>
      <c r="QMQ256" s="1182"/>
      <c r="QMR256" s="1182"/>
      <c r="QMS256" s="1182"/>
      <c r="QMT256" s="1182"/>
      <c r="QMU256" s="1182"/>
      <c r="QMV256" s="1177"/>
      <c r="QMW256" s="1182"/>
      <c r="QMX256" s="1182"/>
      <c r="QMY256" s="1182"/>
      <c r="QMZ256" s="1182"/>
      <c r="QNA256" s="1182"/>
      <c r="QNB256" s="1182"/>
      <c r="QNC256" s="1182"/>
      <c r="QND256" s="1182"/>
      <c r="QNE256" s="1182"/>
      <c r="QNF256" s="1182"/>
      <c r="QNG256" s="1182"/>
      <c r="QNH256" s="1182"/>
      <c r="QNI256" s="1182"/>
      <c r="QNJ256" s="1182"/>
      <c r="QNK256" s="1177"/>
      <c r="QNL256" s="1182"/>
      <c r="QNM256" s="1182"/>
      <c r="QNN256" s="1182"/>
      <c r="QNO256" s="1182"/>
      <c r="QNP256" s="1182"/>
      <c r="QNQ256" s="1182"/>
      <c r="QNR256" s="1182"/>
      <c r="QNS256" s="1182"/>
      <c r="QNT256" s="1182"/>
      <c r="QNU256" s="1182"/>
      <c r="QNV256" s="1182"/>
      <c r="QNW256" s="1182"/>
      <c r="QNX256" s="1182"/>
      <c r="QNY256" s="1182"/>
      <c r="QNZ256" s="1177"/>
      <c r="QOA256" s="1182"/>
      <c r="QOB256" s="1182"/>
      <c r="QOC256" s="1182"/>
      <c r="QOD256" s="1182"/>
      <c r="QOE256" s="1182"/>
      <c r="QOF256" s="1182"/>
      <c r="QOG256" s="1182"/>
      <c r="QOH256" s="1182"/>
      <c r="QOI256" s="1182"/>
      <c r="QOJ256" s="1182"/>
      <c r="QOK256" s="1182"/>
      <c r="QOL256" s="1182"/>
      <c r="QOM256" s="1182"/>
      <c r="QON256" s="1182"/>
      <c r="QOO256" s="1177"/>
      <c r="QOP256" s="1182"/>
      <c r="QOQ256" s="1182"/>
      <c r="QOR256" s="1182"/>
      <c r="QOS256" s="1182"/>
      <c r="QOT256" s="1182"/>
      <c r="QOU256" s="1182"/>
      <c r="QOV256" s="1182"/>
      <c r="QOW256" s="1182"/>
      <c r="QOX256" s="1182"/>
      <c r="QOY256" s="1182"/>
      <c r="QOZ256" s="1182"/>
      <c r="QPA256" s="1182"/>
      <c r="QPB256" s="1182"/>
      <c r="QPC256" s="1182"/>
      <c r="QPD256" s="1177"/>
      <c r="QPE256" s="1182"/>
      <c r="QPF256" s="1182"/>
      <c r="QPG256" s="1182"/>
      <c r="QPH256" s="1182"/>
      <c r="QPI256" s="1182"/>
      <c r="QPJ256" s="1182"/>
      <c r="QPK256" s="1182"/>
      <c r="QPL256" s="1182"/>
      <c r="QPM256" s="1182"/>
      <c r="QPN256" s="1182"/>
      <c r="QPO256" s="1182"/>
      <c r="QPP256" s="1182"/>
      <c r="QPQ256" s="1182"/>
      <c r="QPR256" s="1182"/>
      <c r="QPS256" s="1177"/>
      <c r="QPT256" s="1182"/>
      <c r="QPU256" s="1182"/>
      <c r="QPV256" s="1182"/>
      <c r="QPW256" s="1182"/>
      <c r="QPX256" s="1182"/>
      <c r="QPY256" s="1182"/>
      <c r="QPZ256" s="1182"/>
      <c r="QQA256" s="1182"/>
      <c r="QQB256" s="1182"/>
      <c r="QQC256" s="1182"/>
      <c r="QQD256" s="1182"/>
      <c r="QQE256" s="1182"/>
      <c r="QQF256" s="1182"/>
      <c r="QQG256" s="1182"/>
      <c r="QQH256" s="1177"/>
      <c r="QQI256" s="1182"/>
      <c r="QQJ256" s="1182"/>
      <c r="QQK256" s="1182"/>
      <c r="QQL256" s="1182"/>
      <c r="QQM256" s="1182"/>
      <c r="QQN256" s="1182"/>
      <c r="QQO256" s="1182"/>
      <c r="QQP256" s="1182"/>
      <c r="QQQ256" s="1182"/>
      <c r="QQR256" s="1182"/>
      <c r="QQS256" s="1182"/>
      <c r="QQT256" s="1182"/>
      <c r="QQU256" s="1182"/>
      <c r="QQV256" s="1182"/>
      <c r="QQW256" s="1177"/>
      <c r="QQX256" s="1182"/>
      <c r="QQY256" s="1182"/>
      <c r="QQZ256" s="1182"/>
      <c r="QRA256" s="1182"/>
      <c r="QRB256" s="1182"/>
      <c r="QRC256" s="1182"/>
      <c r="QRD256" s="1182"/>
      <c r="QRE256" s="1182"/>
      <c r="QRF256" s="1182"/>
      <c r="QRG256" s="1182"/>
      <c r="QRH256" s="1182"/>
      <c r="QRI256" s="1182"/>
      <c r="QRJ256" s="1182"/>
      <c r="QRK256" s="1182"/>
      <c r="QRL256" s="1177"/>
      <c r="QRM256" s="1182"/>
      <c r="QRN256" s="1182"/>
      <c r="QRO256" s="1182"/>
      <c r="QRP256" s="1182"/>
      <c r="QRQ256" s="1182"/>
      <c r="QRR256" s="1182"/>
      <c r="QRS256" s="1182"/>
      <c r="QRT256" s="1182"/>
      <c r="QRU256" s="1182"/>
      <c r="QRV256" s="1182"/>
      <c r="QRW256" s="1182"/>
      <c r="QRX256" s="1182"/>
      <c r="QRY256" s="1182"/>
      <c r="QRZ256" s="1182"/>
      <c r="QSA256" s="1177"/>
      <c r="QSB256" s="1182"/>
      <c r="QSC256" s="1182"/>
      <c r="QSD256" s="1182"/>
      <c r="QSE256" s="1182"/>
      <c r="QSF256" s="1182"/>
      <c r="QSG256" s="1182"/>
      <c r="QSH256" s="1182"/>
      <c r="QSI256" s="1182"/>
      <c r="QSJ256" s="1182"/>
      <c r="QSK256" s="1182"/>
      <c r="QSL256" s="1182"/>
      <c r="QSM256" s="1182"/>
      <c r="QSN256" s="1182"/>
      <c r="QSO256" s="1182"/>
      <c r="QSP256" s="1177"/>
      <c r="QSQ256" s="1182"/>
      <c r="QSR256" s="1182"/>
      <c r="QSS256" s="1182"/>
      <c r="QST256" s="1182"/>
      <c r="QSU256" s="1182"/>
      <c r="QSV256" s="1182"/>
      <c r="QSW256" s="1182"/>
      <c r="QSX256" s="1182"/>
      <c r="QSY256" s="1182"/>
      <c r="QSZ256" s="1182"/>
      <c r="QTA256" s="1182"/>
      <c r="QTB256" s="1182"/>
      <c r="QTC256" s="1182"/>
      <c r="QTD256" s="1182"/>
      <c r="QTE256" s="1177"/>
      <c r="QTF256" s="1182"/>
      <c r="QTG256" s="1182"/>
      <c r="QTH256" s="1182"/>
      <c r="QTI256" s="1182"/>
      <c r="QTJ256" s="1182"/>
      <c r="QTK256" s="1182"/>
      <c r="QTL256" s="1182"/>
      <c r="QTM256" s="1182"/>
      <c r="QTN256" s="1182"/>
      <c r="QTO256" s="1182"/>
      <c r="QTP256" s="1182"/>
      <c r="QTQ256" s="1182"/>
      <c r="QTR256" s="1182"/>
      <c r="QTS256" s="1182"/>
      <c r="QTT256" s="1177"/>
      <c r="QTU256" s="1182"/>
      <c r="QTV256" s="1182"/>
      <c r="QTW256" s="1182"/>
      <c r="QTX256" s="1182"/>
      <c r="QTY256" s="1182"/>
      <c r="QTZ256" s="1182"/>
      <c r="QUA256" s="1182"/>
      <c r="QUB256" s="1182"/>
      <c r="QUC256" s="1182"/>
      <c r="QUD256" s="1182"/>
      <c r="QUE256" s="1182"/>
      <c r="QUF256" s="1182"/>
      <c r="QUG256" s="1182"/>
      <c r="QUH256" s="1182"/>
      <c r="QUI256" s="1177"/>
      <c r="QUJ256" s="1182"/>
      <c r="QUK256" s="1182"/>
      <c r="QUL256" s="1182"/>
      <c r="QUM256" s="1182"/>
      <c r="QUN256" s="1182"/>
      <c r="QUO256" s="1182"/>
      <c r="QUP256" s="1182"/>
      <c r="QUQ256" s="1182"/>
      <c r="QUR256" s="1182"/>
      <c r="QUS256" s="1182"/>
      <c r="QUT256" s="1182"/>
      <c r="QUU256" s="1182"/>
      <c r="QUV256" s="1182"/>
      <c r="QUW256" s="1182"/>
      <c r="QUX256" s="1177"/>
      <c r="QUY256" s="1182"/>
      <c r="QUZ256" s="1182"/>
      <c r="QVA256" s="1182"/>
      <c r="QVB256" s="1182"/>
      <c r="QVC256" s="1182"/>
      <c r="QVD256" s="1182"/>
      <c r="QVE256" s="1182"/>
      <c r="QVF256" s="1182"/>
      <c r="QVG256" s="1182"/>
      <c r="QVH256" s="1182"/>
      <c r="QVI256" s="1182"/>
      <c r="QVJ256" s="1182"/>
      <c r="QVK256" s="1182"/>
      <c r="QVL256" s="1182"/>
      <c r="QVM256" s="1177"/>
      <c r="QVN256" s="1182"/>
      <c r="QVO256" s="1182"/>
      <c r="QVP256" s="1182"/>
      <c r="QVQ256" s="1182"/>
      <c r="QVR256" s="1182"/>
      <c r="QVS256" s="1182"/>
      <c r="QVT256" s="1182"/>
      <c r="QVU256" s="1182"/>
      <c r="QVV256" s="1182"/>
      <c r="QVW256" s="1182"/>
      <c r="QVX256" s="1182"/>
      <c r="QVY256" s="1182"/>
      <c r="QVZ256" s="1182"/>
      <c r="QWA256" s="1182"/>
      <c r="QWB256" s="1177"/>
      <c r="QWC256" s="1182"/>
      <c r="QWD256" s="1182"/>
      <c r="QWE256" s="1182"/>
      <c r="QWF256" s="1182"/>
      <c r="QWG256" s="1182"/>
      <c r="QWH256" s="1182"/>
      <c r="QWI256" s="1182"/>
      <c r="QWJ256" s="1182"/>
      <c r="QWK256" s="1182"/>
      <c r="QWL256" s="1182"/>
      <c r="QWM256" s="1182"/>
      <c r="QWN256" s="1182"/>
      <c r="QWO256" s="1182"/>
      <c r="QWP256" s="1182"/>
      <c r="QWQ256" s="1177"/>
      <c r="QWR256" s="1182"/>
      <c r="QWS256" s="1182"/>
      <c r="QWT256" s="1182"/>
      <c r="QWU256" s="1182"/>
      <c r="QWV256" s="1182"/>
      <c r="QWW256" s="1182"/>
      <c r="QWX256" s="1182"/>
      <c r="QWY256" s="1182"/>
      <c r="QWZ256" s="1182"/>
      <c r="QXA256" s="1182"/>
      <c r="QXB256" s="1182"/>
      <c r="QXC256" s="1182"/>
      <c r="QXD256" s="1182"/>
      <c r="QXE256" s="1182"/>
      <c r="QXF256" s="1177"/>
      <c r="QXG256" s="1182"/>
      <c r="QXH256" s="1182"/>
      <c r="QXI256" s="1182"/>
      <c r="QXJ256" s="1182"/>
      <c r="QXK256" s="1182"/>
      <c r="QXL256" s="1182"/>
      <c r="QXM256" s="1182"/>
      <c r="QXN256" s="1182"/>
      <c r="QXO256" s="1182"/>
      <c r="QXP256" s="1182"/>
      <c r="QXQ256" s="1182"/>
      <c r="QXR256" s="1182"/>
      <c r="QXS256" s="1182"/>
      <c r="QXT256" s="1182"/>
      <c r="QXU256" s="1177"/>
      <c r="QXV256" s="1182"/>
      <c r="QXW256" s="1182"/>
      <c r="QXX256" s="1182"/>
      <c r="QXY256" s="1182"/>
      <c r="QXZ256" s="1182"/>
      <c r="QYA256" s="1182"/>
      <c r="QYB256" s="1182"/>
      <c r="QYC256" s="1182"/>
      <c r="QYD256" s="1182"/>
      <c r="QYE256" s="1182"/>
      <c r="QYF256" s="1182"/>
      <c r="QYG256" s="1182"/>
      <c r="QYH256" s="1182"/>
      <c r="QYI256" s="1182"/>
      <c r="QYJ256" s="1177"/>
      <c r="QYK256" s="1182"/>
      <c r="QYL256" s="1182"/>
      <c r="QYM256" s="1182"/>
      <c r="QYN256" s="1182"/>
      <c r="QYO256" s="1182"/>
      <c r="QYP256" s="1182"/>
      <c r="QYQ256" s="1182"/>
      <c r="QYR256" s="1182"/>
      <c r="QYS256" s="1182"/>
      <c r="QYT256" s="1182"/>
      <c r="QYU256" s="1182"/>
      <c r="QYV256" s="1182"/>
      <c r="QYW256" s="1182"/>
      <c r="QYX256" s="1182"/>
      <c r="QYY256" s="1177"/>
      <c r="QYZ256" s="1182"/>
      <c r="QZA256" s="1182"/>
      <c r="QZB256" s="1182"/>
      <c r="QZC256" s="1182"/>
      <c r="QZD256" s="1182"/>
      <c r="QZE256" s="1182"/>
      <c r="QZF256" s="1182"/>
      <c r="QZG256" s="1182"/>
      <c r="QZH256" s="1182"/>
      <c r="QZI256" s="1182"/>
      <c r="QZJ256" s="1182"/>
      <c r="QZK256" s="1182"/>
      <c r="QZL256" s="1182"/>
      <c r="QZM256" s="1182"/>
      <c r="QZN256" s="1177"/>
      <c r="QZO256" s="1182"/>
      <c r="QZP256" s="1182"/>
      <c r="QZQ256" s="1182"/>
      <c r="QZR256" s="1182"/>
      <c r="QZS256" s="1182"/>
      <c r="QZT256" s="1182"/>
      <c r="QZU256" s="1182"/>
      <c r="QZV256" s="1182"/>
      <c r="QZW256" s="1182"/>
      <c r="QZX256" s="1182"/>
      <c r="QZY256" s="1182"/>
      <c r="QZZ256" s="1182"/>
      <c r="RAA256" s="1182"/>
      <c r="RAB256" s="1182"/>
      <c r="RAC256" s="1177"/>
      <c r="RAD256" s="1182"/>
      <c r="RAE256" s="1182"/>
      <c r="RAF256" s="1182"/>
      <c r="RAG256" s="1182"/>
      <c r="RAH256" s="1182"/>
      <c r="RAI256" s="1182"/>
      <c r="RAJ256" s="1182"/>
      <c r="RAK256" s="1182"/>
      <c r="RAL256" s="1182"/>
      <c r="RAM256" s="1182"/>
      <c r="RAN256" s="1182"/>
      <c r="RAO256" s="1182"/>
      <c r="RAP256" s="1182"/>
      <c r="RAQ256" s="1182"/>
      <c r="RAR256" s="1177"/>
      <c r="RAS256" s="1182"/>
      <c r="RAT256" s="1182"/>
      <c r="RAU256" s="1182"/>
      <c r="RAV256" s="1182"/>
      <c r="RAW256" s="1182"/>
      <c r="RAX256" s="1182"/>
      <c r="RAY256" s="1182"/>
      <c r="RAZ256" s="1182"/>
      <c r="RBA256" s="1182"/>
      <c r="RBB256" s="1182"/>
      <c r="RBC256" s="1182"/>
      <c r="RBD256" s="1182"/>
      <c r="RBE256" s="1182"/>
      <c r="RBF256" s="1182"/>
      <c r="RBG256" s="1177"/>
      <c r="RBH256" s="1182"/>
      <c r="RBI256" s="1182"/>
      <c r="RBJ256" s="1182"/>
      <c r="RBK256" s="1182"/>
      <c r="RBL256" s="1182"/>
      <c r="RBM256" s="1182"/>
      <c r="RBN256" s="1182"/>
      <c r="RBO256" s="1182"/>
      <c r="RBP256" s="1182"/>
      <c r="RBQ256" s="1182"/>
      <c r="RBR256" s="1182"/>
      <c r="RBS256" s="1182"/>
      <c r="RBT256" s="1182"/>
      <c r="RBU256" s="1182"/>
      <c r="RBV256" s="1177"/>
      <c r="RBW256" s="1182"/>
      <c r="RBX256" s="1182"/>
      <c r="RBY256" s="1182"/>
      <c r="RBZ256" s="1182"/>
      <c r="RCA256" s="1182"/>
      <c r="RCB256" s="1182"/>
      <c r="RCC256" s="1182"/>
      <c r="RCD256" s="1182"/>
      <c r="RCE256" s="1182"/>
      <c r="RCF256" s="1182"/>
      <c r="RCG256" s="1182"/>
      <c r="RCH256" s="1182"/>
      <c r="RCI256" s="1182"/>
      <c r="RCJ256" s="1182"/>
      <c r="RCK256" s="1177"/>
      <c r="RCL256" s="1182"/>
      <c r="RCM256" s="1182"/>
      <c r="RCN256" s="1182"/>
      <c r="RCO256" s="1182"/>
      <c r="RCP256" s="1182"/>
      <c r="RCQ256" s="1182"/>
      <c r="RCR256" s="1182"/>
      <c r="RCS256" s="1182"/>
      <c r="RCT256" s="1182"/>
      <c r="RCU256" s="1182"/>
      <c r="RCV256" s="1182"/>
      <c r="RCW256" s="1182"/>
      <c r="RCX256" s="1182"/>
      <c r="RCY256" s="1182"/>
      <c r="RCZ256" s="1177"/>
      <c r="RDA256" s="1182"/>
      <c r="RDB256" s="1182"/>
      <c r="RDC256" s="1182"/>
      <c r="RDD256" s="1182"/>
      <c r="RDE256" s="1182"/>
      <c r="RDF256" s="1182"/>
      <c r="RDG256" s="1182"/>
      <c r="RDH256" s="1182"/>
      <c r="RDI256" s="1182"/>
      <c r="RDJ256" s="1182"/>
      <c r="RDK256" s="1182"/>
      <c r="RDL256" s="1182"/>
      <c r="RDM256" s="1182"/>
      <c r="RDN256" s="1182"/>
      <c r="RDO256" s="1177"/>
      <c r="RDP256" s="1182"/>
      <c r="RDQ256" s="1182"/>
      <c r="RDR256" s="1182"/>
      <c r="RDS256" s="1182"/>
      <c r="RDT256" s="1182"/>
      <c r="RDU256" s="1182"/>
      <c r="RDV256" s="1182"/>
      <c r="RDW256" s="1182"/>
      <c r="RDX256" s="1182"/>
      <c r="RDY256" s="1182"/>
      <c r="RDZ256" s="1182"/>
      <c r="REA256" s="1182"/>
      <c r="REB256" s="1182"/>
      <c r="REC256" s="1182"/>
      <c r="RED256" s="1177"/>
      <c r="REE256" s="1182"/>
      <c r="REF256" s="1182"/>
      <c r="REG256" s="1182"/>
      <c r="REH256" s="1182"/>
      <c r="REI256" s="1182"/>
      <c r="REJ256" s="1182"/>
      <c r="REK256" s="1182"/>
      <c r="REL256" s="1182"/>
      <c r="REM256" s="1182"/>
      <c r="REN256" s="1182"/>
      <c r="REO256" s="1182"/>
      <c r="REP256" s="1182"/>
      <c r="REQ256" s="1182"/>
      <c r="RER256" s="1182"/>
      <c r="RES256" s="1177"/>
      <c r="RET256" s="1182"/>
      <c r="REU256" s="1182"/>
      <c r="REV256" s="1182"/>
      <c r="REW256" s="1182"/>
      <c r="REX256" s="1182"/>
      <c r="REY256" s="1182"/>
      <c r="REZ256" s="1182"/>
      <c r="RFA256" s="1182"/>
      <c r="RFB256" s="1182"/>
      <c r="RFC256" s="1182"/>
      <c r="RFD256" s="1182"/>
      <c r="RFE256" s="1182"/>
      <c r="RFF256" s="1182"/>
      <c r="RFG256" s="1182"/>
      <c r="RFH256" s="1177"/>
      <c r="RFI256" s="1182"/>
      <c r="RFJ256" s="1182"/>
      <c r="RFK256" s="1182"/>
      <c r="RFL256" s="1182"/>
      <c r="RFM256" s="1182"/>
      <c r="RFN256" s="1182"/>
      <c r="RFO256" s="1182"/>
      <c r="RFP256" s="1182"/>
      <c r="RFQ256" s="1182"/>
      <c r="RFR256" s="1182"/>
      <c r="RFS256" s="1182"/>
      <c r="RFT256" s="1182"/>
      <c r="RFU256" s="1182"/>
      <c r="RFV256" s="1182"/>
      <c r="RFW256" s="1177"/>
      <c r="RFX256" s="1182"/>
      <c r="RFY256" s="1182"/>
      <c r="RFZ256" s="1182"/>
      <c r="RGA256" s="1182"/>
      <c r="RGB256" s="1182"/>
      <c r="RGC256" s="1182"/>
      <c r="RGD256" s="1182"/>
      <c r="RGE256" s="1182"/>
      <c r="RGF256" s="1182"/>
      <c r="RGG256" s="1182"/>
      <c r="RGH256" s="1182"/>
      <c r="RGI256" s="1182"/>
      <c r="RGJ256" s="1182"/>
      <c r="RGK256" s="1182"/>
      <c r="RGL256" s="1177"/>
      <c r="RGM256" s="1182"/>
      <c r="RGN256" s="1182"/>
      <c r="RGO256" s="1182"/>
      <c r="RGP256" s="1182"/>
      <c r="RGQ256" s="1182"/>
      <c r="RGR256" s="1182"/>
      <c r="RGS256" s="1182"/>
      <c r="RGT256" s="1182"/>
      <c r="RGU256" s="1182"/>
      <c r="RGV256" s="1182"/>
      <c r="RGW256" s="1182"/>
      <c r="RGX256" s="1182"/>
      <c r="RGY256" s="1182"/>
      <c r="RGZ256" s="1182"/>
      <c r="RHA256" s="1177"/>
      <c r="RHB256" s="1182"/>
      <c r="RHC256" s="1182"/>
      <c r="RHD256" s="1182"/>
      <c r="RHE256" s="1182"/>
      <c r="RHF256" s="1182"/>
      <c r="RHG256" s="1182"/>
      <c r="RHH256" s="1182"/>
      <c r="RHI256" s="1182"/>
      <c r="RHJ256" s="1182"/>
      <c r="RHK256" s="1182"/>
      <c r="RHL256" s="1182"/>
      <c r="RHM256" s="1182"/>
      <c r="RHN256" s="1182"/>
      <c r="RHO256" s="1182"/>
      <c r="RHP256" s="1177"/>
      <c r="RHQ256" s="1182"/>
      <c r="RHR256" s="1182"/>
      <c r="RHS256" s="1182"/>
      <c r="RHT256" s="1182"/>
      <c r="RHU256" s="1182"/>
      <c r="RHV256" s="1182"/>
      <c r="RHW256" s="1182"/>
      <c r="RHX256" s="1182"/>
      <c r="RHY256" s="1182"/>
      <c r="RHZ256" s="1182"/>
      <c r="RIA256" s="1182"/>
      <c r="RIB256" s="1182"/>
      <c r="RIC256" s="1182"/>
      <c r="RID256" s="1182"/>
      <c r="RIE256" s="1177"/>
      <c r="RIF256" s="1182"/>
      <c r="RIG256" s="1182"/>
      <c r="RIH256" s="1182"/>
      <c r="RII256" s="1182"/>
      <c r="RIJ256" s="1182"/>
      <c r="RIK256" s="1182"/>
      <c r="RIL256" s="1182"/>
      <c r="RIM256" s="1182"/>
      <c r="RIN256" s="1182"/>
      <c r="RIO256" s="1182"/>
      <c r="RIP256" s="1182"/>
      <c r="RIQ256" s="1182"/>
      <c r="RIR256" s="1182"/>
      <c r="RIS256" s="1182"/>
      <c r="RIT256" s="1177"/>
      <c r="RIU256" s="1182"/>
      <c r="RIV256" s="1182"/>
      <c r="RIW256" s="1182"/>
      <c r="RIX256" s="1182"/>
      <c r="RIY256" s="1182"/>
      <c r="RIZ256" s="1182"/>
      <c r="RJA256" s="1182"/>
      <c r="RJB256" s="1182"/>
      <c r="RJC256" s="1182"/>
      <c r="RJD256" s="1182"/>
      <c r="RJE256" s="1182"/>
      <c r="RJF256" s="1182"/>
      <c r="RJG256" s="1182"/>
      <c r="RJH256" s="1182"/>
      <c r="RJI256" s="1177"/>
      <c r="RJJ256" s="1182"/>
      <c r="RJK256" s="1182"/>
      <c r="RJL256" s="1182"/>
      <c r="RJM256" s="1182"/>
      <c r="RJN256" s="1182"/>
      <c r="RJO256" s="1182"/>
      <c r="RJP256" s="1182"/>
      <c r="RJQ256" s="1182"/>
      <c r="RJR256" s="1182"/>
      <c r="RJS256" s="1182"/>
      <c r="RJT256" s="1182"/>
      <c r="RJU256" s="1182"/>
      <c r="RJV256" s="1182"/>
      <c r="RJW256" s="1182"/>
      <c r="RJX256" s="1177"/>
      <c r="RJY256" s="1182"/>
      <c r="RJZ256" s="1182"/>
      <c r="RKA256" s="1182"/>
      <c r="RKB256" s="1182"/>
      <c r="RKC256" s="1182"/>
      <c r="RKD256" s="1182"/>
      <c r="RKE256" s="1182"/>
      <c r="RKF256" s="1182"/>
      <c r="RKG256" s="1182"/>
      <c r="RKH256" s="1182"/>
      <c r="RKI256" s="1182"/>
      <c r="RKJ256" s="1182"/>
      <c r="RKK256" s="1182"/>
      <c r="RKL256" s="1182"/>
      <c r="RKM256" s="1177"/>
      <c r="RKN256" s="1182"/>
      <c r="RKO256" s="1182"/>
      <c r="RKP256" s="1182"/>
      <c r="RKQ256" s="1182"/>
      <c r="RKR256" s="1182"/>
      <c r="RKS256" s="1182"/>
      <c r="RKT256" s="1182"/>
      <c r="RKU256" s="1182"/>
      <c r="RKV256" s="1182"/>
      <c r="RKW256" s="1182"/>
      <c r="RKX256" s="1182"/>
      <c r="RKY256" s="1182"/>
      <c r="RKZ256" s="1182"/>
      <c r="RLA256" s="1182"/>
      <c r="RLB256" s="1177"/>
      <c r="RLC256" s="1182"/>
      <c r="RLD256" s="1182"/>
      <c r="RLE256" s="1182"/>
      <c r="RLF256" s="1182"/>
      <c r="RLG256" s="1182"/>
      <c r="RLH256" s="1182"/>
      <c r="RLI256" s="1182"/>
      <c r="RLJ256" s="1182"/>
      <c r="RLK256" s="1182"/>
      <c r="RLL256" s="1182"/>
      <c r="RLM256" s="1182"/>
      <c r="RLN256" s="1182"/>
      <c r="RLO256" s="1182"/>
      <c r="RLP256" s="1182"/>
      <c r="RLQ256" s="1177"/>
      <c r="RLR256" s="1182"/>
      <c r="RLS256" s="1182"/>
      <c r="RLT256" s="1182"/>
      <c r="RLU256" s="1182"/>
      <c r="RLV256" s="1182"/>
      <c r="RLW256" s="1182"/>
      <c r="RLX256" s="1182"/>
      <c r="RLY256" s="1182"/>
      <c r="RLZ256" s="1182"/>
      <c r="RMA256" s="1182"/>
      <c r="RMB256" s="1182"/>
      <c r="RMC256" s="1182"/>
      <c r="RMD256" s="1182"/>
      <c r="RME256" s="1182"/>
      <c r="RMF256" s="1177"/>
      <c r="RMG256" s="1182"/>
      <c r="RMH256" s="1182"/>
      <c r="RMI256" s="1182"/>
      <c r="RMJ256" s="1182"/>
      <c r="RMK256" s="1182"/>
      <c r="RML256" s="1182"/>
      <c r="RMM256" s="1182"/>
      <c r="RMN256" s="1182"/>
      <c r="RMO256" s="1182"/>
      <c r="RMP256" s="1182"/>
      <c r="RMQ256" s="1182"/>
      <c r="RMR256" s="1182"/>
      <c r="RMS256" s="1182"/>
      <c r="RMT256" s="1182"/>
      <c r="RMU256" s="1177"/>
      <c r="RMV256" s="1182"/>
      <c r="RMW256" s="1182"/>
      <c r="RMX256" s="1182"/>
      <c r="RMY256" s="1182"/>
      <c r="RMZ256" s="1182"/>
      <c r="RNA256" s="1182"/>
      <c r="RNB256" s="1182"/>
      <c r="RNC256" s="1182"/>
      <c r="RND256" s="1182"/>
      <c r="RNE256" s="1182"/>
      <c r="RNF256" s="1182"/>
      <c r="RNG256" s="1182"/>
      <c r="RNH256" s="1182"/>
      <c r="RNI256" s="1182"/>
      <c r="RNJ256" s="1177"/>
      <c r="RNK256" s="1182"/>
      <c r="RNL256" s="1182"/>
      <c r="RNM256" s="1182"/>
      <c r="RNN256" s="1182"/>
      <c r="RNO256" s="1182"/>
      <c r="RNP256" s="1182"/>
      <c r="RNQ256" s="1182"/>
      <c r="RNR256" s="1182"/>
      <c r="RNS256" s="1182"/>
      <c r="RNT256" s="1182"/>
      <c r="RNU256" s="1182"/>
      <c r="RNV256" s="1182"/>
      <c r="RNW256" s="1182"/>
      <c r="RNX256" s="1182"/>
      <c r="RNY256" s="1177"/>
      <c r="RNZ256" s="1182"/>
      <c r="ROA256" s="1182"/>
      <c r="ROB256" s="1182"/>
      <c r="ROC256" s="1182"/>
      <c r="ROD256" s="1182"/>
      <c r="ROE256" s="1182"/>
      <c r="ROF256" s="1182"/>
      <c r="ROG256" s="1182"/>
      <c r="ROH256" s="1182"/>
      <c r="ROI256" s="1182"/>
      <c r="ROJ256" s="1182"/>
      <c r="ROK256" s="1182"/>
      <c r="ROL256" s="1182"/>
      <c r="ROM256" s="1182"/>
      <c r="RON256" s="1177"/>
      <c r="ROO256" s="1182"/>
      <c r="ROP256" s="1182"/>
      <c r="ROQ256" s="1182"/>
      <c r="ROR256" s="1182"/>
      <c r="ROS256" s="1182"/>
      <c r="ROT256" s="1182"/>
      <c r="ROU256" s="1182"/>
      <c r="ROV256" s="1182"/>
      <c r="ROW256" s="1182"/>
      <c r="ROX256" s="1182"/>
      <c r="ROY256" s="1182"/>
      <c r="ROZ256" s="1182"/>
      <c r="RPA256" s="1182"/>
      <c r="RPB256" s="1182"/>
      <c r="RPC256" s="1177"/>
      <c r="RPD256" s="1182"/>
      <c r="RPE256" s="1182"/>
      <c r="RPF256" s="1182"/>
      <c r="RPG256" s="1182"/>
      <c r="RPH256" s="1182"/>
      <c r="RPI256" s="1182"/>
      <c r="RPJ256" s="1182"/>
      <c r="RPK256" s="1182"/>
      <c r="RPL256" s="1182"/>
      <c r="RPM256" s="1182"/>
      <c r="RPN256" s="1182"/>
      <c r="RPO256" s="1182"/>
      <c r="RPP256" s="1182"/>
      <c r="RPQ256" s="1182"/>
      <c r="RPR256" s="1177"/>
      <c r="RPS256" s="1182"/>
      <c r="RPT256" s="1182"/>
      <c r="RPU256" s="1182"/>
      <c r="RPV256" s="1182"/>
      <c r="RPW256" s="1182"/>
      <c r="RPX256" s="1182"/>
      <c r="RPY256" s="1182"/>
      <c r="RPZ256" s="1182"/>
      <c r="RQA256" s="1182"/>
      <c r="RQB256" s="1182"/>
      <c r="RQC256" s="1182"/>
      <c r="RQD256" s="1182"/>
      <c r="RQE256" s="1182"/>
      <c r="RQF256" s="1182"/>
      <c r="RQG256" s="1177"/>
      <c r="RQH256" s="1182"/>
      <c r="RQI256" s="1182"/>
      <c r="RQJ256" s="1182"/>
      <c r="RQK256" s="1182"/>
      <c r="RQL256" s="1182"/>
      <c r="RQM256" s="1182"/>
      <c r="RQN256" s="1182"/>
      <c r="RQO256" s="1182"/>
      <c r="RQP256" s="1182"/>
      <c r="RQQ256" s="1182"/>
      <c r="RQR256" s="1182"/>
      <c r="RQS256" s="1182"/>
      <c r="RQT256" s="1182"/>
      <c r="RQU256" s="1182"/>
      <c r="RQV256" s="1177"/>
      <c r="RQW256" s="1182"/>
      <c r="RQX256" s="1182"/>
      <c r="RQY256" s="1182"/>
      <c r="RQZ256" s="1182"/>
      <c r="RRA256" s="1182"/>
      <c r="RRB256" s="1182"/>
      <c r="RRC256" s="1182"/>
      <c r="RRD256" s="1182"/>
      <c r="RRE256" s="1182"/>
      <c r="RRF256" s="1182"/>
      <c r="RRG256" s="1182"/>
      <c r="RRH256" s="1182"/>
      <c r="RRI256" s="1182"/>
      <c r="RRJ256" s="1182"/>
      <c r="RRK256" s="1177"/>
      <c r="RRL256" s="1182"/>
      <c r="RRM256" s="1182"/>
      <c r="RRN256" s="1182"/>
      <c r="RRO256" s="1182"/>
      <c r="RRP256" s="1182"/>
      <c r="RRQ256" s="1182"/>
      <c r="RRR256" s="1182"/>
      <c r="RRS256" s="1182"/>
      <c r="RRT256" s="1182"/>
      <c r="RRU256" s="1182"/>
      <c r="RRV256" s="1182"/>
      <c r="RRW256" s="1182"/>
      <c r="RRX256" s="1182"/>
      <c r="RRY256" s="1182"/>
      <c r="RRZ256" s="1177"/>
      <c r="RSA256" s="1182"/>
      <c r="RSB256" s="1182"/>
      <c r="RSC256" s="1182"/>
      <c r="RSD256" s="1182"/>
      <c r="RSE256" s="1182"/>
      <c r="RSF256" s="1182"/>
      <c r="RSG256" s="1182"/>
      <c r="RSH256" s="1182"/>
      <c r="RSI256" s="1182"/>
      <c r="RSJ256" s="1182"/>
      <c r="RSK256" s="1182"/>
      <c r="RSL256" s="1182"/>
      <c r="RSM256" s="1182"/>
      <c r="RSN256" s="1182"/>
      <c r="RSO256" s="1177"/>
      <c r="RSP256" s="1182"/>
      <c r="RSQ256" s="1182"/>
      <c r="RSR256" s="1182"/>
      <c r="RSS256" s="1182"/>
      <c r="RST256" s="1182"/>
      <c r="RSU256" s="1182"/>
      <c r="RSV256" s="1182"/>
      <c r="RSW256" s="1182"/>
      <c r="RSX256" s="1182"/>
      <c r="RSY256" s="1182"/>
      <c r="RSZ256" s="1182"/>
      <c r="RTA256" s="1182"/>
      <c r="RTB256" s="1182"/>
      <c r="RTC256" s="1182"/>
      <c r="RTD256" s="1177"/>
      <c r="RTE256" s="1182"/>
      <c r="RTF256" s="1182"/>
      <c r="RTG256" s="1182"/>
      <c r="RTH256" s="1182"/>
      <c r="RTI256" s="1182"/>
      <c r="RTJ256" s="1182"/>
      <c r="RTK256" s="1182"/>
      <c r="RTL256" s="1182"/>
      <c r="RTM256" s="1182"/>
      <c r="RTN256" s="1182"/>
      <c r="RTO256" s="1182"/>
      <c r="RTP256" s="1182"/>
      <c r="RTQ256" s="1182"/>
      <c r="RTR256" s="1182"/>
      <c r="RTS256" s="1177"/>
      <c r="RTT256" s="1182"/>
      <c r="RTU256" s="1182"/>
      <c r="RTV256" s="1182"/>
      <c r="RTW256" s="1182"/>
      <c r="RTX256" s="1182"/>
      <c r="RTY256" s="1182"/>
      <c r="RTZ256" s="1182"/>
      <c r="RUA256" s="1182"/>
      <c r="RUB256" s="1182"/>
      <c r="RUC256" s="1182"/>
      <c r="RUD256" s="1182"/>
      <c r="RUE256" s="1182"/>
      <c r="RUF256" s="1182"/>
      <c r="RUG256" s="1182"/>
      <c r="RUH256" s="1177"/>
      <c r="RUI256" s="1182"/>
      <c r="RUJ256" s="1182"/>
      <c r="RUK256" s="1182"/>
      <c r="RUL256" s="1182"/>
      <c r="RUM256" s="1182"/>
      <c r="RUN256" s="1182"/>
      <c r="RUO256" s="1182"/>
      <c r="RUP256" s="1182"/>
      <c r="RUQ256" s="1182"/>
      <c r="RUR256" s="1182"/>
      <c r="RUS256" s="1182"/>
      <c r="RUT256" s="1182"/>
      <c r="RUU256" s="1182"/>
      <c r="RUV256" s="1182"/>
      <c r="RUW256" s="1177"/>
      <c r="RUX256" s="1182"/>
      <c r="RUY256" s="1182"/>
      <c r="RUZ256" s="1182"/>
      <c r="RVA256" s="1182"/>
      <c r="RVB256" s="1182"/>
      <c r="RVC256" s="1182"/>
      <c r="RVD256" s="1182"/>
      <c r="RVE256" s="1182"/>
      <c r="RVF256" s="1182"/>
      <c r="RVG256" s="1182"/>
      <c r="RVH256" s="1182"/>
      <c r="RVI256" s="1182"/>
      <c r="RVJ256" s="1182"/>
      <c r="RVK256" s="1182"/>
      <c r="RVL256" s="1177"/>
      <c r="RVM256" s="1182"/>
      <c r="RVN256" s="1182"/>
      <c r="RVO256" s="1182"/>
      <c r="RVP256" s="1182"/>
      <c r="RVQ256" s="1182"/>
      <c r="RVR256" s="1182"/>
      <c r="RVS256" s="1182"/>
      <c r="RVT256" s="1182"/>
      <c r="RVU256" s="1182"/>
      <c r="RVV256" s="1182"/>
      <c r="RVW256" s="1182"/>
      <c r="RVX256" s="1182"/>
      <c r="RVY256" s="1182"/>
      <c r="RVZ256" s="1182"/>
      <c r="RWA256" s="1177"/>
      <c r="RWB256" s="1182"/>
      <c r="RWC256" s="1182"/>
      <c r="RWD256" s="1182"/>
      <c r="RWE256" s="1182"/>
      <c r="RWF256" s="1182"/>
      <c r="RWG256" s="1182"/>
      <c r="RWH256" s="1182"/>
      <c r="RWI256" s="1182"/>
      <c r="RWJ256" s="1182"/>
      <c r="RWK256" s="1182"/>
      <c r="RWL256" s="1182"/>
      <c r="RWM256" s="1182"/>
      <c r="RWN256" s="1182"/>
      <c r="RWO256" s="1182"/>
      <c r="RWP256" s="1177"/>
      <c r="RWQ256" s="1182"/>
      <c r="RWR256" s="1182"/>
      <c r="RWS256" s="1182"/>
      <c r="RWT256" s="1182"/>
      <c r="RWU256" s="1182"/>
      <c r="RWV256" s="1182"/>
      <c r="RWW256" s="1182"/>
      <c r="RWX256" s="1182"/>
      <c r="RWY256" s="1182"/>
      <c r="RWZ256" s="1182"/>
      <c r="RXA256" s="1182"/>
      <c r="RXB256" s="1182"/>
      <c r="RXC256" s="1182"/>
      <c r="RXD256" s="1182"/>
      <c r="RXE256" s="1177"/>
      <c r="RXF256" s="1182"/>
      <c r="RXG256" s="1182"/>
      <c r="RXH256" s="1182"/>
      <c r="RXI256" s="1182"/>
      <c r="RXJ256" s="1182"/>
      <c r="RXK256" s="1182"/>
      <c r="RXL256" s="1182"/>
      <c r="RXM256" s="1182"/>
      <c r="RXN256" s="1182"/>
      <c r="RXO256" s="1182"/>
      <c r="RXP256" s="1182"/>
      <c r="RXQ256" s="1182"/>
      <c r="RXR256" s="1182"/>
      <c r="RXS256" s="1182"/>
      <c r="RXT256" s="1177"/>
      <c r="RXU256" s="1182"/>
      <c r="RXV256" s="1182"/>
      <c r="RXW256" s="1182"/>
      <c r="RXX256" s="1182"/>
      <c r="RXY256" s="1182"/>
      <c r="RXZ256" s="1182"/>
      <c r="RYA256" s="1182"/>
      <c r="RYB256" s="1182"/>
      <c r="RYC256" s="1182"/>
      <c r="RYD256" s="1182"/>
      <c r="RYE256" s="1182"/>
      <c r="RYF256" s="1182"/>
      <c r="RYG256" s="1182"/>
      <c r="RYH256" s="1182"/>
      <c r="RYI256" s="1177"/>
      <c r="RYJ256" s="1182"/>
      <c r="RYK256" s="1182"/>
      <c r="RYL256" s="1182"/>
      <c r="RYM256" s="1182"/>
      <c r="RYN256" s="1182"/>
      <c r="RYO256" s="1182"/>
      <c r="RYP256" s="1182"/>
      <c r="RYQ256" s="1182"/>
      <c r="RYR256" s="1182"/>
      <c r="RYS256" s="1182"/>
      <c r="RYT256" s="1182"/>
      <c r="RYU256" s="1182"/>
      <c r="RYV256" s="1182"/>
      <c r="RYW256" s="1182"/>
      <c r="RYX256" s="1177"/>
      <c r="RYY256" s="1182"/>
      <c r="RYZ256" s="1182"/>
      <c r="RZA256" s="1182"/>
      <c r="RZB256" s="1182"/>
      <c r="RZC256" s="1182"/>
      <c r="RZD256" s="1182"/>
      <c r="RZE256" s="1182"/>
      <c r="RZF256" s="1182"/>
      <c r="RZG256" s="1182"/>
      <c r="RZH256" s="1182"/>
      <c r="RZI256" s="1182"/>
      <c r="RZJ256" s="1182"/>
      <c r="RZK256" s="1182"/>
      <c r="RZL256" s="1182"/>
      <c r="RZM256" s="1177"/>
      <c r="RZN256" s="1182"/>
      <c r="RZO256" s="1182"/>
      <c r="RZP256" s="1182"/>
      <c r="RZQ256" s="1182"/>
      <c r="RZR256" s="1182"/>
      <c r="RZS256" s="1182"/>
      <c r="RZT256" s="1182"/>
      <c r="RZU256" s="1182"/>
      <c r="RZV256" s="1182"/>
      <c r="RZW256" s="1182"/>
      <c r="RZX256" s="1182"/>
      <c r="RZY256" s="1182"/>
      <c r="RZZ256" s="1182"/>
      <c r="SAA256" s="1182"/>
      <c r="SAB256" s="1177"/>
      <c r="SAC256" s="1182"/>
      <c r="SAD256" s="1182"/>
      <c r="SAE256" s="1182"/>
      <c r="SAF256" s="1182"/>
      <c r="SAG256" s="1182"/>
      <c r="SAH256" s="1182"/>
      <c r="SAI256" s="1182"/>
      <c r="SAJ256" s="1182"/>
      <c r="SAK256" s="1182"/>
      <c r="SAL256" s="1182"/>
      <c r="SAM256" s="1182"/>
      <c r="SAN256" s="1182"/>
      <c r="SAO256" s="1182"/>
      <c r="SAP256" s="1182"/>
      <c r="SAQ256" s="1177"/>
      <c r="SAR256" s="1182"/>
      <c r="SAS256" s="1182"/>
      <c r="SAT256" s="1182"/>
      <c r="SAU256" s="1182"/>
      <c r="SAV256" s="1182"/>
      <c r="SAW256" s="1182"/>
      <c r="SAX256" s="1182"/>
      <c r="SAY256" s="1182"/>
      <c r="SAZ256" s="1182"/>
      <c r="SBA256" s="1182"/>
      <c r="SBB256" s="1182"/>
      <c r="SBC256" s="1182"/>
      <c r="SBD256" s="1182"/>
      <c r="SBE256" s="1182"/>
      <c r="SBF256" s="1177"/>
      <c r="SBG256" s="1182"/>
      <c r="SBH256" s="1182"/>
      <c r="SBI256" s="1182"/>
      <c r="SBJ256" s="1182"/>
      <c r="SBK256" s="1182"/>
      <c r="SBL256" s="1182"/>
      <c r="SBM256" s="1182"/>
      <c r="SBN256" s="1182"/>
      <c r="SBO256" s="1182"/>
      <c r="SBP256" s="1182"/>
      <c r="SBQ256" s="1182"/>
      <c r="SBR256" s="1182"/>
      <c r="SBS256" s="1182"/>
      <c r="SBT256" s="1182"/>
      <c r="SBU256" s="1177"/>
      <c r="SBV256" s="1182"/>
      <c r="SBW256" s="1182"/>
      <c r="SBX256" s="1182"/>
      <c r="SBY256" s="1182"/>
      <c r="SBZ256" s="1182"/>
      <c r="SCA256" s="1182"/>
      <c r="SCB256" s="1182"/>
      <c r="SCC256" s="1182"/>
      <c r="SCD256" s="1182"/>
      <c r="SCE256" s="1182"/>
      <c r="SCF256" s="1182"/>
      <c r="SCG256" s="1182"/>
      <c r="SCH256" s="1182"/>
      <c r="SCI256" s="1182"/>
      <c r="SCJ256" s="1177"/>
      <c r="SCK256" s="1182"/>
      <c r="SCL256" s="1182"/>
      <c r="SCM256" s="1182"/>
      <c r="SCN256" s="1182"/>
      <c r="SCO256" s="1182"/>
      <c r="SCP256" s="1182"/>
      <c r="SCQ256" s="1182"/>
      <c r="SCR256" s="1182"/>
      <c r="SCS256" s="1182"/>
      <c r="SCT256" s="1182"/>
      <c r="SCU256" s="1182"/>
      <c r="SCV256" s="1182"/>
      <c r="SCW256" s="1182"/>
      <c r="SCX256" s="1182"/>
      <c r="SCY256" s="1177"/>
      <c r="SCZ256" s="1182"/>
      <c r="SDA256" s="1182"/>
      <c r="SDB256" s="1182"/>
      <c r="SDC256" s="1182"/>
      <c r="SDD256" s="1182"/>
      <c r="SDE256" s="1182"/>
      <c r="SDF256" s="1182"/>
      <c r="SDG256" s="1182"/>
      <c r="SDH256" s="1182"/>
      <c r="SDI256" s="1182"/>
      <c r="SDJ256" s="1182"/>
      <c r="SDK256" s="1182"/>
      <c r="SDL256" s="1182"/>
      <c r="SDM256" s="1182"/>
      <c r="SDN256" s="1177"/>
      <c r="SDO256" s="1182"/>
      <c r="SDP256" s="1182"/>
      <c r="SDQ256" s="1182"/>
      <c r="SDR256" s="1182"/>
      <c r="SDS256" s="1182"/>
      <c r="SDT256" s="1182"/>
      <c r="SDU256" s="1182"/>
      <c r="SDV256" s="1182"/>
      <c r="SDW256" s="1182"/>
      <c r="SDX256" s="1182"/>
      <c r="SDY256" s="1182"/>
      <c r="SDZ256" s="1182"/>
      <c r="SEA256" s="1182"/>
      <c r="SEB256" s="1182"/>
      <c r="SEC256" s="1177"/>
      <c r="SED256" s="1182"/>
      <c r="SEE256" s="1182"/>
      <c r="SEF256" s="1182"/>
      <c r="SEG256" s="1182"/>
      <c r="SEH256" s="1182"/>
      <c r="SEI256" s="1182"/>
      <c r="SEJ256" s="1182"/>
      <c r="SEK256" s="1182"/>
      <c r="SEL256" s="1182"/>
      <c r="SEM256" s="1182"/>
      <c r="SEN256" s="1182"/>
      <c r="SEO256" s="1182"/>
      <c r="SEP256" s="1182"/>
      <c r="SEQ256" s="1182"/>
      <c r="SER256" s="1177"/>
      <c r="SES256" s="1182"/>
      <c r="SET256" s="1182"/>
      <c r="SEU256" s="1182"/>
      <c r="SEV256" s="1182"/>
      <c r="SEW256" s="1182"/>
      <c r="SEX256" s="1182"/>
      <c r="SEY256" s="1182"/>
      <c r="SEZ256" s="1182"/>
      <c r="SFA256" s="1182"/>
      <c r="SFB256" s="1182"/>
      <c r="SFC256" s="1182"/>
      <c r="SFD256" s="1182"/>
      <c r="SFE256" s="1182"/>
      <c r="SFF256" s="1182"/>
      <c r="SFG256" s="1177"/>
      <c r="SFH256" s="1182"/>
      <c r="SFI256" s="1182"/>
      <c r="SFJ256" s="1182"/>
      <c r="SFK256" s="1182"/>
      <c r="SFL256" s="1182"/>
      <c r="SFM256" s="1182"/>
      <c r="SFN256" s="1182"/>
      <c r="SFO256" s="1182"/>
      <c r="SFP256" s="1182"/>
      <c r="SFQ256" s="1182"/>
      <c r="SFR256" s="1182"/>
      <c r="SFS256" s="1182"/>
      <c r="SFT256" s="1182"/>
      <c r="SFU256" s="1182"/>
      <c r="SFV256" s="1177"/>
      <c r="SFW256" s="1182"/>
      <c r="SFX256" s="1182"/>
      <c r="SFY256" s="1182"/>
      <c r="SFZ256" s="1182"/>
      <c r="SGA256" s="1182"/>
      <c r="SGB256" s="1182"/>
      <c r="SGC256" s="1182"/>
      <c r="SGD256" s="1182"/>
      <c r="SGE256" s="1182"/>
      <c r="SGF256" s="1182"/>
      <c r="SGG256" s="1182"/>
      <c r="SGH256" s="1182"/>
      <c r="SGI256" s="1182"/>
      <c r="SGJ256" s="1182"/>
      <c r="SGK256" s="1177"/>
      <c r="SGL256" s="1182"/>
      <c r="SGM256" s="1182"/>
      <c r="SGN256" s="1182"/>
      <c r="SGO256" s="1182"/>
      <c r="SGP256" s="1182"/>
      <c r="SGQ256" s="1182"/>
      <c r="SGR256" s="1182"/>
      <c r="SGS256" s="1182"/>
      <c r="SGT256" s="1182"/>
      <c r="SGU256" s="1182"/>
      <c r="SGV256" s="1182"/>
      <c r="SGW256" s="1182"/>
      <c r="SGX256" s="1182"/>
      <c r="SGY256" s="1182"/>
      <c r="SGZ256" s="1177"/>
      <c r="SHA256" s="1182"/>
      <c r="SHB256" s="1182"/>
      <c r="SHC256" s="1182"/>
      <c r="SHD256" s="1182"/>
      <c r="SHE256" s="1182"/>
      <c r="SHF256" s="1182"/>
      <c r="SHG256" s="1182"/>
      <c r="SHH256" s="1182"/>
      <c r="SHI256" s="1182"/>
      <c r="SHJ256" s="1182"/>
      <c r="SHK256" s="1182"/>
      <c r="SHL256" s="1182"/>
      <c r="SHM256" s="1182"/>
      <c r="SHN256" s="1182"/>
      <c r="SHO256" s="1177"/>
      <c r="SHP256" s="1182"/>
      <c r="SHQ256" s="1182"/>
      <c r="SHR256" s="1182"/>
      <c r="SHS256" s="1182"/>
      <c r="SHT256" s="1182"/>
      <c r="SHU256" s="1182"/>
      <c r="SHV256" s="1182"/>
      <c r="SHW256" s="1182"/>
      <c r="SHX256" s="1182"/>
      <c r="SHY256" s="1182"/>
      <c r="SHZ256" s="1182"/>
      <c r="SIA256" s="1182"/>
      <c r="SIB256" s="1182"/>
      <c r="SIC256" s="1182"/>
      <c r="SID256" s="1177"/>
      <c r="SIE256" s="1182"/>
      <c r="SIF256" s="1182"/>
      <c r="SIG256" s="1182"/>
      <c r="SIH256" s="1182"/>
      <c r="SII256" s="1182"/>
      <c r="SIJ256" s="1182"/>
      <c r="SIK256" s="1182"/>
      <c r="SIL256" s="1182"/>
      <c r="SIM256" s="1182"/>
      <c r="SIN256" s="1182"/>
      <c r="SIO256" s="1182"/>
      <c r="SIP256" s="1182"/>
      <c r="SIQ256" s="1182"/>
      <c r="SIR256" s="1182"/>
      <c r="SIS256" s="1177"/>
      <c r="SIT256" s="1182"/>
      <c r="SIU256" s="1182"/>
      <c r="SIV256" s="1182"/>
      <c r="SIW256" s="1182"/>
      <c r="SIX256" s="1182"/>
      <c r="SIY256" s="1182"/>
      <c r="SIZ256" s="1182"/>
      <c r="SJA256" s="1182"/>
      <c r="SJB256" s="1182"/>
      <c r="SJC256" s="1182"/>
      <c r="SJD256" s="1182"/>
      <c r="SJE256" s="1182"/>
      <c r="SJF256" s="1182"/>
      <c r="SJG256" s="1182"/>
      <c r="SJH256" s="1177"/>
      <c r="SJI256" s="1182"/>
      <c r="SJJ256" s="1182"/>
      <c r="SJK256" s="1182"/>
      <c r="SJL256" s="1182"/>
      <c r="SJM256" s="1182"/>
      <c r="SJN256" s="1182"/>
      <c r="SJO256" s="1182"/>
      <c r="SJP256" s="1182"/>
      <c r="SJQ256" s="1182"/>
      <c r="SJR256" s="1182"/>
      <c r="SJS256" s="1182"/>
      <c r="SJT256" s="1182"/>
      <c r="SJU256" s="1182"/>
      <c r="SJV256" s="1182"/>
      <c r="SJW256" s="1177"/>
      <c r="SJX256" s="1182"/>
      <c r="SJY256" s="1182"/>
      <c r="SJZ256" s="1182"/>
      <c r="SKA256" s="1182"/>
      <c r="SKB256" s="1182"/>
      <c r="SKC256" s="1182"/>
      <c r="SKD256" s="1182"/>
      <c r="SKE256" s="1182"/>
      <c r="SKF256" s="1182"/>
      <c r="SKG256" s="1182"/>
      <c r="SKH256" s="1182"/>
      <c r="SKI256" s="1182"/>
      <c r="SKJ256" s="1182"/>
      <c r="SKK256" s="1182"/>
      <c r="SKL256" s="1177"/>
      <c r="SKM256" s="1182"/>
      <c r="SKN256" s="1182"/>
      <c r="SKO256" s="1182"/>
      <c r="SKP256" s="1182"/>
      <c r="SKQ256" s="1182"/>
      <c r="SKR256" s="1182"/>
      <c r="SKS256" s="1182"/>
      <c r="SKT256" s="1182"/>
      <c r="SKU256" s="1182"/>
      <c r="SKV256" s="1182"/>
      <c r="SKW256" s="1182"/>
      <c r="SKX256" s="1182"/>
      <c r="SKY256" s="1182"/>
      <c r="SKZ256" s="1182"/>
      <c r="SLA256" s="1177"/>
      <c r="SLB256" s="1182"/>
      <c r="SLC256" s="1182"/>
      <c r="SLD256" s="1182"/>
      <c r="SLE256" s="1182"/>
      <c r="SLF256" s="1182"/>
      <c r="SLG256" s="1182"/>
      <c r="SLH256" s="1182"/>
      <c r="SLI256" s="1182"/>
      <c r="SLJ256" s="1182"/>
      <c r="SLK256" s="1182"/>
      <c r="SLL256" s="1182"/>
      <c r="SLM256" s="1182"/>
      <c r="SLN256" s="1182"/>
      <c r="SLO256" s="1182"/>
      <c r="SLP256" s="1177"/>
      <c r="SLQ256" s="1182"/>
      <c r="SLR256" s="1182"/>
      <c r="SLS256" s="1182"/>
      <c r="SLT256" s="1182"/>
      <c r="SLU256" s="1182"/>
      <c r="SLV256" s="1182"/>
      <c r="SLW256" s="1182"/>
      <c r="SLX256" s="1182"/>
      <c r="SLY256" s="1182"/>
      <c r="SLZ256" s="1182"/>
      <c r="SMA256" s="1182"/>
      <c r="SMB256" s="1182"/>
      <c r="SMC256" s="1182"/>
      <c r="SMD256" s="1182"/>
      <c r="SME256" s="1177"/>
      <c r="SMF256" s="1182"/>
      <c r="SMG256" s="1182"/>
      <c r="SMH256" s="1182"/>
      <c r="SMI256" s="1182"/>
      <c r="SMJ256" s="1182"/>
      <c r="SMK256" s="1182"/>
      <c r="SML256" s="1182"/>
      <c r="SMM256" s="1182"/>
      <c r="SMN256" s="1182"/>
      <c r="SMO256" s="1182"/>
      <c r="SMP256" s="1182"/>
      <c r="SMQ256" s="1182"/>
      <c r="SMR256" s="1182"/>
      <c r="SMS256" s="1182"/>
      <c r="SMT256" s="1177"/>
      <c r="SMU256" s="1182"/>
      <c r="SMV256" s="1182"/>
      <c r="SMW256" s="1182"/>
      <c r="SMX256" s="1182"/>
      <c r="SMY256" s="1182"/>
      <c r="SMZ256" s="1182"/>
      <c r="SNA256" s="1182"/>
      <c r="SNB256" s="1182"/>
      <c r="SNC256" s="1182"/>
      <c r="SND256" s="1182"/>
      <c r="SNE256" s="1182"/>
      <c r="SNF256" s="1182"/>
      <c r="SNG256" s="1182"/>
      <c r="SNH256" s="1182"/>
      <c r="SNI256" s="1177"/>
      <c r="SNJ256" s="1182"/>
      <c r="SNK256" s="1182"/>
      <c r="SNL256" s="1182"/>
      <c r="SNM256" s="1182"/>
      <c r="SNN256" s="1182"/>
      <c r="SNO256" s="1182"/>
      <c r="SNP256" s="1182"/>
      <c r="SNQ256" s="1182"/>
      <c r="SNR256" s="1182"/>
      <c r="SNS256" s="1182"/>
      <c r="SNT256" s="1182"/>
      <c r="SNU256" s="1182"/>
      <c r="SNV256" s="1182"/>
      <c r="SNW256" s="1182"/>
      <c r="SNX256" s="1177"/>
      <c r="SNY256" s="1182"/>
      <c r="SNZ256" s="1182"/>
      <c r="SOA256" s="1182"/>
      <c r="SOB256" s="1182"/>
      <c r="SOC256" s="1182"/>
      <c r="SOD256" s="1182"/>
      <c r="SOE256" s="1182"/>
      <c r="SOF256" s="1182"/>
      <c r="SOG256" s="1182"/>
      <c r="SOH256" s="1182"/>
      <c r="SOI256" s="1182"/>
      <c r="SOJ256" s="1182"/>
      <c r="SOK256" s="1182"/>
      <c r="SOL256" s="1182"/>
      <c r="SOM256" s="1177"/>
      <c r="SON256" s="1182"/>
      <c r="SOO256" s="1182"/>
      <c r="SOP256" s="1182"/>
      <c r="SOQ256" s="1182"/>
      <c r="SOR256" s="1182"/>
      <c r="SOS256" s="1182"/>
      <c r="SOT256" s="1182"/>
      <c r="SOU256" s="1182"/>
      <c r="SOV256" s="1182"/>
      <c r="SOW256" s="1182"/>
      <c r="SOX256" s="1182"/>
      <c r="SOY256" s="1182"/>
      <c r="SOZ256" s="1182"/>
      <c r="SPA256" s="1182"/>
      <c r="SPB256" s="1177"/>
      <c r="SPC256" s="1182"/>
      <c r="SPD256" s="1182"/>
      <c r="SPE256" s="1182"/>
      <c r="SPF256" s="1182"/>
      <c r="SPG256" s="1182"/>
      <c r="SPH256" s="1182"/>
      <c r="SPI256" s="1182"/>
      <c r="SPJ256" s="1182"/>
      <c r="SPK256" s="1182"/>
      <c r="SPL256" s="1182"/>
      <c r="SPM256" s="1182"/>
      <c r="SPN256" s="1182"/>
      <c r="SPO256" s="1182"/>
      <c r="SPP256" s="1182"/>
      <c r="SPQ256" s="1177"/>
      <c r="SPR256" s="1182"/>
      <c r="SPS256" s="1182"/>
      <c r="SPT256" s="1182"/>
      <c r="SPU256" s="1182"/>
      <c r="SPV256" s="1182"/>
      <c r="SPW256" s="1182"/>
      <c r="SPX256" s="1182"/>
      <c r="SPY256" s="1182"/>
      <c r="SPZ256" s="1182"/>
      <c r="SQA256" s="1182"/>
      <c r="SQB256" s="1182"/>
      <c r="SQC256" s="1182"/>
      <c r="SQD256" s="1182"/>
      <c r="SQE256" s="1182"/>
      <c r="SQF256" s="1177"/>
      <c r="SQG256" s="1182"/>
      <c r="SQH256" s="1182"/>
      <c r="SQI256" s="1182"/>
      <c r="SQJ256" s="1182"/>
      <c r="SQK256" s="1182"/>
      <c r="SQL256" s="1182"/>
      <c r="SQM256" s="1182"/>
      <c r="SQN256" s="1182"/>
      <c r="SQO256" s="1182"/>
      <c r="SQP256" s="1182"/>
      <c r="SQQ256" s="1182"/>
      <c r="SQR256" s="1182"/>
      <c r="SQS256" s="1182"/>
      <c r="SQT256" s="1182"/>
      <c r="SQU256" s="1177"/>
      <c r="SQV256" s="1182"/>
      <c r="SQW256" s="1182"/>
      <c r="SQX256" s="1182"/>
      <c r="SQY256" s="1182"/>
      <c r="SQZ256" s="1182"/>
      <c r="SRA256" s="1182"/>
      <c r="SRB256" s="1182"/>
      <c r="SRC256" s="1182"/>
      <c r="SRD256" s="1182"/>
      <c r="SRE256" s="1182"/>
      <c r="SRF256" s="1182"/>
      <c r="SRG256" s="1182"/>
      <c r="SRH256" s="1182"/>
      <c r="SRI256" s="1182"/>
      <c r="SRJ256" s="1177"/>
      <c r="SRK256" s="1182"/>
      <c r="SRL256" s="1182"/>
      <c r="SRM256" s="1182"/>
      <c r="SRN256" s="1182"/>
      <c r="SRO256" s="1182"/>
      <c r="SRP256" s="1182"/>
      <c r="SRQ256" s="1182"/>
      <c r="SRR256" s="1182"/>
      <c r="SRS256" s="1182"/>
      <c r="SRT256" s="1182"/>
      <c r="SRU256" s="1182"/>
      <c r="SRV256" s="1182"/>
      <c r="SRW256" s="1182"/>
      <c r="SRX256" s="1182"/>
      <c r="SRY256" s="1177"/>
      <c r="SRZ256" s="1182"/>
      <c r="SSA256" s="1182"/>
      <c r="SSB256" s="1182"/>
      <c r="SSC256" s="1182"/>
      <c r="SSD256" s="1182"/>
      <c r="SSE256" s="1182"/>
      <c r="SSF256" s="1182"/>
      <c r="SSG256" s="1182"/>
      <c r="SSH256" s="1182"/>
      <c r="SSI256" s="1182"/>
      <c r="SSJ256" s="1182"/>
      <c r="SSK256" s="1182"/>
      <c r="SSL256" s="1182"/>
      <c r="SSM256" s="1182"/>
      <c r="SSN256" s="1177"/>
      <c r="SSO256" s="1182"/>
      <c r="SSP256" s="1182"/>
      <c r="SSQ256" s="1182"/>
      <c r="SSR256" s="1182"/>
      <c r="SSS256" s="1182"/>
      <c r="SST256" s="1182"/>
      <c r="SSU256" s="1182"/>
      <c r="SSV256" s="1182"/>
      <c r="SSW256" s="1182"/>
      <c r="SSX256" s="1182"/>
      <c r="SSY256" s="1182"/>
      <c r="SSZ256" s="1182"/>
      <c r="STA256" s="1182"/>
      <c r="STB256" s="1182"/>
      <c r="STC256" s="1177"/>
      <c r="STD256" s="1182"/>
      <c r="STE256" s="1182"/>
      <c r="STF256" s="1182"/>
      <c r="STG256" s="1182"/>
      <c r="STH256" s="1182"/>
      <c r="STI256" s="1182"/>
      <c r="STJ256" s="1182"/>
      <c r="STK256" s="1182"/>
      <c r="STL256" s="1182"/>
      <c r="STM256" s="1182"/>
      <c r="STN256" s="1182"/>
      <c r="STO256" s="1182"/>
      <c r="STP256" s="1182"/>
      <c r="STQ256" s="1182"/>
      <c r="STR256" s="1177"/>
      <c r="STS256" s="1182"/>
      <c r="STT256" s="1182"/>
      <c r="STU256" s="1182"/>
      <c r="STV256" s="1182"/>
      <c r="STW256" s="1182"/>
      <c r="STX256" s="1182"/>
      <c r="STY256" s="1182"/>
      <c r="STZ256" s="1182"/>
      <c r="SUA256" s="1182"/>
      <c r="SUB256" s="1182"/>
      <c r="SUC256" s="1182"/>
      <c r="SUD256" s="1182"/>
      <c r="SUE256" s="1182"/>
      <c r="SUF256" s="1182"/>
      <c r="SUG256" s="1177"/>
      <c r="SUH256" s="1182"/>
      <c r="SUI256" s="1182"/>
      <c r="SUJ256" s="1182"/>
      <c r="SUK256" s="1182"/>
      <c r="SUL256" s="1182"/>
      <c r="SUM256" s="1182"/>
      <c r="SUN256" s="1182"/>
      <c r="SUO256" s="1182"/>
      <c r="SUP256" s="1182"/>
      <c r="SUQ256" s="1182"/>
      <c r="SUR256" s="1182"/>
      <c r="SUS256" s="1182"/>
      <c r="SUT256" s="1182"/>
      <c r="SUU256" s="1182"/>
      <c r="SUV256" s="1177"/>
      <c r="SUW256" s="1182"/>
      <c r="SUX256" s="1182"/>
      <c r="SUY256" s="1182"/>
      <c r="SUZ256" s="1182"/>
      <c r="SVA256" s="1182"/>
      <c r="SVB256" s="1182"/>
      <c r="SVC256" s="1182"/>
      <c r="SVD256" s="1182"/>
      <c r="SVE256" s="1182"/>
      <c r="SVF256" s="1182"/>
      <c r="SVG256" s="1182"/>
      <c r="SVH256" s="1182"/>
      <c r="SVI256" s="1182"/>
      <c r="SVJ256" s="1182"/>
      <c r="SVK256" s="1177"/>
      <c r="SVL256" s="1182"/>
      <c r="SVM256" s="1182"/>
      <c r="SVN256" s="1182"/>
      <c r="SVO256" s="1182"/>
      <c r="SVP256" s="1182"/>
      <c r="SVQ256" s="1182"/>
      <c r="SVR256" s="1182"/>
      <c r="SVS256" s="1182"/>
      <c r="SVT256" s="1182"/>
      <c r="SVU256" s="1182"/>
      <c r="SVV256" s="1182"/>
      <c r="SVW256" s="1182"/>
      <c r="SVX256" s="1182"/>
      <c r="SVY256" s="1182"/>
      <c r="SVZ256" s="1177"/>
      <c r="SWA256" s="1182"/>
      <c r="SWB256" s="1182"/>
      <c r="SWC256" s="1182"/>
      <c r="SWD256" s="1182"/>
      <c r="SWE256" s="1182"/>
      <c r="SWF256" s="1182"/>
      <c r="SWG256" s="1182"/>
      <c r="SWH256" s="1182"/>
      <c r="SWI256" s="1182"/>
      <c r="SWJ256" s="1182"/>
      <c r="SWK256" s="1182"/>
      <c r="SWL256" s="1182"/>
      <c r="SWM256" s="1182"/>
      <c r="SWN256" s="1182"/>
      <c r="SWO256" s="1177"/>
      <c r="SWP256" s="1182"/>
      <c r="SWQ256" s="1182"/>
      <c r="SWR256" s="1182"/>
      <c r="SWS256" s="1182"/>
      <c r="SWT256" s="1182"/>
      <c r="SWU256" s="1182"/>
      <c r="SWV256" s="1182"/>
      <c r="SWW256" s="1182"/>
      <c r="SWX256" s="1182"/>
      <c r="SWY256" s="1182"/>
      <c r="SWZ256" s="1182"/>
      <c r="SXA256" s="1182"/>
      <c r="SXB256" s="1182"/>
      <c r="SXC256" s="1182"/>
      <c r="SXD256" s="1177"/>
      <c r="SXE256" s="1182"/>
      <c r="SXF256" s="1182"/>
      <c r="SXG256" s="1182"/>
      <c r="SXH256" s="1182"/>
      <c r="SXI256" s="1182"/>
      <c r="SXJ256" s="1182"/>
      <c r="SXK256" s="1182"/>
      <c r="SXL256" s="1182"/>
      <c r="SXM256" s="1182"/>
      <c r="SXN256" s="1182"/>
      <c r="SXO256" s="1182"/>
      <c r="SXP256" s="1182"/>
      <c r="SXQ256" s="1182"/>
      <c r="SXR256" s="1182"/>
      <c r="SXS256" s="1177"/>
      <c r="SXT256" s="1182"/>
      <c r="SXU256" s="1182"/>
      <c r="SXV256" s="1182"/>
      <c r="SXW256" s="1182"/>
      <c r="SXX256" s="1182"/>
      <c r="SXY256" s="1182"/>
      <c r="SXZ256" s="1182"/>
      <c r="SYA256" s="1182"/>
      <c r="SYB256" s="1182"/>
      <c r="SYC256" s="1182"/>
      <c r="SYD256" s="1182"/>
      <c r="SYE256" s="1182"/>
      <c r="SYF256" s="1182"/>
      <c r="SYG256" s="1182"/>
      <c r="SYH256" s="1177"/>
      <c r="SYI256" s="1182"/>
      <c r="SYJ256" s="1182"/>
      <c r="SYK256" s="1182"/>
      <c r="SYL256" s="1182"/>
      <c r="SYM256" s="1182"/>
      <c r="SYN256" s="1182"/>
      <c r="SYO256" s="1182"/>
      <c r="SYP256" s="1182"/>
      <c r="SYQ256" s="1182"/>
      <c r="SYR256" s="1182"/>
      <c r="SYS256" s="1182"/>
      <c r="SYT256" s="1182"/>
      <c r="SYU256" s="1182"/>
      <c r="SYV256" s="1182"/>
      <c r="SYW256" s="1177"/>
      <c r="SYX256" s="1182"/>
      <c r="SYY256" s="1182"/>
      <c r="SYZ256" s="1182"/>
      <c r="SZA256" s="1182"/>
      <c r="SZB256" s="1182"/>
      <c r="SZC256" s="1182"/>
      <c r="SZD256" s="1182"/>
      <c r="SZE256" s="1182"/>
      <c r="SZF256" s="1182"/>
      <c r="SZG256" s="1182"/>
      <c r="SZH256" s="1182"/>
      <c r="SZI256" s="1182"/>
      <c r="SZJ256" s="1182"/>
      <c r="SZK256" s="1182"/>
      <c r="SZL256" s="1177"/>
      <c r="SZM256" s="1182"/>
      <c r="SZN256" s="1182"/>
      <c r="SZO256" s="1182"/>
      <c r="SZP256" s="1182"/>
      <c r="SZQ256" s="1182"/>
      <c r="SZR256" s="1182"/>
      <c r="SZS256" s="1182"/>
      <c r="SZT256" s="1182"/>
      <c r="SZU256" s="1182"/>
      <c r="SZV256" s="1182"/>
      <c r="SZW256" s="1182"/>
      <c r="SZX256" s="1182"/>
      <c r="SZY256" s="1182"/>
      <c r="SZZ256" s="1182"/>
      <c r="TAA256" s="1177"/>
      <c r="TAB256" s="1182"/>
      <c r="TAC256" s="1182"/>
      <c r="TAD256" s="1182"/>
      <c r="TAE256" s="1182"/>
      <c r="TAF256" s="1182"/>
      <c r="TAG256" s="1182"/>
      <c r="TAH256" s="1182"/>
      <c r="TAI256" s="1182"/>
      <c r="TAJ256" s="1182"/>
      <c r="TAK256" s="1182"/>
      <c r="TAL256" s="1182"/>
      <c r="TAM256" s="1182"/>
      <c r="TAN256" s="1182"/>
      <c r="TAO256" s="1182"/>
      <c r="TAP256" s="1177"/>
      <c r="TAQ256" s="1182"/>
      <c r="TAR256" s="1182"/>
      <c r="TAS256" s="1182"/>
      <c r="TAT256" s="1182"/>
      <c r="TAU256" s="1182"/>
      <c r="TAV256" s="1182"/>
      <c r="TAW256" s="1182"/>
      <c r="TAX256" s="1182"/>
      <c r="TAY256" s="1182"/>
      <c r="TAZ256" s="1182"/>
      <c r="TBA256" s="1182"/>
      <c r="TBB256" s="1182"/>
      <c r="TBC256" s="1182"/>
      <c r="TBD256" s="1182"/>
      <c r="TBE256" s="1177"/>
      <c r="TBF256" s="1182"/>
      <c r="TBG256" s="1182"/>
      <c r="TBH256" s="1182"/>
      <c r="TBI256" s="1182"/>
      <c r="TBJ256" s="1182"/>
      <c r="TBK256" s="1182"/>
      <c r="TBL256" s="1182"/>
      <c r="TBM256" s="1182"/>
      <c r="TBN256" s="1182"/>
      <c r="TBO256" s="1182"/>
      <c r="TBP256" s="1182"/>
      <c r="TBQ256" s="1182"/>
      <c r="TBR256" s="1182"/>
      <c r="TBS256" s="1182"/>
      <c r="TBT256" s="1177"/>
      <c r="TBU256" s="1182"/>
      <c r="TBV256" s="1182"/>
      <c r="TBW256" s="1182"/>
      <c r="TBX256" s="1182"/>
      <c r="TBY256" s="1182"/>
      <c r="TBZ256" s="1182"/>
      <c r="TCA256" s="1182"/>
      <c r="TCB256" s="1182"/>
      <c r="TCC256" s="1182"/>
      <c r="TCD256" s="1182"/>
      <c r="TCE256" s="1182"/>
      <c r="TCF256" s="1182"/>
      <c r="TCG256" s="1182"/>
      <c r="TCH256" s="1182"/>
      <c r="TCI256" s="1177"/>
      <c r="TCJ256" s="1182"/>
      <c r="TCK256" s="1182"/>
      <c r="TCL256" s="1182"/>
      <c r="TCM256" s="1182"/>
      <c r="TCN256" s="1182"/>
      <c r="TCO256" s="1182"/>
      <c r="TCP256" s="1182"/>
      <c r="TCQ256" s="1182"/>
      <c r="TCR256" s="1182"/>
      <c r="TCS256" s="1182"/>
      <c r="TCT256" s="1182"/>
      <c r="TCU256" s="1182"/>
      <c r="TCV256" s="1182"/>
      <c r="TCW256" s="1182"/>
      <c r="TCX256" s="1177"/>
      <c r="TCY256" s="1182"/>
      <c r="TCZ256" s="1182"/>
      <c r="TDA256" s="1182"/>
      <c r="TDB256" s="1182"/>
      <c r="TDC256" s="1182"/>
      <c r="TDD256" s="1182"/>
      <c r="TDE256" s="1182"/>
      <c r="TDF256" s="1182"/>
      <c r="TDG256" s="1182"/>
      <c r="TDH256" s="1182"/>
      <c r="TDI256" s="1182"/>
      <c r="TDJ256" s="1182"/>
      <c r="TDK256" s="1182"/>
      <c r="TDL256" s="1182"/>
      <c r="TDM256" s="1177"/>
      <c r="TDN256" s="1182"/>
      <c r="TDO256" s="1182"/>
      <c r="TDP256" s="1182"/>
      <c r="TDQ256" s="1182"/>
      <c r="TDR256" s="1182"/>
      <c r="TDS256" s="1182"/>
      <c r="TDT256" s="1182"/>
      <c r="TDU256" s="1182"/>
      <c r="TDV256" s="1182"/>
      <c r="TDW256" s="1182"/>
      <c r="TDX256" s="1182"/>
      <c r="TDY256" s="1182"/>
      <c r="TDZ256" s="1182"/>
      <c r="TEA256" s="1182"/>
      <c r="TEB256" s="1177"/>
      <c r="TEC256" s="1182"/>
      <c r="TED256" s="1182"/>
      <c r="TEE256" s="1182"/>
      <c r="TEF256" s="1182"/>
      <c r="TEG256" s="1182"/>
      <c r="TEH256" s="1182"/>
      <c r="TEI256" s="1182"/>
      <c r="TEJ256" s="1182"/>
      <c r="TEK256" s="1182"/>
      <c r="TEL256" s="1182"/>
      <c r="TEM256" s="1182"/>
      <c r="TEN256" s="1182"/>
      <c r="TEO256" s="1182"/>
      <c r="TEP256" s="1182"/>
      <c r="TEQ256" s="1177"/>
      <c r="TER256" s="1182"/>
      <c r="TES256" s="1182"/>
      <c r="TET256" s="1182"/>
      <c r="TEU256" s="1182"/>
      <c r="TEV256" s="1182"/>
      <c r="TEW256" s="1182"/>
      <c r="TEX256" s="1182"/>
      <c r="TEY256" s="1182"/>
      <c r="TEZ256" s="1182"/>
      <c r="TFA256" s="1182"/>
      <c r="TFB256" s="1182"/>
      <c r="TFC256" s="1182"/>
      <c r="TFD256" s="1182"/>
      <c r="TFE256" s="1182"/>
      <c r="TFF256" s="1177"/>
      <c r="TFG256" s="1182"/>
      <c r="TFH256" s="1182"/>
      <c r="TFI256" s="1182"/>
      <c r="TFJ256" s="1182"/>
      <c r="TFK256" s="1182"/>
      <c r="TFL256" s="1182"/>
      <c r="TFM256" s="1182"/>
      <c r="TFN256" s="1182"/>
      <c r="TFO256" s="1182"/>
      <c r="TFP256" s="1182"/>
      <c r="TFQ256" s="1182"/>
      <c r="TFR256" s="1182"/>
      <c r="TFS256" s="1182"/>
      <c r="TFT256" s="1182"/>
      <c r="TFU256" s="1177"/>
      <c r="TFV256" s="1182"/>
      <c r="TFW256" s="1182"/>
      <c r="TFX256" s="1182"/>
      <c r="TFY256" s="1182"/>
      <c r="TFZ256" s="1182"/>
      <c r="TGA256" s="1182"/>
      <c r="TGB256" s="1182"/>
      <c r="TGC256" s="1182"/>
      <c r="TGD256" s="1182"/>
      <c r="TGE256" s="1182"/>
      <c r="TGF256" s="1182"/>
      <c r="TGG256" s="1182"/>
      <c r="TGH256" s="1182"/>
      <c r="TGI256" s="1182"/>
      <c r="TGJ256" s="1177"/>
      <c r="TGK256" s="1182"/>
      <c r="TGL256" s="1182"/>
      <c r="TGM256" s="1182"/>
      <c r="TGN256" s="1182"/>
      <c r="TGO256" s="1182"/>
      <c r="TGP256" s="1182"/>
      <c r="TGQ256" s="1182"/>
      <c r="TGR256" s="1182"/>
      <c r="TGS256" s="1182"/>
      <c r="TGT256" s="1182"/>
      <c r="TGU256" s="1182"/>
      <c r="TGV256" s="1182"/>
      <c r="TGW256" s="1182"/>
      <c r="TGX256" s="1182"/>
      <c r="TGY256" s="1177"/>
      <c r="TGZ256" s="1182"/>
      <c r="THA256" s="1182"/>
      <c r="THB256" s="1182"/>
      <c r="THC256" s="1182"/>
      <c r="THD256" s="1182"/>
      <c r="THE256" s="1182"/>
      <c r="THF256" s="1182"/>
      <c r="THG256" s="1182"/>
      <c r="THH256" s="1182"/>
      <c r="THI256" s="1182"/>
      <c r="THJ256" s="1182"/>
      <c r="THK256" s="1182"/>
      <c r="THL256" s="1182"/>
      <c r="THM256" s="1182"/>
      <c r="THN256" s="1177"/>
      <c r="THO256" s="1182"/>
      <c r="THP256" s="1182"/>
      <c r="THQ256" s="1182"/>
      <c r="THR256" s="1182"/>
      <c r="THS256" s="1182"/>
      <c r="THT256" s="1182"/>
      <c r="THU256" s="1182"/>
      <c r="THV256" s="1182"/>
      <c r="THW256" s="1182"/>
      <c r="THX256" s="1182"/>
      <c r="THY256" s="1182"/>
      <c r="THZ256" s="1182"/>
      <c r="TIA256" s="1182"/>
      <c r="TIB256" s="1182"/>
      <c r="TIC256" s="1177"/>
      <c r="TID256" s="1182"/>
      <c r="TIE256" s="1182"/>
      <c r="TIF256" s="1182"/>
      <c r="TIG256" s="1182"/>
      <c r="TIH256" s="1182"/>
      <c r="TII256" s="1182"/>
      <c r="TIJ256" s="1182"/>
      <c r="TIK256" s="1182"/>
      <c r="TIL256" s="1182"/>
      <c r="TIM256" s="1182"/>
      <c r="TIN256" s="1182"/>
      <c r="TIO256" s="1182"/>
      <c r="TIP256" s="1182"/>
      <c r="TIQ256" s="1182"/>
      <c r="TIR256" s="1177"/>
      <c r="TIS256" s="1182"/>
      <c r="TIT256" s="1182"/>
      <c r="TIU256" s="1182"/>
      <c r="TIV256" s="1182"/>
      <c r="TIW256" s="1182"/>
      <c r="TIX256" s="1182"/>
      <c r="TIY256" s="1182"/>
      <c r="TIZ256" s="1182"/>
      <c r="TJA256" s="1182"/>
      <c r="TJB256" s="1182"/>
      <c r="TJC256" s="1182"/>
      <c r="TJD256" s="1182"/>
      <c r="TJE256" s="1182"/>
      <c r="TJF256" s="1182"/>
      <c r="TJG256" s="1177"/>
      <c r="TJH256" s="1182"/>
      <c r="TJI256" s="1182"/>
      <c r="TJJ256" s="1182"/>
      <c r="TJK256" s="1182"/>
      <c r="TJL256" s="1182"/>
      <c r="TJM256" s="1182"/>
      <c r="TJN256" s="1182"/>
      <c r="TJO256" s="1182"/>
      <c r="TJP256" s="1182"/>
      <c r="TJQ256" s="1182"/>
      <c r="TJR256" s="1182"/>
      <c r="TJS256" s="1182"/>
      <c r="TJT256" s="1182"/>
      <c r="TJU256" s="1182"/>
      <c r="TJV256" s="1177"/>
      <c r="TJW256" s="1182"/>
      <c r="TJX256" s="1182"/>
      <c r="TJY256" s="1182"/>
      <c r="TJZ256" s="1182"/>
      <c r="TKA256" s="1182"/>
      <c r="TKB256" s="1182"/>
      <c r="TKC256" s="1182"/>
      <c r="TKD256" s="1182"/>
      <c r="TKE256" s="1182"/>
      <c r="TKF256" s="1182"/>
      <c r="TKG256" s="1182"/>
      <c r="TKH256" s="1182"/>
      <c r="TKI256" s="1182"/>
      <c r="TKJ256" s="1182"/>
      <c r="TKK256" s="1177"/>
      <c r="TKL256" s="1182"/>
      <c r="TKM256" s="1182"/>
      <c r="TKN256" s="1182"/>
      <c r="TKO256" s="1182"/>
      <c r="TKP256" s="1182"/>
      <c r="TKQ256" s="1182"/>
      <c r="TKR256" s="1182"/>
      <c r="TKS256" s="1182"/>
      <c r="TKT256" s="1182"/>
      <c r="TKU256" s="1182"/>
      <c r="TKV256" s="1182"/>
      <c r="TKW256" s="1182"/>
      <c r="TKX256" s="1182"/>
      <c r="TKY256" s="1182"/>
      <c r="TKZ256" s="1177"/>
      <c r="TLA256" s="1182"/>
      <c r="TLB256" s="1182"/>
      <c r="TLC256" s="1182"/>
      <c r="TLD256" s="1182"/>
      <c r="TLE256" s="1182"/>
      <c r="TLF256" s="1182"/>
      <c r="TLG256" s="1182"/>
      <c r="TLH256" s="1182"/>
      <c r="TLI256" s="1182"/>
      <c r="TLJ256" s="1182"/>
      <c r="TLK256" s="1182"/>
      <c r="TLL256" s="1182"/>
      <c r="TLM256" s="1182"/>
      <c r="TLN256" s="1182"/>
      <c r="TLO256" s="1177"/>
      <c r="TLP256" s="1182"/>
      <c r="TLQ256" s="1182"/>
      <c r="TLR256" s="1182"/>
      <c r="TLS256" s="1182"/>
      <c r="TLT256" s="1182"/>
      <c r="TLU256" s="1182"/>
      <c r="TLV256" s="1182"/>
      <c r="TLW256" s="1182"/>
      <c r="TLX256" s="1182"/>
      <c r="TLY256" s="1182"/>
      <c r="TLZ256" s="1182"/>
      <c r="TMA256" s="1182"/>
      <c r="TMB256" s="1182"/>
      <c r="TMC256" s="1182"/>
      <c r="TMD256" s="1177"/>
      <c r="TME256" s="1182"/>
      <c r="TMF256" s="1182"/>
      <c r="TMG256" s="1182"/>
      <c r="TMH256" s="1182"/>
      <c r="TMI256" s="1182"/>
      <c r="TMJ256" s="1182"/>
      <c r="TMK256" s="1182"/>
      <c r="TML256" s="1182"/>
      <c r="TMM256" s="1182"/>
      <c r="TMN256" s="1182"/>
      <c r="TMO256" s="1182"/>
      <c r="TMP256" s="1182"/>
      <c r="TMQ256" s="1182"/>
      <c r="TMR256" s="1182"/>
      <c r="TMS256" s="1177"/>
      <c r="TMT256" s="1182"/>
      <c r="TMU256" s="1182"/>
      <c r="TMV256" s="1182"/>
      <c r="TMW256" s="1182"/>
      <c r="TMX256" s="1182"/>
      <c r="TMY256" s="1182"/>
      <c r="TMZ256" s="1182"/>
      <c r="TNA256" s="1182"/>
      <c r="TNB256" s="1182"/>
      <c r="TNC256" s="1182"/>
      <c r="TND256" s="1182"/>
      <c r="TNE256" s="1182"/>
      <c r="TNF256" s="1182"/>
      <c r="TNG256" s="1182"/>
      <c r="TNH256" s="1177"/>
      <c r="TNI256" s="1182"/>
      <c r="TNJ256" s="1182"/>
      <c r="TNK256" s="1182"/>
      <c r="TNL256" s="1182"/>
      <c r="TNM256" s="1182"/>
      <c r="TNN256" s="1182"/>
      <c r="TNO256" s="1182"/>
      <c r="TNP256" s="1182"/>
      <c r="TNQ256" s="1182"/>
      <c r="TNR256" s="1182"/>
      <c r="TNS256" s="1182"/>
      <c r="TNT256" s="1182"/>
      <c r="TNU256" s="1182"/>
      <c r="TNV256" s="1182"/>
      <c r="TNW256" s="1177"/>
      <c r="TNX256" s="1182"/>
      <c r="TNY256" s="1182"/>
      <c r="TNZ256" s="1182"/>
      <c r="TOA256" s="1182"/>
      <c r="TOB256" s="1182"/>
      <c r="TOC256" s="1182"/>
      <c r="TOD256" s="1182"/>
      <c r="TOE256" s="1182"/>
      <c r="TOF256" s="1182"/>
      <c r="TOG256" s="1182"/>
      <c r="TOH256" s="1182"/>
      <c r="TOI256" s="1182"/>
      <c r="TOJ256" s="1182"/>
      <c r="TOK256" s="1182"/>
      <c r="TOL256" s="1177"/>
      <c r="TOM256" s="1182"/>
      <c r="TON256" s="1182"/>
      <c r="TOO256" s="1182"/>
      <c r="TOP256" s="1182"/>
      <c r="TOQ256" s="1182"/>
      <c r="TOR256" s="1182"/>
      <c r="TOS256" s="1182"/>
      <c r="TOT256" s="1182"/>
      <c r="TOU256" s="1182"/>
      <c r="TOV256" s="1182"/>
      <c r="TOW256" s="1182"/>
      <c r="TOX256" s="1182"/>
      <c r="TOY256" s="1182"/>
      <c r="TOZ256" s="1182"/>
      <c r="TPA256" s="1177"/>
      <c r="TPB256" s="1182"/>
      <c r="TPC256" s="1182"/>
      <c r="TPD256" s="1182"/>
      <c r="TPE256" s="1182"/>
      <c r="TPF256" s="1182"/>
      <c r="TPG256" s="1182"/>
      <c r="TPH256" s="1182"/>
      <c r="TPI256" s="1182"/>
      <c r="TPJ256" s="1182"/>
      <c r="TPK256" s="1182"/>
      <c r="TPL256" s="1182"/>
      <c r="TPM256" s="1182"/>
      <c r="TPN256" s="1182"/>
      <c r="TPO256" s="1182"/>
      <c r="TPP256" s="1177"/>
      <c r="TPQ256" s="1182"/>
      <c r="TPR256" s="1182"/>
      <c r="TPS256" s="1182"/>
      <c r="TPT256" s="1182"/>
      <c r="TPU256" s="1182"/>
      <c r="TPV256" s="1182"/>
      <c r="TPW256" s="1182"/>
      <c r="TPX256" s="1182"/>
      <c r="TPY256" s="1182"/>
      <c r="TPZ256" s="1182"/>
      <c r="TQA256" s="1182"/>
      <c r="TQB256" s="1182"/>
      <c r="TQC256" s="1182"/>
      <c r="TQD256" s="1182"/>
      <c r="TQE256" s="1177"/>
      <c r="TQF256" s="1182"/>
      <c r="TQG256" s="1182"/>
      <c r="TQH256" s="1182"/>
      <c r="TQI256" s="1182"/>
      <c r="TQJ256" s="1182"/>
      <c r="TQK256" s="1182"/>
      <c r="TQL256" s="1182"/>
      <c r="TQM256" s="1182"/>
      <c r="TQN256" s="1182"/>
      <c r="TQO256" s="1182"/>
      <c r="TQP256" s="1182"/>
      <c r="TQQ256" s="1182"/>
      <c r="TQR256" s="1182"/>
      <c r="TQS256" s="1182"/>
      <c r="TQT256" s="1177"/>
      <c r="TQU256" s="1182"/>
      <c r="TQV256" s="1182"/>
      <c r="TQW256" s="1182"/>
      <c r="TQX256" s="1182"/>
      <c r="TQY256" s="1182"/>
      <c r="TQZ256" s="1182"/>
      <c r="TRA256" s="1182"/>
      <c r="TRB256" s="1182"/>
      <c r="TRC256" s="1182"/>
      <c r="TRD256" s="1182"/>
      <c r="TRE256" s="1182"/>
      <c r="TRF256" s="1182"/>
      <c r="TRG256" s="1182"/>
      <c r="TRH256" s="1182"/>
      <c r="TRI256" s="1177"/>
      <c r="TRJ256" s="1182"/>
      <c r="TRK256" s="1182"/>
      <c r="TRL256" s="1182"/>
      <c r="TRM256" s="1182"/>
      <c r="TRN256" s="1182"/>
      <c r="TRO256" s="1182"/>
      <c r="TRP256" s="1182"/>
      <c r="TRQ256" s="1182"/>
      <c r="TRR256" s="1182"/>
      <c r="TRS256" s="1182"/>
      <c r="TRT256" s="1182"/>
      <c r="TRU256" s="1182"/>
      <c r="TRV256" s="1182"/>
      <c r="TRW256" s="1182"/>
      <c r="TRX256" s="1177"/>
      <c r="TRY256" s="1182"/>
      <c r="TRZ256" s="1182"/>
      <c r="TSA256" s="1182"/>
      <c r="TSB256" s="1182"/>
      <c r="TSC256" s="1182"/>
      <c r="TSD256" s="1182"/>
      <c r="TSE256" s="1182"/>
      <c r="TSF256" s="1182"/>
      <c r="TSG256" s="1182"/>
      <c r="TSH256" s="1182"/>
      <c r="TSI256" s="1182"/>
      <c r="TSJ256" s="1182"/>
      <c r="TSK256" s="1182"/>
      <c r="TSL256" s="1182"/>
      <c r="TSM256" s="1177"/>
      <c r="TSN256" s="1182"/>
      <c r="TSO256" s="1182"/>
      <c r="TSP256" s="1182"/>
      <c r="TSQ256" s="1182"/>
      <c r="TSR256" s="1182"/>
      <c r="TSS256" s="1182"/>
      <c r="TST256" s="1182"/>
      <c r="TSU256" s="1182"/>
      <c r="TSV256" s="1182"/>
      <c r="TSW256" s="1182"/>
      <c r="TSX256" s="1182"/>
      <c r="TSY256" s="1182"/>
      <c r="TSZ256" s="1182"/>
      <c r="TTA256" s="1182"/>
      <c r="TTB256" s="1177"/>
      <c r="TTC256" s="1182"/>
      <c r="TTD256" s="1182"/>
      <c r="TTE256" s="1182"/>
      <c r="TTF256" s="1182"/>
      <c r="TTG256" s="1182"/>
      <c r="TTH256" s="1182"/>
      <c r="TTI256" s="1182"/>
      <c r="TTJ256" s="1182"/>
      <c r="TTK256" s="1182"/>
      <c r="TTL256" s="1182"/>
      <c r="TTM256" s="1182"/>
      <c r="TTN256" s="1182"/>
      <c r="TTO256" s="1182"/>
      <c r="TTP256" s="1182"/>
      <c r="TTQ256" s="1177"/>
      <c r="TTR256" s="1182"/>
      <c r="TTS256" s="1182"/>
      <c r="TTT256" s="1182"/>
      <c r="TTU256" s="1182"/>
      <c r="TTV256" s="1182"/>
      <c r="TTW256" s="1182"/>
      <c r="TTX256" s="1182"/>
      <c r="TTY256" s="1182"/>
      <c r="TTZ256" s="1182"/>
      <c r="TUA256" s="1182"/>
      <c r="TUB256" s="1182"/>
      <c r="TUC256" s="1182"/>
      <c r="TUD256" s="1182"/>
      <c r="TUE256" s="1182"/>
      <c r="TUF256" s="1177"/>
      <c r="TUG256" s="1182"/>
      <c r="TUH256" s="1182"/>
      <c r="TUI256" s="1182"/>
      <c r="TUJ256" s="1182"/>
      <c r="TUK256" s="1182"/>
      <c r="TUL256" s="1182"/>
      <c r="TUM256" s="1182"/>
      <c r="TUN256" s="1182"/>
      <c r="TUO256" s="1182"/>
      <c r="TUP256" s="1182"/>
      <c r="TUQ256" s="1182"/>
      <c r="TUR256" s="1182"/>
      <c r="TUS256" s="1182"/>
      <c r="TUT256" s="1182"/>
      <c r="TUU256" s="1177"/>
      <c r="TUV256" s="1182"/>
      <c r="TUW256" s="1182"/>
      <c r="TUX256" s="1182"/>
      <c r="TUY256" s="1182"/>
      <c r="TUZ256" s="1182"/>
      <c r="TVA256" s="1182"/>
      <c r="TVB256" s="1182"/>
      <c r="TVC256" s="1182"/>
      <c r="TVD256" s="1182"/>
      <c r="TVE256" s="1182"/>
      <c r="TVF256" s="1182"/>
      <c r="TVG256" s="1182"/>
      <c r="TVH256" s="1182"/>
      <c r="TVI256" s="1182"/>
      <c r="TVJ256" s="1177"/>
      <c r="TVK256" s="1182"/>
      <c r="TVL256" s="1182"/>
      <c r="TVM256" s="1182"/>
      <c r="TVN256" s="1182"/>
      <c r="TVO256" s="1182"/>
      <c r="TVP256" s="1182"/>
      <c r="TVQ256" s="1182"/>
      <c r="TVR256" s="1182"/>
      <c r="TVS256" s="1182"/>
      <c r="TVT256" s="1182"/>
      <c r="TVU256" s="1182"/>
      <c r="TVV256" s="1182"/>
      <c r="TVW256" s="1182"/>
      <c r="TVX256" s="1182"/>
      <c r="TVY256" s="1177"/>
      <c r="TVZ256" s="1182"/>
      <c r="TWA256" s="1182"/>
      <c r="TWB256" s="1182"/>
      <c r="TWC256" s="1182"/>
      <c r="TWD256" s="1182"/>
      <c r="TWE256" s="1182"/>
      <c r="TWF256" s="1182"/>
      <c r="TWG256" s="1182"/>
      <c r="TWH256" s="1182"/>
      <c r="TWI256" s="1182"/>
      <c r="TWJ256" s="1182"/>
      <c r="TWK256" s="1182"/>
      <c r="TWL256" s="1182"/>
      <c r="TWM256" s="1182"/>
      <c r="TWN256" s="1177"/>
      <c r="TWO256" s="1182"/>
      <c r="TWP256" s="1182"/>
      <c r="TWQ256" s="1182"/>
      <c r="TWR256" s="1182"/>
      <c r="TWS256" s="1182"/>
      <c r="TWT256" s="1182"/>
      <c r="TWU256" s="1182"/>
      <c r="TWV256" s="1182"/>
      <c r="TWW256" s="1182"/>
      <c r="TWX256" s="1182"/>
      <c r="TWY256" s="1182"/>
      <c r="TWZ256" s="1182"/>
      <c r="TXA256" s="1182"/>
      <c r="TXB256" s="1182"/>
      <c r="TXC256" s="1177"/>
      <c r="TXD256" s="1182"/>
      <c r="TXE256" s="1182"/>
      <c r="TXF256" s="1182"/>
      <c r="TXG256" s="1182"/>
      <c r="TXH256" s="1182"/>
      <c r="TXI256" s="1182"/>
      <c r="TXJ256" s="1182"/>
      <c r="TXK256" s="1182"/>
      <c r="TXL256" s="1182"/>
      <c r="TXM256" s="1182"/>
      <c r="TXN256" s="1182"/>
      <c r="TXO256" s="1182"/>
      <c r="TXP256" s="1182"/>
      <c r="TXQ256" s="1182"/>
      <c r="TXR256" s="1177"/>
      <c r="TXS256" s="1182"/>
      <c r="TXT256" s="1182"/>
      <c r="TXU256" s="1182"/>
      <c r="TXV256" s="1182"/>
      <c r="TXW256" s="1182"/>
      <c r="TXX256" s="1182"/>
      <c r="TXY256" s="1182"/>
      <c r="TXZ256" s="1182"/>
      <c r="TYA256" s="1182"/>
      <c r="TYB256" s="1182"/>
      <c r="TYC256" s="1182"/>
      <c r="TYD256" s="1182"/>
      <c r="TYE256" s="1182"/>
      <c r="TYF256" s="1182"/>
      <c r="TYG256" s="1177"/>
      <c r="TYH256" s="1182"/>
      <c r="TYI256" s="1182"/>
      <c r="TYJ256" s="1182"/>
      <c r="TYK256" s="1182"/>
      <c r="TYL256" s="1182"/>
      <c r="TYM256" s="1182"/>
      <c r="TYN256" s="1182"/>
      <c r="TYO256" s="1182"/>
      <c r="TYP256" s="1182"/>
      <c r="TYQ256" s="1182"/>
      <c r="TYR256" s="1182"/>
      <c r="TYS256" s="1182"/>
      <c r="TYT256" s="1182"/>
      <c r="TYU256" s="1182"/>
      <c r="TYV256" s="1177"/>
      <c r="TYW256" s="1182"/>
      <c r="TYX256" s="1182"/>
      <c r="TYY256" s="1182"/>
      <c r="TYZ256" s="1182"/>
      <c r="TZA256" s="1182"/>
      <c r="TZB256" s="1182"/>
      <c r="TZC256" s="1182"/>
      <c r="TZD256" s="1182"/>
      <c r="TZE256" s="1182"/>
      <c r="TZF256" s="1182"/>
      <c r="TZG256" s="1182"/>
      <c r="TZH256" s="1182"/>
      <c r="TZI256" s="1182"/>
      <c r="TZJ256" s="1182"/>
      <c r="TZK256" s="1177"/>
      <c r="TZL256" s="1182"/>
      <c r="TZM256" s="1182"/>
      <c r="TZN256" s="1182"/>
      <c r="TZO256" s="1182"/>
      <c r="TZP256" s="1182"/>
      <c r="TZQ256" s="1182"/>
      <c r="TZR256" s="1182"/>
      <c r="TZS256" s="1182"/>
      <c r="TZT256" s="1182"/>
      <c r="TZU256" s="1182"/>
      <c r="TZV256" s="1182"/>
      <c r="TZW256" s="1182"/>
      <c r="TZX256" s="1182"/>
      <c r="TZY256" s="1182"/>
      <c r="TZZ256" s="1177"/>
      <c r="UAA256" s="1182"/>
      <c r="UAB256" s="1182"/>
      <c r="UAC256" s="1182"/>
      <c r="UAD256" s="1182"/>
      <c r="UAE256" s="1182"/>
      <c r="UAF256" s="1182"/>
      <c r="UAG256" s="1182"/>
      <c r="UAH256" s="1182"/>
      <c r="UAI256" s="1182"/>
      <c r="UAJ256" s="1182"/>
      <c r="UAK256" s="1182"/>
      <c r="UAL256" s="1182"/>
      <c r="UAM256" s="1182"/>
      <c r="UAN256" s="1182"/>
      <c r="UAO256" s="1177"/>
      <c r="UAP256" s="1182"/>
      <c r="UAQ256" s="1182"/>
      <c r="UAR256" s="1182"/>
      <c r="UAS256" s="1182"/>
      <c r="UAT256" s="1182"/>
      <c r="UAU256" s="1182"/>
      <c r="UAV256" s="1182"/>
      <c r="UAW256" s="1182"/>
      <c r="UAX256" s="1182"/>
      <c r="UAY256" s="1182"/>
      <c r="UAZ256" s="1182"/>
      <c r="UBA256" s="1182"/>
      <c r="UBB256" s="1182"/>
      <c r="UBC256" s="1182"/>
      <c r="UBD256" s="1177"/>
      <c r="UBE256" s="1182"/>
      <c r="UBF256" s="1182"/>
      <c r="UBG256" s="1182"/>
      <c r="UBH256" s="1182"/>
      <c r="UBI256" s="1182"/>
      <c r="UBJ256" s="1182"/>
      <c r="UBK256" s="1182"/>
      <c r="UBL256" s="1182"/>
      <c r="UBM256" s="1182"/>
      <c r="UBN256" s="1182"/>
      <c r="UBO256" s="1182"/>
      <c r="UBP256" s="1182"/>
      <c r="UBQ256" s="1182"/>
      <c r="UBR256" s="1182"/>
      <c r="UBS256" s="1177"/>
      <c r="UBT256" s="1182"/>
      <c r="UBU256" s="1182"/>
      <c r="UBV256" s="1182"/>
      <c r="UBW256" s="1182"/>
      <c r="UBX256" s="1182"/>
      <c r="UBY256" s="1182"/>
      <c r="UBZ256" s="1182"/>
      <c r="UCA256" s="1182"/>
      <c r="UCB256" s="1182"/>
      <c r="UCC256" s="1182"/>
      <c r="UCD256" s="1182"/>
      <c r="UCE256" s="1182"/>
      <c r="UCF256" s="1182"/>
      <c r="UCG256" s="1182"/>
      <c r="UCH256" s="1177"/>
      <c r="UCI256" s="1182"/>
      <c r="UCJ256" s="1182"/>
      <c r="UCK256" s="1182"/>
      <c r="UCL256" s="1182"/>
      <c r="UCM256" s="1182"/>
      <c r="UCN256" s="1182"/>
      <c r="UCO256" s="1182"/>
      <c r="UCP256" s="1182"/>
      <c r="UCQ256" s="1182"/>
      <c r="UCR256" s="1182"/>
      <c r="UCS256" s="1182"/>
      <c r="UCT256" s="1182"/>
      <c r="UCU256" s="1182"/>
      <c r="UCV256" s="1182"/>
      <c r="UCW256" s="1177"/>
      <c r="UCX256" s="1182"/>
      <c r="UCY256" s="1182"/>
      <c r="UCZ256" s="1182"/>
      <c r="UDA256" s="1182"/>
      <c r="UDB256" s="1182"/>
      <c r="UDC256" s="1182"/>
      <c r="UDD256" s="1182"/>
      <c r="UDE256" s="1182"/>
      <c r="UDF256" s="1182"/>
      <c r="UDG256" s="1182"/>
      <c r="UDH256" s="1182"/>
      <c r="UDI256" s="1182"/>
      <c r="UDJ256" s="1182"/>
      <c r="UDK256" s="1182"/>
      <c r="UDL256" s="1177"/>
      <c r="UDM256" s="1182"/>
      <c r="UDN256" s="1182"/>
      <c r="UDO256" s="1182"/>
      <c r="UDP256" s="1182"/>
      <c r="UDQ256" s="1182"/>
      <c r="UDR256" s="1182"/>
      <c r="UDS256" s="1182"/>
      <c r="UDT256" s="1182"/>
      <c r="UDU256" s="1182"/>
      <c r="UDV256" s="1182"/>
      <c r="UDW256" s="1182"/>
      <c r="UDX256" s="1182"/>
      <c r="UDY256" s="1182"/>
      <c r="UDZ256" s="1182"/>
      <c r="UEA256" s="1177"/>
      <c r="UEB256" s="1182"/>
      <c r="UEC256" s="1182"/>
      <c r="UED256" s="1182"/>
      <c r="UEE256" s="1182"/>
      <c r="UEF256" s="1182"/>
      <c r="UEG256" s="1182"/>
      <c r="UEH256" s="1182"/>
      <c r="UEI256" s="1182"/>
      <c r="UEJ256" s="1182"/>
      <c r="UEK256" s="1182"/>
      <c r="UEL256" s="1182"/>
      <c r="UEM256" s="1182"/>
      <c r="UEN256" s="1182"/>
      <c r="UEO256" s="1182"/>
      <c r="UEP256" s="1177"/>
      <c r="UEQ256" s="1182"/>
      <c r="UER256" s="1182"/>
      <c r="UES256" s="1182"/>
      <c r="UET256" s="1182"/>
      <c r="UEU256" s="1182"/>
      <c r="UEV256" s="1182"/>
      <c r="UEW256" s="1182"/>
      <c r="UEX256" s="1182"/>
      <c r="UEY256" s="1182"/>
      <c r="UEZ256" s="1182"/>
      <c r="UFA256" s="1182"/>
      <c r="UFB256" s="1182"/>
      <c r="UFC256" s="1182"/>
      <c r="UFD256" s="1182"/>
      <c r="UFE256" s="1177"/>
      <c r="UFF256" s="1182"/>
      <c r="UFG256" s="1182"/>
      <c r="UFH256" s="1182"/>
      <c r="UFI256" s="1182"/>
      <c r="UFJ256" s="1182"/>
      <c r="UFK256" s="1182"/>
      <c r="UFL256" s="1182"/>
      <c r="UFM256" s="1182"/>
      <c r="UFN256" s="1182"/>
      <c r="UFO256" s="1182"/>
      <c r="UFP256" s="1182"/>
      <c r="UFQ256" s="1182"/>
      <c r="UFR256" s="1182"/>
      <c r="UFS256" s="1182"/>
      <c r="UFT256" s="1177"/>
      <c r="UFU256" s="1182"/>
      <c r="UFV256" s="1182"/>
      <c r="UFW256" s="1182"/>
      <c r="UFX256" s="1182"/>
      <c r="UFY256" s="1182"/>
      <c r="UFZ256" s="1182"/>
      <c r="UGA256" s="1182"/>
      <c r="UGB256" s="1182"/>
      <c r="UGC256" s="1182"/>
      <c r="UGD256" s="1182"/>
      <c r="UGE256" s="1182"/>
      <c r="UGF256" s="1182"/>
      <c r="UGG256" s="1182"/>
      <c r="UGH256" s="1182"/>
      <c r="UGI256" s="1177"/>
      <c r="UGJ256" s="1182"/>
      <c r="UGK256" s="1182"/>
      <c r="UGL256" s="1182"/>
      <c r="UGM256" s="1182"/>
      <c r="UGN256" s="1182"/>
      <c r="UGO256" s="1182"/>
      <c r="UGP256" s="1182"/>
      <c r="UGQ256" s="1182"/>
      <c r="UGR256" s="1182"/>
      <c r="UGS256" s="1182"/>
      <c r="UGT256" s="1182"/>
      <c r="UGU256" s="1182"/>
      <c r="UGV256" s="1182"/>
      <c r="UGW256" s="1182"/>
      <c r="UGX256" s="1177"/>
      <c r="UGY256" s="1182"/>
      <c r="UGZ256" s="1182"/>
      <c r="UHA256" s="1182"/>
      <c r="UHB256" s="1182"/>
      <c r="UHC256" s="1182"/>
      <c r="UHD256" s="1182"/>
      <c r="UHE256" s="1182"/>
      <c r="UHF256" s="1182"/>
      <c r="UHG256" s="1182"/>
      <c r="UHH256" s="1182"/>
      <c r="UHI256" s="1182"/>
      <c r="UHJ256" s="1182"/>
      <c r="UHK256" s="1182"/>
      <c r="UHL256" s="1182"/>
      <c r="UHM256" s="1177"/>
      <c r="UHN256" s="1182"/>
      <c r="UHO256" s="1182"/>
      <c r="UHP256" s="1182"/>
      <c r="UHQ256" s="1182"/>
      <c r="UHR256" s="1182"/>
      <c r="UHS256" s="1182"/>
      <c r="UHT256" s="1182"/>
      <c r="UHU256" s="1182"/>
      <c r="UHV256" s="1182"/>
      <c r="UHW256" s="1182"/>
      <c r="UHX256" s="1182"/>
      <c r="UHY256" s="1182"/>
      <c r="UHZ256" s="1182"/>
      <c r="UIA256" s="1182"/>
      <c r="UIB256" s="1177"/>
      <c r="UIC256" s="1182"/>
      <c r="UID256" s="1182"/>
      <c r="UIE256" s="1182"/>
      <c r="UIF256" s="1182"/>
      <c r="UIG256" s="1182"/>
      <c r="UIH256" s="1182"/>
      <c r="UII256" s="1182"/>
      <c r="UIJ256" s="1182"/>
      <c r="UIK256" s="1182"/>
      <c r="UIL256" s="1182"/>
      <c r="UIM256" s="1182"/>
      <c r="UIN256" s="1182"/>
      <c r="UIO256" s="1182"/>
      <c r="UIP256" s="1182"/>
      <c r="UIQ256" s="1177"/>
      <c r="UIR256" s="1182"/>
      <c r="UIS256" s="1182"/>
      <c r="UIT256" s="1182"/>
      <c r="UIU256" s="1182"/>
      <c r="UIV256" s="1182"/>
      <c r="UIW256" s="1182"/>
      <c r="UIX256" s="1182"/>
      <c r="UIY256" s="1182"/>
      <c r="UIZ256" s="1182"/>
      <c r="UJA256" s="1182"/>
      <c r="UJB256" s="1182"/>
      <c r="UJC256" s="1182"/>
      <c r="UJD256" s="1182"/>
      <c r="UJE256" s="1182"/>
      <c r="UJF256" s="1177"/>
      <c r="UJG256" s="1182"/>
      <c r="UJH256" s="1182"/>
      <c r="UJI256" s="1182"/>
      <c r="UJJ256" s="1182"/>
      <c r="UJK256" s="1182"/>
      <c r="UJL256" s="1182"/>
      <c r="UJM256" s="1182"/>
      <c r="UJN256" s="1182"/>
      <c r="UJO256" s="1182"/>
      <c r="UJP256" s="1182"/>
      <c r="UJQ256" s="1182"/>
      <c r="UJR256" s="1182"/>
      <c r="UJS256" s="1182"/>
      <c r="UJT256" s="1182"/>
      <c r="UJU256" s="1177"/>
      <c r="UJV256" s="1182"/>
      <c r="UJW256" s="1182"/>
      <c r="UJX256" s="1182"/>
      <c r="UJY256" s="1182"/>
      <c r="UJZ256" s="1182"/>
      <c r="UKA256" s="1182"/>
      <c r="UKB256" s="1182"/>
      <c r="UKC256" s="1182"/>
      <c r="UKD256" s="1182"/>
      <c r="UKE256" s="1182"/>
      <c r="UKF256" s="1182"/>
      <c r="UKG256" s="1182"/>
      <c r="UKH256" s="1182"/>
      <c r="UKI256" s="1182"/>
      <c r="UKJ256" s="1177"/>
      <c r="UKK256" s="1182"/>
      <c r="UKL256" s="1182"/>
      <c r="UKM256" s="1182"/>
      <c r="UKN256" s="1182"/>
      <c r="UKO256" s="1182"/>
      <c r="UKP256" s="1182"/>
      <c r="UKQ256" s="1182"/>
      <c r="UKR256" s="1182"/>
      <c r="UKS256" s="1182"/>
      <c r="UKT256" s="1182"/>
      <c r="UKU256" s="1182"/>
      <c r="UKV256" s="1182"/>
      <c r="UKW256" s="1182"/>
      <c r="UKX256" s="1182"/>
      <c r="UKY256" s="1177"/>
      <c r="UKZ256" s="1182"/>
      <c r="ULA256" s="1182"/>
      <c r="ULB256" s="1182"/>
      <c r="ULC256" s="1182"/>
      <c r="ULD256" s="1182"/>
      <c r="ULE256" s="1182"/>
      <c r="ULF256" s="1182"/>
      <c r="ULG256" s="1182"/>
      <c r="ULH256" s="1182"/>
      <c r="ULI256" s="1182"/>
      <c r="ULJ256" s="1182"/>
      <c r="ULK256" s="1182"/>
      <c r="ULL256" s="1182"/>
      <c r="ULM256" s="1182"/>
      <c r="ULN256" s="1177"/>
      <c r="ULO256" s="1182"/>
      <c r="ULP256" s="1182"/>
      <c r="ULQ256" s="1182"/>
      <c r="ULR256" s="1182"/>
      <c r="ULS256" s="1182"/>
      <c r="ULT256" s="1182"/>
      <c r="ULU256" s="1182"/>
      <c r="ULV256" s="1182"/>
      <c r="ULW256" s="1182"/>
      <c r="ULX256" s="1182"/>
      <c r="ULY256" s="1182"/>
      <c r="ULZ256" s="1182"/>
      <c r="UMA256" s="1182"/>
      <c r="UMB256" s="1182"/>
      <c r="UMC256" s="1177"/>
      <c r="UMD256" s="1182"/>
      <c r="UME256" s="1182"/>
      <c r="UMF256" s="1182"/>
      <c r="UMG256" s="1182"/>
      <c r="UMH256" s="1182"/>
      <c r="UMI256" s="1182"/>
      <c r="UMJ256" s="1182"/>
      <c r="UMK256" s="1182"/>
      <c r="UML256" s="1182"/>
      <c r="UMM256" s="1182"/>
      <c r="UMN256" s="1182"/>
      <c r="UMO256" s="1182"/>
      <c r="UMP256" s="1182"/>
      <c r="UMQ256" s="1182"/>
      <c r="UMR256" s="1177"/>
      <c r="UMS256" s="1182"/>
      <c r="UMT256" s="1182"/>
      <c r="UMU256" s="1182"/>
      <c r="UMV256" s="1182"/>
      <c r="UMW256" s="1182"/>
      <c r="UMX256" s="1182"/>
      <c r="UMY256" s="1182"/>
      <c r="UMZ256" s="1182"/>
      <c r="UNA256" s="1182"/>
      <c r="UNB256" s="1182"/>
      <c r="UNC256" s="1182"/>
      <c r="UND256" s="1182"/>
      <c r="UNE256" s="1182"/>
      <c r="UNF256" s="1182"/>
      <c r="UNG256" s="1177"/>
      <c r="UNH256" s="1182"/>
      <c r="UNI256" s="1182"/>
      <c r="UNJ256" s="1182"/>
      <c r="UNK256" s="1182"/>
      <c r="UNL256" s="1182"/>
      <c r="UNM256" s="1182"/>
      <c r="UNN256" s="1182"/>
      <c r="UNO256" s="1182"/>
      <c r="UNP256" s="1182"/>
      <c r="UNQ256" s="1182"/>
      <c r="UNR256" s="1182"/>
      <c r="UNS256" s="1182"/>
      <c r="UNT256" s="1182"/>
      <c r="UNU256" s="1182"/>
      <c r="UNV256" s="1177"/>
      <c r="UNW256" s="1182"/>
      <c r="UNX256" s="1182"/>
      <c r="UNY256" s="1182"/>
      <c r="UNZ256" s="1182"/>
      <c r="UOA256" s="1182"/>
      <c r="UOB256" s="1182"/>
      <c r="UOC256" s="1182"/>
      <c r="UOD256" s="1182"/>
      <c r="UOE256" s="1182"/>
      <c r="UOF256" s="1182"/>
      <c r="UOG256" s="1182"/>
      <c r="UOH256" s="1182"/>
      <c r="UOI256" s="1182"/>
      <c r="UOJ256" s="1182"/>
      <c r="UOK256" s="1177"/>
      <c r="UOL256" s="1182"/>
      <c r="UOM256" s="1182"/>
      <c r="UON256" s="1182"/>
      <c r="UOO256" s="1182"/>
      <c r="UOP256" s="1182"/>
      <c r="UOQ256" s="1182"/>
      <c r="UOR256" s="1182"/>
      <c r="UOS256" s="1182"/>
      <c r="UOT256" s="1182"/>
      <c r="UOU256" s="1182"/>
      <c r="UOV256" s="1182"/>
      <c r="UOW256" s="1182"/>
      <c r="UOX256" s="1182"/>
      <c r="UOY256" s="1182"/>
      <c r="UOZ256" s="1177"/>
      <c r="UPA256" s="1182"/>
      <c r="UPB256" s="1182"/>
      <c r="UPC256" s="1182"/>
      <c r="UPD256" s="1182"/>
      <c r="UPE256" s="1182"/>
      <c r="UPF256" s="1182"/>
      <c r="UPG256" s="1182"/>
      <c r="UPH256" s="1182"/>
      <c r="UPI256" s="1182"/>
      <c r="UPJ256" s="1182"/>
      <c r="UPK256" s="1182"/>
      <c r="UPL256" s="1182"/>
      <c r="UPM256" s="1182"/>
      <c r="UPN256" s="1182"/>
      <c r="UPO256" s="1177"/>
      <c r="UPP256" s="1182"/>
      <c r="UPQ256" s="1182"/>
      <c r="UPR256" s="1182"/>
      <c r="UPS256" s="1182"/>
      <c r="UPT256" s="1182"/>
      <c r="UPU256" s="1182"/>
      <c r="UPV256" s="1182"/>
      <c r="UPW256" s="1182"/>
      <c r="UPX256" s="1182"/>
      <c r="UPY256" s="1182"/>
      <c r="UPZ256" s="1182"/>
      <c r="UQA256" s="1182"/>
      <c r="UQB256" s="1182"/>
      <c r="UQC256" s="1182"/>
      <c r="UQD256" s="1177"/>
      <c r="UQE256" s="1182"/>
      <c r="UQF256" s="1182"/>
      <c r="UQG256" s="1182"/>
      <c r="UQH256" s="1182"/>
      <c r="UQI256" s="1182"/>
      <c r="UQJ256" s="1182"/>
      <c r="UQK256" s="1182"/>
      <c r="UQL256" s="1182"/>
      <c r="UQM256" s="1182"/>
      <c r="UQN256" s="1182"/>
      <c r="UQO256" s="1182"/>
      <c r="UQP256" s="1182"/>
      <c r="UQQ256" s="1182"/>
      <c r="UQR256" s="1182"/>
      <c r="UQS256" s="1177"/>
      <c r="UQT256" s="1182"/>
      <c r="UQU256" s="1182"/>
      <c r="UQV256" s="1182"/>
      <c r="UQW256" s="1182"/>
      <c r="UQX256" s="1182"/>
      <c r="UQY256" s="1182"/>
      <c r="UQZ256" s="1182"/>
      <c r="URA256" s="1182"/>
      <c r="URB256" s="1182"/>
      <c r="URC256" s="1182"/>
      <c r="URD256" s="1182"/>
      <c r="URE256" s="1182"/>
      <c r="URF256" s="1182"/>
      <c r="URG256" s="1182"/>
      <c r="URH256" s="1177"/>
      <c r="URI256" s="1182"/>
      <c r="URJ256" s="1182"/>
      <c r="URK256" s="1182"/>
      <c r="URL256" s="1182"/>
      <c r="URM256" s="1182"/>
      <c r="URN256" s="1182"/>
      <c r="URO256" s="1182"/>
      <c r="URP256" s="1182"/>
      <c r="URQ256" s="1182"/>
      <c r="URR256" s="1182"/>
      <c r="URS256" s="1182"/>
      <c r="URT256" s="1182"/>
      <c r="URU256" s="1182"/>
      <c r="URV256" s="1182"/>
      <c r="URW256" s="1177"/>
      <c r="URX256" s="1182"/>
      <c r="URY256" s="1182"/>
      <c r="URZ256" s="1182"/>
      <c r="USA256" s="1182"/>
      <c r="USB256" s="1182"/>
      <c r="USC256" s="1182"/>
      <c r="USD256" s="1182"/>
      <c r="USE256" s="1182"/>
      <c r="USF256" s="1182"/>
      <c r="USG256" s="1182"/>
      <c r="USH256" s="1182"/>
      <c r="USI256" s="1182"/>
      <c r="USJ256" s="1182"/>
      <c r="USK256" s="1182"/>
      <c r="USL256" s="1177"/>
      <c r="USM256" s="1182"/>
      <c r="USN256" s="1182"/>
      <c r="USO256" s="1182"/>
      <c r="USP256" s="1182"/>
      <c r="USQ256" s="1182"/>
      <c r="USR256" s="1182"/>
      <c r="USS256" s="1182"/>
      <c r="UST256" s="1182"/>
      <c r="USU256" s="1182"/>
      <c r="USV256" s="1182"/>
      <c r="USW256" s="1182"/>
      <c r="USX256" s="1182"/>
      <c r="USY256" s="1182"/>
      <c r="USZ256" s="1182"/>
      <c r="UTA256" s="1177"/>
      <c r="UTB256" s="1182"/>
      <c r="UTC256" s="1182"/>
      <c r="UTD256" s="1182"/>
      <c r="UTE256" s="1182"/>
      <c r="UTF256" s="1182"/>
      <c r="UTG256" s="1182"/>
      <c r="UTH256" s="1182"/>
      <c r="UTI256" s="1182"/>
      <c r="UTJ256" s="1182"/>
      <c r="UTK256" s="1182"/>
      <c r="UTL256" s="1182"/>
      <c r="UTM256" s="1182"/>
      <c r="UTN256" s="1182"/>
      <c r="UTO256" s="1182"/>
      <c r="UTP256" s="1177"/>
      <c r="UTQ256" s="1182"/>
      <c r="UTR256" s="1182"/>
      <c r="UTS256" s="1182"/>
      <c r="UTT256" s="1182"/>
      <c r="UTU256" s="1182"/>
      <c r="UTV256" s="1182"/>
      <c r="UTW256" s="1182"/>
      <c r="UTX256" s="1182"/>
      <c r="UTY256" s="1182"/>
      <c r="UTZ256" s="1182"/>
      <c r="UUA256" s="1182"/>
      <c r="UUB256" s="1182"/>
      <c r="UUC256" s="1182"/>
      <c r="UUD256" s="1182"/>
      <c r="UUE256" s="1177"/>
      <c r="UUF256" s="1182"/>
      <c r="UUG256" s="1182"/>
      <c r="UUH256" s="1182"/>
      <c r="UUI256" s="1182"/>
      <c r="UUJ256" s="1182"/>
      <c r="UUK256" s="1182"/>
      <c r="UUL256" s="1182"/>
      <c r="UUM256" s="1182"/>
      <c r="UUN256" s="1182"/>
      <c r="UUO256" s="1182"/>
      <c r="UUP256" s="1182"/>
      <c r="UUQ256" s="1182"/>
      <c r="UUR256" s="1182"/>
      <c r="UUS256" s="1182"/>
      <c r="UUT256" s="1177"/>
      <c r="UUU256" s="1182"/>
      <c r="UUV256" s="1182"/>
      <c r="UUW256" s="1182"/>
      <c r="UUX256" s="1182"/>
      <c r="UUY256" s="1182"/>
      <c r="UUZ256" s="1182"/>
      <c r="UVA256" s="1182"/>
      <c r="UVB256" s="1182"/>
      <c r="UVC256" s="1182"/>
      <c r="UVD256" s="1182"/>
      <c r="UVE256" s="1182"/>
      <c r="UVF256" s="1182"/>
      <c r="UVG256" s="1182"/>
      <c r="UVH256" s="1182"/>
      <c r="UVI256" s="1177"/>
      <c r="UVJ256" s="1182"/>
      <c r="UVK256" s="1182"/>
      <c r="UVL256" s="1182"/>
      <c r="UVM256" s="1182"/>
      <c r="UVN256" s="1182"/>
      <c r="UVO256" s="1182"/>
      <c r="UVP256" s="1182"/>
      <c r="UVQ256" s="1182"/>
      <c r="UVR256" s="1182"/>
      <c r="UVS256" s="1182"/>
      <c r="UVT256" s="1182"/>
      <c r="UVU256" s="1182"/>
      <c r="UVV256" s="1182"/>
      <c r="UVW256" s="1182"/>
      <c r="UVX256" s="1177"/>
      <c r="UVY256" s="1182"/>
      <c r="UVZ256" s="1182"/>
      <c r="UWA256" s="1182"/>
      <c r="UWB256" s="1182"/>
      <c r="UWC256" s="1182"/>
      <c r="UWD256" s="1182"/>
      <c r="UWE256" s="1182"/>
      <c r="UWF256" s="1182"/>
      <c r="UWG256" s="1182"/>
      <c r="UWH256" s="1182"/>
      <c r="UWI256" s="1182"/>
      <c r="UWJ256" s="1182"/>
      <c r="UWK256" s="1182"/>
      <c r="UWL256" s="1182"/>
      <c r="UWM256" s="1177"/>
      <c r="UWN256" s="1182"/>
      <c r="UWO256" s="1182"/>
      <c r="UWP256" s="1182"/>
      <c r="UWQ256" s="1182"/>
      <c r="UWR256" s="1182"/>
      <c r="UWS256" s="1182"/>
      <c r="UWT256" s="1182"/>
      <c r="UWU256" s="1182"/>
      <c r="UWV256" s="1182"/>
      <c r="UWW256" s="1182"/>
      <c r="UWX256" s="1182"/>
      <c r="UWY256" s="1182"/>
      <c r="UWZ256" s="1182"/>
      <c r="UXA256" s="1182"/>
      <c r="UXB256" s="1177"/>
      <c r="UXC256" s="1182"/>
      <c r="UXD256" s="1182"/>
      <c r="UXE256" s="1182"/>
      <c r="UXF256" s="1182"/>
      <c r="UXG256" s="1182"/>
      <c r="UXH256" s="1182"/>
      <c r="UXI256" s="1182"/>
      <c r="UXJ256" s="1182"/>
      <c r="UXK256" s="1182"/>
      <c r="UXL256" s="1182"/>
      <c r="UXM256" s="1182"/>
      <c r="UXN256" s="1182"/>
      <c r="UXO256" s="1182"/>
      <c r="UXP256" s="1182"/>
      <c r="UXQ256" s="1177"/>
      <c r="UXR256" s="1182"/>
      <c r="UXS256" s="1182"/>
      <c r="UXT256" s="1182"/>
      <c r="UXU256" s="1182"/>
      <c r="UXV256" s="1182"/>
      <c r="UXW256" s="1182"/>
      <c r="UXX256" s="1182"/>
      <c r="UXY256" s="1182"/>
      <c r="UXZ256" s="1182"/>
      <c r="UYA256" s="1182"/>
      <c r="UYB256" s="1182"/>
      <c r="UYC256" s="1182"/>
      <c r="UYD256" s="1182"/>
      <c r="UYE256" s="1182"/>
      <c r="UYF256" s="1177"/>
      <c r="UYG256" s="1182"/>
      <c r="UYH256" s="1182"/>
      <c r="UYI256" s="1182"/>
      <c r="UYJ256" s="1182"/>
      <c r="UYK256" s="1182"/>
      <c r="UYL256" s="1182"/>
      <c r="UYM256" s="1182"/>
      <c r="UYN256" s="1182"/>
      <c r="UYO256" s="1182"/>
      <c r="UYP256" s="1182"/>
      <c r="UYQ256" s="1182"/>
      <c r="UYR256" s="1182"/>
      <c r="UYS256" s="1182"/>
      <c r="UYT256" s="1182"/>
      <c r="UYU256" s="1177"/>
      <c r="UYV256" s="1182"/>
      <c r="UYW256" s="1182"/>
      <c r="UYX256" s="1182"/>
      <c r="UYY256" s="1182"/>
      <c r="UYZ256" s="1182"/>
      <c r="UZA256" s="1182"/>
      <c r="UZB256" s="1182"/>
      <c r="UZC256" s="1182"/>
      <c r="UZD256" s="1182"/>
      <c r="UZE256" s="1182"/>
      <c r="UZF256" s="1182"/>
      <c r="UZG256" s="1182"/>
      <c r="UZH256" s="1182"/>
      <c r="UZI256" s="1182"/>
      <c r="UZJ256" s="1177"/>
      <c r="UZK256" s="1182"/>
      <c r="UZL256" s="1182"/>
      <c r="UZM256" s="1182"/>
      <c r="UZN256" s="1182"/>
      <c r="UZO256" s="1182"/>
      <c r="UZP256" s="1182"/>
      <c r="UZQ256" s="1182"/>
      <c r="UZR256" s="1182"/>
      <c r="UZS256" s="1182"/>
      <c r="UZT256" s="1182"/>
      <c r="UZU256" s="1182"/>
      <c r="UZV256" s="1182"/>
      <c r="UZW256" s="1182"/>
      <c r="UZX256" s="1182"/>
      <c r="UZY256" s="1177"/>
      <c r="UZZ256" s="1182"/>
      <c r="VAA256" s="1182"/>
      <c r="VAB256" s="1182"/>
      <c r="VAC256" s="1182"/>
      <c r="VAD256" s="1182"/>
      <c r="VAE256" s="1182"/>
      <c r="VAF256" s="1182"/>
      <c r="VAG256" s="1182"/>
      <c r="VAH256" s="1182"/>
      <c r="VAI256" s="1182"/>
      <c r="VAJ256" s="1182"/>
      <c r="VAK256" s="1182"/>
      <c r="VAL256" s="1182"/>
      <c r="VAM256" s="1182"/>
      <c r="VAN256" s="1177"/>
      <c r="VAO256" s="1182"/>
      <c r="VAP256" s="1182"/>
      <c r="VAQ256" s="1182"/>
      <c r="VAR256" s="1182"/>
      <c r="VAS256" s="1182"/>
      <c r="VAT256" s="1182"/>
      <c r="VAU256" s="1182"/>
      <c r="VAV256" s="1182"/>
      <c r="VAW256" s="1182"/>
      <c r="VAX256" s="1182"/>
      <c r="VAY256" s="1182"/>
      <c r="VAZ256" s="1182"/>
      <c r="VBA256" s="1182"/>
      <c r="VBB256" s="1182"/>
      <c r="VBC256" s="1177"/>
      <c r="VBD256" s="1182"/>
      <c r="VBE256" s="1182"/>
      <c r="VBF256" s="1182"/>
      <c r="VBG256" s="1182"/>
      <c r="VBH256" s="1182"/>
      <c r="VBI256" s="1182"/>
      <c r="VBJ256" s="1182"/>
      <c r="VBK256" s="1182"/>
      <c r="VBL256" s="1182"/>
      <c r="VBM256" s="1182"/>
      <c r="VBN256" s="1182"/>
      <c r="VBO256" s="1182"/>
      <c r="VBP256" s="1182"/>
      <c r="VBQ256" s="1182"/>
      <c r="VBR256" s="1177"/>
      <c r="VBS256" s="1182"/>
      <c r="VBT256" s="1182"/>
      <c r="VBU256" s="1182"/>
      <c r="VBV256" s="1182"/>
      <c r="VBW256" s="1182"/>
      <c r="VBX256" s="1182"/>
      <c r="VBY256" s="1182"/>
      <c r="VBZ256" s="1182"/>
      <c r="VCA256" s="1182"/>
      <c r="VCB256" s="1182"/>
      <c r="VCC256" s="1182"/>
      <c r="VCD256" s="1182"/>
      <c r="VCE256" s="1182"/>
      <c r="VCF256" s="1182"/>
      <c r="VCG256" s="1177"/>
      <c r="VCH256" s="1182"/>
      <c r="VCI256" s="1182"/>
      <c r="VCJ256" s="1182"/>
      <c r="VCK256" s="1182"/>
      <c r="VCL256" s="1182"/>
      <c r="VCM256" s="1182"/>
      <c r="VCN256" s="1182"/>
      <c r="VCO256" s="1182"/>
      <c r="VCP256" s="1182"/>
      <c r="VCQ256" s="1182"/>
      <c r="VCR256" s="1182"/>
      <c r="VCS256" s="1182"/>
      <c r="VCT256" s="1182"/>
      <c r="VCU256" s="1182"/>
      <c r="VCV256" s="1177"/>
      <c r="VCW256" s="1182"/>
      <c r="VCX256" s="1182"/>
      <c r="VCY256" s="1182"/>
      <c r="VCZ256" s="1182"/>
      <c r="VDA256" s="1182"/>
      <c r="VDB256" s="1182"/>
      <c r="VDC256" s="1182"/>
      <c r="VDD256" s="1182"/>
      <c r="VDE256" s="1182"/>
      <c r="VDF256" s="1182"/>
      <c r="VDG256" s="1182"/>
      <c r="VDH256" s="1182"/>
      <c r="VDI256" s="1182"/>
      <c r="VDJ256" s="1182"/>
      <c r="VDK256" s="1177"/>
      <c r="VDL256" s="1182"/>
      <c r="VDM256" s="1182"/>
      <c r="VDN256" s="1182"/>
      <c r="VDO256" s="1182"/>
      <c r="VDP256" s="1182"/>
      <c r="VDQ256" s="1182"/>
      <c r="VDR256" s="1182"/>
      <c r="VDS256" s="1182"/>
      <c r="VDT256" s="1182"/>
      <c r="VDU256" s="1182"/>
      <c r="VDV256" s="1182"/>
      <c r="VDW256" s="1182"/>
      <c r="VDX256" s="1182"/>
      <c r="VDY256" s="1182"/>
      <c r="VDZ256" s="1177"/>
      <c r="VEA256" s="1182"/>
      <c r="VEB256" s="1182"/>
      <c r="VEC256" s="1182"/>
      <c r="VED256" s="1182"/>
      <c r="VEE256" s="1182"/>
      <c r="VEF256" s="1182"/>
      <c r="VEG256" s="1182"/>
      <c r="VEH256" s="1182"/>
      <c r="VEI256" s="1182"/>
      <c r="VEJ256" s="1182"/>
      <c r="VEK256" s="1182"/>
      <c r="VEL256" s="1182"/>
      <c r="VEM256" s="1182"/>
      <c r="VEN256" s="1182"/>
      <c r="VEO256" s="1177"/>
      <c r="VEP256" s="1182"/>
      <c r="VEQ256" s="1182"/>
      <c r="VER256" s="1182"/>
      <c r="VES256" s="1182"/>
      <c r="VET256" s="1182"/>
      <c r="VEU256" s="1182"/>
      <c r="VEV256" s="1182"/>
      <c r="VEW256" s="1182"/>
      <c r="VEX256" s="1182"/>
      <c r="VEY256" s="1182"/>
      <c r="VEZ256" s="1182"/>
      <c r="VFA256" s="1182"/>
      <c r="VFB256" s="1182"/>
      <c r="VFC256" s="1182"/>
      <c r="VFD256" s="1177"/>
      <c r="VFE256" s="1182"/>
      <c r="VFF256" s="1182"/>
      <c r="VFG256" s="1182"/>
      <c r="VFH256" s="1182"/>
      <c r="VFI256" s="1182"/>
      <c r="VFJ256" s="1182"/>
      <c r="VFK256" s="1182"/>
      <c r="VFL256" s="1182"/>
      <c r="VFM256" s="1182"/>
      <c r="VFN256" s="1182"/>
      <c r="VFO256" s="1182"/>
      <c r="VFP256" s="1182"/>
      <c r="VFQ256" s="1182"/>
      <c r="VFR256" s="1182"/>
      <c r="VFS256" s="1177"/>
      <c r="VFT256" s="1182"/>
      <c r="VFU256" s="1182"/>
      <c r="VFV256" s="1182"/>
      <c r="VFW256" s="1182"/>
      <c r="VFX256" s="1182"/>
      <c r="VFY256" s="1182"/>
      <c r="VFZ256" s="1182"/>
      <c r="VGA256" s="1182"/>
      <c r="VGB256" s="1182"/>
      <c r="VGC256" s="1182"/>
      <c r="VGD256" s="1182"/>
      <c r="VGE256" s="1182"/>
      <c r="VGF256" s="1182"/>
      <c r="VGG256" s="1182"/>
      <c r="VGH256" s="1177"/>
      <c r="VGI256" s="1182"/>
      <c r="VGJ256" s="1182"/>
      <c r="VGK256" s="1182"/>
      <c r="VGL256" s="1182"/>
      <c r="VGM256" s="1182"/>
      <c r="VGN256" s="1182"/>
      <c r="VGO256" s="1182"/>
      <c r="VGP256" s="1182"/>
      <c r="VGQ256" s="1182"/>
      <c r="VGR256" s="1182"/>
      <c r="VGS256" s="1182"/>
      <c r="VGT256" s="1182"/>
      <c r="VGU256" s="1182"/>
      <c r="VGV256" s="1182"/>
      <c r="VGW256" s="1177"/>
      <c r="VGX256" s="1182"/>
      <c r="VGY256" s="1182"/>
      <c r="VGZ256" s="1182"/>
      <c r="VHA256" s="1182"/>
      <c r="VHB256" s="1182"/>
      <c r="VHC256" s="1182"/>
      <c r="VHD256" s="1182"/>
      <c r="VHE256" s="1182"/>
      <c r="VHF256" s="1182"/>
      <c r="VHG256" s="1182"/>
      <c r="VHH256" s="1182"/>
      <c r="VHI256" s="1182"/>
      <c r="VHJ256" s="1182"/>
      <c r="VHK256" s="1182"/>
      <c r="VHL256" s="1177"/>
      <c r="VHM256" s="1182"/>
      <c r="VHN256" s="1182"/>
      <c r="VHO256" s="1182"/>
      <c r="VHP256" s="1182"/>
      <c r="VHQ256" s="1182"/>
      <c r="VHR256" s="1182"/>
      <c r="VHS256" s="1182"/>
      <c r="VHT256" s="1182"/>
      <c r="VHU256" s="1182"/>
      <c r="VHV256" s="1182"/>
      <c r="VHW256" s="1182"/>
      <c r="VHX256" s="1182"/>
      <c r="VHY256" s="1182"/>
      <c r="VHZ256" s="1182"/>
      <c r="VIA256" s="1177"/>
      <c r="VIB256" s="1182"/>
      <c r="VIC256" s="1182"/>
      <c r="VID256" s="1182"/>
      <c r="VIE256" s="1182"/>
      <c r="VIF256" s="1182"/>
      <c r="VIG256" s="1182"/>
      <c r="VIH256" s="1182"/>
      <c r="VII256" s="1182"/>
      <c r="VIJ256" s="1182"/>
      <c r="VIK256" s="1182"/>
      <c r="VIL256" s="1182"/>
      <c r="VIM256" s="1182"/>
      <c r="VIN256" s="1182"/>
      <c r="VIO256" s="1182"/>
      <c r="VIP256" s="1177"/>
      <c r="VIQ256" s="1182"/>
      <c r="VIR256" s="1182"/>
      <c r="VIS256" s="1182"/>
      <c r="VIT256" s="1182"/>
      <c r="VIU256" s="1182"/>
      <c r="VIV256" s="1182"/>
      <c r="VIW256" s="1182"/>
      <c r="VIX256" s="1182"/>
      <c r="VIY256" s="1182"/>
      <c r="VIZ256" s="1182"/>
      <c r="VJA256" s="1182"/>
      <c r="VJB256" s="1182"/>
      <c r="VJC256" s="1182"/>
      <c r="VJD256" s="1182"/>
      <c r="VJE256" s="1177"/>
      <c r="VJF256" s="1182"/>
      <c r="VJG256" s="1182"/>
      <c r="VJH256" s="1182"/>
      <c r="VJI256" s="1182"/>
      <c r="VJJ256" s="1182"/>
      <c r="VJK256" s="1182"/>
      <c r="VJL256" s="1182"/>
      <c r="VJM256" s="1182"/>
      <c r="VJN256" s="1182"/>
      <c r="VJO256" s="1182"/>
      <c r="VJP256" s="1182"/>
      <c r="VJQ256" s="1182"/>
      <c r="VJR256" s="1182"/>
      <c r="VJS256" s="1182"/>
      <c r="VJT256" s="1177"/>
      <c r="VJU256" s="1182"/>
      <c r="VJV256" s="1182"/>
      <c r="VJW256" s="1182"/>
      <c r="VJX256" s="1182"/>
      <c r="VJY256" s="1182"/>
      <c r="VJZ256" s="1182"/>
      <c r="VKA256" s="1182"/>
      <c r="VKB256" s="1182"/>
      <c r="VKC256" s="1182"/>
      <c r="VKD256" s="1182"/>
      <c r="VKE256" s="1182"/>
      <c r="VKF256" s="1182"/>
      <c r="VKG256" s="1182"/>
      <c r="VKH256" s="1182"/>
      <c r="VKI256" s="1177"/>
      <c r="VKJ256" s="1182"/>
      <c r="VKK256" s="1182"/>
      <c r="VKL256" s="1182"/>
      <c r="VKM256" s="1182"/>
      <c r="VKN256" s="1182"/>
      <c r="VKO256" s="1182"/>
      <c r="VKP256" s="1182"/>
      <c r="VKQ256" s="1182"/>
      <c r="VKR256" s="1182"/>
      <c r="VKS256" s="1182"/>
      <c r="VKT256" s="1182"/>
      <c r="VKU256" s="1182"/>
      <c r="VKV256" s="1182"/>
      <c r="VKW256" s="1182"/>
      <c r="VKX256" s="1177"/>
      <c r="VKY256" s="1182"/>
      <c r="VKZ256" s="1182"/>
      <c r="VLA256" s="1182"/>
      <c r="VLB256" s="1182"/>
      <c r="VLC256" s="1182"/>
      <c r="VLD256" s="1182"/>
      <c r="VLE256" s="1182"/>
      <c r="VLF256" s="1182"/>
      <c r="VLG256" s="1182"/>
      <c r="VLH256" s="1182"/>
      <c r="VLI256" s="1182"/>
      <c r="VLJ256" s="1182"/>
      <c r="VLK256" s="1182"/>
      <c r="VLL256" s="1182"/>
      <c r="VLM256" s="1177"/>
      <c r="VLN256" s="1182"/>
      <c r="VLO256" s="1182"/>
      <c r="VLP256" s="1182"/>
      <c r="VLQ256" s="1182"/>
      <c r="VLR256" s="1182"/>
      <c r="VLS256" s="1182"/>
      <c r="VLT256" s="1182"/>
      <c r="VLU256" s="1182"/>
      <c r="VLV256" s="1182"/>
      <c r="VLW256" s="1182"/>
      <c r="VLX256" s="1182"/>
      <c r="VLY256" s="1182"/>
      <c r="VLZ256" s="1182"/>
      <c r="VMA256" s="1182"/>
      <c r="VMB256" s="1177"/>
      <c r="VMC256" s="1182"/>
      <c r="VMD256" s="1182"/>
      <c r="VME256" s="1182"/>
      <c r="VMF256" s="1182"/>
      <c r="VMG256" s="1182"/>
      <c r="VMH256" s="1182"/>
      <c r="VMI256" s="1182"/>
      <c r="VMJ256" s="1182"/>
      <c r="VMK256" s="1182"/>
      <c r="VML256" s="1182"/>
      <c r="VMM256" s="1182"/>
      <c r="VMN256" s="1182"/>
      <c r="VMO256" s="1182"/>
      <c r="VMP256" s="1182"/>
      <c r="VMQ256" s="1177"/>
      <c r="VMR256" s="1182"/>
      <c r="VMS256" s="1182"/>
      <c r="VMT256" s="1182"/>
      <c r="VMU256" s="1182"/>
      <c r="VMV256" s="1182"/>
      <c r="VMW256" s="1182"/>
      <c r="VMX256" s="1182"/>
      <c r="VMY256" s="1182"/>
      <c r="VMZ256" s="1182"/>
      <c r="VNA256" s="1182"/>
      <c r="VNB256" s="1182"/>
      <c r="VNC256" s="1182"/>
      <c r="VND256" s="1182"/>
      <c r="VNE256" s="1182"/>
      <c r="VNF256" s="1177"/>
      <c r="VNG256" s="1182"/>
      <c r="VNH256" s="1182"/>
      <c r="VNI256" s="1182"/>
      <c r="VNJ256" s="1182"/>
      <c r="VNK256" s="1182"/>
      <c r="VNL256" s="1182"/>
      <c r="VNM256" s="1182"/>
      <c r="VNN256" s="1182"/>
      <c r="VNO256" s="1182"/>
      <c r="VNP256" s="1182"/>
      <c r="VNQ256" s="1182"/>
      <c r="VNR256" s="1182"/>
      <c r="VNS256" s="1182"/>
      <c r="VNT256" s="1182"/>
      <c r="VNU256" s="1177"/>
      <c r="VNV256" s="1182"/>
      <c r="VNW256" s="1182"/>
      <c r="VNX256" s="1182"/>
      <c r="VNY256" s="1182"/>
      <c r="VNZ256" s="1182"/>
      <c r="VOA256" s="1182"/>
      <c r="VOB256" s="1182"/>
      <c r="VOC256" s="1182"/>
      <c r="VOD256" s="1182"/>
      <c r="VOE256" s="1182"/>
      <c r="VOF256" s="1182"/>
      <c r="VOG256" s="1182"/>
      <c r="VOH256" s="1182"/>
      <c r="VOI256" s="1182"/>
      <c r="VOJ256" s="1177"/>
      <c r="VOK256" s="1182"/>
      <c r="VOL256" s="1182"/>
      <c r="VOM256" s="1182"/>
      <c r="VON256" s="1182"/>
      <c r="VOO256" s="1182"/>
      <c r="VOP256" s="1182"/>
      <c r="VOQ256" s="1182"/>
      <c r="VOR256" s="1182"/>
      <c r="VOS256" s="1182"/>
      <c r="VOT256" s="1182"/>
      <c r="VOU256" s="1182"/>
      <c r="VOV256" s="1182"/>
      <c r="VOW256" s="1182"/>
      <c r="VOX256" s="1182"/>
      <c r="VOY256" s="1177"/>
      <c r="VOZ256" s="1182"/>
      <c r="VPA256" s="1182"/>
      <c r="VPB256" s="1182"/>
      <c r="VPC256" s="1182"/>
      <c r="VPD256" s="1182"/>
      <c r="VPE256" s="1182"/>
      <c r="VPF256" s="1182"/>
      <c r="VPG256" s="1182"/>
      <c r="VPH256" s="1182"/>
      <c r="VPI256" s="1182"/>
      <c r="VPJ256" s="1182"/>
      <c r="VPK256" s="1182"/>
      <c r="VPL256" s="1182"/>
      <c r="VPM256" s="1182"/>
      <c r="VPN256" s="1177"/>
      <c r="VPO256" s="1182"/>
      <c r="VPP256" s="1182"/>
      <c r="VPQ256" s="1182"/>
      <c r="VPR256" s="1182"/>
      <c r="VPS256" s="1182"/>
      <c r="VPT256" s="1182"/>
      <c r="VPU256" s="1182"/>
      <c r="VPV256" s="1182"/>
      <c r="VPW256" s="1182"/>
      <c r="VPX256" s="1182"/>
      <c r="VPY256" s="1182"/>
      <c r="VPZ256" s="1182"/>
      <c r="VQA256" s="1182"/>
      <c r="VQB256" s="1182"/>
      <c r="VQC256" s="1177"/>
      <c r="VQD256" s="1182"/>
      <c r="VQE256" s="1182"/>
      <c r="VQF256" s="1182"/>
      <c r="VQG256" s="1182"/>
      <c r="VQH256" s="1182"/>
      <c r="VQI256" s="1182"/>
      <c r="VQJ256" s="1182"/>
      <c r="VQK256" s="1182"/>
      <c r="VQL256" s="1182"/>
      <c r="VQM256" s="1182"/>
      <c r="VQN256" s="1182"/>
      <c r="VQO256" s="1182"/>
      <c r="VQP256" s="1182"/>
      <c r="VQQ256" s="1182"/>
      <c r="VQR256" s="1177"/>
      <c r="VQS256" s="1182"/>
      <c r="VQT256" s="1182"/>
      <c r="VQU256" s="1182"/>
      <c r="VQV256" s="1182"/>
      <c r="VQW256" s="1182"/>
      <c r="VQX256" s="1182"/>
      <c r="VQY256" s="1182"/>
      <c r="VQZ256" s="1182"/>
      <c r="VRA256" s="1182"/>
      <c r="VRB256" s="1182"/>
      <c r="VRC256" s="1182"/>
      <c r="VRD256" s="1182"/>
      <c r="VRE256" s="1182"/>
      <c r="VRF256" s="1182"/>
      <c r="VRG256" s="1177"/>
      <c r="VRH256" s="1182"/>
      <c r="VRI256" s="1182"/>
      <c r="VRJ256" s="1182"/>
      <c r="VRK256" s="1182"/>
      <c r="VRL256" s="1182"/>
      <c r="VRM256" s="1182"/>
      <c r="VRN256" s="1182"/>
      <c r="VRO256" s="1182"/>
      <c r="VRP256" s="1182"/>
      <c r="VRQ256" s="1182"/>
      <c r="VRR256" s="1182"/>
      <c r="VRS256" s="1182"/>
      <c r="VRT256" s="1182"/>
      <c r="VRU256" s="1182"/>
      <c r="VRV256" s="1177"/>
      <c r="VRW256" s="1182"/>
      <c r="VRX256" s="1182"/>
      <c r="VRY256" s="1182"/>
      <c r="VRZ256" s="1182"/>
      <c r="VSA256" s="1182"/>
      <c r="VSB256" s="1182"/>
      <c r="VSC256" s="1182"/>
      <c r="VSD256" s="1182"/>
      <c r="VSE256" s="1182"/>
      <c r="VSF256" s="1182"/>
      <c r="VSG256" s="1182"/>
      <c r="VSH256" s="1182"/>
      <c r="VSI256" s="1182"/>
      <c r="VSJ256" s="1182"/>
      <c r="VSK256" s="1177"/>
      <c r="VSL256" s="1182"/>
      <c r="VSM256" s="1182"/>
      <c r="VSN256" s="1182"/>
      <c r="VSO256" s="1182"/>
      <c r="VSP256" s="1182"/>
      <c r="VSQ256" s="1182"/>
      <c r="VSR256" s="1182"/>
      <c r="VSS256" s="1182"/>
      <c r="VST256" s="1182"/>
      <c r="VSU256" s="1182"/>
      <c r="VSV256" s="1182"/>
      <c r="VSW256" s="1182"/>
      <c r="VSX256" s="1182"/>
      <c r="VSY256" s="1182"/>
      <c r="VSZ256" s="1177"/>
      <c r="VTA256" s="1182"/>
      <c r="VTB256" s="1182"/>
      <c r="VTC256" s="1182"/>
      <c r="VTD256" s="1182"/>
      <c r="VTE256" s="1182"/>
      <c r="VTF256" s="1182"/>
      <c r="VTG256" s="1182"/>
      <c r="VTH256" s="1182"/>
      <c r="VTI256" s="1182"/>
      <c r="VTJ256" s="1182"/>
      <c r="VTK256" s="1182"/>
      <c r="VTL256" s="1182"/>
      <c r="VTM256" s="1182"/>
      <c r="VTN256" s="1182"/>
      <c r="VTO256" s="1177"/>
      <c r="VTP256" s="1182"/>
      <c r="VTQ256" s="1182"/>
      <c r="VTR256" s="1182"/>
      <c r="VTS256" s="1182"/>
      <c r="VTT256" s="1182"/>
      <c r="VTU256" s="1182"/>
      <c r="VTV256" s="1182"/>
      <c r="VTW256" s="1182"/>
      <c r="VTX256" s="1182"/>
      <c r="VTY256" s="1182"/>
      <c r="VTZ256" s="1182"/>
      <c r="VUA256" s="1182"/>
      <c r="VUB256" s="1182"/>
      <c r="VUC256" s="1182"/>
      <c r="VUD256" s="1177"/>
      <c r="VUE256" s="1182"/>
      <c r="VUF256" s="1182"/>
      <c r="VUG256" s="1182"/>
      <c r="VUH256" s="1182"/>
      <c r="VUI256" s="1182"/>
      <c r="VUJ256" s="1182"/>
      <c r="VUK256" s="1182"/>
      <c r="VUL256" s="1182"/>
      <c r="VUM256" s="1182"/>
      <c r="VUN256" s="1182"/>
      <c r="VUO256" s="1182"/>
      <c r="VUP256" s="1182"/>
      <c r="VUQ256" s="1182"/>
      <c r="VUR256" s="1182"/>
      <c r="VUS256" s="1177"/>
      <c r="VUT256" s="1182"/>
      <c r="VUU256" s="1182"/>
      <c r="VUV256" s="1182"/>
      <c r="VUW256" s="1182"/>
      <c r="VUX256" s="1182"/>
      <c r="VUY256" s="1182"/>
      <c r="VUZ256" s="1182"/>
      <c r="VVA256" s="1182"/>
      <c r="VVB256" s="1182"/>
      <c r="VVC256" s="1182"/>
      <c r="VVD256" s="1182"/>
      <c r="VVE256" s="1182"/>
      <c r="VVF256" s="1182"/>
      <c r="VVG256" s="1182"/>
      <c r="VVH256" s="1177"/>
      <c r="VVI256" s="1182"/>
      <c r="VVJ256" s="1182"/>
      <c r="VVK256" s="1182"/>
      <c r="VVL256" s="1182"/>
      <c r="VVM256" s="1182"/>
      <c r="VVN256" s="1182"/>
      <c r="VVO256" s="1182"/>
      <c r="VVP256" s="1182"/>
      <c r="VVQ256" s="1182"/>
      <c r="VVR256" s="1182"/>
      <c r="VVS256" s="1182"/>
      <c r="VVT256" s="1182"/>
      <c r="VVU256" s="1182"/>
      <c r="VVV256" s="1182"/>
      <c r="VVW256" s="1177"/>
      <c r="VVX256" s="1182"/>
      <c r="VVY256" s="1182"/>
      <c r="VVZ256" s="1182"/>
      <c r="VWA256" s="1182"/>
      <c r="VWB256" s="1182"/>
      <c r="VWC256" s="1182"/>
      <c r="VWD256" s="1182"/>
      <c r="VWE256" s="1182"/>
      <c r="VWF256" s="1182"/>
      <c r="VWG256" s="1182"/>
      <c r="VWH256" s="1182"/>
      <c r="VWI256" s="1182"/>
      <c r="VWJ256" s="1182"/>
      <c r="VWK256" s="1182"/>
      <c r="VWL256" s="1177"/>
      <c r="VWM256" s="1182"/>
      <c r="VWN256" s="1182"/>
      <c r="VWO256" s="1182"/>
      <c r="VWP256" s="1182"/>
      <c r="VWQ256" s="1182"/>
      <c r="VWR256" s="1182"/>
      <c r="VWS256" s="1182"/>
      <c r="VWT256" s="1182"/>
      <c r="VWU256" s="1182"/>
      <c r="VWV256" s="1182"/>
      <c r="VWW256" s="1182"/>
      <c r="VWX256" s="1182"/>
      <c r="VWY256" s="1182"/>
      <c r="VWZ256" s="1182"/>
      <c r="VXA256" s="1177"/>
      <c r="VXB256" s="1182"/>
      <c r="VXC256" s="1182"/>
      <c r="VXD256" s="1182"/>
      <c r="VXE256" s="1182"/>
      <c r="VXF256" s="1182"/>
      <c r="VXG256" s="1182"/>
      <c r="VXH256" s="1182"/>
      <c r="VXI256" s="1182"/>
      <c r="VXJ256" s="1182"/>
      <c r="VXK256" s="1182"/>
      <c r="VXL256" s="1182"/>
      <c r="VXM256" s="1182"/>
      <c r="VXN256" s="1182"/>
      <c r="VXO256" s="1182"/>
      <c r="VXP256" s="1177"/>
      <c r="VXQ256" s="1182"/>
      <c r="VXR256" s="1182"/>
      <c r="VXS256" s="1182"/>
      <c r="VXT256" s="1182"/>
      <c r="VXU256" s="1182"/>
      <c r="VXV256" s="1182"/>
      <c r="VXW256" s="1182"/>
      <c r="VXX256" s="1182"/>
      <c r="VXY256" s="1182"/>
      <c r="VXZ256" s="1182"/>
      <c r="VYA256" s="1182"/>
      <c r="VYB256" s="1182"/>
      <c r="VYC256" s="1182"/>
      <c r="VYD256" s="1182"/>
      <c r="VYE256" s="1177"/>
      <c r="VYF256" s="1182"/>
      <c r="VYG256" s="1182"/>
      <c r="VYH256" s="1182"/>
      <c r="VYI256" s="1182"/>
      <c r="VYJ256" s="1182"/>
      <c r="VYK256" s="1182"/>
      <c r="VYL256" s="1182"/>
      <c r="VYM256" s="1182"/>
      <c r="VYN256" s="1182"/>
      <c r="VYO256" s="1182"/>
      <c r="VYP256" s="1182"/>
      <c r="VYQ256" s="1182"/>
      <c r="VYR256" s="1182"/>
      <c r="VYS256" s="1182"/>
      <c r="VYT256" s="1177"/>
      <c r="VYU256" s="1182"/>
      <c r="VYV256" s="1182"/>
      <c r="VYW256" s="1182"/>
      <c r="VYX256" s="1182"/>
      <c r="VYY256" s="1182"/>
      <c r="VYZ256" s="1182"/>
      <c r="VZA256" s="1182"/>
      <c r="VZB256" s="1182"/>
      <c r="VZC256" s="1182"/>
      <c r="VZD256" s="1182"/>
      <c r="VZE256" s="1182"/>
      <c r="VZF256" s="1182"/>
      <c r="VZG256" s="1182"/>
      <c r="VZH256" s="1182"/>
      <c r="VZI256" s="1177"/>
      <c r="VZJ256" s="1182"/>
      <c r="VZK256" s="1182"/>
      <c r="VZL256" s="1182"/>
      <c r="VZM256" s="1182"/>
      <c r="VZN256" s="1182"/>
      <c r="VZO256" s="1182"/>
      <c r="VZP256" s="1182"/>
      <c r="VZQ256" s="1182"/>
      <c r="VZR256" s="1182"/>
      <c r="VZS256" s="1182"/>
      <c r="VZT256" s="1182"/>
      <c r="VZU256" s="1182"/>
      <c r="VZV256" s="1182"/>
      <c r="VZW256" s="1182"/>
      <c r="VZX256" s="1177"/>
      <c r="VZY256" s="1182"/>
      <c r="VZZ256" s="1182"/>
      <c r="WAA256" s="1182"/>
      <c r="WAB256" s="1182"/>
      <c r="WAC256" s="1182"/>
      <c r="WAD256" s="1182"/>
      <c r="WAE256" s="1182"/>
      <c r="WAF256" s="1182"/>
      <c r="WAG256" s="1182"/>
      <c r="WAH256" s="1182"/>
      <c r="WAI256" s="1182"/>
      <c r="WAJ256" s="1182"/>
      <c r="WAK256" s="1182"/>
      <c r="WAL256" s="1182"/>
      <c r="WAM256" s="1177"/>
      <c r="WAN256" s="1182"/>
      <c r="WAO256" s="1182"/>
      <c r="WAP256" s="1182"/>
      <c r="WAQ256" s="1182"/>
      <c r="WAR256" s="1182"/>
      <c r="WAS256" s="1182"/>
      <c r="WAT256" s="1182"/>
      <c r="WAU256" s="1182"/>
      <c r="WAV256" s="1182"/>
      <c r="WAW256" s="1182"/>
      <c r="WAX256" s="1182"/>
      <c r="WAY256" s="1182"/>
      <c r="WAZ256" s="1182"/>
      <c r="WBA256" s="1182"/>
      <c r="WBB256" s="1177"/>
      <c r="WBC256" s="1182"/>
      <c r="WBD256" s="1182"/>
      <c r="WBE256" s="1182"/>
      <c r="WBF256" s="1182"/>
      <c r="WBG256" s="1182"/>
      <c r="WBH256" s="1182"/>
      <c r="WBI256" s="1182"/>
      <c r="WBJ256" s="1182"/>
      <c r="WBK256" s="1182"/>
      <c r="WBL256" s="1182"/>
      <c r="WBM256" s="1182"/>
      <c r="WBN256" s="1182"/>
      <c r="WBO256" s="1182"/>
      <c r="WBP256" s="1182"/>
      <c r="WBQ256" s="1177"/>
      <c r="WBR256" s="1182"/>
      <c r="WBS256" s="1182"/>
      <c r="WBT256" s="1182"/>
      <c r="WBU256" s="1182"/>
      <c r="WBV256" s="1182"/>
      <c r="WBW256" s="1182"/>
      <c r="WBX256" s="1182"/>
      <c r="WBY256" s="1182"/>
      <c r="WBZ256" s="1182"/>
      <c r="WCA256" s="1182"/>
      <c r="WCB256" s="1182"/>
      <c r="WCC256" s="1182"/>
      <c r="WCD256" s="1182"/>
      <c r="WCE256" s="1182"/>
      <c r="WCF256" s="1177"/>
      <c r="WCG256" s="1182"/>
      <c r="WCH256" s="1182"/>
      <c r="WCI256" s="1182"/>
      <c r="WCJ256" s="1182"/>
      <c r="WCK256" s="1182"/>
      <c r="WCL256" s="1182"/>
      <c r="WCM256" s="1182"/>
      <c r="WCN256" s="1182"/>
      <c r="WCO256" s="1182"/>
      <c r="WCP256" s="1182"/>
      <c r="WCQ256" s="1182"/>
      <c r="WCR256" s="1182"/>
      <c r="WCS256" s="1182"/>
      <c r="WCT256" s="1182"/>
      <c r="WCU256" s="1177"/>
      <c r="WCV256" s="1182"/>
      <c r="WCW256" s="1182"/>
      <c r="WCX256" s="1182"/>
      <c r="WCY256" s="1182"/>
      <c r="WCZ256" s="1182"/>
      <c r="WDA256" s="1182"/>
      <c r="WDB256" s="1182"/>
      <c r="WDC256" s="1182"/>
      <c r="WDD256" s="1182"/>
      <c r="WDE256" s="1182"/>
      <c r="WDF256" s="1182"/>
      <c r="WDG256" s="1182"/>
      <c r="WDH256" s="1182"/>
      <c r="WDI256" s="1182"/>
      <c r="WDJ256" s="1177"/>
      <c r="WDK256" s="1182"/>
      <c r="WDL256" s="1182"/>
      <c r="WDM256" s="1182"/>
      <c r="WDN256" s="1182"/>
      <c r="WDO256" s="1182"/>
      <c r="WDP256" s="1182"/>
      <c r="WDQ256" s="1182"/>
      <c r="WDR256" s="1182"/>
      <c r="WDS256" s="1182"/>
      <c r="WDT256" s="1182"/>
      <c r="WDU256" s="1182"/>
      <c r="WDV256" s="1182"/>
      <c r="WDW256" s="1182"/>
      <c r="WDX256" s="1182"/>
      <c r="WDY256" s="1177"/>
      <c r="WDZ256" s="1182"/>
      <c r="WEA256" s="1182"/>
      <c r="WEB256" s="1182"/>
      <c r="WEC256" s="1182"/>
      <c r="WED256" s="1182"/>
      <c r="WEE256" s="1182"/>
      <c r="WEF256" s="1182"/>
      <c r="WEG256" s="1182"/>
      <c r="WEH256" s="1182"/>
      <c r="WEI256" s="1182"/>
      <c r="WEJ256" s="1182"/>
      <c r="WEK256" s="1182"/>
      <c r="WEL256" s="1182"/>
      <c r="WEM256" s="1182"/>
      <c r="WEN256" s="1177"/>
      <c r="WEO256" s="1182"/>
      <c r="WEP256" s="1182"/>
      <c r="WEQ256" s="1182"/>
      <c r="WER256" s="1182"/>
      <c r="WES256" s="1182"/>
      <c r="WET256" s="1182"/>
      <c r="WEU256" s="1182"/>
      <c r="WEV256" s="1182"/>
      <c r="WEW256" s="1182"/>
      <c r="WEX256" s="1182"/>
      <c r="WEY256" s="1182"/>
      <c r="WEZ256" s="1182"/>
      <c r="WFA256" s="1182"/>
      <c r="WFB256" s="1182"/>
      <c r="WFC256" s="1177"/>
      <c r="WFD256" s="1182"/>
      <c r="WFE256" s="1182"/>
      <c r="WFF256" s="1182"/>
      <c r="WFG256" s="1182"/>
      <c r="WFH256" s="1182"/>
      <c r="WFI256" s="1182"/>
      <c r="WFJ256" s="1182"/>
      <c r="WFK256" s="1182"/>
      <c r="WFL256" s="1182"/>
      <c r="WFM256" s="1182"/>
      <c r="WFN256" s="1182"/>
      <c r="WFO256" s="1182"/>
      <c r="WFP256" s="1182"/>
      <c r="WFQ256" s="1182"/>
      <c r="WFR256" s="1177"/>
      <c r="WFS256" s="1182"/>
      <c r="WFT256" s="1182"/>
      <c r="WFU256" s="1182"/>
      <c r="WFV256" s="1182"/>
      <c r="WFW256" s="1182"/>
      <c r="WFX256" s="1182"/>
      <c r="WFY256" s="1182"/>
      <c r="WFZ256" s="1182"/>
      <c r="WGA256" s="1182"/>
      <c r="WGB256" s="1182"/>
      <c r="WGC256" s="1182"/>
      <c r="WGD256" s="1182"/>
      <c r="WGE256" s="1182"/>
      <c r="WGF256" s="1182"/>
      <c r="WGG256" s="1177"/>
      <c r="WGH256" s="1182"/>
      <c r="WGI256" s="1182"/>
      <c r="WGJ256" s="1182"/>
      <c r="WGK256" s="1182"/>
      <c r="WGL256" s="1182"/>
      <c r="WGM256" s="1182"/>
      <c r="WGN256" s="1182"/>
      <c r="WGO256" s="1182"/>
      <c r="WGP256" s="1182"/>
      <c r="WGQ256" s="1182"/>
      <c r="WGR256" s="1182"/>
      <c r="WGS256" s="1182"/>
      <c r="WGT256" s="1182"/>
      <c r="WGU256" s="1182"/>
      <c r="WGV256" s="1177"/>
      <c r="WGW256" s="1182"/>
      <c r="WGX256" s="1182"/>
      <c r="WGY256" s="1182"/>
      <c r="WGZ256" s="1182"/>
      <c r="WHA256" s="1182"/>
      <c r="WHB256" s="1182"/>
      <c r="WHC256" s="1182"/>
      <c r="WHD256" s="1182"/>
      <c r="WHE256" s="1182"/>
      <c r="WHF256" s="1182"/>
      <c r="WHG256" s="1182"/>
      <c r="WHH256" s="1182"/>
      <c r="WHI256" s="1182"/>
      <c r="WHJ256" s="1182"/>
      <c r="WHK256" s="1177"/>
      <c r="WHL256" s="1182"/>
      <c r="WHM256" s="1182"/>
      <c r="WHN256" s="1182"/>
      <c r="WHO256" s="1182"/>
      <c r="WHP256" s="1182"/>
      <c r="WHQ256" s="1182"/>
      <c r="WHR256" s="1182"/>
      <c r="WHS256" s="1182"/>
      <c r="WHT256" s="1182"/>
      <c r="WHU256" s="1182"/>
      <c r="WHV256" s="1182"/>
      <c r="WHW256" s="1182"/>
      <c r="WHX256" s="1182"/>
      <c r="WHY256" s="1182"/>
      <c r="WHZ256" s="1177"/>
      <c r="WIA256" s="1182"/>
      <c r="WIB256" s="1182"/>
      <c r="WIC256" s="1182"/>
      <c r="WID256" s="1182"/>
      <c r="WIE256" s="1182"/>
      <c r="WIF256" s="1182"/>
      <c r="WIG256" s="1182"/>
      <c r="WIH256" s="1182"/>
      <c r="WII256" s="1182"/>
      <c r="WIJ256" s="1182"/>
      <c r="WIK256" s="1182"/>
      <c r="WIL256" s="1182"/>
      <c r="WIM256" s="1182"/>
      <c r="WIN256" s="1182"/>
      <c r="WIO256" s="1177"/>
      <c r="WIP256" s="1182"/>
      <c r="WIQ256" s="1182"/>
      <c r="WIR256" s="1182"/>
      <c r="WIS256" s="1182"/>
      <c r="WIT256" s="1182"/>
      <c r="WIU256" s="1182"/>
      <c r="WIV256" s="1182"/>
      <c r="WIW256" s="1182"/>
      <c r="WIX256" s="1182"/>
      <c r="WIY256" s="1182"/>
      <c r="WIZ256" s="1182"/>
      <c r="WJA256" s="1182"/>
      <c r="WJB256" s="1182"/>
      <c r="WJC256" s="1182"/>
      <c r="WJD256" s="1177"/>
      <c r="WJE256" s="1182"/>
      <c r="WJF256" s="1182"/>
      <c r="WJG256" s="1182"/>
      <c r="WJH256" s="1182"/>
      <c r="WJI256" s="1182"/>
      <c r="WJJ256" s="1182"/>
      <c r="WJK256" s="1182"/>
      <c r="WJL256" s="1182"/>
      <c r="WJM256" s="1182"/>
      <c r="WJN256" s="1182"/>
      <c r="WJO256" s="1182"/>
      <c r="WJP256" s="1182"/>
      <c r="WJQ256" s="1182"/>
      <c r="WJR256" s="1182"/>
      <c r="WJS256" s="1177"/>
      <c r="WJT256" s="1182"/>
      <c r="WJU256" s="1182"/>
      <c r="WJV256" s="1182"/>
      <c r="WJW256" s="1182"/>
      <c r="WJX256" s="1182"/>
      <c r="WJY256" s="1182"/>
      <c r="WJZ256" s="1182"/>
      <c r="WKA256" s="1182"/>
      <c r="WKB256" s="1182"/>
      <c r="WKC256" s="1182"/>
      <c r="WKD256" s="1182"/>
      <c r="WKE256" s="1182"/>
      <c r="WKF256" s="1182"/>
      <c r="WKG256" s="1182"/>
      <c r="WKH256" s="1177"/>
      <c r="WKI256" s="1182"/>
      <c r="WKJ256" s="1182"/>
      <c r="WKK256" s="1182"/>
      <c r="WKL256" s="1182"/>
      <c r="WKM256" s="1182"/>
      <c r="WKN256" s="1182"/>
      <c r="WKO256" s="1182"/>
      <c r="WKP256" s="1182"/>
      <c r="WKQ256" s="1182"/>
      <c r="WKR256" s="1182"/>
      <c r="WKS256" s="1182"/>
      <c r="WKT256" s="1182"/>
      <c r="WKU256" s="1182"/>
      <c r="WKV256" s="1182"/>
      <c r="WKW256" s="1177"/>
      <c r="WKX256" s="1182"/>
      <c r="WKY256" s="1182"/>
      <c r="WKZ256" s="1182"/>
      <c r="WLA256" s="1182"/>
      <c r="WLB256" s="1182"/>
      <c r="WLC256" s="1182"/>
      <c r="WLD256" s="1182"/>
      <c r="WLE256" s="1182"/>
      <c r="WLF256" s="1182"/>
      <c r="WLG256" s="1182"/>
      <c r="WLH256" s="1182"/>
      <c r="WLI256" s="1182"/>
      <c r="WLJ256" s="1182"/>
      <c r="WLK256" s="1182"/>
      <c r="WLL256" s="1177"/>
      <c r="WLM256" s="1182"/>
      <c r="WLN256" s="1182"/>
      <c r="WLO256" s="1182"/>
      <c r="WLP256" s="1182"/>
      <c r="WLQ256" s="1182"/>
      <c r="WLR256" s="1182"/>
      <c r="WLS256" s="1182"/>
      <c r="WLT256" s="1182"/>
      <c r="WLU256" s="1182"/>
      <c r="WLV256" s="1182"/>
      <c r="WLW256" s="1182"/>
      <c r="WLX256" s="1182"/>
      <c r="WLY256" s="1182"/>
      <c r="WLZ256" s="1182"/>
      <c r="WMA256" s="1177"/>
      <c r="WMB256" s="1182"/>
      <c r="WMC256" s="1182"/>
      <c r="WMD256" s="1182"/>
      <c r="WME256" s="1182"/>
      <c r="WMF256" s="1182"/>
      <c r="WMG256" s="1182"/>
      <c r="WMH256" s="1182"/>
      <c r="WMI256" s="1182"/>
      <c r="WMJ256" s="1182"/>
      <c r="WMK256" s="1182"/>
      <c r="WML256" s="1182"/>
      <c r="WMM256" s="1182"/>
      <c r="WMN256" s="1182"/>
      <c r="WMO256" s="1182"/>
      <c r="WMP256" s="1177"/>
      <c r="WMQ256" s="1182"/>
      <c r="WMR256" s="1182"/>
      <c r="WMS256" s="1182"/>
      <c r="WMT256" s="1182"/>
      <c r="WMU256" s="1182"/>
      <c r="WMV256" s="1182"/>
      <c r="WMW256" s="1182"/>
      <c r="WMX256" s="1182"/>
      <c r="WMY256" s="1182"/>
      <c r="WMZ256" s="1182"/>
      <c r="WNA256" s="1182"/>
      <c r="WNB256" s="1182"/>
      <c r="WNC256" s="1182"/>
      <c r="WND256" s="1182"/>
      <c r="WNE256" s="1177"/>
      <c r="WNF256" s="1182"/>
      <c r="WNG256" s="1182"/>
      <c r="WNH256" s="1182"/>
      <c r="WNI256" s="1182"/>
      <c r="WNJ256" s="1182"/>
      <c r="WNK256" s="1182"/>
      <c r="WNL256" s="1182"/>
      <c r="WNM256" s="1182"/>
      <c r="WNN256" s="1182"/>
      <c r="WNO256" s="1182"/>
      <c r="WNP256" s="1182"/>
      <c r="WNQ256" s="1182"/>
      <c r="WNR256" s="1182"/>
      <c r="WNS256" s="1182"/>
      <c r="WNT256" s="1177"/>
      <c r="WNU256" s="1182"/>
      <c r="WNV256" s="1182"/>
      <c r="WNW256" s="1182"/>
      <c r="WNX256" s="1182"/>
      <c r="WNY256" s="1182"/>
      <c r="WNZ256" s="1182"/>
      <c r="WOA256" s="1182"/>
      <c r="WOB256" s="1182"/>
      <c r="WOC256" s="1182"/>
      <c r="WOD256" s="1182"/>
      <c r="WOE256" s="1182"/>
      <c r="WOF256" s="1182"/>
      <c r="WOG256" s="1182"/>
      <c r="WOH256" s="1182"/>
      <c r="WOI256" s="1177"/>
      <c r="WOJ256" s="1182"/>
      <c r="WOK256" s="1182"/>
      <c r="WOL256" s="1182"/>
      <c r="WOM256" s="1182"/>
      <c r="WON256" s="1182"/>
      <c r="WOO256" s="1182"/>
      <c r="WOP256" s="1182"/>
      <c r="WOQ256" s="1182"/>
      <c r="WOR256" s="1182"/>
      <c r="WOS256" s="1182"/>
      <c r="WOT256" s="1182"/>
      <c r="WOU256" s="1182"/>
      <c r="WOV256" s="1182"/>
      <c r="WOW256" s="1182"/>
      <c r="WOX256" s="1177"/>
      <c r="WOY256" s="1182"/>
      <c r="WOZ256" s="1182"/>
      <c r="WPA256" s="1182"/>
      <c r="WPB256" s="1182"/>
      <c r="WPC256" s="1182"/>
      <c r="WPD256" s="1182"/>
      <c r="WPE256" s="1182"/>
      <c r="WPF256" s="1182"/>
      <c r="WPG256" s="1182"/>
      <c r="WPH256" s="1182"/>
      <c r="WPI256" s="1182"/>
      <c r="WPJ256" s="1182"/>
      <c r="WPK256" s="1182"/>
      <c r="WPL256" s="1182"/>
      <c r="WPM256" s="1177"/>
      <c r="WPN256" s="1182"/>
      <c r="WPO256" s="1182"/>
      <c r="WPP256" s="1182"/>
      <c r="WPQ256" s="1182"/>
      <c r="WPR256" s="1182"/>
      <c r="WPS256" s="1182"/>
      <c r="WPT256" s="1182"/>
      <c r="WPU256" s="1182"/>
      <c r="WPV256" s="1182"/>
      <c r="WPW256" s="1182"/>
      <c r="WPX256" s="1182"/>
      <c r="WPY256" s="1182"/>
      <c r="WPZ256" s="1182"/>
      <c r="WQA256" s="1182"/>
      <c r="WQB256" s="1177"/>
      <c r="WQC256" s="1182"/>
      <c r="WQD256" s="1182"/>
      <c r="WQE256" s="1182"/>
      <c r="WQF256" s="1182"/>
      <c r="WQG256" s="1182"/>
      <c r="WQH256" s="1182"/>
      <c r="WQI256" s="1182"/>
      <c r="WQJ256" s="1182"/>
      <c r="WQK256" s="1182"/>
      <c r="WQL256" s="1182"/>
      <c r="WQM256" s="1182"/>
      <c r="WQN256" s="1182"/>
      <c r="WQO256" s="1182"/>
      <c r="WQP256" s="1182"/>
      <c r="WQQ256" s="1177"/>
      <c r="WQR256" s="1182"/>
      <c r="WQS256" s="1182"/>
      <c r="WQT256" s="1182"/>
      <c r="WQU256" s="1182"/>
      <c r="WQV256" s="1182"/>
      <c r="WQW256" s="1182"/>
      <c r="WQX256" s="1182"/>
      <c r="WQY256" s="1182"/>
      <c r="WQZ256" s="1182"/>
      <c r="WRA256" s="1182"/>
      <c r="WRB256" s="1182"/>
      <c r="WRC256" s="1182"/>
      <c r="WRD256" s="1182"/>
      <c r="WRE256" s="1182"/>
      <c r="WRF256" s="1177"/>
      <c r="WRG256" s="1182"/>
      <c r="WRH256" s="1182"/>
      <c r="WRI256" s="1182"/>
      <c r="WRJ256" s="1182"/>
      <c r="WRK256" s="1182"/>
      <c r="WRL256" s="1182"/>
      <c r="WRM256" s="1182"/>
      <c r="WRN256" s="1182"/>
      <c r="WRO256" s="1182"/>
      <c r="WRP256" s="1182"/>
      <c r="WRQ256" s="1182"/>
      <c r="WRR256" s="1182"/>
      <c r="WRS256" s="1182"/>
      <c r="WRT256" s="1182"/>
      <c r="WRU256" s="1177"/>
      <c r="WRV256" s="1182"/>
      <c r="WRW256" s="1182"/>
      <c r="WRX256" s="1182"/>
      <c r="WRY256" s="1182"/>
      <c r="WRZ256" s="1182"/>
      <c r="WSA256" s="1182"/>
      <c r="WSB256" s="1182"/>
      <c r="WSC256" s="1182"/>
      <c r="WSD256" s="1182"/>
      <c r="WSE256" s="1182"/>
      <c r="WSF256" s="1182"/>
      <c r="WSG256" s="1182"/>
      <c r="WSH256" s="1182"/>
      <c r="WSI256" s="1182"/>
      <c r="WSJ256" s="1177"/>
      <c r="WSK256" s="1182"/>
      <c r="WSL256" s="1182"/>
      <c r="WSM256" s="1182"/>
      <c r="WSN256" s="1182"/>
      <c r="WSO256" s="1182"/>
      <c r="WSP256" s="1182"/>
      <c r="WSQ256" s="1182"/>
      <c r="WSR256" s="1182"/>
      <c r="WSS256" s="1182"/>
      <c r="WST256" s="1182"/>
      <c r="WSU256" s="1182"/>
      <c r="WSV256" s="1182"/>
      <c r="WSW256" s="1182"/>
      <c r="WSX256" s="1182"/>
      <c r="WSY256" s="1177"/>
      <c r="WSZ256" s="1182"/>
      <c r="WTA256" s="1182"/>
      <c r="WTB256" s="1182"/>
      <c r="WTC256" s="1182"/>
      <c r="WTD256" s="1182"/>
      <c r="WTE256" s="1182"/>
      <c r="WTF256" s="1182"/>
      <c r="WTG256" s="1182"/>
      <c r="WTH256" s="1182"/>
      <c r="WTI256" s="1182"/>
      <c r="WTJ256" s="1182"/>
      <c r="WTK256" s="1182"/>
      <c r="WTL256" s="1182"/>
      <c r="WTM256" s="1182"/>
      <c r="WTN256" s="1177"/>
      <c r="WTO256" s="1182"/>
      <c r="WTP256" s="1182"/>
      <c r="WTQ256" s="1182"/>
      <c r="WTR256" s="1182"/>
      <c r="WTS256" s="1182"/>
      <c r="WTT256" s="1182"/>
      <c r="WTU256" s="1182"/>
      <c r="WTV256" s="1182"/>
      <c r="WTW256" s="1182"/>
      <c r="WTX256" s="1182"/>
      <c r="WTY256" s="1182"/>
      <c r="WTZ256" s="1182"/>
      <c r="WUA256" s="1182"/>
      <c r="WUB256" s="1182"/>
      <c r="WUC256" s="1177"/>
      <c r="WUD256" s="1182"/>
      <c r="WUE256" s="1182"/>
      <c r="WUF256" s="1182"/>
      <c r="WUG256" s="1182"/>
      <c r="WUH256" s="1182"/>
      <c r="WUI256" s="1182"/>
      <c r="WUJ256" s="1182"/>
      <c r="WUK256" s="1182"/>
      <c r="WUL256" s="1182"/>
      <c r="WUM256" s="1182"/>
      <c r="WUN256" s="1182"/>
      <c r="WUO256" s="1182"/>
      <c r="WUP256" s="1182"/>
      <c r="WUQ256" s="1182"/>
      <c r="WUR256" s="1177"/>
      <c r="WUS256" s="1182"/>
      <c r="WUT256" s="1182"/>
      <c r="WUU256" s="1182"/>
      <c r="WUV256" s="1182"/>
      <c r="WUW256" s="1182"/>
      <c r="WUX256" s="1182"/>
      <c r="WUY256" s="1182"/>
      <c r="WUZ256" s="1182"/>
      <c r="WVA256" s="1182"/>
      <c r="WVB256" s="1182"/>
      <c r="WVC256" s="1182"/>
      <c r="WVD256" s="1182"/>
      <c r="WVE256" s="1182"/>
      <c r="WVF256" s="1182"/>
      <c r="WVG256" s="1177"/>
      <c r="WVH256" s="1182"/>
      <c r="WVI256" s="1182"/>
      <c r="WVJ256" s="1182"/>
      <c r="WVK256" s="1182"/>
      <c r="WVL256" s="1182"/>
      <c r="WVM256" s="1182"/>
      <c r="WVN256" s="1182"/>
      <c r="WVO256" s="1182"/>
      <c r="WVP256" s="1182"/>
      <c r="WVQ256" s="1182"/>
      <c r="WVR256" s="1182"/>
      <c r="WVS256" s="1182"/>
      <c r="WVT256" s="1182"/>
      <c r="WVU256" s="1182"/>
      <c r="WVV256" s="1177"/>
      <c r="WVW256" s="1182"/>
      <c r="WVX256" s="1182"/>
      <c r="WVY256" s="1182"/>
      <c r="WVZ256" s="1182"/>
      <c r="WWA256" s="1182"/>
      <c r="WWB256" s="1182"/>
      <c r="WWC256" s="1182"/>
      <c r="WWD256" s="1182"/>
      <c r="WWE256" s="1182"/>
      <c r="WWF256" s="1182"/>
      <c r="WWG256" s="1182"/>
      <c r="WWH256" s="1182"/>
      <c r="WWI256" s="1182"/>
      <c r="WWJ256" s="1182"/>
      <c r="WWK256" s="1177"/>
      <c r="WWL256" s="1182"/>
      <c r="WWM256" s="1182"/>
      <c r="WWN256" s="1182"/>
      <c r="WWO256" s="1182"/>
      <c r="WWP256" s="1182"/>
      <c r="WWQ256" s="1182"/>
      <c r="WWR256" s="1182"/>
      <c r="WWS256" s="1182"/>
      <c r="WWT256" s="1182"/>
      <c r="WWU256" s="1182"/>
      <c r="WWV256" s="1182"/>
      <c r="WWW256" s="1182"/>
      <c r="WWX256" s="1182"/>
      <c r="WWY256" s="1182"/>
      <c r="WWZ256" s="1177"/>
      <c r="WXA256" s="1182"/>
      <c r="WXB256" s="1182"/>
      <c r="WXC256" s="1182"/>
      <c r="WXD256" s="1182"/>
      <c r="WXE256" s="1182"/>
      <c r="WXF256" s="1182"/>
      <c r="WXG256" s="1182"/>
      <c r="WXH256" s="1182"/>
      <c r="WXI256" s="1182"/>
      <c r="WXJ256" s="1182"/>
      <c r="WXK256" s="1182"/>
      <c r="WXL256" s="1182"/>
      <c r="WXM256" s="1182"/>
      <c r="WXN256" s="1182"/>
      <c r="WXO256" s="1177"/>
      <c r="WXP256" s="1182"/>
      <c r="WXQ256" s="1182"/>
      <c r="WXR256" s="1182"/>
      <c r="WXS256" s="1182"/>
      <c r="WXT256" s="1182"/>
      <c r="WXU256" s="1182"/>
      <c r="WXV256" s="1182"/>
      <c r="WXW256" s="1182"/>
      <c r="WXX256" s="1182"/>
      <c r="WXY256" s="1182"/>
      <c r="WXZ256" s="1182"/>
      <c r="WYA256" s="1182"/>
      <c r="WYB256" s="1182"/>
      <c r="WYC256" s="1182"/>
      <c r="WYD256" s="1177"/>
      <c r="WYE256" s="1182"/>
      <c r="WYF256" s="1182"/>
      <c r="WYG256" s="1182"/>
      <c r="WYH256" s="1182"/>
      <c r="WYI256" s="1182"/>
      <c r="WYJ256" s="1182"/>
      <c r="WYK256" s="1182"/>
      <c r="WYL256" s="1182"/>
      <c r="WYM256" s="1182"/>
      <c r="WYN256" s="1182"/>
      <c r="WYO256" s="1182"/>
      <c r="WYP256" s="1182"/>
      <c r="WYQ256" s="1182"/>
      <c r="WYR256" s="1182"/>
      <c r="WYS256" s="1177"/>
      <c r="WYT256" s="1182"/>
      <c r="WYU256" s="1182"/>
      <c r="WYV256" s="1182"/>
      <c r="WYW256" s="1182"/>
      <c r="WYX256" s="1182"/>
      <c r="WYY256" s="1182"/>
      <c r="WYZ256" s="1182"/>
      <c r="WZA256" s="1182"/>
      <c r="WZB256" s="1182"/>
      <c r="WZC256" s="1182"/>
      <c r="WZD256" s="1182"/>
      <c r="WZE256" s="1182"/>
      <c r="WZF256" s="1182"/>
      <c r="WZG256" s="1182"/>
      <c r="WZH256" s="1177"/>
      <c r="WZI256" s="1182"/>
      <c r="WZJ256" s="1182"/>
      <c r="WZK256" s="1182"/>
      <c r="WZL256" s="1182"/>
      <c r="WZM256" s="1182"/>
      <c r="WZN256" s="1182"/>
      <c r="WZO256" s="1182"/>
      <c r="WZP256" s="1182"/>
      <c r="WZQ256" s="1182"/>
      <c r="WZR256" s="1182"/>
      <c r="WZS256" s="1182"/>
      <c r="WZT256" s="1182"/>
      <c r="WZU256" s="1182"/>
      <c r="WZV256" s="1182"/>
      <c r="WZW256" s="1177"/>
      <c r="WZX256" s="1182"/>
      <c r="WZY256" s="1182"/>
      <c r="WZZ256" s="1182"/>
      <c r="XAA256" s="1182"/>
      <c r="XAB256" s="1182"/>
      <c r="XAC256" s="1182"/>
      <c r="XAD256" s="1182"/>
      <c r="XAE256" s="1182"/>
      <c r="XAF256" s="1182"/>
      <c r="XAG256" s="1182"/>
      <c r="XAH256" s="1182"/>
      <c r="XAI256" s="1182"/>
      <c r="XAJ256" s="1182"/>
      <c r="XAK256" s="1182"/>
      <c r="XAL256" s="1177"/>
      <c r="XAM256" s="1182"/>
      <c r="XAN256" s="1182"/>
      <c r="XAO256" s="1182"/>
      <c r="XAP256" s="1182"/>
      <c r="XAQ256" s="1182"/>
      <c r="XAR256" s="1182"/>
      <c r="XAS256" s="1182"/>
      <c r="XAT256" s="1182"/>
      <c r="XAU256" s="1182"/>
      <c r="XAV256" s="1182"/>
      <c r="XAW256" s="1182"/>
      <c r="XAX256" s="1182"/>
      <c r="XAY256" s="1182"/>
      <c r="XAZ256" s="1182"/>
      <c r="XBA256" s="1177"/>
      <c r="XBB256" s="1182"/>
      <c r="XBC256" s="1182"/>
      <c r="XBD256" s="1182"/>
      <c r="XBE256" s="1182"/>
      <c r="XBF256" s="1182"/>
      <c r="XBG256" s="1182"/>
      <c r="XBH256" s="1182"/>
      <c r="XBI256" s="1182"/>
      <c r="XBJ256" s="1182"/>
      <c r="XBK256" s="1182"/>
      <c r="XBL256" s="1182"/>
      <c r="XBM256" s="1182"/>
      <c r="XBN256" s="1182"/>
      <c r="XBO256" s="1182"/>
      <c r="XBP256" s="1177"/>
      <c r="XBQ256" s="1182"/>
      <c r="XBR256" s="1182"/>
      <c r="XBS256" s="1182"/>
      <c r="XBT256" s="1182"/>
      <c r="XBU256" s="1182"/>
      <c r="XBV256" s="1182"/>
      <c r="XBW256" s="1182"/>
      <c r="XBX256" s="1182"/>
      <c r="XBY256" s="1182"/>
      <c r="XBZ256" s="1182"/>
      <c r="XCA256" s="1182"/>
      <c r="XCB256" s="1182"/>
      <c r="XCC256" s="1182"/>
      <c r="XCD256" s="1182"/>
      <c r="XCE256" s="1177"/>
      <c r="XCF256" s="1182"/>
      <c r="XCG256" s="1182"/>
      <c r="XCH256" s="1182"/>
      <c r="XCI256" s="1182"/>
      <c r="XCJ256" s="1182"/>
      <c r="XCK256" s="1182"/>
      <c r="XCL256" s="1182"/>
      <c r="XCM256" s="1182"/>
      <c r="XCN256" s="1182"/>
      <c r="XCO256" s="1182"/>
      <c r="XCP256" s="1182"/>
      <c r="XCQ256" s="1182"/>
      <c r="XCR256" s="1182"/>
      <c r="XCS256" s="1182"/>
      <c r="XCT256" s="1177"/>
      <c r="XCU256" s="1182"/>
      <c r="XCV256" s="1182"/>
      <c r="XCW256" s="1182"/>
      <c r="XCX256" s="1182"/>
      <c r="XCY256" s="1182"/>
      <c r="XCZ256" s="1182"/>
      <c r="XDA256" s="1182"/>
      <c r="XDB256" s="1182"/>
      <c r="XDC256" s="1182"/>
      <c r="XDD256" s="1182"/>
      <c r="XDE256" s="1182"/>
      <c r="XDF256" s="1182"/>
      <c r="XDG256" s="1182"/>
      <c r="XDH256" s="1182"/>
      <c r="XDI256" s="1177"/>
      <c r="XDJ256" s="1182"/>
      <c r="XDK256" s="1182"/>
      <c r="XDL256" s="1182"/>
      <c r="XDM256" s="1182"/>
      <c r="XDN256" s="1182"/>
      <c r="XDO256" s="1182"/>
      <c r="XDP256" s="1182"/>
      <c r="XDQ256" s="1182"/>
      <c r="XDR256" s="1182"/>
      <c r="XDS256" s="1182"/>
      <c r="XDT256" s="1182"/>
      <c r="XDU256" s="1182"/>
      <c r="XDV256" s="1182"/>
      <c r="XDW256" s="1182"/>
      <c r="XDX256" s="1177"/>
      <c r="XDY256" s="1182"/>
      <c r="XDZ256" s="1182"/>
      <c r="XEA256" s="1182"/>
      <c r="XEB256" s="1182"/>
      <c r="XEC256" s="1182"/>
      <c r="XED256" s="1182"/>
      <c r="XEE256" s="1182"/>
      <c r="XEF256" s="1182"/>
      <c r="XEG256" s="1182"/>
      <c r="XEH256" s="1182"/>
      <c r="XEI256" s="1182"/>
      <c r="XEJ256" s="1182"/>
      <c r="XEK256" s="1182"/>
      <c r="XEL256" s="1182"/>
      <c r="XEM256" s="1177"/>
      <c r="XEN256" s="1182"/>
      <c r="XEO256" s="1182"/>
      <c r="XEP256" s="1182"/>
      <c r="XEQ256" s="1182"/>
      <c r="XER256" s="1182"/>
      <c r="XES256" s="1182"/>
      <c r="XET256" s="1182"/>
      <c r="XEU256" s="1182"/>
      <c r="XEV256" s="1182"/>
      <c r="XEW256" s="1182"/>
      <c r="XEX256" s="1182"/>
      <c r="XEY256" s="1182"/>
      <c r="XEZ256" s="1182"/>
      <c r="XFA256" s="1182"/>
      <c r="XFB256" s="1177"/>
      <c r="XFC256" s="1182"/>
      <c r="XFD256" s="1182"/>
    </row>
    <row r="257" spans="1:28">
      <c r="B257" s="11"/>
      <c r="C257" s="10"/>
      <c r="D257" s="10"/>
      <c r="E257" s="10"/>
      <c r="F257" s="10"/>
      <c r="G257" s="10"/>
      <c r="H257" s="10"/>
      <c r="I257" s="10"/>
      <c r="J257" s="10"/>
      <c r="K257" s="10"/>
      <c r="L257" s="10"/>
      <c r="M257" s="10"/>
      <c r="N257" s="10"/>
      <c r="O257" s="10"/>
      <c r="Q257" s="11"/>
      <c r="S257" s="11"/>
    </row>
    <row r="258" spans="1:28" ht="13.15">
      <c r="B258" s="74" t="s">
        <v>1474</v>
      </c>
      <c r="D258" s="11"/>
      <c r="E258" s="11"/>
      <c r="F258" s="11"/>
      <c r="J258" s="254"/>
      <c r="X258" s="438"/>
    </row>
    <row r="259" spans="1:28" ht="13.15">
      <c r="B259" s="74"/>
      <c r="D259" s="11"/>
      <c r="E259" s="11"/>
      <c r="F259" s="11"/>
      <c r="J259" s="254"/>
      <c r="X259" s="438"/>
    </row>
    <row r="260" spans="1:28">
      <c r="B260" s="254" t="s">
        <v>1680</v>
      </c>
      <c r="D260" s="11"/>
      <c r="E260" s="11"/>
      <c r="F260" s="11"/>
      <c r="J260" s="254"/>
      <c r="X260" s="438"/>
    </row>
    <row r="261" spans="1:28">
      <c r="B261" s="254"/>
      <c r="D261" s="11"/>
      <c r="E261" s="11"/>
      <c r="F261" s="11"/>
      <c r="J261" s="254"/>
      <c r="X261" s="438"/>
    </row>
    <row r="262" spans="1:28">
      <c r="B262" s="254" t="s">
        <v>1681</v>
      </c>
      <c r="D262" s="11"/>
      <c r="E262" s="11"/>
      <c r="F262" s="11"/>
      <c r="J262" s="254"/>
      <c r="X262" s="438"/>
    </row>
    <row r="263" spans="1:28">
      <c r="B263" s="11"/>
      <c r="D263" s="11"/>
      <c r="E263" s="316"/>
      <c r="F263" s="11"/>
      <c r="T263" s="11"/>
      <c r="X263" s="439"/>
    </row>
    <row r="264" spans="1:28" ht="13.15">
      <c r="A264" s="163"/>
      <c r="B264" s="138" t="s">
        <v>59</v>
      </c>
      <c r="C264" s="8" t="str">
        <f t="shared" ref="C264:N264" si="157">C235</f>
        <v>2018/19</v>
      </c>
      <c r="D264" s="8" t="str">
        <f t="shared" si="157"/>
        <v>2019/20</v>
      </c>
      <c r="E264" s="8" t="str">
        <f t="shared" si="157"/>
        <v>2020/21</v>
      </c>
      <c r="F264" s="8" t="str">
        <f t="shared" si="157"/>
        <v>2021/22</v>
      </c>
      <c r="G264" s="8" t="str">
        <f t="shared" si="157"/>
        <v>2022/23</v>
      </c>
      <c r="H264" s="8" t="str">
        <f t="shared" si="157"/>
        <v>2023/24</v>
      </c>
      <c r="I264" s="8" t="str">
        <f t="shared" si="157"/>
        <v>2024/25</v>
      </c>
      <c r="J264" s="8" t="str">
        <f t="shared" si="157"/>
        <v>2025/26</v>
      </c>
      <c r="K264" s="8" t="str">
        <f t="shared" si="157"/>
        <v>2026/27</v>
      </c>
      <c r="L264" s="8" t="str">
        <f t="shared" si="157"/>
        <v>2027/28</v>
      </c>
      <c r="M264" s="8" t="str">
        <f t="shared" si="157"/>
        <v>2028/29</v>
      </c>
      <c r="N264" s="8" t="str">
        <f t="shared" si="157"/>
        <v>2029/30</v>
      </c>
      <c r="Q264" s="254" t="s">
        <v>460</v>
      </c>
    </row>
    <row r="265" spans="1:28" s="5" customFormat="1" ht="13.15">
      <c r="A265" s="163"/>
      <c r="B265" s="187" t="str">
        <f t="shared" ref="B265:B284" si="158">B236</f>
        <v>Art &amp; Design</v>
      </c>
      <c r="C265" s="507">
        <f t="shared" ref="C265:N265" si="159">(C236/((SUM(C$236:C$254))-C$237-C$239-C$244-C$246-C$247-C$248-C$249-C$253))*(C$130-C$266-C$268-C$273-C$275-C$276-C$277-C$278-C$282)</f>
        <v>41347.901075121481</v>
      </c>
      <c r="D265" s="507">
        <f t="shared" si="159"/>
        <v>42129.182353308286</v>
      </c>
      <c r="E265" s="507">
        <f t="shared" si="159"/>
        <v>43053.174075667339</v>
      </c>
      <c r="F265" s="507">
        <f t="shared" si="159"/>
        <v>44296.782537707273</v>
      </c>
      <c r="G265" s="507">
        <f t="shared" si="159"/>
        <v>45975.460518782391</v>
      </c>
      <c r="H265" s="507">
        <f t="shared" si="159"/>
        <v>46724.569076599837</v>
      </c>
      <c r="I265" s="507">
        <f t="shared" si="159"/>
        <v>46994.887014594256</v>
      </c>
      <c r="J265" s="507">
        <f t="shared" si="159"/>
        <v>47842.832083603615</v>
      </c>
      <c r="K265" s="507">
        <f t="shared" si="159"/>
        <v>48270.954529970208</v>
      </c>
      <c r="L265" s="507">
        <f t="shared" si="159"/>
        <v>47920.937535967736</v>
      </c>
      <c r="M265" s="507">
        <f t="shared" si="159"/>
        <v>47124.121097041323</v>
      </c>
      <c r="N265" s="507">
        <f t="shared" si="159"/>
        <v>46663.040359333878</v>
      </c>
    </row>
    <row r="266" spans="1:28" s="5" customFormat="1" ht="13.15">
      <c r="A266" s="163"/>
      <c r="B266" s="187" t="str">
        <f t="shared" si="158"/>
        <v>Biology</v>
      </c>
      <c r="C266" s="364">
        <f t="shared" ref="C266:N266" si="160">C237</f>
        <v>85828.248965730992</v>
      </c>
      <c r="D266" s="364">
        <f t="shared" si="160"/>
        <v>89031.09953476963</v>
      </c>
      <c r="E266" s="364">
        <f t="shared" si="160"/>
        <v>90983.760241848198</v>
      </c>
      <c r="F266" s="364">
        <f t="shared" si="160"/>
        <v>93611.863199974207</v>
      </c>
      <c r="G266" s="364">
        <f t="shared" si="160"/>
        <v>97159.393393334118</v>
      </c>
      <c r="H266" s="364">
        <f t="shared" si="160"/>
        <v>98742.475590706774</v>
      </c>
      <c r="I266" s="364">
        <f t="shared" si="160"/>
        <v>99313.735271034428</v>
      </c>
      <c r="J266" s="364">
        <f t="shared" si="160"/>
        <v>101105.68749089654</v>
      </c>
      <c r="K266" s="364">
        <f t="shared" si="160"/>
        <v>102010.43356016224</v>
      </c>
      <c r="L266" s="364">
        <f t="shared" si="160"/>
        <v>101270.74681356089</v>
      </c>
      <c r="M266" s="364">
        <f t="shared" si="160"/>
        <v>99586.844118985377</v>
      </c>
      <c r="N266" s="364">
        <f t="shared" si="160"/>
        <v>98612.447684985455</v>
      </c>
      <c r="P266" s="5" t="s">
        <v>7</v>
      </c>
      <c r="Q266" s="513">
        <f>C266/C$284</f>
        <v>6.6124237176844139E-2</v>
      </c>
      <c r="R266" s="513">
        <f>D266/D$284</f>
        <v>6.6854237176844106E-2</v>
      </c>
      <c r="S266" s="511">
        <f>E266/E$284</f>
        <v>6.685423717684412E-2</v>
      </c>
      <c r="T266" s="511">
        <f t="shared" ref="T266:AB266" si="161">F266/F$284</f>
        <v>6.6854237176844133E-2</v>
      </c>
      <c r="U266" s="511">
        <f t="shared" si="161"/>
        <v>6.6854237176844147E-2</v>
      </c>
      <c r="V266" s="511">
        <f t="shared" si="161"/>
        <v>6.685423717684412E-2</v>
      </c>
      <c r="W266" s="511">
        <f t="shared" si="161"/>
        <v>6.6854237176844147E-2</v>
      </c>
      <c r="X266" s="511">
        <f t="shared" si="161"/>
        <v>6.6854237176844092E-2</v>
      </c>
      <c r="Y266" s="511">
        <f t="shared" si="161"/>
        <v>6.685423717684412E-2</v>
      </c>
      <c r="Z266" s="511">
        <f t="shared" si="161"/>
        <v>6.6854237176844133E-2</v>
      </c>
      <c r="AA266" s="511">
        <f t="shared" si="161"/>
        <v>6.6854237176844133E-2</v>
      </c>
      <c r="AB266" s="511">
        <f t="shared" si="161"/>
        <v>6.685423717684412E-2</v>
      </c>
    </row>
    <row r="267" spans="1:28" s="5" customFormat="1" ht="13.15">
      <c r="A267" s="163"/>
      <c r="B267" s="187" t="str">
        <f t="shared" si="158"/>
        <v>Business Studies</v>
      </c>
      <c r="C267" s="507">
        <f t="shared" ref="C267:N267" si="162">(C238/((SUM(C$236:C$254))-C$237-C$239-C$244-C$246-C$247-C$248-C$249-C$253))*(C$130-C$266-C$268-C$273-C$275-C$276-C$277-C$278-C$282)</f>
        <v>30470.570259921773</v>
      </c>
      <c r="D267" s="507">
        <f t="shared" si="162"/>
        <v>31046.321034707202</v>
      </c>
      <c r="E267" s="507">
        <f t="shared" si="162"/>
        <v>31727.239629452222</v>
      </c>
      <c r="F267" s="507">
        <f t="shared" si="162"/>
        <v>32643.693863720979</v>
      </c>
      <c r="G267" s="507">
        <f t="shared" si="162"/>
        <v>33880.764525982711</v>
      </c>
      <c r="H267" s="507">
        <f t="shared" si="162"/>
        <v>34432.806210077266</v>
      </c>
      <c r="I267" s="507">
        <f t="shared" si="162"/>
        <v>34632.012010323604</v>
      </c>
      <c r="J267" s="507">
        <f t="shared" si="162"/>
        <v>35256.889431667492</v>
      </c>
      <c r="K267" s="507">
        <f t="shared" si="162"/>
        <v>35572.386343062404</v>
      </c>
      <c r="L267" s="507">
        <f t="shared" si="162"/>
        <v>35314.44779888956</v>
      </c>
      <c r="M267" s="507">
        <f t="shared" si="162"/>
        <v>34727.248674985873</v>
      </c>
      <c r="N267" s="507">
        <f t="shared" si="162"/>
        <v>34387.463760915241</v>
      </c>
      <c r="Q267" s="512">
        <f t="shared" ref="Q267:AB267" si="163">C112/C$130</f>
        <v>6.5394237176844131E-2</v>
      </c>
      <c r="R267" s="512">
        <f t="shared" si="163"/>
        <v>6.5394237176844117E-2</v>
      </c>
      <c r="S267" s="512">
        <f t="shared" si="163"/>
        <v>6.5394237176844117E-2</v>
      </c>
      <c r="T267" s="512">
        <f t="shared" si="163"/>
        <v>6.5394237176844131E-2</v>
      </c>
      <c r="U267" s="512">
        <f t="shared" si="163"/>
        <v>6.5394237176844117E-2</v>
      </c>
      <c r="V267" s="512">
        <f t="shared" si="163"/>
        <v>6.5394237176844117E-2</v>
      </c>
      <c r="W267" s="512">
        <f t="shared" si="163"/>
        <v>6.5394237176844117E-2</v>
      </c>
      <c r="X267" s="512">
        <f t="shared" si="163"/>
        <v>6.5394237176844117E-2</v>
      </c>
      <c r="Y267" s="512">
        <f t="shared" si="163"/>
        <v>6.5394237176844117E-2</v>
      </c>
      <c r="Z267" s="512">
        <f t="shared" si="163"/>
        <v>6.5394237176844117E-2</v>
      </c>
      <c r="AA267" s="512">
        <f t="shared" si="163"/>
        <v>6.5394237176844117E-2</v>
      </c>
      <c r="AB267" s="512">
        <f t="shared" si="163"/>
        <v>6.5394237176844117E-2</v>
      </c>
    </row>
    <row r="268" spans="1:28" s="5" customFormat="1" ht="13.15">
      <c r="A268" s="163"/>
      <c r="B268" s="187" t="str">
        <f t="shared" si="158"/>
        <v>Chemistry</v>
      </c>
      <c r="C268" s="364">
        <f t="shared" ref="C268:N268" si="164">C239</f>
        <v>82778.332315272928</v>
      </c>
      <c r="D268" s="364">
        <f t="shared" si="164"/>
        <v>85901.914873495465</v>
      </c>
      <c r="E268" s="364">
        <f t="shared" si="164"/>
        <v>87785.94522595423</v>
      </c>
      <c r="F268" s="364">
        <f t="shared" si="164"/>
        <v>90321.677995373233</v>
      </c>
      <c r="G268" s="364">
        <f t="shared" si="164"/>
        <v>93744.522802115709</v>
      </c>
      <c r="H268" s="364">
        <f t="shared" si="164"/>
        <v>95271.964256473395</v>
      </c>
      <c r="I268" s="364">
        <f t="shared" si="164"/>
        <v>95823.145817597455</v>
      </c>
      <c r="J268" s="364">
        <f t="shared" si="164"/>
        <v>97552.116119574363</v>
      </c>
      <c r="K268" s="364">
        <f t="shared" si="164"/>
        <v>98425.062991289014</v>
      </c>
      <c r="L268" s="364">
        <f t="shared" si="164"/>
        <v>97711.374086270065</v>
      </c>
      <c r="M268" s="364">
        <f t="shared" si="164"/>
        <v>96086.655682470227</v>
      </c>
      <c r="N268" s="364">
        <f t="shared" si="164"/>
        <v>95146.506454123228</v>
      </c>
      <c r="P268" s="5" t="s">
        <v>3</v>
      </c>
      <c r="Q268" s="513">
        <f>C268/C$284</f>
        <v>6.3774504840524215E-2</v>
      </c>
      <c r="R268" s="513">
        <f>D268/D$284</f>
        <v>6.4504504840524182E-2</v>
      </c>
      <c r="S268" s="511">
        <f>E268/E$284</f>
        <v>6.450450484052421E-2</v>
      </c>
      <c r="T268" s="511">
        <f t="shared" ref="T268:AB268" si="165">F268/F$284</f>
        <v>6.450450484052421E-2</v>
      </c>
      <c r="U268" s="511">
        <f t="shared" si="165"/>
        <v>6.4504504840524224E-2</v>
      </c>
      <c r="V268" s="511">
        <f t="shared" si="165"/>
        <v>6.4504504840524196E-2</v>
      </c>
      <c r="W268" s="511">
        <f t="shared" si="165"/>
        <v>6.4504504840524224E-2</v>
      </c>
      <c r="X268" s="511">
        <f t="shared" si="165"/>
        <v>6.4504504840524182E-2</v>
      </c>
      <c r="Y268" s="511">
        <f t="shared" si="165"/>
        <v>6.4504504840524196E-2</v>
      </c>
      <c r="Z268" s="511">
        <f t="shared" si="165"/>
        <v>6.450450484052421E-2</v>
      </c>
      <c r="AA268" s="511">
        <f t="shared" si="165"/>
        <v>6.450450484052421E-2</v>
      </c>
      <c r="AB268" s="511">
        <f t="shared" si="165"/>
        <v>6.450450484052421E-2</v>
      </c>
    </row>
    <row r="269" spans="1:28" s="5" customFormat="1" ht="13.15">
      <c r="A269" s="163"/>
      <c r="B269" s="187" t="str">
        <f t="shared" si="158"/>
        <v>Classics</v>
      </c>
      <c r="C269" s="507">
        <f t="shared" ref="C269:N269" si="166">(C240/((SUM(C$236:C$254))-C$237-C$239-C$244-C$246-C$247-C$248-C$249-C$253))*(C$130-C$266-C$268-C$273-C$275-C$276-C$277-C$278-C$282)</f>
        <v>1368.797900730581</v>
      </c>
      <c r="D269" s="507">
        <f t="shared" si="166"/>
        <v>1394.6617570728718</v>
      </c>
      <c r="E269" s="507">
        <f t="shared" si="166"/>
        <v>1425.2499585769742</v>
      </c>
      <c r="F269" s="507">
        <f t="shared" si="166"/>
        <v>1466.4188839131932</v>
      </c>
      <c r="G269" s="507">
        <f t="shared" si="166"/>
        <v>1521.9905293111942</v>
      </c>
      <c r="H269" s="507">
        <f t="shared" si="166"/>
        <v>1546.789326703519</v>
      </c>
      <c r="I269" s="507">
        <f t="shared" si="166"/>
        <v>1555.7380427552562</v>
      </c>
      <c r="J269" s="507">
        <f t="shared" si="166"/>
        <v>1583.8087646109111</v>
      </c>
      <c r="K269" s="507">
        <f t="shared" si="166"/>
        <v>1597.9815059255802</v>
      </c>
      <c r="L269" s="507">
        <f t="shared" si="166"/>
        <v>1586.3943995875782</v>
      </c>
      <c r="M269" s="507">
        <f t="shared" si="166"/>
        <v>1560.0162609031374</v>
      </c>
      <c r="N269" s="507">
        <f t="shared" si="166"/>
        <v>1544.752454774391</v>
      </c>
      <c r="Q269" s="512">
        <f t="shared" ref="Q269:AB269" si="167">C114/C$130</f>
        <v>6.3044504840524207E-2</v>
      </c>
      <c r="R269" s="512">
        <f t="shared" si="167"/>
        <v>6.3044504840524207E-2</v>
      </c>
      <c r="S269" s="512">
        <f t="shared" si="167"/>
        <v>6.3044504840524207E-2</v>
      </c>
      <c r="T269" s="512">
        <f t="shared" si="167"/>
        <v>6.3044504840524193E-2</v>
      </c>
      <c r="U269" s="512">
        <f t="shared" si="167"/>
        <v>6.3044504840524193E-2</v>
      </c>
      <c r="V269" s="512">
        <f t="shared" si="167"/>
        <v>6.3044504840524207E-2</v>
      </c>
      <c r="W269" s="512">
        <f t="shared" si="167"/>
        <v>6.3044504840524193E-2</v>
      </c>
      <c r="X269" s="512">
        <f t="shared" si="167"/>
        <v>6.3044504840524193E-2</v>
      </c>
      <c r="Y269" s="512">
        <f t="shared" si="167"/>
        <v>6.3044504840524207E-2</v>
      </c>
      <c r="Z269" s="512">
        <f t="shared" si="167"/>
        <v>6.3044504840524193E-2</v>
      </c>
      <c r="AA269" s="512">
        <f t="shared" si="167"/>
        <v>6.3044504840524193E-2</v>
      </c>
      <c r="AB269" s="512">
        <f t="shared" si="167"/>
        <v>6.3044504840524207E-2</v>
      </c>
    </row>
    <row r="270" spans="1:28" s="5" customFormat="1" ht="13.15">
      <c r="A270" s="163"/>
      <c r="B270" s="187" t="str">
        <f t="shared" si="158"/>
        <v>Computing</v>
      </c>
      <c r="C270" s="507">
        <f t="shared" ref="C270:N270" si="168">(C241/((SUM(C$236:C$254))-C$237-C$239-C$244-C$246-C$247-C$248-C$249-C$253))*(C$130-C$266-C$268-C$273-C$275-C$276-C$277-C$278-C$282)</f>
        <v>36294.096329645057</v>
      </c>
      <c r="D270" s="507">
        <f t="shared" si="168"/>
        <v>36979.884416434346</v>
      </c>
      <c r="E270" s="507">
        <f t="shared" si="168"/>
        <v>37790.939964772013</v>
      </c>
      <c r="F270" s="507">
        <f t="shared" si="168"/>
        <v>38882.546652028905</v>
      </c>
      <c r="G270" s="507">
        <f t="shared" si="168"/>
        <v>40356.045880947509</v>
      </c>
      <c r="H270" s="507">
        <f t="shared" si="168"/>
        <v>41013.593602883666</v>
      </c>
      <c r="I270" s="507">
        <f t="shared" si="168"/>
        <v>41250.871554753001</v>
      </c>
      <c r="J270" s="507">
        <f t="shared" si="168"/>
        <v>41995.17535776733</v>
      </c>
      <c r="K270" s="507">
        <f t="shared" si="168"/>
        <v>42370.969942384392</v>
      </c>
      <c r="L270" s="507">
        <f t="shared" si="168"/>
        <v>42063.734262530677</v>
      </c>
      <c r="M270" s="507">
        <f t="shared" si="168"/>
        <v>41364.309821640731</v>
      </c>
      <c r="N270" s="507">
        <f t="shared" si="168"/>
        <v>40959.585318704194</v>
      </c>
    </row>
    <row r="271" spans="1:28" s="5" customFormat="1" ht="13.15">
      <c r="A271" s="163"/>
      <c r="B271" s="187" t="str">
        <f t="shared" si="158"/>
        <v>Design &amp; Technology</v>
      </c>
      <c r="C271" s="507">
        <f t="shared" ref="C271:N271" si="169">(C242/((SUM(C$236:C$254))-C$237-C$239-C$244-C$246-C$247-C$248-C$249-C$253))*(C$130-C$266-C$268-C$273-C$275-C$276-C$277-C$278-C$282)</f>
        <v>45015.036937505247</v>
      </c>
      <c r="D271" s="507">
        <f t="shared" si="169"/>
        <v>45865.609873051937</v>
      </c>
      <c r="E271" s="507">
        <f t="shared" si="169"/>
        <v>46871.550209331021</v>
      </c>
      <c r="F271" s="507">
        <f t="shared" si="169"/>
        <v>48225.454020622783</v>
      </c>
      <c r="G271" s="507">
        <f t="shared" si="169"/>
        <v>50053.013566801055</v>
      </c>
      <c r="H271" s="507">
        <f t="shared" si="169"/>
        <v>50868.560390788291</v>
      </c>
      <c r="I271" s="507">
        <f t="shared" si="169"/>
        <v>51162.852764700598</v>
      </c>
      <c r="J271" s="507">
        <f t="shared" si="169"/>
        <v>52086.001887387232</v>
      </c>
      <c r="K271" s="507">
        <f t="shared" si="169"/>
        <v>52552.09441532362</v>
      </c>
      <c r="L271" s="507">
        <f t="shared" si="169"/>
        <v>52171.034494406471</v>
      </c>
      <c r="M271" s="507">
        <f t="shared" si="169"/>
        <v>51303.548588277474</v>
      </c>
      <c r="N271" s="507">
        <f t="shared" si="169"/>
        <v>50801.574705700863</v>
      </c>
    </row>
    <row r="272" spans="1:28" s="5" customFormat="1" ht="13.15">
      <c r="A272" s="163"/>
      <c r="B272" s="187" t="str">
        <f t="shared" si="158"/>
        <v>Drama</v>
      </c>
      <c r="C272" s="507">
        <f t="shared" ref="C272:N272" si="170">(C243/((SUM(C$236:C$254))-C$237-C$239-C$244-C$246-C$247-C$248-C$249-C$253))*(C$130-C$266-C$268-C$273-C$275-C$276-C$277-C$278-C$282)</f>
        <v>21306.188577056892</v>
      </c>
      <c r="D272" s="507">
        <f t="shared" si="170"/>
        <v>21708.775547905283</v>
      </c>
      <c r="E272" s="507">
        <f t="shared" si="170"/>
        <v>22184.899882353468</v>
      </c>
      <c r="F272" s="507">
        <f t="shared" si="170"/>
        <v>22825.71974791586</v>
      </c>
      <c r="G272" s="507">
        <f t="shared" si="170"/>
        <v>23690.726887213186</v>
      </c>
      <c r="H272" s="507">
        <f t="shared" si="170"/>
        <v>24076.735554703901</v>
      </c>
      <c r="I272" s="507">
        <f t="shared" si="170"/>
        <v>24216.027872159302</v>
      </c>
      <c r="J272" s="507">
        <f t="shared" si="170"/>
        <v>24652.966073943124</v>
      </c>
      <c r="K272" s="507">
        <f t="shared" si="170"/>
        <v>24873.573585792037</v>
      </c>
      <c r="L272" s="507">
        <f t="shared" si="170"/>
        <v>24693.213086577278</v>
      </c>
      <c r="M272" s="507">
        <f t="shared" si="170"/>
        <v>24282.62099199379</v>
      </c>
      <c r="N272" s="507">
        <f t="shared" si="170"/>
        <v>24045.030379377324</v>
      </c>
    </row>
    <row r="273" spans="1:16384" s="5" customFormat="1" ht="13.15">
      <c r="A273" s="163"/>
      <c r="B273" s="187" t="str">
        <f t="shared" si="158"/>
        <v>English</v>
      </c>
      <c r="C273" s="364">
        <f t="shared" ref="C273:N273" si="171">C244</f>
        <v>222421.98090243322</v>
      </c>
      <c r="D273" s="364">
        <f t="shared" si="171"/>
        <v>228202.7775629797</v>
      </c>
      <c r="E273" s="364">
        <f t="shared" si="171"/>
        <v>233207.799396046</v>
      </c>
      <c r="F273" s="364">
        <f t="shared" si="171"/>
        <v>239944.10163088044</v>
      </c>
      <c r="G273" s="364">
        <f t="shared" si="171"/>
        <v>249037.06181943914</v>
      </c>
      <c r="H273" s="364">
        <f t="shared" si="171"/>
        <v>253094.78722594006</v>
      </c>
      <c r="I273" s="364">
        <f t="shared" si="171"/>
        <v>254559.02889476946</v>
      </c>
      <c r="J273" s="364">
        <f t="shared" si="171"/>
        <v>259152.125868406</v>
      </c>
      <c r="K273" s="364">
        <f t="shared" si="171"/>
        <v>261471.15334391181</v>
      </c>
      <c r="L273" s="364">
        <f t="shared" si="171"/>
        <v>259575.20270438239</v>
      </c>
      <c r="M273" s="364">
        <f t="shared" si="171"/>
        <v>255259.05616619607</v>
      </c>
      <c r="N273" s="364">
        <f t="shared" si="171"/>
        <v>252761.50223450048</v>
      </c>
      <c r="P273" s="5" t="s">
        <v>1</v>
      </c>
      <c r="Q273" s="513">
        <f>C273/C$284</f>
        <v>0.17135947657988818</v>
      </c>
      <c r="R273" s="511">
        <f t="shared" ref="R273:AB273" si="172">D273/D$284</f>
        <v>0.17135947657988812</v>
      </c>
      <c r="S273" s="511">
        <f t="shared" si="172"/>
        <v>0.17135947657988815</v>
      </c>
      <c r="T273" s="511">
        <f t="shared" si="172"/>
        <v>0.17135947657988818</v>
      </c>
      <c r="U273" s="511">
        <f t="shared" si="172"/>
        <v>0.1713594765798882</v>
      </c>
      <c r="V273" s="511">
        <f t="shared" si="172"/>
        <v>0.17135947657988815</v>
      </c>
      <c r="W273" s="511">
        <f t="shared" si="172"/>
        <v>0.17135947657988818</v>
      </c>
      <c r="X273" s="511">
        <f t="shared" si="172"/>
        <v>0.17135947657988809</v>
      </c>
      <c r="Y273" s="511">
        <f t="shared" si="172"/>
        <v>0.17135947657988815</v>
      </c>
      <c r="Z273" s="511">
        <f t="shared" si="172"/>
        <v>0.17135947657988818</v>
      </c>
      <c r="AA273" s="511">
        <f t="shared" si="172"/>
        <v>0.17135947657988818</v>
      </c>
      <c r="AB273" s="511">
        <f t="shared" si="172"/>
        <v>0.17135947657988815</v>
      </c>
    </row>
    <row r="274" spans="1:16384" s="5" customFormat="1" ht="13.15">
      <c r="A274" s="163"/>
      <c r="B274" s="187" t="str">
        <f t="shared" si="158"/>
        <v>Food</v>
      </c>
      <c r="C274" s="507">
        <f t="shared" ref="C274:N274" si="173">(C245/((SUM(C$236:C$254))-C$237-C$239-C$244-C$246-C$247-C$248-C$249-C$253))*(C$130-C$266-C$268-C$273-C$275-C$276-C$277-C$278-C$282)</f>
        <v>16835.250623679029</v>
      </c>
      <c r="D274" s="507">
        <f t="shared" si="173"/>
        <v>17153.357850016015</v>
      </c>
      <c r="E274" s="507">
        <f t="shared" si="173"/>
        <v>17529.571196174937</v>
      </c>
      <c r="F274" s="507">
        <f t="shared" si="173"/>
        <v>18035.919997245463</v>
      </c>
      <c r="G274" s="507">
        <f t="shared" si="173"/>
        <v>18719.412116386069</v>
      </c>
      <c r="H274" s="507">
        <f t="shared" si="173"/>
        <v>19024.419867378961</v>
      </c>
      <c r="I274" s="507">
        <f t="shared" si="173"/>
        <v>19134.482775431883</v>
      </c>
      <c r="J274" s="507">
        <f t="shared" si="173"/>
        <v>19479.732894076351</v>
      </c>
      <c r="K274" s="507">
        <f t="shared" si="173"/>
        <v>19654.047635448813</v>
      </c>
      <c r="L274" s="507">
        <f t="shared" si="173"/>
        <v>19511.534384150458</v>
      </c>
      <c r="M274" s="507">
        <f t="shared" si="173"/>
        <v>19187.101847030332</v>
      </c>
      <c r="N274" s="507">
        <f t="shared" si="173"/>
        <v>18999.367776491839</v>
      </c>
      <c r="Q274" s="512">
        <f t="shared" ref="Q274:AB274" si="174">C119/C$130</f>
        <v>0.16778947657988813</v>
      </c>
      <c r="R274" s="512">
        <f t="shared" si="174"/>
        <v>0.16778947657988813</v>
      </c>
      <c r="S274" s="512">
        <f t="shared" si="174"/>
        <v>0.16778947657988816</v>
      </c>
      <c r="T274" s="512">
        <f t="shared" si="174"/>
        <v>0.16778947657988813</v>
      </c>
      <c r="U274" s="512">
        <f t="shared" si="174"/>
        <v>0.16778947657988813</v>
      </c>
      <c r="V274" s="512">
        <f t="shared" si="174"/>
        <v>0.16778947657988813</v>
      </c>
      <c r="W274" s="512">
        <f t="shared" si="174"/>
        <v>0.16778947657988813</v>
      </c>
      <c r="X274" s="512">
        <f t="shared" si="174"/>
        <v>0.16778947657988813</v>
      </c>
      <c r="Y274" s="512">
        <f t="shared" si="174"/>
        <v>0.16778947657988813</v>
      </c>
      <c r="Z274" s="512">
        <f t="shared" si="174"/>
        <v>0.16778947657988813</v>
      </c>
      <c r="AA274" s="512">
        <f t="shared" si="174"/>
        <v>0.16778947657988816</v>
      </c>
      <c r="AB274" s="512">
        <f t="shared" si="174"/>
        <v>0.16778947657988816</v>
      </c>
    </row>
    <row r="275" spans="1:16384" s="5" customFormat="1" ht="13.15">
      <c r="A275" s="163"/>
      <c r="B275" s="187" t="str">
        <f t="shared" si="158"/>
        <v>Geography</v>
      </c>
      <c r="C275" s="378">
        <f t="shared" ref="C275:N275" si="175">C246</f>
        <v>60116.430360426384</v>
      </c>
      <c r="D275" s="378">
        <f t="shared" si="175"/>
        <v>61678.86973112855</v>
      </c>
      <c r="E275" s="378">
        <f t="shared" si="175"/>
        <v>63031.631923332607</v>
      </c>
      <c r="F275" s="378">
        <f t="shared" si="175"/>
        <v>64852.326274422165</v>
      </c>
      <c r="G275" s="378">
        <f t="shared" si="175"/>
        <v>67309.980440290805</v>
      </c>
      <c r="H275" s="378">
        <f t="shared" si="175"/>
        <v>68406.706428576334</v>
      </c>
      <c r="I275" s="378">
        <f t="shared" si="175"/>
        <v>68802.463097759261</v>
      </c>
      <c r="J275" s="378">
        <f t="shared" si="175"/>
        <v>70043.889836402639</v>
      </c>
      <c r="K275" s="378">
        <f t="shared" si="175"/>
        <v>70670.678848754396</v>
      </c>
      <c r="L275" s="378">
        <f t="shared" si="175"/>
        <v>70158.239457082615</v>
      </c>
      <c r="M275" s="378">
        <f t="shared" si="175"/>
        <v>68991.667152782829</v>
      </c>
      <c r="N275" s="378">
        <f t="shared" si="175"/>
        <v>68316.62583538692</v>
      </c>
    </row>
    <row r="276" spans="1:16384" s="5" customFormat="1" ht="13.15">
      <c r="A276" s="163"/>
      <c r="B276" s="187" t="str">
        <f t="shared" si="158"/>
        <v>History</v>
      </c>
      <c r="C276" s="378">
        <f t="shared" ref="C276:N276" si="176">C247</f>
        <v>64927.025893999642</v>
      </c>
      <c r="D276" s="378">
        <f t="shared" si="176"/>
        <v>66614.493710554554</v>
      </c>
      <c r="E276" s="378">
        <f t="shared" si="176"/>
        <v>68075.505706028489</v>
      </c>
      <c r="F276" s="378">
        <f t="shared" si="176"/>
        <v>70041.894404916835</v>
      </c>
      <c r="G276" s="378">
        <f t="shared" si="176"/>
        <v>72696.213277630377</v>
      </c>
      <c r="H276" s="378">
        <f t="shared" si="176"/>
        <v>73880.700716640247</v>
      </c>
      <c r="I276" s="378">
        <f t="shared" si="176"/>
        <v>74308.12635308785</v>
      </c>
      <c r="J276" s="378">
        <f t="shared" si="176"/>
        <v>75648.89368611401</v>
      </c>
      <c r="K276" s="378">
        <f t="shared" si="176"/>
        <v>76325.839176573922</v>
      </c>
      <c r="L276" s="378">
        <f t="shared" si="176"/>
        <v>75772.393713283716</v>
      </c>
      <c r="M276" s="378">
        <f t="shared" si="176"/>
        <v>74512.470764526021</v>
      </c>
      <c r="N276" s="378">
        <f t="shared" si="176"/>
        <v>73783.411756342874</v>
      </c>
    </row>
    <row r="277" spans="1:16384" s="5" customFormat="1" ht="13.15">
      <c r="A277" s="163"/>
      <c r="B277" s="187" t="str">
        <f t="shared" si="158"/>
        <v>Mathematics</v>
      </c>
      <c r="C277" s="364">
        <f t="shared" ref="C277:N277" si="177">C248</f>
        <v>213860.46323049237</v>
      </c>
      <c r="D277" s="364">
        <f t="shared" si="177"/>
        <v>219418.74414611849</v>
      </c>
      <c r="E277" s="364">
        <f t="shared" si="177"/>
        <v>224231.11153604754</v>
      </c>
      <c r="F277" s="364">
        <f t="shared" si="177"/>
        <v>230708.11848723656</v>
      </c>
      <c r="G277" s="364">
        <f t="shared" si="177"/>
        <v>239451.07037612659</v>
      </c>
      <c r="H277" s="364">
        <f t="shared" si="177"/>
        <v>243352.60488982685</v>
      </c>
      <c r="I277" s="364">
        <f t="shared" si="177"/>
        <v>244760.48463402627</v>
      </c>
      <c r="J277" s="364">
        <f t="shared" si="177"/>
        <v>249176.78307026476</v>
      </c>
      <c r="K277" s="364">
        <f t="shared" si="177"/>
        <v>251406.5460107066</v>
      </c>
      <c r="L277" s="364">
        <f t="shared" si="177"/>
        <v>249583.57473607449</v>
      </c>
      <c r="M277" s="364">
        <f t="shared" si="177"/>
        <v>245433.56629589194</v>
      </c>
      <c r="N277" s="364">
        <f t="shared" si="177"/>
        <v>243032.14878037287</v>
      </c>
      <c r="P277" s="5" t="s">
        <v>561</v>
      </c>
      <c r="Q277" s="513">
        <f t="shared" ref="Q277:V277" si="178">C277/C$284</f>
        <v>0.16476346848284312</v>
      </c>
      <c r="R277" s="511">
        <f t="shared" si="178"/>
        <v>0.16476346848284307</v>
      </c>
      <c r="S277" s="511">
        <f t="shared" si="178"/>
        <v>0.16476346848284312</v>
      </c>
      <c r="T277" s="511">
        <f t="shared" si="178"/>
        <v>0.16476346848284312</v>
      </c>
      <c r="U277" s="511">
        <f t="shared" si="178"/>
        <v>0.16476346848284318</v>
      </c>
      <c r="V277" s="511">
        <f t="shared" si="178"/>
        <v>0.1647634684828431</v>
      </c>
      <c r="W277" s="511">
        <f t="shared" ref="W277:AB277" si="179">I277/I$284</f>
        <v>0.16476346848284315</v>
      </c>
      <c r="X277" s="511">
        <f t="shared" si="179"/>
        <v>0.16476346848284304</v>
      </c>
      <c r="Y277" s="511">
        <f t="shared" si="179"/>
        <v>0.1647634684828431</v>
      </c>
      <c r="Z277" s="511">
        <f t="shared" si="179"/>
        <v>0.16476346848284312</v>
      </c>
      <c r="AA277" s="511">
        <f t="shared" si="179"/>
        <v>0.16476346848284312</v>
      </c>
      <c r="AB277" s="511">
        <f t="shared" si="179"/>
        <v>0.1647634684828431</v>
      </c>
    </row>
    <row r="278" spans="1:16384" s="5" customFormat="1" ht="13.15">
      <c r="A278" s="163"/>
      <c r="B278" s="187" t="str">
        <f t="shared" si="158"/>
        <v>Modern Foreign Languages</v>
      </c>
      <c r="C278" s="378">
        <f t="shared" ref="C278:N278" si="180">C249</f>
        <v>75268.28985590997</v>
      </c>
      <c r="D278" s="378">
        <f t="shared" si="180"/>
        <v>77224.529418558915</v>
      </c>
      <c r="E278" s="378">
        <f t="shared" si="180"/>
        <v>78918.244367674677</v>
      </c>
      <c r="F278" s="378">
        <f t="shared" si="180"/>
        <v>81197.829987366407</v>
      </c>
      <c r="G278" s="378">
        <f t="shared" si="180"/>
        <v>84274.915985538988</v>
      </c>
      <c r="H278" s="378">
        <f t="shared" si="180"/>
        <v>85648.062878723853</v>
      </c>
      <c r="I278" s="378">
        <f t="shared" si="180"/>
        <v>86143.566811839613</v>
      </c>
      <c r="J278" s="378">
        <f t="shared" si="180"/>
        <v>87697.885107834052</v>
      </c>
      <c r="K278" s="378">
        <f t="shared" si="180"/>
        <v>88482.651215491176</v>
      </c>
      <c r="L278" s="378">
        <f t="shared" si="180"/>
        <v>87841.055624490677</v>
      </c>
      <c r="M278" s="378">
        <f t="shared" si="180"/>
        <v>86380.458216902174</v>
      </c>
      <c r="N278" s="378">
        <f t="shared" si="180"/>
        <v>85535.278201424793</v>
      </c>
      <c r="Q278" s="512">
        <f t="shared" ref="Q278:AB278" si="181">C123/C$130</f>
        <v>0.16175346848284311</v>
      </c>
      <c r="R278" s="512">
        <f t="shared" si="181"/>
        <v>0.16175346848284308</v>
      </c>
      <c r="S278" s="512">
        <f t="shared" si="181"/>
        <v>0.16175346848284311</v>
      </c>
      <c r="T278" s="512">
        <f t="shared" si="181"/>
        <v>0.16175346848284311</v>
      </c>
      <c r="U278" s="512">
        <f t="shared" si="181"/>
        <v>0.16175346848284308</v>
      </c>
      <c r="V278" s="512">
        <f t="shared" si="181"/>
        <v>0.16175346848284311</v>
      </c>
      <c r="W278" s="512">
        <f t="shared" si="181"/>
        <v>0.16175346848284311</v>
      </c>
      <c r="X278" s="512">
        <f t="shared" si="181"/>
        <v>0.16175346848284308</v>
      </c>
      <c r="Y278" s="512">
        <f t="shared" si="181"/>
        <v>0.16175346848284311</v>
      </c>
      <c r="Z278" s="512">
        <f t="shared" si="181"/>
        <v>0.16175346848284308</v>
      </c>
      <c r="AA278" s="512">
        <f t="shared" si="181"/>
        <v>0.16175346848284311</v>
      </c>
      <c r="AB278" s="512">
        <f t="shared" si="181"/>
        <v>0.16175346848284311</v>
      </c>
    </row>
    <row r="279" spans="1:16384" s="5" customFormat="1" ht="13.15">
      <c r="A279" s="163"/>
      <c r="B279" s="187" t="str">
        <f t="shared" si="158"/>
        <v>Music</v>
      </c>
      <c r="C279" s="507">
        <f t="shared" ref="C279:N279" si="182">(C250/((SUM(C$236:C$254))-C$237-C$239-C$244-C$246-C$247-C$248-C$249-C$253))*(C$130-C$266-C$268-C$273-C$275-C$276-C$277-C$278-C$282)</f>
        <v>17436.797828950006</v>
      </c>
      <c r="D279" s="507">
        <f t="shared" si="182"/>
        <v>17766.271474311987</v>
      </c>
      <c r="E279" s="507">
        <f t="shared" si="182"/>
        <v>18155.92745295832</v>
      </c>
      <c r="F279" s="507">
        <f t="shared" si="182"/>
        <v>18680.368809523556</v>
      </c>
      <c r="G279" s="507">
        <f t="shared" si="182"/>
        <v>19388.283064294003</v>
      </c>
      <c r="H279" s="507">
        <f t="shared" si="182"/>
        <v>19704.189171616541</v>
      </c>
      <c r="I279" s="507">
        <f t="shared" si="182"/>
        <v>19818.184782319579</v>
      </c>
      <c r="J279" s="507">
        <f t="shared" si="182"/>
        <v>20175.771173742665</v>
      </c>
      <c r="K279" s="507">
        <f t="shared" si="182"/>
        <v>20356.314426222809</v>
      </c>
      <c r="L279" s="507">
        <f t="shared" si="182"/>
        <v>20208.708975826918</v>
      </c>
      <c r="M279" s="507">
        <f t="shared" si="182"/>
        <v>19872.684007422813</v>
      </c>
      <c r="N279" s="507">
        <f t="shared" si="182"/>
        <v>19678.241934253951</v>
      </c>
    </row>
    <row r="280" spans="1:16384" s="5" customFormat="1" ht="13.15">
      <c r="A280" s="163"/>
      <c r="B280" s="187" t="str">
        <f t="shared" si="158"/>
        <v>Others</v>
      </c>
      <c r="C280" s="507">
        <f t="shared" ref="C280:N280" si="183">(C251/((SUM(C$236:C$254))-C$237-C$239-C$244-C$246-C$247-C$248-C$249-C$253))*(C$130-C$266-C$268-C$273-C$275-C$276-C$277-C$278-C$282)</f>
        <v>49484.778384816003</v>
      </c>
      <c r="D280" s="507">
        <f t="shared" si="183"/>
        <v>50419.808456524821</v>
      </c>
      <c r="E280" s="507">
        <f t="shared" si="183"/>
        <v>51525.633043056339</v>
      </c>
      <c r="F280" s="507">
        <f t="shared" si="183"/>
        <v>53013.971931884618</v>
      </c>
      <c r="G280" s="507">
        <f t="shared" si="183"/>
        <v>55022.997921427632</v>
      </c>
      <c r="H280" s="507">
        <f t="shared" si="183"/>
        <v>55919.523984562416</v>
      </c>
      <c r="I280" s="507">
        <f t="shared" si="183"/>
        <v>56243.037945544173</v>
      </c>
      <c r="J280" s="507">
        <f t="shared" si="183"/>
        <v>57257.85061393553</v>
      </c>
      <c r="K280" s="507">
        <f t="shared" si="183"/>
        <v>57770.22352354286</v>
      </c>
      <c r="L280" s="507">
        <f t="shared" si="183"/>
        <v>57351.326483336052</v>
      </c>
      <c r="M280" s="507">
        <f t="shared" si="183"/>
        <v>56397.704077642135</v>
      </c>
      <c r="N280" s="507">
        <f t="shared" si="183"/>
        <v>55845.886995524546</v>
      </c>
    </row>
    <row r="281" spans="1:16384" s="5" customFormat="1" ht="13.15">
      <c r="A281" s="163"/>
      <c r="B281" s="187" t="str">
        <f t="shared" si="158"/>
        <v>Physical Education</v>
      </c>
      <c r="C281" s="507">
        <f t="shared" ref="C281:N281" si="184">(C252/((SUM(C$236:C$254))-C$237-C$239-C$244-C$246-C$247-C$248-C$249-C$253))*(C$130-C$266-C$268-C$273-C$275-C$276-C$277-C$278-C$282)</f>
        <v>108557.89875559513</v>
      </c>
      <c r="D281" s="507">
        <f t="shared" si="184"/>
        <v>110609.13356296667</v>
      </c>
      <c r="E281" s="507">
        <f t="shared" si="184"/>
        <v>113035.05113650019</v>
      </c>
      <c r="F281" s="507">
        <f t="shared" si="184"/>
        <v>116300.11461018065</v>
      </c>
      <c r="G281" s="507">
        <f t="shared" si="184"/>
        <v>120707.44242064712</v>
      </c>
      <c r="H281" s="507">
        <f t="shared" si="184"/>
        <v>122674.20854086083</v>
      </c>
      <c r="I281" s="507">
        <f t="shared" si="184"/>
        <v>123383.92164797368</v>
      </c>
      <c r="J281" s="507">
        <f t="shared" si="184"/>
        <v>125610.18060086669</v>
      </c>
      <c r="K281" s="507">
        <f t="shared" si="184"/>
        <v>126734.20556898355</v>
      </c>
      <c r="L281" s="507">
        <f t="shared" si="184"/>
        <v>125815.2445477548</v>
      </c>
      <c r="M281" s="507">
        <f t="shared" si="184"/>
        <v>123723.22255740972</v>
      </c>
      <c r="N281" s="507">
        <f t="shared" si="184"/>
        <v>122512.66640484323</v>
      </c>
    </row>
    <row r="282" spans="1:16384" s="5" customFormat="1" ht="13.15">
      <c r="A282" s="163"/>
      <c r="B282" s="187" t="str">
        <f t="shared" si="158"/>
        <v>Physics</v>
      </c>
      <c r="C282" s="364">
        <f t="shared" ref="C282:N282" si="185">C253</f>
        <v>81719.690914762687</v>
      </c>
      <c r="D282" s="364">
        <f t="shared" si="185"/>
        <v>84815.759147971316</v>
      </c>
      <c r="E282" s="364">
        <f t="shared" si="185"/>
        <v>86675.967559354642</v>
      </c>
      <c r="F282" s="364">
        <f t="shared" si="185"/>
        <v>89179.638171952582</v>
      </c>
      <c r="G282" s="364">
        <f t="shared" si="185"/>
        <v>92559.204054239191</v>
      </c>
      <c r="H282" s="364">
        <f t="shared" si="185"/>
        <v>94067.332327004857</v>
      </c>
      <c r="I282" s="364">
        <f t="shared" si="185"/>
        <v>94611.544672025891</v>
      </c>
      <c r="J282" s="364">
        <f t="shared" si="185"/>
        <v>96318.653633711147</v>
      </c>
      <c r="K282" s="364">
        <f t="shared" si="185"/>
        <v>97180.562844109547</v>
      </c>
      <c r="L282" s="364">
        <f t="shared" si="185"/>
        <v>96475.897920588235</v>
      </c>
      <c r="M282" s="364">
        <f t="shared" si="185"/>
        <v>94871.722681620638</v>
      </c>
      <c r="N282" s="364">
        <f t="shared" si="185"/>
        <v>93943.460830507538</v>
      </c>
      <c r="P282" s="5" t="s">
        <v>2</v>
      </c>
      <c r="Q282" s="513">
        <f>C282/C$284</f>
        <v>6.2958900935095416E-2</v>
      </c>
      <c r="R282" s="513">
        <f>D282/D$284</f>
        <v>6.3688900935095383E-2</v>
      </c>
      <c r="S282" s="511">
        <f>E282/E$284</f>
        <v>6.3688900935095411E-2</v>
      </c>
      <c r="T282" s="511">
        <f t="shared" ref="T282:AB282" si="186">F282/F$284</f>
        <v>6.3688900935095411E-2</v>
      </c>
      <c r="U282" s="511">
        <f t="shared" si="186"/>
        <v>6.3688900935095424E-2</v>
      </c>
      <c r="V282" s="511">
        <f t="shared" si="186"/>
        <v>6.3688900935095397E-2</v>
      </c>
      <c r="W282" s="511">
        <f t="shared" si="186"/>
        <v>6.3688900935095424E-2</v>
      </c>
      <c r="X282" s="511">
        <f t="shared" si="186"/>
        <v>6.3688900935095369E-2</v>
      </c>
      <c r="Y282" s="511">
        <f t="shared" si="186"/>
        <v>6.3688900935095397E-2</v>
      </c>
      <c r="Z282" s="511">
        <f t="shared" si="186"/>
        <v>6.3688900935095411E-2</v>
      </c>
      <c r="AA282" s="511">
        <f t="shared" si="186"/>
        <v>6.3688900935095411E-2</v>
      </c>
      <c r="AB282" s="511">
        <f t="shared" si="186"/>
        <v>6.3688900935095397E-2</v>
      </c>
    </row>
    <row r="283" spans="1:16384" s="5" customFormat="1" ht="13.15">
      <c r="A283" s="163"/>
      <c r="B283" s="187" t="str">
        <f t="shared" si="158"/>
        <v>Religious Education</v>
      </c>
      <c r="C283" s="507">
        <f t="shared" ref="C283:N283" si="187">(C254/((SUM(C$236:C$254))-C$237-C$239-C$244-C$246-C$247-C$248-C$249-C$253))*(C$130-C$266-C$268-C$273-C$275-C$276-C$277-C$278-C$282)</f>
        <v>42946.933152986086</v>
      </c>
      <c r="D283" s="507">
        <f t="shared" si="187"/>
        <v>43758.428632938194</v>
      </c>
      <c r="E283" s="507">
        <f t="shared" si="187"/>
        <v>44718.153545261339</v>
      </c>
      <c r="F283" s="507">
        <f t="shared" si="187"/>
        <v>46009.855617167777</v>
      </c>
      <c r="G283" s="507">
        <f t="shared" si="187"/>
        <v>47753.452490625539</v>
      </c>
      <c r="H283" s="507">
        <f t="shared" si="187"/>
        <v>48531.531046498669</v>
      </c>
      <c r="I283" s="507">
        <f t="shared" si="187"/>
        <v>48812.302890080464</v>
      </c>
      <c r="J283" s="507">
        <f t="shared" si="187"/>
        <v>49693.040224969292</v>
      </c>
      <c r="K283" s="507">
        <f t="shared" si="187"/>
        <v>50137.719292281414</v>
      </c>
      <c r="L283" s="507">
        <f t="shared" si="187"/>
        <v>49774.166220590472</v>
      </c>
      <c r="M283" s="507">
        <f t="shared" si="187"/>
        <v>48946.534794376108</v>
      </c>
      <c r="N283" s="507">
        <f t="shared" si="187"/>
        <v>48467.622851918029</v>
      </c>
      <c r="Q283" s="512">
        <f t="shared" ref="Q283:AB283" si="188">C128/C$130</f>
        <v>6.2228900935095401E-2</v>
      </c>
      <c r="R283" s="512">
        <f t="shared" si="188"/>
        <v>6.2228900935095401E-2</v>
      </c>
      <c r="S283" s="512">
        <f t="shared" si="188"/>
        <v>6.2228900935095408E-2</v>
      </c>
      <c r="T283" s="512">
        <f t="shared" si="188"/>
        <v>6.2228900935095401E-2</v>
      </c>
      <c r="U283" s="512">
        <f t="shared" si="188"/>
        <v>6.2228900935095394E-2</v>
      </c>
      <c r="V283" s="512">
        <f t="shared" si="188"/>
        <v>6.2228900935095394E-2</v>
      </c>
      <c r="W283" s="512">
        <f t="shared" si="188"/>
        <v>6.2228900935095401E-2</v>
      </c>
      <c r="X283" s="512">
        <f t="shared" si="188"/>
        <v>6.2228900935095394E-2</v>
      </c>
      <c r="Y283" s="512">
        <f t="shared" si="188"/>
        <v>6.2228900935095401E-2</v>
      </c>
      <c r="Z283" s="512">
        <f t="shared" si="188"/>
        <v>6.2228900935095401E-2</v>
      </c>
      <c r="AA283" s="512">
        <f t="shared" si="188"/>
        <v>6.2228900935095401E-2</v>
      </c>
      <c r="AB283" s="512">
        <f t="shared" si="188"/>
        <v>6.2228900935095401E-2</v>
      </c>
    </row>
    <row r="284" spans="1:16384" s="5" customFormat="1" ht="13.15">
      <c r="A284" s="163"/>
      <c r="B284" s="187" t="str">
        <f t="shared" si="158"/>
        <v>Recalculated Total</v>
      </c>
      <c r="C284" s="514">
        <f t="shared" ref="C284:N284" si="189">SUM(C265:C283)</f>
        <v>1297984.7122650354</v>
      </c>
      <c r="D284" s="514">
        <f t="shared" si="189"/>
        <v>1331719.6230848145</v>
      </c>
      <c r="E284" s="514">
        <f t="shared" si="189"/>
        <v>1360927.3560503905</v>
      </c>
      <c r="F284" s="514">
        <f t="shared" si="189"/>
        <v>1400238.2968240334</v>
      </c>
      <c r="G284" s="514">
        <f t="shared" si="189"/>
        <v>1453301.9520711331</v>
      </c>
      <c r="H284" s="514">
        <f t="shared" si="189"/>
        <v>1476981.5610865662</v>
      </c>
      <c r="I284" s="514">
        <f t="shared" si="189"/>
        <v>1485526.4148527756</v>
      </c>
      <c r="J284" s="514">
        <f t="shared" si="189"/>
        <v>1512330.283919774</v>
      </c>
      <c r="K284" s="514">
        <f t="shared" si="189"/>
        <v>1525863.3987599362</v>
      </c>
      <c r="L284" s="514">
        <f t="shared" si="189"/>
        <v>1514799.2272453508</v>
      </c>
      <c r="M284" s="514">
        <f t="shared" si="189"/>
        <v>1489611.5537980983</v>
      </c>
      <c r="N284" s="514">
        <f t="shared" si="189"/>
        <v>1475036.6147194814</v>
      </c>
    </row>
    <row r="285" spans="1:16384">
      <c r="A285" s="1182">
        <f>O285</f>
        <v>0</v>
      </c>
      <c r="B285" s="1177"/>
      <c r="C285" s="1182">
        <f t="shared" ref="C285:N285" si="190">SUM(C265:C283)-C284</f>
        <v>0</v>
      </c>
      <c r="D285" s="1182">
        <f t="shared" si="190"/>
        <v>0</v>
      </c>
      <c r="E285" s="1182">
        <f t="shared" si="190"/>
        <v>0</v>
      </c>
      <c r="F285" s="1182">
        <f t="shared" si="190"/>
        <v>0</v>
      </c>
      <c r="G285" s="1182">
        <f t="shared" si="190"/>
        <v>0</v>
      </c>
      <c r="H285" s="1182">
        <f t="shared" si="190"/>
        <v>0</v>
      </c>
      <c r="I285" s="1182">
        <f t="shared" si="190"/>
        <v>0</v>
      </c>
      <c r="J285" s="1182">
        <f t="shared" si="190"/>
        <v>0</v>
      </c>
      <c r="K285" s="1182">
        <f t="shared" si="190"/>
        <v>0</v>
      </c>
      <c r="L285" s="1182">
        <f t="shared" si="190"/>
        <v>0</v>
      </c>
      <c r="M285" s="1182">
        <f t="shared" si="190"/>
        <v>0</v>
      </c>
      <c r="N285" s="1182">
        <f t="shared" si="190"/>
        <v>0</v>
      </c>
      <c r="O285" s="1182">
        <f>SUM(C285:N285)</f>
        <v>0</v>
      </c>
      <c r="P285" s="1182"/>
      <c r="Q285" s="1177"/>
      <c r="R285" s="1182"/>
      <c r="S285" s="1182"/>
      <c r="T285" s="1182"/>
      <c r="U285" s="1182"/>
      <c r="V285" s="1182"/>
      <c r="W285" s="1182"/>
      <c r="X285" s="1182"/>
      <c r="Y285" s="1182"/>
      <c r="Z285" s="1182"/>
      <c r="AA285" s="1182"/>
      <c r="AB285" s="1182"/>
      <c r="AC285" s="1182"/>
      <c r="AD285" s="1182"/>
      <c r="AE285" s="1182"/>
      <c r="AF285" s="1177"/>
      <c r="AG285" s="1182"/>
      <c r="AH285" s="1182"/>
      <c r="AI285" s="1182"/>
      <c r="AJ285" s="1182"/>
      <c r="AK285" s="1182"/>
      <c r="AL285" s="1182"/>
      <c r="AM285" s="1182"/>
      <c r="AN285" s="1182"/>
      <c r="AO285" s="1182"/>
      <c r="AP285" s="1182"/>
      <c r="AQ285" s="1182"/>
      <c r="AR285" s="1182"/>
      <c r="AS285" s="1182"/>
      <c r="AT285" s="1182"/>
      <c r="AU285" s="1177"/>
      <c r="AV285" s="1182"/>
      <c r="AW285" s="1182"/>
      <c r="AX285" s="1182"/>
      <c r="AY285" s="1182"/>
      <c r="AZ285" s="1182"/>
      <c r="BA285" s="1182"/>
      <c r="BB285" s="1182"/>
      <c r="BC285" s="1182"/>
      <c r="BD285" s="1182"/>
      <c r="BE285" s="1182"/>
      <c r="BF285" s="1182"/>
      <c r="BG285" s="1182"/>
      <c r="BH285" s="1182"/>
      <c r="BI285" s="1182"/>
      <c r="BJ285" s="1177"/>
      <c r="BK285" s="1182"/>
      <c r="BL285" s="1182"/>
      <c r="BM285" s="1182"/>
      <c r="BN285" s="1182"/>
      <c r="BO285" s="1182"/>
      <c r="BP285" s="1182"/>
      <c r="BQ285" s="1182"/>
      <c r="BR285" s="1182"/>
      <c r="BS285" s="1182"/>
      <c r="BT285" s="1182"/>
      <c r="BU285" s="1182"/>
      <c r="BV285" s="1182"/>
      <c r="BW285" s="1182"/>
      <c r="BX285" s="1182"/>
      <c r="BY285" s="1177"/>
      <c r="BZ285" s="1182"/>
      <c r="CA285" s="1182"/>
      <c r="CB285" s="1182"/>
      <c r="CC285" s="1182"/>
      <c r="CD285" s="1182"/>
      <c r="CE285" s="1182"/>
      <c r="CF285" s="1182"/>
      <c r="CG285" s="1182"/>
      <c r="CH285" s="1182"/>
      <c r="CI285" s="1182"/>
      <c r="CJ285" s="1182"/>
      <c r="CK285" s="1182"/>
      <c r="CL285" s="1182"/>
      <c r="CM285" s="1182"/>
      <c r="CN285" s="1177"/>
      <c r="CO285" s="1182"/>
      <c r="CP285" s="1182"/>
      <c r="CQ285" s="1182"/>
      <c r="CR285" s="1182"/>
      <c r="CS285" s="1182"/>
      <c r="CT285" s="1182"/>
      <c r="CU285" s="1182"/>
      <c r="CV285" s="1182"/>
      <c r="CW285" s="1182"/>
      <c r="CX285" s="1182"/>
      <c r="CY285" s="1182"/>
      <c r="CZ285" s="1182"/>
      <c r="DA285" s="1182"/>
      <c r="DB285" s="1182"/>
      <c r="DC285" s="1177"/>
      <c r="DD285" s="1182"/>
      <c r="DE285" s="1182"/>
      <c r="DF285" s="1182"/>
      <c r="DG285" s="1182"/>
      <c r="DH285" s="1182"/>
      <c r="DI285" s="1182"/>
      <c r="DJ285" s="1182"/>
      <c r="DK285" s="1182"/>
      <c r="DL285" s="1182"/>
      <c r="DM285" s="1182"/>
      <c r="DN285" s="1182"/>
      <c r="DO285" s="1182"/>
      <c r="DP285" s="1182"/>
      <c r="DQ285" s="1182"/>
      <c r="DR285" s="1177"/>
      <c r="DS285" s="1182"/>
      <c r="DT285" s="1182"/>
      <c r="DU285" s="1182"/>
      <c r="DV285" s="1182"/>
      <c r="DW285" s="1182"/>
      <c r="DX285" s="1182"/>
      <c r="DY285" s="1182"/>
      <c r="DZ285" s="1182"/>
      <c r="EA285" s="1182"/>
      <c r="EB285" s="1182"/>
      <c r="EC285" s="1182"/>
      <c r="ED285" s="1182"/>
      <c r="EE285" s="1182"/>
      <c r="EF285" s="1182"/>
      <c r="EG285" s="1177"/>
      <c r="EH285" s="1182"/>
      <c r="EI285" s="1182"/>
      <c r="EJ285" s="1182"/>
      <c r="EK285" s="1182"/>
      <c r="EL285" s="1182"/>
      <c r="EM285" s="1182"/>
      <c r="EN285" s="1182"/>
      <c r="EO285" s="1182"/>
      <c r="EP285" s="1182"/>
      <c r="EQ285" s="1182"/>
      <c r="ER285" s="1182"/>
      <c r="ES285" s="1182"/>
      <c r="ET285" s="1182"/>
      <c r="EU285" s="1182"/>
      <c r="EV285" s="1177"/>
      <c r="EW285" s="1182"/>
      <c r="EX285" s="1182"/>
      <c r="EY285" s="1182"/>
      <c r="EZ285" s="1182"/>
      <c r="FA285" s="1182"/>
      <c r="FB285" s="1182"/>
      <c r="FC285" s="1182"/>
      <c r="FD285" s="1182"/>
      <c r="FE285" s="1182"/>
      <c r="FF285" s="1182"/>
      <c r="FG285" s="1182"/>
      <c r="FH285" s="1182"/>
      <c r="FI285" s="1182"/>
      <c r="FJ285" s="1182"/>
      <c r="FK285" s="1177"/>
      <c r="FL285" s="1182"/>
      <c r="FM285" s="1182"/>
      <c r="FN285" s="1182"/>
      <c r="FO285" s="1182"/>
      <c r="FP285" s="1182"/>
      <c r="FQ285" s="1182"/>
      <c r="FR285" s="1182"/>
      <c r="FS285" s="1182"/>
      <c r="FT285" s="1182"/>
      <c r="FU285" s="1182"/>
      <c r="FV285" s="1182"/>
      <c r="FW285" s="1182"/>
      <c r="FX285" s="1182"/>
      <c r="FY285" s="1182"/>
      <c r="FZ285" s="1177"/>
      <c r="GA285" s="1182"/>
      <c r="GB285" s="1182"/>
      <c r="GC285" s="1182"/>
      <c r="GD285" s="1182"/>
      <c r="GE285" s="1182"/>
      <c r="GF285" s="1182"/>
      <c r="GG285" s="1182"/>
      <c r="GH285" s="1182"/>
      <c r="GI285" s="1182"/>
      <c r="GJ285" s="1182"/>
      <c r="GK285" s="1182"/>
      <c r="GL285" s="1182"/>
      <c r="GM285" s="1182"/>
      <c r="GN285" s="1182"/>
      <c r="GO285" s="1177"/>
      <c r="GP285" s="1182"/>
      <c r="GQ285" s="1182"/>
      <c r="GR285" s="1182"/>
      <c r="GS285" s="1182"/>
      <c r="GT285" s="1182"/>
      <c r="GU285" s="1182"/>
      <c r="GV285" s="1182"/>
      <c r="GW285" s="1182"/>
      <c r="GX285" s="1182"/>
      <c r="GY285" s="1182"/>
      <c r="GZ285" s="1182"/>
      <c r="HA285" s="1182"/>
      <c r="HB285" s="1182"/>
      <c r="HC285" s="1182"/>
      <c r="HD285" s="1177"/>
      <c r="HE285" s="1182"/>
      <c r="HF285" s="1182"/>
      <c r="HG285" s="1182"/>
      <c r="HH285" s="1182"/>
      <c r="HI285" s="1182"/>
      <c r="HJ285" s="1182"/>
      <c r="HK285" s="1182"/>
      <c r="HL285" s="1182"/>
      <c r="HM285" s="1182"/>
      <c r="HN285" s="1182"/>
      <c r="HO285" s="1182"/>
      <c r="HP285" s="1182"/>
      <c r="HQ285" s="1182"/>
      <c r="HR285" s="1182"/>
      <c r="HS285" s="1177"/>
      <c r="HT285" s="1182"/>
      <c r="HU285" s="1182"/>
      <c r="HV285" s="1182"/>
      <c r="HW285" s="1182"/>
      <c r="HX285" s="1182"/>
      <c r="HY285" s="1182"/>
      <c r="HZ285" s="1182"/>
      <c r="IA285" s="1182"/>
      <c r="IB285" s="1182"/>
      <c r="IC285" s="1182"/>
      <c r="ID285" s="1182"/>
      <c r="IE285" s="1182"/>
      <c r="IF285" s="1182"/>
      <c r="IG285" s="1182"/>
      <c r="IH285" s="1177"/>
      <c r="II285" s="1182"/>
      <c r="IJ285" s="1182"/>
      <c r="IK285" s="1182"/>
      <c r="IL285" s="1182"/>
      <c r="IM285" s="1182"/>
      <c r="IN285" s="1182"/>
      <c r="IO285" s="1182"/>
      <c r="IP285" s="1182"/>
      <c r="IQ285" s="1182"/>
      <c r="IR285" s="1182"/>
      <c r="IS285" s="1182"/>
      <c r="IT285" s="1182"/>
      <c r="IU285" s="1182"/>
      <c r="IV285" s="1182"/>
      <c r="IW285" s="1177"/>
      <c r="IX285" s="1182"/>
      <c r="IY285" s="1182"/>
      <c r="IZ285" s="1182"/>
      <c r="JA285" s="1182"/>
      <c r="JB285" s="1182"/>
      <c r="JC285" s="1182"/>
      <c r="JD285" s="1182"/>
      <c r="JE285" s="1182"/>
      <c r="JF285" s="1182"/>
      <c r="JG285" s="1182"/>
      <c r="JH285" s="1182"/>
      <c r="JI285" s="1182"/>
      <c r="JJ285" s="1182"/>
      <c r="JK285" s="1182"/>
      <c r="JL285" s="1177"/>
      <c r="JM285" s="1182"/>
      <c r="JN285" s="1182"/>
      <c r="JO285" s="1182"/>
      <c r="JP285" s="1182"/>
      <c r="JQ285" s="1182"/>
      <c r="JR285" s="1182"/>
      <c r="JS285" s="1182"/>
      <c r="JT285" s="1182"/>
      <c r="JU285" s="1182"/>
      <c r="JV285" s="1182"/>
      <c r="JW285" s="1182"/>
      <c r="JX285" s="1182"/>
      <c r="JY285" s="1182"/>
      <c r="JZ285" s="1182"/>
      <c r="KA285" s="1177"/>
      <c r="KB285" s="1182"/>
      <c r="KC285" s="1182"/>
      <c r="KD285" s="1182"/>
      <c r="KE285" s="1182"/>
      <c r="KF285" s="1182"/>
      <c r="KG285" s="1182"/>
      <c r="KH285" s="1182"/>
      <c r="KI285" s="1182"/>
      <c r="KJ285" s="1182"/>
      <c r="KK285" s="1182"/>
      <c r="KL285" s="1182"/>
      <c r="KM285" s="1182"/>
      <c r="KN285" s="1182"/>
      <c r="KO285" s="1182"/>
      <c r="KP285" s="1177"/>
      <c r="KQ285" s="1182"/>
      <c r="KR285" s="1182"/>
      <c r="KS285" s="1182"/>
      <c r="KT285" s="1182"/>
      <c r="KU285" s="1182"/>
      <c r="KV285" s="1182"/>
      <c r="KW285" s="1182"/>
      <c r="KX285" s="1182"/>
      <c r="KY285" s="1182"/>
      <c r="KZ285" s="1182"/>
      <c r="LA285" s="1182"/>
      <c r="LB285" s="1182"/>
      <c r="LC285" s="1182"/>
      <c r="LD285" s="1182"/>
      <c r="LE285" s="1177"/>
      <c r="LF285" s="1182"/>
      <c r="LG285" s="1182"/>
      <c r="LH285" s="1182"/>
      <c r="LI285" s="1182"/>
      <c r="LJ285" s="1182"/>
      <c r="LK285" s="1182"/>
      <c r="LL285" s="1182"/>
      <c r="LM285" s="1182"/>
      <c r="LN285" s="1182"/>
      <c r="LO285" s="1182"/>
      <c r="LP285" s="1182"/>
      <c r="LQ285" s="1182"/>
      <c r="LR285" s="1182"/>
      <c r="LS285" s="1182"/>
      <c r="LT285" s="1177"/>
      <c r="LU285" s="1182"/>
      <c r="LV285" s="1182"/>
      <c r="LW285" s="1182"/>
      <c r="LX285" s="1182"/>
      <c r="LY285" s="1182"/>
      <c r="LZ285" s="1182"/>
      <c r="MA285" s="1182"/>
      <c r="MB285" s="1182"/>
      <c r="MC285" s="1182"/>
      <c r="MD285" s="1182"/>
      <c r="ME285" s="1182"/>
      <c r="MF285" s="1182"/>
      <c r="MG285" s="1182"/>
      <c r="MH285" s="1182"/>
      <c r="MI285" s="1177"/>
      <c r="MJ285" s="1182"/>
      <c r="MK285" s="1182"/>
      <c r="ML285" s="1182"/>
      <c r="MM285" s="1182"/>
      <c r="MN285" s="1182"/>
      <c r="MO285" s="1182"/>
      <c r="MP285" s="1182"/>
      <c r="MQ285" s="1182"/>
      <c r="MR285" s="1182"/>
      <c r="MS285" s="1182"/>
      <c r="MT285" s="1182"/>
      <c r="MU285" s="1182"/>
      <c r="MV285" s="1182"/>
      <c r="MW285" s="1182"/>
      <c r="MX285" s="1177"/>
      <c r="MY285" s="1182"/>
      <c r="MZ285" s="1182"/>
      <c r="NA285" s="1182"/>
      <c r="NB285" s="1182"/>
      <c r="NC285" s="1182"/>
      <c r="ND285" s="1182"/>
      <c r="NE285" s="1182"/>
      <c r="NF285" s="1182"/>
      <c r="NG285" s="1182"/>
      <c r="NH285" s="1182"/>
      <c r="NI285" s="1182"/>
      <c r="NJ285" s="1182"/>
      <c r="NK285" s="1182"/>
      <c r="NL285" s="1182"/>
      <c r="NM285" s="1177"/>
      <c r="NN285" s="1182"/>
      <c r="NO285" s="1182"/>
      <c r="NP285" s="1182"/>
      <c r="NQ285" s="1182"/>
      <c r="NR285" s="1182"/>
      <c r="NS285" s="1182"/>
      <c r="NT285" s="1182"/>
      <c r="NU285" s="1182"/>
      <c r="NV285" s="1182"/>
      <c r="NW285" s="1182"/>
      <c r="NX285" s="1182"/>
      <c r="NY285" s="1182"/>
      <c r="NZ285" s="1182"/>
      <c r="OA285" s="1182"/>
      <c r="OB285" s="1177"/>
      <c r="OC285" s="1182"/>
      <c r="OD285" s="1182"/>
      <c r="OE285" s="1182"/>
      <c r="OF285" s="1182"/>
      <c r="OG285" s="1182"/>
      <c r="OH285" s="1182"/>
      <c r="OI285" s="1182"/>
      <c r="OJ285" s="1182"/>
      <c r="OK285" s="1182"/>
      <c r="OL285" s="1182"/>
      <c r="OM285" s="1182"/>
      <c r="ON285" s="1182"/>
      <c r="OO285" s="1182"/>
      <c r="OP285" s="1182"/>
      <c r="OQ285" s="1177"/>
      <c r="OR285" s="1182"/>
      <c r="OS285" s="1182"/>
      <c r="OT285" s="1182"/>
      <c r="OU285" s="1182"/>
      <c r="OV285" s="1182"/>
      <c r="OW285" s="1182"/>
      <c r="OX285" s="1182"/>
      <c r="OY285" s="1182"/>
      <c r="OZ285" s="1182"/>
      <c r="PA285" s="1182"/>
      <c r="PB285" s="1182"/>
      <c r="PC285" s="1182"/>
      <c r="PD285" s="1182"/>
      <c r="PE285" s="1182"/>
      <c r="PF285" s="1177"/>
      <c r="PG285" s="1182"/>
      <c r="PH285" s="1182"/>
      <c r="PI285" s="1182"/>
      <c r="PJ285" s="1182"/>
      <c r="PK285" s="1182"/>
      <c r="PL285" s="1182"/>
      <c r="PM285" s="1182"/>
      <c r="PN285" s="1182"/>
      <c r="PO285" s="1182"/>
      <c r="PP285" s="1182"/>
      <c r="PQ285" s="1182"/>
      <c r="PR285" s="1182"/>
      <c r="PS285" s="1182"/>
      <c r="PT285" s="1182"/>
      <c r="PU285" s="1177"/>
      <c r="PV285" s="1182"/>
      <c r="PW285" s="1182"/>
      <c r="PX285" s="1182"/>
      <c r="PY285" s="1182"/>
      <c r="PZ285" s="1182"/>
      <c r="QA285" s="1182"/>
      <c r="QB285" s="1182"/>
      <c r="QC285" s="1182"/>
      <c r="QD285" s="1182"/>
      <c r="QE285" s="1182"/>
      <c r="QF285" s="1182"/>
      <c r="QG285" s="1182"/>
      <c r="QH285" s="1182"/>
      <c r="QI285" s="1182"/>
      <c r="QJ285" s="1177"/>
      <c r="QK285" s="1182"/>
      <c r="QL285" s="1182"/>
      <c r="QM285" s="1182"/>
      <c r="QN285" s="1182"/>
      <c r="QO285" s="1182"/>
      <c r="QP285" s="1182"/>
      <c r="QQ285" s="1182"/>
      <c r="QR285" s="1182"/>
      <c r="QS285" s="1182"/>
      <c r="QT285" s="1182"/>
      <c r="QU285" s="1182"/>
      <c r="QV285" s="1182"/>
      <c r="QW285" s="1182"/>
      <c r="QX285" s="1182"/>
      <c r="QY285" s="1177"/>
      <c r="QZ285" s="1182"/>
      <c r="RA285" s="1182"/>
      <c r="RB285" s="1182"/>
      <c r="RC285" s="1182"/>
      <c r="RD285" s="1182"/>
      <c r="RE285" s="1182"/>
      <c r="RF285" s="1182"/>
      <c r="RG285" s="1182"/>
      <c r="RH285" s="1182"/>
      <c r="RI285" s="1182"/>
      <c r="RJ285" s="1182"/>
      <c r="RK285" s="1182"/>
      <c r="RL285" s="1182"/>
      <c r="RM285" s="1182"/>
      <c r="RN285" s="1177"/>
      <c r="RO285" s="1182"/>
      <c r="RP285" s="1182"/>
      <c r="RQ285" s="1182"/>
      <c r="RR285" s="1182"/>
      <c r="RS285" s="1182"/>
      <c r="RT285" s="1182"/>
      <c r="RU285" s="1182"/>
      <c r="RV285" s="1182"/>
      <c r="RW285" s="1182"/>
      <c r="RX285" s="1182"/>
      <c r="RY285" s="1182"/>
      <c r="RZ285" s="1182"/>
      <c r="SA285" s="1182"/>
      <c r="SB285" s="1182"/>
      <c r="SC285" s="1177"/>
      <c r="SD285" s="1182"/>
      <c r="SE285" s="1182"/>
      <c r="SF285" s="1182"/>
      <c r="SG285" s="1182"/>
      <c r="SH285" s="1182"/>
      <c r="SI285" s="1182"/>
      <c r="SJ285" s="1182"/>
      <c r="SK285" s="1182"/>
      <c r="SL285" s="1182"/>
      <c r="SM285" s="1182"/>
      <c r="SN285" s="1182"/>
      <c r="SO285" s="1182"/>
      <c r="SP285" s="1182"/>
      <c r="SQ285" s="1182"/>
      <c r="SR285" s="1177"/>
      <c r="SS285" s="1182"/>
      <c r="ST285" s="1182"/>
      <c r="SU285" s="1182"/>
      <c r="SV285" s="1182"/>
      <c r="SW285" s="1182"/>
      <c r="SX285" s="1182"/>
      <c r="SY285" s="1182"/>
      <c r="SZ285" s="1182"/>
      <c r="TA285" s="1182"/>
      <c r="TB285" s="1182"/>
      <c r="TC285" s="1182"/>
      <c r="TD285" s="1182"/>
      <c r="TE285" s="1182"/>
      <c r="TF285" s="1182"/>
      <c r="TG285" s="1177"/>
      <c r="TH285" s="1182"/>
      <c r="TI285" s="1182"/>
      <c r="TJ285" s="1182"/>
      <c r="TK285" s="1182"/>
      <c r="TL285" s="1182"/>
      <c r="TM285" s="1182"/>
      <c r="TN285" s="1182"/>
      <c r="TO285" s="1182"/>
      <c r="TP285" s="1182"/>
      <c r="TQ285" s="1182"/>
      <c r="TR285" s="1182"/>
      <c r="TS285" s="1182"/>
      <c r="TT285" s="1182"/>
      <c r="TU285" s="1182"/>
      <c r="TV285" s="1177"/>
      <c r="TW285" s="1182"/>
      <c r="TX285" s="1182"/>
      <c r="TY285" s="1182"/>
      <c r="TZ285" s="1182"/>
      <c r="UA285" s="1182"/>
      <c r="UB285" s="1182"/>
      <c r="UC285" s="1182"/>
      <c r="UD285" s="1182"/>
      <c r="UE285" s="1182"/>
      <c r="UF285" s="1182"/>
      <c r="UG285" s="1182"/>
      <c r="UH285" s="1182"/>
      <c r="UI285" s="1182"/>
      <c r="UJ285" s="1182"/>
      <c r="UK285" s="1177"/>
      <c r="UL285" s="1182"/>
      <c r="UM285" s="1182"/>
      <c r="UN285" s="1182"/>
      <c r="UO285" s="1182"/>
      <c r="UP285" s="1182"/>
      <c r="UQ285" s="1182"/>
      <c r="UR285" s="1182"/>
      <c r="US285" s="1182"/>
      <c r="UT285" s="1182"/>
      <c r="UU285" s="1182"/>
      <c r="UV285" s="1182"/>
      <c r="UW285" s="1182"/>
      <c r="UX285" s="1182"/>
      <c r="UY285" s="1182"/>
      <c r="UZ285" s="1177"/>
      <c r="VA285" s="1182"/>
      <c r="VB285" s="1182"/>
      <c r="VC285" s="1182"/>
      <c r="VD285" s="1182"/>
      <c r="VE285" s="1182"/>
      <c r="VF285" s="1182"/>
      <c r="VG285" s="1182"/>
      <c r="VH285" s="1182"/>
      <c r="VI285" s="1182"/>
      <c r="VJ285" s="1182"/>
      <c r="VK285" s="1182"/>
      <c r="VL285" s="1182"/>
      <c r="VM285" s="1182"/>
      <c r="VN285" s="1182"/>
      <c r="VO285" s="1177"/>
      <c r="VP285" s="1182"/>
      <c r="VQ285" s="1182"/>
      <c r="VR285" s="1182"/>
      <c r="VS285" s="1182"/>
      <c r="VT285" s="1182"/>
      <c r="VU285" s="1182"/>
      <c r="VV285" s="1182"/>
      <c r="VW285" s="1182"/>
      <c r="VX285" s="1182"/>
      <c r="VY285" s="1182"/>
      <c r="VZ285" s="1182"/>
      <c r="WA285" s="1182"/>
      <c r="WB285" s="1182"/>
      <c r="WC285" s="1182"/>
      <c r="WD285" s="1177"/>
      <c r="WE285" s="1182"/>
      <c r="WF285" s="1182"/>
      <c r="WG285" s="1182"/>
      <c r="WH285" s="1182"/>
      <c r="WI285" s="1182"/>
      <c r="WJ285" s="1182"/>
      <c r="WK285" s="1182"/>
      <c r="WL285" s="1182"/>
      <c r="WM285" s="1182"/>
      <c r="WN285" s="1182"/>
      <c r="WO285" s="1182"/>
      <c r="WP285" s="1182"/>
      <c r="WQ285" s="1182"/>
      <c r="WR285" s="1182"/>
      <c r="WS285" s="1177"/>
      <c r="WT285" s="1182"/>
      <c r="WU285" s="1182"/>
      <c r="WV285" s="1182"/>
      <c r="WW285" s="1182"/>
      <c r="WX285" s="1182"/>
      <c r="WY285" s="1182"/>
      <c r="WZ285" s="1182"/>
      <c r="XA285" s="1182"/>
      <c r="XB285" s="1182"/>
      <c r="XC285" s="1182"/>
      <c r="XD285" s="1182"/>
      <c r="XE285" s="1182"/>
      <c r="XF285" s="1182"/>
      <c r="XG285" s="1182"/>
      <c r="XH285" s="1177"/>
      <c r="XI285" s="1182"/>
      <c r="XJ285" s="1182"/>
      <c r="XK285" s="1182"/>
      <c r="XL285" s="1182"/>
      <c r="XM285" s="1182"/>
      <c r="XN285" s="1182"/>
      <c r="XO285" s="1182"/>
      <c r="XP285" s="1182"/>
      <c r="XQ285" s="1182"/>
      <c r="XR285" s="1182"/>
      <c r="XS285" s="1182"/>
      <c r="XT285" s="1182"/>
      <c r="XU285" s="1182"/>
      <c r="XV285" s="1182"/>
      <c r="XW285" s="1177"/>
      <c r="XX285" s="1182"/>
      <c r="XY285" s="1182"/>
      <c r="XZ285" s="1182"/>
      <c r="YA285" s="1182"/>
      <c r="YB285" s="1182"/>
      <c r="YC285" s="1182"/>
      <c r="YD285" s="1182"/>
      <c r="YE285" s="1182"/>
      <c r="YF285" s="1182"/>
      <c r="YG285" s="1182"/>
      <c r="YH285" s="1182"/>
      <c r="YI285" s="1182"/>
      <c r="YJ285" s="1182"/>
      <c r="YK285" s="1182"/>
      <c r="YL285" s="1177"/>
      <c r="YM285" s="1182"/>
      <c r="YN285" s="1182"/>
      <c r="YO285" s="1182"/>
      <c r="YP285" s="1182"/>
      <c r="YQ285" s="1182"/>
      <c r="YR285" s="1182"/>
      <c r="YS285" s="1182"/>
      <c r="YT285" s="1182"/>
      <c r="YU285" s="1182"/>
      <c r="YV285" s="1182"/>
      <c r="YW285" s="1182"/>
      <c r="YX285" s="1182"/>
      <c r="YY285" s="1182"/>
      <c r="YZ285" s="1182"/>
      <c r="ZA285" s="1177"/>
      <c r="ZB285" s="1182"/>
      <c r="ZC285" s="1182"/>
      <c r="ZD285" s="1182"/>
      <c r="ZE285" s="1182"/>
      <c r="ZF285" s="1182"/>
      <c r="ZG285" s="1182"/>
      <c r="ZH285" s="1182"/>
      <c r="ZI285" s="1182"/>
      <c r="ZJ285" s="1182"/>
      <c r="ZK285" s="1182"/>
      <c r="ZL285" s="1182"/>
      <c r="ZM285" s="1182"/>
      <c r="ZN285" s="1182"/>
      <c r="ZO285" s="1182"/>
      <c r="ZP285" s="1177"/>
      <c r="ZQ285" s="1182"/>
      <c r="ZR285" s="1182"/>
      <c r="ZS285" s="1182"/>
      <c r="ZT285" s="1182"/>
      <c r="ZU285" s="1182"/>
      <c r="ZV285" s="1182"/>
      <c r="ZW285" s="1182"/>
      <c r="ZX285" s="1182"/>
      <c r="ZY285" s="1182"/>
      <c r="ZZ285" s="1182"/>
      <c r="AAA285" s="1182"/>
      <c r="AAB285" s="1182"/>
      <c r="AAC285" s="1182"/>
      <c r="AAD285" s="1182"/>
      <c r="AAE285" s="1177"/>
      <c r="AAF285" s="1182"/>
      <c r="AAG285" s="1182"/>
      <c r="AAH285" s="1182"/>
      <c r="AAI285" s="1182"/>
      <c r="AAJ285" s="1182"/>
      <c r="AAK285" s="1182"/>
      <c r="AAL285" s="1182"/>
      <c r="AAM285" s="1182"/>
      <c r="AAN285" s="1182"/>
      <c r="AAO285" s="1182"/>
      <c r="AAP285" s="1182"/>
      <c r="AAQ285" s="1182"/>
      <c r="AAR285" s="1182"/>
      <c r="AAS285" s="1182"/>
      <c r="AAT285" s="1177"/>
      <c r="AAU285" s="1182"/>
      <c r="AAV285" s="1182"/>
      <c r="AAW285" s="1182"/>
      <c r="AAX285" s="1182"/>
      <c r="AAY285" s="1182"/>
      <c r="AAZ285" s="1182"/>
      <c r="ABA285" s="1182"/>
      <c r="ABB285" s="1182"/>
      <c r="ABC285" s="1182"/>
      <c r="ABD285" s="1182"/>
      <c r="ABE285" s="1182"/>
      <c r="ABF285" s="1182"/>
      <c r="ABG285" s="1182"/>
      <c r="ABH285" s="1182"/>
      <c r="ABI285" s="1177"/>
      <c r="ABJ285" s="1182"/>
      <c r="ABK285" s="1182"/>
      <c r="ABL285" s="1182"/>
      <c r="ABM285" s="1182"/>
      <c r="ABN285" s="1182"/>
      <c r="ABO285" s="1182"/>
      <c r="ABP285" s="1182"/>
      <c r="ABQ285" s="1182"/>
      <c r="ABR285" s="1182"/>
      <c r="ABS285" s="1182"/>
      <c r="ABT285" s="1182"/>
      <c r="ABU285" s="1182"/>
      <c r="ABV285" s="1182"/>
      <c r="ABW285" s="1182"/>
      <c r="ABX285" s="1177"/>
      <c r="ABY285" s="1182"/>
      <c r="ABZ285" s="1182"/>
      <c r="ACA285" s="1182"/>
      <c r="ACB285" s="1182"/>
      <c r="ACC285" s="1182"/>
      <c r="ACD285" s="1182"/>
      <c r="ACE285" s="1182"/>
      <c r="ACF285" s="1182"/>
      <c r="ACG285" s="1182"/>
      <c r="ACH285" s="1182"/>
      <c r="ACI285" s="1182"/>
      <c r="ACJ285" s="1182"/>
      <c r="ACK285" s="1182"/>
      <c r="ACL285" s="1182"/>
      <c r="ACM285" s="1177"/>
      <c r="ACN285" s="1182"/>
      <c r="ACO285" s="1182"/>
      <c r="ACP285" s="1182"/>
      <c r="ACQ285" s="1182"/>
      <c r="ACR285" s="1182"/>
      <c r="ACS285" s="1182"/>
      <c r="ACT285" s="1182"/>
      <c r="ACU285" s="1182"/>
      <c r="ACV285" s="1182"/>
      <c r="ACW285" s="1182"/>
      <c r="ACX285" s="1182"/>
      <c r="ACY285" s="1182"/>
      <c r="ACZ285" s="1182"/>
      <c r="ADA285" s="1182"/>
      <c r="ADB285" s="1177"/>
      <c r="ADC285" s="1182"/>
      <c r="ADD285" s="1182"/>
      <c r="ADE285" s="1182"/>
      <c r="ADF285" s="1182"/>
      <c r="ADG285" s="1182"/>
      <c r="ADH285" s="1182"/>
      <c r="ADI285" s="1182"/>
      <c r="ADJ285" s="1182"/>
      <c r="ADK285" s="1182"/>
      <c r="ADL285" s="1182"/>
      <c r="ADM285" s="1182"/>
      <c r="ADN285" s="1182"/>
      <c r="ADO285" s="1182"/>
      <c r="ADP285" s="1182"/>
      <c r="ADQ285" s="1177"/>
      <c r="ADR285" s="1182"/>
      <c r="ADS285" s="1182"/>
      <c r="ADT285" s="1182"/>
      <c r="ADU285" s="1182"/>
      <c r="ADV285" s="1182"/>
      <c r="ADW285" s="1182"/>
      <c r="ADX285" s="1182"/>
      <c r="ADY285" s="1182"/>
      <c r="ADZ285" s="1182"/>
      <c r="AEA285" s="1182"/>
      <c r="AEB285" s="1182"/>
      <c r="AEC285" s="1182"/>
      <c r="AED285" s="1182"/>
      <c r="AEE285" s="1182"/>
      <c r="AEF285" s="1177"/>
      <c r="AEG285" s="1182"/>
      <c r="AEH285" s="1182"/>
      <c r="AEI285" s="1182"/>
      <c r="AEJ285" s="1182"/>
      <c r="AEK285" s="1182"/>
      <c r="AEL285" s="1182"/>
      <c r="AEM285" s="1182"/>
      <c r="AEN285" s="1182"/>
      <c r="AEO285" s="1182"/>
      <c r="AEP285" s="1182"/>
      <c r="AEQ285" s="1182"/>
      <c r="AER285" s="1182"/>
      <c r="AES285" s="1182"/>
      <c r="AET285" s="1182"/>
      <c r="AEU285" s="1177"/>
      <c r="AEV285" s="1182"/>
      <c r="AEW285" s="1182"/>
      <c r="AEX285" s="1182"/>
      <c r="AEY285" s="1182"/>
      <c r="AEZ285" s="1182"/>
      <c r="AFA285" s="1182"/>
      <c r="AFB285" s="1182"/>
      <c r="AFC285" s="1182"/>
      <c r="AFD285" s="1182"/>
      <c r="AFE285" s="1182"/>
      <c r="AFF285" s="1182"/>
      <c r="AFG285" s="1182"/>
      <c r="AFH285" s="1182"/>
      <c r="AFI285" s="1182"/>
      <c r="AFJ285" s="1177"/>
      <c r="AFK285" s="1182"/>
      <c r="AFL285" s="1182"/>
      <c r="AFM285" s="1182"/>
      <c r="AFN285" s="1182"/>
      <c r="AFO285" s="1182"/>
      <c r="AFP285" s="1182"/>
      <c r="AFQ285" s="1182"/>
      <c r="AFR285" s="1182"/>
      <c r="AFS285" s="1182"/>
      <c r="AFT285" s="1182"/>
      <c r="AFU285" s="1182"/>
      <c r="AFV285" s="1182"/>
      <c r="AFW285" s="1182"/>
      <c r="AFX285" s="1182"/>
      <c r="AFY285" s="1177"/>
      <c r="AFZ285" s="1182"/>
      <c r="AGA285" s="1182"/>
      <c r="AGB285" s="1182"/>
      <c r="AGC285" s="1182"/>
      <c r="AGD285" s="1182"/>
      <c r="AGE285" s="1182"/>
      <c r="AGF285" s="1182"/>
      <c r="AGG285" s="1182"/>
      <c r="AGH285" s="1182"/>
      <c r="AGI285" s="1182"/>
      <c r="AGJ285" s="1182"/>
      <c r="AGK285" s="1182"/>
      <c r="AGL285" s="1182"/>
      <c r="AGM285" s="1182"/>
      <c r="AGN285" s="1177"/>
      <c r="AGO285" s="1182"/>
      <c r="AGP285" s="1182"/>
      <c r="AGQ285" s="1182"/>
      <c r="AGR285" s="1182"/>
      <c r="AGS285" s="1182"/>
      <c r="AGT285" s="1182"/>
      <c r="AGU285" s="1182"/>
      <c r="AGV285" s="1182"/>
      <c r="AGW285" s="1182"/>
      <c r="AGX285" s="1182"/>
      <c r="AGY285" s="1182"/>
      <c r="AGZ285" s="1182"/>
      <c r="AHA285" s="1182"/>
      <c r="AHB285" s="1182"/>
      <c r="AHC285" s="1177"/>
      <c r="AHD285" s="1182"/>
      <c r="AHE285" s="1182"/>
      <c r="AHF285" s="1182"/>
      <c r="AHG285" s="1182"/>
      <c r="AHH285" s="1182"/>
      <c r="AHI285" s="1182"/>
      <c r="AHJ285" s="1182"/>
      <c r="AHK285" s="1182"/>
      <c r="AHL285" s="1182"/>
      <c r="AHM285" s="1182"/>
      <c r="AHN285" s="1182"/>
      <c r="AHO285" s="1182"/>
      <c r="AHP285" s="1182"/>
      <c r="AHQ285" s="1182"/>
      <c r="AHR285" s="1177"/>
      <c r="AHS285" s="1182"/>
      <c r="AHT285" s="1182"/>
      <c r="AHU285" s="1182"/>
      <c r="AHV285" s="1182"/>
      <c r="AHW285" s="1182"/>
      <c r="AHX285" s="1182"/>
      <c r="AHY285" s="1182"/>
      <c r="AHZ285" s="1182"/>
      <c r="AIA285" s="1182"/>
      <c r="AIB285" s="1182"/>
      <c r="AIC285" s="1182"/>
      <c r="AID285" s="1182"/>
      <c r="AIE285" s="1182"/>
      <c r="AIF285" s="1182"/>
      <c r="AIG285" s="1177"/>
      <c r="AIH285" s="1182"/>
      <c r="AII285" s="1182"/>
      <c r="AIJ285" s="1182"/>
      <c r="AIK285" s="1182"/>
      <c r="AIL285" s="1182"/>
      <c r="AIM285" s="1182"/>
      <c r="AIN285" s="1182"/>
      <c r="AIO285" s="1182"/>
      <c r="AIP285" s="1182"/>
      <c r="AIQ285" s="1182"/>
      <c r="AIR285" s="1182"/>
      <c r="AIS285" s="1182"/>
      <c r="AIT285" s="1182"/>
      <c r="AIU285" s="1182"/>
      <c r="AIV285" s="1177"/>
      <c r="AIW285" s="1182"/>
      <c r="AIX285" s="1182"/>
      <c r="AIY285" s="1182"/>
      <c r="AIZ285" s="1182"/>
      <c r="AJA285" s="1182"/>
      <c r="AJB285" s="1182"/>
      <c r="AJC285" s="1182"/>
      <c r="AJD285" s="1182"/>
      <c r="AJE285" s="1182"/>
      <c r="AJF285" s="1182"/>
      <c r="AJG285" s="1182"/>
      <c r="AJH285" s="1182"/>
      <c r="AJI285" s="1182"/>
      <c r="AJJ285" s="1182"/>
      <c r="AJK285" s="1177"/>
      <c r="AJL285" s="1182"/>
      <c r="AJM285" s="1182"/>
      <c r="AJN285" s="1182"/>
      <c r="AJO285" s="1182"/>
      <c r="AJP285" s="1182"/>
      <c r="AJQ285" s="1182"/>
      <c r="AJR285" s="1182"/>
      <c r="AJS285" s="1182"/>
      <c r="AJT285" s="1182"/>
      <c r="AJU285" s="1182"/>
      <c r="AJV285" s="1182"/>
      <c r="AJW285" s="1182"/>
      <c r="AJX285" s="1182"/>
      <c r="AJY285" s="1182"/>
      <c r="AJZ285" s="1177"/>
      <c r="AKA285" s="1182"/>
      <c r="AKB285" s="1182"/>
      <c r="AKC285" s="1182"/>
      <c r="AKD285" s="1182"/>
      <c r="AKE285" s="1182"/>
      <c r="AKF285" s="1182"/>
      <c r="AKG285" s="1182"/>
      <c r="AKH285" s="1182"/>
      <c r="AKI285" s="1182"/>
      <c r="AKJ285" s="1182"/>
      <c r="AKK285" s="1182"/>
      <c r="AKL285" s="1182"/>
      <c r="AKM285" s="1182"/>
      <c r="AKN285" s="1182"/>
      <c r="AKO285" s="1177"/>
      <c r="AKP285" s="1182"/>
      <c r="AKQ285" s="1182"/>
      <c r="AKR285" s="1182"/>
      <c r="AKS285" s="1182"/>
      <c r="AKT285" s="1182"/>
      <c r="AKU285" s="1182"/>
      <c r="AKV285" s="1182"/>
      <c r="AKW285" s="1182"/>
      <c r="AKX285" s="1182"/>
      <c r="AKY285" s="1182"/>
      <c r="AKZ285" s="1182"/>
      <c r="ALA285" s="1182"/>
      <c r="ALB285" s="1182"/>
      <c r="ALC285" s="1182"/>
      <c r="ALD285" s="1177"/>
      <c r="ALE285" s="1182"/>
      <c r="ALF285" s="1182"/>
      <c r="ALG285" s="1182"/>
      <c r="ALH285" s="1182"/>
      <c r="ALI285" s="1182"/>
      <c r="ALJ285" s="1182"/>
      <c r="ALK285" s="1182"/>
      <c r="ALL285" s="1182"/>
      <c r="ALM285" s="1182"/>
      <c r="ALN285" s="1182"/>
      <c r="ALO285" s="1182"/>
      <c r="ALP285" s="1182"/>
      <c r="ALQ285" s="1182"/>
      <c r="ALR285" s="1182"/>
      <c r="ALS285" s="1177"/>
      <c r="ALT285" s="1182"/>
      <c r="ALU285" s="1182"/>
      <c r="ALV285" s="1182"/>
      <c r="ALW285" s="1182"/>
      <c r="ALX285" s="1182"/>
      <c r="ALY285" s="1182"/>
      <c r="ALZ285" s="1182"/>
      <c r="AMA285" s="1182"/>
      <c r="AMB285" s="1182"/>
      <c r="AMC285" s="1182"/>
      <c r="AMD285" s="1182"/>
      <c r="AME285" s="1182"/>
      <c r="AMF285" s="1182"/>
      <c r="AMG285" s="1182"/>
      <c r="AMH285" s="1177"/>
      <c r="AMI285" s="1182"/>
      <c r="AMJ285" s="1182"/>
      <c r="AMK285" s="1182"/>
      <c r="AML285" s="1182"/>
      <c r="AMM285" s="1182"/>
      <c r="AMN285" s="1182"/>
      <c r="AMO285" s="1182"/>
      <c r="AMP285" s="1182"/>
      <c r="AMQ285" s="1182"/>
      <c r="AMR285" s="1182"/>
      <c r="AMS285" s="1182"/>
      <c r="AMT285" s="1182"/>
      <c r="AMU285" s="1182"/>
      <c r="AMV285" s="1182"/>
      <c r="AMW285" s="1177"/>
      <c r="AMX285" s="1182"/>
      <c r="AMY285" s="1182"/>
      <c r="AMZ285" s="1182"/>
      <c r="ANA285" s="1182"/>
      <c r="ANB285" s="1182"/>
      <c r="ANC285" s="1182"/>
      <c r="AND285" s="1182"/>
      <c r="ANE285" s="1182"/>
      <c r="ANF285" s="1182"/>
      <c r="ANG285" s="1182"/>
      <c r="ANH285" s="1182"/>
      <c r="ANI285" s="1182"/>
      <c r="ANJ285" s="1182"/>
      <c r="ANK285" s="1182"/>
      <c r="ANL285" s="1177"/>
      <c r="ANM285" s="1182"/>
      <c r="ANN285" s="1182"/>
      <c r="ANO285" s="1182"/>
      <c r="ANP285" s="1182"/>
      <c r="ANQ285" s="1182"/>
      <c r="ANR285" s="1182"/>
      <c r="ANS285" s="1182"/>
      <c r="ANT285" s="1182"/>
      <c r="ANU285" s="1182"/>
      <c r="ANV285" s="1182"/>
      <c r="ANW285" s="1182"/>
      <c r="ANX285" s="1182"/>
      <c r="ANY285" s="1182"/>
      <c r="ANZ285" s="1182"/>
      <c r="AOA285" s="1177"/>
      <c r="AOB285" s="1182"/>
      <c r="AOC285" s="1182"/>
      <c r="AOD285" s="1182"/>
      <c r="AOE285" s="1182"/>
      <c r="AOF285" s="1182"/>
      <c r="AOG285" s="1182"/>
      <c r="AOH285" s="1182"/>
      <c r="AOI285" s="1182"/>
      <c r="AOJ285" s="1182"/>
      <c r="AOK285" s="1182"/>
      <c r="AOL285" s="1182"/>
      <c r="AOM285" s="1182"/>
      <c r="AON285" s="1182"/>
      <c r="AOO285" s="1182"/>
      <c r="AOP285" s="1177"/>
      <c r="AOQ285" s="1182"/>
      <c r="AOR285" s="1182"/>
      <c r="AOS285" s="1182"/>
      <c r="AOT285" s="1182"/>
      <c r="AOU285" s="1182"/>
      <c r="AOV285" s="1182"/>
      <c r="AOW285" s="1182"/>
      <c r="AOX285" s="1182"/>
      <c r="AOY285" s="1182"/>
      <c r="AOZ285" s="1182"/>
      <c r="APA285" s="1182"/>
      <c r="APB285" s="1182"/>
      <c r="APC285" s="1182"/>
      <c r="APD285" s="1182"/>
      <c r="APE285" s="1177"/>
      <c r="APF285" s="1182"/>
      <c r="APG285" s="1182"/>
      <c r="APH285" s="1182"/>
      <c r="API285" s="1182"/>
      <c r="APJ285" s="1182"/>
      <c r="APK285" s="1182"/>
      <c r="APL285" s="1182"/>
      <c r="APM285" s="1182"/>
      <c r="APN285" s="1182"/>
      <c r="APO285" s="1182"/>
      <c r="APP285" s="1182"/>
      <c r="APQ285" s="1182"/>
      <c r="APR285" s="1182"/>
      <c r="APS285" s="1182"/>
      <c r="APT285" s="1177"/>
      <c r="APU285" s="1182"/>
      <c r="APV285" s="1182"/>
      <c r="APW285" s="1182"/>
      <c r="APX285" s="1182"/>
      <c r="APY285" s="1182"/>
      <c r="APZ285" s="1182"/>
      <c r="AQA285" s="1182"/>
      <c r="AQB285" s="1182"/>
      <c r="AQC285" s="1182"/>
      <c r="AQD285" s="1182"/>
      <c r="AQE285" s="1182"/>
      <c r="AQF285" s="1182"/>
      <c r="AQG285" s="1182"/>
      <c r="AQH285" s="1182"/>
      <c r="AQI285" s="1177"/>
      <c r="AQJ285" s="1182"/>
      <c r="AQK285" s="1182"/>
      <c r="AQL285" s="1182"/>
      <c r="AQM285" s="1182"/>
      <c r="AQN285" s="1182"/>
      <c r="AQO285" s="1182"/>
      <c r="AQP285" s="1182"/>
      <c r="AQQ285" s="1182"/>
      <c r="AQR285" s="1182"/>
      <c r="AQS285" s="1182"/>
      <c r="AQT285" s="1182"/>
      <c r="AQU285" s="1182"/>
      <c r="AQV285" s="1182"/>
      <c r="AQW285" s="1182"/>
      <c r="AQX285" s="1177"/>
      <c r="AQY285" s="1182"/>
      <c r="AQZ285" s="1182"/>
      <c r="ARA285" s="1182"/>
      <c r="ARB285" s="1182"/>
      <c r="ARC285" s="1182"/>
      <c r="ARD285" s="1182"/>
      <c r="ARE285" s="1182"/>
      <c r="ARF285" s="1182"/>
      <c r="ARG285" s="1182"/>
      <c r="ARH285" s="1182"/>
      <c r="ARI285" s="1182"/>
      <c r="ARJ285" s="1182"/>
      <c r="ARK285" s="1182"/>
      <c r="ARL285" s="1182"/>
      <c r="ARM285" s="1177"/>
      <c r="ARN285" s="1182"/>
      <c r="ARO285" s="1182"/>
      <c r="ARP285" s="1182"/>
      <c r="ARQ285" s="1182"/>
      <c r="ARR285" s="1182"/>
      <c r="ARS285" s="1182"/>
      <c r="ART285" s="1182"/>
      <c r="ARU285" s="1182"/>
      <c r="ARV285" s="1182"/>
      <c r="ARW285" s="1182"/>
      <c r="ARX285" s="1182"/>
      <c r="ARY285" s="1182"/>
      <c r="ARZ285" s="1182"/>
      <c r="ASA285" s="1182"/>
      <c r="ASB285" s="1177"/>
      <c r="ASC285" s="1182"/>
      <c r="ASD285" s="1182"/>
      <c r="ASE285" s="1182"/>
      <c r="ASF285" s="1182"/>
      <c r="ASG285" s="1182"/>
      <c r="ASH285" s="1182"/>
      <c r="ASI285" s="1182"/>
      <c r="ASJ285" s="1182"/>
      <c r="ASK285" s="1182"/>
      <c r="ASL285" s="1182"/>
      <c r="ASM285" s="1182"/>
      <c r="ASN285" s="1182"/>
      <c r="ASO285" s="1182"/>
      <c r="ASP285" s="1182"/>
      <c r="ASQ285" s="1177"/>
      <c r="ASR285" s="1182"/>
      <c r="ASS285" s="1182"/>
      <c r="AST285" s="1182"/>
      <c r="ASU285" s="1182"/>
      <c r="ASV285" s="1182"/>
      <c r="ASW285" s="1182"/>
      <c r="ASX285" s="1182"/>
      <c r="ASY285" s="1182"/>
      <c r="ASZ285" s="1182"/>
      <c r="ATA285" s="1182"/>
      <c r="ATB285" s="1182"/>
      <c r="ATC285" s="1182"/>
      <c r="ATD285" s="1182"/>
      <c r="ATE285" s="1182"/>
      <c r="ATF285" s="1177"/>
      <c r="ATG285" s="1182"/>
      <c r="ATH285" s="1182"/>
      <c r="ATI285" s="1182"/>
      <c r="ATJ285" s="1182"/>
      <c r="ATK285" s="1182"/>
      <c r="ATL285" s="1182"/>
      <c r="ATM285" s="1182"/>
      <c r="ATN285" s="1182"/>
      <c r="ATO285" s="1182"/>
      <c r="ATP285" s="1182"/>
      <c r="ATQ285" s="1182"/>
      <c r="ATR285" s="1182"/>
      <c r="ATS285" s="1182"/>
      <c r="ATT285" s="1182"/>
      <c r="ATU285" s="1177"/>
      <c r="ATV285" s="1182"/>
      <c r="ATW285" s="1182"/>
      <c r="ATX285" s="1182"/>
      <c r="ATY285" s="1182"/>
      <c r="ATZ285" s="1182"/>
      <c r="AUA285" s="1182"/>
      <c r="AUB285" s="1182"/>
      <c r="AUC285" s="1182"/>
      <c r="AUD285" s="1182"/>
      <c r="AUE285" s="1182"/>
      <c r="AUF285" s="1182"/>
      <c r="AUG285" s="1182"/>
      <c r="AUH285" s="1182"/>
      <c r="AUI285" s="1182"/>
      <c r="AUJ285" s="1177"/>
      <c r="AUK285" s="1182"/>
      <c r="AUL285" s="1182"/>
      <c r="AUM285" s="1182"/>
      <c r="AUN285" s="1182"/>
      <c r="AUO285" s="1182"/>
      <c r="AUP285" s="1182"/>
      <c r="AUQ285" s="1182"/>
      <c r="AUR285" s="1182"/>
      <c r="AUS285" s="1182"/>
      <c r="AUT285" s="1182"/>
      <c r="AUU285" s="1182"/>
      <c r="AUV285" s="1182"/>
      <c r="AUW285" s="1182"/>
      <c r="AUX285" s="1182"/>
      <c r="AUY285" s="1177"/>
      <c r="AUZ285" s="1182"/>
      <c r="AVA285" s="1182"/>
      <c r="AVB285" s="1182"/>
      <c r="AVC285" s="1182"/>
      <c r="AVD285" s="1182"/>
      <c r="AVE285" s="1182"/>
      <c r="AVF285" s="1182"/>
      <c r="AVG285" s="1182"/>
      <c r="AVH285" s="1182"/>
      <c r="AVI285" s="1182"/>
      <c r="AVJ285" s="1182"/>
      <c r="AVK285" s="1182"/>
      <c r="AVL285" s="1182"/>
      <c r="AVM285" s="1182"/>
      <c r="AVN285" s="1177"/>
      <c r="AVO285" s="1182"/>
      <c r="AVP285" s="1182"/>
      <c r="AVQ285" s="1182"/>
      <c r="AVR285" s="1182"/>
      <c r="AVS285" s="1182"/>
      <c r="AVT285" s="1182"/>
      <c r="AVU285" s="1182"/>
      <c r="AVV285" s="1182"/>
      <c r="AVW285" s="1182"/>
      <c r="AVX285" s="1182"/>
      <c r="AVY285" s="1182"/>
      <c r="AVZ285" s="1182"/>
      <c r="AWA285" s="1182"/>
      <c r="AWB285" s="1182"/>
      <c r="AWC285" s="1177"/>
      <c r="AWD285" s="1182"/>
      <c r="AWE285" s="1182"/>
      <c r="AWF285" s="1182"/>
      <c r="AWG285" s="1182"/>
      <c r="AWH285" s="1182"/>
      <c r="AWI285" s="1182"/>
      <c r="AWJ285" s="1182"/>
      <c r="AWK285" s="1182"/>
      <c r="AWL285" s="1182"/>
      <c r="AWM285" s="1182"/>
      <c r="AWN285" s="1182"/>
      <c r="AWO285" s="1182"/>
      <c r="AWP285" s="1182"/>
      <c r="AWQ285" s="1182"/>
      <c r="AWR285" s="1177"/>
      <c r="AWS285" s="1182"/>
      <c r="AWT285" s="1182"/>
      <c r="AWU285" s="1182"/>
      <c r="AWV285" s="1182"/>
      <c r="AWW285" s="1182"/>
      <c r="AWX285" s="1182"/>
      <c r="AWY285" s="1182"/>
      <c r="AWZ285" s="1182"/>
      <c r="AXA285" s="1182"/>
      <c r="AXB285" s="1182"/>
      <c r="AXC285" s="1182"/>
      <c r="AXD285" s="1182"/>
      <c r="AXE285" s="1182"/>
      <c r="AXF285" s="1182"/>
      <c r="AXG285" s="1177"/>
      <c r="AXH285" s="1182"/>
      <c r="AXI285" s="1182"/>
      <c r="AXJ285" s="1182"/>
      <c r="AXK285" s="1182"/>
      <c r="AXL285" s="1182"/>
      <c r="AXM285" s="1182"/>
      <c r="AXN285" s="1182"/>
      <c r="AXO285" s="1182"/>
      <c r="AXP285" s="1182"/>
      <c r="AXQ285" s="1182"/>
      <c r="AXR285" s="1182"/>
      <c r="AXS285" s="1182"/>
      <c r="AXT285" s="1182"/>
      <c r="AXU285" s="1182"/>
      <c r="AXV285" s="1177"/>
      <c r="AXW285" s="1182"/>
      <c r="AXX285" s="1182"/>
      <c r="AXY285" s="1182"/>
      <c r="AXZ285" s="1182"/>
      <c r="AYA285" s="1182"/>
      <c r="AYB285" s="1182"/>
      <c r="AYC285" s="1182"/>
      <c r="AYD285" s="1182"/>
      <c r="AYE285" s="1182"/>
      <c r="AYF285" s="1182"/>
      <c r="AYG285" s="1182"/>
      <c r="AYH285" s="1182"/>
      <c r="AYI285" s="1182"/>
      <c r="AYJ285" s="1182"/>
      <c r="AYK285" s="1177"/>
      <c r="AYL285" s="1182"/>
      <c r="AYM285" s="1182"/>
      <c r="AYN285" s="1182"/>
      <c r="AYO285" s="1182"/>
      <c r="AYP285" s="1182"/>
      <c r="AYQ285" s="1182"/>
      <c r="AYR285" s="1182"/>
      <c r="AYS285" s="1182"/>
      <c r="AYT285" s="1182"/>
      <c r="AYU285" s="1182"/>
      <c r="AYV285" s="1182"/>
      <c r="AYW285" s="1182"/>
      <c r="AYX285" s="1182"/>
      <c r="AYY285" s="1182"/>
      <c r="AYZ285" s="1177"/>
      <c r="AZA285" s="1182"/>
      <c r="AZB285" s="1182"/>
      <c r="AZC285" s="1182"/>
      <c r="AZD285" s="1182"/>
      <c r="AZE285" s="1182"/>
      <c r="AZF285" s="1182"/>
      <c r="AZG285" s="1182"/>
      <c r="AZH285" s="1182"/>
      <c r="AZI285" s="1182"/>
      <c r="AZJ285" s="1182"/>
      <c r="AZK285" s="1182"/>
      <c r="AZL285" s="1182"/>
      <c r="AZM285" s="1182"/>
      <c r="AZN285" s="1182"/>
      <c r="AZO285" s="1177"/>
      <c r="AZP285" s="1182"/>
      <c r="AZQ285" s="1182"/>
      <c r="AZR285" s="1182"/>
      <c r="AZS285" s="1182"/>
      <c r="AZT285" s="1182"/>
      <c r="AZU285" s="1182"/>
      <c r="AZV285" s="1182"/>
      <c r="AZW285" s="1182"/>
      <c r="AZX285" s="1182"/>
      <c r="AZY285" s="1182"/>
      <c r="AZZ285" s="1182"/>
      <c r="BAA285" s="1182"/>
      <c r="BAB285" s="1182"/>
      <c r="BAC285" s="1182"/>
      <c r="BAD285" s="1177"/>
      <c r="BAE285" s="1182"/>
      <c r="BAF285" s="1182"/>
      <c r="BAG285" s="1182"/>
      <c r="BAH285" s="1182"/>
      <c r="BAI285" s="1182"/>
      <c r="BAJ285" s="1182"/>
      <c r="BAK285" s="1182"/>
      <c r="BAL285" s="1182"/>
      <c r="BAM285" s="1182"/>
      <c r="BAN285" s="1182"/>
      <c r="BAO285" s="1182"/>
      <c r="BAP285" s="1182"/>
      <c r="BAQ285" s="1182"/>
      <c r="BAR285" s="1182"/>
      <c r="BAS285" s="1177"/>
      <c r="BAT285" s="1182"/>
      <c r="BAU285" s="1182"/>
      <c r="BAV285" s="1182"/>
      <c r="BAW285" s="1182"/>
      <c r="BAX285" s="1182"/>
      <c r="BAY285" s="1182"/>
      <c r="BAZ285" s="1182"/>
      <c r="BBA285" s="1182"/>
      <c r="BBB285" s="1182"/>
      <c r="BBC285" s="1182"/>
      <c r="BBD285" s="1182"/>
      <c r="BBE285" s="1182"/>
      <c r="BBF285" s="1182"/>
      <c r="BBG285" s="1182"/>
      <c r="BBH285" s="1177"/>
      <c r="BBI285" s="1182"/>
      <c r="BBJ285" s="1182"/>
      <c r="BBK285" s="1182"/>
      <c r="BBL285" s="1182"/>
      <c r="BBM285" s="1182"/>
      <c r="BBN285" s="1182"/>
      <c r="BBO285" s="1182"/>
      <c r="BBP285" s="1182"/>
      <c r="BBQ285" s="1182"/>
      <c r="BBR285" s="1182"/>
      <c r="BBS285" s="1182"/>
      <c r="BBT285" s="1182"/>
      <c r="BBU285" s="1182"/>
      <c r="BBV285" s="1182"/>
      <c r="BBW285" s="1177"/>
      <c r="BBX285" s="1182"/>
      <c r="BBY285" s="1182"/>
      <c r="BBZ285" s="1182"/>
      <c r="BCA285" s="1182"/>
      <c r="BCB285" s="1182"/>
      <c r="BCC285" s="1182"/>
      <c r="BCD285" s="1182"/>
      <c r="BCE285" s="1182"/>
      <c r="BCF285" s="1182"/>
      <c r="BCG285" s="1182"/>
      <c r="BCH285" s="1182"/>
      <c r="BCI285" s="1182"/>
      <c r="BCJ285" s="1182"/>
      <c r="BCK285" s="1182"/>
      <c r="BCL285" s="1177"/>
      <c r="BCM285" s="1182"/>
      <c r="BCN285" s="1182"/>
      <c r="BCO285" s="1182"/>
      <c r="BCP285" s="1182"/>
      <c r="BCQ285" s="1182"/>
      <c r="BCR285" s="1182"/>
      <c r="BCS285" s="1182"/>
      <c r="BCT285" s="1182"/>
      <c r="BCU285" s="1182"/>
      <c r="BCV285" s="1182"/>
      <c r="BCW285" s="1182"/>
      <c r="BCX285" s="1182"/>
      <c r="BCY285" s="1182"/>
      <c r="BCZ285" s="1182"/>
      <c r="BDA285" s="1177"/>
      <c r="BDB285" s="1182"/>
      <c r="BDC285" s="1182"/>
      <c r="BDD285" s="1182"/>
      <c r="BDE285" s="1182"/>
      <c r="BDF285" s="1182"/>
      <c r="BDG285" s="1182"/>
      <c r="BDH285" s="1182"/>
      <c r="BDI285" s="1182"/>
      <c r="BDJ285" s="1182"/>
      <c r="BDK285" s="1182"/>
      <c r="BDL285" s="1182"/>
      <c r="BDM285" s="1182"/>
      <c r="BDN285" s="1182"/>
      <c r="BDO285" s="1182"/>
      <c r="BDP285" s="1177"/>
      <c r="BDQ285" s="1182"/>
      <c r="BDR285" s="1182"/>
      <c r="BDS285" s="1182"/>
      <c r="BDT285" s="1182"/>
      <c r="BDU285" s="1182"/>
      <c r="BDV285" s="1182"/>
      <c r="BDW285" s="1182"/>
      <c r="BDX285" s="1182"/>
      <c r="BDY285" s="1182"/>
      <c r="BDZ285" s="1182"/>
      <c r="BEA285" s="1182"/>
      <c r="BEB285" s="1182"/>
      <c r="BEC285" s="1182"/>
      <c r="BED285" s="1182"/>
      <c r="BEE285" s="1177"/>
      <c r="BEF285" s="1182"/>
      <c r="BEG285" s="1182"/>
      <c r="BEH285" s="1182"/>
      <c r="BEI285" s="1182"/>
      <c r="BEJ285" s="1182"/>
      <c r="BEK285" s="1182"/>
      <c r="BEL285" s="1182"/>
      <c r="BEM285" s="1182"/>
      <c r="BEN285" s="1182"/>
      <c r="BEO285" s="1182"/>
      <c r="BEP285" s="1182"/>
      <c r="BEQ285" s="1182"/>
      <c r="BER285" s="1182"/>
      <c r="BES285" s="1182"/>
      <c r="BET285" s="1177"/>
      <c r="BEU285" s="1182"/>
      <c r="BEV285" s="1182"/>
      <c r="BEW285" s="1182"/>
      <c r="BEX285" s="1182"/>
      <c r="BEY285" s="1182"/>
      <c r="BEZ285" s="1182"/>
      <c r="BFA285" s="1182"/>
      <c r="BFB285" s="1182"/>
      <c r="BFC285" s="1182"/>
      <c r="BFD285" s="1182"/>
      <c r="BFE285" s="1182"/>
      <c r="BFF285" s="1182"/>
      <c r="BFG285" s="1182"/>
      <c r="BFH285" s="1182"/>
      <c r="BFI285" s="1177"/>
      <c r="BFJ285" s="1182"/>
      <c r="BFK285" s="1182"/>
      <c r="BFL285" s="1182"/>
      <c r="BFM285" s="1182"/>
      <c r="BFN285" s="1182"/>
      <c r="BFO285" s="1182"/>
      <c r="BFP285" s="1182"/>
      <c r="BFQ285" s="1182"/>
      <c r="BFR285" s="1182"/>
      <c r="BFS285" s="1182"/>
      <c r="BFT285" s="1182"/>
      <c r="BFU285" s="1182"/>
      <c r="BFV285" s="1182"/>
      <c r="BFW285" s="1182"/>
      <c r="BFX285" s="1177"/>
      <c r="BFY285" s="1182"/>
      <c r="BFZ285" s="1182"/>
      <c r="BGA285" s="1182"/>
      <c r="BGB285" s="1182"/>
      <c r="BGC285" s="1182"/>
      <c r="BGD285" s="1182"/>
      <c r="BGE285" s="1182"/>
      <c r="BGF285" s="1182"/>
      <c r="BGG285" s="1182"/>
      <c r="BGH285" s="1182"/>
      <c r="BGI285" s="1182"/>
      <c r="BGJ285" s="1182"/>
      <c r="BGK285" s="1182"/>
      <c r="BGL285" s="1182"/>
      <c r="BGM285" s="1177"/>
      <c r="BGN285" s="1182"/>
      <c r="BGO285" s="1182"/>
      <c r="BGP285" s="1182"/>
      <c r="BGQ285" s="1182"/>
      <c r="BGR285" s="1182"/>
      <c r="BGS285" s="1182"/>
      <c r="BGT285" s="1182"/>
      <c r="BGU285" s="1182"/>
      <c r="BGV285" s="1182"/>
      <c r="BGW285" s="1182"/>
      <c r="BGX285" s="1182"/>
      <c r="BGY285" s="1182"/>
      <c r="BGZ285" s="1182"/>
      <c r="BHA285" s="1182"/>
      <c r="BHB285" s="1177"/>
      <c r="BHC285" s="1182"/>
      <c r="BHD285" s="1182"/>
      <c r="BHE285" s="1182"/>
      <c r="BHF285" s="1182"/>
      <c r="BHG285" s="1182"/>
      <c r="BHH285" s="1182"/>
      <c r="BHI285" s="1182"/>
      <c r="BHJ285" s="1182"/>
      <c r="BHK285" s="1182"/>
      <c r="BHL285" s="1182"/>
      <c r="BHM285" s="1182"/>
      <c r="BHN285" s="1182"/>
      <c r="BHO285" s="1182"/>
      <c r="BHP285" s="1182"/>
      <c r="BHQ285" s="1177"/>
      <c r="BHR285" s="1182"/>
      <c r="BHS285" s="1182"/>
      <c r="BHT285" s="1182"/>
      <c r="BHU285" s="1182"/>
      <c r="BHV285" s="1182"/>
      <c r="BHW285" s="1182"/>
      <c r="BHX285" s="1182"/>
      <c r="BHY285" s="1182"/>
      <c r="BHZ285" s="1182"/>
      <c r="BIA285" s="1182"/>
      <c r="BIB285" s="1182"/>
      <c r="BIC285" s="1182"/>
      <c r="BID285" s="1182"/>
      <c r="BIE285" s="1182"/>
      <c r="BIF285" s="1177"/>
      <c r="BIG285" s="1182"/>
      <c r="BIH285" s="1182"/>
      <c r="BII285" s="1182"/>
      <c r="BIJ285" s="1182"/>
      <c r="BIK285" s="1182"/>
      <c r="BIL285" s="1182"/>
      <c r="BIM285" s="1182"/>
      <c r="BIN285" s="1182"/>
      <c r="BIO285" s="1182"/>
      <c r="BIP285" s="1182"/>
      <c r="BIQ285" s="1182"/>
      <c r="BIR285" s="1182"/>
      <c r="BIS285" s="1182"/>
      <c r="BIT285" s="1182"/>
      <c r="BIU285" s="1177"/>
      <c r="BIV285" s="1182"/>
      <c r="BIW285" s="1182"/>
      <c r="BIX285" s="1182"/>
      <c r="BIY285" s="1182"/>
      <c r="BIZ285" s="1182"/>
      <c r="BJA285" s="1182"/>
      <c r="BJB285" s="1182"/>
      <c r="BJC285" s="1182"/>
      <c r="BJD285" s="1182"/>
      <c r="BJE285" s="1182"/>
      <c r="BJF285" s="1182"/>
      <c r="BJG285" s="1182"/>
      <c r="BJH285" s="1182"/>
      <c r="BJI285" s="1182"/>
      <c r="BJJ285" s="1177"/>
      <c r="BJK285" s="1182"/>
      <c r="BJL285" s="1182"/>
      <c r="BJM285" s="1182"/>
      <c r="BJN285" s="1182"/>
      <c r="BJO285" s="1182"/>
      <c r="BJP285" s="1182"/>
      <c r="BJQ285" s="1182"/>
      <c r="BJR285" s="1182"/>
      <c r="BJS285" s="1182"/>
      <c r="BJT285" s="1182"/>
      <c r="BJU285" s="1182"/>
      <c r="BJV285" s="1182"/>
      <c r="BJW285" s="1182"/>
      <c r="BJX285" s="1182"/>
      <c r="BJY285" s="1177"/>
      <c r="BJZ285" s="1182"/>
      <c r="BKA285" s="1182"/>
      <c r="BKB285" s="1182"/>
      <c r="BKC285" s="1182"/>
      <c r="BKD285" s="1182"/>
      <c r="BKE285" s="1182"/>
      <c r="BKF285" s="1182"/>
      <c r="BKG285" s="1182"/>
      <c r="BKH285" s="1182"/>
      <c r="BKI285" s="1182"/>
      <c r="BKJ285" s="1182"/>
      <c r="BKK285" s="1182"/>
      <c r="BKL285" s="1182"/>
      <c r="BKM285" s="1182"/>
      <c r="BKN285" s="1177"/>
      <c r="BKO285" s="1182"/>
      <c r="BKP285" s="1182"/>
      <c r="BKQ285" s="1182"/>
      <c r="BKR285" s="1182"/>
      <c r="BKS285" s="1182"/>
      <c r="BKT285" s="1182"/>
      <c r="BKU285" s="1182"/>
      <c r="BKV285" s="1182"/>
      <c r="BKW285" s="1182"/>
      <c r="BKX285" s="1182"/>
      <c r="BKY285" s="1182"/>
      <c r="BKZ285" s="1182"/>
      <c r="BLA285" s="1182"/>
      <c r="BLB285" s="1182"/>
      <c r="BLC285" s="1177"/>
      <c r="BLD285" s="1182"/>
      <c r="BLE285" s="1182"/>
      <c r="BLF285" s="1182"/>
      <c r="BLG285" s="1182"/>
      <c r="BLH285" s="1182"/>
      <c r="BLI285" s="1182"/>
      <c r="BLJ285" s="1182"/>
      <c r="BLK285" s="1182"/>
      <c r="BLL285" s="1182"/>
      <c r="BLM285" s="1182"/>
      <c r="BLN285" s="1182"/>
      <c r="BLO285" s="1182"/>
      <c r="BLP285" s="1182"/>
      <c r="BLQ285" s="1182"/>
      <c r="BLR285" s="1177"/>
      <c r="BLS285" s="1182"/>
      <c r="BLT285" s="1182"/>
      <c r="BLU285" s="1182"/>
      <c r="BLV285" s="1182"/>
      <c r="BLW285" s="1182"/>
      <c r="BLX285" s="1182"/>
      <c r="BLY285" s="1182"/>
      <c r="BLZ285" s="1182"/>
      <c r="BMA285" s="1182"/>
      <c r="BMB285" s="1182"/>
      <c r="BMC285" s="1182"/>
      <c r="BMD285" s="1182"/>
      <c r="BME285" s="1182"/>
      <c r="BMF285" s="1182"/>
      <c r="BMG285" s="1177"/>
      <c r="BMH285" s="1182"/>
      <c r="BMI285" s="1182"/>
      <c r="BMJ285" s="1182"/>
      <c r="BMK285" s="1182"/>
      <c r="BML285" s="1182"/>
      <c r="BMM285" s="1182"/>
      <c r="BMN285" s="1182"/>
      <c r="BMO285" s="1182"/>
      <c r="BMP285" s="1182"/>
      <c r="BMQ285" s="1182"/>
      <c r="BMR285" s="1182"/>
      <c r="BMS285" s="1182"/>
      <c r="BMT285" s="1182"/>
      <c r="BMU285" s="1182"/>
      <c r="BMV285" s="1177"/>
      <c r="BMW285" s="1182"/>
      <c r="BMX285" s="1182"/>
      <c r="BMY285" s="1182"/>
      <c r="BMZ285" s="1182"/>
      <c r="BNA285" s="1182"/>
      <c r="BNB285" s="1182"/>
      <c r="BNC285" s="1182"/>
      <c r="BND285" s="1182"/>
      <c r="BNE285" s="1182"/>
      <c r="BNF285" s="1182"/>
      <c r="BNG285" s="1182"/>
      <c r="BNH285" s="1182"/>
      <c r="BNI285" s="1182"/>
      <c r="BNJ285" s="1182"/>
      <c r="BNK285" s="1177"/>
      <c r="BNL285" s="1182"/>
      <c r="BNM285" s="1182"/>
      <c r="BNN285" s="1182"/>
      <c r="BNO285" s="1182"/>
      <c r="BNP285" s="1182"/>
      <c r="BNQ285" s="1182"/>
      <c r="BNR285" s="1182"/>
      <c r="BNS285" s="1182"/>
      <c r="BNT285" s="1182"/>
      <c r="BNU285" s="1182"/>
      <c r="BNV285" s="1182"/>
      <c r="BNW285" s="1182"/>
      <c r="BNX285" s="1182"/>
      <c r="BNY285" s="1182"/>
      <c r="BNZ285" s="1177"/>
      <c r="BOA285" s="1182"/>
      <c r="BOB285" s="1182"/>
      <c r="BOC285" s="1182"/>
      <c r="BOD285" s="1182"/>
      <c r="BOE285" s="1182"/>
      <c r="BOF285" s="1182"/>
      <c r="BOG285" s="1182"/>
      <c r="BOH285" s="1182"/>
      <c r="BOI285" s="1182"/>
      <c r="BOJ285" s="1182"/>
      <c r="BOK285" s="1182"/>
      <c r="BOL285" s="1182"/>
      <c r="BOM285" s="1182"/>
      <c r="BON285" s="1182"/>
      <c r="BOO285" s="1177"/>
      <c r="BOP285" s="1182"/>
      <c r="BOQ285" s="1182"/>
      <c r="BOR285" s="1182"/>
      <c r="BOS285" s="1182"/>
      <c r="BOT285" s="1182"/>
      <c r="BOU285" s="1182"/>
      <c r="BOV285" s="1182"/>
      <c r="BOW285" s="1182"/>
      <c r="BOX285" s="1182"/>
      <c r="BOY285" s="1182"/>
      <c r="BOZ285" s="1182"/>
      <c r="BPA285" s="1182"/>
      <c r="BPB285" s="1182"/>
      <c r="BPC285" s="1182"/>
      <c r="BPD285" s="1177"/>
      <c r="BPE285" s="1182"/>
      <c r="BPF285" s="1182"/>
      <c r="BPG285" s="1182"/>
      <c r="BPH285" s="1182"/>
      <c r="BPI285" s="1182"/>
      <c r="BPJ285" s="1182"/>
      <c r="BPK285" s="1182"/>
      <c r="BPL285" s="1182"/>
      <c r="BPM285" s="1182"/>
      <c r="BPN285" s="1182"/>
      <c r="BPO285" s="1182"/>
      <c r="BPP285" s="1182"/>
      <c r="BPQ285" s="1182"/>
      <c r="BPR285" s="1182"/>
      <c r="BPS285" s="1177"/>
      <c r="BPT285" s="1182"/>
      <c r="BPU285" s="1182"/>
      <c r="BPV285" s="1182"/>
      <c r="BPW285" s="1182"/>
      <c r="BPX285" s="1182"/>
      <c r="BPY285" s="1182"/>
      <c r="BPZ285" s="1182"/>
      <c r="BQA285" s="1182"/>
      <c r="BQB285" s="1182"/>
      <c r="BQC285" s="1182"/>
      <c r="BQD285" s="1182"/>
      <c r="BQE285" s="1182"/>
      <c r="BQF285" s="1182"/>
      <c r="BQG285" s="1182"/>
      <c r="BQH285" s="1177"/>
      <c r="BQI285" s="1182"/>
      <c r="BQJ285" s="1182"/>
      <c r="BQK285" s="1182"/>
      <c r="BQL285" s="1182"/>
      <c r="BQM285" s="1182"/>
      <c r="BQN285" s="1182"/>
      <c r="BQO285" s="1182"/>
      <c r="BQP285" s="1182"/>
      <c r="BQQ285" s="1182"/>
      <c r="BQR285" s="1182"/>
      <c r="BQS285" s="1182"/>
      <c r="BQT285" s="1182"/>
      <c r="BQU285" s="1182"/>
      <c r="BQV285" s="1182"/>
      <c r="BQW285" s="1177"/>
      <c r="BQX285" s="1182"/>
      <c r="BQY285" s="1182"/>
      <c r="BQZ285" s="1182"/>
      <c r="BRA285" s="1182"/>
      <c r="BRB285" s="1182"/>
      <c r="BRC285" s="1182"/>
      <c r="BRD285" s="1182"/>
      <c r="BRE285" s="1182"/>
      <c r="BRF285" s="1182"/>
      <c r="BRG285" s="1182"/>
      <c r="BRH285" s="1182"/>
      <c r="BRI285" s="1182"/>
      <c r="BRJ285" s="1182"/>
      <c r="BRK285" s="1182"/>
      <c r="BRL285" s="1177"/>
      <c r="BRM285" s="1182"/>
      <c r="BRN285" s="1182"/>
      <c r="BRO285" s="1182"/>
      <c r="BRP285" s="1182"/>
      <c r="BRQ285" s="1182"/>
      <c r="BRR285" s="1182"/>
      <c r="BRS285" s="1182"/>
      <c r="BRT285" s="1182"/>
      <c r="BRU285" s="1182"/>
      <c r="BRV285" s="1182"/>
      <c r="BRW285" s="1182"/>
      <c r="BRX285" s="1182"/>
      <c r="BRY285" s="1182"/>
      <c r="BRZ285" s="1182"/>
      <c r="BSA285" s="1177"/>
      <c r="BSB285" s="1182"/>
      <c r="BSC285" s="1182"/>
      <c r="BSD285" s="1182"/>
      <c r="BSE285" s="1182"/>
      <c r="BSF285" s="1182"/>
      <c r="BSG285" s="1182"/>
      <c r="BSH285" s="1182"/>
      <c r="BSI285" s="1182"/>
      <c r="BSJ285" s="1182"/>
      <c r="BSK285" s="1182"/>
      <c r="BSL285" s="1182"/>
      <c r="BSM285" s="1182"/>
      <c r="BSN285" s="1182"/>
      <c r="BSO285" s="1182"/>
      <c r="BSP285" s="1177"/>
      <c r="BSQ285" s="1182"/>
      <c r="BSR285" s="1182"/>
      <c r="BSS285" s="1182"/>
      <c r="BST285" s="1182"/>
      <c r="BSU285" s="1182"/>
      <c r="BSV285" s="1182"/>
      <c r="BSW285" s="1182"/>
      <c r="BSX285" s="1182"/>
      <c r="BSY285" s="1182"/>
      <c r="BSZ285" s="1182"/>
      <c r="BTA285" s="1182"/>
      <c r="BTB285" s="1182"/>
      <c r="BTC285" s="1182"/>
      <c r="BTD285" s="1182"/>
      <c r="BTE285" s="1177"/>
      <c r="BTF285" s="1182"/>
      <c r="BTG285" s="1182"/>
      <c r="BTH285" s="1182"/>
      <c r="BTI285" s="1182"/>
      <c r="BTJ285" s="1182"/>
      <c r="BTK285" s="1182"/>
      <c r="BTL285" s="1182"/>
      <c r="BTM285" s="1182"/>
      <c r="BTN285" s="1182"/>
      <c r="BTO285" s="1182"/>
      <c r="BTP285" s="1182"/>
      <c r="BTQ285" s="1182"/>
      <c r="BTR285" s="1182"/>
      <c r="BTS285" s="1182"/>
      <c r="BTT285" s="1177"/>
      <c r="BTU285" s="1182"/>
      <c r="BTV285" s="1182"/>
      <c r="BTW285" s="1182"/>
      <c r="BTX285" s="1182"/>
      <c r="BTY285" s="1182"/>
      <c r="BTZ285" s="1182"/>
      <c r="BUA285" s="1182"/>
      <c r="BUB285" s="1182"/>
      <c r="BUC285" s="1182"/>
      <c r="BUD285" s="1182"/>
      <c r="BUE285" s="1182"/>
      <c r="BUF285" s="1182"/>
      <c r="BUG285" s="1182"/>
      <c r="BUH285" s="1182"/>
      <c r="BUI285" s="1177"/>
      <c r="BUJ285" s="1182"/>
      <c r="BUK285" s="1182"/>
      <c r="BUL285" s="1182"/>
      <c r="BUM285" s="1182"/>
      <c r="BUN285" s="1182"/>
      <c r="BUO285" s="1182"/>
      <c r="BUP285" s="1182"/>
      <c r="BUQ285" s="1182"/>
      <c r="BUR285" s="1182"/>
      <c r="BUS285" s="1182"/>
      <c r="BUT285" s="1182"/>
      <c r="BUU285" s="1182"/>
      <c r="BUV285" s="1182"/>
      <c r="BUW285" s="1182"/>
      <c r="BUX285" s="1177"/>
      <c r="BUY285" s="1182"/>
      <c r="BUZ285" s="1182"/>
      <c r="BVA285" s="1182"/>
      <c r="BVB285" s="1182"/>
      <c r="BVC285" s="1182"/>
      <c r="BVD285" s="1182"/>
      <c r="BVE285" s="1182"/>
      <c r="BVF285" s="1182"/>
      <c r="BVG285" s="1182"/>
      <c r="BVH285" s="1182"/>
      <c r="BVI285" s="1182"/>
      <c r="BVJ285" s="1182"/>
      <c r="BVK285" s="1182"/>
      <c r="BVL285" s="1182"/>
      <c r="BVM285" s="1177"/>
      <c r="BVN285" s="1182"/>
      <c r="BVO285" s="1182"/>
      <c r="BVP285" s="1182"/>
      <c r="BVQ285" s="1182"/>
      <c r="BVR285" s="1182"/>
      <c r="BVS285" s="1182"/>
      <c r="BVT285" s="1182"/>
      <c r="BVU285" s="1182"/>
      <c r="BVV285" s="1182"/>
      <c r="BVW285" s="1182"/>
      <c r="BVX285" s="1182"/>
      <c r="BVY285" s="1182"/>
      <c r="BVZ285" s="1182"/>
      <c r="BWA285" s="1182"/>
      <c r="BWB285" s="1177"/>
      <c r="BWC285" s="1182"/>
      <c r="BWD285" s="1182"/>
      <c r="BWE285" s="1182"/>
      <c r="BWF285" s="1182"/>
      <c r="BWG285" s="1182"/>
      <c r="BWH285" s="1182"/>
      <c r="BWI285" s="1182"/>
      <c r="BWJ285" s="1182"/>
      <c r="BWK285" s="1182"/>
      <c r="BWL285" s="1182"/>
      <c r="BWM285" s="1182"/>
      <c r="BWN285" s="1182"/>
      <c r="BWO285" s="1182"/>
      <c r="BWP285" s="1182"/>
      <c r="BWQ285" s="1177"/>
      <c r="BWR285" s="1182"/>
      <c r="BWS285" s="1182"/>
      <c r="BWT285" s="1182"/>
      <c r="BWU285" s="1182"/>
      <c r="BWV285" s="1182"/>
      <c r="BWW285" s="1182"/>
      <c r="BWX285" s="1182"/>
      <c r="BWY285" s="1182"/>
      <c r="BWZ285" s="1182"/>
      <c r="BXA285" s="1182"/>
      <c r="BXB285" s="1182"/>
      <c r="BXC285" s="1182"/>
      <c r="BXD285" s="1182"/>
      <c r="BXE285" s="1182"/>
      <c r="BXF285" s="1177"/>
      <c r="BXG285" s="1182"/>
      <c r="BXH285" s="1182"/>
      <c r="BXI285" s="1182"/>
      <c r="BXJ285" s="1182"/>
      <c r="BXK285" s="1182"/>
      <c r="BXL285" s="1182"/>
      <c r="BXM285" s="1182"/>
      <c r="BXN285" s="1182"/>
      <c r="BXO285" s="1182"/>
      <c r="BXP285" s="1182"/>
      <c r="BXQ285" s="1182"/>
      <c r="BXR285" s="1182"/>
      <c r="BXS285" s="1182"/>
      <c r="BXT285" s="1182"/>
      <c r="BXU285" s="1177"/>
      <c r="BXV285" s="1182"/>
      <c r="BXW285" s="1182"/>
      <c r="BXX285" s="1182"/>
      <c r="BXY285" s="1182"/>
      <c r="BXZ285" s="1182"/>
      <c r="BYA285" s="1182"/>
      <c r="BYB285" s="1182"/>
      <c r="BYC285" s="1182"/>
      <c r="BYD285" s="1182"/>
      <c r="BYE285" s="1182"/>
      <c r="BYF285" s="1182"/>
      <c r="BYG285" s="1182"/>
      <c r="BYH285" s="1182"/>
      <c r="BYI285" s="1182"/>
      <c r="BYJ285" s="1177"/>
      <c r="BYK285" s="1182"/>
      <c r="BYL285" s="1182"/>
      <c r="BYM285" s="1182"/>
      <c r="BYN285" s="1182"/>
      <c r="BYO285" s="1182"/>
      <c r="BYP285" s="1182"/>
      <c r="BYQ285" s="1182"/>
      <c r="BYR285" s="1182"/>
      <c r="BYS285" s="1182"/>
      <c r="BYT285" s="1182"/>
      <c r="BYU285" s="1182"/>
      <c r="BYV285" s="1182"/>
      <c r="BYW285" s="1182"/>
      <c r="BYX285" s="1182"/>
      <c r="BYY285" s="1177"/>
      <c r="BYZ285" s="1182"/>
      <c r="BZA285" s="1182"/>
      <c r="BZB285" s="1182"/>
      <c r="BZC285" s="1182"/>
      <c r="BZD285" s="1182"/>
      <c r="BZE285" s="1182"/>
      <c r="BZF285" s="1182"/>
      <c r="BZG285" s="1182"/>
      <c r="BZH285" s="1182"/>
      <c r="BZI285" s="1182"/>
      <c r="BZJ285" s="1182"/>
      <c r="BZK285" s="1182"/>
      <c r="BZL285" s="1182"/>
      <c r="BZM285" s="1182"/>
      <c r="BZN285" s="1177"/>
      <c r="BZO285" s="1182"/>
      <c r="BZP285" s="1182"/>
      <c r="BZQ285" s="1182"/>
      <c r="BZR285" s="1182"/>
      <c r="BZS285" s="1182"/>
      <c r="BZT285" s="1182"/>
      <c r="BZU285" s="1182"/>
      <c r="BZV285" s="1182"/>
      <c r="BZW285" s="1182"/>
      <c r="BZX285" s="1182"/>
      <c r="BZY285" s="1182"/>
      <c r="BZZ285" s="1182"/>
      <c r="CAA285" s="1182"/>
      <c r="CAB285" s="1182"/>
      <c r="CAC285" s="1177"/>
      <c r="CAD285" s="1182"/>
      <c r="CAE285" s="1182"/>
      <c r="CAF285" s="1182"/>
      <c r="CAG285" s="1182"/>
      <c r="CAH285" s="1182"/>
      <c r="CAI285" s="1182"/>
      <c r="CAJ285" s="1182"/>
      <c r="CAK285" s="1182"/>
      <c r="CAL285" s="1182"/>
      <c r="CAM285" s="1182"/>
      <c r="CAN285" s="1182"/>
      <c r="CAO285" s="1182"/>
      <c r="CAP285" s="1182"/>
      <c r="CAQ285" s="1182"/>
      <c r="CAR285" s="1177"/>
      <c r="CAS285" s="1182"/>
      <c r="CAT285" s="1182"/>
      <c r="CAU285" s="1182"/>
      <c r="CAV285" s="1182"/>
      <c r="CAW285" s="1182"/>
      <c r="CAX285" s="1182"/>
      <c r="CAY285" s="1182"/>
      <c r="CAZ285" s="1182"/>
      <c r="CBA285" s="1182"/>
      <c r="CBB285" s="1182"/>
      <c r="CBC285" s="1182"/>
      <c r="CBD285" s="1182"/>
      <c r="CBE285" s="1182"/>
      <c r="CBF285" s="1182"/>
      <c r="CBG285" s="1177"/>
      <c r="CBH285" s="1182"/>
      <c r="CBI285" s="1182"/>
      <c r="CBJ285" s="1182"/>
      <c r="CBK285" s="1182"/>
      <c r="CBL285" s="1182"/>
      <c r="CBM285" s="1182"/>
      <c r="CBN285" s="1182"/>
      <c r="CBO285" s="1182"/>
      <c r="CBP285" s="1182"/>
      <c r="CBQ285" s="1182"/>
      <c r="CBR285" s="1182"/>
      <c r="CBS285" s="1182"/>
      <c r="CBT285" s="1182"/>
      <c r="CBU285" s="1182"/>
      <c r="CBV285" s="1177"/>
      <c r="CBW285" s="1182"/>
      <c r="CBX285" s="1182"/>
      <c r="CBY285" s="1182"/>
      <c r="CBZ285" s="1182"/>
      <c r="CCA285" s="1182"/>
      <c r="CCB285" s="1182"/>
      <c r="CCC285" s="1182"/>
      <c r="CCD285" s="1182"/>
      <c r="CCE285" s="1182"/>
      <c r="CCF285" s="1182"/>
      <c r="CCG285" s="1182"/>
      <c r="CCH285" s="1182"/>
      <c r="CCI285" s="1182"/>
      <c r="CCJ285" s="1182"/>
      <c r="CCK285" s="1177"/>
      <c r="CCL285" s="1182"/>
      <c r="CCM285" s="1182"/>
      <c r="CCN285" s="1182"/>
      <c r="CCO285" s="1182"/>
      <c r="CCP285" s="1182"/>
      <c r="CCQ285" s="1182"/>
      <c r="CCR285" s="1182"/>
      <c r="CCS285" s="1182"/>
      <c r="CCT285" s="1182"/>
      <c r="CCU285" s="1182"/>
      <c r="CCV285" s="1182"/>
      <c r="CCW285" s="1182"/>
      <c r="CCX285" s="1182"/>
      <c r="CCY285" s="1182"/>
      <c r="CCZ285" s="1177"/>
      <c r="CDA285" s="1182"/>
      <c r="CDB285" s="1182"/>
      <c r="CDC285" s="1182"/>
      <c r="CDD285" s="1182"/>
      <c r="CDE285" s="1182"/>
      <c r="CDF285" s="1182"/>
      <c r="CDG285" s="1182"/>
      <c r="CDH285" s="1182"/>
      <c r="CDI285" s="1182"/>
      <c r="CDJ285" s="1182"/>
      <c r="CDK285" s="1182"/>
      <c r="CDL285" s="1182"/>
      <c r="CDM285" s="1182"/>
      <c r="CDN285" s="1182"/>
      <c r="CDO285" s="1177"/>
      <c r="CDP285" s="1182"/>
      <c r="CDQ285" s="1182"/>
      <c r="CDR285" s="1182"/>
      <c r="CDS285" s="1182"/>
      <c r="CDT285" s="1182"/>
      <c r="CDU285" s="1182"/>
      <c r="CDV285" s="1182"/>
      <c r="CDW285" s="1182"/>
      <c r="CDX285" s="1182"/>
      <c r="CDY285" s="1182"/>
      <c r="CDZ285" s="1182"/>
      <c r="CEA285" s="1182"/>
      <c r="CEB285" s="1182"/>
      <c r="CEC285" s="1182"/>
      <c r="CED285" s="1177"/>
      <c r="CEE285" s="1182"/>
      <c r="CEF285" s="1182"/>
      <c r="CEG285" s="1182"/>
      <c r="CEH285" s="1182"/>
      <c r="CEI285" s="1182"/>
      <c r="CEJ285" s="1182"/>
      <c r="CEK285" s="1182"/>
      <c r="CEL285" s="1182"/>
      <c r="CEM285" s="1182"/>
      <c r="CEN285" s="1182"/>
      <c r="CEO285" s="1182"/>
      <c r="CEP285" s="1182"/>
      <c r="CEQ285" s="1182"/>
      <c r="CER285" s="1182"/>
      <c r="CES285" s="1177"/>
      <c r="CET285" s="1182"/>
      <c r="CEU285" s="1182"/>
      <c r="CEV285" s="1182"/>
      <c r="CEW285" s="1182"/>
      <c r="CEX285" s="1182"/>
      <c r="CEY285" s="1182"/>
      <c r="CEZ285" s="1182"/>
      <c r="CFA285" s="1182"/>
      <c r="CFB285" s="1182"/>
      <c r="CFC285" s="1182"/>
      <c r="CFD285" s="1182"/>
      <c r="CFE285" s="1182"/>
      <c r="CFF285" s="1182"/>
      <c r="CFG285" s="1182"/>
      <c r="CFH285" s="1177"/>
      <c r="CFI285" s="1182"/>
      <c r="CFJ285" s="1182"/>
      <c r="CFK285" s="1182"/>
      <c r="CFL285" s="1182"/>
      <c r="CFM285" s="1182"/>
      <c r="CFN285" s="1182"/>
      <c r="CFO285" s="1182"/>
      <c r="CFP285" s="1182"/>
      <c r="CFQ285" s="1182"/>
      <c r="CFR285" s="1182"/>
      <c r="CFS285" s="1182"/>
      <c r="CFT285" s="1182"/>
      <c r="CFU285" s="1182"/>
      <c r="CFV285" s="1182"/>
      <c r="CFW285" s="1177"/>
      <c r="CFX285" s="1182"/>
      <c r="CFY285" s="1182"/>
      <c r="CFZ285" s="1182"/>
      <c r="CGA285" s="1182"/>
      <c r="CGB285" s="1182"/>
      <c r="CGC285" s="1182"/>
      <c r="CGD285" s="1182"/>
      <c r="CGE285" s="1182"/>
      <c r="CGF285" s="1182"/>
      <c r="CGG285" s="1182"/>
      <c r="CGH285" s="1182"/>
      <c r="CGI285" s="1182"/>
      <c r="CGJ285" s="1182"/>
      <c r="CGK285" s="1182"/>
      <c r="CGL285" s="1177"/>
      <c r="CGM285" s="1182"/>
      <c r="CGN285" s="1182"/>
      <c r="CGO285" s="1182"/>
      <c r="CGP285" s="1182"/>
      <c r="CGQ285" s="1182"/>
      <c r="CGR285" s="1182"/>
      <c r="CGS285" s="1182"/>
      <c r="CGT285" s="1182"/>
      <c r="CGU285" s="1182"/>
      <c r="CGV285" s="1182"/>
      <c r="CGW285" s="1182"/>
      <c r="CGX285" s="1182"/>
      <c r="CGY285" s="1182"/>
      <c r="CGZ285" s="1182"/>
      <c r="CHA285" s="1177"/>
      <c r="CHB285" s="1182"/>
      <c r="CHC285" s="1182"/>
      <c r="CHD285" s="1182"/>
      <c r="CHE285" s="1182"/>
      <c r="CHF285" s="1182"/>
      <c r="CHG285" s="1182"/>
      <c r="CHH285" s="1182"/>
      <c r="CHI285" s="1182"/>
      <c r="CHJ285" s="1182"/>
      <c r="CHK285" s="1182"/>
      <c r="CHL285" s="1182"/>
      <c r="CHM285" s="1182"/>
      <c r="CHN285" s="1182"/>
      <c r="CHO285" s="1182"/>
      <c r="CHP285" s="1177"/>
      <c r="CHQ285" s="1182"/>
      <c r="CHR285" s="1182"/>
      <c r="CHS285" s="1182"/>
      <c r="CHT285" s="1182"/>
      <c r="CHU285" s="1182"/>
      <c r="CHV285" s="1182"/>
      <c r="CHW285" s="1182"/>
      <c r="CHX285" s="1182"/>
      <c r="CHY285" s="1182"/>
      <c r="CHZ285" s="1182"/>
      <c r="CIA285" s="1182"/>
      <c r="CIB285" s="1182"/>
      <c r="CIC285" s="1182"/>
      <c r="CID285" s="1182"/>
      <c r="CIE285" s="1177"/>
      <c r="CIF285" s="1182"/>
      <c r="CIG285" s="1182"/>
      <c r="CIH285" s="1182"/>
      <c r="CII285" s="1182"/>
      <c r="CIJ285" s="1182"/>
      <c r="CIK285" s="1182"/>
      <c r="CIL285" s="1182"/>
      <c r="CIM285" s="1182"/>
      <c r="CIN285" s="1182"/>
      <c r="CIO285" s="1182"/>
      <c r="CIP285" s="1182"/>
      <c r="CIQ285" s="1182"/>
      <c r="CIR285" s="1182"/>
      <c r="CIS285" s="1182"/>
      <c r="CIT285" s="1177"/>
      <c r="CIU285" s="1182"/>
      <c r="CIV285" s="1182"/>
      <c r="CIW285" s="1182"/>
      <c r="CIX285" s="1182"/>
      <c r="CIY285" s="1182"/>
      <c r="CIZ285" s="1182"/>
      <c r="CJA285" s="1182"/>
      <c r="CJB285" s="1182"/>
      <c r="CJC285" s="1182"/>
      <c r="CJD285" s="1182"/>
      <c r="CJE285" s="1182"/>
      <c r="CJF285" s="1182"/>
      <c r="CJG285" s="1182"/>
      <c r="CJH285" s="1182"/>
      <c r="CJI285" s="1177"/>
      <c r="CJJ285" s="1182"/>
      <c r="CJK285" s="1182"/>
      <c r="CJL285" s="1182"/>
      <c r="CJM285" s="1182"/>
      <c r="CJN285" s="1182"/>
      <c r="CJO285" s="1182"/>
      <c r="CJP285" s="1182"/>
      <c r="CJQ285" s="1182"/>
      <c r="CJR285" s="1182"/>
      <c r="CJS285" s="1182"/>
      <c r="CJT285" s="1182"/>
      <c r="CJU285" s="1182"/>
      <c r="CJV285" s="1182"/>
      <c r="CJW285" s="1182"/>
      <c r="CJX285" s="1177"/>
      <c r="CJY285" s="1182"/>
      <c r="CJZ285" s="1182"/>
      <c r="CKA285" s="1182"/>
      <c r="CKB285" s="1182"/>
      <c r="CKC285" s="1182"/>
      <c r="CKD285" s="1182"/>
      <c r="CKE285" s="1182"/>
      <c r="CKF285" s="1182"/>
      <c r="CKG285" s="1182"/>
      <c r="CKH285" s="1182"/>
      <c r="CKI285" s="1182"/>
      <c r="CKJ285" s="1182"/>
      <c r="CKK285" s="1182"/>
      <c r="CKL285" s="1182"/>
      <c r="CKM285" s="1177"/>
      <c r="CKN285" s="1182"/>
      <c r="CKO285" s="1182"/>
      <c r="CKP285" s="1182"/>
      <c r="CKQ285" s="1182"/>
      <c r="CKR285" s="1182"/>
      <c r="CKS285" s="1182"/>
      <c r="CKT285" s="1182"/>
      <c r="CKU285" s="1182"/>
      <c r="CKV285" s="1182"/>
      <c r="CKW285" s="1182"/>
      <c r="CKX285" s="1182"/>
      <c r="CKY285" s="1182"/>
      <c r="CKZ285" s="1182"/>
      <c r="CLA285" s="1182"/>
      <c r="CLB285" s="1177"/>
      <c r="CLC285" s="1182"/>
      <c r="CLD285" s="1182"/>
      <c r="CLE285" s="1182"/>
      <c r="CLF285" s="1182"/>
      <c r="CLG285" s="1182"/>
      <c r="CLH285" s="1182"/>
      <c r="CLI285" s="1182"/>
      <c r="CLJ285" s="1182"/>
      <c r="CLK285" s="1182"/>
      <c r="CLL285" s="1182"/>
      <c r="CLM285" s="1182"/>
      <c r="CLN285" s="1182"/>
      <c r="CLO285" s="1182"/>
      <c r="CLP285" s="1182"/>
      <c r="CLQ285" s="1177"/>
      <c r="CLR285" s="1182"/>
      <c r="CLS285" s="1182"/>
      <c r="CLT285" s="1182"/>
      <c r="CLU285" s="1182"/>
      <c r="CLV285" s="1182"/>
      <c r="CLW285" s="1182"/>
      <c r="CLX285" s="1182"/>
      <c r="CLY285" s="1182"/>
      <c r="CLZ285" s="1182"/>
      <c r="CMA285" s="1182"/>
      <c r="CMB285" s="1182"/>
      <c r="CMC285" s="1182"/>
      <c r="CMD285" s="1182"/>
      <c r="CME285" s="1182"/>
      <c r="CMF285" s="1177"/>
      <c r="CMG285" s="1182"/>
      <c r="CMH285" s="1182"/>
      <c r="CMI285" s="1182"/>
      <c r="CMJ285" s="1182"/>
      <c r="CMK285" s="1182"/>
      <c r="CML285" s="1182"/>
      <c r="CMM285" s="1182"/>
      <c r="CMN285" s="1182"/>
      <c r="CMO285" s="1182"/>
      <c r="CMP285" s="1182"/>
      <c r="CMQ285" s="1182"/>
      <c r="CMR285" s="1182"/>
      <c r="CMS285" s="1182"/>
      <c r="CMT285" s="1182"/>
      <c r="CMU285" s="1177"/>
      <c r="CMV285" s="1182"/>
      <c r="CMW285" s="1182"/>
      <c r="CMX285" s="1182"/>
      <c r="CMY285" s="1182"/>
      <c r="CMZ285" s="1182"/>
      <c r="CNA285" s="1182"/>
      <c r="CNB285" s="1182"/>
      <c r="CNC285" s="1182"/>
      <c r="CND285" s="1182"/>
      <c r="CNE285" s="1182"/>
      <c r="CNF285" s="1182"/>
      <c r="CNG285" s="1182"/>
      <c r="CNH285" s="1182"/>
      <c r="CNI285" s="1182"/>
      <c r="CNJ285" s="1177"/>
      <c r="CNK285" s="1182"/>
      <c r="CNL285" s="1182"/>
      <c r="CNM285" s="1182"/>
      <c r="CNN285" s="1182"/>
      <c r="CNO285" s="1182"/>
      <c r="CNP285" s="1182"/>
      <c r="CNQ285" s="1182"/>
      <c r="CNR285" s="1182"/>
      <c r="CNS285" s="1182"/>
      <c r="CNT285" s="1182"/>
      <c r="CNU285" s="1182"/>
      <c r="CNV285" s="1182"/>
      <c r="CNW285" s="1182"/>
      <c r="CNX285" s="1182"/>
      <c r="CNY285" s="1177"/>
      <c r="CNZ285" s="1182"/>
      <c r="COA285" s="1182"/>
      <c r="COB285" s="1182"/>
      <c r="COC285" s="1182"/>
      <c r="COD285" s="1182"/>
      <c r="COE285" s="1182"/>
      <c r="COF285" s="1182"/>
      <c r="COG285" s="1182"/>
      <c r="COH285" s="1182"/>
      <c r="COI285" s="1182"/>
      <c r="COJ285" s="1182"/>
      <c r="COK285" s="1182"/>
      <c r="COL285" s="1182"/>
      <c r="COM285" s="1182"/>
      <c r="CON285" s="1177"/>
      <c r="COO285" s="1182"/>
      <c r="COP285" s="1182"/>
      <c r="COQ285" s="1182"/>
      <c r="COR285" s="1182"/>
      <c r="COS285" s="1182"/>
      <c r="COT285" s="1182"/>
      <c r="COU285" s="1182"/>
      <c r="COV285" s="1182"/>
      <c r="COW285" s="1182"/>
      <c r="COX285" s="1182"/>
      <c r="COY285" s="1182"/>
      <c r="COZ285" s="1182"/>
      <c r="CPA285" s="1182"/>
      <c r="CPB285" s="1182"/>
      <c r="CPC285" s="1177"/>
      <c r="CPD285" s="1182"/>
      <c r="CPE285" s="1182"/>
      <c r="CPF285" s="1182"/>
      <c r="CPG285" s="1182"/>
      <c r="CPH285" s="1182"/>
      <c r="CPI285" s="1182"/>
      <c r="CPJ285" s="1182"/>
      <c r="CPK285" s="1182"/>
      <c r="CPL285" s="1182"/>
      <c r="CPM285" s="1182"/>
      <c r="CPN285" s="1182"/>
      <c r="CPO285" s="1182"/>
      <c r="CPP285" s="1182"/>
      <c r="CPQ285" s="1182"/>
      <c r="CPR285" s="1177"/>
      <c r="CPS285" s="1182"/>
      <c r="CPT285" s="1182"/>
      <c r="CPU285" s="1182"/>
      <c r="CPV285" s="1182"/>
      <c r="CPW285" s="1182"/>
      <c r="CPX285" s="1182"/>
      <c r="CPY285" s="1182"/>
      <c r="CPZ285" s="1182"/>
      <c r="CQA285" s="1182"/>
      <c r="CQB285" s="1182"/>
      <c r="CQC285" s="1182"/>
      <c r="CQD285" s="1182"/>
      <c r="CQE285" s="1182"/>
      <c r="CQF285" s="1182"/>
      <c r="CQG285" s="1177"/>
      <c r="CQH285" s="1182"/>
      <c r="CQI285" s="1182"/>
      <c r="CQJ285" s="1182"/>
      <c r="CQK285" s="1182"/>
      <c r="CQL285" s="1182"/>
      <c r="CQM285" s="1182"/>
      <c r="CQN285" s="1182"/>
      <c r="CQO285" s="1182"/>
      <c r="CQP285" s="1182"/>
      <c r="CQQ285" s="1182"/>
      <c r="CQR285" s="1182"/>
      <c r="CQS285" s="1182"/>
      <c r="CQT285" s="1182"/>
      <c r="CQU285" s="1182"/>
      <c r="CQV285" s="1177"/>
      <c r="CQW285" s="1182"/>
      <c r="CQX285" s="1182"/>
      <c r="CQY285" s="1182"/>
      <c r="CQZ285" s="1182"/>
      <c r="CRA285" s="1182"/>
      <c r="CRB285" s="1182"/>
      <c r="CRC285" s="1182"/>
      <c r="CRD285" s="1182"/>
      <c r="CRE285" s="1182"/>
      <c r="CRF285" s="1182"/>
      <c r="CRG285" s="1182"/>
      <c r="CRH285" s="1182"/>
      <c r="CRI285" s="1182"/>
      <c r="CRJ285" s="1182"/>
      <c r="CRK285" s="1177"/>
      <c r="CRL285" s="1182"/>
      <c r="CRM285" s="1182"/>
      <c r="CRN285" s="1182"/>
      <c r="CRO285" s="1182"/>
      <c r="CRP285" s="1182"/>
      <c r="CRQ285" s="1182"/>
      <c r="CRR285" s="1182"/>
      <c r="CRS285" s="1182"/>
      <c r="CRT285" s="1182"/>
      <c r="CRU285" s="1182"/>
      <c r="CRV285" s="1182"/>
      <c r="CRW285" s="1182"/>
      <c r="CRX285" s="1182"/>
      <c r="CRY285" s="1182"/>
      <c r="CRZ285" s="1177"/>
      <c r="CSA285" s="1182"/>
      <c r="CSB285" s="1182"/>
      <c r="CSC285" s="1182"/>
      <c r="CSD285" s="1182"/>
      <c r="CSE285" s="1182"/>
      <c r="CSF285" s="1182"/>
      <c r="CSG285" s="1182"/>
      <c r="CSH285" s="1182"/>
      <c r="CSI285" s="1182"/>
      <c r="CSJ285" s="1182"/>
      <c r="CSK285" s="1182"/>
      <c r="CSL285" s="1182"/>
      <c r="CSM285" s="1182"/>
      <c r="CSN285" s="1182"/>
      <c r="CSO285" s="1177"/>
      <c r="CSP285" s="1182"/>
      <c r="CSQ285" s="1182"/>
      <c r="CSR285" s="1182"/>
      <c r="CSS285" s="1182"/>
      <c r="CST285" s="1182"/>
      <c r="CSU285" s="1182"/>
      <c r="CSV285" s="1182"/>
      <c r="CSW285" s="1182"/>
      <c r="CSX285" s="1182"/>
      <c r="CSY285" s="1182"/>
      <c r="CSZ285" s="1182"/>
      <c r="CTA285" s="1182"/>
      <c r="CTB285" s="1182"/>
      <c r="CTC285" s="1182"/>
      <c r="CTD285" s="1177"/>
      <c r="CTE285" s="1182"/>
      <c r="CTF285" s="1182"/>
      <c r="CTG285" s="1182"/>
      <c r="CTH285" s="1182"/>
      <c r="CTI285" s="1182"/>
      <c r="CTJ285" s="1182"/>
      <c r="CTK285" s="1182"/>
      <c r="CTL285" s="1182"/>
      <c r="CTM285" s="1182"/>
      <c r="CTN285" s="1182"/>
      <c r="CTO285" s="1182"/>
      <c r="CTP285" s="1182"/>
      <c r="CTQ285" s="1182"/>
      <c r="CTR285" s="1182"/>
      <c r="CTS285" s="1177"/>
      <c r="CTT285" s="1182"/>
      <c r="CTU285" s="1182"/>
      <c r="CTV285" s="1182"/>
      <c r="CTW285" s="1182"/>
      <c r="CTX285" s="1182"/>
      <c r="CTY285" s="1182"/>
      <c r="CTZ285" s="1182"/>
      <c r="CUA285" s="1182"/>
      <c r="CUB285" s="1182"/>
      <c r="CUC285" s="1182"/>
      <c r="CUD285" s="1182"/>
      <c r="CUE285" s="1182"/>
      <c r="CUF285" s="1182"/>
      <c r="CUG285" s="1182"/>
      <c r="CUH285" s="1177"/>
      <c r="CUI285" s="1182"/>
      <c r="CUJ285" s="1182"/>
      <c r="CUK285" s="1182"/>
      <c r="CUL285" s="1182"/>
      <c r="CUM285" s="1182"/>
      <c r="CUN285" s="1182"/>
      <c r="CUO285" s="1182"/>
      <c r="CUP285" s="1182"/>
      <c r="CUQ285" s="1182"/>
      <c r="CUR285" s="1182"/>
      <c r="CUS285" s="1182"/>
      <c r="CUT285" s="1182"/>
      <c r="CUU285" s="1182"/>
      <c r="CUV285" s="1182"/>
      <c r="CUW285" s="1177"/>
      <c r="CUX285" s="1182"/>
      <c r="CUY285" s="1182"/>
      <c r="CUZ285" s="1182"/>
      <c r="CVA285" s="1182"/>
      <c r="CVB285" s="1182"/>
      <c r="CVC285" s="1182"/>
      <c r="CVD285" s="1182"/>
      <c r="CVE285" s="1182"/>
      <c r="CVF285" s="1182"/>
      <c r="CVG285" s="1182"/>
      <c r="CVH285" s="1182"/>
      <c r="CVI285" s="1182"/>
      <c r="CVJ285" s="1182"/>
      <c r="CVK285" s="1182"/>
      <c r="CVL285" s="1177"/>
      <c r="CVM285" s="1182"/>
      <c r="CVN285" s="1182"/>
      <c r="CVO285" s="1182"/>
      <c r="CVP285" s="1182"/>
      <c r="CVQ285" s="1182"/>
      <c r="CVR285" s="1182"/>
      <c r="CVS285" s="1182"/>
      <c r="CVT285" s="1182"/>
      <c r="CVU285" s="1182"/>
      <c r="CVV285" s="1182"/>
      <c r="CVW285" s="1182"/>
      <c r="CVX285" s="1182"/>
      <c r="CVY285" s="1182"/>
      <c r="CVZ285" s="1182"/>
      <c r="CWA285" s="1177"/>
      <c r="CWB285" s="1182"/>
      <c r="CWC285" s="1182"/>
      <c r="CWD285" s="1182"/>
      <c r="CWE285" s="1182"/>
      <c r="CWF285" s="1182"/>
      <c r="CWG285" s="1182"/>
      <c r="CWH285" s="1182"/>
      <c r="CWI285" s="1182"/>
      <c r="CWJ285" s="1182"/>
      <c r="CWK285" s="1182"/>
      <c r="CWL285" s="1182"/>
      <c r="CWM285" s="1182"/>
      <c r="CWN285" s="1182"/>
      <c r="CWO285" s="1182"/>
      <c r="CWP285" s="1177"/>
      <c r="CWQ285" s="1182"/>
      <c r="CWR285" s="1182"/>
      <c r="CWS285" s="1182"/>
      <c r="CWT285" s="1182"/>
      <c r="CWU285" s="1182"/>
      <c r="CWV285" s="1182"/>
      <c r="CWW285" s="1182"/>
      <c r="CWX285" s="1182"/>
      <c r="CWY285" s="1182"/>
      <c r="CWZ285" s="1182"/>
      <c r="CXA285" s="1182"/>
      <c r="CXB285" s="1182"/>
      <c r="CXC285" s="1182"/>
      <c r="CXD285" s="1182"/>
      <c r="CXE285" s="1177"/>
      <c r="CXF285" s="1182"/>
      <c r="CXG285" s="1182"/>
      <c r="CXH285" s="1182"/>
      <c r="CXI285" s="1182"/>
      <c r="CXJ285" s="1182"/>
      <c r="CXK285" s="1182"/>
      <c r="CXL285" s="1182"/>
      <c r="CXM285" s="1182"/>
      <c r="CXN285" s="1182"/>
      <c r="CXO285" s="1182"/>
      <c r="CXP285" s="1182"/>
      <c r="CXQ285" s="1182"/>
      <c r="CXR285" s="1182"/>
      <c r="CXS285" s="1182"/>
      <c r="CXT285" s="1177"/>
      <c r="CXU285" s="1182"/>
      <c r="CXV285" s="1182"/>
      <c r="CXW285" s="1182"/>
      <c r="CXX285" s="1182"/>
      <c r="CXY285" s="1182"/>
      <c r="CXZ285" s="1182"/>
      <c r="CYA285" s="1182"/>
      <c r="CYB285" s="1182"/>
      <c r="CYC285" s="1182"/>
      <c r="CYD285" s="1182"/>
      <c r="CYE285" s="1182"/>
      <c r="CYF285" s="1182"/>
      <c r="CYG285" s="1182"/>
      <c r="CYH285" s="1182"/>
      <c r="CYI285" s="1177"/>
      <c r="CYJ285" s="1182"/>
      <c r="CYK285" s="1182"/>
      <c r="CYL285" s="1182"/>
      <c r="CYM285" s="1182"/>
      <c r="CYN285" s="1182"/>
      <c r="CYO285" s="1182"/>
      <c r="CYP285" s="1182"/>
      <c r="CYQ285" s="1182"/>
      <c r="CYR285" s="1182"/>
      <c r="CYS285" s="1182"/>
      <c r="CYT285" s="1182"/>
      <c r="CYU285" s="1182"/>
      <c r="CYV285" s="1182"/>
      <c r="CYW285" s="1182"/>
      <c r="CYX285" s="1177"/>
      <c r="CYY285" s="1182"/>
      <c r="CYZ285" s="1182"/>
      <c r="CZA285" s="1182"/>
      <c r="CZB285" s="1182"/>
      <c r="CZC285" s="1182"/>
      <c r="CZD285" s="1182"/>
      <c r="CZE285" s="1182"/>
      <c r="CZF285" s="1182"/>
      <c r="CZG285" s="1182"/>
      <c r="CZH285" s="1182"/>
      <c r="CZI285" s="1182"/>
      <c r="CZJ285" s="1182"/>
      <c r="CZK285" s="1182"/>
      <c r="CZL285" s="1182"/>
      <c r="CZM285" s="1177"/>
      <c r="CZN285" s="1182"/>
      <c r="CZO285" s="1182"/>
      <c r="CZP285" s="1182"/>
      <c r="CZQ285" s="1182"/>
      <c r="CZR285" s="1182"/>
      <c r="CZS285" s="1182"/>
      <c r="CZT285" s="1182"/>
      <c r="CZU285" s="1182"/>
      <c r="CZV285" s="1182"/>
      <c r="CZW285" s="1182"/>
      <c r="CZX285" s="1182"/>
      <c r="CZY285" s="1182"/>
      <c r="CZZ285" s="1182"/>
      <c r="DAA285" s="1182"/>
      <c r="DAB285" s="1177"/>
      <c r="DAC285" s="1182"/>
      <c r="DAD285" s="1182"/>
      <c r="DAE285" s="1182"/>
      <c r="DAF285" s="1182"/>
      <c r="DAG285" s="1182"/>
      <c r="DAH285" s="1182"/>
      <c r="DAI285" s="1182"/>
      <c r="DAJ285" s="1182"/>
      <c r="DAK285" s="1182"/>
      <c r="DAL285" s="1182"/>
      <c r="DAM285" s="1182"/>
      <c r="DAN285" s="1182"/>
      <c r="DAO285" s="1182"/>
      <c r="DAP285" s="1182"/>
      <c r="DAQ285" s="1177"/>
      <c r="DAR285" s="1182"/>
      <c r="DAS285" s="1182"/>
      <c r="DAT285" s="1182"/>
      <c r="DAU285" s="1182"/>
      <c r="DAV285" s="1182"/>
      <c r="DAW285" s="1182"/>
      <c r="DAX285" s="1182"/>
      <c r="DAY285" s="1182"/>
      <c r="DAZ285" s="1182"/>
      <c r="DBA285" s="1182"/>
      <c r="DBB285" s="1182"/>
      <c r="DBC285" s="1182"/>
      <c r="DBD285" s="1182"/>
      <c r="DBE285" s="1182"/>
      <c r="DBF285" s="1177"/>
      <c r="DBG285" s="1182"/>
      <c r="DBH285" s="1182"/>
      <c r="DBI285" s="1182"/>
      <c r="DBJ285" s="1182"/>
      <c r="DBK285" s="1182"/>
      <c r="DBL285" s="1182"/>
      <c r="DBM285" s="1182"/>
      <c r="DBN285" s="1182"/>
      <c r="DBO285" s="1182"/>
      <c r="DBP285" s="1182"/>
      <c r="DBQ285" s="1182"/>
      <c r="DBR285" s="1182"/>
      <c r="DBS285" s="1182"/>
      <c r="DBT285" s="1182"/>
      <c r="DBU285" s="1177"/>
      <c r="DBV285" s="1182"/>
      <c r="DBW285" s="1182"/>
      <c r="DBX285" s="1182"/>
      <c r="DBY285" s="1182"/>
      <c r="DBZ285" s="1182"/>
      <c r="DCA285" s="1182"/>
      <c r="DCB285" s="1182"/>
      <c r="DCC285" s="1182"/>
      <c r="DCD285" s="1182"/>
      <c r="DCE285" s="1182"/>
      <c r="DCF285" s="1182"/>
      <c r="DCG285" s="1182"/>
      <c r="DCH285" s="1182"/>
      <c r="DCI285" s="1182"/>
      <c r="DCJ285" s="1177"/>
      <c r="DCK285" s="1182"/>
      <c r="DCL285" s="1182"/>
      <c r="DCM285" s="1182"/>
      <c r="DCN285" s="1182"/>
      <c r="DCO285" s="1182"/>
      <c r="DCP285" s="1182"/>
      <c r="DCQ285" s="1182"/>
      <c r="DCR285" s="1182"/>
      <c r="DCS285" s="1182"/>
      <c r="DCT285" s="1182"/>
      <c r="DCU285" s="1182"/>
      <c r="DCV285" s="1182"/>
      <c r="DCW285" s="1182"/>
      <c r="DCX285" s="1182"/>
      <c r="DCY285" s="1177"/>
      <c r="DCZ285" s="1182"/>
      <c r="DDA285" s="1182"/>
      <c r="DDB285" s="1182"/>
      <c r="DDC285" s="1182"/>
      <c r="DDD285" s="1182"/>
      <c r="DDE285" s="1182"/>
      <c r="DDF285" s="1182"/>
      <c r="DDG285" s="1182"/>
      <c r="DDH285" s="1182"/>
      <c r="DDI285" s="1182"/>
      <c r="DDJ285" s="1182"/>
      <c r="DDK285" s="1182"/>
      <c r="DDL285" s="1182"/>
      <c r="DDM285" s="1182"/>
      <c r="DDN285" s="1177"/>
      <c r="DDO285" s="1182"/>
      <c r="DDP285" s="1182"/>
      <c r="DDQ285" s="1182"/>
      <c r="DDR285" s="1182"/>
      <c r="DDS285" s="1182"/>
      <c r="DDT285" s="1182"/>
      <c r="DDU285" s="1182"/>
      <c r="DDV285" s="1182"/>
      <c r="DDW285" s="1182"/>
      <c r="DDX285" s="1182"/>
      <c r="DDY285" s="1182"/>
      <c r="DDZ285" s="1182"/>
      <c r="DEA285" s="1182"/>
      <c r="DEB285" s="1182"/>
      <c r="DEC285" s="1177"/>
      <c r="DED285" s="1182"/>
      <c r="DEE285" s="1182"/>
      <c r="DEF285" s="1182"/>
      <c r="DEG285" s="1182"/>
      <c r="DEH285" s="1182"/>
      <c r="DEI285" s="1182"/>
      <c r="DEJ285" s="1182"/>
      <c r="DEK285" s="1182"/>
      <c r="DEL285" s="1182"/>
      <c r="DEM285" s="1182"/>
      <c r="DEN285" s="1182"/>
      <c r="DEO285" s="1182"/>
      <c r="DEP285" s="1182"/>
      <c r="DEQ285" s="1182"/>
      <c r="DER285" s="1177"/>
      <c r="DES285" s="1182"/>
      <c r="DET285" s="1182"/>
      <c r="DEU285" s="1182"/>
      <c r="DEV285" s="1182"/>
      <c r="DEW285" s="1182"/>
      <c r="DEX285" s="1182"/>
      <c r="DEY285" s="1182"/>
      <c r="DEZ285" s="1182"/>
      <c r="DFA285" s="1182"/>
      <c r="DFB285" s="1182"/>
      <c r="DFC285" s="1182"/>
      <c r="DFD285" s="1182"/>
      <c r="DFE285" s="1182"/>
      <c r="DFF285" s="1182"/>
      <c r="DFG285" s="1177"/>
      <c r="DFH285" s="1182"/>
      <c r="DFI285" s="1182"/>
      <c r="DFJ285" s="1182"/>
      <c r="DFK285" s="1182"/>
      <c r="DFL285" s="1182"/>
      <c r="DFM285" s="1182"/>
      <c r="DFN285" s="1182"/>
      <c r="DFO285" s="1182"/>
      <c r="DFP285" s="1182"/>
      <c r="DFQ285" s="1182"/>
      <c r="DFR285" s="1182"/>
      <c r="DFS285" s="1182"/>
      <c r="DFT285" s="1182"/>
      <c r="DFU285" s="1182"/>
      <c r="DFV285" s="1177"/>
      <c r="DFW285" s="1182"/>
      <c r="DFX285" s="1182"/>
      <c r="DFY285" s="1182"/>
      <c r="DFZ285" s="1182"/>
      <c r="DGA285" s="1182"/>
      <c r="DGB285" s="1182"/>
      <c r="DGC285" s="1182"/>
      <c r="DGD285" s="1182"/>
      <c r="DGE285" s="1182"/>
      <c r="DGF285" s="1182"/>
      <c r="DGG285" s="1182"/>
      <c r="DGH285" s="1182"/>
      <c r="DGI285" s="1182"/>
      <c r="DGJ285" s="1182"/>
      <c r="DGK285" s="1177"/>
      <c r="DGL285" s="1182"/>
      <c r="DGM285" s="1182"/>
      <c r="DGN285" s="1182"/>
      <c r="DGO285" s="1182"/>
      <c r="DGP285" s="1182"/>
      <c r="DGQ285" s="1182"/>
      <c r="DGR285" s="1182"/>
      <c r="DGS285" s="1182"/>
      <c r="DGT285" s="1182"/>
      <c r="DGU285" s="1182"/>
      <c r="DGV285" s="1182"/>
      <c r="DGW285" s="1182"/>
      <c r="DGX285" s="1182"/>
      <c r="DGY285" s="1182"/>
      <c r="DGZ285" s="1177"/>
      <c r="DHA285" s="1182"/>
      <c r="DHB285" s="1182"/>
      <c r="DHC285" s="1182"/>
      <c r="DHD285" s="1182"/>
      <c r="DHE285" s="1182"/>
      <c r="DHF285" s="1182"/>
      <c r="DHG285" s="1182"/>
      <c r="DHH285" s="1182"/>
      <c r="DHI285" s="1182"/>
      <c r="DHJ285" s="1182"/>
      <c r="DHK285" s="1182"/>
      <c r="DHL285" s="1182"/>
      <c r="DHM285" s="1182"/>
      <c r="DHN285" s="1182"/>
      <c r="DHO285" s="1177"/>
      <c r="DHP285" s="1182"/>
      <c r="DHQ285" s="1182"/>
      <c r="DHR285" s="1182"/>
      <c r="DHS285" s="1182"/>
      <c r="DHT285" s="1182"/>
      <c r="DHU285" s="1182"/>
      <c r="DHV285" s="1182"/>
      <c r="DHW285" s="1182"/>
      <c r="DHX285" s="1182"/>
      <c r="DHY285" s="1182"/>
      <c r="DHZ285" s="1182"/>
      <c r="DIA285" s="1182"/>
      <c r="DIB285" s="1182"/>
      <c r="DIC285" s="1182"/>
      <c r="DID285" s="1177"/>
      <c r="DIE285" s="1182"/>
      <c r="DIF285" s="1182"/>
      <c r="DIG285" s="1182"/>
      <c r="DIH285" s="1182"/>
      <c r="DII285" s="1182"/>
      <c r="DIJ285" s="1182"/>
      <c r="DIK285" s="1182"/>
      <c r="DIL285" s="1182"/>
      <c r="DIM285" s="1182"/>
      <c r="DIN285" s="1182"/>
      <c r="DIO285" s="1182"/>
      <c r="DIP285" s="1182"/>
      <c r="DIQ285" s="1182"/>
      <c r="DIR285" s="1182"/>
      <c r="DIS285" s="1177"/>
      <c r="DIT285" s="1182"/>
      <c r="DIU285" s="1182"/>
      <c r="DIV285" s="1182"/>
      <c r="DIW285" s="1182"/>
      <c r="DIX285" s="1182"/>
      <c r="DIY285" s="1182"/>
      <c r="DIZ285" s="1182"/>
      <c r="DJA285" s="1182"/>
      <c r="DJB285" s="1182"/>
      <c r="DJC285" s="1182"/>
      <c r="DJD285" s="1182"/>
      <c r="DJE285" s="1182"/>
      <c r="DJF285" s="1182"/>
      <c r="DJG285" s="1182"/>
      <c r="DJH285" s="1177"/>
      <c r="DJI285" s="1182"/>
      <c r="DJJ285" s="1182"/>
      <c r="DJK285" s="1182"/>
      <c r="DJL285" s="1182"/>
      <c r="DJM285" s="1182"/>
      <c r="DJN285" s="1182"/>
      <c r="DJO285" s="1182"/>
      <c r="DJP285" s="1182"/>
      <c r="DJQ285" s="1182"/>
      <c r="DJR285" s="1182"/>
      <c r="DJS285" s="1182"/>
      <c r="DJT285" s="1182"/>
      <c r="DJU285" s="1182"/>
      <c r="DJV285" s="1182"/>
      <c r="DJW285" s="1177"/>
      <c r="DJX285" s="1182"/>
      <c r="DJY285" s="1182"/>
      <c r="DJZ285" s="1182"/>
      <c r="DKA285" s="1182"/>
      <c r="DKB285" s="1182"/>
      <c r="DKC285" s="1182"/>
      <c r="DKD285" s="1182"/>
      <c r="DKE285" s="1182"/>
      <c r="DKF285" s="1182"/>
      <c r="DKG285" s="1182"/>
      <c r="DKH285" s="1182"/>
      <c r="DKI285" s="1182"/>
      <c r="DKJ285" s="1182"/>
      <c r="DKK285" s="1182"/>
      <c r="DKL285" s="1177"/>
      <c r="DKM285" s="1182"/>
      <c r="DKN285" s="1182"/>
      <c r="DKO285" s="1182"/>
      <c r="DKP285" s="1182"/>
      <c r="DKQ285" s="1182"/>
      <c r="DKR285" s="1182"/>
      <c r="DKS285" s="1182"/>
      <c r="DKT285" s="1182"/>
      <c r="DKU285" s="1182"/>
      <c r="DKV285" s="1182"/>
      <c r="DKW285" s="1182"/>
      <c r="DKX285" s="1182"/>
      <c r="DKY285" s="1182"/>
      <c r="DKZ285" s="1182"/>
      <c r="DLA285" s="1177"/>
      <c r="DLB285" s="1182"/>
      <c r="DLC285" s="1182"/>
      <c r="DLD285" s="1182"/>
      <c r="DLE285" s="1182"/>
      <c r="DLF285" s="1182"/>
      <c r="DLG285" s="1182"/>
      <c r="DLH285" s="1182"/>
      <c r="DLI285" s="1182"/>
      <c r="DLJ285" s="1182"/>
      <c r="DLK285" s="1182"/>
      <c r="DLL285" s="1182"/>
      <c r="DLM285" s="1182"/>
      <c r="DLN285" s="1182"/>
      <c r="DLO285" s="1182"/>
      <c r="DLP285" s="1177"/>
      <c r="DLQ285" s="1182"/>
      <c r="DLR285" s="1182"/>
      <c r="DLS285" s="1182"/>
      <c r="DLT285" s="1182"/>
      <c r="DLU285" s="1182"/>
      <c r="DLV285" s="1182"/>
      <c r="DLW285" s="1182"/>
      <c r="DLX285" s="1182"/>
      <c r="DLY285" s="1182"/>
      <c r="DLZ285" s="1182"/>
      <c r="DMA285" s="1182"/>
      <c r="DMB285" s="1182"/>
      <c r="DMC285" s="1182"/>
      <c r="DMD285" s="1182"/>
      <c r="DME285" s="1177"/>
      <c r="DMF285" s="1182"/>
      <c r="DMG285" s="1182"/>
      <c r="DMH285" s="1182"/>
      <c r="DMI285" s="1182"/>
      <c r="DMJ285" s="1182"/>
      <c r="DMK285" s="1182"/>
      <c r="DML285" s="1182"/>
      <c r="DMM285" s="1182"/>
      <c r="DMN285" s="1182"/>
      <c r="DMO285" s="1182"/>
      <c r="DMP285" s="1182"/>
      <c r="DMQ285" s="1182"/>
      <c r="DMR285" s="1182"/>
      <c r="DMS285" s="1182"/>
      <c r="DMT285" s="1177"/>
      <c r="DMU285" s="1182"/>
      <c r="DMV285" s="1182"/>
      <c r="DMW285" s="1182"/>
      <c r="DMX285" s="1182"/>
      <c r="DMY285" s="1182"/>
      <c r="DMZ285" s="1182"/>
      <c r="DNA285" s="1182"/>
      <c r="DNB285" s="1182"/>
      <c r="DNC285" s="1182"/>
      <c r="DND285" s="1182"/>
      <c r="DNE285" s="1182"/>
      <c r="DNF285" s="1182"/>
      <c r="DNG285" s="1182"/>
      <c r="DNH285" s="1182"/>
      <c r="DNI285" s="1177"/>
      <c r="DNJ285" s="1182"/>
      <c r="DNK285" s="1182"/>
      <c r="DNL285" s="1182"/>
      <c r="DNM285" s="1182"/>
      <c r="DNN285" s="1182"/>
      <c r="DNO285" s="1182"/>
      <c r="DNP285" s="1182"/>
      <c r="DNQ285" s="1182"/>
      <c r="DNR285" s="1182"/>
      <c r="DNS285" s="1182"/>
      <c r="DNT285" s="1182"/>
      <c r="DNU285" s="1182"/>
      <c r="DNV285" s="1182"/>
      <c r="DNW285" s="1182"/>
      <c r="DNX285" s="1177"/>
      <c r="DNY285" s="1182"/>
      <c r="DNZ285" s="1182"/>
      <c r="DOA285" s="1182"/>
      <c r="DOB285" s="1182"/>
      <c r="DOC285" s="1182"/>
      <c r="DOD285" s="1182"/>
      <c r="DOE285" s="1182"/>
      <c r="DOF285" s="1182"/>
      <c r="DOG285" s="1182"/>
      <c r="DOH285" s="1182"/>
      <c r="DOI285" s="1182"/>
      <c r="DOJ285" s="1182"/>
      <c r="DOK285" s="1182"/>
      <c r="DOL285" s="1182"/>
      <c r="DOM285" s="1177"/>
      <c r="DON285" s="1182"/>
      <c r="DOO285" s="1182"/>
      <c r="DOP285" s="1182"/>
      <c r="DOQ285" s="1182"/>
      <c r="DOR285" s="1182"/>
      <c r="DOS285" s="1182"/>
      <c r="DOT285" s="1182"/>
      <c r="DOU285" s="1182"/>
      <c r="DOV285" s="1182"/>
      <c r="DOW285" s="1182"/>
      <c r="DOX285" s="1182"/>
      <c r="DOY285" s="1182"/>
      <c r="DOZ285" s="1182"/>
      <c r="DPA285" s="1182"/>
      <c r="DPB285" s="1177"/>
      <c r="DPC285" s="1182"/>
      <c r="DPD285" s="1182"/>
      <c r="DPE285" s="1182"/>
      <c r="DPF285" s="1182"/>
      <c r="DPG285" s="1182"/>
      <c r="DPH285" s="1182"/>
      <c r="DPI285" s="1182"/>
      <c r="DPJ285" s="1182"/>
      <c r="DPK285" s="1182"/>
      <c r="DPL285" s="1182"/>
      <c r="DPM285" s="1182"/>
      <c r="DPN285" s="1182"/>
      <c r="DPO285" s="1182"/>
      <c r="DPP285" s="1182"/>
      <c r="DPQ285" s="1177"/>
      <c r="DPR285" s="1182"/>
      <c r="DPS285" s="1182"/>
      <c r="DPT285" s="1182"/>
      <c r="DPU285" s="1182"/>
      <c r="DPV285" s="1182"/>
      <c r="DPW285" s="1182"/>
      <c r="DPX285" s="1182"/>
      <c r="DPY285" s="1182"/>
      <c r="DPZ285" s="1182"/>
      <c r="DQA285" s="1182"/>
      <c r="DQB285" s="1182"/>
      <c r="DQC285" s="1182"/>
      <c r="DQD285" s="1182"/>
      <c r="DQE285" s="1182"/>
      <c r="DQF285" s="1177"/>
      <c r="DQG285" s="1182"/>
      <c r="DQH285" s="1182"/>
      <c r="DQI285" s="1182"/>
      <c r="DQJ285" s="1182"/>
      <c r="DQK285" s="1182"/>
      <c r="DQL285" s="1182"/>
      <c r="DQM285" s="1182"/>
      <c r="DQN285" s="1182"/>
      <c r="DQO285" s="1182"/>
      <c r="DQP285" s="1182"/>
      <c r="DQQ285" s="1182"/>
      <c r="DQR285" s="1182"/>
      <c r="DQS285" s="1182"/>
      <c r="DQT285" s="1182"/>
      <c r="DQU285" s="1177"/>
      <c r="DQV285" s="1182"/>
      <c r="DQW285" s="1182"/>
      <c r="DQX285" s="1182"/>
      <c r="DQY285" s="1182"/>
      <c r="DQZ285" s="1182"/>
      <c r="DRA285" s="1182"/>
      <c r="DRB285" s="1182"/>
      <c r="DRC285" s="1182"/>
      <c r="DRD285" s="1182"/>
      <c r="DRE285" s="1182"/>
      <c r="DRF285" s="1182"/>
      <c r="DRG285" s="1182"/>
      <c r="DRH285" s="1182"/>
      <c r="DRI285" s="1182"/>
      <c r="DRJ285" s="1177"/>
      <c r="DRK285" s="1182"/>
      <c r="DRL285" s="1182"/>
      <c r="DRM285" s="1182"/>
      <c r="DRN285" s="1182"/>
      <c r="DRO285" s="1182"/>
      <c r="DRP285" s="1182"/>
      <c r="DRQ285" s="1182"/>
      <c r="DRR285" s="1182"/>
      <c r="DRS285" s="1182"/>
      <c r="DRT285" s="1182"/>
      <c r="DRU285" s="1182"/>
      <c r="DRV285" s="1182"/>
      <c r="DRW285" s="1182"/>
      <c r="DRX285" s="1182"/>
      <c r="DRY285" s="1177"/>
      <c r="DRZ285" s="1182"/>
      <c r="DSA285" s="1182"/>
      <c r="DSB285" s="1182"/>
      <c r="DSC285" s="1182"/>
      <c r="DSD285" s="1182"/>
      <c r="DSE285" s="1182"/>
      <c r="DSF285" s="1182"/>
      <c r="DSG285" s="1182"/>
      <c r="DSH285" s="1182"/>
      <c r="DSI285" s="1182"/>
      <c r="DSJ285" s="1182"/>
      <c r="DSK285" s="1182"/>
      <c r="DSL285" s="1182"/>
      <c r="DSM285" s="1182"/>
      <c r="DSN285" s="1177"/>
      <c r="DSO285" s="1182"/>
      <c r="DSP285" s="1182"/>
      <c r="DSQ285" s="1182"/>
      <c r="DSR285" s="1182"/>
      <c r="DSS285" s="1182"/>
      <c r="DST285" s="1182"/>
      <c r="DSU285" s="1182"/>
      <c r="DSV285" s="1182"/>
      <c r="DSW285" s="1182"/>
      <c r="DSX285" s="1182"/>
      <c r="DSY285" s="1182"/>
      <c r="DSZ285" s="1182"/>
      <c r="DTA285" s="1182"/>
      <c r="DTB285" s="1182"/>
      <c r="DTC285" s="1177"/>
      <c r="DTD285" s="1182"/>
      <c r="DTE285" s="1182"/>
      <c r="DTF285" s="1182"/>
      <c r="DTG285" s="1182"/>
      <c r="DTH285" s="1182"/>
      <c r="DTI285" s="1182"/>
      <c r="DTJ285" s="1182"/>
      <c r="DTK285" s="1182"/>
      <c r="DTL285" s="1182"/>
      <c r="DTM285" s="1182"/>
      <c r="DTN285" s="1182"/>
      <c r="DTO285" s="1182"/>
      <c r="DTP285" s="1182"/>
      <c r="DTQ285" s="1182"/>
      <c r="DTR285" s="1177"/>
      <c r="DTS285" s="1182"/>
      <c r="DTT285" s="1182"/>
      <c r="DTU285" s="1182"/>
      <c r="DTV285" s="1182"/>
      <c r="DTW285" s="1182"/>
      <c r="DTX285" s="1182"/>
      <c r="DTY285" s="1182"/>
      <c r="DTZ285" s="1182"/>
      <c r="DUA285" s="1182"/>
      <c r="DUB285" s="1182"/>
      <c r="DUC285" s="1182"/>
      <c r="DUD285" s="1182"/>
      <c r="DUE285" s="1182"/>
      <c r="DUF285" s="1182"/>
      <c r="DUG285" s="1177"/>
      <c r="DUH285" s="1182"/>
      <c r="DUI285" s="1182"/>
      <c r="DUJ285" s="1182"/>
      <c r="DUK285" s="1182"/>
      <c r="DUL285" s="1182"/>
      <c r="DUM285" s="1182"/>
      <c r="DUN285" s="1182"/>
      <c r="DUO285" s="1182"/>
      <c r="DUP285" s="1182"/>
      <c r="DUQ285" s="1182"/>
      <c r="DUR285" s="1182"/>
      <c r="DUS285" s="1182"/>
      <c r="DUT285" s="1182"/>
      <c r="DUU285" s="1182"/>
      <c r="DUV285" s="1177"/>
      <c r="DUW285" s="1182"/>
      <c r="DUX285" s="1182"/>
      <c r="DUY285" s="1182"/>
      <c r="DUZ285" s="1182"/>
      <c r="DVA285" s="1182"/>
      <c r="DVB285" s="1182"/>
      <c r="DVC285" s="1182"/>
      <c r="DVD285" s="1182"/>
      <c r="DVE285" s="1182"/>
      <c r="DVF285" s="1182"/>
      <c r="DVG285" s="1182"/>
      <c r="DVH285" s="1182"/>
      <c r="DVI285" s="1182"/>
      <c r="DVJ285" s="1182"/>
      <c r="DVK285" s="1177"/>
      <c r="DVL285" s="1182"/>
      <c r="DVM285" s="1182"/>
      <c r="DVN285" s="1182"/>
      <c r="DVO285" s="1182"/>
      <c r="DVP285" s="1182"/>
      <c r="DVQ285" s="1182"/>
      <c r="DVR285" s="1182"/>
      <c r="DVS285" s="1182"/>
      <c r="DVT285" s="1182"/>
      <c r="DVU285" s="1182"/>
      <c r="DVV285" s="1182"/>
      <c r="DVW285" s="1182"/>
      <c r="DVX285" s="1182"/>
      <c r="DVY285" s="1182"/>
      <c r="DVZ285" s="1177"/>
      <c r="DWA285" s="1182"/>
      <c r="DWB285" s="1182"/>
      <c r="DWC285" s="1182"/>
      <c r="DWD285" s="1182"/>
      <c r="DWE285" s="1182"/>
      <c r="DWF285" s="1182"/>
      <c r="DWG285" s="1182"/>
      <c r="DWH285" s="1182"/>
      <c r="DWI285" s="1182"/>
      <c r="DWJ285" s="1182"/>
      <c r="DWK285" s="1182"/>
      <c r="DWL285" s="1182"/>
      <c r="DWM285" s="1182"/>
      <c r="DWN285" s="1182"/>
      <c r="DWO285" s="1177"/>
      <c r="DWP285" s="1182"/>
      <c r="DWQ285" s="1182"/>
      <c r="DWR285" s="1182"/>
      <c r="DWS285" s="1182"/>
      <c r="DWT285" s="1182"/>
      <c r="DWU285" s="1182"/>
      <c r="DWV285" s="1182"/>
      <c r="DWW285" s="1182"/>
      <c r="DWX285" s="1182"/>
      <c r="DWY285" s="1182"/>
      <c r="DWZ285" s="1182"/>
      <c r="DXA285" s="1182"/>
      <c r="DXB285" s="1182"/>
      <c r="DXC285" s="1182"/>
      <c r="DXD285" s="1177"/>
      <c r="DXE285" s="1182"/>
      <c r="DXF285" s="1182"/>
      <c r="DXG285" s="1182"/>
      <c r="DXH285" s="1182"/>
      <c r="DXI285" s="1182"/>
      <c r="DXJ285" s="1182"/>
      <c r="DXK285" s="1182"/>
      <c r="DXL285" s="1182"/>
      <c r="DXM285" s="1182"/>
      <c r="DXN285" s="1182"/>
      <c r="DXO285" s="1182"/>
      <c r="DXP285" s="1182"/>
      <c r="DXQ285" s="1182"/>
      <c r="DXR285" s="1182"/>
      <c r="DXS285" s="1177"/>
      <c r="DXT285" s="1182"/>
      <c r="DXU285" s="1182"/>
      <c r="DXV285" s="1182"/>
      <c r="DXW285" s="1182"/>
      <c r="DXX285" s="1182"/>
      <c r="DXY285" s="1182"/>
      <c r="DXZ285" s="1182"/>
      <c r="DYA285" s="1182"/>
      <c r="DYB285" s="1182"/>
      <c r="DYC285" s="1182"/>
      <c r="DYD285" s="1182"/>
      <c r="DYE285" s="1182"/>
      <c r="DYF285" s="1182"/>
      <c r="DYG285" s="1182"/>
      <c r="DYH285" s="1177"/>
      <c r="DYI285" s="1182"/>
      <c r="DYJ285" s="1182"/>
      <c r="DYK285" s="1182"/>
      <c r="DYL285" s="1182"/>
      <c r="DYM285" s="1182"/>
      <c r="DYN285" s="1182"/>
      <c r="DYO285" s="1182"/>
      <c r="DYP285" s="1182"/>
      <c r="DYQ285" s="1182"/>
      <c r="DYR285" s="1182"/>
      <c r="DYS285" s="1182"/>
      <c r="DYT285" s="1182"/>
      <c r="DYU285" s="1182"/>
      <c r="DYV285" s="1182"/>
      <c r="DYW285" s="1177"/>
      <c r="DYX285" s="1182"/>
      <c r="DYY285" s="1182"/>
      <c r="DYZ285" s="1182"/>
      <c r="DZA285" s="1182"/>
      <c r="DZB285" s="1182"/>
      <c r="DZC285" s="1182"/>
      <c r="DZD285" s="1182"/>
      <c r="DZE285" s="1182"/>
      <c r="DZF285" s="1182"/>
      <c r="DZG285" s="1182"/>
      <c r="DZH285" s="1182"/>
      <c r="DZI285" s="1182"/>
      <c r="DZJ285" s="1182"/>
      <c r="DZK285" s="1182"/>
      <c r="DZL285" s="1177"/>
      <c r="DZM285" s="1182"/>
      <c r="DZN285" s="1182"/>
      <c r="DZO285" s="1182"/>
      <c r="DZP285" s="1182"/>
      <c r="DZQ285" s="1182"/>
      <c r="DZR285" s="1182"/>
      <c r="DZS285" s="1182"/>
      <c r="DZT285" s="1182"/>
      <c r="DZU285" s="1182"/>
      <c r="DZV285" s="1182"/>
      <c r="DZW285" s="1182"/>
      <c r="DZX285" s="1182"/>
      <c r="DZY285" s="1182"/>
      <c r="DZZ285" s="1182"/>
      <c r="EAA285" s="1177"/>
      <c r="EAB285" s="1182"/>
      <c r="EAC285" s="1182"/>
      <c r="EAD285" s="1182"/>
      <c r="EAE285" s="1182"/>
      <c r="EAF285" s="1182"/>
      <c r="EAG285" s="1182"/>
      <c r="EAH285" s="1182"/>
      <c r="EAI285" s="1182"/>
      <c r="EAJ285" s="1182"/>
      <c r="EAK285" s="1182"/>
      <c r="EAL285" s="1182"/>
      <c r="EAM285" s="1182"/>
      <c r="EAN285" s="1182"/>
      <c r="EAO285" s="1182"/>
      <c r="EAP285" s="1177"/>
      <c r="EAQ285" s="1182"/>
      <c r="EAR285" s="1182"/>
      <c r="EAS285" s="1182"/>
      <c r="EAT285" s="1182"/>
      <c r="EAU285" s="1182"/>
      <c r="EAV285" s="1182"/>
      <c r="EAW285" s="1182"/>
      <c r="EAX285" s="1182"/>
      <c r="EAY285" s="1182"/>
      <c r="EAZ285" s="1182"/>
      <c r="EBA285" s="1182"/>
      <c r="EBB285" s="1182"/>
      <c r="EBC285" s="1182"/>
      <c r="EBD285" s="1182"/>
      <c r="EBE285" s="1177"/>
      <c r="EBF285" s="1182"/>
      <c r="EBG285" s="1182"/>
      <c r="EBH285" s="1182"/>
      <c r="EBI285" s="1182"/>
      <c r="EBJ285" s="1182"/>
      <c r="EBK285" s="1182"/>
      <c r="EBL285" s="1182"/>
      <c r="EBM285" s="1182"/>
      <c r="EBN285" s="1182"/>
      <c r="EBO285" s="1182"/>
      <c r="EBP285" s="1182"/>
      <c r="EBQ285" s="1182"/>
      <c r="EBR285" s="1182"/>
      <c r="EBS285" s="1182"/>
      <c r="EBT285" s="1177"/>
      <c r="EBU285" s="1182"/>
      <c r="EBV285" s="1182"/>
      <c r="EBW285" s="1182"/>
      <c r="EBX285" s="1182"/>
      <c r="EBY285" s="1182"/>
      <c r="EBZ285" s="1182"/>
      <c r="ECA285" s="1182"/>
      <c r="ECB285" s="1182"/>
      <c r="ECC285" s="1182"/>
      <c r="ECD285" s="1182"/>
      <c r="ECE285" s="1182"/>
      <c r="ECF285" s="1182"/>
      <c r="ECG285" s="1182"/>
      <c r="ECH285" s="1182"/>
      <c r="ECI285" s="1177"/>
      <c r="ECJ285" s="1182"/>
      <c r="ECK285" s="1182"/>
      <c r="ECL285" s="1182"/>
      <c r="ECM285" s="1182"/>
      <c r="ECN285" s="1182"/>
      <c r="ECO285" s="1182"/>
      <c r="ECP285" s="1182"/>
      <c r="ECQ285" s="1182"/>
      <c r="ECR285" s="1182"/>
      <c r="ECS285" s="1182"/>
      <c r="ECT285" s="1182"/>
      <c r="ECU285" s="1182"/>
      <c r="ECV285" s="1182"/>
      <c r="ECW285" s="1182"/>
      <c r="ECX285" s="1177"/>
      <c r="ECY285" s="1182"/>
      <c r="ECZ285" s="1182"/>
      <c r="EDA285" s="1182"/>
      <c r="EDB285" s="1182"/>
      <c r="EDC285" s="1182"/>
      <c r="EDD285" s="1182"/>
      <c r="EDE285" s="1182"/>
      <c r="EDF285" s="1182"/>
      <c r="EDG285" s="1182"/>
      <c r="EDH285" s="1182"/>
      <c r="EDI285" s="1182"/>
      <c r="EDJ285" s="1182"/>
      <c r="EDK285" s="1182"/>
      <c r="EDL285" s="1182"/>
      <c r="EDM285" s="1177"/>
      <c r="EDN285" s="1182"/>
      <c r="EDO285" s="1182"/>
      <c r="EDP285" s="1182"/>
      <c r="EDQ285" s="1182"/>
      <c r="EDR285" s="1182"/>
      <c r="EDS285" s="1182"/>
      <c r="EDT285" s="1182"/>
      <c r="EDU285" s="1182"/>
      <c r="EDV285" s="1182"/>
      <c r="EDW285" s="1182"/>
      <c r="EDX285" s="1182"/>
      <c r="EDY285" s="1182"/>
      <c r="EDZ285" s="1182"/>
      <c r="EEA285" s="1182"/>
      <c r="EEB285" s="1177"/>
      <c r="EEC285" s="1182"/>
      <c r="EED285" s="1182"/>
      <c r="EEE285" s="1182"/>
      <c r="EEF285" s="1182"/>
      <c r="EEG285" s="1182"/>
      <c r="EEH285" s="1182"/>
      <c r="EEI285" s="1182"/>
      <c r="EEJ285" s="1182"/>
      <c r="EEK285" s="1182"/>
      <c r="EEL285" s="1182"/>
      <c r="EEM285" s="1182"/>
      <c r="EEN285" s="1182"/>
      <c r="EEO285" s="1182"/>
      <c r="EEP285" s="1182"/>
      <c r="EEQ285" s="1177"/>
      <c r="EER285" s="1182"/>
      <c r="EES285" s="1182"/>
      <c r="EET285" s="1182"/>
      <c r="EEU285" s="1182"/>
      <c r="EEV285" s="1182"/>
      <c r="EEW285" s="1182"/>
      <c r="EEX285" s="1182"/>
      <c r="EEY285" s="1182"/>
      <c r="EEZ285" s="1182"/>
      <c r="EFA285" s="1182"/>
      <c r="EFB285" s="1182"/>
      <c r="EFC285" s="1182"/>
      <c r="EFD285" s="1182"/>
      <c r="EFE285" s="1182"/>
      <c r="EFF285" s="1177"/>
      <c r="EFG285" s="1182"/>
      <c r="EFH285" s="1182"/>
      <c r="EFI285" s="1182"/>
      <c r="EFJ285" s="1182"/>
      <c r="EFK285" s="1182"/>
      <c r="EFL285" s="1182"/>
      <c r="EFM285" s="1182"/>
      <c r="EFN285" s="1182"/>
      <c r="EFO285" s="1182"/>
      <c r="EFP285" s="1182"/>
      <c r="EFQ285" s="1182"/>
      <c r="EFR285" s="1182"/>
      <c r="EFS285" s="1182"/>
      <c r="EFT285" s="1182"/>
      <c r="EFU285" s="1177"/>
      <c r="EFV285" s="1182"/>
      <c r="EFW285" s="1182"/>
      <c r="EFX285" s="1182"/>
      <c r="EFY285" s="1182"/>
      <c r="EFZ285" s="1182"/>
      <c r="EGA285" s="1182"/>
      <c r="EGB285" s="1182"/>
      <c r="EGC285" s="1182"/>
      <c r="EGD285" s="1182"/>
      <c r="EGE285" s="1182"/>
      <c r="EGF285" s="1182"/>
      <c r="EGG285" s="1182"/>
      <c r="EGH285" s="1182"/>
      <c r="EGI285" s="1182"/>
      <c r="EGJ285" s="1177"/>
      <c r="EGK285" s="1182"/>
      <c r="EGL285" s="1182"/>
      <c r="EGM285" s="1182"/>
      <c r="EGN285" s="1182"/>
      <c r="EGO285" s="1182"/>
      <c r="EGP285" s="1182"/>
      <c r="EGQ285" s="1182"/>
      <c r="EGR285" s="1182"/>
      <c r="EGS285" s="1182"/>
      <c r="EGT285" s="1182"/>
      <c r="EGU285" s="1182"/>
      <c r="EGV285" s="1182"/>
      <c r="EGW285" s="1182"/>
      <c r="EGX285" s="1182"/>
      <c r="EGY285" s="1177"/>
      <c r="EGZ285" s="1182"/>
      <c r="EHA285" s="1182"/>
      <c r="EHB285" s="1182"/>
      <c r="EHC285" s="1182"/>
      <c r="EHD285" s="1182"/>
      <c r="EHE285" s="1182"/>
      <c r="EHF285" s="1182"/>
      <c r="EHG285" s="1182"/>
      <c r="EHH285" s="1182"/>
      <c r="EHI285" s="1182"/>
      <c r="EHJ285" s="1182"/>
      <c r="EHK285" s="1182"/>
      <c r="EHL285" s="1182"/>
      <c r="EHM285" s="1182"/>
      <c r="EHN285" s="1177"/>
      <c r="EHO285" s="1182"/>
      <c r="EHP285" s="1182"/>
      <c r="EHQ285" s="1182"/>
      <c r="EHR285" s="1182"/>
      <c r="EHS285" s="1182"/>
      <c r="EHT285" s="1182"/>
      <c r="EHU285" s="1182"/>
      <c r="EHV285" s="1182"/>
      <c r="EHW285" s="1182"/>
      <c r="EHX285" s="1182"/>
      <c r="EHY285" s="1182"/>
      <c r="EHZ285" s="1182"/>
      <c r="EIA285" s="1182"/>
      <c r="EIB285" s="1182"/>
      <c r="EIC285" s="1177"/>
      <c r="EID285" s="1182"/>
      <c r="EIE285" s="1182"/>
      <c r="EIF285" s="1182"/>
      <c r="EIG285" s="1182"/>
      <c r="EIH285" s="1182"/>
      <c r="EII285" s="1182"/>
      <c r="EIJ285" s="1182"/>
      <c r="EIK285" s="1182"/>
      <c r="EIL285" s="1182"/>
      <c r="EIM285" s="1182"/>
      <c r="EIN285" s="1182"/>
      <c r="EIO285" s="1182"/>
      <c r="EIP285" s="1182"/>
      <c r="EIQ285" s="1182"/>
      <c r="EIR285" s="1177"/>
      <c r="EIS285" s="1182"/>
      <c r="EIT285" s="1182"/>
      <c r="EIU285" s="1182"/>
      <c r="EIV285" s="1182"/>
      <c r="EIW285" s="1182"/>
      <c r="EIX285" s="1182"/>
      <c r="EIY285" s="1182"/>
      <c r="EIZ285" s="1182"/>
      <c r="EJA285" s="1182"/>
      <c r="EJB285" s="1182"/>
      <c r="EJC285" s="1182"/>
      <c r="EJD285" s="1182"/>
      <c r="EJE285" s="1182"/>
      <c r="EJF285" s="1182"/>
      <c r="EJG285" s="1177"/>
      <c r="EJH285" s="1182"/>
      <c r="EJI285" s="1182"/>
      <c r="EJJ285" s="1182"/>
      <c r="EJK285" s="1182"/>
      <c r="EJL285" s="1182"/>
      <c r="EJM285" s="1182"/>
      <c r="EJN285" s="1182"/>
      <c r="EJO285" s="1182"/>
      <c r="EJP285" s="1182"/>
      <c r="EJQ285" s="1182"/>
      <c r="EJR285" s="1182"/>
      <c r="EJS285" s="1182"/>
      <c r="EJT285" s="1182"/>
      <c r="EJU285" s="1182"/>
      <c r="EJV285" s="1177"/>
      <c r="EJW285" s="1182"/>
      <c r="EJX285" s="1182"/>
      <c r="EJY285" s="1182"/>
      <c r="EJZ285" s="1182"/>
      <c r="EKA285" s="1182"/>
      <c r="EKB285" s="1182"/>
      <c r="EKC285" s="1182"/>
      <c r="EKD285" s="1182"/>
      <c r="EKE285" s="1182"/>
      <c r="EKF285" s="1182"/>
      <c r="EKG285" s="1182"/>
      <c r="EKH285" s="1182"/>
      <c r="EKI285" s="1182"/>
      <c r="EKJ285" s="1182"/>
      <c r="EKK285" s="1177"/>
      <c r="EKL285" s="1182"/>
      <c r="EKM285" s="1182"/>
      <c r="EKN285" s="1182"/>
      <c r="EKO285" s="1182"/>
      <c r="EKP285" s="1182"/>
      <c r="EKQ285" s="1182"/>
      <c r="EKR285" s="1182"/>
      <c r="EKS285" s="1182"/>
      <c r="EKT285" s="1182"/>
      <c r="EKU285" s="1182"/>
      <c r="EKV285" s="1182"/>
      <c r="EKW285" s="1182"/>
      <c r="EKX285" s="1182"/>
      <c r="EKY285" s="1182"/>
      <c r="EKZ285" s="1177"/>
      <c r="ELA285" s="1182"/>
      <c r="ELB285" s="1182"/>
      <c r="ELC285" s="1182"/>
      <c r="ELD285" s="1182"/>
      <c r="ELE285" s="1182"/>
      <c r="ELF285" s="1182"/>
      <c r="ELG285" s="1182"/>
      <c r="ELH285" s="1182"/>
      <c r="ELI285" s="1182"/>
      <c r="ELJ285" s="1182"/>
      <c r="ELK285" s="1182"/>
      <c r="ELL285" s="1182"/>
      <c r="ELM285" s="1182"/>
      <c r="ELN285" s="1182"/>
      <c r="ELO285" s="1177"/>
      <c r="ELP285" s="1182"/>
      <c r="ELQ285" s="1182"/>
      <c r="ELR285" s="1182"/>
      <c r="ELS285" s="1182"/>
      <c r="ELT285" s="1182"/>
      <c r="ELU285" s="1182"/>
      <c r="ELV285" s="1182"/>
      <c r="ELW285" s="1182"/>
      <c r="ELX285" s="1182"/>
      <c r="ELY285" s="1182"/>
      <c r="ELZ285" s="1182"/>
      <c r="EMA285" s="1182"/>
      <c r="EMB285" s="1182"/>
      <c r="EMC285" s="1182"/>
      <c r="EMD285" s="1177"/>
      <c r="EME285" s="1182"/>
      <c r="EMF285" s="1182"/>
      <c r="EMG285" s="1182"/>
      <c r="EMH285" s="1182"/>
      <c r="EMI285" s="1182"/>
      <c r="EMJ285" s="1182"/>
      <c r="EMK285" s="1182"/>
      <c r="EML285" s="1182"/>
      <c r="EMM285" s="1182"/>
      <c r="EMN285" s="1182"/>
      <c r="EMO285" s="1182"/>
      <c r="EMP285" s="1182"/>
      <c r="EMQ285" s="1182"/>
      <c r="EMR285" s="1182"/>
      <c r="EMS285" s="1177"/>
      <c r="EMT285" s="1182"/>
      <c r="EMU285" s="1182"/>
      <c r="EMV285" s="1182"/>
      <c r="EMW285" s="1182"/>
      <c r="EMX285" s="1182"/>
      <c r="EMY285" s="1182"/>
      <c r="EMZ285" s="1182"/>
      <c r="ENA285" s="1182"/>
      <c r="ENB285" s="1182"/>
      <c r="ENC285" s="1182"/>
      <c r="END285" s="1182"/>
      <c r="ENE285" s="1182"/>
      <c r="ENF285" s="1182"/>
      <c r="ENG285" s="1182"/>
      <c r="ENH285" s="1177"/>
      <c r="ENI285" s="1182"/>
      <c r="ENJ285" s="1182"/>
      <c r="ENK285" s="1182"/>
      <c r="ENL285" s="1182"/>
      <c r="ENM285" s="1182"/>
      <c r="ENN285" s="1182"/>
      <c r="ENO285" s="1182"/>
      <c r="ENP285" s="1182"/>
      <c r="ENQ285" s="1182"/>
      <c r="ENR285" s="1182"/>
      <c r="ENS285" s="1182"/>
      <c r="ENT285" s="1182"/>
      <c r="ENU285" s="1182"/>
      <c r="ENV285" s="1182"/>
      <c r="ENW285" s="1177"/>
      <c r="ENX285" s="1182"/>
      <c r="ENY285" s="1182"/>
      <c r="ENZ285" s="1182"/>
      <c r="EOA285" s="1182"/>
      <c r="EOB285" s="1182"/>
      <c r="EOC285" s="1182"/>
      <c r="EOD285" s="1182"/>
      <c r="EOE285" s="1182"/>
      <c r="EOF285" s="1182"/>
      <c r="EOG285" s="1182"/>
      <c r="EOH285" s="1182"/>
      <c r="EOI285" s="1182"/>
      <c r="EOJ285" s="1182"/>
      <c r="EOK285" s="1182"/>
      <c r="EOL285" s="1177"/>
      <c r="EOM285" s="1182"/>
      <c r="EON285" s="1182"/>
      <c r="EOO285" s="1182"/>
      <c r="EOP285" s="1182"/>
      <c r="EOQ285" s="1182"/>
      <c r="EOR285" s="1182"/>
      <c r="EOS285" s="1182"/>
      <c r="EOT285" s="1182"/>
      <c r="EOU285" s="1182"/>
      <c r="EOV285" s="1182"/>
      <c r="EOW285" s="1182"/>
      <c r="EOX285" s="1182"/>
      <c r="EOY285" s="1182"/>
      <c r="EOZ285" s="1182"/>
      <c r="EPA285" s="1177"/>
      <c r="EPB285" s="1182"/>
      <c r="EPC285" s="1182"/>
      <c r="EPD285" s="1182"/>
      <c r="EPE285" s="1182"/>
      <c r="EPF285" s="1182"/>
      <c r="EPG285" s="1182"/>
      <c r="EPH285" s="1182"/>
      <c r="EPI285" s="1182"/>
      <c r="EPJ285" s="1182"/>
      <c r="EPK285" s="1182"/>
      <c r="EPL285" s="1182"/>
      <c r="EPM285" s="1182"/>
      <c r="EPN285" s="1182"/>
      <c r="EPO285" s="1182"/>
      <c r="EPP285" s="1177"/>
      <c r="EPQ285" s="1182"/>
      <c r="EPR285" s="1182"/>
      <c r="EPS285" s="1182"/>
      <c r="EPT285" s="1182"/>
      <c r="EPU285" s="1182"/>
      <c r="EPV285" s="1182"/>
      <c r="EPW285" s="1182"/>
      <c r="EPX285" s="1182"/>
      <c r="EPY285" s="1182"/>
      <c r="EPZ285" s="1182"/>
      <c r="EQA285" s="1182"/>
      <c r="EQB285" s="1182"/>
      <c r="EQC285" s="1182"/>
      <c r="EQD285" s="1182"/>
      <c r="EQE285" s="1177"/>
      <c r="EQF285" s="1182"/>
      <c r="EQG285" s="1182"/>
      <c r="EQH285" s="1182"/>
      <c r="EQI285" s="1182"/>
      <c r="EQJ285" s="1182"/>
      <c r="EQK285" s="1182"/>
      <c r="EQL285" s="1182"/>
      <c r="EQM285" s="1182"/>
      <c r="EQN285" s="1182"/>
      <c r="EQO285" s="1182"/>
      <c r="EQP285" s="1182"/>
      <c r="EQQ285" s="1182"/>
      <c r="EQR285" s="1182"/>
      <c r="EQS285" s="1182"/>
      <c r="EQT285" s="1177"/>
      <c r="EQU285" s="1182"/>
      <c r="EQV285" s="1182"/>
      <c r="EQW285" s="1182"/>
      <c r="EQX285" s="1182"/>
      <c r="EQY285" s="1182"/>
      <c r="EQZ285" s="1182"/>
      <c r="ERA285" s="1182"/>
      <c r="ERB285" s="1182"/>
      <c r="ERC285" s="1182"/>
      <c r="ERD285" s="1182"/>
      <c r="ERE285" s="1182"/>
      <c r="ERF285" s="1182"/>
      <c r="ERG285" s="1182"/>
      <c r="ERH285" s="1182"/>
      <c r="ERI285" s="1177"/>
      <c r="ERJ285" s="1182"/>
      <c r="ERK285" s="1182"/>
      <c r="ERL285" s="1182"/>
      <c r="ERM285" s="1182"/>
      <c r="ERN285" s="1182"/>
      <c r="ERO285" s="1182"/>
      <c r="ERP285" s="1182"/>
      <c r="ERQ285" s="1182"/>
      <c r="ERR285" s="1182"/>
      <c r="ERS285" s="1182"/>
      <c r="ERT285" s="1182"/>
      <c r="ERU285" s="1182"/>
      <c r="ERV285" s="1182"/>
      <c r="ERW285" s="1182"/>
      <c r="ERX285" s="1177"/>
      <c r="ERY285" s="1182"/>
      <c r="ERZ285" s="1182"/>
      <c r="ESA285" s="1182"/>
      <c r="ESB285" s="1182"/>
      <c r="ESC285" s="1182"/>
      <c r="ESD285" s="1182"/>
      <c r="ESE285" s="1182"/>
      <c r="ESF285" s="1182"/>
      <c r="ESG285" s="1182"/>
      <c r="ESH285" s="1182"/>
      <c r="ESI285" s="1182"/>
      <c r="ESJ285" s="1182"/>
      <c r="ESK285" s="1182"/>
      <c r="ESL285" s="1182"/>
      <c r="ESM285" s="1177"/>
      <c r="ESN285" s="1182"/>
      <c r="ESO285" s="1182"/>
      <c r="ESP285" s="1182"/>
      <c r="ESQ285" s="1182"/>
      <c r="ESR285" s="1182"/>
      <c r="ESS285" s="1182"/>
      <c r="EST285" s="1182"/>
      <c r="ESU285" s="1182"/>
      <c r="ESV285" s="1182"/>
      <c r="ESW285" s="1182"/>
      <c r="ESX285" s="1182"/>
      <c r="ESY285" s="1182"/>
      <c r="ESZ285" s="1182"/>
      <c r="ETA285" s="1182"/>
      <c r="ETB285" s="1177"/>
      <c r="ETC285" s="1182"/>
      <c r="ETD285" s="1182"/>
      <c r="ETE285" s="1182"/>
      <c r="ETF285" s="1182"/>
      <c r="ETG285" s="1182"/>
      <c r="ETH285" s="1182"/>
      <c r="ETI285" s="1182"/>
      <c r="ETJ285" s="1182"/>
      <c r="ETK285" s="1182"/>
      <c r="ETL285" s="1182"/>
      <c r="ETM285" s="1182"/>
      <c r="ETN285" s="1182"/>
      <c r="ETO285" s="1182"/>
      <c r="ETP285" s="1182"/>
      <c r="ETQ285" s="1177"/>
      <c r="ETR285" s="1182"/>
      <c r="ETS285" s="1182"/>
      <c r="ETT285" s="1182"/>
      <c r="ETU285" s="1182"/>
      <c r="ETV285" s="1182"/>
      <c r="ETW285" s="1182"/>
      <c r="ETX285" s="1182"/>
      <c r="ETY285" s="1182"/>
      <c r="ETZ285" s="1182"/>
      <c r="EUA285" s="1182"/>
      <c r="EUB285" s="1182"/>
      <c r="EUC285" s="1182"/>
      <c r="EUD285" s="1182"/>
      <c r="EUE285" s="1182"/>
      <c r="EUF285" s="1177"/>
      <c r="EUG285" s="1182"/>
      <c r="EUH285" s="1182"/>
      <c r="EUI285" s="1182"/>
      <c r="EUJ285" s="1182"/>
      <c r="EUK285" s="1182"/>
      <c r="EUL285" s="1182"/>
      <c r="EUM285" s="1182"/>
      <c r="EUN285" s="1182"/>
      <c r="EUO285" s="1182"/>
      <c r="EUP285" s="1182"/>
      <c r="EUQ285" s="1182"/>
      <c r="EUR285" s="1182"/>
      <c r="EUS285" s="1182"/>
      <c r="EUT285" s="1182"/>
      <c r="EUU285" s="1177"/>
      <c r="EUV285" s="1182"/>
      <c r="EUW285" s="1182"/>
      <c r="EUX285" s="1182"/>
      <c r="EUY285" s="1182"/>
      <c r="EUZ285" s="1182"/>
      <c r="EVA285" s="1182"/>
      <c r="EVB285" s="1182"/>
      <c r="EVC285" s="1182"/>
      <c r="EVD285" s="1182"/>
      <c r="EVE285" s="1182"/>
      <c r="EVF285" s="1182"/>
      <c r="EVG285" s="1182"/>
      <c r="EVH285" s="1182"/>
      <c r="EVI285" s="1182"/>
      <c r="EVJ285" s="1177"/>
      <c r="EVK285" s="1182"/>
      <c r="EVL285" s="1182"/>
      <c r="EVM285" s="1182"/>
      <c r="EVN285" s="1182"/>
      <c r="EVO285" s="1182"/>
      <c r="EVP285" s="1182"/>
      <c r="EVQ285" s="1182"/>
      <c r="EVR285" s="1182"/>
      <c r="EVS285" s="1182"/>
      <c r="EVT285" s="1182"/>
      <c r="EVU285" s="1182"/>
      <c r="EVV285" s="1182"/>
      <c r="EVW285" s="1182"/>
      <c r="EVX285" s="1182"/>
      <c r="EVY285" s="1177"/>
      <c r="EVZ285" s="1182"/>
      <c r="EWA285" s="1182"/>
      <c r="EWB285" s="1182"/>
      <c r="EWC285" s="1182"/>
      <c r="EWD285" s="1182"/>
      <c r="EWE285" s="1182"/>
      <c r="EWF285" s="1182"/>
      <c r="EWG285" s="1182"/>
      <c r="EWH285" s="1182"/>
      <c r="EWI285" s="1182"/>
      <c r="EWJ285" s="1182"/>
      <c r="EWK285" s="1182"/>
      <c r="EWL285" s="1182"/>
      <c r="EWM285" s="1182"/>
      <c r="EWN285" s="1177"/>
      <c r="EWO285" s="1182"/>
      <c r="EWP285" s="1182"/>
      <c r="EWQ285" s="1182"/>
      <c r="EWR285" s="1182"/>
      <c r="EWS285" s="1182"/>
      <c r="EWT285" s="1182"/>
      <c r="EWU285" s="1182"/>
      <c r="EWV285" s="1182"/>
      <c r="EWW285" s="1182"/>
      <c r="EWX285" s="1182"/>
      <c r="EWY285" s="1182"/>
      <c r="EWZ285" s="1182"/>
      <c r="EXA285" s="1182"/>
      <c r="EXB285" s="1182"/>
      <c r="EXC285" s="1177"/>
      <c r="EXD285" s="1182"/>
      <c r="EXE285" s="1182"/>
      <c r="EXF285" s="1182"/>
      <c r="EXG285" s="1182"/>
      <c r="EXH285" s="1182"/>
      <c r="EXI285" s="1182"/>
      <c r="EXJ285" s="1182"/>
      <c r="EXK285" s="1182"/>
      <c r="EXL285" s="1182"/>
      <c r="EXM285" s="1182"/>
      <c r="EXN285" s="1182"/>
      <c r="EXO285" s="1182"/>
      <c r="EXP285" s="1182"/>
      <c r="EXQ285" s="1182"/>
      <c r="EXR285" s="1177"/>
      <c r="EXS285" s="1182"/>
      <c r="EXT285" s="1182"/>
      <c r="EXU285" s="1182"/>
      <c r="EXV285" s="1182"/>
      <c r="EXW285" s="1182"/>
      <c r="EXX285" s="1182"/>
      <c r="EXY285" s="1182"/>
      <c r="EXZ285" s="1182"/>
      <c r="EYA285" s="1182"/>
      <c r="EYB285" s="1182"/>
      <c r="EYC285" s="1182"/>
      <c r="EYD285" s="1182"/>
      <c r="EYE285" s="1182"/>
      <c r="EYF285" s="1182"/>
      <c r="EYG285" s="1177"/>
      <c r="EYH285" s="1182"/>
      <c r="EYI285" s="1182"/>
      <c r="EYJ285" s="1182"/>
      <c r="EYK285" s="1182"/>
      <c r="EYL285" s="1182"/>
      <c r="EYM285" s="1182"/>
      <c r="EYN285" s="1182"/>
      <c r="EYO285" s="1182"/>
      <c r="EYP285" s="1182"/>
      <c r="EYQ285" s="1182"/>
      <c r="EYR285" s="1182"/>
      <c r="EYS285" s="1182"/>
      <c r="EYT285" s="1182"/>
      <c r="EYU285" s="1182"/>
      <c r="EYV285" s="1177"/>
      <c r="EYW285" s="1182"/>
      <c r="EYX285" s="1182"/>
      <c r="EYY285" s="1182"/>
      <c r="EYZ285" s="1182"/>
      <c r="EZA285" s="1182"/>
      <c r="EZB285" s="1182"/>
      <c r="EZC285" s="1182"/>
      <c r="EZD285" s="1182"/>
      <c r="EZE285" s="1182"/>
      <c r="EZF285" s="1182"/>
      <c r="EZG285" s="1182"/>
      <c r="EZH285" s="1182"/>
      <c r="EZI285" s="1182"/>
      <c r="EZJ285" s="1182"/>
      <c r="EZK285" s="1177"/>
      <c r="EZL285" s="1182"/>
      <c r="EZM285" s="1182"/>
      <c r="EZN285" s="1182"/>
      <c r="EZO285" s="1182"/>
      <c r="EZP285" s="1182"/>
      <c r="EZQ285" s="1182"/>
      <c r="EZR285" s="1182"/>
      <c r="EZS285" s="1182"/>
      <c r="EZT285" s="1182"/>
      <c r="EZU285" s="1182"/>
      <c r="EZV285" s="1182"/>
      <c r="EZW285" s="1182"/>
      <c r="EZX285" s="1182"/>
      <c r="EZY285" s="1182"/>
      <c r="EZZ285" s="1177"/>
      <c r="FAA285" s="1182"/>
      <c r="FAB285" s="1182"/>
      <c r="FAC285" s="1182"/>
      <c r="FAD285" s="1182"/>
      <c r="FAE285" s="1182"/>
      <c r="FAF285" s="1182"/>
      <c r="FAG285" s="1182"/>
      <c r="FAH285" s="1182"/>
      <c r="FAI285" s="1182"/>
      <c r="FAJ285" s="1182"/>
      <c r="FAK285" s="1182"/>
      <c r="FAL285" s="1182"/>
      <c r="FAM285" s="1182"/>
      <c r="FAN285" s="1182"/>
      <c r="FAO285" s="1177"/>
      <c r="FAP285" s="1182"/>
      <c r="FAQ285" s="1182"/>
      <c r="FAR285" s="1182"/>
      <c r="FAS285" s="1182"/>
      <c r="FAT285" s="1182"/>
      <c r="FAU285" s="1182"/>
      <c r="FAV285" s="1182"/>
      <c r="FAW285" s="1182"/>
      <c r="FAX285" s="1182"/>
      <c r="FAY285" s="1182"/>
      <c r="FAZ285" s="1182"/>
      <c r="FBA285" s="1182"/>
      <c r="FBB285" s="1182"/>
      <c r="FBC285" s="1182"/>
      <c r="FBD285" s="1177"/>
      <c r="FBE285" s="1182"/>
      <c r="FBF285" s="1182"/>
      <c r="FBG285" s="1182"/>
      <c r="FBH285" s="1182"/>
      <c r="FBI285" s="1182"/>
      <c r="FBJ285" s="1182"/>
      <c r="FBK285" s="1182"/>
      <c r="FBL285" s="1182"/>
      <c r="FBM285" s="1182"/>
      <c r="FBN285" s="1182"/>
      <c r="FBO285" s="1182"/>
      <c r="FBP285" s="1182"/>
      <c r="FBQ285" s="1182"/>
      <c r="FBR285" s="1182"/>
      <c r="FBS285" s="1177"/>
      <c r="FBT285" s="1182"/>
      <c r="FBU285" s="1182"/>
      <c r="FBV285" s="1182"/>
      <c r="FBW285" s="1182"/>
      <c r="FBX285" s="1182"/>
      <c r="FBY285" s="1182"/>
      <c r="FBZ285" s="1182"/>
      <c r="FCA285" s="1182"/>
      <c r="FCB285" s="1182"/>
      <c r="FCC285" s="1182"/>
      <c r="FCD285" s="1182"/>
      <c r="FCE285" s="1182"/>
      <c r="FCF285" s="1182"/>
      <c r="FCG285" s="1182"/>
      <c r="FCH285" s="1177"/>
      <c r="FCI285" s="1182"/>
      <c r="FCJ285" s="1182"/>
      <c r="FCK285" s="1182"/>
      <c r="FCL285" s="1182"/>
      <c r="FCM285" s="1182"/>
      <c r="FCN285" s="1182"/>
      <c r="FCO285" s="1182"/>
      <c r="FCP285" s="1182"/>
      <c r="FCQ285" s="1182"/>
      <c r="FCR285" s="1182"/>
      <c r="FCS285" s="1182"/>
      <c r="FCT285" s="1182"/>
      <c r="FCU285" s="1182"/>
      <c r="FCV285" s="1182"/>
      <c r="FCW285" s="1177"/>
      <c r="FCX285" s="1182"/>
      <c r="FCY285" s="1182"/>
      <c r="FCZ285" s="1182"/>
      <c r="FDA285" s="1182"/>
      <c r="FDB285" s="1182"/>
      <c r="FDC285" s="1182"/>
      <c r="FDD285" s="1182"/>
      <c r="FDE285" s="1182"/>
      <c r="FDF285" s="1182"/>
      <c r="FDG285" s="1182"/>
      <c r="FDH285" s="1182"/>
      <c r="FDI285" s="1182"/>
      <c r="FDJ285" s="1182"/>
      <c r="FDK285" s="1182"/>
      <c r="FDL285" s="1177"/>
      <c r="FDM285" s="1182"/>
      <c r="FDN285" s="1182"/>
      <c r="FDO285" s="1182"/>
      <c r="FDP285" s="1182"/>
      <c r="FDQ285" s="1182"/>
      <c r="FDR285" s="1182"/>
      <c r="FDS285" s="1182"/>
      <c r="FDT285" s="1182"/>
      <c r="FDU285" s="1182"/>
      <c r="FDV285" s="1182"/>
      <c r="FDW285" s="1182"/>
      <c r="FDX285" s="1182"/>
      <c r="FDY285" s="1182"/>
      <c r="FDZ285" s="1182"/>
      <c r="FEA285" s="1177"/>
      <c r="FEB285" s="1182"/>
      <c r="FEC285" s="1182"/>
      <c r="FED285" s="1182"/>
      <c r="FEE285" s="1182"/>
      <c r="FEF285" s="1182"/>
      <c r="FEG285" s="1182"/>
      <c r="FEH285" s="1182"/>
      <c r="FEI285" s="1182"/>
      <c r="FEJ285" s="1182"/>
      <c r="FEK285" s="1182"/>
      <c r="FEL285" s="1182"/>
      <c r="FEM285" s="1182"/>
      <c r="FEN285" s="1182"/>
      <c r="FEO285" s="1182"/>
      <c r="FEP285" s="1177"/>
      <c r="FEQ285" s="1182"/>
      <c r="FER285" s="1182"/>
      <c r="FES285" s="1182"/>
      <c r="FET285" s="1182"/>
      <c r="FEU285" s="1182"/>
      <c r="FEV285" s="1182"/>
      <c r="FEW285" s="1182"/>
      <c r="FEX285" s="1182"/>
      <c r="FEY285" s="1182"/>
      <c r="FEZ285" s="1182"/>
      <c r="FFA285" s="1182"/>
      <c r="FFB285" s="1182"/>
      <c r="FFC285" s="1182"/>
      <c r="FFD285" s="1182"/>
      <c r="FFE285" s="1177"/>
      <c r="FFF285" s="1182"/>
      <c r="FFG285" s="1182"/>
      <c r="FFH285" s="1182"/>
      <c r="FFI285" s="1182"/>
      <c r="FFJ285" s="1182"/>
      <c r="FFK285" s="1182"/>
      <c r="FFL285" s="1182"/>
      <c r="FFM285" s="1182"/>
      <c r="FFN285" s="1182"/>
      <c r="FFO285" s="1182"/>
      <c r="FFP285" s="1182"/>
      <c r="FFQ285" s="1182"/>
      <c r="FFR285" s="1182"/>
      <c r="FFS285" s="1182"/>
      <c r="FFT285" s="1177"/>
      <c r="FFU285" s="1182"/>
      <c r="FFV285" s="1182"/>
      <c r="FFW285" s="1182"/>
      <c r="FFX285" s="1182"/>
      <c r="FFY285" s="1182"/>
      <c r="FFZ285" s="1182"/>
      <c r="FGA285" s="1182"/>
      <c r="FGB285" s="1182"/>
      <c r="FGC285" s="1182"/>
      <c r="FGD285" s="1182"/>
      <c r="FGE285" s="1182"/>
      <c r="FGF285" s="1182"/>
      <c r="FGG285" s="1182"/>
      <c r="FGH285" s="1182"/>
      <c r="FGI285" s="1177"/>
      <c r="FGJ285" s="1182"/>
      <c r="FGK285" s="1182"/>
      <c r="FGL285" s="1182"/>
      <c r="FGM285" s="1182"/>
      <c r="FGN285" s="1182"/>
      <c r="FGO285" s="1182"/>
      <c r="FGP285" s="1182"/>
      <c r="FGQ285" s="1182"/>
      <c r="FGR285" s="1182"/>
      <c r="FGS285" s="1182"/>
      <c r="FGT285" s="1182"/>
      <c r="FGU285" s="1182"/>
      <c r="FGV285" s="1182"/>
      <c r="FGW285" s="1182"/>
      <c r="FGX285" s="1177"/>
      <c r="FGY285" s="1182"/>
      <c r="FGZ285" s="1182"/>
      <c r="FHA285" s="1182"/>
      <c r="FHB285" s="1182"/>
      <c r="FHC285" s="1182"/>
      <c r="FHD285" s="1182"/>
      <c r="FHE285" s="1182"/>
      <c r="FHF285" s="1182"/>
      <c r="FHG285" s="1182"/>
      <c r="FHH285" s="1182"/>
      <c r="FHI285" s="1182"/>
      <c r="FHJ285" s="1182"/>
      <c r="FHK285" s="1182"/>
      <c r="FHL285" s="1182"/>
      <c r="FHM285" s="1177"/>
      <c r="FHN285" s="1182"/>
      <c r="FHO285" s="1182"/>
      <c r="FHP285" s="1182"/>
      <c r="FHQ285" s="1182"/>
      <c r="FHR285" s="1182"/>
      <c r="FHS285" s="1182"/>
      <c r="FHT285" s="1182"/>
      <c r="FHU285" s="1182"/>
      <c r="FHV285" s="1182"/>
      <c r="FHW285" s="1182"/>
      <c r="FHX285" s="1182"/>
      <c r="FHY285" s="1182"/>
      <c r="FHZ285" s="1182"/>
      <c r="FIA285" s="1182"/>
      <c r="FIB285" s="1177"/>
      <c r="FIC285" s="1182"/>
      <c r="FID285" s="1182"/>
      <c r="FIE285" s="1182"/>
      <c r="FIF285" s="1182"/>
      <c r="FIG285" s="1182"/>
      <c r="FIH285" s="1182"/>
      <c r="FII285" s="1182"/>
      <c r="FIJ285" s="1182"/>
      <c r="FIK285" s="1182"/>
      <c r="FIL285" s="1182"/>
      <c r="FIM285" s="1182"/>
      <c r="FIN285" s="1182"/>
      <c r="FIO285" s="1182"/>
      <c r="FIP285" s="1182"/>
      <c r="FIQ285" s="1177"/>
      <c r="FIR285" s="1182"/>
      <c r="FIS285" s="1182"/>
      <c r="FIT285" s="1182"/>
      <c r="FIU285" s="1182"/>
      <c r="FIV285" s="1182"/>
      <c r="FIW285" s="1182"/>
      <c r="FIX285" s="1182"/>
      <c r="FIY285" s="1182"/>
      <c r="FIZ285" s="1182"/>
      <c r="FJA285" s="1182"/>
      <c r="FJB285" s="1182"/>
      <c r="FJC285" s="1182"/>
      <c r="FJD285" s="1182"/>
      <c r="FJE285" s="1182"/>
      <c r="FJF285" s="1177"/>
      <c r="FJG285" s="1182"/>
      <c r="FJH285" s="1182"/>
      <c r="FJI285" s="1182"/>
      <c r="FJJ285" s="1182"/>
      <c r="FJK285" s="1182"/>
      <c r="FJL285" s="1182"/>
      <c r="FJM285" s="1182"/>
      <c r="FJN285" s="1182"/>
      <c r="FJO285" s="1182"/>
      <c r="FJP285" s="1182"/>
      <c r="FJQ285" s="1182"/>
      <c r="FJR285" s="1182"/>
      <c r="FJS285" s="1182"/>
      <c r="FJT285" s="1182"/>
      <c r="FJU285" s="1177"/>
      <c r="FJV285" s="1182"/>
      <c r="FJW285" s="1182"/>
      <c r="FJX285" s="1182"/>
      <c r="FJY285" s="1182"/>
      <c r="FJZ285" s="1182"/>
      <c r="FKA285" s="1182"/>
      <c r="FKB285" s="1182"/>
      <c r="FKC285" s="1182"/>
      <c r="FKD285" s="1182"/>
      <c r="FKE285" s="1182"/>
      <c r="FKF285" s="1182"/>
      <c r="FKG285" s="1182"/>
      <c r="FKH285" s="1182"/>
      <c r="FKI285" s="1182"/>
      <c r="FKJ285" s="1177"/>
      <c r="FKK285" s="1182"/>
      <c r="FKL285" s="1182"/>
      <c r="FKM285" s="1182"/>
      <c r="FKN285" s="1182"/>
      <c r="FKO285" s="1182"/>
      <c r="FKP285" s="1182"/>
      <c r="FKQ285" s="1182"/>
      <c r="FKR285" s="1182"/>
      <c r="FKS285" s="1182"/>
      <c r="FKT285" s="1182"/>
      <c r="FKU285" s="1182"/>
      <c r="FKV285" s="1182"/>
      <c r="FKW285" s="1182"/>
      <c r="FKX285" s="1182"/>
      <c r="FKY285" s="1177"/>
      <c r="FKZ285" s="1182"/>
      <c r="FLA285" s="1182"/>
      <c r="FLB285" s="1182"/>
      <c r="FLC285" s="1182"/>
      <c r="FLD285" s="1182"/>
      <c r="FLE285" s="1182"/>
      <c r="FLF285" s="1182"/>
      <c r="FLG285" s="1182"/>
      <c r="FLH285" s="1182"/>
      <c r="FLI285" s="1182"/>
      <c r="FLJ285" s="1182"/>
      <c r="FLK285" s="1182"/>
      <c r="FLL285" s="1182"/>
      <c r="FLM285" s="1182"/>
      <c r="FLN285" s="1177"/>
      <c r="FLO285" s="1182"/>
      <c r="FLP285" s="1182"/>
      <c r="FLQ285" s="1182"/>
      <c r="FLR285" s="1182"/>
      <c r="FLS285" s="1182"/>
      <c r="FLT285" s="1182"/>
      <c r="FLU285" s="1182"/>
      <c r="FLV285" s="1182"/>
      <c r="FLW285" s="1182"/>
      <c r="FLX285" s="1182"/>
      <c r="FLY285" s="1182"/>
      <c r="FLZ285" s="1182"/>
      <c r="FMA285" s="1182"/>
      <c r="FMB285" s="1182"/>
      <c r="FMC285" s="1177"/>
      <c r="FMD285" s="1182"/>
      <c r="FME285" s="1182"/>
      <c r="FMF285" s="1182"/>
      <c r="FMG285" s="1182"/>
      <c r="FMH285" s="1182"/>
      <c r="FMI285" s="1182"/>
      <c r="FMJ285" s="1182"/>
      <c r="FMK285" s="1182"/>
      <c r="FML285" s="1182"/>
      <c r="FMM285" s="1182"/>
      <c r="FMN285" s="1182"/>
      <c r="FMO285" s="1182"/>
      <c r="FMP285" s="1182"/>
      <c r="FMQ285" s="1182"/>
      <c r="FMR285" s="1177"/>
      <c r="FMS285" s="1182"/>
      <c r="FMT285" s="1182"/>
      <c r="FMU285" s="1182"/>
      <c r="FMV285" s="1182"/>
      <c r="FMW285" s="1182"/>
      <c r="FMX285" s="1182"/>
      <c r="FMY285" s="1182"/>
      <c r="FMZ285" s="1182"/>
      <c r="FNA285" s="1182"/>
      <c r="FNB285" s="1182"/>
      <c r="FNC285" s="1182"/>
      <c r="FND285" s="1182"/>
      <c r="FNE285" s="1182"/>
      <c r="FNF285" s="1182"/>
      <c r="FNG285" s="1177"/>
      <c r="FNH285" s="1182"/>
      <c r="FNI285" s="1182"/>
      <c r="FNJ285" s="1182"/>
      <c r="FNK285" s="1182"/>
      <c r="FNL285" s="1182"/>
      <c r="FNM285" s="1182"/>
      <c r="FNN285" s="1182"/>
      <c r="FNO285" s="1182"/>
      <c r="FNP285" s="1182"/>
      <c r="FNQ285" s="1182"/>
      <c r="FNR285" s="1182"/>
      <c r="FNS285" s="1182"/>
      <c r="FNT285" s="1182"/>
      <c r="FNU285" s="1182"/>
      <c r="FNV285" s="1177"/>
      <c r="FNW285" s="1182"/>
      <c r="FNX285" s="1182"/>
      <c r="FNY285" s="1182"/>
      <c r="FNZ285" s="1182"/>
      <c r="FOA285" s="1182"/>
      <c r="FOB285" s="1182"/>
      <c r="FOC285" s="1182"/>
      <c r="FOD285" s="1182"/>
      <c r="FOE285" s="1182"/>
      <c r="FOF285" s="1182"/>
      <c r="FOG285" s="1182"/>
      <c r="FOH285" s="1182"/>
      <c r="FOI285" s="1182"/>
      <c r="FOJ285" s="1182"/>
      <c r="FOK285" s="1177"/>
      <c r="FOL285" s="1182"/>
      <c r="FOM285" s="1182"/>
      <c r="FON285" s="1182"/>
      <c r="FOO285" s="1182"/>
      <c r="FOP285" s="1182"/>
      <c r="FOQ285" s="1182"/>
      <c r="FOR285" s="1182"/>
      <c r="FOS285" s="1182"/>
      <c r="FOT285" s="1182"/>
      <c r="FOU285" s="1182"/>
      <c r="FOV285" s="1182"/>
      <c r="FOW285" s="1182"/>
      <c r="FOX285" s="1182"/>
      <c r="FOY285" s="1182"/>
      <c r="FOZ285" s="1177"/>
      <c r="FPA285" s="1182"/>
      <c r="FPB285" s="1182"/>
      <c r="FPC285" s="1182"/>
      <c r="FPD285" s="1182"/>
      <c r="FPE285" s="1182"/>
      <c r="FPF285" s="1182"/>
      <c r="FPG285" s="1182"/>
      <c r="FPH285" s="1182"/>
      <c r="FPI285" s="1182"/>
      <c r="FPJ285" s="1182"/>
      <c r="FPK285" s="1182"/>
      <c r="FPL285" s="1182"/>
      <c r="FPM285" s="1182"/>
      <c r="FPN285" s="1182"/>
      <c r="FPO285" s="1177"/>
      <c r="FPP285" s="1182"/>
      <c r="FPQ285" s="1182"/>
      <c r="FPR285" s="1182"/>
      <c r="FPS285" s="1182"/>
      <c r="FPT285" s="1182"/>
      <c r="FPU285" s="1182"/>
      <c r="FPV285" s="1182"/>
      <c r="FPW285" s="1182"/>
      <c r="FPX285" s="1182"/>
      <c r="FPY285" s="1182"/>
      <c r="FPZ285" s="1182"/>
      <c r="FQA285" s="1182"/>
      <c r="FQB285" s="1182"/>
      <c r="FQC285" s="1182"/>
      <c r="FQD285" s="1177"/>
      <c r="FQE285" s="1182"/>
      <c r="FQF285" s="1182"/>
      <c r="FQG285" s="1182"/>
      <c r="FQH285" s="1182"/>
      <c r="FQI285" s="1182"/>
      <c r="FQJ285" s="1182"/>
      <c r="FQK285" s="1182"/>
      <c r="FQL285" s="1182"/>
      <c r="FQM285" s="1182"/>
      <c r="FQN285" s="1182"/>
      <c r="FQO285" s="1182"/>
      <c r="FQP285" s="1182"/>
      <c r="FQQ285" s="1182"/>
      <c r="FQR285" s="1182"/>
      <c r="FQS285" s="1177"/>
      <c r="FQT285" s="1182"/>
      <c r="FQU285" s="1182"/>
      <c r="FQV285" s="1182"/>
      <c r="FQW285" s="1182"/>
      <c r="FQX285" s="1182"/>
      <c r="FQY285" s="1182"/>
      <c r="FQZ285" s="1182"/>
      <c r="FRA285" s="1182"/>
      <c r="FRB285" s="1182"/>
      <c r="FRC285" s="1182"/>
      <c r="FRD285" s="1182"/>
      <c r="FRE285" s="1182"/>
      <c r="FRF285" s="1182"/>
      <c r="FRG285" s="1182"/>
      <c r="FRH285" s="1177"/>
      <c r="FRI285" s="1182"/>
      <c r="FRJ285" s="1182"/>
      <c r="FRK285" s="1182"/>
      <c r="FRL285" s="1182"/>
      <c r="FRM285" s="1182"/>
      <c r="FRN285" s="1182"/>
      <c r="FRO285" s="1182"/>
      <c r="FRP285" s="1182"/>
      <c r="FRQ285" s="1182"/>
      <c r="FRR285" s="1182"/>
      <c r="FRS285" s="1182"/>
      <c r="FRT285" s="1182"/>
      <c r="FRU285" s="1182"/>
      <c r="FRV285" s="1182"/>
      <c r="FRW285" s="1177"/>
      <c r="FRX285" s="1182"/>
      <c r="FRY285" s="1182"/>
      <c r="FRZ285" s="1182"/>
      <c r="FSA285" s="1182"/>
      <c r="FSB285" s="1182"/>
      <c r="FSC285" s="1182"/>
      <c r="FSD285" s="1182"/>
      <c r="FSE285" s="1182"/>
      <c r="FSF285" s="1182"/>
      <c r="FSG285" s="1182"/>
      <c r="FSH285" s="1182"/>
      <c r="FSI285" s="1182"/>
      <c r="FSJ285" s="1182"/>
      <c r="FSK285" s="1182"/>
      <c r="FSL285" s="1177"/>
      <c r="FSM285" s="1182"/>
      <c r="FSN285" s="1182"/>
      <c r="FSO285" s="1182"/>
      <c r="FSP285" s="1182"/>
      <c r="FSQ285" s="1182"/>
      <c r="FSR285" s="1182"/>
      <c r="FSS285" s="1182"/>
      <c r="FST285" s="1182"/>
      <c r="FSU285" s="1182"/>
      <c r="FSV285" s="1182"/>
      <c r="FSW285" s="1182"/>
      <c r="FSX285" s="1182"/>
      <c r="FSY285" s="1182"/>
      <c r="FSZ285" s="1182"/>
      <c r="FTA285" s="1177"/>
      <c r="FTB285" s="1182"/>
      <c r="FTC285" s="1182"/>
      <c r="FTD285" s="1182"/>
      <c r="FTE285" s="1182"/>
      <c r="FTF285" s="1182"/>
      <c r="FTG285" s="1182"/>
      <c r="FTH285" s="1182"/>
      <c r="FTI285" s="1182"/>
      <c r="FTJ285" s="1182"/>
      <c r="FTK285" s="1182"/>
      <c r="FTL285" s="1182"/>
      <c r="FTM285" s="1182"/>
      <c r="FTN285" s="1182"/>
      <c r="FTO285" s="1182"/>
      <c r="FTP285" s="1177"/>
      <c r="FTQ285" s="1182"/>
      <c r="FTR285" s="1182"/>
      <c r="FTS285" s="1182"/>
      <c r="FTT285" s="1182"/>
      <c r="FTU285" s="1182"/>
      <c r="FTV285" s="1182"/>
      <c r="FTW285" s="1182"/>
      <c r="FTX285" s="1182"/>
      <c r="FTY285" s="1182"/>
      <c r="FTZ285" s="1182"/>
      <c r="FUA285" s="1182"/>
      <c r="FUB285" s="1182"/>
      <c r="FUC285" s="1182"/>
      <c r="FUD285" s="1182"/>
      <c r="FUE285" s="1177"/>
      <c r="FUF285" s="1182"/>
      <c r="FUG285" s="1182"/>
      <c r="FUH285" s="1182"/>
      <c r="FUI285" s="1182"/>
      <c r="FUJ285" s="1182"/>
      <c r="FUK285" s="1182"/>
      <c r="FUL285" s="1182"/>
      <c r="FUM285" s="1182"/>
      <c r="FUN285" s="1182"/>
      <c r="FUO285" s="1182"/>
      <c r="FUP285" s="1182"/>
      <c r="FUQ285" s="1182"/>
      <c r="FUR285" s="1182"/>
      <c r="FUS285" s="1182"/>
      <c r="FUT285" s="1177"/>
      <c r="FUU285" s="1182"/>
      <c r="FUV285" s="1182"/>
      <c r="FUW285" s="1182"/>
      <c r="FUX285" s="1182"/>
      <c r="FUY285" s="1182"/>
      <c r="FUZ285" s="1182"/>
      <c r="FVA285" s="1182"/>
      <c r="FVB285" s="1182"/>
      <c r="FVC285" s="1182"/>
      <c r="FVD285" s="1182"/>
      <c r="FVE285" s="1182"/>
      <c r="FVF285" s="1182"/>
      <c r="FVG285" s="1182"/>
      <c r="FVH285" s="1182"/>
      <c r="FVI285" s="1177"/>
      <c r="FVJ285" s="1182"/>
      <c r="FVK285" s="1182"/>
      <c r="FVL285" s="1182"/>
      <c r="FVM285" s="1182"/>
      <c r="FVN285" s="1182"/>
      <c r="FVO285" s="1182"/>
      <c r="FVP285" s="1182"/>
      <c r="FVQ285" s="1182"/>
      <c r="FVR285" s="1182"/>
      <c r="FVS285" s="1182"/>
      <c r="FVT285" s="1182"/>
      <c r="FVU285" s="1182"/>
      <c r="FVV285" s="1182"/>
      <c r="FVW285" s="1182"/>
      <c r="FVX285" s="1177"/>
      <c r="FVY285" s="1182"/>
      <c r="FVZ285" s="1182"/>
      <c r="FWA285" s="1182"/>
      <c r="FWB285" s="1182"/>
      <c r="FWC285" s="1182"/>
      <c r="FWD285" s="1182"/>
      <c r="FWE285" s="1182"/>
      <c r="FWF285" s="1182"/>
      <c r="FWG285" s="1182"/>
      <c r="FWH285" s="1182"/>
      <c r="FWI285" s="1182"/>
      <c r="FWJ285" s="1182"/>
      <c r="FWK285" s="1182"/>
      <c r="FWL285" s="1182"/>
      <c r="FWM285" s="1177"/>
      <c r="FWN285" s="1182"/>
      <c r="FWO285" s="1182"/>
      <c r="FWP285" s="1182"/>
      <c r="FWQ285" s="1182"/>
      <c r="FWR285" s="1182"/>
      <c r="FWS285" s="1182"/>
      <c r="FWT285" s="1182"/>
      <c r="FWU285" s="1182"/>
      <c r="FWV285" s="1182"/>
      <c r="FWW285" s="1182"/>
      <c r="FWX285" s="1182"/>
      <c r="FWY285" s="1182"/>
      <c r="FWZ285" s="1182"/>
      <c r="FXA285" s="1182"/>
      <c r="FXB285" s="1177"/>
      <c r="FXC285" s="1182"/>
      <c r="FXD285" s="1182"/>
      <c r="FXE285" s="1182"/>
      <c r="FXF285" s="1182"/>
      <c r="FXG285" s="1182"/>
      <c r="FXH285" s="1182"/>
      <c r="FXI285" s="1182"/>
      <c r="FXJ285" s="1182"/>
      <c r="FXK285" s="1182"/>
      <c r="FXL285" s="1182"/>
      <c r="FXM285" s="1182"/>
      <c r="FXN285" s="1182"/>
      <c r="FXO285" s="1182"/>
      <c r="FXP285" s="1182"/>
      <c r="FXQ285" s="1177"/>
      <c r="FXR285" s="1182"/>
      <c r="FXS285" s="1182"/>
      <c r="FXT285" s="1182"/>
      <c r="FXU285" s="1182"/>
      <c r="FXV285" s="1182"/>
      <c r="FXW285" s="1182"/>
      <c r="FXX285" s="1182"/>
      <c r="FXY285" s="1182"/>
      <c r="FXZ285" s="1182"/>
      <c r="FYA285" s="1182"/>
      <c r="FYB285" s="1182"/>
      <c r="FYC285" s="1182"/>
      <c r="FYD285" s="1182"/>
      <c r="FYE285" s="1182"/>
      <c r="FYF285" s="1177"/>
      <c r="FYG285" s="1182"/>
      <c r="FYH285" s="1182"/>
      <c r="FYI285" s="1182"/>
      <c r="FYJ285" s="1182"/>
      <c r="FYK285" s="1182"/>
      <c r="FYL285" s="1182"/>
      <c r="FYM285" s="1182"/>
      <c r="FYN285" s="1182"/>
      <c r="FYO285" s="1182"/>
      <c r="FYP285" s="1182"/>
      <c r="FYQ285" s="1182"/>
      <c r="FYR285" s="1182"/>
      <c r="FYS285" s="1182"/>
      <c r="FYT285" s="1182"/>
      <c r="FYU285" s="1177"/>
      <c r="FYV285" s="1182"/>
      <c r="FYW285" s="1182"/>
      <c r="FYX285" s="1182"/>
      <c r="FYY285" s="1182"/>
      <c r="FYZ285" s="1182"/>
      <c r="FZA285" s="1182"/>
      <c r="FZB285" s="1182"/>
      <c r="FZC285" s="1182"/>
      <c r="FZD285" s="1182"/>
      <c r="FZE285" s="1182"/>
      <c r="FZF285" s="1182"/>
      <c r="FZG285" s="1182"/>
      <c r="FZH285" s="1182"/>
      <c r="FZI285" s="1182"/>
      <c r="FZJ285" s="1177"/>
      <c r="FZK285" s="1182"/>
      <c r="FZL285" s="1182"/>
      <c r="FZM285" s="1182"/>
      <c r="FZN285" s="1182"/>
      <c r="FZO285" s="1182"/>
      <c r="FZP285" s="1182"/>
      <c r="FZQ285" s="1182"/>
      <c r="FZR285" s="1182"/>
      <c r="FZS285" s="1182"/>
      <c r="FZT285" s="1182"/>
      <c r="FZU285" s="1182"/>
      <c r="FZV285" s="1182"/>
      <c r="FZW285" s="1182"/>
      <c r="FZX285" s="1182"/>
      <c r="FZY285" s="1177"/>
      <c r="FZZ285" s="1182"/>
      <c r="GAA285" s="1182"/>
      <c r="GAB285" s="1182"/>
      <c r="GAC285" s="1182"/>
      <c r="GAD285" s="1182"/>
      <c r="GAE285" s="1182"/>
      <c r="GAF285" s="1182"/>
      <c r="GAG285" s="1182"/>
      <c r="GAH285" s="1182"/>
      <c r="GAI285" s="1182"/>
      <c r="GAJ285" s="1182"/>
      <c r="GAK285" s="1182"/>
      <c r="GAL285" s="1182"/>
      <c r="GAM285" s="1182"/>
      <c r="GAN285" s="1177"/>
      <c r="GAO285" s="1182"/>
      <c r="GAP285" s="1182"/>
      <c r="GAQ285" s="1182"/>
      <c r="GAR285" s="1182"/>
      <c r="GAS285" s="1182"/>
      <c r="GAT285" s="1182"/>
      <c r="GAU285" s="1182"/>
      <c r="GAV285" s="1182"/>
      <c r="GAW285" s="1182"/>
      <c r="GAX285" s="1182"/>
      <c r="GAY285" s="1182"/>
      <c r="GAZ285" s="1182"/>
      <c r="GBA285" s="1182"/>
      <c r="GBB285" s="1182"/>
      <c r="GBC285" s="1177"/>
      <c r="GBD285" s="1182"/>
      <c r="GBE285" s="1182"/>
      <c r="GBF285" s="1182"/>
      <c r="GBG285" s="1182"/>
      <c r="GBH285" s="1182"/>
      <c r="GBI285" s="1182"/>
      <c r="GBJ285" s="1182"/>
      <c r="GBK285" s="1182"/>
      <c r="GBL285" s="1182"/>
      <c r="GBM285" s="1182"/>
      <c r="GBN285" s="1182"/>
      <c r="GBO285" s="1182"/>
      <c r="GBP285" s="1182"/>
      <c r="GBQ285" s="1182"/>
      <c r="GBR285" s="1177"/>
      <c r="GBS285" s="1182"/>
      <c r="GBT285" s="1182"/>
      <c r="GBU285" s="1182"/>
      <c r="GBV285" s="1182"/>
      <c r="GBW285" s="1182"/>
      <c r="GBX285" s="1182"/>
      <c r="GBY285" s="1182"/>
      <c r="GBZ285" s="1182"/>
      <c r="GCA285" s="1182"/>
      <c r="GCB285" s="1182"/>
      <c r="GCC285" s="1182"/>
      <c r="GCD285" s="1182"/>
      <c r="GCE285" s="1182"/>
      <c r="GCF285" s="1182"/>
      <c r="GCG285" s="1177"/>
      <c r="GCH285" s="1182"/>
      <c r="GCI285" s="1182"/>
      <c r="GCJ285" s="1182"/>
      <c r="GCK285" s="1182"/>
      <c r="GCL285" s="1182"/>
      <c r="GCM285" s="1182"/>
      <c r="GCN285" s="1182"/>
      <c r="GCO285" s="1182"/>
      <c r="GCP285" s="1182"/>
      <c r="GCQ285" s="1182"/>
      <c r="GCR285" s="1182"/>
      <c r="GCS285" s="1182"/>
      <c r="GCT285" s="1182"/>
      <c r="GCU285" s="1182"/>
      <c r="GCV285" s="1177"/>
      <c r="GCW285" s="1182"/>
      <c r="GCX285" s="1182"/>
      <c r="GCY285" s="1182"/>
      <c r="GCZ285" s="1182"/>
      <c r="GDA285" s="1182"/>
      <c r="GDB285" s="1182"/>
      <c r="GDC285" s="1182"/>
      <c r="GDD285" s="1182"/>
      <c r="GDE285" s="1182"/>
      <c r="GDF285" s="1182"/>
      <c r="GDG285" s="1182"/>
      <c r="GDH285" s="1182"/>
      <c r="GDI285" s="1182"/>
      <c r="GDJ285" s="1182"/>
      <c r="GDK285" s="1177"/>
      <c r="GDL285" s="1182"/>
      <c r="GDM285" s="1182"/>
      <c r="GDN285" s="1182"/>
      <c r="GDO285" s="1182"/>
      <c r="GDP285" s="1182"/>
      <c r="GDQ285" s="1182"/>
      <c r="GDR285" s="1182"/>
      <c r="GDS285" s="1182"/>
      <c r="GDT285" s="1182"/>
      <c r="GDU285" s="1182"/>
      <c r="GDV285" s="1182"/>
      <c r="GDW285" s="1182"/>
      <c r="GDX285" s="1182"/>
      <c r="GDY285" s="1182"/>
      <c r="GDZ285" s="1177"/>
      <c r="GEA285" s="1182"/>
      <c r="GEB285" s="1182"/>
      <c r="GEC285" s="1182"/>
      <c r="GED285" s="1182"/>
      <c r="GEE285" s="1182"/>
      <c r="GEF285" s="1182"/>
      <c r="GEG285" s="1182"/>
      <c r="GEH285" s="1182"/>
      <c r="GEI285" s="1182"/>
      <c r="GEJ285" s="1182"/>
      <c r="GEK285" s="1182"/>
      <c r="GEL285" s="1182"/>
      <c r="GEM285" s="1182"/>
      <c r="GEN285" s="1182"/>
      <c r="GEO285" s="1177"/>
      <c r="GEP285" s="1182"/>
      <c r="GEQ285" s="1182"/>
      <c r="GER285" s="1182"/>
      <c r="GES285" s="1182"/>
      <c r="GET285" s="1182"/>
      <c r="GEU285" s="1182"/>
      <c r="GEV285" s="1182"/>
      <c r="GEW285" s="1182"/>
      <c r="GEX285" s="1182"/>
      <c r="GEY285" s="1182"/>
      <c r="GEZ285" s="1182"/>
      <c r="GFA285" s="1182"/>
      <c r="GFB285" s="1182"/>
      <c r="GFC285" s="1182"/>
      <c r="GFD285" s="1177"/>
      <c r="GFE285" s="1182"/>
      <c r="GFF285" s="1182"/>
      <c r="GFG285" s="1182"/>
      <c r="GFH285" s="1182"/>
      <c r="GFI285" s="1182"/>
      <c r="GFJ285" s="1182"/>
      <c r="GFK285" s="1182"/>
      <c r="GFL285" s="1182"/>
      <c r="GFM285" s="1182"/>
      <c r="GFN285" s="1182"/>
      <c r="GFO285" s="1182"/>
      <c r="GFP285" s="1182"/>
      <c r="GFQ285" s="1182"/>
      <c r="GFR285" s="1182"/>
      <c r="GFS285" s="1177"/>
      <c r="GFT285" s="1182"/>
      <c r="GFU285" s="1182"/>
      <c r="GFV285" s="1182"/>
      <c r="GFW285" s="1182"/>
      <c r="GFX285" s="1182"/>
      <c r="GFY285" s="1182"/>
      <c r="GFZ285" s="1182"/>
      <c r="GGA285" s="1182"/>
      <c r="GGB285" s="1182"/>
      <c r="GGC285" s="1182"/>
      <c r="GGD285" s="1182"/>
      <c r="GGE285" s="1182"/>
      <c r="GGF285" s="1182"/>
      <c r="GGG285" s="1182"/>
      <c r="GGH285" s="1177"/>
      <c r="GGI285" s="1182"/>
      <c r="GGJ285" s="1182"/>
      <c r="GGK285" s="1182"/>
      <c r="GGL285" s="1182"/>
      <c r="GGM285" s="1182"/>
      <c r="GGN285" s="1182"/>
      <c r="GGO285" s="1182"/>
      <c r="GGP285" s="1182"/>
      <c r="GGQ285" s="1182"/>
      <c r="GGR285" s="1182"/>
      <c r="GGS285" s="1182"/>
      <c r="GGT285" s="1182"/>
      <c r="GGU285" s="1182"/>
      <c r="GGV285" s="1182"/>
      <c r="GGW285" s="1177"/>
      <c r="GGX285" s="1182"/>
      <c r="GGY285" s="1182"/>
      <c r="GGZ285" s="1182"/>
      <c r="GHA285" s="1182"/>
      <c r="GHB285" s="1182"/>
      <c r="GHC285" s="1182"/>
      <c r="GHD285" s="1182"/>
      <c r="GHE285" s="1182"/>
      <c r="GHF285" s="1182"/>
      <c r="GHG285" s="1182"/>
      <c r="GHH285" s="1182"/>
      <c r="GHI285" s="1182"/>
      <c r="GHJ285" s="1182"/>
      <c r="GHK285" s="1182"/>
      <c r="GHL285" s="1177"/>
      <c r="GHM285" s="1182"/>
      <c r="GHN285" s="1182"/>
      <c r="GHO285" s="1182"/>
      <c r="GHP285" s="1182"/>
      <c r="GHQ285" s="1182"/>
      <c r="GHR285" s="1182"/>
      <c r="GHS285" s="1182"/>
      <c r="GHT285" s="1182"/>
      <c r="GHU285" s="1182"/>
      <c r="GHV285" s="1182"/>
      <c r="GHW285" s="1182"/>
      <c r="GHX285" s="1182"/>
      <c r="GHY285" s="1182"/>
      <c r="GHZ285" s="1182"/>
      <c r="GIA285" s="1177"/>
      <c r="GIB285" s="1182"/>
      <c r="GIC285" s="1182"/>
      <c r="GID285" s="1182"/>
      <c r="GIE285" s="1182"/>
      <c r="GIF285" s="1182"/>
      <c r="GIG285" s="1182"/>
      <c r="GIH285" s="1182"/>
      <c r="GII285" s="1182"/>
      <c r="GIJ285" s="1182"/>
      <c r="GIK285" s="1182"/>
      <c r="GIL285" s="1182"/>
      <c r="GIM285" s="1182"/>
      <c r="GIN285" s="1182"/>
      <c r="GIO285" s="1182"/>
      <c r="GIP285" s="1177"/>
      <c r="GIQ285" s="1182"/>
      <c r="GIR285" s="1182"/>
      <c r="GIS285" s="1182"/>
      <c r="GIT285" s="1182"/>
      <c r="GIU285" s="1182"/>
      <c r="GIV285" s="1182"/>
      <c r="GIW285" s="1182"/>
      <c r="GIX285" s="1182"/>
      <c r="GIY285" s="1182"/>
      <c r="GIZ285" s="1182"/>
      <c r="GJA285" s="1182"/>
      <c r="GJB285" s="1182"/>
      <c r="GJC285" s="1182"/>
      <c r="GJD285" s="1182"/>
      <c r="GJE285" s="1177"/>
      <c r="GJF285" s="1182"/>
      <c r="GJG285" s="1182"/>
      <c r="GJH285" s="1182"/>
      <c r="GJI285" s="1182"/>
      <c r="GJJ285" s="1182"/>
      <c r="GJK285" s="1182"/>
      <c r="GJL285" s="1182"/>
      <c r="GJM285" s="1182"/>
      <c r="GJN285" s="1182"/>
      <c r="GJO285" s="1182"/>
      <c r="GJP285" s="1182"/>
      <c r="GJQ285" s="1182"/>
      <c r="GJR285" s="1182"/>
      <c r="GJS285" s="1182"/>
      <c r="GJT285" s="1177"/>
      <c r="GJU285" s="1182"/>
      <c r="GJV285" s="1182"/>
      <c r="GJW285" s="1182"/>
      <c r="GJX285" s="1182"/>
      <c r="GJY285" s="1182"/>
      <c r="GJZ285" s="1182"/>
      <c r="GKA285" s="1182"/>
      <c r="GKB285" s="1182"/>
      <c r="GKC285" s="1182"/>
      <c r="GKD285" s="1182"/>
      <c r="GKE285" s="1182"/>
      <c r="GKF285" s="1182"/>
      <c r="GKG285" s="1182"/>
      <c r="GKH285" s="1182"/>
      <c r="GKI285" s="1177"/>
      <c r="GKJ285" s="1182"/>
      <c r="GKK285" s="1182"/>
      <c r="GKL285" s="1182"/>
      <c r="GKM285" s="1182"/>
      <c r="GKN285" s="1182"/>
      <c r="GKO285" s="1182"/>
      <c r="GKP285" s="1182"/>
      <c r="GKQ285" s="1182"/>
      <c r="GKR285" s="1182"/>
      <c r="GKS285" s="1182"/>
      <c r="GKT285" s="1182"/>
      <c r="GKU285" s="1182"/>
      <c r="GKV285" s="1182"/>
      <c r="GKW285" s="1182"/>
      <c r="GKX285" s="1177"/>
      <c r="GKY285" s="1182"/>
      <c r="GKZ285" s="1182"/>
      <c r="GLA285" s="1182"/>
      <c r="GLB285" s="1182"/>
      <c r="GLC285" s="1182"/>
      <c r="GLD285" s="1182"/>
      <c r="GLE285" s="1182"/>
      <c r="GLF285" s="1182"/>
      <c r="GLG285" s="1182"/>
      <c r="GLH285" s="1182"/>
      <c r="GLI285" s="1182"/>
      <c r="GLJ285" s="1182"/>
      <c r="GLK285" s="1182"/>
      <c r="GLL285" s="1182"/>
      <c r="GLM285" s="1177"/>
      <c r="GLN285" s="1182"/>
      <c r="GLO285" s="1182"/>
      <c r="GLP285" s="1182"/>
      <c r="GLQ285" s="1182"/>
      <c r="GLR285" s="1182"/>
      <c r="GLS285" s="1182"/>
      <c r="GLT285" s="1182"/>
      <c r="GLU285" s="1182"/>
      <c r="GLV285" s="1182"/>
      <c r="GLW285" s="1182"/>
      <c r="GLX285" s="1182"/>
      <c r="GLY285" s="1182"/>
      <c r="GLZ285" s="1182"/>
      <c r="GMA285" s="1182"/>
      <c r="GMB285" s="1177"/>
      <c r="GMC285" s="1182"/>
      <c r="GMD285" s="1182"/>
      <c r="GME285" s="1182"/>
      <c r="GMF285" s="1182"/>
      <c r="GMG285" s="1182"/>
      <c r="GMH285" s="1182"/>
      <c r="GMI285" s="1182"/>
      <c r="GMJ285" s="1182"/>
      <c r="GMK285" s="1182"/>
      <c r="GML285" s="1182"/>
      <c r="GMM285" s="1182"/>
      <c r="GMN285" s="1182"/>
      <c r="GMO285" s="1182"/>
      <c r="GMP285" s="1182"/>
      <c r="GMQ285" s="1177"/>
      <c r="GMR285" s="1182"/>
      <c r="GMS285" s="1182"/>
      <c r="GMT285" s="1182"/>
      <c r="GMU285" s="1182"/>
      <c r="GMV285" s="1182"/>
      <c r="GMW285" s="1182"/>
      <c r="GMX285" s="1182"/>
      <c r="GMY285" s="1182"/>
      <c r="GMZ285" s="1182"/>
      <c r="GNA285" s="1182"/>
      <c r="GNB285" s="1182"/>
      <c r="GNC285" s="1182"/>
      <c r="GND285" s="1182"/>
      <c r="GNE285" s="1182"/>
      <c r="GNF285" s="1177"/>
      <c r="GNG285" s="1182"/>
      <c r="GNH285" s="1182"/>
      <c r="GNI285" s="1182"/>
      <c r="GNJ285" s="1182"/>
      <c r="GNK285" s="1182"/>
      <c r="GNL285" s="1182"/>
      <c r="GNM285" s="1182"/>
      <c r="GNN285" s="1182"/>
      <c r="GNO285" s="1182"/>
      <c r="GNP285" s="1182"/>
      <c r="GNQ285" s="1182"/>
      <c r="GNR285" s="1182"/>
      <c r="GNS285" s="1182"/>
      <c r="GNT285" s="1182"/>
      <c r="GNU285" s="1177"/>
      <c r="GNV285" s="1182"/>
      <c r="GNW285" s="1182"/>
      <c r="GNX285" s="1182"/>
      <c r="GNY285" s="1182"/>
      <c r="GNZ285" s="1182"/>
      <c r="GOA285" s="1182"/>
      <c r="GOB285" s="1182"/>
      <c r="GOC285" s="1182"/>
      <c r="GOD285" s="1182"/>
      <c r="GOE285" s="1182"/>
      <c r="GOF285" s="1182"/>
      <c r="GOG285" s="1182"/>
      <c r="GOH285" s="1182"/>
      <c r="GOI285" s="1182"/>
      <c r="GOJ285" s="1177"/>
      <c r="GOK285" s="1182"/>
      <c r="GOL285" s="1182"/>
      <c r="GOM285" s="1182"/>
      <c r="GON285" s="1182"/>
      <c r="GOO285" s="1182"/>
      <c r="GOP285" s="1182"/>
      <c r="GOQ285" s="1182"/>
      <c r="GOR285" s="1182"/>
      <c r="GOS285" s="1182"/>
      <c r="GOT285" s="1182"/>
      <c r="GOU285" s="1182"/>
      <c r="GOV285" s="1182"/>
      <c r="GOW285" s="1182"/>
      <c r="GOX285" s="1182"/>
      <c r="GOY285" s="1177"/>
      <c r="GOZ285" s="1182"/>
      <c r="GPA285" s="1182"/>
      <c r="GPB285" s="1182"/>
      <c r="GPC285" s="1182"/>
      <c r="GPD285" s="1182"/>
      <c r="GPE285" s="1182"/>
      <c r="GPF285" s="1182"/>
      <c r="GPG285" s="1182"/>
      <c r="GPH285" s="1182"/>
      <c r="GPI285" s="1182"/>
      <c r="GPJ285" s="1182"/>
      <c r="GPK285" s="1182"/>
      <c r="GPL285" s="1182"/>
      <c r="GPM285" s="1182"/>
      <c r="GPN285" s="1177"/>
      <c r="GPO285" s="1182"/>
      <c r="GPP285" s="1182"/>
      <c r="GPQ285" s="1182"/>
      <c r="GPR285" s="1182"/>
      <c r="GPS285" s="1182"/>
      <c r="GPT285" s="1182"/>
      <c r="GPU285" s="1182"/>
      <c r="GPV285" s="1182"/>
      <c r="GPW285" s="1182"/>
      <c r="GPX285" s="1182"/>
      <c r="GPY285" s="1182"/>
      <c r="GPZ285" s="1182"/>
      <c r="GQA285" s="1182"/>
      <c r="GQB285" s="1182"/>
      <c r="GQC285" s="1177"/>
      <c r="GQD285" s="1182"/>
      <c r="GQE285" s="1182"/>
      <c r="GQF285" s="1182"/>
      <c r="GQG285" s="1182"/>
      <c r="GQH285" s="1182"/>
      <c r="GQI285" s="1182"/>
      <c r="GQJ285" s="1182"/>
      <c r="GQK285" s="1182"/>
      <c r="GQL285" s="1182"/>
      <c r="GQM285" s="1182"/>
      <c r="GQN285" s="1182"/>
      <c r="GQO285" s="1182"/>
      <c r="GQP285" s="1182"/>
      <c r="GQQ285" s="1182"/>
      <c r="GQR285" s="1177"/>
      <c r="GQS285" s="1182"/>
      <c r="GQT285" s="1182"/>
      <c r="GQU285" s="1182"/>
      <c r="GQV285" s="1182"/>
      <c r="GQW285" s="1182"/>
      <c r="GQX285" s="1182"/>
      <c r="GQY285" s="1182"/>
      <c r="GQZ285" s="1182"/>
      <c r="GRA285" s="1182"/>
      <c r="GRB285" s="1182"/>
      <c r="GRC285" s="1182"/>
      <c r="GRD285" s="1182"/>
      <c r="GRE285" s="1182"/>
      <c r="GRF285" s="1182"/>
      <c r="GRG285" s="1177"/>
      <c r="GRH285" s="1182"/>
      <c r="GRI285" s="1182"/>
      <c r="GRJ285" s="1182"/>
      <c r="GRK285" s="1182"/>
      <c r="GRL285" s="1182"/>
      <c r="GRM285" s="1182"/>
      <c r="GRN285" s="1182"/>
      <c r="GRO285" s="1182"/>
      <c r="GRP285" s="1182"/>
      <c r="GRQ285" s="1182"/>
      <c r="GRR285" s="1182"/>
      <c r="GRS285" s="1182"/>
      <c r="GRT285" s="1182"/>
      <c r="GRU285" s="1182"/>
      <c r="GRV285" s="1177"/>
      <c r="GRW285" s="1182"/>
      <c r="GRX285" s="1182"/>
      <c r="GRY285" s="1182"/>
      <c r="GRZ285" s="1182"/>
      <c r="GSA285" s="1182"/>
      <c r="GSB285" s="1182"/>
      <c r="GSC285" s="1182"/>
      <c r="GSD285" s="1182"/>
      <c r="GSE285" s="1182"/>
      <c r="GSF285" s="1182"/>
      <c r="GSG285" s="1182"/>
      <c r="GSH285" s="1182"/>
      <c r="GSI285" s="1182"/>
      <c r="GSJ285" s="1182"/>
      <c r="GSK285" s="1177"/>
      <c r="GSL285" s="1182"/>
      <c r="GSM285" s="1182"/>
      <c r="GSN285" s="1182"/>
      <c r="GSO285" s="1182"/>
      <c r="GSP285" s="1182"/>
      <c r="GSQ285" s="1182"/>
      <c r="GSR285" s="1182"/>
      <c r="GSS285" s="1182"/>
      <c r="GST285" s="1182"/>
      <c r="GSU285" s="1182"/>
      <c r="GSV285" s="1182"/>
      <c r="GSW285" s="1182"/>
      <c r="GSX285" s="1182"/>
      <c r="GSY285" s="1182"/>
      <c r="GSZ285" s="1177"/>
      <c r="GTA285" s="1182"/>
      <c r="GTB285" s="1182"/>
      <c r="GTC285" s="1182"/>
      <c r="GTD285" s="1182"/>
      <c r="GTE285" s="1182"/>
      <c r="GTF285" s="1182"/>
      <c r="GTG285" s="1182"/>
      <c r="GTH285" s="1182"/>
      <c r="GTI285" s="1182"/>
      <c r="GTJ285" s="1182"/>
      <c r="GTK285" s="1182"/>
      <c r="GTL285" s="1182"/>
      <c r="GTM285" s="1182"/>
      <c r="GTN285" s="1182"/>
      <c r="GTO285" s="1177"/>
      <c r="GTP285" s="1182"/>
      <c r="GTQ285" s="1182"/>
      <c r="GTR285" s="1182"/>
      <c r="GTS285" s="1182"/>
      <c r="GTT285" s="1182"/>
      <c r="GTU285" s="1182"/>
      <c r="GTV285" s="1182"/>
      <c r="GTW285" s="1182"/>
      <c r="GTX285" s="1182"/>
      <c r="GTY285" s="1182"/>
      <c r="GTZ285" s="1182"/>
      <c r="GUA285" s="1182"/>
      <c r="GUB285" s="1182"/>
      <c r="GUC285" s="1182"/>
      <c r="GUD285" s="1177"/>
      <c r="GUE285" s="1182"/>
      <c r="GUF285" s="1182"/>
      <c r="GUG285" s="1182"/>
      <c r="GUH285" s="1182"/>
      <c r="GUI285" s="1182"/>
      <c r="GUJ285" s="1182"/>
      <c r="GUK285" s="1182"/>
      <c r="GUL285" s="1182"/>
      <c r="GUM285" s="1182"/>
      <c r="GUN285" s="1182"/>
      <c r="GUO285" s="1182"/>
      <c r="GUP285" s="1182"/>
      <c r="GUQ285" s="1182"/>
      <c r="GUR285" s="1182"/>
      <c r="GUS285" s="1177"/>
      <c r="GUT285" s="1182"/>
      <c r="GUU285" s="1182"/>
      <c r="GUV285" s="1182"/>
      <c r="GUW285" s="1182"/>
      <c r="GUX285" s="1182"/>
      <c r="GUY285" s="1182"/>
      <c r="GUZ285" s="1182"/>
      <c r="GVA285" s="1182"/>
      <c r="GVB285" s="1182"/>
      <c r="GVC285" s="1182"/>
      <c r="GVD285" s="1182"/>
      <c r="GVE285" s="1182"/>
      <c r="GVF285" s="1182"/>
      <c r="GVG285" s="1182"/>
      <c r="GVH285" s="1177"/>
      <c r="GVI285" s="1182"/>
      <c r="GVJ285" s="1182"/>
      <c r="GVK285" s="1182"/>
      <c r="GVL285" s="1182"/>
      <c r="GVM285" s="1182"/>
      <c r="GVN285" s="1182"/>
      <c r="GVO285" s="1182"/>
      <c r="GVP285" s="1182"/>
      <c r="GVQ285" s="1182"/>
      <c r="GVR285" s="1182"/>
      <c r="GVS285" s="1182"/>
      <c r="GVT285" s="1182"/>
      <c r="GVU285" s="1182"/>
      <c r="GVV285" s="1182"/>
      <c r="GVW285" s="1177"/>
      <c r="GVX285" s="1182"/>
      <c r="GVY285" s="1182"/>
      <c r="GVZ285" s="1182"/>
      <c r="GWA285" s="1182"/>
      <c r="GWB285" s="1182"/>
      <c r="GWC285" s="1182"/>
      <c r="GWD285" s="1182"/>
      <c r="GWE285" s="1182"/>
      <c r="GWF285" s="1182"/>
      <c r="GWG285" s="1182"/>
      <c r="GWH285" s="1182"/>
      <c r="GWI285" s="1182"/>
      <c r="GWJ285" s="1182"/>
      <c r="GWK285" s="1182"/>
      <c r="GWL285" s="1177"/>
      <c r="GWM285" s="1182"/>
      <c r="GWN285" s="1182"/>
      <c r="GWO285" s="1182"/>
      <c r="GWP285" s="1182"/>
      <c r="GWQ285" s="1182"/>
      <c r="GWR285" s="1182"/>
      <c r="GWS285" s="1182"/>
      <c r="GWT285" s="1182"/>
      <c r="GWU285" s="1182"/>
      <c r="GWV285" s="1182"/>
      <c r="GWW285" s="1182"/>
      <c r="GWX285" s="1182"/>
      <c r="GWY285" s="1182"/>
      <c r="GWZ285" s="1182"/>
      <c r="GXA285" s="1177"/>
      <c r="GXB285" s="1182"/>
      <c r="GXC285" s="1182"/>
      <c r="GXD285" s="1182"/>
      <c r="GXE285" s="1182"/>
      <c r="GXF285" s="1182"/>
      <c r="GXG285" s="1182"/>
      <c r="GXH285" s="1182"/>
      <c r="GXI285" s="1182"/>
      <c r="GXJ285" s="1182"/>
      <c r="GXK285" s="1182"/>
      <c r="GXL285" s="1182"/>
      <c r="GXM285" s="1182"/>
      <c r="GXN285" s="1182"/>
      <c r="GXO285" s="1182"/>
      <c r="GXP285" s="1177"/>
      <c r="GXQ285" s="1182"/>
      <c r="GXR285" s="1182"/>
      <c r="GXS285" s="1182"/>
      <c r="GXT285" s="1182"/>
      <c r="GXU285" s="1182"/>
      <c r="GXV285" s="1182"/>
      <c r="GXW285" s="1182"/>
      <c r="GXX285" s="1182"/>
      <c r="GXY285" s="1182"/>
      <c r="GXZ285" s="1182"/>
      <c r="GYA285" s="1182"/>
      <c r="GYB285" s="1182"/>
      <c r="GYC285" s="1182"/>
      <c r="GYD285" s="1182"/>
      <c r="GYE285" s="1177"/>
      <c r="GYF285" s="1182"/>
      <c r="GYG285" s="1182"/>
      <c r="GYH285" s="1182"/>
      <c r="GYI285" s="1182"/>
      <c r="GYJ285" s="1182"/>
      <c r="GYK285" s="1182"/>
      <c r="GYL285" s="1182"/>
      <c r="GYM285" s="1182"/>
      <c r="GYN285" s="1182"/>
      <c r="GYO285" s="1182"/>
      <c r="GYP285" s="1182"/>
      <c r="GYQ285" s="1182"/>
      <c r="GYR285" s="1182"/>
      <c r="GYS285" s="1182"/>
      <c r="GYT285" s="1177"/>
      <c r="GYU285" s="1182"/>
      <c r="GYV285" s="1182"/>
      <c r="GYW285" s="1182"/>
      <c r="GYX285" s="1182"/>
      <c r="GYY285" s="1182"/>
      <c r="GYZ285" s="1182"/>
      <c r="GZA285" s="1182"/>
      <c r="GZB285" s="1182"/>
      <c r="GZC285" s="1182"/>
      <c r="GZD285" s="1182"/>
      <c r="GZE285" s="1182"/>
      <c r="GZF285" s="1182"/>
      <c r="GZG285" s="1182"/>
      <c r="GZH285" s="1182"/>
      <c r="GZI285" s="1177"/>
      <c r="GZJ285" s="1182"/>
      <c r="GZK285" s="1182"/>
      <c r="GZL285" s="1182"/>
      <c r="GZM285" s="1182"/>
      <c r="GZN285" s="1182"/>
      <c r="GZO285" s="1182"/>
      <c r="GZP285" s="1182"/>
      <c r="GZQ285" s="1182"/>
      <c r="GZR285" s="1182"/>
      <c r="GZS285" s="1182"/>
      <c r="GZT285" s="1182"/>
      <c r="GZU285" s="1182"/>
      <c r="GZV285" s="1182"/>
      <c r="GZW285" s="1182"/>
      <c r="GZX285" s="1177"/>
      <c r="GZY285" s="1182"/>
      <c r="GZZ285" s="1182"/>
      <c r="HAA285" s="1182"/>
      <c r="HAB285" s="1182"/>
      <c r="HAC285" s="1182"/>
      <c r="HAD285" s="1182"/>
      <c r="HAE285" s="1182"/>
      <c r="HAF285" s="1182"/>
      <c r="HAG285" s="1182"/>
      <c r="HAH285" s="1182"/>
      <c r="HAI285" s="1182"/>
      <c r="HAJ285" s="1182"/>
      <c r="HAK285" s="1182"/>
      <c r="HAL285" s="1182"/>
      <c r="HAM285" s="1177"/>
      <c r="HAN285" s="1182"/>
      <c r="HAO285" s="1182"/>
      <c r="HAP285" s="1182"/>
      <c r="HAQ285" s="1182"/>
      <c r="HAR285" s="1182"/>
      <c r="HAS285" s="1182"/>
      <c r="HAT285" s="1182"/>
      <c r="HAU285" s="1182"/>
      <c r="HAV285" s="1182"/>
      <c r="HAW285" s="1182"/>
      <c r="HAX285" s="1182"/>
      <c r="HAY285" s="1182"/>
      <c r="HAZ285" s="1182"/>
      <c r="HBA285" s="1182"/>
      <c r="HBB285" s="1177"/>
      <c r="HBC285" s="1182"/>
      <c r="HBD285" s="1182"/>
      <c r="HBE285" s="1182"/>
      <c r="HBF285" s="1182"/>
      <c r="HBG285" s="1182"/>
      <c r="HBH285" s="1182"/>
      <c r="HBI285" s="1182"/>
      <c r="HBJ285" s="1182"/>
      <c r="HBK285" s="1182"/>
      <c r="HBL285" s="1182"/>
      <c r="HBM285" s="1182"/>
      <c r="HBN285" s="1182"/>
      <c r="HBO285" s="1182"/>
      <c r="HBP285" s="1182"/>
      <c r="HBQ285" s="1177"/>
      <c r="HBR285" s="1182"/>
      <c r="HBS285" s="1182"/>
      <c r="HBT285" s="1182"/>
      <c r="HBU285" s="1182"/>
      <c r="HBV285" s="1182"/>
      <c r="HBW285" s="1182"/>
      <c r="HBX285" s="1182"/>
      <c r="HBY285" s="1182"/>
      <c r="HBZ285" s="1182"/>
      <c r="HCA285" s="1182"/>
      <c r="HCB285" s="1182"/>
      <c r="HCC285" s="1182"/>
      <c r="HCD285" s="1182"/>
      <c r="HCE285" s="1182"/>
      <c r="HCF285" s="1177"/>
      <c r="HCG285" s="1182"/>
      <c r="HCH285" s="1182"/>
      <c r="HCI285" s="1182"/>
      <c r="HCJ285" s="1182"/>
      <c r="HCK285" s="1182"/>
      <c r="HCL285" s="1182"/>
      <c r="HCM285" s="1182"/>
      <c r="HCN285" s="1182"/>
      <c r="HCO285" s="1182"/>
      <c r="HCP285" s="1182"/>
      <c r="HCQ285" s="1182"/>
      <c r="HCR285" s="1182"/>
      <c r="HCS285" s="1182"/>
      <c r="HCT285" s="1182"/>
      <c r="HCU285" s="1177"/>
      <c r="HCV285" s="1182"/>
      <c r="HCW285" s="1182"/>
      <c r="HCX285" s="1182"/>
      <c r="HCY285" s="1182"/>
      <c r="HCZ285" s="1182"/>
      <c r="HDA285" s="1182"/>
      <c r="HDB285" s="1182"/>
      <c r="HDC285" s="1182"/>
      <c r="HDD285" s="1182"/>
      <c r="HDE285" s="1182"/>
      <c r="HDF285" s="1182"/>
      <c r="HDG285" s="1182"/>
      <c r="HDH285" s="1182"/>
      <c r="HDI285" s="1182"/>
      <c r="HDJ285" s="1177"/>
      <c r="HDK285" s="1182"/>
      <c r="HDL285" s="1182"/>
      <c r="HDM285" s="1182"/>
      <c r="HDN285" s="1182"/>
      <c r="HDO285" s="1182"/>
      <c r="HDP285" s="1182"/>
      <c r="HDQ285" s="1182"/>
      <c r="HDR285" s="1182"/>
      <c r="HDS285" s="1182"/>
      <c r="HDT285" s="1182"/>
      <c r="HDU285" s="1182"/>
      <c r="HDV285" s="1182"/>
      <c r="HDW285" s="1182"/>
      <c r="HDX285" s="1182"/>
      <c r="HDY285" s="1177"/>
      <c r="HDZ285" s="1182"/>
      <c r="HEA285" s="1182"/>
      <c r="HEB285" s="1182"/>
      <c r="HEC285" s="1182"/>
      <c r="HED285" s="1182"/>
      <c r="HEE285" s="1182"/>
      <c r="HEF285" s="1182"/>
      <c r="HEG285" s="1182"/>
      <c r="HEH285" s="1182"/>
      <c r="HEI285" s="1182"/>
      <c r="HEJ285" s="1182"/>
      <c r="HEK285" s="1182"/>
      <c r="HEL285" s="1182"/>
      <c r="HEM285" s="1182"/>
      <c r="HEN285" s="1177"/>
      <c r="HEO285" s="1182"/>
      <c r="HEP285" s="1182"/>
      <c r="HEQ285" s="1182"/>
      <c r="HER285" s="1182"/>
      <c r="HES285" s="1182"/>
      <c r="HET285" s="1182"/>
      <c r="HEU285" s="1182"/>
      <c r="HEV285" s="1182"/>
      <c r="HEW285" s="1182"/>
      <c r="HEX285" s="1182"/>
      <c r="HEY285" s="1182"/>
      <c r="HEZ285" s="1182"/>
      <c r="HFA285" s="1182"/>
      <c r="HFB285" s="1182"/>
      <c r="HFC285" s="1177"/>
      <c r="HFD285" s="1182"/>
      <c r="HFE285" s="1182"/>
      <c r="HFF285" s="1182"/>
      <c r="HFG285" s="1182"/>
      <c r="HFH285" s="1182"/>
      <c r="HFI285" s="1182"/>
      <c r="HFJ285" s="1182"/>
      <c r="HFK285" s="1182"/>
      <c r="HFL285" s="1182"/>
      <c r="HFM285" s="1182"/>
      <c r="HFN285" s="1182"/>
      <c r="HFO285" s="1182"/>
      <c r="HFP285" s="1182"/>
      <c r="HFQ285" s="1182"/>
      <c r="HFR285" s="1177"/>
      <c r="HFS285" s="1182"/>
      <c r="HFT285" s="1182"/>
      <c r="HFU285" s="1182"/>
      <c r="HFV285" s="1182"/>
      <c r="HFW285" s="1182"/>
      <c r="HFX285" s="1182"/>
      <c r="HFY285" s="1182"/>
      <c r="HFZ285" s="1182"/>
      <c r="HGA285" s="1182"/>
      <c r="HGB285" s="1182"/>
      <c r="HGC285" s="1182"/>
      <c r="HGD285" s="1182"/>
      <c r="HGE285" s="1182"/>
      <c r="HGF285" s="1182"/>
      <c r="HGG285" s="1177"/>
      <c r="HGH285" s="1182"/>
      <c r="HGI285" s="1182"/>
      <c r="HGJ285" s="1182"/>
      <c r="HGK285" s="1182"/>
      <c r="HGL285" s="1182"/>
      <c r="HGM285" s="1182"/>
      <c r="HGN285" s="1182"/>
      <c r="HGO285" s="1182"/>
      <c r="HGP285" s="1182"/>
      <c r="HGQ285" s="1182"/>
      <c r="HGR285" s="1182"/>
      <c r="HGS285" s="1182"/>
      <c r="HGT285" s="1182"/>
      <c r="HGU285" s="1182"/>
      <c r="HGV285" s="1177"/>
      <c r="HGW285" s="1182"/>
      <c r="HGX285" s="1182"/>
      <c r="HGY285" s="1182"/>
      <c r="HGZ285" s="1182"/>
      <c r="HHA285" s="1182"/>
      <c r="HHB285" s="1182"/>
      <c r="HHC285" s="1182"/>
      <c r="HHD285" s="1182"/>
      <c r="HHE285" s="1182"/>
      <c r="HHF285" s="1182"/>
      <c r="HHG285" s="1182"/>
      <c r="HHH285" s="1182"/>
      <c r="HHI285" s="1182"/>
      <c r="HHJ285" s="1182"/>
      <c r="HHK285" s="1177"/>
      <c r="HHL285" s="1182"/>
      <c r="HHM285" s="1182"/>
      <c r="HHN285" s="1182"/>
      <c r="HHO285" s="1182"/>
      <c r="HHP285" s="1182"/>
      <c r="HHQ285" s="1182"/>
      <c r="HHR285" s="1182"/>
      <c r="HHS285" s="1182"/>
      <c r="HHT285" s="1182"/>
      <c r="HHU285" s="1182"/>
      <c r="HHV285" s="1182"/>
      <c r="HHW285" s="1182"/>
      <c r="HHX285" s="1182"/>
      <c r="HHY285" s="1182"/>
      <c r="HHZ285" s="1177"/>
      <c r="HIA285" s="1182"/>
      <c r="HIB285" s="1182"/>
      <c r="HIC285" s="1182"/>
      <c r="HID285" s="1182"/>
      <c r="HIE285" s="1182"/>
      <c r="HIF285" s="1182"/>
      <c r="HIG285" s="1182"/>
      <c r="HIH285" s="1182"/>
      <c r="HII285" s="1182"/>
      <c r="HIJ285" s="1182"/>
      <c r="HIK285" s="1182"/>
      <c r="HIL285" s="1182"/>
      <c r="HIM285" s="1182"/>
      <c r="HIN285" s="1182"/>
      <c r="HIO285" s="1177"/>
      <c r="HIP285" s="1182"/>
      <c r="HIQ285" s="1182"/>
      <c r="HIR285" s="1182"/>
      <c r="HIS285" s="1182"/>
      <c r="HIT285" s="1182"/>
      <c r="HIU285" s="1182"/>
      <c r="HIV285" s="1182"/>
      <c r="HIW285" s="1182"/>
      <c r="HIX285" s="1182"/>
      <c r="HIY285" s="1182"/>
      <c r="HIZ285" s="1182"/>
      <c r="HJA285" s="1182"/>
      <c r="HJB285" s="1182"/>
      <c r="HJC285" s="1182"/>
      <c r="HJD285" s="1177"/>
      <c r="HJE285" s="1182"/>
      <c r="HJF285" s="1182"/>
      <c r="HJG285" s="1182"/>
      <c r="HJH285" s="1182"/>
      <c r="HJI285" s="1182"/>
      <c r="HJJ285" s="1182"/>
      <c r="HJK285" s="1182"/>
      <c r="HJL285" s="1182"/>
      <c r="HJM285" s="1182"/>
      <c r="HJN285" s="1182"/>
      <c r="HJO285" s="1182"/>
      <c r="HJP285" s="1182"/>
      <c r="HJQ285" s="1182"/>
      <c r="HJR285" s="1182"/>
      <c r="HJS285" s="1177"/>
      <c r="HJT285" s="1182"/>
      <c r="HJU285" s="1182"/>
      <c r="HJV285" s="1182"/>
      <c r="HJW285" s="1182"/>
      <c r="HJX285" s="1182"/>
      <c r="HJY285" s="1182"/>
      <c r="HJZ285" s="1182"/>
      <c r="HKA285" s="1182"/>
      <c r="HKB285" s="1182"/>
      <c r="HKC285" s="1182"/>
      <c r="HKD285" s="1182"/>
      <c r="HKE285" s="1182"/>
      <c r="HKF285" s="1182"/>
      <c r="HKG285" s="1182"/>
      <c r="HKH285" s="1177"/>
      <c r="HKI285" s="1182"/>
      <c r="HKJ285" s="1182"/>
      <c r="HKK285" s="1182"/>
      <c r="HKL285" s="1182"/>
      <c r="HKM285" s="1182"/>
      <c r="HKN285" s="1182"/>
      <c r="HKO285" s="1182"/>
      <c r="HKP285" s="1182"/>
      <c r="HKQ285" s="1182"/>
      <c r="HKR285" s="1182"/>
      <c r="HKS285" s="1182"/>
      <c r="HKT285" s="1182"/>
      <c r="HKU285" s="1182"/>
      <c r="HKV285" s="1182"/>
      <c r="HKW285" s="1177"/>
      <c r="HKX285" s="1182"/>
      <c r="HKY285" s="1182"/>
      <c r="HKZ285" s="1182"/>
      <c r="HLA285" s="1182"/>
      <c r="HLB285" s="1182"/>
      <c r="HLC285" s="1182"/>
      <c r="HLD285" s="1182"/>
      <c r="HLE285" s="1182"/>
      <c r="HLF285" s="1182"/>
      <c r="HLG285" s="1182"/>
      <c r="HLH285" s="1182"/>
      <c r="HLI285" s="1182"/>
      <c r="HLJ285" s="1182"/>
      <c r="HLK285" s="1182"/>
      <c r="HLL285" s="1177"/>
      <c r="HLM285" s="1182"/>
      <c r="HLN285" s="1182"/>
      <c r="HLO285" s="1182"/>
      <c r="HLP285" s="1182"/>
      <c r="HLQ285" s="1182"/>
      <c r="HLR285" s="1182"/>
      <c r="HLS285" s="1182"/>
      <c r="HLT285" s="1182"/>
      <c r="HLU285" s="1182"/>
      <c r="HLV285" s="1182"/>
      <c r="HLW285" s="1182"/>
      <c r="HLX285" s="1182"/>
      <c r="HLY285" s="1182"/>
      <c r="HLZ285" s="1182"/>
      <c r="HMA285" s="1177"/>
      <c r="HMB285" s="1182"/>
      <c r="HMC285" s="1182"/>
      <c r="HMD285" s="1182"/>
      <c r="HME285" s="1182"/>
      <c r="HMF285" s="1182"/>
      <c r="HMG285" s="1182"/>
      <c r="HMH285" s="1182"/>
      <c r="HMI285" s="1182"/>
      <c r="HMJ285" s="1182"/>
      <c r="HMK285" s="1182"/>
      <c r="HML285" s="1182"/>
      <c r="HMM285" s="1182"/>
      <c r="HMN285" s="1182"/>
      <c r="HMO285" s="1182"/>
      <c r="HMP285" s="1177"/>
      <c r="HMQ285" s="1182"/>
      <c r="HMR285" s="1182"/>
      <c r="HMS285" s="1182"/>
      <c r="HMT285" s="1182"/>
      <c r="HMU285" s="1182"/>
      <c r="HMV285" s="1182"/>
      <c r="HMW285" s="1182"/>
      <c r="HMX285" s="1182"/>
      <c r="HMY285" s="1182"/>
      <c r="HMZ285" s="1182"/>
      <c r="HNA285" s="1182"/>
      <c r="HNB285" s="1182"/>
      <c r="HNC285" s="1182"/>
      <c r="HND285" s="1182"/>
      <c r="HNE285" s="1177"/>
      <c r="HNF285" s="1182"/>
      <c r="HNG285" s="1182"/>
      <c r="HNH285" s="1182"/>
      <c r="HNI285" s="1182"/>
      <c r="HNJ285" s="1182"/>
      <c r="HNK285" s="1182"/>
      <c r="HNL285" s="1182"/>
      <c r="HNM285" s="1182"/>
      <c r="HNN285" s="1182"/>
      <c r="HNO285" s="1182"/>
      <c r="HNP285" s="1182"/>
      <c r="HNQ285" s="1182"/>
      <c r="HNR285" s="1182"/>
      <c r="HNS285" s="1182"/>
      <c r="HNT285" s="1177"/>
      <c r="HNU285" s="1182"/>
      <c r="HNV285" s="1182"/>
      <c r="HNW285" s="1182"/>
      <c r="HNX285" s="1182"/>
      <c r="HNY285" s="1182"/>
      <c r="HNZ285" s="1182"/>
      <c r="HOA285" s="1182"/>
      <c r="HOB285" s="1182"/>
      <c r="HOC285" s="1182"/>
      <c r="HOD285" s="1182"/>
      <c r="HOE285" s="1182"/>
      <c r="HOF285" s="1182"/>
      <c r="HOG285" s="1182"/>
      <c r="HOH285" s="1182"/>
      <c r="HOI285" s="1177"/>
      <c r="HOJ285" s="1182"/>
      <c r="HOK285" s="1182"/>
      <c r="HOL285" s="1182"/>
      <c r="HOM285" s="1182"/>
      <c r="HON285" s="1182"/>
      <c r="HOO285" s="1182"/>
      <c r="HOP285" s="1182"/>
      <c r="HOQ285" s="1182"/>
      <c r="HOR285" s="1182"/>
      <c r="HOS285" s="1182"/>
      <c r="HOT285" s="1182"/>
      <c r="HOU285" s="1182"/>
      <c r="HOV285" s="1182"/>
      <c r="HOW285" s="1182"/>
      <c r="HOX285" s="1177"/>
      <c r="HOY285" s="1182"/>
      <c r="HOZ285" s="1182"/>
      <c r="HPA285" s="1182"/>
      <c r="HPB285" s="1182"/>
      <c r="HPC285" s="1182"/>
      <c r="HPD285" s="1182"/>
      <c r="HPE285" s="1182"/>
      <c r="HPF285" s="1182"/>
      <c r="HPG285" s="1182"/>
      <c r="HPH285" s="1182"/>
      <c r="HPI285" s="1182"/>
      <c r="HPJ285" s="1182"/>
      <c r="HPK285" s="1182"/>
      <c r="HPL285" s="1182"/>
      <c r="HPM285" s="1177"/>
      <c r="HPN285" s="1182"/>
      <c r="HPO285" s="1182"/>
      <c r="HPP285" s="1182"/>
      <c r="HPQ285" s="1182"/>
      <c r="HPR285" s="1182"/>
      <c r="HPS285" s="1182"/>
      <c r="HPT285" s="1182"/>
      <c r="HPU285" s="1182"/>
      <c r="HPV285" s="1182"/>
      <c r="HPW285" s="1182"/>
      <c r="HPX285" s="1182"/>
      <c r="HPY285" s="1182"/>
      <c r="HPZ285" s="1182"/>
      <c r="HQA285" s="1182"/>
      <c r="HQB285" s="1177"/>
      <c r="HQC285" s="1182"/>
      <c r="HQD285" s="1182"/>
      <c r="HQE285" s="1182"/>
      <c r="HQF285" s="1182"/>
      <c r="HQG285" s="1182"/>
      <c r="HQH285" s="1182"/>
      <c r="HQI285" s="1182"/>
      <c r="HQJ285" s="1182"/>
      <c r="HQK285" s="1182"/>
      <c r="HQL285" s="1182"/>
      <c r="HQM285" s="1182"/>
      <c r="HQN285" s="1182"/>
      <c r="HQO285" s="1182"/>
      <c r="HQP285" s="1182"/>
      <c r="HQQ285" s="1177"/>
      <c r="HQR285" s="1182"/>
      <c r="HQS285" s="1182"/>
      <c r="HQT285" s="1182"/>
      <c r="HQU285" s="1182"/>
      <c r="HQV285" s="1182"/>
      <c r="HQW285" s="1182"/>
      <c r="HQX285" s="1182"/>
      <c r="HQY285" s="1182"/>
      <c r="HQZ285" s="1182"/>
      <c r="HRA285" s="1182"/>
      <c r="HRB285" s="1182"/>
      <c r="HRC285" s="1182"/>
      <c r="HRD285" s="1182"/>
      <c r="HRE285" s="1182"/>
      <c r="HRF285" s="1177"/>
      <c r="HRG285" s="1182"/>
      <c r="HRH285" s="1182"/>
      <c r="HRI285" s="1182"/>
      <c r="HRJ285" s="1182"/>
      <c r="HRK285" s="1182"/>
      <c r="HRL285" s="1182"/>
      <c r="HRM285" s="1182"/>
      <c r="HRN285" s="1182"/>
      <c r="HRO285" s="1182"/>
      <c r="HRP285" s="1182"/>
      <c r="HRQ285" s="1182"/>
      <c r="HRR285" s="1182"/>
      <c r="HRS285" s="1182"/>
      <c r="HRT285" s="1182"/>
      <c r="HRU285" s="1177"/>
      <c r="HRV285" s="1182"/>
      <c r="HRW285" s="1182"/>
      <c r="HRX285" s="1182"/>
      <c r="HRY285" s="1182"/>
      <c r="HRZ285" s="1182"/>
      <c r="HSA285" s="1182"/>
      <c r="HSB285" s="1182"/>
      <c r="HSC285" s="1182"/>
      <c r="HSD285" s="1182"/>
      <c r="HSE285" s="1182"/>
      <c r="HSF285" s="1182"/>
      <c r="HSG285" s="1182"/>
      <c r="HSH285" s="1182"/>
      <c r="HSI285" s="1182"/>
      <c r="HSJ285" s="1177"/>
      <c r="HSK285" s="1182"/>
      <c r="HSL285" s="1182"/>
      <c r="HSM285" s="1182"/>
      <c r="HSN285" s="1182"/>
      <c r="HSO285" s="1182"/>
      <c r="HSP285" s="1182"/>
      <c r="HSQ285" s="1182"/>
      <c r="HSR285" s="1182"/>
      <c r="HSS285" s="1182"/>
      <c r="HST285" s="1182"/>
      <c r="HSU285" s="1182"/>
      <c r="HSV285" s="1182"/>
      <c r="HSW285" s="1182"/>
      <c r="HSX285" s="1182"/>
      <c r="HSY285" s="1177"/>
      <c r="HSZ285" s="1182"/>
      <c r="HTA285" s="1182"/>
      <c r="HTB285" s="1182"/>
      <c r="HTC285" s="1182"/>
      <c r="HTD285" s="1182"/>
      <c r="HTE285" s="1182"/>
      <c r="HTF285" s="1182"/>
      <c r="HTG285" s="1182"/>
      <c r="HTH285" s="1182"/>
      <c r="HTI285" s="1182"/>
      <c r="HTJ285" s="1182"/>
      <c r="HTK285" s="1182"/>
      <c r="HTL285" s="1182"/>
      <c r="HTM285" s="1182"/>
      <c r="HTN285" s="1177"/>
      <c r="HTO285" s="1182"/>
      <c r="HTP285" s="1182"/>
      <c r="HTQ285" s="1182"/>
      <c r="HTR285" s="1182"/>
      <c r="HTS285" s="1182"/>
      <c r="HTT285" s="1182"/>
      <c r="HTU285" s="1182"/>
      <c r="HTV285" s="1182"/>
      <c r="HTW285" s="1182"/>
      <c r="HTX285" s="1182"/>
      <c r="HTY285" s="1182"/>
      <c r="HTZ285" s="1182"/>
      <c r="HUA285" s="1182"/>
      <c r="HUB285" s="1182"/>
      <c r="HUC285" s="1177"/>
      <c r="HUD285" s="1182"/>
      <c r="HUE285" s="1182"/>
      <c r="HUF285" s="1182"/>
      <c r="HUG285" s="1182"/>
      <c r="HUH285" s="1182"/>
      <c r="HUI285" s="1182"/>
      <c r="HUJ285" s="1182"/>
      <c r="HUK285" s="1182"/>
      <c r="HUL285" s="1182"/>
      <c r="HUM285" s="1182"/>
      <c r="HUN285" s="1182"/>
      <c r="HUO285" s="1182"/>
      <c r="HUP285" s="1182"/>
      <c r="HUQ285" s="1182"/>
      <c r="HUR285" s="1177"/>
      <c r="HUS285" s="1182"/>
      <c r="HUT285" s="1182"/>
      <c r="HUU285" s="1182"/>
      <c r="HUV285" s="1182"/>
      <c r="HUW285" s="1182"/>
      <c r="HUX285" s="1182"/>
      <c r="HUY285" s="1182"/>
      <c r="HUZ285" s="1182"/>
      <c r="HVA285" s="1182"/>
      <c r="HVB285" s="1182"/>
      <c r="HVC285" s="1182"/>
      <c r="HVD285" s="1182"/>
      <c r="HVE285" s="1182"/>
      <c r="HVF285" s="1182"/>
      <c r="HVG285" s="1177"/>
      <c r="HVH285" s="1182"/>
      <c r="HVI285" s="1182"/>
      <c r="HVJ285" s="1182"/>
      <c r="HVK285" s="1182"/>
      <c r="HVL285" s="1182"/>
      <c r="HVM285" s="1182"/>
      <c r="HVN285" s="1182"/>
      <c r="HVO285" s="1182"/>
      <c r="HVP285" s="1182"/>
      <c r="HVQ285" s="1182"/>
      <c r="HVR285" s="1182"/>
      <c r="HVS285" s="1182"/>
      <c r="HVT285" s="1182"/>
      <c r="HVU285" s="1182"/>
      <c r="HVV285" s="1177"/>
      <c r="HVW285" s="1182"/>
      <c r="HVX285" s="1182"/>
      <c r="HVY285" s="1182"/>
      <c r="HVZ285" s="1182"/>
      <c r="HWA285" s="1182"/>
      <c r="HWB285" s="1182"/>
      <c r="HWC285" s="1182"/>
      <c r="HWD285" s="1182"/>
      <c r="HWE285" s="1182"/>
      <c r="HWF285" s="1182"/>
      <c r="HWG285" s="1182"/>
      <c r="HWH285" s="1182"/>
      <c r="HWI285" s="1182"/>
      <c r="HWJ285" s="1182"/>
      <c r="HWK285" s="1177"/>
      <c r="HWL285" s="1182"/>
      <c r="HWM285" s="1182"/>
      <c r="HWN285" s="1182"/>
      <c r="HWO285" s="1182"/>
      <c r="HWP285" s="1182"/>
      <c r="HWQ285" s="1182"/>
      <c r="HWR285" s="1182"/>
      <c r="HWS285" s="1182"/>
      <c r="HWT285" s="1182"/>
      <c r="HWU285" s="1182"/>
      <c r="HWV285" s="1182"/>
      <c r="HWW285" s="1182"/>
      <c r="HWX285" s="1182"/>
      <c r="HWY285" s="1182"/>
      <c r="HWZ285" s="1177"/>
      <c r="HXA285" s="1182"/>
      <c r="HXB285" s="1182"/>
      <c r="HXC285" s="1182"/>
      <c r="HXD285" s="1182"/>
      <c r="HXE285" s="1182"/>
      <c r="HXF285" s="1182"/>
      <c r="HXG285" s="1182"/>
      <c r="HXH285" s="1182"/>
      <c r="HXI285" s="1182"/>
      <c r="HXJ285" s="1182"/>
      <c r="HXK285" s="1182"/>
      <c r="HXL285" s="1182"/>
      <c r="HXM285" s="1182"/>
      <c r="HXN285" s="1182"/>
      <c r="HXO285" s="1177"/>
      <c r="HXP285" s="1182"/>
      <c r="HXQ285" s="1182"/>
      <c r="HXR285" s="1182"/>
      <c r="HXS285" s="1182"/>
      <c r="HXT285" s="1182"/>
      <c r="HXU285" s="1182"/>
      <c r="HXV285" s="1182"/>
      <c r="HXW285" s="1182"/>
      <c r="HXX285" s="1182"/>
      <c r="HXY285" s="1182"/>
      <c r="HXZ285" s="1182"/>
      <c r="HYA285" s="1182"/>
      <c r="HYB285" s="1182"/>
      <c r="HYC285" s="1182"/>
      <c r="HYD285" s="1177"/>
      <c r="HYE285" s="1182"/>
      <c r="HYF285" s="1182"/>
      <c r="HYG285" s="1182"/>
      <c r="HYH285" s="1182"/>
      <c r="HYI285" s="1182"/>
      <c r="HYJ285" s="1182"/>
      <c r="HYK285" s="1182"/>
      <c r="HYL285" s="1182"/>
      <c r="HYM285" s="1182"/>
      <c r="HYN285" s="1182"/>
      <c r="HYO285" s="1182"/>
      <c r="HYP285" s="1182"/>
      <c r="HYQ285" s="1182"/>
      <c r="HYR285" s="1182"/>
      <c r="HYS285" s="1177"/>
      <c r="HYT285" s="1182"/>
      <c r="HYU285" s="1182"/>
      <c r="HYV285" s="1182"/>
      <c r="HYW285" s="1182"/>
      <c r="HYX285" s="1182"/>
      <c r="HYY285" s="1182"/>
      <c r="HYZ285" s="1182"/>
      <c r="HZA285" s="1182"/>
      <c r="HZB285" s="1182"/>
      <c r="HZC285" s="1182"/>
      <c r="HZD285" s="1182"/>
      <c r="HZE285" s="1182"/>
      <c r="HZF285" s="1182"/>
      <c r="HZG285" s="1182"/>
      <c r="HZH285" s="1177"/>
      <c r="HZI285" s="1182"/>
      <c r="HZJ285" s="1182"/>
      <c r="HZK285" s="1182"/>
      <c r="HZL285" s="1182"/>
      <c r="HZM285" s="1182"/>
      <c r="HZN285" s="1182"/>
      <c r="HZO285" s="1182"/>
      <c r="HZP285" s="1182"/>
      <c r="HZQ285" s="1182"/>
      <c r="HZR285" s="1182"/>
      <c r="HZS285" s="1182"/>
      <c r="HZT285" s="1182"/>
      <c r="HZU285" s="1182"/>
      <c r="HZV285" s="1182"/>
      <c r="HZW285" s="1177"/>
      <c r="HZX285" s="1182"/>
      <c r="HZY285" s="1182"/>
      <c r="HZZ285" s="1182"/>
      <c r="IAA285" s="1182"/>
      <c r="IAB285" s="1182"/>
      <c r="IAC285" s="1182"/>
      <c r="IAD285" s="1182"/>
      <c r="IAE285" s="1182"/>
      <c r="IAF285" s="1182"/>
      <c r="IAG285" s="1182"/>
      <c r="IAH285" s="1182"/>
      <c r="IAI285" s="1182"/>
      <c r="IAJ285" s="1182"/>
      <c r="IAK285" s="1182"/>
      <c r="IAL285" s="1177"/>
      <c r="IAM285" s="1182"/>
      <c r="IAN285" s="1182"/>
      <c r="IAO285" s="1182"/>
      <c r="IAP285" s="1182"/>
      <c r="IAQ285" s="1182"/>
      <c r="IAR285" s="1182"/>
      <c r="IAS285" s="1182"/>
      <c r="IAT285" s="1182"/>
      <c r="IAU285" s="1182"/>
      <c r="IAV285" s="1182"/>
      <c r="IAW285" s="1182"/>
      <c r="IAX285" s="1182"/>
      <c r="IAY285" s="1182"/>
      <c r="IAZ285" s="1182"/>
      <c r="IBA285" s="1177"/>
      <c r="IBB285" s="1182"/>
      <c r="IBC285" s="1182"/>
      <c r="IBD285" s="1182"/>
      <c r="IBE285" s="1182"/>
      <c r="IBF285" s="1182"/>
      <c r="IBG285" s="1182"/>
      <c r="IBH285" s="1182"/>
      <c r="IBI285" s="1182"/>
      <c r="IBJ285" s="1182"/>
      <c r="IBK285" s="1182"/>
      <c r="IBL285" s="1182"/>
      <c r="IBM285" s="1182"/>
      <c r="IBN285" s="1182"/>
      <c r="IBO285" s="1182"/>
      <c r="IBP285" s="1177"/>
      <c r="IBQ285" s="1182"/>
      <c r="IBR285" s="1182"/>
      <c r="IBS285" s="1182"/>
      <c r="IBT285" s="1182"/>
      <c r="IBU285" s="1182"/>
      <c r="IBV285" s="1182"/>
      <c r="IBW285" s="1182"/>
      <c r="IBX285" s="1182"/>
      <c r="IBY285" s="1182"/>
      <c r="IBZ285" s="1182"/>
      <c r="ICA285" s="1182"/>
      <c r="ICB285" s="1182"/>
      <c r="ICC285" s="1182"/>
      <c r="ICD285" s="1182"/>
      <c r="ICE285" s="1177"/>
      <c r="ICF285" s="1182"/>
      <c r="ICG285" s="1182"/>
      <c r="ICH285" s="1182"/>
      <c r="ICI285" s="1182"/>
      <c r="ICJ285" s="1182"/>
      <c r="ICK285" s="1182"/>
      <c r="ICL285" s="1182"/>
      <c r="ICM285" s="1182"/>
      <c r="ICN285" s="1182"/>
      <c r="ICO285" s="1182"/>
      <c r="ICP285" s="1182"/>
      <c r="ICQ285" s="1182"/>
      <c r="ICR285" s="1182"/>
      <c r="ICS285" s="1182"/>
      <c r="ICT285" s="1177"/>
      <c r="ICU285" s="1182"/>
      <c r="ICV285" s="1182"/>
      <c r="ICW285" s="1182"/>
      <c r="ICX285" s="1182"/>
      <c r="ICY285" s="1182"/>
      <c r="ICZ285" s="1182"/>
      <c r="IDA285" s="1182"/>
      <c r="IDB285" s="1182"/>
      <c r="IDC285" s="1182"/>
      <c r="IDD285" s="1182"/>
      <c r="IDE285" s="1182"/>
      <c r="IDF285" s="1182"/>
      <c r="IDG285" s="1182"/>
      <c r="IDH285" s="1182"/>
      <c r="IDI285" s="1177"/>
      <c r="IDJ285" s="1182"/>
      <c r="IDK285" s="1182"/>
      <c r="IDL285" s="1182"/>
      <c r="IDM285" s="1182"/>
      <c r="IDN285" s="1182"/>
      <c r="IDO285" s="1182"/>
      <c r="IDP285" s="1182"/>
      <c r="IDQ285" s="1182"/>
      <c r="IDR285" s="1182"/>
      <c r="IDS285" s="1182"/>
      <c r="IDT285" s="1182"/>
      <c r="IDU285" s="1182"/>
      <c r="IDV285" s="1182"/>
      <c r="IDW285" s="1182"/>
      <c r="IDX285" s="1177"/>
      <c r="IDY285" s="1182"/>
      <c r="IDZ285" s="1182"/>
      <c r="IEA285" s="1182"/>
      <c r="IEB285" s="1182"/>
      <c r="IEC285" s="1182"/>
      <c r="IED285" s="1182"/>
      <c r="IEE285" s="1182"/>
      <c r="IEF285" s="1182"/>
      <c r="IEG285" s="1182"/>
      <c r="IEH285" s="1182"/>
      <c r="IEI285" s="1182"/>
      <c r="IEJ285" s="1182"/>
      <c r="IEK285" s="1182"/>
      <c r="IEL285" s="1182"/>
      <c r="IEM285" s="1177"/>
      <c r="IEN285" s="1182"/>
      <c r="IEO285" s="1182"/>
      <c r="IEP285" s="1182"/>
      <c r="IEQ285" s="1182"/>
      <c r="IER285" s="1182"/>
      <c r="IES285" s="1182"/>
      <c r="IET285" s="1182"/>
      <c r="IEU285" s="1182"/>
      <c r="IEV285" s="1182"/>
      <c r="IEW285" s="1182"/>
      <c r="IEX285" s="1182"/>
      <c r="IEY285" s="1182"/>
      <c r="IEZ285" s="1182"/>
      <c r="IFA285" s="1182"/>
      <c r="IFB285" s="1177"/>
      <c r="IFC285" s="1182"/>
      <c r="IFD285" s="1182"/>
      <c r="IFE285" s="1182"/>
      <c r="IFF285" s="1182"/>
      <c r="IFG285" s="1182"/>
      <c r="IFH285" s="1182"/>
      <c r="IFI285" s="1182"/>
      <c r="IFJ285" s="1182"/>
      <c r="IFK285" s="1182"/>
      <c r="IFL285" s="1182"/>
      <c r="IFM285" s="1182"/>
      <c r="IFN285" s="1182"/>
      <c r="IFO285" s="1182"/>
      <c r="IFP285" s="1182"/>
      <c r="IFQ285" s="1177"/>
      <c r="IFR285" s="1182"/>
      <c r="IFS285" s="1182"/>
      <c r="IFT285" s="1182"/>
      <c r="IFU285" s="1182"/>
      <c r="IFV285" s="1182"/>
      <c r="IFW285" s="1182"/>
      <c r="IFX285" s="1182"/>
      <c r="IFY285" s="1182"/>
      <c r="IFZ285" s="1182"/>
      <c r="IGA285" s="1182"/>
      <c r="IGB285" s="1182"/>
      <c r="IGC285" s="1182"/>
      <c r="IGD285" s="1182"/>
      <c r="IGE285" s="1182"/>
      <c r="IGF285" s="1177"/>
      <c r="IGG285" s="1182"/>
      <c r="IGH285" s="1182"/>
      <c r="IGI285" s="1182"/>
      <c r="IGJ285" s="1182"/>
      <c r="IGK285" s="1182"/>
      <c r="IGL285" s="1182"/>
      <c r="IGM285" s="1182"/>
      <c r="IGN285" s="1182"/>
      <c r="IGO285" s="1182"/>
      <c r="IGP285" s="1182"/>
      <c r="IGQ285" s="1182"/>
      <c r="IGR285" s="1182"/>
      <c r="IGS285" s="1182"/>
      <c r="IGT285" s="1182"/>
      <c r="IGU285" s="1177"/>
      <c r="IGV285" s="1182"/>
      <c r="IGW285" s="1182"/>
      <c r="IGX285" s="1182"/>
      <c r="IGY285" s="1182"/>
      <c r="IGZ285" s="1182"/>
      <c r="IHA285" s="1182"/>
      <c r="IHB285" s="1182"/>
      <c r="IHC285" s="1182"/>
      <c r="IHD285" s="1182"/>
      <c r="IHE285" s="1182"/>
      <c r="IHF285" s="1182"/>
      <c r="IHG285" s="1182"/>
      <c r="IHH285" s="1182"/>
      <c r="IHI285" s="1182"/>
      <c r="IHJ285" s="1177"/>
      <c r="IHK285" s="1182"/>
      <c r="IHL285" s="1182"/>
      <c r="IHM285" s="1182"/>
      <c r="IHN285" s="1182"/>
      <c r="IHO285" s="1182"/>
      <c r="IHP285" s="1182"/>
      <c r="IHQ285" s="1182"/>
      <c r="IHR285" s="1182"/>
      <c r="IHS285" s="1182"/>
      <c r="IHT285" s="1182"/>
      <c r="IHU285" s="1182"/>
      <c r="IHV285" s="1182"/>
      <c r="IHW285" s="1182"/>
      <c r="IHX285" s="1182"/>
      <c r="IHY285" s="1177"/>
      <c r="IHZ285" s="1182"/>
      <c r="IIA285" s="1182"/>
      <c r="IIB285" s="1182"/>
      <c r="IIC285" s="1182"/>
      <c r="IID285" s="1182"/>
      <c r="IIE285" s="1182"/>
      <c r="IIF285" s="1182"/>
      <c r="IIG285" s="1182"/>
      <c r="IIH285" s="1182"/>
      <c r="III285" s="1182"/>
      <c r="IIJ285" s="1182"/>
      <c r="IIK285" s="1182"/>
      <c r="IIL285" s="1182"/>
      <c r="IIM285" s="1182"/>
      <c r="IIN285" s="1177"/>
      <c r="IIO285" s="1182"/>
      <c r="IIP285" s="1182"/>
      <c r="IIQ285" s="1182"/>
      <c r="IIR285" s="1182"/>
      <c r="IIS285" s="1182"/>
      <c r="IIT285" s="1182"/>
      <c r="IIU285" s="1182"/>
      <c r="IIV285" s="1182"/>
      <c r="IIW285" s="1182"/>
      <c r="IIX285" s="1182"/>
      <c r="IIY285" s="1182"/>
      <c r="IIZ285" s="1182"/>
      <c r="IJA285" s="1182"/>
      <c r="IJB285" s="1182"/>
      <c r="IJC285" s="1177"/>
      <c r="IJD285" s="1182"/>
      <c r="IJE285" s="1182"/>
      <c r="IJF285" s="1182"/>
      <c r="IJG285" s="1182"/>
      <c r="IJH285" s="1182"/>
      <c r="IJI285" s="1182"/>
      <c r="IJJ285" s="1182"/>
      <c r="IJK285" s="1182"/>
      <c r="IJL285" s="1182"/>
      <c r="IJM285" s="1182"/>
      <c r="IJN285" s="1182"/>
      <c r="IJO285" s="1182"/>
      <c r="IJP285" s="1182"/>
      <c r="IJQ285" s="1182"/>
      <c r="IJR285" s="1177"/>
      <c r="IJS285" s="1182"/>
      <c r="IJT285" s="1182"/>
      <c r="IJU285" s="1182"/>
      <c r="IJV285" s="1182"/>
      <c r="IJW285" s="1182"/>
      <c r="IJX285" s="1182"/>
      <c r="IJY285" s="1182"/>
      <c r="IJZ285" s="1182"/>
      <c r="IKA285" s="1182"/>
      <c r="IKB285" s="1182"/>
      <c r="IKC285" s="1182"/>
      <c r="IKD285" s="1182"/>
      <c r="IKE285" s="1182"/>
      <c r="IKF285" s="1182"/>
      <c r="IKG285" s="1177"/>
      <c r="IKH285" s="1182"/>
      <c r="IKI285" s="1182"/>
      <c r="IKJ285" s="1182"/>
      <c r="IKK285" s="1182"/>
      <c r="IKL285" s="1182"/>
      <c r="IKM285" s="1182"/>
      <c r="IKN285" s="1182"/>
      <c r="IKO285" s="1182"/>
      <c r="IKP285" s="1182"/>
      <c r="IKQ285" s="1182"/>
      <c r="IKR285" s="1182"/>
      <c r="IKS285" s="1182"/>
      <c r="IKT285" s="1182"/>
      <c r="IKU285" s="1182"/>
      <c r="IKV285" s="1177"/>
      <c r="IKW285" s="1182"/>
      <c r="IKX285" s="1182"/>
      <c r="IKY285" s="1182"/>
      <c r="IKZ285" s="1182"/>
      <c r="ILA285" s="1182"/>
      <c r="ILB285" s="1182"/>
      <c r="ILC285" s="1182"/>
      <c r="ILD285" s="1182"/>
      <c r="ILE285" s="1182"/>
      <c r="ILF285" s="1182"/>
      <c r="ILG285" s="1182"/>
      <c r="ILH285" s="1182"/>
      <c r="ILI285" s="1182"/>
      <c r="ILJ285" s="1182"/>
      <c r="ILK285" s="1177"/>
      <c r="ILL285" s="1182"/>
      <c r="ILM285" s="1182"/>
      <c r="ILN285" s="1182"/>
      <c r="ILO285" s="1182"/>
      <c r="ILP285" s="1182"/>
      <c r="ILQ285" s="1182"/>
      <c r="ILR285" s="1182"/>
      <c r="ILS285" s="1182"/>
      <c r="ILT285" s="1182"/>
      <c r="ILU285" s="1182"/>
      <c r="ILV285" s="1182"/>
      <c r="ILW285" s="1182"/>
      <c r="ILX285" s="1182"/>
      <c r="ILY285" s="1182"/>
      <c r="ILZ285" s="1177"/>
      <c r="IMA285" s="1182"/>
      <c r="IMB285" s="1182"/>
      <c r="IMC285" s="1182"/>
      <c r="IMD285" s="1182"/>
      <c r="IME285" s="1182"/>
      <c r="IMF285" s="1182"/>
      <c r="IMG285" s="1182"/>
      <c r="IMH285" s="1182"/>
      <c r="IMI285" s="1182"/>
      <c r="IMJ285" s="1182"/>
      <c r="IMK285" s="1182"/>
      <c r="IML285" s="1182"/>
      <c r="IMM285" s="1182"/>
      <c r="IMN285" s="1182"/>
      <c r="IMO285" s="1177"/>
      <c r="IMP285" s="1182"/>
      <c r="IMQ285" s="1182"/>
      <c r="IMR285" s="1182"/>
      <c r="IMS285" s="1182"/>
      <c r="IMT285" s="1182"/>
      <c r="IMU285" s="1182"/>
      <c r="IMV285" s="1182"/>
      <c r="IMW285" s="1182"/>
      <c r="IMX285" s="1182"/>
      <c r="IMY285" s="1182"/>
      <c r="IMZ285" s="1182"/>
      <c r="INA285" s="1182"/>
      <c r="INB285" s="1182"/>
      <c r="INC285" s="1182"/>
      <c r="IND285" s="1177"/>
      <c r="INE285" s="1182"/>
      <c r="INF285" s="1182"/>
      <c r="ING285" s="1182"/>
      <c r="INH285" s="1182"/>
      <c r="INI285" s="1182"/>
      <c r="INJ285" s="1182"/>
      <c r="INK285" s="1182"/>
      <c r="INL285" s="1182"/>
      <c r="INM285" s="1182"/>
      <c r="INN285" s="1182"/>
      <c r="INO285" s="1182"/>
      <c r="INP285" s="1182"/>
      <c r="INQ285" s="1182"/>
      <c r="INR285" s="1182"/>
      <c r="INS285" s="1177"/>
      <c r="INT285" s="1182"/>
      <c r="INU285" s="1182"/>
      <c r="INV285" s="1182"/>
      <c r="INW285" s="1182"/>
      <c r="INX285" s="1182"/>
      <c r="INY285" s="1182"/>
      <c r="INZ285" s="1182"/>
      <c r="IOA285" s="1182"/>
      <c r="IOB285" s="1182"/>
      <c r="IOC285" s="1182"/>
      <c r="IOD285" s="1182"/>
      <c r="IOE285" s="1182"/>
      <c r="IOF285" s="1182"/>
      <c r="IOG285" s="1182"/>
      <c r="IOH285" s="1177"/>
      <c r="IOI285" s="1182"/>
      <c r="IOJ285" s="1182"/>
      <c r="IOK285" s="1182"/>
      <c r="IOL285" s="1182"/>
      <c r="IOM285" s="1182"/>
      <c r="ION285" s="1182"/>
      <c r="IOO285" s="1182"/>
      <c r="IOP285" s="1182"/>
      <c r="IOQ285" s="1182"/>
      <c r="IOR285" s="1182"/>
      <c r="IOS285" s="1182"/>
      <c r="IOT285" s="1182"/>
      <c r="IOU285" s="1182"/>
      <c r="IOV285" s="1182"/>
      <c r="IOW285" s="1177"/>
      <c r="IOX285" s="1182"/>
      <c r="IOY285" s="1182"/>
      <c r="IOZ285" s="1182"/>
      <c r="IPA285" s="1182"/>
      <c r="IPB285" s="1182"/>
      <c r="IPC285" s="1182"/>
      <c r="IPD285" s="1182"/>
      <c r="IPE285" s="1182"/>
      <c r="IPF285" s="1182"/>
      <c r="IPG285" s="1182"/>
      <c r="IPH285" s="1182"/>
      <c r="IPI285" s="1182"/>
      <c r="IPJ285" s="1182"/>
      <c r="IPK285" s="1182"/>
      <c r="IPL285" s="1177"/>
      <c r="IPM285" s="1182"/>
      <c r="IPN285" s="1182"/>
      <c r="IPO285" s="1182"/>
      <c r="IPP285" s="1182"/>
      <c r="IPQ285" s="1182"/>
      <c r="IPR285" s="1182"/>
      <c r="IPS285" s="1182"/>
      <c r="IPT285" s="1182"/>
      <c r="IPU285" s="1182"/>
      <c r="IPV285" s="1182"/>
      <c r="IPW285" s="1182"/>
      <c r="IPX285" s="1182"/>
      <c r="IPY285" s="1182"/>
      <c r="IPZ285" s="1182"/>
      <c r="IQA285" s="1177"/>
      <c r="IQB285" s="1182"/>
      <c r="IQC285" s="1182"/>
      <c r="IQD285" s="1182"/>
      <c r="IQE285" s="1182"/>
      <c r="IQF285" s="1182"/>
      <c r="IQG285" s="1182"/>
      <c r="IQH285" s="1182"/>
      <c r="IQI285" s="1182"/>
      <c r="IQJ285" s="1182"/>
      <c r="IQK285" s="1182"/>
      <c r="IQL285" s="1182"/>
      <c r="IQM285" s="1182"/>
      <c r="IQN285" s="1182"/>
      <c r="IQO285" s="1182"/>
      <c r="IQP285" s="1177"/>
      <c r="IQQ285" s="1182"/>
      <c r="IQR285" s="1182"/>
      <c r="IQS285" s="1182"/>
      <c r="IQT285" s="1182"/>
      <c r="IQU285" s="1182"/>
      <c r="IQV285" s="1182"/>
      <c r="IQW285" s="1182"/>
      <c r="IQX285" s="1182"/>
      <c r="IQY285" s="1182"/>
      <c r="IQZ285" s="1182"/>
      <c r="IRA285" s="1182"/>
      <c r="IRB285" s="1182"/>
      <c r="IRC285" s="1182"/>
      <c r="IRD285" s="1182"/>
      <c r="IRE285" s="1177"/>
      <c r="IRF285" s="1182"/>
      <c r="IRG285" s="1182"/>
      <c r="IRH285" s="1182"/>
      <c r="IRI285" s="1182"/>
      <c r="IRJ285" s="1182"/>
      <c r="IRK285" s="1182"/>
      <c r="IRL285" s="1182"/>
      <c r="IRM285" s="1182"/>
      <c r="IRN285" s="1182"/>
      <c r="IRO285" s="1182"/>
      <c r="IRP285" s="1182"/>
      <c r="IRQ285" s="1182"/>
      <c r="IRR285" s="1182"/>
      <c r="IRS285" s="1182"/>
      <c r="IRT285" s="1177"/>
      <c r="IRU285" s="1182"/>
      <c r="IRV285" s="1182"/>
      <c r="IRW285" s="1182"/>
      <c r="IRX285" s="1182"/>
      <c r="IRY285" s="1182"/>
      <c r="IRZ285" s="1182"/>
      <c r="ISA285" s="1182"/>
      <c r="ISB285" s="1182"/>
      <c r="ISC285" s="1182"/>
      <c r="ISD285" s="1182"/>
      <c r="ISE285" s="1182"/>
      <c r="ISF285" s="1182"/>
      <c r="ISG285" s="1182"/>
      <c r="ISH285" s="1182"/>
      <c r="ISI285" s="1177"/>
      <c r="ISJ285" s="1182"/>
      <c r="ISK285" s="1182"/>
      <c r="ISL285" s="1182"/>
      <c r="ISM285" s="1182"/>
      <c r="ISN285" s="1182"/>
      <c r="ISO285" s="1182"/>
      <c r="ISP285" s="1182"/>
      <c r="ISQ285" s="1182"/>
      <c r="ISR285" s="1182"/>
      <c r="ISS285" s="1182"/>
      <c r="IST285" s="1182"/>
      <c r="ISU285" s="1182"/>
      <c r="ISV285" s="1182"/>
      <c r="ISW285" s="1182"/>
      <c r="ISX285" s="1177"/>
      <c r="ISY285" s="1182"/>
      <c r="ISZ285" s="1182"/>
      <c r="ITA285" s="1182"/>
      <c r="ITB285" s="1182"/>
      <c r="ITC285" s="1182"/>
      <c r="ITD285" s="1182"/>
      <c r="ITE285" s="1182"/>
      <c r="ITF285" s="1182"/>
      <c r="ITG285" s="1182"/>
      <c r="ITH285" s="1182"/>
      <c r="ITI285" s="1182"/>
      <c r="ITJ285" s="1182"/>
      <c r="ITK285" s="1182"/>
      <c r="ITL285" s="1182"/>
      <c r="ITM285" s="1177"/>
      <c r="ITN285" s="1182"/>
      <c r="ITO285" s="1182"/>
      <c r="ITP285" s="1182"/>
      <c r="ITQ285" s="1182"/>
      <c r="ITR285" s="1182"/>
      <c r="ITS285" s="1182"/>
      <c r="ITT285" s="1182"/>
      <c r="ITU285" s="1182"/>
      <c r="ITV285" s="1182"/>
      <c r="ITW285" s="1182"/>
      <c r="ITX285" s="1182"/>
      <c r="ITY285" s="1182"/>
      <c r="ITZ285" s="1182"/>
      <c r="IUA285" s="1182"/>
      <c r="IUB285" s="1177"/>
      <c r="IUC285" s="1182"/>
      <c r="IUD285" s="1182"/>
      <c r="IUE285" s="1182"/>
      <c r="IUF285" s="1182"/>
      <c r="IUG285" s="1182"/>
      <c r="IUH285" s="1182"/>
      <c r="IUI285" s="1182"/>
      <c r="IUJ285" s="1182"/>
      <c r="IUK285" s="1182"/>
      <c r="IUL285" s="1182"/>
      <c r="IUM285" s="1182"/>
      <c r="IUN285" s="1182"/>
      <c r="IUO285" s="1182"/>
      <c r="IUP285" s="1182"/>
      <c r="IUQ285" s="1177"/>
      <c r="IUR285" s="1182"/>
      <c r="IUS285" s="1182"/>
      <c r="IUT285" s="1182"/>
      <c r="IUU285" s="1182"/>
      <c r="IUV285" s="1182"/>
      <c r="IUW285" s="1182"/>
      <c r="IUX285" s="1182"/>
      <c r="IUY285" s="1182"/>
      <c r="IUZ285" s="1182"/>
      <c r="IVA285" s="1182"/>
      <c r="IVB285" s="1182"/>
      <c r="IVC285" s="1182"/>
      <c r="IVD285" s="1182"/>
      <c r="IVE285" s="1182"/>
      <c r="IVF285" s="1177"/>
      <c r="IVG285" s="1182"/>
      <c r="IVH285" s="1182"/>
      <c r="IVI285" s="1182"/>
      <c r="IVJ285" s="1182"/>
      <c r="IVK285" s="1182"/>
      <c r="IVL285" s="1182"/>
      <c r="IVM285" s="1182"/>
      <c r="IVN285" s="1182"/>
      <c r="IVO285" s="1182"/>
      <c r="IVP285" s="1182"/>
      <c r="IVQ285" s="1182"/>
      <c r="IVR285" s="1182"/>
      <c r="IVS285" s="1182"/>
      <c r="IVT285" s="1182"/>
      <c r="IVU285" s="1177"/>
      <c r="IVV285" s="1182"/>
      <c r="IVW285" s="1182"/>
      <c r="IVX285" s="1182"/>
      <c r="IVY285" s="1182"/>
      <c r="IVZ285" s="1182"/>
      <c r="IWA285" s="1182"/>
      <c r="IWB285" s="1182"/>
      <c r="IWC285" s="1182"/>
      <c r="IWD285" s="1182"/>
      <c r="IWE285" s="1182"/>
      <c r="IWF285" s="1182"/>
      <c r="IWG285" s="1182"/>
      <c r="IWH285" s="1182"/>
      <c r="IWI285" s="1182"/>
      <c r="IWJ285" s="1177"/>
      <c r="IWK285" s="1182"/>
      <c r="IWL285" s="1182"/>
      <c r="IWM285" s="1182"/>
      <c r="IWN285" s="1182"/>
      <c r="IWO285" s="1182"/>
      <c r="IWP285" s="1182"/>
      <c r="IWQ285" s="1182"/>
      <c r="IWR285" s="1182"/>
      <c r="IWS285" s="1182"/>
      <c r="IWT285" s="1182"/>
      <c r="IWU285" s="1182"/>
      <c r="IWV285" s="1182"/>
      <c r="IWW285" s="1182"/>
      <c r="IWX285" s="1182"/>
      <c r="IWY285" s="1177"/>
      <c r="IWZ285" s="1182"/>
      <c r="IXA285" s="1182"/>
      <c r="IXB285" s="1182"/>
      <c r="IXC285" s="1182"/>
      <c r="IXD285" s="1182"/>
      <c r="IXE285" s="1182"/>
      <c r="IXF285" s="1182"/>
      <c r="IXG285" s="1182"/>
      <c r="IXH285" s="1182"/>
      <c r="IXI285" s="1182"/>
      <c r="IXJ285" s="1182"/>
      <c r="IXK285" s="1182"/>
      <c r="IXL285" s="1182"/>
      <c r="IXM285" s="1182"/>
      <c r="IXN285" s="1177"/>
      <c r="IXO285" s="1182"/>
      <c r="IXP285" s="1182"/>
      <c r="IXQ285" s="1182"/>
      <c r="IXR285" s="1182"/>
      <c r="IXS285" s="1182"/>
      <c r="IXT285" s="1182"/>
      <c r="IXU285" s="1182"/>
      <c r="IXV285" s="1182"/>
      <c r="IXW285" s="1182"/>
      <c r="IXX285" s="1182"/>
      <c r="IXY285" s="1182"/>
      <c r="IXZ285" s="1182"/>
      <c r="IYA285" s="1182"/>
      <c r="IYB285" s="1182"/>
      <c r="IYC285" s="1177"/>
      <c r="IYD285" s="1182"/>
      <c r="IYE285" s="1182"/>
      <c r="IYF285" s="1182"/>
      <c r="IYG285" s="1182"/>
      <c r="IYH285" s="1182"/>
      <c r="IYI285" s="1182"/>
      <c r="IYJ285" s="1182"/>
      <c r="IYK285" s="1182"/>
      <c r="IYL285" s="1182"/>
      <c r="IYM285" s="1182"/>
      <c r="IYN285" s="1182"/>
      <c r="IYO285" s="1182"/>
      <c r="IYP285" s="1182"/>
      <c r="IYQ285" s="1182"/>
      <c r="IYR285" s="1177"/>
      <c r="IYS285" s="1182"/>
      <c r="IYT285" s="1182"/>
      <c r="IYU285" s="1182"/>
      <c r="IYV285" s="1182"/>
      <c r="IYW285" s="1182"/>
      <c r="IYX285" s="1182"/>
      <c r="IYY285" s="1182"/>
      <c r="IYZ285" s="1182"/>
      <c r="IZA285" s="1182"/>
      <c r="IZB285" s="1182"/>
      <c r="IZC285" s="1182"/>
      <c r="IZD285" s="1182"/>
      <c r="IZE285" s="1182"/>
      <c r="IZF285" s="1182"/>
      <c r="IZG285" s="1177"/>
      <c r="IZH285" s="1182"/>
      <c r="IZI285" s="1182"/>
      <c r="IZJ285" s="1182"/>
      <c r="IZK285" s="1182"/>
      <c r="IZL285" s="1182"/>
      <c r="IZM285" s="1182"/>
      <c r="IZN285" s="1182"/>
      <c r="IZO285" s="1182"/>
      <c r="IZP285" s="1182"/>
      <c r="IZQ285" s="1182"/>
      <c r="IZR285" s="1182"/>
      <c r="IZS285" s="1182"/>
      <c r="IZT285" s="1182"/>
      <c r="IZU285" s="1182"/>
      <c r="IZV285" s="1177"/>
      <c r="IZW285" s="1182"/>
      <c r="IZX285" s="1182"/>
      <c r="IZY285" s="1182"/>
      <c r="IZZ285" s="1182"/>
      <c r="JAA285" s="1182"/>
      <c r="JAB285" s="1182"/>
      <c r="JAC285" s="1182"/>
      <c r="JAD285" s="1182"/>
      <c r="JAE285" s="1182"/>
      <c r="JAF285" s="1182"/>
      <c r="JAG285" s="1182"/>
      <c r="JAH285" s="1182"/>
      <c r="JAI285" s="1182"/>
      <c r="JAJ285" s="1182"/>
      <c r="JAK285" s="1177"/>
      <c r="JAL285" s="1182"/>
      <c r="JAM285" s="1182"/>
      <c r="JAN285" s="1182"/>
      <c r="JAO285" s="1182"/>
      <c r="JAP285" s="1182"/>
      <c r="JAQ285" s="1182"/>
      <c r="JAR285" s="1182"/>
      <c r="JAS285" s="1182"/>
      <c r="JAT285" s="1182"/>
      <c r="JAU285" s="1182"/>
      <c r="JAV285" s="1182"/>
      <c r="JAW285" s="1182"/>
      <c r="JAX285" s="1182"/>
      <c r="JAY285" s="1182"/>
      <c r="JAZ285" s="1177"/>
      <c r="JBA285" s="1182"/>
      <c r="JBB285" s="1182"/>
      <c r="JBC285" s="1182"/>
      <c r="JBD285" s="1182"/>
      <c r="JBE285" s="1182"/>
      <c r="JBF285" s="1182"/>
      <c r="JBG285" s="1182"/>
      <c r="JBH285" s="1182"/>
      <c r="JBI285" s="1182"/>
      <c r="JBJ285" s="1182"/>
      <c r="JBK285" s="1182"/>
      <c r="JBL285" s="1182"/>
      <c r="JBM285" s="1182"/>
      <c r="JBN285" s="1182"/>
      <c r="JBO285" s="1177"/>
      <c r="JBP285" s="1182"/>
      <c r="JBQ285" s="1182"/>
      <c r="JBR285" s="1182"/>
      <c r="JBS285" s="1182"/>
      <c r="JBT285" s="1182"/>
      <c r="JBU285" s="1182"/>
      <c r="JBV285" s="1182"/>
      <c r="JBW285" s="1182"/>
      <c r="JBX285" s="1182"/>
      <c r="JBY285" s="1182"/>
      <c r="JBZ285" s="1182"/>
      <c r="JCA285" s="1182"/>
      <c r="JCB285" s="1182"/>
      <c r="JCC285" s="1182"/>
      <c r="JCD285" s="1177"/>
      <c r="JCE285" s="1182"/>
      <c r="JCF285" s="1182"/>
      <c r="JCG285" s="1182"/>
      <c r="JCH285" s="1182"/>
      <c r="JCI285" s="1182"/>
      <c r="JCJ285" s="1182"/>
      <c r="JCK285" s="1182"/>
      <c r="JCL285" s="1182"/>
      <c r="JCM285" s="1182"/>
      <c r="JCN285" s="1182"/>
      <c r="JCO285" s="1182"/>
      <c r="JCP285" s="1182"/>
      <c r="JCQ285" s="1182"/>
      <c r="JCR285" s="1182"/>
      <c r="JCS285" s="1177"/>
      <c r="JCT285" s="1182"/>
      <c r="JCU285" s="1182"/>
      <c r="JCV285" s="1182"/>
      <c r="JCW285" s="1182"/>
      <c r="JCX285" s="1182"/>
      <c r="JCY285" s="1182"/>
      <c r="JCZ285" s="1182"/>
      <c r="JDA285" s="1182"/>
      <c r="JDB285" s="1182"/>
      <c r="JDC285" s="1182"/>
      <c r="JDD285" s="1182"/>
      <c r="JDE285" s="1182"/>
      <c r="JDF285" s="1182"/>
      <c r="JDG285" s="1182"/>
      <c r="JDH285" s="1177"/>
      <c r="JDI285" s="1182"/>
      <c r="JDJ285" s="1182"/>
      <c r="JDK285" s="1182"/>
      <c r="JDL285" s="1182"/>
      <c r="JDM285" s="1182"/>
      <c r="JDN285" s="1182"/>
      <c r="JDO285" s="1182"/>
      <c r="JDP285" s="1182"/>
      <c r="JDQ285" s="1182"/>
      <c r="JDR285" s="1182"/>
      <c r="JDS285" s="1182"/>
      <c r="JDT285" s="1182"/>
      <c r="JDU285" s="1182"/>
      <c r="JDV285" s="1182"/>
      <c r="JDW285" s="1177"/>
      <c r="JDX285" s="1182"/>
      <c r="JDY285" s="1182"/>
      <c r="JDZ285" s="1182"/>
      <c r="JEA285" s="1182"/>
      <c r="JEB285" s="1182"/>
      <c r="JEC285" s="1182"/>
      <c r="JED285" s="1182"/>
      <c r="JEE285" s="1182"/>
      <c r="JEF285" s="1182"/>
      <c r="JEG285" s="1182"/>
      <c r="JEH285" s="1182"/>
      <c r="JEI285" s="1182"/>
      <c r="JEJ285" s="1182"/>
      <c r="JEK285" s="1182"/>
      <c r="JEL285" s="1177"/>
      <c r="JEM285" s="1182"/>
      <c r="JEN285" s="1182"/>
      <c r="JEO285" s="1182"/>
      <c r="JEP285" s="1182"/>
      <c r="JEQ285" s="1182"/>
      <c r="JER285" s="1182"/>
      <c r="JES285" s="1182"/>
      <c r="JET285" s="1182"/>
      <c r="JEU285" s="1182"/>
      <c r="JEV285" s="1182"/>
      <c r="JEW285" s="1182"/>
      <c r="JEX285" s="1182"/>
      <c r="JEY285" s="1182"/>
      <c r="JEZ285" s="1182"/>
      <c r="JFA285" s="1177"/>
      <c r="JFB285" s="1182"/>
      <c r="JFC285" s="1182"/>
      <c r="JFD285" s="1182"/>
      <c r="JFE285" s="1182"/>
      <c r="JFF285" s="1182"/>
      <c r="JFG285" s="1182"/>
      <c r="JFH285" s="1182"/>
      <c r="JFI285" s="1182"/>
      <c r="JFJ285" s="1182"/>
      <c r="JFK285" s="1182"/>
      <c r="JFL285" s="1182"/>
      <c r="JFM285" s="1182"/>
      <c r="JFN285" s="1182"/>
      <c r="JFO285" s="1182"/>
      <c r="JFP285" s="1177"/>
      <c r="JFQ285" s="1182"/>
      <c r="JFR285" s="1182"/>
      <c r="JFS285" s="1182"/>
      <c r="JFT285" s="1182"/>
      <c r="JFU285" s="1182"/>
      <c r="JFV285" s="1182"/>
      <c r="JFW285" s="1182"/>
      <c r="JFX285" s="1182"/>
      <c r="JFY285" s="1182"/>
      <c r="JFZ285" s="1182"/>
      <c r="JGA285" s="1182"/>
      <c r="JGB285" s="1182"/>
      <c r="JGC285" s="1182"/>
      <c r="JGD285" s="1182"/>
      <c r="JGE285" s="1177"/>
      <c r="JGF285" s="1182"/>
      <c r="JGG285" s="1182"/>
      <c r="JGH285" s="1182"/>
      <c r="JGI285" s="1182"/>
      <c r="JGJ285" s="1182"/>
      <c r="JGK285" s="1182"/>
      <c r="JGL285" s="1182"/>
      <c r="JGM285" s="1182"/>
      <c r="JGN285" s="1182"/>
      <c r="JGO285" s="1182"/>
      <c r="JGP285" s="1182"/>
      <c r="JGQ285" s="1182"/>
      <c r="JGR285" s="1182"/>
      <c r="JGS285" s="1182"/>
      <c r="JGT285" s="1177"/>
      <c r="JGU285" s="1182"/>
      <c r="JGV285" s="1182"/>
      <c r="JGW285" s="1182"/>
      <c r="JGX285" s="1182"/>
      <c r="JGY285" s="1182"/>
      <c r="JGZ285" s="1182"/>
      <c r="JHA285" s="1182"/>
      <c r="JHB285" s="1182"/>
      <c r="JHC285" s="1182"/>
      <c r="JHD285" s="1182"/>
      <c r="JHE285" s="1182"/>
      <c r="JHF285" s="1182"/>
      <c r="JHG285" s="1182"/>
      <c r="JHH285" s="1182"/>
      <c r="JHI285" s="1177"/>
      <c r="JHJ285" s="1182"/>
      <c r="JHK285" s="1182"/>
      <c r="JHL285" s="1182"/>
      <c r="JHM285" s="1182"/>
      <c r="JHN285" s="1182"/>
      <c r="JHO285" s="1182"/>
      <c r="JHP285" s="1182"/>
      <c r="JHQ285" s="1182"/>
      <c r="JHR285" s="1182"/>
      <c r="JHS285" s="1182"/>
      <c r="JHT285" s="1182"/>
      <c r="JHU285" s="1182"/>
      <c r="JHV285" s="1182"/>
      <c r="JHW285" s="1182"/>
      <c r="JHX285" s="1177"/>
      <c r="JHY285" s="1182"/>
      <c r="JHZ285" s="1182"/>
      <c r="JIA285" s="1182"/>
      <c r="JIB285" s="1182"/>
      <c r="JIC285" s="1182"/>
      <c r="JID285" s="1182"/>
      <c r="JIE285" s="1182"/>
      <c r="JIF285" s="1182"/>
      <c r="JIG285" s="1182"/>
      <c r="JIH285" s="1182"/>
      <c r="JII285" s="1182"/>
      <c r="JIJ285" s="1182"/>
      <c r="JIK285" s="1182"/>
      <c r="JIL285" s="1182"/>
      <c r="JIM285" s="1177"/>
      <c r="JIN285" s="1182"/>
      <c r="JIO285" s="1182"/>
      <c r="JIP285" s="1182"/>
      <c r="JIQ285" s="1182"/>
      <c r="JIR285" s="1182"/>
      <c r="JIS285" s="1182"/>
      <c r="JIT285" s="1182"/>
      <c r="JIU285" s="1182"/>
      <c r="JIV285" s="1182"/>
      <c r="JIW285" s="1182"/>
      <c r="JIX285" s="1182"/>
      <c r="JIY285" s="1182"/>
      <c r="JIZ285" s="1182"/>
      <c r="JJA285" s="1182"/>
      <c r="JJB285" s="1177"/>
      <c r="JJC285" s="1182"/>
      <c r="JJD285" s="1182"/>
      <c r="JJE285" s="1182"/>
      <c r="JJF285" s="1182"/>
      <c r="JJG285" s="1182"/>
      <c r="JJH285" s="1182"/>
      <c r="JJI285" s="1182"/>
      <c r="JJJ285" s="1182"/>
      <c r="JJK285" s="1182"/>
      <c r="JJL285" s="1182"/>
      <c r="JJM285" s="1182"/>
      <c r="JJN285" s="1182"/>
      <c r="JJO285" s="1182"/>
      <c r="JJP285" s="1182"/>
      <c r="JJQ285" s="1177"/>
      <c r="JJR285" s="1182"/>
      <c r="JJS285" s="1182"/>
      <c r="JJT285" s="1182"/>
      <c r="JJU285" s="1182"/>
      <c r="JJV285" s="1182"/>
      <c r="JJW285" s="1182"/>
      <c r="JJX285" s="1182"/>
      <c r="JJY285" s="1182"/>
      <c r="JJZ285" s="1182"/>
      <c r="JKA285" s="1182"/>
      <c r="JKB285" s="1182"/>
      <c r="JKC285" s="1182"/>
      <c r="JKD285" s="1182"/>
      <c r="JKE285" s="1182"/>
      <c r="JKF285" s="1177"/>
      <c r="JKG285" s="1182"/>
      <c r="JKH285" s="1182"/>
      <c r="JKI285" s="1182"/>
      <c r="JKJ285" s="1182"/>
      <c r="JKK285" s="1182"/>
      <c r="JKL285" s="1182"/>
      <c r="JKM285" s="1182"/>
      <c r="JKN285" s="1182"/>
      <c r="JKO285" s="1182"/>
      <c r="JKP285" s="1182"/>
      <c r="JKQ285" s="1182"/>
      <c r="JKR285" s="1182"/>
      <c r="JKS285" s="1182"/>
      <c r="JKT285" s="1182"/>
      <c r="JKU285" s="1177"/>
      <c r="JKV285" s="1182"/>
      <c r="JKW285" s="1182"/>
      <c r="JKX285" s="1182"/>
      <c r="JKY285" s="1182"/>
      <c r="JKZ285" s="1182"/>
      <c r="JLA285" s="1182"/>
      <c r="JLB285" s="1182"/>
      <c r="JLC285" s="1182"/>
      <c r="JLD285" s="1182"/>
      <c r="JLE285" s="1182"/>
      <c r="JLF285" s="1182"/>
      <c r="JLG285" s="1182"/>
      <c r="JLH285" s="1182"/>
      <c r="JLI285" s="1182"/>
      <c r="JLJ285" s="1177"/>
      <c r="JLK285" s="1182"/>
      <c r="JLL285" s="1182"/>
      <c r="JLM285" s="1182"/>
      <c r="JLN285" s="1182"/>
      <c r="JLO285" s="1182"/>
      <c r="JLP285" s="1182"/>
      <c r="JLQ285" s="1182"/>
      <c r="JLR285" s="1182"/>
      <c r="JLS285" s="1182"/>
      <c r="JLT285" s="1182"/>
      <c r="JLU285" s="1182"/>
      <c r="JLV285" s="1182"/>
      <c r="JLW285" s="1182"/>
      <c r="JLX285" s="1182"/>
      <c r="JLY285" s="1177"/>
      <c r="JLZ285" s="1182"/>
      <c r="JMA285" s="1182"/>
      <c r="JMB285" s="1182"/>
      <c r="JMC285" s="1182"/>
      <c r="JMD285" s="1182"/>
      <c r="JME285" s="1182"/>
      <c r="JMF285" s="1182"/>
      <c r="JMG285" s="1182"/>
      <c r="JMH285" s="1182"/>
      <c r="JMI285" s="1182"/>
      <c r="JMJ285" s="1182"/>
      <c r="JMK285" s="1182"/>
      <c r="JML285" s="1182"/>
      <c r="JMM285" s="1182"/>
      <c r="JMN285" s="1177"/>
      <c r="JMO285" s="1182"/>
      <c r="JMP285" s="1182"/>
      <c r="JMQ285" s="1182"/>
      <c r="JMR285" s="1182"/>
      <c r="JMS285" s="1182"/>
      <c r="JMT285" s="1182"/>
      <c r="JMU285" s="1182"/>
      <c r="JMV285" s="1182"/>
      <c r="JMW285" s="1182"/>
      <c r="JMX285" s="1182"/>
      <c r="JMY285" s="1182"/>
      <c r="JMZ285" s="1182"/>
      <c r="JNA285" s="1182"/>
      <c r="JNB285" s="1182"/>
      <c r="JNC285" s="1177"/>
      <c r="JND285" s="1182"/>
      <c r="JNE285" s="1182"/>
      <c r="JNF285" s="1182"/>
      <c r="JNG285" s="1182"/>
      <c r="JNH285" s="1182"/>
      <c r="JNI285" s="1182"/>
      <c r="JNJ285" s="1182"/>
      <c r="JNK285" s="1182"/>
      <c r="JNL285" s="1182"/>
      <c r="JNM285" s="1182"/>
      <c r="JNN285" s="1182"/>
      <c r="JNO285" s="1182"/>
      <c r="JNP285" s="1182"/>
      <c r="JNQ285" s="1182"/>
      <c r="JNR285" s="1177"/>
      <c r="JNS285" s="1182"/>
      <c r="JNT285" s="1182"/>
      <c r="JNU285" s="1182"/>
      <c r="JNV285" s="1182"/>
      <c r="JNW285" s="1182"/>
      <c r="JNX285" s="1182"/>
      <c r="JNY285" s="1182"/>
      <c r="JNZ285" s="1182"/>
      <c r="JOA285" s="1182"/>
      <c r="JOB285" s="1182"/>
      <c r="JOC285" s="1182"/>
      <c r="JOD285" s="1182"/>
      <c r="JOE285" s="1182"/>
      <c r="JOF285" s="1182"/>
      <c r="JOG285" s="1177"/>
      <c r="JOH285" s="1182"/>
      <c r="JOI285" s="1182"/>
      <c r="JOJ285" s="1182"/>
      <c r="JOK285" s="1182"/>
      <c r="JOL285" s="1182"/>
      <c r="JOM285" s="1182"/>
      <c r="JON285" s="1182"/>
      <c r="JOO285" s="1182"/>
      <c r="JOP285" s="1182"/>
      <c r="JOQ285" s="1182"/>
      <c r="JOR285" s="1182"/>
      <c r="JOS285" s="1182"/>
      <c r="JOT285" s="1182"/>
      <c r="JOU285" s="1182"/>
      <c r="JOV285" s="1177"/>
      <c r="JOW285" s="1182"/>
      <c r="JOX285" s="1182"/>
      <c r="JOY285" s="1182"/>
      <c r="JOZ285" s="1182"/>
      <c r="JPA285" s="1182"/>
      <c r="JPB285" s="1182"/>
      <c r="JPC285" s="1182"/>
      <c r="JPD285" s="1182"/>
      <c r="JPE285" s="1182"/>
      <c r="JPF285" s="1182"/>
      <c r="JPG285" s="1182"/>
      <c r="JPH285" s="1182"/>
      <c r="JPI285" s="1182"/>
      <c r="JPJ285" s="1182"/>
      <c r="JPK285" s="1177"/>
      <c r="JPL285" s="1182"/>
      <c r="JPM285" s="1182"/>
      <c r="JPN285" s="1182"/>
      <c r="JPO285" s="1182"/>
      <c r="JPP285" s="1182"/>
      <c r="JPQ285" s="1182"/>
      <c r="JPR285" s="1182"/>
      <c r="JPS285" s="1182"/>
      <c r="JPT285" s="1182"/>
      <c r="JPU285" s="1182"/>
      <c r="JPV285" s="1182"/>
      <c r="JPW285" s="1182"/>
      <c r="JPX285" s="1182"/>
      <c r="JPY285" s="1182"/>
      <c r="JPZ285" s="1177"/>
      <c r="JQA285" s="1182"/>
      <c r="JQB285" s="1182"/>
      <c r="JQC285" s="1182"/>
      <c r="JQD285" s="1182"/>
      <c r="JQE285" s="1182"/>
      <c r="JQF285" s="1182"/>
      <c r="JQG285" s="1182"/>
      <c r="JQH285" s="1182"/>
      <c r="JQI285" s="1182"/>
      <c r="JQJ285" s="1182"/>
      <c r="JQK285" s="1182"/>
      <c r="JQL285" s="1182"/>
      <c r="JQM285" s="1182"/>
      <c r="JQN285" s="1182"/>
      <c r="JQO285" s="1177"/>
      <c r="JQP285" s="1182"/>
      <c r="JQQ285" s="1182"/>
      <c r="JQR285" s="1182"/>
      <c r="JQS285" s="1182"/>
      <c r="JQT285" s="1182"/>
      <c r="JQU285" s="1182"/>
      <c r="JQV285" s="1182"/>
      <c r="JQW285" s="1182"/>
      <c r="JQX285" s="1182"/>
      <c r="JQY285" s="1182"/>
      <c r="JQZ285" s="1182"/>
      <c r="JRA285" s="1182"/>
      <c r="JRB285" s="1182"/>
      <c r="JRC285" s="1182"/>
      <c r="JRD285" s="1177"/>
      <c r="JRE285" s="1182"/>
      <c r="JRF285" s="1182"/>
      <c r="JRG285" s="1182"/>
      <c r="JRH285" s="1182"/>
      <c r="JRI285" s="1182"/>
      <c r="JRJ285" s="1182"/>
      <c r="JRK285" s="1182"/>
      <c r="JRL285" s="1182"/>
      <c r="JRM285" s="1182"/>
      <c r="JRN285" s="1182"/>
      <c r="JRO285" s="1182"/>
      <c r="JRP285" s="1182"/>
      <c r="JRQ285" s="1182"/>
      <c r="JRR285" s="1182"/>
      <c r="JRS285" s="1177"/>
      <c r="JRT285" s="1182"/>
      <c r="JRU285" s="1182"/>
      <c r="JRV285" s="1182"/>
      <c r="JRW285" s="1182"/>
      <c r="JRX285" s="1182"/>
      <c r="JRY285" s="1182"/>
      <c r="JRZ285" s="1182"/>
      <c r="JSA285" s="1182"/>
      <c r="JSB285" s="1182"/>
      <c r="JSC285" s="1182"/>
      <c r="JSD285" s="1182"/>
      <c r="JSE285" s="1182"/>
      <c r="JSF285" s="1182"/>
      <c r="JSG285" s="1182"/>
      <c r="JSH285" s="1177"/>
      <c r="JSI285" s="1182"/>
      <c r="JSJ285" s="1182"/>
      <c r="JSK285" s="1182"/>
      <c r="JSL285" s="1182"/>
      <c r="JSM285" s="1182"/>
      <c r="JSN285" s="1182"/>
      <c r="JSO285" s="1182"/>
      <c r="JSP285" s="1182"/>
      <c r="JSQ285" s="1182"/>
      <c r="JSR285" s="1182"/>
      <c r="JSS285" s="1182"/>
      <c r="JST285" s="1182"/>
      <c r="JSU285" s="1182"/>
      <c r="JSV285" s="1182"/>
      <c r="JSW285" s="1177"/>
      <c r="JSX285" s="1182"/>
      <c r="JSY285" s="1182"/>
      <c r="JSZ285" s="1182"/>
      <c r="JTA285" s="1182"/>
      <c r="JTB285" s="1182"/>
      <c r="JTC285" s="1182"/>
      <c r="JTD285" s="1182"/>
      <c r="JTE285" s="1182"/>
      <c r="JTF285" s="1182"/>
      <c r="JTG285" s="1182"/>
      <c r="JTH285" s="1182"/>
      <c r="JTI285" s="1182"/>
      <c r="JTJ285" s="1182"/>
      <c r="JTK285" s="1182"/>
      <c r="JTL285" s="1177"/>
      <c r="JTM285" s="1182"/>
      <c r="JTN285" s="1182"/>
      <c r="JTO285" s="1182"/>
      <c r="JTP285" s="1182"/>
      <c r="JTQ285" s="1182"/>
      <c r="JTR285" s="1182"/>
      <c r="JTS285" s="1182"/>
      <c r="JTT285" s="1182"/>
      <c r="JTU285" s="1182"/>
      <c r="JTV285" s="1182"/>
      <c r="JTW285" s="1182"/>
      <c r="JTX285" s="1182"/>
      <c r="JTY285" s="1182"/>
      <c r="JTZ285" s="1182"/>
      <c r="JUA285" s="1177"/>
      <c r="JUB285" s="1182"/>
      <c r="JUC285" s="1182"/>
      <c r="JUD285" s="1182"/>
      <c r="JUE285" s="1182"/>
      <c r="JUF285" s="1182"/>
      <c r="JUG285" s="1182"/>
      <c r="JUH285" s="1182"/>
      <c r="JUI285" s="1182"/>
      <c r="JUJ285" s="1182"/>
      <c r="JUK285" s="1182"/>
      <c r="JUL285" s="1182"/>
      <c r="JUM285" s="1182"/>
      <c r="JUN285" s="1182"/>
      <c r="JUO285" s="1182"/>
      <c r="JUP285" s="1177"/>
      <c r="JUQ285" s="1182"/>
      <c r="JUR285" s="1182"/>
      <c r="JUS285" s="1182"/>
      <c r="JUT285" s="1182"/>
      <c r="JUU285" s="1182"/>
      <c r="JUV285" s="1182"/>
      <c r="JUW285" s="1182"/>
      <c r="JUX285" s="1182"/>
      <c r="JUY285" s="1182"/>
      <c r="JUZ285" s="1182"/>
      <c r="JVA285" s="1182"/>
      <c r="JVB285" s="1182"/>
      <c r="JVC285" s="1182"/>
      <c r="JVD285" s="1182"/>
      <c r="JVE285" s="1177"/>
      <c r="JVF285" s="1182"/>
      <c r="JVG285" s="1182"/>
      <c r="JVH285" s="1182"/>
      <c r="JVI285" s="1182"/>
      <c r="JVJ285" s="1182"/>
      <c r="JVK285" s="1182"/>
      <c r="JVL285" s="1182"/>
      <c r="JVM285" s="1182"/>
      <c r="JVN285" s="1182"/>
      <c r="JVO285" s="1182"/>
      <c r="JVP285" s="1182"/>
      <c r="JVQ285" s="1182"/>
      <c r="JVR285" s="1182"/>
      <c r="JVS285" s="1182"/>
      <c r="JVT285" s="1177"/>
      <c r="JVU285" s="1182"/>
      <c r="JVV285" s="1182"/>
      <c r="JVW285" s="1182"/>
      <c r="JVX285" s="1182"/>
      <c r="JVY285" s="1182"/>
      <c r="JVZ285" s="1182"/>
      <c r="JWA285" s="1182"/>
      <c r="JWB285" s="1182"/>
      <c r="JWC285" s="1182"/>
      <c r="JWD285" s="1182"/>
      <c r="JWE285" s="1182"/>
      <c r="JWF285" s="1182"/>
      <c r="JWG285" s="1182"/>
      <c r="JWH285" s="1182"/>
      <c r="JWI285" s="1177"/>
      <c r="JWJ285" s="1182"/>
      <c r="JWK285" s="1182"/>
      <c r="JWL285" s="1182"/>
      <c r="JWM285" s="1182"/>
      <c r="JWN285" s="1182"/>
      <c r="JWO285" s="1182"/>
      <c r="JWP285" s="1182"/>
      <c r="JWQ285" s="1182"/>
      <c r="JWR285" s="1182"/>
      <c r="JWS285" s="1182"/>
      <c r="JWT285" s="1182"/>
      <c r="JWU285" s="1182"/>
      <c r="JWV285" s="1182"/>
      <c r="JWW285" s="1182"/>
      <c r="JWX285" s="1177"/>
      <c r="JWY285" s="1182"/>
      <c r="JWZ285" s="1182"/>
      <c r="JXA285" s="1182"/>
      <c r="JXB285" s="1182"/>
      <c r="JXC285" s="1182"/>
      <c r="JXD285" s="1182"/>
      <c r="JXE285" s="1182"/>
      <c r="JXF285" s="1182"/>
      <c r="JXG285" s="1182"/>
      <c r="JXH285" s="1182"/>
      <c r="JXI285" s="1182"/>
      <c r="JXJ285" s="1182"/>
      <c r="JXK285" s="1182"/>
      <c r="JXL285" s="1182"/>
      <c r="JXM285" s="1177"/>
      <c r="JXN285" s="1182"/>
      <c r="JXO285" s="1182"/>
      <c r="JXP285" s="1182"/>
      <c r="JXQ285" s="1182"/>
      <c r="JXR285" s="1182"/>
      <c r="JXS285" s="1182"/>
      <c r="JXT285" s="1182"/>
      <c r="JXU285" s="1182"/>
      <c r="JXV285" s="1182"/>
      <c r="JXW285" s="1182"/>
      <c r="JXX285" s="1182"/>
      <c r="JXY285" s="1182"/>
      <c r="JXZ285" s="1182"/>
      <c r="JYA285" s="1182"/>
      <c r="JYB285" s="1177"/>
      <c r="JYC285" s="1182"/>
      <c r="JYD285" s="1182"/>
      <c r="JYE285" s="1182"/>
      <c r="JYF285" s="1182"/>
      <c r="JYG285" s="1182"/>
      <c r="JYH285" s="1182"/>
      <c r="JYI285" s="1182"/>
      <c r="JYJ285" s="1182"/>
      <c r="JYK285" s="1182"/>
      <c r="JYL285" s="1182"/>
      <c r="JYM285" s="1182"/>
      <c r="JYN285" s="1182"/>
      <c r="JYO285" s="1182"/>
      <c r="JYP285" s="1182"/>
      <c r="JYQ285" s="1177"/>
      <c r="JYR285" s="1182"/>
      <c r="JYS285" s="1182"/>
      <c r="JYT285" s="1182"/>
      <c r="JYU285" s="1182"/>
      <c r="JYV285" s="1182"/>
      <c r="JYW285" s="1182"/>
      <c r="JYX285" s="1182"/>
      <c r="JYY285" s="1182"/>
      <c r="JYZ285" s="1182"/>
      <c r="JZA285" s="1182"/>
      <c r="JZB285" s="1182"/>
      <c r="JZC285" s="1182"/>
      <c r="JZD285" s="1182"/>
      <c r="JZE285" s="1182"/>
      <c r="JZF285" s="1177"/>
      <c r="JZG285" s="1182"/>
      <c r="JZH285" s="1182"/>
      <c r="JZI285" s="1182"/>
      <c r="JZJ285" s="1182"/>
      <c r="JZK285" s="1182"/>
      <c r="JZL285" s="1182"/>
      <c r="JZM285" s="1182"/>
      <c r="JZN285" s="1182"/>
      <c r="JZO285" s="1182"/>
      <c r="JZP285" s="1182"/>
      <c r="JZQ285" s="1182"/>
      <c r="JZR285" s="1182"/>
      <c r="JZS285" s="1182"/>
      <c r="JZT285" s="1182"/>
      <c r="JZU285" s="1177"/>
      <c r="JZV285" s="1182"/>
      <c r="JZW285" s="1182"/>
      <c r="JZX285" s="1182"/>
      <c r="JZY285" s="1182"/>
      <c r="JZZ285" s="1182"/>
      <c r="KAA285" s="1182"/>
      <c r="KAB285" s="1182"/>
      <c r="KAC285" s="1182"/>
      <c r="KAD285" s="1182"/>
      <c r="KAE285" s="1182"/>
      <c r="KAF285" s="1182"/>
      <c r="KAG285" s="1182"/>
      <c r="KAH285" s="1182"/>
      <c r="KAI285" s="1182"/>
      <c r="KAJ285" s="1177"/>
      <c r="KAK285" s="1182"/>
      <c r="KAL285" s="1182"/>
      <c r="KAM285" s="1182"/>
      <c r="KAN285" s="1182"/>
      <c r="KAO285" s="1182"/>
      <c r="KAP285" s="1182"/>
      <c r="KAQ285" s="1182"/>
      <c r="KAR285" s="1182"/>
      <c r="KAS285" s="1182"/>
      <c r="KAT285" s="1182"/>
      <c r="KAU285" s="1182"/>
      <c r="KAV285" s="1182"/>
      <c r="KAW285" s="1182"/>
      <c r="KAX285" s="1182"/>
      <c r="KAY285" s="1177"/>
      <c r="KAZ285" s="1182"/>
      <c r="KBA285" s="1182"/>
      <c r="KBB285" s="1182"/>
      <c r="KBC285" s="1182"/>
      <c r="KBD285" s="1182"/>
      <c r="KBE285" s="1182"/>
      <c r="KBF285" s="1182"/>
      <c r="KBG285" s="1182"/>
      <c r="KBH285" s="1182"/>
      <c r="KBI285" s="1182"/>
      <c r="KBJ285" s="1182"/>
      <c r="KBK285" s="1182"/>
      <c r="KBL285" s="1182"/>
      <c r="KBM285" s="1182"/>
      <c r="KBN285" s="1177"/>
      <c r="KBO285" s="1182"/>
      <c r="KBP285" s="1182"/>
      <c r="KBQ285" s="1182"/>
      <c r="KBR285" s="1182"/>
      <c r="KBS285" s="1182"/>
      <c r="KBT285" s="1182"/>
      <c r="KBU285" s="1182"/>
      <c r="KBV285" s="1182"/>
      <c r="KBW285" s="1182"/>
      <c r="KBX285" s="1182"/>
      <c r="KBY285" s="1182"/>
      <c r="KBZ285" s="1182"/>
      <c r="KCA285" s="1182"/>
      <c r="KCB285" s="1182"/>
      <c r="KCC285" s="1177"/>
      <c r="KCD285" s="1182"/>
      <c r="KCE285" s="1182"/>
      <c r="KCF285" s="1182"/>
      <c r="KCG285" s="1182"/>
      <c r="KCH285" s="1182"/>
      <c r="KCI285" s="1182"/>
      <c r="KCJ285" s="1182"/>
      <c r="KCK285" s="1182"/>
      <c r="KCL285" s="1182"/>
      <c r="KCM285" s="1182"/>
      <c r="KCN285" s="1182"/>
      <c r="KCO285" s="1182"/>
      <c r="KCP285" s="1182"/>
      <c r="KCQ285" s="1182"/>
      <c r="KCR285" s="1177"/>
      <c r="KCS285" s="1182"/>
      <c r="KCT285" s="1182"/>
      <c r="KCU285" s="1182"/>
      <c r="KCV285" s="1182"/>
      <c r="KCW285" s="1182"/>
      <c r="KCX285" s="1182"/>
      <c r="KCY285" s="1182"/>
      <c r="KCZ285" s="1182"/>
      <c r="KDA285" s="1182"/>
      <c r="KDB285" s="1182"/>
      <c r="KDC285" s="1182"/>
      <c r="KDD285" s="1182"/>
      <c r="KDE285" s="1182"/>
      <c r="KDF285" s="1182"/>
      <c r="KDG285" s="1177"/>
      <c r="KDH285" s="1182"/>
      <c r="KDI285" s="1182"/>
      <c r="KDJ285" s="1182"/>
      <c r="KDK285" s="1182"/>
      <c r="KDL285" s="1182"/>
      <c r="KDM285" s="1182"/>
      <c r="KDN285" s="1182"/>
      <c r="KDO285" s="1182"/>
      <c r="KDP285" s="1182"/>
      <c r="KDQ285" s="1182"/>
      <c r="KDR285" s="1182"/>
      <c r="KDS285" s="1182"/>
      <c r="KDT285" s="1182"/>
      <c r="KDU285" s="1182"/>
      <c r="KDV285" s="1177"/>
      <c r="KDW285" s="1182"/>
      <c r="KDX285" s="1182"/>
      <c r="KDY285" s="1182"/>
      <c r="KDZ285" s="1182"/>
      <c r="KEA285" s="1182"/>
      <c r="KEB285" s="1182"/>
      <c r="KEC285" s="1182"/>
      <c r="KED285" s="1182"/>
      <c r="KEE285" s="1182"/>
      <c r="KEF285" s="1182"/>
      <c r="KEG285" s="1182"/>
      <c r="KEH285" s="1182"/>
      <c r="KEI285" s="1182"/>
      <c r="KEJ285" s="1182"/>
      <c r="KEK285" s="1177"/>
      <c r="KEL285" s="1182"/>
      <c r="KEM285" s="1182"/>
      <c r="KEN285" s="1182"/>
      <c r="KEO285" s="1182"/>
      <c r="KEP285" s="1182"/>
      <c r="KEQ285" s="1182"/>
      <c r="KER285" s="1182"/>
      <c r="KES285" s="1182"/>
      <c r="KET285" s="1182"/>
      <c r="KEU285" s="1182"/>
      <c r="KEV285" s="1182"/>
      <c r="KEW285" s="1182"/>
      <c r="KEX285" s="1182"/>
      <c r="KEY285" s="1182"/>
      <c r="KEZ285" s="1177"/>
      <c r="KFA285" s="1182"/>
      <c r="KFB285" s="1182"/>
      <c r="KFC285" s="1182"/>
      <c r="KFD285" s="1182"/>
      <c r="KFE285" s="1182"/>
      <c r="KFF285" s="1182"/>
      <c r="KFG285" s="1182"/>
      <c r="KFH285" s="1182"/>
      <c r="KFI285" s="1182"/>
      <c r="KFJ285" s="1182"/>
      <c r="KFK285" s="1182"/>
      <c r="KFL285" s="1182"/>
      <c r="KFM285" s="1182"/>
      <c r="KFN285" s="1182"/>
      <c r="KFO285" s="1177"/>
      <c r="KFP285" s="1182"/>
      <c r="KFQ285" s="1182"/>
      <c r="KFR285" s="1182"/>
      <c r="KFS285" s="1182"/>
      <c r="KFT285" s="1182"/>
      <c r="KFU285" s="1182"/>
      <c r="KFV285" s="1182"/>
      <c r="KFW285" s="1182"/>
      <c r="KFX285" s="1182"/>
      <c r="KFY285" s="1182"/>
      <c r="KFZ285" s="1182"/>
      <c r="KGA285" s="1182"/>
      <c r="KGB285" s="1182"/>
      <c r="KGC285" s="1182"/>
      <c r="KGD285" s="1177"/>
      <c r="KGE285" s="1182"/>
      <c r="KGF285" s="1182"/>
      <c r="KGG285" s="1182"/>
      <c r="KGH285" s="1182"/>
      <c r="KGI285" s="1182"/>
      <c r="KGJ285" s="1182"/>
      <c r="KGK285" s="1182"/>
      <c r="KGL285" s="1182"/>
      <c r="KGM285" s="1182"/>
      <c r="KGN285" s="1182"/>
      <c r="KGO285" s="1182"/>
      <c r="KGP285" s="1182"/>
      <c r="KGQ285" s="1182"/>
      <c r="KGR285" s="1182"/>
      <c r="KGS285" s="1177"/>
      <c r="KGT285" s="1182"/>
      <c r="KGU285" s="1182"/>
      <c r="KGV285" s="1182"/>
      <c r="KGW285" s="1182"/>
      <c r="KGX285" s="1182"/>
      <c r="KGY285" s="1182"/>
      <c r="KGZ285" s="1182"/>
      <c r="KHA285" s="1182"/>
      <c r="KHB285" s="1182"/>
      <c r="KHC285" s="1182"/>
      <c r="KHD285" s="1182"/>
      <c r="KHE285" s="1182"/>
      <c r="KHF285" s="1182"/>
      <c r="KHG285" s="1182"/>
      <c r="KHH285" s="1177"/>
      <c r="KHI285" s="1182"/>
      <c r="KHJ285" s="1182"/>
      <c r="KHK285" s="1182"/>
      <c r="KHL285" s="1182"/>
      <c r="KHM285" s="1182"/>
      <c r="KHN285" s="1182"/>
      <c r="KHO285" s="1182"/>
      <c r="KHP285" s="1182"/>
      <c r="KHQ285" s="1182"/>
      <c r="KHR285" s="1182"/>
      <c r="KHS285" s="1182"/>
      <c r="KHT285" s="1182"/>
      <c r="KHU285" s="1182"/>
      <c r="KHV285" s="1182"/>
      <c r="KHW285" s="1177"/>
      <c r="KHX285" s="1182"/>
      <c r="KHY285" s="1182"/>
      <c r="KHZ285" s="1182"/>
      <c r="KIA285" s="1182"/>
      <c r="KIB285" s="1182"/>
      <c r="KIC285" s="1182"/>
      <c r="KID285" s="1182"/>
      <c r="KIE285" s="1182"/>
      <c r="KIF285" s="1182"/>
      <c r="KIG285" s="1182"/>
      <c r="KIH285" s="1182"/>
      <c r="KII285" s="1182"/>
      <c r="KIJ285" s="1182"/>
      <c r="KIK285" s="1182"/>
      <c r="KIL285" s="1177"/>
      <c r="KIM285" s="1182"/>
      <c r="KIN285" s="1182"/>
      <c r="KIO285" s="1182"/>
      <c r="KIP285" s="1182"/>
      <c r="KIQ285" s="1182"/>
      <c r="KIR285" s="1182"/>
      <c r="KIS285" s="1182"/>
      <c r="KIT285" s="1182"/>
      <c r="KIU285" s="1182"/>
      <c r="KIV285" s="1182"/>
      <c r="KIW285" s="1182"/>
      <c r="KIX285" s="1182"/>
      <c r="KIY285" s="1182"/>
      <c r="KIZ285" s="1182"/>
      <c r="KJA285" s="1177"/>
      <c r="KJB285" s="1182"/>
      <c r="KJC285" s="1182"/>
      <c r="KJD285" s="1182"/>
      <c r="KJE285" s="1182"/>
      <c r="KJF285" s="1182"/>
      <c r="KJG285" s="1182"/>
      <c r="KJH285" s="1182"/>
      <c r="KJI285" s="1182"/>
      <c r="KJJ285" s="1182"/>
      <c r="KJK285" s="1182"/>
      <c r="KJL285" s="1182"/>
      <c r="KJM285" s="1182"/>
      <c r="KJN285" s="1182"/>
      <c r="KJO285" s="1182"/>
      <c r="KJP285" s="1177"/>
      <c r="KJQ285" s="1182"/>
      <c r="KJR285" s="1182"/>
      <c r="KJS285" s="1182"/>
      <c r="KJT285" s="1182"/>
      <c r="KJU285" s="1182"/>
      <c r="KJV285" s="1182"/>
      <c r="KJW285" s="1182"/>
      <c r="KJX285" s="1182"/>
      <c r="KJY285" s="1182"/>
      <c r="KJZ285" s="1182"/>
      <c r="KKA285" s="1182"/>
      <c r="KKB285" s="1182"/>
      <c r="KKC285" s="1182"/>
      <c r="KKD285" s="1182"/>
      <c r="KKE285" s="1177"/>
      <c r="KKF285" s="1182"/>
      <c r="KKG285" s="1182"/>
      <c r="KKH285" s="1182"/>
      <c r="KKI285" s="1182"/>
      <c r="KKJ285" s="1182"/>
      <c r="KKK285" s="1182"/>
      <c r="KKL285" s="1182"/>
      <c r="KKM285" s="1182"/>
      <c r="KKN285" s="1182"/>
      <c r="KKO285" s="1182"/>
      <c r="KKP285" s="1182"/>
      <c r="KKQ285" s="1182"/>
      <c r="KKR285" s="1182"/>
      <c r="KKS285" s="1182"/>
      <c r="KKT285" s="1177"/>
      <c r="KKU285" s="1182"/>
      <c r="KKV285" s="1182"/>
      <c r="KKW285" s="1182"/>
      <c r="KKX285" s="1182"/>
      <c r="KKY285" s="1182"/>
      <c r="KKZ285" s="1182"/>
      <c r="KLA285" s="1182"/>
      <c r="KLB285" s="1182"/>
      <c r="KLC285" s="1182"/>
      <c r="KLD285" s="1182"/>
      <c r="KLE285" s="1182"/>
      <c r="KLF285" s="1182"/>
      <c r="KLG285" s="1182"/>
      <c r="KLH285" s="1182"/>
      <c r="KLI285" s="1177"/>
      <c r="KLJ285" s="1182"/>
      <c r="KLK285" s="1182"/>
      <c r="KLL285" s="1182"/>
      <c r="KLM285" s="1182"/>
      <c r="KLN285" s="1182"/>
      <c r="KLO285" s="1182"/>
      <c r="KLP285" s="1182"/>
      <c r="KLQ285" s="1182"/>
      <c r="KLR285" s="1182"/>
      <c r="KLS285" s="1182"/>
      <c r="KLT285" s="1182"/>
      <c r="KLU285" s="1182"/>
      <c r="KLV285" s="1182"/>
      <c r="KLW285" s="1182"/>
      <c r="KLX285" s="1177"/>
      <c r="KLY285" s="1182"/>
      <c r="KLZ285" s="1182"/>
      <c r="KMA285" s="1182"/>
      <c r="KMB285" s="1182"/>
      <c r="KMC285" s="1182"/>
      <c r="KMD285" s="1182"/>
      <c r="KME285" s="1182"/>
      <c r="KMF285" s="1182"/>
      <c r="KMG285" s="1182"/>
      <c r="KMH285" s="1182"/>
      <c r="KMI285" s="1182"/>
      <c r="KMJ285" s="1182"/>
      <c r="KMK285" s="1182"/>
      <c r="KML285" s="1182"/>
      <c r="KMM285" s="1177"/>
      <c r="KMN285" s="1182"/>
      <c r="KMO285" s="1182"/>
      <c r="KMP285" s="1182"/>
      <c r="KMQ285" s="1182"/>
      <c r="KMR285" s="1182"/>
      <c r="KMS285" s="1182"/>
      <c r="KMT285" s="1182"/>
      <c r="KMU285" s="1182"/>
      <c r="KMV285" s="1182"/>
      <c r="KMW285" s="1182"/>
      <c r="KMX285" s="1182"/>
      <c r="KMY285" s="1182"/>
      <c r="KMZ285" s="1182"/>
      <c r="KNA285" s="1182"/>
      <c r="KNB285" s="1177"/>
      <c r="KNC285" s="1182"/>
      <c r="KND285" s="1182"/>
      <c r="KNE285" s="1182"/>
      <c r="KNF285" s="1182"/>
      <c r="KNG285" s="1182"/>
      <c r="KNH285" s="1182"/>
      <c r="KNI285" s="1182"/>
      <c r="KNJ285" s="1182"/>
      <c r="KNK285" s="1182"/>
      <c r="KNL285" s="1182"/>
      <c r="KNM285" s="1182"/>
      <c r="KNN285" s="1182"/>
      <c r="KNO285" s="1182"/>
      <c r="KNP285" s="1182"/>
      <c r="KNQ285" s="1177"/>
      <c r="KNR285" s="1182"/>
      <c r="KNS285" s="1182"/>
      <c r="KNT285" s="1182"/>
      <c r="KNU285" s="1182"/>
      <c r="KNV285" s="1182"/>
      <c r="KNW285" s="1182"/>
      <c r="KNX285" s="1182"/>
      <c r="KNY285" s="1182"/>
      <c r="KNZ285" s="1182"/>
      <c r="KOA285" s="1182"/>
      <c r="KOB285" s="1182"/>
      <c r="KOC285" s="1182"/>
      <c r="KOD285" s="1182"/>
      <c r="KOE285" s="1182"/>
      <c r="KOF285" s="1177"/>
      <c r="KOG285" s="1182"/>
      <c r="KOH285" s="1182"/>
      <c r="KOI285" s="1182"/>
      <c r="KOJ285" s="1182"/>
      <c r="KOK285" s="1182"/>
      <c r="KOL285" s="1182"/>
      <c r="KOM285" s="1182"/>
      <c r="KON285" s="1182"/>
      <c r="KOO285" s="1182"/>
      <c r="KOP285" s="1182"/>
      <c r="KOQ285" s="1182"/>
      <c r="KOR285" s="1182"/>
      <c r="KOS285" s="1182"/>
      <c r="KOT285" s="1182"/>
      <c r="KOU285" s="1177"/>
      <c r="KOV285" s="1182"/>
      <c r="KOW285" s="1182"/>
      <c r="KOX285" s="1182"/>
      <c r="KOY285" s="1182"/>
      <c r="KOZ285" s="1182"/>
      <c r="KPA285" s="1182"/>
      <c r="KPB285" s="1182"/>
      <c r="KPC285" s="1182"/>
      <c r="KPD285" s="1182"/>
      <c r="KPE285" s="1182"/>
      <c r="KPF285" s="1182"/>
      <c r="KPG285" s="1182"/>
      <c r="KPH285" s="1182"/>
      <c r="KPI285" s="1182"/>
      <c r="KPJ285" s="1177"/>
      <c r="KPK285" s="1182"/>
      <c r="KPL285" s="1182"/>
      <c r="KPM285" s="1182"/>
      <c r="KPN285" s="1182"/>
      <c r="KPO285" s="1182"/>
      <c r="KPP285" s="1182"/>
      <c r="KPQ285" s="1182"/>
      <c r="KPR285" s="1182"/>
      <c r="KPS285" s="1182"/>
      <c r="KPT285" s="1182"/>
      <c r="KPU285" s="1182"/>
      <c r="KPV285" s="1182"/>
      <c r="KPW285" s="1182"/>
      <c r="KPX285" s="1182"/>
      <c r="KPY285" s="1177"/>
      <c r="KPZ285" s="1182"/>
      <c r="KQA285" s="1182"/>
      <c r="KQB285" s="1182"/>
      <c r="KQC285" s="1182"/>
      <c r="KQD285" s="1182"/>
      <c r="KQE285" s="1182"/>
      <c r="KQF285" s="1182"/>
      <c r="KQG285" s="1182"/>
      <c r="KQH285" s="1182"/>
      <c r="KQI285" s="1182"/>
      <c r="KQJ285" s="1182"/>
      <c r="KQK285" s="1182"/>
      <c r="KQL285" s="1182"/>
      <c r="KQM285" s="1182"/>
      <c r="KQN285" s="1177"/>
      <c r="KQO285" s="1182"/>
      <c r="KQP285" s="1182"/>
      <c r="KQQ285" s="1182"/>
      <c r="KQR285" s="1182"/>
      <c r="KQS285" s="1182"/>
      <c r="KQT285" s="1182"/>
      <c r="KQU285" s="1182"/>
      <c r="KQV285" s="1182"/>
      <c r="KQW285" s="1182"/>
      <c r="KQX285" s="1182"/>
      <c r="KQY285" s="1182"/>
      <c r="KQZ285" s="1182"/>
      <c r="KRA285" s="1182"/>
      <c r="KRB285" s="1182"/>
      <c r="KRC285" s="1177"/>
      <c r="KRD285" s="1182"/>
      <c r="KRE285" s="1182"/>
      <c r="KRF285" s="1182"/>
      <c r="KRG285" s="1182"/>
      <c r="KRH285" s="1182"/>
      <c r="KRI285" s="1182"/>
      <c r="KRJ285" s="1182"/>
      <c r="KRK285" s="1182"/>
      <c r="KRL285" s="1182"/>
      <c r="KRM285" s="1182"/>
      <c r="KRN285" s="1182"/>
      <c r="KRO285" s="1182"/>
      <c r="KRP285" s="1182"/>
      <c r="KRQ285" s="1182"/>
      <c r="KRR285" s="1177"/>
      <c r="KRS285" s="1182"/>
      <c r="KRT285" s="1182"/>
      <c r="KRU285" s="1182"/>
      <c r="KRV285" s="1182"/>
      <c r="KRW285" s="1182"/>
      <c r="KRX285" s="1182"/>
      <c r="KRY285" s="1182"/>
      <c r="KRZ285" s="1182"/>
      <c r="KSA285" s="1182"/>
      <c r="KSB285" s="1182"/>
      <c r="KSC285" s="1182"/>
      <c r="KSD285" s="1182"/>
      <c r="KSE285" s="1182"/>
      <c r="KSF285" s="1182"/>
      <c r="KSG285" s="1177"/>
      <c r="KSH285" s="1182"/>
      <c r="KSI285" s="1182"/>
      <c r="KSJ285" s="1182"/>
      <c r="KSK285" s="1182"/>
      <c r="KSL285" s="1182"/>
      <c r="KSM285" s="1182"/>
      <c r="KSN285" s="1182"/>
      <c r="KSO285" s="1182"/>
      <c r="KSP285" s="1182"/>
      <c r="KSQ285" s="1182"/>
      <c r="KSR285" s="1182"/>
      <c r="KSS285" s="1182"/>
      <c r="KST285" s="1182"/>
      <c r="KSU285" s="1182"/>
      <c r="KSV285" s="1177"/>
      <c r="KSW285" s="1182"/>
      <c r="KSX285" s="1182"/>
      <c r="KSY285" s="1182"/>
      <c r="KSZ285" s="1182"/>
      <c r="KTA285" s="1182"/>
      <c r="KTB285" s="1182"/>
      <c r="KTC285" s="1182"/>
      <c r="KTD285" s="1182"/>
      <c r="KTE285" s="1182"/>
      <c r="KTF285" s="1182"/>
      <c r="KTG285" s="1182"/>
      <c r="KTH285" s="1182"/>
      <c r="KTI285" s="1182"/>
      <c r="KTJ285" s="1182"/>
      <c r="KTK285" s="1177"/>
      <c r="KTL285" s="1182"/>
      <c r="KTM285" s="1182"/>
      <c r="KTN285" s="1182"/>
      <c r="KTO285" s="1182"/>
      <c r="KTP285" s="1182"/>
      <c r="KTQ285" s="1182"/>
      <c r="KTR285" s="1182"/>
      <c r="KTS285" s="1182"/>
      <c r="KTT285" s="1182"/>
      <c r="KTU285" s="1182"/>
      <c r="KTV285" s="1182"/>
      <c r="KTW285" s="1182"/>
      <c r="KTX285" s="1182"/>
      <c r="KTY285" s="1182"/>
      <c r="KTZ285" s="1177"/>
      <c r="KUA285" s="1182"/>
      <c r="KUB285" s="1182"/>
      <c r="KUC285" s="1182"/>
      <c r="KUD285" s="1182"/>
      <c r="KUE285" s="1182"/>
      <c r="KUF285" s="1182"/>
      <c r="KUG285" s="1182"/>
      <c r="KUH285" s="1182"/>
      <c r="KUI285" s="1182"/>
      <c r="KUJ285" s="1182"/>
      <c r="KUK285" s="1182"/>
      <c r="KUL285" s="1182"/>
      <c r="KUM285" s="1182"/>
      <c r="KUN285" s="1182"/>
      <c r="KUO285" s="1177"/>
      <c r="KUP285" s="1182"/>
      <c r="KUQ285" s="1182"/>
      <c r="KUR285" s="1182"/>
      <c r="KUS285" s="1182"/>
      <c r="KUT285" s="1182"/>
      <c r="KUU285" s="1182"/>
      <c r="KUV285" s="1182"/>
      <c r="KUW285" s="1182"/>
      <c r="KUX285" s="1182"/>
      <c r="KUY285" s="1182"/>
      <c r="KUZ285" s="1182"/>
      <c r="KVA285" s="1182"/>
      <c r="KVB285" s="1182"/>
      <c r="KVC285" s="1182"/>
      <c r="KVD285" s="1177"/>
      <c r="KVE285" s="1182"/>
      <c r="KVF285" s="1182"/>
      <c r="KVG285" s="1182"/>
      <c r="KVH285" s="1182"/>
      <c r="KVI285" s="1182"/>
      <c r="KVJ285" s="1182"/>
      <c r="KVK285" s="1182"/>
      <c r="KVL285" s="1182"/>
      <c r="KVM285" s="1182"/>
      <c r="KVN285" s="1182"/>
      <c r="KVO285" s="1182"/>
      <c r="KVP285" s="1182"/>
      <c r="KVQ285" s="1182"/>
      <c r="KVR285" s="1182"/>
      <c r="KVS285" s="1177"/>
      <c r="KVT285" s="1182"/>
      <c r="KVU285" s="1182"/>
      <c r="KVV285" s="1182"/>
      <c r="KVW285" s="1182"/>
      <c r="KVX285" s="1182"/>
      <c r="KVY285" s="1182"/>
      <c r="KVZ285" s="1182"/>
      <c r="KWA285" s="1182"/>
      <c r="KWB285" s="1182"/>
      <c r="KWC285" s="1182"/>
      <c r="KWD285" s="1182"/>
      <c r="KWE285" s="1182"/>
      <c r="KWF285" s="1182"/>
      <c r="KWG285" s="1182"/>
      <c r="KWH285" s="1177"/>
      <c r="KWI285" s="1182"/>
      <c r="KWJ285" s="1182"/>
      <c r="KWK285" s="1182"/>
      <c r="KWL285" s="1182"/>
      <c r="KWM285" s="1182"/>
      <c r="KWN285" s="1182"/>
      <c r="KWO285" s="1182"/>
      <c r="KWP285" s="1182"/>
      <c r="KWQ285" s="1182"/>
      <c r="KWR285" s="1182"/>
      <c r="KWS285" s="1182"/>
      <c r="KWT285" s="1182"/>
      <c r="KWU285" s="1182"/>
      <c r="KWV285" s="1182"/>
      <c r="KWW285" s="1177"/>
      <c r="KWX285" s="1182"/>
      <c r="KWY285" s="1182"/>
      <c r="KWZ285" s="1182"/>
      <c r="KXA285" s="1182"/>
      <c r="KXB285" s="1182"/>
      <c r="KXC285" s="1182"/>
      <c r="KXD285" s="1182"/>
      <c r="KXE285" s="1182"/>
      <c r="KXF285" s="1182"/>
      <c r="KXG285" s="1182"/>
      <c r="KXH285" s="1182"/>
      <c r="KXI285" s="1182"/>
      <c r="KXJ285" s="1182"/>
      <c r="KXK285" s="1182"/>
      <c r="KXL285" s="1177"/>
      <c r="KXM285" s="1182"/>
      <c r="KXN285" s="1182"/>
      <c r="KXO285" s="1182"/>
      <c r="KXP285" s="1182"/>
      <c r="KXQ285" s="1182"/>
      <c r="KXR285" s="1182"/>
      <c r="KXS285" s="1182"/>
      <c r="KXT285" s="1182"/>
      <c r="KXU285" s="1182"/>
      <c r="KXV285" s="1182"/>
      <c r="KXW285" s="1182"/>
      <c r="KXX285" s="1182"/>
      <c r="KXY285" s="1182"/>
      <c r="KXZ285" s="1182"/>
      <c r="KYA285" s="1177"/>
      <c r="KYB285" s="1182"/>
      <c r="KYC285" s="1182"/>
      <c r="KYD285" s="1182"/>
      <c r="KYE285" s="1182"/>
      <c r="KYF285" s="1182"/>
      <c r="KYG285" s="1182"/>
      <c r="KYH285" s="1182"/>
      <c r="KYI285" s="1182"/>
      <c r="KYJ285" s="1182"/>
      <c r="KYK285" s="1182"/>
      <c r="KYL285" s="1182"/>
      <c r="KYM285" s="1182"/>
      <c r="KYN285" s="1182"/>
      <c r="KYO285" s="1182"/>
      <c r="KYP285" s="1177"/>
      <c r="KYQ285" s="1182"/>
      <c r="KYR285" s="1182"/>
      <c r="KYS285" s="1182"/>
      <c r="KYT285" s="1182"/>
      <c r="KYU285" s="1182"/>
      <c r="KYV285" s="1182"/>
      <c r="KYW285" s="1182"/>
      <c r="KYX285" s="1182"/>
      <c r="KYY285" s="1182"/>
      <c r="KYZ285" s="1182"/>
      <c r="KZA285" s="1182"/>
      <c r="KZB285" s="1182"/>
      <c r="KZC285" s="1182"/>
      <c r="KZD285" s="1182"/>
      <c r="KZE285" s="1177"/>
      <c r="KZF285" s="1182"/>
      <c r="KZG285" s="1182"/>
      <c r="KZH285" s="1182"/>
      <c r="KZI285" s="1182"/>
      <c r="KZJ285" s="1182"/>
      <c r="KZK285" s="1182"/>
      <c r="KZL285" s="1182"/>
      <c r="KZM285" s="1182"/>
      <c r="KZN285" s="1182"/>
      <c r="KZO285" s="1182"/>
      <c r="KZP285" s="1182"/>
      <c r="KZQ285" s="1182"/>
      <c r="KZR285" s="1182"/>
      <c r="KZS285" s="1182"/>
      <c r="KZT285" s="1177"/>
      <c r="KZU285" s="1182"/>
      <c r="KZV285" s="1182"/>
      <c r="KZW285" s="1182"/>
      <c r="KZX285" s="1182"/>
      <c r="KZY285" s="1182"/>
      <c r="KZZ285" s="1182"/>
      <c r="LAA285" s="1182"/>
      <c r="LAB285" s="1182"/>
      <c r="LAC285" s="1182"/>
      <c r="LAD285" s="1182"/>
      <c r="LAE285" s="1182"/>
      <c r="LAF285" s="1182"/>
      <c r="LAG285" s="1182"/>
      <c r="LAH285" s="1182"/>
      <c r="LAI285" s="1177"/>
      <c r="LAJ285" s="1182"/>
      <c r="LAK285" s="1182"/>
      <c r="LAL285" s="1182"/>
      <c r="LAM285" s="1182"/>
      <c r="LAN285" s="1182"/>
      <c r="LAO285" s="1182"/>
      <c r="LAP285" s="1182"/>
      <c r="LAQ285" s="1182"/>
      <c r="LAR285" s="1182"/>
      <c r="LAS285" s="1182"/>
      <c r="LAT285" s="1182"/>
      <c r="LAU285" s="1182"/>
      <c r="LAV285" s="1182"/>
      <c r="LAW285" s="1182"/>
      <c r="LAX285" s="1177"/>
      <c r="LAY285" s="1182"/>
      <c r="LAZ285" s="1182"/>
      <c r="LBA285" s="1182"/>
      <c r="LBB285" s="1182"/>
      <c r="LBC285" s="1182"/>
      <c r="LBD285" s="1182"/>
      <c r="LBE285" s="1182"/>
      <c r="LBF285" s="1182"/>
      <c r="LBG285" s="1182"/>
      <c r="LBH285" s="1182"/>
      <c r="LBI285" s="1182"/>
      <c r="LBJ285" s="1182"/>
      <c r="LBK285" s="1182"/>
      <c r="LBL285" s="1182"/>
      <c r="LBM285" s="1177"/>
      <c r="LBN285" s="1182"/>
      <c r="LBO285" s="1182"/>
      <c r="LBP285" s="1182"/>
      <c r="LBQ285" s="1182"/>
      <c r="LBR285" s="1182"/>
      <c r="LBS285" s="1182"/>
      <c r="LBT285" s="1182"/>
      <c r="LBU285" s="1182"/>
      <c r="LBV285" s="1182"/>
      <c r="LBW285" s="1182"/>
      <c r="LBX285" s="1182"/>
      <c r="LBY285" s="1182"/>
      <c r="LBZ285" s="1182"/>
      <c r="LCA285" s="1182"/>
      <c r="LCB285" s="1177"/>
      <c r="LCC285" s="1182"/>
      <c r="LCD285" s="1182"/>
      <c r="LCE285" s="1182"/>
      <c r="LCF285" s="1182"/>
      <c r="LCG285" s="1182"/>
      <c r="LCH285" s="1182"/>
      <c r="LCI285" s="1182"/>
      <c r="LCJ285" s="1182"/>
      <c r="LCK285" s="1182"/>
      <c r="LCL285" s="1182"/>
      <c r="LCM285" s="1182"/>
      <c r="LCN285" s="1182"/>
      <c r="LCO285" s="1182"/>
      <c r="LCP285" s="1182"/>
      <c r="LCQ285" s="1177"/>
      <c r="LCR285" s="1182"/>
      <c r="LCS285" s="1182"/>
      <c r="LCT285" s="1182"/>
      <c r="LCU285" s="1182"/>
      <c r="LCV285" s="1182"/>
      <c r="LCW285" s="1182"/>
      <c r="LCX285" s="1182"/>
      <c r="LCY285" s="1182"/>
      <c r="LCZ285" s="1182"/>
      <c r="LDA285" s="1182"/>
      <c r="LDB285" s="1182"/>
      <c r="LDC285" s="1182"/>
      <c r="LDD285" s="1182"/>
      <c r="LDE285" s="1182"/>
      <c r="LDF285" s="1177"/>
      <c r="LDG285" s="1182"/>
      <c r="LDH285" s="1182"/>
      <c r="LDI285" s="1182"/>
      <c r="LDJ285" s="1182"/>
      <c r="LDK285" s="1182"/>
      <c r="LDL285" s="1182"/>
      <c r="LDM285" s="1182"/>
      <c r="LDN285" s="1182"/>
      <c r="LDO285" s="1182"/>
      <c r="LDP285" s="1182"/>
      <c r="LDQ285" s="1182"/>
      <c r="LDR285" s="1182"/>
      <c r="LDS285" s="1182"/>
      <c r="LDT285" s="1182"/>
      <c r="LDU285" s="1177"/>
      <c r="LDV285" s="1182"/>
      <c r="LDW285" s="1182"/>
      <c r="LDX285" s="1182"/>
      <c r="LDY285" s="1182"/>
      <c r="LDZ285" s="1182"/>
      <c r="LEA285" s="1182"/>
      <c r="LEB285" s="1182"/>
      <c r="LEC285" s="1182"/>
      <c r="LED285" s="1182"/>
      <c r="LEE285" s="1182"/>
      <c r="LEF285" s="1182"/>
      <c r="LEG285" s="1182"/>
      <c r="LEH285" s="1182"/>
      <c r="LEI285" s="1182"/>
      <c r="LEJ285" s="1177"/>
      <c r="LEK285" s="1182"/>
      <c r="LEL285" s="1182"/>
      <c r="LEM285" s="1182"/>
      <c r="LEN285" s="1182"/>
      <c r="LEO285" s="1182"/>
      <c r="LEP285" s="1182"/>
      <c r="LEQ285" s="1182"/>
      <c r="LER285" s="1182"/>
      <c r="LES285" s="1182"/>
      <c r="LET285" s="1182"/>
      <c r="LEU285" s="1182"/>
      <c r="LEV285" s="1182"/>
      <c r="LEW285" s="1182"/>
      <c r="LEX285" s="1182"/>
      <c r="LEY285" s="1177"/>
      <c r="LEZ285" s="1182"/>
      <c r="LFA285" s="1182"/>
      <c r="LFB285" s="1182"/>
      <c r="LFC285" s="1182"/>
      <c r="LFD285" s="1182"/>
      <c r="LFE285" s="1182"/>
      <c r="LFF285" s="1182"/>
      <c r="LFG285" s="1182"/>
      <c r="LFH285" s="1182"/>
      <c r="LFI285" s="1182"/>
      <c r="LFJ285" s="1182"/>
      <c r="LFK285" s="1182"/>
      <c r="LFL285" s="1182"/>
      <c r="LFM285" s="1182"/>
      <c r="LFN285" s="1177"/>
      <c r="LFO285" s="1182"/>
      <c r="LFP285" s="1182"/>
      <c r="LFQ285" s="1182"/>
      <c r="LFR285" s="1182"/>
      <c r="LFS285" s="1182"/>
      <c r="LFT285" s="1182"/>
      <c r="LFU285" s="1182"/>
      <c r="LFV285" s="1182"/>
      <c r="LFW285" s="1182"/>
      <c r="LFX285" s="1182"/>
      <c r="LFY285" s="1182"/>
      <c r="LFZ285" s="1182"/>
      <c r="LGA285" s="1182"/>
      <c r="LGB285" s="1182"/>
      <c r="LGC285" s="1177"/>
      <c r="LGD285" s="1182"/>
      <c r="LGE285" s="1182"/>
      <c r="LGF285" s="1182"/>
      <c r="LGG285" s="1182"/>
      <c r="LGH285" s="1182"/>
      <c r="LGI285" s="1182"/>
      <c r="LGJ285" s="1182"/>
      <c r="LGK285" s="1182"/>
      <c r="LGL285" s="1182"/>
      <c r="LGM285" s="1182"/>
      <c r="LGN285" s="1182"/>
      <c r="LGO285" s="1182"/>
      <c r="LGP285" s="1182"/>
      <c r="LGQ285" s="1182"/>
      <c r="LGR285" s="1177"/>
      <c r="LGS285" s="1182"/>
      <c r="LGT285" s="1182"/>
      <c r="LGU285" s="1182"/>
      <c r="LGV285" s="1182"/>
      <c r="LGW285" s="1182"/>
      <c r="LGX285" s="1182"/>
      <c r="LGY285" s="1182"/>
      <c r="LGZ285" s="1182"/>
      <c r="LHA285" s="1182"/>
      <c r="LHB285" s="1182"/>
      <c r="LHC285" s="1182"/>
      <c r="LHD285" s="1182"/>
      <c r="LHE285" s="1182"/>
      <c r="LHF285" s="1182"/>
      <c r="LHG285" s="1177"/>
      <c r="LHH285" s="1182"/>
      <c r="LHI285" s="1182"/>
      <c r="LHJ285" s="1182"/>
      <c r="LHK285" s="1182"/>
      <c r="LHL285" s="1182"/>
      <c r="LHM285" s="1182"/>
      <c r="LHN285" s="1182"/>
      <c r="LHO285" s="1182"/>
      <c r="LHP285" s="1182"/>
      <c r="LHQ285" s="1182"/>
      <c r="LHR285" s="1182"/>
      <c r="LHS285" s="1182"/>
      <c r="LHT285" s="1182"/>
      <c r="LHU285" s="1182"/>
      <c r="LHV285" s="1177"/>
      <c r="LHW285" s="1182"/>
      <c r="LHX285" s="1182"/>
      <c r="LHY285" s="1182"/>
      <c r="LHZ285" s="1182"/>
      <c r="LIA285" s="1182"/>
      <c r="LIB285" s="1182"/>
      <c r="LIC285" s="1182"/>
      <c r="LID285" s="1182"/>
      <c r="LIE285" s="1182"/>
      <c r="LIF285" s="1182"/>
      <c r="LIG285" s="1182"/>
      <c r="LIH285" s="1182"/>
      <c r="LII285" s="1182"/>
      <c r="LIJ285" s="1182"/>
      <c r="LIK285" s="1177"/>
      <c r="LIL285" s="1182"/>
      <c r="LIM285" s="1182"/>
      <c r="LIN285" s="1182"/>
      <c r="LIO285" s="1182"/>
      <c r="LIP285" s="1182"/>
      <c r="LIQ285" s="1182"/>
      <c r="LIR285" s="1182"/>
      <c r="LIS285" s="1182"/>
      <c r="LIT285" s="1182"/>
      <c r="LIU285" s="1182"/>
      <c r="LIV285" s="1182"/>
      <c r="LIW285" s="1182"/>
      <c r="LIX285" s="1182"/>
      <c r="LIY285" s="1182"/>
      <c r="LIZ285" s="1177"/>
      <c r="LJA285" s="1182"/>
      <c r="LJB285" s="1182"/>
      <c r="LJC285" s="1182"/>
      <c r="LJD285" s="1182"/>
      <c r="LJE285" s="1182"/>
      <c r="LJF285" s="1182"/>
      <c r="LJG285" s="1182"/>
      <c r="LJH285" s="1182"/>
      <c r="LJI285" s="1182"/>
      <c r="LJJ285" s="1182"/>
      <c r="LJK285" s="1182"/>
      <c r="LJL285" s="1182"/>
      <c r="LJM285" s="1182"/>
      <c r="LJN285" s="1182"/>
      <c r="LJO285" s="1177"/>
      <c r="LJP285" s="1182"/>
      <c r="LJQ285" s="1182"/>
      <c r="LJR285" s="1182"/>
      <c r="LJS285" s="1182"/>
      <c r="LJT285" s="1182"/>
      <c r="LJU285" s="1182"/>
      <c r="LJV285" s="1182"/>
      <c r="LJW285" s="1182"/>
      <c r="LJX285" s="1182"/>
      <c r="LJY285" s="1182"/>
      <c r="LJZ285" s="1182"/>
      <c r="LKA285" s="1182"/>
      <c r="LKB285" s="1182"/>
      <c r="LKC285" s="1182"/>
      <c r="LKD285" s="1177"/>
      <c r="LKE285" s="1182"/>
      <c r="LKF285" s="1182"/>
      <c r="LKG285" s="1182"/>
      <c r="LKH285" s="1182"/>
      <c r="LKI285" s="1182"/>
      <c r="LKJ285" s="1182"/>
      <c r="LKK285" s="1182"/>
      <c r="LKL285" s="1182"/>
      <c r="LKM285" s="1182"/>
      <c r="LKN285" s="1182"/>
      <c r="LKO285" s="1182"/>
      <c r="LKP285" s="1182"/>
      <c r="LKQ285" s="1182"/>
      <c r="LKR285" s="1182"/>
      <c r="LKS285" s="1177"/>
      <c r="LKT285" s="1182"/>
      <c r="LKU285" s="1182"/>
      <c r="LKV285" s="1182"/>
      <c r="LKW285" s="1182"/>
      <c r="LKX285" s="1182"/>
      <c r="LKY285" s="1182"/>
      <c r="LKZ285" s="1182"/>
      <c r="LLA285" s="1182"/>
      <c r="LLB285" s="1182"/>
      <c r="LLC285" s="1182"/>
      <c r="LLD285" s="1182"/>
      <c r="LLE285" s="1182"/>
      <c r="LLF285" s="1182"/>
      <c r="LLG285" s="1182"/>
      <c r="LLH285" s="1177"/>
      <c r="LLI285" s="1182"/>
      <c r="LLJ285" s="1182"/>
      <c r="LLK285" s="1182"/>
      <c r="LLL285" s="1182"/>
      <c r="LLM285" s="1182"/>
      <c r="LLN285" s="1182"/>
      <c r="LLO285" s="1182"/>
      <c r="LLP285" s="1182"/>
      <c r="LLQ285" s="1182"/>
      <c r="LLR285" s="1182"/>
      <c r="LLS285" s="1182"/>
      <c r="LLT285" s="1182"/>
      <c r="LLU285" s="1182"/>
      <c r="LLV285" s="1182"/>
      <c r="LLW285" s="1177"/>
      <c r="LLX285" s="1182"/>
      <c r="LLY285" s="1182"/>
      <c r="LLZ285" s="1182"/>
      <c r="LMA285" s="1182"/>
      <c r="LMB285" s="1182"/>
      <c r="LMC285" s="1182"/>
      <c r="LMD285" s="1182"/>
      <c r="LME285" s="1182"/>
      <c r="LMF285" s="1182"/>
      <c r="LMG285" s="1182"/>
      <c r="LMH285" s="1182"/>
      <c r="LMI285" s="1182"/>
      <c r="LMJ285" s="1182"/>
      <c r="LMK285" s="1182"/>
      <c r="LML285" s="1177"/>
      <c r="LMM285" s="1182"/>
      <c r="LMN285" s="1182"/>
      <c r="LMO285" s="1182"/>
      <c r="LMP285" s="1182"/>
      <c r="LMQ285" s="1182"/>
      <c r="LMR285" s="1182"/>
      <c r="LMS285" s="1182"/>
      <c r="LMT285" s="1182"/>
      <c r="LMU285" s="1182"/>
      <c r="LMV285" s="1182"/>
      <c r="LMW285" s="1182"/>
      <c r="LMX285" s="1182"/>
      <c r="LMY285" s="1182"/>
      <c r="LMZ285" s="1182"/>
      <c r="LNA285" s="1177"/>
      <c r="LNB285" s="1182"/>
      <c r="LNC285" s="1182"/>
      <c r="LND285" s="1182"/>
      <c r="LNE285" s="1182"/>
      <c r="LNF285" s="1182"/>
      <c r="LNG285" s="1182"/>
      <c r="LNH285" s="1182"/>
      <c r="LNI285" s="1182"/>
      <c r="LNJ285" s="1182"/>
      <c r="LNK285" s="1182"/>
      <c r="LNL285" s="1182"/>
      <c r="LNM285" s="1182"/>
      <c r="LNN285" s="1182"/>
      <c r="LNO285" s="1182"/>
      <c r="LNP285" s="1177"/>
      <c r="LNQ285" s="1182"/>
      <c r="LNR285" s="1182"/>
      <c r="LNS285" s="1182"/>
      <c r="LNT285" s="1182"/>
      <c r="LNU285" s="1182"/>
      <c r="LNV285" s="1182"/>
      <c r="LNW285" s="1182"/>
      <c r="LNX285" s="1182"/>
      <c r="LNY285" s="1182"/>
      <c r="LNZ285" s="1182"/>
      <c r="LOA285" s="1182"/>
      <c r="LOB285" s="1182"/>
      <c r="LOC285" s="1182"/>
      <c r="LOD285" s="1182"/>
      <c r="LOE285" s="1177"/>
      <c r="LOF285" s="1182"/>
      <c r="LOG285" s="1182"/>
      <c r="LOH285" s="1182"/>
      <c r="LOI285" s="1182"/>
      <c r="LOJ285" s="1182"/>
      <c r="LOK285" s="1182"/>
      <c r="LOL285" s="1182"/>
      <c r="LOM285" s="1182"/>
      <c r="LON285" s="1182"/>
      <c r="LOO285" s="1182"/>
      <c r="LOP285" s="1182"/>
      <c r="LOQ285" s="1182"/>
      <c r="LOR285" s="1182"/>
      <c r="LOS285" s="1182"/>
      <c r="LOT285" s="1177"/>
      <c r="LOU285" s="1182"/>
      <c r="LOV285" s="1182"/>
      <c r="LOW285" s="1182"/>
      <c r="LOX285" s="1182"/>
      <c r="LOY285" s="1182"/>
      <c r="LOZ285" s="1182"/>
      <c r="LPA285" s="1182"/>
      <c r="LPB285" s="1182"/>
      <c r="LPC285" s="1182"/>
      <c r="LPD285" s="1182"/>
      <c r="LPE285" s="1182"/>
      <c r="LPF285" s="1182"/>
      <c r="LPG285" s="1182"/>
      <c r="LPH285" s="1182"/>
      <c r="LPI285" s="1177"/>
      <c r="LPJ285" s="1182"/>
      <c r="LPK285" s="1182"/>
      <c r="LPL285" s="1182"/>
      <c r="LPM285" s="1182"/>
      <c r="LPN285" s="1182"/>
      <c r="LPO285" s="1182"/>
      <c r="LPP285" s="1182"/>
      <c r="LPQ285" s="1182"/>
      <c r="LPR285" s="1182"/>
      <c r="LPS285" s="1182"/>
      <c r="LPT285" s="1182"/>
      <c r="LPU285" s="1182"/>
      <c r="LPV285" s="1182"/>
      <c r="LPW285" s="1182"/>
      <c r="LPX285" s="1177"/>
      <c r="LPY285" s="1182"/>
      <c r="LPZ285" s="1182"/>
      <c r="LQA285" s="1182"/>
      <c r="LQB285" s="1182"/>
      <c r="LQC285" s="1182"/>
      <c r="LQD285" s="1182"/>
      <c r="LQE285" s="1182"/>
      <c r="LQF285" s="1182"/>
      <c r="LQG285" s="1182"/>
      <c r="LQH285" s="1182"/>
      <c r="LQI285" s="1182"/>
      <c r="LQJ285" s="1182"/>
      <c r="LQK285" s="1182"/>
      <c r="LQL285" s="1182"/>
      <c r="LQM285" s="1177"/>
      <c r="LQN285" s="1182"/>
      <c r="LQO285" s="1182"/>
      <c r="LQP285" s="1182"/>
      <c r="LQQ285" s="1182"/>
      <c r="LQR285" s="1182"/>
      <c r="LQS285" s="1182"/>
      <c r="LQT285" s="1182"/>
      <c r="LQU285" s="1182"/>
      <c r="LQV285" s="1182"/>
      <c r="LQW285" s="1182"/>
      <c r="LQX285" s="1182"/>
      <c r="LQY285" s="1182"/>
      <c r="LQZ285" s="1182"/>
      <c r="LRA285" s="1182"/>
      <c r="LRB285" s="1177"/>
      <c r="LRC285" s="1182"/>
      <c r="LRD285" s="1182"/>
      <c r="LRE285" s="1182"/>
      <c r="LRF285" s="1182"/>
      <c r="LRG285" s="1182"/>
      <c r="LRH285" s="1182"/>
      <c r="LRI285" s="1182"/>
      <c r="LRJ285" s="1182"/>
      <c r="LRK285" s="1182"/>
      <c r="LRL285" s="1182"/>
      <c r="LRM285" s="1182"/>
      <c r="LRN285" s="1182"/>
      <c r="LRO285" s="1182"/>
      <c r="LRP285" s="1182"/>
      <c r="LRQ285" s="1177"/>
      <c r="LRR285" s="1182"/>
      <c r="LRS285" s="1182"/>
      <c r="LRT285" s="1182"/>
      <c r="LRU285" s="1182"/>
      <c r="LRV285" s="1182"/>
      <c r="LRW285" s="1182"/>
      <c r="LRX285" s="1182"/>
      <c r="LRY285" s="1182"/>
      <c r="LRZ285" s="1182"/>
      <c r="LSA285" s="1182"/>
      <c r="LSB285" s="1182"/>
      <c r="LSC285" s="1182"/>
      <c r="LSD285" s="1182"/>
      <c r="LSE285" s="1182"/>
      <c r="LSF285" s="1177"/>
      <c r="LSG285" s="1182"/>
      <c r="LSH285" s="1182"/>
      <c r="LSI285" s="1182"/>
      <c r="LSJ285" s="1182"/>
      <c r="LSK285" s="1182"/>
      <c r="LSL285" s="1182"/>
      <c r="LSM285" s="1182"/>
      <c r="LSN285" s="1182"/>
      <c r="LSO285" s="1182"/>
      <c r="LSP285" s="1182"/>
      <c r="LSQ285" s="1182"/>
      <c r="LSR285" s="1182"/>
      <c r="LSS285" s="1182"/>
      <c r="LST285" s="1182"/>
      <c r="LSU285" s="1177"/>
      <c r="LSV285" s="1182"/>
      <c r="LSW285" s="1182"/>
      <c r="LSX285" s="1182"/>
      <c r="LSY285" s="1182"/>
      <c r="LSZ285" s="1182"/>
      <c r="LTA285" s="1182"/>
      <c r="LTB285" s="1182"/>
      <c r="LTC285" s="1182"/>
      <c r="LTD285" s="1182"/>
      <c r="LTE285" s="1182"/>
      <c r="LTF285" s="1182"/>
      <c r="LTG285" s="1182"/>
      <c r="LTH285" s="1182"/>
      <c r="LTI285" s="1182"/>
      <c r="LTJ285" s="1177"/>
      <c r="LTK285" s="1182"/>
      <c r="LTL285" s="1182"/>
      <c r="LTM285" s="1182"/>
      <c r="LTN285" s="1182"/>
      <c r="LTO285" s="1182"/>
      <c r="LTP285" s="1182"/>
      <c r="LTQ285" s="1182"/>
      <c r="LTR285" s="1182"/>
      <c r="LTS285" s="1182"/>
      <c r="LTT285" s="1182"/>
      <c r="LTU285" s="1182"/>
      <c r="LTV285" s="1182"/>
      <c r="LTW285" s="1182"/>
      <c r="LTX285" s="1182"/>
      <c r="LTY285" s="1177"/>
      <c r="LTZ285" s="1182"/>
      <c r="LUA285" s="1182"/>
      <c r="LUB285" s="1182"/>
      <c r="LUC285" s="1182"/>
      <c r="LUD285" s="1182"/>
      <c r="LUE285" s="1182"/>
      <c r="LUF285" s="1182"/>
      <c r="LUG285" s="1182"/>
      <c r="LUH285" s="1182"/>
      <c r="LUI285" s="1182"/>
      <c r="LUJ285" s="1182"/>
      <c r="LUK285" s="1182"/>
      <c r="LUL285" s="1182"/>
      <c r="LUM285" s="1182"/>
      <c r="LUN285" s="1177"/>
      <c r="LUO285" s="1182"/>
      <c r="LUP285" s="1182"/>
      <c r="LUQ285" s="1182"/>
      <c r="LUR285" s="1182"/>
      <c r="LUS285" s="1182"/>
      <c r="LUT285" s="1182"/>
      <c r="LUU285" s="1182"/>
      <c r="LUV285" s="1182"/>
      <c r="LUW285" s="1182"/>
      <c r="LUX285" s="1182"/>
      <c r="LUY285" s="1182"/>
      <c r="LUZ285" s="1182"/>
      <c r="LVA285" s="1182"/>
      <c r="LVB285" s="1182"/>
      <c r="LVC285" s="1177"/>
      <c r="LVD285" s="1182"/>
      <c r="LVE285" s="1182"/>
      <c r="LVF285" s="1182"/>
      <c r="LVG285" s="1182"/>
      <c r="LVH285" s="1182"/>
      <c r="LVI285" s="1182"/>
      <c r="LVJ285" s="1182"/>
      <c r="LVK285" s="1182"/>
      <c r="LVL285" s="1182"/>
      <c r="LVM285" s="1182"/>
      <c r="LVN285" s="1182"/>
      <c r="LVO285" s="1182"/>
      <c r="LVP285" s="1182"/>
      <c r="LVQ285" s="1182"/>
      <c r="LVR285" s="1177"/>
      <c r="LVS285" s="1182"/>
      <c r="LVT285" s="1182"/>
      <c r="LVU285" s="1182"/>
      <c r="LVV285" s="1182"/>
      <c r="LVW285" s="1182"/>
      <c r="LVX285" s="1182"/>
      <c r="LVY285" s="1182"/>
      <c r="LVZ285" s="1182"/>
      <c r="LWA285" s="1182"/>
      <c r="LWB285" s="1182"/>
      <c r="LWC285" s="1182"/>
      <c r="LWD285" s="1182"/>
      <c r="LWE285" s="1182"/>
      <c r="LWF285" s="1182"/>
      <c r="LWG285" s="1177"/>
      <c r="LWH285" s="1182"/>
      <c r="LWI285" s="1182"/>
      <c r="LWJ285" s="1182"/>
      <c r="LWK285" s="1182"/>
      <c r="LWL285" s="1182"/>
      <c r="LWM285" s="1182"/>
      <c r="LWN285" s="1182"/>
      <c r="LWO285" s="1182"/>
      <c r="LWP285" s="1182"/>
      <c r="LWQ285" s="1182"/>
      <c r="LWR285" s="1182"/>
      <c r="LWS285" s="1182"/>
      <c r="LWT285" s="1182"/>
      <c r="LWU285" s="1182"/>
      <c r="LWV285" s="1177"/>
      <c r="LWW285" s="1182"/>
      <c r="LWX285" s="1182"/>
      <c r="LWY285" s="1182"/>
      <c r="LWZ285" s="1182"/>
      <c r="LXA285" s="1182"/>
      <c r="LXB285" s="1182"/>
      <c r="LXC285" s="1182"/>
      <c r="LXD285" s="1182"/>
      <c r="LXE285" s="1182"/>
      <c r="LXF285" s="1182"/>
      <c r="LXG285" s="1182"/>
      <c r="LXH285" s="1182"/>
      <c r="LXI285" s="1182"/>
      <c r="LXJ285" s="1182"/>
      <c r="LXK285" s="1177"/>
      <c r="LXL285" s="1182"/>
      <c r="LXM285" s="1182"/>
      <c r="LXN285" s="1182"/>
      <c r="LXO285" s="1182"/>
      <c r="LXP285" s="1182"/>
      <c r="LXQ285" s="1182"/>
      <c r="LXR285" s="1182"/>
      <c r="LXS285" s="1182"/>
      <c r="LXT285" s="1182"/>
      <c r="LXU285" s="1182"/>
      <c r="LXV285" s="1182"/>
      <c r="LXW285" s="1182"/>
      <c r="LXX285" s="1182"/>
      <c r="LXY285" s="1182"/>
      <c r="LXZ285" s="1177"/>
      <c r="LYA285" s="1182"/>
      <c r="LYB285" s="1182"/>
      <c r="LYC285" s="1182"/>
      <c r="LYD285" s="1182"/>
      <c r="LYE285" s="1182"/>
      <c r="LYF285" s="1182"/>
      <c r="LYG285" s="1182"/>
      <c r="LYH285" s="1182"/>
      <c r="LYI285" s="1182"/>
      <c r="LYJ285" s="1182"/>
      <c r="LYK285" s="1182"/>
      <c r="LYL285" s="1182"/>
      <c r="LYM285" s="1182"/>
      <c r="LYN285" s="1182"/>
      <c r="LYO285" s="1177"/>
      <c r="LYP285" s="1182"/>
      <c r="LYQ285" s="1182"/>
      <c r="LYR285" s="1182"/>
      <c r="LYS285" s="1182"/>
      <c r="LYT285" s="1182"/>
      <c r="LYU285" s="1182"/>
      <c r="LYV285" s="1182"/>
      <c r="LYW285" s="1182"/>
      <c r="LYX285" s="1182"/>
      <c r="LYY285" s="1182"/>
      <c r="LYZ285" s="1182"/>
      <c r="LZA285" s="1182"/>
      <c r="LZB285" s="1182"/>
      <c r="LZC285" s="1182"/>
      <c r="LZD285" s="1177"/>
      <c r="LZE285" s="1182"/>
      <c r="LZF285" s="1182"/>
      <c r="LZG285" s="1182"/>
      <c r="LZH285" s="1182"/>
      <c r="LZI285" s="1182"/>
      <c r="LZJ285" s="1182"/>
      <c r="LZK285" s="1182"/>
      <c r="LZL285" s="1182"/>
      <c r="LZM285" s="1182"/>
      <c r="LZN285" s="1182"/>
      <c r="LZO285" s="1182"/>
      <c r="LZP285" s="1182"/>
      <c r="LZQ285" s="1182"/>
      <c r="LZR285" s="1182"/>
      <c r="LZS285" s="1177"/>
      <c r="LZT285" s="1182"/>
      <c r="LZU285" s="1182"/>
      <c r="LZV285" s="1182"/>
      <c r="LZW285" s="1182"/>
      <c r="LZX285" s="1182"/>
      <c r="LZY285" s="1182"/>
      <c r="LZZ285" s="1182"/>
      <c r="MAA285" s="1182"/>
      <c r="MAB285" s="1182"/>
      <c r="MAC285" s="1182"/>
      <c r="MAD285" s="1182"/>
      <c r="MAE285" s="1182"/>
      <c r="MAF285" s="1182"/>
      <c r="MAG285" s="1182"/>
      <c r="MAH285" s="1177"/>
      <c r="MAI285" s="1182"/>
      <c r="MAJ285" s="1182"/>
      <c r="MAK285" s="1182"/>
      <c r="MAL285" s="1182"/>
      <c r="MAM285" s="1182"/>
      <c r="MAN285" s="1182"/>
      <c r="MAO285" s="1182"/>
      <c r="MAP285" s="1182"/>
      <c r="MAQ285" s="1182"/>
      <c r="MAR285" s="1182"/>
      <c r="MAS285" s="1182"/>
      <c r="MAT285" s="1182"/>
      <c r="MAU285" s="1182"/>
      <c r="MAV285" s="1182"/>
      <c r="MAW285" s="1177"/>
      <c r="MAX285" s="1182"/>
      <c r="MAY285" s="1182"/>
      <c r="MAZ285" s="1182"/>
      <c r="MBA285" s="1182"/>
      <c r="MBB285" s="1182"/>
      <c r="MBC285" s="1182"/>
      <c r="MBD285" s="1182"/>
      <c r="MBE285" s="1182"/>
      <c r="MBF285" s="1182"/>
      <c r="MBG285" s="1182"/>
      <c r="MBH285" s="1182"/>
      <c r="MBI285" s="1182"/>
      <c r="MBJ285" s="1182"/>
      <c r="MBK285" s="1182"/>
      <c r="MBL285" s="1177"/>
      <c r="MBM285" s="1182"/>
      <c r="MBN285" s="1182"/>
      <c r="MBO285" s="1182"/>
      <c r="MBP285" s="1182"/>
      <c r="MBQ285" s="1182"/>
      <c r="MBR285" s="1182"/>
      <c r="MBS285" s="1182"/>
      <c r="MBT285" s="1182"/>
      <c r="MBU285" s="1182"/>
      <c r="MBV285" s="1182"/>
      <c r="MBW285" s="1182"/>
      <c r="MBX285" s="1182"/>
      <c r="MBY285" s="1182"/>
      <c r="MBZ285" s="1182"/>
      <c r="MCA285" s="1177"/>
      <c r="MCB285" s="1182"/>
      <c r="MCC285" s="1182"/>
      <c r="MCD285" s="1182"/>
      <c r="MCE285" s="1182"/>
      <c r="MCF285" s="1182"/>
      <c r="MCG285" s="1182"/>
      <c r="MCH285" s="1182"/>
      <c r="MCI285" s="1182"/>
      <c r="MCJ285" s="1182"/>
      <c r="MCK285" s="1182"/>
      <c r="MCL285" s="1182"/>
      <c r="MCM285" s="1182"/>
      <c r="MCN285" s="1182"/>
      <c r="MCO285" s="1182"/>
      <c r="MCP285" s="1177"/>
      <c r="MCQ285" s="1182"/>
      <c r="MCR285" s="1182"/>
      <c r="MCS285" s="1182"/>
      <c r="MCT285" s="1182"/>
      <c r="MCU285" s="1182"/>
      <c r="MCV285" s="1182"/>
      <c r="MCW285" s="1182"/>
      <c r="MCX285" s="1182"/>
      <c r="MCY285" s="1182"/>
      <c r="MCZ285" s="1182"/>
      <c r="MDA285" s="1182"/>
      <c r="MDB285" s="1182"/>
      <c r="MDC285" s="1182"/>
      <c r="MDD285" s="1182"/>
      <c r="MDE285" s="1177"/>
      <c r="MDF285" s="1182"/>
      <c r="MDG285" s="1182"/>
      <c r="MDH285" s="1182"/>
      <c r="MDI285" s="1182"/>
      <c r="MDJ285" s="1182"/>
      <c r="MDK285" s="1182"/>
      <c r="MDL285" s="1182"/>
      <c r="MDM285" s="1182"/>
      <c r="MDN285" s="1182"/>
      <c r="MDO285" s="1182"/>
      <c r="MDP285" s="1182"/>
      <c r="MDQ285" s="1182"/>
      <c r="MDR285" s="1182"/>
      <c r="MDS285" s="1182"/>
      <c r="MDT285" s="1177"/>
      <c r="MDU285" s="1182"/>
      <c r="MDV285" s="1182"/>
      <c r="MDW285" s="1182"/>
      <c r="MDX285" s="1182"/>
      <c r="MDY285" s="1182"/>
      <c r="MDZ285" s="1182"/>
      <c r="MEA285" s="1182"/>
      <c r="MEB285" s="1182"/>
      <c r="MEC285" s="1182"/>
      <c r="MED285" s="1182"/>
      <c r="MEE285" s="1182"/>
      <c r="MEF285" s="1182"/>
      <c r="MEG285" s="1182"/>
      <c r="MEH285" s="1182"/>
      <c r="MEI285" s="1177"/>
      <c r="MEJ285" s="1182"/>
      <c r="MEK285" s="1182"/>
      <c r="MEL285" s="1182"/>
      <c r="MEM285" s="1182"/>
      <c r="MEN285" s="1182"/>
      <c r="MEO285" s="1182"/>
      <c r="MEP285" s="1182"/>
      <c r="MEQ285" s="1182"/>
      <c r="MER285" s="1182"/>
      <c r="MES285" s="1182"/>
      <c r="MET285" s="1182"/>
      <c r="MEU285" s="1182"/>
      <c r="MEV285" s="1182"/>
      <c r="MEW285" s="1182"/>
      <c r="MEX285" s="1177"/>
      <c r="MEY285" s="1182"/>
      <c r="MEZ285" s="1182"/>
      <c r="MFA285" s="1182"/>
      <c r="MFB285" s="1182"/>
      <c r="MFC285" s="1182"/>
      <c r="MFD285" s="1182"/>
      <c r="MFE285" s="1182"/>
      <c r="MFF285" s="1182"/>
      <c r="MFG285" s="1182"/>
      <c r="MFH285" s="1182"/>
      <c r="MFI285" s="1182"/>
      <c r="MFJ285" s="1182"/>
      <c r="MFK285" s="1182"/>
      <c r="MFL285" s="1182"/>
      <c r="MFM285" s="1177"/>
      <c r="MFN285" s="1182"/>
      <c r="MFO285" s="1182"/>
      <c r="MFP285" s="1182"/>
      <c r="MFQ285" s="1182"/>
      <c r="MFR285" s="1182"/>
      <c r="MFS285" s="1182"/>
      <c r="MFT285" s="1182"/>
      <c r="MFU285" s="1182"/>
      <c r="MFV285" s="1182"/>
      <c r="MFW285" s="1182"/>
      <c r="MFX285" s="1182"/>
      <c r="MFY285" s="1182"/>
      <c r="MFZ285" s="1182"/>
      <c r="MGA285" s="1182"/>
      <c r="MGB285" s="1177"/>
      <c r="MGC285" s="1182"/>
      <c r="MGD285" s="1182"/>
      <c r="MGE285" s="1182"/>
      <c r="MGF285" s="1182"/>
      <c r="MGG285" s="1182"/>
      <c r="MGH285" s="1182"/>
      <c r="MGI285" s="1182"/>
      <c r="MGJ285" s="1182"/>
      <c r="MGK285" s="1182"/>
      <c r="MGL285" s="1182"/>
      <c r="MGM285" s="1182"/>
      <c r="MGN285" s="1182"/>
      <c r="MGO285" s="1182"/>
      <c r="MGP285" s="1182"/>
      <c r="MGQ285" s="1177"/>
      <c r="MGR285" s="1182"/>
      <c r="MGS285" s="1182"/>
      <c r="MGT285" s="1182"/>
      <c r="MGU285" s="1182"/>
      <c r="MGV285" s="1182"/>
      <c r="MGW285" s="1182"/>
      <c r="MGX285" s="1182"/>
      <c r="MGY285" s="1182"/>
      <c r="MGZ285" s="1182"/>
      <c r="MHA285" s="1182"/>
      <c r="MHB285" s="1182"/>
      <c r="MHC285" s="1182"/>
      <c r="MHD285" s="1182"/>
      <c r="MHE285" s="1182"/>
      <c r="MHF285" s="1177"/>
      <c r="MHG285" s="1182"/>
      <c r="MHH285" s="1182"/>
      <c r="MHI285" s="1182"/>
      <c r="MHJ285" s="1182"/>
      <c r="MHK285" s="1182"/>
      <c r="MHL285" s="1182"/>
      <c r="MHM285" s="1182"/>
      <c r="MHN285" s="1182"/>
      <c r="MHO285" s="1182"/>
      <c r="MHP285" s="1182"/>
      <c r="MHQ285" s="1182"/>
      <c r="MHR285" s="1182"/>
      <c r="MHS285" s="1182"/>
      <c r="MHT285" s="1182"/>
      <c r="MHU285" s="1177"/>
      <c r="MHV285" s="1182"/>
      <c r="MHW285" s="1182"/>
      <c r="MHX285" s="1182"/>
      <c r="MHY285" s="1182"/>
      <c r="MHZ285" s="1182"/>
      <c r="MIA285" s="1182"/>
      <c r="MIB285" s="1182"/>
      <c r="MIC285" s="1182"/>
      <c r="MID285" s="1182"/>
      <c r="MIE285" s="1182"/>
      <c r="MIF285" s="1182"/>
      <c r="MIG285" s="1182"/>
      <c r="MIH285" s="1182"/>
      <c r="MII285" s="1182"/>
      <c r="MIJ285" s="1177"/>
      <c r="MIK285" s="1182"/>
      <c r="MIL285" s="1182"/>
      <c r="MIM285" s="1182"/>
      <c r="MIN285" s="1182"/>
      <c r="MIO285" s="1182"/>
      <c r="MIP285" s="1182"/>
      <c r="MIQ285" s="1182"/>
      <c r="MIR285" s="1182"/>
      <c r="MIS285" s="1182"/>
      <c r="MIT285" s="1182"/>
      <c r="MIU285" s="1182"/>
      <c r="MIV285" s="1182"/>
      <c r="MIW285" s="1182"/>
      <c r="MIX285" s="1182"/>
      <c r="MIY285" s="1177"/>
      <c r="MIZ285" s="1182"/>
      <c r="MJA285" s="1182"/>
      <c r="MJB285" s="1182"/>
      <c r="MJC285" s="1182"/>
      <c r="MJD285" s="1182"/>
      <c r="MJE285" s="1182"/>
      <c r="MJF285" s="1182"/>
      <c r="MJG285" s="1182"/>
      <c r="MJH285" s="1182"/>
      <c r="MJI285" s="1182"/>
      <c r="MJJ285" s="1182"/>
      <c r="MJK285" s="1182"/>
      <c r="MJL285" s="1182"/>
      <c r="MJM285" s="1182"/>
      <c r="MJN285" s="1177"/>
      <c r="MJO285" s="1182"/>
      <c r="MJP285" s="1182"/>
      <c r="MJQ285" s="1182"/>
      <c r="MJR285" s="1182"/>
      <c r="MJS285" s="1182"/>
      <c r="MJT285" s="1182"/>
      <c r="MJU285" s="1182"/>
      <c r="MJV285" s="1182"/>
      <c r="MJW285" s="1182"/>
      <c r="MJX285" s="1182"/>
      <c r="MJY285" s="1182"/>
      <c r="MJZ285" s="1182"/>
      <c r="MKA285" s="1182"/>
      <c r="MKB285" s="1182"/>
      <c r="MKC285" s="1177"/>
      <c r="MKD285" s="1182"/>
      <c r="MKE285" s="1182"/>
      <c r="MKF285" s="1182"/>
      <c r="MKG285" s="1182"/>
      <c r="MKH285" s="1182"/>
      <c r="MKI285" s="1182"/>
      <c r="MKJ285" s="1182"/>
      <c r="MKK285" s="1182"/>
      <c r="MKL285" s="1182"/>
      <c r="MKM285" s="1182"/>
      <c r="MKN285" s="1182"/>
      <c r="MKO285" s="1182"/>
      <c r="MKP285" s="1182"/>
      <c r="MKQ285" s="1182"/>
      <c r="MKR285" s="1177"/>
      <c r="MKS285" s="1182"/>
      <c r="MKT285" s="1182"/>
      <c r="MKU285" s="1182"/>
      <c r="MKV285" s="1182"/>
      <c r="MKW285" s="1182"/>
      <c r="MKX285" s="1182"/>
      <c r="MKY285" s="1182"/>
      <c r="MKZ285" s="1182"/>
      <c r="MLA285" s="1182"/>
      <c r="MLB285" s="1182"/>
      <c r="MLC285" s="1182"/>
      <c r="MLD285" s="1182"/>
      <c r="MLE285" s="1182"/>
      <c r="MLF285" s="1182"/>
      <c r="MLG285" s="1177"/>
      <c r="MLH285" s="1182"/>
      <c r="MLI285" s="1182"/>
      <c r="MLJ285" s="1182"/>
      <c r="MLK285" s="1182"/>
      <c r="MLL285" s="1182"/>
      <c r="MLM285" s="1182"/>
      <c r="MLN285" s="1182"/>
      <c r="MLO285" s="1182"/>
      <c r="MLP285" s="1182"/>
      <c r="MLQ285" s="1182"/>
      <c r="MLR285" s="1182"/>
      <c r="MLS285" s="1182"/>
      <c r="MLT285" s="1182"/>
      <c r="MLU285" s="1182"/>
      <c r="MLV285" s="1177"/>
      <c r="MLW285" s="1182"/>
      <c r="MLX285" s="1182"/>
      <c r="MLY285" s="1182"/>
      <c r="MLZ285" s="1182"/>
      <c r="MMA285" s="1182"/>
      <c r="MMB285" s="1182"/>
      <c r="MMC285" s="1182"/>
      <c r="MMD285" s="1182"/>
      <c r="MME285" s="1182"/>
      <c r="MMF285" s="1182"/>
      <c r="MMG285" s="1182"/>
      <c r="MMH285" s="1182"/>
      <c r="MMI285" s="1182"/>
      <c r="MMJ285" s="1182"/>
      <c r="MMK285" s="1177"/>
      <c r="MML285" s="1182"/>
      <c r="MMM285" s="1182"/>
      <c r="MMN285" s="1182"/>
      <c r="MMO285" s="1182"/>
      <c r="MMP285" s="1182"/>
      <c r="MMQ285" s="1182"/>
      <c r="MMR285" s="1182"/>
      <c r="MMS285" s="1182"/>
      <c r="MMT285" s="1182"/>
      <c r="MMU285" s="1182"/>
      <c r="MMV285" s="1182"/>
      <c r="MMW285" s="1182"/>
      <c r="MMX285" s="1182"/>
      <c r="MMY285" s="1182"/>
      <c r="MMZ285" s="1177"/>
      <c r="MNA285" s="1182"/>
      <c r="MNB285" s="1182"/>
      <c r="MNC285" s="1182"/>
      <c r="MND285" s="1182"/>
      <c r="MNE285" s="1182"/>
      <c r="MNF285" s="1182"/>
      <c r="MNG285" s="1182"/>
      <c r="MNH285" s="1182"/>
      <c r="MNI285" s="1182"/>
      <c r="MNJ285" s="1182"/>
      <c r="MNK285" s="1182"/>
      <c r="MNL285" s="1182"/>
      <c r="MNM285" s="1182"/>
      <c r="MNN285" s="1182"/>
      <c r="MNO285" s="1177"/>
      <c r="MNP285" s="1182"/>
      <c r="MNQ285" s="1182"/>
      <c r="MNR285" s="1182"/>
      <c r="MNS285" s="1182"/>
      <c r="MNT285" s="1182"/>
      <c r="MNU285" s="1182"/>
      <c r="MNV285" s="1182"/>
      <c r="MNW285" s="1182"/>
      <c r="MNX285" s="1182"/>
      <c r="MNY285" s="1182"/>
      <c r="MNZ285" s="1182"/>
      <c r="MOA285" s="1182"/>
      <c r="MOB285" s="1182"/>
      <c r="MOC285" s="1182"/>
      <c r="MOD285" s="1177"/>
      <c r="MOE285" s="1182"/>
      <c r="MOF285" s="1182"/>
      <c r="MOG285" s="1182"/>
      <c r="MOH285" s="1182"/>
      <c r="MOI285" s="1182"/>
      <c r="MOJ285" s="1182"/>
      <c r="MOK285" s="1182"/>
      <c r="MOL285" s="1182"/>
      <c r="MOM285" s="1182"/>
      <c r="MON285" s="1182"/>
      <c r="MOO285" s="1182"/>
      <c r="MOP285" s="1182"/>
      <c r="MOQ285" s="1182"/>
      <c r="MOR285" s="1182"/>
      <c r="MOS285" s="1177"/>
      <c r="MOT285" s="1182"/>
      <c r="MOU285" s="1182"/>
      <c r="MOV285" s="1182"/>
      <c r="MOW285" s="1182"/>
      <c r="MOX285" s="1182"/>
      <c r="MOY285" s="1182"/>
      <c r="MOZ285" s="1182"/>
      <c r="MPA285" s="1182"/>
      <c r="MPB285" s="1182"/>
      <c r="MPC285" s="1182"/>
      <c r="MPD285" s="1182"/>
      <c r="MPE285" s="1182"/>
      <c r="MPF285" s="1182"/>
      <c r="MPG285" s="1182"/>
      <c r="MPH285" s="1177"/>
      <c r="MPI285" s="1182"/>
      <c r="MPJ285" s="1182"/>
      <c r="MPK285" s="1182"/>
      <c r="MPL285" s="1182"/>
      <c r="MPM285" s="1182"/>
      <c r="MPN285" s="1182"/>
      <c r="MPO285" s="1182"/>
      <c r="MPP285" s="1182"/>
      <c r="MPQ285" s="1182"/>
      <c r="MPR285" s="1182"/>
      <c r="MPS285" s="1182"/>
      <c r="MPT285" s="1182"/>
      <c r="MPU285" s="1182"/>
      <c r="MPV285" s="1182"/>
      <c r="MPW285" s="1177"/>
      <c r="MPX285" s="1182"/>
      <c r="MPY285" s="1182"/>
      <c r="MPZ285" s="1182"/>
      <c r="MQA285" s="1182"/>
      <c r="MQB285" s="1182"/>
      <c r="MQC285" s="1182"/>
      <c r="MQD285" s="1182"/>
      <c r="MQE285" s="1182"/>
      <c r="MQF285" s="1182"/>
      <c r="MQG285" s="1182"/>
      <c r="MQH285" s="1182"/>
      <c r="MQI285" s="1182"/>
      <c r="MQJ285" s="1182"/>
      <c r="MQK285" s="1182"/>
      <c r="MQL285" s="1177"/>
      <c r="MQM285" s="1182"/>
      <c r="MQN285" s="1182"/>
      <c r="MQO285" s="1182"/>
      <c r="MQP285" s="1182"/>
      <c r="MQQ285" s="1182"/>
      <c r="MQR285" s="1182"/>
      <c r="MQS285" s="1182"/>
      <c r="MQT285" s="1182"/>
      <c r="MQU285" s="1182"/>
      <c r="MQV285" s="1182"/>
      <c r="MQW285" s="1182"/>
      <c r="MQX285" s="1182"/>
      <c r="MQY285" s="1182"/>
      <c r="MQZ285" s="1182"/>
      <c r="MRA285" s="1177"/>
      <c r="MRB285" s="1182"/>
      <c r="MRC285" s="1182"/>
      <c r="MRD285" s="1182"/>
      <c r="MRE285" s="1182"/>
      <c r="MRF285" s="1182"/>
      <c r="MRG285" s="1182"/>
      <c r="MRH285" s="1182"/>
      <c r="MRI285" s="1182"/>
      <c r="MRJ285" s="1182"/>
      <c r="MRK285" s="1182"/>
      <c r="MRL285" s="1182"/>
      <c r="MRM285" s="1182"/>
      <c r="MRN285" s="1182"/>
      <c r="MRO285" s="1182"/>
      <c r="MRP285" s="1177"/>
      <c r="MRQ285" s="1182"/>
      <c r="MRR285" s="1182"/>
      <c r="MRS285" s="1182"/>
      <c r="MRT285" s="1182"/>
      <c r="MRU285" s="1182"/>
      <c r="MRV285" s="1182"/>
      <c r="MRW285" s="1182"/>
      <c r="MRX285" s="1182"/>
      <c r="MRY285" s="1182"/>
      <c r="MRZ285" s="1182"/>
      <c r="MSA285" s="1182"/>
      <c r="MSB285" s="1182"/>
      <c r="MSC285" s="1182"/>
      <c r="MSD285" s="1182"/>
      <c r="MSE285" s="1177"/>
      <c r="MSF285" s="1182"/>
      <c r="MSG285" s="1182"/>
      <c r="MSH285" s="1182"/>
      <c r="MSI285" s="1182"/>
      <c r="MSJ285" s="1182"/>
      <c r="MSK285" s="1182"/>
      <c r="MSL285" s="1182"/>
      <c r="MSM285" s="1182"/>
      <c r="MSN285" s="1182"/>
      <c r="MSO285" s="1182"/>
      <c r="MSP285" s="1182"/>
      <c r="MSQ285" s="1182"/>
      <c r="MSR285" s="1182"/>
      <c r="MSS285" s="1182"/>
      <c r="MST285" s="1177"/>
      <c r="MSU285" s="1182"/>
      <c r="MSV285" s="1182"/>
      <c r="MSW285" s="1182"/>
      <c r="MSX285" s="1182"/>
      <c r="MSY285" s="1182"/>
      <c r="MSZ285" s="1182"/>
      <c r="MTA285" s="1182"/>
      <c r="MTB285" s="1182"/>
      <c r="MTC285" s="1182"/>
      <c r="MTD285" s="1182"/>
      <c r="MTE285" s="1182"/>
      <c r="MTF285" s="1182"/>
      <c r="MTG285" s="1182"/>
      <c r="MTH285" s="1182"/>
      <c r="MTI285" s="1177"/>
      <c r="MTJ285" s="1182"/>
      <c r="MTK285" s="1182"/>
      <c r="MTL285" s="1182"/>
      <c r="MTM285" s="1182"/>
      <c r="MTN285" s="1182"/>
      <c r="MTO285" s="1182"/>
      <c r="MTP285" s="1182"/>
      <c r="MTQ285" s="1182"/>
      <c r="MTR285" s="1182"/>
      <c r="MTS285" s="1182"/>
      <c r="MTT285" s="1182"/>
      <c r="MTU285" s="1182"/>
      <c r="MTV285" s="1182"/>
      <c r="MTW285" s="1182"/>
      <c r="MTX285" s="1177"/>
      <c r="MTY285" s="1182"/>
      <c r="MTZ285" s="1182"/>
      <c r="MUA285" s="1182"/>
      <c r="MUB285" s="1182"/>
      <c r="MUC285" s="1182"/>
      <c r="MUD285" s="1182"/>
      <c r="MUE285" s="1182"/>
      <c r="MUF285" s="1182"/>
      <c r="MUG285" s="1182"/>
      <c r="MUH285" s="1182"/>
      <c r="MUI285" s="1182"/>
      <c r="MUJ285" s="1182"/>
      <c r="MUK285" s="1182"/>
      <c r="MUL285" s="1182"/>
      <c r="MUM285" s="1177"/>
      <c r="MUN285" s="1182"/>
      <c r="MUO285" s="1182"/>
      <c r="MUP285" s="1182"/>
      <c r="MUQ285" s="1182"/>
      <c r="MUR285" s="1182"/>
      <c r="MUS285" s="1182"/>
      <c r="MUT285" s="1182"/>
      <c r="MUU285" s="1182"/>
      <c r="MUV285" s="1182"/>
      <c r="MUW285" s="1182"/>
      <c r="MUX285" s="1182"/>
      <c r="MUY285" s="1182"/>
      <c r="MUZ285" s="1182"/>
      <c r="MVA285" s="1182"/>
      <c r="MVB285" s="1177"/>
      <c r="MVC285" s="1182"/>
      <c r="MVD285" s="1182"/>
      <c r="MVE285" s="1182"/>
      <c r="MVF285" s="1182"/>
      <c r="MVG285" s="1182"/>
      <c r="MVH285" s="1182"/>
      <c r="MVI285" s="1182"/>
      <c r="MVJ285" s="1182"/>
      <c r="MVK285" s="1182"/>
      <c r="MVL285" s="1182"/>
      <c r="MVM285" s="1182"/>
      <c r="MVN285" s="1182"/>
      <c r="MVO285" s="1182"/>
      <c r="MVP285" s="1182"/>
      <c r="MVQ285" s="1177"/>
      <c r="MVR285" s="1182"/>
      <c r="MVS285" s="1182"/>
      <c r="MVT285" s="1182"/>
      <c r="MVU285" s="1182"/>
      <c r="MVV285" s="1182"/>
      <c r="MVW285" s="1182"/>
      <c r="MVX285" s="1182"/>
      <c r="MVY285" s="1182"/>
      <c r="MVZ285" s="1182"/>
      <c r="MWA285" s="1182"/>
      <c r="MWB285" s="1182"/>
      <c r="MWC285" s="1182"/>
      <c r="MWD285" s="1182"/>
      <c r="MWE285" s="1182"/>
      <c r="MWF285" s="1177"/>
      <c r="MWG285" s="1182"/>
      <c r="MWH285" s="1182"/>
      <c r="MWI285" s="1182"/>
      <c r="MWJ285" s="1182"/>
      <c r="MWK285" s="1182"/>
      <c r="MWL285" s="1182"/>
      <c r="MWM285" s="1182"/>
      <c r="MWN285" s="1182"/>
      <c r="MWO285" s="1182"/>
      <c r="MWP285" s="1182"/>
      <c r="MWQ285" s="1182"/>
      <c r="MWR285" s="1182"/>
      <c r="MWS285" s="1182"/>
      <c r="MWT285" s="1182"/>
      <c r="MWU285" s="1177"/>
      <c r="MWV285" s="1182"/>
      <c r="MWW285" s="1182"/>
      <c r="MWX285" s="1182"/>
      <c r="MWY285" s="1182"/>
      <c r="MWZ285" s="1182"/>
      <c r="MXA285" s="1182"/>
      <c r="MXB285" s="1182"/>
      <c r="MXC285" s="1182"/>
      <c r="MXD285" s="1182"/>
      <c r="MXE285" s="1182"/>
      <c r="MXF285" s="1182"/>
      <c r="MXG285" s="1182"/>
      <c r="MXH285" s="1182"/>
      <c r="MXI285" s="1182"/>
      <c r="MXJ285" s="1177"/>
      <c r="MXK285" s="1182"/>
      <c r="MXL285" s="1182"/>
      <c r="MXM285" s="1182"/>
      <c r="MXN285" s="1182"/>
      <c r="MXO285" s="1182"/>
      <c r="MXP285" s="1182"/>
      <c r="MXQ285" s="1182"/>
      <c r="MXR285" s="1182"/>
      <c r="MXS285" s="1182"/>
      <c r="MXT285" s="1182"/>
      <c r="MXU285" s="1182"/>
      <c r="MXV285" s="1182"/>
      <c r="MXW285" s="1182"/>
      <c r="MXX285" s="1182"/>
      <c r="MXY285" s="1177"/>
      <c r="MXZ285" s="1182"/>
      <c r="MYA285" s="1182"/>
      <c r="MYB285" s="1182"/>
      <c r="MYC285" s="1182"/>
      <c r="MYD285" s="1182"/>
      <c r="MYE285" s="1182"/>
      <c r="MYF285" s="1182"/>
      <c r="MYG285" s="1182"/>
      <c r="MYH285" s="1182"/>
      <c r="MYI285" s="1182"/>
      <c r="MYJ285" s="1182"/>
      <c r="MYK285" s="1182"/>
      <c r="MYL285" s="1182"/>
      <c r="MYM285" s="1182"/>
      <c r="MYN285" s="1177"/>
      <c r="MYO285" s="1182"/>
      <c r="MYP285" s="1182"/>
      <c r="MYQ285" s="1182"/>
      <c r="MYR285" s="1182"/>
      <c r="MYS285" s="1182"/>
      <c r="MYT285" s="1182"/>
      <c r="MYU285" s="1182"/>
      <c r="MYV285" s="1182"/>
      <c r="MYW285" s="1182"/>
      <c r="MYX285" s="1182"/>
      <c r="MYY285" s="1182"/>
      <c r="MYZ285" s="1182"/>
      <c r="MZA285" s="1182"/>
      <c r="MZB285" s="1182"/>
      <c r="MZC285" s="1177"/>
      <c r="MZD285" s="1182"/>
      <c r="MZE285" s="1182"/>
      <c r="MZF285" s="1182"/>
      <c r="MZG285" s="1182"/>
      <c r="MZH285" s="1182"/>
      <c r="MZI285" s="1182"/>
      <c r="MZJ285" s="1182"/>
      <c r="MZK285" s="1182"/>
      <c r="MZL285" s="1182"/>
      <c r="MZM285" s="1182"/>
      <c r="MZN285" s="1182"/>
      <c r="MZO285" s="1182"/>
      <c r="MZP285" s="1182"/>
      <c r="MZQ285" s="1182"/>
      <c r="MZR285" s="1177"/>
      <c r="MZS285" s="1182"/>
      <c r="MZT285" s="1182"/>
      <c r="MZU285" s="1182"/>
      <c r="MZV285" s="1182"/>
      <c r="MZW285" s="1182"/>
      <c r="MZX285" s="1182"/>
      <c r="MZY285" s="1182"/>
      <c r="MZZ285" s="1182"/>
      <c r="NAA285" s="1182"/>
      <c r="NAB285" s="1182"/>
      <c r="NAC285" s="1182"/>
      <c r="NAD285" s="1182"/>
      <c r="NAE285" s="1182"/>
      <c r="NAF285" s="1182"/>
      <c r="NAG285" s="1177"/>
      <c r="NAH285" s="1182"/>
      <c r="NAI285" s="1182"/>
      <c r="NAJ285" s="1182"/>
      <c r="NAK285" s="1182"/>
      <c r="NAL285" s="1182"/>
      <c r="NAM285" s="1182"/>
      <c r="NAN285" s="1182"/>
      <c r="NAO285" s="1182"/>
      <c r="NAP285" s="1182"/>
      <c r="NAQ285" s="1182"/>
      <c r="NAR285" s="1182"/>
      <c r="NAS285" s="1182"/>
      <c r="NAT285" s="1182"/>
      <c r="NAU285" s="1182"/>
      <c r="NAV285" s="1177"/>
      <c r="NAW285" s="1182"/>
      <c r="NAX285" s="1182"/>
      <c r="NAY285" s="1182"/>
      <c r="NAZ285" s="1182"/>
      <c r="NBA285" s="1182"/>
      <c r="NBB285" s="1182"/>
      <c r="NBC285" s="1182"/>
      <c r="NBD285" s="1182"/>
      <c r="NBE285" s="1182"/>
      <c r="NBF285" s="1182"/>
      <c r="NBG285" s="1182"/>
      <c r="NBH285" s="1182"/>
      <c r="NBI285" s="1182"/>
      <c r="NBJ285" s="1182"/>
      <c r="NBK285" s="1177"/>
      <c r="NBL285" s="1182"/>
      <c r="NBM285" s="1182"/>
      <c r="NBN285" s="1182"/>
      <c r="NBO285" s="1182"/>
      <c r="NBP285" s="1182"/>
      <c r="NBQ285" s="1182"/>
      <c r="NBR285" s="1182"/>
      <c r="NBS285" s="1182"/>
      <c r="NBT285" s="1182"/>
      <c r="NBU285" s="1182"/>
      <c r="NBV285" s="1182"/>
      <c r="NBW285" s="1182"/>
      <c r="NBX285" s="1182"/>
      <c r="NBY285" s="1182"/>
      <c r="NBZ285" s="1177"/>
      <c r="NCA285" s="1182"/>
      <c r="NCB285" s="1182"/>
      <c r="NCC285" s="1182"/>
      <c r="NCD285" s="1182"/>
      <c r="NCE285" s="1182"/>
      <c r="NCF285" s="1182"/>
      <c r="NCG285" s="1182"/>
      <c r="NCH285" s="1182"/>
      <c r="NCI285" s="1182"/>
      <c r="NCJ285" s="1182"/>
      <c r="NCK285" s="1182"/>
      <c r="NCL285" s="1182"/>
      <c r="NCM285" s="1182"/>
      <c r="NCN285" s="1182"/>
      <c r="NCO285" s="1177"/>
      <c r="NCP285" s="1182"/>
      <c r="NCQ285" s="1182"/>
      <c r="NCR285" s="1182"/>
      <c r="NCS285" s="1182"/>
      <c r="NCT285" s="1182"/>
      <c r="NCU285" s="1182"/>
      <c r="NCV285" s="1182"/>
      <c r="NCW285" s="1182"/>
      <c r="NCX285" s="1182"/>
      <c r="NCY285" s="1182"/>
      <c r="NCZ285" s="1182"/>
      <c r="NDA285" s="1182"/>
      <c r="NDB285" s="1182"/>
      <c r="NDC285" s="1182"/>
      <c r="NDD285" s="1177"/>
      <c r="NDE285" s="1182"/>
      <c r="NDF285" s="1182"/>
      <c r="NDG285" s="1182"/>
      <c r="NDH285" s="1182"/>
      <c r="NDI285" s="1182"/>
      <c r="NDJ285" s="1182"/>
      <c r="NDK285" s="1182"/>
      <c r="NDL285" s="1182"/>
      <c r="NDM285" s="1182"/>
      <c r="NDN285" s="1182"/>
      <c r="NDO285" s="1182"/>
      <c r="NDP285" s="1182"/>
      <c r="NDQ285" s="1182"/>
      <c r="NDR285" s="1182"/>
      <c r="NDS285" s="1177"/>
      <c r="NDT285" s="1182"/>
      <c r="NDU285" s="1182"/>
      <c r="NDV285" s="1182"/>
      <c r="NDW285" s="1182"/>
      <c r="NDX285" s="1182"/>
      <c r="NDY285" s="1182"/>
      <c r="NDZ285" s="1182"/>
      <c r="NEA285" s="1182"/>
      <c r="NEB285" s="1182"/>
      <c r="NEC285" s="1182"/>
      <c r="NED285" s="1182"/>
      <c r="NEE285" s="1182"/>
      <c r="NEF285" s="1182"/>
      <c r="NEG285" s="1182"/>
      <c r="NEH285" s="1177"/>
      <c r="NEI285" s="1182"/>
      <c r="NEJ285" s="1182"/>
      <c r="NEK285" s="1182"/>
      <c r="NEL285" s="1182"/>
      <c r="NEM285" s="1182"/>
      <c r="NEN285" s="1182"/>
      <c r="NEO285" s="1182"/>
      <c r="NEP285" s="1182"/>
      <c r="NEQ285" s="1182"/>
      <c r="NER285" s="1182"/>
      <c r="NES285" s="1182"/>
      <c r="NET285" s="1182"/>
      <c r="NEU285" s="1182"/>
      <c r="NEV285" s="1182"/>
      <c r="NEW285" s="1177"/>
      <c r="NEX285" s="1182"/>
      <c r="NEY285" s="1182"/>
      <c r="NEZ285" s="1182"/>
      <c r="NFA285" s="1182"/>
      <c r="NFB285" s="1182"/>
      <c r="NFC285" s="1182"/>
      <c r="NFD285" s="1182"/>
      <c r="NFE285" s="1182"/>
      <c r="NFF285" s="1182"/>
      <c r="NFG285" s="1182"/>
      <c r="NFH285" s="1182"/>
      <c r="NFI285" s="1182"/>
      <c r="NFJ285" s="1182"/>
      <c r="NFK285" s="1182"/>
      <c r="NFL285" s="1177"/>
      <c r="NFM285" s="1182"/>
      <c r="NFN285" s="1182"/>
      <c r="NFO285" s="1182"/>
      <c r="NFP285" s="1182"/>
      <c r="NFQ285" s="1182"/>
      <c r="NFR285" s="1182"/>
      <c r="NFS285" s="1182"/>
      <c r="NFT285" s="1182"/>
      <c r="NFU285" s="1182"/>
      <c r="NFV285" s="1182"/>
      <c r="NFW285" s="1182"/>
      <c r="NFX285" s="1182"/>
      <c r="NFY285" s="1182"/>
      <c r="NFZ285" s="1182"/>
      <c r="NGA285" s="1177"/>
      <c r="NGB285" s="1182"/>
      <c r="NGC285" s="1182"/>
      <c r="NGD285" s="1182"/>
      <c r="NGE285" s="1182"/>
      <c r="NGF285" s="1182"/>
      <c r="NGG285" s="1182"/>
      <c r="NGH285" s="1182"/>
      <c r="NGI285" s="1182"/>
      <c r="NGJ285" s="1182"/>
      <c r="NGK285" s="1182"/>
      <c r="NGL285" s="1182"/>
      <c r="NGM285" s="1182"/>
      <c r="NGN285" s="1182"/>
      <c r="NGO285" s="1182"/>
      <c r="NGP285" s="1177"/>
      <c r="NGQ285" s="1182"/>
      <c r="NGR285" s="1182"/>
      <c r="NGS285" s="1182"/>
      <c r="NGT285" s="1182"/>
      <c r="NGU285" s="1182"/>
      <c r="NGV285" s="1182"/>
      <c r="NGW285" s="1182"/>
      <c r="NGX285" s="1182"/>
      <c r="NGY285" s="1182"/>
      <c r="NGZ285" s="1182"/>
      <c r="NHA285" s="1182"/>
      <c r="NHB285" s="1182"/>
      <c r="NHC285" s="1182"/>
      <c r="NHD285" s="1182"/>
      <c r="NHE285" s="1177"/>
      <c r="NHF285" s="1182"/>
      <c r="NHG285" s="1182"/>
      <c r="NHH285" s="1182"/>
      <c r="NHI285" s="1182"/>
      <c r="NHJ285" s="1182"/>
      <c r="NHK285" s="1182"/>
      <c r="NHL285" s="1182"/>
      <c r="NHM285" s="1182"/>
      <c r="NHN285" s="1182"/>
      <c r="NHO285" s="1182"/>
      <c r="NHP285" s="1182"/>
      <c r="NHQ285" s="1182"/>
      <c r="NHR285" s="1182"/>
      <c r="NHS285" s="1182"/>
      <c r="NHT285" s="1177"/>
      <c r="NHU285" s="1182"/>
      <c r="NHV285" s="1182"/>
      <c r="NHW285" s="1182"/>
      <c r="NHX285" s="1182"/>
      <c r="NHY285" s="1182"/>
      <c r="NHZ285" s="1182"/>
      <c r="NIA285" s="1182"/>
      <c r="NIB285" s="1182"/>
      <c r="NIC285" s="1182"/>
      <c r="NID285" s="1182"/>
      <c r="NIE285" s="1182"/>
      <c r="NIF285" s="1182"/>
      <c r="NIG285" s="1182"/>
      <c r="NIH285" s="1182"/>
      <c r="NII285" s="1177"/>
      <c r="NIJ285" s="1182"/>
      <c r="NIK285" s="1182"/>
      <c r="NIL285" s="1182"/>
      <c r="NIM285" s="1182"/>
      <c r="NIN285" s="1182"/>
      <c r="NIO285" s="1182"/>
      <c r="NIP285" s="1182"/>
      <c r="NIQ285" s="1182"/>
      <c r="NIR285" s="1182"/>
      <c r="NIS285" s="1182"/>
      <c r="NIT285" s="1182"/>
      <c r="NIU285" s="1182"/>
      <c r="NIV285" s="1182"/>
      <c r="NIW285" s="1182"/>
      <c r="NIX285" s="1177"/>
      <c r="NIY285" s="1182"/>
      <c r="NIZ285" s="1182"/>
      <c r="NJA285" s="1182"/>
      <c r="NJB285" s="1182"/>
      <c r="NJC285" s="1182"/>
      <c r="NJD285" s="1182"/>
      <c r="NJE285" s="1182"/>
      <c r="NJF285" s="1182"/>
      <c r="NJG285" s="1182"/>
      <c r="NJH285" s="1182"/>
      <c r="NJI285" s="1182"/>
      <c r="NJJ285" s="1182"/>
      <c r="NJK285" s="1182"/>
      <c r="NJL285" s="1182"/>
      <c r="NJM285" s="1177"/>
      <c r="NJN285" s="1182"/>
      <c r="NJO285" s="1182"/>
      <c r="NJP285" s="1182"/>
      <c r="NJQ285" s="1182"/>
      <c r="NJR285" s="1182"/>
      <c r="NJS285" s="1182"/>
      <c r="NJT285" s="1182"/>
      <c r="NJU285" s="1182"/>
      <c r="NJV285" s="1182"/>
      <c r="NJW285" s="1182"/>
      <c r="NJX285" s="1182"/>
      <c r="NJY285" s="1182"/>
      <c r="NJZ285" s="1182"/>
      <c r="NKA285" s="1182"/>
      <c r="NKB285" s="1177"/>
      <c r="NKC285" s="1182"/>
      <c r="NKD285" s="1182"/>
      <c r="NKE285" s="1182"/>
      <c r="NKF285" s="1182"/>
      <c r="NKG285" s="1182"/>
      <c r="NKH285" s="1182"/>
      <c r="NKI285" s="1182"/>
      <c r="NKJ285" s="1182"/>
      <c r="NKK285" s="1182"/>
      <c r="NKL285" s="1182"/>
      <c r="NKM285" s="1182"/>
      <c r="NKN285" s="1182"/>
      <c r="NKO285" s="1182"/>
      <c r="NKP285" s="1182"/>
      <c r="NKQ285" s="1177"/>
      <c r="NKR285" s="1182"/>
      <c r="NKS285" s="1182"/>
      <c r="NKT285" s="1182"/>
      <c r="NKU285" s="1182"/>
      <c r="NKV285" s="1182"/>
      <c r="NKW285" s="1182"/>
      <c r="NKX285" s="1182"/>
      <c r="NKY285" s="1182"/>
      <c r="NKZ285" s="1182"/>
      <c r="NLA285" s="1182"/>
      <c r="NLB285" s="1182"/>
      <c r="NLC285" s="1182"/>
      <c r="NLD285" s="1182"/>
      <c r="NLE285" s="1182"/>
      <c r="NLF285" s="1177"/>
      <c r="NLG285" s="1182"/>
      <c r="NLH285" s="1182"/>
      <c r="NLI285" s="1182"/>
      <c r="NLJ285" s="1182"/>
      <c r="NLK285" s="1182"/>
      <c r="NLL285" s="1182"/>
      <c r="NLM285" s="1182"/>
      <c r="NLN285" s="1182"/>
      <c r="NLO285" s="1182"/>
      <c r="NLP285" s="1182"/>
      <c r="NLQ285" s="1182"/>
      <c r="NLR285" s="1182"/>
      <c r="NLS285" s="1182"/>
      <c r="NLT285" s="1182"/>
      <c r="NLU285" s="1177"/>
      <c r="NLV285" s="1182"/>
      <c r="NLW285" s="1182"/>
      <c r="NLX285" s="1182"/>
      <c r="NLY285" s="1182"/>
      <c r="NLZ285" s="1182"/>
      <c r="NMA285" s="1182"/>
      <c r="NMB285" s="1182"/>
      <c r="NMC285" s="1182"/>
      <c r="NMD285" s="1182"/>
      <c r="NME285" s="1182"/>
      <c r="NMF285" s="1182"/>
      <c r="NMG285" s="1182"/>
      <c r="NMH285" s="1182"/>
      <c r="NMI285" s="1182"/>
      <c r="NMJ285" s="1177"/>
      <c r="NMK285" s="1182"/>
      <c r="NML285" s="1182"/>
      <c r="NMM285" s="1182"/>
      <c r="NMN285" s="1182"/>
      <c r="NMO285" s="1182"/>
      <c r="NMP285" s="1182"/>
      <c r="NMQ285" s="1182"/>
      <c r="NMR285" s="1182"/>
      <c r="NMS285" s="1182"/>
      <c r="NMT285" s="1182"/>
      <c r="NMU285" s="1182"/>
      <c r="NMV285" s="1182"/>
      <c r="NMW285" s="1182"/>
      <c r="NMX285" s="1182"/>
      <c r="NMY285" s="1177"/>
      <c r="NMZ285" s="1182"/>
      <c r="NNA285" s="1182"/>
      <c r="NNB285" s="1182"/>
      <c r="NNC285" s="1182"/>
      <c r="NND285" s="1182"/>
      <c r="NNE285" s="1182"/>
      <c r="NNF285" s="1182"/>
      <c r="NNG285" s="1182"/>
      <c r="NNH285" s="1182"/>
      <c r="NNI285" s="1182"/>
      <c r="NNJ285" s="1182"/>
      <c r="NNK285" s="1182"/>
      <c r="NNL285" s="1182"/>
      <c r="NNM285" s="1182"/>
      <c r="NNN285" s="1177"/>
      <c r="NNO285" s="1182"/>
      <c r="NNP285" s="1182"/>
      <c r="NNQ285" s="1182"/>
      <c r="NNR285" s="1182"/>
      <c r="NNS285" s="1182"/>
      <c r="NNT285" s="1182"/>
      <c r="NNU285" s="1182"/>
      <c r="NNV285" s="1182"/>
      <c r="NNW285" s="1182"/>
      <c r="NNX285" s="1182"/>
      <c r="NNY285" s="1182"/>
      <c r="NNZ285" s="1182"/>
      <c r="NOA285" s="1182"/>
      <c r="NOB285" s="1182"/>
      <c r="NOC285" s="1177"/>
      <c r="NOD285" s="1182"/>
      <c r="NOE285" s="1182"/>
      <c r="NOF285" s="1182"/>
      <c r="NOG285" s="1182"/>
      <c r="NOH285" s="1182"/>
      <c r="NOI285" s="1182"/>
      <c r="NOJ285" s="1182"/>
      <c r="NOK285" s="1182"/>
      <c r="NOL285" s="1182"/>
      <c r="NOM285" s="1182"/>
      <c r="NON285" s="1182"/>
      <c r="NOO285" s="1182"/>
      <c r="NOP285" s="1182"/>
      <c r="NOQ285" s="1182"/>
      <c r="NOR285" s="1177"/>
      <c r="NOS285" s="1182"/>
      <c r="NOT285" s="1182"/>
      <c r="NOU285" s="1182"/>
      <c r="NOV285" s="1182"/>
      <c r="NOW285" s="1182"/>
      <c r="NOX285" s="1182"/>
      <c r="NOY285" s="1182"/>
      <c r="NOZ285" s="1182"/>
      <c r="NPA285" s="1182"/>
      <c r="NPB285" s="1182"/>
      <c r="NPC285" s="1182"/>
      <c r="NPD285" s="1182"/>
      <c r="NPE285" s="1182"/>
      <c r="NPF285" s="1182"/>
      <c r="NPG285" s="1177"/>
      <c r="NPH285" s="1182"/>
      <c r="NPI285" s="1182"/>
      <c r="NPJ285" s="1182"/>
      <c r="NPK285" s="1182"/>
      <c r="NPL285" s="1182"/>
      <c r="NPM285" s="1182"/>
      <c r="NPN285" s="1182"/>
      <c r="NPO285" s="1182"/>
      <c r="NPP285" s="1182"/>
      <c r="NPQ285" s="1182"/>
      <c r="NPR285" s="1182"/>
      <c r="NPS285" s="1182"/>
      <c r="NPT285" s="1182"/>
      <c r="NPU285" s="1182"/>
      <c r="NPV285" s="1177"/>
      <c r="NPW285" s="1182"/>
      <c r="NPX285" s="1182"/>
      <c r="NPY285" s="1182"/>
      <c r="NPZ285" s="1182"/>
      <c r="NQA285" s="1182"/>
      <c r="NQB285" s="1182"/>
      <c r="NQC285" s="1182"/>
      <c r="NQD285" s="1182"/>
      <c r="NQE285" s="1182"/>
      <c r="NQF285" s="1182"/>
      <c r="NQG285" s="1182"/>
      <c r="NQH285" s="1182"/>
      <c r="NQI285" s="1182"/>
      <c r="NQJ285" s="1182"/>
      <c r="NQK285" s="1177"/>
      <c r="NQL285" s="1182"/>
      <c r="NQM285" s="1182"/>
      <c r="NQN285" s="1182"/>
      <c r="NQO285" s="1182"/>
      <c r="NQP285" s="1182"/>
      <c r="NQQ285" s="1182"/>
      <c r="NQR285" s="1182"/>
      <c r="NQS285" s="1182"/>
      <c r="NQT285" s="1182"/>
      <c r="NQU285" s="1182"/>
      <c r="NQV285" s="1182"/>
      <c r="NQW285" s="1182"/>
      <c r="NQX285" s="1182"/>
      <c r="NQY285" s="1182"/>
      <c r="NQZ285" s="1177"/>
      <c r="NRA285" s="1182"/>
      <c r="NRB285" s="1182"/>
      <c r="NRC285" s="1182"/>
      <c r="NRD285" s="1182"/>
      <c r="NRE285" s="1182"/>
      <c r="NRF285" s="1182"/>
      <c r="NRG285" s="1182"/>
      <c r="NRH285" s="1182"/>
      <c r="NRI285" s="1182"/>
      <c r="NRJ285" s="1182"/>
      <c r="NRK285" s="1182"/>
      <c r="NRL285" s="1182"/>
      <c r="NRM285" s="1182"/>
      <c r="NRN285" s="1182"/>
      <c r="NRO285" s="1177"/>
      <c r="NRP285" s="1182"/>
      <c r="NRQ285" s="1182"/>
      <c r="NRR285" s="1182"/>
      <c r="NRS285" s="1182"/>
      <c r="NRT285" s="1182"/>
      <c r="NRU285" s="1182"/>
      <c r="NRV285" s="1182"/>
      <c r="NRW285" s="1182"/>
      <c r="NRX285" s="1182"/>
      <c r="NRY285" s="1182"/>
      <c r="NRZ285" s="1182"/>
      <c r="NSA285" s="1182"/>
      <c r="NSB285" s="1182"/>
      <c r="NSC285" s="1182"/>
      <c r="NSD285" s="1177"/>
      <c r="NSE285" s="1182"/>
      <c r="NSF285" s="1182"/>
      <c r="NSG285" s="1182"/>
      <c r="NSH285" s="1182"/>
      <c r="NSI285" s="1182"/>
      <c r="NSJ285" s="1182"/>
      <c r="NSK285" s="1182"/>
      <c r="NSL285" s="1182"/>
      <c r="NSM285" s="1182"/>
      <c r="NSN285" s="1182"/>
      <c r="NSO285" s="1182"/>
      <c r="NSP285" s="1182"/>
      <c r="NSQ285" s="1182"/>
      <c r="NSR285" s="1182"/>
      <c r="NSS285" s="1177"/>
      <c r="NST285" s="1182"/>
      <c r="NSU285" s="1182"/>
      <c r="NSV285" s="1182"/>
      <c r="NSW285" s="1182"/>
      <c r="NSX285" s="1182"/>
      <c r="NSY285" s="1182"/>
      <c r="NSZ285" s="1182"/>
      <c r="NTA285" s="1182"/>
      <c r="NTB285" s="1182"/>
      <c r="NTC285" s="1182"/>
      <c r="NTD285" s="1182"/>
      <c r="NTE285" s="1182"/>
      <c r="NTF285" s="1182"/>
      <c r="NTG285" s="1182"/>
      <c r="NTH285" s="1177"/>
      <c r="NTI285" s="1182"/>
      <c r="NTJ285" s="1182"/>
      <c r="NTK285" s="1182"/>
      <c r="NTL285" s="1182"/>
      <c r="NTM285" s="1182"/>
      <c r="NTN285" s="1182"/>
      <c r="NTO285" s="1182"/>
      <c r="NTP285" s="1182"/>
      <c r="NTQ285" s="1182"/>
      <c r="NTR285" s="1182"/>
      <c r="NTS285" s="1182"/>
      <c r="NTT285" s="1182"/>
      <c r="NTU285" s="1182"/>
      <c r="NTV285" s="1182"/>
      <c r="NTW285" s="1177"/>
      <c r="NTX285" s="1182"/>
      <c r="NTY285" s="1182"/>
      <c r="NTZ285" s="1182"/>
      <c r="NUA285" s="1182"/>
      <c r="NUB285" s="1182"/>
      <c r="NUC285" s="1182"/>
      <c r="NUD285" s="1182"/>
      <c r="NUE285" s="1182"/>
      <c r="NUF285" s="1182"/>
      <c r="NUG285" s="1182"/>
      <c r="NUH285" s="1182"/>
      <c r="NUI285" s="1182"/>
      <c r="NUJ285" s="1182"/>
      <c r="NUK285" s="1182"/>
      <c r="NUL285" s="1177"/>
      <c r="NUM285" s="1182"/>
      <c r="NUN285" s="1182"/>
      <c r="NUO285" s="1182"/>
      <c r="NUP285" s="1182"/>
      <c r="NUQ285" s="1182"/>
      <c r="NUR285" s="1182"/>
      <c r="NUS285" s="1182"/>
      <c r="NUT285" s="1182"/>
      <c r="NUU285" s="1182"/>
      <c r="NUV285" s="1182"/>
      <c r="NUW285" s="1182"/>
      <c r="NUX285" s="1182"/>
      <c r="NUY285" s="1182"/>
      <c r="NUZ285" s="1182"/>
      <c r="NVA285" s="1177"/>
      <c r="NVB285" s="1182"/>
      <c r="NVC285" s="1182"/>
      <c r="NVD285" s="1182"/>
      <c r="NVE285" s="1182"/>
      <c r="NVF285" s="1182"/>
      <c r="NVG285" s="1182"/>
      <c r="NVH285" s="1182"/>
      <c r="NVI285" s="1182"/>
      <c r="NVJ285" s="1182"/>
      <c r="NVK285" s="1182"/>
      <c r="NVL285" s="1182"/>
      <c r="NVM285" s="1182"/>
      <c r="NVN285" s="1182"/>
      <c r="NVO285" s="1182"/>
      <c r="NVP285" s="1177"/>
      <c r="NVQ285" s="1182"/>
      <c r="NVR285" s="1182"/>
      <c r="NVS285" s="1182"/>
      <c r="NVT285" s="1182"/>
      <c r="NVU285" s="1182"/>
      <c r="NVV285" s="1182"/>
      <c r="NVW285" s="1182"/>
      <c r="NVX285" s="1182"/>
      <c r="NVY285" s="1182"/>
      <c r="NVZ285" s="1182"/>
      <c r="NWA285" s="1182"/>
      <c r="NWB285" s="1182"/>
      <c r="NWC285" s="1182"/>
      <c r="NWD285" s="1182"/>
      <c r="NWE285" s="1177"/>
      <c r="NWF285" s="1182"/>
      <c r="NWG285" s="1182"/>
      <c r="NWH285" s="1182"/>
      <c r="NWI285" s="1182"/>
      <c r="NWJ285" s="1182"/>
      <c r="NWK285" s="1182"/>
      <c r="NWL285" s="1182"/>
      <c r="NWM285" s="1182"/>
      <c r="NWN285" s="1182"/>
      <c r="NWO285" s="1182"/>
      <c r="NWP285" s="1182"/>
      <c r="NWQ285" s="1182"/>
      <c r="NWR285" s="1182"/>
      <c r="NWS285" s="1182"/>
      <c r="NWT285" s="1177"/>
      <c r="NWU285" s="1182"/>
      <c r="NWV285" s="1182"/>
      <c r="NWW285" s="1182"/>
      <c r="NWX285" s="1182"/>
      <c r="NWY285" s="1182"/>
      <c r="NWZ285" s="1182"/>
      <c r="NXA285" s="1182"/>
      <c r="NXB285" s="1182"/>
      <c r="NXC285" s="1182"/>
      <c r="NXD285" s="1182"/>
      <c r="NXE285" s="1182"/>
      <c r="NXF285" s="1182"/>
      <c r="NXG285" s="1182"/>
      <c r="NXH285" s="1182"/>
      <c r="NXI285" s="1177"/>
      <c r="NXJ285" s="1182"/>
      <c r="NXK285" s="1182"/>
      <c r="NXL285" s="1182"/>
      <c r="NXM285" s="1182"/>
      <c r="NXN285" s="1182"/>
      <c r="NXO285" s="1182"/>
      <c r="NXP285" s="1182"/>
      <c r="NXQ285" s="1182"/>
      <c r="NXR285" s="1182"/>
      <c r="NXS285" s="1182"/>
      <c r="NXT285" s="1182"/>
      <c r="NXU285" s="1182"/>
      <c r="NXV285" s="1182"/>
      <c r="NXW285" s="1182"/>
      <c r="NXX285" s="1177"/>
      <c r="NXY285" s="1182"/>
      <c r="NXZ285" s="1182"/>
      <c r="NYA285" s="1182"/>
      <c r="NYB285" s="1182"/>
      <c r="NYC285" s="1182"/>
      <c r="NYD285" s="1182"/>
      <c r="NYE285" s="1182"/>
      <c r="NYF285" s="1182"/>
      <c r="NYG285" s="1182"/>
      <c r="NYH285" s="1182"/>
      <c r="NYI285" s="1182"/>
      <c r="NYJ285" s="1182"/>
      <c r="NYK285" s="1182"/>
      <c r="NYL285" s="1182"/>
      <c r="NYM285" s="1177"/>
      <c r="NYN285" s="1182"/>
      <c r="NYO285" s="1182"/>
      <c r="NYP285" s="1182"/>
      <c r="NYQ285" s="1182"/>
      <c r="NYR285" s="1182"/>
      <c r="NYS285" s="1182"/>
      <c r="NYT285" s="1182"/>
      <c r="NYU285" s="1182"/>
      <c r="NYV285" s="1182"/>
      <c r="NYW285" s="1182"/>
      <c r="NYX285" s="1182"/>
      <c r="NYY285" s="1182"/>
      <c r="NYZ285" s="1182"/>
      <c r="NZA285" s="1182"/>
      <c r="NZB285" s="1177"/>
      <c r="NZC285" s="1182"/>
      <c r="NZD285" s="1182"/>
      <c r="NZE285" s="1182"/>
      <c r="NZF285" s="1182"/>
      <c r="NZG285" s="1182"/>
      <c r="NZH285" s="1182"/>
      <c r="NZI285" s="1182"/>
      <c r="NZJ285" s="1182"/>
      <c r="NZK285" s="1182"/>
      <c r="NZL285" s="1182"/>
      <c r="NZM285" s="1182"/>
      <c r="NZN285" s="1182"/>
      <c r="NZO285" s="1182"/>
      <c r="NZP285" s="1182"/>
      <c r="NZQ285" s="1177"/>
      <c r="NZR285" s="1182"/>
      <c r="NZS285" s="1182"/>
      <c r="NZT285" s="1182"/>
      <c r="NZU285" s="1182"/>
      <c r="NZV285" s="1182"/>
      <c r="NZW285" s="1182"/>
      <c r="NZX285" s="1182"/>
      <c r="NZY285" s="1182"/>
      <c r="NZZ285" s="1182"/>
      <c r="OAA285" s="1182"/>
      <c r="OAB285" s="1182"/>
      <c r="OAC285" s="1182"/>
      <c r="OAD285" s="1182"/>
      <c r="OAE285" s="1182"/>
      <c r="OAF285" s="1177"/>
      <c r="OAG285" s="1182"/>
      <c r="OAH285" s="1182"/>
      <c r="OAI285" s="1182"/>
      <c r="OAJ285" s="1182"/>
      <c r="OAK285" s="1182"/>
      <c r="OAL285" s="1182"/>
      <c r="OAM285" s="1182"/>
      <c r="OAN285" s="1182"/>
      <c r="OAO285" s="1182"/>
      <c r="OAP285" s="1182"/>
      <c r="OAQ285" s="1182"/>
      <c r="OAR285" s="1182"/>
      <c r="OAS285" s="1182"/>
      <c r="OAT285" s="1182"/>
      <c r="OAU285" s="1177"/>
      <c r="OAV285" s="1182"/>
      <c r="OAW285" s="1182"/>
      <c r="OAX285" s="1182"/>
      <c r="OAY285" s="1182"/>
      <c r="OAZ285" s="1182"/>
      <c r="OBA285" s="1182"/>
      <c r="OBB285" s="1182"/>
      <c r="OBC285" s="1182"/>
      <c r="OBD285" s="1182"/>
      <c r="OBE285" s="1182"/>
      <c r="OBF285" s="1182"/>
      <c r="OBG285" s="1182"/>
      <c r="OBH285" s="1182"/>
      <c r="OBI285" s="1182"/>
      <c r="OBJ285" s="1177"/>
      <c r="OBK285" s="1182"/>
      <c r="OBL285" s="1182"/>
      <c r="OBM285" s="1182"/>
      <c r="OBN285" s="1182"/>
      <c r="OBO285" s="1182"/>
      <c r="OBP285" s="1182"/>
      <c r="OBQ285" s="1182"/>
      <c r="OBR285" s="1182"/>
      <c r="OBS285" s="1182"/>
      <c r="OBT285" s="1182"/>
      <c r="OBU285" s="1182"/>
      <c r="OBV285" s="1182"/>
      <c r="OBW285" s="1182"/>
      <c r="OBX285" s="1182"/>
      <c r="OBY285" s="1177"/>
      <c r="OBZ285" s="1182"/>
      <c r="OCA285" s="1182"/>
      <c r="OCB285" s="1182"/>
      <c r="OCC285" s="1182"/>
      <c r="OCD285" s="1182"/>
      <c r="OCE285" s="1182"/>
      <c r="OCF285" s="1182"/>
      <c r="OCG285" s="1182"/>
      <c r="OCH285" s="1182"/>
      <c r="OCI285" s="1182"/>
      <c r="OCJ285" s="1182"/>
      <c r="OCK285" s="1182"/>
      <c r="OCL285" s="1182"/>
      <c r="OCM285" s="1182"/>
      <c r="OCN285" s="1177"/>
      <c r="OCO285" s="1182"/>
      <c r="OCP285" s="1182"/>
      <c r="OCQ285" s="1182"/>
      <c r="OCR285" s="1182"/>
      <c r="OCS285" s="1182"/>
      <c r="OCT285" s="1182"/>
      <c r="OCU285" s="1182"/>
      <c r="OCV285" s="1182"/>
      <c r="OCW285" s="1182"/>
      <c r="OCX285" s="1182"/>
      <c r="OCY285" s="1182"/>
      <c r="OCZ285" s="1182"/>
      <c r="ODA285" s="1182"/>
      <c r="ODB285" s="1182"/>
      <c r="ODC285" s="1177"/>
      <c r="ODD285" s="1182"/>
      <c r="ODE285" s="1182"/>
      <c r="ODF285" s="1182"/>
      <c r="ODG285" s="1182"/>
      <c r="ODH285" s="1182"/>
      <c r="ODI285" s="1182"/>
      <c r="ODJ285" s="1182"/>
      <c r="ODK285" s="1182"/>
      <c r="ODL285" s="1182"/>
      <c r="ODM285" s="1182"/>
      <c r="ODN285" s="1182"/>
      <c r="ODO285" s="1182"/>
      <c r="ODP285" s="1182"/>
      <c r="ODQ285" s="1182"/>
      <c r="ODR285" s="1177"/>
      <c r="ODS285" s="1182"/>
      <c r="ODT285" s="1182"/>
      <c r="ODU285" s="1182"/>
      <c r="ODV285" s="1182"/>
      <c r="ODW285" s="1182"/>
      <c r="ODX285" s="1182"/>
      <c r="ODY285" s="1182"/>
      <c r="ODZ285" s="1182"/>
      <c r="OEA285" s="1182"/>
      <c r="OEB285" s="1182"/>
      <c r="OEC285" s="1182"/>
      <c r="OED285" s="1182"/>
      <c r="OEE285" s="1182"/>
      <c r="OEF285" s="1182"/>
      <c r="OEG285" s="1177"/>
      <c r="OEH285" s="1182"/>
      <c r="OEI285" s="1182"/>
      <c r="OEJ285" s="1182"/>
      <c r="OEK285" s="1182"/>
      <c r="OEL285" s="1182"/>
      <c r="OEM285" s="1182"/>
      <c r="OEN285" s="1182"/>
      <c r="OEO285" s="1182"/>
      <c r="OEP285" s="1182"/>
      <c r="OEQ285" s="1182"/>
      <c r="OER285" s="1182"/>
      <c r="OES285" s="1182"/>
      <c r="OET285" s="1182"/>
      <c r="OEU285" s="1182"/>
      <c r="OEV285" s="1177"/>
      <c r="OEW285" s="1182"/>
      <c r="OEX285" s="1182"/>
      <c r="OEY285" s="1182"/>
      <c r="OEZ285" s="1182"/>
      <c r="OFA285" s="1182"/>
      <c r="OFB285" s="1182"/>
      <c r="OFC285" s="1182"/>
      <c r="OFD285" s="1182"/>
      <c r="OFE285" s="1182"/>
      <c r="OFF285" s="1182"/>
      <c r="OFG285" s="1182"/>
      <c r="OFH285" s="1182"/>
      <c r="OFI285" s="1182"/>
      <c r="OFJ285" s="1182"/>
      <c r="OFK285" s="1177"/>
      <c r="OFL285" s="1182"/>
      <c r="OFM285" s="1182"/>
      <c r="OFN285" s="1182"/>
      <c r="OFO285" s="1182"/>
      <c r="OFP285" s="1182"/>
      <c r="OFQ285" s="1182"/>
      <c r="OFR285" s="1182"/>
      <c r="OFS285" s="1182"/>
      <c r="OFT285" s="1182"/>
      <c r="OFU285" s="1182"/>
      <c r="OFV285" s="1182"/>
      <c r="OFW285" s="1182"/>
      <c r="OFX285" s="1182"/>
      <c r="OFY285" s="1182"/>
      <c r="OFZ285" s="1177"/>
      <c r="OGA285" s="1182"/>
      <c r="OGB285" s="1182"/>
      <c r="OGC285" s="1182"/>
      <c r="OGD285" s="1182"/>
      <c r="OGE285" s="1182"/>
      <c r="OGF285" s="1182"/>
      <c r="OGG285" s="1182"/>
      <c r="OGH285" s="1182"/>
      <c r="OGI285" s="1182"/>
      <c r="OGJ285" s="1182"/>
      <c r="OGK285" s="1182"/>
      <c r="OGL285" s="1182"/>
      <c r="OGM285" s="1182"/>
      <c r="OGN285" s="1182"/>
      <c r="OGO285" s="1177"/>
      <c r="OGP285" s="1182"/>
      <c r="OGQ285" s="1182"/>
      <c r="OGR285" s="1182"/>
      <c r="OGS285" s="1182"/>
      <c r="OGT285" s="1182"/>
      <c r="OGU285" s="1182"/>
      <c r="OGV285" s="1182"/>
      <c r="OGW285" s="1182"/>
      <c r="OGX285" s="1182"/>
      <c r="OGY285" s="1182"/>
      <c r="OGZ285" s="1182"/>
      <c r="OHA285" s="1182"/>
      <c r="OHB285" s="1182"/>
      <c r="OHC285" s="1182"/>
      <c r="OHD285" s="1177"/>
      <c r="OHE285" s="1182"/>
      <c r="OHF285" s="1182"/>
      <c r="OHG285" s="1182"/>
      <c r="OHH285" s="1182"/>
      <c r="OHI285" s="1182"/>
      <c r="OHJ285" s="1182"/>
      <c r="OHK285" s="1182"/>
      <c r="OHL285" s="1182"/>
      <c r="OHM285" s="1182"/>
      <c r="OHN285" s="1182"/>
      <c r="OHO285" s="1182"/>
      <c r="OHP285" s="1182"/>
      <c r="OHQ285" s="1182"/>
      <c r="OHR285" s="1182"/>
      <c r="OHS285" s="1177"/>
      <c r="OHT285" s="1182"/>
      <c r="OHU285" s="1182"/>
      <c r="OHV285" s="1182"/>
      <c r="OHW285" s="1182"/>
      <c r="OHX285" s="1182"/>
      <c r="OHY285" s="1182"/>
      <c r="OHZ285" s="1182"/>
      <c r="OIA285" s="1182"/>
      <c r="OIB285" s="1182"/>
      <c r="OIC285" s="1182"/>
      <c r="OID285" s="1182"/>
      <c r="OIE285" s="1182"/>
      <c r="OIF285" s="1182"/>
      <c r="OIG285" s="1182"/>
      <c r="OIH285" s="1177"/>
      <c r="OII285" s="1182"/>
      <c r="OIJ285" s="1182"/>
      <c r="OIK285" s="1182"/>
      <c r="OIL285" s="1182"/>
      <c r="OIM285" s="1182"/>
      <c r="OIN285" s="1182"/>
      <c r="OIO285" s="1182"/>
      <c r="OIP285" s="1182"/>
      <c r="OIQ285" s="1182"/>
      <c r="OIR285" s="1182"/>
      <c r="OIS285" s="1182"/>
      <c r="OIT285" s="1182"/>
      <c r="OIU285" s="1182"/>
      <c r="OIV285" s="1182"/>
      <c r="OIW285" s="1177"/>
      <c r="OIX285" s="1182"/>
      <c r="OIY285" s="1182"/>
      <c r="OIZ285" s="1182"/>
      <c r="OJA285" s="1182"/>
      <c r="OJB285" s="1182"/>
      <c r="OJC285" s="1182"/>
      <c r="OJD285" s="1182"/>
      <c r="OJE285" s="1182"/>
      <c r="OJF285" s="1182"/>
      <c r="OJG285" s="1182"/>
      <c r="OJH285" s="1182"/>
      <c r="OJI285" s="1182"/>
      <c r="OJJ285" s="1182"/>
      <c r="OJK285" s="1182"/>
      <c r="OJL285" s="1177"/>
      <c r="OJM285" s="1182"/>
      <c r="OJN285" s="1182"/>
      <c r="OJO285" s="1182"/>
      <c r="OJP285" s="1182"/>
      <c r="OJQ285" s="1182"/>
      <c r="OJR285" s="1182"/>
      <c r="OJS285" s="1182"/>
      <c r="OJT285" s="1182"/>
      <c r="OJU285" s="1182"/>
      <c r="OJV285" s="1182"/>
      <c r="OJW285" s="1182"/>
      <c r="OJX285" s="1182"/>
      <c r="OJY285" s="1182"/>
      <c r="OJZ285" s="1182"/>
      <c r="OKA285" s="1177"/>
      <c r="OKB285" s="1182"/>
      <c r="OKC285" s="1182"/>
      <c r="OKD285" s="1182"/>
      <c r="OKE285" s="1182"/>
      <c r="OKF285" s="1182"/>
      <c r="OKG285" s="1182"/>
      <c r="OKH285" s="1182"/>
      <c r="OKI285" s="1182"/>
      <c r="OKJ285" s="1182"/>
      <c r="OKK285" s="1182"/>
      <c r="OKL285" s="1182"/>
      <c r="OKM285" s="1182"/>
      <c r="OKN285" s="1182"/>
      <c r="OKO285" s="1182"/>
      <c r="OKP285" s="1177"/>
      <c r="OKQ285" s="1182"/>
      <c r="OKR285" s="1182"/>
      <c r="OKS285" s="1182"/>
      <c r="OKT285" s="1182"/>
      <c r="OKU285" s="1182"/>
      <c r="OKV285" s="1182"/>
      <c r="OKW285" s="1182"/>
      <c r="OKX285" s="1182"/>
      <c r="OKY285" s="1182"/>
      <c r="OKZ285" s="1182"/>
      <c r="OLA285" s="1182"/>
      <c r="OLB285" s="1182"/>
      <c r="OLC285" s="1182"/>
      <c r="OLD285" s="1182"/>
      <c r="OLE285" s="1177"/>
      <c r="OLF285" s="1182"/>
      <c r="OLG285" s="1182"/>
      <c r="OLH285" s="1182"/>
      <c r="OLI285" s="1182"/>
      <c r="OLJ285" s="1182"/>
      <c r="OLK285" s="1182"/>
      <c r="OLL285" s="1182"/>
      <c r="OLM285" s="1182"/>
      <c r="OLN285" s="1182"/>
      <c r="OLO285" s="1182"/>
      <c r="OLP285" s="1182"/>
      <c r="OLQ285" s="1182"/>
      <c r="OLR285" s="1182"/>
      <c r="OLS285" s="1182"/>
      <c r="OLT285" s="1177"/>
      <c r="OLU285" s="1182"/>
      <c r="OLV285" s="1182"/>
      <c r="OLW285" s="1182"/>
      <c r="OLX285" s="1182"/>
      <c r="OLY285" s="1182"/>
      <c r="OLZ285" s="1182"/>
      <c r="OMA285" s="1182"/>
      <c r="OMB285" s="1182"/>
      <c r="OMC285" s="1182"/>
      <c r="OMD285" s="1182"/>
      <c r="OME285" s="1182"/>
      <c r="OMF285" s="1182"/>
      <c r="OMG285" s="1182"/>
      <c r="OMH285" s="1182"/>
      <c r="OMI285" s="1177"/>
      <c r="OMJ285" s="1182"/>
      <c r="OMK285" s="1182"/>
      <c r="OML285" s="1182"/>
      <c r="OMM285" s="1182"/>
      <c r="OMN285" s="1182"/>
      <c r="OMO285" s="1182"/>
      <c r="OMP285" s="1182"/>
      <c r="OMQ285" s="1182"/>
      <c r="OMR285" s="1182"/>
      <c r="OMS285" s="1182"/>
      <c r="OMT285" s="1182"/>
      <c r="OMU285" s="1182"/>
      <c r="OMV285" s="1182"/>
      <c r="OMW285" s="1182"/>
      <c r="OMX285" s="1177"/>
      <c r="OMY285" s="1182"/>
      <c r="OMZ285" s="1182"/>
      <c r="ONA285" s="1182"/>
      <c r="ONB285" s="1182"/>
      <c r="ONC285" s="1182"/>
      <c r="OND285" s="1182"/>
      <c r="ONE285" s="1182"/>
      <c r="ONF285" s="1182"/>
      <c r="ONG285" s="1182"/>
      <c r="ONH285" s="1182"/>
      <c r="ONI285" s="1182"/>
      <c r="ONJ285" s="1182"/>
      <c r="ONK285" s="1182"/>
      <c r="ONL285" s="1182"/>
      <c r="ONM285" s="1177"/>
      <c r="ONN285" s="1182"/>
      <c r="ONO285" s="1182"/>
      <c r="ONP285" s="1182"/>
      <c r="ONQ285" s="1182"/>
      <c r="ONR285" s="1182"/>
      <c r="ONS285" s="1182"/>
      <c r="ONT285" s="1182"/>
      <c r="ONU285" s="1182"/>
      <c r="ONV285" s="1182"/>
      <c r="ONW285" s="1182"/>
      <c r="ONX285" s="1182"/>
      <c r="ONY285" s="1182"/>
      <c r="ONZ285" s="1182"/>
      <c r="OOA285" s="1182"/>
      <c r="OOB285" s="1177"/>
      <c r="OOC285" s="1182"/>
      <c r="OOD285" s="1182"/>
      <c r="OOE285" s="1182"/>
      <c r="OOF285" s="1182"/>
      <c r="OOG285" s="1182"/>
      <c r="OOH285" s="1182"/>
      <c r="OOI285" s="1182"/>
      <c r="OOJ285" s="1182"/>
      <c r="OOK285" s="1182"/>
      <c r="OOL285" s="1182"/>
      <c r="OOM285" s="1182"/>
      <c r="OON285" s="1182"/>
      <c r="OOO285" s="1182"/>
      <c r="OOP285" s="1182"/>
      <c r="OOQ285" s="1177"/>
      <c r="OOR285" s="1182"/>
      <c r="OOS285" s="1182"/>
      <c r="OOT285" s="1182"/>
      <c r="OOU285" s="1182"/>
      <c r="OOV285" s="1182"/>
      <c r="OOW285" s="1182"/>
      <c r="OOX285" s="1182"/>
      <c r="OOY285" s="1182"/>
      <c r="OOZ285" s="1182"/>
      <c r="OPA285" s="1182"/>
      <c r="OPB285" s="1182"/>
      <c r="OPC285" s="1182"/>
      <c r="OPD285" s="1182"/>
      <c r="OPE285" s="1182"/>
      <c r="OPF285" s="1177"/>
      <c r="OPG285" s="1182"/>
      <c r="OPH285" s="1182"/>
      <c r="OPI285" s="1182"/>
      <c r="OPJ285" s="1182"/>
      <c r="OPK285" s="1182"/>
      <c r="OPL285" s="1182"/>
      <c r="OPM285" s="1182"/>
      <c r="OPN285" s="1182"/>
      <c r="OPO285" s="1182"/>
      <c r="OPP285" s="1182"/>
      <c r="OPQ285" s="1182"/>
      <c r="OPR285" s="1182"/>
      <c r="OPS285" s="1182"/>
      <c r="OPT285" s="1182"/>
      <c r="OPU285" s="1177"/>
      <c r="OPV285" s="1182"/>
      <c r="OPW285" s="1182"/>
      <c r="OPX285" s="1182"/>
      <c r="OPY285" s="1182"/>
      <c r="OPZ285" s="1182"/>
      <c r="OQA285" s="1182"/>
      <c r="OQB285" s="1182"/>
      <c r="OQC285" s="1182"/>
      <c r="OQD285" s="1182"/>
      <c r="OQE285" s="1182"/>
      <c r="OQF285" s="1182"/>
      <c r="OQG285" s="1182"/>
      <c r="OQH285" s="1182"/>
      <c r="OQI285" s="1182"/>
      <c r="OQJ285" s="1177"/>
      <c r="OQK285" s="1182"/>
      <c r="OQL285" s="1182"/>
      <c r="OQM285" s="1182"/>
      <c r="OQN285" s="1182"/>
      <c r="OQO285" s="1182"/>
      <c r="OQP285" s="1182"/>
      <c r="OQQ285" s="1182"/>
      <c r="OQR285" s="1182"/>
      <c r="OQS285" s="1182"/>
      <c r="OQT285" s="1182"/>
      <c r="OQU285" s="1182"/>
      <c r="OQV285" s="1182"/>
      <c r="OQW285" s="1182"/>
      <c r="OQX285" s="1182"/>
      <c r="OQY285" s="1177"/>
      <c r="OQZ285" s="1182"/>
      <c r="ORA285" s="1182"/>
      <c r="ORB285" s="1182"/>
      <c r="ORC285" s="1182"/>
      <c r="ORD285" s="1182"/>
      <c r="ORE285" s="1182"/>
      <c r="ORF285" s="1182"/>
      <c r="ORG285" s="1182"/>
      <c r="ORH285" s="1182"/>
      <c r="ORI285" s="1182"/>
      <c r="ORJ285" s="1182"/>
      <c r="ORK285" s="1182"/>
      <c r="ORL285" s="1182"/>
      <c r="ORM285" s="1182"/>
      <c r="ORN285" s="1177"/>
      <c r="ORO285" s="1182"/>
      <c r="ORP285" s="1182"/>
      <c r="ORQ285" s="1182"/>
      <c r="ORR285" s="1182"/>
      <c r="ORS285" s="1182"/>
      <c r="ORT285" s="1182"/>
      <c r="ORU285" s="1182"/>
      <c r="ORV285" s="1182"/>
      <c r="ORW285" s="1182"/>
      <c r="ORX285" s="1182"/>
      <c r="ORY285" s="1182"/>
      <c r="ORZ285" s="1182"/>
      <c r="OSA285" s="1182"/>
      <c r="OSB285" s="1182"/>
      <c r="OSC285" s="1177"/>
      <c r="OSD285" s="1182"/>
      <c r="OSE285" s="1182"/>
      <c r="OSF285" s="1182"/>
      <c r="OSG285" s="1182"/>
      <c r="OSH285" s="1182"/>
      <c r="OSI285" s="1182"/>
      <c r="OSJ285" s="1182"/>
      <c r="OSK285" s="1182"/>
      <c r="OSL285" s="1182"/>
      <c r="OSM285" s="1182"/>
      <c r="OSN285" s="1182"/>
      <c r="OSO285" s="1182"/>
      <c r="OSP285" s="1182"/>
      <c r="OSQ285" s="1182"/>
      <c r="OSR285" s="1177"/>
      <c r="OSS285" s="1182"/>
      <c r="OST285" s="1182"/>
      <c r="OSU285" s="1182"/>
      <c r="OSV285" s="1182"/>
      <c r="OSW285" s="1182"/>
      <c r="OSX285" s="1182"/>
      <c r="OSY285" s="1182"/>
      <c r="OSZ285" s="1182"/>
      <c r="OTA285" s="1182"/>
      <c r="OTB285" s="1182"/>
      <c r="OTC285" s="1182"/>
      <c r="OTD285" s="1182"/>
      <c r="OTE285" s="1182"/>
      <c r="OTF285" s="1182"/>
      <c r="OTG285" s="1177"/>
      <c r="OTH285" s="1182"/>
      <c r="OTI285" s="1182"/>
      <c r="OTJ285" s="1182"/>
      <c r="OTK285" s="1182"/>
      <c r="OTL285" s="1182"/>
      <c r="OTM285" s="1182"/>
      <c r="OTN285" s="1182"/>
      <c r="OTO285" s="1182"/>
      <c r="OTP285" s="1182"/>
      <c r="OTQ285" s="1182"/>
      <c r="OTR285" s="1182"/>
      <c r="OTS285" s="1182"/>
      <c r="OTT285" s="1182"/>
      <c r="OTU285" s="1182"/>
      <c r="OTV285" s="1177"/>
      <c r="OTW285" s="1182"/>
      <c r="OTX285" s="1182"/>
      <c r="OTY285" s="1182"/>
      <c r="OTZ285" s="1182"/>
      <c r="OUA285" s="1182"/>
      <c r="OUB285" s="1182"/>
      <c r="OUC285" s="1182"/>
      <c r="OUD285" s="1182"/>
      <c r="OUE285" s="1182"/>
      <c r="OUF285" s="1182"/>
      <c r="OUG285" s="1182"/>
      <c r="OUH285" s="1182"/>
      <c r="OUI285" s="1182"/>
      <c r="OUJ285" s="1182"/>
      <c r="OUK285" s="1177"/>
      <c r="OUL285" s="1182"/>
      <c r="OUM285" s="1182"/>
      <c r="OUN285" s="1182"/>
      <c r="OUO285" s="1182"/>
      <c r="OUP285" s="1182"/>
      <c r="OUQ285" s="1182"/>
      <c r="OUR285" s="1182"/>
      <c r="OUS285" s="1182"/>
      <c r="OUT285" s="1182"/>
      <c r="OUU285" s="1182"/>
      <c r="OUV285" s="1182"/>
      <c r="OUW285" s="1182"/>
      <c r="OUX285" s="1182"/>
      <c r="OUY285" s="1182"/>
      <c r="OUZ285" s="1177"/>
      <c r="OVA285" s="1182"/>
      <c r="OVB285" s="1182"/>
      <c r="OVC285" s="1182"/>
      <c r="OVD285" s="1182"/>
      <c r="OVE285" s="1182"/>
      <c r="OVF285" s="1182"/>
      <c r="OVG285" s="1182"/>
      <c r="OVH285" s="1182"/>
      <c r="OVI285" s="1182"/>
      <c r="OVJ285" s="1182"/>
      <c r="OVK285" s="1182"/>
      <c r="OVL285" s="1182"/>
      <c r="OVM285" s="1182"/>
      <c r="OVN285" s="1182"/>
      <c r="OVO285" s="1177"/>
      <c r="OVP285" s="1182"/>
      <c r="OVQ285" s="1182"/>
      <c r="OVR285" s="1182"/>
      <c r="OVS285" s="1182"/>
      <c r="OVT285" s="1182"/>
      <c r="OVU285" s="1182"/>
      <c r="OVV285" s="1182"/>
      <c r="OVW285" s="1182"/>
      <c r="OVX285" s="1182"/>
      <c r="OVY285" s="1182"/>
      <c r="OVZ285" s="1182"/>
      <c r="OWA285" s="1182"/>
      <c r="OWB285" s="1182"/>
      <c r="OWC285" s="1182"/>
      <c r="OWD285" s="1177"/>
      <c r="OWE285" s="1182"/>
      <c r="OWF285" s="1182"/>
      <c r="OWG285" s="1182"/>
      <c r="OWH285" s="1182"/>
      <c r="OWI285" s="1182"/>
      <c r="OWJ285" s="1182"/>
      <c r="OWK285" s="1182"/>
      <c r="OWL285" s="1182"/>
      <c r="OWM285" s="1182"/>
      <c r="OWN285" s="1182"/>
      <c r="OWO285" s="1182"/>
      <c r="OWP285" s="1182"/>
      <c r="OWQ285" s="1182"/>
      <c r="OWR285" s="1182"/>
      <c r="OWS285" s="1177"/>
      <c r="OWT285" s="1182"/>
      <c r="OWU285" s="1182"/>
      <c r="OWV285" s="1182"/>
      <c r="OWW285" s="1182"/>
      <c r="OWX285" s="1182"/>
      <c r="OWY285" s="1182"/>
      <c r="OWZ285" s="1182"/>
      <c r="OXA285" s="1182"/>
      <c r="OXB285" s="1182"/>
      <c r="OXC285" s="1182"/>
      <c r="OXD285" s="1182"/>
      <c r="OXE285" s="1182"/>
      <c r="OXF285" s="1182"/>
      <c r="OXG285" s="1182"/>
      <c r="OXH285" s="1177"/>
      <c r="OXI285" s="1182"/>
      <c r="OXJ285" s="1182"/>
      <c r="OXK285" s="1182"/>
      <c r="OXL285" s="1182"/>
      <c r="OXM285" s="1182"/>
      <c r="OXN285" s="1182"/>
      <c r="OXO285" s="1182"/>
      <c r="OXP285" s="1182"/>
      <c r="OXQ285" s="1182"/>
      <c r="OXR285" s="1182"/>
      <c r="OXS285" s="1182"/>
      <c r="OXT285" s="1182"/>
      <c r="OXU285" s="1182"/>
      <c r="OXV285" s="1182"/>
      <c r="OXW285" s="1177"/>
      <c r="OXX285" s="1182"/>
      <c r="OXY285" s="1182"/>
      <c r="OXZ285" s="1182"/>
      <c r="OYA285" s="1182"/>
      <c r="OYB285" s="1182"/>
      <c r="OYC285" s="1182"/>
      <c r="OYD285" s="1182"/>
      <c r="OYE285" s="1182"/>
      <c r="OYF285" s="1182"/>
      <c r="OYG285" s="1182"/>
      <c r="OYH285" s="1182"/>
      <c r="OYI285" s="1182"/>
      <c r="OYJ285" s="1182"/>
      <c r="OYK285" s="1182"/>
      <c r="OYL285" s="1177"/>
      <c r="OYM285" s="1182"/>
      <c r="OYN285" s="1182"/>
      <c r="OYO285" s="1182"/>
      <c r="OYP285" s="1182"/>
      <c r="OYQ285" s="1182"/>
      <c r="OYR285" s="1182"/>
      <c r="OYS285" s="1182"/>
      <c r="OYT285" s="1182"/>
      <c r="OYU285" s="1182"/>
      <c r="OYV285" s="1182"/>
      <c r="OYW285" s="1182"/>
      <c r="OYX285" s="1182"/>
      <c r="OYY285" s="1182"/>
      <c r="OYZ285" s="1182"/>
      <c r="OZA285" s="1177"/>
      <c r="OZB285" s="1182"/>
      <c r="OZC285" s="1182"/>
      <c r="OZD285" s="1182"/>
      <c r="OZE285" s="1182"/>
      <c r="OZF285" s="1182"/>
      <c r="OZG285" s="1182"/>
      <c r="OZH285" s="1182"/>
      <c r="OZI285" s="1182"/>
      <c r="OZJ285" s="1182"/>
      <c r="OZK285" s="1182"/>
      <c r="OZL285" s="1182"/>
      <c r="OZM285" s="1182"/>
      <c r="OZN285" s="1182"/>
      <c r="OZO285" s="1182"/>
      <c r="OZP285" s="1177"/>
      <c r="OZQ285" s="1182"/>
      <c r="OZR285" s="1182"/>
      <c r="OZS285" s="1182"/>
      <c r="OZT285" s="1182"/>
      <c r="OZU285" s="1182"/>
      <c r="OZV285" s="1182"/>
      <c r="OZW285" s="1182"/>
      <c r="OZX285" s="1182"/>
      <c r="OZY285" s="1182"/>
      <c r="OZZ285" s="1182"/>
      <c r="PAA285" s="1182"/>
      <c r="PAB285" s="1182"/>
      <c r="PAC285" s="1182"/>
      <c r="PAD285" s="1182"/>
      <c r="PAE285" s="1177"/>
      <c r="PAF285" s="1182"/>
      <c r="PAG285" s="1182"/>
      <c r="PAH285" s="1182"/>
      <c r="PAI285" s="1182"/>
      <c r="PAJ285" s="1182"/>
      <c r="PAK285" s="1182"/>
      <c r="PAL285" s="1182"/>
      <c r="PAM285" s="1182"/>
      <c r="PAN285" s="1182"/>
      <c r="PAO285" s="1182"/>
      <c r="PAP285" s="1182"/>
      <c r="PAQ285" s="1182"/>
      <c r="PAR285" s="1182"/>
      <c r="PAS285" s="1182"/>
      <c r="PAT285" s="1177"/>
      <c r="PAU285" s="1182"/>
      <c r="PAV285" s="1182"/>
      <c r="PAW285" s="1182"/>
      <c r="PAX285" s="1182"/>
      <c r="PAY285" s="1182"/>
      <c r="PAZ285" s="1182"/>
      <c r="PBA285" s="1182"/>
      <c r="PBB285" s="1182"/>
      <c r="PBC285" s="1182"/>
      <c r="PBD285" s="1182"/>
      <c r="PBE285" s="1182"/>
      <c r="PBF285" s="1182"/>
      <c r="PBG285" s="1182"/>
      <c r="PBH285" s="1182"/>
      <c r="PBI285" s="1177"/>
      <c r="PBJ285" s="1182"/>
      <c r="PBK285" s="1182"/>
      <c r="PBL285" s="1182"/>
      <c r="PBM285" s="1182"/>
      <c r="PBN285" s="1182"/>
      <c r="PBO285" s="1182"/>
      <c r="PBP285" s="1182"/>
      <c r="PBQ285" s="1182"/>
      <c r="PBR285" s="1182"/>
      <c r="PBS285" s="1182"/>
      <c r="PBT285" s="1182"/>
      <c r="PBU285" s="1182"/>
      <c r="PBV285" s="1182"/>
      <c r="PBW285" s="1182"/>
      <c r="PBX285" s="1177"/>
      <c r="PBY285" s="1182"/>
      <c r="PBZ285" s="1182"/>
      <c r="PCA285" s="1182"/>
      <c r="PCB285" s="1182"/>
      <c r="PCC285" s="1182"/>
      <c r="PCD285" s="1182"/>
      <c r="PCE285" s="1182"/>
      <c r="PCF285" s="1182"/>
      <c r="PCG285" s="1182"/>
      <c r="PCH285" s="1182"/>
      <c r="PCI285" s="1182"/>
      <c r="PCJ285" s="1182"/>
      <c r="PCK285" s="1182"/>
      <c r="PCL285" s="1182"/>
      <c r="PCM285" s="1177"/>
      <c r="PCN285" s="1182"/>
      <c r="PCO285" s="1182"/>
      <c r="PCP285" s="1182"/>
      <c r="PCQ285" s="1182"/>
      <c r="PCR285" s="1182"/>
      <c r="PCS285" s="1182"/>
      <c r="PCT285" s="1182"/>
      <c r="PCU285" s="1182"/>
      <c r="PCV285" s="1182"/>
      <c r="PCW285" s="1182"/>
      <c r="PCX285" s="1182"/>
      <c r="PCY285" s="1182"/>
      <c r="PCZ285" s="1182"/>
      <c r="PDA285" s="1182"/>
      <c r="PDB285" s="1177"/>
      <c r="PDC285" s="1182"/>
      <c r="PDD285" s="1182"/>
      <c r="PDE285" s="1182"/>
      <c r="PDF285" s="1182"/>
      <c r="PDG285" s="1182"/>
      <c r="PDH285" s="1182"/>
      <c r="PDI285" s="1182"/>
      <c r="PDJ285" s="1182"/>
      <c r="PDK285" s="1182"/>
      <c r="PDL285" s="1182"/>
      <c r="PDM285" s="1182"/>
      <c r="PDN285" s="1182"/>
      <c r="PDO285" s="1182"/>
      <c r="PDP285" s="1182"/>
      <c r="PDQ285" s="1177"/>
      <c r="PDR285" s="1182"/>
      <c r="PDS285" s="1182"/>
      <c r="PDT285" s="1182"/>
      <c r="PDU285" s="1182"/>
      <c r="PDV285" s="1182"/>
      <c r="PDW285" s="1182"/>
      <c r="PDX285" s="1182"/>
      <c r="PDY285" s="1182"/>
      <c r="PDZ285" s="1182"/>
      <c r="PEA285" s="1182"/>
      <c r="PEB285" s="1182"/>
      <c r="PEC285" s="1182"/>
      <c r="PED285" s="1182"/>
      <c r="PEE285" s="1182"/>
      <c r="PEF285" s="1177"/>
      <c r="PEG285" s="1182"/>
      <c r="PEH285" s="1182"/>
      <c r="PEI285" s="1182"/>
      <c r="PEJ285" s="1182"/>
      <c r="PEK285" s="1182"/>
      <c r="PEL285" s="1182"/>
      <c r="PEM285" s="1182"/>
      <c r="PEN285" s="1182"/>
      <c r="PEO285" s="1182"/>
      <c r="PEP285" s="1182"/>
      <c r="PEQ285" s="1182"/>
      <c r="PER285" s="1182"/>
      <c r="PES285" s="1182"/>
      <c r="PET285" s="1182"/>
      <c r="PEU285" s="1177"/>
      <c r="PEV285" s="1182"/>
      <c r="PEW285" s="1182"/>
      <c r="PEX285" s="1182"/>
      <c r="PEY285" s="1182"/>
      <c r="PEZ285" s="1182"/>
      <c r="PFA285" s="1182"/>
      <c r="PFB285" s="1182"/>
      <c r="PFC285" s="1182"/>
      <c r="PFD285" s="1182"/>
      <c r="PFE285" s="1182"/>
      <c r="PFF285" s="1182"/>
      <c r="PFG285" s="1182"/>
      <c r="PFH285" s="1182"/>
      <c r="PFI285" s="1182"/>
      <c r="PFJ285" s="1177"/>
      <c r="PFK285" s="1182"/>
      <c r="PFL285" s="1182"/>
      <c r="PFM285" s="1182"/>
      <c r="PFN285" s="1182"/>
      <c r="PFO285" s="1182"/>
      <c r="PFP285" s="1182"/>
      <c r="PFQ285" s="1182"/>
      <c r="PFR285" s="1182"/>
      <c r="PFS285" s="1182"/>
      <c r="PFT285" s="1182"/>
      <c r="PFU285" s="1182"/>
      <c r="PFV285" s="1182"/>
      <c r="PFW285" s="1182"/>
      <c r="PFX285" s="1182"/>
      <c r="PFY285" s="1177"/>
      <c r="PFZ285" s="1182"/>
      <c r="PGA285" s="1182"/>
      <c r="PGB285" s="1182"/>
      <c r="PGC285" s="1182"/>
      <c r="PGD285" s="1182"/>
      <c r="PGE285" s="1182"/>
      <c r="PGF285" s="1182"/>
      <c r="PGG285" s="1182"/>
      <c r="PGH285" s="1182"/>
      <c r="PGI285" s="1182"/>
      <c r="PGJ285" s="1182"/>
      <c r="PGK285" s="1182"/>
      <c r="PGL285" s="1182"/>
      <c r="PGM285" s="1182"/>
      <c r="PGN285" s="1177"/>
      <c r="PGO285" s="1182"/>
      <c r="PGP285" s="1182"/>
      <c r="PGQ285" s="1182"/>
      <c r="PGR285" s="1182"/>
      <c r="PGS285" s="1182"/>
      <c r="PGT285" s="1182"/>
      <c r="PGU285" s="1182"/>
      <c r="PGV285" s="1182"/>
      <c r="PGW285" s="1182"/>
      <c r="PGX285" s="1182"/>
      <c r="PGY285" s="1182"/>
      <c r="PGZ285" s="1182"/>
      <c r="PHA285" s="1182"/>
      <c r="PHB285" s="1182"/>
      <c r="PHC285" s="1177"/>
      <c r="PHD285" s="1182"/>
      <c r="PHE285" s="1182"/>
      <c r="PHF285" s="1182"/>
      <c r="PHG285" s="1182"/>
      <c r="PHH285" s="1182"/>
      <c r="PHI285" s="1182"/>
      <c r="PHJ285" s="1182"/>
      <c r="PHK285" s="1182"/>
      <c r="PHL285" s="1182"/>
      <c r="PHM285" s="1182"/>
      <c r="PHN285" s="1182"/>
      <c r="PHO285" s="1182"/>
      <c r="PHP285" s="1182"/>
      <c r="PHQ285" s="1182"/>
      <c r="PHR285" s="1177"/>
      <c r="PHS285" s="1182"/>
      <c r="PHT285" s="1182"/>
      <c r="PHU285" s="1182"/>
      <c r="PHV285" s="1182"/>
      <c r="PHW285" s="1182"/>
      <c r="PHX285" s="1182"/>
      <c r="PHY285" s="1182"/>
      <c r="PHZ285" s="1182"/>
      <c r="PIA285" s="1182"/>
      <c r="PIB285" s="1182"/>
      <c r="PIC285" s="1182"/>
      <c r="PID285" s="1182"/>
      <c r="PIE285" s="1182"/>
      <c r="PIF285" s="1182"/>
      <c r="PIG285" s="1177"/>
      <c r="PIH285" s="1182"/>
      <c r="PII285" s="1182"/>
      <c r="PIJ285" s="1182"/>
      <c r="PIK285" s="1182"/>
      <c r="PIL285" s="1182"/>
      <c r="PIM285" s="1182"/>
      <c r="PIN285" s="1182"/>
      <c r="PIO285" s="1182"/>
      <c r="PIP285" s="1182"/>
      <c r="PIQ285" s="1182"/>
      <c r="PIR285" s="1182"/>
      <c r="PIS285" s="1182"/>
      <c r="PIT285" s="1182"/>
      <c r="PIU285" s="1182"/>
      <c r="PIV285" s="1177"/>
      <c r="PIW285" s="1182"/>
      <c r="PIX285" s="1182"/>
      <c r="PIY285" s="1182"/>
      <c r="PIZ285" s="1182"/>
      <c r="PJA285" s="1182"/>
      <c r="PJB285" s="1182"/>
      <c r="PJC285" s="1182"/>
      <c r="PJD285" s="1182"/>
      <c r="PJE285" s="1182"/>
      <c r="PJF285" s="1182"/>
      <c r="PJG285" s="1182"/>
      <c r="PJH285" s="1182"/>
      <c r="PJI285" s="1182"/>
      <c r="PJJ285" s="1182"/>
      <c r="PJK285" s="1177"/>
      <c r="PJL285" s="1182"/>
      <c r="PJM285" s="1182"/>
      <c r="PJN285" s="1182"/>
      <c r="PJO285" s="1182"/>
      <c r="PJP285" s="1182"/>
      <c r="PJQ285" s="1182"/>
      <c r="PJR285" s="1182"/>
      <c r="PJS285" s="1182"/>
      <c r="PJT285" s="1182"/>
      <c r="PJU285" s="1182"/>
      <c r="PJV285" s="1182"/>
      <c r="PJW285" s="1182"/>
      <c r="PJX285" s="1182"/>
      <c r="PJY285" s="1182"/>
      <c r="PJZ285" s="1177"/>
      <c r="PKA285" s="1182"/>
      <c r="PKB285" s="1182"/>
      <c r="PKC285" s="1182"/>
      <c r="PKD285" s="1182"/>
      <c r="PKE285" s="1182"/>
      <c r="PKF285" s="1182"/>
      <c r="PKG285" s="1182"/>
      <c r="PKH285" s="1182"/>
      <c r="PKI285" s="1182"/>
      <c r="PKJ285" s="1182"/>
      <c r="PKK285" s="1182"/>
      <c r="PKL285" s="1182"/>
      <c r="PKM285" s="1182"/>
      <c r="PKN285" s="1182"/>
      <c r="PKO285" s="1177"/>
      <c r="PKP285" s="1182"/>
      <c r="PKQ285" s="1182"/>
      <c r="PKR285" s="1182"/>
      <c r="PKS285" s="1182"/>
      <c r="PKT285" s="1182"/>
      <c r="PKU285" s="1182"/>
      <c r="PKV285" s="1182"/>
      <c r="PKW285" s="1182"/>
      <c r="PKX285" s="1182"/>
      <c r="PKY285" s="1182"/>
      <c r="PKZ285" s="1182"/>
      <c r="PLA285" s="1182"/>
      <c r="PLB285" s="1182"/>
      <c r="PLC285" s="1182"/>
      <c r="PLD285" s="1177"/>
      <c r="PLE285" s="1182"/>
      <c r="PLF285" s="1182"/>
      <c r="PLG285" s="1182"/>
      <c r="PLH285" s="1182"/>
      <c r="PLI285" s="1182"/>
      <c r="PLJ285" s="1182"/>
      <c r="PLK285" s="1182"/>
      <c r="PLL285" s="1182"/>
      <c r="PLM285" s="1182"/>
      <c r="PLN285" s="1182"/>
      <c r="PLO285" s="1182"/>
      <c r="PLP285" s="1182"/>
      <c r="PLQ285" s="1182"/>
      <c r="PLR285" s="1182"/>
      <c r="PLS285" s="1177"/>
      <c r="PLT285" s="1182"/>
      <c r="PLU285" s="1182"/>
      <c r="PLV285" s="1182"/>
      <c r="PLW285" s="1182"/>
      <c r="PLX285" s="1182"/>
      <c r="PLY285" s="1182"/>
      <c r="PLZ285" s="1182"/>
      <c r="PMA285" s="1182"/>
      <c r="PMB285" s="1182"/>
      <c r="PMC285" s="1182"/>
      <c r="PMD285" s="1182"/>
      <c r="PME285" s="1182"/>
      <c r="PMF285" s="1182"/>
      <c r="PMG285" s="1182"/>
      <c r="PMH285" s="1177"/>
      <c r="PMI285" s="1182"/>
      <c r="PMJ285" s="1182"/>
      <c r="PMK285" s="1182"/>
      <c r="PML285" s="1182"/>
      <c r="PMM285" s="1182"/>
      <c r="PMN285" s="1182"/>
      <c r="PMO285" s="1182"/>
      <c r="PMP285" s="1182"/>
      <c r="PMQ285" s="1182"/>
      <c r="PMR285" s="1182"/>
      <c r="PMS285" s="1182"/>
      <c r="PMT285" s="1182"/>
      <c r="PMU285" s="1182"/>
      <c r="PMV285" s="1182"/>
      <c r="PMW285" s="1177"/>
      <c r="PMX285" s="1182"/>
      <c r="PMY285" s="1182"/>
      <c r="PMZ285" s="1182"/>
      <c r="PNA285" s="1182"/>
      <c r="PNB285" s="1182"/>
      <c r="PNC285" s="1182"/>
      <c r="PND285" s="1182"/>
      <c r="PNE285" s="1182"/>
      <c r="PNF285" s="1182"/>
      <c r="PNG285" s="1182"/>
      <c r="PNH285" s="1182"/>
      <c r="PNI285" s="1182"/>
      <c r="PNJ285" s="1182"/>
      <c r="PNK285" s="1182"/>
      <c r="PNL285" s="1177"/>
      <c r="PNM285" s="1182"/>
      <c r="PNN285" s="1182"/>
      <c r="PNO285" s="1182"/>
      <c r="PNP285" s="1182"/>
      <c r="PNQ285" s="1182"/>
      <c r="PNR285" s="1182"/>
      <c r="PNS285" s="1182"/>
      <c r="PNT285" s="1182"/>
      <c r="PNU285" s="1182"/>
      <c r="PNV285" s="1182"/>
      <c r="PNW285" s="1182"/>
      <c r="PNX285" s="1182"/>
      <c r="PNY285" s="1182"/>
      <c r="PNZ285" s="1182"/>
      <c r="POA285" s="1177"/>
      <c r="POB285" s="1182"/>
      <c r="POC285" s="1182"/>
      <c r="POD285" s="1182"/>
      <c r="POE285" s="1182"/>
      <c r="POF285" s="1182"/>
      <c r="POG285" s="1182"/>
      <c r="POH285" s="1182"/>
      <c r="POI285" s="1182"/>
      <c r="POJ285" s="1182"/>
      <c r="POK285" s="1182"/>
      <c r="POL285" s="1182"/>
      <c r="POM285" s="1182"/>
      <c r="PON285" s="1182"/>
      <c r="POO285" s="1182"/>
      <c r="POP285" s="1177"/>
      <c r="POQ285" s="1182"/>
      <c r="POR285" s="1182"/>
      <c r="POS285" s="1182"/>
      <c r="POT285" s="1182"/>
      <c r="POU285" s="1182"/>
      <c r="POV285" s="1182"/>
      <c r="POW285" s="1182"/>
      <c r="POX285" s="1182"/>
      <c r="POY285" s="1182"/>
      <c r="POZ285" s="1182"/>
      <c r="PPA285" s="1182"/>
      <c r="PPB285" s="1182"/>
      <c r="PPC285" s="1182"/>
      <c r="PPD285" s="1182"/>
      <c r="PPE285" s="1177"/>
      <c r="PPF285" s="1182"/>
      <c r="PPG285" s="1182"/>
      <c r="PPH285" s="1182"/>
      <c r="PPI285" s="1182"/>
      <c r="PPJ285" s="1182"/>
      <c r="PPK285" s="1182"/>
      <c r="PPL285" s="1182"/>
      <c r="PPM285" s="1182"/>
      <c r="PPN285" s="1182"/>
      <c r="PPO285" s="1182"/>
      <c r="PPP285" s="1182"/>
      <c r="PPQ285" s="1182"/>
      <c r="PPR285" s="1182"/>
      <c r="PPS285" s="1182"/>
      <c r="PPT285" s="1177"/>
      <c r="PPU285" s="1182"/>
      <c r="PPV285" s="1182"/>
      <c r="PPW285" s="1182"/>
      <c r="PPX285" s="1182"/>
      <c r="PPY285" s="1182"/>
      <c r="PPZ285" s="1182"/>
      <c r="PQA285" s="1182"/>
      <c r="PQB285" s="1182"/>
      <c r="PQC285" s="1182"/>
      <c r="PQD285" s="1182"/>
      <c r="PQE285" s="1182"/>
      <c r="PQF285" s="1182"/>
      <c r="PQG285" s="1182"/>
      <c r="PQH285" s="1182"/>
      <c r="PQI285" s="1177"/>
      <c r="PQJ285" s="1182"/>
      <c r="PQK285" s="1182"/>
      <c r="PQL285" s="1182"/>
      <c r="PQM285" s="1182"/>
      <c r="PQN285" s="1182"/>
      <c r="PQO285" s="1182"/>
      <c r="PQP285" s="1182"/>
      <c r="PQQ285" s="1182"/>
      <c r="PQR285" s="1182"/>
      <c r="PQS285" s="1182"/>
      <c r="PQT285" s="1182"/>
      <c r="PQU285" s="1182"/>
      <c r="PQV285" s="1182"/>
      <c r="PQW285" s="1182"/>
      <c r="PQX285" s="1177"/>
      <c r="PQY285" s="1182"/>
      <c r="PQZ285" s="1182"/>
      <c r="PRA285" s="1182"/>
      <c r="PRB285" s="1182"/>
      <c r="PRC285" s="1182"/>
      <c r="PRD285" s="1182"/>
      <c r="PRE285" s="1182"/>
      <c r="PRF285" s="1182"/>
      <c r="PRG285" s="1182"/>
      <c r="PRH285" s="1182"/>
      <c r="PRI285" s="1182"/>
      <c r="PRJ285" s="1182"/>
      <c r="PRK285" s="1182"/>
      <c r="PRL285" s="1182"/>
      <c r="PRM285" s="1177"/>
      <c r="PRN285" s="1182"/>
      <c r="PRO285" s="1182"/>
      <c r="PRP285" s="1182"/>
      <c r="PRQ285" s="1182"/>
      <c r="PRR285" s="1182"/>
      <c r="PRS285" s="1182"/>
      <c r="PRT285" s="1182"/>
      <c r="PRU285" s="1182"/>
      <c r="PRV285" s="1182"/>
      <c r="PRW285" s="1182"/>
      <c r="PRX285" s="1182"/>
      <c r="PRY285" s="1182"/>
      <c r="PRZ285" s="1182"/>
      <c r="PSA285" s="1182"/>
      <c r="PSB285" s="1177"/>
      <c r="PSC285" s="1182"/>
      <c r="PSD285" s="1182"/>
      <c r="PSE285" s="1182"/>
      <c r="PSF285" s="1182"/>
      <c r="PSG285" s="1182"/>
      <c r="PSH285" s="1182"/>
      <c r="PSI285" s="1182"/>
      <c r="PSJ285" s="1182"/>
      <c r="PSK285" s="1182"/>
      <c r="PSL285" s="1182"/>
      <c r="PSM285" s="1182"/>
      <c r="PSN285" s="1182"/>
      <c r="PSO285" s="1182"/>
      <c r="PSP285" s="1182"/>
      <c r="PSQ285" s="1177"/>
      <c r="PSR285" s="1182"/>
      <c r="PSS285" s="1182"/>
      <c r="PST285" s="1182"/>
      <c r="PSU285" s="1182"/>
      <c r="PSV285" s="1182"/>
      <c r="PSW285" s="1182"/>
      <c r="PSX285" s="1182"/>
      <c r="PSY285" s="1182"/>
      <c r="PSZ285" s="1182"/>
      <c r="PTA285" s="1182"/>
      <c r="PTB285" s="1182"/>
      <c r="PTC285" s="1182"/>
      <c r="PTD285" s="1182"/>
      <c r="PTE285" s="1182"/>
      <c r="PTF285" s="1177"/>
      <c r="PTG285" s="1182"/>
      <c r="PTH285" s="1182"/>
      <c r="PTI285" s="1182"/>
      <c r="PTJ285" s="1182"/>
      <c r="PTK285" s="1182"/>
      <c r="PTL285" s="1182"/>
      <c r="PTM285" s="1182"/>
      <c r="PTN285" s="1182"/>
      <c r="PTO285" s="1182"/>
      <c r="PTP285" s="1182"/>
      <c r="PTQ285" s="1182"/>
      <c r="PTR285" s="1182"/>
      <c r="PTS285" s="1182"/>
      <c r="PTT285" s="1182"/>
      <c r="PTU285" s="1177"/>
      <c r="PTV285" s="1182"/>
      <c r="PTW285" s="1182"/>
      <c r="PTX285" s="1182"/>
      <c r="PTY285" s="1182"/>
      <c r="PTZ285" s="1182"/>
      <c r="PUA285" s="1182"/>
      <c r="PUB285" s="1182"/>
      <c r="PUC285" s="1182"/>
      <c r="PUD285" s="1182"/>
      <c r="PUE285" s="1182"/>
      <c r="PUF285" s="1182"/>
      <c r="PUG285" s="1182"/>
      <c r="PUH285" s="1182"/>
      <c r="PUI285" s="1182"/>
      <c r="PUJ285" s="1177"/>
      <c r="PUK285" s="1182"/>
      <c r="PUL285" s="1182"/>
      <c r="PUM285" s="1182"/>
      <c r="PUN285" s="1182"/>
      <c r="PUO285" s="1182"/>
      <c r="PUP285" s="1182"/>
      <c r="PUQ285" s="1182"/>
      <c r="PUR285" s="1182"/>
      <c r="PUS285" s="1182"/>
      <c r="PUT285" s="1182"/>
      <c r="PUU285" s="1182"/>
      <c r="PUV285" s="1182"/>
      <c r="PUW285" s="1182"/>
      <c r="PUX285" s="1182"/>
      <c r="PUY285" s="1177"/>
      <c r="PUZ285" s="1182"/>
      <c r="PVA285" s="1182"/>
      <c r="PVB285" s="1182"/>
      <c r="PVC285" s="1182"/>
      <c r="PVD285" s="1182"/>
      <c r="PVE285" s="1182"/>
      <c r="PVF285" s="1182"/>
      <c r="PVG285" s="1182"/>
      <c r="PVH285" s="1182"/>
      <c r="PVI285" s="1182"/>
      <c r="PVJ285" s="1182"/>
      <c r="PVK285" s="1182"/>
      <c r="PVL285" s="1182"/>
      <c r="PVM285" s="1182"/>
      <c r="PVN285" s="1177"/>
      <c r="PVO285" s="1182"/>
      <c r="PVP285" s="1182"/>
      <c r="PVQ285" s="1182"/>
      <c r="PVR285" s="1182"/>
      <c r="PVS285" s="1182"/>
      <c r="PVT285" s="1182"/>
      <c r="PVU285" s="1182"/>
      <c r="PVV285" s="1182"/>
      <c r="PVW285" s="1182"/>
      <c r="PVX285" s="1182"/>
      <c r="PVY285" s="1182"/>
      <c r="PVZ285" s="1182"/>
      <c r="PWA285" s="1182"/>
      <c r="PWB285" s="1182"/>
      <c r="PWC285" s="1177"/>
      <c r="PWD285" s="1182"/>
      <c r="PWE285" s="1182"/>
      <c r="PWF285" s="1182"/>
      <c r="PWG285" s="1182"/>
      <c r="PWH285" s="1182"/>
      <c r="PWI285" s="1182"/>
      <c r="PWJ285" s="1182"/>
      <c r="PWK285" s="1182"/>
      <c r="PWL285" s="1182"/>
      <c r="PWM285" s="1182"/>
      <c r="PWN285" s="1182"/>
      <c r="PWO285" s="1182"/>
      <c r="PWP285" s="1182"/>
      <c r="PWQ285" s="1182"/>
      <c r="PWR285" s="1177"/>
      <c r="PWS285" s="1182"/>
      <c r="PWT285" s="1182"/>
      <c r="PWU285" s="1182"/>
      <c r="PWV285" s="1182"/>
      <c r="PWW285" s="1182"/>
      <c r="PWX285" s="1182"/>
      <c r="PWY285" s="1182"/>
      <c r="PWZ285" s="1182"/>
      <c r="PXA285" s="1182"/>
      <c r="PXB285" s="1182"/>
      <c r="PXC285" s="1182"/>
      <c r="PXD285" s="1182"/>
      <c r="PXE285" s="1182"/>
      <c r="PXF285" s="1182"/>
      <c r="PXG285" s="1177"/>
      <c r="PXH285" s="1182"/>
      <c r="PXI285" s="1182"/>
      <c r="PXJ285" s="1182"/>
      <c r="PXK285" s="1182"/>
      <c r="PXL285" s="1182"/>
      <c r="PXM285" s="1182"/>
      <c r="PXN285" s="1182"/>
      <c r="PXO285" s="1182"/>
      <c r="PXP285" s="1182"/>
      <c r="PXQ285" s="1182"/>
      <c r="PXR285" s="1182"/>
      <c r="PXS285" s="1182"/>
      <c r="PXT285" s="1182"/>
      <c r="PXU285" s="1182"/>
      <c r="PXV285" s="1177"/>
      <c r="PXW285" s="1182"/>
      <c r="PXX285" s="1182"/>
      <c r="PXY285" s="1182"/>
      <c r="PXZ285" s="1182"/>
      <c r="PYA285" s="1182"/>
      <c r="PYB285" s="1182"/>
      <c r="PYC285" s="1182"/>
      <c r="PYD285" s="1182"/>
      <c r="PYE285" s="1182"/>
      <c r="PYF285" s="1182"/>
      <c r="PYG285" s="1182"/>
      <c r="PYH285" s="1182"/>
      <c r="PYI285" s="1182"/>
      <c r="PYJ285" s="1182"/>
      <c r="PYK285" s="1177"/>
      <c r="PYL285" s="1182"/>
      <c r="PYM285" s="1182"/>
      <c r="PYN285" s="1182"/>
      <c r="PYO285" s="1182"/>
      <c r="PYP285" s="1182"/>
      <c r="PYQ285" s="1182"/>
      <c r="PYR285" s="1182"/>
      <c r="PYS285" s="1182"/>
      <c r="PYT285" s="1182"/>
      <c r="PYU285" s="1182"/>
      <c r="PYV285" s="1182"/>
      <c r="PYW285" s="1182"/>
      <c r="PYX285" s="1182"/>
      <c r="PYY285" s="1182"/>
      <c r="PYZ285" s="1177"/>
      <c r="PZA285" s="1182"/>
      <c r="PZB285" s="1182"/>
      <c r="PZC285" s="1182"/>
      <c r="PZD285" s="1182"/>
      <c r="PZE285" s="1182"/>
      <c r="PZF285" s="1182"/>
      <c r="PZG285" s="1182"/>
      <c r="PZH285" s="1182"/>
      <c r="PZI285" s="1182"/>
      <c r="PZJ285" s="1182"/>
      <c r="PZK285" s="1182"/>
      <c r="PZL285" s="1182"/>
      <c r="PZM285" s="1182"/>
      <c r="PZN285" s="1182"/>
      <c r="PZO285" s="1177"/>
      <c r="PZP285" s="1182"/>
      <c r="PZQ285" s="1182"/>
      <c r="PZR285" s="1182"/>
      <c r="PZS285" s="1182"/>
      <c r="PZT285" s="1182"/>
      <c r="PZU285" s="1182"/>
      <c r="PZV285" s="1182"/>
      <c r="PZW285" s="1182"/>
      <c r="PZX285" s="1182"/>
      <c r="PZY285" s="1182"/>
      <c r="PZZ285" s="1182"/>
      <c r="QAA285" s="1182"/>
      <c r="QAB285" s="1182"/>
      <c r="QAC285" s="1182"/>
      <c r="QAD285" s="1177"/>
      <c r="QAE285" s="1182"/>
      <c r="QAF285" s="1182"/>
      <c r="QAG285" s="1182"/>
      <c r="QAH285" s="1182"/>
      <c r="QAI285" s="1182"/>
      <c r="QAJ285" s="1182"/>
      <c r="QAK285" s="1182"/>
      <c r="QAL285" s="1182"/>
      <c r="QAM285" s="1182"/>
      <c r="QAN285" s="1182"/>
      <c r="QAO285" s="1182"/>
      <c r="QAP285" s="1182"/>
      <c r="QAQ285" s="1182"/>
      <c r="QAR285" s="1182"/>
      <c r="QAS285" s="1177"/>
      <c r="QAT285" s="1182"/>
      <c r="QAU285" s="1182"/>
      <c r="QAV285" s="1182"/>
      <c r="QAW285" s="1182"/>
      <c r="QAX285" s="1182"/>
      <c r="QAY285" s="1182"/>
      <c r="QAZ285" s="1182"/>
      <c r="QBA285" s="1182"/>
      <c r="QBB285" s="1182"/>
      <c r="QBC285" s="1182"/>
      <c r="QBD285" s="1182"/>
      <c r="QBE285" s="1182"/>
      <c r="QBF285" s="1182"/>
      <c r="QBG285" s="1182"/>
      <c r="QBH285" s="1177"/>
      <c r="QBI285" s="1182"/>
      <c r="QBJ285" s="1182"/>
      <c r="QBK285" s="1182"/>
      <c r="QBL285" s="1182"/>
      <c r="QBM285" s="1182"/>
      <c r="QBN285" s="1182"/>
      <c r="QBO285" s="1182"/>
      <c r="QBP285" s="1182"/>
      <c r="QBQ285" s="1182"/>
      <c r="QBR285" s="1182"/>
      <c r="QBS285" s="1182"/>
      <c r="QBT285" s="1182"/>
      <c r="QBU285" s="1182"/>
      <c r="QBV285" s="1182"/>
      <c r="QBW285" s="1177"/>
      <c r="QBX285" s="1182"/>
      <c r="QBY285" s="1182"/>
      <c r="QBZ285" s="1182"/>
      <c r="QCA285" s="1182"/>
      <c r="QCB285" s="1182"/>
      <c r="QCC285" s="1182"/>
      <c r="QCD285" s="1182"/>
      <c r="QCE285" s="1182"/>
      <c r="QCF285" s="1182"/>
      <c r="QCG285" s="1182"/>
      <c r="QCH285" s="1182"/>
      <c r="QCI285" s="1182"/>
      <c r="QCJ285" s="1182"/>
      <c r="QCK285" s="1182"/>
      <c r="QCL285" s="1177"/>
      <c r="QCM285" s="1182"/>
      <c r="QCN285" s="1182"/>
      <c r="QCO285" s="1182"/>
      <c r="QCP285" s="1182"/>
      <c r="QCQ285" s="1182"/>
      <c r="QCR285" s="1182"/>
      <c r="QCS285" s="1182"/>
      <c r="QCT285" s="1182"/>
      <c r="QCU285" s="1182"/>
      <c r="QCV285" s="1182"/>
      <c r="QCW285" s="1182"/>
      <c r="QCX285" s="1182"/>
      <c r="QCY285" s="1182"/>
      <c r="QCZ285" s="1182"/>
      <c r="QDA285" s="1177"/>
      <c r="QDB285" s="1182"/>
      <c r="QDC285" s="1182"/>
      <c r="QDD285" s="1182"/>
      <c r="QDE285" s="1182"/>
      <c r="QDF285" s="1182"/>
      <c r="QDG285" s="1182"/>
      <c r="QDH285" s="1182"/>
      <c r="QDI285" s="1182"/>
      <c r="QDJ285" s="1182"/>
      <c r="QDK285" s="1182"/>
      <c r="QDL285" s="1182"/>
      <c r="QDM285" s="1182"/>
      <c r="QDN285" s="1182"/>
      <c r="QDO285" s="1182"/>
      <c r="QDP285" s="1177"/>
      <c r="QDQ285" s="1182"/>
      <c r="QDR285" s="1182"/>
      <c r="QDS285" s="1182"/>
      <c r="QDT285" s="1182"/>
      <c r="QDU285" s="1182"/>
      <c r="QDV285" s="1182"/>
      <c r="QDW285" s="1182"/>
      <c r="QDX285" s="1182"/>
      <c r="QDY285" s="1182"/>
      <c r="QDZ285" s="1182"/>
      <c r="QEA285" s="1182"/>
      <c r="QEB285" s="1182"/>
      <c r="QEC285" s="1182"/>
      <c r="QED285" s="1182"/>
      <c r="QEE285" s="1177"/>
      <c r="QEF285" s="1182"/>
      <c r="QEG285" s="1182"/>
      <c r="QEH285" s="1182"/>
      <c r="QEI285" s="1182"/>
      <c r="QEJ285" s="1182"/>
      <c r="QEK285" s="1182"/>
      <c r="QEL285" s="1182"/>
      <c r="QEM285" s="1182"/>
      <c r="QEN285" s="1182"/>
      <c r="QEO285" s="1182"/>
      <c r="QEP285" s="1182"/>
      <c r="QEQ285" s="1182"/>
      <c r="QER285" s="1182"/>
      <c r="QES285" s="1182"/>
      <c r="QET285" s="1177"/>
      <c r="QEU285" s="1182"/>
      <c r="QEV285" s="1182"/>
      <c r="QEW285" s="1182"/>
      <c r="QEX285" s="1182"/>
      <c r="QEY285" s="1182"/>
      <c r="QEZ285" s="1182"/>
      <c r="QFA285" s="1182"/>
      <c r="QFB285" s="1182"/>
      <c r="QFC285" s="1182"/>
      <c r="QFD285" s="1182"/>
      <c r="QFE285" s="1182"/>
      <c r="QFF285" s="1182"/>
      <c r="QFG285" s="1182"/>
      <c r="QFH285" s="1182"/>
      <c r="QFI285" s="1177"/>
      <c r="QFJ285" s="1182"/>
      <c r="QFK285" s="1182"/>
      <c r="QFL285" s="1182"/>
      <c r="QFM285" s="1182"/>
      <c r="QFN285" s="1182"/>
      <c r="QFO285" s="1182"/>
      <c r="QFP285" s="1182"/>
      <c r="QFQ285" s="1182"/>
      <c r="QFR285" s="1182"/>
      <c r="QFS285" s="1182"/>
      <c r="QFT285" s="1182"/>
      <c r="QFU285" s="1182"/>
      <c r="QFV285" s="1182"/>
      <c r="QFW285" s="1182"/>
      <c r="QFX285" s="1177"/>
      <c r="QFY285" s="1182"/>
      <c r="QFZ285" s="1182"/>
      <c r="QGA285" s="1182"/>
      <c r="QGB285" s="1182"/>
      <c r="QGC285" s="1182"/>
      <c r="QGD285" s="1182"/>
      <c r="QGE285" s="1182"/>
      <c r="QGF285" s="1182"/>
      <c r="QGG285" s="1182"/>
      <c r="QGH285" s="1182"/>
      <c r="QGI285" s="1182"/>
      <c r="QGJ285" s="1182"/>
      <c r="QGK285" s="1182"/>
      <c r="QGL285" s="1182"/>
      <c r="QGM285" s="1177"/>
      <c r="QGN285" s="1182"/>
      <c r="QGO285" s="1182"/>
      <c r="QGP285" s="1182"/>
      <c r="QGQ285" s="1182"/>
      <c r="QGR285" s="1182"/>
      <c r="QGS285" s="1182"/>
      <c r="QGT285" s="1182"/>
      <c r="QGU285" s="1182"/>
      <c r="QGV285" s="1182"/>
      <c r="QGW285" s="1182"/>
      <c r="QGX285" s="1182"/>
      <c r="QGY285" s="1182"/>
      <c r="QGZ285" s="1182"/>
      <c r="QHA285" s="1182"/>
      <c r="QHB285" s="1177"/>
      <c r="QHC285" s="1182"/>
      <c r="QHD285" s="1182"/>
      <c r="QHE285" s="1182"/>
      <c r="QHF285" s="1182"/>
      <c r="QHG285" s="1182"/>
      <c r="QHH285" s="1182"/>
      <c r="QHI285" s="1182"/>
      <c r="QHJ285" s="1182"/>
      <c r="QHK285" s="1182"/>
      <c r="QHL285" s="1182"/>
      <c r="QHM285" s="1182"/>
      <c r="QHN285" s="1182"/>
      <c r="QHO285" s="1182"/>
      <c r="QHP285" s="1182"/>
      <c r="QHQ285" s="1177"/>
      <c r="QHR285" s="1182"/>
      <c r="QHS285" s="1182"/>
      <c r="QHT285" s="1182"/>
      <c r="QHU285" s="1182"/>
      <c r="QHV285" s="1182"/>
      <c r="QHW285" s="1182"/>
      <c r="QHX285" s="1182"/>
      <c r="QHY285" s="1182"/>
      <c r="QHZ285" s="1182"/>
      <c r="QIA285" s="1182"/>
      <c r="QIB285" s="1182"/>
      <c r="QIC285" s="1182"/>
      <c r="QID285" s="1182"/>
      <c r="QIE285" s="1182"/>
      <c r="QIF285" s="1177"/>
      <c r="QIG285" s="1182"/>
      <c r="QIH285" s="1182"/>
      <c r="QII285" s="1182"/>
      <c r="QIJ285" s="1182"/>
      <c r="QIK285" s="1182"/>
      <c r="QIL285" s="1182"/>
      <c r="QIM285" s="1182"/>
      <c r="QIN285" s="1182"/>
      <c r="QIO285" s="1182"/>
      <c r="QIP285" s="1182"/>
      <c r="QIQ285" s="1182"/>
      <c r="QIR285" s="1182"/>
      <c r="QIS285" s="1182"/>
      <c r="QIT285" s="1182"/>
      <c r="QIU285" s="1177"/>
      <c r="QIV285" s="1182"/>
      <c r="QIW285" s="1182"/>
      <c r="QIX285" s="1182"/>
      <c r="QIY285" s="1182"/>
      <c r="QIZ285" s="1182"/>
      <c r="QJA285" s="1182"/>
      <c r="QJB285" s="1182"/>
      <c r="QJC285" s="1182"/>
      <c r="QJD285" s="1182"/>
      <c r="QJE285" s="1182"/>
      <c r="QJF285" s="1182"/>
      <c r="QJG285" s="1182"/>
      <c r="QJH285" s="1182"/>
      <c r="QJI285" s="1182"/>
      <c r="QJJ285" s="1177"/>
      <c r="QJK285" s="1182"/>
      <c r="QJL285" s="1182"/>
      <c r="QJM285" s="1182"/>
      <c r="QJN285" s="1182"/>
      <c r="QJO285" s="1182"/>
      <c r="QJP285" s="1182"/>
      <c r="QJQ285" s="1182"/>
      <c r="QJR285" s="1182"/>
      <c r="QJS285" s="1182"/>
      <c r="QJT285" s="1182"/>
      <c r="QJU285" s="1182"/>
      <c r="QJV285" s="1182"/>
      <c r="QJW285" s="1182"/>
      <c r="QJX285" s="1182"/>
      <c r="QJY285" s="1177"/>
      <c r="QJZ285" s="1182"/>
      <c r="QKA285" s="1182"/>
      <c r="QKB285" s="1182"/>
      <c r="QKC285" s="1182"/>
      <c r="QKD285" s="1182"/>
      <c r="QKE285" s="1182"/>
      <c r="QKF285" s="1182"/>
      <c r="QKG285" s="1182"/>
      <c r="QKH285" s="1182"/>
      <c r="QKI285" s="1182"/>
      <c r="QKJ285" s="1182"/>
      <c r="QKK285" s="1182"/>
      <c r="QKL285" s="1182"/>
      <c r="QKM285" s="1182"/>
      <c r="QKN285" s="1177"/>
      <c r="QKO285" s="1182"/>
      <c r="QKP285" s="1182"/>
      <c r="QKQ285" s="1182"/>
      <c r="QKR285" s="1182"/>
      <c r="QKS285" s="1182"/>
      <c r="QKT285" s="1182"/>
      <c r="QKU285" s="1182"/>
      <c r="QKV285" s="1182"/>
      <c r="QKW285" s="1182"/>
      <c r="QKX285" s="1182"/>
      <c r="QKY285" s="1182"/>
      <c r="QKZ285" s="1182"/>
      <c r="QLA285" s="1182"/>
      <c r="QLB285" s="1182"/>
      <c r="QLC285" s="1177"/>
      <c r="QLD285" s="1182"/>
      <c r="QLE285" s="1182"/>
      <c r="QLF285" s="1182"/>
      <c r="QLG285" s="1182"/>
      <c r="QLH285" s="1182"/>
      <c r="QLI285" s="1182"/>
      <c r="QLJ285" s="1182"/>
      <c r="QLK285" s="1182"/>
      <c r="QLL285" s="1182"/>
      <c r="QLM285" s="1182"/>
      <c r="QLN285" s="1182"/>
      <c r="QLO285" s="1182"/>
      <c r="QLP285" s="1182"/>
      <c r="QLQ285" s="1182"/>
      <c r="QLR285" s="1177"/>
      <c r="QLS285" s="1182"/>
      <c r="QLT285" s="1182"/>
      <c r="QLU285" s="1182"/>
      <c r="QLV285" s="1182"/>
      <c r="QLW285" s="1182"/>
      <c r="QLX285" s="1182"/>
      <c r="QLY285" s="1182"/>
      <c r="QLZ285" s="1182"/>
      <c r="QMA285" s="1182"/>
      <c r="QMB285" s="1182"/>
      <c r="QMC285" s="1182"/>
      <c r="QMD285" s="1182"/>
      <c r="QME285" s="1182"/>
      <c r="QMF285" s="1182"/>
      <c r="QMG285" s="1177"/>
      <c r="QMH285" s="1182"/>
      <c r="QMI285" s="1182"/>
      <c r="QMJ285" s="1182"/>
      <c r="QMK285" s="1182"/>
      <c r="QML285" s="1182"/>
      <c r="QMM285" s="1182"/>
      <c r="QMN285" s="1182"/>
      <c r="QMO285" s="1182"/>
      <c r="QMP285" s="1182"/>
      <c r="QMQ285" s="1182"/>
      <c r="QMR285" s="1182"/>
      <c r="QMS285" s="1182"/>
      <c r="QMT285" s="1182"/>
      <c r="QMU285" s="1182"/>
      <c r="QMV285" s="1177"/>
      <c r="QMW285" s="1182"/>
      <c r="QMX285" s="1182"/>
      <c r="QMY285" s="1182"/>
      <c r="QMZ285" s="1182"/>
      <c r="QNA285" s="1182"/>
      <c r="QNB285" s="1182"/>
      <c r="QNC285" s="1182"/>
      <c r="QND285" s="1182"/>
      <c r="QNE285" s="1182"/>
      <c r="QNF285" s="1182"/>
      <c r="QNG285" s="1182"/>
      <c r="QNH285" s="1182"/>
      <c r="QNI285" s="1182"/>
      <c r="QNJ285" s="1182"/>
      <c r="QNK285" s="1177"/>
      <c r="QNL285" s="1182"/>
      <c r="QNM285" s="1182"/>
      <c r="QNN285" s="1182"/>
      <c r="QNO285" s="1182"/>
      <c r="QNP285" s="1182"/>
      <c r="QNQ285" s="1182"/>
      <c r="QNR285" s="1182"/>
      <c r="QNS285" s="1182"/>
      <c r="QNT285" s="1182"/>
      <c r="QNU285" s="1182"/>
      <c r="QNV285" s="1182"/>
      <c r="QNW285" s="1182"/>
      <c r="QNX285" s="1182"/>
      <c r="QNY285" s="1182"/>
      <c r="QNZ285" s="1177"/>
      <c r="QOA285" s="1182"/>
      <c r="QOB285" s="1182"/>
      <c r="QOC285" s="1182"/>
      <c r="QOD285" s="1182"/>
      <c r="QOE285" s="1182"/>
      <c r="QOF285" s="1182"/>
      <c r="QOG285" s="1182"/>
      <c r="QOH285" s="1182"/>
      <c r="QOI285" s="1182"/>
      <c r="QOJ285" s="1182"/>
      <c r="QOK285" s="1182"/>
      <c r="QOL285" s="1182"/>
      <c r="QOM285" s="1182"/>
      <c r="QON285" s="1182"/>
      <c r="QOO285" s="1177"/>
      <c r="QOP285" s="1182"/>
      <c r="QOQ285" s="1182"/>
      <c r="QOR285" s="1182"/>
      <c r="QOS285" s="1182"/>
      <c r="QOT285" s="1182"/>
      <c r="QOU285" s="1182"/>
      <c r="QOV285" s="1182"/>
      <c r="QOW285" s="1182"/>
      <c r="QOX285" s="1182"/>
      <c r="QOY285" s="1182"/>
      <c r="QOZ285" s="1182"/>
      <c r="QPA285" s="1182"/>
      <c r="QPB285" s="1182"/>
      <c r="QPC285" s="1182"/>
      <c r="QPD285" s="1177"/>
      <c r="QPE285" s="1182"/>
      <c r="QPF285" s="1182"/>
      <c r="QPG285" s="1182"/>
      <c r="QPH285" s="1182"/>
      <c r="QPI285" s="1182"/>
      <c r="QPJ285" s="1182"/>
      <c r="QPK285" s="1182"/>
      <c r="QPL285" s="1182"/>
      <c r="QPM285" s="1182"/>
      <c r="QPN285" s="1182"/>
      <c r="QPO285" s="1182"/>
      <c r="QPP285" s="1182"/>
      <c r="QPQ285" s="1182"/>
      <c r="QPR285" s="1182"/>
      <c r="QPS285" s="1177"/>
      <c r="QPT285" s="1182"/>
      <c r="QPU285" s="1182"/>
      <c r="QPV285" s="1182"/>
      <c r="QPW285" s="1182"/>
      <c r="QPX285" s="1182"/>
      <c r="QPY285" s="1182"/>
      <c r="QPZ285" s="1182"/>
      <c r="QQA285" s="1182"/>
      <c r="QQB285" s="1182"/>
      <c r="QQC285" s="1182"/>
      <c r="QQD285" s="1182"/>
      <c r="QQE285" s="1182"/>
      <c r="QQF285" s="1182"/>
      <c r="QQG285" s="1182"/>
      <c r="QQH285" s="1177"/>
      <c r="QQI285" s="1182"/>
      <c r="QQJ285" s="1182"/>
      <c r="QQK285" s="1182"/>
      <c r="QQL285" s="1182"/>
      <c r="QQM285" s="1182"/>
      <c r="QQN285" s="1182"/>
      <c r="QQO285" s="1182"/>
      <c r="QQP285" s="1182"/>
      <c r="QQQ285" s="1182"/>
      <c r="QQR285" s="1182"/>
      <c r="QQS285" s="1182"/>
      <c r="QQT285" s="1182"/>
      <c r="QQU285" s="1182"/>
      <c r="QQV285" s="1182"/>
      <c r="QQW285" s="1177"/>
      <c r="QQX285" s="1182"/>
      <c r="QQY285" s="1182"/>
      <c r="QQZ285" s="1182"/>
      <c r="QRA285" s="1182"/>
      <c r="QRB285" s="1182"/>
      <c r="QRC285" s="1182"/>
      <c r="QRD285" s="1182"/>
      <c r="QRE285" s="1182"/>
      <c r="QRF285" s="1182"/>
      <c r="QRG285" s="1182"/>
      <c r="QRH285" s="1182"/>
      <c r="QRI285" s="1182"/>
      <c r="QRJ285" s="1182"/>
      <c r="QRK285" s="1182"/>
      <c r="QRL285" s="1177"/>
      <c r="QRM285" s="1182"/>
      <c r="QRN285" s="1182"/>
      <c r="QRO285" s="1182"/>
      <c r="QRP285" s="1182"/>
      <c r="QRQ285" s="1182"/>
      <c r="QRR285" s="1182"/>
      <c r="QRS285" s="1182"/>
      <c r="QRT285" s="1182"/>
      <c r="QRU285" s="1182"/>
      <c r="QRV285" s="1182"/>
      <c r="QRW285" s="1182"/>
      <c r="QRX285" s="1182"/>
      <c r="QRY285" s="1182"/>
      <c r="QRZ285" s="1182"/>
      <c r="QSA285" s="1177"/>
      <c r="QSB285" s="1182"/>
      <c r="QSC285" s="1182"/>
      <c r="QSD285" s="1182"/>
      <c r="QSE285" s="1182"/>
      <c r="QSF285" s="1182"/>
      <c r="QSG285" s="1182"/>
      <c r="QSH285" s="1182"/>
      <c r="QSI285" s="1182"/>
      <c r="QSJ285" s="1182"/>
      <c r="QSK285" s="1182"/>
      <c r="QSL285" s="1182"/>
      <c r="QSM285" s="1182"/>
      <c r="QSN285" s="1182"/>
      <c r="QSO285" s="1182"/>
      <c r="QSP285" s="1177"/>
      <c r="QSQ285" s="1182"/>
      <c r="QSR285" s="1182"/>
      <c r="QSS285" s="1182"/>
      <c r="QST285" s="1182"/>
      <c r="QSU285" s="1182"/>
      <c r="QSV285" s="1182"/>
      <c r="QSW285" s="1182"/>
      <c r="QSX285" s="1182"/>
      <c r="QSY285" s="1182"/>
      <c r="QSZ285" s="1182"/>
      <c r="QTA285" s="1182"/>
      <c r="QTB285" s="1182"/>
      <c r="QTC285" s="1182"/>
      <c r="QTD285" s="1182"/>
      <c r="QTE285" s="1177"/>
      <c r="QTF285" s="1182"/>
      <c r="QTG285" s="1182"/>
      <c r="QTH285" s="1182"/>
      <c r="QTI285" s="1182"/>
      <c r="QTJ285" s="1182"/>
      <c r="QTK285" s="1182"/>
      <c r="QTL285" s="1182"/>
      <c r="QTM285" s="1182"/>
      <c r="QTN285" s="1182"/>
      <c r="QTO285" s="1182"/>
      <c r="QTP285" s="1182"/>
      <c r="QTQ285" s="1182"/>
      <c r="QTR285" s="1182"/>
      <c r="QTS285" s="1182"/>
      <c r="QTT285" s="1177"/>
      <c r="QTU285" s="1182"/>
      <c r="QTV285" s="1182"/>
      <c r="QTW285" s="1182"/>
      <c r="QTX285" s="1182"/>
      <c r="QTY285" s="1182"/>
      <c r="QTZ285" s="1182"/>
      <c r="QUA285" s="1182"/>
      <c r="QUB285" s="1182"/>
      <c r="QUC285" s="1182"/>
      <c r="QUD285" s="1182"/>
      <c r="QUE285" s="1182"/>
      <c r="QUF285" s="1182"/>
      <c r="QUG285" s="1182"/>
      <c r="QUH285" s="1182"/>
      <c r="QUI285" s="1177"/>
      <c r="QUJ285" s="1182"/>
      <c r="QUK285" s="1182"/>
      <c r="QUL285" s="1182"/>
      <c r="QUM285" s="1182"/>
      <c r="QUN285" s="1182"/>
      <c r="QUO285" s="1182"/>
      <c r="QUP285" s="1182"/>
      <c r="QUQ285" s="1182"/>
      <c r="QUR285" s="1182"/>
      <c r="QUS285" s="1182"/>
      <c r="QUT285" s="1182"/>
      <c r="QUU285" s="1182"/>
      <c r="QUV285" s="1182"/>
      <c r="QUW285" s="1182"/>
      <c r="QUX285" s="1177"/>
      <c r="QUY285" s="1182"/>
      <c r="QUZ285" s="1182"/>
      <c r="QVA285" s="1182"/>
      <c r="QVB285" s="1182"/>
      <c r="QVC285" s="1182"/>
      <c r="QVD285" s="1182"/>
      <c r="QVE285" s="1182"/>
      <c r="QVF285" s="1182"/>
      <c r="QVG285" s="1182"/>
      <c r="QVH285" s="1182"/>
      <c r="QVI285" s="1182"/>
      <c r="QVJ285" s="1182"/>
      <c r="QVK285" s="1182"/>
      <c r="QVL285" s="1182"/>
      <c r="QVM285" s="1177"/>
      <c r="QVN285" s="1182"/>
      <c r="QVO285" s="1182"/>
      <c r="QVP285" s="1182"/>
      <c r="QVQ285" s="1182"/>
      <c r="QVR285" s="1182"/>
      <c r="QVS285" s="1182"/>
      <c r="QVT285" s="1182"/>
      <c r="QVU285" s="1182"/>
      <c r="QVV285" s="1182"/>
      <c r="QVW285" s="1182"/>
      <c r="QVX285" s="1182"/>
      <c r="QVY285" s="1182"/>
      <c r="QVZ285" s="1182"/>
      <c r="QWA285" s="1182"/>
      <c r="QWB285" s="1177"/>
      <c r="QWC285" s="1182"/>
      <c r="QWD285" s="1182"/>
      <c r="QWE285" s="1182"/>
      <c r="QWF285" s="1182"/>
      <c r="QWG285" s="1182"/>
      <c r="QWH285" s="1182"/>
      <c r="QWI285" s="1182"/>
      <c r="QWJ285" s="1182"/>
      <c r="QWK285" s="1182"/>
      <c r="QWL285" s="1182"/>
      <c r="QWM285" s="1182"/>
      <c r="QWN285" s="1182"/>
      <c r="QWO285" s="1182"/>
      <c r="QWP285" s="1182"/>
      <c r="QWQ285" s="1177"/>
      <c r="QWR285" s="1182"/>
      <c r="QWS285" s="1182"/>
      <c r="QWT285" s="1182"/>
      <c r="QWU285" s="1182"/>
      <c r="QWV285" s="1182"/>
      <c r="QWW285" s="1182"/>
      <c r="QWX285" s="1182"/>
      <c r="QWY285" s="1182"/>
      <c r="QWZ285" s="1182"/>
      <c r="QXA285" s="1182"/>
      <c r="QXB285" s="1182"/>
      <c r="QXC285" s="1182"/>
      <c r="QXD285" s="1182"/>
      <c r="QXE285" s="1182"/>
      <c r="QXF285" s="1177"/>
      <c r="QXG285" s="1182"/>
      <c r="QXH285" s="1182"/>
      <c r="QXI285" s="1182"/>
      <c r="QXJ285" s="1182"/>
      <c r="QXK285" s="1182"/>
      <c r="QXL285" s="1182"/>
      <c r="QXM285" s="1182"/>
      <c r="QXN285" s="1182"/>
      <c r="QXO285" s="1182"/>
      <c r="QXP285" s="1182"/>
      <c r="QXQ285" s="1182"/>
      <c r="QXR285" s="1182"/>
      <c r="QXS285" s="1182"/>
      <c r="QXT285" s="1182"/>
      <c r="QXU285" s="1177"/>
      <c r="QXV285" s="1182"/>
      <c r="QXW285" s="1182"/>
      <c r="QXX285" s="1182"/>
      <c r="QXY285" s="1182"/>
      <c r="QXZ285" s="1182"/>
      <c r="QYA285" s="1182"/>
      <c r="QYB285" s="1182"/>
      <c r="QYC285" s="1182"/>
      <c r="QYD285" s="1182"/>
      <c r="QYE285" s="1182"/>
      <c r="QYF285" s="1182"/>
      <c r="QYG285" s="1182"/>
      <c r="QYH285" s="1182"/>
      <c r="QYI285" s="1182"/>
      <c r="QYJ285" s="1177"/>
      <c r="QYK285" s="1182"/>
      <c r="QYL285" s="1182"/>
      <c r="QYM285" s="1182"/>
      <c r="QYN285" s="1182"/>
      <c r="QYO285" s="1182"/>
      <c r="QYP285" s="1182"/>
      <c r="QYQ285" s="1182"/>
      <c r="QYR285" s="1182"/>
      <c r="QYS285" s="1182"/>
      <c r="QYT285" s="1182"/>
      <c r="QYU285" s="1182"/>
      <c r="QYV285" s="1182"/>
      <c r="QYW285" s="1182"/>
      <c r="QYX285" s="1182"/>
      <c r="QYY285" s="1177"/>
      <c r="QYZ285" s="1182"/>
      <c r="QZA285" s="1182"/>
      <c r="QZB285" s="1182"/>
      <c r="QZC285" s="1182"/>
      <c r="QZD285" s="1182"/>
      <c r="QZE285" s="1182"/>
      <c r="QZF285" s="1182"/>
      <c r="QZG285" s="1182"/>
      <c r="QZH285" s="1182"/>
      <c r="QZI285" s="1182"/>
      <c r="QZJ285" s="1182"/>
      <c r="QZK285" s="1182"/>
      <c r="QZL285" s="1182"/>
      <c r="QZM285" s="1182"/>
      <c r="QZN285" s="1177"/>
      <c r="QZO285" s="1182"/>
      <c r="QZP285" s="1182"/>
      <c r="QZQ285" s="1182"/>
      <c r="QZR285" s="1182"/>
      <c r="QZS285" s="1182"/>
      <c r="QZT285" s="1182"/>
      <c r="QZU285" s="1182"/>
      <c r="QZV285" s="1182"/>
      <c r="QZW285" s="1182"/>
      <c r="QZX285" s="1182"/>
      <c r="QZY285" s="1182"/>
      <c r="QZZ285" s="1182"/>
      <c r="RAA285" s="1182"/>
      <c r="RAB285" s="1182"/>
      <c r="RAC285" s="1177"/>
      <c r="RAD285" s="1182"/>
      <c r="RAE285" s="1182"/>
      <c r="RAF285" s="1182"/>
      <c r="RAG285" s="1182"/>
      <c r="RAH285" s="1182"/>
      <c r="RAI285" s="1182"/>
      <c r="RAJ285" s="1182"/>
      <c r="RAK285" s="1182"/>
      <c r="RAL285" s="1182"/>
      <c r="RAM285" s="1182"/>
      <c r="RAN285" s="1182"/>
      <c r="RAO285" s="1182"/>
      <c r="RAP285" s="1182"/>
      <c r="RAQ285" s="1182"/>
      <c r="RAR285" s="1177"/>
      <c r="RAS285" s="1182"/>
      <c r="RAT285" s="1182"/>
      <c r="RAU285" s="1182"/>
      <c r="RAV285" s="1182"/>
      <c r="RAW285" s="1182"/>
      <c r="RAX285" s="1182"/>
      <c r="RAY285" s="1182"/>
      <c r="RAZ285" s="1182"/>
      <c r="RBA285" s="1182"/>
      <c r="RBB285" s="1182"/>
      <c r="RBC285" s="1182"/>
      <c r="RBD285" s="1182"/>
      <c r="RBE285" s="1182"/>
      <c r="RBF285" s="1182"/>
      <c r="RBG285" s="1177"/>
      <c r="RBH285" s="1182"/>
      <c r="RBI285" s="1182"/>
      <c r="RBJ285" s="1182"/>
      <c r="RBK285" s="1182"/>
      <c r="RBL285" s="1182"/>
      <c r="RBM285" s="1182"/>
      <c r="RBN285" s="1182"/>
      <c r="RBO285" s="1182"/>
      <c r="RBP285" s="1182"/>
      <c r="RBQ285" s="1182"/>
      <c r="RBR285" s="1182"/>
      <c r="RBS285" s="1182"/>
      <c r="RBT285" s="1182"/>
      <c r="RBU285" s="1182"/>
      <c r="RBV285" s="1177"/>
      <c r="RBW285" s="1182"/>
      <c r="RBX285" s="1182"/>
      <c r="RBY285" s="1182"/>
      <c r="RBZ285" s="1182"/>
      <c r="RCA285" s="1182"/>
      <c r="RCB285" s="1182"/>
      <c r="RCC285" s="1182"/>
      <c r="RCD285" s="1182"/>
      <c r="RCE285" s="1182"/>
      <c r="RCF285" s="1182"/>
      <c r="RCG285" s="1182"/>
      <c r="RCH285" s="1182"/>
      <c r="RCI285" s="1182"/>
      <c r="RCJ285" s="1182"/>
      <c r="RCK285" s="1177"/>
      <c r="RCL285" s="1182"/>
      <c r="RCM285" s="1182"/>
      <c r="RCN285" s="1182"/>
      <c r="RCO285" s="1182"/>
      <c r="RCP285" s="1182"/>
      <c r="RCQ285" s="1182"/>
      <c r="RCR285" s="1182"/>
      <c r="RCS285" s="1182"/>
      <c r="RCT285" s="1182"/>
      <c r="RCU285" s="1182"/>
      <c r="RCV285" s="1182"/>
      <c r="RCW285" s="1182"/>
      <c r="RCX285" s="1182"/>
      <c r="RCY285" s="1182"/>
      <c r="RCZ285" s="1177"/>
      <c r="RDA285" s="1182"/>
      <c r="RDB285" s="1182"/>
      <c r="RDC285" s="1182"/>
      <c r="RDD285" s="1182"/>
      <c r="RDE285" s="1182"/>
      <c r="RDF285" s="1182"/>
      <c r="RDG285" s="1182"/>
      <c r="RDH285" s="1182"/>
      <c r="RDI285" s="1182"/>
      <c r="RDJ285" s="1182"/>
      <c r="RDK285" s="1182"/>
      <c r="RDL285" s="1182"/>
      <c r="RDM285" s="1182"/>
      <c r="RDN285" s="1182"/>
      <c r="RDO285" s="1177"/>
      <c r="RDP285" s="1182"/>
      <c r="RDQ285" s="1182"/>
      <c r="RDR285" s="1182"/>
      <c r="RDS285" s="1182"/>
      <c r="RDT285" s="1182"/>
      <c r="RDU285" s="1182"/>
      <c r="RDV285" s="1182"/>
      <c r="RDW285" s="1182"/>
      <c r="RDX285" s="1182"/>
      <c r="RDY285" s="1182"/>
      <c r="RDZ285" s="1182"/>
      <c r="REA285" s="1182"/>
      <c r="REB285" s="1182"/>
      <c r="REC285" s="1182"/>
      <c r="RED285" s="1177"/>
      <c r="REE285" s="1182"/>
      <c r="REF285" s="1182"/>
      <c r="REG285" s="1182"/>
      <c r="REH285" s="1182"/>
      <c r="REI285" s="1182"/>
      <c r="REJ285" s="1182"/>
      <c r="REK285" s="1182"/>
      <c r="REL285" s="1182"/>
      <c r="REM285" s="1182"/>
      <c r="REN285" s="1182"/>
      <c r="REO285" s="1182"/>
      <c r="REP285" s="1182"/>
      <c r="REQ285" s="1182"/>
      <c r="RER285" s="1182"/>
      <c r="RES285" s="1177"/>
      <c r="RET285" s="1182"/>
      <c r="REU285" s="1182"/>
      <c r="REV285" s="1182"/>
      <c r="REW285" s="1182"/>
      <c r="REX285" s="1182"/>
      <c r="REY285" s="1182"/>
      <c r="REZ285" s="1182"/>
      <c r="RFA285" s="1182"/>
      <c r="RFB285" s="1182"/>
      <c r="RFC285" s="1182"/>
      <c r="RFD285" s="1182"/>
      <c r="RFE285" s="1182"/>
      <c r="RFF285" s="1182"/>
      <c r="RFG285" s="1182"/>
      <c r="RFH285" s="1177"/>
      <c r="RFI285" s="1182"/>
      <c r="RFJ285" s="1182"/>
      <c r="RFK285" s="1182"/>
      <c r="RFL285" s="1182"/>
      <c r="RFM285" s="1182"/>
      <c r="RFN285" s="1182"/>
      <c r="RFO285" s="1182"/>
      <c r="RFP285" s="1182"/>
      <c r="RFQ285" s="1182"/>
      <c r="RFR285" s="1182"/>
      <c r="RFS285" s="1182"/>
      <c r="RFT285" s="1182"/>
      <c r="RFU285" s="1182"/>
      <c r="RFV285" s="1182"/>
      <c r="RFW285" s="1177"/>
      <c r="RFX285" s="1182"/>
      <c r="RFY285" s="1182"/>
      <c r="RFZ285" s="1182"/>
      <c r="RGA285" s="1182"/>
      <c r="RGB285" s="1182"/>
      <c r="RGC285" s="1182"/>
      <c r="RGD285" s="1182"/>
      <c r="RGE285" s="1182"/>
      <c r="RGF285" s="1182"/>
      <c r="RGG285" s="1182"/>
      <c r="RGH285" s="1182"/>
      <c r="RGI285" s="1182"/>
      <c r="RGJ285" s="1182"/>
      <c r="RGK285" s="1182"/>
      <c r="RGL285" s="1177"/>
      <c r="RGM285" s="1182"/>
      <c r="RGN285" s="1182"/>
      <c r="RGO285" s="1182"/>
      <c r="RGP285" s="1182"/>
      <c r="RGQ285" s="1182"/>
      <c r="RGR285" s="1182"/>
      <c r="RGS285" s="1182"/>
      <c r="RGT285" s="1182"/>
      <c r="RGU285" s="1182"/>
      <c r="RGV285" s="1182"/>
      <c r="RGW285" s="1182"/>
      <c r="RGX285" s="1182"/>
      <c r="RGY285" s="1182"/>
      <c r="RGZ285" s="1182"/>
      <c r="RHA285" s="1177"/>
      <c r="RHB285" s="1182"/>
      <c r="RHC285" s="1182"/>
      <c r="RHD285" s="1182"/>
      <c r="RHE285" s="1182"/>
      <c r="RHF285" s="1182"/>
      <c r="RHG285" s="1182"/>
      <c r="RHH285" s="1182"/>
      <c r="RHI285" s="1182"/>
      <c r="RHJ285" s="1182"/>
      <c r="RHK285" s="1182"/>
      <c r="RHL285" s="1182"/>
      <c r="RHM285" s="1182"/>
      <c r="RHN285" s="1182"/>
      <c r="RHO285" s="1182"/>
      <c r="RHP285" s="1177"/>
      <c r="RHQ285" s="1182"/>
      <c r="RHR285" s="1182"/>
      <c r="RHS285" s="1182"/>
      <c r="RHT285" s="1182"/>
      <c r="RHU285" s="1182"/>
      <c r="RHV285" s="1182"/>
      <c r="RHW285" s="1182"/>
      <c r="RHX285" s="1182"/>
      <c r="RHY285" s="1182"/>
      <c r="RHZ285" s="1182"/>
      <c r="RIA285" s="1182"/>
      <c r="RIB285" s="1182"/>
      <c r="RIC285" s="1182"/>
      <c r="RID285" s="1182"/>
      <c r="RIE285" s="1177"/>
      <c r="RIF285" s="1182"/>
      <c r="RIG285" s="1182"/>
      <c r="RIH285" s="1182"/>
      <c r="RII285" s="1182"/>
      <c r="RIJ285" s="1182"/>
      <c r="RIK285" s="1182"/>
      <c r="RIL285" s="1182"/>
      <c r="RIM285" s="1182"/>
      <c r="RIN285" s="1182"/>
      <c r="RIO285" s="1182"/>
      <c r="RIP285" s="1182"/>
      <c r="RIQ285" s="1182"/>
      <c r="RIR285" s="1182"/>
      <c r="RIS285" s="1182"/>
      <c r="RIT285" s="1177"/>
      <c r="RIU285" s="1182"/>
      <c r="RIV285" s="1182"/>
      <c r="RIW285" s="1182"/>
      <c r="RIX285" s="1182"/>
      <c r="RIY285" s="1182"/>
      <c r="RIZ285" s="1182"/>
      <c r="RJA285" s="1182"/>
      <c r="RJB285" s="1182"/>
      <c r="RJC285" s="1182"/>
      <c r="RJD285" s="1182"/>
      <c r="RJE285" s="1182"/>
      <c r="RJF285" s="1182"/>
      <c r="RJG285" s="1182"/>
      <c r="RJH285" s="1182"/>
      <c r="RJI285" s="1177"/>
      <c r="RJJ285" s="1182"/>
      <c r="RJK285" s="1182"/>
      <c r="RJL285" s="1182"/>
      <c r="RJM285" s="1182"/>
      <c r="RJN285" s="1182"/>
      <c r="RJO285" s="1182"/>
      <c r="RJP285" s="1182"/>
      <c r="RJQ285" s="1182"/>
      <c r="RJR285" s="1182"/>
      <c r="RJS285" s="1182"/>
      <c r="RJT285" s="1182"/>
      <c r="RJU285" s="1182"/>
      <c r="RJV285" s="1182"/>
      <c r="RJW285" s="1182"/>
      <c r="RJX285" s="1177"/>
      <c r="RJY285" s="1182"/>
      <c r="RJZ285" s="1182"/>
      <c r="RKA285" s="1182"/>
      <c r="RKB285" s="1182"/>
      <c r="RKC285" s="1182"/>
      <c r="RKD285" s="1182"/>
      <c r="RKE285" s="1182"/>
      <c r="RKF285" s="1182"/>
      <c r="RKG285" s="1182"/>
      <c r="RKH285" s="1182"/>
      <c r="RKI285" s="1182"/>
      <c r="RKJ285" s="1182"/>
      <c r="RKK285" s="1182"/>
      <c r="RKL285" s="1182"/>
      <c r="RKM285" s="1177"/>
      <c r="RKN285" s="1182"/>
      <c r="RKO285" s="1182"/>
      <c r="RKP285" s="1182"/>
      <c r="RKQ285" s="1182"/>
      <c r="RKR285" s="1182"/>
      <c r="RKS285" s="1182"/>
      <c r="RKT285" s="1182"/>
      <c r="RKU285" s="1182"/>
      <c r="RKV285" s="1182"/>
      <c r="RKW285" s="1182"/>
      <c r="RKX285" s="1182"/>
      <c r="RKY285" s="1182"/>
      <c r="RKZ285" s="1182"/>
      <c r="RLA285" s="1182"/>
      <c r="RLB285" s="1177"/>
      <c r="RLC285" s="1182"/>
      <c r="RLD285" s="1182"/>
      <c r="RLE285" s="1182"/>
      <c r="RLF285" s="1182"/>
      <c r="RLG285" s="1182"/>
      <c r="RLH285" s="1182"/>
      <c r="RLI285" s="1182"/>
      <c r="RLJ285" s="1182"/>
      <c r="RLK285" s="1182"/>
      <c r="RLL285" s="1182"/>
      <c r="RLM285" s="1182"/>
      <c r="RLN285" s="1182"/>
      <c r="RLO285" s="1182"/>
      <c r="RLP285" s="1182"/>
      <c r="RLQ285" s="1177"/>
      <c r="RLR285" s="1182"/>
      <c r="RLS285" s="1182"/>
      <c r="RLT285" s="1182"/>
      <c r="RLU285" s="1182"/>
      <c r="RLV285" s="1182"/>
      <c r="RLW285" s="1182"/>
      <c r="RLX285" s="1182"/>
      <c r="RLY285" s="1182"/>
      <c r="RLZ285" s="1182"/>
      <c r="RMA285" s="1182"/>
      <c r="RMB285" s="1182"/>
      <c r="RMC285" s="1182"/>
      <c r="RMD285" s="1182"/>
      <c r="RME285" s="1182"/>
      <c r="RMF285" s="1177"/>
      <c r="RMG285" s="1182"/>
      <c r="RMH285" s="1182"/>
      <c r="RMI285" s="1182"/>
      <c r="RMJ285" s="1182"/>
      <c r="RMK285" s="1182"/>
      <c r="RML285" s="1182"/>
      <c r="RMM285" s="1182"/>
      <c r="RMN285" s="1182"/>
      <c r="RMO285" s="1182"/>
      <c r="RMP285" s="1182"/>
      <c r="RMQ285" s="1182"/>
      <c r="RMR285" s="1182"/>
      <c r="RMS285" s="1182"/>
      <c r="RMT285" s="1182"/>
      <c r="RMU285" s="1177"/>
      <c r="RMV285" s="1182"/>
      <c r="RMW285" s="1182"/>
      <c r="RMX285" s="1182"/>
      <c r="RMY285" s="1182"/>
      <c r="RMZ285" s="1182"/>
      <c r="RNA285" s="1182"/>
      <c r="RNB285" s="1182"/>
      <c r="RNC285" s="1182"/>
      <c r="RND285" s="1182"/>
      <c r="RNE285" s="1182"/>
      <c r="RNF285" s="1182"/>
      <c r="RNG285" s="1182"/>
      <c r="RNH285" s="1182"/>
      <c r="RNI285" s="1182"/>
      <c r="RNJ285" s="1177"/>
      <c r="RNK285" s="1182"/>
      <c r="RNL285" s="1182"/>
      <c r="RNM285" s="1182"/>
      <c r="RNN285" s="1182"/>
      <c r="RNO285" s="1182"/>
      <c r="RNP285" s="1182"/>
      <c r="RNQ285" s="1182"/>
      <c r="RNR285" s="1182"/>
      <c r="RNS285" s="1182"/>
      <c r="RNT285" s="1182"/>
      <c r="RNU285" s="1182"/>
      <c r="RNV285" s="1182"/>
      <c r="RNW285" s="1182"/>
      <c r="RNX285" s="1182"/>
      <c r="RNY285" s="1177"/>
      <c r="RNZ285" s="1182"/>
      <c r="ROA285" s="1182"/>
      <c r="ROB285" s="1182"/>
      <c r="ROC285" s="1182"/>
      <c r="ROD285" s="1182"/>
      <c r="ROE285" s="1182"/>
      <c r="ROF285" s="1182"/>
      <c r="ROG285" s="1182"/>
      <c r="ROH285" s="1182"/>
      <c r="ROI285" s="1182"/>
      <c r="ROJ285" s="1182"/>
      <c r="ROK285" s="1182"/>
      <c r="ROL285" s="1182"/>
      <c r="ROM285" s="1182"/>
      <c r="RON285" s="1177"/>
      <c r="ROO285" s="1182"/>
      <c r="ROP285" s="1182"/>
      <c r="ROQ285" s="1182"/>
      <c r="ROR285" s="1182"/>
      <c r="ROS285" s="1182"/>
      <c r="ROT285" s="1182"/>
      <c r="ROU285" s="1182"/>
      <c r="ROV285" s="1182"/>
      <c r="ROW285" s="1182"/>
      <c r="ROX285" s="1182"/>
      <c r="ROY285" s="1182"/>
      <c r="ROZ285" s="1182"/>
      <c r="RPA285" s="1182"/>
      <c r="RPB285" s="1182"/>
      <c r="RPC285" s="1177"/>
      <c r="RPD285" s="1182"/>
      <c r="RPE285" s="1182"/>
      <c r="RPF285" s="1182"/>
      <c r="RPG285" s="1182"/>
      <c r="RPH285" s="1182"/>
      <c r="RPI285" s="1182"/>
      <c r="RPJ285" s="1182"/>
      <c r="RPK285" s="1182"/>
      <c r="RPL285" s="1182"/>
      <c r="RPM285" s="1182"/>
      <c r="RPN285" s="1182"/>
      <c r="RPO285" s="1182"/>
      <c r="RPP285" s="1182"/>
      <c r="RPQ285" s="1182"/>
      <c r="RPR285" s="1177"/>
      <c r="RPS285" s="1182"/>
      <c r="RPT285" s="1182"/>
      <c r="RPU285" s="1182"/>
      <c r="RPV285" s="1182"/>
      <c r="RPW285" s="1182"/>
      <c r="RPX285" s="1182"/>
      <c r="RPY285" s="1182"/>
      <c r="RPZ285" s="1182"/>
      <c r="RQA285" s="1182"/>
      <c r="RQB285" s="1182"/>
      <c r="RQC285" s="1182"/>
      <c r="RQD285" s="1182"/>
      <c r="RQE285" s="1182"/>
      <c r="RQF285" s="1182"/>
      <c r="RQG285" s="1177"/>
      <c r="RQH285" s="1182"/>
      <c r="RQI285" s="1182"/>
      <c r="RQJ285" s="1182"/>
      <c r="RQK285" s="1182"/>
      <c r="RQL285" s="1182"/>
      <c r="RQM285" s="1182"/>
      <c r="RQN285" s="1182"/>
      <c r="RQO285" s="1182"/>
      <c r="RQP285" s="1182"/>
      <c r="RQQ285" s="1182"/>
      <c r="RQR285" s="1182"/>
      <c r="RQS285" s="1182"/>
      <c r="RQT285" s="1182"/>
      <c r="RQU285" s="1182"/>
      <c r="RQV285" s="1177"/>
      <c r="RQW285" s="1182"/>
      <c r="RQX285" s="1182"/>
      <c r="RQY285" s="1182"/>
      <c r="RQZ285" s="1182"/>
      <c r="RRA285" s="1182"/>
      <c r="RRB285" s="1182"/>
      <c r="RRC285" s="1182"/>
      <c r="RRD285" s="1182"/>
      <c r="RRE285" s="1182"/>
      <c r="RRF285" s="1182"/>
      <c r="RRG285" s="1182"/>
      <c r="RRH285" s="1182"/>
      <c r="RRI285" s="1182"/>
      <c r="RRJ285" s="1182"/>
      <c r="RRK285" s="1177"/>
      <c r="RRL285" s="1182"/>
      <c r="RRM285" s="1182"/>
      <c r="RRN285" s="1182"/>
      <c r="RRO285" s="1182"/>
      <c r="RRP285" s="1182"/>
      <c r="RRQ285" s="1182"/>
      <c r="RRR285" s="1182"/>
      <c r="RRS285" s="1182"/>
      <c r="RRT285" s="1182"/>
      <c r="RRU285" s="1182"/>
      <c r="RRV285" s="1182"/>
      <c r="RRW285" s="1182"/>
      <c r="RRX285" s="1182"/>
      <c r="RRY285" s="1182"/>
      <c r="RRZ285" s="1177"/>
      <c r="RSA285" s="1182"/>
      <c r="RSB285" s="1182"/>
      <c r="RSC285" s="1182"/>
      <c r="RSD285" s="1182"/>
      <c r="RSE285" s="1182"/>
      <c r="RSF285" s="1182"/>
      <c r="RSG285" s="1182"/>
      <c r="RSH285" s="1182"/>
      <c r="RSI285" s="1182"/>
      <c r="RSJ285" s="1182"/>
      <c r="RSK285" s="1182"/>
      <c r="RSL285" s="1182"/>
      <c r="RSM285" s="1182"/>
      <c r="RSN285" s="1182"/>
      <c r="RSO285" s="1177"/>
      <c r="RSP285" s="1182"/>
      <c r="RSQ285" s="1182"/>
      <c r="RSR285" s="1182"/>
      <c r="RSS285" s="1182"/>
      <c r="RST285" s="1182"/>
      <c r="RSU285" s="1182"/>
      <c r="RSV285" s="1182"/>
      <c r="RSW285" s="1182"/>
      <c r="RSX285" s="1182"/>
      <c r="RSY285" s="1182"/>
      <c r="RSZ285" s="1182"/>
      <c r="RTA285" s="1182"/>
      <c r="RTB285" s="1182"/>
      <c r="RTC285" s="1182"/>
      <c r="RTD285" s="1177"/>
      <c r="RTE285" s="1182"/>
      <c r="RTF285" s="1182"/>
      <c r="RTG285" s="1182"/>
      <c r="RTH285" s="1182"/>
      <c r="RTI285" s="1182"/>
      <c r="RTJ285" s="1182"/>
      <c r="RTK285" s="1182"/>
      <c r="RTL285" s="1182"/>
      <c r="RTM285" s="1182"/>
      <c r="RTN285" s="1182"/>
      <c r="RTO285" s="1182"/>
      <c r="RTP285" s="1182"/>
      <c r="RTQ285" s="1182"/>
      <c r="RTR285" s="1182"/>
      <c r="RTS285" s="1177"/>
      <c r="RTT285" s="1182"/>
      <c r="RTU285" s="1182"/>
      <c r="RTV285" s="1182"/>
      <c r="RTW285" s="1182"/>
      <c r="RTX285" s="1182"/>
      <c r="RTY285" s="1182"/>
      <c r="RTZ285" s="1182"/>
      <c r="RUA285" s="1182"/>
      <c r="RUB285" s="1182"/>
      <c r="RUC285" s="1182"/>
      <c r="RUD285" s="1182"/>
      <c r="RUE285" s="1182"/>
      <c r="RUF285" s="1182"/>
      <c r="RUG285" s="1182"/>
      <c r="RUH285" s="1177"/>
      <c r="RUI285" s="1182"/>
      <c r="RUJ285" s="1182"/>
      <c r="RUK285" s="1182"/>
      <c r="RUL285" s="1182"/>
      <c r="RUM285" s="1182"/>
      <c r="RUN285" s="1182"/>
      <c r="RUO285" s="1182"/>
      <c r="RUP285" s="1182"/>
      <c r="RUQ285" s="1182"/>
      <c r="RUR285" s="1182"/>
      <c r="RUS285" s="1182"/>
      <c r="RUT285" s="1182"/>
      <c r="RUU285" s="1182"/>
      <c r="RUV285" s="1182"/>
      <c r="RUW285" s="1177"/>
      <c r="RUX285" s="1182"/>
      <c r="RUY285" s="1182"/>
      <c r="RUZ285" s="1182"/>
      <c r="RVA285" s="1182"/>
      <c r="RVB285" s="1182"/>
      <c r="RVC285" s="1182"/>
      <c r="RVD285" s="1182"/>
      <c r="RVE285" s="1182"/>
      <c r="RVF285" s="1182"/>
      <c r="RVG285" s="1182"/>
      <c r="RVH285" s="1182"/>
      <c r="RVI285" s="1182"/>
      <c r="RVJ285" s="1182"/>
      <c r="RVK285" s="1182"/>
      <c r="RVL285" s="1177"/>
      <c r="RVM285" s="1182"/>
      <c r="RVN285" s="1182"/>
      <c r="RVO285" s="1182"/>
      <c r="RVP285" s="1182"/>
      <c r="RVQ285" s="1182"/>
      <c r="RVR285" s="1182"/>
      <c r="RVS285" s="1182"/>
      <c r="RVT285" s="1182"/>
      <c r="RVU285" s="1182"/>
      <c r="RVV285" s="1182"/>
      <c r="RVW285" s="1182"/>
      <c r="RVX285" s="1182"/>
      <c r="RVY285" s="1182"/>
      <c r="RVZ285" s="1182"/>
      <c r="RWA285" s="1177"/>
      <c r="RWB285" s="1182"/>
      <c r="RWC285" s="1182"/>
      <c r="RWD285" s="1182"/>
      <c r="RWE285" s="1182"/>
      <c r="RWF285" s="1182"/>
      <c r="RWG285" s="1182"/>
      <c r="RWH285" s="1182"/>
      <c r="RWI285" s="1182"/>
      <c r="RWJ285" s="1182"/>
      <c r="RWK285" s="1182"/>
      <c r="RWL285" s="1182"/>
      <c r="RWM285" s="1182"/>
      <c r="RWN285" s="1182"/>
      <c r="RWO285" s="1182"/>
      <c r="RWP285" s="1177"/>
      <c r="RWQ285" s="1182"/>
      <c r="RWR285" s="1182"/>
      <c r="RWS285" s="1182"/>
      <c r="RWT285" s="1182"/>
      <c r="RWU285" s="1182"/>
      <c r="RWV285" s="1182"/>
      <c r="RWW285" s="1182"/>
      <c r="RWX285" s="1182"/>
      <c r="RWY285" s="1182"/>
      <c r="RWZ285" s="1182"/>
      <c r="RXA285" s="1182"/>
      <c r="RXB285" s="1182"/>
      <c r="RXC285" s="1182"/>
      <c r="RXD285" s="1182"/>
      <c r="RXE285" s="1177"/>
      <c r="RXF285" s="1182"/>
      <c r="RXG285" s="1182"/>
      <c r="RXH285" s="1182"/>
      <c r="RXI285" s="1182"/>
      <c r="RXJ285" s="1182"/>
      <c r="RXK285" s="1182"/>
      <c r="RXL285" s="1182"/>
      <c r="RXM285" s="1182"/>
      <c r="RXN285" s="1182"/>
      <c r="RXO285" s="1182"/>
      <c r="RXP285" s="1182"/>
      <c r="RXQ285" s="1182"/>
      <c r="RXR285" s="1182"/>
      <c r="RXS285" s="1182"/>
      <c r="RXT285" s="1177"/>
      <c r="RXU285" s="1182"/>
      <c r="RXV285" s="1182"/>
      <c r="RXW285" s="1182"/>
      <c r="RXX285" s="1182"/>
      <c r="RXY285" s="1182"/>
      <c r="RXZ285" s="1182"/>
      <c r="RYA285" s="1182"/>
      <c r="RYB285" s="1182"/>
      <c r="RYC285" s="1182"/>
      <c r="RYD285" s="1182"/>
      <c r="RYE285" s="1182"/>
      <c r="RYF285" s="1182"/>
      <c r="RYG285" s="1182"/>
      <c r="RYH285" s="1182"/>
      <c r="RYI285" s="1177"/>
      <c r="RYJ285" s="1182"/>
      <c r="RYK285" s="1182"/>
      <c r="RYL285" s="1182"/>
      <c r="RYM285" s="1182"/>
      <c r="RYN285" s="1182"/>
      <c r="RYO285" s="1182"/>
      <c r="RYP285" s="1182"/>
      <c r="RYQ285" s="1182"/>
      <c r="RYR285" s="1182"/>
      <c r="RYS285" s="1182"/>
      <c r="RYT285" s="1182"/>
      <c r="RYU285" s="1182"/>
      <c r="RYV285" s="1182"/>
      <c r="RYW285" s="1182"/>
      <c r="RYX285" s="1177"/>
      <c r="RYY285" s="1182"/>
      <c r="RYZ285" s="1182"/>
      <c r="RZA285" s="1182"/>
      <c r="RZB285" s="1182"/>
      <c r="RZC285" s="1182"/>
      <c r="RZD285" s="1182"/>
      <c r="RZE285" s="1182"/>
      <c r="RZF285" s="1182"/>
      <c r="RZG285" s="1182"/>
      <c r="RZH285" s="1182"/>
      <c r="RZI285" s="1182"/>
      <c r="RZJ285" s="1182"/>
      <c r="RZK285" s="1182"/>
      <c r="RZL285" s="1182"/>
      <c r="RZM285" s="1177"/>
      <c r="RZN285" s="1182"/>
      <c r="RZO285" s="1182"/>
      <c r="RZP285" s="1182"/>
      <c r="RZQ285" s="1182"/>
      <c r="RZR285" s="1182"/>
      <c r="RZS285" s="1182"/>
      <c r="RZT285" s="1182"/>
      <c r="RZU285" s="1182"/>
      <c r="RZV285" s="1182"/>
      <c r="RZW285" s="1182"/>
      <c r="RZX285" s="1182"/>
      <c r="RZY285" s="1182"/>
      <c r="RZZ285" s="1182"/>
      <c r="SAA285" s="1182"/>
      <c r="SAB285" s="1177"/>
      <c r="SAC285" s="1182"/>
      <c r="SAD285" s="1182"/>
      <c r="SAE285" s="1182"/>
      <c r="SAF285" s="1182"/>
      <c r="SAG285" s="1182"/>
      <c r="SAH285" s="1182"/>
      <c r="SAI285" s="1182"/>
      <c r="SAJ285" s="1182"/>
      <c r="SAK285" s="1182"/>
      <c r="SAL285" s="1182"/>
      <c r="SAM285" s="1182"/>
      <c r="SAN285" s="1182"/>
      <c r="SAO285" s="1182"/>
      <c r="SAP285" s="1182"/>
      <c r="SAQ285" s="1177"/>
      <c r="SAR285" s="1182"/>
      <c r="SAS285" s="1182"/>
      <c r="SAT285" s="1182"/>
      <c r="SAU285" s="1182"/>
      <c r="SAV285" s="1182"/>
      <c r="SAW285" s="1182"/>
      <c r="SAX285" s="1182"/>
      <c r="SAY285" s="1182"/>
      <c r="SAZ285" s="1182"/>
      <c r="SBA285" s="1182"/>
      <c r="SBB285" s="1182"/>
      <c r="SBC285" s="1182"/>
      <c r="SBD285" s="1182"/>
      <c r="SBE285" s="1182"/>
      <c r="SBF285" s="1177"/>
      <c r="SBG285" s="1182"/>
      <c r="SBH285" s="1182"/>
      <c r="SBI285" s="1182"/>
      <c r="SBJ285" s="1182"/>
      <c r="SBK285" s="1182"/>
      <c r="SBL285" s="1182"/>
      <c r="SBM285" s="1182"/>
      <c r="SBN285" s="1182"/>
      <c r="SBO285" s="1182"/>
      <c r="SBP285" s="1182"/>
      <c r="SBQ285" s="1182"/>
      <c r="SBR285" s="1182"/>
      <c r="SBS285" s="1182"/>
      <c r="SBT285" s="1182"/>
      <c r="SBU285" s="1177"/>
      <c r="SBV285" s="1182"/>
      <c r="SBW285" s="1182"/>
      <c r="SBX285" s="1182"/>
      <c r="SBY285" s="1182"/>
      <c r="SBZ285" s="1182"/>
      <c r="SCA285" s="1182"/>
      <c r="SCB285" s="1182"/>
      <c r="SCC285" s="1182"/>
      <c r="SCD285" s="1182"/>
      <c r="SCE285" s="1182"/>
      <c r="SCF285" s="1182"/>
      <c r="SCG285" s="1182"/>
      <c r="SCH285" s="1182"/>
      <c r="SCI285" s="1182"/>
      <c r="SCJ285" s="1177"/>
      <c r="SCK285" s="1182"/>
      <c r="SCL285" s="1182"/>
      <c r="SCM285" s="1182"/>
      <c r="SCN285" s="1182"/>
      <c r="SCO285" s="1182"/>
      <c r="SCP285" s="1182"/>
      <c r="SCQ285" s="1182"/>
      <c r="SCR285" s="1182"/>
      <c r="SCS285" s="1182"/>
      <c r="SCT285" s="1182"/>
      <c r="SCU285" s="1182"/>
      <c r="SCV285" s="1182"/>
      <c r="SCW285" s="1182"/>
      <c r="SCX285" s="1182"/>
      <c r="SCY285" s="1177"/>
      <c r="SCZ285" s="1182"/>
      <c r="SDA285" s="1182"/>
      <c r="SDB285" s="1182"/>
      <c r="SDC285" s="1182"/>
      <c r="SDD285" s="1182"/>
      <c r="SDE285" s="1182"/>
      <c r="SDF285" s="1182"/>
      <c r="SDG285" s="1182"/>
      <c r="SDH285" s="1182"/>
      <c r="SDI285" s="1182"/>
      <c r="SDJ285" s="1182"/>
      <c r="SDK285" s="1182"/>
      <c r="SDL285" s="1182"/>
      <c r="SDM285" s="1182"/>
      <c r="SDN285" s="1177"/>
      <c r="SDO285" s="1182"/>
      <c r="SDP285" s="1182"/>
      <c r="SDQ285" s="1182"/>
      <c r="SDR285" s="1182"/>
      <c r="SDS285" s="1182"/>
      <c r="SDT285" s="1182"/>
      <c r="SDU285" s="1182"/>
      <c r="SDV285" s="1182"/>
      <c r="SDW285" s="1182"/>
      <c r="SDX285" s="1182"/>
      <c r="SDY285" s="1182"/>
      <c r="SDZ285" s="1182"/>
      <c r="SEA285" s="1182"/>
      <c r="SEB285" s="1182"/>
      <c r="SEC285" s="1177"/>
      <c r="SED285" s="1182"/>
      <c r="SEE285" s="1182"/>
      <c r="SEF285" s="1182"/>
      <c r="SEG285" s="1182"/>
      <c r="SEH285" s="1182"/>
      <c r="SEI285" s="1182"/>
      <c r="SEJ285" s="1182"/>
      <c r="SEK285" s="1182"/>
      <c r="SEL285" s="1182"/>
      <c r="SEM285" s="1182"/>
      <c r="SEN285" s="1182"/>
      <c r="SEO285" s="1182"/>
      <c r="SEP285" s="1182"/>
      <c r="SEQ285" s="1182"/>
      <c r="SER285" s="1177"/>
      <c r="SES285" s="1182"/>
      <c r="SET285" s="1182"/>
      <c r="SEU285" s="1182"/>
      <c r="SEV285" s="1182"/>
      <c r="SEW285" s="1182"/>
      <c r="SEX285" s="1182"/>
      <c r="SEY285" s="1182"/>
      <c r="SEZ285" s="1182"/>
      <c r="SFA285" s="1182"/>
      <c r="SFB285" s="1182"/>
      <c r="SFC285" s="1182"/>
      <c r="SFD285" s="1182"/>
      <c r="SFE285" s="1182"/>
      <c r="SFF285" s="1182"/>
      <c r="SFG285" s="1177"/>
      <c r="SFH285" s="1182"/>
      <c r="SFI285" s="1182"/>
      <c r="SFJ285" s="1182"/>
      <c r="SFK285" s="1182"/>
      <c r="SFL285" s="1182"/>
      <c r="SFM285" s="1182"/>
      <c r="SFN285" s="1182"/>
      <c r="SFO285" s="1182"/>
      <c r="SFP285" s="1182"/>
      <c r="SFQ285" s="1182"/>
      <c r="SFR285" s="1182"/>
      <c r="SFS285" s="1182"/>
      <c r="SFT285" s="1182"/>
      <c r="SFU285" s="1182"/>
      <c r="SFV285" s="1177"/>
      <c r="SFW285" s="1182"/>
      <c r="SFX285" s="1182"/>
      <c r="SFY285" s="1182"/>
      <c r="SFZ285" s="1182"/>
      <c r="SGA285" s="1182"/>
      <c r="SGB285" s="1182"/>
      <c r="SGC285" s="1182"/>
      <c r="SGD285" s="1182"/>
      <c r="SGE285" s="1182"/>
      <c r="SGF285" s="1182"/>
      <c r="SGG285" s="1182"/>
      <c r="SGH285" s="1182"/>
      <c r="SGI285" s="1182"/>
      <c r="SGJ285" s="1182"/>
      <c r="SGK285" s="1177"/>
      <c r="SGL285" s="1182"/>
      <c r="SGM285" s="1182"/>
      <c r="SGN285" s="1182"/>
      <c r="SGO285" s="1182"/>
      <c r="SGP285" s="1182"/>
      <c r="SGQ285" s="1182"/>
      <c r="SGR285" s="1182"/>
      <c r="SGS285" s="1182"/>
      <c r="SGT285" s="1182"/>
      <c r="SGU285" s="1182"/>
      <c r="SGV285" s="1182"/>
      <c r="SGW285" s="1182"/>
      <c r="SGX285" s="1182"/>
      <c r="SGY285" s="1182"/>
      <c r="SGZ285" s="1177"/>
      <c r="SHA285" s="1182"/>
      <c r="SHB285" s="1182"/>
      <c r="SHC285" s="1182"/>
      <c r="SHD285" s="1182"/>
      <c r="SHE285" s="1182"/>
      <c r="SHF285" s="1182"/>
      <c r="SHG285" s="1182"/>
      <c r="SHH285" s="1182"/>
      <c r="SHI285" s="1182"/>
      <c r="SHJ285" s="1182"/>
      <c r="SHK285" s="1182"/>
      <c r="SHL285" s="1182"/>
      <c r="SHM285" s="1182"/>
      <c r="SHN285" s="1182"/>
      <c r="SHO285" s="1177"/>
      <c r="SHP285" s="1182"/>
      <c r="SHQ285" s="1182"/>
      <c r="SHR285" s="1182"/>
      <c r="SHS285" s="1182"/>
      <c r="SHT285" s="1182"/>
      <c r="SHU285" s="1182"/>
      <c r="SHV285" s="1182"/>
      <c r="SHW285" s="1182"/>
      <c r="SHX285" s="1182"/>
      <c r="SHY285" s="1182"/>
      <c r="SHZ285" s="1182"/>
      <c r="SIA285" s="1182"/>
      <c r="SIB285" s="1182"/>
      <c r="SIC285" s="1182"/>
      <c r="SID285" s="1177"/>
      <c r="SIE285" s="1182"/>
      <c r="SIF285" s="1182"/>
      <c r="SIG285" s="1182"/>
      <c r="SIH285" s="1182"/>
      <c r="SII285" s="1182"/>
      <c r="SIJ285" s="1182"/>
      <c r="SIK285" s="1182"/>
      <c r="SIL285" s="1182"/>
      <c r="SIM285" s="1182"/>
      <c r="SIN285" s="1182"/>
      <c r="SIO285" s="1182"/>
      <c r="SIP285" s="1182"/>
      <c r="SIQ285" s="1182"/>
      <c r="SIR285" s="1182"/>
      <c r="SIS285" s="1177"/>
      <c r="SIT285" s="1182"/>
      <c r="SIU285" s="1182"/>
      <c r="SIV285" s="1182"/>
      <c r="SIW285" s="1182"/>
      <c r="SIX285" s="1182"/>
      <c r="SIY285" s="1182"/>
      <c r="SIZ285" s="1182"/>
      <c r="SJA285" s="1182"/>
      <c r="SJB285" s="1182"/>
      <c r="SJC285" s="1182"/>
      <c r="SJD285" s="1182"/>
      <c r="SJE285" s="1182"/>
      <c r="SJF285" s="1182"/>
      <c r="SJG285" s="1182"/>
      <c r="SJH285" s="1177"/>
      <c r="SJI285" s="1182"/>
      <c r="SJJ285" s="1182"/>
      <c r="SJK285" s="1182"/>
      <c r="SJL285" s="1182"/>
      <c r="SJM285" s="1182"/>
      <c r="SJN285" s="1182"/>
      <c r="SJO285" s="1182"/>
      <c r="SJP285" s="1182"/>
      <c r="SJQ285" s="1182"/>
      <c r="SJR285" s="1182"/>
      <c r="SJS285" s="1182"/>
      <c r="SJT285" s="1182"/>
      <c r="SJU285" s="1182"/>
      <c r="SJV285" s="1182"/>
      <c r="SJW285" s="1177"/>
      <c r="SJX285" s="1182"/>
      <c r="SJY285" s="1182"/>
      <c r="SJZ285" s="1182"/>
      <c r="SKA285" s="1182"/>
      <c r="SKB285" s="1182"/>
      <c r="SKC285" s="1182"/>
      <c r="SKD285" s="1182"/>
      <c r="SKE285" s="1182"/>
      <c r="SKF285" s="1182"/>
      <c r="SKG285" s="1182"/>
      <c r="SKH285" s="1182"/>
      <c r="SKI285" s="1182"/>
      <c r="SKJ285" s="1182"/>
      <c r="SKK285" s="1182"/>
      <c r="SKL285" s="1177"/>
      <c r="SKM285" s="1182"/>
      <c r="SKN285" s="1182"/>
      <c r="SKO285" s="1182"/>
      <c r="SKP285" s="1182"/>
      <c r="SKQ285" s="1182"/>
      <c r="SKR285" s="1182"/>
      <c r="SKS285" s="1182"/>
      <c r="SKT285" s="1182"/>
      <c r="SKU285" s="1182"/>
      <c r="SKV285" s="1182"/>
      <c r="SKW285" s="1182"/>
      <c r="SKX285" s="1182"/>
      <c r="SKY285" s="1182"/>
      <c r="SKZ285" s="1182"/>
      <c r="SLA285" s="1177"/>
      <c r="SLB285" s="1182"/>
      <c r="SLC285" s="1182"/>
      <c r="SLD285" s="1182"/>
      <c r="SLE285" s="1182"/>
      <c r="SLF285" s="1182"/>
      <c r="SLG285" s="1182"/>
      <c r="SLH285" s="1182"/>
      <c r="SLI285" s="1182"/>
      <c r="SLJ285" s="1182"/>
      <c r="SLK285" s="1182"/>
      <c r="SLL285" s="1182"/>
      <c r="SLM285" s="1182"/>
      <c r="SLN285" s="1182"/>
      <c r="SLO285" s="1182"/>
      <c r="SLP285" s="1177"/>
      <c r="SLQ285" s="1182"/>
      <c r="SLR285" s="1182"/>
      <c r="SLS285" s="1182"/>
      <c r="SLT285" s="1182"/>
      <c r="SLU285" s="1182"/>
      <c r="SLV285" s="1182"/>
      <c r="SLW285" s="1182"/>
      <c r="SLX285" s="1182"/>
      <c r="SLY285" s="1182"/>
      <c r="SLZ285" s="1182"/>
      <c r="SMA285" s="1182"/>
      <c r="SMB285" s="1182"/>
      <c r="SMC285" s="1182"/>
      <c r="SMD285" s="1182"/>
      <c r="SME285" s="1177"/>
      <c r="SMF285" s="1182"/>
      <c r="SMG285" s="1182"/>
      <c r="SMH285" s="1182"/>
      <c r="SMI285" s="1182"/>
      <c r="SMJ285" s="1182"/>
      <c r="SMK285" s="1182"/>
      <c r="SML285" s="1182"/>
      <c r="SMM285" s="1182"/>
      <c r="SMN285" s="1182"/>
      <c r="SMO285" s="1182"/>
      <c r="SMP285" s="1182"/>
      <c r="SMQ285" s="1182"/>
      <c r="SMR285" s="1182"/>
      <c r="SMS285" s="1182"/>
      <c r="SMT285" s="1177"/>
      <c r="SMU285" s="1182"/>
      <c r="SMV285" s="1182"/>
      <c r="SMW285" s="1182"/>
      <c r="SMX285" s="1182"/>
      <c r="SMY285" s="1182"/>
      <c r="SMZ285" s="1182"/>
      <c r="SNA285" s="1182"/>
      <c r="SNB285" s="1182"/>
      <c r="SNC285" s="1182"/>
      <c r="SND285" s="1182"/>
      <c r="SNE285" s="1182"/>
      <c r="SNF285" s="1182"/>
      <c r="SNG285" s="1182"/>
      <c r="SNH285" s="1182"/>
      <c r="SNI285" s="1177"/>
      <c r="SNJ285" s="1182"/>
      <c r="SNK285" s="1182"/>
      <c r="SNL285" s="1182"/>
      <c r="SNM285" s="1182"/>
      <c r="SNN285" s="1182"/>
      <c r="SNO285" s="1182"/>
      <c r="SNP285" s="1182"/>
      <c r="SNQ285" s="1182"/>
      <c r="SNR285" s="1182"/>
      <c r="SNS285" s="1182"/>
      <c r="SNT285" s="1182"/>
      <c r="SNU285" s="1182"/>
      <c r="SNV285" s="1182"/>
      <c r="SNW285" s="1182"/>
      <c r="SNX285" s="1177"/>
      <c r="SNY285" s="1182"/>
      <c r="SNZ285" s="1182"/>
      <c r="SOA285" s="1182"/>
      <c r="SOB285" s="1182"/>
      <c r="SOC285" s="1182"/>
      <c r="SOD285" s="1182"/>
      <c r="SOE285" s="1182"/>
      <c r="SOF285" s="1182"/>
      <c r="SOG285" s="1182"/>
      <c r="SOH285" s="1182"/>
      <c r="SOI285" s="1182"/>
      <c r="SOJ285" s="1182"/>
      <c r="SOK285" s="1182"/>
      <c r="SOL285" s="1182"/>
      <c r="SOM285" s="1177"/>
      <c r="SON285" s="1182"/>
      <c r="SOO285" s="1182"/>
      <c r="SOP285" s="1182"/>
      <c r="SOQ285" s="1182"/>
      <c r="SOR285" s="1182"/>
      <c r="SOS285" s="1182"/>
      <c r="SOT285" s="1182"/>
      <c r="SOU285" s="1182"/>
      <c r="SOV285" s="1182"/>
      <c r="SOW285" s="1182"/>
      <c r="SOX285" s="1182"/>
      <c r="SOY285" s="1182"/>
      <c r="SOZ285" s="1182"/>
      <c r="SPA285" s="1182"/>
      <c r="SPB285" s="1177"/>
      <c r="SPC285" s="1182"/>
      <c r="SPD285" s="1182"/>
      <c r="SPE285" s="1182"/>
      <c r="SPF285" s="1182"/>
      <c r="SPG285" s="1182"/>
      <c r="SPH285" s="1182"/>
      <c r="SPI285" s="1182"/>
      <c r="SPJ285" s="1182"/>
      <c r="SPK285" s="1182"/>
      <c r="SPL285" s="1182"/>
      <c r="SPM285" s="1182"/>
      <c r="SPN285" s="1182"/>
      <c r="SPO285" s="1182"/>
      <c r="SPP285" s="1182"/>
      <c r="SPQ285" s="1177"/>
      <c r="SPR285" s="1182"/>
      <c r="SPS285" s="1182"/>
      <c r="SPT285" s="1182"/>
      <c r="SPU285" s="1182"/>
      <c r="SPV285" s="1182"/>
      <c r="SPW285" s="1182"/>
      <c r="SPX285" s="1182"/>
      <c r="SPY285" s="1182"/>
      <c r="SPZ285" s="1182"/>
      <c r="SQA285" s="1182"/>
      <c r="SQB285" s="1182"/>
      <c r="SQC285" s="1182"/>
      <c r="SQD285" s="1182"/>
      <c r="SQE285" s="1182"/>
      <c r="SQF285" s="1177"/>
      <c r="SQG285" s="1182"/>
      <c r="SQH285" s="1182"/>
      <c r="SQI285" s="1182"/>
      <c r="SQJ285" s="1182"/>
      <c r="SQK285" s="1182"/>
      <c r="SQL285" s="1182"/>
      <c r="SQM285" s="1182"/>
      <c r="SQN285" s="1182"/>
      <c r="SQO285" s="1182"/>
      <c r="SQP285" s="1182"/>
      <c r="SQQ285" s="1182"/>
      <c r="SQR285" s="1182"/>
      <c r="SQS285" s="1182"/>
      <c r="SQT285" s="1182"/>
      <c r="SQU285" s="1177"/>
      <c r="SQV285" s="1182"/>
      <c r="SQW285" s="1182"/>
      <c r="SQX285" s="1182"/>
      <c r="SQY285" s="1182"/>
      <c r="SQZ285" s="1182"/>
      <c r="SRA285" s="1182"/>
      <c r="SRB285" s="1182"/>
      <c r="SRC285" s="1182"/>
      <c r="SRD285" s="1182"/>
      <c r="SRE285" s="1182"/>
      <c r="SRF285" s="1182"/>
      <c r="SRG285" s="1182"/>
      <c r="SRH285" s="1182"/>
      <c r="SRI285" s="1182"/>
      <c r="SRJ285" s="1177"/>
      <c r="SRK285" s="1182"/>
      <c r="SRL285" s="1182"/>
      <c r="SRM285" s="1182"/>
      <c r="SRN285" s="1182"/>
      <c r="SRO285" s="1182"/>
      <c r="SRP285" s="1182"/>
      <c r="SRQ285" s="1182"/>
      <c r="SRR285" s="1182"/>
      <c r="SRS285" s="1182"/>
      <c r="SRT285" s="1182"/>
      <c r="SRU285" s="1182"/>
      <c r="SRV285" s="1182"/>
      <c r="SRW285" s="1182"/>
      <c r="SRX285" s="1182"/>
      <c r="SRY285" s="1177"/>
      <c r="SRZ285" s="1182"/>
      <c r="SSA285" s="1182"/>
      <c r="SSB285" s="1182"/>
      <c r="SSC285" s="1182"/>
      <c r="SSD285" s="1182"/>
      <c r="SSE285" s="1182"/>
      <c r="SSF285" s="1182"/>
      <c r="SSG285" s="1182"/>
      <c r="SSH285" s="1182"/>
      <c r="SSI285" s="1182"/>
      <c r="SSJ285" s="1182"/>
      <c r="SSK285" s="1182"/>
      <c r="SSL285" s="1182"/>
      <c r="SSM285" s="1182"/>
      <c r="SSN285" s="1177"/>
      <c r="SSO285" s="1182"/>
      <c r="SSP285" s="1182"/>
      <c r="SSQ285" s="1182"/>
      <c r="SSR285" s="1182"/>
      <c r="SSS285" s="1182"/>
      <c r="SST285" s="1182"/>
      <c r="SSU285" s="1182"/>
      <c r="SSV285" s="1182"/>
      <c r="SSW285" s="1182"/>
      <c r="SSX285" s="1182"/>
      <c r="SSY285" s="1182"/>
      <c r="SSZ285" s="1182"/>
      <c r="STA285" s="1182"/>
      <c r="STB285" s="1182"/>
      <c r="STC285" s="1177"/>
      <c r="STD285" s="1182"/>
      <c r="STE285" s="1182"/>
      <c r="STF285" s="1182"/>
      <c r="STG285" s="1182"/>
      <c r="STH285" s="1182"/>
      <c r="STI285" s="1182"/>
      <c r="STJ285" s="1182"/>
      <c r="STK285" s="1182"/>
      <c r="STL285" s="1182"/>
      <c r="STM285" s="1182"/>
      <c r="STN285" s="1182"/>
      <c r="STO285" s="1182"/>
      <c r="STP285" s="1182"/>
      <c r="STQ285" s="1182"/>
      <c r="STR285" s="1177"/>
      <c r="STS285" s="1182"/>
      <c r="STT285" s="1182"/>
      <c r="STU285" s="1182"/>
      <c r="STV285" s="1182"/>
      <c r="STW285" s="1182"/>
      <c r="STX285" s="1182"/>
      <c r="STY285" s="1182"/>
      <c r="STZ285" s="1182"/>
      <c r="SUA285" s="1182"/>
      <c r="SUB285" s="1182"/>
      <c r="SUC285" s="1182"/>
      <c r="SUD285" s="1182"/>
      <c r="SUE285" s="1182"/>
      <c r="SUF285" s="1182"/>
      <c r="SUG285" s="1177"/>
      <c r="SUH285" s="1182"/>
      <c r="SUI285" s="1182"/>
      <c r="SUJ285" s="1182"/>
      <c r="SUK285" s="1182"/>
      <c r="SUL285" s="1182"/>
      <c r="SUM285" s="1182"/>
      <c r="SUN285" s="1182"/>
      <c r="SUO285" s="1182"/>
      <c r="SUP285" s="1182"/>
      <c r="SUQ285" s="1182"/>
      <c r="SUR285" s="1182"/>
      <c r="SUS285" s="1182"/>
      <c r="SUT285" s="1182"/>
      <c r="SUU285" s="1182"/>
      <c r="SUV285" s="1177"/>
      <c r="SUW285" s="1182"/>
      <c r="SUX285" s="1182"/>
      <c r="SUY285" s="1182"/>
      <c r="SUZ285" s="1182"/>
      <c r="SVA285" s="1182"/>
      <c r="SVB285" s="1182"/>
      <c r="SVC285" s="1182"/>
      <c r="SVD285" s="1182"/>
      <c r="SVE285" s="1182"/>
      <c r="SVF285" s="1182"/>
      <c r="SVG285" s="1182"/>
      <c r="SVH285" s="1182"/>
      <c r="SVI285" s="1182"/>
      <c r="SVJ285" s="1182"/>
      <c r="SVK285" s="1177"/>
      <c r="SVL285" s="1182"/>
      <c r="SVM285" s="1182"/>
      <c r="SVN285" s="1182"/>
      <c r="SVO285" s="1182"/>
      <c r="SVP285" s="1182"/>
      <c r="SVQ285" s="1182"/>
      <c r="SVR285" s="1182"/>
      <c r="SVS285" s="1182"/>
      <c r="SVT285" s="1182"/>
      <c r="SVU285" s="1182"/>
      <c r="SVV285" s="1182"/>
      <c r="SVW285" s="1182"/>
      <c r="SVX285" s="1182"/>
      <c r="SVY285" s="1182"/>
      <c r="SVZ285" s="1177"/>
      <c r="SWA285" s="1182"/>
      <c r="SWB285" s="1182"/>
      <c r="SWC285" s="1182"/>
      <c r="SWD285" s="1182"/>
      <c r="SWE285" s="1182"/>
      <c r="SWF285" s="1182"/>
      <c r="SWG285" s="1182"/>
      <c r="SWH285" s="1182"/>
      <c r="SWI285" s="1182"/>
      <c r="SWJ285" s="1182"/>
      <c r="SWK285" s="1182"/>
      <c r="SWL285" s="1182"/>
      <c r="SWM285" s="1182"/>
      <c r="SWN285" s="1182"/>
      <c r="SWO285" s="1177"/>
      <c r="SWP285" s="1182"/>
      <c r="SWQ285" s="1182"/>
      <c r="SWR285" s="1182"/>
      <c r="SWS285" s="1182"/>
      <c r="SWT285" s="1182"/>
      <c r="SWU285" s="1182"/>
      <c r="SWV285" s="1182"/>
      <c r="SWW285" s="1182"/>
      <c r="SWX285" s="1182"/>
      <c r="SWY285" s="1182"/>
      <c r="SWZ285" s="1182"/>
      <c r="SXA285" s="1182"/>
      <c r="SXB285" s="1182"/>
      <c r="SXC285" s="1182"/>
      <c r="SXD285" s="1177"/>
      <c r="SXE285" s="1182"/>
      <c r="SXF285" s="1182"/>
      <c r="SXG285" s="1182"/>
      <c r="SXH285" s="1182"/>
      <c r="SXI285" s="1182"/>
      <c r="SXJ285" s="1182"/>
      <c r="SXK285" s="1182"/>
      <c r="SXL285" s="1182"/>
      <c r="SXM285" s="1182"/>
      <c r="SXN285" s="1182"/>
      <c r="SXO285" s="1182"/>
      <c r="SXP285" s="1182"/>
      <c r="SXQ285" s="1182"/>
      <c r="SXR285" s="1182"/>
      <c r="SXS285" s="1177"/>
      <c r="SXT285" s="1182"/>
      <c r="SXU285" s="1182"/>
      <c r="SXV285" s="1182"/>
      <c r="SXW285" s="1182"/>
      <c r="SXX285" s="1182"/>
      <c r="SXY285" s="1182"/>
      <c r="SXZ285" s="1182"/>
      <c r="SYA285" s="1182"/>
      <c r="SYB285" s="1182"/>
      <c r="SYC285" s="1182"/>
      <c r="SYD285" s="1182"/>
      <c r="SYE285" s="1182"/>
      <c r="SYF285" s="1182"/>
      <c r="SYG285" s="1182"/>
      <c r="SYH285" s="1177"/>
      <c r="SYI285" s="1182"/>
      <c r="SYJ285" s="1182"/>
      <c r="SYK285" s="1182"/>
      <c r="SYL285" s="1182"/>
      <c r="SYM285" s="1182"/>
      <c r="SYN285" s="1182"/>
      <c r="SYO285" s="1182"/>
      <c r="SYP285" s="1182"/>
      <c r="SYQ285" s="1182"/>
      <c r="SYR285" s="1182"/>
      <c r="SYS285" s="1182"/>
      <c r="SYT285" s="1182"/>
      <c r="SYU285" s="1182"/>
      <c r="SYV285" s="1182"/>
      <c r="SYW285" s="1177"/>
      <c r="SYX285" s="1182"/>
      <c r="SYY285" s="1182"/>
      <c r="SYZ285" s="1182"/>
      <c r="SZA285" s="1182"/>
      <c r="SZB285" s="1182"/>
      <c r="SZC285" s="1182"/>
      <c r="SZD285" s="1182"/>
      <c r="SZE285" s="1182"/>
      <c r="SZF285" s="1182"/>
      <c r="SZG285" s="1182"/>
      <c r="SZH285" s="1182"/>
      <c r="SZI285" s="1182"/>
      <c r="SZJ285" s="1182"/>
      <c r="SZK285" s="1182"/>
      <c r="SZL285" s="1177"/>
      <c r="SZM285" s="1182"/>
      <c r="SZN285" s="1182"/>
      <c r="SZO285" s="1182"/>
      <c r="SZP285" s="1182"/>
      <c r="SZQ285" s="1182"/>
      <c r="SZR285" s="1182"/>
      <c r="SZS285" s="1182"/>
      <c r="SZT285" s="1182"/>
      <c r="SZU285" s="1182"/>
      <c r="SZV285" s="1182"/>
      <c r="SZW285" s="1182"/>
      <c r="SZX285" s="1182"/>
      <c r="SZY285" s="1182"/>
      <c r="SZZ285" s="1182"/>
      <c r="TAA285" s="1177"/>
      <c r="TAB285" s="1182"/>
      <c r="TAC285" s="1182"/>
      <c r="TAD285" s="1182"/>
      <c r="TAE285" s="1182"/>
      <c r="TAF285" s="1182"/>
      <c r="TAG285" s="1182"/>
      <c r="TAH285" s="1182"/>
      <c r="TAI285" s="1182"/>
      <c r="TAJ285" s="1182"/>
      <c r="TAK285" s="1182"/>
      <c r="TAL285" s="1182"/>
      <c r="TAM285" s="1182"/>
      <c r="TAN285" s="1182"/>
      <c r="TAO285" s="1182"/>
      <c r="TAP285" s="1177"/>
      <c r="TAQ285" s="1182"/>
      <c r="TAR285" s="1182"/>
      <c r="TAS285" s="1182"/>
      <c r="TAT285" s="1182"/>
      <c r="TAU285" s="1182"/>
      <c r="TAV285" s="1182"/>
      <c r="TAW285" s="1182"/>
      <c r="TAX285" s="1182"/>
      <c r="TAY285" s="1182"/>
      <c r="TAZ285" s="1182"/>
      <c r="TBA285" s="1182"/>
      <c r="TBB285" s="1182"/>
      <c r="TBC285" s="1182"/>
      <c r="TBD285" s="1182"/>
      <c r="TBE285" s="1177"/>
      <c r="TBF285" s="1182"/>
      <c r="TBG285" s="1182"/>
      <c r="TBH285" s="1182"/>
      <c r="TBI285" s="1182"/>
      <c r="TBJ285" s="1182"/>
      <c r="TBK285" s="1182"/>
      <c r="TBL285" s="1182"/>
      <c r="TBM285" s="1182"/>
      <c r="TBN285" s="1182"/>
      <c r="TBO285" s="1182"/>
      <c r="TBP285" s="1182"/>
      <c r="TBQ285" s="1182"/>
      <c r="TBR285" s="1182"/>
      <c r="TBS285" s="1182"/>
      <c r="TBT285" s="1177"/>
      <c r="TBU285" s="1182"/>
      <c r="TBV285" s="1182"/>
      <c r="TBW285" s="1182"/>
      <c r="TBX285" s="1182"/>
      <c r="TBY285" s="1182"/>
      <c r="TBZ285" s="1182"/>
      <c r="TCA285" s="1182"/>
      <c r="TCB285" s="1182"/>
      <c r="TCC285" s="1182"/>
      <c r="TCD285" s="1182"/>
      <c r="TCE285" s="1182"/>
      <c r="TCF285" s="1182"/>
      <c r="TCG285" s="1182"/>
      <c r="TCH285" s="1182"/>
      <c r="TCI285" s="1177"/>
      <c r="TCJ285" s="1182"/>
      <c r="TCK285" s="1182"/>
      <c r="TCL285" s="1182"/>
      <c r="TCM285" s="1182"/>
      <c r="TCN285" s="1182"/>
      <c r="TCO285" s="1182"/>
      <c r="TCP285" s="1182"/>
      <c r="TCQ285" s="1182"/>
      <c r="TCR285" s="1182"/>
      <c r="TCS285" s="1182"/>
      <c r="TCT285" s="1182"/>
      <c r="TCU285" s="1182"/>
      <c r="TCV285" s="1182"/>
      <c r="TCW285" s="1182"/>
      <c r="TCX285" s="1177"/>
      <c r="TCY285" s="1182"/>
      <c r="TCZ285" s="1182"/>
      <c r="TDA285" s="1182"/>
      <c r="TDB285" s="1182"/>
      <c r="TDC285" s="1182"/>
      <c r="TDD285" s="1182"/>
      <c r="TDE285" s="1182"/>
      <c r="TDF285" s="1182"/>
      <c r="TDG285" s="1182"/>
      <c r="TDH285" s="1182"/>
      <c r="TDI285" s="1182"/>
      <c r="TDJ285" s="1182"/>
      <c r="TDK285" s="1182"/>
      <c r="TDL285" s="1182"/>
      <c r="TDM285" s="1177"/>
      <c r="TDN285" s="1182"/>
      <c r="TDO285" s="1182"/>
      <c r="TDP285" s="1182"/>
      <c r="TDQ285" s="1182"/>
      <c r="TDR285" s="1182"/>
      <c r="TDS285" s="1182"/>
      <c r="TDT285" s="1182"/>
      <c r="TDU285" s="1182"/>
      <c r="TDV285" s="1182"/>
      <c r="TDW285" s="1182"/>
      <c r="TDX285" s="1182"/>
      <c r="TDY285" s="1182"/>
      <c r="TDZ285" s="1182"/>
      <c r="TEA285" s="1182"/>
      <c r="TEB285" s="1177"/>
      <c r="TEC285" s="1182"/>
      <c r="TED285" s="1182"/>
      <c r="TEE285" s="1182"/>
      <c r="TEF285" s="1182"/>
      <c r="TEG285" s="1182"/>
      <c r="TEH285" s="1182"/>
      <c r="TEI285" s="1182"/>
      <c r="TEJ285" s="1182"/>
      <c r="TEK285" s="1182"/>
      <c r="TEL285" s="1182"/>
      <c r="TEM285" s="1182"/>
      <c r="TEN285" s="1182"/>
      <c r="TEO285" s="1182"/>
      <c r="TEP285" s="1182"/>
      <c r="TEQ285" s="1177"/>
      <c r="TER285" s="1182"/>
      <c r="TES285" s="1182"/>
      <c r="TET285" s="1182"/>
      <c r="TEU285" s="1182"/>
      <c r="TEV285" s="1182"/>
      <c r="TEW285" s="1182"/>
      <c r="TEX285" s="1182"/>
      <c r="TEY285" s="1182"/>
      <c r="TEZ285" s="1182"/>
      <c r="TFA285" s="1182"/>
      <c r="TFB285" s="1182"/>
      <c r="TFC285" s="1182"/>
      <c r="TFD285" s="1182"/>
      <c r="TFE285" s="1182"/>
      <c r="TFF285" s="1177"/>
      <c r="TFG285" s="1182"/>
      <c r="TFH285" s="1182"/>
      <c r="TFI285" s="1182"/>
      <c r="TFJ285" s="1182"/>
      <c r="TFK285" s="1182"/>
      <c r="TFL285" s="1182"/>
      <c r="TFM285" s="1182"/>
      <c r="TFN285" s="1182"/>
      <c r="TFO285" s="1182"/>
      <c r="TFP285" s="1182"/>
      <c r="TFQ285" s="1182"/>
      <c r="TFR285" s="1182"/>
      <c r="TFS285" s="1182"/>
      <c r="TFT285" s="1182"/>
      <c r="TFU285" s="1177"/>
      <c r="TFV285" s="1182"/>
      <c r="TFW285" s="1182"/>
      <c r="TFX285" s="1182"/>
      <c r="TFY285" s="1182"/>
      <c r="TFZ285" s="1182"/>
      <c r="TGA285" s="1182"/>
      <c r="TGB285" s="1182"/>
      <c r="TGC285" s="1182"/>
      <c r="TGD285" s="1182"/>
      <c r="TGE285" s="1182"/>
      <c r="TGF285" s="1182"/>
      <c r="TGG285" s="1182"/>
      <c r="TGH285" s="1182"/>
      <c r="TGI285" s="1182"/>
      <c r="TGJ285" s="1177"/>
      <c r="TGK285" s="1182"/>
      <c r="TGL285" s="1182"/>
      <c r="TGM285" s="1182"/>
      <c r="TGN285" s="1182"/>
      <c r="TGO285" s="1182"/>
      <c r="TGP285" s="1182"/>
      <c r="TGQ285" s="1182"/>
      <c r="TGR285" s="1182"/>
      <c r="TGS285" s="1182"/>
      <c r="TGT285" s="1182"/>
      <c r="TGU285" s="1182"/>
      <c r="TGV285" s="1182"/>
      <c r="TGW285" s="1182"/>
      <c r="TGX285" s="1182"/>
      <c r="TGY285" s="1177"/>
      <c r="TGZ285" s="1182"/>
      <c r="THA285" s="1182"/>
      <c r="THB285" s="1182"/>
      <c r="THC285" s="1182"/>
      <c r="THD285" s="1182"/>
      <c r="THE285" s="1182"/>
      <c r="THF285" s="1182"/>
      <c r="THG285" s="1182"/>
      <c r="THH285" s="1182"/>
      <c r="THI285" s="1182"/>
      <c r="THJ285" s="1182"/>
      <c r="THK285" s="1182"/>
      <c r="THL285" s="1182"/>
      <c r="THM285" s="1182"/>
      <c r="THN285" s="1177"/>
      <c r="THO285" s="1182"/>
      <c r="THP285" s="1182"/>
      <c r="THQ285" s="1182"/>
      <c r="THR285" s="1182"/>
      <c r="THS285" s="1182"/>
      <c r="THT285" s="1182"/>
      <c r="THU285" s="1182"/>
      <c r="THV285" s="1182"/>
      <c r="THW285" s="1182"/>
      <c r="THX285" s="1182"/>
      <c r="THY285" s="1182"/>
      <c r="THZ285" s="1182"/>
      <c r="TIA285" s="1182"/>
      <c r="TIB285" s="1182"/>
      <c r="TIC285" s="1177"/>
      <c r="TID285" s="1182"/>
      <c r="TIE285" s="1182"/>
      <c r="TIF285" s="1182"/>
      <c r="TIG285" s="1182"/>
      <c r="TIH285" s="1182"/>
      <c r="TII285" s="1182"/>
      <c r="TIJ285" s="1182"/>
      <c r="TIK285" s="1182"/>
      <c r="TIL285" s="1182"/>
      <c r="TIM285" s="1182"/>
      <c r="TIN285" s="1182"/>
      <c r="TIO285" s="1182"/>
      <c r="TIP285" s="1182"/>
      <c r="TIQ285" s="1182"/>
      <c r="TIR285" s="1177"/>
      <c r="TIS285" s="1182"/>
      <c r="TIT285" s="1182"/>
      <c r="TIU285" s="1182"/>
      <c r="TIV285" s="1182"/>
      <c r="TIW285" s="1182"/>
      <c r="TIX285" s="1182"/>
      <c r="TIY285" s="1182"/>
      <c r="TIZ285" s="1182"/>
      <c r="TJA285" s="1182"/>
      <c r="TJB285" s="1182"/>
      <c r="TJC285" s="1182"/>
      <c r="TJD285" s="1182"/>
      <c r="TJE285" s="1182"/>
      <c r="TJF285" s="1182"/>
      <c r="TJG285" s="1177"/>
      <c r="TJH285" s="1182"/>
      <c r="TJI285" s="1182"/>
      <c r="TJJ285" s="1182"/>
      <c r="TJK285" s="1182"/>
      <c r="TJL285" s="1182"/>
      <c r="TJM285" s="1182"/>
      <c r="TJN285" s="1182"/>
      <c r="TJO285" s="1182"/>
      <c r="TJP285" s="1182"/>
      <c r="TJQ285" s="1182"/>
      <c r="TJR285" s="1182"/>
      <c r="TJS285" s="1182"/>
      <c r="TJT285" s="1182"/>
      <c r="TJU285" s="1182"/>
      <c r="TJV285" s="1177"/>
      <c r="TJW285" s="1182"/>
      <c r="TJX285" s="1182"/>
      <c r="TJY285" s="1182"/>
      <c r="TJZ285" s="1182"/>
      <c r="TKA285" s="1182"/>
      <c r="TKB285" s="1182"/>
      <c r="TKC285" s="1182"/>
      <c r="TKD285" s="1182"/>
      <c r="TKE285" s="1182"/>
      <c r="TKF285" s="1182"/>
      <c r="TKG285" s="1182"/>
      <c r="TKH285" s="1182"/>
      <c r="TKI285" s="1182"/>
      <c r="TKJ285" s="1182"/>
      <c r="TKK285" s="1177"/>
      <c r="TKL285" s="1182"/>
      <c r="TKM285" s="1182"/>
      <c r="TKN285" s="1182"/>
      <c r="TKO285" s="1182"/>
      <c r="TKP285" s="1182"/>
      <c r="TKQ285" s="1182"/>
      <c r="TKR285" s="1182"/>
      <c r="TKS285" s="1182"/>
      <c r="TKT285" s="1182"/>
      <c r="TKU285" s="1182"/>
      <c r="TKV285" s="1182"/>
      <c r="TKW285" s="1182"/>
      <c r="TKX285" s="1182"/>
      <c r="TKY285" s="1182"/>
      <c r="TKZ285" s="1177"/>
      <c r="TLA285" s="1182"/>
      <c r="TLB285" s="1182"/>
      <c r="TLC285" s="1182"/>
      <c r="TLD285" s="1182"/>
      <c r="TLE285" s="1182"/>
      <c r="TLF285" s="1182"/>
      <c r="TLG285" s="1182"/>
      <c r="TLH285" s="1182"/>
      <c r="TLI285" s="1182"/>
      <c r="TLJ285" s="1182"/>
      <c r="TLK285" s="1182"/>
      <c r="TLL285" s="1182"/>
      <c r="TLM285" s="1182"/>
      <c r="TLN285" s="1182"/>
      <c r="TLO285" s="1177"/>
      <c r="TLP285" s="1182"/>
      <c r="TLQ285" s="1182"/>
      <c r="TLR285" s="1182"/>
      <c r="TLS285" s="1182"/>
      <c r="TLT285" s="1182"/>
      <c r="TLU285" s="1182"/>
      <c r="TLV285" s="1182"/>
      <c r="TLW285" s="1182"/>
      <c r="TLX285" s="1182"/>
      <c r="TLY285" s="1182"/>
      <c r="TLZ285" s="1182"/>
      <c r="TMA285" s="1182"/>
      <c r="TMB285" s="1182"/>
      <c r="TMC285" s="1182"/>
      <c r="TMD285" s="1177"/>
      <c r="TME285" s="1182"/>
      <c r="TMF285" s="1182"/>
      <c r="TMG285" s="1182"/>
      <c r="TMH285" s="1182"/>
      <c r="TMI285" s="1182"/>
      <c r="TMJ285" s="1182"/>
      <c r="TMK285" s="1182"/>
      <c r="TML285" s="1182"/>
      <c r="TMM285" s="1182"/>
      <c r="TMN285" s="1182"/>
      <c r="TMO285" s="1182"/>
      <c r="TMP285" s="1182"/>
      <c r="TMQ285" s="1182"/>
      <c r="TMR285" s="1182"/>
      <c r="TMS285" s="1177"/>
      <c r="TMT285" s="1182"/>
      <c r="TMU285" s="1182"/>
      <c r="TMV285" s="1182"/>
      <c r="TMW285" s="1182"/>
      <c r="TMX285" s="1182"/>
      <c r="TMY285" s="1182"/>
      <c r="TMZ285" s="1182"/>
      <c r="TNA285" s="1182"/>
      <c r="TNB285" s="1182"/>
      <c r="TNC285" s="1182"/>
      <c r="TND285" s="1182"/>
      <c r="TNE285" s="1182"/>
      <c r="TNF285" s="1182"/>
      <c r="TNG285" s="1182"/>
      <c r="TNH285" s="1177"/>
      <c r="TNI285" s="1182"/>
      <c r="TNJ285" s="1182"/>
      <c r="TNK285" s="1182"/>
      <c r="TNL285" s="1182"/>
      <c r="TNM285" s="1182"/>
      <c r="TNN285" s="1182"/>
      <c r="TNO285" s="1182"/>
      <c r="TNP285" s="1182"/>
      <c r="TNQ285" s="1182"/>
      <c r="TNR285" s="1182"/>
      <c r="TNS285" s="1182"/>
      <c r="TNT285" s="1182"/>
      <c r="TNU285" s="1182"/>
      <c r="TNV285" s="1182"/>
      <c r="TNW285" s="1177"/>
      <c r="TNX285" s="1182"/>
      <c r="TNY285" s="1182"/>
      <c r="TNZ285" s="1182"/>
      <c r="TOA285" s="1182"/>
      <c r="TOB285" s="1182"/>
      <c r="TOC285" s="1182"/>
      <c r="TOD285" s="1182"/>
      <c r="TOE285" s="1182"/>
      <c r="TOF285" s="1182"/>
      <c r="TOG285" s="1182"/>
      <c r="TOH285" s="1182"/>
      <c r="TOI285" s="1182"/>
      <c r="TOJ285" s="1182"/>
      <c r="TOK285" s="1182"/>
      <c r="TOL285" s="1177"/>
      <c r="TOM285" s="1182"/>
      <c r="TON285" s="1182"/>
      <c r="TOO285" s="1182"/>
      <c r="TOP285" s="1182"/>
      <c r="TOQ285" s="1182"/>
      <c r="TOR285" s="1182"/>
      <c r="TOS285" s="1182"/>
      <c r="TOT285" s="1182"/>
      <c r="TOU285" s="1182"/>
      <c r="TOV285" s="1182"/>
      <c r="TOW285" s="1182"/>
      <c r="TOX285" s="1182"/>
      <c r="TOY285" s="1182"/>
      <c r="TOZ285" s="1182"/>
      <c r="TPA285" s="1177"/>
      <c r="TPB285" s="1182"/>
      <c r="TPC285" s="1182"/>
      <c r="TPD285" s="1182"/>
      <c r="TPE285" s="1182"/>
      <c r="TPF285" s="1182"/>
      <c r="TPG285" s="1182"/>
      <c r="TPH285" s="1182"/>
      <c r="TPI285" s="1182"/>
      <c r="TPJ285" s="1182"/>
      <c r="TPK285" s="1182"/>
      <c r="TPL285" s="1182"/>
      <c r="TPM285" s="1182"/>
      <c r="TPN285" s="1182"/>
      <c r="TPO285" s="1182"/>
      <c r="TPP285" s="1177"/>
      <c r="TPQ285" s="1182"/>
      <c r="TPR285" s="1182"/>
      <c r="TPS285" s="1182"/>
      <c r="TPT285" s="1182"/>
      <c r="TPU285" s="1182"/>
      <c r="TPV285" s="1182"/>
      <c r="TPW285" s="1182"/>
      <c r="TPX285" s="1182"/>
      <c r="TPY285" s="1182"/>
      <c r="TPZ285" s="1182"/>
      <c r="TQA285" s="1182"/>
      <c r="TQB285" s="1182"/>
      <c r="TQC285" s="1182"/>
      <c r="TQD285" s="1182"/>
      <c r="TQE285" s="1177"/>
      <c r="TQF285" s="1182"/>
      <c r="TQG285" s="1182"/>
      <c r="TQH285" s="1182"/>
      <c r="TQI285" s="1182"/>
      <c r="TQJ285" s="1182"/>
      <c r="TQK285" s="1182"/>
      <c r="TQL285" s="1182"/>
      <c r="TQM285" s="1182"/>
      <c r="TQN285" s="1182"/>
      <c r="TQO285" s="1182"/>
      <c r="TQP285" s="1182"/>
      <c r="TQQ285" s="1182"/>
      <c r="TQR285" s="1182"/>
      <c r="TQS285" s="1182"/>
      <c r="TQT285" s="1177"/>
      <c r="TQU285" s="1182"/>
      <c r="TQV285" s="1182"/>
      <c r="TQW285" s="1182"/>
      <c r="TQX285" s="1182"/>
      <c r="TQY285" s="1182"/>
      <c r="TQZ285" s="1182"/>
      <c r="TRA285" s="1182"/>
      <c r="TRB285" s="1182"/>
      <c r="TRC285" s="1182"/>
      <c r="TRD285" s="1182"/>
      <c r="TRE285" s="1182"/>
      <c r="TRF285" s="1182"/>
      <c r="TRG285" s="1182"/>
      <c r="TRH285" s="1182"/>
      <c r="TRI285" s="1177"/>
      <c r="TRJ285" s="1182"/>
      <c r="TRK285" s="1182"/>
      <c r="TRL285" s="1182"/>
      <c r="TRM285" s="1182"/>
      <c r="TRN285" s="1182"/>
      <c r="TRO285" s="1182"/>
      <c r="TRP285" s="1182"/>
      <c r="TRQ285" s="1182"/>
      <c r="TRR285" s="1182"/>
      <c r="TRS285" s="1182"/>
      <c r="TRT285" s="1182"/>
      <c r="TRU285" s="1182"/>
      <c r="TRV285" s="1182"/>
      <c r="TRW285" s="1182"/>
      <c r="TRX285" s="1177"/>
      <c r="TRY285" s="1182"/>
      <c r="TRZ285" s="1182"/>
      <c r="TSA285" s="1182"/>
      <c r="TSB285" s="1182"/>
      <c r="TSC285" s="1182"/>
      <c r="TSD285" s="1182"/>
      <c r="TSE285" s="1182"/>
      <c r="TSF285" s="1182"/>
      <c r="TSG285" s="1182"/>
      <c r="TSH285" s="1182"/>
      <c r="TSI285" s="1182"/>
      <c r="TSJ285" s="1182"/>
      <c r="TSK285" s="1182"/>
      <c r="TSL285" s="1182"/>
      <c r="TSM285" s="1177"/>
      <c r="TSN285" s="1182"/>
      <c r="TSO285" s="1182"/>
      <c r="TSP285" s="1182"/>
      <c r="TSQ285" s="1182"/>
      <c r="TSR285" s="1182"/>
      <c r="TSS285" s="1182"/>
      <c r="TST285" s="1182"/>
      <c r="TSU285" s="1182"/>
      <c r="TSV285" s="1182"/>
      <c r="TSW285" s="1182"/>
      <c r="TSX285" s="1182"/>
      <c r="TSY285" s="1182"/>
      <c r="TSZ285" s="1182"/>
      <c r="TTA285" s="1182"/>
      <c r="TTB285" s="1177"/>
      <c r="TTC285" s="1182"/>
      <c r="TTD285" s="1182"/>
      <c r="TTE285" s="1182"/>
      <c r="TTF285" s="1182"/>
      <c r="TTG285" s="1182"/>
      <c r="TTH285" s="1182"/>
      <c r="TTI285" s="1182"/>
      <c r="TTJ285" s="1182"/>
      <c r="TTK285" s="1182"/>
      <c r="TTL285" s="1182"/>
      <c r="TTM285" s="1182"/>
      <c r="TTN285" s="1182"/>
      <c r="TTO285" s="1182"/>
      <c r="TTP285" s="1182"/>
      <c r="TTQ285" s="1177"/>
      <c r="TTR285" s="1182"/>
      <c r="TTS285" s="1182"/>
      <c r="TTT285" s="1182"/>
      <c r="TTU285" s="1182"/>
      <c r="TTV285" s="1182"/>
      <c r="TTW285" s="1182"/>
      <c r="TTX285" s="1182"/>
      <c r="TTY285" s="1182"/>
      <c r="TTZ285" s="1182"/>
      <c r="TUA285" s="1182"/>
      <c r="TUB285" s="1182"/>
      <c r="TUC285" s="1182"/>
      <c r="TUD285" s="1182"/>
      <c r="TUE285" s="1182"/>
      <c r="TUF285" s="1177"/>
      <c r="TUG285" s="1182"/>
      <c r="TUH285" s="1182"/>
      <c r="TUI285" s="1182"/>
      <c r="TUJ285" s="1182"/>
      <c r="TUK285" s="1182"/>
      <c r="TUL285" s="1182"/>
      <c r="TUM285" s="1182"/>
      <c r="TUN285" s="1182"/>
      <c r="TUO285" s="1182"/>
      <c r="TUP285" s="1182"/>
      <c r="TUQ285" s="1182"/>
      <c r="TUR285" s="1182"/>
      <c r="TUS285" s="1182"/>
      <c r="TUT285" s="1182"/>
      <c r="TUU285" s="1177"/>
      <c r="TUV285" s="1182"/>
      <c r="TUW285" s="1182"/>
      <c r="TUX285" s="1182"/>
      <c r="TUY285" s="1182"/>
      <c r="TUZ285" s="1182"/>
      <c r="TVA285" s="1182"/>
      <c r="TVB285" s="1182"/>
      <c r="TVC285" s="1182"/>
      <c r="TVD285" s="1182"/>
      <c r="TVE285" s="1182"/>
      <c r="TVF285" s="1182"/>
      <c r="TVG285" s="1182"/>
      <c r="TVH285" s="1182"/>
      <c r="TVI285" s="1182"/>
      <c r="TVJ285" s="1177"/>
      <c r="TVK285" s="1182"/>
      <c r="TVL285" s="1182"/>
      <c r="TVM285" s="1182"/>
      <c r="TVN285" s="1182"/>
      <c r="TVO285" s="1182"/>
      <c r="TVP285" s="1182"/>
      <c r="TVQ285" s="1182"/>
      <c r="TVR285" s="1182"/>
      <c r="TVS285" s="1182"/>
      <c r="TVT285" s="1182"/>
      <c r="TVU285" s="1182"/>
      <c r="TVV285" s="1182"/>
      <c r="TVW285" s="1182"/>
      <c r="TVX285" s="1182"/>
      <c r="TVY285" s="1177"/>
      <c r="TVZ285" s="1182"/>
      <c r="TWA285" s="1182"/>
      <c r="TWB285" s="1182"/>
      <c r="TWC285" s="1182"/>
      <c r="TWD285" s="1182"/>
      <c r="TWE285" s="1182"/>
      <c r="TWF285" s="1182"/>
      <c r="TWG285" s="1182"/>
      <c r="TWH285" s="1182"/>
      <c r="TWI285" s="1182"/>
      <c r="TWJ285" s="1182"/>
      <c r="TWK285" s="1182"/>
      <c r="TWL285" s="1182"/>
      <c r="TWM285" s="1182"/>
      <c r="TWN285" s="1177"/>
      <c r="TWO285" s="1182"/>
      <c r="TWP285" s="1182"/>
      <c r="TWQ285" s="1182"/>
      <c r="TWR285" s="1182"/>
      <c r="TWS285" s="1182"/>
      <c r="TWT285" s="1182"/>
      <c r="TWU285" s="1182"/>
      <c r="TWV285" s="1182"/>
      <c r="TWW285" s="1182"/>
      <c r="TWX285" s="1182"/>
      <c r="TWY285" s="1182"/>
      <c r="TWZ285" s="1182"/>
      <c r="TXA285" s="1182"/>
      <c r="TXB285" s="1182"/>
      <c r="TXC285" s="1177"/>
      <c r="TXD285" s="1182"/>
      <c r="TXE285" s="1182"/>
      <c r="TXF285" s="1182"/>
      <c r="TXG285" s="1182"/>
      <c r="TXH285" s="1182"/>
      <c r="TXI285" s="1182"/>
      <c r="TXJ285" s="1182"/>
      <c r="TXK285" s="1182"/>
      <c r="TXL285" s="1182"/>
      <c r="TXM285" s="1182"/>
      <c r="TXN285" s="1182"/>
      <c r="TXO285" s="1182"/>
      <c r="TXP285" s="1182"/>
      <c r="TXQ285" s="1182"/>
      <c r="TXR285" s="1177"/>
      <c r="TXS285" s="1182"/>
      <c r="TXT285" s="1182"/>
      <c r="TXU285" s="1182"/>
      <c r="TXV285" s="1182"/>
      <c r="TXW285" s="1182"/>
      <c r="TXX285" s="1182"/>
      <c r="TXY285" s="1182"/>
      <c r="TXZ285" s="1182"/>
      <c r="TYA285" s="1182"/>
      <c r="TYB285" s="1182"/>
      <c r="TYC285" s="1182"/>
      <c r="TYD285" s="1182"/>
      <c r="TYE285" s="1182"/>
      <c r="TYF285" s="1182"/>
      <c r="TYG285" s="1177"/>
      <c r="TYH285" s="1182"/>
      <c r="TYI285" s="1182"/>
      <c r="TYJ285" s="1182"/>
      <c r="TYK285" s="1182"/>
      <c r="TYL285" s="1182"/>
      <c r="TYM285" s="1182"/>
      <c r="TYN285" s="1182"/>
      <c r="TYO285" s="1182"/>
      <c r="TYP285" s="1182"/>
      <c r="TYQ285" s="1182"/>
      <c r="TYR285" s="1182"/>
      <c r="TYS285" s="1182"/>
      <c r="TYT285" s="1182"/>
      <c r="TYU285" s="1182"/>
      <c r="TYV285" s="1177"/>
      <c r="TYW285" s="1182"/>
      <c r="TYX285" s="1182"/>
      <c r="TYY285" s="1182"/>
      <c r="TYZ285" s="1182"/>
      <c r="TZA285" s="1182"/>
      <c r="TZB285" s="1182"/>
      <c r="TZC285" s="1182"/>
      <c r="TZD285" s="1182"/>
      <c r="TZE285" s="1182"/>
      <c r="TZF285" s="1182"/>
      <c r="TZG285" s="1182"/>
      <c r="TZH285" s="1182"/>
      <c r="TZI285" s="1182"/>
      <c r="TZJ285" s="1182"/>
      <c r="TZK285" s="1177"/>
      <c r="TZL285" s="1182"/>
      <c r="TZM285" s="1182"/>
      <c r="TZN285" s="1182"/>
      <c r="TZO285" s="1182"/>
      <c r="TZP285" s="1182"/>
      <c r="TZQ285" s="1182"/>
      <c r="TZR285" s="1182"/>
      <c r="TZS285" s="1182"/>
      <c r="TZT285" s="1182"/>
      <c r="TZU285" s="1182"/>
      <c r="TZV285" s="1182"/>
      <c r="TZW285" s="1182"/>
      <c r="TZX285" s="1182"/>
      <c r="TZY285" s="1182"/>
      <c r="TZZ285" s="1177"/>
      <c r="UAA285" s="1182"/>
      <c r="UAB285" s="1182"/>
      <c r="UAC285" s="1182"/>
      <c r="UAD285" s="1182"/>
      <c r="UAE285" s="1182"/>
      <c r="UAF285" s="1182"/>
      <c r="UAG285" s="1182"/>
      <c r="UAH285" s="1182"/>
      <c r="UAI285" s="1182"/>
      <c r="UAJ285" s="1182"/>
      <c r="UAK285" s="1182"/>
      <c r="UAL285" s="1182"/>
      <c r="UAM285" s="1182"/>
      <c r="UAN285" s="1182"/>
      <c r="UAO285" s="1177"/>
      <c r="UAP285" s="1182"/>
      <c r="UAQ285" s="1182"/>
      <c r="UAR285" s="1182"/>
      <c r="UAS285" s="1182"/>
      <c r="UAT285" s="1182"/>
      <c r="UAU285" s="1182"/>
      <c r="UAV285" s="1182"/>
      <c r="UAW285" s="1182"/>
      <c r="UAX285" s="1182"/>
      <c r="UAY285" s="1182"/>
      <c r="UAZ285" s="1182"/>
      <c r="UBA285" s="1182"/>
      <c r="UBB285" s="1182"/>
      <c r="UBC285" s="1182"/>
      <c r="UBD285" s="1177"/>
      <c r="UBE285" s="1182"/>
      <c r="UBF285" s="1182"/>
      <c r="UBG285" s="1182"/>
      <c r="UBH285" s="1182"/>
      <c r="UBI285" s="1182"/>
      <c r="UBJ285" s="1182"/>
      <c r="UBK285" s="1182"/>
      <c r="UBL285" s="1182"/>
      <c r="UBM285" s="1182"/>
      <c r="UBN285" s="1182"/>
      <c r="UBO285" s="1182"/>
      <c r="UBP285" s="1182"/>
      <c r="UBQ285" s="1182"/>
      <c r="UBR285" s="1182"/>
      <c r="UBS285" s="1177"/>
      <c r="UBT285" s="1182"/>
      <c r="UBU285" s="1182"/>
      <c r="UBV285" s="1182"/>
      <c r="UBW285" s="1182"/>
      <c r="UBX285" s="1182"/>
      <c r="UBY285" s="1182"/>
      <c r="UBZ285" s="1182"/>
      <c r="UCA285" s="1182"/>
      <c r="UCB285" s="1182"/>
      <c r="UCC285" s="1182"/>
      <c r="UCD285" s="1182"/>
      <c r="UCE285" s="1182"/>
      <c r="UCF285" s="1182"/>
      <c r="UCG285" s="1182"/>
      <c r="UCH285" s="1177"/>
      <c r="UCI285" s="1182"/>
      <c r="UCJ285" s="1182"/>
      <c r="UCK285" s="1182"/>
      <c r="UCL285" s="1182"/>
      <c r="UCM285" s="1182"/>
      <c r="UCN285" s="1182"/>
      <c r="UCO285" s="1182"/>
      <c r="UCP285" s="1182"/>
      <c r="UCQ285" s="1182"/>
      <c r="UCR285" s="1182"/>
      <c r="UCS285" s="1182"/>
      <c r="UCT285" s="1182"/>
      <c r="UCU285" s="1182"/>
      <c r="UCV285" s="1182"/>
      <c r="UCW285" s="1177"/>
      <c r="UCX285" s="1182"/>
      <c r="UCY285" s="1182"/>
      <c r="UCZ285" s="1182"/>
      <c r="UDA285" s="1182"/>
      <c r="UDB285" s="1182"/>
      <c r="UDC285" s="1182"/>
      <c r="UDD285" s="1182"/>
      <c r="UDE285" s="1182"/>
      <c r="UDF285" s="1182"/>
      <c r="UDG285" s="1182"/>
      <c r="UDH285" s="1182"/>
      <c r="UDI285" s="1182"/>
      <c r="UDJ285" s="1182"/>
      <c r="UDK285" s="1182"/>
      <c r="UDL285" s="1177"/>
      <c r="UDM285" s="1182"/>
      <c r="UDN285" s="1182"/>
      <c r="UDO285" s="1182"/>
      <c r="UDP285" s="1182"/>
      <c r="UDQ285" s="1182"/>
      <c r="UDR285" s="1182"/>
      <c r="UDS285" s="1182"/>
      <c r="UDT285" s="1182"/>
      <c r="UDU285" s="1182"/>
      <c r="UDV285" s="1182"/>
      <c r="UDW285" s="1182"/>
      <c r="UDX285" s="1182"/>
      <c r="UDY285" s="1182"/>
      <c r="UDZ285" s="1182"/>
      <c r="UEA285" s="1177"/>
      <c r="UEB285" s="1182"/>
      <c r="UEC285" s="1182"/>
      <c r="UED285" s="1182"/>
      <c r="UEE285" s="1182"/>
      <c r="UEF285" s="1182"/>
      <c r="UEG285" s="1182"/>
      <c r="UEH285" s="1182"/>
      <c r="UEI285" s="1182"/>
      <c r="UEJ285" s="1182"/>
      <c r="UEK285" s="1182"/>
      <c r="UEL285" s="1182"/>
      <c r="UEM285" s="1182"/>
      <c r="UEN285" s="1182"/>
      <c r="UEO285" s="1182"/>
      <c r="UEP285" s="1177"/>
      <c r="UEQ285" s="1182"/>
      <c r="UER285" s="1182"/>
      <c r="UES285" s="1182"/>
      <c r="UET285" s="1182"/>
      <c r="UEU285" s="1182"/>
      <c r="UEV285" s="1182"/>
      <c r="UEW285" s="1182"/>
      <c r="UEX285" s="1182"/>
      <c r="UEY285" s="1182"/>
      <c r="UEZ285" s="1182"/>
      <c r="UFA285" s="1182"/>
      <c r="UFB285" s="1182"/>
      <c r="UFC285" s="1182"/>
      <c r="UFD285" s="1182"/>
      <c r="UFE285" s="1177"/>
      <c r="UFF285" s="1182"/>
      <c r="UFG285" s="1182"/>
      <c r="UFH285" s="1182"/>
      <c r="UFI285" s="1182"/>
      <c r="UFJ285" s="1182"/>
      <c r="UFK285" s="1182"/>
      <c r="UFL285" s="1182"/>
      <c r="UFM285" s="1182"/>
      <c r="UFN285" s="1182"/>
      <c r="UFO285" s="1182"/>
      <c r="UFP285" s="1182"/>
      <c r="UFQ285" s="1182"/>
      <c r="UFR285" s="1182"/>
      <c r="UFS285" s="1182"/>
      <c r="UFT285" s="1177"/>
      <c r="UFU285" s="1182"/>
      <c r="UFV285" s="1182"/>
      <c r="UFW285" s="1182"/>
      <c r="UFX285" s="1182"/>
      <c r="UFY285" s="1182"/>
      <c r="UFZ285" s="1182"/>
      <c r="UGA285" s="1182"/>
      <c r="UGB285" s="1182"/>
      <c r="UGC285" s="1182"/>
      <c r="UGD285" s="1182"/>
      <c r="UGE285" s="1182"/>
      <c r="UGF285" s="1182"/>
      <c r="UGG285" s="1182"/>
      <c r="UGH285" s="1182"/>
      <c r="UGI285" s="1177"/>
      <c r="UGJ285" s="1182"/>
      <c r="UGK285" s="1182"/>
      <c r="UGL285" s="1182"/>
      <c r="UGM285" s="1182"/>
      <c r="UGN285" s="1182"/>
      <c r="UGO285" s="1182"/>
      <c r="UGP285" s="1182"/>
      <c r="UGQ285" s="1182"/>
      <c r="UGR285" s="1182"/>
      <c r="UGS285" s="1182"/>
      <c r="UGT285" s="1182"/>
      <c r="UGU285" s="1182"/>
      <c r="UGV285" s="1182"/>
      <c r="UGW285" s="1182"/>
      <c r="UGX285" s="1177"/>
      <c r="UGY285" s="1182"/>
      <c r="UGZ285" s="1182"/>
      <c r="UHA285" s="1182"/>
      <c r="UHB285" s="1182"/>
      <c r="UHC285" s="1182"/>
      <c r="UHD285" s="1182"/>
      <c r="UHE285" s="1182"/>
      <c r="UHF285" s="1182"/>
      <c r="UHG285" s="1182"/>
      <c r="UHH285" s="1182"/>
      <c r="UHI285" s="1182"/>
      <c r="UHJ285" s="1182"/>
      <c r="UHK285" s="1182"/>
      <c r="UHL285" s="1182"/>
      <c r="UHM285" s="1177"/>
      <c r="UHN285" s="1182"/>
      <c r="UHO285" s="1182"/>
      <c r="UHP285" s="1182"/>
      <c r="UHQ285" s="1182"/>
      <c r="UHR285" s="1182"/>
      <c r="UHS285" s="1182"/>
      <c r="UHT285" s="1182"/>
      <c r="UHU285" s="1182"/>
      <c r="UHV285" s="1182"/>
      <c r="UHW285" s="1182"/>
      <c r="UHX285" s="1182"/>
      <c r="UHY285" s="1182"/>
      <c r="UHZ285" s="1182"/>
      <c r="UIA285" s="1182"/>
      <c r="UIB285" s="1177"/>
      <c r="UIC285" s="1182"/>
      <c r="UID285" s="1182"/>
      <c r="UIE285" s="1182"/>
      <c r="UIF285" s="1182"/>
      <c r="UIG285" s="1182"/>
      <c r="UIH285" s="1182"/>
      <c r="UII285" s="1182"/>
      <c r="UIJ285" s="1182"/>
      <c r="UIK285" s="1182"/>
      <c r="UIL285" s="1182"/>
      <c r="UIM285" s="1182"/>
      <c r="UIN285" s="1182"/>
      <c r="UIO285" s="1182"/>
      <c r="UIP285" s="1182"/>
      <c r="UIQ285" s="1177"/>
      <c r="UIR285" s="1182"/>
      <c r="UIS285" s="1182"/>
      <c r="UIT285" s="1182"/>
      <c r="UIU285" s="1182"/>
      <c r="UIV285" s="1182"/>
      <c r="UIW285" s="1182"/>
      <c r="UIX285" s="1182"/>
      <c r="UIY285" s="1182"/>
      <c r="UIZ285" s="1182"/>
      <c r="UJA285" s="1182"/>
      <c r="UJB285" s="1182"/>
      <c r="UJC285" s="1182"/>
      <c r="UJD285" s="1182"/>
      <c r="UJE285" s="1182"/>
      <c r="UJF285" s="1177"/>
      <c r="UJG285" s="1182"/>
      <c r="UJH285" s="1182"/>
      <c r="UJI285" s="1182"/>
      <c r="UJJ285" s="1182"/>
      <c r="UJK285" s="1182"/>
      <c r="UJL285" s="1182"/>
      <c r="UJM285" s="1182"/>
      <c r="UJN285" s="1182"/>
      <c r="UJO285" s="1182"/>
      <c r="UJP285" s="1182"/>
      <c r="UJQ285" s="1182"/>
      <c r="UJR285" s="1182"/>
      <c r="UJS285" s="1182"/>
      <c r="UJT285" s="1182"/>
      <c r="UJU285" s="1177"/>
      <c r="UJV285" s="1182"/>
      <c r="UJW285" s="1182"/>
      <c r="UJX285" s="1182"/>
      <c r="UJY285" s="1182"/>
      <c r="UJZ285" s="1182"/>
      <c r="UKA285" s="1182"/>
      <c r="UKB285" s="1182"/>
      <c r="UKC285" s="1182"/>
      <c r="UKD285" s="1182"/>
      <c r="UKE285" s="1182"/>
      <c r="UKF285" s="1182"/>
      <c r="UKG285" s="1182"/>
      <c r="UKH285" s="1182"/>
      <c r="UKI285" s="1182"/>
      <c r="UKJ285" s="1177"/>
      <c r="UKK285" s="1182"/>
      <c r="UKL285" s="1182"/>
      <c r="UKM285" s="1182"/>
      <c r="UKN285" s="1182"/>
      <c r="UKO285" s="1182"/>
      <c r="UKP285" s="1182"/>
      <c r="UKQ285" s="1182"/>
      <c r="UKR285" s="1182"/>
      <c r="UKS285" s="1182"/>
      <c r="UKT285" s="1182"/>
      <c r="UKU285" s="1182"/>
      <c r="UKV285" s="1182"/>
      <c r="UKW285" s="1182"/>
      <c r="UKX285" s="1182"/>
      <c r="UKY285" s="1177"/>
      <c r="UKZ285" s="1182"/>
      <c r="ULA285" s="1182"/>
      <c r="ULB285" s="1182"/>
      <c r="ULC285" s="1182"/>
      <c r="ULD285" s="1182"/>
      <c r="ULE285" s="1182"/>
      <c r="ULF285" s="1182"/>
      <c r="ULG285" s="1182"/>
      <c r="ULH285" s="1182"/>
      <c r="ULI285" s="1182"/>
      <c r="ULJ285" s="1182"/>
      <c r="ULK285" s="1182"/>
      <c r="ULL285" s="1182"/>
      <c r="ULM285" s="1182"/>
      <c r="ULN285" s="1177"/>
      <c r="ULO285" s="1182"/>
      <c r="ULP285" s="1182"/>
      <c r="ULQ285" s="1182"/>
      <c r="ULR285" s="1182"/>
      <c r="ULS285" s="1182"/>
      <c r="ULT285" s="1182"/>
      <c r="ULU285" s="1182"/>
      <c r="ULV285" s="1182"/>
      <c r="ULW285" s="1182"/>
      <c r="ULX285" s="1182"/>
      <c r="ULY285" s="1182"/>
      <c r="ULZ285" s="1182"/>
      <c r="UMA285" s="1182"/>
      <c r="UMB285" s="1182"/>
      <c r="UMC285" s="1177"/>
      <c r="UMD285" s="1182"/>
      <c r="UME285" s="1182"/>
      <c r="UMF285" s="1182"/>
      <c r="UMG285" s="1182"/>
      <c r="UMH285" s="1182"/>
      <c r="UMI285" s="1182"/>
      <c r="UMJ285" s="1182"/>
      <c r="UMK285" s="1182"/>
      <c r="UML285" s="1182"/>
      <c r="UMM285" s="1182"/>
      <c r="UMN285" s="1182"/>
      <c r="UMO285" s="1182"/>
      <c r="UMP285" s="1182"/>
      <c r="UMQ285" s="1182"/>
      <c r="UMR285" s="1177"/>
      <c r="UMS285" s="1182"/>
      <c r="UMT285" s="1182"/>
      <c r="UMU285" s="1182"/>
      <c r="UMV285" s="1182"/>
      <c r="UMW285" s="1182"/>
      <c r="UMX285" s="1182"/>
      <c r="UMY285" s="1182"/>
      <c r="UMZ285" s="1182"/>
      <c r="UNA285" s="1182"/>
      <c r="UNB285" s="1182"/>
      <c r="UNC285" s="1182"/>
      <c r="UND285" s="1182"/>
      <c r="UNE285" s="1182"/>
      <c r="UNF285" s="1182"/>
      <c r="UNG285" s="1177"/>
      <c r="UNH285" s="1182"/>
      <c r="UNI285" s="1182"/>
      <c r="UNJ285" s="1182"/>
      <c r="UNK285" s="1182"/>
      <c r="UNL285" s="1182"/>
      <c r="UNM285" s="1182"/>
      <c r="UNN285" s="1182"/>
      <c r="UNO285" s="1182"/>
      <c r="UNP285" s="1182"/>
      <c r="UNQ285" s="1182"/>
      <c r="UNR285" s="1182"/>
      <c r="UNS285" s="1182"/>
      <c r="UNT285" s="1182"/>
      <c r="UNU285" s="1182"/>
      <c r="UNV285" s="1177"/>
      <c r="UNW285" s="1182"/>
      <c r="UNX285" s="1182"/>
      <c r="UNY285" s="1182"/>
      <c r="UNZ285" s="1182"/>
      <c r="UOA285" s="1182"/>
      <c r="UOB285" s="1182"/>
      <c r="UOC285" s="1182"/>
      <c r="UOD285" s="1182"/>
      <c r="UOE285" s="1182"/>
      <c r="UOF285" s="1182"/>
      <c r="UOG285" s="1182"/>
      <c r="UOH285" s="1182"/>
      <c r="UOI285" s="1182"/>
      <c r="UOJ285" s="1182"/>
      <c r="UOK285" s="1177"/>
      <c r="UOL285" s="1182"/>
      <c r="UOM285" s="1182"/>
      <c r="UON285" s="1182"/>
      <c r="UOO285" s="1182"/>
      <c r="UOP285" s="1182"/>
      <c r="UOQ285" s="1182"/>
      <c r="UOR285" s="1182"/>
      <c r="UOS285" s="1182"/>
      <c r="UOT285" s="1182"/>
      <c r="UOU285" s="1182"/>
      <c r="UOV285" s="1182"/>
      <c r="UOW285" s="1182"/>
      <c r="UOX285" s="1182"/>
      <c r="UOY285" s="1182"/>
      <c r="UOZ285" s="1177"/>
      <c r="UPA285" s="1182"/>
      <c r="UPB285" s="1182"/>
      <c r="UPC285" s="1182"/>
      <c r="UPD285" s="1182"/>
      <c r="UPE285" s="1182"/>
      <c r="UPF285" s="1182"/>
      <c r="UPG285" s="1182"/>
      <c r="UPH285" s="1182"/>
      <c r="UPI285" s="1182"/>
      <c r="UPJ285" s="1182"/>
      <c r="UPK285" s="1182"/>
      <c r="UPL285" s="1182"/>
      <c r="UPM285" s="1182"/>
      <c r="UPN285" s="1182"/>
      <c r="UPO285" s="1177"/>
      <c r="UPP285" s="1182"/>
      <c r="UPQ285" s="1182"/>
      <c r="UPR285" s="1182"/>
      <c r="UPS285" s="1182"/>
      <c r="UPT285" s="1182"/>
      <c r="UPU285" s="1182"/>
      <c r="UPV285" s="1182"/>
      <c r="UPW285" s="1182"/>
      <c r="UPX285" s="1182"/>
      <c r="UPY285" s="1182"/>
      <c r="UPZ285" s="1182"/>
      <c r="UQA285" s="1182"/>
      <c r="UQB285" s="1182"/>
      <c r="UQC285" s="1182"/>
      <c r="UQD285" s="1177"/>
      <c r="UQE285" s="1182"/>
      <c r="UQF285" s="1182"/>
      <c r="UQG285" s="1182"/>
      <c r="UQH285" s="1182"/>
      <c r="UQI285" s="1182"/>
      <c r="UQJ285" s="1182"/>
      <c r="UQK285" s="1182"/>
      <c r="UQL285" s="1182"/>
      <c r="UQM285" s="1182"/>
      <c r="UQN285" s="1182"/>
      <c r="UQO285" s="1182"/>
      <c r="UQP285" s="1182"/>
      <c r="UQQ285" s="1182"/>
      <c r="UQR285" s="1182"/>
      <c r="UQS285" s="1177"/>
      <c r="UQT285" s="1182"/>
      <c r="UQU285" s="1182"/>
      <c r="UQV285" s="1182"/>
      <c r="UQW285" s="1182"/>
      <c r="UQX285" s="1182"/>
      <c r="UQY285" s="1182"/>
      <c r="UQZ285" s="1182"/>
      <c r="URA285" s="1182"/>
      <c r="URB285" s="1182"/>
      <c r="URC285" s="1182"/>
      <c r="URD285" s="1182"/>
      <c r="URE285" s="1182"/>
      <c r="URF285" s="1182"/>
      <c r="URG285" s="1182"/>
      <c r="URH285" s="1177"/>
      <c r="URI285" s="1182"/>
      <c r="URJ285" s="1182"/>
      <c r="URK285" s="1182"/>
      <c r="URL285" s="1182"/>
      <c r="URM285" s="1182"/>
      <c r="URN285" s="1182"/>
      <c r="URO285" s="1182"/>
      <c r="URP285" s="1182"/>
      <c r="URQ285" s="1182"/>
      <c r="URR285" s="1182"/>
      <c r="URS285" s="1182"/>
      <c r="URT285" s="1182"/>
      <c r="URU285" s="1182"/>
      <c r="URV285" s="1182"/>
      <c r="URW285" s="1177"/>
      <c r="URX285" s="1182"/>
      <c r="URY285" s="1182"/>
      <c r="URZ285" s="1182"/>
      <c r="USA285" s="1182"/>
      <c r="USB285" s="1182"/>
      <c r="USC285" s="1182"/>
      <c r="USD285" s="1182"/>
      <c r="USE285" s="1182"/>
      <c r="USF285" s="1182"/>
      <c r="USG285" s="1182"/>
      <c r="USH285" s="1182"/>
      <c r="USI285" s="1182"/>
      <c r="USJ285" s="1182"/>
      <c r="USK285" s="1182"/>
      <c r="USL285" s="1177"/>
      <c r="USM285" s="1182"/>
      <c r="USN285" s="1182"/>
      <c r="USO285" s="1182"/>
      <c r="USP285" s="1182"/>
      <c r="USQ285" s="1182"/>
      <c r="USR285" s="1182"/>
      <c r="USS285" s="1182"/>
      <c r="UST285" s="1182"/>
      <c r="USU285" s="1182"/>
      <c r="USV285" s="1182"/>
      <c r="USW285" s="1182"/>
      <c r="USX285" s="1182"/>
      <c r="USY285" s="1182"/>
      <c r="USZ285" s="1182"/>
      <c r="UTA285" s="1177"/>
      <c r="UTB285" s="1182"/>
      <c r="UTC285" s="1182"/>
      <c r="UTD285" s="1182"/>
      <c r="UTE285" s="1182"/>
      <c r="UTF285" s="1182"/>
      <c r="UTG285" s="1182"/>
      <c r="UTH285" s="1182"/>
      <c r="UTI285" s="1182"/>
      <c r="UTJ285" s="1182"/>
      <c r="UTK285" s="1182"/>
      <c r="UTL285" s="1182"/>
      <c r="UTM285" s="1182"/>
      <c r="UTN285" s="1182"/>
      <c r="UTO285" s="1182"/>
      <c r="UTP285" s="1177"/>
      <c r="UTQ285" s="1182"/>
      <c r="UTR285" s="1182"/>
      <c r="UTS285" s="1182"/>
      <c r="UTT285" s="1182"/>
      <c r="UTU285" s="1182"/>
      <c r="UTV285" s="1182"/>
      <c r="UTW285" s="1182"/>
      <c r="UTX285" s="1182"/>
      <c r="UTY285" s="1182"/>
      <c r="UTZ285" s="1182"/>
      <c r="UUA285" s="1182"/>
      <c r="UUB285" s="1182"/>
      <c r="UUC285" s="1182"/>
      <c r="UUD285" s="1182"/>
      <c r="UUE285" s="1177"/>
      <c r="UUF285" s="1182"/>
      <c r="UUG285" s="1182"/>
      <c r="UUH285" s="1182"/>
      <c r="UUI285" s="1182"/>
      <c r="UUJ285" s="1182"/>
      <c r="UUK285" s="1182"/>
      <c r="UUL285" s="1182"/>
      <c r="UUM285" s="1182"/>
      <c r="UUN285" s="1182"/>
      <c r="UUO285" s="1182"/>
      <c r="UUP285" s="1182"/>
      <c r="UUQ285" s="1182"/>
      <c r="UUR285" s="1182"/>
      <c r="UUS285" s="1182"/>
      <c r="UUT285" s="1177"/>
      <c r="UUU285" s="1182"/>
      <c r="UUV285" s="1182"/>
      <c r="UUW285" s="1182"/>
      <c r="UUX285" s="1182"/>
      <c r="UUY285" s="1182"/>
      <c r="UUZ285" s="1182"/>
      <c r="UVA285" s="1182"/>
      <c r="UVB285" s="1182"/>
      <c r="UVC285" s="1182"/>
      <c r="UVD285" s="1182"/>
      <c r="UVE285" s="1182"/>
      <c r="UVF285" s="1182"/>
      <c r="UVG285" s="1182"/>
      <c r="UVH285" s="1182"/>
      <c r="UVI285" s="1177"/>
      <c r="UVJ285" s="1182"/>
      <c r="UVK285" s="1182"/>
      <c r="UVL285" s="1182"/>
      <c r="UVM285" s="1182"/>
      <c r="UVN285" s="1182"/>
      <c r="UVO285" s="1182"/>
      <c r="UVP285" s="1182"/>
      <c r="UVQ285" s="1182"/>
      <c r="UVR285" s="1182"/>
      <c r="UVS285" s="1182"/>
      <c r="UVT285" s="1182"/>
      <c r="UVU285" s="1182"/>
      <c r="UVV285" s="1182"/>
      <c r="UVW285" s="1182"/>
      <c r="UVX285" s="1177"/>
      <c r="UVY285" s="1182"/>
      <c r="UVZ285" s="1182"/>
      <c r="UWA285" s="1182"/>
      <c r="UWB285" s="1182"/>
      <c r="UWC285" s="1182"/>
      <c r="UWD285" s="1182"/>
      <c r="UWE285" s="1182"/>
      <c r="UWF285" s="1182"/>
      <c r="UWG285" s="1182"/>
      <c r="UWH285" s="1182"/>
      <c r="UWI285" s="1182"/>
      <c r="UWJ285" s="1182"/>
      <c r="UWK285" s="1182"/>
      <c r="UWL285" s="1182"/>
      <c r="UWM285" s="1177"/>
      <c r="UWN285" s="1182"/>
      <c r="UWO285" s="1182"/>
      <c r="UWP285" s="1182"/>
      <c r="UWQ285" s="1182"/>
      <c r="UWR285" s="1182"/>
      <c r="UWS285" s="1182"/>
      <c r="UWT285" s="1182"/>
      <c r="UWU285" s="1182"/>
      <c r="UWV285" s="1182"/>
      <c r="UWW285" s="1182"/>
      <c r="UWX285" s="1182"/>
      <c r="UWY285" s="1182"/>
      <c r="UWZ285" s="1182"/>
      <c r="UXA285" s="1182"/>
      <c r="UXB285" s="1177"/>
      <c r="UXC285" s="1182"/>
      <c r="UXD285" s="1182"/>
      <c r="UXE285" s="1182"/>
      <c r="UXF285" s="1182"/>
      <c r="UXG285" s="1182"/>
      <c r="UXH285" s="1182"/>
      <c r="UXI285" s="1182"/>
      <c r="UXJ285" s="1182"/>
      <c r="UXK285" s="1182"/>
      <c r="UXL285" s="1182"/>
      <c r="UXM285" s="1182"/>
      <c r="UXN285" s="1182"/>
      <c r="UXO285" s="1182"/>
      <c r="UXP285" s="1182"/>
      <c r="UXQ285" s="1177"/>
      <c r="UXR285" s="1182"/>
      <c r="UXS285" s="1182"/>
      <c r="UXT285" s="1182"/>
      <c r="UXU285" s="1182"/>
      <c r="UXV285" s="1182"/>
      <c r="UXW285" s="1182"/>
      <c r="UXX285" s="1182"/>
      <c r="UXY285" s="1182"/>
      <c r="UXZ285" s="1182"/>
      <c r="UYA285" s="1182"/>
      <c r="UYB285" s="1182"/>
      <c r="UYC285" s="1182"/>
      <c r="UYD285" s="1182"/>
      <c r="UYE285" s="1182"/>
      <c r="UYF285" s="1177"/>
      <c r="UYG285" s="1182"/>
      <c r="UYH285" s="1182"/>
      <c r="UYI285" s="1182"/>
      <c r="UYJ285" s="1182"/>
      <c r="UYK285" s="1182"/>
      <c r="UYL285" s="1182"/>
      <c r="UYM285" s="1182"/>
      <c r="UYN285" s="1182"/>
      <c r="UYO285" s="1182"/>
      <c r="UYP285" s="1182"/>
      <c r="UYQ285" s="1182"/>
      <c r="UYR285" s="1182"/>
      <c r="UYS285" s="1182"/>
      <c r="UYT285" s="1182"/>
      <c r="UYU285" s="1177"/>
      <c r="UYV285" s="1182"/>
      <c r="UYW285" s="1182"/>
      <c r="UYX285" s="1182"/>
      <c r="UYY285" s="1182"/>
      <c r="UYZ285" s="1182"/>
      <c r="UZA285" s="1182"/>
      <c r="UZB285" s="1182"/>
      <c r="UZC285" s="1182"/>
      <c r="UZD285" s="1182"/>
      <c r="UZE285" s="1182"/>
      <c r="UZF285" s="1182"/>
      <c r="UZG285" s="1182"/>
      <c r="UZH285" s="1182"/>
      <c r="UZI285" s="1182"/>
      <c r="UZJ285" s="1177"/>
      <c r="UZK285" s="1182"/>
      <c r="UZL285" s="1182"/>
      <c r="UZM285" s="1182"/>
      <c r="UZN285" s="1182"/>
      <c r="UZO285" s="1182"/>
      <c r="UZP285" s="1182"/>
      <c r="UZQ285" s="1182"/>
      <c r="UZR285" s="1182"/>
      <c r="UZS285" s="1182"/>
      <c r="UZT285" s="1182"/>
      <c r="UZU285" s="1182"/>
      <c r="UZV285" s="1182"/>
      <c r="UZW285" s="1182"/>
      <c r="UZX285" s="1182"/>
      <c r="UZY285" s="1177"/>
      <c r="UZZ285" s="1182"/>
      <c r="VAA285" s="1182"/>
      <c r="VAB285" s="1182"/>
      <c r="VAC285" s="1182"/>
      <c r="VAD285" s="1182"/>
      <c r="VAE285" s="1182"/>
      <c r="VAF285" s="1182"/>
      <c r="VAG285" s="1182"/>
      <c r="VAH285" s="1182"/>
      <c r="VAI285" s="1182"/>
      <c r="VAJ285" s="1182"/>
      <c r="VAK285" s="1182"/>
      <c r="VAL285" s="1182"/>
      <c r="VAM285" s="1182"/>
      <c r="VAN285" s="1177"/>
      <c r="VAO285" s="1182"/>
      <c r="VAP285" s="1182"/>
      <c r="VAQ285" s="1182"/>
      <c r="VAR285" s="1182"/>
      <c r="VAS285" s="1182"/>
      <c r="VAT285" s="1182"/>
      <c r="VAU285" s="1182"/>
      <c r="VAV285" s="1182"/>
      <c r="VAW285" s="1182"/>
      <c r="VAX285" s="1182"/>
      <c r="VAY285" s="1182"/>
      <c r="VAZ285" s="1182"/>
      <c r="VBA285" s="1182"/>
      <c r="VBB285" s="1182"/>
      <c r="VBC285" s="1177"/>
      <c r="VBD285" s="1182"/>
      <c r="VBE285" s="1182"/>
      <c r="VBF285" s="1182"/>
      <c r="VBG285" s="1182"/>
      <c r="VBH285" s="1182"/>
      <c r="VBI285" s="1182"/>
      <c r="VBJ285" s="1182"/>
      <c r="VBK285" s="1182"/>
      <c r="VBL285" s="1182"/>
      <c r="VBM285" s="1182"/>
      <c r="VBN285" s="1182"/>
      <c r="VBO285" s="1182"/>
      <c r="VBP285" s="1182"/>
      <c r="VBQ285" s="1182"/>
      <c r="VBR285" s="1177"/>
      <c r="VBS285" s="1182"/>
      <c r="VBT285" s="1182"/>
      <c r="VBU285" s="1182"/>
      <c r="VBV285" s="1182"/>
      <c r="VBW285" s="1182"/>
      <c r="VBX285" s="1182"/>
      <c r="VBY285" s="1182"/>
      <c r="VBZ285" s="1182"/>
      <c r="VCA285" s="1182"/>
      <c r="VCB285" s="1182"/>
      <c r="VCC285" s="1182"/>
      <c r="VCD285" s="1182"/>
      <c r="VCE285" s="1182"/>
      <c r="VCF285" s="1182"/>
      <c r="VCG285" s="1177"/>
      <c r="VCH285" s="1182"/>
      <c r="VCI285" s="1182"/>
      <c r="VCJ285" s="1182"/>
      <c r="VCK285" s="1182"/>
      <c r="VCL285" s="1182"/>
      <c r="VCM285" s="1182"/>
      <c r="VCN285" s="1182"/>
      <c r="VCO285" s="1182"/>
      <c r="VCP285" s="1182"/>
      <c r="VCQ285" s="1182"/>
      <c r="VCR285" s="1182"/>
      <c r="VCS285" s="1182"/>
      <c r="VCT285" s="1182"/>
      <c r="VCU285" s="1182"/>
      <c r="VCV285" s="1177"/>
      <c r="VCW285" s="1182"/>
      <c r="VCX285" s="1182"/>
      <c r="VCY285" s="1182"/>
      <c r="VCZ285" s="1182"/>
      <c r="VDA285" s="1182"/>
      <c r="VDB285" s="1182"/>
      <c r="VDC285" s="1182"/>
      <c r="VDD285" s="1182"/>
      <c r="VDE285" s="1182"/>
      <c r="VDF285" s="1182"/>
      <c r="VDG285" s="1182"/>
      <c r="VDH285" s="1182"/>
      <c r="VDI285" s="1182"/>
      <c r="VDJ285" s="1182"/>
      <c r="VDK285" s="1177"/>
      <c r="VDL285" s="1182"/>
      <c r="VDM285" s="1182"/>
      <c r="VDN285" s="1182"/>
      <c r="VDO285" s="1182"/>
      <c r="VDP285" s="1182"/>
      <c r="VDQ285" s="1182"/>
      <c r="VDR285" s="1182"/>
      <c r="VDS285" s="1182"/>
      <c r="VDT285" s="1182"/>
      <c r="VDU285" s="1182"/>
      <c r="VDV285" s="1182"/>
      <c r="VDW285" s="1182"/>
      <c r="VDX285" s="1182"/>
      <c r="VDY285" s="1182"/>
      <c r="VDZ285" s="1177"/>
      <c r="VEA285" s="1182"/>
      <c r="VEB285" s="1182"/>
      <c r="VEC285" s="1182"/>
      <c r="VED285" s="1182"/>
      <c r="VEE285" s="1182"/>
      <c r="VEF285" s="1182"/>
      <c r="VEG285" s="1182"/>
      <c r="VEH285" s="1182"/>
      <c r="VEI285" s="1182"/>
      <c r="VEJ285" s="1182"/>
      <c r="VEK285" s="1182"/>
      <c r="VEL285" s="1182"/>
      <c r="VEM285" s="1182"/>
      <c r="VEN285" s="1182"/>
      <c r="VEO285" s="1177"/>
      <c r="VEP285" s="1182"/>
      <c r="VEQ285" s="1182"/>
      <c r="VER285" s="1182"/>
      <c r="VES285" s="1182"/>
      <c r="VET285" s="1182"/>
      <c r="VEU285" s="1182"/>
      <c r="VEV285" s="1182"/>
      <c r="VEW285" s="1182"/>
      <c r="VEX285" s="1182"/>
      <c r="VEY285" s="1182"/>
      <c r="VEZ285" s="1182"/>
      <c r="VFA285" s="1182"/>
      <c r="VFB285" s="1182"/>
      <c r="VFC285" s="1182"/>
      <c r="VFD285" s="1177"/>
      <c r="VFE285" s="1182"/>
      <c r="VFF285" s="1182"/>
      <c r="VFG285" s="1182"/>
      <c r="VFH285" s="1182"/>
      <c r="VFI285" s="1182"/>
      <c r="VFJ285" s="1182"/>
      <c r="VFK285" s="1182"/>
      <c r="VFL285" s="1182"/>
      <c r="VFM285" s="1182"/>
      <c r="VFN285" s="1182"/>
      <c r="VFO285" s="1182"/>
      <c r="VFP285" s="1182"/>
      <c r="VFQ285" s="1182"/>
      <c r="VFR285" s="1182"/>
      <c r="VFS285" s="1177"/>
      <c r="VFT285" s="1182"/>
      <c r="VFU285" s="1182"/>
      <c r="VFV285" s="1182"/>
      <c r="VFW285" s="1182"/>
      <c r="VFX285" s="1182"/>
      <c r="VFY285" s="1182"/>
      <c r="VFZ285" s="1182"/>
      <c r="VGA285" s="1182"/>
      <c r="VGB285" s="1182"/>
      <c r="VGC285" s="1182"/>
      <c r="VGD285" s="1182"/>
      <c r="VGE285" s="1182"/>
      <c r="VGF285" s="1182"/>
      <c r="VGG285" s="1182"/>
      <c r="VGH285" s="1177"/>
      <c r="VGI285" s="1182"/>
      <c r="VGJ285" s="1182"/>
      <c r="VGK285" s="1182"/>
      <c r="VGL285" s="1182"/>
      <c r="VGM285" s="1182"/>
      <c r="VGN285" s="1182"/>
      <c r="VGO285" s="1182"/>
      <c r="VGP285" s="1182"/>
      <c r="VGQ285" s="1182"/>
      <c r="VGR285" s="1182"/>
      <c r="VGS285" s="1182"/>
      <c r="VGT285" s="1182"/>
      <c r="VGU285" s="1182"/>
      <c r="VGV285" s="1182"/>
      <c r="VGW285" s="1177"/>
      <c r="VGX285" s="1182"/>
      <c r="VGY285" s="1182"/>
      <c r="VGZ285" s="1182"/>
      <c r="VHA285" s="1182"/>
      <c r="VHB285" s="1182"/>
      <c r="VHC285" s="1182"/>
      <c r="VHD285" s="1182"/>
      <c r="VHE285" s="1182"/>
      <c r="VHF285" s="1182"/>
      <c r="VHG285" s="1182"/>
      <c r="VHH285" s="1182"/>
      <c r="VHI285" s="1182"/>
      <c r="VHJ285" s="1182"/>
      <c r="VHK285" s="1182"/>
      <c r="VHL285" s="1177"/>
      <c r="VHM285" s="1182"/>
      <c r="VHN285" s="1182"/>
      <c r="VHO285" s="1182"/>
      <c r="VHP285" s="1182"/>
      <c r="VHQ285" s="1182"/>
      <c r="VHR285" s="1182"/>
      <c r="VHS285" s="1182"/>
      <c r="VHT285" s="1182"/>
      <c r="VHU285" s="1182"/>
      <c r="VHV285" s="1182"/>
      <c r="VHW285" s="1182"/>
      <c r="VHX285" s="1182"/>
      <c r="VHY285" s="1182"/>
      <c r="VHZ285" s="1182"/>
      <c r="VIA285" s="1177"/>
      <c r="VIB285" s="1182"/>
      <c r="VIC285" s="1182"/>
      <c r="VID285" s="1182"/>
      <c r="VIE285" s="1182"/>
      <c r="VIF285" s="1182"/>
      <c r="VIG285" s="1182"/>
      <c r="VIH285" s="1182"/>
      <c r="VII285" s="1182"/>
      <c r="VIJ285" s="1182"/>
      <c r="VIK285" s="1182"/>
      <c r="VIL285" s="1182"/>
      <c r="VIM285" s="1182"/>
      <c r="VIN285" s="1182"/>
      <c r="VIO285" s="1182"/>
      <c r="VIP285" s="1177"/>
      <c r="VIQ285" s="1182"/>
      <c r="VIR285" s="1182"/>
      <c r="VIS285" s="1182"/>
      <c r="VIT285" s="1182"/>
      <c r="VIU285" s="1182"/>
      <c r="VIV285" s="1182"/>
      <c r="VIW285" s="1182"/>
      <c r="VIX285" s="1182"/>
      <c r="VIY285" s="1182"/>
      <c r="VIZ285" s="1182"/>
      <c r="VJA285" s="1182"/>
      <c r="VJB285" s="1182"/>
      <c r="VJC285" s="1182"/>
      <c r="VJD285" s="1182"/>
      <c r="VJE285" s="1177"/>
      <c r="VJF285" s="1182"/>
      <c r="VJG285" s="1182"/>
      <c r="VJH285" s="1182"/>
      <c r="VJI285" s="1182"/>
      <c r="VJJ285" s="1182"/>
      <c r="VJK285" s="1182"/>
      <c r="VJL285" s="1182"/>
      <c r="VJM285" s="1182"/>
      <c r="VJN285" s="1182"/>
      <c r="VJO285" s="1182"/>
      <c r="VJP285" s="1182"/>
      <c r="VJQ285" s="1182"/>
      <c r="VJR285" s="1182"/>
      <c r="VJS285" s="1182"/>
      <c r="VJT285" s="1177"/>
      <c r="VJU285" s="1182"/>
      <c r="VJV285" s="1182"/>
      <c r="VJW285" s="1182"/>
      <c r="VJX285" s="1182"/>
      <c r="VJY285" s="1182"/>
      <c r="VJZ285" s="1182"/>
      <c r="VKA285" s="1182"/>
      <c r="VKB285" s="1182"/>
      <c r="VKC285" s="1182"/>
      <c r="VKD285" s="1182"/>
      <c r="VKE285" s="1182"/>
      <c r="VKF285" s="1182"/>
      <c r="VKG285" s="1182"/>
      <c r="VKH285" s="1182"/>
      <c r="VKI285" s="1177"/>
      <c r="VKJ285" s="1182"/>
      <c r="VKK285" s="1182"/>
      <c r="VKL285" s="1182"/>
      <c r="VKM285" s="1182"/>
      <c r="VKN285" s="1182"/>
      <c r="VKO285" s="1182"/>
      <c r="VKP285" s="1182"/>
      <c r="VKQ285" s="1182"/>
      <c r="VKR285" s="1182"/>
      <c r="VKS285" s="1182"/>
      <c r="VKT285" s="1182"/>
      <c r="VKU285" s="1182"/>
      <c r="VKV285" s="1182"/>
      <c r="VKW285" s="1182"/>
      <c r="VKX285" s="1177"/>
      <c r="VKY285" s="1182"/>
      <c r="VKZ285" s="1182"/>
      <c r="VLA285" s="1182"/>
      <c r="VLB285" s="1182"/>
      <c r="VLC285" s="1182"/>
      <c r="VLD285" s="1182"/>
      <c r="VLE285" s="1182"/>
      <c r="VLF285" s="1182"/>
      <c r="VLG285" s="1182"/>
      <c r="VLH285" s="1182"/>
      <c r="VLI285" s="1182"/>
      <c r="VLJ285" s="1182"/>
      <c r="VLK285" s="1182"/>
      <c r="VLL285" s="1182"/>
      <c r="VLM285" s="1177"/>
      <c r="VLN285" s="1182"/>
      <c r="VLO285" s="1182"/>
      <c r="VLP285" s="1182"/>
      <c r="VLQ285" s="1182"/>
      <c r="VLR285" s="1182"/>
      <c r="VLS285" s="1182"/>
      <c r="VLT285" s="1182"/>
      <c r="VLU285" s="1182"/>
      <c r="VLV285" s="1182"/>
      <c r="VLW285" s="1182"/>
      <c r="VLX285" s="1182"/>
      <c r="VLY285" s="1182"/>
      <c r="VLZ285" s="1182"/>
      <c r="VMA285" s="1182"/>
      <c r="VMB285" s="1177"/>
      <c r="VMC285" s="1182"/>
      <c r="VMD285" s="1182"/>
      <c r="VME285" s="1182"/>
      <c r="VMF285" s="1182"/>
      <c r="VMG285" s="1182"/>
      <c r="VMH285" s="1182"/>
      <c r="VMI285" s="1182"/>
      <c r="VMJ285" s="1182"/>
      <c r="VMK285" s="1182"/>
      <c r="VML285" s="1182"/>
      <c r="VMM285" s="1182"/>
      <c r="VMN285" s="1182"/>
      <c r="VMO285" s="1182"/>
      <c r="VMP285" s="1182"/>
      <c r="VMQ285" s="1177"/>
      <c r="VMR285" s="1182"/>
      <c r="VMS285" s="1182"/>
      <c r="VMT285" s="1182"/>
      <c r="VMU285" s="1182"/>
      <c r="VMV285" s="1182"/>
      <c r="VMW285" s="1182"/>
      <c r="VMX285" s="1182"/>
      <c r="VMY285" s="1182"/>
      <c r="VMZ285" s="1182"/>
      <c r="VNA285" s="1182"/>
      <c r="VNB285" s="1182"/>
      <c r="VNC285" s="1182"/>
      <c r="VND285" s="1182"/>
      <c r="VNE285" s="1182"/>
      <c r="VNF285" s="1177"/>
      <c r="VNG285" s="1182"/>
      <c r="VNH285" s="1182"/>
      <c r="VNI285" s="1182"/>
      <c r="VNJ285" s="1182"/>
      <c r="VNK285" s="1182"/>
      <c r="VNL285" s="1182"/>
      <c r="VNM285" s="1182"/>
      <c r="VNN285" s="1182"/>
      <c r="VNO285" s="1182"/>
      <c r="VNP285" s="1182"/>
      <c r="VNQ285" s="1182"/>
      <c r="VNR285" s="1182"/>
      <c r="VNS285" s="1182"/>
      <c r="VNT285" s="1182"/>
      <c r="VNU285" s="1177"/>
      <c r="VNV285" s="1182"/>
      <c r="VNW285" s="1182"/>
      <c r="VNX285" s="1182"/>
      <c r="VNY285" s="1182"/>
      <c r="VNZ285" s="1182"/>
      <c r="VOA285" s="1182"/>
      <c r="VOB285" s="1182"/>
      <c r="VOC285" s="1182"/>
      <c r="VOD285" s="1182"/>
      <c r="VOE285" s="1182"/>
      <c r="VOF285" s="1182"/>
      <c r="VOG285" s="1182"/>
      <c r="VOH285" s="1182"/>
      <c r="VOI285" s="1182"/>
      <c r="VOJ285" s="1177"/>
      <c r="VOK285" s="1182"/>
      <c r="VOL285" s="1182"/>
      <c r="VOM285" s="1182"/>
      <c r="VON285" s="1182"/>
      <c r="VOO285" s="1182"/>
      <c r="VOP285" s="1182"/>
      <c r="VOQ285" s="1182"/>
      <c r="VOR285" s="1182"/>
      <c r="VOS285" s="1182"/>
      <c r="VOT285" s="1182"/>
      <c r="VOU285" s="1182"/>
      <c r="VOV285" s="1182"/>
      <c r="VOW285" s="1182"/>
      <c r="VOX285" s="1182"/>
      <c r="VOY285" s="1177"/>
      <c r="VOZ285" s="1182"/>
      <c r="VPA285" s="1182"/>
      <c r="VPB285" s="1182"/>
      <c r="VPC285" s="1182"/>
      <c r="VPD285" s="1182"/>
      <c r="VPE285" s="1182"/>
      <c r="VPF285" s="1182"/>
      <c r="VPG285" s="1182"/>
      <c r="VPH285" s="1182"/>
      <c r="VPI285" s="1182"/>
      <c r="VPJ285" s="1182"/>
      <c r="VPK285" s="1182"/>
      <c r="VPL285" s="1182"/>
      <c r="VPM285" s="1182"/>
      <c r="VPN285" s="1177"/>
      <c r="VPO285" s="1182"/>
      <c r="VPP285" s="1182"/>
      <c r="VPQ285" s="1182"/>
      <c r="VPR285" s="1182"/>
      <c r="VPS285" s="1182"/>
      <c r="VPT285" s="1182"/>
      <c r="VPU285" s="1182"/>
      <c r="VPV285" s="1182"/>
      <c r="VPW285" s="1182"/>
      <c r="VPX285" s="1182"/>
      <c r="VPY285" s="1182"/>
      <c r="VPZ285" s="1182"/>
      <c r="VQA285" s="1182"/>
      <c r="VQB285" s="1182"/>
      <c r="VQC285" s="1177"/>
      <c r="VQD285" s="1182"/>
      <c r="VQE285" s="1182"/>
      <c r="VQF285" s="1182"/>
      <c r="VQG285" s="1182"/>
      <c r="VQH285" s="1182"/>
      <c r="VQI285" s="1182"/>
      <c r="VQJ285" s="1182"/>
      <c r="VQK285" s="1182"/>
      <c r="VQL285" s="1182"/>
      <c r="VQM285" s="1182"/>
      <c r="VQN285" s="1182"/>
      <c r="VQO285" s="1182"/>
      <c r="VQP285" s="1182"/>
      <c r="VQQ285" s="1182"/>
      <c r="VQR285" s="1177"/>
      <c r="VQS285" s="1182"/>
      <c r="VQT285" s="1182"/>
      <c r="VQU285" s="1182"/>
      <c r="VQV285" s="1182"/>
      <c r="VQW285" s="1182"/>
      <c r="VQX285" s="1182"/>
      <c r="VQY285" s="1182"/>
      <c r="VQZ285" s="1182"/>
      <c r="VRA285" s="1182"/>
      <c r="VRB285" s="1182"/>
      <c r="VRC285" s="1182"/>
      <c r="VRD285" s="1182"/>
      <c r="VRE285" s="1182"/>
      <c r="VRF285" s="1182"/>
      <c r="VRG285" s="1177"/>
      <c r="VRH285" s="1182"/>
      <c r="VRI285" s="1182"/>
      <c r="VRJ285" s="1182"/>
      <c r="VRK285" s="1182"/>
      <c r="VRL285" s="1182"/>
      <c r="VRM285" s="1182"/>
      <c r="VRN285" s="1182"/>
      <c r="VRO285" s="1182"/>
      <c r="VRP285" s="1182"/>
      <c r="VRQ285" s="1182"/>
      <c r="VRR285" s="1182"/>
      <c r="VRS285" s="1182"/>
      <c r="VRT285" s="1182"/>
      <c r="VRU285" s="1182"/>
      <c r="VRV285" s="1177"/>
      <c r="VRW285" s="1182"/>
      <c r="VRX285" s="1182"/>
      <c r="VRY285" s="1182"/>
      <c r="VRZ285" s="1182"/>
      <c r="VSA285" s="1182"/>
      <c r="VSB285" s="1182"/>
      <c r="VSC285" s="1182"/>
      <c r="VSD285" s="1182"/>
      <c r="VSE285" s="1182"/>
      <c r="VSF285" s="1182"/>
      <c r="VSG285" s="1182"/>
      <c r="VSH285" s="1182"/>
      <c r="VSI285" s="1182"/>
      <c r="VSJ285" s="1182"/>
      <c r="VSK285" s="1177"/>
      <c r="VSL285" s="1182"/>
      <c r="VSM285" s="1182"/>
      <c r="VSN285" s="1182"/>
      <c r="VSO285" s="1182"/>
      <c r="VSP285" s="1182"/>
      <c r="VSQ285" s="1182"/>
      <c r="VSR285" s="1182"/>
      <c r="VSS285" s="1182"/>
      <c r="VST285" s="1182"/>
      <c r="VSU285" s="1182"/>
      <c r="VSV285" s="1182"/>
      <c r="VSW285" s="1182"/>
      <c r="VSX285" s="1182"/>
      <c r="VSY285" s="1182"/>
      <c r="VSZ285" s="1177"/>
      <c r="VTA285" s="1182"/>
      <c r="VTB285" s="1182"/>
      <c r="VTC285" s="1182"/>
      <c r="VTD285" s="1182"/>
      <c r="VTE285" s="1182"/>
      <c r="VTF285" s="1182"/>
      <c r="VTG285" s="1182"/>
      <c r="VTH285" s="1182"/>
      <c r="VTI285" s="1182"/>
      <c r="VTJ285" s="1182"/>
      <c r="VTK285" s="1182"/>
      <c r="VTL285" s="1182"/>
      <c r="VTM285" s="1182"/>
      <c r="VTN285" s="1182"/>
      <c r="VTO285" s="1177"/>
      <c r="VTP285" s="1182"/>
      <c r="VTQ285" s="1182"/>
      <c r="VTR285" s="1182"/>
      <c r="VTS285" s="1182"/>
      <c r="VTT285" s="1182"/>
      <c r="VTU285" s="1182"/>
      <c r="VTV285" s="1182"/>
      <c r="VTW285" s="1182"/>
      <c r="VTX285" s="1182"/>
      <c r="VTY285" s="1182"/>
      <c r="VTZ285" s="1182"/>
      <c r="VUA285" s="1182"/>
      <c r="VUB285" s="1182"/>
      <c r="VUC285" s="1182"/>
      <c r="VUD285" s="1177"/>
      <c r="VUE285" s="1182"/>
      <c r="VUF285" s="1182"/>
      <c r="VUG285" s="1182"/>
      <c r="VUH285" s="1182"/>
      <c r="VUI285" s="1182"/>
      <c r="VUJ285" s="1182"/>
      <c r="VUK285" s="1182"/>
      <c r="VUL285" s="1182"/>
      <c r="VUM285" s="1182"/>
      <c r="VUN285" s="1182"/>
      <c r="VUO285" s="1182"/>
      <c r="VUP285" s="1182"/>
      <c r="VUQ285" s="1182"/>
      <c r="VUR285" s="1182"/>
      <c r="VUS285" s="1177"/>
      <c r="VUT285" s="1182"/>
      <c r="VUU285" s="1182"/>
      <c r="VUV285" s="1182"/>
      <c r="VUW285" s="1182"/>
      <c r="VUX285" s="1182"/>
      <c r="VUY285" s="1182"/>
      <c r="VUZ285" s="1182"/>
      <c r="VVA285" s="1182"/>
      <c r="VVB285" s="1182"/>
      <c r="VVC285" s="1182"/>
      <c r="VVD285" s="1182"/>
      <c r="VVE285" s="1182"/>
      <c r="VVF285" s="1182"/>
      <c r="VVG285" s="1182"/>
      <c r="VVH285" s="1177"/>
      <c r="VVI285" s="1182"/>
      <c r="VVJ285" s="1182"/>
      <c r="VVK285" s="1182"/>
      <c r="VVL285" s="1182"/>
      <c r="VVM285" s="1182"/>
      <c r="VVN285" s="1182"/>
      <c r="VVO285" s="1182"/>
      <c r="VVP285" s="1182"/>
      <c r="VVQ285" s="1182"/>
      <c r="VVR285" s="1182"/>
      <c r="VVS285" s="1182"/>
      <c r="VVT285" s="1182"/>
      <c r="VVU285" s="1182"/>
      <c r="VVV285" s="1182"/>
      <c r="VVW285" s="1177"/>
      <c r="VVX285" s="1182"/>
      <c r="VVY285" s="1182"/>
      <c r="VVZ285" s="1182"/>
      <c r="VWA285" s="1182"/>
      <c r="VWB285" s="1182"/>
      <c r="VWC285" s="1182"/>
      <c r="VWD285" s="1182"/>
      <c r="VWE285" s="1182"/>
      <c r="VWF285" s="1182"/>
      <c r="VWG285" s="1182"/>
      <c r="VWH285" s="1182"/>
      <c r="VWI285" s="1182"/>
      <c r="VWJ285" s="1182"/>
      <c r="VWK285" s="1182"/>
      <c r="VWL285" s="1177"/>
      <c r="VWM285" s="1182"/>
      <c r="VWN285" s="1182"/>
      <c r="VWO285" s="1182"/>
      <c r="VWP285" s="1182"/>
      <c r="VWQ285" s="1182"/>
      <c r="VWR285" s="1182"/>
      <c r="VWS285" s="1182"/>
      <c r="VWT285" s="1182"/>
      <c r="VWU285" s="1182"/>
      <c r="VWV285" s="1182"/>
      <c r="VWW285" s="1182"/>
      <c r="VWX285" s="1182"/>
      <c r="VWY285" s="1182"/>
      <c r="VWZ285" s="1182"/>
      <c r="VXA285" s="1177"/>
      <c r="VXB285" s="1182"/>
      <c r="VXC285" s="1182"/>
      <c r="VXD285" s="1182"/>
      <c r="VXE285" s="1182"/>
      <c r="VXF285" s="1182"/>
      <c r="VXG285" s="1182"/>
      <c r="VXH285" s="1182"/>
      <c r="VXI285" s="1182"/>
      <c r="VXJ285" s="1182"/>
      <c r="VXK285" s="1182"/>
      <c r="VXL285" s="1182"/>
      <c r="VXM285" s="1182"/>
      <c r="VXN285" s="1182"/>
      <c r="VXO285" s="1182"/>
      <c r="VXP285" s="1177"/>
      <c r="VXQ285" s="1182"/>
      <c r="VXR285" s="1182"/>
      <c r="VXS285" s="1182"/>
      <c r="VXT285" s="1182"/>
      <c r="VXU285" s="1182"/>
      <c r="VXV285" s="1182"/>
      <c r="VXW285" s="1182"/>
      <c r="VXX285" s="1182"/>
      <c r="VXY285" s="1182"/>
      <c r="VXZ285" s="1182"/>
      <c r="VYA285" s="1182"/>
      <c r="VYB285" s="1182"/>
      <c r="VYC285" s="1182"/>
      <c r="VYD285" s="1182"/>
      <c r="VYE285" s="1177"/>
      <c r="VYF285" s="1182"/>
      <c r="VYG285" s="1182"/>
      <c r="VYH285" s="1182"/>
      <c r="VYI285" s="1182"/>
      <c r="VYJ285" s="1182"/>
      <c r="VYK285" s="1182"/>
      <c r="VYL285" s="1182"/>
      <c r="VYM285" s="1182"/>
      <c r="VYN285" s="1182"/>
      <c r="VYO285" s="1182"/>
      <c r="VYP285" s="1182"/>
      <c r="VYQ285" s="1182"/>
      <c r="VYR285" s="1182"/>
      <c r="VYS285" s="1182"/>
      <c r="VYT285" s="1177"/>
      <c r="VYU285" s="1182"/>
      <c r="VYV285" s="1182"/>
      <c r="VYW285" s="1182"/>
      <c r="VYX285" s="1182"/>
      <c r="VYY285" s="1182"/>
      <c r="VYZ285" s="1182"/>
      <c r="VZA285" s="1182"/>
      <c r="VZB285" s="1182"/>
      <c r="VZC285" s="1182"/>
      <c r="VZD285" s="1182"/>
      <c r="VZE285" s="1182"/>
      <c r="VZF285" s="1182"/>
      <c r="VZG285" s="1182"/>
      <c r="VZH285" s="1182"/>
      <c r="VZI285" s="1177"/>
      <c r="VZJ285" s="1182"/>
      <c r="VZK285" s="1182"/>
      <c r="VZL285" s="1182"/>
      <c r="VZM285" s="1182"/>
      <c r="VZN285" s="1182"/>
      <c r="VZO285" s="1182"/>
      <c r="VZP285" s="1182"/>
      <c r="VZQ285" s="1182"/>
      <c r="VZR285" s="1182"/>
      <c r="VZS285" s="1182"/>
      <c r="VZT285" s="1182"/>
      <c r="VZU285" s="1182"/>
      <c r="VZV285" s="1182"/>
      <c r="VZW285" s="1182"/>
      <c r="VZX285" s="1177"/>
      <c r="VZY285" s="1182"/>
      <c r="VZZ285" s="1182"/>
      <c r="WAA285" s="1182"/>
      <c r="WAB285" s="1182"/>
      <c r="WAC285" s="1182"/>
      <c r="WAD285" s="1182"/>
      <c r="WAE285" s="1182"/>
      <c r="WAF285" s="1182"/>
      <c r="WAG285" s="1182"/>
      <c r="WAH285" s="1182"/>
      <c r="WAI285" s="1182"/>
      <c r="WAJ285" s="1182"/>
      <c r="WAK285" s="1182"/>
      <c r="WAL285" s="1182"/>
      <c r="WAM285" s="1177"/>
      <c r="WAN285" s="1182"/>
      <c r="WAO285" s="1182"/>
      <c r="WAP285" s="1182"/>
      <c r="WAQ285" s="1182"/>
      <c r="WAR285" s="1182"/>
      <c r="WAS285" s="1182"/>
      <c r="WAT285" s="1182"/>
      <c r="WAU285" s="1182"/>
      <c r="WAV285" s="1182"/>
      <c r="WAW285" s="1182"/>
      <c r="WAX285" s="1182"/>
      <c r="WAY285" s="1182"/>
      <c r="WAZ285" s="1182"/>
      <c r="WBA285" s="1182"/>
      <c r="WBB285" s="1177"/>
      <c r="WBC285" s="1182"/>
      <c r="WBD285" s="1182"/>
      <c r="WBE285" s="1182"/>
      <c r="WBF285" s="1182"/>
      <c r="WBG285" s="1182"/>
      <c r="WBH285" s="1182"/>
      <c r="WBI285" s="1182"/>
      <c r="WBJ285" s="1182"/>
      <c r="WBK285" s="1182"/>
      <c r="WBL285" s="1182"/>
      <c r="WBM285" s="1182"/>
      <c r="WBN285" s="1182"/>
      <c r="WBO285" s="1182"/>
      <c r="WBP285" s="1182"/>
      <c r="WBQ285" s="1177"/>
      <c r="WBR285" s="1182"/>
      <c r="WBS285" s="1182"/>
      <c r="WBT285" s="1182"/>
      <c r="WBU285" s="1182"/>
      <c r="WBV285" s="1182"/>
      <c r="WBW285" s="1182"/>
      <c r="WBX285" s="1182"/>
      <c r="WBY285" s="1182"/>
      <c r="WBZ285" s="1182"/>
      <c r="WCA285" s="1182"/>
      <c r="WCB285" s="1182"/>
      <c r="WCC285" s="1182"/>
      <c r="WCD285" s="1182"/>
      <c r="WCE285" s="1182"/>
      <c r="WCF285" s="1177"/>
      <c r="WCG285" s="1182"/>
      <c r="WCH285" s="1182"/>
      <c r="WCI285" s="1182"/>
      <c r="WCJ285" s="1182"/>
      <c r="WCK285" s="1182"/>
      <c r="WCL285" s="1182"/>
      <c r="WCM285" s="1182"/>
      <c r="WCN285" s="1182"/>
      <c r="WCO285" s="1182"/>
      <c r="WCP285" s="1182"/>
      <c r="WCQ285" s="1182"/>
      <c r="WCR285" s="1182"/>
      <c r="WCS285" s="1182"/>
      <c r="WCT285" s="1182"/>
      <c r="WCU285" s="1177"/>
      <c r="WCV285" s="1182"/>
      <c r="WCW285" s="1182"/>
      <c r="WCX285" s="1182"/>
      <c r="WCY285" s="1182"/>
      <c r="WCZ285" s="1182"/>
      <c r="WDA285" s="1182"/>
      <c r="WDB285" s="1182"/>
      <c r="WDC285" s="1182"/>
      <c r="WDD285" s="1182"/>
      <c r="WDE285" s="1182"/>
      <c r="WDF285" s="1182"/>
      <c r="WDG285" s="1182"/>
      <c r="WDH285" s="1182"/>
      <c r="WDI285" s="1182"/>
      <c r="WDJ285" s="1177"/>
      <c r="WDK285" s="1182"/>
      <c r="WDL285" s="1182"/>
      <c r="WDM285" s="1182"/>
      <c r="WDN285" s="1182"/>
      <c r="WDO285" s="1182"/>
      <c r="WDP285" s="1182"/>
      <c r="WDQ285" s="1182"/>
      <c r="WDR285" s="1182"/>
      <c r="WDS285" s="1182"/>
      <c r="WDT285" s="1182"/>
      <c r="WDU285" s="1182"/>
      <c r="WDV285" s="1182"/>
      <c r="WDW285" s="1182"/>
      <c r="WDX285" s="1182"/>
      <c r="WDY285" s="1177"/>
      <c r="WDZ285" s="1182"/>
      <c r="WEA285" s="1182"/>
      <c r="WEB285" s="1182"/>
      <c r="WEC285" s="1182"/>
      <c r="WED285" s="1182"/>
      <c r="WEE285" s="1182"/>
      <c r="WEF285" s="1182"/>
      <c r="WEG285" s="1182"/>
      <c r="WEH285" s="1182"/>
      <c r="WEI285" s="1182"/>
      <c r="WEJ285" s="1182"/>
      <c r="WEK285" s="1182"/>
      <c r="WEL285" s="1182"/>
      <c r="WEM285" s="1182"/>
      <c r="WEN285" s="1177"/>
      <c r="WEO285" s="1182"/>
      <c r="WEP285" s="1182"/>
      <c r="WEQ285" s="1182"/>
      <c r="WER285" s="1182"/>
      <c r="WES285" s="1182"/>
      <c r="WET285" s="1182"/>
      <c r="WEU285" s="1182"/>
      <c r="WEV285" s="1182"/>
      <c r="WEW285" s="1182"/>
      <c r="WEX285" s="1182"/>
      <c r="WEY285" s="1182"/>
      <c r="WEZ285" s="1182"/>
      <c r="WFA285" s="1182"/>
      <c r="WFB285" s="1182"/>
      <c r="WFC285" s="1177"/>
      <c r="WFD285" s="1182"/>
      <c r="WFE285" s="1182"/>
      <c r="WFF285" s="1182"/>
      <c r="WFG285" s="1182"/>
      <c r="WFH285" s="1182"/>
      <c r="WFI285" s="1182"/>
      <c r="WFJ285" s="1182"/>
      <c r="WFK285" s="1182"/>
      <c r="WFL285" s="1182"/>
      <c r="WFM285" s="1182"/>
      <c r="WFN285" s="1182"/>
      <c r="WFO285" s="1182"/>
      <c r="WFP285" s="1182"/>
      <c r="WFQ285" s="1182"/>
      <c r="WFR285" s="1177"/>
      <c r="WFS285" s="1182"/>
      <c r="WFT285" s="1182"/>
      <c r="WFU285" s="1182"/>
      <c r="WFV285" s="1182"/>
      <c r="WFW285" s="1182"/>
      <c r="WFX285" s="1182"/>
      <c r="WFY285" s="1182"/>
      <c r="WFZ285" s="1182"/>
      <c r="WGA285" s="1182"/>
      <c r="WGB285" s="1182"/>
      <c r="WGC285" s="1182"/>
      <c r="WGD285" s="1182"/>
      <c r="WGE285" s="1182"/>
      <c r="WGF285" s="1182"/>
      <c r="WGG285" s="1177"/>
      <c r="WGH285" s="1182"/>
      <c r="WGI285" s="1182"/>
      <c r="WGJ285" s="1182"/>
      <c r="WGK285" s="1182"/>
      <c r="WGL285" s="1182"/>
      <c r="WGM285" s="1182"/>
      <c r="WGN285" s="1182"/>
      <c r="WGO285" s="1182"/>
      <c r="WGP285" s="1182"/>
      <c r="WGQ285" s="1182"/>
      <c r="WGR285" s="1182"/>
      <c r="WGS285" s="1182"/>
      <c r="WGT285" s="1182"/>
      <c r="WGU285" s="1182"/>
      <c r="WGV285" s="1177"/>
      <c r="WGW285" s="1182"/>
      <c r="WGX285" s="1182"/>
      <c r="WGY285" s="1182"/>
      <c r="WGZ285" s="1182"/>
      <c r="WHA285" s="1182"/>
      <c r="WHB285" s="1182"/>
      <c r="WHC285" s="1182"/>
      <c r="WHD285" s="1182"/>
      <c r="WHE285" s="1182"/>
      <c r="WHF285" s="1182"/>
      <c r="WHG285" s="1182"/>
      <c r="WHH285" s="1182"/>
      <c r="WHI285" s="1182"/>
      <c r="WHJ285" s="1182"/>
      <c r="WHK285" s="1177"/>
      <c r="WHL285" s="1182"/>
      <c r="WHM285" s="1182"/>
      <c r="WHN285" s="1182"/>
      <c r="WHO285" s="1182"/>
      <c r="WHP285" s="1182"/>
      <c r="WHQ285" s="1182"/>
      <c r="WHR285" s="1182"/>
      <c r="WHS285" s="1182"/>
      <c r="WHT285" s="1182"/>
      <c r="WHU285" s="1182"/>
      <c r="WHV285" s="1182"/>
      <c r="WHW285" s="1182"/>
      <c r="WHX285" s="1182"/>
      <c r="WHY285" s="1182"/>
      <c r="WHZ285" s="1177"/>
      <c r="WIA285" s="1182"/>
      <c r="WIB285" s="1182"/>
      <c r="WIC285" s="1182"/>
      <c r="WID285" s="1182"/>
      <c r="WIE285" s="1182"/>
      <c r="WIF285" s="1182"/>
      <c r="WIG285" s="1182"/>
      <c r="WIH285" s="1182"/>
      <c r="WII285" s="1182"/>
      <c r="WIJ285" s="1182"/>
      <c r="WIK285" s="1182"/>
      <c r="WIL285" s="1182"/>
      <c r="WIM285" s="1182"/>
      <c r="WIN285" s="1182"/>
      <c r="WIO285" s="1177"/>
      <c r="WIP285" s="1182"/>
      <c r="WIQ285" s="1182"/>
      <c r="WIR285" s="1182"/>
      <c r="WIS285" s="1182"/>
      <c r="WIT285" s="1182"/>
      <c r="WIU285" s="1182"/>
      <c r="WIV285" s="1182"/>
      <c r="WIW285" s="1182"/>
      <c r="WIX285" s="1182"/>
      <c r="WIY285" s="1182"/>
      <c r="WIZ285" s="1182"/>
      <c r="WJA285" s="1182"/>
      <c r="WJB285" s="1182"/>
      <c r="WJC285" s="1182"/>
      <c r="WJD285" s="1177"/>
      <c r="WJE285" s="1182"/>
      <c r="WJF285" s="1182"/>
      <c r="WJG285" s="1182"/>
      <c r="WJH285" s="1182"/>
      <c r="WJI285" s="1182"/>
      <c r="WJJ285" s="1182"/>
      <c r="WJK285" s="1182"/>
      <c r="WJL285" s="1182"/>
      <c r="WJM285" s="1182"/>
      <c r="WJN285" s="1182"/>
      <c r="WJO285" s="1182"/>
      <c r="WJP285" s="1182"/>
      <c r="WJQ285" s="1182"/>
      <c r="WJR285" s="1182"/>
      <c r="WJS285" s="1177"/>
      <c r="WJT285" s="1182"/>
      <c r="WJU285" s="1182"/>
      <c r="WJV285" s="1182"/>
      <c r="WJW285" s="1182"/>
      <c r="WJX285" s="1182"/>
      <c r="WJY285" s="1182"/>
      <c r="WJZ285" s="1182"/>
      <c r="WKA285" s="1182"/>
      <c r="WKB285" s="1182"/>
      <c r="WKC285" s="1182"/>
      <c r="WKD285" s="1182"/>
      <c r="WKE285" s="1182"/>
      <c r="WKF285" s="1182"/>
      <c r="WKG285" s="1182"/>
      <c r="WKH285" s="1177"/>
      <c r="WKI285" s="1182"/>
      <c r="WKJ285" s="1182"/>
      <c r="WKK285" s="1182"/>
      <c r="WKL285" s="1182"/>
      <c r="WKM285" s="1182"/>
      <c r="WKN285" s="1182"/>
      <c r="WKO285" s="1182"/>
      <c r="WKP285" s="1182"/>
      <c r="WKQ285" s="1182"/>
      <c r="WKR285" s="1182"/>
      <c r="WKS285" s="1182"/>
      <c r="WKT285" s="1182"/>
      <c r="WKU285" s="1182"/>
      <c r="WKV285" s="1182"/>
      <c r="WKW285" s="1177"/>
      <c r="WKX285" s="1182"/>
      <c r="WKY285" s="1182"/>
      <c r="WKZ285" s="1182"/>
      <c r="WLA285" s="1182"/>
      <c r="WLB285" s="1182"/>
      <c r="WLC285" s="1182"/>
      <c r="WLD285" s="1182"/>
      <c r="WLE285" s="1182"/>
      <c r="WLF285" s="1182"/>
      <c r="WLG285" s="1182"/>
      <c r="WLH285" s="1182"/>
      <c r="WLI285" s="1182"/>
      <c r="WLJ285" s="1182"/>
      <c r="WLK285" s="1182"/>
      <c r="WLL285" s="1177"/>
      <c r="WLM285" s="1182"/>
      <c r="WLN285" s="1182"/>
      <c r="WLO285" s="1182"/>
      <c r="WLP285" s="1182"/>
      <c r="WLQ285" s="1182"/>
      <c r="WLR285" s="1182"/>
      <c r="WLS285" s="1182"/>
      <c r="WLT285" s="1182"/>
      <c r="WLU285" s="1182"/>
      <c r="WLV285" s="1182"/>
      <c r="WLW285" s="1182"/>
      <c r="WLX285" s="1182"/>
      <c r="WLY285" s="1182"/>
      <c r="WLZ285" s="1182"/>
      <c r="WMA285" s="1177"/>
      <c r="WMB285" s="1182"/>
      <c r="WMC285" s="1182"/>
      <c r="WMD285" s="1182"/>
      <c r="WME285" s="1182"/>
      <c r="WMF285" s="1182"/>
      <c r="WMG285" s="1182"/>
      <c r="WMH285" s="1182"/>
      <c r="WMI285" s="1182"/>
      <c r="WMJ285" s="1182"/>
      <c r="WMK285" s="1182"/>
      <c r="WML285" s="1182"/>
      <c r="WMM285" s="1182"/>
      <c r="WMN285" s="1182"/>
      <c r="WMO285" s="1182"/>
      <c r="WMP285" s="1177"/>
      <c r="WMQ285" s="1182"/>
      <c r="WMR285" s="1182"/>
      <c r="WMS285" s="1182"/>
      <c r="WMT285" s="1182"/>
      <c r="WMU285" s="1182"/>
      <c r="WMV285" s="1182"/>
      <c r="WMW285" s="1182"/>
      <c r="WMX285" s="1182"/>
      <c r="WMY285" s="1182"/>
      <c r="WMZ285" s="1182"/>
      <c r="WNA285" s="1182"/>
      <c r="WNB285" s="1182"/>
      <c r="WNC285" s="1182"/>
      <c r="WND285" s="1182"/>
      <c r="WNE285" s="1177"/>
      <c r="WNF285" s="1182"/>
      <c r="WNG285" s="1182"/>
      <c r="WNH285" s="1182"/>
      <c r="WNI285" s="1182"/>
      <c r="WNJ285" s="1182"/>
      <c r="WNK285" s="1182"/>
      <c r="WNL285" s="1182"/>
      <c r="WNM285" s="1182"/>
      <c r="WNN285" s="1182"/>
      <c r="WNO285" s="1182"/>
      <c r="WNP285" s="1182"/>
      <c r="WNQ285" s="1182"/>
      <c r="WNR285" s="1182"/>
      <c r="WNS285" s="1182"/>
      <c r="WNT285" s="1177"/>
      <c r="WNU285" s="1182"/>
      <c r="WNV285" s="1182"/>
      <c r="WNW285" s="1182"/>
      <c r="WNX285" s="1182"/>
      <c r="WNY285" s="1182"/>
      <c r="WNZ285" s="1182"/>
      <c r="WOA285" s="1182"/>
      <c r="WOB285" s="1182"/>
      <c r="WOC285" s="1182"/>
      <c r="WOD285" s="1182"/>
      <c r="WOE285" s="1182"/>
      <c r="WOF285" s="1182"/>
      <c r="WOG285" s="1182"/>
      <c r="WOH285" s="1182"/>
      <c r="WOI285" s="1177"/>
      <c r="WOJ285" s="1182"/>
      <c r="WOK285" s="1182"/>
      <c r="WOL285" s="1182"/>
      <c r="WOM285" s="1182"/>
      <c r="WON285" s="1182"/>
      <c r="WOO285" s="1182"/>
      <c r="WOP285" s="1182"/>
      <c r="WOQ285" s="1182"/>
      <c r="WOR285" s="1182"/>
      <c r="WOS285" s="1182"/>
      <c r="WOT285" s="1182"/>
      <c r="WOU285" s="1182"/>
      <c r="WOV285" s="1182"/>
      <c r="WOW285" s="1182"/>
      <c r="WOX285" s="1177"/>
      <c r="WOY285" s="1182"/>
      <c r="WOZ285" s="1182"/>
      <c r="WPA285" s="1182"/>
      <c r="WPB285" s="1182"/>
      <c r="WPC285" s="1182"/>
      <c r="WPD285" s="1182"/>
      <c r="WPE285" s="1182"/>
      <c r="WPF285" s="1182"/>
      <c r="WPG285" s="1182"/>
      <c r="WPH285" s="1182"/>
      <c r="WPI285" s="1182"/>
      <c r="WPJ285" s="1182"/>
      <c r="WPK285" s="1182"/>
      <c r="WPL285" s="1182"/>
      <c r="WPM285" s="1177"/>
      <c r="WPN285" s="1182"/>
      <c r="WPO285" s="1182"/>
      <c r="WPP285" s="1182"/>
      <c r="WPQ285" s="1182"/>
      <c r="WPR285" s="1182"/>
      <c r="WPS285" s="1182"/>
      <c r="WPT285" s="1182"/>
      <c r="WPU285" s="1182"/>
      <c r="WPV285" s="1182"/>
      <c r="WPW285" s="1182"/>
      <c r="WPX285" s="1182"/>
      <c r="WPY285" s="1182"/>
      <c r="WPZ285" s="1182"/>
      <c r="WQA285" s="1182"/>
      <c r="WQB285" s="1177"/>
      <c r="WQC285" s="1182"/>
      <c r="WQD285" s="1182"/>
      <c r="WQE285" s="1182"/>
      <c r="WQF285" s="1182"/>
      <c r="WQG285" s="1182"/>
      <c r="WQH285" s="1182"/>
      <c r="WQI285" s="1182"/>
      <c r="WQJ285" s="1182"/>
      <c r="WQK285" s="1182"/>
      <c r="WQL285" s="1182"/>
      <c r="WQM285" s="1182"/>
      <c r="WQN285" s="1182"/>
      <c r="WQO285" s="1182"/>
      <c r="WQP285" s="1182"/>
      <c r="WQQ285" s="1177"/>
      <c r="WQR285" s="1182"/>
      <c r="WQS285" s="1182"/>
      <c r="WQT285" s="1182"/>
      <c r="WQU285" s="1182"/>
      <c r="WQV285" s="1182"/>
      <c r="WQW285" s="1182"/>
      <c r="WQX285" s="1182"/>
      <c r="WQY285" s="1182"/>
      <c r="WQZ285" s="1182"/>
      <c r="WRA285" s="1182"/>
      <c r="WRB285" s="1182"/>
      <c r="WRC285" s="1182"/>
      <c r="WRD285" s="1182"/>
      <c r="WRE285" s="1182"/>
      <c r="WRF285" s="1177"/>
      <c r="WRG285" s="1182"/>
      <c r="WRH285" s="1182"/>
      <c r="WRI285" s="1182"/>
      <c r="WRJ285" s="1182"/>
      <c r="WRK285" s="1182"/>
      <c r="WRL285" s="1182"/>
      <c r="WRM285" s="1182"/>
      <c r="WRN285" s="1182"/>
      <c r="WRO285" s="1182"/>
      <c r="WRP285" s="1182"/>
      <c r="WRQ285" s="1182"/>
      <c r="WRR285" s="1182"/>
      <c r="WRS285" s="1182"/>
      <c r="WRT285" s="1182"/>
      <c r="WRU285" s="1177"/>
      <c r="WRV285" s="1182"/>
      <c r="WRW285" s="1182"/>
      <c r="WRX285" s="1182"/>
      <c r="WRY285" s="1182"/>
      <c r="WRZ285" s="1182"/>
      <c r="WSA285" s="1182"/>
      <c r="WSB285" s="1182"/>
      <c r="WSC285" s="1182"/>
      <c r="WSD285" s="1182"/>
      <c r="WSE285" s="1182"/>
      <c r="WSF285" s="1182"/>
      <c r="WSG285" s="1182"/>
      <c r="WSH285" s="1182"/>
      <c r="WSI285" s="1182"/>
      <c r="WSJ285" s="1177"/>
      <c r="WSK285" s="1182"/>
      <c r="WSL285" s="1182"/>
      <c r="WSM285" s="1182"/>
      <c r="WSN285" s="1182"/>
      <c r="WSO285" s="1182"/>
      <c r="WSP285" s="1182"/>
      <c r="WSQ285" s="1182"/>
      <c r="WSR285" s="1182"/>
      <c r="WSS285" s="1182"/>
      <c r="WST285" s="1182"/>
      <c r="WSU285" s="1182"/>
      <c r="WSV285" s="1182"/>
      <c r="WSW285" s="1182"/>
      <c r="WSX285" s="1182"/>
      <c r="WSY285" s="1177"/>
      <c r="WSZ285" s="1182"/>
      <c r="WTA285" s="1182"/>
      <c r="WTB285" s="1182"/>
      <c r="WTC285" s="1182"/>
      <c r="WTD285" s="1182"/>
      <c r="WTE285" s="1182"/>
      <c r="WTF285" s="1182"/>
      <c r="WTG285" s="1182"/>
      <c r="WTH285" s="1182"/>
      <c r="WTI285" s="1182"/>
      <c r="WTJ285" s="1182"/>
      <c r="WTK285" s="1182"/>
      <c r="WTL285" s="1182"/>
      <c r="WTM285" s="1182"/>
      <c r="WTN285" s="1177"/>
      <c r="WTO285" s="1182"/>
      <c r="WTP285" s="1182"/>
      <c r="WTQ285" s="1182"/>
      <c r="WTR285" s="1182"/>
      <c r="WTS285" s="1182"/>
      <c r="WTT285" s="1182"/>
      <c r="WTU285" s="1182"/>
      <c r="WTV285" s="1182"/>
      <c r="WTW285" s="1182"/>
      <c r="WTX285" s="1182"/>
      <c r="WTY285" s="1182"/>
      <c r="WTZ285" s="1182"/>
      <c r="WUA285" s="1182"/>
      <c r="WUB285" s="1182"/>
      <c r="WUC285" s="1177"/>
      <c r="WUD285" s="1182"/>
      <c r="WUE285" s="1182"/>
      <c r="WUF285" s="1182"/>
      <c r="WUG285" s="1182"/>
      <c r="WUH285" s="1182"/>
      <c r="WUI285" s="1182"/>
      <c r="WUJ285" s="1182"/>
      <c r="WUK285" s="1182"/>
      <c r="WUL285" s="1182"/>
      <c r="WUM285" s="1182"/>
      <c r="WUN285" s="1182"/>
      <c r="WUO285" s="1182"/>
      <c r="WUP285" s="1182"/>
      <c r="WUQ285" s="1182"/>
      <c r="WUR285" s="1177"/>
      <c r="WUS285" s="1182"/>
      <c r="WUT285" s="1182"/>
      <c r="WUU285" s="1182"/>
      <c r="WUV285" s="1182"/>
      <c r="WUW285" s="1182"/>
      <c r="WUX285" s="1182"/>
      <c r="WUY285" s="1182"/>
      <c r="WUZ285" s="1182"/>
      <c r="WVA285" s="1182"/>
      <c r="WVB285" s="1182"/>
      <c r="WVC285" s="1182"/>
      <c r="WVD285" s="1182"/>
      <c r="WVE285" s="1182"/>
      <c r="WVF285" s="1182"/>
      <c r="WVG285" s="1177"/>
      <c r="WVH285" s="1182"/>
      <c r="WVI285" s="1182"/>
      <c r="WVJ285" s="1182"/>
      <c r="WVK285" s="1182"/>
      <c r="WVL285" s="1182"/>
      <c r="WVM285" s="1182"/>
      <c r="WVN285" s="1182"/>
      <c r="WVO285" s="1182"/>
      <c r="WVP285" s="1182"/>
      <c r="WVQ285" s="1182"/>
      <c r="WVR285" s="1182"/>
      <c r="WVS285" s="1182"/>
      <c r="WVT285" s="1182"/>
      <c r="WVU285" s="1182"/>
      <c r="WVV285" s="1177"/>
      <c r="WVW285" s="1182"/>
      <c r="WVX285" s="1182"/>
      <c r="WVY285" s="1182"/>
      <c r="WVZ285" s="1182"/>
      <c r="WWA285" s="1182"/>
      <c r="WWB285" s="1182"/>
      <c r="WWC285" s="1182"/>
      <c r="WWD285" s="1182"/>
      <c r="WWE285" s="1182"/>
      <c r="WWF285" s="1182"/>
      <c r="WWG285" s="1182"/>
      <c r="WWH285" s="1182"/>
      <c r="WWI285" s="1182"/>
      <c r="WWJ285" s="1182"/>
      <c r="WWK285" s="1177"/>
      <c r="WWL285" s="1182"/>
      <c r="WWM285" s="1182"/>
      <c r="WWN285" s="1182"/>
      <c r="WWO285" s="1182"/>
      <c r="WWP285" s="1182"/>
      <c r="WWQ285" s="1182"/>
      <c r="WWR285" s="1182"/>
      <c r="WWS285" s="1182"/>
      <c r="WWT285" s="1182"/>
      <c r="WWU285" s="1182"/>
      <c r="WWV285" s="1182"/>
      <c r="WWW285" s="1182"/>
      <c r="WWX285" s="1182"/>
      <c r="WWY285" s="1182"/>
      <c r="WWZ285" s="1177"/>
      <c r="WXA285" s="1182"/>
      <c r="WXB285" s="1182"/>
      <c r="WXC285" s="1182"/>
      <c r="WXD285" s="1182"/>
      <c r="WXE285" s="1182"/>
      <c r="WXF285" s="1182"/>
      <c r="WXG285" s="1182"/>
      <c r="WXH285" s="1182"/>
      <c r="WXI285" s="1182"/>
      <c r="WXJ285" s="1182"/>
      <c r="WXK285" s="1182"/>
      <c r="WXL285" s="1182"/>
      <c r="WXM285" s="1182"/>
      <c r="WXN285" s="1182"/>
      <c r="WXO285" s="1177"/>
      <c r="WXP285" s="1182"/>
      <c r="WXQ285" s="1182"/>
      <c r="WXR285" s="1182"/>
      <c r="WXS285" s="1182"/>
      <c r="WXT285" s="1182"/>
      <c r="WXU285" s="1182"/>
      <c r="WXV285" s="1182"/>
      <c r="WXW285" s="1182"/>
      <c r="WXX285" s="1182"/>
      <c r="WXY285" s="1182"/>
      <c r="WXZ285" s="1182"/>
      <c r="WYA285" s="1182"/>
      <c r="WYB285" s="1182"/>
      <c r="WYC285" s="1182"/>
      <c r="WYD285" s="1177"/>
      <c r="WYE285" s="1182"/>
      <c r="WYF285" s="1182"/>
      <c r="WYG285" s="1182"/>
      <c r="WYH285" s="1182"/>
      <c r="WYI285" s="1182"/>
      <c r="WYJ285" s="1182"/>
      <c r="WYK285" s="1182"/>
      <c r="WYL285" s="1182"/>
      <c r="WYM285" s="1182"/>
      <c r="WYN285" s="1182"/>
      <c r="WYO285" s="1182"/>
      <c r="WYP285" s="1182"/>
      <c r="WYQ285" s="1182"/>
      <c r="WYR285" s="1182"/>
      <c r="WYS285" s="1177"/>
      <c r="WYT285" s="1182"/>
      <c r="WYU285" s="1182"/>
      <c r="WYV285" s="1182"/>
      <c r="WYW285" s="1182"/>
      <c r="WYX285" s="1182"/>
      <c r="WYY285" s="1182"/>
      <c r="WYZ285" s="1182"/>
      <c r="WZA285" s="1182"/>
      <c r="WZB285" s="1182"/>
      <c r="WZC285" s="1182"/>
      <c r="WZD285" s="1182"/>
      <c r="WZE285" s="1182"/>
      <c r="WZF285" s="1182"/>
      <c r="WZG285" s="1182"/>
      <c r="WZH285" s="1177"/>
      <c r="WZI285" s="1182"/>
      <c r="WZJ285" s="1182"/>
      <c r="WZK285" s="1182"/>
      <c r="WZL285" s="1182"/>
      <c r="WZM285" s="1182"/>
      <c r="WZN285" s="1182"/>
      <c r="WZO285" s="1182"/>
      <c r="WZP285" s="1182"/>
      <c r="WZQ285" s="1182"/>
      <c r="WZR285" s="1182"/>
      <c r="WZS285" s="1182"/>
      <c r="WZT285" s="1182"/>
      <c r="WZU285" s="1182"/>
      <c r="WZV285" s="1182"/>
      <c r="WZW285" s="1177"/>
      <c r="WZX285" s="1182"/>
      <c r="WZY285" s="1182"/>
      <c r="WZZ285" s="1182"/>
      <c r="XAA285" s="1182"/>
      <c r="XAB285" s="1182"/>
      <c r="XAC285" s="1182"/>
      <c r="XAD285" s="1182"/>
      <c r="XAE285" s="1182"/>
      <c r="XAF285" s="1182"/>
      <c r="XAG285" s="1182"/>
      <c r="XAH285" s="1182"/>
      <c r="XAI285" s="1182"/>
      <c r="XAJ285" s="1182"/>
      <c r="XAK285" s="1182"/>
      <c r="XAL285" s="1177"/>
      <c r="XAM285" s="1182"/>
      <c r="XAN285" s="1182"/>
      <c r="XAO285" s="1182"/>
      <c r="XAP285" s="1182"/>
      <c r="XAQ285" s="1182"/>
      <c r="XAR285" s="1182"/>
      <c r="XAS285" s="1182"/>
      <c r="XAT285" s="1182"/>
      <c r="XAU285" s="1182"/>
      <c r="XAV285" s="1182"/>
      <c r="XAW285" s="1182"/>
      <c r="XAX285" s="1182"/>
      <c r="XAY285" s="1182"/>
      <c r="XAZ285" s="1182"/>
      <c r="XBA285" s="1177"/>
      <c r="XBB285" s="1182"/>
      <c r="XBC285" s="1182"/>
      <c r="XBD285" s="1182"/>
      <c r="XBE285" s="1182"/>
      <c r="XBF285" s="1182"/>
      <c r="XBG285" s="1182"/>
      <c r="XBH285" s="1182"/>
      <c r="XBI285" s="1182"/>
      <c r="XBJ285" s="1182"/>
      <c r="XBK285" s="1182"/>
      <c r="XBL285" s="1182"/>
      <c r="XBM285" s="1182"/>
      <c r="XBN285" s="1182"/>
      <c r="XBO285" s="1182"/>
      <c r="XBP285" s="1177"/>
      <c r="XBQ285" s="1182"/>
      <c r="XBR285" s="1182"/>
      <c r="XBS285" s="1182"/>
      <c r="XBT285" s="1182"/>
      <c r="XBU285" s="1182"/>
      <c r="XBV285" s="1182"/>
      <c r="XBW285" s="1182"/>
      <c r="XBX285" s="1182"/>
      <c r="XBY285" s="1182"/>
      <c r="XBZ285" s="1182"/>
      <c r="XCA285" s="1182"/>
      <c r="XCB285" s="1182"/>
      <c r="XCC285" s="1182"/>
      <c r="XCD285" s="1182"/>
      <c r="XCE285" s="1177"/>
      <c r="XCF285" s="1182"/>
      <c r="XCG285" s="1182"/>
      <c r="XCH285" s="1182"/>
      <c r="XCI285" s="1182"/>
      <c r="XCJ285" s="1182"/>
      <c r="XCK285" s="1182"/>
      <c r="XCL285" s="1182"/>
      <c r="XCM285" s="1182"/>
      <c r="XCN285" s="1182"/>
      <c r="XCO285" s="1182"/>
      <c r="XCP285" s="1182"/>
      <c r="XCQ285" s="1182"/>
      <c r="XCR285" s="1182"/>
      <c r="XCS285" s="1182"/>
      <c r="XCT285" s="1177"/>
      <c r="XCU285" s="1182"/>
      <c r="XCV285" s="1182"/>
      <c r="XCW285" s="1182"/>
      <c r="XCX285" s="1182"/>
      <c r="XCY285" s="1182"/>
      <c r="XCZ285" s="1182"/>
      <c r="XDA285" s="1182"/>
      <c r="XDB285" s="1182"/>
      <c r="XDC285" s="1182"/>
      <c r="XDD285" s="1182"/>
      <c r="XDE285" s="1182"/>
      <c r="XDF285" s="1182"/>
      <c r="XDG285" s="1182"/>
      <c r="XDH285" s="1182"/>
      <c r="XDI285" s="1177"/>
      <c r="XDJ285" s="1182"/>
      <c r="XDK285" s="1182"/>
      <c r="XDL285" s="1182"/>
      <c r="XDM285" s="1182"/>
      <c r="XDN285" s="1182"/>
      <c r="XDO285" s="1182"/>
      <c r="XDP285" s="1182"/>
      <c r="XDQ285" s="1182"/>
      <c r="XDR285" s="1182"/>
      <c r="XDS285" s="1182"/>
      <c r="XDT285" s="1182"/>
      <c r="XDU285" s="1182"/>
      <c r="XDV285" s="1182"/>
      <c r="XDW285" s="1182"/>
      <c r="XDX285" s="1177"/>
      <c r="XDY285" s="1182"/>
      <c r="XDZ285" s="1182"/>
      <c r="XEA285" s="1182"/>
      <c r="XEB285" s="1182"/>
      <c r="XEC285" s="1182"/>
      <c r="XED285" s="1182"/>
      <c r="XEE285" s="1182"/>
      <c r="XEF285" s="1182"/>
      <c r="XEG285" s="1182"/>
      <c r="XEH285" s="1182"/>
      <c r="XEI285" s="1182"/>
      <c r="XEJ285" s="1182"/>
      <c r="XEK285" s="1182"/>
      <c r="XEL285" s="1182"/>
      <c r="XEM285" s="1177"/>
      <c r="XEN285" s="1182"/>
      <c r="XEO285" s="1182"/>
      <c r="XEP285" s="1182"/>
      <c r="XEQ285" s="1182"/>
      <c r="XER285" s="1182"/>
      <c r="XES285" s="1182"/>
      <c r="XET285" s="1182"/>
      <c r="XEU285" s="1182"/>
      <c r="XEV285" s="1182"/>
      <c r="XEW285" s="1182"/>
      <c r="XEX285" s="1182"/>
      <c r="XEY285" s="1182"/>
      <c r="XEZ285" s="1182"/>
      <c r="XFA285" s="1182"/>
      <c r="XFB285" s="1177"/>
      <c r="XFC285" s="1182"/>
      <c r="XFD285" s="1182"/>
    </row>
    <row r="286" spans="1:16384">
      <c r="A286" s="1182">
        <f>SUM(B286:N286)</f>
        <v>0</v>
      </c>
      <c r="B286" s="1177"/>
      <c r="C286" s="1182">
        <f t="shared" ref="C286:N286" si="191">C284-C130</f>
        <v>0</v>
      </c>
      <c r="D286" s="1182">
        <f t="shared" si="191"/>
        <v>0</v>
      </c>
      <c r="E286" s="1182">
        <f t="shared" si="191"/>
        <v>0</v>
      </c>
      <c r="F286" s="1182">
        <f t="shared" si="191"/>
        <v>0</v>
      </c>
      <c r="G286" s="1182">
        <f t="shared" si="191"/>
        <v>0</v>
      </c>
      <c r="H286" s="1182">
        <f t="shared" si="191"/>
        <v>0</v>
      </c>
      <c r="I286" s="1182">
        <f t="shared" si="191"/>
        <v>0</v>
      </c>
      <c r="J286" s="1182">
        <f t="shared" si="191"/>
        <v>0</v>
      </c>
      <c r="K286" s="1182">
        <f t="shared" si="191"/>
        <v>0</v>
      </c>
      <c r="L286" s="1182">
        <f t="shared" si="191"/>
        <v>0</v>
      </c>
      <c r="M286" s="1182">
        <f t="shared" si="191"/>
        <v>0</v>
      </c>
      <c r="N286" s="1182">
        <f t="shared" si="191"/>
        <v>0</v>
      </c>
      <c r="O286" s="1182"/>
      <c r="P286" s="1182"/>
      <c r="Q286" s="1177"/>
      <c r="R286" s="1182"/>
      <c r="S286" s="1182"/>
      <c r="T286" s="1182"/>
      <c r="U286" s="1182"/>
      <c r="V286" s="1182"/>
      <c r="W286" s="1182"/>
      <c r="X286" s="1182"/>
      <c r="Y286" s="1182"/>
      <c r="Z286" s="1182"/>
      <c r="AA286" s="1182"/>
      <c r="AB286" s="1182"/>
      <c r="AC286" s="1182"/>
      <c r="AD286" s="1182"/>
      <c r="AE286" s="1182"/>
      <c r="AF286" s="1177"/>
      <c r="AG286" s="1182"/>
      <c r="AH286" s="1182"/>
      <c r="AI286" s="1182"/>
      <c r="AJ286" s="1182"/>
      <c r="AK286" s="1182"/>
      <c r="AL286" s="1182"/>
      <c r="AM286" s="1182"/>
      <c r="AN286" s="1182"/>
      <c r="AO286" s="1182"/>
      <c r="AP286" s="1182"/>
      <c r="AQ286" s="1182"/>
      <c r="AR286" s="1182"/>
      <c r="AS286" s="1182"/>
      <c r="AT286" s="1182"/>
      <c r="AU286" s="1177"/>
      <c r="AV286" s="1182"/>
      <c r="AW286" s="1182"/>
      <c r="AX286" s="1182"/>
      <c r="AY286" s="1182"/>
      <c r="AZ286" s="1182"/>
      <c r="BA286" s="1182"/>
      <c r="BB286" s="1182"/>
      <c r="BC286" s="1182"/>
      <c r="BD286" s="1182"/>
      <c r="BE286" s="1182"/>
      <c r="BF286" s="1182"/>
      <c r="BG286" s="1182"/>
      <c r="BH286" s="1182"/>
      <c r="BI286" s="1182"/>
      <c r="BJ286" s="1177"/>
      <c r="BK286" s="1182"/>
      <c r="BL286" s="1182"/>
      <c r="BM286" s="1182"/>
      <c r="BN286" s="1182"/>
      <c r="BO286" s="1182"/>
      <c r="BP286" s="1182"/>
      <c r="BQ286" s="1182"/>
      <c r="BR286" s="1182"/>
      <c r="BS286" s="1182"/>
      <c r="BT286" s="1182"/>
      <c r="BU286" s="1182"/>
      <c r="BV286" s="1182"/>
      <c r="BW286" s="1182"/>
      <c r="BX286" s="1182"/>
      <c r="BY286" s="1177"/>
      <c r="BZ286" s="1182"/>
      <c r="CA286" s="1182"/>
      <c r="CB286" s="1182"/>
      <c r="CC286" s="1182"/>
      <c r="CD286" s="1182"/>
      <c r="CE286" s="1182"/>
      <c r="CF286" s="1182"/>
      <c r="CG286" s="1182"/>
      <c r="CH286" s="1182"/>
      <c r="CI286" s="1182"/>
      <c r="CJ286" s="1182"/>
      <c r="CK286" s="1182"/>
      <c r="CL286" s="1182"/>
      <c r="CM286" s="1182"/>
      <c r="CN286" s="1177"/>
      <c r="CO286" s="1182"/>
      <c r="CP286" s="1182"/>
      <c r="CQ286" s="1182"/>
      <c r="CR286" s="1182"/>
      <c r="CS286" s="1182"/>
      <c r="CT286" s="1182"/>
      <c r="CU286" s="1182"/>
      <c r="CV286" s="1182"/>
      <c r="CW286" s="1182"/>
      <c r="CX286" s="1182"/>
      <c r="CY286" s="1182"/>
      <c r="CZ286" s="1182"/>
      <c r="DA286" s="1182"/>
      <c r="DB286" s="1182"/>
      <c r="DC286" s="1177"/>
      <c r="DD286" s="1182"/>
      <c r="DE286" s="1182"/>
      <c r="DF286" s="1182"/>
      <c r="DG286" s="1182"/>
      <c r="DH286" s="1182"/>
      <c r="DI286" s="1182"/>
      <c r="DJ286" s="1182"/>
      <c r="DK286" s="1182"/>
      <c r="DL286" s="1182"/>
      <c r="DM286" s="1182"/>
      <c r="DN286" s="1182"/>
      <c r="DO286" s="1182"/>
      <c r="DP286" s="1182"/>
      <c r="DQ286" s="1182"/>
      <c r="DR286" s="1177"/>
      <c r="DS286" s="1182"/>
      <c r="DT286" s="1182"/>
      <c r="DU286" s="1182"/>
      <c r="DV286" s="1182"/>
      <c r="DW286" s="1182"/>
      <c r="DX286" s="1182"/>
      <c r="DY286" s="1182"/>
      <c r="DZ286" s="1182"/>
      <c r="EA286" s="1182"/>
      <c r="EB286" s="1182"/>
      <c r="EC286" s="1182"/>
      <c r="ED286" s="1182"/>
      <c r="EE286" s="1182"/>
      <c r="EF286" s="1182"/>
      <c r="EG286" s="1177"/>
      <c r="EH286" s="1182"/>
      <c r="EI286" s="1182"/>
      <c r="EJ286" s="1182"/>
      <c r="EK286" s="1182"/>
      <c r="EL286" s="1182"/>
      <c r="EM286" s="1182"/>
      <c r="EN286" s="1182"/>
      <c r="EO286" s="1182"/>
      <c r="EP286" s="1182"/>
      <c r="EQ286" s="1182"/>
      <c r="ER286" s="1182"/>
      <c r="ES286" s="1182"/>
      <c r="ET286" s="1182"/>
      <c r="EU286" s="1182"/>
      <c r="EV286" s="1177"/>
      <c r="EW286" s="1182"/>
      <c r="EX286" s="1182"/>
      <c r="EY286" s="1182"/>
      <c r="EZ286" s="1182"/>
      <c r="FA286" s="1182"/>
      <c r="FB286" s="1182"/>
      <c r="FC286" s="1182"/>
      <c r="FD286" s="1182"/>
      <c r="FE286" s="1182"/>
      <c r="FF286" s="1182"/>
      <c r="FG286" s="1182"/>
      <c r="FH286" s="1182"/>
      <c r="FI286" s="1182"/>
      <c r="FJ286" s="1182"/>
      <c r="FK286" s="1177"/>
      <c r="FL286" s="1182"/>
      <c r="FM286" s="1182"/>
      <c r="FN286" s="1182"/>
      <c r="FO286" s="1182"/>
      <c r="FP286" s="1182"/>
      <c r="FQ286" s="1182"/>
      <c r="FR286" s="1182"/>
      <c r="FS286" s="1182"/>
      <c r="FT286" s="1182"/>
      <c r="FU286" s="1182"/>
      <c r="FV286" s="1182"/>
      <c r="FW286" s="1182"/>
      <c r="FX286" s="1182"/>
      <c r="FY286" s="1182"/>
      <c r="FZ286" s="1177"/>
      <c r="GA286" s="1182"/>
      <c r="GB286" s="1182"/>
      <c r="GC286" s="1182"/>
      <c r="GD286" s="1182"/>
      <c r="GE286" s="1182"/>
      <c r="GF286" s="1182"/>
      <c r="GG286" s="1182"/>
      <c r="GH286" s="1182"/>
      <c r="GI286" s="1182"/>
      <c r="GJ286" s="1182"/>
      <c r="GK286" s="1182"/>
      <c r="GL286" s="1182"/>
      <c r="GM286" s="1182"/>
      <c r="GN286" s="1182"/>
      <c r="GO286" s="1177"/>
      <c r="GP286" s="1182"/>
      <c r="GQ286" s="1182"/>
      <c r="GR286" s="1182"/>
      <c r="GS286" s="1182"/>
      <c r="GT286" s="1182"/>
      <c r="GU286" s="1182"/>
      <c r="GV286" s="1182"/>
      <c r="GW286" s="1182"/>
      <c r="GX286" s="1182"/>
      <c r="GY286" s="1182"/>
      <c r="GZ286" s="1182"/>
      <c r="HA286" s="1182"/>
      <c r="HB286" s="1182"/>
      <c r="HC286" s="1182"/>
      <c r="HD286" s="1177"/>
      <c r="HE286" s="1182"/>
      <c r="HF286" s="1182"/>
      <c r="HG286" s="1182"/>
      <c r="HH286" s="1182"/>
      <c r="HI286" s="1182"/>
      <c r="HJ286" s="1182"/>
      <c r="HK286" s="1182"/>
      <c r="HL286" s="1182"/>
      <c r="HM286" s="1182"/>
      <c r="HN286" s="1182"/>
      <c r="HO286" s="1182"/>
      <c r="HP286" s="1182"/>
      <c r="HQ286" s="1182"/>
      <c r="HR286" s="1182"/>
      <c r="HS286" s="1177"/>
      <c r="HT286" s="1182"/>
      <c r="HU286" s="1182"/>
      <c r="HV286" s="1182"/>
      <c r="HW286" s="1182"/>
      <c r="HX286" s="1182"/>
      <c r="HY286" s="1182"/>
      <c r="HZ286" s="1182"/>
      <c r="IA286" s="1182"/>
      <c r="IB286" s="1182"/>
      <c r="IC286" s="1182"/>
      <c r="ID286" s="1182"/>
      <c r="IE286" s="1182"/>
      <c r="IF286" s="1182"/>
      <c r="IG286" s="1182"/>
      <c r="IH286" s="1177"/>
      <c r="II286" s="1182"/>
      <c r="IJ286" s="1182"/>
      <c r="IK286" s="1182"/>
      <c r="IL286" s="1182"/>
      <c r="IM286" s="1182"/>
      <c r="IN286" s="1182"/>
      <c r="IO286" s="1182"/>
      <c r="IP286" s="1182"/>
      <c r="IQ286" s="1182"/>
      <c r="IR286" s="1182"/>
      <c r="IS286" s="1182"/>
      <c r="IT286" s="1182"/>
      <c r="IU286" s="1182"/>
      <c r="IV286" s="1182"/>
      <c r="IW286" s="1177"/>
      <c r="IX286" s="1182"/>
      <c r="IY286" s="1182"/>
      <c r="IZ286" s="1182"/>
      <c r="JA286" s="1182"/>
      <c r="JB286" s="1182"/>
      <c r="JC286" s="1182"/>
      <c r="JD286" s="1182"/>
      <c r="JE286" s="1182"/>
      <c r="JF286" s="1182"/>
      <c r="JG286" s="1182"/>
      <c r="JH286" s="1182"/>
      <c r="JI286" s="1182"/>
      <c r="JJ286" s="1182"/>
      <c r="JK286" s="1182"/>
      <c r="JL286" s="1177"/>
      <c r="JM286" s="1182"/>
      <c r="JN286" s="1182"/>
      <c r="JO286" s="1182"/>
      <c r="JP286" s="1182"/>
      <c r="JQ286" s="1182"/>
      <c r="JR286" s="1182"/>
      <c r="JS286" s="1182"/>
      <c r="JT286" s="1182"/>
      <c r="JU286" s="1182"/>
      <c r="JV286" s="1182"/>
      <c r="JW286" s="1182"/>
      <c r="JX286" s="1182"/>
      <c r="JY286" s="1182"/>
      <c r="JZ286" s="1182"/>
      <c r="KA286" s="1177"/>
      <c r="KB286" s="1182"/>
      <c r="KC286" s="1182"/>
      <c r="KD286" s="1182"/>
      <c r="KE286" s="1182"/>
      <c r="KF286" s="1182"/>
      <c r="KG286" s="1182"/>
      <c r="KH286" s="1182"/>
      <c r="KI286" s="1182"/>
      <c r="KJ286" s="1182"/>
      <c r="KK286" s="1182"/>
      <c r="KL286" s="1182"/>
      <c r="KM286" s="1182"/>
      <c r="KN286" s="1182"/>
      <c r="KO286" s="1182"/>
      <c r="KP286" s="1177"/>
      <c r="KQ286" s="1182"/>
      <c r="KR286" s="1182"/>
      <c r="KS286" s="1182"/>
      <c r="KT286" s="1182"/>
      <c r="KU286" s="1182"/>
      <c r="KV286" s="1182"/>
      <c r="KW286" s="1182"/>
      <c r="KX286" s="1182"/>
      <c r="KY286" s="1182"/>
      <c r="KZ286" s="1182"/>
      <c r="LA286" s="1182"/>
      <c r="LB286" s="1182"/>
      <c r="LC286" s="1182"/>
      <c r="LD286" s="1182"/>
      <c r="LE286" s="1177"/>
      <c r="LF286" s="1182"/>
      <c r="LG286" s="1182"/>
      <c r="LH286" s="1182"/>
      <c r="LI286" s="1182"/>
      <c r="LJ286" s="1182"/>
      <c r="LK286" s="1182"/>
      <c r="LL286" s="1182"/>
      <c r="LM286" s="1182"/>
      <c r="LN286" s="1182"/>
      <c r="LO286" s="1182"/>
      <c r="LP286" s="1182"/>
      <c r="LQ286" s="1182"/>
      <c r="LR286" s="1182"/>
      <c r="LS286" s="1182"/>
      <c r="LT286" s="1177"/>
      <c r="LU286" s="1182"/>
      <c r="LV286" s="1182"/>
      <c r="LW286" s="1182"/>
      <c r="LX286" s="1182"/>
      <c r="LY286" s="1182"/>
      <c r="LZ286" s="1182"/>
      <c r="MA286" s="1182"/>
      <c r="MB286" s="1182"/>
      <c r="MC286" s="1182"/>
      <c r="MD286" s="1182"/>
      <c r="ME286" s="1182"/>
      <c r="MF286" s="1182"/>
      <c r="MG286" s="1182"/>
      <c r="MH286" s="1182"/>
      <c r="MI286" s="1177"/>
      <c r="MJ286" s="1182"/>
      <c r="MK286" s="1182"/>
      <c r="ML286" s="1182"/>
      <c r="MM286" s="1182"/>
      <c r="MN286" s="1182"/>
      <c r="MO286" s="1182"/>
      <c r="MP286" s="1182"/>
      <c r="MQ286" s="1182"/>
      <c r="MR286" s="1182"/>
      <c r="MS286" s="1182"/>
      <c r="MT286" s="1182"/>
      <c r="MU286" s="1182"/>
      <c r="MV286" s="1182"/>
      <c r="MW286" s="1182"/>
      <c r="MX286" s="1177"/>
      <c r="MY286" s="1182"/>
      <c r="MZ286" s="1182"/>
      <c r="NA286" s="1182"/>
      <c r="NB286" s="1182"/>
      <c r="NC286" s="1182"/>
      <c r="ND286" s="1182"/>
      <c r="NE286" s="1182"/>
      <c r="NF286" s="1182"/>
      <c r="NG286" s="1182"/>
      <c r="NH286" s="1182"/>
      <c r="NI286" s="1182"/>
      <c r="NJ286" s="1182"/>
      <c r="NK286" s="1182"/>
      <c r="NL286" s="1182"/>
      <c r="NM286" s="1177"/>
      <c r="NN286" s="1182"/>
      <c r="NO286" s="1182"/>
      <c r="NP286" s="1182"/>
      <c r="NQ286" s="1182"/>
      <c r="NR286" s="1182"/>
      <c r="NS286" s="1182"/>
      <c r="NT286" s="1182"/>
      <c r="NU286" s="1182"/>
      <c r="NV286" s="1182"/>
      <c r="NW286" s="1182"/>
      <c r="NX286" s="1182"/>
      <c r="NY286" s="1182"/>
      <c r="NZ286" s="1182"/>
      <c r="OA286" s="1182"/>
      <c r="OB286" s="1177"/>
      <c r="OC286" s="1182"/>
      <c r="OD286" s="1182"/>
      <c r="OE286" s="1182"/>
      <c r="OF286" s="1182"/>
      <c r="OG286" s="1182"/>
      <c r="OH286" s="1182"/>
      <c r="OI286" s="1182"/>
      <c r="OJ286" s="1182"/>
      <c r="OK286" s="1182"/>
      <c r="OL286" s="1182"/>
      <c r="OM286" s="1182"/>
      <c r="ON286" s="1182"/>
      <c r="OO286" s="1182"/>
      <c r="OP286" s="1182"/>
      <c r="OQ286" s="1177"/>
      <c r="OR286" s="1182"/>
      <c r="OS286" s="1182"/>
      <c r="OT286" s="1182"/>
      <c r="OU286" s="1182"/>
      <c r="OV286" s="1182"/>
      <c r="OW286" s="1182"/>
      <c r="OX286" s="1182"/>
      <c r="OY286" s="1182"/>
      <c r="OZ286" s="1182"/>
      <c r="PA286" s="1182"/>
      <c r="PB286" s="1182"/>
      <c r="PC286" s="1182"/>
      <c r="PD286" s="1182"/>
      <c r="PE286" s="1182"/>
      <c r="PF286" s="1177"/>
      <c r="PG286" s="1182"/>
      <c r="PH286" s="1182"/>
      <c r="PI286" s="1182"/>
      <c r="PJ286" s="1182"/>
      <c r="PK286" s="1182"/>
      <c r="PL286" s="1182"/>
      <c r="PM286" s="1182"/>
      <c r="PN286" s="1182"/>
      <c r="PO286" s="1182"/>
      <c r="PP286" s="1182"/>
      <c r="PQ286" s="1182"/>
      <c r="PR286" s="1182"/>
      <c r="PS286" s="1182"/>
      <c r="PT286" s="1182"/>
      <c r="PU286" s="1177"/>
      <c r="PV286" s="1182"/>
      <c r="PW286" s="1182"/>
      <c r="PX286" s="1182"/>
      <c r="PY286" s="1182"/>
      <c r="PZ286" s="1182"/>
      <c r="QA286" s="1182"/>
      <c r="QB286" s="1182"/>
      <c r="QC286" s="1182"/>
      <c r="QD286" s="1182"/>
      <c r="QE286" s="1182"/>
      <c r="QF286" s="1182"/>
      <c r="QG286" s="1182"/>
      <c r="QH286" s="1182"/>
      <c r="QI286" s="1182"/>
      <c r="QJ286" s="1177"/>
      <c r="QK286" s="1182"/>
      <c r="QL286" s="1182"/>
      <c r="QM286" s="1182"/>
      <c r="QN286" s="1182"/>
      <c r="QO286" s="1182"/>
      <c r="QP286" s="1182"/>
      <c r="QQ286" s="1182"/>
      <c r="QR286" s="1182"/>
      <c r="QS286" s="1182"/>
      <c r="QT286" s="1182"/>
      <c r="QU286" s="1182"/>
      <c r="QV286" s="1182"/>
      <c r="QW286" s="1182"/>
      <c r="QX286" s="1182"/>
      <c r="QY286" s="1177"/>
      <c r="QZ286" s="1182"/>
      <c r="RA286" s="1182"/>
      <c r="RB286" s="1182"/>
      <c r="RC286" s="1182"/>
      <c r="RD286" s="1182"/>
      <c r="RE286" s="1182"/>
      <c r="RF286" s="1182"/>
      <c r="RG286" s="1182"/>
      <c r="RH286" s="1182"/>
      <c r="RI286" s="1182"/>
      <c r="RJ286" s="1182"/>
      <c r="RK286" s="1182"/>
      <c r="RL286" s="1182"/>
      <c r="RM286" s="1182"/>
      <c r="RN286" s="1177"/>
      <c r="RO286" s="1182"/>
      <c r="RP286" s="1182"/>
      <c r="RQ286" s="1182"/>
      <c r="RR286" s="1182"/>
      <c r="RS286" s="1182"/>
      <c r="RT286" s="1182"/>
      <c r="RU286" s="1182"/>
      <c r="RV286" s="1182"/>
      <c r="RW286" s="1182"/>
      <c r="RX286" s="1182"/>
      <c r="RY286" s="1182"/>
      <c r="RZ286" s="1182"/>
      <c r="SA286" s="1182"/>
      <c r="SB286" s="1182"/>
      <c r="SC286" s="1177"/>
      <c r="SD286" s="1182"/>
      <c r="SE286" s="1182"/>
      <c r="SF286" s="1182"/>
      <c r="SG286" s="1182"/>
      <c r="SH286" s="1182"/>
      <c r="SI286" s="1182"/>
      <c r="SJ286" s="1182"/>
      <c r="SK286" s="1182"/>
      <c r="SL286" s="1182"/>
      <c r="SM286" s="1182"/>
      <c r="SN286" s="1182"/>
      <c r="SO286" s="1182"/>
      <c r="SP286" s="1182"/>
      <c r="SQ286" s="1182"/>
      <c r="SR286" s="1177"/>
      <c r="SS286" s="1182"/>
      <c r="ST286" s="1182"/>
      <c r="SU286" s="1182"/>
      <c r="SV286" s="1182"/>
      <c r="SW286" s="1182"/>
      <c r="SX286" s="1182"/>
      <c r="SY286" s="1182"/>
      <c r="SZ286" s="1182"/>
      <c r="TA286" s="1182"/>
      <c r="TB286" s="1182"/>
      <c r="TC286" s="1182"/>
      <c r="TD286" s="1182"/>
      <c r="TE286" s="1182"/>
      <c r="TF286" s="1182"/>
      <c r="TG286" s="1177"/>
      <c r="TH286" s="1182"/>
      <c r="TI286" s="1182"/>
      <c r="TJ286" s="1182"/>
      <c r="TK286" s="1182"/>
      <c r="TL286" s="1182"/>
      <c r="TM286" s="1182"/>
      <c r="TN286" s="1182"/>
      <c r="TO286" s="1182"/>
      <c r="TP286" s="1182"/>
      <c r="TQ286" s="1182"/>
      <c r="TR286" s="1182"/>
      <c r="TS286" s="1182"/>
      <c r="TT286" s="1182"/>
      <c r="TU286" s="1182"/>
      <c r="TV286" s="1177"/>
      <c r="TW286" s="1182"/>
      <c r="TX286" s="1182"/>
      <c r="TY286" s="1182"/>
      <c r="TZ286" s="1182"/>
      <c r="UA286" s="1182"/>
      <c r="UB286" s="1182"/>
      <c r="UC286" s="1182"/>
      <c r="UD286" s="1182"/>
      <c r="UE286" s="1182"/>
      <c r="UF286" s="1182"/>
      <c r="UG286" s="1182"/>
      <c r="UH286" s="1182"/>
      <c r="UI286" s="1182"/>
      <c r="UJ286" s="1182"/>
      <c r="UK286" s="1177"/>
      <c r="UL286" s="1182"/>
      <c r="UM286" s="1182"/>
      <c r="UN286" s="1182"/>
      <c r="UO286" s="1182"/>
      <c r="UP286" s="1182"/>
      <c r="UQ286" s="1182"/>
      <c r="UR286" s="1182"/>
      <c r="US286" s="1182"/>
      <c r="UT286" s="1182"/>
      <c r="UU286" s="1182"/>
      <c r="UV286" s="1182"/>
      <c r="UW286" s="1182"/>
      <c r="UX286" s="1182"/>
      <c r="UY286" s="1182"/>
      <c r="UZ286" s="1177"/>
      <c r="VA286" s="1182"/>
      <c r="VB286" s="1182"/>
      <c r="VC286" s="1182"/>
      <c r="VD286" s="1182"/>
      <c r="VE286" s="1182"/>
      <c r="VF286" s="1182"/>
      <c r="VG286" s="1182"/>
      <c r="VH286" s="1182"/>
      <c r="VI286" s="1182"/>
      <c r="VJ286" s="1182"/>
      <c r="VK286" s="1182"/>
      <c r="VL286" s="1182"/>
      <c r="VM286" s="1182"/>
      <c r="VN286" s="1182"/>
      <c r="VO286" s="1177"/>
      <c r="VP286" s="1182"/>
      <c r="VQ286" s="1182"/>
      <c r="VR286" s="1182"/>
      <c r="VS286" s="1182"/>
      <c r="VT286" s="1182"/>
      <c r="VU286" s="1182"/>
      <c r="VV286" s="1182"/>
      <c r="VW286" s="1182"/>
      <c r="VX286" s="1182"/>
      <c r="VY286" s="1182"/>
      <c r="VZ286" s="1182"/>
      <c r="WA286" s="1182"/>
      <c r="WB286" s="1182"/>
      <c r="WC286" s="1182"/>
      <c r="WD286" s="1177"/>
      <c r="WE286" s="1182"/>
      <c r="WF286" s="1182"/>
      <c r="WG286" s="1182"/>
      <c r="WH286" s="1182"/>
      <c r="WI286" s="1182"/>
      <c r="WJ286" s="1182"/>
      <c r="WK286" s="1182"/>
      <c r="WL286" s="1182"/>
      <c r="WM286" s="1182"/>
      <c r="WN286" s="1182"/>
      <c r="WO286" s="1182"/>
      <c r="WP286" s="1182"/>
      <c r="WQ286" s="1182"/>
      <c r="WR286" s="1182"/>
      <c r="WS286" s="1177"/>
      <c r="WT286" s="1182"/>
      <c r="WU286" s="1182"/>
      <c r="WV286" s="1182"/>
      <c r="WW286" s="1182"/>
      <c r="WX286" s="1182"/>
      <c r="WY286" s="1182"/>
      <c r="WZ286" s="1182"/>
      <c r="XA286" s="1182"/>
      <c r="XB286" s="1182"/>
      <c r="XC286" s="1182"/>
      <c r="XD286" s="1182"/>
      <c r="XE286" s="1182"/>
      <c r="XF286" s="1182"/>
      <c r="XG286" s="1182"/>
      <c r="XH286" s="1177"/>
      <c r="XI286" s="1182"/>
      <c r="XJ286" s="1182"/>
      <c r="XK286" s="1182"/>
      <c r="XL286" s="1182"/>
      <c r="XM286" s="1182"/>
      <c r="XN286" s="1182"/>
      <c r="XO286" s="1182"/>
      <c r="XP286" s="1182"/>
      <c r="XQ286" s="1182"/>
      <c r="XR286" s="1182"/>
      <c r="XS286" s="1182"/>
      <c r="XT286" s="1182"/>
      <c r="XU286" s="1182"/>
      <c r="XV286" s="1182"/>
      <c r="XW286" s="1177"/>
      <c r="XX286" s="1182"/>
      <c r="XY286" s="1182"/>
      <c r="XZ286" s="1182"/>
      <c r="YA286" s="1182"/>
      <c r="YB286" s="1182"/>
      <c r="YC286" s="1182"/>
      <c r="YD286" s="1182"/>
      <c r="YE286" s="1182"/>
      <c r="YF286" s="1182"/>
      <c r="YG286" s="1182"/>
      <c r="YH286" s="1182"/>
      <c r="YI286" s="1182"/>
      <c r="YJ286" s="1182"/>
      <c r="YK286" s="1182"/>
      <c r="YL286" s="1177"/>
      <c r="YM286" s="1182"/>
      <c r="YN286" s="1182"/>
      <c r="YO286" s="1182"/>
      <c r="YP286" s="1182"/>
      <c r="YQ286" s="1182"/>
      <c r="YR286" s="1182"/>
      <c r="YS286" s="1182"/>
      <c r="YT286" s="1182"/>
      <c r="YU286" s="1182"/>
      <c r="YV286" s="1182"/>
      <c r="YW286" s="1182"/>
      <c r="YX286" s="1182"/>
      <c r="YY286" s="1182"/>
      <c r="YZ286" s="1182"/>
      <c r="ZA286" s="1177"/>
      <c r="ZB286" s="1182"/>
      <c r="ZC286" s="1182"/>
      <c r="ZD286" s="1182"/>
      <c r="ZE286" s="1182"/>
      <c r="ZF286" s="1182"/>
      <c r="ZG286" s="1182"/>
      <c r="ZH286" s="1182"/>
      <c r="ZI286" s="1182"/>
      <c r="ZJ286" s="1182"/>
      <c r="ZK286" s="1182"/>
      <c r="ZL286" s="1182"/>
      <c r="ZM286" s="1182"/>
      <c r="ZN286" s="1182"/>
      <c r="ZO286" s="1182"/>
      <c r="ZP286" s="1177"/>
      <c r="ZQ286" s="1182"/>
      <c r="ZR286" s="1182"/>
      <c r="ZS286" s="1182"/>
      <c r="ZT286" s="1182"/>
      <c r="ZU286" s="1182"/>
      <c r="ZV286" s="1182"/>
      <c r="ZW286" s="1182"/>
      <c r="ZX286" s="1182"/>
      <c r="ZY286" s="1182"/>
      <c r="ZZ286" s="1182"/>
      <c r="AAA286" s="1182"/>
      <c r="AAB286" s="1182"/>
      <c r="AAC286" s="1182"/>
      <c r="AAD286" s="1182"/>
      <c r="AAE286" s="1177"/>
      <c r="AAF286" s="1182"/>
      <c r="AAG286" s="1182"/>
      <c r="AAH286" s="1182"/>
      <c r="AAI286" s="1182"/>
      <c r="AAJ286" s="1182"/>
      <c r="AAK286" s="1182"/>
      <c r="AAL286" s="1182"/>
      <c r="AAM286" s="1182"/>
      <c r="AAN286" s="1182"/>
      <c r="AAO286" s="1182"/>
      <c r="AAP286" s="1182"/>
      <c r="AAQ286" s="1182"/>
      <c r="AAR286" s="1182"/>
      <c r="AAS286" s="1182"/>
      <c r="AAT286" s="1177"/>
      <c r="AAU286" s="1182"/>
      <c r="AAV286" s="1182"/>
      <c r="AAW286" s="1182"/>
      <c r="AAX286" s="1182"/>
      <c r="AAY286" s="1182"/>
      <c r="AAZ286" s="1182"/>
      <c r="ABA286" s="1182"/>
      <c r="ABB286" s="1182"/>
      <c r="ABC286" s="1182"/>
      <c r="ABD286" s="1182"/>
      <c r="ABE286" s="1182"/>
      <c r="ABF286" s="1182"/>
      <c r="ABG286" s="1182"/>
      <c r="ABH286" s="1182"/>
      <c r="ABI286" s="1177"/>
      <c r="ABJ286" s="1182"/>
      <c r="ABK286" s="1182"/>
      <c r="ABL286" s="1182"/>
      <c r="ABM286" s="1182"/>
      <c r="ABN286" s="1182"/>
      <c r="ABO286" s="1182"/>
      <c r="ABP286" s="1182"/>
      <c r="ABQ286" s="1182"/>
      <c r="ABR286" s="1182"/>
      <c r="ABS286" s="1182"/>
      <c r="ABT286" s="1182"/>
      <c r="ABU286" s="1182"/>
      <c r="ABV286" s="1182"/>
      <c r="ABW286" s="1182"/>
      <c r="ABX286" s="1177"/>
      <c r="ABY286" s="1182"/>
      <c r="ABZ286" s="1182"/>
      <c r="ACA286" s="1182"/>
      <c r="ACB286" s="1182"/>
      <c r="ACC286" s="1182"/>
      <c r="ACD286" s="1182"/>
      <c r="ACE286" s="1182"/>
      <c r="ACF286" s="1182"/>
      <c r="ACG286" s="1182"/>
      <c r="ACH286" s="1182"/>
      <c r="ACI286" s="1182"/>
      <c r="ACJ286" s="1182"/>
      <c r="ACK286" s="1182"/>
      <c r="ACL286" s="1182"/>
      <c r="ACM286" s="1177"/>
      <c r="ACN286" s="1182"/>
      <c r="ACO286" s="1182"/>
      <c r="ACP286" s="1182"/>
      <c r="ACQ286" s="1182"/>
      <c r="ACR286" s="1182"/>
      <c r="ACS286" s="1182"/>
      <c r="ACT286" s="1182"/>
      <c r="ACU286" s="1182"/>
      <c r="ACV286" s="1182"/>
      <c r="ACW286" s="1182"/>
      <c r="ACX286" s="1182"/>
      <c r="ACY286" s="1182"/>
      <c r="ACZ286" s="1182"/>
      <c r="ADA286" s="1182"/>
      <c r="ADB286" s="1177"/>
      <c r="ADC286" s="1182"/>
      <c r="ADD286" s="1182"/>
      <c r="ADE286" s="1182"/>
      <c r="ADF286" s="1182"/>
      <c r="ADG286" s="1182"/>
      <c r="ADH286" s="1182"/>
      <c r="ADI286" s="1182"/>
      <c r="ADJ286" s="1182"/>
      <c r="ADK286" s="1182"/>
      <c r="ADL286" s="1182"/>
      <c r="ADM286" s="1182"/>
      <c r="ADN286" s="1182"/>
      <c r="ADO286" s="1182"/>
      <c r="ADP286" s="1182"/>
      <c r="ADQ286" s="1177"/>
      <c r="ADR286" s="1182"/>
      <c r="ADS286" s="1182"/>
      <c r="ADT286" s="1182"/>
      <c r="ADU286" s="1182"/>
      <c r="ADV286" s="1182"/>
      <c r="ADW286" s="1182"/>
      <c r="ADX286" s="1182"/>
      <c r="ADY286" s="1182"/>
      <c r="ADZ286" s="1182"/>
      <c r="AEA286" s="1182"/>
      <c r="AEB286" s="1182"/>
      <c r="AEC286" s="1182"/>
      <c r="AED286" s="1182"/>
      <c r="AEE286" s="1182"/>
      <c r="AEF286" s="1177"/>
      <c r="AEG286" s="1182"/>
      <c r="AEH286" s="1182"/>
      <c r="AEI286" s="1182"/>
      <c r="AEJ286" s="1182"/>
      <c r="AEK286" s="1182"/>
      <c r="AEL286" s="1182"/>
      <c r="AEM286" s="1182"/>
      <c r="AEN286" s="1182"/>
      <c r="AEO286" s="1182"/>
      <c r="AEP286" s="1182"/>
      <c r="AEQ286" s="1182"/>
      <c r="AER286" s="1182"/>
      <c r="AES286" s="1182"/>
      <c r="AET286" s="1182"/>
      <c r="AEU286" s="1177"/>
      <c r="AEV286" s="1182"/>
      <c r="AEW286" s="1182"/>
      <c r="AEX286" s="1182"/>
      <c r="AEY286" s="1182"/>
      <c r="AEZ286" s="1182"/>
      <c r="AFA286" s="1182"/>
      <c r="AFB286" s="1182"/>
      <c r="AFC286" s="1182"/>
      <c r="AFD286" s="1182"/>
      <c r="AFE286" s="1182"/>
      <c r="AFF286" s="1182"/>
      <c r="AFG286" s="1182"/>
      <c r="AFH286" s="1182"/>
      <c r="AFI286" s="1182"/>
      <c r="AFJ286" s="1177"/>
      <c r="AFK286" s="1182"/>
      <c r="AFL286" s="1182"/>
      <c r="AFM286" s="1182"/>
      <c r="AFN286" s="1182"/>
      <c r="AFO286" s="1182"/>
      <c r="AFP286" s="1182"/>
      <c r="AFQ286" s="1182"/>
      <c r="AFR286" s="1182"/>
      <c r="AFS286" s="1182"/>
      <c r="AFT286" s="1182"/>
      <c r="AFU286" s="1182"/>
      <c r="AFV286" s="1182"/>
      <c r="AFW286" s="1182"/>
      <c r="AFX286" s="1182"/>
      <c r="AFY286" s="1177"/>
      <c r="AFZ286" s="1182"/>
      <c r="AGA286" s="1182"/>
      <c r="AGB286" s="1182"/>
      <c r="AGC286" s="1182"/>
      <c r="AGD286" s="1182"/>
      <c r="AGE286" s="1182"/>
      <c r="AGF286" s="1182"/>
      <c r="AGG286" s="1182"/>
      <c r="AGH286" s="1182"/>
      <c r="AGI286" s="1182"/>
      <c r="AGJ286" s="1182"/>
      <c r="AGK286" s="1182"/>
      <c r="AGL286" s="1182"/>
      <c r="AGM286" s="1182"/>
      <c r="AGN286" s="1177"/>
      <c r="AGO286" s="1182"/>
      <c r="AGP286" s="1182"/>
      <c r="AGQ286" s="1182"/>
      <c r="AGR286" s="1182"/>
      <c r="AGS286" s="1182"/>
      <c r="AGT286" s="1182"/>
      <c r="AGU286" s="1182"/>
      <c r="AGV286" s="1182"/>
      <c r="AGW286" s="1182"/>
      <c r="AGX286" s="1182"/>
      <c r="AGY286" s="1182"/>
      <c r="AGZ286" s="1182"/>
      <c r="AHA286" s="1182"/>
      <c r="AHB286" s="1182"/>
      <c r="AHC286" s="1177"/>
      <c r="AHD286" s="1182"/>
      <c r="AHE286" s="1182"/>
      <c r="AHF286" s="1182"/>
      <c r="AHG286" s="1182"/>
      <c r="AHH286" s="1182"/>
      <c r="AHI286" s="1182"/>
      <c r="AHJ286" s="1182"/>
      <c r="AHK286" s="1182"/>
      <c r="AHL286" s="1182"/>
      <c r="AHM286" s="1182"/>
      <c r="AHN286" s="1182"/>
      <c r="AHO286" s="1182"/>
      <c r="AHP286" s="1182"/>
      <c r="AHQ286" s="1182"/>
      <c r="AHR286" s="1177"/>
      <c r="AHS286" s="1182"/>
      <c r="AHT286" s="1182"/>
      <c r="AHU286" s="1182"/>
      <c r="AHV286" s="1182"/>
      <c r="AHW286" s="1182"/>
      <c r="AHX286" s="1182"/>
      <c r="AHY286" s="1182"/>
      <c r="AHZ286" s="1182"/>
      <c r="AIA286" s="1182"/>
      <c r="AIB286" s="1182"/>
      <c r="AIC286" s="1182"/>
      <c r="AID286" s="1182"/>
      <c r="AIE286" s="1182"/>
      <c r="AIF286" s="1182"/>
      <c r="AIG286" s="1177"/>
      <c r="AIH286" s="1182"/>
      <c r="AII286" s="1182"/>
      <c r="AIJ286" s="1182"/>
      <c r="AIK286" s="1182"/>
      <c r="AIL286" s="1182"/>
      <c r="AIM286" s="1182"/>
      <c r="AIN286" s="1182"/>
      <c r="AIO286" s="1182"/>
      <c r="AIP286" s="1182"/>
      <c r="AIQ286" s="1182"/>
      <c r="AIR286" s="1182"/>
      <c r="AIS286" s="1182"/>
      <c r="AIT286" s="1182"/>
      <c r="AIU286" s="1182"/>
      <c r="AIV286" s="1177"/>
      <c r="AIW286" s="1182"/>
      <c r="AIX286" s="1182"/>
      <c r="AIY286" s="1182"/>
      <c r="AIZ286" s="1182"/>
      <c r="AJA286" s="1182"/>
      <c r="AJB286" s="1182"/>
      <c r="AJC286" s="1182"/>
      <c r="AJD286" s="1182"/>
      <c r="AJE286" s="1182"/>
      <c r="AJF286" s="1182"/>
      <c r="AJG286" s="1182"/>
      <c r="AJH286" s="1182"/>
      <c r="AJI286" s="1182"/>
      <c r="AJJ286" s="1182"/>
      <c r="AJK286" s="1177"/>
      <c r="AJL286" s="1182"/>
      <c r="AJM286" s="1182"/>
      <c r="AJN286" s="1182"/>
      <c r="AJO286" s="1182"/>
      <c r="AJP286" s="1182"/>
      <c r="AJQ286" s="1182"/>
      <c r="AJR286" s="1182"/>
      <c r="AJS286" s="1182"/>
      <c r="AJT286" s="1182"/>
      <c r="AJU286" s="1182"/>
      <c r="AJV286" s="1182"/>
      <c r="AJW286" s="1182"/>
      <c r="AJX286" s="1182"/>
      <c r="AJY286" s="1182"/>
      <c r="AJZ286" s="1177"/>
      <c r="AKA286" s="1182"/>
      <c r="AKB286" s="1182"/>
      <c r="AKC286" s="1182"/>
      <c r="AKD286" s="1182"/>
      <c r="AKE286" s="1182"/>
      <c r="AKF286" s="1182"/>
      <c r="AKG286" s="1182"/>
      <c r="AKH286" s="1182"/>
      <c r="AKI286" s="1182"/>
      <c r="AKJ286" s="1182"/>
      <c r="AKK286" s="1182"/>
      <c r="AKL286" s="1182"/>
      <c r="AKM286" s="1182"/>
      <c r="AKN286" s="1182"/>
      <c r="AKO286" s="1177"/>
      <c r="AKP286" s="1182"/>
      <c r="AKQ286" s="1182"/>
      <c r="AKR286" s="1182"/>
      <c r="AKS286" s="1182"/>
      <c r="AKT286" s="1182"/>
      <c r="AKU286" s="1182"/>
      <c r="AKV286" s="1182"/>
      <c r="AKW286" s="1182"/>
      <c r="AKX286" s="1182"/>
      <c r="AKY286" s="1182"/>
      <c r="AKZ286" s="1182"/>
      <c r="ALA286" s="1182"/>
      <c r="ALB286" s="1182"/>
      <c r="ALC286" s="1182"/>
      <c r="ALD286" s="1177"/>
      <c r="ALE286" s="1182"/>
      <c r="ALF286" s="1182"/>
      <c r="ALG286" s="1182"/>
      <c r="ALH286" s="1182"/>
      <c r="ALI286" s="1182"/>
      <c r="ALJ286" s="1182"/>
      <c r="ALK286" s="1182"/>
      <c r="ALL286" s="1182"/>
      <c r="ALM286" s="1182"/>
      <c r="ALN286" s="1182"/>
      <c r="ALO286" s="1182"/>
      <c r="ALP286" s="1182"/>
      <c r="ALQ286" s="1182"/>
      <c r="ALR286" s="1182"/>
      <c r="ALS286" s="1177"/>
      <c r="ALT286" s="1182"/>
      <c r="ALU286" s="1182"/>
      <c r="ALV286" s="1182"/>
      <c r="ALW286" s="1182"/>
      <c r="ALX286" s="1182"/>
      <c r="ALY286" s="1182"/>
      <c r="ALZ286" s="1182"/>
      <c r="AMA286" s="1182"/>
      <c r="AMB286" s="1182"/>
      <c r="AMC286" s="1182"/>
      <c r="AMD286" s="1182"/>
      <c r="AME286" s="1182"/>
      <c r="AMF286" s="1182"/>
      <c r="AMG286" s="1182"/>
      <c r="AMH286" s="1177"/>
      <c r="AMI286" s="1182"/>
      <c r="AMJ286" s="1182"/>
      <c r="AMK286" s="1182"/>
      <c r="AML286" s="1182"/>
      <c r="AMM286" s="1182"/>
      <c r="AMN286" s="1182"/>
      <c r="AMO286" s="1182"/>
      <c r="AMP286" s="1182"/>
      <c r="AMQ286" s="1182"/>
      <c r="AMR286" s="1182"/>
      <c r="AMS286" s="1182"/>
      <c r="AMT286" s="1182"/>
      <c r="AMU286" s="1182"/>
      <c r="AMV286" s="1182"/>
      <c r="AMW286" s="1177"/>
      <c r="AMX286" s="1182"/>
      <c r="AMY286" s="1182"/>
      <c r="AMZ286" s="1182"/>
      <c r="ANA286" s="1182"/>
      <c r="ANB286" s="1182"/>
      <c r="ANC286" s="1182"/>
      <c r="AND286" s="1182"/>
      <c r="ANE286" s="1182"/>
      <c r="ANF286" s="1182"/>
      <c r="ANG286" s="1182"/>
      <c r="ANH286" s="1182"/>
      <c r="ANI286" s="1182"/>
      <c r="ANJ286" s="1182"/>
      <c r="ANK286" s="1182"/>
      <c r="ANL286" s="1177"/>
      <c r="ANM286" s="1182"/>
      <c r="ANN286" s="1182"/>
      <c r="ANO286" s="1182"/>
      <c r="ANP286" s="1182"/>
      <c r="ANQ286" s="1182"/>
      <c r="ANR286" s="1182"/>
      <c r="ANS286" s="1182"/>
      <c r="ANT286" s="1182"/>
      <c r="ANU286" s="1182"/>
      <c r="ANV286" s="1182"/>
      <c r="ANW286" s="1182"/>
      <c r="ANX286" s="1182"/>
      <c r="ANY286" s="1182"/>
      <c r="ANZ286" s="1182"/>
      <c r="AOA286" s="1177"/>
      <c r="AOB286" s="1182"/>
      <c r="AOC286" s="1182"/>
      <c r="AOD286" s="1182"/>
      <c r="AOE286" s="1182"/>
      <c r="AOF286" s="1182"/>
      <c r="AOG286" s="1182"/>
      <c r="AOH286" s="1182"/>
      <c r="AOI286" s="1182"/>
      <c r="AOJ286" s="1182"/>
      <c r="AOK286" s="1182"/>
      <c r="AOL286" s="1182"/>
      <c r="AOM286" s="1182"/>
      <c r="AON286" s="1182"/>
      <c r="AOO286" s="1182"/>
      <c r="AOP286" s="1177"/>
      <c r="AOQ286" s="1182"/>
      <c r="AOR286" s="1182"/>
      <c r="AOS286" s="1182"/>
      <c r="AOT286" s="1182"/>
      <c r="AOU286" s="1182"/>
      <c r="AOV286" s="1182"/>
      <c r="AOW286" s="1182"/>
      <c r="AOX286" s="1182"/>
      <c r="AOY286" s="1182"/>
      <c r="AOZ286" s="1182"/>
      <c r="APA286" s="1182"/>
      <c r="APB286" s="1182"/>
      <c r="APC286" s="1182"/>
      <c r="APD286" s="1182"/>
      <c r="APE286" s="1177"/>
      <c r="APF286" s="1182"/>
      <c r="APG286" s="1182"/>
      <c r="APH286" s="1182"/>
      <c r="API286" s="1182"/>
      <c r="APJ286" s="1182"/>
      <c r="APK286" s="1182"/>
      <c r="APL286" s="1182"/>
      <c r="APM286" s="1182"/>
      <c r="APN286" s="1182"/>
      <c r="APO286" s="1182"/>
      <c r="APP286" s="1182"/>
      <c r="APQ286" s="1182"/>
      <c r="APR286" s="1182"/>
      <c r="APS286" s="1182"/>
      <c r="APT286" s="1177"/>
      <c r="APU286" s="1182"/>
      <c r="APV286" s="1182"/>
      <c r="APW286" s="1182"/>
      <c r="APX286" s="1182"/>
      <c r="APY286" s="1182"/>
      <c r="APZ286" s="1182"/>
      <c r="AQA286" s="1182"/>
      <c r="AQB286" s="1182"/>
      <c r="AQC286" s="1182"/>
      <c r="AQD286" s="1182"/>
      <c r="AQE286" s="1182"/>
      <c r="AQF286" s="1182"/>
      <c r="AQG286" s="1182"/>
      <c r="AQH286" s="1182"/>
      <c r="AQI286" s="1177"/>
      <c r="AQJ286" s="1182"/>
      <c r="AQK286" s="1182"/>
      <c r="AQL286" s="1182"/>
      <c r="AQM286" s="1182"/>
      <c r="AQN286" s="1182"/>
      <c r="AQO286" s="1182"/>
      <c r="AQP286" s="1182"/>
      <c r="AQQ286" s="1182"/>
      <c r="AQR286" s="1182"/>
      <c r="AQS286" s="1182"/>
      <c r="AQT286" s="1182"/>
      <c r="AQU286" s="1182"/>
      <c r="AQV286" s="1182"/>
      <c r="AQW286" s="1182"/>
      <c r="AQX286" s="1177"/>
      <c r="AQY286" s="1182"/>
      <c r="AQZ286" s="1182"/>
      <c r="ARA286" s="1182"/>
      <c r="ARB286" s="1182"/>
      <c r="ARC286" s="1182"/>
      <c r="ARD286" s="1182"/>
      <c r="ARE286" s="1182"/>
      <c r="ARF286" s="1182"/>
      <c r="ARG286" s="1182"/>
      <c r="ARH286" s="1182"/>
      <c r="ARI286" s="1182"/>
      <c r="ARJ286" s="1182"/>
      <c r="ARK286" s="1182"/>
      <c r="ARL286" s="1182"/>
      <c r="ARM286" s="1177"/>
      <c r="ARN286" s="1182"/>
      <c r="ARO286" s="1182"/>
      <c r="ARP286" s="1182"/>
      <c r="ARQ286" s="1182"/>
      <c r="ARR286" s="1182"/>
      <c r="ARS286" s="1182"/>
      <c r="ART286" s="1182"/>
      <c r="ARU286" s="1182"/>
      <c r="ARV286" s="1182"/>
      <c r="ARW286" s="1182"/>
      <c r="ARX286" s="1182"/>
      <c r="ARY286" s="1182"/>
      <c r="ARZ286" s="1182"/>
      <c r="ASA286" s="1182"/>
      <c r="ASB286" s="1177"/>
      <c r="ASC286" s="1182"/>
      <c r="ASD286" s="1182"/>
      <c r="ASE286" s="1182"/>
      <c r="ASF286" s="1182"/>
      <c r="ASG286" s="1182"/>
      <c r="ASH286" s="1182"/>
      <c r="ASI286" s="1182"/>
      <c r="ASJ286" s="1182"/>
      <c r="ASK286" s="1182"/>
      <c r="ASL286" s="1182"/>
      <c r="ASM286" s="1182"/>
      <c r="ASN286" s="1182"/>
      <c r="ASO286" s="1182"/>
      <c r="ASP286" s="1182"/>
      <c r="ASQ286" s="1177"/>
      <c r="ASR286" s="1182"/>
      <c r="ASS286" s="1182"/>
      <c r="AST286" s="1182"/>
      <c r="ASU286" s="1182"/>
      <c r="ASV286" s="1182"/>
      <c r="ASW286" s="1182"/>
      <c r="ASX286" s="1182"/>
      <c r="ASY286" s="1182"/>
      <c r="ASZ286" s="1182"/>
      <c r="ATA286" s="1182"/>
      <c r="ATB286" s="1182"/>
      <c r="ATC286" s="1182"/>
      <c r="ATD286" s="1182"/>
      <c r="ATE286" s="1182"/>
      <c r="ATF286" s="1177"/>
      <c r="ATG286" s="1182"/>
      <c r="ATH286" s="1182"/>
      <c r="ATI286" s="1182"/>
      <c r="ATJ286" s="1182"/>
      <c r="ATK286" s="1182"/>
      <c r="ATL286" s="1182"/>
      <c r="ATM286" s="1182"/>
      <c r="ATN286" s="1182"/>
      <c r="ATO286" s="1182"/>
      <c r="ATP286" s="1182"/>
      <c r="ATQ286" s="1182"/>
      <c r="ATR286" s="1182"/>
      <c r="ATS286" s="1182"/>
      <c r="ATT286" s="1182"/>
      <c r="ATU286" s="1177"/>
      <c r="ATV286" s="1182"/>
      <c r="ATW286" s="1182"/>
      <c r="ATX286" s="1182"/>
      <c r="ATY286" s="1182"/>
      <c r="ATZ286" s="1182"/>
      <c r="AUA286" s="1182"/>
      <c r="AUB286" s="1182"/>
      <c r="AUC286" s="1182"/>
      <c r="AUD286" s="1182"/>
      <c r="AUE286" s="1182"/>
      <c r="AUF286" s="1182"/>
      <c r="AUG286" s="1182"/>
      <c r="AUH286" s="1182"/>
      <c r="AUI286" s="1182"/>
      <c r="AUJ286" s="1177"/>
      <c r="AUK286" s="1182"/>
      <c r="AUL286" s="1182"/>
      <c r="AUM286" s="1182"/>
      <c r="AUN286" s="1182"/>
      <c r="AUO286" s="1182"/>
      <c r="AUP286" s="1182"/>
      <c r="AUQ286" s="1182"/>
      <c r="AUR286" s="1182"/>
      <c r="AUS286" s="1182"/>
      <c r="AUT286" s="1182"/>
      <c r="AUU286" s="1182"/>
      <c r="AUV286" s="1182"/>
      <c r="AUW286" s="1182"/>
      <c r="AUX286" s="1182"/>
      <c r="AUY286" s="1177"/>
      <c r="AUZ286" s="1182"/>
      <c r="AVA286" s="1182"/>
      <c r="AVB286" s="1182"/>
      <c r="AVC286" s="1182"/>
      <c r="AVD286" s="1182"/>
      <c r="AVE286" s="1182"/>
      <c r="AVF286" s="1182"/>
      <c r="AVG286" s="1182"/>
      <c r="AVH286" s="1182"/>
      <c r="AVI286" s="1182"/>
      <c r="AVJ286" s="1182"/>
      <c r="AVK286" s="1182"/>
      <c r="AVL286" s="1182"/>
      <c r="AVM286" s="1182"/>
      <c r="AVN286" s="1177"/>
      <c r="AVO286" s="1182"/>
      <c r="AVP286" s="1182"/>
      <c r="AVQ286" s="1182"/>
      <c r="AVR286" s="1182"/>
      <c r="AVS286" s="1182"/>
      <c r="AVT286" s="1182"/>
      <c r="AVU286" s="1182"/>
      <c r="AVV286" s="1182"/>
      <c r="AVW286" s="1182"/>
      <c r="AVX286" s="1182"/>
      <c r="AVY286" s="1182"/>
      <c r="AVZ286" s="1182"/>
      <c r="AWA286" s="1182"/>
      <c r="AWB286" s="1182"/>
      <c r="AWC286" s="1177"/>
      <c r="AWD286" s="1182"/>
      <c r="AWE286" s="1182"/>
      <c r="AWF286" s="1182"/>
      <c r="AWG286" s="1182"/>
      <c r="AWH286" s="1182"/>
      <c r="AWI286" s="1182"/>
      <c r="AWJ286" s="1182"/>
      <c r="AWK286" s="1182"/>
      <c r="AWL286" s="1182"/>
      <c r="AWM286" s="1182"/>
      <c r="AWN286" s="1182"/>
      <c r="AWO286" s="1182"/>
      <c r="AWP286" s="1182"/>
      <c r="AWQ286" s="1182"/>
      <c r="AWR286" s="1177"/>
      <c r="AWS286" s="1182"/>
      <c r="AWT286" s="1182"/>
      <c r="AWU286" s="1182"/>
      <c r="AWV286" s="1182"/>
      <c r="AWW286" s="1182"/>
      <c r="AWX286" s="1182"/>
      <c r="AWY286" s="1182"/>
      <c r="AWZ286" s="1182"/>
      <c r="AXA286" s="1182"/>
      <c r="AXB286" s="1182"/>
      <c r="AXC286" s="1182"/>
      <c r="AXD286" s="1182"/>
      <c r="AXE286" s="1182"/>
      <c r="AXF286" s="1182"/>
      <c r="AXG286" s="1177"/>
      <c r="AXH286" s="1182"/>
      <c r="AXI286" s="1182"/>
      <c r="AXJ286" s="1182"/>
      <c r="AXK286" s="1182"/>
      <c r="AXL286" s="1182"/>
      <c r="AXM286" s="1182"/>
      <c r="AXN286" s="1182"/>
      <c r="AXO286" s="1182"/>
      <c r="AXP286" s="1182"/>
      <c r="AXQ286" s="1182"/>
      <c r="AXR286" s="1182"/>
      <c r="AXS286" s="1182"/>
      <c r="AXT286" s="1182"/>
      <c r="AXU286" s="1182"/>
      <c r="AXV286" s="1177"/>
      <c r="AXW286" s="1182"/>
      <c r="AXX286" s="1182"/>
      <c r="AXY286" s="1182"/>
      <c r="AXZ286" s="1182"/>
      <c r="AYA286" s="1182"/>
      <c r="AYB286" s="1182"/>
      <c r="AYC286" s="1182"/>
      <c r="AYD286" s="1182"/>
      <c r="AYE286" s="1182"/>
      <c r="AYF286" s="1182"/>
      <c r="AYG286" s="1182"/>
      <c r="AYH286" s="1182"/>
      <c r="AYI286" s="1182"/>
      <c r="AYJ286" s="1182"/>
      <c r="AYK286" s="1177"/>
      <c r="AYL286" s="1182"/>
      <c r="AYM286" s="1182"/>
      <c r="AYN286" s="1182"/>
      <c r="AYO286" s="1182"/>
      <c r="AYP286" s="1182"/>
      <c r="AYQ286" s="1182"/>
      <c r="AYR286" s="1182"/>
      <c r="AYS286" s="1182"/>
      <c r="AYT286" s="1182"/>
      <c r="AYU286" s="1182"/>
      <c r="AYV286" s="1182"/>
      <c r="AYW286" s="1182"/>
      <c r="AYX286" s="1182"/>
      <c r="AYY286" s="1182"/>
      <c r="AYZ286" s="1177"/>
      <c r="AZA286" s="1182"/>
      <c r="AZB286" s="1182"/>
      <c r="AZC286" s="1182"/>
      <c r="AZD286" s="1182"/>
      <c r="AZE286" s="1182"/>
      <c r="AZF286" s="1182"/>
      <c r="AZG286" s="1182"/>
      <c r="AZH286" s="1182"/>
      <c r="AZI286" s="1182"/>
      <c r="AZJ286" s="1182"/>
      <c r="AZK286" s="1182"/>
      <c r="AZL286" s="1182"/>
      <c r="AZM286" s="1182"/>
      <c r="AZN286" s="1182"/>
      <c r="AZO286" s="1177"/>
      <c r="AZP286" s="1182"/>
      <c r="AZQ286" s="1182"/>
      <c r="AZR286" s="1182"/>
      <c r="AZS286" s="1182"/>
      <c r="AZT286" s="1182"/>
      <c r="AZU286" s="1182"/>
      <c r="AZV286" s="1182"/>
      <c r="AZW286" s="1182"/>
      <c r="AZX286" s="1182"/>
      <c r="AZY286" s="1182"/>
      <c r="AZZ286" s="1182"/>
      <c r="BAA286" s="1182"/>
      <c r="BAB286" s="1182"/>
      <c r="BAC286" s="1182"/>
      <c r="BAD286" s="1177"/>
      <c r="BAE286" s="1182"/>
      <c r="BAF286" s="1182"/>
      <c r="BAG286" s="1182"/>
      <c r="BAH286" s="1182"/>
      <c r="BAI286" s="1182"/>
      <c r="BAJ286" s="1182"/>
      <c r="BAK286" s="1182"/>
      <c r="BAL286" s="1182"/>
      <c r="BAM286" s="1182"/>
      <c r="BAN286" s="1182"/>
      <c r="BAO286" s="1182"/>
      <c r="BAP286" s="1182"/>
      <c r="BAQ286" s="1182"/>
      <c r="BAR286" s="1182"/>
      <c r="BAS286" s="1177"/>
      <c r="BAT286" s="1182"/>
      <c r="BAU286" s="1182"/>
      <c r="BAV286" s="1182"/>
      <c r="BAW286" s="1182"/>
      <c r="BAX286" s="1182"/>
      <c r="BAY286" s="1182"/>
      <c r="BAZ286" s="1182"/>
      <c r="BBA286" s="1182"/>
      <c r="BBB286" s="1182"/>
      <c r="BBC286" s="1182"/>
      <c r="BBD286" s="1182"/>
      <c r="BBE286" s="1182"/>
      <c r="BBF286" s="1182"/>
      <c r="BBG286" s="1182"/>
      <c r="BBH286" s="1177"/>
      <c r="BBI286" s="1182"/>
      <c r="BBJ286" s="1182"/>
      <c r="BBK286" s="1182"/>
      <c r="BBL286" s="1182"/>
      <c r="BBM286" s="1182"/>
      <c r="BBN286" s="1182"/>
      <c r="BBO286" s="1182"/>
      <c r="BBP286" s="1182"/>
      <c r="BBQ286" s="1182"/>
      <c r="BBR286" s="1182"/>
      <c r="BBS286" s="1182"/>
      <c r="BBT286" s="1182"/>
      <c r="BBU286" s="1182"/>
      <c r="BBV286" s="1182"/>
      <c r="BBW286" s="1177"/>
      <c r="BBX286" s="1182"/>
      <c r="BBY286" s="1182"/>
      <c r="BBZ286" s="1182"/>
      <c r="BCA286" s="1182"/>
      <c r="BCB286" s="1182"/>
      <c r="BCC286" s="1182"/>
      <c r="BCD286" s="1182"/>
      <c r="BCE286" s="1182"/>
      <c r="BCF286" s="1182"/>
      <c r="BCG286" s="1182"/>
      <c r="BCH286" s="1182"/>
      <c r="BCI286" s="1182"/>
      <c r="BCJ286" s="1182"/>
      <c r="BCK286" s="1182"/>
      <c r="BCL286" s="1177"/>
      <c r="BCM286" s="1182"/>
      <c r="BCN286" s="1182"/>
      <c r="BCO286" s="1182"/>
      <c r="BCP286" s="1182"/>
      <c r="BCQ286" s="1182"/>
      <c r="BCR286" s="1182"/>
      <c r="BCS286" s="1182"/>
      <c r="BCT286" s="1182"/>
      <c r="BCU286" s="1182"/>
      <c r="BCV286" s="1182"/>
      <c r="BCW286" s="1182"/>
      <c r="BCX286" s="1182"/>
      <c r="BCY286" s="1182"/>
      <c r="BCZ286" s="1182"/>
      <c r="BDA286" s="1177"/>
      <c r="BDB286" s="1182"/>
      <c r="BDC286" s="1182"/>
      <c r="BDD286" s="1182"/>
      <c r="BDE286" s="1182"/>
      <c r="BDF286" s="1182"/>
      <c r="BDG286" s="1182"/>
      <c r="BDH286" s="1182"/>
      <c r="BDI286" s="1182"/>
      <c r="BDJ286" s="1182"/>
      <c r="BDK286" s="1182"/>
      <c r="BDL286" s="1182"/>
      <c r="BDM286" s="1182"/>
      <c r="BDN286" s="1182"/>
      <c r="BDO286" s="1182"/>
      <c r="BDP286" s="1177"/>
      <c r="BDQ286" s="1182"/>
      <c r="BDR286" s="1182"/>
      <c r="BDS286" s="1182"/>
      <c r="BDT286" s="1182"/>
      <c r="BDU286" s="1182"/>
      <c r="BDV286" s="1182"/>
      <c r="BDW286" s="1182"/>
      <c r="BDX286" s="1182"/>
      <c r="BDY286" s="1182"/>
      <c r="BDZ286" s="1182"/>
      <c r="BEA286" s="1182"/>
      <c r="BEB286" s="1182"/>
      <c r="BEC286" s="1182"/>
      <c r="BED286" s="1182"/>
      <c r="BEE286" s="1177"/>
      <c r="BEF286" s="1182"/>
      <c r="BEG286" s="1182"/>
      <c r="BEH286" s="1182"/>
      <c r="BEI286" s="1182"/>
      <c r="BEJ286" s="1182"/>
      <c r="BEK286" s="1182"/>
      <c r="BEL286" s="1182"/>
      <c r="BEM286" s="1182"/>
      <c r="BEN286" s="1182"/>
      <c r="BEO286" s="1182"/>
      <c r="BEP286" s="1182"/>
      <c r="BEQ286" s="1182"/>
      <c r="BER286" s="1182"/>
      <c r="BES286" s="1182"/>
      <c r="BET286" s="1177"/>
      <c r="BEU286" s="1182"/>
      <c r="BEV286" s="1182"/>
      <c r="BEW286" s="1182"/>
      <c r="BEX286" s="1182"/>
      <c r="BEY286" s="1182"/>
      <c r="BEZ286" s="1182"/>
      <c r="BFA286" s="1182"/>
      <c r="BFB286" s="1182"/>
      <c r="BFC286" s="1182"/>
      <c r="BFD286" s="1182"/>
      <c r="BFE286" s="1182"/>
      <c r="BFF286" s="1182"/>
      <c r="BFG286" s="1182"/>
      <c r="BFH286" s="1182"/>
      <c r="BFI286" s="1177"/>
      <c r="BFJ286" s="1182"/>
      <c r="BFK286" s="1182"/>
      <c r="BFL286" s="1182"/>
      <c r="BFM286" s="1182"/>
      <c r="BFN286" s="1182"/>
      <c r="BFO286" s="1182"/>
      <c r="BFP286" s="1182"/>
      <c r="BFQ286" s="1182"/>
      <c r="BFR286" s="1182"/>
      <c r="BFS286" s="1182"/>
      <c r="BFT286" s="1182"/>
      <c r="BFU286" s="1182"/>
      <c r="BFV286" s="1182"/>
      <c r="BFW286" s="1182"/>
      <c r="BFX286" s="1177"/>
      <c r="BFY286" s="1182"/>
      <c r="BFZ286" s="1182"/>
      <c r="BGA286" s="1182"/>
      <c r="BGB286" s="1182"/>
      <c r="BGC286" s="1182"/>
      <c r="BGD286" s="1182"/>
      <c r="BGE286" s="1182"/>
      <c r="BGF286" s="1182"/>
      <c r="BGG286" s="1182"/>
      <c r="BGH286" s="1182"/>
      <c r="BGI286" s="1182"/>
      <c r="BGJ286" s="1182"/>
      <c r="BGK286" s="1182"/>
      <c r="BGL286" s="1182"/>
      <c r="BGM286" s="1177"/>
      <c r="BGN286" s="1182"/>
      <c r="BGO286" s="1182"/>
      <c r="BGP286" s="1182"/>
      <c r="BGQ286" s="1182"/>
      <c r="BGR286" s="1182"/>
      <c r="BGS286" s="1182"/>
      <c r="BGT286" s="1182"/>
      <c r="BGU286" s="1182"/>
      <c r="BGV286" s="1182"/>
      <c r="BGW286" s="1182"/>
      <c r="BGX286" s="1182"/>
      <c r="BGY286" s="1182"/>
      <c r="BGZ286" s="1182"/>
      <c r="BHA286" s="1182"/>
      <c r="BHB286" s="1177"/>
      <c r="BHC286" s="1182"/>
      <c r="BHD286" s="1182"/>
      <c r="BHE286" s="1182"/>
      <c r="BHF286" s="1182"/>
      <c r="BHG286" s="1182"/>
      <c r="BHH286" s="1182"/>
      <c r="BHI286" s="1182"/>
      <c r="BHJ286" s="1182"/>
      <c r="BHK286" s="1182"/>
      <c r="BHL286" s="1182"/>
      <c r="BHM286" s="1182"/>
      <c r="BHN286" s="1182"/>
      <c r="BHO286" s="1182"/>
      <c r="BHP286" s="1182"/>
      <c r="BHQ286" s="1177"/>
      <c r="BHR286" s="1182"/>
      <c r="BHS286" s="1182"/>
      <c r="BHT286" s="1182"/>
      <c r="BHU286" s="1182"/>
      <c r="BHV286" s="1182"/>
      <c r="BHW286" s="1182"/>
      <c r="BHX286" s="1182"/>
      <c r="BHY286" s="1182"/>
      <c r="BHZ286" s="1182"/>
      <c r="BIA286" s="1182"/>
      <c r="BIB286" s="1182"/>
      <c r="BIC286" s="1182"/>
      <c r="BID286" s="1182"/>
      <c r="BIE286" s="1182"/>
      <c r="BIF286" s="1177"/>
      <c r="BIG286" s="1182"/>
      <c r="BIH286" s="1182"/>
      <c r="BII286" s="1182"/>
      <c r="BIJ286" s="1182"/>
      <c r="BIK286" s="1182"/>
      <c r="BIL286" s="1182"/>
      <c r="BIM286" s="1182"/>
      <c r="BIN286" s="1182"/>
      <c r="BIO286" s="1182"/>
      <c r="BIP286" s="1182"/>
      <c r="BIQ286" s="1182"/>
      <c r="BIR286" s="1182"/>
      <c r="BIS286" s="1182"/>
      <c r="BIT286" s="1182"/>
      <c r="BIU286" s="1177"/>
      <c r="BIV286" s="1182"/>
      <c r="BIW286" s="1182"/>
      <c r="BIX286" s="1182"/>
      <c r="BIY286" s="1182"/>
      <c r="BIZ286" s="1182"/>
      <c r="BJA286" s="1182"/>
      <c r="BJB286" s="1182"/>
      <c r="BJC286" s="1182"/>
      <c r="BJD286" s="1182"/>
      <c r="BJE286" s="1182"/>
      <c r="BJF286" s="1182"/>
      <c r="BJG286" s="1182"/>
      <c r="BJH286" s="1182"/>
      <c r="BJI286" s="1182"/>
      <c r="BJJ286" s="1177"/>
      <c r="BJK286" s="1182"/>
      <c r="BJL286" s="1182"/>
      <c r="BJM286" s="1182"/>
      <c r="BJN286" s="1182"/>
      <c r="BJO286" s="1182"/>
      <c r="BJP286" s="1182"/>
      <c r="BJQ286" s="1182"/>
      <c r="BJR286" s="1182"/>
      <c r="BJS286" s="1182"/>
      <c r="BJT286" s="1182"/>
      <c r="BJU286" s="1182"/>
      <c r="BJV286" s="1182"/>
      <c r="BJW286" s="1182"/>
      <c r="BJX286" s="1182"/>
      <c r="BJY286" s="1177"/>
      <c r="BJZ286" s="1182"/>
      <c r="BKA286" s="1182"/>
      <c r="BKB286" s="1182"/>
      <c r="BKC286" s="1182"/>
      <c r="BKD286" s="1182"/>
      <c r="BKE286" s="1182"/>
      <c r="BKF286" s="1182"/>
      <c r="BKG286" s="1182"/>
      <c r="BKH286" s="1182"/>
      <c r="BKI286" s="1182"/>
      <c r="BKJ286" s="1182"/>
      <c r="BKK286" s="1182"/>
      <c r="BKL286" s="1182"/>
      <c r="BKM286" s="1182"/>
      <c r="BKN286" s="1177"/>
      <c r="BKO286" s="1182"/>
      <c r="BKP286" s="1182"/>
      <c r="BKQ286" s="1182"/>
      <c r="BKR286" s="1182"/>
      <c r="BKS286" s="1182"/>
      <c r="BKT286" s="1182"/>
      <c r="BKU286" s="1182"/>
      <c r="BKV286" s="1182"/>
      <c r="BKW286" s="1182"/>
      <c r="BKX286" s="1182"/>
      <c r="BKY286" s="1182"/>
      <c r="BKZ286" s="1182"/>
      <c r="BLA286" s="1182"/>
      <c r="BLB286" s="1182"/>
      <c r="BLC286" s="1177"/>
      <c r="BLD286" s="1182"/>
      <c r="BLE286" s="1182"/>
      <c r="BLF286" s="1182"/>
      <c r="BLG286" s="1182"/>
      <c r="BLH286" s="1182"/>
      <c r="BLI286" s="1182"/>
      <c r="BLJ286" s="1182"/>
      <c r="BLK286" s="1182"/>
      <c r="BLL286" s="1182"/>
      <c r="BLM286" s="1182"/>
      <c r="BLN286" s="1182"/>
      <c r="BLO286" s="1182"/>
      <c r="BLP286" s="1182"/>
      <c r="BLQ286" s="1182"/>
      <c r="BLR286" s="1177"/>
      <c r="BLS286" s="1182"/>
      <c r="BLT286" s="1182"/>
      <c r="BLU286" s="1182"/>
      <c r="BLV286" s="1182"/>
      <c r="BLW286" s="1182"/>
      <c r="BLX286" s="1182"/>
      <c r="BLY286" s="1182"/>
      <c r="BLZ286" s="1182"/>
      <c r="BMA286" s="1182"/>
      <c r="BMB286" s="1182"/>
      <c r="BMC286" s="1182"/>
      <c r="BMD286" s="1182"/>
      <c r="BME286" s="1182"/>
      <c r="BMF286" s="1182"/>
      <c r="BMG286" s="1177"/>
      <c r="BMH286" s="1182"/>
      <c r="BMI286" s="1182"/>
      <c r="BMJ286" s="1182"/>
      <c r="BMK286" s="1182"/>
      <c r="BML286" s="1182"/>
      <c r="BMM286" s="1182"/>
      <c r="BMN286" s="1182"/>
      <c r="BMO286" s="1182"/>
      <c r="BMP286" s="1182"/>
      <c r="BMQ286" s="1182"/>
      <c r="BMR286" s="1182"/>
      <c r="BMS286" s="1182"/>
      <c r="BMT286" s="1182"/>
      <c r="BMU286" s="1182"/>
      <c r="BMV286" s="1177"/>
      <c r="BMW286" s="1182"/>
      <c r="BMX286" s="1182"/>
      <c r="BMY286" s="1182"/>
      <c r="BMZ286" s="1182"/>
      <c r="BNA286" s="1182"/>
      <c r="BNB286" s="1182"/>
      <c r="BNC286" s="1182"/>
      <c r="BND286" s="1182"/>
      <c r="BNE286" s="1182"/>
      <c r="BNF286" s="1182"/>
      <c r="BNG286" s="1182"/>
      <c r="BNH286" s="1182"/>
      <c r="BNI286" s="1182"/>
      <c r="BNJ286" s="1182"/>
      <c r="BNK286" s="1177"/>
      <c r="BNL286" s="1182"/>
      <c r="BNM286" s="1182"/>
      <c r="BNN286" s="1182"/>
      <c r="BNO286" s="1182"/>
      <c r="BNP286" s="1182"/>
      <c r="BNQ286" s="1182"/>
      <c r="BNR286" s="1182"/>
      <c r="BNS286" s="1182"/>
      <c r="BNT286" s="1182"/>
      <c r="BNU286" s="1182"/>
      <c r="BNV286" s="1182"/>
      <c r="BNW286" s="1182"/>
      <c r="BNX286" s="1182"/>
      <c r="BNY286" s="1182"/>
      <c r="BNZ286" s="1177"/>
      <c r="BOA286" s="1182"/>
      <c r="BOB286" s="1182"/>
      <c r="BOC286" s="1182"/>
      <c r="BOD286" s="1182"/>
      <c r="BOE286" s="1182"/>
      <c r="BOF286" s="1182"/>
      <c r="BOG286" s="1182"/>
      <c r="BOH286" s="1182"/>
      <c r="BOI286" s="1182"/>
      <c r="BOJ286" s="1182"/>
      <c r="BOK286" s="1182"/>
      <c r="BOL286" s="1182"/>
      <c r="BOM286" s="1182"/>
      <c r="BON286" s="1182"/>
      <c r="BOO286" s="1177"/>
      <c r="BOP286" s="1182"/>
      <c r="BOQ286" s="1182"/>
      <c r="BOR286" s="1182"/>
      <c r="BOS286" s="1182"/>
      <c r="BOT286" s="1182"/>
      <c r="BOU286" s="1182"/>
      <c r="BOV286" s="1182"/>
      <c r="BOW286" s="1182"/>
      <c r="BOX286" s="1182"/>
      <c r="BOY286" s="1182"/>
      <c r="BOZ286" s="1182"/>
      <c r="BPA286" s="1182"/>
      <c r="BPB286" s="1182"/>
      <c r="BPC286" s="1182"/>
      <c r="BPD286" s="1177"/>
      <c r="BPE286" s="1182"/>
      <c r="BPF286" s="1182"/>
      <c r="BPG286" s="1182"/>
      <c r="BPH286" s="1182"/>
      <c r="BPI286" s="1182"/>
      <c r="BPJ286" s="1182"/>
      <c r="BPK286" s="1182"/>
      <c r="BPL286" s="1182"/>
      <c r="BPM286" s="1182"/>
      <c r="BPN286" s="1182"/>
      <c r="BPO286" s="1182"/>
      <c r="BPP286" s="1182"/>
      <c r="BPQ286" s="1182"/>
      <c r="BPR286" s="1182"/>
      <c r="BPS286" s="1177"/>
      <c r="BPT286" s="1182"/>
      <c r="BPU286" s="1182"/>
      <c r="BPV286" s="1182"/>
      <c r="BPW286" s="1182"/>
      <c r="BPX286" s="1182"/>
      <c r="BPY286" s="1182"/>
      <c r="BPZ286" s="1182"/>
      <c r="BQA286" s="1182"/>
      <c r="BQB286" s="1182"/>
      <c r="BQC286" s="1182"/>
      <c r="BQD286" s="1182"/>
      <c r="BQE286" s="1182"/>
      <c r="BQF286" s="1182"/>
      <c r="BQG286" s="1182"/>
      <c r="BQH286" s="1177"/>
      <c r="BQI286" s="1182"/>
      <c r="BQJ286" s="1182"/>
      <c r="BQK286" s="1182"/>
      <c r="BQL286" s="1182"/>
      <c r="BQM286" s="1182"/>
      <c r="BQN286" s="1182"/>
      <c r="BQO286" s="1182"/>
      <c r="BQP286" s="1182"/>
      <c r="BQQ286" s="1182"/>
      <c r="BQR286" s="1182"/>
      <c r="BQS286" s="1182"/>
      <c r="BQT286" s="1182"/>
      <c r="BQU286" s="1182"/>
      <c r="BQV286" s="1182"/>
      <c r="BQW286" s="1177"/>
      <c r="BQX286" s="1182"/>
      <c r="BQY286" s="1182"/>
      <c r="BQZ286" s="1182"/>
      <c r="BRA286" s="1182"/>
      <c r="BRB286" s="1182"/>
      <c r="BRC286" s="1182"/>
      <c r="BRD286" s="1182"/>
      <c r="BRE286" s="1182"/>
      <c r="BRF286" s="1182"/>
      <c r="BRG286" s="1182"/>
      <c r="BRH286" s="1182"/>
      <c r="BRI286" s="1182"/>
      <c r="BRJ286" s="1182"/>
      <c r="BRK286" s="1182"/>
      <c r="BRL286" s="1177"/>
      <c r="BRM286" s="1182"/>
      <c r="BRN286" s="1182"/>
      <c r="BRO286" s="1182"/>
      <c r="BRP286" s="1182"/>
      <c r="BRQ286" s="1182"/>
      <c r="BRR286" s="1182"/>
      <c r="BRS286" s="1182"/>
      <c r="BRT286" s="1182"/>
      <c r="BRU286" s="1182"/>
      <c r="BRV286" s="1182"/>
      <c r="BRW286" s="1182"/>
      <c r="BRX286" s="1182"/>
      <c r="BRY286" s="1182"/>
      <c r="BRZ286" s="1182"/>
      <c r="BSA286" s="1177"/>
      <c r="BSB286" s="1182"/>
      <c r="BSC286" s="1182"/>
      <c r="BSD286" s="1182"/>
      <c r="BSE286" s="1182"/>
      <c r="BSF286" s="1182"/>
      <c r="BSG286" s="1182"/>
      <c r="BSH286" s="1182"/>
      <c r="BSI286" s="1182"/>
      <c r="BSJ286" s="1182"/>
      <c r="BSK286" s="1182"/>
      <c r="BSL286" s="1182"/>
      <c r="BSM286" s="1182"/>
      <c r="BSN286" s="1182"/>
      <c r="BSO286" s="1182"/>
      <c r="BSP286" s="1177"/>
      <c r="BSQ286" s="1182"/>
      <c r="BSR286" s="1182"/>
      <c r="BSS286" s="1182"/>
      <c r="BST286" s="1182"/>
      <c r="BSU286" s="1182"/>
      <c r="BSV286" s="1182"/>
      <c r="BSW286" s="1182"/>
      <c r="BSX286" s="1182"/>
      <c r="BSY286" s="1182"/>
      <c r="BSZ286" s="1182"/>
      <c r="BTA286" s="1182"/>
      <c r="BTB286" s="1182"/>
      <c r="BTC286" s="1182"/>
      <c r="BTD286" s="1182"/>
      <c r="BTE286" s="1177"/>
      <c r="BTF286" s="1182"/>
      <c r="BTG286" s="1182"/>
      <c r="BTH286" s="1182"/>
      <c r="BTI286" s="1182"/>
      <c r="BTJ286" s="1182"/>
      <c r="BTK286" s="1182"/>
      <c r="BTL286" s="1182"/>
      <c r="BTM286" s="1182"/>
      <c r="BTN286" s="1182"/>
      <c r="BTO286" s="1182"/>
      <c r="BTP286" s="1182"/>
      <c r="BTQ286" s="1182"/>
      <c r="BTR286" s="1182"/>
      <c r="BTS286" s="1182"/>
      <c r="BTT286" s="1177"/>
      <c r="BTU286" s="1182"/>
      <c r="BTV286" s="1182"/>
      <c r="BTW286" s="1182"/>
      <c r="BTX286" s="1182"/>
      <c r="BTY286" s="1182"/>
      <c r="BTZ286" s="1182"/>
      <c r="BUA286" s="1182"/>
      <c r="BUB286" s="1182"/>
      <c r="BUC286" s="1182"/>
      <c r="BUD286" s="1182"/>
      <c r="BUE286" s="1182"/>
      <c r="BUF286" s="1182"/>
      <c r="BUG286" s="1182"/>
      <c r="BUH286" s="1182"/>
      <c r="BUI286" s="1177"/>
      <c r="BUJ286" s="1182"/>
      <c r="BUK286" s="1182"/>
      <c r="BUL286" s="1182"/>
      <c r="BUM286" s="1182"/>
      <c r="BUN286" s="1182"/>
      <c r="BUO286" s="1182"/>
      <c r="BUP286" s="1182"/>
      <c r="BUQ286" s="1182"/>
      <c r="BUR286" s="1182"/>
      <c r="BUS286" s="1182"/>
      <c r="BUT286" s="1182"/>
      <c r="BUU286" s="1182"/>
      <c r="BUV286" s="1182"/>
      <c r="BUW286" s="1182"/>
      <c r="BUX286" s="1177"/>
      <c r="BUY286" s="1182"/>
      <c r="BUZ286" s="1182"/>
      <c r="BVA286" s="1182"/>
      <c r="BVB286" s="1182"/>
      <c r="BVC286" s="1182"/>
      <c r="BVD286" s="1182"/>
      <c r="BVE286" s="1182"/>
      <c r="BVF286" s="1182"/>
      <c r="BVG286" s="1182"/>
      <c r="BVH286" s="1182"/>
      <c r="BVI286" s="1182"/>
      <c r="BVJ286" s="1182"/>
      <c r="BVK286" s="1182"/>
      <c r="BVL286" s="1182"/>
      <c r="BVM286" s="1177"/>
      <c r="BVN286" s="1182"/>
      <c r="BVO286" s="1182"/>
      <c r="BVP286" s="1182"/>
      <c r="BVQ286" s="1182"/>
      <c r="BVR286" s="1182"/>
      <c r="BVS286" s="1182"/>
      <c r="BVT286" s="1182"/>
      <c r="BVU286" s="1182"/>
      <c r="BVV286" s="1182"/>
      <c r="BVW286" s="1182"/>
      <c r="BVX286" s="1182"/>
      <c r="BVY286" s="1182"/>
      <c r="BVZ286" s="1182"/>
      <c r="BWA286" s="1182"/>
      <c r="BWB286" s="1177"/>
      <c r="BWC286" s="1182"/>
      <c r="BWD286" s="1182"/>
      <c r="BWE286" s="1182"/>
      <c r="BWF286" s="1182"/>
      <c r="BWG286" s="1182"/>
      <c r="BWH286" s="1182"/>
      <c r="BWI286" s="1182"/>
      <c r="BWJ286" s="1182"/>
      <c r="BWK286" s="1182"/>
      <c r="BWL286" s="1182"/>
      <c r="BWM286" s="1182"/>
      <c r="BWN286" s="1182"/>
      <c r="BWO286" s="1182"/>
      <c r="BWP286" s="1182"/>
      <c r="BWQ286" s="1177"/>
      <c r="BWR286" s="1182"/>
      <c r="BWS286" s="1182"/>
      <c r="BWT286" s="1182"/>
      <c r="BWU286" s="1182"/>
      <c r="BWV286" s="1182"/>
      <c r="BWW286" s="1182"/>
      <c r="BWX286" s="1182"/>
      <c r="BWY286" s="1182"/>
      <c r="BWZ286" s="1182"/>
      <c r="BXA286" s="1182"/>
      <c r="BXB286" s="1182"/>
      <c r="BXC286" s="1182"/>
      <c r="BXD286" s="1182"/>
      <c r="BXE286" s="1182"/>
      <c r="BXF286" s="1177"/>
      <c r="BXG286" s="1182"/>
      <c r="BXH286" s="1182"/>
      <c r="BXI286" s="1182"/>
      <c r="BXJ286" s="1182"/>
      <c r="BXK286" s="1182"/>
      <c r="BXL286" s="1182"/>
      <c r="BXM286" s="1182"/>
      <c r="BXN286" s="1182"/>
      <c r="BXO286" s="1182"/>
      <c r="BXP286" s="1182"/>
      <c r="BXQ286" s="1182"/>
      <c r="BXR286" s="1182"/>
      <c r="BXS286" s="1182"/>
      <c r="BXT286" s="1182"/>
      <c r="BXU286" s="1177"/>
      <c r="BXV286" s="1182"/>
      <c r="BXW286" s="1182"/>
      <c r="BXX286" s="1182"/>
      <c r="BXY286" s="1182"/>
      <c r="BXZ286" s="1182"/>
      <c r="BYA286" s="1182"/>
      <c r="BYB286" s="1182"/>
      <c r="BYC286" s="1182"/>
      <c r="BYD286" s="1182"/>
      <c r="BYE286" s="1182"/>
      <c r="BYF286" s="1182"/>
      <c r="BYG286" s="1182"/>
      <c r="BYH286" s="1182"/>
      <c r="BYI286" s="1182"/>
      <c r="BYJ286" s="1177"/>
      <c r="BYK286" s="1182"/>
      <c r="BYL286" s="1182"/>
      <c r="BYM286" s="1182"/>
      <c r="BYN286" s="1182"/>
      <c r="BYO286" s="1182"/>
      <c r="BYP286" s="1182"/>
      <c r="BYQ286" s="1182"/>
      <c r="BYR286" s="1182"/>
      <c r="BYS286" s="1182"/>
      <c r="BYT286" s="1182"/>
      <c r="BYU286" s="1182"/>
      <c r="BYV286" s="1182"/>
      <c r="BYW286" s="1182"/>
      <c r="BYX286" s="1182"/>
      <c r="BYY286" s="1177"/>
      <c r="BYZ286" s="1182"/>
      <c r="BZA286" s="1182"/>
      <c r="BZB286" s="1182"/>
      <c r="BZC286" s="1182"/>
      <c r="BZD286" s="1182"/>
      <c r="BZE286" s="1182"/>
      <c r="BZF286" s="1182"/>
      <c r="BZG286" s="1182"/>
      <c r="BZH286" s="1182"/>
      <c r="BZI286" s="1182"/>
      <c r="BZJ286" s="1182"/>
      <c r="BZK286" s="1182"/>
      <c r="BZL286" s="1182"/>
      <c r="BZM286" s="1182"/>
      <c r="BZN286" s="1177"/>
      <c r="BZO286" s="1182"/>
      <c r="BZP286" s="1182"/>
      <c r="BZQ286" s="1182"/>
      <c r="BZR286" s="1182"/>
      <c r="BZS286" s="1182"/>
      <c r="BZT286" s="1182"/>
      <c r="BZU286" s="1182"/>
      <c r="BZV286" s="1182"/>
      <c r="BZW286" s="1182"/>
      <c r="BZX286" s="1182"/>
      <c r="BZY286" s="1182"/>
      <c r="BZZ286" s="1182"/>
      <c r="CAA286" s="1182"/>
      <c r="CAB286" s="1182"/>
      <c r="CAC286" s="1177"/>
      <c r="CAD286" s="1182"/>
      <c r="CAE286" s="1182"/>
      <c r="CAF286" s="1182"/>
      <c r="CAG286" s="1182"/>
      <c r="CAH286" s="1182"/>
      <c r="CAI286" s="1182"/>
      <c r="CAJ286" s="1182"/>
      <c r="CAK286" s="1182"/>
      <c r="CAL286" s="1182"/>
      <c r="CAM286" s="1182"/>
      <c r="CAN286" s="1182"/>
      <c r="CAO286" s="1182"/>
      <c r="CAP286" s="1182"/>
      <c r="CAQ286" s="1182"/>
      <c r="CAR286" s="1177"/>
      <c r="CAS286" s="1182"/>
      <c r="CAT286" s="1182"/>
      <c r="CAU286" s="1182"/>
      <c r="CAV286" s="1182"/>
      <c r="CAW286" s="1182"/>
      <c r="CAX286" s="1182"/>
      <c r="CAY286" s="1182"/>
      <c r="CAZ286" s="1182"/>
      <c r="CBA286" s="1182"/>
      <c r="CBB286" s="1182"/>
      <c r="CBC286" s="1182"/>
      <c r="CBD286" s="1182"/>
      <c r="CBE286" s="1182"/>
      <c r="CBF286" s="1182"/>
      <c r="CBG286" s="1177"/>
      <c r="CBH286" s="1182"/>
      <c r="CBI286" s="1182"/>
      <c r="CBJ286" s="1182"/>
      <c r="CBK286" s="1182"/>
      <c r="CBL286" s="1182"/>
      <c r="CBM286" s="1182"/>
      <c r="CBN286" s="1182"/>
      <c r="CBO286" s="1182"/>
      <c r="CBP286" s="1182"/>
      <c r="CBQ286" s="1182"/>
      <c r="CBR286" s="1182"/>
      <c r="CBS286" s="1182"/>
      <c r="CBT286" s="1182"/>
      <c r="CBU286" s="1182"/>
      <c r="CBV286" s="1177"/>
      <c r="CBW286" s="1182"/>
      <c r="CBX286" s="1182"/>
      <c r="CBY286" s="1182"/>
      <c r="CBZ286" s="1182"/>
      <c r="CCA286" s="1182"/>
      <c r="CCB286" s="1182"/>
      <c r="CCC286" s="1182"/>
      <c r="CCD286" s="1182"/>
      <c r="CCE286" s="1182"/>
      <c r="CCF286" s="1182"/>
      <c r="CCG286" s="1182"/>
      <c r="CCH286" s="1182"/>
      <c r="CCI286" s="1182"/>
      <c r="CCJ286" s="1182"/>
      <c r="CCK286" s="1177"/>
      <c r="CCL286" s="1182"/>
      <c r="CCM286" s="1182"/>
      <c r="CCN286" s="1182"/>
      <c r="CCO286" s="1182"/>
      <c r="CCP286" s="1182"/>
      <c r="CCQ286" s="1182"/>
      <c r="CCR286" s="1182"/>
      <c r="CCS286" s="1182"/>
      <c r="CCT286" s="1182"/>
      <c r="CCU286" s="1182"/>
      <c r="CCV286" s="1182"/>
      <c r="CCW286" s="1182"/>
      <c r="CCX286" s="1182"/>
      <c r="CCY286" s="1182"/>
      <c r="CCZ286" s="1177"/>
      <c r="CDA286" s="1182"/>
      <c r="CDB286" s="1182"/>
      <c r="CDC286" s="1182"/>
      <c r="CDD286" s="1182"/>
      <c r="CDE286" s="1182"/>
      <c r="CDF286" s="1182"/>
      <c r="CDG286" s="1182"/>
      <c r="CDH286" s="1182"/>
      <c r="CDI286" s="1182"/>
      <c r="CDJ286" s="1182"/>
      <c r="CDK286" s="1182"/>
      <c r="CDL286" s="1182"/>
      <c r="CDM286" s="1182"/>
      <c r="CDN286" s="1182"/>
      <c r="CDO286" s="1177"/>
      <c r="CDP286" s="1182"/>
      <c r="CDQ286" s="1182"/>
      <c r="CDR286" s="1182"/>
      <c r="CDS286" s="1182"/>
      <c r="CDT286" s="1182"/>
      <c r="CDU286" s="1182"/>
      <c r="CDV286" s="1182"/>
      <c r="CDW286" s="1182"/>
      <c r="CDX286" s="1182"/>
      <c r="CDY286" s="1182"/>
      <c r="CDZ286" s="1182"/>
      <c r="CEA286" s="1182"/>
      <c r="CEB286" s="1182"/>
      <c r="CEC286" s="1182"/>
      <c r="CED286" s="1177"/>
      <c r="CEE286" s="1182"/>
      <c r="CEF286" s="1182"/>
      <c r="CEG286" s="1182"/>
      <c r="CEH286" s="1182"/>
      <c r="CEI286" s="1182"/>
      <c r="CEJ286" s="1182"/>
      <c r="CEK286" s="1182"/>
      <c r="CEL286" s="1182"/>
      <c r="CEM286" s="1182"/>
      <c r="CEN286" s="1182"/>
      <c r="CEO286" s="1182"/>
      <c r="CEP286" s="1182"/>
      <c r="CEQ286" s="1182"/>
      <c r="CER286" s="1182"/>
      <c r="CES286" s="1177"/>
      <c r="CET286" s="1182"/>
      <c r="CEU286" s="1182"/>
      <c r="CEV286" s="1182"/>
      <c r="CEW286" s="1182"/>
      <c r="CEX286" s="1182"/>
      <c r="CEY286" s="1182"/>
      <c r="CEZ286" s="1182"/>
      <c r="CFA286" s="1182"/>
      <c r="CFB286" s="1182"/>
      <c r="CFC286" s="1182"/>
      <c r="CFD286" s="1182"/>
      <c r="CFE286" s="1182"/>
      <c r="CFF286" s="1182"/>
      <c r="CFG286" s="1182"/>
      <c r="CFH286" s="1177"/>
      <c r="CFI286" s="1182"/>
      <c r="CFJ286" s="1182"/>
      <c r="CFK286" s="1182"/>
      <c r="CFL286" s="1182"/>
      <c r="CFM286" s="1182"/>
      <c r="CFN286" s="1182"/>
      <c r="CFO286" s="1182"/>
      <c r="CFP286" s="1182"/>
      <c r="CFQ286" s="1182"/>
      <c r="CFR286" s="1182"/>
      <c r="CFS286" s="1182"/>
      <c r="CFT286" s="1182"/>
      <c r="CFU286" s="1182"/>
      <c r="CFV286" s="1182"/>
      <c r="CFW286" s="1177"/>
      <c r="CFX286" s="1182"/>
      <c r="CFY286" s="1182"/>
      <c r="CFZ286" s="1182"/>
      <c r="CGA286" s="1182"/>
      <c r="CGB286" s="1182"/>
      <c r="CGC286" s="1182"/>
      <c r="CGD286" s="1182"/>
      <c r="CGE286" s="1182"/>
      <c r="CGF286" s="1182"/>
      <c r="CGG286" s="1182"/>
      <c r="CGH286" s="1182"/>
      <c r="CGI286" s="1182"/>
      <c r="CGJ286" s="1182"/>
      <c r="CGK286" s="1182"/>
      <c r="CGL286" s="1177"/>
      <c r="CGM286" s="1182"/>
      <c r="CGN286" s="1182"/>
      <c r="CGO286" s="1182"/>
      <c r="CGP286" s="1182"/>
      <c r="CGQ286" s="1182"/>
      <c r="CGR286" s="1182"/>
      <c r="CGS286" s="1182"/>
      <c r="CGT286" s="1182"/>
      <c r="CGU286" s="1182"/>
      <c r="CGV286" s="1182"/>
      <c r="CGW286" s="1182"/>
      <c r="CGX286" s="1182"/>
      <c r="CGY286" s="1182"/>
      <c r="CGZ286" s="1182"/>
      <c r="CHA286" s="1177"/>
      <c r="CHB286" s="1182"/>
      <c r="CHC286" s="1182"/>
      <c r="CHD286" s="1182"/>
      <c r="CHE286" s="1182"/>
      <c r="CHF286" s="1182"/>
      <c r="CHG286" s="1182"/>
      <c r="CHH286" s="1182"/>
      <c r="CHI286" s="1182"/>
      <c r="CHJ286" s="1182"/>
      <c r="CHK286" s="1182"/>
      <c r="CHL286" s="1182"/>
      <c r="CHM286" s="1182"/>
      <c r="CHN286" s="1182"/>
      <c r="CHO286" s="1182"/>
      <c r="CHP286" s="1177"/>
      <c r="CHQ286" s="1182"/>
      <c r="CHR286" s="1182"/>
      <c r="CHS286" s="1182"/>
      <c r="CHT286" s="1182"/>
      <c r="CHU286" s="1182"/>
      <c r="CHV286" s="1182"/>
      <c r="CHW286" s="1182"/>
      <c r="CHX286" s="1182"/>
      <c r="CHY286" s="1182"/>
      <c r="CHZ286" s="1182"/>
      <c r="CIA286" s="1182"/>
      <c r="CIB286" s="1182"/>
      <c r="CIC286" s="1182"/>
      <c r="CID286" s="1182"/>
      <c r="CIE286" s="1177"/>
      <c r="CIF286" s="1182"/>
      <c r="CIG286" s="1182"/>
      <c r="CIH286" s="1182"/>
      <c r="CII286" s="1182"/>
      <c r="CIJ286" s="1182"/>
      <c r="CIK286" s="1182"/>
      <c r="CIL286" s="1182"/>
      <c r="CIM286" s="1182"/>
      <c r="CIN286" s="1182"/>
      <c r="CIO286" s="1182"/>
      <c r="CIP286" s="1182"/>
      <c r="CIQ286" s="1182"/>
      <c r="CIR286" s="1182"/>
      <c r="CIS286" s="1182"/>
      <c r="CIT286" s="1177"/>
      <c r="CIU286" s="1182"/>
      <c r="CIV286" s="1182"/>
      <c r="CIW286" s="1182"/>
      <c r="CIX286" s="1182"/>
      <c r="CIY286" s="1182"/>
      <c r="CIZ286" s="1182"/>
      <c r="CJA286" s="1182"/>
      <c r="CJB286" s="1182"/>
      <c r="CJC286" s="1182"/>
      <c r="CJD286" s="1182"/>
      <c r="CJE286" s="1182"/>
      <c r="CJF286" s="1182"/>
      <c r="CJG286" s="1182"/>
      <c r="CJH286" s="1182"/>
      <c r="CJI286" s="1177"/>
      <c r="CJJ286" s="1182"/>
      <c r="CJK286" s="1182"/>
      <c r="CJL286" s="1182"/>
      <c r="CJM286" s="1182"/>
      <c r="CJN286" s="1182"/>
      <c r="CJO286" s="1182"/>
      <c r="CJP286" s="1182"/>
      <c r="CJQ286" s="1182"/>
      <c r="CJR286" s="1182"/>
      <c r="CJS286" s="1182"/>
      <c r="CJT286" s="1182"/>
      <c r="CJU286" s="1182"/>
      <c r="CJV286" s="1182"/>
      <c r="CJW286" s="1182"/>
      <c r="CJX286" s="1177"/>
      <c r="CJY286" s="1182"/>
      <c r="CJZ286" s="1182"/>
      <c r="CKA286" s="1182"/>
      <c r="CKB286" s="1182"/>
      <c r="CKC286" s="1182"/>
      <c r="CKD286" s="1182"/>
      <c r="CKE286" s="1182"/>
      <c r="CKF286" s="1182"/>
      <c r="CKG286" s="1182"/>
      <c r="CKH286" s="1182"/>
      <c r="CKI286" s="1182"/>
      <c r="CKJ286" s="1182"/>
      <c r="CKK286" s="1182"/>
      <c r="CKL286" s="1182"/>
      <c r="CKM286" s="1177"/>
      <c r="CKN286" s="1182"/>
      <c r="CKO286" s="1182"/>
      <c r="CKP286" s="1182"/>
      <c r="CKQ286" s="1182"/>
      <c r="CKR286" s="1182"/>
      <c r="CKS286" s="1182"/>
      <c r="CKT286" s="1182"/>
      <c r="CKU286" s="1182"/>
      <c r="CKV286" s="1182"/>
      <c r="CKW286" s="1182"/>
      <c r="CKX286" s="1182"/>
      <c r="CKY286" s="1182"/>
      <c r="CKZ286" s="1182"/>
      <c r="CLA286" s="1182"/>
      <c r="CLB286" s="1177"/>
      <c r="CLC286" s="1182"/>
      <c r="CLD286" s="1182"/>
      <c r="CLE286" s="1182"/>
      <c r="CLF286" s="1182"/>
      <c r="CLG286" s="1182"/>
      <c r="CLH286" s="1182"/>
      <c r="CLI286" s="1182"/>
      <c r="CLJ286" s="1182"/>
      <c r="CLK286" s="1182"/>
      <c r="CLL286" s="1182"/>
      <c r="CLM286" s="1182"/>
      <c r="CLN286" s="1182"/>
      <c r="CLO286" s="1182"/>
      <c r="CLP286" s="1182"/>
      <c r="CLQ286" s="1177"/>
      <c r="CLR286" s="1182"/>
      <c r="CLS286" s="1182"/>
      <c r="CLT286" s="1182"/>
      <c r="CLU286" s="1182"/>
      <c r="CLV286" s="1182"/>
      <c r="CLW286" s="1182"/>
      <c r="CLX286" s="1182"/>
      <c r="CLY286" s="1182"/>
      <c r="CLZ286" s="1182"/>
      <c r="CMA286" s="1182"/>
      <c r="CMB286" s="1182"/>
      <c r="CMC286" s="1182"/>
      <c r="CMD286" s="1182"/>
      <c r="CME286" s="1182"/>
      <c r="CMF286" s="1177"/>
      <c r="CMG286" s="1182"/>
      <c r="CMH286" s="1182"/>
      <c r="CMI286" s="1182"/>
      <c r="CMJ286" s="1182"/>
      <c r="CMK286" s="1182"/>
      <c r="CML286" s="1182"/>
      <c r="CMM286" s="1182"/>
      <c r="CMN286" s="1182"/>
      <c r="CMO286" s="1182"/>
      <c r="CMP286" s="1182"/>
      <c r="CMQ286" s="1182"/>
      <c r="CMR286" s="1182"/>
      <c r="CMS286" s="1182"/>
      <c r="CMT286" s="1182"/>
      <c r="CMU286" s="1177"/>
      <c r="CMV286" s="1182"/>
      <c r="CMW286" s="1182"/>
      <c r="CMX286" s="1182"/>
      <c r="CMY286" s="1182"/>
      <c r="CMZ286" s="1182"/>
      <c r="CNA286" s="1182"/>
      <c r="CNB286" s="1182"/>
      <c r="CNC286" s="1182"/>
      <c r="CND286" s="1182"/>
      <c r="CNE286" s="1182"/>
      <c r="CNF286" s="1182"/>
      <c r="CNG286" s="1182"/>
      <c r="CNH286" s="1182"/>
      <c r="CNI286" s="1182"/>
      <c r="CNJ286" s="1177"/>
      <c r="CNK286" s="1182"/>
      <c r="CNL286" s="1182"/>
      <c r="CNM286" s="1182"/>
      <c r="CNN286" s="1182"/>
      <c r="CNO286" s="1182"/>
      <c r="CNP286" s="1182"/>
      <c r="CNQ286" s="1182"/>
      <c r="CNR286" s="1182"/>
      <c r="CNS286" s="1182"/>
      <c r="CNT286" s="1182"/>
      <c r="CNU286" s="1182"/>
      <c r="CNV286" s="1182"/>
      <c r="CNW286" s="1182"/>
      <c r="CNX286" s="1182"/>
      <c r="CNY286" s="1177"/>
      <c r="CNZ286" s="1182"/>
      <c r="COA286" s="1182"/>
      <c r="COB286" s="1182"/>
      <c r="COC286" s="1182"/>
      <c r="COD286" s="1182"/>
      <c r="COE286" s="1182"/>
      <c r="COF286" s="1182"/>
      <c r="COG286" s="1182"/>
      <c r="COH286" s="1182"/>
      <c r="COI286" s="1182"/>
      <c r="COJ286" s="1182"/>
      <c r="COK286" s="1182"/>
      <c r="COL286" s="1182"/>
      <c r="COM286" s="1182"/>
      <c r="CON286" s="1177"/>
      <c r="COO286" s="1182"/>
      <c r="COP286" s="1182"/>
      <c r="COQ286" s="1182"/>
      <c r="COR286" s="1182"/>
      <c r="COS286" s="1182"/>
      <c r="COT286" s="1182"/>
      <c r="COU286" s="1182"/>
      <c r="COV286" s="1182"/>
      <c r="COW286" s="1182"/>
      <c r="COX286" s="1182"/>
      <c r="COY286" s="1182"/>
      <c r="COZ286" s="1182"/>
      <c r="CPA286" s="1182"/>
      <c r="CPB286" s="1182"/>
      <c r="CPC286" s="1177"/>
      <c r="CPD286" s="1182"/>
      <c r="CPE286" s="1182"/>
      <c r="CPF286" s="1182"/>
      <c r="CPG286" s="1182"/>
      <c r="CPH286" s="1182"/>
      <c r="CPI286" s="1182"/>
      <c r="CPJ286" s="1182"/>
      <c r="CPK286" s="1182"/>
      <c r="CPL286" s="1182"/>
      <c r="CPM286" s="1182"/>
      <c r="CPN286" s="1182"/>
      <c r="CPO286" s="1182"/>
      <c r="CPP286" s="1182"/>
      <c r="CPQ286" s="1182"/>
      <c r="CPR286" s="1177"/>
      <c r="CPS286" s="1182"/>
      <c r="CPT286" s="1182"/>
      <c r="CPU286" s="1182"/>
      <c r="CPV286" s="1182"/>
      <c r="CPW286" s="1182"/>
      <c r="CPX286" s="1182"/>
      <c r="CPY286" s="1182"/>
      <c r="CPZ286" s="1182"/>
      <c r="CQA286" s="1182"/>
      <c r="CQB286" s="1182"/>
      <c r="CQC286" s="1182"/>
      <c r="CQD286" s="1182"/>
      <c r="CQE286" s="1182"/>
      <c r="CQF286" s="1182"/>
      <c r="CQG286" s="1177"/>
      <c r="CQH286" s="1182"/>
      <c r="CQI286" s="1182"/>
      <c r="CQJ286" s="1182"/>
      <c r="CQK286" s="1182"/>
      <c r="CQL286" s="1182"/>
      <c r="CQM286" s="1182"/>
      <c r="CQN286" s="1182"/>
      <c r="CQO286" s="1182"/>
      <c r="CQP286" s="1182"/>
      <c r="CQQ286" s="1182"/>
      <c r="CQR286" s="1182"/>
      <c r="CQS286" s="1182"/>
      <c r="CQT286" s="1182"/>
      <c r="CQU286" s="1182"/>
      <c r="CQV286" s="1177"/>
      <c r="CQW286" s="1182"/>
      <c r="CQX286" s="1182"/>
      <c r="CQY286" s="1182"/>
      <c r="CQZ286" s="1182"/>
      <c r="CRA286" s="1182"/>
      <c r="CRB286" s="1182"/>
      <c r="CRC286" s="1182"/>
      <c r="CRD286" s="1182"/>
      <c r="CRE286" s="1182"/>
      <c r="CRF286" s="1182"/>
      <c r="CRG286" s="1182"/>
      <c r="CRH286" s="1182"/>
      <c r="CRI286" s="1182"/>
      <c r="CRJ286" s="1182"/>
      <c r="CRK286" s="1177"/>
      <c r="CRL286" s="1182"/>
      <c r="CRM286" s="1182"/>
      <c r="CRN286" s="1182"/>
      <c r="CRO286" s="1182"/>
      <c r="CRP286" s="1182"/>
      <c r="CRQ286" s="1182"/>
      <c r="CRR286" s="1182"/>
      <c r="CRS286" s="1182"/>
      <c r="CRT286" s="1182"/>
      <c r="CRU286" s="1182"/>
      <c r="CRV286" s="1182"/>
      <c r="CRW286" s="1182"/>
      <c r="CRX286" s="1182"/>
      <c r="CRY286" s="1182"/>
      <c r="CRZ286" s="1177"/>
      <c r="CSA286" s="1182"/>
      <c r="CSB286" s="1182"/>
      <c r="CSC286" s="1182"/>
      <c r="CSD286" s="1182"/>
      <c r="CSE286" s="1182"/>
      <c r="CSF286" s="1182"/>
      <c r="CSG286" s="1182"/>
      <c r="CSH286" s="1182"/>
      <c r="CSI286" s="1182"/>
      <c r="CSJ286" s="1182"/>
      <c r="CSK286" s="1182"/>
      <c r="CSL286" s="1182"/>
      <c r="CSM286" s="1182"/>
      <c r="CSN286" s="1182"/>
      <c r="CSO286" s="1177"/>
      <c r="CSP286" s="1182"/>
      <c r="CSQ286" s="1182"/>
      <c r="CSR286" s="1182"/>
      <c r="CSS286" s="1182"/>
      <c r="CST286" s="1182"/>
      <c r="CSU286" s="1182"/>
      <c r="CSV286" s="1182"/>
      <c r="CSW286" s="1182"/>
      <c r="CSX286" s="1182"/>
      <c r="CSY286" s="1182"/>
      <c r="CSZ286" s="1182"/>
      <c r="CTA286" s="1182"/>
      <c r="CTB286" s="1182"/>
      <c r="CTC286" s="1182"/>
      <c r="CTD286" s="1177"/>
      <c r="CTE286" s="1182"/>
      <c r="CTF286" s="1182"/>
      <c r="CTG286" s="1182"/>
      <c r="CTH286" s="1182"/>
      <c r="CTI286" s="1182"/>
      <c r="CTJ286" s="1182"/>
      <c r="CTK286" s="1182"/>
      <c r="CTL286" s="1182"/>
      <c r="CTM286" s="1182"/>
      <c r="CTN286" s="1182"/>
      <c r="CTO286" s="1182"/>
      <c r="CTP286" s="1182"/>
      <c r="CTQ286" s="1182"/>
      <c r="CTR286" s="1182"/>
      <c r="CTS286" s="1177"/>
      <c r="CTT286" s="1182"/>
      <c r="CTU286" s="1182"/>
      <c r="CTV286" s="1182"/>
      <c r="CTW286" s="1182"/>
      <c r="CTX286" s="1182"/>
      <c r="CTY286" s="1182"/>
      <c r="CTZ286" s="1182"/>
      <c r="CUA286" s="1182"/>
      <c r="CUB286" s="1182"/>
      <c r="CUC286" s="1182"/>
      <c r="CUD286" s="1182"/>
      <c r="CUE286" s="1182"/>
      <c r="CUF286" s="1182"/>
      <c r="CUG286" s="1182"/>
      <c r="CUH286" s="1177"/>
      <c r="CUI286" s="1182"/>
      <c r="CUJ286" s="1182"/>
      <c r="CUK286" s="1182"/>
      <c r="CUL286" s="1182"/>
      <c r="CUM286" s="1182"/>
      <c r="CUN286" s="1182"/>
      <c r="CUO286" s="1182"/>
      <c r="CUP286" s="1182"/>
      <c r="CUQ286" s="1182"/>
      <c r="CUR286" s="1182"/>
      <c r="CUS286" s="1182"/>
      <c r="CUT286" s="1182"/>
      <c r="CUU286" s="1182"/>
      <c r="CUV286" s="1182"/>
      <c r="CUW286" s="1177"/>
      <c r="CUX286" s="1182"/>
      <c r="CUY286" s="1182"/>
      <c r="CUZ286" s="1182"/>
      <c r="CVA286" s="1182"/>
      <c r="CVB286" s="1182"/>
      <c r="CVC286" s="1182"/>
      <c r="CVD286" s="1182"/>
      <c r="CVE286" s="1182"/>
      <c r="CVF286" s="1182"/>
      <c r="CVG286" s="1182"/>
      <c r="CVH286" s="1182"/>
      <c r="CVI286" s="1182"/>
      <c r="CVJ286" s="1182"/>
      <c r="CVK286" s="1182"/>
      <c r="CVL286" s="1177"/>
      <c r="CVM286" s="1182"/>
      <c r="CVN286" s="1182"/>
      <c r="CVO286" s="1182"/>
      <c r="CVP286" s="1182"/>
      <c r="CVQ286" s="1182"/>
      <c r="CVR286" s="1182"/>
      <c r="CVS286" s="1182"/>
      <c r="CVT286" s="1182"/>
      <c r="CVU286" s="1182"/>
      <c r="CVV286" s="1182"/>
      <c r="CVW286" s="1182"/>
      <c r="CVX286" s="1182"/>
      <c r="CVY286" s="1182"/>
      <c r="CVZ286" s="1182"/>
      <c r="CWA286" s="1177"/>
      <c r="CWB286" s="1182"/>
      <c r="CWC286" s="1182"/>
      <c r="CWD286" s="1182"/>
      <c r="CWE286" s="1182"/>
      <c r="CWF286" s="1182"/>
      <c r="CWG286" s="1182"/>
      <c r="CWH286" s="1182"/>
      <c r="CWI286" s="1182"/>
      <c r="CWJ286" s="1182"/>
      <c r="CWK286" s="1182"/>
      <c r="CWL286" s="1182"/>
      <c r="CWM286" s="1182"/>
      <c r="CWN286" s="1182"/>
      <c r="CWO286" s="1182"/>
      <c r="CWP286" s="1177"/>
      <c r="CWQ286" s="1182"/>
      <c r="CWR286" s="1182"/>
      <c r="CWS286" s="1182"/>
      <c r="CWT286" s="1182"/>
      <c r="CWU286" s="1182"/>
      <c r="CWV286" s="1182"/>
      <c r="CWW286" s="1182"/>
      <c r="CWX286" s="1182"/>
      <c r="CWY286" s="1182"/>
      <c r="CWZ286" s="1182"/>
      <c r="CXA286" s="1182"/>
      <c r="CXB286" s="1182"/>
      <c r="CXC286" s="1182"/>
      <c r="CXD286" s="1182"/>
      <c r="CXE286" s="1177"/>
      <c r="CXF286" s="1182"/>
      <c r="CXG286" s="1182"/>
      <c r="CXH286" s="1182"/>
      <c r="CXI286" s="1182"/>
      <c r="CXJ286" s="1182"/>
      <c r="CXK286" s="1182"/>
      <c r="CXL286" s="1182"/>
      <c r="CXM286" s="1182"/>
      <c r="CXN286" s="1182"/>
      <c r="CXO286" s="1182"/>
      <c r="CXP286" s="1182"/>
      <c r="CXQ286" s="1182"/>
      <c r="CXR286" s="1182"/>
      <c r="CXS286" s="1182"/>
      <c r="CXT286" s="1177"/>
      <c r="CXU286" s="1182"/>
      <c r="CXV286" s="1182"/>
      <c r="CXW286" s="1182"/>
      <c r="CXX286" s="1182"/>
      <c r="CXY286" s="1182"/>
      <c r="CXZ286" s="1182"/>
      <c r="CYA286" s="1182"/>
      <c r="CYB286" s="1182"/>
      <c r="CYC286" s="1182"/>
      <c r="CYD286" s="1182"/>
      <c r="CYE286" s="1182"/>
      <c r="CYF286" s="1182"/>
      <c r="CYG286" s="1182"/>
      <c r="CYH286" s="1182"/>
      <c r="CYI286" s="1177"/>
      <c r="CYJ286" s="1182"/>
      <c r="CYK286" s="1182"/>
      <c r="CYL286" s="1182"/>
      <c r="CYM286" s="1182"/>
      <c r="CYN286" s="1182"/>
      <c r="CYO286" s="1182"/>
      <c r="CYP286" s="1182"/>
      <c r="CYQ286" s="1182"/>
      <c r="CYR286" s="1182"/>
      <c r="CYS286" s="1182"/>
      <c r="CYT286" s="1182"/>
      <c r="CYU286" s="1182"/>
      <c r="CYV286" s="1182"/>
      <c r="CYW286" s="1182"/>
      <c r="CYX286" s="1177"/>
      <c r="CYY286" s="1182"/>
      <c r="CYZ286" s="1182"/>
      <c r="CZA286" s="1182"/>
      <c r="CZB286" s="1182"/>
      <c r="CZC286" s="1182"/>
      <c r="CZD286" s="1182"/>
      <c r="CZE286" s="1182"/>
      <c r="CZF286" s="1182"/>
      <c r="CZG286" s="1182"/>
      <c r="CZH286" s="1182"/>
      <c r="CZI286" s="1182"/>
      <c r="CZJ286" s="1182"/>
      <c r="CZK286" s="1182"/>
      <c r="CZL286" s="1182"/>
      <c r="CZM286" s="1177"/>
      <c r="CZN286" s="1182"/>
      <c r="CZO286" s="1182"/>
      <c r="CZP286" s="1182"/>
      <c r="CZQ286" s="1182"/>
      <c r="CZR286" s="1182"/>
      <c r="CZS286" s="1182"/>
      <c r="CZT286" s="1182"/>
      <c r="CZU286" s="1182"/>
      <c r="CZV286" s="1182"/>
      <c r="CZW286" s="1182"/>
      <c r="CZX286" s="1182"/>
      <c r="CZY286" s="1182"/>
      <c r="CZZ286" s="1182"/>
      <c r="DAA286" s="1182"/>
      <c r="DAB286" s="1177"/>
      <c r="DAC286" s="1182"/>
      <c r="DAD286" s="1182"/>
      <c r="DAE286" s="1182"/>
      <c r="DAF286" s="1182"/>
      <c r="DAG286" s="1182"/>
      <c r="DAH286" s="1182"/>
      <c r="DAI286" s="1182"/>
      <c r="DAJ286" s="1182"/>
      <c r="DAK286" s="1182"/>
      <c r="DAL286" s="1182"/>
      <c r="DAM286" s="1182"/>
      <c r="DAN286" s="1182"/>
      <c r="DAO286" s="1182"/>
      <c r="DAP286" s="1182"/>
      <c r="DAQ286" s="1177"/>
      <c r="DAR286" s="1182"/>
      <c r="DAS286" s="1182"/>
      <c r="DAT286" s="1182"/>
      <c r="DAU286" s="1182"/>
      <c r="DAV286" s="1182"/>
      <c r="DAW286" s="1182"/>
      <c r="DAX286" s="1182"/>
      <c r="DAY286" s="1182"/>
      <c r="DAZ286" s="1182"/>
      <c r="DBA286" s="1182"/>
      <c r="DBB286" s="1182"/>
      <c r="DBC286" s="1182"/>
      <c r="DBD286" s="1182"/>
      <c r="DBE286" s="1182"/>
      <c r="DBF286" s="1177"/>
      <c r="DBG286" s="1182"/>
      <c r="DBH286" s="1182"/>
      <c r="DBI286" s="1182"/>
      <c r="DBJ286" s="1182"/>
      <c r="DBK286" s="1182"/>
      <c r="DBL286" s="1182"/>
      <c r="DBM286" s="1182"/>
      <c r="DBN286" s="1182"/>
      <c r="DBO286" s="1182"/>
      <c r="DBP286" s="1182"/>
      <c r="DBQ286" s="1182"/>
      <c r="DBR286" s="1182"/>
      <c r="DBS286" s="1182"/>
      <c r="DBT286" s="1182"/>
      <c r="DBU286" s="1177"/>
      <c r="DBV286" s="1182"/>
      <c r="DBW286" s="1182"/>
      <c r="DBX286" s="1182"/>
      <c r="DBY286" s="1182"/>
      <c r="DBZ286" s="1182"/>
      <c r="DCA286" s="1182"/>
      <c r="DCB286" s="1182"/>
      <c r="DCC286" s="1182"/>
      <c r="DCD286" s="1182"/>
      <c r="DCE286" s="1182"/>
      <c r="DCF286" s="1182"/>
      <c r="DCG286" s="1182"/>
      <c r="DCH286" s="1182"/>
      <c r="DCI286" s="1182"/>
      <c r="DCJ286" s="1177"/>
      <c r="DCK286" s="1182"/>
      <c r="DCL286" s="1182"/>
      <c r="DCM286" s="1182"/>
      <c r="DCN286" s="1182"/>
      <c r="DCO286" s="1182"/>
      <c r="DCP286" s="1182"/>
      <c r="DCQ286" s="1182"/>
      <c r="DCR286" s="1182"/>
      <c r="DCS286" s="1182"/>
      <c r="DCT286" s="1182"/>
      <c r="DCU286" s="1182"/>
      <c r="DCV286" s="1182"/>
      <c r="DCW286" s="1182"/>
      <c r="DCX286" s="1182"/>
      <c r="DCY286" s="1177"/>
      <c r="DCZ286" s="1182"/>
      <c r="DDA286" s="1182"/>
      <c r="DDB286" s="1182"/>
      <c r="DDC286" s="1182"/>
      <c r="DDD286" s="1182"/>
      <c r="DDE286" s="1182"/>
      <c r="DDF286" s="1182"/>
      <c r="DDG286" s="1182"/>
      <c r="DDH286" s="1182"/>
      <c r="DDI286" s="1182"/>
      <c r="DDJ286" s="1182"/>
      <c r="DDK286" s="1182"/>
      <c r="DDL286" s="1182"/>
      <c r="DDM286" s="1182"/>
      <c r="DDN286" s="1177"/>
      <c r="DDO286" s="1182"/>
      <c r="DDP286" s="1182"/>
      <c r="DDQ286" s="1182"/>
      <c r="DDR286" s="1182"/>
      <c r="DDS286" s="1182"/>
      <c r="DDT286" s="1182"/>
      <c r="DDU286" s="1182"/>
      <c r="DDV286" s="1182"/>
      <c r="DDW286" s="1182"/>
      <c r="DDX286" s="1182"/>
      <c r="DDY286" s="1182"/>
      <c r="DDZ286" s="1182"/>
      <c r="DEA286" s="1182"/>
      <c r="DEB286" s="1182"/>
      <c r="DEC286" s="1177"/>
      <c r="DED286" s="1182"/>
      <c r="DEE286" s="1182"/>
      <c r="DEF286" s="1182"/>
      <c r="DEG286" s="1182"/>
      <c r="DEH286" s="1182"/>
      <c r="DEI286" s="1182"/>
      <c r="DEJ286" s="1182"/>
      <c r="DEK286" s="1182"/>
      <c r="DEL286" s="1182"/>
      <c r="DEM286" s="1182"/>
      <c r="DEN286" s="1182"/>
      <c r="DEO286" s="1182"/>
      <c r="DEP286" s="1182"/>
      <c r="DEQ286" s="1182"/>
      <c r="DER286" s="1177"/>
      <c r="DES286" s="1182"/>
      <c r="DET286" s="1182"/>
      <c r="DEU286" s="1182"/>
      <c r="DEV286" s="1182"/>
      <c r="DEW286" s="1182"/>
      <c r="DEX286" s="1182"/>
      <c r="DEY286" s="1182"/>
      <c r="DEZ286" s="1182"/>
      <c r="DFA286" s="1182"/>
      <c r="DFB286" s="1182"/>
      <c r="DFC286" s="1182"/>
      <c r="DFD286" s="1182"/>
      <c r="DFE286" s="1182"/>
      <c r="DFF286" s="1182"/>
      <c r="DFG286" s="1177"/>
      <c r="DFH286" s="1182"/>
      <c r="DFI286" s="1182"/>
      <c r="DFJ286" s="1182"/>
      <c r="DFK286" s="1182"/>
      <c r="DFL286" s="1182"/>
      <c r="DFM286" s="1182"/>
      <c r="DFN286" s="1182"/>
      <c r="DFO286" s="1182"/>
      <c r="DFP286" s="1182"/>
      <c r="DFQ286" s="1182"/>
      <c r="DFR286" s="1182"/>
      <c r="DFS286" s="1182"/>
      <c r="DFT286" s="1182"/>
      <c r="DFU286" s="1182"/>
      <c r="DFV286" s="1177"/>
      <c r="DFW286" s="1182"/>
      <c r="DFX286" s="1182"/>
      <c r="DFY286" s="1182"/>
      <c r="DFZ286" s="1182"/>
      <c r="DGA286" s="1182"/>
      <c r="DGB286" s="1182"/>
      <c r="DGC286" s="1182"/>
      <c r="DGD286" s="1182"/>
      <c r="DGE286" s="1182"/>
      <c r="DGF286" s="1182"/>
      <c r="DGG286" s="1182"/>
      <c r="DGH286" s="1182"/>
      <c r="DGI286" s="1182"/>
      <c r="DGJ286" s="1182"/>
      <c r="DGK286" s="1177"/>
      <c r="DGL286" s="1182"/>
      <c r="DGM286" s="1182"/>
      <c r="DGN286" s="1182"/>
      <c r="DGO286" s="1182"/>
      <c r="DGP286" s="1182"/>
      <c r="DGQ286" s="1182"/>
      <c r="DGR286" s="1182"/>
      <c r="DGS286" s="1182"/>
      <c r="DGT286" s="1182"/>
      <c r="DGU286" s="1182"/>
      <c r="DGV286" s="1182"/>
      <c r="DGW286" s="1182"/>
      <c r="DGX286" s="1182"/>
      <c r="DGY286" s="1182"/>
      <c r="DGZ286" s="1177"/>
      <c r="DHA286" s="1182"/>
      <c r="DHB286" s="1182"/>
      <c r="DHC286" s="1182"/>
      <c r="DHD286" s="1182"/>
      <c r="DHE286" s="1182"/>
      <c r="DHF286" s="1182"/>
      <c r="DHG286" s="1182"/>
      <c r="DHH286" s="1182"/>
      <c r="DHI286" s="1182"/>
      <c r="DHJ286" s="1182"/>
      <c r="DHK286" s="1182"/>
      <c r="DHL286" s="1182"/>
      <c r="DHM286" s="1182"/>
      <c r="DHN286" s="1182"/>
      <c r="DHO286" s="1177"/>
      <c r="DHP286" s="1182"/>
      <c r="DHQ286" s="1182"/>
      <c r="DHR286" s="1182"/>
      <c r="DHS286" s="1182"/>
      <c r="DHT286" s="1182"/>
      <c r="DHU286" s="1182"/>
      <c r="DHV286" s="1182"/>
      <c r="DHW286" s="1182"/>
      <c r="DHX286" s="1182"/>
      <c r="DHY286" s="1182"/>
      <c r="DHZ286" s="1182"/>
      <c r="DIA286" s="1182"/>
      <c r="DIB286" s="1182"/>
      <c r="DIC286" s="1182"/>
      <c r="DID286" s="1177"/>
      <c r="DIE286" s="1182"/>
      <c r="DIF286" s="1182"/>
      <c r="DIG286" s="1182"/>
      <c r="DIH286" s="1182"/>
      <c r="DII286" s="1182"/>
      <c r="DIJ286" s="1182"/>
      <c r="DIK286" s="1182"/>
      <c r="DIL286" s="1182"/>
      <c r="DIM286" s="1182"/>
      <c r="DIN286" s="1182"/>
      <c r="DIO286" s="1182"/>
      <c r="DIP286" s="1182"/>
      <c r="DIQ286" s="1182"/>
      <c r="DIR286" s="1182"/>
      <c r="DIS286" s="1177"/>
      <c r="DIT286" s="1182"/>
      <c r="DIU286" s="1182"/>
      <c r="DIV286" s="1182"/>
      <c r="DIW286" s="1182"/>
      <c r="DIX286" s="1182"/>
      <c r="DIY286" s="1182"/>
      <c r="DIZ286" s="1182"/>
      <c r="DJA286" s="1182"/>
      <c r="DJB286" s="1182"/>
      <c r="DJC286" s="1182"/>
      <c r="DJD286" s="1182"/>
      <c r="DJE286" s="1182"/>
      <c r="DJF286" s="1182"/>
      <c r="DJG286" s="1182"/>
      <c r="DJH286" s="1177"/>
      <c r="DJI286" s="1182"/>
      <c r="DJJ286" s="1182"/>
      <c r="DJK286" s="1182"/>
      <c r="DJL286" s="1182"/>
      <c r="DJM286" s="1182"/>
      <c r="DJN286" s="1182"/>
      <c r="DJO286" s="1182"/>
      <c r="DJP286" s="1182"/>
      <c r="DJQ286" s="1182"/>
      <c r="DJR286" s="1182"/>
      <c r="DJS286" s="1182"/>
      <c r="DJT286" s="1182"/>
      <c r="DJU286" s="1182"/>
      <c r="DJV286" s="1182"/>
      <c r="DJW286" s="1177"/>
      <c r="DJX286" s="1182"/>
      <c r="DJY286" s="1182"/>
      <c r="DJZ286" s="1182"/>
      <c r="DKA286" s="1182"/>
      <c r="DKB286" s="1182"/>
      <c r="DKC286" s="1182"/>
      <c r="DKD286" s="1182"/>
      <c r="DKE286" s="1182"/>
      <c r="DKF286" s="1182"/>
      <c r="DKG286" s="1182"/>
      <c r="DKH286" s="1182"/>
      <c r="DKI286" s="1182"/>
      <c r="DKJ286" s="1182"/>
      <c r="DKK286" s="1182"/>
      <c r="DKL286" s="1177"/>
      <c r="DKM286" s="1182"/>
      <c r="DKN286" s="1182"/>
      <c r="DKO286" s="1182"/>
      <c r="DKP286" s="1182"/>
      <c r="DKQ286" s="1182"/>
      <c r="DKR286" s="1182"/>
      <c r="DKS286" s="1182"/>
      <c r="DKT286" s="1182"/>
      <c r="DKU286" s="1182"/>
      <c r="DKV286" s="1182"/>
      <c r="DKW286" s="1182"/>
      <c r="DKX286" s="1182"/>
      <c r="DKY286" s="1182"/>
      <c r="DKZ286" s="1182"/>
      <c r="DLA286" s="1177"/>
      <c r="DLB286" s="1182"/>
      <c r="DLC286" s="1182"/>
      <c r="DLD286" s="1182"/>
      <c r="DLE286" s="1182"/>
      <c r="DLF286" s="1182"/>
      <c r="DLG286" s="1182"/>
      <c r="DLH286" s="1182"/>
      <c r="DLI286" s="1182"/>
      <c r="DLJ286" s="1182"/>
      <c r="DLK286" s="1182"/>
      <c r="DLL286" s="1182"/>
      <c r="DLM286" s="1182"/>
      <c r="DLN286" s="1182"/>
      <c r="DLO286" s="1182"/>
      <c r="DLP286" s="1177"/>
      <c r="DLQ286" s="1182"/>
      <c r="DLR286" s="1182"/>
      <c r="DLS286" s="1182"/>
      <c r="DLT286" s="1182"/>
      <c r="DLU286" s="1182"/>
      <c r="DLV286" s="1182"/>
      <c r="DLW286" s="1182"/>
      <c r="DLX286" s="1182"/>
      <c r="DLY286" s="1182"/>
      <c r="DLZ286" s="1182"/>
      <c r="DMA286" s="1182"/>
      <c r="DMB286" s="1182"/>
      <c r="DMC286" s="1182"/>
      <c r="DMD286" s="1182"/>
      <c r="DME286" s="1177"/>
      <c r="DMF286" s="1182"/>
      <c r="DMG286" s="1182"/>
      <c r="DMH286" s="1182"/>
      <c r="DMI286" s="1182"/>
      <c r="DMJ286" s="1182"/>
      <c r="DMK286" s="1182"/>
      <c r="DML286" s="1182"/>
      <c r="DMM286" s="1182"/>
      <c r="DMN286" s="1182"/>
      <c r="DMO286" s="1182"/>
      <c r="DMP286" s="1182"/>
      <c r="DMQ286" s="1182"/>
      <c r="DMR286" s="1182"/>
      <c r="DMS286" s="1182"/>
      <c r="DMT286" s="1177"/>
      <c r="DMU286" s="1182"/>
      <c r="DMV286" s="1182"/>
      <c r="DMW286" s="1182"/>
      <c r="DMX286" s="1182"/>
      <c r="DMY286" s="1182"/>
      <c r="DMZ286" s="1182"/>
      <c r="DNA286" s="1182"/>
      <c r="DNB286" s="1182"/>
      <c r="DNC286" s="1182"/>
      <c r="DND286" s="1182"/>
      <c r="DNE286" s="1182"/>
      <c r="DNF286" s="1182"/>
      <c r="DNG286" s="1182"/>
      <c r="DNH286" s="1182"/>
      <c r="DNI286" s="1177"/>
      <c r="DNJ286" s="1182"/>
      <c r="DNK286" s="1182"/>
      <c r="DNL286" s="1182"/>
      <c r="DNM286" s="1182"/>
      <c r="DNN286" s="1182"/>
      <c r="DNO286" s="1182"/>
      <c r="DNP286" s="1182"/>
      <c r="DNQ286" s="1182"/>
      <c r="DNR286" s="1182"/>
      <c r="DNS286" s="1182"/>
      <c r="DNT286" s="1182"/>
      <c r="DNU286" s="1182"/>
      <c r="DNV286" s="1182"/>
      <c r="DNW286" s="1182"/>
      <c r="DNX286" s="1177"/>
      <c r="DNY286" s="1182"/>
      <c r="DNZ286" s="1182"/>
      <c r="DOA286" s="1182"/>
      <c r="DOB286" s="1182"/>
      <c r="DOC286" s="1182"/>
      <c r="DOD286" s="1182"/>
      <c r="DOE286" s="1182"/>
      <c r="DOF286" s="1182"/>
      <c r="DOG286" s="1182"/>
      <c r="DOH286" s="1182"/>
      <c r="DOI286" s="1182"/>
      <c r="DOJ286" s="1182"/>
      <c r="DOK286" s="1182"/>
      <c r="DOL286" s="1182"/>
      <c r="DOM286" s="1177"/>
      <c r="DON286" s="1182"/>
      <c r="DOO286" s="1182"/>
      <c r="DOP286" s="1182"/>
      <c r="DOQ286" s="1182"/>
      <c r="DOR286" s="1182"/>
      <c r="DOS286" s="1182"/>
      <c r="DOT286" s="1182"/>
      <c r="DOU286" s="1182"/>
      <c r="DOV286" s="1182"/>
      <c r="DOW286" s="1182"/>
      <c r="DOX286" s="1182"/>
      <c r="DOY286" s="1182"/>
      <c r="DOZ286" s="1182"/>
      <c r="DPA286" s="1182"/>
      <c r="DPB286" s="1177"/>
      <c r="DPC286" s="1182"/>
      <c r="DPD286" s="1182"/>
      <c r="DPE286" s="1182"/>
      <c r="DPF286" s="1182"/>
      <c r="DPG286" s="1182"/>
      <c r="DPH286" s="1182"/>
      <c r="DPI286" s="1182"/>
      <c r="DPJ286" s="1182"/>
      <c r="DPK286" s="1182"/>
      <c r="DPL286" s="1182"/>
      <c r="DPM286" s="1182"/>
      <c r="DPN286" s="1182"/>
      <c r="DPO286" s="1182"/>
      <c r="DPP286" s="1182"/>
      <c r="DPQ286" s="1177"/>
      <c r="DPR286" s="1182"/>
      <c r="DPS286" s="1182"/>
      <c r="DPT286" s="1182"/>
      <c r="DPU286" s="1182"/>
      <c r="DPV286" s="1182"/>
      <c r="DPW286" s="1182"/>
      <c r="DPX286" s="1182"/>
      <c r="DPY286" s="1182"/>
      <c r="DPZ286" s="1182"/>
      <c r="DQA286" s="1182"/>
      <c r="DQB286" s="1182"/>
      <c r="DQC286" s="1182"/>
      <c r="DQD286" s="1182"/>
      <c r="DQE286" s="1182"/>
      <c r="DQF286" s="1177"/>
      <c r="DQG286" s="1182"/>
      <c r="DQH286" s="1182"/>
      <c r="DQI286" s="1182"/>
      <c r="DQJ286" s="1182"/>
      <c r="DQK286" s="1182"/>
      <c r="DQL286" s="1182"/>
      <c r="DQM286" s="1182"/>
      <c r="DQN286" s="1182"/>
      <c r="DQO286" s="1182"/>
      <c r="DQP286" s="1182"/>
      <c r="DQQ286" s="1182"/>
      <c r="DQR286" s="1182"/>
      <c r="DQS286" s="1182"/>
      <c r="DQT286" s="1182"/>
      <c r="DQU286" s="1177"/>
      <c r="DQV286" s="1182"/>
      <c r="DQW286" s="1182"/>
      <c r="DQX286" s="1182"/>
      <c r="DQY286" s="1182"/>
      <c r="DQZ286" s="1182"/>
      <c r="DRA286" s="1182"/>
      <c r="DRB286" s="1182"/>
      <c r="DRC286" s="1182"/>
      <c r="DRD286" s="1182"/>
      <c r="DRE286" s="1182"/>
      <c r="DRF286" s="1182"/>
      <c r="DRG286" s="1182"/>
      <c r="DRH286" s="1182"/>
      <c r="DRI286" s="1182"/>
      <c r="DRJ286" s="1177"/>
      <c r="DRK286" s="1182"/>
      <c r="DRL286" s="1182"/>
      <c r="DRM286" s="1182"/>
      <c r="DRN286" s="1182"/>
      <c r="DRO286" s="1182"/>
      <c r="DRP286" s="1182"/>
      <c r="DRQ286" s="1182"/>
      <c r="DRR286" s="1182"/>
      <c r="DRS286" s="1182"/>
      <c r="DRT286" s="1182"/>
      <c r="DRU286" s="1182"/>
      <c r="DRV286" s="1182"/>
      <c r="DRW286" s="1182"/>
      <c r="DRX286" s="1182"/>
      <c r="DRY286" s="1177"/>
      <c r="DRZ286" s="1182"/>
      <c r="DSA286" s="1182"/>
      <c r="DSB286" s="1182"/>
      <c r="DSC286" s="1182"/>
      <c r="DSD286" s="1182"/>
      <c r="DSE286" s="1182"/>
      <c r="DSF286" s="1182"/>
      <c r="DSG286" s="1182"/>
      <c r="DSH286" s="1182"/>
      <c r="DSI286" s="1182"/>
      <c r="DSJ286" s="1182"/>
      <c r="DSK286" s="1182"/>
      <c r="DSL286" s="1182"/>
      <c r="DSM286" s="1182"/>
      <c r="DSN286" s="1177"/>
      <c r="DSO286" s="1182"/>
      <c r="DSP286" s="1182"/>
      <c r="DSQ286" s="1182"/>
      <c r="DSR286" s="1182"/>
      <c r="DSS286" s="1182"/>
      <c r="DST286" s="1182"/>
      <c r="DSU286" s="1182"/>
      <c r="DSV286" s="1182"/>
      <c r="DSW286" s="1182"/>
      <c r="DSX286" s="1182"/>
      <c r="DSY286" s="1182"/>
      <c r="DSZ286" s="1182"/>
      <c r="DTA286" s="1182"/>
      <c r="DTB286" s="1182"/>
      <c r="DTC286" s="1177"/>
      <c r="DTD286" s="1182"/>
      <c r="DTE286" s="1182"/>
      <c r="DTF286" s="1182"/>
      <c r="DTG286" s="1182"/>
      <c r="DTH286" s="1182"/>
      <c r="DTI286" s="1182"/>
      <c r="DTJ286" s="1182"/>
      <c r="DTK286" s="1182"/>
      <c r="DTL286" s="1182"/>
      <c r="DTM286" s="1182"/>
      <c r="DTN286" s="1182"/>
      <c r="DTO286" s="1182"/>
      <c r="DTP286" s="1182"/>
      <c r="DTQ286" s="1182"/>
      <c r="DTR286" s="1177"/>
      <c r="DTS286" s="1182"/>
      <c r="DTT286" s="1182"/>
      <c r="DTU286" s="1182"/>
      <c r="DTV286" s="1182"/>
      <c r="DTW286" s="1182"/>
      <c r="DTX286" s="1182"/>
      <c r="DTY286" s="1182"/>
      <c r="DTZ286" s="1182"/>
      <c r="DUA286" s="1182"/>
      <c r="DUB286" s="1182"/>
      <c r="DUC286" s="1182"/>
      <c r="DUD286" s="1182"/>
      <c r="DUE286" s="1182"/>
      <c r="DUF286" s="1182"/>
      <c r="DUG286" s="1177"/>
      <c r="DUH286" s="1182"/>
      <c r="DUI286" s="1182"/>
      <c r="DUJ286" s="1182"/>
      <c r="DUK286" s="1182"/>
      <c r="DUL286" s="1182"/>
      <c r="DUM286" s="1182"/>
      <c r="DUN286" s="1182"/>
      <c r="DUO286" s="1182"/>
      <c r="DUP286" s="1182"/>
      <c r="DUQ286" s="1182"/>
      <c r="DUR286" s="1182"/>
      <c r="DUS286" s="1182"/>
      <c r="DUT286" s="1182"/>
      <c r="DUU286" s="1182"/>
      <c r="DUV286" s="1177"/>
      <c r="DUW286" s="1182"/>
      <c r="DUX286" s="1182"/>
      <c r="DUY286" s="1182"/>
      <c r="DUZ286" s="1182"/>
      <c r="DVA286" s="1182"/>
      <c r="DVB286" s="1182"/>
      <c r="DVC286" s="1182"/>
      <c r="DVD286" s="1182"/>
      <c r="DVE286" s="1182"/>
      <c r="DVF286" s="1182"/>
      <c r="DVG286" s="1182"/>
      <c r="DVH286" s="1182"/>
      <c r="DVI286" s="1182"/>
      <c r="DVJ286" s="1182"/>
      <c r="DVK286" s="1177"/>
      <c r="DVL286" s="1182"/>
      <c r="DVM286" s="1182"/>
      <c r="DVN286" s="1182"/>
      <c r="DVO286" s="1182"/>
      <c r="DVP286" s="1182"/>
      <c r="DVQ286" s="1182"/>
      <c r="DVR286" s="1182"/>
      <c r="DVS286" s="1182"/>
      <c r="DVT286" s="1182"/>
      <c r="DVU286" s="1182"/>
      <c r="DVV286" s="1182"/>
      <c r="DVW286" s="1182"/>
      <c r="DVX286" s="1182"/>
      <c r="DVY286" s="1182"/>
      <c r="DVZ286" s="1177"/>
      <c r="DWA286" s="1182"/>
      <c r="DWB286" s="1182"/>
      <c r="DWC286" s="1182"/>
      <c r="DWD286" s="1182"/>
      <c r="DWE286" s="1182"/>
      <c r="DWF286" s="1182"/>
      <c r="DWG286" s="1182"/>
      <c r="DWH286" s="1182"/>
      <c r="DWI286" s="1182"/>
      <c r="DWJ286" s="1182"/>
      <c r="DWK286" s="1182"/>
      <c r="DWL286" s="1182"/>
      <c r="DWM286" s="1182"/>
      <c r="DWN286" s="1182"/>
      <c r="DWO286" s="1177"/>
      <c r="DWP286" s="1182"/>
      <c r="DWQ286" s="1182"/>
      <c r="DWR286" s="1182"/>
      <c r="DWS286" s="1182"/>
      <c r="DWT286" s="1182"/>
      <c r="DWU286" s="1182"/>
      <c r="DWV286" s="1182"/>
      <c r="DWW286" s="1182"/>
      <c r="DWX286" s="1182"/>
      <c r="DWY286" s="1182"/>
      <c r="DWZ286" s="1182"/>
      <c r="DXA286" s="1182"/>
      <c r="DXB286" s="1182"/>
      <c r="DXC286" s="1182"/>
      <c r="DXD286" s="1177"/>
      <c r="DXE286" s="1182"/>
      <c r="DXF286" s="1182"/>
      <c r="DXG286" s="1182"/>
      <c r="DXH286" s="1182"/>
      <c r="DXI286" s="1182"/>
      <c r="DXJ286" s="1182"/>
      <c r="DXK286" s="1182"/>
      <c r="DXL286" s="1182"/>
      <c r="DXM286" s="1182"/>
      <c r="DXN286" s="1182"/>
      <c r="DXO286" s="1182"/>
      <c r="DXP286" s="1182"/>
      <c r="DXQ286" s="1182"/>
      <c r="DXR286" s="1182"/>
      <c r="DXS286" s="1177"/>
      <c r="DXT286" s="1182"/>
      <c r="DXU286" s="1182"/>
      <c r="DXV286" s="1182"/>
      <c r="DXW286" s="1182"/>
      <c r="DXX286" s="1182"/>
      <c r="DXY286" s="1182"/>
      <c r="DXZ286" s="1182"/>
      <c r="DYA286" s="1182"/>
      <c r="DYB286" s="1182"/>
      <c r="DYC286" s="1182"/>
      <c r="DYD286" s="1182"/>
      <c r="DYE286" s="1182"/>
      <c r="DYF286" s="1182"/>
      <c r="DYG286" s="1182"/>
      <c r="DYH286" s="1177"/>
      <c r="DYI286" s="1182"/>
      <c r="DYJ286" s="1182"/>
      <c r="DYK286" s="1182"/>
      <c r="DYL286" s="1182"/>
      <c r="DYM286" s="1182"/>
      <c r="DYN286" s="1182"/>
      <c r="DYO286" s="1182"/>
      <c r="DYP286" s="1182"/>
      <c r="DYQ286" s="1182"/>
      <c r="DYR286" s="1182"/>
      <c r="DYS286" s="1182"/>
      <c r="DYT286" s="1182"/>
      <c r="DYU286" s="1182"/>
      <c r="DYV286" s="1182"/>
      <c r="DYW286" s="1177"/>
      <c r="DYX286" s="1182"/>
      <c r="DYY286" s="1182"/>
      <c r="DYZ286" s="1182"/>
      <c r="DZA286" s="1182"/>
      <c r="DZB286" s="1182"/>
      <c r="DZC286" s="1182"/>
      <c r="DZD286" s="1182"/>
      <c r="DZE286" s="1182"/>
      <c r="DZF286" s="1182"/>
      <c r="DZG286" s="1182"/>
      <c r="DZH286" s="1182"/>
      <c r="DZI286" s="1182"/>
      <c r="DZJ286" s="1182"/>
      <c r="DZK286" s="1182"/>
      <c r="DZL286" s="1177"/>
      <c r="DZM286" s="1182"/>
      <c r="DZN286" s="1182"/>
      <c r="DZO286" s="1182"/>
      <c r="DZP286" s="1182"/>
      <c r="DZQ286" s="1182"/>
      <c r="DZR286" s="1182"/>
      <c r="DZS286" s="1182"/>
      <c r="DZT286" s="1182"/>
      <c r="DZU286" s="1182"/>
      <c r="DZV286" s="1182"/>
      <c r="DZW286" s="1182"/>
      <c r="DZX286" s="1182"/>
      <c r="DZY286" s="1182"/>
      <c r="DZZ286" s="1182"/>
      <c r="EAA286" s="1177"/>
      <c r="EAB286" s="1182"/>
      <c r="EAC286" s="1182"/>
      <c r="EAD286" s="1182"/>
      <c r="EAE286" s="1182"/>
      <c r="EAF286" s="1182"/>
      <c r="EAG286" s="1182"/>
      <c r="EAH286" s="1182"/>
      <c r="EAI286" s="1182"/>
      <c r="EAJ286" s="1182"/>
      <c r="EAK286" s="1182"/>
      <c r="EAL286" s="1182"/>
      <c r="EAM286" s="1182"/>
      <c r="EAN286" s="1182"/>
      <c r="EAO286" s="1182"/>
      <c r="EAP286" s="1177"/>
      <c r="EAQ286" s="1182"/>
      <c r="EAR286" s="1182"/>
      <c r="EAS286" s="1182"/>
      <c r="EAT286" s="1182"/>
      <c r="EAU286" s="1182"/>
      <c r="EAV286" s="1182"/>
      <c r="EAW286" s="1182"/>
      <c r="EAX286" s="1182"/>
      <c r="EAY286" s="1182"/>
      <c r="EAZ286" s="1182"/>
      <c r="EBA286" s="1182"/>
      <c r="EBB286" s="1182"/>
      <c r="EBC286" s="1182"/>
      <c r="EBD286" s="1182"/>
      <c r="EBE286" s="1177"/>
      <c r="EBF286" s="1182"/>
      <c r="EBG286" s="1182"/>
      <c r="EBH286" s="1182"/>
      <c r="EBI286" s="1182"/>
      <c r="EBJ286" s="1182"/>
      <c r="EBK286" s="1182"/>
      <c r="EBL286" s="1182"/>
      <c r="EBM286" s="1182"/>
      <c r="EBN286" s="1182"/>
      <c r="EBO286" s="1182"/>
      <c r="EBP286" s="1182"/>
      <c r="EBQ286" s="1182"/>
      <c r="EBR286" s="1182"/>
      <c r="EBS286" s="1182"/>
      <c r="EBT286" s="1177"/>
      <c r="EBU286" s="1182"/>
      <c r="EBV286" s="1182"/>
      <c r="EBW286" s="1182"/>
      <c r="EBX286" s="1182"/>
      <c r="EBY286" s="1182"/>
      <c r="EBZ286" s="1182"/>
      <c r="ECA286" s="1182"/>
      <c r="ECB286" s="1182"/>
      <c r="ECC286" s="1182"/>
      <c r="ECD286" s="1182"/>
      <c r="ECE286" s="1182"/>
      <c r="ECF286" s="1182"/>
      <c r="ECG286" s="1182"/>
      <c r="ECH286" s="1182"/>
      <c r="ECI286" s="1177"/>
      <c r="ECJ286" s="1182"/>
      <c r="ECK286" s="1182"/>
      <c r="ECL286" s="1182"/>
      <c r="ECM286" s="1182"/>
      <c r="ECN286" s="1182"/>
      <c r="ECO286" s="1182"/>
      <c r="ECP286" s="1182"/>
      <c r="ECQ286" s="1182"/>
      <c r="ECR286" s="1182"/>
      <c r="ECS286" s="1182"/>
      <c r="ECT286" s="1182"/>
      <c r="ECU286" s="1182"/>
      <c r="ECV286" s="1182"/>
      <c r="ECW286" s="1182"/>
      <c r="ECX286" s="1177"/>
      <c r="ECY286" s="1182"/>
      <c r="ECZ286" s="1182"/>
      <c r="EDA286" s="1182"/>
      <c r="EDB286" s="1182"/>
      <c r="EDC286" s="1182"/>
      <c r="EDD286" s="1182"/>
      <c r="EDE286" s="1182"/>
      <c r="EDF286" s="1182"/>
      <c r="EDG286" s="1182"/>
      <c r="EDH286" s="1182"/>
      <c r="EDI286" s="1182"/>
      <c r="EDJ286" s="1182"/>
      <c r="EDK286" s="1182"/>
      <c r="EDL286" s="1182"/>
      <c r="EDM286" s="1177"/>
      <c r="EDN286" s="1182"/>
      <c r="EDO286" s="1182"/>
      <c r="EDP286" s="1182"/>
      <c r="EDQ286" s="1182"/>
      <c r="EDR286" s="1182"/>
      <c r="EDS286" s="1182"/>
      <c r="EDT286" s="1182"/>
      <c r="EDU286" s="1182"/>
      <c r="EDV286" s="1182"/>
      <c r="EDW286" s="1182"/>
      <c r="EDX286" s="1182"/>
      <c r="EDY286" s="1182"/>
      <c r="EDZ286" s="1182"/>
      <c r="EEA286" s="1182"/>
      <c r="EEB286" s="1177"/>
      <c r="EEC286" s="1182"/>
      <c r="EED286" s="1182"/>
      <c r="EEE286" s="1182"/>
      <c r="EEF286" s="1182"/>
      <c r="EEG286" s="1182"/>
      <c r="EEH286" s="1182"/>
      <c r="EEI286" s="1182"/>
      <c r="EEJ286" s="1182"/>
      <c r="EEK286" s="1182"/>
      <c r="EEL286" s="1182"/>
      <c r="EEM286" s="1182"/>
      <c r="EEN286" s="1182"/>
      <c r="EEO286" s="1182"/>
      <c r="EEP286" s="1182"/>
      <c r="EEQ286" s="1177"/>
      <c r="EER286" s="1182"/>
      <c r="EES286" s="1182"/>
      <c r="EET286" s="1182"/>
      <c r="EEU286" s="1182"/>
      <c r="EEV286" s="1182"/>
      <c r="EEW286" s="1182"/>
      <c r="EEX286" s="1182"/>
      <c r="EEY286" s="1182"/>
      <c r="EEZ286" s="1182"/>
      <c r="EFA286" s="1182"/>
      <c r="EFB286" s="1182"/>
      <c r="EFC286" s="1182"/>
      <c r="EFD286" s="1182"/>
      <c r="EFE286" s="1182"/>
      <c r="EFF286" s="1177"/>
      <c r="EFG286" s="1182"/>
      <c r="EFH286" s="1182"/>
      <c r="EFI286" s="1182"/>
      <c r="EFJ286" s="1182"/>
      <c r="EFK286" s="1182"/>
      <c r="EFL286" s="1182"/>
      <c r="EFM286" s="1182"/>
      <c r="EFN286" s="1182"/>
      <c r="EFO286" s="1182"/>
      <c r="EFP286" s="1182"/>
      <c r="EFQ286" s="1182"/>
      <c r="EFR286" s="1182"/>
      <c r="EFS286" s="1182"/>
      <c r="EFT286" s="1182"/>
      <c r="EFU286" s="1177"/>
      <c r="EFV286" s="1182"/>
      <c r="EFW286" s="1182"/>
      <c r="EFX286" s="1182"/>
      <c r="EFY286" s="1182"/>
      <c r="EFZ286" s="1182"/>
      <c r="EGA286" s="1182"/>
      <c r="EGB286" s="1182"/>
      <c r="EGC286" s="1182"/>
      <c r="EGD286" s="1182"/>
      <c r="EGE286" s="1182"/>
      <c r="EGF286" s="1182"/>
      <c r="EGG286" s="1182"/>
      <c r="EGH286" s="1182"/>
      <c r="EGI286" s="1182"/>
      <c r="EGJ286" s="1177"/>
      <c r="EGK286" s="1182"/>
      <c r="EGL286" s="1182"/>
      <c r="EGM286" s="1182"/>
      <c r="EGN286" s="1182"/>
      <c r="EGO286" s="1182"/>
      <c r="EGP286" s="1182"/>
      <c r="EGQ286" s="1182"/>
      <c r="EGR286" s="1182"/>
      <c r="EGS286" s="1182"/>
      <c r="EGT286" s="1182"/>
      <c r="EGU286" s="1182"/>
      <c r="EGV286" s="1182"/>
      <c r="EGW286" s="1182"/>
      <c r="EGX286" s="1182"/>
      <c r="EGY286" s="1177"/>
      <c r="EGZ286" s="1182"/>
      <c r="EHA286" s="1182"/>
      <c r="EHB286" s="1182"/>
      <c r="EHC286" s="1182"/>
      <c r="EHD286" s="1182"/>
      <c r="EHE286" s="1182"/>
      <c r="EHF286" s="1182"/>
      <c r="EHG286" s="1182"/>
      <c r="EHH286" s="1182"/>
      <c r="EHI286" s="1182"/>
      <c r="EHJ286" s="1182"/>
      <c r="EHK286" s="1182"/>
      <c r="EHL286" s="1182"/>
      <c r="EHM286" s="1182"/>
      <c r="EHN286" s="1177"/>
      <c r="EHO286" s="1182"/>
      <c r="EHP286" s="1182"/>
      <c r="EHQ286" s="1182"/>
      <c r="EHR286" s="1182"/>
      <c r="EHS286" s="1182"/>
      <c r="EHT286" s="1182"/>
      <c r="EHU286" s="1182"/>
      <c r="EHV286" s="1182"/>
      <c r="EHW286" s="1182"/>
      <c r="EHX286" s="1182"/>
      <c r="EHY286" s="1182"/>
      <c r="EHZ286" s="1182"/>
      <c r="EIA286" s="1182"/>
      <c r="EIB286" s="1182"/>
      <c r="EIC286" s="1177"/>
      <c r="EID286" s="1182"/>
      <c r="EIE286" s="1182"/>
      <c r="EIF286" s="1182"/>
      <c r="EIG286" s="1182"/>
      <c r="EIH286" s="1182"/>
      <c r="EII286" s="1182"/>
      <c r="EIJ286" s="1182"/>
      <c r="EIK286" s="1182"/>
      <c r="EIL286" s="1182"/>
      <c r="EIM286" s="1182"/>
      <c r="EIN286" s="1182"/>
      <c r="EIO286" s="1182"/>
      <c r="EIP286" s="1182"/>
      <c r="EIQ286" s="1182"/>
      <c r="EIR286" s="1177"/>
      <c r="EIS286" s="1182"/>
      <c r="EIT286" s="1182"/>
      <c r="EIU286" s="1182"/>
      <c r="EIV286" s="1182"/>
      <c r="EIW286" s="1182"/>
      <c r="EIX286" s="1182"/>
      <c r="EIY286" s="1182"/>
      <c r="EIZ286" s="1182"/>
      <c r="EJA286" s="1182"/>
      <c r="EJB286" s="1182"/>
      <c r="EJC286" s="1182"/>
      <c r="EJD286" s="1182"/>
      <c r="EJE286" s="1182"/>
      <c r="EJF286" s="1182"/>
      <c r="EJG286" s="1177"/>
      <c r="EJH286" s="1182"/>
      <c r="EJI286" s="1182"/>
      <c r="EJJ286" s="1182"/>
      <c r="EJK286" s="1182"/>
      <c r="EJL286" s="1182"/>
      <c r="EJM286" s="1182"/>
      <c r="EJN286" s="1182"/>
      <c r="EJO286" s="1182"/>
      <c r="EJP286" s="1182"/>
      <c r="EJQ286" s="1182"/>
      <c r="EJR286" s="1182"/>
      <c r="EJS286" s="1182"/>
      <c r="EJT286" s="1182"/>
      <c r="EJU286" s="1182"/>
      <c r="EJV286" s="1177"/>
      <c r="EJW286" s="1182"/>
      <c r="EJX286" s="1182"/>
      <c r="EJY286" s="1182"/>
      <c r="EJZ286" s="1182"/>
      <c r="EKA286" s="1182"/>
      <c r="EKB286" s="1182"/>
      <c r="EKC286" s="1182"/>
      <c r="EKD286" s="1182"/>
      <c r="EKE286" s="1182"/>
      <c r="EKF286" s="1182"/>
      <c r="EKG286" s="1182"/>
      <c r="EKH286" s="1182"/>
      <c r="EKI286" s="1182"/>
      <c r="EKJ286" s="1182"/>
      <c r="EKK286" s="1177"/>
      <c r="EKL286" s="1182"/>
      <c r="EKM286" s="1182"/>
      <c r="EKN286" s="1182"/>
      <c r="EKO286" s="1182"/>
      <c r="EKP286" s="1182"/>
      <c r="EKQ286" s="1182"/>
      <c r="EKR286" s="1182"/>
      <c r="EKS286" s="1182"/>
      <c r="EKT286" s="1182"/>
      <c r="EKU286" s="1182"/>
      <c r="EKV286" s="1182"/>
      <c r="EKW286" s="1182"/>
      <c r="EKX286" s="1182"/>
      <c r="EKY286" s="1182"/>
      <c r="EKZ286" s="1177"/>
      <c r="ELA286" s="1182"/>
      <c r="ELB286" s="1182"/>
      <c r="ELC286" s="1182"/>
      <c r="ELD286" s="1182"/>
      <c r="ELE286" s="1182"/>
      <c r="ELF286" s="1182"/>
      <c r="ELG286" s="1182"/>
      <c r="ELH286" s="1182"/>
      <c r="ELI286" s="1182"/>
      <c r="ELJ286" s="1182"/>
      <c r="ELK286" s="1182"/>
      <c r="ELL286" s="1182"/>
      <c r="ELM286" s="1182"/>
      <c r="ELN286" s="1182"/>
      <c r="ELO286" s="1177"/>
      <c r="ELP286" s="1182"/>
      <c r="ELQ286" s="1182"/>
      <c r="ELR286" s="1182"/>
      <c r="ELS286" s="1182"/>
      <c r="ELT286" s="1182"/>
      <c r="ELU286" s="1182"/>
      <c r="ELV286" s="1182"/>
      <c r="ELW286" s="1182"/>
      <c r="ELX286" s="1182"/>
      <c r="ELY286" s="1182"/>
      <c r="ELZ286" s="1182"/>
      <c r="EMA286" s="1182"/>
      <c r="EMB286" s="1182"/>
      <c r="EMC286" s="1182"/>
      <c r="EMD286" s="1177"/>
      <c r="EME286" s="1182"/>
      <c r="EMF286" s="1182"/>
      <c r="EMG286" s="1182"/>
      <c r="EMH286" s="1182"/>
      <c r="EMI286" s="1182"/>
      <c r="EMJ286" s="1182"/>
      <c r="EMK286" s="1182"/>
      <c r="EML286" s="1182"/>
      <c r="EMM286" s="1182"/>
      <c r="EMN286" s="1182"/>
      <c r="EMO286" s="1182"/>
      <c r="EMP286" s="1182"/>
      <c r="EMQ286" s="1182"/>
      <c r="EMR286" s="1182"/>
      <c r="EMS286" s="1177"/>
      <c r="EMT286" s="1182"/>
      <c r="EMU286" s="1182"/>
      <c r="EMV286" s="1182"/>
      <c r="EMW286" s="1182"/>
      <c r="EMX286" s="1182"/>
      <c r="EMY286" s="1182"/>
      <c r="EMZ286" s="1182"/>
      <c r="ENA286" s="1182"/>
      <c r="ENB286" s="1182"/>
      <c r="ENC286" s="1182"/>
      <c r="END286" s="1182"/>
      <c r="ENE286" s="1182"/>
      <c r="ENF286" s="1182"/>
      <c r="ENG286" s="1182"/>
      <c r="ENH286" s="1177"/>
      <c r="ENI286" s="1182"/>
      <c r="ENJ286" s="1182"/>
      <c r="ENK286" s="1182"/>
      <c r="ENL286" s="1182"/>
      <c r="ENM286" s="1182"/>
      <c r="ENN286" s="1182"/>
      <c r="ENO286" s="1182"/>
      <c r="ENP286" s="1182"/>
      <c r="ENQ286" s="1182"/>
      <c r="ENR286" s="1182"/>
      <c r="ENS286" s="1182"/>
      <c r="ENT286" s="1182"/>
      <c r="ENU286" s="1182"/>
      <c r="ENV286" s="1182"/>
      <c r="ENW286" s="1177"/>
      <c r="ENX286" s="1182"/>
      <c r="ENY286" s="1182"/>
      <c r="ENZ286" s="1182"/>
      <c r="EOA286" s="1182"/>
      <c r="EOB286" s="1182"/>
      <c r="EOC286" s="1182"/>
      <c r="EOD286" s="1182"/>
      <c r="EOE286" s="1182"/>
      <c r="EOF286" s="1182"/>
      <c r="EOG286" s="1182"/>
      <c r="EOH286" s="1182"/>
      <c r="EOI286" s="1182"/>
      <c r="EOJ286" s="1182"/>
      <c r="EOK286" s="1182"/>
      <c r="EOL286" s="1177"/>
      <c r="EOM286" s="1182"/>
      <c r="EON286" s="1182"/>
      <c r="EOO286" s="1182"/>
      <c r="EOP286" s="1182"/>
      <c r="EOQ286" s="1182"/>
      <c r="EOR286" s="1182"/>
      <c r="EOS286" s="1182"/>
      <c r="EOT286" s="1182"/>
      <c r="EOU286" s="1182"/>
      <c r="EOV286" s="1182"/>
      <c r="EOW286" s="1182"/>
      <c r="EOX286" s="1182"/>
      <c r="EOY286" s="1182"/>
      <c r="EOZ286" s="1182"/>
      <c r="EPA286" s="1177"/>
      <c r="EPB286" s="1182"/>
      <c r="EPC286" s="1182"/>
      <c r="EPD286" s="1182"/>
      <c r="EPE286" s="1182"/>
      <c r="EPF286" s="1182"/>
      <c r="EPG286" s="1182"/>
      <c r="EPH286" s="1182"/>
      <c r="EPI286" s="1182"/>
      <c r="EPJ286" s="1182"/>
      <c r="EPK286" s="1182"/>
      <c r="EPL286" s="1182"/>
      <c r="EPM286" s="1182"/>
      <c r="EPN286" s="1182"/>
      <c r="EPO286" s="1182"/>
      <c r="EPP286" s="1177"/>
      <c r="EPQ286" s="1182"/>
      <c r="EPR286" s="1182"/>
      <c r="EPS286" s="1182"/>
      <c r="EPT286" s="1182"/>
      <c r="EPU286" s="1182"/>
      <c r="EPV286" s="1182"/>
      <c r="EPW286" s="1182"/>
      <c r="EPX286" s="1182"/>
      <c r="EPY286" s="1182"/>
      <c r="EPZ286" s="1182"/>
      <c r="EQA286" s="1182"/>
      <c r="EQB286" s="1182"/>
      <c r="EQC286" s="1182"/>
      <c r="EQD286" s="1182"/>
      <c r="EQE286" s="1177"/>
      <c r="EQF286" s="1182"/>
      <c r="EQG286" s="1182"/>
      <c r="EQH286" s="1182"/>
      <c r="EQI286" s="1182"/>
      <c r="EQJ286" s="1182"/>
      <c r="EQK286" s="1182"/>
      <c r="EQL286" s="1182"/>
      <c r="EQM286" s="1182"/>
      <c r="EQN286" s="1182"/>
      <c r="EQO286" s="1182"/>
      <c r="EQP286" s="1182"/>
      <c r="EQQ286" s="1182"/>
      <c r="EQR286" s="1182"/>
      <c r="EQS286" s="1182"/>
      <c r="EQT286" s="1177"/>
      <c r="EQU286" s="1182"/>
      <c r="EQV286" s="1182"/>
      <c r="EQW286" s="1182"/>
      <c r="EQX286" s="1182"/>
      <c r="EQY286" s="1182"/>
      <c r="EQZ286" s="1182"/>
      <c r="ERA286" s="1182"/>
      <c r="ERB286" s="1182"/>
      <c r="ERC286" s="1182"/>
      <c r="ERD286" s="1182"/>
      <c r="ERE286" s="1182"/>
      <c r="ERF286" s="1182"/>
      <c r="ERG286" s="1182"/>
      <c r="ERH286" s="1182"/>
      <c r="ERI286" s="1177"/>
      <c r="ERJ286" s="1182"/>
      <c r="ERK286" s="1182"/>
      <c r="ERL286" s="1182"/>
      <c r="ERM286" s="1182"/>
      <c r="ERN286" s="1182"/>
      <c r="ERO286" s="1182"/>
      <c r="ERP286" s="1182"/>
      <c r="ERQ286" s="1182"/>
      <c r="ERR286" s="1182"/>
      <c r="ERS286" s="1182"/>
      <c r="ERT286" s="1182"/>
      <c r="ERU286" s="1182"/>
      <c r="ERV286" s="1182"/>
      <c r="ERW286" s="1182"/>
      <c r="ERX286" s="1177"/>
      <c r="ERY286" s="1182"/>
      <c r="ERZ286" s="1182"/>
      <c r="ESA286" s="1182"/>
      <c r="ESB286" s="1182"/>
      <c r="ESC286" s="1182"/>
      <c r="ESD286" s="1182"/>
      <c r="ESE286" s="1182"/>
      <c r="ESF286" s="1182"/>
      <c r="ESG286" s="1182"/>
      <c r="ESH286" s="1182"/>
      <c r="ESI286" s="1182"/>
      <c r="ESJ286" s="1182"/>
      <c r="ESK286" s="1182"/>
      <c r="ESL286" s="1182"/>
      <c r="ESM286" s="1177"/>
      <c r="ESN286" s="1182"/>
      <c r="ESO286" s="1182"/>
      <c r="ESP286" s="1182"/>
      <c r="ESQ286" s="1182"/>
      <c r="ESR286" s="1182"/>
      <c r="ESS286" s="1182"/>
      <c r="EST286" s="1182"/>
      <c r="ESU286" s="1182"/>
      <c r="ESV286" s="1182"/>
      <c r="ESW286" s="1182"/>
      <c r="ESX286" s="1182"/>
      <c r="ESY286" s="1182"/>
      <c r="ESZ286" s="1182"/>
      <c r="ETA286" s="1182"/>
      <c r="ETB286" s="1177"/>
      <c r="ETC286" s="1182"/>
      <c r="ETD286" s="1182"/>
      <c r="ETE286" s="1182"/>
      <c r="ETF286" s="1182"/>
      <c r="ETG286" s="1182"/>
      <c r="ETH286" s="1182"/>
      <c r="ETI286" s="1182"/>
      <c r="ETJ286" s="1182"/>
      <c r="ETK286" s="1182"/>
      <c r="ETL286" s="1182"/>
      <c r="ETM286" s="1182"/>
      <c r="ETN286" s="1182"/>
      <c r="ETO286" s="1182"/>
      <c r="ETP286" s="1182"/>
      <c r="ETQ286" s="1177"/>
      <c r="ETR286" s="1182"/>
      <c r="ETS286" s="1182"/>
      <c r="ETT286" s="1182"/>
      <c r="ETU286" s="1182"/>
      <c r="ETV286" s="1182"/>
      <c r="ETW286" s="1182"/>
      <c r="ETX286" s="1182"/>
      <c r="ETY286" s="1182"/>
      <c r="ETZ286" s="1182"/>
      <c r="EUA286" s="1182"/>
      <c r="EUB286" s="1182"/>
      <c r="EUC286" s="1182"/>
      <c r="EUD286" s="1182"/>
      <c r="EUE286" s="1182"/>
      <c r="EUF286" s="1177"/>
      <c r="EUG286" s="1182"/>
      <c r="EUH286" s="1182"/>
      <c r="EUI286" s="1182"/>
      <c r="EUJ286" s="1182"/>
      <c r="EUK286" s="1182"/>
      <c r="EUL286" s="1182"/>
      <c r="EUM286" s="1182"/>
      <c r="EUN286" s="1182"/>
      <c r="EUO286" s="1182"/>
      <c r="EUP286" s="1182"/>
      <c r="EUQ286" s="1182"/>
      <c r="EUR286" s="1182"/>
      <c r="EUS286" s="1182"/>
      <c r="EUT286" s="1182"/>
      <c r="EUU286" s="1177"/>
      <c r="EUV286" s="1182"/>
      <c r="EUW286" s="1182"/>
      <c r="EUX286" s="1182"/>
      <c r="EUY286" s="1182"/>
      <c r="EUZ286" s="1182"/>
      <c r="EVA286" s="1182"/>
      <c r="EVB286" s="1182"/>
      <c r="EVC286" s="1182"/>
      <c r="EVD286" s="1182"/>
      <c r="EVE286" s="1182"/>
      <c r="EVF286" s="1182"/>
      <c r="EVG286" s="1182"/>
      <c r="EVH286" s="1182"/>
      <c r="EVI286" s="1182"/>
      <c r="EVJ286" s="1177"/>
      <c r="EVK286" s="1182"/>
      <c r="EVL286" s="1182"/>
      <c r="EVM286" s="1182"/>
      <c r="EVN286" s="1182"/>
      <c r="EVO286" s="1182"/>
      <c r="EVP286" s="1182"/>
      <c r="EVQ286" s="1182"/>
      <c r="EVR286" s="1182"/>
      <c r="EVS286" s="1182"/>
      <c r="EVT286" s="1182"/>
      <c r="EVU286" s="1182"/>
      <c r="EVV286" s="1182"/>
      <c r="EVW286" s="1182"/>
      <c r="EVX286" s="1182"/>
      <c r="EVY286" s="1177"/>
      <c r="EVZ286" s="1182"/>
      <c r="EWA286" s="1182"/>
      <c r="EWB286" s="1182"/>
      <c r="EWC286" s="1182"/>
      <c r="EWD286" s="1182"/>
      <c r="EWE286" s="1182"/>
      <c r="EWF286" s="1182"/>
      <c r="EWG286" s="1182"/>
      <c r="EWH286" s="1182"/>
      <c r="EWI286" s="1182"/>
      <c r="EWJ286" s="1182"/>
      <c r="EWK286" s="1182"/>
      <c r="EWL286" s="1182"/>
      <c r="EWM286" s="1182"/>
      <c r="EWN286" s="1177"/>
      <c r="EWO286" s="1182"/>
      <c r="EWP286" s="1182"/>
      <c r="EWQ286" s="1182"/>
      <c r="EWR286" s="1182"/>
      <c r="EWS286" s="1182"/>
      <c r="EWT286" s="1182"/>
      <c r="EWU286" s="1182"/>
      <c r="EWV286" s="1182"/>
      <c r="EWW286" s="1182"/>
      <c r="EWX286" s="1182"/>
      <c r="EWY286" s="1182"/>
      <c r="EWZ286" s="1182"/>
      <c r="EXA286" s="1182"/>
      <c r="EXB286" s="1182"/>
      <c r="EXC286" s="1177"/>
      <c r="EXD286" s="1182"/>
      <c r="EXE286" s="1182"/>
      <c r="EXF286" s="1182"/>
      <c r="EXG286" s="1182"/>
      <c r="EXH286" s="1182"/>
      <c r="EXI286" s="1182"/>
      <c r="EXJ286" s="1182"/>
      <c r="EXK286" s="1182"/>
      <c r="EXL286" s="1182"/>
      <c r="EXM286" s="1182"/>
      <c r="EXN286" s="1182"/>
      <c r="EXO286" s="1182"/>
      <c r="EXP286" s="1182"/>
      <c r="EXQ286" s="1182"/>
      <c r="EXR286" s="1177"/>
      <c r="EXS286" s="1182"/>
      <c r="EXT286" s="1182"/>
      <c r="EXU286" s="1182"/>
      <c r="EXV286" s="1182"/>
      <c r="EXW286" s="1182"/>
      <c r="EXX286" s="1182"/>
      <c r="EXY286" s="1182"/>
      <c r="EXZ286" s="1182"/>
      <c r="EYA286" s="1182"/>
      <c r="EYB286" s="1182"/>
      <c r="EYC286" s="1182"/>
      <c r="EYD286" s="1182"/>
      <c r="EYE286" s="1182"/>
      <c r="EYF286" s="1182"/>
      <c r="EYG286" s="1177"/>
      <c r="EYH286" s="1182"/>
      <c r="EYI286" s="1182"/>
      <c r="EYJ286" s="1182"/>
      <c r="EYK286" s="1182"/>
      <c r="EYL286" s="1182"/>
      <c r="EYM286" s="1182"/>
      <c r="EYN286" s="1182"/>
      <c r="EYO286" s="1182"/>
      <c r="EYP286" s="1182"/>
      <c r="EYQ286" s="1182"/>
      <c r="EYR286" s="1182"/>
      <c r="EYS286" s="1182"/>
      <c r="EYT286" s="1182"/>
      <c r="EYU286" s="1182"/>
      <c r="EYV286" s="1177"/>
      <c r="EYW286" s="1182"/>
      <c r="EYX286" s="1182"/>
      <c r="EYY286" s="1182"/>
      <c r="EYZ286" s="1182"/>
      <c r="EZA286" s="1182"/>
      <c r="EZB286" s="1182"/>
      <c r="EZC286" s="1182"/>
      <c r="EZD286" s="1182"/>
      <c r="EZE286" s="1182"/>
      <c r="EZF286" s="1182"/>
      <c r="EZG286" s="1182"/>
      <c r="EZH286" s="1182"/>
      <c r="EZI286" s="1182"/>
      <c r="EZJ286" s="1182"/>
      <c r="EZK286" s="1177"/>
      <c r="EZL286" s="1182"/>
      <c r="EZM286" s="1182"/>
      <c r="EZN286" s="1182"/>
      <c r="EZO286" s="1182"/>
      <c r="EZP286" s="1182"/>
      <c r="EZQ286" s="1182"/>
      <c r="EZR286" s="1182"/>
      <c r="EZS286" s="1182"/>
      <c r="EZT286" s="1182"/>
      <c r="EZU286" s="1182"/>
      <c r="EZV286" s="1182"/>
      <c r="EZW286" s="1182"/>
      <c r="EZX286" s="1182"/>
      <c r="EZY286" s="1182"/>
      <c r="EZZ286" s="1177"/>
      <c r="FAA286" s="1182"/>
      <c r="FAB286" s="1182"/>
      <c r="FAC286" s="1182"/>
      <c r="FAD286" s="1182"/>
      <c r="FAE286" s="1182"/>
      <c r="FAF286" s="1182"/>
      <c r="FAG286" s="1182"/>
      <c r="FAH286" s="1182"/>
      <c r="FAI286" s="1182"/>
      <c r="FAJ286" s="1182"/>
      <c r="FAK286" s="1182"/>
      <c r="FAL286" s="1182"/>
      <c r="FAM286" s="1182"/>
      <c r="FAN286" s="1182"/>
      <c r="FAO286" s="1177"/>
      <c r="FAP286" s="1182"/>
      <c r="FAQ286" s="1182"/>
      <c r="FAR286" s="1182"/>
      <c r="FAS286" s="1182"/>
      <c r="FAT286" s="1182"/>
      <c r="FAU286" s="1182"/>
      <c r="FAV286" s="1182"/>
      <c r="FAW286" s="1182"/>
      <c r="FAX286" s="1182"/>
      <c r="FAY286" s="1182"/>
      <c r="FAZ286" s="1182"/>
      <c r="FBA286" s="1182"/>
      <c r="FBB286" s="1182"/>
      <c r="FBC286" s="1182"/>
      <c r="FBD286" s="1177"/>
      <c r="FBE286" s="1182"/>
      <c r="FBF286" s="1182"/>
      <c r="FBG286" s="1182"/>
      <c r="FBH286" s="1182"/>
      <c r="FBI286" s="1182"/>
      <c r="FBJ286" s="1182"/>
      <c r="FBK286" s="1182"/>
      <c r="FBL286" s="1182"/>
      <c r="FBM286" s="1182"/>
      <c r="FBN286" s="1182"/>
      <c r="FBO286" s="1182"/>
      <c r="FBP286" s="1182"/>
      <c r="FBQ286" s="1182"/>
      <c r="FBR286" s="1182"/>
      <c r="FBS286" s="1177"/>
      <c r="FBT286" s="1182"/>
      <c r="FBU286" s="1182"/>
      <c r="FBV286" s="1182"/>
      <c r="FBW286" s="1182"/>
      <c r="FBX286" s="1182"/>
      <c r="FBY286" s="1182"/>
      <c r="FBZ286" s="1182"/>
      <c r="FCA286" s="1182"/>
      <c r="FCB286" s="1182"/>
      <c r="FCC286" s="1182"/>
      <c r="FCD286" s="1182"/>
      <c r="FCE286" s="1182"/>
      <c r="FCF286" s="1182"/>
      <c r="FCG286" s="1182"/>
      <c r="FCH286" s="1177"/>
      <c r="FCI286" s="1182"/>
      <c r="FCJ286" s="1182"/>
      <c r="FCK286" s="1182"/>
      <c r="FCL286" s="1182"/>
      <c r="FCM286" s="1182"/>
      <c r="FCN286" s="1182"/>
      <c r="FCO286" s="1182"/>
      <c r="FCP286" s="1182"/>
      <c r="FCQ286" s="1182"/>
      <c r="FCR286" s="1182"/>
      <c r="FCS286" s="1182"/>
      <c r="FCT286" s="1182"/>
      <c r="FCU286" s="1182"/>
      <c r="FCV286" s="1182"/>
      <c r="FCW286" s="1177"/>
      <c r="FCX286" s="1182"/>
      <c r="FCY286" s="1182"/>
      <c r="FCZ286" s="1182"/>
      <c r="FDA286" s="1182"/>
      <c r="FDB286" s="1182"/>
      <c r="FDC286" s="1182"/>
      <c r="FDD286" s="1182"/>
      <c r="FDE286" s="1182"/>
      <c r="FDF286" s="1182"/>
      <c r="FDG286" s="1182"/>
      <c r="FDH286" s="1182"/>
      <c r="FDI286" s="1182"/>
      <c r="FDJ286" s="1182"/>
      <c r="FDK286" s="1182"/>
      <c r="FDL286" s="1177"/>
      <c r="FDM286" s="1182"/>
      <c r="FDN286" s="1182"/>
      <c r="FDO286" s="1182"/>
      <c r="FDP286" s="1182"/>
      <c r="FDQ286" s="1182"/>
      <c r="FDR286" s="1182"/>
      <c r="FDS286" s="1182"/>
      <c r="FDT286" s="1182"/>
      <c r="FDU286" s="1182"/>
      <c r="FDV286" s="1182"/>
      <c r="FDW286" s="1182"/>
      <c r="FDX286" s="1182"/>
      <c r="FDY286" s="1182"/>
      <c r="FDZ286" s="1182"/>
      <c r="FEA286" s="1177"/>
      <c r="FEB286" s="1182"/>
      <c r="FEC286" s="1182"/>
      <c r="FED286" s="1182"/>
      <c r="FEE286" s="1182"/>
      <c r="FEF286" s="1182"/>
      <c r="FEG286" s="1182"/>
      <c r="FEH286" s="1182"/>
      <c r="FEI286" s="1182"/>
      <c r="FEJ286" s="1182"/>
      <c r="FEK286" s="1182"/>
      <c r="FEL286" s="1182"/>
      <c r="FEM286" s="1182"/>
      <c r="FEN286" s="1182"/>
      <c r="FEO286" s="1182"/>
      <c r="FEP286" s="1177"/>
      <c r="FEQ286" s="1182"/>
      <c r="FER286" s="1182"/>
      <c r="FES286" s="1182"/>
      <c r="FET286" s="1182"/>
      <c r="FEU286" s="1182"/>
      <c r="FEV286" s="1182"/>
      <c r="FEW286" s="1182"/>
      <c r="FEX286" s="1182"/>
      <c r="FEY286" s="1182"/>
      <c r="FEZ286" s="1182"/>
      <c r="FFA286" s="1182"/>
      <c r="FFB286" s="1182"/>
      <c r="FFC286" s="1182"/>
      <c r="FFD286" s="1182"/>
      <c r="FFE286" s="1177"/>
      <c r="FFF286" s="1182"/>
      <c r="FFG286" s="1182"/>
      <c r="FFH286" s="1182"/>
      <c r="FFI286" s="1182"/>
      <c r="FFJ286" s="1182"/>
      <c r="FFK286" s="1182"/>
      <c r="FFL286" s="1182"/>
      <c r="FFM286" s="1182"/>
      <c r="FFN286" s="1182"/>
      <c r="FFO286" s="1182"/>
      <c r="FFP286" s="1182"/>
      <c r="FFQ286" s="1182"/>
      <c r="FFR286" s="1182"/>
      <c r="FFS286" s="1182"/>
      <c r="FFT286" s="1177"/>
      <c r="FFU286" s="1182"/>
      <c r="FFV286" s="1182"/>
      <c r="FFW286" s="1182"/>
      <c r="FFX286" s="1182"/>
      <c r="FFY286" s="1182"/>
      <c r="FFZ286" s="1182"/>
      <c r="FGA286" s="1182"/>
      <c r="FGB286" s="1182"/>
      <c r="FGC286" s="1182"/>
      <c r="FGD286" s="1182"/>
      <c r="FGE286" s="1182"/>
      <c r="FGF286" s="1182"/>
      <c r="FGG286" s="1182"/>
      <c r="FGH286" s="1182"/>
      <c r="FGI286" s="1177"/>
      <c r="FGJ286" s="1182"/>
      <c r="FGK286" s="1182"/>
      <c r="FGL286" s="1182"/>
      <c r="FGM286" s="1182"/>
      <c r="FGN286" s="1182"/>
      <c r="FGO286" s="1182"/>
      <c r="FGP286" s="1182"/>
      <c r="FGQ286" s="1182"/>
      <c r="FGR286" s="1182"/>
      <c r="FGS286" s="1182"/>
      <c r="FGT286" s="1182"/>
      <c r="FGU286" s="1182"/>
      <c r="FGV286" s="1182"/>
      <c r="FGW286" s="1182"/>
      <c r="FGX286" s="1177"/>
      <c r="FGY286" s="1182"/>
      <c r="FGZ286" s="1182"/>
      <c r="FHA286" s="1182"/>
      <c r="FHB286" s="1182"/>
      <c r="FHC286" s="1182"/>
      <c r="FHD286" s="1182"/>
      <c r="FHE286" s="1182"/>
      <c r="FHF286" s="1182"/>
      <c r="FHG286" s="1182"/>
      <c r="FHH286" s="1182"/>
      <c r="FHI286" s="1182"/>
      <c r="FHJ286" s="1182"/>
      <c r="FHK286" s="1182"/>
      <c r="FHL286" s="1182"/>
      <c r="FHM286" s="1177"/>
      <c r="FHN286" s="1182"/>
      <c r="FHO286" s="1182"/>
      <c r="FHP286" s="1182"/>
      <c r="FHQ286" s="1182"/>
      <c r="FHR286" s="1182"/>
      <c r="FHS286" s="1182"/>
      <c r="FHT286" s="1182"/>
      <c r="FHU286" s="1182"/>
      <c r="FHV286" s="1182"/>
      <c r="FHW286" s="1182"/>
      <c r="FHX286" s="1182"/>
      <c r="FHY286" s="1182"/>
      <c r="FHZ286" s="1182"/>
      <c r="FIA286" s="1182"/>
      <c r="FIB286" s="1177"/>
      <c r="FIC286" s="1182"/>
      <c r="FID286" s="1182"/>
      <c r="FIE286" s="1182"/>
      <c r="FIF286" s="1182"/>
      <c r="FIG286" s="1182"/>
      <c r="FIH286" s="1182"/>
      <c r="FII286" s="1182"/>
      <c r="FIJ286" s="1182"/>
      <c r="FIK286" s="1182"/>
      <c r="FIL286" s="1182"/>
      <c r="FIM286" s="1182"/>
      <c r="FIN286" s="1182"/>
      <c r="FIO286" s="1182"/>
      <c r="FIP286" s="1182"/>
      <c r="FIQ286" s="1177"/>
      <c r="FIR286" s="1182"/>
      <c r="FIS286" s="1182"/>
      <c r="FIT286" s="1182"/>
      <c r="FIU286" s="1182"/>
      <c r="FIV286" s="1182"/>
      <c r="FIW286" s="1182"/>
      <c r="FIX286" s="1182"/>
      <c r="FIY286" s="1182"/>
      <c r="FIZ286" s="1182"/>
      <c r="FJA286" s="1182"/>
      <c r="FJB286" s="1182"/>
      <c r="FJC286" s="1182"/>
      <c r="FJD286" s="1182"/>
      <c r="FJE286" s="1182"/>
      <c r="FJF286" s="1177"/>
      <c r="FJG286" s="1182"/>
      <c r="FJH286" s="1182"/>
      <c r="FJI286" s="1182"/>
      <c r="FJJ286" s="1182"/>
      <c r="FJK286" s="1182"/>
      <c r="FJL286" s="1182"/>
      <c r="FJM286" s="1182"/>
      <c r="FJN286" s="1182"/>
      <c r="FJO286" s="1182"/>
      <c r="FJP286" s="1182"/>
      <c r="FJQ286" s="1182"/>
      <c r="FJR286" s="1182"/>
      <c r="FJS286" s="1182"/>
      <c r="FJT286" s="1182"/>
      <c r="FJU286" s="1177"/>
      <c r="FJV286" s="1182"/>
      <c r="FJW286" s="1182"/>
      <c r="FJX286" s="1182"/>
      <c r="FJY286" s="1182"/>
      <c r="FJZ286" s="1182"/>
      <c r="FKA286" s="1182"/>
      <c r="FKB286" s="1182"/>
      <c r="FKC286" s="1182"/>
      <c r="FKD286" s="1182"/>
      <c r="FKE286" s="1182"/>
      <c r="FKF286" s="1182"/>
      <c r="FKG286" s="1182"/>
      <c r="FKH286" s="1182"/>
      <c r="FKI286" s="1182"/>
      <c r="FKJ286" s="1177"/>
      <c r="FKK286" s="1182"/>
      <c r="FKL286" s="1182"/>
      <c r="FKM286" s="1182"/>
      <c r="FKN286" s="1182"/>
      <c r="FKO286" s="1182"/>
      <c r="FKP286" s="1182"/>
      <c r="FKQ286" s="1182"/>
      <c r="FKR286" s="1182"/>
      <c r="FKS286" s="1182"/>
      <c r="FKT286" s="1182"/>
      <c r="FKU286" s="1182"/>
      <c r="FKV286" s="1182"/>
      <c r="FKW286" s="1182"/>
      <c r="FKX286" s="1182"/>
      <c r="FKY286" s="1177"/>
      <c r="FKZ286" s="1182"/>
      <c r="FLA286" s="1182"/>
      <c r="FLB286" s="1182"/>
      <c r="FLC286" s="1182"/>
      <c r="FLD286" s="1182"/>
      <c r="FLE286" s="1182"/>
      <c r="FLF286" s="1182"/>
      <c r="FLG286" s="1182"/>
      <c r="FLH286" s="1182"/>
      <c r="FLI286" s="1182"/>
      <c r="FLJ286" s="1182"/>
      <c r="FLK286" s="1182"/>
      <c r="FLL286" s="1182"/>
      <c r="FLM286" s="1182"/>
      <c r="FLN286" s="1177"/>
      <c r="FLO286" s="1182"/>
      <c r="FLP286" s="1182"/>
      <c r="FLQ286" s="1182"/>
      <c r="FLR286" s="1182"/>
      <c r="FLS286" s="1182"/>
      <c r="FLT286" s="1182"/>
      <c r="FLU286" s="1182"/>
      <c r="FLV286" s="1182"/>
      <c r="FLW286" s="1182"/>
      <c r="FLX286" s="1182"/>
      <c r="FLY286" s="1182"/>
      <c r="FLZ286" s="1182"/>
      <c r="FMA286" s="1182"/>
      <c r="FMB286" s="1182"/>
      <c r="FMC286" s="1177"/>
      <c r="FMD286" s="1182"/>
      <c r="FME286" s="1182"/>
      <c r="FMF286" s="1182"/>
      <c r="FMG286" s="1182"/>
      <c r="FMH286" s="1182"/>
      <c r="FMI286" s="1182"/>
      <c r="FMJ286" s="1182"/>
      <c r="FMK286" s="1182"/>
      <c r="FML286" s="1182"/>
      <c r="FMM286" s="1182"/>
      <c r="FMN286" s="1182"/>
      <c r="FMO286" s="1182"/>
      <c r="FMP286" s="1182"/>
      <c r="FMQ286" s="1182"/>
      <c r="FMR286" s="1177"/>
      <c r="FMS286" s="1182"/>
      <c r="FMT286" s="1182"/>
      <c r="FMU286" s="1182"/>
      <c r="FMV286" s="1182"/>
      <c r="FMW286" s="1182"/>
      <c r="FMX286" s="1182"/>
      <c r="FMY286" s="1182"/>
      <c r="FMZ286" s="1182"/>
      <c r="FNA286" s="1182"/>
      <c r="FNB286" s="1182"/>
      <c r="FNC286" s="1182"/>
      <c r="FND286" s="1182"/>
      <c r="FNE286" s="1182"/>
      <c r="FNF286" s="1182"/>
      <c r="FNG286" s="1177"/>
      <c r="FNH286" s="1182"/>
      <c r="FNI286" s="1182"/>
      <c r="FNJ286" s="1182"/>
      <c r="FNK286" s="1182"/>
      <c r="FNL286" s="1182"/>
      <c r="FNM286" s="1182"/>
      <c r="FNN286" s="1182"/>
      <c r="FNO286" s="1182"/>
      <c r="FNP286" s="1182"/>
      <c r="FNQ286" s="1182"/>
      <c r="FNR286" s="1182"/>
      <c r="FNS286" s="1182"/>
      <c r="FNT286" s="1182"/>
      <c r="FNU286" s="1182"/>
      <c r="FNV286" s="1177"/>
      <c r="FNW286" s="1182"/>
      <c r="FNX286" s="1182"/>
      <c r="FNY286" s="1182"/>
      <c r="FNZ286" s="1182"/>
      <c r="FOA286" s="1182"/>
      <c r="FOB286" s="1182"/>
      <c r="FOC286" s="1182"/>
      <c r="FOD286" s="1182"/>
      <c r="FOE286" s="1182"/>
      <c r="FOF286" s="1182"/>
      <c r="FOG286" s="1182"/>
      <c r="FOH286" s="1182"/>
      <c r="FOI286" s="1182"/>
      <c r="FOJ286" s="1182"/>
      <c r="FOK286" s="1177"/>
      <c r="FOL286" s="1182"/>
      <c r="FOM286" s="1182"/>
      <c r="FON286" s="1182"/>
      <c r="FOO286" s="1182"/>
      <c r="FOP286" s="1182"/>
      <c r="FOQ286" s="1182"/>
      <c r="FOR286" s="1182"/>
      <c r="FOS286" s="1182"/>
      <c r="FOT286" s="1182"/>
      <c r="FOU286" s="1182"/>
      <c r="FOV286" s="1182"/>
      <c r="FOW286" s="1182"/>
      <c r="FOX286" s="1182"/>
      <c r="FOY286" s="1182"/>
      <c r="FOZ286" s="1177"/>
      <c r="FPA286" s="1182"/>
      <c r="FPB286" s="1182"/>
      <c r="FPC286" s="1182"/>
      <c r="FPD286" s="1182"/>
      <c r="FPE286" s="1182"/>
      <c r="FPF286" s="1182"/>
      <c r="FPG286" s="1182"/>
      <c r="FPH286" s="1182"/>
      <c r="FPI286" s="1182"/>
      <c r="FPJ286" s="1182"/>
      <c r="FPK286" s="1182"/>
      <c r="FPL286" s="1182"/>
      <c r="FPM286" s="1182"/>
      <c r="FPN286" s="1182"/>
      <c r="FPO286" s="1177"/>
      <c r="FPP286" s="1182"/>
      <c r="FPQ286" s="1182"/>
      <c r="FPR286" s="1182"/>
      <c r="FPS286" s="1182"/>
      <c r="FPT286" s="1182"/>
      <c r="FPU286" s="1182"/>
      <c r="FPV286" s="1182"/>
      <c r="FPW286" s="1182"/>
      <c r="FPX286" s="1182"/>
      <c r="FPY286" s="1182"/>
      <c r="FPZ286" s="1182"/>
      <c r="FQA286" s="1182"/>
      <c r="FQB286" s="1182"/>
      <c r="FQC286" s="1182"/>
      <c r="FQD286" s="1177"/>
      <c r="FQE286" s="1182"/>
      <c r="FQF286" s="1182"/>
      <c r="FQG286" s="1182"/>
      <c r="FQH286" s="1182"/>
      <c r="FQI286" s="1182"/>
      <c r="FQJ286" s="1182"/>
      <c r="FQK286" s="1182"/>
      <c r="FQL286" s="1182"/>
      <c r="FQM286" s="1182"/>
      <c r="FQN286" s="1182"/>
      <c r="FQO286" s="1182"/>
      <c r="FQP286" s="1182"/>
      <c r="FQQ286" s="1182"/>
      <c r="FQR286" s="1182"/>
      <c r="FQS286" s="1177"/>
      <c r="FQT286" s="1182"/>
      <c r="FQU286" s="1182"/>
      <c r="FQV286" s="1182"/>
      <c r="FQW286" s="1182"/>
      <c r="FQX286" s="1182"/>
      <c r="FQY286" s="1182"/>
      <c r="FQZ286" s="1182"/>
      <c r="FRA286" s="1182"/>
      <c r="FRB286" s="1182"/>
      <c r="FRC286" s="1182"/>
      <c r="FRD286" s="1182"/>
      <c r="FRE286" s="1182"/>
      <c r="FRF286" s="1182"/>
      <c r="FRG286" s="1182"/>
      <c r="FRH286" s="1177"/>
      <c r="FRI286" s="1182"/>
      <c r="FRJ286" s="1182"/>
      <c r="FRK286" s="1182"/>
      <c r="FRL286" s="1182"/>
      <c r="FRM286" s="1182"/>
      <c r="FRN286" s="1182"/>
      <c r="FRO286" s="1182"/>
      <c r="FRP286" s="1182"/>
      <c r="FRQ286" s="1182"/>
      <c r="FRR286" s="1182"/>
      <c r="FRS286" s="1182"/>
      <c r="FRT286" s="1182"/>
      <c r="FRU286" s="1182"/>
      <c r="FRV286" s="1182"/>
      <c r="FRW286" s="1177"/>
      <c r="FRX286" s="1182"/>
      <c r="FRY286" s="1182"/>
      <c r="FRZ286" s="1182"/>
      <c r="FSA286" s="1182"/>
      <c r="FSB286" s="1182"/>
      <c r="FSC286" s="1182"/>
      <c r="FSD286" s="1182"/>
      <c r="FSE286" s="1182"/>
      <c r="FSF286" s="1182"/>
      <c r="FSG286" s="1182"/>
      <c r="FSH286" s="1182"/>
      <c r="FSI286" s="1182"/>
      <c r="FSJ286" s="1182"/>
      <c r="FSK286" s="1182"/>
      <c r="FSL286" s="1177"/>
      <c r="FSM286" s="1182"/>
      <c r="FSN286" s="1182"/>
      <c r="FSO286" s="1182"/>
      <c r="FSP286" s="1182"/>
      <c r="FSQ286" s="1182"/>
      <c r="FSR286" s="1182"/>
      <c r="FSS286" s="1182"/>
      <c r="FST286" s="1182"/>
      <c r="FSU286" s="1182"/>
      <c r="FSV286" s="1182"/>
      <c r="FSW286" s="1182"/>
      <c r="FSX286" s="1182"/>
      <c r="FSY286" s="1182"/>
      <c r="FSZ286" s="1182"/>
      <c r="FTA286" s="1177"/>
      <c r="FTB286" s="1182"/>
      <c r="FTC286" s="1182"/>
      <c r="FTD286" s="1182"/>
      <c r="FTE286" s="1182"/>
      <c r="FTF286" s="1182"/>
      <c r="FTG286" s="1182"/>
      <c r="FTH286" s="1182"/>
      <c r="FTI286" s="1182"/>
      <c r="FTJ286" s="1182"/>
      <c r="FTK286" s="1182"/>
      <c r="FTL286" s="1182"/>
      <c r="FTM286" s="1182"/>
      <c r="FTN286" s="1182"/>
      <c r="FTO286" s="1182"/>
      <c r="FTP286" s="1177"/>
      <c r="FTQ286" s="1182"/>
      <c r="FTR286" s="1182"/>
      <c r="FTS286" s="1182"/>
      <c r="FTT286" s="1182"/>
      <c r="FTU286" s="1182"/>
      <c r="FTV286" s="1182"/>
      <c r="FTW286" s="1182"/>
      <c r="FTX286" s="1182"/>
      <c r="FTY286" s="1182"/>
      <c r="FTZ286" s="1182"/>
      <c r="FUA286" s="1182"/>
      <c r="FUB286" s="1182"/>
      <c r="FUC286" s="1182"/>
      <c r="FUD286" s="1182"/>
      <c r="FUE286" s="1177"/>
      <c r="FUF286" s="1182"/>
      <c r="FUG286" s="1182"/>
      <c r="FUH286" s="1182"/>
      <c r="FUI286" s="1182"/>
      <c r="FUJ286" s="1182"/>
      <c r="FUK286" s="1182"/>
      <c r="FUL286" s="1182"/>
      <c r="FUM286" s="1182"/>
      <c r="FUN286" s="1182"/>
      <c r="FUO286" s="1182"/>
      <c r="FUP286" s="1182"/>
      <c r="FUQ286" s="1182"/>
      <c r="FUR286" s="1182"/>
      <c r="FUS286" s="1182"/>
      <c r="FUT286" s="1177"/>
      <c r="FUU286" s="1182"/>
      <c r="FUV286" s="1182"/>
      <c r="FUW286" s="1182"/>
      <c r="FUX286" s="1182"/>
      <c r="FUY286" s="1182"/>
      <c r="FUZ286" s="1182"/>
      <c r="FVA286" s="1182"/>
      <c r="FVB286" s="1182"/>
      <c r="FVC286" s="1182"/>
      <c r="FVD286" s="1182"/>
      <c r="FVE286" s="1182"/>
      <c r="FVF286" s="1182"/>
      <c r="FVG286" s="1182"/>
      <c r="FVH286" s="1182"/>
      <c r="FVI286" s="1177"/>
      <c r="FVJ286" s="1182"/>
      <c r="FVK286" s="1182"/>
      <c r="FVL286" s="1182"/>
      <c r="FVM286" s="1182"/>
      <c r="FVN286" s="1182"/>
      <c r="FVO286" s="1182"/>
      <c r="FVP286" s="1182"/>
      <c r="FVQ286" s="1182"/>
      <c r="FVR286" s="1182"/>
      <c r="FVS286" s="1182"/>
      <c r="FVT286" s="1182"/>
      <c r="FVU286" s="1182"/>
      <c r="FVV286" s="1182"/>
      <c r="FVW286" s="1182"/>
      <c r="FVX286" s="1177"/>
      <c r="FVY286" s="1182"/>
      <c r="FVZ286" s="1182"/>
      <c r="FWA286" s="1182"/>
      <c r="FWB286" s="1182"/>
      <c r="FWC286" s="1182"/>
      <c r="FWD286" s="1182"/>
      <c r="FWE286" s="1182"/>
      <c r="FWF286" s="1182"/>
      <c r="FWG286" s="1182"/>
      <c r="FWH286" s="1182"/>
      <c r="FWI286" s="1182"/>
      <c r="FWJ286" s="1182"/>
      <c r="FWK286" s="1182"/>
      <c r="FWL286" s="1182"/>
      <c r="FWM286" s="1177"/>
      <c r="FWN286" s="1182"/>
      <c r="FWO286" s="1182"/>
      <c r="FWP286" s="1182"/>
      <c r="FWQ286" s="1182"/>
      <c r="FWR286" s="1182"/>
      <c r="FWS286" s="1182"/>
      <c r="FWT286" s="1182"/>
      <c r="FWU286" s="1182"/>
      <c r="FWV286" s="1182"/>
      <c r="FWW286" s="1182"/>
      <c r="FWX286" s="1182"/>
      <c r="FWY286" s="1182"/>
      <c r="FWZ286" s="1182"/>
      <c r="FXA286" s="1182"/>
      <c r="FXB286" s="1177"/>
      <c r="FXC286" s="1182"/>
      <c r="FXD286" s="1182"/>
      <c r="FXE286" s="1182"/>
      <c r="FXF286" s="1182"/>
      <c r="FXG286" s="1182"/>
      <c r="FXH286" s="1182"/>
      <c r="FXI286" s="1182"/>
      <c r="FXJ286" s="1182"/>
      <c r="FXK286" s="1182"/>
      <c r="FXL286" s="1182"/>
      <c r="FXM286" s="1182"/>
      <c r="FXN286" s="1182"/>
      <c r="FXO286" s="1182"/>
      <c r="FXP286" s="1182"/>
      <c r="FXQ286" s="1177"/>
      <c r="FXR286" s="1182"/>
      <c r="FXS286" s="1182"/>
      <c r="FXT286" s="1182"/>
      <c r="FXU286" s="1182"/>
      <c r="FXV286" s="1182"/>
      <c r="FXW286" s="1182"/>
      <c r="FXX286" s="1182"/>
      <c r="FXY286" s="1182"/>
      <c r="FXZ286" s="1182"/>
      <c r="FYA286" s="1182"/>
      <c r="FYB286" s="1182"/>
      <c r="FYC286" s="1182"/>
      <c r="FYD286" s="1182"/>
      <c r="FYE286" s="1182"/>
      <c r="FYF286" s="1177"/>
      <c r="FYG286" s="1182"/>
      <c r="FYH286" s="1182"/>
      <c r="FYI286" s="1182"/>
      <c r="FYJ286" s="1182"/>
      <c r="FYK286" s="1182"/>
      <c r="FYL286" s="1182"/>
      <c r="FYM286" s="1182"/>
      <c r="FYN286" s="1182"/>
      <c r="FYO286" s="1182"/>
      <c r="FYP286" s="1182"/>
      <c r="FYQ286" s="1182"/>
      <c r="FYR286" s="1182"/>
      <c r="FYS286" s="1182"/>
      <c r="FYT286" s="1182"/>
      <c r="FYU286" s="1177"/>
      <c r="FYV286" s="1182"/>
      <c r="FYW286" s="1182"/>
      <c r="FYX286" s="1182"/>
      <c r="FYY286" s="1182"/>
      <c r="FYZ286" s="1182"/>
      <c r="FZA286" s="1182"/>
      <c r="FZB286" s="1182"/>
      <c r="FZC286" s="1182"/>
      <c r="FZD286" s="1182"/>
      <c r="FZE286" s="1182"/>
      <c r="FZF286" s="1182"/>
      <c r="FZG286" s="1182"/>
      <c r="FZH286" s="1182"/>
      <c r="FZI286" s="1182"/>
      <c r="FZJ286" s="1177"/>
      <c r="FZK286" s="1182"/>
      <c r="FZL286" s="1182"/>
      <c r="FZM286" s="1182"/>
      <c r="FZN286" s="1182"/>
      <c r="FZO286" s="1182"/>
      <c r="FZP286" s="1182"/>
      <c r="FZQ286" s="1182"/>
      <c r="FZR286" s="1182"/>
      <c r="FZS286" s="1182"/>
      <c r="FZT286" s="1182"/>
      <c r="FZU286" s="1182"/>
      <c r="FZV286" s="1182"/>
      <c r="FZW286" s="1182"/>
      <c r="FZX286" s="1182"/>
      <c r="FZY286" s="1177"/>
      <c r="FZZ286" s="1182"/>
      <c r="GAA286" s="1182"/>
      <c r="GAB286" s="1182"/>
      <c r="GAC286" s="1182"/>
      <c r="GAD286" s="1182"/>
      <c r="GAE286" s="1182"/>
      <c r="GAF286" s="1182"/>
      <c r="GAG286" s="1182"/>
      <c r="GAH286" s="1182"/>
      <c r="GAI286" s="1182"/>
      <c r="GAJ286" s="1182"/>
      <c r="GAK286" s="1182"/>
      <c r="GAL286" s="1182"/>
      <c r="GAM286" s="1182"/>
      <c r="GAN286" s="1177"/>
      <c r="GAO286" s="1182"/>
      <c r="GAP286" s="1182"/>
      <c r="GAQ286" s="1182"/>
      <c r="GAR286" s="1182"/>
      <c r="GAS286" s="1182"/>
      <c r="GAT286" s="1182"/>
      <c r="GAU286" s="1182"/>
      <c r="GAV286" s="1182"/>
      <c r="GAW286" s="1182"/>
      <c r="GAX286" s="1182"/>
      <c r="GAY286" s="1182"/>
      <c r="GAZ286" s="1182"/>
      <c r="GBA286" s="1182"/>
      <c r="GBB286" s="1182"/>
      <c r="GBC286" s="1177"/>
      <c r="GBD286" s="1182"/>
      <c r="GBE286" s="1182"/>
      <c r="GBF286" s="1182"/>
      <c r="GBG286" s="1182"/>
      <c r="GBH286" s="1182"/>
      <c r="GBI286" s="1182"/>
      <c r="GBJ286" s="1182"/>
      <c r="GBK286" s="1182"/>
      <c r="GBL286" s="1182"/>
      <c r="GBM286" s="1182"/>
      <c r="GBN286" s="1182"/>
      <c r="GBO286" s="1182"/>
      <c r="GBP286" s="1182"/>
      <c r="GBQ286" s="1182"/>
      <c r="GBR286" s="1177"/>
      <c r="GBS286" s="1182"/>
      <c r="GBT286" s="1182"/>
      <c r="GBU286" s="1182"/>
      <c r="GBV286" s="1182"/>
      <c r="GBW286" s="1182"/>
      <c r="GBX286" s="1182"/>
      <c r="GBY286" s="1182"/>
      <c r="GBZ286" s="1182"/>
      <c r="GCA286" s="1182"/>
      <c r="GCB286" s="1182"/>
      <c r="GCC286" s="1182"/>
      <c r="GCD286" s="1182"/>
      <c r="GCE286" s="1182"/>
      <c r="GCF286" s="1182"/>
      <c r="GCG286" s="1177"/>
      <c r="GCH286" s="1182"/>
      <c r="GCI286" s="1182"/>
      <c r="GCJ286" s="1182"/>
      <c r="GCK286" s="1182"/>
      <c r="GCL286" s="1182"/>
      <c r="GCM286" s="1182"/>
      <c r="GCN286" s="1182"/>
      <c r="GCO286" s="1182"/>
      <c r="GCP286" s="1182"/>
      <c r="GCQ286" s="1182"/>
      <c r="GCR286" s="1182"/>
      <c r="GCS286" s="1182"/>
      <c r="GCT286" s="1182"/>
      <c r="GCU286" s="1182"/>
      <c r="GCV286" s="1177"/>
      <c r="GCW286" s="1182"/>
      <c r="GCX286" s="1182"/>
      <c r="GCY286" s="1182"/>
      <c r="GCZ286" s="1182"/>
      <c r="GDA286" s="1182"/>
      <c r="GDB286" s="1182"/>
      <c r="GDC286" s="1182"/>
      <c r="GDD286" s="1182"/>
      <c r="GDE286" s="1182"/>
      <c r="GDF286" s="1182"/>
      <c r="GDG286" s="1182"/>
      <c r="GDH286" s="1182"/>
      <c r="GDI286" s="1182"/>
      <c r="GDJ286" s="1182"/>
      <c r="GDK286" s="1177"/>
      <c r="GDL286" s="1182"/>
      <c r="GDM286" s="1182"/>
      <c r="GDN286" s="1182"/>
      <c r="GDO286" s="1182"/>
      <c r="GDP286" s="1182"/>
      <c r="GDQ286" s="1182"/>
      <c r="GDR286" s="1182"/>
      <c r="GDS286" s="1182"/>
      <c r="GDT286" s="1182"/>
      <c r="GDU286" s="1182"/>
      <c r="GDV286" s="1182"/>
      <c r="GDW286" s="1182"/>
      <c r="GDX286" s="1182"/>
      <c r="GDY286" s="1182"/>
      <c r="GDZ286" s="1177"/>
      <c r="GEA286" s="1182"/>
      <c r="GEB286" s="1182"/>
      <c r="GEC286" s="1182"/>
      <c r="GED286" s="1182"/>
      <c r="GEE286" s="1182"/>
      <c r="GEF286" s="1182"/>
      <c r="GEG286" s="1182"/>
      <c r="GEH286" s="1182"/>
      <c r="GEI286" s="1182"/>
      <c r="GEJ286" s="1182"/>
      <c r="GEK286" s="1182"/>
      <c r="GEL286" s="1182"/>
      <c r="GEM286" s="1182"/>
      <c r="GEN286" s="1182"/>
      <c r="GEO286" s="1177"/>
      <c r="GEP286" s="1182"/>
      <c r="GEQ286" s="1182"/>
      <c r="GER286" s="1182"/>
      <c r="GES286" s="1182"/>
      <c r="GET286" s="1182"/>
      <c r="GEU286" s="1182"/>
      <c r="GEV286" s="1182"/>
      <c r="GEW286" s="1182"/>
      <c r="GEX286" s="1182"/>
      <c r="GEY286" s="1182"/>
      <c r="GEZ286" s="1182"/>
      <c r="GFA286" s="1182"/>
      <c r="GFB286" s="1182"/>
      <c r="GFC286" s="1182"/>
      <c r="GFD286" s="1177"/>
      <c r="GFE286" s="1182"/>
      <c r="GFF286" s="1182"/>
      <c r="GFG286" s="1182"/>
      <c r="GFH286" s="1182"/>
      <c r="GFI286" s="1182"/>
      <c r="GFJ286" s="1182"/>
      <c r="GFK286" s="1182"/>
      <c r="GFL286" s="1182"/>
      <c r="GFM286" s="1182"/>
      <c r="GFN286" s="1182"/>
      <c r="GFO286" s="1182"/>
      <c r="GFP286" s="1182"/>
      <c r="GFQ286" s="1182"/>
      <c r="GFR286" s="1182"/>
      <c r="GFS286" s="1177"/>
      <c r="GFT286" s="1182"/>
      <c r="GFU286" s="1182"/>
      <c r="GFV286" s="1182"/>
      <c r="GFW286" s="1182"/>
      <c r="GFX286" s="1182"/>
      <c r="GFY286" s="1182"/>
      <c r="GFZ286" s="1182"/>
      <c r="GGA286" s="1182"/>
      <c r="GGB286" s="1182"/>
      <c r="GGC286" s="1182"/>
      <c r="GGD286" s="1182"/>
      <c r="GGE286" s="1182"/>
      <c r="GGF286" s="1182"/>
      <c r="GGG286" s="1182"/>
      <c r="GGH286" s="1177"/>
      <c r="GGI286" s="1182"/>
      <c r="GGJ286" s="1182"/>
      <c r="GGK286" s="1182"/>
      <c r="GGL286" s="1182"/>
      <c r="GGM286" s="1182"/>
      <c r="GGN286" s="1182"/>
      <c r="GGO286" s="1182"/>
      <c r="GGP286" s="1182"/>
      <c r="GGQ286" s="1182"/>
      <c r="GGR286" s="1182"/>
      <c r="GGS286" s="1182"/>
      <c r="GGT286" s="1182"/>
      <c r="GGU286" s="1182"/>
      <c r="GGV286" s="1182"/>
      <c r="GGW286" s="1177"/>
      <c r="GGX286" s="1182"/>
      <c r="GGY286" s="1182"/>
      <c r="GGZ286" s="1182"/>
      <c r="GHA286" s="1182"/>
      <c r="GHB286" s="1182"/>
      <c r="GHC286" s="1182"/>
      <c r="GHD286" s="1182"/>
      <c r="GHE286" s="1182"/>
      <c r="GHF286" s="1182"/>
      <c r="GHG286" s="1182"/>
      <c r="GHH286" s="1182"/>
      <c r="GHI286" s="1182"/>
      <c r="GHJ286" s="1182"/>
      <c r="GHK286" s="1182"/>
      <c r="GHL286" s="1177"/>
      <c r="GHM286" s="1182"/>
      <c r="GHN286" s="1182"/>
      <c r="GHO286" s="1182"/>
      <c r="GHP286" s="1182"/>
      <c r="GHQ286" s="1182"/>
      <c r="GHR286" s="1182"/>
      <c r="GHS286" s="1182"/>
      <c r="GHT286" s="1182"/>
      <c r="GHU286" s="1182"/>
      <c r="GHV286" s="1182"/>
      <c r="GHW286" s="1182"/>
      <c r="GHX286" s="1182"/>
      <c r="GHY286" s="1182"/>
      <c r="GHZ286" s="1182"/>
      <c r="GIA286" s="1177"/>
      <c r="GIB286" s="1182"/>
      <c r="GIC286" s="1182"/>
      <c r="GID286" s="1182"/>
      <c r="GIE286" s="1182"/>
      <c r="GIF286" s="1182"/>
      <c r="GIG286" s="1182"/>
      <c r="GIH286" s="1182"/>
      <c r="GII286" s="1182"/>
      <c r="GIJ286" s="1182"/>
      <c r="GIK286" s="1182"/>
      <c r="GIL286" s="1182"/>
      <c r="GIM286" s="1182"/>
      <c r="GIN286" s="1182"/>
      <c r="GIO286" s="1182"/>
      <c r="GIP286" s="1177"/>
      <c r="GIQ286" s="1182"/>
      <c r="GIR286" s="1182"/>
      <c r="GIS286" s="1182"/>
      <c r="GIT286" s="1182"/>
      <c r="GIU286" s="1182"/>
      <c r="GIV286" s="1182"/>
      <c r="GIW286" s="1182"/>
      <c r="GIX286" s="1182"/>
      <c r="GIY286" s="1182"/>
      <c r="GIZ286" s="1182"/>
      <c r="GJA286" s="1182"/>
      <c r="GJB286" s="1182"/>
      <c r="GJC286" s="1182"/>
      <c r="GJD286" s="1182"/>
      <c r="GJE286" s="1177"/>
      <c r="GJF286" s="1182"/>
      <c r="GJG286" s="1182"/>
      <c r="GJH286" s="1182"/>
      <c r="GJI286" s="1182"/>
      <c r="GJJ286" s="1182"/>
      <c r="GJK286" s="1182"/>
      <c r="GJL286" s="1182"/>
      <c r="GJM286" s="1182"/>
      <c r="GJN286" s="1182"/>
      <c r="GJO286" s="1182"/>
      <c r="GJP286" s="1182"/>
      <c r="GJQ286" s="1182"/>
      <c r="GJR286" s="1182"/>
      <c r="GJS286" s="1182"/>
      <c r="GJT286" s="1177"/>
      <c r="GJU286" s="1182"/>
      <c r="GJV286" s="1182"/>
      <c r="GJW286" s="1182"/>
      <c r="GJX286" s="1182"/>
      <c r="GJY286" s="1182"/>
      <c r="GJZ286" s="1182"/>
      <c r="GKA286" s="1182"/>
      <c r="GKB286" s="1182"/>
      <c r="GKC286" s="1182"/>
      <c r="GKD286" s="1182"/>
      <c r="GKE286" s="1182"/>
      <c r="GKF286" s="1182"/>
      <c r="GKG286" s="1182"/>
      <c r="GKH286" s="1182"/>
      <c r="GKI286" s="1177"/>
      <c r="GKJ286" s="1182"/>
      <c r="GKK286" s="1182"/>
      <c r="GKL286" s="1182"/>
      <c r="GKM286" s="1182"/>
      <c r="GKN286" s="1182"/>
      <c r="GKO286" s="1182"/>
      <c r="GKP286" s="1182"/>
      <c r="GKQ286" s="1182"/>
      <c r="GKR286" s="1182"/>
      <c r="GKS286" s="1182"/>
      <c r="GKT286" s="1182"/>
      <c r="GKU286" s="1182"/>
      <c r="GKV286" s="1182"/>
      <c r="GKW286" s="1182"/>
      <c r="GKX286" s="1177"/>
      <c r="GKY286" s="1182"/>
      <c r="GKZ286" s="1182"/>
      <c r="GLA286" s="1182"/>
      <c r="GLB286" s="1182"/>
      <c r="GLC286" s="1182"/>
      <c r="GLD286" s="1182"/>
      <c r="GLE286" s="1182"/>
      <c r="GLF286" s="1182"/>
      <c r="GLG286" s="1182"/>
      <c r="GLH286" s="1182"/>
      <c r="GLI286" s="1182"/>
      <c r="GLJ286" s="1182"/>
      <c r="GLK286" s="1182"/>
      <c r="GLL286" s="1182"/>
      <c r="GLM286" s="1177"/>
      <c r="GLN286" s="1182"/>
      <c r="GLO286" s="1182"/>
      <c r="GLP286" s="1182"/>
      <c r="GLQ286" s="1182"/>
      <c r="GLR286" s="1182"/>
      <c r="GLS286" s="1182"/>
      <c r="GLT286" s="1182"/>
      <c r="GLU286" s="1182"/>
      <c r="GLV286" s="1182"/>
      <c r="GLW286" s="1182"/>
      <c r="GLX286" s="1182"/>
      <c r="GLY286" s="1182"/>
      <c r="GLZ286" s="1182"/>
      <c r="GMA286" s="1182"/>
      <c r="GMB286" s="1177"/>
      <c r="GMC286" s="1182"/>
      <c r="GMD286" s="1182"/>
      <c r="GME286" s="1182"/>
      <c r="GMF286" s="1182"/>
      <c r="GMG286" s="1182"/>
      <c r="GMH286" s="1182"/>
      <c r="GMI286" s="1182"/>
      <c r="GMJ286" s="1182"/>
      <c r="GMK286" s="1182"/>
      <c r="GML286" s="1182"/>
      <c r="GMM286" s="1182"/>
      <c r="GMN286" s="1182"/>
      <c r="GMO286" s="1182"/>
      <c r="GMP286" s="1182"/>
      <c r="GMQ286" s="1177"/>
      <c r="GMR286" s="1182"/>
      <c r="GMS286" s="1182"/>
      <c r="GMT286" s="1182"/>
      <c r="GMU286" s="1182"/>
      <c r="GMV286" s="1182"/>
      <c r="GMW286" s="1182"/>
      <c r="GMX286" s="1182"/>
      <c r="GMY286" s="1182"/>
      <c r="GMZ286" s="1182"/>
      <c r="GNA286" s="1182"/>
      <c r="GNB286" s="1182"/>
      <c r="GNC286" s="1182"/>
      <c r="GND286" s="1182"/>
      <c r="GNE286" s="1182"/>
      <c r="GNF286" s="1177"/>
      <c r="GNG286" s="1182"/>
      <c r="GNH286" s="1182"/>
      <c r="GNI286" s="1182"/>
      <c r="GNJ286" s="1182"/>
      <c r="GNK286" s="1182"/>
      <c r="GNL286" s="1182"/>
      <c r="GNM286" s="1182"/>
      <c r="GNN286" s="1182"/>
      <c r="GNO286" s="1182"/>
      <c r="GNP286" s="1182"/>
      <c r="GNQ286" s="1182"/>
      <c r="GNR286" s="1182"/>
      <c r="GNS286" s="1182"/>
      <c r="GNT286" s="1182"/>
      <c r="GNU286" s="1177"/>
      <c r="GNV286" s="1182"/>
      <c r="GNW286" s="1182"/>
      <c r="GNX286" s="1182"/>
      <c r="GNY286" s="1182"/>
      <c r="GNZ286" s="1182"/>
      <c r="GOA286" s="1182"/>
      <c r="GOB286" s="1182"/>
      <c r="GOC286" s="1182"/>
      <c r="GOD286" s="1182"/>
      <c r="GOE286" s="1182"/>
      <c r="GOF286" s="1182"/>
      <c r="GOG286" s="1182"/>
      <c r="GOH286" s="1182"/>
      <c r="GOI286" s="1182"/>
      <c r="GOJ286" s="1177"/>
      <c r="GOK286" s="1182"/>
      <c r="GOL286" s="1182"/>
      <c r="GOM286" s="1182"/>
      <c r="GON286" s="1182"/>
      <c r="GOO286" s="1182"/>
      <c r="GOP286" s="1182"/>
      <c r="GOQ286" s="1182"/>
      <c r="GOR286" s="1182"/>
      <c r="GOS286" s="1182"/>
      <c r="GOT286" s="1182"/>
      <c r="GOU286" s="1182"/>
      <c r="GOV286" s="1182"/>
      <c r="GOW286" s="1182"/>
      <c r="GOX286" s="1182"/>
      <c r="GOY286" s="1177"/>
      <c r="GOZ286" s="1182"/>
      <c r="GPA286" s="1182"/>
      <c r="GPB286" s="1182"/>
      <c r="GPC286" s="1182"/>
      <c r="GPD286" s="1182"/>
      <c r="GPE286" s="1182"/>
      <c r="GPF286" s="1182"/>
      <c r="GPG286" s="1182"/>
      <c r="GPH286" s="1182"/>
      <c r="GPI286" s="1182"/>
      <c r="GPJ286" s="1182"/>
      <c r="GPK286" s="1182"/>
      <c r="GPL286" s="1182"/>
      <c r="GPM286" s="1182"/>
      <c r="GPN286" s="1177"/>
      <c r="GPO286" s="1182"/>
      <c r="GPP286" s="1182"/>
      <c r="GPQ286" s="1182"/>
      <c r="GPR286" s="1182"/>
      <c r="GPS286" s="1182"/>
      <c r="GPT286" s="1182"/>
      <c r="GPU286" s="1182"/>
      <c r="GPV286" s="1182"/>
      <c r="GPW286" s="1182"/>
      <c r="GPX286" s="1182"/>
      <c r="GPY286" s="1182"/>
      <c r="GPZ286" s="1182"/>
      <c r="GQA286" s="1182"/>
      <c r="GQB286" s="1182"/>
      <c r="GQC286" s="1177"/>
      <c r="GQD286" s="1182"/>
      <c r="GQE286" s="1182"/>
      <c r="GQF286" s="1182"/>
      <c r="GQG286" s="1182"/>
      <c r="GQH286" s="1182"/>
      <c r="GQI286" s="1182"/>
      <c r="GQJ286" s="1182"/>
      <c r="GQK286" s="1182"/>
      <c r="GQL286" s="1182"/>
      <c r="GQM286" s="1182"/>
      <c r="GQN286" s="1182"/>
      <c r="GQO286" s="1182"/>
      <c r="GQP286" s="1182"/>
      <c r="GQQ286" s="1182"/>
      <c r="GQR286" s="1177"/>
      <c r="GQS286" s="1182"/>
      <c r="GQT286" s="1182"/>
      <c r="GQU286" s="1182"/>
      <c r="GQV286" s="1182"/>
      <c r="GQW286" s="1182"/>
      <c r="GQX286" s="1182"/>
      <c r="GQY286" s="1182"/>
      <c r="GQZ286" s="1182"/>
      <c r="GRA286" s="1182"/>
      <c r="GRB286" s="1182"/>
      <c r="GRC286" s="1182"/>
      <c r="GRD286" s="1182"/>
      <c r="GRE286" s="1182"/>
      <c r="GRF286" s="1182"/>
      <c r="GRG286" s="1177"/>
      <c r="GRH286" s="1182"/>
      <c r="GRI286" s="1182"/>
      <c r="GRJ286" s="1182"/>
      <c r="GRK286" s="1182"/>
      <c r="GRL286" s="1182"/>
      <c r="GRM286" s="1182"/>
      <c r="GRN286" s="1182"/>
      <c r="GRO286" s="1182"/>
      <c r="GRP286" s="1182"/>
      <c r="GRQ286" s="1182"/>
      <c r="GRR286" s="1182"/>
      <c r="GRS286" s="1182"/>
      <c r="GRT286" s="1182"/>
      <c r="GRU286" s="1182"/>
      <c r="GRV286" s="1177"/>
      <c r="GRW286" s="1182"/>
      <c r="GRX286" s="1182"/>
      <c r="GRY286" s="1182"/>
      <c r="GRZ286" s="1182"/>
      <c r="GSA286" s="1182"/>
      <c r="GSB286" s="1182"/>
      <c r="GSC286" s="1182"/>
      <c r="GSD286" s="1182"/>
      <c r="GSE286" s="1182"/>
      <c r="GSF286" s="1182"/>
      <c r="GSG286" s="1182"/>
      <c r="GSH286" s="1182"/>
      <c r="GSI286" s="1182"/>
      <c r="GSJ286" s="1182"/>
      <c r="GSK286" s="1177"/>
      <c r="GSL286" s="1182"/>
      <c r="GSM286" s="1182"/>
      <c r="GSN286" s="1182"/>
      <c r="GSO286" s="1182"/>
      <c r="GSP286" s="1182"/>
      <c r="GSQ286" s="1182"/>
      <c r="GSR286" s="1182"/>
      <c r="GSS286" s="1182"/>
      <c r="GST286" s="1182"/>
      <c r="GSU286" s="1182"/>
      <c r="GSV286" s="1182"/>
      <c r="GSW286" s="1182"/>
      <c r="GSX286" s="1182"/>
      <c r="GSY286" s="1182"/>
      <c r="GSZ286" s="1177"/>
      <c r="GTA286" s="1182"/>
      <c r="GTB286" s="1182"/>
      <c r="GTC286" s="1182"/>
      <c r="GTD286" s="1182"/>
      <c r="GTE286" s="1182"/>
      <c r="GTF286" s="1182"/>
      <c r="GTG286" s="1182"/>
      <c r="GTH286" s="1182"/>
      <c r="GTI286" s="1182"/>
      <c r="GTJ286" s="1182"/>
      <c r="GTK286" s="1182"/>
      <c r="GTL286" s="1182"/>
      <c r="GTM286" s="1182"/>
      <c r="GTN286" s="1182"/>
      <c r="GTO286" s="1177"/>
      <c r="GTP286" s="1182"/>
      <c r="GTQ286" s="1182"/>
      <c r="GTR286" s="1182"/>
      <c r="GTS286" s="1182"/>
      <c r="GTT286" s="1182"/>
      <c r="GTU286" s="1182"/>
      <c r="GTV286" s="1182"/>
      <c r="GTW286" s="1182"/>
      <c r="GTX286" s="1182"/>
      <c r="GTY286" s="1182"/>
      <c r="GTZ286" s="1182"/>
      <c r="GUA286" s="1182"/>
      <c r="GUB286" s="1182"/>
      <c r="GUC286" s="1182"/>
      <c r="GUD286" s="1177"/>
      <c r="GUE286" s="1182"/>
      <c r="GUF286" s="1182"/>
      <c r="GUG286" s="1182"/>
      <c r="GUH286" s="1182"/>
      <c r="GUI286" s="1182"/>
      <c r="GUJ286" s="1182"/>
      <c r="GUK286" s="1182"/>
      <c r="GUL286" s="1182"/>
      <c r="GUM286" s="1182"/>
      <c r="GUN286" s="1182"/>
      <c r="GUO286" s="1182"/>
      <c r="GUP286" s="1182"/>
      <c r="GUQ286" s="1182"/>
      <c r="GUR286" s="1182"/>
      <c r="GUS286" s="1177"/>
      <c r="GUT286" s="1182"/>
      <c r="GUU286" s="1182"/>
      <c r="GUV286" s="1182"/>
      <c r="GUW286" s="1182"/>
      <c r="GUX286" s="1182"/>
      <c r="GUY286" s="1182"/>
      <c r="GUZ286" s="1182"/>
      <c r="GVA286" s="1182"/>
      <c r="GVB286" s="1182"/>
      <c r="GVC286" s="1182"/>
      <c r="GVD286" s="1182"/>
      <c r="GVE286" s="1182"/>
      <c r="GVF286" s="1182"/>
      <c r="GVG286" s="1182"/>
      <c r="GVH286" s="1177"/>
      <c r="GVI286" s="1182"/>
      <c r="GVJ286" s="1182"/>
      <c r="GVK286" s="1182"/>
      <c r="GVL286" s="1182"/>
      <c r="GVM286" s="1182"/>
      <c r="GVN286" s="1182"/>
      <c r="GVO286" s="1182"/>
      <c r="GVP286" s="1182"/>
      <c r="GVQ286" s="1182"/>
      <c r="GVR286" s="1182"/>
      <c r="GVS286" s="1182"/>
      <c r="GVT286" s="1182"/>
      <c r="GVU286" s="1182"/>
      <c r="GVV286" s="1182"/>
      <c r="GVW286" s="1177"/>
      <c r="GVX286" s="1182"/>
      <c r="GVY286" s="1182"/>
      <c r="GVZ286" s="1182"/>
      <c r="GWA286" s="1182"/>
      <c r="GWB286" s="1182"/>
      <c r="GWC286" s="1182"/>
      <c r="GWD286" s="1182"/>
      <c r="GWE286" s="1182"/>
      <c r="GWF286" s="1182"/>
      <c r="GWG286" s="1182"/>
      <c r="GWH286" s="1182"/>
      <c r="GWI286" s="1182"/>
      <c r="GWJ286" s="1182"/>
      <c r="GWK286" s="1182"/>
      <c r="GWL286" s="1177"/>
      <c r="GWM286" s="1182"/>
      <c r="GWN286" s="1182"/>
      <c r="GWO286" s="1182"/>
      <c r="GWP286" s="1182"/>
      <c r="GWQ286" s="1182"/>
      <c r="GWR286" s="1182"/>
      <c r="GWS286" s="1182"/>
      <c r="GWT286" s="1182"/>
      <c r="GWU286" s="1182"/>
      <c r="GWV286" s="1182"/>
      <c r="GWW286" s="1182"/>
      <c r="GWX286" s="1182"/>
      <c r="GWY286" s="1182"/>
      <c r="GWZ286" s="1182"/>
      <c r="GXA286" s="1177"/>
      <c r="GXB286" s="1182"/>
      <c r="GXC286" s="1182"/>
      <c r="GXD286" s="1182"/>
      <c r="GXE286" s="1182"/>
      <c r="GXF286" s="1182"/>
      <c r="GXG286" s="1182"/>
      <c r="GXH286" s="1182"/>
      <c r="GXI286" s="1182"/>
      <c r="GXJ286" s="1182"/>
      <c r="GXK286" s="1182"/>
      <c r="GXL286" s="1182"/>
      <c r="GXM286" s="1182"/>
      <c r="GXN286" s="1182"/>
      <c r="GXO286" s="1182"/>
      <c r="GXP286" s="1177"/>
      <c r="GXQ286" s="1182"/>
      <c r="GXR286" s="1182"/>
      <c r="GXS286" s="1182"/>
      <c r="GXT286" s="1182"/>
      <c r="GXU286" s="1182"/>
      <c r="GXV286" s="1182"/>
      <c r="GXW286" s="1182"/>
      <c r="GXX286" s="1182"/>
      <c r="GXY286" s="1182"/>
      <c r="GXZ286" s="1182"/>
      <c r="GYA286" s="1182"/>
      <c r="GYB286" s="1182"/>
      <c r="GYC286" s="1182"/>
      <c r="GYD286" s="1182"/>
      <c r="GYE286" s="1177"/>
      <c r="GYF286" s="1182"/>
      <c r="GYG286" s="1182"/>
      <c r="GYH286" s="1182"/>
      <c r="GYI286" s="1182"/>
      <c r="GYJ286" s="1182"/>
      <c r="GYK286" s="1182"/>
      <c r="GYL286" s="1182"/>
      <c r="GYM286" s="1182"/>
      <c r="GYN286" s="1182"/>
      <c r="GYO286" s="1182"/>
      <c r="GYP286" s="1182"/>
      <c r="GYQ286" s="1182"/>
      <c r="GYR286" s="1182"/>
      <c r="GYS286" s="1182"/>
      <c r="GYT286" s="1177"/>
      <c r="GYU286" s="1182"/>
      <c r="GYV286" s="1182"/>
      <c r="GYW286" s="1182"/>
      <c r="GYX286" s="1182"/>
      <c r="GYY286" s="1182"/>
      <c r="GYZ286" s="1182"/>
      <c r="GZA286" s="1182"/>
      <c r="GZB286" s="1182"/>
      <c r="GZC286" s="1182"/>
      <c r="GZD286" s="1182"/>
      <c r="GZE286" s="1182"/>
      <c r="GZF286" s="1182"/>
      <c r="GZG286" s="1182"/>
      <c r="GZH286" s="1182"/>
      <c r="GZI286" s="1177"/>
      <c r="GZJ286" s="1182"/>
      <c r="GZK286" s="1182"/>
      <c r="GZL286" s="1182"/>
      <c r="GZM286" s="1182"/>
      <c r="GZN286" s="1182"/>
      <c r="GZO286" s="1182"/>
      <c r="GZP286" s="1182"/>
      <c r="GZQ286" s="1182"/>
      <c r="GZR286" s="1182"/>
      <c r="GZS286" s="1182"/>
      <c r="GZT286" s="1182"/>
      <c r="GZU286" s="1182"/>
      <c r="GZV286" s="1182"/>
      <c r="GZW286" s="1182"/>
      <c r="GZX286" s="1177"/>
      <c r="GZY286" s="1182"/>
      <c r="GZZ286" s="1182"/>
      <c r="HAA286" s="1182"/>
      <c r="HAB286" s="1182"/>
      <c r="HAC286" s="1182"/>
      <c r="HAD286" s="1182"/>
      <c r="HAE286" s="1182"/>
      <c r="HAF286" s="1182"/>
      <c r="HAG286" s="1182"/>
      <c r="HAH286" s="1182"/>
      <c r="HAI286" s="1182"/>
      <c r="HAJ286" s="1182"/>
      <c r="HAK286" s="1182"/>
      <c r="HAL286" s="1182"/>
      <c r="HAM286" s="1177"/>
      <c r="HAN286" s="1182"/>
      <c r="HAO286" s="1182"/>
      <c r="HAP286" s="1182"/>
      <c r="HAQ286" s="1182"/>
      <c r="HAR286" s="1182"/>
      <c r="HAS286" s="1182"/>
      <c r="HAT286" s="1182"/>
      <c r="HAU286" s="1182"/>
      <c r="HAV286" s="1182"/>
      <c r="HAW286" s="1182"/>
      <c r="HAX286" s="1182"/>
      <c r="HAY286" s="1182"/>
      <c r="HAZ286" s="1182"/>
      <c r="HBA286" s="1182"/>
      <c r="HBB286" s="1177"/>
      <c r="HBC286" s="1182"/>
      <c r="HBD286" s="1182"/>
      <c r="HBE286" s="1182"/>
      <c r="HBF286" s="1182"/>
      <c r="HBG286" s="1182"/>
      <c r="HBH286" s="1182"/>
      <c r="HBI286" s="1182"/>
      <c r="HBJ286" s="1182"/>
      <c r="HBK286" s="1182"/>
      <c r="HBL286" s="1182"/>
      <c r="HBM286" s="1182"/>
      <c r="HBN286" s="1182"/>
      <c r="HBO286" s="1182"/>
      <c r="HBP286" s="1182"/>
      <c r="HBQ286" s="1177"/>
      <c r="HBR286" s="1182"/>
      <c r="HBS286" s="1182"/>
      <c r="HBT286" s="1182"/>
      <c r="HBU286" s="1182"/>
      <c r="HBV286" s="1182"/>
      <c r="HBW286" s="1182"/>
      <c r="HBX286" s="1182"/>
      <c r="HBY286" s="1182"/>
      <c r="HBZ286" s="1182"/>
      <c r="HCA286" s="1182"/>
      <c r="HCB286" s="1182"/>
      <c r="HCC286" s="1182"/>
      <c r="HCD286" s="1182"/>
      <c r="HCE286" s="1182"/>
      <c r="HCF286" s="1177"/>
      <c r="HCG286" s="1182"/>
      <c r="HCH286" s="1182"/>
      <c r="HCI286" s="1182"/>
      <c r="HCJ286" s="1182"/>
      <c r="HCK286" s="1182"/>
      <c r="HCL286" s="1182"/>
      <c r="HCM286" s="1182"/>
      <c r="HCN286" s="1182"/>
      <c r="HCO286" s="1182"/>
      <c r="HCP286" s="1182"/>
      <c r="HCQ286" s="1182"/>
      <c r="HCR286" s="1182"/>
      <c r="HCS286" s="1182"/>
      <c r="HCT286" s="1182"/>
      <c r="HCU286" s="1177"/>
      <c r="HCV286" s="1182"/>
      <c r="HCW286" s="1182"/>
      <c r="HCX286" s="1182"/>
      <c r="HCY286" s="1182"/>
      <c r="HCZ286" s="1182"/>
      <c r="HDA286" s="1182"/>
      <c r="HDB286" s="1182"/>
      <c r="HDC286" s="1182"/>
      <c r="HDD286" s="1182"/>
      <c r="HDE286" s="1182"/>
      <c r="HDF286" s="1182"/>
      <c r="HDG286" s="1182"/>
      <c r="HDH286" s="1182"/>
      <c r="HDI286" s="1182"/>
      <c r="HDJ286" s="1177"/>
      <c r="HDK286" s="1182"/>
      <c r="HDL286" s="1182"/>
      <c r="HDM286" s="1182"/>
      <c r="HDN286" s="1182"/>
      <c r="HDO286" s="1182"/>
      <c r="HDP286" s="1182"/>
      <c r="HDQ286" s="1182"/>
      <c r="HDR286" s="1182"/>
      <c r="HDS286" s="1182"/>
      <c r="HDT286" s="1182"/>
      <c r="HDU286" s="1182"/>
      <c r="HDV286" s="1182"/>
      <c r="HDW286" s="1182"/>
      <c r="HDX286" s="1182"/>
      <c r="HDY286" s="1177"/>
      <c r="HDZ286" s="1182"/>
      <c r="HEA286" s="1182"/>
      <c r="HEB286" s="1182"/>
      <c r="HEC286" s="1182"/>
      <c r="HED286" s="1182"/>
      <c r="HEE286" s="1182"/>
      <c r="HEF286" s="1182"/>
      <c r="HEG286" s="1182"/>
      <c r="HEH286" s="1182"/>
      <c r="HEI286" s="1182"/>
      <c r="HEJ286" s="1182"/>
      <c r="HEK286" s="1182"/>
      <c r="HEL286" s="1182"/>
      <c r="HEM286" s="1182"/>
      <c r="HEN286" s="1177"/>
      <c r="HEO286" s="1182"/>
      <c r="HEP286" s="1182"/>
      <c r="HEQ286" s="1182"/>
      <c r="HER286" s="1182"/>
      <c r="HES286" s="1182"/>
      <c r="HET286" s="1182"/>
      <c r="HEU286" s="1182"/>
      <c r="HEV286" s="1182"/>
      <c r="HEW286" s="1182"/>
      <c r="HEX286" s="1182"/>
      <c r="HEY286" s="1182"/>
      <c r="HEZ286" s="1182"/>
      <c r="HFA286" s="1182"/>
      <c r="HFB286" s="1182"/>
      <c r="HFC286" s="1177"/>
      <c r="HFD286" s="1182"/>
      <c r="HFE286" s="1182"/>
      <c r="HFF286" s="1182"/>
      <c r="HFG286" s="1182"/>
      <c r="HFH286" s="1182"/>
      <c r="HFI286" s="1182"/>
      <c r="HFJ286" s="1182"/>
      <c r="HFK286" s="1182"/>
      <c r="HFL286" s="1182"/>
      <c r="HFM286" s="1182"/>
      <c r="HFN286" s="1182"/>
      <c r="HFO286" s="1182"/>
      <c r="HFP286" s="1182"/>
      <c r="HFQ286" s="1182"/>
      <c r="HFR286" s="1177"/>
      <c r="HFS286" s="1182"/>
      <c r="HFT286" s="1182"/>
      <c r="HFU286" s="1182"/>
      <c r="HFV286" s="1182"/>
      <c r="HFW286" s="1182"/>
      <c r="HFX286" s="1182"/>
      <c r="HFY286" s="1182"/>
      <c r="HFZ286" s="1182"/>
      <c r="HGA286" s="1182"/>
      <c r="HGB286" s="1182"/>
      <c r="HGC286" s="1182"/>
      <c r="HGD286" s="1182"/>
      <c r="HGE286" s="1182"/>
      <c r="HGF286" s="1182"/>
      <c r="HGG286" s="1177"/>
      <c r="HGH286" s="1182"/>
      <c r="HGI286" s="1182"/>
      <c r="HGJ286" s="1182"/>
      <c r="HGK286" s="1182"/>
      <c r="HGL286" s="1182"/>
      <c r="HGM286" s="1182"/>
      <c r="HGN286" s="1182"/>
      <c r="HGO286" s="1182"/>
      <c r="HGP286" s="1182"/>
      <c r="HGQ286" s="1182"/>
      <c r="HGR286" s="1182"/>
      <c r="HGS286" s="1182"/>
      <c r="HGT286" s="1182"/>
      <c r="HGU286" s="1182"/>
      <c r="HGV286" s="1177"/>
      <c r="HGW286" s="1182"/>
      <c r="HGX286" s="1182"/>
      <c r="HGY286" s="1182"/>
      <c r="HGZ286" s="1182"/>
      <c r="HHA286" s="1182"/>
      <c r="HHB286" s="1182"/>
      <c r="HHC286" s="1182"/>
      <c r="HHD286" s="1182"/>
      <c r="HHE286" s="1182"/>
      <c r="HHF286" s="1182"/>
      <c r="HHG286" s="1182"/>
      <c r="HHH286" s="1182"/>
      <c r="HHI286" s="1182"/>
      <c r="HHJ286" s="1182"/>
      <c r="HHK286" s="1177"/>
      <c r="HHL286" s="1182"/>
      <c r="HHM286" s="1182"/>
      <c r="HHN286" s="1182"/>
      <c r="HHO286" s="1182"/>
      <c r="HHP286" s="1182"/>
      <c r="HHQ286" s="1182"/>
      <c r="HHR286" s="1182"/>
      <c r="HHS286" s="1182"/>
      <c r="HHT286" s="1182"/>
      <c r="HHU286" s="1182"/>
      <c r="HHV286" s="1182"/>
      <c r="HHW286" s="1182"/>
      <c r="HHX286" s="1182"/>
      <c r="HHY286" s="1182"/>
      <c r="HHZ286" s="1177"/>
      <c r="HIA286" s="1182"/>
      <c r="HIB286" s="1182"/>
      <c r="HIC286" s="1182"/>
      <c r="HID286" s="1182"/>
      <c r="HIE286" s="1182"/>
      <c r="HIF286" s="1182"/>
      <c r="HIG286" s="1182"/>
      <c r="HIH286" s="1182"/>
      <c r="HII286" s="1182"/>
      <c r="HIJ286" s="1182"/>
      <c r="HIK286" s="1182"/>
      <c r="HIL286" s="1182"/>
      <c r="HIM286" s="1182"/>
      <c r="HIN286" s="1182"/>
      <c r="HIO286" s="1177"/>
      <c r="HIP286" s="1182"/>
      <c r="HIQ286" s="1182"/>
      <c r="HIR286" s="1182"/>
      <c r="HIS286" s="1182"/>
      <c r="HIT286" s="1182"/>
      <c r="HIU286" s="1182"/>
      <c r="HIV286" s="1182"/>
      <c r="HIW286" s="1182"/>
      <c r="HIX286" s="1182"/>
      <c r="HIY286" s="1182"/>
      <c r="HIZ286" s="1182"/>
      <c r="HJA286" s="1182"/>
      <c r="HJB286" s="1182"/>
      <c r="HJC286" s="1182"/>
      <c r="HJD286" s="1177"/>
      <c r="HJE286" s="1182"/>
      <c r="HJF286" s="1182"/>
      <c r="HJG286" s="1182"/>
      <c r="HJH286" s="1182"/>
      <c r="HJI286" s="1182"/>
      <c r="HJJ286" s="1182"/>
      <c r="HJK286" s="1182"/>
      <c r="HJL286" s="1182"/>
      <c r="HJM286" s="1182"/>
      <c r="HJN286" s="1182"/>
      <c r="HJO286" s="1182"/>
      <c r="HJP286" s="1182"/>
      <c r="HJQ286" s="1182"/>
      <c r="HJR286" s="1182"/>
      <c r="HJS286" s="1177"/>
      <c r="HJT286" s="1182"/>
      <c r="HJU286" s="1182"/>
      <c r="HJV286" s="1182"/>
      <c r="HJW286" s="1182"/>
      <c r="HJX286" s="1182"/>
      <c r="HJY286" s="1182"/>
      <c r="HJZ286" s="1182"/>
      <c r="HKA286" s="1182"/>
      <c r="HKB286" s="1182"/>
      <c r="HKC286" s="1182"/>
      <c r="HKD286" s="1182"/>
      <c r="HKE286" s="1182"/>
      <c r="HKF286" s="1182"/>
      <c r="HKG286" s="1182"/>
      <c r="HKH286" s="1177"/>
      <c r="HKI286" s="1182"/>
      <c r="HKJ286" s="1182"/>
      <c r="HKK286" s="1182"/>
      <c r="HKL286" s="1182"/>
      <c r="HKM286" s="1182"/>
      <c r="HKN286" s="1182"/>
      <c r="HKO286" s="1182"/>
      <c r="HKP286" s="1182"/>
      <c r="HKQ286" s="1182"/>
      <c r="HKR286" s="1182"/>
      <c r="HKS286" s="1182"/>
      <c r="HKT286" s="1182"/>
      <c r="HKU286" s="1182"/>
      <c r="HKV286" s="1182"/>
      <c r="HKW286" s="1177"/>
      <c r="HKX286" s="1182"/>
      <c r="HKY286" s="1182"/>
      <c r="HKZ286" s="1182"/>
      <c r="HLA286" s="1182"/>
      <c r="HLB286" s="1182"/>
      <c r="HLC286" s="1182"/>
      <c r="HLD286" s="1182"/>
      <c r="HLE286" s="1182"/>
      <c r="HLF286" s="1182"/>
      <c r="HLG286" s="1182"/>
      <c r="HLH286" s="1182"/>
      <c r="HLI286" s="1182"/>
      <c r="HLJ286" s="1182"/>
      <c r="HLK286" s="1182"/>
      <c r="HLL286" s="1177"/>
      <c r="HLM286" s="1182"/>
      <c r="HLN286" s="1182"/>
      <c r="HLO286" s="1182"/>
      <c r="HLP286" s="1182"/>
      <c r="HLQ286" s="1182"/>
      <c r="HLR286" s="1182"/>
      <c r="HLS286" s="1182"/>
      <c r="HLT286" s="1182"/>
      <c r="HLU286" s="1182"/>
      <c r="HLV286" s="1182"/>
      <c r="HLW286" s="1182"/>
      <c r="HLX286" s="1182"/>
      <c r="HLY286" s="1182"/>
      <c r="HLZ286" s="1182"/>
      <c r="HMA286" s="1177"/>
      <c r="HMB286" s="1182"/>
      <c r="HMC286" s="1182"/>
      <c r="HMD286" s="1182"/>
      <c r="HME286" s="1182"/>
      <c r="HMF286" s="1182"/>
      <c r="HMG286" s="1182"/>
      <c r="HMH286" s="1182"/>
      <c r="HMI286" s="1182"/>
      <c r="HMJ286" s="1182"/>
      <c r="HMK286" s="1182"/>
      <c r="HML286" s="1182"/>
      <c r="HMM286" s="1182"/>
      <c r="HMN286" s="1182"/>
      <c r="HMO286" s="1182"/>
      <c r="HMP286" s="1177"/>
      <c r="HMQ286" s="1182"/>
      <c r="HMR286" s="1182"/>
      <c r="HMS286" s="1182"/>
      <c r="HMT286" s="1182"/>
      <c r="HMU286" s="1182"/>
      <c r="HMV286" s="1182"/>
      <c r="HMW286" s="1182"/>
      <c r="HMX286" s="1182"/>
      <c r="HMY286" s="1182"/>
      <c r="HMZ286" s="1182"/>
      <c r="HNA286" s="1182"/>
      <c r="HNB286" s="1182"/>
      <c r="HNC286" s="1182"/>
      <c r="HND286" s="1182"/>
      <c r="HNE286" s="1177"/>
      <c r="HNF286" s="1182"/>
      <c r="HNG286" s="1182"/>
      <c r="HNH286" s="1182"/>
      <c r="HNI286" s="1182"/>
      <c r="HNJ286" s="1182"/>
      <c r="HNK286" s="1182"/>
      <c r="HNL286" s="1182"/>
      <c r="HNM286" s="1182"/>
      <c r="HNN286" s="1182"/>
      <c r="HNO286" s="1182"/>
      <c r="HNP286" s="1182"/>
      <c r="HNQ286" s="1182"/>
      <c r="HNR286" s="1182"/>
      <c r="HNS286" s="1182"/>
      <c r="HNT286" s="1177"/>
      <c r="HNU286" s="1182"/>
      <c r="HNV286" s="1182"/>
      <c r="HNW286" s="1182"/>
      <c r="HNX286" s="1182"/>
      <c r="HNY286" s="1182"/>
      <c r="HNZ286" s="1182"/>
      <c r="HOA286" s="1182"/>
      <c r="HOB286" s="1182"/>
      <c r="HOC286" s="1182"/>
      <c r="HOD286" s="1182"/>
      <c r="HOE286" s="1182"/>
      <c r="HOF286" s="1182"/>
      <c r="HOG286" s="1182"/>
      <c r="HOH286" s="1182"/>
      <c r="HOI286" s="1177"/>
      <c r="HOJ286" s="1182"/>
      <c r="HOK286" s="1182"/>
      <c r="HOL286" s="1182"/>
      <c r="HOM286" s="1182"/>
      <c r="HON286" s="1182"/>
      <c r="HOO286" s="1182"/>
      <c r="HOP286" s="1182"/>
      <c r="HOQ286" s="1182"/>
      <c r="HOR286" s="1182"/>
      <c r="HOS286" s="1182"/>
      <c r="HOT286" s="1182"/>
      <c r="HOU286" s="1182"/>
      <c r="HOV286" s="1182"/>
      <c r="HOW286" s="1182"/>
      <c r="HOX286" s="1177"/>
      <c r="HOY286" s="1182"/>
      <c r="HOZ286" s="1182"/>
      <c r="HPA286" s="1182"/>
      <c r="HPB286" s="1182"/>
      <c r="HPC286" s="1182"/>
      <c r="HPD286" s="1182"/>
      <c r="HPE286" s="1182"/>
      <c r="HPF286" s="1182"/>
      <c r="HPG286" s="1182"/>
      <c r="HPH286" s="1182"/>
      <c r="HPI286" s="1182"/>
      <c r="HPJ286" s="1182"/>
      <c r="HPK286" s="1182"/>
      <c r="HPL286" s="1182"/>
      <c r="HPM286" s="1177"/>
      <c r="HPN286" s="1182"/>
      <c r="HPO286" s="1182"/>
      <c r="HPP286" s="1182"/>
      <c r="HPQ286" s="1182"/>
      <c r="HPR286" s="1182"/>
      <c r="HPS286" s="1182"/>
      <c r="HPT286" s="1182"/>
      <c r="HPU286" s="1182"/>
      <c r="HPV286" s="1182"/>
      <c r="HPW286" s="1182"/>
      <c r="HPX286" s="1182"/>
      <c r="HPY286" s="1182"/>
      <c r="HPZ286" s="1182"/>
      <c r="HQA286" s="1182"/>
      <c r="HQB286" s="1177"/>
      <c r="HQC286" s="1182"/>
      <c r="HQD286" s="1182"/>
      <c r="HQE286" s="1182"/>
      <c r="HQF286" s="1182"/>
      <c r="HQG286" s="1182"/>
      <c r="HQH286" s="1182"/>
      <c r="HQI286" s="1182"/>
      <c r="HQJ286" s="1182"/>
      <c r="HQK286" s="1182"/>
      <c r="HQL286" s="1182"/>
      <c r="HQM286" s="1182"/>
      <c r="HQN286" s="1182"/>
      <c r="HQO286" s="1182"/>
      <c r="HQP286" s="1182"/>
      <c r="HQQ286" s="1177"/>
      <c r="HQR286" s="1182"/>
      <c r="HQS286" s="1182"/>
      <c r="HQT286" s="1182"/>
      <c r="HQU286" s="1182"/>
      <c r="HQV286" s="1182"/>
      <c r="HQW286" s="1182"/>
      <c r="HQX286" s="1182"/>
      <c r="HQY286" s="1182"/>
      <c r="HQZ286" s="1182"/>
      <c r="HRA286" s="1182"/>
      <c r="HRB286" s="1182"/>
      <c r="HRC286" s="1182"/>
      <c r="HRD286" s="1182"/>
      <c r="HRE286" s="1182"/>
      <c r="HRF286" s="1177"/>
      <c r="HRG286" s="1182"/>
      <c r="HRH286" s="1182"/>
      <c r="HRI286" s="1182"/>
      <c r="HRJ286" s="1182"/>
      <c r="HRK286" s="1182"/>
      <c r="HRL286" s="1182"/>
      <c r="HRM286" s="1182"/>
      <c r="HRN286" s="1182"/>
      <c r="HRO286" s="1182"/>
      <c r="HRP286" s="1182"/>
      <c r="HRQ286" s="1182"/>
      <c r="HRR286" s="1182"/>
      <c r="HRS286" s="1182"/>
      <c r="HRT286" s="1182"/>
      <c r="HRU286" s="1177"/>
      <c r="HRV286" s="1182"/>
      <c r="HRW286" s="1182"/>
      <c r="HRX286" s="1182"/>
      <c r="HRY286" s="1182"/>
      <c r="HRZ286" s="1182"/>
      <c r="HSA286" s="1182"/>
      <c r="HSB286" s="1182"/>
      <c r="HSC286" s="1182"/>
      <c r="HSD286" s="1182"/>
      <c r="HSE286" s="1182"/>
      <c r="HSF286" s="1182"/>
      <c r="HSG286" s="1182"/>
      <c r="HSH286" s="1182"/>
      <c r="HSI286" s="1182"/>
      <c r="HSJ286" s="1177"/>
      <c r="HSK286" s="1182"/>
      <c r="HSL286" s="1182"/>
      <c r="HSM286" s="1182"/>
      <c r="HSN286" s="1182"/>
      <c r="HSO286" s="1182"/>
      <c r="HSP286" s="1182"/>
      <c r="HSQ286" s="1182"/>
      <c r="HSR286" s="1182"/>
      <c r="HSS286" s="1182"/>
      <c r="HST286" s="1182"/>
      <c r="HSU286" s="1182"/>
      <c r="HSV286" s="1182"/>
      <c r="HSW286" s="1182"/>
      <c r="HSX286" s="1182"/>
      <c r="HSY286" s="1177"/>
      <c r="HSZ286" s="1182"/>
      <c r="HTA286" s="1182"/>
      <c r="HTB286" s="1182"/>
      <c r="HTC286" s="1182"/>
      <c r="HTD286" s="1182"/>
      <c r="HTE286" s="1182"/>
      <c r="HTF286" s="1182"/>
      <c r="HTG286" s="1182"/>
      <c r="HTH286" s="1182"/>
      <c r="HTI286" s="1182"/>
      <c r="HTJ286" s="1182"/>
      <c r="HTK286" s="1182"/>
      <c r="HTL286" s="1182"/>
      <c r="HTM286" s="1182"/>
      <c r="HTN286" s="1177"/>
      <c r="HTO286" s="1182"/>
      <c r="HTP286" s="1182"/>
      <c r="HTQ286" s="1182"/>
      <c r="HTR286" s="1182"/>
      <c r="HTS286" s="1182"/>
      <c r="HTT286" s="1182"/>
      <c r="HTU286" s="1182"/>
      <c r="HTV286" s="1182"/>
      <c r="HTW286" s="1182"/>
      <c r="HTX286" s="1182"/>
      <c r="HTY286" s="1182"/>
      <c r="HTZ286" s="1182"/>
      <c r="HUA286" s="1182"/>
      <c r="HUB286" s="1182"/>
      <c r="HUC286" s="1177"/>
      <c r="HUD286" s="1182"/>
      <c r="HUE286" s="1182"/>
      <c r="HUF286" s="1182"/>
      <c r="HUG286" s="1182"/>
      <c r="HUH286" s="1182"/>
      <c r="HUI286" s="1182"/>
      <c r="HUJ286" s="1182"/>
      <c r="HUK286" s="1182"/>
      <c r="HUL286" s="1182"/>
      <c r="HUM286" s="1182"/>
      <c r="HUN286" s="1182"/>
      <c r="HUO286" s="1182"/>
      <c r="HUP286" s="1182"/>
      <c r="HUQ286" s="1182"/>
      <c r="HUR286" s="1177"/>
      <c r="HUS286" s="1182"/>
      <c r="HUT286" s="1182"/>
      <c r="HUU286" s="1182"/>
      <c r="HUV286" s="1182"/>
      <c r="HUW286" s="1182"/>
      <c r="HUX286" s="1182"/>
      <c r="HUY286" s="1182"/>
      <c r="HUZ286" s="1182"/>
      <c r="HVA286" s="1182"/>
      <c r="HVB286" s="1182"/>
      <c r="HVC286" s="1182"/>
      <c r="HVD286" s="1182"/>
      <c r="HVE286" s="1182"/>
      <c r="HVF286" s="1182"/>
      <c r="HVG286" s="1177"/>
      <c r="HVH286" s="1182"/>
      <c r="HVI286" s="1182"/>
      <c r="HVJ286" s="1182"/>
      <c r="HVK286" s="1182"/>
      <c r="HVL286" s="1182"/>
      <c r="HVM286" s="1182"/>
      <c r="HVN286" s="1182"/>
      <c r="HVO286" s="1182"/>
      <c r="HVP286" s="1182"/>
      <c r="HVQ286" s="1182"/>
      <c r="HVR286" s="1182"/>
      <c r="HVS286" s="1182"/>
      <c r="HVT286" s="1182"/>
      <c r="HVU286" s="1182"/>
      <c r="HVV286" s="1177"/>
      <c r="HVW286" s="1182"/>
      <c r="HVX286" s="1182"/>
      <c r="HVY286" s="1182"/>
      <c r="HVZ286" s="1182"/>
      <c r="HWA286" s="1182"/>
      <c r="HWB286" s="1182"/>
      <c r="HWC286" s="1182"/>
      <c r="HWD286" s="1182"/>
      <c r="HWE286" s="1182"/>
      <c r="HWF286" s="1182"/>
      <c r="HWG286" s="1182"/>
      <c r="HWH286" s="1182"/>
      <c r="HWI286" s="1182"/>
      <c r="HWJ286" s="1182"/>
      <c r="HWK286" s="1177"/>
      <c r="HWL286" s="1182"/>
      <c r="HWM286" s="1182"/>
      <c r="HWN286" s="1182"/>
      <c r="HWO286" s="1182"/>
      <c r="HWP286" s="1182"/>
      <c r="HWQ286" s="1182"/>
      <c r="HWR286" s="1182"/>
      <c r="HWS286" s="1182"/>
      <c r="HWT286" s="1182"/>
      <c r="HWU286" s="1182"/>
      <c r="HWV286" s="1182"/>
      <c r="HWW286" s="1182"/>
      <c r="HWX286" s="1182"/>
      <c r="HWY286" s="1182"/>
      <c r="HWZ286" s="1177"/>
      <c r="HXA286" s="1182"/>
      <c r="HXB286" s="1182"/>
      <c r="HXC286" s="1182"/>
      <c r="HXD286" s="1182"/>
      <c r="HXE286" s="1182"/>
      <c r="HXF286" s="1182"/>
      <c r="HXG286" s="1182"/>
      <c r="HXH286" s="1182"/>
      <c r="HXI286" s="1182"/>
      <c r="HXJ286" s="1182"/>
      <c r="HXK286" s="1182"/>
      <c r="HXL286" s="1182"/>
      <c r="HXM286" s="1182"/>
      <c r="HXN286" s="1182"/>
      <c r="HXO286" s="1177"/>
      <c r="HXP286" s="1182"/>
      <c r="HXQ286" s="1182"/>
      <c r="HXR286" s="1182"/>
      <c r="HXS286" s="1182"/>
      <c r="HXT286" s="1182"/>
      <c r="HXU286" s="1182"/>
      <c r="HXV286" s="1182"/>
      <c r="HXW286" s="1182"/>
      <c r="HXX286" s="1182"/>
      <c r="HXY286" s="1182"/>
      <c r="HXZ286" s="1182"/>
      <c r="HYA286" s="1182"/>
      <c r="HYB286" s="1182"/>
      <c r="HYC286" s="1182"/>
      <c r="HYD286" s="1177"/>
      <c r="HYE286" s="1182"/>
      <c r="HYF286" s="1182"/>
      <c r="HYG286" s="1182"/>
      <c r="HYH286" s="1182"/>
      <c r="HYI286" s="1182"/>
      <c r="HYJ286" s="1182"/>
      <c r="HYK286" s="1182"/>
      <c r="HYL286" s="1182"/>
      <c r="HYM286" s="1182"/>
      <c r="HYN286" s="1182"/>
      <c r="HYO286" s="1182"/>
      <c r="HYP286" s="1182"/>
      <c r="HYQ286" s="1182"/>
      <c r="HYR286" s="1182"/>
      <c r="HYS286" s="1177"/>
      <c r="HYT286" s="1182"/>
      <c r="HYU286" s="1182"/>
      <c r="HYV286" s="1182"/>
      <c r="HYW286" s="1182"/>
      <c r="HYX286" s="1182"/>
      <c r="HYY286" s="1182"/>
      <c r="HYZ286" s="1182"/>
      <c r="HZA286" s="1182"/>
      <c r="HZB286" s="1182"/>
      <c r="HZC286" s="1182"/>
      <c r="HZD286" s="1182"/>
      <c r="HZE286" s="1182"/>
      <c r="HZF286" s="1182"/>
      <c r="HZG286" s="1182"/>
      <c r="HZH286" s="1177"/>
      <c r="HZI286" s="1182"/>
      <c r="HZJ286" s="1182"/>
      <c r="HZK286" s="1182"/>
      <c r="HZL286" s="1182"/>
      <c r="HZM286" s="1182"/>
      <c r="HZN286" s="1182"/>
      <c r="HZO286" s="1182"/>
      <c r="HZP286" s="1182"/>
      <c r="HZQ286" s="1182"/>
      <c r="HZR286" s="1182"/>
      <c r="HZS286" s="1182"/>
      <c r="HZT286" s="1182"/>
      <c r="HZU286" s="1182"/>
      <c r="HZV286" s="1182"/>
      <c r="HZW286" s="1177"/>
      <c r="HZX286" s="1182"/>
      <c r="HZY286" s="1182"/>
      <c r="HZZ286" s="1182"/>
      <c r="IAA286" s="1182"/>
      <c r="IAB286" s="1182"/>
      <c r="IAC286" s="1182"/>
      <c r="IAD286" s="1182"/>
      <c r="IAE286" s="1182"/>
      <c r="IAF286" s="1182"/>
      <c r="IAG286" s="1182"/>
      <c r="IAH286" s="1182"/>
      <c r="IAI286" s="1182"/>
      <c r="IAJ286" s="1182"/>
      <c r="IAK286" s="1182"/>
      <c r="IAL286" s="1177"/>
      <c r="IAM286" s="1182"/>
      <c r="IAN286" s="1182"/>
      <c r="IAO286" s="1182"/>
      <c r="IAP286" s="1182"/>
      <c r="IAQ286" s="1182"/>
      <c r="IAR286" s="1182"/>
      <c r="IAS286" s="1182"/>
      <c r="IAT286" s="1182"/>
      <c r="IAU286" s="1182"/>
      <c r="IAV286" s="1182"/>
      <c r="IAW286" s="1182"/>
      <c r="IAX286" s="1182"/>
      <c r="IAY286" s="1182"/>
      <c r="IAZ286" s="1182"/>
      <c r="IBA286" s="1177"/>
      <c r="IBB286" s="1182"/>
      <c r="IBC286" s="1182"/>
      <c r="IBD286" s="1182"/>
      <c r="IBE286" s="1182"/>
      <c r="IBF286" s="1182"/>
      <c r="IBG286" s="1182"/>
      <c r="IBH286" s="1182"/>
      <c r="IBI286" s="1182"/>
      <c r="IBJ286" s="1182"/>
      <c r="IBK286" s="1182"/>
      <c r="IBL286" s="1182"/>
      <c r="IBM286" s="1182"/>
      <c r="IBN286" s="1182"/>
      <c r="IBO286" s="1182"/>
      <c r="IBP286" s="1177"/>
      <c r="IBQ286" s="1182"/>
      <c r="IBR286" s="1182"/>
      <c r="IBS286" s="1182"/>
      <c r="IBT286" s="1182"/>
      <c r="IBU286" s="1182"/>
      <c r="IBV286" s="1182"/>
      <c r="IBW286" s="1182"/>
      <c r="IBX286" s="1182"/>
      <c r="IBY286" s="1182"/>
      <c r="IBZ286" s="1182"/>
      <c r="ICA286" s="1182"/>
      <c r="ICB286" s="1182"/>
      <c r="ICC286" s="1182"/>
      <c r="ICD286" s="1182"/>
      <c r="ICE286" s="1177"/>
      <c r="ICF286" s="1182"/>
      <c r="ICG286" s="1182"/>
      <c r="ICH286" s="1182"/>
      <c r="ICI286" s="1182"/>
      <c r="ICJ286" s="1182"/>
      <c r="ICK286" s="1182"/>
      <c r="ICL286" s="1182"/>
      <c r="ICM286" s="1182"/>
      <c r="ICN286" s="1182"/>
      <c r="ICO286" s="1182"/>
      <c r="ICP286" s="1182"/>
      <c r="ICQ286" s="1182"/>
      <c r="ICR286" s="1182"/>
      <c r="ICS286" s="1182"/>
      <c r="ICT286" s="1177"/>
      <c r="ICU286" s="1182"/>
      <c r="ICV286" s="1182"/>
      <c r="ICW286" s="1182"/>
      <c r="ICX286" s="1182"/>
      <c r="ICY286" s="1182"/>
      <c r="ICZ286" s="1182"/>
      <c r="IDA286" s="1182"/>
      <c r="IDB286" s="1182"/>
      <c r="IDC286" s="1182"/>
      <c r="IDD286" s="1182"/>
      <c r="IDE286" s="1182"/>
      <c r="IDF286" s="1182"/>
      <c r="IDG286" s="1182"/>
      <c r="IDH286" s="1182"/>
      <c r="IDI286" s="1177"/>
      <c r="IDJ286" s="1182"/>
      <c r="IDK286" s="1182"/>
      <c r="IDL286" s="1182"/>
      <c r="IDM286" s="1182"/>
      <c r="IDN286" s="1182"/>
      <c r="IDO286" s="1182"/>
      <c r="IDP286" s="1182"/>
      <c r="IDQ286" s="1182"/>
      <c r="IDR286" s="1182"/>
      <c r="IDS286" s="1182"/>
      <c r="IDT286" s="1182"/>
      <c r="IDU286" s="1182"/>
      <c r="IDV286" s="1182"/>
      <c r="IDW286" s="1182"/>
      <c r="IDX286" s="1177"/>
      <c r="IDY286" s="1182"/>
      <c r="IDZ286" s="1182"/>
      <c r="IEA286" s="1182"/>
      <c r="IEB286" s="1182"/>
      <c r="IEC286" s="1182"/>
      <c r="IED286" s="1182"/>
      <c r="IEE286" s="1182"/>
      <c r="IEF286" s="1182"/>
      <c r="IEG286" s="1182"/>
      <c r="IEH286" s="1182"/>
      <c r="IEI286" s="1182"/>
      <c r="IEJ286" s="1182"/>
      <c r="IEK286" s="1182"/>
      <c r="IEL286" s="1182"/>
      <c r="IEM286" s="1177"/>
      <c r="IEN286" s="1182"/>
      <c r="IEO286" s="1182"/>
      <c r="IEP286" s="1182"/>
      <c r="IEQ286" s="1182"/>
      <c r="IER286" s="1182"/>
      <c r="IES286" s="1182"/>
      <c r="IET286" s="1182"/>
      <c r="IEU286" s="1182"/>
      <c r="IEV286" s="1182"/>
      <c r="IEW286" s="1182"/>
      <c r="IEX286" s="1182"/>
      <c r="IEY286" s="1182"/>
      <c r="IEZ286" s="1182"/>
      <c r="IFA286" s="1182"/>
      <c r="IFB286" s="1177"/>
      <c r="IFC286" s="1182"/>
      <c r="IFD286" s="1182"/>
      <c r="IFE286" s="1182"/>
      <c r="IFF286" s="1182"/>
      <c r="IFG286" s="1182"/>
      <c r="IFH286" s="1182"/>
      <c r="IFI286" s="1182"/>
      <c r="IFJ286" s="1182"/>
      <c r="IFK286" s="1182"/>
      <c r="IFL286" s="1182"/>
      <c r="IFM286" s="1182"/>
      <c r="IFN286" s="1182"/>
      <c r="IFO286" s="1182"/>
      <c r="IFP286" s="1182"/>
      <c r="IFQ286" s="1177"/>
      <c r="IFR286" s="1182"/>
      <c r="IFS286" s="1182"/>
      <c r="IFT286" s="1182"/>
      <c r="IFU286" s="1182"/>
      <c r="IFV286" s="1182"/>
      <c r="IFW286" s="1182"/>
      <c r="IFX286" s="1182"/>
      <c r="IFY286" s="1182"/>
      <c r="IFZ286" s="1182"/>
      <c r="IGA286" s="1182"/>
      <c r="IGB286" s="1182"/>
      <c r="IGC286" s="1182"/>
      <c r="IGD286" s="1182"/>
      <c r="IGE286" s="1182"/>
      <c r="IGF286" s="1177"/>
      <c r="IGG286" s="1182"/>
      <c r="IGH286" s="1182"/>
      <c r="IGI286" s="1182"/>
      <c r="IGJ286" s="1182"/>
      <c r="IGK286" s="1182"/>
      <c r="IGL286" s="1182"/>
      <c r="IGM286" s="1182"/>
      <c r="IGN286" s="1182"/>
      <c r="IGO286" s="1182"/>
      <c r="IGP286" s="1182"/>
      <c r="IGQ286" s="1182"/>
      <c r="IGR286" s="1182"/>
      <c r="IGS286" s="1182"/>
      <c r="IGT286" s="1182"/>
      <c r="IGU286" s="1177"/>
      <c r="IGV286" s="1182"/>
      <c r="IGW286" s="1182"/>
      <c r="IGX286" s="1182"/>
      <c r="IGY286" s="1182"/>
      <c r="IGZ286" s="1182"/>
      <c r="IHA286" s="1182"/>
      <c r="IHB286" s="1182"/>
      <c r="IHC286" s="1182"/>
      <c r="IHD286" s="1182"/>
      <c r="IHE286" s="1182"/>
      <c r="IHF286" s="1182"/>
      <c r="IHG286" s="1182"/>
      <c r="IHH286" s="1182"/>
      <c r="IHI286" s="1182"/>
      <c r="IHJ286" s="1177"/>
      <c r="IHK286" s="1182"/>
      <c r="IHL286" s="1182"/>
      <c r="IHM286" s="1182"/>
      <c r="IHN286" s="1182"/>
      <c r="IHO286" s="1182"/>
      <c r="IHP286" s="1182"/>
      <c r="IHQ286" s="1182"/>
      <c r="IHR286" s="1182"/>
      <c r="IHS286" s="1182"/>
      <c r="IHT286" s="1182"/>
      <c r="IHU286" s="1182"/>
      <c r="IHV286" s="1182"/>
      <c r="IHW286" s="1182"/>
      <c r="IHX286" s="1182"/>
      <c r="IHY286" s="1177"/>
      <c r="IHZ286" s="1182"/>
      <c r="IIA286" s="1182"/>
      <c r="IIB286" s="1182"/>
      <c r="IIC286" s="1182"/>
      <c r="IID286" s="1182"/>
      <c r="IIE286" s="1182"/>
      <c r="IIF286" s="1182"/>
      <c r="IIG286" s="1182"/>
      <c r="IIH286" s="1182"/>
      <c r="III286" s="1182"/>
      <c r="IIJ286" s="1182"/>
      <c r="IIK286" s="1182"/>
      <c r="IIL286" s="1182"/>
      <c r="IIM286" s="1182"/>
      <c r="IIN286" s="1177"/>
      <c r="IIO286" s="1182"/>
      <c r="IIP286" s="1182"/>
      <c r="IIQ286" s="1182"/>
      <c r="IIR286" s="1182"/>
      <c r="IIS286" s="1182"/>
      <c r="IIT286" s="1182"/>
      <c r="IIU286" s="1182"/>
      <c r="IIV286" s="1182"/>
      <c r="IIW286" s="1182"/>
      <c r="IIX286" s="1182"/>
      <c r="IIY286" s="1182"/>
      <c r="IIZ286" s="1182"/>
      <c r="IJA286" s="1182"/>
      <c r="IJB286" s="1182"/>
      <c r="IJC286" s="1177"/>
      <c r="IJD286" s="1182"/>
      <c r="IJE286" s="1182"/>
      <c r="IJF286" s="1182"/>
      <c r="IJG286" s="1182"/>
      <c r="IJH286" s="1182"/>
      <c r="IJI286" s="1182"/>
      <c r="IJJ286" s="1182"/>
      <c r="IJK286" s="1182"/>
      <c r="IJL286" s="1182"/>
      <c r="IJM286" s="1182"/>
      <c r="IJN286" s="1182"/>
      <c r="IJO286" s="1182"/>
      <c r="IJP286" s="1182"/>
      <c r="IJQ286" s="1182"/>
      <c r="IJR286" s="1177"/>
      <c r="IJS286" s="1182"/>
      <c r="IJT286" s="1182"/>
      <c r="IJU286" s="1182"/>
      <c r="IJV286" s="1182"/>
      <c r="IJW286" s="1182"/>
      <c r="IJX286" s="1182"/>
      <c r="IJY286" s="1182"/>
      <c r="IJZ286" s="1182"/>
      <c r="IKA286" s="1182"/>
      <c r="IKB286" s="1182"/>
      <c r="IKC286" s="1182"/>
      <c r="IKD286" s="1182"/>
      <c r="IKE286" s="1182"/>
      <c r="IKF286" s="1182"/>
      <c r="IKG286" s="1177"/>
      <c r="IKH286" s="1182"/>
      <c r="IKI286" s="1182"/>
      <c r="IKJ286" s="1182"/>
      <c r="IKK286" s="1182"/>
      <c r="IKL286" s="1182"/>
      <c r="IKM286" s="1182"/>
      <c r="IKN286" s="1182"/>
      <c r="IKO286" s="1182"/>
      <c r="IKP286" s="1182"/>
      <c r="IKQ286" s="1182"/>
      <c r="IKR286" s="1182"/>
      <c r="IKS286" s="1182"/>
      <c r="IKT286" s="1182"/>
      <c r="IKU286" s="1182"/>
      <c r="IKV286" s="1177"/>
      <c r="IKW286" s="1182"/>
      <c r="IKX286" s="1182"/>
      <c r="IKY286" s="1182"/>
      <c r="IKZ286" s="1182"/>
      <c r="ILA286" s="1182"/>
      <c r="ILB286" s="1182"/>
      <c r="ILC286" s="1182"/>
      <c r="ILD286" s="1182"/>
      <c r="ILE286" s="1182"/>
      <c r="ILF286" s="1182"/>
      <c r="ILG286" s="1182"/>
      <c r="ILH286" s="1182"/>
      <c r="ILI286" s="1182"/>
      <c r="ILJ286" s="1182"/>
      <c r="ILK286" s="1177"/>
      <c r="ILL286" s="1182"/>
      <c r="ILM286" s="1182"/>
      <c r="ILN286" s="1182"/>
      <c r="ILO286" s="1182"/>
      <c r="ILP286" s="1182"/>
      <c r="ILQ286" s="1182"/>
      <c r="ILR286" s="1182"/>
      <c r="ILS286" s="1182"/>
      <c r="ILT286" s="1182"/>
      <c r="ILU286" s="1182"/>
      <c r="ILV286" s="1182"/>
      <c r="ILW286" s="1182"/>
      <c r="ILX286" s="1182"/>
      <c r="ILY286" s="1182"/>
      <c r="ILZ286" s="1177"/>
      <c r="IMA286" s="1182"/>
      <c r="IMB286" s="1182"/>
      <c r="IMC286" s="1182"/>
      <c r="IMD286" s="1182"/>
      <c r="IME286" s="1182"/>
      <c r="IMF286" s="1182"/>
      <c r="IMG286" s="1182"/>
      <c r="IMH286" s="1182"/>
      <c r="IMI286" s="1182"/>
      <c r="IMJ286" s="1182"/>
      <c r="IMK286" s="1182"/>
      <c r="IML286" s="1182"/>
      <c r="IMM286" s="1182"/>
      <c r="IMN286" s="1182"/>
      <c r="IMO286" s="1177"/>
      <c r="IMP286" s="1182"/>
      <c r="IMQ286" s="1182"/>
      <c r="IMR286" s="1182"/>
      <c r="IMS286" s="1182"/>
      <c r="IMT286" s="1182"/>
      <c r="IMU286" s="1182"/>
      <c r="IMV286" s="1182"/>
      <c r="IMW286" s="1182"/>
      <c r="IMX286" s="1182"/>
      <c r="IMY286" s="1182"/>
      <c r="IMZ286" s="1182"/>
      <c r="INA286" s="1182"/>
      <c r="INB286" s="1182"/>
      <c r="INC286" s="1182"/>
      <c r="IND286" s="1177"/>
      <c r="INE286" s="1182"/>
      <c r="INF286" s="1182"/>
      <c r="ING286" s="1182"/>
      <c r="INH286" s="1182"/>
      <c r="INI286" s="1182"/>
      <c r="INJ286" s="1182"/>
      <c r="INK286" s="1182"/>
      <c r="INL286" s="1182"/>
      <c r="INM286" s="1182"/>
      <c r="INN286" s="1182"/>
      <c r="INO286" s="1182"/>
      <c r="INP286" s="1182"/>
      <c r="INQ286" s="1182"/>
      <c r="INR286" s="1182"/>
      <c r="INS286" s="1177"/>
      <c r="INT286" s="1182"/>
      <c r="INU286" s="1182"/>
      <c r="INV286" s="1182"/>
      <c r="INW286" s="1182"/>
      <c r="INX286" s="1182"/>
      <c r="INY286" s="1182"/>
      <c r="INZ286" s="1182"/>
      <c r="IOA286" s="1182"/>
      <c r="IOB286" s="1182"/>
      <c r="IOC286" s="1182"/>
      <c r="IOD286" s="1182"/>
      <c r="IOE286" s="1182"/>
      <c r="IOF286" s="1182"/>
      <c r="IOG286" s="1182"/>
      <c r="IOH286" s="1177"/>
      <c r="IOI286" s="1182"/>
      <c r="IOJ286" s="1182"/>
      <c r="IOK286" s="1182"/>
      <c r="IOL286" s="1182"/>
      <c r="IOM286" s="1182"/>
      <c r="ION286" s="1182"/>
      <c r="IOO286" s="1182"/>
      <c r="IOP286" s="1182"/>
      <c r="IOQ286" s="1182"/>
      <c r="IOR286" s="1182"/>
      <c r="IOS286" s="1182"/>
      <c r="IOT286" s="1182"/>
      <c r="IOU286" s="1182"/>
      <c r="IOV286" s="1182"/>
      <c r="IOW286" s="1177"/>
      <c r="IOX286" s="1182"/>
      <c r="IOY286" s="1182"/>
      <c r="IOZ286" s="1182"/>
      <c r="IPA286" s="1182"/>
      <c r="IPB286" s="1182"/>
      <c r="IPC286" s="1182"/>
      <c r="IPD286" s="1182"/>
      <c r="IPE286" s="1182"/>
      <c r="IPF286" s="1182"/>
      <c r="IPG286" s="1182"/>
      <c r="IPH286" s="1182"/>
      <c r="IPI286" s="1182"/>
      <c r="IPJ286" s="1182"/>
      <c r="IPK286" s="1182"/>
      <c r="IPL286" s="1177"/>
      <c r="IPM286" s="1182"/>
      <c r="IPN286" s="1182"/>
      <c r="IPO286" s="1182"/>
      <c r="IPP286" s="1182"/>
      <c r="IPQ286" s="1182"/>
      <c r="IPR286" s="1182"/>
      <c r="IPS286" s="1182"/>
      <c r="IPT286" s="1182"/>
      <c r="IPU286" s="1182"/>
      <c r="IPV286" s="1182"/>
      <c r="IPW286" s="1182"/>
      <c r="IPX286" s="1182"/>
      <c r="IPY286" s="1182"/>
      <c r="IPZ286" s="1182"/>
      <c r="IQA286" s="1177"/>
      <c r="IQB286" s="1182"/>
      <c r="IQC286" s="1182"/>
      <c r="IQD286" s="1182"/>
      <c r="IQE286" s="1182"/>
      <c r="IQF286" s="1182"/>
      <c r="IQG286" s="1182"/>
      <c r="IQH286" s="1182"/>
      <c r="IQI286" s="1182"/>
      <c r="IQJ286" s="1182"/>
      <c r="IQK286" s="1182"/>
      <c r="IQL286" s="1182"/>
      <c r="IQM286" s="1182"/>
      <c r="IQN286" s="1182"/>
      <c r="IQO286" s="1182"/>
      <c r="IQP286" s="1177"/>
      <c r="IQQ286" s="1182"/>
      <c r="IQR286" s="1182"/>
      <c r="IQS286" s="1182"/>
      <c r="IQT286" s="1182"/>
      <c r="IQU286" s="1182"/>
      <c r="IQV286" s="1182"/>
      <c r="IQW286" s="1182"/>
      <c r="IQX286" s="1182"/>
      <c r="IQY286" s="1182"/>
      <c r="IQZ286" s="1182"/>
      <c r="IRA286" s="1182"/>
      <c r="IRB286" s="1182"/>
      <c r="IRC286" s="1182"/>
      <c r="IRD286" s="1182"/>
      <c r="IRE286" s="1177"/>
      <c r="IRF286" s="1182"/>
      <c r="IRG286" s="1182"/>
      <c r="IRH286" s="1182"/>
      <c r="IRI286" s="1182"/>
      <c r="IRJ286" s="1182"/>
      <c r="IRK286" s="1182"/>
      <c r="IRL286" s="1182"/>
      <c r="IRM286" s="1182"/>
      <c r="IRN286" s="1182"/>
      <c r="IRO286" s="1182"/>
      <c r="IRP286" s="1182"/>
      <c r="IRQ286" s="1182"/>
      <c r="IRR286" s="1182"/>
      <c r="IRS286" s="1182"/>
      <c r="IRT286" s="1177"/>
      <c r="IRU286" s="1182"/>
      <c r="IRV286" s="1182"/>
      <c r="IRW286" s="1182"/>
      <c r="IRX286" s="1182"/>
      <c r="IRY286" s="1182"/>
      <c r="IRZ286" s="1182"/>
      <c r="ISA286" s="1182"/>
      <c r="ISB286" s="1182"/>
      <c r="ISC286" s="1182"/>
      <c r="ISD286" s="1182"/>
      <c r="ISE286" s="1182"/>
      <c r="ISF286" s="1182"/>
      <c r="ISG286" s="1182"/>
      <c r="ISH286" s="1182"/>
      <c r="ISI286" s="1177"/>
      <c r="ISJ286" s="1182"/>
      <c r="ISK286" s="1182"/>
      <c r="ISL286" s="1182"/>
      <c r="ISM286" s="1182"/>
      <c r="ISN286" s="1182"/>
      <c r="ISO286" s="1182"/>
      <c r="ISP286" s="1182"/>
      <c r="ISQ286" s="1182"/>
      <c r="ISR286" s="1182"/>
      <c r="ISS286" s="1182"/>
      <c r="IST286" s="1182"/>
      <c r="ISU286" s="1182"/>
      <c r="ISV286" s="1182"/>
      <c r="ISW286" s="1182"/>
      <c r="ISX286" s="1177"/>
      <c r="ISY286" s="1182"/>
      <c r="ISZ286" s="1182"/>
      <c r="ITA286" s="1182"/>
      <c r="ITB286" s="1182"/>
      <c r="ITC286" s="1182"/>
      <c r="ITD286" s="1182"/>
      <c r="ITE286" s="1182"/>
      <c r="ITF286" s="1182"/>
      <c r="ITG286" s="1182"/>
      <c r="ITH286" s="1182"/>
      <c r="ITI286" s="1182"/>
      <c r="ITJ286" s="1182"/>
      <c r="ITK286" s="1182"/>
      <c r="ITL286" s="1182"/>
      <c r="ITM286" s="1177"/>
      <c r="ITN286" s="1182"/>
      <c r="ITO286" s="1182"/>
      <c r="ITP286" s="1182"/>
      <c r="ITQ286" s="1182"/>
      <c r="ITR286" s="1182"/>
      <c r="ITS286" s="1182"/>
      <c r="ITT286" s="1182"/>
      <c r="ITU286" s="1182"/>
      <c r="ITV286" s="1182"/>
      <c r="ITW286" s="1182"/>
      <c r="ITX286" s="1182"/>
      <c r="ITY286" s="1182"/>
      <c r="ITZ286" s="1182"/>
      <c r="IUA286" s="1182"/>
      <c r="IUB286" s="1177"/>
      <c r="IUC286" s="1182"/>
      <c r="IUD286" s="1182"/>
      <c r="IUE286" s="1182"/>
      <c r="IUF286" s="1182"/>
      <c r="IUG286" s="1182"/>
      <c r="IUH286" s="1182"/>
      <c r="IUI286" s="1182"/>
      <c r="IUJ286" s="1182"/>
      <c r="IUK286" s="1182"/>
      <c r="IUL286" s="1182"/>
      <c r="IUM286" s="1182"/>
      <c r="IUN286" s="1182"/>
      <c r="IUO286" s="1182"/>
      <c r="IUP286" s="1182"/>
      <c r="IUQ286" s="1177"/>
      <c r="IUR286" s="1182"/>
      <c r="IUS286" s="1182"/>
      <c r="IUT286" s="1182"/>
      <c r="IUU286" s="1182"/>
      <c r="IUV286" s="1182"/>
      <c r="IUW286" s="1182"/>
      <c r="IUX286" s="1182"/>
      <c r="IUY286" s="1182"/>
      <c r="IUZ286" s="1182"/>
      <c r="IVA286" s="1182"/>
      <c r="IVB286" s="1182"/>
      <c r="IVC286" s="1182"/>
      <c r="IVD286" s="1182"/>
      <c r="IVE286" s="1182"/>
      <c r="IVF286" s="1177"/>
      <c r="IVG286" s="1182"/>
      <c r="IVH286" s="1182"/>
      <c r="IVI286" s="1182"/>
      <c r="IVJ286" s="1182"/>
      <c r="IVK286" s="1182"/>
      <c r="IVL286" s="1182"/>
      <c r="IVM286" s="1182"/>
      <c r="IVN286" s="1182"/>
      <c r="IVO286" s="1182"/>
      <c r="IVP286" s="1182"/>
      <c r="IVQ286" s="1182"/>
      <c r="IVR286" s="1182"/>
      <c r="IVS286" s="1182"/>
      <c r="IVT286" s="1182"/>
      <c r="IVU286" s="1177"/>
      <c r="IVV286" s="1182"/>
      <c r="IVW286" s="1182"/>
      <c r="IVX286" s="1182"/>
      <c r="IVY286" s="1182"/>
      <c r="IVZ286" s="1182"/>
      <c r="IWA286" s="1182"/>
      <c r="IWB286" s="1182"/>
      <c r="IWC286" s="1182"/>
      <c r="IWD286" s="1182"/>
      <c r="IWE286" s="1182"/>
      <c r="IWF286" s="1182"/>
      <c r="IWG286" s="1182"/>
      <c r="IWH286" s="1182"/>
      <c r="IWI286" s="1182"/>
      <c r="IWJ286" s="1177"/>
      <c r="IWK286" s="1182"/>
      <c r="IWL286" s="1182"/>
      <c r="IWM286" s="1182"/>
      <c r="IWN286" s="1182"/>
      <c r="IWO286" s="1182"/>
      <c r="IWP286" s="1182"/>
      <c r="IWQ286" s="1182"/>
      <c r="IWR286" s="1182"/>
      <c r="IWS286" s="1182"/>
      <c r="IWT286" s="1182"/>
      <c r="IWU286" s="1182"/>
      <c r="IWV286" s="1182"/>
      <c r="IWW286" s="1182"/>
      <c r="IWX286" s="1182"/>
      <c r="IWY286" s="1177"/>
      <c r="IWZ286" s="1182"/>
      <c r="IXA286" s="1182"/>
      <c r="IXB286" s="1182"/>
      <c r="IXC286" s="1182"/>
      <c r="IXD286" s="1182"/>
      <c r="IXE286" s="1182"/>
      <c r="IXF286" s="1182"/>
      <c r="IXG286" s="1182"/>
      <c r="IXH286" s="1182"/>
      <c r="IXI286" s="1182"/>
      <c r="IXJ286" s="1182"/>
      <c r="IXK286" s="1182"/>
      <c r="IXL286" s="1182"/>
      <c r="IXM286" s="1182"/>
      <c r="IXN286" s="1177"/>
      <c r="IXO286" s="1182"/>
      <c r="IXP286" s="1182"/>
      <c r="IXQ286" s="1182"/>
      <c r="IXR286" s="1182"/>
      <c r="IXS286" s="1182"/>
      <c r="IXT286" s="1182"/>
      <c r="IXU286" s="1182"/>
      <c r="IXV286" s="1182"/>
      <c r="IXW286" s="1182"/>
      <c r="IXX286" s="1182"/>
      <c r="IXY286" s="1182"/>
      <c r="IXZ286" s="1182"/>
      <c r="IYA286" s="1182"/>
      <c r="IYB286" s="1182"/>
      <c r="IYC286" s="1177"/>
      <c r="IYD286" s="1182"/>
      <c r="IYE286" s="1182"/>
      <c r="IYF286" s="1182"/>
      <c r="IYG286" s="1182"/>
      <c r="IYH286" s="1182"/>
      <c r="IYI286" s="1182"/>
      <c r="IYJ286" s="1182"/>
      <c r="IYK286" s="1182"/>
      <c r="IYL286" s="1182"/>
      <c r="IYM286" s="1182"/>
      <c r="IYN286" s="1182"/>
      <c r="IYO286" s="1182"/>
      <c r="IYP286" s="1182"/>
      <c r="IYQ286" s="1182"/>
      <c r="IYR286" s="1177"/>
      <c r="IYS286" s="1182"/>
      <c r="IYT286" s="1182"/>
      <c r="IYU286" s="1182"/>
      <c r="IYV286" s="1182"/>
      <c r="IYW286" s="1182"/>
      <c r="IYX286" s="1182"/>
      <c r="IYY286" s="1182"/>
      <c r="IYZ286" s="1182"/>
      <c r="IZA286" s="1182"/>
      <c r="IZB286" s="1182"/>
      <c r="IZC286" s="1182"/>
      <c r="IZD286" s="1182"/>
      <c r="IZE286" s="1182"/>
      <c r="IZF286" s="1182"/>
      <c r="IZG286" s="1177"/>
      <c r="IZH286" s="1182"/>
      <c r="IZI286" s="1182"/>
      <c r="IZJ286" s="1182"/>
      <c r="IZK286" s="1182"/>
      <c r="IZL286" s="1182"/>
      <c r="IZM286" s="1182"/>
      <c r="IZN286" s="1182"/>
      <c r="IZO286" s="1182"/>
      <c r="IZP286" s="1182"/>
      <c r="IZQ286" s="1182"/>
      <c r="IZR286" s="1182"/>
      <c r="IZS286" s="1182"/>
      <c r="IZT286" s="1182"/>
      <c r="IZU286" s="1182"/>
      <c r="IZV286" s="1177"/>
      <c r="IZW286" s="1182"/>
      <c r="IZX286" s="1182"/>
      <c r="IZY286" s="1182"/>
      <c r="IZZ286" s="1182"/>
      <c r="JAA286" s="1182"/>
      <c r="JAB286" s="1182"/>
      <c r="JAC286" s="1182"/>
      <c r="JAD286" s="1182"/>
      <c r="JAE286" s="1182"/>
      <c r="JAF286" s="1182"/>
      <c r="JAG286" s="1182"/>
      <c r="JAH286" s="1182"/>
      <c r="JAI286" s="1182"/>
      <c r="JAJ286" s="1182"/>
      <c r="JAK286" s="1177"/>
      <c r="JAL286" s="1182"/>
      <c r="JAM286" s="1182"/>
      <c r="JAN286" s="1182"/>
      <c r="JAO286" s="1182"/>
      <c r="JAP286" s="1182"/>
      <c r="JAQ286" s="1182"/>
      <c r="JAR286" s="1182"/>
      <c r="JAS286" s="1182"/>
      <c r="JAT286" s="1182"/>
      <c r="JAU286" s="1182"/>
      <c r="JAV286" s="1182"/>
      <c r="JAW286" s="1182"/>
      <c r="JAX286" s="1182"/>
      <c r="JAY286" s="1182"/>
      <c r="JAZ286" s="1177"/>
      <c r="JBA286" s="1182"/>
      <c r="JBB286" s="1182"/>
      <c r="JBC286" s="1182"/>
      <c r="JBD286" s="1182"/>
      <c r="JBE286" s="1182"/>
      <c r="JBF286" s="1182"/>
      <c r="JBG286" s="1182"/>
      <c r="JBH286" s="1182"/>
      <c r="JBI286" s="1182"/>
      <c r="JBJ286" s="1182"/>
      <c r="JBK286" s="1182"/>
      <c r="JBL286" s="1182"/>
      <c r="JBM286" s="1182"/>
      <c r="JBN286" s="1182"/>
      <c r="JBO286" s="1177"/>
      <c r="JBP286" s="1182"/>
      <c r="JBQ286" s="1182"/>
      <c r="JBR286" s="1182"/>
      <c r="JBS286" s="1182"/>
      <c r="JBT286" s="1182"/>
      <c r="JBU286" s="1182"/>
      <c r="JBV286" s="1182"/>
      <c r="JBW286" s="1182"/>
      <c r="JBX286" s="1182"/>
      <c r="JBY286" s="1182"/>
      <c r="JBZ286" s="1182"/>
      <c r="JCA286" s="1182"/>
      <c r="JCB286" s="1182"/>
      <c r="JCC286" s="1182"/>
      <c r="JCD286" s="1177"/>
      <c r="JCE286" s="1182"/>
      <c r="JCF286" s="1182"/>
      <c r="JCG286" s="1182"/>
      <c r="JCH286" s="1182"/>
      <c r="JCI286" s="1182"/>
      <c r="JCJ286" s="1182"/>
      <c r="JCK286" s="1182"/>
      <c r="JCL286" s="1182"/>
      <c r="JCM286" s="1182"/>
      <c r="JCN286" s="1182"/>
      <c r="JCO286" s="1182"/>
      <c r="JCP286" s="1182"/>
      <c r="JCQ286" s="1182"/>
      <c r="JCR286" s="1182"/>
      <c r="JCS286" s="1177"/>
      <c r="JCT286" s="1182"/>
      <c r="JCU286" s="1182"/>
      <c r="JCV286" s="1182"/>
      <c r="JCW286" s="1182"/>
      <c r="JCX286" s="1182"/>
      <c r="JCY286" s="1182"/>
      <c r="JCZ286" s="1182"/>
      <c r="JDA286" s="1182"/>
      <c r="JDB286" s="1182"/>
      <c r="JDC286" s="1182"/>
      <c r="JDD286" s="1182"/>
      <c r="JDE286" s="1182"/>
      <c r="JDF286" s="1182"/>
      <c r="JDG286" s="1182"/>
      <c r="JDH286" s="1177"/>
      <c r="JDI286" s="1182"/>
      <c r="JDJ286" s="1182"/>
      <c r="JDK286" s="1182"/>
      <c r="JDL286" s="1182"/>
      <c r="JDM286" s="1182"/>
      <c r="JDN286" s="1182"/>
      <c r="JDO286" s="1182"/>
      <c r="JDP286" s="1182"/>
      <c r="JDQ286" s="1182"/>
      <c r="JDR286" s="1182"/>
      <c r="JDS286" s="1182"/>
      <c r="JDT286" s="1182"/>
      <c r="JDU286" s="1182"/>
      <c r="JDV286" s="1182"/>
      <c r="JDW286" s="1177"/>
      <c r="JDX286" s="1182"/>
      <c r="JDY286" s="1182"/>
      <c r="JDZ286" s="1182"/>
      <c r="JEA286" s="1182"/>
      <c r="JEB286" s="1182"/>
      <c r="JEC286" s="1182"/>
      <c r="JED286" s="1182"/>
      <c r="JEE286" s="1182"/>
      <c r="JEF286" s="1182"/>
      <c r="JEG286" s="1182"/>
      <c r="JEH286" s="1182"/>
      <c r="JEI286" s="1182"/>
      <c r="JEJ286" s="1182"/>
      <c r="JEK286" s="1182"/>
      <c r="JEL286" s="1177"/>
      <c r="JEM286" s="1182"/>
      <c r="JEN286" s="1182"/>
      <c r="JEO286" s="1182"/>
      <c r="JEP286" s="1182"/>
      <c r="JEQ286" s="1182"/>
      <c r="JER286" s="1182"/>
      <c r="JES286" s="1182"/>
      <c r="JET286" s="1182"/>
      <c r="JEU286" s="1182"/>
      <c r="JEV286" s="1182"/>
      <c r="JEW286" s="1182"/>
      <c r="JEX286" s="1182"/>
      <c r="JEY286" s="1182"/>
      <c r="JEZ286" s="1182"/>
      <c r="JFA286" s="1177"/>
      <c r="JFB286" s="1182"/>
      <c r="JFC286" s="1182"/>
      <c r="JFD286" s="1182"/>
      <c r="JFE286" s="1182"/>
      <c r="JFF286" s="1182"/>
      <c r="JFG286" s="1182"/>
      <c r="JFH286" s="1182"/>
      <c r="JFI286" s="1182"/>
      <c r="JFJ286" s="1182"/>
      <c r="JFK286" s="1182"/>
      <c r="JFL286" s="1182"/>
      <c r="JFM286" s="1182"/>
      <c r="JFN286" s="1182"/>
      <c r="JFO286" s="1182"/>
      <c r="JFP286" s="1177"/>
      <c r="JFQ286" s="1182"/>
      <c r="JFR286" s="1182"/>
      <c r="JFS286" s="1182"/>
      <c r="JFT286" s="1182"/>
      <c r="JFU286" s="1182"/>
      <c r="JFV286" s="1182"/>
      <c r="JFW286" s="1182"/>
      <c r="JFX286" s="1182"/>
      <c r="JFY286" s="1182"/>
      <c r="JFZ286" s="1182"/>
      <c r="JGA286" s="1182"/>
      <c r="JGB286" s="1182"/>
      <c r="JGC286" s="1182"/>
      <c r="JGD286" s="1182"/>
      <c r="JGE286" s="1177"/>
      <c r="JGF286" s="1182"/>
      <c r="JGG286" s="1182"/>
      <c r="JGH286" s="1182"/>
      <c r="JGI286" s="1182"/>
      <c r="JGJ286" s="1182"/>
      <c r="JGK286" s="1182"/>
      <c r="JGL286" s="1182"/>
      <c r="JGM286" s="1182"/>
      <c r="JGN286" s="1182"/>
      <c r="JGO286" s="1182"/>
      <c r="JGP286" s="1182"/>
      <c r="JGQ286" s="1182"/>
      <c r="JGR286" s="1182"/>
      <c r="JGS286" s="1182"/>
      <c r="JGT286" s="1177"/>
      <c r="JGU286" s="1182"/>
      <c r="JGV286" s="1182"/>
      <c r="JGW286" s="1182"/>
      <c r="JGX286" s="1182"/>
      <c r="JGY286" s="1182"/>
      <c r="JGZ286" s="1182"/>
      <c r="JHA286" s="1182"/>
      <c r="JHB286" s="1182"/>
      <c r="JHC286" s="1182"/>
      <c r="JHD286" s="1182"/>
      <c r="JHE286" s="1182"/>
      <c r="JHF286" s="1182"/>
      <c r="JHG286" s="1182"/>
      <c r="JHH286" s="1182"/>
      <c r="JHI286" s="1177"/>
      <c r="JHJ286" s="1182"/>
      <c r="JHK286" s="1182"/>
      <c r="JHL286" s="1182"/>
      <c r="JHM286" s="1182"/>
      <c r="JHN286" s="1182"/>
      <c r="JHO286" s="1182"/>
      <c r="JHP286" s="1182"/>
      <c r="JHQ286" s="1182"/>
      <c r="JHR286" s="1182"/>
      <c r="JHS286" s="1182"/>
      <c r="JHT286" s="1182"/>
      <c r="JHU286" s="1182"/>
      <c r="JHV286" s="1182"/>
      <c r="JHW286" s="1182"/>
      <c r="JHX286" s="1177"/>
      <c r="JHY286" s="1182"/>
      <c r="JHZ286" s="1182"/>
      <c r="JIA286" s="1182"/>
      <c r="JIB286" s="1182"/>
      <c r="JIC286" s="1182"/>
      <c r="JID286" s="1182"/>
      <c r="JIE286" s="1182"/>
      <c r="JIF286" s="1182"/>
      <c r="JIG286" s="1182"/>
      <c r="JIH286" s="1182"/>
      <c r="JII286" s="1182"/>
      <c r="JIJ286" s="1182"/>
      <c r="JIK286" s="1182"/>
      <c r="JIL286" s="1182"/>
      <c r="JIM286" s="1177"/>
      <c r="JIN286" s="1182"/>
      <c r="JIO286" s="1182"/>
      <c r="JIP286" s="1182"/>
      <c r="JIQ286" s="1182"/>
      <c r="JIR286" s="1182"/>
      <c r="JIS286" s="1182"/>
      <c r="JIT286" s="1182"/>
      <c r="JIU286" s="1182"/>
      <c r="JIV286" s="1182"/>
      <c r="JIW286" s="1182"/>
      <c r="JIX286" s="1182"/>
      <c r="JIY286" s="1182"/>
      <c r="JIZ286" s="1182"/>
      <c r="JJA286" s="1182"/>
      <c r="JJB286" s="1177"/>
      <c r="JJC286" s="1182"/>
      <c r="JJD286" s="1182"/>
      <c r="JJE286" s="1182"/>
      <c r="JJF286" s="1182"/>
      <c r="JJG286" s="1182"/>
      <c r="JJH286" s="1182"/>
      <c r="JJI286" s="1182"/>
      <c r="JJJ286" s="1182"/>
      <c r="JJK286" s="1182"/>
      <c r="JJL286" s="1182"/>
      <c r="JJM286" s="1182"/>
      <c r="JJN286" s="1182"/>
      <c r="JJO286" s="1182"/>
      <c r="JJP286" s="1182"/>
      <c r="JJQ286" s="1177"/>
      <c r="JJR286" s="1182"/>
      <c r="JJS286" s="1182"/>
      <c r="JJT286" s="1182"/>
      <c r="JJU286" s="1182"/>
      <c r="JJV286" s="1182"/>
      <c r="JJW286" s="1182"/>
      <c r="JJX286" s="1182"/>
      <c r="JJY286" s="1182"/>
      <c r="JJZ286" s="1182"/>
      <c r="JKA286" s="1182"/>
      <c r="JKB286" s="1182"/>
      <c r="JKC286" s="1182"/>
      <c r="JKD286" s="1182"/>
      <c r="JKE286" s="1182"/>
      <c r="JKF286" s="1177"/>
      <c r="JKG286" s="1182"/>
      <c r="JKH286" s="1182"/>
      <c r="JKI286" s="1182"/>
      <c r="JKJ286" s="1182"/>
      <c r="JKK286" s="1182"/>
      <c r="JKL286" s="1182"/>
      <c r="JKM286" s="1182"/>
      <c r="JKN286" s="1182"/>
      <c r="JKO286" s="1182"/>
      <c r="JKP286" s="1182"/>
      <c r="JKQ286" s="1182"/>
      <c r="JKR286" s="1182"/>
      <c r="JKS286" s="1182"/>
      <c r="JKT286" s="1182"/>
      <c r="JKU286" s="1177"/>
      <c r="JKV286" s="1182"/>
      <c r="JKW286" s="1182"/>
      <c r="JKX286" s="1182"/>
      <c r="JKY286" s="1182"/>
      <c r="JKZ286" s="1182"/>
      <c r="JLA286" s="1182"/>
      <c r="JLB286" s="1182"/>
      <c r="JLC286" s="1182"/>
      <c r="JLD286" s="1182"/>
      <c r="JLE286" s="1182"/>
      <c r="JLF286" s="1182"/>
      <c r="JLG286" s="1182"/>
      <c r="JLH286" s="1182"/>
      <c r="JLI286" s="1182"/>
      <c r="JLJ286" s="1177"/>
      <c r="JLK286" s="1182"/>
      <c r="JLL286" s="1182"/>
      <c r="JLM286" s="1182"/>
      <c r="JLN286" s="1182"/>
      <c r="JLO286" s="1182"/>
      <c r="JLP286" s="1182"/>
      <c r="JLQ286" s="1182"/>
      <c r="JLR286" s="1182"/>
      <c r="JLS286" s="1182"/>
      <c r="JLT286" s="1182"/>
      <c r="JLU286" s="1182"/>
      <c r="JLV286" s="1182"/>
      <c r="JLW286" s="1182"/>
      <c r="JLX286" s="1182"/>
      <c r="JLY286" s="1177"/>
      <c r="JLZ286" s="1182"/>
      <c r="JMA286" s="1182"/>
      <c r="JMB286" s="1182"/>
      <c r="JMC286" s="1182"/>
      <c r="JMD286" s="1182"/>
      <c r="JME286" s="1182"/>
      <c r="JMF286" s="1182"/>
      <c r="JMG286" s="1182"/>
      <c r="JMH286" s="1182"/>
      <c r="JMI286" s="1182"/>
      <c r="JMJ286" s="1182"/>
      <c r="JMK286" s="1182"/>
      <c r="JML286" s="1182"/>
      <c r="JMM286" s="1182"/>
      <c r="JMN286" s="1177"/>
      <c r="JMO286" s="1182"/>
      <c r="JMP286" s="1182"/>
      <c r="JMQ286" s="1182"/>
      <c r="JMR286" s="1182"/>
      <c r="JMS286" s="1182"/>
      <c r="JMT286" s="1182"/>
      <c r="JMU286" s="1182"/>
      <c r="JMV286" s="1182"/>
      <c r="JMW286" s="1182"/>
      <c r="JMX286" s="1182"/>
      <c r="JMY286" s="1182"/>
      <c r="JMZ286" s="1182"/>
      <c r="JNA286" s="1182"/>
      <c r="JNB286" s="1182"/>
      <c r="JNC286" s="1177"/>
      <c r="JND286" s="1182"/>
      <c r="JNE286" s="1182"/>
      <c r="JNF286" s="1182"/>
      <c r="JNG286" s="1182"/>
      <c r="JNH286" s="1182"/>
      <c r="JNI286" s="1182"/>
      <c r="JNJ286" s="1182"/>
      <c r="JNK286" s="1182"/>
      <c r="JNL286" s="1182"/>
      <c r="JNM286" s="1182"/>
      <c r="JNN286" s="1182"/>
      <c r="JNO286" s="1182"/>
      <c r="JNP286" s="1182"/>
      <c r="JNQ286" s="1182"/>
      <c r="JNR286" s="1177"/>
      <c r="JNS286" s="1182"/>
      <c r="JNT286" s="1182"/>
      <c r="JNU286" s="1182"/>
      <c r="JNV286" s="1182"/>
      <c r="JNW286" s="1182"/>
      <c r="JNX286" s="1182"/>
      <c r="JNY286" s="1182"/>
      <c r="JNZ286" s="1182"/>
      <c r="JOA286" s="1182"/>
      <c r="JOB286" s="1182"/>
      <c r="JOC286" s="1182"/>
      <c r="JOD286" s="1182"/>
      <c r="JOE286" s="1182"/>
      <c r="JOF286" s="1182"/>
      <c r="JOG286" s="1177"/>
      <c r="JOH286" s="1182"/>
      <c r="JOI286" s="1182"/>
      <c r="JOJ286" s="1182"/>
      <c r="JOK286" s="1182"/>
      <c r="JOL286" s="1182"/>
      <c r="JOM286" s="1182"/>
      <c r="JON286" s="1182"/>
      <c r="JOO286" s="1182"/>
      <c r="JOP286" s="1182"/>
      <c r="JOQ286" s="1182"/>
      <c r="JOR286" s="1182"/>
      <c r="JOS286" s="1182"/>
      <c r="JOT286" s="1182"/>
      <c r="JOU286" s="1182"/>
      <c r="JOV286" s="1177"/>
      <c r="JOW286" s="1182"/>
      <c r="JOX286" s="1182"/>
      <c r="JOY286" s="1182"/>
      <c r="JOZ286" s="1182"/>
      <c r="JPA286" s="1182"/>
      <c r="JPB286" s="1182"/>
      <c r="JPC286" s="1182"/>
      <c r="JPD286" s="1182"/>
      <c r="JPE286" s="1182"/>
      <c r="JPF286" s="1182"/>
      <c r="JPG286" s="1182"/>
      <c r="JPH286" s="1182"/>
      <c r="JPI286" s="1182"/>
      <c r="JPJ286" s="1182"/>
      <c r="JPK286" s="1177"/>
      <c r="JPL286" s="1182"/>
      <c r="JPM286" s="1182"/>
      <c r="JPN286" s="1182"/>
      <c r="JPO286" s="1182"/>
      <c r="JPP286" s="1182"/>
      <c r="JPQ286" s="1182"/>
      <c r="JPR286" s="1182"/>
      <c r="JPS286" s="1182"/>
      <c r="JPT286" s="1182"/>
      <c r="JPU286" s="1182"/>
      <c r="JPV286" s="1182"/>
      <c r="JPW286" s="1182"/>
      <c r="JPX286" s="1182"/>
      <c r="JPY286" s="1182"/>
      <c r="JPZ286" s="1177"/>
      <c r="JQA286" s="1182"/>
      <c r="JQB286" s="1182"/>
      <c r="JQC286" s="1182"/>
      <c r="JQD286" s="1182"/>
      <c r="JQE286" s="1182"/>
      <c r="JQF286" s="1182"/>
      <c r="JQG286" s="1182"/>
      <c r="JQH286" s="1182"/>
      <c r="JQI286" s="1182"/>
      <c r="JQJ286" s="1182"/>
      <c r="JQK286" s="1182"/>
      <c r="JQL286" s="1182"/>
      <c r="JQM286" s="1182"/>
      <c r="JQN286" s="1182"/>
      <c r="JQO286" s="1177"/>
      <c r="JQP286" s="1182"/>
      <c r="JQQ286" s="1182"/>
      <c r="JQR286" s="1182"/>
      <c r="JQS286" s="1182"/>
      <c r="JQT286" s="1182"/>
      <c r="JQU286" s="1182"/>
      <c r="JQV286" s="1182"/>
      <c r="JQW286" s="1182"/>
      <c r="JQX286" s="1182"/>
      <c r="JQY286" s="1182"/>
      <c r="JQZ286" s="1182"/>
      <c r="JRA286" s="1182"/>
      <c r="JRB286" s="1182"/>
      <c r="JRC286" s="1182"/>
      <c r="JRD286" s="1177"/>
      <c r="JRE286" s="1182"/>
      <c r="JRF286" s="1182"/>
      <c r="JRG286" s="1182"/>
      <c r="JRH286" s="1182"/>
      <c r="JRI286" s="1182"/>
      <c r="JRJ286" s="1182"/>
      <c r="JRK286" s="1182"/>
      <c r="JRL286" s="1182"/>
      <c r="JRM286" s="1182"/>
      <c r="JRN286" s="1182"/>
      <c r="JRO286" s="1182"/>
      <c r="JRP286" s="1182"/>
      <c r="JRQ286" s="1182"/>
      <c r="JRR286" s="1182"/>
      <c r="JRS286" s="1177"/>
      <c r="JRT286" s="1182"/>
      <c r="JRU286" s="1182"/>
      <c r="JRV286" s="1182"/>
      <c r="JRW286" s="1182"/>
      <c r="JRX286" s="1182"/>
      <c r="JRY286" s="1182"/>
      <c r="JRZ286" s="1182"/>
      <c r="JSA286" s="1182"/>
      <c r="JSB286" s="1182"/>
      <c r="JSC286" s="1182"/>
      <c r="JSD286" s="1182"/>
      <c r="JSE286" s="1182"/>
      <c r="JSF286" s="1182"/>
      <c r="JSG286" s="1182"/>
      <c r="JSH286" s="1177"/>
      <c r="JSI286" s="1182"/>
      <c r="JSJ286" s="1182"/>
      <c r="JSK286" s="1182"/>
      <c r="JSL286" s="1182"/>
      <c r="JSM286" s="1182"/>
      <c r="JSN286" s="1182"/>
      <c r="JSO286" s="1182"/>
      <c r="JSP286" s="1182"/>
      <c r="JSQ286" s="1182"/>
      <c r="JSR286" s="1182"/>
      <c r="JSS286" s="1182"/>
      <c r="JST286" s="1182"/>
      <c r="JSU286" s="1182"/>
      <c r="JSV286" s="1182"/>
      <c r="JSW286" s="1177"/>
      <c r="JSX286" s="1182"/>
      <c r="JSY286" s="1182"/>
      <c r="JSZ286" s="1182"/>
      <c r="JTA286" s="1182"/>
      <c r="JTB286" s="1182"/>
      <c r="JTC286" s="1182"/>
      <c r="JTD286" s="1182"/>
      <c r="JTE286" s="1182"/>
      <c r="JTF286" s="1182"/>
      <c r="JTG286" s="1182"/>
      <c r="JTH286" s="1182"/>
      <c r="JTI286" s="1182"/>
      <c r="JTJ286" s="1182"/>
      <c r="JTK286" s="1182"/>
      <c r="JTL286" s="1177"/>
      <c r="JTM286" s="1182"/>
      <c r="JTN286" s="1182"/>
      <c r="JTO286" s="1182"/>
      <c r="JTP286" s="1182"/>
      <c r="JTQ286" s="1182"/>
      <c r="JTR286" s="1182"/>
      <c r="JTS286" s="1182"/>
      <c r="JTT286" s="1182"/>
      <c r="JTU286" s="1182"/>
      <c r="JTV286" s="1182"/>
      <c r="JTW286" s="1182"/>
      <c r="JTX286" s="1182"/>
      <c r="JTY286" s="1182"/>
      <c r="JTZ286" s="1182"/>
      <c r="JUA286" s="1177"/>
      <c r="JUB286" s="1182"/>
      <c r="JUC286" s="1182"/>
      <c r="JUD286" s="1182"/>
      <c r="JUE286" s="1182"/>
      <c r="JUF286" s="1182"/>
      <c r="JUG286" s="1182"/>
      <c r="JUH286" s="1182"/>
      <c r="JUI286" s="1182"/>
      <c r="JUJ286" s="1182"/>
      <c r="JUK286" s="1182"/>
      <c r="JUL286" s="1182"/>
      <c r="JUM286" s="1182"/>
      <c r="JUN286" s="1182"/>
      <c r="JUO286" s="1182"/>
      <c r="JUP286" s="1177"/>
      <c r="JUQ286" s="1182"/>
      <c r="JUR286" s="1182"/>
      <c r="JUS286" s="1182"/>
      <c r="JUT286" s="1182"/>
      <c r="JUU286" s="1182"/>
      <c r="JUV286" s="1182"/>
      <c r="JUW286" s="1182"/>
      <c r="JUX286" s="1182"/>
      <c r="JUY286" s="1182"/>
      <c r="JUZ286" s="1182"/>
      <c r="JVA286" s="1182"/>
      <c r="JVB286" s="1182"/>
      <c r="JVC286" s="1182"/>
      <c r="JVD286" s="1182"/>
      <c r="JVE286" s="1177"/>
      <c r="JVF286" s="1182"/>
      <c r="JVG286" s="1182"/>
      <c r="JVH286" s="1182"/>
      <c r="JVI286" s="1182"/>
      <c r="JVJ286" s="1182"/>
      <c r="JVK286" s="1182"/>
      <c r="JVL286" s="1182"/>
      <c r="JVM286" s="1182"/>
      <c r="JVN286" s="1182"/>
      <c r="JVO286" s="1182"/>
      <c r="JVP286" s="1182"/>
      <c r="JVQ286" s="1182"/>
      <c r="JVR286" s="1182"/>
      <c r="JVS286" s="1182"/>
      <c r="JVT286" s="1177"/>
      <c r="JVU286" s="1182"/>
      <c r="JVV286" s="1182"/>
      <c r="JVW286" s="1182"/>
      <c r="JVX286" s="1182"/>
      <c r="JVY286" s="1182"/>
      <c r="JVZ286" s="1182"/>
      <c r="JWA286" s="1182"/>
      <c r="JWB286" s="1182"/>
      <c r="JWC286" s="1182"/>
      <c r="JWD286" s="1182"/>
      <c r="JWE286" s="1182"/>
      <c r="JWF286" s="1182"/>
      <c r="JWG286" s="1182"/>
      <c r="JWH286" s="1182"/>
      <c r="JWI286" s="1177"/>
      <c r="JWJ286" s="1182"/>
      <c r="JWK286" s="1182"/>
      <c r="JWL286" s="1182"/>
      <c r="JWM286" s="1182"/>
      <c r="JWN286" s="1182"/>
      <c r="JWO286" s="1182"/>
      <c r="JWP286" s="1182"/>
      <c r="JWQ286" s="1182"/>
      <c r="JWR286" s="1182"/>
      <c r="JWS286" s="1182"/>
      <c r="JWT286" s="1182"/>
      <c r="JWU286" s="1182"/>
      <c r="JWV286" s="1182"/>
      <c r="JWW286" s="1182"/>
      <c r="JWX286" s="1177"/>
      <c r="JWY286" s="1182"/>
      <c r="JWZ286" s="1182"/>
      <c r="JXA286" s="1182"/>
      <c r="JXB286" s="1182"/>
      <c r="JXC286" s="1182"/>
      <c r="JXD286" s="1182"/>
      <c r="JXE286" s="1182"/>
      <c r="JXF286" s="1182"/>
      <c r="JXG286" s="1182"/>
      <c r="JXH286" s="1182"/>
      <c r="JXI286" s="1182"/>
      <c r="JXJ286" s="1182"/>
      <c r="JXK286" s="1182"/>
      <c r="JXL286" s="1182"/>
      <c r="JXM286" s="1177"/>
      <c r="JXN286" s="1182"/>
      <c r="JXO286" s="1182"/>
      <c r="JXP286" s="1182"/>
      <c r="JXQ286" s="1182"/>
      <c r="JXR286" s="1182"/>
      <c r="JXS286" s="1182"/>
      <c r="JXT286" s="1182"/>
      <c r="JXU286" s="1182"/>
      <c r="JXV286" s="1182"/>
      <c r="JXW286" s="1182"/>
      <c r="JXX286" s="1182"/>
      <c r="JXY286" s="1182"/>
      <c r="JXZ286" s="1182"/>
      <c r="JYA286" s="1182"/>
      <c r="JYB286" s="1177"/>
      <c r="JYC286" s="1182"/>
      <c r="JYD286" s="1182"/>
      <c r="JYE286" s="1182"/>
      <c r="JYF286" s="1182"/>
      <c r="JYG286" s="1182"/>
      <c r="JYH286" s="1182"/>
      <c r="JYI286" s="1182"/>
      <c r="JYJ286" s="1182"/>
      <c r="JYK286" s="1182"/>
      <c r="JYL286" s="1182"/>
      <c r="JYM286" s="1182"/>
      <c r="JYN286" s="1182"/>
      <c r="JYO286" s="1182"/>
      <c r="JYP286" s="1182"/>
      <c r="JYQ286" s="1177"/>
      <c r="JYR286" s="1182"/>
      <c r="JYS286" s="1182"/>
      <c r="JYT286" s="1182"/>
      <c r="JYU286" s="1182"/>
      <c r="JYV286" s="1182"/>
      <c r="JYW286" s="1182"/>
      <c r="JYX286" s="1182"/>
      <c r="JYY286" s="1182"/>
      <c r="JYZ286" s="1182"/>
      <c r="JZA286" s="1182"/>
      <c r="JZB286" s="1182"/>
      <c r="JZC286" s="1182"/>
      <c r="JZD286" s="1182"/>
      <c r="JZE286" s="1182"/>
      <c r="JZF286" s="1177"/>
      <c r="JZG286" s="1182"/>
      <c r="JZH286" s="1182"/>
      <c r="JZI286" s="1182"/>
      <c r="JZJ286" s="1182"/>
      <c r="JZK286" s="1182"/>
      <c r="JZL286" s="1182"/>
      <c r="JZM286" s="1182"/>
      <c r="JZN286" s="1182"/>
      <c r="JZO286" s="1182"/>
      <c r="JZP286" s="1182"/>
      <c r="JZQ286" s="1182"/>
      <c r="JZR286" s="1182"/>
      <c r="JZS286" s="1182"/>
      <c r="JZT286" s="1182"/>
      <c r="JZU286" s="1177"/>
      <c r="JZV286" s="1182"/>
      <c r="JZW286" s="1182"/>
      <c r="JZX286" s="1182"/>
      <c r="JZY286" s="1182"/>
      <c r="JZZ286" s="1182"/>
      <c r="KAA286" s="1182"/>
      <c r="KAB286" s="1182"/>
      <c r="KAC286" s="1182"/>
      <c r="KAD286" s="1182"/>
      <c r="KAE286" s="1182"/>
      <c r="KAF286" s="1182"/>
      <c r="KAG286" s="1182"/>
      <c r="KAH286" s="1182"/>
      <c r="KAI286" s="1182"/>
      <c r="KAJ286" s="1177"/>
      <c r="KAK286" s="1182"/>
      <c r="KAL286" s="1182"/>
      <c r="KAM286" s="1182"/>
      <c r="KAN286" s="1182"/>
      <c r="KAO286" s="1182"/>
      <c r="KAP286" s="1182"/>
      <c r="KAQ286" s="1182"/>
      <c r="KAR286" s="1182"/>
      <c r="KAS286" s="1182"/>
      <c r="KAT286" s="1182"/>
      <c r="KAU286" s="1182"/>
      <c r="KAV286" s="1182"/>
      <c r="KAW286" s="1182"/>
      <c r="KAX286" s="1182"/>
      <c r="KAY286" s="1177"/>
      <c r="KAZ286" s="1182"/>
      <c r="KBA286" s="1182"/>
      <c r="KBB286" s="1182"/>
      <c r="KBC286" s="1182"/>
      <c r="KBD286" s="1182"/>
      <c r="KBE286" s="1182"/>
      <c r="KBF286" s="1182"/>
      <c r="KBG286" s="1182"/>
      <c r="KBH286" s="1182"/>
      <c r="KBI286" s="1182"/>
      <c r="KBJ286" s="1182"/>
      <c r="KBK286" s="1182"/>
      <c r="KBL286" s="1182"/>
      <c r="KBM286" s="1182"/>
      <c r="KBN286" s="1177"/>
      <c r="KBO286" s="1182"/>
      <c r="KBP286" s="1182"/>
      <c r="KBQ286" s="1182"/>
      <c r="KBR286" s="1182"/>
      <c r="KBS286" s="1182"/>
      <c r="KBT286" s="1182"/>
      <c r="KBU286" s="1182"/>
      <c r="KBV286" s="1182"/>
      <c r="KBW286" s="1182"/>
      <c r="KBX286" s="1182"/>
      <c r="KBY286" s="1182"/>
      <c r="KBZ286" s="1182"/>
      <c r="KCA286" s="1182"/>
      <c r="KCB286" s="1182"/>
      <c r="KCC286" s="1177"/>
      <c r="KCD286" s="1182"/>
      <c r="KCE286" s="1182"/>
      <c r="KCF286" s="1182"/>
      <c r="KCG286" s="1182"/>
      <c r="KCH286" s="1182"/>
      <c r="KCI286" s="1182"/>
      <c r="KCJ286" s="1182"/>
      <c r="KCK286" s="1182"/>
      <c r="KCL286" s="1182"/>
      <c r="KCM286" s="1182"/>
      <c r="KCN286" s="1182"/>
      <c r="KCO286" s="1182"/>
      <c r="KCP286" s="1182"/>
      <c r="KCQ286" s="1182"/>
      <c r="KCR286" s="1177"/>
      <c r="KCS286" s="1182"/>
      <c r="KCT286" s="1182"/>
      <c r="KCU286" s="1182"/>
      <c r="KCV286" s="1182"/>
      <c r="KCW286" s="1182"/>
      <c r="KCX286" s="1182"/>
      <c r="KCY286" s="1182"/>
      <c r="KCZ286" s="1182"/>
      <c r="KDA286" s="1182"/>
      <c r="KDB286" s="1182"/>
      <c r="KDC286" s="1182"/>
      <c r="KDD286" s="1182"/>
      <c r="KDE286" s="1182"/>
      <c r="KDF286" s="1182"/>
      <c r="KDG286" s="1177"/>
      <c r="KDH286" s="1182"/>
      <c r="KDI286" s="1182"/>
      <c r="KDJ286" s="1182"/>
      <c r="KDK286" s="1182"/>
      <c r="KDL286" s="1182"/>
      <c r="KDM286" s="1182"/>
      <c r="KDN286" s="1182"/>
      <c r="KDO286" s="1182"/>
      <c r="KDP286" s="1182"/>
      <c r="KDQ286" s="1182"/>
      <c r="KDR286" s="1182"/>
      <c r="KDS286" s="1182"/>
      <c r="KDT286" s="1182"/>
      <c r="KDU286" s="1182"/>
      <c r="KDV286" s="1177"/>
      <c r="KDW286" s="1182"/>
      <c r="KDX286" s="1182"/>
      <c r="KDY286" s="1182"/>
      <c r="KDZ286" s="1182"/>
      <c r="KEA286" s="1182"/>
      <c r="KEB286" s="1182"/>
      <c r="KEC286" s="1182"/>
      <c r="KED286" s="1182"/>
      <c r="KEE286" s="1182"/>
      <c r="KEF286" s="1182"/>
      <c r="KEG286" s="1182"/>
      <c r="KEH286" s="1182"/>
      <c r="KEI286" s="1182"/>
      <c r="KEJ286" s="1182"/>
      <c r="KEK286" s="1177"/>
      <c r="KEL286" s="1182"/>
      <c r="KEM286" s="1182"/>
      <c r="KEN286" s="1182"/>
      <c r="KEO286" s="1182"/>
      <c r="KEP286" s="1182"/>
      <c r="KEQ286" s="1182"/>
      <c r="KER286" s="1182"/>
      <c r="KES286" s="1182"/>
      <c r="KET286" s="1182"/>
      <c r="KEU286" s="1182"/>
      <c r="KEV286" s="1182"/>
      <c r="KEW286" s="1182"/>
      <c r="KEX286" s="1182"/>
      <c r="KEY286" s="1182"/>
      <c r="KEZ286" s="1177"/>
      <c r="KFA286" s="1182"/>
      <c r="KFB286" s="1182"/>
      <c r="KFC286" s="1182"/>
      <c r="KFD286" s="1182"/>
      <c r="KFE286" s="1182"/>
      <c r="KFF286" s="1182"/>
      <c r="KFG286" s="1182"/>
      <c r="KFH286" s="1182"/>
      <c r="KFI286" s="1182"/>
      <c r="KFJ286" s="1182"/>
      <c r="KFK286" s="1182"/>
      <c r="KFL286" s="1182"/>
      <c r="KFM286" s="1182"/>
      <c r="KFN286" s="1182"/>
      <c r="KFO286" s="1177"/>
      <c r="KFP286" s="1182"/>
      <c r="KFQ286" s="1182"/>
      <c r="KFR286" s="1182"/>
      <c r="KFS286" s="1182"/>
      <c r="KFT286" s="1182"/>
      <c r="KFU286" s="1182"/>
      <c r="KFV286" s="1182"/>
      <c r="KFW286" s="1182"/>
      <c r="KFX286" s="1182"/>
      <c r="KFY286" s="1182"/>
      <c r="KFZ286" s="1182"/>
      <c r="KGA286" s="1182"/>
      <c r="KGB286" s="1182"/>
      <c r="KGC286" s="1182"/>
      <c r="KGD286" s="1177"/>
      <c r="KGE286" s="1182"/>
      <c r="KGF286" s="1182"/>
      <c r="KGG286" s="1182"/>
      <c r="KGH286" s="1182"/>
      <c r="KGI286" s="1182"/>
      <c r="KGJ286" s="1182"/>
      <c r="KGK286" s="1182"/>
      <c r="KGL286" s="1182"/>
      <c r="KGM286" s="1182"/>
      <c r="KGN286" s="1182"/>
      <c r="KGO286" s="1182"/>
      <c r="KGP286" s="1182"/>
      <c r="KGQ286" s="1182"/>
      <c r="KGR286" s="1182"/>
      <c r="KGS286" s="1177"/>
      <c r="KGT286" s="1182"/>
      <c r="KGU286" s="1182"/>
      <c r="KGV286" s="1182"/>
      <c r="KGW286" s="1182"/>
      <c r="KGX286" s="1182"/>
      <c r="KGY286" s="1182"/>
      <c r="KGZ286" s="1182"/>
      <c r="KHA286" s="1182"/>
      <c r="KHB286" s="1182"/>
      <c r="KHC286" s="1182"/>
      <c r="KHD286" s="1182"/>
      <c r="KHE286" s="1182"/>
      <c r="KHF286" s="1182"/>
      <c r="KHG286" s="1182"/>
      <c r="KHH286" s="1177"/>
      <c r="KHI286" s="1182"/>
      <c r="KHJ286" s="1182"/>
      <c r="KHK286" s="1182"/>
      <c r="KHL286" s="1182"/>
      <c r="KHM286" s="1182"/>
      <c r="KHN286" s="1182"/>
      <c r="KHO286" s="1182"/>
      <c r="KHP286" s="1182"/>
      <c r="KHQ286" s="1182"/>
      <c r="KHR286" s="1182"/>
      <c r="KHS286" s="1182"/>
      <c r="KHT286" s="1182"/>
      <c r="KHU286" s="1182"/>
      <c r="KHV286" s="1182"/>
      <c r="KHW286" s="1177"/>
      <c r="KHX286" s="1182"/>
      <c r="KHY286" s="1182"/>
      <c r="KHZ286" s="1182"/>
      <c r="KIA286" s="1182"/>
      <c r="KIB286" s="1182"/>
      <c r="KIC286" s="1182"/>
      <c r="KID286" s="1182"/>
      <c r="KIE286" s="1182"/>
      <c r="KIF286" s="1182"/>
      <c r="KIG286" s="1182"/>
      <c r="KIH286" s="1182"/>
      <c r="KII286" s="1182"/>
      <c r="KIJ286" s="1182"/>
      <c r="KIK286" s="1182"/>
      <c r="KIL286" s="1177"/>
      <c r="KIM286" s="1182"/>
      <c r="KIN286" s="1182"/>
      <c r="KIO286" s="1182"/>
      <c r="KIP286" s="1182"/>
      <c r="KIQ286" s="1182"/>
      <c r="KIR286" s="1182"/>
      <c r="KIS286" s="1182"/>
      <c r="KIT286" s="1182"/>
      <c r="KIU286" s="1182"/>
      <c r="KIV286" s="1182"/>
      <c r="KIW286" s="1182"/>
      <c r="KIX286" s="1182"/>
      <c r="KIY286" s="1182"/>
      <c r="KIZ286" s="1182"/>
      <c r="KJA286" s="1177"/>
      <c r="KJB286" s="1182"/>
      <c r="KJC286" s="1182"/>
      <c r="KJD286" s="1182"/>
      <c r="KJE286" s="1182"/>
      <c r="KJF286" s="1182"/>
      <c r="KJG286" s="1182"/>
      <c r="KJH286" s="1182"/>
      <c r="KJI286" s="1182"/>
      <c r="KJJ286" s="1182"/>
      <c r="KJK286" s="1182"/>
      <c r="KJL286" s="1182"/>
      <c r="KJM286" s="1182"/>
      <c r="KJN286" s="1182"/>
      <c r="KJO286" s="1182"/>
      <c r="KJP286" s="1177"/>
      <c r="KJQ286" s="1182"/>
      <c r="KJR286" s="1182"/>
      <c r="KJS286" s="1182"/>
      <c r="KJT286" s="1182"/>
      <c r="KJU286" s="1182"/>
      <c r="KJV286" s="1182"/>
      <c r="KJW286" s="1182"/>
      <c r="KJX286" s="1182"/>
      <c r="KJY286" s="1182"/>
      <c r="KJZ286" s="1182"/>
      <c r="KKA286" s="1182"/>
      <c r="KKB286" s="1182"/>
      <c r="KKC286" s="1182"/>
      <c r="KKD286" s="1182"/>
      <c r="KKE286" s="1177"/>
      <c r="KKF286" s="1182"/>
      <c r="KKG286" s="1182"/>
      <c r="KKH286" s="1182"/>
      <c r="KKI286" s="1182"/>
      <c r="KKJ286" s="1182"/>
      <c r="KKK286" s="1182"/>
      <c r="KKL286" s="1182"/>
      <c r="KKM286" s="1182"/>
      <c r="KKN286" s="1182"/>
      <c r="KKO286" s="1182"/>
      <c r="KKP286" s="1182"/>
      <c r="KKQ286" s="1182"/>
      <c r="KKR286" s="1182"/>
      <c r="KKS286" s="1182"/>
      <c r="KKT286" s="1177"/>
      <c r="KKU286" s="1182"/>
      <c r="KKV286" s="1182"/>
      <c r="KKW286" s="1182"/>
      <c r="KKX286" s="1182"/>
      <c r="KKY286" s="1182"/>
      <c r="KKZ286" s="1182"/>
      <c r="KLA286" s="1182"/>
      <c r="KLB286" s="1182"/>
      <c r="KLC286" s="1182"/>
      <c r="KLD286" s="1182"/>
      <c r="KLE286" s="1182"/>
      <c r="KLF286" s="1182"/>
      <c r="KLG286" s="1182"/>
      <c r="KLH286" s="1182"/>
      <c r="KLI286" s="1177"/>
      <c r="KLJ286" s="1182"/>
      <c r="KLK286" s="1182"/>
      <c r="KLL286" s="1182"/>
      <c r="KLM286" s="1182"/>
      <c r="KLN286" s="1182"/>
      <c r="KLO286" s="1182"/>
      <c r="KLP286" s="1182"/>
      <c r="KLQ286" s="1182"/>
      <c r="KLR286" s="1182"/>
      <c r="KLS286" s="1182"/>
      <c r="KLT286" s="1182"/>
      <c r="KLU286" s="1182"/>
      <c r="KLV286" s="1182"/>
      <c r="KLW286" s="1182"/>
      <c r="KLX286" s="1177"/>
      <c r="KLY286" s="1182"/>
      <c r="KLZ286" s="1182"/>
      <c r="KMA286" s="1182"/>
      <c r="KMB286" s="1182"/>
      <c r="KMC286" s="1182"/>
      <c r="KMD286" s="1182"/>
      <c r="KME286" s="1182"/>
      <c r="KMF286" s="1182"/>
      <c r="KMG286" s="1182"/>
      <c r="KMH286" s="1182"/>
      <c r="KMI286" s="1182"/>
      <c r="KMJ286" s="1182"/>
      <c r="KMK286" s="1182"/>
      <c r="KML286" s="1182"/>
      <c r="KMM286" s="1177"/>
      <c r="KMN286" s="1182"/>
      <c r="KMO286" s="1182"/>
      <c r="KMP286" s="1182"/>
      <c r="KMQ286" s="1182"/>
      <c r="KMR286" s="1182"/>
      <c r="KMS286" s="1182"/>
      <c r="KMT286" s="1182"/>
      <c r="KMU286" s="1182"/>
      <c r="KMV286" s="1182"/>
      <c r="KMW286" s="1182"/>
      <c r="KMX286" s="1182"/>
      <c r="KMY286" s="1182"/>
      <c r="KMZ286" s="1182"/>
      <c r="KNA286" s="1182"/>
      <c r="KNB286" s="1177"/>
      <c r="KNC286" s="1182"/>
      <c r="KND286" s="1182"/>
      <c r="KNE286" s="1182"/>
      <c r="KNF286" s="1182"/>
      <c r="KNG286" s="1182"/>
      <c r="KNH286" s="1182"/>
      <c r="KNI286" s="1182"/>
      <c r="KNJ286" s="1182"/>
      <c r="KNK286" s="1182"/>
      <c r="KNL286" s="1182"/>
      <c r="KNM286" s="1182"/>
      <c r="KNN286" s="1182"/>
      <c r="KNO286" s="1182"/>
      <c r="KNP286" s="1182"/>
      <c r="KNQ286" s="1177"/>
      <c r="KNR286" s="1182"/>
      <c r="KNS286" s="1182"/>
      <c r="KNT286" s="1182"/>
      <c r="KNU286" s="1182"/>
      <c r="KNV286" s="1182"/>
      <c r="KNW286" s="1182"/>
      <c r="KNX286" s="1182"/>
      <c r="KNY286" s="1182"/>
      <c r="KNZ286" s="1182"/>
      <c r="KOA286" s="1182"/>
      <c r="KOB286" s="1182"/>
      <c r="KOC286" s="1182"/>
      <c r="KOD286" s="1182"/>
      <c r="KOE286" s="1182"/>
      <c r="KOF286" s="1177"/>
      <c r="KOG286" s="1182"/>
      <c r="KOH286" s="1182"/>
      <c r="KOI286" s="1182"/>
      <c r="KOJ286" s="1182"/>
      <c r="KOK286" s="1182"/>
      <c r="KOL286" s="1182"/>
      <c r="KOM286" s="1182"/>
      <c r="KON286" s="1182"/>
      <c r="KOO286" s="1182"/>
      <c r="KOP286" s="1182"/>
      <c r="KOQ286" s="1182"/>
      <c r="KOR286" s="1182"/>
      <c r="KOS286" s="1182"/>
      <c r="KOT286" s="1182"/>
      <c r="KOU286" s="1177"/>
      <c r="KOV286" s="1182"/>
      <c r="KOW286" s="1182"/>
      <c r="KOX286" s="1182"/>
      <c r="KOY286" s="1182"/>
      <c r="KOZ286" s="1182"/>
      <c r="KPA286" s="1182"/>
      <c r="KPB286" s="1182"/>
      <c r="KPC286" s="1182"/>
      <c r="KPD286" s="1182"/>
      <c r="KPE286" s="1182"/>
      <c r="KPF286" s="1182"/>
      <c r="KPG286" s="1182"/>
      <c r="KPH286" s="1182"/>
      <c r="KPI286" s="1182"/>
      <c r="KPJ286" s="1177"/>
      <c r="KPK286" s="1182"/>
      <c r="KPL286" s="1182"/>
      <c r="KPM286" s="1182"/>
      <c r="KPN286" s="1182"/>
      <c r="KPO286" s="1182"/>
      <c r="KPP286" s="1182"/>
      <c r="KPQ286" s="1182"/>
      <c r="KPR286" s="1182"/>
      <c r="KPS286" s="1182"/>
      <c r="KPT286" s="1182"/>
      <c r="KPU286" s="1182"/>
      <c r="KPV286" s="1182"/>
      <c r="KPW286" s="1182"/>
      <c r="KPX286" s="1182"/>
      <c r="KPY286" s="1177"/>
      <c r="KPZ286" s="1182"/>
      <c r="KQA286" s="1182"/>
      <c r="KQB286" s="1182"/>
      <c r="KQC286" s="1182"/>
      <c r="KQD286" s="1182"/>
      <c r="KQE286" s="1182"/>
      <c r="KQF286" s="1182"/>
      <c r="KQG286" s="1182"/>
      <c r="KQH286" s="1182"/>
      <c r="KQI286" s="1182"/>
      <c r="KQJ286" s="1182"/>
      <c r="KQK286" s="1182"/>
      <c r="KQL286" s="1182"/>
      <c r="KQM286" s="1182"/>
      <c r="KQN286" s="1177"/>
      <c r="KQO286" s="1182"/>
      <c r="KQP286" s="1182"/>
      <c r="KQQ286" s="1182"/>
      <c r="KQR286" s="1182"/>
      <c r="KQS286" s="1182"/>
      <c r="KQT286" s="1182"/>
      <c r="KQU286" s="1182"/>
      <c r="KQV286" s="1182"/>
      <c r="KQW286" s="1182"/>
      <c r="KQX286" s="1182"/>
      <c r="KQY286" s="1182"/>
      <c r="KQZ286" s="1182"/>
      <c r="KRA286" s="1182"/>
      <c r="KRB286" s="1182"/>
      <c r="KRC286" s="1177"/>
      <c r="KRD286" s="1182"/>
      <c r="KRE286" s="1182"/>
      <c r="KRF286" s="1182"/>
      <c r="KRG286" s="1182"/>
      <c r="KRH286" s="1182"/>
      <c r="KRI286" s="1182"/>
      <c r="KRJ286" s="1182"/>
      <c r="KRK286" s="1182"/>
      <c r="KRL286" s="1182"/>
      <c r="KRM286" s="1182"/>
      <c r="KRN286" s="1182"/>
      <c r="KRO286" s="1182"/>
      <c r="KRP286" s="1182"/>
      <c r="KRQ286" s="1182"/>
      <c r="KRR286" s="1177"/>
      <c r="KRS286" s="1182"/>
      <c r="KRT286" s="1182"/>
      <c r="KRU286" s="1182"/>
      <c r="KRV286" s="1182"/>
      <c r="KRW286" s="1182"/>
      <c r="KRX286" s="1182"/>
      <c r="KRY286" s="1182"/>
      <c r="KRZ286" s="1182"/>
      <c r="KSA286" s="1182"/>
      <c r="KSB286" s="1182"/>
      <c r="KSC286" s="1182"/>
      <c r="KSD286" s="1182"/>
      <c r="KSE286" s="1182"/>
      <c r="KSF286" s="1182"/>
      <c r="KSG286" s="1177"/>
      <c r="KSH286" s="1182"/>
      <c r="KSI286" s="1182"/>
      <c r="KSJ286" s="1182"/>
      <c r="KSK286" s="1182"/>
      <c r="KSL286" s="1182"/>
      <c r="KSM286" s="1182"/>
      <c r="KSN286" s="1182"/>
      <c r="KSO286" s="1182"/>
      <c r="KSP286" s="1182"/>
      <c r="KSQ286" s="1182"/>
      <c r="KSR286" s="1182"/>
      <c r="KSS286" s="1182"/>
      <c r="KST286" s="1182"/>
      <c r="KSU286" s="1182"/>
      <c r="KSV286" s="1177"/>
      <c r="KSW286" s="1182"/>
      <c r="KSX286" s="1182"/>
      <c r="KSY286" s="1182"/>
      <c r="KSZ286" s="1182"/>
      <c r="KTA286" s="1182"/>
      <c r="KTB286" s="1182"/>
      <c r="KTC286" s="1182"/>
      <c r="KTD286" s="1182"/>
      <c r="KTE286" s="1182"/>
      <c r="KTF286" s="1182"/>
      <c r="KTG286" s="1182"/>
      <c r="KTH286" s="1182"/>
      <c r="KTI286" s="1182"/>
      <c r="KTJ286" s="1182"/>
      <c r="KTK286" s="1177"/>
      <c r="KTL286" s="1182"/>
      <c r="KTM286" s="1182"/>
      <c r="KTN286" s="1182"/>
      <c r="KTO286" s="1182"/>
      <c r="KTP286" s="1182"/>
      <c r="KTQ286" s="1182"/>
      <c r="KTR286" s="1182"/>
      <c r="KTS286" s="1182"/>
      <c r="KTT286" s="1182"/>
      <c r="KTU286" s="1182"/>
      <c r="KTV286" s="1182"/>
      <c r="KTW286" s="1182"/>
      <c r="KTX286" s="1182"/>
      <c r="KTY286" s="1182"/>
      <c r="KTZ286" s="1177"/>
      <c r="KUA286" s="1182"/>
      <c r="KUB286" s="1182"/>
      <c r="KUC286" s="1182"/>
      <c r="KUD286" s="1182"/>
      <c r="KUE286" s="1182"/>
      <c r="KUF286" s="1182"/>
      <c r="KUG286" s="1182"/>
      <c r="KUH286" s="1182"/>
      <c r="KUI286" s="1182"/>
      <c r="KUJ286" s="1182"/>
      <c r="KUK286" s="1182"/>
      <c r="KUL286" s="1182"/>
      <c r="KUM286" s="1182"/>
      <c r="KUN286" s="1182"/>
      <c r="KUO286" s="1177"/>
      <c r="KUP286" s="1182"/>
      <c r="KUQ286" s="1182"/>
      <c r="KUR286" s="1182"/>
      <c r="KUS286" s="1182"/>
      <c r="KUT286" s="1182"/>
      <c r="KUU286" s="1182"/>
      <c r="KUV286" s="1182"/>
      <c r="KUW286" s="1182"/>
      <c r="KUX286" s="1182"/>
      <c r="KUY286" s="1182"/>
      <c r="KUZ286" s="1182"/>
      <c r="KVA286" s="1182"/>
      <c r="KVB286" s="1182"/>
      <c r="KVC286" s="1182"/>
      <c r="KVD286" s="1177"/>
      <c r="KVE286" s="1182"/>
      <c r="KVF286" s="1182"/>
      <c r="KVG286" s="1182"/>
      <c r="KVH286" s="1182"/>
      <c r="KVI286" s="1182"/>
      <c r="KVJ286" s="1182"/>
      <c r="KVK286" s="1182"/>
      <c r="KVL286" s="1182"/>
      <c r="KVM286" s="1182"/>
      <c r="KVN286" s="1182"/>
      <c r="KVO286" s="1182"/>
      <c r="KVP286" s="1182"/>
      <c r="KVQ286" s="1182"/>
      <c r="KVR286" s="1182"/>
      <c r="KVS286" s="1177"/>
      <c r="KVT286" s="1182"/>
      <c r="KVU286" s="1182"/>
      <c r="KVV286" s="1182"/>
      <c r="KVW286" s="1182"/>
      <c r="KVX286" s="1182"/>
      <c r="KVY286" s="1182"/>
      <c r="KVZ286" s="1182"/>
      <c r="KWA286" s="1182"/>
      <c r="KWB286" s="1182"/>
      <c r="KWC286" s="1182"/>
      <c r="KWD286" s="1182"/>
      <c r="KWE286" s="1182"/>
      <c r="KWF286" s="1182"/>
      <c r="KWG286" s="1182"/>
      <c r="KWH286" s="1177"/>
      <c r="KWI286" s="1182"/>
      <c r="KWJ286" s="1182"/>
      <c r="KWK286" s="1182"/>
      <c r="KWL286" s="1182"/>
      <c r="KWM286" s="1182"/>
      <c r="KWN286" s="1182"/>
      <c r="KWO286" s="1182"/>
      <c r="KWP286" s="1182"/>
      <c r="KWQ286" s="1182"/>
      <c r="KWR286" s="1182"/>
      <c r="KWS286" s="1182"/>
      <c r="KWT286" s="1182"/>
      <c r="KWU286" s="1182"/>
      <c r="KWV286" s="1182"/>
      <c r="KWW286" s="1177"/>
      <c r="KWX286" s="1182"/>
      <c r="KWY286" s="1182"/>
      <c r="KWZ286" s="1182"/>
      <c r="KXA286" s="1182"/>
      <c r="KXB286" s="1182"/>
      <c r="KXC286" s="1182"/>
      <c r="KXD286" s="1182"/>
      <c r="KXE286" s="1182"/>
      <c r="KXF286" s="1182"/>
      <c r="KXG286" s="1182"/>
      <c r="KXH286" s="1182"/>
      <c r="KXI286" s="1182"/>
      <c r="KXJ286" s="1182"/>
      <c r="KXK286" s="1182"/>
      <c r="KXL286" s="1177"/>
      <c r="KXM286" s="1182"/>
      <c r="KXN286" s="1182"/>
      <c r="KXO286" s="1182"/>
      <c r="KXP286" s="1182"/>
      <c r="KXQ286" s="1182"/>
      <c r="KXR286" s="1182"/>
      <c r="KXS286" s="1182"/>
      <c r="KXT286" s="1182"/>
      <c r="KXU286" s="1182"/>
      <c r="KXV286" s="1182"/>
      <c r="KXW286" s="1182"/>
      <c r="KXX286" s="1182"/>
      <c r="KXY286" s="1182"/>
      <c r="KXZ286" s="1182"/>
      <c r="KYA286" s="1177"/>
      <c r="KYB286" s="1182"/>
      <c r="KYC286" s="1182"/>
      <c r="KYD286" s="1182"/>
      <c r="KYE286" s="1182"/>
      <c r="KYF286" s="1182"/>
      <c r="KYG286" s="1182"/>
      <c r="KYH286" s="1182"/>
      <c r="KYI286" s="1182"/>
      <c r="KYJ286" s="1182"/>
      <c r="KYK286" s="1182"/>
      <c r="KYL286" s="1182"/>
      <c r="KYM286" s="1182"/>
      <c r="KYN286" s="1182"/>
      <c r="KYO286" s="1182"/>
      <c r="KYP286" s="1177"/>
      <c r="KYQ286" s="1182"/>
      <c r="KYR286" s="1182"/>
      <c r="KYS286" s="1182"/>
      <c r="KYT286" s="1182"/>
      <c r="KYU286" s="1182"/>
      <c r="KYV286" s="1182"/>
      <c r="KYW286" s="1182"/>
      <c r="KYX286" s="1182"/>
      <c r="KYY286" s="1182"/>
      <c r="KYZ286" s="1182"/>
      <c r="KZA286" s="1182"/>
      <c r="KZB286" s="1182"/>
      <c r="KZC286" s="1182"/>
      <c r="KZD286" s="1182"/>
      <c r="KZE286" s="1177"/>
      <c r="KZF286" s="1182"/>
      <c r="KZG286" s="1182"/>
      <c r="KZH286" s="1182"/>
      <c r="KZI286" s="1182"/>
      <c r="KZJ286" s="1182"/>
      <c r="KZK286" s="1182"/>
      <c r="KZL286" s="1182"/>
      <c r="KZM286" s="1182"/>
      <c r="KZN286" s="1182"/>
      <c r="KZO286" s="1182"/>
      <c r="KZP286" s="1182"/>
      <c r="KZQ286" s="1182"/>
      <c r="KZR286" s="1182"/>
      <c r="KZS286" s="1182"/>
      <c r="KZT286" s="1177"/>
      <c r="KZU286" s="1182"/>
      <c r="KZV286" s="1182"/>
      <c r="KZW286" s="1182"/>
      <c r="KZX286" s="1182"/>
      <c r="KZY286" s="1182"/>
      <c r="KZZ286" s="1182"/>
      <c r="LAA286" s="1182"/>
      <c r="LAB286" s="1182"/>
      <c r="LAC286" s="1182"/>
      <c r="LAD286" s="1182"/>
      <c r="LAE286" s="1182"/>
      <c r="LAF286" s="1182"/>
      <c r="LAG286" s="1182"/>
      <c r="LAH286" s="1182"/>
      <c r="LAI286" s="1177"/>
      <c r="LAJ286" s="1182"/>
      <c r="LAK286" s="1182"/>
      <c r="LAL286" s="1182"/>
      <c r="LAM286" s="1182"/>
      <c r="LAN286" s="1182"/>
      <c r="LAO286" s="1182"/>
      <c r="LAP286" s="1182"/>
      <c r="LAQ286" s="1182"/>
      <c r="LAR286" s="1182"/>
      <c r="LAS286" s="1182"/>
      <c r="LAT286" s="1182"/>
      <c r="LAU286" s="1182"/>
      <c r="LAV286" s="1182"/>
      <c r="LAW286" s="1182"/>
      <c r="LAX286" s="1177"/>
      <c r="LAY286" s="1182"/>
      <c r="LAZ286" s="1182"/>
      <c r="LBA286" s="1182"/>
      <c r="LBB286" s="1182"/>
      <c r="LBC286" s="1182"/>
      <c r="LBD286" s="1182"/>
      <c r="LBE286" s="1182"/>
      <c r="LBF286" s="1182"/>
      <c r="LBG286" s="1182"/>
      <c r="LBH286" s="1182"/>
      <c r="LBI286" s="1182"/>
      <c r="LBJ286" s="1182"/>
      <c r="LBK286" s="1182"/>
      <c r="LBL286" s="1182"/>
      <c r="LBM286" s="1177"/>
      <c r="LBN286" s="1182"/>
      <c r="LBO286" s="1182"/>
      <c r="LBP286" s="1182"/>
      <c r="LBQ286" s="1182"/>
      <c r="LBR286" s="1182"/>
      <c r="LBS286" s="1182"/>
      <c r="LBT286" s="1182"/>
      <c r="LBU286" s="1182"/>
      <c r="LBV286" s="1182"/>
      <c r="LBW286" s="1182"/>
      <c r="LBX286" s="1182"/>
      <c r="LBY286" s="1182"/>
      <c r="LBZ286" s="1182"/>
      <c r="LCA286" s="1182"/>
      <c r="LCB286" s="1177"/>
      <c r="LCC286" s="1182"/>
      <c r="LCD286" s="1182"/>
      <c r="LCE286" s="1182"/>
      <c r="LCF286" s="1182"/>
      <c r="LCG286" s="1182"/>
      <c r="LCH286" s="1182"/>
      <c r="LCI286" s="1182"/>
      <c r="LCJ286" s="1182"/>
      <c r="LCK286" s="1182"/>
      <c r="LCL286" s="1182"/>
      <c r="LCM286" s="1182"/>
      <c r="LCN286" s="1182"/>
      <c r="LCO286" s="1182"/>
      <c r="LCP286" s="1182"/>
      <c r="LCQ286" s="1177"/>
      <c r="LCR286" s="1182"/>
      <c r="LCS286" s="1182"/>
      <c r="LCT286" s="1182"/>
      <c r="LCU286" s="1182"/>
      <c r="LCV286" s="1182"/>
      <c r="LCW286" s="1182"/>
      <c r="LCX286" s="1182"/>
      <c r="LCY286" s="1182"/>
      <c r="LCZ286" s="1182"/>
      <c r="LDA286" s="1182"/>
      <c r="LDB286" s="1182"/>
      <c r="LDC286" s="1182"/>
      <c r="LDD286" s="1182"/>
      <c r="LDE286" s="1182"/>
      <c r="LDF286" s="1177"/>
      <c r="LDG286" s="1182"/>
      <c r="LDH286" s="1182"/>
      <c r="LDI286" s="1182"/>
      <c r="LDJ286" s="1182"/>
      <c r="LDK286" s="1182"/>
      <c r="LDL286" s="1182"/>
      <c r="LDM286" s="1182"/>
      <c r="LDN286" s="1182"/>
      <c r="LDO286" s="1182"/>
      <c r="LDP286" s="1182"/>
      <c r="LDQ286" s="1182"/>
      <c r="LDR286" s="1182"/>
      <c r="LDS286" s="1182"/>
      <c r="LDT286" s="1182"/>
      <c r="LDU286" s="1177"/>
      <c r="LDV286" s="1182"/>
      <c r="LDW286" s="1182"/>
      <c r="LDX286" s="1182"/>
      <c r="LDY286" s="1182"/>
      <c r="LDZ286" s="1182"/>
      <c r="LEA286" s="1182"/>
      <c r="LEB286" s="1182"/>
      <c r="LEC286" s="1182"/>
      <c r="LED286" s="1182"/>
      <c r="LEE286" s="1182"/>
      <c r="LEF286" s="1182"/>
      <c r="LEG286" s="1182"/>
      <c r="LEH286" s="1182"/>
      <c r="LEI286" s="1182"/>
      <c r="LEJ286" s="1177"/>
      <c r="LEK286" s="1182"/>
      <c r="LEL286" s="1182"/>
      <c r="LEM286" s="1182"/>
      <c r="LEN286" s="1182"/>
      <c r="LEO286" s="1182"/>
      <c r="LEP286" s="1182"/>
      <c r="LEQ286" s="1182"/>
      <c r="LER286" s="1182"/>
      <c r="LES286" s="1182"/>
      <c r="LET286" s="1182"/>
      <c r="LEU286" s="1182"/>
      <c r="LEV286" s="1182"/>
      <c r="LEW286" s="1182"/>
      <c r="LEX286" s="1182"/>
      <c r="LEY286" s="1177"/>
      <c r="LEZ286" s="1182"/>
      <c r="LFA286" s="1182"/>
      <c r="LFB286" s="1182"/>
      <c r="LFC286" s="1182"/>
      <c r="LFD286" s="1182"/>
      <c r="LFE286" s="1182"/>
      <c r="LFF286" s="1182"/>
      <c r="LFG286" s="1182"/>
      <c r="LFH286" s="1182"/>
      <c r="LFI286" s="1182"/>
      <c r="LFJ286" s="1182"/>
      <c r="LFK286" s="1182"/>
      <c r="LFL286" s="1182"/>
      <c r="LFM286" s="1182"/>
      <c r="LFN286" s="1177"/>
      <c r="LFO286" s="1182"/>
      <c r="LFP286" s="1182"/>
      <c r="LFQ286" s="1182"/>
      <c r="LFR286" s="1182"/>
      <c r="LFS286" s="1182"/>
      <c r="LFT286" s="1182"/>
      <c r="LFU286" s="1182"/>
      <c r="LFV286" s="1182"/>
      <c r="LFW286" s="1182"/>
      <c r="LFX286" s="1182"/>
      <c r="LFY286" s="1182"/>
      <c r="LFZ286" s="1182"/>
      <c r="LGA286" s="1182"/>
      <c r="LGB286" s="1182"/>
      <c r="LGC286" s="1177"/>
      <c r="LGD286" s="1182"/>
      <c r="LGE286" s="1182"/>
      <c r="LGF286" s="1182"/>
      <c r="LGG286" s="1182"/>
      <c r="LGH286" s="1182"/>
      <c r="LGI286" s="1182"/>
      <c r="LGJ286" s="1182"/>
      <c r="LGK286" s="1182"/>
      <c r="LGL286" s="1182"/>
      <c r="LGM286" s="1182"/>
      <c r="LGN286" s="1182"/>
      <c r="LGO286" s="1182"/>
      <c r="LGP286" s="1182"/>
      <c r="LGQ286" s="1182"/>
      <c r="LGR286" s="1177"/>
      <c r="LGS286" s="1182"/>
      <c r="LGT286" s="1182"/>
      <c r="LGU286" s="1182"/>
      <c r="LGV286" s="1182"/>
      <c r="LGW286" s="1182"/>
      <c r="LGX286" s="1182"/>
      <c r="LGY286" s="1182"/>
      <c r="LGZ286" s="1182"/>
      <c r="LHA286" s="1182"/>
      <c r="LHB286" s="1182"/>
      <c r="LHC286" s="1182"/>
      <c r="LHD286" s="1182"/>
      <c r="LHE286" s="1182"/>
      <c r="LHF286" s="1182"/>
      <c r="LHG286" s="1177"/>
      <c r="LHH286" s="1182"/>
      <c r="LHI286" s="1182"/>
      <c r="LHJ286" s="1182"/>
      <c r="LHK286" s="1182"/>
      <c r="LHL286" s="1182"/>
      <c r="LHM286" s="1182"/>
      <c r="LHN286" s="1182"/>
      <c r="LHO286" s="1182"/>
      <c r="LHP286" s="1182"/>
      <c r="LHQ286" s="1182"/>
      <c r="LHR286" s="1182"/>
      <c r="LHS286" s="1182"/>
      <c r="LHT286" s="1182"/>
      <c r="LHU286" s="1182"/>
      <c r="LHV286" s="1177"/>
      <c r="LHW286" s="1182"/>
      <c r="LHX286" s="1182"/>
      <c r="LHY286" s="1182"/>
      <c r="LHZ286" s="1182"/>
      <c r="LIA286" s="1182"/>
      <c r="LIB286" s="1182"/>
      <c r="LIC286" s="1182"/>
      <c r="LID286" s="1182"/>
      <c r="LIE286" s="1182"/>
      <c r="LIF286" s="1182"/>
      <c r="LIG286" s="1182"/>
      <c r="LIH286" s="1182"/>
      <c r="LII286" s="1182"/>
      <c r="LIJ286" s="1182"/>
      <c r="LIK286" s="1177"/>
      <c r="LIL286" s="1182"/>
      <c r="LIM286" s="1182"/>
      <c r="LIN286" s="1182"/>
      <c r="LIO286" s="1182"/>
      <c r="LIP286" s="1182"/>
      <c r="LIQ286" s="1182"/>
      <c r="LIR286" s="1182"/>
      <c r="LIS286" s="1182"/>
      <c r="LIT286" s="1182"/>
      <c r="LIU286" s="1182"/>
      <c r="LIV286" s="1182"/>
      <c r="LIW286" s="1182"/>
      <c r="LIX286" s="1182"/>
      <c r="LIY286" s="1182"/>
      <c r="LIZ286" s="1177"/>
      <c r="LJA286" s="1182"/>
      <c r="LJB286" s="1182"/>
      <c r="LJC286" s="1182"/>
      <c r="LJD286" s="1182"/>
      <c r="LJE286" s="1182"/>
      <c r="LJF286" s="1182"/>
      <c r="LJG286" s="1182"/>
      <c r="LJH286" s="1182"/>
      <c r="LJI286" s="1182"/>
      <c r="LJJ286" s="1182"/>
      <c r="LJK286" s="1182"/>
      <c r="LJL286" s="1182"/>
      <c r="LJM286" s="1182"/>
      <c r="LJN286" s="1182"/>
      <c r="LJO286" s="1177"/>
      <c r="LJP286" s="1182"/>
      <c r="LJQ286" s="1182"/>
      <c r="LJR286" s="1182"/>
      <c r="LJS286" s="1182"/>
      <c r="LJT286" s="1182"/>
      <c r="LJU286" s="1182"/>
      <c r="LJV286" s="1182"/>
      <c r="LJW286" s="1182"/>
      <c r="LJX286" s="1182"/>
      <c r="LJY286" s="1182"/>
      <c r="LJZ286" s="1182"/>
      <c r="LKA286" s="1182"/>
      <c r="LKB286" s="1182"/>
      <c r="LKC286" s="1182"/>
      <c r="LKD286" s="1177"/>
      <c r="LKE286" s="1182"/>
      <c r="LKF286" s="1182"/>
      <c r="LKG286" s="1182"/>
      <c r="LKH286" s="1182"/>
      <c r="LKI286" s="1182"/>
      <c r="LKJ286" s="1182"/>
      <c r="LKK286" s="1182"/>
      <c r="LKL286" s="1182"/>
      <c r="LKM286" s="1182"/>
      <c r="LKN286" s="1182"/>
      <c r="LKO286" s="1182"/>
      <c r="LKP286" s="1182"/>
      <c r="LKQ286" s="1182"/>
      <c r="LKR286" s="1182"/>
      <c r="LKS286" s="1177"/>
      <c r="LKT286" s="1182"/>
      <c r="LKU286" s="1182"/>
      <c r="LKV286" s="1182"/>
      <c r="LKW286" s="1182"/>
      <c r="LKX286" s="1182"/>
      <c r="LKY286" s="1182"/>
      <c r="LKZ286" s="1182"/>
      <c r="LLA286" s="1182"/>
      <c r="LLB286" s="1182"/>
      <c r="LLC286" s="1182"/>
      <c r="LLD286" s="1182"/>
      <c r="LLE286" s="1182"/>
      <c r="LLF286" s="1182"/>
      <c r="LLG286" s="1182"/>
      <c r="LLH286" s="1177"/>
      <c r="LLI286" s="1182"/>
      <c r="LLJ286" s="1182"/>
      <c r="LLK286" s="1182"/>
      <c r="LLL286" s="1182"/>
      <c r="LLM286" s="1182"/>
      <c r="LLN286" s="1182"/>
      <c r="LLO286" s="1182"/>
      <c r="LLP286" s="1182"/>
      <c r="LLQ286" s="1182"/>
      <c r="LLR286" s="1182"/>
      <c r="LLS286" s="1182"/>
      <c r="LLT286" s="1182"/>
      <c r="LLU286" s="1182"/>
      <c r="LLV286" s="1182"/>
      <c r="LLW286" s="1177"/>
      <c r="LLX286" s="1182"/>
      <c r="LLY286" s="1182"/>
      <c r="LLZ286" s="1182"/>
      <c r="LMA286" s="1182"/>
      <c r="LMB286" s="1182"/>
      <c r="LMC286" s="1182"/>
      <c r="LMD286" s="1182"/>
      <c r="LME286" s="1182"/>
      <c r="LMF286" s="1182"/>
      <c r="LMG286" s="1182"/>
      <c r="LMH286" s="1182"/>
      <c r="LMI286" s="1182"/>
      <c r="LMJ286" s="1182"/>
      <c r="LMK286" s="1182"/>
      <c r="LML286" s="1177"/>
      <c r="LMM286" s="1182"/>
      <c r="LMN286" s="1182"/>
      <c r="LMO286" s="1182"/>
      <c r="LMP286" s="1182"/>
      <c r="LMQ286" s="1182"/>
      <c r="LMR286" s="1182"/>
      <c r="LMS286" s="1182"/>
      <c r="LMT286" s="1182"/>
      <c r="LMU286" s="1182"/>
      <c r="LMV286" s="1182"/>
      <c r="LMW286" s="1182"/>
      <c r="LMX286" s="1182"/>
      <c r="LMY286" s="1182"/>
      <c r="LMZ286" s="1182"/>
      <c r="LNA286" s="1177"/>
      <c r="LNB286" s="1182"/>
      <c r="LNC286" s="1182"/>
      <c r="LND286" s="1182"/>
      <c r="LNE286" s="1182"/>
      <c r="LNF286" s="1182"/>
      <c r="LNG286" s="1182"/>
      <c r="LNH286" s="1182"/>
      <c r="LNI286" s="1182"/>
      <c r="LNJ286" s="1182"/>
      <c r="LNK286" s="1182"/>
      <c r="LNL286" s="1182"/>
      <c r="LNM286" s="1182"/>
      <c r="LNN286" s="1182"/>
      <c r="LNO286" s="1182"/>
      <c r="LNP286" s="1177"/>
      <c r="LNQ286" s="1182"/>
      <c r="LNR286" s="1182"/>
      <c r="LNS286" s="1182"/>
      <c r="LNT286" s="1182"/>
      <c r="LNU286" s="1182"/>
      <c r="LNV286" s="1182"/>
      <c r="LNW286" s="1182"/>
      <c r="LNX286" s="1182"/>
      <c r="LNY286" s="1182"/>
      <c r="LNZ286" s="1182"/>
      <c r="LOA286" s="1182"/>
      <c r="LOB286" s="1182"/>
      <c r="LOC286" s="1182"/>
      <c r="LOD286" s="1182"/>
      <c r="LOE286" s="1177"/>
      <c r="LOF286" s="1182"/>
      <c r="LOG286" s="1182"/>
      <c r="LOH286" s="1182"/>
      <c r="LOI286" s="1182"/>
      <c r="LOJ286" s="1182"/>
      <c r="LOK286" s="1182"/>
      <c r="LOL286" s="1182"/>
      <c r="LOM286" s="1182"/>
      <c r="LON286" s="1182"/>
      <c r="LOO286" s="1182"/>
      <c r="LOP286" s="1182"/>
      <c r="LOQ286" s="1182"/>
      <c r="LOR286" s="1182"/>
      <c r="LOS286" s="1182"/>
      <c r="LOT286" s="1177"/>
      <c r="LOU286" s="1182"/>
      <c r="LOV286" s="1182"/>
      <c r="LOW286" s="1182"/>
      <c r="LOX286" s="1182"/>
      <c r="LOY286" s="1182"/>
      <c r="LOZ286" s="1182"/>
      <c r="LPA286" s="1182"/>
      <c r="LPB286" s="1182"/>
      <c r="LPC286" s="1182"/>
      <c r="LPD286" s="1182"/>
      <c r="LPE286" s="1182"/>
      <c r="LPF286" s="1182"/>
      <c r="LPG286" s="1182"/>
      <c r="LPH286" s="1182"/>
      <c r="LPI286" s="1177"/>
      <c r="LPJ286" s="1182"/>
      <c r="LPK286" s="1182"/>
      <c r="LPL286" s="1182"/>
      <c r="LPM286" s="1182"/>
      <c r="LPN286" s="1182"/>
      <c r="LPO286" s="1182"/>
      <c r="LPP286" s="1182"/>
      <c r="LPQ286" s="1182"/>
      <c r="LPR286" s="1182"/>
      <c r="LPS286" s="1182"/>
      <c r="LPT286" s="1182"/>
      <c r="LPU286" s="1182"/>
      <c r="LPV286" s="1182"/>
      <c r="LPW286" s="1182"/>
      <c r="LPX286" s="1177"/>
      <c r="LPY286" s="1182"/>
      <c r="LPZ286" s="1182"/>
      <c r="LQA286" s="1182"/>
      <c r="LQB286" s="1182"/>
      <c r="LQC286" s="1182"/>
      <c r="LQD286" s="1182"/>
      <c r="LQE286" s="1182"/>
      <c r="LQF286" s="1182"/>
      <c r="LQG286" s="1182"/>
      <c r="LQH286" s="1182"/>
      <c r="LQI286" s="1182"/>
      <c r="LQJ286" s="1182"/>
      <c r="LQK286" s="1182"/>
      <c r="LQL286" s="1182"/>
      <c r="LQM286" s="1177"/>
      <c r="LQN286" s="1182"/>
      <c r="LQO286" s="1182"/>
      <c r="LQP286" s="1182"/>
      <c r="LQQ286" s="1182"/>
      <c r="LQR286" s="1182"/>
      <c r="LQS286" s="1182"/>
      <c r="LQT286" s="1182"/>
      <c r="LQU286" s="1182"/>
      <c r="LQV286" s="1182"/>
      <c r="LQW286" s="1182"/>
      <c r="LQX286" s="1182"/>
      <c r="LQY286" s="1182"/>
      <c r="LQZ286" s="1182"/>
      <c r="LRA286" s="1182"/>
      <c r="LRB286" s="1177"/>
      <c r="LRC286" s="1182"/>
      <c r="LRD286" s="1182"/>
      <c r="LRE286" s="1182"/>
      <c r="LRF286" s="1182"/>
      <c r="LRG286" s="1182"/>
      <c r="LRH286" s="1182"/>
      <c r="LRI286" s="1182"/>
      <c r="LRJ286" s="1182"/>
      <c r="LRK286" s="1182"/>
      <c r="LRL286" s="1182"/>
      <c r="LRM286" s="1182"/>
      <c r="LRN286" s="1182"/>
      <c r="LRO286" s="1182"/>
      <c r="LRP286" s="1182"/>
      <c r="LRQ286" s="1177"/>
      <c r="LRR286" s="1182"/>
      <c r="LRS286" s="1182"/>
      <c r="LRT286" s="1182"/>
      <c r="LRU286" s="1182"/>
      <c r="LRV286" s="1182"/>
      <c r="LRW286" s="1182"/>
      <c r="LRX286" s="1182"/>
      <c r="LRY286" s="1182"/>
      <c r="LRZ286" s="1182"/>
      <c r="LSA286" s="1182"/>
      <c r="LSB286" s="1182"/>
      <c r="LSC286" s="1182"/>
      <c r="LSD286" s="1182"/>
      <c r="LSE286" s="1182"/>
      <c r="LSF286" s="1177"/>
      <c r="LSG286" s="1182"/>
      <c r="LSH286" s="1182"/>
      <c r="LSI286" s="1182"/>
      <c r="LSJ286" s="1182"/>
      <c r="LSK286" s="1182"/>
      <c r="LSL286" s="1182"/>
      <c r="LSM286" s="1182"/>
      <c r="LSN286" s="1182"/>
      <c r="LSO286" s="1182"/>
      <c r="LSP286" s="1182"/>
      <c r="LSQ286" s="1182"/>
      <c r="LSR286" s="1182"/>
      <c r="LSS286" s="1182"/>
      <c r="LST286" s="1182"/>
      <c r="LSU286" s="1177"/>
      <c r="LSV286" s="1182"/>
      <c r="LSW286" s="1182"/>
      <c r="LSX286" s="1182"/>
      <c r="LSY286" s="1182"/>
      <c r="LSZ286" s="1182"/>
      <c r="LTA286" s="1182"/>
      <c r="LTB286" s="1182"/>
      <c r="LTC286" s="1182"/>
      <c r="LTD286" s="1182"/>
      <c r="LTE286" s="1182"/>
      <c r="LTF286" s="1182"/>
      <c r="LTG286" s="1182"/>
      <c r="LTH286" s="1182"/>
      <c r="LTI286" s="1182"/>
      <c r="LTJ286" s="1177"/>
      <c r="LTK286" s="1182"/>
      <c r="LTL286" s="1182"/>
      <c r="LTM286" s="1182"/>
      <c r="LTN286" s="1182"/>
      <c r="LTO286" s="1182"/>
      <c r="LTP286" s="1182"/>
      <c r="LTQ286" s="1182"/>
      <c r="LTR286" s="1182"/>
      <c r="LTS286" s="1182"/>
      <c r="LTT286" s="1182"/>
      <c r="LTU286" s="1182"/>
      <c r="LTV286" s="1182"/>
      <c r="LTW286" s="1182"/>
      <c r="LTX286" s="1182"/>
      <c r="LTY286" s="1177"/>
      <c r="LTZ286" s="1182"/>
      <c r="LUA286" s="1182"/>
      <c r="LUB286" s="1182"/>
      <c r="LUC286" s="1182"/>
      <c r="LUD286" s="1182"/>
      <c r="LUE286" s="1182"/>
      <c r="LUF286" s="1182"/>
      <c r="LUG286" s="1182"/>
      <c r="LUH286" s="1182"/>
      <c r="LUI286" s="1182"/>
      <c r="LUJ286" s="1182"/>
      <c r="LUK286" s="1182"/>
      <c r="LUL286" s="1182"/>
      <c r="LUM286" s="1182"/>
      <c r="LUN286" s="1177"/>
      <c r="LUO286" s="1182"/>
      <c r="LUP286" s="1182"/>
      <c r="LUQ286" s="1182"/>
      <c r="LUR286" s="1182"/>
      <c r="LUS286" s="1182"/>
      <c r="LUT286" s="1182"/>
      <c r="LUU286" s="1182"/>
      <c r="LUV286" s="1182"/>
      <c r="LUW286" s="1182"/>
      <c r="LUX286" s="1182"/>
      <c r="LUY286" s="1182"/>
      <c r="LUZ286" s="1182"/>
      <c r="LVA286" s="1182"/>
      <c r="LVB286" s="1182"/>
      <c r="LVC286" s="1177"/>
      <c r="LVD286" s="1182"/>
      <c r="LVE286" s="1182"/>
      <c r="LVF286" s="1182"/>
      <c r="LVG286" s="1182"/>
      <c r="LVH286" s="1182"/>
      <c r="LVI286" s="1182"/>
      <c r="LVJ286" s="1182"/>
      <c r="LVK286" s="1182"/>
      <c r="LVL286" s="1182"/>
      <c r="LVM286" s="1182"/>
      <c r="LVN286" s="1182"/>
      <c r="LVO286" s="1182"/>
      <c r="LVP286" s="1182"/>
      <c r="LVQ286" s="1182"/>
      <c r="LVR286" s="1177"/>
      <c r="LVS286" s="1182"/>
      <c r="LVT286" s="1182"/>
      <c r="LVU286" s="1182"/>
      <c r="LVV286" s="1182"/>
      <c r="LVW286" s="1182"/>
      <c r="LVX286" s="1182"/>
      <c r="LVY286" s="1182"/>
      <c r="LVZ286" s="1182"/>
      <c r="LWA286" s="1182"/>
      <c r="LWB286" s="1182"/>
      <c r="LWC286" s="1182"/>
      <c r="LWD286" s="1182"/>
      <c r="LWE286" s="1182"/>
      <c r="LWF286" s="1182"/>
      <c r="LWG286" s="1177"/>
      <c r="LWH286" s="1182"/>
      <c r="LWI286" s="1182"/>
      <c r="LWJ286" s="1182"/>
      <c r="LWK286" s="1182"/>
      <c r="LWL286" s="1182"/>
      <c r="LWM286" s="1182"/>
      <c r="LWN286" s="1182"/>
      <c r="LWO286" s="1182"/>
      <c r="LWP286" s="1182"/>
      <c r="LWQ286" s="1182"/>
      <c r="LWR286" s="1182"/>
      <c r="LWS286" s="1182"/>
      <c r="LWT286" s="1182"/>
      <c r="LWU286" s="1182"/>
      <c r="LWV286" s="1177"/>
      <c r="LWW286" s="1182"/>
      <c r="LWX286" s="1182"/>
      <c r="LWY286" s="1182"/>
      <c r="LWZ286" s="1182"/>
      <c r="LXA286" s="1182"/>
      <c r="LXB286" s="1182"/>
      <c r="LXC286" s="1182"/>
      <c r="LXD286" s="1182"/>
      <c r="LXE286" s="1182"/>
      <c r="LXF286" s="1182"/>
      <c r="LXG286" s="1182"/>
      <c r="LXH286" s="1182"/>
      <c r="LXI286" s="1182"/>
      <c r="LXJ286" s="1182"/>
      <c r="LXK286" s="1177"/>
      <c r="LXL286" s="1182"/>
      <c r="LXM286" s="1182"/>
      <c r="LXN286" s="1182"/>
      <c r="LXO286" s="1182"/>
      <c r="LXP286" s="1182"/>
      <c r="LXQ286" s="1182"/>
      <c r="LXR286" s="1182"/>
      <c r="LXS286" s="1182"/>
      <c r="LXT286" s="1182"/>
      <c r="LXU286" s="1182"/>
      <c r="LXV286" s="1182"/>
      <c r="LXW286" s="1182"/>
      <c r="LXX286" s="1182"/>
      <c r="LXY286" s="1182"/>
      <c r="LXZ286" s="1177"/>
      <c r="LYA286" s="1182"/>
      <c r="LYB286" s="1182"/>
      <c r="LYC286" s="1182"/>
      <c r="LYD286" s="1182"/>
      <c r="LYE286" s="1182"/>
      <c r="LYF286" s="1182"/>
      <c r="LYG286" s="1182"/>
      <c r="LYH286" s="1182"/>
      <c r="LYI286" s="1182"/>
      <c r="LYJ286" s="1182"/>
      <c r="LYK286" s="1182"/>
      <c r="LYL286" s="1182"/>
      <c r="LYM286" s="1182"/>
      <c r="LYN286" s="1182"/>
      <c r="LYO286" s="1177"/>
      <c r="LYP286" s="1182"/>
      <c r="LYQ286" s="1182"/>
      <c r="LYR286" s="1182"/>
      <c r="LYS286" s="1182"/>
      <c r="LYT286" s="1182"/>
      <c r="LYU286" s="1182"/>
      <c r="LYV286" s="1182"/>
      <c r="LYW286" s="1182"/>
      <c r="LYX286" s="1182"/>
      <c r="LYY286" s="1182"/>
      <c r="LYZ286" s="1182"/>
      <c r="LZA286" s="1182"/>
      <c r="LZB286" s="1182"/>
      <c r="LZC286" s="1182"/>
      <c r="LZD286" s="1177"/>
      <c r="LZE286" s="1182"/>
      <c r="LZF286" s="1182"/>
      <c r="LZG286" s="1182"/>
      <c r="LZH286" s="1182"/>
      <c r="LZI286" s="1182"/>
      <c r="LZJ286" s="1182"/>
      <c r="LZK286" s="1182"/>
      <c r="LZL286" s="1182"/>
      <c r="LZM286" s="1182"/>
      <c r="LZN286" s="1182"/>
      <c r="LZO286" s="1182"/>
      <c r="LZP286" s="1182"/>
      <c r="LZQ286" s="1182"/>
      <c r="LZR286" s="1182"/>
      <c r="LZS286" s="1177"/>
      <c r="LZT286" s="1182"/>
      <c r="LZU286" s="1182"/>
      <c r="LZV286" s="1182"/>
      <c r="LZW286" s="1182"/>
      <c r="LZX286" s="1182"/>
      <c r="LZY286" s="1182"/>
      <c r="LZZ286" s="1182"/>
      <c r="MAA286" s="1182"/>
      <c r="MAB286" s="1182"/>
      <c r="MAC286" s="1182"/>
      <c r="MAD286" s="1182"/>
      <c r="MAE286" s="1182"/>
      <c r="MAF286" s="1182"/>
      <c r="MAG286" s="1182"/>
      <c r="MAH286" s="1177"/>
      <c r="MAI286" s="1182"/>
      <c r="MAJ286" s="1182"/>
      <c r="MAK286" s="1182"/>
      <c r="MAL286" s="1182"/>
      <c r="MAM286" s="1182"/>
      <c r="MAN286" s="1182"/>
      <c r="MAO286" s="1182"/>
      <c r="MAP286" s="1182"/>
      <c r="MAQ286" s="1182"/>
      <c r="MAR286" s="1182"/>
      <c r="MAS286" s="1182"/>
      <c r="MAT286" s="1182"/>
      <c r="MAU286" s="1182"/>
      <c r="MAV286" s="1182"/>
      <c r="MAW286" s="1177"/>
      <c r="MAX286" s="1182"/>
      <c r="MAY286" s="1182"/>
      <c r="MAZ286" s="1182"/>
      <c r="MBA286" s="1182"/>
      <c r="MBB286" s="1182"/>
      <c r="MBC286" s="1182"/>
      <c r="MBD286" s="1182"/>
      <c r="MBE286" s="1182"/>
      <c r="MBF286" s="1182"/>
      <c r="MBG286" s="1182"/>
      <c r="MBH286" s="1182"/>
      <c r="MBI286" s="1182"/>
      <c r="MBJ286" s="1182"/>
      <c r="MBK286" s="1182"/>
      <c r="MBL286" s="1177"/>
      <c r="MBM286" s="1182"/>
      <c r="MBN286" s="1182"/>
      <c r="MBO286" s="1182"/>
      <c r="MBP286" s="1182"/>
      <c r="MBQ286" s="1182"/>
      <c r="MBR286" s="1182"/>
      <c r="MBS286" s="1182"/>
      <c r="MBT286" s="1182"/>
      <c r="MBU286" s="1182"/>
      <c r="MBV286" s="1182"/>
      <c r="MBW286" s="1182"/>
      <c r="MBX286" s="1182"/>
      <c r="MBY286" s="1182"/>
      <c r="MBZ286" s="1182"/>
      <c r="MCA286" s="1177"/>
      <c r="MCB286" s="1182"/>
      <c r="MCC286" s="1182"/>
      <c r="MCD286" s="1182"/>
      <c r="MCE286" s="1182"/>
      <c r="MCF286" s="1182"/>
      <c r="MCG286" s="1182"/>
      <c r="MCH286" s="1182"/>
      <c r="MCI286" s="1182"/>
      <c r="MCJ286" s="1182"/>
      <c r="MCK286" s="1182"/>
      <c r="MCL286" s="1182"/>
      <c r="MCM286" s="1182"/>
      <c r="MCN286" s="1182"/>
      <c r="MCO286" s="1182"/>
      <c r="MCP286" s="1177"/>
      <c r="MCQ286" s="1182"/>
      <c r="MCR286" s="1182"/>
      <c r="MCS286" s="1182"/>
      <c r="MCT286" s="1182"/>
      <c r="MCU286" s="1182"/>
      <c r="MCV286" s="1182"/>
      <c r="MCW286" s="1182"/>
      <c r="MCX286" s="1182"/>
      <c r="MCY286" s="1182"/>
      <c r="MCZ286" s="1182"/>
      <c r="MDA286" s="1182"/>
      <c r="MDB286" s="1182"/>
      <c r="MDC286" s="1182"/>
      <c r="MDD286" s="1182"/>
      <c r="MDE286" s="1177"/>
      <c r="MDF286" s="1182"/>
      <c r="MDG286" s="1182"/>
      <c r="MDH286" s="1182"/>
      <c r="MDI286" s="1182"/>
      <c r="MDJ286" s="1182"/>
      <c r="MDK286" s="1182"/>
      <c r="MDL286" s="1182"/>
      <c r="MDM286" s="1182"/>
      <c r="MDN286" s="1182"/>
      <c r="MDO286" s="1182"/>
      <c r="MDP286" s="1182"/>
      <c r="MDQ286" s="1182"/>
      <c r="MDR286" s="1182"/>
      <c r="MDS286" s="1182"/>
      <c r="MDT286" s="1177"/>
      <c r="MDU286" s="1182"/>
      <c r="MDV286" s="1182"/>
      <c r="MDW286" s="1182"/>
      <c r="MDX286" s="1182"/>
      <c r="MDY286" s="1182"/>
      <c r="MDZ286" s="1182"/>
      <c r="MEA286" s="1182"/>
      <c r="MEB286" s="1182"/>
      <c r="MEC286" s="1182"/>
      <c r="MED286" s="1182"/>
      <c r="MEE286" s="1182"/>
      <c r="MEF286" s="1182"/>
      <c r="MEG286" s="1182"/>
      <c r="MEH286" s="1182"/>
      <c r="MEI286" s="1177"/>
      <c r="MEJ286" s="1182"/>
      <c r="MEK286" s="1182"/>
      <c r="MEL286" s="1182"/>
      <c r="MEM286" s="1182"/>
      <c r="MEN286" s="1182"/>
      <c r="MEO286" s="1182"/>
      <c r="MEP286" s="1182"/>
      <c r="MEQ286" s="1182"/>
      <c r="MER286" s="1182"/>
      <c r="MES286" s="1182"/>
      <c r="MET286" s="1182"/>
      <c r="MEU286" s="1182"/>
      <c r="MEV286" s="1182"/>
      <c r="MEW286" s="1182"/>
      <c r="MEX286" s="1177"/>
      <c r="MEY286" s="1182"/>
      <c r="MEZ286" s="1182"/>
      <c r="MFA286" s="1182"/>
      <c r="MFB286" s="1182"/>
      <c r="MFC286" s="1182"/>
      <c r="MFD286" s="1182"/>
      <c r="MFE286" s="1182"/>
      <c r="MFF286" s="1182"/>
      <c r="MFG286" s="1182"/>
      <c r="MFH286" s="1182"/>
      <c r="MFI286" s="1182"/>
      <c r="MFJ286" s="1182"/>
      <c r="MFK286" s="1182"/>
      <c r="MFL286" s="1182"/>
      <c r="MFM286" s="1177"/>
      <c r="MFN286" s="1182"/>
      <c r="MFO286" s="1182"/>
      <c r="MFP286" s="1182"/>
      <c r="MFQ286" s="1182"/>
      <c r="MFR286" s="1182"/>
      <c r="MFS286" s="1182"/>
      <c r="MFT286" s="1182"/>
      <c r="MFU286" s="1182"/>
      <c r="MFV286" s="1182"/>
      <c r="MFW286" s="1182"/>
      <c r="MFX286" s="1182"/>
      <c r="MFY286" s="1182"/>
      <c r="MFZ286" s="1182"/>
      <c r="MGA286" s="1182"/>
      <c r="MGB286" s="1177"/>
      <c r="MGC286" s="1182"/>
      <c r="MGD286" s="1182"/>
      <c r="MGE286" s="1182"/>
      <c r="MGF286" s="1182"/>
      <c r="MGG286" s="1182"/>
      <c r="MGH286" s="1182"/>
      <c r="MGI286" s="1182"/>
      <c r="MGJ286" s="1182"/>
      <c r="MGK286" s="1182"/>
      <c r="MGL286" s="1182"/>
      <c r="MGM286" s="1182"/>
      <c r="MGN286" s="1182"/>
      <c r="MGO286" s="1182"/>
      <c r="MGP286" s="1182"/>
      <c r="MGQ286" s="1177"/>
      <c r="MGR286" s="1182"/>
      <c r="MGS286" s="1182"/>
      <c r="MGT286" s="1182"/>
      <c r="MGU286" s="1182"/>
      <c r="MGV286" s="1182"/>
      <c r="MGW286" s="1182"/>
      <c r="MGX286" s="1182"/>
      <c r="MGY286" s="1182"/>
      <c r="MGZ286" s="1182"/>
      <c r="MHA286" s="1182"/>
      <c r="MHB286" s="1182"/>
      <c r="MHC286" s="1182"/>
      <c r="MHD286" s="1182"/>
      <c r="MHE286" s="1182"/>
      <c r="MHF286" s="1177"/>
      <c r="MHG286" s="1182"/>
      <c r="MHH286" s="1182"/>
      <c r="MHI286" s="1182"/>
      <c r="MHJ286" s="1182"/>
      <c r="MHK286" s="1182"/>
      <c r="MHL286" s="1182"/>
      <c r="MHM286" s="1182"/>
      <c r="MHN286" s="1182"/>
      <c r="MHO286" s="1182"/>
      <c r="MHP286" s="1182"/>
      <c r="MHQ286" s="1182"/>
      <c r="MHR286" s="1182"/>
      <c r="MHS286" s="1182"/>
      <c r="MHT286" s="1182"/>
      <c r="MHU286" s="1177"/>
      <c r="MHV286" s="1182"/>
      <c r="MHW286" s="1182"/>
      <c r="MHX286" s="1182"/>
      <c r="MHY286" s="1182"/>
      <c r="MHZ286" s="1182"/>
      <c r="MIA286" s="1182"/>
      <c r="MIB286" s="1182"/>
      <c r="MIC286" s="1182"/>
      <c r="MID286" s="1182"/>
      <c r="MIE286" s="1182"/>
      <c r="MIF286" s="1182"/>
      <c r="MIG286" s="1182"/>
      <c r="MIH286" s="1182"/>
      <c r="MII286" s="1182"/>
      <c r="MIJ286" s="1177"/>
      <c r="MIK286" s="1182"/>
      <c r="MIL286" s="1182"/>
      <c r="MIM286" s="1182"/>
      <c r="MIN286" s="1182"/>
      <c r="MIO286" s="1182"/>
      <c r="MIP286" s="1182"/>
      <c r="MIQ286" s="1182"/>
      <c r="MIR286" s="1182"/>
      <c r="MIS286" s="1182"/>
      <c r="MIT286" s="1182"/>
      <c r="MIU286" s="1182"/>
      <c r="MIV286" s="1182"/>
      <c r="MIW286" s="1182"/>
      <c r="MIX286" s="1182"/>
      <c r="MIY286" s="1177"/>
      <c r="MIZ286" s="1182"/>
      <c r="MJA286" s="1182"/>
      <c r="MJB286" s="1182"/>
      <c r="MJC286" s="1182"/>
      <c r="MJD286" s="1182"/>
      <c r="MJE286" s="1182"/>
      <c r="MJF286" s="1182"/>
      <c r="MJG286" s="1182"/>
      <c r="MJH286" s="1182"/>
      <c r="MJI286" s="1182"/>
      <c r="MJJ286" s="1182"/>
      <c r="MJK286" s="1182"/>
      <c r="MJL286" s="1182"/>
      <c r="MJM286" s="1182"/>
      <c r="MJN286" s="1177"/>
      <c r="MJO286" s="1182"/>
      <c r="MJP286" s="1182"/>
      <c r="MJQ286" s="1182"/>
      <c r="MJR286" s="1182"/>
      <c r="MJS286" s="1182"/>
      <c r="MJT286" s="1182"/>
      <c r="MJU286" s="1182"/>
      <c r="MJV286" s="1182"/>
      <c r="MJW286" s="1182"/>
      <c r="MJX286" s="1182"/>
      <c r="MJY286" s="1182"/>
      <c r="MJZ286" s="1182"/>
      <c r="MKA286" s="1182"/>
      <c r="MKB286" s="1182"/>
      <c r="MKC286" s="1177"/>
      <c r="MKD286" s="1182"/>
      <c r="MKE286" s="1182"/>
      <c r="MKF286" s="1182"/>
      <c r="MKG286" s="1182"/>
      <c r="MKH286" s="1182"/>
      <c r="MKI286" s="1182"/>
      <c r="MKJ286" s="1182"/>
      <c r="MKK286" s="1182"/>
      <c r="MKL286" s="1182"/>
      <c r="MKM286" s="1182"/>
      <c r="MKN286" s="1182"/>
      <c r="MKO286" s="1182"/>
      <c r="MKP286" s="1182"/>
      <c r="MKQ286" s="1182"/>
      <c r="MKR286" s="1177"/>
      <c r="MKS286" s="1182"/>
      <c r="MKT286" s="1182"/>
      <c r="MKU286" s="1182"/>
      <c r="MKV286" s="1182"/>
      <c r="MKW286" s="1182"/>
      <c r="MKX286" s="1182"/>
      <c r="MKY286" s="1182"/>
      <c r="MKZ286" s="1182"/>
      <c r="MLA286" s="1182"/>
      <c r="MLB286" s="1182"/>
      <c r="MLC286" s="1182"/>
      <c r="MLD286" s="1182"/>
      <c r="MLE286" s="1182"/>
      <c r="MLF286" s="1182"/>
      <c r="MLG286" s="1177"/>
      <c r="MLH286" s="1182"/>
      <c r="MLI286" s="1182"/>
      <c r="MLJ286" s="1182"/>
      <c r="MLK286" s="1182"/>
      <c r="MLL286" s="1182"/>
      <c r="MLM286" s="1182"/>
      <c r="MLN286" s="1182"/>
      <c r="MLO286" s="1182"/>
      <c r="MLP286" s="1182"/>
      <c r="MLQ286" s="1182"/>
      <c r="MLR286" s="1182"/>
      <c r="MLS286" s="1182"/>
      <c r="MLT286" s="1182"/>
      <c r="MLU286" s="1182"/>
      <c r="MLV286" s="1177"/>
      <c r="MLW286" s="1182"/>
      <c r="MLX286" s="1182"/>
      <c r="MLY286" s="1182"/>
      <c r="MLZ286" s="1182"/>
      <c r="MMA286" s="1182"/>
      <c r="MMB286" s="1182"/>
      <c r="MMC286" s="1182"/>
      <c r="MMD286" s="1182"/>
      <c r="MME286" s="1182"/>
      <c r="MMF286" s="1182"/>
      <c r="MMG286" s="1182"/>
      <c r="MMH286" s="1182"/>
      <c r="MMI286" s="1182"/>
      <c r="MMJ286" s="1182"/>
      <c r="MMK286" s="1177"/>
      <c r="MML286" s="1182"/>
      <c r="MMM286" s="1182"/>
      <c r="MMN286" s="1182"/>
      <c r="MMO286" s="1182"/>
      <c r="MMP286" s="1182"/>
      <c r="MMQ286" s="1182"/>
      <c r="MMR286" s="1182"/>
      <c r="MMS286" s="1182"/>
      <c r="MMT286" s="1182"/>
      <c r="MMU286" s="1182"/>
      <c r="MMV286" s="1182"/>
      <c r="MMW286" s="1182"/>
      <c r="MMX286" s="1182"/>
      <c r="MMY286" s="1182"/>
      <c r="MMZ286" s="1177"/>
      <c r="MNA286" s="1182"/>
      <c r="MNB286" s="1182"/>
      <c r="MNC286" s="1182"/>
      <c r="MND286" s="1182"/>
      <c r="MNE286" s="1182"/>
      <c r="MNF286" s="1182"/>
      <c r="MNG286" s="1182"/>
      <c r="MNH286" s="1182"/>
      <c r="MNI286" s="1182"/>
      <c r="MNJ286" s="1182"/>
      <c r="MNK286" s="1182"/>
      <c r="MNL286" s="1182"/>
      <c r="MNM286" s="1182"/>
      <c r="MNN286" s="1182"/>
      <c r="MNO286" s="1177"/>
      <c r="MNP286" s="1182"/>
      <c r="MNQ286" s="1182"/>
      <c r="MNR286" s="1182"/>
      <c r="MNS286" s="1182"/>
      <c r="MNT286" s="1182"/>
      <c r="MNU286" s="1182"/>
      <c r="MNV286" s="1182"/>
      <c r="MNW286" s="1182"/>
      <c r="MNX286" s="1182"/>
      <c r="MNY286" s="1182"/>
      <c r="MNZ286" s="1182"/>
      <c r="MOA286" s="1182"/>
      <c r="MOB286" s="1182"/>
      <c r="MOC286" s="1182"/>
      <c r="MOD286" s="1177"/>
      <c r="MOE286" s="1182"/>
      <c r="MOF286" s="1182"/>
      <c r="MOG286" s="1182"/>
      <c r="MOH286" s="1182"/>
      <c r="MOI286" s="1182"/>
      <c r="MOJ286" s="1182"/>
      <c r="MOK286" s="1182"/>
      <c r="MOL286" s="1182"/>
      <c r="MOM286" s="1182"/>
      <c r="MON286" s="1182"/>
      <c r="MOO286" s="1182"/>
      <c r="MOP286" s="1182"/>
      <c r="MOQ286" s="1182"/>
      <c r="MOR286" s="1182"/>
      <c r="MOS286" s="1177"/>
      <c r="MOT286" s="1182"/>
      <c r="MOU286" s="1182"/>
      <c r="MOV286" s="1182"/>
      <c r="MOW286" s="1182"/>
      <c r="MOX286" s="1182"/>
      <c r="MOY286" s="1182"/>
      <c r="MOZ286" s="1182"/>
      <c r="MPA286" s="1182"/>
      <c r="MPB286" s="1182"/>
      <c r="MPC286" s="1182"/>
      <c r="MPD286" s="1182"/>
      <c r="MPE286" s="1182"/>
      <c r="MPF286" s="1182"/>
      <c r="MPG286" s="1182"/>
      <c r="MPH286" s="1177"/>
      <c r="MPI286" s="1182"/>
      <c r="MPJ286" s="1182"/>
      <c r="MPK286" s="1182"/>
      <c r="MPL286" s="1182"/>
      <c r="MPM286" s="1182"/>
      <c r="MPN286" s="1182"/>
      <c r="MPO286" s="1182"/>
      <c r="MPP286" s="1182"/>
      <c r="MPQ286" s="1182"/>
      <c r="MPR286" s="1182"/>
      <c r="MPS286" s="1182"/>
      <c r="MPT286" s="1182"/>
      <c r="MPU286" s="1182"/>
      <c r="MPV286" s="1182"/>
      <c r="MPW286" s="1177"/>
      <c r="MPX286" s="1182"/>
      <c r="MPY286" s="1182"/>
      <c r="MPZ286" s="1182"/>
      <c r="MQA286" s="1182"/>
      <c r="MQB286" s="1182"/>
      <c r="MQC286" s="1182"/>
      <c r="MQD286" s="1182"/>
      <c r="MQE286" s="1182"/>
      <c r="MQF286" s="1182"/>
      <c r="MQG286" s="1182"/>
      <c r="MQH286" s="1182"/>
      <c r="MQI286" s="1182"/>
      <c r="MQJ286" s="1182"/>
      <c r="MQK286" s="1182"/>
      <c r="MQL286" s="1177"/>
      <c r="MQM286" s="1182"/>
      <c r="MQN286" s="1182"/>
      <c r="MQO286" s="1182"/>
      <c r="MQP286" s="1182"/>
      <c r="MQQ286" s="1182"/>
      <c r="MQR286" s="1182"/>
      <c r="MQS286" s="1182"/>
      <c r="MQT286" s="1182"/>
      <c r="MQU286" s="1182"/>
      <c r="MQV286" s="1182"/>
      <c r="MQW286" s="1182"/>
      <c r="MQX286" s="1182"/>
      <c r="MQY286" s="1182"/>
      <c r="MQZ286" s="1182"/>
      <c r="MRA286" s="1177"/>
      <c r="MRB286" s="1182"/>
      <c r="MRC286" s="1182"/>
      <c r="MRD286" s="1182"/>
      <c r="MRE286" s="1182"/>
      <c r="MRF286" s="1182"/>
      <c r="MRG286" s="1182"/>
      <c r="MRH286" s="1182"/>
      <c r="MRI286" s="1182"/>
      <c r="MRJ286" s="1182"/>
      <c r="MRK286" s="1182"/>
      <c r="MRL286" s="1182"/>
      <c r="MRM286" s="1182"/>
      <c r="MRN286" s="1182"/>
      <c r="MRO286" s="1182"/>
      <c r="MRP286" s="1177"/>
      <c r="MRQ286" s="1182"/>
      <c r="MRR286" s="1182"/>
      <c r="MRS286" s="1182"/>
      <c r="MRT286" s="1182"/>
      <c r="MRU286" s="1182"/>
      <c r="MRV286" s="1182"/>
      <c r="MRW286" s="1182"/>
      <c r="MRX286" s="1182"/>
      <c r="MRY286" s="1182"/>
      <c r="MRZ286" s="1182"/>
      <c r="MSA286" s="1182"/>
      <c r="MSB286" s="1182"/>
      <c r="MSC286" s="1182"/>
      <c r="MSD286" s="1182"/>
      <c r="MSE286" s="1177"/>
      <c r="MSF286" s="1182"/>
      <c r="MSG286" s="1182"/>
      <c r="MSH286" s="1182"/>
      <c r="MSI286" s="1182"/>
      <c r="MSJ286" s="1182"/>
      <c r="MSK286" s="1182"/>
      <c r="MSL286" s="1182"/>
      <c r="MSM286" s="1182"/>
      <c r="MSN286" s="1182"/>
      <c r="MSO286" s="1182"/>
      <c r="MSP286" s="1182"/>
      <c r="MSQ286" s="1182"/>
      <c r="MSR286" s="1182"/>
      <c r="MSS286" s="1182"/>
      <c r="MST286" s="1177"/>
      <c r="MSU286" s="1182"/>
      <c r="MSV286" s="1182"/>
      <c r="MSW286" s="1182"/>
      <c r="MSX286" s="1182"/>
      <c r="MSY286" s="1182"/>
      <c r="MSZ286" s="1182"/>
      <c r="MTA286" s="1182"/>
      <c r="MTB286" s="1182"/>
      <c r="MTC286" s="1182"/>
      <c r="MTD286" s="1182"/>
      <c r="MTE286" s="1182"/>
      <c r="MTF286" s="1182"/>
      <c r="MTG286" s="1182"/>
      <c r="MTH286" s="1182"/>
      <c r="MTI286" s="1177"/>
      <c r="MTJ286" s="1182"/>
      <c r="MTK286" s="1182"/>
      <c r="MTL286" s="1182"/>
      <c r="MTM286" s="1182"/>
      <c r="MTN286" s="1182"/>
      <c r="MTO286" s="1182"/>
      <c r="MTP286" s="1182"/>
      <c r="MTQ286" s="1182"/>
      <c r="MTR286" s="1182"/>
      <c r="MTS286" s="1182"/>
      <c r="MTT286" s="1182"/>
      <c r="MTU286" s="1182"/>
      <c r="MTV286" s="1182"/>
      <c r="MTW286" s="1182"/>
      <c r="MTX286" s="1177"/>
      <c r="MTY286" s="1182"/>
      <c r="MTZ286" s="1182"/>
      <c r="MUA286" s="1182"/>
      <c r="MUB286" s="1182"/>
      <c r="MUC286" s="1182"/>
      <c r="MUD286" s="1182"/>
      <c r="MUE286" s="1182"/>
      <c r="MUF286" s="1182"/>
      <c r="MUG286" s="1182"/>
      <c r="MUH286" s="1182"/>
      <c r="MUI286" s="1182"/>
      <c r="MUJ286" s="1182"/>
      <c r="MUK286" s="1182"/>
      <c r="MUL286" s="1182"/>
      <c r="MUM286" s="1177"/>
      <c r="MUN286" s="1182"/>
      <c r="MUO286" s="1182"/>
      <c r="MUP286" s="1182"/>
      <c r="MUQ286" s="1182"/>
      <c r="MUR286" s="1182"/>
      <c r="MUS286" s="1182"/>
      <c r="MUT286" s="1182"/>
      <c r="MUU286" s="1182"/>
      <c r="MUV286" s="1182"/>
      <c r="MUW286" s="1182"/>
      <c r="MUX286" s="1182"/>
      <c r="MUY286" s="1182"/>
      <c r="MUZ286" s="1182"/>
      <c r="MVA286" s="1182"/>
      <c r="MVB286" s="1177"/>
      <c r="MVC286" s="1182"/>
      <c r="MVD286" s="1182"/>
      <c r="MVE286" s="1182"/>
      <c r="MVF286" s="1182"/>
      <c r="MVG286" s="1182"/>
      <c r="MVH286" s="1182"/>
      <c r="MVI286" s="1182"/>
      <c r="MVJ286" s="1182"/>
      <c r="MVK286" s="1182"/>
      <c r="MVL286" s="1182"/>
      <c r="MVM286" s="1182"/>
      <c r="MVN286" s="1182"/>
      <c r="MVO286" s="1182"/>
      <c r="MVP286" s="1182"/>
      <c r="MVQ286" s="1177"/>
      <c r="MVR286" s="1182"/>
      <c r="MVS286" s="1182"/>
      <c r="MVT286" s="1182"/>
      <c r="MVU286" s="1182"/>
      <c r="MVV286" s="1182"/>
      <c r="MVW286" s="1182"/>
      <c r="MVX286" s="1182"/>
      <c r="MVY286" s="1182"/>
      <c r="MVZ286" s="1182"/>
      <c r="MWA286" s="1182"/>
      <c r="MWB286" s="1182"/>
      <c r="MWC286" s="1182"/>
      <c r="MWD286" s="1182"/>
      <c r="MWE286" s="1182"/>
      <c r="MWF286" s="1177"/>
      <c r="MWG286" s="1182"/>
      <c r="MWH286" s="1182"/>
      <c r="MWI286" s="1182"/>
      <c r="MWJ286" s="1182"/>
      <c r="MWK286" s="1182"/>
      <c r="MWL286" s="1182"/>
      <c r="MWM286" s="1182"/>
      <c r="MWN286" s="1182"/>
      <c r="MWO286" s="1182"/>
      <c r="MWP286" s="1182"/>
      <c r="MWQ286" s="1182"/>
      <c r="MWR286" s="1182"/>
      <c r="MWS286" s="1182"/>
      <c r="MWT286" s="1182"/>
      <c r="MWU286" s="1177"/>
      <c r="MWV286" s="1182"/>
      <c r="MWW286" s="1182"/>
      <c r="MWX286" s="1182"/>
      <c r="MWY286" s="1182"/>
      <c r="MWZ286" s="1182"/>
      <c r="MXA286" s="1182"/>
      <c r="MXB286" s="1182"/>
      <c r="MXC286" s="1182"/>
      <c r="MXD286" s="1182"/>
      <c r="MXE286" s="1182"/>
      <c r="MXF286" s="1182"/>
      <c r="MXG286" s="1182"/>
      <c r="MXH286" s="1182"/>
      <c r="MXI286" s="1182"/>
      <c r="MXJ286" s="1177"/>
      <c r="MXK286" s="1182"/>
      <c r="MXL286" s="1182"/>
      <c r="MXM286" s="1182"/>
      <c r="MXN286" s="1182"/>
      <c r="MXO286" s="1182"/>
      <c r="MXP286" s="1182"/>
      <c r="MXQ286" s="1182"/>
      <c r="MXR286" s="1182"/>
      <c r="MXS286" s="1182"/>
      <c r="MXT286" s="1182"/>
      <c r="MXU286" s="1182"/>
      <c r="MXV286" s="1182"/>
      <c r="MXW286" s="1182"/>
      <c r="MXX286" s="1182"/>
      <c r="MXY286" s="1177"/>
      <c r="MXZ286" s="1182"/>
      <c r="MYA286" s="1182"/>
      <c r="MYB286" s="1182"/>
      <c r="MYC286" s="1182"/>
      <c r="MYD286" s="1182"/>
      <c r="MYE286" s="1182"/>
      <c r="MYF286" s="1182"/>
      <c r="MYG286" s="1182"/>
      <c r="MYH286" s="1182"/>
      <c r="MYI286" s="1182"/>
      <c r="MYJ286" s="1182"/>
      <c r="MYK286" s="1182"/>
      <c r="MYL286" s="1182"/>
      <c r="MYM286" s="1182"/>
      <c r="MYN286" s="1177"/>
      <c r="MYO286" s="1182"/>
      <c r="MYP286" s="1182"/>
      <c r="MYQ286" s="1182"/>
      <c r="MYR286" s="1182"/>
      <c r="MYS286" s="1182"/>
      <c r="MYT286" s="1182"/>
      <c r="MYU286" s="1182"/>
      <c r="MYV286" s="1182"/>
      <c r="MYW286" s="1182"/>
      <c r="MYX286" s="1182"/>
      <c r="MYY286" s="1182"/>
      <c r="MYZ286" s="1182"/>
      <c r="MZA286" s="1182"/>
      <c r="MZB286" s="1182"/>
      <c r="MZC286" s="1177"/>
      <c r="MZD286" s="1182"/>
      <c r="MZE286" s="1182"/>
      <c r="MZF286" s="1182"/>
      <c r="MZG286" s="1182"/>
      <c r="MZH286" s="1182"/>
      <c r="MZI286" s="1182"/>
      <c r="MZJ286" s="1182"/>
      <c r="MZK286" s="1182"/>
      <c r="MZL286" s="1182"/>
      <c r="MZM286" s="1182"/>
      <c r="MZN286" s="1182"/>
      <c r="MZO286" s="1182"/>
      <c r="MZP286" s="1182"/>
      <c r="MZQ286" s="1182"/>
      <c r="MZR286" s="1177"/>
      <c r="MZS286" s="1182"/>
      <c r="MZT286" s="1182"/>
      <c r="MZU286" s="1182"/>
      <c r="MZV286" s="1182"/>
      <c r="MZW286" s="1182"/>
      <c r="MZX286" s="1182"/>
      <c r="MZY286" s="1182"/>
      <c r="MZZ286" s="1182"/>
      <c r="NAA286" s="1182"/>
      <c r="NAB286" s="1182"/>
      <c r="NAC286" s="1182"/>
      <c r="NAD286" s="1182"/>
      <c r="NAE286" s="1182"/>
      <c r="NAF286" s="1182"/>
      <c r="NAG286" s="1177"/>
      <c r="NAH286" s="1182"/>
      <c r="NAI286" s="1182"/>
      <c r="NAJ286" s="1182"/>
      <c r="NAK286" s="1182"/>
      <c r="NAL286" s="1182"/>
      <c r="NAM286" s="1182"/>
      <c r="NAN286" s="1182"/>
      <c r="NAO286" s="1182"/>
      <c r="NAP286" s="1182"/>
      <c r="NAQ286" s="1182"/>
      <c r="NAR286" s="1182"/>
      <c r="NAS286" s="1182"/>
      <c r="NAT286" s="1182"/>
      <c r="NAU286" s="1182"/>
      <c r="NAV286" s="1177"/>
      <c r="NAW286" s="1182"/>
      <c r="NAX286" s="1182"/>
      <c r="NAY286" s="1182"/>
      <c r="NAZ286" s="1182"/>
      <c r="NBA286" s="1182"/>
      <c r="NBB286" s="1182"/>
      <c r="NBC286" s="1182"/>
      <c r="NBD286" s="1182"/>
      <c r="NBE286" s="1182"/>
      <c r="NBF286" s="1182"/>
      <c r="NBG286" s="1182"/>
      <c r="NBH286" s="1182"/>
      <c r="NBI286" s="1182"/>
      <c r="NBJ286" s="1182"/>
      <c r="NBK286" s="1177"/>
      <c r="NBL286" s="1182"/>
      <c r="NBM286" s="1182"/>
      <c r="NBN286" s="1182"/>
      <c r="NBO286" s="1182"/>
      <c r="NBP286" s="1182"/>
      <c r="NBQ286" s="1182"/>
      <c r="NBR286" s="1182"/>
      <c r="NBS286" s="1182"/>
      <c r="NBT286" s="1182"/>
      <c r="NBU286" s="1182"/>
      <c r="NBV286" s="1182"/>
      <c r="NBW286" s="1182"/>
      <c r="NBX286" s="1182"/>
      <c r="NBY286" s="1182"/>
      <c r="NBZ286" s="1177"/>
      <c r="NCA286" s="1182"/>
      <c r="NCB286" s="1182"/>
      <c r="NCC286" s="1182"/>
      <c r="NCD286" s="1182"/>
      <c r="NCE286" s="1182"/>
      <c r="NCF286" s="1182"/>
      <c r="NCG286" s="1182"/>
      <c r="NCH286" s="1182"/>
      <c r="NCI286" s="1182"/>
      <c r="NCJ286" s="1182"/>
      <c r="NCK286" s="1182"/>
      <c r="NCL286" s="1182"/>
      <c r="NCM286" s="1182"/>
      <c r="NCN286" s="1182"/>
      <c r="NCO286" s="1177"/>
      <c r="NCP286" s="1182"/>
      <c r="NCQ286" s="1182"/>
      <c r="NCR286" s="1182"/>
      <c r="NCS286" s="1182"/>
      <c r="NCT286" s="1182"/>
      <c r="NCU286" s="1182"/>
      <c r="NCV286" s="1182"/>
      <c r="NCW286" s="1182"/>
      <c r="NCX286" s="1182"/>
      <c r="NCY286" s="1182"/>
      <c r="NCZ286" s="1182"/>
      <c r="NDA286" s="1182"/>
      <c r="NDB286" s="1182"/>
      <c r="NDC286" s="1182"/>
      <c r="NDD286" s="1177"/>
      <c r="NDE286" s="1182"/>
      <c r="NDF286" s="1182"/>
      <c r="NDG286" s="1182"/>
      <c r="NDH286" s="1182"/>
      <c r="NDI286" s="1182"/>
      <c r="NDJ286" s="1182"/>
      <c r="NDK286" s="1182"/>
      <c r="NDL286" s="1182"/>
      <c r="NDM286" s="1182"/>
      <c r="NDN286" s="1182"/>
      <c r="NDO286" s="1182"/>
      <c r="NDP286" s="1182"/>
      <c r="NDQ286" s="1182"/>
      <c r="NDR286" s="1182"/>
      <c r="NDS286" s="1177"/>
      <c r="NDT286" s="1182"/>
      <c r="NDU286" s="1182"/>
      <c r="NDV286" s="1182"/>
      <c r="NDW286" s="1182"/>
      <c r="NDX286" s="1182"/>
      <c r="NDY286" s="1182"/>
      <c r="NDZ286" s="1182"/>
      <c r="NEA286" s="1182"/>
      <c r="NEB286" s="1182"/>
      <c r="NEC286" s="1182"/>
      <c r="NED286" s="1182"/>
      <c r="NEE286" s="1182"/>
      <c r="NEF286" s="1182"/>
      <c r="NEG286" s="1182"/>
      <c r="NEH286" s="1177"/>
      <c r="NEI286" s="1182"/>
      <c r="NEJ286" s="1182"/>
      <c r="NEK286" s="1182"/>
      <c r="NEL286" s="1182"/>
      <c r="NEM286" s="1182"/>
      <c r="NEN286" s="1182"/>
      <c r="NEO286" s="1182"/>
      <c r="NEP286" s="1182"/>
      <c r="NEQ286" s="1182"/>
      <c r="NER286" s="1182"/>
      <c r="NES286" s="1182"/>
      <c r="NET286" s="1182"/>
      <c r="NEU286" s="1182"/>
      <c r="NEV286" s="1182"/>
      <c r="NEW286" s="1177"/>
      <c r="NEX286" s="1182"/>
      <c r="NEY286" s="1182"/>
      <c r="NEZ286" s="1182"/>
      <c r="NFA286" s="1182"/>
      <c r="NFB286" s="1182"/>
      <c r="NFC286" s="1182"/>
      <c r="NFD286" s="1182"/>
      <c r="NFE286" s="1182"/>
      <c r="NFF286" s="1182"/>
      <c r="NFG286" s="1182"/>
      <c r="NFH286" s="1182"/>
      <c r="NFI286" s="1182"/>
      <c r="NFJ286" s="1182"/>
      <c r="NFK286" s="1182"/>
      <c r="NFL286" s="1177"/>
      <c r="NFM286" s="1182"/>
      <c r="NFN286" s="1182"/>
      <c r="NFO286" s="1182"/>
      <c r="NFP286" s="1182"/>
      <c r="NFQ286" s="1182"/>
      <c r="NFR286" s="1182"/>
      <c r="NFS286" s="1182"/>
      <c r="NFT286" s="1182"/>
      <c r="NFU286" s="1182"/>
      <c r="NFV286" s="1182"/>
      <c r="NFW286" s="1182"/>
      <c r="NFX286" s="1182"/>
      <c r="NFY286" s="1182"/>
      <c r="NFZ286" s="1182"/>
      <c r="NGA286" s="1177"/>
      <c r="NGB286" s="1182"/>
      <c r="NGC286" s="1182"/>
      <c r="NGD286" s="1182"/>
      <c r="NGE286" s="1182"/>
      <c r="NGF286" s="1182"/>
      <c r="NGG286" s="1182"/>
      <c r="NGH286" s="1182"/>
      <c r="NGI286" s="1182"/>
      <c r="NGJ286" s="1182"/>
      <c r="NGK286" s="1182"/>
      <c r="NGL286" s="1182"/>
      <c r="NGM286" s="1182"/>
      <c r="NGN286" s="1182"/>
      <c r="NGO286" s="1182"/>
      <c r="NGP286" s="1177"/>
      <c r="NGQ286" s="1182"/>
      <c r="NGR286" s="1182"/>
      <c r="NGS286" s="1182"/>
      <c r="NGT286" s="1182"/>
      <c r="NGU286" s="1182"/>
      <c r="NGV286" s="1182"/>
      <c r="NGW286" s="1182"/>
      <c r="NGX286" s="1182"/>
      <c r="NGY286" s="1182"/>
      <c r="NGZ286" s="1182"/>
      <c r="NHA286" s="1182"/>
      <c r="NHB286" s="1182"/>
      <c r="NHC286" s="1182"/>
      <c r="NHD286" s="1182"/>
      <c r="NHE286" s="1177"/>
      <c r="NHF286" s="1182"/>
      <c r="NHG286" s="1182"/>
      <c r="NHH286" s="1182"/>
      <c r="NHI286" s="1182"/>
      <c r="NHJ286" s="1182"/>
      <c r="NHK286" s="1182"/>
      <c r="NHL286" s="1182"/>
      <c r="NHM286" s="1182"/>
      <c r="NHN286" s="1182"/>
      <c r="NHO286" s="1182"/>
      <c r="NHP286" s="1182"/>
      <c r="NHQ286" s="1182"/>
      <c r="NHR286" s="1182"/>
      <c r="NHS286" s="1182"/>
      <c r="NHT286" s="1177"/>
      <c r="NHU286" s="1182"/>
      <c r="NHV286" s="1182"/>
      <c r="NHW286" s="1182"/>
      <c r="NHX286" s="1182"/>
      <c r="NHY286" s="1182"/>
      <c r="NHZ286" s="1182"/>
      <c r="NIA286" s="1182"/>
      <c r="NIB286" s="1182"/>
      <c r="NIC286" s="1182"/>
      <c r="NID286" s="1182"/>
      <c r="NIE286" s="1182"/>
      <c r="NIF286" s="1182"/>
      <c r="NIG286" s="1182"/>
      <c r="NIH286" s="1182"/>
      <c r="NII286" s="1177"/>
      <c r="NIJ286" s="1182"/>
      <c r="NIK286" s="1182"/>
      <c r="NIL286" s="1182"/>
      <c r="NIM286" s="1182"/>
      <c r="NIN286" s="1182"/>
      <c r="NIO286" s="1182"/>
      <c r="NIP286" s="1182"/>
      <c r="NIQ286" s="1182"/>
      <c r="NIR286" s="1182"/>
      <c r="NIS286" s="1182"/>
      <c r="NIT286" s="1182"/>
      <c r="NIU286" s="1182"/>
      <c r="NIV286" s="1182"/>
      <c r="NIW286" s="1182"/>
      <c r="NIX286" s="1177"/>
      <c r="NIY286" s="1182"/>
      <c r="NIZ286" s="1182"/>
      <c r="NJA286" s="1182"/>
      <c r="NJB286" s="1182"/>
      <c r="NJC286" s="1182"/>
      <c r="NJD286" s="1182"/>
      <c r="NJE286" s="1182"/>
      <c r="NJF286" s="1182"/>
      <c r="NJG286" s="1182"/>
      <c r="NJH286" s="1182"/>
      <c r="NJI286" s="1182"/>
      <c r="NJJ286" s="1182"/>
      <c r="NJK286" s="1182"/>
      <c r="NJL286" s="1182"/>
      <c r="NJM286" s="1177"/>
      <c r="NJN286" s="1182"/>
      <c r="NJO286" s="1182"/>
      <c r="NJP286" s="1182"/>
      <c r="NJQ286" s="1182"/>
      <c r="NJR286" s="1182"/>
      <c r="NJS286" s="1182"/>
      <c r="NJT286" s="1182"/>
      <c r="NJU286" s="1182"/>
      <c r="NJV286" s="1182"/>
      <c r="NJW286" s="1182"/>
      <c r="NJX286" s="1182"/>
      <c r="NJY286" s="1182"/>
      <c r="NJZ286" s="1182"/>
      <c r="NKA286" s="1182"/>
      <c r="NKB286" s="1177"/>
      <c r="NKC286" s="1182"/>
      <c r="NKD286" s="1182"/>
      <c r="NKE286" s="1182"/>
      <c r="NKF286" s="1182"/>
      <c r="NKG286" s="1182"/>
      <c r="NKH286" s="1182"/>
      <c r="NKI286" s="1182"/>
      <c r="NKJ286" s="1182"/>
      <c r="NKK286" s="1182"/>
      <c r="NKL286" s="1182"/>
      <c r="NKM286" s="1182"/>
      <c r="NKN286" s="1182"/>
      <c r="NKO286" s="1182"/>
      <c r="NKP286" s="1182"/>
      <c r="NKQ286" s="1177"/>
      <c r="NKR286" s="1182"/>
      <c r="NKS286" s="1182"/>
      <c r="NKT286" s="1182"/>
      <c r="NKU286" s="1182"/>
      <c r="NKV286" s="1182"/>
      <c r="NKW286" s="1182"/>
      <c r="NKX286" s="1182"/>
      <c r="NKY286" s="1182"/>
      <c r="NKZ286" s="1182"/>
      <c r="NLA286" s="1182"/>
      <c r="NLB286" s="1182"/>
      <c r="NLC286" s="1182"/>
      <c r="NLD286" s="1182"/>
      <c r="NLE286" s="1182"/>
      <c r="NLF286" s="1177"/>
      <c r="NLG286" s="1182"/>
      <c r="NLH286" s="1182"/>
      <c r="NLI286" s="1182"/>
      <c r="NLJ286" s="1182"/>
      <c r="NLK286" s="1182"/>
      <c r="NLL286" s="1182"/>
      <c r="NLM286" s="1182"/>
      <c r="NLN286" s="1182"/>
      <c r="NLO286" s="1182"/>
      <c r="NLP286" s="1182"/>
      <c r="NLQ286" s="1182"/>
      <c r="NLR286" s="1182"/>
      <c r="NLS286" s="1182"/>
      <c r="NLT286" s="1182"/>
      <c r="NLU286" s="1177"/>
      <c r="NLV286" s="1182"/>
      <c r="NLW286" s="1182"/>
      <c r="NLX286" s="1182"/>
      <c r="NLY286" s="1182"/>
      <c r="NLZ286" s="1182"/>
      <c r="NMA286" s="1182"/>
      <c r="NMB286" s="1182"/>
      <c r="NMC286" s="1182"/>
      <c r="NMD286" s="1182"/>
      <c r="NME286" s="1182"/>
      <c r="NMF286" s="1182"/>
      <c r="NMG286" s="1182"/>
      <c r="NMH286" s="1182"/>
      <c r="NMI286" s="1182"/>
      <c r="NMJ286" s="1177"/>
      <c r="NMK286" s="1182"/>
      <c r="NML286" s="1182"/>
      <c r="NMM286" s="1182"/>
      <c r="NMN286" s="1182"/>
      <c r="NMO286" s="1182"/>
      <c r="NMP286" s="1182"/>
      <c r="NMQ286" s="1182"/>
      <c r="NMR286" s="1182"/>
      <c r="NMS286" s="1182"/>
      <c r="NMT286" s="1182"/>
      <c r="NMU286" s="1182"/>
      <c r="NMV286" s="1182"/>
      <c r="NMW286" s="1182"/>
      <c r="NMX286" s="1182"/>
      <c r="NMY286" s="1177"/>
      <c r="NMZ286" s="1182"/>
      <c r="NNA286" s="1182"/>
      <c r="NNB286" s="1182"/>
      <c r="NNC286" s="1182"/>
      <c r="NND286" s="1182"/>
      <c r="NNE286" s="1182"/>
      <c r="NNF286" s="1182"/>
      <c r="NNG286" s="1182"/>
      <c r="NNH286" s="1182"/>
      <c r="NNI286" s="1182"/>
      <c r="NNJ286" s="1182"/>
      <c r="NNK286" s="1182"/>
      <c r="NNL286" s="1182"/>
      <c r="NNM286" s="1182"/>
      <c r="NNN286" s="1177"/>
      <c r="NNO286" s="1182"/>
      <c r="NNP286" s="1182"/>
      <c r="NNQ286" s="1182"/>
      <c r="NNR286" s="1182"/>
      <c r="NNS286" s="1182"/>
      <c r="NNT286" s="1182"/>
      <c r="NNU286" s="1182"/>
      <c r="NNV286" s="1182"/>
      <c r="NNW286" s="1182"/>
      <c r="NNX286" s="1182"/>
      <c r="NNY286" s="1182"/>
      <c r="NNZ286" s="1182"/>
      <c r="NOA286" s="1182"/>
      <c r="NOB286" s="1182"/>
      <c r="NOC286" s="1177"/>
      <c r="NOD286" s="1182"/>
      <c r="NOE286" s="1182"/>
      <c r="NOF286" s="1182"/>
      <c r="NOG286" s="1182"/>
      <c r="NOH286" s="1182"/>
      <c r="NOI286" s="1182"/>
      <c r="NOJ286" s="1182"/>
      <c r="NOK286" s="1182"/>
      <c r="NOL286" s="1182"/>
      <c r="NOM286" s="1182"/>
      <c r="NON286" s="1182"/>
      <c r="NOO286" s="1182"/>
      <c r="NOP286" s="1182"/>
      <c r="NOQ286" s="1182"/>
      <c r="NOR286" s="1177"/>
      <c r="NOS286" s="1182"/>
      <c r="NOT286" s="1182"/>
      <c r="NOU286" s="1182"/>
      <c r="NOV286" s="1182"/>
      <c r="NOW286" s="1182"/>
      <c r="NOX286" s="1182"/>
      <c r="NOY286" s="1182"/>
      <c r="NOZ286" s="1182"/>
      <c r="NPA286" s="1182"/>
      <c r="NPB286" s="1182"/>
      <c r="NPC286" s="1182"/>
      <c r="NPD286" s="1182"/>
      <c r="NPE286" s="1182"/>
      <c r="NPF286" s="1182"/>
      <c r="NPG286" s="1177"/>
      <c r="NPH286" s="1182"/>
      <c r="NPI286" s="1182"/>
      <c r="NPJ286" s="1182"/>
      <c r="NPK286" s="1182"/>
      <c r="NPL286" s="1182"/>
      <c r="NPM286" s="1182"/>
      <c r="NPN286" s="1182"/>
      <c r="NPO286" s="1182"/>
      <c r="NPP286" s="1182"/>
      <c r="NPQ286" s="1182"/>
      <c r="NPR286" s="1182"/>
      <c r="NPS286" s="1182"/>
      <c r="NPT286" s="1182"/>
      <c r="NPU286" s="1182"/>
      <c r="NPV286" s="1177"/>
      <c r="NPW286" s="1182"/>
      <c r="NPX286" s="1182"/>
      <c r="NPY286" s="1182"/>
      <c r="NPZ286" s="1182"/>
      <c r="NQA286" s="1182"/>
      <c r="NQB286" s="1182"/>
      <c r="NQC286" s="1182"/>
      <c r="NQD286" s="1182"/>
      <c r="NQE286" s="1182"/>
      <c r="NQF286" s="1182"/>
      <c r="NQG286" s="1182"/>
      <c r="NQH286" s="1182"/>
      <c r="NQI286" s="1182"/>
      <c r="NQJ286" s="1182"/>
      <c r="NQK286" s="1177"/>
      <c r="NQL286" s="1182"/>
      <c r="NQM286" s="1182"/>
      <c r="NQN286" s="1182"/>
      <c r="NQO286" s="1182"/>
      <c r="NQP286" s="1182"/>
      <c r="NQQ286" s="1182"/>
      <c r="NQR286" s="1182"/>
      <c r="NQS286" s="1182"/>
      <c r="NQT286" s="1182"/>
      <c r="NQU286" s="1182"/>
      <c r="NQV286" s="1182"/>
      <c r="NQW286" s="1182"/>
      <c r="NQX286" s="1182"/>
      <c r="NQY286" s="1182"/>
      <c r="NQZ286" s="1177"/>
      <c r="NRA286" s="1182"/>
      <c r="NRB286" s="1182"/>
      <c r="NRC286" s="1182"/>
      <c r="NRD286" s="1182"/>
      <c r="NRE286" s="1182"/>
      <c r="NRF286" s="1182"/>
      <c r="NRG286" s="1182"/>
      <c r="NRH286" s="1182"/>
      <c r="NRI286" s="1182"/>
      <c r="NRJ286" s="1182"/>
      <c r="NRK286" s="1182"/>
      <c r="NRL286" s="1182"/>
      <c r="NRM286" s="1182"/>
      <c r="NRN286" s="1182"/>
      <c r="NRO286" s="1177"/>
      <c r="NRP286" s="1182"/>
      <c r="NRQ286" s="1182"/>
      <c r="NRR286" s="1182"/>
      <c r="NRS286" s="1182"/>
      <c r="NRT286" s="1182"/>
      <c r="NRU286" s="1182"/>
      <c r="NRV286" s="1182"/>
      <c r="NRW286" s="1182"/>
      <c r="NRX286" s="1182"/>
      <c r="NRY286" s="1182"/>
      <c r="NRZ286" s="1182"/>
      <c r="NSA286" s="1182"/>
      <c r="NSB286" s="1182"/>
      <c r="NSC286" s="1182"/>
      <c r="NSD286" s="1177"/>
      <c r="NSE286" s="1182"/>
      <c r="NSF286" s="1182"/>
      <c r="NSG286" s="1182"/>
      <c r="NSH286" s="1182"/>
      <c r="NSI286" s="1182"/>
      <c r="NSJ286" s="1182"/>
      <c r="NSK286" s="1182"/>
      <c r="NSL286" s="1182"/>
      <c r="NSM286" s="1182"/>
      <c r="NSN286" s="1182"/>
      <c r="NSO286" s="1182"/>
      <c r="NSP286" s="1182"/>
      <c r="NSQ286" s="1182"/>
      <c r="NSR286" s="1182"/>
      <c r="NSS286" s="1177"/>
      <c r="NST286" s="1182"/>
      <c r="NSU286" s="1182"/>
      <c r="NSV286" s="1182"/>
      <c r="NSW286" s="1182"/>
      <c r="NSX286" s="1182"/>
      <c r="NSY286" s="1182"/>
      <c r="NSZ286" s="1182"/>
      <c r="NTA286" s="1182"/>
      <c r="NTB286" s="1182"/>
      <c r="NTC286" s="1182"/>
      <c r="NTD286" s="1182"/>
      <c r="NTE286" s="1182"/>
      <c r="NTF286" s="1182"/>
      <c r="NTG286" s="1182"/>
      <c r="NTH286" s="1177"/>
      <c r="NTI286" s="1182"/>
      <c r="NTJ286" s="1182"/>
      <c r="NTK286" s="1182"/>
      <c r="NTL286" s="1182"/>
      <c r="NTM286" s="1182"/>
      <c r="NTN286" s="1182"/>
      <c r="NTO286" s="1182"/>
      <c r="NTP286" s="1182"/>
      <c r="NTQ286" s="1182"/>
      <c r="NTR286" s="1182"/>
      <c r="NTS286" s="1182"/>
      <c r="NTT286" s="1182"/>
      <c r="NTU286" s="1182"/>
      <c r="NTV286" s="1182"/>
      <c r="NTW286" s="1177"/>
      <c r="NTX286" s="1182"/>
      <c r="NTY286" s="1182"/>
      <c r="NTZ286" s="1182"/>
      <c r="NUA286" s="1182"/>
      <c r="NUB286" s="1182"/>
      <c r="NUC286" s="1182"/>
      <c r="NUD286" s="1182"/>
      <c r="NUE286" s="1182"/>
      <c r="NUF286" s="1182"/>
      <c r="NUG286" s="1182"/>
      <c r="NUH286" s="1182"/>
      <c r="NUI286" s="1182"/>
      <c r="NUJ286" s="1182"/>
      <c r="NUK286" s="1182"/>
      <c r="NUL286" s="1177"/>
      <c r="NUM286" s="1182"/>
      <c r="NUN286" s="1182"/>
      <c r="NUO286" s="1182"/>
      <c r="NUP286" s="1182"/>
      <c r="NUQ286" s="1182"/>
      <c r="NUR286" s="1182"/>
      <c r="NUS286" s="1182"/>
      <c r="NUT286" s="1182"/>
      <c r="NUU286" s="1182"/>
      <c r="NUV286" s="1182"/>
      <c r="NUW286" s="1182"/>
      <c r="NUX286" s="1182"/>
      <c r="NUY286" s="1182"/>
      <c r="NUZ286" s="1182"/>
      <c r="NVA286" s="1177"/>
      <c r="NVB286" s="1182"/>
      <c r="NVC286" s="1182"/>
      <c r="NVD286" s="1182"/>
      <c r="NVE286" s="1182"/>
      <c r="NVF286" s="1182"/>
      <c r="NVG286" s="1182"/>
      <c r="NVH286" s="1182"/>
      <c r="NVI286" s="1182"/>
      <c r="NVJ286" s="1182"/>
      <c r="NVK286" s="1182"/>
      <c r="NVL286" s="1182"/>
      <c r="NVM286" s="1182"/>
      <c r="NVN286" s="1182"/>
      <c r="NVO286" s="1182"/>
      <c r="NVP286" s="1177"/>
      <c r="NVQ286" s="1182"/>
      <c r="NVR286" s="1182"/>
      <c r="NVS286" s="1182"/>
      <c r="NVT286" s="1182"/>
      <c r="NVU286" s="1182"/>
      <c r="NVV286" s="1182"/>
      <c r="NVW286" s="1182"/>
      <c r="NVX286" s="1182"/>
      <c r="NVY286" s="1182"/>
      <c r="NVZ286" s="1182"/>
      <c r="NWA286" s="1182"/>
      <c r="NWB286" s="1182"/>
      <c r="NWC286" s="1182"/>
      <c r="NWD286" s="1182"/>
      <c r="NWE286" s="1177"/>
      <c r="NWF286" s="1182"/>
      <c r="NWG286" s="1182"/>
      <c r="NWH286" s="1182"/>
      <c r="NWI286" s="1182"/>
      <c r="NWJ286" s="1182"/>
      <c r="NWK286" s="1182"/>
      <c r="NWL286" s="1182"/>
      <c r="NWM286" s="1182"/>
      <c r="NWN286" s="1182"/>
      <c r="NWO286" s="1182"/>
      <c r="NWP286" s="1182"/>
      <c r="NWQ286" s="1182"/>
      <c r="NWR286" s="1182"/>
      <c r="NWS286" s="1182"/>
      <c r="NWT286" s="1177"/>
      <c r="NWU286" s="1182"/>
      <c r="NWV286" s="1182"/>
      <c r="NWW286" s="1182"/>
      <c r="NWX286" s="1182"/>
      <c r="NWY286" s="1182"/>
      <c r="NWZ286" s="1182"/>
      <c r="NXA286" s="1182"/>
      <c r="NXB286" s="1182"/>
      <c r="NXC286" s="1182"/>
      <c r="NXD286" s="1182"/>
      <c r="NXE286" s="1182"/>
      <c r="NXF286" s="1182"/>
      <c r="NXG286" s="1182"/>
      <c r="NXH286" s="1182"/>
      <c r="NXI286" s="1177"/>
      <c r="NXJ286" s="1182"/>
      <c r="NXK286" s="1182"/>
      <c r="NXL286" s="1182"/>
      <c r="NXM286" s="1182"/>
      <c r="NXN286" s="1182"/>
      <c r="NXO286" s="1182"/>
      <c r="NXP286" s="1182"/>
      <c r="NXQ286" s="1182"/>
      <c r="NXR286" s="1182"/>
      <c r="NXS286" s="1182"/>
      <c r="NXT286" s="1182"/>
      <c r="NXU286" s="1182"/>
      <c r="NXV286" s="1182"/>
      <c r="NXW286" s="1182"/>
      <c r="NXX286" s="1177"/>
      <c r="NXY286" s="1182"/>
      <c r="NXZ286" s="1182"/>
      <c r="NYA286" s="1182"/>
      <c r="NYB286" s="1182"/>
      <c r="NYC286" s="1182"/>
      <c r="NYD286" s="1182"/>
      <c r="NYE286" s="1182"/>
      <c r="NYF286" s="1182"/>
      <c r="NYG286" s="1182"/>
      <c r="NYH286" s="1182"/>
      <c r="NYI286" s="1182"/>
      <c r="NYJ286" s="1182"/>
      <c r="NYK286" s="1182"/>
      <c r="NYL286" s="1182"/>
      <c r="NYM286" s="1177"/>
      <c r="NYN286" s="1182"/>
      <c r="NYO286" s="1182"/>
      <c r="NYP286" s="1182"/>
      <c r="NYQ286" s="1182"/>
      <c r="NYR286" s="1182"/>
      <c r="NYS286" s="1182"/>
      <c r="NYT286" s="1182"/>
      <c r="NYU286" s="1182"/>
      <c r="NYV286" s="1182"/>
      <c r="NYW286" s="1182"/>
      <c r="NYX286" s="1182"/>
      <c r="NYY286" s="1182"/>
      <c r="NYZ286" s="1182"/>
      <c r="NZA286" s="1182"/>
      <c r="NZB286" s="1177"/>
      <c r="NZC286" s="1182"/>
      <c r="NZD286" s="1182"/>
      <c r="NZE286" s="1182"/>
      <c r="NZF286" s="1182"/>
      <c r="NZG286" s="1182"/>
      <c r="NZH286" s="1182"/>
      <c r="NZI286" s="1182"/>
      <c r="NZJ286" s="1182"/>
      <c r="NZK286" s="1182"/>
      <c r="NZL286" s="1182"/>
      <c r="NZM286" s="1182"/>
      <c r="NZN286" s="1182"/>
      <c r="NZO286" s="1182"/>
      <c r="NZP286" s="1182"/>
      <c r="NZQ286" s="1177"/>
      <c r="NZR286" s="1182"/>
      <c r="NZS286" s="1182"/>
      <c r="NZT286" s="1182"/>
      <c r="NZU286" s="1182"/>
      <c r="NZV286" s="1182"/>
      <c r="NZW286" s="1182"/>
      <c r="NZX286" s="1182"/>
      <c r="NZY286" s="1182"/>
      <c r="NZZ286" s="1182"/>
      <c r="OAA286" s="1182"/>
      <c r="OAB286" s="1182"/>
      <c r="OAC286" s="1182"/>
      <c r="OAD286" s="1182"/>
      <c r="OAE286" s="1182"/>
      <c r="OAF286" s="1177"/>
      <c r="OAG286" s="1182"/>
      <c r="OAH286" s="1182"/>
      <c r="OAI286" s="1182"/>
      <c r="OAJ286" s="1182"/>
      <c r="OAK286" s="1182"/>
      <c r="OAL286" s="1182"/>
      <c r="OAM286" s="1182"/>
      <c r="OAN286" s="1182"/>
      <c r="OAO286" s="1182"/>
      <c r="OAP286" s="1182"/>
      <c r="OAQ286" s="1182"/>
      <c r="OAR286" s="1182"/>
      <c r="OAS286" s="1182"/>
      <c r="OAT286" s="1182"/>
      <c r="OAU286" s="1177"/>
      <c r="OAV286" s="1182"/>
      <c r="OAW286" s="1182"/>
      <c r="OAX286" s="1182"/>
      <c r="OAY286" s="1182"/>
      <c r="OAZ286" s="1182"/>
      <c r="OBA286" s="1182"/>
      <c r="OBB286" s="1182"/>
      <c r="OBC286" s="1182"/>
      <c r="OBD286" s="1182"/>
      <c r="OBE286" s="1182"/>
      <c r="OBF286" s="1182"/>
      <c r="OBG286" s="1182"/>
      <c r="OBH286" s="1182"/>
      <c r="OBI286" s="1182"/>
      <c r="OBJ286" s="1177"/>
      <c r="OBK286" s="1182"/>
      <c r="OBL286" s="1182"/>
      <c r="OBM286" s="1182"/>
      <c r="OBN286" s="1182"/>
      <c r="OBO286" s="1182"/>
      <c r="OBP286" s="1182"/>
      <c r="OBQ286" s="1182"/>
      <c r="OBR286" s="1182"/>
      <c r="OBS286" s="1182"/>
      <c r="OBT286" s="1182"/>
      <c r="OBU286" s="1182"/>
      <c r="OBV286" s="1182"/>
      <c r="OBW286" s="1182"/>
      <c r="OBX286" s="1182"/>
      <c r="OBY286" s="1177"/>
      <c r="OBZ286" s="1182"/>
      <c r="OCA286" s="1182"/>
      <c r="OCB286" s="1182"/>
      <c r="OCC286" s="1182"/>
      <c r="OCD286" s="1182"/>
      <c r="OCE286" s="1182"/>
      <c r="OCF286" s="1182"/>
      <c r="OCG286" s="1182"/>
      <c r="OCH286" s="1182"/>
      <c r="OCI286" s="1182"/>
      <c r="OCJ286" s="1182"/>
      <c r="OCK286" s="1182"/>
      <c r="OCL286" s="1182"/>
      <c r="OCM286" s="1182"/>
      <c r="OCN286" s="1177"/>
      <c r="OCO286" s="1182"/>
      <c r="OCP286" s="1182"/>
      <c r="OCQ286" s="1182"/>
      <c r="OCR286" s="1182"/>
      <c r="OCS286" s="1182"/>
      <c r="OCT286" s="1182"/>
      <c r="OCU286" s="1182"/>
      <c r="OCV286" s="1182"/>
      <c r="OCW286" s="1182"/>
      <c r="OCX286" s="1182"/>
      <c r="OCY286" s="1182"/>
      <c r="OCZ286" s="1182"/>
      <c r="ODA286" s="1182"/>
      <c r="ODB286" s="1182"/>
      <c r="ODC286" s="1177"/>
      <c r="ODD286" s="1182"/>
      <c r="ODE286" s="1182"/>
      <c r="ODF286" s="1182"/>
      <c r="ODG286" s="1182"/>
      <c r="ODH286" s="1182"/>
      <c r="ODI286" s="1182"/>
      <c r="ODJ286" s="1182"/>
      <c r="ODK286" s="1182"/>
      <c r="ODL286" s="1182"/>
      <c r="ODM286" s="1182"/>
      <c r="ODN286" s="1182"/>
      <c r="ODO286" s="1182"/>
      <c r="ODP286" s="1182"/>
      <c r="ODQ286" s="1182"/>
      <c r="ODR286" s="1177"/>
      <c r="ODS286" s="1182"/>
      <c r="ODT286" s="1182"/>
      <c r="ODU286" s="1182"/>
      <c r="ODV286" s="1182"/>
      <c r="ODW286" s="1182"/>
      <c r="ODX286" s="1182"/>
      <c r="ODY286" s="1182"/>
      <c r="ODZ286" s="1182"/>
      <c r="OEA286" s="1182"/>
      <c r="OEB286" s="1182"/>
      <c r="OEC286" s="1182"/>
      <c r="OED286" s="1182"/>
      <c r="OEE286" s="1182"/>
      <c r="OEF286" s="1182"/>
      <c r="OEG286" s="1177"/>
      <c r="OEH286" s="1182"/>
      <c r="OEI286" s="1182"/>
      <c r="OEJ286" s="1182"/>
      <c r="OEK286" s="1182"/>
      <c r="OEL286" s="1182"/>
      <c r="OEM286" s="1182"/>
      <c r="OEN286" s="1182"/>
      <c r="OEO286" s="1182"/>
      <c r="OEP286" s="1182"/>
      <c r="OEQ286" s="1182"/>
      <c r="OER286" s="1182"/>
      <c r="OES286" s="1182"/>
      <c r="OET286" s="1182"/>
      <c r="OEU286" s="1182"/>
      <c r="OEV286" s="1177"/>
      <c r="OEW286" s="1182"/>
      <c r="OEX286" s="1182"/>
      <c r="OEY286" s="1182"/>
      <c r="OEZ286" s="1182"/>
      <c r="OFA286" s="1182"/>
      <c r="OFB286" s="1182"/>
      <c r="OFC286" s="1182"/>
      <c r="OFD286" s="1182"/>
      <c r="OFE286" s="1182"/>
      <c r="OFF286" s="1182"/>
      <c r="OFG286" s="1182"/>
      <c r="OFH286" s="1182"/>
      <c r="OFI286" s="1182"/>
      <c r="OFJ286" s="1182"/>
      <c r="OFK286" s="1177"/>
      <c r="OFL286" s="1182"/>
      <c r="OFM286" s="1182"/>
      <c r="OFN286" s="1182"/>
      <c r="OFO286" s="1182"/>
      <c r="OFP286" s="1182"/>
      <c r="OFQ286" s="1182"/>
      <c r="OFR286" s="1182"/>
      <c r="OFS286" s="1182"/>
      <c r="OFT286" s="1182"/>
      <c r="OFU286" s="1182"/>
      <c r="OFV286" s="1182"/>
      <c r="OFW286" s="1182"/>
      <c r="OFX286" s="1182"/>
      <c r="OFY286" s="1182"/>
      <c r="OFZ286" s="1177"/>
      <c r="OGA286" s="1182"/>
      <c r="OGB286" s="1182"/>
      <c r="OGC286" s="1182"/>
      <c r="OGD286" s="1182"/>
      <c r="OGE286" s="1182"/>
      <c r="OGF286" s="1182"/>
      <c r="OGG286" s="1182"/>
      <c r="OGH286" s="1182"/>
      <c r="OGI286" s="1182"/>
      <c r="OGJ286" s="1182"/>
      <c r="OGK286" s="1182"/>
      <c r="OGL286" s="1182"/>
      <c r="OGM286" s="1182"/>
      <c r="OGN286" s="1182"/>
      <c r="OGO286" s="1177"/>
      <c r="OGP286" s="1182"/>
      <c r="OGQ286" s="1182"/>
      <c r="OGR286" s="1182"/>
      <c r="OGS286" s="1182"/>
      <c r="OGT286" s="1182"/>
      <c r="OGU286" s="1182"/>
      <c r="OGV286" s="1182"/>
      <c r="OGW286" s="1182"/>
      <c r="OGX286" s="1182"/>
      <c r="OGY286" s="1182"/>
      <c r="OGZ286" s="1182"/>
      <c r="OHA286" s="1182"/>
      <c r="OHB286" s="1182"/>
      <c r="OHC286" s="1182"/>
      <c r="OHD286" s="1177"/>
      <c r="OHE286" s="1182"/>
      <c r="OHF286" s="1182"/>
      <c r="OHG286" s="1182"/>
      <c r="OHH286" s="1182"/>
      <c r="OHI286" s="1182"/>
      <c r="OHJ286" s="1182"/>
      <c r="OHK286" s="1182"/>
      <c r="OHL286" s="1182"/>
      <c r="OHM286" s="1182"/>
      <c r="OHN286" s="1182"/>
      <c r="OHO286" s="1182"/>
      <c r="OHP286" s="1182"/>
      <c r="OHQ286" s="1182"/>
      <c r="OHR286" s="1182"/>
      <c r="OHS286" s="1177"/>
      <c r="OHT286" s="1182"/>
      <c r="OHU286" s="1182"/>
      <c r="OHV286" s="1182"/>
      <c r="OHW286" s="1182"/>
      <c r="OHX286" s="1182"/>
      <c r="OHY286" s="1182"/>
      <c r="OHZ286" s="1182"/>
      <c r="OIA286" s="1182"/>
      <c r="OIB286" s="1182"/>
      <c r="OIC286" s="1182"/>
      <c r="OID286" s="1182"/>
      <c r="OIE286" s="1182"/>
      <c r="OIF286" s="1182"/>
      <c r="OIG286" s="1182"/>
      <c r="OIH286" s="1177"/>
      <c r="OII286" s="1182"/>
      <c r="OIJ286" s="1182"/>
      <c r="OIK286" s="1182"/>
      <c r="OIL286" s="1182"/>
      <c r="OIM286" s="1182"/>
      <c r="OIN286" s="1182"/>
      <c r="OIO286" s="1182"/>
      <c r="OIP286" s="1182"/>
      <c r="OIQ286" s="1182"/>
      <c r="OIR286" s="1182"/>
      <c r="OIS286" s="1182"/>
      <c r="OIT286" s="1182"/>
      <c r="OIU286" s="1182"/>
      <c r="OIV286" s="1182"/>
      <c r="OIW286" s="1177"/>
      <c r="OIX286" s="1182"/>
      <c r="OIY286" s="1182"/>
      <c r="OIZ286" s="1182"/>
      <c r="OJA286" s="1182"/>
      <c r="OJB286" s="1182"/>
      <c r="OJC286" s="1182"/>
      <c r="OJD286" s="1182"/>
      <c r="OJE286" s="1182"/>
      <c r="OJF286" s="1182"/>
      <c r="OJG286" s="1182"/>
      <c r="OJH286" s="1182"/>
      <c r="OJI286" s="1182"/>
      <c r="OJJ286" s="1182"/>
      <c r="OJK286" s="1182"/>
      <c r="OJL286" s="1177"/>
      <c r="OJM286" s="1182"/>
      <c r="OJN286" s="1182"/>
      <c r="OJO286" s="1182"/>
      <c r="OJP286" s="1182"/>
      <c r="OJQ286" s="1182"/>
      <c r="OJR286" s="1182"/>
      <c r="OJS286" s="1182"/>
      <c r="OJT286" s="1182"/>
      <c r="OJU286" s="1182"/>
      <c r="OJV286" s="1182"/>
      <c r="OJW286" s="1182"/>
      <c r="OJX286" s="1182"/>
      <c r="OJY286" s="1182"/>
      <c r="OJZ286" s="1182"/>
      <c r="OKA286" s="1177"/>
      <c r="OKB286" s="1182"/>
      <c r="OKC286" s="1182"/>
      <c r="OKD286" s="1182"/>
      <c r="OKE286" s="1182"/>
      <c r="OKF286" s="1182"/>
      <c r="OKG286" s="1182"/>
      <c r="OKH286" s="1182"/>
      <c r="OKI286" s="1182"/>
      <c r="OKJ286" s="1182"/>
      <c r="OKK286" s="1182"/>
      <c r="OKL286" s="1182"/>
      <c r="OKM286" s="1182"/>
      <c r="OKN286" s="1182"/>
      <c r="OKO286" s="1182"/>
      <c r="OKP286" s="1177"/>
      <c r="OKQ286" s="1182"/>
      <c r="OKR286" s="1182"/>
      <c r="OKS286" s="1182"/>
      <c r="OKT286" s="1182"/>
      <c r="OKU286" s="1182"/>
      <c r="OKV286" s="1182"/>
      <c r="OKW286" s="1182"/>
      <c r="OKX286" s="1182"/>
      <c r="OKY286" s="1182"/>
      <c r="OKZ286" s="1182"/>
      <c r="OLA286" s="1182"/>
      <c r="OLB286" s="1182"/>
      <c r="OLC286" s="1182"/>
      <c r="OLD286" s="1182"/>
      <c r="OLE286" s="1177"/>
      <c r="OLF286" s="1182"/>
      <c r="OLG286" s="1182"/>
      <c r="OLH286" s="1182"/>
      <c r="OLI286" s="1182"/>
      <c r="OLJ286" s="1182"/>
      <c r="OLK286" s="1182"/>
      <c r="OLL286" s="1182"/>
      <c r="OLM286" s="1182"/>
      <c r="OLN286" s="1182"/>
      <c r="OLO286" s="1182"/>
      <c r="OLP286" s="1182"/>
      <c r="OLQ286" s="1182"/>
      <c r="OLR286" s="1182"/>
      <c r="OLS286" s="1182"/>
      <c r="OLT286" s="1177"/>
      <c r="OLU286" s="1182"/>
      <c r="OLV286" s="1182"/>
      <c r="OLW286" s="1182"/>
      <c r="OLX286" s="1182"/>
      <c r="OLY286" s="1182"/>
      <c r="OLZ286" s="1182"/>
      <c r="OMA286" s="1182"/>
      <c r="OMB286" s="1182"/>
      <c r="OMC286" s="1182"/>
      <c r="OMD286" s="1182"/>
      <c r="OME286" s="1182"/>
      <c r="OMF286" s="1182"/>
      <c r="OMG286" s="1182"/>
      <c r="OMH286" s="1182"/>
      <c r="OMI286" s="1177"/>
      <c r="OMJ286" s="1182"/>
      <c r="OMK286" s="1182"/>
      <c r="OML286" s="1182"/>
      <c r="OMM286" s="1182"/>
      <c r="OMN286" s="1182"/>
      <c r="OMO286" s="1182"/>
      <c r="OMP286" s="1182"/>
      <c r="OMQ286" s="1182"/>
      <c r="OMR286" s="1182"/>
      <c r="OMS286" s="1182"/>
      <c r="OMT286" s="1182"/>
      <c r="OMU286" s="1182"/>
      <c r="OMV286" s="1182"/>
      <c r="OMW286" s="1182"/>
      <c r="OMX286" s="1177"/>
      <c r="OMY286" s="1182"/>
      <c r="OMZ286" s="1182"/>
      <c r="ONA286" s="1182"/>
      <c r="ONB286" s="1182"/>
      <c r="ONC286" s="1182"/>
      <c r="OND286" s="1182"/>
      <c r="ONE286" s="1182"/>
      <c r="ONF286" s="1182"/>
      <c r="ONG286" s="1182"/>
      <c r="ONH286" s="1182"/>
      <c r="ONI286" s="1182"/>
      <c r="ONJ286" s="1182"/>
      <c r="ONK286" s="1182"/>
      <c r="ONL286" s="1182"/>
      <c r="ONM286" s="1177"/>
      <c r="ONN286" s="1182"/>
      <c r="ONO286" s="1182"/>
      <c r="ONP286" s="1182"/>
      <c r="ONQ286" s="1182"/>
      <c r="ONR286" s="1182"/>
      <c r="ONS286" s="1182"/>
      <c r="ONT286" s="1182"/>
      <c r="ONU286" s="1182"/>
      <c r="ONV286" s="1182"/>
      <c r="ONW286" s="1182"/>
      <c r="ONX286" s="1182"/>
      <c r="ONY286" s="1182"/>
      <c r="ONZ286" s="1182"/>
      <c r="OOA286" s="1182"/>
      <c r="OOB286" s="1177"/>
      <c r="OOC286" s="1182"/>
      <c r="OOD286" s="1182"/>
      <c r="OOE286" s="1182"/>
      <c r="OOF286" s="1182"/>
      <c r="OOG286" s="1182"/>
      <c r="OOH286" s="1182"/>
      <c r="OOI286" s="1182"/>
      <c r="OOJ286" s="1182"/>
      <c r="OOK286" s="1182"/>
      <c r="OOL286" s="1182"/>
      <c r="OOM286" s="1182"/>
      <c r="OON286" s="1182"/>
      <c r="OOO286" s="1182"/>
      <c r="OOP286" s="1182"/>
      <c r="OOQ286" s="1177"/>
      <c r="OOR286" s="1182"/>
      <c r="OOS286" s="1182"/>
      <c r="OOT286" s="1182"/>
      <c r="OOU286" s="1182"/>
      <c r="OOV286" s="1182"/>
      <c r="OOW286" s="1182"/>
      <c r="OOX286" s="1182"/>
      <c r="OOY286" s="1182"/>
      <c r="OOZ286" s="1182"/>
      <c r="OPA286" s="1182"/>
      <c r="OPB286" s="1182"/>
      <c r="OPC286" s="1182"/>
      <c r="OPD286" s="1182"/>
      <c r="OPE286" s="1182"/>
      <c r="OPF286" s="1177"/>
      <c r="OPG286" s="1182"/>
      <c r="OPH286" s="1182"/>
      <c r="OPI286" s="1182"/>
      <c r="OPJ286" s="1182"/>
      <c r="OPK286" s="1182"/>
      <c r="OPL286" s="1182"/>
      <c r="OPM286" s="1182"/>
      <c r="OPN286" s="1182"/>
      <c r="OPO286" s="1182"/>
      <c r="OPP286" s="1182"/>
      <c r="OPQ286" s="1182"/>
      <c r="OPR286" s="1182"/>
      <c r="OPS286" s="1182"/>
      <c r="OPT286" s="1182"/>
      <c r="OPU286" s="1177"/>
      <c r="OPV286" s="1182"/>
      <c r="OPW286" s="1182"/>
      <c r="OPX286" s="1182"/>
      <c r="OPY286" s="1182"/>
      <c r="OPZ286" s="1182"/>
      <c r="OQA286" s="1182"/>
      <c r="OQB286" s="1182"/>
      <c r="OQC286" s="1182"/>
      <c r="OQD286" s="1182"/>
      <c r="OQE286" s="1182"/>
      <c r="OQF286" s="1182"/>
      <c r="OQG286" s="1182"/>
      <c r="OQH286" s="1182"/>
      <c r="OQI286" s="1182"/>
      <c r="OQJ286" s="1177"/>
      <c r="OQK286" s="1182"/>
      <c r="OQL286" s="1182"/>
      <c r="OQM286" s="1182"/>
      <c r="OQN286" s="1182"/>
      <c r="OQO286" s="1182"/>
      <c r="OQP286" s="1182"/>
      <c r="OQQ286" s="1182"/>
      <c r="OQR286" s="1182"/>
      <c r="OQS286" s="1182"/>
      <c r="OQT286" s="1182"/>
      <c r="OQU286" s="1182"/>
      <c r="OQV286" s="1182"/>
      <c r="OQW286" s="1182"/>
      <c r="OQX286" s="1182"/>
      <c r="OQY286" s="1177"/>
      <c r="OQZ286" s="1182"/>
      <c r="ORA286" s="1182"/>
      <c r="ORB286" s="1182"/>
      <c r="ORC286" s="1182"/>
      <c r="ORD286" s="1182"/>
      <c r="ORE286" s="1182"/>
      <c r="ORF286" s="1182"/>
      <c r="ORG286" s="1182"/>
      <c r="ORH286" s="1182"/>
      <c r="ORI286" s="1182"/>
      <c r="ORJ286" s="1182"/>
      <c r="ORK286" s="1182"/>
      <c r="ORL286" s="1182"/>
      <c r="ORM286" s="1182"/>
      <c r="ORN286" s="1177"/>
      <c r="ORO286" s="1182"/>
      <c r="ORP286" s="1182"/>
      <c r="ORQ286" s="1182"/>
      <c r="ORR286" s="1182"/>
      <c r="ORS286" s="1182"/>
      <c r="ORT286" s="1182"/>
      <c r="ORU286" s="1182"/>
      <c r="ORV286" s="1182"/>
      <c r="ORW286" s="1182"/>
      <c r="ORX286" s="1182"/>
      <c r="ORY286" s="1182"/>
      <c r="ORZ286" s="1182"/>
      <c r="OSA286" s="1182"/>
      <c r="OSB286" s="1182"/>
      <c r="OSC286" s="1177"/>
      <c r="OSD286" s="1182"/>
      <c r="OSE286" s="1182"/>
      <c r="OSF286" s="1182"/>
      <c r="OSG286" s="1182"/>
      <c r="OSH286" s="1182"/>
      <c r="OSI286" s="1182"/>
      <c r="OSJ286" s="1182"/>
      <c r="OSK286" s="1182"/>
      <c r="OSL286" s="1182"/>
      <c r="OSM286" s="1182"/>
      <c r="OSN286" s="1182"/>
      <c r="OSO286" s="1182"/>
      <c r="OSP286" s="1182"/>
      <c r="OSQ286" s="1182"/>
      <c r="OSR286" s="1177"/>
      <c r="OSS286" s="1182"/>
      <c r="OST286" s="1182"/>
      <c r="OSU286" s="1182"/>
      <c r="OSV286" s="1182"/>
      <c r="OSW286" s="1182"/>
      <c r="OSX286" s="1182"/>
      <c r="OSY286" s="1182"/>
      <c r="OSZ286" s="1182"/>
      <c r="OTA286" s="1182"/>
      <c r="OTB286" s="1182"/>
      <c r="OTC286" s="1182"/>
      <c r="OTD286" s="1182"/>
      <c r="OTE286" s="1182"/>
      <c r="OTF286" s="1182"/>
      <c r="OTG286" s="1177"/>
      <c r="OTH286" s="1182"/>
      <c r="OTI286" s="1182"/>
      <c r="OTJ286" s="1182"/>
      <c r="OTK286" s="1182"/>
      <c r="OTL286" s="1182"/>
      <c r="OTM286" s="1182"/>
      <c r="OTN286" s="1182"/>
      <c r="OTO286" s="1182"/>
      <c r="OTP286" s="1182"/>
      <c r="OTQ286" s="1182"/>
      <c r="OTR286" s="1182"/>
      <c r="OTS286" s="1182"/>
      <c r="OTT286" s="1182"/>
      <c r="OTU286" s="1182"/>
      <c r="OTV286" s="1177"/>
      <c r="OTW286" s="1182"/>
      <c r="OTX286" s="1182"/>
      <c r="OTY286" s="1182"/>
      <c r="OTZ286" s="1182"/>
      <c r="OUA286" s="1182"/>
      <c r="OUB286" s="1182"/>
      <c r="OUC286" s="1182"/>
      <c r="OUD286" s="1182"/>
      <c r="OUE286" s="1182"/>
      <c r="OUF286" s="1182"/>
      <c r="OUG286" s="1182"/>
      <c r="OUH286" s="1182"/>
      <c r="OUI286" s="1182"/>
      <c r="OUJ286" s="1182"/>
      <c r="OUK286" s="1177"/>
      <c r="OUL286" s="1182"/>
      <c r="OUM286" s="1182"/>
      <c r="OUN286" s="1182"/>
      <c r="OUO286" s="1182"/>
      <c r="OUP286" s="1182"/>
      <c r="OUQ286" s="1182"/>
      <c r="OUR286" s="1182"/>
      <c r="OUS286" s="1182"/>
      <c r="OUT286" s="1182"/>
      <c r="OUU286" s="1182"/>
      <c r="OUV286" s="1182"/>
      <c r="OUW286" s="1182"/>
      <c r="OUX286" s="1182"/>
      <c r="OUY286" s="1182"/>
      <c r="OUZ286" s="1177"/>
      <c r="OVA286" s="1182"/>
      <c r="OVB286" s="1182"/>
      <c r="OVC286" s="1182"/>
      <c r="OVD286" s="1182"/>
      <c r="OVE286" s="1182"/>
      <c r="OVF286" s="1182"/>
      <c r="OVG286" s="1182"/>
      <c r="OVH286" s="1182"/>
      <c r="OVI286" s="1182"/>
      <c r="OVJ286" s="1182"/>
      <c r="OVK286" s="1182"/>
      <c r="OVL286" s="1182"/>
      <c r="OVM286" s="1182"/>
      <c r="OVN286" s="1182"/>
      <c r="OVO286" s="1177"/>
      <c r="OVP286" s="1182"/>
      <c r="OVQ286" s="1182"/>
      <c r="OVR286" s="1182"/>
      <c r="OVS286" s="1182"/>
      <c r="OVT286" s="1182"/>
      <c r="OVU286" s="1182"/>
      <c r="OVV286" s="1182"/>
      <c r="OVW286" s="1182"/>
      <c r="OVX286" s="1182"/>
      <c r="OVY286" s="1182"/>
      <c r="OVZ286" s="1182"/>
      <c r="OWA286" s="1182"/>
      <c r="OWB286" s="1182"/>
      <c r="OWC286" s="1182"/>
      <c r="OWD286" s="1177"/>
      <c r="OWE286" s="1182"/>
      <c r="OWF286" s="1182"/>
      <c r="OWG286" s="1182"/>
      <c r="OWH286" s="1182"/>
      <c r="OWI286" s="1182"/>
      <c r="OWJ286" s="1182"/>
      <c r="OWK286" s="1182"/>
      <c r="OWL286" s="1182"/>
      <c r="OWM286" s="1182"/>
      <c r="OWN286" s="1182"/>
      <c r="OWO286" s="1182"/>
      <c r="OWP286" s="1182"/>
      <c r="OWQ286" s="1182"/>
      <c r="OWR286" s="1182"/>
      <c r="OWS286" s="1177"/>
      <c r="OWT286" s="1182"/>
      <c r="OWU286" s="1182"/>
      <c r="OWV286" s="1182"/>
      <c r="OWW286" s="1182"/>
      <c r="OWX286" s="1182"/>
      <c r="OWY286" s="1182"/>
      <c r="OWZ286" s="1182"/>
      <c r="OXA286" s="1182"/>
      <c r="OXB286" s="1182"/>
      <c r="OXC286" s="1182"/>
      <c r="OXD286" s="1182"/>
      <c r="OXE286" s="1182"/>
      <c r="OXF286" s="1182"/>
      <c r="OXG286" s="1182"/>
      <c r="OXH286" s="1177"/>
      <c r="OXI286" s="1182"/>
      <c r="OXJ286" s="1182"/>
      <c r="OXK286" s="1182"/>
      <c r="OXL286" s="1182"/>
      <c r="OXM286" s="1182"/>
      <c r="OXN286" s="1182"/>
      <c r="OXO286" s="1182"/>
      <c r="OXP286" s="1182"/>
      <c r="OXQ286" s="1182"/>
      <c r="OXR286" s="1182"/>
      <c r="OXS286" s="1182"/>
      <c r="OXT286" s="1182"/>
      <c r="OXU286" s="1182"/>
      <c r="OXV286" s="1182"/>
      <c r="OXW286" s="1177"/>
      <c r="OXX286" s="1182"/>
      <c r="OXY286" s="1182"/>
      <c r="OXZ286" s="1182"/>
      <c r="OYA286" s="1182"/>
      <c r="OYB286" s="1182"/>
      <c r="OYC286" s="1182"/>
      <c r="OYD286" s="1182"/>
      <c r="OYE286" s="1182"/>
      <c r="OYF286" s="1182"/>
      <c r="OYG286" s="1182"/>
      <c r="OYH286" s="1182"/>
      <c r="OYI286" s="1182"/>
      <c r="OYJ286" s="1182"/>
      <c r="OYK286" s="1182"/>
      <c r="OYL286" s="1177"/>
      <c r="OYM286" s="1182"/>
      <c r="OYN286" s="1182"/>
      <c r="OYO286" s="1182"/>
      <c r="OYP286" s="1182"/>
      <c r="OYQ286" s="1182"/>
      <c r="OYR286" s="1182"/>
      <c r="OYS286" s="1182"/>
      <c r="OYT286" s="1182"/>
      <c r="OYU286" s="1182"/>
      <c r="OYV286" s="1182"/>
      <c r="OYW286" s="1182"/>
      <c r="OYX286" s="1182"/>
      <c r="OYY286" s="1182"/>
      <c r="OYZ286" s="1182"/>
      <c r="OZA286" s="1177"/>
      <c r="OZB286" s="1182"/>
      <c r="OZC286" s="1182"/>
      <c r="OZD286" s="1182"/>
      <c r="OZE286" s="1182"/>
      <c r="OZF286" s="1182"/>
      <c r="OZG286" s="1182"/>
      <c r="OZH286" s="1182"/>
      <c r="OZI286" s="1182"/>
      <c r="OZJ286" s="1182"/>
      <c r="OZK286" s="1182"/>
      <c r="OZL286" s="1182"/>
      <c r="OZM286" s="1182"/>
      <c r="OZN286" s="1182"/>
      <c r="OZO286" s="1182"/>
      <c r="OZP286" s="1177"/>
      <c r="OZQ286" s="1182"/>
      <c r="OZR286" s="1182"/>
      <c r="OZS286" s="1182"/>
      <c r="OZT286" s="1182"/>
      <c r="OZU286" s="1182"/>
      <c r="OZV286" s="1182"/>
      <c r="OZW286" s="1182"/>
      <c r="OZX286" s="1182"/>
      <c r="OZY286" s="1182"/>
      <c r="OZZ286" s="1182"/>
      <c r="PAA286" s="1182"/>
      <c r="PAB286" s="1182"/>
      <c r="PAC286" s="1182"/>
      <c r="PAD286" s="1182"/>
      <c r="PAE286" s="1177"/>
      <c r="PAF286" s="1182"/>
      <c r="PAG286" s="1182"/>
      <c r="PAH286" s="1182"/>
      <c r="PAI286" s="1182"/>
      <c r="PAJ286" s="1182"/>
      <c r="PAK286" s="1182"/>
      <c r="PAL286" s="1182"/>
      <c r="PAM286" s="1182"/>
      <c r="PAN286" s="1182"/>
      <c r="PAO286" s="1182"/>
      <c r="PAP286" s="1182"/>
      <c r="PAQ286" s="1182"/>
      <c r="PAR286" s="1182"/>
      <c r="PAS286" s="1182"/>
      <c r="PAT286" s="1177"/>
      <c r="PAU286" s="1182"/>
      <c r="PAV286" s="1182"/>
      <c r="PAW286" s="1182"/>
      <c r="PAX286" s="1182"/>
      <c r="PAY286" s="1182"/>
      <c r="PAZ286" s="1182"/>
      <c r="PBA286" s="1182"/>
      <c r="PBB286" s="1182"/>
      <c r="PBC286" s="1182"/>
      <c r="PBD286" s="1182"/>
      <c r="PBE286" s="1182"/>
      <c r="PBF286" s="1182"/>
      <c r="PBG286" s="1182"/>
      <c r="PBH286" s="1182"/>
      <c r="PBI286" s="1177"/>
      <c r="PBJ286" s="1182"/>
      <c r="PBK286" s="1182"/>
      <c r="PBL286" s="1182"/>
      <c r="PBM286" s="1182"/>
      <c r="PBN286" s="1182"/>
      <c r="PBO286" s="1182"/>
      <c r="PBP286" s="1182"/>
      <c r="PBQ286" s="1182"/>
      <c r="PBR286" s="1182"/>
      <c r="PBS286" s="1182"/>
      <c r="PBT286" s="1182"/>
      <c r="PBU286" s="1182"/>
      <c r="PBV286" s="1182"/>
      <c r="PBW286" s="1182"/>
      <c r="PBX286" s="1177"/>
      <c r="PBY286" s="1182"/>
      <c r="PBZ286" s="1182"/>
      <c r="PCA286" s="1182"/>
      <c r="PCB286" s="1182"/>
      <c r="PCC286" s="1182"/>
      <c r="PCD286" s="1182"/>
      <c r="PCE286" s="1182"/>
      <c r="PCF286" s="1182"/>
      <c r="PCG286" s="1182"/>
      <c r="PCH286" s="1182"/>
      <c r="PCI286" s="1182"/>
      <c r="PCJ286" s="1182"/>
      <c r="PCK286" s="1182"/>
      <c r="PCL286" s="1182"/>
      <c r="PCM286" s="1177"/>
      <c r="PCN286" s="1182"/>
      <c r="PCO286" s="1182"/>
      <c r="PCP286" s="1182"/>
      <c r="PCQ286" s="1182"/>
      <c r="PCR286" s="1182"/>
      <c r="PCS286" s="1182"/>
      <c r="PCT286" s="1182"/>
      <c r="PCU286" s="1182"/>
      <c r="PCV286" s="1182"/>
      <c r="PCW286" s="1182"/>
      <c r="PCX286" s="1182"/>
      <c r="PCY286" s="1182"/>
      <c r="PCZ286" s="1182"/>
      <c r="PDA286" s="1182"/>
      <c r="PDB286" s="1177"/>
      <c r="PDC286" s="1182"/>
      <c r="PDD286" s="1182"/>
      <c r="PDE286" s="1182"/>
      <c r="PDF286" s="1182"/>
      <c r="PDG286" s="1182"/>
      <c r="PDH286" s="1182"/>
      <c r="PDI286" s="1182"/>
      <c r="PDJ286" s="1182"/>
      <c r="PDK286" s="1182"/>
      <c r="PDL286" s="1182"/>
      <c r="PDM286" s="1182"/>
      <c r="PDN286" s="1182"/>
      <c r="PDO286" s="1182"/>
      <c r="PDP286" s="1182"/>
      <c r="PDQ286" s="1177"/>
      <c r="PDR286" s="1182"/>
      <c r="PDS286" s="1182"/>
      <c r="PDT286" s="1182"/>
      <c r="PDU286" s="1182"/>
      <c r="PDV286" s="1182"/>
      <c r="PDW286" s="1182"/>
      <c r="PDX286" s="1182"/>
      <c r="PDY286" s="1182"/>
      <c r="PDZ286" s="1182"/>
      <c r="PEA286" s="1182"/>
      <c r="PEB286" s="1182"/>
      <c r="PEC286" s="1182"/>
      <c r="PED286" s="1182"/>
      <c r="PEE286" s="1182"/>
      <c r="PEF286" s="1177"/>
      <c r="PEG286" s="1182"/>
      <c r="PEH286" s="1182"/>
      <c r="PEI286" s="1182"/>
      <c r="PEJ286" s="1182"/>
      <c r="PEK286" s="1182"/>
      <c r="PEL286" s="1182"/>
      <c r="PEM286" s="1182"/>
      <c r="PEN286" s="1182"/>
      <c r="PEO286" s="1182"/>
      <c r="PEP286" s="1182"/>
      <c r="PEQ286" s="1182"/>
      <c r="PER286" s="1182"/>
      <c r="PES286" s="1182"/>
      <c r="PET286" s="1182"/>
      <c r="PEU286" s="1177"/>
      <c r="PEV286" s="1182"/>
      <c r="PEW286" s="1182"/>
      <c r="PEX286" s="1182"/>
      <c r="PEY286" s="1182"/>
      <c r="PEZ286" s="1182"/>
      <c r="PFA286" s="1182"/>
      <c r="PFB286" s="1182"/>
      <c r="PFC286" s="1182"/>
      <c r="PFD286" s="1182"/>
      <c r="PFE286" s="1182"/>
      <c r="PFF286" s="1182"/>
      <c r="PFG286" s="1182"/>
      <c r="PFH286" s="1182"/>
      <c r="PFI286" s="1182"/>
      <c r="PFJ286" s="1177"/>
      <c r="PFK286" s="1182"/>
      <c r="PFL286" s="1182"/>
      <c r="PFM286" s="1182"/>
      <c r="PFN286" s="1182"/>
      <c r="PFO286" s="1182"/>
      <c r="PFP286" s="1182"/>
      <c r="PFQ286" s="1182"/>
      <c r="PFR286" s="1182"/>
      <c r="PFS286" s="1182"/>
      <c r="PFT286" s="1182"/>
      <c r="PFU286" s="1182"/>
      <c r="PFV286" s="1182"/>
      <c r="PFW286" s="1182"/>
      <c r="PFX286" s="1182"/>
      <c r="PFY286" s="1177"/>
      <c r="PFZ286" s="1182"/>
      <c r="PGA286" s="1182"/>
      <c r="PGB286" s="1182"/>
      <c r="PGC286" s="1182"/>
      <c r="PGD286" s="1182"/>
      <c r="PGE286" s="1182"/>
      <c r="PGF286" s="1182"/>
      <c r="PGG286" s="1182"/>
      <c r="PGH286" s="1182"/>
      <c r="PGI286" s="1182"/>
      <c r="PGJ286" s="1182"/>
      <c r="PGK286" s="1182"/>
      <c r="PGL286" s="1182"/>
      <c r="PGM286" s="1182"/>
      <c r="PGN286" s="1177"/>
      <c r="PGO286" s="1182"/>
      <c r="PGP286" s="1182"/>
      <c r="PGQ286" s="1182"/>
      <c r="PGR286" s="1182"/>
      <c r="PGS286" s="1182"/>
      <c r="PGT286" s="1182"/>
      <c r="PGU286" s="1182"/>
      <c r="PGV286" s="1182"/>
      <c r="PGW286" s="1182"/>
      <c r="PGX286" s="1182"/>
      <c r="PGY286" s="1182"/>
      <c r="PGZ286" s="1182"/>
      <c r="PHA286" s="1182"/>
      <c r="PHB286" s="1182"/>
      <c r="PHC286" s="1177"/>
      <c r="PHD286" s="1182"/>
      <c r="PHE286" s="1182"/>
      <c r="PHF286" s="1182"/>
      <c r="PHG286" s="1182"/>
      <c r="PHH286" s="1182"/>
      <c r="PHI286" s="1182"/>
      <c r="PHJ286" s="1182"/>
      <c r="PHK286" s="1182"/>
      <c r="PHL286" s="1182"/>
      <c r="PHM286" s="1182"/>
      <c r="PHN286" s="1182"/>
      <c r="PHO286" s="1182"/>
      <c r="PHP286" s="1182"/>
      <c r="PHQ286" s="1182"/>
      <c r="PHR286" s="1177"/>
      <c r="PHS286" s="1182"/>
      <c r="PHT286" s="1182"/>
      <c r="PHU286" s="1182"/>
      <c r="PHV286" s="1182"/>
      <c r="PHW286" s="1182"/>
      <c r="PHX286" s="1182"/>
      <c r="PHY286" s="1182"/>
      <c r="PHZ286" s="1182"/>
      <c r="PIA286" s="1182"/>
      <c r="PIB286" s="1182"/>
      <c r="PIC286" s="1182"/>
      <c r="PID286" s="1182"/>
      <c r="PIE286" s="1182"/>
      <c r="PIF286" s="1182"/>
      <c r="PIG286" s="1177"/>
      <c r="PIH286" s="1182"/>
      <c r="PII286" s="1182"/>
      <c r="PIJ286" s="1182"/>
      <c r="PIK286" s="1182"/>
      <c r="PIL286" s="1182"/>
      <c r="PIM286" s="1182"/>
      <c r="PIN286" s="1182"/>
      <c r="PIO286" s="1182"/>
      <c r="PIP286" s="1182"/>
      <c r="PIQ286" s="1182"/>
      <c r="PIR286" s="1182"/>
      <c r="PIS286" s="1182"/>
      <c r="PIT286" s="1182"/>
      <c r="PIU286" s="1182"/>
      <c r="PIV286" s="1177"/>
      <c r="PIW286" s="1182"/>
      <c r="PIX286" s="1182"/>
      <c r="PIY286" s="1182"/>
      <c r="PIZ286" s="1182"/>
      <c r="PJA286" s="1182"/>
      <c r="PJB286" s="1182"/>
      <c r="PJC286" s="1182"/>
      <c r="PJD286" s="1182"/>
      <c r="PJE286" s="1182"/>
      <c r="PJF286" s="1182"/>
      <c r="PJG286" s="1182"/>
      <c r="PJH286" s="1182"/>
      <c r="PJI286" s="1182"/>
      <c r="PJJ286" s="1182"/>
      <c r="PJK286" s="1177"/>
      <c r="PJL286" s="1182"/>
      <c r="PJM286" s="1182"/>
      <c r="PJN286" s="1182"/>
      <c r="PJO286" s="1182"/>
      <c r="PJP286" s="1182"/>
      <c r="PJQ286" s="1182"/>
      <c r="PJR286" s="1182"/>
      <c r="PJS286" s="1182"/>
      <c r="PJT286" s="1182"/>
      <c r="PJU286" s="1182"/>
      <c r="PJV286" s="1182"/>
      <c r="PJW286" s="1182"/>
      <c r="PJX286" s="1182"/>
      <c r="PJY286" s="1182"/>
      <c r="PJZ286" s="1177"/>
      <c r="PKA286" s="1182"/>
      <c r="PKB286" s="1182"/>
      <c r="PKC286" s="1182"/>
      <c r="PKD286" s="1182"/>
      <c r="PKE286" s="1182"/>
      <c r="PKF286" s="1182"/>
      <c r="PKG286" s="1182"/>
      <c r="PKH286" s="1182"/>
      <c r="PKI286" s="1182"/>
      <c r="PKJ286" s="1182"/>
      <c r="PKK286" s="1182"/>
      <c r="PKL286" s="1182"/>
      <c r="PKM286" s="1182"/>
      <c r="PKN286" s="1182"/>
      <c r="PKO286" s="1177"/>
      <c r="PKP286" s="1182"/>
      <c r="PKQ286" s="1182"/>
      <c r="PKR286" s="1182"/>
      <c r="PKS286" s="1182"/>
      <c r="PKT286" s="1182"/>
      <c r="PKU286" s="1182"/>
      <c r="PKV286" s="1182"/>
      <c r="PKW286" s="1182"/>
      <c r="PKX286" s="1182"/>
      <c r="PKY286" s="1182"/>
      <c r="PKZ286" s="1182"/>
      <c r="PLA286" s="1182"/>
      <c r="PLB286" s="1182"/>
      <c r="PLC286" s="1182"/>
      <c r="PLD286" s="1177"/>
      <c r="PLE286" s="1182"/>
      <c r="PLF286" s="1182"/>
      <c r="PLG286" s="1182"/>
      <c r="PLH286" s="1182"/>
      <c r="PLI286" s="1182"/>
      <c r="PLJ286" s="1182"/>
      <c r="PLK286" s="1182"/>
      <c r="PLL286" s="1182"/>
      <c r="PLM286" s="1182"/>
      <c r="PLN286" s="1182"/>
      <c r="PLO286" s="1182"/>
      <c r="PLP286" s="1182"/>
      <c r="PLQ286" s="1182"/>
      <c r="PLR286" s="1182"/>
      <c r="PLS286" s="1177"/>
      <c r="PLT286" s="1182"/>
      <c r="PLU286" s="1182"/>
      <c r="PLV286" s="1182"/>
      <c r="PLW286" s="1182"/>
      <c r="PLX286" s="1182"/>
      <c r="PLY286" s="1182"/>
      <c r="PLZ286" s="1182"/>
      <c r="PMA286" s="1182"/>
      <c r="PMB286" s="1182"/>
      <c r="PMC286" s="1182"/>
      <c r="PMD286" s="1182"/>
      <c r="PME286" s="1182"/>
      <c r="PMF286" s="1182"/>
      <c r="PMG286" s="1182"/>
      <c r="PMH286" s="1177"/>
      <c r="PMI286" s="1182"/>
      <c r="PMJ286" s="1182"/>
      <c r="PMK286" s="1182"/>
      <c r="PML286" s="1182"/>
      <c r="PMM286" s="1182"/>
      <c r="PMN286" s="1182"/>
      <c r="PMO286" s="1182"/>
      <c r="PMP286" s="1182"/>
      <c r="PMQ286" s="1182"/>
      <c r="PMR286" s="1182"/>
      <c r="PMS286" s="1182"/>
      <c r="PMT286" s="1182"/>
      <c r="PMU286" s="1182"/>
      <c r="PMV286" s="1182"/>
      <c r="PMW286" s="1177"/>
      <c r="PMX286" s="1182"/>
      <c r="PMY286" s="1182"/>
      <c r="PMZ286" s="1182"/>
      <c r="PNA286" s="1182"/>
      <c r="PNB286" s="1182"/>
      <c r="PNC286" s="1182"/>
      <c r="PND286" s="1182"/>
      <c r="PNE286" s="1182"/>
      <c r="PNF286" s="1182"/>
      <c r="PNG286" s="1182"/>
      <c r="PNH286" s="1182"/>
      <c r="PNI286" s="1182"/>
      <c r="PNJ286" s="1182"/>
      <c r="PNK286" s="1182"/>
      <c r="PNL286" s="1177"/>
      <c r="PNM286" s="1182"/>
      <c r="PNN286" s="1182"/>
      <c r="PNO286" s="1182"/>
      <c r="PNP286" s="1182"/>
      <c r="PNQ286" s="1182"/>
      <c r="PNR286" s="1182"/>
      <c r="PNS286" s="1182"/>
      <c r="PNT286" s="1182"/>
      <c r="PNU286" s="1182"/>
      <c r="PNV286" s="1182"/>
      <c r="PNW286" s="1182"/>
      <c r="PNX286" s="1182"/>
      <c r="PNY286" s="1182"/>
      <c r="PNZ286" s="1182"/>
      <c r="POA286" s="1177"/>
      <c r="POB286" s="1182"/>
      <c r="POC286" s="1182"/>
      <c r="POD286" s="1182"/>
      <c r="POE286" s="1182"/>
      <c r="POF286" s="1182"/>
      <c r="POG286" s="1182"/>
      <c r="POH286" s="1182"/>
      <c r="POI286" s="1182"/>
      <c r="POJ286" s="1182"/>
      <c r="POK286" s="1182"/>
      <c r="POL286" s="1182"/>
      <c r="POM286" s="1182"/>
      <c r="PON286" s="1182"/>
      <c r="POO286" s="1182"/>
      <c r="POP286" s="1177"/>
      <c r="POQ286" s="1182"/>
      <c r="POR286" s="1182"/>
      <c r="POS286" s="1182"/>
      <c r="POT286" s="1182"/>
      <c r="POU286" s="1182"/>
      <c r="POV286" s="1182"/>
      <c r="POW286" s="1182"/>
      <c r="POX286" s="1182"/>
      <c r="POY286" s="1182"/>
      <c r="POZ286" s="1182"/>
      <c r="PPA286" s="1182"/>
      <c r="PPB286" s="1182"/>
      <c r="PPC286" s="1182"/>
      <c r="PPD286" s="1182"/>
      <c r="PPE286" s="1177"/>
      <c r="PPF286" s="1182"/>
      <c r="PPG286" s="1182"/>
      <c r="PPH286" s="1182"/>
      <c r="PPI286" s="1182"/>
      <c r="PPJ286" s="1182"/>
      <c r="PPK286" s="1182"/>
      <c r="PPL286" s="1182"/>
      <c r="PPM286" s="1182"/>
      <c r="PPN286" s="1182"/>
      <c r="PPO286" s="1182"/>
      <c r="PPP286" s="1182"/>
      <c r="PPQ286" s="1182"/>
      <c r="PPR286" s="1182"/>
      <c r="PPS286" s="1182"/>
      <c r="PPT286" s="1177"/>
      <c r="PPU286" s="1182"/>
      <c r="PPV286" s="1182"/>
      <c r="PPW286" s="1182"/>
      <c r="PPX286" s="1182"/>
      <c r="PPY286" s="1182"/>
      <c r="PPZ286" s="1182"/>
      <c r="PQA286" s="1182"/>
      <c r="PQB286" s="1182"/>
      <c r="PQC286" s="1182"/>
      <c r="PQD286" s="1182"/>
      <c r="PQE286" s="1182"/>
      <c r="PQF286" s="1182"/>
      <c r="PQG286" s="1182"/>
      <c r="PQH286" s="1182"/>
      <c r="PQI286" s="1177"/>
      <c r="PQJ286" s="1182"/>
      <c r="PQK286" s="1182"/>
      <c r="PQL286" s="1182"/>
      <c r="PQM286" s="1182"/>
      <c r="PQN286" s="1182"/>
      <c r="PQO286" s="1182"/>
      <c r="PQP286" s="1182"/>
      <c r="PQQ286" s="1182"/>
      <c r="PQR286" s="1182"/>
      <c r="PQS286" s="1182"/>
      <c r="PQT286" s="1182"/>
      <c r="PQU286" s="1182"/>
      <c r="PQV286" s="1182"/>
      <c r="PQW286" s="1182"/>
      <c r="PQX286" s="1177"/>
      <c r="PQY286" s="1182"/>
      <c r="PQZ286" s="1182"/>
      <c r="PRA286" s="1182"/>
      <c r="PRB286" s="1182"/>
      <c r="PRC286" s="1182"/>
      <c r="PRD286" s="1182"/>
      <c r="PRE286" s="1182"/>
      <c r="PRF286" s="1182"/>
      <c r="PRG286" s="1182"/>
      <c r="PRH286" s="1182"/>
      <c r="PRI286" s="1182"/>
      <c r="PRJ286" s="1182"/>
      <c r="PRK286" s="1182"/>
      <c r="PRL286" s="1182"/>
      <c r="PRM286" s="1177"/>
      <c r="PRN286" s="1182"/>
      <c r="PRO286" s="1182"/>
      <c r="PRP286" s="1182"/>
      <c r="PRQ286" s="1182"/>
      <c r="PRR286" s="1182"/>
      <c r="PRS286" s="1182"/>
      <c r="PRT286" s="1182"/>
      <c r="PRU286" s="1182"/>
      <c r="PRV286" s="1182"/>
      <c r="PRW286" s="1182"/>
      <c r="PRX286" s="1182"/>
      <c r="PRY286" s="1182"/>
      <c r="PRZ286" s="1182"/>
      <c r="PSA286" s="1182"/>
      <c r="PSB286" s="1177"/>
      <c r="PSC286" s="1182"/>
      <c r="PSD286" s="1182"/>
      <c r="PSE286" s="1182"/>
      <c r="PSF286" s="1182"/>
      <c r="PSG286" s="1182"/>
      <c r="PSH286" s="1182"/>
      <c r="PSI286" s="1182"/>
      <c r="PSJ286" s="1182"/>
      <c r="PSK286" s="1182"/>
      <c r="PSL286" s="1182"/>
      <c r="PSM286" s="1182"/>
      <c r="PSN286" s="1182"/>
      <c r="PSO286" s="1182"/>
      <c r="PSP286" s="1182"/>
      <c r="PSQ286" s="1177"/>
      <c r="PSR286" s="1182"/>
      <c r="PSS286" s="1182"/>
      <c r="PST286" s="1182"/>
      <c r="PSU286" s="1182"/>
      <c r="PSV286" s="1182"/>
      <c r="PSW286" s="1182"/>
      <c r="PSX286" s="1182"/>
      <c r="PSY286" s="1182"/>
      <c r="PSZ286" s="1182"/>
      <c r="PTA286" s="1182"/>
      <c r="PTB286" s="1182"/>
      <c r="PTC286" s="1182"/>
      <c r="PTD286" s="1182"/>
      <c r="PTE286" s="1182"/>
      <c r="PTF286" s="1177"/>
      <c r="PTG286" s="1182"/>
      <c r="PTH286" s="1182"/>
      <c r="PTI286" s="1182"/>
      <c r="PTJ286" s="1182"/>
      <c r="PTK286" s="1182"/>
      <c r="PTL286" s="1182"/>
      <c r="PTM286" s="1182"/>
      <c r="PTN286" s="1182"/>
      <c r="PTO286" s="1182"/>
      <c r="PTP286" s="1182"/>
      <c r="PTQ286" s="1182"/>
      <c r="PTR286" s="1182"/>
      <c r="PTS286" s="1182"/>
      <c r="PTT286" s="1182"/>
      <c r="PTU286" s="1177"/>
      <c r="PTV286" s="1182"/>
      <c r="PTW286" s="1182"/>
      <c r="PTX286" s="1182"/>
      <c r="PTY286" s="1182"/>
      <c r="PTZ286" s="1182"/>
      <c r="PUA286" s="1182"/>
      <c r="PUB286" s="1182"/>
      <c r="PUC286" s="1182"/>
      <c r="PUD286" s="1182"/>
      <c r="PUE286" s="1182"/>
      <c r="PUF286" s="1182"/>
      <c r="PUG286" s="1182"/>
      <c r="PUH286" s="1182"/>
      <c r="PUI286" s="1182"/>
      <c r="PUJ286" s="1177"/>
      <c r="PUK286" s="1182"/>
      <c r="PUL286" s="1182"/>
      <c r="PUM286" s="1182"/>
      <c r="PUN286" s="1182"/>
      <c r="PUO286" s="1182"/>
      <c r="PUP286" s="1182"/>
      <c r="PUQ286" s="1182"/>
      <c r="PUR286" s="1182"/>
      <c r="PUS286" s="1182"/>
      <c r="PUT286" s="1182"/>
      <c r="PUU286" s="1182"/>
      <c r="PUV286" s="1182"/>
      <c r="PUW286" s="1182"/>
      <c r="PUX286" s="1182"/>
      <c r="PUY286" s="1177"/>
      <c r="PUZ286" s="1182"/>
      <c r="PVA286" s="1182"/>
      <c r="PVB286" s="1182"/>
      <c r="PVC286" s="1182"/>
      <c r="PVD286" s="1182"/>
      <c r="PVE286" s="1182"/>
      <c r="PVF286" s="1182"/>
      <c r="PVG286" s="1182"/>
      <c r="PVH286" s="1182"/>
      <c r="PVI286" s="1182"/>
      <c r="PVJ286" s="1182"/>
      <c r="PVK286" s="1182"/>
      <c r="PVL286" s="1182"/>
      <c r="PVM286" s="1182"/>
      <c r="PVN286" s="1177"/>
      <c r="PVO286" s="1182"/>
      <c r="PVP286" s="1182"/>
      <c r="PVQ286" s="1182"/>
      <c r="PVR286" s="1182"/>
      <c r="PVS286" s="1182"/>
      <c r="PVT286" s="1182"/>
      <c r="PVU286" s="1182"/>
      <c r="PVV286" s="1182"/>
      <c r="PVW286" s="1182"/>
      <c r="PVX286" s="1182"/>
      <c r="PVY286" s="1182"/>
      <c r="PVZ286" s="1182"/>
      <c r="PWA286" s="1182"/>
      <c r="PWB286" s="1182"/>
      <c r="PWC286" s="1177"/>
      <c r="PWD286" s="1182"/>
      <c r="PWE286" s="1182"/>
      <c r="PWF286" s="1182"/>
      <c r="PWG286" s="1182"/>
      <c r="PWH286" s="1182"/>
      <c r="PWI286" s="1182"/>
      <c r="PWJ286" s="1182"/>
      <c r="PWK286" s="1182"/>
      <c r="PWL286" s="1182"/>
      <c r="PWM286" s="1182"/>
      <c r="PWN286" s="1182"/>
      <c r="PWO286" s="1182"/>
      <c r="PWP286" s="1182"/>
      <c r="PWQ286" s="1182"/>
      <c r="PWR286" s="1177"/>
      <c r="PWS286" s="1182"/>
      <c r="PWT286" s="1182"/>
      <c r="PWU286" s="1182"/>
      <c r="PWV286" s="1182"/>
      <c r="PWW286" s="1182"/>
      <c r="PWX286" s="1182"/>
      <c r="PWY286" s="1182"/>
      <c r="PWZ286" s="1182"/>
      <c r="PXA286" s="1182"/>
      <c r="PXB286" s="1182"/>
      <c r="PXC286" s="1182"/>
      <c r="PXD286" s="1182"/>
      <c r="PXE286" s="1182"/>
      <c r="PXF286" s="1182"/>
      <c r="PXG286" s="1177"/>
      <c r="PXH286" s="1182"/>
      <c r="PXI286" s="1182"/>
      <c r="PXJ286" s="1182"/>
      <c r="PXK286" s="1182"/>
      <c r="PXL286" s="1182"/>
      <c r="PXM286" s="1182"/>
      <c r="PXN286" s="1182"/>
      <c r="PXO286" s="1182"/>
      <c r="PXP286" s="1182"/>
      <c r="PXQ286" s="1182"/>
      <c r="PXR286" s="1182"/>
      <c r="PXS286" s="1182"/>
      <c r="PXT286" s="1182"/>
      <c r="PXU286" s="1182"/>
      <c r="PXV286" s="1177"/>
      <c r="PXW286" s="1182"/>
      <c r="PXX286" s="1182"/>
      <c r="PXY286" s="1182"/>
      <c r="PXZ286" s="1182"/>
      <c r="PYA286" s="1182"/>
      <c r="PYB286" s="1182"/>
      <c r="PYC286" s="1182"/>
      <c r="PYD286" s="1182"/>
      <c r="PYE286" s="1182"/>
      <c r="PYF286" s="1182"/>
      <c r="PYG286" s="1182"/>
      <c r="PYH286" s="1182"/>
      <c r="PYI286" s="1182"/>
      <c r="PYJ286" s="1182"/>
      <c r="PYK286" s="1177"/>
      <c r="PYL286" s="1182"/>
      <c r="PYM286" s="1182"/>
      <c r="PYN286" s="1182"/>
      <c r="PYO286" s="1182"/>
      <c r="PYP286" s="1182"/>
      <c r="PYQ286" s="1182"/>
      <c r="PYR286" s="1182"/>
      <c r="PYS286" s="1182"/>
      <c r="PYT286" s="1182"/>
      <c r="PYU286" s="1182"/>
      <c r="PYV286" s="1182"/>
      <c r="PYW286" s="1182"/>
      <c r="PYX286" s="1182"/>
      <c r="PYY286" s="1182"/>
      <c r="PYZ286" s="1177"/>
      <c r="PZA286" s="1182"/>
      <c r="PZB286" s="1182"/>
      <c r="PZC286" s="1182"/>
      <c r="PZD286" s="1182"/>
      <c r="PZE286" s="1182"/>
      <c r="PZF286" s="1182"/>
      <c r="PZG286" s="1182"/>
      <c r="PZH286" s="1182"/>
      <c r="PZI286" s="1182"/>
      <c r="PZJ286" s="1182"/>
      <c r="PZK286" s="1182"/>
      <c r="PZL286" s="1182"/>
      <c r="PZM286" s="1182"/>
      <c r="PZN286" s="1182"/>
      <c r="PZO286" s="1177"/>
      <c r="PZP286" s="1182"/>
      <c r="PZQ286" s="1182"/>
      <c r="PZR286" s="1182"/>
      <c r="PZS286" s="1182"/>
      <c r="PZT286" s="1182"/>
      <c r="PZU286" s="1182"/>
      <c r="PZV286" s="1182"/>
      <c r="PZW286" s="1182"/>
      <c r="PZX286" s="1182"/>
      <c r="PZY286" s="1182"/>
      <c r="PZZ286" s="1182"/>
      <c r="QAA286" s="1182"/>
      <c r="QAB286" s="1182"/>
      <c r="QAC286" s="1182"/>
      <c r="QAD286" s="1177"/>
      <c r="QAE286" s="1182"/>
      <c r="QAF286" s="1182"/>
      <c r="QAG286" s="1182"/>
      <c r="QAH286" s="1182"/>
      <c r="QAI286" s="1182"/>
      <c r="QAJ286" s="1182"/>
      <c r="QAK286" s="1182"/>
      <c r="QAL286" s="1182"/>
      <c r="QAM286" s="1182"/>
      <c r="QAN286" s="1182"/>
      <c r="QAO286" s="1182"/>
      <c r="QAP286" s="1182"/>
      <c r="QAQ286" s="1182"/>
      <c r="QAR286" s="1182"/>
      <c r="QAS286" s="1177"/>
      <c r="QAT286" s="1182"/>
      <c r="QAU286" s="1182"/>
      <c r="QAV286" s="1182"/>
      <c r="QAW286" s="1182"/>
      <c r="QAX286" s="1182"/>
      <c r="QAY286" s="1182"/>
      <c r="QAZ286" s="1182"/>
      <c r="QBA286" s="1182"/>
      <c r="QBB286" s="1182"/>
      <c r="QBC286" s="1182"/>
      <c r="QBD286" s="1182"/>
      <c r="QBE286" s="1182"/>
      <c r="QBF286" s="1182"/>
      <c r="QBG286" s="1182"/>
      <c r="QBH286" s="1177"/>
      <c r="QBI286" s="1182"/>
      <c r="QBJ286" s="1182"/>
      <c r="QBK286" s="1182"/>
      <c r="QBL286" s="1182"/>
      <c r="QBM286" s="1182"/>
      <c r="QBN286" s="1182"/>
      <c r="QBO286" s="1182"/>
      <c r="QBP286" s="1182"/>
      <c r="QBQ286" s="1182"/>
      <c r="QBR286" s="1182"/>
      <c r="QBS286" s="1182"/>
      <c r="QBT286" s="1182"/>
      <c r="QBU286" s="1182"/>
      <c r="QBV286" s="1182"/>
      <c r="QBW286" s="1177"/>
      <c r="QBX286" s="1182"/>
      <c r="QBY286" s="1182"/>
      <c r="QBZ286" s="1182"/>
      <c r="QCA286" s="1182"/>
      <c r="QCB286" s="1182"/>
      <c r="QCC286" s="1182"/>
      <c r="QCD286" s="1182"/>
      <c r="QCE286" s="1182"/>
      <c r="QCF286" s="1182"/>
      <c r="QCG286" s="1182"/>
      <c r="QCH286" s="1182"/>
      <c r="QCI286" s="1182"/>
      <c r="QCJ286" s="1182"/>
      <c r="QCK286" s="1182"/>
      <c r="QCL286" s="1177"/>
      <c r="QCM286" s="1182"/>
      <c r="QCN286" s="1182"/>
      <c r="QCO286" s="1182"/>
      <c r="QCP286" s="1182"/>
      <c r="QCQ286" s="1182"/>
      <c r="QCR286" s="1182"/>
      <c r="QCS286" s="1182"/>
      <c r="QCT286" s="1182"/>
      <c r="QCU286" s="1182"/>
      <c r="QCV286" s="1182"/>
      <c r="QCW286" s="1182"/>
      <c r="QCX286" s="1182"/>
      <c r="QCY286" s="1182"/>
      <c r="QCZ286" s="1182"/>
      <c r="QDA286" s="1177"/>
      <c r="QDB286" s="1182"/>
      <c r="QDC286" s="1182"/>
      <c r="QDD286" s="1182"/>
      <c r="QDE286" s="1182"/>
      <c r="QDF286" s="1182"/>
      <c r="QDG286" s="1182"/>
      <c r="QDH286" s="1182"/>
      <c r="QDI286" s="1182"/>
      <c r="QDJ286" s="1182"/>
      <c r="QDK286" s="1182"/>
      <c r="QDL286" s="1182"/>
      <c r="QDM286" s="1182"/>
      <c r="QDN286" s="1182"/>
      <c r="QDO286" s="1182"/>
      <c r="QDP286" s="1177"/>
      <c r="QDQ286" s="1182"/>
      <c r="QDR286" s="1182"/>
      <c r="QDS286" s="1182"/>
      <c r="QDT286" s="1182"/>
      <c r="QDU286" s="1182"/>
      <c r="QDV286" s="1182"/>
      <c r="QDW286" s="1182"/>
      <c r="QDX286" s="1182"/>
      <c r="QDY286" s="1182"/>
      <c r="QDZ286" s="1182"/>
      <c r="QEA286" s="1182"/>
      <c r="QEB286" s="1182"/>
      <c r="QEC286" s="1182"/>
      <c r="QED286" s="1182"/>
      <c r="QEE286" s="1177"/>
      <c r="QEF286" s="1182"/>
      <c r="QEG286" s="1182"/>
      <c r="QEH286" s="1182"/>
      <c r="QEI286" s="1182"/>
      <c r="QEJ286" s="1182"/>
      <c r="QEK286" s="1182"/>
      <c r="QEL286" s="1182"/>
      <c r="QEM286" s="1182"/>
      <c r="QEN286" s="1182"/>
      <c r="QEO286" s="1182"/>
      <c r="QEP286" s="1182"/>
      <c r="QEQ286" s="1182"/>
      <c r="QER286" s="1182"/>
      <c r="QES286" s="1182"/>
      <c r="QET286" s="1177"/>
      <c r="QEU286" s="1182"/>
      <c r="QEV286" s="1182"/>
      <c r="QEW286" s="1182"/>
      <c r="QEX286" s="1182"/>
      <c r="QEY286" s="1182"/>
      <c r="QEZ286" s="1182"/>
      <c r="QFA286" s="1182"/>
      <c r="QFB286" s="1182"/>
      <c r="QFC286" s="1182"/>
      <c r="QFD286" s="1182"/>
      <c r="QFE286" s="1182"/>
      <c r="QFF286" s="1182"/>
      <c r="QFG286" s="1182"/>
      <c r="QFH286" s="1182"/>
      <c r="QFI286" s="1177"/>
      <c r="QFJ286" s="1182"/>
      <c r="QFK286" s="1182"/>
      <c r="QFL286" s="1182"/>
      <c r="QFM286" s="1182"/>
      <c r="QFN286" s="1182"/>
      <c r="QFO286" s="1182"/>
      <c r="QFP286" s="1182"/>
      <c r="QFQ286" s="1182"/>
      <c r="QFR286" s="1182"/>
      <c r="QFS286" s="1182"/>
      <c r="QFT286" s="1182"/>
      <c r="QFU286" s="1182"/>
      <c r="QFV286" s="1182"/>
      <c r="QFW286" s="1182"/>
      <c r="QFX286" s="1177"/>
      <c r="QFY286" s="1182"/>
      <c r="QFZ286" s="1182"/>
      <c r="QGA286" s="1182"/>
      <c r="QGB286" s="1182"/>
      <c r="QGC286" s="1182"/>
      <c r="QGD286" s="1182"/>
      <c r="QGE286" s="1182"/>
      <c r="QGF286" s="1182"/>
      <c r="QGG286" s="1182"/>
      <c r="QGH286" s="1182"/>
      <c r="QGI286" s="1182"/>
      <c r="QGJ286" s="1182"/>
      <c r="QGK286" s="1182"/>
      <c r="QGL286" s="1182"/>
      <c r="QGM286" s="1177"/>
      <c r="QGN286" s="1182"/>
      <c r="QGO286" s="1182"/>
      <c r="QGP286" s="1182"/>
      <c r="QGQ286" s="1182"/>
      <c r="QGR286" s="1182"/>
      <c r="QGS286" s="1182"/>
      <c r="QGT286" s="1182"/>
      <c r="QGU286" s="1182"/>
      <c r="QGV286" s="1182"/>
      <c r="QGW286" s="1182"/>
      <c r="QGX286" s="1182"/>
      <c r="QGY286" s="1182"/>
      <c r="QGZ286" s="1182"/>
      <c r="QHA286" s="1182"/>
      <c r="QHB286" s="1177"/>
      <c r="QHC286" s="1182"/>
      <c r="QHD286" s="1182"/>
      <c r="QHE286" s="1182"/>
      <c r="QHF286" s="1182"/>
      <c r="QHG286" s="1182"/>
      <c r="QHH286" s="1182"/>
      <c r="QHI286" s="1182"/>
      <c r="QHJ286" s="1182"/>
      <c r="QHK286" s="1182"/>
      <c r="QHL286" s="1182"/>
      <c r="QHM286" s="1182"/>
      <c r="QHN286" s="1182"/>
      <c r="QHO286" s="1182"/>
      <c r="QHP286" s="1182"/>
      <c r="QHQ286" s="1177"/>
      <c r="QHR286" s="1182"/>
      <c r="QHS286" s="1182"/>
      <c r="QHT286" s="1182"/>
      <c r="QHU286" s="1182"/>
      <c r="QHV286" s="1182"/>
      <c r="QHW286" s="1182"/>
      <c r="QHX286" s="1182"/>
      <c r="QHY286" s="1182"/>
      <c r="QHZ286" s="1182"/>
      <c r="QIA286" s="1182"/>
      <c r="QIB286" s="1182"/>
      <c r="QIC286" s="1182"/>
      <c r="QID286" s="1182"/>
      <c r="QIE286" s="1182"/>
      <c r="QIF286" s="1177"/>
      <c r="QIG286" s="1182"/>
      <c r="QIH286" s="1182"/>
      <c r="QII286" s="1182"/>
      <c r="QIJ286" s="1182"/>
      <c r="QIK286" s="1182"/>
      <c r="QIL286" s="1182"/>
      <c r="QIM286" s="1182"/>
      <c r="QIN286" s="1182"/>
      <c r="QIO286" s="1182"/>
      <c r="QIP286" s="1182"/>
      <c r="QIQ286" s="1182"/>
      <c r="QIR286" s="1182"/>
      <c r="QIS286" s="1182"/>
      <c r="QIT286" s="1182"/>
      <c r="QIU286" s="1177"/>
      <c r="QIV286" s="1182"/>
      <c r="QIW286" s="1182"/>
      <c r="QIX286" s="1182"/>
      <c r="QIY286" s="1182"/>
      <c r="QIZ286" s="1182"/>
      <c r="QJA286" s="1182"/>
      <c r="QJB286" s="1182"/>
      <c r="QJC286" s="1182"/>
      <c r="QJD286" s="1182"/>
      <c r="QJE286" s="1182"/>
      <c r="QJF286" s="1182"/>
      <c r="QJG286" s="1182"/>
      <c r="QJH286" s="1182"/>
      <c r="QJI286" s="1182"/>
      <c r="QJJ286" s="1177"/>
      <c r="QJK286" s="1182"/>
      <c r="QJL286" s="1182"/>
      <c r="QJM286" s="1182"/>
      <c r="QJN286" s="1182"/>
      <c r="QJO286" s="1182"/>
      <c r="QJP286" s="1182"/>
      <c r="QJQ286" s="1182"/>
      <c r="QJR286" s="1182"/>
      <c r="QJS286" s="1182"/>
      <c r="QJT286" s="1182"/>
      <c r="QJU286" s="1182"/>
      <c r="QJV286" s="1182"/>
      <c r="QJW286" s="1182"/>
      <c r="QJX286" s="1182"/>
      <c r="QJY286" s="1177"/>
      <c r="QJZ286" s="1182"/>
      <c r="QKA286" s="1182"/>
      <c r="QKB286" s="1182"/>
      <c r="QKC286" s="1182"/>
      <c r="QKD286" s="1182"/>
      <c r="QKE286" s="1182"/>
      <c r="QKF286" s="1182"/>
      <c r="QKG286" s="1182"/>
      <c r="QKH286" s="1182"/>
      <c r="QKI286" s="1182"/>
      <c r="QKJ286" s="1182"/>
      <c r="QKK286" s="1182"/>
      <c r="QKL286" s="1182"/>
      <c r="QKM286" s="1182"/>
      <c r="QKN286" s="1177"/>
      <c r="QKO286" s="1182"/>
      <c r="QKP286" s="1182"/>
      <c r="QKQ286" s="1182"/>
      <c r="QKR286" s="1182"/>
      <c r="QKS286" s="1182"/>
      <c r="QKT286" s="1182"/>
      <c r="QKU286" s="1182"/>
      <c r="QKV286" s="1182"/>
      <c r="QKW286" s="1182"/>
      <c r="QKX286" s="1182"/>
      <c r="QKY286" s="1182"/>
      <c r="QKZ286" s="1182"/>
      <c r="QLA286" s="1182"/>
      <c r="QLB286" s="1182"/>
      <c r="QLC286" s="1177"/>
      <c r="QLD286" s="1182"/>
      <c r="QLE286" s="1182"/>
      <c r="QLF286" s="1182"/>
      <c r="QLG286" s="1182"/>
      <c r="QLH286" s="1182"/>
      <c r="QLI286" s="1182"/>
      <c r="QLJ286" s="1182"/>
      <c r="QLK286" s="1182"/>
      <c r="QLL286" s="1182"/>
      <c r="QLM286" s="1182"/>
      <c r="QLN286" s="1182"/>
      <c r="QLO286" s="1182"/>
      <c r="QLP286" s="1182"/>
      <c r="QLQ286" s="1182"/>
      <c r="QLR286" s="1177"/>
      <c r="QLS286" s="1182"/>
      <c r="QLT286" s="1182"/>
      <c r="QLU286" s="1182"/>
      <c r="QLV286" s="1182"/>
      <c r="QLW286" s="1182"/>
      <c r="QLX286" s="1182"/>
      <c r="QLY286" s="1182"/>
      <c r="QLZ286" s="1182"/>
      <c r="QMA286" s="1182"/>
      <c r="QMB286" s="1182"/>
      <c r="QMC286" s="1182"/>
      <c r="QMD286" s="1182"/>
      <c r="QME286" s="1182"/>
      <c r="QMF286" s="1182"/>
      <c r="QMG286" s="1177"/>
      <c r="QMH286" s="1182"/>
      <c r="QMI286" s="1182"/>
      <c r="QMJ286" s="1182"/>
      <c r="QMK286" s="1182"/>
      <c r="QML286" s="1182"/>
      <c r="QMM286" s="1182"/>
      <c r="QMN286" s="1182"/>
      <c r="QMO286" s="1182"/>
      <c r="QMP286" s="1182"/>
      <c r="QMQ286" s="1182"/>
      <c r="QMR286" s="1182"/>
      <c r="QMS286" s="1182"/>
      <c r="QMT286" s="1182"/>
      <c r="QMU286" s="1182"/>
      <c r="QMV286" s="1177"/>
      <c r="QMW286" s="1182"/>
      <c r="QMX286" s="1182"/>
      <c r="QMY286" s="1182"/>
      <c r="QMZ286" s="1182"/>
      <c r="QNA286" s="1182"/>
      <c r="QNB286" s="1182"/>
      <c r="QNC286" s="1182"/>
      <c r="QND286" s="1182"/>
      <c r="QNE286" s="1182"/>
      <c r="QNF286" s="1182"/>
      <c r="QNG286" s="1182"/>
      <c r="QNH286" s="1182"/>
      <c r="QNI286" s="1182"/>
      <c r="QNJ286" s="1182"/>
      <c r="QNK286" s="1177"/>
      <c r="QNL286" s="1182"/>
      <c r="QNM286" s="1182"/>
      <c r="QNN286" s="1182"/>
      <c r="QNO286" s="1182"/>
      <c r="QNP286" s="1182"/>
      <c r="QNQ286" s="1182"/>
      <c r="QNR286" s="1182"/>
      <c r="QNS286" s="1182"/>
      <c r="QNT286" s="1182"/>
      <c r="QNU286" s="1182"/>
      <c r="QNV286" s="1182"/>
      <c r="QNW286" s="1182"/>
      <c r="QNX286" s="1182"/>
      <c r="QNY286" s="1182"/>
      <c r="QNZ286" s="1177"/>
      <c r="QOA286" s="1182"/>
      <c r="QOB286" s="1182"/>
      <c r="QOC286" s="1182"/>
      <c r="QOD286" s="1182"/>
      <c r="QOE286" s="1182"/>
      <c r="QOF286" s="1182"/>
      <c r="QOG286" s="1182"/>
      <c r="QOH286" s="1182"/>
      <c r="QOI286" s="1182"/>
      <c r="QOJ286" s="1182"/>
      <c r="QOK286" s="1182"/>
      <c r="QOL286" s="1182"/>
      <c r="QOM286" s="1182"/>
      <c r="QON286" s="1182"/>
      <c r="QOO286" s="1177"/>
      <c r="QOP286" s="1182"/>
      <c r="QOQ286" s="1182"/>
      <c r="QOR286" s="1182"/>
      <c r="QOS286" s="1182"/>
      <c r="QOT286" s="1182"/>
      <c r="QOU286" s="1182"/>
      <c r="QOV286" s="1182"/>
      <c r="QOW286" s="1182"/>
      <c r="QOX286" s="1182"/>
      <c r="QOY286" s="1182"/>
      <c r="QOZ286" s="1182"/>
      <c r="QPA286" s="1182"/>
      <c r="QPB286" s="1182"/>
      <c r="QPC286" s="1182"/>
      <c r="QPD286" s="1177"/>
      <c r="QPE286" s="1182"/>
      <c r="QPF286" s="1182"/>
      <c r="QPG286" s="1182"/>
      <c r="QPH286" s="1182"/>
      <c r="QPI286" s="1182"/>
      <c r="QPJ286" s="1182"/>
      <c r="QPK286" s="1182"/>
      <c r="QPL286" s="1182"/>
      <c r="QPM286" s="1182"/>
      <c r="QPN286" s="1182"/>
      <c r="QPO286" s="1182"/>
      <c r="QPP286" s="1182"/>
      <c r="QPQ286" s="1182"/>
      <c r="QPR286" s="1182"/>
      <c r="QPS286" s="1177"/>
      <c r="QPT286" s="1182"/>
      <c r="QPU286" s="1182"/>
      <c r="QPV286" s="1182"/>
      <c r="QPW286" s="1182"/>
      <c r="QPX286" s="1182"/>
      <c r="QPY286" s="1182"/>
      <c r="QPZ286" s="1182"/>
      <c r="QQA286" s="1182"/>
      <c r="QQB286" s="1182"/>
      <c r="QQC286" s="1182"/>
      <c r="QQD286" s="1182"/>
      <c r="QQE286" s="1182"/>
      <c r="QQF286" s="1182"/>
      <c r="QQG286" s="1182"/>
      <c r="QQH286" s="1177"/>
      <c r="QQI286" s="1182"/>
      <c r="QQJ286" s="1182"/>
      <c r="QQK286" s="1182"/>
      <c r="QQL286" s="1182"/>
      <c r="QQM286" s="1182"/>
      <c r="QQN286" s="1182"/>
      <c r="QQO286" s="1182"/>
      <c r="QQP286" s="1182"/>
      <c r="QQQ286" s="1182"/>
      <c r="QQR286" s="1182"/>
      <c r="QQS286" s="1182"/>
      <c r="QQT286" s="1182"/>
      <c r="QQU286" s="1182"/>
      <c r="QQV286" s="1182"/>
      <c r="QQW286" s="1177"/>
      <c r="QQX286" s="1182"/>
      <c r="QQY286" s="1182"/>
      <c r="QQZ286" s="1182"/>
      <c r="QRA286" s="1182"/>
      <c r="QRB286" s="1182"/>
      <c r="QRC286" s="1182"/>
      <c r="QRD286" s="1182"/>
      <c r="QRE286" s="1182"/>
      <c r="QRF286" s="1182"/>
      <c r="QRG286" s="1182"/>
      <c r="QRH286" s="1182"/>
      <c r="QRI286" s="1182"/>
      <c r="QRJ286" s="1182"/>
      <c r="QRK286" s="1182"/>
      <c r="QRL286" s="1177"/>
      <c r="QRM286" s="1182"/>
      <c r="QRN286" s="1182"/>
      <c r="QRO286" s="1182"/>
      <c r="QRP286" s="1182"/>
      <c r="QRQ286" s="1182"/>
      <c r="QRR286" s="1182"/>
      <c r="QRS286" s="1182"/>
      <c r="QRT286" s="1182"/>
      <c r="QRU286" s="1182"/>
      <c r="QRV286" s="1182"/>
      <c r="QRW286" s="1182"/>
      <c r="QRX286" s="1182"/>
      <c r="QRY286" s="1182"/>
      <c r="QRZ286" s="1182"/>
      <c r="QSA286" s="1177"/>
      <c r="QSB286" s="1182"/>
      <c r="QSC286" s="1182"/>
      <c r="QSD286" s="1182"/>
      <c r="QSE286" s="1182"/>
      <c r="QSF286" s="1182"/>
      <c r="QSG286" s="1182"/>
      <c r="QSH286" s="1182"/>
      <c r="QSI286" s="1182"/>
      <c r="QSJ286" s="1182"/>
      <c r="QSK286" s="1182"/>
      <c r="QSL286" s="1182"/>
      <c r="QSM286" s="1182"/>
      <c r="QSN286" s="1182"/>
      <c r="QSO286" s="1182"/>
      <c r="QSP286" s="1177"/>
      <c r="QSQ286" s="1182"/>
      <c r="QSR286" s="1182"/>
      <c r="QSS286" s="1182"/>
      <c r="QST286" s="1182"/>
      <c r="QSU286" s="1182"/>
      <c r="QSV286" s="1182"/>
      <c r="QSW286" s="1182"/>
      <c r="QSX286" s="1182"/>
      <c r="QSY286" s="1182"/>
      <c r="QSZ286" s="1182"/>
      <c r="QTA286" s="1182"/>
      <c r="QTB286" s="1182"/>
      <c r="QTC286" s="1182"/>
      <c r="QTD286" s="1182"/>
      <c r="QTE286" s="1177"/>
      <c r="QTF286" s="1182"/>
      <c r="QTG286" s="1182"/>
      <c r="QTH286" s="1182"/>
      <c r="QTI286" s="1182"/>
      <c r="QTJ286" s="1182"/>
      <c r="QTK286" s="1182"/>
      <c r="QTL286" s="1182"/>
      <c r="QTM286" s="1182"/>
      <c r="QTN286" s="1182"/>
      <c r="QTO286" s="1182"/>
      <c r="QTP286" s="1182"/>
      <c r="QTQ286" s="1182"/>
      <c r="QTR286" s="1182"/>
      <c r="QTS286" s="1182"/>
      <c r="QTT286" s="1177"/>
      <c r="QTU286" s="1182"/>
      <c r="QTV286" s="1182"/>
      <c r="QTW286" s="1182"/>
      <c r="QTX286" s="1182"/>
      <c r="QTY286" s="1182"/>
      <c r="QTZ286" s="1182"/>
      <c r="QUA286" s="1182"/>
      <c r="QUB286" s="1182"/>
      <c r="QUC286" s="1182"/>
      <c r="QUD286" s="1182"/>
      <c r="QUE286" s="1182"/>
      <c r="QUF286" s="1182"/>
      <c r="QUG286" s="1182"/>
      <c r="QUH286" s="1182"/>
      <c r="QUI286" s="1177"/>
      <c r="QUJ286" s="1182"/>
      <c r="QUK286" s="1182"/>
      <c r="QUL286" s="1182"/>
      <c r="QUM286" s="1182"/>
      <c r="QUN286" s="1182"/>
      <c r="QUO286" s="1182"/>
      <c r="QUP286" s="1182"/>
      <c r="QUQ286" s="1182"/>
      <c r="QUR286" s="1182"/>
      <c r="QUS286" s="1182"/>
      <c r="QUT286" s="1182"/>
      <c r="QUU286" s="1182"/>
      <c r="QUV286" s="1182"/>
      <c r="QUW286" s="1182"/>
      <c r="QUX286" s="1177"/>
      <c r="QUY286" s="1182"/>
      <c r="QUZ286" s="1182"/>
      <c r="QVA286" s="1182"/>
      <c r="QVB286" s="1182"/>
      <c r="QVC286" s="1182"/>
      <c r="QVD286" s="1182"/>
      <c r="QVE286" s="1182"/>
      <c r="QVF286" s="1182"/>
      <c r="QVG286" s="1182"/>
      <c r="QVH286" s="1182"/>
      <c r="QVI286" s="1182"/>
      <c r="QVJ286" s="1182"/>
      <c r="QVK286" s="1182"/>
      <c r="QVL286" s="1182"/>
      <c r="QVM286" s="1177"/>
      <c r="QVN286" s="1182"/>
      <c r="QVO286" s="1182"/>
      <c r="QVP286" s="1182"/>
      <c r="QVQ286" s="1182"/>
      <c r="QVR286" s="1182"/>
      <c r="QVS286" s="1182"/>
      <c r="QVT286" s="1182"/>
      <c r="QVU286" s="1182"/>
      <c r="QVV286" s="1182"/>
      <c r="QVW286" s="1182"/>
      <c r="QVX286" s="1182"/>
      <c r="QVY286" s="1182"/>
      <c r="QVZ286" s="1182"/>
      <c r="QWA286" s="1182"/>
      <c r="QWB286" s="1177"/>
      <c r="QWC286" s="1182"/>
      <c r="QWD286" s="1182"/>
      <c r="QWE286" s="1182"/>
      <c r="QWF286" s="1182"/>
      <c r="QWG286" s="1182"/>
      <c r="QWH286" s="1182"/>
      <c r="QWI286" s="1182"/>
      <c r="QWJ286" s="1182"/>
      <c r="QWK286" s="1182"/>
      <c r="QWL286" s="1182"/>
      <c r="QWM286" s="1182"/>
      <c r="QWN286" s="1182"/>
      <c r="QWO286" s="1182"/>
      <c r="QWP286" s="1182"/>
      <c r="QWQ286" s="1177"/>
      <c r="QWR286" s="1182"/>
      <c r="QWS286" s="1182"/>
      <c r="QWT286" s="1182"/>
      <c r="QWU286" s="1182"/>
      <c r="QWV286" s="1182"/>
      <c r="QWW286" s="1182"/>
      <c r="QWX286" s="1182"/>
      <c r="QWY286" s="1182"/>
      <c r="QWZ286" s="1182"/>
      <c r="QXA286" s="1182"/>
      <c r="QXB286" s="1182"/>
      <c r="QXC286" s="1182"/>
      <c r="QXD286" s="1182"/>
      <c r="QXE286" s="1182"/>
      <c r="QXF286" s="1177"/>
      <c r="QXG286" s="1182"/>
      <c r="QXH286" s="1182"/>
      <c r="QXI286" s="1182"/>
      <c r="QXJ286" s="1182"/>
      <c r="QXK286" s="1182"/>
      <c r="QXL286" s="1182"/>
      <c r="QXM286" s="1182"/>
      <c r="QXN286" s="1182"/>
      <c r="QXO286" s="1182"/>
      <c r="QXP286" s="1182"/>
      <c r="QXQ286" s="1182"/>
      <c r="QXR286" s="1182"/>
      <c r="QXS286" s="1182"/>
      <c r="QXT286" s="1182"/>
      <c r="QXU286" s="1177"/>
      <c r="QXV286" s="1182"/>
      <c r="QXW286" s="1182"/>
      <c r="QXX286" s="1182"/>
      <c r="QXY286" s="1182"/>
      <c r="QXZ286" s="1182"/>
      <c r="QYA286" s="1182"/>
      <c r="QYB286" s="1182"/>
      <c r="QYC286" s="1182"/>
      <c r="QYD286" s="1182"/>
      <c r="QYE286" s="1182"/>
      <c r="QYF286" s="1182"/>
      <c r="QYG286" s="1182"/>
      <c r="QYH286" s="1182"/>
      <c r="QYI286" s="1182"/>
      <c r="QYJ286" s="1177"/>
      <c r="QYK286" s="1182"/>
      <c r="QYL286" s="1182"/>
      <c r="QYM286" s="1182"/>
      <c r="QYN286" s="1182"/>
      <c r="QYO286" s="1182"/>
      <c r="QYP286" s="1182"/>
      <c r="QYQ286" s="1182"/>
      <c r="QYR286" s="1182"/>
      <c r="QYS286" s="1182"/>
      <c r="QYT286" s="1182"/>
      <c r="QYU286" s="1182"/>
      <c r="QYV286" s="1182"/>
      <c r="QYW286" s="1182"/>
      <c r="QYX286" s="1182"/>
      <c r="QYY286" s="1177"/>
      <c r="QYZ286" s="1182"/>
      <c r="QZA286" s="1182"/>
      <c r="QZB286" s="1182"/>
      <c r="QZC286" s="1182"/>
      <c r="QZD286" s="1182"/>
      <c r="QZE286" s="1182"/>
      <c r="QZF286" s="1182"/>
      <c r="QZG286" s="1182"/>
      <c r="QZH286" s="1182"/>
      <c r="QZI286" s="1182"/>
      <c r="QZJ286" s="1182"/>
      <c r="QZK286" s="1182"/>
      <c r="QZL286" s="1182"/>
      <c r="QZM286" s="1182"/>
      <c r="QZN286" s="1177"/>
      <c r="QZO286" s="1182"/>
      <c r="QZP286" s="1182"/>
      <c r="QZQ286" s="1182"/>
      <c r="QZR286" s="1182"/>
      <c r="QZS286" s="1182"/>
      <c r="QZT286" s="1182"/>
      <c r="QZU286" s="1182"/>
      <c r="QZV286" s="1182"/>
      <c r="QZW286" s="1182"/>
      <c r="QZX286" s="1182"/>
      <c r="QZY286" s="1182"/>
      <c r="QZZ286" s="1182"/>
      <c r="RAA286" s="1182"/>
      <c r="RAB286" s="1182"/>
      <c r="RAC286" s="1177"/>
      <c r="RAD286" s="1182"/>
      <c r="RAE286" s="1182"/>
      <c r="RAF286" s="1182"/>
      <c r="RAG286" s="1182"/>
      <c r="RAH286" s="1182"/>
      <c r="RAI286" s="1182"/>
      <c r="RAJ286" s="1182"/>
      <c r="RAK286" s="1182"/>
      <c r="RAL286" s="1182"/>
      <c r="RAM286" s="1182"/>
      <c r="RAN286" s="1182"/>
      <c r="RAO286" s="1182"/>
      <c r="RAP286" s="1182"/>
      <c r="RAQ286" s="1182"/>
      <c r="RAR286" s="1177"/>
      <c r="RAS286" s="1182"/>
      <c r="RAT286" s="1182"/>
      <c r="RAU286" s="1182"/>
      <c r="RAV286" s="1182"/>
      <c r="RAW286" s="1182"/>
      <c r="RAX286" s="1182"/>
      <c r="RAY286" s="1182"/>
      <c r="RAZ286" s="1182"/>
      <c r="RBA286" s="1182"/>
      <c r="RBB286" s="1182"/>
      <c r="RBC286" s="1182"/>
      <c r="RBD286" s="1182"/>
      <c r="RBE286" s="1182"/>
      <c r="RBF286" s="1182"/>
      <c r="RBG286" s="1177"/>
      <c r="RBH286" s="1182"/>
      <c r="RBI286" s="1182"/>
      <c r="RBJ286" s="1182"/>
      <c r="RBK286" s="1182"/>
      <c r="RBL286" s="1182"/>
      <c r="RBM286" s="1182"/>
      <c r="RBN286" s="1182"/>
      <c r="RBO286" s="1182"/>
      <c r="RBP286" s="1182"/>
      <c r="RBQ286" s="1182"/>
      <c r="RBR286" s="1182"/>
      <c r="RBS286" s="1182"/>
      <c r="RBT286" s="1182"/>
      <c r="RBU286" s="1182"/>
      <c r="RBV286" s="1177"/>
      <c r="RBW286" s="1182"/>
      <c r="RBX286" s="1182"/>
      <c r="RBY286" s="1182"/>
      <c r="RBZ286" s="1182"/>
      <c r="RCA286" s="1182"/>
      <c r="RCB286" s="1182"/>
      <c r="RCC286" s="1182"/>
      <c r="RCD286" s="1182"/>
      <c r="RCE286" s="1182"/>
      <c r="RCF286" s="1182"/>
      <c r="RCG286" s="1182"/>
      <c r="RCH286" s="1182"/>
      <c r="RCI286" s="1182"/>
      <c r="RCJ286" s="1182"/>
      <c r="RCK286" s="1177"/>
      <c r="RCL286" s="1182"/>
      <c r="RCM286" s="1182"/>
      <c r="RCN286" s="1182"/>
      <c r="RCO286" s="1182"/>
      <c r="RCP286" s="1182"/>
      <c r="RCQ286" s="1182"/>
      <c r="RCR286" s="1182"/>
      <c r="RCS286" s="1182"/>
      <c r="RCT286" s="1182"/>
      <c r="RCU286" s="1182"/>
      <c r="RCV286" s="1182"/>
      <c r="RCW286" s="1182"/>
      <c r="RCX286" s="1182"/>
      <c r="RCY286" s="1182"/>
      <c r="RCZ286" s="1177"/>
      <c r="RDA286" s="1182"/>
      <c r="RDB286" s="1182"/>
      <c r="RDC286" s="1182"/>
      <c r="RDD286" s="1182"/>
      <c r="RDE286" s="1182"/>
      <c r="RDF286" s="1182"/>
      <c r="RDG286" s="1182"/>
      <c r="RDH286" s="1182"/>
      <c r="RDI286" s="1182"/>
      <c r="RDJ286" s="1182"/>
      <c r="RDK286" s="1182"/>
      <c r="RDL286" s="1182"/>
      <c r="RDM286" s="1182"/>
      <c r="RDN286" s="1182"/>
      <c r="RDO286" s="1177"/>
      <c r="RDP286" s="1182"/>
      <c r="RDQ286" s="1182"/>
      <c r="RDR286" s="1182"/>
      <c r="RDS286" s="1182"/>
      <c r="RDT286" s="1182"/>
      <c r="RDU286" s="1182"/>
      <c r="RDV286" s="1182"/>
      <c r="RDW286" s="1182"/>
      <c r="RDX286" s="1182"/>
      <c r="RDY286" s="1182"/>
      <c r="RDZ286" s="1182"/>
      <c r="REA286" s="1182"/>
      <c r="REB286" s="1182"/>
      <c r="REC286" s="1182"/>
      <c r="RED286" s="1177"/>
      <c r="REE286" s="1182"/>
      <c r="REF286" s="1182"/>
      <c r="REG286" s="1182"/>
      <c r="REH286" s="1182"/>
      <c r="REI286" s="1182"/>
      <c r="REJ286" s="1182"/>
      <c r="REK286" s="1182"/>
      <c r="REL286" s="1182"/>
      <c r="REM286" s="1182"/>
      <c r="REN286" s="1182"/>
      <c r="REO286" s="1182"/>
      <c r="REP286" s="1182"/>
      <c r="REQ286" s="1182"/>
      <c r="RER286" s="1182"/>
      <c r="RES286" s="1177"/>
      <c r="RET286" s="1182"/>
      <c r="REU286" s="1182"/>
      <c r="REV286" s="1182"/>
      <c r="REW286" s="1182"/>
      <c r="REX286" s="1182"/>
      <c r="REY286" s="1182"/>
      <c r="REZ286" s="1182"/>
      <c r="RFA286" s="1182"/>
      <c r="RFB286" s="1182"/>
      <c r="RFC286" s="1182"/>
      <c r="RFD286" s="1182"/>
      <c r="RFE286" s="1182"/>
      <c r="RFF286" s="1182"/>
      <c r="RFG286" s="1182"/>
      <c r="RFH286" s="1177"/>
      <c r="RFI286" s="1182"/>
      <c r="RFJ286" s="1182"/>
      <c r="RFK286" s="1182"/>
      <c r="RFL286" s="1182"/>
      <c r="RFM286" s="1182"/>
      <c r="RFN286" s="1182"/>
      <c r="RFO286" s="1182"/>
      <c r="RFP286" s="1182"/>
      <c r="RFQ286" s="1182"/>
      <c r="RFR286" s="1182"/>
      <c r="RFS286" s="1182"/>
      <c r="RFT286" s="1182"/>
      <c r="RFU286" s="1182"/>
      <c r="RFV286" s="1182"/>
      <c r="RFW286" s="1177"/>
      <c r="RFX286" s="1182"/>
      <c r="RFY286" s="1182"/>
      <c r="RFZ286" s="1182"/>
      <c r="RGA286" s="1182"/>
      <c r="RGB286" s="1182"/>
      <c r="RGC286" s="1182"/>
      <c r="RGD286" s="1182"/>
      <c r="RGE286" s="1182"/>
      <c r="RGF286" s="1182"/>
      <c r="RGG286" s="1182"/>
      <c r="RGH286" s="1182"/>
      <c r="RGI286" s="1182"/>
      <c r="RGJ286" s="1182"/>
      <c r="RGK286" s="1182"/>
      <c r="RGL286" s="1177"/>
      <c r="RGM286" s="1182"/>
      <c r="RGN286" s="1182"/>
      <c r="RGO286" s="1182"/>
      <c r="RGP286" s="1182"/>
      <c r="RGQ286" s="1182"/>
      <c r="RGR286" s="1182"/>
      <c r="RGS286" s="1182"/>
      <c r="RGT286" s="1182"/>
      <c r="RGU286" s="1182"/>
      <c r="RGV286" s="1182"/>
      <c r="RGW286" s="1182"/>
      <c r="RGX286" s="1182"/>
      <c r="RGY286" s="1182"/>
      <c r="RGZ286" s="1182"/>
      <c r="RHA286" s="1177"/>
      <c r="RHB286" s="1182"/>
      <c r="RHC286" s="1182"/>
      <c r="RHD286" s="1182"/>
      <c r="RHE286" s="1182"/>
      <c r="RHF286" s="1182"/>
      <c r="RHG286" s="1182"/>
      <c r="RHH286" s="1182"/>
      <c r="RHI286" s="1182"/>
      <c r="RHJ286" s="1182"/>
      <c r="RHK286" s="1182"/>
      <c r="RHL286" s="1182"/>
      <c r="RHM286" s="1182"/>
      <c r="RHN286" s="1182"/>
      <c r="RHO286" s="1182"/>
      <c r="RHP286" s="1177"/>
      <c r="RHQ286" s="1182"/>
      <c r="RHR286" s="1182"/>
      <c r="RHS286" s="1182"/>
      <c r="RHT286" s="1182"/>
      <c r="RHU286" s="1182"/>
      <c r="RHV286" s="1182"/>
      <c r="RHW286" s="1182"/>
      <c r="RHX286" s="1182"/>
      <c r="RHY286" s="1182"/>
      <c r="RHZ286" s="1182"/>
      <c r="RIA286" s="1182"/>
      <c r="RIB286" s="1182"/>
      <c r="RIC286" s="1182"/>
      <c r="RID286" s="1182"/>
      <c r="RIE286" s="1177"/>
      <c r="RIF286" s="1182"/>
      <c r="RIG286" s="1182"/>
      <c r="RIH286" s="1182"/>
      <c r="RII286" s="1182"/>
      <c r="RIJ286" s="1182"/>
      <c r="RIK286" s="1182"/>
      <c r="RIL286" s="1182"/>
      <c r="RIM286" s="1182"/>
      <c r="RIN286" s="1182"/>
      <c r="RIO286" s="1182"/>
      <c r="RIP286" s="1182"/>
      <c r="RIQ286" s="1182"/>
      <c r="RIR286" s="1182"/>
      <c r="RIS286" s="1182"/>
      <c r="RIT286" s="1177"/>
      <c r="RIU286" s="1182"/>
      <c r="RIV286" s="1182"/>
      <c r="RIW286" s="1182"/>
      <c r="RIX286" s="1182"/>
      <c r="RIY286" s="1182"/>
      <c r="RIZ286" s="1182"/>
      <c r="RJA286" s="1182"/>
      <c r="RJB286" s="1182"/>
      <c r="RJC286" s="1182"/>
      <c r="RJD286" s="1182"/>
      <c r="RJE286" s="1182"/>
      <c r="RJF286" s="1182"/>
      <c r="RJG286" s="1182"/>
      <c r="RJH286" s="1182"/>
      <c r="RJI286" s="1177"/>
      <c r="RJJ286" s="1182"/>
      <c r="RJK286" s="1182"/>
      <c r="RJL286" s="1182"/>
      <c r="RJM286" s="1182"/>
      <c r="RJN286" s="1182"/>
      <c r="RJO286" s="1182"/>
      <c r="RJP286" s="1182"/>
      <c r="RJQ286" s="1182"/>
      <c r="RJR286" s="1182"/>
      <c r="RJS286" s="1182"/>
      <c r="RJT286" s="1182"/>
      <c r="RJU286" s="1182"/>
      <c r="RJV286" s="1182"/>
      <c r="RJW286" s="1182"/>
      <c r="RJX286" s="1177"/>
      <c r="RJY286" s="1182"/>
      <c r="RJZ286" s="1182"/>
      <c r="RKA286" s="1182"/>
      <c r="RKB286" s="1182"/>
      <c r="RKC286" s="1182"/>
      <c r="RKD286" s="1182"/>
      <c r="RKE286" s="1182"/>
      <c r="RKF286" s="1182"/>
      <c r="RKG286" s="1182"/>
      <c r="RKH286" s="1182"/>
      <c r="RKI286" s="1182"/>
      <c r="RKJ286" s="1182"/>
      <c r="RKK286" s="1182"/>
      <c r="RKL286" s="1182"/>
      <c r="RKM286" s="1177"/>
      <c r="RKN286" s="1182"/>
      <c r="RKO286" s="1182"/>
      <c r="RKP286" s="1182"/>
      <c r="RKQ286" s="1182"/>
      <c r="RKR286" s="1182"/>
      <c r="RKS286" s="1182"/>
      <c r="RKT286" s="1182"/>
      <c r="RKU286" s="1182"/>
      <c r="RKV286" s="1182"/>
      <c r="RKW286" s="1182"/>
      <c r="RKX286" s="1182"/>
      <c r="RKY286" s="1182"/>
      <c r="RKZ286" s="1182"/>
      <c r="RLA286" s="1182"/>
      <c r="RLB286" s="1177"/>
      <c r="RLC286" s="1182"/>
      <c r="RLD286" s="1182"/>
      <c r="RLE286" s="1182"/>
      <c r="RLF286" s="1182"/>
      <c r="RLG286" s="1182"/>
      <c r="RLH286" s="1182"/>
      <c r="RLI286" s="1182"/>
      <c r="RLJ286" s="1182"/>
      <c r="RLK286" s="1182"/>
      <c r="RLL286" s="1182"/>
      <c r="RLM286" s="1182"/>
      <c r="RLN286" s="1182"/>
      <c r="RLO286" s="1182"/>
      <c r="RLP286" s="1182"/>
      <c r="RLQ286" s="1177"/>
      <c r="RLR286" s="1182"/>
      <c r="RLS286" s="1182"/>
      <c r="RLT286" s="1182"/>
      <c r="RLU286" s="1182"/>
      <c r="RLV286" s="1182"/>
      <c r="RLW286" s="1182"/>
      <c r="RLX286" s="1182"/>
      <c r="RLY286" s="1182"/>
      <c r="RLZ286" s="1182"/>
      <c r="RMA286" s="1182"/>
      <c r="RMB286" s="1182"/>
      <c r="RMC286" s="1182"/>
      <c r="RMD286" s="1182"/>
      <c r="RME286" s="1182"/>
      <c r="RMF286" s="1177"/>
      <c r="RMG286" s="1182"/>
      <c r="RMH286" s="1182"/>
      <c r="RMI286" s="1182"/>
      <c r="RMJ286" s="1182"/>
      <c r="RMK286" s="1182"/>
      <c r="RML286" s="1182"/>
      <c r="RMM286" s="1182"/>
      <c r="RMN286" s="1182"/>
      <c r="RMO286" s="1182"/>
      <c r="RMP286" s="1182"/>
      <c r="RMQ286" s="1182"/>
      <c r="RMR286" s="1182"/>
      <c r="RMS286" s="1182"/>
      <c r="RMT286" s="1182"/>
      <c r="RMU286" s="1177"/>
      <c r="RMV286" s="1182"/>
      <c r="RMW286" s="1182"/>
      <c r="RMX286" s="1182"/>
      <c r="RMY286" s="1182"/>
      <c r="RMZ286" s="1182"/>
      <c r="RNA286" s="1182"/>
      <c r="RNB286" s="1182"/>
      <c r="RNC286" s="1182"/>
      <c r="RND286" s="1182"/>
      <c r="RNE286" s="1182"/>
      <c r="RNF286" s="1182"/>
      <c r="RNG286" s="1182"/>
      <c r="RNH286" s="1182"/>
      <c r="RNI286" s="1182"/>
      <c r="RNJ286" s="1177"/>
      <c r="RNK286" s="1182"/>
      <c r="RNL286" s="1182"/>
      <c r="RNM286" s="1182"/>
      <c r="RNN286" s="1182"/>
      <c r="RNO286" s="1182"/>
      <c r="RNP286" s="1182"/>
      <c r="RNQ286" s="1182"/>
      <c r="RNR286" s="1182"/>
      <c r="RNS286" s="1182"/>
      <c r="RNT286" s="1182"/>
      <c r="RNU286" s="1182"/>
      <c r="RNV286" s="1182"/>
      <c r="RNW286" s="1182"/>
      <c r="RNX286" s="1182"/>
      <c r="RNY286" s="1177"/>
      <c r="RNZ286" s="1182"/>
      <c r="ROA286" s="1182"/>
      <c r="ROB286" s="1182"/>
      <c r="ROC286" s="1182"/>
      <c r="ROD286" s="1182"/>
      <c r="ROE286" s="1182"/>
      <c r="ROF286" s="1182"/>
      <c r="ROG286" s="1182"/>
      <c r="ROH286" s="1182"/>
      <c r="ROI286" s="1182"/>
      <c r="ROJ286" s="1182"/>
      <c r="ROK286" s="1182"/>
      <c r="ROL286" s="1182"/>
      <c r="ROM286" s="1182"/>
      <c r="RON286" s="1177"/>
      <c r="ROO286" s="1182"/>
      <c r="ROP286" s="1182"/>
      <c r="ROQ286" s="1182"/>
      <c r="ROR286" s="1182"/>
      <c r="ROS286" s="1182"/>
      <c r="ROT286" s="1182"/>
      <c r="ROU286" s="1182"/>
      <c r="ROV286" s="1182"/>
      <c r="ROW286" s="1182"/>
      <c r="ROX286" s="1182"/>
      <c r="ROY286" s="1182"/>
      <c r="ROZ286" s="1182"/>
      <c r="RPA286" s="1182"/>
      <c r="RPB286" s="1182"/>
      <c r="RPC286" s="1177"/>
      <c r="RPD286" s="1182"/>
      <c r="RPE286" s="1182"/>
      <c r="RPF286" s="1182"/>
      <c r="RPG286" s="1182"/>
      <c r="RPH286" s="1182"/>
      <c r="RPI286" s="1182"/>
      <c r="RPJ286" s="1182"/>
      <c r="RPK286" s="1182"/>
      <c r="RPL286" s="1182"/>
      <c r="RPM286" s="1182"/>
      <c r="RPN286" s="1182"/>
      <c r="RPO286" s="1182"/>
      <c r="RPP286" s="1182"/>
      <c r="RPQ286" s="1182"/>
      <c r="RPR286" s="1177"/>
      <c r="RPS286" s="1182"/>
      <c r="RPT286" s="1182"/>
      <c r="RPU286" s="1182"/>
      <c r="RPV286" s="1182"/>
      <c r="RPW286" s="1182"/>
      <c r="RPX286" s="1182"/>
      <c r="RPY286" s="1182"/>
      <c r="RPZ286" s="1182"/>
      <c r="RQA286" s="1182"/>
      <c r="RQB286" s="1182"/>
      <c r="RQC286" s="1182"/>
      <c r="RQD286" s="1182"/>
      <c r="RQE286" s="1182"/>
      <c r="RQF286" s="1182"/>
      <c r="RQG286" s="1177"/>
      <c r="RQH286" s="1182"/>
      <c r="RQI286" s="1182"/>
      <c r="RQJ286" s="1182"/>
      <c r="RQK286" s="1182"/>
      <c r="RQL286" s="1182"/>
      <c r="RQM286" s="1182"/>
      <c r="RQN286" s="1182"/>
      <c r="RQO286" s="1182"/>
      <c r="RQP286" s="1182"/>
      <c r="RQQ286" s="1182"/>
      <c r="RQR286" s="1182"/>
      <c r="RQS286" s="1182"/>
      <c r="RQT286" s="1182"/>
      <c r="RQU286" s="1182"/>
      <c r="RQV286" s="1177"/>
      <c r="RQW286" s="1182"/>
      <c r="RQX286" s="1182"/>
      <c r="RQY286" s="1182"/>
      <c r="RQZ286" s="1182"/>
      <c r="RRA286" s="1182"/>
      <c r="RRB286" s="1182"/>
      <c r="RRC286" s="1182"/>
      <c r="RRD286" s="1182"/>
      <c r="RRE286" s="1182"/>
      <c r="RRF286" s="1182"/>
      <c r="RRG286" s="1182"/>
      <c r="RRH286" s="1182"/>
      <c r="RRI286" s="1182"/>
      <c r="RRJ286" s="1182"/>
      <c r="RRK286" s="1177"/>
      <c r="RRL286" s="1182"/>
      <c r="RRM286" s="1182"/>
      <c r="RRN286" s="1182"/>
      <c r="RRO286" s="1182"/>
      <c r="RRP286" s="1182"/>
      <c r="RRQ286" s="1182"/>
      <c r="RRR286" s="1182"/>
      <c r="RRS286" s="1182"/>
      <c r="RRT286" s="1182"/>
      <c r="RRU286" s="1182"/>
      <c r="RRV286" s="1182"/>
      <c r="RRW286" s="1182"/>
      <c r="RRX286" s="1182"/>
      <c r="RRY286" s="1182"/>
      <c r="RRZ286" s="1177"/>
      <c r="RSA286" s="1182"/>
      <c r="RSB286" s="1182"/>
      <c r="RSC286" s="1182"/>
      <c r="RSD286" s="1182"/>
      <c r="RSE286" s="1182"/>
      <c r="RSF286" s="1182"/>
      <c r="RSG286" s="1182"/>
      <c r="RSH286" s="1182"/>
      <c r="RSI286" s="1182"/>
      <c r="RSJ286" s="1182"/>
      <c r="RSK286" s="1182"/>
      <c r="RSL286" s="1182"/>
      <c r="RSM286" s="1182"/>
      <c r="RSN286" s="1182"/>
      <c r="RSO286" s="1177"/>
      <c r="RSP286" s="1182"/>
      <c r="RSQ286" s="1182"/>
      <c r="RSR286" s="1182"/>
      <c r="RSS286" s="1182"/>
      <c r="RST286" s="1182"/>
      <c r="RSU286" s="1182"/>
      <c r="RSV286" s="1182"/>
      <c r="RSW286" s="1182"/>
      <c r="RSX286" s="1182"/>
      <c r="RSY286" s="1182"/>
      <c r="RSZ286" s="1182"/>
      <c r="RTA286" s="1182"/>
      <c r="RTB286" s="1182"/>
      <c r="RTC286" s="1182"/>
      <c r="RTD286" s="1177"/>
      <c r="RTE286" s="1182"/>
      <c r="RTF286" s="1182"/>
      <c r="RTG286" s="1182"/>
      <c r="RTH286" s="1182"/>
      <c r="RTI286" s="1182"/>
      <c r="RTJ286" s="1182"/>
      <c r="RTK286" s="1182"/>
      <c r="RTL286" s="1182"/>
      <c r="RTM286" s="1182"/>
      <c r="RTN286" s="1182"/>
      <c r="RTO286" s="1182"/>
      <c r="RTP286" s="1182"/>
      <c r="RTQ286" s="1182"/>
      <c r="RTR286" s="1182"/>
      <c r="RTS286" s="1177"/>
      <c r="RTT286" s="1182"/>
      <c r="RTU286" s="1182"/>
      <c r="RTV286" s="1182"/>
      <c r="RTW286" s="1182"/>
      <c r="RTX286" s="1182"/>
      <c r="RTY286" s="1182"/>
      <c r="RTZ286" s="1182"/>
      <c r="RUA286" s="1182"/>
      <c r="RUB286" s="1182"/>
      <c r="RUC286" s="1182"/>
      <c r="RUD286" s="1182"/>
      <c r="RUE286" s="1182"/>
      <c r="RUF286" s="1182"/>
      <c r="RUG286" s="1182"/>
      <c r="RUH286" s="1177"/>
      <c r="RUI286" s="1182"/>
      <c r="RUJ286" s="1182"/>
      <c r="RUK286" s="1182"/>
      <c r="RUL286" s="1182"/>
      <c r="RUM286" s="1182"/>
      <c r="RUN286" s="1182"/>
      <c r="RUO286" s="1182"/>
      <c r="RUP286" s="1182"/>
      <c r="RUQ286" s="1182"/>
      <c r="RUR286" s="1182"/>
      <c r="RUS286" s="1182"/>
      <c r="RUT286" s="1182"/>
      <c r="RUU286" s="1182"/>
      <c r="RUV286" s="1182"/>
      <c r="RUW286" s="1177"/>
      <c r="RUX286" s="1182"/>
      <c r="RUY286" s="1182"/>
      <c r="RUZ286" s="1182"/>
      <c r="RVA286" s="1182"/>
      <c r="RVB286" s="1182"/>
      <c r="RVC286" s="1182"/>
      <c r="RVD286" s="1182"/>
      <c r="RVE286" s="1182"/>
      <c r="RVF286" s="1182"/>
      <c r="RVG286" s="1182"/>
      <c r="RVH286" s="1182"/>
      <c r="RVI286" s="1182"/>
      <c r="RVJ286" s="1182"/>
      <c r="RVK286" s="1182"/>
      <c r="RVL286" s="1177"/>
      <c r="RVM286" s="1182"/>
      <c r="RVN286" s="1182"/>
      <c r="RVO286" s="1182"/>
      <c r="RVP286" s="1182"/>
      <c r="RVQ286" s="1182"/>
      <c r="RVR286" s="1182"/>
      <c r="RVS286" s="1182"/>
      <c r="RVT286" s="1182"/>
      <c r="RVU286" s="1182"/>
      <c r="RVV286" s="1182"/>
      <c r="RVW286" s="1182"/>
      <c r="RVX286" s="1182"/>
      <c r="RVY286" s="1182"/>
      <c r="RVZ286" s="1182"/>
      <c r="RWA286" s="1177"/>
      <c r="RWB286" s="1182"/>
      <c r="RWC286" s="1182"/>
      <c r="RWD286" s="1182"/>
      <c r="RWE286" s="1182"/>
      <c r="RWF286" s="1182"/>
      <c r="RWG286" s="1182"/>
      <c r="RWH286" s="1182"/>
      <c r="RWI286" s="1182"/>
      <c r="RWJ286" s="1182"/>
      <c r="RWK286" s="1182"/>
      <c r="RWL286" s="1182"/>
      <c r="RWM286" s="1182"/>
      <c r="RWN286" s="1182"/>
      <c r="RWO286" s="1182"/>
      <c r="RWP286" s="1177"/>
      <c r="RWQ286" s="1182"/>
      <c r="RWR286" s="1182"/>
      <c r="RWS286" s="1182"/>
      <c r="RWT286" s="1182"/>
      <c r="RWU286" s="1182"/>
      <c r="RWV286" s="1182"/>
      <c r="RWW286" s="1182"/>
      <c r="RWX286" s="1182"/>
      <c r="RWY286" s="1182"/>
      <c r="RWZ286" s="1182"/>
      <c r="RXA286" s="1182"/>
      <c r="RXB286" s="1182"/>
      <c r="RXC286" s="1182"/>
      <c r="RXD286" s="1182"/>
      <c r="RXE286" s="1177"/>
      <c r="RXF286" s="1182"/>
      <c r="RXG286" s="1182"/>
      <c r="RXH286" s="1182"/>
      <c r="RXI286" s="1182"/>
      <c r="RXJ286" s="1182"/>
      <c r="RXK286" s="1182"/>
      <c r="RXL286" s="1182"/>
      <c r="RXM286" s="1182"/>
      <c r="RXN286" s="1182"/>
      <c r="RXO286" s="1182"/>
      <c r="RXP286" s="1182"/>
      <c r="RXQ286" s="1182"/>
      <c r="RXR286" s="1182"/>
      <c r="RXS286" s="1182"/>
      <c r="RXT286" s="1177"/>
      <c r="RXU286" s="1182"/>
      <c r="RXV286" s="1182"/>
      <c r="RXW286" s="1182"/>
      <c r="RXX286" s="1182"/>
      <c r="RXY286" s="1182"/>
      <c r="RXZ286" s="1182"/>
      <c r="RYA286" s="1182"/>
      <c r="RYB286" s="1182"/>
      <c r="RYC286" s="1182"/>
      <c r="RYD286" s="1182"/>
      <c r="RYE286" s="1182"/>
      <c r="RYF286" s="1182"/>
      <c r="RYG286" s="1182"/>
      <c r="RYH286" s="1182"/>
      <c r="RYI286" s="1177"/>
      <c r="RYJ286" s="1182"/>
      <c r="RYK286" s="1182"/>
      <c r="RYL286" s="1182"/>
      <c r="RYM286" s="1182"/>
      <c r="RYN286" s="1182"/>
      <c r="RYO286" s="1182"/>
      <c r="RYP286" s="1182"/>
      <c r="RYQ286" s="1182"/>
      <c r="RYR286" s="1182"/>
      <c r="RYS286" s="1182"/>
      <c r="RYT286" s="1182"/>
      <c r="RYU286" s="1182"/>
      <c r="RYV286" s="1182"/>
      <c r="RYW286" s="1182"/>
      <c r="RYX286" s="1177"/>
      <c r="RYY286" s="1182"/>
      <c r="RYZ286" s="1182"/>
      <c r="RZA286" s="1182"/>
      <c r="RZB286" s="1182"/>
      <c r="RZC286" s="1182"/>
      <c r="RZD286" s="1182"/>
      <c r="RZE286" s="1182"/>
      <c r="RZF286" s="1182"/>
      <c r="RZG286" s="1182"/>
      <c r="RZH286" s="1182"/>
      <c r="RZI286" s="1182"/>
      <c r="RZJ286" s="1182"/>
      <c r="RZK286" s="1182"/>
      <c r="RZL286" s="1182"/>
      <c r="RZM286" s="1177"/>
      <c r="RZN286" s="1182"/>
      <c r="RZO286" s="1182"/>
      <c r="RZP286" s="1182"/>
      <c r="RZQ286" s="1182"/>
      <c r="RZR286" s="1182"/>
      <c r="RZS286" s="1182"/>
      <c r="RZT286" s="1182"/>
      <c r="RZU286" s="1182"/>
      <c r="RZV286" s="1182"/>
      <c r="RZW286" s="1182"/>
      <c r="RZX286" s="1182"/>
      <c r="RZY286" s="1182"/>
      <c r="RZZ286" s="1182"/>
      <c r="SAA286" s="1182"/>
      <c r="SAB286" s="1177"/>
      <c r="SAC286" s="1182"/>
      <c r="SAD286" s="1182"/>
      <c r="SAE286" s="1182"/>
      <c r="SAF286" s="1182"/>
      <c r="SAG286" s="1182"/>
      <c r="SAH286" s="1182"/>
      <c r="SAI286" s="1182"/>
      <c r="SAJ286" s="1182"/>
      <c r="SAK286" s="1182"/>
      <c r="SAL286" s="1182"/>
      <c r="SAM286" s="1182"/>
      <c r="SAN286" s="1182"/>
      <c r="SAO286" s="1182"/>
      <c r="SAP286" s="1182"/>
      <c r="SAQ286" s="1177"/>
      <c r="SAR286" s="1182"/>
      <c r="SAS286" s="1182"/>
      <c r="SAT286" s="1182"/>
      <c r="SAU286" s="1182"/>
      <c r="SAV286" s="1182"/>
      <c r="SAW286" s="1182"/>
      <c r="SAX286" s="1182"/>
      <c r="SAY286" s="1182"/>
      <c r="SAZ286" s="1182"/>
      <c r="SBA286" s="1182"/>
      <c r="SBB286" s="1182"/>
      <c r="SBC286" s="1182"/>
      <c r="SBD286" s="1182"/>
      <c r="SBE286" s="1182"/>
      <c r="SBF286" s="1177"/>
      <c r="SBG286" s="1182"/>
      <c r="SBH286" s="1182"/>
      <c r="SBI286" s="1182"/>
      <c r="SBJ286" s="1182"/>
      <c r="SBK286" s="1182"/>
      <c r="SBL286" s="1182"/>
      <c r="SBM286" s="1182"/>
      <c r="SBN286" s="1182"/>
      <c r="SBO286" s="1182"/>
      <c r="SBP286" s="1182"/>
      <c r="SBQ286" s="1182"/>
      <c r="SBR286" s="1182"/>
      <c r="SBS286" s="1182"/>
      <c r="SBT286" s="1182"/>
      <c r="SBU286" s="1177"/>
      <c r="SBV286" s="1182"/>
      <c r="SBW286" s="1182"/>
      <c r="SBX286" s="1182"/>
      <c r="SBY286" s="1182"/>
      <c r="SBZ286" s="1182"/>
      <c r="SCA286" s="1182"/>
      <c r="SCB286" s="1182"/>
      <c r="SCC286" s="1182"/>
      <c r="SCD286" s="1182"/>
      <c r="SCE286" s="1182"/>
      <c r="SCF286" s="1182"/>
      <c r="SCG286" s="1182"/>
      <c r="SCH286" s="1182"/>
      <c r="SCI286" s="1182"/>
      <c r="SCJ286" s="1177"/>
      <c r="SCK286" s="1182"/>
      <c r="SCL286" s="1182"/>
      <c r="SCM286" s="1182"/>
      <c r="SCN286" s="1182"/>
      <c r="SCO286" s="1182"/>
      <c r="SCP286" s="1182"/>
      <c r="SCQ286" s="1182"/>
      <c r="SCR286" s="1182"/>
      <c r="SCS286" s="1182"/>
      <c r="SCT286" s="1182"/>
      <c r="SCU286" s="1182"/>
      <c r="SCV286" s="1182"/>
      <c r="SCW286" s="1182"/>
      <c r="SCX286" s="1182"/>
      <c r="SCY286" s="1177"/>
      <c r="SCZ286" s="1182"/>
      <c r="SDA286" s="1182"/>
      <c r="SDB286" s="1182"/>
      <c r="SDC286" s="1182"/>
      <c r="SDD286" s="1182"/>
      <c r="SDE286" s="1182"/>
      <c r="SDF286" s="1182"/>
      <c r="SDG286" s="1182"/>
      <c r="SDH286" s="1182"/>
      <c r="SDI286" s="1182"/>
      <c r="SDJ286" s="1182"/>
      <c r="SDK286" s="1182"/>
      <c r="SDL286" s="1182"/>
      <c r="SDM286" s="1182"/>
      <c r="SDN286" s="1177"/>
      <c r="SDO286" s="1182"/>
      <c r="SDP286" s="1182"/>
      <c r="SDQ286" s="1182"/>
      <c r="SDR286" s="1182"/>
      <c r="SDS286" s="1182"/>
      <c r="SDT286" s="1182"/>
      <c r="SDU286" s="1182"/>
      <c r="SDV286" s="1182"/>
      <c r="SDW286" s="1182"/>
      <c r="SDX286" s="1182"/>
      <c r="SDY286" s="1182"/>
      <c r="SDZ286" s="1182"/>
      <c r="SEA286" s="1182"/>
      <c r="SEB286" s="1182"/>
      <c r="SEC286" s="1177"/>
      <c r="SED286" s="1182"/>
      <c r="SEE286" s="1182"/>
      <c r="SEF286" s="1182"/>
      <c r="SEG286" s="1182"/>
      <c r="SEH286" s="1182"/>
      <c r="SEI286" s="1182"/>
      <c r="SEJ286" s="1182"/>
      <c r="SEK286" s="1182"/>
      <c r="SEL286" s="1182"/>
      <c r="SEM286" s="1182"/>
      <c r="SEN286" s="1182"/>
      <c r="SEO286" s="1182"/>
      <c r="SEP286" s="1182"/>
      <c r="SEQ286" s="1182"/>
      <c r="SER286" s="1177"/>
      <c r="SES286" s="1182"/>
      <c r="SET286" s="1182"/>
      <c r="SEU286" s="1182"/>
      <c r="SEV286" s="1182"/>
      <c r="SEW286" s="1182"/>
      <c r="SEX286" s="1182"/>
      <c r="SEY286" s="1182"/>
      <c r="SEZ286" s="1182"/>
      <c r="SFA286" s="1182"/>
      <c r="SFB286" s="1182"/>
      <c r="SFC286" s="1182"/>
      <c r="SFD286" s="1182"/>
      <c r="SFE286" s="1182"/>
      <c r="SFF286" s="1182"/>
      <c r="SFG286" s="1177"/>
      <c r="SFH286" s="1182"/>
      <c r="SFI286" s="1182"/>
      <c r="SFJ286" s="1182"/>
      <c r="SFK286" s="1182"/>
      <c r="SFL286" s="1182"/>
      <c r="SFM286" s="1182"/>
      <c r="SFN286" s="1182"/>
      <c r="SFO286" s="1182"/>
      <c r="SFP286" s="1182"/>
      <c r="SFQ286" s="1182"/>
      <c r="SFR286" s="1182"/>
      <c r="SFS286" s="1182"/>
      <c r="SFT286" s="1182"/>
      <c r="SFU286" s="1182"/>
      <c r="SFV286" s="1177"/>
      <c r="SFW286" s="1182"/>
      <c r="SFX286" s="1182"/>
      <c r="SFY286" s="1182"/>
      <c r="SFZ286" s="1182"/>
      <c r="SGA286" s="1182"/>
      <c r="SGB286" s="1182"/>
      <c r="SGC286" s="1182"/>
      <c r="SGD286" s="1182"/>
      <c r="SGE286" s="1182"/>
      <c r="SGF286" s="1182"/>
      <c r="SGG286" s="1182"/>
      <c r="SGH286" s="1182"/>
      <c r="SGI286" s="1182"/>
      <c r="SGJ286" s="1182"/>
      <c r="SGK286" s="1177"/>
      <c r="SGL286" s="1182"/>
      <c r="SGM286" s="1182"/>
      <c r="SGN286" s="1182"/>
      <c r="SGO286" s="1182"/>
      <c r="SGP286" s="1182"/>
      <c r="SGQ286" s="1182"/>
      <c r="SGR286" s="1182"/>
      <c r="SGS286" s="1182"/>
      <c r="SGT286" s="1182"/>
      <c r="SGU286" s="1182"/>
      <c r="SGV286" s="1182"/>
      <c r="SGW286" s="1182"/>
      <c r="SGX286" s="1182"/>
      <c r="SGY286" s="1182"/>
      <c r="SGZ286" s="1177"/>
      <c r="SHA286" s="1182"/>
      <c r="SHB286" s="1182"/>
      <c r="SHC286" s="1182"/>
      <c r="SHD286" s="1182"/>
      <c r="SHE286" s="1182"/>
      <c r="SHF286" s="1182"/>
      <c r="SHG286" s="1182"/>
      <c r="SHH286" s="1182"/>
      <c r="SHI286" s="1182"/>
      <c r="SHJ286" s="1182"/>
      <c r="SHK286" s="1182"/>
      <c r="SHL286" s="1182"/>
      <c r="SHM286" s="1182"/>
      <c r="SHN286" s="1182"/>
      <c r="SHO286" s="1177"/>
      <c r="SHP286" s="1182"/>
      <c r="SHQ286" s="1182"/>
      <c r="SHR286" s="1182"/>
      <c r="SHS286" s="1182"/>
      <c r="SHT286" s="1182"/>
      <c r="SHU286" s="1182"/>
      <c r="SHV286" s="1182"/>
      <c r="SHW286" s="1182"/>
      <c r="SHX286" s="1182"/>
      <c r="SHY286" s="1182"/>
      <c r="SHZ286" s="1182"/>
      <c r="SIA286" s="1182"/>
      <c r="SIB286" s="1182"/>
      <c r="SIC286" s="1182"/>
      <c r="SID286" s="1177"/>
      <c r="SIE286" s="1182"/>
      <c r="SIF286" s="1182"/>
      <c r="SIG286" s="1182"/>
      <c r="SIH286" s="1182"/>
      <c r="SII286" s="1182"/>
      <c r="SIJ286" s="1182"/>
      <c r="SIK286" s="1182"/>
      <c r="SIL286" s="1182"/>
      <c r="SIM286" s="1182"/>
      <c r="SIN286" s="1182"/>
      <c r="SIO286" s="1182"/>
      <c r="SIP286" s="1182"/>
      <c r="SIQ286" s="1182"/>
      <c r="SIR286" s="1182"/>
      <c r="SIS286" s="1177"/>
      <c r="SIT286" s="1182"/>
      <c r="SIU286" s="1182"/>
      <c r="SIV286" s="1182"/>
      <c r="SIW286" s="1182"/>
      <c r="SIX286" s="1182"/>
      <c r="SIY286" s="1182"/>
      <c r="SIZ286" s="1182"/>
      <c r="SJA286" s="1182"/>
      <c r="SJB286" s="1182"/>
      <c r="SJC286" s="1182"/>
      <c r="SJD286" s="1182"/>
      <c r="SJE286" s="1182"/>
      <c r="SJF286" s="1182"/>
      <c r="SJG286" s="1182"/>
      <c r="SJH286" s="1177"/>
      <c r="SJI286" s="1182"/>
      <c r="SJJ286" s="1182"/>
      <c r="SJK286" s="1182"/>
      <c r="SJL286" s="1182"/>
      <c r="SJM286" s="1182"/>
      <c r="SJN286" s="1182"/>
      <c r="SJO286" s="1182"/>
      <c r="SJP286" s="1182"/>
      <c r="SJQ286" s="1182"/>
      <c r="SJR286" s="1182"/>
      <c r="SJS286" s="1182"/>
      <c r="SJT286" s="1182"/>
      <c r="SJU286" s="1182"/>
      <c r="SJV286" s="1182"/>
      <c r="SJW286" s="1177"/>
      <c r="SJX286" s="1182"/>
      <c r="SJY286" s="1182"/>
      <c r="SJZ286" s="1182"/>
      <c r="SKA286" s="1182"/>
      <c r="SKB286" s="1182"/>
      <c r="SKC286" s="1182"/>
      <c r="SKD286" s="1182"/>
      <c r="SKE286" s="1182"/>
      <c r="SKF286" s="1182"/>
      <c r="SKG286" s="1182"/>
      <c r="SKH286" s="1182"/>
      <c r="SKI286" s="1182"/>
      <c r="SKJ286" s="1182"/>
      <c r="SKK286" s="1182"/>
      <c r="SKL286" s="1177"/>
      <c r="SKM286" s="1182"/>
      <c r="SKN286" s="1182"/>
      <c r="SKO286" s="1182"/>
      <c r="SKP286" s="1182"/>
      <c r="SKQ286" s="1182"/>
      <c r="SKR286" s="1182"/>
      <c r="SKS286" s="1182"/>
      <c r="SKT286" s="1182"/>
      <c r="SKU286" s="1182"/>
      <c r="SKV286" s="1182"/>
      <c r="SKW286" s="1182"/>
      <c r="SKX286" s="1182"/>
      <c r="SKY286" s="1182"/>
      <c r="SKZ286" s="1182"/>
      <c r="SLA286" s="1177"/>
      <c r="SLB286" s="1182"/>
      <c r="SLC286" s="1182"/>
      <c r="SLD286" s="1182"/>
      <c r="SLE286" s="1182"/>
      <c r="SLF286" s="1182"/>
      <c r="SLG286" s="1182"/>
      <c r="SLH286" s="1182"/>
      <c r="SLI286" s="1182"/>
      <c r="SLJ286" s="1182"/>
      <c r="SLK286" s="1182"/>
      <c r="SLL286" s="1182"/>
      <c r="SLM286" s="1182"/>
      <c r="SLN286" s="1182"/>
      <c r="SLO286" s="1182"/>
      <c r="SLP286" s="1177"/>
      <c r="SLQ286" s="1182"/>
      <c r="SLR286" s="1182"/>
      <c r="SLS286" s="1182"/>
      <c r="SLT286" s="1182"/>
      <c r="SLU286" s="1182"/>
      <c r="SLV286" s="1182"/>
      <c r="SLW286" s="1182"/>
      <c r="SLX286" s="1182"/>
      <c r="SLY286" s="1182"/>
      <c r="SLZ286" s="1182"/>
      <c r="SMA286" s="1182"/>
      <c r="SMB286" s="1182"/>
      <c r="SMC286" s="1182"/>
      <c r="SMD286" s="1182"/>
      <c r="SME286" s="1177"/>
      <c r="SMF286" s="1182"/>
      <c r="SMG286" s="1182"/>
      <c r="SMH286" s="1182"/>
      <c r="SMI286" s="1182"/>
      <c r="SMJ286" s="1182"/>
      <c r="SMK286" s="1182"/>
      <c r="SML286" s="1182"/>
      <c r="SMM286" s="1182"/>
      <c r="SMN286" s="1182"/>
      <c r="SMO286" s="1182"/>
      <c r="SMP286" s="1182"/>
      <c r="SMQ286" s="1182"/>
      <c r="SMR286" s="1182"/>
      <c r="SMS286" s="1182"/>
      <c r="SMT286" s="1177"/>
      <c r="SMU286" s="1182"/>
      <c r="SMV286" s="1182"/>
      <c r="SMW286" s="1182"/>
      <c r="SMX286" s="1182"/>
      <c r="SMY286" s="1182"/>
      <c r="SMZ286" s="1182"/>
      <c r="SNA286" s="1182"/>
      <c r="SNB286" s="1182"/>
      <c r="SNC286" s="1182"/>
      <c r="SND286" s="1182"/>
      <c r="SNE286" s="1182"/>
      <c r="SNF286" s="1182"/>
      <c r="SNG286" s="1182"/>
      <c r="SNH286" s="1182"/>
      <c r="SNI286" s="1177"/>
      <c r="SNJ286" s="1182"/>
      <c r="SNK286" s="1182"/>
      <c r="SNL286" s="1182"/>
      <c r="SNM286" s="1182"/>
      <c r="SNN286" s="1182"/>
      <c r="SNO286" s="1182"/>
      <c r="SNP286" s="1182"/>
      <c r="SNQ286" s="1182"/>
      <c r="SNR286" s="1182"/>
      <c r="SNS286" s="1182"/>
      <c r="SNT286" s="1182"/>
      <c r="SNU286" s="1182"/>
      <c r="SNV286" s="1182"/>
      <c r="SNW286" s="1182"/>
      <c r="SNX286" s="1177"/>
      <c r="SNY286" s="1182"/>
      <c r="SNZ286" s="1182"/>
      <c r="SOA286" s="1182"/>
      <c r="SOB286" s="1182"/>
      <c r="SOC286" s="1182"/>
      <c r="SOD286" s="1182"/>
      <c r="SOE286" s="1182"/>
      <c r="SOF286" s="1182"/>
      <c r="SOG286" s="1182"/>
      <c r="SOH286" s="1182"/>
      <c r="SOI286" s="1182"/>
      <c r="SOJ286" s="1182"/>
      <c r="SOK286" s="1182"/>
      <c r="SOL286" s="1182"/>
      <c r="SOM286" s="1177"/>
      <c r="SON286" s="1182"/>
      <c r="SOO286" s="1182"/>
      <c r="SOP286" s="1182"/>
      <c r="SOQ286" s="1182"/>
      <c r="SOR286" s="1182"/>
      <c r="SOS286" s="1182"/>
      <c r="SOT286" s="1182"/>
      <c r="SOU286" s="1182"/>
      <c r="SOV286" s="1182"/>
      <c r="SOW286" s="1182"/>
      <c r="SOX286" s="1182"/>
      <c r="SOY286" s="1182"/>
      <c r="SOZ286" s="1182"/>
      <c r="SPA286" s="1182"/>
      <c r="SPB286" s="1177"/>
      <c r="SPC286" s="1182"/>
      <c r="SPD286" s="1182"/>
      <c r="SPE286" s="1182"/>
      <c r="SPF286" s="1182"/>
      <c r="SPG286" s="1182"/>
      <c r="SPH286" s="1182"/>
      <c r="SPI286" s="1182"/>
      <c r="SPJ286" s="1182"/>
      <c r="SPK286" s="1182"/>
      <c r="SPL286" s="1182"/>
      <c r="SPM286" s="1182"/>
      <c r="SPN286" s="1182"/>
      <c r="SPO286" s="1182"/>
      <c r="SPP286" s="1182"/>
      <c r="SPQ286" s="1177"/>
      <c r="SPR286" s="1182"/>
      <c r="SPS286" s="1182"/>
      <c r="SPT286" s="1182"/>
      <c r="SPU286" s="1182"/>
      <c r="SPV286" s="1182"/>
      <c r="SPW286" s="1182"/>
      <c r="SPX286" s="1182"/>
      <c r="SPY286" s="1182"/>
      <c r="SPZ286" s="1182"/>
      <c r="SQA286" s="1182"/>
      <c r="SQB286" s="1182"/>
      <c r="SQC286" s="1182"/>
      <c r="SQD286" s="1182"/>
      <c r="SQE286" s="1182"/>
      <c r="SQF286" s="1177"/>
      <c r="SQG286" s="1182"/>
      <c r="SQH286" s="1182"/>
      <c r="SQI286" s="1182"/>
      <c r="SQJ286" s="1182"/>
      <c r="SQK286" s="1182"/>
      <c r="SQL286" s="1182"/>
      <c r="SQM286" s="1182"/>
      <c r="SQN286" s="1182"/>
      <c r="SQO286" s="1182"/>
      <c r="SQP286" s="1182"/>
      <c r="SQQ286" s="1182"/>
      <c r="SQR286" s="1182"/>
      <c r="SQS286" s="1182"/>
      <c r="SQT286" s="1182"/>
      <c r="SQU286" s="1177"/>
      <c r="SQV286" s="1182"/>
      <c r="SQW286" s="1182"/>
      <c r="SQX286" s="1182"/>
      <c r="SQY286" s="1182"/>
      <c r="SQZ286" s="1182"/>
      <c r="SRA286" s="1182"/>
      <c r="SRB286" s="1182"/>
      <c r="SRC286" s="1182"/>
      <c r="SRD286" s="1182"/>
      <c r="SRE286" s="1182"/>
      <c r="SRF286" s="1182"/>
      <c r="SRG286" s="1182"/>
      <c r="SRH286" s="1182"/>
      <c r="SRI286" s="1182"/>
      <c r="SRJ286" s="1177"/>
      <c r="SRK286" s="1182"/>
      <c r="SRL286" s="1182"/>
      <c r="SRM286" s="1182"/>
      <c r="SRN286" s="1182"/>
      <c r="SRO286" s="1182"/>
      <c r="SRP286" s="1182"/>
      <c r="SRQ286" s="1182"/>
      <c r="SRR286" s="1182"/>
      <c r="SRS286" s="1182"/>
      <c r="SRT286" s="1182"/>
      <c r="SRU286" s="1182"/>
      <c r="SRV286" s="1182"/>
      <c r="SRW286" s="1182"/>
      <c r="SRX286" s="1182"/>
      <c r="SRY286" s="1177"/>
      <c r="SRZ286" s="1182"/>
      <c r="SSA286" s="1182"/>
      <c r="SSB286" s="1182"/>
      <c r="SSC286" s="1182"/>
      <c r="SSD286" s="1182"/>
      <c r="SSE286" s="1182"/>
      <c r="SSF286" s="1182"/>
      <c r="SSG286" s="1182"/>
      <c r="SSH286" s="1182"/>
      <c r="SSI286" s="1182"/>
      <c r="SSJ286" s="1182"/>
      <c r="SSK286" s="1182"/>
      <c r="SSL286" s="1182"/>
      <c r="SSM286" s="1182"/>
      <c r="SSN286" s="1177"/>
      <c r="SSO286" s="1182"/>
      <c r="SSP286" s="1182"/>
      <c r="SSQ286" s="1182"/>
      <c r="SSR286" s="1182"/>
      <c r="SSS286" s="1182"/>
      <c r="SST286" s="1182"/>
      <c r="SSU286" s="1182"/>
      <c r="SSV286" s="1182"/>
      <c r="SSW286" s="1182"/>
      <c r="SSX286" s="1182"/>
      <c r="SSY286" s="1182"/>
      <c r="SSZ286" s="1182"/>
      <c r="STA286" s="1182"/>
      <c r="STB286" s="1182"/>
      <c r="STC286" s="1177"/>
      <c r="STD286" s="1182"/>
      <c r="STE286" s="1182"/>
      <c r="STF286" s="1182"/>
      <c r="STG286" s="1182"/>
      <c r="STH286" s="1182"/>
      <c r="STI286" s="1182"/>
      <c r="STJ286" s="1182"/>
      <c r="STK286" s="1182"/>
      <c r="STL286" s="1182"/>
      <c r="STM286" s="1182"/>
      <c r="STN286" s="1182"/>
      <c r="STO286" s="1182"/>
      <c r="STP286" s="1182"/>
      <c r="STQ286" s="1182"/>
      <c r="STR286" s="1177"/>
      <c r="STS286" s="1182"/>
      <c r="STT286" s="1182"/>
      <c r="STU286" s="1182"/>
      <c r="STV286" s="1182"/>
      <c r="STW286" s="1182"/>
      <c r="STX286" s="1182"/>
      <c r="STY286" s="1182"/>
      <c r="STZ286" s="1182"/>
      <c r="SUA286" s="1182"/>
      <c r="SUB286" s="1182"/>
      <c r="SUC286" s="1182"/>
      <c r="SUD286" s="1182"/>
      <c r="SUE286" s="1182"/>
      <c r="SUF286" s="1182"/>
      <c r="SUG286" s="1177"/>
      <c r="SUH286" s="1182"/>
      <c r="SUI286" s="1182"/>
      <c r="SUJ286" s="1182"/>
      <c r="SUK286" s="1182"/>
      <c r="SUL286" s="1182"/>
      <c r="SUM286" s="1182"/>
      <c r="SUN286" s="1182"/>
      <c r="SUO286" s="1182"/>
      <c r="SUP286" s="1182"/>
      <c r="SUQ286" s="1182"/>
      <c r="SUR286" s="1182"/>
      <c r="SUS286" s="1182"/>
      <c r="SUT286" s="1182"/>
      <c r="SUU286" s="1182"/>
      <c r="SUV286" s="1177"/>
      <c r="SUW286" s="1182"/>
      <c r="SUX286" s="1182"/>
      <c r="SUY286" s="1182"/>
      <c r="SUZ286" s="1182"/>
      <c r="SVA286" s="1182"/>
      <c r="SVB286" s="1182"/>
      <c r="SVC286" s="1182"/>
      <c r="SVD286" s="1182"/>
      <c r="SVE286" s="1182"/>
      <c r="SVF286" s="1182"/>
      <c r="SVG286" s="1182"/>
      <c r="SVH286" s="1182"/>
      <c r="SVI286" s="1182"/>
      <c r="SVJ286" s="1182"/>
      <c r="SVK286" s="1177"/>
      <c r="SVL286" s="1182"/>
      <c r="SVM286" s="1182"/>
      <c r="SVN286" s="1182"/>
      <c r="SVO286" s="1182"/>
      <c r="SVP286" s="1182"/>
      <c r="SVQ286" s="1182"/>
      <c r="SVR286" s="1182"/>
      <c r="SVS286" s="1182"/>
      <c r="SVT286" s="1182"/>
      <c r="SVU286" s="1182"/>
      <c r="SVV286" s="1182"/>
      <c r="SVW286" s="1182"/>
      <c r="SVX286" s="1182"/>
      <c r="SVY286" s="1182"/>
      <c r="SVZ286" s="1177"/>
      <c r="SWA286" s="1182"/>
      <c r="SWB286" s="1182"/>
      <c r="SWC286" s="1182"/>
      <c r="SWD286" s="1182"/>
      <c r="SWE286" s="1182"/>
      <c r="SWF286" s="1182"/>
      <c r="SWG286" s="1182"/>
      <c r="SWH286" s="1182"/>
      <c r="SWI286" s="1182"/>
      <c r="SWJ286" s="1182"/>
      <c r="SWK286" s="1182"/>
      <c r="SWL286" s="1182"/>
      <c r="SWM286" s="1182"/>
      <c r="SWN286" s="1182"/>
      <c r="SWO286" s="1177"/>
      <c r="SWP286" s="1182"/>
      <c r="SWQ286" s="1182"/>
      <c r="SWR286" s="1182"/>
      <c r="SWS286" s="1182"/>
      <c r="SWT286" s="1182"/>
      <c r="SWU286" s="1182"/>
      <c r="SWV286" s="1182"/>
      <c r="SWW286" s="1182"/>
      <c r="SWX286" s="1182"/>
      <c r="SWY286" s="1182"/>
      <c r="SWZ286" s="1182"/>
      <c r="SXA286" s="1182"/>
      <c r="SXB286" s="1182"/>
      <c r="SXC286" s="1182"/>
      <c r="SXD286" s="1177"/>
      <c r="SXE286" s="1182"/>
      <c r="SXF286" s="1182"/>
      <c r="SXG286" s="1182"/>
      <c r="SXH286" s="1182"/>
      <c r="SXI286" s="1182"/>
      <c r="SXJ286" s="1182"/>
      <c r="SXK286" s="1182"/>
      <c r="SXL286" s="1182"/>
      <c r="SXM286" s="1182"/>
      <c r="SXN286" s="1182"/>
      <c r="SXO286" s="1182"/>
      <c r="SXP286" s="1182"/>
      <c r="SXQ286" s="1182"/>
      <c r="SXR286" s="1182"/>
      <c r="SXS286" s="1177"/>
      <c r="SXT286" s="1182"/>
      <c r="SXU286" s="1182"/>
      <c r="SXV286" s="1182"/>
      <c r="SXW286" s="1182"/>
      <c r="SXX286" s="1182"/>
      <c r="SXY286" s="1182"/>
      <c r="SXZ286" s="1182"/>
      <c r="SYA286" s="1182"/>
      <c r="SYB286" s="1182"/>
      <c r="SYC286" s="1182"/>
      <c r="SYD286" s="1182"/>
      <c r="SYE286" s="1182"/>
      <c r="SYF286" s="1182"/>
      <c r="SYG286" s="1182"/>
      <c r="SYH286" s="1177"/>
      <c r="SYI286" s="1182"/>
      <c r="SYJ286" s="1182"/>
      <c r="SYK286" s="1182"/>
      <c r="SYL286" s="1182"/>
      <c r="SYM286" s="1182"/>
      <c r="SYN286" s="1182"/>
      <c r="SYO286" s="1182"/>
      <c r="SYP286" s="1182"/>
      <c r="SYQ286" s="1182"/>
      <c r="SYR286" s="1182"/>
      <c r="SYS286" s="1182"/>
      <c r="SYT286" s="1182"/>
      <c r="SYU286" s="1182"/>
      <c r="SYV286" s="1182"/>
      <c r="SYW286" s="1177"/>
      <c r="SYX286" s="1182"/>
      <c r="SYY286" s="1182"/>
      <c r="SYZ286" s="1182"/>
      <c r="SZA286" s="1182"/>
      <c r="SZB286" s="1182"/>
      <c r="SZC286" s="1182"/>
      <c r="SZD286" s="1182"/>
      <c r="SZE286" s="1182"/>
      <c r="SZF286" s="1182"/>
      <c r="SZG286" s="1182"/>
      <c r="SZH286" s="1182"/>
      <c r="SZI286" s="1182"/>
      <c r="SZJ286" s="1182"/>
      <c r="SZK286" s="1182"/>
      <c r="SZL286" s="1177"/>
      <c r="SZM286" s="1182"/>
      <c r="SZN286" s="1182"/>
      <c r="SZO286" s="1182"/>
      <c r="SZP286" s="1182"/>
      <c r="SZQ286" s="1182"/>
      <c r="SZR286" s="1182"/>
      <c r="SZS286" s="1182"/>
      <c r="SZT286" s="1182"/>
      <c r="SZU286" s="1182"/>
      <c r="SZV286" s="1182"/>
      <c r="SZW286" s="1182"/>
      <c r="SZX286" s="1182"/>
      <c r="SZY286" s="1182"/>
      <c r="SZZ286" s="1182"/>
      <c r="TAA286" s="1177"/>
      <c r="TAB286" s="1182"/>
      <c r="TAC286" s="1182"/>
      <c r="TAD286" s="1182"/>
      <c r="TAE286" s="1182"/>
      <c r="TAF286" s="1182"/>
      <c r="TAG286" s="1182"/>
      <c r="TAH286" s="1182"/>
      <c r="TAI286" s="1182"/>
      <c r="TAJ286" s="1182"/>
      <c r="TAK286" s="1182"/>
      <c r="TAL286" s="1182"/>
      <c r="TAM286" s="1182"/>
      <c r="TAN286" s="1182"/>
      <c r="TAO286" s="1182"/>
      <c r="TAP286" s="1177"/>
      <c r="TAQ286" s="1182"/>
      <c r="TAR286" s="1182"/>
      <c r="TAS286" s="1182"/>
      <c r="TAT286" s="1182"/>
      <c r="TAU286" s="1182"/>
      <c r="TAV286" s="1182"/>
      <c r="TAW286" s="1182"/>
      <c r="TAX286" s="1182"/>
      <c r="TAY286" s="1182"/>
      <c r="TAZ286" s="1182"/>
      <c r="TBA286" s="1182"/>
      <c r="TBB286" s="1182"/>
      <c r="TBC286" s="1182"/>
      <c r="TBD286" s="1182"/>
      <c r="TBE286" s="1177"/>
      <c r="TBF286" s="1182"/>
      <c r="TBG286" s="1182"/>
      <c r="TBH286" s="1182"/>
      <c r="TBI286" s="1182"/>
      <c r="TBJ286" s="1182"/>
      <c r="TBK286" s="1182"/>
      <c r="TBL286" s="1182"/>
      <c r="TBM286" s="1182"/>
      <c r="TBN286" s="1182"/>
      <c r="TBO286" s="1182"/>
      <c r="TBP286" s="1182"/>
      <c r="TBQ286" s="1182"/>
      <c r="TBR286" s="1182"/>
      <c r="TBS286" s="1182"/>
      <c r="TBT286" s="1177"/>
      <c r="TBU286" s="1182"/>
      <c r="TBV286" s="1182"/>
      <c r="TBW286" s="1182"/>
      <c r="TBX286" s="1182"/>
      <c r="TBY286" s="1182"/>
      <c r="TBZ286" s="1182"/>
      <c r="TCA286" s="1182"/>
      <c r="TCB286" s="1182"/>
      <c r="TCC286" s="1182"/>
      <c r="TCD286" s="1182"/>
      <c r="TCE286" s="1182"/>
      <c r="TCF286" s="1182"/>
      <c r="TCG286" s="1182"/>
      <c r="TCH286" s="1182"/>
      <c r="TCI286" s="1177"/>
      <c r="TCJ286" s="1182"/>
      <c r="TCK286" s="1182"/>
      <c r="TCL286" s="1182"/>
      <c r="TCM286" s="1182"/>
      <c r="TCN286" s="1182"/>
      <c r="TCO286" s="1182"/>
      <c r="TCP286" s="1182"/>
      <c r="TCQ286" s="1182"/>
      <c r="TCR286" s="1182"/>
      <c r="TCS286" s="1182"/>
      <c r="TCT286" s="1182"/>
      <c r="TCU286" s="1182"/>
      <c r="TCV286" s="1182"/>
      <c r="TCW286" s="1182"/>
      <c r="TCX286" s="1177"/>
      <c r="TCY286" s="1182"/>
      <c r="TCZ286" s="1182"/>
      <c r="TDA286" s="1182"/>
      <c r="TDB286" s="1182"/>
      <c r="TDC286" s="1182"/>
      <c r="TDD286" s="1182"/>
      <c r="TDE286" s="1182"/>
      <c r="TDF286" s="1182"/>
      <c r="TDG286" s="1182"/>
      <c r="TDH286" s="1182"/>
      <c r="TDI286" s="1182"/>
      <c r="TDJ286" s="1182"/>
      <c r="TDK286" s="1182"/>
      <c r="TDL286" s="1182"/>
      <c r="TDM286" s="1177"/>
      <c r="TDN286" s="1182"/>
      <c r="TDO286" s="1182"/>
      <c r="TDP286" s="1182"/>
      <c r="TDQ286" s="1182"/>
      <c r="TDR286" s="1182"/>
      <c r="TDS286" s="1182"/>
      <c r="TDT286" s="1182"/>
      <c r="TDU286" s="1182"/>
      <c r="TDV286" s="1182"/>
      <c r="TDW286" s="1182"/>
      <c r="TDX286" s="1182"/>
      <c r="TDY286" s="1182"/>
      <c r="TDZ286" s="1182"/>
      <c r="TEA286" s="1182"/>
      <c r="TEB286" s="1177"/>
      <c r="TEC286" s="1182"/>
      <c r="TED286" s="1182"/>
      <c r="TEE286" s="1182"/>
      <c r="TEF286" s="1182"/>
      <c r="TEG286" s="1182"/>
      <c r="TEH286" s="1182"/>
      <c r="TEI286" s="1182"/>
      <c r="TEJ286" s="1182"/>
      <c r="TEK286" s="1182"/>
      <c r="TEL286" s="1182"/>
      <c r="TEM286" s="1182"/>
      <c r="TEN286" s="1182"/>
      <c r="TEO286" s="1182"/>
      <c r="TEP286" s="1182"/>
      <c r="TEQ286" s="1177"/>
      <c r="TER286" s="1182"/>
      <c r="TES286" s="1182"/>
      <c r="TET286" s="1182"/>
      <c r="TEU286" s="1182"/>
      <c r="TEV286" s="1182"/>
      <c r="TEW286" s="1182"/>
      <c r="TEX286" s="1182"/>
      <c r="TEY286" s="1182"/>
      <c r="TEZ286" s="1182"/>
      <c r="TFA286" s="1182"/>
      <c r="TFB286" s="1182"/>
      <c r="TFC286" s="1182"/>
      <c r="TFD286" s="1182"/>
      <c r="TFE286" s="1182"/>
      <c r="TFF286" s="1177"/>
      <c r="TFG286" s="1182"/>
      <c r="TFH286" s="1182"/>
      <c r="TFI286" s="1182"/>
      <c r="TFJ286" s="1182"/>
      <c r="TFK286" s="1182"/>
      <c r="TFL286" s="1182"/>
      <c r="TFM286" s="1182"/>
      <c r="TFN286" s="1182"/>
      <c r="TFO286" s="1182"/>
      <c r="TFP286" s="1182"/>
      <c r="TFQ286" s="1182"/>
      <c r="TFR286" s="1182"/>
      <c r="TFS286" s="1182"/>
      <c r="TFT286" s="1182"/>
      <c r="TFU286" s="1177"/>
      <c r="TFV286" s="1182"/>
      <c r="TFW286" s="1182"/>
      <c r="TFX286" s="1182"/>
      <c r="TFY286" s="1182"/>
      <c r="TFZ286" s="1182"/>
      <c r="TGA286" s="1182"/>
      <c r="TGB286" s="1182"/>
      <c r="TGC286" s="1182"/>
      <c r="TGD286" s="1182"/>
      <c r="TGE286" s="1182"/>
      <c r="TGF286" s="1182"/>
      <c r="TGG286" s="1182"/>
      <c r="TGH286" s="1182"/>
      <c r="TGI286" s="1182"/>
      <c r="TGJ286" s="1177"/>
      <c r="TGK286" s="1182"/>
      <c r="TGL286" s="1182"/>
      <c r="TGM286" s="1182"/>
      <c r="TGN286" s="1182"/>
      <c r="TGO286" s="1182"/>
      <c r="TGP286" s="1182"/>
      <c r="TGQ286" s="1182"/>
      <c r="TGR286" s="1182"/>
      <c r="TGS286" s="1182"/>
      <c r="TGT286" s="1182"/>
      <c r="TGU286" s="1182"/>
      <c r="TGV286" s="1182"/>
      <c r="TGW286" s="1182"/>
      <c r="TGX286" s="1182"/>
      <c r="TGY286" s="1177"/>
      <c r="TGZ286" s="1182"/>
      <c r="THA286" s="1182"/>
      <c r="THB286" s="1182"/>
      <c r="THC286" s="1182"/>
      <c r="THD286" s="1182"/>
      <c r="THE286" s="1182"/>
      <c r="THF286" s="1182"/>
      <c r="THG286" s="1182"/>
      <c r="THH286" s="1182"/>
      <c r="THI286" s="1182"/>
      <c r="THJ286" s="1182"/>
      <c r="THK286" s="1182"/>
      <c r="THL286" s="1182"/>
      <c r="THM286" s="1182"/>
      <c r="THN286" s="1177"/>
      <c r="THO286" s="1182"/>
      <c r="THP286" s="1182"/>
      <c r="THQ286" s="1182"/>
      <c r="THR286" s="1182"/>
      <c r="THS286" s="1182"/>
      <c r="THT286" s="1182"/>
      <c r="THU286" s="1182"/>
      <c r="THV286" s="1182"/>
      <c r="THW286" s="1182"/>
      <c r="THX286" s="1182"/>
      <c r="THY286" s="1182"/>
      <c r="THZ286" s="1182"/>
      <c r="TIA286" s="1182"/>
      <c r="TIB286" s="1182"/>
      <c r="TIC286" s="1177"/>
      <c r="TID286" s="1182"/>
      <c r="TIE286" s="1182"/>
      <c r="TIF286" s="1182"/>
      <c r="TIG286" s="1182"/>
      <c r="TIH286" s="1182"/>
      <c r="TII286" s="1182"/>
      <c r="TIJ286" s="1182"/>
      <c r="TIK286" s="1182"/>
      <c r="TIL286" s="1182"/>
      <c r="TIM286" s="1182"/>
      <c r="TIN286" s="1182"/>
      <c r="TIO286" s="1182"/>
      <c r="TIP286" s="1182"/>
      <c r="TIQ286" s="1182"/>
      <c r="TIR286" s="1177"/>
      <c r="TIS286" s="1182"/>
      <c r="TIT286" s="1182"/>
      <c r="TIU286" s="1182"/>
      <c r="TIV286" s="1182"/>
      <c r="TIW286" s="1182"/>
      <c r="TIX286" s="1182"/>
      <c r="TIY286" s="1182"/>
      <c r="TIZ286" s="1182"/>
      <c r="TJA286" s="1182"/>
      <c r="TJB286" s="1182"/>
      <c r="TJC286" s="1182"/>
      <c r="TJD286" s="1182"/>
      <c r="TJE286" s="1182"/>
      <c r="TJF286" s="1182"/>
      <c r="TJG286" s="1177"/>
      <c r="TJH286" s="1182"/>
      <c r="TJI286" s="1182"/>
      <c r="TJJ286" s="1182"/>
      <c r="TJK286" s="1182"/>
      <c r="TJL286" s="1182"/>
      <c r="TJM286" s="1182"/>
      <c r="TJN286" s="1182"/>
      <c r="TJO286" s="1182"/>
      <c r="TJP286" s="1182"/>
      <c r="TJQ286" s="1182"/>
      <c r="TJR286" s="1182"/>
      <c r="TJS286" s="1182"/>
      <c r="TJT286" s="1182"/>
      <c r="TJU286" s="1182"/>
      <c r="TJV286" s="1177"/>
      <c r="TJW286" s="1182"/>
      <c r="TJX286" s="1182"/>
      <c r="TJY286" s="1182"/>
      <c r="TJZ286" s="1182"/>
      <c r="TKA286" s="1182"/>
      <c r="TKB286" s="1182"/>
      <c r="TKC286" s="1182"/>
      <c r="TKD286" s="1182"/>
      <c r="TKE286" s="1182"/>
      <c r="TKF286" s="1182"/>
      <c r="TKG286" s="1182"/>
      <c r="TKH286" s="1182"/>
      <c r="TKI286" s="1182"/>
      <c r="TKJ286" s="1182"/>
      <c r="TKK286" s="1177"/>
      <c r="TKL286" s="1182"/>
      <c r="TKM286" s="1182"/>
      <c r="TKN286" s="1182"/>
      <c r="TKO286" s="1182"/>
      <c r="TKP286" s="1182"/>
      <c r="TKQ286" s="1182"/>
      <c r="TKR286" s="1182"/>
      <c r="TKS286" s="1182"/>
      <c r="TKT286" s="1182"/>
      <c r="TKU286" s="1182"/>
      <c r="TKV286" s="1182"/>
      <c r="TKW286" s="1182"/>
      <c r="TKX286" s="1182"/>
      <c r="TKY286" s="1182"/>
      <c r="TKZ286" s="1177"/>
      <c r="TLA286" s="1182"/>
      <c r="TLB286" s="1182"/>
      <c r="TLC286" s="1182"/>
      <c r="TLD286" s="1182"/>
      <c r="TLE286" s="1182"/>
      <c r="TLF286" s="1182"/>
      <c r="TLG286" s="1182"/>
      <c r="TLH286" s="1182"/>
      <c r="TLI286" s="1182"/>
      <c r="TLJ286" s="1182"/>
      <c r="TLK286" s="1182"/>
      <c r="TLL286" s="1182"/>
      <c r="TLM286" s="1182"/>
      <c r="TLN286" s="1182"/>
      <c r="TLO286" s="1177"/>
      <c r="TLP286" s="1182"/>
      <c r="TLQ286" s="1182"/>
      <c r="TLR286" s="1182"/>
      <c r="TLS286" s="1182"/>
      <c r="TLT286" s="1182"/>
      <c r="TLU286" s="1182"/>
      <c r="TLV286" s="1182"/>
      <c r="TLW286" s="1182"/>
      <c r="TLX286" s="1182"/>
      <c r="TLY286" s="1182"/>
      <c r="TLZ286" s="1182"/>
      <c r="TMA286" s="1182"/>
      <c r="TMB286" s="1182"/>
      <c r="TMC286" s="1182"/>
      <c r="TMD286" s="1177"/>
      <c r="TME286" s="1182"/>
      <c r="TMF286" s="1182"/>
      <c r="TMG286" s="1182"/>
      <c r="TMH286" s="1182"/>
      <c r="TMI286" s="1182"/>
      <c r="TMJ286" s="1182"/>
      <c r="TMK286" s="1182"/>
      <c r="TML286" s="1182"/>
      <c r="TMM286" s="1182"/>
      <c r="TMN286" s="1182"/>
      <c r="TMO286" s="1182"/>
      <c r="TMP286" s="1182"/>
      <c r="TMQ286" s="1182"/>
      <c r="TMR286" s="1182"/>
      <c r="TMS286" s="1177"/>
      <c r="TMT286" s="1182"/>
      <c r="TMU286" s="1182"/>
      <c r="TMV286" s="1182"/>
      <c r="TMW286" s="1182"/>
      <c r="TMX286" s="1182"/>
      <c r="TMY286" s="1182"/>
      <c r="TMZ286" s="1182"/>
      <c r="TNA286" s="1182"/>
      <c r="TNB286" s="1182"/>
      <c r="TNC286" s="1182"/>
      <c r="TND286" s="1182"/>
      <c r="TNE286" s="1182"/>
      <c r="TNF286" s="1182"/>
      <c r="TNG286" s="1182"/>
      <c r="TNH286" s="1177"/>
      <c r="TNI286" s="1182"/>
      <c r="TNJ286" s="1182"/>
      <c r="TNK286" s="1182"/>
      <c r="TNL286" s="1182"/>
      <c r="TNM286" s="1182"/>
      <c r="TNN286" s="1182"/>
      <c r="TNO286" s="1182"/>
      <c r="TNP286" s="1182"/>
      <c r="TNQ286" s="1182"/>
      <c r="TNR286" s="1182"/>
      <c r="TNS286" s="1182"/>
      <c r="TNT286" s="1182"/>
      <c r="TNU286" s="1182"/>
      <c r="TNV286" s="1182"/>
      <c r="TNW286" s="1177"/>
      <c r="TNX286" s="1182"/>
      <c r="TNY286" s="1182"/>
      <c r="TNZ286" s="1182"/>
      <c r="TOA286" s="1182"/>
      <c r="TOB286" s="1182"/>
      <c r="TOC286" s="1182"/>
      <c r="TOD286" s="1182"/>
      <c r="TOE286" s="1182"/>
      <c r="TOF286" s="1182"/>
      <c r="TOG286" s="1182"/>
      <c r="TOH286" s="1182"/>
      <c r="TOI286" s="1182"/>
      <c r="TOJ286" s="1182"/>
      <c r="TOK286" s="1182"/>
      <c r="TOL286" s="1177"/>
      <c r="TOM286" s="1182"/>
      <c r="TON286" s="1182"/>
      <c r="TOO286" s="1182"/>
      <c r="TOP286" s="1182"/>
      <c r="TOQ286" s="1182"/>
      <c r="TOR286" s="1182"/>
      <c r="TOS286" s="1182"/>
      <c r="TOT286" s="1182"/>
      <c r="TOU286" s="1182"/>
      <c r="TOV286" s="1182"/>
      <c r="TOW286" s="1182"/>
      <c r="TOX286" s="1182"/>
      <c r="TOY286" s="1182"/>
      <c r="TOZ286" s="1182"/>
      <c r="TPA286" s="1177"/>
      <c r="TPB286" s="1182"/>
      <c r="TPC286" s="1182"/>
      <c r="TPD286" s="1182"/>
      <c r="TPE286" s="1182"/>
      <c r="TPF286" s="1182"/>
      <c r="TPG286" s="1182"/>
      <c r="TPH286" s="1182"/>
      <c r="TPI286" s="1182"/>
      <c r="TPJ286" s="1182"/>
      <c r="TPK286" s="1182"/>
      <c r="TPL286" s="1182"/>
      <c r="TPM286" s="1182"/>
      <c r="TPN286" s="1182"/>
      <c r="TPO286" s="1182"/>
      <c r="TPP286" s="1177"/>
      <c r="TPQ286" s="1182"/>
      <c r="TPR286" s="1182"/>
      <c r="TPS286" s="1182"/>
      <c r="TPT286" s="1182"/>
      <c r="TPU286" s="1182"/>
      <c r="TPV286" s="1182"/>
      <c r="TPW286" s="1182"/>
      <c r="TPX286" s="1182"/>
      <c r="TPY286" s="1182"/>
      <c r="TPZ286" s="1182"/>
      <c r="TQA286" s="1182"/>
      <c r="TQB286" s="1182"/>
      <c r="TQC286" s="1182"/>
      <c r="TQD286" s="1182"/>
      <c r="TQE286" s="1177"/>
      <c r="TQF286" s="1182"/>
      <c r="TQG286" s="1182"/>
      <c r="TQH286" s="1182"/>
      <c r="TQI286" s="1182"/>
      <c r="TQJ286" s="1182"/>
      <c r="TQK286" s="1182"/>
      <c r="TQL286" s="1182"/>
      <c r="TQM286" s="1182"/>
      <c r="TQN286" s="1182"/>
      <c r="TQO286" s="1182"/>
      <c r="TQP286" s="1182"/>
      <c r="TQQ286" s="1182"/>
      <c r="TQR286" s="1182"/>
      <c r="TQS286" s="1182"/>
      <c r="TQT286" s="1177"/>
      <c r="TQU286" s="1182"/>
      <c r="TQV286" s="1182"/>
      <c r="TQW286" s="1182"/>
      <c r="TQX286" s="1182"/>
      <c r="TQY286" s="1182"/>
      <c r="TQZ286" s="1182"/>
      <c r="TRA286" s="1182"/>
      <c r="TRB286" s="1182"/>
      <c r="TRC286" s="1182"/>
      <c r="TRD286" s="1182"/>
      <c r="TRE286" s="1182"/>
      <c r="TRF286" s="1182"/>
      <c r="TRG286" s="1182"/>
      <c r="TRH286" s="1182"/>
      <c r="TRI286" s="1177"/>
      <c r="TRJ286" s="1182"/>
      <c r="TRK286" s="1182"/>
      <c r="TRL286" s="1182"/>
      <c r="TRM286" s="1182"/>
      <c r="TRN286" s="1182"/>
      <c r="TRO286" s="1182"/>
      <c r="TRP286" s="1182"/>
      <c r="TRQ286" s="1182"/>
      <c r="TRR286" s="1182"/>
      <c r="TRS286" s="1182"/>
      <c r="TRT286" s="1182"/>
      <c r="TRU286" s="1182"/>
      <c r="TRV286" s="1182"/>
      <c r="TRW286" s="1182"/>
      <c r="TRX286" s="1177"/>
      <c r="TRY286" s="1182"/>
      <c r="TRZ286" s="1182"/>
      <c r="TSA286" s="1182"/>
      <c r="TSB286" s="1182"/>
      <c r="TSC286" s="1182"/>
      <c r="TSD286" s="1182"/>
      <c r="TSE286" s="1182"/>
      <c r="TSF286" s="1182"/>
      <c r="TSG286" s="1182"/>
      <c r="TSH286" s="1182"/>
      <c r="TSI286" s="1182"/>
      <c r="TSJ286" s="1182"/>
      <c r="TSK286" s="1182"/>
      <c r="TSL286" s="1182"/>
      <c r="TSM286" s="1177"/>
      <c r="TSN286" s="1182"/>
      <c r="TSO286" s="1182"/>
      <c r="TSP286" s="1182"/>
      <c r="TSQ286" s="1182"/>
      <c r="TSR286" s="1182"/>
      <c r="TSS286" s="1182"/>
      <c r="TST286" s="1182"/>
      <c r="TSU286" s="1182"/>
      <c r="TSV286" s="1182"/>
      <c r="TSW286" s="1182"/>
      <c r="TSX286" s="1182"/>
      <c r="TSY286" s="1182"/>
      <c r="TSZ286" s="1182"/>
      <c r="TTA286" s="1182"/>
      <c r="TTB286" s="1177"/>
      <c r="TTC286" s="1182"/>
      <c r="TTD286" s="1182"/>
      <c r="TTE286" s="1182"/>
      <c r="TTF286" s="1182"/>
      <c r="TTG286" s="1182"/>
      <c r="TTH286" s="1182"/>
      <c r="TTI286" s="1182"/>
      <c r="TTJ286" s="1182"/>
      <c r="TTK286" s="1182"/>
      <c r="TTL286" s="1182"/>
      <c r="TTM286" s="1182"/>
      <c r="TTN286" s="1182"/>
      <c r="TTO286" s="1182"/>
      <c r="TTP286" s="1182"/>
      <c r="TTQ286" s="1177"/>
      <c r="TTR286" s="1182"/>
      <c r="TTS286" s="1182"/>
      <c r="TTT286" s="1182"/>
      <c r="TTU286" s="1182"/>
      <c r="TTV286" s="1182"/>
      <c r="TTW286" s="1182"/>
      <c r="TTX286" s="1182"/>
      <c r="TTY286" s="1182"/>
      <c r="TTZ286" s="1182"/>
      <c r="TUA286" s="1182"/>
      <c r="TUB286" s="1182"/>
      <c r="TUC286" s="1182"/>
      <c r="TUD286" s="1182"/>
      <c r="TUE286" s="1182"/>
      <c r="TUF286" s="1177"/>
      <c r="TUG286" s="1182"/>
      <c r="TUH286" s="1182"/>
      <c r="TUI286" s="1182"/>
      <c r="TUJ286" s="1182"/>
      <c r="TUK286" s="1182"/>
      <c r="TUL286" s="1182"/>
      <c r="TUM286" s="1182"/>
      <c r="TUN286" s="1182"/>
      <c r="TUO286" s="1182"/>
      <c r="TUP286" s="1182"/>
      <c r="TUQ286" s="1182"/>
      <c r="TUR286" s="1182"/>
      <c r="TUS286" s="1182"/>
      <c r="TUT286" s="1182"/>
      <c r="TUU286" s="1177"/>
      <c r="TUV286" s="1182"/>
      <c r="TUW286" s="1182"/>
      <c r="TUX286" s="1182"/>
      <c r="TUY286" s="1182"/>
      <c r="TUZ286" s="1182"/>
      <c r="TVA286" s="1182"/>
      <c r="TVB286" s="1182"/>
      <c r="TVC286" s="1182"/>
      <c r="TVD286" s="1182"/>
      <c r="TVE286" s="1182"/>
      <c r="TVF286" s="1182"/>
      <c r="TVG286" s="1182"/>
      <c r="TVH286" s="1182"/>
      <c r="TVI286" s="1182"/>
      <c r="TVJ286" s="1177"/>
      <c r="TVK286" s="1182"/>
      <c r="TVL286" s="1182"/>
      <c r="TVM286" s="1182"/>
      <c r="TVN286" s="1182"/>
      <c r="TVO286" s="1182"/>
      <c r="TVP286" s="1182"/>
      <c r="TVQ286" s="1182"/>
      <c r="TVR286" s="1182"/>
      <c r="TVS286" s="1182"/>
      <c r="TVT286" s="1182"/>
      <c r="TVU286" s="1182"/>
      <c r="TVV286" s="1182"/>
      <c r="TVW286" s="1182"/>
      <c r="TVX286" s="1182"/>
      <c r="TVY286" s="1177"/>
      <c r="TVZ286" s="1182"/>
      <c r="TWA286" s="1182"/>
      <c r="TWB286" s="1182"/>
      <c r="TWC286" s="1182"/>
      <c r="TWD286" s="1182"/>
      <c r="TWE286" s="1182"/>
      <c r="TWF286" s="1182"/>
      <c r="TWG286" s="1182"/>
      <c r="TWH286" s="1182"/>
      <c r="TWI286" s="1182"/>
      <c r="TWJ286" s="1182"/>
      <c r="TWK286" s="1182"/>
      <c r="TWL286" s="1182"/>
      <c r="TWM286" s="1182"/>
      <c r="TWN286" s="1177"/>
      <c r="TWO286" s="1182"/>
      <c r="TWP286" s="1182"/>
      <c r="TWQ286" s="1182"/>
      <c r="TWR286" s="1182"/>
      <c r="TWS286" s="1182"/>
      <c r="TWT286" s="1182"/>
      <c r="TWU286" s="1182"/>
      <c r="TWV286" s="1182"/>
      <c r="TWW286" s="1182"/>
      <c r="TWX286" s="1182"/>
      <c r="TWY286" s="1182"/>
      <c r="TWZ286" s="1182"/>
      <c r="TXA286" s="1182"/>
      <c r="TXB286" s="1182"/>
      <c r="TXC286" s="1177"/>
      <c r="TXD286" s="1182"/>
      <c r="TXE286" s="1182"/>
      <c r="TXF286" s="1182"/>
      <c r="TXG286" s="1182"/>
      <c r="TXH286" s="1182"/>
      <c r="TXI286" s="1182"/>
      <c r="TXJ286" s="1182"/>
      <c r="TXK286" s="1182"/>
      <c r="TXL286" s="1182"/>
      <c r="TXM286" s="1182"/>
      <c r="TXN286" s="1182"/>
      <c r="TXO286" s="1182"/>
      <c r="TXP286" s="1182"/>
      <c r="TXQ286" s="1182"/>
      <c r="TXR286" s="1177"/>
      <c r="TXS286" s="1182"/>
      <c r="TXT286" s="1182"/>
      <c r="TXU286" s="1182"/>
      <c r="TXV286" s="1182"/>
      <c r="TXW286" s="1182"/>
      <c r="TXX286" s="1182"/>
      <c r="TXY286" s="1182"/>
      <c r="TXZ286" s="1182"/>
      <c r="TYA286" s="1182"/>
      <c r="TYB286" s="1182"/>
      <c r="TYC286" s="1182"/>
      <c r="TYD286" s="1182"/>
      <c r="TYE286" s="1182"/>
      <c r="TYF286" s="1182"/>
      <c r="TYG286" s="1177"/>
      <c r="TYH286" s="1182"/>
      <c r="TYI286" s="1182"/>
      <c r="TYJ286" s="1182"/>
      <c r="TYK286" s="1182"/>
      <c r="TYL286" s="1182"/>
      <c r="TYM286" s="1182"/>
      <c r="TYN286" s="1182"/>
      <c r="TYO286" s="1182"/>
      <c r="TYP286" s="1182"/>
      <c r="TYQ286" s="1182"/>
      <c r="TYR286" s="1182"/>
      <c r="TYS286" s="1182"/>
      <c r="TYT286" s="1182"/>
      <c r="TYU286" s="1182"/>
      <c r="TYV286" s="1177"/>
      <c r="TYW286" s="1182"/>
      <c r="TYX286" s="1182"/>
      <c r="TYY286" s="1182"/>
      <c r="TYZ286" s="1182"/>
      <c r="TZA286" s="1182"/>
      <c r="TZB286" s="1182"/>
      <c r="TZC286" s="1182"/>
      <c r="TZD286" s="1182"/>
      <c r="TZE286" s="1182"/>
      <c r="TZF286" s="1182"/>
      <c r="TZG286" s="1182"/>
      <c r="TZH286" s="1182"/>
      <c r="TZI286" s="1182"/>
      <c r="TZJ286" s="1182"/>
      <c r="TZK286" s="1177"/>
      <c r="TZL286" s="1182"/>
      <c r="TZM286" s="1182"/>
      <c r="TZN286" s="1182"/>
      <c r="TZO286" s="1182"/>
      <c r="TZP286" s="1182"/>
      <c r="TZQ286" s="1182"/>
      <c r="TZR286" s="1182"/>
      <c r="TZS286" s="1182"/>
      <c r="TZT286" s="1182"/>
      <c r="TZU286" s="1182"/>
      <c r="TZV286" s="1182"/>
      <c r="TZW286" s="1182"/>
      <c r="TZX286" s="1182"/>
      <c r="TZY286" s="1182"/>
      <c r="TZZ286" s="1177"/>
      <c r="UAA286" s="1182"/>
      <c r="UAB286" s="1182"/>
      <c r="UAC286" s="1182"/>
      <c r="UAD286" s="1182"/>
      <c r="UAE286" s="1182"/>
      <c r="UAF286" s="1182"/>
      <c r="UAG286" s="1182"/>
      <c r="UAH286" s="1182"/>
      <c r="UAI286" s="1182"/>
      <c r="UAJ286" s="1182"/>
      <c r="UAK286" s="1182"/>
      <c r="UAL286" s="1182"/>
      <c r="UAM286" s="1182"/>
      <c r="UAN286" s="1182"/>
      <c r="UAO286" s="1177"/>
      <c r="UAP286" s="1182"/>
      <c r="UAQ286" s="1182"/>
      <c r="UAR286" s="1182"/>
      <c r="UAS286" s="1182"/>
      <c r="UAT286" s="1182"/>
      <c r="UAU286" s="1182"/>
      <c r="UAV286" s="1182"/>
      <c r="UAW286" s="1182"/>
      <c r="UAX286" s="1182"/>
      <c r="UAY286" s="1182"/>
      <c r="UAZ286" s="1182"/>
      <c r="UBA286" s="1182"/>
      <c r="UBB286" s="1182"/>
      <c r="UBC286" s="1182"/>
      <c r="UBD286" s="1177"/>
      <c r="UBE286" s="1182"/>
      <c r="UBF286" s="1182"/>
      <c r="UBG286" s="1182"/>
      <c r="UBH286" s="1182"/>
      <c r="UBI286" s="1182"/>
      <c r="UBJ286" s="1182"/>
      <c r="UBK286" s="1182"/>
      <c r="UBL286" s="1182"/>
      <c r="UBM286" s="1182"/>
      <c r="UBN286" s="1182"/>
      <c r="UBO286" s="1182"/>
      <c r="UBP286" s="1182"/>
      <c r="UBQ286" s="1182"/>
      <c r="UBR286" s="1182"/>
      <c r="UBS286" s="1177"/>
      <c r="UBT286" s="1182"/>
      <c r="UBU286" s="1182"/>
      <c r="UBV286" s="1182"/>
      <c r="UBW286" s="1182"/>
      <c r="UBX286" s="1182"/>
      <c r="UBY286" s="1182"/>
      <c r="UBZ286" s="1182"/>
      <c r="UCA286" s="1182"/>
      <c r="UCB286" s="1182"/>
      <c r="UCC286" s="1182"/>
      <c r="UCD286" s="1182"/>
      <c r="UCE286" s="1182"/>
      <c r="UCF286" s="1182"/>
      <c r="UCG286" s="1182"/>
      <c r="UCH286" s="1177"/>
      <c r="UCI286" s="1182"/>
      <c r="UCJ286" s="1182"/>
      <c r="UCK286" s="1182"/>
      <c r="UCL286" s="1182"/>
      <c r="UCM286" s="1182"/>
      <c r="UCN286" s="1182"/>
      <c r="UCO286" s="1182"/>
      <c r="UCP286" s="1182"/>
      <c r="UCQ286" s="1182"/>
      <c r="UCR286" s="1182"/>
      <c r="UCS286" s="1182"/>
      <c r="UCT286" s="1182"/>
      <c r="UCU286" s="1182"/>
      <c r="UCV286" s="1182"/>
      <c r="UCW286" s="1177"/>
      <c r="UCX286" s="1182"/>
      <c r="UCY286" s="1182"/>
      <c r="UCZ286" s="1182"/>
      <c r="UDA286" s="1182"/>
      <c r="UDB286" s="1182"/>
      <c r="UDC286" s="1182"/>
      <c r="UDD286" s="1182"/>
      <c r="UDE286" s="1182"/>
      <c r="UDF286" s="1182"/>
      <c r="UDG286" s="1182"/>
      <c r="UDH286" s="1182"/>
      <c r="UDI286" s="1182"/>
      <c r="UDJ286" s="1182"/>
      <c r="UDK286" s="1182"/>
      <c r="UDL286" s="1177"/>
      <c r="UDM286" s="1182"/>
      <c r="UDN286" s="1182"/>
      <c r="UDO286" s="1182"/>
      <c r="UDP286" s="1182"/>
      <c r="UDQ286" s="1182"/>
      <c r="UDR286" s="1182"/>
      <c r="UDS286" s="1182"/>
      <c r="UDT286" s="1182"/>
      <c r="UDU286" s="1182"/>
      <c r="UDV286" s="1182"/>
      <c r="UDW286" s="1182"/>
      <c r="UDX286" s="1182"/>
      <c r="UDY286" s="1182"/>
      <c r="UDZ286" s="1182"/>
      <c r="UEA286" s="1177"/>
      <c r="UEB286" s="1182"/>
      <c r="UEC286" s="1182"/>
      <c r="UED286" s="1182"/>
      <c r="UEE286" s="1182"/>
      <c r="UEF286" s="1182"/>
      <c r="UEG286" s="1182"/>
      <c r="UEH286" s="1182"/>
      <c r="UEI286" s="1182"/>
      <c r="UEJ286" s="1182"/>
      <c r="UEK286" s="1182"/>
      <c r="UEL286" s="1182"/>
      <c r="UEM286" s="1182"/>
      <c r="UEN286" s="1182"/>
      <c r="UEO286" s="1182"/>
      <c r="UEP286" s="1177"/>
      <c r="UEQ286" s="1182"/>
      <c r="UER286" s="1182"/>
      <c r="UES286" s="1182"/>
      <c r="UET286" s="1182"/>
      <c r="UEU286" s="1182"/>
      <c r="UEV286" s="1182"/>
      <c r="UEW286" s="1182"/>
      <c r="UEX286" s="1182"/>
      <c r="UEY286" s="1182"/>
      <c r="UEZ286" s="1182"/>
      <c r="UFA286" s="1182"/>
      <c r="UFB286" s="1182"/>
      <c r="UFC286" s="1182"/>
      <c r="UFD286" s="1182"/>
      <c r="UFE286" s="1177"/>
      <c r="UFF286" s="1182"/>
      <c r="UFG286" s="1182"/>
      <c r="UFH286" s="1182"/>
      <c r="UFI286" s="1182"/>
      <c r="UFJ286" s="1182"/>
      <c r="UFK286" s="1182"/>
      <c r="UFL286" s="1182"/>
      <c r="UFM286" s="1182"/>
      <c r="UFN286" s="1182"/>
      <c r="UFO286" s="1182"/>
      <c r="UFP286" s="1182"/>
      <c r="UFQ286" s="1182"/>
      <c r="UFR286" s="1182"/>
      <c r="UFS286" s="1182"/>
      <c r="UFT286" s="1177"/>
      <c r="UFU286" s="1182"/>
      <c r="UFV286" s="1182"/>
      <c r="UFW286" s="1182"/>
      <c r="UFX286" s="1182"/>
      <c r="UFY286" s="1182"/>
      <c r="UFZ286" s="1182"/>
      <c r="UGA286" s="1182"/>
      <c r="UGB286" s="1182"/>
      <c r="UGC286" s="1182"/>
      <c r="UGD286" s="1182"/>
      <c r="UGE286" s="1182"/>
      <c r="UGF286" s="1182"/>
      <c r="UGG286" s="1182"/>
      <c r="UGH286" s="1182"/>
      <c r="UGI286" s="1177"/>
      <c r="UGJ286" s="1182"/>
      <c r="UGK286" s="1182"/>
      <c r="UGL286" s="1182"/>
      <c r="UGM286" s="1182"/>
      <c r="UGN286" s="1182"/>
      <c r="UGO286" s="1182"/>
      <c r="UGP286" s="1182"/>
      <c r="UGQ286" s="1182"/>
      <c r="UGR286" s="1182"/>
      <c r="UGS286" s="1182"/>
      <c r="UGT286" s="1182"/>
      <c r="UGU286" s="1182"/>
      <c r="UGV286" s="1182"/>
      <c r="UGW286" s="1182"/>
      <c r="UGX286" s="1177"/>
      <c r="UGY286" s="1182"/>
      <c r="UGZ286" s="1182"/>
      <c r="UHA286" s="1182"/>
      <c r="UHB286" s="1182"/>
      <c r="UHC286" s="1182"/>
      <c r="UHD286" s="1182"/>
      <c r="UHE286" s="1182"/>
      <c r="UHF286" s="1182"/>
      <c r="UHG286" s="1182"/>
      <c r="UHH286" s="1182"/>
      <c r="UHI286" s="1182"/>
      <c r="UHJ286" s="1182"/>
      <c r="UHK286" s="1182"/>
      <c r="UHL286" s="1182"/>
      <c r="UHM286" s="1177"/>
      <c r="UHN286" s="1182"/>
      <c r="UHO286" s="1182"/>
      <c r="UHP286" s="1182"/>
      <c r="UHQ286" s="1182"/>
      <c r="UHR286" s="1182"/>
      <c r="UHS286" s="1182"/>
      <c r="UHT286" s="1182"/>
      <c r="UHU286" s="1182"/>
      <c r="UHV286" s="1182"/>
      <c r="UHW286" s="1182"/>
      <c r="UHX286" s="1182"/>
      <c r="UHY286" s="1182"/>
      <c r="UHZ286" s="1182"/>
      <c r="UIA286" s="1182"/>
      <c r="UIB286" s="1177"/>
      <c r="UIC286" s="1182"/>
      <c r="UID286" s="1182"/>
      <c r="UIE286" s="1182"/>
      <c r="UIF286" s="1182"/>
      <c r="UIG286" s="1182"/>
      <c r="UIH286" s="1182"/>
      <c r="UII286" s="1182"/>
      <c r="UIJ286" s="1182"/>
      <c r="UIK286" s="1182"/>
      <c r="UIL286" s="1182"/>
      <c r="UIM286" s="1182"/>
      <c r="UIN286" s="1182"/>
      <c r="UIO286" s="1182"/>
      <c r="UIP286" s="1182"/>
      <c r="UIQ286" s="1177"/>
      <c r="UIR286" s="1182"/>
      <c r="UIS286" s="1182"/>
      <c r="UIT286" s="1182"/>
      <c r="UIU286" s="1182"/>
      <c r="UIV286" s="1182"/>
      <c r="UIW286" s="1182"/>
      <c r="UIX286" s="1182"/>
      <c r="UIY286" s="1182"/>
      <c r="UIZ286" s="1182"/>
      <c r="UJA286" s="1182"/>
      <c r="UJB286" s="1182"/>
      <c r="UJC286" s="1182"/>
      <c r="UJD286" s="1182"/>
      <c r="UJE286" s="1182"/>
      <c r="UJF286" s="1177"/>
      <c r="UJG286" s="1182"/>
      <c r="UJH286" s="1182"/>
      <c r="UJI286" s="1182"/>
      <c r="UJJ286" s="1182"/>
      <c r="UJK286" s="1182"/>
      <c r="UJL286" s="1182"/>
      <c r="UJM286" s="1182"/>
      <c r="UJN286" s="1182"/>
      <c r="UJO286" s="1182"/>
      <c r="UJP286" s="1182"/>
      <c r="UJQ286" s="1182"/>
      <c r="UJR286" s="1182"/>
      <c r="UJS286" s="1182"/>
      <c r="UJT286" s="1182"/>
      <c r="UJU286" s="1177"/>
      <c r="UJV286" s="1182"/>
      <c r="UJW286" s="1182"/>
      <c r="UJX286" s="1182"/>
      <c r="UJY286" s="1182"/>
      <c r="UJZ286" s="1182"/>
      <c r="UKA286" s="1182"/>
      <c r="UKB286" s="1182"/>
      <c r="UKC286" s="1182"/>
      <c r="UKD286" s="1182"/>
      <c r="UKE286" s="1182"/>
      <c r="UKF286" s="1182"/>
      <c r="UKG286" s="1182"/>
      <c r="UKH286" s="1182"/>
      <c r="UKI286" s="1182"/>
      <c r="UKJ286" s="1177"/>
      <c r="UKK286" s="1182"/>
      <c r="UKL286" s="1182"/>
      <c r="UKM286" s="1182"/>
      <c r="UKN286" s="1182"/>
      <c r="UKO286" s="1182"/>
      <c r="UKP286" s="1182"/>
      <c r="UKQ286" s="1182"/>
      <c r="UKR286" s="1182"/>
      <c r="UKS286" s="1182"/>
      <c r="UKT286" s="1182"/>
      <c r="UKU286" s="1182"/>
      <c r="UKV286" s="1182"/>
      <c r="UKW286" s="1182"/>
      <c r="UKX286" s="1182"/>
      <c r="UKY286" s="1177"/>
      <c r="UKZ286" s="1182"/>
      <c r="ULA286" s="1182"/>
      <c r="ULB286" s="1182"/>
      <c r="ULC286" s="1182"/>
      <c r="ULD286" s="1182"/>
      <c r="ULE286" s="1182"/>
      <c r="ULF286" s="1182"/>
      <c r="ULG286" s="1182"/>
      <c r="ULH286" s="1182"/>
      <c r="ULI286" s="1182"/>
      <c r="ULJ286" s="1182"/>
      <c r="ULK286" s="1182"/>
      <c r="ULL286" s="1182"/>
      <c r="ULM286" s="1182"/>
      <c r="ULN286" s="1177"/>
      <c r="ULO286" s="1182"/>
      <c r="ULP286" s="1182"/>
      <c r="ULQ286" s="1182"/>
      <c r="ULR286" s="1182"/>
      <c r="ULS286" s="1182"/>
      <c r="ULT286" s="1182"/>
      <c r="ULU286" s="1182"/>
      <c r="ULV286" s="1182"/>
      <c r="ULW286" s="1182"/>
      <c r="ULX286" s="1182"/>
      <c r="ULY286" s="1182"/>
      <c r="ULZ286" s="1182"/>
      <c r="UMA286" s="1182"/>
      <c r="UMB286" s="1182"/>
      <c r="UMC286" s="1177"/>
      <c r="UMD286" s="1182"/>
      <c r="UME286" s="1182"/>
      <c r="UMF286" s="1182"/>
      <c r="UMG286" s="1182"/>
      <c r="UMH286" s="1182"/>
      <c r="UMI286" s="1182"/>
      <c r="UMJ286" s="1182"/>
      <c r="UMK286" s="1182"/>
      <c r="UML286" s="1182"/>
      <c r="UMM286" s="1182"/>
      <c r="UMN286" s="1182"/>
      <c r="UMO286" s="1182"/>
      <c r="UMP286" s="1182"/>
      <c r="UMQ286" s="1182"/>
      <c r="UMR286" s="1177"/>
      <c r="UMS286" s="1182"/>
      <c r="UMT286" s="1182"/>
      <c r="UMU286" s="1182"/>
      <c r="UMV286" s="1182"/>
      <c r="UMW286" s="1182"/>
      <c r="UMX286" s="1182"/>
      <c r="UMY286" s="1182"/>
      <c r="UMZ286" s="1182"/>
      <c r="UNA286" s="1182"/>
      <c r="UNB286" s="1182"/>
      <c r="UNC286" s="1182"/>
      <c r="UND286" s="1182"/>
      <c r="UNE286" s="1182"/>
      <c r="UNF286" s="1182"/>
      <c r="UNG286" s="1177"/>
      <c r="UNH286" s="1182"/>
      <c r="UNI286" s="1182"/>
      <c r="UNJ286" s="1182"/>
      <c r="UNK286" s="1182"/>
      <c r="UNL286" s="1182"/>
      <c r="UNM286" s="1182"/>
      <c r="UNN286" s="1182"/>
      <c r="UNO286" s="1182"/>
      <c r="UNP286" s="1182"/>
      <c r="UNQ286" s="1182"/>
      <c r="UNR286" s="1182"/>
      <c r="UNS286" s="1182"/>
      <c r="UNT286" s="1182"/>
      <c r="UNU286" s="1182"/>
      <c r="UNV286" s="1177"/>
      <c r="UNW286" s="1182"/>
      <c r="UNX286" s="1182"/>
      <c r="UNY286" s="1182"/>
      <c r="UNZ286" s="1182"/>
      <c r="UOA286" s="1182"/>
      <c r="UOB286" s="1182"/>
      <c r="UOC286" s="1182"/>
      <c r="UOD286" s="1182"/>
      <c r="UOE286" s="1182"/>
      <c r="UOF286" s="1182"/>
      <c r="UOG286" s="1182"/>
      <c r="UOH286" s="1182"/>
      <c r="UOI286" s="1182"/>
      <c r="UOJ286" s="1182"/>
      <c r="UOK286" s="1177"/>
      <c r="UOL286" s="1182"/>
      <c r="UOM286" s="1182"/>
      <c r="UON286" s="1182"/>
      <c r="UOO286" s="1182"/>
      <c r="UOP286" s="1182"/>
      <c r="UOQ286" s="1182"/>
      <c r="UOR286" s="1182"/>
      <c r="UOS286" s="1182"/>
      <c r="UOT286" s="1182"/>
      <c r="UOU286" s="1182"/>
      <c r="UOV286" s="1182"/>
      <c r="UOW286" s="1182"/>
      <c r="UOX286" s="1182"/>
      <c r="UOY286" s="1182"/>
      <c r="UOZ286" s="1177"/>
      <c r="UPA286" s="1182"/>
      <c r="UPB286" s="1182"/>
      <c r="UPC286" s="1182"/>
      <c r="UPD286" s="1182"/>
      <c r="UPE286" s="1182"/>
      <c r="UPF286" s="1182"/>
      <c r="UPG286" s="1182"/>
      <c r="UPH286" s="1182"/>
      <c r="UPI286" s="1182"/>
      <c r="UPJ286" s="1182"/>
      <c r="UPK286" s="1182"/>
      <c r="UPL286" s="1182"/>
      <c r="UPM286" s="1182"/>
      <c r="UPN286" s="1182"/>
      <c r="UPO286" s="1177"/>
      <c r="UPP286" s="1182"/>
      <c r="UPQ286" s="1182"/>
      <c r="UPR286" s="1182"/>
      <c r="UPS286" s="1182"/>
      <c r="UPT286" s="1182"/>
      <c r="UPU286" s="1182"/>
      <c r="UPV286" s="1182"/>
      <c r="UPW286" s="1182"/>
      <c r="UPX286" s="1182"/>
      <c r="UPY286" s="1182"/>
      <c r="UPZ286" s="1182"/>
      <c r="UQA286" s="1182"/>
      <c r="UQB286" s="1182"/>
      <c r="UQC286" s="1182"/>
      <c r="UQD286" s="1177"/>
      <c r="UQE286" s="1182"/>
      <c r="UQF286" s="1182"/>
      <c r="UQG286" s="1182"/>
      <c r="UQH286" s="1182"/>
      <c r="UQI286" s="1182"/>
      <c r="UQJ286" s="1182"/>
      <c r="UQK286" s="1182"/>
      <c r="UQL286" s="1182"/>
      <c r="UQM286" s="1182"/>
      <c r="UQN286" s="1182"/>
      <c r="UQO286" s="1182"/>
      <c r="UQP286" s="1182"/>
      <c r="UQQ286" s="1182"/>
      <c r="UQR286" s="1182"/>
      <c r="UQS286" s="1177"/>
      <c r="UQT286" s="1182"/>
      <c r="UQU286" s="1182"/>
      <c r="UQV286" s="1182"/>
      <c r="UQW286" s="1182"/>
      <c r="UQX286" s="1182"/>
      <c r="UQY286" s="1182"/>
      <c r="UQZ286" s="1182"/>
      <c r="URA286" s="1182"/>
      <c r="URB286" s="1182"/>
      <c r="URC286" s="1182"/>
      <c r="URD286" s="1182"/>
      <c r="URE286" s="1182"/>
      <c r="URF286" s="1182"/>
      <c r="URG286" s="1182"/>
      <c r="URH286" s="1177"/>
      <c r="URI286" s="1182"/>
      <c r="URJ286" s="1182"/>
      <c r="URK286" s="1182"/>
      <c r="URL286" s="1182"/>
      <c r="URM286" s="1182"/>
      <c r="URN286" s="1182"/>
      <c r="URO286" s="1182"/>
      <c r="URP286" s="1182"/>
      <c r="URQ286" s="1182"/>
      <c r="URR286" s="1182"/>
      <c r="URS286" s="1182"/>
      <c r="URT286" s="1182"/>
      <c r="URU286" s="1182"/>
      <c r="URV286" s="1182"/>
      <c r="URW286" s="1177"/>
      <c r="URX286" s="1182"/>
      <c r="URY286" s="1182"/>
      <c r="URZ286" s="1182"/>
      <c r="USA286" s="1182"/>
      <c r="USB286" s="1182"/>
      <c r="USC286" s="1182"/>
      <c r="USD286" s="1182"/>
      <c r="USE286" s="1182"/>
      <c r="USF286" s="1182"/>
      <c r="USG286" s="1182"/>
      <c r="USH286" s="1182"/>
      <c r="USI286" s="1182"/>
      <c r="USJ286" s="1182"/>
      <c r="USK286" s="1182"/>
      <c r="USL286" s="1177"/>
      <c r="USM286" s="1182"/>
      <c r="USN286" s="1182"/>
      <c r="USO286" s="1182"/>
      <c r="USP286" s="1182"/>
      <c r="USQ286" s="1182"/>
      <c r="USR286" s="1182"/>
      <c r="USS286" s="1182"/>
      <c r="UST286" s="1182"/>
      <c r="USU286" s="1182"/>
      <c r="USV286" s="1182"/>
      <c r="USW286" s="1182"/>
      <c r="USX286" s="1182"/>
      <c r="USY286" s="1182"/>
      <c r="USZ286" s="1182"/>
      <c r="UTA286" s="1177"/>
      <c r="UTB286" s="1182"/>
      <c r="UTC286" s="1182"/>
      <c r="UTD286" s="1182"/>
      <c r="UTE286" s="1182"/>
      <c r="UTF286" s="1182"/>
      <c r="UTG286" s="1182"/>
      <c r="UTH286" s="1182"/>
      <c r="UTI286" s="1182"/>
      <c r="UTJ286" s="1182"/>
      <c r="UTK286" s="1182"/>
      <c r="UTL286" s="1182"/>
      <c r="UTM286" s="1182"/>
      <c r="UTN286" s="1182"/>
      <c r="UTO286" s="1182"/>
      <c r="UTP286" s="1177"/>
      <c r="UTQ286" s="1182"/>
      <c r="UTR286" s="1182"/>
      <c r="UTS286" s="1182"/>
      <c r="UTT286" s="1182"/>
      <c r="UTU286" s="1182"/>
      <c r="UTV286" s="1182"/>
      <c r="UTW286" s="1182"/>
      <c r="UTX286" s="1182"/>
      <c r="UTY286" s="1182"/>
      <c r="UTZ286" s="1182"/>
      <c r="UUA286" s="1182"/>
      <c r="UUB286" s="1182"/>
      <c r="UUC286" s="1182"/>
      <c r="UUD286" s="1182"/>
      <c r="UUE286" s="1177"/>
      <c r="UUF286" s="1182"/>
      <c r="UUG286" s="1182"/>
      <c r="UUH286" s="1182"/>
      <c r="UUI286" s="1182"/>
      <c r="UUJ286" s="1182"/>
      <c r="UUK286" s="1182"/>
      <c r="UUL286" s="1182"/>
      <c r="UUM286" s="1182"/>
      <c r="UUN286" s="1182"/>
      <c r="UUO286" s="1182"/>
      <c r="UUP286" s="1182"/>
      <c r="UUQ286" s="1182"/>
      <c r="UUR286" s="1182"/>
      <c r="UUS286" s="1182"/>
      <c r="UUT286" s="1177"/>
      <c r="UUU286" s="1182"/>
      <c r="UUV286" s="1182"/>
      <c r="UUW286" s="1182"/>
      <c r="UUX286" s="1182"/>
      <c r="UUY286" s="1182"/>
      <c r="UUZ286" s="1182"/>
      <c r="UVA286" s="1182"/>
      <c r="UVB286" s="1182"/>
      <c r="UVC286" s="1182"/>
      <c r="UVD286" s="1182"/>
      <c r="UVE286" s="1182"/>
      <c r="UVF286" s="1182"/>
      <c r="UVG286" s="1182"/>
      <c r="UVH286" s="1182"/>
      <c r="UVI286" s="1177"/>
      <c r="UVJ286" s="1182"/>
      <c r="UVK286" s="1182"/>
      <c r="UVL286" s="1182"/>
      <c r="UVM286" s="1182"/>
      <c r="UVN286" s="1182"/>
      <c r="UVO286" s="1182"/>
      <c r="UVP286" s="1182"/>
      <c r="UVQ286" s="1182"/>
      <c r="UVR286" s="1182"/>
      <c r="UVS286" s="1182"/>
      <c r="UVT286" s="1182"/>
      <c r="UVU286" s="1182"/>
      <c r="UVV286" s="1182"/>
      <c r="UVW286" s="1182"/>
      <c r="UVX286" s="1177"/>
      <c r="UVY286" s="1182"/>
      <c r="UVZ286" s="1182"/>
      <c r="UWA286" s="1182"/>
      <c r="UWB286" s="1182"/>
      <c r="UWC286" s="1182"/>
      <c r="UWD286" s="1182"/>
      <c r="UWE286" s="1182"/>
      <c r="UWF286" s="1182"/>
      <c r="UWG286" s="1182"/>
      <c r="UWH286" s="1182"/>
      <c r="UWI286" s="1182"/>
      <c r="UWJ286" s="1182"/>
      <c r="UWK286" s="1182"/>
      <c r="UWL286" s="1182"/>
      <c r="UWM286" s="1177"/>
      <c r="UWN286" s="1182"/>
      <c r="UWO286" s="1182"/>
      <c r="UWP286" s="1182"/>
      <c r="UWQ286" s="1182"/>
      <c r="UWR286" s="1182"/>
      <c r="UWS286" s="1182"/>
      <c r="UWT286" s="1182"/>
      <c r="UWU286" s="1182"/>
      <c r="UWV286" s="1182"/>
      <c r="UWW286" s="1182"/>
      <c r="UWX286" s="1182"/>
      <c r="UWY286" s="1182"/>
      <c r="UWZ286" s="1182"/>
      <c r="UXA286" s="1182"/>
      <c r="UXB286" s="1177"/>
      <c r="UXC286" s="1182"/>
      <c r="UXD286" s="1182"/>
      <c r="UXE286" s="1182"/>
      <c r="UXF286" s="1182"/>
      <c r="UXG286" s="1182"/>
      <c r="UXH286" s="1182"/>
      <c r="UXI286" s="1182"/>
      <c r="UXJ286" s="1182"/>
      <c r="UXK286" s="1182"/>
      <c r="UXL286" s="1182"/>
      <c r="UXM286" s="1182"/>
      <c r="UXN286" s="1182"/>
      <c r="UXO286" s="1182"/>
      <c r="UXP286" s="1182"/>
      <c r="UXQ286" s="1177"/>
      <c r="UXR286" s="1182"/>
      <c r="UXS286" s="1182"/>
      <c r="UXT286" s="1182"/>
      <c r="UXU286" s="1182"/>
      <c r="UXV286" s="1182"/>
      <c r="UXW286" s="1182"/>
      <c r="UXX286" s="1182"/>
      <c r="UXY286" s="1182"/>
      <c r="UXZ286" s="1182"/>
      <c r="UYA286" s="1182"/>
      <c r="UYB286" s="1182"/>
      <c r="UYC286" s="1182"/>
      <c r="UYD286" s="1182"/>
      <c r="UYE286" s="1182"/>
      <c r="UYF286" s="1177"/>
      <c r="UYG286" s="1182"/>
      <c r="UYH286" s="1182"/>
      <c r="UYI286" s="1182"/>
      <c r="UYJ286" s="1182"/>
      <c r="UYK286" s="1182"/>
      <c r="UYL286" s="1182"/>
      <c r="UYM286" s="1182"/>
      <c r="UYN286" s="1182"/>
      <c r="UYO286" s="1182"/>
      <c r="UYP286" s="1182"/>
      <c r="UYQ286" s="1182"/>
      <c r="UYR286" s="1182"/>
      <c r="UYS286" s="1182"/>
      <c r="UYT286" s="1182"/>
      <c r="UYU286" s="1177"/>
      <c r="UYV286" s="1182"/>
      <c r="UYW286" s="1182"/>
      <c r="UYX286" s="1182"/>
      <c r="UYY286" s="1182"/>
      <c r="UYZ286" s="1182"/>
      <c r="UZA286" s="1182"/>
      <c r="UZB286" s="1182"/>
      <c r="UZC286" s="1182"/>
      <c r="UZD286" s="1182"/>
      <c r="UZE286" s="1182"/>
      <c r="UZF286" s="1182"/>
      <c r="UZG286" s="1182"/>
      <c r="UZH286" s="1182"/>
      <c r="UZI286" s="1182"/>
      <c r="UZJ286" s="1177"/>
      <c r="UZK286" s="1182"/>
      <c r="UZL286" s="1182"/>
      <c r="UZM286" s="1182"/>
      <c r="UZN286" s="1182"/>
      <c r="UZO286" s="1182"/>
      <c r="UZP286" s="1182"/>
      <c r="UZQ286" s="1182"/>
      <c r="UZR286" s="1182"/>
      <c r="UZS286" s="1182"/>
      <c r="UZT286" s="1182"/>
      <c r="UZU286" s="1182"/>
      <c r="UZV286" s="1182"/>
      <c r="UZW286" s="1182"/>
      <c r="UZX286" s="1182"/>
      <c r="UZY286" s="1177"/>
      <c r="UZZ286" s="1182"/>
      <c r="VAA286" s="1182"/>
      <c r="VAB286" s="1182"/>
      <c r="VAC286" s="1182"/>
      <c r="VAD286" s="1182"/>
      <c r="VAE286" s="1182"/>
      <c r="VAF286" s="1182"/>
      <c r="VAG286" s="1182"/>
      <c r="VAH286" s="1182"/>
      <c r="VAI286" s="1182"/>
      <c r="VAJ286" s="1182"/>
      <c r="VAK286" s="1182"/>
      <c r="VAL286" s="1182"/>
      <c r="VAM286" s="1182"/>
      <c r="VAN286" s="1177"/>
      <c r="VAO286" s="1182"/>
      <c r="VAP286" s="1182"/>
      <c r="VAQ286" s="1182"/>
      <c r="VAR286" s="1182"/>
      <c r="VAS286" s="1182"/>
      <c r="VAT286" s="1182"/>
      <c r="VAU286" s="1182"/>
      <c r="VAV286" s="1182"/>
      <c r="VAW286" s="1182"/>
      <c r="VAX286" s="1182"/>
      <c r="VAY286" s="1182"/>
      <c r="VAZ286" s="1182"/>
      <c r="VBA286" s="1182"/>
      <c r="VBB286" s="1182"/>
      <c r="VBC286" s="1177"/>
      <c r="VBD286" s="1182"/>
      <c r="VBE286" s="1182"/>
      <c r="VBF286" s="1182"/>
      <c r="VBG286" s="1182"/>
      <c r="VBH286" s="1182"/>
      <c r="VBI286" s="1182"/>
      <c r="VBJ286" s="1182"/>
      <c r="VBK286" s="1182"/>
      <c r="VBL286" s="1182"/>
      <c r="VBM286" s="1182"/>
      <c r="VBN286" s="1182"/>
      <c r="VBO286" s="1182"/>
      <c r="VBP286" s="1182"/>
      <c r="VBQ286" s="1182"/>
      <c r="VBR286" s="1177"/>
      <c r="VBS286" s="1182"/>
      <c r="VBT286" s="1182"/>
      <c r="VBU286" s="1182"/>
      <c r="VBV286" s="1182"/>
      <c r="VBW286" s="1182"/>
      <c r="VBX286" s="1182"/>
      <c r="VBY286" s="1182"/>
      <c r="VBZ286" s="1182"/>
      <c r="VCA286" s="1182"/>
      <c r="VCB286" s="1182"/>
      <c r="VCC286" s="1182"/>
      <c r="VCD286" s="1182"/>
      <c r="VCE286" s="1182"/>
      <c r="VCF286" s="1182"/>
      <c r="VCG286" s="1177"/>
      <c r="VCH286" s="1182"/>
      <c r="VCI286" s="1182"/>
      <c r="VCJ286" s="1182"/>
      <c r="VCK286" s="1182"/>
      <c r="VCL286" s="1182"/>
      <c r="VCM286" s="1182"/>
      <c r="VCN286" s="1182"/>
      <c r="VCO286" s="1182"/>
      <c r="VCP286" s="1182"/>
      <c r="VCQ286" s="1182"/>
      <c r="VCR286" s="1182"/>
      <c r="VCS286" s="1182"/>
      <c r="VCT286" s="1182"/>
      <c r="VCU286" s="1182"/>
      <c r="VCV286" s="1177"/>
      <c r="VCW286" s="1182"/>
      <c r="VCX286" s="1182"/>
      <c r="VCY286" s="1182"/>
      <c r="VCZ286" s="1182"/>
      <c r="VDA286" s="1182"/>
      <c r="VDB286" s="1182"/>
      <c r="VDC286" s="1182"/>
      <c r="VDD286" s="1182"/>
      <c r="VDE286" s="1182"/>
      <c r="VDF286" s="1182"/>
      <c r="VDG286" s="1182"/>
      <c r="VDH286" s="1182"/>
      <c r="VDI286" s="1182"/>
      <c r="VDJ286" s="1182"/>
      <c r="VDK286" s="1177"/>
      <c r="VDL286" s="1182"/>
      <c r="VDM286" s="1182"/>
      <c r="VDN286" s="1182"/>
      <c r="VDO286" s="1182"/>
      <c r="VDP286" s="1182"/>
      <c r="VDQ286" s="1182"/>
      <c r="VDR286" s="1182"/>
      <c r="VDS286" s="1182"/>
      <c r="VDT286" s="1182"/>
      <c r="VDU286" s="1182"/>
      <c r="VDV286" s="1182"/>
      <c r="VDW286" s="1182"/>
      <c r="VDX286" s="1182"/>
      <c r="VDY286" s="1182"/>
      <c r="VDZ286" s="1177"/>
      <c r="VEA286" s="1182"/>
      <c r="VEB286" s="1182"/>
      <c r="VEC286" s="1182"/>
      <c r="VED286" s="1182"/>
      <c r="VEE286" s="1182"/>
      <c r="VEF286" s="1182"/>
      <c r="VEG286" s="1182"/>
      <c r="VEH286" s="1182"/>
      <c r="VEI286" s="1182"/>
      <c r="VEJ286" s="1182"/>
      <c r="VEK286" s="1182"/>
      <c r="VEL286" s="1182"/>
      <c r="VEM286" s="1182"/>
      <c r="VEN286" s="1182"/>
      <c r="VEO286" s="1177"/>
      <c r="VEP286" s="1182"/>
      <c r="VEQ286" s="1182"/>
      <c r="VER286" s="1182"/>
      <c r="VES286" s="1182"/>
      <c r="VET286" s="1182"/>
      <c r="VEU286" s="1182"/>
      <c r="VEV286" s="1182"/>
      <c r="VEW286" s="1182"/>
      <c r="VEX286" s="1182"/>
      <c r="VEY286" s="1182"/>
      <c r="VEZ286" s="1182"/>
      <c r="VFA286" s="1182"/>
      <c r="VFB286" s="1182"/>
      <c r="VFC286" s="1182"/>
      <c r="VFD286" s="1177"/>
      <c r="VFE286" s="1182"/>
      <c r="VFF286" s="1182"/>
      <c r="VFG286" s="1182"/>
      <c r="VFH286" s="1182"/>
      <c r="VFI286" s="1182"/>
      <c r="VFJ286" s="1182"/>
      <c r="VFK286" s="1182"/>
      <c r="VFL286" s="1182"/>
      <c r="VFM286" s="1182"/>
      <c r="VFN286" s="1182"/>
      <c r="VFO286" s="1182"/>
      <c r="VFP286" s="1182"/>
      <c r="VFQ286" s="1182"/>
      <c r="VFR286" s="1182"/>
      <c r="VFS286" s="1177"/>
      <c r="VFT286" s="1182"/>
      <c r="VFU286" s="1182"/>
      <c r="VFV286" s="1182"/>
      <c r="VFW286" s="1182"/>
      <c r="VFX286" s="1182"/>
      <c r="VFY286" s="1182"/>
      <c r="VFZ286" s="1182"/>
      <c r="VGA286" s="1182"/>
      <c r="VGB286" s="1182"/>
      <c r="VGC286" s="1182"/>
      <c r="VGD286" s="1182"/>
      <c r="VGE286" s="1182"/>
      <c r="VGF286" s="1182"/>
      <c r="VGG286" s="1182"/>
      <c r="VGH286" s="1177"/>
      <c r="VGI286" s="1182"/>
      <c r="VGJ286" s="1182"/>
      <c r="VGK286" s="1182"/>
      <c r="VGL286" s="1182"/>
      <c r="VGM286" s="1182"/>
      <c r="VGN286" s="1182"/>
      <c r="VGO286" s="1182"/>
      <c r="VGP286" s="1182"/>
      <c r="VGQ286" s="1182"/>
      <c r="VGR286" s="1182"/>
      <c r="VGS286" s="1182"/>
      <c r="VGT286" s="1182"/>
      <c r="VGU286" s="1182"/>
      <c r="VGV286" s="1182"/>
      <c r="VGW286" s="1177"/>
      <c r="VGX286" s="1182"/>
      <c r="VGY286" s="1182"/>
      <c r="VGZ286" s="1182"/>
      <c r="VHA286" s="1182"/>
      <c r="VHB286" s="1182"/>
      <c r="VHC286" s="1182"/>
      <c r="VHD286" s="1182"/>
      <c r="VHE286" s="1182"/>
      <c r="VHF286" s="1182"/>
      <c r="VHG286" s="1182"/>
      <c r="VHH286" s="1182"/>
      <c r="VHI286" s="1182"/>
      <c r="VHJ286" s="1182"/>
      <c r="VHK286" s="1182"/>
      <c r="VHL286" s="1177"/>
      <c r="VHM286" s="1182"/>
      <c r="VHN286" s="1182"/>
      <c r="VHO286" s="1182"/>
      <c r="VHP286" s="1182"/>
      <c r="VHQ286" s="1182"/>
      <c r="VHR286" s="1182"/>
      <c r="VHS286" s="1182"/>
      <c r="VHT286" s="1182"/>
      <c r="VHU286" s="1182"/>
      <c r="VHV286" s="1182"/>
      <c r="VHW286" s="1182"/>
      <c r="VHX286" s="1182"/>
      <c r="VHY286" s="1182"/>
      <c r="VHZ286" s="1182"/>
      <c r="VIA286" s="1177"/>
      <c r="VIB286" s="1182"/>
      <c r="VIC286" s="1182"/>
      <c r="VID286" s="1182"/>
      <c r="VIE286" s="1182"/>
      <c r="VIF286" s="1182"/>
      <c r="VIG286" s="1182"/>
      <c r="VIH286" s="1182"/>
      <c r="VII286" s="1182"/>
      <c r="VIJ286" s="1182"/>
      <c r="VIK286" s="1182"/>
      <c r="VIL286" s="1182"/>
      <c r="VIM286" s="1182"/>
      <c r="VIN286" s="1182"/>
      <c r="VIO286" s="1182"/>
      <c r="VIP286" s="1177"/>
      <c r="VIQ286" s="1182"/>
      <c r="VIR286" s="1182"/>
      <c r="VIS286" s="1182"/>
      <c r="VIT286" s="1182"/>
      <c r="VIU286" s="1182"/>
      <c r="VIV286" s="1182"/>
      <c r="VIW286" s="1182"/>
      <c r="VIX286" s="1182"/>
      <c r="VIY286" s="1182"/>
      <c r="VIZ286" s="1182"/>
      <c r="VJA286" s="1182"/>
      <c r="VJB286" s="1182"/>
      <c r="VJC286" s="1182"/>
      <c r="VJD286" s="1182"/>
      <c r="VJE286" s="1177"/>
      <c r="VJF286" s="1182"/>
      <c r="VJG286" s="1182"/>
      <c r="VJH286" s="1182"/>
      <c r="VJI286" s="1182"/>
      <c r="VJJ286" s="1182"/>
      <c r="VJK286" s="1182"/>
      <c r="VJL286" s="1182"/>
      <c r="VJM286" s="1182"/>
      <c r="VJN286" s="1182"/>
      <c r="VJO286" s="1182"/>
      <c r="VJP286" s="1182"/>
      <c r="VJQ286" s="1182"/>
      <c r="VJR286" s="1182"/>
      <c r="VJS286" s="1182"/>
      <c r="VJT286" s="1177"/>
      <c r="VJU286" s="1182"/>
      <c r="VJV286" s="1182"/>
      <c r="VJW286" s="1182"/>
      <c r="VJX286" s="1182"/>
      <c r="VJY286" s="1182"/>
      <c r="VJZ286" s="1182"/>
      <c r="VKA286" s="1182"/>
      <c r="VKB286" s="1182"/>
      <c r="VKC286" s="1182"/>
      <c r="VKD286" s="1182"/>
      <c r="VKE286" s="1182"/>
      <c r="VKF286" s="1182"/>
      <c r="VKG286" s="1182"/>
      <c r="VKH286" s="1182"/>
      <c r="VKI286" s="1177"/>
      <c r="VKJ286" s="1182"/>
      <c r="VKK286" s="1182"/>
      <c r="VKL286" s="1182"/>
      <c r="VKM286" s="1182"/>
      <c r="VKN286" s="1182"/>
      <c r="VKO286" s="1182"/>
      <c r="VKP286" s="1182"/>
      <c r="VKQ286" s="1182"/>
      <c r="VKR286" s="1182"/>
      <c r="VKS286" s="1182"/>
      <c r="VKT286" s="1182"/>
      <c r="VKU286" s="1182"/>
      <c r="VKV286" s="1182"/>
      <c r="VKW286" s="1182"/>
      <c r="VKX286" s="1177"/>
      <c r="VKY286" s="1182"/>
      <c r="VKZ286" s="1182"/>
      <c r="VLA286" s="1182"/>
      <c r="VLB286" s="1182"/>
      <c r="VLC286" s="1182"/>
      <c r="VLD286" s="1182"/>
      <c r="VLE286" s="1182"/>
      <c r="VLF286" s="1182"/>
      <c r="VLG286" s="1182"/>
      <c r="VLH286" s="1182"/>
      <c r="VLI286" s="1182"/>
      <c r="VLJ286" s="1182"/>
      <c r="VLK286" s="1182"/>
      <c r="VLL286" s="1182"/>
      <c r="VLM286" s="1177"/>
      <c r="VLN286" s="1182"/>
      <c r="VLO286" s="1182"/>
      <c r="VLP286" s="1182"/>
      <c r="VLQ286" s="1182"/>
      <c r="VLR286" s="1182"/>
      <c r="VLS286" s="1182"/>
      <c r="VLT286" s="1182"/>
      <c r="VLU286" s="1182"/>
      <c r="VLV286" s="1182"/>
      <c r="VLW286" s="1182"/>
      <c r="VLX286" s="1182"/>
      <c r="VLY286" s="1182"/>
      <c r="VLZ286" s="1182"/>
      <c r="VMA286" s="1182"/>
      <c r="VMB286" s="1177"/>
      <c r="VMC286" s="1182"/>
      <c r="VMD286" s="1182"/>
      <c r="VME286" s="1182"/>
      <c r="VMF286" s="1182"/>
      <c r="VMG286" s="1182"/>
      <c r="VMH286" s="1182"/>
      <c r="VMI286" s="1182"/>
      <c r="VMJ286" s="1182"/>
      <c r="VMK286" s="1182"/>
      <c r="VML286" s="1182"/>
      <c r="VMM286" s="1182"/>
      <c r="VMN286" s="1182"/>
      <c r="VMO286" s="1182"/>
      <c r="VMP286" s="1182"/>
      <c r="VMQ286" s="1177"/>
      <c r="VMR286" s="1182"/>
      <c r="VMS286" s="1182"/>
      <c r="VMT286" s="1182"/>
      <c r="VMU286" s="1182"/>
      <c r="VMV286" s="1182"/>
      <c r="VMW286" s="1182"/>
      <c r="VMX286" s="1182"/>
      <c r="VMY286" s="1182"/>
      <c r="VMZ286" s="1182"/>
      <c r="VNA286" s="1182"/>
      <c r="VNB286" s="1182"/>
      <c r="VNC286" s="1182"/>
      <c r="VND286" s="1182"/>
      <c r="VNE286" s="1182"/>
      <c r="VNF286" s="1177"/>
      <c r="VNG286" s="1182"/>
      <c r="VNH286" s="1182"/>
      <c r="VNI286" s="1182"/>
      <c r="VNJ286" s="1182"/>
      <c r="VNK286" s="1182"/>
      <c r="VNL286" s="1182"/>
      <c r="VNM286" s="1182"/>
      <c r="VNN286" s="1182"/>
      <c r="VNO286" s="1182"/>
      <c r="VNP286" s="1182"/>
      <c r="VNQ286" s="1182"/>
      <c r="VNR286" s="1182"/>
      <c r="VNS286" s="1182"/>
      <c r="VNT286" s="1182"/>
      <c r="VNU286" s="1177"/>
      <c r="VNV286" s="1182"/>
      <c r="VNW286" s="1182"/>
      <c r="VNX286" s="1182"/>
      <c r="VNY286" s="1182"/>
      <c r="VNZ286" s="1182"/>
      <c r="VOA286" s="1182"/>
      <c r="VOB286" s="1182"/>
      <c r="VOC286" s="1182"/>
      <c r="VOD286" s="1182"/>
      <c r="VOE286" s="1182"/>
      <c r="VOF286" s="1182"/>
      <c r="VOG286" s="1182"/>
      <c r="VOH286" s="1182"/>
      <c r="VOI286" s="1182"/>
      <c r="VOJ286" s="1177"/>
      <c r="VOK286" s="1182"/>
      <c r="VOL286" s="1182"/>
      <c r="VOM286" s="1182"/>
      <c r="VON286" s="1182"/>
      <c r="VOO286" s="1182"/>
      <c r="VOP286" s="1182"/>
      <c r="VOQ286" s="1182"/>
      <c r="VOR286" s="1182"/>
      <c r="VOS286" s="1182"/>
      <c r="VOT286" s="1182"/>
      <c r="VOU286" s="1182"/>
      <c r="VOV286" s="1182"/>
      <c r="VOW286" s="1182"/>
      <c r="VOX286" s="1182"/>
      <c r="VOY286" s="1177"/>
      <c r="VOZ286" s="1182"/>
      <c r="VPA286" s="1182"/>
      <c r="VPB286" s="1182"/>
      <c r="VPC286" s="1182"/>
      <c r="VPD286" s="1182"/>
      <c r="VPE286" s="1182"/>
      <c r="VPF286" s="1182"/>
      <c r="VPG286" s="1182"/>
      <c r="VPH286" s="1182"/>
      <c r="VPI286" s="1182"/>
      <c r="VPJ286" s="1182"/>
      <c r="VPK286" s="1182"/>
      <c r="VPL286" s="1182"/>
      <c r="VPM286" s="1182"/>
      <c r="VPN286" s="1177"/>
      <c r="VPO286" s="1182"/>
      <c r="VPP286" s="1182"/>
      <c r="VPQ286" s="1182"/>
      <c r="VPR286" s="1182"/>
      <c r="VPS286" s="1182"/>
      <c r="VPT286" s="1182"/>
      <c r="VPU286" s="1182"/>
      <c r="VPV286" s="1182"/>
      <c r="VPW286" s="1182"/>
      <c r="VPX286" s="1182"/>
      <c r="VPY286" s="1182"/>
      <c r="VPZ286" s="1182"/>
      <c r="VQA286" s="1182"/>
      <c r="VQB286" s="1182"/>
      <c r="VQC286" s="1177"/>
      <c r="VQD286" s="1182"/>
      <c r="VQE286" s="1182"/>
      <c r="VQF286" s="1182"/>
      <c r="VQG286" s="1182"/>
      <c r="VQH286" s="1182"/>
      <c r="VQI286" s="1182"/>
      <c r="VQJ286" s="1182"/>
      <c r="VQK286" s="1182"/>
      <c r="VQL286" s="1182"/>
      <c r="VQM286" s="1182"/>
      <c r="VQN286" s="1182"/>
      <c r="VQO286" s="1182"/>
      <c r="VQP286" s="1182"/>
      <c r="VQQ286" s="1182"/>
      <c r="VQR286" s="1177"/>
      <c r="VQS286" s="1182"/>
      <c r="VQT286" s="1182"/>
      <c r="VQU286" s="1182"/>
      <c r="VQV286" s="1182"/>
      <c r="VQW286" s="1182"/>
      <c r="VQX286" s="1182"/>
      <c r="VQY286" s="1182"/>
      <c r="VQZ286" s="1182"/>
      <c r="VRA286" s="1182"/>
      <c r="VRB286" s="1182"/>
      <c r="VRC286" s="1182"/>
      <c r="VRD286" s="1182"/>
      <c r="VRE286" s="1182"/>
      <c r="VRF286" s="1182"/>
      <c r="VRG286" s="1177"/>
      <c r="VRH286" s="1182"/>
      <c r="VRI286" s="1182"/>
      <c r="VRJ286" s="1182"/>
      <c r="VRK286" s="1182"/>
      <c r="VRL286" s="1182"/>
      <c r="VRM286" s="1182"/>
      <c r="VRN286" s="1182"/>
      <c r="VRO286" s="1182"/>
      <c r="VRP286" s="1182"/>
      <c r="VRQ286" s="1182"/>
      <c r="VRR286" s="1182"/>
      <c r="VRS286" s="1182"/>
      <c r="VRT286" s="1182"/>
      <c r="VRU286" s="1182"/>
      <c r="VRV286" s="1177"/>
      <c r="VRW286" s="1182"/>
      <c r="VRX286" s="1182"/>
      <c r="VRY286" s="1182"/>
      <c r="VRZ286" s="1182"/>
      <c r="VSA286" s="1182"/>
      <c r="VSB286" s="1182"/>
      <c r="VSC286" s="1182"/>
      <c r="VSD286" s="1182"/>
      <c r="VSE286" s="1182"/>
      <c r="VSF286" s="1182"/>
      <c r="VSG286" s="1182"/>
      <c r="VSH286" s="1182"/>
      <c r="VSI286" s="1182"/>
      <c r="VSJ286" s="1182"/>
      <c r="VSK286" s="1177"/>
      <c r="VSL286" s="1182"/>
      <c r="VSM286" s="1182"/>
      <c r="VSN286" s="1182"/>
      <c r="VSO286" s="1182"/>
      <c r="VSP286" s="1182"/>
      <c r="VSQ286" s="1182"/>
      <c r="VSR286" s="1182"/>
      <c r="VSS286" s="1182"/>
      <c r="VST286" s="1182"/>
      <c r="VSU286" s="1182"/>
      <c r="VSV286" s="1182"/>
      <c r="VSW286" s="1182"/>
      <c r="VSX286" s="1182"/>
      <c r="VSY286" s="1182"/>
      <c r="VSZ286" s="1177"/>
      <c r="VTA286" s="1182"/>
      <c r="VTB286" s="1182"/>
      <c r="VTC286" s="1182"/>
      <c r="VTD286" s="1182"/>
      <c r="VTE286" s="1182"/>
      <c r="VTF286" s="1182"/>
      <c r="VTG286" s="1182"/>
      <c r="VTH286" s="1182"/>
      <c r="VTI286" s="1182"/>
      <c r="VTJ286" s="1182"/>
      <c r="VTK286" s="1182"/>
      <c r="VTL286" s="1182"/>
      <c r="VTM286" s="1182"/>
      <c r="VTN286" s="1182"/>
      <c r="VTO286" s="1177"/>
      <c r="VTP286" s="1182"/>
      <c r="VTQ286" s="1182"/>
      <c r="VTR286" s="1182"/>
      <c r="VTS286" s="1182"/>
      <c r="VTT286" s="1182"/>
      <c r="VTU286" s="1182"/>
      <c r="VTV286" s="1182"/>
      <c r="VTW286" s="1182"/>
      <c r="VTX286" s="1182"/>
      <c r="VTY286" s="1182"/>
      <c r="VTZ286" s="1182"/>
      <c r="VUA286" s="1182"/>
      <c r="VUB286" s="1182"/>
      <c r="VUC286" s="1182"/>
      <c r="VUD286" s="1177"/>
      <c r="VUE286" s="1182"/>
      <c r="VUF286" s="1182"/>
      <c r="VUG286" s="1182"/>
      <c r="VUH286" s="1182"/>
      <c r="VUI286" s="1182"/>
      <c r="VUJ286" s="1182"/>
      <c r="VUK286" s="1182"/>
      <c r="VUL286" s="1182"/>
      <c r="VUM286" s="1182"/>
      <c r="VUN286" s="1182"/>
      <c r="VUO286" s="1182"/>
      <c r="VUP286" s="1182"/>
      <c r="VUQ286" s="1182"/>
      <c r="VUR286" s="1182"/>
      <c r="VUS286" s="1177"/>
      <c r="VUT286" s="1182"/>
      <c r="VUU286" s="1182"/>
      <c r="VUV286" s="1182"/>
      <c r="VUW286" s="1182"/>
      <c r="VUX286" s="1182"/>
      <c r="VUY286" s="1182"/>
      <c r="VUZ286" s="1182"/>
      <c r="VVA286" s="1182"/>
      <c r="VVB286" s="1182"/>
      <c r="VVC286" s="1182"/>
      <c r="VVD286" s="1182"/>
      <c r="VVE286" s="1182"/>
      <c r="VVF286" s="1182"/>
      <c r="VVG286" s="1182"/>
      <c r="VVH286" s="1177"/>
      <c r="VVI286" s="1182"/>
      <c r="VVJ286" s="1182"/>
      <c r="VVK286" s="1182"/>
      <c r="VVL286" s="1182"/>
      <c r="VVM286" s="1182"/>
      <c r="VVN286" s="1182"/>
      <c r="VVO286" s="1182"/>
      <c r="VVP286" s="1182"/>
      <c r="VVQ286" s="1182"/>
      <c r="VVR286" s="1182"/>
      <c r="VVS286" s="1182"/>
      <c r="VVT286" s="1182"/>
      <c r="VVU286" s="1182"/>
      <c r="VVV286" s="1182"/>
      <c r="VVW286" s="1177"/>
      <c r="VVX286" s="1182"/>
      <c r="VVY286" s="1182"/>
      <c r="VVZ286" s="1182"/>
      <c r="VWA286" s="1182"/>
      <c r="VWB286" s="1182"/>
      <c r="VWC286" s="1182"/>
      <c r="VWD286" s="1182"/>
      <c r="VWE286" s="1182"/>
      <c r="VWF286" s="1182"/>
      <c r="VWG286" s="1182"/>
      <c r="VWH286" s="1182"/>
      <c r="VWI286" s="1182"/>
      <c r="VWJ286" s="1182"/>
      <c r="VWK286" s="1182"/>
      <c r="VWL286" s="1177"/>
      <c r="VWM286" s="1182"/>
      <c r="VWN286" s="1182"/>
      <c r="VWO286" s="1182"/>
      <c r="VWP286" s="1182"/>
      <c r="VWQ286" s="1182"/>
      <c r="VWR286" s="1182"/>
      <c r="VWS286" s="1182"/>
      <c r="VWT286" s="1182"/>
      <c r="VWU286" s="1182"/>
      <c r="VWV286" s="1182"/>
      <c r="VWW286" s="1182"/>
      <c r="VWX286" s="1182"/>
      <c r="VWY286" s="1182"/>
      <c r="VWZ286" s="1182"/>
      <c r="VXA286" s="1177"/>
      <c r="VXB286" s="1182"/>
      <c r="VXC286" s="1182"/>
      <c r="VXD286" s="1182"/>
      <c r="VXE286" s="1182"/>
      <c r="VXF286" s="1182"/>
      <c r="VXG286" s="1182"/>
      <c r="VXH286" s="1182"/>
      <c r="VXI286" s="1182"/>
      <c r="VXJ286" s="1182"/>
      <c r="VXK286" s="1182"/>
      <c r="VXL286" s="1182"/>
      <c r="VXM286" s="1182"/>
      <c r="VXN286" s="1182"/>
      <c r="VXO286" s="1182"/>
      <c r="VXP286" s="1177"/>
      <c r="VXQ286" s="1182"/>
      <c r="VXR286" s="1182"/>
      <c r="VXS286" s="1182"/>
      <c r="VXT286" s="1182"/>
      <c r="VXU286" s="1182"/>
      <c r="VXV286" s="1182"/>
      <c r="VXW286" s="1182"/>
      <c r="VXX286" s="1182"/>
      <c r="VXY286" s="1182"/>
      <c r="VXZ286" s="1182"/>
      <c r="VYA286" s="1182"/>
      <c r="VYB286" s="1182"/>
      <c r="VYC286" s="1182"/>
      <c r="VYD286" s="1182"/>
      <c r="VYE286" s="1177"/>
      <c r="VYF286" s="1182"/>
      <c r="VYG286" s="1182"/>
      <c r="VYH286" s="1182"/>
      <c r="VYI286" s="1182"/>
      <c r="VYJ286" s="1182"/>
      <c r="VYK286" s="1182"/>
      <c r="VYL286" s="1182"/>
      <c r="VYM286" s="1182"/>
      <c r="VYN286" s="1182"/>
      <c r="VYO286" s="1182"/>
      <c r="VYP286" s="1182"/>
      <c r="VYQ286" s="1182"/>
      <c r="VYR286" s="1182"/>
      <c r="VYS286" s="1182"/>
      <c r="VYT286" s="1177"/>
      <c r="VYU286" s="1182"/>
      <c r="VYV286" s="1182"/>
      <c r="VYW286" s="1182"/>
      <c r="VYX286" s="1182"/>
      <c r="VYY286" s="1182"/>
      <c r="VYZ286" s="1182"/>
      <c r="VZA286" s="1182"/>
      <c r="VZB286" s="1182"/>
      <c r="VZC286" s="1182"/>
      <c r="VZD286" s="1182"/>
      <c r="VZE286" s="1182"/>
      <c r="VZF286" s="1182"/>
      <c r="VZG286" s="1182"/>
      <c r="VZH286" s="1182"/>
      <c r="VZI286" s="1177"/>
      <c r="VZJ286" s="1182"/>
      <c r="VZK286" s="1182"/>
      <c r="VZL286" s="1182"/>
      <c r="VZM286" s="1182"/>
      <c r="VZN286" s="1182"/>
      <c r="VZO286" s="1182"/>
      <c r="VZP286" s="1182"/>
      <c r="VZQ286" s="1182"/>
      <c r="VZR286" s="1182"/>
      <c r="VZS286" s="1182"/>
      <c r="VZT286" s="1182"/>
      <c r="VZU286" s="1182"/>
      <c r="VZV286" s="1182"/>
      <c r="VZW286" s="1182"/>
      <c r="VZX286" s="1177"/>
      <c r="VZY286" s="1182"/>
      <c r="VZZ286" s="1182"/>
      <c r="WAA286" s="1182"/>
      <c r="WAB286" s="1182"/>
      <c r="WAC286" s="1182"/>
      <c r="WAD286" s="1182"/>
      <c r="WAE286" s="1182"/>
      <c r="WAF286" s="1182"/>
      <c r="WAG286" s="1182"/>
      <c r="WAH286" s="1182"/>
      <c r="WAI286" s="1182"/>
      <c r="WAJ286" s="1182"/>
      <c r="WAK286" s="1182"/>
      <c r="WAL286" s="1182"/>
      <c r="WAM286" s="1177"/>
      <c r="WAN286" s="1182"/>
      <c r="WAO286" s="1182"/>
      <c r="WAP286" s="1182"/>
      <c r="WAQ286" s="1182"/>
      <c r="WAR286" s="1182"/>
      <c r="WAS286" s="1182"/>
      <c r="WAT286" s="1182"/>
      <c r="WAU286" s="1182"/>
      <c r="WAV286" s="1182"/>
      <c r="WAW286" s="1182"/>
      <c r="WAX286" s="1182"/>
      <c r="WAY286" s="1182"/>
      <c r="WAZ286" s="1182"/>
      <c r="WBA286" s="1182"/>
      <c r="WBB286" s="1177"/>
      <c r="WBC286" s="1182"/>
      <c r="WBD286" s="1182"/>
      <c r="WBE286" s="1182"/>
      <c r="WBF286" s="1182"/>
      <c r="WBG286" s="1182"/>
      <c r="WBH286" s="1182"/>
      <c r="WBI286" s="1182"/>
      <c r="WBJ286" s="1182"/>
      <c r="WBK286" s="1182"/>
      <c r="WBL286" s="1182"/>
      <c r="WBM286" s="1182"/>
      <c r="WBN286" s="1182"/>
      <c r="WBO286" s="1182"/>
      <c r="WBP286" s="1182"/>
      <c r="WBQ286" s="1177"/>
      <c r="WBR286" s="1182"/>
      <c r="WBS286" s="1182"/>
      <c r="WBT286" s="1182"/>
      <c r="WBU286" s="1182"/>
      <c r="WBV286" s="1182"/>
      <c r="WBW286" s="1182"/>
      <c r="WBX286" s="1182"/>
      <c r="WBY286" s="1182"/>
      <c r="WBZ286" s="1182"/>
      <c r="WCA286" s="1182"/>
      <c r="WCB286" s="1182"/>
      <c r="WCC286" s="1182"/>
      <c r="WCD286" s="1182"/>
      <c r="WCE286" s="1182"/>
      <c r="WCF286" s="1177"/>
      <c r="WCG286" s="1182"/>
      <c r="WCH286" s="1182"/>
      <c r="WCI286" s="1182"/>
      <c r="WCJ286" s="1182"/>
      <c r="WCK286" s="1182"/>
      <c r="WCL286" s="1182"/>
      <c r="WCM286" s="1182"/>
      <c r="WCN286" s="1182"/>
      <c r="WCO286" s="1182"/>
      <c r="WCP286" s="1182"/>
      <c r="WCQ286" s="1182"/>
      <c r="WCR286" s="1182"/>
      <c r="WCS286" s="1182"/>
      <c r="WCT286" s="1182"/>
      <c r="WCU286" s="1177"/>
      <c r="WCV286" s="1182"/>
      <c r="WCW286" s="1182"/>
      <c r="WCX286" s="1182"/>
      <c r="WCY286" s="1182"/>
      <c r="WCZ286" s="1182"/>
      <c r="WDA286" s="1182"/>
      <c r="WDB286" s="1182"/>
      <c r="WDC286" s="1182"/>
      <c r="WDD286" s="1182"/>
      <c r="WDE286" s="1182"/>
      <c r="WDF286" s="1182"/>
      <c r="WDG286" s="1182"/>
      <c r="WDH286" s="1182"/>
      <c r="WDI286" s="1182"/>
      <c r="WDJ286" s="1177"/>
      <c r="WDK286" s="1182"/>
      <c r="WDL286" s="1182"/>
      <c r="WDM286" s="1182"/>
      <c r="WDN286" s="1182"/>
      <c r="WDO286" s="1182"/>
      <c r="WDP286" s="1182"/>
      <c r="WDQ286" s="1182"/>
      <c r="WDR286" s="1182"/>
      <c r="WDS286" s="1182"/>
      <c r="WDT286" s="1182"/>
      <c r="WDU286" s="1182"/>
      <c r="WDV286" s="1182"/>
      <c r="WDW286" s="1182"/>
      <c r="WDX286" s="1182"/>
      <c r="WDY286" s="1177"/>
      <c r="WDZ286" s="1182"/>
      <c r="WEA286" s="1182"/>
      <c r="WEB286" s="1182"/>
      <c r="WEC286" s="1182"/>
      <c r="WED286" s="1182"/>
      <c r="WEE286" s="1182"/>
      <c r="WEF286" s="1182"/>
      <c r="WEG286" s="1182"/>
      <c r="WEH286" s="1182"/>
      <c r="WEI286" s="1182"/>
      <c r="WEJ286" s="1182"/>
      <c r="WEK286" s="1182"/>
      <c r="WEL286" s="1182"/>
      <c r="WEM286" s="1182"/>
      <c r="WEN286" s="1177"/>
      <c r="WEO286" s="1182"/>
      <c r="WEP286" s="1182"/>
      <c r="WEQ286" s="1182"/>
      <c r="WER286" s="1182"/>
      <c r="WES286" s="1182"/>
      <c r="WET286" s="1182"/>
      <c r="WEU286" s="1182"/>
      <c r="WEV286" s="1182"/>
      <c r="WEW286" s="1182"/>
      <c r="WEX286" s="1182"/>
      <c r="WEY286" s="1182"/>
      <c r="WEZ286" s="1182"/>
      <c r="WFA286" s="1182"/>
      <c r="WFB286" s="1182"/>
      <c r="WFC286" s="1177"/>
      <c r="WFD286" s="1182"/>
      <c r="WFE286" s="1182"/>
      <c r="WFF286" s="1182"/>
      <c r="WFG286" s="1182"/>
      <c r="WFH286" s="1182"/>
      <c r="WFI286" s="1182"/>
      <c r="WFJ286" s="1182"/>
      <c r="WFK286" s="1182"/>
      <c r="WFL286" s="1182"/>
      <c r="WFM286" s="1182"/>
      <c r="WFN286" s="1182"/>
      <c r="WFO286" s="1182"/>
      <c r="WFP286" s="1182"/>
      <c r="WFQ286" s="1182"/>
      <c r="WFR286" s="1177"/>
      <c r="WFS286" s="1182"/>
      <c r="WFT286" s="1182"/>
      <c r="WFU286" s="1182"/>
      <c r="WFV286" s="1182"/>
      <c r="WFW286" s="1182"/>
      <c r="WFX286" s="1182"/>
      <c r="WFY286" s="1182"/>
      <c r="WFZ286" s="1182"/>
      <c r="WGA286" s="1182"/>
      <c r="WGB286" s="1182"/>
      <c r="WGC286" s="1182"/>
      <c r="WGD286" s="1182"/>
      <c r="WGE286" s="1182"/>
      <c r="WGF286" s="1182"/>
      <c r="WGG286" s="1177"/>
      <c r="WGH286" s="1182"/>
      <c r="WGI286" s="1182"/>
      <c r="WGJ286" s="1182"/>
      <c r="WGK286" s="1182"/>
      <c r="WGL286" s="1182"/>
      <c r="WGM286" s="1182"/>
      <c r="WGN286" s="1182"/>
      <c r="WGO286" s="1182"/>
      <c r="WGP286" s="1182"/>
      <c r="WGQ286" s="1182"/>
      <c r="WGR286" s="1182"/>
      <c r="WGS286" s="1182"/>
      <c r="WGT286" s="1182"/>
      <c r="WGU286" s="1182"/>
      <c r="WGV286" s="1177"/>
      <c r="WGW286" s="1182"/>
      <c r="WGX286" s="1182"/>
      <c r="WGY286" s="1182"/>
      <c r="WGZ286" s="1182"/>
      <c r="WHA286" s="1182"/>
      <c r="WHB286" s="1182"/>
      <c r="WHC286" s="1182"/>
      <c r="WHD286" s="1182"/>
      <c r="WHE286" s="1182"/>
      <c r="WHF286" s="1182"/>
      <c r="WHG286" s="1182"/>
      <c r="WHH286" s="1182"/>
      <c r="WHI286" s="1182"/>
      <c r="WHJ286" s="1182"/>
      <c r="WHK286" s="1177"/>
      <c r="WHL286" s="1182"/>
      <c r="WHM286" s="1182"/>
      <c r="WHN286" s="1182"/>
      <c r="WHO286" s="1182"/>
      <c r="WHP286" s="1182"/>
      <c r="WHQ286" s="1182"/>
      <c r="WHR286" s="1182"/>
      <c r="WHS286" s="1182"/>
      <c r="WHT286" s="1182"/>
      <c r="WHU286" s="1182"/>
      <c r="WHV286" s="1182"/>
      <c r="WHW286" s="1182"/>
      <c r="WHX286" s="1182"/>
      <c r="WHY286" s="1182"/>
      <c r="WHZ286" s="1177"/>
      <c r="WIA286" s="1182"/>
      <c r="WIB286" s="1182"/>
      <c r="WIC286" s="1182"/>
      <c r="WID286" s="1182"/>
      <c r="WIE286" s="1182"/>
      <c r="WIF286" s="1182"/>
      <c r="WIG286" s="1182"/>
      <c r="WIH286" s="1182"/>
      <c r="WII286" s="1182"/>
      <c r="WIJ286" s="1182"/>
      <c r="WIK286" s="1182"/>
      <c r="WIL286" s="1182"/>
      <c r="WIM286" s="1182"/>
      <c r="WIN286" s="1182"/>
      <c r="WIO286" s="1177"/>
      <c r="WIP286" s="1182"/>
      <c r="WIQ286" s="1182"/>
      <c r="WIR286" s="1182"/>
      <c r="WIS286" s="1182"/>
      <c r="WIT286" s="1182"/>
      <c r="WIU286" s="1182"/>
      <c r="WIV286" s="1182"/>
      <c r="WIW286" s="1182"/>
      <c r="WIX286" s="1182"/>
      <c r="WIY286" s="1182"/>
      <c r="WIZ286" s="1182"/>
      <c r="WJA286" s="1182"/>
      <c r="WJB286" s="1182"/>
      <c r="WJC286" s="1182"/>
      <c r="WJD286" s="1177"/>
      <c r="WJE286" s="1182"/>
      <c r="WJF286" s="1182"/>
      <c r="WJG286" s="1182"/>
      <c r="WJH286" s="1182"/>
      <c r="WJI286" s="1182"/>
      <c r="WJJ286" s="1182"/>
      <c r="WJK286" s="1182"/>
      <c r="WJL286" s="1182"/>
      <c r="WJM286" s="1182"/>
      <c r="WJN286" s="1182"/>
      <c r="WJO286" s="1182"/>
      <c r="WJP286" s="1182"/>
      <c r="WJQ286" s="1182"/>
      <c r="WJR286" s="1182"/>
      <c r="WJS286" s="1177"/>
      <c r="WJT286" s="1182"/>
      <c r="WJU286" s="1182"/>
      <c r="WJV286" s="1182"/>
      <c r="WJW286" s="1182"/>
      <c r="WJX286" s="1182"/>
      <c r="WJY286" s="1182"/>
      <c r="WJZ286" s="1182"/>
      <c r="WKA286" s="1182"/>
      <c r="WKB286" s="1182"/>
      <c r="WKC286" s="1182"/>
      <c r="WKD286" s="1182"/>
      <c r="WKE286" s="1182"/>
      <c r="WKF286" s="1182"/>
      <c r="WKG286" s="1182"/>
      <c r="WKH286" s="1177"/>
      <c r="WKI286" s="1182"/>
      <c r="WKJ286" s="1182"/>
      <c r="WKK286" s="1182"/>
      <c r="WKL286" s="1182"/>
      <c r="WKM286" s="1182"/>
      <c r="WKN286" s="1182"/>
      <c r="WKO286" s="1182"/>
      <c r="WKP286" s="1182"/>
      <c r="WKQ286" s="1182"/>
      <c r="WKR286" s="1182"/>
      <c r="WKS286" s="1182"/>
      <c r="WKT286" s="1182"/>
      <c r="WKU286" s="1182"/>
      <c r="WKV286" s="1182"/>
      <c r="WKW286" s="1177"/>
      <c r="WKX286" s="1182"/>
      <c r="WKY286" s="1182"/>
      <c r="WKZ286" s="1182"/>
      <c r="WLA286" s="1182"/>
      <c r="WLB286" s="1182"/>
      <c r="WLC286" s="1182"/>
      <c r="WLD286" s="1182"/>
      <c r="WLE286" s="1182"/>
      <c r="WLF286" s="1182"/>
      <c r="WLG286" s="1182"/>
      <c r="WLH286" s="1182"/>
      <c r="WLI286" s="1182"/>
      <c r="WLJ286" s="1182"/>
      <c r="WLK286" s="1182"/>
      <c r="WLL286" s="1177"/>
      <c r="WLM286" s="1182"/>
      <c r="WLN286" s="1182"/>
      <c r="WLO286" s="1182"/>
      <c r="WLP286" s="1182"/>
      <c r="WLQ286" s="1182"/>
      <c r="WLR286" s="1182"/>
      <c r="WLS286" s="1182"/>
      <c r="WLT286" s="1182"/>
      <c r="WLU286" s="1182"/>
      <c r="WLV286" s="1182"/>
      <c r="WLW286" s="1182"/>
      <c r="WLX286" s="1182"/>
      <c r="WLY286" s="1182"/>
      <c r="WLZ286" s="1182"/>
      <c r="WMA286" s="1177"/>
      <c r="WMB286" s="1182"/>
      <c r="WMC286" s="1182"/>
      <c r="WMD286" s="1182"/>
      <c r="WME286" s="1182"/>
      <c r="WMF286" s="1182"/>
      <c r="WMG286" s="1182"/>
      <c r="WMH286" s="1182"/>
      <c r="WMI286" s="1182"/>
      <c r="WMJ286" s="1182"/>
      <c r="WMK286" s="1182"/>
      <c r="WML286" s="1182"/>
      <c r="WMM286" s="1182"/>
      <c r="WMN286" s="1182"/>
      <c r="WMO286" s="1182"/>
      <c r="WMP286" s="1177"/>
      <c r="WMQ286" s="1182"/>
      <c r="WMR286" s="1182"/>
      <c r="WMS286" s="1182"/>
      <c r="WMT286" s="1182"/>
      <c r="WMU286" s="1182"/>
      <c r="WMV286" s="1182"/>
      <c r="WMW286" s="1182"/>
      <c r="WMX286" s="1182"/>
      <c r="WMY286" s="1182"/>
      <c r="WMZ286" s="1182"/>
      <c r="WNA286" s="1182"/>
      <c r="WNB286" s="1182"/>
      <c r="WNC286" s="1182"/>
      <c r="WND286" s="1182"/>
      <c r="WNE286" s="1177"/>
      <c r="WNF286" s="1182"/>
      <c r="WNG286" s="1182"/>
      <c r="WNH286" s="1182"/>
      <c r="WNI286" s="1182"/>
      <c r="WNJ286" s="1182"/>
      <c r="WNK286" s="1182"/>
      <c r="WNL286" s="1182"/>
      <c r="WNM286" s="1182"/>
      <c r="WNN286" s="1182"/>
      <c r="WNO286" s="1182"/>
      <c r="WNP286" s="1182"/>
      <c r="WNQ286" s="1182"/>
      <c r="WNR286" s="1182"/>
      <c r="WNS286" s="1182"/>
      <c r="WNT286" s="1177"/>
      <c r="WNU286" s="1182"/>
      <c r="WNV286" s="1182"/>
      <c r="WNW286" s="1182"/>
      <c r="WNX286" s="1182"/>
      <c r="WNY286" s="1182"/>
      <c r="WNZ286" s="1182"/>
      <c r="WOA286" s="1182"/>
      <c r="WOB286" s="1182"/>
      <c r="WOC286" s="1182"/>
      <c r="WOD286" s="1182"/>
      <c r="WOE286" s="1182"/>
      <c r="WOF286" s="1182"/>
      <c r="WOG286" s="1182"/>
      <c r="WOH286" s="1182"/>
      <c r="WOI286" s="1177"/>
      <c r="WOJ286" s="1182"/>
      <c r="WOK286" s="1182"/>
      <c r="WOL286" s="1182"/>
      <c r="WOM286" s="1182"/>
      <c r="WON286" s="1182"/>
      <c r="WOO286" s="1182"/>
      <c r="WOP286" s="1182"/>
      <c r="WOQ286" s="1182"/>
      <c r="WOR286" s="1182"/>
      <c r="WOS286" s="1182"/>
      <c r="WOT286" s="1182"/>
      <c r="WOU286" s="1182"/>
      <c r="WOV286" s="1182"/>
      <c r="WOW286" s="1182"/>
      <c r="WOX286" s="1177"/>
      <c r="WOY286" s="1182"/>
      <c r="WOZ286" s="1182"/>
      <c r="WPA286" s="1182"/>
      <c r="WPB286" s="1182"/>
      <c r="WPC286" s="1182"/>
      <c r="WPD286" s="1182"/>
      <c r="WPE286" s="1182"/>
      <c r="WPF286" s="1182"/>
      <c r="WPG286" s="1182"/>
      <c r="WPH286" s="1182"/>
      <c r="WPI286" s="1182"/>
      <c r="WPJ286" s="1182"/>
      <c r="WPK286" s="1182"/>
      <c r="WPL286" s="1182"/>
      <c r="WPM286" s="1177"/>
      <c r="WPN286" s="1182"/>
      <c r="WPO286" s="1182"/>
      <c r="WPP286" s="1182"/>
      <c r="WPQ286" s="1182"/>
      <c r="WPR286" s="1182"/>
      <c r="WPS286" s="1182"/>
      <c r="WPT286" s="1182"/>
      <c r="WPU286" s="1182"/>
      <c r="WPV286" s="1182"/>
      <c r="WPW286" s="1182"/>
      <c r="WPX286" s="1182"/>
      <c r="WPY286" s="1182"/>
      <c r="WPZ286" s="1182"/>
      <c r="WQA286" s="1182"/>
      <c r="WQB286" s="1177"/>
      <c r="WQC286" s="1182"/>
      <c r="WQD286" s="1182"/>
      <c r="WQE286" s="1182"/>
      <c r="WQF286" s="1182"/>
      <c r="WQG286" s="1182"/>
      <c r="WQH286" s="1182"/>
      <c r="WQI286" s="1182"/>
      <c r="WQJ286" s="1182"/>
      <c r="WQK286" s="1182"/>
      <c r="WQL286" s="1182"/>
      <c r="WQM286" s="1182"/>
      <c r="WQN286" s="1182"/>
      <c r="WQO286" s="1182"/>
      <c r="WQP286" s="1182"/>
      <c r="WQQ286" s="1177"/>
      <c r="WQR286" s="1182"/>
      <c r="WQS286" s="1182"/>
      <c r="WQT286" s="1182"/>
      <c r="WQU286" s="1182"/>
      <c r="WQV286" s="1182"/>
      <c r="WQW286" s="1182"/>
      <c r="WQX286" s="1182"/>
      <c r="WQY286" s="1182"/>
      <c r="WQZ286" s="1182"/>
      <c r="WRA286" s="1182"/>
      <c r="WRB286" s="1182"/>
      <c r="WRC286" s="1182"/>
      <c r="WRD286" s="1182"/>
      <c r="WRE286" s="1182"/>
      <c r="WRF286" s="1177"/>
      <c r="WRG286" s="1182"/>
      <c r="WRH286" s="1182"/>
      <c r="WRI286" s="1182"/>
      <c r="WRJ286" s="1182"/>
      <c r="WRK286" s="1182"/>
      <c r="WRL286" s="1182"/>
      <c r="WRM286" s="1182"/>
      <c r="WRN286" s="1182"/>
      <c r="WRO286" s="1182"/>
      <c r="WRP286" s="1182"/>
      <c r="WRQ286" s="1182"/>
      <c r="WRR286" s="1182"/>
      <c r="WRS286" s="1182"/>
      <c r="WRT286" s="1182"/>
      <c r="WRU286" s="1177"/>
      <c r="WRV286" s="1182"/>
      <c r="WRW286" s="1182"/>
      <c r="WRX286" s="1182"/>
      <c r="WRY286" s="1182"/>
      <c r="WRZ286" s="1182"/>
      <c r="WSA286" s="1182"/>
      <c r="WSB286" s="1182"/>
      <c r="WSC286" s="1182"/>
      <c r="WSD286" s="1182"/>
      <c r="WSE286" s="1182"/>
      <c r="WSF286" s="1182"/>
      <c r="WSG286" s="1182"/>
      <c r="WSH286" s="1182"/>
      <c r="WSI286" s="1182"/>
      <c r="WSJ286" s="1177"/>
      <c r="WSK286" s="1182"/>
      <c r="WSL286" s="1182"/>
      <c r="WSM286" s="1182"/>
      <c r="WSN286" s="1182"/>
      <c r="WSO286" s="1182"/>
      <c r="WSP286" s="1182"/>
      <c r="WSQ286" s="1182"/>
      <c r="WSR286" s="1182"/>
      <c r="WSS286" s="1182"/>
      <c r="WST286" s="1182"/>
      <c r="WSU286" s="1182"/>
      <c r="WSV286" s="1182"/>
      <c r="WSW286" s="1182"/>
      <c r="WSX286" s="1182"/>
      <c r="WSY286" s="1177"/>
      <c r="WSZ286" s="1182"/>
      <c r="WTA286" s="1182"/>
      <c r="WTB286" s="1182"/>
      <c r="WTC286" s="1182"/>
      <c r="WTD286" s="1182"/>
      <c r="WTE286" s="1182"/>
      <c r="WTF286" s="1182"/>
      <c r="WTG286" s="1182"/>
      <c r="WTH286" s="1182"/>
      <c r="WTI286" s="1182"/>
      <c r="WTJ286" s="1182"/>
      <c r="WTK286" s="1182"/>
      <c r="WTL286" s="1182"/>
      <c r="WTM286" s="1182"/>
      <c r="WTN286" s="1177"/>
      <c r="WTO286" s="1182"/>
      <c r="WTP286" s="1182"/>
      <c r="WTQ286" s="1182"/>
      <c r="WTR286" s="1182"/>
      <c r="WTS286" s="1182"/>
      <c r="WTT286" s="1182"/>
      <c r="WTU286" s="1182"/>
      <c r="WTV286" s="1182"/>
      <c r="WTW286" s="1182"/>
      <c r="WTX286" s="1182"/>
      <c r="WTY286" s="1182"/>
      <c r="WTZ286" s="1182"/>
      <c r="WUA286" s="1182"/>
      <c r="WUB286" s="1182"/>
      <c r="WUC286" s="1177"/>
      <c r="WUD286" s="1182"/>
      <c r="WUE286" s="1182"/>
      <c r="WUF286" s="1182"/>
      <c r="WUG286" s="1182"/>
      <c r="WUH286" s="1182"/>
      <c r="WUI286" s="1182"/>
      <c r="WUJ286" s="1182"/>
      <c r="WUK286" s="1182"/>
      <c r="WUL286" s="1182"/>
      <c r="WUM286" s="1182"/>
      <c r="WUN286" s="1182"/>
      <c r="WUO286" s="1182"/>
      <c r="WUP286" s="1182"/>
      <c r="WUQ286" s="1182"/>
      <c r="WUR286" s="1177"/>
      <c r="WUS286" s="1182"/>
      <c r="WUT286" s="1182"/>
      <c r="WUU286" s="1182"/>
      <c r="WUV286" s="1182"/>
      <c r="WUW286" s="1182"/>
      <c r="WUX286" s="1182"/>
      <c r="WUY286" s="1182"/>
      <c r="WUZ286" s="1182"/>
      <c r="WVA286" s="1182"/>
      <c r="WVB286" s="1182"/>
      <c r="WVC286" s="1182"/>
      <c r="WVD286" s="1182"/>
      <c r="WVE286" s="1182"/>
      <c r="WVF286" s="1182"/>
      <c r="WVG286" s="1177"/>
      <c r="WVH286" s="1182"/>
      <c r="WVI286" s="1182"/>
      <c r="WVJ286" s="1182"/>
      <c r="WVK286" s="1182"/>
      <c r="WVL286" s="1182"/>
      <c r="WVM286" s="1182"/>
      <c r="WVN286" s="1182"/>
      <c r="WVO286" s="1182"/>
      <c r="WVP286" s="1182"/>
      <c r="WVQ286" s="1182"/>
      <c r="WVR286" s="1182"/>
      <c r="WVS286" s="1182"/>
      <c r="WVT286" s="1182"/>
      <c r="WVU286" s="1182"/>
      <c r="WVV286" s="1177"/>
      <c r="WVW286" s="1182"/>
      <c r="WVX286" s="1182"/>
      <c r="WVY286" s="1182"/>
      <c r="WVZ286" s="1182"/>
      <c r="WWA286" s="1182"/>
      <c r="WWB286" s="1182"/>
      <c r="WWC286" s="1182"/>
      <c r="WWD286" s="1182"/>
      <c r="WWE286" s="1182"/>
      <c r="WWF286" s="1182"/>
      <c r="WWG286" s="1182"/>
      <c r="WWH286" s="1182"/>
      <c r="WWI286" s="1182"/>
      <c r="WWJ286" s="1182"/>
      <c r="WWK286" s="1177"/>
      <c r="WWL286" s="1182"/>
      <c r="WWM286" s="1182"/>
      <c r="WWN286" s="1182"/>
      <c r="WWO286" s="1182"/>
      <c r="WWP286" s="1182"/>
      <c r="WWQ286" s="1182"/>
      <c r="WWR286" s="1182"/>
      <c r="WWS286" s="1182"/>
      <c r="WWT286" s="1182"/>
      <c r="WWU286" s="1182"/>
      <c r="WWV286" s="1182"/>
      <c r="WWW286" s="1182"/>
      <c r="WWX286" s="1182"/>
      <c r="WWY286" s="1182"/>
      <c r="WWZ286" s="1177"/>
      <c r="WXA286" s="1182"/>
      <c r="WXB286" s="1182"/>
      <c r="WXC286" s="1182"/>
      <c r="WXD286" s="1182"/>
      <c r="WXE286" s="1182"/>
      <c r="WXF286" s="1182"/>
      <c r="WXG286" s="1182"/>
      <c r="WXH286" s="1182"/>
      <c r="WXI286" s="1182"/>
      <c r="WXJ286" s="1182"/>
      <c r="WXK286" s="1182"/>
      <c r="WXL286" s="1182"/>
      <c r="WXM286" s="1182"/>
      <c r="WXN286" s="1182"/>
      <c r="WXO286" s="1177"/>
      <c r="WXP286" s="1182"/>
      <c r="WXQ286" s="1182"/>
      <c r="WXR286" s="1182"/>
      <c r="WXS286" s="1182"/>
      <c r="WXT286" s="1182"/>
      <c r="WXU286" s="1182"/>
      <c r="WXV286" s="1182"/>
      <c r="WXW286" s="1182"/>
      <c r="WXX286" s="1182"/>
      <c r="WXY286" s="1182"/>
      <c r="WXZ286" s="1182"/>
      <c r="WYA286" s="1182"/>
      <c r="WYB286" s="1182"/>
      <c r="WYC286" s="1182"/>
      <c r="WYD286" s="1177"/>
      <c r="WYE286" s="1182"/>
      <c r="WYF286" s="1182"/>
      <c r="WYG286" s="1182"/>
      <c r="WYH286" s="1182"/>
      <c r="WYI286" s="1182"/>
      <c r="WYJ286" s="1182"/>
      <c r="WYK286" s="1182"/>
      <c r="WYL286" s="1182"/>
      <c r="WYM286" s="1182"/>
      <c r="WYN286" s="1182"/>
      <c r="WYO286" s="1182"/>
      <c r="WYP286" s="1182"/>
      <c r="WYQ286" s="1182"/>
      <c r="WYR286" s="1182"/>
      <c r="WYS286" s="1177"/>
      <c r="WYT286" s="1182"/>
      <c r="WYU286" s="1182"/>
      <c r="WYV286" s="1182"/>
      <c r="WYW286" s="1182"/>
      <c r="WYX286" s="1182"/>
      <c r="WYY286" s="1182"/>
      <c r="WYZ286" s="1182"/>
      <c r="WZA286" s="1182"/>
      <c r="WZB286" s="1182"/>
      <c r="WZC286" s="1182"/>
      <c r="WZD286" s="1182"/>
      <c r="WZE286" s="1182"/>
      <c r="WZF286" s="1182"/>
      <c r="WZG286" s="1182"/>
      <c r="WZH286" s="1177"/>
      <c r="WZI286" s="1182"/>
      <c r="WZJ286" s="1182"/>
      <c r="WZK286" s="1182"/>
      <c r="WZL286" s="1182"/>
      <c r="WZM286" s="1182"/>
      <c r="WZN286" s="1182"/>
      <c r="WZO286" s="1182"/>
      <c r="WZP286" s="1182"/>
      <c r="WZQ286" s="1182"/>
      <c r="WZR286" s="1182"/>
      <c r="WZS286" s="1182"/>
      <c r="WZT286" s="1182"/>
      <c r="WZU286" s="1182"/>
      <c r="WZV286" s="1182"/>
      <c r="WZW286" s="1177"/>
      <c r="WZX286" s="1182"/>
      <c r="WZY286" s="1182"/>
      <c r="WZZ286" s="1182"/>
      <c r="XAA286" s="1182"/>
      <c r="XAB286" s="1182"/>
      <c r="XAC286" s="1182"/>
      <c r="XAD286" s="1182"/>
      <c r="XAE286" s="1182"/>
      <c r="XAF286" s="1182"/>
      <c r="XAG286" s="1182"/>
      <c r="XAH286" s="1182"/>
      <c r="XAI286" s="1182"/>
      <c r="XAJ286" s="1182"/>
      <c r="XAK286" s="1182"/>
      <c r="XAL286" s="1177"/>
      <c r="XAM286" s="1182"/>
      <c r="XAN286" s="1182"/>
      <c r="XAO286" s="1182"/>
      <c r="XAP286" s="1182"/>
      <c r="XAQ286" s="1182"/>
      <c r="XAR286" s="1182"/>
      <c r="XAS286" s="1182"/>
      <c r="XAT286" s="1182"/>
      <c r="XAU286" s="1182"/>
      <c r="XAV286" s="1182"/>
      <c r="XAW286" s="1182"/>
      <c r="XAX286" s="1182"/>
      <c r="XAY286" s="1182"/>
      <c r="XAZ286" s="1182"/>
      <c r="XBA286" s="1177"/>
      <c r="XBB286" s="1182"/>
      <c r="XBC286" s="1182"/>
      <c r="XBD286" s="1182"/>
      <c r="XBE286" s="1182"/>
      <c r="XBF286" s="1182"/>
      <c r="XBG286" s="1182"/>
      <c r="XBH286" s="1182"/>
      <c r="XBI286" s="1182"/>
      <c r="XBJ286" s="1182"/>
      <c r="XBK286" s="1182"/>
      <c r="XBL286" s="1182"/>
      <c r="XBM286" s="1182"/>
      <c r="XBN286" s="1182"/>
      <c r="XBO286" s="1182"/>
      <c r="XBP286" s="1177"/>
      <c r="XBQ286" s="1182"/>
      <c r="XBR286" s="1182"/>
      <c r="XBS286" s="1182"/>
      <c r="XBT286" s="1182"/>
      <c r="XBU286" s="1182"/>
      <c r="XBV286" s="1182"/>
      <c r="XBW286" s="1182"/>
      <c r="XBX286" s="1182"/>
      <c r="XBY286" s="1182"/>
      <c r="XBZ286" s="1182"/>
      <c r="XCA286" s="1182"/>
      <c r="XCB286" s="1182"/>
      <c r="XCC286" s="1182"/>
      <c r="XCD286" s="1182"/>
      <c r="XCE286" s="1177"/>
      <c r="XCF286" s="1182"/>
      <c r="XCG286" s="1182"/>
      <c r="XCH286" s="1182"/>
      <c r="XCI286" s="1182"/>
      <c r="XCJ286" s="1182"/>
      <c r="XCK286" s="1182"/>
      <c r="XCL286" s="1182"/>
      <c r="XCM286" s="1182"/>
      <c r="XCN286" s="1182"/>
      <c r="XCO286" s="1182"/>
      <c r="XCP286" s="1182"/>
      <c r="XCQ286" s="1182"/>
      <c r="XCR286" s="1182"/>
      <c r="XCS286" s="1182"/>
      <c r="XCT286" s="1177"/>
      <c r="XCU286" s="1182"/>
      <c r="XCV286" s="1182"/>
      <c r="XCW286" s="1182"/>
      <c r="XCX286" s="1182"/>
      <c r="XCY286" s="1182"/>
      <c r="XCZ286" s="1182"/>
      <c r="XDA286" s="1182"/>
      <c r="XDB286" s="1182"/>
      <c r="XDC286" s="1182"/>
      <c r="XDD286" s="1182"/>
      <c r="XDE286" s="1182"/>
      <c r="XDF286" s="1182"/>
      <c r="XDG286" s="1182"/>
      <c r="XDH286" s="1182"/>
      <c r="XDI286" s="1177"/>
      <c r="XDJ286" s="1182"/>
      <c r="XDK286" s="1182"/>
      <c r="XDL286" s="1182"/>
      <c r="XDM286" s="1182"/>
      <c r="XDN286" s="1182"/>
      <c r="XDO286" s="1182"/>
      <c r="XDP286" s="1182"/>
      <c r="XDQ286" s="1182"/>
      <c r="XDR286" s="1182"/>
      <c r="XDS286" s="1182"/>
      <c r="XDT286" s="1182"/>
      <c r="XDU286" s="1182"/>
      <c r="XDV286" s="1182"/>
      <c r="XDW286" s="1182"/>
      <c r="XDX286" s="1177"/>
      <c r="XDY286" s="1182"/>
      <c r="XDZ286" s="1182"/>
      <c r="XEA286" s="1182"/>
      <c r="XEB286" s="1182"/>
      <c r="XEC286" s="1182"/>
      <c r="XED286" s="1182"/>
      <c r="XEE286" s="1182"/>
      <c r="XEF286" s="1182"/>
      <c r="XEG286" s="1182"/>
      <c r="XEH286" s="1182"/>
      <c r="XEI286" s="1182"/>
      <c r="XEJ286" s="1182"/>
      <c r="XEK286" s="1182"/>
      <c r="XEL286" s="1182"/>
      <c r="XEM286" s="1177"/>
      <c r="XEN286" s="1182"/>
      <c r="XEO286" s="1182"/>
      <c r="XEP286" s="1182"/>
      <c r="XEQ286" s="1182"/>
      <c r="XER286" s="1182"/>
      <c r="XES286" s="1182"/>
      <c r="XET286" s="1182"/>
      <c r="XEU286" s="1182"/>
      <c r="XEV286" s="1182"/>
      <c r="XEW286" s="1182"/>
      <c r="XEX286" s="1182"/>
      <c r="XEY286" s="1182"/>
      <c r="XEZ286" s="1182"/>
      <c r="XFA286" s="1182"/>
      <c r="XFB286" s="1177"/>
      <c r="XFC286" s="1182"/>
      <c r="XFD286" s="1182"/>
    </row>
    <row r="287" spans="1:16384">
      <c r="B287" s="11"/>
      <c r="C287" s="10"/>
      <c r="D287" s="10"/>
      <c r="E287" s="10"/>
      <c r="F287" s="10"/>
      <c r="G287" s="10"/>
      <c r="H287" s="10"/>
      <c r="I287" s="10"/>
      <c r="J287" s="10"/>
      <c r="K287" s="10"/>
      <c r="L287" s="10"/>
      <c r="M287" s="10"/>
      <c r="N287" s="10"/>
      <c r="O287" s="10"/>
    </row>
    <row r="288" spans="1:16384" ht="13.15">
      <c r="B288" s="74" t="s">
        <v>1467</v>
      </c>
      <c r="C288" s="254" t="s">
        <v>366</v>
      </c>
      <c r="D288" s="316"/>
      <c r="E288" s="11"/>
      <c r="F288" s="971"/>
    </row>
    <row r="289" spans="1:14">
      <c r="B289" s="11"/>
      <c r="D289" s="11"/>
      <c r="E289" s="11"/>
      <c r="F289" s="11"/>
    </row>
    <row r="290" spans="1:14" ht="13.15">
      <c r="B290" s="138" t="s">
        <v>59</v>
      </c>
      <c r="C290" s="8" t="str">
        <f t="shared" ref="C290:N290" si="192">C235</f>
        <v>2018/19</v>
      </c>
      <c r="D290" s="8" t="str">
        <f t="shared" si="192"/>
        <v>2019/20</v>
      </c>
      <c r="E290" s="8" t="str">
        <f t="shared" si="192"/>
        <v>2020/21</v>
      </c>
      <c r="F290" s="8" t="str">
        <f t="shared" si="192"/>
        <v>2021/22</v>
      </c>
      <c r="G290" s="8" t="str">
        <f t="shared" si="192"/>
        <v>2022/23</v>
      </c>
      <c r="H290" s="8" t="str">
        <f t="shared" si="192"/>
        <v>2023/24</v>
      </c>
      <c r="I290" s="8" t="str">
        <f t="shared" si="192"/>
        <v>2024/25</v>
      </c>
      <c r="J290" s="8" t="str">
        <f t="shared" si="192"/>
        <v>2025/26</v>
      </c>
      <c r="K290" s="8" t="str">
        <f t="shared" si="192"/>
        <v>2026/27</v>
      </c>
      <c r="L290" s="8" t="str">
        <f t="shared" si="192"/>
        <v>2027/28</v>
      </c>
      <c r="M290" s="8" t="str">
        <f t="shared" si="192"/>
        <v>2028/29</v>
      </c>
      <c r="N290" s="8" t="str">
        <f t="shared" si="192"/>
        <v>2029/30</v>
      </c>
    </row>
    <row r="291" spans="1:14" s="5" customFormat="1" ht="13.15">
      <c r="A291" s="163"/>
      <c r="B291" s="187" t="str">
        <f t="shared" ref="B291:B309" si="193">B179</f>
        <v>Art &amp; Design</v>
      </c>
      <c r="C291" s="444">
        <f t="shared" ref="C291:N291" si="194">C137</f>
        <v>25142.203891152967</v>
      </c>
      <c r="D291" s="444">
        <f t="shared" si="194"/>
        <v>24514.801951768062</v>
      </c>
      <c r="E291" s="444">
        <f t="shared" si="194"/>
        <v>24212.803887767262</v>
      </c>
      <c r="F291" s="444">
        <f t="shared" si="194"/>
        <v>24627.690604253276</v>
      </c>
      <c r="G291" s="444">
        <f t="shared" si="194"/>
        <v>25380.200767132344</v>
      </c>
      <c r="H291" s="444">
        <f t="shared" si="194"/>
        <v>26141.805576954528</v>
      </c>
      <c r="I291" s="444">
        <f t="shared" si="194"/>
        <v>26946.21037581686</v>
      </c>
      <c r="J291" s="444">
        <f t="shared" si="194"/>
        <v>27533.07800106403</v>
      </c>
      <c r="K291" s="444">
        <f t="shared" si="194"/>
        <v>28026.60740188168</v>
      </c>
      <c r="L291" s="444">
        <f t="shared" si="194"/>
        <v>28508.292938403622</v>
      </c>
      <c r="M291" s="444">
        <f t="shared" si="194"/>
        <v>28899.451135036859</v>
      </c>
      <c r="N291" s="444">
        <f t="shared" si="194"/>
        <v>29138.961073324503</v>
      </c>
    </row>
    <row r="292" spans="1:14" s="5" customFormat="1" ht="13.15">
      <c r="A292" s="163"/>
      <c r="B292" s="187" t="str">
        <f t="shared" si="193"/>
        <v>Biology</v>
      </c>
      <c r="C292" s="444">
        <f t="shared" ref="C292:N292" si="195">C138</f>
        <v>35769.796772381393</v>
      </c>
      <c r="D292" s="444">
        <f t="shared" si="195"/>
        <v>34877.192450041417</v>
      </c>
      <c r="E292" s="444">
        <f t="shared" si="195"/>
        <v>34447.54000502397</v>
      </c>
      <c r="F292" s="444">
        <f t="shared" si="195"/>
        <v>35037.799060933037</v>
      </c>
      <c r="G292" s="444">
        <f t="shared" si="195"/>
        <v>36108.39476972082</v>
      </c>
      <c r="H292" s="444">
        <f t="shared" si="195"/>
        <v>37191.929426672425</v>
      </c>
      <c r="I292" s="444">
        <f t="shared" si="195"/>
        <v>38336.355599596696</v>
      </c>
      <c r="J292" s="444">
        <f t="shared" si="195"/>
        <v>39171.291780142434</v>
      </c>
      <c r="K292" s="444">
        <f t="shared" si="195"/>
        <v>39873.435730802797</v>
      </c>
      <c r="L292" s="444">
        <f t="shared" si="195"/>
        <v>40558.729423598284</v>
      </c>
      <c r="M292" s="444">
        <f t="shared" si="195"/>
        <v>41115.22993007717</v>
      </c>
      <c r="N292" s="444">
        <f t="shared" si="195"/>
        <v>41455.980560157346</v>
      </c>
    </row>
    <row r="293" spans="1:14" s="5" customFormat="1" ht="13.15">
      <c r="A293" s="163"/>
      <c r="B293" s="187" t="str">
        <f t="shared" si="193"/>
        <v>Business Studies</v>
      </c>
      <c r="C293" s="444">
        <f t="shared" ref="C293:N293" si="196">C139</f>
        <v>43261.493522974299</v>
      </c>
      <c r="D293" s="444">
        <f t="shared" si="196"/>
        <v>42181.940391732991</v>
      </c>
      <c r="E293" s="444">
        <f t="shared" si="196"/>
        <v>41662.300691638178</v>
      </c>
      <c r="F293" s="444">
        <f t="shared" si="196"/>
        <v>42376.184767820676</v>
      </c>
      <c r="G293" s="444">
        <f t="shared" si="196"/>
        <v>43671.008152369737</v>
      </c>
      <c r="H293" s="444">
        <f t="shared" si="196"/>
        <v>44981.480443893168</v>
      </c>
      <c r="I293" s="444">
        <f t="shared" si="196"/>
        <v>46365.597490532717</v>
      </c>
      <c r="J293" s="444">
        <f t="shared" si="196"/>
        <v>47375.404350678647</v>
      </c>
      <c r="K293" s="444">
        <f t="shared" si="196"/>
        <v>48224.606714532798</v>
      </c>
      <c r="L293" s="444">
        <f t="shared" si="196"/>
        <v>49053.429669297198</v>
      </c>
      <c r="M293" s="444">
        <f t="shared" si="196"/>
        <v>49726.484738907129</v>
      </c>
      <c r="N293" s="444">
        <f t="shared" si="196"/>
        <v>50138.602852688113</v>
      </c>
    </row>
    <row r="294" spans="1:14" s="5" customFormat="1" ht="13.15">
      <c r="A294" s="163"/>
      <c r="B294" s="187" t="str">
        <f t="shared" si="193"/>
        <v>Chemistry</v>
      </c>
      <c r="C294" s="444">
        <f t="shared" ref="C294:N294" si="197">C140</f>
        <v>30496.576208031594</v>
      </c>
      <c r="D294" s="444">
        <f t="shared" si="197"/>
        <v>29735.560541292398</v>
      </c>
      <c r="E294" s="444">
        <f t="shared" si="197"/>
        <v>29369.247905639993</v>
      </c>
      <c r="F294" s="444">
        <f t="shared" si="197"/>
        <v>29872.490358918636</v>
      </c>
      <c r="G294" s="444">
        <f t="shared" si="197"/>
        <v>30785.257737184755</v>
      </c>
      <c r="H294" s="444">
        <f t="shared" si="197"/>
        <v>31709.056590447515</v>
      </c>
      <c r="I294" s="444">
        <f t="shared" si="197"/>
        <v>32684.77026920117</v>
      </c>
      <c r="J294" s="444">
        <f t="shared" si="197"/>
        <v>33396.619291461095</v>
      </c>
      <c r="K294" s="444">
        <f t="shared" si="197"/>
        <v>33995.252452185552</v>
      </c>
      <c r="L294" s="444">
        <f t="shared" si="197"/>
        <v>34579.519437547846</v>
      </c>
      <c r="M294" s="444">
        <f t="shared" si="197"/>
        <v>35053.980061790069</v>
      </c>
      <c r="N294" s="444">
        <f t="shared" si="197"/>
        <v>35344.496880331193</v>
      </c>
    </row>
    <row r="295" spans="1:14" s="5" customFormat="1" ht="13.15">
      <c r="A295" s="163"/>
      <c r="B295" s="187" t="str">
        <f t="shared" si="193"/>
        <v>Classics</v>
      </c>
      <c r="C295" s="444">
        <f t="shared" ref="C295:N295" si="198">C141</f>
        <v>1617.925409961827</v>
      </c>
      <c r="D295" s="444">
        <f t="shared" si="198"/>
        <v>1577.551481551066</v>
      </c>
      <c r="E295" s="444">
        <f t="shared" si="198"/>
        <v>1558.1176107726137</v>
      </c>
      <c r="F295" s="444">
        <f t="shared" si="198"/>
        <v>1584.8159767457951</v>
      </c>
      <c r="G295" s="444">
        <f t="shared" si="198"/>
        <v>1633.2407416966901</v>
      </c>
      <c r="H295" s="444">
        <f t="shared" si="198"/>
        <v>1682.2507560731167</v>
      </c>
      <c r="I295" s="444">
        <f t="shared" si="198"/>
        <v>1734.0149916035014</v>
      </c>
      <c r="J295" s="444">
        <f t="shared" si="198"/>
        <v>1771.7804972561489</v>
      </c>
      <c r="K295" s="444">
        <f t="shared" si="198"/>
        <v>1803.5395968801515</v>
      </c>
      <c r="L295" s="444">
        <f t="shared" si="198"/>
        <v>1834.5365322531948</v>
      </c>
      <c r="M295" s="444">
        <f t="shared" si="198"/>
        <v>1859.7079447668943</v>
      </c>
      <c r="N295" s="444">
        <f t="shared" si="198"/>
        <v>1875.1206435410986</v>
      </c>
    </row>
    <row r="296" spans="1:14" s="5" customFormat="1" ht="13.15">
      <c r="A296" s="163"/>
      <c r="B296" s="187" t="str">
        <f t="shared" si="193"/>
        <v>Computing</v>
      </c>
      <c r="C296" s="444">
        <f t="shared" ref="C296:N296" si="199">C142</f>
        <v>18958.581896701777</v>
      </c>
      <c r="D296" s="444">
        <f t="shared" si="199"/>
        <v>18485.486892720692</v>
      </c>
      <c r="E296" s="444">
        <f t="shared" si="199"/>
        <v>18257.764014734676</v>
      </c>
      <c r="F296" s="444">
        <f t="shared" si="199"/>
        <v>18570.611043833884</v>
      </c>
      <c r="G296" s="444">
        <f t="shared" si="199"/>
        <v>19138.044416532903</v>
      </c>
      <c r="H296" s="444">
        <f t="shared" si="199"/>
        <v>19712.335645036408</v>
      </c>
      <c r="I296" s="444">
        <f t="shared" si="199"/>
        <v>20318.900380703741</v>
      </c>
      <c r="J296" s="444">
        <f t="shared" si="199"/>
        <v>20761.430318967683</v>
      </c>
      <c r="K296" s="444">
        <f t="shared" si="199"/>
        <v>21133.578186526898</v>
      </c>
      <c r="L296" s="444">
        <f t="shared" si="199"/>
        <v>21496.79513966844</v>
      </c>
      <c r="M296" s="444">
        <f t="shared" si="199"/>
        <v>21791.749581114476</v>
      </c>
      <c r="N296" s="444">
        <f t="shared" si="199"/>
        <v>21972.353031780869</v>
      </c>
    </row>
    <row r="297" spans="1:14" s="5" customFormat="1" ht="13.15">
      <c r="A297" s="163"/>
      <c r="B297" s="187" t="str">
        <f t="shared" si="193"/>
        <v>Design &amp; Technology</v>
      </c>
      <c r="C297" s="444">
        <f t="shared" ref="C297:N297" si="200">C143</f>
        <v>18284.286995026181</v>
      </c>
      <c r="D297" s="444">
        <f t="shared" si="200"/>
        <v>17828.018436764021</v>
      </c>
      <c r="E297" s="444">
        <f t="shared" si="200"/>
        <v>17608.394918553833</v>
      </c>
      <c r="F297" s="444">
        <f t="shared" si="200"/>
        <v>17910.114999557696</v>
      </c>
      <c r="G297" s="444">
        <f t="shared" si="200"/>
        <v>18457.366618561406</v>
      </c>
      <c r="H297" s="444">
        <f t="shared" si="200"/>
        <v>19011.232181813844</v>
      </c>
      <c r="I297" s="444">
        <f t="shared" si="200"/>
        <v>19596.223388879451</v>
      </c>
      <c r="J297" s="444">
        <f t="shared" si="200"/>
        <v>20023.013981087028</v>
      </c>
      <c r="K297" s="444">
        <f t="shared" si="200"/>
        <v>20381.925763208423</v>
      </c>
      <c r="L297" s="444">
        <f t="shared" si="200"/>
        <v>20732.224274398981</v>
      </c>
      <c r="M297" s="444">
        <f t="shared" si="200"/>
        <v>21016.688148714136</v>
      </c>
      <c r="N297" s="444">
        <f t="shared" si="200"/>
        <v>21190.868123897348</v>
      </c>
    </row>
    <row r="298" spans="1:14" s="5" customFormat="1" ht="13.15">
      <c r="A298" s="163"/>
      <c r="B298" s="187" t="str">
        <f t="shared" si="193"/>
        <v>Drama</v>
      </c>
      <c r="C298" s="444">
        <f t="shared" ref="C298:N298" si="201">C144</f>
        <v>11797.237122523744</v>
      </c>
      <c r="D298" s="444">
        <f t="shared" si="201"/>
        <v>11502.847279767777</v>
      </c>
      <c r="E298" s="444">
        <f t="shared" si="201"/>
        <v>11361.143601483067</v>
      </c>
      <c r="F298" s="444">
        <f t="shared" si="201"/>
        <v>11555.816948122063</v>
      </c>
      <c r="G298" s="444">
        <f t="shared" si="201"/>
        <v>11908.910132276742</v>
      </c>
      <c r="H298" s="444">
        <f t="shared" si="201"/>
        <v>12266.270711087755</v>
      </c>
      <c r="I298" s="444">
        <f t="shared" si="201"/>
        <v>12643.713921546094</v>
      </c>
      <c r="J298" s="444">
        <f t="shared" si="201"/>
        <v>12919.084233732987</v>
      </c>
      <c r="K298" s="444">
        <f t="shared" si="201"/>
        <v>13150.658338914418</v>
      </c>
      <c r="L298" s="444">
        <f t="shared" si="201"/>
        <v>13376.675060337913</v>
      </c>
      <c r="M298" s="444">
        <f t="shared" si="201"/>
        <v>13560.214499365564</v>
      </c>
      <c r="N298" s="444">
        <f t="shared" si="201"/>
        <v>13672.597468949811</v>
      </c>
    </row>
    <row r="299" spans="1:14" s="5" customFormat="1" ht="13.15">
      <c r="A299" s="163"/>
      <c r="B299" s="187" t="str">
        <f t="shared" si="193"/>
        <v>English</v>
      </c>
      <c r="C299" s="444">
        <f t="shared" ref="C299:N299" si="202">C145</f>
        <v>40494.29967403983</v>
      </c>
      <c r="D299" s="444">
        <f t="shared" si="202"/>
        <v>39483.799470496975</v>
      </c>
      <c r="E299" s="444">
        <f t="shared" si="202"/>
        <v>38997.398192487635</v>
      </c>
      <c r="F299" s="444">
        <f t="shared" si="202"/>
        <v>39665.619128921717</v>
      </c>
      <c r="G299" s="444">
        <f t="shared" si="202"/>
        <v>40877.619961279466</v>
      </c>
      <c r="H299" s="444">
        <f t="shared" si="202"/>
        <v>42104.268728254974</v>
      </c>
      <c r="I299" s="444">
        <f t="shared" si="202"/>
        <v>43399.851610542755</v>
      </c>
      <c r="J299" s="444">
        <f t="shared" si="202"/>
        <v>44345.066818749438</v>
      </c>
      <c r="K299" s="444">
        <f t="shared" si="202"/>
        <v>45139.950494865501</v>
      </c>
      <c r="L299" s="444">
        <f t="shared" si="202"/>
        <v>45915.758317799984</v>
      </c>
      <c r="M299" s="444">
        <f t="shared" si="202"/>
        <v>46545.761849033646</v>
      </c>
      <c r="N299" s="444">
        <f t="shared" si="202"/>
        <v>46931.519090440139</v>
      </c>
    </row>
    <row r="300" spans="1:14" s="5" customFormat="1" ht="13.15">
      <c r="A300" s="163"/>
      <c r="B300" s="187" t="str">
        <f t="shared" si="193"/>
        <v>Food</v>
      </c>
      <c r="C300" s="444">
        <f t="shared" ref="C300:N300" si="203">C146</f>
        <v>1856.3984782868249</v>
      </c>
      <c r="D300" s="444">
        <f t="shared" si="203"/>
        <v>1810.073660836825</v>
      </c>
      <c r="E300" s="444">
        <f t="shared" si="203"/>
        <v>1787.7753472568477</v>
      </c>
      <c r="F300" s="444">
        <f t="shared" si="203"/>
        <v>1818.4089015976058</v>
      </c>
      <c r="G300" s="444">
        <f t="shared" si="203"/>
        <v>1873.971203427305</v>
      </c>
      <c r="H300" s="444">
        <f t="shared" si="203"/>
        <v>1930.2050171427099</v>
      </c>
      <c r="I300" s="444">
        <f t="shared" si="203"/>
        <v>1989.5990086559243</v>
      </c>
      <c r="J300" s="444">
        <f t="shared" si="203"/>
        <v>2032.9309365641225</v>
      </c>
      <c r="K300" s="444">
        <f t="shared" si="203"/>
        <v>2069.371148115747</v>
      </c>
      <c r="L300" s="444">
        <f t="shared" si="203"/>
        <v>2104.9368567100823</v>
      </c>
      <c r="M300" s="444">
        <f t="shared" si="203"/>
        <v>2133.8183932747775</v>
      </c>
      <c r="N300" s="444">
        <f t="shared" si="203"/>
        <v>2151.5028368063249</v>
      </c>
    </row>
    <row r="301" spans="1:14" s="5" customFormat="1" ht="13.15">
      <c r="A301" s="163"/>
      <c r="B301" s="187" t="str">
        <f t="shared" si="193"/>
        <v>Geography</v>
      </c>
      <c r="C301" s="444">
        <f t="shared" ref="C301:N301" si="204">C147</f>
        <v>21125.864157202079</v>
      </c>
      <c r="D301" s="444">
        <f t="shared" si="204"/>
        <v>20598.686500032789</v>
      </c>
      <c r="E301" s="444">
        <f t="shared" si="204"/>
        <v>20344.931097227236</v>
      </c>
      <c r="F301" s="444">
        <f t="shared" si="204"/>
        <v>20693.541762030382</v>
      </c>
      <c r="G301" s="444">
        <f t="shared" si="204"/>
        <v>21325.84223762597</v>
      </c>
      <c r="H301" s="444">
        <f t="shared" si="204"/>
        <v>21965.784536377145</v>
      </c>
      <c r="I301" s="444">
        <f t="shared" si="204"/>
        <v>22641.689742688308</v>
      </c>
      <c r="J301" s="444">
        <f t="shared" si="204"/>
        <v>23134.808237109322</v>
      </c>
      <c r="K301" s="444">
        <f t="shared" si="204"/>
        <v>23549.498815723546</v>
      </c>
      <c r="L301" s="444">
        <f t="shared" si="204"/>
        <v>23954.237527377711</v>
      </c>
      <c r="M301" s="444">
        <f t="shared" si="204"/>
        <v>24282.910183196782</v>
      </c>
      <c r="N301" s="444">
        <f t="shared" si="204"/>
        <v>24484.159621888397</v>
      </c>
    </row>
    <row r="302" spans="1:14" s="5" customFormat="1" ht="13.15">
      <c r="A302" s="163"/>
      <c r="B302" s="187" t="str">
        <f t="shared" si="193"/>
        <v>History</v>
      </c>
      <c r="C302" s="444">
        <f t="shared" ref="C302:N302" si="205">C148</f>
        <v>26626.018614709454</v>
      </c>
      <c r="D302" s="444">
        <f t="shared" si="205"/>
        <v>25961.589363030147</v>
      </c>
      <c r="E302" s="444">
        <f t="shared" si="205"/>
        <v>25641.768311999655</v>
      </c>
      <c r="F302" s="444">
        <f t="shared" si="205"/>
        <v>26081.140352890605</v>
      </c>
      <c r="G302" s="444">
        <f t="shared" si="205"/>
        <v>26878.061326537889</v>
      </c>
      <c r="H302" s="444">
        <f t="shared" si="205"/>
        <v>27684.613684921766</v>
      </c>
      <c r="I302" s="444">
        <f t="shared" si="205"/>
        <v>28536.491954662732</v>
      </c>
      <c r="J302" s="444">
        <f t="shared" si="205"/>
        <v>29157.994682977653</v>
      </c>
      <c r="K302" s="444">
        <f t="shared" si="205"/>
        <v>29680.650654982601</v>
      </c>
      <c r="L302" s="444">
        <f t="shared" si="205"/>
        <v>30190.763774635667</v>
      </c>
      <c r="M302" s="444">
        <f t="shared" si="205"/>
        <v>30605.006912188044</v>
      </c>
      <c r="N302" s="444">
        <f t="shared" si="205"/>
        <v>30858.651982559088</v>
      </c>
    </row>
    <row r="303" spans="1:14" s="5" customFormat="1" ht="13.15">
      <c r="A303" s="163"/>
      <c r="B303" s="187" t="str">
        <f t="shared" si="193"/>
        <v>Mathematics</v>
      </c>
      <c r="C303" s="506">
        <f>C149+(C156*0.00206)</f>
        <v>59273.771468351493</v>
      </c>
      <c r="D303" s="506">
        <f>D149+(D156*0.00412)</f>
        <v>58843.546536257229</v>
      </c>
      <c r="E303" s="506">
        <f t="shared" ref="E303:N303" si="206">E149+(E156*0.00617)</f>
        <v>59149.602655844086</v>
      </c>
      <c r="F303" s="506">
        <f t="shared" si="206"/>
        <v>60163.131883647962</v>
      </c>
      <c r="G303" s="506">
        <f t="shared" si="206"/>
        <v>62001.443437117785</v>
      </c>
      <c r="H303" s="506">
        <f t="shared" si="206"/>
        <v>63861.972357707658</v>
      </c>
      <c r="I303" s="506">
        <f t="shared" si="206"/>
        <v>65827.057626134556</v>
      </c>
      <c r="J303" s="506">
        <f t="shared" si="206"/>
        <v>67260.720039040258</v>
      </c>
      <c r="K303" s="506">
        <f t="shared" si="206"/>
        <v>68466.365948231687</v>
      </c>
      <c r="L303" s="506">
        <f t="shared" si="206"/>
        <v>69643.078410877701</v>
      </c>
      <c r="M303" s="506">
        <f t="shared" si="206"/>
        <v>70598.641096375766</v>
      </c>
      <c r="N303" s="506">
        <f t="shared" si="206"/>
        <v>71183.741349428121</v>
      </c>
    </row>
    <row r="304" spans="1:14" s="5" customFormat="1" ht="13.15">
      <c r="A304" s="163"/>
      <c r="B304" s="187" t="str">
        <f t="shared" si="193"/>
        <v>Modern Foreign Languages</v>
      </c>
      <c r="C304" s="444">
        <f t="shared" ref="C304:N304" si="207">C150</f>
        <v>21526.625281935856</v>
      </c>
      <c r="D304" s="444">
        <f t="shared" si="207"/>
        <v>20989.446977727963</v>
      </c>
      <c r="E304" s="444">
        <f t="shared" si="207"/>
        <v>20730.877793110743</v>
      </c>
      <c r="F304" s="444">
        <f t="shared" si="207"/>
        <v>21086.101659678377</v>
      </c>
      <c r="G304" s="444">
        <f t="shared" si="207"/>
        <v>21730.396979502999</v>
      </c>
      <c r="H304" s="444">
        <f t="shared" si="207"/>
        <v>22382.47908912789</v>
      </c>
      <c r="I304" s="444">
        <f t="shared" si="207"/>
        <v>23071.206328596087</v>
      </c>
      <c r="J304" s="444">
        <f t="shared" si="207"/>
        <v>23573.679362125215</v>
      </c>
      <c r="K304" s="444">
        <f t="shared" si="207"/>
        <v>23996.236689359295</v>
      </c>
      <c r="L304" s="444">
        <f t="shared" si="207"/>
        <v>24408.653361076951</v>
      </c>
      <c r="M304" s="444">
        <f t="shared" si="207"/>
        <v>24743.560991344177</v>
      </c>
      <c r="N304" s="444">
        <f t="shared" si="207"/>
        <v>24948.62816505491</v>
      </c>
    </row>
    <row r="305" spans="1:16384" s="5" customFormat="1" ht="13.15">
      <c r="A305" s="163"/>
      <c r="B305" s="187" t="str">
        <f t="shared" si="193"/>
        <v>Music</v>
      </c>
      <c r="C305" s="444">
        <f t="shared" ref="C305:N305" si="208">C151</f>
        <v>9434.0476490457804</v>
      </c>
      <c r="D305" s="444">
        <f t="shared" si="208"/>
        <v>9198.6291544346659</v>
      </c>
      <c r="E305" s="444">
        <f t="shared" si="208"/>
        <v>9085.311159797544</v>
      </c>
      <c r="F305" s="444">
        <f t="shared" si="208"/>
        <v>9240.9880872948361</v>
      </c>
      <c r="G305" s="444">
        <f t="shared" si="208"/>
        <v>9523.3506344974085</v>
      </c>
      <c r="H305" s="444">
        <f t="shared" si="208"/>
        <v>9809.1257438199918</v>
      </c>
      <c r="I305" s="444">
        <f t="shared" si="208"/>
        <v>10110.96058830865</v>
      </c>
      <c r="J305" s="444">
        <f t="shared" si="208"/>
        <v>10331.169491403751</v>
      </c>
      <c r="K305" s="444">
        <f t="shared" si="208"/>
        <v>10516.355320922741</v>
      </c>
      <c r="L305" s="444">
        <f t="shared" si="208"/>
        <v>10697.097006221189</v>
      </c>
      <c r="M305" s="444">
        <f t="shared" si="208"/>
        <v>10843.870339272205</v>
      </c>
      <c r="N305" s="444">
        <f t="shared" si="208"/>
        <v>10933.741067391657</v>
      </c>
    </row>
    <row r="306" spans="1:16384" s="5" customFormat="1" ht="13.15">
      <c r="A306" s="163"/>
      <c r="B306" s="187" t="str">
        <f t="shared" si="193"/>
        <v>Others</v>
      </c>
      <c r="C306" s="444">
        <f t="shared" ref="C306:N306" si="209">C152</f>
        <v>91103.137772539587</v>
      </c>
      <c r="D306" s="444">
        <f t="shared" si="209"/>
        <v>88829.737812456762</v>
      </c>
      <c r="E306" s="444">
        <f t="shared" si="209"/>
        <v>87735.443479676076</v>
      </c>
      <c r="F306" s="444">
        <f t="shared" si="209"/>
        <v>89238.791469997726</v>
      </c>
      <c r="G306" s="444">
        <f t="shared" si="209"/>
        <v>91965.522879097931</v>
      </c>
      <c r="H306" s="444">
        <f t="shared" si="209"/>
        <v>94725.208872332369</v>
      </c>
      <c r="I306" s="444">
        <f t="shared" si="209"/>
        <v>97639.981242046299</v>
      </c>
      <c r="J306" s="444">
        <f t="shared" si="209"/>
        <v>99766.504531277504</v>
      </c>
      <c r="K306" s="444">
        <f t="shared" si="209"/>
        <v>101554.81542049556</v>
      </c>
      <c r="L306" s="444">
        <f t="shared" si="209"/>
        <v>103300.20989692169</v>
      </c>
      <c r="M306" s="444">
        <f t="shared" si="209"/>
        <v>104717.5772539367</v>
      </c>
      <c r="N306" s="444">
        <f t="shared" si="209"/>
        <v>105585.44496355263</v>
      </c>
    </row>
    <row r="307" spans="1:16384" s="5" customFormat="1" ht="13.15">
      <c r="A307" s="163"/>
      <c r="B307" s="187" t="str">
        <f t="shared" si="193"/>
        <v>Physical Education</v>
      </c>
      <c r="C307" s="444">
        <f t="shared" ref="C307:N307" si="210">C153</f>
        <v>28368.511308235447</v>
      </c>
      <c r="D307" s="444">
        <f t="shared" si="210"/>
        <v>27660.599659387815</v>
      </c>
      <c r="E307" s="444">
        <f t="shared" si="210"/>
        <v>27319.848485355433</v>
      </c>
      <c r="F307" s="444">
        <f t="shared" si="210"/>
        <v>27787.974452324128</v>
      </c>
      <c r="G307" s="444">
        <f t="shared" si="210"/>
        <v>28637.048509539487</v>
      </c>
      <c r="H307" s="444">
        <f t="shared" si="210"/>
        <v>29496.384260430033</v>
      </c>
      <c r="I307" s="444">
        <f t="shared" si="210"/>
        <v>30404.012196776323</v>
      </c>
      <c r="J307" s="444">
        <f t="shared" si="210"/>
        <v>31066.188071864188</v>
      </c>
      <c r="K307" s="444">
        <f t="shared" si="210"/>
        <v>31623.048339510362</v>
      </c>
      <c r="L307" s="444">
        <f t="shared" si="210"/>
        <v>32166.544910017634</v>
      </c>
      <c r="M307" s="444">
        <f t="shared" si="210"/>
        <v>32607.897457015453</v>
      </c>
      <c r="N307" s="444">
        <f t="shared" si="210"/>
        <v>32878.141880382755</v>
      </c>
      <c r="S307" s="1012"/>
      <c r="T307" s="1012"/>
      <c r="U307" s="1012"/>
    </row>
    <row r="308" spans="1:16384" s="5" customFormat="1" ht="13.15">
      <c r="A308" s="163"/>
      <c r="B308" s="187" t="str">
        <f t="shared" si="193"/>
        <v>Physics</v>
      </c>
      <c r="C308" s="444">
        <f t="shared" ref="C308:N308" si="211">C154</f>
        <v>24355.084610137637</v>
      </c>
      <c r="D308" s="444">
        <f t="shared" si="211"/>
        <v>23747.324551216923</v>
      </c>
      <c r="E308" s="444">
        <f t="shared" si="211"/>
        <v>23454.781048162069</v>
      </c>
      <c r="F308" s="444">
        <f t="shared" si="211"/>
        <v>23856.67903321479</v>
      </c>
      <c r="G308" s="444">
        <f t="shared" si="211"/>
        <v>24585.630590773246</v>
      </c>
      <c r="H308" s="444">
        <f t="shared" si="211"/>
        <v>25323.392071946902</v>
      </c>
      <c r="I308" s="444">
        <f t="shared" si="211"/>
        <v>26102.613616005201</v>
      </c>
      <c r="J308" s="444">
        <f t="shared" si="211"/>
        <v>26671.108356153058</v>
      </c>
      <c r="K308" s="444">
        <f t="shared" si="211"/>
        <v>27149.18698309212</v>
      </c>
      <c r="L308" s="444">
        <f t="shared" si="211"/>
        <v>27615.792537969493</v>
      </c>
      <c r="M308" s="444">
        <f t="shared" si="211"/>
        <v>27994.704864676998</v>
      </c>
      <c r="N308" s="444">
        <f t="shared" si="211"/>
        <v>28226.716538642344</v>
      </c>
    </row>
    <row r="309" spans="1:16384" s="5" customFormat="1" ht="13.15">
      <c r="A309" s="163"/>
      <c r="B309" s="187" t="str">
        <f t="shared" si="193"/>
        <v>Religious Education</v>
      </c>
      <c r="C309" s="444">
        <f t="shared" ref="C309:N309" si="212">C155</f>
        <v>13790.206484548906</v>
      </c>
      <c r="D309" s="444">
        <f t="shared" si="212"/>
        <v>13446.083816131251</v>
      </c>
      <c r="E309" s="444">
        <f t="shared" si="212"/>
        <v>13280.441389614678</v>
      </c>
      <c r="F309" s="444">
        <f t="shared" si="212"/>
        <v>13508.001929367196</v>
      </c>
      <c r="G309" s="444">
        <f t="shared" si="212"/>
        <v>13920.745003631877</v>
      </c>
      <c r="H309" s="444">
        <f t="shared" si="212"/>
        <v>14338.476385993676</v>
      </c>
      <c r="I309" s="444">
        <f t="shared" si="212"/>
        <v>14779.683064672186</v>
      </c>
      <c r="J309" s="444">
        <f t="shared" si="212"/>
        <v>15101.573133112175</v>
      </c>
      <c r="K309" s="444">
        <f t="shared" si="212"/>
        <v>15372.268270775343</v>
      </c>
      <c r="L309" s="444">
        <f t="shared" si="212"/>
        <v>15636.46718659098</v>
      </c>
      <c r="M309" s="444">
        <f t="shared" si="212"/>
        <v>15851.012909115894</v>
      </c>
      <c r="N309" s="444">
        <f t="shared" si="212"/>
        <v>15982.381325281287</v>
      </c>
    </row>
    <row r="310" spans="1:16384" s="5" customFormat="1" ht="13.15">
      <c r="A310" s="163"/>
      <c r="B310" s="137" t="s">
        <v>372</v>
      </c>
      <c r="C310" s="506">
        <f>SUM(C291:C309)</f>
        <v>523282.06731778663</v>
      </c>
      <c r="D310" s="506">
        <f t="shared" ref="D310:N310" si="213">SUM(D291:D309)</f>
        <v>511272.91692764766</v>
      </c>
      <c r="E310" s="506">
        <f t="shared" si="213"/>
        <v>506005.49159614556</v>
      </c>
      <c r="F310" s="506">
        <f t="shared" si="213"/>
        <v>514675.90242115053</v>
      </c>
      <c r="G310" s="506">
        <f t="shared" si="213"/>
        <v>530402.05609850679</v>
      </c>
      <c r="H310" s="506">
        <f t="shared" si="213"/>
        <v>546318.2720800339</v>
      </c>
      <c r="I310" s="506">
        <f t="shared" si="213"/>
        <v>563128.93339696922</v>
      </c>
      <c r="J310" s="506">
        <f t="shared" si="213"/>
        <v>575393.44611476664</v>
      </c>
      <c r="K310" s="506">
        <f t="shared" si="213"/>
        <v>585707.35227100726</v>
      </c>
      <c r="L310" s="506">
        <f t="shared" si="213"/>
        <v>595773.74226170464</v>
      </c>
      <c r="M310" s="506">
        <f t="shared" si="213"/>
        <v>603948.26828920271</v>
      </c>
      <c r="N310" s="506">
        <f t="shared" si="213"/>
        <v>608953.60945609794</v>
      </c>
    </row>
    <row r="311" spans="1:16384">
      <c r="A311" s="1182">
        <f>O311</f>
        <v>0</v>
      </c>
      <c r="B311" s="1177"/>
      <c r="C311" s="1182">
        <f t="shared" ref="C311:N311" si="214">SUM(C291:C309)-C310</f>
        <v>0</v>
      </c>
      <c r="D311" s="1182">
        <f t="shared" si="214"/>
        <v>0</v>
      </c>
      <c r="E311" s="1182">
        <f t="shared" si="214"/>
        <v>0</v>
      </c>
      <c r="F311" s="1182">
        <f t="shared" si="214"/>
        <v>0</v>
      </c>
      <c r="G311" s="1182">
        <f t="shared" si="214"/>
        <v>0</v>
      </c>
      <c r="H311" s="1182">
        <f t="shared" si="214"/>
        <v>0</v>
      </c>
      <c r="I311" s="1182">
        <f t="shared" si="214"/>
        <v>0</v>
      </c>
      <c r="J311" s="1182">
        <f t="shared" si="214"/>
        <v>0</v>
      </c>
      <c r="K311" s="1182">
        <f t="shared" si="214"/>
        <v>0</v>
      </c>
      <c r="L311" s="1182">
        <f t="shared" si="214"/>
        <v>0</v>
      </c>
      <c r="M311" s="1182">
        <f t="shared" si="214"/>
        <v>0</v>
      </c>
      <c r="N311" s="1182">
        <f t="shared" si="214"/>
        <v>0</v>
      </c>
      <c r="O311" s="1182">
        <f>SUM(C311:N311)</f>
        <v>0</v>
      </c>
      <c r="P311" s="1182"/>
      <c r="Q311" s="1177"/>
      <c r="R311" s="1182"/>
      <c r="S311" s="1182"/>
      <c r="T311" s="1182"/>
      <c r="U311" s="1182"/>
      <c r="V311" s="1182"/>
      <c r="W311" s="1182"/>
      <c r="X311" s="1182"/>
      <c r="Y311" s="1182"/>
      <c r="Z311" s="1182"/>
      <c r="AA311" s="1182"/>
      <c r="AB311" s="1182"/>
      <c r="AC311" s="1182"/>
      <c r="AD311" s="1182"/>
      <c r="AE311" s="1182"/>
      <c r="AF311" s="1177"/>
      <c r="AG311" s="1182"/>
      <c r="AH311" s="1182"/>
      <c r="AI311" s="1182"/>
      <c r="AJ311" s="1182"/>
      <c r="AK311" s="1182"/>
      <c r="AL311" s="1182"/>
      <c r="AM311" s="1182"/>
      <c r="AN311" s="1182"/>
      <c r="AO311" s="1182"/>
      <c r="AP311" s="1182"/>
      <c r="AQ311" s="1182"/>
      <c r="AR311" s="1182"/>
      <c r="AS311" s="1182"/>
      <c r="AT311" s="1182"/>
      <c r="AU311" s="1177"/>
      <c r="AV311" s="1182"/>
      <c r="AW311" s="1182"/>
      <c r="AX311" s="1182"/>
      <c r="AY311" s="1182"/>
      <c r="AZ311" s="1182"/>
      <c r="BA311" s="1182"/>
      <c r="BB311" s="1182"/>
      <c r="BC311" s="1182"/>
      <c r="BD311" s="1182"/>
      <c r="BE311" s="1182"/>
      <c r="BF311" s="1182"/>
      <c r="BG311" s="1182"/>
      <c r="BH311" s="1182"/>
      <c r="BI311" s="1182"/>
      <c r="BJ311" s="1177"/>
      <c r="BK311" s="1182"/>
      <c r="BL311" s="1182"/>
      <c r="BM311" s="1182"/>
      <c r="BN311" s="1182"/>
      <c r="BO311" s="1182"/>
      <c r="BP311" s="1182"/>
      <c r="BQ311" s="1182"/>
      <c r="BR311" s="1182"/>
      <c r="BS311" s="1182"/>
      <c r="BT311" s="1182"/>
      <c r="BU311" s="1182"/>
      <c r="BV311" s="1182"/>
      <c r="BW311" s="1182"/>
      <c r="BX311" s="1182"/>
      <c r="BY311" s="1177"/>
      <c r="BZ311" s="1182"/>
      <c r="CA311" s="1182"/>
      <c r="CB311" s="1182"/>
      <c r="CC311" s="1182"/>
      <c r="CD311" s="1182"/>
      <c r="CE311" s="1182"/>
      <c r="CF311" s="1182"/>
      <c r="CG311" s="1182"/>
      <c r="CH311" s="1182"/>
      <c r="CI311" s="1182"/>
      <c r="CJ311" s="1182"/>
      <c r="CK311" s="1182"/>
      <c r="CL311" s="1182"/>
      <c r="CM311" s="1182"/>
      <c r="CN311" s="1177"/>
      <c r="CO311" s="1182"/>
      <c r="CP311" s="1182"/>
      <c r="CQ311" s="1182"/>
      <c r="CR311" s="1182"/>
      <c r="CS311" s="1182"/>
      <c r="CT311" s="1182"/>
      <c r="CU311" s="1182"/>
      <c r="CV311" s="1182"/>
      <c r="CW311" s="1182"/>
      <c r="CX311" s="1182"/>
      <c r="CY311" s="1182"/>
      <c r="CZ311" s="1182"/>
      <c r="DA311" s="1182"/>
      <c r="DB311" s="1182"/>
      <c r="DC311" s="1177"/>
      <c r="DD311" s="1182"/>
      <c r="DE311" s="1182"/>
      <c r="DF311" s="1182"/>
      <c r="DG311" s="1182"/>
      <c r="DH311" s="1182"/>
      <c r="DI311" s="1182"/>
      <c r="DJ311" s="1182"/>
      <c r="DK311" s="1182"/>
      <c r="DL311" s="1182"/>
      <c r="DM311" s="1182"/>
      <c r="DN311" s="1182"/>
      <c r="DO311" s="1182"/>
      <c r="DP311" s="1182"/>
      <c r="DQ311" s="1182"/>
      <c r="DR311" s="1177"/>
      <c r="DS311" s="1182"/>
      <c r="DT311" s="1182"/>
      <c r="DU311" s="1182"/>
      <c r="DV311" s="1182"/>
      <c r="DW311" s="1182"/>
      <c r="DX311" s="1182"/>
      <c r="DY311" s="1182"/>
      <c r="DZ311" s="1182"/>
      <c r="EA311" s="1182"/>
      <c r="EB311" s="1182"/>
      <c r="EC311" s="1182"/>
      <c r="ED311" s="1182"/>
      <c r="EE311" s="1182"/>
      <c r="EF311" s="1182"/>
      <c r="EG311" s="1177"/>
      <c r="EH311" s="1182"/>
      <c r="EI311" s="1182"/>
      <c r="EJ311" s="1182"/>
      <c r="EK311" s="1182"/>
      <c r="EL311" s="1182"/>
      <c r="EM311" s="1182"/>
      <c r="EN311" s="1182"/>
      <c r="EO311" s="1182"/>
      <c r="EP311" s="1182"/>
      <c r="EQ311" s="1182"/>
      <c r="ER311" s="1182"/>
      <c r="ES311" s="1182"/>
      <c r="ET311" s="1182"/>
      <c r="EU311" s="1182"/>
      <c r="EV311" s="1177"/>
      <c r="EW311" s="1182"/>
      <c r="EX311" s="1182"/>
      <c r="EY311" s="1182"/>
      <c r="EZ311" s="1182"/>
      <c r="FA311" s="1182"/>
      <c r="FB311" s="1182"/>
      <c r="FC311" s="1182"/>
      <c r="FD311" s="1182"/>
      <c r="FE311" s="1182"/>
      <c r="FF311" s="1182"/>
      <c r="FG311" s="1182"/>
      <c r="FH311" s="1182"/>
      <c r="FI311" s="1182"/>
      <c r="FJ311" s="1182"/>
      <c r="FK311" s="1177"/>
      <c r="FL311" s="1182"/>
      <c r="FM311" s="1182"/>
      <c r="FN311" s="1182"/>
      <c r="FO311" s="1182"/>
      <c r="FP311" s="1182"/>
      <c r="FQ311" s="1182"/>
      <c r="FR311" s="1182"/>
      <c r="FS311" s="1182"/>
      <c r="FT311" s="1182"/>
      <c r="FU311" s="1182"/>
      <c r="FV311" s="1182"/>
      <c r="FW311" s="1182"/>
      <c r="FX311" s="1182"/>
      <c r="FY311" s="1182"/>
      <c r="FZ311" s="1177"/>
      <c r="GA311" s="1182"/>
      <c r="GB311" s="1182"/>
      <c r="GC311" s="1182"/>
      <c r="GD311" s="1182"/>
      <c r="GE311" s="1182"/>
      <c r="GF311" s="1182"/>
      <c r="GG311" s="1182"/>
      <c r="GH311" s="1182"/>
      <c r="GI311" s="1182"/>
      <c r="GJ311" s="1182"/>
      <c r="GK311" s="1182"/>
      <c r="GL311" s="1182"/>
      <c r="GM311" s="1182"/>
      <c r="GN311" s="1182"/>
      <c r="GO311" s="1177"/>
      <c r="GP311" s="1182"/>
      <c r="GQ311" s="1182"/>
      <c r="GR311" s="1182"/>
      <c r="GS311" s="1182"/>
      <c r="GT311" s="1182"/>
      <c r="GU311" s="1182"/>
      <c r="GV311" s="1182"/>
      <c r="GW311" s="1182"/>
      <c r="GX311" s="1182"/>
      <c r="GY311" s="1182"/>
      <c r="GZ311" s="1182"/>
      <c r="HA311" s="1182"/>
      <c r="HB311" s="1182"/>
      <c r="HC311" s="1182"/>
      <c r="HD311" s="1177"/>
      <c r="HE311" s="1182"/>
      <c r="HF311" s="1182"/>
      <c r="HG311" s="1182"/>
      <c r="HH311" s="1182"/>
      <c r="HI311" s="1182"/>
      <c r="HJ311" s="1182"/>
      <c r="HK311" s="1182"/>
      <c r="HL311" s="1182"/>
      <c r="HM311" s="1182"/>
      <c r="HN311" s="1182"/>
      <c r="HO311" s="1182"/>
      <c r="HP311" s="1182"/>
      <c r="HQ311" s="1182"/>
      <c r="HR311" s="1182"/>
      <c r="HS311" s="1177"/>
      <c r="HT311" s="1182"/>
      <c r="HU311" s="1182"/>
      <c r="HV311" s="1182"/>
      <c r="HW311" s="1182"/>
      <c r="HX311" s="1182"/>
      <c r="HY311" s="1182"/>
      <c r="HZ311" s="1182"/>
      <c r="IA311" s="1182"/>
      <c r="IB311" s="1182"/>
      <c r="IC311" s="1182"/>
      <c r="ID311" s="1182"/>
      <c r="IE311" s="1182"/>
      <c r="IF311" s="1182"/>
      <c r="IG311" s="1182"/>
      <c r="IH311" s="1177"/>
      <c r="II311" s="1182"/>
      <c r="IJ311" s="1182"/>
      <c r="IK311" s="1182"/>
      <c r="IL311" s="1182"/>
      <c r="IM311" s="1182"/>
      <c r="IN311" s="1182"/>
      <c r="IO311" s="1182"/>
      <c r="IP311" s="1182"/>
      <c r="IQ311" s="1182"/>
      <c r="IR311" s="1182"/>
      <c r="IS311" s="1182"/>
      <c r="IT311" s="1182"/>
      <c r="IU311" s="1182"/>
      <c r="IV311" s="1182"/>
      <c r="IW311" s="1177"/>
      <c r="IX311" s="1182"/>
      <c r="IY311" s="1182"/>
      <c r="IZ311" s="1182"/>
      <c r="JA311" s="1182"/>
      <c r="JB311" s="1182"/>
      <c r="JC311" s="1182"/>
      <c r="JD311" s="1182"/>
      <c r="JE311" s="1182"/>
      <c r="JF311" s="1182"/>
      <c r="JG311" s="1182"/>
      <c r="JH311" s="1182"/>
      <c r="JI311" s="1182"/>
      <c r="JJ311" s="1182"/>
      <c r="JK311" s="1182"/>
      <c r="JL311" s="1177"/>
      <c r="JM311" s="1182"/>
      <c r="JN311" s="1182"/>
      <c r="JO311" s="1182"/>
      <c r="JP311" s="1182"/>
      <c r="JQ311" s="1182"/>
      <c r="JR311" s="1182"/>
      <c r="JS311" s="1182"/>
      <c r="JT311" s="1182"/>
      <c r="JU311" s="1182"/>
      <c r="JV311" s="1182"/>
      <c r="JW311" s="1182"/>
      <c r="JX311" s="1182"/>
      <c r="JY311" s="1182"/>
      <c r="JZ311" s="1182"/>
      <c r="KA311" s="1177"/>
      <c r="KB311" s="1182"/>
      <c r="KC311" s="1182"/>
      <c r="KD311" s="1182"/>
      <c r="KE311" s="1182"/>
      <c r="KF311" s="1182"/>
      <c r="KG311" s="1182"/>
      <c r="KH311" s="1182"/>
      <c r="KI311" s="1182"/>
      <c r="KJ311" s="1182"/>
      <c r="KK311" s="1182"/>
      <c r="KL311" s="1182"/>
      <c r="KM311" s="1182"/>
      <c r="KN311" s="1182"/>
      <c r="KO311" s="1182"/>
      <c r="KP311" s="1177"/>
      <c r="KQ311" s="1182"/>
      <c r="KR311" s="1182"/>
      <c r="KS311" s="1182"/>
      <c r="KT311" s="1182"/>
      <c r="KU311" s="1182"/>
      <c r="KV311" s="1182"/>
      <c r="KW311" s="1182"/>
      <c r="KX311" s="1182"/>
      <c r="KY311" s="1182"/>
      <c r="KZ311" s="1182"/>
      <c r="LA311" s="1182"/>
      <c r="LB311" s="1182"/>
      <c r="LC311" s="1182"/>
      <c r="LD311" s="1182"/>
      <c r="LE311" s="1177"/>
      <c r="LF311" s="1182"/>
      <c r="LG311" s="1182"/>
      <c r="LH311" s="1182"/>
      <c r="LI311" s="1182"/>
      <c r="LJ311" s="1182"/>
      <c r="LK311" s="1182"/>
      <c r="LL311" s="1182"/>
      <c r="LM311" s="1182"/>
      <c r="LN311" s="1182"/>
      <c r="LO311" s="1182"/>
      <c r="LP311" s="1182"/>
      <c r="LQ311" s="1182"/>
      <c r="LR311" s="1182"/>
      <c r="LS311" s="1182"/>
      <c r="LT311" s="1177"/>
      <c r="LU311" s="1182"/>
      <c r="LV311" s="1182"/>
      <c r="LW311" s="1182"/>
      <c r="LX311" s="1182"/>
      <c r="LY311" s="1182"/>
      <c r="LZ311" s="1182"/>
      <c r="MA311" s="1182"/>
      <c r="MB311" s="1182"/>
      <c r="MC311" s="1182"/>
      <c r="MD311" s="1182"/>
      <c r="ME311" s="1182"/>
      <c r="MF311" s="1182"/>
      <c r="MG311" s="1182"/>
      <c r="MH311" s="1182"/>
      <c r="MI311" s="1177"/>
      <c r="MJ311" s="1182"/>
      <c r="MK311" s="1182"/>
      <c r="ML311" s="1182"/>
      <c r="MM311" s="1182"/>
      <c r="MN311" s="1182"/>
      <c r="MO311" s="1182"/>
      <c r="MP311" s="1182"/>
      <c r="MQ311" s="1182"/>
      <c r="MR311" s="1182"/>
      <c r="MS311" s="1182"/>
      <c r="MT311" s="1182"/>
      <c r="MU311" s="1182"/>
      <c r="MV311" s="1182"/>
      <c r="MW311" s="1182"/>
      <c r="MX311" s="1177"/>
      <c r="MY311" s="1182"/>
      <c r="MZ311" s="1182"/>
      <c r="NA311" s="1182"/>
      <c r="NB311" s="1182"/>
      <c r="NC311" s="1182"/>
      <c r="ND311" s="1182"/>
      <c r="NE311" s="1182"/>
      <c r="NF311" s="1182"/>
      <c r="NG311" s="1182"/>
      <c r="NH311" s="1182"/>
      <c r="NI311" s="1182"/>
      <c r="NJ311" s="1182"/>
      <c r="NK311" s="1182"/>
      <c r="NL311" s="1182"/>
      <c r="NM311" s="1177"/>
      <c r="NN311" s="1182"/>
      <c r="NO311" s="1182"/>
      <c r="NP311" s="1182"/>
      <c r="NQ311" s="1182"/>
      <c r="NR311" s="1182"/>
      <c r="NS311" s="1182"/>
      <c r="NT311" s="1182"/>
      <c r="NU311" s="1182"/>
      <c r="NV311" s="1182"/>
      <c r="NW311" s="1182"/>
      <c r="NX311" s="1182"/>
      <c r="NY311" s="1182"/>
      <c r="NZ311" s="1182"/>
      <c r="OA311" s="1182"/>
      <c r="OB311" s="1177"/>
      <c r="OC311" s="1182"/>
      <c r="OD311" s="1182"/>
      <c r="OE311" s="1182"/>
      <c r="OF311" s="1182"/>
      <c r="OG311" s="1182"/>
      <c r="OH311" s="1182"/>
      <c r="OI311" s="1182"/>
      <c r="OJ311" s="1182"/>
      <c r="OK311" s="1182"/>
      <c r="OL311" s="1182"/>
      <c r="OM311" s="1182"/>
      <c r="ON311" s="1182"/>
      <c r="OO311" s="1182"/>
      <c r="OP311" s="1182"/>
      <c r="OQ311" s="1177"/>
      <c r="OR311" s="1182"/>
      <c r="OS311" s="1182"/>
      <c r="OT311" s="1182"/>
      <c r="OU311" s="1182"/>
      <c r="OV311" s="1182"/>
      <c r="OW311" s="1182"/>
      <c r="OX311" s="1182"/>
      <c r="OY311" s="1182"/>
      <c r="OZ311" s="1182"/>
      <c r="PA311" s="1182"/>
      <c r="PB311" s="1182"/>
      <c r="PC311" s="1182"/>
      <c r="PD311" s="1182"/>
      <c r="PE311" s="1182"/>
      <c r="PF311" s="1177"/>
      <c r="PG311" s="1182"/>
      <c r="PH311" s="1182"/>
      <c r="PI311" s="1182"/>
      <c r="PJ311" s="1182"/>
      <c r="PK311" s="1182"/>
      <c r="PL311" s="1182"/>
      <c r="PM311" s="1182"/>
      <c r="PN311" s="1182"/>
      <c r="PO311" s="1182"/>
      <c r="PP311" s="1182"/>
      <c r="PQ311" s="1182"/>
      <c r="PR311" s="1182"/>
      <c r="PS311" s="1182"/>
      <c r="PT311" s="1182"/>
      <c r="PU311" s="1177"/>
      <c r="PV311" s="1182"/>
      <c r="PW311" s="1182"/>
      <c r="PX311" s="1182"/>
      <c r="PY311" s="1182"/>
      <c r="PZ311" s="1182"/>
      <c r="QA311" s="1182"/>
      <c r="QB311" s="1182"/>
      <c r="QC311" s="1182"/>
      <c r="QD311" s="1182"/>
      <c r="QE311" s="1182"/>
      <c r="QF311" s="1182"/>
      <c r="QG311" s="1182"/>
      <c r="QH311" s="1182"/>
      <c r="QI311" s="1182"/>
      <c r="QJ311" s="1177"/>
      <c r="QK311" s="1182"/>
      <c r="QL311" s="1182"/>
      <c r="QM311" s="1182"/>
      <c r="QN311" s="1182"/>
      <c r="QO311" s="1182"/>
      <c r="QP311" s="1182"/>
      <c r="QQ311" s="1182"/>
      <c r="QR311" s="1182"/>
      <c r="QS311" s="1182"/>
      <c r="QT311" s="1182"/>
      <c r="QU311" s="1182"/>
      <c r="QV311" s="1182"/>
      <c r="QW311" s="1182"/>
      <c r="QX311" s="1182"/>
      <c r="QY311" s="1177"/>
      <c r="QZ311" s="1182"/>
      <c r="RA311" s="1182"/>
      <c r="RB311" s="1182"/>
      <c r="RC311" s="1182"/>
      <c r="RD311" s="1182"/>
      <c r="RE311" s="1182"/>
      <c r="RF311" s="1182"/>
      <c r="RG311" s="1182"/>
      <c r="RH311" s="1182"/>
      <c r="RI311" s="1182"/>
      <c r="RJ311" s="1182"/>
      <c r="RK311" s="1182"/>
      <c r="RL311" s="1182"/>
      <c r="RM311" s="1182"/>
      <c r="RN311" s="1177"/>
      <c r="RO311" s="1182"/>
      <c r="RP311" s="1182"/>
      <c r="RQ311" s="1182"/>
      <c r="RR311" s="1182"/>
      <c r="RS311" s="1182"/>
      <c r="RT311" s="1182"/>
      <c r="RU311" s="1182"/>
      <c r="RV311" s="1182"/>
      <c r="RW311" s="1182"/>
      <c r="RX311" s="1182"/>
      <c r="RY311" s="1182"/>
      <c r="RZ311" s="1182"/>
      <c r="SA311" s="1182"/>
      <c r="SB311" s="1182"/>
      <c r="SC311" s="1177"/>
      <c r="SD311" s="1182"/>
      <c r="SE311" s="1182"/>
      <c r="SF311" s="1182"/>
      <c r="SG311" s="1182"/>
      <c r="SH311" s="1182"/>
      <c r="SI311" s="1182"/>
      <c r="SJ311" s="1182"/>
      <c r="SK311" s="1182"/>
      <c r="SL311" s="1182"/>
      <c r="SM311" s="1182"/>
      <c r="SN311" s="1182"/>
      <c r="SO311" s="1182"/>
      <c r="SP311" s="1182"/>
      <c r="SQ311" s="1182"/>
      <c r="SR311" s="1177"/>
      <c r="SS311" s="1182"/>
      <c r="ST311" s="1182"/>
      <c r="SU311" s="1182"/>
      <c r="SV311" s="1182"/>
      <c r="SW311" s="1182"/>
      <c r="SX311" s="1182"/>
      <c r="SY311" s="1182"/>
      <c r="SZ311" s="1182"/>
      <c r="TA311" s="1182"/>
      <c r="TB311" s="1182"/>
      <c r="TC311" s="1182"/>
      <c r="TD311" s="1182"/>
      <c r="TE311" s="1182"/>
      <c r="TF311" s="1182"/>
      <c r="TG311" s="1177"/>
      <c r="TH311" s="1182"/>
      <c r="TI311" s="1182"/>
      <c r="TJ311" s="1182"/>
      <c r="TK311" s="1182"/>
      <c r="TL311" s="1182"/>
      <c r="TM311" s="1182"/>
      <c r="TN311" s="1182"/>
      <c r="TO311" s="1182"/>
      <c r="TP311" s="1182"/>
      <c r="TQ311" s="1182"/>
      <c r="TR311" s="1182"/>
      <c r="TS311" s="1182"/>
      <c r="TT311" s="1182"/>
      <c r="TU311" s="1182"/>
      <c r="TV311" s="1177"/>
      <c r="TW311" s="1182"/>
      <c r="TX311" s="1182"/>
      <c r="TY311" s="1182"/>
      <c r="TZ311" s="1182"/>
      <c r="UA311" s="1182"/>
      <c r="UB311" s="1182"/>
      <c r="UC311" s="1182"/>
      <c r="UD311" s="1182"/>
      <c r="UE311" s="1182"/>
      <c r="UF311" s="1182"/>
      <c r="UG311" s="1182"/>
      <c r="UH311" s="1182"/>
      <c r="UI311" s="1182"/>
      <c r="UJ311" s="1182"/>
      <c r="UK311" s="1177"/>
      <c r="UL311" s="1182"/>
      <c r="UM311" s="1182"/>
      <c r="UN311" s="1182"/>
      <c r="UO311" s="1182"/>
      <c r="UP311" s="1182"/>
      <c r="UQ311" s="1182"/>
      <c r="UR311" s="1182"/>
      <c r="US311" s="1182"/>
      <c r="UT311" s="1182"/>
      <c r="UU311" s="1182"/>
      <c r="UV311" s="1182"/>
      <c r="UW311" s="1182"/>
      <c r="UX311" s="1182"/>
      <c r="UY311" s="1182"/>
      <c r="UZ311" s="1177"/>
      <c r="VA311" s="1182"/>
      <c r="VB311" s="1182"/>
      <c r="VC311" s="1182"/>
      <c r="VD311" s="1182"/>
      <c r="VE311" s="1182"/>
      <c r="VF311" s="1182"/>
      <c r="VG311" s="1182"/>
      <c r="VH311" s="1182"/>
      <c r="VI311" s="1182"/>
      <c r="VJ311" s="1182"/>
      <c r="VK311" s="1182"/>
      <c r="VL311" s="1182"/>
      <c r="VM311" s="1182"/>
      <c r="VN311" s="1182"/>
      <c r="VO311" s="1177"/>
      <c r="VP311" s="1182"/>
      <c r="VQ311" s="1182"/>
      <c r="VR311" s="1182"/>
      <c r="VS311" s="1182"/>
      <c r="VT311" s="1182"/>
      <c r="VU311" s="1182"/>
      <c r="VV311" s="1182"/>
      <c r="VW311" s="1182"/>
      <c r="VX311" s="1182"/>
      <c r="VY311" s="1182"/>
      <c r="VZ311" s="1182"/>
      <c r="WA311" s="1182"/>
      <c r="WB311" s="1182"/>
      <c r="WC311" s="1182"/>
      <c r="WD311" s="1177"/>
      <c r="WE311" s="1182"/>
      <c r="WF311" s="1182"/>
      <c r="WG311" s="1182"/>
      <c r="WH311" s="1182"/>
      <c r="WI311" s="1182"/>
      <c r="WJ311" s="1182"/>
      <c r="WK311" s="1182"/>
      <c r="WL311" s="1182"/>
      <c r="WM311" s="1182"/>
      <c r="WN311" s="1182"/>
      <c r="WO311" s="1182"/>
      <c r="WP311" s="1182"/>
      <c r="WQ311" s="1182"/>
      <c r="WR311" s="1182"/>
      <c r="WS311" s="1177"/>
      <c r="WT311" s="1182"/>
      <c r="WU311" s="1182"/>
      <c r="WV311" s="1182"/>
      <c r="WW311" s="1182"/>
      <c r="WX311" s="1182"/>
      <c r="WY311" s="1182"/>
      <c r="WZ311" s="1182"/>
      <c r="XA311" s="1182"/>
      <c r="XB311" s="1182"/>
      <c r="XC311" s="1182"/>
      <c r="XD311" s="1182"/>
      <c r="XE311" s="1182"/>
      <c r="XF311" s="1182"/>
      <c r="XG311" s="1182"/>
      <c r="XH311" s="1177"/>
      <c r="XI311" s="1182"/>
      <c r="XJ311" s="1182"/>
      <c r="XK311" s="1182"/>
      <c r="XL311" s="1182"/>
      <c r="XM311" s="1182"/>
      <c r="XN311" s="1182"/>
      <c r="XO311" s="1182"/>
      <c r="XP311" s="1182"/>
      <c r="XQ311" s="1182"/>
      <c r="XR311" s="1182"/>
      <c r="XS311" s="1182"/>
      <c r="XT311" s="1182"/>
      <c r="XU311" s="1182"/>
      <c r="XV311" s="1182"/>
      <c r="XW311" s="1177"/>
      <c r="XX311" s="1182"/>
      <c r="XY311" s="1182"/>
      <c r="XZ311" s="1182"/>
      <c r="YA311" s="1182"/>
      <c r="YB311" s="1182"/>
      <c r="YC311" s="1182"/>
      <c r="YD311" s="1182"/>
      <c r="YE311" s="1182"/>
      <c r="YF311" s="1182"/>
      <c r="YG311" s="1182"/>
      <c r="YH311" s="1182"/>
      <c r="YI311" s="1182"/>
      <c r="YJ311" s="1182"/>
      <c r="YK311" s="1182"/>
      <c r="YL311" s="1177"/>
      <c r="YM311" s="1182"/>
      <c r="YN311" s="1182"/>
      <c r="YO311" s="1182"/>
      <c r="YP311" s="1182"/>
      <c r="YQ311" s="1182"/>
      <c r="YR311" s="1182"/>
      <c r="YS311" s="1182"/>
      <c r="YT311" s="1182"/>
      <c r="YU311" s="1182"/>
      <c r="YV311" s="1182"/>
      <c r="YW311" s="1182"/>
      <c r="YX311" s="1182"/>
      <c r="YY311" s="1182"/>
      <c r="YZ311" s="1182"/>
      <c r="ZA311" s="1177"/>
      <c r="ZB311" s="1182"/>
      <c r="ZC311" s="1182"/>
      <c r="ZD311" s="1182"/>
      <c r="ZE311" s="1182"/>
      <c r="ZF311" s="1182"/>
      <c r="ZG311" s="1182"/>
      <c r="ZH311" s="1182"/>
      <c r="ZI311" s="1182"/>
      <c r="ZJ311" s="1182"/>
      <c r="ZK311" s="1182"/>
      <c r="ZL311" s="1182"/>
      <c r="ZM311" s="1182"/>
      <c r="ZN311" s="1182"/>
      <c r="ZO311" s="1182"/>
      <c r="ZP311" s="1177"/>
      <c r="ZQ311" s="1182"/>
      <c r="ZR311" s="1182"/>
      <c r="ZS311" s="1182"/>
      <c r="ZT311" s="1182"/>
      <c r="ZU311" s="1182"/>
      <c r="ZV311" s="1182"/>
      <c r="ZW311" s="1182"/>
      <c r="ZX311" s="1182"/>
      <c r="ZY311" s="1182"/>
      <c r="ZZ311" s="1182"/>
      <c r="AAA311" s="1182"/>
      <c r="AAB311" s="1182"/>
      <c r="AAC311" s="1182"/>
      <c r="AAD311" s="1182"/>
      <c r="AAE311" s="1177"/>
      <c r="AAF311" s="1182"/>
      <c r="AAG311" s="1182"/>
      <c r="AAH311" s="1182"/>
      <c r="AAI311" s="1182"/>
      <c r="AAJ311" s="1182"/>
      <c r="AAK311" s="1182"/>
      <c r="AAL311" s="1182"/>
      <c r="AAM311" s="1182"/>
      <c r="AAN311" s="1182"/>
      <c r="AAO311" s="1182"/>
      <c r="AAP311" s="1182"/>
      <c r="AAQ311" s="1182"/>
      <c r="AAR311" s="1182"/>
      <c r="AAS311" s="1182"/>
      <c r="AAT311" s="1177"/>
      <c r="AAU311" s="1182"/>
      <c r="AAV311" s="1182"/>
      <c r="AAW311" s="1182"/>
      <c r="AAX311" s="1182"/>
      <c r="AAY311" s="1182"/>
      <c r="AAZ311" s="1182"/>
      <c r="ABA311" s="1182"/>
      <c r="ABB311" s="1182"/>
      <c r="ABC311" s="1182"/>
      <c r="ABD311" s="1182"/>
      <c r="ABE311" s="1182"/>
      <c r="ABF311" s="1182"/>
      <c r="ABG311" s="1182"/>
      <c r="ABH311" s="1182"/>
      <c r="ABI311" s="1177"/>
      <c r="ABJ311" s="1182"/>
      <c r="ABK311" s="1182"/>
      <c r="ABL311" s="1182"/>
      <c r="ABM311" s="1182"/>
      <c r="ABN311" s="1182"/>
      <c r="ABO311" s="1182"/>
      <c r="ABP311" s="1182"/>
      <c r="ABQ311" s="1182"/>
      <c r="ABR311" s="1182"/>
      <c r="ABS311" s="1182"/>
      <c r="ABT311" s="1182"/>
      <c r="ABU311" s="1182"/>
      <c r="ABV311" s="1182"/>
      <c r="ABW311" s="1182"/>
      <c r="ABX311" s="1177"/>
      <c r="ABY311" s="1182"/>
      <c r="ABZ311" s="1182"/>
      <c r="ACA311" s="1182"/>
      <c r="ACB311" s="1182"/>
      <c r="ACC311" s="1182"/>
      <c r="ACD311" s="1182"/>
      <c r="ACE311" s="1182"/>
      <c r="ACF311" s="1182"/>
      <c r="ACG311" s="1182"/>
      <c r="ACH311" s="1182"/>
      <c r="ACI311" s="1182"/>
      <c r="ACJ311" s="1182"/>
      <c r="ACK311" s="1182"/>
      <c r="ACL311" s="1182"/>
      <c r="ACM311" s="1177"/>
      <c r="ACN311" s="1182"/>
      <c r="ACO311" s="1182"/>
      <c r="ACP311" s="1182"/>
      <c r="ACQ311" s="1182"/>
      <c r="ACR311" s="1182"/>
      <c r="ACS311" s="1182"/>
      <c r="ACT311" s="1182"/>
      <c r="ACU311" s="1182"/>
      <c r="ACV311" s="1182"/>
      <c r="ACW311" s="1182"/>
      <c r="ACX311" s="1182"/>
      <c r="ACY311" s="1182"/>
      <c r="ACZ311" s="1182"/>
      <c r="ADA311" s="1182"/>
      <c r="ADB311" s="1177"/>
      <c r="ADC311" s="1182"/>
      <c r="ADD311" s="1182"/>
      <c r="ADE311" s="1182"/>
      <c r="ADF311" s="1182"/>
      <c r="ADG311" s="1182"/>
      <c r="ADH311" s="1182"/>
      <c r="ADI311" s="1182"/>
      <c r="ADJ311" s="1182"/>
      <c r="ADK311" s="1182"/>
      <c r="ADL311" s="1182"/>
      <c r="ADM311" s="1182"/>
      <c r="ADN311" s="1182"/>
      <c r="ADO311" s="1182"/>
      <c r="ADP311" s="1182"/>
      <c r="ADQ311" s="1177"/>
      <c r="ADR311" s="1182"/>
      <c r="ADS311" s="1182"/>
      <c r="ADT311" s="1182"/>
      <c r="ADU311" s="1182"/>
      <c r="ADV311" s="1182"/>
      <c r="ADW311" s="1182"/>
      <c r="ADX311" s="1182"/>
      <c r="ADY311" s="1182"/>
      <c r="ADZ311" s="1182"/>
      <c r="AEA311" s="1182"/>
      <c r="AEB311" s="1182"/>
      <c r="AEC311" s="1182"/>
      <c r="AED311" s="1182"/>
      <c r="AEE311" s="1182"/>
      <c r="AEF311" s="1177"/>
      <c r="AEG311" s="1182"/>
      <c r="AEH311" s="1182"/>
      <c r="AEI311" s="1182"/>
      <c r="AEJ311" s="1182"/>
      <c r="AEK311" s="1182"/>
      <c r="AEL311" s="1182"/>
      <c r="AEM311" s="1182"/>
      <c r="AEN311" s="1182"/>
      <c r="AEO311" s="1182"/>
      <c r="AEP311" s="1182"/>
      <c r="AEQ311" s="1182"/>
      <c r="AER311" s="1182"/>
      <c r="AES311" s="1182"/>
      <c r="AET311" s="1182"/>
      <c r="AEU311" s="1177"/>
      <c r="AEV311" s="1182"/>
      <c r="AEW311" s="1182"/>
      <c r="AEX311" s="1182"/>
      <c r="AEY311" s="1182"/>
      <c r="AEZ311" s="1182"/>
      <c r="AFA311" s="1182"/>
      <c r="AFB311" s="1182"/>
      <c r="AFC311" s="1182"/>
      <c r="AFD311" s="1182"/>
      <c r="AFE311" s="1182"/>
      <c r="AFF311" s="1182"/>
      <c r="AFG311" s="1182"/>
      <c r="AFH311" s="1182"/>
      <c r="AFI311" s="1182"/>
      <c r="AFJ311" s="1177"/>
      <c r="AFK311" s="1182"/>
      <c r="AFL311" s="1182"/>
      <c r="AFM311" s="1182"/>
      <c r="AFN311" s="1182"/>
      <c r="AFO311" s="1182"/>
      <c r="AFP311" s="1182"/>
      <c r="AFQ311" s="1182"/>
      <c r="AFR311" s="1182"/>
      <c r="AFS311" s="1182"/>
      <c r="AFT311" s="1182"/>
      <c r="AFU311" s="1182"/>
      <c r="AFV311" s="1182"/>
      <c r="AFW311" s="1182"/>
      <c r="AFX311" s="1182"/>
      <c r="AFY311" s="1177"/>
      <c r="AFZ311" s="1182"/>
      <c r="AGA311" s="1182"/>
      <c r="AGB311" s="1182"/>
      <c r="AGC311" s="1182"/>
      <c r="AGD311" s="1182"/>
      <c r="AGE311" s="1182"/>
      <c r="AGF311" s="1182"/>
      <c r="AGG311" s="1182"/>
      <c r="AGH311" s="1182"/>
      <c r="AGI311" s="1182"/>
      <c r="AGJ311" s="1182"/>
      <c r="AGK311" s="1182"/>
      <c r="AGL311" s="1182"/>
      <c r="AGM311" s="1182"/>
      <c r="AGN311" s="1177"/>
      <c r="AGO311" s="1182"/>
      <c r="AGP311" s="1182"/>
      <c r="AGQ311" s="1182"/>
      <c r="AGR311" s="1182"/>
      <c r="AGS311" s="1182"/>
      <c r="AGT311" s="1182"/>
      <c r="AGU311" s="1182"/>
      <c r="AGV311" s="1182"/>
      <c r="AGW311" s="1182"/>
      <c r="AGX311" s="1182"/>
      <c r="AGY311" s="1182"/>
      <c r="AGZ311" s="1182"/>
      <c r="AHA311" s="1182"/>
      <c r="AHB311" s="1182"/>
      <c r="AHC311" s="1177"/>
      <c r="AHD311" s="1182"/>
      <c r="AHE311" s="1182"/>
      <c r="AHF311" s="1182"/>
      <c r="AHG311" s="1182"/>
      <c r="AHH311" s="1182"/>
      <c r="AHI311" s="1182"/>
      <c r="AHJ311" s="1182"/>
      <c r="AHK311" s="1182"/>
      <c r="AHL311" s="1182"/>
      <c r="AHM311" s="1182"/>
      <c r="AHN311" s="1182"/>
      <c r="AHO311" s="1182"/>
      <c r="AHP311" s="1182"/>
      <c r="AHQ311" s="1182"/>
      <c r="AHR311" s="1177"/>
      <c r="AHS311" s="1182"/>
      <c r="AHT311" s="1182"/>
      <c r="AHU311" s="1182"/>
      <c r="AHV311" s="1182"/>
      <c r="AHW311" s="1182"/>
      <c r="AHX311" s="1182"/>
      <c r="AHY311" s="1182"/>
      <c r="AHZ311" s="1182"/>
      <c r="AIA311" s="1182"/>
      <c r="AIB311" s="1182"/>
      <c r="AIC311" s="1182"/>
      <c r="AID311" s="1182"/>
      <c r="AIE311" s="1182"/>
      <c r="AIF311" s="1182"/>
      <c r="AIG311" s="1177"/>
      <c r="AIH311" s="1182"/>
      <c r="AII311" s="1182"/>
      <c r="AIJ311" s="1182"/>
      <c r="AIK311" s="1182"/>
      <c r="AIL311" s="1182"/>
      <c r="AIM311" s="1182"/>
      <c r="AIN311" s="1182"/>
      <c r="AIO311" s="1182"/>
      <c r="AIP311" s="1182"/>
      <c r="AIQ311" s="1182"/>
      <c r="AIR311" s="1182"/>
      <c r="AIS311" s="1182"/>
      <c r="AIT311" s="1182"/>
      <c r="AIU311" s="1182"/>
      <c r="AIV311" s="1177"/>
      <c r="AIW311" s="1182"/>
      <c r="AIX311" s="1182"/>
      <c r="AIY311" s="1182"/>
      <c r="AIZ311" s="1182"/>
      <c r="AJA311" s="1182"/>
      <c r="AJB311" s="1182"/>
      <c r="AJC311" s="1182"/>
      <c r="AJD311" s="1182"/>
      <c r="AJE311" s="1182"/>
      <c r="AJF311" s="1182"/>
      <c r="AJG311" s="1182"/>
      <c r="AJH311" s="1182"/>
      <c r="AJI311" s="1182"/>
      <c r="AJJ311" s="1182"/>
      <c r="AJK311" s="1177"/>
      <c r="AJL311" s="1182"/>
      <c r="AJM311" s="1182"/>
      <c r="AJN311" s="1182"/>
      <c r="AJO311" s="1182"/>
      <c r="AJP311" s="1182"/>
      <c r="AJQ311" s="1182"/>
      <c r="AJR311" s="1182"/>
      <c r="AJS311" s="1182"/>
      <c r="AJT311" s="1182"/>
      <c r="AJU311" s="1182"/>
      <c r="AJV311" s="1182"/>
      <c r="AJW311" s="1182"/>
      <c r="AJX311" s="1182"/>
      <c r="AJY311" s="1182"/>
      <c r="AJZ311" s="1177"/>
      <c r="AKA311" s="1182"/>
      <c r="AKB311" s="1182"/>
      <c r="AKC311" s="1182"/>
      <c r="AKD311" s="1182"/>
      <c r="AKE311" s="1182"/>
      <c r="AKF311" s="1182"/>
      <c r="AKG311" s="1182"/>
      <c r="AKH311" s="1182"/>
      <c r="AKI311" s="1182"/>
      <c r="AKJ311" s="1182"/>
      <c r="AKK311" s="1182"/>
      <c r="AKL311" s="1182"/>
      <c r="AKM311" s="1182"/>
      <c r="AKN311" s="1182"/>
      <c r="AKO311" s="1177"/>
      <c r="AKP311" s="1182"/>
      <c r="AKQ311" s="1182"/>
      <c r="AKR311" s="1182"/>
      <c r="AKS311" s="1182"/>
      <c r="AKT311" s="1182"/>
      <c r="AKU311" s="1182"/>
      <c r="AKV311" s="1182"/>
      <c r="AKW311" s="1182"/>
      <c r="AKX311" s="1182"/>
      <c r="AKY311" s="1182"/>
      <c r="AKZ311" s="1182"/>
      <c r="ALA311" s="1182"/>
      <c r="ALB311" s="1182"/>
      <c r="ALC311" s="1182"/>
      <c r="ALD311" s="1177"/>
      <c r="ALE311" s="1182"/>
      <c r="ALF311" s="1182"/>
      <c r="ALG311" s="1182"/>
      <c r="ALH311" s="1182"/>
      <c r="ALI311" s="1182"/>
      <c r="ALJ311" s="1182"/>
      <c r="ALK311" s="1182"/>
      <c r="ALL311" s="1182"/>
      <c r="ALM311" s="1182"/>
      <c r="ALN311" s="1182"/>
      <c r="ALO311" s="1182"/>
      <c r="ALP311" s="1182"/>
      <c r="ALQ311" s="1182"/>
      <c r="ALR311" s="1182"/>
      <c r="ALS311" s="1177"/>
      <c r="ALT311" s="1182"/>
      <c r="ALU311" s="1182"/>
      <c r="ALV311" s="1182"/>
      <c r="ALW311" s="1182"/>
      <c r="ALX311" s="1182"/>
      <c r="ALY311" s="1182"/>
      <c r="ALZ311" s="1182"/>
      <c r="AMA311" s="1182"/>
      <c r="AMB311" s="1182"/>
      <c r="AMC311" s="1182"/>
      <c r="AMD311" s="1182"/>
      <c r="AME311" s="1182"/>
      <c r="AMF311" s="1182"/>
      <c r="AMG311" s="1182"/>
      <c r="AMH311" s="1177"/>
      <c r="AMI311" s="1182"/>
      <c r="AMJ311" s="1182"/>
      <c r="AMK311" s="1182"/>
      <c r="AML311" s="1182"/>
      <c r="AMM311" s="1182"/>
      <c r="AMN311" s="1182"/>
      <c r="AMO311" s="1182"/>
      <c r="AMP311" s="1182"/>
      <c r="AMQ311" s="1182"/>
      <c r="AMR311" s="1182"/>
      <c r="AMS311" s="1182"/>
      <c r="AMT311" s="1182"/>
      <c r="AMU311" s="1182"/>
      <c r="AMV311" s="1182"/>
      <c r="AMW311" s="1177"/>
      <c r="AMX311" s="1182"/>
      <c r="AMY311" s="1182"/>
      <c r="AMZ311" s="1182"/>
      <c r="ANA311" s="1182"/>
      <c r="ANB311" s="1182"/>
      <c r="ANC311" s="1182"/>
      <c r="AND311" s="1182"/>
      <c r="ANE311" s="1182"/>
      <c r="ANF311" s="1182"/>
      <c r="ANG311" s="1182"/>
      <c r="ANH311" s="1182"/>
      <c r="ANI311" s="1182"/>
      <c r="ANJ311" s="1182"/>
      <c r="ANK311" s="1182"/>
      <c r="ANL311" s="1177"/>
      <c r="ANM311" s="1182"/>
      <c r="ANN311" s="1182"/>
      <c r="ANO311" s="1182"/>
      <c r="ANP311" s="1182"/>
      <c r="ANQ311" s="1182"/>
      <c r="ANR311" s="1182"/>
      <c r="ANS311" s="1182"/>
      <c r="ANT311" s="1182"/>
      <c r="ANU311" s="1182"/>
      <c r="ANV311" s="1182"/>
      <c r="ANW311" s="1182"/>
      <c r="ANX311" s="1182"/>
      <c r="ANY311" s="1182"/>
      <c r="ANZ311" s="1182"/>
      <c r="AOA311" s="1177"/>
      <c r="AOB311" s="1182"/>
      <c r="AOC311" s="1182"/>
      <c r="AOD311" s="1182"/>
      <c r="AOE311" s="1182"/>
      <c r="AOF311" s="1182"/>
      <c r="AOG311" s="1182"/>
      <c r="AOH311" s="1182"/>
      <c r="AOI311" s="1182"/>
      <c r="AOJ311" s="1182"/>
      <c r="AOK311" s="1182"/>
      <c r="AOL311" s="1182"/>
      <c r="AOM311" s="1182"/>
      <c r="AON311" s="1182"/>
      <c r="AOO311" s="1182"/>
      <c r="AOP311" s="1177"/>
      <c r="AOQ311" s="1182"/>
      <c r="AOR311" s="1182"/>
      <c r="AOS311" s="1182"/>
      <c r="AOT311" s="1182"/>
      <c r="AOU311" s="1182"/>
      <c r="AOV311" s="1182"/>
      <c r="AOW311" s="1182"/>
      <c r="AOX311" s="1182"/>
      <c r="AOY311" s="1182"/>
      <c r="AOZ311" s="1182"/>
      <c r="APA311" s="1182"/>
      <c r="APB311" s="1182"/>
      <c r="APC311" s="1182"/>
      <c r="APD311" s="1182"/>
      <c r="APE311" s="1177"/>
      <c r="APF311" s="1182"/>
      <c r="APG311" s="1182"/>
      <c r="APH311" s="1182"/>
      <c r="API311" s="1182"/>
      <c r="APJ311" s="1182"/>
      <c r="APK311" s="1182"/>
      <c r="APL311" s="1182"/>
      <c r="APM311" s="1182"/>
      <c r="APN311" s="1182"/>
      <c r="APO311" s="1182"/>
      <c r="APP311" s="1182"/>
      <c r="APQ311" s="1182"/>
      <c r="APR311" s="1182"/>
      <c r="APS311" s="1182"/>
      <c r="APT311" s="1177"/>
      <c r="APU311" s="1182"/>
      <c r="APV311" s="1182"/>
      <c r="APW311" s="1182"/>
      <c r="APX311" s="1182"/>
      <c r="APY311" s="1182"/>
      <c r="APZ311" s="1182"/>
      <c r="AQA311" s="1182"/>
      <c r="AQB311" s="1182"/>
      <c r="AQC311" s="1182"/>
      <c r="AQD311" s="1182"/>
      <c r="AQE311" s="1182"/>
      <c r="AQF311" s="1182"/>
      <c r="AQG311" s="1182"/>
      <c r="AQH311" s="1182"/>
      <c r="AQI311" s="1177"/>
      <c r="AQJ311" s="1182"/>
      <c r="AQK311" s="1182"/>
      <c r="AQL311" s="1182"/>
      <c r="AQM311" s="1182"/>
      <c r="AQN311" s="1182"/>
      <c r="AQO311" s="1182"/>
      <c r="AQP311" s="1182"/>
      <c r="AQQ311" s="1182"/>
      <c r="AQR311" s="1182"/>
      <c r="AQS311" s="1182"/>
      <c r="AQT311" s="1182"/>
      <c r="AQU311" s="1182"/>
      <c r="AQV311" s="1182"/>
      <c r="AQW311" s="1182"/>
      <c r="AQX311" s="1177"/>
      <c r="AQY311" s="1182"/>
      <c r="AQZ311" s="1182"/>
      <c r="ARA311" s="1182"/>
      <c r="ARB311" s="1182"/>
      <c r="ARC311" s="1182"/>
      <c r="ARD311" s="1182"/>
      <c r="ARE311" s="1182"/>
      <c r="ARF311" s="1182"/>
      <c r="ARG311" s="1182"/>
      <c r="ARH311" s="1182"/>
      <c r="ARI311" s="1182"/>
      <c r="ARJ311" s="1182"/>
      <c r="ARK311" s="1182"/>
      <c r="ARL311" s="1182"/>
      <c r="ARM311" s="1177"/>
      <c r="ARN311" s="1182"/>
      <c r="ARO311" s="1182"/>
      <c r="ARP311" s="1182"/>
      <c r="ARQ311" s="1182"/>
      <c r="ARR311" s="1182"/>
      <c r="ARS311" s="1182"/>
      <c r="ART311" s="1182"/>
      <c r="ARU311" s="1182"/>
      <c r="ARV311" s="1182"/>
      <c r="ARW311" s="1182"/>
      <c r="ARX311" s="1182"/>
      <c r="ARY311" s="1182"/>
      <c r="ARZ311" s="1182"/>
      <c r="ASA311" s="1182"/>
      <c r="ASB311" s="1177"/>
      <c r="ASC311" s="1182"/>
      <c r="ASD311" s="1182"/>
      <c r="ASE311" s="1182"/>
      <c r="ASF311" s="1182"/>
      <c r="ASG311" s="1182"/>
      <c r="ASH311" s="1182"/>
      <c r="ASI311" s="1182"/>
      <c r="ASJ311" s="1182"/>
      <c r="ASK311" s="1182"/>
      <c r="ASL311" s="1182"/>
      <c r="ASM311" s="1182"/>
      <c r="ASN311" s="1182"/>
      <c r="ASO311" s="1182"/>
      <c r="ASP311" s="1182"/>
      <c r="ASQ311" s="1177"/>
      <c r="ASR311" s="1182"/>
      <c r="ASS311" s="1182"/>
      <c r="AST311" s="1182"/>
      <c r="ASU311" s="1182"/>
      <c r="ASV311" s="1182"/>
      <c r="ASW311" s="1182"/>
      <c r="ASX311" s="1182"/>
      <c r="ASY311" s="1182"/>
      <c r="ASZ311" s="1182"/>
      <c r="ATA311" s="1182"/>
      <c r="ATB311" s="1182"/>
      <c r="ATC311" s="1182"/>
      <c r="ATD311" s="1182"/>
      <c r="ATE311" s="1182"/>
      <c r="ATF311" s="1177"/>
      <c r="ATG311" s="1182"/>
      <c r="ATH311" s="1182"/>
      <c r="ATI311" s="1182"/>
      <c r="ATJ311" s="1182"/>
      <c r="ATK311" s="1182"/>
      <c r="ATL311" s="1182"/>
      <c r="ATM311" s="1182"/>
      <c r="ATN311" s="1182"/>
      <c r="ATO311" s="1182"/>
      <c r="ATP311" s="1182"/>
      <c r="ATQ311" s="1182"/>
      <c r="ATR311" s="1182"/>
      <c r="ATS311" s="1182"/>
      <c r="ATT311" s="1182"/>
      <c r="ATU311" s="1177"/>
      <c r="ATV311" s="1182"/>
      <c r="ATW311" s="1182"/>
      <c r="ATX311" s="1182"/>
      <c r="ATY311" s="1182"/>
      <c r="ATZ311" s="1182"/>
      <c r="AUA311" s="1182"/>
      <c r="AUB311" s="1182"/>
      <c r="AUC311" s="1182"/>
      <c r="AUD311" s="1182"/>
      <c r="AUE311" s="1182"/>
      <c r="AUF311" s="1182"/>
      <c r="AUG311" s="1182"/>
      <c r="AUH311" s="1182"/>
      <c r="AUI311" s="1182"/>
      <c r="AUJ311" s="1177"/>
      <c r="AUK311" s="1182"/>
      <c r="AUL311" s="1182"/>
      <c r="AUM311" s="1182"/>
      <c r="AUN311" s="1182"/>
      <c r="AUO311" s="1182"/>
      <c r="AUP311" s="1182"/>
      <c r="AUQ311" s="1182"/>
      <c r="AUR311" s="1182"/>
      <c r="AUS311" s="1182"/>
      <c r="AUT311" s="1182"/>
      <c r="AUU311" s="1182"/>
      <c r="AUV311" s="1182"/>
      <c r="AUW311" s="1182"/>
      <c r="AUX311" s="1182"/>
      <c r="AUY311" s="1177"/>
      <c r="AUZ311" s="1182"/>
      <c r="AVA311" s="1182"/>
      <c r="AVB311" s="1182"/>
      <c r="AVC311" s="1182"/>
      <c r="AVD311" s="1182"/>
      <c r="AVE311" s="1182"/>
      <c r="AVF311" s="1182"/>
      <c r="AVG311" s="1182"/>
      <c r="AVH311" s="1182"/>
      <c r="AVI311" s="1182"/>
      <c r="AVJ311" s="1182"/>
      <c r="AVK311" s="1182"/>
      <c r="AVL311" s="1182"/>
      <c r="AVM311" s="1182"/>
      <c r="AVN311" s="1177"/>
      <c r="AVO311" s="1182"/>
      <c r="AVP311" s="1182"/>
      <c r="AVQ311" s="1182"/>
      <c r="AVR311" s="1182"/>
      <c r="AVS311" s="1182"/>
      <c r="AVT311" s="1182"/>
      <c r="AVU311" s="1182"/>
      <c r="AVV311" s="1182"/>
      <c r="AVW311" s="1182"/>
      <c r="AVX311" s="1182"/>
      <c r="AVY311" s="1182"/>
      <c r="AVZ311" s="1182"/>
      <c r="AWA311" s="1182"/>
      <c r="AWB311" s="1182"/>
      <c r="AWC311" s="1177"/>
      <c r="AWD311" s="1182"/>
      <c r="AWE311" s="1182"/>
      <c r="AWF311" s="1182"/>
      <c r="AWG311" s="1182"/>
      <c r="AWH311" s="1182"/>
      <c r="AWI311" s="1182"/>
      <c r="AWJ311" s="1182"/>
      <c r="AWK311" s="1182"/>
      <c r="AWL311" s="1182"/>
      <c r="AWM311" s="1182"/>
      <c r="AWN311" s="1182"/>
      <c r="AWO311" s="1182"/>
      <c r="AWP311" s="1182"/>
      <c r="AWQ311" s="1182"/>
      <c r="AWR311" s="1177"/>
      <c r="AWS311" s="1182"/>
      <c r="AWT311" s="1182"/>
      <c r="AWU311" s="1182"/>
      <c r="AWV311" s="1182"/>
      <c r="AWW311" s="1182"/>
      <c r="AWX311" s="1182"/>
      <c r="AWY311" s="1182"/>
      <c r="AWZ311" s="1182"/>
      <c r="AXA311" s="1182"/>
      <c r="AXB311" s="1182"/>
      <c r="AXC311" s="1182"/>
      <c r="AXD311" s="1182"/>
      <c r="AXE311" s="1182"/>
      <c r="AXF311" s="1182"/>
      <c r="AXG311" s="1177"/>
      <c r="AXH311" s="1182"/>
      <c r="AXI311" s="1182"/>
      <c r="AXJ311" s="1182"/>
      <c r="AXK311" s="1182"/>
      <c r="AXL311" s="1182"/>
      <c r="AXM311" s="1182"/>
      <c r="AXN311" s="1182"/>
      <c r="AXO311" s="1182"/>
      <c r="AXP311" s="1182"/>
      <c r="AXQ311" s="1182"/>
      <c r="AXR311" s="1182"/>
      <c r="AXS311" s="1182"/>
      <c r="AXT311" s="1182"/>
      <c r="AXU311" s="1182"/>
      <c r="AXV311" s="1177"/>
      <c r="AXW311" s="1182"/>
      <c r="AXX311" s="1182"/>
      <c r="AXY311" s="1182"/>
      <c r="AXZ311" s="1182"/>
      <c r="AYA311" s="1182"/>
      <c r="AYB311" s="1182"/>
      <c r="AYC311" s="1182"/>
      <c r="AYD311" s="1182"/>
      <c r="AYE311" s="1182"/>
      <c r="AYF311" s="1182"/>
      <c r="AYG311" s="1182"/>
      <c r="AYH311" s="1182"/>
      <c r="AYI311" s="1182"/>
      <c r="AYJ311" s="1182"/>
      <c r="AYK311" s="1177"/>
      <c r="AYL311" s="1182"/>
      <c r="AYM311" s="1182"/>
      <c r="AYN311" s="1182"/>
      <c r="AYO311" s="1182"/>
      <c r="AYP311" s="1182"/>
      <c r="AYQ311" s="1182"/>
      <c r="AYR311" s="1182"/>
      <c r="AYS311" s="1182"/>
      <c r="AYT311" s="1182"/>
      <c r="AYU311" s="1182"/>
      <c r="AYV311" s="1182"/>
      <c r="AYW311" s="1182"/>
      <c r="AYX311" s="1182"/>
      <c r="AYY311" s="1182"/>
      <c r="AYZ311" s="1177"/>
      <c r="AZA311" s="1182"/>
      <c r="AZB311" s="1182"/>
      <c r="AZC311" s="1182"/>
      <c r="AZD311" s="1182"/>
      <c r="AZE311" s="1182"/>
      <c r="AZF311" s="1182"/>
      <c r="AZG311" s="1182"/>
      <c r="AZH311" s="1182"/>
      <c r="AZI311" s="1182"/>
      <c r="AZJ311" s="1182"/>
      <c r="AZK311" s="1182"/>
      <c r="AZL311" s="1182"/>
      <c r="AZM311" s="1182"/>
      <c r="AZN311" s="1182"/>
      <c r="AZO311" s="1177"/>
      <c r="AZP311" s="1182"/>
      <c r="AZQ311" s="1182"/>
      <c r="AZR311" s="1182"/>
      <c r="AZS311" s="1182"/>
      <c r="AZT311" s="1182"/>
      <c r="AZU311" s="1182"/>
      <c r="AZV311" s="1182"/>
      <c r="AZW311" s="1182"/>
      <c r="AZX311" s="1182"/>
      <c r="AZY311" s="1182"/>
      <c r="AZZ311" s="1182"/>
      <c r="BAA311" s="1182"/>
      <c r="BAB311" s="1182"/>
      <c r="BAC311" s="1182"/>
      <c r="BAD311" s="1177"/>
      <c r="BAE311" s="1182"/>
      <c r="BAF311" s="1182"/>
      <c r="BAG311" s="1182"/>
      <c r="BAH311" s="1182"/>
      <c r="BAI311" s="1182"/>
      <c r="BAJ311" s="1182"/>
      <c r="BAK311" s="1182"/>
      <c r="BAL311" s="1182"/>
      <c r="BAM311" s="1182"/>
      <c r="BAN311" s="1182"/>
      <c r="BAO311" s="1182"/>
      <c r="BAP311" s="1182"/>
      <c r="BAQ311" s="1182"/>
      <c r="BAR311" s="1182"/>
      <c r="BAS311" s="1177"/>
      <c r="BAT311" s="1182"/>
      <c r="BAU311" s="1182"/>
      <c r="BAV311" s="1182"/>
      <c r="BAW311" s="1182"/>
      <c r="BAX311" s="1182"/>
      <c r="BAY311" s="1182"/>
      <c r="BAZ311" s="1182"/>
      <c r="BBA311" s="1182"/>
      <c r="BBB311" s="1182"/>
      <c r="BBC311" s="1182"/>
      <c r="BBD311" s="1182"/>
      <c r="BBE311" s="1182"/>
      <c r="BBF311" s="1182"/>
      <c r="BBG311" s="1182"/>
      <c r="BBH311" s="1177"/>
      <c r="BBI311" s="1182"/>
      <c r="BBJ311" s="1182"/>
      <c r="BBK311" s="1182"/>
      <c r="BBL311" s="1182"/>
      <c r="BBM311" s="1182"/>
      <c r="BBN311" s="1182"/>
      <c r="BBO311" s="1182"/>
      <c r="BBP311" s="1182"/>
      <c r="BBQ311" s="1182"/>
      <c r="BBR311" s="1182"/>
      <c r="BBS311" s="1182"/>
      <c r="BBT311" s="1182"/>
      <c r="BBU311" s="1182"/>
      <c r="BBV311" s="1182"/>
      <c r="BBW311" s="1177"/>
      <c r="BBX311" s="1182"/>
      <c r="BBY311" s="1182"/>
      <c r="BBZ311" s="1182"/>
      <c r="BCA311" s="1182"/>
      <c r="BCB311" s="1182"/>
      <c r="BCC311" s="1182"/>
      <c r="BCD311" s="1182"/>
      <c r="BCE311" s="1182"/>
      <c r="BCF311" s="1182"/>
      <c r="BCG311" s="1182"/>
      <c r="BCH311" s="1182"/>
      <c r="BCI311" s="1182"/>
      <c r="BCJ311" s="1182"/>
      <c r="BCK311" s="1182"/>
      <c r="BCL311" s="1177"/>
      <c r="BCM311" s="1182"/>
      <c r="BCN311" s="1182"/>
      <c r="BCO311" s="1182"/>
      <c r="BCP311" s="1182"/>
      <c r="BCQ311" s="1182"/>
      <c r="BCR311" s="1182"/>
      <c r="BCS311" s="1182"/>
      <c r="BCT311" s="1182"/>
      <c r="BCU311" s="1182"/>
      <c r="BCV311" s="1182"/>
      <c r="BCW311" s="1182"/>
      <c r="BCX311" s="1182"/>
      <c r="BCY311" s="1182"/>
      <c r="BCZ311" s="1182"/>
      <c r="BDA311" s="1177"/>
      <c r="BDB311" s="1182"/>
      <c r="BDC311" s="1182"/>
      <c r="BDD311" s="1182"/>
      <c r="BDE311" s="1182"/>
      <c r="BDF311" s="1182"/>
      <c r="BDG311" s="1182"/>
      <c r="BDH311" s="1182"/>
      <c r="BDI311" s="1182"/>
      <c r="BDJ311" s="1182"/>
      <c r="BDK311" s="1182"/>
      <c r="BDL311" s="1182"/>
      <c r="BDM311" s="1182"/>
      <c r="BDN311" s="1182"/>
      <c r="BDO311" s="1182"/>
      <c r="BDP311" s="1177"/>
      <c r="BDQ311" s="1182"/>
      <c r="BDR311" s="1182"/>
      <c r="BDS311" s="1182"/>
      <c r="BDT311" s="1182"/>
      <c r="BDU311" s="1182"/>
      <c r="BDV311" s="1182"/>
      <c r="BDW311" s="1182"/>
      <c r="BDX311" s="1182"/>
      <c r="BDY311" s="1182"/>
      <c r="BDZ311" s="1182"/>
      <c r="BEA311" s="1182"/>
      <c r="BEB311" s="1182"/>
      <c r="BEC311" s="1182"/>
      <c r="BED311" s="1182"/>
      <c r="BEE311" s="1177"/>
      <c r="BEF311" s="1182"/>
      <c r="BEG311" s="1182"/>
      <c r="BEH311" s="1182"/>
      <c r="BEI311" s="1182"/>
      <c r="BEJ311" s="1182"/>
      <c r="BEK311" s="1182"/>
      <c r="BEL311" s="1182"/>
      <c r="BEM311" s="1182"/>
      <c r="BEN311" s="1182"/>
      <c r="BEO311" s="1182"/>
      <c r="BEP311" s="1182"/>
      <c r="BEQ311" s="1182"/>
      <c r="BER311" s="1182"/>
      <c r="BES311" s="1182"/>
      <c r="BET311" s="1177"/>
      <c r="BEU311" s="1182"/>
      <c r="BEV311" s="1182"/>
      <c r="BEW311" s="1182"/>
      <c r="BEX311" s="1182"/>
      <c r="BEY311" s="1182"/>
      <c r="BEZ311" s="1182"/>
      <c r="BFA311" s="1182"/>
      <c r="BFB311" s="1182"/>
      <c r="BFC311" s="1182"/>
      <c r="BFD311" s="1182"/>
      <c r="BFE311" s="1182"/>
      <c r="BFF311" s="1182"/>
      <c r="BFG311" s="1182"/>
      <c r="BFH311" s="1182"/>
      <c r="BFI311" s="1177"/>
      <c r="BFJ311" s="1182"/>
      <c r="BFK311" s="1182"/>
      <c r="BFL311" s="1182"/>
      <c r="BFM311" s="1182"/>
      <c r="BFN311" s="1182"/>
      <c r="BFO311" s="1182"/>
      <c r="BFP311" s="1182"/>
      <c r="BFQ311" s="1182"/>
      <c r="BFR311" s="1182"/>
      <c r="BFS311" s="1182"/>
      <c r="BFT311" s="1182"/>
      <c r="BFU311" s="1182"/>
      <c r="BFV311" s="1182"/>
      <c r="BFW311" s="1182"/>
      <c r="BFX311" s="1177"/>
      <c r="BFY311" s="1182"/>
      <c r="BFZ311" s="1182"/>
      <c r="BGA311" s="1182"/>
      <c r="BGB311" s="1182"/>
      <c r="BGC311" s="1182"/>
      <c r="BGD311" s="1182"/>
      <c r="BGE311" s="1182"/>
      <c r="BGF311" s="1182"/>
      <c r="BGG311" s="1182"/>
      <c r="BGH311" s="1182"/>
      <c r="BGI311" s="1182"/>
      <c r="BGJ311" s="1182"/>
      <c r="BGK311" s="1182"/>
      <c r="BGL311" s="1182"/>
      <c r="BGM311" s="1177"/>
      <c r="BGN311" s="1182"/>
      <c r="BGO311" s="1182"/>
      <c r="BGP311" s="1182"/>
      <c r="BGQ311" s="1182"/>
      <c r="BGR311" s="1182"/>
      <c r="BGS311" s="1182"/>
      <c r="BGT311" s="1182"/>
      <c r="BGU311" s="1182"/>
      <c r="BGV311" s="1182"/>
      <c r="BGW311" s="1182"/>
      <c r="BGX311" s="1182"/>
      <c r="BGY311" s="1182"/>
      <c r="BGZ311" s="1182"/>
      <c r="BHA311" s="1182"/>
      <c r="BHB311" s="1177"/>
      <c r="BHC311" s="1182"/>
      <c r="BHD311" s="1182"/>
      <c r="BHE311" s="1182"/>
      <c r="BHF311" s="1182"/>
      <c r="BHG311" s="1182"/>
      <c r="BHH311" s="1182"/>
      <c r="BHI311" s="1182"/>
      <c r="BHJ311" s="1182"/>
      <c r="BHK311" s="1182"/>
      <c r="BHL311" s="1182"/>
      <c r="BHM311" s="1182"/>
      <c r="BHN311" s="1182"/>
      <c r="BHO311" s="1182"/>
      <c r="BHP311" s="1182"/>
      <c r="BHQ311" s="1177"/>
      <c r="BHR311" s="1182"/>
      <c r="BHS311" s="1182"/>
      <c r="BHT311" s="1182"/>
      <c r="BHU311" s="1182"/>
      <c r="BHV311" s="1182"/>
      <c r="BHW311" s="1182"/>
      <c r="BHX311" s="1182"/>
      <c r="BHY311" s="1182"/>
      <c r="BHZ311" s="1182"/>
      <c r="BIA311" s="1182"/>
      <c r="BIB311" s="1182"/>
      <c r="BIC311" s="1182"/>
      <c r="BID311" s="1182"/>
      <c r="BIE311" s="1182"/>
      <c r="BIF311" s="1177"/>
      <c r="BIG311" s="1182"/>
      <c r="BIH311" s="1182"/>
      <c r="BII311" s="1182"/>
      <c r="BIJ311" s="1182"/>
      <c r="BIK311" s="1182"/>
      <c r="BIL311" s="1182"/>
      <c r="BIM311" s="1182"/>
      <c r="BIN311" s="1182"/>
      <c r="BIO311" s="1182"/>
      <c r="BIP311" s="1182"/>
      <c r="BIQ311" s="1182"/>
      <c r="BIR311" s="1182"/>
      <c r="BIS311" s="1182"/>
      <c r="BIT311" s="1182"/>
      <c r="BIU311" s="1177"/>
      <c r="BIV311" s="1182"/>
      <c r="BIW311" s="1182"/>
      <c r="BIX311" s="1182"/>
      <c r="BIY311" s="1182"/>
      <c r="BIZ311" s="1182"/>
      <c r="BJA311" s="1182"/>
      <c r="BJB311" s="1182"/>
      <c r="BJC311" s="1182"/>
      <c r="BJD311" s="1182"/>
      <c r="BJE311" s="1182"/>
      <c r="BJF311" s="1182"/>
      <c r="BJG311" s="1182"/>
      <c r="BJH311" s="1182"/>
      <c r="BJI311" s="1182"/>
      <c r="BJJ311" s="1177"/>
      <c r="BJK311" s="1182"/>
      <c r="BJL311" s="1182"/>
      <c r="BJM311" s="1182"/>
      <c r="BJN311" s="1182"/>
      <c r="BJO311" s="1182"/>
      <c r="BJP311" s="1182"/>
      <c r="BJQ311" s="1182"/>
      <c r="BJR311" s="1182"/>
      <c r="BJS311" s="1182"/>
      <c r="BJT311" s="1182"/>
      <c r="BJU311" s="1182"/>
      <c r="BJV311" s="1182"/>
      <c r="BJW311" s="1182"/>
      <c r="BJX311" s="1182"/>
      <c r="BJY311" s="1177"/>
      <c r="BJZ311" s="1182"/>
      <c r="BKA311" s="1182"/>
      <c r="BKB311" s="1182"/>
      <c r="BKC311" s="1182"/>
      <c r="BKD311" s="1182"/>
      <c r="BKE311" s="1182"/>
      <c r="BKF311" s="1182"/>
      <c r="BKG311" s="1182"/>
      <c r="BKH311" s="1182"/>
      <c r="BKI311" s="1182"/>
      <c r="BKJ311" s="1182"/>
      <c r="BKK311" s="1182"/>
      <c r="BKL311" s="1182"/>
      <c r="BKM311" s="1182"/>
      <c r="BKN311" s="1177"/>
      <c r="BKO311" s="1182"/>
      <c r="BKP311" s="1182"/>
      <c r="BKQ311" s="1182"/>
      <c r="BKR311" s="1182"/>
      <c r="BKS311" s="1182"/>
      <c r="BKT311" s="1182"/>
      <c r="BKU311" s="1182"/>
      <c r="BKV311" s="1182"/>
      <c r="BKW311" s="1182"/>
      <c r="BKX311" s="1182"/>
      <c r="BKY311" s="1182"/>
      <c r="BKZ311" s="1182"/>
      <c r="BLA311" s="1182"/>
      <c r="BLB311" s="1182"/>
      <c r="BLC311" s="1177"/>
      <c r="BLD311" s="1182"/>
      <c r="BLE311" s="1182"/>
      <c r="BLF311" s="1182"/>
      <c r="BLG311" s="1182"/>
      <c r="BLH311" s="1182"/>
      <c r="BLI311" s="1182"/>
      <c r="BLJ311" s="1182"/>
      <c r="BLK311" s="1182"/>
      <c r="BLL311" s="1182"/>
      <c r="BLM311" s="1182"/>
      <c r="BLN311" s="1182"/>
      <c r="BLO311" s="1182"/>
      <c r="BLP311" s="1182"/>
      <c r="BLQ311" s="1182"/>
      <c r="BLR311" s="1177"/>
      <c r="BLS311" s="1182"/>
      <c r="BLT311" s="1182"/>
      <c r="BLU311" s="1182"/>
      <c r="BLV311" s="1182"/>
      <c r="BLW311" s="1182"/>
      <c r="BLX311" s="1182"/>
      <c r="BLY311" s="1182"/>
      <c r="BLZ311" s="1182"/>
      <c r="BMA311" s="1182"/>
      <c r="BMB311" s="1182"/>
      <c r="BMC311" s="1182"/>
      <c r="BMD311" s="1182"/>
      <c r="BME311" s="1182"/>
      <c r="BMF311" s="1182"/>
      <c r="BMG311" s="1177"/>
      <c r="BMH311" s="1182"/>
      <c r="BMI311" s="1182"/>
      <c r="BMJ311" s="1182"/>
      <c r="BMK311" s="1182"/>
      <c r="BML311" s="1182"/>
      <c r="BMM311" s="1182"/>
      <c r="BMN311" s="1182"/>
      <c r="BMO311" s="1182"/>
      <c r="BMP311" s="1182"/>
      <c r="BMQ311" s="1182"/>
      <c r="BMR311" s="1182"/>
      <c r="BMS311" s="1182"/>
      <c r="BMT311" s="1182"/>
      <c r="BMU311" s="1182"/>
      <c r="BMV311" s="1177"/>
      <c r="BMW311" s="1182"/>
      <c r="BMX311" s="1182"/>
      <c r="BMY311" s="1182"/>
      <c r="BMZ311" s="1182"/>
      <c r="BNA311" s="1182"/>
      <c r="BNB311" s="1182"/>
      <c r="BNC311" s="1182"/>
      <c r="BND311" s="1182"/>
      <c r="BNE311" s="1182"/>
      <c r="BNF311" s="1182"/>
      <c r="BNG311" s="1182"/>
      <c r="BNH311" s="1182"/>
      <c r="BNI311" s="1182"/>
      <c r="BNJ311" s="1182"/>
      <c r="BNK311" s="1177"/>
      <c r="BNL311" s="1182"/>
      <c r="BNM311" s="1182"/>
      <c r="BNN311" s="1182"/>
      <c r="BNO311" s="1182"/>
      <c r="BNP311" s="1182"/>
      <c r="BNQ311" s="1182"/>
      <c r="BNR311" s="1182"/>
      <c r="BNS311" s="1182"/>
      <c r="BNT311" s="1182"/>
      <c r="BNU311" s="1182"/>
      <c r="BNV311" s="1182"/>
      <c r="BNW311" s="1182"/>
      <c r="BNX311" s="1182"/>
      <c r="BNY311" s="1182"/>
      <c r="BNZ311" s="1177"/>
      <c r="BOA311" s="1182"/>
      <c r="BOB311" s="1182"/>
      <c r="BOC311" s="1182"/>
      <c r="BOD311" s="1182"/>
      <c r="BOE311" s="1182"/>
      <c r="BOF311" s="1182"/>
      <c r="BOG311" s="1182"/>
      <c r="BOH311" s="1182"/>
      <c r="BOI311" s="1182"/>
      <c r="BOJ311" s="1182"/>
      <c r="BOK311" s="1182"/>
      <c r="BOL311" s="1182"/>
      <c r="BOM311" s="1182"/>
      <c r="BON311" s="1182"/>
      <c r="BOO311" s="1177"/>
      <c r="BOP311" s="1182"/>
      <c r="BOQ311" s="1182"/>
      <c r="BOR311" s="1182"/>
      <c r="BOS311" s="1182"/>
      <c r="BOT311" s="1182"/>
      <c r="BOU311" s="1182"/>
      <c r="BOV311" s="1182"/>
      <c r="BOW311" s="1182"/>
      <c r="BOX311" s="1182"/>
      <c r="BOY311" s="1182"/>
      <c r="BOZ311" s="1182"/>
      <c r="BPA311" s="1182"/>
      <c r="BPB311" s="1182"/>
      <c r="BPC311" s="1182"/>
      <c r="BPD311" s="1177"/>
      <c r="BPE311" s="1182"/>
      <c r="BPF311" s="1182"/>
      <c r="BPG311" s="1182"/>
      <c r="BPH311" s="1182"/>
      <c r="BPI311" s="1182"/>
      <c r="BPJ311" s="1182"/>
      <c r="BPK311" s="1182"/>
      <c r="BPL311" s="1182"/>
      <c r="BPM311" s="1182"/>
      <c r="BPN311" s="1182"/>
      <c r="BPO311" s="1182"/>
      <c r="BPP311" s="1182"/>
      <c r="BPQ311" s="1182"/>
      <c r="BPR311" s="1182"/>
      <c r="BPS311" s="1177"/>
      <c r="BPT311" s="1182"/>
      <c r="BPU311" s="1182"/>
      <c r="BPV311" s="1182"/>
      <c r="BPW311" s="1182"/>
      <c r="BPX311" s="1182"/>
      <c r="BPY311" s="1182"/>
      <c r="BPZ311" s="1182"/>
      <c r="BQA311" s="1182"/>
      <c r="BQB311" s="1182"/>
      <c r="BQC311" s="1182"/>
      <c r="BQD311" s="1182"/>
      <c r="BQE311" s="1182"/>
      <c r="BQF311" s="1182"/>
      <c r="BQG311" s="1182"/>
      <c r="BQH311" s="1177"/>
      <c r="BQI311" s="1182"/>
      <c r="BQJ311" s="1182"/>
      <c r="BQK311" s="1182"/>
      <c r="BQL311" s="1182"/>
      <c r="BQM311" s="1182"/>
      <c r="BQN311" s="1182"/>
      <c r="BQO311" s="1182"/>
      <c r="BQP311" s="1182"/>
      <c r="BQQ311" s="1182"/>
      <c r="BQR311" s="1182"/>
      <c r="BQS311" s="1182"/>
      <c r="BQT311" s="1182"/>
      <c r="BQU311" s="1182"/>
      <c r="BQV311" s="1182"/>
      <c r="BQW311" s="1177"/>
      <c r="BQX311" s="1182"/>
      <c r="BQY311" s="1182"/>
      <c r="BQZ311" s="1182"/>
      <c r="BRA311" s="1182"/>
      <c r="BRB311" s="1182"/>
      <c r="BRC311" s="1182"/>
      <c r="BRD311" s="1182"/>
      <c r="BRE311" s="1182"/>
      <c r="BRF311" s="1182"/>
      <c r="BRG311" s="1182"/>
      <c r="BRH311" s="1182"/>
      <c r="BRI311" s="1182"/>
      <c r="BRJ311" s="1182"/>
      <c r="BRK311" s="1182"/>
      <c r="BRL311" s="1177"/>
      <c r="BRM311" s="1182"/>
      <c r="BRN311" s="1182"/>
      <c r="BRO311" s="1182"/>
      <c r="BRP311" s="1182"/>
      <c r="BRQ311" s="1182"/>
      <c r="BRR311" s="1182"/>
      <c r="BRS311" s="1182"/>
      <c r="BRT311" s="1182"/>
      <c r="BRU311" s="1182"/>
      <c r="BRV311" s="1182"/>
      <c r="BRW311" s="1182"/>
      <c r="BRX311" s="1182"/>
      <c r="BRY311" s="1182"/>
      <c r="BRZ311" s="1182"/>
      <c r="BSA311" s="1177"/>
      <c r="BSB311" s="1182"/>
      <c r="BSC311" s="1182"/>
      <c r="BSD311" s="1182"/>
      <c r="BSE311" s="1182"/>
      <c r="BSF311" s="1182"/>
      <c r="BSG311" s="1182"/>
      <c r="BSH311" s="1182"/>
      <c r="BSI311" s="1182"/>
      <c r="BSJ311" s="1182"/>
      <c r="BSK311" s="1182"/>
      <c r="BSL311" s="1182"/>
      <c r="BSM311" s="1182"/>
      <c r="BSN311" s="1182"/>
      <c r="BSO311" s="1182"/>
      <c r="BSP311" s="1177"/>
      <c r="BSQ311" s="1182"/>
      <c r="BSR311" s="1182"/>
      <c r="BSS311" s="1182"/>
      <c r="BST311" s="1182"/>
      <c r="BSU311" s="1182"/>
      <c r="BSV311" s="1182"/>
      <c r="BSW311" s="1182"/>
      <c r="BSX311" s="1182"/>
      <c r="BSY311" s="1182"/>
      <c r="BSZ311" s="1182"/>
      <c r="BTA311" s="1182"/>
      <c r="BTB311" s="1182"/>
      <c r="BTC311" s="1182"/>
      <c r="BTD311" s="1182"/>
      <c r="BTE311" s="1177"/>
      <c r="BTF311" s="1182"/>
      <c r="BTG311" s="1182"/>
      <c r="BTH311" s="1182"/>
      <c r="BTI311" s="1182"/>
      <c r="BTJ311" s="1182"/>
      <c r="BTK311" s="1182"/>
      <c r="BTL311" s="1182"/>
      <c r="BTM311" s="1182"/>
      <c r="BTN311" s="1182"/>
      <c r="BTO311" s="1182"/>
      <c r="BTP311" s="1182"/>
      <c r="BTQ311" s="1182"/>
      <c r="BTR311" s="1182"/>
      <c r="BTS311" s="1182"/>
      <c r="BTT311" s="1177"/>
      <c r="BTU311" s="1182"/>
      <c r="BTV311" s="1182"/>
      <c r="BTW311" s="1182"/>
      <c r="BTX311" s="1182"/>
      <c r="BTY311" s="1182"/>
      <c r="BTZ311" s="1182"/>
      <c r="BUA311" s="1182"/>
      <c r="BUB311" s="1182"/>
      <c r="BUC311" s="1182"/>
      <c r="BUD311" s="1182"/>
      <c r="BUE311" s="1182"/>
      <c r="BUF311" s="1182"/>
      <c r="BUG311" s="1182"/>
      <c r="BUH311" s="1182"/>
      <c r="BUI311" s="1177"/>
      <c r="BUJ311" s="1182"/>
      <c r="BUK311" s="1182"/>
      <c r="BUL311" s="1182"/>
      <c r="BUM311" s="1182"/>
      <c r="BUN311" s="1182"/>
      <c r="BUO311" s="1182"/>
      <c r="BUP311" s="1182"/>
      <c r="BUQ311" s="1182"/>
      <c r="BUR311" s="1182"/>
      <c r="BUS311" s="1182"/>
      <c r="BUT311" s="1182"/>
      <c r="BUU311" s="1182"/>
      <c r="BUV311" s="1182"/>
      <c r="BUW311" s="1182"/>
      <c r="BUX311" s="1177"/>
      <c r="BUY311" s="1182"/>
      <c r="BUZ311" s="1182"/>
      <c r="BVA311" s="1182"/>
      <c r="BVB311" s="1182"/>
      <c r="BVC311" s="1182"/>
      <c r="BVD311" s="1182"/>
      <c r="BVE311" s="1182"/>
      <c r="BVF311" s="1182"/>
      <c r="BVG311" s="1182"/>
      <c r="BVH311" s="1182"/>
      <c r="BVI311" s="1182"/>
      <c r="BVJ311" s="1182"/>
      <c r="BVK311" s="1182"/>
      <c r="BVL311" s="1182"/>
      <c r="BVM311" s="1177"/>
      <c r="BVN311" s="1182"/>
      <c r="BVO311" s="1182"/>
      <c r="BVP311" s="1182"/>
      <c r="BVQ311" s="1182"/>
      <c r="BVR311" s="1182"/>
      <c r="BVS311" s="1182"/>
      <c r="BVT311" s="1182"/>
      <c r="BVU311" s="1182"/>
      <c r="BVV311" s="1182"/>
      <c r="BVW311" s="1182"/>
      <c r="BVX311" s="1182"/>
      <c r="BVY311" s="1182"/>
      <c r="BVZ311" s="1182"/>
      <c r="BWA311" s="1182"/>
      <c r="BWB311" s="1177"/>
      <c r="BWC311" s="1182"/>
      <c r="BWD311" s="1182"/>
      <c r="BWE311" s="1182"/>
      <c r="BWF311" s="1182"/>
      <c r="BWG311" s="1182"/>
      <c r="BWH311" s="1182"/>
      <c r="BWI311" s="1182"/>
      <c r="BWJ311" s="1182"/>
      <c r="BWK311" s="1182"/>
      <c r="BWL311" s="1182"/>
      <c r="BWM311" s="1182"/>
      <c r="BWN311" s="1182"/>
      <c r="BWO311" s="1182"/>
      <c r="BWP311" s="1182"/>
      <c r="BWQ311" s="1177"/>
      <c r="BWR311" s="1182"/>
      <c r="BWS311" s="1182"/>
      <c r="BWT311" s="1182"/>
      <c r="BWU311" s="1182"/>
      <c r="BWV311" s="1182"/>
      <c r="BWW311" s="1182"/>
      <c r="BWX311" s="1182"/>
      <c r="BWY311" s="1182"/>
      <c r="BWZ311" s="1182"/>
      <c r="BXA311" s="1182"/>
      <c r="BXB311" s="1182"/>
      <c r="BXC311" s="1182"/>
      <c r="BXD311" s="1182"/>
      <c r="BXE311" s="1182"/>
      <c r="BXF311" s="1177"/>
      <c r="BXG311" s="1182"/>
      <c r="BXH311" s="1182"/>
      <c r="BXI311" s="1182"/>
      <c r="BXJ311" s="1182"/>
      <c r="BXK311" s="1182"/>
      <c r="BXL311" s="1182"/>
      <c r="BXM311" s="1182"/>
      <c r="BXN311" s="1182"/>
      <c r="BXO311" s="1182"/>
      <c r="BXP311" s="1182"/>
      <c r="BXQ311" s="1182"/>
      <c r="BXR311" s="1182"/>
      <c r="BXS311" s="1182"/>
      <c r="BXT311" s="1182"/>
      <c r="BXU311" s="1177"/>
      <c r="BXV311" s="1182"/>
      <c r="BXW311" s="1182"/>
      <c r="BXX311" s="1182"/>
      <c r="BXY311" s="1182"/>
      <c r="BXZ311" s="1182"/>
      <c r="BYA311" s="1182"/>
      <c r="BYB311" s="1182"/>
      <c r="BYC311" s="1182"/>
      <c r="BYD311" s="1182"/>
      <c r="BYE311" s="1182"/>
      <c r="BYF311" s="1182"/>
      <c r="BYG311" s="1182"/>
      <c r="BYH311" s="1182"/>
      <c r="BYI311" s="1182"/>
      <c r="BYJ311" s="1177"/>
      <c r="BYK311" s="1182"/>
      <c r="BYL311" s="1182"/>
      <c r="BYM311" s="1182"/>
      <c r="BYN311" s="1182"/>
      <c r="BYO311" s="1182"/>
      <c r="BYP311" s="1182"/>
      <c r="BYQ311" s="1182"/>
      <c r="BYR311" s="1182"/>
      <c r="BYS311" s="1182"/>
      <c r="BYT311" s="1182"/>
      <c r="BYU311" s="1182"/>
      <c r="BYV311" s="1182"/>
      <c r="BYW311" s="1182"/>
      <c r="BYX311" s="1182"/>
      <c r="BYY311" s="1177"/>
      <c r="BYZ311" s="1182"/>
      <c r="BZA311" s="1182"/>
      <c r="BZB311" s="1182"/>
      <c r="BZC311" s="1182"/>
      <c r="BZD311" s="1182"/>
      <c r="BZE311" s="1182"/>
      <c r="BZF311" s="1182"/>
      <c r="BZG311" s="1182"/>
      <c r="BZH311" s="1182"/>
      <c r="BZI311" s="1182"/>
      <c r="BZJ311" s="1182"/>
      <c r="BZK311" s="1182"/>
      <c r="BZL311" s="1182"/>
      <c r="BZM311" s="1182"/>
      <c r="BZN311" s="1177"/>
      <c r="BZO311" s="1182"/>
      <c r="BZP311" s="1182"/>
      <c r="BZQ311" s="1182"/>
      <c r="BZR311" s="1182"/>
      <c r="BZS311" s="1182"/>
      <c r="BZT311" s="1182"/>
      <c r="BZU311" s="1182"/>
      <c r="BZV311" s="1182"/>
      <c r="BZW311" s="1182"/>
      <c r="BZX311" s="1182"/>
      <c r="BZY311" s="1182"/>
      <c r="BZZ311" s="1182"/>
      <c r="CAA311" s="1182"/>
      <c r="CAB311" s="1182"/>
      <c r="CAC311" s="1177"/>
      <c r="CAD311" s="1182"/>
      <c r="CAE311" s="1182"/>
      <c r="CAF311" s="1182"/>
      <c r="CAG311" s="1182"/>
      <c r="CAH311" s="1182"/>
      <c r="CAI311" s="1182"/>
      <c r="CAJ311" s="1182"/>
      <c r="CAK311" s="1182"/>
      <c r="CAL311" s="1182"/>
      <c r="CAM311" s="1182"/>
      <c r="CAN311" s="1182"/>
      <c r="CAO311" s="1182"/>
      <c r="CAP311" s="1182"/>
      <c r="CAQ311" s="1182"/>
      <c r="CAR311" s="1177"/>
      <c r="CAS311" s="1182"/>
      <c r="CAT311" s="1182"/>
      <c r="CAU311" s="1182"/>
      <c r="CAV311" s="1182"/>
      <c r="CAW311" s="1182"/>
      <c r="CAX311" s="1182"/>
      <c r="CAY311" s="1182"/>
      <c r="CAZ311" s="1182"/>
      <c r="CBA311" s="1182"/>
      <c r="CBB311" s="1182"/>
      <c r="CBC311" s="1182"/>
      <c r="CBD311" s="1182"/>
      <c r="CBE311" s="1182"/>
      <c r="CBF311" s="1182"/>
      <c r="CBG311" s="1177"/>
      <c r="CBH311" s="1182"/>
      <c r="CBI311" s="1182"/>
      <c r="CBJ311" s="1182"/>
      <c r="CBK311" s="1182"/>
      <c r="CBL311" s="1182"/>
      <c r="CBM311" s="1182"/>
      <c r="CBN311" s="1182"/>
      <c r="CBO311" s="1182"/>
      <c r="CBP311" s="1182"/>
      <c r="CBQ311" s="1182"/>
      <c r="CBR311" s="1182"/>
      <c r="CBS311" s="1182"/>
      <c r="CBT311" s="1182"/>
      <c r="CBU311" s="1182"/>
      <c r="CBV311" s="1177"/>
      <c r="CBW311" s="1182"/>
      <c r="CBX311" s="1182"/>
      <c r="CBY311" s="1182"/>
      <c r="CBZ311" s="1182"/>
      <c r="CCA311" s="1182"/>
      <c r="CCB311" s="1182"/>
      <c r="CCC311" s="1182"/>
      <c r="CCD311" s="1182"/>
      <c r="CCE311" s="1182"/>
      <c r="CCF311" s="1182"/>
      <c r="CCG311" s="1182"/>
      <c r="CCH311" s="1182"/>
      <c r="CCI311" s="1182"/>
      <c r="CCJ311" s="1182"/>
      <c r="CCK311" s="1177"/>
      <c r="CCL311" s="1182"/>
      <c r="CCM311" s="1182"/>
      <c r="CCN311" s="1182"/>
      <c r="CCO311" s="1182"/>
      <c r="CCP311" s="1182"/>
      <c r="CCQ311" s="1182"/>
      <c r="CCR311" s="1182"/>
      <c r="CCS311" s="1182"/>
      <c r="CCT311" s="1182"/>
      <c r="CCU311" s="1182"/>
      <c r="CCV311" s="1182"/>
      <c r="CCW311" s="1182"/>
      <c r="CCX311" s="1182"/>
      <c r="CCY311" s="1182"/>
      <c r="CCZ311" s="1177"/>
      <c r="CDA311" s="1182"/>
      <c r="CDB311" s="1182"/>
      <c r="CDC311" s="1182"/>
      <c r="CDD311" s="1182"/>
      <c r="CDE311" s="1182"/>
      <c r="CDF311" s="1182"/>
      <c r="CDG311" s="1182"/>
      <c r="CDH311" s="1182"/>
      <c r="CDI311" s="1182"/>
      <c r="CDJ311" s="1182"/>
      <c r="CDK311" s="1182"/>
      <c r="CDL311" s="1182"/>
      <c r="CDM311" s="1182"/>
      <c r="CDN311" s="1182"/>
      <c r="CDO311" s="1177"/>
      <c r="CDP311" s="1182"/>
      <c r="CDQ311" s="1182"/>
      <c r="CDR311" s="1182"/>
      <c r="CDS311" s="1182"/>
      <c r="CDT311" s="1182"/>
      <c r="CDU311" s="1182"/>
      <c r="CDV311" s="1182"/>
      <c r="CDW311" s="1182"/>
      <c r="CDX311" s="1182"/>
      <c r="CDY311" s="1182"/>
      <c r="CDZ311" s="1182"/>
      <c r="CEA311" s="1182"/>
      <c r="CEB311" s="1182"/>
      <c r="CEC311" s="1182"/>
      <c r="CED311" s="1177"/>
      <c r="CEE311" s="1182"/>
      <c r="CEF311" s="1182"/>
      <c r="CEG311" s="1182"/>
      <c r="CEH311" s="1182"/>
      <c r="CEI311" s="1182"/>
      <c r="CEJ311" s="1182"/>
      <c r="CEK311" s="1182"/>
      <c r="CEL311" s="1182"/>
      <c r="CEM311" s="1182"/>
      <c r="CEN311" s="1182"/>
      <c r="CEO311" s="1182"/>
      <c r="CEP311" s="1182"/>
      <c r="CEQ311" s="1182"/>
      <c r="CER311" s="1182"/>
      <c r="CES311" s="1177"/>
      <c r="CET311" s="1182"/>
      <c r="CEU311" s="1182"/>
      <c r="CEV311" s="1182"/>
      <c r="CEW311" s="1182"/>
      <c r="CEX311" s="1182"/>
      <c r="CEY311" s="1182"/>
      <c r="CEZ311" s="1182"/>
      <c r="CFA311" s="1182"/>
      <c r="CFB311" s="1182"/>
      <c r="CFC311" s="1182"/>
      <c r="CFD311" s="1182"/>
      <c r="CFE311" s="1182"/>
      <c r="CFF311" s="1182"/>
      <c r="CFG311" s="1182"/>
      <c r="CFH311" s="1177"/>
      <c r="CFI311" s="1182"/>
      <c r="CFJ311" s="1182"/>
      <c r="CFK311" s="1182"/>
      <c r="CFL311" s="1182"/>
      <c r="CFM311" s="1182"/>
      <c r="CFN311" s="1182"/>
      <c r="CFO311" s="1182"/>
      <c r="CFP311" s="1182"/>
      <c r="CFQ311" s="1182"/>
      <c r="CFR311" s="1182"/>
      <c r="CFS311" s="1182"/>
      <c r="CFT311" s="1182"/>
      <c r="CFU311" s="1182"/>
      <c r="CFV311" s="1182"/>
      <c r="CFW311" s="1177"/>
      <c r="CFX311" s="1182"/>
      <c r="CFY311" s="1182"/>
      <c r="CFZ311" s="1182"/>
      <c r="CGA311" s="1182"/>
      <c r="CGB311" s="1182"/>
      <c r="CGC311" s="1182"/>
      <c r="CGD311" s="1182"/>
      <c r="CGE311" s="1182"/>
      <c r="CGF311" s="1182"/>
      <c r="CGG311" s="1182"/>
      <c r="CGH311" s="1182"/>
      <c r="CGI311" s="1182"/>
      <c r="CGJ311" s="1182"/>
      <c r="CGK311" s="1182"/>
      <c r="CGL311" s="1177"/>
      <c r="CGM311" s="1182"/>
      <c r="CGN311" s="1182"/>
      <c r="CGO311" s="1182"/>
      <c r="CGP311" s="1182"/>
      <c r="CGQ311" s="1182"/>
      <c r="CGR311" s="1182"/>
      <c r="CGS311" s="1182"/>
      <c r="CGT311" s="1182"/>
      <c r="CGU311" s="1182"/>
      <c r="CGV311" s="1182"/>
      <c r="CGW311" s="1182"/>
      <c r="CGX311" s="1182"/>
      <c r="CGY311" s="1182"/>
      <c r="CGZ311" s="1182"/>
      <c r="CHA311" s="1177"/>
      <c r="CHB311" s="1182"/>
      <c r="CHC311" s="1182"/>
      <c r="CHD311" s="1182"/>
      <c r="CHE311" s="1182"/>
      <c r="CHF311" s="1182"/>
      <c r="CHG311" s="1182"/>
      <c r="CHH311" s="1182"/>
      <c r="CHI311" s="1182"/>
      <c r="CHJ311" s="1182"/>
      <c r="CHK311" s="1182"/>
      <c r="CHL311" s="1182"/>
      <c r="CHM311" s="1182"/>
      <c r="CHN311" s="1182"/>
      <c r="CHO311" s="1182"/>
      <c r="CHP311" s="1177"/>
      <c r="CHQ311" s="1182"/>
      <c r="CHR311" s="1182"/>
      <c r="CHS311" s="1182"/>
      <c r="CHT311" s="1182"/>
      <c r="CHU311" s="1182"/>
      <c r="CHV311" s="1182"/>
      <c r="CHW311" s="1182"/>
      <c r="CHX311" s="1182"/>
      <c r="CHY311" s="1182"/>
      <c r="CHZ311" s="1182"/>
      <c r="CIA311" s="1182"/>
      <c r="CIB311" s="1182"/>
      <c r="CIC311" s="1182"/>
      <c r="CID311" s="1182"/>
      <c r="CIE311" s="1177"/>
      <c r="CIF311" s="1182"/>
      <c r="CIG311" s="1182"/>
      <c r="CIH311" s="1182"/>
      <c r="CII311" s="1182"/>
      <c r="CIJ311" s="1182"/>
      <c r="CIK311" s="1182"/>
      <c r="CIL311" s="1182"/>
      <c r="CIM311" s="1182"/>
      <c r="CIN311" s="1182"/>
      <c r="CIO311" s="1182"/>
      <c r="CIP311" s="1182"/>
      <c r="CIQ311" s="1182"/>
      <c r="CIR311" s="1182"/>
      <c r="CIS311" s="1182"/>
      <c r="CIT311" s="1177"/>
      <c r="CIU311" s="1182"/>
      <c r="CIV311" s="1182"/>
      <c r="CIW311" s="1182"/>
      <c r="CIX311" s="1182"/>
      <c r="CIY311" s="1182"/>
      <c r="CIZ311" s="1182"/>
      <c r="CJA311" s="1182"/>
      <c r="CJB311" s="1182"/>
      <c r="CJC311" s="1182"/>
      <c r="CJD311" s="1182"/>
      <c r="CJE311" s="1182"/>
      <c r="CJF311" s="1182"/>
      <c r="CJG311" s="1182"/>
      <c r="CJH311" s="1182"/>
      <c r="CJI311" s="1177"/>
      <c r="CJJ311" s="1182"/>
      <c r="CJK311" s="1182"/>
      <c r="CJL311" s="1182"/>
      <c r="CJM311" s="1182"/>
      <c r="CJN311" s="1182"/>
      <c r="CJO311" s="1182"/>
      <c r="CJP311" s="1182"/>
      <c r="CJQ311" s="1182"/>
      <c r="CJR311" s="1182"/>
      <c r="CJS311" s="1182"/>
      <c r="CJT311" s="1182"/>
      <c r="CJU311" s="1182"/>
      <c r="CJV311" s="1182"/>
      <c r="CJW311" s="1182"/>
      <c r="CJX311" s="1177"/>
      <c r="CJY311" s="1182"/>
      <c r="CJZ311" s="1182"/>
      <c r="CKA311" s="1182"/>
      <c r="CKB311" s="1182"/>
      <c r="CKC311" s="1182"/>
      <c r="CKD311" s="1182"/>
      <c r="CKE311" s="1182"/>
      <c r="CKF311" s="1182"/>
      <c r="CKG311" s="1182"/>
      <c r="CKH311" s="1182"/>
      <c r="CKI311" s="1182"/>
      <c r="CKJ311" s="1182"/>
      <c r="CKK311" s="1182"/>
      <c r="CKL311" s="1182"/>
      <c r="CKM311" s="1177"/>
      <c r="CKN311" s="1182"/>
      <c r="CKO311" s="1182"/>
      <c r="CKP311" s="1182"/>
      <c r="CKQ311" s="1182"/>
      <c r="CKR311" s="1182"/>
      <c r="CKS311" s="1182"/>
      <c r="CKT311" s="1182"/>
      <c r="CKU311" s="1182"/>
      <c r="CKV311" s="1182"/>
      <c r="CKW311" s="1182"/>
      <c r="CKX311" s="1182"/>
      <c r="CKY311" s="1182"/>
      <c r="CKZ311" s="1182"/>
      <c r="CLA311" s="1182"/>
      <c r="CLB311" s="1177"/>
      <c r="CLC311" s="1182"/>
      <c r="CLD311" s="1182"/>
      <c r="CLE311" s="1182"/>
      <c r="CLF311" s="1182"/>
      <c r="CLG311" s="1182"/>
      <c r="CLH311" s="1182"/>
      <c r="CLI311" s="1182"/>
      <c r="CLJ311" s="1182"/>
      <c r="CLK311" s="1182"/>
      <c r="CLL311" s="1182"/>
      <c r="CLM311" s="1182"/>
      <c r="CLN311" s="1182"/>
      <c r="CLO311" s="1182"/>
      <c r="CLP311" s="1182"/>
      <c r="CLQ311" s="1177"/>
      <c r="CLR311" s="1182"/>
      <c r="CLS311" s="1182"/>
      <c r="CLT311" s="1182"/>
      <c r="CLU311" s="1182"/>
      <c r="CLV311" s="1182"/>
      <c r="CLW311" s="1182"/>
      <c r="CLX311" s="1182"/>
      <c r="CLY311" s="1182"/>
      <c r="CLZ311" s="1182"/>
      <c r="CMA311" s="1182"/>
      <c r="CMB311" s="1182"/>
      <c r="CMC311" s="1182"/>
      <c r="CMD311" s="1182"/>
      <c r="CME311" s="1182"/>
      <c r="CMF311" s="1177"/>
      <c r="CMG311" s="1182"/>
      <c r="CMH311" s="1182"/>
      <c r="CMI311" s="1182"/>
      <c r="CMJ311" s="1182"/>
      <c r="CMK311" s="1182"/>
      <c r="CML311" s="1182"/>
      <c r="CMM311" s="1182"/>
      <c r="CMN311" s="1182"/>
      <c r="CMO311" s="1182"/>
      <c r="CMP311" s="1182"/>
      <c r="CMQ311" s="1182"/>
      <c r="CMR311" s="1182"/>
      <c r="CMS311" s="1182"/>
      <c r="CMT311" s="1182"/>
      <c r="CMU311" s="1177"/>
      <c r="CMV311" s="1182"/>
      <c r="CMW311" s="1182"/>
      <c r="CMX311" s="1182"/>
      <c r="CMY311" s="1182"/>
      <c r="CMZ311" s="1182"/>
      <c r="CNA311" s="1182"/>
      <c r="CNB311" s="1182"/>
      <c r="CNC311" s="1182"/>
      <c r="CND311" s="1182"/>
      <c r="CNE311" s="1182"/>
      <c r="CNF311" s="1182"/>
      <c r="CNG311" s="1182"/>
      <c r="CNH311" s="1182"/>
      <c r="CNI311" s="1182"/>
      <c r="CNJ311" s="1177"/>
      <c r="CNK311" s="1182"/>
      <c r="CNL311" s="1182"/>
      <c r="CNM311" s="1182"/>
      <c r="CNN311" s="1182"/>
      <c r="CNO311" s="1182"/>
      <c r="CNP311" s="1182"/>
      <c r="CNQ311" s="1182"/>
      <c r="CNR311" s="1182"/>
      <c r="CNS311" s="1182"/>
      <c r="CNT311" s="1182"/>
      <c r="CNU311" s="1182"/>
      <c r="CNV311" s="1182"/>
      <c r="CNW311" s="1182"/>
      <c r="CNX311" s="1182"/>
      <c r="CNY311" s="1177"/>
      <c r="CNZ311" s="1182"/>
      <c r="COA311" s="1182"/>
      <c r="COB311" s="1182"/>
      <c r="COC311" s="1182"/>
      <c r="COD311" s="1182"/>
      <c r="COE311" s="1182"/>
      <c r="COF311" s="1182"/>
      <c r="COG311" s="1182"/>
      <c r="COH311" s="1182"/>
      <c r="COI311" s="1182"/>
      <c r="COJ311" s="1182"/>
      <c r="COK311" s="1182"/>
      <c r="COL311" s="1182"/>
      <c r="COM311" s="1182"/>
      <c r="CON311" s="1177"/>
      <c r="COO311" s="1182"/>
      <c r="COP311" s="1182"/>
      <c r="COQ311" s="1182"/>
      <c r="COR311" s="1182"/>
      <c r="COS311" s="1182"/>
      <c r="COT311" s="1182"/>
      <c r="COU311" s="1182"/>
      <c r="COV311" s="1182"/>
      <c r="COW311" s="1182"/>
      <c r="COX311" s="1182"/>
      <c r="COY311" s="1182"/>
      <c r="COZ311" s="1182"/>
      <c r="CPA311" s="1182"/>
      <c r="CPB311" s="1182"/>
      <c r="CPC311" s="1177"/>
      <c r="CPD311" s="1182"/>
      <c r="CPE311" s="1182"/>
      <c r="CPF311" s="1182"/>
      <c r="CPG311" s="1182"/>
      <c r="CPH311" s="1182"/>
      <c r="CPI311" s="1182"/>
      <c r="CPJ311" s="1182"/>
      <c r="CPK311" s="1182"/>
      <c r="CPL311" s="1182"/>
      <c r="CPM311" s="1182"/>
      <c r="CPN311" s="1182"/>
      <c r="CPO311" s="1182"/>
      <c r="CPP311" s="1182"/>
      <c r="CPQ311" s="1182"/>
      <c r="CPR311" s="1177"/>
      <c r="CPS311" s="1182"/>
      <c r="CPT311" s="1182"/>
      <c r="CPU311" s="1182"/>
      <c r="CPV311" s="1182"/>
      <c r="CPW311" s="1182"/>
      <c r="CPX311" s="1182"/>
      <c r="CPY311" s="1182"/>
      <c r="CPZ311" s="1182"/>
      <c r="CQA311" s="1182"/>
      <c r="CQB311" s="1182"/>
      <c r="CQC311" s="1182"/>
      <c r="CQD311" s="1182"/>
      <c r="CQE311" s="1182"/>
      <c r="CQF311" s="1182"/>
      <c r="CQG311" s="1177"/>
      <c r="CQH311" s="1182"/>
      <c r="CQI311" s="1182"/>
      <c r="CQJ311" s="1182"/>
      <c r="CQK311" s="1182"/>
      <c r="CQL311" s="1182"/>
      <c r="CQM311" s="1182"/>
      <c r="CQN311" s="1182"/>
      <c r="CQO311" s="1182"/>
      <c r="CQP311" s="1182"/>
      <c r="CQQ311" s="1182"/>
      <c r="CQR311" s="1182"/>
      <c r="CQS311" s="1182"/>
      <c r="CQT311" s="1182"/>
      <c r="CQU311" s="1182"/>
      <c r="CQV311" s="1177"/>
      <c r="CQW311" s="1182"/>
      <c r="CQX311" s="1182"/>
      <c r="CQY311" s="1182"/>
      <c r="CQZ311" s="1182"/>
      <c r="CRA311" s="1182"/>
      <c r="CRB311" s="1182"/>
      <c r="CRC311" s="1182"/>
      <c r="CRD311" s="1182"/>
      <c r="CRE311" s="1182"/>
      <c r="CRF311" s="1182"/>
      <c r="CRG311" s="1182"/>
      <c r="CRH311" s="1182"/>
      <c r="CRI311" s="1182"/>
      <c r="CRJ311" s="1182"/>
      <c r="CRK311" s="1177"/>
      <c r="CRL311" s="1182"/>
      <c r="CRM311" s="1182"/>
      <c r="CRN311" s="1182"/>
      <c r="CRO311" s="1182"/>
      <c r="CRP311" s="1182"/>
      <c r="CRQ311" s="1182"/>
      <c r="CRR311" s="1182"/>
      <c r="CRS311" s="1182"/>
      <c r="CRT311" s="1182"/>
      <c r="CRU311" s="1182"/>
      <c r="CRV311" s="1182"/>
      <c r="CRW311" s="1182"/>
      <c r="CRX311" s="1182"/>
      <c r="CRY311" s="1182"/>
      <c r="CRZ311" s="1177"/>
      <c r="CSA311" s="1182"/>
      <c r="CSB311" s="1182"/>
      <c r="CSC311" s="1182"/>
      <c r="CSD311" s="1182"/>
      <c r="CSE311" s="1182"/>
      <c r="CSF311" s="1182"/>
      <c r="CSG311" s="1182"/>
      <c r="CSH311" s="1182"/>
      <c r="CSI311" s="1182"/>
      <c r="CSJ311" s="1182"/>
      <c r="CSK311" s="1182"/>
      <c r="CSL311" s="1182"/>
      <c r="CSM311" s="1182"/>
      <c r="CSN311" s="1182"/>
      <c r="CSO311" s="1177"/>
      <c r="CSP311" s="1182"/>
      <c r="CSQ311" s="1182"/>
      <c r="CSR311" s="1182"/>
      <c r="CSS311" s="1182"/>
      <c r="CST311" s="1182"/>
      <c r="CSU311" s="1182"/>
      <c r="CSV311" s="1182"/>
      <c r="CSW311" s="1182"/>
      <c r="CSX311" s="1182"/>
      <c r="CSY311" s="1182"/>
      <c r="CSZ311" s="1182"/>
      <c r="CTA311" s="1182"/>
      <c r="CTB311" s="1182"/>
      <c r="CTC311" s="1182"/>
      <c r="CTD311" s="1177"/>
      <c r="CTE311" s="1182"/>
      <c r="CTF311" s="1182"/>
      <c r="CTG311" s="1182"/>
      <c r="CTH311" s="1182"/>
      <c r="CTI311" s="1182"/>
      <c r="CTJ311" s="1182"/>
      <c r="CTK311" s="1182"/>
      <c r="CTL311" s="1182"/>
      <c r="CTM311" s="1182"/>
      <c r="CTN311" s="1182"/>
      <c r="CTO311" s="1182"/>
      <c r="CTP311" s="1182"/>
      <c r="CTQ311" s="1182"/>
      <c r="CTR311" s="1182"/>
      <c r="CTS311" s="1177"/>
      <c r="CTT311" s="1182"/>
      <c r="CTU311" s="1182"/>
      <c r="CTV311" s="1182"/>
      <c r="CTW311" s="1182"/>
      <c r="CTX311" s="1182"/>
      <c r="CTY311" s="1182"/>
      <c r="CTZ311" s="1182"/>
      <c r="CUA311" s="1182"/>
      <c r="CUB311" s="1182"/>
      <c r="CUC311" s="1182"/>
      <c r="CUD311" s="1182"/>
      <c r="CUE311" s="1182"/>
      <c r="CUF311" s="1182"/>
      <c r="CUG311" s="1182"/>
      <c r="CUH311" s="1177"/>
      <c r="CUI311" s="1182"/>
      <c r="CUJ311" s="1182"/>
      <c r="CUK311" s="1182"/>
      <c r="CUL311" s="1182"/>
      <c r="CUM311" s="1182"/>
      <c r="CUN311" s="1182"/>
      <c r="CUO311" s="1182"/>
      <c r="CUP311" s="1182"/>
      <c r="CUQ311" s="1182"/>
      <c r="CUR311" s="1182"/>
      <c r="CUS311" s="1182"/>
      <c r="CUT311" s="1182"/>
      <c r="CUU311" s="1182"/>
      <c r="CUV311" s="1182"/>
      <c r="CUW311" s="1177"/>
      <c r="CUX311" s="1182"/>
      <c r="CUY311" s="1182"/>
      <c r="CUZ311" s="1182"/>
      <c r="CVA311" s="1182"/>
      <c r="CVB311" s="1182"/>
      <c r="CVC311" s="1182"/>
      <c r="CVD311" s="1182"/>
      <c r="CVE311" s="1182"/>
      <c r="CVF311" s="1182"/>
      <c r="CVG311" s="1182"/>
      <c r="CVH311" s="1182"/>
      <c r="CVI311" s="1182"/>
      <c r="CVJ311" s="1182"/>
      <c r="CVK311" s="1182"/>
      <c r="CVL311" s="1177"/>
      <c r="CVM311" s="1182"/>
      <c r="CVN311" s="1182"/>
      <c r="CVO311" s="1182"/>
      <c r="CVP311" s="1182"/>
      <c r="CVQ311" s="1182"/>
      <c r="CVR311" s="1182"/>
      <c r="CVS311" s="1182"/>
      <c r="CVT311" s="1182"/>
      <c r="CVU311" s="1182"/>
      <c r="CVV311" s="1182"/>
      <c r="CVW311" s="1182"/>
      <c r="CVX311" s="1182"/>
      <c r="CVY311" s="1182"/>
      <c r="CVZ311" s="1182"/>
      <c r="CWA311" s="1177"/>
      <c r="CWB311" s="1182"/>
      <c r="CWC311" s="1182"/>
      <c r="CWD311" s="1182"/>
      <c r="CWE311" s="1182"/>
      <c r="CWF311" s="1182"/>
      <c r="CWG311" s="1182"/>
      <c r="CWH311" s="1182"/>
      <c r="CWI311" s="1182"/>
      <c r="CWJ311" s="1182"/>
      <c r="CWK311" s="1182"/>
      <c r="CWL311" s="1182"/>
      <c r="CWM311" s="1182"/>
      <c r="CWN311" s="1182"/>
      <c r="CWO311" s="1182"/>
      <c r="CWP311" s="1177"/>
      <c r="CWQ311" s="1182"/>
      <c r="CWR311" s="1182"/>
      <c r="CWS311" s="1182"/>
      <c r="CWT311" s="1182"/>
      <c r="CWU311" s="1182"/>
      <c r="CWV311" s="1182"/>
      <c r="CWW311" s="1182"/>
      <c r="CWX311" s="1182"/>
      <c r="CWY311" s="1182"/>
      <c r="CWZ311" s="1182"/>
      <c r="CXA311" s="1182"/>
      <c r="CXB311" s="1182"/>
      <c r="CXC311" s="1182"/>
      <c r="CXD311" s="1182"/>
      <c r="CXE311" s="1177"/>
      <c r="CXF311" s="1182"/>
      <c r="CXG311" s="1182"/>
      <c r="CXH311" s="1182"/>
      <c r="CXI311" s="1182"/>
      <c r="CXJ311" s="1182"/>
      <c r="CXK311" s="1182"/>
      <c r="CXL311" s="1182"/>
      <c r="CXM311" s="1182"/>
      <c r="CXN311" s="1182"/>
      <c r="CXO311" s="1182"/>
      <c r="CXP311" s="1182"/>
      <c r="CXQ311" s="1182"/>
      <c r="CXR311" s="1182"/>
      <c r="CXS311" s="1182"/>
      <c r="CXT311" s="1177"/>
      <c r="CXU311" s="1182"/>
      <c r="CXV311" s="1182"/>
      <c r="CXW311" s="1182"/>
      <c r="CXX311" s="1182"/>
      <c r="CXY311" s="1182"/>
      <c r="CXZ311" s="1182"/>
      <c r="CYA311" s="1182"/>
      <c r="CYB311" s="1182"/>
      <c r="CYC311" s="1182"/>
      <c r="CYD311" s="1182"/>
      <c r="CYE311" s="1182"/>
      <c r="CYF311" s="1182"/>
      <c r="CYG311" s="1182"/>
      <c r="CYH311" s="1182"/>
      <c r="CYI311" s="1177"/>
      <c r="CYJ311" s="1182"/>
      <c r="CYK311" s="1182"/>
      <c r="CYL311" s="1182"/>
      <c r="CYM311" s="1182"/>
      <c r="CYN311" s="1182"/>
      <c r="CYO311" s="1182"/>
      <c r="CYP311" s="1182"/>
      <c r="CYQ311" s="1182"/>
      <c r="CYR311" s="1182"/>
      <c r="CYS311" s="1182"/>
      <c r="CYT311" s="1182"/>
      <c r="CYU311" s="1182"/>
      <c r="CYV311" s="1182"/>
      <c r="CYW311" s="1182"/>
      <c r="CYX311" s="1177"/>
      <c r="CYY311" s="1182"/>
      <c r="CYZ311" s="1182"/>
      <c r="CZA311" s="1182"/>
      <c r="CZB311" s="1182"/>
      <c r="CZC311" s="1182"/>
      <c r="CZD311" s="1182"/>
      <c r="CZE311" s="1182"/>
      <c r="CZF311" s="1182"/>
      <c r="CZG311" s="1182"/>
      <c r="CZH311" s="1182"/>
      <c r="CZI311" s="1182"/>
      <c r="CZJ311" s="1182"/>
      <c r="CZK311" s="1182"/>
      <c r="CZL311" s="1182"/>
      <c r="CZM311" s="1177"/>
      <c r="CZN311" s="1182"/>
      <c r="CZO311" s="1182"/>
      <c r="CZP311" s="1182"/>
      <c r="CZQ311" s="1182"/>
      <c r="CZR311" s="1182"/>
      <c r="CZS311" s="1182"/>
      <c r="CZT311" s="1182"/>
      <c r="CZU311" s="1182"/>
      <c r="CZV311" s="1182"/>
      <c r="CZW311" s="1182"/>
      <c r="CZX311" s="1182"/>
      <c r="CZY311" s="1182"/>
      <c r="CZZ311" s="1182"/>
      <c r="DAA311" s="1182"/>
      <c r="DAB311" s="1177"/>
      <c r="DAC311" s="1182"/>
      <c r="DAD311" s="1182"/>
      <c r="DAE311" s="1182"/>
      <c r="DAF311" s="1182"/>
      <c r="DAG311" s="1182"/>
      <c r="DAH311" s="1182"/>
      <c r="DAI311" s="1182"/>
      <c r="DAJ311" s="1182"/>
      <c r="DAK311" s="1182"/>
      <c r="DAL311" s="1182"/>
      <c r="DAM311" s="1182"/>
      <c r="DAN311" s="1182"/>
      <c r="DAO311" s="1182"/>
      <c r="DAP311" s="1182"/>
      <c r="DAQ311" s="1177"/>
      <c r="DAR311" s="1182"/>
      <c r="DAS311" s="1182"/>
      <c r="DAT311" s="1182"/>
      <c r="DAU311" s="1182"/>
      <c r="DAV311" s="1182"/>
      <c r="DAW311" s="1182"/>
      <c r="DAX311" s="1182"/>
      <c r="DAY311" s="1182"/>
      <c r="DAZ311" s="1182"/>
      <c r="DBA311" s="1182"/>
      <c r="DBB311" s="1182"/>
      <c r="DBC311" s="1182"/>
      <c r="DBD311" s="1182"/>
      <c r="DBE311" s="1182"/>
      <c r="DBF311" s="1177"/>
      <c r="DBG311" s="1182"/>
      <c r="DBH311" s="1182"/>
      <c r="DBI311" s="1182"/>
      <c r="DBJ311" s="1182"/>
      <c r="DBK311" s="1182"/>
      <c r="DBL311" s="1182"/>
      <c r="DBM311" s="1182"/>
      <c r="DBN311" s="1182"/>
      <c r="DBO311" s="1182"/>
      <c r="DBP311" s="1182"/>
      <c r="DBQ311" s="1182"/>
      <c r="DBR311" s="1182"/>
      <c r="DBS311" s="1182"/>
      <c r="DBT311" s="1182"/>
      <c r="DBU311" s="1177"/>
      <c r="DBV311" s="1182"/>
      <c r="DBW311" s="1182"/>
      <c r="DBX311" s="1182"/>
      <c r="DBY311" s="1182"/>
      <c r="DBZ311" s="1182"/>
      <c r="DCA311" s="1182"/>
      <c r="DCB311" s="1182"/>
      <c r="DCC311" s="1182"/>
      <c r="DCD311" s="1182"/>
      <c r="DCE311" s="1182"/>
      <c r="DCF311" s="1182"/>
      <c r="DCG311" s="1182"/>
      <c r="DCH311" s="1182"/>
      <c r="DCI311" s="1182"/>
      <c r="DCJ311" s="1177"/>
      <c r="DCK311" s="1182"/>
      <c r="DCL311" s="1182"/>
      <c r="DCM311" s="1182"/>
      <c r="DCN311" s="1182"/>
      <c r="DCO311" s="1182"/>
      <c r="DCP311" s="1182"/>
      <c r="DCQ311" s="1182"/>
      <c r="DCR311" s="1182"/>
      <c r="DCS311" s="1182"/>
      <c r="DCT311" s="1182"/>
      <c r="DCU311" s="1182"/>
      <c r="DCV311" s="1182"/>
      <c r="DCW311" s="1182"/>
      <c r="DCX311" s="1182"/>
      <c r="DCY311" s="1177"/>
      <c r="DCZ311" s="1182"/>
      <c r="DDA311" s="1182"/>
      <c r="DDB311" s="1182"/>
      <c r="DDC311" s="1182"/>
      <c r="DDD311" s="1182"/>
      <c r="DDE311" s="1182"/>
      <c r="DDF311" s="1182"/>
      <c r="DDG311" s="1182"/>
      <c r="DDH311" s="1182"/>
      <c r="DDI311" s="1182"/>
      <c r="DDJ311" s="1182"/>
      <c r="DDK311" s="1182"/>
      <c r="DDL311" s="1182"/>
      <c r="DDM311" s="1182"/>
      <c r="DDN311" s="1177"/>
      <c r="DDO311" s="1182"/>
      <c r="DDP311" s="1182"/>
      <c r="DDQ311" s="1182"/>
      <c r="DDR311" s="1182"/>
      <c r="DDS311" s="1182"/>
      <c r="DDT311" s="1182"/>
      <c r="DDU311" s="1182"/>
      <c r="DDV311" s="1182"/>
      <c r="DDW311" s="1182"/>
      <c r="DDX311" s="1182"/>
      <c r="DDY311" s="1182"/>
      <c r="DDZ311" s="1182"/>
      <c r="DEA311" s="1182"/>
      <c r="DEB311" s="1182"/>
      <c r="DEC311" s="1177"/>
      <c r="DED311" s="1182"/>
      <c r="DEE311" s="1182"/>
      <c r="DEF311" s="1182"/>
      <c r="DEG311" s="1182"/>
      <c r="DEH311" s="1182"/>
      <c r="DEI311" s="1182"/>
      <c r="DEJ311" s="1182"/>
      <c r="DEK311" s="1182"/>
      <c r="DEL311" s="1182"/>
      <c r="DEM311" s="1182"/>
      <c r="DEN311" s="1182"/>
      <c r="DEO311" s="1182"/>
      <c r="DEP311" s="1182"/>
      <c r="DEQ311" s="1182"/>
      <c r="DER311" s="1177"/>
      <c r="DES311" s="1182"/>
      <c r="DET311" s="1182"/>
      <c r="DEU311" s="1182"/>
      <c r="DEV311" s="1182"/>
      <c r="DEW311" s="1182"/>
      <c r="DEX311" s="1182"/>
      <c r="DEY311" s="1182"/>
      <c r="DEZ311" s="1182"/>
      <c r="DFA311" s="1182"/>
      <c r="DFB311" s="1182"/>
      <c r="DFC311" s="1182"/>
      <c r="DFD311" s="1182"/>
      <c r="DFE311" s="1182"/>
      <c r="DFF311" s="1182"/>
      <c r="DFG311" s="1177"/>
      <c r="DFH311" s="1182"/>
      <c r="DFI311" s="1182"/>
      <c r="DFJ311" s="1182"/>
      <c r="DFK311" s="1182"/>
      <c r="DFL311" s="1182"/>
      <c r="DFM311" s="1182"/>
      <c r="DFN311" s="1182"/>
      <c r="DFO311" s="1182"/>
      <c r="DFP311" s="1182"/>
      <c r="DFQ311" s="1182"/>
      <c r="DFR311" s="1182"/>
      <c r="DFS311" s="1182"/>
      <c r="DFT311" s="1182"/>
      <c r="DFU311" s="1182"/>
      <c r="DFV311" s="1177"/>
      <c r="DFW311" s="1182"/>
      <c r="DFX311" s="1182"/>
      <c r="DFY311" s="1182"/>
      <c r="DFZ311" s="1182"/>
      <c r="DGA311" s="1182"/>
      <c r="DGB311" s="1182"/>
      <c r="DGC311" s="1182"/>
      <c r="DGD311" s="1182"/>
      <c r="DGE311" s="1182"/>
      <c r="DGF311" s="1182"/>
      <c r="DGG311" s="1182"/>
      <c r="DGH311" s="1182"/>
      <c r="DGI311" s="1182"/>
      <c r="DGJ311" s="1182"/>
      <c r="DGK311" s="1177"/>
      <c r="DGL311" s="1182"/>
      <c r="DGM311" s="1182"/>
      <c r="DGN311" s="1182"/>
      <c r="DGO311" s="1182"/>
      <c r="DGP311" s="1182"/>
      <c r="DGQ311" s="1182"/>
      <c r="DGR311" s="1182"/>
      <c r="DGS311" s="1182"/>
      <c r="DGT311" s="1182"/>
      <c r="DGU311" s="1182"/>
      <c r="DGV311" s="1182"/>
      <c r="DGW311" s="1182"/>
      <c r="DGX311" s="1182"/>
      <c r="DGY311" s="1182"/>
      <c r="DGZ311" s="1177"/>
      <c r="DHA311" s="1182"/>
      <c r="DHB311" s="1182"/>
      <c r="DHC311" s="1182"/>
      <c r="DHD311" s="1182"/>
      <c r="DHE311" s="1182"/>
      <c r="DHF311" s="1182"/>
      <c r="DHG311" s="1182"/>
      <c r="DHH311" s="1182"/>
      <c r="DHI311" s="1182"/>
      <c r="DHJ311" s="1182"/>
      <c r="DHK311" s="1182"/>
      <c r="DHL311" s="1182"/>
      <c r="DHM311" s="1182"/>
      <c r="DHN311" s="1182"/>
      <c r="DHO311" s="1177"/>
      <c r="DHP311" s="1182"/>
      <c r="DHQ311" s="1182"/>
      <c r="DHR311" s="1182"/>
      <c r="DHS311" s="1182"/>
      <c r="DHT311" s="1182"/>
      <c r="DHU311" s="1182"/>
      <c r="DHV311" s="1182"/>
      <c r="DHW311" s="1182"/>
      <c r="DHX311" s="1182"/>
      <c r="DHY311" s="1182"/>
      <c r="DHZ311" s="1182"/>
      <c r="DIA311" s="1182"/>
      <c r="DIB311" s="1182"/>
      <c r="DIC311" s="1182"/>
      <c r="DID311" s="1177"/>
      <c r="DIE311" s="1182"/>
      <c r="DIF311" s="1182"/>
      <c r="DIG311" s="1182"/>
      <c r="DIH311" s="1182"/>
      <c r="DII311" s="1182"/>
      <c r="DIJ311" s="1182"/>
      <c r="DIK311" s="1182"/>
      <c r="DIL311" s="1182"/>
      <c r="DIM311" s="1182"/>
      <c r="DIN311" s="1182"/>
      <c r="DIO311" s="1182"/>
      <c r="DIP311" s="1182"/>
      <c r="DIQ311" s="1182"/>
      <c r="DIR311" s="1182"/>
      <c r="DIS311" s="1177"/>
      <c r="DIT311" s="1182"/>
      <c r="DIU311" s="1182"/>
      <c r="DIV311" s="1182"/>
      <c r="DIW311" s="1182"/>
      <c r="DIX311" s="1182"/>
      <c r="DIY311" s="1182"/>
      <c r="DIZ311" s="1182"/>
      <c r="DJA311" s="1182"/>
      <c r="DJB311" s="1182"/>
      <c r="DJC311" s="1182"/>
      <c r="DJD311" s="1182"/>
      <c r="DJE311" s="1182"/>
      <c r="DJF311" s="1182"/>
      <c r="DJG311" s="1182"/>
      <c r="DJH311" s="1177"/>
      <c r="DJI311" s="1182"/>
      <c r="DJJ311" s="1182"/>
      <c r="DJK311" s="1182"/>
      <c r="DJL311" s="1182"/>
      <c r="DJM311" s="1182"/>
      <c r="DJN311" s="1182"/>
      <c r="DJO311" s="1182"/>
      <c r="DJP311" s="1182"/>
      <c r="DJQ311" s="1182"/>
      <c r="DJR311" s="1182"/>
      <c r="DJS311" s="1182"/>
      <c r="DJT311" s="1182"/>
      <c r="DJU311" s="1182"/>
      <c r="DJV311" s="1182"/>
      <c r="DJW311" s="1177"/>
      <c r="DJX311" s="1182"/>
      <c r="DJY311" s="1182"/>
      <c r="DJZ311" s="1182"/>
      <c r="DKA311" s="1182"/>
      <c r="DKB311" s="1182"/>
      <c r="DKC311" s="1182"/>
      <c r="DKD311" s="1182"/>
      <c r="DKE311" s="1182"/>
      <c r="DKF311" s="1182"/>
      <c r="DKG311" s="1182"/>
      <c r="DKH311" s="1182"/>
      <c r="DKI311" s="1182"/>
      <c r="DKJ311" s="1182"/>
      <c r="DKK311" s="1182"/>
      <c r="DKL311" s="1177"/>
      <c r="DKM311" s="1182"/>
      <c r="DKN311" s="1182"/>
      <c r="DKO311" s="1182"/>
      <c r="DKP311" s="1182"/>
      <c r="DKQ311" s="1182"/>
      <c r="DKR311" s="1182"/>
      <c r="DKS311" s="1182"/>
      <c r="DKT311" s="1182"/>
      <c r="DKU311" s="1182"/>
      <c r="DKV311" s="1182"/>
      <c r="DKW311" s="1182"/>
      <c r="DKX311" s="1182"/>
      <c r="DKY311" s="1182"/>
      <c r="DKZ311" s="1182"/>
      <c r="DLA311" s="1177"/>
      <c r="DLB311" s="1182"/>
      <c r="DLC311" s="1182"/>
      <c r="DLD311" s="1182"/>
      <c r="DLE311" s="1182"/>
      <c r="DLF311" s="1182"/>
      <c r="DLG311" s="1182"/>
      <c r="DLH311" s="1182"/>
      <c r="DLI311" s="1182"/>
      <c r="DLJ311" s="1182"/>
      <c r="DLK311" s="1182"/>
      <c r="DLL311" s="1182"/>
      <c r="DLM311" s="1182"/>
      <c r="DLN311" s="1182"/>
      <c r="DLO311" s="1182"/>
      <c r="DLP311" s="1177"/>
      <c r="DLQ311" s="1182"/>
      <c r="DLR311" s="1182"/>
      <c r="DLS311" s="1182"/>
      <c r="DLT311" s="1182"/>
      <c r="DLU311" s="1182"/>
      <c r="DLV311" s="1182"/>
      <c r="DLW311" s="1182"/>
      <c r="DLX311" s="1182"/>
      <c r="DLY311" s="1182"/>
      <c r="DLZ311" s="1182"/>
      <c r="DMA311" s="1182"/>
      <c r="DMB311" s="1182"/>
      <c r="DMC311" s="1182"/>
      <c r="DMD311" s="1182"/>
      <c r="DME311" s="1177"/>
      <c r="DMF311" s="1182"/>
      <c r="DMG311" s="1182"/>
      <c r="DMH311" s="1182"/>
      <c r="DMI311" s="1182"/>
      <c r="DMJ311" s="1182"/>
      <c r="DMK311" s="1182"/>
      <c r="DML311" s="1182"/>
      <c r="DMM311" s="1182"/>
      <c r="DMN311" s="1182"/>
      <c r="DMO311" s="1182"/>
      <c r="DMP311" s="1182"/>
      <c r="DMQ311" s="1182"/>
      <c r="DMR311" s="1182"/>
      <c r="DMS311" s="1182"/>
      <c r="DMT311" s="1177"/>
      <c r="DMU311" s="1182"/>
      <c r="DMV311" s="1182"/>
      <c r="DMW311" s="1182"/>
      <c r="DMX311" s="1182"/>
      <c r="DMY311" s="1182"/>
      <c r="DMZ311" s="1182"/>
      <c r="DNA311" s="1182"/>
      <c r="DNB311" s="1182"/>
      <c r="DNC311" s="1182"/>
      <c r="DND311" s="1182"/>
      <c r="DNE311" s="1182"/>
      <c r="DNF311" s="1182"/>
      <c r="DNG311" s="1182"/>
      <c r="DNH311" s="1182"/>
      <c r="DNI311" s="1177"/>
      <c r="DNJ311" s="1182"/>
      <c r="DNK311" s="1182"/>
      <c r="DNL311" s="1182"/>
      <c r="DNM311" s="1182"/>
      <c r="DNN311" s="1182"/>
      <c r="DNO311" s="1182"/>
      <c r="DNP311" s="1182"/>
      <c r="DNQ311" s="1182"/>
      <c r="DNR311" s="1182"/>
      <c r="DNS311" s="1182"/>
      <c r="DNT311" s="1182"/>
      <c r="DNU311" s="1182"/>
      <c r="DNV311" s="1182"/>
      <c r="DNW311" s="1182"/>
      <c r="DNX311" s="1177"/>
      <c r="DNY311" s="1182"/>
      <c r="DNZ311" s="1182"/>
      <c r="DOA311" s="1182"/>
      <c r="DOB311" s="1182"/>
      <c r="DOC311" s="1182"/>
      <c r="DOD311" s="1182"/>
      <c r="DOE311" s="1182"/>
      <c r="DOF311" s="1182"/>
      <c r="DOG311" s="1182"/>
      <c r="DOH311" s="1182"/>
      <c r="DOI311" s="1182"/>
      <c r="DOJ311" s="1182"/>
      <c r="DOK311" s="1182"/>
      <c r="DOL311" s="1182"/>
      <c r="DOM311" s="1177"/>
      <c r="DON311" s="1182"/>
      <c r="DOO311" s="1182"/>
      <c r="DOP311" s="1182"/>
      <c r="DOQ311" s="1182"/>
      <c r="DOR311" s="1182"/>
      <c r="DOS311" s="1182"/>
      <c r="DOT311" s="1182"/>
      <c r="DOU311" s="1182"/>
      <c r="DOV311" s="1182"/>
      <c r="DOW311" s="1182"/>
      <c r="DOX311" s="1182"/>
      <c r="DOY311" s="1182"/>
      <c r="DOZ311" s="1182"/>
      <c r="DPA311" s="1182"/>
      <c r="DPB311" s="1177"/>
      <c r="DPC311" s="1182"/>
      <c r="DPD311" s="1182"/>
      <c r="DPE311" s="1182"/>
      <c r="DPF311" s="1182"/>
      <c r="DPG311" s="1182"/>
      <c r="DPH311" s="1182"/>
      <c r="DPI311" s="1182"/>
      <c r="DPJ311" s="1182"/>
      <c r="DPK311" s="1182"/>
      <c r="DPL311" s="1182"/>
      <c r="DPM311" s="1182"/>
      <c r="DPN311" s="1182"/>
      <c r="DPO311" s="1182"/>
      <c r="DPP311" s="1182"/>
      <c r="DPQ311" s="1177"/>
      <c r="DPR311" s="1182"/>
      <c r="DPS311" s="1182"/>
      <c r="DPT311" s="1182"/>
      <c r="DPU311" s="1182"/>
      <c r="DPV311" s="1182"/>
      <c r="DPW311" s="1182"/>
      <c r="DPX311" s="1182"/>
      <c r="DPY311" s="1182"/>
      <c r="DPZ311" s="1182"/>
      <c r="DQA311" s="1182"/>
      <c r="DQB311" s="1182"/>
      <c r="DQC311" s="1182"/>
      <c r="DQD311" s="1182"/>
      <c r="DQE311" s="1182"/>
      <c r="DQF311" s="1177"/>
      <c r="DQG311" s="1182"/>
      <c r="DQH311" s="1182"/>
      <c r="DQI311" s="1182"/>
      <c r="DQJ311" s="1182"/>
      <c r="DQK311" s="1182"/>
      <c r="DQL311" s="1182"/>
      <c r="DQM311" s="1182"/>
      <c r="DQN311" s="1182"/>
      <c r="DQO311" s="1182"/>
      <c r="DQP311" s="1182"/>
      <c r="DQQ311" s="1182"/>
      <c r="DQR311" s="1182"/>
      <c r="DQS311" s="1182"/>
      <c r="DQT311" s="1182"/>
      <c r="DQU311" s="1177"/>
      <c r="DQV311" s="1182"/>
      <c r="DQW311" s="1182"/>
      <c r="DQX311" s="1182"/>
      <c r="DQY311" s="1182"/>
      <c r="DQZ311" s="1182"/>
      <c r="DRA311" s="1182"/>
      <c r="DRB311" s="1182"/>
      <c r="DRC311" s="1182"/>
      <c r="DRD311" s="1182"/>
      <c r="DRE311" s="1182"/>
      <c r="DRF311" s="1182"/>
      <c r="DRG311" s="1182"/>
      <c r="DRH311" s="1182"/>
      <c r="DRI311" s="1182"/>
      <c r="DRJ311" s="1177"/>
      <c r="DRK311" s="1182"/>
      <c r="DRL311" s="1182"/>
      <c r="DRM311" s="1182"/>
      <c r="DRN311" s="1182"/>
      <c r="DRO311" s="1182"/>
      <c r="DRP311" s="1182"/>
      <c r="DRQ311" s="1182"/>
      <c r="DRR311" s="1182"/>
      <c r="DRS311" s="1182"/>
      <c r="DRT311" s="1182"/>
      <c r="DRU311" s="1182"/>
      <c r="DRV311" s="1182"/>
      <c r="DRW311" s="1182"/>
      <c r="DRX311" s="1182"/>
      <c r="DRY311" s="1177"/>
      <c r="DRZ311" s="1182"/>
      <c r="DSA311" s="1182"/>
      <c r="DSB311" s="1182"/>
      <c r="DSC311" s="1182"/>
      <c r="DSD311" s="1182"/>
      <c r="DSE311" s="1182"/>
      <c r="DSF311" s="1182"/>
      <c r="DSG311" s="1182"/>
      <c r="DSH311" s="1182"/>
      <c r="DSI311" s="1182"/>
      <c r="DSJ311" s="1182"/>
      <c r="DSK311" s="1182"/>
      <c r="DSL311" s="1182"/>
      <c r="DSM311" s="1182"/>
      <c r="DSN311" s="1177"/>
      <c r="DSO311" s="1182"/>
      <c r="DSP311" s="1182"/>
      <c r="DSQ311" s="1182"/>
      <c r="DSR311" s="1182"/>
      <c r="DSS311" s="1182"/>
      <c r="DST311" s="1182"/>
      <c r="DSU311" s="1182"/>
      <c r="DSV311" s="1182"/>
      <c r="DSW311" s="1182"/>
      <c r="DSX311" s="1182"/>
      <c r="DSY311" s="1182"/>
      <c r="DSZ311" s="1182"/>
      <c r="DTA311" s="1182"/>
      <c r="DTB311" s="1182"/>
      <c r="DTC311" s="1177"/>
      <c r="DTD311" s="1182"/>
      <c r="DTE311" s="1182"/>
      <c r="DTF311" s="1182"/>
      <c r="DTG311" s="1182"/>
      <c r="DTH311" s="1182"/>
      <c r="DTI311" s="1182"/>
      <c r="DTJ311" s="1182"/>
      <c r="DTK311" s="1182"/>
      <c r="DTL311" s="1182"/>
      <c r="DTM311" s="1182"/>
      <c r="DTN311" s="1182"/>
      <c r="DTO311" s="1182"/>
      <c r="DTP311" s="1182"/>
      <c r="DTQ311" s="1182"/>
      <c r="DTR311" s="1177"/>
      <c r="DTS311" s="1182"/>
      <c r="DTT311" s="1182"/>
      <c r="DTU311" s="1182"/>
      <c r="DTV311" s="1182"/>
      <c r="DTW311" s="1182"/>
      <c r="DTX311" s="1182"/>
      <c r="DTY311" s="1182"/>
      <c r="DTZ311" s="1182"/>
      <c r="DUA311" s="1182"/>
      <c r="DUB311" s="1182"/>
      <c r="DUC311" s="1182"/>
      <c r="DUD311" s="1182"/>
      <c r="DUE311" s="1182"/>
      <c r="DUF311" s="1182"/>
      <c r="DUG311" s="1177"/>
      <c r="DUH311" s="1182"/>
      <c r="DUI311" s="1182"/>
      <c r="DUJ311" s="1182"/>
      <c r="DUK311" s="1182"/>
      <c r="DUL311" s="1182"/>
      <c r="DUM311" s="1182"/>
      <c r="DUN311" s="1182"/>
      <c r="DUO311" s="1182"/>
      <c r="DUP311" s="1182"/>
      <c r="DUQ311" s="1182"/>
      <c r="DUR311" s="1182"/>
      <c r="DUS311" s="1182"/>
      <c r="DUT311" s="1182"/>
      <c r="DUU311" s="1182"/>
      <c r="DUV311" s="1177"/>
      <c r="DUW311" s="1182"/>
      <c r="DUX311" s="1182"/>
      <c r="DUY311" s="1182"/>
      <c r="DUZ311" s="1182"/>
      <c r="DVA311" s="1182"/>
      <c r="DVB311" s="1182"/>
      <c r="DVC311" s="1182"/>
      <c r="DVD311" s="1182"/>
      <c r="DVE311" s="1182"/>
      <c r="DVF311" s="1182"/>
      <c r="DVG311" s="1182"/>
      <c r="DVH311" s="1182"/>
      <c r="DVI311" s="1182"/>
      <c r="DVJ311" s="1182"/>
      <c r="DVK311" s="1177"/>
      <c r="DVL311" s="1182"/>
      <c r="DVM311" s="1182"/>
      <c r="DVN311" s="1182"/>
      <c r="DVO311" s="1182"/>
      <c r="DVP311" s="1182"/>
      <c r="DVQ311" s="1182"/>
      <c r="DVR311" s="1182"/>
      <c r="DVS311" s="1182"/>
      <c r="DVT311" s="1182"/>
      <c r="DVU311" s="1182"/>
      <c r="DVV311" s="1182"/>
      <c r="DVW311" s="1182"/>
      <c r="DVX311" s="1182"/>
      <c r="DVY311" s="1182"/>
      <c r="DVZ311" s="1177"/>
      <c r="DWA311" s="1182"/>
      <c r="DWB311" s="1182"/>
      <c r="DWC311" s="1182"/>
      <c r="DWD311" s="1182"/>
      <c r="DWE311" s="1182"/>
      <c r="DWF311" s="1182"/>
      <c r="DWG311" s="1182"/>
      <c r="DWH311" s="1182"/>
      <c r="DWI311" s="1182"/>
      <c r="DWJ311" s="1182"/>
      <c r="DWK311" s="1182"/>
      <c r="DWL311" s="1182"/>
      <c r="DWM311" s="1182"/>
      <c r="DWN311" s="1182"/>
      <c r="DWO311" s="1177"/>
      <c r="DWP311" s="1182"/>
      <c r="DWQ311" s="1182"/>
      <c r="DWR311" s="1182"/>
      <c r="DWS311" s="1182"/>
      <c r="DWT311" s="1182"/>
      <c r="DWU311" s="1182"/>
      <c r="DWV311" s="1182"/>
      <c r="DWW311" s="1182"/>
      <c r="DWX311" s="1182"/>
      <c r="DWY311" s="1182"/>
      <c r="DWZ311" s="1182"/>
      <c r="DXA311" s="1182"/>
      <c r="DXB311" s="1182"/>
      <c r="DXC311" s="1182"/>
      <c r="DXD311" s="1177"/>
      <c r="DXE311" s="1182"/>
      <c r="DXF311" s="1182"/>
      <c r="DXG311" s="1182"/>
      <c r="DXH311" s="1182"/>
      <c r="DXI311" s="1182"/>
      <c r="DXJ311" s="1182"/>
      <c r="DXK311" s="1182"/>
      <c r="DXL311" s="1182"/>
      <c r="DXM311" s="1182"/>
      <c r="DXN311" s="1182"/>
      <c r="DXO311" s="1182"/>
      <c r="DXP311" s="1182"/>
      <c r="DXQ311" s="1182"/>
      <c r="DXR311" s="1182"/>
      <c r="DXS311" s="1177"/>
      <c r="DXT311" s="1182"/>
      <c r="DXU311" s="1182"/>
      <c r="DXV311" s="1182"/>
      <c r="DXW311" s="1182"/>
      <c r="DXX311" s="1182"/>
      <c r="DXY311" s="1182"/>
      <c r="DXZ311" s="1182"/>
      <c r="DYA311" s="1182"/>
      <c r="DYB311" s="1182"/>
      <c r="DYC311" s="1182"/>
      <c r="DYD311" s="1182"/>
      <c r="DYE311" s="1182"/>
      <c r="DYF311" s="1182"/>
      <c r="DYG311" s="1182"/>
      <c r="DYH311" s="1177"/>
      <c r="DYI311" s="1182"/>
      <c r="DYJ311" s="1182"/>
      <c r="DYK311" s="1182"/>
      <c r="DYL311" s="1182"/>
      <c r="DYM311" s="1182"/>
      <c r="DYN311" s="1182"/>
      <c r="DYO311" s="1182"/>
      <c r="DYP311" s="1182"/>
      <c r="DYQ311" s="1182"/>
      <c r="DYR311" s="1182"/>
      <c r="DYS311" s="1182"/>
      <c r="DYT311" s="1182"/>
      <c r="DYU311" s="1182"/>
      <c r="DYV311" s="1182"/>
      <c r="DYW311" s="1177"/>
      <c r="DYX311" s="1182"/>
      <c r="DYY311" s="1182"/>
      <c r="DYZ311" s="1182"/>
      <c r="DZA311" s="1182"/>
      <c r="DZB311" s="1182"/>
      <c r="DZC311" s="1182"/>
      <c r="DZD311" s="1182"/>
      <c r="DZE311" s="1182"/>
      <c r="DZF311" s="1182"/>
      <c r="DZG311" s="1182"/>
      <c r="DZH311" s="1182"/>
      <c r="DZI311" s="1182"/>
      <c r="DZJ311" s="1182"/>
      <c r="DZK311" s="1182"/>
      <c r="DZL311" s="1177"/>
      <c r="DZM311" s="1182"/>
      <c r="DZN311" s="1182"/>
      <c r="DZO311" s="1182"/>
      <c r="DZP311" s="1182"/>
      <c r="DZQ311" s="1182"/>
      <c r="DZR311" s="1182"/>
      <c r="DZS311" s="1182"/>
      <c r="DZT311" s="1182"/>
      <c r="DZU311" s="1182"/>
      <c r="DZV311" s="1182"/>
      <c r="DZW311" s="1182"/>
      <c r="DZX311" s="1182"/>
      <c r="DZY311" s="1182"/>
      <c r="DZZ311" s="1182"/>
      <c r="EAA311" s="1177"/>
      <c r="EAB311" s="1182"/>
      <c r="EAC311" s="1182"/>
      <c r="EAD311" s="1182"/>
      <c r="EAE311" s="1182"/>
      <c r="EAF311" s="1182"/>
      <c r="EAG311" s="1182"/>
      <c r="EAH311" s="1182"/>
      <c r="EAI311" s="1182"/>
      <c r="EAJ311" s="1182"/>
      <c r="EAK311" s="1182"/>
      <c r="EAL311" s="1182"/>
      <c r="EAM311" s="1182"/>
      <c r="EAN311" s="1182"/>
      <c r="EAO311" s="1182"/>
      <c r="EAP311" s="1177"/>
      <c r="EAQ311" s="1182"/>
      <c r="EAR311" s="1182"/>
      <c r="EAS311" s="1182"/>
      <c r="EAT311" s="1182"/>
      <c r="EAU311" s="1182"/>
      <c r="EAV311" s="1182"/>
      <c r="EAW311" s="1182"/>
      <c r="EAX311" s="1182"/>
      <c r="EAY311" s="1182"/>
      <c r="EAZ311" s="1182"/>
      <c r="EBA311" s="1182"/>
      <c r="EBB311" s="1182"/>
      <c r="EBC311" s="1182"/>
      <c r="EBD311" s="1182"/>
      <c r="EBE311" s="1177"/>
      <c r="EBF311" s="1182"/>
      <c r="EBG311" s="1182"/>
      <c r="EBH311" s="1182"/>
      <c r="EBI311" s="1182"/>
      <c r="EBJ311" s="1182"/>
      <c r="EBK311" s="1182"/>
      <c r="EBL311" s="1182"/>
      <c r="EBM311" s="1182"/>
      <c r="EBN311" s="1182"/>
      <c r="EBO311" s="1182"/>
      <c r="EBP311" s="1182"/>
      <c r="EBQ311" s="1182"/>
      <c r="EBR311" s="1182"/>
      <c r="EBS311" s="1182"/>
      <c r="EBT311" s="1177"/>
      <c r="EBU311" s="1182"/>
      <c r="EBV311" s="1182"/>
      <c r="EBW311" s="1182"/>
      <c r="EBX311" s="1182"/>
      <c r="EBY311" s="1182"/>
      <c r="EBZ311" s="1182"/>
      <c r="ECA311" s="1182"/>
      <c r="ECB311" s="1182"/>
      <c r="ECC311" s="1182"/>
      <c r="ECD311" s="1182"/>
      <c r="ECE311" s="1182"/>
      <c r="ECF311" s="1182"/>
      <c r="ECG311" s="1182"/>
      <c r="ECH311" s="1182"/>
      <c r="ECI311" s="1177"/>
      <c r="ECJ311" s="1182"/>
      <c r="ECK311" s="1182"/>
      <c r="ECL311" s="1182"/>
      <c r="ECM311" s="1182"/>
      <c r="ECN311" s="1182"/>
      <c r="ECO311" s="1182"/>
      <c r="ECP311" s="1182"/>
      <c r="ECQ311" s="1182"/>
      <c r="ECR311" s="1182"/>
      <c r="ECS311" s="1182"/>
      <c r="ECT311" s="1182"/>
      <c r="ECU311" s="1182"/>
      <c r="ECV311" s="1182"/>
      <c r="ECW311" s="1182"/>
      <c r="ECX311" s="1177"/>
      <c r="ECY311" s="1182"/>
      <c r="ECZ311" s="1182"/>
      <c r="EDA311" s="1182"/>
      <c r="EDB311" s="1182"/>
      <c r="EDC311" s="1182"/>
      <c r="EDD311" s="1182"/>
      <c r="EDE311" s="1182"/>
      <c r="EDF311" s="1182"/>
      <c r="EDG311" s="1182"/>
      <c r="EDH311" s="1182"/>
      <c r="EDI311" s="1182"/>
      <c r="EDJ311" s="1182"/>
      <c r="EDK311" s="1182"/>
      <c r="EDL311" s="1182"/>
      <c r="EDM311" s="1177"/>
      <c r="EDN311" s="1182"/>
      <c r="EDO311" s="1182"/>
      <c r="EDP311" s="1182"/>
      <c r="EDQ311" s="1182"/>
      <c r="EDR311" s="1182"/>
      <c r="EDS311" s="1182"/>
      <c r="EDT311" s="1182"/>
      <c r="EDU311" s="1182"/>
      <c r="EDV311" s="1182"/>
      <c r="EDW311" s="1182"/>
      <c r="EDX311" s="1182"/>
      <c r="EDY311" s="1182"/>
      <c r="EDZ311" s="1182"/>
      <c r="EEA311" s="1182"/>
      <c r="EEB311" s="1177"/>
      <c r="EEC311" s="1182"/>
      <c r="EED311" s="1182"/>
      <c r="EEE311" s="1182"/>
      <c r="EEF311" s="1182"/>
      <c r="EEG311" s="1182"/>
      <c r="EEH311" s="1182"/>
      <c r="EEI311" s="1182"/>
      <c r="EEJ311" s="1182"/>
      <c r="EEK311" s="1182"/>
      <c r="EEL311" s="1182"/>
      <c r="EEM311" s="1182"/>
      <c r="EEN311" s="1182"/>
      <c r="EEO311" s="1182"/>
      <c r="EEP311" s="1182"/>
      <c r="EEQ311" s="1177"/>
      <c r="EER311" s="1182"/>
      <c r="EES311" s="1182"/>
      <c r="EET311" s="1182"/>
      <c r="EEU311" s="1182"/>
      <c r="EEV311" s="1182"/>
      <c r="EEW311" s="1182"/>
      <c r="EEX311" s="1182"/>
      <c r="EEY311" s="1182"/>
      <c r="EEZ311" s="1182"/>
      <c r="EFA311" s="1182"/>
      <c r="EFB311" s="1182"/>
      <c r="EFC311" s="1182"/>
      <c r="EFD311" s="1182"/>
      <c r="EFE311" s="1182"/>
      <c r="EFF311" s="1177"/>
      <c r="EFG311" s="1182"/>
      <c r="EFH311" s="1182"/>
      <c r="EFI311" s="1182"/>
      <c r="EFJ311" s="1182"/>
      <c r="EFK311" s="1182"/>
      <c r="EFL311" s="1182"/>
      <c r="EFM311" s="1182"/>
      <c r="EFN311" s="1182"/>
      <c r="EFO311" s="1182"/>
      <c r="EFP311" s="1182"/>
      <c r="EFQ311" s="1182"/>
      <c r="EFR311" s="1182"/>
      <c r="EFS311" s="1182"/>
      <c r="EFT311" s="1182"/>
      <c r="EFU311" s="1177"/>
      <c r="EFV311" s="1182"/>
      <c r="EFW311" s="1182"/>
      <c r="EFX311" s="1182"/>
      <c r="EFY311" s="1182"/>
      <c r="EFZ311" s="1182"/>
      <c r="EGA311" s="1182"/>
      <c r="EGB311" s="1182"/>
      <c r="EGC311" s="1182"/>
      <c r="EGD311" s="1182"/>
      <c r="EGE311" s="1182"/>
      <c r="EGF311" s="1182"/>
      <c r="EGG311" s="1182"/>
      <c r="EGH311" s="1182"/>
      <c r="EGI311" s="1182"/>
      <c r="EGJ311" s="1177"/>
      <c r="EGK311" s="1182"/>
      <c r="EGL311" s="1182"/>
      <c r="EGM311" s="1182"/>
      <c r="EGN311" s="1182"/>
      <c r="EGO311" s="1182"/>
      <c r="EGP311" s="1182"/>
      <c r="EGQ311" s="1182"/>
      <c r="EGR311" s="1182"/>
      <c r="EGS311" s="1182"/>
      <c r="EGT311" s="1182"/>
      <c r="EGU311" s="1182"/>
      <c r="EGV311" s="1182"/>
      <c r="EGW311" s="1182"/>
      <c r="EGX311" s="1182"/>
      <c r="EGY311" s="1177"/>
      <c r="EGZ311" s="1182"/>
      <c r="EHA311" s="1182"/>
      <c r="EHB311" s="1182"/>
      <c r="EHC311" s="1182"/>
      <c r="EHD311" s="1182"/>
      <c r="EHE311" s="1182"/>
      <c r="EHF311" s="1182"/>
      <c r="EHG311" s="1182"/>
      <c r="EHH311" s="1182"/>
      <c r="EHI311" s="1182"/>
      <c r="EHJ311" s="1182"/>
      <c r="EHK311" s="1182"/>
      <c r="EHL311" s="1182"/>
      <c r="EHM311" s="1182"/>
      <c r="EHN311" s="1177"/>
      <c r="EHO311" s="1182"/>
      <c r="EHP311" s="1182"/>
      <c r="EHQ311" s="1182"/>
      <c r="EHR311" s="1182"/>
      <c r="EHS311" s="1182"/>
      <c r="EHT311" s="1182"/>
      <c r="EHU311" s="1182"/>
      <c r="EHV311" s="1182"/>
      <c r="EHW311" s="1182"/>
      <c r="EHX311" s="1182"/>
      <c r="EHY311" s="1182"/>
      <c r="EHZ311" s="1182"/>
      <c r="EIA311" s="1182"/>
      <c r="EIB311" s="1182"/>
      <c r="EIC311" s="1177"/>
      <c r="EID311" s="1182"/>
      <c r="EIE311" s="1182"/>
      <c r="EIF311" s="1182"/>
      <c r="EIG311" s="1182"/>
      <c r="EIH311" s="1182"/>
      <c r="EII311" s="1182"/>
      <c r="EIJ311" s="1182"/>
      <c r="EIK311" s="1182"/>
      <c r="EIL311" s="1182"/>
      <c r="EIM311" s="1182"/>
      <c r="EIN311" s="1182"/>
      <c r="EIO311" s="1182"/>
      <c r="EIP311" s="1182"/>
      <c r="EIQ311" s="1182"/>
      <c r="EIR311" s="1177"/>
      <c r="EIS311" s="1182"/>
      <c r="EIT311" s="1182"/>
      <c r="EIU311" s="1182"/>
      <c r="EIV311" s="1182"/>
      <c r="EIW311" s="1182"/>
      <c r="EIX311" s="1182"/>
      <c r="EIY311" s="1182"/>
      <c r="EIZ311" s="1182"/>
      <c r="EJA311" s="1182"/>
      <c r="EJB311" s="1182"/>
      <c r="EJC311" s="1182"/>
      <c r="EJD311" s="1182"/>
      <c r="EJE311" s="1182"/>
      <c r="EJF311" s="1182"/>
      <c r="EJG311" s="1177"/>
      <c r="EJH311" s="1182"/>
      <c r="EJI311" s="1182"/>
      <c r="EJJ311" s="1182"/>
      <c r="EJK311" s="1182"/>
      <c r="EJL311" s="1182"/>
      <c r="EJM311" s="1182"/>
      <c r="EJN311" s="1182"/>
      <c r="EJO311" s="1182"/>
      <c r="EJP311" s="1182"/>
      <c r="EJQ311" s="1182"/>
      <c r="EJR311" s="1182"/>
      <c r="EJS311" s="1182"/>
      <c r="EJT311" s="1182"/>
      <c r="EJU311" s="1182"/>
      <c r="EJV311" s="1177"/>
      <c r="EJW311" s="1182"/>
      <c r="EJX311" s="1182"/>
      <c r="EJY311" s="1182"/>
      <c r="EJZ311" s="1182"/>
      <c r="EKA311" s="1182"/>
      <c r="EKB311" s="1182"/>
      <c r="EKC311" s="1182"/>
      <c r="EKD311" s="1182"/>
      <c r="EKE311" s="1182"/>
      <c r="EKF311" s="1182"/>
      <c r="EKG311" s="1182"/>
      <c r="EKH311" s="1182"/>
      <c r="EKI311" s="1182"/>
      <c r="EKJ311" s="1182"/>
      <c r="EKK311" s="1177"/>
      <c r="EKL311" s="1182"/>
      <c r="EKM311" s="1182"/>
      <c r="EKN311" s="1182"/>
      <c r="EKO311" s="1182"/>
      <c r="EKP311" s="1182"/>
      <c r="EKQ311" s="1182"/>
      <c r="EKR311" s="1182"/>
      <c r="EKS311" s="1182"/>
      <c r="EKT311" s="1182"/>
      <c r="EKU311" s="1182"/>
      <c r="EKV311" s="1182"/>
      <c r="EKW311" s="1182"/>
      <c r="EKX311" s="1182"/>
      <c r="EKY311" s="1182"/>
      <c r="EKZ311" s="1177"/>
      <c r="ELA311" s="1182"/>
      <c r="ELB311" s="1182"/>
      <c r="ELC311" s="1182"/>
      <c r="ELD311" s="1182"/>
      <c r="ELE311" s="1182"/>
      <c r="ELF311" s="1182"/>
      <c r="ELG311" s="1182"/>
      <c r="ELH311" s="1182"/>
      <c r="ELI311" s="1182"/>
      <c r="ELJ311" s="1182"/>
      <c r="ELK311" s="1182"/>
      <c r="ELL311" s="1182"/>
      <c r="ELM311" s="1182"/>
      <c r="ELN311" s="1182"/>
      <c r="ELO311" s="1177"/>
      <c r="ELP311" s="1182"/>
      <c r="ELQ311" s="1182"/>
      <c r="ELR311" s="1182"/>
      <c r="ELS311" s="1182"/>
      <c r="ELT311" s="1182"/>
      <c r="ELU311" s="1182"/>
      <c r="ELV311" s="1182"/>
      <c r="ELW311" s="1182"/>
      <c r="ELX311" s="1182"/>
      <c r="ELY311" s="1182"/>
      <c r="ELZ311" s="1182"/>
      <c r="EMA311" s="1182"/>
      <c r="EMB311" s="1182"/>
      <c r="EMC311" s="1182"/>
      <c r="EMD311" s="1177"/>
      <c r="EME311" s="1182"/>
      <c r="EMF311" s="1182"/>
      <c r="EMG311" s="1182"/>
      <c r="EMH311" s="1182"/>
      <c r="EMI311" s="1182"/>
      <c r="EMJ311" s="1182"/>
      <c r="EMK311" s="1182"/>
      <c r="EML311" s="1182"/>
      <c r="EMM311" s="1182"/>
      <c r="EMN311" s="1182"/>
      <c r="EMO311" s="1182"/>
      <c r="EMP311" s="1182"/>
      <c r="EMQ311" s="1182"/>
      <c r="EMR311" s="1182"/>
      <c r="EMS311" s="1177"/>
      <c r="EMT311" s="1182"/>
      <c r="EMU311" s="1182"/>
      <c r="EMV311" s="1182"/>
      <c r="EMW311" s="1182"/>
      <c r="EMX311" s="1182"/>
      <c r="EMY311" s="1182"/>
      <c r="EMZ311" s="1182"/>
      <c r="ENA311" s="1182"/>
      <c r="ENB311" s="1182"/>
      <c r="ENC311" s="1182"/>
      <c r="END311" s="1182"/>
      <c r="ENE311" s="1182"/>
      <c r="ENF311" s="1182"/>
      <c r="ENG311" s="1182"/>
      <c r="ENH311" s="1177"/>
      <c r="ENI311" s="1182"/>
      <c r="ENJ311" s="1182"/>
      <c r="ENK311" s="1182"/>
      <c r="ENL311" s="1182"/>
      <c r="ENM311" s="1182"/>
      <c r="ENN311" s="1182"/>
      <c r="ENO311" s="1182"/>
      <c r="ENP311" s="1182"/>
      <c r="ENQ311" s="1182"/>
      <c r="ENR311" s="1182"/>
      <c r="ENS311" s="1182"/>
      <c r="ENT311" s="1182"/>
      <c r="ENU311" s="1182"/>
      <c r="ENV311" s="1182"/>
      <c r="ENW311" s="1177"/>
      <c r="ENX311" s="1182"/>
      <c r="ENY311" s="1182"/>
      <c r="ENZ311" s="1182"/>
      <c r="EOA311" s="1182"/>
      <c r="EOB311" s="1182"/>
      <c r="EOC311" s="1182"/>
      <c r="EOD311" s="1182"/>
      <c r="EOE311" s="1182"/>
      <c r="EOF311" s="1182"/>
      <c r="EOG311" s="1182"/>
      <c r="EOH311" s="1182"/>
      <c r="EOI311" s="1182"/>
      <c r="EOJ311" s="1182"/>
      <c r="EOK311" s="1182"/>
      <c r="EOL311" s="1177"/>
      <c r="EOM311" s="1182"/>
      <c r="EON311" s="1182"/>
      <c r="EOO311" s="1182"/>
      <c r="EOP311" s="1182"/>
      <c r="EOQ311" s="1182"/>
      <c r="EOR311" s="1182"/>
      <c r="EOS311" s="1182"/>
      <c r="EOT311" s="1182"/>
      <c r="EOU311" s="1182"/>
      <c r="EOV311" s="1182"/>
      <c r="EOW311" s="1182"/>
      <c r="EOX311" s="1182"/>
      <c r="EOY311" s="1182"/>
      <c r="EOZ311" s="1182"/>
      <c r="EPA311" s="1177"/>
      <c r="EPB311" s="1182"/>
      <c r="EPC311" s="1182"/>
      <c r="EPD311" s="1182"/>
      <c r="EPE311" s="1182"/>
      <c r="EPF311" s="1182"/>
      <c r="EPG311" s="1182"/>
      <c r="EPH311" s="1182"/>
      <c r="EPI311" s="1182"/>
      <c r="EPJ311" s="1182"/>
      <c r="EPK311" s="1182"/>
      <c r="EPL311" s="1182"/>
      <c r="EPM311" s="1182"/>
      <c r="EPN311" s="1182"/>
      <c r="EPO311" s="1182"/>
      <c r="EPP311" s="1177"/>
      <c r="EPQ311" s="1182"/>
      <c r="EPR311" s="1182"/>
      <c r="EPS311" s="1182"/>
      <c r="EPT311" s="1182"/>
      <c r="EPU311" s="1182"/>
      <c r="EPV311" s="1182"/>
      <c r="EPW311" s="1182"/>
      <c r="EPX311" s="1182"/>
      <c r="EPY311" s="1182"/>
      <c r="EPZ311" s="1182"/>
      <c r="EQA311" s="1182"/>
      <c r="EQB311" s="1182"/>
      <c r="EQC311" s="1182"/>
      <c r="EQD311" s="1182"/>
      <c r="EQE311" s="1177"/>
      <c r="EQF311" s="1182"/>
      <c r="EQG311" s="1182"/>
      <c r="EQH311" s="1182"/>
      <c r="EQI311" s="1182"/>
      <c r="EQJ311" s="1182"/>
      <c r="EQK311" s="1182"/>
      <c r="EQL311" s="1182"/>
      <c r="EQM311" s="1182"/>
      <c r="EQN311" s="1182"/>
      <c r="EQO311" s="1182"/>
      <c r="EQP311" s="1182"/>
      <c r="EQQ311" s="1182"/>
      <c r="EQR311" s="1182"/>
      <c r="EQS311" s="1182"/>
      <c r="EQT311" s="1177"/>
      <c r="EQU311" s="1182"/>
      <c r="EQV311" s="1182"/>
      <c r="EQW311" s="1182"/>
      <c r="EQX311" s="1182"/>
      <c r="EQY311" s="1182"/>
      <c r="EQZ311" s="1182"/>
      <c r="ERA311" s="1182"/>
      <c r="ERB311" s="1182"/>
      <c r="ERC311" s="1182"/>
      <c r="ERD311" s="1182"/>
      <c r="ERE311" s="1182"/>
      <c r="ERF311" s="1182"/>
      <c r="ERG311" s="1182"/>
      <c r="ERH311" s="1182"/>
      <c r="ERI311" s="1177"/>
      <c r="ERJ311" s="1182"/>
      <c r="ERK311" s="1182"/>
      <c r="ERL311" s="1182"/>
      <c r="ERM311" s="1182"/>
      <c r="ERN311" s="1182"/>
      <c r="ERO311" s="1182"/>
      <c r="ERP311" s="1182"/>
      <c r="ERQ311" s="1182"/>
      <c r="ERR311" s="1182"/>
      <c r="ERS311" s="1182"/>
      <c r="ERT311" s="1182"/>
      <c r="ERU311" s="1182"/>
      <c r="ERV311" s="1182"/>
      <c r="ERW311" s="1182"/>
      <c r="ERX311" s="1177"/>
      <c r="ERY311" s="1182"/>
      <c r="ERZ311" s="1182"/>
      <c r="ESA311" s="1182"/>
      <c r="ESB311" s="1182"/>
      <c r="ESC311" s="1182"/>
      <c r="ESD311" s="1182"/>
      <c r="ESE311" s="1182"/>
      <c r="ESF311" s="1182"/>
      <c r="ESG311" s="1182"/>
      <c r="ESH311" s="1182"/>
      <c r="ESI311" s="1182"/>
      <c r="ESJ311" s="1182"/>
      <c r="ESK311" s="1182"/>
      <c r="ESL311" s="1182"/>
      <c r="ESM311" s="1177"/>
      <c r="ESN311" s="1182"/>
      <c r="ESO311" s="1182"/>
      <c r="ESP311" s="1182"/>
      <c r="ESQ311" s="1182"/>
      <c r="ESR311" s="1182"/>
      <c r="ESS311" s="1182"/>
      <c r="EST311" s="1182"/>
      <c r="ESU311" s="1182"/>
      <c r="ESV311" s="1182"/>
      <c r="ESW311" s="1182"/>
      <c r="ESX311" s="1182"/>
      <c r="ESY311" s="1182"/>
      <c r="ESZ311" s="1182"/>
      <c r="ETA311" s="1182"/>
      <c r="ETB311" s="1177"/>
      <c r="ETC311" s="1182"/>
      <c r="ETD311" s="1182"/>
      <c r="ETE311" s="1182"/>
      <c r="ETF311" s="1182"/>
      <c r="ETG311" s="1182"/>
      <c r="ETH311" s="1182"/>
      <c r="ETI311" s="1182"/>
      <c r="ETJ311" s="1182"/>
      <c r="ETK311" s="1182"/>
      <c r="ETL311" s="1182"/>
      <c r="ETM311" s="1182"/>
      <c r="ETN311" s="1182"/>
      <c r="ETO311" s="1182"/>
      <c r="ETP311" s="1182"/>
      <c r="ETQ311" s="1177"/>
      <c r="ETR311" s="1182"/>
      <c r="ETS311" s="1182"/>
      <c r="ETT311" s="1182"/>
      <c r="ETU311" s="1182"/>
      <c r="ETV311" s="1182"/>
      <c r="ETW311" s="1182"/>
      <c r="ETX311" s="1182"/>
      <c r="ETY311" s="1182"/>
      <c r="ETZ311" s="1182"/>
      <c r="EUA311" s="1182"/>
      <c r="EUB311" s="1182"/>
      <c r="EUC311" s="1182"/>
      <c r="EUD311" s="1182"/>
      <c r="EUE311" s="1182"/>
      <c r="EUF311" s="1177"/>
      <c r="EUG311" s="1182"/>
      <c r="EUH311" s="1182"/>
      <c r="EUI311" s="1182"/>
      <c r="EUJ311" s="1182"/>
      <c r="EUK311" s="1182"/>
      <c r="EUL311" s="1182"/>
      <c r="EUM311" s="1182"/>
      <c r="EUN311" s="1182"/>
      <c r="EUO311" s="1182"/>
      <c r="EUP311" s="1182"/>
      <c r="EUQ311" s="1182"/>
      <c r="EUR311" s="1182"/>
      <c r="EUS311" s="1182"/>
      <c r="EUT311" s="1182"/>
      <c r="EUU311" s="1177"/>
      <c r="EUV311" s="1182"/>
      <c r="EUW311" s="1182"/>
      <c r="EUX311" s="1182"/>
      <c r="EUY311" s="1182"/>
      <c r="EUZ311" s="1182"/>
      <c r="EVA311" s="1182"/>
      <c r="EVB311" s="1182"/>
      <c r="EVC311" s="1182"/>
      <c r="EVD311" s="1182"/>
      <c r="EVE311" s="1182"/>
      <c r="EVF311" s="1182"/>
      <c r="EVG311" s="1182"/>
      <c r="EVH311" s="1182"/>
      <c r="EVI311" s="1182"/>
      <c r="EVJ311" s="1177"/>
      <c r="EVK311" s="1182"/>
      <c r="EVL311" s="1182"/>
      <c r="EVM311" s="1182"/>
      <c r="EVN311" s="1182"/>
      <c r="EVO311" s="1182"/>
      <c r="EVP311" s="1182"/>
      <c r="EVQ311" s="1182"/>
      <c r="EVR311" s="1182"/>
      <c r="EVS311" s="1182"/>
      <c r="EVT311" s="1182"/>
      <c r="EVU311" s="1182"/>
      <c r="EVV311" s="1182"/>
      <c r="EVW311" s="1182"/>
      <c r="EVX311" s="1182"/>
      <c r="EVY311" s="1177"/>
      <c r="EVZ311" s="1182"/>
      <c r="EWA311" s="1182"/>
      <c r="EWB311" s="1182"/>
      <c r="EWC311" s="1182"/>
      <c r="EWD311" s="1182"/>
      <c r="EWE311" s="1182"/>
      <c r="EWF311" s="1182"/>
      <c r="EWG311" s="1182"/>
      <c r="EWH311" s="1182"/>
      <c r="EWI311" s="1182"/>
      <c r="EWJ311" s="1182"/>
      <c r="EWK311" s="1182"/>
      <c r="EWL311" s="1182"/>
      <c r="EWM311" s="1182"/>
      <c r="EWN311" s="1177"/>
      <c r="EWO311" s="1182"/>
      <c r="EWP311" s="1182"/>
      <c r="EWQ311" s="1182"/>
      <c r="EWR311" s="1182"/>
      <c r="EWS311" s="1182"/>
      <c r="EWT311" s="1182"/>
      <c r="EWU311" s="1182"/>
      <c r="EWV311" s="1182"/>
      <c r="EWW311" s="1182"/>
      <c r="EWX311" s="1182"/>
      <c r="EWY311" s="1182"/>
      <c r="EWZ311" s="1182"/>
      <c r="EXA311" s="1182"/>
      <c r="EXB311" s="1182"/>
      <c r="EXC311" s="1177"/>
      <c r="EXD311" s="1182"/>
      <c r="EXE311" s="1182"/>
      <c r="EXF311" s="1182"/>
      <c r="EXG311" s="1182"/>
      <c r="EXH311" s="1182"/>
      <c r="EXI311" s="1182"/>
      <c r="EXJ311" s="1182"/>
      <c r="EXK311" s="1182"/>
      <c r="EXL311" s="1182"/>
      <c r="EXM311" s="1182"/>
      <c r="EXN311" s="1182"/>
      <c r="EXO311" s="1182"/>
      <c r="EXP311" s="1182"/>
      <c r="EXQ311" s="1182"/>
      <c r="EXR311" s="1177"/>
      <c r="EXS311" s="1182"/>
      <c r="EXT311" s="1182"/>
      <c r="EXU311" s="1182"/>
      <c r="EXV311" s="1182"/>
      <c r="EXW311" s="1182"/>
      <c r="EXX311" s="1182"/>
      <c r="EXY311" s="1182"/>
      <c r="EXZ311" s="1182"/>
      <c r="EYA311" s="1182"/>
      <c r="EYB311" s="1182"/>
      <c r="EYC311" s="1182"/>
      <c r="EYD311" s="1182"/>
      <c r="EYE311" s="1182"/>
      <c r="EYF311" s="1182"/>
      <c r="EYG311" s="1177"/>
      <c r="EYH311" s="1182"/>
      <c r="EYI311" s="1182"/>
      <c r="EYJ311" s="1182"/>
      <c r="EYK311" s="1182"/>
      <c r="EYL311" s="1182"/>
      <c r="EYM311" s="1182"/>
      <c r="EYN311" s="1182"/>
      <c r="EYO311" s="1182"/>
      <c r="EYP311" s="1182"/>
      <c r="EYQ311" s="1182"/>
      <c r="EYR311" s="1182"/>
      <c r="EYS311" s="1182"/>
      <c r="EYT311" s="1182"/>
      <c r="EYU311" s="1182"/>
      <c r="EYV311" s="1177"/>
      <c r="EYW311" s="1182"/>
      <c r="EYX311" s="1182"/>
      <c r="EYY311" s="1182"/>
      <c r="EYZ311" s="1182"/>
      <c r="EZA311" s="1182"/>
      <c r="EZB311" s="1182"/>
      <c r="EZC311" s="1182"/>
      <c r="EZD311" s="1182"/>
      <c r="EZE311" s="1182"/>
      <c r="EZF311" s="1182"/>
      <c r="EZG311" s="1182"/>
      <c r="EZH311" s="1182"/>
      <c r="EZI311" s="1182"/>
      <c r="EZJ311" s="1182"/>
      <c r="EZK311" s="1177"/>
      <c r="EZL311" s="1182"/>
      <c r="EZM311" s="1182"/>
      <c r="EZN311" s="1182"/>
      <c r="EZO311" s="1182"/>
      <c r="EZP311" s="1182"/>
      <c r="EZQ311" s="1182"/>
      <c r="EZR311" s="1182"/>
      <c r="EZS311" s="1182"/>
      <c r="EZT311" s="1182"/>
      <c r="EZU311" s="1182"/>
      <c r="EZV311" s="1182"/>
      <c r="EZW311" s="1182"/>
      <c r="EZX311" s="1182"/>
      <c r="EZY311" s="1182"/>
      <c r="EZZ311" s="1177"/>
      <c r="FAA311" s="1182"/>
      <c r="FAB311" s="1182"/>
      <c r="FAC311" s="1182"/>
      <c r="FAD311" s="1182"/>
      <c r="FAE311" s="1182"/>
      <c r="FAF311" s="1182"/>
      <c r="FAG311" s="1182"/>
      <c r="FAH311" s="1182"/>
      <c r="FAI311" s="1182"/>
      <c r="FAJ311" s="1182"/>
      <c r="FAK311" s="1182"/>
      <c r="FAL311" s="1182"/>
      <c r="FAM311" s="1182"/>
      <c r="FAN311" s="1182"/>
      <c r="FAO311" s="1177"/>
      <c r="FAP311" s="1182"/>
      <c r="FAQ311" s="1182"/>
      <c r="FAR311" s="1182"/>
      <c r="FAS311" s="1182"/>
      <c r="FAT311" s="1182"/>
      <c r="FAU311" s="1182"/>
      <c r="FAV311" s="1182"/>
      <c r="FAW311" s="1182"/>
      <c r="FAX311" s="1182"/>
      <c r="FAY311" s="1182"/>
      <c r="FAZ311" s="1182"/>
      <c r="FBA311" s="1182"/>
      <c r="FBB311" s="1182"/>
      <c r="FBC311" s="1182"/>
      <c r="FBD311" s="1177"/>
      <c r="FBE311" s="1182"/>
      <c r="FBF311" s="1182"/>
      <c r="FBG311" s="1182"/>
      <c r="FBH311" s="1182"/>
      <c r="FBI311" s="1182"/>
      <c r="FBJ311" s="1182"/>
      <c r="FBK311" s="1182"/>
      <c r="FBL311" s="1182"/>
      <c r="FBM311" s="1182"/>
      <c r="FBN311" s="1182"/>
      <c r="FBO311" s="1182"/>
      <c r="FBP311" s="1182"/>
      <c r="FBQ311" s="1182"/>
      <c r="FBR311" s="1182"/>
      <c r="FBS311" s="1177"/>
      <c r="FBT311" s="1182"/>
      <c r="FBU311" s="1182"/>
      <c r="FBV311" s="1182"/>
      <c r="FBW311" s="1182"/>
      <c r="FBX311" s="1182"/>
      <c r="FBY311" s="1182"/>
      <c r="FBZ311" s="1182"/>
      <c r="FCA311" s="1182"/>
      <c r="FCB311" s="1182"/>
      <c r="FCC311" s="1182"/>
      <c r="FCD311" s="1182"/>
      <c r="FCE311" s="1182"/>
      <c r="FCF311" s="1182"/>
      <c r="FCG311" s="1182"/>
      <c r="FCH311" s="1177"/>
      <c r="FCI311" s="1182"/>
      <c r="FCJ311" s="1182"/>
      <c r="FCK311" s="1182"/>
      <c r="FCL311" s="1182"/>
      <c r="FCM311" s="1182"/>
      <c r="FCN311" s="1182"/>
      <c r="FCO311" s="1182"/>
      <c r="FCP311" s="1182"/>
      <c r="FCQ311" s="1182"/>
      <c r="FCR311" s="1182"/>
      <c r="FCS311" s="1182"/>
      <c r="FCT311" s="1182"/>
      <c r="FCU311" s="1182"/>
      <c r="FCV311" s="1182"/>
      <c r="FCW311" s="1177"/>
      <c r="FCX311" s="1182"/>
      <c r="FCY311" s="1182"/>
      <c r="FCZ311" s="1182"/>
      <c r="FDA311" s="1182"/>
      <c r="FDB311" s="1182"/>
      <c r="FDC311" s="1182"/>
      <c r="FDD311" s="1182"/>
      <c r="FDE311" s="1182"/>
      <c r="FDF311" s="1182"/>
      <c r="FDG311" s="1182"/>
      <c r="FDH311" s="1182"/>
      <c r="FDI311" s="1182"/>
      <c r="FDJ311" s="1182"/>
      <c r="FDK311" s="1182"/>
      <c r="FDL311" s="1177"/>
      <c r="FDM311" s="1182"/>
      <c r="FDN311" s="1182"/>
      <c r="FDO311" s="1182"/>
      <c r="FDP311" s="1182"/>
      <c r="FDQ311" s="1182"/>
      <c r="FDR311" s="1182"/>
      <c r="FDS311" s="1182"/>
      <c r="FDT311" s="1182"/>
      <c r="FDU311" s="1182"/>
      <c r="FDV311" s="1182"/>
      <c r="FDW311" s="1182"/>
      <c r="FDX311" s="1182"/>
      <c r="FDY311" s="1182"/>
      <c r="FDZ311" s="1182"/>
      <c r="FEA311" s="1177"/>
      <c r="FEB311" s="1182"/>
      <c r="FEC311" s="1182"/>
      <c r="FED311" s="1182"/>
      <c r="FEE311" s="1182"/>
      <c r="FEF311" s="1182"/>
      <c r="FEG311" s="1182"/>
      <c r="FEH311" s="1182"/>
      <c r="FEI311" s="1182"/>
      <c r="FEJ311" s="1182"/>
      <c r="FEK311" s="1182"/>
      <c r="FEL311" s="1182"/>
      <c r="FEM311" s="1182"/>
      <c r="FEN311" s="1182"/>
      <c r="FEO311" s="1182"/>
      <c r="FEP311" s="1177"/>
      <c r="FEQ311" s="1182"/>
      <c r="FER311" s="1182"/>
      <c r="FES311" s="1182"/>
      <c r="FET311" s="1182"/>
      <c r="FEU311" s="1182"/>
      <c r="FEV311" s="1182"/>
      <c r="FEW311" s="1182"/>
      <c r="FEX311" s="1182"/>
      <c r="FEY311" s="1182"/>
      <c r="FEZ311" s="1182"/>
      <c r="FFA311" s="1182"/>
      <c r="FFB311" s="1182"/>
      <c r="FFC311" s="1182"/>
      <c r="FFD311" s="1182"/>
      <c r="FFE311" s="1177"/>
      <c r="FFF311" s="1182"/>
      <c r="FFG311" s="1182"/>
      <c r="FFH311" s="1182"/>
      <c r="FFI311" s="1182"/>
      <c r="FFJ311" s="1182"/>
      <c r="FFK311" s="1182"/>
      <c r="FFL311" s="1182"/>
      <c r="FFM311" s="1182"/>
      <c r="FFN311" s="1182"/>
      <c r="FFO311" s="1182"/>
      <c r="FFP311" s="1182"/>
      <c r="FFQ311" s="1182"/>
      <c r="FFR311" s="1182"/>
      <c r="FFS311" s="1182"/>
      <c r="FFT311" s="1177"/>
      <c r="FFU311" s="1182"/>
      <c r="FFV311" s="1182"/>
      <c r="FFW311" s="1182"/>
      <c r="FFX311" s="1182"/>
      <c r="FFY311" s="1182"/>
      <c r="FFZ311" s="1182"/>
      <c r="FGA311" s="1182"/>
      <c r="FGB311" s="1182"/>
      <c r="FGC311" s="1182"/>
      <c r="FGD311" s="1182"/>
      <c r="FGE311" s="1182"/>
      <c r="FGF311" s="1182"/>
      <c r="FGG311" s="1182"/>
      <c r="FGH311" s="1182"/>
      <c r="FGI311" s="1177"/>
      <c r="FGJ311" s="1182"/>
      <c r="FGK311" s="1182"/>
      <c r="FGL311" s="1182"/>
      <c r="FGM311" s="1182"/>
      <c r="FGN311" s="1182"/>
      <c r="FGO311" s="1182"/>
      <c r="FGP311" s="1182"/>
      <c r="FGQ311" s="1182"/>
      <c r="FGR311" s="1182"/>
      <c r="FGS311" s="1182"/>
      <c r="FGT311" s="1182"/>
      <c r="FGU311" s="1182"/>
      <c r="FGV311" s="1182"/>
      <c r="FGW311" s="1182"/>
      <c r="FGX311" s="1177"/>
      <c r="FGY311" s="1182"/>
      <c r="FGZ311" s="1182"/>
      <c r="FHA311" s="1182"/>
      <c r="FHB311" s="1182"/>
      <c r="FHC311" s="1182"/>
      <c r="FHD311" s="1182"/>
      <c r="FHE311" s="1182"/>
      <c r="FHF311" s="1182"/>
      <c r="FHG311" s="1182"/>
      <c r="FHH311" s="1182"/>
      <c r="FHI311" s="1182"/>
      <c r="FHJ311" s="1182"/>
      <c r="FHK311" s="1182"/>
      <c r="FHL311" s="1182"/>
      <c r="FHM311" s="1177"/>
      <c r="FHN311" s="1182"/>
      <c r="FHO311" s="1182"/>
      <c r="FHP311" s="1182"/>
      <c r="FHQ311" s="1182"/>
      <c r="FHR311" s="1182"/>
      <c r="FHS311" s="1182"/>
      <c r="FHT311" s="1182"/>
      <c r="FHU311" s="1182"/>
      <c r="FHV311" s="1182"/>
      <c r="FHW311" s="1182"/>
      <c r="FHX311" s="1182"/>
      <c r="FHY311" s="1182"/>
      <c r="FHZ311" s="1182"/>
      <c r="FIA311" s="1182"/>
      <c r="FIB311" s="1177"/>
      <c r="FIC311" s="1182"/>
      <c r="FID311" s="1182"/>
      <c r="FIE311" s="1182"/>
      <c r="FIF311" s="1182"/>
      <c r="FIG311" s="1182"/>
      <c r="FIH311" s="1182"/>
      <c r="FII311" s="1182"/>
      <c r="FIJ311" s="1182"/>
      <c r="FIK311" s="1182"/>
      <c r="FIL311" s="1182"/>
      <c r="FIM311" s="1182"/>
      <c r="FIN311" s="1182"/>
      <c r="FIO311" s="1182"/>
      <c r="FIP311" s="1182"/>
      <c r="FIQ311" s="1177"/>
      <c r="FIR311" s="1182"/>
      <c r="FIS311" s="1182"/>
      <c r="FIT311" s="1182"/>
      <c r="FIU311" s="1182"/>
      <c r="FIV311" s="1182"/>
      <c r="FIW311" s="1182"/>
      <c r="FIX311" s="1182"/>
      <c r="FIY311" s="1182"/>
      <c r="FIZ311" s="1182"/>
      <c r="FJA311" s="1182"/>
      <c r="FJB311" s="1182"/>
      <c r="FJC311" s="1182"/>
      <c r="FJD311" s="1182"/>
      <c r="FJE311" s="1182"/>
      <c r="FJF311" s="1177"/>
      <c r="FJG311" s="1182"/>
      <c r="FJH311" s="1182"/>
      <c r="FJI311" s="1182"/>
      <c r="FJJ311" s="1182"/>
      <c r="FJK311" s="1182"/>
      <c r="FJL311" s="1182"/>
      <c r="FJM311" s="1182"/>
      <c r="FJN311" s="1182"/>
      <c r="FJO311" s="1182"/>
      <c r="FJP311" s="1182"/>
      <c r="FJQ311" s="1182"/>
      <c r="FJR311" s="1182"/>
      <c r="FJS311" s="1182"/>
      <c r="FJT311" s="1182"/>
      <c r="FJU311" s="1177"/>
      <c r="FJV311" s="1182"/>
      <c r="FJW311" s="1182"/>
      <c r="FJX311" s="1182"/>
      <c r="FJY311" s="1182"/>
      <c r="FJZ311" s="1182"/>
      <c r="FKA311" s="1182"/>
      <c r="FKB311" s="1182"/>
      <c r="FKC311" s="1182"/>
      <c r="FKD311" s="1182"/>
      <c r="FKE311" s="1182"/>
      <c r="FKF311" s="1182"/>
      <c r="FKG311" s="1182"/>
      <c r="FKH311" s="1182"/>
      <c r="FKI311" s="1182"/>
      <c r="FKJ311" s="1177"/>
      <c r="FKK311" s="1182"/>
      <c r="FKL311" s="1182"/>
      <c r="FKM311" s="1182"/>
      <c r="FKN311" s="1182"/>
      <c r="FKO311" s="1182"/>
      <c r="FKP311" s="1182"/>
      <c r="FKQ311" s="1182"/>
      <c r="FKR311" s="1182"/>
      <c r="FKS311" s="1182"/>
      <c r="FKT311" s="1182"/>
      <c r="FKU311" s="1182"/>
      <c r="FKV311" s="1182"/>
      <c r="FKW311" s="1182"/>
      <c r="FKX311" s="1182"/>
      <c r="FKY311" s="1177"/>
      <c r="FKZ311" s="1182"/>
      <c r="FLA311" s="1182"/>
      <c r="FLB311" s="1182"/>
      <c r="FLC311" s="1182"/>
      <c r="FLD311" s="1182"/>
      <c r="FLE311" s="1182"/>
      <c r="FLF311" s="1182"/>
      <c r="FLG311" s="1182"/>
      <c r="FLH311" s="1182"/>
      <c r="FLI311" s="1182"/>
      <c r="FLJ311" s="1182"/>
      <c r="FLK311" s="1182"/>
      <c r="FLL311" s="1182"/>
      <c r="FLM311" s="1182"/>
      <c r="FLN311" s="1177"/>
      <c r="FLO311" s="1182"/>
      <c r="FLP311" s="1182"/>
      <c r="FLQ311" s="1182"/>
      <c r="FLR311" s="1182"/>
      <c r="FLS311" s="1182"/>
      <c r="FLT311" s="1182"/>
      <c r="FLU311" s="1182"/>
      <c r="FLV311" s="1182"/>
      <c r="FLW311" s="1182"/>
      <c r="FLX311" s="1182"/>
      <c r="FLY311" s="1182"/>
      <c r="FLZ311" s="1182"/>
      <c r="FMA311" s="1182"/>
      <c r="FMB311" s="1182"/>
      <c r="FMC311" s="1177"/>
      <c r="FMD311" s="1182"/>
      <c r="FME311" s="1182"/>
      <c r="FMF311" s="1182"/>
      <c r="FMG311" s="1182"/>
      <c r="FMH311" s="1182"/>
      <c r="FMI311" s="1182"/>
      <c r="FMJ311" s="1182"/>
      <c r="FMK311" s="1182"/>
      <c r="FML311" s="1182"/>
      <c r="FMM311" s="1182"/>
      <c r="FMN311" s="1182"/>
      <c r="FMO311" s="1182"/>
      <c r="FMP311" s="1182"/>
      <c r="FMQ311" s="1182"/>
      <c r="FMR311" s="1177"/>
      <c r="FMS311" s="1182"/>
      <c r="FMT311" s="1182"/>
      <c r="FMU311" s="1182"/>
      <c r="FMV311" s="1182"/>
      <c r="FMW311" s="1182"/>
      <c r="FMX311" s="1182"/>
      <c r="FMY311" s="1182"/>
      <c r="FMZ311" s="1182"/>
      <c r="FNA311" s="1182"/>
      <c r="FNB311" s="1182"/>
      <c r="FNC311" s="1182"/>
      <c r="FND311" s="1182"/>
      <c r="FNE311" s="1182"/>
      <c r="FNF311" s="1182"/>
      <c r="FNG311" s="1177"/>
      <c r="FNH311" s="1182"/>
      <c r="FNI311" s="1182"/>
      <c r="FNJ311" s="1182"/>
      <c r="FNK311" s="1182"/>
      <c r="FNL311" s="1182"/>
      <c r="FNM311" s="1182"/>
      <c r="FNN311" s="1182"/>
      <c r="FNO311" s="1182"/>
      <c r="FNP311" s="1182"/>
      <c r="FNQ311" s="1182"/>
      <c r="FNR311" s="1182"/>
      <c r="FNS311" s="1182"/>
      <c r="FNT311" s="1182"/>
      <c r="FNU311" s="1182"/>
      <c r="FNV311" s="1177"/>
      <c r="FNW311" s="1182"/>
      <c r="FNX311" s="1182"/>
      <c r="FNY311" s="1182"/>
      <c r="FNZ311" s="1182"/>
      <c r="FOA311" s="1182"/>
      <c r="FOB311" s="1182"/>
      <c r="FOC311" s="1182"/>
      <c r="FOD311" s="1182"/>
      <c r="FOE311" s="1182"/>
      <c r="FOF311" s="1182"/>
      <c r="FOG311" s="1182"/>
      <c r="FOH311" s="1182"/>
      <c r="FOI311" s="1182"/>
      <c r="FOJ311" s="1182"/>
      <c r="FOK311" s="1177"/>
      <c r="FOL311" s="1182"/>
      <c r="FOM311" s="1182"/>
      <c r="FON311" s="1182"/>
      <c r="FOO311" s="1182"/>
      <c r="FOP311" s="1182"/>
      <c r="FOQ311" s="1182"/>
      <c r="FOR311" s="1182"/>
      <c r="FOS311" s="1182"/>
      <c r="FOT311" s="1182"/>
      <c r="FOU311" s="1182"/>
      <c r="FOV311" s="1182"/>
      <c r="FOW311" s="1182"/>
      <c r="FOX311" s="1182"/>
      <c r="FOY311" s="1182"/>
      <c r="FOZ311" s="1177"/>
      <c r="FPA311" s="1182"/>
      <c r="FPB311" s="1182"/>
      <c r="FPC311" s="1182"/>
      <c r="FPD311" s="1182"/>
      <c r="FPE311" s="1182"/>
      <c r="FPF311" s="1182"/>
      <c r="FPG311" s="1182"/>
      <c r="FPH311" s="1182"/>
      <c r="FPI311" s="1182"/>
      <c r="FPJ311" s="1182"/>
      <c r="FPK311" s="1182"/>
      <c r="FPL311" s="1182"/>
      <c r="FPM311" s="1182"/>
      <c r="FPN311" s="1182"/>
      <c r="FPO311" s="1177"/>
      <c r="FPP311" s="1182"/>
      <c r="FPQ311" s="1182"/>
      <c r="FPR311" s="1182"/>
      <c r="FPS311" s="1182"/>
      <c r="FPT311" s="1182"/>
      <c r="FPU311" s="1182"/>
      <c r="FPV311" s="1182"/>
      <c r="FPW311" s="1182"/>
      <c r="FPX311" s="1182"/>
      <c r="FPY311" s="1182"/>
      <c r="FPZ311" s="1182"/>
      <c r="FQA311" s="1182"/>
      <c r="FQB311" s="1182"/>
      <c r="FQC311" s="1182"/>
      <c r="FQD311" s="1177"/>
      <c r="FQE311" s="1182"/>
      <c r="FQF311" s="1182"/>
      <c r="FQG311" s="1182"/>
      <c r="FQH311" s="1182"/>
      <c r="FQI311" s="1182"/>
      <c r="FQJ311" s="1182"/>
      <c r="FQK311" s="1182"/>
      <c r="FQL311" s="1182"/>
      <c r="FQM311" s="1182"/>
      <c r="FQN311" s="1182"/>
      <c r="FQO311" s="1182"/>
      <c r="FQP311" s="1182"/>
      <c r="FQQ311" s="1182"/>
      <c r="FQR311" s="1182"/>
      <c r="FQS311" s="1177"/>
      <c r="FQT311" s="1182"/>
      <c r="FQU311" s="1182"/>
      <c r="FQV311" s="1182"/>
      <c r="FQW311" s="1182"/>
      <c r="FQX311" s="1182"/>
      <c r="FQY311" s="1182"/>
      <c r="FQZ311" s="1182"/>
      <c r="FRA311" s="1182"/>
      <c r="FRB311" s="1182"/>
      <c r="FRC311" s="1182"/>
      <c r="FRD311" s="1182"/>
      <c r="FRE311" s="1182"/>
      <c r="FRF311" s="1182"/>
      <c r="FRG311" s="1182"/>
      <c r="FRH311" s="1177"/>
      <c r="FRI311" s="1182"/>
      <c r="FRJ311" s="1182"/>
      <c r="FRK311" s="1182"/>
      <c r="FRL311" s="1182"/>
      <c r="FRM311" s="1182"/>
      <c r="FRN311" s="1182"/>
      <c r="FRO311" s="1182"/>
      <c r="FRP311" s="1182"/>
      <c r="FRQ311" s="1182"/>
      <c r="FRR311" s="1182"/>
      <c r="FRS311" s="1182"/>
      <c r="FRT311" s="1182"/>
      <c r="FRU311" s="1182"/>
      <c r="FRV311" s="1182"/>
      <c r="FRW311" s="1177"/>
      <c r="FRX311" s="1182"/>
      <c r="FRY311" s="1182"/>
      <c r="FRZ311" s="1182"/>
      <c r="FSA311" s="1182"/>
      <c r="FSB311" s="1182"/>
      <c r="FSC311" s="1182"/>
      <c r="FSD311" s="1182"/>
      <c r="FSE311" s="1182"/>
      <c r="FSF311" s="1182"/>
      <c r="FSG311" s="1182"/>
      <c r="FSH311" s="1182"/>
      <c r="FSI311" s="1182"/>
      <c r="FSJ311" s="1182"/>
      <c r="FSK311" s="1182"/>
      <c r="FSL311" s="1177"/>
      <c r="FSM311" s="1182"/>
      <c r="FSN311" s="1182"/>
      <c r="FSO311" s="1182"/>
      <c r="FSP311" s="1182"/>
      <c r="FSQ311" s="1182"/>
      <c r="FSR311" s="1182"/>
      <c r="FSS311" s="1182"/>
      <c r="FST311" s="1182"/>
      <c r="FSU311" s="1182"/>
      <c r="FSV311" s="1182"/>
      <c r="FSW311" s="1182"/>
      <c r="FSX311" s="1182"/>
      <c r="FSY311" s="1182"/>
      <c r="FSZ311" s="1182"/>
      <c r="FTA311" s="1177"/>
      <c r="FTB311" s="1182"/>
      <c r="FTC311" s="1182"/>
      <c r="FTD311" s="1182"/>
      <c r="FTE311" s="1182"/>
      <c r="FTF311" s="1182"/>
      <c r="FTG311" s="1182"/>
      <c r="FTH311" s="1182"/>
      <c r="FTI311" s="1182"/>
      <c r="FTJ311" s="1182"/>
      <c r="FTK311" s="1182"/>
      <c r="FTL311" s="1182"/>
      <c r="FTM311" s="1182"/>
      <c r="FTN311" s="1182"/>
      <c r="FTO311" s="1182"/>
      <c r="FTP311" s="1177"/>
      <c r="FTQ311" s="1182"/>
      <c r="FTR311" s="1182"/>
      <c r="FTS311" s="1182"/>
      <c r="FTT311" s="1182"/>
      <c r="FTU311" s="1182"/>
      <c r="FTV311" s="1182"/>
      <c r="FTW311" s="1182"/>
      <c r="FTX311" s="1182"/>
      <c r="FTY311" s="1182"/>
      <c r="FTZ311" s="1182"/>
      <c r="FUA311" s="1182"/>
      <c r="FUB311" s="1182"/>
      <c r="FUC311" s="1182"/>
      <c r="FUD311" s="1182"/>
      <c r="FUE311" s="1177"/>
      <c r="FUF311" s="1182"/>
      <c r="FUG311" s="1182"/>
      <c r="FUH311" s="1182"/>
      <c r="FUI311" s="1182"/>
      <c r="FUJ311" s="1182"/>
      <c r="FUK311" s="1182"/>
      <c r="FUL311" s="1182"/>
      <c r="FUM311" s="1182"/>
      <c r="FUN311" s="1182"/>
      <c r="FUO311" s="1182"/>
      <c r="FUP311" s="1182"/>
      <c r="FUQ311" s="1182"/>
      <c r="FUR311" s="1182"/>
      <c r="FUS311" s="1182"/>
      <c r="FUT311" s="1177"/>
      <c r="FUU311" s="1182"/>
      <c r="FUV311" s="1182"/>
      <c r="FUW311" s="1182"/>
      <c r="FUX311" s="1182"/>
      <c r="FUY311" s="1182"/>
      <c r="FUZ311" s="1182"/>
      <c r="FVA311" s="1182"/>
      <c r="FVB311" s="1182"/>
      <c r="FVC311" s="1182"/>
      <c r="FVD311" s="1182"/>
      <c r="FVE311" s="1182"/>
      <c r="FVF311" s="1182"/>
      <c r="FVG311" s="1182"/>
      <c r="FVH311" s="1182"/>
      <c r="FVI311" s="1177"/>
      <c r="FVJ311" s="1182"/>
      <c r="FVK311" s="1182"/>
      <c r="FVL311" s="1182"/>
      <c r="FVM311" s="1182"/>
      <c r="FVN311" s="1182"/>
      <c r="FVO311" s="1182"/>
      <c r="FVP311" s="1182"/>
      <c r="FVQ311" s="1182"/>
      <c r="FVR311" s="1182"/>
      <c r="FVS311" s="1182"/>
      <c r="FVT311" s="1182"/>
      <c r="FVU311" s="1182"/>
      <c r="FVV311" s="1182"/>
      <c r="FVW311" s="1182"/>
      <c r="FVX311" s="1177"/>
      <c r="FVY311" s="1182"/>
      <c r="FVZ311" s="1182"/>
      <c r="FWA311" s="1182"/>
      <c r="FWB311" s="1182"/>
      <c r="FWC311" s="1182"/>
      <c r="FWD311" s="1182"/>
      <c r="FWE311" s="1182"/>
      <c r="FWF311" s="1182"/>
      <c r="FWG311" s="1182"/>
      <c r="FWH311" s="1182"/>
      <c r="FWI311" s="1182"/>
      <c r="FWJ311" s="1182"/>
      <c r="FWK311" s="1182"/>
      <c r="FWL311" s="1182"/>
      <c r="FWM311" s="1177"/>
      <c r="FWN311" s="1182"/>
      <c r="FWO311" s="1182"/>
      <c r="FWP311" s="1182"/>
      <c r="FWQ311" s="1182"/>
      <c r="FWR311" s="1182"/>
      <c r="FWS311" s="1182"/>
      <c r="FWT311" s="1182"/>
      <c r="FWU311" s="1182"/>
      <c r="FWV311" s="1182"/>
      <c r="FWW311" s="1182"/>
      <c r="FWX311" s="1182"/>
      <c r="FWY311" s="1182"/>
      <c r="FWZ311" s="1182"/>
      <c r="FXA311" s="1182"/>
      <c r="FXB311" s="1177"/>
      <c r="FXC311" s="1182"/>
      <c r="FXD311" s="1182"/>
      <c r="FXE311" s="1182"/>
      <c r="FXF311" s="1182"/>
      <c r="FXG311" s="1182"/>
      <c r="FXH311" s="1182"/>
      <c r="FXI311" s="1182"/>
      <c r="FXJ311" s="1182"/>
      <c r="FXK311" s="1182"/>
      <c r="FXL311" s="1182"/>
      <c r="FXM311" s="1182"/>
      <c r="FXN311" s="1182"/>
      <c r="FXO311" s="1182"/>
      <c r="FXP311" s="1182"/>
      <c r="FXQ311" s="1177"/>
      <c r="FXR311" s="1182"/>
      <c r="FXS311" s="1182"/>
      <c r="FXT311" s="1182"/>
      <c r="FXU311" s="1182"/>
      <c r="FXV311" s="1182"/>
      <c r="FXW311" s="1182"/>
      <c r="FXX311" s="1182"/>
      <c r="FXY311" s="1182"/>
      <c r="FXZ311" s="1182"/>
      <c r="FYA311" s="1182"/>
      <c r="FYB311" s="1182"/>
      <c r="FYC311" s="1182"/>
      <c r="FYD311" s="1182"/>
      <c r="FYE311" s="1182"/>
      <c r="FYF311" s="1177"/>
      <c r="FYG311" s="1182"/>
      <c r="FYH311" s="1182"/>
      <c r="FYI311" s="1182"/>
      <c r="FYJ311" s="1182"/>
      <c r="FYK311" s="1182"/>
      <c r="FYL311" s="1182"/>
      <c r="FYM311" s="1182"/>
      <c r="FYN311" s="1182"/>
      <c r="FYO311" s="1182"/>
      <c r="FYP311" s="1182"/>
      <c r="FYQ311" s="1182"/>
      <c r="FYR311" s="1182"/>
      <c r="FYS311" s="1182"/>
      <c r="FYT311" s="1182"/>
      <c r="FYU311" s="1177"/>
      <c r="FYV311" s="1182"/>
      <c r="FYW311" s="1182"/>
      <c r="FYX311" s="1182"/>
      <c r="FYY311" s="1182"/>
      <c r="FYZ311" s="1182"/>
      <c r="FZA311" s="1182"/>
      <c r="FZB311" s="1182"/>
      <c r="FZC311" s="1182"/>
      <c r="FZD311" s="1182"/>
      <c r="FZE311" s="1182"/>
      <c r="FZF311" s="1182"/>
      <c r="FZG311" s="1182"/>
      <c r="FZH311" s="1182"/>
      <c r="FZI311" s="1182"/>
      <c r="FZJ311" s="1177"/>
      <c r="FZK311" s="1182"/>
      <c r="FZL311" s="1182"/>
      <c r="FZM311" s="1182"/>
      <c r="FZN311" s="1182"/>
      <c r="FZO311" s="1182"/>
      <c r="FZP311" s="1182"/>
      <c r="FZQ311" s="1182"/>
      <c r="FZR311" s="1182"/>
      <c r="FZS311" s="1182"/>
      <c r="FZT311" s="1182"/>
      <c r="FZU311" s="1182"/>
      <c r="FZV311" s="1182"/>
      <c r="FZW311" s="1182"/>
      <c r="FZX311" s="1182"/>
      <c r="FZY311" s="1177"/>
      <c r="FZZ311" s="1182"/>
      <c r="GAA311" s="1182"/>
      <c r="GAB311" s="1182"/>
      <c r="GAC311" s="1182"/>
      <c r="GAD311" s="1182"/>
      <c r="GAE311" s="1182"/>
      <c r="GAF311" s="1182"/>
      <c r="GAG311" s="1182"/>
      <c r="GAH311" s="1182"/>
      <c r="GAI311" s="1182"/>
      <c r="GAJ311" s="1182"/>
      <c r="GAK311" s="1182"/>
      <c r="GAL311" s="1182"/>
      <c r="GAM311" s="1182"/>
      <c r="GAN311" s="1177"/>
      <c r="GAO311" s="1182"/>
      <c r="GAP311" s="1182"/>
      <c r="GAQ311" s="1182"/>
      <c r="GAR311" s="1182"/>
      <c r="GAS311" s="1182"/>
      <c r="GAT311" s="1182"/>
      <c r="GAU311" s="1182"/>
      <c r="GAV311" s="1182"/>
      <c r="GAW311" s="1182"/>
      <c r="GAX311" s="1182"/>
      <c r="GAY311" s="1182"/>
      <c r="GAZ311" s="1182"/>
      <c r="GBA311" s="1182"/>
      <c r="GBB311" s="1182"/>
      <c r="GBC311" s="1177"/>
      <c r="GBD311" s="1182"/>
      <c r="GBE311" s="1182"/>
      <c r="GBF311" s="1182"/>
      <c r="GBG311" s="1182"/>
      <c r="GBH311" s="1182"/>
      <c r="GBI311" s="1182"/>
      <c r="GBJ311" s="1182"/>
      <c r="GBK311" s="1182"/>
      <c r="GBL311" s="1182"/>
      <c r="GBM311" s="1182"/>
      <c r="GBN311" s="1182"/>
      <c r="GBO311" s="1182"/>
      <c r="GBP311" s="1182"/>
      <c r="GBQ311" s="1182"/>
      <c r="GBR311" s="1177"/>
      <c r="GBS311" s="1182"/>
      <c r="GBT311" s="1182"/>
      <c r="GBU311" s="1182"/>
      <c r="GBV311" s="1182"/>
      <c r="GBW311" s="1182"/>
      <c r="GBX311" s="1182"/>
      <c r="GBY311" s="1182"/>
      <c r="GBZ311" s="1182"/>
      <c r="GCA311" s="1182"/>
      <c r="GCB311" s="1182"/>
      <c r="GCC311" s="1182"/>
      <c r="GCD311" s="1182"/>
      <c r="GCE311" s="1182"/>
      <c r="GCF311" s="1182"/>
      <c r="GCG311" s="1177"/>
      <c r="GCH311" s="1182"/>
      <c r="GCI311" s="1182"/>
      <c r="GCJ311" s="1182"/>
      <c r="GCK311" s="1182"/>
      <c r="GCL311" s="1182"/>
      <c r="GCM311" s="1182"/>
      <c r="GCN311" s="1182"/>
      <c r="GCO311" s="1182"/>
      <c r="GCP311" s="1182"/>
      <c r="GCQ311" s="1182"/>
      <c r="GCR311" s="1182"/>
      <c r="GCS311" s="1182"/>
      <c r="GCT311" s="1182"/>
      <c r="GCU311" s="1182"/>
      <c r="GCV311" s="1177"/>
      <c r="GCW311" s="1182"/>
      <c r="GCX311" s="1182"/>
      <c r="GCY311" s="1182"/>
      <c r="GCZ311" s="1182"/>
      <c r="GDA311" s="1182"/>
      <c r="GDB311" s="1182"/>
      <c r="GDC311" s="1182"/>
      <c r="GDD311" s="1182"/>
      <c r="GDE311" s="1182"/>
      <c r="GDF311" s="1182"/>
      <c r="GDG311" s="1182"/>
      <c r="GDH311" s="1182"/>
      <c r="GDI311" s="1182"/>
      <c r="GDJ311" s="1182"/>
      <c r="GDK311" s="1177"/>
      <c r="GDL311" s="1182"/>
      <c r="GDM311" s="1182"/>
      <c r="GDN311" s="1182"/>
      <c r="GDO311" s="1182"/>
      <c r="GDP311" s="1182"/>
      <c r="GDQ311" s="1182"/>
      <c r="GDR311" s="1182"/>
      <c r="GDS311" s="1182"/>
      <c r="GDT311" s="1182"/>
      <c r="GDU311" s="1182"/>
      <c r="GDV311" s="1182"/>
      <c r="GDW311" s="1182"/>
      <c r="GDX311" s="1182"/>
      <c r="GDY311" s="1182"/>
      <c r="GDZ311" s="1177"/>
      <c r="GEA311" s="1182"/>
      <c r="GEB311" s="1182"/>
      <c r="GEC311" s="1182"/>
      <c r="GED311" s="1182"/>
      <c r="GEE311" s="1182"/>
      <c r="GEF311" s="1182"/>
      <c r="GEG311" s="1182"/>
      <c r="GEH311" s="1182"/>
      <c r="GEI311" s="1182"/>
      <c r="GEJ311" s="1182"/>
      <c r="GEK311" s="1182"/>
      <c r="GEL311" s="1182"/>
      <c r="GEM311" s="1182"/>
      <c r="GEN311" s="1182"/>
      <c r="GEO311" s="1177"/>
      <c r="GEP311" s="1182"/>
      <c r="GEQ311" s="1182"/>
      <c r="GER311" s="1182"/>
      <c r="GES311" s="1182"/>
      <c r="GET311" s="1182"/>
      <c r="GEU311" s="1182"/>
      <c r="GEV311" s="1182"/>
      <c r="GEW311" s="1182"/>
      <c r="GEX311" s="1182"/>
      <c r="GEY311" s="1182"/>
      <c r="GEZ311" s="1182"/>
      <c r="GFA311" s="1182"/>
      <c r="GFB311" s="1182"/>
      <c r="GFC311" s="1182"/>
      <c r="GFD311" s="1177"/>
      <c r="GFE311" s="1182"/>
      <c r="GFF311" s="1182"/>
      <c r="GFG311" s="1182"/>
      <c r="GFH311" s="1182"/>
      <c r="GFI311" s="1182"/>
      <c r="GFJ311" s="1182"/>
      <c r="GFK311" s="1182"/>
      <c r="GFL311" s="1182"/>
      <c r="GFM311" s="1182"/>
      <c r="GFN311" s="1182"/>
      <c r="GFO311" s="1182"/>
      <c r="GFP311" s="1182"/>
      <c r="GFQ311" s="1182"/>
      <c r="GFR311" s="1182"/>
      <c r="GFS311" s="1177"/>
      <c r="GFT311" s="1182"/>
      <c r="GFU311" s="1182"/>
      <c r="GFV311" s="1182"/>
      <c r="GFW311" s="1182"/>
      <c r="GFX311" s="1182"/>
      <c r="GFY311" s="1182"/>
      <c r="GFZ311" s="1182"/>
      <c r="GGA311" s="1182"/>
      <c r="GGB311" s="1182"/>
      <c r="GGC311" s="1182"/>
      <c r="GGD311" s="1182"/>
      <c r="GGE311" s="1182"/>
      <c r="GGF311" s="1182"/>
      <c r="GGG311" s="1182"/>
      <c r="GGH311" s="1177"/>
      <c r="GGI311" s="1182"/>
      <c r="GGJ311" s="1182"/>
      <c r="GGK311" s="1182"/>
      <c r="GGL311" s="1182"/>
      <c r="GGM311" s="1182"/>
      <c r="GGN311" s="1182"/>
      <c r="GGO311" s="1182"/>
      <c r="GGP311" s="1182"/>
      <c r="GGQ311" s="1182"/>
      <c r="GGR311" s="1182"/>
      <c r="GGS311" s="1182"/>
      <c r="GGT311" s="1182"/>
      <c r="GGU311" s="1182"/>
      <c r="GGV311" s="1182"/>
      <c r="GGW311" s="1177"/>
      <c r="GGX311" s="1182"/>
      <c r="GGY311" s="1182"/>
      <c r="GGZ311" s="1182"/>
      <c r="GHA311" s="1182"/>
      <c r="GHB311" s="1182"/>
      <c r="GHC311" s="1182"/>
      <c r="GHD311" s="1182"/>
      <c r="GHE311" s="1182"/>
      <c r="GHF311" s="1182"/>
      <c r="GHG311" s="1182"/>
      <c r="GHH311" s="1182"/>
      <c r="GHI311" s="1182"/>
      <c r="GHJ311" s="1182"/>
      <c r="GHK311" s="1182"/>
      <c r="GHL311" s="1177"/>
      <c r="GHM311" s="1182"/>
      <c r="GHN311" s="1182"/>
      <c r="GHO311" s="1182"/>
      <c r="GHP311" s="1182"/>
      <c r="GHQ311" s="1182"/>
      <c r="GHR311" s="1182"/>
      <c r="GHS311" s="1182"/>
      <c r="GHT311" s="1182"/>
      <c r="GHU311" s="1182"/>
      <c r="GHV311" s="1182"/>
      <c r="GHW311" s="1182"/>
      <c r="GHX311" s="1182"/>
      <c r="GHY311" s="1182"/>
      <c r="GHZ311" s="1182"/>
      <c r="GIA311" s="1177"/>
      <c r="GIB311" s="1182"/>
      <c r="GIC311" s="1182"/>
      <c r="GID311" s="1182"/>
      <c r="GIE311" s="1182"/>
      <c r="GIF311" s="1182"/>
      <c r="GIG311" s="1182"/>
      <c r="GIH311" s="1182"/>
      <c r="GII311" s="1182"/>
      <c r="GIJ311" s="1182"/>
      <c r="GIK311" s="1182"/>
      <c r="GIL311" s="1182"/>
      <c r="GIM311" s="1182"/>
      <c r="GIN311" s="1182"/>
      <c r="GIO311" s="1182"/>
      <c r="GIP311" s="1177"/>
      <c r="GIQ311" s="1182"/>
      <c r="GIR311" s="1182"/>
      <c r="GIS311" s="1182"/>
      <c r="GIT311" s="1182"/>
      <c r="GIU311" s="1182"/>
      <c r="GIV311" s="1182"/>
      <c r="GIW311" s="1182"/>
      <c r="GIX311" s="1182"/>
      <c r="GIY311" s="1182"/>
      <c r="GIZ311" s="1182"/>
      <c r="GJA311" s="1182"/>
      <c r="GJB311" s="1182"/>
      <c r="GJC311" s="1182"/>
      <c r="GJD311" s="1182"/>
      <c r="GJE311" s="1177"/>
      <c r="GJF311" s="1182"/>
      <c r="GJG311" s="1182"/>
      <c r="GJH311" s="1182"/>
      <c r="GJI311" s="1182"/>
      <c r="GJJ311" s="1182"/>
      <c r="GJK311" s="1182"/>
      <c r="GJL311" s="1182"/>
      <c r="GJM311" s="1182"/>
      <c r="GJN311" s="1182"/>
      <c r="GJO311" s="1182"/>
      <c r="GJP311" s="1182"/>
      <c r="GJQ311" s="1182"/>
      <c r="GJR311" s="1182"/>
      <c r="GJS311" s="1182"/>
      <c r="GJT311" s="1177"/>
      <c r="GJU311" s="1182"/>
      <c r="GJV311" s="1182"/>
      <c r="GJW311" s="1182"/>
      <c r="GJX311" s="1182"/>
      <c r="GJY311" s="1182"/>
      <c r="GJZ311" s="1182"/>
      <c r="GKA311" s="1182"/>
      <c r="GKB311" s="1182"/>
      <c r="GKC311" s="1182"/>
      <c r="GKD311" s="1182"/>
      <c r="GKE311" s="1182"/>
      <c r="GKF311" s="1182"/>
      <c r="GKG311" s="1182"/>
      <c r="GKH311" s="1182"/>
      <c r="GKI311" s="1177"/>
      <c r="GKJ311" s="1182"/>
      <c r="GKK311" s="1182"/>
      <c r="GKL311" s="1182"/>
      <c r="GKM311" s="1182"/>
      <c r="GKN311" s="1182"/>
      <c r="GKO311" s="1182"/>
      <c r="GKP311" s="1182"/>
      <c r="GKQ311" s="1182"/>
      <c r="GKR311" s="1182"/>
      <c r="GKS311" s="1182"/>
      <c r="GKT311" s="1182"/>
      <c r="GKU311" s="1182"/>
      <c r="GKV311" s="1182"/>
      <c r="GKW311" s="1182"/>
      <c r="GKX311" s="1177"/>
      <c r="GKY311" s="1182"/>
      <c r="GKZ311" s="1182"/>
      <c r="GLA311" s="1182"/>
      <c r="GLB311" s="1182"/>
      <c r="GLC311" s="1182"/>
      <c r="GLD311" s="1182"/>
      <c r="GLE311" s="1182"/>
      <c r="GLF311" s="1182"/>
      <c r="GLG311" s="1182"/>
      <c r="GLH311" s="1182"/>
      <c r="GLI311" s="1182"/>
      <c r="GLJ311" s="1182"/>
      <c r="GLK311" s="1182"/>
      <c r="GLL311" s="1182"/>
      <c r="GLM311" s="1177"/>
      <c r="GLN311" s="1182"/>
      <c r="GLO311" s="1182"/>
      <c r="GLP311" s="1182"/>
      <c r="GLQ311" s="1182"/>
      <c r="GLR311" s="1182"/>
      <c r="GLS311" s="1182"/>
      <c r="GLT311" s="1182"/>
      <c r="GLU311" s="1182"/>
      <c r="GLV311" s="1182"/>
      <c r="GLW311" s="1182"/>
      <c r="GLX311" s="1182"/>
      <c r="GLY311" s="1182"/>
      <c r="GLZ311" s="1182"/>
      <c r="GMA311" s="1182"/>
      <c r="GMB311" s="1177"/>
      <c r="GMC311" s="1182"/>
      <c r="GMD311" s="1182"/>
      <c r="GME311" s="1182"/>
      <c r="GMF311" s="1182"/>
      <c r="GMG311" s="1182"/>
      <c r="GMH311" s="1182"/>
      <c r="GMI311" s="1182"/>
      <c r="GMJ311" s="1182"/>
      <c r="GMK311" s="1182"/>
      <c r="GML311" s="1182"/>
      <c r="GMM311" s="1182"/>
      <c r="GMN311" s="1182"/>
      <c r="GMO311" s="1182"/>
      <c r="GMP311" s="1182"/>
      <c r="GMQ311" s="1177"/>
      <c r="GMR311" s="1182"/>
      <c r="GMS311" s="1182"/>
      <c r="GMT311" s="1182"/>
      <c r="GMU311" s="1182"/>
      <c r="GMV311" s="1182"/>
      <c r="GMW311" s="1182"/>
      <c r="GMX311" s="1182"/>
      <c r="GMY311" s="1182"/>
      <c r="GMZ311" s="1182"/>
      <c r="GNA311" s="1182"/>
      <c r="GNB311" s="1182"/>
      <c r="GNC311" s="1182"/>
      <c r="GND311" s="1182"/>
      <c r="GNE311" s="1182"/>
      <c r="GNF311" s="1177"/>
      <c r="GNG311" s="1182"/>
      <c r="GNH311" s="1182"/>
      <c r="GNI311" s="1182"/>
      <c r="GNJ311" s="1182"/>
      <c r="GNK311" s="1182"/>
      <c r="GNL311" s="1182"/>
      <c r="GNM311" s="1182"/>
      <c r="GNN311" s="1182"/>
      <c r="GNO311" s="1182"/>
      <c r="GNP311" s="1182"/>
      <c r="GNQ311" s="1182"/>
      <c r="GNR311" s="1182"/>
      <c r="GNS311" s="1182"/>
      <c r="GNT311" s="1182"/>
      <c r="GNU311" s="1177"/>
      <c r="GNV311" s="1182"/>
      <c r="GNW311" s="1182"/>
      <c r="GNX311" s="1182"/>
      <c r="GNY311" s="1182"/>
      <c r="GNZ311" s="1182"/>
      <c r="GOA311" s="1182"/>
      <c r="GOB311" s="1182"/>
      <c r="GOC311" s="1182"/>
      <c r="GOD311" s="1182"/>
      <c r="GOE311" s="1182"/>
      <c r="GOF311" s="1182"/>
      <c r="GOG311" s="1182"/>
      <c r="GOH311" s="1182"/>
      <c r="GOI311" s="1182"/>
      <c r="GOJ311" s="1177"/>
      <c r="GOK311" s="1182"/>
      <c r="GOL311" s="1182"/>
      <c r="GOM311" s="1182"/>
      <c r="GON311" s="1182"/>
      <c r="GOO311" s="1182"/>
      <c r="GOP311" s="1182"/>
      <c r="GOQ311" s="1182"/>
      <c r="GOR311" s="1182"/>
      <c r="GOS311" s="1182"/>
      <c r="GOT311" s="1182"/>
      <c r="GOU311" s="1182"/>
      <c r="GOV311" s="1182"/>
      <c r="GOW311" s="1182"/>
      <c r="GOX311" s="1182"/>
      <c r="GOY311" s="1177"/>
      <c r="GOZ311" s="1182"/>
      <c r="GPA311" s="1182"/>
      <c r="GPB311" s="1182"/>
      <c r="GPC311" s="1182"/>
      <c r="GPD311" s="1182"/>
      <c r="GPE311" s="1182"/>
      <c r="GPF311" s="1182"/>
      <c r="GPG311" s="1182"/>
      <c r="GPH311" s="1182"/>
      <c r="GPI311" s="1182"/>
      <c r="GPJ311" s="1182"/>
      <c r="GPK311" s="1182"/>
      <c r="GPL311" s="1182"/>
      <c r="GPM311" s="1182"/>
      <c r="GPN311" s="1177"/>
      <c r="GPO311" s="1182"/>
      <c r="GPP311" s="1182"/>
      <c r="GPQ311" s="1182"/>
      <c r="GPR311" s="1182"/>
      <c r="GPS311" s="1182"/>
      <c r="GPT311" s="1182"/>
      <c r="GPU311" s="1182"/>
      <c r="GPV311" s="1182"/>
      <c r="GPW311" s="1182"/>
      <c r="GPX311" s="1182"/>
      <c r="GPY311" s="1182"/>
      <c r="GPZ311" s="1182"/>
      <c r="GQA311" s="1182"/>
      <c r="GQB311" s="1182"/>
      <c r="GQC311" s="1177"/>
      <c r="GQD311" s="1182"/>
      <c r="GQE311" s="1182"/>
      <c r="GQF311" s="1182"/>
      <c r="GQG311" s="1182"/>
      <c r="GQH311" s="1182"/>
      <c r="GQI311" s="1182"/>
      <c r="GQJ311" s="1182"/>
      <c r="GQK311" s="1182"/>
      <c r="GQL311" s="1182"/>
      <c r="GQM311" s="1182"/>
      <c r="GQN311" s="1182"/>
      <c r="GQO311" s="1182"/>
      <c r="GQP311" s="1182"/>
      <c r="GQQ311" s="1182"/>
      <c r="GQR311" s="1177"/>
      <c r="GQS311" s="1182"/>
      <c r="GQT311" s="1182"/>
      <c r="GQU311" s="1182"/>
      <c r="GQV311" s="1182"/>
      <c r="GQW311" s="1182"/>
      <c r="GQX311" s="1182"/>
      <c r="GQY311" s="1182"/>
      <c r="GQZ311" s="1182"/>
      <c r="GRA311" s="1182"/>
      <c r="GRB311" s="1182"/>
      <c r="GRC311" s="1182"/>
      <c r="GRD311" s="1182"/>
      <c r="GRE311" s="1182"/>
      <c r="GRF311" s="1182"/>
      <c r="GRG311" s="1177"/>
      <c r="GRH311" s="1182"/>
      <c r="GRI311" s="1182"/>
      <c r="GRJ311" s="1182"/>
      <c r="GRK311" s="1182"/>
      <c r="GRL311" s="1182"/>
      <c r="GRM311" s="1182"/>
      <c r="GRN311" s="1182"/>
      <c r="GRO311" s="1182"/>
      <c r="GRP311" s="1182"/>
      <c r="GRQ311" s="1182"/>
      <c r="GRR311" s="1182"/>
      <c r="GRS311" s="1182"/>
      <c r="GRT311" s="1182"/>
      <c r="GRU311" s="1182"/>
      <c r="GRV311" s="1177"/>
      <c r="GRW311" s="1182"/>
      <c r="GRX311" s="1182"/>
      <c r="GRY311" s="1182"/>
      <c r="GRZ311" s="1182"/>
      <c r="GSA311" s="1182"/>
      <c r="GSB311" s="1182"/>
      <c r="GSC311" s="1182"/>
      <c r="GSD311" s="1182"/>
      <c r="GSE311" s="1182"/>
      <c r="GSF311" s="1182"/>
      <c r="GSG311" s="1182"/>
      <c r="GSH311" s="1182"/>
      <c r="GSI311" s="1182"/>
      <c r="GSJ311" s="1182"/>
      <c r="GSK311" s="1177"/>
      <c r="GSL311" s="1182"/>
      <c r="GSM311" s="1182"/>
      <c r="GSN311" s="1182"/>
      <c r="GSO311" s="1182"/>
      <c r="GSP311" s="1182"/>
      <c r="GSQ311" s="1182"/>
      <c r="GSR311" s="1182"/>
      <c r="GSS311" s="1182"/>
      <c r="GST311" s="1182"/>
      <c r="GSU311" s="1182"/>
      <c r="GSV311" s="1182"/>
      <c r="GSW311" s="1182"/>
      <c r="GSX311" s="1182"/>
      <c r="GSY311" s="1182"/>
      <c r="GSZ311" s="1177"/>
      <c r="GTA311" s="1182"/>
      <c r="GTB311" s="1182"/>
      <c r="GTC311" s="1182"/>
      <c r="GTD311" s="1182"/>
      <c r="GTE311" s="1182"/>
      <c r="GTF311" s="1182"/>
      <c r="GTG311" s="1182"/>
      <c r="GTH311" s="1182"/>
      <c r="GTI311" s="1182"/>
      <c r="GTJ311" s="1182"/>
      <c r="GTK311" s="1182"/>
      <c r="GTL311" s="1182"/>
      <c r="GTM311" s="1182"/>
      <c r="GTN311" s="1182"/>
      <c r="GTO311" s="1177"/>
      <c r="GTP311" s="1182"/>
      <c r="GTQ311" s="1182"/>
      <c r="GTR311" s="1182"/>
      <c r="GTS311" s="1182"/>
      <c r="GTT311" s="1182"/>
      <c r="GTU311" s="1182"/>
      <c r="GTV311" s="1182"/>
      <c r="GTW311" s="1182"/>
      <c r="GTX311" s="1182"/>
      <c r="GTY311" s="1182"/>
      <c r="GTZ311" s="1182"/>
      <c r="GUA311" s="1182"/>
      <c r="GUB311" s="1182"/>
      <c r="GUC311" s="1182"/>
      <c r="GUD311" s="1177"/>
      <c r="GUE311" s="1182"/>
      <c r="GUF311" s="1182"/>
      <c r="GUG311" s="1182"/>
      <c r="GUH311" s="1182"/>
      <c r="GUI311" s="1182"/>
      <c r="GUJ311" s="1182"/>
      <c r="GUK311" s="1182"/>
      <c r="GUL311" s="1182"/>
      <c r="GUM311" s="1182"/>
      <c r="GUN311" s="1182"/>
      <c r="GUO311" s="1182"/>
      <c r="GUP311" s="1182"/>
      <c r="GUQ311" s="1182"/>
      <c r="GUR311" s="1182"/>
      <c r="GUS311" s="1177"/>
      <c r="GUT311" s="1182"/>
      <c r="GUU311" s="1182"/>
      <c r="GUV311" s="1182"/>
      <c r="GUW311" s="1182"/>
      <c r="GUX311" s="1182"/>
      <c r="GUY311" s="1182"/>
      <c r="GUZ311" s="1182"/>
      <c r="GVA311" s="1182"/>
      <c r="GVB311" s="1182"/>
      <c r="GVC311" s="1182"/>
      <c r="GVD311" s="1182"/>
      <c r="GVE311" s="1182"/>
      <c r="GVF311" s="1182"/>
      <c r="GVG311" s="1182"/>
      <c r="GVH311" s="1177"/>
      <c r="GVI311" s="1182"/>
      <c r="GVJ311" s="1182"/>
      <c r="GVK311" s="1182"/>
      <c r="GVL311" s="1182"/>
      <c r="GVM311" s="1182"/>
      <c r="GVN311" s="1182"/>
      <c r="GVO311" s="1182"/>
      <c r="GVP311" s="1182"/>
      <c r="GVQ311" s="1182"/>
      <c r="GVR311" s="1182"/>
      <c r="GVS311" s="1182"/>
      <c r="GVT311" s="1182"/>
      <c r="GVU311" s="1182"/>
      <c r="GVV311" s="1182"/>
      <c r="GVW311" s="1177"/>
      <c r="GVX311" s="1182"/>
      <c r="GVY311" s="1182"/>
      <c r="GVZ311" s="1182"/>
      <c r="GWA311" s="1182"/>
      <c r="GWB311" s="1182"/>
      <c r="GWC311" s="1182"/>
      <c r="GWD311" s="1182"/>
      <c r="GWE311" s="1182"/>
      <c r="GWF311" s="1182"/>
      <c r="GWG311" s="1182"/>
      <c r="GWH311" s="1182"/>
      <c r="GWI311" s="1182"/>
      <c r="GWJ311" s="1182"/>
      <c r="GWK311" s="1182"/>
      <c r="GWL311" s="1177"/>
      <c r="GWM311" s="1182"/>
      <c r="GWN311" s="1182"/>
      <c r="GWO311" s="1182"/>
      <c r="GWP311" s="1182"/>
      <c r="GWQ311" s="1182"/>
      <c r="GWR311" s="1182"/>
      <c r="GWS311" s="1182"/>
      <c r="GWT311" s="1182"/>
      <c r="GWU311" s="1182"/>
      <c r="GWV311" s="1182"/>
      <c r="GWW311" s="1182"/>
      <c r="GWX311" s="1182"/>
      <c r="GWY311" s="1182"/>
      <c r="GWZ311" s="1182"/>
      <c r="GXA311" s="1177"/>
      <c r="GXB311" s="1182"/>
      <c r="GXC311" s="1182"/>
      <c r="GXD311" s="1182"/>
      <c r="GXE311" s="1182"/>
      <c r="GXF311" s="1182"/>
      <c r="GXG311" s="1182"/>
      <c r="GXH311" s="1182"/>
      <c r="GXI311" s="1182"/>
      <c r="GXJ311" s="1182"/>
      <c r="GXK311" s="1182"/>
      <c r="GXL311" s="1182"/>
      <c r="GXM311" s="1182"/>
      <c r="GXN311" s="1182"/>
      <c r="GXO311" s="1182"/>
      <c r="GXP311" s="1177"/>
      <c r="GXQ311" s="1182"/>
      <c r="GXR311" s="1182"/>
      <c r="GXS311" s="1182"/>
      <c r="GXT311" s="1182"/>
      <c r="GXU311" s="1182"/>
      <c r="GXV311" s="1182"/>
      <c r="GXW311" s="1182"/>
      <c r="GXX311" s="1182"/>
      <c r="GXY311" s="1182"/>
      <c r="GXZ311" s="1182"/>
      <c r="GYA311" s="1182"/>
      <c r="GYB311" s="1182"/>
      <c r="GYC311" s="1182"/>
      <c r="GYD311" s="1182"/>
      <c r="GYE311" s="1177"/>
      <c r="GYF311" s="1182"/>
      <c r="GYG311" s="1182"/>
      <c r="GYH311" s="1182"/>
      <c r="GYI311" s="1182"/>
      <c r="GYJ311" s="1182"/>
      <c r="GYK311" s="1182"/>
      <c r="GYL311" s="1182"/>
      <c r="GYM311" s="1182"/>
      <c r="GYN311" s="1182"/>
      <c r="GYO311" s="1182"/>
      <c r="GYP311" s="1182"/>
      <c r="GYQ311" s="1182"/>
      <c r="GYR311" s="1182"/>
      <c r="GYS311" s="1182"/>
      <c r="GYT311" s="1177"/>
      <c r="GYU311" s="1182"/>
      <c r="GYV311" s="1182"/>
      <c r="GYW311" s="1182"/>
      <c r="GYX311" s="1182"/>
      <c r="GYY311" s="1182"/>
      <c r="GYZ311" s="1182"/>
      <c r="GZA311" s="1182"/>
      <c r="GZB311" s="1182"/>
      <c r="GZC311" s="1182"/>
      <c r="GZD311" s="1182"/>
      <c r="GZE311" s="1182"/>
      <c r="GZF311" s="1182"/>
      <c r="GZG311" s="1182"/>
      <c r="GZH311" s="1182"/>
      <c r="GZI311" s="1177"/>
      <c r="GZJ311" s="1182"/>
      <c r="GZK311" s="1182"/>
      <c r="GZL311" s="1182"/>
      <c r="GZM311" s="1182"/>
      <c r="GZN311" s="1182"/>
      <c r="GZO311" s="1182"/>
      <c r="GZP311" s="1182"/>
      <c r="GZQ311" s="1182"/>
      <c r="GZR311" s="1182"/>
      <c r="GZS311" s="1182"/>
      <c r="GZT311" s="1182"/>
      <c r="GZU311" s="1182"/>
      <c r="GZV311" s="1182"/>
      <c r="GZW311" s="1182"/>
      <c r="GZX311" s="1177"/>
      <c r="GZY311" s="1182"/>
      <c r="GZZ311" s="1182"/>
      <c r="HAA311" s="1182"/>
      <c r="HAB311" s="1182"/>
      <c r="HAC311" s="1182"/>
      <c r="HAD311" s="1182"/>
      <c r="HAE311" s="1182"/>
      <c r="HAF311" s="1182"/>
      <c r="HAG311" s="1182"/>
      <c r="HAH311" s="1182"/>
      <c r="HAI311" s="1182"/>
      <c r="HAJ311" s="1182"/>
      <c r="HAK311" s="1182"/>
      <c r="HAL311" s="1182"/>
      <c r="HAM311" s="1177"/>
      <c r="HAN311" s="1182"/>
      <c r="HAO311" s="1182"/>
      <c r="HAP311" s="1182"/>
      <c r="HAQ311" s="1182"/>
      <c r="HAR311" s="1182"/>
      <c r="HAS311" s="1182"/>
      <c r="HAT311" s="1182"/>
      <c r="HAU311" s="1182"/>
      <c r="HAV311" s="1182"/>
      <c r="HAW311" s="1182"/>
      <c r="HAX311" s="1182"/>
      <c r="HAY311" s="1182"/>
      <c r="HAZ311" s="1182"/>
      <c r="HBA311" s="1182"/>
      <c r="HBB311" s="1177"/>
      <c r="HBC311" s="1182"/>
      <c r="HBD311" s="1182"/>
      <c r="HBE311" s="1182"/>
      <c r="HBF311" s="1182"/>
      <c r="HBG311" s="1182"/>
      <c r="HBH311" s="1182"/>
      <c r="HBI311" s="1182"/>
      <c r="HBJ311" s="1182"/>
      <c r="HBK311" s="1182"/>
      <c r="HBL311" s="1182"/>
      <c r="HBM311" s="1182"/>
      <c r="HBN311" s="1182"/>
      <c r="HBO311" s="1182"/>
      <c r="HBP311" s="1182"/>
      <c r="HBQ311" s="1177"/>
      <c r="HBR311" s="1182"/>
      <c r="HBS311" s="1182"/>
      <c r="HBT311" s="1182"/>
      <c r="HBU311" s="1182"/>
      <c r="HBV311" s="1182"/>
      <c r="HBW311" s="1182"/>
      <c r="HBX311" s="1182"/>
      <c r="HBY311" s="1182"/>
      <c r="HBZ311" s="1182"/>
      <c r="HCA311" s="1182"/>
      <c r="HCB311" s="1182"/>
      <c r="HCC311" s="1182"/>
      <c r="HCD311" s="1182"/>
      <c r="HCE311" s="1182"/>
      <c r="HCF311" s="1177"/>
      <c r="HCG311" s="1182"/>
      <c r="HCH311" s="1182"/>
      <c r="HCI311" s="1182"/>
      <c r="HCJ311" s="1182"/>
      <c r="HCK311" s="1182"/>
      <c r="HCL311" s="1182"/>
      <c r="HCM311" s="1182"/>
      <c r="HCN311" s="1182"/>
      <c r="HCO311" s="1182"/>
      <c r="HCP311" s="1182"/>
      <c r="HCQ311" s="1182"/>
      <c r="HCR311" s="1182"/>
      <c r="HCS311" s="1182"/>
      <c r="HCT311" s="1182"/>
      <c r="HCU311" s="1177"/>
      <c r="HCV311" s="1182"/>
      <c r="HCW311" s="1182"/>
      <c r="HCX311" s="1182"/>
      <c r="HCY311" s="1182"/>
      <c r="HCZ311" s="1182"/>
      <c r="HDA311" s="1182"/>
      <c r="HDB311" s="1182"/>
      <c r="HDC311" s="1182"/>
      <c r="HDD311" s="1182"/>
      <c r="HDE311" s="1182"/>
      <c r="HDF311" s="1182"/>
      <c r="HDG311" s="1182"/>
      <c r="HDH311" s="1182"/>
      <c r="HDI311" s="1182"/>
      <c r="HDJ311" s="1177"/>
      <c r="HDK311" s="1182"/>
      <c r="HDL311" s="1182"/>
      <c r="HDM311" s="1182"/>
      <c r="HDN311" s="1182"/>
      <c r="HDO311" s="1182"/>
      <c r="HDP311" s="1182"/>
      <c r="HDQ311" s="1182"/>
      <c r="HDR311" s="1182"/>
      <c r="HDS311" s="1182"/>
      <c r="HDT311" s="1182"/>
      <c r="HDU311" s="1182"/>
      <c r="HDV311" s="1182"/>
      <c r="HDW311" s="1182"/>
      <c r="HDX311" s="1182"/>
      <c r="HDY311" s="1177"/>
      <c r="HDZ311" s="1182"/>
      <c r="HEA311" s="1182"/>
      <c r="HEB311" s="1182"/>
      <c r="HEC311" s="1182"/>
      <c r="HED311" s="1182"/>
      <c r="HEE311" s="1182"/>
      <c r="HEF311" s="1182"/>
      <c r="HEG311" s="1182"/>
      <c r="HEH311" s="1182"/>
      <c r="HEI311" s="1182"/>
      <c r="HEJ311" s="1182"/>
      <c r="HEK311" s="1182"/>
      <c r="HEL311" s="1182"/>
      <c r="HEM311" s="1182"/>
      <c r="HEN311" s="1177"/>
      <c r="HEO311" s="1182"/>
      <c r="HEP311" s="1182"/>
      <c r="HEQ311" s="1182"/>
      <c r="HER311" s="1182"/>
      <c r="HES311" s="1182"/>
      <c r="HET311" s="1182"/>
      <c r="HEU311" s="1182"/>
      <c r="HEV311" s="1182"/>
      <c r="HEW311" s="1182"/>
      <c r="HEX311" s="1182"/>
      <c r="HEY311" s="1182"/>
      <c r="HEZ311" s="1182"/>
      <c r="HFA311" s="1182"/>
      <c r="HFB311" s="1182"/>
      <c r="HFC311" s="1177"/>
      <c r="HFD311" s="1182"/>
      <c r="HFE311" s="1182"/>
      <c r="HFF311" s="1182"/>
      <c r="HFG311" s="1182"/>
      <c r="HFH311" s="1182"/>
      <c r="HFI311" s="1182"/>
      <c r="HFJ311" s="1182"/>
      <c r="HFK311" s="1182"/>
      <c r="HFL311" s="1182"/>
      <c r="HFM311" s="1182"/>
      <c r="HFN311" s="1182"/>
      <c r="HFO311" s="1182"/>
      <c r="HFP311" s="1182"/>
      <c r="HFQ311" s="1182"/>
      <c r="HFR311" s="1177"/>
      <c r="HFS311" s="1182"/>
      <c r="HFT311" s="1182"/>
      <c r="HFU311" s="1182"/>
      <c r="HFV311" s="1182"/>
      <c r="HFW311" s="1182"/>
      <c r="HFX311" s="1182"/>
      <c r="HFY311" s="1182"/>
      <c r="HFZ311" s="1182"/>
      <c r="HGA311" s="1182"/>
      <c r="HGB311" s="1182"/>
      <c r="HGC311" s="1182"/>
      <c r="HGD311" s="1182"/>
      <c r="HGE311" s="1182"/>
      <c r="HGF311" s="1182"/>
      <c r="HGG311" s="1177"/>
      <c r="HGH311" s="1182"/>
      <c r="HGI311" s="1182"/>
      <c r="HGJ311" s="1182"/>
      <c r="HGK311" s="1182"/>
      <c r="HGL311" s="1182"/>
      <c r="HGM311" s="1182"/>
      <c r="HGN311" s="1182"/>
      <c r="HGO311" s="1182"/>
      <c r="HGP311" s="1182"/>
      <c r="HGQ311" s="1182"/>
      <c r="HGR311" s="1182"/>
      <c r="HGS311" s="1182"/>
      <c r="HGT311" s="1182"/>
      <c r="HGU311" s="1182"/>
      <c r="HGV311" s="1177"/>
      <c r="HGW311" s="1182"/>
      <c r="HGX311" s="1182"/>
      <c r="HGY311" s="1182"/>
      <c r="HGZ311" s="1182"/>
      <c r="HHA311" s="1182"/>
      <c r="HHB311" s="1182"/>
      <c r="HHC311" s="1182"/>
      <c r="HHD311" s="1182"/>
      <c r="HHE311" s="1182"/>
      <c r="HHF311" s="1182"/>
      <c r="HHG311" s="1182"/>
      <c r="HHH311" s="1182"/>
      <c r="HHI311" s="1182"/>
      <c r="HHJ311" s="1182"/>
      <c r="HHK311" s="1177"/>
      <c r="HHL311" s="1182"/>
      <c r="HHM311" s="1182"/>
      <c r="HHN311" s="1182"/>
      <c r="HHO311" s="1182"/>
      <c r="HHP311" s="1182"/>
      <c r="HHQ311" s="1182"/>
      <c r="HHR311" s="1182"/>
      <c r="HHS311" s="1182"/>
      <c r="HHT311" s="1182"/>
      <c r="HHU311" s="1182"/>
      <c r="HHV311" s="1182"/>
      <c r="HHW311" s="1182"/>
      <c r="HHX311" s="1182"/>
      <c r="HHY311" s="1182"/>
      <c r="HHZ311" s="1177"/>
      <c r="HIA311" s="1182"/>
      <c r="HIB311" s="1182"/>
      <c r="HIC311" s="1182"/>
      <c r="HID311" s="1182"/>
      <c r="HIE311" s="1182"/>
      <c r="HIF311" s="1182"/>
      <c r="HIG311" s="1182"/>
      <c r="HIH311" s="1182"/>
      <c r="HII311" s="1182"/>
      <c r="HIJ311" s="1182"/>
      <c r="HIK311" s="1182"/>
      <c r="HIL311" s="1182"/>
      <c r="HIM311" s="1182"/>
      <c r="HIN311" s="1182"/>
      <c r="HIO311" s="1177"/>
      <c r="HIP311" s="1182"/>
      <c r="HIQ311" s="1182"/>
      <c r="HIR311" s="1182"/>
      <c r="HIS311" s="1182"/>
      <c r="HIT311" s="1182"/>
      <c r="HIU311" s="1182"/>
      <c r="HIV311" s="1182"/>
      <c r="HIW311" s="1182"/>
      <c r="HIX311" s="1182"/>
      <c r="HIY311" s="1182"/>
      <c r="HIZ311" s="1182"/>
      <c r="HJA311" s="1182"/>
      <c r="HJB311" s="1182"/>
      <c r="HJC311" s="1182"/>
      <c r="HJD311" s="1177"/>
      <c r="HJE311" s="1182"/>
      <c r="HJF311" s="1182"/>
      <c r="HJG311" s="1182"/>
      <c r="HJH311" s="1182"/>
      <c r="HJI311" s="1182"/>
      <c r="HJJ311" s="1182"/>
      <c r="HJK311" s="1182"/>
      <c r="HJL311" s="1182"/>
      <c r="HJM311" s="1182"/>
      <c r="HJN311" s="1182"/>
      <c r="HJO311" s="1182"/>
      <c r="HJP311" s="1182"/>
      <c r="HJQ311" s="1182"/>
      <c r="HJR311" s="1182"/>
      <c r="HJS311" s="1177"/>
      <c r="HJT311" s="1182"/>
      <c r="HJU311" s="1182"/>
      <c r="HJV311" s="1182"/>
      <c r="HJW311" s="1182"/>
      <c r="HJX311" s="1182"/>
      <c r="HJY311" s="1182"/>
      <c r="HJZ311" s="1182"/>
      <c r="HKA311" s="1182"/>
      <c r="HKB311" s="1182"/>
      <c r="HKC311" s="1182"/>
      <c r="HKD311" s="1182"/>
      <c r="HKE311" s="1182"/>
      <c r="HKF311" s="1182"/>
      <c r="HKG311" s="1182"/>
      <c r="HKH311" s="1177"/>
      <c r="HKI311" s="1182"/>
      <c r="HKJ311" s="1182"/>
      <c r="HKK311" s="1182"/>
      <c r="HKL311" s="1182"/>
      <c r="HKM311" s="1182"/>
      <c r="HKN311" s="1182"/>
      <c r="HKO311" s="1182"/>
      <c r="HKP311" s="1182"/>
      <c r="HKQ311" s="1182"/>
      <c r="HKR311" s="1182"/>
      <c r="HKS311" s="1182"/>
      <c r="HKT311" s="1182"/>
      <c r="HKU311" s="1182"/>
      <c r="HKV311" s="1182"/>
      <c r="HKW311" s="1177"/>
      <c r="HKX311" s="1182"/>
      <c r="HKY311" s="1182"/>
      <c r="HKZ311" s="1182"/>
      <c r="HLA311" s="1182"/>
      <c r="HLB311" s="1182"/>
      <c r="HLC311" s="1182"/>
      <c r="HLD311" s="1182"/>
      <c r="HLE311" s="1182"/>
      <c r="HLF311" s="1182"/>
      <c r="HLG311" s="1182"/>
      <c r="HLH311" s="1182"/>
      <c r="HLI311" s="1182"/>
      <c r="HLJ311" s="1182"/>
      <c r="HLK311" s="1182"/>
      <c r="HLL311" s="1177"/>
      <c r="HLM311" s="1182"/>
      <c r="HLN311" s="1182"/>
      <c r="HLO311" s="1182"/>
      <c r="HLP311" s="1182"/>
      <c r="HLQ311" s="1182"/>
      <c r="HLR311" s="1182"/>
      <c r="HLS311" s="1182"/>
      <c r="HLT311" s="1182"/>
      <c r="HLU311" s="1182"/>
      <c r="HLV311" s="1182"/>
      <c r="HLW311" s="1182"/>
      <c r="HLX311" s="1182"/>
      <c r="HLY311" s="1182"/>
      <c r="HLZ311" s="1182"/>
      <c r="HMA311" s="1177"/>
      <c r="HMB311" s="1182"/>
      <c r="HMC311" s="1182"/>
      <c r="HMD311" s="1182"/>
      <c r="HME311" s="1182"/>
      <c r="HMF311" s="1182"/>
      <c r="HMG311" s="1182"/>
      <c r="HMH311" s="1182"/>
      <c r="HMI311" s="1182"/>
      <c r="HMJ311" s="1182"/>
      <c r="HMK311" s="1182"/>
      <c r="HML311" s="1182"/>
      <c r="HMM311" s="1182"/>
      <c r="HMN311" s="1182"/>
      <c r="HMO311" s="1182"/>
      <c r="HMP311" s="1177"/>
      <c r="HMQ311" s="1182"/>
      <c r="HMR311" s="1182"/>
      <c r="HMS311" s="1182"/>
      <c r="HMT311" s="1182"/>
      <c r="HMU311" s="1182"/>
      <c r="HMV311" s="1182"/>
      <c r="HMW311" s="1182"/>
      <c r="HMX311" s="1182"/>
      <c r="HMY311" s="1182"/>
      <c r="HMZ311" s="1182"/>
      <c r="HNA311" s="1182"/>
      <c r="HNB311" s="1182"/>
      <c r="HNC311" s="1182"/>
      <c r="HND311" s="1182"/>
      <c r="HNE311" s="1177"/>
      <c r="HNF311" s="1182"/>
      <c r="HNG311" s="1182"/>
      <c r="HNH311" s="1182"/>
      <c r="HNI311" s="1182"/>
      <c r="HNJ311" s="1182"/>
      <c r="HNK311" s="1182"/>
      <c r="HNL311" s="1182"/>
      <c r="HNM311" s="1182"/>
      <c r="HNN311" s="1182"/>
      <c r="HNO311" s="1182"/>
      <c r="HNP311" s="1182"/>
      <c r="HNQ311" s="1182"/>
      <c r="HNR311" s="1182"/>
      <c r="HNS311" s="1182"/>
      <c r="HNT311" s="1177"/>
      <c r="HNU311" s="1182"/>
      <c r="HNV311" s="1182"/>
      <c r="HNW311" s="1182"/>
      <c r="HNX311" s="1182"/>
      <c r="HNY311" s="1182"/>
      <c r="HNZ311" s="1182"/>
      <c r="HOA311" s="1182"/>
      <c r="HOB311" s="1182"/>
      <c r="HOC311" s="1182"/>
      <c r="HOD311" s="1182"/>
      <c r="HOE311" s="1182"/>
      <c r="HOF311" s="1182"/>
      <c r="HOG311" s="1182"/>
      <c r="HOH311" s="1182"/>
      <c r="HOI311" s="1177"/>
      <c r="HOJ311" s="1182"/>
      <c r="HOK311" s="1182"/>
      <c r="HOL311" s="1182"/>
      <c r="HOM311" s="1182"/>
      <c r="HON311" s="1182"/>
      <c r="HOO311" s="1182"/>
      <c r="HOP311" s="1182"/>
      <c r="HOQ311" s="1182"/>
      <c r="HOR311" s="1182"/>
      <c r="HOS311" s="1182"/>
      <c r="HOT311" s="1182"/>
      <c r="HOU311" s="1182"/>
      <c r="HOV311" s="1182"/>
      <c r="HOW311" s="1182"/>
      <c r="HOX311" s="1177"/>
      <c r="HOY311" s="1182"/>
      <c r="HOZ311" s="1182"/>
      <c r="HPA311" s="1182"/>
      <c r="HPB311" s="1182"/>
      <c r="HPC311" s="1182"/>
      <c r="HPD311" s="1182"/>
      <c r="HPE311" s="1182"/>
      <c r="HPF311" s="1182"/>
      <c r="HPG311" s="1182"/>
      <c r="HPH311" s="1182"/>
      <c r="HPI311" s="1182"/>
      <c r="HPJ311" s="1182"/>
      <c r="HPK311" s="1182"/>
      <c r="HPL311" s="1182"/>
      <c r="HPM311" s="1177"/>
      <c r="HPN311" s="1182"/>
      <c r="HPO311" s="1182"/>
      <c r="HPP311" s="1182"/>
      <c r="HPQ311" s="1182"/>
      <c r="HPR311" s="1182"/>
      <c r="HPS311" s="1182"/>
      <c r="HPT311" s="1182"/>
      <c r="HPU311" s="1182"/>
      <c r="HPV311" s="1182"/>
      <c r="HPW311" s="1182"/>
      <c r="HPX311" s="1182"/>
      <c r="HPY311" s="1182"/>
      <c r="HPZ311" s="1182"/>
      <c r="HQA311" s="1182"/>
      <c r="HQB311" s="1177"/>
      <c r="HQC311" s="1182"/>
      <c r="HQD311" s="1182"/>
      <c r="HQE311" s="1182"/>
      <c r="HQF311" s="1182"/>
      <c r="HQG311" s="1182"/>
      <c r="HQH311" s="1182"/>
      <c r="HQI311" s="1182"/>
      <c r="HQJ311" s="1182"/>
      <c r="HQK311" s="1182"/>
      <c r="HQL311" s="1182"/>
      <c r="HQM311" s="1182"/>
      <c r="HQN311" s="1182"/>
      <c r="HQO311" s="1182"/>
      <c r="HQP311" s="1182"/>
      <c r="HQQ311" s="1177"/>
      <c r="HQR311" s="1182"/>
      <c r="HQS311" s="1182"/>
      <c r="HQT311" s="1182"/>
      <c r="HQU311" s="1182"/>
      <c r="HQV311" s="1182"/>
      <c r="HQW311" s="1182"/>
      <c r="HQX311" s="1182"/>
      <c r="HQY311" s="1182"/>
      <c r="HQZ311" s="1182"/>
      <c r="HRA311" s="1182"/>
      <c r="HRB311" s="1182"/>
      <c r="HRC311" s="1182"/>
      <c r="HRD311" s="1182"/>
      <c r="HRE311" s="1182"/>
      <c r="HRF311" s="1177"/>
      <c r="HRG311" s="1182"/>
      <c r="HRH311" s="1182"/>
      <c r="HRI311" s="1182"/>
      <c r="HRJ311" s="1182"/>
      <c r="HRK311" s="1182"/>
      <c r="HRL311" s="1182"/>
      <c r="HRM311" s="1182"/>
      <c r="HRN311" s="1182"/>
      <c r="HRO311" s="1182"/>
      <c r="HRP311" s="1182"/>
      <c r="HRQ311" s="1182"/>
      <c r="HRR311" s="1182"/>
      <c r="HRS311" s="1182"/>
      <c r="HRT311" s="1182"/>
      <c r="HRU311" s="1177"/>
      <c r="HRV311" s="1182"/>
      <c r="HRW311" s="1182"/>
      <c r="HRX311" s="1182"/>
      <c r="HRY311" s="1182"/>
      <c r="HRZ311" s="1182"/>
      <c r="HSA311" s="1182"/>
      <c r="HSB311" s="1182"/>
      <c r="HSC311" s="1182"/>
      <c r="HSD311" s="1182"/>
      <c r="HSE311" s="1182"/>
      <c r="HSF311" s="1182"/>
      <c r="HSG311" s="1182"/>
      <c r="HSH311" s="1182"/>
      <c r="HSI311" s="1182"/>
      <c r="HSJ311" s="1177"/>
      <c r="HSK311" s="1182"/>
      <c r="HSL311" s="1182"/>
      <c r="HSM311" s="1182"/>
      <c r="HSN311" s="1182"/>
      <c r="HSO311" s="1182"/>
      <c r="HSP311" s="1182"/>
      <c r="HSQ311" s="1182"/>
      <c r="HSR311" s="1182"/>
      <c r="HSS311" s="1182"/>
      <c r="HST311" s="1182"/>
      <c r="HSU311" s="1182"/>
      <c r="HSV311" s="1182"/>
      <c r="HSW311" s="1182"/>
      <c r="HSX311" s="1182"/>
      <c r="HSY311" s="1177"/>
      <c r="HSZ311" s="1182"/>
      <c r="HTA311" s="1182"/>
      <c r="HTB311" s="1182"/>
      <c r="HTC311" s="1182"/>
      <c r="HTD311" s="1182"/>
      <c r="HTE311" s="1182"/>
      <c r="HTF311" s="1182"/>
      <c r="HTG311" s="1182"/>
      <c r="HTH311" s="1182"/>
      <c r="HTI311" s="1182"/>
      <c r="HTJ311" s="1182"/>
      <c r="HTK311" s="1182"/>
      <c r="HTL311" s="1182"/>
      <c r="HTM311" s="1182"/>
      <c r="HTN311" s="1177"/>
      <c r="HTO311" s="1182"/>
      <c r="HTP311" s="1182"/>
      <c r="HTQ311" s="1182"/>
      <c r="HTR311" s="1182"/>
      <c r="HTS311" s="1182"/>
      <c r="HTT311" s="1182"/>
      <c r="HTU311" s="1182"/>
      <c r="HTV311" s="1182"/>
      <c r="HTW311" s="1182"/>
      <c r="HTX311" s="1182"/>
      <c r="HTY311" s="1182"/>
      <c r="HTZ311" s="1182"/>
      <c r="HUA311" s="1182"/>
      <c r="HUB311" s="1182"/>
      <c r="HUC311" s="1177"/>
      <c r="HUD311" s="1182"/>
      <c r="HUE311" s="1182"/>
      <c r="HUF311" s="1182"/>
      <c r="HUG311" s="1182"/>
      <c r="HUH311" s="1182"/>
      <c r="HUI311" s="1182"/>
      <c r="HUJ311" s="1182"/>
      <c r="HUK311" s="1182"/>
      <c r="HUL311" s="1182"/>
      <c r="HUM311" s="1182"/>
      <c r="HUN311" s="1182"/>
      <c r="HUO311" s="1182"/>
      <c r="HUP311" s="1182"/>
      <c r="HUQ311" s="1182"/>
      <c r="HUR311" s="1177"/>
      <c r="HUS311" s="1182"/>
      <c r="HUT311" s="1182"/>
      <c r="HUU311" s="1182"/>
      <c r="HUV311" s="1182"/>
      <c r="HUW311" s="1182"/>
      <c r="HUX311" s="1182"/>
      <c r="HUY311" s="1182"/>
      <c r="HUZ311" s="1182"/>
      <c r="HVA311" s="1182"/>
      <c r="HVB311" s="1182"/>
      <c r="HVC311" s="1182"/>
      <c r="HVD311" s="1182"/>
      <c r="HVE311" s="1182"/>
      <c r="HVF311" s="1182"/>
      <c r="HVG311" s="1177"/>
      <c r="HVH311" s="1182"/>
      <c r="HVI311" s="1182"/>
      <c r="HVJ311" s="1182"/>
      <c r="HVK311" s="1182"/>
      <c r="HVL311" s="1182"/>
      <c r="HVM311" s="1182"/>
      <c r="HVN311" s="1182"/>
      <c r="HVO311" s="1182"/>
      <c r="HVP311" s="1182"/>
      <c r="HVQ311" s="1182"/>
      <c r="HVR311" s="1182"/>
      <c r="HVS311" s="1182"/>
      <c r="HVT311" s="1182"/>
      <c r="HVU311" s="1182"/>
      <c r="HVV311" s="1177"/>
      <c r="HVW311" s="1182"/>
      <c r="HVX311" s="1182"/>
      <c r="HVY311" s="1182"/>
      <c r="HVZ311" s="1182"/>
      <c r="HWA311" s="1182"/>
      <c r="HWB311" s="1182"/>
      <c r="HWC311" s="1182"/>
      <c r="HWD311" s="1182"/>
      <c r="HWE311" s="1182"/>
      <c r="HWF311" s="1182"/>
      <c r="HWG311" s="1182"/>
      <c r="HWH311" s="1182"/>
      <c r="HWI311" s="1182"/>
      <c r="HWJ311" s="1182"/>
      <c r="HWK311" s="1177"/>
      <c r="HWL311" s="1182"/>
      <c r="HWM311" s="1182"/>
      <c r="HWN311" s="1182"/>
      <c r="HWO311" s="1182"/>
      <c r="HWP311" s="1182"/>
      <c r="HWQ311" s="1182"/>
      <c r="HWR311" s="1182"/>
      <c r="HWS311" s="1182"/>
      <c r="HWT311" s="1182"/>
      <c r="HWU311" s="1182"/>
      <c r="HWV311" s="1182"/>
      <c r="HWW311" s="1182"/>
      <c r="HWX311" s="1182"/>
      <c r="HWY311" s="1182"/>
      <c r="HWZ311" s="1177"/>
      <c r="HXA311" s="1182"/>
      <c r="HXB311" s="1182"/>
      <c r="HXC311" s="1182"/>
      <c r="HXD311" s="1182"/>
      <c r="HXE311" s="1182"/>
      <c r="HXF311" s="1182"/>
      <c r="HXG311" s="1182"/>
      <c r="HXH311" s="1182"/>
      <c r="HXI311" s="1182"/>
      <c r="HXJ311" s="1182"/>
      <c r="HXK311" s="1182"/>
      <c r="HXL311" s="1182"/>
      <c r="HXM311" s="1182"/>
      <c r="HXN311" s="1182"/>
      <c r="HXO311" s="1177"/>
      <c r="HXP311" s="1182"/>
      <c r="HXQ311" s="1182"/>
      <c r="HXR311" s="1182"/>
      <c r="HXS311" s="1182"/>
      <c r="HXT311" s="1182"/>
      <c r="HXU311" s="1182"/>
      <c r="HXV311" s="1182"/>
      <c r="HXW311" s="1182"/>
      <c r="HXX311" s="1182"/>
      <c r="HXY311" s="1182"/>
      <c r="HXZ311" s="1182"/>
      <c r="HYA311" s="1182"/>
      <c r="HYB311" s="1182"/>
      <c r="HYC311" s="1182"/>
      <c r="HYD311" s="1177"/>
      <c r="HYE311" s="1182"/>
      <c r="HYF311" s="1182"/>
      <c r="HYG311" s="1182"/>
      <c r="HYH311" s="1182"/>
      <c r="HYI311" s="1182"/>
      <c r="HYJ311" s="1182"/>
      <c r="HYK311" s="1182"/>
      <c r="HYL311" s="1182"/>
      <c r="HYM311" s="1182"/>
      <c r="HYN311" s="1182"/>
      <c r="HYO311" s="1182"/>
      <c r="HYP311" s="1182"/>
      <c r="HYQ311" s="1182"/>
      <c r="HYR311" s="1182"/>
      <c r="HYS311" s="1177"/>
      <c r="HYT311" s="1182"/>
      <c r="HYU311" s="1182"/>
      <c r="HYV311" s="1182"/>
      <c r="HYW311" s="1182"/>
      <c r="HYX311" s="1182"/>
      <c r="HYY311" s="1182"/>
      <c r="HYZ311" s="1182"/>
      <c r="HZA311" s="1182"/>
      <c r="HZB311" s="1182"/>
      <c r="HZC311" s="1182"/>
      <c r="HZD311" s="1182"/>
      <c r="HZE311" s="1182"/>
      <c r="HZF311" s="1182"/>
      <c r="HZG311" s="1182"/>
      <c r="HZH311" s="1177"/>
      <c r="HZI311" s="1182"/>
      <c r="HZJ311" s="1182"/>
      <c r="HZK311" s="1182"/>
      <c r="HZL311" s="1182"/>
      <c r="HZM311" s="1182"/>
      <c r="HZN311" s="1182"/>
      <c r="HZO311" s="1182"/>
      <c r="HZP311" s="1182"/>
      <c r="HZQ311" s="1182"/>
      <c r="HZR311" s="1182"/>
      <c r="HZS311" s="1182"/>
      <c r="HZT311" s="1182"/>
      <c r="HZU311" s="1182"/>
      <c r="HZV311" s="1182"/>
      <c r="HZW311" s="1177"/>
      <c r="HZX311" s="1182"/>
      <c r="HZY311" s="1182"/>
      <c r="HZZ311" s="1182"/>
      <c r="IAA311" s="1182"/>
      <c r="IAB311" s="1182"/>
      <c r="IAC311" s="1182"/>
      <c r="IAD311" s="1182"/>
      <c r="IAE311" s="1182"/>
      <c r="IAF311" s="1182"/>
      <c r="IAG311" s="1182"/>
      <c r="IAH311" s="1182"/>
      <c r="IAI311" s="1182"/>
      <c r="IAJ311" s="1182"/>
      <c r="IAK311" s="1182"/>
      <c r="IAL311" s="1177"/>
      <c r="IAM311" s="1182"/>
      <c r="IAN311" s="1182"/>
      <c r="IAO311" s="1182"/>
      <c r="IAP311" s="1182"/>
      <c r="IAQ311" s="1182"/>
      <c r="IAR311" s="1182"/>
      <c r="IAS311" s="1182"/>
      <c r="IAT311" s="1182"/>
      <c r="IAU311" s="1182"/>
      <c r="IAV311" s="1182"/>
      <c r="IAW311" s="1182"/>
      <c r="IAX311" s="1182"/>
      <c r="IAY311" s="1182"/>
      <c r="IAZ311" s="1182"/>
      <c r="IBA311" s="1177"/>
      <c r="IBB311" s="1182"/>
      <c r="IBC311" s="1182"/>
      <c r="IBD311" s="1182"/>
      <c r="IBE311" s="1182"/>
      <c r="IBF311" s="1182"/>
      <c r="IBG311" s="1182"/>
      <c r="IBH311" s="1182"/>
      <c r="IBI311" s="1182"/>
      <c r="IBJ311" s="1182"/>
      <c r="IBK311" s="1182"/>
      <c r="IBL311" s="1182"/>
      <c r="IBM311" s="1182"/>
      <c r="IBN311" s="1182"/>
      <c r="IBO311" s="1182"/>
      <c r="IBP311" s="1177"/>
      <c r="IBQ311" s="1182"/>
      <c r="IBR311" s="1182"/>
      <c r="IBS311" s="1182"/>
      <c r="IBT311" s="1182"/>
      <c r="IBU311" s="1182"/>
      <c r="IBV311" s="1182"/>
      <c r="IBW311" s="1182"/>
      <c r="IBX311" s="1182"/>
      <c r="IBY311" s="1182"/>
      <c r="IBZ311" s="1182"/>
      <c r="ICA311" s="1182"/>
      <c r="ICB311" s="1182"/>
      <c r="ICC311" s="1182"/>
      <c r="ICD311" s="1182"/>
      <c r="ICE311" s="1177"/>
      <c r="ICF311" s="1182"/>
      <c r="ICG311" s="1182"/>
      <c r="ICH311" s="1182"/>
      <c r="ICI311" s="1182"/>
      <c r="ICJ311" s="1182"/>
      <c r="ICK311" s="1182"/>
      <c r="ICL311" s="1182"/>
      <c r="ICM311" s="1182"/>
      <c r="ICN311" s="1182"/>
      <c r="ICO311" s="1182"/>
      <c r="ICP311" s="1182"/>
      <c r="ICQ311" s="1182"/>
      <c r="ICR311" s="1182"/>
      <c r="ICS311" s="1182"/>
      <c r="ICT311" s="1177"/>
      <c r="ICU311" s="1182"/>
      <c r="ICV311" s="1182"/>
      <c r="ICW311" s="1182"/>
      <c r="ICX311" s="1182"/>
      <c r="ICY311" s="1182"/>
      <c r="ICZ311" s="1182"/>
      <c r="IDA311" s="1182"/>
      <c r="IDB311" s="1182"/>
      <c r="IDC311" s="1182"/>
      <c r="IDD311" s="1182"/>
      <c r="IDE311" s="1182"/>
      <c r="IDF311" s="1182"/>
      <c r="IDG311" s="1182"/>
      <c r="IDH311" s="1182"/>
      <c r="IDI311" s="1177"/>
      <c r="IDJ311" s="1182"/>
      <c r="IDK311" s="1182"/>
      <c r="IDL311" s="1182"/>
      <c r="IDM311" s="1182"/>
      <c r="IDN311" s="1182"/>
      <c r="IDO311" s="1182"/>
      <c r="IDP311" s="1182"/>
      <c r="IDQ311" s="1182"/>
      <c r="IDR311" s="1182"/>
      <c r="IDS311" s="1182"/>
      <c r="IDT311" s="1182"/>
      <c r="IDU311" s="1182"/>
      <c r="IDV311" s="1182"/>
      <c r="IDW311" s="1182"/>
      <c r="IDX311" s="1177"/>
      <c r="IDY311" s="1182"/>
      <c r="IDZ311" s="1182"/>
      <c r="IEA311" s="1182"/>
      <c r="IEB311" s="1182"/>
      <c r="IEC311" s="1182"/>
      <c r="IED311" s="1182"/>
      <c r="IEE311" s="1182"/>
      <c r="IEF311" s="1182"/>
      <c r="IEG311" s="1182"/>
      <c r="IEH311" s="1182"/>
      <c r="IEI311" s="1182"/>
      <c r="IEJ311" s="1182"/>
      <c r="IEK311" s="1182"/>
      <c r="IEL311" s="1182"/>
      <c r="IEM311" s="1177"/>
      <c r="IEN311" s="1182"/>
      <c r="IEO311" s="1182"/>
      <c r="IEP311" s="1182"/>
      <c r="IEQ311" s="1182"/>
      <c r="IER311" s="1182"/>
      <c r="IES311" s="1182"/>
      <c r="IET311" s="1182"/>
      <c r="IEU311" s="1182"/>
      <c r="IEV311" s="1182"/>
      <c r="IEW311" s="1182"/>
      <c r="IEX311" s="1182"/>
      <c r="IEY311" s="1182"/>
      <c r="IEZ311" s="1182"/>
      <c r="IFA311" s="1182"/>
      <c r="IFB311" s="1177"/>
      <c r="IFC311" s="1182"/>
      <c r="IFD311" s="1182"/>
      <c r="IFE311" s="1182"/>
      <c r="IFF311" s="1182"/>
      <c r="IFG311" s="1182"/>
      <c r="IFH311" s="1182"/>
      <c r="IFI311" s="1182"/>
      <c r="IFJ311" s="1182"/>
      <c r="IFK311" s="1182"/>
      <c r="IFL311" s="1182"/>
      <c r="IFM311" s="1182"/>
      <c r="IFN311" s="1182"/>
      <c r="IFO311" s="1182"/>
      <c r="IFP311" s="1182"/>
      <c r="IFQ311" s="1177"/>
      <c r="IFR311" s="1182"/>
      <c r="IFS311" s="1182"/>
      <c r="IFT311" s="1182"/>
      <c r="IFU311" s="1182"/>
      <c r="IFV311" s="1182"/>
      <c r="IFW311" s="1182"/>
      <c r="IFX311" s="1182"/>
      <c r="IFY311" s="1182"/>
      <c r="IFZ311" s="1182"/>
      <c r="IGA311" s="1182"/>
      <c r="IGB311" s="1182"/>
      <c r="IGC311" s="1182"/>
      <c r="IGD311" s="1182"/>
      <c r="IGE311" s="1182"/>
      <c r="IGF311" s="1177"/>
      <c r="IGG311" s="1182"/>
      <c r="IGH311" s="1182"/>
      <c r="IGI311" s="1182"/>
      <c r="IGJ311" s="1182"/>
      <c r="IGK311" s="1182"/>
      <c r="IGL311" s="1182"/>
      <c r="IGM311" s="1182"/>
      <c r="IGN311" s="1182"/>
      <c r="IGO311" s="1182"/>
      <c r="IGP311" s="1182"/>
      <c r="IGQ311" s="1182"/>
      <c r="IGR311" s="1182"/>
      <c r="IGS311" s="1182"/>
      <c r="IGT311" s="1182"/>
      <c r="IGU311" s="1177"/>
      <c r="IGV311" s="1182"/>
      <c r="IGW311" s="1182"/>
      <c r="IGX311" s="1182"/>
      <c r="IGY311" s="1182"/>
      <c r="IGZ311" s="1182"/>
      <c r="IHA311" s="1182"/>
      <c r="IHB311" s="1182"/>
      <c r="IHC311" s="1182"/>
      <c r="IHD311" s="1182"/>
      <c r="IHE311" s="1182"/>
      <c r="IHF311" s="1182"/>
      <c r="IHG311" s="1182"/>
      <c r="IHH311" s="1182"/>
      <c r="IHI311" s="1182"/>
      <c r="IHJ311" s="1177"/>
      <c r="IHK311" s="1182"/>
      <c r="IHL311" s="1182"/>
      <c r="IHM311" s="1182"/>
      <c r="IHN311" s="1182"/>
      <c r="IHO311" s="1182"/>
      <c r="IHP311" s="1182"/>
      <c r="IHQ311" s="1182"/>
      <c r="IHR311" s="1182"/>
      <c r="IHS311" s="1182"/>
      <c r="IHT311" s="1182"/>
      <c r="IHU311" s="1182"/>
      <c r="IHV311" s="1182"/>
      <c r="IHW311" s="1182"/>
      <c r="IHX311" s="1182"/>
      <c r="IHY311" s="1177"/>
      <c r="IHZ311" s="1182"/>
      <c r="IIA311" s="1182"/>
      <c r="IIB311" s="1182"/>
      <c r="IIC311" s="1182"/>
      <c r="IID311" s="1182"/>
      <c r="IIE311" s="1182"/>
      <c r="IIF311" s="1182"/>
      <c r="IIG311" s="1182"/>
      <c r="IIH311" s="1182"/>
      <c r="III311" s="1182"/>
      <c r="IIJ311" s="1182"/>
      <c r="IIK311" s="1182"/>
      <c r="IIL311" s="1182"/>
      <c r="IIM311" s="1182"/>
      <c r="IIN311" s="1177"/>
      <c r="IIO311" s="1182"/>
      <c r="IIP311" s="1182"/>
      <c r="IIQ311" s="1182"/>
      <c r="IIR311" s="1182"/>
      <c r="IIS311" s="1182"/>
      <c r="IIT311" s="1182"/>
      <c r="IIU311" s="1182"/>
      <c r="IIV311" s="1182"/>
      <c r="IIW311" s="1182"/>
      <c r="IIX311" s="1182"/>
      <c r="IIY311" s="1182"/>
      <c r="IIZ311" s="1182"/>
      <c r="IJA311" s="1182"/>
      <c r="IJB311" s="1182"/>
      <c r="IJC311" s="1177"/>
      <c r="IJD311" s="1182"/>
      <c r="IJE311" s="1182"/>
      <c r="IJF311" s="1182"/>
      <c r="IJG311" s="1182"/>
      <c r="IJH311" s="1182"/>
      <c r="IJI311" s="1182"/>
      <c r="IJJ311" s="1182"/>
      <c r="IJK311" s="1182"/>
      <c r="IJL311" s="1182"/>
      <c r="IJM311" s="1182"/>
      <c r="IJN311" s="1182"/>
      <c r="IJO311" s="1182"/>
      <c r="IJP311" s="1182"/>
      <c r="IJQ311" s="1182"/>
      <c r="IJR311" s="1177"/>
      <c r="IJS311" s="1182"/>
      <c r="IJT311" s="1182"/>
      <c r="IJU311" s="1182"/>
      <c r="IJV311" s="1182"/>
      <c r="IJW311" s="1182"/>
      <c r="IJX311" s="1182"/>
      <c r="IJY311" s="1182"/>
      <c r="IJZ311" s="1182"/>
      <c r="IKA311" s="1182"/>
      <c r="IKB311" s="1182"/>
      <c r="IKC311" s="1182"/>
      <c r="IKD311" s="1182"/>
      <c r="IKE311" s="1182"/>
      <c r="IKF311" s="1182"/>
      <c r="IKG311" s="1177"/>
      <c r="IKH311" s="1182"/>
      <c r="IKI311" s="1182"/>
      <c r="IKJ311" s="1182"/>
      <c r="IKK311" s="1182"/>
      <c r="IKL311" s="1182"/>
      <c r="IKM311" s="1182"/>
      <c r="IKN311" s="1182"/>
      <c r="IKO311" s="1182"/>
      <c r="IKP311" s="1182"/>
      <c r="IKQ311" s="1182"/>
      <c r="IKR311" s="1182"/>
      <c r="IKS311" s="1182"/>
      <c r="IKT311" s="1182"/>
      <c r="IKU311" s="1182"/>
      <c r="IKV311" s="1177"/>
      <c r="IKW311" s="1182"/>
      <c r="IKX311" s="1182"/>
      <c r="IKY311" s="1182"/>
      <c r="IKZ311" s="1182"/>
      <c r="ILA311" s="1182"/>
      <c r="ILB311" s="1182"/>
      <c r="ILC311" s="1182"/>
      <c r="ILD311" s="1182"/>
      <c r="ILE311" s="1182"/>
      <c r="ILF311" s="1182"/>
      <c r="ILG311" s="1182"/>
      <c r="ILH311" s="1182"/>
      <c r="ILI311" s="1182"/>
      <c r="ILJ311" s="1182"/>
      <c r="ILK311" s="1177"/>
      <c r="ILL311" s="1182"/>
      <c r="ILM311" s="1182"/>
      <c r="ILN311" s="1182"/>
      <c r="ILO311" s="1182"/>
      <c r="ILP311" s="1182"/>
      <c r="ILQ311" s="1182"/>
      <c r="ILR311" s="1182"/>
      <c r="ILS311" s="1182"/>
      <c r="ILT311" s="1182"/>
      <c r="ILU311" s="1182"/>
      <c r="ILV311" s="1182"/>
      <c r="ILW311" s="1182"/>
      <c r="ILX311" s="1182"/>
      <c r="ILY311" s="1182"/>
      <c r="ILZ311" s="1177"/>
      <c r="IMA311" s="1182"/>
      <c r="IMB311" s="1182"/>
      <c r="IMC311" s="1182"/>
      <c r="IMD311" s="1182"/>
      <c r="IME311" s="1182"/>
      <c r="IMF311" s="1182"/>
      <c r="IMG311" s="1182"/>
      <c r="IMH311" s="1182"/>
      <c r="IMI311" s="1182"/>
      <c r="IMJ311" s="1182"/>
      <c r="IMK311" s="1182"/>
      <c r="IML311" s="1182"/>
      <c r="IMM311" s="1182"/>
      <c r="IMN311" s="1182"/>
      <c r="IMO311" s="1177"/>
      <c r="IMP311" s="1182"/>
      <c r="IMQ311" s="1182"/>
      <c r="IMR311" s="1182"/>
      <c r="IMS311" s="1182"/>
      <c r="IMT311" s="1182"/>
      <c r="IMU311" s="1182"/>
      <c r="IMV311" s="1182"/>
      <c r="IMW311" s="1182"/>
      <c r="IMX311" s="1182"/>
      <c r="IMY311" s="1182"/>
      <c r="IMZ311" s="1182"/>
      <c r="INA311" s="1182"/>
      <c r="INB311" s="1182"/>
      <c r="INC311" s="1182"/>
      <c r="IND311" s="1177"/>
      <c r="INE311" s="1182"/>
      <c r="INF311" s="1182"/>
      <c r="ING311" s="1182"/>
      <c r="INH311" s="1182"/>
      <c r="INI311" s="1182"/>
      <c r="INJ311" s="1182"/>
      <c r="INK311" s="1182"/>
      <c r="INL311" s="1182"/>
      <c r="INM311" s="1182"/>
      <c r="INN311" s="1182"/>
      <c r="INO311" s="1182"/>
      <c r="INP311" s="1182"/>
      <c r="INQ311" s="1182"/>
      <c r="INR311" s="1182"/>
      <c r="INS311" s="1177"/>
      <c r="INT311" s="1182"/>
      <c r="INU311" s="1182"/>
      <c r="INV311" s="1182"/>
      <c r="INW311" s="1182"/>
      <c r="INX311" s="1182"/>
      <c r="INY311" s="1182"/>
      <c r="INZ311" s="1182"/>
      <c r="IOA311" s="1182"/>
      <c r="IOB311" s="1182"/>
      <c r="IOC311" s="1182"/>
      <c r="IOD311" s="1182"/>
      <c r="IOE311" s="1182"/>
      <c r="IOF311" s="1182"/>
      <c r="IOG311" s="1182"/>
      <c r="IOH311" s="1177"/>
      <c r="IOI311" s="1182"/>
      <c r="IOJ311" s="1182"/>
      <c r="IOK311" s="1182"/>
      <c r="IOL311" s="1182"/>
      <c r="IOM311" s="1182"/>
      <c r="ION311" s="1182"/>
      <c r="IOO311" s="1182"/>
      <c r="IOP311" s="1182"/>
      <c r="IOQ311" s="1182"/>
      <c r="IOR311" s="1182"/>
      <c r="IOS311" s="1182"/>
      <c r="IOT311" s="1182"/>
      <c r="IOU311" s="1182"/>
      <c r="IOV311" s="1182"/>
      <c r="IOW311" s="1177"/>
      <c r="IOX311" s="1182"/>
      <c r="IOY311" s="1182"/>
      <c r="IOZ311" s="1182"/>
      <c r="IPA311" s="1182"/>
      <c r="IPB311" s="1182"/>
      <c r="IPC311" s="1182"/>
      <c r="IPD311" s="1182"/>
      <c r="IPE311" s="1182"/>
      <c r="IPF311" s="1182"/>
      <c r="IPG311" s="1182"/>
      <c r="IPH311" s="1182"/>
      <c r="IPI311" s="1182"/>
      <c r="IPJ311" s="1182"/>
      <c r="IPK311" s="1182"/>
      <c r="IPL311" s="1177"/>
      <c r="IPM311" s="1182"/>
      <c r="IPN311" s="1182"/>
      <c r="IPO311" s="1182"/>
      <c r="IPP311" s="1182"/>
      <c r="IPQ311" s="1182"/>
      <c r="IPR311" s="1182"/>
      <c r="IPS311" s="1182"/>
      <c r="IPT311" s="1182"/>
      <c r="IPU311" s="1182"/>
      <c r="IPV311" s="1182"/>
      <c r="IPW311" s="1182"/>
      <c r="IPX311" s="1182"/>
      <c r="IPY311" s="1182"/>
      <c r="IPZ311" s="1182"/>
      <c r="IQA311" s="1177"/>
      <c r="IQB311" s="1182"/>
      <c r="IQC311" s="1182"/>
      <c r="IQD311" s="1182"/>
      <c r="IQE311" s="1182"/>
      <c r="IQF311" s="1182"/>
      <c r="IQG311" s="1182"/>
      <c r="IQH311" s="1182"/>
      <c r="IQI311" s="1182"/>
      <c r="IQJ311" s="1182"/>
      <c r="IQK311" s="1182"/>
      <c r="IQL311" s="1182"/>
      <c r="IQM311" s="1182"/>
      <c r="IQN311" s="1182"/>
      <c r="IQO311" s="1182"/>
      <c r="IQP311" s="1177"/>
      <c r="IQQ311" s="1182"/>
      <c r="IQR311" s="1182"/>
      <c r="IQS311" s="1182"/>
      <c r="IQT311" s="1182"/>
      <c r="IQU311" s="1182"/>
      <c r="IQV311" s="1182"/>
      <c r="IQW311" s="1182"/>
      <c r="IQX311" s="1182"/>
      <c r="IQY311" s="1182"/>
      <c r="IQZ311" s="1182"/>
      <c r="IRA311" s="1182"/>
      <c r="IRB311" s="1182"/>
      <c r="IRC311" s="1182"/>
      <c r="IRD311" s="1182"/>
      <c r="IRE311" s="1177"/>
      <c r="IRF311" s="1182"/>
      <c r="IRG311" s="1182"/>
      <c r="IRH311" s="1182"/>
      <c r="IRI311" s="1182"/>
      <c r="IRJ311" s="1182"/>
      <c r="IRK311" s="1182"/>
      <c r="IRL311" s="1182"/>
      <c r="IRM311" s="1182"/>
      <c r="IRN311" s="1182"/>
      <c r="IRO311" s="1182"/>
      <c r="IRP311" s="1182"/>
      <c r="IRQ311" s="1182"/>
      <c r="IRR311" s="1182"/>
      <c r="IRS311" s="1182"/>
      <c r="IRT311" s="1177"/>
      <c r="IRU311" s="1182"/>
      <c r="IRV311" s="1182"/>
      <c r="IRW311" s="1182"/>
      <c r="IRX311" s="1182"/>
      <c r="IRY311" s="1182"/>
      <c r="IRZ311" s="1182"/>
      <c r="ISA311" s="1182"/>
      <c r="ISB311" s="1182"/>
      <c r="ISC311" s="1182"/>
      <c r="ISD311" s="1182"/>
      <c r="ISE311" s="1182"/>
      <c r="ISF311" s="1182"/>
      <c r="ISG311" s="1182"/>
      <c r="ISH311" s="1182"/>
      <c r="ISI311" s="1177"/>
      <c r="ISJ311" s="1182"/>
      <c r="ISK311" s="1182"/>
      <c r="ISL311" s="1182"/>
      <c r="ISM311" s="1182"/>
      <c r="ISN311" s="1182"/>
      <c r="ISO311" s="1182"/>
      <c r="ISP311" s="1182"/>
      <c r="ISQ311" s="1182"/>
      <c r="ISR311" s="1182"/>
      <c r="ISS311" s="1182"/>
      <c r="IST311" s="1182"/>
      <c r="ISU311" s="1182"/>
      <c r="ISV311" s="1182"/>
      <c r="ISW311" s="1182"/>
      <c r="ISX311" s="1177"/>
      <c r="ISY311" s="1182"/>
      <c r="ISZ311" s="1182"/>
      <c r="ITA311" s="1182"/>
      <c r="ITB311" s="1182"/>
      <c r="ITC311" s="1182"/>
      <c r="ITD311" s="1182"/>
      <c r="ITE311" s="1182"/>
      <c r="ITF311" s="1182"/>
      <c r="ITG311" s="1182"/>
      <c r="ITH311" s="1182"/>
      <c r="ITI311" s="1182"/>
      <c r="ITJ311" s="1182"/>
      <c r="ITK311" s="1182"/>
      <c r="ITL311" s="1182"/>
      <c r="ITM311" s="1177"/>
      <c r="ITN311" s="1182"/>
      <c r="ITO311" s="1182"/>
      <c r="ITP311" s="1182"/>
      <c r="ITQ311" s="1182"/>
      <c r="ITR311" s="1182"/>
      <c r="ITS311" s="1182"/>
      <c r="ITT311" s="1182"/>
      <c r="ITU311" s="1182"/>
      <c r="ITV311" s="1182"/>
      <c r="ITW311" s="1182"/>
      <c r="ITX311" s="1182"/>
      <c r="ITY311" s="1182"/>
      <c r="ITZ311" s="1182"/>
      <c r="IUA311" s="1182"/>
      <c r="IUB311" s="1177"/>
      <c r="IUC311" s="1182"/>
      <c r="IUD311" s="1182"/>
      <c r="IUE311" s="1182"/>
      <c r="IUF311" s="1182"/>
      <c r="IUG311" s="1182"/>
      <c r="IUH311" s="1182"/>
      <c r="IUI311" s="1182"/>
      <c r="IUJ311" s="1182"/>
      <c r="IUK311" s="1182"/>
      <c r="IUL311" s="1182"/>
      <c r="IUM311" s="1182"/>
      <c r="IUN311" s="1182"/>
      <c r="IUO311" s="1182"/>
      <c r="IUP311" s="1182"/>
      <c r="IUQ311" s="1177"/>
      <c r="IUR311" s="1182"/>
      <c r="IUS311" s="1182"/>
      <c r="IUT311" s="1182"/>
      <c r="IUU311" s="1182"/>
      <c r="IUV311" s="1182"/>
      <c r="IUW311" s="1182"/>
      <c r="IUX311" s="1182"/>
      <c r="IUY311" s="1182"/>
      <c r="IUZ311" s="1182"/>
      <c r="IVA311" s="1182"/>
      <c r="IVB311" s="1182"/>
      <c r="IVC311" s="1182"/>
      <c r="IVD311" s="1182"/>
      <c r="IVE311" s="1182"/>
      <c r="IVF311" s="1177"/>
      <c r="IVG311" s="1182"/>
      <c r="IVH311" s="1182"/>
      <c r="IVI311" s="1182"/>
      <c r="IVJ311" s="1182"/>
      <c r="IVK311" s="1182"/>
      <c r="IVL311" s="1182"/>
      <c r="IVM311" s="1182"/>
      <c r="IVN311" s="1182"/>
      <c r="IVO311" s="1182"/>
      <c r="IVP311" s="1182"/>
      <c r="IVQ311" s="1182"/>
      <c r="IVR311" s="1182"/>
      <c r="IVS311" s="1182"/>
      <c r="IVT311" s="1182"/>
      <c r="IVU311" s="1177"/>
      <c r="IVV311" s="1182"/>
      <c r="IVW311" s="1182"/>
      <c r="IVX311" s="1182"/>
      <c r="IVY311" s="1182"/>
      <c r="IVZ311" s="1182"/>
      <c r="IWA311" s="1182"/>
      <c r="IWB311" s="1182"/>
      <c r="IWC311" s="1182"/>
      <c r="IWD311" s="1182"/>
      <c r="IWE311" s="1182"/>
      <c r="IWF311" s="1182"/>
      <c r="IWG311" s="1182"/>
      <c r="IWH311" s="1182"/>
      <c r="IWI311" s="1182"/>
      <c r="IWJ311" s="1177"/>
      <c r="IWK311" s="1182"/>
      <c r="IWL311" s="1182"/>
      <c r="IWM311" s="1182"/>
      <c r="IWN311" s="1182"/>
      <c r="IWO311" s="1182"/>
      <c r="IWP311" s="1182"/>
      <c r="IWQ311" s="1182"/>
      <c r="IWR311" s="1182"/>
      <c r="IWS311" s="1182"/>
      <c r="IWT311" s="1182"/>
      <c r="IWU311" s="1182"/>
      <c r="IWV311" s="1182"/>
      <c r="IWW311" s="1182"/>
      <c r="IWX311" s="1182"/>
      <c r="IWY311" s="1177"/>
      <c r="IWZ311" s="1182"/>
      <c r="IXA311" s="1182"/>
      <c r="IXB311" s="1182"/>
      <c r="IXC311" s="1182"/>
      <c r="IXD311" s="1182"/>
      <c r="IXE311" s="1182"/>
      <c r="IXF311" s="1182"/>
      <c r="IXG311" s="1182"/>
      <c r="IXH311" s="1182"/>
      <c r="IXI311" s="1182"/>
      <c r="IXJ311" s="1182"/>
      <c r="IXK311" s="1182"/>
      <c r="IXL311" s="1182"/>
      <c r="IXM311" s="1182"/>
      <c r="IXN311" s="1177"/>
      <c r="IXO311" s="1182"/>
      <c r="IXP311" s="1182"/>
      <c r="IXQ311" s="1182"/>
      <c r="IXR311" s="1182"/>
      <c r="IXS311" s="1182"/>
      <c r="IXT311" s="1182"/>
      <c r="IXU311" s="1182"/>
      <c r="IXV311" s="1182"/>
      <c r="IXW311" s="1182"/>
      <c r="IXX311" s="1182"/>
      <c r="IXY311" s="1182"/>
      <c r="IXZ311" s="1182"/>
      <c r="IYA311" s="1182"/>
      <c r="IYB311" s="1182"/>
      <c r="IYC311" s="1177"/>
      <c r="IYD311" s="1182"/>
      <c r="IYE311" s="1182"/>
      <c r="IYF311" s="1182"/>
      <c r="IYG311" s="1182"/>
      <c r="IYH311" s="1182"/>
      <c r="IYI311" s="1182"/>
      <c r="IYJ311" s="1182"/>
      <c r="IYK311" s="1182"/>
      <c r="IYL311" s="1182"/>
      <c r="IYM311" s="1182"/>
      <c r="IYN311" s="1182"/>
      <c r="IYO311" s="1182"/>
      <c r="IYP311" s="1182"/>
      <c r="IYQ311" s="1182"/>
      <c r="IYR311" s="1177"/>
      <c r="IYS311" s="1182"/>
      <c r="IYT311" s="1182"/>
      <c r="IYU311" s="1182"/>
      <c r="IYV311" s="1182"/>
      <c r="IYW311" s="1182"/>
      <c r="IYX311" s="1182"/>
      <c r="IYY311" s="1182"/>
      <c r="IYZ311" s="1182"/>
      <c r="IZA311" s="1182"/>
      <c r="IZB311" s="1182"/>
      <c r="IZC311" s="1182"/>
      <c r="IZD311" s="1182"/>
      <c r="IZE311" s="1182"/>
      <c r="IZF311" s="1182"/>
      <c r="IZG311" s="1177"/>
      <c r="IZH311" s="1182"/>
      <c r="IZI311" s="1182"/>
      <c r="IZJ311" s="1182"/>
      <c r="IZK311" s="1182"/>
      <c r="IZL311" s="1182"/>
      <c r="IZM311" s="1182"/>
      <c r="IZN311" s="1182"/>
      <c r="IZO311" s="1182"/>
      <c r="IZP311" s="1182"/>
      <c r="IZQ311" s="1182"/>
      <c r="IZR311" s="1182"/>
      <c r="IZS311" s="1182"/>
      <c r="IZT311" s="1182"/>
      <c r="IZU311" s="1182"/>
      <c r="IZV311" s="1177"/>
      <c r="IZW311" s="1182"/>
      <c r="IZX311" s="1182"/>
      <c r="IZY311" s="1182"/>
      <c r="IZZ311" s="1182"/>
      <c r="JAA311" s="1182"/>
      <c r="JAB311" s="1182"/>
      <c r="JAC311" s="1182"/>
      <c r="JAD311" s="1182"/>
      <c r="JAE311" s="1182"/>
      <c r="JAF311" s="1182"/>
      <c r="JAG311" s="1182"/>
      <c r="JAH311" s="1182"/>
      <c r="JAI311" s="1182"/>
      <c r="JAJ311" s="1182"/>
      <c r="JAK311" s="1177"/>
      <c r="JAL311" s="1182"/>
      <c r="JAM311" s="1182"/>
      <c r="JAN311" s="1182"/>
      <c r="JAO311" s="1182"/>
      <c r="JAP311" s="1182"/>
      <c r="JAQ311" s="1182"/>
      <c r="JAR311" s="1182"/>
      <c r="JAS311" s="1182"/>
      <c r="JAT311" s="1182"/>
      <c r="JAU311" s="1182"/>
      <c r="JAV311" s="1182"/>
      <c r="JAW311" s="1182"/>
      <c r="JAX311" s="1182"/>
      <c r="JAY311" s="1182"/>
      <c r="JAZ311" s="1177"/>
      <c r="JBA311" s="1182"/>
      <c r="JBB311" s="1182"/>
      <c r="JBC311" s="1182"/>
      <c r="JBD311" s="1182"/>
      <c r="JBE311" s="1182"/>
      <c r="JBF311" s="1182"/>
      <c r="JBG311" s="1182"/>
      <c r="JBH311" s="1182"/>
      <c r="JBI311" s="1182"/>
      <c r="JBJ311" s="1182"/>
      <c r="JBK311" s="1182"/>
      <c r="JBL311" s="1182"/>
      <c r="JBM311" s="1182"/>
      <c r="JBN311" s="1182"/>
      <c r="JBO311" s="1177"/>
      <c r="JBP311" s="1182"/>
      <c r="JBQ311" s="1182"/>
      <c r="JBR311" s="1182"/>
      <c r="JBS311" s="1182"/>
      <c r="JBT311" s="1182"/>
      <c r="JBU311" s="1182"/>
      <c r="JBV311" s="1182"/>
      <c r="JBW311" s="1182"/>
      <c r="JBX311" s="1182"/>
      <c r="JBY311" s="1182"/>
      <c r="JBZ311" s="1182"/>
      <c r="JCA311" s="1182"/>
      <c r="JCB311" s="1182"/>
      <c r="JCC311" s="1182"/>
      <c r="JCD311" s="1177"/>
      <c r="JCE311" s="1182"/>
      <c r="JCF311" s="1182"/>
      <c r="JCG311" s="1182"/>
      <c r="JCH311" s="1182"/>
      <c r="JCI311" s="1182"/>
      <c r="JCJ311" s="1182"/>
      <c r="JCK311" s="1182"/>
      <c r="JCL311" s="1182"/>
      <c r="JCM311" s="1182"/>
      <c r="JCN311" s="1182"/>
      <c r="JCO311" s="1182"/>
      <c r="JCP311" s="1182"/>
      <c r="JCQ311" s="1182"/>
      <c r="JCR311" s="1182"/>
      <c r="JCS311" s="1177"/>
      <c r="JCT311" s="1182"/>
      <c r="JCU311" s="1182"/>
      <c r="JCV311" s="1182"/>
      <c r="JCW311" s="1182"/>
      <c r="JCX311" s="1182"/>
      <c r="JCY311" s="1182"/>
      <c r="JCZ311" s="1182"/>
      <c r="JDA311" s="1182"/>
      <c r="JDB311" s="1182"/>
      <c r="JDC311" s="1182"/>
      <c r="JDD311" s="1182"/>
      <c r="JDE311" s="1182"/>
      <c r="JDF311" s="1182"/>
      <c r="JDG311" s="1182"/>
      <c r="JDH311" s="1177"/>
      <c r="JDI311" s="1182"/>
      <c r="JDJ311" s="1182"/>
      <c r="JDK311" s="1182"/>
      <c r="JDL311" s="1182"/>
      <c r="JDM311" s="1182"/>
      <c r="JDN311" s="1182"/>
      <c r="JDO311" s="1182"/>
      <c r="JDP311" s="1182"/>
      <c r="JDQ311" s="1182"/>
      <c r="JDR311" s="1182"/>
      <c r="JDS311" s="1182"/>
      <c r="JDT311" s="1182"/>
      <c r="JDU311" s="1182"/>
      <c r="JDV311" s="1182"/>
      <c r="JDW311" s="1177"/>
      <c r="JDX311" s="1182"/>
      <c r="JDY311" s="1182"/>
      <c r="JDZ311" s="1182"/>
      <c r="JEA311" s="1182"/>
      <c r="JEB311" s="1182"/>
      <c r="JEC311" s="1182"/>
      <c r="JED311" s="1182"/>
      <c r="JEE311" s="1182"/>
      <c r="JEF311" s="1182"/>
      <c r="JEG311" s="1182"/>
      <c r="JEH311" s="1182"/>
      <c r="JEI311" s="1182"/>
      <c r="JEJ311" s="1182"/>
      <c r="JEK311" s="1182"/>
      <c r="JEL311" s="1177"/>
      <c r="JEM311" s="1182"/>
      <c r="JEN311" s="1182"/>
      <c r="JEO311" s="1182"/>
      <c r="JEP311" s="1182"/>
      <c r="JEQ311" s="1182"/>
      <c r="JER311" s="1182"/>
      <c r="JES311" s="1182"/>
      <c r="JET311" s="1182"/>
      <c r="JEU311" s="1182"/>
      <c r="JEV311" s="1182"/>
      <c r="JEW311" s="1182"/>
      <c r="JEX311" s="1182"/>
      <c r="JEY311" s="1182"/>
      <c r="JEZ311" s="1182"/>
      <c r="JFA311" s="1177"/>
      <c r="JFB311" s="1182"/>
      <c r="JFC311" s="1182"/>
      <c r="JFD311" s="1182"/>
      <c r="JFE311" s="1182"/>
      <c r="JFF311" s="1182"/>
      <c r="JFG311" s="1182"/>
      <c r="JFH311" s="1182"/>
      <c r="JFI311" s="1182"/>
      <c r="JFJ311" s="1182"/>
      <c r="JFK311" s="1182"/>
      <c r="JFL311" s="1182"/>
      <c r="JFM311" s="1182"/>
      <c r="JFN311" s="1182"/>
      <c r="JFO311" s="1182"/>
      <c r="JFP311" s="1177"/>
      <c r="JFQ311" s="1182"/>
      <c r="JFR311" s="1182"/>
      <c r="JFS311" s="1182"/>
      <c r="JFT311" s="1182"/>
      <c r="JFU311" s="1182"/>
      <c r="JFV311" s="1182"/>
      <c r="JFW311" s="1182"/>
      <c r="JFX311" s="1182"/>
      <c r="JFY311" s="1182"/>
      <c r="JFZ311" s="1182"/>
      <c r="JGA311" s="1182"/>
      <c r="JGB311" s="1182"/>
      <c r="JGC311" s="1182"/>
      <c r="JGD311" s="1182"/>
      <c r="JGE311" s="1177"/>
      <c r="JGF311" s="1182"/>
      <c r="JGG311" s="1182"/>
      <c r="JGH311" s="1182"/>
      <c r="JGI311" s="1182"/>
      <c r="JGJ311" s="1182"/>
      <c r="JGK311" s="1182"/>
      <c r="JGL311" s="1182"/>
      <c r="JGM311" s="1182"/>
      <c r="JGN311" s="1182"/>
      <c r="JGO311" s="1182"/>
      <c r="JGP311" s="1182"/>
      <c r="JGQ311" s="1182"/>
      <c r="JGR311" s="1182"/>
      <c r="JGS311" s="1182"/>
      <c r="JGT311" s="1177"/>
      <c r="JGU311" s="1182"/>
      <c r="JGV311" s="1182"/>
      <c r="JGW311" s="1182"/>
      <c r="JGX311" s="1182"/>
      <c r="JGY311" s="1182"/>
      <c r="JGZ311" s="1182"/>
      <c r="JHA311" s="1182"/>
      <c r="JHB311" s="1182"/>
      <c r="JHC311" s="1182"/>
      <c r="JHD311" s="1182"/>
      <c r="JHE311" s="1182"/>
      <c r="JHF311" s="1182"/>
      <c r="JHG311" s="1182"/>
      <c r="JHH311" s="1182"/>
      <c r="JHI311" s="1177"/>
      <c r="JHJ311" s="1182"/>
      <c r="JHK311" s="1182"/>
      <c r="JHL311" s="1182"/>
      <c r="JHM311" s="1182"/>
      <c r="JHN311" s="1182"/>
      <c r="JHO311" s="1182"/>
      <c r="JHP311" s="1182"/>
      <c r="JHQ311" s="1182"/>
      <c r="JHR311" s="1182"/>
      <c r="JHS311" s="1182"/>
      <c r="JHT311" s="1182"/>
      <c r="JHU311" s="1182"/>
      <c r="JHV311" s="1182"/>
      <c r="JHW311" s="1182"/>
      <c r="JHX311" s="1177"/>
      <c r="JHY311" s="1182"/>
      <c r="JHZ311" s="1182"/>
      <c r="JIA311" s="1182"/>
      <c r="JIB311" s="1182"/>
      <c r="JIC311" s="1182"/>
      <c r="JID311" s="1182"/>
      <c r="JIE311" s="1182"/>
      <c r="JIF311" s="1182"/>
      <c r="JIG311" s="1182"/>
      <c r="JIH311" s="1182"/>
      <c r="JII311" s="1182"/>
      <c r="JIJ311" s="1182"/>
      <c r="JIK311" s="1182"/>
      <c r="JIL311" s="1182"/>
      <c r="JIM311" s="1177"/>
      <c r="JIN311" s="1182"/>
      <c r="JIO311" s="1182"/>
      <c r="JIP311" s="1182"/>
      <c r="JIQ311" s="1182"/>
      <c r="JIR311" s="1182"/>
      <c r="JIS311" s="1182"/>
      <c r="JIT311" s="1182"/>
      <c r="JIU311" s="1182"/>
      <c r="JIV311" s="1182"/>
      <c r="JIW311" s="1182"/>
      <c r="JIX311" s="1182"/>
      <c r="JIY311" s="1182"/>
      <c r="JIZ311" s="1182"/>
      <c r="JJA311" s="1182"/>
      <c r="JJB311" s="1177"/>
      <c r="JJC311" s="1182"/>
      <c r="JJD311" s="1182"/>
      <c r="JJE311" s="1182"/>
      <c r="JJF311" s="1182"/>
      <c r="JJG311" s="1182"/>
      <c r="JJH311" s="1182"/>
      <c r="JJI311" s="1182"/>
      <c r="JJJ311" s="1182"/>
      <c r="JJK311" s="1182"/>
      <c r="JJL311" s="1182"/>
      <c r="JJM311" s="1182"/>
      <c r="JJN311" s="1182"/>
      <c r="JJO311" s="1182"/>
      <c r="JJP311" s="1182"/>
      <c r="JJQ311" s="1177"/>
      <c r="JJR311" s="1182"/>
      <c r="JJS311" s="1182"/>
      <c r="JJT311" s="1182"/>
      <c r="JJU311" s="1182"/>
      <c r="JJV311" s="1182"/>
      <c r="JJW311" s="1182"/>
      <c r="JJX311" s="1182"/>
      <c r="JJY311" s="1182"/>
      <c r="JJZ311" s="1182"/>
      <c r="JKA311" s="1182"/>
      <c r="JKB311" s="1182"/>
      <c r="JKC311" s="1182"/>
      <c r="JKD311" s="1182"/>
      <c r="JKE311" s="1182"/>
      <c r="JKF311" s="1177"/>
      <c r="JKG311" s="1182"/>
      <c r="JKH311" s="1182"/>
      <c r="JKI311" s="1182"/>
      <c r="JKJ311" s="1182"/>
      <c r="JKK311" s="1182"/>
      <c r="JKL311" s="1182"/>
      <c r="JKM311" s="1182"/>
      <c r="JKN311" s="1182"/>
      <c r="JKO311" s="1182"/>
      <c r="JKP311" s="1182"/>
      <c r="JKQ311" s="1182"/>
      <c r="JKR311" s="1182"/>
      <c r="JKS311" s="1182"/>
      <c r="JKT311" s="1182"/>
      <c r="JKU311" s="1177"/>
      <c r="JKV311" s="1182"/>
      <c r="JKW311" s="1182"/>
      <c r="JKX311" s="1182"/>
      <c r="JKY311" s="1182"/>
      <c r="JKZ311" s="1182"/>
      <c r="JLA311" s="1182"/>
      <c r="JLB311" s="1182"/>
      <c r="JLC311" s="1182"/>
      <c r="JLD311" s="1182"/>
      <c r="JLE311" s="1182"/>
      <c r="JLF311" s="1182"/>
      <c r="JLG311" s="1182"/>
      <c r="JLH311" s="1182"/>
      <c r="JLI311" s="1182"/>
      <c r="JLJ311" s="1177"/>
      <c r="JLK311" s="1182"/>
      <c r="JLL311" s="1182"/>
      <c r="JLM311" s="1182"/>
      <c r="JLN311" s="1182"/>
      <c r="JLO311" s="1182"/>
      <c r="JLP311" s="1182"/>
      <c r="JLQ311" s="1182"/>
      <c r="JLR311" s="1182"/>
      <c r="JLS311" s="1182"/>
      <c r="JLT311" s="1182"/>
      <c r="JLU311" s="1182"/>
      <c r="JLV311" s="1182"/>
      <c r="JLW311" s="1182"/>
      <c r="JLX311" s="1182"/>
      <c r="JLY311" s="1177"/>
      <c r="JLZ311" s="1182"/>
      <c r="JMA311" s="1182"/>
      <c r="JMB311" s="1182"/>
      <c r="JMC311" s="1182"/>
      <c r="JMD311" s="1182"/>
      <c r="JME311" s="1182"/>
      <c r="JMF311" s="1182"/>
      <c r="JMG311" s="1182"/>
      <c r="JMH311" s="1182"/>
      <c r="JMI311" s="1182"/>
      <c r="JMJ311" s="1182"/>
      <c r="JMK311" s="1182"/>
      <c r="JML311" s="1182"/>
      <c r="JMM311" s="1182"/>
      <c r="JMN311" s="1177"/>
      <c r="JMO311" s="1182"/>
      <c r="JMP311" s="1182"/>
      <c r="JMQ311" s="1182"/>
      <c r="JMR311" s="1182"/>
      <c r="JMS311" s="1182"/>
      <c r="JMT311" s="1182"/>
      <c r="JMU311" s="1182"/>
      <c r="JMV311" s="1182"/>
      <c r="JMW311" s="1182"/>
      <c r="JMX311" s="1182"/>
      <c r="JMY311" s="1182"/>
      <c r="JMZ311" s="1182"/>
      <c r="JNA311" s="1182"/>
      <c r="JNB311" s="1182"/>
      <c r="JNC311" s="1177"/>
      <c r="JND311" s="1182"/>
      <c r="JNE311" s="1182"/>
      <c r="JNF311" s="1182"/>
      <c r="JNG311" s="1182"/>
      <c r="JNH311" s="1182"/>
      <c r="JNI311" s="1182"/>
      <c r="JNJ311" s="1182"/>
      <c r="JNK311" s="1182"/>
      <c r="JNL311" s="1182"/>
      <c r="JNM311" s="1182"/>
      <c r="JNN311" s="1182"/>
      <c r="JNO311" s="1182"/>
      <c r="JNP311" s="1182"/>
      <c r="JNQ311" s="1182"/>
      <c r="JNR311" s="1177"/>
      <c r="JNS311" s="1182"/>
      <c r="JNT311" s="1182"/>
      <c r="JNU311" s="1182"/>
      <c r="JNV311" s="1182"/>
      <c r="JNW311" s="1182"/>
      <c r="JNX311" s="1182"/>
      <c r="JNY311" s="1182"/>
      <c r="JNZ311" s="1182"/>
      <c r="JOA311" s="1182"/>
      <c r="JOB311" s="1182"/>
      <c r="JOC311" s="1182"/>
      <c r="JOD311" s="1182"/>
      <c r="JOE311" s="1182"/>
      <c r="JOF311" s="1182"/>
      <c r="JOG311" s="1177"/>
      <c r="JOH311" s="1182"/>
      <c r="JOI311" s="1182"/>
      <c r="JOJ311" s="1182"/>
      <c r="JOK311" s="1182"/>
      <c r="JOL311" s="1182"/>
      <c r="JOM311" s="1182"/>
      <c r="JON311" s="1182"/>
      <c r="JOO311" s="1182"/>
      <c r="JOP311" s="1182"/>
      <c r="JOQ311" s="1182"/>
      <c r="JOR311" s="1182"/>
      <c r="JOS311" s="1182"/>
      <c r="JOT311" s="1182"/>
      <c r="JOU311" s="1182"/>
      <c r="JOV311" s="1177"/>
      <c r="JOW311" s="1182"/>
      <c r="JOX311" s="1182"/>
      <c r="JOY311" s="1182"/>
      <c r="JOZ311" s="1182"/>
      <c r="JPA311" s="1182"/>
      <c r="JPB311" s="1182"/>
      <c r="JPC311" s="1182"/>
      <c r="JPD311" s="1182"/>
      <c r="JPE311" s="1182"/>
      <c r="JPF311" s="1182"/>
      <c r="JPG311" s="1182"/>
      <c r="JPH311" s="1182"/>
      <c r="JPI311" s="1182"/>
      <c r="JPJ311" s="1182"/>
      <c r="JPK311" s="1177"/>
      <c r="JPL311" s="1182"/>
      <c r="JPM311" s="1182"/>
      <c r="JPN311" s="1182"/>
      <c r="JPO311" s="1182"/>
      <c r="JPP311" s="1182"/>
      <c r="JPQ311" s="1182"/>
      <c r="JPR311" s="1182"/>
      <c r="JPS311" s="1182"/>
      <c r="JPT311" s="1182"/>
      <c r="JPU311" s="1182"/>
      <c r="JPV311" s="1182"/>
      <c r="JPW311" s="1182"/>
      <c r="JPX311" s="1182"/>
      <c r="JPY311" s="1182"/>
      <c r="JPZ311" s="1177"/>
      <c r="JQA311" s="1182"/>
      <c r="JQB311" s="1182"/>
      <c r="JQC311" s="1182"/>
      <c r="JQD311" s="1182"/>
      <c r="JQE311" s="1182"/>
      <c r="JQF311" s="1182"/>
      <c r="JQG311" s="1182"/>
      <c r="JQH311" s="1182"/>
      <c r="JQI311" s="1182"/>
      <c r="JQJ311" s="1182"/>
      <c r="JQK311" s="1182"/>
      <c r="JQL311" s="1182"/>
      <c r="JQM311" s="1182"/>
      <c r="JQN311" s="1182"/>
      <c r="JQO311" s="1177"/>
      <c r="JQP311" s="1182"/>
      <c r="JQQ311" s="1182"/>
      <c r="JQR311" s="1182"/>
      <c r="JQS311" s="1182"/>
      <c r="JQT311" s="1182"/>
      <c r="JQU311" s="1182"/>
      <c r="JQV311" s="1182"/>
      <c r="JQW311" s="1182"/>
      <c r="JQX311" s="1182"/>
      <c r="JQY311" s="1182"/>
      <c r="JQZ311" s="1182"/>
      <c r="JRA311" s="1182"/>
      <c r="JRB311" s="1182"/>
      <c r="JRC311" s="1182"/>
      <c r="JRD311" s="1177"/>
      <c r="JRE311" s="1182"/>
      <c r="JRF311" s="1182"/>
      <c r="JRG311" s="1182"/>
      <c r="JRH311" s="1182"/>
      <c r="JRI311" s="1182"/>
      <c r="JRJ311" s="1182"/>
      <c r="JRK311" s="1182"/>
      <c r="JRL311" s="1182"/>
      <c r="JRM311" s="1182"/>
      <c r="JRN311" s="1182"/>
      <c r="JRO311" s="1182"/>
      <c r="JRP311" s="1182"/>
      <c r="JRQ311" s="1182"/>
      <c r="JRR311" s="1182"/>
      <c r="JRS311" s="1177"/>
      <c r="JRT311" s="1182"/>
      <c r="JRU311" s="1182"/>
      <c r="JRV311" s="1182"/>
      <c r="JRW311" s="1182"/>
      <c r="JRX311" s="1182"/>
      <c r="JRY311" s="1182"/>
      <c r="JRZ311" s="1182"/>
      <c r="JSA311" s="1182"/>
      <c r="JSB311" s="1182"/>
      <c r="JSC311" s="1182"/>
      <c r="JSD311" s="1182"/>
      <c r="JSE311" s="1182"/>
      <c r="JSF311" s="1182"/>
      <c r="JSG311" s="1182"/>
      <c r="JSH311" s="1177"/>
      <c r="JSI311" s="1182"/>
      <c r="JSJ311" s="1182"/>
      <c r="JSK311" s="1182"/>
      <c r="JSL311" s="1182"/>
      <c r="JSM311" s="1182"/>
      <c r="JSN311" s="1182"/>
      <c r="JSO311" s="1182"/>
      <c r="JSP311" s="1182"/>
      <c r="JSQ311" s="1182"/>
      <c r="JSR311" s="1182"/>
      <c r="JSS311" s="1182"/>
      <c r="JST311" s="1182"/>
      <c r="JSU311" s="1182"/>
      <c r="JSV311" s="1182"/>
      <c r="JSW311" s="1177"/>
      <c r="JSX311" s="1182"/>
      <c r="JSY311" s="1182"/>
      <c r="JSZ311" s="1182"/>
      <c r="JTA311" s="1182"/>
      <c r="JTB311" s="1182"/>
      <c r="JTC311" s="1182"/>
      <c r="JTD311" s="1182"/>
      <c r="JTE311" s="1182"/>
      <c r="JTF311" s="1182"/>
      <c r="JTG311" s="1182"/>
      <c r="JTH311" s="1182"/>
      <c r="JTI311" s="1182"/>
      <c r="JTJ311" s="1182"/>
      <c r="JTK311" s="1182"/>
      <c r="JTL311" s="1177"/>
      <c r="JTM311" s="1182"/>
      <c r="JTN311" s="1182"/>
      <c r="JTO311" s="1182"/>
      <c r="JTP311" s="1182"/>
      <c r="JTQ311" s="1182"/>
      <c r="JTR311" s="1182"/>
      <c r="JTS311" s="1182"/>
      <c r="JTT311" s="1182"/>
      <c r="JTU311" s="1182"/>
      <c r="JTV311" s="1182"/>
      <c r="JTW311" s="1182"/>
      <c r="JTX311" s="1182"/>
      <c r="JTY311" s="1182"/>
      <c r="JTZ311" s="1182"/>
      <c r="JUA311" s="1177"/>
      <c r="JUB311" s="1182"/>
      <c r="JUC311" s="1182"/>
      <c r="JUD311" s="1182"/>
      <c r="JUE311" s="1182"/>
      <c r="JUF311" s="1182"/>
      <c r="JUG311" s="1182"/>
      <c r="JUH311" s="1182"/>
      <c r="JUI311" s="1182"/>
      <c r="JUJ311" s="1182"/>
      <c r="JUK311" s="1182"/>
      <c r="JUL311" s="1182"/>
      <c r="JUM311" s="1182"/>
      <c r="JUN311" s="1182"/>
      <c r="JUO311" s="1182"/>
      <c r="JUP311" s="1177"/>
      <c r="JUQ311" s="1182"/>
      <c r="JUR311" s="1182"/>
      <c r="JUS311" s="1182"/>
      <c r="JUT311" s="1182"/>
      <c r="JUU311" s="1182"/>
      <c r="JUV311" s="1182"/>
      <c r="JUW311" s="1182"/>
      <c r="JUX311" s="1182"/>
      <c r="JUY311" s="1182"/>
      <c r="JUZ311" s="1182"/>
      <c r="JVA311" s="1182"/>
      <c r="JVB311" s="1182"/>
      <c r="JVC311" s="1182"/>
      <c r="JVD311" s="1182"/>
      <c r="JVE311" s="1177"/>
      <c r="JVF311" s="1182"/>
      <c r="JVG311" s="1182"/>
      <c r="JVH311" s="1182"/>
      <c r="JVI311" s="1182"/>
      <c r="JVJ311" s="1182"/>
      <c r="JVK311" s="1182"/>
      <c r="JVL311" s="1182"/>
      <c r="JVM311" s="1182"/>
      <c r="JVN311" s="1182"/>
      <c r="JVO311" s="1182"/>
      <c r="JVP311" s="1182"/>
      <c r="JVQ311" s="1182"/>
      <c r="JVR311" s="1182"/>
      <c r="JVS311" s="1182"/>
      <c r="JVT311" s="1177"/>
      <c r="JVU311" s="1182"/>
      <c r="JVV311" s="1182"/>
      <c r="JVW311" s="1182"/>
      <c r="JVX311" s="1182"/>
      <c r="JVY311" s="1182"/>
      <c r="JVZ311" s="1182"/>
      <c r="JWA311" s="1182"/>
      <c r="JWB311" s="1182"/>
      <c r="JWC311" s="1182"/>
      <c r="JWD311" s="1182"/>
      <c r="JWE311" s="1182"/>
      <c r="JWF311" s="1182"/>
      <c r="JWG311" s="1182"/>
      <c r="JWH311" s="1182"/>
      <c r="JWI311" s="1177"/>
      <c r="JWJ311" s="1182"/>
      <c r="JWK311" s="1182"/>
      <c r="JWL311" s="1182"/>
      <c r="JWM311" s="1182"/>
      <c r="JWN311" s="1182"/>
      <c r="JWO311" s="1182"/>
      <c r="JWP311" s="1182"/>
      <c r="JWQ311" s="1182"/>
      <c r="JWR311" s="1182"/>
      <c r="JWS311" s="1182"/>
      <c r="JWT311" s="1182"/>
      <c r="JWU311" s="1182"/>
      <c r="JWV311" s="1182"/>
      <c r="JWW311" s="1182"/>
      <c r="JWX311" s="1177"/>
      <c r="JWY311" s="1182"/>
      <c r="JWZ311" s="1182"/>
      <c r="JXA311" s="1182"/>
      <c r="JXB311" s="1182"/>
      <c r="JXC311" s="1182"/>
      <c r="JXD311" s="1182"/>
      <c r="JXE311" s="1182"/>
      <c r="JXF311" s="1182"/>
      <c r="JXG311" s="1182"/>
      <c r="JXH311" s="1182"/>
      <c r="JXI311" s="1182"/>
      <c r="JXJ311" s="1182"/>
      <c r="JXK311" s="1182"/>
      <c r="JXL311" s="1182"/>
      <c r="JXM311" s="1177"/>
      <c r="JXN311" s="1182"/>
      <c r="JXO311" s="1182"/>
      <c r="JXP311" s="1182"/>
      <c r="JXQ311" s="1182"/>
      <c r="JXR311" s="1182"/>
      <c r="JXS311" s="1182"/>
      <c r="JXT311" s="1182"/>
      <c r="JXU311" s="1182"/>
      <c r="JXV311" s="1182"/>
      <c r="JXW311" s="1182"/>
      <c r="JXX311" s="1182"/>
      <c r="JXY311" s="1182"/>
      <c r="JXZ311" s="1182"/>
      <c r="JYA311" s="1182"/>
      <c r="JYB311" s="1177"/>
      <c r="JYC311" s="1182"/>
      <c r="JYD311" s="1182"/>
      <c r="JYE311" s="1182"/>
      <c r="JYF311" s="1182"/>
      <c r="JYG311" s="1182"/>
      <c r="JYH311" s="1182"/>
      <c r="JYI311" s="1182"/>
      <c r="JYJ311" s="1182"/>
      <c r="JYK311" s="1182"/>
      <c r="JYL311" s="1182"/>
      <c r="JYM311" s="1182"/>
      <c r="JYN311" s="1182"/>
      <c r="JYO311" s="1182"/>
      <c r="JYP311" s="1182"/>
      <c r="JYQ311" s="1177"/>
      <c r="JYR311" s="1182"/>
      <c r="JYS311" s="1182"/>
      <c r="JYT311" s="1182"/>
      <c r="JYU311" s="1182"/>
      <c r="JYV311" s="1182"/>
      <c r="JYW311" s="1182"/>
      <c r="JYX311" s="1182"/>
      <c r="JYY311" s="1182"/>
      <c r="JYZ311" s="1182"/>
      <c r="JZA311" s="1182"/>
      <c r="JZB311" s="1182"/>
      <c r="JZC311" s="1182"/>
      <c r="JZD311" s="1182"/>
      <c r="JZE311" s="1182"/>
      <c r="JZF311" s="1177"/>
      <c r="JZG311" s="1182"/>
      <c r="JZH311" s="1182"/>
      <c r="JZI311" s="1182"/>
      <c r="JZJ311" s="1182"/>
      <c r="JZK311" s="1182"/>
      <c r="JZL311" s="1182"/>
      <c r="JZM311" s="1182"/>
      <c r="JZN311" s="1182"/>
      <c r="JZO311" s="1182"/>
      <c r="JZP311" s="1182"/>
      <c r="JZQ311" s="1182"/>
      <c r="JZR311" s="1182"/>
      <c r="JZS311" s="1182"/>
      <c r="JZT311" s="1182"/>
      <c r="JZU311" s="1177"/>
      <c r="JZV311" s="1182"/>
      <c r="JZW311" s="1182"/>
      <c r="JZX311" s="1182"/>
      <c r="JZY311" s="1182"/>
      <c r="JZZ311" s="1182"/>
      <c r="KAA311" s="1182"/>
      <c r="KAB311" s="1182"/>
      <c r="KAC311" s="1182"/>
      <c r="KAD311" s="1182"/>
      <c r="KAE311" s="1182"/>
      <c r="KAF311" s="1182"/>
      <c r="KAG311" s="1182"/>
      <c r="KAH311" s="1182"/>
      <c r="KAI311" s="1182"/>
      <c r="KAJ311" s="1177"/>
      <c r="KAK311" s="1182"/>
      <c r="KAL311" s="1182"/>
      <c r="KAM311" s="1182"/>
      <c r="KAN311" s="1182"/>
      <c r="KAO311" s="1182"/>
      <c r="KAP311" s="1182"/>
      <c r="KAQ311" s="1182"/>
      <c r="KAR311" s="1182"/>
      <c r="KAS311" s="1182"/>
      <c r="KAT311" s="1182"/>
      <c r="KAU311" s="1182"/>
      <c r="KAV311" s="1182"/>
      <c r="KAW311" s="1182"/>
      <c r="KAX311" s="1182"/>
      <c r="KAY311" s="1177"/>
      <c r="KAZ311" s="1182"/>
      <c r="KBA311" s="1182"/>
      <c r="KBB311" s="1182"/>
      <c r="KBC311" s="1182"/>
      <c r="KBD311" s="1182"/>
      <c r="KBE311" s="1182"/>
      <c r="KBF311" s="1182"/>
      <c r="KBG311" s="1182"/>
      <c r="KBH311" s="1182"/>
      <c r="KBI311" s="1182"/>
      <c r="KBJ311" s="1182"/>
      <c r="KBK311" s="1182"/>
      <c r="KBL311" s="1182"/>
      <c r="KBM311" s="1182"/>
      <c r="KBN311" s="1177"/>
      <c r="KBO311" s="1182"/>
      <c r="KBP311" s="1182"/>
      <c r="KBQ311" s="1182"/>
      <c r="KBR311" s="1182"/>
      <c r="KBS311" s="1182"/>
      <c r="KBT311" s="1182"/>
      <c r="KBU311" s="1182"/>
      <c r="KBV311" s="1182"/>
      <c r="KBW311" s="1182"/>
      <c r="KBX311" s="1182"/>
      <c r="KBY311" s="1182"/>
      <c r="KBZ311" s="1182"/>
      <c r="KCA311" s="1182"/>
      <c r="KCB311" s="1182"/>
      <c r="KCC311" s="1177"/>
      <c r="KCD311" s="1182"/>
      <c r="KCE311" s="1182"/>
      <c r="KCF311" s="1182"/>
      <c r="KCG311" s="1182"/>
      <c r="KCH311" s="1182"/>
      <c r="KCI311" s="1182"/>
      <c r="KCJ311" s="1182"/>
      <c r="KCK311" s="1182"/>
      <c r="KCL311" s="1182"/>
      <c r="KCM311" s="1182"/>
      <c r="KCN311" s="1182"/>
      <c r="KCO311" s="1182"/>
      <c r="KCP311" s="1182"/>
      <c r="KCQ311" s="1182"/>
      <c r="KCR311" s="1177"/>
      <c r="KCS311" s="1182"/>
      <c r="KCT311" s="1182"/>
      <c r="KCU311" s="1182"/>
      <c r="KCV311" s="1182"/>
      <c r="KCW311" s="1182"/>
      <c r="KCX311" s="1182"/>
      <c r="KCY311" s="1182"/>
      <c r="KCZ311" s="1182"/>
      <c r="KDA311" s="1182"/>
      <c r="KDB311" s="1182"/>
      <c r="KDC311" s="1182"/>
      <c r="KDD311" s="1182"/>
      <c r="KDE311" s="1182"/>
      <c r="KDF311" s="1182"/>
      <c r="KDG311" s="1177"/>
      <c r="KDH311" s="1182"/>
      <c r="KDI311" s="1182"/>
      <c r="KDJ311" s="1182"/>
      <c r="KDK311" s="1182"/>
      <c r="KDL311" s="1182"/>
      <c r="KDM311" s="1182"/>
      <c r="KDN311" s="1182"/>
      <c r="KDO311" s="1182"/>
      <c r="KDP311" s="1182"/>
      <c r="KDQ311" s="1182"/>
      <c r="KDR311" s="1182"/>
      <c r="KDS311" s="1182"/>
      <c r="KDT311" s="1182"/>
      <c r="KDU311" s="1182"/>
      <c r="KDV311" s="1177"/>
      <c r="KDW311" s="1182"/>
      <c r="KDX311" s="1182"/>
      <c r="KDY311" s="1182"/>
      <c r="KDZ311" s="1182"/>
      <c r="KEA311" s="1182"/>
      <c r="KEB311" s="1182"/>
      <c r="KEC311" s="1182"/>
      <c r="KED311" s="1182"/>
      <c r="KEE311" s="1182"/>
      <c r="KEF311" s="1182"/>
      <c r="KEG311" s="1182"/>
      <c r="KEH311" s="1182"/>
      <c r="KEI311" s="1182"/>
      <c r="KEJ311" s="1182"/>
      <c r="KEK311" s="1177"/>
      <c r="KEL311" s="1182"/>
      <c r="KEM311" s="1182"/>
      <c r="KEN311" s="1182"/>
      <c r="KEO311" s="1182"/>
      <c r="KEP311" s="1182"/>
      <c r="KEQ311" s="1182"/>
      <c r="KER311" s="1182"/>
      <c r="KES311" s="1182"/>
      <c r="KET311" s="1182"/>
      <c r="KEU311" s="1182"/>
      <c r="KEV311" s="1182"/>
      <c r="KEW311" s="1182"/>
      <c r="KEX311" s="1182"/>
      <c r="KEY311" s="1182"/>
      <c r="KEZ311" s="1177"/>
      <c r="KFA311" s="1182"/>
      <c r="KFB311" s="1182"/>
      <c r="KFC311" s="1182"/>
      <c r="KFD311" s="1182"/>
      <c r="KFE311" s="1182"/>
      <c r="KFF311" s="1182"/>
      <c r="KFG311" s="1182"/>
      <c r="KFH311" s="1182"/>
      <c r="KFI311" s="1182"/>
      <c r="KFJ311" s="1182"/>
      <c r="KFK311" s="1182"/>
      <c r="KFL311" s="1182"/>
      <c r="KFM311" s="1182"/>
      <c r="KFN311" s="1182"/>
      <c r="KFO311" s="1177"/>
      <c r="KFP311" s="1182"/>
      <c r="KFQ311" s="1182"/>
      <c r="KFR311" s="1182"/>
      <c r="KFS311" s="1182"/>
      <c r="KFT311" s="1182"/>
      <c r="KFU311" s="1182"/>
      <c r="KFV311" s="1182"/>
      <c r="KFW311" s="1182"/>
      <c r="KFX311" s="1182"/>
      <c r="KFY311" s="1182"/>
      <c r="KFZ311" s="1182"/>
      <c r="KGA311" s="1182"/>
      <c r="KGB311" s="1182"/>
      <c r="KGC311" s="1182"/>
      <c r="KGD311" s="1177"/>
      <c r="KGE311" s="1182"/>
      <c r="KGF311" s="1182"/>
      <c r="KGG311" s="1182"/>
      <c r="KGH311" s="1182"/>
      <c r="KGI311" s="1182"/>
      <c r="KGJ311" s="1182"/>
      <c r="KGK311" s="1182"/>
      <c r="KGL311" s="1182"/>
      <c r="KGM311" s="1182"/>
      <c r="KGN311" s="1182"/>
      <c r="KGO311" s="1182"/>
      <c r="KGP311" s="1182"/>
      <c r="KGQ311" s="1182"/>
      <c r="KGR311" s="1182"/>
      <c r="KGS311" s="1177"/>
      <c r="KGT311" s="1182"/>
      <c r="KGU311" s="1182"/>
      <c r="KGV311" s="1182"/>
      <c r="KGW311" s="1182"/>
      <c r="KGX311" s="1182"/>
      <c r="KGY311" s="1182"/>
      <c r="KGZ311" s="1182"/>
      <c r="KHA311" s="1182"/>
      <c r="KHB311" s="1182"/>
      <c r="KHC311" s="1182"/>
      <c r="KHD311" s="1182"/>
      <c r="KHE311" s="1182"/>
      <c r="KHF311" s="1182"/>
      <c r="KHG311" s="1182"/>
      <c r="KHH311" s="1177"/>
      <c r="KHI311" s="1182"/>
      <c r="KHJ311" s="1182"/>
      <c r="KHK311" s="1182"/>
      <c r="KHL311" s="1182"/>
      <c r="KHM311" s="1182"/>
      <c r="KHN311" s="1182"/>
      <c r="KHO311" s="1182"/>
      <c r="KHP311" s="1182"/>
      <c r="KHQ311" s="1182"/>
      <c r="KHR311" s="1182"/>
      <c r="KHS311" s="1182"/>
      <c r="KHT311" s="1182"/>
      <c r="KHU311" s="1182"/>
      <c r="KHV311" s="1182"/>
      <c r="KHW311" s="1177"/>
      <c r="KHX311" s="1182"/>
      <c r="KHY311" s="1182"/>
      <c r="KHZ311" s="1182"/>
      <c r="KIA311" s="1182"/>
      <c r="KIB311" s="1182"/>
      <c r="KIC311" s="1182"/>
      <c r="KID311" s="1182"/>
      <c r="KIE311" s="1182"/>
      <c r="KIF311" s="1182"/>
      <c r="KIG311" s="1182"/>
      <c r="KIH311" s="1182"/>
      <c r="KII311" s="1182"/>
      <c r="KIJ311" s="1182"/>
      <c r="KIK311" s="1182"/>
      <c r="KIL311" s="1177"/>
      <c r="KIM311" s="1182"/>
      <c r="KIN311" s="1182"/>
      <c r="KIO311" s="1182"/>
      <c r="KIP311" s="1182"/>
      <c r="KIQ311" s="1182"/>
      <c r="KIR311" s="1182"/>
      <c r="KIS311" s="1182"/>
      <c r="KIT311" s="1182"/>
      <c r="KIU311" s="1182"/>
      <c r="KIV311" s="1182"/>
      <c r="KIW311" s="1182"/>
      <c r="KIX311" s="1182"/>
      <c r="KIY311" s="1182"/>
      <c r="KIZ311" s="1182"/>
      <c r="KJA311" s="1177"/>
      <c r="KJB311" s="1182"/>
      <c r="KJC311" s="1182"/>
      <c r="KJD311" s="1182"/>
      <c r="KJE311" s="1182"/>
      <c r="KJF311" s="1182"/>
      <c r="KJG311" s="1182"/>
      <c r="KJH311" s="1182"/>
      <c r="KJI311" s="1182"/>
      <c r="KJJ311" s="1182"/>
      <c r="KJK311" s="1182"/>
      <c r="KJL311" s="1182"/>
      <c r="KJM311" s="1182"/>
      <c r="KJN311" s="1182"/>
      <c r="KJO311" s="1182"/>
      <c r="KJP311" s="1177"/>
      <c r="KJQ311" s="1182"/>
      <c r="KJR311" s="1182"/>
      <c r="KJS311" s="1182"/>
      <c r="KJT311" s="1182"/>
      <c r="KJU311" s="1182"/>
      <c r="KJV311" s="1182"/>
      <c r="KJW311" s="1182"/>
      <c r="KJX311" s="1182"/>
      <c r="KJY311" s="1182"/>
      <c r="KJZ311" s="1182"/>
      <c r="KKA311" s="1182"/>
      <c r="KKB311" s="1182"/>
      <c r="KKC311" s="1182"/>
      <c r="KKD311" s="1182"/>
      <c r="KKE311" s="1177"/>
      <c r="KKF311" s="1182"/>
      <c r="KKG311" s="1182"/>
      <c r="KKH311" s="1182"/>
      <c r="KKI311" s="1182"/>
      <c r="KKJ311" s="1182"/>
      <c r="KKK311" s="1182"/>
      <c r="KKL311" s="1182"/>
      <c r="KKM311" s="1182"/>
      <c r="KKN311" s="1182"/>
      <c r="KKO311" s="1182"/>
      <c r="KKP311" s="1182"/>
      <c r="KKQ311" s="1182"/>
      <c r="KKR311" s="1182"/>
      <c r="KKS311" s="1182"/>
      <c r="KKT311" s="1177"/>
      <c r="KKU311" s="1182"/>
      <c r="KKV311" s="1182"/>
      <c r="KKW311" s="1182"/>
      <c r="KKX311" s="1182"/>
      <c r="KKY311" s="1182"/>
      <c r="KKZ311" s="1182"/>
      <c r="KLA311" s="1182"/>
      <c r="KLB311" s="1182"/>
      <c r="KLC311" s="1182"/>
      <c r="KLD311" s="1182"/>
      <c r="KLE311" s="1182"/>
      <c r="KLF311" s="1182"/>
      <c r="KLG311" s="1182"/>
      <c r="KLH311" s="1182"/>
      <c r="KLI311" s="1177"/>
      <c r="KLJ311" s="1182"/>
      <c r="KLK311" s="1182"/>
      <c r="KLL311" s="1182"/>
      <c r="KLM311" s="1182"/>
      <c r="KLN311" s="1182"/>
      <c r="KLO311" s="1182"/>
      <c r="KLP311" s="1182"/>
      <c r="KLQ311" s="1182"/>
      <c r="KLR311" s="1182"/>
      <c r="KLS311" s="1182"/>
      <c r="KLT311" s="1182"/>
      <c r="KLU311" s="1182"/>
      <c r="KLV311" s="1182"/>
      <c r="KLW311" s="1182"/>
      <c r="KLX311" s="1177"/>
      <c r="KLY311" s="1182"/>
      <c r="KLZ311" s="1182"/>
      <c r="KMA311" s="1182"/>
      <c r="KMB311" s="1182"/>
      <c r="KMC311" s="1182"/>
      <c r="KMD311" s="1182"/>
      <c r="KME311" s="1182"/>
      <c r="KMF311" s="1182"/>
      <c r="KMG311" s="1182"/>
      <c r="KMH311" s="1182"/>
      <c r="KMI311" s="1182"/>
      <c r="KMJ311" s="1182"/>
      <c r="KMK311" s="1182"/>
      <c r="KML311" s="1182"/>
      <c r="KMM311" s="1177"/>
      <c r="KMN311" s="1182"/>
      <c r="KMO311" s="1182"/>
      <c r="KMP311" s="1182"/>
      <c r="KMQ311" s="1182"/>
      <c r="KMR311" s="1182"/>
      <c r="KMS311" s="1182"/>
      <c r="KMT311" s="1182"/>
      <c r="KMU311" s="1182"/>
      <c r="KMV311" s="1182"/>
      <c r="KMW311" s="1182"/>
      <c r="KMX311" s="1182"/>
      <c r="KMY311" s="1182"/>
      <c r="KMZ311" s="1182"/>
      <c r="KNA311" s="1182"/>
      <c r="KNB311" s="1177"/>
      <c r="KNC311" s="1182"/>
      <c r="KND311" s="1182"/>
      <c r="KNE311" s="1182"/>
      <c r="KNF311" s="1182"/>
      <c r="KNG311" s="1182"/>
      <c r="KNH311" s="1182"/>
      <c r="KNI311" s="1182"/>
      <c r="KNJ311" s="1182"/>
      <c r="KNK311" s="1182"/>
      <c r="KNL311" s="1182"/>
      <c r="KNM311" s="1182"/>
      <c r="KNN311" s="1182"/>
      <c r="KNO311" s="1182"/>
      <c r="KNP311" s="1182"/>
      <c r="KNQ311" s="1177"/>
      <c r="KNR311" s="1182"/>
      <c r="KNS311" s="1182"/>
      <c r="KNT311" s="1182"/>
      <c r="KNU311" s="1182"/>
      <c r="KNV311" s="1182"/>
      <c r="KNW311" s="1182"/>
      <c r="KNX311" s="1182"/>
      <c r="KNY311" s="1182"/>
      <c r="KNZ311" s="1182"/>
      <c r="KOA311" s="1182"/>
      <c r="KOB311" s="1182"/>
      <c r="KOC311" s="1182"/>
      <c r="KOD311" s="1182"/>
      <c r="KOE311" s="1182"/>
      <c r="KOF311" s="1177"/>
      <c r="KOG311" s="1182"/>
      <c r="KOH311" s="1182"/>
      <c r="KOI311" s="1182"/>
      <c r="KOJ311" s="1182"/>
      <c r="KOK311" s="1182"/>
      <c r="KOL311" s="1182"/>
      <c r="KOM311" s="1182"/>
      <c r="KON311" s="1182"/>
      <c r="KOO311" s="1182"/>
      <c r="KOP311" s="1182"/>
      <c r="KOQ311" s="1182"/>
      <c r="KOR311" s="1182"/>
      <c r="KOS311" s="1182"/>
      <c r="KOT311" s="1182"/>
      <c r="KOU311" s="1177"/>
      <c r="KOV311" s="1182"/>
      <c r="KOW311" s="1182"/>
      <c r="KOX311" s="1182"/>
      <c r="KOY311" s="1182"/>
      <c r="KOZ311" s="1182"/>
      <c r="KPA311" s="1182"/>
      <c r="KPB311" s="1182"/>
      <c r="KPC311" s="1182"/>
      <c r="KPD311" s="1182"/>
      <c r="KPE311" s="1182"/>
      <c r="KPF311" s="1182"/>
      <c r="KPG311" s="1182"/>
      <c r="KPH311" s="1182"/>
      <c r="KPI311" s="1182"/>
      <c r="KPJ311" s="1177"/>
      <c r="KPK311" s="1182"/>
      <c r="KPL311" s="1182"/>
      <c r="KPM311" s="1182"/>
      <c r="KPN311" s="1182"/>
      <c r="KPO311" s="1182"/>
      <c r="KPP311" s="1182"/>
      <c r="KPQ311" s="1182"/>
      <c r="KPR311" s="1182"/>
      <c r="KPS311" s="1182"/>
      <c r="KPT311" s="1182"/>
      <c r="KPU311" s="1182"/>
      <c r="KPV311" s="1182"/>
      <c r="KPW311" s="1182"/>
      <c r="KPX311" s="1182"/>
      <c r="KPY311" s="1177"/>
      <c r="KPZ311" s="1182"/>
      <c r="KQA311" s="1182"/>
      <c r="KQB311" s="1182"/>
      <c r="KQC311" s="1182"/>
      <c r="KQD311" s="1182"/>
      <c r="KQE311" s="1182"/>
      <c r="KQF311" s="1182"/>
      <c r="KQG311" s="1182"/>
      <c r="KQH311" s="1182"/>
      <c r="KQI311" s="1182"/>
      <c r="KQJ311" s="1182"/>
      <c r="KQK311" s="1182"/>
      <c r="KQL311" s="1182"/>
      <c r="KQM311" s="1182"/>
      <c r="KQN311" s="1177"/>
      <c r="KQO311" s="1182"/>
      <c r="KQP311" s="1182"/>
      <c r="KQQ311" s="1182"/>
      <c r="KQR311" s="1182"/>
      <c r="KQS311" s="1182"/>
      <c r="KQT311" s="1182"/>
      <c r="KQU311" s="1182"/>
      <c r="KQV311" s="1182"/>
      <c r="KQW311" s="1182"/>
      <c r="KQX311" s="1182"/>
      <c r="KQY311" s="1182"/>
      <c r="KQZ311" s="1182"/>
      <c r="KRA311" s="1182"/>
      <c r="KRB311" s="1182"/>
      <c r="KRC311" s="1177"/>
      <c r="KRD311" s="1182"/>
      <c r="KRE311" s="1182"/>
      <c r="KRF311" s="1182"/>
      <c r="KRG311" s="1182"/>
      <c r="KRH311" s="1182"/>
      <c r="KRI311" s="1182"/>
      <c r="KRJ311" s="1182"/>
      <c r="KRK311" s="1182"/>
      <c r="KRL311" s="1182"/>
      <c r="KRM311" s="1182"/>
      <c r="KRN311" s="1182"/>
      <c r="KRO311" s="1182"/>
      <c r="KRP311" s="1182"/>
      <c r="KRQ311" s="1182"/>
      <c r="KRR311" s="1177"/>
      <c r="KRS311" s="1182"/>
      <c r="KRT311" s="1182"/>
      <c r="KRU311" s="1182"/>
      <c r="KRV311" s="1182"/>
      <c r="KRW311" s="1182"/>
      <c r="KRX311" s="1182"/>
      <c r="KRY311" s="1182"/>
      <c r="KRZ311" s="1182"/>
      <c r="KSA311" s="1182"/>
      <c r="KSB311" s="1182"/>
      <c r="KSC311" s="1182"/>
      <c r="KSD311" s="1182"/>
      <c r="KSE311" s="1182"/>
      <c r="KSF311" s="1182"/>
      <c r="KSG311" s="1177"/>
      <c r="KSH311" s="1182"/>
      <c r="KSI311" s="1182"/>
      <c r="KSJ311" s="1182"/>
      <c r="KSK311" s="1182"/>
      <c r="KSL311" s="1182"/>
      <c r="KSM311" s="1182"/>
      <c r="KSN311" s="1182"/>
      <c r="KSO311" s="1182"/>
      <c r="KSP311" s="1182"/>
      <c r="KSQ311" s="1182"/>
      <c r="KSR311" s="1182"/>
      <c r="KSS311" s="1182"/>
      <c r="KST311" s="1182"/>
      <c r="KSU311" s="1182"/>
      <c r="KSV311" s="1177"/>
      <c r="KSW311" s="1182"/>
      <c r="KSX311" s="1182"/>
      <c r="KSY311" s="1182"/>
      <c r="KSZ311" s="1182"/>
      <c r="KTA311" s="1182"/>
      <c r="KTB311" s="1182"/>
      <c r="KTC311" s="1182"/>
      <c r="KTD311" s="1182"/>
      <c r="KTE311" s="1182"/>
      <c r="KTF311" s="1182"/>
      <c r="KTG311" s="1182"/>
      <c r="KTH311" s="1182"/>
      <c r="KTI311" s="1182"/>
      <c r="KTJ311" s="1182"/>
      <c r="KTK311" s="1177"/>
      <c r="KTL311" s="1182"/>
      <c r="KTM311" s="1182"/>
      <c r="KTN311" s="1182"/>
      <c r="KTO311" s="1182"/>
      <c r="KTP311" s="1182"/>
      <c r="KTQ311" s="1182"/>
      <c r="KTR311" s="1182"/>
      <c r="KTS311" s="1182"/>
      <c r="KTT311" s="1182"/>
      <c r="KTU311" s="1182"/>
      <c r="KTV311" s="1182"/>
      <c r="KTW311" s="1182"/>
      <c r="KTX311" s="1182"/>
      <c r="KTY311" s="1182"/>
      <c r="KTZ311" s="1177"/>
      <c r="KUA311" s="1182"/>
      <c r="KUB311" s="1182"/>
      <c r="KUC311" s="1182"/>
      <c r="KUD311" s="1182"/>
      <c r="KUE311" s="1182"/>
      <c r="KUF311" s="1182"/>
      <c r="KUG311" s="1182"/>
      <c r="KUH311" s="1182"/>
      <c r="KUI311" s="1182"/>
      <c r="KUJ311" s="1182"/>
      <c r="KUK311" s="1182"/>
      <c r="KUL311" s="1182"/>
      <c r="KUM311" s="1182"/>
      <c r="KUN311" s="1182"/>
      <c r="KUO311" s="1177"/>
      <c r="KUP311" s="1182"/>
      <c r="KUQ311" s="1182"/>
      <c r="KUR311" s="1182"/>
      <c r="KUS311" s="1182"/>
      <c r="KUT311" s="1182"/>
      <c r="KUU311" s="1182"/>
      <c r="KUV311" s="1182"/>
      <c r="KUW311" s="1182"/>
      <c r="KUX311" s="1182"/>
      <c r="KUY311" s="1182"/>
      <c r="KUZ311" s="1182"/>
      <c r="KVA311" s="1182"/>
      <c r="KVB311" s="1182"/>
      <c r="KVC311" s="1182"/>
      <c r="KVD311" s="1177"/>
      <c r="KVE311" s="1182"/>
      <c r="KVF311" s="1182"/>
      <c r="KVG311" s="1182"/>
      <c r="KVH311" s="1182"/>
      <c r="KVI311" s="1182"/>
      <c r="KVJ311" s="1182"/>
      <c r="KVK311" s="1182"/>
      <c r="KVL311" s="1182"/>
      <c r="KVM311" s="1182"/>
      <c r="KVN311" s="1182"/>
      <c r="KVO311" s="1182"/>
      <c r="KVP311" s="1182"/>
      <c r="KVQ311" s="1182"/>
      <c r="KVR311" s="1182"/>
      <c r="KVS311" s="1177"/>
      <c r="KVT311" s="1182"/>
      <c r="KVU311" s="1182"/>
      <c r="KVV311" s="1182"/>
      <c r="KVW311" s="1182"/>
      <c r="KVX311" s="1182"/>
      <c r="KVY311" s="1182"/>
      <c r="KVZ311" s="1182"/>
      <c r="KWA311" s="1182"/>
      <c r="KWB311" s="1182"/>
      <c r="KWC311" s="1182"/>
      <c r="KWD311" s="1182"/>
      <c r="KWE311" s="1182"/>
      <c r="KWF311" s="1182"/>
      <c r="KWG311" s="1182"/>
      <c r="KWH311" s="1177"/>
      <c r="KWI311" s="1182"/>
      <c r="KWJ311" s="1182"/>
      <c r="KWK311" s="1182"/>
      <c r="KWL311" s="1182"/>
      <c r="KWM311" s="1182"/>
      <c r="KWN311" s="1182"/>
      <c r="KWO311" s="1182"/>
      <c r="KWP311" s="1182"/>
      <c r="KWQ311" s="1182"/>
      <c r="KWR311" s="1182"/>
      <c r="KWS311" s="1182"/>
      <c r="KWT311" s="1182"/>
      <c r="KWU311" s="1182"/>
      <c r="KWV311" s="1182"/>
      <c r="KWW311" s="1177"/>
      <c r="KWX311" s="1182"/>
      <c r="KWY311" s="1182"/>
      <c r="KWZ311" s="1182"/>
      <c r="KXA311" s="1182"/>
      <c r="KXB311" s="1182"/>
      <c r="KXC311" s="1182"/>
      <c r="KXD311" s="1182"/>
      <c r="KXE311" s="1182"/>
      <c r="KXF311" s="1182"/>
      <c r="KXG311" s="1182"/>
      <c r="KXH311" s="1182"/>
      <c r="KXI311" s="1182"/>
      <c r="KXJ311" s="1182"/>
      <c r="KXK311" s="1182"/>
      <c r="KXL311" s="1177"/>
      <c r="KXM311" s="1182"/>
      <c r="KXN311" s="1182"/>
      <c r="KXO311" s="1182"/>
      <c r="KXP311" s="1182"/>
      <c r="KXQ311" s="1182"/>
      <c r="KXR311" s="1182"/>
      <c r="KXS311" s="1182"/>
      <c r="KXT311" s="1182"/>
      <c r="KXU311" s="1182"/>
      <c r="KXV311" s="1182"/>
      <c r="KXW311" s="1182"/>
      <c r="KXX311" s="1182"/>
      <c r="KXY311" s="1182"/>
      <c r="KXZ311" s="1182"/>
      <c r="KYA311" s="1177"/>
      <c r="KYB311" s="1182"/>
      <c r="KYC311" s="1182"/>
      <c r="KYD311" s="1182"/>
      <c r="KYE311" s="1182"/>
      <c r="KYF311" s="1182"/>
      <c r="KYG311" s="1182"/>
      <c r="KYH311" s="1182"/>
      <c r="KYI311" s="1182"/>
      <c r="KYJ311" s="1182"/>
      <c r="KYK311" s="1182"/>
      <c r="KYL311" s="1182"/>
      <c r="KYM311" s="1182"/>
      <c r="KYN311" s="1182"/>
      <c r="KYO311" s="1182"/>
      <c r="KYP311" s="1177"/>
      <c r="KYQ311" s="1182"/>
      <c r="KYR311" s="1182"/>
      <c r="KYS311" s="1182"/>
      <c r="KYT311" s="1182"/>
      <c r="KYU311" s="1182"/>
      <c r="KYV311" s="1182"/>
      <c r="KYW311" s="1182"/>
      <c r="KYX311" s="1182"/>
      <c r="KYY311" s="1182"/>
      <c r="KYZ311" s="1182"/>
      <c r="KZA311" s="1182"/>
      <c r="KZB311" s="1182"/>
      <c r="KZC311" s="1182"/>
      <c r="KZD311" s="1182"/>
      <c r="KZE311" s="1177"/>
      <c r="KZF311" s="1182"/>
      <c r="KZG311" s="1182"/>
      <c r="KZH311" s="1182"/>
      <c r="KZI311" s="1182"/>
      <c r="KZJ311" s="1182"/>
      <c r="KZK311" s="1182"/>
      <c r="KZL311" s="1182"/>
      <c r="KZM311" s="1182"/>
      <c r="KZN311" s="1182"/>
      <c r="KZO311" s="1182"/>
      <c r="KZP311" s="1182"/>
      <c r="KZQ311" s="1182"/>
      <c r="KZR311" s="1182"/>
      <c r="KZS311" s="1182"/>
      <c r="KZT311" s="1177"/>
      <c r="KZU311" s="1182"/>
      <c r="KZV311" s="1182"/>
      <c r="KZW311" s="1182"/>
      <c r="KZX311" s="1182"/>
      <c r="KZY311" s="1182"/>
      <c r="KZZ311" s="1182"/>
      <c r="LAA311" s="1182"/>
      <c r="LAB311" s="1182"/>
      <c r="LAC311" s="1182"/>
      <c r="LAD311" s="1182"/>
      <c r="LAE311" s="1182"/>
      <c r="LAF311" s="1182"/>
      <c r="LAG311" s="1182"/>
      <c r="LAH311" s="1182"/>
      <c r="LAI311" s="1177"/>
      <c r="LAJ311" s="1182"/>
      <c r="LAK311" s="1182"/>
      <c r="LAL311" s="1182"/>
      <c r="LAM311" s="1182"/>
      <c r="LAN311" s="1182"/>
      <c r="LAO311" s="1182"/>
      <c r="LAP311" s="1182"/>
      <c r="LAQ311" s="1182"/>
      <c r="LAR311" s="1182"/>
      <c r="LAS311" s="1182"/>
      <c r="LAT311" s="1182"/>
      <c r="LAU311" s="1182"/>
      <c r="LAV311" s="1182"/>
      <c r="LAW311" s="1182"/>
      <c r="LAX311" s="1177"/>
      <c r="LAY311" s="1182"/>
      <c r="LAZ311" s="1182"/>
      <c r="LBA311" s="1182"/>
      <c r="LBB311" s="1182"/>
      <c r="LBC311" s="1182"/>
      <c r="LBD311" s="1182"/>
      <c r="LBE311" s="1182"/>
      <c r="LBF311" s="1182"/>
      <c r="LBG311" s="1182"/>
      <c r="LBH311" s="1182"/>
      <c r="LBI311" s="1182"/>
      <c r="LBJ311" s="1182"/>
      <c r="LBK311" s="1182"/>
      <c r="LBL311" s="1182"/>
      <c r="LBM311" s="1177"/>
      <c r="LBN311" s="1182"/>
      <c r="LBO311" s="1182"/>
      <c r="LBP311" s="1182"/>
      <c r="LBQ311" s="1182"/>
      <c r="LBR311" s="1182"/>
      <c r="LBS311" s="1182"/>
      <c r="LBT311" s="1182"/>
      <c r="LBU311" s="1182"/>
      <c r="LBV311" s="1182"/>
      <c r="LBW311" s="1182"/>
      <c r="LBX311" s="1182"/>
      <c r="LBY311" s="1182"/>
      <c r="LBZ311" s="1182"/>
      <c r="LCA311" s="1182"/>
      <c r="LCB311" s="1177"/>
      <c r="LCC311" s="1182"/>
      <c r="LCD311" s="1182"/>
      <c r="LCE311" s="1182"/>
      <c r="LCF311" s="1182"/>
      <c r="LCG311" s="1182"/>
      <c r="LCH311" s="1182"/>
      <c r="LCI311" s="1182"/>
      <c r="LCJ311" s="1182"/>
      <c r="LCK311" s="1182"/>
      <c r="LCL311" s="1182"/>
      <c r="LCM311" s="1182"/>
      <c r="LCN311" s="1182"/>
      <c r="LCO311" s="1182"/>
      <c r="LCP311" s="1182"/>
      <c r="LCQ311" s="1177"/>
      <c r="LCR311" s="1182"/>
      <c r="LCS311" s="1182"/>
      <c r="LCT311" s="1182"/>
      <c r="LCU311" s="1182"/>
      <c r="LCV311" s="1182"/>
      <c r="LCW311" s="1182"/>
      <c r="LCX311" s="1182"/>
      <c r="LCY311" s="1182"/>
      <c r="LCZ311" s="1182"/>
      <c r="LDA311" s="1182"/>
      <c r="LDB311" s="1182"/>
      <c r="LDC311" s="1182"/>
      <c r="LDD311" s="1182"/>
      <c r="LDE311" s="1182"/>
      <c r="LDF311" s="1177"/>
      <c r="LDG311" s="1182"/>
      <c r="LDH311" s="1182"/>
      <c r="LDI311" s="1182"/>
      <c r="LDJ311" s="1182"/>
      <c r="LDK311" s="1182"/>
      <c r="LDL311" s="1182"/>
      <c r="LDM311" s="1182"/>
      <c r="LDN311" s="1182"/>
      <c r="LDO311" s="1182"/>
      <c r="LDP311" s="1182"/>
      <c r="LDQ311" s="1182"/>
      <c r="LDR311" s="1182"/>
      <c r="LDS311" s="1182"/>
      <c r="LDT311" s="1182"/>
      <c r="LDU311" s="1177"/>
      <c r="LDV311" s="1182"/>
      <c r="LDW311" s="1182"/>
      <c r="LDX311" s="1182"/>
      <c r="LDY311" s="1182"/>
      <c r="LDZ311" s="1182"/>
      <c r="LEA311" s="1182"/>
      <c r="LEB311" s="1182"/>
      <c r="LEC311" s="1182"/>
      <c r="LED311" s="1182"/>
      <c r="LEE311" s="1182"/>
      <c r="LEF311" s="1182"/>
      <c r="LEG311" s="1182"/>
      <c r="LEH311" s="1182"/>
      <c r="LEI311" s="1182"/>
      <c r="LEJ311" s="1177"/>
      <c r="LEK311" s="1182"/>
      <c r="LEL311" s="1182"/>
      <c r="LEM311" s="1182"/>
      <c r="LEN311" s="1182"/>
      <c r="LEO311" s="1182"/>
      <c r="LEP311" s="1182"/>
      <c r="LEQ311" s="1182"/>
      <c r="LER311" s="1182"/>
      <c r="LES311" s="1182"/>
      <c r="LET311" s="1182"/>
      <c r="LEU311" s="1182"/>
      <c r="LEV311" s="1182"/>
      <c r="LEW311" s="1182"/>
      <c r="LEX311" s="1182"/>
      <c r="LEY311" s="1177"/>
      <c r="LEZ311" s="1182"/>
      <c r="LFA311" s="1182"/>
      <c r="LFB311" s="1182"/>
      <c r="LFC311" s="1182"/>
      <c r="LFD311" s="1182"/>
      <c r="LFE311" s="1182"/>
      <c r="LFF311" s="1182"/>
      <c r="LFG311" s="1182"/>
      <c r="LFH311" s="1182"/>
      <c r="LFI311" s="1182"/>
      <c r="LFJ311" s="1182"/>
      <c r="LFK311" s="1182"/>
      <c r="LFL311" s="1182"/>
      <c r="LFM311" s="1182"/>
      <c r="LFN311" s="1177"/>
      <c r="LFO311" s="1182"/>
      <c r="LFP311" s="1182"/>
      <c r="LFQ311" s="1182"/>
      <c r="LFR311" s="1182"/>
      <c r="LFS311" s="1182"/>
      <c r="LFT311" s="1182"/>
      <c r="LFU311" s="1182"/>
      <c r="LFV311" s="1182"/>
      <c r="LFW311" s="1182"/>
      <c r="LFX311" s="1182"/>
      <c r="LFY311" s="1182"/>
      <c r="LFZ311" s="1182"/>
      <c r="LGA311" s="1182"/>
      <c r="LGB311" s="1182"/>
      <c r="LGC311" s="1177"/>
      <c r="LGD311" s="1182"/>
      <c r="LGE311" s="1182"/>
      <c r="LGF311" s="1182"/>
      <c r="LGG311" s="1182"/>
      <c r="LGH311" s="1182"/>
      <c r="LGI311" s="1182"/>
      <c r="LGJ311" s="1182"/>
      <c r="LGK311" s="1182"/>
      <c r="LGL311" s="1182"/>
      <c r="LGM311" s="1182"/>
      <c r="LGN311" s="1182"/>
      <c r="LGO311" s="1182"/>
      <c r="LGP311" s="1182"/>
      <c r="LGQ311" s="1182"/>
      <c r="LGR311" s="1177"/>
      <c r="LGS311" s="1182"/>
      <c r="LGT311" s="1182"/>
      <c r="LGU311" s="1182"/>
      <c r="LGV311" s="1182"/>
      <c r="LGW311" s="1182"/>
      <c r="LGX311" s="1182"/>
      <c r="LGY311" s="1182"/>
      <c r="LGZ311" s="1182"/>
      <c r="LHA311" s="1182"/>
      <c r="LHB311" s="1182"/>
      <c r="LHC311" s="1182"/>
      <c r="LHD311" s="1182"/>
      <c r="LHE311" s="1182"/>
      <c r="LHF311" s="1182"/>
      <c r="LHG311" s="1177"/>
      <c r="LHH311" s="1182"/>
      <c r="LHI311" s="1182"/>
      <c r="LHJ311" s="1182"/>
      <c r="LHK311" s="1182"/>
      <c r="LHL311" s="1182"/>
      <c r="LHM311" s="1182"/>
      <c r="LHN311" s="1182"/>
      <c r="LHO311" s="1182"/>
      <c r="LHP311" s="1182"/>
      <c r="LHQ311" s="1182"/>
      <c r="LHR311" s="1182"/>
      <c r="LHS311" s="1182"/>
      <c r="LHT311" s="1182"/>
      <c r="LHU311" s="1182"/>
      <c r="LHV311" s="1177"/>
      <c r="LHW311" s="1182"/>
      <c r="LHX311" s="1182"/>
      <c r="LHY311" s="1182"/>
      <c r="LHZ311" s="1182"/>
      <c r="LIA311" s="1182"/>
      <c r="LIB311" s="1182"/>
      <c r="LIC311" s="1182"/>
      <c r="LID311" s="1182"/>
      <c r="LIE311" s="1182"/>
      <c r="LIF311" s="1182"/>
      <c r="LIG311" s="1182"/>
      <c r="LIH311" s="1182"/>
      <c r="LII311" s="1182"/>
      <c r="LIJ311" s="1182"/>
      <c r="LIK311" s="1177"/>
      <c r="LIL311" s="1182"/>
      <c r="LIM311" s="1182"/>
      <c r="LIN311" s="1182"/>
      <c r="LIO311" s="1182"/>
      <c r="LIP311" s="1182"/>
      <c r="LIQ311" s="1182"/>
      <c r="LIR311" s="1182"/>
      <c r="LIS311" s="1182"/>
      <c r="LIT311" s="1182"/>
      <c r="LIU311" s="1182"/>
      <c r="LIV311" s="1182"/>
      <c r="LIW311" s="1182"/>
      <c r="LIX311" s="1182"/>
      <c r="LIY311" s="1182"/>
      <c r="LIZ311" s="1177"/>
      <c r="LJA311" s="1182"/>
      <c r="LJB311" s="1182"/>
      <c r="LJC311" s="1182"/>
      <c r="LJD311" s="1182"/>
      <c r="LJE311" s="1182"/>
      <c r="LJF311" s="1182"/>
      <c r="LJG311" s="1182"/>
      <c r="LJH311" s="1182"/>
      <c r="LJI311" s="1182"/>
      <c r="LJJ311" s="1182"/>
      <c r="LJK311" s="1182"/>
      <c r="LJL311" s="1182"/>
      <c r="LJM311" s="1182"/>
      <c r="LJN311" s="1182"/>
      <c r="LJO311" s="1177"/>
      <c r="LJP311" s="1182"/>
      <c r="LJQ311" s="1182"/>
      <c r="LJR311" s="1182"/>
      <c r="LJS311" s="1182"/>
      <c r="LJT311" s="1182"/>
      <c r="LJU311" s="1182"/>
      <c r="LJV311" s="1182"/>
      <c r="LJW311" s="1182"/>
      <c r="LJX311" s="1182"/>
      <c r="LJY311" s="1182"/>
      <c r="LJZ311" s="1182"/>
      <c r="LKA311" s="1182"/>
      <c r="LKB311" s="1182"/>
      <c r="LKC311" s="1182"/>
      <c r="LKD311" s="1177"/>
      <c r="LKE311" s="1182"/>
      <c r="LKF311" s="1182"/>
      <c r="LKG311" s="1182"/>
      <c r="LKH311" s="1182"/>
      <c r="LKI311" s="1182"/>
      <c r="LKJ311" s="1182"/>
      <c r="LKK311" s="1182"/>
      <c r="LKL311" s="1182"/>
      <c r="LKM311" s="1182"/>
      <c r="LKN311" s="1182"/>
      <c r="LKO311" s="1182"/>
      <c r="LKP311" s="1182"/>
      <c r="LKQ311" s="1182"/>
      <c r="LKR311" s="1182"/>
      <c r="LKS311" s="1177"/>
      <c r="LKT311" s="1182"/>
      <c r="LKU311" s="1182"/>
      <c r="LKV311" s="1182"/>
      <c r="LKW311" s="1182"/>
      <c r="LKX311" s="1182"/>
      <c r="LKY311" s="1182"/>
      <c r="LKZ311" s="1182"/>
      <c r="LLA311" s="1182"/>
      <c r="LLB311" s="1182"/>
      <c r="LLC311" s="1182"/>
      <c r="LLD311" s="1182"/>
      <c r="LLE311" s="1182"/>
      <c r="LLF311" s="1182"/>
      <c r="LLG311" s="1182"/>
      <c r="LLH311" s="1177"/>
      <c r="LLI311" s="1182"/>
      <c r="LLJ311" s="1182"/>
      <c r="LLK311" s="1182"/>
      <c r="LLL311" s="1182"/>
      <c r="LLM311" s="1182"/>
      <c r="LLN311" s="1182"/>
      <c r="LLO311" s="1182"/>
      <c r="LLP311" s="1182"/>
      <c r="LLQ311" s="1182"/>
      <c r="LLR311" s="1182"/>
      <c r="LLS311" s="1182"/>
      <c r="LLT311" s="1182"/>
      <c r="LLU311" s="1182"/>
      <c r="LLV311" s="1182"/>
      <c r="LLW311" s="1177"/>
      <c r="LLX311" s="1182"/>
      <c r="LLY311" s="1182"/>
      <c r="LLZ311" s="1182"/>
      <c r="LMA311" s="1182"/>
      <c r="LMB311" s="1182"/>
      <c r="LMC311" s="1182"/>
      <c r="LMD311" s="1182"/>
      <c r="LME311" s="1182"/>
      <c r="LMF311" s="1182"/>
      <c r="LMG311" s="1182"/>
      <c r="LMH311" s="1182"/>
      <c r="LMI311" s="1182"/>
      <c r="LMJ311" s="1182"/>
      <c r="LMK311" s="1182"/>
      <c r="LML311" s="1177"/>
      <c r="LMM311" s="1182"/>
      <c r="LMN311" s="1182"/>
      <c r="LMO311" s="1182"/>
      <c r="LMP311" s="1182"/>
      <c r="LMQ311" s="1182"/>
      <c r="LMR311" s="1182"/>
      <c r="LMS311" s="1182"/>
      <c r="LMT311" s="1182"/>
      <c r="LMU311" s="1182"/>
      <c r="LMV311" s="1182"/>
      <c r="LMW311" s="1182"/>
      <c r="LMX311" s="1182"/>
      <c r="LMY311" s="1182"/>
      <c r="LMZ311" s="1182"/>
      <c r="LNA311" s="1177"/>
      <c r="LNB311" s="1182"/>
      <c r="LNC311" s="1182"/>
      <c r="LND311" s="1182"/>
      <c r="LNE311" s="1182"/>
      <c r="LNF311" s="1182"/>
      <c r="LNG311" s="1182"/>
      <c r="LNH311" s="1182"/>
      <c r="LNI311" s="1182"/>
      <c r="LNJ311" s="1182"/>
      <c r="LNK311" s="1182"/>
      <c r="LNL311" s="1182"/>
      <c r="LNM311" s="1182"/>
      <c r="LNN311" s="1182"/>
      <c r="LNO311" s="1182"/>
      <c r="LNP311" s="1177"/>
      <c r="LNQ311" s="1182"/>
      <c r="LNR311" s="1182"/>
      <c r="LNS311" s="1182"/>
      <c r="LNT311" s="1182"/>
      <c r="LNU311" s="1182"/>
      <c r="LNV311" s="1182"/>
      <c r="LNW311" s="1182"/>
      <c r="LNX311" s="1182"/>
      <c r="LNY311" s="1182"/>
      <c r="LNZ311" s="1182"/>
      <c r="LOA311" s="1182"/>
      <c r="LOB311" s="1182"/>
      <c r="LOC311" s="1182"/>
      <c r="LOD311" s="1182"/>
      <c r="LOE311" s="1177"/>
      <c r="LOF311" s="1182"/>
      <c r="LOG311" s="1182"/>
      <c r="LOH311" s="1182"/>
      <c r="LOI311" s="1182"/>
      <c r="LOJ311" s="1182"/>
      <c r="LOK311" s="1182"/>
      <c r="LOL311" s="1182"/>
      <c r="LOM311" s="1182"/>
      <c r="LON311" s="1182"/>
      <c r="LOO311" s="1182"/>
      <c r="LOP311" s="1182"/>
      <c r="LOQ311" s="1182"/>
      <c r="LOR311" s="1182"/>
      <c r="LOS311" s="1182"/>
      <c r="LOT311" s="1177"/>
      <c r="LOU311" s="1182"/>
      <c r="LOV311" s="1182"/>
      <c r="LOW311" s="1182"/>
      <c r="LOX311" s="1182"/>
      <c r="LOY311" s="1182"/>
      <c r="LOZ311" s="1182"/>
      <c r="LPA311" s="1182"/>
      <c r="LPB311" s="1182"/>
      <c r="LPC311" s="1182"/>
      <c r="LPD311" s="1182"/>
      <c r="LPE311" s="1182"/>
      <c r="LPF311" s="1182"/>
      <c r="LPG311" s="1182"/>
      <c r="LPH311" s="1182"/>
      <c r="LPI311" s="1177"/>
      <c r="LPJ311" s="1182"/>
      <c r="LPK311" s="1182"/>
      <c r="LPL311" s="1182"/>
      <c r="LPM311" s="1182"/>
      <c r="LPN311" s="1182"/>
      <c r="LPO311" s="1182"/>
      <c r="LPP311" s="1182"/>
      <c r="LPQ311" s="1182"/>
      <c r="LPR311" s="1182"/>
      <c r="LPS311" s="1182"/>
      <c r="LPT311" s="1182"/>
      <c r="LPU311" s="1182"/>
      <c r="LPV311" s="1182"/>
      <c r="LPW311" s="1182"/>
      <c r="LPX311" s="1177"/>
      <c r="LPY311" s="1182"/>
      <c r="LPZ311" s="1182"/>
      <c r="LQA311" s="1182"/>
      <c r="LQB311" s="1182"/>
      <c r="LQC311" s="1182"/>
      <c r="LQD311" s="1182"/>
      <c r="LQE311" s="1182"/>
      <c r="LQF311" s="1182"/>
      <c r="LQG311" s="1182"/>
      <c r="LQH311" s="1182"/>
      <c r="LQI311" s="1182"/>
      <c r="LQJ311" s="1182"/>
      <c r="LQK311" s="1182"/>
      <c r="LQL311" s="1182"/>
      <c r="LQM311" s="1177"/>
      <c r="LQN311" s="1182"/>
      <c r="LQO311" s="1182"/>
      <c r="LQP311" s="1182"/>
      <c r="LQQ311" s="1182"/>
      <c r="LQR311" s="1182"/>
      <c r="LQS311" s="1182"/>
      <c r="LQT311" s="1182"/>
      <c r="LQU311" s="1182"/>
      <c r="LQV311" s="1182"/>
      <c r="LQW311" s="1182"/>
      <c r="LQX311" s="1182"/>
      <c r="LQY311" s="1182"/>
      <c r="LQZ311" s="1182"/>
      <c r="LRA311" s="1182"/>
      <c r="LRB311" s="1177"/>
      <c r="LRC311" s="1182"/>
      <c r="LRD311" s="1182"/>
      <c r="LRE311" s="1182"/>
      <c r="LRF311" s="1182"/>
      <c r="LRG311" s="1182"/>
      <c r="LRH311" s="1182"/>
      <c r="LRI311" s="1182"/>
      <c r="LRJ311" s="1182"/>
      <c r="LRK311" s="1182"/>
      <c r="LRL311" s="1182"/>
      <c r="LRM311" s="1182"/>
      <c r="LRN311" s="1182"/>
      <c r="LRO311" s="1182"/>
      <c r="LRP311" s="1182"/>
      <c r="LRQ311" s="1177"/>
      <c r="LRR311" s="1182"/>
      <c r="LRS311" s="1182"/>
      <c r="LRT311" s="1182"/>
      <c r="LRU311" s="1182"/>
      <c r="LRV311" s="1182"/>
      <c r="LRW311" s="1182"/>
      <c r="LRX311" s="1182"/>
      <c r="LRY311" s="1182"/>
      <c r="LRZ311" s="1182"/>
      <c r="LSA311" s="1182"/>
      <c r="LSB311" s="1182"/>
      <c r="LSC311" s="1182"/>
      <c r="LSD311" s="1182"/>
      <c r="LSE311" s="1182"/>
      <c r="LSF311" s="1177"/>
      <c r="LSG311" s="1182"/>
      <c r="LSH311" s="1182"/>
      <c r="LSI311" s="1182"/>
      <c r="LSJ311" s="1182"/>
      <c r="LSK311" s="1182"/>
      <c r="LSL311" s="1182"/>
      <c r="LSM311" s="1182"/>
      <c r="LSN311" s="1182"/>
      <c r="LSO311" s="1182"/>
      <c r="LSP311" s="1182"/>
      <c r="LSQ311" s="1182"/>
      <c r="LSR311" s="1182"/>
      <c r="LSS311" s="1182"/>
      <c r="LST311" s="1182"/>
      <c r="LSU311" s="1177"/>
      <c r="LSV311" s="1182"/>
      <c r="LSW311" s="1182"/>
      <c r="LSX311" s="1182"/>
      <c r="LSY311" s="1182"/>
      <c r="LSZ311" s="1182"/>
      <c r="LTA311" s="1182"/>
      <c r="LTB311" s="1182"/>
      <c r="LTC311" s="1182"/>
      <c r="LTD311" s="1182"/>
      <c r="LTE311" s="1182"/>
      <c r="LTF311" s="1182"/>
      <c r="LTG311" s="1182"/>
      <c r="LTH311" s="1182"/>
      <c r="LTI311" s="1182"/>
      <c r="LTJ311" s="1177"/>
      <c r="LTK311" s="1182"/>
      <c r="LTL311" s="1182"/>
      <c r="LTM311" s="1182"/>
      <c r="LTN311" s="1182"/>
      <c r="LTO311" s="1182"/>
      <c r="LTP311" s="1182"/>
      <c r="LTQ311" s="1182"/>
      <c r="LTR311" s="1182"/>
      <c r="LTS311" s="1182"/>
      <c r="LTT311" s="1182"/>
      <c r="LTU311" s="1182"/>
      <c r="LTV311" s="1182"/>
      <c r="LTW311" s="1182"/>
      <c r="LTX311" s="1182"/>
      <c r="LTY311" s="1177"/>
      <c r="LTZ311" s="1182"/>
      <c r="LUA311" s="1182"/>
      <c r="LUB311" s="1182"/>
      <c r="LUC311" s="1182"/>
      <c r="LUD311" s="1182"/>
      <c r="LUE311" s="1182"/>
      <c r="LUF311" s="1182"/>
      <c r="LUG311" s="1182"/>
      <c r="LUH311" s="1182"/>
      <c r="LUI311" s="1182"/>
      <c r="LUJ311" s="1182"/>
      <c r="LUK311" s="1182"/>
      <c r="LUL311" s="1182"/>
      <c r="LUM311" s="1182"/>
      <c r="LUN311" s="1177"/>
      <c r="LUO311" s="1182"/>
      <c r="LUP311" s="1182"/>
      <c r="LUQ311" s="1182"/>
      <c r="LUR311" s="1182"/>
      <c r="LUS311" s="1182"/>
      <c r="LUT311" s="1182"/>
      <c r="LUU311" s="1182"/>
      <c r="LUV311" s="1182"/>
      <c r="LUW311" s="1182"/>
      <c r="LUX311" s="1182"/>
      <c r="LUY311" s="1182"/>
      <c r="LUZ311" s="1182"/>
      <c r="LVA311" s="1182"/>
      <c r="LVB311" s="1182"/>
      <c r="LVC311" s="1177"/>
      <c r="LVD311" s="1182"/>
      <c r="LVE311" s="1182"/>
      <c r="LVF311" s="1182"/>
      <c r="LVG311" s="1182"/>
      <c r="LVH311" s="1182"/>
      <c r="LVI311" s="1182"/>
      <c r="LVJ311" s="1182"/>
      <c r="LVK311" s="1182"/>
      <c r="LVL311" s="1182"/>
      <c r="LVM311" s="1182"/>
      <c r="LVN311" s="1182"/>
      <c r="LVO311" s="1182"/>
      <c r="LVP311" s="1182"/>
      <c r="LVQ311" s="1182"/>
      <c r="LVR311" s="1177"/>
      <c r="LVS311" s="1182"/>
      <c r="LVT311" s="1182"/>
      <c r="LVU311" s="1182"/>
      <c r="LVV311" s="1182"/>
      <c r="LVW311" s="1182"/>
      <c r="LVX311" s="1182"/>
      <c r="LVY311" s="1182"/>
      <c r="LVZ311" s="1182"/>
      <c r="LWA311" s="1182"/>
      <c r="LWB311" s="1182"/>
      <c r="LWC311" s="1182"/>
      <c r="LWD311" s="1182"/>
      <c r="LWE311" s="1182"/>
      <c r="LWF311" s="1182"/>
      <c r="LWG311" s="1177"/>
      <c r="LWH311" s="1182"/>
      <c r="LWI311" s="1182"/>
      <c r="LWJ311" s="1182"/>
      <c r="LWK311" s="1182"/>
      <c r="LWL311" s="1182"/>
      <c r="LWM311" s="1182"/>
      <c r="LWN311" s="1182"/>
      <c r="LWO311" s="1182"/>
      <c r="LWP311" s="1182"/>
      <c r="LWQ311" s="1182"/>
      <c r="LWR311" s="1182"/>
      <c r="LWS311" s="1182"/>
      <c r="LWT311" s="1182"/>
      <c r="LWU311" s="1182"/>
      <c r="LWV311" s="1177"/>
      <c r="LWW311" s="1182"/>
      <c r="LWX311" s="1182"/>
      <c r="LWY311" s="1182"/>
      <c r="LWZ311" s="1182"/>
      <c r="LXA311" s="1182"/>
      <c r="LXB311" s="1182"/>
      <c r="LXC311" s="1182"/>
      <c r="LXD311" s="1182"/>
      <c r="LXE311" s="1182"/>
      <c r="LXF311" s="1182"/>
      <c r="LXG311" s="1182"/>
      <c r="LXH311" s="1182"/>
      <c r="LXI311" s="1182"/>
      <c r="LXJ311" s="1182"/>
      <c r="LXK311" s="1177"/>
      <c r="LXL311" s="1182"/>
      <c r="LXM311" s="1182"/>
      <c r="LXN311" s="1182"/>
      <c r="LXO311" s="1182"/>
      <c r="LXP311" s="1182"/>
      <c r="LXQ311" s="1182"/>
      <c r="LXR311" s="1182"/>
      <c r="LXS311" s="1182"/>
      <c r="LXT311" s="1182"/>
      <c r="LXU311" s="1182"/>
      <c r="LXV311" s="1182"/>
      <c r="LXW311" s="1182"/>
      <c r="LXX311" s="1182"/>
      <c r="LXY311" s="1182"/>
      <c r="LXZ311" s="1177"/>
      <c r="LYA311" s="1182"/>
      <c r="LYB311" s="1182"/>
      <c r="LYC311" s="1182"/>
      <c r="LYD311" s="1182"/>
      <c r="LYE311" s="1182"/>
      <c r="LYF311" s="1182"/>
      <c r="LYG311" s="1182"/>
      <c r="LYH311" s="1182"/>
      <c r="LYI311" s="1182"/>
      <c r="LYJ311" s="1182"/>
      <c r="LYK311" s="1182"/>
      <c r="LYL311" s="1182"/>
      <c r="LYM311" s="1182"/>
      <c r="LYN311" s="1182"/>
      <c r="LYO311" s="1177"/>
      <c r="LYP311" s="1182"/>
      <c r="LYQ311" s="1182"/>
      <c r="LYR311" s="1182"/>
      <c r="LYS311" s="1182"/>
      <c r="LYT311" s="1182"/>
      <c r="LYU311" s="1182"/>
      <c r="LYV311" s="1182"/>
      <c r="LYW311" s="1182"/>
      <c r="LYX311" s="1182"/>
      <c r="LYY311" s="1182"/>
      <c r="LYZ311" s="1182"/>
      <c r="LZA311" s="1182"/>
      <c r="LZB311" s="1182"/>
      <c r="LZC311" s="1182"/>
      <c r="LZD311" s="1177"/>
      <c r="LZE311" s="1182"/>
      <c r="LZF311" s="1182"/>
      <c r="LZG311" s="1182"/>
      <c r="LZH311" s="1182"/>
      <c r="LZI311" s="1182"/>
      <c r="LZJ311" s="1182"/>
      <c r="LZK311" s="1182"/>
      <c r="LZL311" s="1182"/>
      <c r="LZM311" s="1182"/>
      <c r="LZN311" s="1182"/>
      <c r="LZO311" s="1182"/>
      <c r="LZP311" s="1182"/>
      <c r="LZQ311" s="1182"/>
      <c r="LZR311" s="1182"/>
      <c r="LZS311" s="1177"/>
      <c r="LZT311" s="1182"/>
      <c r="LZU311" s="1182"/>
      <c r="LZV311" s="1182"/>
      <c r="LZW311" s="1182"/>
      <c r="LZX311" s="1182"/>
      <c r="LZY311" s="1182"/>
      <c r="LZZ311" s="1182"/>
      <c r="MAA311" s="1182"/>
      <c r="MAB311" s="1182"/>
      <c r="MAC311" s="1182"/>
      <c r="MAD311" s="1182"/>
      <c r="MAE311" s="1182"/>
      <c r="MAF311" s="1182"/>
      <c r="MAG311" s="1182"/>
      <c r="MAH311" s="1177"/>
      <c r="MAI311" s="1182"/>
      <c r="MAJ311" s="1182"/>
      <c r="MAK311" s="1182"/>
      <c r="MAL311" s="1182"/>
      <c r="MAM311" s="1182"/>
      <c r="MAN311" s="1182"/>
      <c r="MAO311" s="1182"/>
      <c r="MAP311" s="1182"/>
      <c r="MAQ311" s="1182"/>
      <c r="MAR311" s="1182"/>
      <c r="MAS311" s="1182"/>
      <c r="MAT311" s="1182"/>
      <c r="MAU311" s="1182"/>
      <c r="MAV311" s="1182"/>
      <c r="MAW311" s="1177"/>
      <c r="MAX311" s="1182"/>
      <c r="MAY311" s="1182"/>
      <c r="MAZ311" s="1182"/>
      <c r="MBA311" s="1182"/>
      <c r="MBB311" s="1182"/>
      <c r="MBC311" s="1182"/>
      <c r="MBD311" s="1182"/>
      <c r="MBE311" s="1182"/>
      <c r="MBF311" s="1182"/>
      <c r="MBG311" s="1182"/>
      <c r="MBH311" s="1182"/>
      <c r="MBI311" s="1182"/>
      <c r="MBJ311" s="1182"/>
      <c r="MBK311" s="1182"/>
      <c r="MBL311" s="1177"/>
      <c r="MBM311" s="1182"/>
      <c r="MBN311" s="1182"/>
      <c r="MBO311" s="1182"/>
      <c r="MBP311" s="1182"/>
      <c r="MBQ311" s="1182"/>
      <c r="MBR311" s="1182"/>
      <c r="MBS311" s="1182"/>
      <c r="MBT311" s="1182"/>
      <c r="MBU311" s="1182"/>
      <c r="MBV311" s="1182"/>
      <c r="MBW311" s="1182"/>
      <c r="MBX311" s="1182"/>
      <c r="MBY311" s="1182"/>
      <c r="MBZ311" s="1182"/>
      <c r="MCA311" s="1177"/>
      <c r="MCB311" s="1182"/>
      <c r="MCC311" s="1182"/>
      <c r="MCD311" s="1182"/>
      <c r="MCE311" s="1182"/>
      <c r="MCF311" s="1182"/>
      <c r="MCG311" s="1182"/>
      <c r="MCH311" s="1182"/>
      <c r="MCI311" s="1182"/>
      <c r="MCJ311" s="1182"/>
      <c r="MCK311" s="1182"/>
      <c r="MCL311" s="1182"/>
      <c r="MCM311" s="1182"/>
      <c r="MCN311" s="1182"/>
      <c r="MCO311" s="1182"/>
      <c r="MCP311" s="1177"/>
      <c r="MCQ311" s="1182"/>
      <c r="MCR311" s="1182"/>
      <c r="MCS311" s="1182"/>
      <c r="MCT311" s="1182"/>
      <c r="MCU311" s="1182"/>
      <c r="MCV311" s="1182"/>
      <c r="MCW311" s="1182"/>
      <c r="MCX311" s="1182"/>
      <c r="MCY311" s="1182"/>
      <c r="MCZ311" s="1182"/>
      <c r="MDA311" s="1182"/>
      <c r="MDB311" s="1182"/>
      <c r="MDC311" s="1182"/>
      <c r="MDD311" s="1182"/>
      <c r="MDE311" s="1177"/>
      <c r="MDF311" s="1182"/>
      <c r="MDG311" s="1182"/>
      <c r="MDH311" s="1182"/>
      <c r="MDI311" s="1182"/>
      <c r="MDJ311" s="1182"/>
      <c r="MDK311" s="1182"/>
      <c r="MDL311" s="1182"/>
      <c r="MDM311" s="1182"/>
      <c r="MDN311" s="1182"/>
      <c r="MDO311" s="1182"/>
      <c r="MDP311" s="1182"/>
      <c r="MDQ311" s="1182"/>
      <c r="MDR311" s="1182"/>
      <c r="MDS311" s="1182"/>
      <c r="MDT311" s="1177"/>
      <c r="MDU311" s="1182"/>
      <c r="MDV311" s="1182"/>
      <c r="MDW311" s="1182"/>
      <c r="MDX311" s="1182"/>
      <c r="MDY311" s="1182"/>
      <c r="MDZ311" s="1182"/>
      <c r="MEA311" s="1182"/>
      <c r="MEB311" s="1182"/>
      <c r="MEC311" s="1182"/>
      <c r="MED311" s="1182"/>
      <c r="MEE311" s="1182"/>
      <c r="MEF311" s="1182"/>
      <c r="MEG311" s="1182"/>
      <c r="MEH311" s="1182"/>
      <c r="MEI311" s="1177"/>
      <c r="MEJ311" s="1182"/>
      <c r="MEK311" s="1182"/>
      <c r="MEL311" s="1182"/>
      <c r="MEM311" s="1182"/>
      <c r="MEN311" s="1182"/>
      <c r="MEO311" s="1182"/>
      <c r="MEP311" s="1182"/>
      <c r="MEQ311" s="1182"/>
      <c r="MER311" s="1182"/>
      <c r="MES311" s="1182"/>
      <c r="MET311" s="1182"/>
      <c r="MEU311" s="1182"/>
      <c r="MEV311" s="1182"/>
      <c r="MEW311" s="1182"/>
      <c r="MEX311" s="1177"/>
      <c r="MEY311" s="1182"/>
      <c r="MEZ311" s="1182"/>
      <c r="MFA311" s="1182"/>
      <c r="MFB311" s="1182"/>
      <c r="MFC311" s="1182"/>
      <c r="MFD311" s="1182"/>
      <c r="MFE311" s="1182"/>
      <c r="MFF311" s="1182"/>
      <c r="MFG311" s="1182"/>
      <c r="MFH311" s="1182"/>
      <c r="MFI311" s="1182"/>
      <c r="MFJ311" s="1182"/>
      <c r="MFK311" s="1182"/>
      <c r="MFL311" s="1182"/>
      <c r="MFM311" s="1177"/>
      <c r="MFN311" s="1182"/>
      <c r="MFO311" s="1182"/>
      <c r="MFP311" s="1182"/>
      <c r="MFQ311" s="1182"/>
      <c r="MFR311" s="1182"/>
      <c r="MFS311" s="1182"/>
      <c r="MFT311" s="1182"/>
      <c r="MFU311" s="1182"/>
      <c r="MFV311" s="1182"/>
      <c r="MFW311" s="1182"/>
      <c r="MFX311" s="1182"/>
      <c r="MFY311" s="1182"/>
      <c r="MFZ311" s="1182"/>
      <c r="MGA311" s="1182"/>
      <c r="MGB311" s="1177"/>
      <c r="MGC311" s="1182"/>
      <c r="MGD311" s="1182"/>
      <c r="MGE311" s="1182"/>
      <c r="MGF311" s="1182"/>
      <c r="MGG311" s="1182"/>
      <c r="MGH311" s="1182"/>
      <c r="MGI311" s="1182"/>
      <c r="MGJ311" s="1182"/>
      <c r="MGK311" s="1182"/>
      <c r="MGL311" s="1182"/>
      <c r="MGM311" s="1182"/>
      <c r="MGN311" s="1182"/>
      <c r="MGO311" s="1182"/>
      <c r="MGP311" s="1182"/>
      <c r="MGQ311" s="1177"/>
      <c r="MGR311" s="1182"/>
      <c r="MGS311" s="1182"/>
      <c r="MGT311" s="1182"/>
      <c r="MGU311" s="1182"/>
      <c r="MGV311" s="1182"/>
      <c r="MGW311" s="1182"/>
      <c r="MGX311" s="1182"/>
      <c r="MGY311" s="1182"/>
      <c r="MGZ311" s="1182"/>
      <c r="MHA311" s="1182"/>
      <c r="MHB311" s="1182"/>
      <c r="MHC311" s="1182"/>
      <c r="MHD311" s="1182"/>
      <c r="MHE311" s="1182"/>
      <c r="MHF311" s="1177"/>
      <c r="MHG311" s="1182"/>
      <c r="MHH311" s="1182"/>
      <c r="MHI311" s="1182"/>
      <c r="MHJ311" s="1182"/>
      <c r="MHK311" s="1182"/>
      <c r="MHL311" s="1182"/>
      <c r="MHM311" s="1182"/>
      <c r="MHN311" s="1182"/>
      <c r="MHO311" s="1182"/>
      <c r="MHP311" s="1182"/>
      <c r="MHQ311" s="1182"/>
      <c r="MHR311" s="1182"/>
      <c r="MHS311" s="1182"/>
      <c r="MHT311" s="1182"/>
      <c r="MHU311" s="1177"/>
      <c r="MHV311" s="1182"/>
      <c r="MHW311" s="1182"/>
      <c r="MHX311" s="1182"/>
      <c r="MHY311" s="1182"/>
      <c r="MHZ311" s="1182"/>
      <c r="MIA311" s="1182"/>
      <c r="MIB311" s="1182"/>
      <c r="MIC311" s="1182"/>
      <c r="MID311" s="1182"/>
      <c r="MIE311" s="1182"/>
      <c r="MIF311" s="1182"/>
      <c r="MIG311" s="1182"/>
      <c r="MIH311" s="1182"/>
      <c r="MII311" s="1182"/>
      <c r="MIJ311" s="1177"/>
      <c r="MIK311" s="1182"/>
      <c r="MIL311" s="1182"/>
      <c r="MIM311" s="1182"/>
      <c r="MIN311" s="1182"/>
      <c r="MIO311" s="1182"/>
      <c r="MIP311" s="1182"/>
      <c r="MIQ311" s="1182"/>
      <c r="MIR311" s="1182"/>
      <c r="MIS311" s="1182"/>
      <c r="MIT311" s="1182"/>
      <c r="MIU311" s="1182"/>
      <c r="MIV311" s="1182"/>
      <c r="MIW311" s="1182"/>
      <c r="MIX311" s="1182"/>
      <c r="MIY311" s="1177"/>
      <c r="MIZ311" s="1182"/>
      <c r="MJA311" s="1182"/>
      <c r="MJB311" s="1182"/>
      <c r="MJC311" s="1182"/>
      <c r="MJD311" s="1182"/>
      <c r="MJE311" s="1182"/>
      <c r="MJF311" s="1182"/>
      <c r="MJG311" s="1182"/>
      <c r="MJH311" s="1182"/>
      <c r="MJI311" s="1182"/>
      <c r="MJJ311" s="1182"/>
      <c r="MJK311" s="1182"/>
      <c r="MJL311" s="1182"/>
      <c r="MJM311" s="1182"/>
      <c r="MJN311" s="1177"/>
      <c r="MJO311" s="1182"/>
      <c r="MJP311" s="1182"/>
      <c r="MJQ311" s="1182"/>
      <c r="MJR311" s="1182"/>
      <c r="MJS311" s="1182"/>
      <c r="MJT311" s="1182"/>
      <c r="MJU311" s="1182"/>
      <c r="MJV311" s="1182"/>
      <c r="MJW311" s="1182"/>
      <c r="MJX311" s="1182"/>
      <c r="MJY311" s="1182"/>
      <c r="MJZ311" s="1182"/>
      <c r="MKA311" s="1182"/>
      <c r="MKB311" s="1182"/>
      <c r="MKC311" s="1177"/>
      <c r="MKD311" s="1182"/>
      <c r="MKE311" s="1182"/>
      <c r="MKF311" s="1182"/>
      <c r="MKG311" s="1182"/>
      <c r="MKH311" s="1182"/>
      <c r="MKI311" s="1182"/>
      <c r="MKJ311" s="1182"/>
      <c r="MKK311" s="1182"/>
      <c r="MKL311" s="1182"/>
      <c r="MKM311" s="1182"/>
      <c r="MKN311" s="1182"/>
      <c r="MKO311" s="1182"/>
      <c r="MKP311" s="1182"/>
      <c r="MKQ311" s="1182"/>
      <c r="MKR311" s="1177"/>
      <c r="MKS311" s="1182"/>
      <c r="MKT311" s="1182"/>
      <c r="MKU311" s="1182"/>
      <c r="MKV311" s="1182"/>
      <c r="MKW311" s="1182"/>
      <c r="MKX311" s="1182"/>
      <c r="MKY311" s="1182"/>
      <c r="MKZ311" s="1182"/>
      <c r="MLA311" s="1182"/>
      <c r="MLB311" s="1182"/>
      <c r="MLC311" s="1182"/>
      <c r="MLD311" s="1182"/>
      <c r="MLE311" s="1182"/>
      <c r="MLF311" s="1182"/>
      <c r="MLG311" s="1177"/>
      <c r="MLH311" s="1182"/>
      <c r="MLI311" s="1182"/>
      <c r="MLJ311" s="1182"/>
      <c r="MLK311" s="1182"/>
      <c r="MLL311" s="1182"/>
      <c r="MLM311" s="1182"/>
      <c r="MLN311" s="1182"/>
      <c r="MLO311" s="1182"/>
      <c r="MLP311" s="1182"/>
      <c r="MLQ311" s="1182"/>
      <c r="MLR311" s="1182"/>
      <c r="MLS311" s="1182"/>
      <c r="MLT311" s="1182"/>
      <c r="MLU311" s="1182"/>
      <c r="MLV311" s="1177"/>
      <c r="MLW311" s="1182"/>
      <c r="MLX311" s="1182"/>
      <c r="MLY311" s="1182"/>
      <c r="MLZ311" s="1182"/>
      <c r="MMA311" s="1182"/>
      <c r="MMB311" s="1182"/>
      <c r="MMC311" s="1182"/>
      <c r="MMD311" s="1182"/>
      <c r="MME311" s="1182"/>
      <c r="MMF311" s="1182"/>
      <c r="MMG311" s="1182"/>
      <c r="MMH311" s="1182"/>
      <c r="MMI311" s="1182"/>
      <c r="MMJ311" s="1182"/>
      <c r="MMK311" s="1177"/>
      <c r="MML311" s="1182"/>
      <c r="MMM311" s="1182"/>
      <c r="MMN311" s="1182"/>
      <c r="MMO311" s="1182"/>
      <c r="MMP311" s="1182"/>
      <c r="MMQ311" s="1182"/>
      <c r="MMR311" s="1182"/>
      <c r="MMS311" s="1182"/>
      <c r="MMT311" s="1182"/>
      <c r="MMU311" s="1182"/>
      <c r="MMV311" s="1182"/>
      <c r="MMW311" s="1182"/>
      <c r="MMX311" s="1182"/>
      <c r="MMY311" s="1182"/>
      <c r="MMZ311" s="1177"/>
      <c r="MNA311" s="1182"/>
      <c r="MNB311" s="1182"/>
      <c r="MNC311" s="1182"/>
      <c r="MND311" s="1182"/>
      <c r="MNE311" s="1182"/>
      <c r="MNF311" s="1182"/>
      <c r="MNG311" s="1182"/>
      <c r="MNH311" s="1182"/>
      <c r="MNI311" s="1182"/>
      <c r="MNJ311" s="1182"/>
      <c r="MNK311" s="1182"/>
      <c r="MNL311" s="1182"/>
      <c r="MNM311" s="1182"/>
      <c r="MNN311" s="1182"/>
      <c r="MNO311" s="1177"/>
      <c r="MNP311" s="1182"/>
      <c r="MNQ311" s="1182"/>
      <c r="MNR311" s="1182"/>
      <c r="MNS311" s="1182"/>
      <c r="MNT311" s="1182"/>
      <c r="MNU311" s="1182"/>
      <c r="MNV311" s="1182"/>
      <c r="MNW311" s="1182"/>
      <c r="MNX311" s="1182"/>
      <c r="MNY311" s="1182"/>
      <c r="MNZ311" s="1182"/>
      <c r="MOA311" s="1182"/>
      <c r="MOB311" s="1182"/>
      <c r="MOC311" s="1182"/>
      <c r="MOD311" s="1177"/>
      <c r="MOE311" s="1182"/>
      <c r="MOF311" s="1182"/>
      <c r="MOG311" s="1182"/>
      <c r="MOH311" s="1182"/>
      <c r="MOI311" s="1182"/>
      <c r="MOJ311" s="1182"/>
      <c r="MOK311" s="1182"/>
      <c r="MOL311" s="1182"/>
      <c r="MOM311" s="1182"/>
      <c r="MON311" s="1182"/>
      <c r="MOO311" s="1182"/>
      <c r="MOP311" s="1182"/>
      <c r="MOQ311" s="1182"/>
      <c r="MOR311" s="1182"/>
      <c r="MOS311" s="1177"/>
      <c r="MOT311" s="1182"/>
      <c r="MOU311" s="1182"/>
      <c r="MOV311" s="1182"/>
      <c r="MOW311" s="1182"/>
      <c r="MOX311" s="1182"/>
      <c r="MOY311" s="1182"/>
      <c r="MOZ311" s="1182"/>
      <c r="MPA311" s="1182"/>
      <c r="MPB311" s="1182"/>
      <c r="MPC311" s="1182"/>
      <c r="MPD311" s="1182"/>
      <c r="MPE311" s="1182"/>
      <c r="MPF311" s="1182"/>
      <c r="MPG311" s="1182"/>
      <c r="MPH311" s="1177"/>
      <c r="MPI311" s="1182"/>
      <c r="MPJ311" s="1182"/>
      <c r="MPK311" s="1182"/>
      <c r="MPL311" s="1182"/>
      <c r="MPM311" s="1182"/>
      <c r="MPN311" s="1182"/>
      <c r="MPO311" s="1182"/>
      <c r="MPP311" s="1182"/>
      <c r="MPQ311" s="1182"/>
      <c r="MPR311" s="1182"/>
      <c r="MPS311" s="1182"/>
      <c r="MPT311" s="1182"/>
      <c r="MPU311" s="1182"/>
      <c r="MPV311" s="1182"/>
      <c r="MPW311" s="1177"/>
      <c r="MPX311" s="1182"/>
      <c r="MPY311" s="1182"/>
      <c r="MPZ311" s="1182"/>
      <c r="MQA311" s="1182"/>
      <c r="MQB311" s="1182"/>
      <c r="MQC311" s="1182"/>
      <c r="MQD311" s="1182"/>
      <c r="MQE311" s="1182"/>
      <c r="MQF311" s="1182"/>
      <c r="MQG311" s="1182"/>
      <c r="MQH311" s="1182"/>
      <c r="MQI311" s="1182"/>
      <c r="MQJ311" s="1182"/>
      <c r="MQK311" s="1182"/>
      <c r="MQL311" s="1177"/>
      <c r="MQM311" s="1182"/>
      <c r="MQN311" s="1182"/>
      <c r="MQO311" s="1182"/>
      <c r="MQP311" s="1182"/>
      <c r="MQQ311" s="1182"/>
      <c r="MQR311" s="1182"/>
      <c r="MQS311" s="1182"/>
      <c r="MQT311" s="1182"/>
      <c r="MQU311" s="1182"/>
      <c r="MQV311" s="1182"/>
      <c r="MQW311" s="1182"/>
      <c r="MQX311" s="1182"/>
      <c r="MQY311" s="1182"/>
      <c r="MQZ311" s="1182"/>
      <c r="MRA311" s="1177"/>
      <c r="MRB311" s="1182"/>
      <c r="MRC311" s="1182"/>
      <c r="MRD311" s="1182"/>
      <c r="MRE311" s="1182"/>
      <c r="MRF311" s="1182"/>
      <c r="MRG311" s="1182"/>
      <c r="MRH311" s="1182"/>
      <c r="MRI311" s="1182"/>
      <c r="MRJ311" s="1182"/>
      <c r="MRK311" s="1182"/>
      <c r="MRL311" s="1182"/>
      <c r="MRM311" s="1182"/>
      <c r="MRN311" s="1182"/>
      <c r="MRO311" s="1182"/>
      <c r="MRP311" s="1177"/>
      <c r="MRQ311" s="1182"/>
      <c r="MRR311" s="1182"/>
      <c r="MRS311" s="1182"/>
      <c r="MRT311" s="1182"/>
      <c r="MRU311" s="1182"/>
      <c r="MRV311" s="1182"/>
      <c r="MRW311" s="1182"/>
      <c r="MRX311" s="1182"/>
      <c r="MRY311" s="1182"/>
      <c r="MRZ311" s="1182"/>
      <c r="MSA311" s="1182"/>
      <c r="MSB311" s="1182"/>
      <c r="MSC311" s="1182"/>
      <c r="MSD311" s="1182"/>
      <c r="MSE311" s="1177"/>
      <c r="MSF311" s="1182"/>
      <c r="MSG311" s="1182"/>
      <c r="MSH311" s="1182"/>
      <c r="MSI311" s="1182"/>
      <c r="MSJ311" s="1182"/>
      <c r="MSK311" s="1182"/>
      <c r="MSL311" s="1182"/>
      <c r="MSM311" s="1182"/>
      <c r="MSN311" s="1182"/>
      <c r="MSO311" s="1182"/>
      <c r="MSP311" s="1182"/>
      <c r="MSQ311" s="1182"/>
      <c r="MSR311" s="1182"/>
      <c r="MSS311" s="1182"/>
      <c r="MST311" s="1177"/>
      <c r="MSU311" s="1182"/>
      <c r="MSV311" s="1182"/>
      <c r="MSW311" s="1182"/>
      <c r="MSX311" s="1182"/>
      <c r="MSY311" s="1182"/>
      <c r="MSZ311" s="1182"/>
      <c r="MTA311" s="1182"/>
      <c r="MTB311" s="1182"/>
      <c r="MTC311" s="1182"/>
      <c r="MTD311" s="1182"/>
      <c r="MTE311" s="1182"/>
      <c r="MTF311" s="1182"/>
      <c r="MTG311" s="1182"/>
      <c r="MTH311" s="1182"/>
      <c r="MTI311" s="1177"/>
      <c r="MTJ311" s="1182"/>
      <c r="MTK311" s="1182"/>
      <c r="MTL311" s="1182"/>
      <c r="MTM311" s="1182"/>
      <c r="MTN311" s="1182"/>
      <c r="MTO311" s="1182"/>
      <c r="MTP311" s="1182"/>
      <c r="MTQ311" s="1182"/>
      <c r="MTR311" s="1182"/>
      <c r="MTS311" s="1182"/>
      <c r="MTT311" s="1182"/>
      <c r="MTU311" s="1182"/>
      <c r="MTV311" s="1182"/>
      <c r="MTW311" s="1182"/>
      <c r="MTX311" s="1177"/>
      <c r="MTY311" s="1182"/>
      <c r="MTZ311" s="1182"/>
      <c r="MUA311" s="1182"/>
      <c r="MUB311" s="1182"/>
      <c r="MUC311" s="1182"/>
      <c r="MUD311" s="1182"/>
      <c r="MUE311" s="1182"/>
      <c r="MUF311" s="1182"/>
      <c r="MUG311" s="1182"/>
      <c r="MUH311" s="1182"/>
      <c r="MUI311" s="1182"/>
      <c r="MUJ311" s="1182"/>
      <c r="MUK311" s="1182"/>
      <c r="MUL311" s="1182"/>
      <c r="MUM311" s="1177"/>
      <c r="MUN311" s="1182"/>
      <c r="MUO311" s="1182"/>
      <c r="MUP311" s="1182"/>
      <c r="MUQ311" s="1182"/>
      <c r="MUR311" s="1182"/>
      <c r="MUS311" s="1182"/>
      <c r="MUT311" s="1182"/>
      <c r="MUU311" s="1182"/>
      <c r="MUV311" s="1182"/>
      <c r="MUW311" s="1182"/>
      <c r="MUX311" s="1182"/>
      <c r="MUY311" s="1182"/>
      <c r="MUZ311" s="1182"/>
      <c r="MVA311" s="1182"/>
      <c r="MVB311" s="1177"/>
      <c r="MVC311" s="1182"/>
      <c r="MVD311" s="1182"/>
      <c r="MVE311" s="1182"/>
      <c r="MVF311" s="1182"/>
      <c r="MVG311" s="1182"/>
      <c r="MVH311" s="1182"/>
      <c r="MVI311" s="1182"/>
      <c r="MVJ311" s="1182"/>
      <c r="MVK311" s="1182"/>
      <c r="MVL311" s="1182"/>
      <c r="MVM311" s="1182"/>
      <c r="MVN311" s="1182"/>
      <c r="MVO311" s="1182"/>
      <c r="MVP311" s="1182"/>
      <c r="MVQ311" s="1177"/>
      <c r="MVR311" s="1182"/>
      <c r="MVS311" s="1182"/>
      <c r="MVT311" s="1182"/>
      <c r="MVU311" s="1182"/>
      <c r="MVV311" s="1182"/>
      <c r="MVW311" s="1182"/>
      <c r="MVX311" s="1182"/>
      <c r="MVY311" s="1182"/>
      <c r="MVZ311" s="1182"/>
      <c r="MWA311" s="1182"/>
      <c r="MWB311" s="1182"/>
      <c r="MWC311" s="1182"/>
      <c r="MWD311" s="1182"/>
      <c r="MWE311" s="1182"/>
      <c r="MWF311" s="1177"/>
      <c r="MWG311" s="1182"/>
      <c r="MWH311" s="1182"/>
      <c r="MWI311" s="1182"/>
      <c r="MWJ311" s="1182"/>
      <c r="MWK311" s="1182"/>
      <c r="MWL311" s="1182"/>
      <c r="MWM311" s="1182"/>
      <c r="MWN311" s="1182"/>
      <c r="MWO311" s="1182"/>
      <c r="MWP311" s="1182"/>
      <c r="MWQ311" s="1182"/>
      <c r="MWR311" s="1182"/>
      <c r="MWS311" s="1182"/>
      <c r="MWT311" s="1182"/>
      <c r="MWU311" s="1177"/>
      <c r="MWV311" s="1182"/>
      <c r="MWW311" s="1182"/>
      <c r="MWX311" s="1182"/>
      <c r="MWY311" s="1182"/>
      <c r="MWZ311" s="1182"/>
      <c r="MXA311" s="1182"/>
      <c r="MXB311" s="1182"/>
      <c r="MXC311" s="1182"/>
      <c r="MXD311" s="1182"/>
      <c r="MXE311" s="1182"/>
      <c r="MXF311" s="1182"/>
      <c r="MXG311" s="1182"/>
      <c r="MXH311" s="1182"/>
      <c r="MXI311" s="1182"/>
      <c r="MXJ311" s="1177"/>
      <c r="MXK311" s="1182"/>
      <c r="MXL311" s="1182"/>
      <c r="MXM311" s="1182"/>
      <c r="MXN311" s="1182"/>
      <c r="MXO311" s="1182"/>
      <c r="MXP311" s="1182"/>
      <c r="MXQ311" s="1182"/>
      <c r="MXR311" s="1182"/>
      <c r="MXS311" s="1182"/>
      <c r="MXT311" s="1182"/>
      <c r="MXU311" s="1182"/>
      <c r="MXV311" s="1182"/>
      <c r="MXW311" s="1182"/>
      <c r="MXX311" s="1182"/>
      <c r="MXY311" s="1177"/>
      <c r="MXZ311" s="1182"/>
      <c r="MYA311" s="1182"/>
      <c r="MYB311" s="1182"/>
      <c r="MYC311" s="1182"/>
      <c r="MYD311" s="1182"/>
      <c r="MYE311" s="1182"/>
      <c r="MYF311" s="1182"/>
      <c r="MYG311" s="1182"/>
      <c r="MYH311" s="1182"/>
      <c r="MYI311" s="1182"/>
      <c r="MYJ311" s="1182"/>
      <c r="MYK311" s="1182"/>
      <c r="MYL311" s="1182"/>
      <c r="MYM311" s="1182"/>
      <c r="MYN311" s="1177"/>
      <c r="MYO311" s="1182"/>
      <c r="MYP311" s="1182"/>
      <c r="MYQ311" s="1182"/>
      <c r="MYR311" s="1182"/>
      <c r="MYS311" s="1182"/>
      <c r="MYT311" s="1182"/>
      <c r="MYU311" s="1182"/>
      <c r="MYV311" s="1182"/>
      <c r="MYW311" s="1182"/>
      <c r="MYX311" s="1182"/>
      <c r="MYY311" s="1182"/>
      <c r="MYZ311" s="1182"/>
      <c r="MZA311" s="1182"/>
      <c r="MZB311" s="1182"/>
      <c r="MZC311" s="1177"/>
      <c r="MZD311" s="1182"/>
      <c r="MZE311" s="1182"/>
      <c r="MZF311" s="1182"/>
      <c r="MZG311" s="1182"/>
      <c r="MZH311" s="1182"/>
      <c r="MZI311" s="1182"/>
      <c r="MZJ311" s="1182"/>
      <c r="MZK311" s="1182"/>
      <c r="MZL311" s="1182"/>
      <c r="MZM311" s="1182"/>
      <c r="MZN311" s="1182"/>
      <c r="MZO311" s="1182"/>
      <c r="MZP311" s="1182"/>
      <c r="MZQ311" s="1182"/>
      <c r="MZR311" s="1177"/>
      <c r="MZS311" s="1182"/>
      <c r="MZT311" s="1182"/>
      <c r="MZU311" s="1182"/>
      <c r="MZV311" s="1182"/>
      <c r="MZW311" s="1182"/>
      <c r="MZX311" s="1182"/>
      <c r="MZY311" s="1182"/>
      <c r="MZZ311" s="1182"/>
      <c r="NAA311" s="1182"/>
      <c r="NAB311" s="1182"/>
      <c r="NAC311" s="1182"/>
      <c r="NAD311" s="1182"/>
      <c r="NAE311" s="1182"/>
      <c r="NAF311" s="1182"/>
      <c r="NAG311" s="1177"/>
      <c r="NAH311" s="1182"/>
      <c r="NAI311" s="1182"/>
      <c r="NAJ311" s="1182"/>
      <c r="NAK311" s="1182"/>
      <c r="NAL311" s="1182"/>
      <c r="NAM311" s="1182"/>
      <c r="NAN311" s="1182"/>
      <c r="NAO311" s="1182"/>
      <c r="NAP311" s="1182"/>
      <c r="NAQ311" s="1182"/>
      <c r="NAR311" s="1182"/>
      <c r="NAS311" s="1182"/>
      <c r="NAT311" s="1182"/>
      <c r="NAU311" s="1182"/>
      <c r="NAV311" s="1177"/>
      <c r="NAW311" s="1182"/>
      <c r="NAX311" s="1182"/>
      <c r="NAY311" s="1182"/>
      <c r="NAZ311" s="1182"/>
      <c r="NBA311" s="1182"/>
      <c r="NBB311" s="1182"/>
      <c r="NBC311" s="1182"/>
      <c r="NBD311" s="1182"/>
      <c r="NBE311" s="1182"/>
      <c r="NBF311" s="1182"/>
      <c r="NBG311" s="1182"/>
      <c r="NBH311" s="1182"/>
      <c r="NBI311" s="1182"/>
      <c r="NBJ311" s="1182"/>
      <c r="NBK311" s="1177"/>
      <c r="NBL311" s="1182"/>
      <c r="NBM311" s="1182"/>
      <c r="NBN311" s="1182"/>
      <c r="NBO311" s="1182"/>
      <c r="NBP311" s="1182"/>
      <c r="NBQ311" s="1182"/>
      <c r="NBR311" s="1182"/>
      <c r="NBS311" s="1182"/>
      <c r="NBT311" s="1182"/>
      <c r="NBU311" s="1182"/>
      <c r="NBV311" s="1182"/>
      <c r="NBW311" s="1182"/>
      <c r="NBX311" s="1182"/>
      <c r="NBY311" s="1182"/>
      <c r="NBZ311" s="1177"/>
      <c r="NCA311" s="1182"/>
      <c r="NCB311" s="1182"/>
      <c r="NCC311" s="1182"/>
      <c r="NCD311" s="1182"/>
      <c r="NCE311" s="1182"/>
      <c r="NCF311" s="1182"/>
      <c r="NCG311" s="1182"/>
      <c r="NCH311" s="1182"/>
      <c r="NCI311" s="1182"/>
      <c r="NCJ311" s="1182"/>
      <c r="NCK311" s="1182"/>
      <c r="NCL311" s="1182"/>
      <c r="NCM311" s="1182"/>
      <c r="NCN311" s="1182"/>
      <c r="NCO311" s="1177"/>
      <c r="NCP311" s="1182"/>
      <c r="NCQ311" s="1182"/>
      <c r="NCR311" s="1182"/>
      <c r="NCS311" s="1182"/>
      <c r="NCT311" s="1182"/>
      <c r="NCU311" s="1182"/>
      <c r="NCV311" s="1182"/>
      <c r="NCW311" s="1182"/>
      <c r="NCX311" s="1182"/>
      <c r="NCY311" s="1182"/>
      <c r="NCZ311" s="1182"/>
      <c r="NDA311" s="1182"/>
      <c r="NDB311" s="1182"/>
      <c r="NDC311" s="1182"/>
      <c r="NDD311" s="1177"/>
      <c r="NDE311" s="1182"/>
      <c r="NDF311" s="1182"/>
      <c r="NDG311" s="1182"/>
      <c r="NDH311" s="1182"/>
      <c r="NDI311" s="1182"/>
      <c r="NDJ311" s="1182"/>
      <c r="NDK311" s="1182"/>
      <c r="NDL311" s="1182"/>
      <c r="NDM311" s="1182"/>
      <c r="NDN311" s="1182"/>
      <c r="NDO311" s="1182"/>
      <c r="NDP311" s="1182"/>
      <c r="NDQ311" s="1182"/>
      <c r="NDR311" s="1182"/>
      <c r="NDS311" s="1177"/>
      <c r="NDT311" s="1182"/>
      <c r="NDU311" s="1182"/>
      <c r="NDV311" s="1182"/>
      <c r="NDW311" s="1182"/>
      <c r="NDX311" s="1182"/>
      <c r="NDY311" s="1182"/>
      <c r="NDZ311" s="1182"/>
      <c r="NEA311" s="1182"/>
      <c r="NEB311" s="1182"/>
      <c r="NEC311" s="1182"/>
      <c r="NED311" s="1182"/>
      <c r="NEE311" s="1182"/>
      <c r="NEF311" s="1182"/>
      <c r="NEG311" s="1182"/>
      <c r="NEH311" s="1177"/>
      <c r="NEI311" s="1182"/>
      <c r="NEJ311" s="1182"/>
      <c r="NEK311" s="1182"/>
      <c r="NEL311" s="1182"/>
      <c r="NEM311" s="1182"/>
      <c r="NEN311" s="1182"/>
      <c r="NEO311" s="1182"/>
      <c r="NEP311" s="1182"/>
      <c r="NEQ311" s="1182"/>
      <c r="NER311" s="1182"/>
      <c r="NES311" s="1182"/>
      <c r="NET311" s="1182"/>
      <c r="NEU311" s="1182"/>
      <c r="NEV311" s="1182"/>
      <c r="NEW311" s="1177"/>
      <c r="NEX311" s="1182"/>
      <c r="NEY311" s="1182"/>
      <c r="NEZ311" s="1182"/>
      <c r="NFA311" s="1182"/>
      <c r="NFB311" s="1182"/>
      <c r="NFC311" s="1182"/>
      <c r="NFD311" s="1182"/>
      <c r="NFE311" s="1182"/>
      <c r="NFF311" s="1182"/>
      <c r="NFG311" s="1182"/>
      <c r="NFH311" s="1182"/>
      <c r="NFI311" s="1182"/>
      <c r="NFJ311" s="1182"/>
      <c r="NFK311" s="1182"/>
      <c r="NFL311" s="1177"/>
      <c r="NFM311" s="1182"/>
      <c r="NFN311" s="1182"/>
      <c r="NFO311" s="1182"/>
      <c r="NFP311" s="1182"/>
      <c r="NFQ311" s="1182"/>
      <c r="NFR311" s="1182"/>
      <c r="NFS311" s="1182"/>
      <c r="NFT311" s="1182"/>
      <c r="NFU311" s="1182"/>
      <c r="NFV311" s="1182"/>
      <c r="NFW311" s="1182"/>
      <c r="NFX311" s="1182"/>
      <c r="NFY311" s="1182"/>
      <c r="NFZ311" s="1182"/>
      <c r="NGA311" s="1177"/>
      <c r="NGB311" s="1182"/>
      <c r="NGC311" s="1182"/>
      <c r="NGD311" s="1182"/>
      <c r="NGE311" s="1182"/>
      <c r="NGF311" s="1182"/>
      <c r="NGG311" s="1182"/>
      <c r="NGH311" s="1182"/>
      <c r="NGI311" s="1182"/>
      <c r="NGJ311" s="1182"/>
      <c r="NGK311" s="1182"/>
      <c r="NGL311" s="1182"/>
      <c r="NGM311" s="1182"/>
      <c r="NGN311" s="1182"/>
      <c r="NGO311" s="1182"/>
      <c r="NGP311" s="1177"/>
      <c r="NGQ311" s="1182"/>
      <c r="NGR311" s="1182"/>
      <c r="NGS311" s="1182"/>
      <c r="NGT311" s="1182"/>
      <c r="NGU311" s="1182"/>
      <c r="NGV311" s="1182"/>
      <c r="NGW311" s="1182"/>
      <c r="NGX311" s="1182"/>
      <c r="NGY311" s="1182"/>
      <c r="NGZ311" s="1182"/>
      <c r="NHA311" s="1182"/>
      <c r="NHB311" s="1182"/>
      <c r="NHC311" s="1182"/>
      <c r="NHD311" s="1182"/>
      <c r="NHE311" s="1177"/>
      <c r="NHF311" s="1182"/>
      <c r="NHG311" s="1182"/>
      <c r="NHH311" s="1182"/>
      <c r="NHI311" s="1182"/>
      <c r="NHJ311" s="1182"/>
      <c r="NHK311" s="1182"/>
      <c r="NHL311" s="1182"/>
      <c r="NHM311" s="1182"/>
      <c r="NHN311" s="1182"/>
      <c r="NHO311" s="1182"/>
      <c r="NHP311" s="1182"/>
      <c r="NHQ311" s="1182"/>
      <c r="NHR311" s="1182"/>
      <c r="NHS311" s="1182"/>
      <c r="NHT311" s="1177"/>
      <c r="NHU311" s="1182"/>
      <c r="NHV311" s="1182"/>
      <c r="NHW311" s="1182"/>
      <c r="NHX311" s="1182"/>
      <c r="NHY311" s="1182"/>
      <c r="NHZ311" s="1182"/>
      <c r="NIA311" s="1182"/>
      <c r="NIB311" s="1182"/>
      <c r="NIC311" s="1182"/>
      <c r="NID311" s="1182"/>
      <c r="NIE311" s="1182"/>
      <c r="NIF311" s="1182"/>
      <c r="NIG311" s="1182"/>
      <c r="NIH311" s="1182"/>
      <c r="NII311" s="1177"/>
      <c r="NIJ311" s="1182"/>
      <c r="NIK311" s="1182"/>
      <c r="NIL311" s="1182"/>
      <c r="NIM311" s="1182"/>
      <c r="NIN311" s="1182"/>
      <c r="NIO311" s="1182"/>
      <c r="NIP311" s="1182"/>
      <c r="NIQ311" s="1182"/>
      <c r="NIR311" s="1182"/>
      <c r="NIS311" s="1182"/>
      <c r="NIT311" s="1182"/>
      <c r="NIU311" s="1182"/>
      <c r="NIV311" s="1182"/>
      <c r="NIW311" s="1182"/>
      <c r="NIX311" s="1177"/>
      <c r="NIY311" s="1182"/>
      <c r="NIZ311" s="1182"/>
      <c r="NJA311" s="1182"/>
      <c r="NJB311" s="1182"/>
      <c r="NJC311" s="1182"/>
      <c r="NJD311" s="1182"/>
      <c r="NJE311" s="1182"/>
      <c r="NJF311" s="1182"/>
      <c r="NJG311" s="1182"/>
      <c r="NJH311" s="1182"/>
      <c r="NJI311" s="1182"/>
      <c r="NJJ311" s="1182"/>
      <c r="NJK311" s="1182"/>
      <c r="NJL311" s="1182"/>
      <c r="NJM311" s="1177"/>
      <c r="NJN311" s="1182"/>
      <c r="NJO311" s="1182"/>
      <c r="NJP311" s="1182"/>
      <c r="NJQ311" s="1182"/>
      <c r="NJR311" s="1182"/>
      <c r="NJS311" s="1182"/>
      <c r="NJT311" s="1182"/>
      <c r="NJU311" s="1182"/>
      <c r="NJV311" s="1182"/>
      <c r="NJW311" s="1182"/>
      <c r="NJX311" s="1182"/>
      <c r="NJY311" s="1182"/>
      <c r="NJZ311" s="1182"/>
      <c r="NKA311" s="1182"/>
      <c r="NKB311" s="1177"/>
      <c r="NKC311" s="1182"/>
      <c r="NKD311" s="1182"/>
      <c r="NKE311" s="1182"/>
      <c r="NKF311" s="1182"/>
      <c r="NKG311" s="1182"/>
      <c r="NKH311" s="1182"/>
      <c r="NKI311" s="1182"/>
      <c r="NKJ311" s="1182"/>
      <c r="NKK311" s="1182"/>
      <c r="NKL311" s="1182"/>
      <c r="NKM311" s="1182"/>
      <c r="NKN311" s="1182"/>
      <c r="NKO311" s="1182"/>
      <c r="NKP311" s="1182"/>
      <c r="NKQ311" s="1177"/>
      <c r="NKR311" s="1182"/>
      <c r="NKS311" s="1182"/>
      <c r="NKT311" s="1182"/>
      <c r="NKU311" s="1182"/>
      <c r="NKV311" s="1182"/>
      <c r="NKW311" s="1182"/>
      <c r="NKX311" s="1182"/>
      <c r="NKY311" s="1182"/>
      <c r="NKZ311" s="1182"/>
      <c r="NLA311" s="1182"/>
      <c r="NLB311" s="1182"/>
      <c r="NLC311" s="1182"/>
      <c r="NLD311" s="1182"/>
      <c r="NLE311" s="1182"/>
      <c r="NLF311" s="1177"/>
      <c r="NLG311" s="1182"/>
      <c r="NLH311" s="1182"/>
      <c r="NLI311" s="1182"/>
      <c r="NLJ311" s="1182"/>
      <c r="NLK311" s="1182"/>
      <c r="NLL311" s="1182"/>
      <c r="NLM311" s="1182"/>
      <c r="NLN311" s="1182"/>
      <c r="NLO311" s="1182"/>
      <c r="NLP311" s="1182"/>
      <c r="NLQ311" s="1182"/>
      <c r="NLR311" s="1182"/>
      <c r="NLS311" s="1182"/>
      <c r="NLT311" s="1182"/>
      <c r="NLU311" s="1177"/>
      <c r="NLV311" s="1182"/>
      <c r="NLW311" s="1182"/>
      <c r="NLX311" s="1182"/>
      <c r="NLY311" s="1182"/>
      <c r="NLZ311" s="1182"/>
      <c r="NMA311" s="1182"/>
      <c r="NMB311" s="1182"/>
      <c r="NMC311" s="1182"/>
      <c r="NMD311" s="1182"/>
      <c r="NME311" s="1182"/>
      <c r="NMF311" s="1182"/>
      <c r="NMG311" s="1182"/>
      <c r="NMH311" s="1182"/>
      <c r="NMI311" s="1182"/>
      <c r="NMJ311" s="1177"/>
      <c r="NMK311" s="1182"/>
      <c r="NML311" s="1182"/>
      <c r="NMM311" s="1182"/>
      <c r="NMN311" s="1182"/>
      <c r="NMO311" s="1182"/>
      <c r="NMP311" s="1182"/>
      <c r="NMQ311" s="1182"/>
      <c r="NMR311" s="1182"/>
      <c r="NMS311" s="1182"/>
      <c r="NMT311" s="1182"/>
      <c r="NMU311" s="1182"/>
      <c r="NMV311" s="1182"/>
      <c r="NMW311" s="1182"/>
      <c r="NMX311" s="1182"/>
      <c r="NMY311" s="1177"/>
      <c r="NMZ311" s="1182"/>
      <c r="NNA311" s="1182"/>
      <c r="NNB311" s="1182"/>
      <c r="NNC311" s="1182"/>
      <c r="NND311" s="1182"/>
      <c r="NNE311" s="1182"/>
      <c r="NNF311" s="1182"/>
      <c r="NNG311" s="1182"/>
      <c r="NNH311" s="1182"/>
      <c r="NNI311" s="1182"/>
      <c r="NNJ311" s="1182"/>
      <c r="NNK311" s="1182"/>
      <c r="NNL311" s="1182"/>
      <c r="NNM311" s="1182"/>
      <c r="NNN311" s="1177"/>
      <c r="NNO311" s="1182"/>
      <c r="NNP311" s="1182"/>
      <c r="NNQ311" s="1182"/>
      <c r="NNR311" s="1182"/>
      <c r="NNS311" s="1182"/>
      <c r="NNT311" s="1182"/>
      <c r="NNU311" s="1182"/>
      <c r="NNV311" s="1182"/>
      <c r="NNW311" s="1182"/>
      <c r="NNX311" s="1182"/>
      <c r="NNY311" s="1182"/>
      <c r="NNZ311" s="1182"/>
      <c r="NOA311" s="1182"/>
      <c r="NOB311" s="1182"/>
      <c r="NOC311" s="1177"/>
      <c r="NOD311" s="1182"/>
      <c r="NOE311" s="1182"/>
      <c r="NOF311" s="1182"/>
      <c r="NOG311" s="1182"/>
      <c r="NOH311" s="1182"/>
      <c r="NOI311" s="1182"/>
      <c r="NOJ311" s="1182"/>
      <c r="NOK311" s="1182"/>
      <c r="NOL311" s="1182"/>
      <c r="NOM311" s="1182"/>
      <c r="NON311" s="1182"/>
      <c r="NOO311" s="1182"/>
      <c r="NOP311" s="1182"/>
      <c r="NOQ311" s="1182"/>
      <c r="NOR311" s="1177"/>
      <c r="NOS311" s="1182"/>
      <c r="NOT311" s="1182"/>
      <c r="NOU311" s="1182"/>
      <c r="NOV311" s="1182"/>
      <c r="NOW311" s="1182"/>
      <c r="NOX311" s="1182"/>
      <c r="NOY311" s="1182"/>
      <c r="NOZ311" s="1182"/>
      <c r="NPA311" s="1182"/>
      <c r="NPB311" s="1182"/>
      <c r="NPC311" s="1182"/>
      <c r="NPD311" s="1182"/>
      <c r="NPE311" s="1182"/>
      <c r="NPF311" s="1182"/>
      <c r="NPG311" s="1177"/>
      <c r="NPH311" s="1182"/>
      <c r="NPI311" s="1182"/>
      <c r="NPJ311" s="1182"/>
      <c r="NPK311" s="1182"/>
      <c r="NPL311" s="1182"/>
      <c r="NPM311" s="1182"/>
      <c r="NPN311" s="1182"/>
      <c r="NPO311" s="1182"/>
      <c r="NPP311" s="1182"/>
      <c r="NPQ311" s="1182"/>
      <c r="NPR311" s="1182"/>
      <c r="NPS311" s="1182"/>
      <c r="NPT311" s="1182"/>
      <c r="NPU311" s="1182"/>
      <c r="NPV311" s="1177"/>
      <c r="NPW311" s="1182"/>
      <c r="NPX311" s="1182"/>
      <c r="NPY311" s="1182"/>
      <c r="NPZ311" s="1182"/>
      <c r="NQA311" s="1182"/>
      <c r="NQB311" s="1182"/>
      <c r="NQC311" s="1182"/>
      <c r="NQD311" s="1182"/>
      <c r="NQE311" s="1182"/>
      <c r="NQF311" s="1182"/>
      <c r="NQG311" s="1182"/>
      <c r="NQH311" s="1182"/>
      <c r="NQI311" s="1182"/>
      <c r="NQJ311" s="1182"/>
      <c r="NQK311" s="1177"/>
      <c r="NQL311" s="1182"/>
      <c r="NQM311" s="1182"/>
      <c r="NQN311" s="1182"/>
      <c r="NQO311" s="1182"/>
      <c r="NQP311" s="1182"/>
      <c r="NQQ311" s="1182"/>
      <c r="NQR311" s="1182"/>
      <c r="NQS311" s="1182"/>
      <c r="NQT311" s="1182"/>
      <c r="NQU311" s="1182"/>
      <c r="NQV311" s="1182"/>
      <c r="NQW311" s="1182"/>
      <c r="NQX311" s="1182"/>
      <c r="NQY311" s="1182"/>
      <c r="NQZ311" s="1177"/>
      <c r="NRA311" s="1182"/>
      <c r="NRB311" s="1182"/>
      <c r="NRC311" s="1182"/>
      <c r="NRD311" s="1182"/>
      <c r="NRE311" s="1182"/>
      <c r="NRF311" s="1182"/>
      <c r="NRG311" s="1182"/>
      <c r="NRH311" s="1182"/>
      <c r="NRI311" s="1182"/>
      <c r="NRJ311" s="1182"/>
      <c r="NRK311" s="1182"/>
      <c r="NRL311" s="1182"/>
      <c r="NRM311" s="1182"/>
      <c r="NRN311" s="1182"/>
      <c r="NRO311" s="1177"/>
      <c r="NRP311" s="1182"/>
      <c r="NRQ311" s="1182"/>
      <c r="NRR311" s="1182"/>
      <c r="NRS311" s="1182"/>
      <c r="NRT311" s="1182"/>
      <c r="NRU311" s="1182"/>
      <c r="NRV311" s="1182"/>
      <c r="NRW311" s="1182"/>
      <c r="NRX311" s="1182"/>
      <c r="NRY311" s="1182"/>
      <c r="NRZ311" s="1182"/>
      <c r="NSA311" s="1182"/>
      <c r="NSB311" s="1182"/>
      <c r="NSC311" s="1182"/>
      <c r="NSD311" s="1177"/>
      <c r="NSE311" s="1182"/>
      <c r="NSF311" s="1182"/>
      <c r="NSG311" s="1182"/>
      <c r="NSH311" s="1182"/>
      <c r="NSI311" s="1182"/>
      <c r="NSJ311" s="1182"/>
      <c r="NSK311" s="1182"/>
      <c r="NSL311" s="1182"/>
      <c r="NSM311" s="1182"/>
      <c r="NSN311" s="1182"/>
      <c r="NSO311" s="1182"/>
      <c r="NSP311" s="1182"/>
      <c r="NSQ311" s="1182"/>
      <c r="NSR311" s="1182"/>
      <c r="NSS311" s="1177"/>
      <c r="NST311" s="1182"/>
      <c r="NSU311" s="1182"/>
      <c r="NSV311" s="1182"/>
      <c r="NSW311" s="1182"/>
      <c r="NSX311" s="1182"/>
      <c r="NSY311" s="1182"/>
      <c r="NSZ311" s="1182"/>
      <c r="NTA311" s="1182"/>
      <c r="NTB311" s="1182"/>
      <c r="NTC311" s="1182"/>
      <c r="NTD311" s="1182"/>
      <c r="NTE311" s="1182"/>
      <c r="NTF311" s="1182"/>
      <c r="NTG311" s="1182"/>
      <c r="NTH311" s="1177"/>
      <c r="NTI311" s="1182"/>
      <c r="NTJ311" s="1182"/>
      <c r="NTK311" s="1182"/>
      <c r="NTL311" s="1182"/>
      <c r="NTM311" s="1182"/>
      <c r="NTN311" s="1182"/>
      <c r="NTO311" s="1182"/>
      <c r="NTP311" s="1182"/>
      <c r="NTQ311" s="1182"/>
      <c r="NTR311" s="1182"/>
      <c r="NTS311" s="1182"/>
      <c r="NTT311" s="1182"/>
      <c r="NTU311" s="1182"/>
      <c r="NTV311" s="1182"/>
      <c r="NTW311" s="1177"/>
      <c r="NTX311" s="1182"/>
      <c r="NTY311" s="1182"/>
      <c r="NTZ311" s="1182"/>
      <c r="NUA311" s="1182"/>
      <c r="NUB311" s="1182"/>
      <c r="NUC311" s="1182"/>
      <c r="NUD311" s="1182"/>
      <c r="NUE311" s="1182"/>
      <c r="NUF311" s="1182"/>
      <c r="NUG311" s="1182"/>
      <c r="NUH311" s="1182"/>
      <c r="NUI311" s="1182"/>
      <c r="NUJ311" s="1182"/>
      <c r="NUK311" s="1182"/>
      <c r="NUL311" s="1177"/>
      <c r="NUM311" s="1182"/>
      <c r="NUN311" s="1182"/>
      <c r="NUO311" s="1182"/>
      <c r="NUP311" s="1182"/>
      <c r="NUQ311" s="1182"/>
      <c r="NUR311" s="1182"/>
      <c r="NUS311" s="1182"/>
      <c r="NUT311" s="1182"/>
      <c r="NUU311" s="1182"/>
      <c r="NUV311" s="1182"/>
      <c r="NUW311" s="1182"/>
      <c r="NUX311" s="1182"/>
      <c r="NUY311" s="1182"/>
      <c r="NUZ311" s="1182"/>
      <c r="NVA311" s="1177"/>
      <c r="NVB311" s="1182"/>
      <c r="NVC311" s="1182"/>
      <c r="NVD311" s="1182"/>
      <c r="NVE311" s="1182"/>
      <c r="NVF311" s="1182"/>
      <c r="NVG311" s="1182"/>
      <c r="NVH311" s="1182"/>
      <c r="NVI311" s="1182"/>
      <c r="NVJ311" s="1182"/>
      <c r="NVK311" s="1182"/>
      <c r="NVL311" s="1182"/>
      <c r="NVM311" s="1182"/>
      <c r="NVN311" s="1182"/>
      <c r="NVO311" s="1182"/>
      <c r="NVP311" s="1177"/>
      <c r="NVQ311" s="1182"/>
      <c r="NVR311" s="1182"/>
      <c r="NVS311" s="1182"/>
      <c r="NVT311" s="1182"/>
      <c r="NVU311" s="1182"/>
      <c r="NVV311" s="1182"/>
      <c r="NVW311" s="1182"/>
      <c r="NVX311" s="1182"/>
      <c r="NVY311" s="1182"/>
      <c r="NVZ311" s="1182"/>
      <c r="NWA311" s="1182"/>
      <c r="NWB311" s="1182"/>
      <c r="NWC311" s="1182"/>
      <c r="NWD311" s="1182"/>
      <c r="NWE311" s="1177"/>
      <c r="NWF311" s="1182"/>
      <c r="NWG311" s="1182"/>
      <c r="NWH311" s="1182"/>
      <c r="NWI311" s="1182"/>
      <c r="NWJ311" s="1182"/>
      <c r="NWK311" s="1182"/>
      <c r="NWL311" s="1182"/>
      <c r="NWM311" s="1182"/>
      <c r="NWN311" s="1182"/>
      <c r="NWO311" s="1182"/>
      <c r="NWP311" s="1182"/>
      <c r="NWQ311" s="1182"/>
      <c r="NWR311" s="1182"/>
      <c r="NWS311" s="1182"/>
      <c r="NWT311" s="1177"/>
      <c r="NWU311" s="1182"/>
      <c r="NWV311" s="1182"/>
      <c r="NWW311" s="1182"/>
      <c r="NWX311" s="1182"/>
      <c r="NWY311" s="1182"/>
      <c r="NWZ311" s="1182"/>
      <c r="NXA311" s="1182"/>
      <c r="NXB311" s="1182"/>
      <c r="NXC311" s="1182"/>
      <c r="NXD311" s="1182"/>
      <c r="NXE311" s="1182"/>
      <c r="NXF311" s="1182"/>
      <c r="NXG311" s="1182"/>
      <c r="NXH311" s="1182"/>
      <c r="NXI311" s="1177"/>
      <c r="NXJ311" s="1182"/>
      <c r="NXK311" s="1182"/>
      <c r="NXL311" s="1182"/>
      <c r="NXM311" s="1182"/>
      <c r="NXN311" s="1182"/>
      <c r="NXO311" s="1182"/>
      <c r="NXP311" s="1182"/>
      <c r="NXQ311" s="1182"/>
      <c r="NXR311" s="1182"/>
      <c r="NXS311" s="1182"/>
      <c r="NXT311" s="1182"/>
      <c r="NXU311" s="1182"/>
      <c r="NXV311" s="1182"/>
      <c r="NXW311" s="1182"/>
      <c r="NXX311" s="1177"/>
      <c r="NXY311" s="1182"/>
      <c r="NXZ311" s="1182"/>
      <c r="NYA311" s="1182"/>
      <c r="NYB311" s="1182"/>
      <c r="NYC311" s="1182"/>
      <c r="NYD311" s="1182"/>
      <c r="NYE311" s="1182"/>
      <c r="NYF311" s="1182"/>
      <c r="NYG311" s="1182"/>
      <c r="NYH311" s="1182"/>
      <c r="NYI311" s="1182"/>
      <c r="NYJ311" s="1182"/>
      <c r="NYK311" s="1182"/>
      <c r="NYL311" s="1182"/>
      <c r="NYM311" s="1177"/>
      <c r="NYN311" s="1182"/>
      <c r="NYO311" s="1182"/>
      <c r="NYP311" s="1182"/>
      <c r="NYQ311" s="1182"/>
      <c r="NYR311" s="1182"/>
      <c r="NYS311" s="1182"/>
      <c r="NYT311" s="1182"/>
      <c r="NYU311" s="1182"/>
      <c r="NYV311" s="1182"/>
      <c r="NYW311" s="1182"/>
      <c r="NYX311" s="1182"/>
      <c r="NYY311" s="1182"/>
      <c r="NYZ311" s="1182"/>
      <c r="NZA311" s="1182"/>
      <c r="NZB311" s="1177"/>
      <c r="NZC311" s="1182"/>
      <c r="NZD311" s="1182"/>
      <c r="NZE311" s="1182"/>
      <c r="NZF311" s="1182"/>
      <c r="NZG311" s="1182"/>
      <c r="NZH311" s="1182"/>
      <c r="NZI311" s="1182"/>
      <c r="NZJ311" s="1182"/>
      <c r="NZK311" s="1182"/>
      <c r="NZL311" s="1182"/>
      <c r="NZM311" s="1182"/>
      <c r="NZN311" s="1182"/>
      <c r="NZO311" s="1182"/>
      <c r="NZP311" s="1182"/>
      <c r="NZQ311" s="1177"/>
      <c r="NZR311" s="1182"/>
      <c r="NZS311" s="1182"/>
      <c r="NZT311" s="1182"/>
      <c r="NZU311" s="1182"/>
      <c r="NZV311" s="1182"/>
      <c r="NZW311" s="1182"/>
      <c r="NZX311" s="1182"/>
      <c r="NZY311" s="1182"/>
      <c r="NZZ311" s="1182"/>
      <c r="OAA311" s="1182"/>
      <c r="OAB311" s="1182"/>
      <c r="OAC311" s="1182"/>
      <c r="OAD311" s="1182"/>
      <c r="OAE311" s="1182"/>
      <c r="OAF311" s="1177"/>
      <c r="OAG311" s="1182"/>
      <c r="OAH311" s="1182"/>
      <c r="OAI311" s="1182"/>
      <c r="OAJ311" s="1182"/>
      <c r="OAK311" s="1182"/>
      <c r="OAL311" s="1182"/>
      <c r="OAM311" s="1182"/>
      <c r="OAN311" s="1182"/>
      <c r="OAO311" s="1182"/>
      <c r="OAP311" s="1182"/>
      <c r="OAQ311" s="1182"/>
      <c r="OAR311" s="1182"/>
      <c r="OAS311" s="1182"/>
      <c r="OAT311" s="1182"/>
      <c r="OAU311" s="1177"/>
      <c r="OAV311" s="1182"/>
      <c r="OAW311" s="1182"/>
      <c r="OAX311" s="1182"/>
      <c r="OAY311" s="1182"/>
      <c r="OAZ311" s="1182"/>
      <c r="OBA311" s="1182"/>
      <c r="OBB311" s="1182"/>
      <c r="OBC311" s="1182"/>
      <c r="OBD311" s="1182"/>
      <c r="OBE311" s="1182"/>
      <c r="OBF311" s="1182"/>
      <c r="OBG311" s="1182"/>
      <c r="OBH311" s="1182"/>
      <c r="OBI311" s="1182"/>
      <c r="OBJ311" s="1177"/>
      <c r="OBK311" s="1182"/>
      <c r="OBL311" s="1182"/>
      <c r="OBM311" s="1182"/>
      <c r="OBN311" s="1182"/>
      <c r="OBO311" s="1182"/>
      <c r="OBP311" s="1182"/>
      <c r="OBQ311" s="1182"/>
      <c r="OBR311" s="1182"/>
      <c r="OBS311" s="1182"/>
      <c r="OBT311" s="1182"/>
      <c r="OBU311" s="1182"/>
      <c r="OBV311" s="1182"/>
      <c r="OBW311" s="1182"/>
      <c r="OBX311" s="1182"/>
      <c r="OBY311" s="1177"/>
      <c r="OBZ311" s="1182"/>
      <c r="OCA311" s="1182"/>
      <c r="OCB311" s="1182"/>
      <c r="OCC311" s="1182"/>
      <c r="OCD311" s="1182"/>
      <c r="OCE311" s="1182"/>
      <c r="OCF311" s="1182"/>
      <c r="OCG311" s="1182"/>
      <c r="OCH311" s="1182"/>
      <c r="OCI311" s="1182"/>
      <c r="OCJ311" s="1182"/>
      <c r="OCK311" s="1182"/>
      <c r="OCL311" s="1182"/>
      <c r="OCM311" s="1182"/>
      <c r="OCN311" s="1177"/>
      <c r="OCO311" s="1182"/>
      <c r="OCP311" s="1182"/>
      <c r="OCQ311" s="1182"/>
      <c r="OCR311" s="1182"/>
      <c r="OCS311" s="1182"/>
      <c r="OCT311" s="1182"/>
      <c r="OCU311" s="1182"/>
      <c r="OCV311" s="1182"/>
      <c r="OCW311" s="1182"/>
      <c r="OCX311" s="1182"/>
      <c r="OCY311" s="1182"/>
      <c r="OCZ311" s="1182"/>
      <c r="ODA311" s="1182"/>
      <c r="ODB311" s="1182"/>
      <c r="ODC311" s="1177"/>
      <c r="ODD311" s="1182"/>
      <c r="ODE311" s="1182"/>
      <c r="ODF311" s="1182"/>
      <c r="ODG311" s="1182"/>
      <c r="ODH311" s="1182"/>
      <c r="ODI311" s="1182"/>
      <c r="ODJ311" s="1182"/>
      <c r="ODK311" s="1182"/>
      <c r="ODL311" s="1182"/>
      <c r="ODM311" s="1182"/>
      <c r="ODN311" s="1182"/>
      <c r="ODO311" s="1182"/>
      <c r="ODP311" s="1182"/>
      <c r="ODQ311" s="1182"/>
      <c r="ODR311" s="1177"/>
      <c r="ODS311" s="1182"/>
      <c r="ODT311" s="1182"/>
      <c r="ODU311" s="1182"/>
      <c r="ODV311" s="1182"/>
      <c r="ODW311" s="1182"/>
      <c r="ODX311" s="1182"/>
      <c r="ODY311" s="1182"/>
      <c r="ODZ311" s="1182"/>
      <c r="OEA311" s="1182"/>
      <c r="OEB311" s="1182"/>
      <c r="OEC311" s="1182"/>
      <c r="OED311" s="1182"/>
      <c r="OEE311" s="1182"/>
      <c r="OEF311" s="1182"/>
      <c r="OEG311" s="1177"/>
      <c r="OEH311" s="1182"/>
      <c r="OEI311" s="1182"/>
      <c r="OEJ311" s="1182"/>
      <c r="OEK311" s="1182"/>
      <c r="OEL311" s="1182"/>
      <c r="OEM311" s="1182"/>
      <c r="OEN311" s="1182"/>
      <c r="OEO311" s="1182"/>
      <c r="OEP311" s="1182"/>
      <c r="OEQ311" s="1182"/>
      <c r="OER311" s="1182"/>
      <c r="OES311" s="1182"/>
      <c r="OET311" s="1182"/>
      <c r="OEU311" s="1182"/>
      <c r="OEV311" s="1177"/>
      <c r="OEW311" s="1182"/>
      <c r="OEX311" s="1182"/>
      <c r="OEY311" s="1182"/>
      <c r="OEZ311" s="1182"/>
      <c r="OFA311" s="1182"/>
      <c r="OFB311" s="1182"/>
      <c r="OFC311" s="1182"/>
      <c r="OFD311" s="1182"/>
      <c r="OFE311" s="1182"/>
      <c r="OFF311" s="1182"/>
      <c r="OFG311" s="1182"/>
      <c r="OFH311" s="1182"/>
      <c r="OFI311" s="1182"/>
      <c r="OFJ311" s="1182"/>
      <c r="OFK311" s="1177"/>
      <c r="OFL311" s="1182"/>
      <c r="OFM311" s="1182"/>
      <c r="OFN311" s="1182"/>
      <c r="OFO311" s="1182"/>
      <c r="OFP311" s="1182"/>
      <c r="OFQ311" s="1182"/>
      <c r="OFR311" s="1182"/>
      <c r="OFS311" s="1182"/>
      <c r="OFT311" s="1182"/>
      <c r="OFU311" s="1182"/>
      <c r="OFV311" s="1182"/>
      <c r="OFW311" s="1182"/>
      <c r="OFX311" s="1182"/>
      <c r="OFY311" s="1182"/>
      <c r="OFZ311" s="1177"/>
      <c r="OGA311" s="1182"/>
      <c r="OGB311" s="1182"/>
      <c r="OGC311" s="1182"/>
      <c r="OGD311" s="1182"/>
      <c r="OGE311" s="1182"/>
      <c r="OGF311" s="1182"/>
      <c r="OGG311" s="1182"/>
      <c r="OGH311" s="1182"/>
      <c r="OGI311" s="1182"/>
      <c r="OGJ311" s="1182"/>
      <c r="OGK311" s="1182"/>
      <c r="OGL311" s="1182"/>
      <c r="OGM311" s="1182"/>
      <c r="OGN311" s="1182"/>
      <c r="OGO311" s="1177"/>
      <c r="OGP311" s="1182"/>
      <c r="OGQ311" s="1182"/>
      <c r="OGR311" s="1182"/>
      <c r="OGS311" s="1182"/>
      <c r="OGT311" s="1182"/>
      <c r="OGU311" s="1182"/>
      <c r="OGV311" s="1182"/>
      <c r="OGW311" s="1182"/>
      <c r="OGX311" s="1182"/>
      <c r="OGY311" s="1182"/>
      <c r="OGZ311" s="1182"/>
      <c r="OHA311" s="1182"/>
      <c r="OHB311" s="1182"/>
      <c r="OHC311" s="1182"/>
      <c r="OHD311" s="1177"/>
      <c r="OHE311" s="1182"/>
      <c r="OHF311" s="1182"/>
      <c r="OHG311" s="1182"/>
      <c r="OHH311" s="1182"/>
      <c r="OHI311" s="1182"/>
      <c r="OHJ311" s="1182"/>
      <c r="OHK311" s="1182"/>
      <c r="OHL311" s="1182"/>
      <c r="OHM311" s="1182"/>
      <c r="OHN311" s="1182"/>
      <c r="OHO311" s="1182"/>
      <c r="OHP311" s="1182"/>
      <c r="OHQ311" s="1182"/>
      <c r="OHR311" s="1182"/>
      <c r="OHS311" s="1177"/>
      <c r="OHT311" s="1182"/>
      <c r="OHU311" s="1182"/>
      <c r="OHV311" s="1182"/>
      <c r="OHW311" s="1182"/>
      <c r="OHX311" s="1182"/>
      <c r="OHY311" s="1182"/>
      <c r="OHZ311" s="1182"/>
      <c r="OIA311" s="1182"/>
      <c r="OIB311" s="1182"/>
      <c r="OIC311" s="1182"/>
      <c r="OID311" s="1182"/>
      <c r="OIE311" s="1182"/>
      <c r="OIF311" s="1182"/>
      <c r="OIG311" s="1182"/>
      <c r="OIH311" s="1177"/>
      <c r="OII311" s="1182"/>
      <c r="OIJ311" s="1182"/>
      <c r="OIK311" s="1182"/>
      <c r="OIL311" s="1182"/>
      <c r="OIM311" s="1182"/>
      <c r="OIN311" s="1182"/>
      <c r="OIO311" s="1182"/>
      <c r="OIP311" s="1182"/>
      <c r="OIQ311" s="1182"/>
      <c r="OIR311" s="1182"/>
      <c r="OIS311" s="1182"/>
      <c r="OIT311" s="1182"/>
      <c r="OIU311" s="1182"/>
      <c r="OIV311" s="1182"/>
      <c r="OIW311" s="1177"/>
      <c r="OIX311" s="1182"/>
      <c r="OIY311" s="1182"/>
      <c r="OIZ311" s="1182"/>
      <c r="OJA311" s="1182"/>
      <c r="OJB311" s="1182"/>
      <c r="OJC311" s="1182"/>
      <c r="OJD311" s="1182"/>
      <c r="OJE311" s="1182"/>
      <c r="OJF311" s="1182"/>
      <c r="OJG311" s="1182"/>
      <c r="OJH311" s="1182"/>
      <c r="OJI311" s="1182"/>
      <c r="OJJ311" s="1182"/>
      <c r="OJK311" s="1182"/>
      <c r="OJL311" s="1177"/>
      <c r="OJM311" s="1182"/>
      <c r="OJN311" s="1182"/>
      <c r="OJO311" s="1182"/>
      <c r="OJP311" s="1182"/>
      <c r="OJQ311" s="1182"/>
      <c r="OJR311" s="1182"/>
      <c r="OJS311" s="1182"/>
      <c r="OJT311" s="1182"/>
      <c r="OJU311" s="1182"/>
      <c r="OJV311" s="1182"/>
      <c r="OJW311" s="1182"/>
      <c r="OJX311" s="1182"/>
      <c r="OJY311" s="1182"/>
      <c r="OJZ311" s="1182"/>
      <c r="OKA311" s="1177"/>
      <c r="OKB311" s="1182"/>
      <c r="OKC311" s="1182"/>
      <c r="OKD311" s="1182"/>
      <c r="OKE311" s="1182"/>
      <c r="OKF311" s="1182"/>
      <c r="OKG311" s="1182"/>
      <c r="OKH311" s="1182"/>
      <c r="OKI311" s="1182"/>
      <c r="OKJ311" s="1182"/>
      <c r="OKK311" s="1182"/>
      <c r="OKL311" s="1182"/>
      <c r="OKM311" s="1182"/>
      <c r="OKN311" s="1182"/>
      <c r="OKO311" s="1182"/>
      <c r="OKP311" s="1177"/>
      <c r="OKQ311" s="1182"/>
      <c r="OKR311" s="1182"/>
      <c r="OKS311" s="1182"/>
      <c r="OKT311" s="1182"/>
      <c r="OKU311" s="1182"/>
      <c r="OKV311" s="1182"/>
      <c r="OKW311" s="1182"/>
      <c r="OKX311" s="1182"/>
      <c r="OKY311" s="1182"/>
      <c r="OKZ311" s="1182"/>
      <c r="OLA311" s="1182"/>
      <c r="OLB311" s="1182"/>
      <c r="OLC311" s="1182"/>
      <c r="OLD311" s="1182"/>
      <c r="OLE311" s="1177"/>
      <c r="OLF311" s="1182"/>
      <c r="OLG311" s="1182"/>
      <c r="OLH311" s="1182"/>
      <c r="OLI311" s="1182"/>
      <c r="OLJ311" s="1182"/>
      <c r="OLK311" s="1182"/>
      <c r="OLL311" s="1182"/>
      <c r="OLM311" s="1182"/>
      <c r="OLN311" s="1182"/>
      <c r="OLO311" s="1182"/>
      <c r="OLP311" s="1182"/>
      <c r="OLQ311" s="1182"/>
      <c r="OLR311" s="1182"/>
      <c r="OLS311" s="1182"/>
      <c r="OLT311" s="1177"/>
      <c r="OLU311" s="1182"/>
      <c r="OLV311" s="1182"/>
      <c r="OLW311" s="1182"/>
      <c r="OLX311" s="1182"/>
      <c r="OLY311" s="1182"/>
      <c r="OLZ311" s="1182"/>
      <c r="OMA311" s="1182"/>
      <c r="OMB311" s="1182"/>
      <c r="OMC311" s="1182"/>
      <c r="OMD311" s="1182"/>
      <c r="OME311" s="1182"/>
      <c r="OMF311" s="1182"/>
      <c r="OMG311" s="1182"/>
      <c r="OMH311" s="1182"/>
      <c r="OMI311" s="1177"/>
      <c r="OMJ311" s="1182"/>
      <c r="OMK311" s="1182"/>
      <c r="OML311" s="1182"/>
      <c r="OMM311" s="1182"/>
      <c r="OMN311" s="1182"/>
      <c r="OMO311" s="1182"/>
      <c r="OMP311" s="1182"/>
      <c r="OMQ311" s="1182"/>
      <c r="OMR311" s="1182"/>
      <c r="OMS311" s="1182"/>
      <c r="OMT311" s="1182"/>
      <c r="OMU311" s="1182"/>
      <c r="OMV311" s="1182"/>
      <c r="OMW311" s="1182"/>
      <c r="OMX311" s="1177"/>
      <c r="OMY311" s="1182"/>
      <c r="OMZ311" s="1182"/>
      <c r="ONA311" s="1182"/>
      <c r="ONB311" s="1182"/>
      <c r="ONC311" s="1182"/>
      <c r="OND311" s="1182"/>
      <c r="ONE311" s="1182"/>
      <c r="ONF311" s="1182"/>
      <c r="ONG311" s="1182"/>
      <c r="ONH311" s="1182"/>
      <c r="ONI311" s="1182"/>
      <c r="ONJ311" s="1182"/>
      <c r="ONK311" s="1182"/>
      <c r="ONL311" s="1182"/>
      <c r="ONM311" s="1177"/>
      <c r="ONN311" s="1182"/>
      <c r="ONO311" s="1182"/>
      <c r="ONP311" s="1182"/>
      <c r="ONQ311" s="1182"/>
      <c r="ONR311" s="1182"/>
      <c r="ONS311" s="1182"/>
      <c r="ONT311" s="1182"/>
      <c r="ONU311" s="1182"/>
      <c r="ONV311" s="1182"/>
      <c r="ONW311" s="1182"/>
      <c r="ONX311" s="1182"/>
      <c r="ONY311" s="1182"/>
      <c r="ONZ311" s="1182"/>
      <c r="OOA311" s="1182"/>
      <c r="OOB311" s="1177"/>
      <c r="OOC311" s="1182"/>
      <c r="OOD311" s="1182"/>
      <c r="OOE311" s="1182"/>
      <c r="OOF311" s="1182"/>
      <c r="OOG311" s="1182"/>
      <c r="OOH311" s="1182"/>
      <c r="OOI311" s="1182"/>
      <c r="OOJ311" s="1182"/>
      <c r="OOK311" s="1182"/>
      <c r="OOL311" s="1182"/>
      <c r="OOM311" s="1182"/>
      <c r="OON311" s="1182"/>
      <c r="OOO311" s="1182"/>
      <c r="OOP311" s="1182"/>
      <c r="OOQ311" s="1177"/>
      <c r="OOR311" s="1182"/>
      <c r="OOS311" s="1182"/>
      <c r="OOT311" s="1182"/>
      <c r="OOU311" s="1182"/>
      <c r="OOV311" s="1182"/>
      <c r="OOW311" s="1182"/>
      <c r="OOX311" s="1182"/>
      <c r="OOY311" s="1182"/>
      <c r="OOZ311" s="1182"/>
      <c r="OPA311" s="1182"/>
      <c r="OPB311" s="1182"/>
      <c r="OPC311" s="1182"/>
      <c r="OPD311" s="1182"/>
      <c r="OPE311" s="1182"/>
      <c r="OPF311" s="1177"/>
      <c r="OPG311" s="1182"/>
      <c r="OPH311" s="1182"/>
      <c r="OPI311" s="1182"/>
      <c r="OPJ311" s="1182"/>
      <c r="OPK311" s="1182"/>
      <c r="OPL311" s="1182"/>
      <c r="OPM311" s="1182"/>
      <c r="OPN311" s="1182"/>
      <c r="OPO311" s="1182"/>
      <c r="OPP311" s="1182"/>
      <c r="OPQ311" s="1182"/>
      <c r="OPR311" s="1182"/>
      <c r="OPS311" s="1182"/>
      <c r="OPT311" s="1182"/>
      <c r="OPU311" s="1177"/>
      <c r="OPV311" s="1182"/>
      <c r="OPW311" s="1182"/>
      <c r="OPX311" s="1182"/>
      <c r="OPY311" s="1182"/>
      <c r="OPZ311" s="1182"/>
      <c r="OQA311" s="1182"/>
      <c r="OQB311" s="1182"/>
      <c r="OQC311" s="1182"/>
      <c r="OQD311" s="1182"/>
      <c r="OQE311" s="1182"/>
      <c r="OQF311" s="1182"/>
      <c r="OQG311" s="1182"/>
      <c r="OQH311" s="1182"/>
      <c r="OQI311" s="1182"/>
      <c r="OQJ311" s="1177"/>
      <c r="OQK311" s="1182"/>
      <c r="OQL311" s="1182"/>
      <c r="OQM311" s="1182"/>
      <c r="OQN311" s="1182"/>
      <c r="OQO311" s="1182"/>
      <c r="OQP311" s="1182"/>
      <c r="OQQ311" s="1182"/>
      <c r="OQR311" s="1182"/>
      <c r="OQS311" s="1182"/>
      <c r="OQT311" s="1182"/>
      <c r="OQU311" s="1182"/>
      <c r="OQV311" s="1182"/>
      <c r="OQW311" s="1182"/>
      <c r="OQX311" s="1182"/>
      <c r="OQY311" s="1177"/>
      <c r="OQZ311" s="1182"/>
      <c r="ORA311" s="1182"/>
      <c r="ORB311" s="1182"/>
      <c r="ORC311" s="1182"/>
      <c r="ORD311" s="1182"/>
      <c r="ORE311" s="1182"/>
      <c r="ORF311" s="1182"/>
      <c r="ORG311" s="1182"/>
      <c r="ORH311" s="1182"/>
      <c r="ORI311" s="1182"/>
      <c r="ORJ311" s="1182"/>
      <c r="ORK311" s="1182"/>
      <c r="ORL311" s="1182"/>
      <c r="ORM311" s="1182"/>
      <c r="ORN311" s="1177"/>
      <c r="ORO311" s="1182"/>
      <c r="ORP311" s="1182"/>
      <c r="ORQ311" s="1182"/>
      <c r="ORR311" s="1182"/>
      <c r="ORS311" s="1182"/>
      <c r="ORT311" s="1182"/>
      <c r="ORU311" s="1182"/>
      <c r="ORV311" s="1182"/>
      <c r="ORW311" s="1182"/>
      <c r="ORX311" s="1182"/>
      <c r="ORY311" s="1182"/>
      <c r="ORZ311" s="1182"/>
      <c r="OSA311" s="1182"/>
      <c r="OSB311" s="1182"/>
      <c r="OSC311" s="1177"/>
      <c r="OSD311" s="1182"/>
      <c r="OSE311" s="1182"/>
      <c r="OSF311" s="1182"/>
      <c r="OSG311" s="1182"/>
      <c r="OSH311" s="1182"/>
      <c r="OSI311" s="1182"/>
      <c r="OSJ311" s="1182"/>
      <c r="OSK311" s="1182"/>
      <c r="OSL311" s="1182"/>
      <c r="OSM311" s="1182"/>
      <c r="OSN311" s="1182"/>
      <c r="OSO311" s="1182"/>
      <c r="OSP311" s="1182"/>
      <c r="OSQ311" s="1182"/>
      <c r="OSR311" s="1177"/>
      <c r="OSS311" s="1182"/>
      <c r="OST311" s="1182"/>
      <c r="OSU311" s="1182"/>
      <c r="OSV311" s="1182"/>
      <c r="OSW311" s="1182"/>
      <c r="OSX311" s="1182"/>
      <c r="OSY311" s="1182"/>
      <c r="OSZ311" s="1182"/>
      <c r="OTA311" s="1182"/>
      <c r="OTB311" s="1182"/>
      <c r="OTC311" s="1182"/>
      <c r="OTD311" s="1182"/>
      <c r="OTE311" s="1182"/>
      <c r="OTF311" s="1182"/>
      <c r="OTG311" s="1177"/>
      <c r="OTH311" s="1182"/>
      <c r="OTI311" s="1182"/>
      <c r="OTJ311" s="1182"/>
      <c r="OTK311" s="1182"/>
      <c r="OTL311" s="1182"/>
      <c r="OTM311" s="1182"/>
      <c r="OTN311" s="1182"/>
      <c r="OTO311" s="1182"/>
      <c r="OTP311" s="1182"/>
      <c r="OTQ311" s="1182"/>
      <c r="OTR311" s="1182"/>
      <c r="OTS311" s="1182"/>
      <c r="OTT311" s="1182"/>
      <c r="OTU311" s="1182"/>
      <c r="OTV311" s="1177"/>
      <c r="OTW311" s="1182"/>
      <c r="OTX311" s="1182"/>
      <c r="OTY311" s="1182"/>
      <c r="OTZ311" s="1182"/>
      <c r="OUA311" s="1182"/>
      <c r="OUB311" s="1182"/>
      <c r="OUC311" s="1182"/>
      <c r="OUD311" s="1182"/>
      <c r="OUE311" s="1182"/>
      <c r="OUF311" s="1182"/>
      <c r="OUG311" s="1182"/>
      <c r="OUH311" s="1182"/>
      <c r="OUI311" s="1182"/>
      <c r="OUJ311" s="1182"/>
      <c r="OUK311" s="1177"/>
      <c r="OUL311" s="1182"/>
      <c r="OUM311" s="1182"/>
      <c r="OUN311" s="1182"/>
      <c r="OUO311" s="1182"/>
      <c r="OUP311" s="1182"/>
      <c r="OUQ311" s="1182"/>
      <c r="OUR311" s="1182"/>
      <c r="OUS311" s="1182"/>
      <c r="OUT311" s="1182"/>
      <c r="OUU311" s="1182"/>
      <c r="OUV311" s="1182"/>
      <c r="OUW311" s="1182"/>
      <c r="OUX311" s="1182"/>
      <c r="OUY311" s="1182"/>
      <c r="OUZ311" s="1177"/>
      <c r="OVA311" s="1182"/>
      <c r="OVB311" s="1182"/>
      <c r="OVC311" s="1182"/>
      <c r="OVD311" s="1182"/>
      <c r="OVE311" s="1182"/>
      <c r="OVF311" s="1182"/>
      <c r="OVG311" s="1182"/>
      <c r="OVH311" s="1182"/>
      <c r="OVI311" s="1182"/>
      <c r="OVJ311" s="1182"/>
      <c r="OVK311" s="1182"/>
      <c r="OVL311" s="1182"/>
      <c r="OVM311" s="1182"/>
      <c r="OVN311" s="1182"/>
      <c r="OVO311" s="1177"/>
      <c r="OVP311" s="1182"/>
      <c r="OVQ311" s="1182"/>
      <c r="OVR311" s="1182"/>
      <c r="OVS311" s="1182"/>
      <c r="OVT311" s="1182"/>
      <c r="OVU311" s="1182"/>
      <c r="OVV311" s="1182"/>
      <c r="OVW311" s="1182"/>
      <c r="OVX311" s="1182"/>
      <c r="OVY311" s="1182"/>
      <c r="OVZ311" s="1182"/>
      <c r="OWA311" s="1182"/>
      <c r="OWB311" s="1182"/>
      <c r="OWC311" s="1182"/>
      <c r="OWD311" s="1177"/>
      <c r="OWE311" s="1182"/>
      <c r="OWF311" s="1182"/>
      <c r="OWG311" s="1182"/>
      <c r="OWH311" s="1182"/>
      <c r="OWI311" s="1182"/>
      <c r="OWJ311" s="1182"/>
      <c r="OWK311" s="1182"/>
      <c r="OWL311" s="1182"/>
      <c r="OWM311" s="1182"/>
      <c r="OWN311" s="1182"/>
      <c r="OWO311" s="1182"/>
      <c r="OWP311" s="1182"/>
      <c r="OWQ311" s="1182"/>
      <c r="OWR311" s="1182"/>
      <c r="OWS311" s="1177"/>
      <c r="OWT311" s="1182"/>
      <c r="OWU311" s="1182"/>
      <c r="OWV311" s="1182"/>
      <c r="OWW311" s="1182"/>
      <c r="OWX311" s="1182"/>
      <c r="OWY311" s="1182"/>
      <c r="OWZ311" s="1182"/>
      <c r="OXA311" s="1182"/>
      <c r="OXB311" s="1182"/>
      <c r="OXC311" s="1182"/>
      <c r="OXD311" s="1182"/>
      <c r="OXE311" s="1182"/>
      <c r="OXF311" s="1182"/>
      <c r="OXG311" s="1182"/>
      <c r="OXH311" s="1177"/>
      <c r="OXI311" s="1182"/>
      <c r="OXJ311" s="1182"/>
      <c r="OXK311" s="1182"/>
      <c r="OXL311" s="1182"/>
      <c r="OXM311" s="1182"/>
      <c r="OXN311" s="1182"/>
      <c r="OXO311" s="1182"/>
      <c r="OXP311" s="1182"/>
      <c r="OXQ311" s="1182"/>
      <c r="OXR311" s="1182"/>
      <c r="OXS311" s="1182"/>
      <c r="OXT311" s="1182"/>
      <c r="OXU311" s="1182"/>
      <c r="OXV311" s="1182"/>
      <c r="OXW311" s="1177"/>
      <c r="OXX311" s="1182"/>
      <c r="OXY311" s="1182"/>
      <c r="OXZ311" s="1182"/>
      <c r="OYA311" s="1182"/>
      <c r="OYB311" s="1182"/>
      <c r="OYC311" s="1182"/>
      <c r="OYD311" s="1182"/>
      <c r="OYE311" s="1182"/>
      <c r="OYF311" s="1182"/>
      <c r="OYG311" s="1182"/>
      <c r="OYH311" s="1182"/>
      <c r="OYI311" s="1182"/>
      <c r="OYJ311" s="1182"/>
      <c r="OYK311" s="1182"/>
      <c r="OYL311" s="1177"/>
      <c r="OYM311" s="1182"/>
      <c r="OYN311" s="1182"/>
      <c r="OYO311" s="1182"/>
      <c r="OYP311" s="1182"/>
      <c r="OYQ311" s="1182"/>
      <c r="OYR311" s="1182"/>
      <c r="OYS311" s="1182"/>
      <c r="OYT311" s="1182"/>
      <c r="OYU311" s="1182"/>
      <c r="OYV311" s="1182"/>
      <c r="OYW311" s="1182"/>
      <c r="OYX311" s="1182"/>
      <c r="OYY311" s="1182"/>
      <c r="OYZ311" s="1182"/>
      <c r="OZA311" s="1177"/>
      <c r="OZB311" s="1182"/>
      <c r="OZC311" s="1182"/>
      <c r="OZD311" s="1182"/>
      <c r="OZE311" s="1182"/>
      <c r="OZF311" s="1182"/>
      <c r="OZG311" s="1182"/>
      <c r="OZH311" s="1182"/>
      <c r="OZI311" s="1182"/>
      <c r="OZJ311" s="1182"/>
      <c r="OZK311" s="1182"/>
      <c r="OZL311" s="1182"/>
      <c r="OZM311" s="1182"/>
      <c r="OZN311" s="1182"/>
      <c r="OZO311" s="1182"/>
      <c r="OZP311" s="1177"/>
      <c r="OZQ311" s="1182"/>
      <c r="OZR311" s="1182"/>
      <c r="OZS311" s="1182"/>
      <c r="OZT311" s="1182"/>
      <c r="OZU311" s="1182"/>
      <c r="OZV311" s="1182"/>
      <c r="OZW311" s="1182"/>
      <c r="OZX311" s="1182"/>
      <c r="OZY311" s="1182"/>
      <c r="OZZ311" s="1182"/>
      <c r="PAA311" s="1182"/>
      <c r="PAB311" s="1182"/>
      <c r="PAC311" s="1182"/>
      <c r="PAD311" s="1182"/>
      <c r="PAE311" s="1177"/>
      <c r="PAF311" s="1182"/>
      <c r="PAG311" s="1182"/>
      <c r="PAH311" s="1182"/>
      <c r="PAI311" s="1182"/>
      <c r="PAJ311" s="1182"/>
      <c r="PAK311" s="1182"/>
      <c r="PAL311" s="1182"/>
      <c r="PAM311" s="1182"/>
      <c r="PAN311" s="1182"/>
      <c r="PAO311" s="1182"/>
      <c r="PAP311" s="1182"/>
      <c r="PAQ311" s="1182"/>
      <c r="PAR311" s="1182"/>
      <c r="PAS311" s="1182"/>
      <c r="PAT311" s="1177"/>
      <c r="PAU311" s="1182"/>
      <c r="PAV311" s="1182"/>
      <c r="PAW311" s="1182"/>
      <c r="PAX311" s="1182"/>
      <c r="PAY311" s="1182"/>
      <c r="PAZ311" s="1182"/>
      <c r="PBA311" s="1182"/>
      <c r="PBB311" s="1182"/>
      <c r="PBC311" s="1182"/>
      <c r="PBD311" s="1182"/>
      <c r="PBE311" s="1182"/>
      <c r="PBF311" s="1182"/>
      <c r="PBG311" s="1182"/>
      <c r="PBH311" s="1182"/>
      <c r="PBI311" s="1177"/>
      <c r="PBJ311" s="1182"/>
      <c r="PBK311" s="1182"/>
      <c r="PBL311" s="1182"/>
      <c r="PBM311" s="1182"/>
      <c r="PBN311" s="1182"/>
      <c r="PBO311" s="1182"/>
      <c r="PBP311" s="1182"/>
      <c r="PBQ311" s="1182"/>
      <c r="PBR311" s="1182"/>
      <c r="PBS311" s="1182"/>
      <c r="PBT311" s="1182"/>
      <c r="PBU311" s="1182"/>
      <c r="PBV311" s="1182"/>
      <c r="PBW311" s="1182"/>
      <c r="PBX311" s="1177"/>
      <c r="PBY311" s="1182"/>
      <c r="PBZ311" s="1182"/>
      <c r="PCA311" s="1182"/>
      <c r="PCB311" s="1182"/>
      <c r="PCC311" s="1182"/>
      <c r="PCD311" s="1182"/>
      <c r="PCE311" s="1182"/>
      <c r="PCF311" s="1182"/>
      <c r="PCG311" s="1182"/>
      <c r="PCH311" s="1182"/>
      <c r="PCI311" s="1182"/>
      <c r="PCJ311" s="1182"/>
      <c r="PCK311" s="1182"/>
      <c r="PCL311" s="1182"/>
      <c r="PCM311" s="1177"/>
      <c r="PCN311" s="1182"/>
      <c r="PCO311" s="1182"/>
      <c r="PCP311" s="1182"/>
      <c r="PCQ311" s="1182"/>
      <c r="PCR311" s="1182"/>
      <c r="PCS311" s="1182"/>
      <c r="PCT311" s="1182"/>
      <c r="PCU311" s="1182"/>
      <c r="PCV311" s="1182"/>
      <c r="PCW311" s="1182"/>
      <c r="PCX311" s="1182"/>
      <c r="PCY311" s="1182"/>
      <c r="PCZ311" s="1182"/>
      <c r="PDA311" s="1182"/>
      <c r="PDB311" s="1177"/>
      <c r="PDC311" s="1182"/>
      <c r="PDD311" s="1182"/>
      <c r="PDE311" s="1182"/>
      <c r="PDF311" s="1182"/>
      <c r="PDG311" s="1182"/>
      <c r="PDH311" s="1182"/>
      <c r="PDI311" s="1182"/>
      <c r="PDJ311" s="1182"/>
      <c r="PDK311" s="1182"/>
      <c r="PDL311" s="1182"/>
      <c r="PDM311" s="1182"/>
      <c r="PDN311" s="1182"/>
      <c r="PDO311" s="1182"/>
      <c r="PDP311" s="1182"/>
      <c r="PDQ311" s="1177"/>
      <c r="PDR311" s="1182"/>
      <c r="PDS311" s="1182"/>
      <c r="PDT311" s="1182"/>
      <c r="PDU311" s="1182"/>
      <c r="PDV311" s="1182"/>
      <c r="PDW311" s="1182"/>
      <c r="PDX311" s="1182"/>
      <c r="PDY311" s="1182"/>
      <c r="PDZ311" s="1182"/>
      <c r="PEA311" s="1182"/>
      <c r="PEB311" s="1182"/>
      <c r="PEC311" s="1182"/>
      <c r="PED311" s="1182"/>
      <c r="PEE311" s="1182"/>
      <c r="PEF311" s="1177"/>
      <c r="PEG311" s="1182"/>
      <c r="PEH311" s="1182"/>
      <c r="PEI311" s="1182"/>
      <c r="PEJ311" s="1182"/>
      <c r="PEK311" s="1182"/>
      <c r="PEL311" s="1182"/>
      <c r="PEM311" s="1182"/>
      <c r="PEN311" s="1182"/>
      <c r="PEO311" s="1182"/>
      <c r="PEP311" s="1182"/>
      <c r="PEQ311" s="1182"/>
      <c r="PER311" s="1182"/>
      <c r="PES311" s="1182"/>
      <c r="PET311" s="1182"/>
      <c r="PEU311" s="1177"/>
      <c r="PEV311" s="1182"/>
      <c r="PEW311" s="1182"/>
      <c r="PEX311" s="1182"/>
      <c r="PEY311" s="1182"/>
      <c r="PEZ311" s="1182"/>
      <c r="PFA311" s="1182"/>
      <c r="PFB311" s="1182"/>
      <c r="PFC311" s="1182"/>
      <c r="PFD311" s="1182"/>
      <c r="PFE311" s="1182"/>
      <c r="PFF311" s="1182"/>
      <c r="PFG311" s="1182"/>
      <c r="PFH311" s="1182"/>
      <c r="PFI311" s="1182"/>
      <c r="PFJ311" s="1177"/>
      <c r="PFK311" s="1182"/>
      <c r="PFL311" s="1182"/>
      <c r="PFM311" s="1182"/>
      <c r="PFN311" s="1182"/>
      <c r="PFO311" s="1182"/>
      <c r="PFP311" s="1182"/>
      <c r="PFQ311" s="1182"/>
      <c r="PFR311" s="1182"/>
      <c r="PFS311" s="1182"/>
      <c r="PFT311" s="1182"/>
      <c r="PFU311" s="1182"/>
      <c r="PFV311" s="1182"/>
      <c r="PFW311" s="1182"/>
      <c r="PFX311" s="1182"/>
      <c r="PFY311" s="1177"/>
      <c r="PFZ311" s="1182"/>
      <c r="PGA311" s="1182"/>
      <c r="PGB311" s="1182"/>
      <c r="PGC311" s="1182"/>
      <c r="PGD311" s="1182"/>
      <c r="PGE311" s="1182"/>
      <c r="PGF311" s="1182"/>
      <c r="PGG311" s="1182"/>
      <c r="PGH311" s="1182"/>
      <c r="PGI311" s="1182"/>
      <c r="PGJ311" s="1182"/>
      <c r="PGK311" s="1182"/>
      <c r="PGL311" s="1182"/>
      <c r="PGM311" s="1182"/>
      <c r="PGN311" s="1177"/>
      <c r="PGO311" s="1182"/>
      <c r="PGP311" s="1182"/>
      <c r="PGQ311" s="1182"/>
      <c r="PGR311" s="1182"/>
      <c r="PGS311" s="1182"/>
      <c r="PGT311" s="1182"/>
      <c r="PGU311" s="1182"/>
      <c r="PGV311" s="1182"/>
      <c r="PGW311" s="1182"/>
      <c r="PGX311" s="1182"/>
      <c r="PGY311" s="1182"/>
      <c r="PGZ311" s="1182"/>
      <c r="PHA311" s="1182"/>
      <c r="PHB311" s="1182"/>
      <c r="PHC311" s="1177"/>
      <c r="PHD311" s="1182"/>
      <c r="PHE311" s="1182"/>
      <c r="PHF311" s="1182"/>
      <c r="PHG311" s="1182"/>
      <c r="PHH311" s="1182"/>
      <c r="PHI311" s="1182"/>
      <c r="PHJ311" s="1182"/>
      <c r="PHK311" s="1182"/>
      <c r="PHL311" s="1182"/>
      <c r="PHM311" s="1182"/>
      <c r="PHN311" s="1182"/>
      <c r="PHO311" s="1182"/>
      <c r="PHP311" s="1182"/>
      <c r="PHQ311" s="1182"/>
      <c r="PHR311" s="1177"/>
      <c r="PHS311" s="1182"/>
      <c r="PHT311" s="1182"/>
      <c r="PHU311" s="1182"/>
      <c r="PHV311" s="1182"/>
      <c r="PHW311" s="1182"/>
      <c r="PHX311" s="1182"/>
      <c r="PHY311" s="1182"/>
      <c r="PHZ311" s="1182"/>
      <c r="PIA311" s="1182"/>
      <c r="PIB311" s="1182"/>
      <c r="PIC311" s="1182"/>
      <c r="PID311" s="1182"/>
      <c r="PIE311" s="1182"/>
      <c r="PIF311" s="1182"/>
      <c r="PIG311" s="1177"/>
      <c r="PIH311" s="1182"/>
      <c r="PII311" s="1182"/>
      <c r="PIJ311" s="1182"/>
      <c r="PIK311" s="1182"/>
      <c r="PIL311" s="1182"/>
      <c r="PIM311" s="1182"/>
      <c r="PIN311" s="1182"/>
      <c r="PIO311" s="1182"/>
      <c r="PIP311" s="1182"/>
      <c r="PIQ311" s="1182"/>
      <c r="PIR311" s="1182"/>
      <c r="PIS311" s="1182"/>
      <c r="PIT311" s="1182"/>
      <c r="PIU311" s="1182"/>
      <c r="PIV311" s="1177"/>
      <c r="PIW311" s="1182"/>
      <c r="PIX311" s="1182"/>
      <c r="PIY311" s="1182"/>
      <c r="PIZ311" s="1182"/>
      <c r="PJA311" s="1182"/>
      <c r="PJB311" s="1182"/>
      <c r="PJC311" s="1182"/>
      <c r="PJD311" s="1182"/>
      <c r="PJE311" s="1182"/>
      <c r="PJF311" s="1182"/>
      <c r="PJG311" s="1182"/>
      <c r="PJH311" s="1182"/>
      <c r="PJI311" s="1182"/>
      <c r="PJJ311" s="1182"/>
      <c r="PJK311" s="1177"/>
      <c r="PJL311" s="1182"/>
      <c r="PJM311" s="1182"/>
      <c r="PJN311" s="1182"/>
      <c r="PJO311" s="1182"/>
      <c r="PJP311" s="1182"/>
      <c r="PJQ311" s="1182"/>
      <c r="PJR311" s="1182"/>
      <c r="PJS311" s="1182"/>
      <c r="PJT311" s="1182"/>
      <c r="PJU311" s="1182"/>
      <c r="PJV311" s="1182"/>
      <c r="PJW311" s="1182"/>
      <c r="PJX311" s="1182"/>
      <c r="PJY311" s="1182"/>
      <c r="PJZ311" s="1177"/>
      <c r="PKA311" s="1182"/>
      <c r="PKB311" s="1182"/>
      <c r="PKC311" s="1182"/>
      <c r="PKD311" s="1182"/>
      <c r="PKE311" s="1182"/>
      <c r="PKF311" s="1182"/>
      <c r="PKG311" s="1182"/>
      <c r="PKH311" s="1182"/>
      <c r="PKI311" s="1182"/>
      <c r="PKJ311" s="1182"/>
      <c r="PKK311" s="1182"/>
      <c r="PKL311" s="1182"/>
      <c r="PKM311" s="1182"/>
      <c r="PKN311" s="1182"/>
      <c r="PKO311" s="1177"/>
      <c r="PKP311" s="1182"/>
      <c r="PKQ311" s="1182"/>
      <c r="PKR311" s="1182"/>
      <c r="PKS311" s="1182"/>
      <c r="PKT311" s="1182"/>
      <c r="PKU311" s="1182"/>
      <c r="PKV311" s="1182"/>
      <c r="PKW311" s="1182"/>
      <c r="PKX311" s="1182"/>
      <c r="PKY311" s="1182"/>
      <c r="PKZ311" s="1182"/>
      <c r="PLA311" s="1182"/>
      <c r="PLB311" s="1182"/>
      <c r="PLC311" s="1182"/>
      <c r="PLD311" s="1177"/>
      <c r="PLE311" s="1182"/>
      <c r="PLF311" s="1182"/>
      <c r="PLG311" s="1182"/>
      <c r="PLH311" s="1182"/>
      <c r="PLI311" s="1182"/>
      <c r="PLJ311" s="1182"/>
      <c r="PLK311" s="1182"/>
      <c r="PLL311" s="1182"/>
      <c r="PLM311" s="1182"/>
      <c r="PLN311" s="1182"/>
      <c r="PLO311" s="1182"/>
      <c r="PLP311" s="1182"/>
      <c r="PLQ311" s="1182"/>
      <c r="PLR311" s="1182"/>
      <c r="PLS311" s="1177"/>
      <c r="PLT311" s="1182"/>
      <c r="PLU311" s="1182"/>
      <c r="PLV311" s="1182"/>
      <c r="PLW311" s="1182"/>
      <c r="PLX311" s="1182"/>
      <c r="PLY311" s="1182"/>
      <c r="PLZ311" s="1182"/>
      <c r="PMA311" s="1182"/>
      <c r="PMB311" s="1182"/>
      <c r="PMC311" s="1182"/>
      <c r="PMD311" s="1182"/>
      <c r="PME311" s="1182"/>
      <c r="PMF311" s="1182"/>
      <c r="PMG311" s="1182"/>
      <c r="PMH311" s="1177"/>
      <c r="PMI311" s="1182"/>
      <c r="PMJ311" s="1182"/>
      <c r="PMK311" s="1182"/>
      <c r="PML311" s="1182"/>
      <c r="PMM311" s="1182"/>
      <c r="PMN311" s="1182"/>
      <c r="PMO311" s="1182"/>
      <c r="PMP311" s="1182"/>
      <c r="PMQ311" s="1182"/>
      <c r="PMR311" s="1182"/>
      <c r="PMS311" s="1182"/>
      <c r="PMT311" s="1182"/>
      <c r="PMU311" s="1182"/>
      <c r="PMV311" s="1182"/>
      <c r="PMW311" s="1177"/>
      <c r="PMX311" s="1182"/>
      <c r="PMY311" s="1182"/>
      <c r="PMZ311" s="1182"/>
      <c r="PNA311" s="1182"/>
      <c r="PNB311" s="1182"/>
      <c r="PNC311" s="1182"/>
      <c r="PND311" s="1182"/>
      <c r="PNE311" s="1182"/>
      <c r="PNF311" s="1182"/>
      <c r="PNG311" s="1182"/>
      <c r="PNH311" s="1182"/>
      <c r="PNI311" s="1182"/>
      <c r="PNJ311" s="1182"/>
      <c r="PNK311" s="1182"/>
      <c r="PNL311" s="1177"/>
      <c r="PNM311" s="1182"/>
      <c r="PNN311" s="1182"/>
      <c r="PNO311" s="1182"/>
      <c r="PNP311" s="1182"/>
      <c r="PNQ311" s="1182"/>
      <c r="PNR311" s="1182"/>
      <c r="PNS311" s="1182"/>
      <c r="PNT311" s="1182"/>
      <c r="PNU311" s="1182"/>
      <c r="PNV311" s="1182"/>
      <c r="PNW311" s="1182"/>
      <c r="PNX311" s="1182"/>
      <c r="PNY311" s="1182"/>
      <c r="PNZ311" s="1182"/>
      <c r="POA311" s="1177"/>
      <c r="POB311" s="1182"/>
      <c r="POC311" s="1182"/>
      <c r="POD311" s="1182"/>
      <c r="POE311" s="1182"/>
      <c r="POF311" s="1182"/>
      <c r="POG311" s="1182"/>
      <c r="POH311" s="1182"/>
      <c r="POI311" s="1182"/>
      <c r="POJ311" s="1182"/>
      <c r="POK311" s="1182"/>
      <c r="POL311" s="1182"/>
      <c r="POM311" s="1182"/>
      <c r="PON311" s="1182"/>
      <c r="POO311" s="1182"/>
      <c r="POP311" s="1177"/>
      <c r="POQ311" s="1182"/>
      <c r="POR311" s="1182"/>
      <c r="POS311" s="1182"/>
      <c r="POT311" s="1182"/>
      <c r="POU311" s="1182"/>
      <c r="POV311" s="1182"/>
      <c r="POW311" s="1182"/>
      <c r="POX311" s="1182"/>
      <c r="POY311" s="1182"/>
      <c r="POZ311" s="1182"/>
      <c r="PPA311" s="1182"/>
      <c r="PPB311" s="1182"/>
      <c r="PPC311" s="1182"/>
      <c r="PPD311" s="1182"/>
      <c r="PPE311" s="1177"/>
      <c r="PPF311" s="1182"/>
      <c r="PPG311" s="1182"/>
      <c r="PPH311" s="1182"/>
      <c r="PPI311" s="1182"/>
      <c r="PPJ311" s="1182"/>
      <c r="PPK311" s="1182"/>
      <c r="PPL311" s="1182"/>
      <c r="PPM311" s="1182"/>
      <c r="PPN311" s="1182"/>
      <c r="PPO311" s="1182"/>
      <c r="PPP311" s="1182"/>
      <c r="PPQ311" s="1182"/>
      <c r="PPR311" s="1182"/>
      <c r="PPS311" s="1182"/>
      <c r="PPT311" s="1177"/>
      <c r="PPU311" s="1182"/>
      <c r="PPV311" s="1182"/>
      <c r="PPW311" s="1182"/>
      <c r="PPX311" s="1182"/>
      <c r="PPY311" s="1182"/>
      <c r="PPZ311" s="1182"/>
      <c r="PQA311" s="1182"/>
      <c r="PQB311" s="1182"/>
      <c r="PQC311" s="1182"/>
      <c r="PQD311" s="1182"/>
      <c r="PQE311" s="1182"/>
      <c r="PQF311" s="1182"/>
      <c r="PQG311" s="1182"/>
      <c r="PQH311" s="1182"/>
      <c r="PQI311" s="1177"/>
      <c r="PQJ311" s="1182"/>
      <c r="PQK311" s="1182"/>
      <c r="PQL311" s="1182"/>
      <c r="PQM311" s="1182"/>
      <c r="PQN311" s="1182"/>
      <c r="PQO311" s="1182"/>
      <c r="PQP311" s="1182"/>
      <c r="PQQ311" s="1182"/>
      <c r="PQR311" s="1182"/>
      <c r="PQS311" s="1182"/>
      <c r="PQT311" s="1182"/>
      <c r="PQU311" s="1182"/>
      <c r="PQV311" s="1182"/>
      <c r="PQW311" s="1182"/>
      <c r="PQX311" s="1177"/>
      <c r="PQY311" s="1182"/>
      <c r="PQZ311" s="1182"/>
      <c r="PRA311" s="1182"/>
      <c r="PRB311" s="1182"/>
      <c r="PRC311" s="1182"/>
      <c r="PRD311" s="1182"/>
      <c r="PRE311" s="1182"/>
      <c r="PRF311" s="1182"/>
      <c r="PRG311" s="1182"/>
      <c r="PRH311" s="1182"/>
      <c r="PRI311" s="1182"/>
      <c r="PRJ311" s="1182"/>
      <c r="PRK311" s="1182"/>
      <c r="PRL311" s="1182"/>
      <c r="PRM311" s="1177"/>
      <c r="PRN311" s="1182"/>
      <c r="PRO311" s="1182"/>
      <c r="PRP311" s="1182"/>
      <c r="PRQ311" s="1182"/>
      <c r="PRR311" s="1182"/>
      <c r="PRS311" s="1182"/>
      <c r="PRT311" s="1182"/>
      <c r="PRU311" s="1182"/>
      <c r="PRV311" s="1182"/>
      <c r="PRW311" s="1182"/>
      <c r="PRX311" s="1182"/>
      <c r="PRY311" s="1182"/>
      <c r="PRZ311" s="1182"/>
      <c r="PSA311" s="1182"/>
      <c r="PSB311" s="1177"/>
      <c r="PSC311" s="1182"/>
      <c r="PSD311" s="1182"/>
      <c r="PSE311" s="1182"/>
      <c r="PSF311" s="1182"/>
      <c r="PSG311" s="1182"/>
      <c r="PSH311" s="1182"/>
      <c r="PSI311" s="1182"/>
      <c r="PSJ311" s="1182"/>
      <c r="PSK311" s="1182"/>
      <c r="PSL311" s="1182"/>
      <c r="PSM311" s="1182"/>
      <c r="PSN311" s="1182"/>
      <c r="PSO311" s="1182"/>
      <c r="PSP311" s="1182"/>
      <c r="PSQ311" s="1177"/>
      <c r="PSR311" s="1182"/>
      <c r="PSS311" s="1182"/>
      <c r="PST311" s="1182"/>
      <c r="PSU311" s="1182"/>
      <c r="PSV311" s="1182"/>
      <c r="PSW311" s="1182"/>
      <c r="PSX311" s="1182"/>
      <c r="PSY311" s="1182"/>
      <c r="PSZ311" s="1182"/>
      <c r="PTA311" s="1182"/>
      <c r="PTB311" s="1182"/>
      <c r="PTC311" s="1182"/>
      <c r="PTD311" s="1182"/>
      <c r="PTE311" s="1182"/>
      <c r="PTF311" s="1177"/>
      <c r="PTG311" s="1182"/>
      <c r="PTH311" s="1182"/>
      <c r="PTI311" s="1182"/>
      <c r="PTJ311" s="1182"/>
      <c r="PTK311" s="1182"/>
      <c r="PTL311" s="1182"/>
      <c r="PTM311" s="1182"/>
      <c r="PTN311" s="1182"/>
      <c r="PTO311" s="1182"/>
      <c r="PTP311" s="1182"/>
      <c r="PTQ311" s="1182"/>
      <c r="PTR311" s="1182"/>
      <c r="PTS311" s="1182"/>
      <c r="PTT311" s="1182"/>
      <c r="PTU311" s="1177"/>
      <c r="PTV311" s="1182"/>
      <c r="PTW311" s="1182"/>
      <c r="PTX311" s="1182"/>
      <c r="PTY311" s="1182"/>
      <c r="PTZ311" s="1182"/>
      <c r="PUA311" s="1182"/>
      <c r="PUB311" s="1182"/>
      <c r="PUC311" s="1182"/>
      <c r="PUD311" s="1182"/>
      <c r="PUE311" s="1182"/>
      <c r="PUF311" s="1182"/>
      <c r="PUG311" s="1182"/>
      <c r="PUH311" s="1182"/>
      <c r="PUI311" s="1182"/>
      <c r="PUJ311" s="1177"/>
      <c r="PUK311" s="1182"/>
      <c r="PUL311" s="1182"/>
      <c r="PUM311" s="1182"/>
      <c r="PUN311" s="1182"/>
      <c r="PUO311" s="1182"/>
      <c r="PUP311" s="1182"/>
      <c r="PUQ311" s="1182"/>
      <c r="PUR311" s="1182"/>
      <c r="PUS311" s="1182"/>
      <c r="PUT311" s="1182"/>
      <c r="PUU311" s="1182"/>
      <c r="PUV311" s="1182"/>
      <c r="PUW311" s="1182"/>
      <c r="PUX311" s="1182"/>
      <c r="PUY311" s="1177"/>
      <c r="PUZ311" s="1182"/>
      <c r="PVA311" s="1182"/>
      <c r="PVB311" s="1182"/>
      <c r="PVC311" s="1182"/>
      <c r="PVD311" s="1182"/>
      <c r="PVE311" s="1182"/>
      <c r="PVF311" s="1182"/>
      <c r="PVG311" s="1182"/>
      <c r="PVH311" s="1182"/>
      <c r="PVI311" s="1182"/>
      <c r="PVJ311" s="1182"/>
      <c r="PVK311" s="1182"/>
      <c r="PVL311" s="1182"/>
      <c r="PVM311" s="1182"/>
      <c r="PVN311" s="1177"/>
      <c r="PVO311" s="1182"/>
      <c r="PVP311" s="1182"/>
      <c r="PVQ311" s="1182"/>
      <c r="PVR311" s="1182"/>
      <c r="PVS311" s="1182"/>
      <c r="PVT311" s="1182"/>
      <c r="PVU311" s="1182"/>
      <c r="PVV311" s="1182"/>
      <c r="PVW311" s="1182"/>
      <c r="PVX311" s="1182"/>
      <c r="PVY311" s="1182"/>
      <c r="PVZ311" s="1182"/>
      <c r="PWA311" s="1182"/>
      <c r="PWB311" s="1182"/>
      <c r="PWC311" s="1177"/>
      <c r="PWD311" s="1182"/>
      <c r="PWE311" s="1182"/>
      <c r="PWF311" s="1182"/>
      <c r="PWG311" s="1182"/>
      <c r="PWH311" s="1182"/>
      <c r="PWI311" s="1182"/>
      <c r="PWJ311" s="1182"/>
      <c r="PWK311" s="1182"/>
      <c r="PWL311" s="1182"/>
      <c r="PWM311" s="1182"/>
      <c r="PWN311" s="1182"/>
      <c r="PWO311" s="1182"/>
      <c r="PWP311" s="1182"/>
      <c r="PWQ311" s="1182"/>
      <c r="PWR311" s="1177"/>
      <c r="PWS311" s="1182"/>
      <c r="PWT311" s="1182"/>
      <c r="PWU311" s="1182"/>
      <c r="PWV311" s="1182"/>
      <c r="PWW311" s="1182"/>
      <c r="PWX311" s="1182"/>
      <c r="PWY311" s="1182"/>
      <c r="PWZ311" s="1182"/>
      <c r="PXA311" s="1182"/>
      <c r="PXB311" s="1182"/>
      <c r="PXC311" s="1182"/>
      <c r="PXD311" s="1182"/>
      <c r="PXE311" s="1182"/>
      <c r="PXF311" s="1182"/>
      <c r="PXG311" s="1177"/>
      <c r="PXH311" s="1182"/>
      <c r="PXI311" s="1182"/>
      <c r="PXJ311" s="1182"/>
      <c r="PXK311" s="1182"/>
      <c r="PXL311" s="1182"/>
      <c r="PXM311" s="1182"/>
      <c r="PXN311" s="1182"/>
      <c r="PXO311" s="1182"/>
      <c r="PXP311" s="1182"/>
      <c r="PXQ311" s="1182"/>
      <c r="PXR311" s="1182"/>
      <c r="PXS311" s="1182"/>
      <c r="PXT311" s="1182"/>
      <c r="PXU311" s="1182"/>
      <c r="PXV311" s="1177"/>
      <c r="PXW311" s="1182"/>
      <c r="PXX311" s="1182"/>
      <c r="PXY311" s="1182"/>
      <c r="PXZ311" s="1182"/>
      <c r="PYA311" s="1182"/>
      <c r="PYB311" s="1182"/>
      <c r="PYC311" s="1182"/>
      <c r="PYD311" s="1182"/>
      <c r="PYE311" s="1182"/>
      <c r="PYF311" s="1182"/>
      <c r="PYG311" s="1182"/>
      <c r="PYH311" s="1182"/>
      <c r="PYI311" s="1182"/>
      <c r="PYJ311" s="1182"/>
      <c r="PYK311" s="1177"/>
      <c r="PYL311" s="1182"/>
      <c r="PYM311" s="1182"/>
      <c r="PYN311" s="1182"/>
      <c r="PYO311" s="1182"/>
      <c r="PYP311" s="1182"/>
      <c r="PYQ311" s="1182"/>
      <c r="PYR311" s="1182"/>
      <c r="PYS311" s="1182"/>
      <c r="PYT311" s="1182"/>
      <c r="PYU311" s="1182"/>
      <c r="PYV311" s="1182"/>
      <c r="PYW311" s="1182"/>
      <c r="PYX311" s="1182"/>
      <c r="PYY311" s="1182"/>
      <c r="PYZ311" s="1177"/>
      <c r="PZA311" s="1182"/>
      <c r="PZB311" s="1182"/>
      <c r="PZC311" s="1182"/>
      <c r="PZD311" s="1182"/>
      <c r="PZE311" s="1182"/>
      <c r="PZF311" s="1182"/>
      <c r="PZG311" s="1182"/>
      <c r="PZH311" s="1182"/>
      <c r="PZI311" s="1182"/>
      <c r="PZJ311" s="1182"/>
      <c r="PZK311" s="1182"/>
      <c r="PZL311" s="1182"/>
      <c r="PZM311" s="1182"/>
      <c r="PZN311" s="1182"/>
      <c r="PZO311" s="1177"/>
      <c r="PZP311" s="1182"/>
      <c r="PZQ311" s="1182"/>
      <c r="PZR311" s="1182"/>
      <c r="PZS311" s="1182"/>
      <c r="PZT311" s="1182"/>
      <c r="PZU311" s="1182"/>
      <c r="PZV311" s="1182"/>
      <c r="PZW311" s="1182"/>
      <c r="PZX311" s="1182"/>
      <c r="PZY311" s="1182"/>
      <c r="PZZ311" s="1182"/>
      <c r="QAA311" s="1182"/>
      <c r="QAB311" s="1182"/>
      <c r="QAC311" s="1182"/>
      <c r="QAD311" s="1177"/>
      <c r="QAE311" s="1182"/>
      <c r="QAF311" s="1182"/>
      <c r="QAG311" s="1182"/>
      <c r="QAH311" s="1182"/>
      <c r="QAI311" s="1182"/>
      <c r="QAJ311" s="1182"/>
      <c r="QAK311" s="1182"/>
      <c r="QAL311" s="1182"/>
      <c r="QAM311" s="1182"/>
      <c r="QAN311" s="1182"/>
      <c r="QAO311" s="1182"/>
      <c r="QAP311" s="1182"/>
      <c r="QAQ311" s="1182"/>
      <c r="QAR311" s="1182"/>
      <c r="QAS311" s="1177"/>
      <c r="QAT311" s="1182"/>
      <c r="QAU311" s="1182"/>
      <c r="QAV311" s="1182"/>
      <c r="QAW311" s="1182"/>
      <c r="QAX311" s="1182"/>
      <c r="QAY311" s="1182"/>
      <c r="QAZ311" s="1182"/>
      <c r="QBA311" s="1182"/>
      <c r="QBB311" s="1182"/>
      <c r="QBC311" s="1182"/>
      <c r="QBD311" s="1182"/>
      <c r="QBE311" s="1182"/>
      <c r="QBF311" s="1182"/>
      <c r="QBG311" s="1182"/>
      <c r="QBH311" s="1177"/>
      <c r="QBI311" s="1182"/>
      <c r="QBJ311" s="1182"/>
      <c r="QBK311" s="1182"/>
      <c r="QBL311" s="1182"/>
      <c r="QBM311" s="1182"/>
      <c r="QBN311" s="1182"/>
      <c r="QBO311" s="1182"/>
      <c r="QBP311" s="1182"/>
      <c r="QBQ311" s="1182"/>
      <c r="QBR311" s="1182"/>
      <c r="QBS311" s="1182"/>
      <c r="QBT311" s="1182"/>
      <c r="QBU311" s="1182"/>
      <c r="QBV311" s="1182"/>
      <c r="QBW311" s="1177"/>
      <c r="QBX311" s="1182"/>
      <c r="QBY311" s="1182"/>
      <c r="QBZ311" s="1182"/>
      <c r="QCA311" s="1182"/>
      <c r="QCB311" s="1182"/>
      <c r="QCC311" s="1182"/>
      <c r="QCD311" s="1182"/>
      <c r="QCE311" s="1182"/>
      <c r="QCF311" s="1182"/>
      <c r="QCG311" s="1182"/>
      <c r="QCH311" s="1182"/>
      <c r="QCI311" s="1182"/>
      <c r="QCJ311" s="1182"/>
      <c r="QCK311" s="1182"/>
      <c r="QCL311" s="1177"/>
      <c r="QCM311" s="1182"/>
      <c r="QCN311" s="1182"/>
      <c r="QCO311" s="1182"/>
      <c r="QCP311" s="1182"/>
      <c r="QCQ311" s="1182"/>
      <c r="QCR311" s="1182"/>
      <c r="QCS311" s="1182"/>
      <c r="QCT311" s="1182"/>
      <c r="QCU311" s="1182"/>
      <c r="QCV311" s="1182"/>
      <c r="QCW311" s="1182"/>
      <c r="QCX311" s="1182"/>
      <c r="QCY311" s="1182"/>
      <c r="QCZ311" s="1182"/>
      <c r="QDA311" s="1177"/>
      <c r="QDB311" s="1182"/>
      <c r="QDC311" s="1182"/>
      <c r="QDD311" s="1182"/>
      <c r="QDE311" s="1182"/>
      <c r="QDF311" s="1182"/>
      <c r="QDG311" s="1182"/>
      <c r="QDH311" s="1182"/>
      <c r="QDI311" s="1182"/>
      <c r="QDJ311" s="1182"/>
      <c r="QDK311" s="1182"/>
      <c r="QDL311" s="1182"/>
      <c r="QDM311" s="1182"/>
      <c r="QDN311" s="1182"/>
      <c r="QDO311" s="1182"/>
      <c r="QDP311" s="1177"/>
      <c r="QDQ311" s="1182"/>
      <c r="QDR311" s="1182"/>
      <c r="QDS311" s="1182"/>
      <c r="QDT311" s="1182"/>
      <c r="QDU311" s="1182"/>
      <c r="QDV311" s="1182"/>
      <c r="QDW311" s="1182"/>
      <c r="QDX311" s="1182"/>
      <c r="QDY311" s="1182"/>
      <c r="QDZ311" s="1182"/>
      <c r="QEA311" s="1182"/>
      <c r="QEB311" s="1182"/>
      <c r="QEC311" s="1182"/>
      <c r="QED311" s="1182"/>
      <c r="QEE311" s="1177"/>
      <c r="QEF311" s="1182"/>
      <c r="QEG311" s="1182"/>
      <c r="QEH311" s="1182"/>
      <c r="QEI311" s="1182"/>
      <c r="QEJ311" s="1182"/>
      <c r="QEK311" s="1182"/>
      <c r="QEL311" s="1182"/>
      <c r="QEM311" s="1182"/>
      <c r="QEN311" s="1182"/>
      <c r="QEO311" s="1182"/>
      <c r="QEP311" s="1182"/>
      <c r="QEQ311" s="1182"/>
      <c r="QER311" s="1182"/>
      <c r="QES311" s="1182"/>
      <c r="QET311" s="1177"/>
      <c r="QEU311" s="1182"/>
      <c r="QEV311" s="1182"/>
      <c r="QEW311" s="1182"/>
      <c r="QEX311" s="1182"/>
      <c r="QEY311" s="1182"/>
      <c r="QEZ311" s="1182"/>
      <c r="QFA311" s="1182"/>
      <c r="QFB311" s="1182"/>
      <c r="QFC311" s="1182"/>
      <c r="QFD311" s="1182"/>
      <c r="QFE311" s="1182"/>
      <c r="QFF311" s="1182"/>
      <c r="QFG311" s="1182"/>
      <c r="QFH311" s="1182"/>
      <c r="QFI311" s="1177"/>
      <c r="QFJ311" s="1182"/>
      <c r="QFK311" s="1182"/>
      <c r="QFL311" s="1182"/>
      <c r="QFM311" s="1182"/>
      <c r="QFN311" s="1182"/>
      <c r="QFO311" s="1182"/>
      <c r="QFP311" s="1182"/>
      <c r="QFQ311" s="1182"/>
      <c r="QFR311" s="1182"/>
      <c r="QFS311" s="1182"/>
      <c r="QFT311" s="1182"/>
      <c r="QFU311" s="1182"/>
      <c r="QFV311" s="1182"/>
      <c r="QFW311" s="1182"/>
      <c r="QFX311" s="1177"/>
      <c r="QFY311" s="1182"/>
      <c r="QFZ311" s="1182"/>
      <c r="QGA311" s="1182"/>
      <c r="QGB311" s="1182"/>
      <c r="QGC311" s="1182"/>
      <c r="QGD311" s="1182"/>
      <c r="QGE311" s="1182"/>
      <c r="QGF311" s="1182"/>
      <c r="QGG311" s="1182"/>
      <c r="QGH311" s="1182"/>
      <c r="QGI311" s="1182"/>
      <c r="QGJ311" s="1182"/>
      <c r="QGK311" s="1182"/>
      <c r="QGL311" s="1182"/>
      <c r="QGM311" s="1177"/>
      <c r="QGN311" s="1182"/>
      <c r="QGO311" s="1182"/>
      <c r="QGP311" s="1182"/>
      <c r="QGQ311" s="1182"/>
      <c r="QGR311" s="1182"/>
      <c r="QGS311" s="1182"/>
      <c r="QGT311" s="1182"/>
      <c r="QGU311" s="1182"/>
      <c r="QGV311" s="1182"/>
      <c r="QGW311" s="1182"/>
      <c r="QGX311" s="1182"/>
      <c r="QGY311" s="1182"/>
      <c r="QGZ311" s="1182"/>
      <c r="QHA311" s="1182"/>
      <c r="QHB311" s="1177"/>
      <c r="QHC311" s="1182"/>
      <c r="QHD311" s="1182"/>
      <c r="QHE311" s="1182"/>
      <c r="QHF311" s="1182"/>
      <c r="QHG311" s="1182"/>
      <c r="QHH311" s="1182"/>
      <c r="QHI311" s="1182"/>
      <c r="QHJ311" s="1182"/>
      <c r="QHK311" s="1182"/>
      <c r="QHL311" s="1182"/>
      <c r="QHM311" s="1182"/>
      <c r="QHN311" s="1182"/>
      <c r="QHO311" s="1182"/>
      <c r="QHP311" s="1182"/>
      <c r="QHQ311" s="1177"/>
      <c r="QHR311" s="1182"/>
      <c r="QHS311" s="1182"/>
      <c r="QHT311" s="1182"/>
      <c r="QHU311" s="1182"/>
      <c r="QHV311" s="1182"/>
      <c r="QHW311" s="1182"/>
      <c r="QHX311" s="1182"/>
      <c r="QHY311" s="1182"/>
      <c r="QHZ311" s="1182"/>
      <c r="QIA311" s="1182"/>
      <c r="QIB311" s="1182"/>
      <c r="QIC311" s="1182"/>
      <c r="QID311" s="1182"/>
      <c r="QIE311" s="1182"/>
      <c r="QIF311" s="1177"/>
      <c r="QIG311" s="1182"/>
      <c r="QIH311" s="1182"/>
      <c r="QII311" s="1182"/>
      <c r="QIJ311" s="1182"/>
      <c r="QIK311" s="1182"/>
      <c r="QIL311" s="1182"/>
      <c r="QIM311" s="1182"/>
      <c r="QIN311" s="1182"/>
      <c r="QIO311" s="1182"/>
      <c r="QIP311" s="1182"/>
      <c r="QIQ311" s="1182"/>
      <c r="QIR311" s="1182"/>
      <c r="QIS311" s="1182"/>
      <c r="QIT311" s="1182"/>
      <c r="QIU311" s="1177"/>
      <c r="QIV311" s="1182"/>
      <c r="QIW311" s="1182"/>
      <c r="QIX311" s="1182"/>
      <c r="QIY311" s="1182"/>
      <c r="QIZ311" s="1182"/>
      <c r="QJA311" s="1182"/>
      <c r="QJB311" s="1182"/>
      <c r="QJC311" s="1182"/>
      <c r="QJD311" s="1182"/>
      <c r="QJE311" s="1182"/>
      <c r="QJF311" s="1182"/>
      <c r="QJG311" s="1182"/>
      <c r="QJH311" s="1182"/>
      <c r="QJI311" s="1182"/>
      <c r="QJJ311" s="1177"/>
      <c r="QJK311" s="1182"/>
      <c r="QJL311" s="1182"/>
      <c r="QJM311" s="1182"/>
      <c r="QJN311" s="1182"/>
      <c r="QJO311" s="1182"/>
      <c r="QJP311" s="1182"/>
      <c r="QJQ311" s="1182"/>
      <c r="QJR311" s="1182"/>
      <c r="QJS311" s="1182"/>
      <c r="QJT311" s="1182"/>
      <c r="QJU311" s="1182"/>
      <c r="QJV311" s="1182"/>
      <c r="QJW311" s="1182"/>
      <c r="QJX311" s="1182"/>
      <c r="QJY311" s="1177"/>
      <c r="QJZ311" s="1182"/>
      <c r="QKA311" s="1182"/>
      <c r="QKB311" s="1182"/>
      <c r="QKC311" s="1182"/>
      <c r="QKD311" s="1182"/>
      <c r="QKE311" s="1182"/>
      <c r="QKF311" s="1182"/>
      <c r="QKG311" s="1182"/>
      <c r="QKH311" s="1182"/>
      <c r="QKI311" s="1182"/>
      <c r="QKJ311" s="1182"/>
      <c r="QKK311" s="1182"/>
      <c r="QKL311" s="1182"/>
      <c r="QKM311" s="1182"/>
      <c r="QKN311" s="1177"/>
      <c r="QKO311" s="1182"/>
      <c r="QKP311" s="1182"/>
      <c r="QKQ311" s="1182"/>
      <c r="QKR311" s="1182"/>
      <c r="QKS311" s="1182"/>
      <c r="QKT311" s="1182"/>
      <c r="QKU311" s="1182"/>
      <c r="QKV311" s="1182"/>
      <c r="QKW311" s="1182"/>
      <c r="QKX311" s="1182"/>
      <c r="QKY311" s="1182"/>
      <c r="QKZ311" s="1182"/>
      <c r="QLA311" s="1182"/>
      <c r="QLB311" s="1182"/>
      <c r="QLC311" s="1177"/>
      <c r="QLD311" s="1182"/>
      <c r="QLE311" s="1182"/>
      <c r="QLF311" s="1182"/>
      <c r="QLG311" s="1182"/>
      <c r="QLH311" s="1182"/>
      <c r="QLI311" s="1182"/>
      <c r="QLJ311" s="1182"/>
      <c r="QLK311" s="1182"/>
      <c r="QLL311" s="1182"/>
      <c r="QLM311" s="1182"/>
      <c r="QLN311" s="1182"/>
      <c r="QLO311" s="1182"/>
      <c r="QLP311" s="1182"/>
      <c r="QLQ311" s="1182"/>
      <c r="QLR311" s="1177"/>
      <c r="QLS311" s="1182"/>
      <c r="QLT311" s="1182"/>
      <c r="QLU311" s="1182"/>
      <c r="QLV311" s="1182"/>
      <c r="QLW311" s="1182"/>
      <c r="QLX311" s="1182"/>
      <c r="QLY311" s="1182"/>
      <c r="QLZ311" s="1182"/>
      <c r="QMA311" s="1182"/>
      <c r="QMB311" s="1182"/>
      <c r="QMC311" s="1182"/>
      <c r="QMD311" s="1182"/>
      <c r="QME311" s="1182"/>
      <c r="QMF311" s="1182"/>
      <c r="QMG311" s="1177"/>
      <c r="QMH311" s="1182"/>
      <c r="QMI311" s="1182"/>
      <c r="QMJ311" s="1182"/>
      <c r="QMK311" s="1182"/>
      <c r="QML311" s="1182"/>
      <c r="QMM311" s="1182"/>
      <c r="QMN311" s="1182"/>
      <c r="QMO311" s="1182"/>
      <c r="QMP311" s="1182"/>
      <c r="QMQ311" s="1182"/>
      <c r="QMR311" s="1182"/>
      <c r="QMS311" s="1182"/>
      <c r="QMT311" s="1182"/>
      <c r="QMU311" s="1182"/>
      <c r="QMV311" s="1177"/>
      <c r="QMW311" s="1182"/>
      <c r="QMX311" s="1182"/>
      <c r="QMY311" s="1182"/>
      <c r="QMZ311" s="1182"/>
      <c r="QNA311" s="1182"/>
      <c r="QNB311" s="1182"/>
      <c r="QNC311" s="1182"/>
      <c r="QND311" s="1182"/>
      <c r="QNE311" s="1182"/>
      <c r="QNF311" s="1182"/>
      <c r="QNG311" s="1182"/>
      <c r="QNH311" s="1182"/>
      <c r="QNI311" s="1182"/>
      <c r="QNJ311" s="1182"/>
      <c r="QNK311" s="1177"/>
      <c r="QNL311" s="1182"/>
      <c r="QNM311" s="1182"/>
      <c r="QNN311" s="1182"/>
      <c r="QNO311" s="1182"/>
      <c r="QNP311" s="1182"/>
      <c r="QNQ311" s="1182"/>
      <c r="QNR311" s="1182"/>
      <c r="QNS311" s="1182"/>
      <c r="QNT311" s="1182"/>
      <c r="QNU311" s="1182"/>
      <c r="QNV311" s="1182"/>
      <c r="QNW311" s="1182"/>
      <c r="QNX311" s="1182"/>
      <c r="QNY311" s="1182"/>
      <c r="QNZ311" s="1177"/>
      <c r="QOA311" s="1182"/>
      <c r="QOB311" s="1182"/>
      <c r="QOC311" s="1182"/>
      <c r="QOD311" s="1182"/>
      <c r="QOE311" s="1182"/>
      <c r="QOF311" s="1182"/>
      <c r="QOG311" s="1182"/>
      <c r="QOH311" s="1182"/>
      <c r="QOI311" s="1182"/>
      <c r="QOJ311" s="1182"/>
      <c r="QOK311" s="1182"/>
      <c r="QOL311" s="1182"/>
      <c r="QOM311" s="1182"/>
      <c r="QON311" s="1182"/>
      <c r="QOO311" s="1177"/>
      <c r="QOP311" s="1182"/>
      <c r="QOQ311" s="1182"/>
      <c r="QOR311" s="1182"/>
      <c r="QOS311" s="1182"/>
      <c r="QOT311" s="1182"/>
      <c r="QOU311" s="1182"/>
      <c r="QOV311" s="1182"/>
      <c r="QOW311" s="1182"/>
      <c r="QOX311" s="1182"/>
      <c r="QOY311" s="1182"/>
      <c r="QOZ311" s="1182"/>
      <c r="QPA311" s="1182"/>
      <c r="QPB311" s="1182"/>
      <c r="QPC311" s="1182"/>
      <c r="QPD311" s="1177"/>
      <c r="QPE311" s="1182"/>
      <c r="QPF311" s="1182"/>
      <c r="QPG311" s="1182"/>
      <c r="QPH311" s="1182"/>
      <c r="QPI311" s="1182"/>
      <c r="QPJ311" s="1182"/>
      <c r="QPK311" s="1182"/>
      <c r="QPL311" s="1182"/>
      <c r="QPM311" s="1182"/>
      <c r="QPN311" s="1182"/>
      <c r="QPO311" s="1182"/>
      <c r="QPP311" s="1182"/>
      <c r="QPQ311" s="1182"/>
      <c r="QPR311" s="1182"/>
      <c r="QPS311" s="1177"/>
      <c r="QPT311" s="1182"/>
      <c r="QPU311" s="1182"/>
      <c r="QPV311" s="1182"/>
      <c r="QPW311" s="1182"/>
      <c r="QPX311" s="1182"/>
      <c r="QPY311" s="1182"/>
      <c r="QPZ311" s="1182"/>
      <c r="QQA311" s="1182"/>
      <c r="QQB311" s="1182"/>
      <c r="QQC311" s="1182"/>
      <c r="QQD311" s="1182"/>
      <c r="QQE311" s="1182"/>
      <c r="QQF311" s="1182"/>
      <c r="QQG311" s="1182"/>
      <c r="QQH311" s="1177"/>
      <c r="QQI311" s="1182"/>
      <c r="QQJ311" s="1182"/>
      <c r="QQK311" s="1182"/>
      <c r="QQL311" s="1182"/>
      <c r="QQM311" s="1182"/>
      <c r="QQN311" s="1182"/>
      <c r="QQO311" s="1182"/>
      <c r="QQP311" s="1182"/>
      <c r="QQQ311" s="1182"/>
      <c r="QQR311" s="1182"/>
      <c r="QQS311" s="1182"/>
      <c r="QQT311" s="1182"/>
      <c r="QQU311" s="1182"/>
      <c r="QQV311" s="1182"/>
      <c r="QQW311" s="1177"/>
      <c r="QQX311" s="1182"/>
      <c r="QQY311" s="1182"/>
      <c r="QQZ311" s="1182"/>
      <c r="QRA311" s="1182"/>
      <c r="QRB311" s="1182"/>
      <c r="QRC311" s="1182"/>
      <c r="QRD311" s="1182"/>
      <c r="QRE311" s="1182"/>
      <c r="QRF311" s="1182"/>
      <c r="QRG311" s="1182"/>
      <c r="QRH311" s="1182"/>
      <c r="QRI311" s="1182"/>
      <c r="QRJ311" s="1182"/>
      <c r="QRK311" s="1182"/>
      <c r="QRL311" s="1177"/>
      <c r="QRM311" s="1182"/>
      <c r="QRN311" s="1182"/>
      <c r="QRO311" s="1182"/>
      <c r="QRP311" s="1182"/>
      <c r="QRQ311" s="1182"/>
      <c r="QRR311" s="1182"/>
      <c r="QRS311" s="1182"/>
      <c r="QRT311" s="1182"/>
      <c r="QRU311" s="1182"/>
      <c r="QRV311" s="1182"/>
      <c r="QRW311" s="1182"/>
      <c r="QRX311" s="1182"/>
      <c r="QRY311" s="1182"/>
      <c r="QRZ311" s="1182"/>
      <c r="QSA311" s="1177"/>
      <c r="QSB311" s="1182"/>
      <c r="QSC311" s="1182"/>
      <c r="QSD311" s="1182"/>
      <c r="QSE311" s="1182"/>
      <c r="QSF311" s="1182"/>
      <c r="QSG311" s="1182"/>
      <c r="QSH311" s="1182"/>
      <c r="QSI311" s="1182"/>
      <c r="QSJ311" s="1182"/>
      <c r="QSK311" s="1182"/>
      <c r="QSL311" s="1182"/>
      <c r="QSM311" s="1182"/>
      <c r="QSN311" s="1182"/>
      <c r="QSO311" s="1182"/>
      <c r="QSP311" s="1177"/>
      <c r="QSQ311" s="1182"/>
      <c r="QSR311" s="1182"/>
      <c r="QSS311" s="1182"/>
      <c r="QST311" s="1182"/>
      <c r="QSU311" s="1182"/>
      <c r="QSV311" s="1182"/>
      <c r="QSW311" s="1182"/>
      <c r="QSX311" s="1182"/>
      <c r="QSY311" s="1182"/>
      <c r="QSZ311" s="1182"/>
      <c r="QTA311" s="1182"/>
      <c r="QTB311" s="1182"/>
      <c r="QTC311" s="1182"/>
      <c r="QTD311" s="1182"/>
      <c r="QTE311" s="1177"/>
      <c r="QTF311" s="1182"/>
      <c r="QTG311" s="1182"/>
      <c r="QTH311" s="1182"/>
      <c r="QTI311" s="1182"/>
      <c r="QTJ311" s="1182"/>
      <c r="QTK311" s="1182"/>
      <c r="QTL311" s="1182"/>
      <c r="QTM311" s="1182"/>
      <c r="QTN311" s="1182"/>
      <c r="QTO311" s="1182"/>
      <c r="QTP311" s="1182"/>
      <c r="QTQ311" s="1182"/>
      <c r="QTR311" s="1182"/>
      <c r="QTS311" s="1182"/>
      <c r="QTT311" s="1177"/>
      <c r="QTU311" s="1182"/>
      <c r="QTV311" s="1182"/>
      <c r="QTW311" s="1182"/>
      <c r="QTX311" s="1182"/>
      <c r="QTY311" s="1182"/>
      <c r="QTZ311" s="1182"/>
      <c r="QUA311" s="1182"/>
      <c r="QUB311" s="1182"/>
      <c r="QUC311" s="1182"/>
      <c r="QUD311" s="1182"/>
      <c r="QUE311" s="1182"/>
      <c r="QUF311" s="1182"/>
      <c r="QUG311" s="1182"/>
      <c r="QUH311" s="1182"/>
      <c r="QUI311" s="1177"/>
      <c r="QUJ311" s="1182"/>
      <c r="QUK311" s="1182"/>
      <c r="QUL311" s="1182"/>
      <c r="QUM311" s="1182"/>
      <c r="QUN311" s="1182"/>
      <c r="QUO311" s="1182"/>
      <c r="QUP311" s="1182"/>
      <c r="QUQ311" s="1182"/>
      <c r="QUR311" s="1182"/>
      <c r="QUS311" s="1182"/>
      <c r="QUT311" s="1182"/>
      <c r="QUU311" s="1182"/>
      <c r="QUV311" s="1182"/>
      <c r="QUW311" s="1182"/>
      <c r="QUX311" s="1177"/>
      <c r="QUY311" s="1182"/>
      <c r="QUZ311" s="1182"/>
      <c r="QVA311" s="1182"/>
      <c r="QVB311" s="1182"/>
      <c r="QVC311" s="1182"/>
      <c r="QVD311" s="1182"/>
      <c r="QVE311" s="1182"/>
      <c r="QVF311" s="1182"/>
      <c r="QVG311" s="1182"/>
      <c r="QVH311" s="1182"/>
      <c r="QVI311" s="1182"/>
      <c r="QVJ311" s="1182"/>
      <c r="QVK311" s="1182"/>
      <c r="QVL311" s="1182"/>
      <c r="QVM311" s="1177"/>
      <c r="QVN311" s="1182"/>
      <c r="QVO311" s="1182"/>
      <c r="QVP311" s="1182"/>
      <c r="QVQ311" s="1182"/>
      <c r="QVR311" s="1182"/>
      <c r="QVS311" s="1182"/>
      <c r="QVT311" s="1182"/>
      <c r="QVU311" s="1182"/>
      <c r="QVV311" s="1182"/>
      <c r="QVW311" s="1182"/>
      <c r="QVX311" s="1182"/>
      <c r="QVY311" s="1182"/>
      <c r="QVZ311" s="1182"/>
      <c r="QWA311" s="1182"/>
      <c r="QWB311" s="1177"/>
      <c r="QWC311" s="1182"/>
      <c r="QWD311" s="1182"/>
      <c r="QWE311" s="1182"/>
      <c r="QWF311" s="1182"/>
      <c r="QWG311" s="1182"/>
      <c r="QWH311" s="1182"/>
      <c r="QWI311" s="1182"/>
      <c r="QWJ311" s="1182"/>
      <c r="QWK311" s="1182"/>
      <c r="QWL311" s="1182"/>
      <c r="QWM311" s="1182"/>
      <c r="QWN311" s="1182"/>
      <c r="QWO311" s="1182"/>
      <c r="QWP311" s="1182"/>
      <c r="QWQ311" s="1177"/>
      <c r="QWR311" s="1182"/>
      <c r="QWS311" s="1182"/>
      <c r="QWT311" s="1182"/>
      <c r="QWU311" s="1182"/>
      <c r="QWV311" s="1182"/>
      <c r="QWW311" s="1182"/>
      <c r="QWX311" s="1182"/>
      <c r="QWY311" s="1182"/>
      <c r="QWZ311" s="1182"/>
      <c r="QXA311" s="1182"/>
      <c r="QXB311" s="1182"/>
      <c r="QXC311" s="1182"/>
      <c r="QXD311" s="1182"/>
      <c r="QXE311" s="1182"/>
      <c r="QXF311" s="1177"/>
      <c r="QXG311" s="1182"/>
      <c r="QXH311" s="1182"/>
      <c r="QXI311" s="1182"/>
      <c r="QXJ311" s="1182"/>
      <c r="QXK311" s="1182"/>
      <c r="QXL311" s="1182"/>
      <c r="QXM311" s="1182"/>
      <c r="QXN311" s="1182"/>
      <c r="QXO311" s="1182"/>
      <c r="QXP311" s="1182"/>
      <c r="QXQ311" s="1182"/>
      <c r="QXR311" s="1182"/>
      <c r="QXS311" s="1182"/>
      <c r="QXT311" s="1182"/>
      <c r="QXU311" s="1177"/>
      <c r="QXV311" s="1182"/>
      <c r="QXW311" s="1182"/>
      <c r="QXX311" s="1182"/>
      <c r="QXY311" s="1182"/>
      <c r="QXZ311" s="1182"/>
      <c r="QYA311" s="1182"/>
      <c r="QYB311" s="1182"/>
      <c r="QYC311" s="1182"/>
      <c r="QYD311" s="1182"/>
      <c r="QYE311" s="1182"/>
      <c r="QYF311" s="1182"/>
      <c r="QYG311" s="1182"/>
      <c r="QYH311" s="1182"/>
      <c r="QYI311" s="1182"/>
      <c r="QYJ311" s="1177"/>
      <c r="QYK311" s="1182"/>
      <c r="QYL311" s="1182"/>
      <c r="QYM311" s="1182"/>
      <c r="QYN311" s="1182"/>
      <c r="QYO311" s="1182"/>
      <c r="QYP311" s="1182"/>
      <c r="QYQ311" s="1182"/>
      <c r="QYR311" s="1182"/>
      <c r="QYS311" s="1182"/>
      <c r="QYT311" s="1182"/>
      <c r="QYU311" s="1182"/>
      <c r="QYV311" s="1182"/>
      <c r="QYW311" s="1182"/>
      <c r="QYX311" s="1182"/>
      <c r="QYY311" s="1177"/>
      <c r="QYZ311" s="1182"/>
      <c r="QZA311" s="1182"/>
      <c r="QZB311" s="1182"/>
      <c r="QZC311" s="1182"/>
      <c r="QZD311" s="1182"/>
      <c r="QZE311" s="1182"/>
      <c r="QZF311" s="1182"/>
      <c r="QZG311" s="1182"/>
      <c r="QZH311" s="1182"/>
      <c r="QZI311" s="1182"/>
      <c r="QZJ311" s="1182"/>
      <c r="QZK311" s="1182"/>
      <c r="QZL311" s="1182"/>
      <c r="QZM311" s="1182"/>
      <c r="QZN311" s="1177"/>
      <c r="QZO311" s="1182"/>
      <c r="QZP311" s="1182"/>
      <c r="QZQ311" s="1182"/>
      <c r="QZR311" s="1182"/>
      <c r="QZS311" s="1182"/>
      <c r="QZT311" s="1182"/>
      <c r="QZU311" s="1182"/>
      <c r="QZV311" s="1182"/>
      <c r="QZW311" s="1182"/>
      <c r="QZX311" s="1182"/>
      <c r="QZY311" s="1182"/>
      <c r="QZZ311" s="1182"/>
      <c r="RAA311" s="1182"/>
      <c r="RAB311" s="1182"/>
      <c r="RAC311" s="1177"/>
      <c r="RAD311" s="1182"/>
      <c r="RAE311" s="1182"/>
      <c r="RAF311" s="1182"/>
      <c r="RAG311" s="1182"/>
      <c r="RAH311" s="1182"/>
      <c r="RAI311" s="1182"/>
      <c r="RAJ311" s="1182"/>
      <c r="RAK311" s="1182"/>
      <c r="RAL311" s="1182"/>
      <c r="RAM311" s="1182"/>
      <c r="RAN311" s="1182"/>
      <c r="RAO311" s="1182"/>
      <c r="RAP311" s="1182"/>
      <c r="RAQ311" s="1182"/>
      <c r="RAR311" s="1177"/>
      <c r="RAS311" s="1182"/>
      <c r="RAT311" s="1182"/>
      <c r="RAU311" s="1182"/>
      <c r="RAV311" s="1182"/>
      <c r="RAW311" s="1182"/>
      <c r="RAX311" s="1182"/>
      <c r="RAY311" s="1182"/>
      <c r="RAZ311" s="1182"/>
      <c r="RBA311" s="1182"/>
      <c r="RBB311" s="1182"/>
      <c r="RBC311" s="1182"/>
      <c r="RBD311" s="1182"/>
      <c r="RBE311" s="1182"/>
      <c r="RBF311" s="1182"/>
      <c r="RBG311" s="1177"/>
      <c r="RBH311" s="1182"/>
      <c r="RBI311" s="1182"/>
      <c r="RBJ311" s="1182"/>
      <c r="RBK311" s="1182"/>
      <c r="RBL311" s="1182"/>
      <c r="RBM311" s="1182"/>
      <c r="RBN311" s="1182"/>
      <c r="RBO311" s="1182"/>
      <c r="RBP311" s="1182"/>
      <c r="RBQ311" s="1182"/>
      <c r="RBR311" s="1182"/>
      <c r="RBS311" s="1182"/>
      <c r="RBT311" s="1182"/>
      <c r="RBU311" s="1182"/>
      <c r="RBV311" s="1177"/>
      <c r="RBW311" s="1182"/>
      <c r="RBX311" s="1182"/>
      <c r="RBY311" s="1182"/>
      <c r="RBZ311" s="1182"/>
      <c r="RCA311" s="1182"/>
      <c r="RCB311" s="1182"/>
      <c r="RCC311" s="1182"/>
      <c r="RCD311" s="1182"/>
      <c r="RCE311" s="1182"/>
      <c r="RCF311" s="1182"/>
      <c r="RCG311" s="1182"/>
      <c r="RCH311" s="1182"/>
      <c r="RCI311" s="1182"/>
      <c r="RCJ311" s="1182"/>
      <c r="RCK311" s="1177"/>
      <c r="RCL311" s="1182"/>
      <c r="RCM311" s="1182"/>
      <c r="RCN311" s="1182"/>
      <c r="RCO311" s="1182"/>
      <c r="RCP311" s="1182"/>
      <c r="RCQ311" s="1182"/>
      <c r="RCR311" s="1182"/>
      <c r="RCS311" s="1182"/>
      <c r="RCT311" s="1182"/>
      <c r="RCU311" s="1182"/>
      <c r="RCV311" s="1182"/>
      <c r="RCW311" s="1182"/>
      <c r="RCX311" s="1182"/>
      <c r="RCY311" s="1182"/>
      <c r="RCZ311" s="1177"/>
      <c r="RDA311" s="1182"/>
      <c r="RDB311" s="1182"/>
      <c r="RDC311" s="1182"/>
      <c r="RDD311" s="1182"/>
      <c r="RDE311" s="1182"/>
      <c r="RDF311" s="1182"/>
      <c r="RDG311" s="1182"/>
      <c r="RDH311" s="1182"/>
      <c r="RDI311" s="1182"/>
      <c r="RDJ311" s="1182"/>
      <c r="RDK311" s="1182"/>
      <c r="RDL311" s="1182"/>
      <c r="RDM311" s="1182"/>
      <c r="RDN311" s="1182"/>
      <c r="RDO311" s="1177"/>
      <c r="RDP311" s="1182"/>
      <c r="RDQ311" s="1182"/>
      <c r="RDR311" s="1182"/>
      <c r="RDS311" s="1182"/>
      <c r="RDT311" s="1182"/>
      <c r="RDU311" s="1182"/>
      <c r="RDV311" s="1182"/>
      <c r="RDW311" s="1182"/>
      <c r="RDX311" s="1182"/>
      <c r="RDY311" s="1182"/>
      <c r="RDZ311" s="1182"/>
      <c r="REA311" s="1182"/>
      <c r="REB311" s="1182"/>
      <c r="REC311" s="1182"/>
      <c r="RED311" s="1177"/>
      <c r="REE311" s="1182"/>
      <c r="REF311" s="1182"/>
      <c r="REG311" s="1182"/>
      <c r="REH311" s="1182"/>
      <c r="REI311" s="1182"/>
      <c r="REJ311" s="1182"/>
      <c r="REK311" s="1182"/>
      <c r="REL311" s="1182"/>
      <c r="REM311" s="1182"/>
      <c r="REN311" s="1182"/>
      <c r="REO311" s="1182"/>
      <c r="REP311" s="1182"/>
      <c r="REQ311" s="1182"/>
      <c r="RER311" s="1182"/>
      <c r="RES311" s="1177"/>
      <c r="RET311" s="1182"/>
      <c r="REU311" s="1182"/>
      <c r="REV311" s="1182"/>
      <c r="REW311" s="1182"/>
      <c r="REX311" s="1182"/>
      <c r="REY311" s="1182"/>
      <c r="REZ311" s="1182"/>
      <c r="RFA311" s="1182"/>
      <c r="RFB311" s="1182"/>
      <c r="RFC311" s="1182"/>
      <c r="RFD311" s="1182"/>
      <c r="RFE311" s="1182"/>
      <c r="RFF311" s="1182"/>
      <c r="RFG311" s="1182"/>
      <c r="RFH311" s="1177"/>
      <c r="RFI311" s="1182"/>
      <c r="RFJ311" s="1182"/>
      <c r="RFK311" s="1182"/>
      <c r="RFL311" s="1182"/>
      <c r="RFM311" s="1182"/>
      <c r="RFN311" s="1182"/>
      <c r="RFO311" s="1182"/>
      <c r="RFP311" s="1182"/>
      <c r="RFQ311" s="1182"/>
      <c r="RFR311" s="1182"/>
      <c r="RFS311" s="1182"/>
      <c r="RFT311" s="1182"/>
      <c r="RFU311" s="1182"/>
      <c r="RFV311" s="1182"/>
      <c r="RFW311" s="1177"/>
      <c r="RFX311" s="1182"/>
      <c r="RFY311" s="1182"/>
      <c r="RFZ311" s="1182"/>
      <c r="RGA311" s="1182"/>
      <c r="RGB311" s="1182"/>
      <c r="RGC311" s="1182"/>
      <c r="RGD311" s="1182"/>
      <c r="RGE311" s="1182"/>
      <c r="RGF311" s="1182"/>
      <c r="RGG311" s="1182"/>
      <c r="RGH311" s="1182"/>
      <c r="RGI311" s="1182"/>
      <c r="RGJ311" s="1182"/>
      <c r="RGK311" s="1182"/>
      <c r="RGL311" s="1177"/>
      <c r="RGM311" s="1182"/>
      <c r="RGN311" s="1182"/>
      <c r="RGO311" s="1182"/>
      <c r="RGP311" s="1182"/>
      <c r="RGQ311" s="1182"/>
      <c r="RGR311" s="1182"/>
      <c r="RGS311" s="1182"/>
      <c r="RGT311" s="1182"/>
      <c r="RGU311" s="1182"/>
      <c r="RGV311" s="1182"/>
      <c r="RGW311" s="1182"/>
      <c r="RGX311" s="1182"/>
      <c r="RGY311" s="1182"/>
      <c r="RGZ311" s="1182"/>
      <c r="RHA311" s="1177"/>
      <c r="RHB311" s="1182"/>
      <c r="RHC311" s="1182"/>
      <c r="RHD311" s="1182"/>
      <c r="RHE311" s="1182"/>
      <c r="RHF311" s="1182"/>
      <c r="RHG311" s="1182"/>
      <c r="RHH311" s="1182"/>
      <c r="RHI311" s="1182"/>
      <c r="RHJ311" s="1182"/>
      <c r="RHK311" s="1182"/>
      <c r="RHL311" s="1182"/>
      <c r="RHM311" s="1182"/>
      <c r="RHN311" s="1182"/>
      <c r="RHO311" s="1182"/>
      <c r="RHP311" s="1177"/>
      <c r="RHQ311" s="1182"/>
      <c r="RHR311" s="1182"/>
      <c r="RHS311" s="1182"/>
      <c r="RHT311" s="1182"/>
      <c r="RHU311" s="1182"/>
      <c r="RHV311" s="1182"/>
      <c r="RHW311" s="1182"/>
      <c r="RHX311" s="1182"/>
      <c r="RHY311" s="1182"/>
      <c r="RHZ311" s="1182"/>
      <c r="RIA311" s="1182"/>
      <c r="RIB311" s="1182"/>
      <c r="RIC311" s="1182"/>
      <c r="RID311" s="1182"/>
      <c r="RIE311" s="1177"/>
      <c r="RIF311" s="1182"/>
      <c r="RIG311" s="1182"/>
      <c r="RIH311" s="1182"/>
      <c r="RII311" s="1182"/>
      <c r="RIJ311" s="1182"/>
      <c r="RIK311" s="1182"/>
      <c r="RIL311" s="1182"/>
      <c r="RIM311" s="1182"/>
      <c r="RIN311" s="1182"/>
      <c r="RIO311" s="1182"/>
      <c r="RIP311" s="1182"/>
      <c r="RIQ311" s="1182"/>
      <c r="RIR311" s="1182"/>
      <c r="RIS311" s="1182"/>
      <c r="RIT311" s="1177"/>
      <c r="RIU311" s="1182"/>
      <c r="RIV311" s="1182"/>
      <c r="RIW311" s="1182"/>
      <c r="RIX311" s="1182"/>
      <c r="RIY311" s="1182"/>
      <c r="RIZ311" s="1182"/>
      <c r="RJA311" s="1182"/>
      <c r="RJB311" s="1182"/>
      <c r="RJC311" s="1182"/>
      <c r="RJD311" s="1182"/>
      <c r="RJE311" s="1182"/>
      <c r="RJF311" s="1182"/>
      <c r="RJG311" s="1182"/>
      <c r="RJH311" s="1182"/>
      <c r="RJI311" s="1177"/>
      <c r="RJJ311" s="1182"/>
      <c r="RJK311" s="1182"/>
      <c r="RJL311" s="1182"/>
      <c r="RJM311" s="1182"/>
      <c r="RJN311" s="1182"/>
      <c r="RJO311" s="1182"/>
      <c r="RJP311" s="1182"/>
      <c r="RJQ311" s="1182"/>
      <c r="RJR311" s="1182"/>
      <c r="RJS311" s="1182"/>
      <c r="RJT311" s="1182"/>
      <c r="RJU311" s="1182"/>
      <c r="RJV311" s="1182"/>
      <c r="RJW311" s="1182"/>
      <c r="RJX311" s="1177"/>
      <c r="RJY311" s="1182"/>
      <c r="RJZ311" s="1182"/>
      <c r="RKA311" s="1182"/>
      <c r="RKB311" s="1182"/>
      <c r="RKC311" s="1182"/>
      <c r="RKD311" s="1182"/>
      <c r="RKE311" s="1182"/>
      <c r="RKF311" s="1182"/>
      <c r="RKG311" s="1182"/>
      <c r="RKH311" s="1182"/>
      <c r="RKI311" s="1182"/>
      <c r="RKJ311" s="1182"/>
      <c r="RKK311" s="1182"/>
      <c r="RKL311" s="1182"/>
      <c r="RKM311" s="1177"/>
      <c r="RKN311" s="1182"/>
      <c r="RKO311" s="1182"/>
      <c r="RKP311" s="1182"/>
      <c r="RKQ311" s="1182"/>
      <c r="RKR311" s="1182"/>
      <c r="RKS311" s="1182"/>
      <c r="RKT311" s="1182"/>
      <c r="RKU311" s="1182"/>
      <c r="RKV311" s="1182"/>
      <c r="RKW311" s="1182"/>
      <c r="RKX311" s="1182"/>
      <c r="RKY311" s="1182"/>
      <c r="RKZ311" s="1182"/>
      <c r="RLA311" s="1182"/>
      <c r="RLB311" s="1177"/>
      <c r="RLC311" s="1182"/>
      <c r="RLD311" s="1182"/>
      <c r="RLE311" s="1182"/>
      <c r="RLF311" s="1182"/>
      <c r="RLG311" s="1182"/>
      <c r="RLH311" s="1182"/>
      <c r="RLI311" s="1182"/>
      <c r="RLJ311" s="1182"/>
      <c r="RLK311" s="1182"/>
      <c r="RLL311" s="1182"/>
      <c r="RLM311" s="1182"/>
      <c r="RLN311" s="1182"/>
      <c r="RLO311" s="1182"/>
      <c r="RLP311" s="1182"/>
      <c r="RLQ311" s="1177"/>
      <c r="RLR311" s="1182"/>
      <c r="RLS311" s="1182"/>
      <c r="RLT311" s="1182"/>
      <c r="RLU311" s="1182"/>
      <c r="RLV311" s="1182"/>
      <c r="RLW311" s="1182"/>
      <c r="RLX311" s="1182"/>
      <c r="RLY311" s="1182"/>
      <c r="RLZ311" s="1182"/>
      <c r="RMA311" s="1182"/>
      <c r="RMB311" s="1182"/>
      <c r="RMC311" s="1182"/>
      <c r="RMD311" s="1182"/>
      <c r="RME311" s="1182"/>
      <c r="RMF311" s="1177"/>
      <c r="RMG311" s="1182"/>
      <c r="RMH311" s="1182"/>
      <c r="RMI311" s="1182"/>
      <c r="RMJ311" s="1182"/>
      <c r="RMK311" s="1182"/>
      <c r="RML311" s="1182"/>
      <c r="RMM311" s="1182"/>
      <c r="RMN311" s="1182"/>
      <c r="RMO311" s="1182"/>
      <c r="RMP311" s="1182"/>
      <c r="RMQ311" s="1182"/>
      <c r="RMR311" s="1182"/>
      <c r="RMS311" s="1182"/>
      <c r="RMT311" s="1182"/>
      <c r="RMU311" s="1177"/>
      <c r="RMV311" s="1182"/>
      <c r="RMW311" s="1182"/>
      <c r="RMX311" s="1182"/>
      <c r="RMY311" s="1182"/>
      <c r="RMZ311" s="1182"/>
      <c r="RNA311" s="1182"/>
      <c r="RNB311" s="1182"/>
      <c r="RNC311" s="1182"/>
      <c r="RND311" s="1182"/>
      <c r="RNE311" s="1182"/>
      <c r="RNF311" s="1182"/>
      <c r="RNG311" s="1182"/>
      <c r="RNH311" s="1182"/>
      <c r="RNI311" s="1182"/>
      <c r="RNJ311" s="1177"/>
      <c r="RNK311" s="1182"/>
      <c r="RNL311" s="1182"/>
      <c r="RNM311" s="1182"/>
      <c r="RNN311" s="1182"/>
      <c r="RNO311" s="1182"/>
      <c r="RNP311" s="1182"/>
      <c r="RNQ311" s="1182"/>
      <c r="RNR311" s="1182"/>
      <c r="RNS311" s="1182"/>
      <c r="RNT311" s="1182"/>
      <c r="RNU311" s="1182"/>
      <c r="RNV311" s="1182"/>
      <c r="RNW311" s="1182"/>
      <c r="RNX311" s="1182"/>
      <c r="RNY311" s="1177"/>
      <c r="RNZ311" s="1182"/>
      <c r="ROA311" s="1182"/>
      <c r="ROB311" s="1182"/>
      <c r="ROC311" s="1182"/>
      <c r="ROD311" s="1182"/>
      <c r="ROE311" s="1182"/>
      <c r="ROF311" s="1182"/>
      <c r="ROG311" s="1182"/>
      <c r="ROH311" s="1182"/>
      <c r="ROI311" s="1182"/>
      <c r="ROJ311" s="1182"/>
      <c r="ROK311" s="1182"/>
      <c r="ROL311" s="1182"/>
      <c r="ROM311" s="1182"/>
      <c r="RON311" s="1177"/>
      <c r="ROO311" s="1182"/>
      <c r="ROP311" s="1182"/>
      <c r="ROQ311" s="1182"/>
      <c r="ROR311" s="1182"/>
      <c r="ROS311" s="1182"/>
      <c r="ROT311" s="1182"/>
      <c r="ROU311" s="1182"/>
      <c r="ROV311" s="1182"/>
      <c r="ROW311" s="1182"/>
      <c r="ROX311" s="1182"/>
      <c r="ROY311" s="1182"/>
      <c r="ROZ311" s="1182"/>
      <c r="RPA311" s="1182"/>
      <c r="RPB311" s="1182"/>
      <c r="RPC311" s="1177"/>
      <c r="RPD311" s="1182"/>
      <c r="RPE311" s="1182"/>
      <c r="RPF311" s="1182"/>
      <c r="RPG311" s="1182"/>
      <c r="RPH311" s="1182"/>
      <c r="RPI311" s="1182"/>
      <c r="RPJ311" s="1182"/>
      <c r="RPK311" s="1182"/>
      <c r="RPL311" s="1182"/>
      <c r="RPM311" s="1182"/>
      <c r="RPN311" s="1182"/>
      <c r="RPO311" s="1182"/>
      <c r="RPP311" s="1182"/>
      <c r="RPQ311" s="1182"/>
      <c r="RPR311" s="1177"/>
      <c r="RPS311" s="1182"/>
      <c r="RPT311" s="1182"/>
      <c r="RPU311" s="1182"/>
      <c r="RPV311" s="1182"/>
      <c r="RPW311" s="1182"/>
      <c r="RPX311" s="1182"/>
      <c r="RPY311" s="1182"/>
      <c r="RPZ311" s="1182"/>
      <c r="RQA311" s="1182"/>
      <c r="RQB311" s="1182"/>
      <c r="RQC311" s="1182"/>
      <c r="RQD311" s="1182"/>
      <c r="RQE311" s="1182"/>
      <c r="RQF311" s="1182"/>
      <c r="RQG311" s="1177"/>
      <c r="RQH311" s="1182"/>
      <c r="RQI311" s="1182"/>
      <c r="RQJ311" s="1182"/>
      <c r="RQK311" s="1182"/>
      <c r="RQL311" s="1182"/>
      <c r="RQM311" s="1182"/>
      <c r="RQN311" s="1182"/>
      <c r="RQO311" s="1182"/>
      <c r="RQP311" s="1182"/>
      <c r="RQQ311" s="1182"/>
      <c r="RQR311" s="1182"/>
      <c r="RQS311" s="1182"/>
      <c r="RQT311" s="1182"/>
      <c r="RQU311" s="1182"/>
      <c r="RQV311" s="1177"/>
      <c r="RQW311" s="1182"/>
      <c r="RQX311" s="1182"/>
      <c r="RQY311" s="1182"/>
      <c r="RQZ311" s="1182"/>
      <c r="RRA311" s="1182"/>
      <c r="RRB311" s="1182"/>
      <c r="RRC311" s="1182"/>
      <c r="RRD311" s="1182"/>
      <c r="RRE311" s="1182"/>
      <c r="RRF311" s="1182"/>
      <c r="RRG311" s="1182"/>
      <c r="RRH311" s="1182"/>
      <c r="RRI311" s="1182"/>
      <c r="RRJ311" s="1182"/>
      <c r="RRK311" s="1177"/>
      <c r="RRL311" s="1182"/>
      <c r="RRM311" s="1182"/>
      <c r="RRN311" s="1182"/>
      <c r="RRO311" s="1182"/>
      <c r="RRP311" s="1182"/>
      <c r="RRQ311" s="1182"/>
      <c r="RRR311" s="1182"/>
      <c r="RRS311" s="1182"/>
      <c r="RRT311" s="1182"/>
      <c r="RRU311" s="1182"/>
      <c r="RRV311" s="1182"/>
      <c r="RRW311" s="1182"/>
      <c r="RRX311" s="1182"/>
      <c r="RRY311" s="1182"/>
      <c r="RRZ311" s="1177"/>
      <c r="RSA311" s="1182"/>
      <c r="RSB311" s="1182"/>
      <c r="RSC311" s="1182"/>
      <c r="RSD311" s="1182"/>
      <c r="RSE311" s="1182"/>
      <c r="RSF311" s="1182"/>
      <c r="RSG311" s="1182"/>
      <c r="RSH311" s="1182"/>
      <c r="RSI311" s="1182"/>
      <c r="RSJ311" s="1182"/>
      <c r="RSK311" s="1182"/>
      <c r="RSL311" s="1182"/>
      <c r="RSM311" s="1182"/>
      <c r="RSN311" s="1182"/>
      <c r="RSO311" s="1177"/>
      <c r="RSP311" s="1182"/>
      <c r="RSQ311" s="1182"/>
      <c r="RSR311" s="1182"/>
      <c r="RSS311" s="1182"/>
      <c r="RST311" s="1182"/>
      <c r="RSU311" s="1182"/>
      <c r="RSV311" s="1182"/>
      <c r="RSW311" s="1182"/>
      <c r="RSX311" s="1182"/>
      <c r="RSY311" s="1182"/>
      <c r="RSZ311" s="1182"/>
      <c r="RTA311" s="1182"/>
      <c r="RTB311" s="1182"/>
      <c r="RTC311" s="1182"/>
      <c r="RTD311" s="1177"/>
      <c r="RTE311" s="1182"/>
      <c r="RTF311" s="1182"/>
      <c r="RTG311" s="1182"/>
      <c r="RTH311" s="1182"/>
      <c r="RTI311" s="1182"/>
      <c r="RTJ311" s="1182"/>
      <c r="RTK311" s="1182"/>
      <c r="RTL311" s="1182"/>
      <c r="RTM311" s="1182"/>
      <c r="RTN311" s="1182"/>
      <c r="RTO311" s="1182"/>
      <c r="RTP311" s="1182"/>
      <c r="RTQ311" s="1182"/>
      <c r="RTR311" s="1182"/>
      <c r="RTS311" s="1177"/>
      <c r="RTT311" s="1182"/>
      <c r="RTU311" s="1182"/>
      <c r="RTV311" s="1182"/>
      <c r="RTW311" s="1182"/>
      <c r="RTX311" s="1182"/>
      <c r="RTY311" s="1182"/>
      <c r="RTZ311" s="1182"/>
      <c r="RUA311" s="1182"/>
      <c r="RUB311" s="1182"/>
      <c r="RUC311" s="1182"/>
      <c r="RUD311" s="1182"/>
      <c r="RUE311" s="1182"/>
      <c r="RUF311" s="1182"/>
      <c r="RUG311" s="1182"/>
      <c r="RUH311" s="1177"/>
      <c r="RUI311" s="1182"/>
      <c r="RUJ311" s="1182"/>
      <c r="RUK311" s="1182"/>
      <c r="RUL311" s="1182"/>
      <c r="RUM311" s="1182"/>
      <c r="RUN311" s="1182"/>
      <c r="RUO311" s="1182"/>
      <c r="RUP311" s="1182"/>
      <c r="RUQ311" s="1182"/>
      <c r="RUR311" s="1182"/>
      <c r="RUS311" s="1182"/>
      <c r="RUT311" s="1182"/>
      <c r="RUU311" s="1182"/>
      <c r="RUV311" s="1182"/>
      <c r="RUW311" s="1177"/>
      <c r="RUX311" s="1182"/>
      <c r="RUY311" s="1182"/>
      <c r="RUZ311" s="1182"/>
      <c r="RVA311" s="1182"/>
      <c r="RVB311" s="1182"/>
      <c r="RVC311" s="1182"/>
      <c r="RVD311" s="1182"/>
      <c r="RVE311" s="1182"/>
      <c r="RVF311" s="1182"/>
      <c r="RVG311" s="1182"/>
      <c r="RVH311" s="1182"/>
      <c r="RVI311" s="1182"/>
      <c r="RVJ311" s="1182"/>
      <c r="RVK311" s="1182"/>
      <c r="RVL311" s="1177"/>
      <c r="RVM311" s="1182"/>
      <c r="RVN311" s="1182"/>
      <c r="RVO311" s="1182"/>
      <c r="RVP311" s="1182"/>
      <c r="RVQ311" s="1182"/>
      <c r="RVR311" s="1182"/>
      <c r="RVS311" s="1182"/>
      <c r="RVT311" s="1182"/>
      <c r="RVU311" s="1182"/>
      <c r="RVV311" s="1182"/>
      <c r="RVW311" s="1182"/>
      <c r="RVX311" s="1182"/>
      <c r="RVY311" s="1182"/>
      <c r="RVZ311" s="1182"/>
      <c r="RWA311" s="1177"/>
      <c r="RWB311" s="1182"/>
      <c r="RWC311" s="1182"/>
      <c r="RWD311" s="1182"/>
      <c r="RWE311" s="1182"/>
      <c r="RWF311" s="1182"/>
      <c r="RWG311" s="1182"/>
      <c r="RWH311" s="1182"/>
      <c r="RWI311" s="1182"/>
      <c r="RWJ311" s="1182"/>
      <c r="RWK311" s="1182"/>
      <c r="RWL311" s="1182"/>
      <c r="RWM311" s="1182"/>
      <c r="RWN311" s="1182"/>
      <c r="RWO311" s="1182"/>
      <c r="RWP311" s="1177"/>
      <c r="RWQ311" s="1182"/>
      <c r="RWR311" s="1182"/>
      <c r="RWS311" s="1182"/>
      <c r="RWT311" s="1182"/>
      <c r="RWU311" s="1182"/>
      <c r="RWV311" s="1182"/>
      <c r="RWW311" s="1182"/>
      <c r="RWX311" s="1182"/>
      <c r="RWY311" s="1182"/>
      <c r="RWZ311" s="1182"/>
      <c r="RXA311" s="1182"/>
      <c r="RXB311" s="1182"/>
      <c r="RXC311" s="1182"/>
      <c r="RXD311" s="1182"/>
      <c r="RXE311" s="1177"/>
      <c r="RXF311" s="1182"/>
      <c r="RXG311" s="1182"/>
      <c r="RXH311" s="1182"/>
      <c r="RXI311" s="1182"/>
      <c r="RXJ311" s="1182"/>
      <c r="RXK311" s="1182"/>
      <c r="RXL311" s="1182"/>
      <c r="RXM311" s="1182"/>
      <c r="RXN311" s="1182"/>
      <c r="RXO311" s="1182"/>
      <c r="RXP311" s="1182"/>
      <c r="RXQ311" s="1182"/>
      <c r="RXR311" s="1182"/>
      <c r="RXS311" s="1182"/>
      <c r="RXT311" s="1177"/>
      <c r="RXU311" s="1182"/>
      <c r="RXV311" s="1182"/>
      <c r="RXW311" s="1182"/>
      <c r="RXX311" s="1182"/>
      <c r="RXY311" s="1182"/>
      <c r="RXZ311" s="1182"/>
      <c r="RYA311" s="1182"/>
      <c r="RYB311" s="1182"/>
      <c r="RYC311" s="1182"/>
      <c r="RYD311" s="1182"/>
      <c r="RYE311" s="1182"/>
      <c r="RYF311" s="1182"/>
      <c r="RYG311" s="1182"/>
      <c r="RYH311" s="1182"/>
      <c r="RYI311" s="1177"/>
      <c r="RYJ311" s="1182"/>
      <c r="RYK311" s="1182"/>
      <c r="RYL311" s="1182"/>
      <c r="RYM311" s="1182"/>
      <c r="RYN311" s="1182"/>
      <c r="RYO311" s="1182"/>
      <c r="RYP311" s="1182"/>
      <c r="RYQ311" s="1182"/>
      <c r="RYR311" s="1182"/>
      <c r="RYS311" s="1182"/>
      <c r="RYT311" s="1182"/>
      <c r="RYU311" s="1182"/>
      <c r="RYV311" s="1182"/>
      <c r="RYW311" s="1182"/>
      <c r="RYX311" s="1177"/>
      <c r="RYY311" s="1182"/>
      <c r="RYZ311" s="1182"/>
      <c r="RZA311" s="1182"/>
      <c r="RZB311" s="1182"/>
      <c r="RZC311" s="1182"/>
      <c r="RZD311" s="1182"/>
      <c r="RZE311" s="1182"/>
      <c r="RZF311" s="1182"/>
      <c r="RZG311" s="1182"/>
      <c r="RZH311" s="1182"/>
      <c r="RZI311" s="1182"/>
      <c r="RZJ311" s="1182"/>
      <c r="RZK311" s="1182"/>
      <c r="RZL311" s="1182"/>
      <c r="RZM311" s="1177"/>
      <c r="RZN311" s="1182"/>
      <c r="RZO311" s="1182"/>
      <c r="RZP311" s="1182"/>
      <c r="RZQ311" s="1182"/>
      <c r="RZR311" s="1182"/>
      <c r="RZS311" s="1182"/>
      <c r="RZT311" s="1182"/>
      <c r="RZU311" s="1182"/>
      <c r="RZV311" s="1182"/>
      <c r="RZW311" s="1182"/>
      <c r="RZX311" s="1182"/>
      <c r="RZY311" s="1182"/>
      <c r="RZZ311" s="1182"/>
      <c r="SAA311" s="1182"/>
      <c r="SAB311" s="1177"/>
      <c r="SAC311" s="1182"/>
      <c r="SAD311" s="1182"/>
      <c r="SAE311" s="1182"/>
      <c r="SAF311" s="1182"/>
      <c r="SAG311" s="1182"/>
      <c r="SAH311" s="1182"/>
      <c r="SAI311" s="1182"/>
      <c r="SAJ311" s="1182"/>
      <c r="SAK311" s="1182"/>
      <c r="SAL311" s="1182"/>
      <c r="SAM311" s="1182"/>
      <c r="SAN311" s="1182"/>
      <c r="SAO311" s="1182"/>
      <c r="SAP311" s="1182"/>
      <c r="SAQ311" s="1177"/>
      <c r="SAR311" s="1182"/>
      <c r="SAS311" s="1182"/>
      <c r="SAT311" s="1182"/>
      <c r="SAU311" s="1182"/>
      <c r="SAV311" s="1182"/>
      <c r="SAW311" s="1182"/>
      <c r="SAX311" s="1182"/>
      <c r="SAY311" s="1182"/>
      <c r="SAZ311" s="1182"/>
      <c r="SBA311" s="1182"/>
      <c r="SBB311" s="1182"/>
      <c r="SBC311" s="1182"/>
      <c r="SBD311" s="1182"/>
      <c r="SBE311" s="1182"/>
      <c r="SBF311" s="1177"/>
      <c r="SBG311" s="1182"/>
      <c r="SBH311" s="1182"/>
      <c r="SBI311" s="1182"/>
      <c r="SBJ311" s="1182"/>
      <c r="SBK311" s="1182"/>
      <c r="SBL311" s="1182"/>
      <c r="SBM311" s="1182"/>
      <c r="SBN311" s="1182"/>
      <c r="SBO311" s="1182"/>
      <c r="SBP311" s="1182"/>
      <c r="SBQ311" s="1182"/>
      <c r="SBR311" s="1182"/>
      <c r="SBS311" s="1182"/>
      <c r="SBT311" s="1182"/>
      <c r="SBU311" s="1177"/>
      <c r="SBV311" s="1182"/>
      <c r="SBW311" s="1182"/>
      <c r="SBX311" s="1182"/>
      <c r="SBY311" s="1182"/>
      <c r="SBZ311" s="1182"/>
      <c r="SCA311" s="1182"/>
      <c r="SCB311" s="1182"/>
      <c r="SCC311" s="1182"/>
      <c r="SCD311" s="1182"/>
      <c r="SCE311" s="1182"/>
      <c r="SCF311" s="1182"/>
      <c r="SCG311" s="1182"/>
      <c r="SCH311" s="1182"/>
      <c r="SCI311" s="1182"/>
      <c r="SCJ311" s="1177"/>
      <c r="SCK311" s="1182"/>
      <c r="SCL311" s="1182"/>
      <c r="SCM311" s="1182"/>
      <c r="SCN311" s="1182"/>
      <c r="SCO311" s="1182"/>
      <c r="SCP311" s="1182"/>
      <c r="SCQ311" s="1182"/>
      <c r="SCR311" s="1182"/>
      <c r="SCS311" s="1182"/>
      <c r="SCT311" s="1182"/>
      <c r="SCU311" s="1182"/>
      <c r="SCV311" s="1182"/>
      <c r="SCW311" s="1182"/>
      <c r="SCX311" s="1182"/>
      <c r="SCY311" s="1177"/>
      <c r="SCZ311" s="1182"/>
      <c r="SDA311" s="1182"/>
      <c r="SDB311" s="1182"/>
      <c r="SDC311" s="1182"/>
      <c r="SDD311" s="1182"/>
      <c r="SDE311" s="1182"/>
      <c r="SDF311" s="1182"/>
      <c r="SDG311" s="1182"/>
      <c r="SDH311" s="1182"/>
      <c r="SDI311" s="1182"/>
      <c r="SDJ311" s="1182"/>
      <c r="SDK311" s="1182"/>
      <c r="SDL311" s="1182"/>
      <c r="SDM311" s="1182"/>
      <c r="SDN311" s="1177"/>
      <c r="SDO311" s="1182"/>
      <c r="SDP311" s="1182"/>
      <c r="SDQ311" s="1182"/>
      <c r="SDR311" s="1182"/>
      <c r="SDS311" s="1182"/>
      <c r="SDT311" s="1182"/>
      <c r="SDU311" s="1182"/>
      <c r="SDV311" s="1182"/>
      <c r="SDW311" s="1182"/>
      <c r="SDX311" s="1182"/>
      <c r="SDY311" s="1182"/>
      <c r="SDZ311" s="1182"/>
      <c r="SEA311" s="1182"/>
      <c r="SEB311" s="1182"/>
      <c r="SEC311" s="1177"/>
      <c r="SED311" s="1182"/>
      <c r="SEE311" s="1182"/>
      <c r="SEF311" s="1182"/>
      <c r="SEG311" s="1182"/>
      <c r="SEH311" s="1182"/>
      <c r="SEI311" s="1182"/>
      <c r="SEJ311" s="1182"/>
      <c r="SEK311" s="1182"/>
      <c r="SEL311" s="1182"/>
      <c r="SEM311" s="1182"/>
      <c r="SEN311" s="1182"/>
      <c r="SEO311" s="1182"/>
      <c r="SEP311" s="1182"/>
      <c r="SEQ311" s="1182"/>
      <c r="SER311" s="1177"/>
      <c r="SES311" s="1182"/>
      <c r="SET311" s="1182"/>
      <c r="SEU311" s="1182"/>
      <c r="SEV311" s="1182"/>
      <c r="SEW311" s="1182"/>
      <c r="SEX311" s="1182"/>
      <c r="SEY311" s="1182"/>
      <c r="SEZ311" s="1182"/>
      <c r="SFA311" s="1182"/>
      <c r="SFB311" s="1182"/>
      <c r="SFC311" s="1182"/>
      <c r="SFD311" s="1182"/>
      <c r="SFE311" s="1182"/>
      <c r="SFF311" s="1182"/>
      <c r="SFG311" s="1177"/>
      <c r="SFH311" s="1182"/>
      <c r="SFI311" s="1182"/>
      <c r="SFJ311" s="1182"/>
      <c r="SFK311" s="1182"/>
      <c r="SFL311" s="1182"/>
      <c r="SFM311" s="1182"/>
      <c r="SFN311" s="1182"/>
      <c r="SFO311" s="1182"/>
      <c r="SFP311" s="1182"/>
      <c r="SFQ311" s="1182"/>
      <c r="SFR311" s="1182"/>
      <c r="SFS311" s="1182"/>
      <c r="SFT311" s="1182"/>
      <c r="SFU311" s="1182"/>
      <c r="SFV311" s="1177"/>
      <c r="SFW311" s="1182"/>
      <c r="SFX311" s="1182"/>
      <c r="SFY311" s="1182"/>
      <c r="SFZ311" s="1182"/>
      <c r="SGA311" s="1182"/>
      <c r="SGB311" s="1182"/>
      <c r="SGC311" s="1182"/>
      <c r="SGD311" s="1182"/>
      <c r="SGE311" s="1182"/>
      <c r="SGF311" s="1182"/>
      <c r="SGG311" s="1182"/>
      <c r="SGH311" s="1182"/>
      <c r="SGI311" s="1182"/>
      <c r="SGJ311" s="1182"/>
      <c r="SGK311" s="1177"/>
      <c r="SGL311" s="1182"/>
      <c r="SGM311" s="1182"/>
      <c r="SGN311" s="1182"/>
      <c r="SGO311" s="1182"/>
      <c r="SGP311" s="1182"/>
      <c r="SGQ311" s="1182"/>
      <c r="SGR311" s="1182"/>
      <c r="SGS311" s="1182"/>
      <c r="SGT311" s="1182"/>
      <c r="SGU311" s="1182"/>
      <c r="SGV311" s="1182"/>
      <c r="SGW311" s="1182"/>
      <c r="SGX311" s="1182"/>
      <c r="SGY311" s="1182"/>
      <c r="SGZ311" s="1177"/>
      <c r="SHA311" s="1182"/>
      <c r="SHB311" s="1182"/>
      <c r="SHC311" s="1182"/>
      <c r="SHD311" s="1182"/>
      <c r="SHE311" s="1182"/>
      <c r="SHF311" s="1182"/>
      <c r="SHG311" s="1182"/>
      <c r="SHH311" s="1182"/>
      <c r="SHI311" s="1182"/>
      <c r="SHJ311" s="1182"/>
      <c r="SHK311" s="1182"/>
      <c r="SHL311" s="1182"/>
      <c r="SHM311" s="1182"/>
      <c r="SHN311" s="1182"/>
      <c r="SHO311" s="1177"/>
      <c r="SHP311" s="1182"/>
      <c r="SHQ311" s="1182"/>
      <c r="SHR311" s="1182"/>
      <c r="SHS311" s="1182"/>
      <c r="SHT311" s="1182"/>
      <c r="SHU311" s="1182"/>
      <c r="SHV311" s="1182"/>
      <c r="SHW311" s="1182"/>
      <c r="SHX311" s="1182"/>
      <c r="SHY311" s="1182"/>
      <c r="SHZ311" s="1182"/>
      <c r="SIA311" s="1182"/>
      <c r="SIB311" s="1182"/>
      <c r="SIC311" s="1182"/>
      <c r="SID311" s="1177"/>
      <c r="SIE311" s="1182"/>
      <c r="SIF311" s="1182"/>
      <c r="SIG311" s="1182"/>
      <c r="SIH311" s="1182"/>
      <c r="SII311" s="1182"/>
      <c r="SIJ311" s="1182"/>
      <c r="SIK311" s="1182"/>
      <c r="SIL311" s="1182"/>
      <c r="SIM311" s="1182"/>
      <c r="SIN311" s="1182"/>
      <c r="SIO311" s="1182"/>
      <c r="SIP311" s="1182"/>
      <c r="SIQ311" s="1182"/>
      <c r="SIR311" s="1182"/>
      <c r="SIS311" s="1177"/>
      <c r="SIT311" s="1182"/>
      <c r="SIU311" s="1182"/>
      <c r="SIV311" s="1182"/>
      <c r="SIW311" s="1182"/>
      <c r="SIX311" s="1182"/>
      <c r="SIY311" s="1182"/>
      <c r="SIZ311" s="1182"/>
      <c r="SJA311" s="1182"/>
      <c r="SJB311" s="1182"/>
      <c r="SJC311" s="1182"/>
      <c r="SJD311" s="1182"/>
      <c r="SJE311" s="1182"/>
      <c r="SJF311" s="1182"/>
      <c r="SJG311" s="1182"/>
      <c r="SJH311" s="1177"/>
      <c r="SJI311" s="1182"/>
      <c r="SJJ311" s="1182"/>
      <c r="SJK311" s="1182"/>
      <c r="SJL311" s="1182"/>
      <c r="SJM311" s="1182"/>
      <c r="SJN311" s="1182"/>
      <c r="SJO311" s="1182"/>
      <c r="SJP311" s="1182"/>
      <c r="SJQ311" s="1182"/>
      <c r="SJR311" s="1182"/>
      <c r="SJS311" s="1182"/>
      <c r="SJT311" s="1182"/>
      <c r="SJU311" s="1182"/>
      <c r="SJV311" s="1182"/>
      <c r="SJW311" s="1177"/>
      <c r="SJX311" s="1182"/>
      <c r="SJY311" s="1182"/>
      <c r="SJZ311" s="1182"/>
      <c r="SKA311" s="1182"/>
      <c r="SKB311" s="1182"/>
      <c r="SKC311" s="1182"/>
      <c r="SKD311" s="1182"/>
      <c r="SKE311" s="1182"/>
      <c r="SKF311" s="1182"/>
      <c r="SKG311" s="1182"/>
      <c r="SKH311" s="1182"/>
      <c r="SKI311" s="1182"/>
      <c r="SKJ311" s="1182"/>
      <c r="SKK311" s="1182"/>
      <c r="SKL311" s="1177"/>
      <c r="SKM311" s="1182"/>
      <c r="SKN311" s="1182"/>
      <c r="SKO311" s="1182"/>
      <c r="SKP311" s="1182"/>
      <c r="SKQ311" s="1182"/>
      <c r="SKR311" s="1182"/>
      <c r="SKS311" s="1182"/>
      <c r="SKT311" s="1182"/>
      <c r="SKU311" s="1182"/>
      <c r="SKV311" s="1182"/>
      <c r="SKW311" s="1182"/>
      <c r="SKX311" s="1182"/>
      <c r="SKY311" s="1182"/>
      <c r="SKZ311" s="1182"/>
      <c r="SLA311" s="1177"/>
      <c r="SLB311" s="1182"/>
      <c r="SLC311" s="1182"/>
      <c r="SLD311" s="1182"/>
      <c r="SLE311" s="1182"/>
      <c r="SLF311" s="1182"/>
      <c r="SLG311" s="1182"/>
      <c r="SLH311" s="1182"/>
      <c r="SLI311" s="1182"/>
      <c r="SLJ311" s="1182"/>
      <c r="SLK311" s="1182"/>
      <c r="SLL311" s="1182"/>
      <c r="SLM311" s="1182"/>
      <c r="SLN311" s="1182"/>
      <c r="SLO311" s="1182"/>
      <c r="SLP311" s="1177"/>
      <c r="SLQ311" s="1182"/>
      <c r="SLR311" s="1182"/>
      <c r="SLS311" s="1182"/>
      <c r="SLT311" s="1182"/>
      <c r="SLU311" s="1182"/>
      <c r="SLV311" s="1182"/>
      <c r="SLW311" s="1182"/>
      <c r="SLX311" s="1182"/>
      <c r="SLY311" s="1182"/>
      <c r="SLZ311" s="1182"/>
      <c r="SMA311" s="1182"/>
      <c r="SMB311" s="1182"/>
      <c r="SMC311" s="1182"/>
      <c r="SMD311" s="1182"/>
      <c r="SME311" s="1177"/>
      <c r="SMF311" s="1182"/>
      <c r="SMG311" s="1182"/>
      <c r="SMH311" s="1182"/>
      <c r="SMI311" s="1182"/>
      <c r="SMJ311" s="1182"/>
      <c r="SMK311" s="1182"/>
      <c r="SML311" s="1182"/>
      <c r="SMM311" s="1182"/>
      <c r="SMN311" s="1182"/>
      <c r="SMO311" s="1182"/>
      <c r="SMP311" s="1182"/>
      <c r="SMQ311" s="1182"/>
      <c r="SMR311" s="1182"/>
      <c r="SMS311" s="1182"/>
      <c r="SMT311" s="1177"/>
      <c r="SMU311" s="1182"/>
      <c r="SMV311" s="1182"/>
      <c r="SMW311" s="1182"/>
      <c r="SMX311" s="1182"/>
      <c r="SMY311" s="1182"/>
      <c r="SMZ311" s="1182"/>
      <c r="SNA311" s="1182"/>
      <c r="SNB311" s="1182"/>
      <c r="SNC311" s="1182"/>
      <c r="SND311" s="1182"/>
      <c r="SNE311" s="1182"/>
      <c r="SNF311" s="1182"/>
      <c r="SNG311" s="1182"/>
      <c r="SNH311" s="1182"/>
      <c r="SNI311" s="1177"/>
      <c r="SNJ311" s="1182"/>
      <c r="SNK311" s="1182"/>
      <c r="SNL311" s="1182"/>
      <c r="SNM311" s="1182"/>
      <c r="SNN311" s="1182"/>
      <c r="SNO311" s="1182"/>
      <c r="SNP311" s="1182"/>
      <c r="SNQ311" s="1182"/>
      <c r="SNR311" s="1182"/>
      <c r="SNS311" s="1182"/>
      <c r="SNT311" s="1182"/>
      <c r="SNU311" s="1182"/>
      <c r="SNV311" s="1182"/>
      <c r="SNW311" s="1182"/>
      <c r="SNX311" s="1177"/>
      <c r="SNY311" s="1182"/>
      <c r="SNZ311" s="1182"/>
      <c r="SOA311" s="1182"/>
      <c r="SOB311" s="1182"/>
      <c r="SOC311" s="1182"/>
      <c r="SOD311" s="1182"/>
      <c r="SOE311" s="1182"/>
      <c r="SOF311" s="1182"/>
      <c r="SOG311" s="1182"/>
      <c r="SOH311" s="1182"/>
      <c r="SOI311" s="1182"/>
      <c r="SOJ311" s="1182"/>
      <c r="SOK311" s="1182"/>
      <c r="SOL311" s="1182"/>
      <c r="SOM311" s="1177"/>
      <c r="SON311" s="1182"/>
      <c r="SOO311" s="1182"/>
      <c r="SOP311" s="1182"/>
      <c r="SOQ311" s="1182"/>
      <c r="SOR311" s="1182"/>
      <c r="SOS311" s="1182"/>
      <c r="SOT311" s="1182"/>
      <c r="SOU311" s="1182"/>
      <c r="SOV311" s="1182"/>
      <c r="SOW311" s="1182"/>
      <c r="SOX311" s="1182"/>
      <c r="SOY311" s="1182"/>
      <c r="SOZ311" s="1182"/>
      <c r="SPA311" s="1182"/>
      <c r="SPB311" s="1177"/>
      <c r="SPC311" s="1182"/>
      <c r="SPD311" s="1182"/>
      <c r="SPE311" s="1182"/>
      <c r="SPF311" s="1182"/>
      <c r="SPG311" s="1182"/>
      <c r="SPH311" s="1182"/>
      <c r="SPI311" s="1182"/>
      <c r="SPJ311" s="1182"/>
      <c r="SPK311" s="1182"/>
      <c r="SPL311" s="1182"/>
      <c r="SPM311" s="1182"/>
      <c r="SPN311" s="1182"/>
      <c r="SPO311" s="1182"/>
      <c r="SPP311" s="1182"/>
      <c r="SPQ311" s="1177"/>
      <c r="SPR311" s="1182"/>
      <c r="SPS311" s="1182"/>
      <c r="SPT311" s="1182"/>
      <c r="SPU311" s="1182"/>
      <c r="SPV311" s="1182"/>
      <c r="SPW311" s="1182"/>
      <c r="SPX311" s="1182"/>
      <c r="SPY311" s="1182"/>
      <c r="SPZ311" s="1182"/>
      <c r="SQA311" s="1182"/>
      <c r="SQB311" s="1182"/>
      <c r="SQC311" s="1182"/>
      <c r="SQD311" s="1182"/>
      <c r="SQE311" s="1182"/>
      <c r="SQF311" s="1177"/>
      <c r="SQG311" s="1182"/>
      <c r="SQH311" s="1182"/>
      <c r="SQI311" s="1182"/>
      <c r="SQJ311" s="1182"/>
      <c r="SQK311" s="1182"/>
      <c r="SQL311" s="1182"/>
      <c r="SQM311" s="1182"/>
      <c r="SQN311" s="1182"/>
      <c r="SQO311" s="1182"/>
      <c r="SQP311" s="1182"/>
      <c r="SQQ311" s="1182"/>
      <c r="SQR311" s="1182"/>
      <c r="SQS311" s="1182"/>
      <c r="SQT311" s="1182"/>
      <c r="SQU311" s="1177"/>
      <c r="SQV311" s="1182"/>
      <c r="SQW311" s="1182"/>
      <c r="SQX311" s="1182"/>
      <c r="SQY311" s="1182"/>
      <c r="SQZ311" s="1182"/>
      <c r="SRA311" s="1182"/>
      <c r="SRB311" s="1182"/>
      <c r="SRC311" s="1182"/>
      <c r="SRD311" s="1182"/>
      <c r="SRE311" s="1182"/>
      <c r="SRF311" s="1182"/>
      <c r="SRG311" s="1182"/>
      <c r="SRH311" s="1182"/>
      <c r="SRI311" s="1182"/>
      <c r="SRJ311" s="1177"/>
      <c r="SRK311" s="1182"/>
      <c r="SRL311" s="1182"/>
      <c r="SRM311" s="1182"/>
      <c r="SRN311" s="1182"/>
      <c r="SRO311" s="1182"/>
      <c r="SRP311" s="1182"/>
      <c r="SRQ311" s="1182"/>
      <c r="SRR311" s="1182"/>
      <c r="SRS311" s="1182"/>
      <c r="SRT311" s="1182"/>
      <c r="SRU311" s="1182"/>
      <c r="SRV311" s="1182"/>
      <c r="SRW311" s="1182"/>
      <c r="SRX311" s="1182"/>
      <c r="SRY311" s="1177"/>
      <c r="SRZ311" s="1182"/>
      <c r="SSA311" s="1182"/>
      <c r="SSB311" s="1182"/>
      <c r="SSC311" s="1182"/>
      <c r="SSD311" s="1182"/>
      <c r="SSE311" s="1182"/>
      <c r="SSF311" s="1182"/>
      <c r="SSG311" s="1182"/>
      <c r="SSH311" s="1182"/>
      <c r="SSI311" s="1182"/>
      <c r="SSJ311" s="1182"/>
      <c r="SSK311" s="1182"/>
      <c r="SSL311" s="1182"/>
      <c r="SSM311" s="1182"/>
      <c r="SSN311" s="1177"/>
      <c r="SSO311" s="1182"/>
      <c r="SSP311" s="1182"/>
      <c r="SSQ311" s="1182"/>
      <c r="SSR311" s="1182"/>
      <c r="SSS311" s="1182"/>
      <c r="SST311" s="1182"/>
      <c r="SSU311" s="1182"/>
      <c r="SSV311" s="1182"/>
      <c r="SSW311" s="1182"/>
      <c r="SSX311" s="1182"/>
      <c r="SSY311" s="1182"/>
      <c r="SSZ311" s="1182"/>
      <c r="STA311" s="1182"/>
      <c r="STB311" s="1182"/>
      <c r="STC311" s="1177"/>
      <c r="STD311" s="1182"/>
      <c r="STE311" s="1182"/>
      <c r="STF311" s="1182"/>
      <c r="STG311" s="1182"/>
      <c r="STH311" s="1182"/>
      <c r="STI311" s="1182"/>
      <c r="STJ311" s="1182"/>
      <c r="STK311" s="1182"/>
      <c r="STL311" s="1182"/>
      <c r="STM311" s="1182"/>
      <c r="STN311" s="1182"/>
      <c r="STO311" s="1182"/>
      <c r="STP311" s="1182"/>
      <c r="STQ311" s="1182"/>
      <c r="STR311" s="1177"/>
      <c r="STS311" s="1182"/>
      <c r="STT311" s="1182"/>
      <c r="STU311" s="1182"/>
      <c r="STV311" s="1182"/>
      <c r="STW311" s="1182"/>
      <c r="STX311" s="1182"/>
      <c r="STY311" s="1182"/>
      <c r="STZ311" s="1182"/>
      <c r="SUA311" s="1182"/>
      <c r="SUB311" s="1182"/>
      <c r="SUC311" s="1182"/>
      <c r="SUD311" s="1182"/>
      <c r="SUE311" s="1182"/>
      <c r="SUF311" s="1182"/>
      <c r="SUG311" s="1177"/>
      <c r="SUH311" s="1182"/>
      <c r="SUI311" s="1182"/>
      <c r="SUJ311" s="1182"/>
      <c r="SUK311" s="1182"/>
      <c r="SUL311" s="1182"/>
      <c r="SUM311" s="1182"/>
      <c r="SUN311" s="1182"/>
      <c r="SUO311" s="1182"/>
      <c r="SUP311" s="1182"/>
      <c r="SUQ311" s="1182"/>
      <c r="SUR311" s="1182"/>
      <c r="SUS311" s="1182"/>
      <c r="SUT311" s="1182"/>
      <c r="SUU311" s="1182"/>
      <c r="SUV311" s="1177"/>
      <c r="SUW311" s="1182"/>
      <c r="SUX311" s="1182"/>
      <c r="SUY311" s="1182"/>
      <c r="SUZ311" s="1182"/>
      <c r="SVA311" s="1182"/>
      <c r="SVB311" s="1182"/>
      <c r="SVC311" s="1182"/>
      <c r="SVD311" s="1182"/>
      <c r="SVE311" s="1182"/>
      <c r="SVF311" s="1182"/>
      <c r="SVG311" s="1182"/>
      <c r="SVH311" s="1182"/>
      <c r="SVI311" s="1182"/>
      <c r="SVJ311" s="1182"/>
      <c r="SVK311" s="1177"/>
      <c r="SVL311" s="1182"/>
      <c r="SVM311" s="1182"/>
      <c r="SVN311" s="1182"/>
      <c r="SVO311" s="1182"/>
      <c r="SVP311" s="1182"/>
      <c r="SVQ311" s="1182"/>
      <c r="SVR311" s="1182"/>
      <c r="SVS311" s="1182"/>
      <c r="SVT311" s="1182"/>
      <c r="SVU311" s="1182"/>
      <c r="SVV311" s="1182"/>
      <c r="SVW311" s="1182"/>
      <c r="SVX311" s="1182"/>
      <c r="SVY311" s="1182"/>
      <c r="SVZ311" s="1177"/>
      <c r="SWA311" s="1182"/>
      <c r="SWB311" s="1182"/>
      <c r="SWC311" s="1182"/>
      <c r="SWD311" s="1182"/>
      <c r="SWE311" s="1182"/>
      <c r="SWF311" s="1182"/>
      <c r="SWG311" s="1182"/>
      <c r="SWH311" s="1182"/>
      <c r="SWI311" s="1182"/>
      <c r="SWJ311" s="1182"/>
      <c r="SWK311" s="1182"/>
      <c r="SWL311" s="1182"/>
      <c r="SWM311" s="1182"/>
      <c r="SWN311" s="1182"/>
      <c r="SWO311" s="1177"/>
      <c r="SWP311" s="1182"/>
      <c r="SWQ311" s="1182"/>
      <c r="SWR311" s="1182"/>
      <c r="SWS311" s="1182"/>
      <c r="SWT311" s="1182"/>
      <c r="SWU311" s="1182"/>
      <c r="SWV311" s="1182"/>
      <c r="SWW311" s="1182"/>
      <c r="SWX311" s="1182"/>
      <c r="SWY311" s="1182"/>
      <c r="SWZ311" s="1182"/>
      <c r="SXA311" s="1182"/>
      <c r="SXB311" s="1182"/>
      <c r="SXC311" s="1182"/>
      <c r="SXD311" s="1177"/>
      <c r="SXE311" s="1182"/>
      <c r="SXF311" s="1182"/>
      <c r="SXG311" s="1182"/>
      <c r="SXH311" s="1182"/>
      <c r="SXI311" s="1182"/>
      <c r="SXJ311" s="1182"/>
      <c r="SXK311" s="1182"/>
      <c r="SXL311" s="1182"/>
      <c r="SXM311" s="1182"/>
      <c r="SXN311" s="1182"/>
      <c r="SXO311" s="1182"/>
      <c r="SXP311" s="1182"/>
      <c r="SXQ311" s="1182"/>
      <c r="SXR311" s="1182"/>
      <c r="SXS311" s="1177"/>
      <c r="SXT311" s="1182"/>
      <c r="SXU311" s="1182"/>
      <c r="SXV311" s="1182"/>
      <c r="SXW311" s="1182"/>
      <c r="SXX311" s="1182"/>
      <c r="SXY311" s="1182"/>
      <c r="SXZ311" s="1182"/>
      <c r="SYA311" s="1182"/>
      <c r="SYB311" s="1182"/>
      <c r="SYC311" s="1182"/>
      <c r="SYD311" s="1182"/>
      <c r="SYE311" s="1182"/>
      <c r="SYF311" s="1182"/>
      <c r="SYG311" s="1182"/>
      <c r="SYH311" s="1177"/>
      <c r="SYI311" s="1182"/>
      <c r="SYJ311" s="1182"/>
      <c r="SYK311" s="1182"/>
      <c r="SYL311" s="1182"/>
      <c r="SYM311" s="1182"/>
      <c r="SYN311" s="1182"/>
      <c r="SYO311" s="1182"/>
      <c r="SYP311" s="1182"/>
      <c r="SYQ311" s="1182"/>
      <c r="SYR311" s="1182"/>
      <c r="SYS311" s="1182"/>
      <c r="SYT311" s="1182"/>
      <c r="SYU311" s="1182"/>
      <c r="SYV311" s="1182"/>
      <c r="SYW311" s="1177"/>
      <c r="SYX311" s="1182"/>
      <c r="SYY311" s="1182"/>
      <c r="SYZ311" s="1182"/>
      <c r="SZA311" s="1182"/>
      <c r="SZB311" s="1182"/>
      <c r="SZC311" s="1182"/>
      <c r="SZD311" s="1182"/>
      <c r="SZE311" s="1182"/>
      <c r="SZF311" s="1182"/>
      <c r="SZG311" s="1182"/>
      <c r="SZH311" s="1182"/>
      <c r="SZI311" s="1182"/>
      <c r="SZJ311" s="1182"/>
      <c r="SZK311" s="1182"/>
      <c r="SZL311" s="1177"/>
      <c r="SZM311" s="1182"/>
      <c r="SZN311" s="1182"/>
      <c r="SZO311" s="1182"/>
      <c r="SZP311" s="1182"/>
      <c r="SZQ311" s="1182"/>
      <c r="SZR311" s="1182"/>
      <c r="SZS311" s="1182"/>
      <c r="SZT311" s="1182"/>
      <c r="SZU311" s="1182"/>
      <c r="SZV311" s="1182"/>
      <c r="SZW311" s="1182"/>
      <c r="SZX311" s="1182"/>
      <c r="SZY311" s="1182"/>
      <c r="SZZ311" s="1182"/>
      <c r="TAA311" s="1177"/>
      <c r="TAB311" s="1182"/>
      <c r="TAC311" s="1182"/>
      <c r="TAD311" s="1182"/>
      <c r="TAE311" s="1182"/>
      <c r="TAF311" s="1182"/>
      <c r="TAG311" s="1182"/>
      <c r="TAH311" s="1182"/>
      <c r="TAI311" s="1182"/>
      <c r="TAJ311" s="1182"/>
      <c r="TAK311" s="1182"/>
      <c r="TAL311" s="1182"/>
      <c r="TAM311" s="1182"/>
      <c r="TAN311" s="1182"/>
      <c r="TAO311" s="1182"/>
      <c r="TAP311" s="1177"/>
      <c r="TAQ311" s="1182"/>
      <c r="TAR311" s="1182"/>
      <c r="TAS311" s="1182"/>
      <c r="TAT311" s="1182"/>
      <c r="TAU311" s="1182"/>
      <c r="TAV311" s="1182"/>
      <c r="TAW311" s="1182"/>
      <c r="TAX311" s="1182"/>
      <c r="TAY311" s="1182"/>
      <c r="TAZ311" s="1182"/>
      <c r="TBA311" s="1182"/>
      <c r="TBB311" s="1182"/>
      <c r="TBC311" s="1182"/>
      <c r="TBD311" s="1182"/>
      <c r="TBE311" s="1177"/>
      <c r="TBF311" s="1182"/>
      <c r="TBG311" s="1182"/>
      <c r="TBH311" s="1182"/>
      <c r="TBI311" s="1182"/>
      <c r="TBJ311" s="1182"/>
      <c r="TBK311" s="1182"/>
      <c r="TBL311" s="1182"/>
      <c r="TBM311" s="1182"/>
      <c r="TBN311" s="1182"/>
      <c r="TBO311" s="1182"/>
      <c r="TBP311" s="1182"/>
      <c r="TBQ311" s="1182"/>
      <c r="TBR311" s="1182"/>
      <c r="TBS311" s="1182"/>
      <c r="TBT311" s="1177"/>
      <c r="TBU311" s="1182"/>
      <c r="TBV311" s="1182"/>
      <c r="TBW311" s="1182"/>
      <c r="TBX311" s="1182"/>
      <c r="TBY311" s="1182"/>
      <c r="TBZ311" s="1182"/>
      <c r="TCA311" s="1182"/>
      <c r="TCB311" s="1182"/>
      <c r="TCC311" s="1182"/>
      <c r="TCD311" s="1182"/>
      <c r="TCE311" s="1182"/>
      <c r="TCF311" s="1182"/>
      <c r="TCG311" s="1182"/>
      <c r="TCH311" s="1182"/>
      <c r="TCI311" s="1177"/>
      <c r="TCJ311" s="1182"/>
      <c r="TCK311" s="1182"/>
      <c r="TCL311" s="1182"/>
      <c r="TCM311" s="1182"/>
      <c r="TCN311" s="1182"/>
      <c r="TCO311" s="1182"/>
      <c r="TCP311" s="1182"/>
      <c r="TCQ311" s="1182"/>
      <c r="TCR311" s="1182"/>
      <c r="TCS311" s="1182"/>
      <c r="TCT311" s="1182"/>
      <c r="TCU311" s="1182"/>
      <c r="TCV311" s="1182"/>
      <c r="TCW311" s="1182"/>
      <c r="TCX311" s="1177"/>
      <c r="TCY311" s="1182"/>
      <c r="TCZ311" s="1182"/>
      <c r="TDA311" s="1182"/>
      <c r="TDB311" s="1182"/>
      <c r="TDC311" s="1182"/>
      <c r="TDD311" s="1182"/>
      <c r="TDE311" s="1182"/>
      <c r="TDF311" s="1182"/>
      <c r="TDG311" s="1182"/>
      <c r="TDH311" s="1182"/>
      <c r="TDI311" s="1182"/>
      <c r="TDJ311" s="1182"/>
      <c r="TDK311" s="1182"/>
      <c r="TDL311" s="1182"/>
      <c r="TDM311" s="1177"/>
      <c r="TDN311" s="1182"/>
      <c r="TDO311" s="1182"/>
      <c r="TDP311" s="1182"/>
      <c r="TDQ311" s="1182"/>
      <c r="TDR311" s="1182"/>
      <c r="TDS311" s="1182"/>
      <c r="TDT311" s="1182"/>
      <c r="TDU311" s="1182"/>
      <c r="TDV311" s="1182"/>
      <c r="TDW311" s="1182"/>
      <c r="TDX311" s="1182"/>
      <c r="TDY311" s="1182"/>
      <c r="TDZ311" s="1182"/>
      <c r="TEA311" s="1182"/>
      <c r="TEB311" s="1177"/>
      <c r="TEC311" s="1182"/>
      <c r="TED311" s="1182"/>
      <c r="TEE311" s="1182"/>
      <c r="TEF311" s="1182"/>
      <c r="TEG311" s="1182"/>
      <c r="TEH311" s="1182"/>
      <c r="TEI311" s="1182"/>
      <c r="TEJ311" s="1182"/>
      <c r="TEK311" s="1182"/>
      <c r="TEL311" s="1182"/>
      <c r="TEM311" s="1182"/>
      <c r="TEN311" s="1182"/>
      <c r="TEO311" s="1182"/>
      <c r="TEP311" s="1182"/>
      <c r="TEQ311" s="1177"/>
      <c r="TER311" s="1182"/>
      <c r="TES311" s="1182"/>
      <c r="TET311" s="1182"/>
      <c r="TEU311" s="1182"/>
      <c r="TEV311" s="1182"/>
      <c r="TEW311" s="1182"/>
      <c r="TEX311" s="1182"/>
      <c r="TEY311" s="1182"/>
      <c r="TEZ311" s="1182"/>
      <c r="TFA311" s="1182"/>
      <c r="TFB311" s="1182"/>
      <c r="TFC311" s="1182"/>
      <c r="TFD311" s="1182"/>
      <c r="TFE311" s="1182"/>
      <c r="TFF311" s="1177"/>
      <c r="TFG311" s="1182"/>
      <c r="TFH311" s="1182"/>
      <c r="TFI311" s="1182"/>
      <c r="TFJ311" s="1182"/>
      <c r="TFK311" s="1182"/>
      <c r="TFL311" s="1182"/>
      <c r="TFM311" s="1182"/>
      <c r="TFN311" s="1182"/>
      <c r="TFO311" s="1182"/>
      <c r="TFP311" s="1182"/>
      <c r="TFQ311" s="1182"/>
      <c r="TFR311" s="1182"/>
      <c r="TFS311" s="1182"/>
      <c r="TFT311" s="1182"/>
      <c r="TFU311" s="1177"/>
      <c r="TFV311" s="1182"/>
      <c r="TFW311" s="1182"/>
      <c r="TFX311" s="1182"/>
      <c r="TFY311" s="1182"/>
      <c r="TFZ311" s="1182"/>
      <c r="TGA311" s="1182"/>
      <c r="TGB311" s="1182"/>
      <c r="TGC311" s="1182"/>
      <c r="TGD311" s="1182"/>
      <c r="TGE311" s="1182"/>
      <c r="TGF311" s="1182"/>
      <c r="TGG311" s="1182"/>
      <c r="TGH311" s="1182"/>
      <c r="TGI311" s="1182"/>
      <c r="TGJ311" s="1177"/>
      <c r="TGK311" s="1182"/>
      <c r="TGL311" s="1182"/>
      <c r="TGM311" s="1182"/>
      <c r="TGN311" s="1182"/>
      <c r="TGO311" s="1182"/>
      <c r="TGP311" s="1182"/>
      <c r="TGQ311" s="1182"/>
      <c r="TGR311" s="1182"/>
      <c r="TGS311" s="1182"/>
      <c r="TGT311" s="1182"/>
      <c r="TGU311" s="1182"/>
      <c r="TGV311" s="1182"/>
      <c r="TGW311" s="1182"/>
      <c r="TGX311" s="1182"/>
      <c r="TGY311" s="1177"/>
      <c r="TGZ311" s="1182"/>
      <c r="THA311" s="1182"/>
      <c r="THB311" s="1182"/>
      <c r="THC311" s="1182"/>
      <c r="THD311" s="1182"/>
      <c r="THE311" s="1182"/>
      <c r="THF311" s="1182"/>
      <c r="THG311" s="1182"/>
      <c r="THH311" s="1182"/>
      <c r="THI311" s="1182"/>
      <c r="THJ311" s="1182"/>
      <c r="THK311" s="1182"/>
      <c r="THL311" s="1182"/>
      <c r="THM311" s="1182"/>
      <c r="THN311" s="1177"/>
      <c r="THO311" s="1182"/>
      <c r="THP311" s="1182"/>
      <c r="THQ311" s="1182"/>
      <c r="THR311" s="1182"/>
      <c r="THS311" s="1182"/>
      <c r="THT311" s="1182"/>
      <c r="THU311" s="1182"/>
      <c r="THV311" s="1182"/>
      <c r="THW311" s="1182"/>
      <c r="THX311" s="1182"/>
      <c r="THY311" s="1182"/>
      <c r="THZ311" s="1182"/>
      <c r="TIA311" s="1182"/>
      <c r="TIB311" s="1182"/>
      <c r="TIC311" s="1177"/>
      <c r="TID311" s="1182"/>
      <c r="TIE311" s="1182"/>
      <c r="TIF311" s="1182"/>
      <c r="TIG311" s="1182"/>
      <c r="TIH311" s="1182"/>
      <c r="TII311" s="1182"/>
      <c r="TIJ311" s="1182"/>
      <c r="TIK311" s="1182"/>
      <c r="TIL311" s="1182"/>
      <c r="TIM311" s="1182"/>
      <c r="TIN311" s="1182"/>
      <c r="TIO311" s="1182"/>
      <c r="TIP311" s="1182"/>
      <c r="TIQ311" s="1182"/>
      <c r="TIR311" s="1177"/>
      <c r="TIS311" s="1182"/>
      <c r="TIT311" s="1182"/>
      <c r="TIU311" s="1182"/>
      <c r="TIV311" s="1182"/>
      <c r="TIW311" s="1182"/>
      <c r="TIX311" s="1182"/>
      <c r="TIY311" s="1182"/>
      <c r="TIZ311" s="1182"/>
      <c r="TJA311" s="1182"/>
      <c r="TJB311" s="1182"/>
      <c r="TJC311" s="1182"/>
      <c r="TJD311" s="1182"/>
      <c r="TJE311" s="1182"/>
      <c r="TJF311" s="1182"/>
      <c r="TJG311" s="1177"/>
      <c r="TJH311" s="1182"/>
      <c r="TJI311" s="1182"/>
      <c r="TJJ311" s="1182"/>
      <c r="TJK311" s="1182"/>
      <c r="TJL311" s="1182"/>
      <c r="TJM311" s="1182"/>
      <c r="TJN311" s="1182"/>
      <c r="TJO311" s="1182"/>
      <c r="TJP311" s="1182"/>
      <c r="TJQ311" s="1182"/>
      <c r="TJR311" s="1182"/>
      <c r="TJS311" s="1182"/>
      <c r="TJT311" s="1182"/>
      <c r="TJU311" s="1182"/>
      <c r="TJV311" s="1177"/>
      <c r="TJW311" s="1182"/>
      <c r="TJX311" s="1182"/>
      <c r="TJY311" s="1182"/>
      <c r="TJZ311" s="1182"/>
      <c r="TKA311" s="1182"/>
      <c r="TKB311" s="1182"/>
      <c r="TKC311" s="1182"/>
      <c r="TKD311" s="1182"/>
      <c r="TKE311" s="1182"/>
      <c r="TKF311" s="1182"/>
      <c r="TKG311" s="1182"/>
      <c r="TKH311" s="1182"/>
      <c r="TKI311" s="1182"/>
      <c r="TKJ311" s="1182"/>
      <c r="TKK311" s="1177"/>
      <c r="TKL311" s="1182"/>
      <c r="TKM311" s="1182"/>
      <c r="TKN311" s="1182"/>
      <c r="TKO311" s="1182"/>
      <c r="TKP311" s="1182"/>
      <c r="TKQ311" s="1182"/>
      <c r="TKR311" s="1182"/>
      <c r="TKS311" s="1182"/>
      <c r="TKT311" s="1182"/>
      <c r="TKU311" s="1182"/>
      <c r="TKV311" s="1182"/>
      <c r="TKW311" s="1182"/>
      <c r="TKX311" s="1182"/>
      <c r="TKY311" s="1182"/>
      <c r="TKZ311" s="1177"/>
      <c r="TLA311" s="1182"/>
      <c r="TLB311" s="1182"/>
      <c r="TLC311" s="1182"/>
      <c r="TLD311" s="1182"/>
      <c r="TLE311" s="1182"/>
      <c r="TLF311" s="1182"/>
      <c r="TLG311" s="1182"/>
      <c r="TLH311" s="1182"/>
      <c r="TLI311" s="1182"/>
      <c r="TLJ311" s="1182"/>
      <c r="TLK311" s="1182"/>
      <c r="TLL311" s="1182"/>
      <c r="TLM311" s="1182"/>
      <c r="TLN311" s="1182"/>
      <c r="TLO311" s="1177"/>
      <c r="TLP311" s="1182"/>
      <c r="TLQ311" s="1182"/>
      <c r="TLR311" s="1182"/>
      <c r="TLS311" s="1182"/>
      <c r="TLT311" s="1182"/>
      <c r="TLU311" s="1182"/>
      <c r="TLV311" s="1182"/>
      <c r="TLW311" s="1182"/>
      <c r="TLX311" s="1182"/>
      <c r="TLY311" s="1182"/>
      <c r="TLZ311" s="1182"/>
      <c r="TMA311" s="1182"/>
      <c r="TMB311" s="1182"/>
      <c r="TMC311" s="1182"/>
      <c r="TMD311" s="1177"/>
      <c r="TME311" s="1182"/>
      <c r="TMF311" s="1182"/>
      <c r="TMG311" s="1182"/>
      <c r="TMH311" s="1182"/>
      <c r="TMI311" s="1182"/>
      <c r="TMJ311" s="1182"/>
      <c r="TMK311" s="1182"/>
      <c r="TML311" s="1182"/>
      <c r="TMM311" s="1182"/>
      <c r="TMN311" s="1182"/>
      <c r="TMO311" s="1182"/>
      <c r="TMP311" s="1182"/>
      <c r="TMQ311" s="1182"/>
      <c r="TMR311" s="1182"/>
      <c r="TMS311" s="1177"/>
      <c r="TMT311" s="1182"/>
      <c r="TMU311" s="1182"/>
      <c r="TMV311" s="1182"/>
      <c r="TMW311" s="1182"/>
      <c r="TMX311" s="1182"/>
      <c r="TMY311" s="1182"/>
      <c r="TMZ311" s="1182"/>
      <c r="TNA311" s="1182"/>
      <c r="TNB311" s="1182"/>
      <c r="TNC311" s="1182"/>
      <c r="TND311" s="1182"/>
      <c r="TNE311" s="1182"/>
      <c r="TNF311" s="1182"/>
      <c r="TNG311" s="1182"/>
      <c r="TNH311" s="1177"/>
      <c r="TNI311" s="1182"/>
      <c r="TNJ311" s="1182"/>
      <c r="TNK311" s="1182"/>
      <c r="TNL311" s="1182"/>
      <c r="TNM311" s="1182"/>
      <c r="TNN311" s="1182"/>
      <c r="TNO311" s="1182"/>
      <c r="TNP311" s="1182"/>
      <c r="TNQ311" s="1182"/>
      <c r="TNR311" s="1182"/>
      <c r="TNS311" s="1182"/>
      <c r="TNT311" s="1182"/>
      <c r="TNU311" s="1182"/>
      <c r="TNV311" s="1182"/>
      <c r="TNW311" s="1177"/>
      <c r="TNX311" s="1182"/>
      <c r="TNY311" s="1182"/>
      <c r="TNZ311" s="1182"/>
      <c r="TOA311" s="1182"/>
      <c r="TOB311" s="1182"/>
      <c r="TOC311" s="1182"/>
      <c r="TOD311" s="1182"/>
      <c r="TOE311" s="1182"/>
      <c r="TOF311" s="1182"/>
      <c r="TOG311" s="1182"/>
      <c r="TOH311" s="1182"/>
      <c r="TOI311" s="1182"/>
      <c r="TOJ311" s="1182"/>
      <c r="TOK311" s="1182"/>
      <c r="TOL311" s="1177"/>
      <c r="TOM311" s="1182"/>
      <c r="TON311" s="1182"/>
      <c r="TOO311" s="1182"/>
      <c r="TOP311" s="1182"/>
      <c r="TOQ311" s="1182"/>
      <c r="TOR311" s="1182"/>
      <c r="TOS311" s="1182"/>
      <c r="TOT311" s="1182"/>
      <c r="TOU311" s="1182"/>
      <c r="TOV311" s="1182"/>
      <c r="TOW311" s="1182"/>
      <c r="TOX311" s="1182"/>
      <c r="TOY311" s="1182"/>
      <c r="TOZ311" s="1182"/>
      <c r="TPA311" s="1177"/>
      <c r="TPB311" s="1182"/>
      <c r="TPC311" s="1182"/>
      <c r="TPD311" s="1182"/>
      <c r="TPE311" s="1182"/>
      <c r="TPF311" s="1182"/>
      <c r="TPG311" s="1182"/>
      <c r="TPH311" s="1182"/>
      <c r="TPI311" s="1182"/>
      <c r="TPJ311" s="1182"/>
      <c r="TPK311" s="1182"/>
      <c r="TPL311" s="1182"/>
      <c r="TPM311" s="1182"/>
      <c r="TPN311" s="1182"/>
      <c r="TPO311" s="1182"/>
      <c r="TPP311" s="1177"/>
      <c r="TPQ311" s="1182"/>
      <c r="TPR311" s="1182"/>
      <c r="TPS311" s="1182"/>
      <c r="TPT311" s="1182"/>
      <c r="TPU311" s="1182"/>
      <c r="TPV311" s="1182"/>
      <c r="TPW311" s="1182"/>
      <c r="TPX311" s="1182"/>
      <c r="TPY311" s="1182"/>
      <c r="TPZ311" s="1182"/>
      <c r="TQA311" s="1182"/>
      <c r="TQB311" s="1182"/>
      <c r="TQC311" s="1182"/>
      <c r="TQD311" s="1182"/>
      <c r="TQE311" s="1177"/>
      <c r="TQF311" s="1182"/>
      <c r="TQG311" s="1182"/>
      <c r="TQH311" s="1182"/>
      <c r="TQI311" s="1182"/>
      <c r="TQJ311" s="1182"/>
      <c r="TQK311" s="1182"/>
      <c r="TQL311" s="1182"/>
      <c r="TQM311" s="1182"/>
      <c r="TQN311" s="1182"/>
      <c r="TQO311" s="1182"/>
      <c r="TQP311" s="1182"/>
      <c r="TQQ311" s="1182"/>
      <c r="TQR311" s="1182"/>
      <c r="TQS311" s="1182"/>
      <c r="TQT311" s="1177"/>
      <c r="TQU311" s="1182"/>
      <c r="TQV311" s="1182"/>
      <c r="TQW311" s="1182"/>
      <c r="TQX311" s="1182"/>
      <c r="TQY311" s="1182"/>
      <c r="TQZ311" s="1182"/>
      <c r="TRA311" s="1182"/>
      <c r="TRB311" s="1182"/>
      <c r="TRC311" s="1182"/>
      <c r="TRD311" s="1182"/>
      <c r="TRE311" s="1182"/>
      <c r="TRF311" s="1182"/>
      <c r="TRG311" s="1182"/>
      <c r="TRH311" s="1182"/>
      <c r="TRI311" s="1177"/>
      <c r="TRJ311" s="1182"/>
      <c r="TRK311" s="1182"/>
      <c r="TRL311" s="1182"/>
      <c r="TRM311" s="1182"/>
      <c r="TRN311" s="1182"/>
      <c r="TRO311" s="1182"/>
      <c r="TRP311" s="1182"/>
      <c r="TRQ311" s="1182"/>
      <c r="TRR311" s="1182"/>
      <c r="TRS311" s="1182"/>
      <c r="TRT311" s="1182"/>
      <c r="TRU311" s="1182"/>
      <c r="TRV311" s="1182"/>
      <c r="TRW311" s="1182"/>
      <c r="TRX311" s="1177"/>
      <c r="TRY311" s="1182"/>
      <c r="TRZ311" s="1182"/>
      <c r="TSA311" s="1182"/>
      <c r="TSB311" s="1182"/>
      <c r="TSC311" s="1182"/>
      <c r="TSD311" s="1182"/>
      <c r="TSE311" s="1182"/>
      <c r="TSF311" s="1182"/>
      <c r="TSG311" s="1182"/>
      <c r="TSH311" s="1182"/>
      <c r="TSI311" s="1182"/>
      <c r="TSJ311" s="1182"/>
      <c r="TSK311" s="1182"/>
      <c r="TSL311" s="1182"/>
      <c r="TSM311" s="1177"/>
      <c r="TSN311" s="1182"/>
      <c r="TSO311" s="1182"/>
      <c r="TSP311" s="1182"/>
      <c r="TSQ311" s="1182"/>
      <c r="TSR311" s="1182"/>
      <c r="TSS311" s="1182"/>
      <c r="TST311" s="1182"/>
      <c r="TSU311" s="1182"/>
      <c r="TSV311" s="1182"/>
      <c r="TSW311" s="1182"/>
      <c r="TSX311" s="1182"/>
      <c r="TSY311" s="1182"/>
      <c r="TSZ311" s="1182"/>
      <c r="TTA311" s="1182"/>
      <c r="TTB311" s="1177"/>
      <c r="TTC311" s="1182"/>
      <c r="TTD311" s="1182"/>
      <c r="TTE311" s="1182"/>
      <c r="TTF311" s="1182"/>
      <c r="TTG311" s="1182"/>
      <c r="TTH311" s="1182"/>
      <c r="TTI311" s="1182"/>
      <c r="TTJ311" s="1182"/>
      <c r="TTK311" s="1182"/>
      <c r="TTL311" s="1182"/>
      <c r="TTM311" s="1182"/>
      <c r="TTN311" s="1182"/>
      <c r="TTO311" s="1182"/>
      <c r="TTP311" s="1182"/>
      <c r="TTQ311" s="1177"/>
      <c r="TTR311" s="1182"/>
      <c r="TTS311" s="1182"/>
      <c r="TTT311" s="1182"/>
      <c r="TTU311" s="1182"/>
      <c r="TTV311" s="1182"/>
      <c r="TTW311" s="1182"/>
      <c r="TTX311" s="1182"/>
      <c r="TTY311" s="1182"/>
      <c r="TTZ311" s="1182"/>
      <c r="TUA311" s="1182"/>
      <c r="TUB311" s="1182"/>
      <c r="TUC311" s="1182"/>
      <c r="TUD311" s="1182"/>
      <c r="TUE311" s="1182"/>
      <c r="TUF311" s="1177"/>
      <c r="TUG311" s="1182"/>
      <c r="TUH311" s="1182"/>
      <c r="TUI311" s="1182"/>
      <c r="TUJ311" s="1182"/>
      <c r="TUK311" s="1182"/>
      <c r="TUL311" s="1182"/>
      <c r="TUM311" s="1182"/>
      <c r="TUN311" s="1182"/>
      <c r="TUO311" s="1182"/>
      <c r="TUP311" s="1182"/>
      <c r="TUQ311" s="1182"/>
      <c r="TUR311" s="1182"/>
      <c r="TUS311" s="1182"/>
      <c r="TUT311" s="1182"/>
      <c r="TUU311" s="1177"/>
      <c r="TUV311" s="1182"/>
      <c r="TUW311" s="1182"/>
      <c r="TUX311" s="1182"/>
      <c r="TUY311" s="1182"/>
      <c r="TUZ311" s="1182"/>
      <c r="TVA311" s="1182"/>
      <c r="TVB311" s="1182"/>
      <c r="TVC311" s="1182"/>
      <c r="TVD311" s="1182"/>
      <c r="TVE311" s="1182"/>
      <c r="TVF311" s="1182"/>
      <c r="TVG311" s="1182"/>
      <c r="TVH311" s="1182"/>
      <c r="TVI311" s="1182"/>
      <c r="TVJ311" s="1177"/>
      <c r="TVK311" s="1182"/>
      <c r="TVL311" s="1182"/>
      <c r="TVM311" s="1182"/>
      <c r="TVN311" s="1182"/>
      <c r="TVO311" s="1182"/>
      <c r="TVP311" s="1182"/>
      <c r="TVQ311" s="1182"/>
      <c r="TVR311" s="1182"/>
      <c r="TVS311" s="1182"/>
      <c r="TVT311" s="1182"/>
      <c r="TVU311" s="1182"/>
      <c r="TVV311" s="1182"/>
      <c r="TVW311" s="1182"/>
      <c r="TVX311" s="1182"/>
      <c r="TVY311" s="1177"/>
      <c r="TVZ311" s="1182"/>
      <c r="TWA311" s="1182"/>
      <c r="TWB311" s="1182"/>
      <c r="TWC311" s="1182"/>
      <c r="TWD311" s="1182"/>
      <c r="TWE311" s="1182"/>
      <c r="TWF311" s="1182"/>
      <c r="TWG311" s="1182"/>
      <c r="TWH311" s="1182"/>
      <c r="TWI311" s="1182"/>
      <c r="TWJ311" s="1182"/>
      <c r="TWK311" s="1182"/>
      <c r="TWL311" s="1182"/>
      <c r="TWM311" s="1182"/>
      <c r="TWN311" s="1177"/>
      <c r="TWO311" s="1182"/>
      <c r="TWP311" s="1182"/>
      <c r="TWQ311" s="1182"/>
      <c r="TWR311" s="1182"/>
      <c r="TWS311" s="1182"/>
      <c r="TWT311" s="1182"/>
      <c r="TWU311" s="1182"/>
      <c r="TWV311" s="1182"/>
      <c r="TWW311" s="1182"/>
      <c r="TWX311" s="1182"/>
      <c r="TWY311" s="1182"/>
      <c r="TWZ311" s="1182"/>
      <c r="TXA311" s="1182"/>
      <c r="TXB311" s="1182"/>
      <c r="TXC311" s="1177"/>
      <c r="TXD311" s="1182"/>
      <c r="TXE311" s="1182"/>
      <c r="TXF311" s="1182"/>
      <c r="TXG311" s="1182"/>
      <c r="TXH311" s="1182"/>
      <c r="TXI311" s="1182"/>
      <c r="TXJ311" s="1182"/>
      <c r="TXK311" s="1182"/>
      <c r="TXL311" s="1182"/>
      <c r="TXM311" s="1182"/>
      <c r="TXN311" s="1182"/>
      <c r="TXO311" s="1182"/>
      <c r="TXP311" s="1182"/>
      <c r="TXQ311" s="1182"/>
      <c r="TXR311" s="1177"/>
      <c r="TXS311" s="1182"/>
      <c r="TXT311" s="1182"/>
      <c r="TXU311" s="1182"/>
      <c r="TXV311" s="1182"/>
      <c r="TXW311" s="1182"/>
      <c r="TXX311" s="1182"/>
      <c r="TXY311" s="1182"/>
      <c r="TXZ311" s="1182"/>
      <c r="TYA311" s="1182"/>
      <c r="TYB311" s="1182"/>
      <c r="TYC311" s="1182"/>
      <c r="TYD311" s="1182"/>
      <c r="TYE311" s="1182"/>
      <c r="TYF311" s="1182"/>
      <c r="TYG311" s="1177"/>
      <c r="TYH311" s="1182"/>
      <c r="TYI311" s="1182"/>
      <c r="TYJ311" s="1182"/>
      <c r="TYK311" s="1182"/>
      <c r="TYL311" s="1182"/>
      <c r="TYM311" s="1182"/>
      <c r="TYN311" s="1182"/>
      <c r="TYO311" s="1182"/>
      <c r="TYP311" s="1182"/>
      <c r="TYQ311" s="1182"/>
      <c r="TYR311" s="1182"/>
      <c r="TYS311" s="1182"/>
      <c r="TYT311" s="1182"/>
      <c r="TYU311" s="1182"/>
      <c r="TYV311" s="1177"/>
      <c r="TYW311" s="1182"/>
      <c r="TYX311" s="1182"/>
      <c r="TYY311" s="1182"/>
      <c r="TYZ311" s="1182"/>
      <c r="TZA311" s="1182"/>
      <c r="TZB311" s="1182"/>
      <c r="TZC311" s="1182"/>
      <c r="TZD311" s="1182"/>
      <c r="TZE311" s="1182"/>
      <c r="TZF311" s="1182"/>
      <c r="TZG311" s="1182"/>
      <c r="TZH311" s="1182"/>
      <c r="TZI311" s="1182"/>
      <c r="TZJ311" s="1182"/>
      <c r="TZK311" s="1177"/>
      <c r="TZL311" s="1182"/>
      <c r="TZM311" s="1182"/>
      <c r="TZN311" s="1182"/>
      <c r="TZO311" s="1182"/>
      <c r="TZP311" s="1182"/>
      <c r="TZQ311" s="1182"/>
      <c r="TZR311" s="1182"/>
      <c r="TZS311" s="1182"/>
      <c r="TZT311" s="1182"/>
      <c r="TZU311" s="1182"/>
      <c r="TZV311" s="1182"/>
      <c r="TZW311" s="1182"/>
      <c r="TZX311" s="1182"/>
      <c r="TZY311" s="1182"/>
      <c r="TZZ311" s="1177"/>
      <c r="UAA311" s="1182"/>
      <c r="UAB311" s="1182"/>
      <c r="UAC311" s="1182"/>
      <c r="UAD311" s="1182"/>
      <c r="UAE311" s="1182"/>
      <c r="UAF311" s="1182"/>
      <c r="UAG311" s="1182"/>
      <c r="UAH311" s="1182"/>
      <c r="UAI311" s="1182"/>
      <c r="UAJ311" s="1182"/>
      <c r="UAK311" s="1182"/>
      <c r="UAL311" s="1182"/>
      <c r="UAM311" s="1182"/>
      <c r="UAN311" s="1182"/>
      <c r="UAO311" s="1177"/>
      <c r="UAP311" s="1182"/>
      <c r="UAQ311" s="1182"/>
      <c r="UAR311" s="1182"/>
      <c r="UAS311" s="1182"/>
      <c r="UAT311" s="1182"/>
      <c r="UAU311" s="1182"/>
      <c r="UAV311" s="1182"/>
      <c r="UAW311" s="1182"/>
      <c r="UAX311" s="1182"/>
      <c r="UAY311" s="1182"/>
      <c r="UAZ311" s="1182"/>
      <c r="UBA311" s="1182"/>
      <c r="UBB311" s="1182"/>
      <c r="UBC311" s="1182"/>
      <c r="UBD311" s="1177"/>
      <c r="UBE311" s="1182"/>
      <c r="UBF311" s="1182"/>
      <c r="UBG311" s="1182"/>
      <c r="UBH311" s="1182"/>
      <c r="UBI311" s="1182"/>
      <c r="UBJ311" s="1182"/>
      <c r="UBK311" s="1182"/>
      <c r="UBL311" s="1182"/>
      <c r="UBM311" s="1182"/>
      <c r="UBN311" s="1182"/>
      <c r="UBO311" s="1182"/>
      <c r="UBP311" s="1182"/>
      <c r="UBQ311" s="1182"/>
      <c r="UBR311" s="1182"/>
      <c r="UBS311" s="1177"/>
      <c r="UBT311" s="1182"/>
      <c r="UBU311" s="1182"/>
      <c r="UBV311" s="1182"/>
      <c r="UBW311" s="1182"/>
      <c r="UBX311" s="1182"/>
      <c r="UBY311" s="1182"/>
      <c r="UBZ311" s="1182"/>
      <c r="UCA311" s="1182"/>
      <c r="UCB311" s="1182"/>
      <c r="UCC311" s="1182"/>
      <c r="UCD311" s="1182"/>
      <c r="UCE311" s="1182"/>
      <c r="UCF311" s="1182"/>
      <c r="UCG311" s="1182"/>
      <c r="UCH311" s="1177"/>
      <c r="UCI311" s="1182"/>
      <c r="UCJ311" s="1182"/>
      <c r="UCK311" s="1182"/>
      <c r="UCL311" s="1182"/>
      <c r="UCM311" s="1182"/>
      <c r="UCN311" s="1182"/>
      <c r="UCO311" s="1182"/>
      <c r="UCP311" s="1182"/>
      <c r="UCQ311" s="1182"/>
      <c r="UCR311" s="1182"/>
      <c r="UCS311" s="1182"/>
      <c r="UCT311" s="1182"/>
      <c r="UCU311" s="1182"/>
      <c r="UCV311" s="1182"/>
      <c r="UCW311" s="1177"/>
      <c r="UCX311" s="1182"/>
      <c r="UCY311" s="1182"/>
      <c r="UCZ311" s="1182"/>
      <c r="UDA311" s="1182"/>
      <c r="UDB311" s="1182"/>
      <c r="UDC311" s="1182"/>
      <c r="UDD311" s="1182"/>
      <c r="UDE311" s="1182"/>
      <c r="UDF311" s="1182"/>
      <c r="UDG311" s="1182"/>
      <c r="UDH311" s="1182"/>
      <c r="UDI311" s="1182"/>
      <c r="UDJ311" s="1182"/>
      <c r="UDK311" s="1182"/>
      <c r="UDL311" s="1177"/>
      <c r="UDM311" s="1182"/>
      <c r="UDN311" s="1182"/>
      <c r="UDO311" s="1182"/>
      <c r="UDP311" s="1182"/>
      <c r="UDQ311" s="1182"/>
      <c r="UDR311" s="1182"/>
      <c r="UDS311" s="1182"/>
      <c r="UDT311" s="1182"/>
      <c r="UDU311" s="1182"/>
      <c r="UDV311" s="1182"/>
      <c r="UDW311" s="1182"/>
      <c r="UDX311" s="1182"/>
      <c r="UDY311" s="1182"/>
      <c r="UDZ311" s="1182"/>
      <c r="UEA311" s="1177"/>
      <c r="UEB311" s="1182"/>
      <c r="UEC311" s="1182"/>
      <c r="UED311" s="1182"/>
      <c r="UEE311" s="1182"/>
      <c r="UEF311" s="1182"/>
      <c r="UEG311" s="1182"/>
      <c r="UEH311" s="1182"/>
      <c r="UEI311" s="1182"/>
      <c r="UEJ311" s="1182"/>
      <c r="UEK311" s="1182"/>
      <c r="UEL311" s="1182"/>
      <c r="UEM311" s="1182"/>
      <c r="UEN311" s="1182"/>
      <c r="UEO311" s="1182"/>
      <c r="UEP311" s="1177"/>
      <c r="UEQ311" s="1182"/>
      <c r="UER311" s="1182"/>
      <c r="UES311" s="1182"/>
      <c r="UET311" s="1182"/>
      <c r="UEU311" s="1182"/>
      <c r="UEV311" s="1182"/>
      <c r="UEW311" s="1182"/>
      <c r="UEX311" s="1182"/>
      <c r="UEY311" s="1182"/>
      <c r="UEZ311" s="1182"/>
      <c r="UFA311" s="1182"/>
      <c r="UFB311" s="1182"/>
      <c r="UFC311" s="1182"/>
      <c r="UFD311" s="1182"/>
      <c r="UFE311" s="1177"/>
      <c r="UFF311" s="1182"/>
      <c r="UFG311" s="1182"/>
      <c r="UFH311" s="1182"/>
      <c r="UFI311" s="1182"/>
      <c r="UFJ311" s="1182"/>
      <c r="UFK311" s="1182"/>
      <c r="UFL311" s="1182"/>
      <c r="UFM311" s="1182"/>
      <c r="UFN311" s="1182"/>
      <c r="UFO311" s="1182"/>
      <c r="UFP311" s="1182"/>
      <c r="UFQ311" s="1182"/>
      <c r="UFR311" s="1182"/>
      <c r="UFS311" s="1182"/>
      <c r="UFT311" s="1177"/>
      <c r="UFU311" s="1182"/>
      <c r="UFV311" s="1182"/>
      <c r="UFW311" s="1182"/>
      <c r="UFX311" s="1182"/>
      <c r="UFY311" s="1182"/>
      <c r="UFZ311" s="1182"/>
      <c r="UGA311" s="1182"/>
      <c r="UGB311" s="1182"/>
      <c r="UGC311" s="1182"/>
      <c r="UGD311" s="1182"/>
      <c r="UGE311" s="1182"/>
      <c r="UGF311" s="1182"/>
      <c r="UGG311" s="1182"/>
      <c r="UGH311" s="1182"/>
      <c r="UGI311" s="1177"/>
      <c r="UGJ311" s="1182"/>
      <c r="UGK311" s="1182"/>
      <c r="UGL311" s="1182"/>
      <c r="UGM311" s="1182"/>
      <c r="UGN311" s="1182"/>
      <c r="UGO311" s="1182"/>
      <c r="UGP311" s="1182"/>
      <c r="UGQ311" s="1182"/>
      <c r="UGR311" s="1182"/>
      <c r="UGS311" s="1182"/>
      <c r="UGT311" s="1182"/>
      <c r="UGU311" s="1182"/>
      <c r="UGV311" s="1182"/>
      <c r="UGW311" s="1182"/>
      <c r="UGX311" s="1177"/>
      <c r="UGY311" s="1182"/>
      <c r="UGZ311" s="1182"/>
      <c r="UHA311" s="1182"/>
      <c r="UHB311" s="1182"/>
      <c r="UHC311" s="1182"/>
      <c r="UHD311" s="1182"/>
      <c r="UHE311" s="1182"/>
      <c r="UHF311" s="1182"/>
      <c r="UHG311" s="1182"/>
      <c r="UHH311" s="1182"/>
      <c r="UHI311" s="1182"/>
      <c r="UHJ311" s="1182"/>
      <c r="UHK311" s="1182"/>
      <c r="UHL311" s="1182"/>
      <c r="UHM311" s="1177"/>
      <c r="UHN311" s="1182"/>
      <c r="UHO311" s="1182"/>
      <c r="UHP311" s="1182"/>
      <c r="UHQ311" s="1182"/>
      <c r="UHR311" s="1182"/>
      <c r="UHS311" s="1182"/>
      <c r="UHT311" s="1182"/>
      <c r="UHU311" s="1182"/>
      <c r="UHV311" s="1182"/>
      <c r="UHW311" s="1182"/>
      <c r="UHX311" s="1182"/>
      <c r="UHY311" s="1182"/>
      <c r="UHZ311" s="1182"/>
      <c r="UIA311" s="1182"/>
      <c r="UIB311" s="1177"/>
      <c r="UIC311" s="1182"/>
      <c r="UID311" s="1182"/>
      <c r="UIE311" s="1182"/>
      <c r="UIF311" s="1182"/>
      <c r="UIG311" s="1182"/>
      <c r="UIH311" s="1182"/>
      <c r="UII311" s="1182"/>
      <c r="UIJ311" s="1182"/>
      <c r="UIK311" s="1182"/>
      <c r="UIL311" s="1182"/>
      <c r="UIM311" s="1182"/>
      <c r="UIN311" s="1182"/>
      <c r="UIO311" s="1182"/>
      <c r="UIP311" s="1182"/>
      <c r="UIQ311" s="1177"/>
      <c r="UIR311" s="1182"/>
      <c r="UIS311" s="1182"/>
      <c r="UIT311" s="1182"/>
      <c r="UIU311" s="1182"/>
      <c r="UIV311" s="1182"/>
      <c r="UIW311" s="1182"/>
      <c r="UIX311" s="1182"/>
      <c r="UIY311" s="1182"/>
      <c r="UIZ311" s="1182"/>
      <c r="UJA311" s="1182"/>
      <c r="UJB311" s="1182"/>
      <c r="UJC311" s="1182"/>
      <c r="UJD311" s="1182"/>
      <c r="UJE311" s="1182"/>
      <c r="UJF311" s="1177"/>
      <c r="UJG311" s="1182"/>
      <c r="UJH311" s="1182"/>
      <c r="UJI311" s="1182"/>
      <c r="UJJ311" s="1182"/>
      <c r="UJK311" s="1182"/>
      <c r="UJL311" s="1182"/>
      <c r="UJM311" s="1182"/>
      <c r="UJN311" s="1182"/>
      <c r="UJO311" s="1182"/>
      <c r="UJP311" s="1182"/>
      <c r="UJQ311" s="1182"/>
      <c r="UJR311" s="1182"/>
      <c r="UJS311" s="1182"/>
      <c r="UJT311" s="1182"/>
      <c r="UJU311" s="1177"/>
      <c r="UJV311" s="1182"/>
      <c r="UJW311" s="1182"/>
      <c r="UJX311" s="1182"/>
      <c r="UJY311" s="1182"/>
      <c r="UJZ311" s="1182"/>
      <c r="UKA311" s="1182"/>
      <c r="UKB311" s="1182"/>
      <c r="UKC311" s="1182"/>
      <c r="UKD311" s="1182"/>
      <c r="UKE311" s="1182"/>
      <c r="UKF311" s="1182"/>
      <c r="UKG311" s="1182"/>
      <c r="UKH311" s="1182"/>
      <c r="UKI311" s="1182"/>
      <c r="UKJ311" s="1177"/>
      <c r="UKK311" s="1182"/>
      <c r="UKL311" s="1182"/>
      <c r="UKM311" s="1182"/>
      <c r="UKN311" s="1182"/>
      <c r="UKO311" s="1182"/>
      <c r="UKP311" s="1182"/>
      <c r="UKQ311" s="1182"/>
      <c r="UKR311" s="1182"/>
      <c r="UKS311" s="1182"/>
      <c r="UKT311" s="1182"/>
      <c r="UKU311" s="1182"/>
      <c r="UKV311" s="1182"/>
      <c r="UKW311" s="1182"/>
      <c r="UKX311" s="1182"/>
      <c r="UKY311" s="1177"/>
      <c r="UKZ311" s="1182"/>
      <c r="ULA311" s="1182"/>
      <c r="ULB311" s="1182"/>
      <c r="ULC311" s="1182"/>
      <c r="ULD311" s="1182"/>
      <c r="ULE311" s="1182"/>
      <c r="ULF311" s="1182"/>
      <c r="ULG311" s="1182"/>
      <c r="ULH311" s="1182"/>
      <c r="ULI311" s="1182"/>
      <c r="ULJ311" s="1182"/>
      <c r="ULK311" s="1182"/>
      <c r="ULL311" s="1182"/>
      <c r="ULM311" s="1182"/>
      <c r="ULN311" s="1177"/>
      <c r="ULO311" s="1182"/>
      <c r="ULP311" s="1182"/>
      <c r="ULQ311" s="1182"/>
      <c r="ULR311" s="1182"/>
      <c r="ULS311" s="1182"/>
      <c r="ULT311" s="1182"/>
      <c r="ULU311" s="1182"/>
      <c r="ULV311" s="1182"/>
      <c r="ULW311" s="1182"/>
      <c r="ULX311" s="1182"/>
      <c r="ULY311" s="1182"/>
      <c r="ULZ311" s="1182"/>
      <c r="UMA311" s="1182"/>
      <c r="UMB311" s="1182"/>
      <c r="UMC311" s="1177"/>
      <c r="UMD311" s="1182"/>
      <c r="UME311" s="1182"/>
      <c r="UMF311" s="1182"/>
      <c r="UMG311" s="1182"/>
      <c r="UMH311" s="1182"/>
      <c r="UMI311" s="1182"/>
      <c r="UMJ311" s="1182"/>
      <c r="UMK311" s="1182"/>
      <c r="UML311" s="1182"/>
      <c r="UMM311" s="1182"/>
      <c r="UMN311" s="1182"/>
      <c r="UMO311" s="1182"/>
      <c r="UMP311" s="1182"/>
      <c r="UMQ311" s="1182"/>
      <c r="UMR311" s="1177"/>
      <c r="UMS311" s="1182"/>
      <c r="UMT311" s="1182"/>
      <c r="UMU311" s="1182"/>
      <c r="UMV311" s="1182"/>
      <c r="UMW311" s="1182"/>
      <c r="UMX311" s="1182"/>
      <c r="UMY311" s="1182"/>
      <c r="UMZ311" s="1182"/>
      <c r="UNA311" s="1182"/>
      <c r="UNB311" s="1182"/>
      <c r="UNC311" s="1182"/>
      <c r="UND311" s="1182"/>
      <c r="UNE311" s="1182"/>
      <c r="UNF311" s="1182"/>
      <c r="UNG311" s="1177"/>
      <c r="UNH311" s="1182"/>
      <c r="UNI311" s="1182"/>
      <c r="UNJ311" s="1182"/>
      <c r="UNK311" s="1182"/>
      <c r="UNL311" s="1182"/>
      <c r="UNM311" s="1182"/>
      <c r="UNN311" s="1182"/>
      <c r="UNO311" s="1182"/>
      <c r="UNP311" s="1182"/>
      <c r="UNQ311" s="1182"/>
      <c r="UNR311" s="1182"/>
      <c r="UNS311" s="1182"/>
      <c r="UNT311" s="1182"/>
      <c r="UNU311" s="1182"/>
      <c r="UNV311" s="1177"/>
      <c r="UNW311" s="1182"/>
      <c r="UNX311" s="1182"/>
      <c r="UNY311" s="1182"/>
      <c r="UNZ311" s="1182"/>
      <c r="UOA311" s="1182"/>
      <c r="UOB311" s="1182"/>
      <c r="UOC311" s="1182"/>
      <c r="UOD311" s="1182"/>
      <c r="UOE311" s="1182"/>
      <c r="UOF311" s="1182"/>
      <c r="UOG311" s="1182"/>
      <c r="UOH311" s="1182"/>
      <c r="UOI311" s="1182"/>
      <c r="UOJ311" s="1182"/>
      <c r="UOK311" s="1177"/>
      <c r="UOL311" s="1182"/>
      <c r="UOM311" s="1182"/>
      <c r="UON311" s="1182"/>
      <c r="UOO311" s="1182"/>
      <c r="UOP311" s="1182"/>
      <c r="UOQ311" s="1182"/>
      <c r="UOR311" s="1182"/>
      <c r="UOS311" s="1182"/>
      <c r="UOT311" s="1182"/>
      <c r="UOU311" s="1182"/>
      <c r="UOV311" s="1182"/>
      <c r="UOW311" s="1182"/>
      <c r="UOX311" s="1182"/>
      <c r="UOY311" s="1182"/>
      <c r="UOZ311" s="1177"/>
      <c r="UPA311" s="1182"/>
      <c r="UPB311" s="1182"/>
      <c r="UPC311" s="1182"/>
      <c r="UPD311" s="1182"/>
      <c r="UPE311" s="1182"/>
      <c r="UPF311" s="1182"/>
      <c r="UPG311" s="1182"/>
      <c r="UPH311" s="1182"/>
      <c r="UPI311" s="1182"/>
      <c r="UPJ311" s="1182"/>
      <c r="UPK311" s="1182"/>
      <c r="UPL311" s="1182"/>
      <c r="UPM311" s="1182"/>
      <c r="UPN311" s="1182"/>
      <c r="UPO311" s="1177"/>
      <c r="UPP311" s="1182"/>
      <c r="UPQ311" s="1182"/>
      <c r="UPR311" s="1182"/>
      <c r="UPS311" s="1182"/>
      <c r="UPT311" s="1182"/>
      <c r="UPU311" s="1182"/>
      <c r="UPV311" s="1182"/>
      <c r="UPW311" s="1182"/>
      <c r="UPX311" s="1182"/>
      <c r="UPY311" s="1182"/>
      <c r="UPZ311" s="1182"/>
      <c r="UQA311" s="1182"/>
      <c r="UQB311" s="1182"/>
      <c r="UQC311" s="1182"/>
      <c r="UQD311" s="1177"/>
      <c r="UQE311" s="1182"/>
      <c r="UQF311" s="1182"/>
      <c r="UQG311" s="1182"/>
      <c r="UQH311" s="1182"/>
      <c r="UQI311" s="1182"/>
      <c r="UQJ311" s="1182"/>
      <c r="UQK311" s="1182"/>
      <c r="UQL311" s="1182"/>
      <c r="UQM311" s="1182"/>
      <c r="UQN311" s="1182"/>
      <c r="UQO311" s="1182"/>
      <c r="UQP311" s="1182"/>
      <c r="UQQ311" s="1182"/>
      <c r="UQR311" s="1182"/>
      <c r="UQS311" s="1177"/>
      <c r="UQT311" s="1182"/>
      <c r="UQU311" s="1182"/>
      <c r="UQV311" s="1182"/>
      <c r="UQW311" s="1182"/>
      <c r="UQX311" s="1182"/>
      <c r="UQY311" s="1182"/>
      <c r="UQZ311" s="1182"/>
      <c r="URA311" s="1182"/>
      <c r="URB311" s="1182"/>
      <c r="URC311" s="1182"/>
      <c r="URD311" s="1182"/>
      <c r="URE311" s="1182"/>
      <c r="URF311" s="1182"/>
      <c r="URG311" s="1182"/>
      <c r="URH311" s="1177"/>
      <c r="URI311" s="1182"/>
      <c r="URJ311" s="1182"/>
      <c r="URK311" s="1182"/>
      <c r="URL311" s="1182"/>
      <c r="URM311" s="1182"/>
      <c r="URN311" s="1182"/>
      <c r="URO311" s="1182"/>
      <c r="URP311" s="1182"/>
      <c r="URQ311" s="1182"/>
      <c r="URR311" s="1182"/>
      <c r="URS311" s="1182"/>
      <c r="URT311" s="1182"/>
      <c r="URU311" s="1182"/>
      <c r="URV311" s="1182"/>
      <c r="URW311" s="1177"/>
      <c r="URX311" s="1182"/>
      <c r="URY311" s="1182"/>
      <c r="URZ311" s="1182"/>
      <c r="USA311" s="1182"/>
      <c r="USB311" s="1182"/>
      <c r="USC311" s="1182"/>
      <c r="USD311" s="1182"/>
      <c r="USE311" s="1182"/>
      <c r="USF311" s="1182"/>
      <c r="USG311" s="1182"/>
      <c r="USH311" s="1182"/>
      <c r="USI311" s="1182"/>
      <c r="USJ311" s="1182"/>
      <c r="USK311" s="1182"/>
      <c r="USL311" s="1177"/>
      <c r="USM311" s="1182"/>
      <c r="USN311" s="1182"/>
      <c r="USO311" s="1182"/>
      <c r="USP311" s="1182"/>
      <c r="USQ311" s="1182"/>
      <c r="USR311" s="1182"/>
      <c r="USS311" s="1182"/>
      <c r="UST311" s="1182"/>
      <c r="USU311" s="1182"/>
      <c r="USV311" s="1182"/>
      <c r="USW311" s="1182"/>
      <c r="USX311" s="1182"/>
      <c r="USY311" s="1182"/>
      <c r="USZ311" s="1182"/>
      <c r="UTA311" s="1177"/>
      <c r="UTB311" s="1182"/>
      <c r="UTC311" s="1182"/>
      <c r="UTD311" s="1182"/>
      <c r="UTE311" s="1182"/>
      <c r="UTF311" s="1182"/>
      <c r="UTG311" s="1182"/>
      <c r="UTH311" s="1182"/>
      <c r="UTI311" s="1182"/>
      <c r="UTJ311" s="1182"/>
      <c r="UTK311" s="1182"/>
      <c r="UTL311" s="1182"/>
      <c r="UTM311" s="1182"/>
      <c r="UTN311" s="1182"/>
      <c r="UTO311" s="1182"/>
      <c r="UTP311" s="1177"/>
      <c r="UTQ311" s="1182"/>
      <c r="UTR311" s="1182"/>
      <c r="UTS311" s="1182"/>
      <c r="UTT311" s="1182"/>
      <c r="UTU311" s="1182"/>
      <c r="UTV311" s="1182"/>
      <c r="UTW311" s="1182"/>
      <c r="UTX311" s="1182"/>
      <c r="UTY311" s="1182"/>
      <c r="UTZ311" s="1182"/>
      <c r="UUA311" s="1182"/>
      <c r="UUB311" s="1182"/>
      <c r="UUC311" s="1182"/>
      <c r="UUD311" s="1182"/>
      <c r="UUE311" s="1177"/>
      <c r="UUF311" s="1182"/>
      <c r="UUG311" s="1182"/>
      <c r="UUH311" s="1182"/>
      <c r="UUI311" s="1182"/>
      <c r="UUJ311" s="1182"/>
      <c r="UUK311" s="1182"/>
      <c r="UUL311" s="1182"/>
      <c r="UUM311" s="1182"/>
      <c r="UUN311" s="1182"/>
      <c r="UUO311" s="1182"/>
      <c r="UUP311" s="1182"/>
      <c r="UUQ311" s="1182"/>
      <c r="UUR311" s="1182"/>
      <c r="UUS311" s="1182"/>
      <c r="UUT311" s="1177"/>
      <c r="UUU311" s="1182"/>
      <c r="UUV311" s="1182"/>
      <c r="UUW311" s="1182"/>
      <c r="UUX311" s="1182"/>
      <c r="UUY311" s="1182"/>
      <c r="UUZ311" s="1182"/>
      <c r="UVA311" s="1182"/>
      <c r="UVB311" s="1182"/>
      <c r="UVC311" s="1182"/>
      <c r="UVD311" s="1182"/>
      <c r="UVE311" s="1182"/>
      <c r="UVF311" s="1182"/>
      <c r="UVG311" s="1182"/>
      <c r="UVH311" s="1182"/>
      <c r="UVI311" s="1177"/>
      <c r="UVJ311" s="1182"/>
      <c r="UVK311" s="1182"/>
      <c r="UVL311" s="1182"/>
      <c r="UVM311" s="1182"/>
      <c r="UVN311" s="1182"/>
      <c r="UVO311" s="1182"/>
      <c r="UVP311" s="1182"/>
      <c r="UVQ311" s="1182"/>
      <c r="UVR311" s="1182"/>
      <c r="UVS311" s="1182"/>
      <c r="UVT311" s="1182"/>
      <c r="UVU311" s="1182"/>
      <c r="UVV311" s="1182"/>
      <c r="UVW311" s="1182"/>
      <c r="UVX311" s="1177"/>
      <c r="UVY311" s="1182"/>
      <c r="UVZ311" s="1182"/>
      <c r="UWA311" s="1182"/>
      <c r="UWB311" s="1182"/>
      <c r="UWC311" s="1182"/>
      <c r="UWD311" s="1182"/>
      <c r="UWE311" s="1182"/>
      <c r="UWF311" s="1182"/>
      <c r="UWG311" s="1182"/>
      <c r="UWH311" s="1182"/>
      <c r="UWI311" s="1182"/>
      <c r="UWJ311" s="1182"/>
      <c r="UWK311" s="1182"/>
      <c r="UWL311" s="1182"/>
      <c r="UWM311" s="1177"/>
      <c r="UWN311" s="1182"/>
      <c r="UWO311" s="1182"/>
      <c r="UWP311" s="1182"/>
      <c r="UWQ311" s="1182"/>
      <c r="UWR311" s="1182"/>
      <c r="UWS311" s="1182"/>
      <c r="UWT311" s="1182"/>
      <c r="UWU311" s="1182"/>
      <c r="UWV311" s="1182"/>
      <c r="UWW311" s="1182"/>
      <c r="UWX311" s="1182"/>
      <c r="UWY311" s="1182"/>
      <c r="UWZ311" s="1182"/>
      <c r="UXA311" s="1182"/>
      <c r="UXB311" s="1177"/>
      <c r="UXC311" s="1182"/>
      <c r="UXD311" s="1182"/>
      <c r="UXE311" s="1182"/>
      <c r="UXF311" s="1182"/>
      <c r="UXG311" s="1182"/>
      <c r="UXH311" s="1182"/>
      <c r="UXI311" s="1182"/>
      <c r="UXJ311" s="1182"/>
      <c r="UXK311" s="1182"/>
      <c r="UXL311" s="1182"/>
      <c r="UXM311" s="1182"/>
      <c r="UXN311" s="1182"/>
      <c r="UXO311" s="1182"/>
      <c r="UXP311" s="1182"/>
      <c r="UXQ311" s="1177"/>
      <c r="UXR311" s="1182"/>
      <c r="UXS311" s="1182"/>
      <c r="UXT311" s="1182"/>
      <c r="UXU311" s="1182"/>
      <c r="UXV311" s="1182"/>
      <c r="UXW311" s="1182"/>
      <c r="UXX311" s="1182"/>
      <c r="UXY311" s="1182"/>
      <c r="UXZ311" s="1182"/>
      <c r="UYA311" s="1182"/>
      <c r="UYB311" s="1182"/>
      <c r="UYC311" s="1182"/>
      <c r="UYD311" s="1182"/>
      <c r="UYE311" s="1182"/>
      <c r="UYF311" s="1177"/>
      <c r="UYG311" s="1182"/>
      <c r="UYH311" s="1182"/>
      <c r="UYI311" s="1182"/>
      <c r="UYJ311" s="1182"/>
      <c r="UYK311" s="1182"/>
      <c r="UYL311" s="1182"/>
      <c r="UYM311" s="1182"/>
      <c r="UYN311" s="1182"/>
      <c r="UYO311" s="1182"/>
      <c r="UYP311" s="1182"/>
      <c r="UYQ311" s="1182"/>
      <c r="UYR311" s="1182"/>
      <c r="UYS311" s="1182"/>
      <c r="UYT311" s="1182"/>
      <c r="UYU311" s="1177"/>
      <c r="UYV311" s="1182"/>
      <c r="UYW311" s="1182"/>
      <c r="UYX311" s="1182"/>
      <c r="UYY311" s="1182"/>
      <c r="UYZ311" s="1182"/>
      <c r="UZA311" s="1182"/>
      <c r="UZB311" s="1182"/>
      <c r="UZC311" s="1182"/>
      <c r="UZD311" s="1182"/>
      <c r="UZE311" s="1182"/>
      <c r="UZF311" s="1182"/>
      <c r="UZG311" s="1182"/>
      <c r="UZH311" s="1182"/>
      <c r="UZI311" s="1182"/>
      <c r="UZJ311" s="1177"/>
      <c r="UZK311" s="1182"/>
      <c r="UZL311" s="1182"/>
      <c r="UZM311" s="1182"/>
      <c r="UZN311" s="1182"/>
      <c r="UZO311" s="1182"/>
      <c r="UZP311" s="1182"/>
      <c r="UZQ311" s="1182"/>
      <c r="UZR311" s="1182"/>
      <c r="UZS311" s="1182"/>
      <c r="UZT311" s="1182"/>
      <c r="UZU311" s="1182"/>
      <c r="UZV311" s="1182"/>
      <c r="UZW311" s="1182"/>
      <c r="UZX311" s="1182"/>
      <c r="UZY311" s="1177"/>
      <c r="UZZ311" s="1182"/>
      <c r="VAA311" s="1182"/>
      <c r="VAB311" s="1182"/>
      <c r="VAC311" s="1182"/>
      <c r="VAD311" s="1182"/>
      <c r="VAE311" s="1182"/>
      <c r="VAF311" s="1182"/>
      <c r="VAG311" s="1182"/>
      <c r="VAH311" s="1182"/>
      <c r="VAI311" s="1182"/>
      <c r="VAJ311" s="1182"/>
      <c r="VAK311" s="1182"/>
      <c r="VAL311" s="1182"/>
      <c r="VAM311" s="1182"/>
      <c r="VAN311" s="1177"/>
      <c r="VAO311" s="1182"/>
      <c r="VAP311" s="1182"/>
      <c r="VAQ311" s="1182"/>
      <c r="VAR311" s="1182"/>
      <c r="VAS311" s="1182"/>
      <c r="VAT311" s="1182"/>
      <c r="VAU311" s="1182"/>
      <c r="VAV311" s="1182"/>
      <c r="VAW311" s="1182"/>
      <c r="VAX311" s="1182"/>
      <c r="VAY311" s="1182"/>
      <c r="VAZ311" s="1182"/>
      <c r="VBA311" s="1182"/>
      <c r="VBB311" s="1182"/>
      <c r="VBC311" s="1177"/>
      <c r="VBD311" s="1182"/>
      <c r="VBE311" s="1182"/>
      <c r="VBF311" s="1182"/>
      <c r="VBG311" s="1182"/>
      <c r="VBH311" s="1182"/>
      <c r="VBI311" s="1182"/>
      <c r="VBJ311" s="1182"/>
      <c r="VBK311" s="1182"/>
      <c r="VBL311" s="1182"/>
      <c r="VBM311" s="1182"/>
      <c r="VBN311" s="1182"/>
      <c r="VBO311" s="1182"/>
      <c r="VBP311" s="1182"/>
      <c r="VBQ311" s="1182"/>
      <c r="VBR311" s="1177"/>
      <c r="VBS311" s="1182"/>
      <c r="VBT311" s="1182"/>
      <c r="VBU311" s="1182"/>
      <c r="VBV311" s="1182"/>
      <c r="VBW311" s="1182"/>
      <c r="VBX311" s="1182"/>
      <c r="VBY311" s="1182"/>
      <c r="VBZ311" s="1182"/>
      <c r="VCA311" s="1182"/>
      <c r="VCB311" s="1182"/>
      <c r="VCC311" s="1182"/>
      <c r="VCD311" s="1182"/>
      <c r="VCE311" s="1182"/>
      <c r="VCF311" s="1182"/>
      <c r="VCG311" s="1177"/>
      <c r="VCH311" s="1182"/>
      <c r="VCI311" s="1182"/>
      <c r="VCJ311" s="1182"/>
      <c r="VCK311" s="1182"/>
      <c r="VCL311" s="1182"/>
      <c r="VCM311" s="1182"/>
      <c r="VCN311" s="1182"/>
      <c r="VCO311" s="1182"/>
      <c r="VCP311" s="1182"/>
      <c r="VCQ311" s="1182"/>
      <c r="VCR311" s="1182"/>
      <c r="VCS311" s="1182"/>
      <c r="VCT311" s="1182"/>
      <c r="VCU311" s="1182"/>
      <c r="VCV311" s="1177"/>
      <c r="VCW311" s="1182"/>
      <c r="VCX311" s="1182"/>
      <c r="VCY311" s="1182"/>
      <c r="VCZ311" s="1182"/>
      <c r="VDA311" s="1182"/>
      <c r="VDB311" s="1182"/>
      <c r="VDC311" s="1182"/>
      <c r="VDD311" s="1182"/>
      <c r="VDE311" s="1182"/>
      <c r="VDF311" s="1182"/>
      <c r="VDG311" s="1182"/>
      <c r="VDH311" s="1182"/>
      <c r="VDI311" s="1182"/>
      <c r="VDJ311" s="1182"/>
      <c r="VDK311" s="1177"/>
      <c r="VDL311" s="1182"/>
      <c r="VDM311" s="1182"/>
      <c r="VDN311" s="1182"/>
      <c r="VDO311" s="1182"/>
      <c r="VDP311" s="1182"/>
      <c r="VDQ311" s="1182"/>
      <c r="VDR311" s="1182"/>
      <c r="VDS311" s="1182"/>
      <c r="VDT311" s="1182"/>
      <c r="VDU311" s="1182"/>
      <c r="VDV311" s="1182"/>
      <c r="VDW311" s="1182"/>
      <c r="VDX311" s="1182"/>
      <c r="VDY311" s="1182"/>
      <c r="VDZ311" s="1177"/>
      <c r="VEA311" s="1182"/>
      <c r="VEB311" s="1182"/>
      <c r="VEC311" s="1182"/>
      <c r="VED311" s="1182"/>
      <c r="VEE311" s="1182"/>
      <c r="VEF311" s="1182"/>
      <c r="VEG311" s="1182"/>
      <c r="VEH311" s="1182"/>
      <c r="VEI311" s="1182"/>
      <c r="VEJ311" s="1182"/>
      <c r="VEK311" s="1182"/>
      <c r="VEL311" s="1182"/>
      <c r="VEM311" s="1182"/>
      <c r="VEN311" s="1182"/>
      <c r="VEO311" s="1177"/>
      <c r="VEP311" s="1182"/>
      <c r="VEQ311" s="1182"/>
      <c r="VER311" s="1182"/>
      <c r="VES311" s="1182"/>
      <c r="VET311" s="1182"/>
      <c r="VEU311" s="1182"/>
      <c r="VEV311" s="1182"/>
      <c r="VEW311" s="1182"/>
      <c r="VEX311" s="1182"/>
      <c r="VEY311" s="1182"/>
      <c r="VEZ311" s="1182"/>
      <c r="VFA311" s="1182"/>
      <c r="VFB311" s="1182"/>
      <c r="VFC311" s="1182"/>
      <c r="VFD311" s="1177"/>
      <c r="VFE311" s="1182"/>
      <c r="VFF311" s="1182"/>
      <c r="VFG311" s="1182"/>
      <c r="VFH311" s="1182"/>
      <c r="VFI311" s="1182"/>
      <c r="VFJ311" s="1182"/>
      <c r="VFK311" s="1182"/>
      <c r="VFL311" s="1182"/>
      <c r="VFM311" s="1182"/>
      <c r="VFN311" s="1182"/>
      <c r="VFO311" s="1182"/>
      <c r="VFP311" s="1182"/>
      <c r="VFQ311" s="1182"/>
      <c r="VFR311" s="1182"/>
      <c r="VFS311" s="1177"/>
      <c r="VFT311" s="1182"/>
      <c r="VFU311" s="1182"/>
      <c r="VFV311" s="1182"/>
      <c r="VFW311" s="1182"/>
      <c r="VFX311" s="1182"/>
      <c r="VFY311" s="1182"/>
      <c r="VFZ311" s="1182"/>
      <c r="VGA311" s="1182"/>
      <c r="VGB311" s="1182"/>
      <c r="VGC311" s="1182"/>
      <c r="VGD311" s="1182"/>
      <c r="VGE311" s="1182"/>
      <c r="VGF311" s="1182"/>
      <c r="VGG311" s="1182"/>
      <c r="VGH311" s="1177"/>
      <c r="VGI311" s="1182"/>
      <c r="VGJ311" s="1182"/>
      <c r="VGK311" s="1182"/>
      <c r="VGL311" s="1182"/>
      <c r="VGM311" s="1182"/>
      <c r="VGN311" s="1182"/>
      <c r="VGO311" s="1182"/>
      <c r="VGP311" s="1182"/>
      <c r="VGQ311" s="1182"/>
      <c r="VGR311" s="1182"/>
      <c r="VGS311" s="1182"/>
      <c r="VGT311" s="1182"/>
      <c r="VGU311" s="1182"/>
      <c r="VGV311" s="1182"/>
      <c r="VGW311" s="1177"/>
      <c r="VGX311" s="1182"/>
      <c r="VGY311" s="1182"/>
      <c r="VGZ311" s="1182"/>
      <c r="VHA311" s="1182"/>
      <c r="VHB311" s="1182"/>
      <c r="VHC311" s="1182"/>
      <c r="VHD311" s="1182"/>
      <c r="VHE311" s="1182"/>
      <c r="VHF311" s="1182"/>
      <c r="VHG311" s="1182"/>
      <c r="VHH311" s="1182"/>
      <c r="VHI311" s="1182"/>
      <c r="VHJ311" s="1182"/>
      <c r="VHK311" s="1182"/>
      <c r="VHL311" s="1177"/>
      <c r="VHM311" s="1182"/>
      <c r="VHN311" s="1182"/>
      <c r="VHO311" s="1182"/>
      <c r="VHP311" s="1182"/>
      <c r="VHQ311" s="1182"/>
      <c r="VHR311" s="1182"/>
      <c r="VHS311" s="1182"/>
      <c r="VHT311" s="1182"/>
      <c r="VHU311" s="1182"/>
      <c r="VHV311" s="1182"/>
      <c r="VHW311" s="1182"/>
      <c r="VHX311" s="1182"/>
      <c r="VHY311" s="1182"/>
      <c r="VHZ311" s="1182"/>
      <c r="VIA311" s="1177"/>
      <c r="VIB311" s="1182"/>
      <c r="VIC311" s="1182"/>
      <c r="VID311" s="1182"/>
      <c r="VIE311" s="1182"/>
      <c r="VIF311" s="1182"/>
      <c r="VIG311" s="1182"/>
      <c r="VIH311" s="1182"/>
      <c r="VII311" s="1182"/>
      <c r="VIJ311" s="1182"/>
      <c r="VIK311" s="1182"/>
      <c r="VIL311" s="1182"/>
      <c r="VIM311" s="1182"/>
      <c r="VIN311" s="1182"/>
      <c r="VIO311" s="1182"/>
      <c r="VIP311" s="1177"/>
      <c r="VIQ311" s="1182"/>
      <c r="VIR311" s="1182"/>
      <c r="VIS311" s="1182"/>
      <c r="VIT311" s="1182"/>
      <c r="VIU311" s="1182"/>
      <c r="VIV311" s="1182"/>
      <c r="VIW311" s="1182"/>
      <c r="VIX311" s="1182"/>
      <c r="VIY311" s="1182"/>
      <c r="VIZ311" s="1182"/>
      <c r="VJA311" s="1182"/>
      <c r="VJB311" s="1182"/>
      <c r="VJC311" s="1182"/>
      <c r="VJD311" s="1182"/>
      <c r="VJE311" s="1177"/>
      <c r="VJF311" s="1182"/>
      <c r="VJG311" s="1182"/>
      <c r="VJH311" s="1182"/>
      <c r="VJI311" s="1182"/>
      <c r="VJJ311" s="1182"/>
      <c r="VJK311" s="1182"/>
      <c r="VJL311" s="1182"/>
      <c r="VJM311" s="1182"/>
      <c r="VJN311" s="1182"/>
      <c r="VJO311" s="1182"/>
      <c r="VJP311" s="1182"/>
      <c r="VJQ311" s="1182"/>
      <c r="VJR311" s="1182"/>
      <c r="VJS311" s="1182"/>
      <c r="VJT311" s="1177"/>
      <c r="VJU311" s="1182"/>
      <c r="VJV311" s="1182"/>
      <c r="VJW311" s="1182"/>
      <c r="VJX311" s="1182"/>
      <c r="VJY311" s="1182"/>
      <c r="VJZ311" s="1182"/>
      <c r="VKA311" s="1182"/>
      <c r="VKB311" s="1182"/>
      <c r="VKC311" s="1182"/>
      <c r="VKD311" s="1182"/>
      <c r="VKE311" s="1182"/>
      <c r="VKF311" s="1182"/>
      <c r="VKG311" s="1182"/>
      <c r="VKH311" s="1182"/>
      <c r="VKI311" s="1177"/>
      <c r="VKJ311" s="1182"/>
      <c r="VKK311" s="1182"/>
      <c r="VKL311" s="1182"/>
      <c r="VKM311" s="1182"/>
      <c r="VKN311" s="1182"/>
      <c r="VKO311" s="1182"/>
      <c r="VKP311" s="1182"/>
      <c r="VKQ311" s="1182"/>
      <c r="VKR311" s="1182"/>
      <c r="VKS311" s="1182"/>
      <c r="VKT311" s="1182"/>
      <c r="VKU311" s="1182"/>
      <c r="VKV311" s="1182"/>
      <c r="VKW311" s="1182"/>
      <c r="VKX311" s="1177"/>
      <c r="VKY311" s="1182"/>
      <c r="VKZ311" s="1182"/>
      <c r="VLA311" s="1182"/>
      <c r="VLB311" s="1182"/>
      <c r="VLC311" s="1182"/>
      <c r="VLD311" s="1182"/>
      <c r="VLE311" s="1182"/>
      <c r="VLF311" s="1182"/>
      <c r="VLG311" s="1182"/>
      <c r="VLH311" s="1182"/>
      <c r="VLI311" s="1182"/>
      <c r="VLJ311" s="1182"/>
      <c r="VLK311" s="1182"/>
      <c r="VLL311" s="1182"/>
      <c r="VLM311" s="1177"/>
      <c r="VLN311" s="1182"/>
      <c r="VLO311" s="1182"/>
      <c r="VLP311" s="1182"/>
      <c r="VLQ311" s="1182"/>
      <c r="VLR311" s="1182"/>
      <c r="VLS311" s="1182"/>
      <c r="VLT311" s="1182"/>
      <c r="VLU311" s="1182"/>
      <c r="VLV311" s="1182"/>
      <c r="VLW311" s="1182"/>
      <c r="VLX311" s="1182"/>
      <c r="VLY311" s="1182"/>
      <c r="VLZ311" s="1182"/>
      <c r="VMA311" s="1182"/>
      <c r="VMB311" s="1177"/>
      <c r="VMC311" s="1182"/>
      <c r="VMD311" s="1182"/>
      <c r="VME311" s="1182"/>
      <c r="VMF311" s="1182"/>
      <c r="VMG311" s="1182"/>
      <c r="VMH311" s="1182"/>
      <c r="VMI311" s="1182"/>
      <c r="VMJ311" s="1182"/>
      <c r="VMK311" s="1182"/>
      <c r="VML311" s="1182"/>
      <c r="VMM311" s="1182"/>
      <c r="VMN311" s="1182"/>
      <c r="VMO311" s="1182"/>
      <c r="VMP311" s="1182"/>
      <c r="VMQ311" s="1177"/>
      <c r="VMR311" s="1182"/>
      <c r="VMS311" s="1182"/>
      <c r="VMT311" s="1182"/>
      <c r="VMU311" s="1182"/>
      <c r="VMV311" s="1182"/>
      <c r="VMW311" s="1182"/>
      <c r="VMX311" s="1182"/>
      <c r="VMY311" s="1182"/>
      <c r="VMZ311" s="1182"/>
      <c r="VNA311" s="1182"/>
      <c r="VNB311" s="1182"/>
      <c r="VNC311" s="1182"/>
      <c r="VND311" s="1182"/>
      <c r="VNE311" s="1182"/>
      <c r="VNF311" s="1177"/>
      <c r="VNG311" s="1182"/>
      <c r="VNH311" s="1182"/>
      <c r="VNI311" s="1182"/>
      <c r="VNJ311" s="1182"/>
      <c r="VNK311" s="1182"/>
      <c r="VNL311" s="1182"/>
      <c r="VNM311" s="1182"/>
      <c r="VNN311" s="1182"/>
      <c r="VNO311" s="1182"/>
      <c r="VNP311" s="1182"/>
      <c r="VNQ311" s="1182"/>
      <c r="VNR311" s="1182"/>
      <c r="VNS311" s="1182"/>
      <c r="VNT311" s="1182"/>
      <c r="VNU311" s="1177"/>
      <c r="VNV311" s="1182"/>
      <c r="VNW311" s="1182"/>
      <c r="VNX311" s="1182"/>
      <c r="VNY311" s="1182"/>
      <c r="VNZ311" s="1182"/>
      <c r="VOA311" s="1182"/>
      <c r="VOB311" s="1182"/>
      <c r="VOC311" s="1182"/>
      <c r="VOD311" s="1182"/>
      <c r="VOE311" s="1182"/>
      <c r="VOF311" s="1182"/>
      <c r="VOG311" s="1182"/>
      <c r="VOH311" s="1182"/>
      <c r="VOI311" s="1182"/>
      <c r="VOJ311" s="1177"/>
      <c r="VOK311" s="1182"/>
      <c r="VOL311" s="1182"/>
      <c r="VOM311" s="1182"/>
      <c r="VON311" s="1182"/>
      <c r="VOO311" s="1182"/>
      <c r="VOP311" s="1182"/>
      <c r="VOQ311" s="1182"/>
      <c r="VOR311" s="1182"/>
      <c r="VOS311" s="1182"/>
      <c r="VOT311" s="1182"/>
      <c r="VOU311" s="1182"/>
      <c r="VOV311" s="1182"/>
      <c r="VOW311" s="1182"/>
      <c r="VOX311" s="1182"/>
      <c r="VOY311" s="1177"/>
      <c r="VOZ311" s="1182"/>
      <c r="VPA311" s="1182"/>
      <c r="VPB311" s="1182"/>
      <c r="VPC311" s="1182"/>
      <c r="VPD311" s="1182"/>
      <c r="VPE311" s="1182"/>
      <c r="VPF311" s="1182"/>
      <c r="VPG311" s="1182"/>
      <c r="VPH311" s="1182"/>
      <c r="VPI311" s="1182"/>
      <c r="VPJ311" s="1182"/>
      <c r="VPK311" s="1182"/>
      <c r="VPL311" s="1182"/>
      <c r="VPM311" s="1182"/>
      <c r="VPN311" s="1177"/>
      <c r="VPO311" s="1182"/>
      <c r="VPP311" s="1182"/>
      <c r="VPQ311" s="1182"/>
      <c r="VPR311" s="1182"/>
      <c r="VPS311" s="1182"/>
      <c r="VPT311" s="1182"/>
      <c r="VPU311" s="1182"/>
      <c r="VPV311" s="1182"/>
      <c r="VPW311" s="1182"/>
      <c r="VPX311" s="1182"/>
      <c r="VPY311" s="1182"/>
      <c r="VPZ311" s="1182"/>
      <c r="VQA311" s="1182"/>
      <c r="VQB311" s="1182"/>
      <c r="VQC311" s="1177"/>
      <c r="VQD311" s="1182"/>
      <c r="VQE311" s="1182"/>
      <c r="VQF311" s="1182"/>
      <c r="VQG311" s="1182"/>
      <c r="VQH311" s="1182"/>
      <c r="VQI311" s="1182"/>
      <c r="VQJ311" s="1182"/>
      <c r="VQK311" s="1182"/>
      <c r="VQL311" s="1182"/>
      <c r="VQM311" s="1182"/>
      <c r="VQN311" s="1182"/>
      <c r="VQO311" s="1182"/>
      <c r="VQP311" s="1182"/>
      <c r="VQQ311" s="1182"/>
      <c r="VQR311" s="1177"/>
      <c r="VQS311" s="1182"/>
      <c r="VQT311" s="1182"/>
      <c r="VQU311" s="1182"/>
      <c r="VQV311" s="1182"/>
      <c r="VQW311" s="1182"/>
      <c r="VQX311" s="1182"/>
      <c r="VQY311" s="1182"/>
      <c r="VQZ311" s="1182"/>
      <c r="VRA311" s="1182"/>
      <c r="VRB311" s="1182"/>
      <c r="VRC311" s="1182"/>
      <c r="VRD311" s="1182"/>
      <c r="VRE311" s="1182"/>
      <c r="VRF311" s="1182"/>
      <c r="VRG311" s="1177"/>
      <c r="VRH311" s="1182"/>
      <c r="VRI311" s="1182"/>
      <c r="VRJ311" s="1182"/>
      <c r="VRK311" s="1182"/>
      <c r="VRL311" s="1182"/>
      <c r="VRM311" s="1182"/>
      <c r="VRN311" s="1182"/>
      <c r="VRO311" s="1182"/>
      <c r="VRP311" s="1182"/>
      <c r="VRQ311" s="1182"/>
      <c r="VRR311" s="1182"/>
      <c r="VRS311" s="1182"/>
      <c r="VRT311" s="1182"/>
      <c r="VRU311" s="1182"/>
      <c r="VRV311" s="1177"/>
      <c r="VRW311" s="1182"/>
      <c r="VRX311" s="1182"/>
      <c r="VRY311" s="1182"/>
      <c r="VRZ311" s="1182"/>
      <c r="VSA311" s="1182"/>
      <c r="VSB311" s="1182"/>
      <c r="VSC311" s="1182"/>
      <c r="VSD311" s="1182"/>
      <c r="VSE311" s="1182"/>
      <c r="VSF311" s="1182"/>
      <c r="VSG311" s="1182"/>
      <c r="VSH311" s="1182"/>
      <c r="VSI311" s="1182"/>
      <c r="VSJ311" s="1182"/>
      <c r="VSK311" s="1177"/>
      <c r="VSL311" s="1182"/>
      <c r="VSM311" s="1182"/>
      <c r="VSN311" s="1182"/>
      <c r="VSO311" s="1182"/>
      <c r="VSP311" s="1182"/>
      <c r="VSQ311" s="1182"/>
      <c r="VSR311" s="1182"/>
      <c r="VSS311" s="1182"/>
      <c r="VST311" s="1182"/>
      <c r="VSU311" s="1182"/>
      <c r="VSV311" s="1182"/>
      <c r="VSW311" s="1182"/>
      <c r="VSX311" s="1182"/>
      <c r="VSY311" s="1182"/>
      <c r="VSZ311" s="1177"/>
      <c r="VTA311" s="1182"/>
      <c r="VTB311" s="1182"/>
      <c r="VTC311" s="1182"/>
      <c r="VTD311" s="1182"/>
      <c r="VTE311" s="1182"/>
      <c r="VTF311" s="1182"/>
      <c r="VTG311" s="1182"/>
      <c r="VTH311" s="1182"/>
      <c r="VTI311" s="1182"/>
      <c r="VTJ311" s="1182"/>
      <c r="VTK311" s="1182"/>
      <c r="VTL311" s="1182"/>
      <c r="VTM311" s="1182"/>
      <c r="VTN311" s="1182"/>
      <c r="VTO311" s="1177"/>
      <c r="VTP311" s="1182"/>
      <c r="VTQ311" s="1182"/>
      <c r="VTR311" s="1182"/>
      <c r="VTS311" s="1182"/>
      <c r="VTT311" s="1182"/>
      <c r="VTU311" s="1182"/>
      <c r="VTV311" s="1182"/>
      <c r="VTW311" s="1182"/>
      <c r="VTX311" s="1182"/>
      <c r="VTY311" s="1182"/>
      <c r="VTZ311" s="1182"/>
      <c r="VUA311" s="1182"/>
      <c r="VUB311" s="1182"/>
      <c r="VUC311" s="1182"/>
      <c r="VUD311" s="1177"/>
      <c r="VUE311" s="1182"/>
      <c r="VUF311" s="1182"/>
      <c r="VUG311" s="1182"/>
      <c r="VUH311" s="1182"/>
      <c r="VUI311" s="1182"/>
      <c r="VUJ311" s="1182"/>
      <c r="VUK311" s="1182"/>
      <c r="VUL311" s="1182"/>
      <c r="VUM311" s="1182"/>
      <c r="VUN311" s="1182"/>
      <c r="VUO311" s="1182"/>
      <c r="VUP311" s="1182"/>
      <c r="VUQ311" s="1182"/>
      <c r="VUR311" s="1182"/>
      <c r="VUS311" s="1177"/>
      <c r="VUT311" s="1182"/>
      <c r="VUU311" s="1182"/>
      <c r="VUV311" s="1182"/>
      <c r="VUW311" s="1182"/>
      <c r="VUX311" s="1182"/>
      <c r="VUY311" s="1182"/>
      <c r="VUZ311" s="1182"/>
      <c r="VVA311" s="1182"/>
      <c r="VVB311" s="1182"/>
      <c r="VVC311" s="1182"/>
      <c r="VVD311" s="1182"/>
      <c r="VVE311" s="1182"/>
      <c r="VVF311" s="1182"/>
      <c r="VVG311" s="1182"/>
      <c r="VVH311" s="1177"/>
      <c r="VVI311" s="1182"/>
      <c r="VVJ311" s="1182"/>
      <c r="VVK311" s="1182"/>
      <c r="VVL311" s="1182"/>
      <c r="VVM311" s="1182"/>
      <c r="VVN311" s="1182"/>
      <c r="VVO311" s="1182"/>
      <c r="VVP311" s="1182"/>
      <c r="VVQ311" s="1182"/>
      <c r="VVR311" s="1182"/>
      <c r="VVS311" s="1182"/>
      <c r="VVT311" s="1182"/>
      <c r="VVU311" s="1182"/>
      <c r="VVV311" s="1182"/>
      <c r="VVW311" s="1177"/>
      <c r="VVX311" s="1182"/>
      <c r="VVY311" s="1182"/>
      <c r="VVZ311" s="1182"/>
      <c r="VWA311" s="1182"/>
      <c r="VWB311" s="1182"/>
      <c r="VWC311" s="1182"/>
      <c r="VWD311" s="1182"/>
      <c r="VWE311" s="1182"/>
      <c r="VWF311" s="1182"/>
      <c r="VWG311" s="1182"/>
      <c r="VWH311" s="1182"/>
      <c r="VWI311" s="1182"/>
      <c r="VWJ311" s="1182"/>
      <c r="VWK311" s="1182"/>
      <c r="VWL311" s="1177"/>
      <c r="VWM311" s="1182"/>
      <c r="VWN311" s="1182"/>
      <c r="VWO311" s="1182"/>
      <c r="VWP311" s="1182"/>
      <c r="VWQ311" s="1182"/>
      <c r="VWR311" s="1182"/>
      <c r="VWS311" s="1182"/>
      <c r="VWT311" s="1182"/>
      <c r="VWU311" s="1182"/>
      <c r="VWV311" s="1182"/>
      <c r="VWW311" s="1182"/>
      <c r="VWX311" s="1182"/>
      <c r="VWY311" s="1182"/>
      <c r="VWZ311" s="1182"/>
      <c r="VXA311" s="1177"/>
      <c r="VXB311" s="1182"/>
      <c r="VXC311" s="1182"/>
      <c r="VXD311" s="1182"/>
      <c r="VXE311" s="1182"/>
      <c r="VXF311" s="1182"/>
      <c r="VXG311" s="1182"/>
      <c r="VXH311" s="1182"/>
      <c r="VXI311" s="1182"/>
      <c r="VXJ311" s="1182"/>
      <c r="VXK311" s="1182"/>
      <c r="VXL311" s="1182"/>
      <c r="VXM311" s="1182"/>
      <c r="VXN311" s="1182"/>
      <c r="VXO311" s="1182"/>
      <c r="VXP311" s="1177"/>
      <c r="VXQ311" s="1182"/>
      <c r="VXR311" s="1182"/>
      <c r="VXS311" s="1182"/>
      <c r="VXT311" s="1182"/>
      <c r="VXU311" s="1182"/>
      <c r="VXV311" s="1182"/>
      <c r="VXW311" s="1182"/>
      <c r="VXX311" s="1182"/>
      <c r="VXY311" s="1182"/>
      <c r="VXZ311" s="1182"/>
      <c r="VYA311" s="1182"/>
      <c r="VYB311" s="1182"/>
      <c r="VYC311" s="1182"/>
      <c r="VYD311" s="1182"/>
      <c r="VYE311" s="1177"/>
      <c r="VYF311" s="1182"/>
      <c r="VYG311" s="1182"/>
      <c r="VYH311" s="1182"/>
      <c r="VYI311" s="1182"/>
      <c r="VYJ311" s="1182"/>
      <c r="VYK311" s="1182"/>
      <c r="VYL311" s="1182"/>
      <c r="VYM311" s="1182"/>
      <c r="VYN311" s="1182"/>
      <c r="VYO311" s="1182"/>
      <c r="VYP311" s="1182"/>
      <c r="VYQ311" s="1182"/>
      <c r="VYR311" s="1182"/>
      <c r="VYS311" s="1182"/>
      <c r="VYT311" s="1177"/>
      <c r="VYU311" s="1182"/>
      <c r="VYV311" s="1182"/>
      <c r="VYW311" s="1182"/>
      <c r="VYX311" s="1182"/>
      <c r="VYY311" s="1182"/>
      <c r="VYZ311" s="1182"/>
      <c r="VZA311" s="1182"/>
      <c r="VZB311" s="1182"/>
      <c r="VZC311" s="1182"/>
      <c r="VZD311" s="1182"/>
      <c r="VZE311" s="1182"/>
      <c r="VZF311" s="1182"/>
      <c r="VZG311" s="1182"/>
      <c r="VZH311" s="1182"/>
      <c r="VZI311" s="1177"/>
      <c r="VZJ311" s="1182"/>
      <c r="VZK311" s="1182"/>
      <c r="VZL311" s="1182"/>
      <c r="VZM311" s="1182"/>
      <c r="VZN311" s="1182"/>
      <c r="VZO311" s="1182"/>
      <c r="VZP311" s="1182"/>
      <c r="VZQ311" s="1182"/>
      <c r="VZR311" s="1182"/>
      <c r="VZS311" s="1182"/>
      <c r="VZT311" s="1182"/>
      <c r="VZU311" s="1182"/>
      <c r="VZV311" s="1182"/>
      <c r="VZW311" s="1182"/>
      <c r="VZX311" s="1177"/>
      <c r="VZY311" s="1182"/>
      <c r="VZZ311" s="1182"/>
      <c r="WAA311" s="1182"/>
      <c r="WAB311" s="1182"/>
      <c r="WAC311" s="1182"/>
      <c r="WAD311" s="1182"/>
      <c r="WAE311" s="1182"/>
      <c r="WAF311" s="1182"/>
      <c r="WAG311" s="1182"/>
      <c r="WAH311" s="1182"/>
      <c r="WAI311" s="1182"/>
      <c r="WAJ311" s="1182"/>
      <c r="WAK311" s="1182"/>
      <c r="WAL311" s="1182"/>
      <c r="WAM311" s="1177"/>
      <c r="WAN311" s="1182"/>
      <c r="WAO311" s="1182"/>
      <c r="WAP311" s="1182"/>
      <c r="WAQ311" s="1182"/>
      <c r="WAR311" s="1182"/>
      <c r="WAS311" s="1182"/>
      <c r="WAT311" s="1182"/>
      <c r="WAU311" s="1182"/>
      <c r="WAV311" s="1182"/>
      <c r="WAW311" s="1182"/>
      <c r="WAX311" s="1182"/>
      <c r="WAY311" s="1182"/>
      <c r="WAZ311" s="1182"/>
      <c r="WBA311" s="1182"/>
      <c r="WBB311" s="1177"/>
      <c r="WBC311" s="1182"/>
      <c r="WBD311" s="1182"/>
      <c r="WBE311" s="1182"/>
      <c r="WBF311" s="1182"/>
      <c r="WBG311" s="1182"/>
      <c r="WBH311" s="1182"/>
      <c r="WBI311" s="1182"/>
      <c r="WBJ311" s="1182"/>
      <c r="WBK311" s="1182"/>
      <c r="WBL311" s="1182"/>
      <c r="WBM311" s="1182"/>
      <c r="WBN311" s="1182"/>
      <c r="WBO311" s="1182"/>
      <c r="WBP311" s="1182"/>
      <c r="WBQ311" s="1177"/>
      <c r="WBR311" s="1182"/>
      <c r="WBS311" s="1182"/>
      <c r="WBT311" s="1182"/>
      <c r="WBU311" s="1182"/>
      <c r="WBV311" s="1182"/>
      <c r="WBW311" s="1182"/>
      <c r="WBX311" s="1182"/>
      <c r="WBY311" s="1182"/>
      <c r="WBZ311" s="1182"/>
      <c r="WCA311" s="1182"/>
      <c r="WCB311" s="1182"/>
      <c r="WCC311" s="1182"/>
      <c r="WCD311" s="1182"/>
      <c r="WCE311" s="1182"/>
      <c r="WCF311" s="1177"/>
      <c r="WCG311" s="1182"/>
      <c r="WCH311" s="1182"/>
      <c r="WCI311" s="1182"/>
      <c r="WCJ311" s="1182"/>
      <c r="WCK311" s="1182"/>
      <c r="WCL311" s="1182"/>
      <c r="WCM311" s="1182"/>
      <c r="WCN311" s="1182"/>
      <c r="WCO311" s="1182"/>
      <c r="WCP311" s="1182"/>
      <c r="WCQ311" s="1182"/>
      <c r="WCR311" s="1182"/>
      <c r="WCS311" s="1182"/>
      <c r="WCT311" s="1182"/>
      <c r="WCU311" s="1177"/>
      <c r="WCV311" s="1182"/>
      <c r="WCW311" s="1182"/>
      <c r="WCX311" s="1182"/>
      <c r="WCY311" s="1182"/>
      <c r="WCZ311" s="1182"/>
      <c r="WDA311" s="1182"/>
      <c r="WDB311" s="1182"/>
      <c r="WDC311" s="1182"/>
      <c r="WDD311" s="1182"/>
      <c r="WDE311" s="1182"/>
      <c r="WDF311" s="1182"/>
      <c r="WDG311" s="1182"/>
      <c r="WDH311" s="1182"/>
      <c r="WDI311" s="1182"/>
      <c r="WDJ311" s="1177"/>
      <c r="WDK311" s="1182"/>
      <c r="WDL311" s="1182"/>
      <c r="WDM311" s="1182"/>
      <c r="WDN311" s="1182"/>
      <c r="WDO311" s="1182"/>
      <c r="WDP311" s="1182"/>
      <c r="WDQ311" s="1182"/>
      <c r="WDR311" s="1182"/>
      <c r="WDS311" s="1182"/>
      <c r="WDT311" s="1182"/>
      <c r="WDU311" s="1182"/>
      <c r="WDV311" s="1182"/>
      <c r="WDW311" s="1182"/>
      <c r="WDX311" s="1182"/>
      <c r="WDY311" s="1177"/>
      <c r="WDZ311" s="1182"/>
      <c r="WEA311" s="1182"/>
      <c r="WEB311" s="1182"/>
      <c r="WEC311" s="1182"/>
      <c r="WED311" s="1182"/>
      <c r="WEE311" s="1182"/>
      <c r="WEF311" s="1182"/>
      <c r="WEG311" s="1182"/>
      <c r="WEH311" s="1182"/>
      <c r="WEI311" s="1182"/>
      <c r="WEJ311" s="1182"/>
      <c r="WEK311" s="1182"/>
      <c r="WEL311" s="1182"/>
      <c r="WEM311" s="1182"/>
      <c r="WEN311" s="1177"/>
      <c r="WEO311" s="1182"/>
      <c r="WEP311" s="1182"/>
      <c r="WEQ311" s="1182"/>
      <c r="WER311" s="1182"/>
      <c r="WES311" s="1182"/>
      <c r="WET311" s="1182"/>
      <c r="WEU311" s="1182"/>
      <c r="WEV311" s="1182"/>
      <c r="WEW311" s="1182"/>
      <c r="WEX311" s="1182"/>
      <c r="WEY311" s="1182"/>
      <c r="WEZ311" s="1182"/>
      <c r="WFA311" s="1182"/>
      <c r="WFB311" s="1182"/>
      <c r="WFC311" s="1177"/>
      <c r="WFD311" s="1182"/>
      <c r="WFE311" s="1182"/>
      <c r="WFF311" s="1182"/>
      <c r="WFG311" s="1182"/>
      <c r="WFH311" s="1182"/>
      <c r="WFI311" s="1182"/>
      <c r="WFJ311" s="1182"/>
      <c r="WFK311" s="1182"/>
      <c r="WFL311" s="1182"/>
      <c r="WFM311" s="1182"/>
      <c r="WFN311" s="1182"/>
      <c r="WFO311" s="1182"/>
      <c r="WFP311" s="1182"/>
      <c r="WFQ311" s="1182"/>
      <c r="WFR311" s="1177"/>
      <c r="WFS311" s="1182"/>
      <c r="WFT311" s="1182"/>
      <c r="WFU311" s="1182"/>
      <c r="WFV311" s="1182"/>
      <c r="WFW311" s="1182"/>
      <c r="WFX311" s="1182"/>
      <c r="WFY311" s="1182"/>
      <c r="WFZ311" s="1182"/>
      <c r="WGA311" s="1182"/>
      <c r="WGB311" s="1182"/>
      <c r="WGC311" s="1182"/>
      <c r="WGD311" s="1182"/>
      <c r="WGE311" s="1182"/>
      <c r="WGF311" s="1182"/>
      <c r="WGG311" s="1177"/>
      <c r="WGH311" s="1182"/>
      <c r="WGI311" s="1182"/>
      <c r="WGJ311" s="1182"/>
      <c r="WGK311" s="1182"/>
      <c r="WGL311" s="1182"/>
      <c r="WGM311" s="1182"/>
      <c r="WGN311" s="1182"/>
      <c r="WGO311" s="1182"/>
      <c r="WGP311" s="1182"/>
      <c r="WGQ311" s="1182"/>
      <c r="WGR311" s="1182"/>
      <c r="WGS311" s="1182"/>
      <c r="WGT311" s="1182"/>
      <c r="WGU311" s="1182"/>
      <c r="WGV311" s="1177"/>
      <c r="WGW311" s="1182"/>
      <c r="WGX311" s="1182"/>
      <c r="WGY311" s="1182"/>
      <c r="WGZ311" s="1182"/>
      <c r="WHA311" s="1182"/>
      <c r="WHB311" s="1182"/>
      <c r="WHC311" s="1182"/>
      <c r="WHD311" s="1182"/>
      <c r="WHE311" s="1182"/>
      <c r="WHF311" s="1182"/>
      <c r="WHG311" s="1182"/>
      <c r="WHH311" s="1182"/>
      <c r="WHI311" s="1182"/>
      <c r="WHJ311" s="1182"/>
      <c r="WHK311" s="1177"/>
      <c r="WHL311" s="1182"/>
      <c r="WHM311" s="1182"/>
      <c r="WHN311" s="1182"/>
      <c r="WHO311" s="1182"/>
      <c r="WHP311" s="1182"/>
      <c r="WHQ311" s="1182"/>
      <c r="WHR311" s="1182"/>
      <c r="WHS311" s="1182"/>
      <c r="WHT311" s="1182"/>
      <c r="WHU311" s="1182"/>
      <c r="WHV311" s="1182"/>
      <c r="WHW311" s="1182"/>
      <c r="WHX311" s="1182"/>
      <c r="WHY311" s="1182"/>
      <c r="WHZ311" s="1177"/>
      <c r="WIA311" s="1182"/>
      <c r="WIB311" s="1182"/>
      <c r="WIC311" s="1182"/>
      <c r="WID311" s="1182"/>
      <c r="WIE311" s="1182"/>
      <c r="WIF311" s="1182"/>
      <c r="WIG311" s="1182"/>
      <c r="WIH311" s="1182"/>
      <c r="WII311" s="1182"/>
      <c r="WIJ311" s="1182"/>
      <c r="WIK311" s="1182"/>
      <c r="WIL311" s="1182"/>
      <c r="WIM311" s="1182"/>
      <c r="WIN311" s="1182"/>
      <c r="WIO311" s="1177"/>
      <c r="WIP311" s="1182"/>
      <c r="WIQ311" s="1182"/>
      <c r="WIR311" s="1182"/>
      <c r="WIS311" s="1182"/>
      <c r="WIT311" s="1182"/>
      <c r="WIU311" s="1182"/>
      <c r="WIV311" s="1182"/>
      <c r="WIW311" s="1182"/>
      <c r="WIX311" s="1182"/>
      <c r="WIY311" s="1182"/>
      <c r="WIZ311" s="1182"/>
      <c r="WJA311" s="1182"/>
      <c r="WJB311" s="1182"/>
      <c r="WJC311" s="1182"/>
      <c r="WJD311" s="1177"/>
      <c r="WJE311" s="1182"/>
      <c r="WJF311" s="1182"/>
      <c r="WJG311" s="1182"/>
      <c r="WJH311" s="1182"/>
      <c r="WJI311" s="1182"/>
      <c r="WJJ311" s="1182"/>
      <c r="WJK311" s="1182"/>
      <c r="WJL311" s="1182"/>
      <c r="WJM311" s="1182"/>
      <c r="WJN311" s="1182"/>
      <c r="WJO311" s="1182"/>
      <c r="WJP311" s="1182"/>
      <c r="WJQ311" s="1182"/>
      <c r="WJR311" s="1182"/>
      <c r="WJS311" s="1177"/>
      <c r="WJT311" s="1182"/>
      <c r="WJU311" s="1182"/>
      <c r="WJV311" s="1182"/>
      <c r="WJW311" s="1182"/>
      <c r="WJX311" s="1182"/>
      <c r="WJY311" s="1182"/>
      <c r="WJZ311" s="1182"/>
      <c r="WKA311" s="1182"/>
      <c r="WKB311" s="1182"/>
      <c r="WKC311" s="1182"/>
      <c r="WKD311" s="1182"/>
      <c r="WKE311" s="1182"/>
      <c r="WKF311" s="1182"/>
      <c r="WKG311" s="1182"/>
      <c r="WKH311" s="1177"/>
      <c r="WKI311" s="1182"/>
      <c r="WKJ311" s="1182"/>
      <c r="WKK311" s="1182"/>
      <c r="WKL311" s="1182"/>
      <c r="WKM311" s="1182"/>
      <c r="WKN311" s="1182"/>
      <c r="WKO311" s="1182"/>
      <c r="WKP311" s="1182"/>
      <c r="WKQ311" s="1182"/>
      <c r="WKR311" s="1182"/>
      <c r="WKS311" s="1182"/>
      <c r="WKT311" s="1182"/>
      <c r="WKU311" s="1182"/>
      <c r="WKV311" s="1182"/>
      <c r="WKW311" s="1177"/>
      <c r="WKX311" s="1182"/>
      <c r="WKY311" s="1182"/>
      <c r="WKZ311" s="1182"/>
      <c r="WLA311" s="1182"/>
      <c r="WLB311" s="1182"/>
      <c r="WLC311" s="1182"/>
      <c r="WLD311" s="1182"/>
      <c r="WLE311" s="1182"/>
      <c r="WLF311" s="1182"/>
      <c r="WLG311" s="1182"/>
      <c r="WLH311" s="1182"/>
      <c r="WLI311" s="1182"/>
      <c r="WLJ311" s="1182"/>
      <c r="WLK311" s="1182"/>
      <c r="WLL311" s="1177"/>
      <c r="WLM311" s="1182"/>
      <c r="WLN311" s="1182"/>
      <c r="WLO311" s="1182"/>
      <c r="WLP311" s="1182"/>
      <c r="WLQ311" s="1182"/>
      <c r="WLR311" s="1182"/>
      <c r="WLS311" s="1182"/>
      <c r="WLT311" s="1182"/>
      <c r="WLU311" s="1182"/>
      <c r="WLV311" s="1182"/>
      <c r="WLW311" s="1182"/>
      <c r="WLX311" s="1182"/>
      <c r="WLY311" s="1182"/>
      <c r="WLZ311" s="1182"/>
      <c r="WMA311" s="1177"/>
      <c r="WMB311" s="1182"/>
      <c r="WMC311" s="1182"/>
      <c r="WMD311" s="1182"/>
      <c r="WME311" s="1182"/>
      <c r="WMF311" s="1182"/>
      <c r="WMG311" s="1182"/>
      <c r="WMH311" s="1182"/>
      <c r="WMI311" s="1182"/>
      <c r="WMJ311" s="1182"/>
      <c r="WMK311" s="1182"/>
      <c r="WML311" s="1182"/>
      <c r="WMM311" s="1182"/>
      <c r="WMN311" s="1182"/>
      <c r="WMO311" s="1182"/>
      <c r="WMP311" s="1177"/>
      <c r="WMQ311" s="1182"/>
      <c r="WMR311" s="1182"/>
      <c r="WMS311" s="1182"/>
      <c r="WMT311" s="1182"/>
      <c r="WMU311" s="1182"/>
      <c r="WMV311" s="1182"/>
      <c r="WMW311" s="1182"/>
      <c r="WMX311" s="1182"/>
      <c r="WMY311" s="1182"/>
      <c r="WMZ311" s="1182"/>
      <c r="WNA311" s="1182"/>
      <c r="WNB311" s="1182"/>
      <c r="WNC311" s="1182"/>
      <c r="WND311" s="1182"/>
      <c r="WNE311" s="1177"/>
      <c r="WNF311" s="1182"/>
      <c r="WNG311" s="1182"/>
      <c r="WNH311" s="1182"/>
      <c r="WNI311" s="1182"/>
      <c r="WNJ311" s="1182"/>
      <c r="WNK311" s="1182"/>
      <c r="WNL311" s="1182"/>
      <c r="WNM311" s="1182"/>
      <c r="WNN311" s="1182"/>
      <c r="WNO311" s="1182"/>
      <c r="WNP311" s="1182"/>
      <c r="WNQ311" s="1182"/>
      <c r="WNR311" s="1182"/>
      <c r="WNS311" s="1182"/>
      <c r="WNT311" s="1177"/>
      <c r="WNU311" s="1182"/>
      <c r="WNV311" s="1182"/>
      <c r="WNW311" s="1182"/>
      <c r="WNX311" s="1182"/>
      <c r="WNY311" s="1182"/>
      <c r="WNZ311" s="1182"/>
      <c r="WOA311" s="1182"/>
      <c r="WOB311" s="1182"/>
      <c r="WOC311" s="1182"/>
      <c r="WOD311" s="1182"/>
      <c r="WOE311" s="1182"/>
      <c r="WOF311" s="1182"/>
      <c r="WOG311" s="1182"/>
      <c r="WOH311" s="1182"/>
      <c r="WOI311" s="1177"/>
      <c r="WOJ311" s="1182"/>
      <c r="WOK311" s="1182"/>
      <c r="WOL311" s="1182"/>
      <c r="WOM311" s="1182"/>
      <c r="WON311" s="1182"/>
      <c r="WOO311" s="1182"/>
      <c r="WOP311" s="1182"/>
      <c r="WOQ311" s="1182"/>
      <c r="WOR311" s="1182"/>
      <c r="WOS311" s="1182"/>
      <c r="WOT311" s="1182"/>
      <c r="WOU311" s="1182"/>
      <c r="WOV311" s="1182"/>
      <c r="WOW311" s="1182"/>
      <c r="WOX311" s="1177"/>
      <c r="WOY311" s="1182"/>
      <c r="WOZ311" s="1182"/>
      <c r="WPA311" s="1182"/>
      <c r="WPB311" s="1182"/>
      <c r="WPC311" s="1182"/>
      <c r="WPD311" s="1182"/>
      <c r="WPE311" s="1182"/>
      <c r="WPF311" s="1182"/>
      <c r="WPG311" s="1182"/>
      <c r="WPH311" s="1182"/>
      <c r="WPI311" s="1182"/>
      <c r="WPJ311" s="1182"/>
      <c r="WPK311" s="1182"/>
      <c r="WPL311" s="1182"/>
      <c r="WPM311" s="1177"/>
      <c r="WPN311" s="1182"/>
      <c r="WPO311" s="1182"/>
      <c r="WPP311" s="1182"/>
      <c r="WPQ311" s="1182"/>
      <c r="WPR311" s="1182"/>
      <c r="WPS311" s="1182"/>
      <c r="WPT311" s="1182"/>
      <c r="WPU311" s="1182"/>
      <c r="WPV311" s="1182"/>
      <c r="WPW311" s="1182"/>
      <c r="WPX311" s="1182"/>
      <c r="WPY311" s="1182"/>
      <c r="WPZ311" s="1182"/>
      <c r="WQA311" s="1182"/>
      <c r="WQB311" s="1177"/>
      <c r="WQC311" s="1182"/>
      <c r="WQD311" s="1182"/>
      <c r="WQE311" s="1182"/>
      <c r="WQF311" s="1182"/>
      <c r="WQG311" s="1182"/>
      <c r="WQH311" s="1182"/>
      <c r="WQI311" s="1182"/>
      <c r="WQJ311" s="1182"/>
      <c r="WQK311" s="1182"/>
      <c r="WQL311" s="1182"/>
      <c r="WQM311" s="1182"/>
      <c r="WQN311" s="1182"/>
      <c r="WQO311" s="1182"/>
      <c r="WQP311" s="1182"/>
      <c r="WQQ311" s="1177"/>
      <c r="WQR311" s="1182"/>
      <c r="WQS311" s="1182"/>
      <c r="WQT311" s="1182"/>
      <c r="WQU311" s="1182"/>
      <c r="WQV311" s="1182"/>
      <c r="WQW311" s="1182"/>
      <c r="WQX311" s="1182"/>
      <c r="WQY311" s="1182"/>
      <c r="WQZ311" s="1182"/>
      <c r="WRA311" s="1182"/>
      <c r="WRB311" s="1182"/>
      <c r="WRC311" s="1182"/>
      <c r="WRD311" s="1182"/>
      <c r="WRE311" s="1182"/>
      <c r="WRF311" s="1177"/>
      <c r="WRG311" s="1182"/>
      <c r="WRH311" s="1182"/>
      <c r="WRI311" s="1182"/>
      <c r="WRJ311" s="1182"/>
      <c r="WRK311" s="1182"/>
      <c r="WRL311" s="1182"/>
      <c r="WRM311" s="1182"/>
      <c r="WRN311" s="1182"/>
      <c r="WRO311" s="1182"/>
      <c r="WRP311" s="1182"/>
      <c r="WRQ311" s="1182"/>
      <c r="WRR311" s="1182"/>
      <c r="WRS311" s="1182"/>
      <c r="WRT311" s="1182"/>
      <c r="WRU311" s="1177"/>
      <c r="WRV311" s="1182"/>
      <c r="WRW311" s="1182"/>
      <c r="WRX311" s="1182"/>
      <c r="WRY311" s="1182"/>
      <c r="WRZ311" s="1182"/>
      <c r="WSA311" s="1182"/>
      <c r="WSB311" s="1182"/>
      <c r="WSC311" s="1182"/>
      <c r="WSD311" s="1182"/>
      <c r="WSE311" s="1182"/>
      <c r="WSF311" s="1182"/>
      <c r="WSG311" s="1182"/>
      <c r="WSH311" s="1182"/>
      <c r="WSI311" s="1182"/>
      <c r="WSJ311" s="1177"/>
      <c r="WSK311" s="1182"/>
      <c r="WSL311" s="1182"/>
      <c r="WSM311" s="1182"/>
      <c r="WSN311" s="1182"/>
      <c r="WSO311" s="1182"/>
      <c r="WSP311" s="1182"/>
      <c r="WSQ311" s="1182"/>
      <c r="WSR311" s="1182"/>
      <c r="WSS311" s="1182"/>
      <c r="WST311" s="1182"/>
      <c r="WSU311" s="1182"/>
      <c r="WSV311" s="1182"/>
      <c r="WSW311" s="1182"/>
      <c r="WSX311" s="1182"/>
      <c r="WSY311" s="1177"/>
      <c r="WSZ311" s="1182"/>
      <c r="WTA311" s="1182"/>
      <c r="WTB311" s="1182"/>
      <c r="WTC311" s="1182"/>
      <c r="WTD311" s="1182"/>
      <c r="WTE311" s="1182"/>
      <c r="WTF311" s="1182"/>
      <c r="WTG311" s="1182"/>
      <c r="WTH311" s="1182"/>
      <c r="WTI311" s="1182"/>
      <c r="WTJ311" s="1182"/>
      <c r="WTK311" s="1182"/>
      <c r="WTL311" s="1182"/>
      <c r="WTM311" s="1182"/>
      <c r="WTN311" s="1177"/>
      <c r="WTO311" s="1182"/>
      <c r="WTP311" s="1182"/>
      <c r="WTQ311" s="1182"/>
      <c r="WTR311" s="1182"/>
      <c r="WTS311" s="1182"/>
      <c r="WTT311" s="1182"/>
      <c r="WTU311" s="1182"/>
      <c r="WTV311" s="1182"/>
      <c r="WTW311" s="1182"/>
      <c r="WTX311" s="1182"/>
      <c r="WTY311" s="1182"/>
      <c r="WTZ311" s="1182"/>
      <c r="WUA311" s="1182"/>
      <c r="WUB311" s="1182"/>
      <c r="WUC311" s="1177"/>
      <c r="WUD311" s="1182"/>
      <c r="WUE311" s="1182"/>
      <c r="WUF311" s="1182"/>
      <c r="WUG311" s="1182"/>
      <c r="WUH311" s="1182"/>
      <c r="WUI311" s="1182"/>
      <c r="WUJ311" s="1182"/>
      <c r="WUK311" s="1182"/>
      <c r="WUL311" s="1182"/>
      <c r="WUM311" s="1182"/>
      <c r="WUN311" s="1182"/>
      <c r="WUO311" s="1182"/>
      <c r="WUP311" s="1182"/>
      <c r="WUQ311" s="1182"/>
      <c r="WUR311" s="1177"/>
      <c r="WUS311" s="1182"/>
      <c r="WUT311" s="1182"/>
      <c r="WUU311" s="1182"/>
      <c r="WUV311" s="1182"/>
      <c r="WUW311" s="1182"/>
      <c r="WUX311" s="1182"/>
      <c r="WUY311" s="1182"/>
      <c r="WUZ311" s="1182"/>
      <c r="WVA311" s="1182"/>
      <c r="WVB311" s="1182"/>
      <c r="WVC311" s="1182"/>
      <c r="WVD311" s="1182"/>
      <c r="WVE311" s="1182"/>
      <c r="WVF311" s="1182"/>
      <c r="WVG311" s="1177"/>
      <c r="WVH311" s="1182"/>
      <c r="WVI311" s="1182"/>
      <c r="WVJ311" s="1182"/>
      <c r="WVK311" s="1182"/>
      <c r="WVL311" s="1182"/>
      <c r="WVM311" s="1182"/>
      <c r="WVN311" s="1182"/>
      <c r="WVO311" s="1182"/>
      <c r="WVP311" s="1182"/>
      <c r="WVQ311" s="1182"/>
      <c r="WVR311" s="1182"/>
      <c r="WVS311" s="1182"/>
      <c r="WVT311" s="1182"/>
      <c r="WVU311" s="1182"/>
      <c r="WVV311" s="1177"/>
      <c r="WVW311" s="1182"/>
      <c r="WVX311" s="1182"/>
      <c r="WVY311" s="1182"/>
      <c r="WVZ311" s="1182"/>
      <c r="WWA311" s="1182"/>
      <c r="WWB311" s="1182"/>
      <c r="WWC311" s="1182"/>
      <c r="WWD311" s="1182"/>
      <c r="WWE311" s="1182"/>
      <c r="WWF311" s="1182"/>
      <c r="WWG311" s="1182"/>
      <c r="WWH311" s="1182"/>
      <c r="WWI311" s="1182"/>
      <c r="WWJ311" s="1182"/>
      <c r="WWK311" s="1177"/>
      <c r="WWL311" s="1182"/>
      <c r="WWM311" s="1182"/>
      <c r="WWN311" s="1182"/>
      <c r="WWO311" s="1182"/>
      <c r="WWP311" s="1182"/>
      <c r="WWQ311" s="1182"/>
      <c r="WWR311" s="1182"/>
      <c r="WWS311" s="1182"/>
      <c r="WWT311" s="1182"/>
      <c r="WWU311" s="1182"/>
      <c r="WWV311" s="1182"/>
      <c r="WWW311" s="1182"/>
      <c r="WWX311" s="1182"/>
      <c r="WWY311" s="1182"/>
      <c r="WWZ311" s="1177"/>
      <c r="WXA311" s="1182"/>
      <c r="WXB311" s="1182"/>
      <c r="WXC311" s="1182"/>
      <c r="WXD311" s="1182"/>
      <c r="WXE311" s="1182"/>
      <c r="WXF311" s="1182"/>
      <c r="WXG311" s="1182"/>
      <c r="WXH311" s="1182"/>
      <c r="WXI311" s="1182"/>
      <c r="WXJ311" s="1182"/>
      <c r="WXK311" s="1182"/>
      <c r="WXL311" s="1182"/>
      <c r="WXM311" s="1182"/>
      <c r="WXN311" s="1182"/>
      <c r="WXO311" s="1177"/>
      <c r="WXP311" s="1182"/>
      <c r="WXQ311" s="1182"/>
      <c r="WXR311" s="1182"/>
      <c r="WXS311" s="1182"/>
      <c r="WXT311" s="1182"/>
      <c r="WXU311" s="1182"/>
      <c r="WXV311" s="1182"/>
      <c r="WXW311" s="1182"/>
      <c r="WXX311" s="1182"/>
      <c r="WXY311" s="1182"/>
      <c r="WXZ311" s="1182"/>
      <c r="WYA311" s="1182"/>
      <c r="WYB311" s="1182"/>
      <c r="WYC311" s="1182"/>
      <c r="WYD311" s="1177"/>
      <c r="WYE311" s="1182"/>
      <c r="WYF311" s="1182"/>
      <c r="WYG311" s="1182"/>
      <c r="WYH311" s="1182"/>
      <c r="WYI311" s="1182"/>
      <c r="WYJ311" s="1182"/>
      <c r="WYK311" s="1182"/>
      <c r="WYL311" s="1182"/>
      <c r="WYM311" s="1182"/>
      <c r="WYN311" s="1182"/>
      <c r="WYO311" s="1182"/>
      <c r="WYP311" s="1182"/>
      <c r="WYQ311" s="1182"/>
      <c r="WYR311" s="1182"/>
      <c r="WYS311" s="1177"/>
      <c r="WYT311" s="1182"/>
      <c r="WYU311" s="1182"/>
      <c r="WYV311" s="1182"/>
      <c r="WYW311" s="1182"/>
      <c r="WYX311" s="1182"/>
      <c r="WYY311" s="1182"/>
      <c r="WYZ311" s="1182"/>
      <c r="WZA311" s="1182"/>
      <c r="WZB311" s="1182"/>
      <c r="WZC311" s="1182"/>
      <c r="WZD311" s="1182"/>
      <c r="WZE311" s="1182"/>
      <c r="WZF311" s="1182"/>
      <c r="WZG311" s="1182"/>
      <c r="WZH311" s="1177"/>
      <c r="WZI311" s="1182"/>
      <c r="WZJ311" s="1182"/>
      <c r="WZK311" s="1182"/>
      <c r="WZL311" s="1182"/>
      <c r="WZM311" s="1182"/>
      <c r="WZN311" s="1182"/>
      <c r="WZO311" s="1182"/>
      <c r="WZP311" s="1182"/>
      <c r="WZQ311" s="1182"/>
      <c r="WZR311" s="1182"/>
      <c r="WZS311" s="1182"/>
      <c r="WZT311" s="1182"/>
      <c r="WZU311" s="1182"/>
      <c r="WZV311" s="1182"/>
      <c r="WZW311" s="1177"/>
      <c r="WZX311" s="1182"/>
      <c r="WZY311" s="1182"/>
      <c r="WZZ311" s="1182"/>
      <c r="XAA311" s="1182"/>
      <c r="XAB311" s="1182"/>
      <c r="XAC311" s="1182"/>
      <c r="XAD311" s="1182"/>
      <c r="XAE311" s="1182"/>
      <c r="XAF311" s="1182"/>
      <c r="XAG311" s="1182"/>
      <c r="XAH311" s="1182"/>
      <c r="XAI311" s="1182"/>
      <c r="XAJ311" s="1182"/>
      <c r="XAK311" s="1182"/>
      <c r="XAL311" s="1177"/>
      <c r="XAM311" s="1182"/>
      <c r="XAN311" s="1182"/>
      <c r="XAO311" s="1182"/>
      <c r="XAP311" s="1182"/>
      <c r="XAQ311" s="1182"/>
      <c r="XAR311" s="1182"/>
      <c r="XAS311" s="1182"/>
      <c r="XAT311" s="1182"/>
      <c r="XAU311" s="1182"/>
      <c r="XAV311" s="1182"/>
      <c r="XAW311" s="1182"/>
      <c r="XAX311" s="1182"/>
      <c r="XAY311" s="1182"/>
      <c r="XAZ311" s="1182"/>
      <c r="XBA311" s="1177"/>
      <c r="XBB311" s="1182"/>
      <c r="XBC311" s="1182"/>
      <c r="XBD311" s="1182"/>
      <c r="XBE311" s="1182"/>
      <c r="XBF311" s="1182"/>
      <c r="XBG311" s="1182"/>
      <c r="XBH311" s="1182"/>
      <c r="XBI311" s="1182"/>
      <c r="XBJ311" s="1182"/>
      <c r="XBK311" s="1182"/>
      <c r="XBL311" s="1182"/>
      <c r="XBM311" s="1182"/>
      <c r="XBN311" s="1182"/>
      <c r="XBO311" s="1182"/>
      <c r="XBP311" s="1177"/>
      <c r="XBQ311" s="1182"/>
      <c r="XBR311" s="1182"/>
      <c r="XBS311" s="1182"/>
      <c r="XBT311" s="1182"/>
      <c r="XBU311" s="1182"/>
      <c r="XBV311" s="1182"/>
      <c r="XBW311" s="1182"/>
      <c r="XBX311" s="1182"/>
      <c r="XBY311" s="1182"/>
      <c r="XBZ311" s="1182"/>
      <c r="XCA311" s="1182"/>
      <c r="XCB311" s="1182"/>
      <c r="XCC311" s="1182"/>
      <c r="XCD311" s="1182"/>
      <c r="XCE311" s="1177"/>
      <c r="XCF311" s="1182"/>
      <c r="XCG311" s="1182"/>
      <c r="XCH311" s="1182"/>
      <c r="XCI311" s="1182"/>
      <c r="XCJ311" s="1182"/>
      <c r="XCK311" s="1182"/>
      <c r="XCL311" s="1182"/>
      <c r="XCM311" s="1182"/>
      <c r="XCN311" s="1182"/>
      <c r="XCO311" s="1182"/>
      <c r="XCP311" s="1182"/>
      <c r="XCQ311" s="1182"/>
      <c r="XCR311" s="1182"/>
      <c r="XCS311" s="1182"/>
      <c r="XCT311" s="1177"/>
      <c r="XCU311" s="1182"/>
      <c r="XCV311" s="1182"/>
      <c r="XCW311" s="1182"/>
      <c r="XCX311" s="1182"/>
      <c r="XCY311" s="1182"/>
      <c r="XCZ311" s="1182"/>
      <c r="XDA311" s="1182"/>
      <c r="XDB311" s="1182"/>
      <c r="XDC311" s="1182"/>
      <c r="XDD311" s="1182"/>
      <c r="XDE311" s="1182"/>
      <c r="XDF311" s="1182"/>
      <c r="XDG311" s="1182"/>
      <c r="XDH311" s="1182"/>
      <c r="XDI311" s="1177"/>
      <c r="XDJ311" s="1182"/>
      <c r="XDK311" s="1182"/>
      <c r="XDL311" s="1182"/>
      <c r="XDM311" s="1182"/>
      <c r="XDN311" s="1182"/>
      <c r="XDO311" s="1182"/>
      <c r="XDP311" s="1182"/>
      <c r="XDQ311" s="1182"/>
      <c r="XDR311" s="1182"/>
      <c r="XDS311" s="1182"/>
      <c r="XDT311" s="1182"/>
      <c r="XDU311" s="1182"/>
      <c r="XDV311" s="1182"/>
      <c r="XDW311" s="1182"/>
      <c r="XDX311" s="1177"/>
      <c r="XDY311" s="1182"/>
      <c r="XDZ311" s="1182"/>
      <c r="XEA311" s="1182"/>
      <c r="XEB311" s="1182"/>
      <c r="XEC311" s="1182"/>
      <c r="XED311" s="1182"/>
      <c r="XEE311" s="1182"/>
      <c r="XEF311" s="1182"/>
      <c r="XEG311" s="1182"/>
      <c r="XEH311" s="1182"/>
      <c r="XEI311" s="1182"/>
      <c r="XEJ311" s="1182"/>
      <c r="XEK311" s="1182"/>
      <c r="XEL311" s="1182"/>
      <c r="XEM311" s="1177"/>
      <c r="XEN311" s="1182"/>
      <c r="XEO311" s="1182"/>
      <c r="XEP311" s="1182"/>
      <c r="XEQ311" s="1182"/>
      <c r="XER311" s="1182"/>
      <c r="XES311" s="1182"/>
      <c r="XET311" s="1182"/>
      <c r="XEU311" s="1182"/>
      <c r="XEV311" s="1182"/>
      <c r="XEW311" s="1182"/>
      <c r="XEX311" s="1182"/>
      <c r="XEY311" s="1182"/>
      <c r="XEZ311" s="1182"/>
      <c r="XFA311" s="1182"/>
      <c r="XFB311" s="1177"/>
      <c r="XFC311" s="1182"/>
      <c r="XFD311" s="1182"/>
    </row>
    <row r="312" spans="1:16384">
      <c r="B312" s="11"/>
      <c r="C312" s="10"/>
      <c r="D312" s="10"/>
      <c r="E312" s="10"/>
      <c r="F312" s="10"/>
      <c r="G312" s="10"/>
      <c r="H312" s="10"/>
      <c r="I312" s="10"/>
      <c r="J312" s="10"/>
      <c r="K312" s="10"/>
      <c r="L312" s="10"/>
      <c r="M312" s="10"/>
      <c r="N312" s="10"/>
      <c r="O312" s="10"/>
    </row>
    <row r="313" spans="1:16384" ht="13.15">
      <c r="B313" s="74" t="s">
        <v>1475</v>
      </c>
      <c r="D313" s="11"/>
      <c r="E313" s="11"/>
      <c r="F313" s="11"/>
    </row>
    <row r="314" spans="1:16384" ht="13.15">
      <c r="B314" s="74"/>
      <c r="D314" s="11"/>
      <c r="E314" s="11"/>
      <c r="F314" s="11"/>
    </row>
    <row r="315" spans="1:16384">
      <c r="B315" s="254" t="s">
        <v>1680</v>
      </c>
      <c r="D315" s="11"/>
      <c r="E315" s="11"/>
      <c r="F315" s="11"/>
    </row>
    <row r="316" spans="1:16384">
      <c r="B316" s="254"/>
      <c r="D316" s="11"/>
      <c r="E316" s="11"/>
      <c r="F316" s="11"/>
    </row>
    <row r="317" spans="1:16384">
      <c r="B317" s="254" t="s">
        <v>1681</v>
      </c>
      <c r="D317" s="11"/>
      <c r="E317" s="11"/>
      <c r="F317" s="11"/>
    </row>
    <row r="318" spans="1:16384">
      <c r="B318" s="11"/>
      <c r="D318" s="11"/>
      <c r="E318" s="11"/>
      <c r="F318" s="11"/>
    </row>
    <row r="319" spans="1:16384" ht="13.15">
      <c r="B319" s="138" t="s">
        <v>59</v>
      </c>
      <c r="C319" s="8" t="str">
        <f t="shared" ref="C319:N319" si="215">C290</f>
        <v>2018/19</v>
      </c>
      <c r="D319" s="8" t="str">
        <f t="shared" si="215"/>
        <v>2019/20</v>
      </c>
      <c r="E319" s="8" t="str">
        <f t="shared" si="215"/>
        <v>2020/21</v>
      </c>
      <c r="F319" s="8" t="str">
        <f t="shared" si="215"/>
        <v>2021/22</v>
      </c>
      <c r="G319" s="8" t="str">
        <f t="shared" si="215"/>
        <v>2022/23</v>
      </c>
      <c r="H319" s="8" t="str">
        <f t="shared" si="215"/>
        <v>2023/24</v>
      </c>
      <c r="I319" s="8" t="str">
        <f t="shared" si="215"/>
        <v>2024/25</v>
      </c>
      <c r="J319" s="8" t="str">
        <f t="shared" si="215"/>
        <v>2025/26</v>
      </c>
      <c r="K319" s="8" t="str">
        <f t="shared" si="215"/>
        <v>2026/27</v>
      </c>
      <c r="L319" s="8" t="str">
        <f t="shared" si="215"/>
        <v>2027/28</v>
      </c>
      <c r="M319" s="8" t="str">
        <f t="shared" si="215"/>
        <v>2028/29</v>
      </c>
      <c r="N319" s="8" t="str">
        <f t="shared" si="215"/>
        <v>2029/30</v>
      </c>
      <c r="Q319" s="254" t="s">
        <v>460</v>
      </c>
    </row>
    <row r="320" spans="1:16384" s="5" customFormat="1" ht="13.15">
      <c r="A320" s="163"/>
      <c r="B320" s="187" t="str">
        <f t="shared" ref="B320:B339" si="216">B291</f>
        <v>Art &amp; Design</v>
      </c>
      <c r="C320" s="507">
        <f t="shared" ref="C320:N320" si="217">(C291/((SUM(C$291:C$309))-C$292-C$294-C$299-C$303-C$308))*(C$156-C$321-C$323-C$328-C$332-C$337)</f>
        <v>25060.956648900559</v>
      </c>
      <c r="D320" s="507">
        <f t="shared" si="217"/>
        <v>24356.362376497094</v>
      </c>
      <c r="E320" s="507">
        <f t="shared" si="217"/>
        <v>23978.452077325452</v>
      </c>
      <c r="F320" s="507">
        <f t="shared" si="217"/>
        <v>24389.323172424207</v>
      </c>
      <c r="G320" s="507">
        <f t="shared" si="217"/>
        <v>25134.549911216425</v>
      </c>
      <c r="H320" s="507">
        <f t="shared" si="217"/>
        <v>25888.783271335786</v>
      </c>
      <c r="I320" s="507">
        <f t="shared" si="217"/>
        <v>26685.402366327755</v>
      </c>
      <c r="J320" s="507">
        <f t="shared" si="217"/>
        <v>27266.589794803669</v>
      </c>
      <c r="K320" s="507">
        <f t="shared" si="217"/>
        <v>27755.342404419272</v>
      </c>
      <c r="L320" s="507">
        <f t="shared" si="217"/>
        <v>28232.365784584978</v>
      </c>
      <c r="M320" s="507">
        <f t="shared" si="217"/>
        <v>28619.738024334627</v>
      </c>
      <c r="N320" s="507">
        <f t="shared" si="217"/>
        <v>28856.929784689764</v>
      </c>
    </row>
    <row r="321" spans="1:28" s="5" customFormat="1" ht="13.15">
      <c r="A321" s="163"/>
      <c r="B321" s="187" t="str">
        <f t="shared" si="216"/>
        <v>Biology</v>
      </c>
      <c r="C321" s="378">
        <f t="shared" ref="C321:N321" si="218">C292</f>
        <v>35769.796772381393</v>
      </c>
      <c r="D321" s="378">
        <f t="shared" si="218"/>
        <v>34877.192450041417</v>
      </c>
      <c r="E321" s="378">
        <f t="shared" si="218"/>
        <v>34447.54000502397</v>
      </c>
      <c r="F321" s="378">
        <f t="shared" si="218"/>
        <v>35037.799060933037</v>
      </c>
      <c r="G321" s="378">
        <f t="shared" si="218"/>
        <v>36108.39476972082</v>
      </c>
      <c r="H321" s="378">
        <f t="shared" si="218"/>
        <v>37191.929426672425</v>
      </c>
      <c r="I321" s="378">
        <f t="shared" si="218"/>
        <v>38336.355599596696</v>
      </c>
      <c r="J321" s="378">
        <f t="shared" si="218"/>
        <v>39171.291780142434</v>
      </c>
      <c r="K321" s="378">
        <f t="shared" si="218"/>
        <v>39873.435730802797</v>
      </c>
      <c r="L321" s="378">
        <f t="shared" si="218"/>
        <v>40558.729423598284</v>
      </c>
      <c r="M321" s="378">
        <f t="shared" si="218"/>
        <v>41115.22993007717</v>
      </c>
      <c r="N321" s="378">
        <f t="shared" si="218"/>
        <v>41455.980560157346</v>
      </c>
      <c r="P321" s="5" t="s">
        <v>7</v>
      </c>
      <c r="Q321" s="511">
        <f>C321/C$339</f>
        <v>6.8497441040655638E-2</v>
      </c>
      <c r="R321" s="511">
        <f t="shared" ref="R321:AB321" si="219">D321/D$339</f>
        <v>6.8497441040655638E-2</v>
      </c>
      <c r="S321" s="511">
        <f t="shared" si="219"/>
        <v>6.8497441040655652E-2</v>
      </c>
      <c r="T321" s="511">
        <f t="shared" si="219"/>
        <v>6.8497441040655679E-2</v>
      </c>
      <c r="U321" s="511">
        <f t="shared" si="219"/>
        <v>6.8497441040655652E-2</v>
      </c>
      <c r="V321" s="511">
        <f t="shared" si="219"/>
        <v>6.8497441040655652E-2</v>
      </c>
      <c r="W321" s="511">
        <f t="shared" si="219"/>
        <v>6.8497441040655666E-2</v>
      </c>
      <c r="X321" s="511">
        <f t="shared" si="219"/>
        <v>6.8497441040655652E-2</v>
      </c>
      <c r="Y321" s="511">
        <f t="shared" si="219"/>
        <v>6.8497441040655652E-2</v>
      </c>
      <c r="Z321" s="511">
        <f t="shared" si="219"/>
        <v>6.8497441040655652E-2</v>
      </c>
      <c r="AA321" s="511">
        <f t="shared" si="219"/>
        <v>6.8497441040655624E-2</v>
      </c>
      <c r="AB321" s="511">
        <f t="shared" si="219"/>
        <v>6.8497441040655638E-2</v>
      </c>
    </row>
    <row r="322" spans="1:28" s="5" customFormat="1" ht="13.15">
      <c r="A322" s="163"/>
      <c r="B322" s="187" t="str">
        <f t="shared" si="216"/>
        <v>Business Studies</v>
      </c>
      <c r="C322" s="507">
        <f t="shared" ref="C322:N322" si="220">(C293/((SUM(C$291:C$309))-C$292-C$294-C$299-C$303-C$308))*(C$156-C$321-C$323-C$328-C$332-C$337)</f>
        <v>43121.69364466297</v>
      </c>
      <c r="D322" s="507">
        <f t="shared" si="220"/>
        <v>41909.317805063904</v>
      </c>
      <c r="E322" s="507">
        <f t="shared" si="220"/>
        <v>41259.058025505263</v>
      </c>
      <c r="F322" s="507">
        <f t="shared" si="220"/>
        <v>41966.032533243109</v>
      </c>
      <c r="G322" s="507">
        <f t="shared" si="220"/>
        <v>43248.323531795992</v>
      </c>
      <c r="H322" s="507">
        <f t="shared" si="220"/>
        <v>44546.111974085121</v>
      </c>
      <c r="I322" s="507">
        <f t="shared" si="220"/>
        <v>45916.832375823615</v>
      </c>
      <c r="J322" s="507">
        <f t="shared" si="220"/>
        <v>46916.865478788495</v>
      </c>
      <c r="K322" s="507">
        <f t="shared" si="220"/>
        <v>47757.84855039035</v>
      </c>
      <c r="L322" s="507">
        <f t="shared" si="220"/>
        <v>48578.649461905021</v>
      </c>
      <c r="M322" s="507">
        <f t="shared" si="220"/>
        <v>49245.190140417537</v>
      </c>
      <c r="N322" s="507">
        <f t="shared" si="220"/>
        <v>49653.319429668816</v>
      </c>
      <c r="Q322" s="512">
        <f t="shared" ref="Q322:AB322" si="221">C138/C$156</f>
        <v>6.8497441040655652E-2</v>
      </c>
      <c r="R322" s="512">
        <f t="shared" si="221"/>
        <v>6.8497441040655638E-2</v>
      </c>
      <c r="S322" s="512">
        <f t="shared" si="221"/>
        <v>6.8497441040655652E-2</v>
      </c>
      <c r="T322" s="512">
        <f t="shared" si="221"/>
        <v>6.8497441040655652E-2</v>
      </c>
      <c r="U322" s="512">
        <f t="shared" si="221"/>
        <v>6.8497441040655652E-2</v>
      </c>
      <c r="V322" s="512">
        <f t="shared" si="221"/>
        <v>6.8497441040655652E-2</v>
      </c>
      <c r="W322" s="512">
        <f t="shared" si="221"/>
        <v>6.8497441040655652E-2</v>
      </c>
      <c r="X322" s="512">
        <f t="shared" si="221"/>
        <v>6.8497441040655652E-2</v>
      </c>
      <c r="Y322" s="512">
        <f t="shared" si="221"/>
        <v>6.8497441040655638E-2</v>
      </c>
      <c r="Z322" s="512">
        <f t="shared" si="221"/>
        <v>6.8497441040655638E-2</v>
      </c>
      <c r="AA322" s="512">
        <f t="shared" si="221"/>
        <v>6.8497441040655638E-2</v>
      </c>
      <c r="AB322" s="512">
        <f t="shared" si="221"/>
        <v>6.8497441040655638E-2</v>
      </c>
    </row>
    <row r="323" spans="1:28" s="5" customFormat="1" ht="13.15">
      <c r="A323" s="163"/>
      <c r="B323" s="187" t="str">
        <f t="shared" si="216"/>
        <v>Chemistry</v>
      </c>
      <c r="C323" s="378">
        <f t="shared" ref="C323:N323" si="222">C294</f>
        <v>30496.576208031594</v>
      </c>
      <c r="D323" s="378">
        <f t="shared" si="222"/>
        <v>29735.560541292398</v>
      </c>
      <c r="E323" s="378">
        <f t="shared" si="222"/>
        <v>29369.247905639993</v>
      </c>
      <c r="F323" s="378">
        <f t="shared" si="222"/>
        <v>29872.490358918636</v>
      </c>
      <c r="G323" s="378">
        <f t="shared" si="222"/>
        <v>30785.257737184755</v>
      </c>
      <c r="H323" s="378">
        <f t="shared" si="222"/>
        <v>31709.056590447515</v>
      </c>
      <c r="I323" s="378">
        <f t="shared" si="222"/>
        <v>32684.77026920117</v>
      </c>
      <c r="J323" s="378">
        <f t="shared" si="222"/>
        <v>33396.619291461095</v>
      </c>
      <c r="K323" s="378">
        <f t="shared" si="222"/>
        <v>33995.252452185552</v>
      </c>
      <c r="L323" s="378">
        <f t="shared" si="222"/>
        <v>34579.519437547846</v>
      </c>
      <c r="M323" s="378">
        <f t="shared" si="222"/>
        <v>35053.980061790069</v>
      </c>
      <c r="N323" s="378">
        <f t="shared" si="222"/>
        <v>35344.496880331193</v>
      </c>
      <c r="P323" s="5" t="s">
        <v>3</v>
      </c>
      <c r="Q323" s="511">
        <f>C323/C$339</f>
        <v>5.8399477191450465E-2</v>
      </c>
      <c r="R323" s="511">
        <f t="shared" ref="R323:AB323" si="223">D323/D$339</f>
        <v>5.8399477191450472E-2</v>
      </c>
      <c r="S323" s="511">
        <f t="shared" si="223"/>
        <v>5.8399477191450472E-2</v>
      </c>
      <c r="T323" s="511">
        <f t="shared" si="223"/>
        <v>5.8399477191450493E-2</v>
      </c>
      <c r="U323" s="511">
        <f t="shared" si="223"/>
        <v>5.8399477191450479E-2</v>
      </c>
      <c r="V323" s="511">
        <f t="shared" si="223"/>
        <v>5.8399477191450472E-2</v>
      </c>
      <c r="W323" s="511">
        <f t="shared" si="223"/>
        <v>5.8399477191450486E-2</v>
      </c>
      <c r="X323" s="511">
        <f t="shared" si="223"/>
        <v>5.8399477191450472E-2</v>
      </c>
      <c r="Y323" s="511">
        <f t="shared" si="223"/>
        <v>5.8399477191450479E-2</v>
      </c>
      <c r="Z323" s="511">
        <f t="shared" si="223"/>
        <v>5.8399477191450486E-2</v>
      </c>
      <c r="AA323" s="511">
        <f t="shared" si="223"/>
        <v>5.8399477191450465E-2</v>
      </c>
      <c r="AB323" s="511">
        <f t="shared" si="223"/>
        <v>5.8399477191450472E-2</v>
      </c>
    </row>
    <row r="324" spans="1:28" s="5" customFormat="1" ht="13.15">
      <c r="A324" s="163"/>
      <c r="B324" s="187" t="str">
        <f t="shared" si="216"/>
        <v>Classics</v>
      </c>
      <c r="C324" s="507">
        <f t="shared" ref="C324:N324" si="224">(C295/((SUM(C$291:C$309))-C$292-C$294-C$299-C$303-C$308))*(C$156-C$321-C$323-C$328-C$332-C$337)</f>
        <v>1612.697070461496</v>
      </c>
      <c r="D324" s="507">
        <f t="shared" si="224"/>
        <v>1567.3557399253821</v>
      </c>
      <c r="E324" s="507">
        <f t="shared" si="224"/>
        <v>1543.0368425700383</v>
      </c>
      <c r="F324" s="507">
        <f t="shared" si="224"/>
        <v>1569.4767993795938</v>
      </c>
      <c r="G324" s="507">
        <f t="shared" si="224"/>
        <v>1617.4328688671687</v>
      </c>
      <c r="H324" s="507">
        <f t="shared" si="224"/>
        <v>1665.9685232457973</v>
      </c>
      <c r="I324" s="507">
        <f t="shared" si="224"/>
        <v>1717.2317411175536</v>
      </c>
      <c r="J324" s="507">
        <f t="shared" si="224"/>
        <v>1754.6317205526277</v>
      </c>
      <c r="K324" s="507">
        <f t="shared" si="224"/>
        <v>1786.0834289909837</v>
      </c>
      <c r="L324" s="507">
        <f t="shared" si="224"/>
        <v>1816.7803500428231</v>
      </c>
      <c r="M324" s="507">
        <f t="shared" si="224"/>
        <v>1841.7081325283236</v>
      </c>
      <c r="N324" s="507">
        <f t="shared" si="224"/>
        <v>1856.9716542853482</v>
      </c>
      <c r="Q324" s="512">
        <f t="shared" ref="Q324:AB324" si="225">C140/C$156</f>
        <v>5.8399477191450472E-2</v>
      </c>
      <c r="R324" s="512">
        <f t="shared" si="225"/>
        <v>5.8399477191450472E-2</v>
      </c>
      <c r="S324" s="512">
        <f t="shared" si="225"/>
        <v>5.8399477191450472E-2</v>
      </c>
      <c r="T324" s="512">
        <f t="shared" si="225"/>
        <v>5.8399477191450465E-2</v>
      </c>
      <c r="U324" s="512">
        <f t="shared" si="225"/>
        <v>5.8399477191450479E-2</v>
      </c>
      <c r="V324" s="512">
        <f t="shared" si="225"/>
        <v>5.8399477191450472E-2</v>
      </c>
      <c r="W324" s="512">
        <f t="shared" si="225"/>
        <v>5.8399477191450479E-2</v>
      </c>
      <c r="X324" s="512">
        <f t="shared" si="225"/>
        <v>5.8399477191450472E-2</v>
      </c>
      <c r="Y324" s="512">
        <f t="shared" si="225"/>
        <v>5.8399477191450465E-2</v>
      </c>
      <c r="Z324" s="512">
        <f t="shared" si="225"/>
        <v>5.8399477191450479E-2</v>
      </c>
      <c r="AA324" s="512">
        <f t="shared" si="225"/>
        <v>5.8399477191450472E-2</v>
      </c>
      <c r="AB324" s="512">
        <f t="shared" si="225"/>
        <v>5.8399477191450472E-2</v>
      </c>
    </row>
    <row r="325" spans="1:28" s="5" customFormat="1" ht="13.15">
      <c r="A325" s="163"/>
      <c r="B325" s="187" t="str">
        <f t="shared" si="216"/>
        <v>Computing</v>
      </c>
      <c r="C325" s="507">
        <f t="shared" ref="C325:N325" si="226">(C296/((SUM(C$291:C$309))-C$292-C$294-C$299-C$303-C$308))*(C$156-C$321-C$323-C$328-C$332-C$337)</f>
        <v>18897.317080666082</v>
      </c>
      <c r="D325" s="507">
        <f t="shared" si="226"/>
        <v>18366.014881577299</v>
      </c>
      <c r="E325" s="507">
        <f t="shared" si="226"/>
        <v>18081.050071512505</v>
      </c>
      <c r="F325" s="507">
        <f t="shared" si="226"/>
        <v>18390.869104845471</v>
      </c>
      <c r="G325" s="507">
        <f t="shared" si="226"/>
        <v>18952.810381758583</v>
      </c>
      <c r="H325" s="507">
        <f t="shared" si="226"/>
        <v>19521.543138399662</v>
      </c>
      <c r="I325" s="507">
        <f t="shared" si="226"/>
        <v>20122.237032151592</v>
      </c>
      <c r="J325" s="507">
        <f t="shared" si="226"/>
        <v>20560.483794758245</v>
      </c>
      <c r="K325" s="507">
        <f t="shared" si="226"/>
        <v>20929.029703332501</v>
      </c>
      <c r="L325" s="507">
        <f t="shared" si="226"/>
        <v>21288.731138364426</v>
      </c>
      <c r="M325" s="507">
        <f t="shared" si="226"/>
        <v>21580.830763504557</v>
      </c>
      <c r="N325" s="507">
        <f t="shared" si="226"/>
        <v>21759.686182599224</v>
      </c>
    </row>
    <row r="326" spans="1:28" s="5" customFormat="1" ht="13.15">
      <c r="A326" s="163"/>
      <c r="B326" s="187" t="str">
        <f t="shared" si="216"/>
        <v>Design &amp; Technology</v>
      </c>
      <c r="C326" s="507">
        <f t="shared" ref="C326:N326" si="227">(C297/((SUM(C$291:C$309))-C$292-C$294-C$299-C$303-C$308))*(C$156-C$321-C$323-C$328-C$332-C$337)</f>
        <v>18225.201168607437</v>
      </c>
      <c r="D326" s="507">
        <f t="shared" si="227"/>
        <v>17712.795655254253</v>
      </c>
      <c r="E326" s="507">
        <f t="shared" si="227"/>
        <v>17437.966113725397</v>
      </c>
      <c r="F326" s="507">
        <f t="shared" si="227"/>
        <v>17736.765894892942</v>
      </c>
      <c r="G326" s="507">
        <f t="shared" si="227"/>
        <v>18278.720754038724</v>
      </c>
      <c r="H326" s="507">
        <f t="shared" si="227"/>
        <v>18827.225542137192</v>
      </c>
      <c r="I326" s="507">
        <f t="shared" si="227"/>
        <v>19406.554713979462</v>
      </c>
      <c r="J326" s="507">
        <f t="shared" si="227"/>
        <v>19829.214469113111</v>
      </c>
      <c r="K326" s="507">
        <f t="shared" si="227"/>
        <v>20184.652402178486</v>
      </c>
      <c r="L326" s="507">
        <f t="shared" si="227"/>
        <v>20531.560430768466</v>
      </c>
      <c r="M326" s="507">
        <f t="shared" si="227"/>
        <v>20813.271025279271</v>
      </c>
      <c r="N326" s="507">
        <f t="shared" si="227"/>
        <v>20985.765140670443</v>
      </c>
    </row>
    <row r="327" spans="1:28" s="5" customFormat="1" ht="13.15">
      <c r="A327" s="163"/>
      <c r="B327" s="187" t="str">
        <f t="shared" si="216"/>
        <v>Drama</v>
      </c>
      <c r="C327" s="507">
        <f t="shared" ref="C327:N327" si="228">(C298/((SUM(C$291:C$309))-C$292-C$294-C$299-C$303-C$308))*(C$156-C$321-C$323-C$328-C$332-C$337)</f>
        <v>11759.114252048574</v>
      </c>
      <c r="D327" s="507">
        <f t="shared" si="228"/>
        <v>11428.504185297796</v>
      </c>
      <c r="E327" s="507">
        <f t="shared" si="228"/>
        <v>11251.180931152181</v>
      </c>
      <c r="F327" s="507">
        <f t="shared" si="228"/>
        <v>11443.970065973277</v>
      </c>
      <c r="G327" s="507">
        <f t="shared" si="228"/>
        <v>11793.645718340031</v>
      </c>
      <c r="H327" s="507">
        <f t="shared" si="228"/>
        <v>12147.547461940836</v>
      </c>
      <c r="I327" s="507">
        <f t="shared" si="228"/>
        <v>12521.33746064725</v>
      </c>
      <c r="J327" s="507">
        <f t="shared" si="228"/>
        <v>12794.042508146005</v>
      </c>
      <c r="K327" s="507">
        <f t="shared" si="228"/>
        <v>13023.375245039308</v>
      </c>
      <c r="L327" s="507">
        <f t="shared" si="228"/>
        <v>13247.204387192705</v>
      </c>
      <c r="M327" s="507">
        <f t="shared" si="228"/>
        <v>13428.967377692426</v>
      </c>
      <c r="N327" s="507">
        <f t="shared" si="228"/>
        <v>13540.26261070114</v>
      </c>
    </row>
    <row r="328" spans="1:28" s="5" customFormat="1" ht="13.15">
      <c r="A328" s="163"/>
      <c r="B328" s="187" t="str">
        <f t="shared" si="216"/>
        <v>English</v>
      </c>
      <c r="C328" s="378">
        <f t="shared" ref="C328:N328" si="229">C299</f>
        <v>40494.29967403983</v>
      </c>
      <c r="D328" s="378">
        <f t="shared" si="229"/>
        <v>39483.799470496975</v>
      </c>
      <c r="E328" s="378">
        <f t="shared" si="229"/>
        <v>38997.398192487635</v>
      </c>
      <c r="F328" s="378">
        <f t="shared" si="229"/>
        <v>39665.619128921717</v>
      </c>
      <c r="G328" s="378">
        <f t="shared" si="229"/>
        <v>40877.619961279466</v>
      </c>
      <c r="H328" s="378">
        <f t="shared" si="229"/>
        <v>42104.268728254974</v>
      </c>
      <c r="I328" s="378">
        <f t="shared" si="229"/>
        <v>43399.851610542755</v>
      </c>
      <c r="J328" s="378">
        <f t="shared" si="229"/>
        <v>44345.066818749438</v>
      </c>
      <c r="K328" s="378">
        <f t="shared" si="229"/>
        <v>45139.950494865501</v>
      </c>
      <c r="L328" s="378">
        <f t="shared" si="229"/>
        <v>45915.758317799984</v>
      </c>
      <c r="M328" s="378">
        <f t="shared" si="229"/>
        <v>46545.761849033646</v>
      </c>
      <c r="N328" s="378">
        <f t="shared" si="229"/>
        <v>46931.519090440139</v>
      </c>
      <c r="P328" s="5" t="s">
        <v>1</v>
      </c>
      <c r="Q328" s="511">
        <f>C328/C$339</f>
        <v>7.7544636947640105E-2</v>
      </c>
      <c r="R328" s="511">
        <f t="shared" ref="R328:AB328" si="230">D328/D$339</f>
        <v>7.7544636947640119E-2</v>
      </c>
      <c r="S328" s="511">
        <f t="shared" si="230"/>
        <v>7.7544636947640133E-2</v>
      </c>
      <c r="T328" s="511">
        <f t="shared" si="230"/>
        <v>7.7544636947640147E-2</v>
      </c>
      <c r="U328" s="511">
        <f t="shared" si="230"/>
        <v>7.7544636947640133E-2</v>
      </c>
      <c r="V328" s="511">
        <f t="shared" si="230"/>
        <v>7.7544636947640119E-2</v>
      </c>
      <c r="W328" s="511">
        <f t="shared" si="230"/>
        <v>7.7544636947640147E-2</v>
      </c>
      <c r="X328" s="511">
        <f t="shared" si="230"/>
        <v>7.7544636947640133E-2</v>
      </c>
      <c r="Y328" s="511">
        <f t="shared" si="230"/>
        <v>7.7544636947640133E-2</v>
      </c>
      <c r="Z328" s="511">
        <f t="shared" si="230"/>
        <v>7.7544636947640147E-2</v>
      </c>
      <c r="AA328" s="511">
        <f t="shared" si="230"/>
        <v>7.7544636947640105E-2</v>
      </c>
      <c r="AB328" s="511">
        <f t="shared" si="230"/>
        <v>7.7544636947640119E-2</v>
      </c>
    </row>
    <row r="329" spans="1:28" s="5" customFormat="1" ht="13.15">
      <c r="A329" s="163"/>
      <c r="B329" s="187" t="str">
        <f t="shared" si="216"/>
        <v>Food</v>
      </c>
      <c r="C329" s="507">
        <f t="shared" ref="C329:N329" si="231">(C300/((SUM(C$291:C$309))-C$292-C$294-C$299-C$303-C$308))*(C$156-C$321-C$323-C$328-C$332-C$337)</f>
        <v>1850.399511070771</v>
      </c>
      <c r="D329" s="507">
        <f t="shared" si="231"/>
        <v>1798.3751244751445</v>
      </c>
      <c r="E329" s="507">
        <f t="shared" si="231"/>
        <v>1770.4717589886359</v>
      </c>
      <c r="F329" s="507">
        <f t="shared" si="231"/>
        <v>1800.8088161143944</v>
      </c>
      <c r="G329" s="507">
        <f t="shared" si="231"/>
        <v>1855.8333394164003</v>
      </c>
      <c r="H329" s="507">
        <f t="shared" si="231"/>
        <v>1911.5228751492414</v>
      </c>
      <c r="I329" s="507">
        <f t="shared" si="231"/>
        <v>1970.3420018304025</v>
      </c>
      <c r="J329" s="507">
        <f t="shared" si="231"/>
        <v>2013.2545270208368</v>
      </c>
      <c r="K329" s="507">
        <f t="shared" si="231"/>
        <v>2049.3420396620172</v>
      </c>
      <c r="L329" s="507">
        <f t="shared" si="231"/>
        <v>2084.5635135185098</v>
      </c>
      <c r="M329" s="507">
        <f t="shared" si="231"/>
        <v>2113.1655103647308</v>
      </c>
      <c r="N329" s="507">
        <f t="shared" si="231"/>
        <v>2130.6787890292312</v>
      </c>
      <c r="Q329" s="512">
        <f t="shared" ref="Q329:AB329" si="232">C145/C$156</f>
        <v>7.7544636947640119E-2</v>
      </c>
      <c r="R329" s="512">
        <f t="shared" si="232"/>
        <v>7.7544636947640119E-2</v>
      </c>
      <c r="S329" s="512">
        <f t="shared" si="232"/>
        <v>7.7544636947640133E-2</v>
      </c>
      <c r="T329" s="512">
        <f t="shared" si="232"/>
        <v>7.7544636947640119E-2</v>
      </c>
      <c r="U329" s="512">
        <f t="shared" si="232"/>
        <v>7.7544636947640133E-2</v>
      </c>
      <c r="V329" s="512">
        <f t="shared" si="232"/>
        <v>7.7544636947640119E-2</v>
      </c>
      <c r="W329" s="512">
        <f t="shared" si="232"/>
        <v>7.7544636947640133E-2</v>
      </c>
      <c r="X329" s="512">
        <f t="shared" si="232"/>
        <v>7.7544636947640133E-2</v>
      </c>
      <c r="Y329" s="512">
        <f t="shared" si="232"/>
        <v>7.7544636947640119E-2</v>
      </c>
      <c r="Z329" s="512">
        <f t="shared" si="232"/>
        <v>7.7544636947640133E-2</v>
      </c>
      <c r="AA329" s="512">
        <f t="shared" si="232"/>
        <v>7.7544636947640119E-2</v>
      </c>
      <c r="AB329" s="512">
        <f t="shared" si="232"/>
        <v>7.7544636947640119E-2</v>
      </c>
    </row>
    <row r="330" spans="1:28" s="5" customFormat="1" ht="13.15">
      <c r="A330" s="163"/>
      <c r="B330" s="187" t="str">
        <f t="shared" si="216"/>
        <v>Geography</v>
      </c>
      <c r="C330" s="507">
        <f t="shared" ref="C330:N330" si="233">(C301/((SUM(C$291:C$309))-C$292-C$294-C$299-C$303-C$308))*(C$156-C$321-C$323-C$328-C$332-C$337)</f>
        <v>21057.595750406777</v>
      </c>
      <c r="D330" s="507">
        <f t="shared" si="233"/>
        <v>20465.556844462815</v>
      </c>
      <c r="E330" s="507">
        <f t="shared" si="233"/>
        <v>20148.015801582442</v>
      </c>
      <c r="F330" s="507">
        <f t="shared" si="233"/>
        <v>20493.252320177038</v>
      </c>
      <c r="G330" s="507">
        <f t="shared" si="233"/>
        <v>21119.432861795307</v>
      </c>
      <c r="H330" s="507">
        <f t="shared" si="233"/>
        <v>21753.181262599523</v>
      </c>
      <c r="I330" s="507">
        <f t="shared" si="233"/>
        <v>22422.544491801375</v>
      </c>
      <c r="J330" s="507">
        <f t="shared" si="233"/>
        <v>22910.890172116866</v>
      </c>
      <c r="K330" s="507">
        <f t="shared" si="233"/>
        <v>23321.567027730569</v>
      </c>
      <c r="L330" s="507">
        <f t="shared" si="233"/>
        <v>23722.38833889399</v>
      </c>
      <c r="M330" s="507">
        <f t="shared" si="233"/>
        <v>24047.879825266893</v>
      </c>
      <c r="N330" s="507">
        <f t="shared" si="233"/>
        <v>24247.181403209859</v>
      </c>
    </row>
    <row r="331" spans="1:28" s="5" customFormat="1" ht="13.15">
      <c r="A331" s="163"/>
      <c r="B331" s="187" t="str">
        <f t="shared" si="216"/>
        <v>History</v>
      </c>
      <c r="C331" s="507">
        <f t="shared" ref="C331:N331" si="234">(C302/((SUM(C$291:C$309))-C$292-C$294-C$299-C$303-C$308))*(C$156-C$321-C$323-C$328-C$332-C$337)</f>
        <v>26539.976412762011</v>
      </c>
      <c r="D331" s="507">
        <f t="shared" si="234"/>
        <v>25793.799176508117</v>
      </c>
      <c r="E331" s="507">
        <f t="shared" si="234"/>
        <v>25393.58578614677</v>
      </c>
      <c r="F331" s="507">
        <f t="shared" si="234"/>
        <v>25828.70521615804</v>
      </c>
      <c r="G331" s="507">
        <f t="shared" si="234"/>
        <v>26617.912920668103</v>
      </c>
      <c r="H331" s="507">
        <f t="shared" si="234"/>
        <v>27416.658789300545</v>
      </c>
      <c r="I331" s="507">
        <f t="shared" si="234"/>
        <v>28260.291867129206</v>
      </c>
      <c r="J331" s="507">
        <f t="shared" si="234"/>
        <v>28875.779171115322</v>
      </c>
      <c r="K331" s="507">
        <f t="shared" si="234"/>
        <v>29393.376440549288</v>
      </c>
      <c r="L331" s="507">
        <f t="shared" si="234"/>
        <v>29898.552257869462</v>
      </c>
      <c r="M331" s="507">
        <f t="shared" si="234"/>
        <v>30308.786003130957</v>
      </c>
      <c r="N331" s="507">
        <f t="shared" si="234"/>
        <v>30559.976083913571</v>
      </c>
    </row>
    <row r="332" spans="1:28" s="5" customFormat="1" ht="13.15">
      <c r="A332" s="163"/>
      <c r="B332" s="187" t="str">
        <f t="shared" si="216"/>
        <v>Mathematics</v>
      </c>
      <c r="C332" s="364">
        <f t="shared" ref="C332:N332" si="235">C303</f>
        <v>59273.771468351493</v>
      </c>
      <c r="D332" s="364">
        <f t="shared" si="235"/>
        <v>58843.546536257229</v>
      </c>
      <c r="E332" s="364">
        <f t="shared" si="235"/>
        <v>59149.602655844086</v>
      </c>
      <c r="F332" s="364">
        <f t="shared" si="235"/>
        <v>60163.131883647962</v>
      </c>
      <c r="G332" s="364">
        <f t="shared" si="235"/>
        <v>62001.443437117785</v>
      </c>
      <c r="H332" s="364">
        <f t="shared" si="235"/>
        <v>63861.972357707658</v>
      </c>
      <c r="I332" s="364">
        <f t="shared" si="235"/>
        <v>65827.057626134556</v>
      </c>
      <c r="J332" s="364">
        <f t="shared" si="235"/>
        <v>67260.720039040258</v>
      </c>
      <c r="K332" s="364">
        <f t="shared" si="235"/>
        <v>68466.365948231687</v>
      </c>
      <c r="L332" s="364">
        <f t="shared" si="235"/>
        <v>69643.078410877701</v>
      </c>
      <c r="M332" s="364">
        <f t="shared" si="235"/>
        <v>70598.641096375766</v>
      </c>
      <c r="N332" s="364">
        <f t="shared" si="235"/>
        <v>71183.741349428121</v>
      </c>
      <c r="P332" s="5" t="s">
        <v>561</v>
      </c>
      <c r="Q332" s="513">
        <f>C332/C$339</f>
        <v>0.11350642253426478</v>
      </c>
      <c r="R332" s="513">
        <f>D332/D$339</f>
        <v>0.11556642253426477</v>
      </c>
      <c r="S332" s="513">
        <f>E332/E$339</f>
        <v>0.1176164225342648</v>
      </c>
      <c r="T332" s="511">
        <f>F332/F$339</f>
        <v>0.11761642253426484</v>
      </c>
      <c r="U332" s="511">
        <f t="shared" ref="U332:AB332" si="236">G332/G$339</f>
        <v>0.11761642253426481</v>
      </c>
      <c r="V332" s="511">
        <f t="shared" si="236"/>
        <v>0.11761642253426481</v>
      </c>
      <c r="W332" s="511">
        <f t="shared" si="236"/>
        <v>0.11761642253426484</v>
      </c>
      <c r="X332" s="511">
        <f t="shared" si="236"/>
        <v>0.11761642253426481</v>
      </c>
      <c r="Y332" s="511">
        <f t="shared" si="236"/>
        <v>0.11761642253426483</v>
      </c>
      <c r="Z332" s="511">
        <f t="shared" si="236"/>
        <v>0.1176164225342648</v>
      </c>
      <c r="AA332" s="511">
        <f t="shared" si="236"/>
        <v>0.11761642253426478</v>
      </c>
      <c r="AB332" s="511">
        <f t="shared" si="236"/>
        <v>0.1176164225342648</v>
      </c>
    </row>
    <row r="333" spans="1:28" s="5" customFormat="1" ht="13.15">
      <c r="A333" s="163"/>
      <c r="B333" s="187" t="str">
        <f t="shared" si="216"/>
        <v>Modern Foreign Languages</v>
      </c>
      <c r="C333" s="507">
        <f t="shared" ref="C333:N333" si="237">(C304/((SUM(C$291:C$309))-C$292-C$294-C$299-C$303-C$308))*(C$156-C$321-C$323-C$328-C$332-C$337)</f>
        <v>21457.0618122126</v>
      </c>
      <c r="D333" s="507">
        <f t="shared" si="237"/>
        <v>20853.791830651244</v>
      </c>
      <c r="E333" s="507">
        <f t="shared" si="237"/>
        <v>20530.226981854721</v>
      </c>
      <c r="F333" s="507">
        <f t="shared" si="237"/>
        <v>20882.012694104149</v>
      </c>
      <c r="G333" s="507">
        <f t="shared" si="237"/>
        <v>21520.0719837953</v>
      </c>
      <c r="H333" s="507">
        <f t="shared" si="237"/>
        <v>22165.842696208383</v>
      </c>
      <c r="I333" s="507">
        <f t="shared" si="237"/>
        <v>22847.903856183351</v>
      </c>
      <c r="J333" s="507">
        <f t="shared" si="237"/>
        <v>23345.513534536782</v>
      </c>
      <c r="K333" s="507">
        <f t="shared" si="237"/>
        <v>23763.980997783536</v>
      </c>
      <c r="L333" s="507">
        <f t="shared" si="237"/>
        <v>24172.405955277525</v>
      </c>
      <c r="M333" s="507">
        <f t="shared" si="237"/>
        <v>24504.072068789919</v>
      </c>
      <c r="N333" s="507">
        <f t="shared" si="237"/>
        <v>24707.154430512575</v>
      </c>
      <c r="Q333" s="512">
        <f t="shared" ref="Q333:AB333" si="238">C149/C$156</f>
        <v>0.11144642253426479</v>
      </c>
      <c r="R333" s="512">
        <f t="shared" si="238"/>
        <v>0.11144642253426479</v>
      </c>
      <c r="S333" s="512">
        <f t="shared" si="238"/>
        <v>0.1114464225342648</v>
      </c>
      <c r="T333" s="512">
        <f t="shared" si="238"/>
        <v>0.11144642253426479</v>
      </c>
      <c r="U333" s="512">
        <f t="shared" si="238"/>
        <v>0.1114464225342648</v>
      </c>
      <c r="V333" s="512">
        <f t="shared" si="238"/>
        <v>0.1114464225342648</v>
      </c>
      <c r="W333" s="512">
        <f t="shared" si="238"/>
        <v>0.1114464225342648</v>
      </c>
      <c r="X333" s="512">
        <f t="shared" si="238"/>
        <v>0.1114464225342648</v>
      </c>
      <c r="Y333" s="512">
        <f t="shared" si="238"/>
        <v>0.11144642253426479</v>
      </c>
      <c r="Z333" s="512">
        <f t="shared" si="238"/>
        <v>0.11144642253426477</v>
      </c>
      <c r="AA333" s="512">
        <f t="shared" si="238"/>
        <v>0.1114464225342648</v>
      </c>
      <c r="AB333" s="512">
        <f t="shared" si="238"/>
        <v>0.11144642253426479</v>
      </c>
    </row>
    <row r="334" spans="1:28" s="5" customFormat="1" ht="13.15">
      <c r="A334" s="163"/>
      <c r="B334" s="187" t="str">
        <f t="shared" si="216"/>
        <v>Music</v>
      </c>
      <c r="C334" s="507">
        <f t="shared" ref="C334:N334" si="239">(C305/((SUM(C$291:C$309))-C$292-C$294-C$299-C$303-C$308))*(C$156-C$321-C$323-C$328-C$332-C$337)</f>
        <v>9403.5614451282127</v>
      </c>
      <c r="D334" s="507">
        <f t="shared" si="239"/>
        <v>9139.1782602699404</v>
      </c>
      <c r="E334" s="507">
        <f t="shared" si="239"/>
        <v>8997.3759033689621</v>
      </c>
      <c r="F334" s="507">
        <f t="shared" si="239"/>
        <v>9151.5460590783914</v>
      </c>
      <c r="G334" s="507">
        <f t="shared" si="239"/>
        <v>9431.1756648816718</v>
      </c>
      <c r="H334" s="507">
        <f t="shared" si="239"/>
        <v>9714.1848031684622</v>
      </c>
      <c r="I334" s="507">
        <f t="shared" si="239"/>
        <v>10013.09823704362</v>
      </c>
      <c r="J334" s="507">
        <f t="shared" si="239"/>
        <v>10231.175773802343</v>
      </c>
      <c r="K334" s="507">
        <f t="shared" si="239"/>
        <v>10414.569219646268</v>
      </c>
      <c r="L334" s="507">
        <f t="shared" si="239"/>
        <v>10593.561535422361</v>
      </c>
      <c r="M334" s="507">
        <f t="shared" si="239"/>
        <v>10738.914273135289</v>
      </c>
      <c r="N334" s="507">
        <f t="shared" si="239"/>
        <v>10827.91515702116</v>
      </c>
    </row>
    <row r="335" spans="1:28" s="5" customFormat="1" ht="13.15">
      <c r="A335" s="163"/>
      <c r="B335" s="187" t="str">
        <f t="shared" si="216"/>
        <v>Others</v>
      </c>
      <c r="C335" s="507">
        <f t="shared" ref="C335:N335" si="240">(C306/((SUM(C$291:C$309))-C$292-C$294-C$299-C$303-C$308))*(C$156-C$321-C$323-C$328-C$332-C$337)</f>
        <v>90808.737220519397</v>
      </c>
      <c r="D335" s="507">
        <f t="shared" si="240"/>
        <v>88255.629730403831</v>
      </c>
      <c r="E335" s="507">
        <f t="shared" si="240"/>
        <v>86886.266320571202</v>
      </c>
      <c r="F335" s="507">
        <f t="shared" si="240"/>
        <v>88375.063648983138</v>
      </c>
      <c r="G335" s="507">
        <f t="shared" si="240"/>
        <v>91075.403466044983</v>
      </c>
      <c r="H335" s="507">
        <f t="shared" si="240"/>
        <v>93808.378905154314</v>
      </c>
      <c r="I335" s="507">
        <f t="shared" si="240"/>
        <v>96694.939664803009</v>
      </c>
      <c r="J335" s="507">
        <f t="shared" si="240"/>
        <v>98800.880679255613</v>
      </c>
      <c r="K335" s="507">
        <f t="shared" si="240"/>
        <v>100571.88279678149</v>
      </c>
      <c r="L335" s="507">
        <f t="shared" si="240"/>
        <v>102300.3838825296</v>
      </c>
      <c r="M335" s="507">
        <f t="shared" si="240"/>
        <v>103704.03277027042</v>
      </c>
      <c r="N335" s="507">
        <f t="shared" si="240"/>
        <v>104563.50052877305</v>
      </c>
    </row>
    <row r="336" spans="1:28" s="5" customFormat="1" ht="13.15">
      <c r="A336" s="163"/>
      <c r="B336" s="187" t="str">
        <f t="shared" si="216"/>
        <v>Physical Education</v>
      </c>
      <c r="C336" s="507">
        <f t="shared" ref="C336:N336" si="241">(C307/((SUM(C$291:C$309))-C$292-C$294-C$299-C$303-C$308))*(C$156-C$321-C$323-C$328-C$332-C$337)</f>
        <v>28276.838226568514</v>
      </c>
      <c r="D336" s="507">
        <f t="shared" si="241"/>
        <v>27481.828740887388</v>
      </c>
      <c r="E336" s="507">
        <f t="shared" si="241"/>
        <v>27055.424093070418</v>
      </c>
      <c r="F336" s="507">
        <f t="shared" si="241"/>
        <v>27519.019144562208</v>
      </c>
      <c r="G336" s="507">
        <f t="shared" si="241"/>
        <v>28359.875151384491</v>
      </c>
      <c r="H336" s="507">
        <f t="shared" si="241"/>
        <v>29210.893530609534</v>
      </c>
      <c r="I336" s="507">
        <f t="shared" si="241"/>
        <v>30109.73668304248</v>
      </c>
      <c r="J336" s="507">
        <f t="shared" si="241"/>
        <v>30765.503464996109</v>
      </c>
      <c r="K336" s="507">
        <f t="shared" si="241"/>
        <v>31316.973972229116</v>
      </c>
      <c r="L336" s="507">
        <f t="shared" si="241"/>
        <v>31855.210127385162</v>
      </c>
      <c r="M336" s="507">
        <f t="shared" si="241"/>
        <v>32292.290894505222</v>
      </c>
      <c r="N336" s="507">
        <f t="shared" si="241"/>
        <v>32559.919665832738</v>
      </c>
    </row>
    <row r="337" spans="1:16384" s="5" customFormat="1" ht="13.15">
      <c r="A337" s="163"/>
      <c r="B337" s="187" t="str">
        <f t="shared" si="216"/>
        <v>Physics</v>
      </c>
      <c r="C337" s="378">
        <f t="shared" ref="C337:N337" si="242">C308</f>
        <v>24355.084610137637</v>
      </c>
      <c r="D337" s="378">
        <f t="shared" si="242"/>
        <v>23747.324551216923</v>
      </c>
      <c r="E337" s="378">
        <f t="shared" si="242"/>
        <v>23454.781048162069</v>
      </c>
      <c r="F337" s="378">
        <f t="shared" si="242"/>
        <v>23856.67903321479</v>
      </c>
      <c r="G337" s="378">
        <f t="shared" si="242"/>
        <v>24585.630590773246</v>
      </c>
      <c r="H337" s="378">
        <f t="shared" si="242"/>
        <v>25323.392071946902</v>
      </c>
      <c r="I337" s="378">
        <f t="shared" si="242"/>
        <v>26102.613616005201</v>
      </c>
      <c r="J337" s="378">
        <f t="shared" si="242"/>
        <v>26671.108356153058</v>
      </c>
      <c r="K337" s="378">
        <f t="shared" si="242"/>
        <v>27149.18698309212</v>
      </c>
      <c r="L337" s="378">
        <f t="shared" si="242"/>
        <v>27615.792537969493</v>
      </c>
      <c r="M337" s="378">
        <f t="shared" si="242"/>
        <v>27994.704864676998</v>
      </c>
      <c r="N337" s="378">
        <f t="shared" si="242"/>
        <v>28226.716538642344</v>
      </c>
      <c r="P337" s="5" t="s">
        <v>2</v>
      </c>
      <c r="Q337" s="511">
        <f>C337/C$339</f>
        <v>4.6638816058669402E-2</v>
      </c>
      <c r="R337" s="511">
        <f t="shared" ref="R337:AB337" si="243">D337/D$339</f>
        <v>4.6638816058669416E-2</v>
      </c>
      <c r="S337" s="511">
        <f t="shared" si="243"/>
        <v>4.6638816058669416E-2</v>
      </c>
      <c r="T337" s="511">
        <f t="shared" si="243"/>
        <v>4.6638816058669437E-2</v>
      </c>
      <c r="U337" s="511">
        <f t="shared" si="243"/>
        <v>4.6638816058669423E-2</v>
      </c>
      <c r="V337" s="511">
        <f t="shared" si="243"/>
        <v>4.6638816058669416E-2</v>
      </c>
      <c r="W337" s="511">
        <f t="shared" si="243"/>
        <v>4.663881605866943E-2</v>
      </c>
      <c r="X337" s="511">
        <f t="shared" si="243"/>
        <v>4.6638816058669423E-2</v>
      </c>
      <c r="Y337" s="511">
        <f t="shared" si="243"/>
        <v>4.6638816058669423E-2</v>
      </c>
      <c r="Z337" s="511">
        <f t="shared" si="243"/>
        <v>4.6638816058669423E-2</v>
      </c>
      <c r="AA337" s="511">
        <f t="shared" si="243"/>
        <v>4.6638816058669402E-2</v>
      </c>
      <c r="AB337" s="511">
        <f t="shared" si="243"/>
        <v>4.6638816058669416E-2</v>
      </c>
    </row>
    <row r="338" spans="1:16384" s="5" customFormat="1" ht="13.15">
      <c r="A338" s="163"/>
      <c r="B338" s="187" t="str">
        <f t="shared" si="216"/>
        <v>Religious Education</v>
      </c>
      <c r="C338" s="507">
        <f t="shared" ref="C338:N338" si="244">(C309/((SUM(C$291:C$309))-C$292-C$294-C$299-C$303-C$308))*(C$156-C$321-C$323-C$328-C$332-C$337)</f>
        <v>13745.643316904121</v>
      </c>
      <c r="D338" s="507">
        <f t="shared" si="244"/>
        <v>13359.181551406571</v>
      </c>
      <c r="E338" s="507">
        <f t="shared" si="244"/>
        <v>13151.90214659479</v>
      </c>
      <c r="F338" s="507">
        <f t="shared" si="244"/>
        <v>13377.260164709438</v>
      </c>
      <c r="G338" s="507">
        <f t="shared" si="244"/>
        <v>13786.008365553036</v>
      </c>
      <c r="H338" s="507">
        <f t="shared" si="244"/>
        <v>14199.696593466941</v>
      </c>
      <c r="I338" s="507">
        <f t="shared" si="244"/>
        <v>14636.632904103544</v>
      </c>
      <c r="J338" s="507">
        <f t="shared" si="244"/>
        <v>14955.407450662969</v>
      </c>
      <c r="K338" s="507">
        <f t="shared" si="244"/>
        <v>15223.482573895621</v>
      </c>
      <c r="L338" s="507">
        <f t="shared" si="244"/>
        <v>15485.124351160714</v>
      </c>
      <c r="M338" s="507">
        <f t="shared" si="244"/>
        <v>15697.593520357512</v>
      </c>
      <c r="N338" s="507">
        <f t="shared" si="244"/>
        <v>15827.690442882349</v>
      </c>
      <c r="Q338" s="512">
        <f t="shared" ref="Q338:AB338" si="245">C154/C$156</f>
        <v>4.6638816058669409E-2</v>
      </c>
      <c r="R338" s="512">
        <f t="shared" si="245"/>
        <v>4.6638816058669416E-2</v>
      </c>
      <c r="S338" s="512">
        <f t="shared" si="245"/>
        <v>4.6638816058669416E-2</v>
      </c>
      <c r="T338" s="512">
        <f t="shared" si="245"/>
        <v>4.6638816058669416E-2</v>
      </c>
      <c r="U338" s="512">
        <f t="shared" si="245"/>
        <v>4.6638816058669423E-2</v>
      </c>
      <c r="V338" s="512">
        <f t="shared" si="245"/>
        <v>4.6638816058669416E-2</v>
      </c>
      <c r="W338" s="512">
        <f t="shared" si="245"/>
        <v>4.6638816058669423E-2</v>
      </c>
      <c r="X338" s="512">
        <f t="shared" si="245"/>
        <v>4.6638816058669423E-2</v>
      </c>
      <c r="Y338" s="512">
        <f t="shared" si="245"/>
        <v>4.6638816058669409E-2</v>
      </c>
      <c r="Z338" s="512">
        <f t="shared" si="245"/>
        <v>4.6638816058669416E-2</v>
      </c>
      <c r="AA338" s="512">
        <f t="shared" si="245"/>
        <v>4.6638816058669409E-2</v>
      </c>
      <c r="AB338" s="512">
        <f t="shared" si="245"/>
        <v>4.6638816058669416E-2</v>
      </c>
    </row>
    <row r="339" spans="1:16384" s="5" customFormat="1" ht="13.15">
      <c r="A339" s="163"/>
      <c r="B339" s="187" t="str">
        <f t="shared" si="216"/>
        <v>Recalculated Total</v>
      </c>
      <c r="C339" s="514">
        <f t="shared" ref="C339:N339" si="246">SUM(C320:C338)</f>
        <v>522206.32229386148</v>
      </c>
      <c r="D339" s="514">
        <f t="shared" si="246"/>
        <v>509175.11545198568</v>
      </c>
      <c r="E339" s="514">
        <f t="shared" si="246"/>
        <v>502902.58266112651</v>
      </c>
      <c r="F339" s="514">
        <f t="shared" si="246"/>
        <v>511519.82510028151</v>
      </c>
      <c r="G339" s="514">
        <f t="shared" si="246"/>
        <v>527149.54341563233</v>
      </c>
      <c r="H339" s="514">
        <f t="shared" si="246"/>
        <v>542968.15854183084</v>
      </c>
      <c r="I339" s="514">
        <f t="shared" si="246"/>
        <v>559675.7341174644</v>
      </c>
      <c r="J339" s="514">
        <f t="shared" si="246"/>
        <v>571865.03882521519</v>
      </c>
      <c r="K339" s="514">
        <f t="shared" si="246"/>
        <v>582115.69841180637</v>
      </c>
      <c r="L339" s="514">
        <f t="shared" si="246"/>
        <v>592120.35964270902</v>
      </c>
      <c r="M339" s="514">
        <f t="shared" si="246"/>
        <v>600244.75813153142</v>
      </c>
      <c r="N339" s="514">
        <f t="shared" si="246"/>
        <v>605219.40572278842</v>
      </c>
    </row>
    <row r="340" spans="1:16384">
      <c r="A340" s="1182">
        <f>O340</f>
        <v>0</v>
      </c>
      <c r="B340" s="1177"/>
      <c r="C340" s="1182">
        <f t="shared" ref="C340:N340" si="247">SUM(C320:C338)-C339</f>
        <v>0</v>
      </c>
      <c r="D340" s="1182">
        <f t="shared" si="247"/>
        <v>0</v>
      </c>
      <c r="E340" s="1182">
        <f t="shared" si="247"/>
        <v>0</v>
      </c>
      <c r="F340" s="1182">
        <f t="shared" si="247"/>
        <v>0</v>
      </c>
      <c r="G340" s="1182">
        <f t="shared" si="247"/>
        <v>0</v>
      </c>
      <c r="H340" s="1182">
        <f t="shared" si="247"/>
        <v>0</v>
      </c>
      <c r="I340" s="1182">
        <f t="shared" si="247"/>
        <v>0</v>
      </c>
      <c r="J340" s="1182">
        <f t="shared" si="247"/>
        <v>0</v>
      </c>
      <c r="K340" s="1182">
        <f t="shared" si="247"/>
        <v>0</v>
      </c>
      <c r="L340" s="1182">
        <f t="shared" si="247"/>
        <v>0</v>
      </c>
      <c r="M340" s="1182">
        <f t="shared" si="247"/>
        <v>0</v>
      </c>
      <c r="N340" s="1182">
        <f t="shared" si="247"/>
        <v>0</v>
      </c>
      <c r="O340" s="1182">
        <f>SUM(C340:N340)</f>
        <v>0</v>
      </c>
      <c r="P340" s="1182"/>
      <c r="Q340" s="1177"/>
      <c r="R340" s="1182"/>
      <c r="S340" s="1182"/>
      <c r="T340" s="1182"/>
      <c r="U340" s="1182"/>
      <c r="V340" s="1182"/>
      <c r="W340" s="1182"/>
      <c r="X340" s="1182"/>
      <c r="Y340" s="1182"/>
      <c r="Z340" s="1182"/>
      <c r="AA340" s="1182"/>
      <c r="AB340" s="1182"/>
      <c r="AC340" s="1182"/>
      <c r="AD340" s="1182"/>
      <c r="AE340" s="1182"/>
      <c r="AF340" s="1177"/>
      <c r="AG340" s="1182"/>
      <c r="AH340" s="1182"/>
      <c r="AI340" s="1182"/>
      <c r="AJ340" s="1182"/>
      <c r="AK340" s="1182"/>
      <c r="AL340" s="1182"/>
      <c r="AM340" s="1182"/>
      <c r="AN340" s="1182"/>
      <c r="AO340" s="1182"/>
      <c r="AP340" s="1182"/>
      <c r="AQ340" s="1182"/>
      <c r="AR340" s="1182"/>
      <c r="AS340" s="1182"/>
      <c r="AT340" s="1182"/>
      <c r="AU340" s="1177"/>
      <c r="AV340" s="1182"/>
      <c r="AW340" s="1182"/>
      <c r="AX340" s="1182"/>
      <c r="AY340" s="1182"/>
      <c r="AZ340" s="1182"/>
      <c r="BA340" s="1182"/>
      <c r="BB340" s="1182"/>
      <c r="BC340" s="1182"/>
      <c r="BD340" s="1182"/>
      <c r="BE340" s="1182"/>
      <c r="BF340" s="1182"/>
      <c r="BG340" s="1182"/>
      <c r="BH340" s="1182"/>
      <c r="BI340" s="1182"/>
      <c r="BJ340" s="1177"/>
      <c r="BK340" s="1182"/>
      <c r="BL340" s="1182"/>
      <c r="BM340" s="1182"/>
      <c r="BN340" s="1182"/>
      <c r="BO340" s="1182"/>
      <c r="BP340" s="1182"/>
      <c r="BQ340" s="1182"/>
      <c r="BR340" s="1182"/>
      <c r="BS340" s="1182"/>
      <c r="BT340" s="1182"/>
      <c r="BU340" s="1182"/>
      <c r="BV340" s="1182"/>
      <c r="BW340" s="1182"/>
      <c r="BX340" s="1182"/>
      <c r="BY340" s="1177"/>
      <c r="BZ340" s="1182"/>
      <c r="CA340" s="1182"/>
      <c r="CB340" s="1182"/>
      <c r="CC340" s="1182"/>
      <c r="CD340" s="1182"/>
      <c r="CE340" s="1182"/>
      <c r="CF340" s="1182"/>
      <c r="CG340" s="1182"/>
      <c r="CH340" s="1182"/>
      <c r="CI340" s="1182"/>
      <c r="CJ340" s="1182"/>
      <c r="CK340" s="1182"/>
      <c r="CL340" s="1182"/>
      <c r="CM340" s="1182"/>
      <c r="CN340" s="1177"/>
      <c r="CO340" s="1182"/>
      <c r="CP340" s="1182"/>
      <c r="CQ340" s="1182"/>
      <c r="CR340" s="1182"/>
      <c r="CS340" s="1182"/>
      <c r="CT340" s="1182"/>
      <c r="CU340" s="1182"/>
      <c r="CV340" s="1182"/>
      <c r="CW340" s="1182"/>
      <c r="CX340" s="1182"/>
      <c r="CY340" s="1182"/>
      <c r="CZ340" s="1182"/>
      <c r="DA340" s="1182"/>
      <c r="DB340" s="1182"/>
      <c r="DC340" s="1177"/>
      <c r="DD340" s="1182"/>
      <c r="DE340" s="1182"/>
      <c r="DF340" s="1182"/>
      <c r="DG340" s="1182"/>
      <c r="DH340" s="1182"/>
      <c r="DI340" s="1182"/>
      <c r="DJ340" s="1182"/>
      <c r="DK340" s="1182"/>
      <c r="DL340" s="1182"/>
      <c r="DM340" s="1182"/>
      <c r="DN340" s="1182"/>
      <c r="DO340" s="1182"/>
      <c r="DP340" s="1182"/>
      <c r="DQ340" s="1182"/>
      <c r="DR340" s="1177"/>
      <c r="DS340" s="1182"/>
      <c r="DT340" s="1182"/>
      <c r="DU340" s="1182"/>
      <c r="DV340" s="1182"/>
      <c r="DW340" s="1182"/>
      <c r="DX340" s="1182"/>
      <c r="DY340" s="1182"/>
      <c r="DZ340" s="1182"/>
      <c r="EA340" s="1182"/>
      <c r="EB340" s="1182"/>
      <c r="EC340" s="1182"/>
      <c r="ED340" s="1182"/>
      <c r="EE340" s="1182"/>
      <c r="EF340" s="1182"/>
      <c r="EG340" s="1177"/>
      <c r="EH340" s="1182"/>
      <c r="EI340" s="1182"/>
      <c r="EJ340" s="1182"/>
      <c r="EK340" s="1182"/>
      <c r="EL340" s="1182"/>
      <c r="EM340" s="1182"/>
      <c r="EN340" s="1182"/>
      <c r="EO340" s="1182"/>
      <c r="EP340" s="1182"/>
      <c r="EQ340" s="1182"/>
      <c r="ER340" s="1182"/>
      <c r="ES340" s="1182"/>
      <c r="ET340" s="1182"/>
      <c r="EU340" s="1182"/>
      <c r="EV340" s="1177"/>
      <c r="EW340" s="1182"/>
      <c r="EX340" s="1182"/>
      <c r="EY340" s="1182"/>
      <c r="EZ340" s="1182"/>
      <c r="FA340" s="1182"/>
      <c r="FB340" s="1182"/>
      <c r="FC340" s="1182"/>
      <c r="FD340" s="1182"/>
      <c r="FE340" s="1182"/>
      <c r="FF340" s="1182"/>
      <c r="FG340" s="1182"/>
      <c r="FH340" s="1182"/>
      <c r="FI340" s="1182"/>
      <c r="FJ340" s="1182"/>
      <c r="FK340" s="1177"/>
      <c r="FL340" s="1182"/>
      <c r="FM340" s="1182"/>
      <c r="FN340" s="1182"/>
      <c r="FO340" s="1182"/>
      <c r="FP340" s="1182"/>
      <c r="FQ340" s="1182"/>
      <c r="FR340" s="1182"/>
      <c r="FS340" s="1182"/>
      <c r="FT340" s="1182"/>
      <c r="FU340" s="1182"/>
      <c r="FV340" s="1182"/>
      <c r="FW340" s="1182"/>
      <c r="FX340" s="1182"/>
      <c r="FY340" s="1182"/>
      <c r="FZ340" s="1177"/>
      <c r="GA340" s="1182"/>
      <c r="GB340" s="1182"/>
      <c r="GC340" s="1182"/>
      <c r="GD340" s="1182"/>
      <c r="GE340" s="1182"/>
      <c r="GF340" s="1182"/>
      <c r="GG340" s="1182"/>
      <c r="GH340" s="1182"/>
      <c r="GI340" s="1182"/>
      <c r="GJ340" s="1182"/>
      <c r="GK340" s="1182"/>
      <c r="GL340" s="1182"/>
      <c r="GM340" s="1182"/>
      <c r="GN340" s="1182"/>
      <c r="GO340" s="1177"/>
      <c r="GP340" s="1182"/>
      <c r="GQ340" s="1182"/>
      <c r="GR340" s="1182"/>
      <c r="GS340" s="1182"/>
      <c r="GT340" s="1182"/>
      <c r="GU340" s="1182"/>
      <c r="GV340" s="1182"/>
      <c r="GW340" s="1182"/>
      <c r="GX340" s="1182"/>
      <c r="GY340" s="1182"/>
      <c r="GZ340" s="1182"/>
      <c r="HA340" s="1182"/>
      <c r="HB340" s="1182"/>
      <c r="HC340" s="1182"/>
      <c r="HD340" s="1177"/>
      <c r="HE340" s="1182"/>
      <c r="HF340" s="1182"/>
      <c r="HG340" s="1182"/>
      <c r="HH340" s="1182"/>
      <c r="HI340" s="1182"/>
      <c r="HJ340" s="1182"/>
      <c r="HK340" s="1182"/>
      <c r="HL340" s="1182"/>
      <c r="HM340" s="1182"/>
      <c r="HN340" s="1182"/>
      <c r="HO340" s="1182"/>
      <c r="HP340" s="1182"/>
      <c r="HQ340" s="1182"/>
      <c r="HR340" s="1182"/>
      <c r="HS340" s="1177"/>
      <c r="HT340" s="1182"/>
      <c r="HU340" s="1182"/>
      <c r="HV340" s="1182"/>
      <c r="HW340" s="1182"/>
      <c r="HX340" s="1182"/>
      <c r="HY340" s="1182"/>
      <c r="HZ340" s="1182"/>
      <c r="IA340" s="1182"/>
      <c r="IB340" s="1182"/>
      <c r="IC340" s="1182"/>
      <c r="ID340" s="1182"/>
      <c r="IE340" s="1182"/>
      <c r="IF340" s="1182"/>
      <c r="IG340" s="1182"/>
      <c r="IH340" s="1177"/>
      <c r="II340" s="1182"/>
      <c r="IJ340" s="1182"/>
      <c r="IK340" s="1182"/>
      <c r="IL340" s="1182"/>
      <c r="IM340" s="1182"/>
      <c r="IN340" s="1182"/>
      <c r="IO340" s="1182"/>
      <c r="IP340" s="1182"/>
      <c r="IQ340" s="1182"/>
      <c r="IR340" s="1182"/>
      <c r="IS340" s="1182"/>
      <c r="IT340" s="1182"/>
      <c r="IU340" s="1182"/>
      <c r="IV340" s="1182"/>
      <c r="IW340" s="1177"/>
      <c r="IX340" s="1182"/>
      <c r="IY340" s="1182"/>
      <c r="IZ340" s="1182"/>
      <c r="JA340" s="1182"/>
      <c r="JB340" s="1182"/>
      <c r="JC340" s="1182"/>
      <c r="JD340" s="1182"/>
      <c r="JE340" s="1182"/>
      <c r="JF340" s="1182"/>
      <c r="JG340" s="1182"/>
      <c r="JH340" s="1182"/>
      <c r="JI340" s="1182"/>
      <c r="JJ340" s="1182"/>
      <c r="JK340" s="1182"/>
      <c r="JL340" s="1177"/>
      <c r="JM340" s="1182"/>
      <c r="JN340" s="1182"/>
      <c r="JO340" s="1182"/>
      <c r="JP340" s="1182"/>
      <c r="JQ340" s="1182"/>
      <c r="JR340" s="1182"/>
      <c r="JS340" s="1182"/>
      <c r="JT340" s="1182"/>
      <c r="JU340" s="1182"/>
      <c r="JV340" s="1182"/>
      <c r="JW340" s="1182"/>
      <c r="JX340" s="1182"/>
      <c r="JY340" s="1182"/>
      <c r="JZ340" s="1182"/>
      <c r="KA340" s="1177"/>
      <c r="KB340" s="1182"/>
      <c r="KC340" s="1182"/>
      <c r="KD340" s="1182"/>
      <c r="KE340" s="1182"/>
      <c r="KF340" s="1182"/>
      <c r="KG340" s="1182"/>
      <c r="KH340" s="1182"/>
      <c r="KI340" s="1182"/>
      <c r="KJ340" s="1182"/>
      <c r="KK340" s="1182"/>
      <c r="KL340" s="1182"/>
      <c r="KM340" s="1182"/>
      <c r="KN340" s="1182"/>
      <c r="KO340" s="1182"/>
      <c r="KP340" s="1177"/>
      <c r="KQ340" s="1182"/>
      <c r="KR340" s="1182"/>
      <c r="KS340" s="1182"/>
      <c r="KT340" s="1182"/>
      <c r="KU340" s="1182"/>
      <c r="KV340" s="1182"/>
      <c r="KW340" s="1182"/>
      <c r="KX340" s="1182"/>
      <c r="KY340" s="1182"/>
      <c r="KZ340" s="1182"/>
      <c r="LA340" s="1182"/>
      <c r="LB340" s="1182"/>
      <c r="LC340" s="1182"/>
      <c r="LD340" s="1182"/>
      <c r="LE340" s="1177"/>
      <c r="LF340" s="1182"/>
      <c r="LG340" s="1182"/>
      <c r="LH340" s="1182"/>
      <c r="LI340" s="1182"/>
      <c r="LJ340" s="1182"/>
      <c r="LK340" s="1182"/>
      <c r="LL340" s="1182"/>
      <c r="LM340" s="1182"/>
      <c r="LN340" s="1182"/>
      <c r="LO340" s="1182"/>
      <c r="LP340" s="1182"/>
      <c r="LQ340" s="1182"/>
      <c r="LR340" s="1182"/>
      <c r="LS340" s="1182"/>
      <c r="LT340" s="1177"/>
      <c r="LU340" s="1182"/>
      <c r="LV340" s="1182"/>
      <c r="LW340" s="1182"/>
      <c r="LX340" s="1182"/>
      <c r="LY340" s="1182"/>
      <c r="LZ340" s="1182"/>
      <c r="MA340" s="1182"/>
      <c r="MB340" s="1182"/>
      <c r="MC340" s="1182"/>
      <c r="MD340" s="1182"/>
      <c r="ME340" s="1182"/>
      <c r="MF340" s="1182"/>
      <c r="MG340" s="1182"/>
      <c r="MH340" s="1182"/>
      <c r="MI340" s="1177"/>
      <c r="MJ340" s="1182"/>
      <c r="MK340" s="1182"/>
      <c r="ML340" s="1182"/>
      <c r="MM340" s="1182"/>
      <c r="MN340" s="1182"/>
      <c r="MO340" s="1182"/>
      <c r="MP340" s="1182"/>
      <c r="MQ340" s="1182"/>
      <c r="MR340" s="1182"/>
      <c r="MS340" s="1182"/>
      <c r="MT340" s="1182"/>
      <c r="MU340" s="1182"/>
      <c r="MV340" s="1182"/>
      <c r="MW340" s="1182"/>
      <c r="MX340" s="1177"/>
      <c r="MY340" s="1182"/>
      <c r="MZ340" s="1182"/>
      <c r="NA340" s="1182"/>
      <c r="NB340" s="1182"/>
      <c r="NC340" s="1182"/>
      <c r="ND340" s="1182"/>
      <c r="NE340" s="1182"/>
      <c r="NF340" s="1182"/>
      <c r="NG340" s="1182"/>
      <c r="NH340" s="1182"/>
      <c r="NI340" s="1182"/>
      <c r="NJ340" s="1182"/>
      <c r="NK340" s="1182"/>
      <c r="NL340" s="1182"/>
      <c r="NM340" s="1177"/>
      <c r="NN340" s="1182"/>
      <c r="NO340" s="1182"/>
      <c r="NP340" s="1182"/>
      <c r="NQ340" s="1182"/>
      <c r="NR340" s="1182"/>
      <c r="NS340" s="1182"/>
      <c r="NT340" s="1182"/>
      <c r="NU340" s="1182"/>
      <c r="NV340" s="1182"/>
      <c r="NW340" s="1182"/>
      <c r="NX340" s="1182"/>
      <c r="NY340" s="1182"/>
      <c r="NZ340" s="1182"/>
      <c r="OA340" s="1182"/>
      <c r="OB340" s="1177"/>
      <c r="OC340" s="1182"/>
      <c r="OD340" s="1182"/>
      <c r="OE340" s="1182"/>
      <c r="OF340" s="1182"/>
      <c r="OG340" s="1182"/>
      <c r="OH340" s="1182"/>
      <c r="OI340" s="1182"/>
      <c r="OJ340" s="1182"/>
      <c r="OK340" s="1182"/>
      <c r="OL340" s="1182"/>
      <c r="OM340" s="1182"/>
      <c r="ON340" s="1182"/>
      <c r="OO340" s="1182"/>
      <c r="OP340" s="1182"/>
      <c r="OQ340" s="1177"/>
      <c r="OR340" s="1182"/>
      <c r="OS340" s="1182"/>
      <c r="OT340" s="1182"/>
      <c r="OU340" s="1182"/>
      <c r="OV340" s="1182"/>
      <c r="OW340" s="1182"/>
      <c r="OX340" s="1182"/>
      <c r="OY340" s="1182"/>
      <c r="OZ340" s="1182"/>
      <c r="PA340" s="1182"/>
      <c r="PB340" s="1182"/>
      <c r="PC340" s="1182"/>
      <c r="PD340" s="1182"/>
      <c r="PE340" s="1182"/>
      <c r="PF340" s="1177"/>
      <c r="PG340" s="1182"/>
      <c r="PH340" s="1182"/>
      <c r="PI340" s="1182"/>
      <c r="PJ340" s="1182"/>
      <c r="PK340" s="1182"/>
      <c r="PL340" s="1182"/>
      <c r="PM340" s="1182"/>
      <c r="PN340" s="1182"/>
      <c r="PO340" s="1182"/>
      <c r="PP340" s="1182"/>
      <c r="PQ340" s="1182"/>
      <c r="PR340" s="1182"/>
      <c r="PS340" s="1182"/>
      <c r="PT340" s="1182"/>
      <c r="PU340" s="1177"/>
      <c r="PV340" s="1182"/>
      <c r="PW340" s="1182"/>
      <c r="PX340" s="1182"/>
      <c r="PY340" s="1182"/>
      <c r="PZ340" s="1182"/>
      <c r="QA340" s="1182"/>
      <c r="QB340" s="1182"/>
      <c r="QC340" s="1182"/>
      <c r="QD340" s="1182"/>
      <c r="QE340" s="1182"/>
      <c r="QF340" s="1182"/>
      <c r="QG340" s="1182"/>
      <c r="QH340" s="1182"/>
      <c r="QI340" s="1182"/>
      <c r="QJ340" s="1177"/>
      <c r="QK340" s="1182"/>
      <c r="QL340" s="1182"/>
      <c r="QM340" s="1182"/>
      <c r="QN340" s="1182"/>
      <c r="QO340" s="1182"/>
      <c r="QP340" s="1182"/>
      <c r="QQ340" s="1182"/>
      <c r="QR340" s="1182"/>
      <c r="QS340" s="1182"/>
      <c r="QT340" s="1182"/>
      <c r="QU340" s="1182"/>
      <c r="QV340" s="1182"/>
      <c r="QW340" s="1182"/>
      <c r="QX340" s="1182"/>
      <c r="QY340" s="1177"/>
      <c r="QZ340" s="1182"/>
      <c r="RA340" s="1182"/>
      <c r="RB340" s="1182"/>
      <c r="RC340" s="1182"/>
      <c r="RD340" s="1182"/>
      <c r="RE340" s="1182"/>
      <c r="RF340" s="1182"/>
      <c r="RG340" s="1182"/>
      <c r="RH340" s="1182"/>
      <c r="RI340" s="1182"/>
      <c r="RJ340" s="1182"/>
      <c r="RK340" s="1182"/>
      <c r="RL340" s="1182"/>
      <c r="RM340" s="1182"/>
      <c r="RN340" s="1177"/>
      <c r="RO340" s="1182"/>
      <c r="RP340" s="1182"/>
      <c r="RQ340" s="1182"/>
      <c r="RR340" s="1182"/>
      <c r="RS340" s="1182"/>
      <c r="RT340" s="1182"/>
      <c r="RU340" s="1182"/>
      <c r="RV340" s="1182"/>
      <c r="RW340" s="1182"/>
      <c r="RX340" s="1182"/>
      <c r="RY340" s="1182"/>
      <c r="RZ340" s="1182"/>
      <c r="SA340" s="1182"/>
      <c r="SB340" s="1182"/>
      <c r="SC340" s="1177"/>
      <c r="SD340" s="1182"/>
      <c r="SE340" s="1182"/>
      <c r="SF340" s="1182"/>
      <c r="SG340" s="1182"/>
      <c r="SH340" s="1182"/>
      <c r="SI340" s="1182"/>
      <c r="SJ340" s="1182"/>
      <c r="SK340" s="1182"/>
      <c r="SL340" s="1182"/>
      <c r="SM340" s="1182"/>
      <c r="SN340" s="1182"/>
      <c r="SO340" s="1182"/>
      <c r="SP340" s="1182"/>
      <c r="SQ340" s="1182"/>
      <c r="SR340" s="1177"/>
      <c r="SS340" s="1182"/>
      <c r="ST340" s="1182"/>
      <c r="SU340" s="1182"/>
      <c r="SV340" s="1182"/>
      <c r="SW340" s="1182"/>
      <c r="SX340" s="1182"/>
      <c r="SY340" s="1182"/>
      <c r="SZ340" s="1182"/>
      <c r="TA340" s="1182"/>
      <c r="TB340" s="1182"/>
      <c r="TC340" s="1182"/>
      <c r="TD340" s="1182"/>
      <c r="TE340" s="1182"/>
      <c r="TF340" s="1182"/>
      <c r="TG340" s="1177"/>
      <c r="TH340" s="1182"/>
      <c r="TI340" s="1182"/>
      <c r="TJ340" s="1182"/>
      <c r="TK340" s="1182"/>
      <c r="TL340" s="1182"/>
      <c r="TM340" s="1182"/>
      <c r="TN340" s="1182"/>
      <c r="TO340" s="1182"/>
      <c r="TP340" s="1182"/>
      <c r="TQ340" s="1182"/>
      <c r="TR340" s="1182"/>
      <c r="TS340" s="1182"/>
      <c r="TT340" s="1182"/>
      <c r="TU340" s="1182"/>
      <c r="TV340" s="1177"/>
      <c r="TW340" s="1182"/>
      <c r="TX340" s="1182"/>
      <c r="TY340" s="1182"/>
      <c r="TZ340" s="1182"/>
      <c r="UA340" s="1182"/>
      <c r="UB340" s="1182"/>
      <c r="UC340" s="1182"/>
      <c r="UD340" s="1182"/>
      <c r="UE340" s="1182"/>
      <c r="UF340" s="1182"/>
      <c r="UG340" s="1182"/>
      <c r="UH340" s="1182"/>
      <c r="UI340" s="1182"/>
      <c r="UJ340" s="1182"/>
      <c r="UK340" s="1177"/>
      <c r="UL340" s="1182"/>
      <c r="UM340" s="1182"/>
      <c r="UN340" s="1182"/>
      <c r="UO340" s="1182"/>
      <c r="UP340" s="1182"/>
      <c r="UQ340" s="1182"/>
      <c r="UR340" s="1182"/>
      <c r="US340" s="1182"/>
      <c r="UT340" s="1182"/>
      <c r="UU340" s="1182"/>
      <c r="UV340" s="1182"/>
      <c r="UW340" s="1182"/>
      <c r="UX340" s="1182"/>
      <c r="UY340" s="1182"/>
      <c r="UZ340" s="1177"/>
      <c r="VA340" s="1182"/>
      <c r="VB340" s="1182"/>
      <c r="VC340" s="1182"/>
      <c r="VD340" s="1182"/>
      <c r="VE340" s="1182"/>
      <c r="VF340" s="1182"/>
      <c r="VG340" s="1182"/>
      <c r="VH340" s="1182"/>
      <c r="VI340" s="1182"/>
      <c r="VJ340" s="1182"/>
      <c r="VK340" s="1182"/>
      <c r="VL340" s="1182"/>
      <c r="VM340" s="1182"/>
      <c r="VN340" s="1182"/>
      <c r="VO340" s="1177"/>
      <c r="VP340" s="1182"/>
      <c r="VQ340" s="1182"/>
      <c r="VR340" s="1182"/>
      <c r="VS340" s="1182"/>
      <c r="VT340" s="1182"/>
      <c r="VU340" s="1182"/>
      <c r="VV340" s="1182"/>
      <c r="VW340" s="1182"/>
      <c r="VX340" s="1182"/>
      <c r="VY340" s="1182"/>
      <c r="VZ340" s="1182"/>
      <c r="WA340" s="1182"/>
      <c r="WB340" s="1182"/>
      <c r="WC340" s="1182"/>
      <c r="WD340" s="1177"/>
      <c r="WE340" s="1182"/>
      <c r="WF340" s="1182"/>
      <c r="WG340" s="1182"/>
      <c r="WH340" s="1182"/>
      <c r="WI340" s="1182"/>
      <c r="WJ340" s="1182"/>
      <c r="WK340" s="1182"/>
      <c r="WL340" s="1182"/>
      <c r="WM340" s="1182"/>
      <c r="WN340" s="1182"/>
      <c r="WO340" s="1182"/>
      <c r="WP340" s="1182"/>
      <c r="WQ340" s="1182"/>
      <c r="WR340" s="1182"/>
      <c r="WS340" s="1177"/>
      <c r="WT340" s="1182"/>
      <c r="WU340" s="1182"/>
      <c r="WV340" s="1182"/>
      <c r="WW340" s="1182"/>
      <c r="WX340" s="1182"/>
      <c r="WY340" s="1182"/>
      <c r="WZ340" s="1182"/>
      <c r="XA340" s="1182"/>
      <c r="XB340" s="1182"/>
      <c r="XC340" s="1182"/>
      <c r="XD340" s="1182"/>
      <c r="XE340" s="1182"/>
      <c r="XF340" s="1182"/>
      <c r="XG340" s="1182"/>
      <c r="XH340" s="1177"/>
      <c r="XI340" s="1182"/>
      <c r="XJ340" s="1182"/>
      <c r="XK340" s="1182"/>
      <c r="XL340" s="1182"/>
      <c r="XM340" s="1182"/>
      <c r="XN340" s="1182"/>
      <c r="XO340" s="1182"/>
      <c r="XP340" s="1182"/>
      <c r="XQ340" s="1182"/>
      <c r="XR340" s="1182"/>
      <c r="XS340" s="1182"/>
      <c r="XT340" s="1182"/>
      <c r="XU340" s="1182"/>
      <c r="XV340" s="1182"/>
      <c r="XW340" s="1177"/>
      <c r="XX340" s="1182"/>
      <c r="XY340" s="1182"/>
      <c r="XZ340" s="1182"/>
      <c r="YA340" s="1182"/>
      <c r="YB340" s="1182"/>
      <c r="YC340" s="1182"/>
      <c r="YD340" s="1182"/>
      <c r="YE340" s="1182"/>
      <c r="YF340" s="1182"/>
      <c r="YG340" s="1182"/>
      <c r="YH340" s="1182"/>
      <c r="YI340" s="1182"/>
      <c r="YJ340" s="1182"/>
      <c r="YK340" s="1182"/>
      <c r="YL340" s="1177"/>
      <c r="YM340" s="1182"/>
      <c r="YN340" s="1182"/>
      <c r="YO340" s="1182"/>
      <c r="YP340" s="1182"/>
      <c r="YQ340" s="1182"/>
      <c r="YR340" s="1182"/>
      <c r="YS340" s="1182"/>
      <c r="YT340" s="1182"/>
      <c r="YU340" s="1182"/>
      <c r="YV340" s="1182"/>
      <c r="YW340" s="1182"/>
      <c r="YX340" s="1182"/>
      <c r="YY340" s="1182"/>
      <c r="YZ340" s="1182"/>
      <c r="ZA340" s="1177"/>
      <c r="ZB340" s="1182"/>
      <c r="ZC340" s="1182"/>
      <c r="ZD340" s="1182"/>
      <c r="ZE340" s="1182"/>
      <c r="ZF340" s="1182"/>
      <c r="ZG340" s="1182"/>
      <c r="ZH340" s="1182"/>
      <c r="ZI340" s="1182"/>
      <c r="ZJ340" s="1182"/>
      <c r="ZK340" s="1182"/>
      <c r="ZL340" s="1182"/>
      <c r="ZM340" s="1182"/>
      <c r="ZN340" s="1182"/>
      <c r="ZO340" s="1182"/>
      <c r="ZP340" s="1177"/>
      <c r="ZQ340" s="1182"/>
      <c r="ZR340" s="1182"/>
      <c r="ZS340" s="1182"/>
      <c r="ZT340" s="1182"/>
      <c r="ZU340" s="1182"/>
      <c r="ZV340" s="1182"/>
      <c r="ZW340" s="1182"/>
      <c r="ZX340" s="1182"/>
      <c r="ZY340" s="1182"/>
      <c r="ZZ340" s="1182"/>
      <c r="AAA340" s="1182"/>
      <c r="AAB340" s="1182"/>
      <c r="AAC340" s="1182"/>
      <c r="AAD340" s="1182"/>
      <c r="AAE340" s="1177"/>
      <c r="AAF340" s="1182"/>
      <c r="AAG340" s="1182"/>
      <c r="AAH340" s="1182"/>
      <c r="AAI340" s="1182"/>
      <c r="AAJ340" s="1182"/>
      <c r="AAK340" s="1182"/>
      <c r="AAL340" s="1182"/>
      <c r="AAM340" s="1182"/>
      <c r="AAN340" s="1182"/>
      <c r="AAO340" s="1182"/>
      <c r="AAP340" s="1182"/>
      <c r="AAQ340" s="1182"/>
      <c r="AAR340" s="1182"/>
      <c r="AAS340" s="1182"/>
      <c r="AAT340" s="1177"/>
      <c r="AAU340" s="1182"/>
      <c r="AAV340" s="1182"/>
      <c r="AAW340" s="1182"/>
      <c r="AAX340" s="1182"/>
      <c r="AAY340" s="1182"/>
      <c r="AAZ340" s="1182"/>
      <c r="ABA340" s="1182"/>
      <c r="ABB340" s="1182"/>
      <c r="ABC340" s="1182"/>
      <c r="ABD340" s="1182"/>
      <c r="ABE340" s="1182"/>
      <c r="ABF340" s="1182"/>
      <c r="ABG340" s="1182"/>
      <c r="ABH340" s="1182"/>
      <c r="ABI340" s="1177"/>
      <c r="ABJ340" s="1182"/>
      <c r="ABK340" s="1182"/>
      <c r="ABL340" s="1182"/>
      <c r="ABM340" s="1182"/>
      <c r="ABN340" s="1182"/>
      <c r="ABO340" s="1182"/>
      <c r="ABP340" s="1182"/>
      <c r="ABQ340" s="1182"/>
      <c r="ABR340" s="1182"/>
      <c r="ABS340" s="1182"/>
      <c r="ABT340" s="1182"/>
      <c r="ABU340" s="1182"/>
      <c r="ABV340" s="1182"/>
      <c r="ABW340" s="1182"/>
      <c r="ABX340" s="1177"/>
      <c r="ABY340" s="1182"/>
      <c r="ABZ340" s="1182"/>
      <c r="ACA340" s="1182"/>
      <c r="ACB340" s="1182"/>
      <c r="ACC340" s="1182"/>
      <c r="ACD340" s="1182"/>
      <c r="ACE340" s="1182"/>
      <c r="ACF340" s="1182"/>
      <c r="ACG340" s="1182"/>
      <c r="ACH340" s="1182"/>
      <c r="ACI340" s="1182"/>
      <c r="ACJ340" s="1182"/>
      <c r="ACK340" s="1182"/>
      <c r="ACL340" s="1182"/>
      <c r="ACM340" s="1177"/>
      <c r="ACN340" s="1182"/>
      <c r="ACO340" s="1182"/>
      <c r="ACP340" s="1182"/>
      <c r="ACQ340" s="1182"/>
      <c r="ACR340" s="1182"/>
      <c r="ACS340" s="1182"/>
      <c r="ACT340" s="1182"/>
      <c r="ACU340" s="1182"/>
      <c r="ACV340" s="1182"/>
      <c r="ACW340" s="1182"/>
      <c r="ACX340" s="1182"/>
      <c r="ACY340" s="1182"/>
      <c r="ACZ340" s="1182"/>
      <c r="ADA340" s="1182"/>
      <c r="ADB340" s="1177"/>
      <c r="ADC340" s="1182"/>
      <c r="ADD340" s="1182"/>
      <c r="ADE340" s="1182"/>
      <c r="ADF340" s="1182"/>
      <c r="ADG340" s="1182"/>
      <c r="ADH340" s="1182"/>
      <c r="ADI340" s="1182"/>
      <c r="ADJ340" s="1182"/>
      <c r="ADK340" s="1182"/>
      <c r="ADL340" s="1182"/>
      <c r="ADM340" s="1182"/>
      <c r="ADN340" s="1182"/>
      <c r="ADO340" s="1182"/>
      <c r="ADP340" s="1182"/>
      <c r="ADQ340" s="1177"/>
      <c r="ADR340" s="1182"/>
      <c r="ADS340" s="1182"/>
      <c r="ADT340" s="1182"/>
      <c r="ADU340" s="1182"/>
      <c r="ADV340" s="1182"/>
      <c r="ADW340" s="1182"/>
      <c r="ADX340" s="1182"/>
      <c r="ADY340" s="1182"/>
      <c r="ADZ340" s="1182"/>
      <c r="AEA340" s="1182"/>
      <c r="AEB340" s="1182"/>
      <c r="AEC340" s="1182"/>
      <c r="AED340" s="1182"/>
      <c r="AEE340" s="1182"/>
      <c r="AEF340" s="1177"/>
      <c r="AEG340" s="1182"/>
      <c r="AEH340" s="1182"/>
      <c r="AEI340" s="1182"/>
      <c r="AEJ340" s="1182"/>
      <c r="AEK340" s="1182"/>
      <c r="AEL340" s="1182"/>
      <c r="AEM340" s="1182"/>
      <c r="AEN340" s="1182"/>
      <c r="AEO340" s="1182"/>
      <c r="AEP340" s="1182"/>
      <c r="AEQ340" s="1182"/>
      <c r="AER340" s="1182"/>
      <c r="AES340" s="1182"/>
      <c r="AET340" s="1182"/>
      <c r="AEU340" s="1177"/>
      <c r="AEV340" s="1182"/>
      <c r="AEW340" s="1182"/>
      <c r="AEX340" s="1182"/>
      <c r="AEY340" s="1182"/>
      <c r="AEZ340" s="1182"/>
      <c r="AFA340" s="1182"/>
      <c r="AFB340" s="1182"/>
      <c r="AFC340" s="1182"/>
      <c r="AFD340" s="1182"/>
      <c r="AFE340" s="1182"/>
      <c r="AFF340" s="1182"/>
      <c r="AFG340" s="1182"/>
      <c r="AFH340" s="1182"/>
      <c r="AFI340" s="1182"/>
      <c r="AFJ340" s="1177"/>
      <c r="AFK340" s="1182"/>
      <c r="AFL340" s="1182"/>
      <c r="AFM340" s="1182"/>
      <c r="AFN340" s="1182"/>
      <c r="AFO340" s="1182"/>
      <c r="AFP340" s="1182"/>
      <c r="AFQ340" s="1182"/>
      <c r="AFR340" s="1182"/>
      <c r="AFS340" s="1182"/>
      <c r="AFT340" s="1182"/>
      <c r="AFU340" s="1182"/>
      <c r="AFV340" s="1182"/>
      <c r="AFW340" s="1182"/>
      <c r="AFX340" s="1182"/>
      <c r="AFY340" s="1177"/>
      <c r="AFZ340" s="1182"/>
      <c r="AGA340" s="1182"/>
      <c r="AGB340" s="1182"/>
      <c r="AGC340" s="1182"/>
      <c r="AGD340" s="1182"/>
      <c r="AGE340" s="1182"/>
      <c r="AGF340" s="1182"/>
      <c r="AGG340" s="1182"/>
      <c r="AGH340" s="1182"/>
      <c r="AGI340" s="1182"/>
      <c r="AGJ340" s="1182"/>
      <c r="AGK340" s="1182"/>
      <c r="AGL340" s="1182"/>
      <c r="AGM340" s="1182"/>
      <c r="AGN340" s="1177"/>
      <c r="AGO340" s="1182"/>
      <c r="AGP340" s="1182"/>
      <c r="AGQ340" s="1182"/>
      <c r="AGR340" s="1182"/>
      <c r="AGS340" s="1182"/>
      <c r="AGT340" s="1182"/>
      <c r="AGU340" s="1182"/>
      <c r="AGV340" s="1182"/>
      <c r="AGW340" s="1182"/>
      <c r="AGX340" s="1182"/>
      <c r="AGY340" s="1182"/>
      <c r="AGZ340" s="1182"/>
      <c r="AHA340" s="1182"/>
      <c r="AHB340" s="1182"/>
      <c r="AHC340" s="1177"/>
      <c r="AHD340" s="1182"/>
      <c r="AHE340" s="1182"/>
      <c r="AHF340" s="1182"/>
      <c r="AHG340" s="1182"/>
      <c r="AHH340" s="1182"/>
      <c r="AHI340" s="1182"/>
      <c r="AHJ340" s="1182"/>
      <c r="AHK340" s="1182"/>
      <c r="AHL340" s="1182"/>
      <c r="AHM340" s="1182"/>
      <c r="AHN340" s="1182"/>
      <c r="AHO340" s="1182"/>
      <c r="AHP340" s="1182"/>
      <c r="AHQ340" s="1182"/>
      <c r="AHR340" s="1177"/>
      <c r="AHS340" s="1182"/>
      <c r="AHT340" s="1182"/>
      <c r="AHU340" s="1182"/>
      <c r="AHV340" s="1182"/>
      <c r="AHW340" s="1182"/>
      <c r="AHX340" s="1182"/>
      <c r="AHY340" s="1182"/>
      <c r="AHZ340" s="1182"/>
      <c r="AIA340" s="1182"/>
      <c r="AIB340" s="1182"/>
      <c r="AIC340" s="1182"/>
      <c r="AID340" s="1182"/>
      <c r="AIE340" s="1182"/>
      <c r="AIF340" s="1182"/>
      <c r="AIG340" s="1177"/>
      <c r="AIH340" s="1182"/>
      <c r="AII340" s="1182"/>
      <c r="AIJ340" s="1182"/>
      <c r="AIK340" s="1182"/>
      <c r="AIL340" s="1182"/>
      <c r="AIM340" s="1182"/>
      <c r="AIN340" s="1182"/>
      <c r="AIO340" s="1182"/>
      <c r="AIP340" s="1182"/>
      <c r="AIQ340" s="1182"/>
      <c r="AIR340" s="1182"/>
      <c r="AIS340" s="1182"/>
      <c r="AIT340" s="1182"/>
      <c r="AIU340" s="1182"/>
      <c r="AIV340" s="1177"/>
      <c r="AIW340" s="1182"/>
      <c r="AIX340" s="1182"/>
      <c r="AIY340" s="1182"/>
      <c r="AIZ340" s="1182"/>
      <c r="AJA340" s="1182"/>
      <c r="AJB340" s="1182"/>
      <c r="AJC340" s="1182"/>
      <c r="AJD340" s="1182"/>
      <c r="AJE340" s="1182"/>
      <c r="AJF340" s="1182"/>
      <c r="AJG340" s="1182"/>
      <c r="AJH340" s="1182"/>
      <c r="AJI340" s="1182"/>
      <c r="AJJ340" s="1182"/>
      <c r="AJK340" s="1177"/>
      <c r="AJL340" s="1182"/>
      <c r="AJM340" s="1182"/>
      <c r="AJN340" s="1182"/>
      <c r="AJO340" s="1182"/>
      <c r="AJP340" s="1182"/>
      <c r="AJQ340" s="1182"/>
      <c r="AJR340" s="1182"/>
      <c r="AJS340" s="1182"/>
      <c r="AJT340" s="1182"/>
      <c r="AJU340" s="1182"/>
      <c r="AJV340" s="1182"/>
      <c r="AJW340" s="1182"/>
      <c r="AJX340" s="1182"/>
      <c r="AJY340" s="1182"/>
      <c r="AJZ340" s="1177"/>
      <c r="AKA340" s="1182"/>
      <c r="AKB340" s="1182"/>
      <c r="AKC340" s="1182"/>
      <c r="AKD340" s="1182"/>
      <c r="AKE340" s="1182"/>
      <c r="AKF340" s="1182"/>
      <c r="AKG340" s="1182"/>
      <c r="AKH340" s="1182"/>
      <c r="AKI340" s="1182"/>
      <c r="AKJ340" s="1182"/>
      <c r="AKK340" s="1182"/>
      <c r="AKL340" s="1182"/>
      <c r="AKM340" s="1182"/>
      <c r="AKN340" s="1182"/>
      <c r="AKO340" s="1177"/>
      <c r="AKP340" s="1182"/>
      <c r="AKQ340" s="1182"/>
      <c r="AKR340" s="1182"/>
      <c r="AKS340" s="1182"/>
      <c r="AKT340" s="1182"/>
      <c r="AKU340" s="1182"/>
      <c r="AKV340" s="1182"/>
      <c r="AKW340" s="1182"/>
      <c r="AKX340" s="1182"/>
      <c r="AKY340" s="1182"/>
      <c r="AKZ340" s="1182"/>
      <c r="ALA340" s="1182"/>
      <c r="ALB340" s="1182"/>
      <c r="ALC340" s="1182"/>
      <c r="ALD340" s="1177"/>
      <c r="ALE340" s="1182"/>
      <c r="ALF340" s="1182"/>
      <c r="ALG340" s="1182"/>
      <c r="ALH340" s="1182"/>
      <c r="ALI340" s="1182"/>
      <c r="ALJ340" s="1182"/>
      <c r="ALK340" s="1182"/>
      <c r="ALL340" s="1182"/>
      <c r="ALM340" s="1182"/>
      <c r="ALN340" s="1182"/>
      <c r="ALO340" s="1182"/>
      <c r="ALP340" s="1182"/>
      <c r="ALQ340" s="1182"/>
      <c r="ALR340" s="1182"/>
      <c r="ALS340" s="1177"/>
      <c r="ALT340" s="1182"/>
      <c r="ALU340" s="1182"/>
      <c r="ALV340" s="1182"/>
      <c r="ALW340" s="1182"/>
      <c r="ALX340" s="1182"/>
      <c r="ALY340" s="1182"/>
      <c r="ALZ340" s="1182"/>
      <c r="AMA340" s="1182"/>
      <c r="AMB340" s="1182"/>
      <c r="AMC340" s="1182"/>
      <c r="AMD340" s="1182"/>
      <c r="AME340" s="1182"/>
      <c r="AMF340" s="1182"/>
      <c r="AMG340" s="1182"/>
      <c r="AMH340" s="1177"/>
      <c r="AMI340" s="1182"/>
      <c r="AMJ340" s="1182"/>
      <c r="AMK340" s="1182"/>
      <c r="AML340" s="1182"/>
      <c r="AMM340" s="1182"/>
      <c r="AMN340" s="1182"/>
      <c r="AMO340" s="1182"/>
      <c r="AMP340" s="1182"/>
      <c r="AMQ340" s="1182"/>
      <c r="AMR340" s="1182"/>
      <c r="AMS340" s="1182"/>
      <c r="AMT340" s="1182"/>
      <c r="AMU340" s="1182"/>
      <c r="AMV340" s="1182"/>
      <c r="AMW340" s="1177"/>
      <c r="AMX340" s="1182"/>
      <c r="AMY340" s="1182"/>
      <c r="AMZ340" s="1182"/>
      <c r="ANA340" s="1182"/>
      <c r="ANB340" s="1182"/>
      <c r="ANC340" s="1182"/>
      <c r="AND340" s="1182"/>
      <c r="ANE340" s="1182"/>
      <c r="ANF340" s="1182"/>
      <c r="ANG340" s="1182"/>
      <c r="ANH340" s="1182"/>
      <c r="ANI340" s="1182"/>
      <c r="ANJ340" s="1182"/>
      <c r="ANK340" s="1182"/>
      <c r="ANL340" s="1177"/>
      <c r="ANM340" s="1182"/>
      <c r="ANN340" s="1182"/>
      <c r="ANO340" s="1182"/>
      <c r="ANP340" s="1182"/>
      <c r="ANQ340" s="1182"/>
      <c r="ANR340" s="1182"/>
      <c r="ANS340" s="1182"/>
      <c r="ANT340" s="1182"/>
      <c r="ANU340" s="1182"/>
      <c r="ANV340" s="1182"/>
      <c r="ANW340" s="1182"/>
      <c r="ANX340" s="1182"/>
      <c r="ANY340" s="1182"/>
      <c r="ANZ340" s="1182"/>
      <c r="AOA340" s="1177"/>
      <c r="AOB340" s="1182"/>
      <c r="AOC340" s="1182"/>
      <c r="AOD340" s="1182"/>
      <c r="AOE340" s="1182"/>
      <c r="AOF340" s="1182"/>
      <c r="AOG340" s="1182"/>
      <c r="AOH340" s="1182"/>
      <c r="AOI340" s="1182"/>
      <c r="AOJ340" s="1182"/>
      <c r="AOK340" s="1182"/>
      <c r="AOL340" s="1182"/>
      <c r="AOM340" s="1182"/>
      <c r="AON340" s="1182"/>
      <c r="AOO340" s="1182"/>
      <c r="AOP340" s="1177"/>
      <c r="AOQ340" s="1182"/>
      <c r="AOR340" s="1182"/>
      <c r="AOS340" s="1182"/>
      <c r="AOT340" s="1182"/>
      <c r="AOU340" s="1182"/>
      <c r="AOV340" s="1182"/>
      <c r="AOW340" s="1182"/>
      <c r="AOX340" s="1182"/>
      <c r="AOY340" s="1182"/>
      <c r="AOZ340" s="1182"/>
      <c r="APA340" s="1182"/>
      <c r="APB340" s="1182"/>
      <c r="APC340" s="1182"/>
      <c r="APD340" s="1182"/>
      <c r="APE340" s="1177"/>
      <c r="APF340" s="1182"/>
      <c r="APG340" s="1182"/>
      <c r="APH340" s="1182"/>
      <c r="API340" s="1182"/>
      <c r="APJ340" s="1182"/>
      <c r="APK340" s="1182"/>
      <c r="APL340" s="1182"/>
      <c r="APM340" s="1182"/>
      <c r="APN340" s="1182"/>
      <c r="APO340" s="1182"/>
      <c r="APP340" s="1182"/>
      <c r="APQ340" s="1182"/>
      <c r="APR340" s="1182"/>
      <c r="APS340" s="1182"/>
      <c r="APT340" s="1177"/>
      <c r="APU340" s="1182"/>
      <c r="APV340" s="1182"/>
      <c r="APW340" s="1182"/>
      <c r="APX340" s="1182"/>
      <c r="APY340" s="1182"/>
      <c r="APZ340" s="1182"/>
      <c r="AQA340" s="1182"/>
      <c r="AQB340" s="1182"/>
      <c r="AQC340" s="1182"/>
      <c r="AQD340" s="1182"/>
      <c r="AQE340" s="1182"/>
      <c r="AQF340" s="1182"/>
      <c r="AQG340" s="1182"/>
      <c r="AQH340" s="1182"/>
      <c r="AQI340" s="1177"/>
      <c r="AQJ340" s="1182"/>
      <c r="AQK340" s="1182"/>
      <c r="AQL340" s="1182"/>
      <c r="AQM340" s="1182"/>
      <c r="AQN340" s="1182"/>
      <c r="AQO340" s="1182"/>
      <c r="AQP340" s="1182"/>
      <c r="AQQ340" s="1182"/>
      <c r="AQR340" s="1182"/>
      <c r="AQS340" s="1182"/>
      <c r="AQT340" s="1182"/>
      <c r="AQU340" s="1182"/>
      <c r="AQV340" s="1182"/>
      <c r="AQW340" s="1182"/>
      <c r="AQX340" s="1177"/>
      <c r="AQY340" s="1182"/>
      <c r="AQZ340" s="1182"/>
      <c r="ARA340" s="1182"/>
      <c r="ARB340" s="1182"/>
      <c r="ARC340" s="1182"/>
      <c r="ARD340" s="1182"/>
      <c r="ARE340" s="1182"/>
      <c r="ARF340" s="1182"/>
      <c r="ARG340" s="1182"/>
      <c r="ARH340" s="1182"/>
      <c r="ARI340" s="1182"/>
      <c r="ARJ340" s="1182"/>
      <c r="ARK340" s="1182"/>
      <c r="ARL340" s="1182"/>
      <c r="ARM340" s="1177"/>
      <c r="ARN340" s="1182"/>
      <c r="ARO340" s="1182"/>
      <c r="ARP340" s="1182"/>
      <c r="ARQ340" s="1182"/>
      <c r="ARR340" s="1182"/>
      <c r="ARS340" s="1182"/>
      <c r="ART340" s="1182"/>
      <c r="ARU340" s="1182"/>
      <c r="ARV340" s="1182"/>
      <c r="ARW340" s="1182"/>
      <c r="ARX340" s="1182"/>
      <c r="ARY340" s="1182"/>
      <c r="ARZ340" s="1182"/>
      <c r="ASA340" s="1182"/>
      <c r="ASB340" s="1177"/>
      <c r="ASC340" s="1182"/>
      <c r="ASD340" s="1182"/>
      <c r="ASE340" s="1182"/>
      <c r="ASF340" s="1182"/>
      <c r="ASG340" s="1182"/>
      <c r="ASH340" s="1182"/>
      <c r="ASI340" s="1182"/>
      <c r="ASJ340" s="1182"/>
      <c r="ASK340" s="1182"/>
      <c r="ASL340" s="1182"/>
      <c r="ASM340" s="1182"/>
      <c r="ASN340" s="1182"/>
      <c r="ASO340" s="1182"/>
      <c r="ASP340" s="1182"/>
      <c r="ASQ340" s="1177"/>
      <c r="ASR340" s="1182"/>
      <c r="ASS340" s="1182"/>
      <c r="AST340" s="1182"/>
      <c r="ASU340" s="1182"/>
      <c r="ASV340" s="1182"/>
      <c r="ASW340" s="1182"/>
      <c r="ASX340" s="1182"/>
      <c r="ASY340" s="1182"/>
      <c r="ASZ340" s="1182"/>
      <c r="ATA340" s="1182"/>
      <c r="ATB340" s="1182"/>
      <c r="ATC340" s="1182"/>
      <c r="ATD340" s="1182"/>
      <c r="ATE340" s="1182"/>
      <c r="ATF340" s="1177"/>
      <c r="ATG340" s="1182"/>
      <c r="ATH340" s="1182"/>
      <c r="ATI340" s="1182"/>
      <c r="ATJ340" s="1182"/>
      <c r="ATK340" s="1182"/>
      <c r="ATL340" s="1182"/>
      <c r="ATM340" s="1182"/>
      <c r="ATN340" s="1182"/>
      <c r="ATO340" s="1182"/>
      <c r="ATP340" s="1182"/>
      <c r="ATQ340" s="1182"/>
      <c r="ATR340" s="1182"/>
      <c r="ATS340" s="1182"/>
      <c r="ATT340" s="1182"/>
      <c r="ATU340" s="1177"/>
      <c r="ATV340" s="1182"/>
      <c r="ATW340" s="1182"/>
      <c r="ATX340" s="1182"/>
      <c r="ATY340" s="1182"/>
      <c r="ATZ340" s="1182"/>
      <c r="AUA340" s="1182"/>
      <c r="AUB340" s="1182"/>
      <c r="AUC340" s="1182"/>
      <c r="AUD340" s="1182"/>
      <c r="AUE340" s="1182"/>
      <c r="AUF340" s="1182"/>
      <c r="AUG340" s="1182"/>
      <c r="AUH340" s="1182"/>
      <c r="AUI340" s="1182"/>
      <c r="AUJ340" s="1177"/>
      <c r="AUK340" s="1182"/>
      <c r="AUL340" s="1182"/>
      <c r="AUM340" s="1182"/>
      <c r="AUN340" s="1182"/>
      <c r="AUO340" s="1182"/>
      <c r="AUP340" s="1182"/>
      <c r="AUQ340" s="1182"/>
      <c r="AUR340" s="1182"/>
      <c r="AUS340" s="1182"/>
      <c r="AUT340" s="1182"/>
      <c r="AUU340" s="1182"/>
      <c r="AUV340" s="1182"/>
      <c r="AUW340" s="1182"/>
      <c r="AUX340" s="1182"/>
      <c r="AUY340" s="1177"/>
      <c r="AUZ340" s="1182"/>
      <c r="AVA340" s="1182"/>
      <c r="AVB340" s="1182"/>
      <c r="AVC340" s="1182"/>
      <c r="AVD340" s="1182"/>
      <c r="AVE340" s="1182"/>
      <c r="AVF340" s="1182"/>
      <c r="AVG340" s="1182"/>
      <c r="AVH340" s="1182"/>
      <c r="AVI340" s="1182"/>
      <c r="AVJ340" s="1182"/>
      <c r="AVK340" s="1182"/>
      <c r="AVL340" s="1182"/>
      <c r="AVM340" s="1182"/>
      <c r="AVN340" s="1177"/>
      <c r="AVO340" s="1182"/>
      <c r="AVP340" s="1182"/>
      <c r="AVQ340" s="1182"/>
      <c r="AVR340" s="1182"/>
      <c r="AVS340" s="1182"/>
      <c r="AVT340" s="1182"/>
      <c r="AVU340" s="1182"/>
      <c r="AVV340" s="1182"/>
      <c r="AVW340" s="1182"/>
      <c r="AVX340" s="1182"/>
      <c r="AVY340" s="1182"/>
      <c r="AVZ340" s="1182"/>
      <c r="AWA340" s="1182"/>
      <c r="AWB340" s="1182"/>
      <c r="AWC340" s="1177"/>
      <c r="AWD340" s="1182"/>
      <c r="AWE340" s="1182"/>
      <c r="AWF340" s="1182"/>
      <c r="AWG340" s="1182"/>
      <c r="AWH340" s="1182"/>
      <c r="AWI340" s="1182"/>
      <c r="AWJ340" s="1182"/>
      <c r="AWK340" s="1182"/>
      <c r="AWL340" s="1182"/>
      <c r="AWM340" s="1182"/>
      <c r="AWN340" s="1182"/>
      <c r="AWO340" s="1182"/>
      <c r="AWP340" s="1182"/>
      <c r="AWQ340" s="1182"/>
      <c r="AWR340" s="1177"/>
      <c r="AWS340" s="1182"/>
      <c r="AWT340" s="1182"/>
      <c r="AWU340" s="1182"/>
      <c r="AWV340" s="1182"/>
      <c r="AWW340" s="1182"/>
      <c r="AWX340" s="1182"/>
      <c r="AWY340" s="1182"/>
      <c r="AWZ340" s="1182"/>
      <c r="AXA340" s="1182"/>
      <c r="AXB340" s="1182"/>
      <c r="AXC340" s="1182"/>
      <c r="AXD340" s="1182"/>
      <c r="AXE340" s="1182"/>
      <c r="AXF340" s="1182"/>
      <c r="AXG340" s="1177"/>
      <c r="AXH340" s="1182"/>
      <c r="AXI340" s="1182"/>
      <c r="AXJ340" s="1182"/>
      <c r="AXK340" s="1182"/>
      <c r="AXL340" s="1182"/>
      <c r="AXM340" s="1182"/>
      <c r="AXN340" s="1182"/>
      <c r="AXO340" s="1182"/>
      <c r="AXP340" s="1182"/>
      <c r="AXQ340" s="1182"/>
      <c r="AXR340" s="1182"/>
      <c r="AXS340" s="1182"/>
      <c r="AXT340" s="1182"/>
      <c r="AXU340" s="1182"/>
      <c r="AXV340" s="1177"/>
      <c r="AXW340" s="1182"/>
      <c r="AXX340" s="1182"/>
      <c r="AXY340" s="1182"/>
      <c r="AXZ340" s="1182"/>
      <c r="AYA340" s="1182"/>
      <c r="AYB340" s="1182"/>
      <c r="AYC340" s="1182"/>
      <c r="AYD340" s="1182"/>
      <c r="AYE340" s="1182"/>
      <c r="AYF340" s="1182"/>
      <c r="AYG340" s="1182"/>
      <c r="AYH340" s="1182"/>
      <c r="AYI340" s="1182"/>
      <c r="AYJ340" s="1182"/>
      <c r="AYK340" s="1177"/>
      <c r="AYL340" s="1182"/>
      <c r="AYM340" s="1182"/>
      <c r="AYN340" s="1182"/>
      <c r="AYO340" s="1182"/>
      <c r="AYP340" s="1182"/>
      <c r="AYQ340" s="1182"/>
      <c r="AYR340" s="1182"/>
      <c r="AYS340" s="1182"/>
      <c r="AYT340" s="1182"/>
      <c r="AYU340" s="1182"/>
      <c r="AYV340" s="1182"/>
      <c r="AYW340" s="1182"/>
      <c r="AYX340" s="1182"/>
      <c r="AYY340" s="1182"/>
      <c r="AYZ340" s="1177"/>
      <c r="AZA340" s="1182"/>
      <c r="AZB340" s="1182"/>
      <c r="AZC340" s="1182"/>
      <c r="AZD340" s="1182"/>
      <c r="AZE340" s="1182"/>
      <c r="AZF340" s="1182"/>
      <c r="AZG340" s="1182"/>
      <c r="AZH340" s="1182"/>
      <c r="AZI340" s="1182"/>
      <c r="AZJ340" s="1182"/>
      <c r="AZK340" s="1182"/>
      <c r="AZL340" s="1182"/>
      <c r="AZM340" s="1182"/>
      <c r="AZN340" s="1182"/>
      <c r="AZO340" s="1177"/>
      <c r="AZP340" s="1182"/>
      <c r="AZQ340" s="1182"/>
      <c r="AZR340" s="1182"/>
      <c r="AZS340" s="1182"/>
      <c r="AZT340" s="1182"/>
      <c r="AZU340" s="1182"/>
      <c r="AZV340" s="1182"/>
      <c r="AZW340" s="1182"/>
      <c r="AZX340" s="1182"/>
      <c r="AZY340" s="1182"/>
      <c r="AZZ340" s="1182"/>
      <c r="BAA340" s="1182"/>
      <c r="BAB340" s="1182"/>
      <c r="BAC340" s="1182"/>
      <c r="BAD340" s="1177"/>
      <c r="BAE340" s="1182"/>
      <c r="BAF340" s="1182"/>
      <c r="BAG340" s="1182"/>
      <c r="BAH340" s="1182"/>
      <c r="BAI340" s="1182"/>
      <c r="BAJ340" s="1182"/>
      <c r="BAK340" s="1182"/>
      <c r="BAL340" s="1182"/>
      <c r="BAM340" s="1182"/>
      <c r="BAN340" s="1182"/>
      <c r="BAO340" s="1182"/>
      <c r="BAP340" s="1182"/>
      <c r="BAQ340" s="1182"/>
      <c r="BAR340" s="1182"/>
      <c r="BAS340" s="1177"/>
      <c r="BAT340" s="1182"/>
      <c r="BAU340" s="1182"/>
      <c r="BAV340" s="1182"/>
      <c r="BAW340" s="1182"/>
      <c r="BAX340" s="1182"/>
      <c r="BAY340" s="1182"/>
      <c r="BAZ340" s="1182"/>
      <c r="BBA340" s="1182"/>
      <c r="BBB340" s="1182"/>
      <c r="BBC340" s="1182"/>
      <c r="BBD340" s="1182"/>
      <c r="BBE340" s="1182"/>
      <c r="BBF340" s="1182"/>
      <c r="BBG340" s="1182"/>
      <c r="BBH340" s="1177"/>
      <c r="BBI340" s="1182"/>
      <c r="BBJ340" s="1182"/>
      <c r="BBK340" s="1182"/>
      <c r="BBL340" s="1182"/>
      <c r="BBM340" s="1182"/>
      <c r="BBN340" s="1182"/>
      <c r="BBO340" s="1182"/>
      <c r="BBP340" s="1182"/>
      <c r="BBQ340" s="1182"/>
      <c r="BBR340" s="1182"/>
      <c r="BBS340" s="1182"/>
      <c r="BBT340" s="1182"/>
      <c r="BBU340" s="1182"/>
      <c r="BBV340" s="1182"/>
      <c r="BBW340" s="1177"/>
      <c r="BBX340" s="1182"/>
      <c r="BBY340" s="1182"/>
      <c r="BBZ340" s="1182"/>
      <c r="BCA340" s="1182"/>
      <c r="BCB340" s="1182"/>
      <c r="BCC340" s="1182"/>
      <c r="BCD340" s="1182"/>
      <c r="BCE340" s="1182"/>
      <c r="BCF340" s="1182"/>
      <c r="BCG340" s="1182"/>
      <c r="BCH340" s="1182"/>
      <c r="BCI340" s="1182"/>
      <c r="BCJ340" s="1182"/>
      <c r="BCK340" s="1182"/>
      <c r="BCL340" s="1177"/>
      <c r="BCM340" s="1182"/>
      <c r="BCN340" s="1182"/>
      <c r="BCO340" s="1182"/>
      <c r="BCP340" s="1182"/>
      <c r="BCQ340" s="1182"/>
      <c r="BCR340" s="1182"/>
      <c r="BCS340" s="1182"/>
      <c r="BCT340" s="1182"/>
      <c r="BCU340" s="1182"/>
      <c r="BCV340" s="1182"/>
      <c r="BCW340" s="1182"/>
      <c r="BCX340" s="1182"/>
      <c r="BCY340" s="1182"/>
      <c r="BCZ340" s="1182"/>
      <c r="BDA340" s="1177"/>
      <c r="BDB340" s="1182"/>
      <c r="BDC340" s="1182"/>
      <c r="BDD340" s="1182"/>
      <c r="BDE340" s="1182"/>
      <c r="BDF340" s="1182"/>
      <c r="BDG340" s="1182"/>
      <c r="BDH340" s="1182"/>
      <c r="BDI340" s="1182"/>
      <c r="BDJ340" s="1182"/>
      <c r="BDK340" s="1182"/>
      <c r="BDL340" s="1182"/>
      <c r="BDM340" s="1182"/>
      <c r="BDN340" s="1182"/>
      <c r="BDO340" s="1182"/>
      <c r="BDP340" s="1177"/>
      <c r="BDQ340" s="1182"/>
      <c r="BDR340" s="1182"/>
      <c r="BDS340" s="1182"/>
      <c r="BDT340" s="1182"/>
      <c r="BDU340" s="1182"/>
      <c r="BDV340" s="1182"/>
      <c r="BDW340" s="1182"/>
      <c r="BDX340" s="1182"/>
      <c r="BDY340" s="1182"/>
      <c r="BDZ340" s="1182"/>
      <c r="BEA340" s="1182"/>
      <c r="BEB340" s="1182"/>
      <c r="BEC340" s="1182"/>
      <c r="BED340" s="1182"/>
      <c r="BEE340" s="1177"/>
      <c r="BEF340" s="1182"/>
      <c r="BEG340" s="1182"/>
      <c r="BEH340" s="1182"/>
      <c r="BEI340" s="1182"/>
      <c r="BEJ340" s="1182"/>
      <c r="BEK340" s="1182"/>
      <c r="BEL340" s="1182"/>
      <c r="BEM340" s="1182"/>
      <c r="BEN340" s="1182"/>
      <c r="BEO340" s="1182"/>
      <c r="BEP340" s="1182"/>
      <c r="BEQ340" s="1182"/>
      <c r="BER340" s="1182"/>
      <c r="BES340" s="1182"/>
      <c r="BET340" s="1177"/>
      <c r="BEU340" s="1182"/>
      <c r="BEV340" s="1182"/>
      <c r="BEW340" s="1182"/>
      <c r="BEX340" s="1182"/>
      <c r="BEY340" s="1182"/>
      <c r="BEZ340" s="1182"/>
      <c r="BFA340" s="1182"/>
      <c r="BFB340" s="1182"/>
      <c r="BFC340" s="1182"/>
      <c r="BFD340" s="1182"/>
      <c r="BFE340" s="1182"/>
      <c r="BFF340" s="1182"/>
      <c r="BFG340" s="1182"/>
      <c r="BFH340" s="1182"/>
      <c r="BFI340" s="1177"/>
      <c r="BFJ340" s="1182"/>
      <c r="BFK340" s="1182"/>
      <c r="BFL340" s="1182"/>
      <c r="BFM340" s="1182"/>
      <c r="BFN340" s="1182"/>
      <c r="BFO340" s="1182"/>
      <c r="BFP340" s="1182"/>
      <c r="BFQ340" s="1182"/>
      <c r="BFR340" s="1182"/>
      <c r="BFS340" s="1182"/>
      <c r="BFT340" s="1182"/>
      <c r="BFU340" s="1182"/>
      <c r="BFV340" s="1182"/>
      <c r="BFW340" s="1182"/>
      <c r="BFX340" s="1177"/>
      <c r="BFY340" s="1182"/>
      <c r="BFZ340" s="1182"/>
      <c r="BGA340" s="1182"/>
      <c r="BGB340" s="1182"/>
      <c r="BGC340" s="1182"/>
      <c r="BGD340" s="1182"/>
      <c r="BGE340" s="1182"/>
      <c r="BGF340" s="1182"/>
      <c r="BGG340" s="1182"/>
      <c r="BGH340" s="1182"/>
      <c r="BGI340" s="1182"/>
      <c r="BGJ340" s="1182"/>
      <c r="BGK340" s="1182"/>
      <c r="BGL340" s="1182"/>
      <c r="BGM340" s="1177"/>
      <c r="BGN340" s="1182"/>
      <c r="BGO340" s="1182"/>
      <c r="BGP340" s="1182"/>
      <c r="BGQ340" s="1182"/>
      <c r="BGR340" s="1182"/>
      <c r="BGS340" s="1182"/>
      <c r="BGT340" s="1182"/>
      <c r="BGU340" s="1182"/>
      <c r="BGV340" s="1182"/>
      <c r="BGW340" s="1182"/>
      <c r="BGX340" s="1182"/>
      <c r="BGY340" s="1182"/>
      <c r="BGZ340" s="1182"/>
      <c r="BHA340" s="1182"/>
      <c r="BHB340" s="1177"/>
      <c r="BHC340" s="1182"/>
      <c r="BHD340" s="1182"/>
      <c r="BHE340" s="1182"/>
      <c r="BHF340" s="1182"/>
      <c r="BHG340" s="1182"/>
      <c r="BHH340" s="1182"/>
      <c r="BHI340" s="1182"/>
      <c r="BHJ340" s="1182"/>
      <c r="BHK340" s="1182"/>
      <c r="BHL340" s="1182"/>
      <c r="BHM340" s="1182"/>
      <c r="BHN340" s="1182"/>
      <c r="BHO340" s="1182"/>
      <c r="BHP340" s="1182"/>
      <c r="BHQ340" s="1177"/>
      <c r="BHR340" s="1182"/>
      <c r="BHS340" s="1182"/>
      <c r="BHT340" s="1182"/>
      <c r="BHU340" s="1182"/>
      <c r="BHV340" s="1182"/>
      <c r="BHW340" s="1182"/>
      <c r="BHX340" s="1182"/>
      <c r="BHY340" s="1182"/>
      <c r="BHZ340" s="1182"/>
      <c r="BIA340" s="1182"/>
      <c r="BIB340" s="1182"/>
      <c r="BIC340" s="1182"/>
      <c r="BID340" s="1182"/>
      <c r="BIE340" s="1182"/>
      <c r="BIF340" s="1177"/>
      <c r="BIG340" s="1182"/>
      <c r="BIH340" s="1182"/>
      <c r="BII340" s="1182"/>
      <c r="BIJ340" s="1182"/>
      <c r="BIK340" s="1182"/>
      <c r="BIL340" s="1182"/>
      <c r="BIM340" s="1182"/>
      <c r="BIN340" s="1182"/>
      <c r="BIO340" s="1182"/>
      <c r="BIP340" s="1182"/>
      <c r="BIQ340" s="1182"/>
      <c r="BIR340" s="1182"/>
      <c r="BIS340" s="1182"/>
      <c r="BIT340" s="1182"/>
      <c r="BIU340" s="1177"/>
      <c r="BIV340" s="1182"/>
      <c r="BIW340" s="1182"/>
      <c r="BIX340" s="1182"/>
      <c r="BIY340" s="1182"/>
      <c r="BIZ340" s="1182"/>
      <c r="BJA340" s="1182"/>
      <c r="BJB340" s="1182"/>
      <c r="BJC340" s="1182"/>
      <c r="BJD340" s="1182"/>
      <c r="BJE340" s="1182"/>
      <c r="BJF340" s="1182"/>
      <c r="BJG340" s="1182"/>
      <c r="BJH340" s="1182"/>
      <c r="BJI340" s="1182"/>
      <c r="BJJ340" s="1177"/>
      <c r="BJK340" s="1182"/>
      <c r="BJL340" s="1182"/>
      <c r="BJM340" s="1182"/>
      <c r="BJN340" s="1182"/>
      <c r="BJO340" s="1182"/>
      <c r="BJP340" s="1182"/>
      <c r="BJQ340" s="1182"/>
      <c r="BJR340" s="1182"/>
      <c r="BJS340" s="1182"/>
      <c r="BJT340" s="1182"/>
      <c r="BJU340" s="1182"/>
      <c r="BJV340" s="1182"/>
      <c r="BJW340" s="1182"/>
      <c r="BJX340" s="1182"/>
      <c r="BJY340" s="1177"/>
      <c r="BJZ340" s="1182"/>
      <c r="BKA340" s="1182"/>
      <c r="BKB340" s="1182"/>
      <c r="BKC340" s="1182"/>
      <c r="BKD340" s="1182"/>
      <c r="BKE340" s="1182"/>
      <c r="BKF340" s="1182"/>
      <c r="BKG340" s="1182"/>
      <c r="BKH340" s="1182"/>
      <c r="BKI340" s="1182"/>
      <c r="BKJ340" s="1182"/>
      <c r="BKK340" s="1182"/>
      <c r="BKL340" s="1182"/>
      <c r="BKM340" s="1182"/>
      <c r="BKN340" s="1177"/>
      <c r="BKO340" s="1182"/>
      <c r="BKP340" s="1182"/>
      <c r="BKQ340" s="1182"/>
      <c r="BKR340" s="1182"/>
      <c r="BKS340" s="1182"/>
      <c r="BKT340" s="1182"/>
      <c r="BKU340" s="1182"/>
      <c r="BKV340" s="1182"/>
      <c r="BKW340" s="1182"/>
      <c r="BKX340" s="1182"/>
      <c r="BKY340" s="1182"/>
      <c r="BKZ340" s="1182"/>
      <c r="BLA340" s="1182"/>
      <c r="BLB340" s="1182"/>
      <c r="BLC340" s="1177"/>
      <c r="BLD340" s="1182"/>
      <c r="BLE340" s="1182"/>
      <c r="BLF340" s="1182"/>
      <c r="BLG340" s="1182"/>
      <c r="BLH340" s="1182"/>
      <c r="BLI340" s="1182"/>
      <c r="BLJ340" s="1182"/>
      <c r="BLK340" s="1182"/>
      <c r="BLL340" s="1182"/>
      <c r="BLM340" s="1182"/>
      <c r="BLN340" s="1182"/>
      <c r="BLO340" s="1182"/>
      <c r="BLP340" s="1182"/>
      <c r="BLQ340" s="1182"/>
      <c r="BLR340" s="1177"/>
      <c r="BLS340" s="1182"/>
      <c r="BLT340" s="1182"/>
      <c r="BLU340" s="1182"/>
      <c r="BLV340" s="1182"/>
      <c r="BLW340" s="1182"/>
      <c r="BLX340" s="1182"/>
      <c r="BLY340" s="1182"/>
      <c r="BLZ340" s="1182"/>
      <c r="BMA340" s="1182"/>
      <c r="BMB340" s="1182"/>
      <c r="BMC340" s="1182"/>
      <c r="BMD340" s="1182"/>
      <c r="BME340" s="1182"/>
      <c r="BMF340" s="1182"/>
      <c r="BMG340" s="1177"/>
      <c r="BMH340" s="1182"/>
      <c r="BMI340" s="1182"/>
      <c r="BMJ340" s="1182"/>
      <c r="BMK340" s="1182"/>
      <c r="BML340" s="1182"/>
      <c r="BMM340" s="1182"/>
      <c r="BMN340" s="1182"/>
      <c r="BMO340" s="1182"/>
      <c r="BMP340" s="1182"/>
      <c r="BMQ340" s="1182"/>
      <c r="BMR340" s="1182"/>
      <c r="BMS340" s="1182"/>
      <c r="BMT340" s="1182"/>
      <c r="BMU340" s="1182"/>
      <c r="BMV340" s="1177"/>
      <c r="BMW340" s="1182"/>
      <c r="BMX340" s="1182"/>
      <c r="BMY340" s="1182"/>
      <c r="BMZ340" s="1182"/>
      <c r="BNA340" s="1182"/>
      <c r="BNB340" s="1182"/>
      <c r="BNC340" s="1182"/>
      <c r="BND340" s="1182"/>
      <c r="BNE340" s="1182"/>
      <c r="BNF340" s="1182"/>
      <c r="BNG340" s="1182"/>
      <c r="BNH340" s="1182"/>
      <c r="BNI340" s="1182"/>
      <c r="BNJ340" s="1182"/>
      <c r="BNK340" s="1177"/>
      <c r="BNL340" s="1182"/>
      <c r="BNM340" s="1182"/>
      <c r="BNN340" s="1182"/>
      <c r="BNO340" s="1182"/>
      <c r="BNP340" s="1182"/>
      <c r="BNQ340" s="1182"/>
      <c r="BNR340" s="1182"/>
      <c r="BNS340" s="1182"/>
      <c r="BNT340" s="1182"/>
      <c r="BNU340" s="1182"/>
      <c r="BNV340" s="1182"/>
      <c r="BNW340" s="1182"/>
      <c r="BNX340" s="1182"/>
      <c r="BNY340" s="1182"/>
      <c r="BNZ340" s="1177"/>
      <c r="BOA340" s="1182"/>
      <c r="BOB340" s="1182"/>
      <c r="BOC340" s="1182"/>
      <c r="BOD340" s="1182"/>
      <c r="BOE340" s="1182"/>
      <c r="BOF340" s="1182"/>
      <c r="BOG340" s="1182"/>
      <c r="BOH340" s="1182"/>
      <c r="BOI340" s="1182"/>
      <c r="BOJ340" s="1182"/>
      <c r="BOK340" s="1182"/>
      <c r="BOL340" s="1182"/>
      <c r="BOM340" s="1182"/>
      <c r="BON340" s="1182"/>
      <c r="BOO340" s="1177"/>
      <c r="BOP340" s="1182"/>
      <c r="BOQ340" s="1182"/>
      <c r="BOR340" s="1182"/>
      <c r="BOS340" s="1182"/>
      <c r="BOT340" s="1182"/>
      <c r="BOU340" s="1182"/>
      <c r="BOV340" s="1182"/>
      <c r="BOW340" s="1182"/>
      <c r="BOX340" s="1182"/>
      <c r="BOY340" s="1182"/>
      <c r="BOZ340" s="1182"/>
      <c r="BPA340" s="1182"/>
      <c r="BPB340" s="1182"/>
      <c r="BPC340" s="1182"/>
      <c r="BPD340" s="1177"/>
      <c r="BPE340" s="1182"/>
      <c r="BPF340" s="1182"/>
      <c r="BPG340" s="1182"/>
      <c r="BPH340" s="1182"/>
      <c r="BPI340" s="1182"/>
      <c r="BPJ340" s="1182"/>
      <c r="BPK340" s="1182"/>
      <c r="BPL340" s="1182"/>
      <c r="BPM340" s="1182"/>
      <c r="BPN340" s="1182"/>
      <c r="BPO340" s="1182"/>
      <c r="BPP340" s="1182"/>
      <c r="BPQ340" s="1182"/>
      <c r="BPR340" s="1182"/>
      <c r="BPS340" s="1177"/>
      <c r="BPT340" s="1182"/>
      <c r="BPU340" s="1182"/>
      <c r="BPV340" s="1182"/>
      <c r="BPW340" s="1182"/>
      <c r="BPX340" s="1182"/>
      <c r="BPY340" s="1182"/>
      <c r="BPZ340" s="1182"/>
      <c r="BQA340" s="1182"/>
      <c r="BQB340" s="1182"/>
      <c r="BQC340" s="1182"/>
      <c r="BQD340" s="1182"/>
      <c r="BQE340" s="1182"/>
      <c r="BQF340" s="1182"/>
      <c r="BQG340" s="1182"/>
      <c r="BQH340" s="1177"/>
      <c r="BQI340" s="1182"/>
      <c r="BQJ340" s="1182"/>
      <c r="BQK340" s="1182"/>
      <c r="BQL340" s="1182"/>
      <c r="BQM340" s="1182"/>
      <c r="BQN340" s="1182"/>
      <c r="BQO340" s="1182"/>
      <c r="BQP340" s="1182"/>
      <c r="BQQ340" s="1182"/>
      <c r="BQR340" s="1182"/>
      <c r="BQS340" s="1182"/>
      <c r="BQT340" s="1182"/>
      <c r="BQU340" s="1182"/>
      <c r="BQV340" s="1182"/>
      <c r="BQW340" s="1177"/>
      <c r="BQX340" s="1182"/>
      <c r="BQY340" s="1182"/>
      <c r="BQZ340" s="1182"/>
      <c r="BRA340" s="1182"/>
      <c r="BRB340" s="1182"/>
      <c r="BRC340" s="1182"/>
      <c r="BRD340" s="1182"/>
      <c r="BRE340" s="1182"/>
      <c r="BRF340" s="1182"/>
      <c r="BRG340" s="1182"/>
      <c r="BRH340" s="1182"/>
      <c r="BRI340" s="1182"/>
      <c r="BRJ340" s="1182"/>
      <c r="BRK340" s="1182"/>
      <c r="BRL340" s="1177"/>
      <c r="BRM340" s="1182"/>
      <c r="BRN340" s="1182"/>
      <c r="BRO340" s="1182"/>
      <c r="BRP340" s="1182"/>
      <c r="BRQ340" s="1182"/>
      <c r="BRR340" s="1182"/>
      <c r="BRS340" s="1182"/>
      <c r="BRT340" s="1182"/>
      <c r="BRU340" s="1182"/>
      <c r="BRV340" s="1182"/>
      <c r="BRW340" s="1182"/>
      <c r="BRX340" s="1182"/>
      <c r="BRY340" s="1182"/>
      <c r="BRZ340" s="1182"/>
      <c r="BSA340" s="1177"/>
      <c r="BSB340" s="1182"/>
      <c r="BSC340" s="1182"/>
      <c r="BSD340" s="1182"/>
      <c r="BSE340" s="1182"/>
      <c r="BSF340" s="1182"/>
      <c r="BSG340" s="1182"/>
      <c r="BSH340" s="1182"/>
      <c r="BSI340" s="1182"/>
      <c r="BSJ340" s="1182"/>
      <c r="BSK340" s="1182"/>
      <c r="BSL340" s="1182"/>
      <c r="BSM340" s="1182"/>
      <c r="BSN340" s="1182"/>
      <c r="BSO340" s="1182"/>
      <c r="BSP340" s="1177"/>
      <c r="BSQ340" s="1182"/>
      <c r="BSR340" s="1182"/>
      <c r="BSS340" s="1182"/>
      <c r="BST340" s="1182"/>
      <c r="BSU340" s="1182"/>
      <c r="BSV340" s="1182"/>
      <c r="BSW340" s="1182"/>
      <c r="BSX340" s="1182"/>
      <c r="BSY340" s="1182"/>
      <c r="BSZ340" s="1182"/>
      <c r="BTA340" s="1182"/>
      <c r="BTB340" s="1182"/>
      <c r="BTC340" s="1182"/>
      <c r="BTD340" s="1182"/>
      <c r="BTE340" s="1177"/>
      <c r="BTF340" s="1182"/>
      <c r="BTG340" s="1182"/>
      <c r="BTH340" s="1182"/>
      <c r="BTI340" s="1182"/>
      <c r="BTJ340" s="1182"/>
      <c r="BTK340" s="1182"/>
      <c r="BTL340" s="1182"/>
      <c r="BTM340" s="1182"/>
      <c r="BTN340" s="1182"/>
      <c r="BTO340" s="1182"/>
      <c r="BTP340" s="1182"/>
      <c r="BTQ340" s="1182"/>
      <c r="BTR340" s="1182"/>
      <c r="BTS340" s="1182"/>
      <c r="BTT340" s="1177"/>
      <c r="BTU340" s="1182"/>
      <c r="BTV340" s="1182"/>
      <c r="BTW340" s="1182"/>
      <c r="BTX340" s="1182"/>
      <c r="BTY340" s="1182"/>
      <c r="BTZ340" s="1182"/>
      <c r="BUA340" s="1182"/>
      <c r="BUB340" s="1182"/>
      <c r="BUC340" s="1182"/>
      <c r="BUD340" s="1182"/>
      <c r="BUE340" s="1182"/>
      <c r="BUF340" s="1182"/>
      <c r="BUG340" s="1182"/>
      <c r="BUH340" s="1182"/>
      <c r="BUI340" s="1177"/>
      <c r="BUJ340" s="1182"/>
      <c r="BUK340" s="1182"/>
      <c r="BUL340" s="1182"/>
      <c r="BUM340" s="1182"/>
      <c r="BUN340" s="1182"/>
      <c r="BUO340" s="1182"/>
      <c r="BUP340" s="1182"/>
      <c r="BUQ340" s="1182"/>
      <c r="BUR340" s="1182"/>
      <c r="BUS340" s="1182"/>
      <c r="BUT340" s="1182"/>
      <c r="BUU340" s="1182"/>
      <c r="BUV340" s="1182"/>
      <c r="BUW340" s="1182"/>
      <c r="BUX340" s="1177"/>
      <c r="BUY340" s="1182"/>
      <c r="BUZ340" s="1182"/>
      <c r="BVA340" s="1182"/>
      <c r="BVB340" s="1182"/>
      <c r="BVC340" s="1182"/>
      <c r="BVD340" s="1182"/>
      <c r="BVE340" s="1182"/>
      <c r="BVF340" s="1182"/>
      <c r="BVG340" s="1182"/>
      <c r="BVH340" s="1182"/>
      <c r="BVI340" s="1182"/>
      <c r="BVJ340" s="1182"/>
      <c r="BVK340" s="1182"/>
      <c r="BVL340" s="1182"/>
      <c r="BVM340" s="1177"/>
      <c r="BVN340" s="1182"/>
      <c r="BVO340" s="1182"/>
      <c r="BVP340" s="1182"/>
      <c r="BVQ340" s="1182"/>
      <c r="BVR340" s="1182"/>
      <c r="BVS340" s="1182"/>
      <c r="BVT340" s="1182"/>
      <c r="BVU340" s="1182"/>
      <c r="BVV340" s="1182"/>
      <c r="BVW340" s="1182"/>
      <c r="BVX340" s="1182"/>
      <c r="BVY340" s="1182"/>
      <c r="BVZ340" s="1182"/>
      <c r="BWA340" s="1182"/>
      <c r="BWB340" s="1177"/>
      <c r="BWC340" s="1182"/>
      <c r="BWD340" s="1182"/>
      <c r="BWE340" s="1182"/>
      <c r="BWF340" s="1182"/>
      <c r="BWG340" s="1182"/>
      <c r="BWH340" s="1182"/>
      <c r="BWI340" s="1182"/>
      <c r="BWJ340" s="1182"/>
      <c r="BWK340" s="1182"/>
      <c r="BWL340" s="1182"/>
      <c r="BWM340" s="1182"/>
      <c r="BWN340" s="1182"/>
      <c r="BWO340" s="1182"/>
      <c r="BWP340" s="1182"/>
      <c r="BWQ340" s="1177"/>
      <c r="BWR340" s="1182"/>
      <c r="BWS340" s="1182"/>
      <c r="BWT340" s="1182"/>
      <c r="BWU340" s="1182"/>
      <c r="BWV340" s="1182"/>
      <c r="BWW340" s="1182"/>
      <c r="BWX340" s="1182"/>
      <c r="BWY340" s="1182"/>
      <c r="BWZ340" s="1182"/>
      <c r="BXA340" s="1182"/>
      <c r="BXB340" s="1182"/>
      <c r="BXC340" s="1182"/>
      <c r="BXD340" s="1182"/>
      <c r="BXE340" s="1182"/>
      <c r="BXF340" s="1177"/>
      <c r="BXG340" s="1182"/>
      <c r="BXH340" s="1182"/>
      <c r="BXI340" s="1182"/>
      <c r="BXJ340" s="1182"/>
      <c r="BXK340" s="1182"/>
      <c r="BXL340" s="1182"/>
      <c r="BXM340" s="1182"/>
      <c r="BXN340" s="1182"/>
      <c r="BXO340" s="1182"/>
      <c r="BXP340" s="1182"/>
      <c r="BXQ340" s="1182"/>
      <c r="BXR340" s="1182"/>
      <c r="BXS340" s="1182"/>
      <c r="BXT340" s="1182"/>
      <c r="BXU340" s="1177"/>
      <c r="BXV340" s="1182"/>
      <c r="BXW340" s="1182"/>
      <c r="BXX340" s="1182"/>
      <c r="BXY340" s="1182"/>
      <c r="BXZ340" s="1182"/>
      <c r="BYA340" s="1182"/>
      <c r="BYB340" s="1182"/>
      <c r="BYC340" s="1182"/>
      <c r="BYD340" s="1182"/>
      <c r="BYE340" s="1182"/>
      <c r="BYF340" s="1182"/>
      <c r="BYG340" s="1182"/>
      <c r="BYH340" s="1182"/>
      <c r="BYI340" s="1182"/>
      <c r="BYJ340" s="1177"/>
      <c r="BYK340" s="1182"/>
      <c r="BYL340" s="1182"/>
      <c r="BYM340" s="1182"/>
      <c r="BYN340" s="1182"/>
      <c r="BYO340" s="1182"/>
      <c r="BYP340" s="1182"/>
      <c r="BYQ340" s="1182"/>
      <c r="BYR340" s="1182"/>
      <c r="BYS340" s="1182"/>
      <c r="BYT340" s="1182"/>
      <c r="BYU340" s="1182"/>
      <c r="BYV340" s="1182"/>
      <c r="BYW340" s="1182"/>
      <c r="BYX340" s="1182"/>
      <c r="BYY340" s="1177"/>
      <c r="BYZ340" s="1182"/>
      <c r="BZA340" s="1182"/>
      <c r="BZB340" s="1182"/>
      <c r="BZC340" s="1182"/>
      <c r="BZD340" s="1182"/>
      <c r="BZE340" s="1182"/>
      <c r="BZF340" s="1182"/>
      <c r="BZG340" s="1182"/>
      <c r="BZH340" s="1182"/>
      <c r="BZI340" s="1182"/>
      <c r="BZJ340" s="1182"/>
      <c r="BZK340" s="1182"/>
      <c r="BZL340" s="1182"/>
      <c r="BZM340" s="1182"/>
      <c r="BZN340" s="1177"/>
      <c r="BZO340" s="1182"/>
      <c r="BZP340" s="1182"/>
      <c r="BZQ340" s="1182"/>
      <c r="BZR340" s="1182"/>
      <c r="BZS340" s="1182"/>
      <c r="BZT340" s="1182"/>
      <c r="BZU340" s="1182"/>
      <c r="BZV340" s="1182"/>
      <c r="BZW340" s="1182"/>
      <c r="BZX340" s="1182"/>
      <c r="BZY340" s="1182"/>
      <c r="BZZ340" s="1182"/>
      <c r="CAA340" s="1182"/>
      <c r="CAB340" s="1182"/>
      <c r="CAC340" s="1177"/>
      <c r="CAD340" s="1182"/>
      <c r="CAE340" s="1182"/>
      <c r="CAF340" s="1182"/>
      <c r="CAG340" s="1182"/>
      <c r="CAH340" s="1182"/>
      <c r="CAI340" s="1182"/>
      <c r="CAJ340" s="1182"/>
      <c r="CAK340" s="1182"/>
      <c r="CAL340" s="1182"/>
      <c r="CAM340" s="1182"/>
      <c r="CAN340" s="1182"/>
      <c r="CAO340" s="1182"/>
      <c r="CAP340" s="1182"/>
      <c r="CAQ340" s="1182"/>
      <c r="CAR340" s="1177"/>
      <c r="CAS340" s="1182"/>
      <c r="CAT340" s="1182"/>
      <c r="CAU340" s="1182"/>
      <c r="CAV340" s="1182"/>
      <c r="CAW340" s="1182"/>
      <c r="CAX340" s="1182"/>
      <c r="CAY340" s="1182"/>
      <c r="CAZ340" s="1182"/>
      <c r="CBA340" s="1182"/>
      <c r="CBB340" s="1182"/>
      <c r="CBC340" s="1182"/>
      <c r="CBD340" s="1182"/>
      <c r="CBE340" s="1182"/>
      <c r="CBF340" s="1182"/>
      <c r="CBG340" s="1177"/>
      <c r="CBH340" s="1182"/>
      <c r="CBI340" s="1182"/>
      <c r="CBJ340" s="1182"/>
      <c r="CBK340" s="1182"/>
      <c r="CBL340" s="1182"/>
      <c r="CBM340" s="1182"/>
      <c r="CBN340" s="1182"/>
      <c r="CBO340" s="1182"/>
      <c r="CBP340" s="1182"/>
      <c r="CBQ340" s="1182"/>
      <c r="CBR340" s="1182"/>
      <c r="CBS340" s="1182"/>
      <c r="CBT340" s="1182"/>
      <c r="CBU340" s="1182"/>
      <c r="CBV340" s="1177"/>
      <c r="CBW340" s="1182"/>
      <c r="CBX340" s="1182"/>
      <c r="CBY340" s="1182"/>
      <c r="CBZ340" s="1182"/>
      <c r="CCA340" s="1182"/>
      <c r="CCB340" s="1182"/>
      <c r="CCC340" s="1182"/>
      <c r="CCD340" s="1182"/>
      <c r="CCE340" s="1182"/>
      <c r="CCF340" s="1182"/>
      <c r="CCG340" s="1182"/>
      <c r="CCH340" s="1182"/>
      <c r="CCI340" s="1182"/>
      <c r="CCJ340" s="1182"/>
      <c r="CCK340" s="1177"/>
      <c r="CCL340" s="1182"/>
      <c r="CCM340" s="1182"/>
      <c r="CCN340" s="1182"/>
      <c r="CCO340" s="1182"/>
      <c r="CCP340" s="1182"/>
      <c r="CCQ340" s="1182"/>
      <c r="CCR340" s="1182"/>
      <c r="CCS340" s="1182"/>
      <c r="CCT340" s="1182"/>
      <c r="CCU340" s="1182"/>
      <c r="CCV340" s="1182"/>
      <c r="CCW340" s="1182"/>
      <c r="CCX340" s="1182"/>
      <c r="CCY340" s="1182"/>
      <c r="CCZ340" s="1177"/>
      <c r="CDA340" s="1182"/>
      <c r="CDB340" s="1182"/>
      <c r="CDC340" s="1182"/>
      <c r="CDD340" s="1182"/>
      <c r="CDE340" s="1182"/>
      <c r="CDF340" s="1182"/>
      <c r="CDG340" s="1182"/>
      <c r="CDH340" s="1182"/>
      <c r="CDI340" s="1182"/>
      <c r="CDJ340" s="1182"/>
      <c r="CDK340" s="1182"/>
      <c r="CDL340" s="1182"/>
      <c r="CDM340" s="1182"/>
      <c r="CDN340" s="1182"/>
      <c r="CDO340" s="1177"/>
      <c r="CDP340" s="1182"/>
      <c r="CDQ340" s="1182"/>
      <c r="CDR340" s="1182"/>
      <c r="CDS340" s="1182"/>
      <c r="CDT340" s="1182"/>
      <c r="CDU340" s="1182"/>
      <c r="CDV340" s="1182"/>
      <c r="CDW340" s="1182"/>
      <c r="CDX340" s="1182"/>
      <c r="CDY340" s="1182"/>
      <c r="CDZ340" s="1182"/>
      <c r="CEA340" s="1182"/>
      <c r="CEB340" s="1182"/>
      <c r="CEC340" s="1182"/>
      <c r="CED340" s="1177"/>
      <c r="CEE340" s="1182"/>
      <c r="CEF340" s="1182"/>
      <c r="CEG340" s="1182"/>
      <c r="CEH340" s="1182"/>
      <c r="CEI340" s="1182"/>
      <c r="CEJ340" s="1182"/>
      <c r="CEK340" s="1182"/>
      <c r="CEL340" s="1182"/>
      <c r="CEM340" s="1182"/>
      <c r="CEN340" s="1182"/>
      <c r="CEO340" s="1182"/>
      <c r="CEP340" s="1182"/>
      <c r="CEQ340" s="1182"/>
      <c r="CER340" s="1182"/>
      <c r="CES340" s="1177"/>
      <c r="CET340" s="1182"/>
      <c r="CEU340" s="1182"/>
      <c r="CEV340" s="1182"/>
      <c r="CEW340" s="1182"/>
      <c r="CEX340" s="1182"/>
      <c r="CEY340" s="1182"/>
      <c r="CEZ340" s="1182"/>
      <c r="CFA340" s="1182"/>
      <c r="CFB340" s="1182"/>
      <c r="CFC340" s="1182"/>
      <c r="CFD340" s="1182"/>
      <c r="CFE340" s="1182"/>
      <c r="CFF340" s="1182"/>
      <c r="CFG340" s="1182"/>
      <c r="CFH340" s="1177"/>
      <c r="CFI340" s="1182"/>
      <c r="CFJ340" s="1182"/>
      <c r="CFK340" s="1182"/>
      <c r="CFL340" s="1182"/>
      <c r="CFM340" s="1182"/>
      <c r="CFN340" s="1182"/>
      <c r="CFO340" s="1182"/>
      <c r="CFP340" s="1182"/>
      <c r="CFQ340" s="1182"/>
      <c r="CFR340" s="1182"/>
      <c r="CFS340" s="1182"/>
      <c r="CFT340" s="1182"/>
      <c r="CFU340" s="1182"/>
      <c r="CFV340" s="1182"/>
      <c r="CFW340" s="1177"/>
      <c r="CFX340" s="1182"/>
      <c r="CFY340" s="1182"/>
      <c r="CFZ340" s="1182"/>
      <c r="CGA340" s="1182"/>
      <c r="CGB340" s="1182"/>
      <c r="CGC340" s="1182"/>
      <c r="CGD340" s="1182"/>
      <c r="CGE340" s="1182"/>
      <c r="CGF340" s="1182"/>
      <c r="CGG340" s="1182"/>
      <c r="CGH340" s="1182"/>
      <c r="CGI340" s="1182"/>
      <c r="CGJ340" s="1182"/>
      <c r="CGK340" s="1182"/>
      <c r="CGL340" s="1177"/>
      <c r="CGM340" s="1182"/>
      <c r="CGN340" s="1182"/>
      <c r="CGO340" s="1182"/>
      <c r="CGP340" s="1182"/>
      <c r="CGQ340" s="1182"/>
      <c r="CGR340" s="1182"/>
      <c r="CGS340" s="1182"/>
      <c r="CGT340" s="1182"/>
      <c r="CGU340" s="1182"/>
      <c r="CGV340" s="1182"/>
      <c r="CGW340" s="1182"/>
      <c r="CGX340" s="1182"/>
      <c r="CGY340" s="1182"/>
      <c r="CGZ340" s="1182"/>
      <c r="CHA340" s="1177"/>
      <c r="CHB340" s="1182"/>
      <c r="CHC340" s="1182"/>
      <c r="CHD340" s="1182"/>
      <c r="CHE340" s="1182"/>
      <c r="CHF340" s="1182"/>
      <c r="CHG340" s="1182"/>
      <c r="CHH340" s="1182"/>
      <c r="CHI340" s="1182"/>
      <c r="CHJ340" s="1182"/>
      <c r="CHK340" s="1182"/>
      <c r="CHL340" s="1182"/>
      <c r="CHM340" s="1182"/>
      <c r="CHN340" s="1182"/>
      <c r="CHO340" s="1182"/>
      <c r="CHP340" s="1177"/>
      <c r="CHQ340" s="1182"/>
      <c r="CHR340" s="1182"/>
      <c r="CHS340" s="1182"/>
      <c r="CHT340" s="1182"/>
      <c r="CHU340" s="1182"/>
      <c r="CHV340" s="1182"/>
      <c r="CHW340" s="1182"/>
      <c r="CHX340" s="1182"/>
      <c r="CHY340" s="1182"/>
      <c r="CHZ340" s="1182"/>
      <c r="CIA340" s="1182"/>
      <c r="CIB340" s="1182"/>
      <c r="CIC340" s="1182"/>
      <c r="CID340" s="1182"/>
      <c r="CIE340" s="1177"/>
      <c r="CIF340" s="1182"/>
      <c r="CIG340" s="1182"/>
      <c r="CIH340" s="1182"/>
      <c r="CII340" s="1182"/>
      <c r="CIJ340" s="1182"/>
      <c r="CIK340" s="1182"/>
      <c r="CIL340" s="1182"/>
      <c r="CIM340" s="1182"/>
      <c r="CIN340" s="1182"/>
      <c r="CIO340" s="1182"/>
      <c r="CIP340" s="1182"/>
      <c r="CIQ340" s="1182"/>
      <c r="CIR340" s="1182"/>
      <c r="CIS340" s="1182"/>
      <c r="CIT340" s="1177"/>
      <c r="CIU340" s="1182"/>
      <c r="CIV340" s="1182"/>
      <c r="CIW340" s="1182"/>
      <c r="CIX340" s="1182"/>
      <c r="CIY340" s="1182"/>
      <c r="CIZ340" s="1182"/>
      <c r="CJA340" s="1182"/>
      <c r="CJB340" s="1182"/>
      <c r="CJC340" s="1182"/>
      <c r="CJD340" s="1182"/>
      <c r="CJE340" s="1182"/>
      <c r="CJF340" s="1182"/>
      <c r="CJG340" s="1182"/>
      <c r="CJH340" s="1182"/>
      <c r="CJI340" s="1177"/>
      <c r="CJJ340" s="1182"/>
      <c r="CJK340" s="1182"/>
      <c r="CJL340" s="1182"/>
      <c r="CJM340" s="1182"/>
      <c r="CJN340" s="1182"/>
      <c r="CJO340" s="1182"/>
      <c r="CJP340" s="1182"/>
      <c r="CJQ340" s="1182"/>
      <c r="CJR340" s="1182"/>
      <c r="CJS340" s="1182"/>
      <c r="CJT340" s="1182"/>
      <c r="CJU340" s="1182"/>
      <c r="CJV340" s="1182"/>
      <c r="CJW340" s="1182"/>
      <c r="CJX340" s="1177"/>
      <c r="CJY340" s="1182"/>
      <c r="CJZ340" s="1182"/>
      <c r="CKA340" s="1182"/>
      <c r="CKB340" s="1182"/>
      <c r="CKC340" s="1182"/>
      <c r="CKD340" s="1182"/>
      <c r="CKE340" s="1182"/>
      <c r="CKF340" s="1182"/>
      <c r="CKG340" s="1182"/>
      <c r="CKH340" s="1182"/>
      <c r="CKI340" s="1182"/>
      <c r="CKJ340" s="1182"/>
      <c r="CKK340" s="1182"/>
      <c r="CKL340" s="1182"/>
      <c r="CKM340" s="1177"/>
      <c r="CKN340" s="1182"/>
      <c r="CKO340" s="1182"/>
      <c r="CKP340" s="1182"/>
      <c r="CKQ340" s="1182"/>
      <c r="CKR340" s="1182"/>
      <c r="CKS340" s="1182"/>
      <c r="CKT340" s="1182"/>
      <c r="CKU340" s="1182"/>
      <c r="CKV340" s="1182"/>
      <c r="CKW340" s="1182"/>
      <c r="CKX340" s="1182"/>
      <c r="CKY340" s="1182"/>
      <c r="CKZ340" s="1182"/>
      <c r="CLA340" s="1182"/>
      <c r="CLB340" s="1177"/>
      <c r="CLC340" s="1182"/>
      <c r="CLD340" s="1182"/>
      <c r="CLE340" s="1182"/>
      <c r="CLF340" s="1182"/>
      <c r="CLG340" s="1182"/>
      <c r="CLH340" s="1182"/>
      <c r="CLI340" s="1182"/>
      <c r="CLJ340" s="1182"/>
      <c r="CLK340" s="1182"/>
      <c r="CLL340" s="1182"/>
      <c r="CLM340" s="1182"/>
      <c r="CLN340" s="1182"/>
      <c r="CLO340" s="1182"/>
      <c r="CLP340" s="1182"/>
      <c r="CLQ340" s="1177"/>
      <c r="CLR340" s="1182"/>
      <c r="CLS340" s="1182"/>
      <c r="CLT340" s="1182"/>
      <c r="CLU340" s="1182"/>
      <c r="CLV340" s="1182"/>
      <c r="CLW340" s="1182"/>
      <c r="CLX340" s="1182"/>
      <c r="CLY340" s="1182"/>
      <c r="CLZ340" s="1182"/>
      <c r="CMA340" s="1182"/>
      <c r="CMB340" s="1182"/>
      <c r="CMC340" s="1182"/>
      <c r="CMD340" s="1182"/>
      <c r="CME340" s="1182"/>
      <c r="CMF340" s="1177"/>
      <c r="CMG340" s="1182"/>
      <c r="CMH340" s="1182"/>
      <c r="CMI340" s="1182"/>
      <c r="CMJ340" s="1182"/>
      <c r="CMK340" s="1182"/>
      <c r="CML340" s="1182"/>
      <c r="CMM340" s="1182"/>
      <c r="CMN340" s="1182"/>
      <c r="CMO340" s="1182"/>
      <c r="CMP340" s="1182"/>
      <c r="CMQ340" s="1182"/>
      <c r="CMR340" s="1182"/>
      <c r="CMS340" s="1182"/>
      <c r="CMT340" s="1182"/>
      <c r="CMU340" s="1177"/>
      <c r="CMV340" s="1182"/>
      <c r="CMW340" s="1182"/>
      <c r="CMX340" s="1182"/>
      <c r="CMY340" s="1182"/>
      <c r="CMZ340" s="1182"/>
      <c r="CNA340" s="1182"/>
      <c r="CNB340" s="1182"/>
      <c r="CNC340" s="1182"/>
      <c r="CND340" s="1182"/>
      <c r="CNE340" s="1182"/>
      <c r="CNF340" s="1182"/>
      <c r="CNG340" s="1182"/>
      <c r="CNH340" s="1182"/>
      <c r="CNI340" s="1182"/>
      <c r="CNJ340" s="1177"/>
      <c r="CNK340" s="1182"/>
      <c r="CNL340" s="1182"/>
      <c r="CNM340" s="1182"/>
      <c r="CNN340" s="1182"/>
      <c r="CNO340" s="1182"/>
      <c r="CNP340" s="1182"/>
      <c r="CNQ340" s="1182"/>
      <c r="CNR340" s="1182"/>
      <c r="CNS340" s="1182"/>
      <c r="CNT340" s="1182"/>
      <c r="CNU340" s="1182"/>
      <c r="CNV340" s="1182"/>
      <c r="CNW340" s="1182"/>
      <c r="CNX340" s="1182"/>
      <c r="CNY340" s="1177"/>
      <c r="CNZ340" s="1182"/>
      <c r="COA340" s="1182"/>
      <c r="COB340" s="1182"/>
      <c r="COC340" s="1182"/>
      <c r="COD340" s="1182"/>
      <c r="COE340" s="1182"/>
      <c r="COF340" s="1182"/>
      <c r="COG340" s="1182"/>
      <c r="COH340" s="1182"/>
      <c r="COI340" s="1182"/>
      <c r="COJ340" s="1182"/>
      <c r="COK340" s="1182"/>
      <c r="COL340" s="1182"/>
      <c r="COM340" s="1182"/>
      <c r="CON340" s="1177"/>
      <c r="COO340" s="1182"/>
      <c r="COP340" s="1182"/>
      <c r="COQ340" s="1182"/>
      <c r="COR340" s="1182"/>
      <c r="COS340" s="1182"/>
      <c r="COT340" s="1182"/>
      <c r="COU340" s="1182"/>
      <c r="COV340" s="1182"/>
      <c r="COW340" s="1182"/>
      <c r="COX340" s="1182"/>
      <c r="COY340" s="1182"/>
      <c r="COZ340" s="1182"/>
      <c r="CPA340" s="1182"/>
      <c r="CPB340" s="1182"/>
      <c r="CPC340" s="1177"/>
      <c r="CPD340" s="1182"/>
      <c r="CPE340" s="1182"/>
      <c r="CPF340" s="1182"/>
      <c r="CPG340" s="1182"/>
      <c r="CPH340" s="1182"/>
      <c r="CPI340" s="1182"/>
      <c r="CPJ340" s="1182"/>
      <c r="CPK340" s="1182"/>
      <c r="CPL340" s="1182"/>
      <c r="CPM340" s="1182"/>
      <c r="CPN340" s="1182"/>
      <c r="CPO340" s="1182"/>
      <c r="CPP340" s="1182"/>
      <c r="CPQ340" s="1182"/>
      <c r="CPR340" s="1177"/>
      <c r="CPS340" s="1182"/>
      <c r="CPT340" s="1182"/>
      <c r="CPU340" s="1182"/>
      <c r="CPV340" s="1182"/>
      <c r="CPW340" s="1182"/>
      <c r="CPX340" s="1182"/>
      <c r="CPY340" s="1182"/>
      <c r="CPZ340" s="1182"/>
      <c r="CQA340" s="1182"/>
      <c r="CQB340" s="1182"/>
      <c r="CQC340" s="1182"/>
      <c r="CQD340" s="1182"/>
      <c r="CQE340" s="1182"/>
      <c r="CQF340" s="1182"/>
      <c r="CQG340" s="1177"/>
      <c r="CQH340" s="1182"/>
      <c r="CQI340" s="1182"/>
      <c r="CQJ340" s="1182"/>
      <c r="CQK340" s="1182"/>
      <c r="CQL340" s="1182"/>
      <c r="CQM340" s="1182"/>
      <c r="CQN340" s="1182"/>
      <c r="CQO340" s="1182"/>
      <c r="CQP340" s="1182"/>
      <c r="CQQ340" s="1182"/>
      <c r="CQR340" s="1182"/>
      <c r="CQS340" s="1182"/>
      <c r="CQT340" s="1182"/>
      <c r="CQU340" s="1182"/>
      <c r="CQV340" s="1177"/>
      <c r="CQW340" s="1182"/>
      <c r="CQX340" s="1182"/>
      <c r="CQY340" s="1182"/>
      <c r="CQZ340" s="1182"/>
      <c r="CRA340" s="1182"/>
      <c r="CRB340" s="1182"/>
      <c r="CRC340" s="1182"/>
      <c r="CRD340" s="1182"/>
      <c r="CRE340" s="1182"/>
      <c r="CRF340" s="1182"/>
      <c r="CRG340" s="1182"/>
      <c r="CRH340" s="1182"/>
      <c r="CRI340" s="1182"/>
      <c r="CRJ340" s="1182"/>
      <c r="CRK340" s="1177"/>
      <c r="CRL340" s="1182"/>
      <c r="CRM340" s="1182"/>
      <c r="CRN340" s="1182"/>
      <c r="CRO340" s="1182"/>
      <c r="CRP340" s="1182"/>
      <c r="CRQ340" s="1182"/>
      <c r="CRR340" s="1182"/>
      <c r="CRS340" s="1182"/>
      <c r="CRT340" s="1182"/>
      <c r="CRU340" s="1182"/>
      <c r="CRV340" s="1182"/>
      <c r="CRW340" s="1182"/>
      <c r="CRX340" s="1182"/>
      <c r="CRY340" s="1182"/>
      <c r="CRZ340" s="1177"/>
      <c r="CSA340" s="1182"/>
      <c r="CSB340" s="1182"/>
      <c r="CSC340" s="1182"/>
      <c r="CSD340" s="1182"/>
      <c r="CSE340" s="1182"/>
      <c r="CSF340" s="1182"/>
      <c r="CSG340" s="1182"/>
      <c r="CSH340" s="1182"/>
      <c r="CSI340" s="1182"/>
      <c r="CSJ340" s="1182"/>
      <c r="CSK340" s="1182"/>
      <c r="CSL340" s="1182"/>
      <c r="CSM340" s="1182"/>
      <c r="CSN340" s="1182"/>
      <c r="CSO340" s="1177"/>
      <c r="CSP340" s="1182"/>
      <c r="CSQ340" s="1182"/>
      <c r="CSR340" s="1182"/>
      <c r="CSS340" s="1182"/>
      <c r="CST340" s="1182"/>
      <c r="CSU340" s="1182"/>
      <c r="CSV340" s="1182"/>
      <c r="CSW340" s="1182"/>
      <c r="CSX340" s="1182"/>
      <c r="CSY340" s="1182"/>
      <c r="CSZ340" s="1182"/>
      <c r="CTA340" s="1182"/>
      <c r="CTB340" s="1182"/>
      <c r="CTC340" s="1182"/>
      <c r="CTD340" s="1177"/>
      <c r="CTE340" s="1182"/>
      <c r="CTF340" s="1182"/>
      <c r="CTG340" s="1182"/>
      <c r="CTH340" s="1182"/>
      <c r="CTI340" s="1182"/>
      <c r="CTJ340" s="1182"/>
      <c r="CTK340" s="1182"/>
      <c r="CTL340" s="1182"/>
      <c r="CTM340" s="1182"/>
      <c r="CTN340" s="1182"/>
      <c r="CTO340" s="1182"/>
      <c r="CTP340" s="1182"/>
      <c r="CTQ340" s="1182"/>
      <c r="CTR340" s="1182"/>
      <c r="CTS340" s="1177"/>
      <c r="CTT340" s="1182"/>
      <c r="CTU340" s="1182"/>
      <c r="CTV340" s="1182"/>
      <c r="CTW340" s="1182"/>
      <c r="CTX340" s="1182"/>
      <c r="CTY340" s="1182"/>
      <c r="CTZ340" s="1182"/>
      <c r="CUA340" s="1182"/>
      <c r="CUB340" s="1182"/>
      <c r="CUC340" s="1182"/>
      <c r="CUD340" s="1182"/>
      <c r="CUE340" s="1182"/>
      <c r="CUF340" s="1182"/>
      <c r="CUG340" s="1182"/>
      <c r="CUH340" s="1177"/>
      <c r="CUI340" s="1182"/>
      <c r="CUJ340" s="1182"/>
      <c r="CUK340" s="1182"/>
      <c r="CUL340" s="1182"/>
      <c r="CUM340" s="1182"/>
      <c r="CUN340" s="1182"/>
      <c r="CUO340" s="1182"/>
      <c r="CUP340" s="1182"/>
      <c r="CUQ340" s="1182"/>
      <c r="CUR340" s="1182"/>
      <c r="CUS340" s="1182"/>
      <c r="CUT340" s="1182"/>
      <c r="CUU340" s="1182"/>
      <c r="CUV340" s="1182"/>
      <c r="CUW340" s="1177"/>
      <c r="CUX340" s="1182"/>
      <c r="CUY340" s="1182"/>
      <c r="CUZ340" s="1182"/>
      <c r="CVA340" s="1182"/>
      <c r="CVB340" s="1182"/>
      <c r="CVC340" s="1182"/>
      <c r="CVD340" s="1182"/>
      <c r="CVE340" s="1182"/>
      <c r="CVF340" s="1182"/>
      <c r="CVG340" s="1182"/>
      <c r="CVH340" s="1182"/>
      <c r="CVI340" s="1182"/>
      <c r="CVJ340" s="1182"/>
      <c r="CVK340" s="1182"/>
      <c r="CVL340" s="1177"/>
      <c r="CVM340" s="1182"/>
      <c r="CVN340" s="1182"/>
      <c r="CVO340" s="1182"/>
      <c r="CVP340" s="1182"/>
      <c r="CVQ340" s="1182"/>
      <c r="CVR340" s="1182"/>
      <c r="CVS340" s="1182"/>
      <c r="CVT340" s="1182"/>
      <c r="CVU340" s="1182"/>
      <c r="CVV340" s="1182"/>
      <c r="CVW340" s="1182"/>
      <c r="CVX340" s="1182"/>
      <c r="CVY340" s="1182"/>
      <c r="CVZ340" s="1182"/>
      <c r="CWA340" s="1177"/>
      <c r="CWB340" s="1182"/>
      <c r="CWC340" s="1182"/>
      <c r="CWD340" s="1182"/>
      <c r="CWE340" s="1182"/>
      <c r="CWF340" s="1182"/>
      <c r="CWG340" s="1182"/>
      <c r="CWH340" s="1182"/>
      <c r="CWI340" s="1182"/>
      <c r="CWJ340" s="1182"/>
      <c r="CWK340" s="1182"/>
      <c r="CWL340" s="1182"/>
      <c r="CWM340" s="1182"/>
      <c r="CWN340" s="1182"/>
      <c r="CWO340" s="1182"/>
      <c r="CWP340" s="1177"/>
      <c r="CWQ340" s="1182"/>
      <c r="CWR340" s="1182"/>
      <c r="CWS340" s="1182"/>
      <c r="CWT340" s="1182"/>
      <c r="CWU340" s="1182"/>
      <c r="CWV340" s="1182"/>
      <c r="CWW340" s="1182"/>
      <c r="CWX340" s="1182"/>
      <c r="CWY340" s="1182"/>
      <c r="CWZ340" s="1182"/>
      <c r="CXA340" s="1182"/>
      <c r="CXB340" s="1182"/>
      <c r="CXC340" s="1182"/>
      <c r="CXD340" s="1182"/>
      <c r="CXE340" s="1177"/>
      <c r="CXF340" s="1182"/>
      <c r="CXG340" s="1182"/>
      <c r="CXH340" s="1182"/>
      <c r="CXI340" s="1182"/>
      <c r="CXJ340" s="1182"/>
      <c r="CXK340" s="1182"/>
      <c r="CXL340" s="1182"/>
      <c r="CXM340" s="1182"/>
      <c r="CXN340" s="1182"/>
      <c r="CXO340" s="1182"/>
      <c r="CXP340" s="1182"/>
      <c r="CXQ340" s="1182"/>
      <c r="CXR340" s="1182"/>
      <c r="CXS340" s="1182"/>
      <c r="CXT340" s="1177"/>
      <c r="CXU340" s="1182"/>
      <c r="CXV340" s="1182"/>
      <c r="CXW340" s="1182"/>
      <c r="CXX340" s="1182"/>
      <c r="CXY340" s="1182"/>
      <c r="CXZ340" s="1182"/>
      <c r="CYA340" s="1182"/>
      <c r="CYB340" s="1182"/>
      <c r="CYC340" s="1182"/>
      <c r="CYD340" s="1182"/>
      <c r="CYE340" s="1182"/>
      <c r="CYF340" s="1182"/>
      <c r="CYG340" s="1182"/>
      <c r="CYH340" s="1182"/>
      <c r="CYI340" s="1177"/>
      <c r="CYJ340" s="1182"/>
      <c r="CYK340" s="1182"/>
      <c r="CYL340" s="1182"/>
      <c r="CYM340" s="1182"/>
      <c r="CYN340" s="1182"/>
      <c r="CYO340" s="1182"/>
      <c r="CYP340" s="1182"/>
      <c r="CYQ340" s="1182"/>
      <c r="CYR340" s="1182"/>
      <c r="CYS340" s="1182"/>
      <c r="CYT340" s="1182"/>
      <c r="CYU340" s="1182"/>
      <c r="CYV340" s="1182"/>
      <c r="CYW340" s="1182"/>
      <c r="CYX340" s="1177"/>
      <c r="CYY340" s="1182"/>
      <c r="CYZ340" s="1182"/>
      <c r="CZA340" s="1182"/>
      <c r="CZB340" s="1182"/>
      <c r="CZC340" s="1182"/>
      <c r="CZD340" s="1182"/>
      <c r="CZE340" s="1182"/>
      <c r="CZF340" s="1182"/>
      <c r="CZG340" s="1182"/>
      <c r="CZH340" s="1182"/>
      <c r="CZI340" s="1182"/>
      <c r="CZJ340" s="1182"/>
      <c r="CZK340" s="1182"/>
      <c r="CZL340" s="1182"/>
      <c r="CZM340" s="1177"/>
      <c r="CZN340" s="1182"/>
      <c r="CZO340" s="1182"/>
      <c r="CZP340" s="1182"/>
      <c r="CZQ340" s="1182"/>
      <c r="CZR340" s="1182"/>
      <c r="CZS340" s="1182"/>
      <c r="CZT340" s="1182"/>
      <c r="CZU340" s="1182"/>
      <c r="CZV340" s="1182"/>
      <c r="CZW340" s="1182"/>
      <c r="CZX340" s="1182"/>
      <c r="CZY340" s="1182"/>
      <c r="CZZ340" s="1182"/>
      <c r="DAA340" s="1182"/>
      <c r="DAB340" s="1177"/>
      <c r="DAC340" s="1182"/>
      <c r="DAD340" s="1182"/>
      <c r="DAE340" s="1182"/>
      <c r="DAF340" s="1182"/>
      <c r="DAG340" s="1182"/>
      <c r="DAH340" s="1182"/>
      <c r="DAI340" s="1182"/>
      <c r="DAJ340" s="1182"/>
      <c r="DAK340" s="1182"/>
      <c r="DAL340" s="1182"/>
      <c r="DAM340" s="1182"/>
      <c r="DAN340" s="1182"/>
      <c r="DAO340" s="1182"/>
      <c r="DAP340" s="1182"/>
      <c r="DAQ340" s="1177"/>
      <c r="DAR340" s="1182"/>
      <c r="DAS340" s="1182"/>
      <c r="DAT340" s="1182"/>
      <c r="DAU340" s="1182"/>
      <c r="DAV340" s="1182"/>
      <c r="DAW340" s="1182"/>
      <c r="DAX340" s="1182"/>
      <c r="DAY340" s="1182"/>
      <c r="DAZ340" s="1182"/>
      <c r="DBA340" s="1182"/>
      <c r="DBB340" s="1182"/>
      <c r="DBC340" s="1182"/>
      <c r="DBD340" s="1182"/>
      <c r="DBE340" s="1182"/>
      <c r="DBF340" s="1177"/>
      <c r="DBG340" s="1182"/>
      <c r="DBH340" s="1182"/>
      <c r="DBI340" s="1182"/>
      <c r="DBJ340" s="1182"/>
      <c r="DBK340" s="1182"/>
      <c r="DBL340" s="1182"/>
      <c r="DBM340" s="1182"/>
      <c r="DBN340" s="1182"/>
      <c r="DBO340" s="1182"/>
      <c r="DBP340" s="1182"/>
      <c r="DBQ340" s="1182"/>
      <c r="DBR340" s="1182"/>
      <c r="DBS340" s="1182"/>
      <c r="DBT340" s="1182"/>
      <c r="DBU340" s="1177"/>
      <c r="DBV340" s="1182"/>
      <c r="DBW340" s="1182"/>
      <c r="DBX340" s="1182"/>
      <c r="DBY340" s="1182"/>
      <c r="DBZ340" s="1182"/>
      <c r="DCA340" s="1182"/>
      <c r="DCB340" s="1182"/>
      <c r="DCC340" s="1182"/>
      <c r="DCD340" s="1182"/>
      <c r="DCE340" s="1182"/>
      <c r="DCF340" s="1182"/>
      <c r="DCG340" s="1182"/>
      <c r="DCH340" s="1182"/>
      <c r="DCI340" s="1182"/>
      <c r="DCJ340" s="1177"/>
      <c r="DCK340" s="1182"/>
      <c r="DCL340" s="1182"/>
      <c r="DCM340" s="1182"/>
      <c r="DCN340" s="1182"/>
      <c r="DCO340" s="1182"/>
      <c r="DCP340" s="1182"/>
      <c r="DCQ340" s="1182"/>
      <c r="DCR340" s="1182"/>
      <c r="DCS340" s="1182"/>
      <c r="DCT340" s="1182"/>
      <c r="DCU340" s="1182"/>
      <c r="DCV340" s="1182"/>
      <c r="DCW340" s="1182"/>
      <c r="DCX340" s="1182"/>
      <c r="DCY340" s="1177"/>
      <c r="DCZ340" s="1182"/>
      <c r="DDA340" s="1182"/>
      <c r="DDB340" s="1182"/>
      <c r="DDC340" s="1182"/>
      <c r="DDD340" s="1182"/>
      <c r="DDE340" s="1182"/>
      <c r="DDF340" s="1182"/>
      <c r="DDG340" s="1182"/>
      <c r="DDH340" s="1182"/>
      <c r="DDI340" s="1182"/>
      <c r="DDJ340" s="1182"/>
      <c r="DDK340" s="1182"/>
      <c r="DDL340" s="1182"/>
      <c r="DDM340" s="1182"/>
      <c r="DDN340" s="1177"/>
      <c r="DDO340" s="1182"/>
      <c r="DDP340" s="1182"/>
      <c r="DDQ340" s="1182"/>
      <c r="DDR340" s="1182"/>
      <c r="DDS340" s="1182"/>
      <c r="DDT340" s="1182"/>
      <c r="DDU340" s="1182"/>
      <c r="DDV340" s="1182"/>
      <c r="DDW340" s="1182"/>
      <c r="DDX340" s="1182"/>
      <c r="DDY340" s="1182"/>
      <c r="DDZ340" s="1182"/>
      <c r="DEA340" s="1182"/>
      <c r="DEB340" s="1182"/>
      <c r="DEC340" s="1177"/>
      <c r="DED340" s="1182"/>
      <c r="DEE340" s="1182"/>
      <c r="DEF340" s="1182"/>
      <c r="DEG340" s="1182"/>
      <c r="DEH340" s="1182"/>
      <c r="DEI340" s="1182"/>
      <c r="DEJ340" s="1182"/>
      <c r="DEK340" s="1182"/>
      <c r="DEL340" s="1182"/>
      <c r="DEM340" s="1182"/>
      <c r="DEN340" s="1182"/>
      <c r="DEO340" s="1182"/>
      <c r="DEP340" s="1182"/>
      <c r="DEQ340" s="1182"/>
      <c r="DER340" s="1177"/>
      <c r="DES340" s="1182"/>
      <c r="DET340" s="1182"/>
      <c r="DEU340" s="1182"/>
      <c r="DEV340" s="1182"/>
      <c r="DEW340" s="1182"/>
      <c r="DEX340" s="1182"/>
      <c r="DEY340" s="1182"/>
      <c r="DEZ340" s="1182"/>
      <c r="DFA340" s="1182"/>
      <c r="DFB340" s="1182"/>
      <c r="DFC340" s="1182"/>
      <c r="DFD340" s="1182"/>
      <c r="DFE340" s="1182"/>
      <c r="DFF340" s="1182"/>
      <c r="DFG340" s="1177"/>
      <c r="DFH340" s="1182"/>
      <c r="DFI340" s="1182"/>
      <c r="DFJ340" s="1182"/>
      <c r="DFK340" s="1182"/>
      <c r="DFL340" s="1182"/>
      <c r="DFM340" s="1182"/>
      <c r="DFN340" s="1182"/>
      <c r="DFO340" s="1182"/>
      <c r="DFP340" s="1182"/>
      <c r="DFQ340" s="1182"/>
      <c r="DFR340" s="1182"/>
      <c r="DFS340" s="1182"/>
      <c r="DFT340" s="1182"/>
      <c r="DFU340" s="1182"/>
      <c r="DFV340" s="1177"/>
      <c r="DFW340" s="1182"/>
      <c r="DFX340" s="1182"/>
      <c r="DFY340" s="1182"/>
      <c r="DFZ340" s="1182"/>
      <c r="DGA340" s="1182"/>
      <c r="DGB340" s="1182"/>
      <c r="DGC340" s="1182"/>
      <c r="DGD340" s="1182"/>
      <c r="DGE340" s="1182"/>
      <c r="DGF340" s="1182"/>
      <c r="DGG340" s="1182"/>
      <c r="DGH340" s="1182"/>
      <c r="DGI340" s="1182"/>
      <c r="DGJ340" s="1182"/>
      <c r="DGK340" s="1177"/>
      <c r="DGL340" s="1182"/>
      <c r="DGM340" s="1182"/>
      <c r="DGN340" s="1182"/>
      <c r="DGO340" s="1182"/>
      <c r="DGP340" s="1182"/>
      <c r="DGQ340" s="1182"/>
      <c r="DGR340" s="1182"/>
      <c r="DGS340" s="1182"/>
      <c r="DGT340" s="1182"/>
      <c r="DGU340" s="1182"/>
      <c r="DGV340" s="1182"/>
      <c r="DGW340" s="1182"/>
      <c r="DGX340" s="1182"/>
      <c r="DGY340" s="1182"/>
      <c r="DGZ340" s="1177"/>
      <c r="DHA340" s="1182"/>
      <c r="DHB340" s="1182"/>
      <c r="DHC340" s="1182"/>
      <c r="DHD340" s="1182"/>
      <c r="DHE340" s="1182"/>
      <c r="DHF340" s="1182"/>
      <c r="DHG340" s="1182"/>
      <c r="DHH340" s="1182"/>
      <c r="DHI340" s="1182"/>
      <c r="DHJ340" s="1182"/>
      <c r="DHK340" s="1182"/>
      <c r="DHL340" s="1182"/>
      <c r="DHM340" s="1182"/>
      <c r="DHN340" s="1182"/>
      <c r="DHO340" s="1177"/>
      <c r="DHP340" s="1182"/>
      <c r="DHQ340" s="1182"/>
      <c r="DHR340" s="1182"/>
      <c r="DHS340" s="1182"/>
      <c r="DHT340" s="1182"/>
      <c r="DHU340" s="1182"/>
      <c r="DHV340" s="1182"/>
      <c r="DHW340" s="1182"/>
      <c r="DHX340" s="1182"/>
      <c r="DHY340" s="1182"/>
      <c r="DHZ340" s="1182"/>
      <c r="DIA340" s="1182"/>
      <c r="DIB340" s="1182"/>
      <c r="DIC340" s="1182"/>
      <c r="DID340" s="1177"/>
      <c r="DIE340" s="1182"/>
      <c r="DIF340" s="1182"/>
      <c r="DIG340" s="1182"/>
      <c r="DIH340" s="1182"/>
      <c r="DII340" s="1182"/>
      <c r="DIJ340" s="1182"/>
      <c r="DIK340" s="1182"/>
      <c r="DIL340" s="1182"/>
      <c r="DIM340" s="1182"/>
      <c r="DIN340" s="1182"/>
      <c r="DIO340" s="1182"/>
      <c r="DIP340" s="1182"/>
      <c r="DIQ340" s="1182"/>
      <c r="DIR340" s="1182"/>
      <c r="DIS340" s="1177"/>
      <c r="DIT340" s="1182"/>
      <c r="DIU340" s="1182"/>
      <c r="DIV340" s="1182"/>
      <c r="DIW340" s="1182"/>
      <c r="DIX340" s="1182"/>
      <c r="DIY340" s="1182"/>
      <c r="DIZ340" s="1182"/>
      <c r="DJA340" s="1182"/>
      <c r="DJB340" s="1182"/>
      <c r="DJC340" s="1182"/>
      <c r="DJD340" s="1182"/>
      <c r="DJE340" s="1182"/>
      <c r="DJF340" s="1182"/>
      <c r="DJG340" s="1182"/>
      <c r="DJH340" s="1177"/>
      <c r="DJI340" s="1182"/>
      <c r="DJJ340" s="1182"/>
      <c r="DJK340" s="1182"/>
      <c r="DJL340" s="1182"/>
      <c r="DJM340" s="1182"/>
      <c r="DJN340" s="1182"/>
      <c r="DJO340" s="1182"/>
      <c r="DJP340" s="1182"/>
      <c r="DJQ340" s="1182"/>
      <c r="DJR340" s="1182"/>
      <c r="DJS340" s="1182"/>
      <c r="DJT340" s="1182"/>
      <c r="DJU340" s="1182"/>
      <c r="DJV340" s="1182"/>
      <c r="DJW340" s="1177"/>
      <c r="DJX340" s="1182"/>
      <c r="DJY340" s="1182"/>
      <c r="DJZ340" s="1182"/>
      <c r="DKA340" s="1182"/>
      <c r="DKB340" s="1182"/>
      <c r="DKC340" s="1182"/>
      <c r="DKD340" s="1182"/>
      <c r="DKE340" s="1182"/>
      <c r="DKF340" s="1182"/>
      <c r="DKG340" s="1182"/>
      <c r="DKH340" s="1182"/>
      <c r="DKI340" s="1182"/>
      <c r="DKJ340" s="1182"/>
      <c r="DKK340" s="1182"/>
      <c r="DKL340" s="1177"/>
      <c r="DKM340" s="1182"/>
      <c r="DKN340" s="1182"/>
      <c r="DKO340" s="1182"/>
      <c r="DKP340" s="1182"/>
      <c r="DKQ340" s="1182"/>
      <c r="DKR340" s="1182"/>
      <c r="DKS340" s="1182"/>
      <c r="DKT340" s="1182"/>
      <c r="DKU340" s="1182"/>
      <c r="DKV340" s="1182"/>
      <c r="DKW340" s="1182"/>
      <c r="DKX340" s="1182"/>
      <c r="DKY340" s="1182"/>
      <c r="DKZ340" s="1182"/>
      <c r="DLA340" s="1177"/>
      <c r="DLB340" s="1182"/>
      <c r="DLC340" s="1182"/>
      <c r="DLD340" s="1182"/>
      <c r="DLE340" s="1182"/>
      <c r="DLF340" s="1182"/>
      <c r="DLG340" s="1182"/>
      <c r="DLH340" s="1182"/>
      <c r="DLI340" s="1182"/>
      <c r="DLJ340" s="1182"/>
      <c r="DLK340" s="1182"/>
      <c r="DLL340" s="1182"/>
      <c r="DLM340" s="1182"/>
      <c r="DLN340" s="1182"/>
      <c r="DLO340" s="1182"/>
      <c r="DLP340" s="1177"/>
      <c r="DLQ340" s="1182"/>
      <c r="DLR340" s="1182"/>
      <c r="DLS340" s="1182"/>
      <c r="DLT340" s="1182"/>
      <c r="DLU340" s="1182"/>
      <c r="DLV340" s="1182"/>
      <c r="DLW340" s="1182"/>
      <c r="DLX340" s="1182"/>
      <c r="DLY340" s="1182"/>
      <c r="DLZ340" s="1182"/>
      <c r="DMA340" s="1182"/>
      <c r="DMB340" s="1182"/>
      <c r="DMC340" s="1182"/>
      <c r="DMD340" s="1182"/>
      <c r="DME340" s="1177"/>
      <c r="DMF340" s="1182"/>
      <c r="DMG340" s="1182"/>
      <c r="DMH340" s="1182"/>
      <c r="DMI340" s="1182"/>
      <c r="DMJ340" s="1182"/>
      <c r="DMK340" s="1182"/>
      <c r="DML340" s="1182"/>
      <c r="DMM340" s="1182"/>
      <c r="DMN340" s="1182"/>
      <c r="DMO340" s="1182"/>
      <c r="DMP340" s="1182"/>
      <c r="DMQ340" s="1182"/>
      <c r="DMR340" s="1182"/>
      <c r="DMS340" s="1182"/>
      <c r="DMT340" s="1177"/>
      <c r="DMU340" s="1182"/>
      <c r="DMV340" s="1182"/>
      <c r="DMW340" s="1182"/>
      <c r="DMX340" s="1182"/>
      <c r="DMY340" s="1182"/>
      <c r="DMZ340" s="1182"/>
      <c r="DNA340" s="1182"/>
      <c r="DNB340" s="1182"/>
      <c r="DNC340" s="1182"/>
      <c r="DND340" s="1182"/>
      <c r="DNE340" s="1182"/>
      <c r="DNF340" s="1182"/>
      <c r="DNG340" s="1182"/>
      <c r="DNH340" s="1182"/>
      <c r="DNI340" s="1177"/>
      <c r="DNJ340" s="1182"/>
      <c r="DNK340" s="1182"/>
      <c r="DNL340" s="1182"/>
      <c r="DNM340" s="1182"/>
      <c r="DNN340" s="1182"/>
      <c r="DNO340" s="1182"/>
      <c r="DNP340" s="1182"/>
      <c r="DNQ340" s="1182"/>
      <c r="DNR340" s="1182"/>
      <c r="DNS340" s="1182"/>
      <c r="DNT340" s="1182"/>
      <c r="DNU340" s="1182"/>
      <c r="DNV340" s="1182"/>
      <c r="DNW340" s="1182"/>
      <c r="DNX340" s="1177"/>
      <c r="DNY340" s="1182"/>
      <c r="DNZ340" s="1182"/>
      <c r="DOA340" s="1182"/>
      <c r="DOB340" s="1182"/>
      <c r="DOC340" s="1182"/>
      <c r="DOD340" s="1182"/>
      <c r="DOE340" s="1182"/>
      <c r="DOF340" s="1182"/>
      <c r="DOG340" s="1182"/>
      <c r="DOH340" s="1182"/>
      <c r="DOI340" s="1182"/>
      <c r="DOJ340" s="1182"/>
      <c r="DOK340" s="1182"/>
      <c r="DOL340" s="1182"/>
      <c r="DOM340" s="1177"/>
      <c r="DON340" s="1182"/>
      <c r="DOO340" s="1182"/>
      <c r="DOP340" s="1182"/>
      <c r="DOQ340" s="1182"/>
      <c r="DOR340" s="1182"/>
      <c r="DOS340" s="1182"/>
      <c r="DOT340" s="1182"/>
      <c r="DOU340" s="1182"/>
      <c r="DOV340" s="1182"/>
      <c r="DOW340" s="1182"/>
      <c r="DOX340" s="1182"/>
      <c r="DOY340" s="1182"/>
      <c r="DOZ340" s="1182"/>
      <c r="DPA340" s="1182"/>
      <c r="DPB340" s="1177"/>
      <c r="DPC340" s="1182"/>
      <c r="DPD340" s="1182"/>
      <c r="DPE340" s="1182"/>
      <c r="DPF340" s="1182"/>
      <c r="DPG340" s="1182"/>
      <c r="DPH340" s="1182"/>
      <c r="DPI340" s="1182"/>
      <c r="DPJ340" s="1182"/>
      <c r="DPK340" s="1182"/>
      <c r="DPL340" s="1182"/>
      <c r="DPM340" s="1182"/>
      <c r="DPN340" s="1182"/>
      <c r="DPO340" s="1182"/>
      <c r="DPP340" s="1182"/>
      <c r="DPQ340" s="1177"/>
      <c r="DPR340" s="1182"/>
      <c r="DPS340" s="1182"/>
      <c r="DPT340" s="1182"/>
      <c r="DPU340" s="1182"/>
      <c r="DPV340" s="1182"/>
      <c r="DPW340" s="1182"/>
      <c r="DPX340" s="1182"/>
      <c r="DPY340" s="1182"/>
      <c r="DPZ340" s="1182"/>
      <c r="DQA340" s="1182"/>
      <c r="DQB340" s="1182"/>
      <c r="DQC340" s="1182"/>
      <c r="DQD340" s="1182"/>
      <c r="DQE340" s="1182"/>
      <c r="DQF340" s="1177"/>
      <c r="DQG340" s="1182"/>
      <c r="DQH340" s="1182"/>
      <c r="DQI340" s="1182"/>
      <c r="DQJ340" s="1182"/>
      <c r="DQK340" s="1182"/>
      <c r="DQL340" s="1182"/>
      <c r="DQM340" s="1182"/>
      <c r="DQN340" s="1182"/>
      <c r="DQO340" s="1182"/>
      <c r="DQP340" s="1182"/>
      <c r="DQQ340" s="1182"/>
      <c r="DQR340" s="1182"/>
      <c r="DQS340" s="1182"/>
      <c r="DQT340" s="1182"/>
      <c r="DQU340" s="1177"/>
      <c r="DQV340" s="1182"/>
      <c r="DQW340" s="1182"/>
      <c r="DQX340" s="1182"/>
      <c r="DQY340" s="1182"/>
      <c r="DQZ340" s="1182"/>
      <c r="DRA340" s="1182"/>
      <c r="DRB340" s="1182"/>
      <c r="DRC340" s="1182"/>
      <c r="DRD340" s="1182"/>
      <c r="DRE340" s="1182"/>
      <c r="DRF340" s="1182"/>
      <c r="DRG340" s="1182"/>
      <c r="DRH340" s="1182"/>
      <c r="DRI340" s="1182"/>
      <c r="DRJ340" s="1177"/>
      <c r="DRK340" s="1182"/>
      <c r="DRL340" s="1182"/>
      <c r="DRM340" s="1182"/>
      <c r="DRN340" s="1182"/>
      <c r="DRO340" s="1182"/>
      <c r="DRP340" s="1182"/>
      <c r="DRQ340" s="1182"/>
      <c r="DRR340" s="1182"/>
      <c r="DRS340" s="1182"/>
      <c r="DRT340" s="1182"/>
      <c r="DRU340" s="1182"/>
      <c r="DRV340" s="1182"/>
      <c r="DRW340" s="1182"/>
      <c r="DRX340" s="1182"/>
      <c r="DRY340" s="1177"/>
      <c r="DRZ340" s="1182"/>
      <c r="DSA340" s="1182"/>
      <c r="DSB340" s="1182"/>
      <c r="DSC340" s="1182"/>
      <c r="DSD340" s="1182"/>
      <c r="DSE340" s="1182"/>
      <c r="DSF340" s="1182"/>
      <c r="DSG340" s="1182"/>
      <c r="DSH340" s="1182"/>
      <c r="DSI340" s="1182"/>
      <c r="DSJ340" s="1182"/>
      <c r="DSK340" s="1182"/>
      <c r="DSL340" s="1182"/>
      <c r="DSM340" s="1182"/>
      <c r="DSN340" s="1177"/>
      <c r="DSO340" s="1182"/>
      <c r="DSP340" s="1182"/>
      <c r="DSQ340" s="1182"/>
      <c r="DSR340" s="1182"/>
      <c r="DSS340" s="1182"/>
      <c r="DST340" s="1182"/>
      <c r="DSU340" s="1182"/>
      <c r="DSV340" s="1182"/>
      <c r="DSW340" s="1182"/>
      <c r="DSX340" s="1182"/>
      <c r="DSY340" s="1182"/>
      <c r="DSZ340" s="1182"/>
      <c r="DTA340" s="1182"/>
      <c r="DTB340" s="1182"/>
      <c r="DTC340" s="1177"/>
      <c r="DTD340" s="1182"/>
      <c r="DTE340" s="1182"/>
      <c r="DTF340" s="1182"/>
      <c r="DTG340" s="1182"/>
      <c r="DTH340" s="1182"/>
      <c r="DTI340" s="1182"/>
      <c r="DTJ340" s="1182"/>
      <c r="DTK340" s="1182"/>
      <c r="DTL340" s="1182"/>
      <c r="DTM340" s="1182"/>
      <c r="DTN340" s="1182"/>
      <c r="DTO340" s="1182"/>
      <c r="DTP340" s="1182"/>
      <c r="DTQ340" s="1182"/>
      <c r="DTR340" s="1177"/>
      <c r="DTS340" s="1182"/>
      <c r="DTT340" s="1182"/>
      <c r="DTU340" s="1182"/>
      <c r="DTV340" s="1182"/>
      <c r="DTW340" s="1182"/>
      <c r="DTX340" s="1182"/>
      <c r="DTY340" s="1182"/>
      <c r="DTZ340" s="1182"/>
      <c r="DUA340" s="1182"/>
      <c r="DUB340" s="1182"/>
      <c r="DUC340" s="1182"/>
      <c r="DUD340" s="1182"/>
      <c r="DUE340" s="1182"/>
      <c r="DUF340" s="1182"/>
      <c r="DUG340" s="1177"/>
      <c r="DUH340" s="1182"/>
      <c r="DUI340" s="1182"/>
      <c r="DUJ340" s="1182"/>
      <c r="DUK340" s="1182"/>
      <c r="DUL340" s="1182"/>
      <c r="DUM340" s="1182"/>
      <c r="DUN340" s="1182"/>
      <c r="DUO340" s="1182"/>
      <c r="DUP340" s="1182"/>
      <c r="DUQ340" s="1182"/>
      <c r="DUR340" s="1182"/>
      <c r="DUS340" s="1182"/>
      <c r="DUT340" s="1182"/>
      <c r="DUU340" s="1182"/>
      <c r="DUV340" s="1177"/>
      <c r="DUW340" s="1182"/>
      <c r="DUX340" s="1182"/>
      <c r="DUY340" s="1182"/>
      <c r="DUZ340" s="1182"/>
      <c r="DVA340" s="1182"/>
      <c r="DVB340" s="1182"/>
      <c r="DVC340" s="1182"/>
      <c r="DVD340" s="1182"/>
      <c r="DVE340" s="1182"/>
      <c r="DVF340" s="1182"/>
      <c r="DVG340" s="1182"/>
      <c r="DVH340" s="1182"/>
      <c r="DVI340" s="1182"/>
      <c r="DVJ340" s="1182"/>
      <c r="DVK340" s="1177"/>
      <c r="DVL340" s="1182"/>
      <c r="DVM340" s="1182"/>
      <c r="DVN340" s="1182"/>
      <c r="DVO340" s="1182"/>
      <c r="DVP340" s="1182"/>
      <c r="DVQ340" s="1182"/>
      <c r="DVR340" s="1182"/>
      <c r="DVS340" s="1182"/>
      <c r="DVT340" s="1182"/>
      <c r="DVU340" s="1182"/>
      <c r="DVV340" s="1182"/>
      <c r="DVW340" s="1182"/>
      <c r="DVX340" s="1182"/>
      <c r="DVY340" s="1182"/>
      <c r="DVZ340" s="1177"/>
      <c r="DWA340" s="1182"/>
      <c r="DWB340" s="1182"/>
      <c r="DWC340" s="1182"/>
      <c r="DWD340" s="1182"/>
      <c r="DWE340" s="1182"/>
      <c r="DWF340" s="1182"/>
      <c r="DWG340" s="1182"/>
      <c r="DWH340" s="1182"/>
      <c r="DWI340" s="1182"/>
      <c r="DWJ340" s="1182"/>
      <c r="DWK340" s="1182"/>
      <c r="DWL340" s="1182"/>
      <c r="DWM340" s="1182"/>
      <c r="DWN340" s="1182"/>
      <c r="DWO340" s="1177"/>
      <c r="DWP340" s="1182"/>
      <c r="DWQ340" s="1182"/>
      <c r="DWR340" s="1182"/>
      <c r="DWS340" s="1182"/>
      <c r="DWT340" s="1182"/>
      <c r="DWU340" s="1182"/>
      <c r="DWV340" s="1182"/>
      <c r="DWW340" s="1182"/>
      <c r="DWX340" s="1182"/>
      <c r="DWY340" s="1182"/>
      <c r="DWZ340" s="1182"/>
      <c r="DXA340" s="1182"/>
      <c r="DXB340" s="1182"/>
      <c r="DXC340" s="1182"/>
      <c r="DXD340" s="1177"/>
      <c r="DXE340" s="1182"/>
      <c r="DXF340" s="1182"/>
      <c r="DXG340" s="1182"/>
      <c r="DXH340" s="1182"/>
      <c r="DXI340" s="1182"/>
      <c r="DXJ340" s="1182"/>
      <c r="DXK340" s="1182"/>
      <c r="DXL340" s="1182"/>
      <c r="DXM340" s="1182"/>
      <c r="DXN340" s="1182"/>
      <c r="DXO340" s="1182"/>
      <c r="DXP340" s="1182"/>
      <c r="DXQ340" s="1182"/>
      <c r="DXR340" s="1182"/>
      <c r="DXS340" s="1177"/>
      <c r="DXT340" s="1182"/>
      <c r="DXU340" s="1182"/>
      <c r="DXV340" s="1182"/>
      <c r="DXW340" s="1182"/>
      <c r="DXX340" s="1182"/>
      <c r="DXY340" s="1182"/>
      <c r="DXZ340" s="1182"/>
      <c r="DYA340" s="1182"/>
      <c r="DYB340" s="1182"/>
      <c r="DYC340" s="1182"/>
      <c r="DYD340" s="1182"/>
      <c r="DYE340" s="1182"/>
      <c r="DYF340" s="1182"/>
      <c r="DYG340" s="1182"/>
      <c r="DYH340" s="1177"/>
      <c r="DYI340" s="1182"/>
      <c r="DYJ340" s="1182"/>
      <c r="DYK340" s="1182"/>
      <c r="DYL340" s="1182"/>
      <c r="DYM340" s="1182"/>
      <c r="DYN340" s="1182"/>
      <c r="DYO340" s="1182"/>
      <c r="DYP340" s="1182"/>
      <c r="DYQ340" s="1182"/>
      <c r="DYR340" s="1182"/>
      <c r="DYS340" s="1182"/>
      <c r="DYT340" s="1182"/>
      <c r="DYU340" s="1182"/>
      <c r="DYV340" s="1182"/>
      <c r="DYW340" s="1177"/>
      <c r="DYX340" s="1182"/>
      <c r="DYY340" s="1182"/>
      <c r="DYZ340" s="1182"/>
      <c r="DZA340" s="1182"/>
      <c r="DZB340" s="1182"/>
      <c r="DZC340" s="1182"/>
      <c r="DZD340" s="1182"/>
      <c r="DZE340" s="1182"/>
      <c r="DZF340" s="1182"/>
      <c r="DZG340" s="1182"/>
      <c r="DZH340" s="1182"/>
      <c r="DZI340" s="1182"/>
      <c r="DZJ340" s="1182"/>
      <c r="DZK340" s="1182"/>
      <c r="DZL340" s="1177"/>
      <c r="DZM340" s="1182"/>
      <c r="DZN340" s="1182"/>
      <c r="DZO340" s="1182"/>
      <c r="DZP340" s="1182"/>
      <c r="DZQ340" s="1182"/>
      <c r="DZR340" s="1182"/>
      <c r="DZS340" s="1182"/>
      <c r="DZT340" s="1182"/>
      <c r="DZU340" s="1182"/>
      <c r="DZV340" s="1182"/>
      <c r="DZW340" s="1182"/>
      <c r="DZX340" s="1182"/>
      <c r="DZY340" s="1182"/>
      <c r="DZZ340" s="1182"/>
      <c r="EAA340" s="1177"/>
      <c r="EAB340" s="1182"/>
      <c r="EAC340" s="1182"/>
      <c r="EAD340" s="1182"/>
      <c r="EAE340" s="1182"/>
      <c r="EAF340" s="1182"/>
      <c r="EAG340" s="1182"/>
      <c r="EAH340" s="1182"/>
      <c r="EAI340" s="1182"/>
      <c r="EAJ340" s="1182"/>
      <c r="EAK340" s="1182"/>
      <c r="EAL340" s="1182"/>
      <c r="EAM340" s="1182"/>
      <c r="EAN340" s="1182"/>
      <c r="EAO340" s="1182"/>
      <c r="EAP340" s="1177"/>
      <c r="EAQ340" s="1182"/>
      <c r="EAR340" s="1182"/>
      <c r="EAS340" s="1182"/>
      <c r="EAT340" s="1182"/>
      <c r="EAU340" s="1182"/>
      <c r="EAV340" s="1182"/>
      <c r="EAW340" s="1182"/>
      <c r="EAX340" s="1182"/>
      <c r="EAY340" s="1182"/>
      <c r="EAZ340" s="1182"/>
      <c r="EBA340" s="1182"/>
      <c r="EBB340" s="1182"/>
      <c r="EBC340" s="1182"/>
      <c r="EBD340" s="1182"/>
      <c r="EBE340" s="1177"/>
      <c r="EBF340" s="1182"/>
      <c r="EBG340" s="1182"/>
      <c r="EBH340" s="1182"/>
      <c r="EBI340" s="1182"/>
      <c r="EBJ340" s="1182"/>
      <c r="EBK340" s="1182"/>
      <c r="EBL340" s="1182"/>
      <c r="EBM340" s="1182"/>
      <c r="EBN340" s="1182"/>
      <c r="EBO340" s="1182"/>
      <c r="EBP340" s="1182"/>
      <c r="EBQ340" s="1182"/>
      <c r="EBR340" s="1182"/>
      <c r="EBS340" s="1182"/>
      <c r="EBT340" s="1177"/>
      <c r="EBU340" s="1182"/>
      <c r="EBV340" s="1182"/>
      <c r="EBW340" s="1182"/>
      <c r="EBX340" s="1182"/>
      <c r="EBY340" s="1182"/>
      <c r="EBZ340" s="1182"/>
      <c r="ECA340" s="1182"/>
      <c r="ECB340" s="1182"/>
      <c r="ECC340" s="1182"/>
      <c r="ECD340" s="1182"/>
      <c r="ECE340" s="1182"/>
      <c r="ECF340" s="1182"/>
      <c r="ECG340" s="1182"/>
      <c r="ECH340" s="1182"/>
      <c r="ECI340" s="1177"/>
      <c r="ECJ340" s="1182"/>
      <c r="ECK340" s="1182"/>
      <c r="ECL340" s="1182"/>
      <c r="ECM340" s="1182"/>
      <c r="ECN340" s="1182"/>
      <c r="ECO340" s="1182"/>
      <c r="ECP340" s="1182"/>
      <c r="ECQ340" s="1182"/>
      <c r="ECR340" s="1182"/>
      <c r="ECS340" s="1182"/>
      <c r="ECT340" s="1182"/>
      <c r="ECU340" s="1182"/>
      <c r="ECV340" s="1182"/>
      <c r="ECW340" s="1182"/>
      <c r="ECX340" s="1177"/>
      <c r="ECY340" s="1182"/>
      <c r="ECZ340" s="1182"/>
      <c r="EDA340" s="1182"/>
      <c r="EDB340" s="1182"/>
      <c r="EDC340" s="1182"/>
      <c r="EDD340" s="1182"/>
      <c r="EDE340" s="1182"/>
      <c r="EDF340" s="1182"/>
      <c r="EDG340" s="1182"/>
      <c r="EDH340" s="1182"/>
      <c r="EDI340" s="1182"/>
      <c r="EDJ340" s="1182"/>
      <c r="EDK340" s="1182"/>
      <c r="EDL340" s="1182"/>
      <c r="EDM340" s="1177"/>
      <c r="EDN340" s="1182"/>
      <c r="EDO340" s="1182"/>
      <c r="EDP340" s="1182"/>
      <c r="EDQ340" s="1182"/>
      <c r="EDR340" s="1182"/>
      <c r="EDS340" s="1182"/>
      <c r="EDT340" s="1182"/>
      <c r="EDU340" s="1182"/>
      <c r="EDV340" s="1182"/>
      <c r="EDW340" s="1182"/>
      <c r="EDX340" s="1182"/>
      <c r="EDY340" s="1182"/>
      <c r="EDZ340" s="1182"/>
      <c r="EEA340" s="1182"/>
      <c r="EEB340" s="1177"/>
      <c r="EEC340" s="1182"/>
      <c r="EED340" s="1182"/>
      <c r="EEE340" s="1182"/>
      <c r="EEF340" s="1182"/>
      <c r="EEG340" s="1182"/>
      <c r="EEH340" s="1182"/>
      <c r="EEI340" s="1182"/>
      <c r="EEJ340" s="1182"/>
      <c r="EEK340" s="1182"/>
      <c r="EEL340" s="1182"/>
      <c r="EEM340" s="1182"/>
      <c r="EEN340" s="1182"/>
      <c r="EEO340" s="1182"/>
      <c r="EEP340" s="1182"/>
      <c r="EEQ340" s="1177"/>
      <c r="EER340" s="1182"/>
      <c r="EES340" s="1182"/>
      <c r="EET340" s="1182"/>
      <c r="EEU340" s="1182"/>
      <c r="EEV340" s="1182"/>
      <c r="EEW340" s="1182"/>
      <c r="EEX340" s="1182"/>
      <c r="EEY340" s="1182"/>
      <c r="EEZ340" s="1182"/>
      <c r="EFA340" s="1182"/>
      <c r="EFB340" s="1182"/>
      <c r="EFC340" s="1182"/>
      <c r="EFD340" s="1182"/>
      <c r="EFE340" s="1182"/>
      <c r="EFF340" s="1177"/>
      <c r="EFG340" s="1182"/>
      <c r="EFH340" s="1182"/>
      <c r="EFI340" s="1182"/>
      <c r="EFJ340" s="1182"/>
      <c r="EFK340" s="1182"/>
      <c r="EFL340" s="1182"/>
      <c r="EFM340" s="1182"/>
      <c r="EFN340" s="1182"/>
      <c r="EFO340" s="1182"/>
      <c r="EFP340" s="1182"/>
      <c r="EFQ340" s="1182"/>
      <c r="EFR340" s="1182"/>
      <c r="EFS340" s="1182"/>
      <c r="EFT340" s="1182"/>
      <c r="EFU340" s="1177"/>
      <c r="EFV340" s="1182"/>
      <c r="EFW340" s="1182"/>
      <c r="EFX340" s="1182"/>
      <c r="EFY340" s="1182"/>
      <c r="EFZ340" s="1182"/>
      <c r="EGA340" s="1182"/>
      <c r="EGB340" s="1182"/>
      <c r="EGC340" s="1182"/>
      <c r="EGD340" s="1182"/>
      <c r="EGE340" s="1182"/>
      <c r="EGF340" s="1182"/>
      <c r="EGG340" s="1182"/>
      <c r="EGH340" s="1182"/>
      <c r="EGI340" s="1182"/>
      <c r="EGJ340" s="1177"/>
      <c r="EGK340" s="1182"/>
      <c r="EGL340" s="1182"/>
      <c r="EGM340" s="1182"/>
      <c r="EGN340" s="1182"/>
      <c r="EGO340" s="1182"/>
      <c r="EGP340" s="1182"/>
      <c r="EGQ340" s="1182"/>
      <c r="EGR340" s="1182"/>
      <c r="EGS340" s="1182"/>
      <c r="EGT340" s="1182"/>
      <c r="EGU340" s="1182"/>
      <c r="EGV340" s="1182"/>
      <c r="EGW340" s="1182"/>
      <c r="EGX340" s="1182"/>
      <c r="EGY340" s="1177"/>
      <c r="EGZ340" s="1182"/>
      <c r="EHA340" s="1182"/>
      <c r="EHB340" s="1182"/>
      <c r="EHC340" s="1182"/>
      <c r="EHD340" s="1182"/>
      <c r="EHE340" s="1182"/>
      <c r="EHF340" s="1182"/>
      <c r="EHG340" s="1182"/>
      <c r="EHH340" s="1182"/>
      <c r="EHI340" s="1182"/>
      <c r="EHJ340" s="1182"/>
      <c r="EHK340" s="1182"/>
      <c r="EHL340" s="1182"/>
      <c r="EHM340" s="1182"/>
      <c r="EHN340" s="1177"/>
      <c r="EHO340" s="1182"/>
      <c r="EHP340" s="1182"/>
      <c r="EHQ340" s="1182"/>
      <c r="EHR340" s="1182"/>
      <c r="EHS340" s="1182"/>
      <c r="EHT340" s="1182"/>
      <c r="EHU340" s="1182"/>
      <c r="EHV340" s="1182"/>
      <c r="EHW340" s="1182"/>
      <c r="EHX340" s="1182"/>
      <c r="EHY340" s="1182"/>
      <c r="EHZ340" s="1182"/>
      <c r="EIA340" s="1182"/>
      <c r="EIB340" s="1182"/>
      <c r="EIC340" s="1177"/>
      <c r="EID340" s="1182"/>
      <c r="EIE340" s="1182"/>
      <c r="EIF340" s="1182"/>
      <c r="EIG340" s="1182"/>
      <c r="EIH340" s="1182"/>
      <c r="EII340" s="1182"/>
      <c r="EIJ340" s="1182"/>
      <c r="EIK340" s="1182"/>
      <c r="EIL340" s="1182"/>
      <c r="EIM340" s="1182"/>
      <c r="EIN340" s="1182"/>
      <c r="EIO340" s="1182"/>
      <c r="EIP340" s="1182"/>
      <c r="EIQ340" s="1182"/>
      <c r="EIR340" s="1177"/>
      <c r="EIS340" s="1182"/>
      <c r="EIT340" s="1182"/>
      <c r="EIU340" s="1182"/>
      <c r="EIV340" s="1182"/>
      <c r="EIW340" s="1182"/>
      <c r="EIX340" s="1182"/>
      <c r="EIY340" s="1182"/>
      <c r="EIZ340" s="1182"/>
      <c r="EJA340" s="1182"/>
      <c r="EJB340" s="1182"/>
      <c r="EJC340" s="1182"/>
      <c r="EJD340" s="1182"/>
      <c r="EJE340" s="1182"/>
      <c r="EJF340" s="1182"/>
      <c r="EJG340" s="1177"/>
      <c r="EJH340" s="1182"/>
      <c r="EJI340" s="1182"/>
      <c r="EJJ340" s="1182"/>
      <c r="EJK340" s="1182"/>
      <c r="EJL340" s="1182"/>
      <c r="EJM340" s="1182"/>
      <c r="EJN340" s="1182"/>
      <c r="EJO340" s="1182"/>
      <c r="EJP340" s="1182"/>
      <c r="EJQ340" s="1182"/>
      <c r="EJR340" s="1182"/>
      <c r="EJS340" s="1182"/>
      <c r="EJT340" s="1182"/>
      <c r="EJU340" s="1182"/>
      <c r="EJV340" s="1177"/>
      <c r="EJW340" s="1182"/>
      <c r="EJX340" s="1182"/>
      <c r="EJY340" s="1182"/>
      <c r="EJZ340" s="1182"/>
      <c r="EKA340" s="1182"/>
      <c r="EKB340" s="1182"/>
      <c r="EKC340" s="1182"/>
      <c r="EKD340" s="1182"/>
      <c r="EKE340" s="1182"/>
      <c r="EKF340" s="1182"/>
      <c r="EKG340" s="1182"/>
      <c r="EKH340" s="1182"/>
      <c r="EKI340" s="1182"/>
      <c r="EKJ340" s="1182"/>
      <c r="EKK340" s="1177"/>
      <c r="EKL340" s="1182"/>
      <c r="EKM340" s="1182"/>
      <c r="EKN340" s="1182"/>
      <c r="EKO340" s="1182"/>
      <c r="EKP340" s="1182"/>
      <c r="EKQ340" s="1182"/>
      <c r="EKR340" s="1182"/>
      <c r="EKS340" s="1182"/>
      <c r="EKT340" s="1182"/>
      <c r="EKU340" s="1182"/>
      <c r="EKV340" s="1182"/>
      <c r="EKW340" s="1182"/>
      <c r="EKX340" s="1182"/>
      <c r="EKY340" s="1182"/>
      <c r="EKZ340" s="1177"/>
      <c r="ELA340" s="1182"/>
      <c r="ELB340" s="1182"/>
      <c r="ELC340" s="1182"/>
      <c r="ELD340" s="1182"/>
      <c r="ELE340" s="1182"/>
      <c r="ELF340" s="1182"/>
      <c r="ELG340" s="1182"/>
      <c r="ELH340" s="1182"/>
      <c r="ELI340" s="1182"/>
      <c r="ELJ340" s="1182"/>
      <c r="ELK340" s="1182"/>
      <c r="ELL340" s="1182"/>
      <c r="ELM340" s="1182"/>
      <c r="ELN340" s="1182"/>
      <c r="ELO340" s="1177"/>
      <c r="ELP340" s="1182"/>
      <c r="ELQ340" s="1182"/>
      <c r="ELR340" s="1182"/>
      <c r="ELS340" s="1182"/>
      <c r="ELT340" s="1182"/>
      <c r="ELU340" s="1182"/>
      <c r="ELV340" s="1182"/>
      <c r="ELW340" s="1182"/>
      <c r="ELX340" s="1182"/>
      <c r="ELY340" s="1182"/>
      <c r="ELZ340" s="1182"/>
      <c r="EMA340" s="1182"/>
      <c r="EMB340" s="1182"/>
      <c r="EMC340" s="1182"/>
      <c r="EMD340" s="1177"/>
      <c r="EME340" s="1182"/>
      <c r="EMF340" s="1182"/>
      <c r="EMG340" s="1182"/>
      <c r="EMH340" s="1182"/>
      <c r="EMI340" s="1182"/>
      <c r="EMJ340" s="1182"/>
      <c r="EMK340" s="1182"/>
      <c r="EML340" s="1182"/>
      <c r="EMM340" s="1182"/>
      <c r="EMN340" s="1182"/>
      <c r="EMO340" s="1182"/>
      <c r="EMP340" s="1182"/>
      <c r="EMQ340" s="1182"/>
      <c r="EMR340" s="1182"/>
      <c r="EMS340" s="1177"/>
      <c r="EMT340" s="1182"/>
      <c r="EMU340" s="1182"/>
      <c r="EMV340" s="1182"/>
      <c r="EMW340" s="1182"/>
      <c r="EMX340" s="1182"/>
      <c r="EMY340" s="1182"/>
      <c r="EMZ340" s="1182"/>
      <c r="ENA340" s="1182"/>
      <c r="ENB340" s="1182"/>
      <c r="ENC340" s="1182"/>
      <c r="END340" s="1182"/>
      <c r="ENE340" s="1182"/>
      <c r="ENF340" s="1182"/>
      <c r="ENG340" s="1182"/>
      <c r="ENH340" s="1177"/>
      <c r="ENI340" s="1182"/>
      <c r="ENJ340" s="1182"/>
      <c r="ENK340" s="1182"/>
      <c r="ENL340" s="1182"/>
      <c r="ENM340" s="1182"/>
      <c r="ENN340" s="1182"/>
      <c r="ENO340" s="1182"/>
      <c r="ENP340" s="1182"/>
      <c r="ENQ340" s="1182"/>
      <c r="ENR340" s="1182"/>
      <c r="ENS340" s="1182"/>
      <c r="ENT340" s="1182"/>
      <c r="ENU340" s="1182"/>
      <c r="ENV340" s="1182"/>
      <c r="ENW340" s="1177"/>
      <c r="ENX340" s="1182"/>
      <c r="ENY340" s="1182"/>
      <c r="ENZ340" s="1182"/>
      <c r="EOA340" s="1182"/>
      <c r="EOB340" s="1182"/>
      <c r="EOC340" s="1182"/>
      <c r="EOD340" s="1182"/>
      <c r="EOE340" s="1182"/>
      <c r="EOF340" s="1182"/>
      <c r="EOG340" s="1182"/>
      <c r="EOH340" s="1182"/>
      <c r="EOI340" s="1182"/>
      <c r="EOJ340" s="1182"/>
      <c r="EOK340" s="1182"/>
      <c r="EOL340" s="1177"/>
      <c r="EOM340" s="1182"/>
      <c r="EON340" s="1182"/>
      <c r="EOO340" s="1182"/>
      <c r="EOP340" s="1182"/>
      <c r="EOQ340" s="1182"/>
      <c r="EOR340" s="1182"/>
      <c r="EOS340" s="1182"/>
      <c r="EOT340" s="1182"/>
      <c r="EOU340" s="1182"/>
      <c r="EOV340" s="1182"/>
      <c r="EOW340" s="1182"/>
      <c r="EOX340" s="1182"/>
      <c r="EOY340" s="1182"/>
      <c r="EOZ340" s="1182"/>
      <c r="EPA340" s="1177"/>
      <c r="EPB340" s="1182"/>
      <c r="EPC340" s="1182"/>
      <c r="EPD340" s="1182"/>
      <c r="EPE340" s="1182"/>
      <c r="EPF340" s="1182"/>
      <c r="EPG340" s="1182"/>
      <c r="EPH340" s="1182"/>
      <c r="EPI340" s="1182"/>
      <c r="EPJ340" s="1182"/>
      <c r="EPK340" s="1182"/>
      <c r="EPL340" s="1182"/>
      <c r="EPM340" s="1182"/>
      <c r="EPN340" s="1182"/>
      <c r="EPO340" s="1182"/>
      <c r="EPP340" s="1177"/>
      <c r="EPQ340" s="1182"/>
      <c r="EPR340" s="1182"/>
      <c r="EPS340" s="1182"/>
      <c r="EPT340" s="1182"/>
      <c r="EPU340" s="1182"/>
      <c r="EPV340" s="1182"/>
      <c r="EPW340" s="1182"/>
      <c r="EPX340" s="1182"/>
      <c r="EPY340" s="1182"/>
      <c r="EPZ340" s="1182"/>
      <c r="EQA340" s="1182"/>
      <c r="EQB340" s="1182"/>
      <c r="EQC340" s="1182"/>
      <c r="EQD340" s="1182"/>
      <c r="EQE340" s="1177"/>
      <c r="EQF340" s="1182"/>
      <c r="EQG340" s="1182"/>
      <c r="EQH340" s="1182"/>
      <c r="EQI340" s="1182"/>
      <c r="EQJ340" s="1182"/>
      <c r="EQK340" s="1182"/>
      <c r="EQL340" s="1182"/>
      <c r="EQM340" s="1182"/>
      <c r="EQN340" s="1182"/>
      <c r="EQO340" s="1182"/>
      <c r="EQP340" s="1182"/>
      <c r="EQQ340" s="1182"/>
      <c r="EQR340" s="1182"/>
      <c r="EQS340" s="1182"/>
      <c r="EQT340" s="1177"/>
      <c r="EQU340" s="1182"/>
      <c r="EQV340" s="1182"/>
      <c r="EQW340" s="1182"/>
      <c r="EQX340" s="1182"/>
      <c r="EQY340" s="1182"/>
      <c r="EQZ340" s="1182"/>
      <c r="ERA340" s="1182"/>
      <c r="ERB340" s="1182"/>
      <c r="ERC340" s="1182"/>
      <c r="ERD340" s="1182"/>
      <c r="ERE340" s="1182"/>
      <c r="ERF340" s="1182"/>
      <c r="ERG340" s="1182"/>
      <c r="ERH340" s="1182"/>
      <c r="ERI340" s="1177"/>
      <c r="ERJ340" s="1182"/>
      <c r="ERK340" s="1182"/>
      <c r="ERL340" s="1182"/>
      <c r="ERM340" s="1182"/>
      <c r="ERN340" s="1182"/>
      <c r="ERO340" s="1182"/>
      <c r="ERP340" s="1182"/>
      <c r="ERQ340" s="1182"/>
      <c r="ERR340" s="1182"/>
      <c r="ERS340" s="1182"/>
      <c r="ERT340" s="1182"/>
      <c r="ERU340" s="1182"/>
      <c r="ERV340" s="1182"/>
      <c r="ERW340" s="1182"/>
      <c r="ERX340" s="1177"/>
      <c r="ERY340" s="1182"/>
      <c r="ERZ340" s="1182"/>
      <c r="ESA340" s="1182"/>
      <c r="ESB340" s="1182"/>
      <c r="ESC340" s="1182"/>
      <c r="ESD340" s="1182"/>
      <c r="ESE340" s="1182"/>
      <c r="ESF340" s="1182"/>
      <c r="ESG340" s="1182"/>
      <c r="ESH340" s="1182"/>
      <c r="ESI340" s="1182"/>
      <c r="ESJ340" s="1182"/>
      <c r="ESK340" s="1182"/>
      <c r="ESL340" s="1182"/>
      <c r="ESM340" s="1177"/>
      <c r="ESN340" s="1182"/>
      <c r="ESO340" s="1182"/>
      <c r="ESP340" s="1182"/>
      <c r="ESQ340" s="1182"/>
      <c r="ESR340" s="1182"/>
      <c r="ESS340" s="1182"/>
      <c r="EST340" s="1182"/>
      <c r="ESU340" s="1182"/>
      <c r="ESV340" s="1182"/>
      <c r="ESW340" s="1182"/>
      <c r="ESX340" s="1182"/>
      <c r="ESY340" s="1182"/>
      <c r="ESZ340" s="1182"/>
      <c r="ETA340" s="1182"/>
      <c r="ETB340" s="1177"/>
      <c r="ETC340" s="1182"/>
      <c r="ETD340" s="1182"/>
      <c r="ETE340" s="1182"/>
      <c r="ETF340" s="1182"/>
      <c r="ETG340" s="1182"/>
      <c r="ETH340" s="1182"/>
      <c r="ETI340" s="1182"/>
      <c r="ETJ340" s="1182"/>
      <c r="ETK340" s="1182"/>
      <c r="ETL340" s="1182"/>
      <c r="ETM340" s="1182"/>
      <c r="ETN340" s="1182"/>
      <c r="ETO340" s="1182"/>
      <c r="ETP340" s="1182"/>
      <c r="ETQ340" s="1177"/>
      <c r="ETR340" s="1182"/>
      <c r="ETS340" s="1182"/>
      <c r="ETT340" s="1182"/>
      <c r="ETU340" s="1182"/>
      <c r="ETV340" s="1182"/>
      <c r="ETW340" s="1182"/>
      <c r="ETX340" s="1182"/>
      <c r="ETY340" s="1182"/>
      <c r="ETZ340" s="1182"/>
      <c r="EUA340" s="1182"/>
      <c r="EUB340" s="1182"/>
      <c r="EUC340" s="1182"/>
      <c r="EUD340" s="1182"/>
      <c r="EUE340" s="1182"/>
      <c r="EUF340" s="1177"/>
      <c r="EUG340" s="1182"/>
      <c r="EUH340" s="1182"/>
      <c r="EUI340" s="1182"/>
      <c r="EUJ340" s="1182"/>
      <c r="EUK340" s="1182"/>
      <c r="EUL340" s="1182"/>
      <c r="EUM340" s="1182"/>
      <c r="EUN340" s="1182"/>
      <c r="EUO340" s="1182"/>
      <c r="EUP340" s="1182"/>
      <c r="EUQ340" s="1182"/>
      <c r="EUR340" s="1182"/>
      <c r="EUS340" s="1182"/>
      <c r="EUT340" s="1182"/>
      <c r="EUU340" s="1177"/>
      <c r="EUV340" s="1182"/>
      <c r="EUW340" s="1182"/>
      <c r="EUX340" s="1182"/>
      <c r="EUY340" s="1182"/>
      <c r="EUZ340" s="1182"/>
      <c r="EVA340" s="1182"/>
      <c r="EVB340" s="1182"/>
      <c r="EVC340" s="1182"/>
      <c r="EVD340" s="1182"/>
      <c r="EVE340" s="1182"/>
      <c r="EVF340" s="1182"/>
      <c r="EVG340" s="1182"/>
      <c r="EVH340" s="1182"/>
      <c r="EVI340" s="1182"/>
      <c r="EVJ340" s="1177"/>
      <c r="EVK340" s="1182"/>
      <c r="EVL340" s="1182"/>
      <c r="EVM340" s="1182"/>
      <c r="EVN340" s="1182"/>
      <c r="EVO340" s="1182"/>
      <c r="EVP340" s="1182"/>
      <c r="EVQ340" s="1182"/>
      <c r="EVR340" s="1182"/>
      <c r="EVS340" s="1182"/>
      <c r="EVT340" s="1182"/>
      <c r="EVU340" s="1182"/>
      <c r="EVV340" s="1182"/>
      <c r="EVW340" s="1182"/>
      <c r="EVX340" s="1182"/>
      <c r="EVY340" s="1177"/>
      <c r="EVZ340" s="1182"/>
      <c r="EWA340" s="1182"/>
      <c r="EWB340" s="1182"/>
      <c r="EWC340" s="1182"/>
      <c r="EWD340" s="1182"/>
      <c r="EWE340" s="1182"/>
      <c r="EWF340" s="1182"/>
      <c r="EWG340" s="1182"/>
      <c r="EWH340" s="1182"/>
      <c r="EWI340" s="1182"/>
      <c r="EWJ340" s="1182"/>
      <c r="EWK340" s="1182"/>
      <c r="EWL340" s="1182"/>
      <c r="EWM340" s="1182"/>
      <c r="EWN340" s="1177"/>
      <c r="EWO340" s="1182"/>
      <c r="EWP340" s="1182"/>
      <c r="EWQ340" s="1182"/>
      <c r="EWR340" s="1182"/>
      <c r="EWS340" s="1182"/>
      <c r="EWT340" s="1182"/>
      <c r="EWU340" s="1182"/>
      <c r="EWV340" s="1182"/>
      <c r="EWW340" s="1182"/>
      <c r="EWX340" s="1182"/>
      <c r="EWY340" s="1182"/>
      <c r="EWZ340" s="1182"/>
      <c r="EXA340" s="1182"/>
      <c r="EXB340" s="1182"/>
      <c r="EXC340" s="1177"/>
      <c r="EXD340" s="1182"/>
      <c r="EXE340" s="1182"/>
      <c r="EXF340" s="1182"/>
      <c r="EXG340" s="1182"/>
      <c r="EXH340" s="1182"/>
      <c r="EXI340" s="1182"/>
      <c r="EXJ340" s="1182"/>
      <c r="EXK340" s="1182"/>
      <c r="EXL340" s="1182"/>
      <c r="EXM340" s="1182"/>
      <c r="EXN340" s="1182"/>
      <c r="EXO340" s="1182"/>
      <c r="EXP340" s="1182"/>
      <c r="EXQ340" s="1182"/>
      <c r="EXR340" s="1177"/>
      <c r="EXS340" s="1182"/>
      <c r="EXT340" s="1182"/>
      <c r="EXU340" s="1182"/>
      <c r="EXV340" s="1182"/>
      <c r="EXW340" s="1182"/>
      <c r="EXX340" s="1182"/>
      <c r="EXY340" s="1182"/>
      <c r="EXZ340" s="1182"/>
      <c r="EYA340" s="1182"/>
      <c r="EYB340" s="1182"/>
      <c r="EYC340" s="1182"/>
      <c r="EYD340" s="1182"/>
      <c r="EYE340" s="1182"/>
      <c r="EYF340" s="1182"/>
      <c r="EYG340" s="1177"/>
      <c r="EYH340" s="1182"/>
      <c r="EYI340" s="1182"/>
      <c r="EYJ340" s="1182"/>
      <c r="EYK340" s="1182"/>
      <c r="EYL340" s="1182"/>
      <c r="EYM340" s="1182"/>
      <c r="EYN340" s="1182"/>
      <c r="EYO340" s="1182"/>
      <c r="EYP340" s="1182"/>
      <c r="EYQ340" s="1182"/>
      <c r="EYR340" s="1182"/>
      <c r="EYS340" s="1182"/>
      <c r="EYT340" s="1182"/>
      <c r="EYU340" s="1182"/>
      <c r="EYV340" s="1177"/>
      <c r="EYW340" s="1182"/>
      <c r="EYX340" s="1182"/>
      <c r="EYY340" s="1182"/>
      <c r="EYZ340" s="1182"/>
      <c r="EZA340" s="1182"/>
      <c r="EZB340" s="1182"/>
      <c r="EZC340" s="1182"/>
      <c r="EZD340" s="1182"/>
      <c r="EZE340" s="1182"/>
      <c r="EZF340" s="1182"/>
      <c r="EZG340" s="1182"/>
      <c r="EZH340" s="1182"/>
      <c r="EZI340" s="1182"/>
      <c r="EZJ340" s="1182"/>
      <c r="EZK340" s="1177"/>
      <c r="EZL340" s="1182"/>
      <c r="EZM340" s="1182"/>
      <c r="EZN340" s="1182"/>
      <c r="EZO340" s="1182"/>
      <c r="EZP340" s="1182"/>
      <c r="EZQ340" s="1182"/>
      <c r="EZR340" s="1182"/>
      <c r="EZS340" s="1182"/>
      <c r="EZT340" s="1182"/>
      <c r="EZU340" s="1182"/>
      <c r="EZV340" s="1182"/>
      <c r="EZW340" s="1182"/>
      <c r="EZX340" s="1182"/>
      <c r="EZY340" s="1182"/>
      <c r="EZZ340" s="1177"/>
      <c r="FAA340" s="1182"/>
      <c r="FAB340" s="1182"/>
      <c r="FAC340" s="1182"/>
      <c r="FAD340" s="1182"/>
      <c r="FAE340" s="1182"/>
      <c r="FAF340" s="1182"/>
      <c r="FAG340" s="1182"/>
      <c r="FAH340" s="1182"/>
      <c r="FAI340" s="1182"/>
      <c r="FAJ340" s="1182"/>
      <c r="FAK340" s="1182"/>
      <c r="FAL340" s="1182"/>
      <c r="FAM340" s="1182"/>
      <c r="FAN340" s="1182"/>
      <c r="FAO340" s="1177"/>
      <c r="FAP340" s="1182"/>
      <c r="FAQ340" s="1182"/>
      <c r="FAR340" s="1182"/>
      <c r="FAS340" s="1182"/>
      <c r="FAT340" s="1182"/>
      <c r="FAU340" s="1182"/>
      <c r="FAV340" s="1182"/>
      <c r="FAW340" s="1182"/>
      <c r="FAX340" s="1182"/>
      <c r="FAY340" s="1182"/>
      <c r="FAZ340" s="1182"/>
      <c r="FBA340" s="1182"/>
      <c r="FBB340" s="1182"/>
      <c r="FBC340" s="1182"/>
      <c r="FBD340" s="1177"/>
      <c r="FBE340" s="1182"/>
      <c r="FBF340" s="1182"/>
      <c r="FBG340" s="1182"/>
      <c r="FBH340" s="1182"/>
      <c r="FBI340" s="1182"/>
      <c r="FBJ340" s="1182"/>
      <c r="FBK340" s="1182"/>
      <c r="FBL340" s="1182"/>
      <c r="FBM340" s="1182"/>
      <c r="FBN340" s="1182"/>
      <c r="FBO340" s="1182"/>
      <c r="FBP340" s="1182"/>
      <c r="FBQ340" s="1182"/>
      <c r="FBR340" s="1182"/>
      <c r="FBS340" s="1177"/>
      <c r="FBT340" s="1182"/>
      <c r="FBU340" s="1182"/>
      <c r="FBV340" s="1182"/>
      <c r="FBW340" s="1182"/>
      <c r="FBX340" s="1182"/>
      <c r="FBY340" s="1182"/>
      <c r="FBZ340" s="1182"/>
      <c r="FCA340" s="1182"/>
      <c r="FCB340" s="1182"/>
      <c r="FCC340" s="1182"/>
      <c r="FCD340" s="1182"/>
      <c r="FCE340" s="1182"/>
      <c r="FCF340" s="1182"/>
      <c r="FCG340" s="1182"/>
      <c r="FCH340" s="1177"/>
      <c r="FCI340" s="1182"/>
      <c r="FCJ340" s="1182"/>
      <c r="FCK340" s="1182"/>
      <c r="FCL340" s="1182"/>
      <c r="FCM340" s="1182"/>
      <c r="FCN340" s="1182"/>
      <c r="FCO340" s="1182"/>
      <c r="FCP340" s="1182"/>
      <c r="FCQ340" s="1182"/>
      <c r="FCR340" s="1182"/>
      <c r="FCS340" s="1182"/>
      <c r="FCT340" s="1182"/>
      <c r="FCU340" s="1182"/>
      <c r="FCV340" s="1182"/>
      <c r="FCW340" s="1177"/>
      <c r="FCX340" s="1182"/>
      <c r="FCY340" s="1182"/>
      <c r="FCZ340" s="1182"/>
      <c r="FDA340" s="1182"/>
      <c r="FDB340" s="1182"/>
      <c r="FDC340" s="1182"/>
      <c r="FDD340" s="1182"/>
      <c r="FDE340" s="1182"/>
      <c r="FDF340" s="1182"/>
      <c r="FDG340" s="1182"/>
      <c r="FDH340" s="1182"/>
      <c r="FDI340" s="1182"/>
      <c r="FDJ340" s="1182"/>
      <c r="FDK340" s="1182"/>
      <c r="FDL340" s="1177"/>
      <c r="FDM340" s="1182"/>
      <c r="FDN340" s="1182"/>
      <c r="FDO340" s="1182"/>
      <c r="FDP340" s="1182"/>
      <c r="FDQ340" s="1182"/>
      <c r="FDR340" s="1182"/>
      <c r="FDS340" s="1182"/>
      <c r="FDT340" s="1182"/>
      <c r="FDU340" s="1182"/>
      <c r="FDV340" s="1182"/>
      <c r="FDW340" s="1182"/>
      <c r="FDX340" s="1182"/>
      <c r="FDY340" s="1182"/>
      <c r="FDZ340" s="1182"/>
      <c r="FEA340" s="1177"/>
      <c r="FEB340" s="1182"/>
      <c r="FEC340" s="1182"/>
      <c r="FED340" s="1182"/>
      <c r="FEE340" s="1182"/>
      <c r="FEF340" s="1182"/>
      <c r="FEG340" s="1182"/>
      <c r="FEH340" s="1182"/>
      <c r="FEI340" s="1182"/>
      <c r="FEJ340" s="1182"/>
      <c r="FEK340" s="1182"/>
      <c r="FEL340" s="1182"/>
      <c r="FEM340" s="1182"/>
      <c r="FEN340" s="1182"/>
      <c r="FEO340" s="1182"/>
      <c r="FEP340" s="1177"/>
      <c r="FEQ340" s="1182"/>
      <c r="FER340" s="1182"/>
      <c r="FES340" s="1182"/>
      <c r="FET340" s="1182"/>
      <c r="FEU340" s="1182"/>
      <c r="FEV340" s="1182"/>
      <c r="FEW340" s="1182"/>
      <c r="FEX340" s="1182"/>
      <c r="FEY340" s="1182"/>
      <c r="FEZ340" s="1182"/>
      <c r="FFA340" s="1182"/>
      <c r="FFB340" s="1182"/>
      <c r="FFC340" s="1182"/>
      <c r="FFD340" s="1182"/>
      <c r="FFE340" s="1177"/>
      <c r="FFF340" s="1182"/>
      <c r="FFG340" s="1182"/>
      <c r="FFH340" s="1182"/>
      <c r="FFI340" s="1182"/>
      <c r="FFJ340" s="1182"/>
      <c r="FFK340" s="1182"/>
      <c r="FFL340" s="1182"/>
      <c r="FFM340" s="1182"/>
      <c r="FFN340" s="1182"/>
      <c r="FFO340" s="1182"/>
      <c r="FFP340" s="1182"/>
      <c r="FFQ340" s="1182"/>
      <c r="FFR340" s="1182"/>
      <c r="FFS340" s="1182"/>
      <c r="FFT340" s="1177"/>
      <c r="FFU340" s="1182"/>
      <c r="FFV340" s="1182"/>
      <c r="FFW340" s="1182"/>
      <c r="FFX340" s="1182"/>
      <c r="FFY340" s="1182"/>
      <c r="FFZ340" s="1182"/>
      <c r="FGA340" s="1182"/>
      <c r="FGB340" s="1182"/>
      <c r="FGC340" s="1182"/>
      <c r="FGD340" s="1182"/>
      <c r="FGE340" s="1182"/>
      <c r="FGF340" s="1182"/>
      <c r="FGG340" s="1182"/>
      <c r="FGH340" s="1182"/>
      <c r="FGI340" s="1177"/>
      <c r="FGJ340" s="1182"/>
      <c r="FGK340" s="1182"/>
      <c r="FGL340" s="1182"/>
      <c r="FGM340" s="1182"/>
      <c r="FGN340" s="1182"/>
      <c r="FGO340" s="1182"/>
      <c r="FGP340" s="1182"/>
      <c r="FGQ340" s="1182"/>
      <c r="FGR340" s="1182"/>
      <c r="FGS340" s="1182"/>
      <c r="FGT340" s="1182"/>
      <c r="FGU340" s="1182"/>
      <c r="FGV340" s="1182"/>
      <c r="FGW340" s="1182"/>
      <c r="FGX340" s="1177"/>
      <c r="FGY340" s="1182"/>
      <c r="FGZ340" s="1182"/>
      <c r="FHA340" s="1182"/>
      <c r="FHB340" s="1182"/>
      <c r="FHC340" s="1182"/>
      <c r="FHD340" s="1182"/>
      <c r="FHE340" s="1182"/>
      <c r="FHF340" s="1182"/>
      <c r="FHG340" s="1182"/>
      <c r="FHH340" s="1182"/>
      <c r="FHI340" s="1182"/>
      <c r="FHJ340" s="1182"/>
      <c r="FHK340" s="1182"/>
      <c r="FHL340" s="1182"/>
      <c r="FHM340" s="1177"/>
      <c r="FHN340" s="1182"/>
      <c r="FHO340" s="1182"/>
      <c r="FHP340" s="1182"/>
      <c r="FHQ340" s="1182"/>
      <c r="FHR340" s="1182"/>
      <c r="FHS340" s="1182"/>
      <c r="FHT340" s="1182"/>
      <c r="FHU340" s="1182"/>
      <c r="FHV340" s="1182"/>
      <c r="FHW340" s="1182"/>
      <c r="FHX340" s="1182"/>
      <c r="FHY340" s="1182"/>
      <c r="FHZ340" s="1182"/>
      <c r="FIA340" s="1182"/>
      <c r="FIB340" s="1177"/>
      <c r="FIC340" s="1182"/>
      <c r="FID340" s="1182"/>
      <c r="FIE340" s="1182"/>
      <c r="FIF340" s="1182"/>
      <c r="FIG340" s="1182"/>
      <c r="FIH340" s="1182"/>
      <c r="FII340" s="1182"/>
      <c r="FIJ340" s="1182"/>
      <c r="FIK340" s="1182"/>
      <c r="FIL340" s="1182"/>
      <c r="FIM340" s="1182"/>
      <c r="FIN340" s="1182"/>
      <c r="FIO340" s="1182"/>
      <c r="FIP340" s="1182"/>
      <c r="FIQ340" s="1177"/>
      <c r="FIR340" s="1182"/>
      <c r="FIS340" s="1182"/>
      <c r="FIT340" s="1182"/>
      <c r="FIU340" s="1182"/>
      <c r="FIV340" s="1182"/>
      <c r="FIW340" s="1182"/>
      <c r="FIX340" s="1182"/>
      <c r="FIY340" s="1182"/>
      <c r="FIZ340" s="1182"/>
      <c r="FJA340" s="1182"/>
      <c r="FJB340" s="1182"/>
      <c r="FJC340" s="1182"/>
      <c r="FJD340" s="1182"/>
      <c r="FJE340" s="1182"/>
      <c r="FJF340" s="1177"/>
      <c r="FJG340" s="1182"/>
      <c r="FJH340" s="1182"/>
      <c r="FJI340" s="1182"/>
      <c r="FJJ340" s="1182"/>
      <c r="FJK340" s="1182"/>
      <c r="FJL340" s="1182"/>
      <c r="FJM340" s="1182"/>
      <c r="FJN340" s="1182"/>
      <c r="FJO340" s="1182"/>
      <c r="FJP340" s="1182"/>
      <c r="FJQ340" s="1182"/>
      <c r="FJR340" s="1182"/>
      <c r="FJS340" s="1182"/>
      <c r="FJT340" s="1182"/>
      <c r="FJU340" s="1177"/>
      <c r="FJV340" s="1182"/>
      <c r="FJW340" s="1182"/>
      <c r="FJX340" s="1182"/>
      <c r="FJY340" s="1182"/>
      <c r="FJZ340" s="1182"/>
      <c r="FKA340" s="1182"/>
      <c r="FKB340" s="1182"/>
      <c r="FKC340" s="1182"/>
      <c r="FKD340" s="1182"/>
      <c r="FKE340" s="1182"/>
      <c r="FKF340" s="1182"/>
      <c r="FKG340" s="1182"/>
      <c r="FKH340" s="1182"/>
      <c r="FKI340" s="1182"/>
      <c r="FKJ340" s="1177"/>
      <c r="FKK340" s="1182"/>
      <c r="FKL340" s="1182"/>
      <c r="FKM340" s="1182"/>
      <c r="FKN340" s="1182"/>
      <c r="FKO340" s="1182"/>
      <c r="FKP340" s="1182"/>
      <c r="FKQ340" s="1182"/>
      <c r="FKR340" s="1182"/>
      <c r="FKS340" s="1182"/>
      <c r="FKT340" s="1182"/>
      <c r="FKU340" s="1182"/>
      <c r="FKV340" s="1182"/>
      <c r="FKW340" s="1182"/>
      <c r="FKX340" s="1182"/>
      <c r="FKY340" s="1177"/>
      <c r="FKZ340" s="1182"/>
      <c r="FLA340" s="1182"/>
      <c r="FLB340" s="1182"/>
      <c r="FLC340" s="1182"/>
      <c r="FLD340" s="1182"/>
      <c r="FLE340" s="1182"/>
      <c r="FLF340" s="1182"/>
      <c r="FLG340" s="1182"/>
      <c r="FLH340" s="1182"/>
      <c r="FLI340" s="1182"/>
      <c r="FLJ340" s="1182"/>
      <c r="FLK340" s="1182"/>
      <c r="FLL340" s="1182"/>
      <c r="FLM340" s="1182"/>
      <c r="FLN340" s="1177"/>
      <c r="FLO340" s="1182"/>
      <c r="FLP340" s="1182"/>
      <c r="FLQ340" s="1182"/>
      <c r="FLR340" s="1182"/>
      <c r="FLS340" s="1182"/>
      <c r="FLT340" s="1182"/>
      <c r="FLU340" s="1182"/>
      <c r="FLV340" s="1182"/>
      <c r="FLW340" s="1182"/>
      <c r="FLX340" s="1182"/>
      <c r="FLY340" s="1182"/>
      <c r="FLZ340" s="1182"/>
      <c r="FMA340" s="1182"/>
      <c r="FMB340" s="1182"/>
      <c r="FMC340" s="1177"/>
      <c r="FMD340" s="1182"/>
      <c r="FME340" s="1182"/>
      <c r="FMF340" s="1182"/>
      <c r="FMG340" s="1182"/>
      <c r="FMH340" s="1182"/>
      <c r="FMI340" s="1182"/>
      <c r="FMJ340" s="1182"/>
      <c r="FMK340" s="1182"/>
      <c r="FML340" s="1182"/>
      <c r="FMM340" s="1182"/>
      <c r="FMN340" s="1182"/>
      <c r="FMO340" s="1182"/>
      <c r="FMP340" s="1182"/>
      <c r="FMQ340" s="1182"/>
      <c r="FMR340" s="1177"/>
      <c r="FMS340" s="1182"/>
      <c r="FMT340" s="1182"/>
      <c r="FMU340" s="1182"/>
      <c r="FMV340" s="1182"/>
      <c r="FMW340" s="1182"/>
      <c r="FMX340" s="1182"/>
      <c r="FMY340" s="1182"/>
      <c r="FMZ340" s="1182"/>
      <c r="FNA340" s="1182"/>
      <c r="FNB340" s="1182"/>
      <c r="FNC340" s="1182"/>
      <c r="FND340" s="1182"/>
      <c r="FNE340" s="1182"/>
      <c r="FNF340" s="1182"/>
      <c r="FNG340" s="1177"/>
      <c r="FNH340" s="1182"/>
      <c r="FNI340" s="1182"/>
      <c r="FNJ340" s="1182"/>
      <c r="FNK340" s="1182"/>
      <c r="FNL340" s="1182"/>
      <c r="FNM340" s="1182"/>
      <c r="FNN340" s="1182"/>
      <c r="FNO340" s="1182"/>
      <c r="FNP340" s="1182"/>
      <c r="FNQ340" s="1182"/>
      <c r="FNR340" s="1182"/>
      <c r="FNS340" s="1182"/>
      <c r="FNT340" s="1182"/>
      <c r="FNU340" s="1182"/>
      <c r="FNV340" s="1177"/>
      <c r="FNW340" s="1182"/>
      <c r="FNX340" s="1182"/>
      <c r="FNY340" s="1182"/>
      <c r="FNZ340" s="1182"/>
      <c r="FOA340" s="1182"/>
      <c r="FOB340" s="1182"/>
      <c r="FOC340" s="1182"/>
      <c r="FOD340" s="1182"/>
      <c r="FOE340" s="1182"/>
      <c r="FOF340" s="1182"/>
      <c r="FOG340" s="1182"/>
      <c r="FOH340" s="1182"/>
      <c r="FOI340" s="1182"/>
      <c r="FOJ340" s="1182"/>
      <c r="FOK340" s="1177"/>
      <c r="FOL340" s="1182"/>
      <c r="FOM340" s="1182"/>
      <c r="FON340" s="1182"/>
      <c r="FOO340" s="1182"/>
      <c r="FOP340" s="1182"/>
      <c r="FOQ340" s="1182"/>
      <c r="FOR340" s="1182"/>
      <c r="FOS340" s="1182"/>
      <c r="FOT340" s="1182"/>
      <c r="FOU340" s="1182"/>
      <c r="FOV340" s="1182"/>
      <c r="FOW340" s="1182"/>
      <c r="FOX340" s="1182"/>
      <c r="FOY340" s="1182"/>
      <c r="FOZ340" s="1177"/>
      <c r="FPA340" s="1182"/>
      <c r="FPB340" s="1182"/>
      <c r="FPC340" s="1182"/>
      <c r="FPD340" s="1182"/>
      <c r="FPE340" s="1182"/>
      <c r="FPF340" s="1182"/>
      <c r="FPG340" s="1182"/>
      <c r="FPH340" s="1182"/>
      <c r="FPI340" s="1182"/>
      <c r="FPJ340" s="1182"/>
      <c r="FPK340" s="1182"/>
      <c r="FPL340" s="1182"/>
      <c r="FPM340" s="1182"/>
      <c r="FPN340" s="1182"/>
      <c r="FPO340" s="1177"/>
      <c r="FPP340" s="1182"/>
      <c r="FPQ340" s="1182"/>
      <c r="FPR340" s="1182"/>
      <c r="FPS340" s="1182"/>
      <c r="FPT340" s="1182"/>
      <c r="FPU340" s="1182"/>
      <c r="FPV340" s="1182"/>
      <c r="FPW340" s="1182"/>
      <c r="FPX340" s="1182"/>
      <c r="FPY340" s="1182"/>
      <c r="FPZ340" s="1182"/>
      <c r="FQA340" s="1182"/>
      <c r="FQB340" s="1182"/>
      <c r="FQC340" s="1182"/>
      <c r="FQD340" s="1177"/>
      <c r="FQE340" s="1182"/>
      <c r="FQF340" s="1182"/>
      <c r="FQG340" s="1182"/>
      <c r="FQH340" s="1182"/>
      <c r="FQI340" s="1182"/>
      <c r="FQJ340" s="1182"/>
      <c r="FQK340" s="1182"/>
      <c r="FQL340" s="1182"/>
      <c r="FQM340" s="1182"/>
      <c r="FQN340" s="1182"/>
      <c r="FQO340" s="1182"/>
      <c r="FQP340" s="1182"/>
      <c r="FQQ340" s="1182"/>
      <c r="FQR340" s="1182"/>
      <c r="FQS340" s="1177"/>
      <c r="FQT340" s="1182"/>
      <c r="FQU340" s="1182"/>
      <c r="FQV340" s="1182"/>
      <c r="FQW340" s="1182"/>
      <c r="FQX340" s="1182"/>
      <c r="FQY340" s="1182"/>
      <c r="FQZ340" s="1182"/>
      <c r="FRA340" s="1182"/>
      <c r="FRB340" s="1182"/>
      <c r="FRC340" s="1182"/>
      <c r="FRD340" s="1182"/>
      <c r="FRE340" s="1182"/>
      <c r="FRF340" s="1182"/>
      <c r="FRG340" s="1182"/>
      <c r="FRH340" s="1177"/>
      <c r="FRI340" s="1182"/>
      <c r="FRJ340" s="1182"/>
      <c r="FRK340" s="1182"/>
      <c r="FRL340" s="1182"/>
      <c r="FRM340" s="1182"/>
      <c r="FRN340" s="1182"/>
      <c r="FRO340" s="1182"/>
      <c r="FRP340" s="1182"/>
      <c r="FRQ340" s="1182"/>
      <c r="FRR340" s="1182"/>
      <c r="FRS340" s="1182"/>
      <c r="FRT340" s="1182"/>
      <c r="FRU340" s="1182"/>
      <c r="FRV340" s="1182"/>
      <c r="FRW340" s="1177"/>
      <c r="FRX340" s="1182"/>
      <c r="FRY340" s="1182"/>
      <c r="FRZ340" s="1182"/>
      <c r="FSA340" s="1182"/>
      <c r="FSB340" s="1182"/>
      <c r="FSC340" s="1182"/>
      <c r="FSD340" s="1182"/>
      <c r="FSE340" s="1182"/>
      <c r="FSF340" s="1182"/>
      <c r="FSG340" s="1182"/>
      <c r="FSH340" s="1182"/>
      <c r="FSI340" s="1182"/>
      <c r="FSJ340" s="1182"/>
      <c r="FSK340" s="1182"/>
      <c r="FSL340" s="1177"/>
      <c r="FSM340" s="1182"/>
      <c r="FSN340" s="1182"/>
      <c r="FSO340" s="1182"/>
      <c r="FSP340" s="1182"/>
      <c r="FSQ340" s="1182"/>
      <c r="FSR340" s="1182"/>
      <c r="FSS340" s="1182"/>
      <c r="FST340" s="1182"/>
      <c r="FSU340" s="1182"/>
      <c r="FSV340" s="1182"/>
      <c r="FSW340" s="1182"/>
      <c r="FSX340" s="1182"/>
      <c r="FSY340" s="1182"/>
      <c r="FSZ340" s="1182"/>
      <c r="FTA340" s="1177"/>
      <c r="FTB340" s="1182"/>
      <c r="FTC340" s="1182"/>
      <c r="FTD340" s="1182"/>
      <c r="FTE340" s="1182"/>
      <c r="FTF340" s="1182"/>
      <c r="FTG340" s="1182"/>
      <c r="FTH340" s="1182"/>
      <c r="FTI340" s="1182"/>
      <c r="FTJ340" s="1182"/>
      <c r="FTK340" s="1182"/>
      <c r="FTL340" s="1182"/>
      <c r="FTM340" s="1182"/>
      <c r="FTN340" s="1182"/>
      <c r="FTO340" s="1182"/>
      <c r="FTP340" s="1177"/>
      <c r="FTQ340" s="1182"/>
      <c r="FTR340" s="1182"/>
      <c r="FTS340" s="1182"/>
      <c r="FTT340" s="1182"/>
      <c r="FTU340" s="1182"/>
      <c r="FTV340" s="1182"/>
      <c r="FTW340" s="1182"/>
      <c r="FTX340" s="1182"/>
      <c r="FTY340" s="1182"/>
      <c r="FTZ340" s="1182"/>
      <c r="FUA340" s="1182"/>
      <c r="FUB340" s="1182"/>
      <c r="FUC340" s="1182"/>
      <c r="FUD340" s="1182"/>
      <c r="FUE340" s="1177"/>
      <c r="FUF340" s="1182"/>
      <c r="FUG340" s="1182"/>
      <c r="FUH340" s="1182"/>
      <c r="FUI340" s="1182"/>
      <c r="FUJ340" s="1182"/>
      <c r="FUK340" s="1182"/>
      <c r="FUL340" s="1182"/>
      <c r="FUM340" s="1182"/>
      <c r="FUN340" s="1182"/>
      <c r="FUO340" s="1182"/>
      <c r="FUP340" s="1182"/>
      <c r="FUQ340" s="1182"/>
      <c r="FUR340" s="1182"/>
      <c r="FUS340" s="1182"/>
      <c r="FUT340" s="1177"/>
      <c r="FUU340" s="1182"/>
      <c r="FUV340" s="1182"/>
      <c r="FUW340" s="1182"/>
      <c r="FUX340" s="1182"/>
      <c r="FUY340" s="1182"/>
      <c r="FUZ340" s="1182"/>
      <c r="FVA340" s="1182"/>
      <c r="FVB340" s="1182"/>
      <c r="FVC340" s="1182"/>
      <c r="FVD340" s="1182"/>
      <c r="FVE340" s="1182"/>
      <c r="FVF340" s="1182"/>
      <c r="FVG340" s="1182"/>
      <c r="FVH340" s="1182"/>
      <c r="FVI340" s="1177"/>
      <c r="FVJ340" s="1182"/>
      <c r="FVK340" s="1182"/>
      <c r="FVL340" s="1182"/>
      <c r="FVM340" s="1182"/>
      <c r="FVN340" s="1182"/>
      <c r="FVO340" s="1182"/>
      <c r="FVP340" s="1182"/>
      <c r="FVQ340" s="1182"/>
      <c r="FVR340" s="1182"/>
      <c r="FVS340" s="1182"/>
      <c r="FVT340" s="1182"/>
      <c r="FVU340" s="1182"/>
      <c r="FVV340" s="1182"/>
      <c r="FVW340" s="1182"/>
      <c r="FVX340" s="1177"/>
      <c r="FVY340" s="1182"/>
      <c r="FVZ340" s="1182"/>
      <c r="FWA340" s="1182"/>
      <c r="FWB340" s="1182"/>
      <c r="FWC340" s="1182"/>
      <c r="FWD340" s="1182"/>
      <c r="FWE340" s="1182"/>
      <c r="FWF340" s="1182"/>
      <c r="FWG340" s="1182"/>
      <c r="FWH340" s="1182"/>
      <c r="FWI340" s="1182"/>
      <c r="FWJ340" s="1182"/>
      <c r="FWK340" s="1182"/>
      <c r="FWL340" s="1182"/>
      <c r="FWM340" s="1177"/>
      <c r="FWN340" s="1182"/>
      <c r="FWO340" s="1182"/>
      <c r="FWP340" s="1182"/>
      <c r="FWQ340" s="1182"/>
      <c r="FWR340" s="1182"/>
      <c r="FWS340" s="1182"/>
      <c r="FWT340" s="1182"/>
      <c r="FWU340" s="1182"/>
      <c r="FWV340" s="1182"/>
      <c r="FWW340" s="1182"/>
      <c r="FWX340" s="1182"/>
      <c r="FWY340" s="1182"/>
      <c r="FWZ340" s="1182"/>
      <c r="FXA340" s="1182"/>
      <c r="FXB340" s="1177"/>
      <c r="FXC340" s="1182"/>
      <c r="FXD340" s="1182"/>
      <c r="FXE340" s="1182"/>
      <c r="FXF340" s="1182"/>
      <c r="FXG340" s="1182"/>
      <c r="FXH340" s="1182"/>
      <c r="FXI340" s="1182"/>
      <c r="FXJ340" s="1182"/>
      <c r="FXK340" s="1182"/>
      <c r="FXL340" s="1182"/>
      <c r="FXM340" s="1182"/>
      <c r="FXN340" s="1182"/>
      <c r="FXO340" s="1182"/>
      <c r="FXP340" s="1182"/>
      <c r="FXQ340" s="1177"/>
      <c r="FXR340" s="1182"/>
      <c r="FXS340" s="1182"/>
      <c r="FXT340" s="1182"/>
      <c r="FXU340" s="1182"/>
      <c r="FXV340" s="1182"/>
      <c r="FXW340" s="1182"/>
      <c r="FXX340" s="1182"/>
      <c r="FXY340" s="1182"/>
      <c r="FXZ340" s="1182"/>
      <c r="FYA340" s="1182"/>
      <c r="FYB340" s="1182"/>
      <c r="FYC340" s="1182"/>
      <c r="FYD340" s="1182"/>
      <c r="FYE340" s="1182"/>
      <c r="FYF340" s="1177"/>
      <c r="FYG340" s="1182"/>
      <c r="FYH340" s="1182"/>
      <c r="FYI340" s="1182"/>
      <c r="FYJ340" s="1182"/>
      <c r="FYK340" s="1182"/>
      <c r="FYL340" s="1182"/>
      <c r="FYM340" s="1182"/>
      <c r="FYN340" s="1182"/>
      <c r="FYO340" s="1182"/>
      <c r="FYP340" s="1182"/>
      <c r="FYQ340" s="1182"/>
      <c r="FYR340" s="1182"/>
      <c r="FYS340" s="1182"/>
      <c r="FYT340" s="1182"/>
      <c r="FYU340" s="1177"/>
      <c r="FYV340" s="1182"/>
      <c r="FYW340" s="1182"/>
      <c r="FYX340" s="1182"/>
      <c r="FYY340" s="1182"/>
      <c r="FYZ340" s="1182"/>
      <c r="FZA340" s="1182"/>
      <c r="FZB340" s="1182"/>
      <c r="FZC340" s="1182"/>
      <c r="FZD340" s="1182"/>
      <c r="FZE340" s="1182"/>
      <c r="FZF340" s="1182"/>
      <c r="FZG340" s="1182"/>
      <c r="FZH340" s="1182"/>
      <c r="FZI340" s="1182"/>
      <c r="FZJ340" s="1177"/>
      <c r="FZK340" s="1182"/>
      <c r="FZL340" s="1182"/>
      <c r="FZM340" s="1182"/>
      <c r="FZN340" s="1182"/>
      <c r="FZO340" s="1182"/>
      <c r="FZP340" s="1182"/>
      <c r="FZQ340" s="1182"/>
      <c r="FZR340" s="1182"/>
      <c r="FZS340" s="1182"/>
      <c r="FZT340" s="1182"/>
      <c r="FZU340" s="1182"/>
      <c r="FZV340" s="1182"/>
      <c r="FZW340" s="1182"/>
      <c r="FZX340" s="1182"/>
      <c r="FZY340" s="1177"/>
      <c r="FZZ340" s="1182"/>
      <c r="GAA340" s="1182"/>
      <c r="GAB340" s="1182"/>
      <c r="GAC340" s="1182"/>
      <c r="GAD340" s="1182"/>
      <c r="GAE340" s="1182"/>
      <c r="GAF340" s="1182"/>
      <c r="GAG340" s="1182"/>
      <c r="GAH340" s="1182"/>
      <c r="GAI340" s="1182"/>
      <c r="GAJ340" s="1182"/>
      <c r="GAK340" s="1182"/>
      <c r="GAL340" s="1182"/>
      <c r="GAM340" s="1182"/>
      <c r="GAN340" s="1177"/>
      <c r="GAO340" s="1182"/>
      <c r="GAP340" s="1182"/>
      <c r="GAQ340" s="1182"/>
      <c r="GAR340" s="1182"/>
      <c r="GAS340" s="1182"/>
      <c r="GAT340" s="1182"/>
      <c r="GAU340" s="1182"/>
      <c r="GAV340" s="1182"/>
      <c r="GAW340" s="1182"/>
      <c r="GAX340" s="1182"/>
      <c r="GAY340" s="1182"/>
      <c r="GAZ340" s="1182"/>
      <c r="GBA340" s="1182"/>
      <c r="GBB340" s="1182"/>
      <c r="GBC340" s="1177"/>
      <c r="GBD340" s="1182"/>
      <c r="GBE340" s="1182"/>
      <c r="GBF340" s="1182"/>
      <c r="GBG340" s="1182"/>
      <c r="GBH340" s="1182"/>
      <c r="GBI340" s="1182"/>
      <c r="GBJ340" s="1182"/>
      <c r="GBK340" s="1182"/>
      <c r="GBL340" s="1182"/>
      <c r="GBM340" s="1182"/>
      <c r="GBN340" s="1182"/>
      <c r="GBO340" s="1182"/>
      <c r="GBP340" s="1182"/>
      <c r="GBQ340" s="1182"/>
      <c r="GBR340" s="1177"/>
      <c r="GBS340" s="1182"/>
      <c r="GBT340" s="1182"/>
      <c r="GBU340" s="1182"/>
      <c r="GBV340" s="1182"/>
      <c r="GBW340" s="1182"/>
      <c r="GBX340" s="1182"/>
      <c r="GBY340" s="1182"/>
      <c r="GBZ340" s="1182"/>
      <c r="GCA340" s="1182"/>
      <c r="GCB340" s="1182"/>
      <c r="GCC340" s="1182"/>
      <c r="GCD340" s="1182"/>
      <c r="GCE340" s="1182"/>
      <c r="GCF340" s="1182"/>
      <c r="GCG340" s="1177"/>
      <c r="GCH340" s="1182"/>
      <c r="GCI340" s="1182"/>
      <c r="GCJ340" s="1182"/>
      <c r="GCK340" s="1182"/>
      <c r="GCL340" s="1182"/>
      <c r="GCM340" s="1182"/>
      <c r="GCN340" s="1182"/>
      <c r="GCO340" s="1182"/>
      <c r="GCP340" s="1182"/>
      <c r="GCQ340" s="1182"/>
      <c r="GCR340" s="1182"/>
      <c r="GCS340" s="1182"/>
      <c r="GCT340" s="1182"/>
      <c r="GCU340" s="1182"/>
      <c r="GCV340" s="1177"/>
      <c r="GCW340" s="1182"/>
      <c r="GCX340" s="1182"/>
      <c r="GCY340" s="1182"/>
      <c r="GCZ340" s="1182"/>
      <c r="GDA340" s="1182"/>
      <c r="GDB340" s="1182"/>
      <c r="GDC340" s="1182"/>
      <c r="GDD340" s="1182"/>
      <c r="GDE340" s="1182"/>
      <c r="GDF340" s="1182"/>
      <c r="GDG340" s="1182"/>
      <c r="GDH340" s="1182"/>
      <c r="GDI340" s="1182"/>
      <c r="GDJ340" s="1182"/>
      <c r="GDK340" s="1177"/>
      <c r="GDL340" s="1182"/>
      <c r="GDM340" s="1182"/>
      <c r="GDN340" s="1182"/>
      <c r="GDO340" s="1182"/>
      <c r="GDP340" s="1182"/>
      <c r="GDQ340" s="1182"/>
      <c r="GDR340" s="1182"/>
      <c r="GDS340" s="1182"/>
      <c r="GDT340" s="1182"/>
      <c r="GDU340" s="1182"/>
      <c r="GDV340" s="1182"/>
      <c r="GDW340" s="1182"/>
      <c r="GDX340" s="1182"/>
      <c r="GDY340" s="1182"/>
      <c r="GDZ340" s="1177"/>
      <c r="GEA340" s="1182"/>
      <c r="GEB340" s="1182"/>
      <c r="GEC340" s="1182"/>
      <c r="GED340" s="1182"/>
      <c r="GEE340" s="1182"/>
      <c r="GEF340" s="1182"/>
      <c r="GEG340" s="1182"/>
      <c r="GEH340" s="1182"/>
      <c r="GEI340" s="1182"/>
      <c r="GEJ340" s="1182"/>
      <c r="GEK340" s="1182"/>
      <c r="GEL340" s="1182"/>
      <c r="GEM340" s="1182"/>
      <c r="GEN340" s="1182"/>
      <c r="GEO340" s="1177"/>
      <c r="GEP340" s="1182"/>
      <c r="GEQ340" s="1182"/>
      <c r="GER340" s="1182"/>
      <c r="GES340" s="1182"/>
      <c r="GET340" s="1182"/>
      <c r="GEU340" s="1182"/>
      <c r="GEV340" s="1182"/>
      <c r="GEW340" s="1182"/>
      <c r="GEX340" s="1182"/>
      <c r="GEY340" s="1182"/>
      <c r="GEZ340" s="1182"/>
      <c r="GFA340" s="1182"/>
      <c r="GFB340" s="1182"/>
      <c r="GFC340" s="1182"/>
      <c r="GFD340" s="1177"/>
      <c r="GFE340" s="1182"/>
      <c r="GFF340" s="1182"/>
      <c r="GFG340" s="1182"/>
      <c r="GFH340" s="1182"/>
      <c r="GFI340" s="1182"/>
      <c r="GFJ340" s="1182"/>
      <c r="GFK340" s="1182"/>
      <c r="GFL340" s="1182"/>
      <c r="GFM340" s="1182"/>
      <c r="GFN340" s="1182"/>
      <c r="GFO340" s="1182"/>
      <c r="GFP340" s="1182"/>
      <c r="GFQ340" s="1182"/>
      <c r="GFR340" s="1182"/>
      <c r="GFS340" s="1177"/>
      <c r="GFT340" s="1182"/>
      <c r="GFU340" s="1182"/>
      <c r="GFV340" s="1182"/>
      <c r="GFW340" s="1182"/>
      <c r="GFX340" s="1182"/>
      <c r="GFY340" s="1182"/>
      <c r="GFZ340" s="1182"/>
      <c r="GGA340" s="1182"/>
      <c r="GGB340" s="1182"/>
      <c r="GGC340" s="1182"/>
      <c r="GGD340" s="1182"/>
      <c r="GGE340" s="1182"/>
      <c r="GGF340" s="1182"/>
      <c r="GGG340" s="1182"/>
      <c r="GGH340" s="1177"/>
      <c r="GGI340" s="1182"/>
      <c r="GGJ340" s="1182"/>
      <c r="GGK340" s="1182"/>
      <c r="GGL340" s="1182"/>
      <c r="GGM340" s="1182"/>
      <c r="GGN340" s="1182"/>
      <c r="GGO340" s="1182"/>
      <c r="GGP340" s="1182"/>
      <c r="GGQ340" s="1182"/>
      <c r="GGR340" s="1182"/>
      <c r="GGS340" s="1182"/>
      <c r="GGT340" s="1182"/>
      <c r="GGU340" s="1182"/>
      <c r="GGV340" s="1182"/>
      <c r="GGW340" s="1177"/>
      <c r="GGX340" s="1182"/>
      <c r="GGY340" s="1182"/>
      <c r="GGZ340" s="1182"/>
      <c r="GHA340" s="1182"/>
      <c r="GHB340" s="1182"/>
      <c r="GHC340" s="1182"/>
      <c r="GHD340" s="1182"/>
      <c r="GHE340" s="1182"/>
      <c r="GHF340" s="1182"/>
      <c r="GHG340" s="1182"/>
      <c r="GHH340" s="1182"/>
      <c r="GHI340" s="1182"/>
      <c r="GHJ340" s="1182"/>
      <c r="GHK340" s="1182"/>
      <c r="GHL340" s="1177"/>
      <c r="GHM340" s="1182"/>
      <c r="GHN340" s="1182"/>
      <c r="GHO340" s="1182"/>
      <c r="GHP340" s="1182"/>
      <c r="GHQ340" s="1182"/>
      <c r="GHR340" s="1182"/>
      <c r="GHS340" s="1182"/>
      <c r="GHT340" s="1182"/>
      <c r="GHU340" s="1182"/>
      <c r="GHV340" s="1182"/>
      <c r="GHW340" s="1182"/>
      <c r="GHX340" s="1182"/>
      <c r="GHY340" s="1182"/>
      <c r="GHZ340" s="1182"/>
      <c r="GIA340" s="1177"/>
      <c r="GIB340" s="1182"/>
      <c r="GIC340" s="1182"/>
      <c r="GID340" s="1182"/>
      <c r="GIE340" s="1182"/>
      <c r="GIF340" s="1182"/>
      <c r="GIG340" s="1182"/>
      <c r="GIH340" s="1182"/>
      <c r="GII340" s="1182"/>
      <c r="GIJ340" s="1182"/>
      <c r="GIK340" s="1182"/>
      <c r="GIL340" s="1182"/>
      <c r="GIM340" s="1182"/>
      <c r="GIN340" s="1182"/>
      <c r="GIO340" s="1182"/>
      <c r="GIP340" s="1177"/>
      <c r="GIQ340" s="1182"/>
      <c r="GIR340" s="1182"/>
      <c r="GIS340" s="1182"/>
      <c r="GIT340" s="1182"/>
      <c r="GIU340" s="1182"/>
      <c r="GIV340" s="1182"/>
      <c r="GIW340" s="1182"/>
      <c r="GIX340" s="1182"/>
      <c r="GIY340" s="1182"/>
      <c r="GIZ340" s="1182"/>
      <c r="GJA340" s="1182"/>
      <c r="GJB340" s="1182"/>
      <c r="GJC340" s="1182"/>
      <c r="GJD340" s="1182"/>
      <c r="GJE340" s="1177"/>
      <c r="GJF340" s="1182"/>
      <c r="GJG340" s="1182"/>
      <c r="GJH340" s="1182"/>
      <c r="GJI340" s="1182"/>
      <c r="GJJ340" s="1182"/>
      <c r="GJK340" s="1182"/>
      <c r="GJL340" s="1182"/>
      <c r="GJM340" s="1182"/>
      <c r="GJN340" s="1182"/>
      <c r="GJO340" s="1182"/>
      <c r="GJP340" s="1182"/>
      <c r="GJQ340" s="1182"/>
      <c r="GJR340" s="1182"/>
      <c r="GJS340" s="1182"/>
      <c r="GJT340" s="1177"/>
      <c r="GJU340" s="1182"/>
      <c r="GJV340" s="1182"/>
      <c r="GJW340" s="1182"/>
      <c r="GJX340" s="1182"/>
      <c r="GJY340" s="1182"/>
      <c r="GJZ340" s="1182"/>
      <c r="GKA340" s="1182"/>
      <c r="GKB340" s="1182"/>
      <c r="GKC340" s="1182"/>
      <c r="GKD340" s="1182"/>
      <c r="GKE340" s="1182"/>
      <c r="GKF340" s="1182"/>
      <c r="GKG340" s="1182"/>
      <c r="GKH340" s="1182"/>
      <c r="GKI340" s="1177"/>
      <c r="GKJ340" s="1182"/>
      <c r="GKK340" s="1182"/>
      <c r="GKL340" s="1182"/>
      <c r="GKM340" s="1182"/>
      <c r="GKN340" s="1182"/>
      <c r="GKO340" s="1182"/>
      <c r="GKP340" s="1182"/>
      <c r="GKQ340" s="1182"/>
      <c r="GKR340" s="1182"/>
      <c r="GKS340" s="1182"/>
      <c r="GKT340" s="1182"/>
      <c r="GKU340" s="1182"/>
      <c r="GKV340" s="1182"/>
      <c r="GKW340" s="1182"/>
      <c r="GKX340" s="1177"/>
      <c r="GKY340" s="1182"/>
      <c r="GKZ340" s="1182"/>
      <c r="GLA340" s="1182"/>
      <c r="GLB340" s="1182"/>
      <c r="GLC340" s="1182"/>
      <c r="GLD340" s="1182"/>
      <c r="GLE340" s="1182"/>
      <c r="GLF340" s="1182"/>
      <c r="GLG340" s="1182"/>
      <c r="GLH340" s="1182"/>
      <c r="GLI340" s="1182"/>
      <c r="GLJ340" s="1182"/>
      <c r="GLK340" s="1182"/>
      <c r="GLL340" s="1182"/>
      <c r="GLM340" s="1177"/>
      <c r="GLN340" s="1182"/>
      <c r="GLO340" s="1182"/>
      <c r="GLP340" s="1182"/>
      <c r="GLQ340" s="1182"/>
      <c r="GLR340" s="1182"/>
      <c r="GLS340" s="1182"/>
      <c r="GLT340" s="1182"/>
      <c r="GLU340" s="1182"/>
      <c r="GLV340" s="1182"/>
      <c r="GLW340" s="1182"/>
      <c r="GLX340" s="1182"/>
      <c r="GLY340" s="1182"/>
      <c r="GLZ340" s="1182"/>
      <c r="GMA340" s="1182"/>
      <c r="GMB340" s="1177"/>
      <c r="GMC340" s="1182"/>
      <c r="GMD340" s="1182"/>
      <c r="GME340" s="1182"/>
      <c r="GMF340" s="1182"/>
      <c r="GMG340" s="1182"/>
      <c r="GMH340" s="1182"/>
      <c r="GMI340" s="1182"/>
      <c r="GMJ340" s="1182"/>
      <c r="GMK340" s="1182"/>
      <c r="GML340" s="1182"/>
      <c r="GMM340" s="1182"/>
      <c r="GMN340" s="1182"/>
      <c r="GMO340" s="1182"/>
      <c r="GMP340" s="1182"/>
      <c r="GMQ340" s="1177"/>
      <c r="GMR340" s="1182"/>
      <c r="GMS340" s="1182"/>
      <c r="GMT340" s="1182"/>
      <c r="GMU340" s="1182"/>
      <c r="GMV340" s="1182"/>
      <c r="GMW340" s="1182"/>
      <c r="GMX340" s="1182"/>
      <c r="GMY340" s="1182"/>
      <c r="GMZ340" s="1182"/>
      <c r="GNA340" s="1182"/>
      <c r="GNB340" s="1182"/>
      <c r="GNC340" s="1182"/>
      <c r="GND340" s="1182"/>
      <c r="GNE340" s="1182"/>
      <c r="GNF340" s="1177"/>
      <c r="GNG340" s="1182"/>
      <c r="GNH340" s="1182"/>
      <c r="GNI340" s="1182"/>
      <c r="GNJ340" s="1182"/>
      <c r="GNK340" s="1182"/>
      <c r="GNL340" s="1182"/>
      <c r="GNM340" s="1182"/>
      <c r="GNN340" s="1182"/>
      <c r="GNO340" s="1182"/>
      <c r="GNP340" s="1182"/>
      <c r="GNQ340" s="1182"/>
      <c r="GNR340" s="1182"/>
      <c r="GNS340" s="1182"/>
      <c r="GNT340" s="1182"/>
      <c r="GNU340" s="1177"/>
      <c r="GNV340" s="1182"/>
      <c r="GNW340" s="1182"/>
      <c r="GNX340" s="1182"/>
      <c r="GNY340" s="1182"/>
      <c r="GNZ340" s="1182"/>
      <c r="GOA340" s="1182"/>
      <c r="GOB340" s="1182"/>
      <c r="GOC340" s="1182"/>
      <c r="GOD340" s="1182"/>
      <c r="GOE340" s="1182"/>
      <c r="GOF340" s="1182"/>
      <c r="GOG340" s="1182"/>
      <c r="GOH340" s="1182"/>
      <c r="GOI340" s="1182"/>
      <c r="GOJ340" s="1177"/>
      <c r="GOK340" s="1182"/>
      <c r="GOL340" s="1182"/>
      <c r="GOM340" s="1182"/>
      <c r="GON340" s="1182"/>
      <c r="GOO340" s="1182"/>
      <c r="GOP340" s="1182"/>
      <c r="GOQ340" s="1182"/>
      <c r="GOR340" s="1182"/>
      <c r="GOS340" s="1182"/>
      <c r="GOT340" s="1182"/>
      <c r="GOU340" s="1182"/>
      <c r="GOV340" s="1182"/>
      <c r="GOW340" s="1182"/>
      <c r="GOX340" s="1182"/>
      <c r="GOY340" s="1177"/>
      <c r="GOZ340" s="1182"/>
      <c r="GPA340" s="1182"/>
      <c r="GPB340" s="1182"/>
      <c r="GPC340" s="1182"/>
      <c r="GPD340" s="1182"/>
      <c r="GPE340" s="1182"/>
      <c r="GPF340" s="1182"/>
      <c r="GPG340" s="1182"/>
      <c r="GPH340" s="1182"/>
      <c r="GPI340" s="1182"/>
      <c r="GPJ340" s="1182"/>
      <c r="GPK340" s="1182"/>
      <c r="GPL340" s="1182"/>
      <c r="GPM340" s="1182"/>
      <c r="GPN340" s="1177"/>
      <c r="GPO340" s="1182"/>
      <c r="GPP340" s="1182"/>
      <c r="GPQ340" s="1182"/>
      <c r="GPR340" s="1182"/>
      <c r="GPS340" s="1182"/>
      <c r="GPT340" s="1182"/>
      <c r="GPU340" s="1182"/>
      <c r="GPV340" s="1182"/>
      <c r="GPW340" s="1182"/>
      <c r="GPX340" s="1182"/>
      <c r="GPY340" s="1182"/>
      <c r="GPZ340" s="1182"/>
      <c r="GQA340" s="1182"/>
      <c r="GQB340" s="1182"/>
      <c r="GQC340" s="1177"/>
      <c r="GQD340" s="1182"/>
      <c r="GQE340" s="1182"/>
      <c r="GQF340" s="1182"/>
      <c r="GQG340" s="1182"/>
      <c r="GQH340" s="1182"/>
      <c r="GQI340" s="1182"/>
      <c r="GQJ340" s="1182"/>
      <c r="GQK340" s="1182"/>
      <c r="GQL340" s="1182"/>
      <c r="GQM340" s="1182"/>
      <c r="GQN340" s="1182"/>
      <c r="GQO340" s="1182"/>
      <c r="GQP340" s="1182"/>
      <c r="GQQ340" s="1182"/>
      <c r="GQR340" s="1177"/>
      <c r="GQS340" s="1182"/>
      <c r="GQT340" s="1182"/>
      <c r="GQU340" s="1182"/>
      <c r="GQV340" s="1182"/>
      <c r="GQW340" s="1182"/>
      <c r="GQX340" s="1182"/>
      <c r="GQY340" s="1182"/>
      <c r="GQZ340" s="1182"/>
      <c r="GRA340" s="1182"/>
      <c r="GRB340" s="1182"/>
      <c r="GRC340" s="1182"/>
      <c r="GRD340" s="1182"/>
      <c r="GRE340" s="1182"/>
      <c r="GRF340" s="1182"/>
      <c r="GRG340" s="1177"/>
      <c r="GRH340" s="1182"/>
      <c r="GRI340" s="1182"/>
      <c r="GRJ340" s="1182"/>
      <c r="GRK340" s="1182"/>
      <c r="GRL340" s="1182"/>
      <c r="GRM340" s="1182"/>
      <c r="GRN340" s="1182"/>
      <c r="GRO340" s="1182"/>
      <c r="GRP340" s="1182"/>
      <c r="GRQ340" s="1182"/>
      <c r="GRR340" s="1182"/>
      <c r="GRS340" s="1182"/>
      <c r="GRT340" s="1182"/>
      <c r="GRU340" s="1182"/>
      <c r="GRV340" s="1177"/>
      <c r="GRW340" s="1182"/>
      <c r="GRX340" s="1182"/>
      <c r="GRY340" s="1182"/>
      <c r="GRZ340" s="1182"/>
      <c r="GSA340" s="1182"/>
      <c r="GSB340" s="1182"/>
      <c r="GSC340" s="1182"/>
      <c r="GSD340" s="1182"/>
      <c r="GSE340" s="1182"/>
      <c r="GSF340" s="1182"/>
      <c r="GSG340" s="1182"/>
      <c r="GSH340" s="1182"/>
      <c r="GSI340" s="1182"/>
      <c r="GSJ340" s="1182"/>
      <c r="GSK340" s="1177"/>
      <c r="GSL340" s="1182"/>
      <c r="GSM340" s="1182"/>
      <c r="GSN340" s="1182"/>
      <c r="GSO340" s="1182"/>
      <c r="GSP340" s="1182"/>
      <c r="GSQ340" s="1182"/>
      <c r="GSR340" s="1182"/>
      <c r="GSS340" s="1182"/>
      <c r="GST340" s="1182"/>
      <c r="GSU340" s="1182"/>
      <c r="GSV340" s="1182"/>
      <c r="GSW340" s="1182"/>
      <c r="GSX340" s="1182"/>
      <c r="GSY340" s="1182"/>
      <c r="GSZ340" s="1177"/>
      <c r="GTA340" s="1182"/>
      <c r="GTB340" s="1182"/>
      <c r="GTC340" s="1182"/>
      <c r="GTD340" s="1182"/>
      <c r="GTE340" s="1182"/>
      <c r="GTF340" s="1182"/>
      <c r="GTG340" s="1182"/>
      <c r="GTH340" s="1182"/>
      <c r="GTI340" s="1182"/>
      <c r="GTJ340" s="1182"/>
      <c r="GTK340" s="1182"/>
      <c r="GTL340" s="1182"/>
      <c r="GTM340" s="1182"/>
      <c r="GTN340" s="1182"/>
      <c r="GTO340" s="1177"/>
      <c r="GTP340" s="1182"/>
      <c r="GTQ340" s="1182"/>
      <c r="GTR340" s="1182"/>
      <c r="GTS340" s="1182"/>
      <c r="GTT340" s="1182"/>
      <c r="GTU340" s="1182"/>
      <c r="GTV340" s="1182"/>
      <c r="GTW340" s="1182"/>
      <c r="GTX340" s="1182"/>
      <c r="GTY340" s="1182"/>
      <c r="GTZ340" s="1182"/>
      <c r="GUA340" s="1182"/>
      <c r="GUB340" s="1182"/>
      <c r="GUC340" s="1182"/>
      <c r="GUD340" s="1177"/>
      <c r="GUE340" s="1182"/>
      <c r="GUF340" s="1182"/>
      <c r="GUG340" s="1182"/>
      <c r="GUH340" s="1182"/>
      <c r="GUI340" s="1182"/>
      <c r="GUJ340" s="1182"/>
      <c r="GUK340" s="1182"/>
      <c r="GUL340" s="1182"/>
      <c r="GUM340" s="1182"/>
      <c r="GUN340" s="1182"/>
      <c r="GUO340" s="1182"/>
      <c r="GUP340" s="1182"/>
      <c r="GUQ340" s="1182"/>
      <c r="GUR340" s="1182"/>
      <c r="GUS340" s="1177"/>
      <c r="GUT340" s="1182"/>
      <c r="GUU340" s="1182"/>
      <c r="GUV340" s="1182"/>
      <c r="GUW340" s="1182"/>
      <c r="GUX340" s="1182"/>
      <c r="GUY340" s="1182"/>
      <c r="GUZ340" s="1182"/>
      <c r="GVA340" s="1182"/>
      <c r="GVB340" s="1182"/>
      <c r="GVC340" s="1182"/>
      <c r="GVD340" s="1182"/>
      <c r="GVE340" s="1182"/>
      <c r="GVF340" s="1182"/>
      <c r="GVG340" s="1182"/>
      <c r="GVH340" s="1177"/>
      <c r="GVI340" s="1182"/>
      <c r="GVJ340" s="1182"/>
      <c r="GVK340" s="1182"/>
      <c r="GVL340" s="1182"/>
      <c r="GVM340" s="1182"/>
      <c r="GVN340" s="1182"/>
      <c r="GVO340" s="1182"/>
      <c r="GVP340" s="1182"/>
      <c r="GVQ340" s="1182"/>
      <c r="GVR340" s="1182"/>
      <c r="GVS340" s="1182"/>
      <c r="GVT340" s="1182"/>
      <c r="GVU340" s="1182"/>
      <c r="GVV340" s="1182"/>
      <c r="GVW340" s="1177"/>
      <c r="GVX340" s="1182"/>
      <c r="GVY340" s="1182"/>
      <c r="GVZ340" s="1182"/>
      <c r="GWA340" s="1182"/>
      <c r="GWB340" s="1182"/>
      <c r="GWC340" s="1182"/>
      <c r="GWD340" s="1182"/>
      <c r="GWE340" s="1182"/>
      <c r="GWF340" s="1182"/>
      <c r="GWG340" s="1182"/>
      <c r="GWH340" s="1182"/>
      <c r="GWI340" s="1182"/>
      <c r="GWJ340" s="1182"/>
      <c r="GWK340" s="1182"/>
      <c r="GWL340" s="1177"/>
      <c r="GWM340" s="1182"/>
      <c r="GWN340" s="1182"/>
      <c r="GWO340" s="1182"/>
      <c r="GWP340" s="1182"/>
      <c r="GWQ340" s="1182"/>
      <c r="GWR340" s="1182"/>
      <c r="GWS340" s="1182"/>
      <c r="GWT340" s="1182"/>
      <c r="GWU340" s="1182"/>
      <c r="GWV340" s="1182"/>
      <c r="GWW340" s="1182"/>
      <c r="GWX340" s="1182"/>
      <c r="GWY340" s="1182"/>
      <c r="GWZ340" s="1182"/>
      <c r="GXA340" s="1177"/>
      <c r="GXB340" s="1182"/>
      <c r="GXC340" s="1182"/>
      <c r="GXD340" s="1182"/>
      <c r="GXE340" s="1182"/>
      <c r="GXF340" s="1182"/>
      <c r="GXG340" s="1182"/>
      <c r="GXH340" s="1182"/>
      <c r="GXI340" s="1182"/>
      <c r="GXJ340" s="1182"/>
      <c r="GXK340" s="1182"/>
      <c r="GXL340" s="1182"/>
      <c r="GXM340" s="1182"/>
      <c r="GXN340" s="1182"/>
      <c r="GXO340" s="1182"/>
      <c r="GXP340" s="1177"/>
      <c r="GXQ340" s="1182"/>
      <c r="GXR340" s="1182"/>
      <c r="GXS340" s="1182"/>
      <c r="GXT340" s="1182"/>
      <c r="GXU340" s="1182"/>
      <c r="GXV340" s="1182"/>
      <c r="GXW340" s="1182"/>
      <c r="GXX340" s="1182"/>
      <c r="GXY340" s="1182"/>
      <c r="GXZ340" s="1182"/>
      <c r="GYA340" s="1182"/>
      <c r="GYB340" s="1182"/>
      <c r="GYC340" s="1182"/>
      <c r="GYD340" s="1182"/>
      <c r="GYE340" s="1177"/>
      <c r="GYF340" s="1182"/>
      <c r="GYG340" s="1182"/>
      <c r="GYH340" s="1182"/>
      <c r="GYI340" s="1182"/>
      <c r="GYJ340" s="1182"/>
      <c r="GYK340" s="1182"/>
      <c r="GYL340" s="1182"/>
      <c r="GYM340" s="1182"/>
      <c r="GYN340" s="1182"/>
      <c r="GYO340" s="1182"/>
      <c r="GYP340" s="1182"/>
      <c r="GYQ340" s="1182"/>
      <c r="GYR340" s="1182"/>
      <c r="GYS340" s="1182"/>
      <c r="GYT340" s="1177"/>
      <c r="GYU340" s="1182"/>
      <c r="GYV340" s="1182"/>
      <c r="GYW340" s="1182"/>
      <c r="GYX340" s="1182"/>
      <c r="GYY340" s="1182"/>
      <c r="GYZ340" s="1182"/>
      <c r="GZA340" s="1182"/>
      <c r="GZB340" s="1182"/>
      <c r="GZC340" s="1182"/>
      <c r="GZD340" s="1182"/>
      <c r="GZE340" s="1182"/>
      <c r="GZF340" s="1182"/>
      <c r="GZG340" s="1182"/>
      <c r="GZH340" s="1182"/>
      <c r="GZI340" s="1177"/>
      <c r="GZJ340" s="1182"/>
      <c r="GZK340" s="1182"/>
      <c r="GZL340" s="1182"/>
      <c r="GZM340" s="1182"/>
      <c r="GZN340" s="1182"/>
      <c r="GZO340" s="1182"/>
      <c r="GZP340" s="1182"/>
      <c r="GZQ340" s="1182"/>
      <c r="GZR340" s="1182"/>
      <c r="GZS340" s="1182"/>
      <c r="GZT340" s="1182"/>
      <c r="GZU340" s="1182"/>
      <c r="GZV340" s="1182"/>
      <c r="GZW340" s="1182"/>
      <c r="GZX340" s="1177"/>
      <c r="GZY340" s="1182"/>
      <c r="GZZ340" s="1182"/>
      <c r="HAA340" s="1182"/>
      <c r="HAB340" s="1182"/>
      <c r="HAC340" s="1182"/>
      <c r="HAD340" s="1182"/>
      <c r="HAE340" s="1182"/>
      <c r="HAF340" s="1182"/>
      <c r="HAG340" s="1182"/>
      <c r="HAH340" s="1182"/>
      <c r="HAI340" s="1182"/>
      <c r="HAJ340" s="1182"/>
      <c r="HAK340" s="1182"/>
      <c r="HAL340" s="1182"/>
      <c r="HAM340" s="1177"/>
      <c r="HAN340" s="1182"/>
      <c r="HAO340" s="1182"/>
      <c r="HAP340" s="1182"/>
      <c r="HAQ340" s="1182"/>
      <c r="HAR340" s="1182"/>
      <c r="HAS340" s="1182"/>
      <c r="HAT340" s="1182"/>
      <c r="HAU340" s="1182"/>
      <c r="HAV340" s="1182"/>
      <c r="HAW340" s="1182"/>
      <c r="HAX340" s="1182"/>
      <c r="HAY340" s="1182"/>
      <c r="HAZ340" s="1182"/>
      <c r="HBA340" s="1182"/>
      <c r="HBB340" s="1177"/>
      <c r="HBC340" s="1182"/>
      <c r="HBD340" s="1182"/>
      <c r="HBE340" s="1182"/>
      <c r="HBF340" s="1182"/>
      <c r="HBG340" s="1182"/>
      <c r="HBH340" s="1182"/>
      <c r="HBI340" s="1182"/>
      <c r="HBJ340" s="1182"/>
      <c r="HBK340" s="1182"/>
      <c r="HBL340" s="1182"/>
      <c r="HBM340" s="1182"/>
      <c r="HBN340" s="1182"/>
      <c r="HBO340" s="1182"/>
      <c r="HBP340" s="1182"/>
      <c r="HBQ340" s="1177"/>
      <c r="HBR340" s="1182"/>
      <c r="HBS340" s="1182"/>
      <c r="HBT340" s="1182"/>
      <c r="HBU340" s="1182"/>
      <c r="HBV340" s="1182"/>
      <c r="HBW340" s="1182"/>
      <c r="HBX340" s="1182"/>
      <c r="HBY340" s="1182"/>
      <c r="HBZ340" s="1182"/>
      <c r="HCA340" s="1182"/>
      <c r="HCB340" s="1182"/>
      <c r="HCC340" s="1182"/>
      <c r="HCD340" s="1182"/>
      <c r="HCE340" s="1182"/>
      <c r="HCF340" s="1177"/>
      <c r="HCG340" s="1182"/>
      <c r="HCH340" s="1182"/>
      <c r="HCI340" s="1182"/>
      <c r="HCJ340" s="1182"/>
      <c r="HCK340" s="1182"/>
      <c r="HCL340" s="1182"/>
      <c r="HCM340" s="1182"/>
      <c r="HCN340" s="1182"/>
      <c r="HCO340" s="1182"/>
      <c r="HCP340" s="1182"/>
      <c r="HCQ340" s="1182"/>
      <c r="HCR340" s="1182"/>
      <c r="HCS340" s="1182"/>
      <c r="HCT340" s="1182"/>
      <c r="HCU340" s="1177"/>
      <c r="HCV340" s="1182"/>
      <c r="HCW340" s="1182"/>
      <c r="HCX340" s="1182"/>
      <c r="HCY340" s="1182"/>
      <c r="HCZ340" s="1182"/>
      <c r="HDA340" s="1182"/>
      <c r="HDB340" s="1182"/>
      <c r="HDC340" s="1182"/>
      <c r="HDD340" s="1182"/>
      <c r="HDE340" s="1182"/>
      <c r="HDF340" s="1182"/>
      <c r="HDG340" s="1182"/>
      <c r="HDH340" s="1182"/>
      <c r="HDI340" s="1182"/>
      <c r="HDJ340" s="1177"/>
      <c r="HDK340" s="1182"/>
      <c r="HDL340" s="1182"/>
      <c r="HDM340" s="1182"/>
      <c r="HDN340" s="1182"/>
      <c r="HDO340" s="1182"/>
      <c r="HDP340" s="1182"/>
      <c r="HDQ340" s="1182"/>
      <c r="HDR340" s="1182"/>
      <c r="HDS340" s="1182"/>
      <c r="HDT340" s="1182"/>
      <c r="HDU340" s="1182"/>
      <c r="HDV340" s="1182"/>
      <c r="HDW340" s="1182"/>
      <c r="HDX340" s="1182"/>
      <c r="HDY340" s="1177"/>
      <c r="HDZ340" s="1182"/>
      <c r="HEA340" s="1182"/>
      <c r="HEB340" s="1182"/>
      <c r="HEC340" s="1182"/>
      <c r="HED340" s="1182"/>
      <c r="HEE340" s="1182"/>
      <c r="HEF340" s="1182"/>
      <c r="HEG340" s="1182"/>
      <c r="HEH340" s="1182"/>
      <c r="HEI340" s="1182"/>
      <c r="HEJ340" s="1182"/>
      <c r="HEK340" s="1182"/>
      <c r="HEL340" s="1182"/>
      <c r="HEM340" s="1182"/>
      <c r="HEN340" s="1177"/>
      <c r="HEO340" s="1182"/>
      <c r="HEP340" s="1182"/>
      <c r="HEQ340" s="1182"/>
      <c r="HER340" s="1182"/>
      <c r="HES340" s="1182"/>
      <c r="HET340" s="1182"/>
      <c r="HEU340" s="1182"/>
      <c r="HEV340" s="1182"/>
      <c r="HEW340" s="1182"/>
      <c r="HEX340" s="1182"/>
      <c r="HEY340" s="1182"/>
      <c r="HEZ340" s="1182"/>
      <c r="HFA340" s="1182"/>
      <c r="HFB340" s="1182"/>
      <c r="HFC340" s="1177"/>
      <c r="HFD340" s="1182"/>
      <c r="HFE340" s="1182"/>
      <c r="HFF340" s="1182"/>
      <c r="HFG340" s="1182"/>
      <c r="HFH340" s="1182"/>
      <c r="HFI340" s="1182"/>
      <c r="HFJ340" s="1182"/>
      <c r="HFK340" s="1182"/>
      <c r="HFL340" s="1182"/>
      <c r="HFM340" s="1182"/>
      <c r="HFN340" s="1182"/>
      <c r="HFO340" s="1182"/>
      <c r="HFP340" s="1182"/>
      <c r="HFQ340" s="1182"/>
      <c r="HFR340" s="1177"/>
      <c r="HFS340" s="1182"/>
      <c r="HFT340" s="1182"/>
      <c r="HFU340" s="1182"/>
      <c r="HFV340" s="1182"/>
      <c r="HFW340" s="1182"/>
      <c r="HFX340" s="1182"/>
      <c r="HFY340" s="1182"/>
      <c r="HFZ340" s="1182"/>
      <c r="HGA340" s="1182"/>
      <c r="HGB340" s="1182"/>
      <c r="HGC340" s="1182"/>
      <c r="HGD340" s="1182"/>
      <c r="HGE340" s="1182"/>
      <c r="HGF340" s="1182"/>
      <c r="HGG340" s="1177"/>
      <c r="HGH340" s="1182"/>
      <c r="HGI340" s="1182"/>
      <c r="HGJ340" s="1182"/>
      <c r="HGK340" s="1182"/>
      <c r="HGL340" s="1182"/>
      <c r="HGM340" s="1182"/>
      <c r="HGN340" s="1182"/>
      <c r="HGO340" s="1182"/>
      <c r="HGP340" s="1182"/>
      <c r="HGQ340" s="1182"/>
      <c r="HGR340" s="1182"/>
      <c r="HGS340" s="1182"/>
      <c r="HGT340" s="1182"/>
      <c r="HGU340" s="1182"/>
      <c r="HGV340" s="1177"/>
      <c r="HGW340" s="1182"/>
      <c r="HGX340" s="1182"/>
      <c r="HGY340" s="1182"/>
      <c r="HGZ340" s="1182"/>
      <c r="HHA340" s="1182"/>
      <c r="HHB340" s="1182"/>
      <c r="HHC340" s="1182"/>
      <c r="HHD340" s="1182"/>
      <c r="HHE340" s="1182"/>
      <c r="HHF340" s="1182"/>
      <c r="HHG340" s="1182"/>
      <c r="HHH340" s="1182"/>
      <c r="HHI340" s="1182"/>
      <c r="HHJ340" s="1182"/>
      <c r="HHK340" s="1177"/>
      <c r="HHL340" s="1182"/>
      <c r="HHM340" s="1182"/>
      <c r="HHN340" s="1182"/>
      <c r="HHO340" s="1182"/>
      <c r="HHP340" s="1182"/>
      <c r="HHQ340" s="1182"/>
      <c r="HHR340" s="1182"/>
      <c r="HHS340" s="1182"/>
      <c r="HHT340" s="1182"/>
      <c r="HHU340" s="1182"/>
      <c r="HHV340" s="1182"/>
      <c r="HHW340" s="1182"/>
      <c r="HHX340" s="1182"/>
      <c r="HHY340" s="1182"/>
      <c r="HHZ340" s="1177"/>
      <c r="HIA340" s="1182"/>
      <c r="HIB340" s="1182"/>
      <c r="HIC340" s="1182"/>
      <c r="HID340" s="1182"/>
      <c r="HIE340" s="1182"/>
      <c r="HIF340" s="1182"/>
      <c r="HIG340" s="1182"/>
      <c r="HIH340" s="1182"/>
      <c r="HII340" s="1182"/>
      <c r="HIJ340" s="1182"/>
      <c r="HIK340" s="1182"/>
      <c r="HIL340" s="1182"/>
      <c r="HIM340" s="1182"/>
      <c r="HIN340" s="1182"/>
      <c r="HIO340" s="1177"/>
      <c r="HIP340" s="1182"/>
      <c r="HIQ340" s="1182"/>
      <c r="HIR340" s="1182"/>
      <c r="HIS340" s="1182"/>
      <c r="HIT340" s="1182"/>
      <c r="HIU340" s="1182"/>
      <c r="HIV340" s="1182"/>
      <c r="HIW340" s="1182"/>
      <c r="HIX340" s="1182"/>
      <c r="HIY340" s="1182"/>
      <c r="HIZ340" s="1182"/>
      <c r="HJA340" s="1182"/>
      <c r="HJB340" s="1182"/>
      <c r="HJC340" s="1182"/>
      <c r="HJD340" s="1177"/>
      <c r="HJE340" s="1182"/>
      <c r="HJF340" s="1182"/>
      <c r="HJG340" s="1182"/>
      <c r="HJH340" s="1182"/>
      <c r="HJI340" s="1182"/>
      <c r="HJJ340" s="1182"/>
      <c r="HJK340" s="1182"/>
      <c r="HJL340" s="1182"/>
      <c r="HJM340" s="1182"/>
      <c r="HJN340" s="1182"/>
      <c r="HJO340" s="1182"/>
      <c r="HJP340" s="1182"/>
      <c r="HJQ340" s="1182"/>
      <c r="HJR340" s="1182"/>
      <c r="HJS340" s="1177"/>
      <c r="HJT340" s="1182"/>
      <c r="HJU340" s="1182"/>
      <c r="HJV340" s="1182"/>
      <c r="HJW340" s="1182"/>
      <c r="HJX340" s="1182"/>
      <c r="HJY340" s="1182"/>
      <c r="HJZ340" s="1182"/>
      <c r="HKA340" s="1182"/>
      <c r="HKB340" s="1182"/>
      <c r="HKC340" s="1182"/>
      <c r="HKD340" s="1182"/>
      <c r="HKE340" s="1182"/>
      <c r="HKF340" s="1182"/>
      <c r="HKG340" s="1182"/>
      <c r="HKH340" s="1177"/>
      <c r="HKI340" s="1182"/>
      <c r="HKJ340" s="1182"/>
      <c r="HKK340" s="1182"/>
      <c r="HKL340" s="1182"/>
      <c r="HKM340" s="1182"/>
      <c r="HKN340" s="1182"/>
      <c r="HKO340" s="1182"/>
      <c r="HKP340" s="1182"/>
      <c r="HKQ340" s="1182"/>
      <c r="HKR340" s="1182"/>
      <c r="HKS340" s="1182"/>
      <c r="HKT340" s="1182"/>
      <c r="HKU340" s="1182"/>
      <c r="HKV340" s="1182"/>
      <c r="HKW340" s="1177"/>
      <c r="HKX340" s="1182"/>
      <c r="HKY340" s="1182"/>
      <c r="HKZ340" s="1182"/>
      <c r="HLA340" s="1182"/>
      <c r="HLB340" s="1182"/>
      <c r="HLC340" s="1182"/>
      <c r="HLD340" s="1182"/>
      <c r="HLE340" s="1182"/>
      <c r="HLF340" s="1182"/>
      <c r="HLG340" s="1182"/>
      <c r="HLH340" s="1182"/>
      <c r="HLI340" s="1182"/>
      <c r="HLJ340" s="1182"/>
      <c r="HLK340" s="1182"/>
      <c r="HLL340" s="1177"/>
      <c r="HLM340" s="1182"/>
      <c r="HLN340" s="1182"/>
      <c r="HLO340" s="1182"/>
      <c r="HLP340" s="1182"/>
      <c r="HLQ340" s="1182"/>
      <c r="HLR340" s="1182"/>
      <c r="HLS340" s="1182"/>
      <c r="HLT340" s="1182"/>
      <c r="HLU340" s="1182"/>
      <c r="HLV340" s="1182"/>
      <c r="HLW340" s="1182"/>
      <c r="HLX340" s="1182"/>
      <c r="HLY340" s="1182"/>
      <c r="HLZ340" s="1182"/>
      <c r="HMA340" s="1177"/>
      <c r="HMB340" s="1182"/>
      <c r="HMC340" s="1182"/>
      <c r="HMD340" s="1182"/>
      <c r="HME340" s="1182"/>
      <c r="HMF340" s="1182"/>
      <c r="HMG340" s="1182"/>
      <c r="HMH340" s="1182"/>
      <c r="HMI340" s="1182"/>
      <c r="HMJ340" s="1182"/>
      <c r="HMK340" s="1182"/>
      <c r="HML340" s="1182"/>
      <c r="HMM340" s="1182"/>
      <c r="HMN340" s="1182"/>
      <c r="HMO340" s="1182"/>
      <c r="HMP340" s="1177"/>
      <c r="HMQ340" s="1182"/>
      <c r="HMR340" s="1182"/>
      <c r="HMS340" s="1182"/>
      <c r="HMT340" s="1182"/>
      <c r="HMU340" s="1182"/>
      <c r="HMV340" s="1182"/>
      <c r="HMW340" s="1182"/>
      <c r="HMX340" s="1182"/>
      <c r="HMY340" s="1182"/>
      <c r="HMZ340" s="1182"/>
      <c r="HNA340" s="1182"/>
      <c r="HNB340" s="1182"/>
      <c r="HNC340" s="1182"/>
      <c r="HND340" s="1182"/>
      <c r="HNE340" s="1177"/>
      <c r="HNF340" s="1182"/>
      <c r="HNG340" s="1182"/>
      <c r="HNH340" s="1182"/>
      <c r="HNI340" s="1182"/>
      <c r="HNJ340" s="1182"/>
      <c r="HNK340" s="1182"/>
      <c r="HNL340" s="1182"/>
      <c r="HNM340" s="1182"/>
      <c r="HNN340" s="1182"/>
      <c r="HNO340" s="1182"/>
      <c r="HNP340" s="1182"/>
      <c r="HNQ340" s="1182"/>
      <c r="HNR340" s="1182"/>
      <c r="HNS340" s="1182"/>
      <c r="HNT340" s="1177"/>
      <c r="HNU340" s="1182"/>
      <c r="HNV340" s="1182"/>
      <c r="HNW340" s="1182"/>
      <c r="HNX340" s="1182"/>
      <c r="HNY340" s="1182"/>
      <c r="HNZ340" s="1182"/>
      <c r="HOA340" s="1182"/>
      <c r="HOB340" s="1182"/>
      <c r="HOC340" s="1182"/>
      <c r="HOD340" s="1182"/>
      <c r="HOE340" s="1182"/>
      <c r="HOF340" s="1182"/>
      <c r="HOG340" s="1182"/>
      <c r="HOH340" s="1182"/>
      <c r="HOI340" s="1177"/>
      <c r="HOJ340" s="1182"/>
      <c r="HOK340" s="1182"/>
      <c r="HOL340" s="1182"/>
      <c r="HOM340" s="1182"/>
      <c r="HON340" s="1182"/>
      <c r="HOO340" s="1182"/>
      <c r="HOP340" s="1182"/>
      <c r="HOQ340" s="1182"/>
      <c r="HOR340" s="1182"/>
      <c r="HOS340" s="1182"/>
      <c r="HOT340" s="1182"/>
      <c r="HOU340" s="1182"/>
      <c r="HOV340" s="1182"/>
      <c r="HOW340" s="1182"/>
      <c r="HOX340" s="1177"/>
      <c r="HOY340" s="1182"/>
      <c r="HOZ340" s="1182"/>
      <c r="HPA340" s="1182"/>
      <c r="HPB340" s="1182"/>
      <c r="HPC340" s="1182"/>
      <c r="HPD340" s="1182"/>
      <c r="HPE340" s="1182"/>
      <c r="HPF340" s="1182"/>
      <c r="HPG340" s="1182"/>
      <c r="HPH340" s="1182"/>
      <c r="HPI340" s="1182"/>
      <c r="HPJ340" s="1182"/>
      <c r="HPK340" s="1182"/>
      <c r="HPL340" s="1182"/>
      <c r="HPM340" s="1177"/>
      <c r="HPN340" s="1182"/>
      <c r="HPO340" s="1182"/>
      <c r="HPP340" s="1182"/>
      <c r="HPQ340" s="1182"/>
      <c r="HPR340" s="1182"/>
      <c r="HPS340" s="1182"/>
      <c r="HPT340" s="1182"/>
      <c r="HPU340" s="1182"/>
      <c r="HPV340" s="1182"/>
      <c r="HPW340" s="1182"/>
      <c r="HPX340" s="1182"/>
      <c r="HPY340" s="1182"/>
      <c r="HPZ340" s="1182"/>
      <c r="HQA340" s="1182"/>
      <c r="HQB340" s="1177"/>
      <c r="HQC340" s="1182"/>
      <c r="HQD340" s="1182"/>
      <c r="HQE340" s="1182"/>
      <c r="HQF340" s="1182"/>
      <c r="HQG340" s="1182"/>
      <c r="HQH340" s="1182"/>
      <c r="HQI340" s="1182"/>
      <c r="HQJ340" s="1182"/>
      <c r="HQK340" s="1182"/>
      <c r="HQL340" s="1182"/>
      <c r="HQM340" s="1182"/>
      <c r="HQN340" s="1182"/>
      <c r="HQO340" s="1182"/>
      <c r="HQP340" s="1182"/>
      <c r="HQQ340" s="1177"/>
      <c r="HQR340" s="1182"/>
      <c r="HQS340" s="1182"/>
      <c r="HQT340" s="1182"/>
      <c r="HQU340" s="1182"/>
      <c r="HQV340" s="1182"/>
      <c r="HQW340" s="1182"/>
      <c r="HQX340" s="1182"/>
      <c r="HQY340" s="1182"/>
      <c r="HQZ340" s="1182"/>
      <c r="HRA340" s="1182"/>
      <c r="HRB340" s="1182"/>
      <c r="HRC340" s="1182"/>
      <c r="HRD340" s="1182"/>
      <c r="HRE340" s="1182"/>
      <c r="HRF340" s="1177"/>
      <c r="HRG340" s="1182"/>
      <c r="HRH340" s="1182"/>
      <c r="HRI340" s="1182"/>
      <c r="HRJ340" s="1182"/>
      <c r="HRK340" s="1182"/>
      <c r="HRL340" s="1182"/>
      <c r="HRM340" s="1182"/>
      <c r="HRN340" s="1182"/>
      <c r="HRO340" s="1182"/>
      <c r="HRP340" s="1182"/>
      <c r="HRQ340" s="1182"/>
      <c r="HRR340" s="1182"/>
      <c r="HRS340" s="1182"/>
      <c r="HRT340" s="1182"/>
      <c r="HRU340" s="1177"/>
      <c r="HRV340" s="1182"/>
      <c r="HRW340" s="1182"/>
      <c r="HRX340" s="1182"/>
      <c r="HRY340" s="1182"/>
      <c r="HRZ340" s="1182"/>
      <c r="HSA340" s="1182"/>
      <c r="HSB340" s="1182"/>
      <c r="HSC340" s="1182"/>
      <c r="HSD340" s="1182"/>
      <c r="HSE340" s="1182"/>
      <c r="HSF340" s="1182"/>
      <c r="HSG340" s="1182"/>
      <c r="HSH340" s="1182"/>
      <c r="HSI340" s="1182"/>
      <c r="HSJ340" s="1177"/>
      <c r="HSK340" s="1182"/>
      <c r="HSL340" s="1182"/>
      <c r="HSM340" s="1182"/>
      <c r="HSN340" s="1182"/>
      <c r="HSO340" s="1182"/>
      <c r="HSP340" s="1182"/>
      <c r="HSQ340" s="1182"/>
      <c r="HSR340" s="1182"/>
      <c r="HSS340" s="1182"/>
      <c r="HST340" s="1182"/>
      <c r="HSU340" s="1182"/>
      <c r="HSV340" s="1182"/>
      <c r="HSW340" s="1182"/>
      <c r="HSX340" s="1182"/>
      <c r="HSY340" s="1177"/>
      <c r="HSZ340" s="1182"/>
      <c r="HTA340" s="1182"/>
      <c r="HTB340" s="1182"/>
      <c r="HTC340" s="1182"/>
      <c r="HTD340" s="1182"/>
      <c r="HTE340" s="1182"/>
      <c r="HTF340" s="1182"/>
      <c r="HTG340" s="1182"/>
      <c r="HTH340" s="1182"/>
      <c r="HTI340" s="1182"/>
      <c r="HTJ340" s="1182"/>
      <c r="HTK340" s="1182"/>
      <c r="HTL340" s="1182"/>
      <c r="HTM340" s="1182"/>
      <c r="HTN340" s="1177"/>
      <c r="HTO340" s="1182"/>
      <c r="HTP340" s="1182"/>
      <c r="HTQ340" s="1182"/>
      <c r="HTR340" s="1182"/>
      <c r="HTS340" s="1182"/>
      <c r="HTT340" s="1182"/>
      <c r="HTU340" s="1182"/>
      <c r="HTV340" s="1182"/>
      <c r="HTW340" s="1182"/>
      <c r="HTX340" s="1182"/>
      <c r="HTY340" s="1182"/>
      <c r="HTZ340" s="1182"/>
      <c r="HUA340" s="1182"/>
      <c r="HUB340" s="1182"/>
      <c r="HUC340" s="1177"/>
      <c r="HUD340" s="1182"/>
      <c r="HUE340" s="1182"/>
      <c r="HUF340" s="1182"/>
      <c r="HUG340" s="1182"/>
      <c r="HUH340" s="1182"/>
      <c r="HUI340" s="1182"/>
      <c r="HUJ340" s="1182"/>
      <c r="HUK340" s="1182"/>
      <c r="HUL340" s="1182"/>
      <c r="HUM340" s="1182"/>
      <c r="HUN340" s="1182"/>
      <c r="HUO340" s="1182"/>
      <c r="HUP340" s="1182"/>
      <c r="HUQ340" s="1182"/>
      <c r="HUR340" s="1177"/>
      <c r="HUS340" s="1182"/>
      <c r="HUT340" s="1182"/>
      <c r="HUU340" s="1182"/>
      <c r="HUV340" s="1182"/>
      <c r="HUW340" s="1182"/>
      <c r="HUX340" s="1182"/>
      <c r="HUY340" s="1182"/>
      <c r="HUZ340" s="1182"/>
      <c r="HVA340" s="1182"/>
      <c r="HVB340" s="1182"/>
      <c r="HVC340" s="1182"/>
      <c r="HVD340" s="1182"/>
      <c r="HVE340" s="1182"/>
      <c r="HVF340" s="1182"/>
      <c r="HVG340" s="1177"/>
      <c r="HVH340" s="1182"/>
      <c r="HVI340" s="1182"/>
      <c r="HVJ340" s="1182"/>
      <c r="HVK340" s="1182"/>
      <c r="HVL340" s="1182"/>
      <c r="HVM340" s="1182"/>
      <c r="HVN340" s="1182"/>
      <c r="HVO340" s="1182"/>
      <c r="HVP340" s="1182"/>
      <c r="HVQ340" s="1182"/>
      <c r="HVR340" s="1182"/>
      <c r="HVS340" s="1182"/>
      <c r="HVT340" s="1182"/>
      <c r="HVU340" s="1182"/>
      <c r="HVV340" s="1177"/>
      <c r="HVW340" s="1182"/>
      <c r="HVX340" s="1182"/>
      <c r="HVY340" s="1182"/>
      <c r="HVZ340" s="1182"/>
      <c r="HWA340" s="1182"/>
      <c r="HWB340" s="1182"/>
      <c r="HWC340" s="1182"/>
      <c r="HWD340" s="1182"/>
      <c r="HWE340" s="1182"/>
      <c r="HWF340" s="1182"/>
      <c r="HWG340" s="1182"/>
      <c r="HWH340" s="1182"/>
      <c r="HWI340" s="1182"/>
      <c r="HWJ340" s="1182"/>
      <c r="HWK340" s="1177"/>
      <c r="HWL340" s="1182"/>
      <c r="HWM340" s="1182"/>
      <c r="HWN340" s="1182"/>
      <c r="HWO340" s="1182"/>
      <c r="HWP340" s="1182"/>
      <c r="HWQ340" s="1182"/>
      <c r="HWR340" s="1182"/>
      <c r="HWS340" s="1182"/>
      <c r="HWT340" s="1182"/>
      <c r="HWU340" s="1182"/>
      <c r="HWV340" s="1182"/>
      <c r="HWW340" s="1182"/>
      <c r="HWX340" s="1182"/>
      <c r="HWY340" s="1182"/>
      <c r="HWZ340" s="1177"/>
      <c r="HXA340" s="1182"/>
      <c r="HXB340" s="1182"/>
      <c r="HXC340" s="1182"/>
      <c r="HXD340" s="1182"/>
      <c r="HXE340" s="1182"/>
      <c r="HXF340" s="1182"/>
      <c r="HXG340" s="1182"/>
      <c r="HXH340" s="1182"/>
      <c r="HXI340" s="1182"/>
      <c r="HXJ340" s="1182"/>
      <c r="HXK340" s="1182"/>
      <c r="HXL340" s="1182"/>
      <c r="HXM340" s="1182"/>
      <c r="HXN340" s="1182"/>
      <c r="HXO340" s="1177"/>
      <c r="HXP340" s="1182"/>
      <c r="HXQ340" s="1182"/>
      <c r="HXR340" s="1182"/>
      <c r="HXS340" s="1182"/>
      <c r="HXT340" s="1182"/>
      <c r="HXU340" s="1182"/>
      <c r="HXV340" s="1182"/>
      <c r="HXW340" s="1182"/>
      <c r="HXX340" s="1182"/>
      <c r="HXY340" s="1182"/>
      <c r="HXZ340" s="1182"/>
      <c r="HYA340" s="1182"/>
      <c r="HYB340" s="1182"/>
      <c r="HYC340" s="1182"/>
      <c r="HYD340" s="1177"/>
      <c r="HYE340" s="1182"/>
      <c r="HYF340" s="1182"/>
      <c r="HYG340" s="1182"/>
      <c r="HYH340" s="1182"/>
      <c r="HYI340" s="1182"/>
      <c r="HYJ340" s="1182"/>
      <c r="HYK340" s="1182"/>
      <c r="HYL340" s="1182"/>
      <c r="HYM340" s="1182"/>
      <c r="HYN340" s="1182"/>
      <c r="HYO340" s="1182"/>
      <c r="HYP340" s="1182"/>
      <c r="HYQ340" s="1182"/>
      <c r="HYR340" s="1182"/>
      <c r="HYS340" s="1177"/>
      <c r="HYT340" s="1182"/>
      <c r="HYU340" s="1182"/>
      <c r="HYV340" s="1182"/>
      <c r="HYW340" s="1182"/>
      <c r="HYX340" s="1182"/>
      <c r="HYY340" s="1182"/>
      <c r="HYZ340" s="1182"/>
      <c r="HZA340" s="1182"/>
      <c r="HZB340" s="1182"/>
      <c r="HZC340" s="1182"/>
      <c r="HZD340" s="1182"/>
      <c r="HZE340" s="1182"/>
      <c r="HZF340" s="1182"/>
      <c r="HZG340" s="1182"/>
      <c r="HZH340" s="1177"/>
      <c r="HZI340" s="1182"/>
      <c r="HZJ340" s="1182"/>
      <c r="HZK340" s="1182"/>
      <c r="HZL340" s="1182"/>
      <c r="HZM340" s="1182"/>
      <c r="HZN340" s="1182"/>
      <c r="HZO340" s="1182"/>
      <c r="HZP340" s="1182"/>
      <c r="HZQ340" s="1182"/>
      <c r="HZR340" s="1182"/>
      <c r="HZS340" s="1182"/>
      <c r="HZT340" s="1182"/>
      <c r="HZU340" s="1182"/>
      <c r="HZV340" s="1182"/>
      <c r="HZW340" s="1177"/>
      <c r="HZX340" s="1182"/>
      <c r="HZY340" s="1182"/>
      <c r="HZZ340" s="1182"/>
      <c r="IAA340" s="1182"/>
      <c r="IAB340" s="1182"/>
      <c r="IAC340" s="1182"/>
      <c r="IAD340" s="1182"/>
      <c r="IAE340" s="1182"/>
      <c r="IAF340" s="1182"/>
      <c r="IAG340" s="1182"/>
      <c r="IAH340" s="1182"/>
      <c r="IAI340" s="1182"/>
      <c r="IAJ340" s="1182"/>
      <c r="IAK340" s="1182"/>
      <c r="IAL340" s="1177"/>
      <c r="IAM340" s="1182"/>
      <c r="IAN340" s="1182"/>
      <c r="IAO340" s="1182"/>
      <c r="IAP340" s="1182"/>
      <c r="IAQ340" s="1182"/>
      <c r="IAR340" s="1182"/>
      <c r="IAS340" s="1182"/>
      <c r="IAT340" s="1182"/>
      <c r="IAU340" s="1182"/>
      <c r="IAV340" s="1182"/>
      <c r="IAW340" s="1182"/>
      <c r="IAX340" s="1182"/>
      <c r="IAY340" s="1182"/>
      <c r="IAZ340" s="1182"/>
      <c r="IBA340" s="1177"/>
      <c r="IBB340" s="1182"/>
      <c r="IBC340" s="1182"/>
      <c r="IBD340" s="1182"/>
      <c r="IBE340" s="1182"/>
      <c r="IBF340" s="1182"/>
      <c r="IBG340" s="1182"/>
      <c r="IBH340" s="1182"/>
      <c r="IBI340" s="1182"/>
      <c r="IBJ340" s="1182"/>
      <c r="IBK340" s="1182"/>
      <c r="IBL340" s="1182"/>
      <c r="IBM340" s="1182"/>
      <c r="IBN340" s="1182"/>
      <c r="IBO340" s="1182"/>
      <c r="IBP340" s="1177"/>
      <c r="IBQ340" s="1182"/>
      <c r="IBR340" s="1182"/>
      <c r="IBS340" s="1182"/>
      <c r="IBT340" s="1182"/>
      <c r="IBU340" s="1182"/>
      <c r="IBV340" s="1182"/>
      <c r="IBW340" s="1182"/>
      <c r="IBX340" s="1182"/>
      <c r="IBY340" s="1182"/>
      <c r="IBZ340" s="1182"/>
      <c r="ICA340" s="1182"/>
      <c r="ICB340" s="1182"/>
      <c r="ICC340" s="1182"/>
      <c r="ICD340" s="1182"/>
      <c r="ICE340" s="1177"/>
      <c r="ICF340" s="1182"/>
      <c r="ICG340" s="1182"/>
      <c r="ICH340" s="1182"/>
      <c r="ICI340" s="1182"/>
      <c r="ICJ340" s="1182"/>
      <c r="ICK340" s="1182"/>
      <c r="ICL340" s="1182"/>
      <c r="ICM340" s="1182"/>
      <c r="ICN340" s="1182"/>
      <c r="ICO340" s="1182"/>
      <c r="ICP340" s="1182"/>
      <c r="ICQ340" s="1182"/>
      <c r="ICR340" s="1182"/>
      <c r="ICS340" s="1182"/>
      <c r="ICT340" s="1177"/>
      <c r="ICU340" s="1182"/>
      <c r="ICV340" s="1182"/>
      <c r="ICW340" s="1182"/>
      <c r="ICX340" s="1182"/>
      <c r="ICY340" s="1182"/>
      <c r="ICZ340" s="1182"/>
      <c r="IDA340" s="1182"/>
      <c r="IDB340" s="1182"/>
      <c r="IDC340" s="1182"/>
      <c r="IDD340" s="1182"/>
      <c r="IDE340" s="1182"/>
      <c r="IDF340" s="1182"/>
      <c r="IDG340" s="1182"/>
      <c r="IDH340" s="1182"/>
      <c r="IDI340" s="1177"/>
      <c r="IDJ340" s="1182"/>
      <c r="IDK340" s="1182"/>
      <c r="IDL340" s="1182"/>
      <c r="IDM340" s="1182"/>
      <c r="IDN340" s="1182"/>
      <c r="IDO340" s="1182"/>
      <c r="IDP340" s="1182"/>
      <c r="IDQ340" s="1182"/>
      <c r="IDR340" s="1182"/>
      <c r="IDS340" s="1182"/>
      <c r="IDT340" s="1182"/>
      <c r="IDU340" s="1182"/>
      <c r="IDV340" s="1182"/>
      <c r="IDW340" s="1182"/>
      <c r="IDX340" s="1177"/>
      <c r="IDY340" s="1182"/>
      <c r="IDZ340" s="1182"/>
      <c r="IEA340" s="1182"/>
      <c r="IEB340" s="1182"/>
      <c r="IEC340" s="1182"/>
      <c r="IED340" s="1182"/>
      <c r="IEE340" s="1182"/>
      <c r="IEF340" s="1182"/>
      <c r="IEG340" s="1182"/>
      <c r="IEH340" s="1182"/>
      <c r="IEI340" s="1182"/>
      <c r="IEJ340" s="1182"/>
      <c r="IEK340" s="1182"/>
      <c r="IEL340" s="1182"/>
      <c r="IEM340" s="1177"/>
      <c r="IEN340" s="1182"/>
      <c r="IEO340" s="1182"/>
      <c r="IEP340" s="1182"/>
      <c r="IEQ340" s="1182"/>
      <c r="IER340" s="1182"/>
      <c r="IES340" s="1182"/>
      <c r="IET340" s="1182"/>
      <c r="IEU340" s="1182"/>
      <c r="IEV340" s="1182"/>
      <c r="IEW340" s="1182"/>
      <c r="IEX340" s="1182"/>
      <c r="IEY340" s="1182"/>
      <c r="IEZ340" s="1182"/>
      <c r="IFA340" s="1182"/>
      <c r="IFB340" s="1177"/>
      <c r="IFC340" s="1182"/>
      <c r="IFD340" s="1182"/>
      <c r="IFE340" s="1182"/>
      <c r="IFF340" s="1182"/>
      <c r="IFG340" s="1182"/>
      <c r="IFH340" s="1182"/>
      <c r="IFI340" s="1182"/>
      <c r="IFJ340" s="1182"/>
      <c r="IFK340" s="1182"/>
      <c r="IFL340" s="1182"/>
      <c r="IFM340" s="1182"/>
      <c r="IFN340" s="1182"/>
      <c r="IFO340" s="1182"/>
      <c r="IFP340" s="1182"/>
      <c r="IFQ340" s="1177"/>
      <c r="IFR340" s="1182"/>
      <c r="IFS340" s="1182"/>
      <c r="IFT340" s="1182"/>
      <c r="IFU340" s="1182"/>
      <c r="IFV340" s="1182"/>
      <c r="IFW340" s="1182"/>
      <c r="IFX340" s="1182"/>
      <c r="IFY340" s="1182"/>
      <c r="IFZ340" s="1182"/>
      <c r="IGA340" s="1182"/>
      <c r="IGB340" s="1182"/>
      <c r="IGC340" s="1182"/>
      <c r="IGD340" s="1182"/>
      <c r="IGE340" s="1182"/>
      <c r="IGF340" s="1177"/>
      <c r="IGG340" s="1182"/>
      <c r="IGH340" s="1182"/>
      <c r="IGI340" s="1182"/>
      <c r="IGJ340" s="1182"/>
      <c r="IGK340" s="1182"/>
      <c r="IGL340" s="1182"/>
      <c r="IGM340" s="1182"/>
      <c r="IGN340" s="1182"/>
      <c r="IGO340" s="1182"/>
      <c r="IGP340" s="1182"/>
      <c r="IGQ340" s="1182"/>
      <c r="IGR340" s="1182"/>
      <c r="IGS340" s="1182"/>
      <c r="IGT340" s="1182"/>
      <c r="IGU340" s="1177"/>
      <c r="IGV340" s="1182"/>
      <c r="IGW340" s="1182"/>
      <c r="IGX340" s="1182"/>
      <c r="IGY340" s="1182"/>
      <c r="IGZ340" s="1182"/>
      <c r="IHA340" s="1182"/>
      <c r="IHB340" s="1182"/>
      <c r="IHC340" s="1182"/>
      <c r="IHD340" s="1182"/>
      <c r="IHE340" s="1182"/>
      <c r="IHF340" s="1182"/>
      <c r="IHG340" s="1182"/>
      <c r="IHH340" s="1182"/>
      <c r="IHI340" s="1182"/>
      <c r="IHJ340" s="1177"/>
      <c r="IHK340" s="1182"/>
      <c r="IHL340" s="1182"/>
      <c r="IHM340" s="1182"/>
      <c r="IHN340" s="1182"/>
      <c r="IHO340" s="1182"/>
      <c r="IHP340" s="1182"/>
      <c r="IHQ340" s="1182"/>
      <c r="IHR340" s="1182"/>
      <c r="IHS340" s="1182"/>
      <c r="IHT340" s="1182"/>
      <c r="IHU340" s="1182"/>
      <c r="IHV340" s="1182"/>
      <c r="IHW340" s="1182"/>
      <c r="IHX340" s="1182"/>
      <c r="IHY340" s="1177"/>
      <c r="IHZ340" s="1182"/>
      <c r="IIA340" s="1182"/>
      <c r="IIB340" s="1182"/>
      <c r="IIC340" s="1182"/>
      <c r="IID340" s="1182"/>
      <c r="IIE340" s="1182"/>
      <c r="IIF340" s="1182"/>
      <c r="IIG340" s="1182"/>
      <c r="IIH340" s="1182"/>
      <c r="III340" s="1182"/>
      <c r="IIJ340" s="1182"/>
      <c r="IIK340" s="1182"/>
      <c r="IIL340" s="1182"/>
      <c r="IIM340" s="1182"/>
      <c r="IIN340" s="1177"/>
      <c r="IIO340" s="1182"/>
      <c r="IIP340" s="1182"/>
      <c r="IIQ340" s="1182"/>
      <c r="IIR340" s="1182"/>
      <c r="IIS340" s="1182"/>
      <c r="IIT340" s="1182"/>
      <c r="IIU340" s="1182"/>
      <c r="IIV340" s="1182"/>
      <c r="IIW340" s="1182"/>
      <c r="IIX340" s="1182"/>
      <c r="IIY340" s="1182"/>
      <c r="IIZ340" s="1182"/>
      <c r="IJA340" s="1182"/>
      <c r="IJB340" s="1182"/>
      <c r="IJC340" s="1177"/>
      <c r="IJD340" s="1182"/>
      <c r="IJE340" s="1182"/>
      <c r="IJF340" s="1182"/>
      <c r="IJG340" s="1182"/>
      <c r="IJH340" s="1182"/>
      <c r="IJI340" s="1182"/>
      <c r="IJJ340" s="1182"/>
      <c r="IJK340" s="1182"/>
      <c r="IJL340" s="1182"/>
      <c r="IJM340" s="1182"/>
      <c r="IJN340" s="1182"/>
      <c r="IJO340" s="1182"/>
      <c r="IJP340" s="1182"/>
      <c r="IJQ340" s="1182"/>
      <c r="IJR340" s="1177"/>
      <c r="IJS340" s="1182"/>
      <c r="IJT340" s="1182"/>
      <c r="IJU340" s="1182"/>
      <c r="IJV340" s="1182"/>
      <c r="IJW340" s="1182"/>
      <c r="IJX340" s="1182"/>
      <c r="IJY340" s="1182"/>
      <c r="IJZ340" s="1182"/>
      <c r="IKA340" s="1182"/>
      <c r="IKB340" s="1182"/>
      <c r="IKC340" s="1182"/>
      <c r="IKD340" s="1182"/>
      <c r="IKE340" s="1182"/>
      <c r="IKF340" s="1182"/>
      <c r="IKG340" s="1177"/>
      <c r="IKH340" s="1182"/>
      <c r="IKI340" s="1182"/>
      <c r="IKJ340" s="1182"/>
      <c r="IKK340" s="1182"/>
      <c r="IKL340" s="1182"/>
      <c r="IKM340" s="1182"/>
      <c r="IKN340" s="1182"/>
      <c r="IKO340" s="1182"/>
      <c r="IKP340" s="1182"/>
      <c r="IKQ340" s="1182"/>
      <c r="IKR340" s="1182"/>
      <c r="IKS340" s="1182"/>
      <c r="IKT340" s="1182"/>
      <c r="IKU340" s="1182"/>
      <c r="IKV340" s="1177"/>
      <c r="IKW340" s="1182"/>
      <c r="IKX340" s="1182"/>
      <c r="IKY340" s="1182"/>
      <c r="IKZ340" s="1182"/>
      <c r="ILA340" s="1182"/>
      <c r="ILB340" s="1182"/>
      <c r="ILC340" s="1182"/>
      <c r="ILD340" s="1182"/>
      <c r="ILE340" s="1182"/>
      <c r="ILF340" s="1182"/>
      <c r="ILG340" s="1182"/>
      <c r="ILH340" s="1182"/>
      <c r="ILI340" s="1182"/>
      <c r="ILJ340" s="1182"/>
      <c r="ILK340" s="1177"/>
      <c r="ILL340" s="1182"/>
      <c r="ILM340" s="1182"/>
      <c r="ILN340" s="1182"/>
      <c r="ILO340" s="1182"/>
      <c r="ILP340" s="1182"/>
      <c r="ILQ340" s="1182"/>
      <c r="ILR340" s="1182"/>
      <c r="ILS340" s="1182"/>
      <c r="ILT340" s="1182"/>
      <c r="ILU340" s="1182"/>
      <c r="ILV340" s="1182"/>
      <c r="ILW340" s="1182"/>
      <c r="ILX340" s="1182"/>
      <c r="ILY340" s="1182"/>
      <c r="ILZ340" s="1177"/>
      <c r="IMA340" s="1182"/>
      <c r="IMB340" s="1182"/>
      <c r="IMC340" s="1182"/>
      <c r="IMD340" s="1182"/>
      <c r="IME340" s="1182"/>
      <c r="IMF340" s="1182"/>
      <c r="IMG340" s="1182"/>
      <c r="IMH340" s="1182"/>
      <c r="IMI340" s="1182"/>
      <c r="IMJ340" s="1182"/>
      <c r="IMK340" s="1182"/>
      <c r="IML340" s="1182"/>
      <c r="IMM340" s="1182"/>
      <c r="IMN340" s="1182"/>
      <c r="IMO340" s="1177"/>
      <c r="IMP340" s="1182"/>
      <c r="IMQ340" s="1182"/>
      <c r="IMR340" s="1182"/>
      <c r="IMS340" s="1182"/>
      <c r="IMT340" s="1182"/>
      <c r="IMU340" s="1182"/>
      <c r="IMV340" s="1182"/>
      <c r="IMW340" s="1182"/>
      <c r="IMX340" s="1182"/>
      <c r="IMY340" s="1182"/>
      <c r="IMZ340" s="1182"/>
      <c r="INA340" s="1182"/>
      <c r="INB340" s="1182"/>
      <c r="INC340" s="1182"/>
      <c r="IND340" s="1177"/>
      <c r="INE340" s="1182"/>
      <c r="INF340" s="1182"/>
      <c r="ING340" s="1182"/>
      <c r="INH340" s="1182"/>
      <c r="INI340" s="1182"/>
      <c r="INJ340" s="1182"/>
      <c r="INK340" s="1182"/>
      <c r="INL340" s="1182"/>
      <c r="INM340" s="1182"/>
      <c r="INN340" s="1182"/>
      <c r="INO340" s="1182"/>
      <c r="INP340" s="1182"/>
      <c r="INQ340" s="1182"/>
      <c r="INR340" s="1182"/>
      <c r="INS340" s="1177"/>
      <c r="INT340" s="1182"/>
      <c r="INU340" s="1182"/>
      <c r="INV340" s="1182"/>
      <c r="INW340" s="1182"/>
      <c r="INX340" s="1182"/>
      <c r="INY340" s="1182"/>
      <c r="INZ340" s="1182"/>
      <c r="IOA340" s="1182"/>
      <c r="IOB340" s="1182"/>
      <c r="IOC340" s="1182"/>
      <c r="IOD340" s="1182"/>
      <c r="IOE340" s="1182"/>
      <c r="IOF340" s="1182"/>
      <c r="IOG340" s="1182"/>
      <c r="IOH340" s="1177"/>
      <c r="IOI340" s="1182"/>
      <c r="IOJ340" s="1182"/>
      <c r="IOK340" s="1182"/>
      <c r="IOL340" s="1182"/>
      <c r="IOM340" s="1182"/>
      <c r="ION340" s="1182"/>
      <c r="IOO340" s="1182"/>
      <c r="IOP340" s="1182"/>
      <c r="IOQ340" s="1182"/>
      <c r="IOR340" s="1182"/>
      <c r="IOS340" s="1182"/>
      <c r="IOT340" s="1182"/>
      <c r="IOU340" s="1182"/>
      <c r="IOV340" s="1182"/>
      <c r="IOW340" s="1177"/>
      <c r="IOX340" s="1182"/>
      <c r="IOY340" s="1182"/>
      <c r="IOZ340" s="1182"/>
      <c r="IPA340" s="1182"/>
      <c r="IPB340" s="1182"/>
      <c r="IPC340" s="1182"/>
      <c r="IPD340" s="1182"/>
      <c r="IPE340" s="1182"/>
      <c r="IPF340" s="1182"/>
      <c r="IPG340" s="1182"/>
      <c r="IPH340" s="1182"/>
      <c r="IPI340" s="1182"/>
      <c r="IPJ340" s="1182"/>
      <c r="IPK340" s="1182"/>
      <c r="IPL340" s="1177"/>
      <c r="IPM340" s="1182"/>
      <c r="IPN340" s="1182"/>
      <c r="IPO340" s="1182"/>
      <c r="IPP340" s="1182"/>
      <c r="IPQ340" s="1182"/>
      <c r="IPR340" s="1182"/>
      <c r="IPS340" s="1182"/>
      <c r="IPT340" s="1182"/>
      <c r="IPU340" s="1182"/>
      <c r="IPV340" s="1182"/>
      <c r="IPW340" s="1182"/>
      <c r="IPX340" s="1182"/>
      <c r="IPY340" s="1182"/>
      <c r="IPZ340" s="1182"/>
      <c r="IQA340" s="1177"/>
      <c r="IQB340" s="1182"/>
      <c r="IQC340" s="1182"/>
      <c r="IQD340" s="1182"/>
      <c r="IQE340" s="1182"/>
      <c r="IQF340" s="1182"/>
      <c r="IQG340" s="1182"/>
      <c r="IQH340" s="1182"/>
      <c r="IQI340" s="1182"/>
      <c r="IQJ340" s="1182"/>
      <c r="IQK340" s="1182"/>
      <c r="IQL340" s="1182"/>
      <c r="IQM340" s="1182"/>
      <c r="IQN340" s="1182"/>
      <c r="IQO340" s="1182"/>
      <c r="IQP340" s="1177"/>
      <c r="IQQ340" s="1182"/>
      <c r="IQR340" s="1182"/>
      <c r="IQS340" s="1182"/>
      <c r="IQT340" s="1182"/>
      <c r="IQU340" s="1182"/>
      <c r="IQV340" s="1182"/>
      <c r="IQW340" s="1182"/>
      <c r="IQX340" s="1182"/>
      <c r="IQY340" s="1182"/>
      <c r="IQZ340" s="1182"/>
      <c r="IRA340" s="1182"/>
      <c r="IRB340" s="1182"/>
      <c r="IRC340" s="1182"/>
      <c r="IRD340" s="1182"/>
      <c r="IRE340" s="1177"/>
      <c r="IRF340" s="1182"/>
      <c r="IRG340" s="1182"/>
      <c r="IRH340" s="1182"/>
      <c r="IRI340" s="1182"/>
      <c r="IRJ340" s="1182"/>
      <c r="IRK340" s="1182"/>
      <c r="IRL340" s="1182"/>
      <c r="IRM340" s="1182"/>
      <c r="IRN340" s="1182"/>
      <c r="IRO340" s="1182"/>
      <c r="IRP340" s="1182"/>
      <c r="IRQ340" s="1182"/>
      <c r="IRR340" s="1182"/>
      <c r="IRS340" s="1182"/>
      <c r="IRT340" s="1177"/>
      <c r="IRU340" s="1182"/>
      <c r="IRV340" s="1182"/>
      <c r="IRW340" s="1182"/>
      <c r="IRX340" s="1182"/>
      <c r="IRY340" s="1182"/>
      <c r="IRZ340" s="1182"/>
      <c r="ISA340" s="1182"/>
      <c r="ISB340" s="1182"/>
      <c r="ISC340" s="1182"/>
      <c r="ISD340" s="1182"/>
      <c r="ISE340" s="1182"/>
      <c r="ISF340" s="1182"/>
      <c r="ISG340" s="1182"/>
      <c r="ISH340" s="1182"/>
      <c r="ISI340" s="1177"/>
      <c r="ISJ340" s="1182"/>
      <c r="ISK340" s="1182"/>
      <c r="ISL340" s="1182"/>
      <c r="ISM340" s="1182"/>
      <c r="ISN340" s="1182"/>
      <c r="ISO340" s="1182"/>
      <c r="ISP340" s="1182"/>
      <c r="ISQ340" s="1182"/>
      <c r="ISR340" s="1182"/>
      <c r="ISS340" s="1182"/>
      <c r="IST340" s="1182"/>
      <c r="ISU340" s="1182"/>
      <c r="ISV340" s="1182"/>
      <c r="ISW340" s="1182"/>
      <c r="ISX340" s="1177"/>
      <c r="ISY340" s="1182"/>
      <c r="ISZ340" s="1182"/>
      <c r="ITA340" s="1182"/>
      <c r="ITB340" s="1182"/>
      <c r="ITC340" s="1182"/>
      <c r="ITD340" s="1182"/>
      <c r="ITE340" s="1182"/>
      <c r="ITF340" s="1182"/>
      <c r="ITG340" s="1182"/>
      <c r="ITH340" s="1182"/>
      <c r="ITI340" s="1182"/>
      <c r="ITJ340" s="1182"/>
      <c r="ITK340" s="1182"/>
      <c r="ITL340" s="1182"/>
      <c r="ITM340" s="1177"/>
      <c r="ITN340" s="1182"/>
      <c r="ITO340" s="1182"/>
      <c r="ITP340" s="1182"/>
      <c r="ITQ340" s="1182"/>
      <c r="ITR340" s="1182"/>
      <c r="ITS340" s="1182"/>
      <c r="ITT340" s="1182"/>
      <c r="ITU340" s="1182"/>
      <c r="ITV340" s="1182"/>
      <c r="ITW340" s="1182"/>
      <c r="ITX340" s="1182"/>
      <c r="ITY340" s="1182"/>
      <c r="ITZ340" s="1182"/>
      <c r="IUA340" s="1182"/>
      <c r="IUB340" s="1177"/>
      <c r="IUC340" s="1182"/>
      <c r="IUD340" s="1182"/>
      <c r="IUE340" s="1182"/>
      <c r="IUF340" s="1182"/>
      <c r="IUG340" s="1182"/>
      <c r="IUH340" s="1182"/>
      <c r="IUI340" s="1182"/>
      <c r="IUJ340" s="1182"/>
      <c r="IUK340" s="1182"/>
      <c r="IUL340" s="1182"/>
      <c r="IUM340" s="1182"/>
      <c r="IUN340" s="1182"/>
      <c r="IUO340" s="1182"/>
      <c r="IUP340" s="1182"/>
      <c r="IUQ340" s="1177"/>
      <c r="IUR340" s="1182"/>
      <c r="IUS340" s="1182"/>
      <c r="IUT340" s="1182"/>
      <c r="IUU340" s="1182"/>
      <c r="IUV340" s="1182"/>
      <c r="IUW340" s="1182"/>
      <c r="IUX340" s="1182"/>
      <c r="IUY340" s="1182"/>
      <c r="IUZ340" s="1182"/>
      <c r="IVA340" s="1182"/>
      <c r="IVB340" s="1182"/>
      <c r="IVC340" s="1182"/>
      <c r="IVD340" s="1182"/>
      <c r="IVE340" s="1182"/>
      <c r="IVF340" s="1177"/>
      <c r="IVG340" s="1182"/>
      <c r="IVH340" s="1182"/>
      <c r="IVI340" s="1182"/>
      <c r="IVJ340" s="1182"/>
      <c r="IVK340" s="1182"/>
      <c r="IVL340" s="1182"/>
      <c r="IVM340" s="1182"/>
      <c r="IVN340" s="1182"/>
      <c r="IVO340" s="1182"/>
      <c r="IVP340" s="1182"/>
      <c r="IVQ340" s="1182"/>
      <c r="IVR340" s="1182"/>
      <c r="IVS340" s="1182"/>
      <c r="IVT340" s="1182"/>
      <c r="IVU340" s="1177"/>
      <c r="IVV340" s="1182"/>
      <c r="IVW340" s="1182"/>
      <c r="IVX340" s="1182"/>
      <c r="IVY340" s="1182"/>
      <c r="IVZ340" s="1182"/>
      <c r="IWA340" s="1182"/>
      <c r="IWB340" s="1182"/>
      <c r="IWC340" s="1182"/>
      <c r="IWD340" s="1182"/>
      <c r="IWE340" s="1182"/>
      <c r="IWF340" s="1182"/>
      <c r="IWG340" s="1182"/>
      <c r="IWH340" s="1182"/>
      <c r="IWI340" s="1182"/>
      <c r="IWJ340" s="1177"/>
      <c r="IWK340" s="1182"/>
      <c r="IWL340" s="1182"/>
      <c r="IWM340" s="1182"/>
      <c r="IWN340" s="1182"/>
      <c r="IWO340" s="1182"/>
      <c r="IWP340" s="1182"/>
      <c r="IWQ340" s="1182"/>
      <c r="IWR340" s="1182"/>
      <c r="IWS340" s="1182"/>
      <c r="IWT340" s="1182"/>
      <c r="IWU340" s="1182"/>
      <c r="IWV340" s="1182"/>
      <c r="IWW340" s="1182"/>
      <c r="IWX340" s="1182"/>
      <c r="IWY340" s="1177"/>
      <c r="IWZ340" s="1182"/>
      <c r="IXA340" s="1182"/>
      <c r="IXB340" s="1182"/>
      <c r="IXC340" s="1182"/>
      <c r="IXD340" s="1182"/>
      <c r="IXE340" s="1182"/>
      <c r="IXF340" s="1182"/>
      <c r="IXG340" s="1182"/>
      <c r="IXH340" s="1182"/>
      <c r="IXI340" s="1182"/>
      <c r="IXJ340" s="1182"/>
      <c r="IXK340" s="1182"/>
      <c r="IXL340" s="1182"/>
      <c r="IXM340" s="1182"/>
      <c r="IXN340" s="1177"/>
      <c r="IXO340" s="1182"/>
      <c r="IXP340" s="1182"/>
      <c r="IXQ340" s="1182"/>
      <c r="IXR340" s="1182"/>
      <c r="IXS340" s="1182"/>
      <c r="IXT340" s="1182"/>
      <c r="IXU340" s="1182"/>
      <c r="IXV340" s="1182"/>
      <c r="IXW340" s="1182"/>
      <c r="IXX340" s="1182"/>
      <c r="IXY340" s="1182"/>
      <c r="IXZ340" s="1182"/>
      <c r="IYA340" s="1182"/>
      <c r="IYB340" s="1182"/>
      <c r="IYC340" s="1177"/>
      <c r="IYD340" s="1182"/>
      <c r="IYE340" s="1182"/>
      <c r="IYF340" s="1182"/>
      <c r="IYG340" s="1182"/>
      <c r="IYH340" s="1182"/>
      <c r="IYI340" s="1182"/>
      <c r="IYJ340" s="1182"/>
      <c r="IYK340" s="1182"/>
      <c r="IYL340" s="1182"/>
      <c r="IYM340" s="1182"/>
      <c r="IYN340" s="1182"/>
      <c r="IYO340" s="1182"/>
      <c r="IYP340" s="1182"/>
      <c r="IYQ340" s="1182"/>
      <c r="IYR340" s="1177"/>
      <c r="IYS340" s="1182"/>
      <c r="IYT340" s="1182"/>
      <c r="IYU340" s="1182"/>
      <c r="IYV340" s="1182"/>
      <c r="IYW340" s="1182"/>
      <c r="IYX340" s="1182"/>
      <c r="IYY340" s="1182"/>
      <c r="IYZ340" s="1182"/>
      <c r="IZA340" s="1182"/>
      <c r="IZB340" s="1182"/>
      <c r="IZC340" s="1182"/>
      <c r="IZD340" s="1182"/>
      <c r="IZE340" s="1182"/>
      <c r="IZF340" s="1182"/>
      <c r="IZG340" s="1177"/>
      <c r="IZH340" s="1182"/>
      <c r="IZI340" s="1182"/>
      <c r="IZJ340" s="1182"/>
      <c r="IZK340" s="1182"/>
      <c r="IZL340" s="1182"/>
      <c r="IZM340" s="1182"/>
      <c r="IZN340" s="1182"/>
      <c r="IZO340" s="1182"/>
      <c r="IZP340" s="1182"/>
      <c r="IZQ340" s="1182"/>
      <c r="IZR340" s="1182"/>
      <c r="IZS340" s="1182"/>
      <c r="IZT340" s="1182"/>
      <c r="IZU340" s="1182"/>
      <c r="IZV340" s="1177"/>
      <c r="IZW340" s="1182"/>
      <c r="IZX340" s="1182"/>
      <c r="IZY340" s="1182"/>
      <c r="IZZ340" s="1182"/>
      <c r="JAA340" s="1182"/>
      <c r="JAB340" s="1182"/>
      <c r="JAC340" s="1182"/>
      <c r="JAD340" s="1182"/>
      <c r="JAE340" s="1182"/>
      <c r="JAF340" s="1182"/>
      <c r="JAG340" s="1182"/>
      <c r="JAH340" s="1182"/>
      <c r="JAI340" s="1182"/>
      <c r="JAJ340" s="1182"/>
      <c r="JAK340" s="1177"/>
      <c r="JAL340" s="1182"/>
      <c r="JAM340" s="1182"/>
      <c r="JAN340" s="1182"/>
      <c r="JAO340" s="1182"/>
      <c r="JAP340" s="1182"/>
      <c r="JAQ340" s="1182"/>
      <c r="JAR340" s="1182"/>
      <c r="JAS340" s="1182"/>
      <c r="JAT340" s="1182"/>
      <c r="JAU340" s="1182"/>
      <c r="JAV340" s="1182"/>
      <c r="JAW340" s="1182"/>
      <c r="JAX340" s="1182"/>
      <c r="JAY340" s="1182"/>
      <c r="JAZ340" s="1177"/>
      <c r="JBA340" s="1182"/>
      <c r="JBB340" s="1182"/>
      <c r="JBC340" s="1182"/>
      <c r="JBD340" s="1182"/>
      <c r="JBE340" s="1182"/>
      <c r="JBF340" s="1182"/>
      <c r="JBG340" s="1182"/>
      <c r="JBH340" s="1182"/>
      <c r="JBI340" s="1182"/>
      <c r="JBJ340" s="1182"/>
      <c r="JBK340" s="1182"/>
      <c r="JBL340" s="1182"/>
      <c r="JBM340" s="1182"/>
      <c r="JBN340" s="1182"/>
      <c r="JBO340" s="1177"/>
      <c r="JBP340" s="1182"/>
      <c r="JBQ340" s="1182"/>
      <c r="JBR340" s="1182"/>
      <c r="JBS340" s="1182"/>
      <c r="JBT340" s="1182"/>
      <c r="JBU340" s="1182"/>
      <c r="JBV340" s="1182"/>
      <c r="JBW340" s="1182"/>
      <c r="JBX340" s="1182"/>
      <c r="JBY340" s="1182"/>
      <c r="JBZ340" s="1182"/>
      <c r="JCA340" s="1182"/>
      <c r="JCB340" s="1182"/>
      <c r="JCC340" s="1182"/>
      <c r="JCD340" s="1177"/>
      <c r="JCE340" s="1182"/>
      <c r="JCF340" s="1182"/>
      <c r="JCG340" s="1182"/>
      <c r="JCH340" s="1182"/>
      <c r="JCI340" s="1182"/>
      <c r="JCJ340" s="1182"/>
      <c r="JCK340" s="1182"/>
      <c r="JCL340" s="1182"/>
      <c r="JCM340" s="1182"/>
      <c r="JCN340" s="1182"/>
      <c r="JCO340" s="1182"/>
      <c r="JCP340" s="1182"/>
      <c r="JCQ340" s="1182"/>
      <c r="JCR340" s="1182"/>
      <c r="JCS340" s="1177"/>
      <c r="JCT340" s="1182"/>
      <c r="JCU340" s="1182"/>
      <c r="JCV340" s="1182"/>
      <c r="JCW340" s="1182"/>
      <c r="JCX340" s="1182"/>
      <c r="JCY340" s="1182"/>
      <c r="JCZ340" s="1182"/>
      <c r="JDA340" s="1182"/>
      <c r="JDB340" s="1182"/>
      <c r="JDC340" s="1182"/>
      <c r="JDD340" s="1182"/>
      <c r="JDE340" s="1182"/>
      <c r="JDF340" s="1182"/>
      <c r="JDG340" s="1182"/>
      <c r="JDH340" s="1177"/>
      <c r="JDI340" s="1182"/>
      <c r="JDJ340" s="1182"/>
      <c r="JDK340" s="1182"/>
      <c r="JDL340" s="1182"/>
      <c r="JDM340" s="1182"/>
      <c r="JDN340" s="1182"/>
      <c r="JDO340" s="1182"/>
      <c r="JDP340" s="1182"/>
      <c r="JDQ340" s="1182"/>
      <c r="JDR340" s="1182"/>
      <c r="JDS340" s="1182"/>
      <c r="JDT340" s="1182"/>
      <c r="JDU340" s="1182"/>
      <c r="JDV340" s="1182"/>
      <c r="JDW340" s="1177"/>
      <c r="JDX340" s="1182"/>
      <c r="JDY340" s="1182"/>
      <c r="JDZ340" s="1182"/>
      <c r="JEA340" s="1182"/>
      <c r="JEB340" s="1182"/>
      <c r="JEC340" s="1182"/>
      <c r="JED340" s="1182"/>
      <c r="JEE340" s="1182"/>
      <c r="JEF340" s="1182"/>
      <c r="JEG340" s="1182"/>
      <c r="JEH340" s="1182"/>
      <c r="JEI340" s="1182"/>
      <c r="JEJ340" s="1182"/>
      <c r="JEK340" s="1182"/>
      <c r="JEL340" s="1177"/>
      <c r="JEM340" s="1182"/>
      <c r="JEN340" s="1182"/>
      <c r="JEO340" s="1182"/>
      <c r="JEP340" s="1182"/>
      <c r="JEQ340" s="1182"/>
      <c r="JER340" s="1182"/>
      <c r="JES340" s="1182"/>
      <c r="JET340" s="1182"/>
      <c r="JEU340" s="1182"/>
      <c r="JEV340" s="1182"/>
      <c r="JEW340" s="1182"/>
      <c r="JEX340" s="1182"/>
      <c r="JEY340" s="1182"/>
      <c r="JEZ340" s="1182"/>
      <c r="JFA340" s="1177"/>
      <c r="JFB340" s="1182"/>
      <c r="JFC340" s="1182"/>
      <c r="JFD340" s="1182"/>
      <c r="JFE340" s="1182"/>
      <c r="JFF340" s="1182"/>
      <c r="JFG340" s="1182"/>
      <c r="JFH340" s="1182"/>
      <c r="JFI340" s="1182"/>
      <c r="JFJ340" s="1182"/>
      <c r="JFK340" s="1182"/>
      <c r="JFL340" s="1182"/>
      <c r="JFM340" s="1182"/>
      <c r="JFN340" s="1182"/>
      <c r="JFO340" s="1182"/>
      <c r="JFP340" s="1177"/>
      <c r="JFQ340" s="1182"/>
      <c r="JFR340" s="1182"/>
      <c r="JFS340" s="1182"/>
      <c r="JFT340" s="1182"/>
      <c r="JFU340" s="1182"/>
      <c r="JFV340" s="1182"/>
      <c r="JFW340" s="1182"/>
      <c r="JFX340" s="1182"/>
      <c r="JFY340" s="1182"/>
      <c r="JFZ340" s="1182"/>
      <c r="JGA340" s="1182"/>
      <c r="JGB340" s="1182"/>
      <c r="JGC340" s="1182"/>
      <c r="JGD340" s="1182"/>
      <c r="JGE340" s="1177"/>
      <c r="JGF340" s="1182"/>
      <c r="JGG340" s="1182"/>
      <c r="JGH340" s="1182"/>
      <c r="JGI340" s="1182"/>
      <c r="JGJ340" s="1182"/>
      <c r="JGK340" s="1182"/>
      <c r="JGL340" s="1182"/>
      <c r="JGM340" s="1182"/>
      <c r="JGN340" s="1182"/>
      <c r="JGO340" s="1182"/>
      <c r="JGP340" s="1182"/>
      <c r="JGQ340" s="1182"/>
      <c r="JGR340" s="1182"/>
      <c r="JGS340" s="1182"/>
      <c r="JGT340" s="1177"/>
      <c r="JGU340" s="1182"/>
      <c r="JGV340" s="1182"/>
      <c r="JGW340" s="1182"/>
      <c r="JGX340" s="1182"/>
      <c r="JGY340" s="1182"/>
      <c r="JGZ340" s="1182"/>
      <c r="JHA340" s="1182"/>
      <c r="JHB340" s="1182"/>
      <c r="JHC340" s="1182"/>
      <c r="JHD340" s="1182"/>
      <c r="JHE340" s="1182"/>
      <c r="JHF340" s="1182"/>
      <c r="JHG340" s="1182"/>
      <c r="JHH340" s="1182"/>
      <c r="JHI340" s="1177"/>
      <c r="JHJ340" s="1182"/>
      <c r="JHK340" s="1182"/>
      <c r="JHL340" s="1182"/>
      <c r="JHM340" s="1182"/>
      <c r="JHN340" s="1182"/>
      <c r="JHO340" s="1182"/>
      <c r="JHP340" s="1182"/>
      <c r="JHQ340" s="1182"/>
      <c r="JHR340" s="1182"/>
      <c r="JHS340" s="1182"/>
      <c r="JHT340" s="1182"/>
      <c r="JHU340" s="1182"/>
      <c r="JHV340" s="1182"/>
      <c r="JHW340" s="1182"/>
      <c r="JHX340" s="1177"/>
      <c r="JHY340" s="1182"/>
      <c r="JHZ340" s="1182"/>
      <c r="JIA340" s="1182"/>
      <c r="JIB340" s="1182"/>
      <c r="JIC340" s="1182"/>
      <c r="JID340" s="1182"/>
      <c r="JIE340" s="1182"/>
      <c r="JIF340" s="1182"/>
      <c r="JIG340" s="1182"/>
      <c r="JIH340" s="1182"/>
      <c r="JII340" s="1182"/>
      <c r="JIJ340" s="1182"/>
      <c r="JIK340" s="1182"/>
      <c r="JIL340" s="1182"/>
      <c r="JIM340" s="1177"/>
      <c r="JIN340" s="1182"/>
      <c r="JIO340" s="1182"/>
      <c r="JIP340" s="1182"/>
      <c r="JIQ340" s="1182"/>
      <c r="JIR340" s="1182"/>
      <c r="JIS340" s="1182"/>
      <c r="JIT340" s="1182"/>
      <c r="JIU340" s="1182"/>
      <c r="JIV340" s="1182"/>
      <c r="JIW340" s="1182"/>
      <c r="JIX340" s="1182"/>
      <c r="JIY340" s="1182"/>
      <c r="JIZ340" s="1182"/>
      <c r="JJA340" s="1182"/>
      <c r="JJB340" s="1177"/>
      <c r="JJC340" s="1182"/>
      <c r="JJD340" s="1182"/>
      <c r="JJE340" s="1182"/>
      <c r="JJF340" s="1182"/>
      <c r="JJG340" s="1182"/>
      <c r="JJH340" s="1182"/>
      <c r="JJI340" s="1182"/>
      <c r="JJJ340" s="1182"/>
      <c r="JJK340" s="1182"/>
      <c r="JJL340" s="1182"/>
      <c r="JJM340" s="1182"/>
      <c r="JJN340" s="1182"/>
      <c r="JJO340" s="1182"/>
      <c r="JJP340" s="1182"/>
      <c r="JJQ340" s="1177"/>
      <c r="JJR340" s="1182"/>
      <c r="JJS340" s="1182"/>
      <c r="JJT340" s="1182"/>
      <c r="JJU340" s="1182"/>
      <c r="JJV340" s="1182"/>
      <c r="JJW340" s="1182"/>
      <c r="JJX340" s="1182"/>
      <c r="JJY340" s="1182"/>
      <c r="JJZ340" s="1182"/>
      <c r="JKA340" s="1182"/>
      <c r="JKB340" s="1182"/>
      <c r="JKC340" s="1182"/>
      <c r="JKD340" s="1182"/>
      <c r="JKE340" s="1182"/>
      <c r="JKF340" s="1177"/>
      <c r="JKG340" s="1182"/>
      <c r="JKH340" s="1182"/>
      <c r="JKI340" s="1182"/>
      <c r="JKJ340" s="1182"/>
      <c r="JKK340" s="1182"/>
      <c r="JKL340" s="1182"/>
      <c r="JKM340" s="1182"/>
      <c r="JKN340" s="1182"/>
      <c r="JKO340" s="1182"/>
      <c r="JKP340" s="1182"/>
      <c r="JKQ340" s="1182"/>
      <c r="JKR340" s="1182"/>
      <c r="JKS340" s="1182"/>
      <c r="JKT340" s="1182"/>
      <c r="JKU340" s="1177"/>
      <c r="JKV340" s="1182"/>
      <c r="JKW340" s="1182"/>
      <c r="JKX340" s="1182"/>
      <c r="JKY340" s="1182"/>
      <c r="JKZ340" s="1182"/>
      <c r="JLA340" s="1182"/>
      <c r="JLB340" s="1182"/>
      <c r="JLC340" s="1182"/>
      <c r="JLD340" s="1182"/>
      <c r="JLE340" s="1182"/>
      <c r="JLF340" s="1182"/>
      <c r="JLG340" s="1182"/>
      <c r="JLH340" s="1182"/>
      <c r="JLI340" s="1182"/>
      <c r="JLJ340" s="1177"/>
      <c r="JLK340" s="1182"/>
      <c r="JLL340" s="1182"/>
      <c r="JLM340" s="1182"/>
      <c r="JLN340" s="1182"/>
      <c r="JLO340" s="1182"/>
      <c r="JLP340" s="1182"/>
      <c r="JLQ340" s="1182"/>
      <c r="JLR340" s="1182"/>
      <c r="JLS340" s="1182"/>
      <c r="JLT340" s="1182"/>
      <c r="JLU340" s="1182"/>
      <c r="JLV340" s="1182"/>
      <c r="JLW340" s="1182"/>
      <c r="JLX340" s="1182"/>
      <c r="JLY340" s="1177"/>
      <c r="JLZ340" s="1182"/>
      <c r="JMA340" s="1182"/>
      <c r="JMB340" s="1182"/>
      <c r="JMC340" s="1182"/>
      <c r="JMD340" s="1182"/>
      <c r="JME340" s="1182"/>
      <c r="JMF340" s="1182"/>
      <c r="JMG340" s="1182"/>
      <c r="JMH340" s="1182"/>
      <c r="JMI340" s="1182"/>
      <c r="JMJ340" s="1182"/>
      <c r="JMK340" s="1182"/>
      <c r="JML340" s="1182"/>
      <c r="JMM340" s="1182"/>
      <c r="JMN340" s="1177"/>
      <c r="JMO340" s="1182"/>
      <c r="JMP340" s="1182"/>
      <c r="JMQ340" s="1182"/>
      <c r="JMR340" s="1182"/>
      <c r="JMS340" s="1182"/>
      <c r="JMT340" s="1182"/>
      <c r="JMU340" s="1182"/>
      <c r="JMV340" s="1182"/>
      <c r="JMW340" s="1182"/>
      <c r="JMX340" s="1182"/>
      <c r="JMY340" s="1182"/>
      <c r="JMZ340" s="1182"/>
      <c r="JNA340" s="1182"/>
      <c r="JNB340" s="1182"/>
      <c r="JNC340" s="1177"/>
      <c r="JND340" s="1182"/>
      <c r="JNE340" s="1182"/>
      <c r="JNF340" s="1182"/>
      <c r="JNG340" s="1182"/>
      <c r="JNH340" s="1182"/>
      <c r="JNI340" s="1182"/>
      <c r="JNJ340" s="1182"/>
      <c r="JNK340" s="1182"/>
      <c r="JNL340" s="1182"/>
      <c r="JNM340" s="1182"/>
      <c r="JNN340" s="1182"/>
      <c r="JNO340" s="1182"/>
      <c r="JNP340" s="1182"/>
      <c r="JNQ340" s="1182"/>
      <c r="JNR340" s="1177"/>
      <c r="JNS340" s="1182"/>
      <c r="JNT340" s="1182"/>
      <c r="JNU340" s="1182"/>
      <c r="JNV340" s="1182"/>
      <c r="JNW340" s="1182"/>
      <c r="JNX340" s="1182"/>
      <c r="JNY340" s="1182"/>
      <c r="JNZ340" s="1182"/>
      <c r="JOA340" s="1182"/>
      <c r="JOB340" s="1182"/>
      <c r="JOC340" s="1182"/>
      <c r="JOD340" s="1182"/>
      <c r="JOE340" s="1182"/>
      <c r="JOF340" s="1182"/>
      <c r="JOG340" s="1177"/>
      <c r="JOH340" s="1182"/>
      <c r="JOI340" s="1182"/>
      <c r="JOJ340" s="1182"/>
      <c r="JOK340" s="1182"/>
      <c r="JOL340" s="1182"/>
      <c r="JOM340" s="1182"/>
      <c r="JON340" s="1182"/>
      <c r="JOO340" s="1182"/>
      <c r="JOP340" s="1182"/>
      <c r="JOQ340" s="1182"/>
      <c r="JOR340" s="1182"/>
      <c r="JOS340" s="1182"/>
      <c r="JOT340" s="1182"/>
      <c r="JOU340" s="1182"/>
      <c r="JOV340" s="1177"/>
      <c r="JOW340" s="1182"/>
      <c r="JOX340" s="1182"/>
      <c r="JOY340" s="1182"/>
      <c r="JOZ340" s="1182"/>
      <c r="JPA340" s="1182"/>
      <c r="JPB340" s="1182"/>
      <c r="JPC340" s="1182"/>
      <c r="JPD340" s="1182"/>
      <c r="JPE340" s="1182"/>
      <c r="JPF340" s="1182"/>
      <c r="JPG340" s="1182"/>
      <c r="JPH340" s="1182"/>
      <c r="JPI340" s="1182"/>
      <c r="JPJ340" s="1182"/>
      <c r="JPK340" s="1177"/>
      <c r="JPL340" s="1182"/>
      <c r="JPM340" s="1182"/>
      <c r="JPN340" s="1182"/>
      <c r="JPO340" s="1182"/>
      <c r="JPP340" s="1182"/>
      <c r="JPQ340" s="1182"/>
      <c r="JPR340" s="1182"/>
      <c r="JPS340" s="1182"/>
      <c r="JPT340" s="1182"/>
      <c r="JPU340" s="1182"/>
      <c r="JPV340" s="1182"/>
      <c r="JPW340" s="1182"/>
      <c r="JPX340" s="1182"/>
      <c r="JPY340" s="1182"/>
      <c r="JPZ340" s="1177"/>
      <c r="JQA340" s="1182"/>
      <c r="JQB340" s="1182"/>
      <c r="JQC340" s="1182"/>
      <c r="JQD340" s="1182"/>
      <c r="JQE340" s="1182"/>
      <c r="JQF340" s="1182"/>
      <c r="JQG340" s="1182"/>
      <c r="JQH340" s="1182"/>
      <c r="JQI340" s="1182"/>
      <c r="JQJ340" s="1182"/>
      <c r="JQK340" s="1182"/>
      <c r="JQL340" s="1182"/>
      <c r="JQM340" s="1182"/>
      <c r="JQN340" s="1182"/>
      <c r="JQO340" s="1177"/>
      <c r="JQP340" s="1182"/>
      <c r="JQQ340" s="1182"/>
      <c r="JQR340" s="1182"/>
      <c r="JQS340" s="1182"/>
      <c r="JQT340" s="1182"/>
      <c r="JQU340" s="1182"/>
      <c r="JQV340" s="1182"/>
      <c r="JQW340" s="1182"/>
      <c r="JQX340" s="1182"/>
      <c r="JQY340" s="1182"/>
      <c r="JQZ340" s="1182"/>
      <c r="JRA340" s="1182"/>
      <c r="JRB340" s="1182"/>
      <c r="JRC340" s="1182"/>
      <c r="JRD340" s="1177"/>
      <c r="JRE340" s="1182"/>
      <c r="JRF340" s="1182"/>
      <c r="JRG340" s="1182"/>
      <c r="JRH340" s="1182"/>
      <c r="JRI340" s="1182"/>
      <c r="JRJ340" s="1182"/>
      <c r="JRK340" s="1182"/>
      <c r="JRL340" s="1182"/>
      <c r="JRM340" s="1182"/>
      <c r="JRN340" s="1182"/>
      <c r="JRO340" s="1182"/>
      <c r="JRP340" s="1182"/>
      <c r="JRQ340" s="1182"/>
      <c r="JRR340" s="1182"/>
      <c r="JRS340" s="1177"/>
      <c r="JRT340" s="1182"/>
      <c r="JRU340" s="1182"/>
      <c r="JRV340" s="1182"/>
      <c r="JRW340" s="1182"/>
      <c r="JRX340" s="1182"/>
      <c r="JRY340" s="1182"/>
      <c r="JRZ340" s="1182"/>
      <c r="JSA340" s="1182"/>
      <c r="JSB340" s="1182"/>
      <c r="JSC340" s="1182"/>
      <c r="JSD340" s="1182"/>
      <c r="JSE340" s="1182"/>
      <c r="JSF340" s="1182"/>
      <c r="JSG340" s="1182"/>
      <c r="JSH340" s="1177"/>
      <c r="JSI340" s="1182"/>
      <c r="JSJ340" s="1182"/>
      <c r="JSK340" s="1182"/>
      <c r="JSL340" s="1182"/>
      <c r="JSM340" s="1182"/>
      <c r="JSN340" s="1182"/>
      <c r="JSO340" s="1182"/>
      <c r="JSP340" s="1182"/>
      <c r="JSQ340" s="1182"/>
      <c r="JSR340" s="1182"/>
      <c r="JSS340" s="1182"/>
      <c r="JST340" s="1182"/>
      <c r="JSU340" s="1182"/>
      <c r="JSV340" s="1182"/>
      <c r="JSW340" s="1177"/>
      <c r="JSX340" s="1182"/>
      <c r="JSY340" s="1182"/>
      <c r="JSZ340" s="1182"/>
      <c r="JTA340" s="1182"/>
      <c r="JTB340" s="1182"/>
      <c r="JTC340" s="1182"/>
      <c r="JTD340" s="1182"/>
      <c r="JTE340" s="1182"/>
      <c r="JTF340" s="1182"/>
      <c r="JTG340" s="1182"/>
      <c r="JTH340" s="1182"/>
      <c r="JTI340" s="1182"/>
      <c r="JTJ340" s="1182"/>
      <c r="JTK340" s="1182"/>
      <c r="JTL340" s="1177"/>
      <c r="JTM340" s="1182"/>
      <c r="JTN340" s="1182"/>
      <c r="JTO340" s="1182"/>
      <c r="JTP340" s="1182"/>
      <c r="JTQ340" s="1182"/>
      <c r="JTR340" s="1182"/>
      <c r="JTS340" s="1182"/>
      <c r="JTT340" s="1182"/>
      <c r="JTU340" s="1182"/>
      <c r="JTV340" s="1182"/>
      <c r="JTW340" s="1182"/>
      <c r="JTX340" s="1182"/>
      <c r="JTY340" s="1182"/>
      <c r="JTZ340" s="1182"/>
      <c r="JUA340" s="1177"/>
      <c r="JUB340" s="1182"/>
      <c r="JUC340" s="1182"/>
      <c r="JUD340" s="1182"/>
      <c r="JUE340" s="1182"/>
      <c r="JUF340" s="1182"/>
      <c r="JUG340" s="1182"/>
      <c r="JUH340" s="1182"/>
      <c r="JUI340" s="1182"/>
      <c r="JUJ340" s="1182"/>
      <c r="JUK340" s="1182"/>
      <c r="JUL340" s="1182"/>
      <c r="JUM340" s="1182"/>
      <c r="JUN340" s="1182"/>
      <c r="JUO340" s="1182"/>
      <c r="JUP340" s="1177"/>
      <c r="JUQ340" s="1182"/>
      <c r="JUR340" s="1182"/>
      <c r="JUS340" s="1182"/>
      <c r="JUT340" s="1182"/>
      <c r="JUU340" s="1182"/>
      <c r="JUV340" s="1182"/>
      <c r="JUW340" s="1182"/>
      <c r="JUX340" s="1182"/>
      <c r="JUY340" s="1182"/>
      <c r="JUZ340" s="1182"/>
      <c r="JVA340" s="1182"/>
      <c r="JVB340" s="1182"/>
      <c r="JVC340" s="1182"/>
      <c r="JVD340" s="1182"/>
      <c r="JVE340" s="1177"/>
      <c r="JVF340" s="1182"/>
      <c r="JVG340" s="1182"/>
      <c r="JVH340" s="1182"/>
      <c r="JVI340" s="1182"/>
      <c r="JVJ340" s="1182"/>
      <c r="JVK340" s="1182"/>
      <c r="JVL340" s="1182"/>
      <c r="JVM340" s="1182"/>
      <c r="JVN340" s="1182"/>
      <c r="JVO340" s="1182"/>
      <c r="JVP340" s="1182"/>
      <c r="JVQ340" s="1182"/>
      <c r="JVR340" s="1182"/>
      <c r="JVS340" s="1182"/>
      <c r="JVT340" s="1177"/>
      <c r="JVU340" s="1182"/>
      <c r="JVV340" s="1182"/>
      <c r="JVW340" s="1182"/>
      <c r="JVX340" s="1182"/>
      <c r="JVY340" s="1182"/>
      <c r="JVZ340" s="1182"/>
      <c r="JWA340" s="1182"/>
      <c r="JWB340" s="1182"/>
      <c r="JWC340" s="1182"/>
      <c r="JWD340" s="1182"/>
      <c r="JWE340" s="1182"/>
      <c r="JWF340" s="1182"/>
      <c r="JWG340" s="1182"/>
      <c r="JWH340" s="1182"/>
      <c r="JWI340" s="1177"/>
      <c r="JWJ340" s="1182"/>
      <c r="JWK340" s="1182"/>
      <c r="JWL340" s="1182"/>
      <c r="JWM340" s="1182"/>
      <c r="JWN340" s="1182"/>
      <c r="JWO340" s="1182"/>
      <c r="JWP340" s="1182"/>
      <c r="JWQ340" s="1182"/>
      <c r="JWR340" s="1182"/>
      <c r="JWS340" s="1182"/>
      <c r="JWT340" s="1182"/>
      <c r="JWU340" s="1182"/>
      <c r="JWV340" s="1182"/>
      <c r="JWW340" s="1182"/>
      <c r="JWX340" s="1177"/>
      <c r="JWY340" s="1182"/>
      <c r="JWZ340" s="1182"/>
      <c r="JXA340" s="1182"/>
      <c r="JXB340" s="1182"/>
      <c r="JXC340" s="1182"/>
      <c r="JXD340" s="1182"/>
      <c r="JXE340" s="1182"/>
      <c r="JXF340" s="1182"/>
      <c r="JXG340" s="1182"/>
      <c r="JXH340" s="1182"/>
      <c r="JXI340" s="1182"/>
      <c r="JXJ340" s="1182"/>
      <c r="JXK340" s="1182"/>
      <c r="JXL340" s="1182"/>
      <c r="JXM340" s="1177"/>
      <c r="JXN340" s="1182"/>
      <c r="JXO340" s="1182"/>
      <c r="JXP340" s="1182"/>
      <c r="JXQ340" s="1182"/>
      <c r="JXR340" s="1182"/>
      <c r="JXS340" s="1182"/>
      <c r="JXT340" s="1182"/>
      <c r="JXU340" s="1182"/>
      <c r="JXV340" s="1182"/>
      <c r="JXW340" s="1182"/>
      <c r="JXX340" s="1182"/>
      <c r="JXY340" s="1182"/>
      <c r="JXZ340" s="1182"/>
      <c r="JYA340" s="1182"/>
      <c r="JYB340" s="1177"/>
      <c r="JYC340" s="1182"/>
      <c r="JYD340" s="1182"/>
      <c r="JYE340" s="1182"/>
      <c r="JYF340" s="1182"/>
      <c r="JYG340" s="1182"/>
      <c r="JYH340" s="1182"/>
      <c r="JYI340" s="1182"/>
      <c r="JYJ340" s="1182"/>
      <c r="JYK340" s="1182"/>
      <c r="JYL340" s="1182"/>
      <c r="JYM340" s="1182"/>
      <c r="JYN340" s="1182"/>
      <c r="JYO340" s="1182"/>
      <c r="JYP340" s="1182"/>
      <c r="JYQ340" s="1177"/>
      <c r="JYR340" s="1182"/>
      <c r="JYS340" s="1182"/>
      <c r="JYT340" s="1182"/>
      <c r="JYU340" s="1182"/>
      <c r="JYV340" s="1182"/>
      <c r="JYW340" s="1182"/>
      <c r="JYX340" s="1182"/>
      <c r="JYY340" s="1182"/>
      <c r="JYZ340" s="1182"/>
      <c r="JZA340" s="1182"/>
      <c r="JZB340" s="1182"/>
      <c r="JZC340" s="1182"/>
      <c r="JZD340" s="1182"/>
      <c r="JZE340" s="1182"/>
      <c r="JZF340" s="1177"/>
      <c r="JZG340" s="1182"/>
      <c r="JZH340" s="1182"/>
      <c r="JZI340" s="1182"/>
      <c r="JZJ340" s="1182"/>
      <c r="JZK340" s="1182"/>
      <c r="JZL340" s="1182"/>
      <c r="JZM340" s="1182"/>
      <c r="JZN340" s="1182"/>
      <c r="JZO340" s="1182"/>
      <c r="JZP340" s="1182"/>
      <c r="JZQ340" s="1182"/>
      <c r="JZR340" s="1182"/>
      <c r="JZS340" s="1182"/>
      <c r="JZT340" s="1182"/>
      <c r="JZU340" s="1177"/>
      <c r="JZV340" s="1182"/>
      <c r="JZW340" s="1182"/>
      <c r="JZX340" s="1182"/>
      <c r="JZY340" s="1182"/>
      <c r="JZZ340" s="1182"/>
      <c r="KAA340" s="1182"/>
      <c r="KAB340" s="1182"/>
      <c r="KAC340" s="1182"/>
      <c r="KAD340" s="1182"/>
      <c r="KAE340" s="1182"/>
      <c r="KAF340" s="1182"/>
      <c r="KAG340" s="1182"/>
      <c r="KAH340" s="1182"/>
      <c r="KAI340" s="1182"/>
      <c r="KAJ340" s="1177"/>
      <c r="KAK340" s="1182"/>
      <c r="KAL340" s="1182"/>
      <c r="KAM340" s="1182"/>
      <c r="KAN340" s="1182"/>
      <c r="KAO340" s="1182"/>
      <c r="KAP340" s="1182"/>
      <c r="KAQ340" s="1182"/>
      <c r="KAR340" s="1182"/>
      <c r="KAS340" s="1182"/>
      <c r="KAT340" s="1182"/>
      <c r="KAU340" s="1182"/>
      <c r="KAV340" s="1182"/>
      <c r="KAW340" s="1182"/>
      <c r="KAX340" s="1182"/>
      <c r="KAY340" s="1177"/>
      <c r="KAZ340" s="1182"/>
      <c r="KBA340" s="1182"/>
      <c r="KBB340" s="1182"/>
      <c r="KBC340" s="1182"/>
      <c r="KBD340" s="1182"/>
      <c r="KBE340" s="1182"/>
      <c r="KBF340" s="1182"/>
      <c r="KBG340" s="1182"/>
      <c r="KBH340" s="1182"/>
      <c r="KBI340" s="1182"/>
      <c r="KBJ340" s="1182"/>
      <c r="KBK340" s="1182"/>
      <c r="KBL340" s="1182"/>
      <c r="KBM340" s="1182"/>
      <c r="KBN340" s="1177"/>
      <c r="KBO340" s="1182"/>
      <c r="KBP340" s="1182"/>
      <c r="KBQ340" s="1182"/>
      <c r="KBR340" s="1182"/>
      <c r="KBS340" s="1182"/>
      <c r="KBT340" s="1182"/>
      <c r="KBU340" s="1182"/>
      <c r="KBV340" s="1182"/>
      <c r="KBW340" s="1182"/>
      <c r="KBX340" s="1182"/>
      <c r="KBY340" s="1182"/>
      <c r="KBZ340" s="1182"/>
      <c r="KCA340" s="1182"/>
      <c r="KCB340" s="1182"/>
      <c r="KCC340" s="1177"/>
      <c r="KCD340" s="1182"/>
      <c r="KCE340" s="1182"/>
      <c r="KCF340" s="1182"/>
      <c r="KCG340" s="1182"/>
      <c r="KCH340" s="1182"/>
      <c r="KCI340" s="1182"/>
      <c r="KCJ340" s="1182"/>
      <c r="KCK340" s="1182"/>
      <c r="KCL340" s="1182"/>
      <c r="KCM340" s="1182"/>
      <c r="KCN340" s="1182"/>
      <c r="KCO340" s="1182"/>
      <c r="KCP340" s="1182"/>
      <c r="KCQ340" s="1182"/>
      <c r="KCR340" s="1177"/>
      <c r="KCS340" s="1182"/>
      <c r="KCT340" s="1182"/>
      <c r="KCU340" s="1182"/>
      <c r="KCV340" s="1182"/>
      <c r="KCW340" s="1182"/>
      <c r="KCX340" s="1182"/>
      <c r="KCY340" s="1182"/>
      <c r="KCZ340" s="1182"/>
      <c r="KDA340" s="1182"/>
      <c r="KDB340" s="1182"/>
      <c r="KDC340" s="1182"/>
      <c r="KDD340" s="1182"/>
      <c r="KDE340" s="1182"/>
      <c r="KDF340" s="1182"/>
      <c r="KDG340" s="1177"/>
      <c r="KDH340" s="1182"/>
      <c r="KDI340" s="1182"/>
      <c r="KDJ340" s="1182"/>
      <c r="KDK340" s="1182"/>
      <c r="KDL340" s="1182"/>
      <c r="KDM340" s="1182"/>
      <c r="KDN340" s="1182"/>
      <c r="KDO340" s="1182"/>
      <c r="KDP340" s="1182"/>
      <c r="KDQ340" s="1182"/>
      <c r="KDR340" s="1182"/>
      <c r="KDS340" s="1182"/>
      <c r="KDT340" s="1182"/>
      <c r="KDU340" s="1182"/>
      <c r="KDV340" s="1177"/>
      <c r="KDW340" s="1182"/>
      <c r="KDX340" s="1182"/>
      <c r="KDY340" s="1182"/>
      <c r="KDZ340" s="1182"/>
      <c r="KEA340" s="1182"/>
      <c r="KEB340" s="1182"/>
      <c r="KEC340" s="1182"/>
      <c r="KED340" s="1182"/>
      <c r="KEE340" s="1182"/>
      <c r="KEF340" s="1182"/>
      <c r="KEG340" s="1182"/>
      <c r="KEH340" s="1182"/>
      <c r="KEI340" s="1182"/>
      <c r="KEJ340" s="1182"/>
      <c r="KEK340" s="1177"/>
      <c r="KEL340" s="1182"/>
      <c r="KEM340" s="1182"/>
      <c r="KEN340" s="1182"/>
      <c r="KEO340" s="1182"/>
      <c r="KEP340" s="1182"/>
      <c r="KEQ340" s="1182"/>
      <c r="KER340" s="1182"/>
      <c r="KES340" s="1182"/>
      <c r="KET340" s="1182"/>
      <c r="KEU340" s="1182"/>
      <c r="KEV340" s="1182"/>
      <c r="KEW340" s="1182"/>
      <c r="KEX340" s="1182"/>
      <c r="KEY340" s="1182"/>
      <c r="KEZ340" s="1177"/>
      <c r="KFA340" s="1182"/>
      <c r="KFB340" s="1182"/>
      <c r="KFC340" s="1182"/>
      <c r="KFD340" s="1182"/>
      <c r="KFE340" s="1182"/>
      <c r="KFF340" s="1182"/>
      <c r="KFG340" s="1182"/>
      <c r="KFH340" s="1182"/>
      <c r="KFI340" s="1182"/>
      <c r="KFJ340" s="1182"/>
      <c r="KFK340" s="1182"/>
      <c r="KFL340" s="1182"/>
      <c r="KFM340" s="1182"/>
      <c r="KFN340" s="1182"/>
      <c r="KFO340" s="1177"/>
      <c r="KFP340" s="1182"/>
      <c r="KFQ340" s="1182"/>
      <c r="KFR340" s="1182"/>
      <c r="KFS340" s="1182"/>
      <c r="KFT340" s="1182"/>
      <c r="KFU340" s="1182"/>
      <c r="KFV340" s="1182"/>
      <c r="KFW340" s="1182"/>
      <c r="KFX340" s="1182"/>
      <c r="KFY340" s="1182"/>
      <c r="KFZ340" s="1182"/>
      <c r="KGA340" s="1182"/>
      <c r="KGB340" s="1182"/>
      <c r="KGC340" s="1182"/>
      <c r="KGD340" s="1177"/>
      <c r="KGE340" s="1182"/>
      <c r="KGF340" s="1182"/>
      <c r="KGG340" s="1182"/>
      <c r="KGH340" s="1182"/>
      <c r="KGI340" s="1182"/>
      <c r="KGJ340" s="1182"/>
      <c r="KGK340" s="1182"/>
      <c r="KGL340" s="1182"/>
      <c r="KGM340" s="1182"/>
      <c r="KGN340" s="1182"/>
      <c r="KGO340" s="1182"/>
      <c r="KGP340" s="1182"/>
      <c r="KGQ340" s="1182"/>
      <c r="KGR340" s="1182"/>
      <c r="KGS340" s="1177"/>
      <c r="KGT340" s="1182"/>
      <c r="KGU340" s="1182"/>
      <c r="KGV340" s="1182"/>
      <c r="KGW340" s="1182"/>
      <c r="KGX340" s="1182"/>
      <c r="KGY340" s="1182"/>
      <c r="KGZ340" s="1182"/>
      <c r="KHA340" s="1182"/>
      <c r="KHB340" s="1182"/>
      <c r="KHC340" s="1182"/>
      <c r="KHD340" s="1182"/>
      <c r="KHE340" s="1182"/>
      <c r="KHF340" s="1182"/>
      <c r="KHG340" s="1182"/>
      <c r="KHH340" s="1177"/>
      <c r="KHI340" s="1182"/>
      <c r="KHJ340" s="1182"/>
      <c r="KHK340" s="1182"/>
      <c r="KHL340" s="1182"/>
      <c r="KHM340" s="1182"/>
      <c r="KHN340" s="1182"/>
      <c r="KHO340" s="1182"/>
      <c r="KHP340" s="1182"/>
      <c r="KHQ340" s="1182"/>
      <c r="KHR340" s="1182"/>
      <c r="KHS340" s="1182"/>
      <c r="KHT340" s="1182"/>
      <c r="KHU340" s="1182"/>
      <c r="KHV340" s="1182"/>
      <c r="KHW340" s="1177"/>
      <c r="KHX340" s="1182"/>
      <c r="KHY340" s="1182"/>
      <c r="KHZ340" s="1182"/>
      <c r="KIA340" s="1182"/>
      <c r="KIB340" s="1182"/>
      <c r="KIC340" s="1182"/>
      <c r="KID340" s="1182"/>
      <c r="KIE340" s="1182"/>
      <c r="KIF340" s="1182"/>
      <c r="KIG340" s="1182"/>
      <c r="KIH340" s="1182"/>
      <c r="KII340" s="1182"/>
      <c r="KIJ340" s="1182"/>
      <c r="KIK340" s="1182"/>
      <c r="KIL340" s="1177"/>
      <c r="KIM340" s="1182"/>
      <c r="KIN340" s="1182"/>
      <c r="KIO340" s="1182"/>
      <c r="KIP340" s="1182"/>
      <c r="KIQ340" s="1182"/>
      <c r="KIR340" s="1182"/>
      <c r="KIS340" s="1182"/>
      <c r="KIT340" s="1182"/>
      <c r="KIU340" s="1182"/>
      <c r="KIV340" s="1182"/>
      <c r="KIW340" s="1182"/>
      <c r="KIX340" s="1182"/>
      <c r="KIY340" s="1182"/>
      <c r="KIZ340" s="1182"/>
      <c r="KJA340" s="1177"/>
      <c r="KJB340" s="1182"/>
      <c r="KJC340" s="1182"/>
      <c r="KJD340" s="1182"/>
      <c r="KJE340" s="1182"/>
      <c r="KJF340" s="1182"/>
      <c r="KJG340" s="1182"/>
      <c r="KJH340" s="1182"/>
      <c r="KJI340" s="1182"/>
      <c r="KJJ340" s="1182"/>
      <c r="KJK340" s="1182"/>
      <c r="KJL340" s="1182"/>
      <c r="KJM340" s="1182"/>
      <c r="KJN340" s="1182"/>
      <c r="KJO340" s="1182"/>
      <c r="KJP340" s="1177"/>
      <c r="KJQ340" s="1182"/>
      <c r="KJR340" s="1182"/>
      <c r="KJS340" s="1182"/>
      <c r="KJT340" s="1182"/>
      <c r="KJU340" s="1182"/>
      <c r="KJV340" s="1182"/>
      <c r="KJW340" s="1182"/>
      <c r="KJX340" s="1182"/>
      <c r="KJY340" s="1182"/>
      <c r="KJZ340" s="1182"/>
      <c r="KKA340" s="1182"/>
      <c r="KKB340" s="1182"/>
      <c r="KKC340" s="1182"/>
      <c r="KKD340" s="1182"/>
      <c r="KKE340" s="1177"/>
      <c r="KKF340" s="1182"/>
      <c r="KKG340" s="1182"/>
      <c r="KKH340" s="1182"/>
      <c r="KKI340" s="1182"/>
      <c r="KKJ340" s="1182"/>
      <c r="KKK340" s="1182"/>
      <c r="KKL340" s="1182"/>
      <c r="KKM340" s="1182"/>
      <c r="KKN340" s="1182"/>
      <c r="KKO340" s="1182"/>
      <c r="KKP340" s="1182"/>
      <c r="KKQ340" s="1182"/>
      <c r="KKR340" s="1182"/>
      <c r="KKS340" s="1182"/>
      <c r="KKT340" s="1177"/>
      <c r="KKU340" s="1182"/>
      <c r="KKV340" s="1182"/>
      <c r="KKW340" s="1182"/>
      <c r="KKX340" s="1182"/>
      <c r="KKY340" s="1182"/>
      <c r="KKZ340" s="1182"/>
      <c r="KLA340" s="1182"/>
      <c r="KLB340" s="1182"/>
      <c r="KLC340" s="1182"/>
      <c r="KLD340" s="1182"/>
      <c r="KLE340" s="1182"/>
      <c r="KLF340" s="1182"/>
      <c r="KLG340" s="1182"/>
      <c r="KLH340" s="1182"/>
      <c r="KLI340" s="1177"/>
      <c r="KLJ340" s="1182"/>
      <c r="KLK340" s="1182"/>
      <c r="KLL340" s="1182"/>
      <c r="KLM340" s="1182"/>
      <c r="KLN340" s="1182"/>
      <c r="KLO340" s="1182"/>
      <c r="KLP340" s="1182"/>
      <c r="KLQ340" s="1182"/>
      <c r="KLR340" s="1182"/>
      <c r="KLS340" s="1182"/>
      <c r="KLT340" s="1182"/>
      <c r="KLU340" s="1182"/>
      <c r="KLV340" s="1182"/>
      <c r="KLW340" s="1182"/>
      <c r="KLX340" s="1177"/>
      <c r="KLY340" s="1182"/>
      <c r="KLZ340" s="1182"/>
      <c r="KMA340" s="1182"/>
      <c r="KMB340" s="1182"/>
      <c r="KMC340" s="1182"/>
      <c r="KMD340" s="1182"/>
      <c r="KME340" s="1182"/>
      <c r="KMF340" s="1182"/>
      <c r="KMG340" s="1182"/>
      <c r="KMH340" s="1182"/>
      <c r="KMI340" s="1182"/>
      <c r="KMJ340" s="1182"/>
      <c r="KMK340" s="1182"/>
      <c r="KML340" s="1182"/>
      <c r="KMM340" s="1177"/>
      <c r="KMN340" s="1182"/>
      <c r="KMO340" s="1182"/>
      <c r="KMP340" s="1182"/>
      <c r="KMQ340" s="1182"/>
      <c r="KMR340" s="1182"/>
      <c r="KMS340" s="1182"/>
      <c r="KMT340" s="1182"/>
      <c r="KMU340" s="1182"/>
      <c r="KMV340" s="1182"/>
      <c r="KMW340" s="1182"/>
      <c r="KMX340" s="1182"/>
      <c r="KMY340" s="1182"/>
      <c r="KMZ340" s="1182"/>
      <c r="KNA340" s="1182"/>
      <c r="KNB340" s="1177"/>
      <c r="KNC340" s="1182"/>
      <c r="KND340" s="1182"/>
      <c r="KNE340" s="1182"/>
      <c r="KNF340" s="1182"/>
      <c r="KNG340" s="1182"/>
      <c r="KNH340" s="1182"/>
      <c r="KNI340" s="1182"/>
      <c r="KNJ340" s="1182"/>
      <c r="KNK340" s="1182"/>
      <c r="KNL340" s="1182"/>
      <c r="KNM340" s="1182"/>
      <c r="KNN340" s="1182"/>
      <c r="KNO340" s="1182"/>
      <c r="KNP340" s="1182"/>
      <c r="KNQ340" s="1177"/>
      <c r="KNR340" s="1182"/>
      <c r="KNS340" s="1182"/>
      <c r="KNT340" s="1182"/>
      <c r="KNU340" s="1182"/>
      <c r="KNV340" s="1182"/>
      <c r="KNW340" s="1182"/>
      <c r="KNX340" s="1182"/>
      <c r="KNY340" s="1182"/>
      <c r="KNZ340" s="1182"/>
      <c r="KOA340" s="1182"/>
      <c r="KOB340" s="1182"/>
      <c r="KOC340" s="1182"/>
      <c r="KOD340" s="1182"/>
      <c r="KOE340" s="1182"/>
      <c r="KOF340" s="1177"/>
      <c r="KOG340" s="1182"/>
      <c r="KOH340" s="1182"/>
      <c r="KOI340" s="1182"/>
      <c r="KOJ340" s="1182"/>
      <c r="KOK340" s="1182"/>
      <c r="KOL340" s="1182"/>
      <c r="KOM340" s="1182"/>
      <c r="KON340" s="1182"/>
      <c r="KOO340" s="1182"/>
      <c r="KOP340" s="1182"/>
      <c r="KOQ340" s="1182"/>
      <c r="KOR340" s="1182"/>
      <c r="KOS340" s="1182"/>
      <c r="KOT340" s="1182"/>
      <c r="KOU340" s="1177"/>
      <c r="KOV340" s="1182"/>
      <c r="KOW340" s="1182"/>
      <c r="KOX340" s="1182"/>
      <c r="KOY340" s="1182"/>
      <c r="KOZ340" s="1182"/>
      <c r="KPA340" s="1182"/>
      <c r="KPB340" s="1182"/>
      <c r="KPC340" s="1182"/>
      <c r="KPD340" s="1182"/>
      <c r="KPE340" s="1182"/>
      <c r="KPF340" s="1182"/>
      <c r="KPG340" s="1182"/>
      <c r="KPH340" s="1182"/>
      <c r="KPI340" s="1182"/>
      <c r="KPJ340" s="1177"/>
      <c r="KPK340" s="1182"/>
      <c r="KPL340" s="1182"/>
      <c r="KPM340" s="1182"/>
      <c r="KPN340" s="1182"/>
      <c r="KPO340" s="1182"/>
      <c r="KPP340" s="1182"/>
      <c r="KPQ340" s="1182"/>
      <c r="KPR340" s="1182"/>
      <c r="KPS340" s="1182"/>
      <c r="KPT340" s="1182"/>
      <c r="KPU340" s="1182"/>
      <c r="KPV340" s="1182"/>
      <c r="KPW340" s="1182"/>
      <c r="KPX340" s="1182"/>
      <c r="KPY340" s="1177"/>
      <c r="KPZ340" s="1182"/>
      <c r="KQA340" s="1182"/>
      <c r="KQB340" s="1182"/>
      <c r="KQC340" s="1182"/>
      <c r="KQD340" s="1182"/>
      <c r="KQE340" s="1182"/>
      <c r="KQF340" s="1182"/>
      <c r="KQG340" s="1182"/>
      <c r="KQH340" s="1182"/>
      <c r="KQI340" s="1182"/>
      <c r="KQJ340" s="1182"/>
      <c r="KQK340" s="1182"/>
      <c r="KQL340" s="1182"/>
      <c r="KQM340" s="1182"/>
      <c r="KQN340" s="1177"/>
      <c r="KQO340" s="1182"/>
      <c r="KQP340" s="1182"/>
      <c r="KQQ340" s="1182"/>
      <c r="KQR340" s="1182"/>
      <c r="KQS340" s="1182"/>
      <c r="KQT340" s="1182"/>
      <c r="KQU340" s="1182"/>
      <c r="KQV340" s="1182"/>
      <c r="KQW340" s="1182"/>
      <c r="KQX340" s="1182"/>
      <c r="KQY340" s="1182"/>
      <c r="KQZ340" s="1182"/>
      <c r="KRA340" s="1182"/>
      <c r="KRB340" s="1182"/>
      <c r="KRC340" s="1177"/>
      <c r="KRD340" s="1182"/>
      <c r="KRE340" s="1182"/>
      <c r="KRF340" s="1182"/>
      <c r="KRG340" s="1182"/>
      <c r="KRH340" s="1182"/>
      <c r="KRI340" s="1182"/>
      <c r="KRJ340" s="1182"/>
      <c r="KRK340" s="1182"/>
      <c r="KRL340" s="1182"/>
      <c r="KRM340" s="1182"/>
      <c r="KRN340" s="1182"/>
      <c r="KRO340" s="1182"/>
      <c r="KRP340" s="1182"/>
      <c r="KRQ340" s="1182"/>
      <c r="KRR340" s="1177"/>
      <c r="KRS340" s="1182"/>
      <c r="KRT340" s="1182"/>
      <c r="KRU340" s="1182"/>
      <c r="KRV340" s="1182"/>
      <c r="KRW340" s="1182"/>
      <c r="KRX340" s="1182"/>
      <c r="KRY340" s="1182"/>
      <c r="KRZ340" s="1182"/>
      <c r="KSA340" s="1182"/>
      <c r="KSB340" s="1182"/>
      <c r="KSC340" s="1182"/>
      <c r="KSD340" s="1182"/>
      <c r="KSE340" s="1182"/>
      <c r="KSF340" s="1182"/>
      <c r="KSG340" s="1177"/>
      <c r="KSH340" s="1182"/>
      <c r="KSI340" s="1182"/>
      <c r="KSJ340" s="1182"/>
      <c r="KSK340" s="1182"/>
      <c r="KSL340" s="1182"/>
      <c r="KSM340" s="1182"/>
      <c r="KSN340" s="1182"/>
      <c r="KSO340" s="1182"/>
      <c r="KSP340" s="1182"/>
      <c r="KSQ340" s="1182"/>
      <c r="KSR340" s="1182"/>
      <c r="KSS340" s="1182"/>
      <c r="KST340" s="1182"/>
      <c r="KSU340" s="1182"/>
      <c r="KSV340" s="1177"/>
      <c r="KSW340" s="1182"/>
      <c r="KSX340" s="1182"/>
      <c r="KSY340" s="1182"/>
      <c r="KSZ340" s="1182"/>
      <c r="KTA340" s="1182"/>
      <c r="KTB340" s="1182"/>
      <c r="KTC340" s="1182"/>
      <c r="KTD340" s="1182"/>
      <c r="KTE340" s="1182"/>
      <c r="KTF340" s="1182"/>
      <c r="KTG340" s="1182"/>
      <c r="KTH340" s="1182"/>
      <c r="KTI340" s="1182"/>
      <c r="KTJ340" s="1182"/>
      <c r="KTK340" s="1177"/>
      <c r="KTL340" s="1182"/>
      <c r="KTM340" s="1182"/>
      <c r="KTN340" s="1182"/>
      <c r="KTO340" s="1182"/>
      <c r="KTP340" s="1182"/>
      <c r="KTQ340" s="1182"/>
      <c r="KTR340" s="1182"/>
      <c r="KTS340" s="1182"/>
      <c r="KTT340" s="1182"/>
      <c r="KTU340" s="1182"/>
      <c r="KTV340" s="1182"/>
      <c r="KTW340" s="1182"/>
      <c r="KTX340" s="1182"/>
      <c r="KTY340" s="1182"/>
      <c r="KTZ340" s="1177"/>
      <c r="KUA340" s="1182"/>
      <c r="KUB340" s="1182"/>
      <c r="KUC340" s="1182"/>
      <c r="KUD340" s="1182"/>
      <c r="KUE340" s="1182"/>
      <c r="KUF340" s="1182"/>
      <c r="KUG340" s="1182"/>
      <c r="KUH340" s="1182"/>
      <c r="KUI340" s="1182"/>
      <c r="KUJ340" s="1182"/>
      <c r="KUK340" s="1182"/>
      <c r="KUL340" s="1182"/>
      <c r="KUM340" s="1182"/>
      <c r="KUN340" s="1182"/>
      <c r="KUO340" s="1177"/>
      <c r="KUP340" s="1182"/>
      <c r="KUQ340" s="1182"/>
      <c r="KUR340" s="1182"/>
      <c r="KUS340" s="1182"/>
      <c r="KUT340" s="1182"/>
      <c r="KUU340" s="1182"/>
      <c r="KUV340" s="1182"/>
      <c r="KUW340" s="1182"/>
      <c r="KUX340" s="1182"/>
      <c r="KUY340" s="1182"/>
      <c r="KUZ340" s="1182"/>
      <c r="KVA340" s="1182"/>
      <c r="KVB340" s="1182"/>
      <c r="KVC340" s="1182"/>
      <c r="KVD340" s="1177"/>
      <c r="KVE340" s="1182"/>
      <c r="KVF340" s="1182"/>
      <c r="KVG340" s="1182"/>
      <c r="KVH340" s="1182"/>
      <c r="KVI340" s="1182"/>
      <c r="KVJ340" s="1182"/>
      <c r="KVK340" s="1182"/>
      <c r="KVL340" s="1182"/>
      <c r="KVM340" s="1182"/>
      <c r="KVN340" s="1182"/>
      <c r="KVO340" s="1182"/>
      <c r="KVP340" s="1182"/>
      <c r="KVQ340" s="1182"/>
      <c r="KVR340" s="1182"/>
      <c r="KVS340" s="1177"/>
      <c r="KVT340" s="1182"/>
      <c r="KVU340" s="1182"/>
      <c r="KVV340" s="1182"/>
      <c r="KVW340" s="1182"/>
      <c r="KVX340" s="1182"/>
      <c r="KVY340" s="1182"/>
      <c r="KVZ340" s="1182"/>
      <c r="KWA340" s="1182"/>
      <c r="KWB340" s="1182"/>
      <c r="KWC340" s="1182"/>
      <c r="KWD340" s="1182"/>
      <c r="KWE340" s="1182"/>
      <c r="KWF340" s="1182"/>
      <c r="KWG340" s="1182"/>
      <c r="KWH340" s="1177"/>
      <c r="KWI340" s="1182"/>
      <c r="KWJ340" s="1182"/>
      <c r="KWK340" s="1182"/>
      <c r="KWL340" s="1182"/>
      <c r="KWM340" s="1182"/>
      <c r="KWN340" s="1182"/>
      <c r="KWO340" s="1182"/>
      <c r="KWP340" s="1182"/>
      <c r="KWQ340" s="1182"/>
      <c r="KWR340" s="1182"/>
      <c r="KWS340" s="1182"/>
      <c r="KWT340" s="1182"/>
      <c r="KWU340" s="1182"/>
      <c r="KWV340" s="1182"/>
      <c r="KWW340" s="1177"/>
      <c r="KWX340" s="1182"/>
      <c r="KWY340" s="1182"/>
      <c r="KWZ340" s="1182"/>
      <c r="KXA340" s="1182"/>
      <c r="KXB340" s="1182"/>
      <c r="KXC340" s="1182"/>
      <c r="KXD340" s="1182"/>
      <c r="KXE340" s="1182"/>
      <c r="KXF340" s="1182"/>
      <c r="KXG340" s="1182"/>
      <c r="KXH340" s="1182"/>
      <c r="KXI340" s="1182"/>
      <c r="KXJ340" s="1182"/>
      <c r="KXK340" s="1182"/>
      <c r="KXL340" s="1177"/>
      <c r="KXM340" s="1182"/>
      <c r="KXN340" s="1182"/>
      <c r="KXO340" s="1182"/>
      <c r="KXP340" s="1182"/>
      <c r="KXQ340" s="1182"/>
      <c r="KXR340" s="1182"/>
      <c r="KXS340" s="1182"/>
      <c r="KXT340" s="1182"/>
      <c r="KXU340" s="1182"/>
      <c r="KXV340" s="1182"/>
      <c r="KXW340" s="1182"/>
      <c r="KXX340" s="1182"/>
      <c r="KXY340" s="1182"/>
      <c r="KXZ340" s="1182"/>
      <c r="KYA340" s="1177"/>
      <c r="KYB340" s="1182"/>
      <c r="KYC340" s="1182"/>
      <c r="KYD340" s="1182"/>
      <c r="KYE340" s="1182"/>
      <c r="KYF340" s="1182"/>
      <c r="KYG340" s="1182"/>
      <c r="KYH340" s="1182"/>
      <c r="KYI340" s="1182"/>
      <c r="KYJ340" s="1182"/>
      <c r="KYK340" s="1182"/>
      <c r="KYL340" s="1182"/>
      <c r="KYM340" s="1182"/>
      <c r="KYN340" s="1182"/>
      <c r="KYO340" s="1182"/>
      <c r="KYP340" s="1177"/>
      <c r="KYQ340" s="1182"/>
      <c r="KYR340" s="1182"/>
      <c r="KYS340" s="1182"/>
      <c r="KYT340" s="1182"/>
      <c r="KYU340" s="1182"/>
      <c r="KYV340" s="1182"/>
      <c r="KYW340" s="1182"/>
      <c r="KYX340" s="1182"/>
      <c r="KYY340" s="1182"/>
      <c r="KYZ340" s="1182"/>
      <c r="KZA340" s="1182"/>
      <c r="KZB340" s="1182"/>
      <c r="KZC340" s="1182"/>
      <c r="KZD340" s="1182"/>
      <c r="KZE340" s="1177"/>
      <c r="KZF340" s="1182"/>
      <c r="KZG340" s="1182"/>
      <c r="KZH340" s="1182"/>
      <c r="KZI340" s="1182"/>
      <c r="KZJ340" s="1182"/>
      <c r="KZK340" s="1182"/>
      <c r="KZL340" s="1182"/>
      <c r="KZM340" s="1182"/>
      <c r="KZN340" s="1182"/>
      <c r="KZO340" s="1182"/>
      <c r="KZP340" s="1182"/>
      <c r="KZQ340" s="1182"/>
      <c r="KZR340" s="1182"/>
      <c r="KZS340" s="1182"/>
      <c r="KZT340" s="1177"/>
      <c r="KZU340" s="1182"/>
      <c r="KZV340" s="1182"/>
      <c r="KZW340" s="1182"/>
      <c r="KZX340" s="1182"/>
      <c r="KZY340" s="1182"/>
      <c r="KZZ340" s="1182"/>
      <c r="LAA340" s="1182"/>
      <c r="LAB340" s="1182"/>
      <c r="LAC340" s="1182"/>
      <c r="LAD340" s="1182"/>
      <c r="LAE340" s="1182"/>
      <c r="LAF340" s="1182"/>
      <c r="LAG340" s="1182"/>
      <c r="LAH340" s="1182"/>
      <c r="LAI340" s="1177"/>
      <c r="LAJ340" s="1182"/>
      <c r="LAK340" s="1182"/>
      <c r="LAL340" s="1182"/>
      <c r="LAM340" s="1182"/>
      <c r="LAN340" s="1182"/>
      <c r="LAO340" s="1182"/>
      <c r="LAP340" s="1182"/>
      <c r="LAQ340" s="1182"/>
      <c r="LAR340" s="1182"/>
      <c r="LAS340" s="1182"/>
      <c r="LAT340" s="1182"/>
      <c r="LAU340" s="1182"/>
      <c r="LAV340" s="1182"/>
      <c r="LAW340" s="1182"/>
      <c r="LAX340" s="1177"/>
      <c r="LAY340" s="1182"/>
      <c r="LAZ340" s="1182"/>
      <c r="LBA340" s="1182"/>
      <c r="LBB340" s="1182"/>
      <c r="LBC340" s="1182"/>
      <c r="LBD340" s="1182"/>
      <c r="LBE340" s="1182"/>
      <c r="LBF340" s="1182"/>
      <c r="LBG340" s="1182"/>
      <c r="LBH340" s="1182"/>
      <c r="LBI340" s="1182"/>
      <c r="LBJ340" s="1182"/>
      <c r="LBK340" s="1182"/>
      <c r="LBL340" s="1182"/>
      <c r="LBM340" s="1177"/>
      <c r="LBN340" s="1182"/>
      <c r="LBO340" s="1182"/>
      <c r="LBP340" s="1182"/>
      <c r="LBQ340" s="1182"/>
      <c r="LBR340" s="1182"/>
      <c r="LBS340" s="1182"/>
      <c r="LBT340" s="1182"/>
      <c r="LBU340" s="1182"/>
      <c r="LBV340" s="1182"/>
      <c r="LBW340" s="1182"/>
      <c r="LBX340" s="1182"/>
      <c r="LBY340" s="1182"/>
      <c r="LBZ340" s="1182"/>
      <c r="LCA340" s="1182"/>
      <c r="LCB340" s="1177"/>
      <c r="LCC340" s="1182"/>
      <c r="LCD340" s="1182"/>
      <c r="LCE340" s="1182"/>
      <c r="LCF340" s="1182"/>
      <c r="LCG340" s="1182"/>
      <c r="LCH340" s="1182"/>
      <c r="LCI340" s="1182"/>
      <c r="LCJ340" s="1182"/>
      <c r="LCK340" s="1182"/>
      <c r="LCL340" s="1182"/>
      <c r="LCM340" s="1182"/>
      <c r="LCN340" s="1182"/>
      <c r="LCO340" s="1182"/>
      <c r="LCP340" s="1182"/>
      <c r="LCQ340" s="1177"/>
      <c r="LCR340" s="1182"/>
      <c r="LCS340" s="1182"/>
      <c r="LCT340" s="1182"/>
      <c r="LCU340" s="1182"/>
      <c r="LCV340" s="1182"/>
      <c r="LCW340" s="1182"/>
      <c r="LCX340" s="1182"/>
      <c r="LCY340" s="1182"/>
      <c r="LCZ340" s="1182"/>
      <c r="LDA340" s="1182"/>
      <c r="LDB340" s="1182"/>
      <c r="LDC340" s="1182"/>
      <c r="LDD340" s="1182"/>
      <c r="LDE340" s="1182"/>
      <c r="LDF340" s="1177"/>
      <c r="LDG340" s="1182"/>
      <c r="LDH340" s="1182"/>
      <c r="LDI340" s="1182"/>
      <c r="LDJ340" s="1182"/>
      <c r="LDK340" s="1182"/>
      <c r="LDL340" s="1182"/>
      <c r="LDM340" s="1182"/>
      <c r="LDN340" s="1182"/>
      <c r="LDO340" s="1182"/>
      <c r="LDP340" s="1182"/>
      <c r="LDQ340" s="1182"/>
      <c r="LDR340" s="1182"/>
      <c r="LDS340" s="1182"/>
      <c r="LDT340" s="1182"/>
      <c r="LDU340" s="1177"/>
      <c r="LDV340" s="1182"/>
      <c r="LDW340" s="1182"/>
      <c r="LDX340" s="1182"/>
      <c r="LDY340" s="1182"/>
      <c r="LDZ340" s="1182"/>
      <c r="LEA340" s="1182"/>
      <c r="LEB340" s="1182"/>
      <c r="LEC340" s="1182"/>
      <c r="LED340" s="1182"/>
      <c r="LEE340" s="1182"/>
      <c r="LEF340" s="1182"/>
      <c r="LEG340" s="1182"/>
      <c r="LEH340" s="1182"/>
      <c r="LEI340" s="1182"/>
      <c r="LEJ340" s="1177"/>
      <c r="LEK340" s="1182"/>
      <c r="LEL340" s="1182"/>
      <c r="LEM340" s="1182"/>
      <c r="LEN340" s="1182"/>
      <c r="LEO340" s="1182"/>
      <c r="LEP340" s="1182"/>
      <c r="LEQ340" s="1182"/>
      <c r="LER340" s="1182"/>
      <c r="LES340" s="1182"/>
      <c r="LET340" s="1182"/>
      <c r="LEU340" s="1182"/>
      <c r="LEV340" s="1182"/>
      <c r="LEW340" s="1182"/>
      <c r="LEX340" s="1182"/>
      <c r="LEY340" s="1177"/>
      <c r="LEZ340" s="1182"/>
      <c r="LFA340" s="1182"/>
      <c r="LFB340" s="1182"/>
      <c r="LFC340" s="1182"/>
      <c r="LFD340" s="1182"/>
      <c r="LFE340" s="1182"/>
      <c r="LFF340" s="1182"/>
      <c r="LFG340" s="1182"/>
      <c r="LFH340" s="1182"/>
      <c r="LFI340" s="1182"/>
      <c r="LFJ340" s="1182"/>
      <c r="LFK340" s="1182"/>
      <c r="LFL340" s="1182"/>
      <c r="LFM340" s="1182"/>
      <c r="LFN340" s="1177"/>
      <c r="LFO340" s="1182"/>
      <c r="LFP340" s="1182"/>
      <c r="LFQ340" s="1182"/>
      <c r="LFR340" s="1182"/>
      <c r="LFS340" s="1182"/>
      <c r="LFT340" s="1182"/>
      <c r="LFU340" s="1182"/>
      <c r="LFV340" s="1182"/>
      <c r="LFW340" s="1182"/>
      <c r="LFX340" s="1182"/>
      <c r="LFY340" s="1182"/>
      <c r="LFZ340" s="1182"/>
      <c r="LGA340" s="1182"/>
      <c r="LGB340" s="1182"/>
      <c r="LGC340" s="1177"/>
      <c r="LGD340" s="1182"/>
      <c r="LGE340" s="1182"/>
      <c r="LGF340" s="1182"/>
      <c r="LGG340" s="1182"/>
      <c r="LGH340" s="1182"/>
      <c r="LGI340" s="1182"/>
      <c r="LGJ340" s="1182"/>
      <c r="LGK340" s="1182"/>
      <c r="LGL340" s="1182"/>
      <c r="LGM340" s="1182"/>
      <c r="LGN340" s="1182"/>
      <c r="LGO340" s="1182"/>
      <c r="LGP340" s="1182"/>
      <c r="LGQ340" s="1182"/>
      <c r="LGR340" s="1177"/>
      <c r="LGS340" s="1182"/>
      <c r="LGT340" s="1182"/>
      <c r="LGU340" s="1182"/>
      <c r="LGV340" s="1182"/>
      <c r="LGW340" s="1182"/>
      <c r="LGX340" s="1182"/>
      <c r="LGY340" s="1182"/>
      <c r="LGZ340" s="1182"/>
      <c r="LHA340" s="1182"/>
      <c r="LHB340" s="1182"/>
      <c r="LHC340" s="1182"/>
      <c r="LHD340" s="1182"/>
      <c r="LHE340" s="1182"/>
      <c r="LHF340" s="1182"/>
      <c r="LHG340" s="1177"/>
      <c r="LHH340" s="1182"/>
      <c r="LHI340" s="1182"/>
      <c r="LHJ340" s="1182"/>
      <c r="LHK340" s="1182"/>
      <c r="LHL340" s="1182"/>
      <c r="LHM340" s="1182"/>
      <c r="LHN340" s="1182"/>
      <c r="LHO340" s="1182"/>
      <c r="LHP340" s="1182"/>
      <c r="LHQ340" s="1182"/>
      <c r="LHR340" s="1182"/>
      <c r="LHS340" s="1182"/>
      <c r="LHT340" s="1182"/>
      <c r="LHU340" s="1182"/>
      <c r="LHV340" s="1177"/>
      <c r="LHW340" s="1182"/>
      <c r="LHX340" s="1182"/>
      <c r="LHY340" s="1182"/>
      <c r="LHZ340" s="1182"/>
      <c r="LIA340" s="1182"/>
      <c r="LIB340" s="1182"/>
      <c r="LIC340" s="1182"/>
      <c r="LID340" s="1182"/>
      <c r="LIE340" s="1182"/>
      <c r="LIF340" s="1182"/>
      <c r="LIG340" s="1182"/>
      <c r="LIH340" s="1182"/>
      <c r="LII340" s="1182"/>
      <c r="LIJ340" s="1182"/>
      <c r="LIK340" s="1177"/>
      <c r="LIL340" s="1182"/>
      <c r="LIM340" s="1182"/>
      <c r="LIN340" s="1182"/>
      <c r="LIO340" s="1182"/>
      <c r="LIP340" s="1182"/>
      <c r="LIQ340" s="1182"/>
      <c r="LIR340" s="1182"/>
      <c r="LIS340" s="1182"/>
      <c r="LIT340" s="1182"/>
      <c r="LIU340" s="1182"/>
      <c r="LIV340" s="1182"/>
      <c r="LIW340" s="1182"/>
      <c r="LIX340" s="1182"/>
      <c r="LIY340" s="1182"/>
      <c r="LIZ340" s="1177"/>
      <c r="LJA340" s="1182"/>
      <c r="LJB340" s="1182"/>
      <c r="LJC340" s="1182"/>
      <c r="LJD340" s="1182"/>
      <c r="LJE340" s="1182"/>
      <c r="LJF340" s="1182"/>
      <c r="LJG340" s="1182"/>
      <c r="LJH340" s="1182"/>
      <c r="LJI340" s="1182"/>
      <c r="LJJ340" s="1182"/>
      <c r="LJK340" s="1182"/>
      <c r="LJL340" s="1182"/>
      <c r="LJM340" s="1182"/>
      <c r="LJN340" s="1182"/>
      <c r="LJO340" s="1177"/>
      <c r="LJP340" s="1182"/>
      <c r="LJQ340" s="1182"/>
      <c r="LJR340" s="1182"/>
      <c r="LJS340" s="1182"/>
      <c r="LJT340" s="1182"/>
      <c r="LJU340" s="1182"/>
      <c r="LJV340" s="1182"/>
      <c r="LJW340" s="1182"/>
      <c r="LJX340" s="1182"/>
      <c r="LJY340" s="1182"/>
      <c r="LJZ340" s="1182"/>
      <c r="LKA340" s="1182"/>
      <c r="LKB340" s="1182"/>
      <c r="LKC340" s="1182"/>
      <c r="LKD340" s="1177"/>
      <c r="LKE340" s="1182"/>
      <c r="LKF340" s="1182"/>
      <c r="LKG340" s="1182"/>
      <c r="LKH340" s="1182"/>
      <c r="LKI340" s="1182"/>
      <c r="LKJ340" s="1182"/>
      <c r="LKK340" s="1182"/>
      <c r="LKL340" s="1182"/>
      <c r="LKM340" s="1182"/>
      <c r="LKN340" s="1182"/>
      <c r="LKO340" s="1182"/>
      <c r="LKP340" s="1182"/>
      <c r="LKQ340" s="1182"/>
      <c r="LKR340" s="1182"/>
      <c r="LKS340" s="1177"/>
      <c r="LKT340" s="1182"/>
      <c r="LKU340" s="1182"/>
      <c r="LKV340" s="1182"/>
      <c r="LKW340" s="1182"/>
      <c r="LKX340" s="1182"/>
      <c r="LKY340" s="1182"/>
      <c r="LKZ340" s="1182"/>
      <c r="LLA340" s="1182"/>
      <c r="LLB340" s="1182"/>
      <c r="LLC340" s="1182"/>
      <c r="LLD340" s="1182"/>
      <c r="LLE340" s="1182"/>
      <c r="LLF340" s="1182"/>
      <c r="LLG340" s="1182"/>
      <c r="LLH340" s="1177"/>
      <c r="LLI340" s="1182"/>
      <c r="LLJ340" s="1182"/>
      <c r="LLK340" s="1182"/>
      <c r="LLL340" s="1182"/>
      <c r="LLM340" s="1182"/>
      <c r="LLN340" s="1182"/>
      <c r="LLO340" s="1182"/>
      <c r="LLP340" s="1182"/>
      <c r="LLQ340" s="1182"/>
      <c r="LLR340" s="1182"/>
      <c r="LLS340" s="1182"/>
      <c r="LLT340" s="1182"/>
      <c r="LLU340" s="1182"/>
      <c r="LLV340" s="1182"/>
      <c r="LLW340" s="1177"/>
      <c r="LLX340" s="1182"/>
      <c r="LLY340" s="1182"/>
      <c r="LLZ340" s="1182"/>
      <c r="LMA340" s="1182"/>
      <c r="LMB340" s="1182"/>
      <c r="LMC340" s="1182"/>
      <c r="LMD340" s="1182"/>
      <c r="LME340" s="1182"/>
      <c r="LMF340" s="1182"/>
      <c r="LMG340" s="1182"/>
      <c r="LMH340" s="1182"/>
      <c r="LMI340" s="1182"/>
      <c r="LMJ340" s="1182"/>
      <c r="LMK340" s="1182"/>
      <c r="LML340" s="1177"/>
      <c r="LMM340" s="1182"/>
      <c r="LMN340" s="1182"/>
      <c r="LMO340" s="1182"/>
      <c r="LMP340" s="1182"/>
      <c r="LMQ340" s="1182"/>
      <c r="LMR340" s="1182"/>
      <c r="LMS340" s="1182"/>
      <c r="LMT340" s="1182"/>
      <c r="LMU340" s="1182"/>
      <c r="LMV340" s="1182"/>
      <c r="LMW340" s="1182"/>
      <c r="LMX340" s="1182"/>
      <c r="LMY340" s="1182"/>
      <c r="LMZ340" s="1182"/>
      <c r="LNA340" s="1177"/>
      <c r="LNB340" s="1182"/>
      <c r="LNC340" s="1182"/>
      <c r="LND340" s="1182"/>
      <c r="LNE340" s="1182"/>
      <c r="LNF340" s="1182"/>
      <c r="LNG340" s="1182"/>
      <c r="LNH340" s="1182"/>
      <c r="LNI340" s="1182"/>
      <c r="LNJ340" s="1182"/>
      <c r="LNK340" s="1182"/>
      <c r="LNL340" s="1182"/>
      <c r="LNM340" s="1182"/>
      <c r="LNN340" s="1182"/>
      <c r="LNO340" s="1182"/>
      <c r="LNP340" s="1177"/>
      <c r="LNQ340" s="1182"/>
      <c r="LNR340" s="1182"/>
      <c r="LNS340" s="1182"/>
      <c r="LNT340" s="1182"/>
      <c r="LNU340" s="1182"/>
      <c r="LNV340" s="1182"/>
      <c r="LNW340" s="1182"/>
      <c r="LNX340" s="1182"/>
      <c r="LNY340" s="1182"/>
      <c r="LNZ340" s="1182"/>
      <c r="LOA340" s="1182"/>
      <c r="LOB340" s="1182"/>
      <c r="LOC340" s="1182"/>
      <c r="LOD340" s="1182"/>
      <c r="LOE340" s="1177"/>
      <c r="LOF340" s="1182"/>
      <c r="LOG340" s="1182"/>
      <c r="LOH340" s="1182"/>
      <c r="LOI340" s="1182"/>
      <c r="LOJ340" s="1182"/>
      <c r="LOK340" s="1182"/>
      <c r="LOL340" s="1182"/>
      <c r="LOM340" s="1182"/>
      <c r="LON340" s="1182"/>
      <c r="LOO340" s="1182"/>
      <c r="LOP340" s="1182"/>
      <c r="LOQ340" s="1182"/>
      <c r="LOR340" s="1182"/>
      <c r="LOS340" s="1182"/>
      <c r="LOT340" s="1177"/>
      <c r="LOU340" s="1182"/>
      <c r="LOV340" s="1182"/>
      <c r="LOW340" s="1182"/>
      <c r="LOX340" s="1182"/>
      <c r="LOY340" s="1182"/>
      <c r="LOZ340" s="1182"/>
      <c r="LPA340" s="1182"/>
      <c r="LPB340" s="1182"/>
      <c r="LPC340" s="1182"/>
      <c r="LPD340" s="1182"/>
      <c r="LPE340" s="1182"/>
      <c r="LPF340" s="1182"/>
      <c r="LPG340" s="1182"/>
      <c r="LPH340" s="1182"/>
      <c r="LPI340" s="1177"/>
      <c r="LPJ340" s="1182"/>
      <c r="LPK340" s="1182"/>
      <c r="LPL340" s="1182"/>
      <c r="LPM340" s="1182"/>
      <c r="LPN340" s="1182"/>
      <c r="LPO340" s="1182"/>
      <c r="LPP340" s="1182"/>
      <c r="LPQ340" s="1182"/>
      <c r="LPR340" s="1182"/>
      <c r="LPS340" s="1182"/>
      <c r="LPT340" s="1182"/>
      <c r="LPU340" s="1182"/>
      <c r="LPV340" s="1182"/>
      <c r="LPW340" s="1182"/>
      <c r="LPX340" s="1177"/>
      <c r="LPY340" s="1182"/>
      <c r="LPZ340" s="1182"/>
      <c r="LQA340" s="1182"/>
      <c r="LQB340" s="1182"/>
      <c r="LQC340" s="1182"/>
      <c r="LQD340" s="1182"/>
      <c r="LQE340" s="1182"/>
      <c r="LQF340" s="1182"/>
      <c r="LQG340" s="1182"/>
      <c r="LQH340" s="1182"/>
      <c r="LQI340" s="1182"/>
      <c r="LQJ340" s="1182"/>
      <c r="LQK340" s="1182"/>
      <c r="LQL340" s="1182"/>
      <c r="LQM340" s="1177"/>
      <c r="LQN340" s="1182"/>
      <c r="LQO340" s="1182"/>
      <c r="LQP340" s="1182"/>
      <c r="LQQ340" s="1182"/>
      <c r="LQR340" s="1182"/>
      <c r="LQS340" s="1182"/>
      <c r="LQT340" s="1182"/>
      <c r="LQU340" s="1182"/>
      <c r="LQV340" s="1182"/>
      <c r="LQW340" s="1182"/>
      <c r="LQX340" s="1182"/>
      <c r="LQY340" s="1182"/>
      <c r="LQZ340" s="1182"/>
      <c r="LRA340" s="1182"/>
      <c r="LRB340" s="1177"/>
      <c r="LRC340" s="1182"/>
      <c r="LRD340" s="1182"/>
      <c r="LRE340" s="1182"/>
      <c r="LRF340" s="1182"/>
      <c r="LRG340" s="1182"/>
      <c r="LRH340" s="1182"/>
      <c r="LRI340" s="1182"/>
      <c r="LRJ340" s="1182"/>
      <c r="LRK340" s="1182"/>
      <c r="LRL340" s="1182"/>
      <c r="LRM340" s="1182"/>
      <c r="LRN340" s="1182"/>
      <c r="LRO340" s="1182"/>
      <c r="LRP340" s="1182"/>
      <c r="LRQ340" s="1177"/>
      <c r="LRR340" s="1182"/>
      <c r="LRS340" s="1182"/>
      <c r="LRT340" s="1182"/>
      <c r="LRU340" s="1182"/>
      <c r="LRV340" s="1182"/>
      <c r="LRW340" s="1182"/>
      <c r="LRX340" s="1182"/>
      <c r="LRY340" s="1182"/>
      <c r="LRZ340" s="1182"/>
      <c r="LSA340" s="1182"/>
      <c r="LSB340" s="1182"/>
      <c r="LSC340" s="1182"/>
      <c r="LSD340" s="1182"/>
      <c r="LSE340" s="1182"/>
      <c r="LSF340" s="1177"/>
      <c r="LSG340" s="1182"/>
      <c r="LSH340" s="1182"/>
      <c r="LSI340" s="1182"/>
      <c r="LSJ340" s="1182"/>
      <c r="LSK340" s="1182"/>
      <c r="LSL340" s="1182"/>
      <c r="LSM340" s="1182"/>
      <c r="LSN340" s="1182"/>
      <c r="LSO340" s="1182"/>
      <c r="LSP340" s="1182"/>
      <c r="LSQ340" s="1182"/>
      <c r="LSR340" s="1182"/>
      <c r="LSS340" s="1182"/>
      <c r="LST340" s="1182"/>
      <c r="LSU340" s="1177"/>
      <c r="LSV340" s="1182"/>
      <c r="LSW340" s="1182"/>
      <c r="LSX340" s="1182"/>
      <c r="LSY340" s="1182"/>
      <c r="LSZ340" s="1182"/>
      <c r="LTA340" s="1182"/>
      <c r="LTB340" s="1182"/>
      <c r="LTC340" s="1182"/>
      <c r="LTD340" s="1182"/>
      <c r="LTE340" s="1182"/>
      <c r="LTF340" s="1182"/>
      <c r="LTG340" s="1182"/>
      <c r="LTH340" s="1182"/>
      <c r="LTI340" s="1182"/>
      <c r="LTJ340" s="1177"/>
      <c r="LTK340" s="1182"/>
      <c r="LTL340" s="1182"/>
      <c r="LTM340" s="1182"/>
      <c r="LTN340" s="1182"/>
      <c r="LTO340" s="1182"/>
      <c r="LTP340" s="1182"/>
      <c r="LTQ340" s="1182"/>
      <c r="LTR340" s="1182"/>
      <c r="LTS340" s="1182"/>
      <c r="LTT340" s="1182"/>
      <c r="LTU340" s="1182"/>
      <c r="LTV340" s="1182"/>
      <c r="LTW340" s="1182"/>
      <c r="LTX340" s="1182"/>
      <c r="LTY340" s="1177"/>
      <c r="LTZ340" s="1182"/>
      <c r="LUA340" s="1182"/>
      <c r="LUB340" s="1182"/>
      <c r="LUC340" s="1182"/>
      <c r="LUD340" s="1182"/>
      <c r="LUE340" s="1182"/>
      <c r="LUF340" s="1182"/>
      <c r="LUG340" s="1182"/>
      <c r="LUH340" s="1182"/>
      <c r="LUI340" s="1182"/>
      <c r="LUJ340" s="1182"/>
      <c r="LUK340" s="1182"/>
      <c r="LUL340" s="1182"/>
      <c r="LUM340" s="1182"/>
      <c r="LUN340" s="1177"/>
      <c r="LUO340" s="1182"/>
      <c r="LUP340" s="1182"/>
      <c r="LUQ340" s="1182"/>
      <c r="LUR340" s="1182"/>
      <c r="LUS340" s="1182"/>
      <c r="LUT340" s="1182"/>
      <c r="LUU340" s="1182"/>
      <c r="LUV340" s="1182"/>
      <c r="LUW340" s="1182"/>
      <c r="LUX340" s="1182"/>
      <c r="LUY340" s="1182"/>
      <c r="LUZ340" s="1182"/>
      <c r="LVA340" s="1182"/>
      <c r="LVB340" s="1182"/>
      <c r="LVC340" s="1177"/>
      <c r="LVD340" s="1182"/>
      <c r="LVE340" s="1182"/>
      <c r="LVF340" s="1182"/>
      <c r="LVG340" s="1182"/>
      <c r="LVH340" s="1182"/>
      <c r="LVI340" s="1182"/>
      <c r="LVJ340" s="1182"/>
      <c r="LVK340" s="1182"/>
      <c r="LVL340" s="1182"/>
      <c r="LVM340" s="1182"/>
      <c r="LVN340" s="1182"/>
      <c r="LVO340" s="1182"/>
      <c r="LVP340" s="1182"/>
      <c r="LVQ340" s="1182"/>
      <c r="LVR340" s="1177"/>
      <c r="LVS340" s="1182"/>
      <c r="LVT340" s="1182"/>
      <c r="LVU340" s="1182"/>
      <c r="LVV340" s="1182"/>
      <c r="LVW340" s="1182"/>
      <c r="LVX340" s="1182"/>
      <c r="LVY340" s="1182"/>
      <c r="LVZ340" s="1182"/>
      <c r="LWA340" s="1182"/>
      <c r="LWB340" s="1182"/>
      <c r="LWC340" s="1182"/>
      <c r="LWD340" s="1182"/>
      <c r="LWE340" s="1182"/>
      <c r="LWF340" s="1182"/>
      <c r="LWG340" s="1177"/>
      <c r="LWH340" s="1182"/>
      <c r="LWI340" s="1182"/>
      <c r="LWJ340" s="1182"/>
      <c r="LWK340" s="1182"/>
      <c r="LWL340" s="1182"/>
      <c r="LWM340" s="1182"/>
      <c r="LWN340" s="1182"/>
      <c r="LWO340" s="1182"/>
      <c r="LWP340" s="1182"/>
      <c r="LWQ340" s="1182"/>
      <c r="LWR340" s="1182"/>
      <c r="LWS340" s="1182"/>
      <c r="LWT340" s="1182"/>
      <c r="LWU340" s="1182"/>
      <c r="LWV340" s="1177"/>
      <c r="LWW340" s="1182"/>
      <c r="LWX340" s="1182"/>
      <c r="LWY340" s="1182"/>
      <c r="LWZ340" s="1182"/>
      <c r="LXA340" s="1182"/>
      <c r="LXB340" s="1182"/>
      <c r="LXC340" s="1182"/>
      <c r="LXD340" s="1182"/>
      <c r="LXE340" s="1182"/>
      <c r="LXF340" s="1182"/>
      <c r="LXG340" s="1182"/>
      <c r="LXH340" s="1182"/>
      <c r="LXI340" s="1182"/>
      <c r="LXJ340" s="1182"/>
      <c r="LXK340" s="1177"/>
      <c r="LXL340" s="1182"/>
      <c r="LXM340" s="1182"/>
      <c r="LXN340" s="1182"/>
      <c r="LXO340" s="1182"/>
      <c r="LXP340" s="1182"/>
      <c r="LXQ340" s="1182"/>
      <c r="LXR340" s="1182"/>
      <c r="LXS340" s="1182"/>
      <c r="LXT340" s="1182"/>
      <c r="LXU340" s="1182"/>
      <c r="LXV340" s="1182"/>
      <c r="LXW340" s="1182"/>
      <c r="LXX340" s="1182"/>
      <c r="LXY340" s="1182"/>
      <c r="LXZ340" s="1177"/>
      <c r="LYA340" s="1182"/>
      <c r="LYB340" s="1182"/>
      <c r="LYC340" s="1182"/>
      <c r="LYD340" s="1182"/>
      <c r="LYE340" s="1182"/>
      <c r="LYF340" s="1182"/>
      <c r="LYG340" s="1182"/>
      <c r="LYH340" s="1182"/>
      <c r="LYI340" s="1182"/>
      <c r="LYJ340" s="1182"/>
      <c r="LYK340" s="1182"/>
      <c r="LYL340" s="1182"/>
      <c r="LYM340" s="1182"/>
      <c r="LYN340" s="1182"/>
      <c r="LYO340" s="1177"/>
      <c r="LYP340" s="1182"/>
      <c r="LYQ340" s="1182"/>
      <c r="LYR340" s="1182"/>
      <c r="LYS340" s="1182"/>
      <c r="LYT340" s="1182"/>
      <c r="LYU340" s="1182"/>
      <c r="LYV340" s="1182"/>
      <c r="LYW340" s="1182"/>
      <c r="LYX340" s="1182"/>
      <c r="LYY340" s="1182"/>
      <c r="LYZ340" s="1182"/>
      <c r="LZA340" s="1182"/>
      <c r="LZB340" s="1182"/>
      <c r="LZC340" s="1182"/>
      <c r="LZD340" s="1177"/>
      <c r="LZE340" s="1182"/>
      <c r="LZF340" s="1182"/>
      <c r="LZG340" s="1182"/>
      <c r="LZH340" s="1182"/>
      <c r="LZI340" s="1182"/>
      <c r="LZJ340" s="1182"/>
      <c r="LZK340" s="1182"/>
      <c r="LZL340" s="1182"/>
      <c r="LZM340" s="1182"/>
      <c r="LZN340" s="1182"/>
      <c r="LZO340" s="1182"/>
      <c r="LZP340" s="1182"/>
      <c r="LZQ340" s="1182"/>
      <c r="LZR340" s="1182"/>
      <c r="LZS340" s="1177"/>
      <c r="LZT340" s="1182"/>
      <c r="LZU340" s="1182"/>
      <c r="LZV340" s="1182"/>
      <c r="LZW340" s="1182"/>
      <c r="LZX340" s="1182"/>
      <c r="LZY340" s="1182"/>
      <c r="LZZ340" s="1182"/>
      <c r="MAA340" s="1182"/>
      <c r="MAB340" s="1182"/>
      <c r="MAC340" s="1182"/>
      <c r="MAD340" s="1182"/>
      <c r="MAE340" s="1182"/>
      <c r="MAF340" s="1182"/>
      <c r="MAG340" s="1182"/>
      <c r="MAH340" s="1177"/>
      <c r="MAI340" s="1182"/>
      <c r="MAJ340" s="1182"/>
      <c r="MAK340" s="1182"/>
      <c r="MAL340" s="1182"/>
      <c r="MAM340" s="1182"/>
      <c r="MAN340" s="1182"/>
      <c r="MAO340" s="1182"/>
      <c r="MAP340" s="1182"/>
      <c r="MAQ340" s="1182"/>
      <c r="MAR340" s="1182"/>
      <c r="MAS340" s="1182"/>
      <c r="MAT340" s="1182"/>
      <c r="MAU340" s="1182"/>
      <c r="MAV340" s="1182"/>
      <c r="MAW340" s="1177"/>
      <c r="MAX340" s="1182"/>
      <c r="MAY340" s="1182"/>
      <c r="MAZ340" s="1182"/>
      <c r="MBA340" s="1182"/>
      <c r="MBB340" s="1182"/>
      <c r="MBC340" s="1182"/>
      <c r="MBD340" s="1182"/>
      <c r="MBE340" s="1182"/>
      <c r="MBF340" s="1182"/>
      <c r="MBG340" s="1182"/>
      <c r="MBH340" s="1182"/>
      <c r="MBI340" s="1182"/>
      <c r="MBJ340" s="1182"/>
      <c r="MBK340" s="1182"/>
      <c r="MBL340" s="1177"/>
      <c r="MBM340" s="1182"/>
      <c r="MBN340" s="1182"/>
      <c r="MBO340" s="1182"/>
      <c r="MBP340" s="1182"/>
      <c r="MBQ340" s="1182"/>
      <c r="MBR340" s="1182"/>
      <c r="MBS340" s="1182"/>
      <c r="MBT340" s="1182"/>
      <c r="MBU340" s="1182"/>
      <c r="MBV340" s="1182"/>
      <c r="MBW340" s="1182"/>
      <c r="MBX340" s="1182"/>
      <c r="MBY340" s="1182"/>
      <c r="MBZ340" s="1182"/>
      <c r="MCA340" s="1177"/>
      <c r="MCB340" s="1182"/>
      <c r="MCC340" s="1182"/>
      <c r="MCD340" s="1182"/>
      <c r="MCE340" s="1182"/>
      <c r="MCF340" s="1182"/>
      <c r="MCG340" s="1182"/>
      <c r="MCH340" s="1182"/>
      <c r="MCI340" s="1182"/>
      <c r="MCJ340" s="1182"/>
      <c r="MCK340" s="1182"/>
      <c r="MCL340" s="1182"/>
      <c r="MCM340" s="1182"/>
      <c r="MCN340" s="1182"/>
      <c r="MCO340" s="1182"/>
      <c r="MCP340" s="1177"/>
      <c r="MCQ340" s="1182"/>
      <c r="MCR340" s="1182"/>
      <c r="MCS340" s="1182"/>
      <c r="MCT340" s="1182"/>
      <c r="MCU340" s="1182"/>
      <c r="MCV340" s="1182"/>
      <c r="MCW340" s="1182"/>
      <c r="MCX340" s="1182"/>
      <c r="MCY340" s="1182"/>
      <c r="MCZ340" s="1182"/>
      <c r="MDA340" s="1182"/>
      <c r="MDB340" s="1182"/>
      <c r="MDC340" s="1182"/>
      <c r="MDD340" s="1182"/>
      <c r="MDE340" s="1177"/>
      <c r="MDF340" s="1182"/>
      <c r="MDG340" s="1182"/>
      <c r="MDH340" s="1182"/>
      <c r="MDI340" s="1182"/>
      <c r="MDJ340" s="1182"/>
      <c r="MDK340" s="1182"/>
      <c r="MDL340" s="1182"/>
      <c r="MDM340" s="1182"/>
      <c r="MDN340" s="1182"/>
      <c r="MDO340" s="1182"/>
      <c r="MDP340" s="1182"/>
      <c r="MDQ340" s="1182"/>
      <c r="MDR340" s="1182"/>
      <c r="MDS340" s="1182"/>
      <c r="MDT340" s="1177"/>
      <c r="MDU340" s="1182"/>
      <c r="MDV340" s="1182"/>
      <c r="MDW340" s="1182"/>
      <c r="MDX340" s="1182"/>
      <c r="MDY340" s="1182"/>
      <c r="MDZ340" s="1182"/>
      <c r="MEA340" s="1182"/>
      <c r="MEB340" s="1182"/>
      <c r="MEC340" s="1182"/>
      <c r="MED340" s="1182"/>
      <c r="MEE340" s="1182"/>
      <c r="MEF340" s="1182"/>
      <c r="MEG340" s="1182"/>
      <c r="MEH340" s="1182"/>
      <c r="MEI340" s="1177"/>
      <c r="MEJ340" s="1182"/>
      <c r="MEK340" s="1182"/>
      <c r="MEL340" s="1182"/>
      <c r="MEM340" s="1182"/>
      <c r="MEN340" s="1182"/>
      <c r="MEO340" s="1182"/>
      <c r="MEP340" s="1182"/>
      <c r="MEQ340" s="1182"/>
      <c r="MER340" s="1182"/>
      <c r="MES340" s="1182"/>
      <c r="MET340" s="1182"/>
      <c r="MEU340" s="1182"/>
      <c r="MEV340" s="1182"/>
      <c r="MEW340" s="1182"/>
      <c r="MEX340" s="1177"/>
      <c r="MEY340" s="1182"/>
      <c r="MEZ340" s="1182"/>
      <c r="MFA340" s="1182"/>
      <c r="MFB340" s="1182"/>
      <c r="MFC340" s="1182"/>
      <c r="MFD340" s="1182"/>
      <c r="MFE340" s="1182"/>
      <c r="MFF340" s="1182"/>
      <c r="MFG340" s="1182"/>
      <c r="MFH340" s="1182"/>
      <c r="MFI340" s="1182"/>
      <c r="MFJ340" s="1182"/>
      <c r="MFK340" s="1182"/>
      <c r="MFL340" s="1182"/>
      <c r="MFM340" s="1177"/>
      <c r="MFN340" s="1182"/>
      <c r="MFO340" s="1182"/>
      <c r="MFP340" s="1182"/>
      <c r="MFQ340" s="1182"/>
      <c r="MFR340" s="1182"/>
      <c r="MFS340" s="1182"/>
      <c r="MFT340" s="1182"/>
      <c r="MFU340" s="1182"/>
      <c r="MFV340" s="1182"/>
      <c r="MFW340" s="1182"/>
      <c r="MFX340" s="1182"/>
      <c r="MFY340" s="1182"/>
      <c r="MFZ340" s="1182"/>
      <c r="MGA340" s="1182"/>
      <c r="MGB340" s="1177"/>
      <c r="MGC340" s="1182"/>
      <c r="MGD340" s="1182"/>
      <c r="MGE340" s="1182"/>
      <c r="MGF340" s="1182"/>
      <c r="MGG340" s="1182"/>
      <c r="MGH340" s="1182"/>
      <c r="MGI340" s="1182"/>
      <c r="MGJ340" s="1182"/>
      <c r="MGK340" s="1182"/>
      <c r="MGL340" s="1182"/>
      <c r="MGM340" s="1182"/>
      <c r="MGN340" s="1182"/>
      <c r="MGO340" s="1182"/>
      <c r="MGP340" s="1182"/>
      <c r="MGQ340" s="1177"/>
      <c r="MGR340" s="1182"/>
      <c r="MGS340" s="1182"/>
      <c r="MGT340" s="1182"/>
      <c r="MGU340" s="1182"/>
      <c r="MGV340" s="1182"/>
      <c r="MGW340" s="1182"/>
      <c r="MGX340" s="1182"/>
      <c r="MGY340" s="1182"/>
      <c r="MGZ340" s="1182"/>
      <c r="MHA340" s="1182"/>
      <c r="MHB340" s="1182"/>
      <c r="MHC340" s="1182"/>
      <c r="MHD340" s="1182"/>
      <c r="MHE340" s="1182"/>
      <c r="MHF340" s="1177"/>
      <c r="MHG340" s="1182"/>
      <c r="MHH340" s="1182"/>
      <c r="MHI340" s="1182"/>
      <c r="MHJ340" s="1182"/>
      <c r="MHK340" s="1182"/>
      <c r="MHL340" s="1182"/>
      <c r="MHM340" s="1182"/>
      <c r="MHN340" s="1182"/>
      <c r="MHO340" s="1182"/>
      <c r="MHP340" s="1182"/>
      <c r="MHQ340" s="1182"/>
      <c r="MHR340" s="1182"/>
      <c r="MHS340" s="1182"/>
      <c r="MHT340" s="1182"/>
      <c r="MHU340" s="1177"/>
      <c r="MHV340" s="1182"/>
      <c r="MHW340" s="1182"/>
      <c r="MHX340" s="1182"/>
      <c r="MHY340" s="1182"/>
      <c r="MHZ340" s="1182"/>
      <c r="MIA340" s="1182"/>
      <c r="MIB340" s="1182"/>
      <c r="MIC340" s="1182"/>
      <c r="MID340" s="1182"/>
      <c r="MIE340" s="1182"/>
      <c r="MIF340" s="1182"/>
      <c r="MIG340" s="1182"/>
      <c r="MIH340" s="1182"/>
      <c r="MII340" s="1182"/>
      <c r="MIJ340" s="1177"/>
      <c r="MIK340" s="1182"/>
      <c r="MIL340" s="1182"/>
      <c r="MIM340" s="1182"/>
      <c r="MIN340" s="1182"/>
      <c r="MIO340" s="1182"/>
      <c r="MIP340" s="1182"/>
      <c r="MIQ340" s="1182"/>
      <c r="MIR340" s="1182"/>
      <c r="MIS340" s="1182"/>
      <c r="MIT340" s="1182"/>
      <c r="MIU340" s="1182"/>
      <c r="MIV340" s="1182"/>
      <c r="MIW340" s="1182"/>
      <c r="MIX340" s="1182"/>
      <c r="MIY340" s="1177"/>
      <c r="MIZ340" s="1182"/>
      <c r="MJA340" s="1182"/>
      <c r="MJB340" s="1182"/>
      <c r="MJC340" s="1182"/>
      <c r="MJD340" s="1182"/>
      <c r="MJE340" s="1182"/>
      <c r="MJF340" s="1182"/>
      <c r="MJG340" s="1182"/>
      <c r="MJH340" s="1182"/>
      <c r="MJI340" s="1182"/>
      <c r="MJJ340" s="1182"/>
      <c r="MJK340" s="1182"/>
      <c r="MJL340" s="1182"/>
      <c r="MJM340" s="1182"/>
      <c r="MJN340" s="1177"/>
      <c r="MJO340" s="1182"/>
      <c r="MJP340" s="1182"/>
      <c r="MJQ340" s="1182"/>
      <c r="MJR340" s="1182"/>
      <c r="MJS340" s="1182"/>
      <c r="MJT340" s="1182"/>
      <c r="MJU340" s="1182"/>
      <c r="MJV340" s="1182"/>
      <c r="MJW340" s="1182"/>
      <c r="MJX340" s="1182"/>
      <c r="MJY340" s="1182"/>
      <c r="MJZ340" s="1182"/>
      <c r="MKA340" s="1182"/>
      <c r="MKB340" s="1182"/>
      <c r="MKC340" s="1177"/>
      <c r="MKD340" s="1182"/>
      <c r="MKE340" s="1182"/>
      <c r="MKF340" s="1182"/>
      <c r="MKG340" s="1182"/>
      <c r="MKH340" s="1182"/>
      <c r="MKI340" s="1182"/>
      <c r="MKJ340" s="1182"/>
      <c r="MKK340" s="1182"/>
      <c r="MKL340" s="1182"/>
      <c r="MKM340" s="1182"/>
      <c r="MKN340" s="1182"/>
      <c r="MKO340" s="1182"/>
      <c r="MKP340" s="1182"/>
      <c r="MKQ340" s="1182"/>
      <c r="MKR340" s="1177"/>
      <c r="MKS340" s="1182"/>
      <c r="MKT340" s="1182"/>
      <c r="MKU340" s="1182"/>
      <c r="MKV340" s="1182"/>
      <c r="MKW340" s="1182"/>
      <c r="MKX340" s="1182"/>
      <c r="MKY340" s="1182"/>
      <c r="MKZ340" s="1182"/>
      <c r="MLA340" s="1182"/>
      <c r="MLB340" s="1182"/>
      <c r="MLC340" s="1182"/>
      <c r="MLD340" s="1182"/>
      <c r="MLE340" s="1182"/>
      <c r="MLF340" s="1182"/>
      <c r="MLG340" s="1177"/>
      <c r="MLH340" s="1182"/>
      <c r="MLI340" s="1182"/>
      <c r="MLJ340" s="1182"/>
      <c r="MLK340" s="1182"/>
      <c r="MLL340" s="1182"/>
      <c r="MLM340" s="1182"/>
      <c r="MLN340" s="1182"/>
      <c r="MLO340" s="1182"/>
      <c r="MLP340" s="1182"/>
      <c r="MLQ340" s="1182"/>
      <c r="MLR340" s="1182"/>
      <c r="MLS340" s="1182"/>
      <c r="MLT340" s="1182"/>
      <c r="MLU340" s="1182"/>
      <c r="MLV340" s="1177"/>
      <c r="MLW340" s="1182"/>
      <c r="MLX340" s="1182"/>
      <c r="MLY340" s="1182"/>
      <c r="MLZ340" s="1182"/>
      <c r="MMA340" s="1182"/>
      <c r="MMB340" s="1182"/>
      <c r="MMC340" s="1182"/>
      <c r="MMD340" s="1182"/>
      <c r="MME340" s="1182"/>
      <c r="MMF340" s="1182"/>
      <c r="MMG340" s="1182"/>
      <c r="MMH340" s="1182"/>
      <c r="MMI340" s="1182"/>
      <c r="MMJ340" s="1182"/>
      <c r="MMK340" s="1177"/>
      <c r="MML340" s="1182"/>
      <c r="MMM340" s="1182"/>
      <c r="MMN340" s="1182"/>
      <c r="MMO340" s="1182"/>
      <c r="MMP340" s="1182"/>
      <c r="MMQ340" s="1182"/>
      <c r="MMR340" s="1182"/>
      <c r="MMS340" s="1182"/>
      <c r="MMT340" s="1182"/>
      <c r="MMU340" s="1182"/>
      <c r="MMV340" s="1182"/>
      <c r="MMW340" s="1182"/>
      <c r="MMX340" s="1182"/>
      <c r="MMY340" s="1182"/>
      <c r="MMZ340" s="1177"/>
      <c r="MNA340" s="1182"/>
      <c r="MNB340" s="1182"/>
      <c r="MNC340" s="1182"/>
      <c r="MND340" s="1182"/>
      <c r="MNE340" s="1182"/>
      <c r="MNF340" s="1182"/>
      <c r="MNG340" s="1182"/>
      <c r="MNH340" s="1182"/>
      <c r="MNI340" s="1182"/>
      <c r="MNJ340" s="1182"/>
      <c r="MNK340" s="1182"/>
      <c r="MNL340" s="1182"/>
      <c r="MNM340" s="1182"/>
      <c r="MNN340" s="1182"/>
      <c r="MNO340" s="1177"/>
      <c r="MNP340" s="1182"/>
      <c r="MNQ340" s="1182"/>
      <c r="MNR340" s="1182"/>
      <c r="MNS340" s="1182"/>
      <c r="MNT340" s="1182"/>
      <c r="MNU340" s="1182"/>
      <c r="MNV340" s="1182"/>
      <c r="MNW340" s="1182"/>
      <c r="MNX340" s="1182"/>
      <c r="MNY340" s="1182"/>
      <c r="MNZ340" s="1182"/>
      <c r="MOA340" s="1182"/>
      <c r="MOB340" s="1182"/>
      <c r="MOC340" s="1182"/>
      <c r="MOD340" s="1177"/>
      <c r="MOE340" s="1182"/>
      <c r="MOF340" s="1182"/>
      <c r="MOG340" s="1182"/>
      <c r="MOH340" s="1182"/>
      <c r="MOI340" s="1182"/>
      <c r="MOJ340" s="1182"/>
      <c r="MOK340" s="1182"/>
      <c r="MOL340" s="1182"/>
      <c r="MOM340" s="1182"/>
      <c r="MON340" s="1182"/>
      <c r="MOO340" s="1182"/>
      <c r="MOP340" s="1182"/>
      <c r="MOQ340" s="1182"/>
      <c r="MOR340" s="1182"/>
      <c r="MOS340" s="1177"/>
      <c r="MOT340" s="1182"/>
      <c r="MOU340" s="1182"/>
      <c r="MOV340" s="1182"/>
      <c r="MOW340" s="1182"/>
      <c r="MOX340" s="1182"/>
      <c r="MOY340" s="1182"/>
      <c r="MOZ340" s="1182"/>
      <c r="MPA340" s="1182"/>
      <c r="MPB340" s="1182"/>
      <c r="MPC340" s="1182"/>
      <c r="MPD340" s="1182"/>
      <c r="MPE340" s="1182"/>
      <c r="MPF340" s="1182"/>
      <c r="MPG340" s="1182"/>
      <c r="MPH340" s="1177"/>
      <c r="MPI340" s="1182"/>
      <c r="MPJ340" s="1182"/>
      <c r="MPK340" s="1182"/>
      <c r="MPL340" s="1182"/>
      <c r="MPM340" s="1182"/>
      <c r="MPN340" s="1182"/>
      <c r="MPO340" s="1182"/>
      <c r="MPP340" s="1182"/>
      <c r="MPQ340" s="1182"/>
      <c r="MPR340" s="1182"/>
      <c r="MPS340" s="1182"/>
      <c r="MPT340" s="1182"/>
      <c r="MPU340" s="1182"/>
      <c r="MPV340" s="1182"/>
      <c r="MPW340" s="1177"/>
      <c r="MPX340" s="1182"/>
      <c r="MPY340" s="1182"/>
      <c r="MPZ340" s="1182"/>
      <c r="MQA340" s="1182"/>
      <c r="MQB340" s="1182"/>
      <c r="MQC340" s="1182"/>
      <c r="MQD340" s="1182"/>
      <c r="MQE340" s="1182"/>
      <c r="MQF340" s="1182"/>
      <c r="MQG340" s="1182"/>
      <c r="MQH340" s="1182"/>
      <c r="MQI340" s="1182"/>
      <c r="MQJ340" s="1182"/>
      <c r="MQK340" s="1182"/>
      <c r="MQL340" s="1177"/>
      <c r="MQM340" s="1182"/>
      <c r="MQN340" s="1182"/>
      <c r="MQO340" s="1182"/>
      <c r="MQP340" s="1182"/>
      <c r="MQQ340" s="1182"/>
      <c r="MQR340" s="1182"/>
      <c r="MQS340" s="1182"/>
      <c r="MQT340" s="1182"/>
      <c r="MQU340" s="1182"/>
      <c r="MQV340" s="1182"/>
      <c r="MQW340" s="1182"/>
      <c r="MQX340" s="1182"/>
      <c r="MQY340" s="1182"/>
      <c r="MQZ340" s="1182"/>
      <c r="MRA340" s="1177"/>
      <c r="MRB340" s="1182"/>
      <c r="MRC340" s="1182"/>
      <c r="MRD340" s="1182"/>
      <c r="MRE340" s="1182"/>
      <c r="MRF340" s="1182"/>
      <c r="MRG340" s="1182"/>
      <c r="MRH340" s="1182"/>
      <c r="MRI340" s="1182"/>
      <c r="MRJ340" s="1182"/>
      <c r="MRK340" s="1182"/>
      <c r="MRL340" s="1182"/>
      <c r="MRM340" s="1182"/>
      <c r="MRN340" s="1182"/>
      <c r="MRO340" s="1182"/>
      <c r="MRP340" s="1177"/>
      <c r="MRQ340" s="1182"/>
      <c r="MRR340" s="1182"/>
      <c r="MRS340" s="1182"/>
      <c r="MRT340" s="1182"/>
      <c r="MRU340" s="1182"/>
      <c r="MRV340" s="1182"/>
      <c r="MRW340" s="1182"/>
      <c r="MRX340" s="1182"/>
      <c r="MRY340" s="1182"/>
      <c r="MRZ340" s="1182"/>
      <c r="MSA340" s="1182"/>
      <c r="MSB340" s="1182"/>
      <c r="MSC340" s="1182"/>
      <c r="MSD340" s="1182"/>
      <c r="MSE340" s="1177"/>
      <c r="MSF340" s="1182"/>
      <c r="MSG340" s="1182"/>
      <c r="MSH340" s="1182"/>
      <c r="MSI340" s="1182"/>
      <c r="MSJ340" s="1182"/>
      <c r="MSK340" s="1182"/>
      <c r="MSL340" s="1182"/>
      <c r="MSM340" s="1182"/>
      <c r="MSN340" s="1182"/>
      <c r="MSO340" s="1182"/>
      <c r="MSP340" s="1182"/>
      <c r="MSQ340" s="1182"/>
      <c r="MSR340" s="1182"/>
      <c r="MSS340" s="1182"/>
      <c r="MST340" s="1177"/>
      <c r="MSU340" s="1182"/>
      <c r="MSV340" s="1182"/>
      <c r="MSW340" s="1182"/>
      <c r="MSX340" s="1182"/>
      <c r="MSY340" s="1182"/>
      <c r="MSZ340" s="1182"/>
      <c r="MTA340" s="1182"/>
      <c r="MTB340" s="1182"/>
      <c r="MTC340" s="1182"/>
      <c r="MTD340" s="1182"/>
      <c r="MTE340" s="1182"/>
      <c r="MTF340" s="1182"/>
      <c r="MTG340" s="1182"/>
      <c r="MTH340" s="1182"/>
      <c r="MTI340" s="1177"/>
      <c r="MTJ340" s="1182"/>
      <c r="MTK340" s="1182"/>
      <c r="MTL340" s="1182"/>
      <c r="MTM340" s="1182"/>
      <c r="MTN340" s="1182"/>
      <c r="MTO340" s="1182"/>
      <c r="MTP340" s="1182"/>
      <c r="MTQ340" s="1182"/>
      <c r="MTR340" s="1182"/>
      <c r="MTS340" s="1182"/>
      <c r="MTT340" s="1182"/>
      <c r="MTU340" s="1182"/>
      <c r="MTV340" s="1182"/>
      <c r="MTW340" s="1182"/>
      <c r="MTX340" s="1177"/>
      <c r="MTY340" s="1182"/>
      <c r="MTZ340" s="1182"/>
      <c r="MUA340" s="1182"/>
      <c r="MUB340" s="1182"/>
      <c r="MUC340" s="1182"/>
      <c r="MUD340" s="1182"/>
      <c r="MUE340" s="1182"/>
      <c r="MUF340" s="1182"/>
      <c r="MUG340" s="1182"/>
      <c r="MUH340" s="1182"/>
      <c r="MUI340" s="1182"/>
      <c r="MUJ340" s="1182"/>
      <c r="MUK340" s="1182"/>
      <c r="MUL340" s="1182"/>
      <c r="MUM340" s="1177"/>
      <c r="MUN340" s="1182"/>
      <c r="MUO340" s="1182"/>
      <c r="MUP340" s="1182"/>
      <c r="MUQ340" s="1182"/>
      <c r="MUR340" s="1182"/>
      <c r="MUS340" s="1182"/>
      <c r="MUT340" s="1182"/>
      <c r="MUU340" s="1182"/>
      <c r="MUV340" s="1182"/>
      <c r="MUW340" s="1182"/>
      <c r="MUX340" s="1182"/>
      <c r="MUY340" s="1182"/>
      <c r="MUZ340" s="1182"/>
      <c r="MVA340" s="1182"/>
      <c r="MVB340" s="1177"/>
      <c r="MVC340" s="1182"/>
      <c r="MVD340" s="1182"/>
      <c r="MVE340" s="1182"/>
      <c r="MVF340" s="1182"/>
      <c r="MVG340" s="1182"/>
      <c r="MVH340" s="1182"/>
      <c r="MVI340" s="1182"/>
      <c r="MVJ340" s="1182"/>
      <c r="MVK340" s="1182"/>
      <c r="MVL340" s="1182"/>
      <c r="MVM340" s="1182"/>
      <c r="MVN340" s="1182"/>
      <c r="MVO340" s="1182"/>
      <c r="MVP340" s="1182"/>
      <c r="MVQ340" s="1177"/>
      <c r="MVR340" s="1182"/>
      <c r="MVS340" s="1182"/>
      <c r="MVT340" s="1182"/>
      <c r="MVU340" s="1182"/>
      <c r="MVV340" s="1182"/>
      <c r="MVW340" s="1182"/>
      <c r="MVX340" s="1182"/>
      <c r="MVY340" s="1182"/>
      <c r="MVZ340" s="1182"/>
      <c r="MWA340" s="1182"/>
      <c r="MWB340" s="1182"/>
      <c r="MWC340" s="1182"/>
      <c r="MWD340" s="1182"/>
      <c r="MWE340" s="1182"/>
      <c r="MWF340" s="1177"/>
      <c r="MWG340" s="1182"/>
      <c r="MWH340" s="1182"/>
      <c r="MWI340" s="1182"/>
      <c r="MWJ340" s="1182"/>
      <c r="MWK340" s="1182"/>
      <c r="MWL340" s="1182"/>
      <c r="MWM340" s="1182"/>
      <c r="MWN340" s="1182"/>
      <c r="MWO340" s="1182"/>
      <c r="MWP340" s="1182"/>
      <c r="MWQ340" s="1182"/>
      <c r="MWR340" s="1182"/>
      <c r="MWS340" s="1182"/>
      <c r="MWT340" s="1182"/>
      <c r="MWU340" s="1177"/>
      <c r="MWV340" s="1182"/>
      <c r="MWW340" s="1182"/>
      <c r="MWX340" s="1182"/>
      <c r="MWY340" s="1182"/>
      <c r="MWZ340" s="1182"/>
      <c r="MXA340" s="1182"/>
      <c r="MXB340" s="1182"/>
      <c r="MXC340" s="1182"/>
      <c r="MXD340" s="1182"/>
      <c r="MXE340" s="1182"/>
      <c r="MXF340" s="1182"/>
      <c r="MXG340" s="1182"/>
      <c r="MXH340" s="1182"/>
      <c r="MXI340" s="1182"/>
      <c r="MXJ340" s="1177"/>
      <c r="MXK340" s="1182"/>
      <c r="MXL340" s="1182"/>
      <c r="MXM340" s="1182"/>
      <c r="MXN340" s="1182"/>
      <c r="MXO340" s="1182"/>
      <c r="MXP340" s="1182"/>
      <c r="MXQ340" s="1182"/>
      <c r="MXR340" s="1182"/>
      <c r="MXS340" s="1182"/>
      <c r="MXT340" s="1182"/>
      <c r="MXU340" s="1182"/>
      <c r="MXV340" s="1182"/>
      <c r="MXW340" s="1182"/>
      <c r="MXX340" s="1182"/>
      <c r="MXY340" s="1177"/>
      <c r="MXZ340" s="1182"/>
      <c r="MYA340" s="1182"/>
      <c r="MYB340" s="1182"/>
      <c r="MYC340" s="1182"/>
      <c r="MYD340" s="1182"/>
      <c r="MYE340" s="1182"/>
      <c r="MYF340" s="1182"/>
      <c r="MYG340" s="1182"/>
      <c r="MYH340" s="1182"/>
      <c r="MYI340" s="1182"/>
      <c r="MYJ340" s="1182"/>
      <c r="MYK340" s="1182"/>
      <c r="MYL340" s="1182"/>
      <c r="MYM340" s="1182"/>
      <c r="MYN340" s="1177"/>
      <c r="MYO340" s="1182"/>
      <c r="MYP340" s="1182"/>
      <c r="MYQ340" s="1182"/>
      <c r="MYR340" s="1182"/>
      <c r="MYS340" s="1182"/>
      <c r="MYT340" s="1182"/>
      <c r="MYU340" s="1182"/>
      <c r="MYV340" s="1182"/>
      <c r="MYW340" s="1182"/>
      <c r="MYX340" s="1182"/>
      <c r="MYY340" s="1182"/>
      <c r="MYZ340" s="1182"/>
      <c r="MZA340" s="1182"/>
      <c r="MZB340" s="1182"/>
      <c r="MZC340" s="1177"/>
      <c r="MZD340" s="1182"/>
      <c r="MZE340" s="1182"/>
      <c r="MZF340" s="1182"/>
      <c r="MZG340" s="1182"/>
      <c r="MZH340" s="1182"/>
      <c r="MZI340" s="1182"/>
      <c r="MZJ340" s="1182"/>
      <c r="MZK340" s="1182"/>
      <c r="MZL340" s="1182"/>
      <c r="MZM340" s="1182"/>
      <c r="MZN340" s="1182"/>
      <c r="MZO340" s="1182"/>
      <c r="MZP340" s="1182"/>
      <c r="MZQ340" s="1182"/>
      <c r="MZR340" s="1177"/>
      <c r="MZS340" s="1182"/>
      <c r="MZT340" s="1182"/>
      <c r="MZU340" s="1182"/>
      <c r="MZV340" s="1182"/>
      <c r="MZW340" s="1182"/>
      <c r="MZX340" s="1182"/>
      <c r="MZY340" s="1182"/>
      <c r="MZZ340" s="1182"/>
      <c r="NAA340" s="1182"/>
      <c r="NAB340" s="1182"/>
      <c r="NAC340" s="1182"/>
      <c r="NAD340" s="1182"/>
      <c r="NAE340" s="1182"/>
      <c r="NAF340" s="1182"/>
      <c r="NAG340" s="1177"/>
      <c r="NAH340" s="1182"/>
      <c r="NAI340" s="1182"/>
      <c r="NAJ340" s="1182"/>
      <c r="NAK340" s="1182"/>
      <c r="NAL340" s="1182"/>
      <c r="NAM340" s="1182"/>
      <c r="NAN340" s="1182"/>
      <c r="NAO340" s="1182"/>
      <c r="NAP340" s="1182"/>
      <c r="NAQ340" s="1182"/>
      <c r="NAR340" s="1182"/>
      <c r="NAS340" s="1182"/>
      <c r="NAT340" s="1182"/>
      <c r="NAU340" s="1182"/>
      <c r="NAV340" s="1177"/>
      <c r="NAW340" s="1182"/>
      <c r="NAX340" s="1182"/>
      <c r="NAY340" s="1182"/>
      <c r="NAZ340" s="1182"/>
      <c r="NBA340" s="1182"/>
      <c r="NBB340" s="1182"/>
      <c r="NBC340" s="1182"/>
      <c r="NBD340" s="1182"/>
      <c r="NBE340" s="1182"/>
      <c r="NBF340" s="1182"/>
      <c r="NBG340" s="1182"/>
      <c r="NBH340" s="1182"/>
      <c r="NBI340" s="1182"/>
      <c r="NBJ340" s="1182"/>
      <c r="NBK340" s="1177"/>
      <c r="NBL340" s="1182"/>
      <c r="NBM340" s="1182"/>
      <c r="NBN340" s="1182"/>
      <c r="NBO340" s="1182"/>
      <c r="NBP340" s="1182"/>
      <c r="NBQ340" s="1182"/>
      <c r="NBR340" s="1182"/>
      <c r="NBS340" s="1182"/>
      <c r="NBT340" s="1182"/>
      <c r="NBU340" s="1182"/>
      <c r="NBV340" s="1182"/>
      <c r="NBW340" s="1182"/>
      <c r="NBX340" s="1182"/>
      <c r="NBY340" s="1182"/>
      <c r="NBZ340" s="1177"/>
      <c r="NCA340" s="1182"/>
      <c r="NCB340" s="1182"/>
      <c r="NCC340" s="1182"/>
      <c r="NCD340" s="1182"/>
      <c r="NCE340" s="1182"/>
      <c r="NCF340" s="1182"/>
      <c r="NCG340" s="1182"/>
      <c r="NCH340" s="1182"/>
      <c r="NCI340" s="1182"/>
      <c r="NCJ340" s="1182"/>
      <c r="NCK340" s="1182"/>
      <c r="NCL340" s="1182"/>
      <c r="NCM340" s="1182"/>
      <c r="NCN340" s="1182"/>
      <c r="NCO340" s="1177"/>
      <c r="NCP340" s="1182"/>
      <c r="NCQ340" s="1182"/>
      <c r="NCR340" s="1182"/>
      <c r="NCS340" s="1182"/>
      <c r="NCT340" s="1182"/>
      <c r="NCU340" s="1182"/>
      <c r="NCV340" s="1182"/>
      <c r="NCW340" s="1182"/>
      <c r="NCX340" s="1182"/>
      <c r="NCY340" s="1182"/>
      <c r="NCZ340" s="1182"/>
      <c r="NDA340" s="1182"/>
      <c r="NDB340" s="1182"/>
      <c r="NDC340" s="1182"/>
      <c r="NDD340" s="1177"/>
      <c r="NDE340" s="1182"/>
      <c r="NDF340" s="1182"/>
      <c r="NDG340" s="1182"/>
      <c r="NDH340" s="1182"/>
      <c r="NDI340" s="1182"/>
      <c r="NDJ340" s="1182"/>
      <c r="NDK340" s="1182"/>
      <c r="NDL340" s="1182"/>
      <c r="NDM340" s="1182"/>
      <c r="NDN340" s="1182"/>
      <c r="NDO340" s="1182"/>
      <c r="NDP340" s="1182"/>
      <c r="NDQ340" s="1182"/>
      <c r="NDR340" s="1182"/>
      <c r="NDS340" s="1177"/>
      <c r="NDT340" s="1182"/>
      <c r="NDU340" s="1182"/>
      <c r="NDV340" s="1182"/>
      <c r="NDW340" s="1182"/>
      <c r="NDX340" s="1182"/>
      <c r="NDY340" s="1182"/>
      <c r="NDZ340" s="1182"/>
      <c r="NEA340" s="1182"/>
      <c r="NEB340" s="1182"/>
      <c r="NEC340" s="1182"/>
      <c r="NED340" s="1182"/>
      <c r="NEE340" s="1182"/>
      <c r="NEF340" s="1182"/>
      <c r="NEG340" s="1182"/>
      <c r="NEH340" s="1177"/>
      <c r="NEI340" s="1182"/>
      <c r="NEJ340" s="1182"/>
      <c r="NEK340" s="1182"/>
      <c r="NEL340" s="1182"/>
      <c r="NEM340" s="1182"/>
      <c r="NEN340" s="1182"/>
      <c r="NEO340" s="1182"/>
      <c r="NEP340" s="1182"/>
      <c r="NEQ340" s="1182"/>
      <c r="NER340" s="1182"/>
      <c r="NES340" s="1182"/>
      <c r="NET340" s="1182"/>
      <c r="NEU340" s="1182"/>
      <c r="NEV340" s="1182"/>
      <c r="NEW340" s="1177"/>
      <c r="NEX340" s="1182"/>
      <c r="NEY340" s="1182"/>
      <c r="NEZ340" s="1182"/>
      <c r="NFA340" s="1182"/>
      <c r="NFB340" s="1182"/>
      <c r="NFC340" s="1182"/>
      <c r="NFD340" s="1182"/>
      <c r="NFE340" s="1182"/>
      <c r="NFF340" s="1182"/>
      <c r="NFG340" s="1182"/>
      <c r="NFH340" s="1182"/>
      <c r="NFI340" s="1182"/>
      <c r="NFJ340" s="1182"/>
      <c r="NFK340" s="1182"/>
      <c r="NFL340" s="1177"/>
      <c r="NFM340" s="1182"/>
      <c r="NFN340" s="1182"/>
      <c r="NFO340" s="1182"/>
      <c r="NFP340" s="1182"/>
      <c r="NFQ340" s="1182"/>
      <c r="NFR340" s="1182"/>
      <c r="NFS340" s="1182"/>
      <c r="NFT340" s="1182"/>
      <c r="NFU340" s="1182"/>
      <c r="NFV340" s="1182"/>
      <c r="NFW340" s="1182"/>
      <c r="NFX340" s="1182"/>
      <c r="NFY340" s="1182"/>
      <c r="NFZ340" s="1182"/>
      <c r="NGA340" s="1177"/>
      <c r="NGB340" s="1182"/>
      <c r="NGC340" s="1182"/>
      <c r="NGD340" s="1182"/>
      <c r="NGE340" s="1182"/>
      <c r="NGF340" s="1182"/>
      <c r="NGG340" s="1182"/>
      <c r="NGH340" s="1182"/>
      <c r="NGI340" s="1182"/>
      <c r="NGJ340" s="1182"/>
      <c r="NGK340" s="1182"/>
      <c r="NGL340" s="1182"/>
      <c r="NGM340" s="1182"/>
      <c r="NGN340" s="1182"/>
      <c r="NGO340" s="1182"/>
      <c r="NGP340" s="1177"/>
      <c r="NGQ340" s="1182"/>
      <c r="NGR340" s="1182"/>
      <c r="NGS340" s="1182"/>
      <c r="NGT340" s="1182"/>
      <c r="NGU340" s="1182"/>
      <c r="NGV340" s="1182"/>
      <c r="NGW340" s="1182"/>
      <c r="NGX340" s="1182"/>
      <c r="NGY340" s="1182"/>
      <c r="NGZ340" s="1182"/>
      <c r="NHA340" s="1182"/>
      <c r="NHB340" s="1182"/>
      <c r="NHC340" s="1182"/>
      <c r="NHD340" s="1182"/>
      <c r="NHE340" s="1177"/>
      <c r="NHF340" s="1182"/>
      <c r="NHG340" s="1182"/>
      <c r="NHH340" s="1182"/>
      <c r="NHI340" s="1182"/>
      <c r="NHJ340" s="1182"/>
      <c r="NHK340" s="1182"/>
      <c r="NHL340" s="1182"/>
      <c r="NHM340" s="1182"/>
      <c r="NHN340" s="1182"/>
      <c r="NHO340" s="1182"/>
      <c r="NHP340" s="1182"/>
      <c r="NHQ340" s="1182"/>
      <c r="NHR340" s="1182"/>
      <c r="NHS340" s="1182"/>
      <c r="NHT340" s="1177"/>
      <c r="NHU340" s="1182"/>
      <c r="NHV340" s="1182"/>
      <c r="NHW340" s="1182"/>
      <c r="NHX340" s="1182"/>
      <c r="NHY340" s="1182"/>
      <c r="NHZ340" s="1182"/>
      <c r="NIA340" s="1182"/>
      <c r="NIB340" s="1182"/>
      <c r="NIC340" s="1182"/>
      <c r="NID340" s="1182"/>
      <c r="NIE340" s="1182"/>
      <c r="NIF340" s="1182"/>
      <c r="NIG340" s="1182"/>
      <c r="NIH340" s="1182"/>
      <c r="NII340" s="1177"/>
      <c r="NIJ340" s="1182"/>
      <c r="NIK340" s="1182"/>
      <c r="NIL340" s="1182"/>
      <c r="NIM340" s="1182"/>
      <c r="NIN340" s="1182"/>
      <c r="NIO340" s="1182"/>
      <c r="NIP340" s="1182"/>
      <c r="NIQ340" s="1182"/>
      <c r="NIR340" s="1182"/>
      <c r="NIS340" s="1182"/>
      <c r="NIT340" s="1182"/>
      <c r="NIU340" s="1182"/>
      <c r="NIV340" s="1182"/>
      <c r="NIW340" s="1182"/>
      <c r="NIX340" s="1177"/>
      <c r="NIY340" s="1182"/>
      <c r="NIZ340" s="1182"/>
      <c r="NJA340" s="1182"/>
      <c r="NJB340" s="1182"/>
      <c r="NJC340" s="1182"/>
      <c r="NJD340" s="1182"/>
      <c r="NJE340" s="1182"/>
      <c r="NJF340" s="1182"/>
      <c r="NJG340" s="1182"/>
      <c r="NJH340" s="1182"/>
      <c r="NJI340" s="1182"/>
      <c r="NJJ340" s="1182"/>
      <c r="NJK340" s="1182"/>
      <c r="NJL340" s="1182"/>
      <c r="NJM340" s="1177"/>
      <c r="NJN340" s="1182"/>
      <c r="NJO340" s="1182"/>
      <c r="NJP340" s="1182"/>
      <c r="NJQ340" s="1182"/>
      <c r="NJR340" s="1182"/>
      <c r="NJS340" s="1182"/>
      <c r="NJT340" s="1182"/>
      <c r="NJU340" s="1182"/>
      <c r="NJV340" s="1182"/>
      <c r="NJW340" s="1182"/>
      <c r="NJX340" s="1182"/>
      <c r="NJY340" s="1182"/>
      <c r="NJZ340" s="1182"/>
      <c r="NKA340" s="1182"/>
      <c r="NKB340" s="1177"/>
      <c r="NKC340" s="1182"/>
      <c r="NKD340" s="1182"/>
      <c r="NKE340" s="1182"/>
      <c r="NKF340" s="1182"/>
      <c r="NKG340" s="1182"/>
      <c r="NKH340" s="1182"/>
      <c r="NKI340" s="1182"/>
      <c r="NKJ340" s="1182"/>
      <c r="NKK340" s="1182"/>
      <c r="NKL340" s="1182"/>
      <c r="NKM340" s="1182"/>
      <c r="NKN340" s="1182"/>
      <c r="NKO340" s="1182"/>
      <c r="NKP340" s="1182"/>
      <c r="NKQ340" s="1177"/>
      <c r="NKR340" s="1182"/>
      <c r="NKS340" s="1182"/>
      <c r="NKT340" s="1182"/>
      <c r="NKU340" s="1182"/>
      <c r="NKV340" s="1182"/>
      <c r="NKW340" s="1182"/>
      <c r="NKX340" s="1182"/>
      <c r="NKY340" s="1182"/>
      <c r="NKZ340" s="1182"/>
      <c r="NLA340" s="1182"/>
      <c r="NLB340" s="1182"/>
      <c r="NLC340" s="1182"/>
      <c r="NLD340" s="1182"/>
      <c r="NLE340" s="1182"/>
      <c r="NLF340" s="1177"/>
      <c r="NLG340" s="1182"/>
      <c r="NLH340" s="1182"/>
      <c r="NLI340" s="1182"/>
      <c r="NLJ340" s="1182"/>
      <c r="NLK340" s="1182"/>
      <c r="NLL340" s="1182"/>
      <c r="NLM340" s="1182"/>
      <c r="NLN340" s="1182"/>
      <c r="NLO340" s="1182"/>
      <c r="NLP340" s="1182"/>
      <c r="NLQ340" s="1182"/>
      <c r="NLR340" s="1182"/>
      <c r="NLS340" s="1182"/>
      <c r="NLT340" s="1182"/>
      <c r="NLU340" s="1177"/>
      <c r="NLV340" s="1182"/>
      <c r="NLW340" s="1182"/>
      <c r="NLX340" s="1182"/>
      <c r="NLY340" s="1182"/>
      <c r="NLZ340" s="1182"/>
      <c r="NMA340" s="1182"/>
      <c r="NMB340" s="1182"/>
      <c r="NMC340" s="1182"/>
      <c r="NMD340" s="1182"/>
      <c r="NME340" s="1182"/>
      <c r="NMF340" s="1182"/>
      <c r="NMG340" s="1182"/>
      <c r="NMH340" s="1182"/>
      <c r="NMI340" s="1182"/>
      <c r="NMJ340" s="1177"/>
      <c r="NMK340" s="1182"/>
      <c r="NML340" s="1182"/>
      <c r="NMM340" s="1182"/>
      <c r="NMN340" s="1182"/>
      <c r="NMO340" s="1182"/>
      <c r="NMP340" s="1182"/>
      <c r="NMQ340" s="1182"/>
      <c r="NMR340" s="1182"/>
      <c r="NMS340" s="1182"/>
      <c r="NMT340" s="1182"/>
      <c r="NMU340" s="1182"/>
      <c r="NMV340" s="1182"/>
      <c r="NMW340" s="1182"/>
      <c r="NMX340" s="1182"/>
      <c r="NMY340" s="1177"/>
      <c r="NMZ340" s="1182"/>
      <c r="NNA340" s="1182"/>
      <c r="NNB340" s="1182"/>
      <c r="NNC340" s="1182"/>
      <c r="NND340" s="1182"/>
      <c r="NNE340" s="1182"/>
      <c r="NNF340" s="1182"/>
      <c r="NNG340" s="1182"/>
      <c r="NNH340" s="1182"/>
      <c r="NNI340" s="1182"/>
      <c r="NNJ340" s="1182"/>
      <c r="NNK340" s="1182"/>
      <c r="NNL340" s="1182"/>
      <c r="NNM340" s="1182"/>
      <c r="NNN340" s="1177"/>
      <c r="NNO340" s="1182"/>
      <c r="NNP340" s="1182"/>
      <c r="NNQ340" s="1182"/>
      <c r="NNR340" s="1182"/>
      <c r="NNS340" s="1182"/>
      <c r="NNT340" s="1182"/>
      <c r="NNU340" s="1182"/>
      <c r="NNV340" s="1182"/>
      <c r="NNW340" s="1182"/>
      <c r="NNX340" s="1182"/>
      <c r="NNY340" s="1182"/>
      <c r="NNZ340" s="1182"/>
      <c r="NOA340" s="1182"/>
      <c r="NOB340" s="1182"/>
      <c r="NOC340" s="1177"/>
      <c r="NOD340" s="1182"/>
      <c r="NOE340" s="1182"/>
      <c r="NOF340" s="1182"/>
      <c r="NOG340" s="1182"/>
      <c r="NOH340" s="1182"/>
      <c r="NOI340" s="1182"/>
      <c r="NOJ340" s="1182"/>
      <c r="NOK340" s="1182"/>
      <c r="NOL340" s="1182"/>
      <c r="NOM340" s="1182"/>
      <c r="NON340" s="1182"/>
      <c r="NOO340" s="1182"/>
      <c r="NOP340" s="1182"/>
      <c r="NOQ340" s="1182"/>
      <c r="NOR340" s="1177"/>
      <c r="NOS340" s="1182"/>
      <c r="NOT340" s="1182"/>
      <c r="NOU340" s="1182"/>
      <c r="NOV340" s="1182"/>
      <c r="NOW340" s="1182"/>
      <c r="NOX340" s="1182"/>
      <c r="NOY340" s="1182"/>
      <c r="NOZ340" s="1182"/>
      <c r="NPA340" s="1182"/>
      <c r="NPB340" s="1182"/>
      <c r="NPC340" s="1182"/>
      <c r="NPD340" s="1182"/>
      <c r="NPE340" s="1182"/>
      <c r="NPF340" s="1182"/>
      <c r="NPG340" s="1177"/>
      <c r="NPH340" s="1182"/>
      <c r="NPI340" s="1182"/>
      <c r="NPJ340" s="1182"/>
      <c r="NPK340" s="1182"/>
      <c r="NPL340" s="1182"/>
      <c r="NPM340" s="1182"/>
      <c r="NPN340" s="1182"/>
      <c r="NPO340" s="1182"/>
      <c r="NPP340" s="1182"/>
      <c r="NPQ340" s="1182"/>
      <c r="NPR340" s="1182"/>
      <c r="NPS340" s="1182"/>
      <c r="NPT340" s="1182"/>
      <c r="NPU340" s="1182"/>
      <c r="NPV340" s="1177"/>
      <c r="NPW340" s="1182"/>
      <c r="NPX340" s="1182"/>
      <c r="NPY340" s="1182"/>
      <c r="NPZ340" s="1182"/>
      <c r="NQA340" s="1182"/>
      <c r="NQB340" s="1182"/>
      <c r="NQC340" s="1182"/>
      <c r="NQD340" s="1182"/>
      <c r="NQE340" s="1182"/>
      <c r="NQF340" s="1182"/>
      <c r="NQG340" s="1182"/>
      <c r="NQH340" s="1182"/>
      <c r="NQI340" s="1182"/>
      <c r="NQJ340" s="1182"/>
      <c r="NQK340" s="1177"/>
      <c r="NQL340" s="1182"/>
      <c r="NQM340" s="1182"/>
      <c r="NQN340" s="1182"/>
      <c r="NQO340" s="1182"/>
      <c r="NQP340" s="1182"/>
      <c r="NQQ340" s="1182"/>
      <c r="NQR340" s="1182"/>
      <c r="NQS340" s="1182"/>
      <c r="NQT340" s="1182"/>
      <c r="NQU340" s="1182"/>
      <c r="NQV340" s="1182"/>
      <c r="NQW340" s="1182"/>
      <c r="NQX340" s="1182"/>
      <c r="NQY340" s="1182"/>
      <c r="NQZ340" s="1177"/>
      <c r="NRA340" s="1182"/>
      <c r="NRB340" s="1182"/>
      <c r="NRC340" s="1182"/>
      <c r="NRD340" s="1182"/>
      <c r="NRE340" s="1182"/>
      <c r="NRF340" s="1182"/>
      <c r="NRG340" s="1182"/>
      <c r="NRH340" s="1182"/>
      <c r="NRI340" s="1182"/>
      <c r="NRJ340" s="1182"/>
      <c r="NRK340" s="1182"/>
      <c r="NRL340" s="1182"/>
      <c r="NRM340" s="1182"/>
      <c r="NRN340" s="1182"/>
      <c r="NRO340" s="1177"/>
      <c r="NRP340" s="1182"/>
      <c r="NRQ340" s="1182"/>
      <c r="NRR340" s="1182"/>
      <c r="NRS340" s="1182"/>
      <c r="NRT340" s="1182"/>
      <c r="NRU340" s="1182"/>
      <c r="NRV340" s="1182"/>
      <c r="NRW340" s="1182"/>
      <c r="NRX340" s="1182"/>
      <c r="NRY340" s="1182"/>
      <c r="NRZ340" s="1182"/>
      <c r="NSA340" s="1182"/>
      <c r="NSB340" s="1182"/>
      <c r="NSC340" s="1182"/>
      <c r="NSD340" s="1177"/>
      <c r="NSE340" s="1182"/>
      <c r="NSF340" s="1182"/>
      <c r="NSG340" s="1182"/>
      <c r="NSH340" s="1182"/>
      <c r="NSI340" s="1182"/>
      <c r="NSJ340" s="1182"/>
      <c r="NSK340" s="1182"/>
      <c r="NSL340" s="1182"/>
      <c r="NSM340" s="1182"/>
      <c r="NSN340" s="1182"/>
      <c r="NSO340" s="1182"/>
      <c r="NSP340" s="1182"/>
      <c r="NSQ340" s="1182"/>
      <c r="NSR340" s="1182"/>
      <c r="NSS340" s="1177"/>
      <c r="NST340" s="1182"/>
      <c r="NSU340" s="1182"/>
      <c r="NSV340" s="1182"/>
      <c r="NSW340" s="1182"/>
      <c r="NSX340" s="1182"/>
      <c r="NSY340" s="1182"/>
      <c r="NSZ340" s="1182"/>
      <c r="NTA340" s="1182"/>
      <c r="NTB340" s="1182"/>
      <c r="NTC340" s="1182"/>
      <c r="NTD340" s="1182"/>
      <c r="NTE340" s="1182"/>
      <c r="NTF340" s="1182"/>
      <c r="NTG340" s="1182"/>
      <c r="NTH340" s="1177"/>
      <c r="NTI340" s="1182"/>
      <c r="NTJ340" s="1182"/>
      <c r="NTK340" s="1182"/>
      <c r="NTL340" s="1182"/>
      <c r="NTM340" s="1182"/>
      <c r="NTN340" s="1182"/>
      <c r="NTO340" s="1182"/>
      <c r="NTP340" s="1182"/>
      <c r="NTQ340" s="1182"/>
      <c r="NTR340" s="1182"/>
      <c r="NTS340" s="1182"/>
      <c r="NTT340" s="1182"/>
      <c r="NTU340" s="1182"/>
      <c r="NTV340" s="1182"/>
      <c r="NTW340" s="1177"/>
      <c r="NTX340" s="1182"/>
      <c r="NTY340" s="1182"/>
      <c r="NTZ340" s="1182"/>
      <c r="NUA340" s="1182"/>
      <c r="NUB340" s="1182"/>
      <c r="NUC340" s="1182"/>
      <c r="NUD340" s="1182"/>
      <c r="NUE340" s="1182"/>
      <c r="NUF340" s="1182"/>
      <c r="NUG340" s="1182"/>
      <c r="NUH340" s="1182"/>
      <c r="NUI340" s="1182"/>
      <c r="NUJ340" s="1182"/>
      <c r="NUK340" s="1182"/>
      <c r="NUL340" s="1177"/>
      <c r="NUM340" s="1182"/>
      <c r="NUN340" s="1182"/>
      <c r="NUO340" s="1182"/>
      <c r="NUP340" s="1182"/>
      <c r="NUQ340" s="1182"/>
      <c r="NUR340" s="1182"/>
      <c r="NUS340" s="1182"/>
      <c r="NUT340" s="1182"/>
      <c r="NUU340" s="1182"/>
      <c r="NUV340" s="1182"/>
      <c r="NUW340" s="1182"/>
      <c r="NUX340" s="1182"/>
      <c r="NUY340" s="1182"/>
      <c r="NUZ340" s="1182"/>
      <c r="NVA340" s="1177"/>
      <c r="NVB340" s="1182"/>
      <c r="NVC340" s="1182"/>
      <c r="NVD340" s="1182"/>
      <c r="NVE340" s="1182"/>
      <c r="NVF340" s="1182"/>
      <c r="NVG340" s="1182"/>
      <c r="NVH340" s="1182"/>
      <c r="NVI340" s="1182"/>
      <c r="NVJ340" s="1182"/>
      <c r="NVK340" s="1182"/>
      <c r="NVL340" s="1182"/>
      <c r="NVM340" s="1182"/>
      <c r="NVN340" s="1182"/>
      <c r="NVO340" s="1182"/>
      <c r="NVP340" s="1177"/>
      <c r="NVQ340" s="1182"/>
      <c r="NVR340" s="1182"/>
      <c r="NVS340" s="1182"/>
      <c r="NVT340" s="1182"/>
      <c r="NVU340" s="1182"/>
      <c r="NVV340" s="1182"/>
      <c r="NVW340" s="1182"/>
      <c r="NVX340" s="1182"/>
      <c r="NVY340" s="1182"/>
      <c r="NVZ340" s="1182"/>
      <c r="NWA340" s="1182"/>
      <c r="NWB340" s="1182"/>
      <c r="NWC340" s="1182"/>
      <c r="NWD340" s="1182"/>
      <c r="NWE340" s="1177"/>
      <c r="NWF340" s="1182"/>
      <c r="NWG340" s="1182"/>
      <c r="NWH340" s="1182"/>
      <c r="NWI340" s="1182"/>
      <c r="NWJ340" s="1182"/>
      <c r="NWK340" s="1182"/>
      <c r="NWL340" s="1182"/>
      <c r="NWM340" s="1182"/>
      <c r="NWN340" s="1182"/>
      <c r="NWO340" s="1182"/>
      <c r="NWP340" s="1182"/>
      <c r="NWQ340" s="1182"/>
      <c r="NWR340" s="1182"/>
      <c r="NWS340" s="1182"/>
      <c r="NWT340" s="1177"/>
      <c r="NWU340" s="1182"/>
      <c r="NWV340" s="1182"/>
      <c r="NWW340" s="1182"/>
      <c r="NWX340" s="1182"/>
      <c r="NWY340" s="1182"/>
      <c r="NWZ340" s="1182"/>
      <c r="NXA340" s="1182"/>
      <c r="NXB340" s="1182"/>
      <c r="NXC340" s="1182"/>
      <c r="NXD340" s="1182"/>
      <c r="NXE340" s="1182"/>
      <c r="NXF340" s="1182"/>
      <c r="NXG340" s="1182"/>
      <c r="NXH340" s="1182"/>
      <c r="NXI340" s="1177"/>
      <c r="NXJ340" s="1182"/>
      <c r="NXK340" s="1182"/>
      <c r="NXL340" s="1182"/>
      <c r="NXM340" s="1182"/>
      <c r="NXN340" s="1182"/>
      <c r="NXO340" s="1182"/>
      <c r="NXP340" s="1182"/>
      <c r="NXQ340" s="1182"/>
      <c r="NXR340" s="1182"/>
      <c r="NXS340" s="1182"/>
      <c r="NXT340" s="1182"/>
      <c r="NXU340" s="1182"/>
      <c r="NXV340" s="1182"/>
      <c r="NXW340" s="1182"/>
      <c r="NXX340" s="1177"/>
      <c r="NXY340" s="1182"/>
      <c r="NXZ340" s="1182"/>
      <c r="NYA340" s="1182"/>
      <c r="NYB340" s="1182"/>
      <c r="NYC340" s="1182"/>
      <c r="NYD340" s="1182"/>
      <c r="NYE340" s="1182"/>
      <c r="NYF340" s="1182"/>
      <c r="NYG340" s="1182"/>
      <c r="NYH340" s="1182"/>
      <c r="NYI340" s="1182"/>
      <c r="NYJ340" s="1182"/>
      <c r="NYK340" s="1182"/>
      <c r="NYL340" s="1182"/>
      <c r="NYM340" s="1177"/>
      <c r="NYN340" s="1182"/>
      <c r="NYO340" s="1182"/>
      <c r="NYP340" s="1182"/>
      <c r="NYQ340" s="1182"/>
      <c r="NYR340" s="1182"/>
      <c r="NYS340" s="1182"/>
      <c r="NYT340" s="1182"/>
      <c r="NYU340" s="1182"/>
      <c r="NYV340" s="1182"/>
      <c r="NYW340" s="1182"/>
      <c r="NYX340" s="1182"/>
      <c r="NYY340" s="1182"/>
      <c r="NYZ340" s="1182"/>
      <c r="NZA340" s="1182"/>
      <c r="NZB340" s="1177"/>
      <c r="NZC340" s="1182"/>
      <c r="NZD340" s="1182"/>
      <c r="NZE340" s="1182"/>
      <c r="NZF340" s="1182"/>
      <c r="NZG340" s="1182"/>
      <c r="NZH340" s="1182"/>
      <c r="NZI340" s="1182"/>
      <c r="NZJ340" s="1182"/>
      <c r="NZK340" s="1182"/>
      <c r="NZL340" s="1182"/>
      <c r="NZM340" s="1182"/>
      <c r="NZN340" s="1182"/>
      <c r="NZO340" s="1182"/>
      <c r="NZP340" s="1182"/>
      <c r="NZQ340" s="1177"/>
      <c r="NZR340" s="1182"/>
      <c r="NZS340" s="1182"/>
      <c r="NZT340" s="1182"/>
      <c r="NZU340" s="1182"/>
      <c r="NZV340" s="1182"/>
      <c r="NZW340" s="1182"/>
      <c r="NZX340" s="1182"/>
      <c r="NZY340" s="1182"/>
      <c r="NZZ340" s="1182"/>
      <c r="OAA340" s="1182"/>
      <c r="OAB340" s="1182"/>
      <c r="OAC340" s="1182"/>
      <c r="OAD340" s="1182"/>
      <c r="OAE340" s="1182"/>
      <c r="OAF340" s="1177"/>
      <c r="OAG340" s="1182"/>
      <c r="OAH340" s="1182"/>
      <c r="OAI340" s="1182"/>
      <c r="OAJ340" s="1182"/>
      <c r="OAK340" s="1182"/>
      <c r="OAL340" s="1182"/>
      <c r="OAM340" s="1182"/>
      <c r="OAN340" s="1182"/>
      <c r="OAO340" s="1182"/>
      <c r="OAP340" s="1182"/>
      <c r="OAQ340" s="1182"/>
      <c r="OAR340" s="1182"/>
      <c r="OAS340" s="1182"/>
      <c r="OAT340" s="1182"/>
      <c r="OAU340" s="1177"/>
      <c r="OAV340" s="1182"/>
      <c r="OAW340" s="1182"/>
      <c r="OAX340" s="1182"/>
      <c r="OAY340" s="1182"/>
      <c r="OAZ340" s="1182"/>
      <c r="OBA340" s="1182"/>
      <c r="OBB340" s="1182"/>
      <c r="OBC340" s="1182"/>
      <c r="OBD340" s="1182"/>
      <c r="OBE340" s="1182"/>
      <c r="OBF340" s="1182"/>
      <c r="OBG340" s="1182"/>
      <c r="OBH340" s="1182"/>
      <c r="OBI340" s="1182"/>
      <c r="OBJ340" s="1177"/>
      <c r="OBK340" s="1182"/>
      <c r="OBL340" s="1182"/>
      <c r="OBM340" s="1182"/>
      <c r="OBN340" s="1182"/>
      <c r="OBO340" s="1182"/>
      <c r="OBP340" s="1182"/>
      <c r="OBQ340" s="1182"/>
      <c r="OBR340" s="1182"/>
      <c r="OBS340" s="1182"/>
      <c r="OBT340" s="1182"/>
      <c r="OBU340" s="1182"/>
      <c r="OBV340" s="1182"/>
      <c r="OBW340" s="1182"/>
      <c r="OBX340" s="1182"/>
      <c r="OBY340" s="1177"/>
      <c r="OBZ340" s="1182"/>
      <c r="OCA340" s="1182"/>
      <c r="OCB340" s="1182"/>
      <c r="OCC340" s="1182"/>
      <c r="OCD340" s="1182"/>
      <c r="OCE340" s="1182"/>
      <c r="OCF340" s="1182"/>
      <c r="OCG340" s="1182"/>
      <c r="OCH340" s="1182"/>
      <c r="OCI340" s="1182"/>
      <c r="OCJ340" s="1182"/>
      <c r="OCK340" s="1182"/>
      <c r="OCL340" s="1182"/>
      <c r="OCM340" s="1182"/>
      <c r="OCN340" s="1177"/>
      <c r="OCO340" s="1182"/>
      <c r="OCP340" s="1182"/>
      <c r="OCQ340" s="1182"/>
      <c r="OCR340" s="1182"/>
      <c r="OCS340" s="1182"/>
      <c r="OCT340" s="1182"/>
      <c r="OCU340" s="1182"/>
      <c r="OCV340" s="1182"/>
      <c r="OCW340" s="1182"/>
      <c r="OCX340" s="1182"/>
      <c r="OCY340" s="1182"/>
      <c r="OCZ340" s="1182"/>
      <c r="ODA340" s="1182"/>
      <c r="ODB340" s="1182"/>
      <c r="ODC340" s="1177"/>
      <c r="ODD340" s="1182"/>
      <c r="ODE340" s="1182"/>
      <c r="ODF340" s="1182"/>
      <c r="ODG340" s="1182"/>
      <c r="ODH340" s="1182"/>
      <c r="ODI340" s="1182"/>
      <c r="ODJ340" s="1182"/>
      <c r="ODK340" s="1182"/>
      <c r="ODL340" s="1182"/>
      <c r="ODM340" s="1182"/>
      <c r="ODN340" s="1182"/>
      <c r="ODO340" s="1182"/>
      <c r="ODP340" s="1182"/>
      <c r="ODQ340" s="1182"/>
      <c r="ODR340" s="1177"/>
      <c r="ODS340" s="1182"/>
      <c r="ODT340" s="1182"/>
      <c r="ODU340" s="1182"/>
      <c r="ODV340" s="1182"/>
      <c r="ODW340" s="1182"/>
      <c r="ODX340" s="1182"/>
      <c r="ODY340" s="1182"/>
      <c r="ODZ340" s="1182"/>
      <c r="OEA340" s="1182"/>
      <c r="OEB340" s="1182"/>
      <c r="OEC340" s="1182"/>
      <c r="OED340" s="1182"/>
      <c r="OEE340" s="1182"/>
      <c r="OEF340" s="1182"/>
      <c r="OEG340" s="1177"/>
      <c r="OEH340" s="1182"/>
      <c r="OEI340" s="1182"/>
      <c r="OEJ340" s="1182"/>
      <c r="OEK340" s="1182"/>
      <c r="OEL340" s="1182"/>
      <c r="OEM340" s="1182"/>
      <c r="OEN340" s="1182"/>
      <c r="OEO340" s="1182"/>
      <c r="OEP340" s="1182"/>
      <c r="OEQ340" s="1182"/>
      <c r="OER340" s="1182"/>
      <c r="OES340" s="1182"/>
      <c r="OET340" s="1182"/>
      <c r="OEU340" s="1182"/>
      <c r="OEV340" s="1177"/>
      <c r="OEW340" s="1182"/>
      <c r="OEX340" s="1182"/>
      <c r="OEY340" s="1182"/>
      <c r="OEZ340" s="1182"/>
      <c r="OFA340" s="1182"/>
      <c r="OFB340" s="1182"/>
      <c r="OFC340" s="1182"/>
      <c r="OFD340" s="1182"/>
      <c r="OFE340" s="1182"/>
      <c r="OFF340" s="1182"/>
      <c r="OFG340" s="1182"/>
      <c r="OFH340" s="1182"/>
      <c r="OFI340" s="1182"/>
      <c r="OFJ340" s="1182"/>
      <c r="OFK340" s="1177"/>
      <c r="OFL340" s="1182"/>
      <c r="OFM340" s="1182"/>
      <c r="OFN340" s="1182"/>
      <c r="OFO340" s="1182"/>
      <c r="OFP340" s="1182"/>
      <c r="OFQ340" s="1182"/>
      <c r="OFR340" s="1182"/>
      <c r="OFS340" s="1182"/>
      <c r="OFT340" s="1182"/>
      <c r="OFU340" s="1182"/>
      <c r="OFV340" s="1182"/>
      <c r="OFW340" s="1182"/>
      <c r="OFX340" s="1182"/>
      <c r="OFY340" s="1182"/>
      <c r="OFZ340" s="1177"/>
      <c r="OGA340" s="1182"/>
      <c r="OGB340" s="1182"/>
      <c r="OGC340" s="1182"/>
      <c r="OGD340" s="1182"/>
      <c r="OGE340" s="1182"/>
      <c r="OGF340" s="1182"/>
      <c r="OGG340" s="1182"/>
      <c r="OGH340" s="1182"/>
      <c r="OGI340" s="1182"/>
      <c r="OGJ340" s="1182"/>
      <c r="OGK340" s="1182"/>
      <c r="OGL340" s="1182"/>
      <c r="OGM340" s="1182"/>
      <c r="OGN340" s="1182"/>
      <c r="OGO340" s="1177"/>
      <c r="OGP340" s="1182"/>
      <c r="OGQ340" s="1182"/>
      <c r="OGR340" s="1182"/>
      <c r="OGS340" s="1182"/>
      <c r="OGT340" s="1182"/>
      <c r="OGU340" s="1182"/>
      <c r="OGV340" s="1182"/>
      <c r="OGW340" s="1182"/>
      <c r="OGX340" s="1182"/>
      <c r="OGY340" s="1182"/>
      <c r="OGZ340" s="1182"/>
      <c r="OHA340" s="1182"/>
      <c r="OHB340" s="1182"/>
      <c r="OHC340" s="1182"/>
      <c r="OHD340" s="1177"/>
      <c r="OHE340" s="1182"/>
      <c r="OHF340" s="1182"/>
      <c r="OHG340" s="1182"/>
      <c r="OHH340" s="1182"/>
      <c r="OHI340" s="1182"/>
      <c r="OHJ340" s="1182"/>
      <c r="OHK340" s="1182"/>
      <c r="OHL340" s="1182"/>
      <c r="OHM340" s="1182"/>
      <c r="OHN340" s="1182"/>
      <c r="OHO340" s="1182"/>
      <c r="OHP340" s="1182"/>
      <c r="OHQ340" s="1182"/>
      <c r="OHR340" s="1182"/>
      <c r="OHS340" s="1177"/>
      <c r="OHT340" s="1182"/>
      <c r="OHU340" s="1182"/>
      <c r="OHV340" s="1182"/>
      <c r="OHW340" s="1182"/>
      <c r="OHX340" s="1182"/>
      <c r="OHY340" s="1182"/>
      <c r="OHZ340" s="1182"/>
      <c r="OIA340" s="1182"/>
      <c r="OIB340" s="1182"/>
      <c r="OIC340" s="1182"/>
      <c r="OID340" s="1182"/>
      <c r="OIE340" s="1182"/>
      <c r="OIF340" s="1182"/>
      <c r="OIG340" s="1182"/>
      <c r="OIH340" s="1177"/>
      <c r="OII340" s="1182"/>
      <c r="OIJ340" s="1182"/>
      <c r="OIK340" s="1182"/>
      <c r="OIL340" s="1182"/>
      <c r="OIM340" s="1182"/>
      <c r="OIN340" s="1182"/>
      <c r="OIO340" s="1182"/>
      <c r="OIP340" s="1182"/>
      <c r="OIQ340" s="1182"/>
      <c r="OIR340" s="1182"/>
      <c r="OIS340" s="1182"/>
      <c r="OIT340" s="1182"/>
      <c r="OIU340" s="1182"/>
      <c r="OIV340" s="1182"/>
      <c r="OIW340" s="1177"/>
      <c r="OIX340" s="1182"/>
      <c r="OIY340" s="1182"/>
      <c r="OIZ340" s="1182"/>
      <c r="OJA340" s="1182"/>
      <c r="OJB340" s="1182"/>
      <c r="OJC340" s="1182"/>
      <c r="OJD340" s="1182"/>
      <c r="OJE340" s="1182"/>
      <c r="OJF340" s="1182"/>
      <c r="OJG340" s="1182"/>
      <c r="OJH340" s="1182"/>
      <c r="OJI340" s="1182"/>
      <c r="OJJ340" s="1182"/>
      <c r="OJK340" s="1182"/>
      <c r="OJL340" s="1177"/>
      <c r="OJM340" s="1182"/>
      <c r="OJN340" s="1182"/>
      <c r="OJO340" s="1182"/>
      <c r="OJP340" s="1182"/>
      <c r="OJQ340" s="1182"/>
      <c r="OJR340" s="1182"/>
      <c r="OJS340" s="1182"/>
      <c r="OJT340" s="1182"/>
      <c r="OJU340" s="1182"/>
      <c r="OJV340" s="1182"/>
      <c r="OJW340" s="1182"/>
      <c r="OJX340" s="1182"/>
      <c r="OJY340" s="1182"/>
      <c r="OJZ340" s="1182"/>
      <c r="OKA340" s="1177"/>
      <c r="OKB340" s="1182"/>
      <c r="OKC340" s="1182"/>
      <c r="OKD340" s="1182"/>
      <c r="OKE340" s="1182"/>
      <c r="OKF340" s="1182"/>
      <c r="OKG340" s="1182"/>
      <c r="OKH340" s="1182"/>
      <c r="OKI340" s="1182"/>
      <c r="OKJ340" s="1182"/>
      <c r="OKK340" s="1182"/>
      <c r="OKL340" s="1182"/>
      <c r="OKM340" s="1182"/>
      <c r="OKN340" s="1182"/>
      <c r="OKO340" s="1182"/>
      <c r="OKP340" s="1177"/>
      <c r="OKQ340" s="1182"/>
      <c r="OKR340" s="1182"/>
      <c r="OKS340" s="1182"/>
      <c r="OKT340" s="1182"/>
      <c r="OKU340" s="1182"/>
      <c r="OKV340" s="1182"/>
      <c r="OKW340" s="1182"/>
      <c r="OKX340" s="1182"/>
      <c r="OKY340" s="1182"/>
      <c r="OKZ340" s="1182"/>
      <c r="OLA340" s="1182"/>
      <c r="OLB340" s="1182"/>
      <c r="OLC340" s="1182"/>
      <c r="OLD340" s="1182"/>
      <c r="OLE340" s="1177"/>
      <c r="OLF340" s="1182"/>
      <c r="OLG340" s="1182"/>
      <c r="OLH340" s="1182"/>
      <c r="OLI340" s="1182"/>
      <c r="OLJ340" s="1182"/>
      <c r="OLK340" s="1182"/>
      <c r="OLL340" s="1182"/>
      <c r="OLM340" s="1182"/>
      <c r="OLN340" s="1182"/>
      <c r="OLO340" s="1182"/>
      <c r="OLP340" s="1182"/>
      <c r="OLQ340" s="1182"/>
      <c r="OLR340" s="1182"/>
      <c r="OLS340" s="1182"/>
      <c r="OLT340" s="1177"/>
      <c r="OLU340" s="1182"/>
      <c r="OLV340" s="1182"/>
      <c r="OLW340" s="1182"/>
      <c r="OLX340" s="1182"/>
      <c r="OLY340" s="1182"/>
      <c r="OLZ340" s="1182"/>
      <c r="OMA340" s="1182"/>
      <c r="OMB340" s="1182"/>
      <c r="OMC340" s="1182"/>
      <c r="OMD340" s="1182"/>
      <c r="OME340" s="1182"/>
      <c r="OMF340" s="1182"/>
      <c r="OMG340" s="1182"/>
      <c r="OMH340" s="1182"/>
      <c r="OMI340" s="1177"/>
      <c r="OMJ340" s="1182"/>
      <c r="OMK340" s="1182"/>
      <c r="OML340" s="1182"/>
      <c r="OMM340" s="1182"/>
      <c r="OMN340" s="1182"/>
      <c r="OMO340" s="1182"/>
      <c r="OMP340" s="1182"/>
      <c r="OMQ340" s="1182"/>
      <c r="OMR340" s="1182"/>
      <c r="OMS340" s="1182"/>
      <c r="OMT340" s="1182"/>
      <c r="OMU340" s="1182"/>
      <c r="OMV340" s="1182"/>
      <c r="OMW340" s="1182"/>
      <c r="OMX340" s="1177"/>
      <c r="OMY340" s="1182"/>
      <c r="OMZ340" s="1182"/>
      <c r="ONA340" s="1182"/>
      <c r="ONB340" s="1182"/>
      <c r="ONC340" s="1182"/>
      <c r="OND340" s="1182"/>
      <c r="ONE340" s="1182"/>
      <c r="ONF340" s="1182"/>
      <c r="ONG340" s="1182"/>
      <c r="ONH340" s="1182"/>
      <c r="ONI340" s="1182"/>
      <c r="ONJ340" s="1182"/>
      <c r="ONK340" s="1182"/>
      <c r="ONL340" s="1182"/>
      <c r="ONM340" s="1177"/>
      <c r="ONN340" s="1182"/>
      <c r="ONO340" s="1182"/>
      <c r="ONP340" s="1182"/>
      <c r="ONQ340" s="1182"/>
      <c r="ONR340" s="1182"/>
      <c r="ONS340" s="1182"/>
      <c r="ONT340" s="1182"/>
      <c r="ONU340" s="1182"/>
      <c r="ONV340" s="1182"/>
      <c r="ONW340" s="1182"/>
      <c r="ONX340" s="1182"/>
      <c r="ONY340" s="1182"/>
      <c r="ONZ340" s="1182"/>
      <c r="OOA340" s="1182"/>
      <c r="OOB340" s="1177"/>
      <c r="OOC340" s="1182"/>
      <c r="OOD340" s="1182"/>
      <c r="OOE340" s="1182"/>
      <c r="OOF340" s="1182"/>
      <c r="OOG340" s="1182"/>
      <c r="OOH340" s="1182"/>
      <c r="OOI340" s="1182"/>
      <c r="OOJ340" s="1182"/>
      <c r="OOK340" s="1182"/>
      <c r="OOL340" s="1182"/>
      <c r="OOM340" s="1182"/>
      <c r="OON340" s="1182"/>
      <c r="OOO340" s="1182"/>
      <c r="OOP340" s="1182"/>
      <c r="OOQ340" s="1177"/>
      <c r="OOR340" s="1182"/>
      <c r="OOS340" s="1182"/>
      <c r="OOT340" s="1182"/>
      <c r="OOU340" s="1182"/>
      <c r="OOV340" s="1182"/>
      <c r="OOW340" s="1182"/>
      <c r="OOX340" s="1182"/>
      <c r="OOY340" s="1182"/>
      <c r="OOZ340" s="1182"/>
      <c r="OPA340" s="1182"/>
      <c r="OPB340" s="1182"/>
      <c r="OPC340" s="1182"/>
      <c r="OPD340" s="1182"/>
      <c r="OPE340" s="1182"/>
      <c r="OPF340" s="1177"/>
      <c r="OPG340" s="1182"/>
      <c r="OPH340" s="1182"/>
      <c r="OPI340" s="1182"/>
      <c r="OPJ340" s="1182"/>
      <c r="OPK340" s="1182"/>
      <c r="OPL340" s="1182"/>
      <c r="OPM340" s="1182"/>
      <c r="OPN340" s="1182"/>
      <c r="OPO340" s="1182"/>
      <c r="OPP340" s="1182"/>
      <c r="OPQ340" s="1182"/>
      <c r="OPR340" s="1182"/>
      <c r="OPS340" s="1182"/>
      <c r="OPT340" s="1182"/>
      <c r="OPU340" s="1177"/>
      <c r="OPV340" s="1182"/>
      <c r="OPW340" s="1182"/>
      <c r="OPX340" s="1182"/>
      <c r="OPY340" s="1182"/>
      <c r="OPZ340" s="1182"/>
      <c r="OQA340" s="1182"/>
      <c r="OQB340" s="1182"/>
      <c r="OQC340" s="1182"/>
      <c r="OQD340" s="1182"/>
      <c r="OQE340" s="1182"/>
      <c r="OQF340" s="1182"/>
      <c r="OQG340" s="1182"/>
      <c r="OQH340" s="1182"/>
      <c r="OQI340" s="1182"/>
      <c r="OQJ340" s="1177"/>
      <c r="OQK340" s="1182"/>
      <c r="OQL340" s="1182"/>
      <c r="OQM340" s="1182"/>
      <c r="OQN340" s="1182"/>
      <c r="OQO340" s="1182"/>
      <c r="OQP340" s="1182"/>
      <c r="OQQ340" s="1182"/>
      <c r="OQR340" s="1182"/>
      <c r="OQS340" s="1182"/>
      <c r="OQT340" s="1182"/>
      <c r="OQU340" s="1182"/>
      <c r="OQV340" s="1182"/>
      <c r="OQW340" s="1182"/>
      <c r="OQX340" s="1182"/>
      <c r="OQY340" s="1177"/>
      <c r="OQZ340" s="1182"/>
      <c r="ORA340" s="1182"/>
      <c r="ORB340" s="1182"/>
      <c r="ORC340" s="1182"/>
      <c r="ORD340" s="1182"/>
      <c r="ORE340" s="1182"/>
      <c r="ORF340" s="1182"/>
      <c r="ORG340" s="1182"/>
      <c r="ORH340" s="1182"/>
      <c r="ORI340" s="1182"/>
      <c r="ORJ340" s="1182"/>
      <c r="ORK340" s="1182"/>
      <c r="ORL340" s="1182"/>
      <c r="ORM340" s="1182"/>
      <c r="ORN340" s="1177"/>
      <c r="ORO340" s="1182"/>
      <c r="ORP340" s="1182"/>
      <c r="ORQ340" s="1182"/>
      <c r="ORR340" s="1182"/>
      <c r="ORS340" s="1182"/>
      <c r="ORT340" s="1182"/>
      <c r="ORU340" s="1182"/>
      <c r="ORV340" s="1182"/>
      <c r="ORW340" s="1182"/>
      <c r="ORX340" s="1182"/>
      <c r="ORY340" s="1182"/>
      <c r="ORZ340" s="1182"/>
      <c r="OSA340" s="1182"/>
      <c r="OSB340" s="1182"/>
      <c r="OSC340" s="1177"/>
      <c r="OSD340" s="1182"/>
      <c r="OSE340" s="1182"/>
      <c r="OSF340" s="1182"/>
      <c r="OSG340" s="1182"/>
      <c r="OSH340" s="1182"/>
      <c r="OSI340" s="1182"/>
      <c r="OSJ340" s="1182"/>
      <c r="OSK340" s="1182"/>
      <c r="OSL340" s="1182"/>
      <c r="OSM340" s="1182"/>
      <c r="OSN340" s="1182"/>
      <c r="OSO340" s="1182"/>
      <c r="OSP340" s="1182"/>
      <c r="OSQ340" s="1182"/>
      <c r="OSR340" s="1177"/>
      <c r="OSS340" s="1182"/>
      <c r="OST340" s="1182"/>
      <c r="OSU340" s="1182"/>
      <c r="OSV340" s="1182"/>
      <c r="OSW340" s="1182"/>
      <c r="OSX340" s="1182"/>
      <c r="OSY340" s="1182"/>
      <c r="OSZ340" s="1182"/>
      <c r="OTA340" s="1182"/>
      <c r="OTB340" s="1182"/>
      <c r="OTC340" s="1182"/>
      <c r="OTD340" s="1182"/>
      <c r="OTE340" s="1182"/>
      <c r="OTF340" s="1182"/>
      <c r="OTG340" s="1177"/>
      <c r="OTH340" s="1182"/>
      <c r="OTI340" s="1182"/>
      <c r="OTJ340" s="1182"/>
      <c r="OTK340" s="1182"/>
      <c r="OTL340" s="1182"/>
      <c r="OTM340" s="1182"/>
      <c r="OTN340" s="1182"/>
      <c r="OTO340" s="1182"/>
      <c r="OTP340" s="1182"/>
      <c r="OTQ340" s="1182"/>
      <c r="OTR340" s="1182"/>
      <c r="OTS340" s="1182"/>
      <c r="OTT340" s="1182"/>
      <c r="OTU340" s="1182"/>
      <c r="OTV340" s="1177"/>
      <c r="OTW340" s="1182"/>
      <c r="OTX340" s="1182"/>
      <c r="OTY340" s="1182"/>
      <c r="OTZ340" s="1182"/>
      <c r="OUA340" s="1182"/>
      <c r="OUB340" s="1182"/>
      <c r="OUC340" s="1182"/>
      <c r="OUD340" s="1182"/>
      <c r="OUE340" s="1182"/>
      <c r="OUF340" s="1182"/>
      <c r="OUG340" s="1182"/>
      <c r="OUH340" s="1182"/>
      <c r="OUI340" s="1182"/>
      <c r="OUJ340" s="1182"/>
      <c r="OUK340" s="1177"/>
      <c r="OUL340" s="1182"/>
      <c r="OUM340" s="1182"/>
      <c r="OUN340" s="1182"/>
      <c r="OUO340" s="1182"/>
      <c r="OUP340" s="1182"/>
      <c r="OUQ340" s="1182"/>
      <c r="OUR340" s="1182"/>
      <c r="OUS340" s="1182"/>
      <c r="OUT340" s="1182"/>
      <c r="OUU340" s="1182"/>
      <c r="OUV340" s="1182"/>
      <c r="OUW340" s="1182"/>
      <c r="OUX340" s="1182"/>
      <c r="OUY340" s="1182"/>
      <c r="OUZ340" s="1177"/>
      <c r="OVA340" s="1182"/>
      <c r="OVB340" s="1182"/>
      <c r="OVC340" s="1182"/>
      <c r="OVD340" s="1182"/>
      <c r="OVE340" s="1182"/>
      <c r="OVF340" s="1182"/>
      <c r="OVG340" s="1182"/>
      <c r="OVH340" s="1182"/>
      <c r="OVI340" s="1182"/>
      <c r="OVJ340" s="1182"/>
      <c r="OVK340" s="1182"/>
      <c r="OVL340" s="1182"/>
      <c r="OVM340" s="1182"/>
      <c r="OVN340" s="1182"/>
      <c r="OVO340" s="1177"/>
      <c r="OVP340" s="1182"/>
      <c r="OVQ340" s="1182"/>
      <c r="OVR340" s="1182"/>
      <c r="OVS340" s="1182"/>
      <c r="OVT340" s="1182"/>
      <c r="OVU340" s="1182"/>
      <c r="OVV340" s="1182"/>
      <c r="OVW340" s="1182"/>
      <c r="OVX340" s="1182"/>
      <c r="OVY340" s="1182"/>
      <c r="OVZ340" s="1182"/>
      <c r="OWA340" s="1182"/>
      <c r="OWB340" s="1182"/>
      <c r="OWC340" s="1182"/>
      <c r="OWD340" s="1177"/>
      <c r="OWE340" s="1182"/>
      <c r="OWF340" s="1182"/>
      <c r="OWG340" s="1182"/>
      <c r="OWH340" s="1182"/>
      <c r="OWI340" s="1182"/>
      <c r="OWJ340" s="1182"/>
      <c r="OWK340" s="1182"/>
      <c r="OWL340" s="1182"/>
      <c r="OWM340" s="1182"/>
      <c r="OWN340" s="1182"/>
      <c r="OWO340" s="1182"/>
      <c r="OWP340" s="1182"/>
      <c r="OWQ340" s="1182"/>
      <c r="OWR340" s="1182"/>
      <c r="OWS340" s="1177"/>
      <c r="OWT340" s="1182"/>
      <c r="OWU340" s="1182"/>
      <c r="OWV340" s="1182"/>
      <c r="OWW340" s="1182"/>
      <c r="OWX340" s="1182"/>
      <c r="OWY340" s="1182"/>
      <c r="OWZ340" s="1182"/>
      <c r="OXA340" s="1182"/>
      <c r="OXB340" s="1182"/>
      <c r="OXC340" s="1182"/>
      <c r="OXD340" s="1182"/>
      <c r="OXE340" s="1182"/>
      <c r="OXF340" s="1182"/>
      <c r="OXG340" s="1182"/>
      <c r="OXH340" s="1177"/>
      <c r="OXI340" s="1182"/>
      <c r="OXJ340" s="1182"/>
      <c r="OXK340" s="1182"/>
      <c r="OXL340" s="1182"/>
      <c r="OXM340" s="1182"/>
      <c r="OXN340" s="1182"/>
      <c r="OXO340" s="1182"/>
      <c r="OXP340" s="1182"/>
      <c r="OXQ340" s="1182"/>
      <c r="OXR340" s="1182"/>
      <c r="OXS340" s="1182"/>
      <c r="OXT340" s="1182"/>
      <c r="OXU340" s="1182"/>
      <c r="OXV340" s="1182"/>
      <c r="OXW340" s="1177"/>
      <c r="OXX340" s="1182"/>
      <c r="OXY340" s="1182"/>
      <c r="OXZ340" s="1182"/>
      <c r="OYA340" s="1182"/>
      <c r="OYB340" s="1182"/>
      <c r="OYC340" s="1182"/>
      <c r="OYD340" s="1182"/>
      <c r="OYE340" s="1182"/>
      <c r="OYF340" s="1182"/>
      <c r="OYG340" s="1182"/>
      <c r="OYH340" s="1182"/>
      <c r="OYI340" s="1182"/>
      <c r="OYJ340" s="1182"/>
      <c r="OYK340" s="1182"/>
      <c r="OYL340" s="1177"/>
      <c r="OYM340" s="1182"/>
      <c r="OYN340" s="1182"/>
      <c r="OYO340" s="1182"/>
      <c r="OYP340" s="1182"/>
      <c r="OYQ340" s="1182"/>
      <c r="OYR340" s="1182"/>
      <c r="OYS340" s="1182"/>
      <c r="OYT340" s="1182"/>
      <c r="OYU340" s="1182"/>
      <c r="OYV340" s="1182"/>
      <c r="OYW340" s="1182"/>
      <c r="OYX340" s="1182"/>
      <c r="OYY340" s="1182"/>
      <c r="OYZ340" s="1182"/>
      <c r="OZA340" s="1177"/>
      <c r="OZB340" s="1182"/>
      <c r="OZC340" s="1182"/>
      <c r="OZD340" s="1182"/>
      <c r="OZE340" s="1182"/>
      <c r="OZF340" s="1182"/>
      <c r="OZG340" s="1182"/>
      <c r="OZH340" s="1182"/>
      <c r="OZI340" s="1182"/>
      <c r="OZJ340" s="1182"/>
      <c r="OZK340" s="1182"/>
      <c r="OZL340" s="1182"/>
      <c r="OZM340" s="1182"/>
      <c r="OZN340" s="1182"/>
      <c r="OZO340" s="1182"/>
      <c r="OZP340" s="1177"/>
      <c r="OZQ340" s="1182"/>
      <c r="OZR340" s="1182"/>
      <c r="OZS340" s="1182"/>
      <c r="OZT340" s="1182"/>
      <c r="OZU340" s="1182"/>
      <c r="OZV340" s="1182"/>
      <c r="OZW340" s="1182"/>
      <c r="OZX340" s="1182"/>
      <c r="OZY340" s="1182"/>
      <c r="OZZ340" s="1182"/>
      <c r="PAA340" s="1182"/>
      <c r="PAB340" s="1182"/>
      <c r="PAC340" s="1182"/>
      <c r="PAD340" s="1182"/>
      <c r="PAE340" s="1177"/>
      <c r="PAF340" s="1182"/>
      <c r="PAG340" s="1182"/>
      <c r="PAH340" s="1182"/>
      <c r="PAI340" s="1182"/>
      <c r="PAJ340" s="1182"/>
      <c r="PAK340" s="1182"/>
      <c r="PAL340" s="1182"/>
      <c r="PAM340" s="1182"/>
      <c r="PAN340" s="1182"/>
      <c r="PAO340" s="1182"/>
      <c r="PAP340" s="1182"/>
      <c r="PAQ340" s="1182"/>
      <c r="PAR340" s="1182"/>
      <c r="PAS340" s="1182"/>
      <c r="PAT340" s="1177"/>
      <c r="PAU340" s="1182"/>
      <c r="PAV340" s="1182"/>
      <c r="PAW340" s="1182"/>
      <c r="PAX340" s="1182"/>
      <c r="PAY340" s="1182"/>
      <c r="PAZ340" s="1182"/>
      <c r="PBA340" s="1182"/>
      <c r="PBB340" s="1182"/>
      <c r="PBC340" s="1182"/>
      <c r="PBD340" s="1182"/>
      <c r="PBE340" s="1182"/>
      <c r="PBF340" s="1182"/>
      <c r="PBG340" s="1182"/>
      <c r="PBH340" s="1182"/>
      <c r="PBI340" s="1177"/>
      <c r="PBJ340" s="1182"/>
      <c r="PBK340" s="1182"/>
      <c r="PBL340" s="1182"/>
      <c r="PBM340" s="1182"/>
      <c r="PBN340" s="1182"/>
      <c r="PBO340" s="1182"/>
      <c r="PBP340" s="1182"/>
      <c r="PBQ340" s="1182"/>
      <c r="PBR340" s="1182"/>
      <c r="PBS340" s="1182"/>
      <c r="PBT340" s="1182"/>
      <c r="PBU340" s="1182"/>
      <c r="PBV340" s="1182"/>
      <c r="PBW340" s="1182"/>
      <c r="PBX340" s="1177"/>
      <c r="PBY340" s="1182"/>
      <c r="PBZ340" s="1182"/>
      <c r="PCA340" s="1182"/>
      <c r="PCB340" s="1182"/>
      <c r="PCC340" s="1182"/>
      <c r="PCD340" s="1182"/>
      <c r="PCE340" s="1182"/>
      <c r="PCF340" s="1182"/>
      <c r="PCG340" s="1182"/>
      <c r="PCH340" s="1182"/>
      <c r="PCI340" s="1182"/>
      <c r="PCJ340" s="1182"/>
      <c r="PCK340" s="1182"/>
      <c r="PCL340" s="1182"/>
      <c r="PCM340" s="1177"/>
      <c r="PCN340" s="1182"/>
      <c r="PCO340" s="1182"/>
      <c r="PCP340" s="1182"/>
      <c r="PCQ340" s="1182"/>
      <c r="PCR340" s="1182"/>
      <c r="PCS340" s="1182"/>
      <c r="PCT340" s="1182"/>
      <c r="PCU340" s="1182"/>
      <c r="PCV340" s="1182"/>
      <c r="PCW340" s="1182"/>
      <c r="PCX340" s="1182"/>
      <c r="PCY340" s="1182"/>
      <c r="PCZ340" s="1182"/>
      <c r="PDA340" s="1182"/>
      <c r="PDB340" s="1177"/>
      <c r="PDC340" s="1182"/>
      <c r="PDD340" s="1182"/>
      <c r="PDE340" s="1182"/>
      <c r="PDF340" s="1182"/>
      <c r="PDG340" s="1182"/>
      <c r="PDH340" s="1182"/>
      <c r="PDI340" s="1182"/>
      <c r="PDJ340" s="1182"/>
      <c r="PDK340" s="1182"/>
      <c r="PDL340" s="1182"/>
      <c r="PDM340" s="1182"/>
      <c r="PDN340" s="1182"/>
      <c r="PDO340" s="1182"/>
      <c r="PDP340" s="1182"/>
      <c r="PDQ340" s="1177"/>
      <c r="PDR340" s="1182"/>
      <c r="PDS340" s="1182"/>
      <c r="PDT340" s="1182"/>
      <c r="PDU340" s="1182"/>
      <c r="PDV340" s="1182"/>
      <c r="PDW340" s="1182"/>
      <c r="PDX340" s="1182"/>
      <c r="PDY340" s="1182"/>
      <c r="PDZ340" s="1182"/>
      <c r="PEA340" s="1182"/>
      <c r="PEB340" s="1182"/>
      <c r="PEC340" s="1182"/>
      <c r="PED340" s="1182"/>
      <c r="PEE340" s="1182"/>
      <c r="PEF340" s="1177"/>
      <c r="PEG340" s="1182"/>
      <c r="PEH340" s="1182"/>
      <c r="PEI340" s="1182"/>
      <c r="PEJ340" s="1182"/>
      <c r="PEK340" s="1182"/>
      <c r="PEL340" s="1182"/>
      <c r="PEM340" s="1182"/>
      <c r="PEN340" s="1182"/>
      <c r="PEO340" s="1182"/>
      <c r="PEP340" s="1182"/>
      <c r="PEQ340" s="1182"/>
      <c r="PER340" s="1182"/>
      <c r="PES340" s="1182"/>
      <c r="PET340" s="1182"/>
      <c r="PEU340" s="1177"/>
      <c r="PEV340" s="1182"/>
      <c r="PEW340" s="1182"/>
      <c r="PEX340" s="1182"/>
      <c r="PEY340" s="1182"/>
      <c r="PEZ340" s="1182"/>
      <c r="PFA340" s="1182"/>
      <c r="PFB340" s="1182"/>
      <c r="PFC340" s="1182"/>
      <c r="PFD340" s="1182"/>
      <c r="PFE340" s="1182"/>
      <c r="PFF340" s="1182"/>
      <c r="PFG340" s="1182"/>
      <c r="PFH340" s="1182"/>
      <c r="PFI340" s="1182"/>
      <c r="PFJ340" s="1177"/>
      <c r="PFK340" s="1182"/>
      <c r="PFL340" s="1182"/>
      <c r="PFM340" s="1182"/>
      <c r="PFN340" s="1182"/>
      <c r="PFO340" s="1182"/>
      <c r="PFP340" s="1182"/>
      <c r="PFQ340" s="1182"/>
      <c r="PFR340" s="1182"/>
      <c r="PFS340" s="1182"/>
      <c r="PFT340" s="1182"/>
      <c r="PFU340" s="1182"/>
      <c r="PFV340" s="1182"/>
      <c r="PFW340" s="1182"/>
      <c r="PFX340" s="1182"/>
      <c r="PFY340" s="1177"/>
      <c r="PFZ340" s="1182"/>
      <c r="PGA340" s="1182"/>
      <c r="PGB340" s="1182"/>
      <c r="PGC340" s="1182"/>
      <c r="PGD340" s="1182"/>
      <c r="PGE340" s="1182"/>
      <c r="PGF340" s="1182"/>
      <c r="PGG340" s="1182"/>
      <c r="PGH340" s="1182"/>
      <c r="PGI340" s="1182"/>
      <c r="PGJ340" s="1182"/>
      <c r="PGK340" s="1182"/>
      <c r="PGL340" s="1182"/>
      <c r="PGM340" s="1182"/>
      <c r="PGN340" s="1177"/>
      <c r="PGO340" s="1182"/>
      <c r="PGP340" s="1182"/>
      <c r="PGQ340" s="1182"/>
      <c r="PGR340" s="1182"/>
      <c r="PGS340" s="1182"/>
      <c r="PGT340" s="1182"/>
      <c r="PGU340" s="1182"/>
      <c r="PGV340" s="1182"/>
      <c r="PGW340" s="1182"/>
      <c r="PGX340" s="1182"/>
      <c r="PGY340" s="1182"/>
      <c r="PGZ340" s="1182"/>
      <c r="PHA340" s="1182"/>
      <c r="PHB340" s="1182"/>
      <c r="PHC340" s="1177"/>
      <c r="PHD340" s="1182"/>
      <c r="PHE340" s="1182"/>
      <c r="PHF340" s="1182"/>
      <c r="PHG340" s="1182"/>
      <c r="PHH340" s="1182"/>
      <c r="PHI340" s="1182"/>
      <c r="PHJ340" s="1182"/>
      <c r="PHK340" s="1182"/>
      <c r="PHL340" s="1182"/>
      <c r="PHM340" s="1182"/>
      <c r="PHN340" s="1182"/>
      <c r="PHO340" s="1182"/>
      <c r="PHP340" s="1182"/>
      <c r="PHQ340" s="1182"/>
      <c r="PHR340" s="1177"/>
      <c r="PHS340" s="1182"/>
      <c r="PHT340" s="1182"/>
      <c r="PHU340" s="1182"/>
      <c r="PHV340" s="1182"/>
      <c r="PHW340" s="1182"/>
      <c r="PHX340" s="1182"/>
      <c r="PHY340" s="1182"/>
      <c r="PHZ340" s="1182"/>
      <c r="PIA340" s="1182"/>
      <c r="PIB340" s="1182"/>
      <c r="PIC340" s="1182"/>
      <c r="PID340" s="1182"/>
      <c r="PIE340" s="1182"/>
      <c r="PIF340" s="1182"/>
      <c r="PIG340" s="1177"/>
      <c r="PIH340" s="1182"/>
      <c r="PII340" s="1182"/>
      <c r="PIJ340" s="1182"/>
      <c r="PIK340" s="1182"/>
      <c r="PIL340" s="1182"/>
      <c r="PIM340" s="1182"/>
      <c r="PIN340" s="1182"/>
      <c r="PIO340" s="1182"/>
      <c r="PIP340" s="1182"/>
      <c r="PIQ340" s="1182"/>
      <c r="PIR340" s="1182"/>
      <c r="PIS340" s="1182"/>
      <c r="PIT340" s="1182"/>
      <c r="PIU340" s="1182"/>
      <c r="PIV340" s="1177"/>
      <c r="PIW340" s="1182"/>
      <c r="PIX340" s="1182"/>
      <c r="PIY340" s="1182"/>
      <c r="PIZ340" s="1182"/>
      <c r="PJA340" s="1182"/>
      <c r="PJB340" s="1182"/>
      <c r="PJC340" s="1182"/>
      <c r="PJD340" s="1182"/>
      <c r="PJE340" s="1182"/>
      <c r="PJF340" s="1182"/>
      <c r="PJG340" s="1182"/>
      <c r="PJH340" s="1182"/>
      <c r="PJI340" s="1182"/>
      <c r="PJJ340" s="1182"/>
      <c r="PJK340" s="1177"/>
      <c r="PJL340" s="1182"/>
      <c r="PJM340" s="1182"/>
      <c r="PJN340" s="1182"/>
      <c r="PJO340" s="1182"/>
      <c r="PJP340" s="1182"/>
      <c r="PJQ340" s="1182"/>
      <c r="PJR340" s="1182"/>
      <c r="PJS340" s="1182"/>
      <c r="PJT340" s="1182"/>
      <c r="PJU340" s="1182"/>
      <c r="PJV340" s="1182"/>
      <c r="PJW340" s="1182"/>
      <c r="PJX340" s="1182"/>
      <c r="PJY340" s="1182"/>
      <c r="PJZ340" s="1177"/>
      <c r="PKA340" s="1182"/>
      <c r="PKB340" s="1182"/>
      <c r="PKC340" s="1182"/>
      <c r="PKD340" s="1182"/>
      <c r="PKE340" s="1182"/>
      <c r="PKF340" s="1182"/>
      <c r="PKG340" s="1182"/>
      <c r="PKH340" s="1182"/>
      <c r="PKI340" s="1182"/>
      <c r="PKJ340" s="1182"/>
      <c r="PKK340" s="1182"/>
      <c r="PKL340" s="1182"/>
      <c r="PKM340" s="1182"/>
      <c r="PKN340" s="1182"/>
      <c r="PKO340" s="1177"/>
      <c r="PKP340" s="1182"/>
      <c r="PKQ340" s="1182"/>
      <c r="PKR340" s="1182"/>
      <c r="PKS340" s="1182"/>
      <c r="PKT340" s="1182"/>
      <c r="PKU340" s="1182"/>
      <c r="PKV340" s="1182"/>
      <c r="PKW340" s="1182"/>
      <c r="PKX340" s="1182"/>
      <c r="PKY340" s="1182"/>
      <c r="PKZ340" s="1182"/>
      <c r="PLA340" s="1182"/>
      <c r="PLB340" s="1182"/>
      <c r="PLC340" s="1182"/>
      <c r="PLD340" s="1177"/>
      <c r="PLE340" s="1182"/>
      <c r="PLF340" s="1182"/>
      <c r="PLG340" s="1182"/>
      <c r="PLH340" s="1182"/>
      <c r="PLI340" s="1182"/>
      <c r="PLJ340" s="1182"/>
      <c r="PLK340" s="1182"/>
      <c r="PLL340" s="1182"/>
      <c r="PLM340" s="1182"/>
      <c r="PLN340" s="1182"/>
      <c r="PLO340" s="1182"/>
      <c r="PLP340" s="1182"/>
      <c r="PLQ340" s="1182"/>
      <c r="PLR340" s="1182"/>
      <c r="PLS340" s="1177"/>
      <c r="PLT340" s="1182"/>
      <c r="PLU340" s="1182"/>
      <c r="PLV340" s="1182"/>
      <c r="PLW340" s="1182"/>
      <c r="PLX340" s="1182"/>
      <c r="PLY340" s="1182"/>
      <c r="PLZ340" s="1182"/>
      <c r="PMA340" s="1182"/>
      <c r="PMB340" s="1182"/>
      <c r="PMC340" s="1182"/>
      <c r="PMD340" s="1182"/>
      <c r="PME340" s="1182"/>
      <c r="PMF340" s="1182"/>
      <c r="PMG340" s="1182"/>
      <c r="PMH340" s="1177"/>
      <c r="PMI340" s="1182"/>
      <c r="PMJ340" s="1182"/>
      <c r="PMK340" s="1182"/>
      <c r="PML340" s="1182"/>
      <c r="PMM340" s="1182"/>
      <c r="PMN340" s="1182"/>
      <c r="PMO340" s="1182"/>
      <c r="PMP340" s="1182"/>
      <c r="PMQ340" s="1182"/>
      <c r="PMR340" s="1182"/>
      <c r="PMS340" s="1182"/>
      <c r="PMT340" s="1182"/>
      <c r="PMU340" s="1182"/>
      <c r="PMV340" s="1182"/>
      <c r="PMW340" s="1177"/>
      <c r="PMX340" s="1182"/>
      <c r="PMY340" s="1182"/>
      <c r="PMZ340" s="1182"/>
      <c r="PNA340" s="1182"/>
      <c r="PNB340" s="1182"/>
      <c r="PNC340" s="1182"/>
      <c r="PND340" s="1182"/>
      <c r="PNE340" s="1182"/>
      <c r="PNF340" s="1182"/>
      <c r="PNG340" s="1182"/>
      <c r="PNH340" s="1182"/>
      <c r="PNI340" s="1182"/>
      <c r="PNJ340" s="1182"/>
      <c r="PNK340" s="1182"/>
      <c r="PNL340" s="1177"/>
      <c r="PNM340" s="1182"/>
      <c r="PNN340" s="1182"/>
      <c r="PNO340" s="1182"/>
      <c r="PNP340" s="1182"/>
      <c r="PNQ340" s="1182"/>
      <c r="PNR340" s="1182"/>
      <c r="PNS340" s="1182"/>
      <c r="PNT340" s="1182"/>
      <c r="PNU340" s="1182"/>
      <c r="PNV340" s="1182"/>
      <c r="PNW340" s="1182"/>
      <c r="PNX340" s="1182"/>
      <c r="PNY340" s="1182"/>
      <c r="PNZ340" s="1182"/>
      <c r="POA340" s="1177"/>
      <c r="POB340" s="1182"/>
      <c r="POC340" s="1182"/>
      <c r="POD340" s="1182"/>
      <c r="POE340" s="1182"/>
      <c r="POF340" s="1182"/>
      <c r="POG340" s="1182"/>
      <c r="POH340" s="1182"/>
      <c r="POI340" s="1182"/>
      <c r="POJ340" s="1182"/>
      <c r="POK340" s="1182"/>
      <c r="POL340" s="1182"/>
      <c r="POM340" s="1182"/>
      <c r="PON340" s="1182"/>
      <c r="POO340" s="1182"/>
      <c r="POP340" s="1177"/>
      <c r="POQ340" s="1182"/>
      <c r="POR340" s="1182"/>
      <c r="POS340" s="1182"/>
      <c r="POT340" s="1182"/>
      <c r="POU340" s="1182"/>
      <c r="POV340" s="1182"/>
      <c r="POW340" s="1182"/>
      <c r="POX340" s="1182"/>
      <c r="POY340" s="1182"/>
      <c r="POZ340" s="1182"/>
      <c r="PPA340" s="1182"/>
      <c r="PPB340" s="1182"/>
      <c r="PPC340" s="1182"/>
      <c r="PPD340" s="1182"/>
      <c r="PPE340" s="1177"/>
      <c r="PPF340" s="1182"/>
      <c r="PPG340" s="1182"/>
      <c r="PPH340" s="1182"/>
      <c r="PPI340" s="1182"/>
      <c r="PPJ340" s="1182"/>
      <c r="PPK340" s="1182"/>
      <c r="PPL340" s="1182"/>
      <c r="PPM340" s="1182"/>
      <c r="PPN340" s="1182"/>
      <c r="PPO340" s="1182"/>
      <c r="PPP340" s="1182"/>
      <c r="PPQ340" s="1182"/>
      <c r="PPR340" s="1182"/>
      <c r="PPS340" s="1182"/>
      <c r="PPT340" s="1177"/>
      <c r="PPU340" s="1182"/>
      <c r="PPV340" s="1182"/>
      <c r="PPW340" s="1182"/>
      <c r="PPX340" s="1182"/>
      <c r="PPY340" s="1182"/>
      <c r="PPZ340" s="1182"/>
      <c r="PQA340" s="1182"/>
      <c r="PQB340" s="1182"/>
      <c r="PQC340" s="1182"/>
      <c r="PQD340" s="1182"/>
      <c r="PQE340" s="1182"/>
      <c r="PQF340" s="1182"/>
      <c r="PQG340" s="1182"/>
      <c r="PQH340" s="1182"/>
      <c r="PQI340" s="1177"/>
      <c r="PQJ340" s="1182"/>
      <c r="PQK340" s="1182"/>
      <c r="PQL340" s="1182"/>
      <c r="PQM340" s="1182"/>
      <c r="PQN340" s="1182"/>
      <c r="PQO340" s="1182"/>
      <c r="PQP340" s="1182"/>
      <c r="PQQ340" s="1182"/>
      <c r="PQR340" s="1182"/>
      <c r="PQS340" s="1182"/>
      <c r="PQT340" s="1182"/>
      <c r="PQU340" s="1182"/>
      <c r="PQV340" s="1182"/>
      <c r="PQW340" s="1182"/>
      <c r="PQX340" s="1177"/>
      <c r="PQY340" s="1182"/>
      <c r="PQZ340" s="1182"/>
      <c r="PRA340" s="1182"/>
      <c r="PRB340" s="1182"/>
      <c r="PRC340" s="1182"/>
      <c r="PRD340" s="1182"/>
      <c r="PRE340" s="1182"/>
      <c r="PRF340" s="1182"/>
      <c r="PRG340" s="1182"/>
      <c r="PRH340" s="1182"/>
      <c r="PRI340" s="1182"/>
      <c r="PRJ340" s="1182"/>
      <c r="PRK340" s="1182"/>
      <c r="PRL340" s="1182"/>
      <c r="PRM340" s="1177"/>
      <c r="PRN340" s="1182"/>
      <c r="PRO340" s="1182"/>
      <c r="PRP340" s="1182"/>
      <c r="PRQ340" s="1182"/>
      <c r="PRR340" s="1182"/>
      <c r="PRS340" s="1182"/>
      <c r="PRT340" s="1182"/>
      <c r="PRU340" s="1182"/>
      <c r="PRV340" s="1182"/>
      <c r="PRW340" s="1182"/>
      <c r="PRX340" s="1182"/>
      <c r="PRY340" s="1182"/>
      <c r="PRZ340" s="1182"/>
      <c r="PSA340" s="1182"/>
      <c r="PSB340" s="1177"/>
      <c r="PSC340" s="1182"/>
      <c r="PSD340" s="1182"/>
      <c r="PSE340" s="1182"/>
      <c r="PSF340" s="1182"/>
      <c r="PSG340" s="1182"/>
      <c r="PSH340" s="1182"/>
      <c r="PSI340" s="1182"/>
      <c r="PSJ340" s="1182"/>
      <c r="PSK340" s="1182"/>
      <c r="PSL340" s="1182"/>
      <c r="PSM340" s="1182"/>
      <c r="PSN340" s="1182"/>
      <c r="PSO340" s="1182"/>
      <c r="PSP340" s="1182"/>
      <c r="PSQ340" s="1177"/>
      <c r="PSR340" s="1182"/>
      <c r="PSS340" s="1182"/>
      <c r="PST340" s="1182"/>
      <c r="PSU340" s="1182"/>
      <c r="PSV340" s="1182"/>
      <c r="PSW340" s="1182"/>
      <c r="PSX340" s="1182"/>
      <c r="PSY340" s="1182"/>
      <c r="PSZ340" s="1182"/>
      <c r="PTA340" s="1182"/>
      <c r="PTB340" s="1182"/>
      <c r="PTC340" s="1182"/>
      <c r="PTD340" s="1182"/>
      <c r="PTE340" s="1182"/>
      <c r="PTF340" s="1177"/>
      <c r="PTG340" s="1182"/>
      <c r="PTH340" s="1182"/>
      <c r="PTI340" s="1182"/>
      <c r="PTJ340" s="1182"/>
      <c r="PTK340" s="1182"/>
      <c r="PTL340" s="1182"/>
      <c r="PTM340" s="1182"/>
      <c r="PTN340" s="1182"/>
      <c r="PTO340" s="1182"/>
      <c r="PTP340" s="1182"/>
      <c r="PTQ340" s="1182"/>
      <c r="PTR340" s="1182"/>
      <c r="PTS340" s="1182"/>
      <c r="PTT340" s="1182"/>
      <c r="PTU340" s="1177"/>
      <c r="PTV340" s="1182"/>
      <c r="PTW340" s="1182"/>
      <c r="PTX340" s="1182"/>
      <c r="PTY340" s="1182"/>
      <c r="PTZ340" s="1182"/>
      <c r="PUA340" s="1182"/>
      <c r="PUB340" s="1182"/>
      <c r="PUC340" s="1182"/>
      <c r="PUD340" s="1182"/>
      <c r="PUE340" s="1182"/>
      <c r="PUF340" s="1182"/>
      <c r="PUG340" s="1182"/>
      <c r="PUH340" s="1182"/>
      <c r="PUI340" s="1182"/>
      <c r="PUJ340" s="1177"/>
      <c r="PUK340" s="1182"/>
      <c r="PUL340" s="1182"/>
      <c r="PUM340" s="1182"/>
      <c r="PUN340" s="1182"/>
      <c r="PUO340" s="1182"/>
      <c r="PUP340" s="1182"/>
      <c r="PUQ340" s="1182"/>
      <c r="PUR340" s="1182"/>
      <c r="PUS340" s="1182"/>
      <c r="PUT340" s="1182"/>
      <c r="PUU340" s="1182"/>
      <c r="PUV340" s="1182"/>
      <c r="PUW340" s="1182"/>
      <c r="PUX340" s="1182"/>
      <c r="PUY340" s="1177"/>
      <c r="PUZ340" s="1182"/>
      <c r="PVA340" s="1182"/>
      <c r="PVB340" s="1182"/>
      <c r="PVC340" s="1182"/>
      <c r="PVD340" s="1182"/>
      <c r="PVE340" s="1182"/>
      <c r="PVF340" s="1182"/>
      <c r="PVG340" s="1182"/>
      <c r="PVH340" s="1182"/>
      <c r="PVI340" s="1182"/>
      <c r="PVJ340" s="1182"/>
      <c r="PVK340" s="1182"/>
      <c r="PVL340" s="1182"/>
      <c r="PVM340" s="1182"/>
      <c r="PVN340" s="1177"/>
      <c r="PVO340" s="1182"/>
      <c r="PVP340" s="1182"/>
      <c r="PVQ340" s="1182"/>
      <c r="PVR340" s="1182"/>
      <c r="PVS340" s="1182"/>
      <c r="PVT340" s="1182"/>
      <c r="PVU340" s="1182"/>
      <c r="PVV340" s="1182"/>
      <c r="PVW340" s="1182"/>
      <c r="PVX340" s="1182"/>
      <c r="PVY340" s="1182"/>
      <c r="PVZ340" s="1182"/>
      <c r="PWA340" s="1182"/>
      <c r="PWB340" s="1182"/>
      <c r="PWC340" s="1177"/>
      <c r="PWD340" s="1182"/>
      <c r="PWE340" s="1182"/>
      <c r="PWF340" s="1182"/>
      <c r="PWG340" s="1182"/>
      <c r="PWH340" s="1182"/>
      <c r="PWI340" s="1182"/>
      <c r="PWJ340" s="1182"/>
      <c r="PWK340" s="1182"/>
      <c r="PWL340" s="1182"/>
      <c r="PWM340" s="1182"/>
      <c r="PWN340" s="1182"/>
      <c r="PWO340" s="1182"/>
      <c r="PWP340" s="1182"/>
      <c r="PWQ340" s="1182"/>
      <c r="PWR340" s="1177"/>
      <c r="PWS340" s="1182"/>
      <c r="PWT340" s="1182"/>
      <c r="PWU340" s="1182"/>
      <c r="PWV340" s="1182"/>
      <c r="PWW340" s="1182"/>
      <c r="PWX340" s="1182"/>
      <c r="PWY340" s="1182"/>
      <c r="PWZ340" s="1182"/>
      <c r="PXA340" s="1182"/>
      <c r="PXB340" s="1182"/>
      <c r="PXC340" s="1182"/>
      <c r="PXD340" s="1182"/>
      <c r="PXE340" s="1182"/>
      <c r="PXF340" s="1182"/>
      <c r="PXG340" s="1177"/>
      <c r="PXH340" s="1182"/>
      <c r="PXI340" s="1182"/>
      <c r="PXJ340" s="1182"/>
      <c r="PXK340" s="1182"/>
      <c r="PXL340" s="1182"/>
      <c r="PXM340" s="1182"/>
      <c r="PXN340" s="1182"/>
      <c r="PXO340" s="1182"/>
      <c r="PXP340" s="1182"/>
      <c r="PXQ340" s="1182"/>
      <c r="PXR340" s="1182"/>
      <c r="PXS340" s="1182"/>
      <c r="PXT340" s="1182"/>
      <c r="PXU340" s="1182"/>
      <c r="PXV340" s="1177"/>
      <c r="PXW340" s="1182"/>
      <c r="PXX340" s="1182"/>
      <c r="PXY340" s="1182"/>
      <c r="PXZ340" s="1182"/>
      <c r="PYA340" s="1182"/>
      <c r="PYB340" s="1182"/>
      <c r="PYC340" s="1182"/>
      <c r="PYD340" s="1182"/>
      <c r="PYE340" s="1182"/>
      <c r="PYF340" s="1182"/>
      <c r="PYG340" s="1182"/>
      <c r="PYH340" s="1182"/>
      <c r="PYI340" s="1182"/>
      <c r="PYJ340" s="1182"/>
      <c r="PYK340" s="1177"/>
      <c r="PYL340" s="1182"/>
      <c r="PYM340" s="1182"/>
      <c r="PYN340" s="1182"/>
      <c r="PYO340" s="1182"/>
      <c r="PYP340" s="1182"/>
      <c r="PYQ340" s="1182"/>
      <c r="PYR340" s="1182"/>
      <c r="PYS340" s="1182"/>
      <c r="PYT340" s="1182"/>
      <c r="PYU340" s="1182"/>
      <c r="PYV340" s="1182"/>
      <c r="PYW340" s="1182"/>
      <c r="PYX340" s="1182"/>
      <c r="PYY340" s="1182"/>
      <c r="PYZ340" s="1177"/>
      <c r="PZA340" s="1182"/>
      <c r="PZB340" s="1182"/>
      <c r="PZC340" s="1182"/>
      <c r="PZD340" s="1182"/>
      <c r="PZE340" s="1182"/>
      <c r="PZF340" s="1182"/>
      <c r="PZG340" s="1182"/>
      <c r="PZH340" s="1182"/>
      <c r="PZI340" s="1182"/>
      <c r="PZJ340" s="1182"/>
      <c r="PZK340" s="1182"/>
      <c r="PZL340" s="1182"/>
      <c r="PZM340" s="1182"/>
      <c r="PZN340" s="1182"/>
      <c r="PZO340" s="1177"/>
      <c r="PZP340" s="1182"/>
      <c r="PZQ340" s="1182"/>
      <c r="PZR340" s="1182"/>
      <c r="PZS340" s="1182"/>
      <c r="PZT340" s="1182"/>
      <c r="PZU340" s="1182"/>
      <c r="PZV340" s="1182"/>
      <c r="PZW340" s="1182"/>
      <c r="PZX340" s="1182"/>
      <c r="PZY340" s="1182"/>
      <c r="PZZ340" s="1182"/>
      <c r="QAA340" s="1182"/>
      <c r="QAB340" s="1182"/>
      <c r="QAC340" s="1182"/>
      <c r="QAD340" s="1177"/>
      <c r="QAE340" s="1182"/>
      <c r="QAF340" s="1182"/>
      <c r="QAG340" s="1182"/>
      <c r="QAH340" s="1182"/>
      <c r="QAI340" s="1182"/>
      <c r="QAJ340" s="1182"/>
      <c r="QAK340" s="1182"/>
      <c r="QAL340" s="1182"/>
      <c r="QAM340" s="1182"/>
      <c r="QAN340" s="1182"/>
      <c r="QAO340" s="1182"/>
      <c r="QAP340" s="1182"/>
      <c r="QAQ340" s="1182"/>
      <c r="QAR340" s="1182"/>
      <c r="QAS340" s="1177"/>
      <c r="QAT340" s="1182"/>
      <c r="QAU340" s="1182"/>
      <c r="QAV340" s="1182"/>
      <c r="QAW340" s="1182"/>
      <c r="QAX340" s="1182"/>
      <c r="QAY340" s="1182"/>
      <c r="QAZ340" s="1182"/>
      <c r="QBA340" s="1182"/>
      <c r="QBB340" s="1182"/>
      <c r="QBC340" s="1182"/>
      <c r="QBD340" s="1182"/>
      <c r="QBE340" s="1182"/>
      <c r="QBF340" s="1182"/>
      <c r="QBG340" s="1182"/>
      <c r="QBH340" s="1177"/>
      <c r="QBI340" s="1182"/>
      <c r="QBJ340" s="1182"/>
      <c r="QBK340" s="1182"/>
      <c r="QBL340" s="1182"/>
      <c r="QBM340" s="1182"/>
      <c r="QBN340" s="1182"/>
      <c r="QBO340" s="1182"/>
      <c r="QBP340" s="1182"/>
      <c r="QBQ340" s="1182"/>
      <c r="QBR340" s="1182"/>
      <c r="QBS340" s="1182"/>
      <c r="QBT340" s="1182"/>
      <c r="QBU340" s="1182"/>
      <c r="QBV340" s="1182"/>
      <c r="QBW340" s="1177"/>
      <c r="QBX340" s="1182"/>
      <c r="QBY340" s="1182"/>
      <c r="QBZ340" s="1182"/>
      <c r="QCA340" s="1182"/>
      <c r="QCB340" s="1182"/>
      <c r="QCC340" s="1182"/>
      <c r="QCD340" s="1182"/>
      <c r="QCE340" s="1182"/>
      <c r="QCF340" s="1182"/>
      <c r="QCG340" s="1182"/>
      <c r="QCH340" s="1182"/>
      <c r="QCI340" s="1182"/>
      <c r="QCJ340" s="1182"/>
      <c r="QCK340" s="1182"/>
      <c r="QCL340" s="1177"/>
      <c r="QCM340" s="1182"/>
      <c r="QCN340" s="1182"/>
      <c r="QCO340" s="1182"/>
      <c r="QCP340" s="1182"/>
      <c r="QCQ340" s="1182"/>
      <c r="QCR340" s="1182"/>
      <c r="QCS340" s="1182"/>
      <c r="QCT340" s="1182"/>
      <c r="QCU340" s="1182"/>
      <c r="QCV340" s="1182"/>
      <c r="QCW340" s="1182"/>
      <c r="QCX340" s="1182"/>
      <c r="QCY340" s="1182"/>
      <c r="QCZ340" s="1182"/>
      <c r="QDA340" s="1177"/>
      <c r="QDB340" s="1182"/>
      <c r="QDC340" s="1182"/>
      <c r="QDD340" s="1182"/>
      <c r="QDE340" s="1182"/>
      <c r="QDF340" s="1182"/>
      <c r="QDG340" s="1182"/>
      <c r="QDH340" s="1182"/>
      <c r="QDI340" s="1182"/>
      <c r="QDJ340" s="1182"/>
      <c r="QDK340" s="1182"/>
      <c r="QDL340" s="1182"/>
      <c r="QDM340" s="1182"/>
      <c r="QDN340" s="1182"/>
      <c r="QDO340" s="1182"/>
      <c r="QDP340" s="1177"/>
      <c r="QDQ340" s="1182"/>
      <c r="QDR340" s="1182"/>
      <c r="QDS340" s="1182"/>
      <c r="QDT340" s="1182"/>
      <c r="QDU340" s="1182"/>
      <c r="QDV340" s="1182"/>
      <c r="QDW340" s="1182"/>
      <c r="QDX340" s="1182"/>
      <c r="QDY340" s="1182"/>
      <c r="QDZ340" s="1182"/>
      <c r="QEA340" s="1182"/>
      <c r="QEB340" s="1182"/>
      <c r="QEC340" s="1182"/>
      <c r="QED340" s="1182"/>
      <c r="QEE340" s="1177"/>
      <c r="QEF340" s="1182"/>
      <c r="QEG340" s="1182"/>
      <c r="QEH340" s="1182"/>
      <c r="QEI340" s="1182"/>
      <c r="QEJ340" s="1182"/>
      <c r="QEK340" s="1182"/>
      <c r="QEL340" s="1182"/>
      <c r="QEM340" s="1182"/>
      <c r="QEN340" s="1182"/>
      <c r="QEO340" s="1182"/>
      <c r="QEP340" s="1182"/>
      <c r="QEQ340" s="1182"/>
      <c r="QER340" s="1182"/>
      <c r="QES340" s="1182"/>
      <c r="QET340" s="1177"/>
      <c r="QEU340" s="1182"/>
      <c r="QEV340" s="1182"/>
      <c r="QEW340" s="1182"/>
      <c r="QEX340" s="1182"/>
      <c r="QEY340" s="1182"/>
      <c r="QEZ340" s="1182"/>
      <c r="QFA340" s="1182"/>
      <c r="QFB340" s="1182"/>
      <c r="QFC340" s="1182"/>
      <c r="QFD340" s="1182"/>
      <c r="QFE340" s="1182"/>
      <c r="QFF340" s="1182"/>
      <c r="QFG340" s="1182"/>
      <c r="QFH340" s="1182"/>
      <c r="QFI340" s="1177"/>
      <c r="QFJ340" s="1182"/>
      <c r="QFK340" s="1182"/>
      <c r="QFL340" s="1182"/>
      <c r="QFM340" s="1182"/>
      <c r="QFN340" s="1182"/>
      <c r="QFO340" s="1182"/>
      <c r="QFP340" s="1182"/>
      <c r="QFQ340" s="1182"/>
      <c r="QFR340" s="1182"/>
      <c r="QFS340" s="1182"/>
      <c r="QFT340" s="1182"/>
      <c r="QFU340" s="1182"/>
      <c r="QFV340" s="1182"/>
      <c r="QFW340" s="1182"/>
      <c r="QFX340" s="1177"/>
      <c r="QFY340" s="1182"/>
      <c r="QFZ340" s="1182"/>
      <c r="QGA340" s="1182"/>
      <c r="QGB340" s="1182"/>
      <c r="QGC340" s="1182"/>
      <c r="QGD340" s="1182"/>
      <c r="QGE340" s="1182"/>
      <c r="QGF340" s="1182"/>
      <c r="QGG340" s="1182"/>
      <c r="QGH340" s="1182"/>
      <c r="QGI340" s="1182"/>
      <c r="QGJ340" s="1182"/>
      <c r="QGK340" s="1182"/>
      <c r="QGL340" s="1182"/>
      <c r="QGM340" s="1177"/>
      <c r="QGN340" s="1182"/>
      <c r="QGO340" s="1182"/>
      <c r="QGP340" s="1182"/>
      <c r="QGQ340" s="1182"/>
      <c r="QGR340" s="1182"/>
      <c r="QGS340" s="1182"/>
      <c r="QGT340" s="1182"/>
      <c r="QGU340" s="1182"/>
      <c r="QGV340" s="1182"/>
      <c r="QGW340" s="1182"/>
      <c r="QGX340" s="1182"/>
      <c r="QGY340" s="1182"/>
      <c r="QGZ340" s="1182"/>
      <c r="QHA340" s="1182"/>
      <c r="QHB340" s="1177"/>
      <c r="QHC340" s="1182"/>
      <c r="QHD340" s="1182"/>
      <c r="QHE340" s="1182"/>
      <c r="QHF340" s="1182"/>
      <c r="QHG340" s="1182"/>
      <c r="QHH340" s="1182"/>
      <c r="QHI340" s="1182"/>
      <c r="QHJ340" s="1182"/>
      <c r="QHK340" s="1182"/>
      <c r="QHL340" s="1182"/>
      <c r="QHM340" s="1182"/>
      <c r="QHN340" s="1182"/>
      <c r="QHO340" s="1182"/>
      <c r="QHP340" s="1182"/>
      <c r="QHQ340" s="1177"/>
      <c r="QHR340" s="1182"/>
      <c r="QHS340" s="1182"/>
      <c r="QHT340" s="1182"/>
      <c r="QHU340" s="1182"/>
      <c r="QHV340" s="1182"/>
      <c r="QHW340" s="1182"/>
      <c r="QHX340" s="1182"/>
      <c r="QHY340" s="1182"/>
      <c r="QHZ340" s="1182"/>
      <c r="QIA340" s="1182"/>
      <c r="QIB340" s="1182"/>
      <c r="QIC340" s="1182"/>
      <c r="QID340" s="1182"/>
      <c r="QIE340" s="1182"/>
      <c r="QIF340" s="1177"/>
      <c r="QIG340" s="1182"/>
      <c r="QIH340" s="1182"/>
      <c r="QII340" s="1182"/>
      <c r="QIJ340" s="1182"/>
      <c r="QIK340" s="1182"/>
      <c r="QIL340" s="1182"/>
      <c r="QIM340" s="1182"/>
      <c r="QIN340" s="1182"/>
      <c r="QIO340" s="1182"/>
      <c r="QIP340" s="1182"/>
      <c r="QIQ340" s="1182"/>
      <c r="QIR340" s="1182"/>
      <c r="QIS340" s="1182"/>
      <c r="QIT340" s="1182"/>
      <c r="QIU340" s="1177"/>
      <c r="QIV340" s="1182"/>
      <c r="QIW340" s="1182"/>
      <c r="QIX340" s="1182"/>
      <c r="QIY340" s="1182"/>
      <c r="QIZ340" s="1182"/>
      <c r="QJA340" s="1182"/>
      <c r="QJB340" s="1182"/>
      <c r="QJC340" s="1182"/>
      <c r="QJD340" s="1182"/>
      <c r="QJE340" s="1182"/>
      <c r="QJF340" s="1182"/>
      <c r="QJG340" s="1182"/>
      <c r="QJH340" s="1182"/>
      <c r="QJI340" s="1182"/>
      <c r="QJJ340" s="1177"/>
      <c r="QJK340" s="1182"/>
      <c r="QJL340" s="1182"/>
      <c r="QJM340" s="1182"/>
      <c r="QJN340" s="1182"/>
      <c r="QJO340" s="1182"/>
      <c r="QJP340" s="1182"/>
      <c r="QJQ340" s="1182"/>
      <c r="QJR340" s="1182"/>
      <c r="QJS340" s="1182"/>
      <c r="QJT340" s="1182"/>
      <c r="QJU340" s="1182"/>
      <c r="QJV340" s="1182"/>
      <c r="QJW340" s="1182"/>
      <c r="QJX340" s="1182"/>
      <c r="QJY340" s="1177"/>
      <c r="QJZ340" s="1182"/>
      <c r="QKA340" s="1182"/>
      <c r="QKB340" s="1182"/>
      <c r="QKC340" s="1182"/>
      <c r="QKD340" s="1182"/>
      <c r="QKE340" s="1182"/>
      <c r="QKF340" s="1182"/>
      <c r="QKG340" s="1182"/>
      <c r="QKH340" s="1182"/>
      <c r="QKI340" s="1182"/>
      <c r="QKJ340" s="1182"/>
      <c r="QKK340" s="1182"/>
      <c r="QKL340" s="1182"/>
      <c r="QKM340" s="1182"/>
      <c r="QKN340" s="1177"/>
      <c r="QKO340" s="1182"/>
      <c r="QKP340" s="1182"/>
      <c r="QKQ340" s="1182"/>
      <c r="QKR340" s="1182"/>
      <c r="QKS340" s="1182"/>
      <c r="QKT340" s="1182"/>
      <c r="QKU340" s="1182"/>
      <c r="QKV340" s="1182"/>
      <c r="QKW340" s="1182"/>
      <c r="QKX340" s="1182"/>
      <c r="QKY340" s="1182"/>
      <c r="QKZ340" s="1182"/>
      <c r="QLA340" s="1182"/>
      <c r="QLB340" s="1182"/>
      <c r="QLC340" s="1177"/>
      <c r="QLD340" s="1182"/>
      <c r="QLE340" s="1182"/>
      <c r="QLF340" s="1182"/>
      <c r="QLG340" s="1182"/>
      <c r="QLH340" s="1182"/>
      <c r="QLI340" s="1182"/>
      <c r="QLJ340" s="1182"/>
      <c r="QLK340" s="1182"/>
      <c r="QLL340" s="1182"/>
      <c r="QLM340" s="1182"/>
      <c r="QLN340" s="1182"/>
      <c r="QLO340" s="1182"/>
      <c r="QLP340" s="1182"/>
      <c r="QLQ340" s="1182"/>
      <c r="QLR340" s="1177"/>
      <c r="QLS340" s="1182"/>
      <c r="QLT340" s="1182"/>
      <c r="QLU340" s="1182"/>
      <c r="QLV340" s="1182"/>
      <c r="QLW340" s="1182"/>
      <c r="QLX340" s="1182"/>
      <c r="QLY340" s="1182"/>
      <c r="QLZ340" s="1182"/>
      <c r="QMA340" s="1182"/>
      <c r="QMB340" s="1182"/>
      <c r="QMC340" s="1182"/>
      <c r="QMD340" s="1182"/>
      <c r="QME340" s="1182"/>
      <c r="QMF340" s="1182"/>
      <c r="QMG340" s="1177"/>
      <c r="QMH340" s="1182"/>
      <c r="QMI340" s="1182"/>
      <c r="QMJ340" s="1182"/>
      <c r="QMK340" s="1182"/>
      <c r="QML340" s="1182"/>
      <c r="QMM340" s="1182"/>
      <c r="QMN340" s="1182"/>
      <c r="QMO340" s="1182"/>
      <c r="QMP340" s="1182"/>
      <c r="QMQ340" s="1182"/>
      <c r="QMR340" s="1182"/>
      <c r="QMS340" s="1182"/>
      <c r="QMT340" s="1182"/>
      <c r="QMU340" s="1182"/>
      <c r="QMV340" s="1177"/>
      <c r="QMW340" s="1182"/>
      <c r="QMX340" s="1182"/>
      <c r="QMY340" s="1182"/>
      <c r="QMZ340" s="1182"/>
      <c r="QNA340" s="1182"/>
      <c r="QNB340" s="1182"/>
      <c r="QNC340" s="1182"/>
      <c r="QND340" s="1182"/>
      <c r="QNE340" s="1182"/>
      <c r="QNF340" s="1182"/>
      <c r="QNG340" s="1182"/>
      <c r="QNH340" s="1182"/>
      <c r="QNI340" s="1182"/>
      <c r="QNJ340" s="1182"/>
      <c r="QNK340" s="1177"/>
      <c r="QNL340" s="1182"/>
      <c r="QNM340" s="1182"/>
      <c r="QNN340" s="1182"/>
      <c r="QNO340" s="1182"/>
      <c r="QNP340" s="1182"/>
      <c r="QNQ340" s="1182"/>
      <c r="QNR340" s="1182"/>
      <c r="QNS340" s="1182"/>
      <c r="QNT340" s="1182"/>
      <c r="QNU340" s="1182"/>
      <c r="QNV340" s="1182"/>
      <c r="QNW340" s="1182"/>
      <c r="QNX340" s="1182"/>
      <c r="QNY340" s="1182"/>
      <c r="QNZ340" s="1177"/>
      <c r="QOA340" s="1182"/>
      <c r="QOB340" s="1182"/>
      <c r="QOC340" s="1182"/>
      <c r="QOD340" s="1182"/>
      <c r="QOE340" s="1182"/>
      <c r="QOF340" s="1182"/>
      <c r="QOG340" s="1182"/>
      <c r="QOH340" s="1182"/>
      <c r="QOI340" s="1182"/>
      <c r="QOJ340" s="1182"/>
      <c r="QOK340" s="1182"/>
      <c r="QOL340" s="1182"/>
      <c r="QOM340" s="1182"/>
      <c r="QON340" s="1182"/>
      <c r="QOO340" s="1177"/>
      <c r="QOP340" s="1182"/>
      <c r="QOQ340" s="1182"/>
      <c r="QOR340" s="1182"/>
      <c r="QOS340" s="1182"/>
      <c r="QOT340" s="1182"/>
      <c r="QOU340" s="1182"/>
      <c r="QOV340" s="1182"/>
      <c r="QOW340" s="1182"/>
      <c r="QOX340" s="1182"/>
      <c r="QOY340" s="1182"/>
      <c r="QOZ340" s="1182"/>
      <c r="QPA340" s="1182"/>
      <c r="QPB340" s="1182"/>
      <c r="QPC340" s="1182"/>
      <c r="QPD340" s="1177"/>
      <c r="QPE340" s="1182"/>
      <c r="QPF340" s="1182"/>
      <c r="QPG340" s="1182"/>
      <c r="QPH340" s="1182"/>
      <c r="QPI340" s="1182"/>
      <c r="QPJ340" s="1182"/>
      <c r="QPK340" s="1182"/>
      <c r="QPL340" s="1182"/>
      <c r="QPM340" s="1182"/>
      <c r="QPN340" s="1182"/>
      <c r="QPO340" s="1182"/>
      <c r="QPP340" s="1182"/>
      <c r="QPQ340" s="1182"/>
      <c r="QPR340" s="1182"/>
      <c r="QPS340" s="1177"/>
      <c r="QPT340" s="1182"/>
      <c r="QPU340" s="1182"/>
      <c r="QPV340" s="1182"/>
      <c r="QPW340" s="1182"/>
      <c r="QPX340" s="1182"/>
      <c r="QPY340" s="1182"/>
      <c r="QPZ340" s="1182"/>
      <c r="QQA340" s="1182"/>
      <c r="QQB340" s="1182"/>
      <c r="QQC340" s="1182"/>
      <c r="QQD340" s="1182"/>
      <c r="QQE340" s="1182"/>
      <c r="QQF340" s="1182"/>
      <c r="QQG340" s="1182"/>
      <c r="QQH340" s="1177"/>
      <c r="QQI340" s="1182"/>
      <c r="QQJ340" s="1182"/>
      <c r="QQK340" s="1182"/>
      <c r="QQL340" s="1182"/>
      <c r="QQM340" s="1182"/>
      <c r="QQN340" s="1182"/>
      <c r="QQO340" s="1182"/>
      <c r="QQP340" s="1182"/>
      <c r="QQQ340" s="1182"/>
      <c r="QQR340" s="1182"/>
      <c r="QQS340" s="1182"/>
      <c r="QQT340" s="1182"/>
      <c r="QQU340" s="1182"/>
      <c r="QQV340" s="1182"/>
      <c r="QQW340" s="1177"/>
      <c r="QQX340" s="1182"/>
      <c r="QQY340" s="1182"/>
      <c r="QQZ340" s="1182"/>
      <c r="QRA340" s="1182"/>
      <c r="QRB340" s="1182"/>
      <c r="QRC340" s="1182"/>
      <c r="QRD340" s="1182"/>
      <c r="QRE340" s="1182"/>
      <c r="QRF340" s="1182"/>
      <c r="QRG340" s="1182"/>
      <c r="QRH340" s="1182"/>
      <c r="QRI340" s="1182"/>
      <c r="QRJ340" s="1182"/>
      <c r="QRK340" s="1182"/>
      <c r="QRL340" s="1177"/>
      <c r="QRM340" s="1182"/>
      <c r="QRN340" s="1182"/>
      <c r="QRO340" s="1182"/>
      <c r="QRP340" s="1182"/>
      <c r="QRQ340" s="1182"/>
      <c r="QRR340" s="1182"/>
      <c r="QRS340" s="1182"/>
      <c r="QRT340" s="1182"/>
      <c r="QRU340" s="1182"/>
      <c r="QRV340" s="1182"/>
      <c r="QRW340" s="1182"/>
      <c r="QRX340" s="1182"/>
      <c r="QRY340" s="1182"/>
      <c r="QRZ340" s="1182"/>
      <c r="QSA340" s="1177"/>
      <c r="QSB340" s="1182"/>
      <c r="QSC340" s="1182"/>
      <c r="QSD340" s="1182"/>
      <c r="QSE340" s="1182"/>
      <c r="QSF340" s="1182"/>
      <c r="QSG340" s="1182"/>
      <c r="QSH340" s="1182"/>
      <c r="QSI340" s="1182"/>
      <c r="QSJ340" s="1182"/>
      <c r="QSK340" s="1182"/>
      <c r="QSL340" s="1182"/>
      <c r="QSM340" s="1182"/>
      <c r="QSN340" s="1182"/>
      <c r="QSO340" s="1182"/>
      <c r="QSP340" s="1177"/>
      <c r="QSQ340" s="1182"/>
      <c r="QSR340" s="1182"/>
      <c r="QSS340" s="1182"/>
      <c r="QST340" s="1182"/>
      <c r="QSU340" s="1182"/>
      <c r="QSV340" s="1182"/>
      <c r="QSW340" s="1182"/>
      <c r="QSX340" s="1182"/>
      <c r="QSY340" s="1182"/>
      <c r="QSZ340" s="1182"/>
      <c r="QTA340" s="1182"/>
      <c r="QTB340" s="1182"/>
      <c r="QTC340" s="1182"/>
      <c r="QTD340" s="1182"/>
      <c r="QTE340" s="1177"/>
      <c r="QTF340" s="1182"/>
      <c r="QTG340" s="1182"/>
      <c r="QTH340" s="1182"/>
      <c r="QTI340" s="1182"/>
      <c r="QTJ340" s="1182"/>
      <c r="QTK340" s="1182"/>
      <c r="QTL340" s="1182"/>
      <c r="QTM340" s="1182"/>
      <c r="QTN340" s="1182"/>
      <c r="QTO340" s="1182"/>
      <c r="QTP340" s="1182"/>
      <c r="QTQ340" s="1182"/>
      <c r="QTR340" s="1182"/>
      <c r="QTS340" s="1182"/>
      <c r="QTT340" s="1177"/>
      <c r="QTU340" s="1182"/>
      <c r="QTV340" s="1182"/>
      <c r="QTW340" s="1182"/>
      <c r="QTX340" s="1182"/>
      <c r="QTY340" s="1182"/>
      <c r="QTZ340" s="1182"/>
      <c r="QUA340" s="1182"/>
      <c r="QUB340" s="1182"/>
      <c r="QUC340" s="1182"/>
      <c r="QUD340" s="1182"/>
      <c r="QUE340" s="1182"/>
      <c r="QUF340" s="1182"/>
      <c r="QUG340" s="1182"/>
      <c r="QUH340" s="1182"/>
      <c r="QUI340" s="1177"/>
      <c r="QUJ340" s="1182"/>
      <c r="QUK340" s="1182"/>
      <c r="QUL340" s="1182"/>
      <c r="QUM340" s="1182"/>
      <c r="QUN340" s="1182"/>
      <c r="QUO340" s="1182"/>
      <c r="QUP340" s="1182"/>
      <c r="QUQ340" s="1182"/>
      <c r="QUR340" s="1182"/>
      <c r="QUS340" s="1182"/>
      <c r="QUT340" s="1182"/>
      <c r="QUU340" s="1182"/>
      <c r="QUV340" s="1182"/>
      <c r="QUW340" s="1182"/>
      <c r="QUX340" s="1177"/>
      <c r="QUY340" s="1182"/>
      <c r="QUZ340" s="1182"/>
      <c r="QVA340" s="1182"/>
      <c r="QVB340" s="1182"/>
      <c r="QVC340" s="1182"/>
      <c r="QVD340" s="1182"/>
      <c r="QVE340" s="1182"/>
      <c r="QVF340" s="1182"/>
      <c r="QVG340" s="1182"/>
      <c r="QVH340" s="1182"/>
      <c r="QVI340" s="1182"/>
      <c r="QVJ340" s="1182"/>
      <c r="QVK340" s="1182"/>
      <c r="QVL340" s="1182"/>
      <c r="QVM340" s="1177"/>
      <c r="QVN340" s="1182"/>
      <c r="QVO340" s="1182"/>
      <c r="QVP340" s="1182"/>
      <c r="QVQ340" s="1182"/>
      <c r="QVR340" s="1182"/>
      <c r="QVS340" s="1182"/>
      <c r="QVT340" s="1182"/>
      <c r="QVU340" s="1182"/>
      <c r="QVV340" s="1182"/>
      <c r="QVW340" s="1182"/>
      <c r="QVX340" s="1182"/>
      <c r="QVY340" s="1182"/>
      <c r="QVZ340" s="1182"/>
      <c r="QWA340" s="1182"/>
      <c r="QWB340" s="1177"/>
      <c r="QWC340" s="1182"/>
      <c r="QWD340" s="1182"/>
      <c r="QWE340" s="1182"/>
      <c r="QWF340" s="1182"/>
      <c r="QWG340" s="1182"/>
      <c r="QWH340" s="1182"/>
      <c r="QWI340" s="1182"/>
      <c r="QWJ340" s="1182"/>
      <c r="QWK340" s="1182"/>
      <c r="QWL340" s="1182"/>
      <c r="QWM340" s="1182"/>
      <c r="QWN340" s="1182"/>
      <c r="QWO340" s="1182"/>
      <c r="QWP340" s="1182"/>
      <c r="QWQ340" s="1177"/>
      <c r="QWR340" s="1182"/>
      <c r="QWS340" s="1182"/>
      <c r="QWT340" s="1182"/>
      <c r="QWU340" s="1182"/>
      <c r="QWV340" s="1182"/>
      <c r="QWW340" s="1182"/>
      <c r="QWX340" s="1182"/>
      <c r="QWY340" s="1182"/>
      <c r="QWZ340" s="1182"/>
      <c r="QXA340" s="1182"/>
      <c r="QXB340" s="1182"/>
      <c r="QXC340" s="1182"/>
      <c r="QXD340" s="1182"/>
      <c r="QXE340" s="1182"/>
      <c r="QXF340" s="1177"/>
      <c r="QXG340" s="1182"/>
      <c r="QXH340" s="1182"/>
      <c r="QXI340" s="1182"/>
      <c r="QXJ340" s="1182"/>
      <c r="QXK340" s="1182"/>
      <c r="QXL340" s="1182"/>
      <c r="QXM340" s="1182"/>
      <c r="QXN340" s="1182"/>
      <c r="QXO340" s="1182"/>
      <c r="QXP340" s="1182"/>
      <c r="QXQ340" s="1182"/>
      <c r="QXR340" s="1182"/>
      <c r="QXS340" s="1182"/>
      <c r="QXT340" s="1182"/>
      <c r="QXU340" s="1177"/>
      <c r="QXV340" s="1182"/>
      <c r="QXW340" s="1182"/>
      <c r="QXX340" s="1182"/>
      <c r="QXY340" s="1182"/>
      <c r="QXZ340" s="1182"/>
      <c r="QYA340" s="1182"/>
      <c r="QYB340" s="1182"/>
      <c r="QYC340" s="1182"/>
      <c r="QYD340" s="1182"/>
      <c r="QYE340" s="1182"/>
      <c r="QYF340" s="1182"/>
      <c r="QYG340" s="1182"/>
      <c r="QYH340" s="1182"/>
      <c r="QYI340" s="1182"/>
      <c r="QYJ340" s="1177"/>
      <c r="QYK340" s="1182"/>
      <c r="QYL340" s="1182"/>
      <c r="QYM340" s="1182"/>
      <c r="QYN340" s="1182"/>
      <c r="QYO340" s="1182"/>
      <c r="QYP340" s="1182"/>
      <c r="QYQ340" s="1182"/>
      <c r="QYR340" s="1182"/>
      <c r="QYS340" s="1182"/>
      <c r="QYT340" s="1182"/>
      <c r="QYU340" s="1182"/>
      <c r="QYV340" s="1182"/>
      <c r="QYW340" s="1182"/>
      <c r="QYX340" s="1182"/>
      <c r="QYY340" s="1177"/>
      <c r="QYZ340" s="1182"/>
      <c r="QZA340" s="1182"/>
      <c r="QZB340" s="1182"/>
      <c r="QZC340" s="1182"/>
      <c r="QZD340" s="1182"/>
      <c r="QZE340" s="1182"/>
      <c r="QZF340" s="1182"/>
      <c r="QZG340" s="1182"/>
      <c r="QZH340" s="1182"/>
      <c r="QZI340" s="1182"/>
      <c r="QZJ340" s="1182"/>
      <c r="QZK340" s="1182"/>
      <c r="QZL340" s="1182"/>
      <c r="QZM340" s="1182"/>
      <c r="QZN340" s="1177"/>
      <c r="QZO340" s="1182"/>
      <c r="QZP340" s="1182"/>
      <c r="QZQ340" s="1182"/>
      <c r="QZR340" s="1182"/>
      <c r="QZS340" s="1182"/>
      <c r="QZT340" s="1182"/>
      <c r="QZU340" s="1182"/>
      <c r="QZV340" s="1182"/>
      <c r="QZW340" s="1182"/>
      <c r="QZX340" s="1182"/>
      <c r="QZY340" s="1182"/>
      <c r="QZZ340" s="1182"/>
      <c r="RAA340" s="1182"/>
      <c r="RAB340" s="1182"/>
      <c r="RAC340" s="1177"/>
      <c r="RAD340" s="1182"/>
      <c r="RAE340" s="1182"/>
      <c r="RAF340" s="1182"/>
      <c r="RAG340" s="1182"/>
      <c r="RAH340" s="1182"/>
      <c r="RAI340" s="1182"/>
      <c r="RAJ340" s="1182"/>
      <c r="RAK340" s="1182"/>
      <c r="RAL340" s="1182"/>
      <c r="RAM340" s="1182"/>
      <c r="RAN340" s="1182"/>
      <c r="RAO340" s="1182"/>
      <c r="RAP340" s="1182"/>
      <c r="RAQ340" s="1182"/>
      <c r="RAR340" s="1177"/>
      <c r="RAS340" s="1182"/>
      <c r="RAT340" s="1182"/>
      <c r="RAU340" s="1182"/>
      <c r="RAV340" s="1182"/>
      <c r="RAW340" s="1182"/>
      <c r="RAX340" s="1182"/>
      <c r="RAY340" s="1182"/>
      <c r="RAZ340" s="1182"/>
      <c r="RBA340" s="1182"/>
      <c r="RBB340" s="1182"/>
      <c r="RBC340" s="1182"/>
      <c r="RBD340" s="1182"/>
      <c r="RBE340" s="1182"/>
      <c r="RBF340" s="1182"/>
      <c r="RBG340" s="1177"/>
      <c r="RBH340" s="1182"/>
      <c r="RBI340" s="1182"/>
      <c r="RBJ340" s="1182"/>
      <c r="RBK340" s="1182"/>
      <c r="RBL340" s="1182"/>
      <c r="RBM340" s="1182"/>
      <c r="RBN340" s="1182"/>
      <c r="RBO340" s="1182"/>
      <c r="RBP340" s="1182"/>
      <c r="RBQ340" s="1182"/>
      <c r="RBR340" s="1182"/>
      <c r="RBS340" s="1182"/>
      <c r="RBT340" s="1182"/>
      <c r="RBU340" s="1182"/>
      <c r="RBV340" s="1177"/>
      <c r="RBW340" s="1182"/>
      <c r="RBX340" s="1182"/>
      <c r="RBY340" s="1182"/>
      <c r="RBZ340" s="1182"/>
      <c r="RCA340" s="1182"/>
      <c r="RCB340" s="1182"/>
      <c r="RCC340" s="1182"/>
      <c r="RCD340" s="1182"/>
      <c r="RCE340" s="1182"/>
      <c r="RCF340" s="1182"/>
      <c r="RCG340" s="1182"/>
      <c r="RCH340" s="1182"/>
      <c r="RCI340" s="1182"/>
      <c r="RCJ340" s="1182"/>
      <c r="RCK340" s="1177"/>
      <c r="RCL340" s="1182"/>
      <c r="RCM340" s="1182"/>
      <c r="RCN340" s="1182"/>
      <c r="RCO340" s="1182"/>
      <c r="RCP340" s="1182"/>
      <c r="RCQ340" s="1182"/>
      <c r="RCR340" s="1182"/>
      <c r="RCS340" s="1182"/>
      <c r="RCT340" s="1182"/>
      <c r="RCU340" s="1182"/>
      <c r="RCV340" s="1182"/>
      <c r="RCW340" s="1182"/>
      <c r="RCX340" s="1182"/>
      <c r="RCY340" s="1182"/>
      <c r="RCZ340" s="1177"/>
      <c r="RDA340" s="1182"/>
      <c r="RDB340" s="1182"/>
      <c r="RDC340" s="1182"/>
      <c r="RDD340" s="1182"/>
      <c r="RDE340" s="1182"/>
      <c r="RDF340" s="1182"/>
      <c r="RDG340" s="1182"/>
      <c r="RDH340" s="1182"/>
      <c r="RDI340" s="1182"/>
      <c r="RDJ340" s="1182"/>
      <c r="RDK340" s="1182"/>
      <c r="RDL340" s="1182"/>
      <c r="RDM340" s="1182"/>
      <c r="RDN340" s="1182"/>
      <c r="RDO340" s="1177"/>
      <c r="RDP340" s="1182"/>
      <c r="RDQ340" s="1182"/>
      <c r="RDR340" s="1182"/>
      <c r="RDS340" s="1182"/>
      <c r="RDT340" s="1182"/>
      <c r="RDU340" s="1182"/>
      <c r="RDV340" s="1182"/>
      <c r="RDW340" s="1182"/>
      <c r="RDX340" s="1182"/>
      <c r="RDY340" s="1182"/>
      <c r="RDZ340" s="1182"/>
      <c r="REA340" s="1182"/>
      <c r="REB340" s="1182"/>
      <c r="REC340" s="1182"/>
      <c r="RED340" s="1177"/>
      <c r="REE340" s="1182"/>
      <c r="REF340" s="1182"/>
      <c r="REG340" s="1182"/>
      <c r="REH340" s="1182"/>
      <c r="REI340" s="1182"/>
      <c r="REJ340" s="1182"/>
      <c r="REK340" s="1182"/>
      <c r="REL340" s="1182"/>
      <c r="REM340" s="1182"/>
      <c r="REN340" s="1182"/>
      <c r="REO340" s="1182"/>
      <c r="REP340" s="1182"/>
      <c r="REQ340" s="1182"/>
      <c r="RER340" s="1182"/>
      <c r="RES340" s="1177"/>
      <c r="RET340" s="1182"/>
      <c r="REU340" s="1182"/>
      <c r="REV340" s="1182"/>
      <c r="REW340" s="1182"/>
      <c r="REX340" s="1182"/>
      <c r="REY340" s="1182"/>
      <c r="REZ340" s="1182"/>
      <c r="RFA340" s="1182"/>
      <c r="RFB340" s="1182"/>
      <c r="RFC340" s="1182"/>
      <c r="RFD340" s="1182"/>
      <c r="RFE340" s="1182"/>
      <c r="RFF340" s="1182"/>
      <c r="RFG340" s="1182"/>
      <c r="RFH340" s="1177"/>
      <c r="RFI340" s="1182"/>
      <c r="RFJ340" s="1182"/>
      <c r="RFK340" s="1182"/>
      <c r="RFL340" s="1182"/>
      <c r="RFM340" s="1182"/>
      <c r="RFN340" s="1182"/>
      <c r="RFO340" s="1182"/>
      <c r="RFP340" s="1182"/>
      <c r="RFQ340" s="1182"/>
      <c r="RFR340" s="1182"/>
      <c r="RFS340" s="1182"/>
      <c r="RFT340" s="1182"/>
      <c r="RFU340" s="1182"/>
      <c r="RFV340" s="1182"/>
      <c r="RFW340" s="1177"/>
      <c r="RFX340" s="1182"/>
      <c r="RFY340" s="1182"/>
      <c r="RFZ340" s="1182"/>
      <c r="RGA340" s="1182"/>
      <c r="RGB340" s="1182"/>
      <c r="RGC340" s="1182"/>
      <c r="RGD340" s="1182"/>
      <c r="RGE340" s="1182"/>
      <c r="RGF340" s="1182"/>
      <c r="RGG340" s="1182"/>
      <c r="RGH340" s="1182"/>
      <c r="RGI340" s="1182"/>
      <c r="RGJ340" s="1182"/>
      <c r="RGK340" s="1182"/>
      <c r="RGL340" s="1177"/>
      <c r="RGM340" s="1182"/>
      <c r="RGN340" s="1182"/>
      <c r="RGO340" s="1182"/>
      <c r="RGP340" s="1182"/>
      <c r="RGQ340" s="1182"/>
      <c r="RGR340" s="1182"/>
      <c r="RGS340" s="1182"/>
      <c r="RGT340" s="1182"/>
      <c r="RGU340" s="1182"/>
      <c r="RGV340" s="1182"/>
      <c r="RGW340" s="1182"/>
      <c r="RGX340" s="1182"/>
      <c r="RGY340" s="1182"/>
      <c r="RGZ340" s="1182"/>
      <c r="RHA340" s="1177"/>
      <c r="RHB340" s="1182"/>
      <c r="RHC340" s="1182"/>
      <c r="RHD340" s="1182"/>
      <c r="RHE340" s="1182"/>
      <c r="RHF340" s="1182"/>
      <c r="RHG340" s="1182"/>
      <c r="RHH340" s="1182"/>
      <c r="RHI340" s="1182"/>
      <c r="RHJ340" s="1182"/>
      <c r="RHK340" s="1182"/>
      <c r="RHL340" s="1182"/>
      <c r="RHM340" s="1182"/>
      <c r="RHN340" s="1182"/>
      <c r="RHO340" s="1182"/>
      <c r="RHP340" s="1177"/>
      <c r="RHQ340" s="1182"/>
      <c r="RHR340" s="1182"/>
      <c r="RHS340" s="1182"/>
      <c r="RHT340" s="1182"/>
      <c r="RHU340" s="1182"/>
      <c r="RHV340" s="1182"/>
      <c r="RHW340" s="1182"/>
      <c r="RHX340" s="1182"/>
      <c r="RHY340" s="1182"/>
      <c r="RHZ340" s="1182"/>
      <c r="RIA340" s="1182"/>
      <c r="RIB340" s="1182"/>
      <c r="RIC340" s="1182"/>
      <c r="RID340" s="1182"/>
      <c r="RIE340" s="1177"/>
      <c r="RIF340" s="1182"/>
      <c r="RIG340" s="1182"/>
      <c r="RIH340" s="1182"/>
      <c r="RII340" s="1182"/>
      <c r="RIJ340" s="1182"/>
      <c r="RIK340" s="1182"/>
      <c r="RIL340" s="1182"/>
      <c r="RIM340" s="1182"/>
      <c r="RIN340" s="1182"/>
      <c r="RIO340" s="1182"/>
      <c r="RIP340" s="1182"/>
      <c r="RIQ340" s="1182"/>
      <c r="RIR340" s="1182"/>
      <c r="RIS340" s="1182"/>
      <c r="RIT340" s="1177"/>
      <c r="RIU340" s="1182"/>
      <c r="RIV340" s="1182"/>
      <c r="RIW340" s="1182"/>
      <c r="RIX340" s="1182"/>
      <c r="RIY340" s="1182"/>
      <c r="RIZ340" s="1182"/>
      <c r="RJA340" s="1182"/>
      <c r="RJB340" s="1182"/>
      <c r="RJC340" s="1182"/>
      <c r="RJD340" s="1182"/>
      <c r="RJE340" s="1182"/>
      <c r="RJF340" s="1182"/>
      <c r="RJG340" s="1182"/>
      <c r="RJH340" s="1182"/>
      <c r="RJI340" s="1177"/>
      <c r="RJJ340" s="1182"/>
      <c r="RJK340" s="1182"/>
      <c r="RJL340" s="1182"/>
      <c r="RJM340" s="1182"/>
      <c r="RJN340" s="1182"/>
      <c r="RJO340" s="1182"/>
      <c r="RJP340" s="1182"/>
      <c r="RJQ340" s="1182"/>
      <c r="RJR340" s="1182"/>
      <c r="RJS340" s="1182"/>
      <c r="RJT340" s="1182"/>
      <c r="RJU340" s="1182"/>
      <c r="RJV340" s="1182"/>
      <c r="RJW340" s="1182"/>
      <c r="RJX340" s="1177"/>
      <c r="RJY340" s="1182"/>
      <c r="RJZ340" s="1182"/>
      <c r="RKA340" s="1182"/>
      <c r="RKB340" s="1182"/>
      <c r="RKC340" s="1182"/>
      <c r="RKD340" s="1182"/>
      <c r="RKE340" s="1182"/>
      <c r="RKF340" s="1182"/>
      <c r="RKG340" s="1182"/>
      <c r="RKH340" s="1182"/>
      <c r="RKI340" s="1182"/>
      <c r="RKJ340" s="1182"/>
      <c r="RKK340" s="1182"/>
      <c r="RKL340" s="1182"/>
      <c r="RKM340" s="1177"/>
      <c r="RKN340" s="1182"/>
      <c r="RKO340" s="1182"/>
      <c r="RKP340" s="1182"/>
      <c r="RKQ340" s="1182"/>
      <c r="RKR340" s="1182"/>
      <c r="RKS340" s="1182"/>
      <c r="RKT340" s="1182"/>
      <c r="RKU340" s="1182"/>
      <c r="RKV340" s="1182"/>
      <c r="RKW340" s="1182"/>
      <c r="RKX340" s="1182"/>
      <c r="RKY340" s="1182"/>
      <c r="RKZ340" s="1182"/>
      <c r="RLA340" s="1182"/>
      <c r="RLB340" s="1177"/>
      <c r="RLC340" s="1182"/>
      <c r="RLD340" s="1182"/>
      <c r="RLE340" s="1182"/>
      <c r="RLF340" s="1182"/>
      <c r="RLG340" s="1182"/>
      <c r="RLH340" s="1182"/>
      <c r="RLI340" s="1182"/>
      <c r="RLJ340" s="1182"/>
      <c r="RLK340" s="1182"/>
      <c r="RLL340" s="1182"/>
      <c r="RLM340" s="1182"/>
      <c r="RLN340" s="1182"/>
      <c r="RLO340" s="1182"/>
      <c r="RLP340" s="1182"/>
      <c r="RLQ340" s="1177"/>
      <c r="RLR340" s="1182"/>
      <c r="RLS340" s="1182"/>
      <c r="RLT340" s="1182"/>
      <c r="RLU340" s="1182"/>
      <c r="RLV340" s="1182"/>
      <c r="RLW340" s="1182"/>
      <c r="RLX340" s="1182"/>
      <c r="RLY340" s="1182"/>
      <c r="RLZ340" s="1182"/>
      <c r="RMA340" s="1182"/>
      <c r="RMB340" s="1182"/>
      <c r="RMC340" s="1182"/>
      <c r="RMD340" s="1182"/>
      <c r="RME340" s="1182"/>
      <c r="RMF340" s="1177"/>
      <c r="RMG340" s="1182"/>
      <c r="RMH340" s="1182"/>
      <c r="RMI340" s="1182"/>
      <c r="RMJ340" s="1182"/>
      <c r="RMK340" s="1182"/>
      <c r="RML340" s="1182"/>
      <c r="RMM340" s="1182"/>
      <c r="RMN340" s="1182"/>
      <c r="RMO340" s="1182"/>
      <c r="RMP340" s="1182"/>
      <c r="RMQ340" s="1182"/>
      <c r="RMR340" s="1182"/>
      <c r="RMS340" s="1182"/>
      <c r="RMT340" s="1182"/>
      <c r="RMU340" s="1177"/>
      <c r="RMV340" s="1182"/>
      <c r="RMW340" s="1182"/>
      <c r="RMX340" s="1182"/>
      <c r="RMY340" s="1182"/>
      <c r="RMZ340" s="1182"/>
      <c r="RNA340" s="1182"/>
      <c r="RNB340" s="1182"/>
      <c r="RNC340" s="1182"/>
      <c r="RND340" s="1182"/>
      <c r="RNE340" s="1182"/>
      <c r="RNF340" s="1182"/>
      <c r="RNG340" s="1182"/>
      <c r="RNH340" s="1182"/>
      <c r="RNI340" s="1182"/>
      <c r="RNJ340" s="1177"/>
      <c r="RNK340" s="1182"/>
      <c r="RNL340" s="1182"/>
      <c r="RNM340" s="1182"/>
      <c r="RNN340" s="1182"/>
      <c r="RNO340" s="1182"/>
      <c r="RNP340" s="1182"/>
      <c r="RNQ340" s="1182"/>
      <c r="RNR340" s="1182"/>
      <c r="RNS340" s="1182"/>
      <c r="RNT340" s="1182"/>
      <c r="RNU340" s="1182"/>
      <c r="RNV340" s="1182"/>
      <c r="RNW340" s="1182"/>
      <c r="RNX340" s="1182"/>
      <c r="RNY340" s="1177"/>
      <c r="RNZ340" s="1182"/>
      <c r="ROA340" s="1182"/>
      <c r="ROB340" s="1182"/>
      <c r="ROC340" s="1182"/>
      <c r="ROD340" s="1182"/>
      <c r="ROE340" s="1182"/>
      <c r="ROF340" s="1182"/>
      <c r="ROG340" s="1182"/>
      <c r="ROH340" s="1182"/>
      <c r="ROI340" s="1182"/>
      <c r="ROJ340" s="1182"/>
      <c r="ROK340" s="1182"/>
      <c r="ROL340" s="1182"/>
      <c r="ROM340" s="1182"/>
      <c r="RON340" s="1177"/>
      <c r="ROO340" s="1182"/>
      <c r="ROP340" s="1182"/>
      <c r="ROQ340" s="1182"/>
      <c r="ROR340" s="1182"/>
      <c r="ROS340" s="1182"/>
      <c r="ROT340" s="1182"/>
      <c r="ROU340" s="1182"/>
      <c r="ROV340" s="1182"/>
      <c r="ROW340" s="1182"/>
      <c r="ROX340" s="1182"/>
      <c r="ROY340" s="1182"/>
      <c r="ROZ340" s="1182"/>
      <c r="RPA340" s="1182"/>
      <c r="RPB340" s="1182"/>
      <c r="RPC340" s="1177"/>
      <c r="RPD340" s="1182"/>
      <c r="RPE340" s="1182"/>
      <c r="RPF340" s="1182"/>
      <c r="RPG340" s="1182"/>
      <c r="RPH340" s="1182"/>
      <c r="RPI340" s="1182"/>
      <c r="RPJ340" s="1182"/>
      <c r="RPK340" s="1182"/>
      <c r="RPL340" s="1182"/>
      <c r="RPM340" s="1182"/>
      <c r="RPN340" s="1182"/>
      <c r="RPO340" s="1182"/>
      <c r="RPP340" s="1182"/>
      <c r="RPQ340" s="1182"/>
      <c r="RPR340" s="1177"/>
      <c r="RPS340" s="1182"/>
      <c r="RPT340" s="1182"/>
      <c r="RPU340" s="1182"/>
      <c r="RPV340" s="1182"/>
      <c r="RPW340" s="1182"/>
      <c r="RPX340" s="1182"/>
      <c r="RPY340" s="1182"/>
      <c r="RPZ340" s="1182"/>
      <c r="RQA340" s="1182"/>
      <c r="RQB340" s="1182"/>
      <c r="RQC340" s="1182"/>
      <c r="RQD340" s="1182"/>
      <c r="RQE340" s="1182"/>
      <c r="RQF340" s="1182"/>
      <c r="RQG340" s="1177"/>
      <c r="RQH340" s="1182"/>
      <c r="RQI340" s="1182"/>
      <c r="RQJ340" s="1182"/>
      <c r="RQK340" s="1182"/>
      <c r="RQL340" s="1182"/>
      <c r="RQM340" s="1182"/>
      <c r="RQN340" s="1182"/>
      <c r="RQO340" s="1182"/>
      <c r="RQP340" s="1182"/>
      <c r="RQQ340" s="1182"/>
      <c r="RQR340" s="1182"/>
      <c r="RQS340" s="1182"/>
      <c r="RQT340" s="1182"/>
      <c r="RQU340" s="1182"/>
      <c r="RQV340" s="1177"/>
      <c r="RQW340" s="1182"/>
      <c r="RQX340" s="1182"/>
      <c r="RQY340" s="1182"/>
      <c r="RQZ340" s="1182"/>
      <c r="RRA340" s="1182"/>
      <c r="RRB340" s="1182"/>
      <c r="RRC340" s="1182"/>
      <c r="RRD340" s="1182"/>
      <c r="RRE340" s="1182"/>
      <c r="RRF340" s="1182"/>
      <c r="RRG340" s="1182"/>
      <c r="RRH340" s="1182"/>
      <c r="RRI340" s="1182"/>
      <c r="RRJ340" s="1182"/>
      <c r="RRK340" s="1177"/>
      <c r="RRL340" s="1182"/>
      <c r="RRM340" s="1182"/>
      <c r="RRN340" s="1182"/>
      <c r="RRO340" s="1182"/>
      <c r="RRP340" s="1182"/>
      <c r="RRQ340" s="1182"/>
      <c r="RRR340" s="1182"/>
      <c r="RRS340" s="1182"/>
      <c r="RRT340" s="1182"/>
      <c r="RRU340" s="1182"/>
      <c r="RRV340" s="1182"/>
      <c r="RRW340" s="1182"/>
      <c r="RRX340" s="1182"/>
      <c r="RRY340" s="1182"/>
      <c r="RRZ340" s="1177"/>
      <c r="RSA340" s="1182"/>
      <c r="RSB340" s="1182"/>
      <c r="RSC340" s="1182"/>
      <c r="RSD340" s="1182"/>
      <c r="RSE340" s="1182"/>
      <c r="RSF340" s="1182"/>
      <c r="RSG340" s="1182"/>
      <c r="RSH340" s="1182"/>
      <c r="RSI340" s="1182"/>
      <c r="RSJ340" s="1182"/>
      <c r="RSK340" s="1182"/>
      <c r="RSL340" s="1182"/>
      <c r="RSM340" s="1182"/>
      <c r="RSN340" s="1182"/>
      <c r="RSO340" s="1177"/>
      <c r="RSP340" s="1182"/>
      <c r="RSQ340" s="1182"/>
      <c r="RSR340" s="1182"/>
      <c r="RSS340" s="1182"/>
      <c r="RST340" s="1182"/>
      <c r="RSU340" s="1182"/>
      <c r="RSV340" s="1182"/>
      <c r="RSW340" s="1182"/>
      <c r="RSX340" s="1182"/>
      <c r="RSY340" s="1182"/>
      <c r="RSZ340" s="1182"/>
      <c r="RTA340" s="1182"/>
      <c r="RTB340" s="1182"/>
      <c r="RTC340" s="1182"/>
      <c r="RTD340" s="1177"/>
      <c r="RTE340" s="1182"/>
      <c r="RTF340" s="1182"/>
      <c r="RTG340" s="1182"/>
      <c r="RTH340" s="1182"/>
      <c r="RTI340" s="1182"/>
      <c r="RTJ340" s="1182"/>
      <c r="RTK340" s="1182"/>
      <c r="RTL340" s="1182"/>
      <c r="RTM340" s="1182"/>
      <c r="RTN340" s="1182"/>
      <c r="RTO340" s="1182"/>
      <c r="RTP340" s="1182"/>
      <c r="RTQ340" s="1182"/>
      <c r="RTR340" s="1182"/>
      <c r="RTS340" s="1177"/>
      <c r="RTT340" s="1182"/>
      <c r="RTU340" s="1182"/>
      <c r="RTV340" s="1182"/>
      <c r="RTW340" s="1182"/>
      <c r="RTX340" s="1182"/>
      <c r="RTY340" s="1182"/>
      <c r="RTZ340" s="1182"/>
      <c r="RUA340" s="1182"/>
      <c r="RUB340" s="1182"/>
      <c r="RUC340" s="1182"/>
      <c r="RUD340" s="1182"/>
      <c r="RUE340" s="1182"/>
      <c r="RUF340" s="1182"/>
      <c r="RUG340" s="1182"/>
      <c r="RUH340" s="1177"/>
      <c r="RUI340" s="1182"/>
      <c r="RUJ340" s="1182"/>
      <c r="RUK340" s="1182"/>
      <c r="RUL340" s="1182"/>
      <c r="RUM340" s="1182"/>
      <c r="RUN340" s="1182"/>
      <c r="RUO340" s="1182"/>
      <c r="RUP340" s="1182"/>
      <c r="RUQ340" s="1182"/>
      <c r="RUR340" s="1182"/>
      <c r="RUS340" s="1182"/>
      <c r="RUT340" s="1182"/>
      <c r="RUU340" s="1182"/>
      <c r="RUV340" s="1182"/>
      <c r="RUW340" s="1177"/>
      <c r="RUX340" s="1182"/>
      <c r="RUY340" s="1182"/>
      <c r="RUZ340" s="1182"/>
      <c r="RVA340" s="1182"/>
      <c r="RVB340" s="1182"/>
      <c r="RVC340" s="1182"/>
      <c r="RVD340" s="1182"/>
      <c r="RVE340" s="1182"/>
      <c r="RVF340" s="1182"/>
      <c r="RVG340" s="1182"/>
      <c r="RVH340" s="1182"/>
      <c r="RVI340" s="1182"/>
      <c r="RVJ340" s="1182"/>
      <c r="RVK340" s="1182"/>
      <c r="RVL340" s="1177"/>
      <c r="RVM340" s="1182"/>
      <c r="RVN340" s="1182"/>
      <c r="RVO340" s="1182"/>
      <c r="RVP340" s="1182"/>
      <c r="RVQ340" s="1182"/>
      <c r="RVR340" s="1182"/>
      <c r="RVS340" s="1182"/>
      <c r="RVT340" s="1182"/>
      <c r="RVU340" s="1182"/>
      <c r="RVV340" s="1182"/>
      <c r="RVW340" s="1182"/>
      <c r="RVX340" s="1182"/>
      <c r="RVY340" s="1182"/>
      <c r="RVZ340" s="1182"/>
      <c r="RWA340" s="1177"/>
      <c r="RWB340" s="1182"/>
      <c r="RWC340" s="1182"/>
      <c r="RWD340" s="1182"/>
      <c r="RWE340" s="1182"/>
      <c r="RWF340" s="1182"/>
      <c r="RWG340" s="1182"/>
      <c r="RWH340" s="1182"/>
      <c r="RWI340" s="1182"/>
      <c r="RWJ340" s="1182"/>
      <c r="RWK340" s="1182"/>
      <c r="RWL340" s="1182"/>
      <c r="RWM340" s="1182"/>
      <c r="RWN340" s="1182"/>
      <c r="RWO340" s="1182"/>
      <c r="RWP340" s="1177"/>
      <c r="RWQ340" s="1182"/>
      <c r="RWR340" s="1182"/>
      <c r="RWS340" s="1182"/>
      <c r="RWT340" s="1182"/>
      <c r="RWU340" s="1182"/>
      <c r="RWV340" s="1182"/>
      <c r="RWW340" s="1182"/>
      <c r="RWX340" s="1182"/>
      <c r="RWY340" s="1182"/>
      <c r="RWZ340" s="1182"/>
      <c r="RXA340" s="1182"/>
      <c r="RXB340" s="1182"/>
      <c r="RXC340" s="1182"/>
      <c r="RXD340" s="1182"/>
      <c r="RXE340" s="1177"/>
      <c r="RXF340" s="1182"/>
      <c r="RXG340" s="1182"/>
      <c r="RXH340" s="1182"/>
      <c r="RXI340" s="1182"/>
      <c r="RXJ340" s="1182"/>
      <c r="RXK340" s="1182"/>
      <c r="RXL340" s="1182"/>
      <c r="RXM340" s="1182"/>
      <c r="RXN340" s="1182"/>
      <c r="RXO340" s="1182"/>
      <c r="RXP340" s="1182"/>
      <c r="RXQ340" s="1182"/>
      <c r="RXR340" s="1182"/>
      <c r="RXS340" s="1182"/>
      <c r="RXT340" s="1177"/>
      <c r="RXU340" s="1182"/>
      <c r="RXV340" s="1182"/>
      <c r="RXW340" s="1182"/>
      <c r="RXX340" s="1182"/>
      <c r="RXY340" s="1182"/>
      <c r="RXZ340" s="1182"/>
      <c r="RYA340" s="1182"/>
      <c r="RYB340" s="1182"/>
      <c r="RYC340" s="1182"/>
      <c r="RYD340" s="1182"/>
      <c r="RYE340" s="1182"/>
      <c r="RYF340" s="1182"/>
      <c r="RYG340" s="1182"/>
      <c r="RYH340" s="1182"/>
      <c r="RYI340" s="1177"/>
      <c r="RYJ340" s="1182"/>
      <c r="RYK340" s="1182"/>
      <c r="RYL340" s="1182"/>
      <c r="RYM340" s="1182"/>
      <c r="RYN340" s="1182"/>
      <c r="RYO340" s="1182"/>
      <c r="RYP340" s="1182"/>
      <c r="RYQ340" s="1182"/>
      <c r="RYR340" s="1182"/>
      <c r="RYS340" s="1182"/>
      <c r="RYT340" s="1182"/>
      <c r="RYU340" s="1182"/>
      <c r="RYV340" s="1182"/>
      <c r="RYW340" s="1182"/>
      <c r="RYX340" s="1177"/>
      <c r="RYY340" s="1182"/>
      <c r="RYZ340" s="1182"/>
      <c r="RZA340" s="1182"/>
      <c r="RZB340" s="1182"/>
      <c r="RZC340" s="1182"/>
      <c r="RZD340" s="1182"/>
      <c r="RZE340" s="1182"/>
      <c r="RZF340" s="1182"/>
      <c r="RZG340" s="1182"/>
      <c r="RZH340" s="1182"/>
      <c r="RZI340" s="1182"/>
      <c r="RZJ340" s="1182"/>
      <c r="RZK340" s="1182"/>
      <c r="RZL340" s="1182"/>
      <c r="RZM340" s="1177"/>
      <c r="RZN340" s="1182"/>
      <c r="RZO340" s="1182"/>
      <c r="RZP340" s="1182"/>
      <c r="RZQ340" s="1182"/>
      <c r="RZR340" s="1182"/>
      <c r="RZS340" s="1182"/>
      <c r="RZT340" s="1182"/>
      <c r="RZU340" s="1182"/>
      <c r="RZV340" s="1182"/>
      <c r="RZW340" s="1182"/>
      <c r="RZX340" s="1182"/>
      <c r="RZY340" s="1182"/>
      <c r="RZZ340" s="1182"/>
      <c r="SAA340" s="1182"/>
      <c r="SAB340" s="1177"/>
      <c r="SAC340" s="1182"/>
      <c r="SAD340" s="1182"/>
      <c r="SAE340" s="1182"/>
      <c r="SAF340" s="1182"/>
      <c r="SAG340" s="1182"/>
      <c r="SAH340" s="1182"/>
      <c r="SAI340" s="1182"/>
      <c r="SAJ340" s="1182"/>
      <c r="SAK340" s="1182"/>
      <c r="SAL340" s="1182"/>
      <c r="SAM340" s="1182"/>
      <c r="SAN340" s="1182"/>
      <c r="SAO340" s="1182"/>
      <c r="SAP340" s="1182"/>
      <c r="SAQ340" s="1177"/>
      <c r="SAR340" s="1182"/>
      <c r="SAS340" s="1182"/>
      <c r="SAT340" s="1182"/>
      <c r="SAU340" s="1182"/>
      <c r="SAV340" s="1182"/>
      <c r="SAW340" s="1182"/>
      <c r="SAX340" s="1182"/>
      <c r="SAY340" s="1182"/>
      <c r="SAZ340" s="1182"/>
      <c r="SBA340" s="1182"/>
      <c r="SBB340" s="1182"/>
      <c r="SBC340" s="1182"/>
      <c r="SBD340" s="1182"/>
      <c r="SBE340" s="1182"/>
      <c r="SBF340" s="1177"/>
      <c r="SBG340" s="1182"/>
      <c r="SBH340" s="1182"/>
      <c r="SBI340" s="1182"/>
      <c r="SBJ340" s="1182"/>
      <c r="SBK340" s="1182"/>
      <c r="SBL340" s="1182"/>
      <c r="SBM340" s="1182"/>
      <c r="SBN340" s="1182"/>
      <c r="SBO340" s="1182"/>
      <c r="SBP340" s="1182"/>
      <c r="SBQ340" s="1182"/>
      <c r="SBR340" s="1182"/>
      <c r="SBS340" s="1182"/>
      <c r="SBT340" s="1182"/>
      <c r="SBU340" s="1177"/>
      <c r="SBV340" s="1182"/>
      <c r="SBW340" s="1182"/>
      <c r="SBX340" s="1182"/>
      <c r="SBY340" s="1182"/>
      <c r="SBZ340" s="1182"/>
      <c r="SCA340" s="1182"/>
      <c r="SCB340" s="1182"/>
      <c r="SCC340" s="1182"/>
      <c r="SCD340" s="1182"/>
      <c r="SCE340" s="1182"/>
      <c r="SCF340" s="1182"/>
      <c r="SCG340" s="1182"/>
      <c r="SCH340" s="1182"/>
      <c r="SCI340" s="1182"/>
      <c r="SCJ340" s="1177"/>
      <c r="SCK340" s="1182"/>
      <c r="SCL340" s="1182"/>
      <c r="SCM340" s="1182"/>
      <c r="SCN340" s="1182"/>
      <c r="SCO340" s="1182"/>
      <c r="SCP340" s="1182"/>
      <c r="SCQ340" s="1182"/>
      <c r="SCR340" s="1182"/>
      <c r="SCS340" s="1182"/>
      <c r="SCT340" s="1182"/>
      <c r="SCU340" s="1182"/>
      <c r="SCV340" s="1182"/>
      <c r="SCW340" s="1182"/>
      <c r="SCX340" s="1182"/>
      <c r="SCY340" s="1177"/>
      <c r="SCZ340" s="1182"/>
      <c r="SDA340" s="1182"/>
      <c r="SDB340" s="1182"/>
      <c r="SDC340" s="1182"/>
      <c r="SDD340" s="1182"/>
      <c r="SDE340" s="1182"/>
      <c r="SDF340" s="1182"/>
      <c r="SDG340" s="1182"/>
      <c r="SDH340" s="1182"/>
      <c r="SDI340" s="1182"/>
      <c r="SDJ340" s="1182"/>
      <c r="SDK340" s="1182"/>
      <c r="SDL340" s="1182"/>
      <c r="SDM340" s="1182"/>
      <c r="SDN340" s="1177"/>
      <c r="SDO340" s="1182"/>
      <c r="SDP340" s="1182"/>
      <c r="SDQ340" s="1182"/>
      <c r="SDR340" s="1182"/>
      <c r="SDS340" s="1182"/>
      <c r="SDT340" s="1182"/>
      <c r="SDU340" s="1182"/>
      <c r="SDV340" s="1182"/>
      <c r="SDW340" s="1182"/>
      <c r="SDX340" s="1182"/>
      <c r="SDY340" s="1182"/>
      <c r="SDZ340" s="1182"/>
      <c r="SEA340" s="1182"/>
      <c r="SEB340" s="1182"/>
      <c r="SEC340" s="1177"/>
      <c r="SED340" s="1182"/>
      <c r="SEE340" s="1182"/>
      <c r="SEF340" s="1182"/>
      <c r="SEG340" s="1182"/>
      <c r="SEH340" s="1182"/>
      <c r="SEI340" s="1182"/>
      <c r="SEJ340" s="1182"/>
      <c r="SEK340" s="1182"/>
      <c r="SEL340" s="1182"/>
      <c r="SEM340" s="1182"/>
      <c r="SEN340" s="1182"/>
      <c r="SEO340" s="1182"/>
      <c r="SEP340" s="1182"/>
      <c r="SEQ340" s="1182"/>
      <c r="SER340" s="1177"/>
      <c r="SES340" s="1182"/>
      <c r="SET340" s="1182"/>
      <c r="SEU340" s="1182"/>
      <c r="SEV340" s="1182"/>
      <c r="SEW340" s="1182"/>
      <c r="SEX340" s="1182"/>
      <c r="SEY340" s="1182"/>
      <c r="SEZ340" s="1182"/>
      <c r="SFA340" s="1182"/>
      <c r="SFB340" s="1182"/>
      <c r="SFC340" s="1182"/>
      <c r="SFD340" s="1182"/>
      <c r="SFE340" s="1182"/>
      <c r="SFF340" s="1182"/>
      <c r="SFG340" s="1177"/>
      <c r="SFH340" s="1182"/>
      <c r="SFI340" s="1182"/>
      <c r="SFJ340" s="1182"/>
      <c r="SFK340" s="1182"/>
      <c r="SFL340" s="1182"/>
      <c r="SFM340" s="1182"/>
      <c r="SFN340" s="1182"/>
      <c r="SFO340" s="1182"/>
      <c r="SFP340" s="1182"/>
      <c r="SFQ340" s="1182"/>
      <c r="SFR340" s="1182"/>
      <c r="SFS340" s="1182"/>
      <c r="SFT340" s="1182"/>
      <c r="SFU340" s="1182"/>
      <c r="SFV340" s="1177"/>
      <c r="SFW340" s="1182"/>
      <c r="SFX340" s="1182"/>
      <c r="SFY340" s="1182"/>
      <c r="SFZ340" s="1182"/>
      <c r="SGA340" s="1182"/>
      <c r="SGB340" s="1182"/>
      <c r="SGC340" s="1182"/>
      <c r="SGD340" s="1182"/>
      <c r="SGE340" s="1182"/>
      <c r="SGF340" s="1182"/>
      <c r="SGG340" s="1182"/>
      <c r="SGH340" s="1182"/>
      <c r="SGI340" s="1182"/>
      <c r="SGJ340" s="1182"/>
      <c r="SGK340" s="1177"/>
      <c r="SGL340" s="1182"/>
      <c r="SGM340" s="1182"/>
      <c r="SGN340" s="1182"/>
      <c r="SGO340" s="1182"/>
      <c r="SGP340" s="1182"/>
      <c r="SGQ340" s="1182"/>
      <c r="SGR340" s="1182"/>
      <c r="SGS340" s="1182"/>
      <c r="SGT340" s="1182"/>
      <c r="SGU340" s="1182"/>
      <c r="SGV340" s="1182"/>
      <c r="SGW340" s="1182"/>
      <c r="SGX340" s="1182"/>
      <c r="SGY340" s="1182"/>
      <c r="SGZ340" s="1177"/>
      <c r="SHA340" s="1182"/>
      <c r="SHB340" s="1182"/>
      <c r="SHC340" s="1182"/>
      <c r="SHD340" s="1182"/>
      <c r="SHE340" s="1182"/>
      <c r="SHF340" s="1182"/>
      <c r="SHG340" s="1182"/>
      <c r="SHH340" s="1182"/>
      <c r="SHI340" s="1182"/>
      <c r="SHJ340" s="1182"/>
      <c r="SHK340" s="1182"/>
      <c r="SHL340" s="1182"/>
      <c r="SHM340" s="1182"/>
      <c r="SHN340" s="1182"/>
      <c r="SHO340" s="1177"/>
      <c r="SHP340" s="1182"/>
      <c r="SHQ340" s="1182"/>
      <c r="SHR340" s="1182"/>
      <c r="SHS340" s="1182"/>
      <c r="SHT340" s="1182"/>
      <c r="SHU340" s="1182"/>
      <c r="SHV340" s="1182"/>
      <c r="SHW340" s="1182"/>
      <c r="SHX340" s="1182"/>
      <c r="SHY340" s="1182"/>
      <c r="SHZ340" s="1182"/>
      <c r="SIA340" s="1182"/>
      <c r="SIB340" s="1182"/>
      <c r="SIC340" s="1182"/>
      <c r="SID340" s="1177"/>
      <c r="SIE340" s="1182"/>
      <c r="SIF340" s="1182"/>
      <c r="SIG340" s="1182"/>
      <c r="SIH340" s="1182"/>
      <c r="SII340" s="1182"/>
      <c r="SIJ340" s="1182"/>
      <c r="SIK340" s="1182"/>
      <c r="SIL340" s="1182"/>
      <c r="SIM340" s="1182"/>
      <c r="SIN340" s="1182"/>
      <c r="SIO340" s="1182"/>
      <c r="SIP340" s="1182"/>
      <c r="SIQ340" s="1182"/>
      <c r="SIR340" s="1182"/>
      <c r="SIS340" s="1177"/>
      <c r="SIT340" s="1182"/>
      <c r="SIU340" s="1182"/>
      <c r="SIV340" s="1182"/>
      <c r="SIW340" s="1182"/>
      <c r="SIX340" s="1182"/>
      <c r="SIY340" s="1182"/>
      <c r="SIZ340" s="1182"/>
      <c r="SJA340" s="1182"/>
      <c r="SJB340" s="1182"/>
      <c r="SJC340" s="1182"/>
      <c r="SJD340" s="1182"/>
      <c r="SJE340" s="1182"/>
      <c r="SJF340" s="1182"/>
      <c r="SJG340" s="1182"/>
      <c r="SJH340" s="1177"/>
      <c r="SJI340" s="1182"/>
      <c r="SJJ340" s="1182"/>
      <c r="SJK340" s="1182"/>
      <c r="SJL340" s="1182"/>
      <c r="SJM340" s="1182"/>
      <c r="SJN340" s="1182"/>
      <c r="SJO340" s="1182"/>
      <c r="SJP340" s="1182"/>
      <c r="SJQ340" s="1182"/>
      <c r="SJR340" s="1182"/>
      <c r="SJS340" s="1182"/>
      <c r="SJT340" s="1182"/>
      <c r="SJU340" s="1182"/>
      <c r="SJV340" s="1182"/>
      <c r="SJW340" s="1177"/>
      <c r="SJX340" s="1182"/>
      <c r="SJY340" s="1182"/>
      <c r="SJZ340" s="1182"/>
      <c r="SKA340" s="1182"/>
      <c r="SKB340" s="1182"/>
      <c r="SKC340" s="1182"/>
      <c r="SKD340" s="1182"/>
      <c r="SKE340" s="1182"/>
      <c r="SKF340" s="1182"/>
      <c r="SKG340" s="1182"/>
      <c r="SKH340" s="1182"/>
      <c r="SKI340" s="1182"/>
      <c r="SKJ340" s="1182"/>
      <c r="SKK340" s="1182"/>
      <c r="SKL340" s="1177"/>
      <c r="SKM340" s="1182"/>
      <c r="SKN340" s="1182"/>
      <c r="SKO340" s="1182"/>
      <c r="SKP340" s="1182"/>
      <c r="SKQ340" s="1182"/>
      <c r="SKR340" s="1182"/>
      <c r="SKS340" s="1182"/>
      <c r="SKT340" s="1182"/>
      <c r="SKU340" s="1182"/>
      <c r="SKV340" s="1182"/>
      <c r="SKW340" s="1182"/>
      <c r="SKX340" s="1182"/>
      <c r="SKY340" s="1182"/>
      <c r="SKZ340" s="1182"/>
      <c r="SLA340" s="1177"/>
      <c r="SLB340" s="1182"/>
      <c r="SLC340" s="1182"/>
      <c r="SLD340" s="1182"/>
      <c r="SLE340" s="1182"/>
      <c r="SLF340" s="1182"/>
      <c r="SLG340" s="1182"/>
      <c r="SLH340" s="1182"/>
      <c r="SLI340" s="1182"/>
      <c r="SLJ340" s="1182"/>
      <c r="SLK340" s="1182"/>
      <c r="SLL340" s="1182"/>
      <c r="SLM340" s="1182"/>
      <c r="SLN340" s="1182"/>
      <c r="SLO340" s="1182"/>
      <c r="SLP340" s="1177"/>
      <c r="SLQ340" s="1182"/>
      <c r="SLR340" s="1182"/>
      <c r="SLS340" s="1182"/>
      <c r="SLT340" s="1182"/>
      <c r="SLU340" s="1182"/>
      <c r="SLV340" s="1182"/>
      <c r="SLW340" s="1182"/>
      <c r="SLX340" s="1182"/>
      <c r="SLY340" s="1182"/>
      <c r="SLZ340" s="1182"/>
      <c r="SMA340" s="1182"/>
      <c r="SMB340" s="1182"/>
      <c r="SMC340" s="1182"/>
      <c r="SMD340" s="1182"/>
      <c r="SME340" s="1177"/>
      <c r="SMF340" s="1182"/>
      <c r="SMG340" s="1182"/>
      <c r="SMH340" s="1182"/>
      <c r="SMI340" s="1182"/>
      <c r="SMJ340" s="1182"/>
      <c r="SMK340" s="1182"/>
      <c r="SML340" s="1182"/>
      <c r="SMM340" s="1182"/>
      <c r="SMN340" s="1182"/>
      <c r="SMO340" s="1182"/>
      <c r="SMP340" s="1182"/>
      <c r="SMQ340" s="1182"/>
      <c r="SMR340" s="1182"/>
      <c r="SMS340" s="1182"/>
      <c r="SMT340" s="1177"/>
      <c r="SMU340" s="1182"/>
      <c r="SMV340" s="1182"/>
      <c r="SMW340" s="1182"/>
      <c r="SMX340" s="1182"/>
      <c r="SMY340" s="1182"/>
      <c r="SMZ340" s="1182"/>
      <c r="SNA340" s="1182"/>
      <c r="SNB340" s="1182"/>
      <c r="SNC340" s="1182"/>
      <c r="SND340" s="1182"/>
      <c r="SNE340" s="1182"/>
      <c r="SNF340" s="1182"/>
      <c r="SNG340" s="1182"/>
      <c r="SNH340" s="1182"/>
      <c r="SNI340" s="1177"/>
      <c r="SNJ340" s="1182"/>
      <c r="SNK340" s="1182"/>
      <c r="SNL340" s="1182"/>
      <c r="SNM340" s="1182"/>
      <c r="SNN340" s="1182"/>
      <c r="SNO340" s="1182"/>
      <c r="SNP340" s="1182"/>
      <c r="SNQ340" s="1182"/>
      <c r="SNR340" s="1182"/>
      <c r="SNS340" s="1182"/>
      <c r="SNT340" s="1182"/>
      <c r="SNU340" s="1182"/>
      <c r="SNV340" s="1182"/>
      <c r="SNW340" s="1182"/>
      <c r="SNX340" s="1177"/>
      <c r="SNY340" s="1182"/>
      <c r="SNZ340" s="1182"/>
      <c r="SOA340" s="1182"/>
      <c r="SOB340" s="1182"/>
      <c r="SOC340" s="1182"/>
      <c r="SOD340" s="1182"/>
      <c r="SOE340" s="1182"/>
      <c r="SOF340" s="1182"/>
      <c r="SOG340" s="1182"/>
      <c r="SOH340" s="1182"/>
      <c r="SOI340" s="1182"/>
      <c r="SOJ340" s="1182"/>
      <c r="SOK340" s="1182"/>
      <c r="SOL340" s="1182"/>
      <c r="SOM340" s="1177"/>
      <c r="SON340" s="1182"/>
      <c r="SOO340" s="1182"/>
      <c r="SOP340" s="1182"/>
      <c r="SOQ340" s="1182"/>
      <c r="SOR340" s="1182"/>
      <c r="SOS340" s="1182"/>
      <c r="SOT340" s="1182"/>
      <c r="SOU340" s="1182"/>
      <c r="SOV340" s="1182"/>
      <c r="SOW340" s="1182"/>
      <c r="SOX340" s="1182"/>
      <c r="SOY340" s="1182"/>
      <c r="SOZ340" s="1182"/>
      <c r="SPA340" s="1182"/>
      <c r="SPB340" s="1177"/>
      <c r="SPC340" s="1182"/>
      <c r="SPD340" s="1182"/>
      <c r="SPE340" s="1182"/>
      <c r="SPF340" s="1182"/>
      <c r="SPG340" s="1182"/>
      <c r="SPH340" s="1182"/>
      <c r="SPI340" s="1182"/>
      <c r="SPJ340" s="1182"/>
      <c r="SPK340" s="1182"/>
      <c r="SPL340" s="1182"/>
      <c r="SPM340" s="1182"/>
      <c r="SPN340" s="1182"/>
      <c r="SPO340" s="1182"/>
      <c r="SPP340" s="1182"/>
      <c r="SPQ340" s="1177"/>
      <c r="SPR340" s="1182"/>
      <c r="SPS340" s="1182"/>
      <c r="SPT340" s="1182"/>
      <c r="SPU340" s="1182"/>
      <c r="SPV340" s="1182"/>
      <c r="SPW340" s="1182"/>
      <c r="SPX340" s="1182"/>
      <c r="SPY340" s="1182"/>
      <c r="SPZ340" s="1182"/>
      <c r="SQA340" s="1182"/>
      <c r="SQB340" s="1182"/>
      <c r="SQC340" s="1182"/>
      <c r="SQD340" s="1182"/>
      <c r="SQE340" s="1182"/>
      <c r="SQF340" s="1177"/>
      <c r="SQG340" s="1182"/>
      <c r="SQH340" s="1182"/>
      <c r="SQI340" s="1182"/>
      <c r="SQJ340" s="1182"/>
      <c r="SQK340" s="1182"/>
      <c r="SQL340" s="1182"/>
      <c r="SQM340" s="1182"/>
      <c r="SQN340" s="1182"/>
      <c r="SQO340" s="1182"/>
      <c r="SQP340" s="1182"/>
      <c r="SQQ340" s="1182"/>
      <c r="SQR340" s="1182"/>
      <c r="SQS340" s="1182"/>
      <c r="SQT340" s="1182"/>
      <c r="SQU340" s="1177"/>
      <c r="SQV340" s="1182"/>
      <c r="SQW340" s="1182"/>
      <c r="SQX340" s="1182"/>
      <c r="SQY340" s="1182"/>
      <c r="SQZ340" s="1182"/>
      <c r="SRA340" s="1182"/>
      <c r="SRB340" s="1182"/>
      <c r="SRC340" s="1182"/>
      <c r="SRD340" s="1182"/>
      <c r="SRE340" s="1182"/>
      <c r="SRF340" s="1182"/>
      <c r="SRG340" s="1182"/>
      <c r="SRH340" s="1182"/>
      <c r="SRI340" s="1182"/>
      <c r="SRJ340" s="1177"/>
      <c r="SRK340" s="1182"/>
      <c r="SRL340" s="1182"/>
      <c r="SRM340" s="1182"/>
      <c r="SRN340" s="1182"/>
      <c r="SRO340" s="1182"/>
      <c r="SRP340" s="1182"/>
      <c r="SRQ340" s="1182"/>
      <c r="SRR340" s="1182"/>
      <c r="SRS340" s="1182"/>
      <c r="SRT340" s="1182"/>
      <c r="SRU340" s="1182"/>
      <c r="SRV340" s="1182"/>
      <c r="SRW340" s="1182"/>
      <c r="SRX340" s="1182"/>
      <c r="SRY340" s="1177"/>
      <c r="SRZ340" s="1182"/>
      <c r="SSA340" s="1182"/>
      <c r="SSB340" s="1182"/>
      <c r="SSC340" s="1182"/>
      <c r="SSD340" s="1182"/>
      <c r="SSE340" s="1182"/>
      <c r="SSF340" s="1182"/>
      <c r="SSG340" s="1182"/>
      <c r="SSH340" s="1182"/>
      <c r="SSI340" s="1182"/>
      <c r="SSJ340" s="1182"/>
      <c r="SSK340" s="1182"/>
      <c r="SSL340" s="1182"/>
      <c r="SSM340" s="1182"/>
      <c r="SSN340" s="1177"/>
      <c r="SSO340" s="1182"/>
      <c r="SSP340" s="1182"/>
      <c r="SSQ340" s="1182"/>
      <c r="SSR340" s="1182"/>
      <c r="SSS340" s="1182"/>
      <c r="SST340" s="1182"/>
      <c r="SSU340" s="1182"/>
      <c r="SSV340" s="1182"/>
      <c r="SSW340" s="1182"/>
      <c r="SSX340" s="1182"/>
      <c r="SSY340" s="1182"/>
      <c r="SSZ340" s="1182"/>
      <c r="STA340" s="1182"/>
      <c r="STB340" s="1182"/>
      <c r="STC340" s="1177"/>
      <c r="STD340" s="1182"/>
      <c r="STE340" s="1182"/>
      <c r="STF340" s="1182"/>
      <c r="STG340" s="1182"/>
      <c r="STH340" s="1182"/>
      <c r="STI340" s="1182"/>
      <c r="STJ340" s="1182"/>
      <c r="STK340" s="1182"/>
      <c r="STL340" s="1182"/>
      <c r="STM340" s="1182"/>
      <c r="STN340" s="1182"/>
      <c r="STO340" s="1182"/>
      <c r="STP340" s="1182"/>
      <c r="STQ340" s="1182"/>
      <c r="STR340" s="1177"/>
      <c r="STS340" s="1182"/>
      <c r="STT340" s="1182"/>
      <c r="STU340" s="1182"/>
      <c r="STV340" s="1182"/>
      <c r="STW340" s="1182"/>
      <c r="STX340" s="1182"/>
      <c r="STY340" s="1182"/>
      <c r="STZ340" s="1182"/>
      <c r="SUA340" s="1182"/>
      <c r="SUB340" s="1182"/>
      <c r="SUC340" s="1182"/>
      <c r="SUD340" s="1182"/>
      <c r="SUE340" s="1182"/>
      <c r="SUF340" s="1182"/>
      <c r="SUG340" s="1177"/>
      <c r="SUH340" s="1182"/>
      <c r="SUI340" s="1182"/>
      <c r="SUJ340" s="1182"/>
      <c r="SUK340" s="1182"/>
      <c r="SUL340" s="1182"/>
      <c r="SUM340" s="1182"/>
      <c r="SUN340" s="1182"/>
      <c r="SUO340" s="1182"/>
      <c r="SUP340" s="1182"/>
      <c r="SUQ340" s="1182"/>
      <c r="SUR340" s="1182"/>
      <c r="SUS340" s="1182"/>
      <c r="SUT340" s="1182"/>
      <c r="SUU340" s="1182"/>
      <c r="SUV340" s="1177"/>
      <c r="SUW340" s="1182"/>
      <c r="SUX340" s="1182"/>
      <c r="SUY340" s="1182"/>
      <c r="SUZ340" s="1182"/>
      <c r="SVA340" s="1182"/>
      <c r="SVB340" s="1182"/>
      <c r="SVC340" s="1182"/>
      <c r="SVD340" s="1182"/>
      <c r="SVE340" s="1182"/>
      <c r="SVF340" s="1182"/>
      <c r="SVG340" s="1182"/>
      <c r="SVH340" s="1182"/>
      <c r="SVI340" s="1182"/>
      <c r="SVJ340" s="1182"/>
      <c r="SVK340" s="1177"/>
      <c r="SVL340" s="1182"/>
      <c r="SVM340" s="1182"/>
      <c r="SVN340" s="1182"/>
      <c r="SVO340" s="1182"/>
      <c r="SVP340" s="1182"/>
      <c r="SVQ340" s="1182"/>
      <c r="SVR340" s="1182"/>
      <c r="SVS340" s="1182"/>
      <c r="SVT340" s="1182"/>
      <c r="SVU340" s="1182"/>
      <c r="SVV340" s="1182"/>
      <c r="SVW340" s="1182"/>
      <c r="SVX340" s="1182"/>
      <c r="SVY340" s="1182"/>
      <c r="SVZ340" s="1177"/>
      <c r="SWA340" s="1182"/>
      <c r="SWB340" s="1182"/>
      <c r="SWC340" s="1182"/>
      <c r="SWD340" s="1182"/>
      <c r="SWE340" s="1182"/>
      <c r="SWF340" s="1182"/>
      <c r="SWG340" s="1182"/>
      <c r="SWH340" s="1182"/>
      <c r="SWI340" s="1182"/>
      <c r="SWJ340" s="1182"/>
      <c r="SWK340" s="1182"/>
      <c r="SWL340" s="1182"/>
      <c r="SWM340" s="1182"/>
      <c r="SWN340" s="1182"/>
      <c r="SWO340" s="1177"/>
      <c r="SWP340" s="1182"/>
      <c r="SWQ340" s="1182"/>
      <c r="SWR340" s="1182"/>
      <c r="SWS340" s="1182"/>
      <c r="SWT340" s="1182"/>
      <c r="SWU340" s="1182"/>
      <c r="SWV340" s="1182"/>
      <c r="SWW340" s="1182"/>
      <c r="SWX340" s="1182"/>
      <c r="SWY340" s="1182"/>
      <c r="SWZ340" s="1182"/>
      <c r="SXA340" s="1182"/>
      <c r="SXB340" s="1182"/>
      <c r="SXC340" s="1182"/>
      <c r="SXD340" s="1177"/>
      <c r="SXE340" s="1182"/>
      <c r="SXF340" s="1182"/>
      <c r="SXG340" s="1182"/>
      <c r="SXH340" s="1182"/>
      <c r="SXI340" s="1182"/>
      <c r="SXJ340" s="1182"/>
      <c r="SXK340" s="1182"/>
      <c r="SXL340" s="1182"/>
      <c r="SXM340" s="1182"/>
      <c r="SXN340" s="1182"/>
      <c r="SXO340" s="1182"/>
      <c r="SXP340" s="1182"/>
      <c r="SXQ340" s="1182"/>
      <c r="SXR340" s="1182"/>
      <c r="SXS340" s="1177"/>
      <c r="SXT340" s="1182"/>
      <c r="SXU340" s="1182"/>
      <c r="SXV340" s="1182"/>
      <c r="SXW340" s="1182"/>
      <c r="SXX340" s="1182"/>
      <c r="SXY340" s="1182"/>
      <c r="SXZ340" s="1182"/>
      <c r="SYA340" s="1182"/>
      <c r="SYB340" s="1182"/>
      <c r="SYC340" s="1182"/>
      <c r="SYD340" s="1182"/>
      <c r="SYE340" s="1182"/>
      <c r="SYF340" s="1182"/>
      <c r="SYG340" s="1182"/>
      <c r="SYH340" s="1177"/>
      <c r="SYI340" s="1182"/>
      <c r="SYJ340" s="1182"/>
      <c r="SYK340" s="1182"/>
      <c r="SYL340" s="1182"/>
      <c r="SYM340" s="1182"/>
      <c r="SYN340" s="1182"/>
      <c r="SYO340" s="1182"/>
      <c r="SYP340" s="1182"/>
      <c r="SYQ340" s="1182"/>
      <c r="SYR340" s="1182"/>
      <c r="SYS340" s="1182"/>
      <c r="SYT340" s="1182"/>
      <c r="SYU340" s="1182"/>
      <c r="SYV340" s="1182"/>
      <c r="SYW340" s="1177"/>
      <c r="SYX340" s="1182"/>
      <c r="SYY340" s="1182"/>
      <c r="SYZ340" s="1182"/>
      <c r="SZA340" s="1182"/>
      <c r="SZB340" s="1182"/>
      <c r="SZC340" s="1182"/>
      <c r="SZD340" s="1182"/>
      <c r="SZE340" s="1182"/>
      <c r="SZF340" s="1182"/>
      <c r="SZG340" s="1182"/>
      <c r="SZH340" s="1182"/>
      <c r="SZI340" s="1182"/>
      <c r="SZJ340" s="1182"/>
      <c r="SZK340" s="1182"/>
      <c r="SZL340" s="1177"/>
      <c r="SZM340" s="1182"/>
      <c r="SZN340" s="1182"/>
      <c r="SZO340" s="1182"/>
      <c r="SZP340" s="1182"/>
      <c r="SZQ340" s="1182"/>
      <c r="SZR340" s="1182"/>
      <c r="SZS340" s="1182"/>
      <c r="SZT340" s="1182"/>
      <c r="SZU340" s="1182"/>
      <c r="SZV340" s="1182"/>
      <c r="SZW340" s="1182"/>
      <c r="SZX340" s="1182"/>
      <c r="SZY340" s="1182"/>
      <c r="SZZ340" s="1182"/>
      <c r="TAA340" s="1177"/>
      <c r="TAB340" s="1182"/>
      <c r="TAC340" s="1182"/>
      <c r="TAD340" s="1182"/>
      <c r="TAE340" s="1182"/>
      <c r="TAF340" s="1182"/>
      <c r="TAG340" s="1182"/>
      <c r="TAH340" s="1182"/>
      <c r="TAI340" s="1182"/>
      <c r="TAJ340" s="1182"/>
      <c r="TAK340" s="1182"/>
      <c r="TAL340" s="1182"/>
      <c r="TAM340" s="1182"/>
      <c r="TAN340" s="1182"/>
      <c r="TAO340" s="1182"/>
      <c r="TAP340" s="1177"/>
      <c r="TAQ340" s="1182"/>
      <c r="TAR340" s="1182"/>
      <c r="TAS340" s="1182"/>
      <c r="TAT340" s="1182"/>
      <c r="TAU340" s="1182"/>
      <c r="TAV340" s="1182"/>
      <c r="TAW340" s="1182"/>
      <c r="TAX340" s="1182"/>
      <c r="TAY340" s="1182"/>
      <c r="TAZ340" s="1182"/>
      <c r="TBA340" s="1182"/>
      <c r="TBB340" s="1182"/>
      <c r="TBC340" s="1182"/>
      <c r="TBD340" s="1182"/>
      <c r="TBE340" s="1177"/>
      <c r="TBF340" s="1182"/>
      <c r="TBG340" s="1182"/>
      <c r="TBH340" s="1182"/>
      <c r="TBI340" s="1182"/>
      <c r="TBJ340" s="1182"/>
      <c r="TBK340" s="1182"/>
      <c r="TBL340" s="1182"/>
      <c r="TBM340" s="1182"/>
      <c r="TBN340" s="1182"/>
      <c r="TBO340" s="1182"/>
      <c r="TBP340" s="1182"/>
      <c r="TBQ340" s="1182"/>
      <c r="TBR340" s="1182"/>
      <c r="TBS340" s="1182"/>
      <c r="TBT340" s="1177"/>
      <c r="TBU340" s="1182"/>
      <c r="TBV340" s="1182"/>
      <c r="TBW340" s="1182"/>
      <c r="TBX340" s="1182"/>
      <c r="TBY340" s="1182"/>
      <c r="TBZ340" s="1182"/>
      <c r="TCA340" s="1182"/>
      <c r="TCB340" s="1182"/>
      <c r="TCC340" s="1182"/>
      <c r="TCD340" s="1182"/>
      <c r="TCE340" s="1182"/>
      <c r="TCF340" s="1182"/>
      <c r="TCG340" s="1182"/>
      <c r="TCH340" s="1182"/>
      <c r="TCI340" s="1177"/>
      <c r="TCJ340" s="1182"/>
      <c r="TCK340" s="1182"/>
      <c r="TCL340" s="1182"/>
      <c r="TCM340" s="1182"/>
      <c r="TCN340" s="1182"/>
      <c r="TCO340" s="1182"/>
      <c r="TCP340" s="1182"/>
      <c r="TCQ340" s="1182"/>
      <c r="TCR340" s="1182"/>
      <c r="TCS340" s="1182"/>
      <c r="TCT340" s="1182"/>
      <c r="TCU340" s="1182"/>
      <c r="TCV340" s="1182"/>
      <c r="TCW340" s="1182"/>
      <c r="TCX340" s="1177"/>
      <c r="TCY340" s="1182"/>
      <c r="TCZ340" s="1182"/>
      <c r="TDA340" s="1182"/>
      <c r="TDB340" s="1182"/>
      <c r="TDC340" s="1182"/>
      <c r="TDD340" s="1182"/>
      <c r="TDE340" s="1182"/>
      <c r="TDF340" s="1182"/>
      <c r="TDG340" s="1182"/>
      <c r="TDH340" s="1182"/>
      <c r="TDI340" s="1182"/>
      <c r="TDJ340" s="1182"/>
      <c r="TDK340" s="1182"/>
      <c r="TDL340" s="1182"/>
      <c r="TDM340" s="1177"/>
      <c r="TDN340" s="1182"/>
      <c r="TDO340" s="1182"/>
      <c r="TDP340" s="1182"/>
      <c r="TDQ340" s="1182"/>
      <c r="TDR340" s="1182"/>
      <c r="TDS340" s="1182"/>
      <c r="TDT340" s="1182"/>
      <c r="TDU340" s="1182"/>
      <c r="TDV340" s="1182"/>
      <c r="TDW340" s="1182"/>
      <c r="TDX340" s="1182"/>
      <c r="TDY340" s="1182"/>
      <c r="TDZ340" s="1182"/>
      <c r="TEA340" s="1182"/>
      <c r="TEB340" s="1177"/>
      <c r="TEC340" s="1182"/>
      <c r="TED340" s="1182"/>
      <c r="TEE340" s="1182"/>
      <c r="TEF340" s="1182"/>
      <c r="TEG340" s="1182"/>
      <c r="TEH340" s="1182"/>
      <c r="TEI340" s="1182"/>
      <c r="TEJ340" s="1182"/>
      <c r="TEK340" s="1182"/>
      <c r="TEL340" s="1182"/>
      <c r="TEM340" s="1182"/>
      <c r="TEN340" s="1182"/>
      <c r="TEO340" s="1182"/>
      <c r="TEP340" s="1182"/>
      <c r="TEQ340" s="1177"/>
      <c r="TER340" s="1182"/>
      <c r="TES340" s="1182"/>
      <c r="TET340" s="1182"/>
      <c r="TEU340" s="1182"/>
      <c r="TEV340" s="1182"/>
      <c r="TEW340" s="1182"/>
      <c r="TEX340" s="1182"/>
      <c r="TEY340" s="1182"/>
      <c r="TEZ340" s="1182"/>
      <c r="TFA340" s="1182"/>
      <c r="TFB340" s="1182"/>
      <c r="TFC340" s="1182"/>
      <c r="TFD340" s="1182"/>
      <c r="TFE340" s="1182"/>
      <c r="TFF340" s="1177"/>
      <c r="TFG340" s="1182"/>
      <c r="TFH340" s="1182"/>
      <c r="TFI340" s="1182"/>
      <c r="TFJ340" s="1182"/>
      <c r="TFK340" s="1182"/>
      <c r="TFL340" s="1182"/>
      <c r="TFM340" s="1182"/>
      <c r="TFN340" s="1182"/>
      <c r="TFO340" s="1182"/>
      <c r="TFP340" s="1182"/>
      <c r="TFQ340" s="1182"/>
      <c r="TFR340" s="1182"/>
      <c r="TFS340" s="1182"/>
      <c r="TFT340" s="1182"/>
      <c r="TFU340" s="1177"/>
      <c r="TFV340" s="1182"/>
      <c r="TFW340" s="1182"/>
      <c r="TFX340" s="1182"/>
      <c r="TFY340" s="1182"/>
      <c r="TFZ340" s="1182"/>
      <c r="TGA340" s="1182"/>
      <c r="TGB340" s="1182"/>
      <c r="TGC340" s="1182"/>
      <c r="TGD340" s="1182"/>
      <c r="TGE340" s="1182"/>
      <c r="TGF340" s="1182"/>
      <c r="TGG340" s="1182"/>
      <c r="TGH340" s="1182"/>
      <c r="TGI340" s="1182"/>
      <c r="TGJ340" s="1177"/>
      <c r="TGK340" s="1182"/>
      <c r="TGL340" s="1182"/>
      <c r="TGM340" s="1182"/>
      <c r="TGN340" s="1182"/>
      <c r="TGO340" s="1182"/>
      <c r="TGP340" s="1182"/>
      <c r="TGQ340" s="1182"/>
      <c r="TGR340" s="1182"/>
      <c r="TGS340" s="1182"/>
      <c r="TGT340" s="1182"/>
      <c r="TGU340" s="1182"/>
      <c r="TGV340" s="1182"/>
      <c r="TGW340" s="1182"/>
      <c r="TGX340" s="1182"/>
      <c r="TGY340" s="1177"/>
      <c r="TGZ340" s="1182"/>
      <c r="THA340" s="1182"/>
      <c r="THB340" s="1182"/>
      <c r="THC340" s="1182"/>
      <c r="THD340" s="1182"/>
      <c r="THE340" s="1182"/>
      <c r="THF340" s="1182"/>
      <c r="THG340" s="1182"/>
      <c r="THH340" s="1182"/>
      <c r="THI340" s="1182"/>
      <c r="THJ340" s="1182"/>
      <c r="THK340" s="1182"/>
      <c r="THL340" s="1182"/>
      <c r="THM340" s="1182"/>
      <c r="THN340" s="1177"/>
      <c r="THO340" s="1182"/>
      <c r="THP340" s="1182"/>
      <c r="THQ340" s="1182"/>
      <c r="THR340" s="1182"/>
      <c r="THS340" s="1182"/>
      <c r="THT340" s="1182"/>
      <c r="THU340" s="1182"/>
      <c r="THV340" s="1182"/>
      <c r="THW340" s="1182"/>
      <c r="THX340" s="1182"/>
      <c r="THY340" s="1182"/>
      <c r="THZ340" s="1182"/>
      <c r="TIA340" s="1182"/>
      <c r="TIB340" s="1182"/>
      <c r="TIC340" s="1177"/>
      <c r="TID340" s="1182"/>
      <c r="TIE340" s="1182"/>
      <c r="TIF340" s="1182"/>
      <c r="TIG340" s="1182"/>
      <c r="TIH340" s="1182"/>
      <c r="TII340" s="1182"/>
      <c r="TIJ340" s="1182"/>
      <c r="TIK340" s="1182"/>
      <c r="TIL340" s="1182"/>
      <c r="TIM340" s="1182"/>
      <c r="TIN340" s="1182"/>
      <c r="TIO340" s="1182"/>
      <c r="TIP340" s="1182"/>
      <c r="TIQ340" s="1182"/>
      <c r="TIR340" s="1177"/>
      <c r="TIS340" s="1182"/>
      <c r="TIT340" s="1182"/>
      <c r="TIU340" s="1182"/>
      <c r="TIV340" s="1182"/>
      <c r="TIW340" s="1182"/>
      <c r="TIX340" s="1182"/>
      <c r="TIY340" s="1182"/>
      <c r="TIZ340" s="1182"/>
      <c r="TJA340" s="1182"/>
      <c r="TJB340" s="1182"/>
      <c r="TJC340" s="1182"/>
      <c r="TJD340" s="1182"/>
      <c r="TJE340" s="1182"/>
      <c r="TJF340" s="1182"/>
      <c r="TJG340" s="1177"/>
      <c r="TJH340" s="1182"/>
      <c r="TJI340" s="1182"/>
      <c r="TJJ340" s="1182"/>
      <c r="TJK340" s="1182"/>
      <c r="TJL340" s="1182"/>
      <c r="TJM340" s="1182"/>
      <c r="TJN340" s="1182"/>
      <c r="TJO340" s="1182"/>
      <c r="TJP340" s="1182"/>
      <c r="TJQ340" s="1182"/>
      <c r="TJR340" s="1182"/>
      <c r="TJS340" s="1182"/>
      <c r="TJT340" s="1182"/>
      <c r="TJU340" s="1182"/>
      <c r="TJV340" s="1177"/>
      <c r="TJW340" s="1182"/>
      <c r="TJX340" s="1182"/>
      <c r="TJY340" s="1182"/>
      <c r="TJZ340" s="1182"/>
      <c r="TKA340" s="1182"/>
      <c r="TKB340" s="1182"/>
      <c r="TKC340" s="1182"/>
      <c r="TKD340" s="1182"/>
      <c r="TKE340" s="1182"/>
      <c r="TKF340" s="1182"/>
      <c r="TKG340" s="1182"/>
      <c r="TKH340" s="1182"/>
      <c r="TKI340" s="1182"/>
      <c r="TKJ340" s="1182"/>
      <c r="TKK340" s="1177"/>
      <c r="TKL340" s="1182"/>
      <c r="TKM340" s="1182"/>
      <c r="TKN340" s="1182"/>
      <c r="TKO340" s="1182"/>
      <c r="TKP340" s="1182"/>
      <c r="TKQ340" s="1182"/>
      <c r="TKR340" s="1182"/>
      <c r="TKS340" s="1182"/>
      <c r="TKT340" s="1182"/>
      <c r="TKU340" s="1182"/>
      <c r="TKV340" s="1182"/>
      <c r="TKW340" s="1182"/>
      <c r="TKX340" s="1182"/>
      <c r="TKY340" s="1182"/>
      <c r="TKZ340" s="1177"/>
      <c r="TLA340" s="1182"/>
      <c r="TLB340" s="1182"/>
      <c r="TLC340" s="1182"/>
      <c r="TLD340" s="1182"/>
      <c r="TLE340" s="1182"/>
      <c r="TLF340" s="1182"/>
      <c r="TLG340" s="1182"/>
      <c r="TLH340" s="1182"/>
      <c r="TLI340" s="1182"/>
      <c r="TLJ340" s="1182"/>
      <c r="TLK340" s="1182"/>
      <c r="TLL340" s="1182"/>
      <c r="TLM340" s="1182"/>
      <c r="TLN340" s="1182"/>
      <c r="TLO340" s="1177"/>
      <c r="TLP340" s="1182"/>
      <c r="TLQ340" s="1182"/>
      <c r="TLR340" s="1182"/>
      <c r="TLS340" s="1182"/>
      <c r="TLT340" s="1182"/>
      <c r="TLU340" s="1182"/>
      <c r="TLV340" s="1182"/>
      <c r="TLW340" s="1182"/>
      <c r="TLX340" s="1182"/>
      <c r="TLY340" s="1182"/>
      <c r="TLZ340" s="1182"/>
      <c r="TMA340" s="1182"/>
      <c r="TMB340" s="1182"/>
      <c r="TMC340" s="1182"/>
      <c r="TMD340" s="1177"/>
      <c r="TME340" s="1182"/>
      <c r="TMF340" s="1182"/>
      <c r="TMG340" s="1182"/>
      <c r="TMH340" s="1182"/>
      <c r="TMI340" s="1182"/>
      <c r="TMJ340" s="1182"/>
      <c r="TMK340" s="1182"/>
      <c r="TML340" s="1182"/>
      <c r="TMM340" s="1182"/>
      <c r="TMN340" s="1182"/>
      <c r="TMO340" s="1182"/>
      <c r="TMP340" s="1182"/>
      <c r="TMQ340" s="1182"/>
      <c r="TMR340" s="1182"/>
      <c r="TMS340" s="1177"/>
      <c r="TMT340" s="1182"/>
      <c r="TMU340" s="1182"/>
      <c r="TMV340" s="1182"/>
      <c r="TMW340" s="1182"/>
      <c r="TMX340" s="1182"/>
      <c r="TMY340" s="1182"/>
      <c r="TMZ340" s="1182"/>
      <c r="TNA340" s="1182"/>
      <c r="TNB340" s="1182"/>
      <c r="TNC340" s="1182"/>
      <c r="TND340" s="1182"/>
      <c r="TNE340" s="1182"/>
      <c r="TNF340" s="1182"/>
      <c r="TNG340" s="1182"/>
      <c r="TNH340" s="1177"/>
      <c r="TNI340" s="1182"/>
      <c r="TNJ340" s="1182"/>
      <c r="TNK340" s="1182"/>
      <c r="TNL340" s="1182"/>
      <c r="TNM340" s="1182"/>
      <c r="TNN340" s="1182"/>
      <c r="TNO340" s="1182"/>
      <c r="TNP340" s="1182"/>
      <c r="TNQ340" s="1182"/>
      <c r="TNR340" s="1182"/>
      <c r="TNS340" s="1182"/>
      <c r="TNT340" s="1182"/>
      <c r="TNU340" s="1182"/>
      <c r="TNV340" s="1182"/>
      <c r="TNW340" s="1177"/>
      <c r="TNX340" s="1182"/>
      <c r="TNY340" s="1182"/>
      <c r="TNZ340" s="1182"/>
      <c r="TOA340" s="1182"/>
      <c r="TOB340" s="1182"/>
      <c r="TOC340" s="1182"/>
      <c r="TOD340" s="1182"/>
      <c r="TOE340" s="1182"/>
      <c r="TOF340" s="1182"/>
      <c r="TOG340" s="1182"/>
      <c r="TOH340" s="1182"/>
      <c r="TOI340" s="1182"/>
      <c r="TOJ340" s="1182"/>
      <c r="TOK340" s="1182"/>
      <c r="TOL340" s="1177"/>
      <c r="TOM340" s="1182"/>
      <c r="TON340" s="1182"/>
      <c r="TOO340" s="1182"/>
      <c r="TOP340" s="1182"/>
      <c r="TOQ340" s="1182"/>
      <c r="TOR340" s="1182"/>
      <c r="TOS340" s="1182"/>
      <c r="TOT340" s="1182"/>
      <c r="TOU340" s="1182"/>
      <c r="TOV340" s="1182"/>
      <c r="TOW340" s="1182"/>
      <c r="TOX340" s="1182"/>
      <c r="TOY340" s="1182"/>
      <c r="TOZ340" s="1182"/>
      <c r="TPA340" s="1177"/>
      <c r="TPB340" s="1182"/>
      <c r="TPC340" s="1182"/>
      <c r="TPD340" s="1182"/>
      <c r="TPE340" s="1182"/>
      <c r="TPF340" s="1182"/>
      <c r="TPG340" s="1182"/>
      <c r="TPH340" s="1182"/>
      <c r="TPI340" s="1182"/>
      <c r="TPJ340" s="1182"/>
      <c r="TPK340" s="1182"/>
      <c r="TPL340" s="1182"/>
      <c r="TPM340" s="1182"/>
      <c r="TPN340" s="1182"/>
      <c r="TPO340" s="1182"/>
      <c r="TPP340" s="1177"/>
      <c r="TPQ340" s="1182"/>
      <c r="TPR340" s="1182"/>
      <c r="TPS340" s="1182"/>
      <c r="TPT340" s="1182"/>
      <c r="TPU340" s="1182"/>
      <c r="TPV340" s="1182"/>
      <c r="TPW340" s="1182"/>
      <c r="TPX340" s="1182"/>
      <c r="TPY340" s="1182"/>
      <c r="TPZ340" s="1182"/>
      <c r="TQA340" s="1182"/>
      <c r="TQB340" s="1182"/>
      <c r="TQC340" s="1182"/>
      <c r="TQD340" s="1182"/>
      <c r="TQE340" s="1177"/>
      <c r="TQF340" s="1182"/>
      <c r="TQG340" s="1182"/>
      <c r="TQH340" s="1182"/>
      <c r="TQI340" s="1182"/>
      <c r="TQJ340" s="1182"/>
      <c r="TQK340" s="1182"/>
      <c r="TQL340" s="1182"/>
      <c r="TQM340" s="1182"/>
      <c r="TQN340" s="1182"/>
      <c r="TQO340" s="1182"/>
      <c r="TQP340" s="1182"/>
      <c r="TQQ340" s="1182"/>
      <c r="TQR340" s="1182"/>
      <c r="TQS340" s="1182"/>
      <c r="TQT340" s="1177"/>
      <c r="TQU340" s="1182"/>
      <c r="TQV340" s="1182"/>
      <c r="TQW340" s="1182"/>
      <c r="TQX340" s="1182"/>
      <c r="TQY340" s="1182"/>
      <c r="TQZ340" s="1182"/>
      <c r="TRA340" s="1182"/>
      <c r="TRB340" s="1182"/>
      <c r="TRC340" s="1182"/>
      <c r="TRD340" s="1182"/>
      <c r="TRE340" s="1182"/>
      <c r="TRF340" s="1182"/>
      <c r="TRG340" s="1182"/>
      <c r="TRH340" s="1182"/>
      <c r="TRI340" s="1177"/>
      <c r="TRJ340" s="1182"/>
      <c r="TRK340" s="1182"/>
      <c r="TRL340" s="1182"/>
      <c r="TRM340" s="1182"/>
      <c r="TRN340" s="1182"/>
      <c r="TRO340" s="1182"/>
      <c r="TRP340" s="1182"/>
      <c r="TRQ340" s="1182"/>
      <c r="TRR340" s="1182"/>
      <c r="TRS340" s="1182"/>
      <c r="TRT340" s="1182"/>
      <c r="TRU340" s="1182"/>
      <c r="TRV340" s="1182"/>
      <c r="TRW340" s="1182"/>
      <c r="TRX340" s="1177"/>
      <c r="TRY340" s="1182"/>
      <c r="TRZ340" s="1182"/>
      <c r="TSA340" s="1182"/>
      <c r="TSB340" s="1182"/>
      <c r="TSC340" s="1182"/>
      <c r="TSD340" s="1182"/>
      <c r="TSE340" s="1182"/>
      <c r="TSF340" s="1182"/>
      <c r="TSG340" s="1182"/>
      <c r="TSH340" s="1182"/>
      <c r="TSI340" s="1182"/>
      <c r="TSJ340" s="1182"/>
      <c r="TSK340" s="1182"/>
      <c r="TSL340" s="1182"/>
      <c r="TSM340" s="1177"/>
      <c r="TSN340" s="1182"/>
      <c r="TSO340" s="1182"/>
      <c r="TSP340" s="1182"/>
      <c r="TSQ340" s="1182"/>
      <c r="TSR340" s="1182"/>
      <c r="TSS340" s="1182"/>
      <c r="TST340" s="1182"/>
      <c r="TSU340" s="1182"/>
      <c r="TSV340" s="1182"/>
      <c r="TSW340" s="1182"/>
      <c r="TSX340" s="1182"/>
      <c r="TSY340" s="1182"/>
      <c r="TSZ340" s="1182"/>
      <c r="TTA340" s="1182"/>
      <c r="TTB340" s="1177"/>
      <c r="TTC340" s="1182"/>
      <c r="TTD340" s="1182"/>
      <c r="TTE340" s="1182"/>
      <c r="TTF340" s="1182"/>
      <c r="TTG340" s="1182"/>
      <c r="TTH340" s="1182"/>
      <c r="TTI340" s="1182"/>
      <c r="TTJ340" s="1182"/>
      <c r="TTK340" s="1182"/>
      <c r="TTL340" s="1182"/>
      <c r="TTM340" s="1182"/>
      <c r="TTN340" s="1182"/>
      <c r="TTO340" s="1182"/>
      <c r="TTP340" s="1182"/>
      <c r="TTQ340" s="1177"/>
      <c r="TTR340" s="1182"/>
      <c r="TTS340" s="1182"/>
      <c r="TTT340" s="1182"/>
      <c r="TTU340" s="1182"/>
      <c r="TTV340" s="1182"/>
      <c r="TTW340" s="1182"/>
      <c r="TTX340" s="1182"/>
      <c r="TTY340" s="1182"/>
      <c r="TTZ340" s="1182"/>
      <c r="TUA340" s="1182"/>
      <c r="TUB340" s="1182"/>
      <c r="TUC340" s="1182"/>
      <c r="TUD340" s="1182"/>
      <c r="TUE340" s="1182"/>
      <c r="TUF340" s="1177"/>
      <c r="TUG340" s="1182"/>
      <c r="TUH340" s="1182"/>
      <c r="TUI340" s="1182"/>
      <c r="TUJ340" s="1182"/>
      <c r="TUK340" s="1182"/>
      <c r="TUL340" s="1182"/>
      <c r="TUM340" s="1182"/>
      <c r="TUN340" s="1182"/>
      <c r="TUO340" s="1182"/>
      <c r="TUP340" s="1182"/>
      <c r="TUQ340" s="1182"/>
      <c r="TUR340" s="1182"/>
      <c r="TUS340" s="1182"/>
      <c r="TUT340" s="1182"/>
      <c r="TUU340" s="1177"/>
      <c r="TUV340" s="1182"/>
      <c r="TUW340" s="1182"/>
      <c r="TUX340" s="1182"/>
      <c r="TUY340" s="1182"/>
      <c r="TUZ340" s="1182"/>
      <c r="TVA340" s="1182"/>
      <c r="TVB340" s="1182"/>
      <c r="TVC340" s="1182"/>
      <c r="TVD340" s="1182"/>
      <c r="TVE340" s="1182"/>
      <c r="TVF340" s="1182"/>
      <c r="TVG340" s="1182"/>
      <c r="TVH340" s="1182"/>
      <c r="TVI340" s="1182"/>
      <c r="TVJ340" s="1177"/>
      <c r="TVK340" s="1182"/>
      <c r="TVL340" s="1182"/>
      <c r="TVM340" s="1182"/>
      <c r="TVN340" s="1182"/>
      <c r="TVO340" s="1182"/>
      <c r="TVP340" s="1182"/>
      <c r="TVQ340" s="1182"/>
      <c r="TVR340" s="1182"/>
      <c r="TVS340" s="1182"/>
      <c r="TVT340" s="1182"/>
      <c r="TVU340" s="1182"/>
      <c r="TVV340" s="1182"/>
      <c r="TVW340" s="1182"/>
      <c r="TVX340" s="1182"/>
      <c r="TVY340" s="1177"/>
      <c r="TVZ340" s="1182"/>
      <c r="TWA340" s="1182"/>
      <c r="TWB340" s="1182"/>
      <c r="TWC340" s="1182"/>
      <c r="TWD340" s="1182"/>
      <c r="TWE340" s="1182"/>
      <c r="TWF340" s="1182"/>
      <c r="TWG340" s="1182"/>
      <c r="TWH340" s="1182"/>
      <c r="TWI340" s="1182"/>
      <c r="TWJ340" s="1182"/>
      <c r="TWK340" s="1182"/>
      <c r="TWL340" s="1182"/>
      <c r="TWM340" s="1182"/>
      <c r="TWN340" s="1177"/>
      <c r="TWO340" s="1182"/>
      <c r="TWP340" s="1182"/>
      <c r="TWQ340" s="1182"/>
      <c r="TWR340" s="1182"/>
      <c r="TWS340" s="1182"/>
      <c r="TWT340" s="1182"/>
      <c r="TWU340" s="1182"/>
      <c r="TWV340" s="1182"/>
      <c r="TWW340" s="1182"/>
      <c r="TWX340" s="1182"/>
      <c r="TWY340" s="1182"/>
      <c r="TWZ340" s="1182"/>
      <c r="TXA340" s="1182"/>
      <c r="TXB340" s="1182"/>
      <c r="TXC340" s="1177"/>
      <c r="TXD340" s="1182"/>
      <c r="TXE340" s="1182"/>
      <c r="TXF340" s="1182"/>
      <c r="TXG340" s="1182"/>
      <c r="TXH340" s="1182"/>
      <c r="TXI340" s="1182"/>
      <c r="TXJ340" s="1182"/>
      <c r="TXK340" s="1182"/>
      <c r="TXL340" s="1182"/>
      <c r="TXM340" s="1182"/>
      <c r="TXN340" s="1182"/>
      <c r="TXO340" s="1182"/>
      <c r="TXP340" s="1182"/>
      <c r="TXQ340" s="1182"/>
      <c r="TXR340" s="1177"/>
      <c r="TXS340" s="1182"/>
      <c r="TXT340" s="1182"/>
      <c r="TXU340" s="1182"/>
      <c r="TXV340" s="1182"/>
      <c r="TXW340" s="1182"/>
      <c r="TXX340" s="1182"/>
      <c r="TXY340" s="1182"/>
      <c r="TXZ340" s="1182"/>
      <c r="TYA340" s="1182"/>
      <c r="TYB340" s="1182"/>
      <c r="TYC340" s="1182"/>
      <c r="TYD340" s="1182"/>
      <c r="TYE340" s="1182"/>
      <c r="TYF340" s="1182"/>
      <c r="TYG340" s="1177"/>
      <c r="TYH340" s="1182"/>
      <c r="TYI340" s="1182"/>
      <c r="TYJ340" s="1182"/>
      <c r="TYK340" s="1182"/>
      <c r="TYL340" s="1182"/>
      <c r="TYM340" s="1182"/>
      <c r="TYN340" s="1182"/>
      <c r="TYO340" s="1182"/>
      <c r="TYP340" s="1182"/>
      <c r="TYQ340" s="1182"/>
      <c r="TYR340" s="1182"/>
      <c r="TYS340" s="1182"/>
      <c r="TYT340" s="1182"/>
      <c r="TYU340" s="1182"/>
      <c r="TYV340" s="1177"/>
      <c r="TYW340" s="1182"/>
      <c r="TYX340" s="1182"/>
      <c r="TYY340" s="1182"/>
      <c r="TYZ340" s="1182"/>
      <c r="TZA340" s="1182"/>
      <c r="TZB340" s="1182"/>
      <c r="TZC340" s="1182"/>
      <c r="TZD340" s="1182"/>
      <c r="TZE340" s="1182"/>
      <c r="TZF340" s="1182"/>
      <c r="TZG340" s="1182"/>
      <c r="TZH340" s="1182"/>
      <c r="TZI340" s="1182"/>
      <c r="TZJ340" s="1182"/>
      <c r="TZK340" s="1177"/>
      <c r="TZL340" s="1182"/>
      <c r="TZM340" s="1182"/>
      <c r="TZN340" s="1182"/>
      <c r="TZO340" s="1182"/>
      <c r="TZP340" s="1182"/>
      <c r="TZQ340" s="1182"/>
      <c r="TZR340" s="1182"/>
      <c r="TZS340" s="1182"/>
      <c r="TZT340" s="1182"/>
      <c r="TZU340" s="1182"/>
      <c r="TZV340" s="1182"/>
      <c r="TZW340" s="1182"/>
      <c r="TZX340" s="1182"/>
      <c r="TZY340" s="1182"/>
      <c r="TZZ340" s="1177"/>
      <c r="UAA340" s="1182"/>
      <c r="UAB340" s="1182"/>
      <c r="UAC340" s="1182"/>
      <c r="UAD340" s="1182"/>
      <c r="UAE340" s="1182"/>
      <c r="UAF340" s="1182"/>
      <c r="UAG340" s="1182"/>
      <c r="UAH340" s="1182"/>
      <c r="UAI340" s="1182"/>
      <c r="UAJ340" s="1182"/>
      <c r="UAK340" s="1182"/>
      <c r="UAL340" s="1182"/>
      <c r="UAM340" s="1182"/>
      <c r="UAN340" s="1182"/>
      <c r="UAO340" s="1177"/>
      <c r="UAP340" s="1182"/>
      <c r="UAQ340" s="1182"/>
      <c r="UAR340" s="1182"/>
      <c r="UAS340" s="1182"/>
      <c r="UAT340" s="1182"/>
      <c r="UAU340" s="1182"/>
      <c r="UAV340" s="1182"/>
      <c r="UAW340" s="1182"/>
      <c r="UAX340" s="1182"/>
      <c r="UAY340" s="1182"/>
      <c r="UAZ340" s="1182"/>
      <c r="UBA340" s="1182"/>
      <c r="UBB340" s="1182"/>
      <c r="UBC340" s="1182"/>
      <c r="UBD340" s="1177"/>
      <c r="UBE340" s="1182"/>
      <c r="UBF340" s="1182"/>
      <c r="UBG340" s="1182"/>
      <c r="UBH340" s="1182"/>
      <c r="UBI340" s="1182"/>
      <c r="UBJ340" s="1182"/>
      <c r="UBK340" s="1182"/>
      <c r="UBL340" s="1182"/>
      <c r="UBM340" s="1182"/>
      <c r="UBN340" s="1182"/>
      <c r="UBO340" s="1182"/>
      <c r="UBP340" s="1182"/>
      <c r="UBQ340" s="1182"/>
      <c r="UBR340" s="1182"/>
      <c r="UBS340" s="1177"/>
      <c r="UBT340" s="1182"/>
      <c r="UBU340" s="1182"/>
      <c r="UBV340" s="1182"/>
      <c r="UBW340" s="1182"/>
      <c r="UBX340" s="1182"/>
      <c r="UBY340" s="1182"/>
      <c r="UBZ340" s="1182"/>
      <c r="UCA340" s="1182"/>
      <c r="UCB340" s="1182"/>
      <c r="UCC340" s="1182"/>
      <c r="UCD340" s="1182"/>
      <c r="UCE340" s="1182"/>
      <c r="UCF340" s="1182"/>
      <c r="UCG340" s="1182"/>
      <c r="UCH340" s="1177"/>
      <c r="UCI340" s="1182"/>
      <c r="UCJ340" s="1182"/>
      <c r="UCK340" s="1182"/>
      <c r="UCL340" s="1182"/>
      <c r="UCM340" s="1182"/>
      <c r="UCN340" s="1182"/>
      <c r="UCO340" s="1182"/>
      <c r="UCP340" s="1182"/>
      <c r="UCQ340" s="1182"/>
      <c r="UCR340" s="1182"/>
      <c r="UCS340" s="1182"/>
      <c r="UCT340" s="1182"/>
      <c r="UCU340" s="1182"/>
      <c r="UCV340" s="1182"/>
      <c r="UCW340" s="1177"/>
      <c r="UCX340" s="1182"/>
      <c r="UCY340" s="1182"/>
      <c r="UCZ340" s="1182"/>
      <c r="UDA340" s="1182"/>
      <c r="UDB340" s="1182"/>
      <c r="UDC340" s="1182"/>
      <c r="UDD340" s="1182"/>
      <c r="UDE340" s="1182"/>
      <c r="UDF340" s="1182"/>
      <c r="UDG340" s="1182"/>
      <c r="UDH340" s="1182"/>
      <c r="UDI340" s="1182"/>
      <c r="UDJ340" s="1182"/>
      <c r="UDK340" s="1182"/>
      <c r="UDL340" s="1177"/>
      <c r="UDM340" s="1182"/>
      <c r="UDN340" s="1182"/>
      <c r="UDO340" s="1182"/>
      <c r="UDP340" s="1182"/>
      <c r="UDQ340" s="1182"/>
      <c r="UDR340" s="1182"/>
      <c r="UDS340" s="1182"/>
      <c r="UDT340" s="1182"/>
      <c r="UDU340" s="1182"/>
      <c r="UDV340" s="1182"/>
      <c r="UDW340" s="1182"/>
      <c r="UDX340" s="1182"/>
      <c r="UDY340" s="1182"/>
      <c r="UDZ340" s="1182"/>
      <c r="UEA340" s="1177"/>
      <c r="UEB340" s="1182"/>
      <c r="UEC340" s="1182"/>
      <c r="UED340" s="1182"/>
      <c r="UEE340" s="1182"/>
      <c r="UEF340" s="1182"/>
      <c r="UEG340" s="1182"/>
      <c r="UEH340" s="1182"/>
      <c r="UEI340" s="1182"/>
      <c r="UEJ340" s="1182"/>
      <c r="UEK340" s="1182"/>
      <c r="UEL340" s="1182"/>
      <c r="UEM340" s="1182"/>
      <c r="UEN340" s="1182"/>
      <c r="UEO340" s="1182"/>
      <c r="UEP340" s="1177"/>
      <c r="UEQ340" s="1182"/>
      <c r="UER340" s="1182"/>
      <c r="UES340" s="1182"/>
      <c r="UET340" s="1182"/>
      <c r="UEU340" s="1182"/>
      <c r="UEV340" s="1182"/>
      <c r="UEW340" s="1182"/>
      <c r="UEX340" s="1182"/>
      <c r="UEY340" s="1182"/>
      <c r="UEZ340" s="1182"/>
      <c r="UFA340" s="1182"/>
      <c r="UFB340" s="1182"/>
      <c r="UFC340" s="1182"/>
      <c r="UFD340" s="1182"/>
      <c r="UFE340" s="1177"/>
      <c r="UFF340" s="1182"/>
      <c r="UFG340" s="1182"/>
      <c r="UFH340" s="1182"/>
      <c r="UFI340" s="1182"/>
      <c r="UFJ340" s="1182"/>
      <c r="UFK340" s="1182"/>
      <c r="UFL340" s="1182"/>
      <c r="UFM340" s="1182"/>
      <c r="UFN340" s="1182"/>
      <c r="UFO340" s="1182"/>
      <c r="UFP340" s="1182"/>
      <c r="UFQ340" s="1182"/>
      <c r="UFR340" s="1182"/>
      <c r="UFS340" s="1182"/>
      <c r="UFT340" s="1177"/>
      <c r="UFU340" s="1182"/>
      <c r="UFV340" s="1182"/>
      <c r="UFW340" s="1182"/>
      <c r="UFX340" s="1182"/>
      <c r="UFY340" s="1182"/>
      <c r="UFZ340" s="1182"/>
      <c r="UGA340" s="1182"/>
      <c r="UGB340" s="1182"/>
      <c r="UGC340" s="1182"/>
      <c r="UGD340" s="1182"/>
      <c r="UGE340" s="1182"/>
      <c r="UGF340" s="1182"/>
      <c r="UGG340" s="1182"/>
      <c r="UGH340" s="1182"/>
      <c r="UGI340" s="1177"/>
      <c r="UGJ340" s="1182"/>
      <c r="UGK340" s="1182"/>
      <c r="UGL340" s="1182"/>
      <c r="UGM340" s="1182"/>
      <c r="UGN340" s="1182"/>
      <c r="UGO340" s="1182"/>
      <c r="UGP340" s="1182"/>
      <c r="UGQ340" s="1182"/>
      <c r="UGR340" s="1182"/>
      <c r="UGS340" s="1182"/>
      <c r="UGT340" s="1182"/>
      <c r="UGU340" s="1182"/>
      <c r="UGV340" s="1182"/>
      <c r="UGW340" s="1182"/>
      <c r="UGX340" s="1177"/>
      <c r="UGY340" s="1182"/>
      <c r="UGZ340" s="1182"/>
      <c r="UHA340" s="1182"/>
      <c r="UHB340" s="1182"/>
      <c r="UHC340" s="1182"/>
      <c r="UHD340" s="1182"/>
      <c r="UHE340" s="1182"/>
      <c r="UHF340" s="1182"/>
      <c r="UHG340" s="1182"/>
      <c r="UHH340" s="1182"/>
      <c r="UHI340" s="1182"/>
      <c r="UHJ340" s="1182"/>
      <c r="UHK340" s="1182"/>
      <c r="UHL340" s="1182"/>
      <c r="UHM340" s="1177"/>
      <c r="UHN340" s="1182"/>
      <c r="UHO340" s="1182"/>
      <c r="UHP340" s="1182"/>
      <c r="UHQ340" s="1182"/>
      <c r="UHR340" s="1182"/>
      <c r="UHS340" s="1182"/>
      <c r="UHT340" s="1182"/>
      <c r="UHU340" s="1182"/>
      <c r="UHV340" s="1182"/>
      <c r="UHW340" s="1182"/>
      <c r="UHX340" s="1182"/>
      <c r="UHY340" s="1182"/>
      <c r="UHZ340" s="1182"/>
      <c r="UIA340" s="1182"/>
      <c r="UIB340" s="1177"/>
      <c r="UIC340" s="1182"/>
      <c r="UID340" s="1182"/>
      <c r="UIE340" s="1182"/>
      <c r="UIF340" s="1182"/>
      <c r="UIG340" s="1182"/>
      <c r="UIH340" s="1182"/>
      <c r="UII340" s="1182"/>
      <c r="UIJ340" s="1182"/>
      <c r="UIK340" s="1182"/>
      <c r="UIL340" s="1182"/>
      <c r="UIM340" s="1182"/>
      <c r="UIN340" s="1182"/>
      <c r="UIO340" s="1182"/>
      <c r="UIP340" s="1182"/>
      <c r="UIQ340" s="1177"/>
      <c r="UIR340" s="1182"/>
      <c r="UIS340" s="1182"/>
      <c r="UIT340" s="1182"/>
      <c r="UIU340" s="1182"/>
      <c r="UIV340" s="1182"/>
      <c r="UIW340" s="1182"/>
      <c r="UIX340" s="1182"/>
      <c r="UIY340" s="1182"/>
      <c r="UIZ340" s="1182"/>
      <c r="UJA340" s="1182"/>
      <c r="UJB340" s="1182"/>
      <c r="UJC340" s="1182"/>
      <c r="UJD340" s="1182"/>
      <c r="UJE340" s="1182"/>
      <c r="UJF340" s="1177"/>
      <c r="UJG340" s="1182"/>
      <c r="UJH340" s="1182"/>
      <c r="UJI340" s="1182"/>
      <c r="UJJ340" s="1182"/>
      <c r="UJK340" s="1182"/>
      <c r="UJL340" s="1182"/>
      <c r="UJM340" s="1182"/>
      <c r="UJN340" s="1182"/>
      <c r="UJO340" s="1182"/>
      <c r="UJP340" s="1182"/>
      <c r="UJQ340" s="1182"/>
      <c r="UJR340" s="1182"/>
      <c r="UJS340" s="1182"/>
      <c r="UJT340" s="1182"/>
      <c r="UJU340" s="1177"/>
      <c r="UJV340" s="1182"/>
      <c r="UJW340" s="1182"/>
      <c r="UJX340" s="1182"/>
      <c r="UJY340" s="1182"/>
      <c r="UJZ340" s="1182"/>
      <c r="UKA340" s="1182"/>
      <c r="UKB340" s="1182"/>
      <c r="UKC340" s="1182"/>
      <c r="UKD340" s="1182"/>
      <c r="UKE340" s="1182"/>
      <c r="UKF340" s="1182"/>
      <c r="UKG340" s="1182"/>
      <c r="UKH340" s="1182"/>
      <c r="UKI340" s="1182"/>
      <c r="UKJ340" s="1177"/>
      <c r="UKK340" s="1182"/>
      <c r="UKL340" s="1182"/>
      <c r="UKM340" s="1182"/>
      <c r="UKN340" s="1182"/>
      <c r="UKO340" s="1182"/>
      <c r="UKP340" s="1182"/>
      <c r="UKQ340" s="1182"/>
      <c r="UKR340" s="1182"/>
      <c r="UKS340" s="1182"/>
      <c r="UKT340" s="1182"/>
      <c r="UKU340" s="1182"/>
      <c r="UKV340" s="1182"/>
      <c r="UKW340" s="1182"/>
      <c r="UKX340" s="1182"/>
      <c r="UKY340" s="1177"/>
      <c r="UKZ340" s="1182"/>
      <c r="ULA340" s="1182"/>
      <c r="ULB340" s="1182"/>
      <c r="ULC340" s="1182"/>
      <c r="ULD340" s="1182"/>
      <c r="ULE340" s="1182"/>
      <c r="ULF340" s="1182"/>
      <c r="ULG340" s="1182"/>
      <c r="ULH340" s="1182"/>
      <c r="ULI340" s="1182"/>
      <c r="ULJ340" s="1182"/>
      <c r="ULK340" s="1182"/>
      <c r="ULL340" s="1182"/>
      <c r="ULM340" s="1182"/>
      <c r="ULN340" s="1177"/>
      <c r="ULO340" s="1182"/>
      <c r="ULP340" s="1182"/>
      <c r="ULQ340" s="1182"/>
      <c r="ULR340" s="1182"/>
      <c r="ULS340" s="1182"/>
      <c r="ULT340" s="1182"/>
      <c r="ULU340" s="1182"/>
      <c r="ULV340" s="1182"/>
      <c r="ULW340" s="1182"/>
      <c r="ULX340" s="1182"/>
      <c r="ULY340" s="1182"/>
      <c r="ULZ340" s="1182"/>
      <c r="UMA340" s="1182"/>
      <c r="UMB340" s="1182"/>
      <c r="UMC340" s="1177"/>
      <c r="UMD340" s="1182"/>
      <c r="UME340" s="1182"/>
      <c r="UMF340" s="1182"/>
      <c r="UMG340" s="1182"/>
      <c r="UMH340" s="1182"/>
      <c r="UMI340" s="1182"/>
      <c r="UMJ340" s="1182"/>
      <c r="UMK340" s="1182"/>
      <c r="UML340" s="1182"/>
      <c r="UMM340" s="1182"/>
      <c r="UMN340" s="1182"/>
      <c r="UMO340" s="1182"/>
      <c r="UMP340" s="1182"/>
      <c r="UMQ340" s="1182"/>
      <c r="UMR340" s="1177"/>
      <c r="UMS340" s="1182"/>
      <c r="UMT340" s="1182"/>
      <c r="UMU340" s="1182"/>
      <c r="UMV340" s="1182"/>
      <c r="UMW340" s="1182"/>
      <c r="UMX340" s="1182"/>
      <c r="UMY340" s="1182"/>
      <c r="UMZ340" s="1182"/>
      <c r="UNA340" s="1182"/>
      <c r="UNB340" s="1182"/>
      <c r="UNC340" s="1182"/>
      <c r="UND340" s="1182"/>
      <c r="UNE340" s="1182"/>
      <c r="UNF340" s="1182"/>
      <c r="UNG340" s="1177"/>
      <c r="UNH340" s="1182"/>
      <c r="UNI340" s="1182"/>
      <c r="UNJ340" s="1182"/>
      <c r="UNK340" s="1182"/>
      <c r="UNL340" s="1182"/>
      <c r="UNM340" s="1182"/>
      <c r="UNN340" s="1182"/>
      <c r="UNO340" s="1182"/>
      <c r="UNP340" s="1182"/>
      <c r="UNQ340" s="1182"/>
      <c r="UNR340" s="1182"/>
      <c r="UNS340" s="1182"/>
      <c r="UNT340" s="1182"/>
      <c r="UNU340" s="1182"/>
      <c r="UNV340" s="1177"/>
      <c r="UNW340" s="1182"/>
      <c r="UNX340" s="1182"/>
      <c r="UNY340" s="1182"/>
      <c r="UNZ340" s="1182"/>
      <c r="UOA340" s="1182"/>
      <c r="UOB340" s="1182"/>
      <c r="UOC340" s="1182"/>
      <c r="UOD340" s="1182"/>
      <c r="UOE340" s="1182"/>
      <c r="UOF340" s="1182"/>
      <c r="UOG340" s="1182"/>
      <c r="UOH340" s="1182"/>
      <c r="UOI340" s="1182"/>
      <c r="UOJ340" s="1182"/>
      <c r="UOK340" s="1177"/>
      <c r="UOL340" s="1182"/>
      <c r="UOM340" s="1182"/>
      <c r="UON340" s="1182"/>
      <c r="UOO340" s="1182"/>
      <c r="UOP340" s="1182"/>
      <c r="UOQ340" s="1182"/>
      <c r="UOR340" s="1182"/>
      <c r="UOS340" s="1182"/>
      <c r="UOT340" s="1182"/>
      <c r="UOU340" s="1182"/>
      <c r="UOV340" s="1182"/>
      <c r="UOW340" s="1182"/>
      <c r="UOX340" s="1182"/>
      <c r="UOY340" s="1182"/>
      <c r="UOZ340" s="1177"/>
      <c r="UPA340" s="1182"/>
      <c r="UPB340" s="1182"/>
      <c r="UPC340" s="1182"/>
      <c r="UPD340" s="1182"/>
      <c r="UPE340" s="1182"/>
      <c r="UPF340" s="1182"/>
      <c r="UPG340" s="1182"/>
      <c r="UPH340" s="1182"/>
      <c r="UPI340" s="1182"/>
      <c r="UPJ340" s="1182"/>
      <c r="UPK340" s="1182"/>
      <c r="UPL340" s="1182"/>
      <c r="UPM340" s="1182"/>
      <c r="UPN340" s="1182"/>
      <c r="UPO340" s="1177"/>
      <c r="UPP340" s="1182"/>
      <c r="UPQ340" s="1182"/>
      <c r="UPR340" s="1182"/>
      <c r="UPS340" s="1182"/>
      <c r="UPT340" s="1182"/>
      <c r="UPU340" s="1182"/>
      <c r="UPV340" s="1182"/>
      <c r="UPW340" s="1182"/>
      <c r="UPX340" s="1182"/>
      <c r="UPY340" s="1182"/>
      <c r="UPZ340" s="1182"/>
      <c r="UQA340" s="1182"/>
      <c r="UQB340" s="1182"/>
      <c r="UQC340" s="1182"/>
      <c r="UQD340" s="1177"/>
      <c r="UQE340" s="1182"/>
      <c r="UQF340" s="1182"/>
      <c r="UQG340" s="1182"/>
      <c r="UQH340" s="1182"/>
      <c r="UQI340" s="1182"/>
      <c r="UQJ340" s="1182"/>
      <c r="UQK340" s="1182"/>
      <c r="UQL340" s="1182"/>
      <c r="UQM340" s="1182"/>
      <c r="UQN340" s="1182"/>
      <c r="UQO340" s="1182"/>
      <c r="UQP340" s="1182"/>
      <c r="UQQ340" s="1182"/>
      <c r="UQR340" s="1182"/>
      <c r="UQS340" s="1177"/>
      <c r="UQT340" s="1182"/>
      <c r="UQU340" s="1182"/>
      <c r="UQV340" s="1182"/>
      <c r="UQW340" s="1182"/>
      <c r="UQX340" s="1182"/>
      <c r="UQY340" s="1182"/>
      <c r="UQZ340" s="1182"/>
      <c r="URA340" s="1182"/>
      <c r="URB340" s="1182"/>
      <c r="URC340" s="1182"/>
      <c r="URD340" s="1182"/>
      <c r="URE340" s="1182"/>
      <c r="URF340" s="1182"/>
      <c r="URG340" s="1182"/>
      <c r="URH340" s="1177"/>
      <c r="URI340" s="1182"/>
      <c r="URJ340" s="1182"/>
      <c r="URK340" s="1182"/>
      <c r="URL340" s="1182"/>
      <c r="URM340" s="1182"/>
      <c r="URN340" s="1182"/>
      <c r="URO340" s="1182"/>
      <c r="URP340" s="1182"/>
      <c r="URQ340" s="1182"/>
      <c r="URR340" s="1182"/>
      <c r="URS340" s="1182"/>
      <c r="URT340" s="1182"/>
      <c r="URU340" s="1182"/>
      <c r="URV340" s="1182"/>
      <c r="URW340" s="1177"/>
      <c r="URX340" s="1182"/>
      <c r="URY340" s="1182"/>
      <c r="URZ340" s="1182"/>
      <c r="USA340" s="1182"/>
      <c r="USB340" s="1182"/>
      <c r="USC340" s="1182"/>
      <c r="USD340" s="1182"/>
      <c r="USE340" s="1182"/>
      <c r="USF340" s="1182"/>
      <c r="USG340" s="1182"/>
      <c r="USH340" s="1182"/>
      <c r="USI340" s="1182"/>
      <c r="USJ340" s="1182"/>
      <c r="USK340" s="1182"/>
      <c r="USL340" s="1177"/>
      <c r="USM340" s="1182"/>
      <c r="USN340" s="1182"/>
      <c r="USO340" s="1182"/>
      <c r="USP340" s="1182"/>
      <c r="USQ340" s="1182"/>
      <c r="USR340" s="1182"/>
      <c r="USS340" s="1182"/>
      <c r="UST340" s="1182"/>
      <c r="USU340" s="1182"/>
      <c r="USV340" s="1182"/>
      <c r="USW340" s="1182"/>
      <c r="USX340" s="1182"/>
      <c r="USY340" s="1182"/>
      <c r="USZ340" s="1182"/>
      <c r="UTA340" s="1177"/>
      <c r="UTB340" s="1182"/>
      <c r="UTC340" s="1182"/>
      <c r="UTD340" s="1182"/>
      <c r="UTE340" s="1182"/>
      <c r="UTF340" s="1182"/>
      <c r="UTG340" s="1182"/>
      <c r="UTH340" s="1182"/>
      <c r="UTI340" s="1182"/>
      <c r="UTJ340" s="1182"/>
      <c r="UTK340" s="1182"/>
      <c r="UTL340" s="1182"/>
      <c r="UTM340" s="1182"/>
      <c r="UTN340" s="1182"/>
      <c r="UTO340" s="1182"/>
      <c r="UTP340" s="1177"/>
      <c r="UTQ340" s="1182"/>
      <c r="UTR340" s="1182"/>
      <c r="UTS340" s="1182"/>
      <c r="UTT340" s="1182"/>
      <c r="UTU340" s="1182"/>
      <c r="UTV340" s="1182"/>
      <c r="UTW340" s="1182"/>
      <c r="UTX340" s="1182"/>
      <c r="UTY340" s="1182"/>
      <c r="UTZ340" s="1182"/>
      <c r="UUA340" s="1182"/>
      <c r="UUB340" s="1182"/>
      <c r="UUC340" s="1182"/>
      <c r="UUD340" s="1182"/>
      <c r="UUE340" s="1177"/>
      <c r="UUF340" s="1182"/>
      <c r="UUG340" s="1182"/>
      <c r="UUH340" s="1182"/>
      <c r="UUI340" s="1182"/>
      <c r="UUJ340" s="1182"/>
      <c r="UUK340" s="1182"/>
      <c r="UUL340" s="1182"/>
      <c r="UUM340" s="1182"/>
      <c r="UUN340" s="1182"/>
      <c r="UUO340" s="1182"/>
      <c r="UUP340" s="1182"/>
      <c r="UUQ340" s="1182"/>
      <c r="UUR340" s="1182"/>
      <c r="UUS340" s="1182"/>
      <c r="UUT340" s="1177"/>
      <c r="UUU340" s="1182"/>
      <c r="UUV340" s="1182"/>
      <c r="UUW340" s="1182"/>
      <c r="UUX340" s="1182"/>
      <c r="UUY340" s="1182"/>
      <c r="UUZ340" s="1182"/>
      <c r="UVA340" s="1182"/>
      <c r="UVB340" s="1182"/>
      <c r="UVC340" s="1182"/>
      <c r="UVD340" s="1182"/>
      <c r="UVE340" s="1182"/>
      <c r="UVF340" s="1182"/>
      <c r="UVG340" s="1182"/>
      <c r="UVH340" s="1182"/>
      <c r="UVI340" s="1177"/>
      <c r="UVJ340" s="1182"/>
      <c r="UVK340" s="1182"/>
      <c r="UVL340" s="1182"/>
      <c r="UVM340" s="1182"/>
      <c r="UVN340" s="1182"/>
      <c r="UVO340" s="1182"/>
      <c r="UVP340" s="1182"/>
      <c r="UVQ340" s="1182"/>
      <c r="UVR340" s="1182"/>
      <c r="UVS340" s="1182"/>
      <c r="UVT340" s="1182"/>
      <c r="UVU340" s="1182"/>
      <c r="UVV340" s="1182"/>
      <c r="UVW340" s="1182"/>
      <c r="UVX340" s="1177"/>
      <c r="UVY340" s="1182"/>
      <c r="UVZ340" s="1182"/>
      <c r="UWA340" s="1182"/>
      <c r="UWB340" s="1182"/>
      <c r="UWC340" s="1182"/>
      <c r="UWD340" s="1182"/>
      <c r="UWE340" s="1182"/>
      <c r="UWF340" s="1182"/>
      <c r="UWG340" s="1182"/>
      <c r="UWH340" s="1182"/>
      <c r="UWI340" s="1182"/>
      <c r="UWJ340" s="1182"/>
      <c r="UWK340" s="1182"/>
      <c r="UWL340" s="1182"/>
      <c r="UWM340" s="1177"/>
      <c r="UWN340" s="1182"/>
      <c r="UWO340" s="1182"/>
      <c r="UWP340" s="1182"/>
      <c r="UWQ340" s="1182"/>
      <c r="UWR340" s="1182"/>
      <c r="UWS340" s="1182"/>
      <c r="UWT340" s="1182"/>
      <c r="UWU340" s="1182"/>
      <c r="UWV340" s="1182"/>
      <c r="UWW340" s="1182"/>
      <c r="UWX340" s="1182"/>
      <c r="UWY340" s="1182"/>
      <c r="UWZ340" s="1182"/>
      <c r="UXA340" s="1182"/>
      <c r="UXB340" s="1177"/>
      <c r="UXC340" s="1182"/>
      <c r="UXD340" s="1182"/>
      <c r="UXE340" s="1182"/>
      <c r="UXF340" s="1182"/>
      <c r="UXG340" s="1182"/>
      <c r="UXH340" s="1182"/>
      <c r="UXI340" s="1182"/>
      <c r="UXJ340" s="1182"/>
      <c r="UXK340" s="1182"/>
      <c r="UXL340" s="1182"/>
      <c r="UXM340" s="1182"/>
      <c r="UXN340" s="1182"/>
      <c r="UXO340" s="1182"/>
      <c r="UXP340" s="1182"/>
      <c r="UXQ340" s="1177"/>
      <c r="UXR340" s="1182"/>
      <c r="UXS340" s="1182"/>
      <c r="UXT340" s="1182"/>
      <c r="UXU340" s="1182"/>
      <c r="UXV340" s="1182"/>
      <c r="UXW340" s="1182"/>
      <c r="UXX340" s="1182"/>
      <c r="UXY340" s="1182"/>
      <c r="UXZ340" s="1182"/>
      <c r="UYA340" s="1182"/>
      <c r="UYB340" s="1182"/>
      <c r="UYC340" s="1182"/>
      <c r="UYD340" s="1182"/>
      <c r="UYE340" s="1182"/>
      <c r="UYF340" s="1177"/>
      <c r="UYG340" s="1182"/>
      <c r="UYH340" s="1182"/>
      <c r="UYI340" s="1182"/>
      <c r="UYJ340" s="1182"/>
      <c r="UYK340" s="1182"/>
      <c r="UYL340" s="1182"/>
      <c r="UYM340" s="1182"/>
      <c r="UYN340" s="1182"/>
      <c r="UYO340" s="1182"/>
      <c r="UYP340" s="1182"/>
      <c r="UYQ340" s="1182"/>
      <c r="UYR340" s="1182"/>
      <c r="UYS340" s="1182"/>
      <c r="UYT340" s="1182"/>
      <c r="UYU340" s="1177"/>
      <c r="UYV340" s="1182"/>
      <c r="UYW340" s="1182"/>
      <c r="UYX340" s="1182"/>
      <c r="UYY340" s="1182"/>
      <c r="UYZ340" s="1182"/>
      <c r="UZA340" s="1182"/>
      <c r="UZB340" s="1182"/>
      <c r="UZC340" s="1182"/>
      <c r="UZD340" s="1182"/>
      <c r="UZE340" s="1182"/>
      <c r="UZF340" s="1182"/>
      <c r="UZG340" s="1182"/>
      <c r="UZH340" s="1182"/>
      <c r="UZI340" s="1182"/>
      <c r="UZJ340" s="1177"/>
      <c r="UZK340" s="1182"/>
      <c r="UZL340" s="1182"/>
      <c r="UZM340" s="1182"/>
      <c r="UZN340" s="1182"/>
      <c r="UZO340" s="1182"/>
      <c r="UZP340" s="1182"/>
      <c r="UZQ340" s="1182"/>
      <c r="UZR340" s="1182"/>
      <c r="UZS340" s="1182"/>
      <c r="UZT340" s="1182"/>
      <c r="UZU340" s="1182"/>
      <c r="UZV340" s="1182"/>
      <c r="UZW340" s="1182"/>
      <c r="UZX340" s="1182"/>
      <c r="UZY340" s="1177"/>
      <c r="UZZ340" s="1182"/>
      <c r="VAA340" s="1182"/>
      <c r="VAB340" s="1182"/>
      <c r="VAC340" s="1182"/>
      <c r="VAD340" s="1182"/>
      <c r="VAE340" s="1182"/>
      <c r="VAF340" s="1182"/>
      <c r="VAG340" s="1182"/>
      <c r="VAH340" s="1182"/>
      <c r="VAI340" s="1182"/>
      <c r="VAJ340" s="1182"/>
      <c r="VAK340" s="1182"/>
      <c r="VAL340" s="1182"/>
      <c r="VAM340" s="1182"/>
      <c r="VAN340" s="1177"/>
      <c r="VAO340" s="1182"/>
      <c r="VAP340" s="1182"/>
      <c r="VAQ340" s="1182"/>
      <c r="VAR340" s="1182"/>
      <c r="VAS340" s="1182"/>
      <c r="VAT340" s="1182"/>
      <c r="VAU340" s="1182"/>
      <c r="VAV340" s="1182"/>
      <c r="VAW340" s="1182"/>
      <c r="VAX340" s="1182"/>
      <c r="VAY340" s="1182"/>
      <c r="VAZ340" s="1182"/>
      <c r="VBA340" s="1182"/>
      <c r="VBB340" s="1182"/>
      <c r="VBC340" s="1177"/>
      <c r="VBD340" s="1182"/>
      <c r="VBE340" s="1182"/>
      <c r="VBF340" s="1182"/>
      <c r="VBG340" s="1182"/>
      <c r="VBH340" s="1182"/>
      <c r="VBI340" s="1182"/>
      <c r="VBJ340" s="1182"/>
      <c r="VBK340" s="1182"/>
      <c r="VBL340" s="1182"/>
      <c r="VBM340" s="1182"/>
      <c r="VBN340" s="1182"/>
      <c r="VBO340" s="1182"/>
      <c r="VBP340" s="1182"/>
      <c r="VBQ340" s="1182"/>
      <c r="VBR340" s="1177"/>
      <c r="VBS340" s="1182"/>
      <c r="VBT340" s="1182"/>
      <c r="VBU340" s="1182"/>
      <c r="VBV340" s="1182"/>
      <c r="VBW340" s="1182"/>
      <c r="VBX340" s="1182"/>
      <c r="VBY340" s="1182"/>
      <c r="VBZ340" s="1182"/>
      <c r="VCA340" s="1182"/>
      <c r="VCB340" s="1182"/>
      <c r="VCC340" s="1182"/>
      <c r="VCD340" s="1182"/>
      <c r="VCE340" s="1182"/>
      <c r="VCF340" s="1182"/>
      <c r="VCG340" s="1177"/>
      <c r="VCH340" s="1182"/>
      <c r="VCI340" s="1182"/>
      <c r="VCJ340" s="1182"/>
      <c r="VCK340" s="1182"/>
      <c r="VCL340" s="1182"/>
      <c r="VCM340" s="1182"/>
      <c r="VCN340" s="1182"/>
      <c r="VCO340" s="1182"/>
      <c r="VCP340" s="1182"/>
      <c r="VCQ340" s="1182"/>
      <c r="VCR340" s="1182"/>
      <c r="VCS340" s="1182"/>
      <c r="VCT340" s="1182"/>
      <c r="VCU340" s="1182"/>
      <c r="VCV340" s="1177"/>
      <c r="VCW340" s="1182"/>
      <c r="VCX340" s="1182"/>
      <c r="VCY340" s="1182"/>
      <c r="VCZ340" s="1182"/>
      <c r="VDA340" s="1182"/>
      <c r="VDB340" s="1182"/>
      <c r="VDC340" s="1182"/>
      <c r="VDD340" s="1182"/>
      <c r="VDE340" s="1182"/>
      <c r="VDF340" s="1182"/>
      <c r="VDG340" s="1182"/>
      <c r="VDH340" s="1182"/>
      <c r="VDI340" s="1182"/>
      <c r="VDJ340" s="1182"/>
      <c r="VDK340" s="1177"/>
      <c r="VDL340" s="1182"/>
      <c r="VDM340" s="1182"/>
      <c r="VDN340" s="1182"/>
      <c r="VDO340" s="1182"/>
      <c r="VDP340" s="1182"/>
      <c r="VDQ340" s="1182"/>
      <c r="VDR340" s="1182"/>
      <c r="VDS340" s="1182"/>
      <c r="VDT340" s="1182"/>
      <c r="VDU340" s="1182"/>
      <c r="VDV340" s="1182"/>
      <c r="VDW340" s="1182"/>
      <c r="VDX340" s="1182"/>
      <c r="VDY340" s="1182"/>
      <c r="VDZ340" s="1177"/>
      <c r="VEA340" s="1182"/>
      <c r="VEB340" s="1182"/>
      <c r="VEC340" s="1182"/>
      <c r="VED340" s="1182"/>
      <c r="VEE340" s="1182"/>
      <c r="VEF340" s="1182"/>
      <c r="VEG340" s="1182"/>
      <c r="VEH340" s="1182"/>
      <c r="VEI340" s="1182"/>
      <c r="VEJ340" s="1182"/>
      <c r="VEK340" s="1182"/>
      <c r="VEL340" s="1182"/>
      <c r="VEM340" s="1182"/>
      <c r="VEN340" s="1182"/>
      <c r="VEO340" s="1177"/>
      <c r="VEP340" s="1182"/>
      <c r="VEQ340" s="1182"/>
      <c r="VER340" s="1182"/>
      <c r="VES340" s="1182"/>
      <c r="VET340" s="1182"/>
      <c r="VEU340" s="1182"/>
      <c r="VEV340" s="1182"/>
      <c r="VEW340" s="1182"/>
      <c r="VEX340" s="1182"/>
      <c r="VEY340" s="1182"/>
      <c r="VEZ340" s="1182"/>
      <c r="VFA340" s="1182"/>
      <c r="VFB340" s="1182"/>
      <c r="VFC340" s="1182"/>
      <c r="VFD340" s="1177"/>
      <c r="VFE340" s="1182"/>
      <c r="VFF340" s="1182"/>
      <c r="VFG340" s="1182"/>
      <c r="VFH340" s="1182"/>
      <c r="VFI340" s="1182"/>
      <c r="VFJ340" s="1182"/>
      <c r="VFK340" s="1182"/>
      <c r="VFL340" s="1182"/>
      <c r="VFM340" s="1182"/>
      <c r="VFN340" s="1182"/>
      <c r="VFO340" s="1182"/>
      <c r="VFP340" s="1182"/>
      <c r="VFQ340" s="1182"/>
      <c r="VFR340" s="1182"/>
      <c r="VFS340" s="1177"/>
      <c r="VFT340" s="1182"/>
      <c r="VFU340" s="1182"/>
      <c r="VFV340" s="1182"/>
      <c r="VFW340" s="1182"/>
      <c r="VFX340" s="1182"/>
      <c r="VFY340" s="1182"/>
      <c r="VFZ340" s="1182"/>
      <c r="VGA340" s="1182"/>
      <c r="VGB340" s="1182"/>
      <c r="VGC340" s="1182"/>
      <c r="VGD340" s="1182"/>
      <c r="VGE340" s="1182"/>
      <c r="VGF340" s="1182"/>
      <c r="VGG340" s="1182"/>
      <c r="VGH340" s="1177"/>
      <c r="VGI340" s="1182"/>
      <c r="VGJ340" s="1182"/>
      <c r="VGK340" s="1182"/>
      <c r="VGL340" s="1182"/>
      <c r="VGM340" s="1182"/>
      <c r="VGN340" s="1182"/>
      <c r="VGO340" s="1182"/>
      <c r="VGP340" s="1182"/>
      <c r="VGQ340" s="1182"/>
      <c r="VGR340" s="1182"/>
      <c r="VGS340" s="1182"/>
      <c r="VGT340" s="1182"/>
      <c r="VGU340" s="1182"/>
      <c r="VGV340" s="1182"/>
      <c r="VGW340" s="1177"/>
      <c r="VGX340" s="1182"/>
      <c r="VGY340" s="1182"/>
      <c r="VGZ340" s="1182"/>
      <c r="VHA340" s="1182"/>
      <c r="VHB340" s="1182"/>
      <c r="VHC340" s="1182"/>
      <c r="VHD340" s="1182"/>
      <c r="VHE340" s="1182"/>
      <c r="VHF340" s="1182"/>
      <c r="VHG340" s="1182"/>
      <c r="VHH340" s="1182"/>
      <c r="VHI340" s="1182"/>
      <c r="VHJ340" s="1182"/>
      <c r="VHK340" s="1182"/>
      <c r="VHL340" s="1177"/>
      <c r="VHM340" s="1182"/>
      <c r="VHN340" s="1182"/>
      <c r="VHO340" s="1182"/>
      <c r="VHP340" s="1182"/>
      <c r="VHQ340" s="1182"/>
      <c r="VHR340" s="1182"/>
      <c r="VHS340" s="1182"/>
      <c r="VHT340" s="1182"/>
      <c r="VHU340" s="1182"/>
      <c r="VHV340" s="1182"/>
      <c r="VHW340" s="1182"/>
      <c r="VHX340" s="1182"/>
      <c r="VHY340" s="1182"/>
      <c r="VHZ340" s="1182"/>
      <c r="VIA340" s="1177"/>
      <c r="VIB340" s="1182"/>
      <c r="VIC340" s="1182"/>
      <c r="VID340" s="1182"/>
      <c r="VIE340" s="1182"/>
      <c r="VIF340" s="1182"/>
      <c r="VIG340" s="1182"/>
      <c r="VIH340" s="1182"/>
      <c r="VII340" s="1182"/>
      <c r="VIJ340" s="1182"/>
      <c r="VIK340" s="1182"/>
      <c r="VIL340" s="1182"/>
      <c r="VIM340" s="1182"/>
      <c r="VIN340" s="1182"/>
      <c r="VIO340" s="1182"/>
      <c r="VIP340" s="1177"/>
      <c r="VIQ340" s="1182"/>
      <c r="VIR340" s="1182"/>
      <c r="VIS340" s="1182"/>
      <c r="VIT340" s="1182"/>
      <c r="VIU340" s="1182"/>
      <c r="VIV340" s="1182"/>
      <c r="VIW340" s="1182"/>
      <c r="VIX340" s="1182"/>
      <c r="VIY340" s="1182"/>
      <c r="VIZ340" s="1182"/>
      <c r="VJA340" s="1182"/>
      <c r="VJB340" s="1182"/>
      <c r="VJC340" s="1182"/>
      <c r="VJD340" s="1182"/>
      <c r="VJE340" s="1177"/>
      <c r="VJF340" s="1182"/>
      <c r="VJG340" s="1182"/>
      <c r="VJH340" s="1182"/>
      <c r="VJI340" s="1182"/>
      <c r="VJJ340" s="1182"/>
      <c r="VJK340" s="1182"/>
      <c r="VJL340" s="1182"/>
      <c r="VJM340" s="1182"/>
      <c r="VJN340" s="1182"/>
      <c r="VJO340" s="1182"/>
      <c r="VJP340" s="1182"/>
      <c r="VJQ340" s="1182"/>
      <c r="VJR340" s="1182"/>
      <c r="VJS340" s="1182"/>
      <c r="VJT340" s="1177"/>
      <c r="VJU340" s="1182"/>
      <c r="VJV340" s="1182"/>
      <c r="VJW340" s="1182"/>
      <c r="VJX340" s="1182"/>
      <c r="VJY340" s="1182"/>
      <c r="VJZ340" s="1182"/>
      <c r="VKA340" s="1182"/>
      <c r="VKB340" s="1182"/>
      <c r="VKC340" s="1182"/>
      <c r="VKD340" s="1182"/>
      <c r="VKE340" s="1182"/>
      <c r="VKF340" s="1182"/>
      <c r="VKG340" s="1182"/>
      <c r="VKH340" s="1182"/>
      <c r="VKI340" s="1177"/>
      <c r="VKJ340" s="1182"/>
      <c r="VKK340" s="1182"/>
      <c r="VKL340" s="1182"/>
      <c r="VKM340" s="1182"/>
      <c r="VKN340" s="1182"/>
      <c r="VKO340" s="1182"/>
      <c r="VKP340" s="1182"/>
      <c r="VKQ340" s="1182"/>
      <c r="VKR340" s="1182"/>
      <c r="VKS340" s="1182"/>
      <c r="VKT340" s="1182"/>
      <c r="VKU340" s="1182"/>
      <c r="VKV340" s="1182"/>
      <c r="VKW340" s="1182"/>
      <c r="VKX340" s="1177"/>
      <c r="VKY340" s="1182"/>
      <c r="VKZ340" s="1182"/>
      <c r="VLA340" s="1182"/>
      <c r="VLB340" s="1182"/>
      <c r="VLC340" s="1182"/>
      <c r="VLD340" s="1182"/>
      <c r="VLE340" s="1182"/>
      <c r="VLF340" s="1182"/>
      <c r="VLG340" s="1182"/>
      <c r="VLH340" s="1182"/>
      <c r="VLI340" s="1182"/>
      <c r="VLJ340" s="1182"/>
      <c r="VLK340" s="1182"/>
      <c r="VLL340" s="1182"/>
      <c r="VLM340" s="1177"/>
      <c r="VLN340" s="1182"/>
      <c r="VLO340" s="1182"/>
      <c r="VLP340" s="1182"/>
      <c r="VLQ340" s="1182"/>
      <c r="VLR340" s="1182"/>
      <c r="VLS340" s="1182"/>
      <c r="VLT340" s="1182"/>
      <c r="VLU340" s="1182"/>
      <c r="VLV340" s="1182"/>
      <c r="VLW340" s="1182"/>
      <c r="VLX340" s="1182"/>
      <c r="VLY340" s="1182"/>
      <c r="VLZ340" s="1182"/>
      <c r="VMA340" s="1182"/>
      <c r="VMB340" s="1177"/>
      <c r="VMC340" s="1182"/>
      <c r="VMD340" s="1182"/>
      <c r="VME340" s="1182"/>
      <c r="VMF340" s="1182"/>
      <c r="VMG340" s="1182"/>
      <c r="VMH340" s="1182"/>
      <c r="VMI340" s="1182"/>
      <c r="VMJ340" s="1182"/>
      <c r="VMK340" s="1182"/>
      <c r="VML340" s="1182"/>
      <c r="VMM340" s="1182"/>
      <c r="VMN340" s="1182"/>
      <c r="VMO340" s="1182"/>
      <c r="VMP340" s="1182"/>
      <c r="VMQ340" s="1177"/>
      <c r="VMR340" s="1182"/>
      <c r="VMS340" s="1182"/>
      <c r="VMT340" s="1182"/>
      <c r="VMU340" s="1182"/>
      <c r="VMV340" s="1182"/>
      <c r="VMW340" s="1182"/>
      <c r="VMX340" s="1182"/>
      <c r="VMY340" s="1182"/>
      <c r="VMZ340" s="1182"/>
      <c r="VNA340" s="1182"/>
      <c r="VNB340" s="1182"/>
      <c r="VNC340" s="1182"/>
      <c r="VND340" s="1182"/>
      <c r="VNE340" s="1182"/>
      <c r="VNF340" s="1177"/>
      <c r="VNG340" s="1182"/>
      <c r="VNH340" s="1182"/>
      <c r="VNI340" s="1182"/>
      <c r="VNJ340" s="1182"/>
      <c r="VNK340" s="1182"/>
      <c r="VNL340" s="1182"/>
      <c r="VNM340" s="1182"/>
      <c r="VNN340" s="1182"/>
      <c r="VNO340" s="1182"/>
      <c r="VNP340" s="1182"/>
      <c r="VNQ340" s="1182"/>
      <c r="VNR340" s="1182"/>
      <c r="VNS340" s="1182"/>
      <c r="VNT340" s="1182"/>
      <c r="VNU340" s="1177"/>
      <c r="VNV340" s="1182"/>
      <c r="VNW340" s="1182"/>
      <c r="VNX340" s="1182"/>
      <c r="VNY340" s="1182"/>
      <c r="VNZ340" s="1182"/>
      <c r="VOA340" s="1182"/>
      <c r="VOB340" s="1182"/>
      <c r="VOC340" s="1182"/>
      <c r="VOD340" s="1182"/>
      <c r="VOE340" s="1182"/>
      <c r="VOF340" s="1182"/>
      <c r="VOG340" s="1182"/>
      <c r="VOH340" s="1182"/>
      <c r="VOI340" s="1182"/>
      <c r="VOJ340" s="1177"/>
      <c r="VOK340" s="1182"/>
      <c r="VOL340" s="1182"/>
      <c r="VOM340" s="1182"/>
      <c r="VON340" s="1182"/>
      <c r="VOO340" s="1182"/>
      <c r="VOP340" s="1182"/>
      <c r="VOQ340" s="1182"/>
      <c r="VOR340" s="1182"/>
      <c r="VOS340" s="1182"/>
      <c r="VOT340" s="1182"/>
      <c r="VOU340" s="1182"/>
      <c r="VOV340" s="1182"/>
      <c r="VOW340" s="1182"/>
      <c r="VOX340" s="1182"/>
      <c r="VOY340" s="1177"/>
      <c r="VOZ340" s="1182"/>
      <c r="VPA340" s="1182"/>
      <c r="VPB340" s="1182"/>
      <c r="VPC340" s="1182"/>
      <c r="VPD340" s="1182"/>
      <c r="VPE340" s="1182"/>
      <c r="VPF340" s="1182"/>
      <c r="VPG340" s="1182"/>
      <c r="VPH340" s="1182"/>
      <c r="VPI340" s="1182"/>
      <c r="VPJ340" s="1182"/>
      <c r="VPK340" s="1182"/>
      <c r="VPL340" s="1182"/>
      <c r="VPM340" s="1182"/>
      <c r="VPN340" s="1177"/>
      <c r="VPO340" s="1182"/>
      <c r="VPP340" s="1182"/>
      <c r="VPQ340" s="1182"/>
      <c r="VPR340" s="1182"/>
      <c r="VPS340" s="1182"/>
      <c r="VPT340" s="1182"/>
      <c r="VPU340" s="1182"/>
      <c r="VPV340" s="1182"/>
      <c r="VPW340" s="1182"/>
      <c r="VPX340" s="1182"/>
      <c r="VPY340" s="1182"/>
      <c r="VPZ340" s="1182"/>
      <c r="VQA340" s="1182"/>
      <c r="VQB340" s="1182"/>
      <c r="VQC340" s="1177"/>
      <c r="VQD340" s="1182"/>
      <c r="VQE340" s="1182"/>
      <c r="VQF340" s="1182"/>
      <c r="VQG340" s="1182"/>
      <c r="VQH340" s="1182"/>
      <c r="VQI340" s="1182"/>
      <c r="VQJ340" s="1182"/>
      <c r="VQK340" s="1182"/>
      <c r="VQL340" s="1182"/>
      <c r="VQM340" s="1182"/>
      <c r="VQN340" s="1182"/>
      <c r="VQO340" s="1182"/>
      <c r="VQP340" s="1182"/>
      <c r="VQQ340" s="1182"/>
      <c r="VQR340" s="1177"/>
      <c r="VQS340" s="1182"/>
      <c r="VQT340" s="1182"/>
      <c r="VQU340" s="1182"/>
      <c r="VQV340" s="1182"/>
      <c r="VQW340" s="1182"/>
      <c r="VQX340" s="1182"/>
      <c r="VQY340" s="1182"/>
      <c r="VQZ340" s="1182"/>
      <c r="VRA340" s="1182"/>
      <c r="VRB340" s="1182"/>
      <c r="VRC340" s="1182"/>
      <c r="VRD340" s="1182"/>
      <c r="VRE340" s="1182"/>
      <c r="VRF340" s="1182"/>
      <c r="VRG340" s="1177"/>
      <c r="VRH340" s="1182"/>
      <c r="VRI340" s="1182"/>
      <c r="VRJ340" s="1182"/>
      <c r="VRK340" s="1182"/>
      <c r="VRL340" s="1182"/>
      <c r="VRM340" s="1182"/>
      <c r="VRN340" s="1182"/>
      <c r="VRO340" s="1182"/>
      <c r="VRP340" s="1182"/>
      <c r="VRQ340" s="1182"/>
      <c r="VRR340" s="1182"/>
      <c r="VRS340" s="1182"/>
      <c r="VRT340" s="1182"/>
      <c r="VRU340" s="1182"/>
      <c r="VRV340" s="1177"/>
      <c r="VRW340" s="1182"/>
      <c r="VRX340" s="1182"/>
      <c r="VRY340" s="1182"/>
      <c r="VRZ340" s="1182"/>
      <c r="VSA340" s="1182"/>
      <c r="VSB340" s="1182"/>
      <c r="VSC340" s="1182"/>
      <c r="VSD340" s="1182"/>
      <c r="VSE340" s="1182"/>
      <c r="VSF340" s="1182"/>
      <c r="VSG340" s="1182"/>
      <c r="VSH340" s="1182"/>
      <c r="VSI340" s="1182"/>
      <c r="VSJ340" s="1182"/>
      <c r="VSK340" s="1177"/>
      <c r="VSL340" s="1182"/>
      <c r="VSM340" s="1182"/>
      <c r="VSN340" s="1182"/>
      <c r="VSO340" s="1182"/>
      <c r="VSP340" s="1182"/>
      <c r="VSQ340" s="1182"/>
      <c r="VSR340" s="1182"/>
      <c r="VSS340" s="1182"/>
      <c r="VST340" s="1182"/>
      <c r="VSU340" s="1182"/>
      <c r="VSV340" s="1182"/>
      <c r="VSW340" s="1182"/>
      <c r="VSX340" s="1182"/>
      <c r="VSY340" s="1182"/>
      <c r="VSZ340" s="1177"/>
      <c r="VTA340" s="1182"/>
      <c r="VTB340" s="1182"/>
      <c r="VTC340" s="1182"/>
      <c r="VTD340" s="1182"/>
      <c r="VTE340" s="1182"/>
      <c r="VTF340" s="1182"/>
      <c r="VTG340" s="1182"/>
      <c r="VTH340" s="1182"/>
      <c r="VTI340" s="1182"/>
      <c r="VTJ340" s="1182"/>
      <c r="VTK340" s="1182"/>
      <c r="VTL340" s="1182"/>
      <c r="VTM340" s="1182"/>
      <c r="VTN340" s="1182"/>
      <c r="VTO340" s="1177"/>
      <c r="VTP340" s="1182"/>
      <c r="VTQ340" s="1182"/>
      <c r="VTR340" s="1182"/>
      <c r="VTS340" s="1182"/>
      <c r="VTT340" s="1182"/>
      <c r="VTU340" s="1182"/>
      <c r="VTV340" s="1182"/>
      <c r="VTW340" s="1182"/>
      <c r="VTX340" s="1182"/>
      <c r="VTY340" s="1182"/>
      <c r="VTZ340" s="1182"/>
      <c r="VUA340" s="1182"/>
      <c r="VUB340" s="1182"/>
      <c r="VUC340" s="1182"/>
      <c r="VUD340" s="1177"/>
      <c r="VUE340" s="1182"/>
      <c r="VUF340" s="1182"/>
      <c r="VUG340" s="1182"/>
      <c r="VUH340" s="1182"/>
      <c r="VUI340" s="1182"/>
      <c r="VUJ340" s="1182"/>
      <c r="VUK340" s="1182"/>
      <c r="VUL340" s="1182"/>
      <c r="VUM340" s="1182"/>
      <c r="VUN340" s="1182"/>
      <c r="VUO340" s="1182"/>
      <c r="VUP340" s="1182"/>
      <c r="VUQ340" s="1182"/>
      <c r="VUR340" s="1182"/>
      <c r="VUS340" s="1177"/>
      <c r="VUT340" s="1182"/>
      <c r="VUU340" s="1182"/>
      <c r="VUV340" s="1182"/>
      <c r="VUW340" s="1182"/>
      <c r="VUX340" s="1182"/>
      <c r="VUY340" s="1182"/>
      <c r="VUZ340" s="1182"/>
      <c r="VVA340" s="1182"/>
      <c r="VVB340" s="1182"/>
      <c r="VVC340" s="1182"/>
      <c r="VVD340" s="1182"/>
      <c r="VVE340" s="1182"/>
      <c r="VVF340" s="1182"/>
      <c r="VVG340" s="1182"/>
      <c r="VVH340" s="1177"/>
      <c r="VVI340" s="1182"/>
      <c r="VVJ340" s="1182"/>
      <c r="VVK340" s="1182"/>
      <c r="VVL340" s="1182"/>
      <c r="VVM340" s="1182"/>
      <c r="VVN340" s="1182"/>
      <c r="VVO340" s="1182"/>
      <c r="VVP340" s="1182"/>
      <c r="VVQ340" s="1182"/>
      <c r="VVR340" s="1182"/>
      <c r="VVS340" s="1182"/>
      <c r="VVT340" s="1182"/>
      <c r="VVU340" s="1182"/>
      <c r="VVV340" s="1182"/>
      <c r="VVW340" s="1177"/>
      <c r="VVX340" s="1182"/>
      <c r="VVY340" s="1182"/>
      <c r="VVZ340" s="1182"/>
      <c r="VWA340" s="1182"/>
      <c r="VWB340" s="1182"/>
      <c r="VWC340" s="1182"/>
      <c r="VWD340" s="1182"/>
      <c r="VWE340" s="1182"/>
      <c r="VWF340" s="1182"/>
      <c r="VWG340" s="1182"/>
      <c r="VWH340" s="1182"/>
      <c r="VWI340" s="1182"/>
      <c r="VWJ340" s="1182"/>
      <c r="VWK340" s="1182"/>
      <c r="VWL340" s="1177"/>
      <c r="VWM340" s="1182"/>
      <c r="VWN340" s="1182"/>
      <c r="VWO340" s="1182"/>
      <c r="VWP340" s="1182"/>
      <c r="VWQ340" s="1182"/>
      <c r="VWR340" s="1182"/>
      <c r="VWS340" s="1182"/>
      <c r="VWT340" s="1182"/>
      <c r="VWU340" s="1182"/>
      <c r="VWV340" s="1182"/>
      <c r="VWW340" s="1182"/>
      <c r="VWX340" s="1182"/>
      <c r="VWY340" s="1182"/>
      <c r="VWZ340" s="1182"/>
      <c r="VXA340" s="1177"/>
      <c r="VXB340" s="1182"/>
      <c r="VXC340" s="1182"/>
      <c r="VXD340" s="1182"/>
      <c r="VXE340" s="1182"/>
      <c r="VXF340" s="1182"/>
      <c r="VXG340" s="1182"/>
      <c r="VXH340" s="1182"/>
      <c r="VXI340" s="1182"/>
      <c r="VXJ340" s="1182"/>
      <c r="VXK340" s="1182"/>
      <c r="VXL340" s="1182"/>
      <c r="VXM340" s="1182"/>
      <c r="VXN340" s="1182"/>
      <c r="VXO340" s="1182"/>
      <c r="VXP340" s="1177"/>
      <c r="VXQ340" s="1182"/>
      <c r="VXR340" s="1182"/>
      <c r="VXS340" s="1182"/>
      <c r="VXT340" s="1182"/>
      <c r="VXU340" s="1182"/>
      <c r="VXV340" s="1182"/>
      <c r="VXW340" s="1182"/>
      <c r="VXX340" s="1182"/>
      <c r="VXY340" s="1182"/>
      <c r="VXZ340" s="1182"/>
      <c r="VYA340" s="1182"/>
      <c r="VYB340" s="1182"/>
      <c r="VYC340" s="1182"/>
      <c r="VYD340" s="1182"/>
      <c r="VYE340" s="1177"/>
      <c r="VYF340" s="1182"/>
      <c r="VYG340" s="1182"/>
      <c r="VYH340" s="1182"/>
      <c r="VYI340" s="1182"/>
      <c r="VYJ340" s="1182"/>
      <c r="VYK340" s="1182"/>
      <c r="VYL340" s="1182"/>
      <c r="VYM340" s="1182"/>
      <c r="VYN340" s="1182"/>
      <c r="VYO340" s="1182"/>
      <c r="VYP340" s="1182"/>
      <c r="VYQ340" s="1182"/>
      <c r="VYR340" s="1182"/>
      <c r="VYS340" s="1182"/>
      <c r="VYT340" s="1177"/>
      <c r="VYU340" s="1182"/>
      <c r="VYV340" s="1182"/>
      <c r="VYW340" s="1182"/>
      <c r="VYX340" s="1182"/>
      <c r="VYY340" s="1182"/>
      <c r="VYZ340" s="1182"/>
      <c r="VZA340" s="1182"/>
      <c r="VZB340" s="1182"/>
      <c r="VZC340" s="1182"/>
      <c r="VZD340" s="1182"/>
      <c r="VZE340" s="1182"/>
      <c r="VZF340" s="1182"/>
      <c r="VZG340" s="1182"/>
      <c r="VZH340" s="1182"/>
      <c r="VZI340" s="1177"/>
      <c r="VZJ340" s="1182"/>
      <c r="VZK340" s="1182"/>
      <c r="VZL340" s="1182"/>
      <c r="VZM340" s="1182"/>
      <c r="VZN340" s="1182"/>
      <c r="VZO340" s="1182"/>
      <c r="VZP340" s="1182"/>
      <c r="VZQ340" s="1182"/>
      <c r="VZR340" s="1182"/>
      <c r="VZS340" s="1182"/>
      <c r="VZT340" s="1182"/>
      <c r="VZU340" s="1182"/>
      <c r="VZV340" s="1182"/>
      <c r="VZW340" s="1182"/>
      <c r="VZX340" s="1177"/>
      <c r="VZY340" s="1182"/>
      <c r="VZZ340" s="1182"/>
      <c r="WAA340" s="1182"/>
      <c r="WAB340" s="1182"/>
      <c r="WAC340" s="1182"/>
      <c r="WAD340" s="1182"/>
      <c r="WAE340" s="1182"/>
      <c r="WAF340" s="1182"/>
      <c r="WAG340" s="1182"/>
      <c r="WAH340" s="1182"/>
      <c r="WAI340" s="1182"/>
      <c r="WAJ340" s="1182"/>
      <c r="WAK340" s="1182"/>
      <c r="WAL340" s="1182"/>
      <c r="WAM340" s="1177"/>
      <c r="WAN340" s="1182"/>
      <c r="WAO340" s="1182"/>
      <c r="WAP340" s="1182"/>
      <c r="WAQ340" s="1182"/>
      <c r="WAR340" s="1182"/>
      <c r="WAS340" s="1182"/>
      <c r="WAT340" s="1182"/>
      <c r="WAU340" s="1182"/>
      <c r="WAV340" s="1182"/>
      <c r="WAW340" s="1182"/>
      <c r="WAX340" s="1182"/>
      <c r="WAY340" s="1182"/>
      <c r="WAZ340" s="1182"/>
      <c r="WBA340" s="1182"/>
      <c r="WBB340" s="1177"/>
      <c r="WBC340" s="1182"/>
      <c r="WBD340" s="1182"/>
      <c r="WBE340" s="1182"/>
      <c r="WBF340" s="1182"/>
      <c r="WBG340" s="1182"/>
      <c r="WBH340" s="1182"/>
      <c r="WBI340" s="1182"/>
      <c r="WBJ340" s="1182"/>
      <c r="WBK340" s="1182"/>
      <c r="WBL340" s="1182"/>
      <c r="WBM340" s="1182"/>
      <c r="WBN340" s="1182"/>
      <c r="WBO340" s="1182"/>
      <c r="WBP340" s="1182"/>
      <c r="WBQ340" s="1177"/>
      <c r="WBR340" s="1182"/>
      <c r="WBS340" s="1182"/>
      <c r="WBT340" s="1182"/>
      <c r="WBU340" s="1182"/>
      <c r="WBV340" s="1182"/>
      <c r="WBW340" s="1182"/>
      <c r="WBX340" s="1182"/>
      <c r="WBY340" s="1182"/>
      <c r="WBZ340" s="1182"/>
      <c r="WCA340" s="1182"/>
      <c r="WCB340" s="1182"/>
      <c r="WCC340" s="1182"/>
      <c r="WCD340" s="1182"/>
      <c r="WCE340" s="1182"/>
      <c r="WCF340" s="1177"/>
      <c r="WCG340" s="1182"/>
      <c r="WCH340" s="1182"/>
      <c r="WCI340" s="1182"/>
      <c r="WCJ340" s="1182"/>
      <c r="WCK340" s="1182"/>
      <c r="WCL340" s="1182"/>
      <c r="WCM340" s="1182"/>
      <c r="WCN340" s="1182"/>
      <c r="WCO340" s="1182"/>
      <c r="WCP340" s="1182"/>
      <c r="WCQ340" s="1182"/>
      <c r="WCR340" s="1182"/>
      <c r="WCS340" s="1182"/>
      <c r="WCT340" s="1182"/>
      <c r="WCU340" s="1177"/>
      <c r="WCV340" s="1182"/>
      <c r="WCW340" s="1182"/>
      <c r="WCX340" s="1182"/>
      <c r="WCY340" s="1182"/>
      <c r="WCZ340" s="1182"/>
      <c r="WDA340" s="1182"/>
      <c r="WDB340" s="1182"/>
      <c r="WDC340" s="1182"/>
      <c r="WDD340" s="1182"/>
      <c r="WDE340" s="1182"/>
      <c r="WDF340" s="1182"/>
      <c r="WDG340" s="1182"/>
      <c r="WDH340" s="1182"/>
      <c r="WDI340" s="1182"/>
      <c r="WDJ340" s="1177"/>
      <c r="WDK340" s="1182"/>
      <c r="WDL340" s="1182"/>
      <c r="WDM340" s="1182"/>
      <c r="WDN340" s="1182"/>
      <c r="WDO340" s="1182"/>
      <c r="WDP340" s="1182"/>
      <c r="WDQ340" s="1182"/>
      <c r="WDR340" s="1182"/>
      <c r="WDS340" s="1182"/>
      <c r="WDT340" s="1182"/>
      <c r="WDU340" s="1182"/>
      <c r="WDV340" s="1182"/>
      <c r="WDW340" s="1182"/>
      <c r="WDX340" s="1182"/>
      <c r="WDY340" s="1177"/>
      <c r="WDZ340" s="1182"/>
      <c r="WEA340" s="1182"/>
      <c r="WEB340" s="1182"/>
      <c r="WEC340" s="1182"/>
      <c r="WED340" s="1182"/>
      <c r="WEE340" s="1182"/>
      <c r="WEF340" s="1182"/>
      <c r="WEG340" s="1182"/>
      <c r="WEH340" s="1182"/>
      <c r="WEI340" s="1182"/>
      <c r="WEJ340" s="1182"/>
      <c r="WEK340" s="1182"/>
      <c r="WEL340" s="1182"/>
      <c r="WEM340" s="1182"/>
      <c r="WEN340" s="1177"/>
      <c r="WEO340" s="1182"/>
      <c r="WEP340" s="1182"/>
      <c r="WEQ340" s="1182"/>
      <c r="WER340" s="1182"/>
      <c r="WES340" s="1182"/>
      <c r="WET340" s="1182"/>
      <c r="WEU340" s="1182"/>
      <c r="WEV340" s="1182"/>
      <c r="WEW340" s="1182"/>
      <c r="WEX340" s="1182"/>
      <c r="WEY340" s="1182"/>
      <c r="WEZ340" s="1182"/>
      <c r="WFA340" s="1182"/>
      <c r="WFB340" s="1182"/>
      <c r="WFC340" s="1177"/>
      <c r="WFD340" s="1182"/>
      <c r="WFE340" s="1182"/>
      <c r="WFF340" s="1182"/>
      <c r="WFG340" s="1182"/>
      <c r="WFH340" s="1182"/>
      <c r="WFI340" s="1182"/>
      <c r="WFJ340" s="1182"/>
      <c r="WFK340" s="1182"/>
      <c r="WFL340" s="1182"/>
      <c r="WFM340" s="1182"/>
      <c r="WFN340" s="1182"/>
      <c r="WFO340" s="1182"/>
      <c r="WFP340" s="1182"/>
      <c r="WFQ340" s="1182"/>
      <c r="WFR340" s="1177"/>
      <c r="WFS340" s="1182"/>
      <c r="WFT340" s="1182"/>
      <c r="WFU340" s="1182"/>
      <c r="WFV340" s="1182"/>
      <c r="WFW340" s="1182"/>
      <c r="WFX340" s="1182"/>
      <c r="WFY340" s="1182"/>
      <c r="WFZ340" s="1182"/>
      <c r="WGA340" s="1182"/>
      <c r="WGB340" s="1182"/>
      <c r="WGC340" s="1182"/>
      <c r="WGD340" s="1182"/>
      <c r="WGE340" s="1182"/>
      <c r="WGF340" s="1182"/>
      <c r="WGG340" s="1177"/>
      <c r="WGH340" s="1182"/>
      <c r="WGI340" s="1182"/>
      <c r="WGJ340" s="1182"/>
      <c r="WGK340" s="1182"/>
      <c r="WGL340" s="1182"/>
      <c r="WGM340" s="1182"/>
      <c r="WGN340" s="1182"/>
      <c r="WGO340" s="1182"/>
      <c r="WGP340" s="1182"/>
      <c r="WGQ340" s="1182"/>
      <c r="WGR340" s="1182"/>
      <c r="WGS340" s="1182"/>
      <c r="WGT340" s="1182"/>
      <c r="WGU340" s="1182"/>
      <c r="WGV340" s="1177"/>
      <c r="WGW340" s="1182"/>
      <c r="WGX340" s="1182"/>
      <c r="WGY340" s="1182"/>
      <c r="WGZ340" s="1182"/>
      <c r="WHA340" s="1182"/>
      <c r="WHB340" s="1182"/>
      <c r="WHC340" s="1182"/>
      <c r="WHD340" s="1182"/>
      <c r="WHE340" s="1182"/>
      <c r="WHF340" s="1182"/>
      <c r="WHG340" s="1182"/>
      <c r="WHH340" s="1182"/>
      <c r="WHI340" s="1182"/>
      <c r="WHJ340" s="1182"/>
      <c r="WHK340" s="1177"/>
      <c r="WHL340" s="1182"/>
      <c r="WHM340" s="1182"/>
      <c r="WHN340" s="1182"/>
      <c r="WHO340" s="1182"/>
      <c r="WHP340" s="1182"/>
      <c r="WHQ340" s="1182"/>
      <c r="WHR340" s="1182"/>
      <c r="WHS340" s="1182"/>
      <c r="WHT340" s="1182"/>
      <c r="WHU340" s="1182"/>
      <c r="WHV340" s="1182"/>
      <c r="WHW340" s="1182"/>
      <c r="WHX340" s="1182"/>
      <c r="WHY340" s="1182"/>
      <c r="WHZ340" s="1177"/>
      <c r="WIA340" s="1182"/>
      <c r="WIB340" s="1182"/>
      <c r="WIC340" s="1182"/>
      <c r="WID340" s="1182"/>
      <c r="WIE340" s="1182"/>
      <c r="WIF340" s="1182"/>
      <c r="WIG340" s="1182"/>
      <c r="WIH340" s="1182"/>
      <c r="WII340" s="1182"/>
      <c r="WIJ340" s="1182"/>
      <c r="WIK340" s="1182"/>
      <c r="WIL340" s="1182"/>
      <c r="WIM340" s="1182"/>
      <c r="WIN340" s="1182"/>
      <c r="WIO340" s="1177"/>
      <c r="WIP340" s="1182"/>
      <c r="WIQ340" s="1182"/>
      <c r="WIR340" s="1182"/>
      <c r="WIS340" s="1182"/>
      <c r="WIT340" s="1182"/>
      <c r="WIU340" s="1182"/>
      <c r="WIV340" s="1182"/>
      <c r="WIW340" s="1182"/>
      <c r="WIX340" s="1182"/>
      <c r="WIY340" s="1182"/>
      <c r="WIZ340" s="1182"/>
      <c r="WJA340" s="1182"/>
      <c r="WJB340" s="1182"/>
      <c r="WJC340" s="1182"/>
      <c r="WJD340" s="1177"/>
      <c r="WJE340" s="1182"/>
      <c r="WJF340" s="1182"/>
      <c r="WJG340" s="1182"/>
      <c r="WJH340" s="1182"/>
      <c r="WJI340" s="1182"/>
      <c r="WJJ340" s="1182"/>
      <c r="WJK340" s="1182"/>
      <c r="WJL340" s="1182"/>
      <c r="WJM340" s="1182"/>
      <c r="WJN340" s="1182"/>
      <c r="WJO340" s="1182"/>
      <c r="WJP340" s="1182"/>
      <c r="WJQ340" s="1182"/>
      <c r="WJR340" s="1182"/>
      <c r="WJS340" s="1177"/>
      <c r="WJT340" s="1182"/>
      <c r="WJU340" s="1182"/>
      <c r="WJV340" s="1182"/>
      <c r="WJW340" s="1182"/>
      <c r="WJX340" s="1182"/>
      <c r="WJY340" s="1182"/>
      <c r="WJZ340" s="1182"/>
      <c r="WKA340" s="1182"/>
      <c r="WKB340" s="1182"/>
      <c r="WKC340" s="1182"/>
      <c r="WKD340" s="1182"/>
      <c r="WKE340" s="1182"/>
      <c r="WKF340" s="1182"/>
      <c r="WKG340" s="1182"/>
      <c r="WKH340" s="1177"/>
      <c r="WKI340" s="1182"/>
      <c r="WKJ340" s="1182"/>
      <c r="WKK340" s="1182"/>
      <c r="WKL340" s="1182"/>
      <c r="WKM340" s="1182"/>
      <c r="WKN340" s="1182"/>
      <c r="WKO340" s="1182"/>
      <c r="WKP340" s="1182"/>
      <c r="WKQ340" s="1182"/>
      <c r="WKR340" s="1182"/>
      <c r="WKS340" s="1182"/>
      <c r="WKT340" s="1182"/>
      <c r="WKU340" s="1182"/>
      <c r="WKV340" s="1182"/>
      <c r="WKW340" s="1177"/>
      <c r="WKX340" s="1182"/>
      <c r="WKY340" s="1182"/>
      <c r="WKZ340" s="1182"/>
      <c r="WLA340" s="1182"/>
      <c r="WLB340" s="1182"/>
      <c r="WLC340" s="1182"/>
      <c r="WLD340" s="1182"/>
      <c r="WLE340" s="1182"/>
      <c r="WLF340" s="1182"/>
      <c r="WLG340" s="1182"/>
      <c r="WLH340" s="1182"/>
      <c r="WLI340" s="1182"/>
      <c r="WLJ340" s="1182"/>
      <c r="WLK340" s="1182"/>
      <c r="WLL340" s="1177"/>
      <c r="WLM340" s="1182"/>
      <c r="WLN340" s="1182"/>
      <c r="WLO340" s="1182"/>
      <c r="WLP340" s="1182"/>
      <c r="WLQ340" s="1182"/>
      <c r="WLR340" s="1182"/>
      <c r="WLS340" s="1182"/>
      <c r="WLT340" s="1182"/>
      <c r="WLU340" s="1182"/>
      <c r="WLV340" s="1182"/>
      <c r="WLW340" s="1182"/>
      <c r="WLX340" s="1182"/>
      <c r="WLY340" s="1182"/>
      <c r="WLZ340" s="1182"/>
      <c r="WMA340" s="1177"/>
      <c r="WMB340" s="1182"/>
      <c r="WMC340" s="1182"/>
      <c r="WMD340" s="1182"/>
      <c r="WME340" s="1182"/>
      <c r="WMF340" s="1182"/>
      <c r="WMG340" s="1182"/>
      <c r="WMH340" s="1182"/>
      <c r="WMI340" s="1182"/>
      <c r="WMJ340" s="1182"/>
      <c r="WMK340" s="1182"/>
      <c r="WML340" s="1182"/>
      <c r="WMM340" s="1182"/>
      <c r="WMN340" s="1182"/>
      <c r="WMO340" s="1182"/>
      <c r="WMP340" s="1177"/>
      <c r="WMQ340" s="1182"/>
      <c r="WMR340" s="1182"/>
      <c r="WMS340" s="1182"/>
      <c r="WMT340" s="1182"/>
      <c r="WMU340" s="1182"/>
      <c r="WMV340" s="1182"/>
      <c r="WMW340" s="1182"/>
      <c r="WMX340" s="1182"/>
      <c r="WMY340" s="1182"/>
      <c r="WMZ340" s="1182"/>
      <c r="WNA340" s="1182"/>
      <c r="WNB340" s="1182"/>
      <c r="WNC340" s="1182"/>
      <c r="WND340" s="1182"/>
      <c r="WNE340" s="1177"/>
      <c r="WNF340" s="1182"/>
      <c r="WNG340" s="1182"/>
      <c r="WNH340" s="1182"/>
      <c r="WNI340" s="1182"/>
      <c r="WNJ340" s="1182"/>
      <c r="WNK340" s="1182"/>
      <c r="WNL340" s="1182"/>
      <c r="WNM340" s="1182"/>
      <c r="WNN340" s="1182"/>
      <c r="WNO340" s="1182"/>
      <c r="WNP340" s="1182"/>
      <c r="WNQ340" s="1182"/>
      <c r="WNR340" s="1182"/>
      <c r="WNS340" s="1182"/>
      <c r="WNT340" s="1177"/>
      <c r="WNU340" s="1182"/>
      <c r="WNV340" s="1182"/>
      <c r="WNW340" s="1182"/>
      <c r="WNX340" s="1182"/>
      <c r="WNY340" s="1182"/>
      <c r="WNZ340" s="1182"/>
      <c r="WOA340" s="1182"/>
      <c r="WOB340" s="1182"/>
      <c r="WOC340" s="1182"/>
      <c r="WOD340" s="1182"/>
      <c r="WOE340" s="1182"/>
      <c r="WOF340" s="1182"/>
      <c r="WOG340" s="1182"/>
      <c r="WOH340" s="1182"/>
      <c r="WOI340" s="1177"/>
      <c r="WOJ340" s="1182"/>
      <c r="WOK340" s="1182"/>
      <c r="WOL340" s="1182"/>
      <c r="WOM340" s="1182"/>
      <c r="WON340" s="1182"/>
      <c r="WOO340" s="1182"/>
      <c r="WOP340" s="1182"/>
      <c r="WOQ340" s="1182"/>
      <c r="WOR340" s="1182"/>
      <c r="WOS340" s="1182"/>
      <c r="WOT340" s="1182"/>
      <c r="WOU340" s="1182"/>
      <c r="WOV340" s="1182"/>
      <c r="WOW340" s="1182"/>
      <c r="WOX340" s="1177"/>
      <c r="WOY340" s="1182"/>
      <c r="WOZ340" s="1182"/>
      <c r="WPA340" s="1182"/>
      <c r="WPB340" s="1182"/>
      <c r="WPC340" s="1182"/>
      <c r="WPD340" s="1182"/>
      <c r="WPE340" s="1182"/>
      <c r="WPF340" s="1182"/>
      <c r="WPG340" s="1182"/>
      <c r="WPH340" s="1182"/>
      <c r="WPI340" s="1182"/>
      <c r="WPJ340" s="1182"/>
      <c r="WPK340" s="1182"/>
      <c r="WPL340" s="1182"/>
      <c r="WPM340" s="1177"/>
      <c r="WPN340" s="1182"/>
      <c r="WPO340" s="1182"/>
      <c r="WPP340" s="1182"/>
      <c r="WPQ340" s="1182"/>
      <c r="WPR340" s="1182"/>
      <c r="WPS340" s="1182"/>
      <c r="WPT340" s="1182"/>
      <c r="WPU340" s="1182"/>
      <c r="WPV340" s="1182"/>
      <c r="WPW340" s="1182"/>
      <c r="WPX340" s="1182"/>
      <c r="WPY340" s="1182"/>
      <c r="WPZ340" s="1182"/>
      <c r="WQA340" s="1182"/>
      <c r="WQB340" s="1177"/>
      <c r="WQC340" s="1182"/>
      <c r="WQD340" s="1182"/>
      <c r="WQE340" s="1182"/>
      <c r="WQF340" s="1182"/>
      <c r="WQG340" s="1182"/>
      <c r="WQH340" s="1182"/>
      <c r="WQI340" s="1182"/>
      <c r="WQJ340" s="1182"/>
      <c r="WQK340" s="1182"/>
      <c r="WQL340" s="1182"/>
      <c r="WQM340" s="1182"/>
      <c r="WQN340" s="1182"/>
      <c r="WQO340" s="1182"/>
      <c r="WQP340" s="1182"/>
      <c r="WQQ340" s="1177"/>
      <c r="WQR340" s="1182"/>
      <c r="WQS340" s="1182"/>
      <c r="WQT340" s="1182"/>
      <c r="WQU340" s="1182"/>
      <c r="WQV340" s="1182"/>
      <c r="WQW340" s="1182"/>
      <c r="WQX340" s="1182"/>
      <c r="WQY340" s="1182"/>
      <c r="WQZ340" s="1182"/>
      <c r="WRA340" s="1182"/>
      <c r="WRB340" s="1182"/>
      <c r="WRC340" s="1182"/>
      <c r="WRD340" s="1182"/>
      <c r="WRE340" s="1182"/>
      <c r="WRF340" s="1177"/>
      <c r="WRG340" s="1182"/>
      <c r="WRH340" s="1182"/>
      <c r="WRI340" s="1182"/>
      <c r="WRJ340" s="1182"/>
      <c r="WRK340" s="1182"/>
      <c r="WRL340" s="1182"/>
      <c r="WRM340" s="1182"/>
      <c r="WRN340" s="1182"/>
      <c r="WRO340" s="1182"/>
      <c r="WRP340" s="1182"/>
      <c r="WRQ340" s="1182"/>
      <c r="WRR340" s="1182"/>
      <c r="WRS340" s="1182"/>
      <c r="WRT340" s="1182"/>
      <c r="WRU340" s="1177"/>
      <c r="WRV340" s="1182"/>
      <c r="WRW340" s="1182"/>
      <c r="WRX340" s="1182"/>
      <c r="WRY340" s="1182"/>
      <c r="WRZ340" s="1182"/>
      <c r="WSA340" s="1182"/>
      <c r="WSB340" s="1182"/>
      <c r="WSC340" s="1182"/>
      <c r="WSD340" s="1182"/>
      <c r="WSE340" s="1182"/>
      <c r="WSF340" s="1182"/>
      <c r="WSG340" s="1182"/>
      <c r="WSH340" s="1182"/>
      <c r="WSI340" s="1182"/>
      <c r="WSJ340" s="1177"/>
      <c r="WSK340" s="1182"/>
      <c r="WSL340" s="1182"/>
      <c r="WSM340" s="1182"/>
      <c r="WSN340" s="1182"/>
      <c r="WSO340" s="1182"/>
      <c r="WSP340" s="1182"/>
      <c r="WSQ340" s="1182"/>
      <c r="WSR340" s="1182"/>
      <c r="WSS340" s="1182"/>
      <c r="WST340" s="1182"/>
      <c r="WSU340" s="1182"/>
      <c r="WSV340" s="1182"/>
      <c r="WSW340" s="1182"/>
      <c r="WSX340" s="1182"/>
      <c r="WSY340" s="1177"/>
      <c r="WSZ340" s="1182"/>
      <c r="WTA340" s="1182"/>
      <c r="WTB340" s="1182"/>
      <c r="WTC340" s="1182"/>
      <c r="WTD340" s="1182"/>
      <c r="WTE340" s="1182"/>
      <c r="WTF340" s="1182"/>
      <c r="WTG340" s="1182"/>
      <c r="WTH340" s="1182"/>
      <c r="WTI340" s="1182"/>
      <c r="WTJ340" s="1182"/>
      <c r="WTK340" s="1182"/>
      <c r="WTL340" s="1182"/>
      <c r="WTM340" s="1182"/>
      <c r="WTN340" s="1177"/>
      <c r="WTO340" s="1182"/>
      <c r="WTP340" s="1182"/>
      <c r="WTQ340" s="1182"/>
      <c r="WTR340" s="1182"/>
      <c r="WTS340" s="1182"/>
      <c r="WTT340" s="1182"/>
      <c r="WTU340" s="1182"/>
      <c r="WTV340" s="1182"/>
      <c r="WTW340" s="1182"/>
      <c r="WTX340" s="1182"/>
      <c r="WTY340" s="1182"/>
      <c r="WTZ340" s="1182"/>
      <c r="WUA340" s="1182"/>
      <c r="WUB340" s="1182"/>
      <c r="WUC340" s="1177"/>
      <c r="WUD340" s="1182"/>
      <c r="WUE340" s="1182"/>
      <c r="WUF340" s="1182"/>
      <c r="WUG340" s="1182"/>
      <c r="WUH340" s="1182"/>
      <c r="WUI340" s="1182"/>
      <c r="WUJ340" s="1182"/>
      <c r="WUK340" s="1182"/>
      <c r="WUL340" s="1182"/>
      <c r="WUM340" s="1182"/>
      <c r="WUN340" s="1182"/>
      <c r="WUO340" s="1182"/>
      <c r="WUP340" s="1182"/>
      <c r="WUQ340" s="1182"/>
      <c r="WUR340" s="1177"/>
      <c r="WUS340" s="1182"/>
      <c r="WUT340" s="1182"/>
      <c r="WUU340" s="1182"/>
      <c r="WUV340" s="1182"/>
      <c r="WUW340" s="1182"/>
      <c r="WUX340" s="1182"/>
      <c r="WUY340" s="1182"/>
      <c r="WUZ340" s="1182"/>
      <c r="WVA340" s="1182"/>
      <c r="WVB340" s="1182"/>
      <c r="WVC340" s="1182"/>
      <c r="WVD340" s="1182"/>
      <c r="WVE340" s="1182"/>
      <c r="WVF340" s="1182"/>
      <c r="WVG340" s="1177"/>
      <c r="WVH340" s="1182"/>
      <c r="WVI340" s="1182"/>
      <c r="WVJ340" s="1182"/>
      <c r="WVK340" s="1182"/>
      <c r="WVL340" s="1182"/>
      <c r="WVM340" s="1182"/>
      <c r="WVN340" s="1182"/>
      <c r="WVO340" s="1182"/>
      <c r="WVP340" s="1182"/>
      <c r="WVQ340" s="1182"/>
      <c r="WVR340" s="1182"/>
      <c r="WVS340" s="1182"/>
      <c r="WVT340" s="1182"/>
      <c r="WVU340" s="1182"/>
      <c r="WVV340" s="1177"/>
      <c r="WVW340" s="1182"/>
      <c r="WVX340" s="1182"/>
      <c r="WVY340" s="1182"/>
      <c r="WVZ340" s="1182"/>
      <c r="WWA340" s="1182"/>
      <c r="WWB340" s="1182"/>
      <c r="WWC340" s="1182"/>
      <c r="WWD340" s="1182"/>
      <c r="WWE340" s="1182"/>
      <c r="WWF340" s="1182"/>
      <c r="WWG340" s="1182"/>
      <c r="WWH340" s="1182"/>
      <c r="WWI340" s="1182"/>
      <c r="WWJ340" s="1182"/>
      <c r="WWK340" s="1177"/>
      <c r="WWL340" s="1182"/>
      <c r="WWM340" s="1182"/>
      <c r="WWN340" s="1182"/>
      <c r="WWO340" s="1182"/>
      <c r="WWP340" s="1182"/>
      <c r="WWQ340" s="1182"/>
      <c r="WWR340" s="1182"/>
      <c r="WWS340" s="1182"/>
      <c r="WWT340" s="1182"/>
      <c r="WWU340" s="1182"/>
      <c r="WWV340" s="1182"/>
      <c r="WWW340" s="1182"/>
      <c r="WWX340" s="1182"/>
      <c r="WWY340" s="1182"/>
      <c r="WWZ340" s="1177"/>
      <c r="WXA340" s="1182"/>
      <c r="WXB340" s="1182"/>
      <c r="WXC340" s="1182"/>
      <c r="WXD340" s="1182"/>
      <c r="WXE340" s="1182"/>
      <c r="WXF340" s="1182"/>
      <c r="WXG340" s="1182"/>
      <c r="WXH340" s="1182"/>
      <c r="WXI340" s="1182"/>
      <c r="WXJ340" s="1182"/>
      <c r="WXK340" s="1182"/>
      <c r="WXL340" s="1182"/>
      <c r="WXM340" s="1182"/>
      <c r="WXN340" s="1182"/>
      <c r="WXO340" s="1177"/>
      <c r="WXP340" s="1182"/>
      <c r="WXQ340" s="1182"/>
      <c r="WXR340" s="1182"/>
      <c r="WXS340" s="1182"/>
      <c r="WXT340" s="1182"/>
      <c r="WXU340" s="1182"/>
      <c r="WXV340" s="1182"/>
      <c r="WXW340" s="1182"/>
      <c r="WXX340" s="1182"/>
      <c r="WXY340" s="1182"/>
      <c r="WXZ340" s="1182"/>
      <c r="WYA340" s="1182"/>
      <c r="WYB340" s="1182"/>
      <c r="WYC340" s="1182"/>
      <c r="WYD340" s="1177"/>
      <c r="WYE340" s="1182"/>
      <c r="WYF340" s="1182"/>
      <c r="WYG340" s="1182"/>
      <c r="WYH340" s="1182"/>
      <c r="WYI340" s="1182"/>
      <c r="WYJ340" s="1182"/>
      <c r="WYK340" s="1182"/>
      <c r="WYL340" s="1182"/>
      <c r="WYM340" s="1182"/>
      <c r="WYN340" s="1182"/>
      <c r="WYO340" s="1182"/>
      <c r="WYP340" s="1182"/>
      <c r="WYQ340" s="1182"/>
      <c r="WYR340" s="1182"/>
      <c r="WYS340" s="1177"/>
      <c r="WYT340" s="1182"/>
      <c r="WYU340" s="1182"/>
      <c r="WYV340" s="1182"/>
      <c r="WYW340" s="1182"/>
      <c r="WYX340" s="1182"/>
      <c r="WYY340" s="1182"/>
      <c r="WYZ340" s="1182"/>
      <c r="WZA340" s="1182"/>
      <c r="WZB340" s="1182"/>
      <c r="WZC340" s="1182"/>
      <c r="WZD340" s="1182"/>
      <c r="WZE340" s="1182"/>
      <c r="WZF340" s="1182"/>
      <c r="WZG340" s="1182"/>
      <c r="WZH340" s="1177"/>
      <c r="WZI340" s="1182"/>
      <c r="WZJ340" s="1182"/>
      <c r="WZK340" s="1182"/>
      <c r="WZL340" s="1182"/>
      <c r="WZM340" s="1182"/>
      <c r="WZN340" s="1182"/>
      <c r="WZO340" s="1182"/>
      <c r="WZP340" s="1182"/>
      <c r="WZQ340" s="1182"/>
      <c r="WZR340" s="1182"/>
      <c r="WZS340" s="1182"/>
      <c r="WZT340" s="1182"/>
      <c r="WZU340" s="1182"/>
      <c r="WZV340" s="1182"/>
      <c r="WZW340" s="1177"/>
      <c r="WZX340" s="1182"/>
      <c r="WZY340" s="1182"/>
      <c r="WZZ340" s="1182"/>
      <c r="XAA340" s="1182"/>
      <c r="XAB340" s="1182"/>
      <c r="XAC340" s="1182"/>
      <c r="XAD340" s="1182"/>
      <c r="XAE340" s="1182"/>
      <c r="XAF340" s="1182"/>
      <c r="XAG340" s="1182"/>
      <c r="XAH340" s="1182"/>
      <c r="XAI340" s="1182"/>
      <c r="XAJ340" s="1182"/>
      <c r="XAK340" s="1182"/>
      <c r="XAL340" s="1177"/>
      <c r="XAM340" s="1182"/>
      <c r="XAN340" s="1182"/>
      <c r="XAO340" s="1182"/>
      <c r="XAP340" s="1182"/>
      <c r="XAQ340" s="1182"/>
      <c r="XAR340" s="1182"/>
      <c r="XAS340" s="1182"/>
      <c r="XAT340" s="1182"/>
      <c r="XAU340" s="1182"/>
      <c r="XAV340" s="1182"/>
      <c r="XAW340" s="1182"/>
      <c r="XAX340" s="1182"/>
      <c r="XAY340" s="1182"/>
      <c r="XAZ340" s="1182"/>
      <c r="XBA340" s="1177"/>
      <c r="XBB340" s="1182"/>
      <c r="XBC340" s="1182"/>
      <c r="XBD340" s="1182"/>
      <c r="XBE340" s="1182"/>
      <c r="XBF340" s="1182"/>
      <c r="XBG340" s="1182"/>
      <c r="XBH340" s="1182"/>
      <c r="XBI340" s="1182"/>
      <c r="XBJ340" s="1182"/>
      <c r="XBK340" s="1182"/>
      <c r="XBL340" s="1182"/>
      <c r="XBM340" s="1182"/>
      <c r="XBN340" s="1182"/>
      <c r="XBO340" s="1182"/>
      <c r="XBP340" s="1177"/>
      <c r="XBQ340" s="1182"/>
      <c r="XBR340" s="1182"/>
      <c r="XBS340" s="1182"/>
      <c r="XBT340" s="1182"/>
      <c r="XBU340" s="1182"/>
      <c r="XBV340" s="1182"/>
      <c r="XBW340" s="1182"/>
      <c r="XBX340" s="1182"/>
      <c r="XBY340" s="1182"/>
      <c r="XBZ340" s="1182"/>
      <c r="XCA340" s="1182"/>
      <c r="XCB340" s="1182"/>
      <c r="XCC340" s="1182"/>
      <c r="XCD340" s="1182"/>
      <c r="XCE340" s="1177"/>
      <c r="XCF340" s="1182"/>
      <c r="XCG340" s="1182"/>
      <c r="XCH340" s="1182"/>
      <c r="XCI340" s="1182"/>
      <c r="XCJ340" s="1182"/>
      <c r="XCK340" s="1182"/>
      <c r="XCL340" s="1182"/>
      <c r="XCM340" s="1182"/>
      <c r="XCN340" s="1182"/>
      <c r="XCO340" s="1182"/>
      <c r="XCP340" s="1182"/>
      <c r="XCQ340" s="1182"/>
      <c r="XCR340" s="1182"/>
      <c r="XCS340" s="1182"/>
      <c r="XCT340" s="1177"/>
      <c r="XCU340" s="1182"/>
      <c r="XCV340" s="1182"/>
      <c r="XCW340" s="1182"/>
      <c r="XCX340" s="1182"/>
      <c r="XCY340" s="1182"/>
      <c r="XCZ340" s="1182"/>
      <c r="XDA340" s="1182"/>
      <c r="XDB340" s="1182"/>
      <c r="XDC340" s="1182"/>
      <c r="XDD340" s="1182"/>
      <c r="XDE340" s="1182"/>
      <c r="XDF340" s="1182"/>
      <c r="XDG340" s="1182"/>
      <c r="XDH340" s="1182"/>
      <c r="XDI340" s="1177"/>
      <c r="XDJ340" s="1182"/>
      <c r="XDK340" s="1182"/>
      <c r="XDL340" s="1182"/>
      <c r="XDM340" s="1182"/>
      <c r="XDN340" s="1182"/>
      <c r="XDO340" s="1182"/>
      <c r="XDP340" s="1182"/>
      <c r="XDQ340" s="1182"/>
      <c r="XDR340" s="1182"/>
      <c r="XDS340" s="1182"/>
      <c r="XDT340" s="1182"/>
      <c r="XDU340" s="1182"/>
      <c r="XDV340" s="1182"/>
      <c r="XDW340" s="1182"/>
      <c r="XDX340" s="1177"/>
      <c r="XDY340" s="1182"/>
      <c r="XDZ340" s="1182"/>
      <c r="XEA340" s="1182"/>
      <c r="XEB340" s="1182"/>
      <c r="XEC340" s="1182"/>
      <c r="XED340" s="1182"/>
      <c r="XEE340" s="1182"/>
      <c r="XEF340" s="1182"/>
      <c r="XEG340" s="1182"/>
      <c r="XEH340" s="1182"/>
      <c r="XEI340" s="1182"/>
      <c r="XEJ340" s="1182"/>
      <c r="XEK340" s="1182"/>
      <c r="XEL340" s="1182"/>
      <c r="XEM340" s="1177"/>
      <c r="XEN340" s="1182"/>
      <c r="XEO340" s="1182"/>
      <c r="XEP340" s="1182"/>
      <c r="XEQ340" s="1182"/>
      <c r="XER340" s="1182"/>
      <c r="XES340" s="1182"/>
      <c r="XET340" s="1182"/>
      <c r="XEU340" s="1182"/>
      <c r="XEV340" s="1182"/>
      <c r="XEW340" s="1182"/>
      <c r="XEX340" s="1182"/>
      <c r="XEY340" s="1182"/>
      <c r="XEZ340" s="1182"/>
      <c r="XFA340" s="1182"/>
      <c r="XFB340" s="1177"/>
      <c r="XFC340" s="1182"/>
      <c r="XFD340" s="1182"/>
    </row>
    <row r="341" spans="1:16384">
      <c r="A341" s="1182">
        <f>SUM(B341:N341)</f>
        <v>0</v>
      </c>
      <c r="B341" s="1177"/>
      <c r="C341" s="1182">
        <f t="shared" ref="C341:N341" si="248">C339-C156</f>
        <v>0</v>
      </c>
      <c r="D341" s="1182">
        <f t="shared" si="248"/>
        <v>0</v>
      </c>
      <c r="E341" s="1182">
        <f t="shared" si="248"/>
        <v>0</v>
      </c>
      <c r="F341" s="1182">
        <f t="shared" si="248"/>
        <v>0</v>
      </c>
      <c r="G341" s="1182">
        <f t="shared" si="248"/>
        <v>0</v>
      </c>
      <c r="H341" s="1182">
        <f t="shared" si="248"/>
        <v>0</v>
      </c>
      <c r="I341" s="1182">
        <f t="shared" si="248"/>
        <v>0</v>
      </c>
      <c r="J341" s="1182">
        <f t="shared" si="248"/>
        <v>0</v>
      </c>
      <c r="K341" s="1182">
        <f t="shared" si="248"/>
        <v>0</v>
      </c>
      <c r="L341" s="1182">
        <f t="shared" si="248"/>
        <v>0</v>
      </c>
      <c r="M341" s="1182">
        <f t="shared" si="248"/>
        <v>0</v>
      </c>
      <c r="N341" s="1182">
        <f t="shared" si="248"/>
        <v>0</v>
      </c>
      <c r="O341" s="1182"/>
      <c r="P341" s="1182"/>
      <c r="Q341" s="1177"/>
      <c r="R341" s="1182"/>
      <c r="S341" s="1182"/>
      <c r="T341" s="1182"/>
      <c r="U341" s="1182"/>
      <c r="V341" s="1182"/>
      <c r="W341" s="1182"/>
      <c r="X341" s="1182"/>
      <c r="Y341" s="1182"/>
      <c r="Z341" s="1182"/>
      <c r="AA341" s="1182"/>
      <c r="AB341" s="1182"/>
      <c r="AC341" s="1182"/>
      <c r="AD341" s="1182"/>
      <c r="AE341" s="1182"/>
      <c r="AF341" s="1177"/>
      <c r="AG341" s="1182"/>
      <c r="AH341" s="1182"/>
      <c r="AI341" s="1182"/>
      <c r="AJ341" s="1182"/>
      <c r="AK341" s="1182"/>
      <c r="AL341" s="1182"/>
      <c r="AM341" s="1182"/>
      <c r="AN341" s="1182"/>
      <c r="AO341" s="1182"/>
      <c r="AP341" s="1182"/>
      <c r="AQ341" s="1182"/>
      <c r="AR341" s="1182"/>
      <c r="AS341" s="1182"/>
      <c r="AT341" s="1182"/>
      <c r="AU341" s="1177"/>
      <c r="AV341" s="1182"/>
      <c r="AW341" s="1182"/>
      <c r="AX341" s="1182"/>
      <c r="AY341" s="1182"/>
      <c r="AZ341" s="1182"/>
      <c r="BA341" s="1182"/>
      <c r="BB341" s="1182"/>
      <c r="BC341" s="1182"/>
      <c r="BD341" s="1182"/>
      <c r="BE341" s="1182"/>
      <c r="BF341" s="1182"/>
      <c r="BG341" s="1182"/>
      <c r="BH341" s="1182"/>
      <c r="BI341" s="1182"/>
      <c r="BJ341" s="1177"/>
      <c r="BK341" s="1182"/>
      <c r="BL341" s="1182"/>
      <c r="BM341" s="1182"/>
      <c r="BN341" s="1182"/>
      <c r="BO341" s="1182"/>
      <c r="BP341" s="1182"/>
      <c r="BQ341" s="1182"/>
      <c r="BR341" s="1182"/>
      <c r="BS341" s="1182"/>
      <c r="BT341" s="1182"/>
      <c r="BU341" s="1182"/>
      <c r="BV341" s="1182"/>
      <c r="BW341" s="1182"/>
      <c r="BX341" s="1182"/>
      <c r="BY341" s="1177"/>
      <c r="BZ341" s="1182"/>
      <c r="CA341" s="1182"/>
      <c r="CB341" s="1182"/>
      <c r="CC341" s="1182"/>
      <c r="CD341" s="1182"/>
      <c r="CE341" s="1182"/>
      <c r="CF341" s="1182"/>
      <c r="CG341" s="1182"/>
      <c r="CH341" s="1182"/>
      <c r="CI341" s="1182"/>
      <c r="CJ341" s="1182"/>
      <c r="CK341" s="1182"/>
      <c r="CL341" s="1182"/>
      <c r="CM341" s="1182"/>
      <c r="CN341" s="1177"/>
      <c r="CO341" s="1182"/>
      <c r="CP341" s="1182"/>
      <c r="CQ341" s="1182"/>
      <c r="CR341" s="1182"/>
      <c r="CS341" s="1182"/>
      <c r="CT341" s="1182"/>
      <c r="CU341" s="1182"/>
      <c r="CV341" s="1182"/>
      <c r="CW341" s="1182"/>
      <c r="CX341" s="1182"/>
      <c r="CY341" s="1182"/>
      <c r="CZ341" s="1182"/>
      <c r="DA341" s="1182"/>
      <c r="DB341" s="1182"/>
      <c r="DC341" s="1177"/>
      <c r="DD341" s="1182"/>
      <c r="DE341" s="1182"/>
      <c r="DF341" s="1182"/>
      <c r="DG341" s="1182"/>
      <c r="DH341" s="1182"/>
      <c r="DI341" s="1182"/>
      <c r="DJ341" s="1182"/>
      <c r="DK341" s="1182"/>
      <c r="DL341" s="1182"/>
      <c r="DM341" s="1182"/>
      <c r="DN341" s="1182"/>
      <c r="DO341" s="1182"/>
      <c r="DP341" s="1182"/>
      <c r="DQ341" s="1182"/>
      <c r="DR341" s="1177"/>
      <c r="DS341" s="1182"/>
      <c r="DT341" s="1182"/>
      <c r="DU341" s="1182"/>
      <c r="DV341" s="1182"/>
      <c r="DW341" s="1182"/>
      <c r="DX341" s="1182"/>
      <c r="DY341" s="1182"/>
      <c r="DZ341" s="1182"/>
      <c r="EA341" s="1182"/>
      <c r="EB341" s="1182"/>
      <c r="EC341" s="1182"/>
      <c r="ED341" s="1182"/>
      <c r="EE341" s="1182"/>
      <c r="EF341" s="1182"/>
      <c r="EG341" s="1177"/>
      <c r="EH341" s="1182"/>
      <c r="EI341" s="1182"/>
      <c r="EJ341" s="1182"/>
      <c r="EK341" s="1182"/>
      <c r="EL341" s="1182"/>
      <c r="EM341" s="1182"/>
      <c r="EN341" s="1182"/>
      <c r="EO341" s="1182"/>
      <c r="EP341" s="1182"/>
      <c r="EQ341" s="1182"/>
      <c r="ER341" s="1182"/>
      <c r="ES341" s="1182"/>
      <c r="ET341" s="1182"/>
      <c r="EU341" s="1182"/>
      <c r="EV341" s="1177"/>
      <c r="EW341" s="1182"/>
      <c r="EX341" s="1182"/>
      <c r="EY341" s="1182"/>
      <c r="EZ341" s="1182"/>
      <c r="FA341" s="1182"/>
      <c r="FB341" s="1182"/>
      <c r="FC341" s="1182"/>
      <c r="FD341" s="1182"/>
      <c r="FE341" s="1182"/>
      <c r="FF341" s="1182"/>
      <c r="FG341" s="1182"/>
      <c r="FH341" s="1182"/>
      <c r="FI341" s="1182"/>
      <c r="FJ341" s="1182"/>
      <c r="FK341" s="1177"/>
      <c r="FL341" s="1182"/>
      <c r="FM341" s="1182"/>
      <c r="FN341" s="1182"/>
      <c r="FO341" s="1182"/>
      <c r="FP341" s="1182"/>
      <c r="FQ341" s="1182"/>
      <c r="FR341" s="1182"/>
      <c r="FS341" s="1182"/>
      <c r="FT341" s="1182"/>
      <c r="FU341" s="1182"/>
      <c r="FV341" s="1182"/>
      <c r="FW341" s="1182"/>
      <c r="FX341" s="1182"/>
      <c r="FY341" s="1182"/>
      <c r="FZ341" s="1177"/>
      <c r="GA341" s="1182"/>
      <c r="GB341" s="1182"/>
      <c r="GC341" s="1182"/>
      <c r="GD341" s="1182"/>
      <c r="GE341" s="1182"/>
      <c r="GF341" s="1182"/>
      <c r="GG341" s="1182"/>
      <c r="GH341" s="1182"/>
      <c r="GI341" s="1182"/>
      <c r="GJ341" s="1182"/>
      <c r="GK341" s="1182"/>
      <c r="GL341" s="1182"/>
      <c r="GM341" s="1182"/>
      <c r="GN341" s="1182"/>
      <c r="GO341" s="1177"/>
      <c r="GP341" s="1182"/>
      <c r="GQ341" s="1182"/>
      <c r="GR341" s="1182"/>
      <c r="GS341" s="1182"/>
      <c r="GT341" s="1182"/>
      <c r="GU341" s="1182"/>
      <c r="GV341" s="1182"/>
      <c r="GW341" s="1182"/>
      <c r="GX341" s="1182"/>
      <c r="GY341" s="1182"/>
      <c r="GZ341" s="1182"/>
      <c r="HA341" s="1182"/>
      <c r="HB341" s="1182"/>
      <c r="HC341" s="1182"/>
      <c r="HD341" s="1177"/>
      <c r="HE341" s="1182"/>
      <c r="HF341" s="1182"/>
      <c r="HG341" s="1182"/>
      <c r="HH341" s="1182"/>
      <c r="HI341" s="1182"/>
      <c r="HJ341" s="1182"/>
      <c r="HK341" s="1182"/>
      <c r="HL341" s="1182"/>
      <c r="HM341" s="1182"/>
      <c r="HN341" s="1182"/>
      <c r="HO341" s="1182"/>
      <c r="HP341" s="1182"/>
      <c r="HQ341" s="1182"/>
      <c r="HR341" s="1182"/>
      <c r="HS341" s="1177"/>
      <c r="HT341" s="1182"/>
      <c r="HU341" s="1182"/>
      <c r="HV341" s="1182"/>
      <c r="HW341" s="1182"/>
      <c r="HX341" s="1182"/>
      <c r="HY341" s="1182"/>
      <c r="HZ341" s="1182"/>
      <c r="IA341" s="1182"/>
      <c r="IB341" s="1182"/>
      <c r="IC341" s="1182"/>
      <c r="ID341" s="1182"/>
      <c r="IE341" s="1182"/>
      <c r="IF341" s="1182"/>
      <c r="IG341" s="1182"/>
      <c r="IH341" s="1177"/>
      <c r="II341" s="1182"/>
      <c r="IJ341" s="1182"/>
      <c r="IK341" s="1182"/>
      <c r="IL341" s="1182"/>
      <c r="IM341" s="1182"/>
      <c r="IN341" s="1182"/>
      <c r="IO341" s="1182"/>
      <c r="IP341" s="1182"/>
      <c r="IQ341" s="1182"/>
      <c r="IR341" s="1182"/>
      <c r="IS341" s="1182"/>
      <c r="IT341" s="1182"/>
      <c r="IU341" s="1182"/>
      <c r="IV341" s="1182"/>
      <c r="IW341" s="1177"/>
      <c r="IX341" s="1182"/>
      <c r="IY341" s="1182"/>
      <c r="IZ341" s="1182"/>
      <c r="JA341" s="1182"/>
      <c r="JB341" s="1182"/>
      <c r="JC341" s="1182"/>
      <c r="JD341" s="1182"/>
      <c r="JE341" s="1182"/>
      <c r="JF341" s="1182"/>
      <c r="JG341" s="1182"/>
      <c r="JH341" s="1182"/>
      <c r="JI341" s="1182"/>
      <c r="JJ341" s="1182"/>
      <c r="JK341" s="1182"/>
      <c r="JL341" s="1177"/>
      <c r="JM341" s="1182"/>
      <c r="JN341" s="1182"/>
      <c r="JO341" s="1182"/>
      <c r="JP341" s="1182"/>
      <c r="JQ341" s="1182"/>
      <c r="JR341" s="1182"/>
      <c r="JS341" s="1182"/>
      <c r="JT341" s="1182"/>
      <c r="JU341" s="1182"/>
      <c r="JV341" s="1182"/>
      <c r="JW341" s="1182"/>
      <c r="JX341" s="1182"/>
      <c r="JY341" s="1182"/>
      <c r="JZ341" s="1182"/>
      <c r="KA341" s="1177"/>
      <c r="KB341" s="1182"/>
      <c r="KC341" s="1182"/>
      <c r="KD341" s="1182"/>
      <c r="KE341" s="1182"/>
      <c r="KF341" s="1182"/>
      <c r="KG341" s="1182"/>
      <c r="KH341" s="1182"/>
      <c r="KI341" s="1182"/>
      <c r="KJ341" s="1182"/>
      <c r="KK341" s="1182"/>
      <c r="KL341" s="1182"/>
      <c r="KM341" s="1182"/>
      <c r="KN341" s="1182"/>
      <c r="KO341" s="1182"/>
      <c r="KP341" s="1177"/>
      <c r="KQ341" s="1182"/>
      <c r="KR341" s="1182"/>
      <c r="KS341" s="1182"/>
      <c r="KT341" s="1182"/>
      <c r="KU341" s="1182"/>
      <c r="KV341" s="1182"/>
      <c r="KW341" s="1182"/>
      <c r="KX341" s="1182"/>
      <c r="KY341" s="1182"/>
      <c r="KZ341" s="1182"/>
      <c r="LA341" s="1182"/>
      <c r="LB341" s="1182"/>
      <c r="LC341" s="1182"/>
      <c r="LD341" s="1182"/>
      <c r="LE341" s="1177"/>
      <c r="LF341" s="1182"/>
      <c r="LG341" s="1182"/>
      <c r="LH341" s="1182"/>
      <c r="LI341" s="1182"/>
      <c r="LJ341" s="1182"/>
      <c r="LK341" s="1182"/>
      <c r="LL341" s="1182"/>
      <c r="LM341" s="1182"/>
      <c r="LN341" s="1182"/>
      <c r="LO341" s="1182"/>
      <c r="LP341" s="1182"/>
      <c r="LQ341" s="1182"/>
      <c r="LR341" s="1182"/>
      <c r="LS341" s="1182"/>
      <c r="LT341" s="1177"/>
      <c r="LU341" s="1182"/>
      <c r="LV341" s="1182"/>
      <c r="LW341" s="1182"/>
      <c r="LX341" s="1182"/>
      <c r="LY341" s="1182"/>
      <c r="LZ341" s="1182"/>
      <c r="MA341" s="1182"/>
      <c r="MB341" s="1182"/>
      <c r="MC341" s="1182"/>
      <c r="MD341" s="1182"/>
      <c r="ME341" s="1182"/>
      <c r="MF341" s="1182"/>
      <c r="MG341" s="1182"/>
      <c r="MH341" s="1182"/>
      <c r="MI341" s="1177"/>
      <c r="MJ341" s="1182"/>
      <c r="MK341" s="1182"/>
      <c r="ML341" s="1182"/>
      <c r="MM341" s="1182"/>
      <c r="MN341" s="1182"/>
      <c r="MO341" s="1182"/>
      <c r="MP341" s="1182"/>
      <c r="MQ341" s="1182"/>
      <c r="MR341" s="1182"/>
      <c r="MS341" s="1182"/>
      <c r="MT341" s="1182"/>
      <c r="MU341" s="1182"/>
      <c r="MV341" s="1182"/>
      <c r="MW341" s="1182"/>
      <c r="MX341" s="1177"/>
      <c r="MY341" s="1182"/>
      <c r="MZ341" s="1182"/>
      <c r="NA341" s="1182"/>
      <c r="NB341" s="1182"/>
      <c r="NC341" s="1182"/>
      <c r="ND341" s="1182"/>
      <c r="NE341" s="1182"/>
      <c r="NF341" s="1182"/>
      <c r="NG341" s="1182"/>
      <c r="NH341" s="1182"/>
      <c r="NI341" s="1182"/>
      <c r="NJ341" s="1182"/>
      <c r="NK341" s="1182"/>
      <c r="NL341" s="1182"/>
      <c r="NM341" s="1177"/>
      <c r="NN341" s="1182"/>
      <c r="NO341" s="1182"/>
      <c r="NP341" s="1182"/>
      <c r="NQ341" s="1182"/>
      <c r="NR341" s="1182"/>
      <c r="NS341" s="1182"/>
      <c r="NT341" s="1182"/>
      <c r="NU341" s="1182"/>
      <c r="NV341" s="1182"/>
      <c r="NW341" s="1182"/>
      <c r="NX341" s="1182"/>
      <c r="NY341" s="1182"/>
      <c r="NZ341" s="1182"/>
      <c r="OA341" s="1182"/>
      <c r="OB341" s="1177"/>
      <c r="OC341" s="1182"/>
      <c r="OD341" s="1182"/>
      <c r="OE341" s="1182"/>
      <c r="OF341" s="1182"/>
      <c r="OG341" s="1182"/>
      <c r="OH341" s="1182"/>
      <c r="OI341" s="1182"/>
      <c r="OJ341" s="1182"/>
      <c r="OK341" s="1182"/>
      <c r="OL341" s="1182"/>
      <c r="OM341" s="1182"/>
      <c r="ON341" s="1182"/>
      <c r="OO341" s="1182"/>
      <c r="OP341" s="1182"/>
      <c r="OQ341" s="1177"/>
      <c r="OR341" s="1182"/>
      <c r="OS341" s="1182"/>
      <c r="OT341" s="1182"/>
      <c r="OU341" s="1182"/>
      <c r="OV341" s="1182"/>
      <c r="OW341" s="1182"/>
      <c r="OX341" s="1182"/>
      <c r="OY341" s="1182"/>
      <c r="OZ341" s="1182"/>
      <c r="PA341" s="1182"/>
      <c r="PB341" s="1182"/>
      <c r="PC341" s="1182"/>
      <c r="PD341" s="1182"/>
      <c r="PE341" s="1182"/>
      <c r="PF341" s="1177"/>
      <c r="PG341" s="1182"/>
      <c r="PH341" s="1182"/>
      <c r="PI341" s="1182"/>
      <c r="PJ341" s="1182"/>
      <c r="PK341" s="1182"/>
      <c r="PL341" s="1182"/>
      <c r="PM341" s="1182"/>
      <c r="PN341" s="1182"/>
      <c r="PO341" s="1182"/>
      <c r="PP341" s="1182"/>
      <c r="PQ341" s="1182"/>
      <c r="PR341" s="1182"/>
      <c r="PS341" s="1182"/>
      <c r="PT341" s="1182"/>
      <c r="PU341" s="1177"/>
      <c r="PV341" s="1182"/>
      <c r="PW341" s="1182"/>
      <c r="PX341" s="1182"/>
      <c r="PY341" s="1182"/>
      <c r="PZ341" s="1182"/>
      <c r="QA341" s="1182"/>
      <c r="QB341" s="1182"/>
      <c r="QC341" s="1182"/>
      <c r="QD341" s="1182"/>
      <c r="QE341" s="1182"/>
      <c r="QF341" s="1182"/>
      <c r="QG341" s="1182"/>
      <c r="QH341" s="1182"/>
      <c r="QI341" s="1182"/>
      <c r="QJ341" s="1177"/>
      <c r="QK341" s="1182"/>
      <c r="QL341" s="1182"/>
      <c r="QM341" s="1182"/>
      <c r="QN341" s="1182"/>
      <c r="QO341" s="1182"/>
      <c r="QP341" s="1182"/>
      <c r="QQ341" s="1182"/>
      <c r="QR341" s="1182"/>
      <c r="QS341" s="1182"/>
      <c r="QT341" s="1182"/>
      <c r="QU341" s="1182"/>
      <c r="QV341" s="1182"/>
      <c r="QW341" s="1182"/>
      <c r="QX341" s="1182"/>
      <c r="QY341" s="1177"/>
      <c r="QZ341" s="1182"/>
      <c r="RA341" s="1182"/>
      <c r="RB341" s="1182"/>
      <c r="RC341" s="1182"/>
      <c r="RD341" s="1182"/>
      <c r="RE341" s="1182"/>
      <c r="RF341" s="1182"/>
      <c r="RG341" s="1182"/>
      <c r="RH341" s="1182"/>
      <c r="RI341" s="1182"/>
      <c r="RJ341" s="1182"/>
      <c r="RK341" s="1182"/>
      <c r="RL341" s="1182"/>
      <c r="RM341" s="1182"/>
      <c r="RN341" s="1177"/>
      <c r="RO341" s="1182"/>
      <c r="RP341" s="1182"/>
      <c r="RQ341" s="1182"/>
      <c r="RR341" s="1182"/>
      <c r="RS341" s="1182"/>
      <c r="RT341" s="1182"/>
      <c r="RU341" s="1182"/>
      <c r="RV341" s="1182"/>
      <c r="RW341" s="1182"/>
      <c r="RX341" s="1182"/>
      <c r="RY341" s="1182"/>
      <c r="RZ341" s="1182"/>
      <c r="SA341" s="1182"/>
      <c r="SB341" s="1182"/>
      <c r="SC341" s="1177"/>
      <c r="SD341" s="1182"/>
      <c r="SE341" s="1182"/>
      <c r="SF341" s="1182"/>
      <c r="SG341" s="1182"/>
      <c r="SH341" s="1182"/>
      <c r="SI341" s="1182"/>
      <c r="SJ341" s="1182"/>
      <c r="SK341" s="1182"/>
      <c r="SL341" s="1182"/>
      <c r="SM341" s="1182"/>
      <c r="SN341" s="1182"/>
      <c r="SO341" s="1182"/>
      <c r="SP341" s="1182"/>
      <c r="SQ341" s="1182"/>
      <c r="SR341" s="1177"/>
      <c r="SS341" s="1182"/>
      <c r="ST341" s="1182"/>
      <c r="SU341" s="1182"/>
      <c r="SV341" s="1182"/>
      <c r="SW341" s="1182"/>
      <c r="SX341" s="1182"/>
      <c r="SY341" s="1182"/>
      <c r="SZ341" s="1182"/>
      <c r="TA341" s="1182"/>
      <c r="TB341" s="1182"/>
      <c r="TC341" s="1182"/>
      <c r="TD341" s="1182"/>
      <c r="TE341" s="1182"/>
      <c r="TF341" s="1182"/>
      <c r="TG341" s="1177"/>
      <c r="TH341" s="1182"/>
      <c r="TI341" s="1182"/>
      <c r="TJ341" s="1182"/>
      <c r="TK341" s="1182"/>
      <c r="TL341" s="1182"/>
      <c r="TM341" s="1182"/>
      <c r="TN341" s="1182"/>
      <c r="TO341" s="1182"/>
      <c r="TP341" s="1182"/>
      <c r="TQ341" s="1182"/>
      <c r="TR341" s="1182"/>
      <c r="TS341" s="1182"/>
      <c r="TT341" s="1182"/>
      <c r="TU341" s="1182"/>
      <c r="TV341" s="1177"/>
      <c r="TW341" s="1182"/>
      <c r="TX341" s="1182"/>
      <c r="TY341" s="1182"/>
      <c r="TZ341" s="1182"/>
      <c r="UA341" s="1182"/>
      <c r="UB341" s="1182"/>
      <c r="UC341" s="1182"/>
      <c r="UD341" s="1182"/>
      <c r="UE341" s="1182"/>
      <c r="UF341" s="1182"/>
      <c r="UG341" s="1182"/>
      <c r="UH341" s="1182"/>
      <c r="UI341" s="1182"/>
      <c r="UJ341" s="1182"/>
      <c r="UK341" s="1177"/>
      <c r="UL341" s="1182"/>
      <c r="UM341" s="1182"/>
      <c r="UN341" s="1182"/>
      <c r="UO341" s="1182"/>
      <c r="UP341" s="1182"/>
      <c r="UQ341" s="1182"/>
      <c r="UR341" s="1182"/>
      <c r="US341" s="1182"/>
      <c r="UT341" s="1182"/>
      <c r="UU341" s="1182"/>
      <c r="UV341" s="1182"/>
      <c r="UW341" s="1182"/>
      <c r="UX341" s="1182"/>
      <c r="UY341" s="1182"/>
      <c r="UZ341" s="1177"/>
      <c r="VA341" s="1182"/>
      <c r="VB341" s="1182"/>
      <c r="VC341" s="1182"/>
      <c r="VD341" s="1182"/>
      <c r="VE341" s="1182"/>
      <c r="VF341" s="1182"/>
      <c r="VG341" s="1182"/>
      <c r="VH341" s="1182"/>
      <c r="VI341" s="1182"/>
      <c r="VJ341" s="1182"/>
      <c r="VK341" s="1182"/>
      <c r="VL341" s="1182"/>
      <c r="VM341" s="1182"/>
      <c r="VN341" s="1182"/>
      <c r="VO341" s="1177"/>
      <c r="VP341" s="1182"/>
      <c r="VQ341" s="1182"/>
      <c r="VR341" s="1182"/>
      <c r="VS341" s="1182"/>
      <c r="VT341" s="1182"/>
      <c r="VU341" s="1182"/>
      <c r="VV341" s="1182"/>
      <c r="VW341" s="1182"/>
      <c r="VX341" s="1182"/>
      <c r="VY341" s="1182"/>
      <c r="VZ341" s="1182"/>
      <c r="WA341" s="1182"/>
      <c r="WB341" s="1182"/>
      <c r="WC341" s="1182"/>
      <c r="WD341" s="1177"/>
      <c r="WE341" s="1182"/>
      <c r="WF341" s="1182"/>
      <c r="WG341" s="1182"/>
      <c r="WH341" s="1182"/>
      <c r="WI341" s="1182"/>
      <c r="WJ341" s="1182"/>
      <c r="WK341" s="1182"/>
      <c r="WL341" s="1182"/>
      <c r="WM341" s="1182"/>
      <c r="WN341" s="1182"/>
      <c r="WO341" s="1182"/>
      <c r="WP341" s="1182"/>
      <c r="WQ341" s="1182"/>
      <c r="WR341" s="1182"/>
      <c r="WS341" s="1177"/>
      <c r="WT341" s="1182"/>
      <c r="WU341" s="1182"/>
      <c r="WV341" s="1182"/>
      <c r="WW341" s="1182"/>
      <c r="WX341" s="1182"/>
      <c r="WY341" s="1182"/>
      <c r="WZ341" s="1182"/>
      <c r="XA341" s="1182"/>
      <c r="XB341" s="1182"/>
      <c r="XC341" s="1182"/>
      <c r="XD341" s="1182"/>
      <c r="XE341" s="1182"/>
      <c r="XF341" s="1182"/>
      <c r="XG341" s="1182"/>
      <c r="XH341" s="1177"/>
      <c r="XI341" s="1182"/>
      <c r="XJ341" s="1182"/>
      <c r="XK341" s="1182"/>
      <c r="XL341" s="1182"/>
      <c r="XM341" s="1182"/>
      <c r="XN341" s="1182"/>
      <c r="XO341" s="1182"/>
      <c r="XP341" s="1182"/>
      <c r="XQ341" s="1182"/>
      <c r="XR341" s="1182"/>
      <c r="XS341" s="1182"/>
      <c r="XT341" s="1182"/>
      <c r="XU341" s="1182"/>
      <c r="XV341" s="1182"/>
      <c r="XW341" s="1177"/>
      <c r="XX341" s="1182"/>
      <c r="XY341" s="1182"/>
      <c r="XZ341" s="1182"/>
      <c r="YA341" s="1182"/>
      <c r="YB341" s="1182"/>
      <c r="YC341" s="1182"/>
      <c r="YD341" s="1182"/>
      <c r="YE341" s="1182"/>
      <c r="YF341" s="1182"/>
      <c r="YG341" s="1182"/>
      <c r="YH341" s="1182"/>
      <c r="YI341" s="1182"/>
      <c r="YJ341" s="1182"/>
      <c r="YK341" s="1182"/>
      <c r="YL341" s="1177"/>
      <c r="YM341" s="1182"/>
      <c r="YN341" s="1182"/>
      <c r="YO341" s="1182"/>
      <c r="YP341" s="1182"/>
      <c r="YQ341" s="1182"/>
      <c r="YR341" s="1182"/>
      <c r="YS341" s="1182"/>
      <c r="YT341" s="1182"/>
      <c r="YU341" s="1182"/>
      <c r="YV341" s="1182"/>
      <c r="YW341" s="1182"/>
      <c r="YX341" s="1182"/>
      <c r="YY341" s="1182"/>
      <c r="YZ341" s="1182"/>
      <c r="ZA341" s="1177"/>
      <c r="ZB341" s="1182"/>
      <c r="ZC341" s="1182"/>
      <c r="ZD341" s="1182"/>
      <c r="ZE341" s="1182"/>
      <c r="ZF341" s="1182"/>
      <c r="ZG341" s="1182"/>
      <c r="ZH341" s="1182"/>
      <c r="ZI341" s="1182"/>
      <c r="ZJ341" s="1182"/>
      <c r="ZK341" s="1182"/>
      <c r="ZL341" s="1182"/>
      <c r="ZM341" s="1182"/>
      <c r="ZN341" s="1182"/>
      <c r="ZO341" s="1182"/>
      <c r="ZP341" s="1177"/>
      <c r="ZQ341" s="1182"/>
      <c r="ZR341" s="1182"/>
      <c r="ZS341" s="1182"/>
      <c r="ZT341" s="1182"/>
      <c r="ZU341" s="1182"/>
      <c r="ZV341" s="1182"/>
      <c r="ZW341" s="1182"/>
      <c r="ZX341" s="1182"/>
      <c r="ZY341" s="1182"/>
      <c r="ZZ341" s="1182"/>
      <c r="AAA341" s="1182"/>
      <c r="AAB341" s="1182"/>
      <c r="AAC341" s="1182"/>
      <c r="AAD341" s="1182"/>
      <c r="AAE341" s="1177"/>
      <c r="AAF341" s="1182"/>
      <c r="AAG341" s="1182"/>
      <c r="AAH341" s="1182"/>
      <c r="AAI341" s="1182"/>
      <c r="AAJ341" s="1182"/>
      <c r="AAK341" s="1182"/>
      <c r="AAL341" s="1182"/>
      <c r="AAM341" s="1182"/>
      <c r="AAN341" s="1182"/>
      <c r="AAO341" s="1182"/>
      <c r="AAP341" s="1182"/>
      <c r="AAQ341" s="1182"/>
      <c r="AAR341" s="1182"/>
      <c r="AAS341" s="1182"/>
      <c r="AAT341" s="1177"/>
      <c r="AAU341" s="1182"/>
      <c r="AAV341" s="1182"/>
      <c r="AAW341" s="1182"/>
      <c r="AAX341" s="1182"/>
      <c r="AAY341" s="1182"/>
      <c r="AAZ341" s="1182"/>
      <c r="ABA341" s="1182"/>
      <c r="ABB341" s="1182"/>
      <c r="ABC341" s="1182"/>
      <c r="ABD341" s="1182"/>
      <c r="ABE341" s="1182"/>
      <c r="ABF341" s="1182"/>
      <c r="ABG341" s="1182"/>
      <c r="ABH341" s="1182"/>
      <c r="ABI341" s="1177"/>
      <c r="ABJ341" s="1182"/>
      <c r="ABK341" s="1182"/>
      <c r="ABL341" s="1182"/>
      <c r="ABM341" s="1182"/>
      <c r="ABN341" s="1182"/>
      <c r="ABO341" s="1182"/>
      <c r="ABP341" s="1182"/>
      <c r="ABQ341" s="1182"/>
      <c r="ABR341" s="1182"/>
      <c r="ABS341" s="1182"/>
      <c r="ABT341" s="1182"/>
      <c r="ABU341" s="1182"/>
      <c r="ABV341" s="1182"/>
      <c r="ABW341" s="1182"/>
      <c r="ABX341" s="1177"/>
      <c r="ABY341" s="1182"/>
      <c r="ABZ341" s="1182"/>
      <c r="ACA341" s="1182"/>
      <c r="ACB341" s="1182"/>
      <c r="ACC341" s="1182"/>
      <c r="ACD341" s="1182"/>
      <c r="ACE341" s="1182"/>
      <c r="ACF341" s="1182"/>
      <c r="ACG341" s="1182"/>
      <c r="ACH341" s="1182"/>
      <c r="ACI341" s="1182"/>
      <c r="ACJ341" s="1182"/>
      <c r="ACK341" s="1182"/>
      <c r="ACL341" s="1182"/>
      <c r="ACM341" s="1177"/>
      <c r="ACN341" s="1182"/>
      <c r="ACO341" s="1182"/>
      <c r="ACP341" s="1182"/>
      <c r="ACQ341" s="1182"/>
      <c r="ACR341" s="1182"/>
      <c r="ACS341" s="1182"/>
      <c r="ACT341" s="1182"/>
      <c r="ACU341" s="1182"/>
      <c r="ACV341" s="1182"/>
      <c r="ACW341" s="1182"/>
      <c r="ACX341" s="1182"/>
      <c r="ACY341" s="1182"/>
      <c r="ACZ341" s="1182"/>
      <c r="ADA341" s="1182"/>
      <c r="ADB341" s="1177"/>
      <c r="ADC341" s="1182"/>
      <c r="ADD341" s="1182"/>
      <c r="ADE341" s="1182"/>
      <c r="ADF341" s="1182"/>
      <c r="ADG341" s="1182"/>
      <c r="ADH341" s="1182"/>
      <c r="ADI341" s="1182"/>
      <c r="ADJ341" s="1182"/>
      <c r="ADK341" s="1182"/>
      <c r="ADL341" s="1182"/>
      <c r="ADM341" s="1182"/>
      <c r="ADN341" s="1182"/>
      <c r="ADO341" s="1182"/>
      <c r="ADP341" s="1182"/>
      <c r="ADQ341" s="1177"/>
      <c r="ADR341" s="1182"/>
      <c r="ADS341" s="1182"/>
      <c r="ADT341" s="1182"/>
      <c r="ADU341" s="1182"/>
      <c r="ADV341" s="1182"/>
      <c r="ADW341" s="1182"/>
      <c r="ADX341" s="1182"/>
      <c r="ADY341" s="1182"/>
      <c r="ADZ341" s="1182"/>
      <c r="AEA341" s="1182"/>
      <c r="AEB341" s="1182"/>
      <c r="AEC341" s="1182"/>
      <c r="AED341" s="1182"/>
      <c r="AEE341" s="1182"/>
      <c r="AEF341" s="1177"/>
      <c r="AEG341" s="1182"/>
      <c r="AEH341" s="1182"/>
      <c r="AEI341" s="1182"/>
      <c r="AEJ341" s="1182"/>
      <c r="AEK341" s="1182"/>
      <c r="AEL341" s="1182"/>
      <c r="AEM341" s="1182"/>
      <c r="AEN341" s="1182"/>
      <c r="AEO341" s="1182"/>
      <c r="AEP341" s="1182"/>
      <c r="AEQ341" s="1182"/>
      <c r="AER341" s="1182"/>
      <c r="AES341" s="1182"/>
      <c r="AET341" s="1182"/>
      <c r="AEU341" s="1177"/>
      <c r="AEV341" s="1182"/>
      <c r="AEW341" s="1182"/>
      <c r="AEX341" s="1182"/>
      <c r="AEY341" s="1182"/>
      <c r="AEZ341" s="1182"/>
      <c r="AFA341" s="1182"/>
      <c r="AFB341" s="1182"/>
      <c r="AFC341" s="1182"/>
      <c r="AFD341" s="1182"/>
      <c r="AFE341" s="1182"/>
      <c r="AFF341" s="1182"/>
      <c r="AFG341" s="1182"/>
      <c r="AFH341" s="1182"/>
      <c r="AFI341" s="1182"/>
      <c r="AFJ341" s="1177"/>
      <c r="AFK341" s="1182"/>
      <c r="AFL341" s="1182"/>
      <c r="AFM341" s="1182"/>
      <c r="AFN341" s="1182"/>
      <c r="AFO341" s="1182"/>
      <c r="AFP341" s="1182"/>
      <c r="AFQ341" s="1182"/>
      <c r="AFR341" s="1182"/>
      <c r="AFS341" s="1182"/>
      <c r="AFT341" s="1182"/>
      <c r="AFU341" s="1182"/>
      <c r="AFV341" s="1182"/>
      <c r="AFW341" s="1182"/>
      <c r="AFX341" s="1182"/>
      <c r="AFY341" s="1177"/>
      <c r="AFZ341" s="1182"/>
      <c r="AGA341" s="1182"/>
      <c r="AGB341" s="1182"/>
      <c r="AGC341" s="1182"/>
      <c r="AGD341" s="1182"/>
      <c r="AGE341" s="1182"/>
      <c r="AGF341" s="1182"/>
      <c r="AGG341" s="1182"/>
      <c r="AGH341" s="1182"/>
      <c r="AGI341" s="1182"/>
      <c r="AGJ341" s="1182"/>
      <c r="AGK341" s="1182"/>
      <c r="AGL341" s="1182"/>
      <c r="AGM341" s="1182"/>
      <c r="AGN341" s="1177"/>
      <c r="AGO341" s="1182"/>
      <c r="AGP341" s="1182"/>
      <c r="AGQ341" s="1182"/>
      <c r="AGR341" s="1182"/>
      <c r="AGS341" s="1182"/>
      <c r="AGT341" s="1182"/>
      <c r="AGU341" s="1182"/>
      <c r="AGV341" s="1182"/>
      <c r="AGW341" s="1182"/>
      <c r="AGX341" s="1182"/>
      <c r="AGY341" s="1182"/>
      <c r="AGZ341" s="1182"/>
      <c r="AHA341" s="1182"/>
      <c r="AHB341" s="1182"/>
      <c r="AHC341" s="1177"/>
      <c r="AHD341" s="1182"/>
      <c r="AHE341" s="1182"/>
      <c r="AHF341" s="1182"/>
      <c r="AHG341" s="1182"/>
      <c r="AHH341" s="1182"/>
      <c r="AHI341" s="1182"/>
      <c r="AHJ341" s="1182"/>
      <c r="AHK341" s="1182"/>
      <c r="AHL341" s="1182"/>
      <c r="AHM341" s="1182"/>
      <c r="AHN341" s="1182"/>
      <c r="AHO341" s="1182"/>
      <c r="AHP341" s="1182"/>
      <c r="AHQ341" s="1182"/>
      <c r="AHR341" s="1177"/>
      <c r="AHS341" s="1182"/>
      <c r="AHT341" s="1182"/>
      <c r="AHU341" s="1182"/>
      <c r="AHV341" s="1182"/>
      <c r="AHW341" s="1182"/>
      <c r="AHX341" s="1182"/>
      <c r="AHY341" s="1182"/>
      <c r="AHZ341" s="1182"/>
      <c r="AIA341" s="1182"/>
      <c r="AIB341" s="1182"/>
      <c r="AIC341" s="1182"/>
      <c r="AID341" s="1182"/>
      <c r="AIE341" s="1182"/>
      <c r="AIF341" s="1182"/>
      <c r="AIG341" s="1177"/>
      <c r="AIH341" s="1182"/>
      <c r="AII341" s="1182"/>
      <c r="AIJ341" s="1182"/>
      <c r="AIK341" s="1182"/>
      <c r="AIL341" s="1182"/>
      <c r="AIM341" s="1182"/>
      <c r="AIN341" s="1182"/>
      <c r="AIO341" s="1182"/>
      <c r="AIP341" s="1182"/>
      <c r="AIQ341" s="1182"/>
      <c r="AIR341" s="1182"/>
      <c r="AIS341" s="1182"/>
      <c r="AIT341" s="1182"/>
      <c r="AIU341" s="1182"/>
      <c r="AIV341" s="1177"/>
      <c r="AIW341" s="1182"/>
      <c r="AIX341" s="1182"/>
      <c r="AIY341" s="1182"/>
      <c r="AIZ341" s="1182"/>
      <c r="AJA341" s="1182"/>
      <c r="AJB341" s="1182"/>
      <c r="AJC341" s="1182"/>
      <c r="AJD341" s="1182"/>
      <c r="AJE341" s="1182"/>
      <c r="AJF341" s="1182"/>
      <c r="AJG341" s="1182"/>
      <c r="AJH341" s="1182"/>
      <c r="AJI341" s="1182"/>
      <c r="AJJ341" s="1182"/>
      <c r="AJK341" s="1177"/>
      <c r="AJL341" s="1182"/>
      <c r="AJM341" s="1182"/>
      <c r="AJN341" s="1182"/>
      <c r="AJO341" s="1182"/>
      <c r="AJP341" s="1182"/>
      <c r="AJQ341" s="1182"/>
      <c r="AJR341" s="1182"/>
      <c r="AJS341" s="1182"/>
      <c r="AJT341" s="1182"/>
      <c r="AJU341" s="1182"/>
      <c r="AJV341" s="1182"/>
      <c r="AJW341" s="1182"/>
      <c r="AJX341" s="1182"/>
      <c r="AJY341" s="1182"/>
      <c r="AJZ341" s="1177"/>
      <c r="AKA341" s="1182"/>
      <c r="AKB341" s="1182"/>
      <c r="AKC341" s="1182"/>
      <c r="AKD341" s="1182"/>
      <c r="AKE341" s="1182"/>
      <c r="AKF341" s="1182"/>
      <c r="AKG341" s="1182"/>
      <c r="AKH341" s="1182"/>
      <c r="AKI341" s="1182"/>
      <c r="AKJ341" s="1182"/>
      <c r="AKK341" s="1182"/>
      <c r="AKL341" s="1182"/>
      <c r="AKM341" s="1182"/>
      <c r="AKN341" s="1182"/>
      <c r="AKO341" s="1177"/>
      <c r="AKP341" s="1182"/>
      <c r="AKQ341" s="1182"/>
      <c r="AKR341" s="1182"/>
      <c r="AKS341" s="1182"/>
      <c r="AKT341" s="1182"/>
      <c r="AKU341" s="1182"/>
      <c r="AKV341" s="1182"/>
      <c r="AKW341" s="1182"/>
      <c r="AKX341" s="1182"/>
      <c r="AKY341" s="1182"/>
      <c r="AKZ341" s="1182"/>
      <c r="ALA341" s="1182"/>
      <c r="ALB341" s="1182"/>
      <c r="ALC341" s="1182"/>
      <c r="ALD341" s="1177"/>
      <c r="ALE341" s="1182"/>
      <c r="ALF341" s="1182"/>
      <c r="ALG341" s="1182"/>
      <c r="ALH341" s="1182"/>
      <c r="ALI341" s="1182"/>
      <c r="ALJ341" s="1182"/>
      <c r="ALK341" s="1182"/>
      <c r="ALL341" s="1182"/>
      <c r="ALM341" s="1182"/>
      <c r="ALN341" s="1182"/>
      <c r="ALO341" s="1182"/>
      <c r="ALP341" s="1182"/>
      <c r="ALQ341" s="1182"/>
      <c r="ALR341" s="1182"/>
      <c r="ALS341" s="1177"/>
      <c r="ALT341" s="1182"/>
      <c r="ALU341" s="1182"/>
      <c r="ALV341" s="1182"/>
      <c r="ALW341" s="1182"/>
      <c r="ALX341" s="1182"/>
      <c r="ALY341" s="1182"/>
      <c r="ALZ341" s="1182"/>
      <c r="AMA341" s="1182"/>
      <c r="AMB341" s="1182"/>
      <c r="AMC341" s="1182"/>
      <c r="AMD341" s="1182"/>
      <c r="AME341" s="1182"/>
      <c r="AMF341" s="1182"/>
      <c r="AMG341" s="1182"/>
      <c r="AMH341" s="1177"/>
      <c r="AMI341" s="1182"/>
      <c r="AMJ341" s="1182"/>
      <c r="AMK341" s="1182"/>
      <c r="AML341" s="1182"/>
      <c r="AMM341" s="1182"/>
      <c r="AMN341" s="1182"/>
      <c r="AMO341" s="1182"/>
      <c r="AMP341" s="1182"/>
      <c r="AMQ341" s="1182"/>
      <c r="AMR341" s="1182"/>
      <c r="AMS341" s="1182"/>
      <c r="AMT341" s="1182"/>
      <c r="AMU341" s="1182"/>
      <c r="AMV341" s="1182"/>
      <c r="AMW341" s="1177"/>
      <c r="AMX341" s="1182"/>
      <c r="AMY341" s="1182"/>
      <c r="AMZ341" s="1182"/>
      <c r="ANA341" s="1182"/>
      <c r="ANB341" s="1182"/>
      <c r="ANC341" s="1182"/>
      <c r="AND341" s="1182"/>
      <c r="ANE341" s="1182"/>
      <c r="ANF341" s="1182"/>
      <c r="ANG341" s="1182"/>
      <c r="ANH341" s="1182"/>
      <c r="ANI341" s="1182"/>
      <c r="ANJ341" s="1182"/>
      <c r="ANK341" s="1182"/>
      <c r="ANL341" s="1177"/>
      <c r="ANM341" s="1182"/>
      <c r="ANN341" s="1182"/>
      <c r="ANO341" s="1182"/>
      <c r="ANP341" s="1182"/>
      <c r="ANQ341" s="1182"/>
      <c r="ANR341" s="1182"/>
      <c r="ANS341" s="1182"/>
      <c r="ANT341" s="1182"/>
      <c r="ANU341" s="1182"/>
      <c r="ANV341" s="1182"/>
      <c r="ANW341" s="1182"/>
      <c r="ANX341" s="1182"/>
      <c r="ANY341" s="1182"/>
      <c r="ANZ341" s="1182"/>
      <c r="AOA341" s="1177"/>
      <c r="AOB341" s="1182"/>
      <c r="AOC341" s="1182"/>
      <c r="AOD341" s="1182"/>
      <c r="AOE341" s="1182"/>
      <c r="AOF341" s="1182"/>
      <c r="AOG341" s="1182"/>
      <c r="AOH341" s="1182"/>
      <c r="AOI341" s="1182"/>
      <c r="AOJ341" s="1182"/>
      <c r="AOK341" s="1182"/>
      <c r="AOL341" s="1182"/>
      <c r="AOM341" s="1182"/>
      <c r="AON341" s="1182"/>
      <c r="AOO341" s="1182"/>
      <c r="AOP341" s="1177"/>
      <c r="AOQ341" s="1182"/>
      <c r="AOR341" s="1182"/>
      <c r="AOS341" s="1182"/>
      <c r="AOT341" s="1182"/>
      <c r="AOU341" s="1182"/>
      <c r="AOV341" s="1182"/>
      <c r="AOW341" s="1182"/>
      <c r="AOX341" s="1182"/>
      <c r="AOY341" s="1182"/>
      <c r="AOZ341" s="1182"/>
      <c r="APA341" s="1182"/>
      <c r="APB341" s="1182"/>
      <c r="APC341" s="1182"/>
      <c r="APD341" s="1182"/>
      <c r="APE341" s="1177"/>
      <c r="APF341" s="1182"/>
      <c r="APG341" s="1182"/>
      <c r="APH341" s="1182"/>
      <c r="API341" s="1182"/>
      <c r="APJ341" s="1182"/>
      <c r="APK341" s="1182"/>
      <c r="APL341" s="1182"/>
      <c r="APM341" s="1182"/>
      <c r="APN341" s="1182"/>
      <c r="APO341" s="1182"/>
      <c r="APP341" s="1182"/>
      <c r="APQ341" s="1182"/>
      <c r="APR341" s="1182"/>
      <c r="APS341" s="1182"/>
      <c r="APT341" s="1177"/>
      <c r="APU341" s="1182"/>
      <c r="APV341" s="1182"/>
      <c r="APW341" s="1182"/>
      <c r="APX341" s="1182"/>
      <c r="APY341" s="1182"/>
      <c r="APZ341" s="1182"/>
      <c r="AQA341" s="1182"/>
      <c r="AQB341" s="1182"/>
      <c r="AQC341" s="1182"/>
      <c r="AQD341" s="1182"/>
      <c r="AQE341" s="1182"/>
      <c r="AQF341" s="1182"/>
      <c r="AQG341" s="1182"/>
      <c r="AQH341" s="1182"/>
      <c r="AQI341" s="1177"/>
      <c r="AQJ341" s="1182"/>
      <c r="AQK341" s="1182"/>
      <c r="AQL341" s="1182"/>
      <c r="AQM341" s="1182"/>
      <c r="AQN341" s="1182"/>
      <c r="AQO341" s="1182"/>
      <c r="AQP341" s="1182"/>
      <c r="AQQ341" s="1182"/>
      <c r="AQR341" s="1182"/>
      <c r="AQS341" s="1182"/>
      <c r="AQT341" s="1182"/>
      <c r="AQU341" s="1182"/>
      <c r="AQV341" s="1182"/>
      <c r="AQW341" s="1182"/>
      <c r="AQX341" s="1177"/>
      <c r="AQY341" s="1182"/>
      <c r="AQZ341" s="1182"/>
      <c r="ARA341" s="1182"/>
      <c r="ARB341" s="1182"/>
      <c r="ARC341" s="1182"/>
      <c r="ARD341" s="1182"/>
      <c r="ARE341" s="1182"/>
      <c r="ARF341" s="1182"/>
      <c r="ARG341" s="1182"/>
      <c r="ARH341" s="1182"/>
      <c r="ARI341" s="1182"/>
      <c r="ARJ341" s="1182"/>
      <c r="ARK341" s="1182"/>
      <c r="ARL341" s="1182"/>
      <c r="ARM341" s="1177"/>
      <c r="ARN341" s="1182"/>
      <c r="ARO341" s="1182"/>
      <c r="ARP341" s="1182"/>
      <c r="ARQ341" s="1182"/>
      <c r="ARR341" s="1182"/>
      <c r="ARS341" s="1182"/>
      <c r="ART341" s="1182"/>
      <c r="ARU341" s="1182"/>
      <c r="ARV341" s="1182"/>
      <c r="ARW341" s="1182"/>
      <c r="ARX341" s="1182"/>
      <c r="ARY341" s="1182"/>
      <c r="ARZ341" s="1182"/>
      <c r="ASA341" s="1182"/>
      <c r="ASB341" s="1177"/>
      <c r="ASC341" s="1182"/>
      <c r="ASD341" s="1182"/>
      <c r="ASE341" s="1182"/>
      <c r="ASF341" s="1182"/>
      <c r="ASG341" s="1182"/>
      <c r="ASH341" s="1182"/>
      <c r="ASI341" s="1182"/>
      <c r="ASJ341" s="1182"/>
      <c r="ASK341" s="1182"/>
      <c r="ASL341" s="1182"/>
      <c r="ASM341" s="1182"/>
      <c r="ASN341" s="1182"/>
      <c r="ASO341" s="1182"/>
      <c r="ASP341" s="1182"/>
      <c r="ASQ341" s="1177"/>
      <c r="ASR341" s="1182"/>
      <c r="ASS341" s="1182"/>
      <c r="AST341" s="1182"/>
      <c r="ASU341" s="1182"/>
      <c r="ASV341" s="1182"/>
      <c r="ASW341" s="1182"/>
      <c r="ASX341" s="1182"/>
      <c r="ASY341" s="1182"/>
      <c r="ASZ341" s="1182"/>
      <c r="ATA341" s="1182"/>
      <c r="ATB341" s="1182"/>
      <c r="ATC341" s="1182"/>
      <c r="ATD341" s="1182"/>
      <c r="ATE341" s="1182"/>
      <c r="ATF341" s="1177"/>
      <c r="ATG341" s="1182"/>
      <c r="ATH341" s="1182"/>
      <c r="ATI341" s="1182"/>
      <c r="ATJ341" s="1182"/>
      <c r="ATK341" s="1182"/>
      <c r="ATL341" s="1182"/>
      <c r="ATM341" s="1182"/>
      <c r="ATN341" s="1182"/>
      <c r="ATO341" s="1182"/>
      <c r="ATP341" s="1182"/>
      <c r="ATQ341" s="1182"/>
      <c r="ATR341" s="1182"/>
      <c r="ATS341" s="1182"/>
      <c r="ATT341" s="1182"/>
      <c r="ATU341" s="1177"/>
      <c r="ATV341" s="1182"/>
      <c r="ATW341" s="1182"/>
      <c r="ATX341" s="1182"/>
      <c r="ATY341" s="1182"/>
      <c r="ATZ341" s="1182"/>
      <c r="AUA341" s="1182"/>
      <c r="AUB341" s="1182"/>
      <c r="AUC341" s="1182"/>
      <c r="AUD341" s="1182"/>
      <c r="AUE341" s="1182"/>
      <c r="AUF341" s="1182"/>
      <c r="AUG341" s="1182"/>
      <c r="AUH341" s="1182"/>
      <c r="AUI341" s="1182"/>
      <c r="AUJ341" s="1177"/>
      <c r="AUK341" s="1182"/>
      <c r="AUL341" s="1182"/>
      <c r="AUM341" s="1182"/>
      <c r="AUN341" s="1182"/>
      <c r="AUO341" s="1182"/>
      <c r="AUP341" s="1182"/>
      <c r="AUQ341" s="1182"/>
      <c r="AUR341" s="1182"/>
      <c r="AUS341" s="1182"/>
      <c r="AUT341" s="1182"/>
      <c r="AUU341" s="1182"/>
      <c r="AUV341" s="1182"/>
      <c r="AUW341" s="1182"/>
      <c r="AUX341" s="1182"/>
      <c r="AUY341" s="1177"/>
      <c r="AUZ341" s="1182"/>
      <c r="AVA341" s="1182"/>
      <c r="AVB341" s="1182"/>
      <c r="AVC341" s="1182"/>
      <c r="AVD341" s="1182"/>
      <c r="AVE341" s="1182"/>
      <c r="AVF341" s="1182"/>
      <c r="AVG341" s="1182"/>
      <c r="AVH341" s="1182"/>
      <c r="AVI341" s="1182"/>
      <c r="AVJ341" s="1182"/>
      <c r="AVK341" s="1182"/>
      <c r="AVL341" s="1182"/>
      <c r="AVM341" s="1182"/>
      <c r="AVN341" s="1177"/>
      <c r="AVO341" s="1182"/>
      <c r="AVP341" s="1182"/>
      <c r="AVQ341" s="1182"/>
      <c r="AVR341" s="1182"/>
      <c r="AVS341" s="1182"/>
      <c r="AVT341" s="1182"/>
      <c r="AVU341" s="1182"/>
      <c r="AVV341" s="1182"/>
      <c r="AVW341" s="1182"/>
      <c r="AVX341" s="1182"/>
      <c r="AVY341" s="1182"/>
      <c r="AVZ341" s="1182"/>
      <c r="AWA341" s="1182"/>
      <c r="AWB341" s="1182"/>
      <c r="AWC341" s="1177"/>
      <c r="AWD341" s="1182"/>
      <c r="AWE341" s="1182"/>
      <c r="AWF341" s="1182"/>
      <c r="AWG341" s="1182"/>
      <c r="AWH341" s="1182"/>
      <c r="AWI341" s="1182"/>
      <c r="AWJ341" s="1182"/>
      <c r="AWK341" s="1182"/>
      <c r="AWL341" s="1182"/>
      <c r="AWM341" s="1182"/>
      <c r="AWN341" s="1182"/>
      <c r="AWO341" s="1182"/>
      <c r="AWP341" s="1182"/>
      <c r="AWQ341" s="1182"/>
      <c r="AWR341" s="1177"/>
      <c r="AWS341" s="1182"/>
      <c r="AWT341" s="1182"/>
      <c r="AWU341" s="1182"/>
      <c r="AWV341" s="1182"/>
      <c r="AWW341" s="1182"/>
      <c r="AWX341" s="1182"/>
      <c r="AWY341" s="1182"/>
      <c r="AWZ341" s="1182"/>
      <c r="AXA341" s="1182"/>
      <c r="AXB341" s="1182"/>
      <c r="AXC341" s="1182"/>
      <c r="AXD341" s="1182"/>
      <c r="AXE341" s="1182"/>
      <c r="AXF341" s="1182"/>
      <c r="AXG341" s="1177"/>
      <c r="AXH341" s="1182"/>
      <c r="AXI341" s="1182"/>
      <c r="AXJ341" s="1182"/>
      <c r="AXK341" s="1182"/>
      <c r="AXL341" s="1182"/>
      <c r="AXM341" s="1182"/>
      <c r="AXN341" s="1182"/>
      <c r="AXO341" s="1182"/>
      <c r="AXP341" s="1182"/>
      <c r="AXQ341" s="1182"/>
      <c r="AXR341" s="1182"/>
      <c r="AXS341" s="1182"/>
      <c r="AXT341" s="1182"/>
      <c r="AXU341" s="1182"/>
      <c r="AXV341" s="1177"/>
      <c r="AXW341" s="1182"/>
      <c r="AXX341" s="1182"/>
      <c r="AXY341" s="1182"/>
      <c r="AXZ341" s="1182"/>
      <c r="AYA341" s="1182"/>
      <c r="AYB341" s="1182"/>
      <c r="AYC341" s="1182"/>
      <c r="AYD341" s="1182"/>
      <c r="AYE341" s="1182"/>
      <c r="AYF341" s="1182"/>
      <c r="AYG341" s="1182"/>
      <c r="AYH341" s="1182"/>
      <c r="AYI341" s="1182"/>
      <c r="AYJ341" s="1182"/>
      <c r="AYK341" s="1177"/>
      <c r="AYL341" s="1182"/>
      <c r="AYM341" s="1182"/>
      <c r="AYN341" s="1182"/>
      <c r="AYO341" s="1182"/>
      <c r="AYP341" s="1182"/>
      <c r="AYQ341" s="1182"/>
      <c r="AYR341" s="1182"/>
      <c r="AYS341" s="1182"/>
      <c r="AYT341" s="1182"/>
      <c r="AYU341" s="1182"/>
      <c r="AYV341" s="1182"/>
      <c r="AYW341" s="1182"/>
      <c r="AYX341" s="1182"/>
      <c r="AYY341" s="1182"/>
      <c r="AYZ341" s="1177"/>
      <c r="AZA341" s="1182"/>
      <c r="AZB341" s="1182"/>
      <c r="AZC341" s="1182"/>
      <c r="AZD341" s="1182"/>
      <c r="AZE341" s="1182"/>
      <c r="AZF341" s="1182"/>
      <c r="AZG341" s="1182"/>
      <c r="AZH341" s="1182"/>
      <c r="AZI341" s="1182"/>
      <c r="AZJ341" s="1182"/>
      <c r="AZK341" s="1182"/>
      <c r="AZL341" s="1182"/>
      <c r="AZM341" s="1182"/>
      <c r="AZN341" s="1182"/>
      <c r="AZO341" s="1177"/>
      <c r="AZP341" s="1182"/>
      <c r="AZQ341" s="1182"/>
      <c r="AZR341" s="1182"/>
      <c r="AZS341" s="1182"/>
      <c r="AZT341" s="1182"/>
      <c r="AZU341" s="1182"/>
      <c r="AZV341" s="1182"/>
      <c r="AZW341" s="1182"/>
      <c r="AZX341" s="1182"/>
      <c r="AZY341" s="1182"/>
      <c r="AZZ341" s="1182"/>
      <c r="BAA341" s="1182"/>
      <c r="BAB341" s="1182"/>
      <c r="BAC341" s="1182"/>
      <c r="BAD341" s="1177"/>
      <c r="BAE341" s="1182"/>
      <c r="BAF341" s="1182"/>
      <c r="BAG341" s="1182"/>
      <c r="BAH341" s="1182"/>
      <c r="BAI341" s="1182"/>
      <c r="BAJ341" s="1182"/>
      <c r="BAK341" s="1182"/>
      <c r="BAL341" s="1182"/>
      <c r="BAM341" s="1182"/>
      <c r="BAN341" s="1182"/>
      <c r="BAO341" s="1182"/>
      <c r="BAP341" s="1182"/>
      <c r="BAQ341" s="1182"/>
      <c r="BAR341" s="1182"/>
      <c r="BAS341" s="1177"/>
      <c r="BAT341" s="1182"/>
      <c r="BAU341" s="1182"/>
      <c r="BAV341" s="1182"/>
      <c r="BAW341" s="1182"/>
      <c r="BAX341" s="1182"/>
      <c r="BAY341" s="1182"/>
      <c r="BAZ341" s="1182"/>
      <c r="BBA341" s="1182"/>
      <c r="BBB341" s="1182"/>
      <c r="BBC341" s="1182"/>
      <c r="BBD341" s="1182"/>
      <c r="BBE341" s="1182"/>
      <c r="BBF341" s="1182"/>
      <c r="BBG341" s="1182"/>
      <c r="BBH341" s="1177"/>
      <c r="BBI341" s="1182"/>
      <c r="BBJ341" s="1182"/>
      <c r="BBK341" s="1182"/>
      <c r="BBL341" s="1182"/>
      <c r="BBM341" s="1182"/>
      <c r="BBN341" s="1182"/>
      <c r="BBO341" s="1182"/>
      <c r="BBP341" s="1182"/>
      <c r="BBQ341" s="1182"/>
      <c r="BBR341" s="1182"/>
      <c r="BBS341" s="1182"/>
      <c r="BBT341" s="1182"/>
      <c r="BBU341" s="1182"/>
      <c r="BBV341" s="1182"/>
      <c r="BBW341" s="1177"/>
      <c r="BBX341" s="1182"/>
      <c r="BBY341" s="1182"/>
      <c r="BBZ341" s="1182"/>
      <c r="BCA341" s="1182"/>
      <c r="BCB341" s="1182"/>
      <c r="BCC341" s="1182"/>
      <c r="BCD341" s="1182"/>
      <c r="BCE341" s="1182"/>
      <c r="BCF341" s="1182"/>
      <c r="BCG341" s="1182"/>
      <c r="BCH341" s="1182"/>
      <c r="BCI341" s="1182"/>
      <c r="BCJ341" s="1182"/>
      <c r="BCK341" s="1182"/>
      <c r="BCL341" s="1177"/>
      <c r="BCM341" s="1182"/>
      <c r="BCN341" s="1182"/>
      <c r="BCO341" s="1182"/>
      <c r="BCP341" s="1182"/>
      <c r="BCQ341" s="1182"/>
      <c r="BCR341" s="1182"/>
      <c r="BCS341" s="1182"/>
      <c r="BCT341" s="1182"/>
      <c r="BCU341" s="1182"/>
      <c r="BCV341" s="1182"/>
      <c r="BCW341" s="1182"/>
      <c r="BCX341" s="1182"/>
      <c r="BCY341" s="1182"/>
      <c r="BCZ341" s="1182"/>
      <c r="BDA341" s="1177"/>
      <c r="BDB341" s="1182"/>
      <c r="BDC341" s="1182"/>
      <c r="BDD341" s="1182"/>
      <c r="BDE341" s="1182"/>
      <c r="BDF341" s="1182"/>
      <c r="BDG341" s="1182"/>
      <c r="BDH341" s="1182"/>
      <c r="BDI341" s="1182"/>
      <c r="BDJ341" s="1182"/>
      <c r="BDK341" s="1182"/>
      <c r="BDL341" s="1182"/>
      <c r="BDM341" s="1182"/>
      <c r="BDN341" s="1182"/>
      <c r="BDO341" s="1182"/>
      <c r="BDP341" s="1177"/>
      <c r="BDQ341" s="1182"/>
      <c r="BDR341" s="1182"/>
      <c r="BDS341" s="1182"/>
      <c r="BDT341" s="1182"/>
      <c r="BDU341" s="1182"/>
      <c r="BDV341" s="1182"/>
      <c r="BDW341" s="1182"/>
      <c r="BDX341" s="1182"/>
      <c r="BDY341" s="1182"/>
      <c r="BDZ341" s="1182"/>
      <c r="BEA341" s="1182"/>
      <c r="BEB341" s="1182"/>
      <c r="BEC341" s="1182"/>
      <c r="BED341" s="1182"/>
      <c r="BEE341" s="1177"/>
      <c r="BEF341" s="1182"/>
      <c r="BEG341" s="1182"/>
      <c r="BEH341" s="1182"/>
      <c r="BEI341" s="1182"/>
      <c r="BEJ341" s="1182"/>
      <c r="BEK341" s="1182"/>
      <c r="BEL341" s="1182"/>
      <c r="BEM341" s="1182"/>
      <c r="BEN341" s="1182"/>
      <c r="BEO341" s="1182"/>
      <c r="BEP341" s="1182"/>
      <c r="BEQ341" s="1182"/>
      <c r="BER341" s="1182"/>
      <c r="BES341" s="1182"/>
      <c r="BET341" s="1177"/>
      <c r="BEU341" s="1182"/>
      <c r="BEV341" s="1182"/>
      <c r="BEW341" s="1182"/>
      <c r="BEX341" s="1182"/>
      <c r="BEY341" s="1182"/>
      <c r="BEZ341" s="1182"/>
      <c r="BFA341" s="1182"/>
      <c r="BFB341" s="1182"/>
      <c r="BFC341" s="1182"/>
      <c r="BFD341" s="1182"/>
      <c r="BFE341" s="1182"/>
      <c r="BFF341" s="1182"/>
      <c r="BFG341" s="1182"/>
      <c r="BFH341" s="1182"/>
      <c r="BFI341" s="1177"/>
      <c r="BFJ341" s="1182"/>
      <c r="BFK341" s="1182"/>
      <c r="BFL341" s="1182"/>
      <c r="BFM341" s="1182"/>
      <c r="BFN341" s="1182"/>
      <c r="BFO341" s="1182"/>
      <c r="BFP341" s="1182"/>
      <c r="BFQ341" s="1182"/>
      <c r="BFR341" s="1182"/>
      <c r="BFS341" s="1182"/>
      <c r="BFT341" s="1182"/>
      <c r="BFU341" s="1182"/>
      <c r="BFV341" s="1182"/>
      <c r="BFW341" s="1182"/>
      <c r="BFX341" s="1177"/>
      <c r="BFY341" s="1182"/>
      <c r="BFZ341" s="1182"/>
      <c r="BGA341" s="1182"/>
      <c r="BGB341" s="1182"/>
      <c r="BGC341" s="1182"/>
      <c r="BGD341" s="1182"/>
      <c r="BGE341" s="1182"/>
      <c r="BGF341" s="1182"/>
      <c r="BGG341" s="1182"/>
      <c r="BGH341" s="1182"/>
      <c r="BGI341" s="1182"/>
      <c r="BGJ341" s="1182"/>
      <c r="BGK341" s="1182"/>
      <c r="BGL341" s="1182"/>
      <c r="BGM341" s="1177"/>
      <c r="BGN341" s="1182"/>
      <c r="BGO341" s="1182"/>
      <c r="BGP341" s="1182"/>
      <c r="BGQ341" s="1182"/>
      <c r="BGR341" s="1182"/>
      <c r="BGS341" s="1182"/>
      <c r="BGT341" s="1182"/>
      <c r="BGU341" s="1182"/>
      <c r="BGV341" s="1182"/>
      <c r="BGW341" s="1182"/>
      <c r="BGX341" s="1182"/>
      <c r="BGY341" s="1182"/>
      <c r="BGZ341" s="1182"/>
      <c r="BHA341" s="1182"/>
      <c r="BHB341" s="1177"/>
      <c r="BHC341" s="1182"/>
      <c r="BHD341" s="1182"/>
      <c r="BHE341" s="1182"/>
      <c r="BHF341" s="1182"/>
      <c r="BHG341" s="1182"/>
      <c r="BHH341" s="1182"/>
      <c r="BHI341" s="1182"/>
      <c r="BHJ341" s="1182"/>
      <c r="BHK341" s="1182"/>
      <c r="BHL341" s="1182"/>
      <c r="BHM341" s="1182"/>
      <c r="BHN341" s="1182"/>
      <c r="BHO341" s="1182"/>
      <c r="BHP341" s="1182"/>
      <c r="BHQ341" s="1177"/>
      <c r="BHR341" s="1182"/>
      <c r="BHS341" s="1182"/>
      <c r="BHT341" s="1182"/>
      <c r="BHU341" s="1182"/>
      <c r="BHV341" s="1182"/>
      <c r="BHW341" s="1182"/>
      <c r="BHX341" s="1182"/>
      <c r="BHY341" s="1182"/>
      <c r="BHZ341" s="1182"/>
      <c r="BIA341" s="1182"/>
      <c r="BIB341" s="1182"/>
      <c r="BIC341" s="1182"/>
      <c r="BID341" s="1182"/>
      <c r="BIE341" s="1182"/>
      <c r="BIF341" s="1177"/>
      <c r="BIG341" s="1182"/>
      <c r="BIH341" s="1182"/>
      <c r="BII341" s="1182"/>
      <c r="BIJ341" s="1182"/>
      <c r="BIK341" s="1182"/>
      <c r="BIL341" s="1182"/>
      <c r="BIM341" s="1182"/>
      <c r="BIN341" s="1182"/>
      <c r="BIO341" s="1182"/>
      <c r="BIP341" s="1182"/>
      <c r="BIQ341" s="1182"/>
      <c r="BIR341" s="1182"/>
      <c r="BIS341" s="1182"/>
      <c r="BIT341" s="1182"/>
      <c r="BIU341" s="1177"/>
      <c r="BIV341" s="1182"/>
      <c r="BIW341" s="1182"/>
      <c r="BIX341" s="1182"/>
      <c r="BIY341" s="1182"/>
      <c r="BIZ341" s="1182"/>
      <c r="BJA341" s="1182"/>
      <c r="BJB341" s="1182"/>
      <c r="BJC341" s="1182"/>
      <c r="BJD341" s="1182"/>
      <c r="BJE341" s="1182"/>
      <c r="BJF341" s="1182"/>
      <c r="BJG341" s="1182"/>
      <c r="BJH341" s="1182"/>
      <c r="BJI341" s="1182"/>
      <c r="BJJ341" s="1177"/>
      <c r="BJK341" s="1182"/>
      <c r="BJL341" s="1182"/>
      <c r="BJM341" s="1182"/>
      <c r="BJN341" s="1182"/>
      <c r="BJO341" s="1182"/>
      <c r="BJP341" s="1182"/>
      <c r="BJQ341" s="1182"/>
      <c r="BJR341" s="1182"/>
      <c r="BJS341" s="1182"/>
      <c r="BJT341" s="1182"/>
      <c r="BJU341" s="1182"/>
      <c r="BJV341" s="1182"/>
      <c r="BJW341" s="1182"/>
      <c r="BJX341" s="1182"/>
      <c r="BJY341" s="1177"/>
      <c r="BJZ341" s="1182"/>
      <c r="BKA341" s="1182"/>
      <c r="BKB341" s="1182"/>
      <c r="BKC341" s="1182"/>
      <c r="BKD341" s="1182"/>
      <c r="BKE341" s="1182"/>
      <c r="BKF341" s="1182"/>
      <c r="BKG341" s="1182"/>
      <c r="BKH341" s="1182"/>
      <c r="BKI341" s="1182"/>
      <c r="BKJ341" s="1182"/>
      <c r="BKK341" s="1182"/>
      <c r="BKL341" s="1182"/>
      <c r="BKM341" s="1182"/>
      <c r="BKN341" s="1177"/>
      <c r="BKO341" s="1182"/>
      <c r="BKP341" s="1182"/>
      <c r="BKQ341" s="1182"/>
      <c r="BKR341" s="1182"/>
      <c r="BKS341" s="1182"/>
      <c r="BKT341" s="1182"/>
      <c r="BKU341" s="1182"/>
      <c r="BKV341" s="1182"/>
      <c r="BKW341" s="1182"/>
      <c r="BKX341" s="1182"/>
      <c r="BKY341" s="1182"/>
      <c r="BKZ341" s="1182"/>
      <c r="BLA341" s="1182"/>
      <c r="BLB341" s="1182"/>
      <c r="BLC341" s="1177"/>
      <c r="BLD341" s="1182"/>
      <c r="BLE341" s="1182"/>
      <c r="BLF341" s="1182"/>
      <c r="BLG341" s="1182"/>
      <c r="BLH341" s="1182"/>
      <c r="BLI341" s="1182"/>
      <c r="BLJ341" s="1182"/>
      <c r="BLK341" s="1182"/>
      <c r="BLL341" s="1182"/>
      <c r="BLM341" s="1182"/>
      <c r="BLN341" s="1182"/>
      <c r="BLO341" s="1182"/>
      <c r="BLP341" s="1182"/>
      <c r="BLQ341" s="1182"/>
      <c r="BLR341" s="1177"/>
      <c r="BLS341" s="1182"/>
      <c r="BLT341" s="1182"/>
      <c r="BLU341" s="1182"/>
      <c r="BLV341" s="1182"/>
      <c r="BLW341" s="1182"/>
      <c r="BLX341" s="1182"/>
      <c r="BLY341" s="1182"/>
      <c r="BLZ341" s="1182"/>
      <c r="BMA341" s="1182"/>
      <c r="BMB341" s="1182"/>
      <c r="BMC341" s="1182"/>
      <c r="BMD341" s="1182"/>
      <c r="BME341" s="1182"/>
      <c r="BMF341" s="1182"/>
      <c r="BMG341" s="1177"/>
      <c r="BMH341" s="1182"/>
      <c r="BMI341" s="1182"/>
      <c r="BMJ341" s="1182"/>
      <c r="BMK341" s="1182"/>
      <c r="BML341" s="1182"/>
      <c r="BMM341" s="1182"/>
      <c r="BMN341" s="1182"/>
      <c r="BMO341" s="1182"/>
      <c r="BMP341" s="1182"/>
      <c r="BMQ341" s="1182"/>
      <c r="BMR341" s="1182"/>
      <c r="BMS341" s="1182"/>
      <c r="BMT341" s="1182"/>
      <c r="BMU341" s="1182"/>
      <c r="BMV341" s="1177"/>
      <c r="BMW341" s="1182"/>
      <c r="BMX341" s="1182"/>
      <c r="BMY341" s="1182"/>
      <c r="BMZ341" s="1182"/>
      <c r="BNA341" s="1182"/>
      <c r="BNB341" s="1182"/>
      <c r="BNC341" s="1182"/>
      <c r="BND341" s="1182"/>
      <c r="BNE341" s="1182"/>
      <c r="BNF341" s="1182"/>
      <c r="BNG341" s="1182"/>
      <c r="BNH341" s="1182"/>
      <c r="BNI341" s="1182"/>
      <c r="BNJ341" s="1182"/>
      <c r="BNK341" s="1177"/>
      <c r="BNL341" s="1182"/>
      <c r="BNM341" s="1182"/>
      <c r="BNN341" s="1182"/>
      <c r="BNO341" s="1182"/>
      <c r="BNP341" s="1182"/>
      <c r="BNQ341" s="1182"/>
      <c r="BNR341" s="1182"/>
      <c r="BNS341" s="1182"/>
      <c r="BNT341" s="1182"/>
      <c r="BNU341" s="1182"/>
      <c r="BNV341" s="1182"/>
      <c r="BNW341" s="1182"/>
      <c r="BNX341" s="1182"/>
      <c r="BNY341" s="1182"/>
      <c r="BNZ341" s="1177"/>
      <c r="BOA341" s="1182"/>
      <c r="BOB341" s="1182"/>
      <c r="BOC341" s="1182"/>
      <c r="BOD341" s="1182"/>
      <c r="BOE341" s="1182"/>
      <c r="BOF341" s="1182"/>
      <c r="BOG341" s="1182"/>
      <c r="BOH341" s="1182"/>
      <c r="BOI341" s="1182"/>
      <c r="BOJ341" s="1182"/>
      <c r="BOK341" s="1182"/>
      <c r="BOL341" s="1182"/>
      <c r="BOM341" s="1182"/>
      <c r="BON341" s="1182"/>
      <c r="BOO341" s="1177"/>
      <c r="BOP341" s="1182"/>
      <c r="BOQ341" s="1182"/>
      <c r="BOR341" s="1182"/>
      <c r="BOS341" s="1182"/>
      <c r="BOT341" s="1182"/>
      <c r="BOU341" s="1182"/>
      <c r="BOV341" s="1182"/>
      <c r="BOW341" s="1182"/>
      <c r="BOX341" s="1182"/>
      <c r="BOY341" s="1182"/>
      <c r="BOZ341" s="1182"/>
      <c r="BPA341" s="1182"/>
      <c r="BPB341" s="1182"/>
      <c r="BPC341" s="1182"/>
      <c r="BPD341" s="1177"/>
      <c r="BPE341" s="1182"/>
      <c r="BPF341" s="1182"/>
      <c r="BPG341" s="1182"/>
      <c r="BPH341" s="1182"/>
      <c r="BPI341" s="1182"/>
      <c r="BPJ341" s="1182"/>
      <c r="BPK341" s="1182"/>
      <c r="BPL341" s="1182"/>
      <c r="BPM341" s="1182"/>
      <c r="BPN341" s="1182"/>
      <c r="BPO341" s="1182"/>
      <c r="BPP341" s="1182"/>
      <c r="BPQ341" s="1182"/>
      <c r="BPR341" s="1182"/>
      <c r="BPS341" s="1177"/>
      <c r="BPT341" s="1182"/>
      <c r="BPU341" s="1182"/>
      <c r="BPV341" s="1182"/>
      <c r="BPW341" s="1182"/>
      <c r="BPX341" s="1182"/>
      <c r="BPY341" s="1182"/>
      <c r="BPZ341" s="1182"/>
      <c r="BQA341" s="1182"/>
      <c r="BQB341" s="1182"/>
      <c r="BQC341" s="1182"/>
      <c r="BQD341" s="1182"/>
      <c r="BQE341" s="1182"/>
      <c r="BQF341" s="1182"/>
      <c r="BQG341" s="1182"/>
      <c r="BQH341" s="1177"/>
      <c r="BQI341" s="1182"/>
      <c r="BQJ341" s="1182"/>
      <c r="BQK341" s="1182"/>
      <c r="BQL341" s="1182"/>
      <c r="BQM341" s="1182"/>
      <c r="BQN341" s="1182"/>
      <c r="BQO341" s="1182"/>
      <c r="BQP341" s="1182"/>
      <c r="BQQ341" s="1182"/>
      <c r="BQR341" s="1182"/>
      <c r="BQS341" s="1182"/>
      <c r="BQT341" s="1182"/>
      <c r="BQU341" s="1182"/>
      <c r="BQV341" s="1182"/>
      <c r="BQW341" s="1177"/>
      <c r="BQX341" s="1182"/>
      <c r="BQY341" s="1182"/>
      <c r="BQZ341" s="1182"/>
      <c r="BRA341" s="1182"/>
      <c r="BRB341" s="1182"/>
      <c r="BRC341" s="1182"/>
      <c r="BRD341" s="1182"/>
      <c r="BRE341" s="1182"/>
      <c r="BRF341" s="1182"/>
      <c r="BRG341" s="1182"/>
      <c r="BRH341" s="1182"/>
      <c r="BRI341" s="1182"/>
      <c r="BRJ341" s="1182"/>
      <c r="BRK341" s="1182"/>
      <c r="BRL341" s="1177"/>
      <c r="BRM341" s="1182"/>
      <c r="BRN341" s="1182"/>
      <c r="BRO341" s="1182"/>
      <c r="BRP341" s="1182"/>
      <c r="BRQ341" s="1182"/>
      <c r="BRR341" s="1182"/>
      <c r="BRS341" s="1182"/>
      <c r="BRT341" s="1182"/>
      <c r="BRU341" s="1182"/>
      <c r="BRV341" s="1182"/>
      <c r="BRW341" s="1182"/>
      <c r="BRX341" s="1182"/>
      <c r="BRY341" s="1182"/>
      <c r="BRZ341" s="1182"/>
      <c r="BSA341" s="1177"/>
      <c r="BSB341" s="1182"/>
      <c r="BSC341" s="1182"/>
      <c r="BSD341" s="1182"/>
      <c r="BSE341" s="1182"/>
      <c r="BSF341" s="1182"/>
      <c r="BSG341" s="1182"/>
      <c r="BSH341" s="1182"/>
      <c r="BSI341" s="1182"/>
      <c r="BSJ341" s="1182"/>
      <c r="BSK341" s="1182"/>
      <c r="BSL341" s="1182"/>
      <c r="BSM341" s="1182"/>
      <c r="BSN341" s="1182"/>
      <c r="BSO341" s="1182"/>
      <c r="BSP341" s="1177"/>
      <c r="BSQ341" s="1182"/>
      <c r="BSR341" s="1182"/>
      <c r="BSS341" s="1182"/>
      <c r="BST341" s="1182"/>
      <c r="BSU341" s="1182"/>
      <c r="BSV341" s="1182"/>
      <c r="BSW341" s="1182"/>
      <c r="BSX341" s="1182"/>
      <c r="BSY341" s="1182"/>
      <c r="BSZ341" s="1182"/>
      <c r="BTA341" s="1182"/>
      <c r="BTB341" s="1182"/>
      <c r="BTC341" s="1182"/>
      <c r="BTD341" s="1182"/>
      <c r="BTE341" s="1177"/>
      <c r="BTF341" s="1182"/>
      <c r="BTG341" s="1182"/>
      <c r="BTH341" s="1182"/>
      <c r="BTI341" s="1182"/>
      <c r="BTJ341" s="1182"/>
      <c r="BTK341" s="1182"/>
      <c r="BTL341" s="1182"/>
      <c r="BTM341" s="1182"/>
      <c r="BTN341" s="1182"/>
      <c r="BTO341" s="1182"/>
      <c r="BTP341" s="1182"/>
      <c r="BTQ341" s="1182"/>
      <c r="BTR341" s="1182"/>
      <c r="BTS341" s="1182"/>
      <c r="BTT341" s="1177"/>
      <c r="BTU341" s="1182"/>
      <c r="BTV341" s="1182"/>
      <c r="BTW341" s="1182"/>
      <c r="BTX341" s="1182"/>
      <c r="BTY341" s="1182"/>
      <c r="BTZ341" s="1182"/>
      <c r="BUA341" s="1182"/>
      <c r="BUB341" s="1182"/>
      <c r="BUC341" s="1182"/>
      <c r="BUD341" s="1182"/>
      <c r="BUE341" s="1182"/>
      <c r="BUF341" s="1182"/>
      <c r="BUG341" s="1182"/>
      <c r="BUH341" s="1182"/>
      <c r="BUI341" s="1177"/>
      <c r="BUJ341" s="1182"/>
      <c r="BUK341" s="1182"/>
      <c r="BUL341" s="1182"/>
      <c r="BUM341" s="1182"/>
      <c r="BUN341" s="1182"/>
      <c r="BUO341" s="1182"/>
      <c r="BUP341" s="1182"/>
      <c r="BUQ341" s="1182"/>
      <c r="BUR341" s="1182"/>
      <c r="BUS341" s="1182"/>
      <c r="BUT341" s="1182"/>
      <c r="BUU341" s="1182"/>
      <c r="BUV341" s="1182"/>
      <c r="BUW341" s="1182"/>
      <c r="BUX341" s="1177"/>
      <c r="BUY341" s="1182"/>
      <c r="BUZ341" s="1182"/>
      <c r="BVA341" s="1182"/>
      <c r="BVB341" s="1182"/>
      <c r="BVC341" s="1182"/>
      <c r="BVD341" s="1182"/>
      <c r="BVE341" s="1182"/>
      <c r="BVF341" s="1182"/>
      <c r="BVG341" s="1182"/>
      <c r="BVH341" s="1182"/>
      <c r="BVI341" s="1182"/>
      <c r="BVJ341" s="1182"/>
      <c r="BVK341" s="1182"/>
      <c r="BVL341" s="1182"/>
      <c r="BVM341" s="1177"/>
      <c r="BVN341" s="1182"/>
      <c r="BVO341" s="1182"/>
      <c r="BVP341" s="1182"/>
      <c r="BVQ341" s="1182"/>
      <c r="BVR341" s="1182"/>
      <c r="BVS341" s="1182"/>
      <c r="BVT341" s="1182"/>
      <c r="BVU341" s="1182"/>
      <c r="BVV341" s="1182"/>
      <c r="BVW341" s="1182"/>
      <c r="BVX341" s="1182"/>
      <c r="BVY341" s="1182"/>
      <c r="BVZ341" s="1182"/>
      <c r="BWA341" s="1182"/>
      <c r="BWB341" s="1177"/>
      <c r="BWC341" s="1182"/>
      <c r="BWD341" s="1182"/>
      <c r="BWE341" s="1182"/>
      <c r="BWF341" s="1182"/>
      <c r="BWG341" s="1182"/>
      <c r="BWH341" s="1182"/>
      <c r="BWI341" s="1182"/>
      <c r="BWJ341" s="1182"/>
      <c r="BWK341" s="1182"/>
      <c r="BWL341" s="1182"/>
      <c r="BWM341" s="1182"/>
      <c r="BWN341" s="1182"/>
      <c r="BWO341" s="1182"/>
      <c r="BWP341" s="1182"/>
      <c r="BWQ341" s="1177"/>
      <c r="BWR341" s="1182"/>
      <c r="BWS341" s="1182"/>
      <c r="BWT341" s="1182"/>
      <c r="BWU341" s="1182"/>
      <c r="BWV341" s="1182"/>
      <c r="BWW341" s="1182"/>
      <c r="BWX341" s="1182"/>
      <c r="BWY341" s="1182"/>
      <c r="BWZ341" s="1182"/>
      <c r="BXA341" s="1182"/>
      <c r="BXB341" s="1182"/>
      <c r="BXC341" s="1182"/>
      <c r="BXD341" s="1182"/>
      <c r="BXE341" s="1182"/>
      <c r="BXF341" s="1177"/>
      <c r="BXG341" s="1182"/>
      <c r="BXH341" s="1182"/>
      <c r="BXI341" s="1182"/>
      <c r="BXJ341" s="1182"/>
      <c r="BXK341" s="1182"/>
      <c r="BXL341" s="1182"/>
      <c r="BXM341" s="1182"/>
      <c r="BXN341" s="1182"/>
      <c r="BXO341" s="1182"/>
      <c r="BXP341" s="1182"/>
      <c r="BXQ341" s="1182"/>
      <c r="BXR341" s="1182"/>
      <c r="BXS341" s="1182"/>
      <c r="BXT341" s="1182"/>
      <c r="BXU341" s="1177"/>
      <c r="BXV341" s="1182"/>
      <c r="BXW341" s="1182"/>
      <c r="BXX341" s="1182"/>
      <c r="BXY341" s="1182"/>
      <c r="BXZ341" s="1182"/>
      <c r="BYA341" s="1182"/>
      <c r="BYB341" s="1182"/>
      <c r="BYC341" s="1182"/>
      <c r="BYD341" s="1182"/>
      <c r="BYE341" s="1182"/>
      <c r="BYF341" s="1182"/>
      <c r="BYG341" s="1182"/>
      <c r="BYH341" s="1182"/>
      <c r="BYI341" s="1182"/>
      <c r="BYJ341" s="1177"/>
      <c r="BYK341" s="1182"/>
      <c r="BYL341" s="1182"/>
      <c r="BYM341" s="1182"/>
      <c r="BYN341" s="1182"/>
      <c r="BYO341" s="1182"/>
      <c r="BYP341" s="1182"/>
      <c r="BYQ341" s="1182"/>
      <c r="BYR341" s="1182"/>
      <c r="BYS341" s="1182"/>
      <c r="BYT341" s="1182"/>
      <c r="BYU341" s="1182"/>
      <c r="BYV341" s="1182"/>
      <c r="BYW341" s="1182"/>
      <c r="BYX341" s="1182"/>
      <c r="BYY341" s="1177"/>
      <c r="BYZ341" s="1182"/>
      <c r="BZA341" s="1182"/>
      <c r="BZB341" s="1182"/>
      <c r="BZC341" s="1182"/>
      <c r="BZD341" s="1182"/>
      <c r="BZE341" s="1182"/>
      <c r="BZF341" s="1182"/>
      <c r="BZG341" s="1182"/>
      <c r="BZH341" s="1182"/>
      <c r="BZI341" s="1182"/>
      <c r="BZJ341" s="1182"/>
      <c r="BZK341" s="1182"/>
      <c r="BZL341" s="1182"/>
      <c r="BZM341" s="1182"/>
      <c r="BZN341" s="1177"/>
      <c r="BZO341" s="1182"/>
      <c r="BZP341" s="1182"/>
      <c r="BZQ341" s="1182"/>
      <c r="BZR341" s="1182"/>
      <c r="BZS341" s="1182"/>
      <c r="BZT341" s="1182"/>
      <c r="BZU341" s="1182"/>
      <c r="BZV341" s="1182"/>
      <c r="BZW341" s="1182"/>
      <c r="BZX341" s="1182"/>
      <c r="BZY341" s="1182"/>
      <c r="BZZ341" s="1182"/>
      <c r="CAA341" s="1182"/>
      <c r="CAB341" s="1182"/>
      <c r="CAC341" s="1177"/>
      <c r="CAD341" s="1182"/>
      <c r="CAE341" s="1182"/>
      <c r="CAF341" s="1182"/>
      <c r="CAG341" s="1182"/>
      <c r="CAH341" s="1182"/>
      <c r="CAI341" s="1182"/>
      <c r="CAJ341" s="1182"/>
      <c r="CAK341" s="1182"/>
      <c r="CAL341" s="1182"/>
      <c r="CAM341" s="1182"/>
      <c r="CAN341" s="1182"/>
      <c r="CAO341" s="1182"/>
      <c r="CAP341" s="1182"/>
      <c r="CAQ341" s="1182"/>
      <c r="CAR341" s="1177"/>
      <c r="CAS341" s="1182"/>
      <c r="CAT341" s="1182"/>
      <c r="CAU341" s="1182"/>
      <c r="CAV341" s="1182"/>
      <c r="CAW341" s="1182"/>
      <c r="CAX341" s="1182"/>
      <c r="CAY341" s="1182"/>
      <c r="CAZ341" s="1182"/>
      <c r="CBA341" s="1182"/>
      <c r="CBB341" s="1182"/>
      <c r="CBC341" s="1182"/>
      <c r="CBD341" s="1182"/>
      <c r="CBE341" s="1182"/>
      <c r="CBF341" s="1182"/>
      <c r="CBG341" s="1177"/>
      <c r="CBH341" s="1182"/>
      <c r="CBI341" s="1182"/>
      <c r="CBJ341" s="1182"/>
      <c r="CBK341" s="1182"/>
      <c r="CBL341" s="1182"/>
      <c r="CBM341" s="1182"/>
      <c r="CBN341" s="1182"/>
      <c r="CBO341" s="1182"/>
      <c r="CBP341" s="1182"/>
      <c r="CBQ341" s="1182"/>
      <c r="CBR341" s="1182"/>
      <c r="CBS341" s="1182"/>
      <c r="CBT341" s="1182"/>
      <c r="CBU341" s="1182"/>
      <c r="CBV341" s="1177"/>
      <c r="CBW341" s="1182"/>
      <c r="CBX341" s="1182"/>
      <c r="CBY341" s="1182"/>
      <c r="CBZ341" s="1182"/>
      <c r="CCA341" s="1182"/>
      <c r="CCB341" s="1182"/>
      <c r="CCC341" s="1182"/>
      <c r="CCD341" s="1182"/>
      <c r="CCE341" s="1182"/>
      <c r="CCF341" s="1182"/>
      <c r="CCG341" s="1182"/>
      <c r="CCH341" s="1182"/>
      <c r="CCI341" s="1182"/>
      <c r="CCJ341" s="1182"/>
      <c r="CCK341" s="1177"/>
      <c r="CCL341" s="1182"/>
      <c r="CCM341" s="1182"/>
      <c r="CCN341" s="1182"/>
      <c r="CCO341" s="1182"/>
      <c r="CCP341" s="1182"/>
      <c r="CCQ341" s="1182"/>
      <c r="CCR341" s="1182"/>
      <c r="CCS341" s="1182"/>
      <c r="CCT341" s="1182"/>
      <c r="CCU341" s="1182"/>
      <c r="CCV341" s="1182"/>
      <c r="CCW341" s="1182"/>
      <c r="CCX341" s="1182"/>
      <c r="CCY341" s="1182"/>
      <c r="CCZ341" s="1177"/>
      <c r="CDA341" s="1182"/>
      <c r="CDB341" s="1182"/>
      <c r="CDC341" s="1182"/>
      <c r="CDD341" s="1182"/>
      <c r="CDE341" s="1182"/>
      <c r="CDF341" s="1182"/>
      <c r="CDG341" s="1182"/>
      <c r="CDH341" s="1182"/>
      <c r="CDI341" s="1182"/>
      <c r="CDJ341" s="1182"/>
      <c r="CDK341" s="1182"/>
      <c r="CDL341" s="1182"/>
      <c r="CDM341" s="1182"/>
      <c r="CDN341" s="1182"/>
      <c r="CDO341" s="1177"/>
      <c r="CDP341" s="1182"/>
      <c r="CDQ341" s="1182"/>
      <c r="CDR341" s="1182"/>
      <c r="CDS341" s="1182"/>
      <c r="CDT341" s="1182"/>
      <c r="CDU341" s="1182"/>
      <c r="CDV341" s="1182"/>
      <c r="CDW341" s="1182"/>
      <c r="CDX341" s="1182"/>
      <c r="CDY341" s="1182"/>
      <c r="CDZ341" s="1182"/>
      <c r="CEA341" s="1182"/>
      <c r="CEB341" s="1182"/>
      <c r="CEC341" s="1182"/>
      <c r="CED341" s="1177"/>
      <c r="CEE341" s="1182"/>
      <c r="CEF341" s="1182"/>
      <c r="CEG341" s="1182"/>
      <c r="CEH341" s="1182"/>
      <c r="CEI341" s="1182"/>
      <c r="CEJ341" s="1182"/>
      <c r="CEK341" s="1182"/>
      <c r="CEL341" s="1182"/>
      <c r="CEM341" s="1182"/>
      <c r="CEN341" s="1182"/>
      <c r="CEO341" s="1182"/>
      <c r="CEP341" s="1182"/>
      <c r="CEQ341" s="1182"/>
      <c r="CER341" s="1182"/>
      <c r="CES341" s="1177"/>
      <c r="CET341" s="1182"/>
      <c r="CEU341" s="1182"/>
      <c r="CEV341" s="1182"/>
      <c r="CEW341" s="1182"/>
      <c r="CEX341" s="1182"/>
      <c r="CEY341" s="1182"/>
      <c r="CEZ341" s="1182"/>
      <c r="CFA341" s="1182"/>
      <c r="CFB341" s="1182"/>
      <c r="CFC341" s="1182"/>
      <c r="CFD341" s="1182"/>
      <c r="CFE341" s="1182"/>
      <c r="CFF341" s="1182"/>
      <c r="CFG341" s="1182"/>
      <c r="CFH341" s="1177"/>
      <c r="CFI341" s="1182"/>
      <c r="CFJ341" s="1182"/>
      <c r="CFK341" s="1182"/>
      <c r="CFL341" s="1182"/>
      <c r="CFM341" s="1182"/>
      <c r="CFN341" s="1182"/>
      <c r="CFO341" s="1182"/>
      <c r="CFP341" s="1182"/>
      <c r="CFQ341" s="1182"/>
      <c r="CFR341" s="1182"/>
      <c r="CFS341" s="1182"/>
      <c r="CFT341" s="1182"/>
      <c r="CFU341" s="1182"/>
      <c r="CFV341" s="1182"/>
      <c r="CFW341" s="1177"/>
      <c r="CFX341" s="1182"/>
      <c r="CFY341" s="1182"/>
      <c r="CFZ341" s="1182"/>
      <c r="CGA341" s="1182"/>
      <c r="CGB341" s="1182"/>
      <c r="CGC341" s="1182"/>
      <c r="CGD341" s="1182"/>
      <c r="CGE341" s="1182"/>
      <c r="CGF341" s="1182"/>
      <c r="CGG341" s="1182"/>
      <c r="CGH341" s="1182"/>
      <c r="CGI341" s="1182"/>
      <c r="CGJ341" s="1182"/>
      <c r="CGK341" s="1182"/>
      <c r="CGL341" s="1177"/>
      <c r="CGM341" s="1182"/>
      <c r="CGN341" s="1182"/>
      <c r="CGO341" s="1182"/>
      <c r="CGP341" s="1182"/>
      <c r="CGQ341" s="1182"/>
      <c r="CGR341" s="1182"/>
      <c r="CGS341" s="1182"/>
      <c r="CGT341" s="1182"/>
      <c r="CGU341" s="1182"/>
      <c r="CGV341" s="1182"/>
      <c r="CGW341" s="1182"/>
      <c r="CGX341" s="1182"/>
      <c r="CGY341" s="1182"/>
      <c r="CGZ341" s="1182"/>
      <c r="CHA341" s="1177"/>
      <c r="CHB341" s="1182"/>
      <c r="CHC341" s="1182"/>
      <c r="CHD341" s="1182"/>
      <c r="CHE341" s="1182"/>
      <c r="CHF341" s="1182"/>
      <c r="CHG341" s="1182"/>
      <c r="CHH341" s="1182"/>
      <c r="CHI341" s="1182"/>
      <c r="CHJ341" s="1182"/>
      <c r="CHK341" s="1182"/>
      <c r="CHL341" s="1182"/>
      <c r="CHM341" s="1182"/>
      <c r="CHN341" s="1182"/>
      <c r="CHO341" s="1182"/>
      <c r="CHP341" s="1177"/>
      <c r="CHQ341" s="1182"/>
      <c r="CHR341" s="1182"/>
      <c r="CHS341" s="1182"/>
      <c r="CHT341" s="1182"/>
      <c r="CHU341" s="1182"/>
      <c r="CHV341" s="1182"/>
      <c r="CHW341" s="1182"/>
      <c r="CHX341" s="1182"/>
      <c r="CHY341" s="1182"/>
      <c r="CHZ341" s="1182"/>
      <c r="CIA341" s="1182"/>
      <c r="CIB341" s="1182"/>
      <c r="CIC341" s="1182"/>
      <c r="CID341" s="1182"/>
      <c r="CIE341" s="1177"/>
      <c r="CIF341" s="1182"/>
      <c r="CIG341" s="1182"/>
      <c r="CIH341" s="1182"/>
      <c r="CII341" s="1182"/>
      <c r="CIJ341" s="1182"/>
      <c r="CIK341" s="1182"/>
      <c r="CIL341" s="1182"/>
      <c r="CIM341" s="1182"/>
      <c r="CIN341" s="1182"/>
      <c r="CIO341" s="1182"/>
      <c r="CIP341" s="1182"/>
      <c r="CIQ341" s="1182"/>
      <c r="CIR341" s="1182"/>
      <c r="CIS341" s="1182"/>
      <c r="CIT341" s="1177"/>
      <c r="CIU341" s="1182"/>
      <c r="CIV341" s="1182"/>
      <c r="CIW341" s="1182"/>
      <c r="CIX341" s="1182"/>
      <c r="CIY341" s="1182"/>
      <c r="CIZ341" s="1182"/>
      <c r="CJA341" s="1182"/>
      <c r="CJB341" s="1182"/>
      <c r="CJC341" s="1182"/>
      <c r="CJD341" s="1182"/>
      <c r="CJE341" s="1182"/>
      <c r="CJF341" s="1182"/>
      <c r="CJG341" s="1182"/>
      <c r="CJH341" s="1182"/>
      <c r="CJI341" s="1177"/>
      <c r="CJJ341" s="1182"/>
      <c r="CJK341" s="1182"/>
      <c r="CJL341" s="1182"/>
      <c r="CJM341" s="1182"/>
      <c r="CJN341" s="1182"/>
      <c r="CJO341" s="1182"/>
      <c r="CJP341" s="1182"/>
      <c r="CJQ341" s="1182"/>
      <c r="CJR341" s="1182"/>
      <c r="CJS341" s="1182"/>
      <c r="CJT341" s="1182"/>
      <c r="CJU341" s="1182"/>
      <c r="CJV341" s="1182"/>
      <c r="CJW341" s="1182"/>
      <c r="CJX341" s="1177"/>
      <c r="CJY341" s="1182"/>
      <c r="CJZ341" s="1182"/>
      <c r="CKA341" s="1182"/>
      <c r="CKB341" s="1182"/>
      <c r="CKC341" s="1182"/>
      <c r="CKD341" s="1182"/>
      <c r="CKE341" s="1182"/>
      <c r="CKF341" s="1182"/>
      <c r="CKG341" s="1182"/>
      <c r="CKH341" s="1182"/>
      <c r="CKI341" s="1182"/>
      <c r="CKJ341" s="1182"/>
      <c r="CKK341" s="1182"/>
      <c r="CKL341" s="1182"/>
      <c r="CKM341" s="1177"/>
      <c r="CKN341" s="1182"/>
      <c r="CKO341" s="1182"/>
      <c r="CKP341" s="1182"/>
      <c r="CKQ341" s="1182"/>
      <c r="CKR341" s="1182"/>
      <c r="CKS341" s="1182"/>
      <c r="CKT341" s="1182"/>
      <c r="CKU341" s="1182"/>
      <c r="CKV341" s="1182"/>
      <c r="CKW341" s="1182"/>
      <c r="CKX341" s="1182"/>
      <c r="CKY341" s="1182"/>
      <c r="CKZ341" s="1182"/>
      <c r="CLA341" s="1182"/>
      <c r="CLB341" s="1177"/>
      <c r="CLC341" s="1182"/>
      <c r="CLD341" s="1182"/>
      <c r="CLE341" s="1182"/>
      <c r="CLF341" s="1182"/>
      <c r="CLG341" s="1182"/>
      <c r="CLH341" s="1182"/>
      <c r="CLI341" s="1182"/>
      <c r="CLJ341" s="1182"/>
      <c r="CLK341" s="1182"/>
      <c r="CLL341" s="1182"/>
      <c r="CLM341" s="1182"/>
      <c r="CLN341" s="1182"/>
      <c r="CLO341" s="1182"/>
      <c r="CLP341" s="1182"/>
      <c r="CLQ341" s="1177"/>
      <c r="CLR341" s="1182"/>
      <c r="CLS341" s="1182"/>
      <c r="CLT341" s="1182"/>
      <c r="CLU341" s="1182"/>
      <c r="CLV341" s="1182"/>
      <c r="CLW341" s="1182"/>
      <c r="CLX341" s="1182"/>
      <c r="CLY341" s="1182"/>
      <c r="CLZ341" s="1182"/>
      <c r="CMA341" s="1182"/>
      <c r="CMB341" s="1182"/>
      <c r="CMC341" s="1182"/>
      <c r="CMD341" s="1182"/>
      <c r="CME341" s="1182"/>
      <c r="CMF341" s="1177"/>
      <c r="CMG341" s="1182"/>
      <c r="CMH341" s="1182"/>
      <c r="CMI341" s="1182"/>
      <c r="CMJ341" s="1182"/>
      <c r="CMK341" s="1182"/>
      <c r="CML341" s="1182"/>
      <c r="CMM341" s="1182"/>
      <c r="CMN341" s="1182"/>
      <c r="CMO341" s="1182"/>
      <c r="CMP341" s="1182"/>
      <c r="CMQ341" s="1182"/>
      <c r="CMR341" s="1182"/>
      <c r="CMS341" s="1182"/>
      <c r="CMT341" s="1182"/>
      <c r="CMU341" s="1177"/>
      <c r="CMV341" s="1182"/>
      <c r="CMW341" s="1182"/>
      <c r="CMX341" s="1182"/>
      <c r="CMY341" s="1182"/>
      <c r="CMZ341" s="1182"/>
      <c r="CNA341" s="1182"/>
      <c r="CNB341" s="1182"/>
      <c r="CNC341" s="1182"/>
      <c r="CND341" s="1182"/>
      <c r="CNE341" s="1182"/>
      <c r="CNF341" s="1182"/>
      <c r="CNG341" s="1182"/>
      <c r="CNH341" s="1182"/>
      <c r="CNI341" s="1182"/>
      <c r="CNJ341" s="1177"/>
      <c r="CNK341" s="1182"/>
      <c r="CNL341" s="1182"/>
      <c r="CNM341" s="1182"/>
      <c r="CNN341" s="1182"/>
      <c r="CNO341" s="1182"/>
      <c r="CNP341" s="1182"/>
      <c r="CNQ341" s="1182"/>
      <c r="CNR341" s="1182"/>
      <c r="CNS341" s="1182"/>
      <c r="CNT341" s="1182"/>
      <c r="CNU341" s="1182"/>
      <c r="CNV341" s="1182"/>
      <c r="CNW341" s="1182"/>
      <c r="CNX341" s="1182"/>
      <c r="CNY341" s="1177"/>
      <c r="CNZ341" s="1182"/>
      <c r="COA341" s="1182"/>
      <c r="COB341" s="1182"/>
      <c r="COC341" s="1182"/>
      <c r="COD341" s="1182"/>
      <c r="COE341" s="1182"/>
      <c r="COF341" s="1182"/>
      <c r="COG341" s="1182"/>
      <c r="COH341" s="1182"/>
      <c r="COI341" s="1182"/>
      <c r="COJ341" s="1182"/>
      <c r="COK341" s="1182"/>
      <c r="COL341" s="1182"/>
      <c r="COM341" s="1182"/>
      <c r="CON341" s="1177"/>
      <c r="COO341" s="1182"/>
      <c r="COP341" s="1182"/>
      <c r="COQ341" s="1182"/>
      <c r="COR341" s="1182"/>
      <c r="COS341" s="1182"/>
      <c r="COT341" s="1182"/>
      <c r="COU341" s="1182"/>
      <c r="COV341" s="1182"/>
      <c r="COW341" s="1182"/>
      <c r="COX341" s="1182"/>
      <c r="COY341" s="1182"/>
      <c r="COZ341" s="1182"/>
      <c r="CPA341" s="1182"/>
      <c r="CPB341" s="1182"/>
      <c r="CPC341" s="1177"/>
      <c r="CPD341" s="1182"/>
      <c r="CPE341" s="1182"/>
      <c r="CPF341" s="1182"/>
      <c r="CPG341" s="1182"/>
      <c r="CPH341" s="1182"/>
      <c r="CPI341" s="1182"/>
      <c r="CPJ341" s="1182"/>
      <c r="CPK341" s="1182"/>
      <c r="CPL341" s="1182"/>
      <c r="CPM341" s="1182"/>
      <c r="CPN341" s="1182"/>
      <c r="CPO341" s="1182"/>
      <c r="CPP341" s="1182"/>
      <c r="CPQ341" s="1182"/>
      <c r="CPR341" s="1177"/>
      <c r="CPS341" s="1182"/>
      <c r="CPT341" s="1182"/>
      <c r="CPU341" s="1182"/>
      <c r="CPV341" s="1182"/>
      <c r="CPW341" s="1182"/>
      <c r="CPX341" s="1182"/>
      <c r="CPY341" s="1182"/>
      <c r="CPZ341" s="1182"/>
      <c r="CQA341" s="1182"/>
      <c r="CQB341" s="1182"/>
      <c r="CQC341" s="1182"/>
      <c r="CQD341" s="1182"/>
      <c r="CQE341" s="1182"/>
      <c r="CQF341" s="1182"/>
      <c r="CQG341" s="1177"/>
      <c r="CQH341" s="1182"/>
      <c r="CQI341" s="1182"/>
      <c r="CQJ341" s="1182"/>
      <c r="CQK341" s="1182"/>
      <c r="CQL341" s="1182"/>
      <c r="CQM341" s="1182"/>
      <c r="CQN341" s="1182"/>
      <c r="CQO341" s="1182"/>
      <c r="CQP341" s="1182"/>
      <c r="CQQ341" s="1182"/>
      <c r="CQR341" s="1182"/>
      <c r="CQS341" s="1182"/>
      <c r="CQT341" s="1182"/>
      <c r="CQU341" s="1182"/>
      <c r="CQV341" s="1177"/>
      <c r="CQW341" s="1182"/>
      <c r="CQX341" s="1182"/>
      <c r="CQY341" s="1182"/>
      <c r="CQZ341" s="1182"/>
      <c r="CRA341" s="1182"/>
      <c r="CRB341" s="1182"/>
      <c r="CRC341" s="1182"/>
      <c r="CRD341" s="1182"/>
      <c r="CRE341" s="1182"/>
      <c r="CRF341" s="1182"/>
      <c r="CRG341" s="1182"/>
      <c r="CRH341" s="1182"/>
      <c r="CRI341" s="1182"/>
      <c r="CRJ341" s="1182"/>
      <c r="CRK341" s="1177"/>
      <c r="CRL341" s="1182"/>
      <c r="CRM341" s="1182"/>
      <c r="CRN341" s="1182"/>
      <c r="CRO341" s="1182"/>
      <c r="CRP341" s="1182"/>
      <c r="CRQ341" s="1182"/>
      <c r="CRR341" s="1182"/>
      <c r="CRS341" s="1182"/>
      <c r="CRT341" s="1182"/>
      <c r="CRU341" s="1182"/>
      <c r="CRV341" s="1182"/>
      <c r="CRW341" s="1182"/>
      <c r="CRX341" s="1182"/>
      <c r="CRY341" s="1182"/>
      <c r="CRZ341" s="1177"/>
      <c r="CSA341" s="1182"/>
      <c r="CSB341" s="1182"/>
      <c r="CSC341" s="1182"/>
      <c r="CSD341" s="1182"/>
      <c r="CSE341" s="1182"/>
      <c r="CSF341" s="1182"/>
      <c r="CSG341" s="1182"/>
      <c r="CSH341" s="1182"/>
      <c r="CSI341" s="1182"/>
      <c r="CSJ341" s="1182"/>
      <c r="CSK341" s="1182"/>
      <c r="CSL341" s="1182"/>
      <c r="CSM341" s="1182"/>
      <c r="CSN341" s="1182"/>
      <c r="CSO341" s="1177"/>
      <c r="CSP341" s="1182"/>
      <c r="CSQ341" s="1182"/>
      <c r="CSR341" s="1182"/>
      <c r="CSS341" s="1182"/>
      <c r="CST341" s="1182"/>
      <c r="CSU341" s="1182"/>
      <c r="CSV341" s="1182"/>
      <c r="CSW341" s="1182"/>
      <c r="CSX341" s="1182"/>
      <c r="CSY341" s="1182"/>
      <c r="CSZ341" s="1182"/>
      <c r="CTA341" s="1182"/>
      <c r="CTB341" s="1182"/>
      <c r="CTC341" s="1182"/>
      <c r="CTD341" s="1177"/>
      <c r="CTE341" s="1182"/>
      <c r="CTF341" s="1182"/>
      <c r="CTG341" s="1182"/>
      <c r="CTH341" s="1182"/>
      <c r="CTI341" s="1182"/>
      <c r="CTJ341" s="1182"/>
      <c r="CTK341" s="1182"/>
      <c r="CTL341" s="1182"/>
      <c r="CTM341" s="1182"/>
      <c r="CTN341" s="1182"/>
      <c r="CTO341" s="1182"/>
      <c r="CTP341" s="1182"/>
      <c r="CTQ341" s="1182"/>
      <c r="CTR341" s="1182"/>
      <c r="CTS341" s="1177"/>
      <c r="CTT341" s="1182"/>
      <c r="CTU341" s="1182"/>
      <c r="CTV341" s="1182"/>
      <c r="CTW341" s="1182"/>
      <c r="CTX341" s="1182"/>
      <c r="CTY341" s="1182"/>
      <c r="CTZ341" s="1182"/>
      <c r="CUA341" s="1182"/>
      <c r="CUB341" s="1182"/>
      <c r="CUC341" s="1182"/>
      <c r="CUD341" s="1182"/>
      <c r="CUE341" s="1182"/>
      <c r="CUF341" s="1182"/>
      <c r="CUG341" s="1182"/>
      <c r="CUH341" s="1177"/>
      <c r="CUI341" s="1182"/>
      <c r="CUJ341" s="1182"/>
      <c r="CUK341" s="1182"/>
      <c r="CUL341" s="1182"/>
      <c r="CUM341" s="1182"/>
      <c r="CUN341" s="1182"/>
      <c r="CUO341" s="1182"/>
      <c r="CUP341" s="1182"/>
      <c r="CUQ341" s="1182"/>
      <c r="CUR341" s="1182"/>
      <c r="CUS341" s="1182"/>
      <c r="CUT341" s="1182"/>
      <c r="CUU341" s="1182"/>
      <c r="CUV341" s="1182"/>
      <c r="CUW341" s="1177"/>
      <c r="CUX341" s="1182"/>
      <c r="CUY341" s="1182"/>
      <c r="CUZ341" s="1182"/>
      <c r="CVA341" s="1182"/>
      <c r="CVB341" s="1182"/>
      <c r="CVC341" s="1182"/>
      <c r="CVD341" s="1182"/>
      <c r="CVE341" s="1182"/>
      <c r="CVF341" s="1182"/>
      <c r="CVG341" s="1182"/>
      <c r="CVH341" s="1182"/>
      <c r="CVI341" s="1182"/>
      <c r="CVJ341" s="1182"/>
      <c r="CVK341" s="1182"/>
      <c r="CVL341" s="1177"/>
      <c r="CVM341" s="1182"/>
      <c r="CVN341" s="1182"/>
      <c r="CVO341" s="1182"/>
      <c r="CVP341" s="1182"/>
      <c r="CVQ341" s="1182"/>
      <c r="CVR341" s="1182"/>
      <c r="CVS341" s="1182"/>
      <c r="CVT341" s="1182"/>
      <c r="CVU341" s="1182"/>
      <c r="CVV341" s="1182"/>
      <c r="CVW341" s="1182"/>
      <c r="CVX341" s="1182"/>
      <c r="CVY341" s="1182"/>
      <c r="CVZ341" s="1182"/>
      <c r="CWA341" s="1177"/>
      <c r="CWB341" s="1182"/>
      <c r="CWC341" s="1182"/>
      <c r="CWD341" s="1182"/>
      <c r="CWE341" s="1182"/>
      <c r="CWF341" s="1182"/>
      <c r="CWG341" s="1182"/>
      <c r="CWH341" s="1182"/>
      <c r="CWI341" s="1182"/>
      <c r="CWJ341" s="1182"/>
      <c r="CWK341" s="1182"/>
      <c r="CWL341" s="1182"/>
      <c r="CWM341" s="1182"/>
      <c r="CWN341" s="1182"/>
      <c r="CWO341" s="1182"/>
      <c r="CWP341" s="1177"/>
      <c r="CWQ341" s="1182"/>
      <c r="CWR341" s="1182"/>
      <c r="CWS341" s="1182"/>
      <c r="CWT341" s="1182"/>
      <c r="CWU341" s="1182"/>
      <c r="CWV341" s="1182"/>
      <c r="CWW341" s="1182"/>
      <c r="CWX341" s="1182"/>
      <c r="CWY341" s="1182"/>
      <c r="CWZ341" s="1182"/>
      <c r="CXA341" s="1182"/>
      <c r="CXB341" s="1182"/>
      <c r="CXC341" s="1182"/>
      <c r="CXD341" s="1182"/>
      <c r="CXE341" s="1177"/>
      <c r="CXF341" s="1182"/>
      <c r="CXG341" s="1182"/>
      <c r="CXH341" s="1182"/>
      <c r="CXI341" s="1182"/>
      <c r="CXJ341" s="1182"/>
      <c r="CXK341" s="1182"/>
      <c r="CXL341" s="1182"/>
      <c r="CXM341" s="1182"/>
      <c r="CXN341" s="1182"/>
      <c r="CXO341" s="1182"/>
      <c r="CXP341" s="1182"/>
      <c r="CXQ341" s="1182"/>
      <c r="CXR341" s="1182"/>
      <c r="CXS341" s="1182"/>
      <c r="CXT341" s="1177"/>
      <c r="CXU341" s="1182"/>
      <c r="CXV341" s="1182"/>
      <c r="CXW341" s="1182"/>
      <c r="CXX341" s="1182"/>
      <c r="CXY341" s="1182"/>
      <c r="CXZ341" s="1182"/>
      <c r="CYA341" s="1182"/>
      <c r="CYB341" s="1182"/>
      <c r="CYC341" s="1182"/>
      <c r="CYD341" s="1182"/>
      <c r="CYE341" s="1182"/>
      <c r="CYF341" s="1182"/>
      <c r="CYG341" s="1182"/>
      <c r="CYH341" s="1182"/>
      <c r="CYI341" s="1177"/>
      <c r="CYJ341" s="1182"/>
      <c r="CYK341" s="1182"/>
      <c r="CYL341" s="1182"/>
      <c r="CYM341" s="1182"/>
      <c r="CYN341" s="1182"/>
      <c r="CYO341" s="1182"/>
      <c r="CYP341" s="1182"/>
      <c r="CYQ341" s="1182"/>
      <c r="CYR341" s="1182"/>
      <c r="CYS341" s="1182"/>
      <c r="CYT341" s="1182"/>
      <c r="CYU341" s="1182"/>
      <c r="CYV341" s="1182"/>
      <c r="CYW341" s="1182"/>
      <c r="CYX341" s="1177"/>
      <c r="CYY341" s="1182"/>
      <c r="CYZ341" s="1182"/>
      <c r="CZA341" s="1182"/>
      <c r="CZB341" s="1182"/>
      <c r="CZC341" s="1182"/>
      <c r="CZD341" s="1182"/>
      <c r="CZE341" s="1182"/>
      <c r="CZF341" s="1182"/>
      <c r="CZG341" s="1182"/>
      <c r="CZH341" s="1182"/>
      <c r="CZI341" s="1182"/>
      <c r="CZJ341" s="1182"/>
      <c r="CZK341" s="1182"/>
      <c r="CZL341" s="1182"/>
      <c r="CZM341" s="1177"/>
      <c r="CZN341" s="1182"/>
      <c r="CZO341" s="1182"/>
      <c r="CZP341" s="1182"/>
      <c r="CZQ341" s="1182"/>
      <c r="CZR341" s="1182"/>
      <c r="CZS341" s="1182"/>
      <c r="CZT341" s="1182"/>
      <c r="CZU341" s="1182"/>
      <c r="CZV341" s="1182"/>
      <c r="CZW341" s="1182"/>
      <c r="CZX341" s="1182"/>
      <c r="CZY341" s="1182"/>
      <c r="CZZ341" s="1182"/>
      <c r="DAA341" s="1182"/>
      <c r="DAB341" s="1177"/>
      <c r="DAC341" s="1182"/>
      <c r="DAD341" s="1182"/>
      <c r="DAE341" s="1182"/>
      <c r="DAF341" s="1182"/>
      <c r="DAG341" s="1182"/>
      <c r="DAH341" s="1182"/>
      <c r="DAI341" s="1182"/>
      <c r="DAJ341" s="1182"/>
      <c r="DAK341" s="1182"/>
      <c r="DAL341" s="1182"/>
      <c r="DAM341" s="1182"/>
      <c r="DAN341" s="1182"/>
      <c r="DAO341" s="1182"/>
      <c r="DAP341" s="1182"/>
      <c r="DAQ341" s="1177"/>
      <c r="DAR341" s="1182"/>
      <c r="DAS341" s="1182"/>
      <c r="DAT341" s="1182"/>
      <c r="DAU341" s="1182"/>
      <c r="DAV341" s="1182"/>
      <c r="DAW341" s="1182"/>
      <c r="DAX341" s="1182"/>
      <c r="DAY341" s="1182"/>
      <c r="DAZ341" s="1182"/>
      <c r="DBA341" s="1182"/>
      <c r="DBB341" s="1182"/>
      <c r="DBC341" s="1182"/>
      <c r="DBD341" s="1182"/>
      <c r="DBE341" s="1182"/>
      <c r="DBF341" s="1177"/>
      <c r="DBG341" s="1182"/>
      <c r="DBH341" s="1182"/>
      <c r="DBI341" s="1182"/>
      <c r="DBJ341" s="1182"/>
      <c r="DBK341" s="1182"/>
      <c r="DBL341" s="1182"/>
      <c r="DBM341" s="1182"/>
      <c r="DBN341" s="1182"/>
      <c r="DBO341" s="1182"/>
      <c r="DBP341" s="1182"/>
      <c r="DBQ341" s="1182"/>
      <c r="DBR341" s="1182"/>
      <c r="DBS341" s="1182"/>
      <c r="DBT341" s="1182"/>
      <c r="DBU341" s="1177"/>
      <c r="DBV341" s="1182"/>
      <c r="DBW341" s="1182"/>
      <c r="DBX341" s="1182"/>
      <c r="DBY341" s="1182"/>
      <c r="DBZ341" s="1182"/>
      <c r="DCA341" s="1182"/>
      <c r="DCB341" s="1182"/>
      <c r="DCC341" s="1182"/>
      <c r="DCD341" s="1182"/>
      <c r="DCE341" s="1182"/>
      <c r="DCF341" s="1182"/>
      <c r="DCG341" s="1182"/>
      <c r="DCH341" s="1182"/>
      <c r="DCI341" s="1182"/>
      <c r="DCJ341" s="1177"/>
      <c r="DCK341" s="1182"/>
      <c r="DCL341" s="1182"/>
      <c r="DCM341" s="1182"/>
      <c r="DCN341" s="1182"/>
      <c r="DCO341" s="1182"/>
      <c r="DCP341" s="1182"/>
      <c r="DCQ341" s="1182"/>
      <c r="DCR341" s="1182"/>
      <c r="DCS341" s="1182"/>
      <c r="DCT341" s="1182"/>
      <c r="DCU341" s="1182"/>
      <c r="DCV341" s="1182"/>
      <c r="DCW341" s="1182"/>
      <c r="DCX341" s="1182"/>
      <c r="DCY341" s="1177"/>
      <c r="DCZ341" s="1182"/>
      <c r="DDA341" s="1182"/>
      <c r="DDB341" s="1182"/>
      <c r="DDC341" s="1182"/>
      <c r="DDD341" s="1182"/>
      <c r="DDE341" s="1182"/>
      <c r="DDF341" s="1182"/>
      <c r="DDG341" s="1182"/>
      <c r="DDH341" s="1182"/>
      <c r="DDI341" s="1182"/>
      <c r="DDJ341" s="1182"/>
      <c r="DDK341" s="1182"/>
      <c r="DDL341" s="1182"/>
      <c r="DDM341" s="1182"/>
      <c r="DDN341" s="1177"/>
      <c r="DDO341" s="1182"/>
      <c r="DDP341" s="1182"/>
      <c r="DDQ341" s="1182"/>
      <c r="DDR341" s="1182"/>
      <c r="DDS341" s="1182"/>
      <c r="DDT341" s="1182"/>
      <c r="DDU341" s="1182"/>
      <c r="DDV341" s="1182"/>
      <c r="DDW341" s="1182"/>
      <c r="DDX341" s="1182"/>
      <c r="DDY341" s="1182"/>
      <c r="DDZ341" s="1182"/>
      <c r="DEA341" s="1182"/>
      <c r="DEB341" s="1182"/>
      <c r="DEC341" s="1177"/>
      <c r="DED341" s="1182"/>
      <c r="DEE341" s="1182"/>
      <c r="DEF341" s="1182"/>
      <c r="DEG341" s="1182"/>
      <c r="DEH341" s="1182"/>
      <c r="DEI341" s="1182"/>
      <c r="DEJ341" s="1182"/>
      <c r="DEK341" s="1182"/>
      <c r="DEL341" s="1182"/>
      <c r="DEM341" s="1182"/>
      <c r="DEN341" s="1182"/>
      <c r="DEO341" s="1182"/>
      <c r="DEP341" s="1182"/>
      <c r="DEQ341" s="1182"/>
      <c r="DER341" s="1177"/>
      <c r="DES341" s="1182"/>
      <c r="DET341" s="1182"/>
      <c r="DEU341" s="1182"/>
      <c r="DEV341" s="1182"/>
      <c r="DEW341" s="1182"/>
      <c r="DEX341" s="1182"/>
      <c r="DEY341" s="1182"/>
      <c r="DEZ341" s="1182"/>
      <c r="DFA341" s="1182"/>
      <c r="DFB341" s="1182"/>
      <c r="DFC341" s="1182"/>
      <c r="DFD341" s="1182"/>
      <c r="DFE341" s="1182"/>
      <c r="DFF341" s="1182"/>
      <c r="DFG341" s="1177"/>
      <c r="DFH341" s="1182"/>
      <c r="DFI341" s="1182"/>
      <c r="DFJ341" s="1182"/>
      <c r="DFK341" s="1182"/>
      <c r="DFL341" s="1182"/>
      <c r="DFM341" s="1182"/>
      <c r="DFN341" s="1182"/>
      <c r="DFO341" s="1182"/>
      <c r="DFP341" s="1182"/>
      <c r="DFQ341" s="1182"/>
      <c r="DFR341" s="1182"/>
      <c r="DFS341" s="1182"/>
      <c r="DFT341" s="1182"/>
      <c r="DFU341" s="1182"/>
      <c r="DFV341" s="1177"/>
      <c r="DFW341" s="1182"/>
      <c r="DFX341" s="1182"/>
      <c r="DFY341" s="1182"/>
      <c r="DFZ341" s="1182"/>
      <c r="DGA341" s="1182"/>
      <c r="DGB341" s="1182"/>
      <c r="DGC341" s="1182"/>
      <c r="DGD341" s="1182"/>
      <c r="DGE341" s="1182"/>
      <c r="DGF341" s="1182"/>
      <c r="DGG341" s="1182"/>
      <c r="DGH341" s="1182"/>
      <c r="DGI341" s="1182"/>
      <c r="DGJ341" s="1182"/>
      <c r="DGK341" s="1177"/>
      <c r="DGL341" s="1182"/>
      <c r="DGM341" s="1182"/>
      <c r="DGN341" s="1182"/>
      <c r="DGO341" s="1182"/>
      <c r="DGP341" s="1182"/>
      <c r="DGQ341" s="1182"/>
      <c r="DGR341" s="1182"/>
      <c r="DGS341" s="1182"/>
      <c r="DGT341" s="1182"/>
      <c r="DGU341" s="1182"/>
      <c r="DGV341" s="1182"/>
      <c r="DGW341" s="1182"/>
      <c r="DGX341" s="1182"/>
      <c r="DGY341" s="1182"/>
      <c r="DGZ341" s="1177"/>
      <c r="DHA341" s="1182"/>
      <c r="DHB341" s="1182"/>
      <c r="DHC341" s="1182"/>
      <c r="DHD341" s="1182"/>
      <c r="DHE341" s="1182"/>
      <c r="DHF341" s="1182"/>
      <c r="DHG341" s="1182"/>
      <c r="DHH341" s="1182"/>
      <c r="DHI341" s="1182"/>
      <c r="DHJ341" s="1182"/>
      <c r="DHK341" s="1182"/>
      <c r="DHL341" s="1182"/>
      <c r="DHM341" s="1182"/>
      <c r="DHN341" s="1182"/>
      <c r="DHO341" s="1177"/>
      <c r="DHP341" s="1182"/>
      <c r="DHQ341" s="1182"/>
      <c r="DHR341" s="1182"/>
      <c r="DHS341" s="1182"/>
      <c r="DHT341" s="1182"/>
      <c r="DHU341" s="1182"/>
      <c r="DHV341" s="1182"/>
      <c r="DHW341" s="1182"/>
      <c r="DHX341" s="1182"/>
      <c r="DHY341" s="1182"/>
      <c r="DHZ341" s="1182"/>
      <c r="DIA341" s="1182"/>
      <c r="DIB341" s="1182"/>
      <c r="DIC341" s="1182"/>
      <c r="DID341" s="1177"/>
      <c r="DIE341" s="1182"/>
      <c r="DIF341" s="1182"/>
      <c r="DIG341" s="1182"/>
      <c r="DIH341" s="1182"/>
      <c r="DII341" s="1182"/>
      <c r="DIJ341" s="1182"/>
      <c r="DIK341" s="1182"/>
      <c r="DIL341" s="1182"/>
      <c r="DIM341" s="1182"/>
      <c r="DIN341" s="1182"/>
      <c r="DIO341" s="1182"/>
      <c r="DIP341" s="1182"/>
      <c r="DIQ341" s="1182"/>
      <c r="DIR341" s="1182"/>
      <c r="DIS341" s="1177"/>
      <c r="DIT341" s="1182"/>
      <c r="DIU341" s="1182"/>
      <c r="DIV341" s="1182"/>
      <c r="DIW341" s="1182"/>
      <c r="DIX341" s="1182"/>
      <c r="DIY341" s="1182"/>
      <c r="DIZ341" s="1182"/>
      <c r="DJA341" s="1182"/>
      <c r="DJB341" s="1182"/>
      <c r="DJC341" s="1182"/>
      <c r="DJD341" s="1182"/>
      <c r="DJE341" s="1182"/>
      <c r="DJF341" s="1182"/>
      <c r="DJG341" s="1182"/>
      <c r="DJH341" s="1177"/>
      <c r="DJI341" s="1182"/>
      <c r="DJJ341" s="1182"/>
      <c r="DJK341" s="1182"/>
      <c r="DJL341" s="1182"/>
      <c r="DJM341" s="1182"/>
      <c r="DJN341" s="1182"/>
      <c r="DJO341" s="1182"/>
      <c r="DJP341" s="1182"/>
      <c r="DJQ341" s="1182"/>
      <c r="DJR341" s="1182"/>
      <c r="DJS341" s="1182"/>
      <c r="DJT341" s="1182"/>
      <c r="DJU341" s="1182"/>
      <c r="DJV341" s="1182"/>
      <c r="DJW341" s="1177"/>
      <c r="DJX341" s="1182"/>
      <c r="DJY341" s="1182"/>
      <c r="DJZ341" s="1182"/>
      <c r="DKA341" s="1182"/>
      <c r="DKB341" s="1182"/>
      <c r="DKC341" s="1182"/>
      <c r="DKD341" s="1182"/>
      <c r="DKE341" s="1182"/>
      <c r="DKF341" s="1182"/>
      <c r="DKG341" s="1182"/>
      <c r="DKH341" s="1182"/>
      <c r="DKI341" s="1182"/>
      <c r="DKJ341" s="1182"/>
      <c r="DKK341" s="1182"/>
      <c r="DKL341" s="1177"/>
      <c r="DKM341" s="1182"/>
      <c r="DKN341" s="1182"/>
      <c r="DKO341" s="1182"/>
      <c r="DKP341" s="1182"/>
      <c r="DKQ341" s="1182"/>
      <c r="DKR341" s="1182"/>
      <c r="DKS341" s="1182"/>
      <c r="DKT341" s="1182"/>
      <c r="DKU341" s="1182"/>
      <c r="DKV341" s="1182"/>
      <c r="DKW341" s="1182"/>
      <c r="DKX341" s="1182"/>
      <c r="DKY341" s="1182"/>
      <c r="DKZ341" s="1182"/>
      <c r="DLA341" s="1177"/>
      <c r="DLB341" s="1182"/>
      <c r="DLC341" s="1182"/>
      <c r="DLD341" s="1182"/>
      <c r="DLE341" s="1182"/>
      <c r="DLF341" s="1182"/>
      <c r="DLG341" s="1182"/>
      <c r="DLH341" s="1182"/>
      <c r="DLI341" s="1182"/>
      <c r="DLJ341" s="1182"/>
      <c r="DLK341" s="1182"/>
      <c r="DLL341" s="1182"/>
      <c r="DLM341" s="1182"/>
      <c r="DLN341" s="1182"/>
      <c r="DLO341" s="1182"/>
      <c r="DLP341" s="1177"/>
      <c r="DLQ341" s="1182"/>
      <c r="DLR341" s="1182"/>
      <c r="DLS341" s="1182"/>
      <c r="DLT341" s="1182"/>
      <c r="DLU341" s="1182"/>
      <c r="DLV341" s="1182"/>
      <c r="DLW341" s="1182"/>
      <c r="DLX341" s="1182"/>
      <c r="DLY341" s="1182"/>
      <c r="DLZ341" s="1182"/>
      <c r="DMA341" s="1182"/>
      <c r="DMB341" s="1182"/>
      <c r="DMC341" s="1182"/>
      <c r="DMD341" s="1182"/>
      <c r="DME341" s="1177"/>
      <c r="DMF341" s="1182"/>
      <c r="DMG341" s="1182"/>
      <c r="DMH341" s="1182"/>
      <c r="DMI341" s="1182"/>
      <c r="DMJ341" s="1182"/>
      <c r="DMK341" s="1182"/>
      <c r="DML341" s="1182"/>
      <c r="DMM341" s="1182"/>
      <c r="DMN341" s="1182"/>
      <c r="DMO341" s="1182"/>
      <c r="DMP341" s="1182"/>
      <c r="DMQ341" s="1182"/>
      <c r="DMR341" s="1182"/>
      <c r="DMS341" s="1182"/>
      <c r="DMT341" s="1177"/>
      <c r="DMU341" s="1182"/>
      <c r="DMV341" s="1182"/>
      <c r="DMW341" s="1182"/>
      <c r="DMX341" s="1182"/>
      <c r="DMY341" s="1182"/>
      <c r="DMZ341" s="1182"/>
      <c r="DNA341" s="1182"/>
      <c r="DNB341" s="1182"/>
      <c r="DNC341" s="1182"/>
      <c r="DND341" s="1182"/>
      <c r="DNE341" s="1182"/>
      <c r="DNF341" s="1182"/>
      <c r="DNG341" s="1182"/>
      <c r="DNH341" s="1182"/>
      <c r="DNI341" s="1177"/>
      <c r="DNJ341" s="1182"/>
      <c r="DNK341" s="1182"/>
      <c r="DNL341" s="1182"/>
      <c r="DNM341" s="1182"/>
      <c r="DNN341" s="1182"/>
      <c r="DNO341" s="1182"/>
      <c r="DNP341" s="1182"/>
      <c r="DNQ341" s="1182"/>
      <c r="DNR341" s="1182"/>
      <c r="DNS341" s="1182"/>
      <c r="DNT341" s="1182"/>
      <c r="DNU341" s="1182"/>
      <c r="DNV341" s="1182"/>
      <c r="DNW341" s="1182"/>
      <c r="DNX341" s="1177"/>
      <c r="DNY341" s="1182"/>
      <c r="DNZ341" s="1182"/>
      <c r="DOA341" s="1182"/>
      <c r="DOB341" s="1182"/>
      <c r="DOC341" s="1182"/>
      <c r="DOD341" s="1182"/>
      <c r="DOE341" s="1182"/>
      <c r="DOF341" s="1182"/>
      <c r="DOG341" s="1182"/>
      <c r="DOH341" s="1182"/>
      <c r="DOI341" s="1182"/>
      <c r="DOJ341" s="1182"/>
      <c r="DOK341" s="1182"/>
      <c r="DOL341" s="1182"/>
      <c r="DOM341" s="1177"/>
      <c r="DON341" s="1182"/>
      <c r="DOO341" s="1182"/>
      <c r="DOP341" s="1182"/>
      <c r="DOQ341" s="1182"/>
      <c r="DOR341" s="1182"/>
      <c r="DOS341" s="1182"/>
      <c r="DOT341" s="1182"/>
      <c r="DOU341" s="1182"/>
      <c r="DOV341" s="1182"/>
      <c r="DOW341" s="1182"/>
      <c r="DOX341" s="1182"/>
      <c r="DOY341" s="1182"/>
      <c r="DOZ341" s="1182"/>
      <c r="DPA341" s="1182"/>
      <c r="DPB341" s="1177"/>
      <c r="DPC341" s="1182"/>
      <c r="DPD341" s="1182"/>
      <c r="DPE341" s="1182"/>
      <c r="DPF341" s="1182"/>
      <c r="DPG341" s="1182"/>
      <c r="DPH341" s="1182"/>
      <c r="DPI341" s="1182"/>
      <c r="DPJ341" s="1182"/>
      <c r="DPK341" s="1182"/>
      <c r="DPL341" s="1182"/>
      <c r="DPM341" s="1182"/>
      <c r="DPN341" s="1182"/>
      <c r="DPO341" s="1182"/>
      <c r="DPP341" s="1182"/>
      <c r="DPQ341" s="1177"/>
      <c r="DPR341" s="1182"/>
      <c r="DPS341" s="1182"/>
      <c r="DPT341" s="1182"/>
      <c r="DPU341" s="1182"/>
      <c r="DPV341" s="1182"/>
      <c r="DPW341" s="1182"/>
      <c r="DPX341" s="1182"/>
      <c r="DPY341" s="1182"/>
      <c r="DPZ341" s="1182"/>
      <c r="DQA341" s="1182"/>
      <c r="DQB341" s="1182"/>
      <c r="DQC341" s="1182"/>
      <c r="DQD341" s="1182"/>
      <c r="DQE341" s="1182"/>
      <c r="DQF341" s="1177"/>
      <c r="DQG341" s="1182"/>
      <c r="DQH341" s="1182"/>
      <c r="DQI341" s="1182"/>
      <c r="DQJ341" s="1182"/>
      <c r="DQK341" s="1182"/>
      <c r="DQL341" s="1182"/>
      <c r="DQM341" s="1182"/>
      <c r="DQN341" s="1182"/>
      <c r="DQO341" s="1182"/>
      <c r="DQP341" s="1182"/>
      <c r="DQQ341" s="1182"/>
      <c r="DQR341" s="1182"/>
      <c r="DQS341" s="1182"/>
      <c r="DQT341" s="1182"/>
      <c r="DQU341" s="1177"/>
      <c r="DQV341" s="1182"/>
      <c r="DQW341" s="1182"/>
      <c r="DQX341" s="1182"/>
      <c r="DQY341" s="1182"/>
      <c r="DQZ341" s="1182"/>
      <c r="DRA341" s="1182"/>
      <c r="DRB341" s="1182"/>
      <c r="DRC341" s="1182"/>
      <c r="DRD341" s="1182"/>
      <c r="DRE341" s="1182"/>
      <c r="DRF341" s="1182"/>
      <c r="DRG341" s="1182"/>
      <c r="DRH341" s="1182"/>
      <c r="DRI341" s="1182"/>
      <c r="DRJ341" s="1177"/>
      <c r="DRK341" s="1182"/>
      <c r="DRL341" s="1182"/>
      <c r="DRM341" s="1182"/>
      <c r="DRN341" s="1182"/>
      <c r="DRO341" s="1182"/>
      <c r="DRP341" s="1182"/>
      <c r="DRQ341" s="1182"/>
      <c r="DRR341" s="1182"/>
      <c r="DRS341" s="1182"/>
      <c r="DRT341" s="1182"/>
      <c r="DRU341" s="1182"/>
      <c r="DRV341" s="1182"/>
      <c r="DRW341" s="1182"/>
      <c r="DRX341" s="1182"/>
      <c r="DRY341" s="1177"/>
      <c r="DRZ341" s="1182"/>
      <c r="DSA341" s="1182"/>
      <c r="DSB341" s="1182"/>
      <c r="DSC341" s="1182"/>
      <c r="DSD341" s="1182"/>
      <c r="DSE341" s="1182"/>
      <c r="DSF341" s="1182"/>
      <c r="DSG341" s="1182"/>
      <c r="DSH341" s="1182"/>
      <c r="DSI341" s="1182"/>
      <c r="DSJ341" s="1182"/>
      <c r="DSK341" s="1182"/>
      <c r="DSL341" s="1182"/>
      <c r="DSM341" s="1182"/>
      <c r="DSN341" s="1177"/>
      <c r="DSO341" s="1182"/>
      <c r="DSP341" s="1182"/>
      <c r="DSQ341" s="1182"/>
      <c r="DSR341" s="1182"/>
      <c r="DSS341" s="1182"/>
      <c r="DST341" s="1182"/>
      <c r="DSU341" s="1182"/>
      <c r="DSV341" s="1182"/>
      <c r="DSW341" s="1182"/>
      <c r="DSX341" s="1182"/>
      <c r="DSY341" s="1182"/>
      <c r="DSZ341" s="1182"/>
      <c r="DTA341" s="1182"/>
      <c r="DTB341" s="1182"/>
      <c r="DTC341" s="1177"/>
      <c r="DTD341" s="1182"/>
      <c r="DTE341" s="1182"/>
      <c r="DTF341" s="1182"/>
      <c r="DTG341" s="1182"/>
      <c r="DTH341" s="1182"/>
      <c r="DTI341" s="1182"/>
      <c r="DTJ341" s="1182"/>
      <c r="DTK341" s="1182"/>
      <c r="DTL341" s="1182"/>
      <c r="DTM341" s="1182"/>
      <c r="DTN341" s="1182"/>
      <c r="DTO341" s="1182"/>
      <c r="DTP341" s="1182"/>
      <c r="DTQ341" s="1182"/>
      <c r="DTR341" s="1177"/>
      <c r="DTS341" s="1182"/>
      <c r="DTT341" s="1182"/>
      <c r="DTU341" s="1182"/>
      <c r="DTV341" s="1182"/>
      <c r="DTW341" s="1182"/>
      <c r="DTX341" s="1182"/>
      <c r="DTY341" s="1182"/>
      <c r="DTZ341" s="1182"/>
      <c r="DUA341" s="1182"/>
      <c r="DUB341" s="1182"/>
      <c r="DUC341" s="1182"/>
      <c r="DUD341" s="1182"/>
      <c r="DUE341" s="1182"/>
      <c r="DUF341" s="1182"/>
      <c r="DUG341" s="1177"/>
      <c r="DUH341" s="1182"/>
      <c r="DUI341" s="1182"/>
      <c r="DUJ341" s="1182"/>
      <c r="DUK341" s="1182"/>
      <c r="DUL341" s="1182"/>
      <c r="DUM341" s="1182"/>
      <c r="DUN341" s="1182"/>
      <c r="DUO341" s="1182"/>
      <c r="DUP341" s="1182"/>
      <c r="DUQ341" s="1182"/>
      <c r="DUR341" s="1182"/>
      <c r="DUS341" s="1182"/>
      <c r="DUT341" s="1182"/>
      <c r="DUU341" s="1182"/>
      <c r="DUV341" s="1177"/>
      <c r="DUW341" s="1182"/>
      <c r="DUX341" s="1182"/>
      <c r="DUY341" s="1182"/>
      <c r="DUZ341" s="1182"/>
      <c r="DVA341" s="1182"/>
      <c r="DVB341" s="1182"/>
      <c r="DVC341" s="1182"/>
      <c r="DVD341" s="1182"/>
      <c r="DVE341" s="1182"/>
      <c r="DVF341" s="1182"/>
      <c r="DVG341" s="1182"/>
      <c r="DVH341" s="1182"/>
      <c r="DVI341" s="1182"/>
      <c r="DVJ341" s="1182"/>
      <c r="DVK341" s="1177"/>
      <c r="DVL341" s="1182"/>
      <c r="DVM341" s="1182"/>
      <c r="DVN341" s="1182"/>
      <c r="DVO341" s="1182"/>
      <c r="DVP341" s="1182"/>
      <c r="DVQ341" s="1182"/>
      <c r="DVR341" s="1182"/>
      <c r="DVS341" s="1182"/>
      <c r="DVT341" s="1182"/>
      <c r="DVU341" s="1182"/>
      <c r="DVV341" s="1182"/>
      <c r="DVW341" s="1182"/>
      <c r="DVX341" s="1182"/>
      <c r="DVY341" s="1182"/>
      <c r="DVZ341" s="1177"/>
      <c r="DWA341" s="1182"/>
      <c r="DWB341" s="1182"/>
      <c r="DWC341" s="1182"/>
      <c r="DWD341" s="1182"/>
      <c r="DWE341" s="1182"/>
      <c r="DWF341" s="1182"/>
      <c r="DWG341" s="1182"/>
      <c r="DWH341" s="1182"/>
      <c r="DWI341" s="1182"/>
      <c r="DWJ341" s="1182"/>
      <c r="DWK341" s="1182"/>
      <c r="DWL341" s="1182"/>
      <c r="DWM341" s="1182"/>
      <c r="DWN341" s="1182"/>
      <c r="DWO341" s="1177"/>
      <c r="DWP341" s="1182"/>
      <c r="DWQ341" s="1182"/>
      <c r="DWR341" s="1182"/>
      <c r="DWS341" s="1182"/>
      <c r="DWT341" s="1182"/>
      <c r="DWU341" s="1182"/>
      <c r="DWV341" s="1182"/>
      <c r="DWW341" s="1182"/>
      <c r="DWX341" s="1182"/>
      <c r="DWY341" s="1182"/>
      <c r="DWZ341" s="1182"/>
      <c r="DXA341" s="1182"/>
      <c r="DXB341" s="1182"/>
      <c r="DXC341" s="1182"/>
      <c r="DXD341" s="1177"/>
      <c r="DXE341" s="1182"/>
      <c r="DXF341" s="1182"/>
      <c r="DXG341" s="1182"/>
      <c r="DXH341" s="1182"/>
      <c r="DXI341" s="1182"/>
      <c r="DXJ341" s="1182"/>
      <c r="DXK341" s="1182"/>
      <c r="DXL341" s="1182"/>
      <c r="DXM341" s="1182"/>
      <c r="DXN341" s="1182"/>
      <c r="DXO341" s="1182"/>
      <c r="DXP341" s="1182"/>
      <c r="DXQ341" s="1182"/>
      <c r="DXR341" s="1182"/>
      <c r="DXS341" s="1177"/>
      <c r="DXT341" s="1182"/>
      <c r="DXU341" s="1182"/>
      <c r="DXV341" s="1182"/>
      <c r="DXW341" s="1182"/>
      <c r="DXX341" s="1182"/>
      <c r="DXY341" s="1182"/>
      <c r="DXZ341" s="1182"/>
      <c r="DYA341" s="1182"/>
      <c r="DYB341" s="1182"/>
      <c r="DYC341" s="1182"/>
      <c r="DYD341" s="1182"/>
      <c r="DYE341" s="1182"/>
      <c r="DYF341" s="1182"/>
      <c r="DYG341" s="1182"/>
      <c r="DYH341" s="1177"/>
      <c r="DYI341" s="1182"/>
      <c r="DYJ341" s="1182"/>
      <c r="DYK341" s="1182"/>
      <c r="DYL341" s="1182"/>
      <c r="DYM341" s="1182"/>
      <c r="DYN341" s="1182"/>
      <c r="DYO341" s="1182"/>
      <c r="DYP341" s="1182"/>
      <c r="DYQ341" s="1182"/>
      <c r="DYR341" s="1182"/>
      <c r="DYS341" s="1182"/>
      <c r="DYT341" s="1182"/>
      <c r="DYU341" s="1182"/>
      <c r="DYV341" s="1182"/>
      <c r="DYW341" s="1177"/>
      <c r="DYX341" s="1182"/>
      <c r="DYY341" s="1182"/>
      <c r="DYZ341" s="1182"/>
      <c r="DZA341" s="1182"/>
      <c r="DZB341" s="1182"/>
      <c r="DZC341" s="1182"/>
      <c r="DZD341" s="1182"/>
      <c r="DZE341" s="1182"/>
      <c r="DZF341" s="1182"/>
      <c r="DZG341" s="1182"/>
      <c r="DZH341" s="1182"/>
      <c r="DZI341" s="1182"/>
      <c r="DZJ341" s="1182"/>
      <c r="DZK341" s="1182"/>
      <c r="DZL341" s="1177"/>
      <c r="DZM341" s="1182"/>
      <c r="DZN341" s="1182"/>
      <c r="DZO341" s="1182"/>
      <c r="DZP341" s="1182"/>
      <c r="DZQ341" s="1182"/>
      <c r="DZR341" s="1182"/>
      <c r="DZS341" s="1182"/>
      <c r="DZT341" s="1182"/>
      <c r="DZU341" s="1182"/>
      <c r="DZV341" s="1182"/>
      <c r="DZW341" s="1182"/>
      <c r="DZX341" s="1182"/>
      <c r="DZY341" s="1182"/>
      <c r="DZZ341" s="1182"/>
      <c r="EAA341" s="1177"/>
      <c r="EAB341" s="1182"/>
      <c r="EAC341" s="1182"/>
      <c r="EAD341" s="1182"/>
      <c r="EAE341" s="1182"/>
      <c r="EAF341" s="1182"/>
      <c r="EAG341" s="1182"/>
      <c r="EAH341" s="1182"/>
      <c r="EAI341" s="1182"/>
      <c r="EAJ341" s="1182"/>
      <c r="EAK341" s="1182"/>
      <c r="EAL341" s="1182"/>
      <c r="EAM341" s="1182"/>
      <c r="EAN341" s="1182"/>
      <c r="EAO341" s="1182"/>
      <c r="EAP341" s="1177"/>
      <c r="EAQ341" s="1182"/>
      <c r="EAR341" s="1182"/>
      <c r="EAS341" s="1182"/>
      <c r="EAT341" s="1182"/>
      <c r="EAU341" s="1182"/>
      <c r="EAV341" s="1182"/>
      <c r="EAW341" s="1182"/>
      <c r="EAX341" s="1182"/>
      <c r="EAY341" s="1182"/>
      <c r="EAZ341" s="1182"/>
      <c r="EBA341" s="1182"/>
      <c r="EBB341" s="1182"/>
      <c r="EBC341" s="1182"/>
      <c r="EBD341" s="1182"/>
      <c r="EBE341" s="1177"/>
      <c r="EBF341" s="1182"/>
      <c r="EBG341" s="1182"/>
      <c r="EBH341" s="1182"/>
      <c r="EBI341" s="1182"/>
      <c r="EBJ341" s="1182"/>
      <c r="EBK341" s="1182"/>
      <c r="EBL341" s="1182"/>
      <c r="EBM341" s="1182"/>
      <c r="EBN341" s="1182"/>
      <c r="EBO341" s="1182"/>
      <c r="EBP341" s="1182"/>
      <c r="EBQ341" s="1182"/>
      <c r="EBR341" s="1182"/>
      <c r="EBS341" s="1182"/>
      <c r="EBT341" s="1177"/>
      <c r="EBU341" s="1182"/>
      <c r="EBV341" s="1182"/>
      <c r="EBW341" s="1182"/>
      <c r="EBX341" s="1182"/>
      <c r="EBY341" s="1182"/>
      <c r="EBZ341" s="1182"/>
      <c r="ECA341" s="1182"/>
      <c r="ECB341" s="1182"/>
      <c r="ECC341" s="1182"/>
      <c r="ECD341" s="1182"/>
      <c r="ECE341" s="1182"/>
      <c r="ECF341" s="1182"/>
      <c r="ECG341" s="1182"/>
      <c r="ECH341" s="1182"/>
      <c r="ECI341" s="1177"/>
      <c r="ECJ341" s="1182"/>
      <c r="ECK341" s="1182"/>
      <c r="ECL341" s="1182"/>
      <c r="ECM341" s="1182"/>
      <c r="ECN341" s="1182"/>
      <c r="ECO341" s="1182"/>
      <c r="ECP341" s="1182"/>
      <c r="ECQ341" s="1182"/>
      <c r="ECR341" s="1182"/>
      <c r="ECS341" s="1182"/>
      <c r="ECT341" s="1182"/>
      <c r="ECU341" s="1182"/>
      <c r="ECV341" s="1182"/>
      <c r="ECW341" s="1182"/>
      <c r="ECX341" s="1177"/>
      <c r="ECY341" s="1182"/>
      <c r="ECZ341" s="1182"/>
      <c r="EDA341" s="1182"/>
      <c r="EDB341" s="1182"/>
      <c r="EDC341" s="1182"/>
      <c r="EDD341" s="1182"/>
      <c r="EDE341" s="1182"/>
      <c r="EDF341" s="1182"/>
      <c r="EDG341" s="1182"/>
      <c r="EDH341" s="1182"/>
      <c r="EDI341" s="1182"/>
      <c r="EDJ341" s="1182"/>
      <c r="EDK341" s="1182"/>
      <c r="EDL341" s="1182"/>
      <c r="EDM341" s="1177"/>
      <c r="EDN341" s="1182"/>
      <c r="EDO341" s="1182"/>
      <c r="EDP341" s="1182"/>
      <c r="EDQ341" s="1182"/>
      <c r="EDR341" s="1182"/>
      <c r="EDS341" s="1182"/>
      <c r="EDT341" s="1182"/>
      <c r="EDU341" s="1182"/>
      <c r="EDV341" s="1182"/>
      <c r="EDW341" s="1182"/>
      <c r="EDX341" s="1182"/>
      <c r="EDY341" s="1182"/>
      <c r="EDZ341" s="1182"/>
      <c r="EEA341" s="1182"/>
      <c r="EEB341" s="1177"/>
      <c r="EEC341" s="1182"/>
      <c r="EED341" s="1182"/>
      <c r="EEE341" s="1182"/>
      <c r="EEF341" s="1182"/>
      <c r="EEG341" s="1182"/>
      <c r="EEH341" s="1182"/>
      <c r="EEI341" s="1182"/>
      <c r="EEJ341" s="1182"/>
      <c r="EEK341" s="1182"/>
      <c r="EEL341" s="1182"/>
      <c r="EEM341" s="1182"/>
      <c r="EEN341" s="1182"/>
      <c r="EEO341" s="1182"/>
      <c r="EEP341" s="1182"/>
      <c r="EEQ341" s="1177"/>
      <c r="EER341" s="1182"/>
      <c r="EES341" s="1182"/>
      <c r="EET341" s="1182"/>
      <c r="EEU341" s="1182"/>
      <c r="EEV341" s="1182"/>
      <c r="EEW341" s="1182"/>
      <c r="EEX341" s="1182"/>
      <c r="EEY341" s="1182"/>
      <c r="EEZ341" s="1182"/>
      <c r="EFA341" s="1182"/>
      <c r="EFB341" s="1182"/>
      <c r="EFC341" s="1182"/>
      <c r="EFD341" s="1182"/>
      <c r="EFE341" s="1182"/>
      <c r="EFF341" s="1177"/>
      <c r="EFG341" s="1182"/>
      <c r="EFH341" s="1182"/>
      <c r="EFI341" s="1182"/>
      <c r="EFJ341" s="1182"/>
      <c r="EFK341" s="1182"/>
      <c r="EFL341" s="1182"/>
      <c r="EFM341" s="1182"/>
      <c r="EFN341" s="1182"/>
      <c r="EFO341" s="1182"/>
      <c r="EFP341" s="1182"/>
      <c r="EFQ341" s="1182"/>
      <c r="EFR341" s="1182"/>
      <c r="EFS341" s="1182"/>
      <c r="EFT341" s="1182"/>
      <c r="EFU341" s="1177"/>
      <c r="EFV341" s="1182"/>
      <c r="EFW341" s="1182"/>
      <c r="EFX341" s="1182"/>
      <c r="EFY341" s="1182"/>
      <c r="EFZ341" s="1182"/>
      <c r="EGA341" s="1182"/>
      <c r="EGB341" s="1182"/>
      <c r="EGC341" s="1182"/>
      <c r="EGD341" s="1182"/>
      <c r="EGE341" s="1182"/>
      <c r="EGF341" s="1182"/>
      <c r="EGG341" s="1182"/>
      <c r="EGH341" s="1182"/>
      <c r="EGI341" s="1182"/>
      <c r="EGJ341" s="1177"/>
      <c r="EGK341" s="1182"/>
      <c r="EGL341" s="1182"/>
      <c r="EGM341" s="1182"/>
      <c r="EGN341" s="1182"/>
      <c r="EGO341" s="1182"/>
      <c r="EGP341" s="1182"/>
      <c r="EGQ341" s="1182"/>
      <c r="EGR341" s="1182"/>
      <c r="EGS341" s="1182"/>
      <c r="EGT341" s="1182"/>
      <c r="EGU341" s="1182"/>
      <c r="EGV341" s="1182"/>
      <c r="EGW341" s="1182"/>
      <c r="EGX341" s="1182"/>
      <c r="EGY341" s="1177"/>
      <c r="EGZ341" s="1182"/>
      <c r="EHA341" s="1182"/>
      <c r="EHB341" s="1182"/>
      <c r="EHC341" s="1182"/>
      <c r="EHD341" s="1182"/>
      <c r="EHE341" s="1182"/>
      <c r="EHF341" s="1182"/>
      <c r="EHG341" s="1182"/>
      <c r="EHH341" s="1182"/>
      <c r="EHI341" s="1182"/>
      <c r="EHJ341" s="1182"/>
      <c r="EHK341" s="1182"/>
      <c r="EHL341" s="1182"/>
      <c r="EHM341" s="1182"/>
      <c r="EHN341" s="1177"/>
      <c r="EHO341" s="1182"/>
      <c r="EHP341" s="1182"/>
      <c r="EHQ341" s="1182"/>
      <c r="EHR341" s="1182"/>
      <c r="EHS341" s="1182"/>
      <c r="EHT341" s="1182"/>
      <c r="EHU341" s="1182"/>
      <c r="EHV341" s="1182"/>
      <c r="EHW341" s="1182"/>
      <c r="EHX341" s="1182"/>
      <c r="EHY341" s="1182"/>
      <c r="EHZ341" s="1182"/>
      <c r="EIA341" s="1182"/>
      <c r="EIB341" s="1182"/>
      <c r="EIC341" s="1177"/>
      <c r="EID341" s="1182"/>
      <c r="EIE341" s="1182"/>
      <c r="EIF341" s="1182"/>
      <c r="EIG341" s="1182"/>
      <c r="EIH341" s="1182"/>
      <c r="EII341" s="1182"/>
      <c r="EIJ341" s="1182"/>
      <c r="EIK341" s="1182"/>
      <c r="EIL341" s="1182"/>
      <c r="EIM341" s="1182"/>
      <c r="EIN341" s="1182"/>
      <c r="EIO341" s="1182"/>
      <c r="EIP341" s="1182"/>
      <c r="EIQ341" s="1182"/>
      <c r="EIR341" s="1177"/>
      <c r="EIS341" s="1182"/>
      <c r="EIT341" s="1182"/>
      <c r="EIU341" s="1182"/>
      <c r="EIV341" s="1182"/>
      <c r="EIW341" s="1182"/>
      <c r="EIX341" s="1182"/>
      <c r="EIY341" s="1182"/>
      <c r="EIZ341" s="1182"/>
      <c r="EJA341" s="1182"/>
      <c r="EJB341" s="1182"/>
      <c r="EJC341" s="1182"/>
      <c r="EJD341" s="1182"/>
      <c r="EJE341" s="1182"/>
      <c r="EJF341" s="1182"/>
      <c r="EJG341" s="1177"/>
      <c r="EJH341" s="1182"/>
      <c r="EJI341" s="1182"/>
      <c r="EJJ341" s="1182"/>
      <c r="EJK341" s="1182"/>
      <c r="EJL341" s="1182"/>
      <c r="EJM341" s="1182"/>
      <c r="EJN341" s="1182"/>
      <c r="EJO341" s="1182"/>
      <c r="EJP341" s="1182"/>
      <c r="EJQ341" s="1182"/>
      <c r="EJR341" s="1182"/>
      <c r="EJS341" s="1182"/>
      <c r="EJT341" s="1182"/>
      <c r="EJU341" s="1182"/>
      <c r="EJV341" s="1177"/>
      <c r="EJW341" s="1182"/>
      <c r="EJX341" s="1182"/>
      <c r="EJY341" s="1182"/>
      <c r="EJZ341" s="1182"/>
      <c r="EKA341" s="1182"/>
      <c r="EKB341" s="1182"/>
      <c r="EKC341" s="1182"/>
      <c r="EKD341" s="1182"/>
      <c r="EKE341" s="1182"/>
      <c r="EKF341" s="1182"/>
      <c r="EKG341" s="1182"/>
      <c r="EKH341" s="1182"/>
      <c r="EKI341" s="1182"/>
      <c r="EKJ341" s="1182"/>
      <c r="EKK341" s="1177"/>
      <c r="EKL341" s="1182"/>
      <c r="EKM341" s="1182"/>
      <c r="EKN341" s="1182"/>
      <c r="EKO341" s="1182"/>
      <c r="EKP341" s="1182"/>
      <c r="EKQ341" s="1182"/>
      <c r="EKR341" s="1182"/>
      <c r="EKS341" s="1182"/>
      <c r="EKT341" s="1182"/>
      <c r="EKU341" s="1182"/>
      <c r="EKV341" s="1182"/>
      <c r="EKW341" s="1182"/>
      <c r="EKX341" s="1182"/>
      <c r="EKY341" s="1182"/>
      <c r="EKZ341" s="1177"/>
      <c r="ELA341" s="1182"/>
      <c r="ELB341" s="1182"/>
      <c r="ELC341" s="1182"/>
      <c r="ELD341" s="1182"/>
      <c r="ELE341" s="1182"/>
      <c r="ELF341" s="1182"/>
      <c r="ELG341" s="1182"/>
      <c r="ELH341" s="1182"/>
      <c r="ELI341" s="1182"/>
      <c r="ELJ341" s="1182"/>
      <c r="ELK341" s="1182"/>
      <c r="ELL341" s="1182"/>
      <c r="ELM341" s="1182"/>
      <c r="ELN341" s="1182"/>
      <c r="ELO341" s="1177"/>
      <c r="ELP341" s="1182"/>
      <c r="ELQ341" s="1182"/>
      <c r="ELR341" s="1182"/>
      <c r="ELS341" s="1182"/>
      <c r="ELT341" s="1182"/>
      <c r="ELU341" s="1182"/>
      <c r="ELV341" s="1182"/>
      <c r="ELW341" s="1182"/>
      <c r="ELX341" s="1182"/>
      <c r="ELY341" s="1182"/>
      <c r="ELZ341" s="1182"/>
      <c r="EMA341" s="1182"/>
      <c r="EMB341" s="1182"/>
      <c r="EMC341" s="1182"/>
      <c r="EMD341" s="1177"/>
      <c r="EME341" s="1182"/>
      <c r="EMF341" s="1182"/>
      <c r="EMG341" s="1182"/>
      <c r="EMH341" s="1182"/>
      <c r="EMI341" s="1182"/>
      <c r="EMJ341" s="1182"/>
      <c r="EMK341" s="1182"/>
      <c r="EML341" s="1182"/>
      <c r="EMM341" s="1182"/>
      <c r="EMN341" s="1182"/>
      <c r="EMO341" s="1182"/>
      <c r="EMP341" s="1182"/>
      <c r="EMQ341" s="1182"/>
      <c r="EMR341" s="1182"/>
      <c r="EMS341" s="1177"/>
      <c r="EMT341" s="1182"/>
      <c r="EMU341" s="1182"/>
      <c r="EMV341" s="1182"/>
      <c r="EMW341" s="1182"/>
      <c r="EMX341" s="1182"/>
      <c r="EMY341" s="1182"/>
      <c r="EMZ341" s="1182"/>
      <c r="ENA341" s="1182"/>
      <c r="ENB341" s="1182"/>
      <c r="ENC341" s="1182"/>
      <c r="END341" s="1182"/>
      <c r="ENE341" s="1182"/>
      <c r="ENF341" s="1182"/>
      <c r="ENG341" s="1182"/>
      <c r="ENH341" s="1177"/>
      <c r="ENI341" s="1182"/>
      <c r="ENJ341" s="1182"/>
      <c r="ENK341" s="1182"/>
      <c r="ENL341" s="1182"/>
      <c r="ENM341" s="1182"/>
      <c r="ENN341" s="1182"/>
      <c r="ENO341" s="1182"/>
      <c r="ENP341" s="1182"/>
      <c r="ENQ341" s="1182"/>
      <c r="ENR341" s="1182"/>
      <c r="ENS341" s="1182"/>
      <c r="ENT341" s="1182"/>
      <c r="ENU341" s="1182"/>
      <c r="ENV341" s="1182"/>
      <c r="ENW341" s="1177"/>
      <c r="ENX341" s="1182"/>
      <c r="ENY341" s="1182"/>
      <c r="ENZ341" s="1182"/>
      <c r="EOA341" s="1182"/>
      <c r="EOB341" s="1182"/>
      <c r="EOC341" s="1182"/>
      <c r="EOD341" s="1182"/>
      <c r="EOE341" s="1182"/>
      <c r="EOF341" s="1182"/>
      <c r="EOG341" s="1182"/>
      <c r="EOH341" s="1182"/>
      <c r="EOI341" s="1182"/>
      <c r="EOJ341" s="1182"/>
      <c r="EOK341" s="1182"/>
      <c r="EOL341" s="1177"/>
      <c r="EOM341" s="1182"/>
      <c r="EON341" s="1182"/>
      <c r="EOO341" s="1182"/>
      <c r="EOP341" s="1182"/>
      <c r="EOQ341" s="1182"/>
      <c r="EOR341" s="1182"/>
      <c r="EOS341" s="1182"/>
      <c r="EOT341" s="1182"/>
      <c r="EOU341" s="1182"/>
      <c r="EOV341" s="1182"/>
      <c r="EOW341" s="1182"/>
      <c r="EOX341" s="1182"/>
      <c r="EOY341" s="1182"/>
      <c r="EOZ341" s="1182"/>
      <c r="EPA341" s="1177"/>
      <c r="EPB341" s="1182"/>
      <c r="EPC341" s="1182"/>
      <c r="EPD341" s="1182"/>
      <c r="EPE341" s="1182"/>
      <c r="EPF341" s="1182"/>
      <c r="EPG341" s="1182"/>
      <c r="EPH341" s="1182"/>
      <c r="EPI341" s="1182"/>
      <c r="EPJ341" s="1182"/>
      <c r="EPK341" s="1182"/>
      <c r="EPL341" s="1182"/>
      <c r="EPM341" s="1182"/>
      <c r="EPN341" s="1182"/>
      <c r="EPO341" s="1182"/>
      <c r="EPP341" s="1177"/>
      <c r="EPQ341" s="1182"/>
      <c r="EPR341" s="1182"/>
      <c r="EPS341" s="1182"/>
      <c r="EPT341" s="1182"/>
      <c r="EPU341" s="1182"/>
      <c r="EPV341" s="1182"/>
      <c r="EPW341" s="1182"/>
      <c r="EPX341" s="1182"/>
      <c r="EPY341" s="1182"/>
      <c r="EPZ341" s="1182"/>
      <c r="EQA341" s="1182"/>
      <c r="EQB341" s="1182"/>
      <c r="EQC341" s="1182"/>
      <c r="EQD341" s="1182"/>
      <c r="EQE341" s="1177"/>
      <c r="EQF341" s="1182"/>
      <c r="EQG341" s="1182"/>
      <c r="EQH341" s="1182"/>
      <c r="EQI341" s="1182"/>
      <c r="EQJ341" s="1182"/>
      <c r="EQK341" s="1182"/>
      <c r="EQL341" s="1182"/>
      <c r="EQM341" s="1182"/>
      <c r="EQN341" s="1182"/>
      <c r="EQO341" s="1182"/>
      <c r="EQP341" s="1182"/>
      <c r="EQQ341" s="1182"/>
      <c r="EQR341" s="1182"/>
      <c r="EQS341" s="1182"/>
      <c r="EQT341" s="1177"/>
      <c r="EQU341" s="1182"/>
      <c r="EQV341" s="1182"/>
      <c r="EQW341" s="1182"/>
      <c r="EQX341" s="1182"/>
      <c r="EQY341" s="1182"/>
      <c r="EQZ341" s="1182"/>
      <c r="ERA341" s="1182"/>
      <c r="ERB341" s="1182"/>
      <c r="ERC341" s="1182"/>
      <c r="ERD341" s="1182"/>
      <c r="ERE341" s="1182"/>
      <c r="ERF341" s="1182"/>
      <c r="ERG341" s="1182"/>
      <c r="ERH341" s="1182"/>
      <c r="ERI341" s="1177"/>
      <c r="ERJ341" s="1182"/>
      <c r="ERK341" s="1182"/>
      <c r="ERL341" s="1182"/>
      <c r="ERM341" s="1182"/>
      <c r="ERN341" s="1182"/>
      <c r="ERO341" s="1182"/>
      <c r="ERP341" s="1182"/>
      <c r="ERQ341" s="1182"/>
      <c r="ERR341" s="1182"/>
      <c r="ERS341" s="1182"/>
      <c r="ERT341" s="1182"/>
      <c r="ERU341" s="1182"/>
      <c r="ERV341" s="1182"/>
      <c r="ERW341" s="1182"/>
      <c r="ERX341" s="1177"/>
      <c r="ERY341" s="1182"/>
      <c r="ERZ341" s="1182"/>
      <c r="ESA341" s="1182"/>
      <c r="ESB341" s="1182"/>
      <c r="ESC341" s="1182"/>
      <c r="ESD341" s="1182"/>
      <c r="ESE341" s="1182"/>
      <c r="ESF341" s="1182"/>
      <c r="ESG341" s="1182"/>
      <c r="ESH341" s="1182"/>
      <c r="ESI341" s="1182"/>
      <c r="ESJ341" s="1182"/>
      <c r="ESK341" s="1182"/>
      <c r="ESL341" s="1182"/>
      <c r="ESM341" s="1177"/>
      <c r="ESN341" s="1182"/>
      <c r="ESO341" s="1182"/>
      <c r="ESP341" s="1182"/>
      <c r="ESQ341" s="1182"/>
      <c r="ESR341" s="1182"/>
      <c r="ESS341" s="1182"/>
      <c r="EST341" s="1182"/>
      <c r="ESU341" s="1182"/>
      <c r="ESV341" s="1182"/>
      <c r="ESW341" s="1182"/>
      <c r="ESX341" s="1182"/>
      <c r="ESY341" s="1182"/>
      <c r="ESZ341" s="1182"/>
      <c r="ETA341" s="1182"/>
      <c r="ETB341" s="1177"/>
      <c r="ETC341" s="1182"/>
      <c r="ETD341" s="1182"/>
      <c r="ETE341" s="1182"/>
      <c r="ETF341" s="1182"/>
      <c r="ETG341" s="1182"/>
      <c r="ETH341" s="1182"/>
      <c r="ETI341" s="1182"/>
      <c r="ETJ341" s="1182"/>
      <c r="ETK341" s="1182"/>
      <c r="ETL341" s="1182"/>
      <c r="ETM341" s="1182"/>
      <c r="ETN341" s="1182"/>
      <c r="ETO341" s="1182"/>
      <c r="ETP341" s="1182"/>
      <c r="ETQ341" s="1177"/>
      <c r="ETR341" s="1182"/>
      <c r="ETS341" s="1182"/>
      <c r="ETT341" s="1182"/>
      <c r="ETU341" s="1182"/>
      <c r="ETV341" s="1182"/>
      <c r="ETW341" s="1182"/>
      <c r="ETX341" s="1182"/>
      <c r="ETY341" s="1182"/>
      <c r="ETZ341" s="1182"/>
      <c r="EUA341" s="1182"/>
      <c r="EUB341" s="1182"/>
      <c r="EUC341" s="1182"/>
      <c r="EUD341" s="1182"/>
      <c r="EUE341" s="1182"/>
      <c r="EUF341" s="1177"/>
      <c r="EUG341" s="1182"/>
      <c r="EUH341" s="1182"/>
      <c r="EUI341" s="1182"/>
      <c r="EUJ341" s="1182"/>
      <c r="EUK341" s="1182"/>
      <c r="EUL341" s="1182"/>
      <c r="EUM341" s="1182"/>
      <c r="EUN341" s="1182"/>
      <c r="EUO341" s="1182"/>
      <c r="EUP341" s="1182"/>
      <c r="EUQ341" s="1182"/>
      <c r="EUR341" s="1182"/>
      <c r="EUS341" s="1182"/>
      <c r="EUT341" s="1182"/>
      <c r="EUU341" s="1177"/>
      <c r="EUV341" s="1182"/>
      <c r="EUW341" s="1182"/>
      <c r="EUX341" s="1182"/>
      <c r="EUY341" s="1182"/>
      <c r="EUZ341" s="1182"/>
      <c r="EVA341" s="1182"/>
      <c r="EVB341" s="1182"/>
      <c r="EVC341" s="1182"/>
      <c r="EVD341" s="1182"/>
      <c r="EVE341" s="1182"/>
      <c r="EVF341" s="1182"/>
      <c r="EVG341" s="1182"/>
      <c r="EVH341" s="1182"/>
      <c r="EVI341" s="1182"/>
      <c r="EVJ341" s="1177"/>
      <c r="EVK341" s="1182"/>
      <c r="EVL341" s="1182"/>
      <c r="EVM341" s="1182"/>
      <c r="EVN341" s="1182"/>
      <c r="EVO341" s="1182"/>
      <c r="EVP341" s="1182"/>
      <c r="EVQ341" s="1182"/>
      <c r="EVR341" s="1182"/>
      <c r="EVS341" s="1182"/>
      <c r="EVT341" s="1182"/>
      <c r="EVU341" s="1182"/>
      <c r="EVV341" s="1182"/>
      <c r="EVW341" s="1182"/>
      <c r="EVX341" s="1182"/>
      <c r="EVY341" s="1177"/>
      <c r="EVZ341" s="1182"/>
      <c r="EWA341" s="1182"/>
      <c r="EWB341" s="1182"/>
      <c r="EWC341" s="1182"/>
      <c r="EWD341" s="1182"/>
      <c r="EWE341" s="1182"/>
      <c r="EWF341" s="1182"/>
      <c r="EWG341" s="1182"/>
      <c r="EWH341" s="1182"/>
      <c r="EWI341" s="1182"/>
      <c r="EWJ341" s="1182"/>
      <c r="EWK341" s="1182"/>
      <c r="EWL341" s="1182"/>
      <c r="EWM341" s="1182"/>
      <c r="EWN341" s="1177"/>
      <c r="EWO341" s="1182"/>
      <c r="EWP341" s="1182"/>
      <c r="EWQ341" s="1182"/>
      <c r="EWR341" s="1182"/>
      <c r="EWS341" s="1182"/>
      <c r="EWT341" s="1182"/>
      <c r="EWU341" s="1182"/>
      <c r="EWV341" s="1182"/>
      <c r="EWW341" s="1182"/>
      <c r="EWX341" s="1182"/>
      <c r="EWY341" s="1182"/>
      <c r="EWZ341" s="1182"/>
      <c r="EXA341" s="1182"/>
      <c r="EXB341" s="1182"/>
      <c r="EXC341" s="1177"/>
      <c r="EXD341" s="1182"/>
      <c r="EXE341" s="1182"/>
      <c r="EXF341" s="1182"/>
      <c r="EXG341" s="1182"/>
      <c r="EXH341" s="1182"/>
      <c r="EXI341" s="1182"/>
      <c r="EXJ341" s="1182"/>
      <c r="EXK341" s="1182"/>
      <c r="EXL341" s="1182"/>
      <c r="EXM341" s="1182"/>
      <c r="EXN341" s="1182"/>
      <c r="EXO341" s="1182"/>
      <c r="EXP341" s="1182"/>
      <c r="EXQ341" s="1182"/>
      <c r="EXR341" s="1177"/>
      <c r="EXS341" s="1182"/>
      <c r="EXT341" s="1182"/>
      <c r="EXU341" s="1182"/>
      <c r="EXV341" s="1182"/>
      <c r="EXW341" s="1182"/>
      <c r="EXX341" s="1182"/>
      <c r="EXY341" s="1182"/>
      <c r="EXZ341" s="1182"/>
      <c r="EYA341" s="1182"/>
      <c r="EYB341" s="1182"/>
      <c r="EYC341" s="1182"/>
      <c r="EYD341" s="1182"/>
      <c r="EYE341" s="1182"/>
      <c r="EYF341" s="1182"/>
      <c r="EYG341" s="1177"/>
      <c r="EYH341" s="1182"/>
      <c r="EYI341" s="1182"/>
      <c r="EYJ341" s="1182"/>
      <c r="EYK341" s="1182"/>
      <c r="EYL341" s="1182"/>
      <c r="EYM341" s="1182"/>
      <c r="EYN341" s="1182"/>
      <c r="EYO341" s="1182"/>
      <c r="EYP341" s="1182"/>
      <c r="EYQ341" s="1182"/>
      <c r="EYR341" s="1182"/>
      <c r="EYS341" s="1182"/>
      <c r="EYT341" s="1182"/>
      <c r="EYU341" s="1182"/>
      <c r="EYV341" s="1177"/>
      <c r="EYW341" s="1182"/>
      <c r="EYX341" s="1182"/>
      <c r="EYY341" s="1182"/>
      <c r="EYZ341" s="1182"/>
      <c r="EZA341" s="1182"/>
      <c r="EZB341" s="1182"/>
      <c r="EZC341" s="1182"/>
      <c r="EZD341" s="1182"/>
      <c r="EZE341" s="1182"/>
      <c r="EZF341" s="1182"/>
      <c r="EZG341" s="1182"/>
      <c r="EZH341" s="1182"/>
      <c r="EZI341" s="1182"/>
      <c r="EZJ341" s="1182"/>
      <c r="EZK341" s="1177"/>
      <c r="EZL341" s="1182"/>
      <c r="EZM341" s="1182"/>
      <c r="EZN341" s="1182"/>
      <c r="EZO341" s="1182"/>
      <c r="EZP341" s="1182"/>
      <c r="EZQ341" s="1182"/>
      <c r="EZR341" s="1182"/>
      <c r="EZS341" s="1182"/>
      <c r="EZT341" s="1182"/>
      <c r="EZU341" s="1182"/>
      <c r="EZV341" s="1182"/>
      <c r="EZW341" s="1182"/>
      <c r="EZX341" s="1182"/>
      <c r="EZY341" s="1182"/>
      <c r="EZZ341" s="1177"/>
      <c r="FAA341" s="1182"/>
      <c r="FAB341" s="1182"/>
      <c r="FAC341" s="1182"/>
      <c r="FAD341" s="1182"/>
      <c r="FAE341" s="1182"/>
      <c r="FAF341" s="1182"/>
      <c r="FAG341" s="1182"/>
      <c r="FAH341" s="1182"/>
      <c r="FAI341" s="1182"/>
      <c r="FAJ341" s="1182"/>
      <c r="FAK341" s="1182"/>
      <c r="FAL341" s="1182"/>
      <c r="FAM341" s="1182"/>
      <c r="FAN341" s="1182"/>
      <c r="FAO341" s="1177"/>
      <c r="FAP341" s="1182"/>
      <c r="FAQ341" s="1182"/>
      <c r="FAR341" s="1182"/>
      <c r="FAS341" s="1182"/>
      <c r="FAT341" s="1182"/>
      <c r="FAU341" s="1182"/>
      <c r="FAV341" s="1182"/>
      <c r="FAW341" s="1182"/>
      <c r="FAX341" s="1182"/>
      <c r="FAY341" s="1182"/>
      <c r="FAZ341" s="1182"/>
      <c r="FBA341" s="1182"/>
      <c r="FBB341" s="1182"/>
      <c r="FBC341" s="1182"/>
      <c r="FBD341" s="1177"/>
      <c r="FBE341" s="1182"/>
      <c r="FBF341" s="1182"/>
      <c r="FBG341" s="1182"/>
      <c r="FBH341" s="1182"/>
      <c r="FBI341" s="1182"/>
      <c r="FBJ341" s="1182"/>
      <c r="FBK341" s="1182"/>
      <c r="FBL341" s="1182"/>
      <c r="FBM341" s="1182"/>
      <c r="FBN341" s="1182"/>
      <c r="FBO341" s="1182"/>
      <c r="FBP341" s="1182"/>
      <c r="FBQ341" s="1182"/>
      <c r="FBR341" s="1182"/>
      <c r="FBS341" s="1177"/>
      <c r="FBT341" s="1182"/>
      <c r="FBU341" s="1182"/>
      <c r="FBV341" s="1182"/>
      <c r="FBW341" s="1182"/>
      <c r="FBX341" s="1182"/>
      <c r="FBY341" s="1182"/>
      <c r="FBZ341" s="1182"/>
      <c r="FCA341" s="1182"/>
      <c r="FCB341" s="1182"/>
      <c r="FCC341" s="1182"/>
      <c r="FCD341" s="1182"/>
      <c r="FCE341" s="1182"/>
      <c r="FCF341" s="1182"/>
      <c r="FCG341" s="1182"/>
      <c r="FCH341" s="1177"/>
      <c r="FCI341" s="1182"/>
      <c r="FCJ341" s="1182"/>
      <c r="FCK341" s="1182"/>
      <c r="FCL341" s="1182"/>
      <c r="FCM341" s="1182"/>
      <c r="FCN341" s="1182"/>
      <c r="FCO341" s="1182"/>
      <c r="FCP341" s="1182"/>
      <c r="FCQ341" s="1182"/>
      <c r="FCR341" s="1182"/>
      <c r="FCS341" s="1182"/>
      <c r="FCT341" s="1182"/>
      <c r="FCU341" s="1182"/>
      <c r="FCV341" s="1182"/>
      <c r="FCW341" s="1177"/>
      <c r="FCX341" s="1182"/>
      <c r="FCY341" s="1182"/>
      <c r="FCZ341" s="1182"/>
      <c r="FDA341" s="1182"/>
      <c r="FDB341" s="1182"/>
      <c r="FDC341" s="1182"/>
      <c r="FDD341" s="1182"/>
      <c r="FDE341" s="1182"/>
      <c r="FDF341" s="1182"/>
      <c r="FDG341" s="1182"/>
      <c r="FDH341" s="1182"/>
      <c r="FDI341" s="1182"/>
      <c r="FDJ341" s="1182"/>
      <c r="FDK341" s="1182"/>
      <c r="FDL341" s="1177"/>
      <c r="FDM341" s="1182"/>
      <c r="FDN341" s="1182"/>
      <c r="FDO341" s="1182"/>
      <c r="FDP341" s="1182"/>
      <c r="FDQ341" s="1182"/>
      <c r="FDR341" s="1182"/>
      <c r="FDS341" s="1182"/>
      <c r="FDT341" s="1182"/>
      <c r="FDU341" s="1182"/>
      <c r="FDV341" s="1182"/>
      <c r="FDW341" s="1182"/>
      <c r="FDX341" s="1182"/>
      <c r="FDY341" s="1182"/>
      <c r="FDZ341" s="1182"/>
      <c r="FEA341" s="1177"/>
      <c r="FEB341" s="1182"/>
      <c r="FEC341" s="1182"/>
      <c r="FED341" s="1182"/>
      <c r="FEE341" s="1182"/>
      <c r="FEF341" s="1182"/>
      <c r="FEG341" s="1182"/>
      <c r="FEH341" s="1182"/>
      <c r="FEI341" s="1182"/>
      <c r="FEJ341" s="1182"/>
      <c r="FEK341" s="1182"/>
      <c r="FEL341" s="1182"/>
      <c r="FEM341" s="1182"/>
      <c r="FEN341" s="1182"/>
      <c r="FEO341" s="1182"/>
      <c r="FEP341" s="1177"/>
      <c r="FEQ341" s="1182"/>
      <c r="FER341" s="1182"/>
      <c r="FES341" s="1182"/>
      <c r="FET341" s="1182"/>
      <c r="FEU341" s="1182"/>
      <c r="FEV341" s="1182"/>
      <c r="FEW341" s="1182"/>
      <c r="FEX341" s="1182"/>
      <c r="FEY341" s="1182"/>
      <c r="FEZ341" s="1182"/>
      <c r="FFA341" s="1182"/>
      <c r="FFB341" s="1182"/>
      <c r="FFC341" s="1182"/>
      <c r="FFD341" s="1182"/>
      <c r="FFE341" s="1177"/>
      <c r="FFF341" s="1182"/>
      <c r="FFG341" s="1182"/>
      <c r="FFH341" s="1182"/>
      <c r="FFI341" s="1182"/>
      <c r="FFJ341" s="1182"/>
      <c r="FFK341" s="1182"/>
      <c r="FFL341" s="1182"/>
      <c r="FFM341" s="1182"/>
      <c r="FFN341" s="1182"/>
      <c r="FFO341" s="1182"/>
      <c r="FFP341" s="1182"/>
      <c r="FFQ341" s="1182"/>
      <c r="FFR341" s="1182"/>
      <c r="FFS341" s="1182"/>
      <c r="FFT341" s="1177"/>
      <c r="FFU341" s="1182"/>
      <c r="FFV341" s="1182"/>
      <c r="FFW341" s="1182"/>
      <c r="FFX341" s="1182"/>
      <c r="FFY341" s="1182"/>
      <c r="FFZ341" s="1182"/>
      <c r="FGA341" s="1182"/>
      <c r="FGB341" s="1182"/>
      <c r="FGC341" s="1182"/>
      <c r="FGD341" s="1182"/>
      <c r="FGE341" s="1182"/>
      <c r="FGF341" s="1182"/>
      <c r="FGG341" s="1182"/>
      <c r="FGH341" s="1182"/>
      <c r="FGI341" s="1177"/>
      <c r="FGJ341" s="1182"/>
      <c r="FGK341" s="1182"/>
      <c r="FGL341" s="1182"/>
      <c r="FGM341" s="1182"/>
      <c r="FGN341" s="1182"/>
      <c r="FGO341" s="1182"/>
      <c r="FGP341" s="1182"/>
      <c r="FGQ341" s="1182"/>
      <c r="FGR341" s="1182"/>
      <c r="FGS341" s="1182"/>
      <c r="FGT341" s="1182"/>
      <c r="FGU341" s="1182"/>
      <c r="FGV341" s="1182"/>
      <c r="FGW341" s="1182"/>
      <c r="FGX341" s="1177"/>
      <c r="FGY341" s="1182"/>
      <c r="FGZ341" s="1182"/>
      <c r="FHA341" s="1182"/>
      <c r="FHB341" s="1182"/>
      <c r="FHC341" s="1182"/>
      <c r="FHD341" s="1182"/>
      <c r="FHE341" s="1182"/>
      <c r="FHF341" s="1182"/>
      <c r="FHG341" s="1182"/>
      <c r="FHH341" s="1182"/>
      <c r="FHI341" s="1182"/>
      <c r="FHJ341" s="1182"/>
      <c r="FHK341" s="1182"/>
      <c r="FHL341" s="1182"/>
      <c r="FHM341" s="1177"/>
      <c r="FHN341" s="1182"/>
      <c r="FHO341" s="1182"/>
      <c r="FHP341" s="1182"/>
      <c r="FHQ341" s="1182"/>
      <c r="FHR341" s="1182"/>
      <c r="FHS341" s="1182"/>
      <c r="FHT341" s="1182"/>
      <c r="FHU341" s="1182"/>
      <c r="FHV341" s="1182"/>
      <c r="FHW341" s="1182"/>
      <c r="FHX341" s="1182"/>
      <c r="FHY341" s="1182"/>
      <c r="FHZ341" s="1182"/>
      <c r="FIA341" s="1182"/>
      <c r="FIB341" s="1177"/>
      <c r="FIC341" s="1182"/>
      <c r="FID341" s="1182"/>
      <c r="FIE341" s="1182"/>
      <c r="FIF341" s="1182"/>
      <c r="FIG341" s="1182"/>
      <c r="FIH341" s="1182"/>
      <c r="FII341" s="1182"/>
      <c r="FIJ341" s="1182"/>
      <c r="FIK341" s="1182"/>
      <c r="FIL341" s="1182"/>
      <c r="FIM341" s="1182"/>
      <c r="FIN341" s="1182"/>
      <c r="FIO341" s="1182"/>
      <c r="FIP341" s="1182"/>
      <c r="FIQ341" s="1177"/>
      <c r="FIR341" s="1182"/>
      <c r="FIS341" s="1182"/>
      <c r="FIT341" s="1182"/>
      <c r="FIU341" s="1182"/>
      <c r="FIV341" s="1182"/>
      <c r="FIW341" s="1182"/>
      <c r="FIX341" s="1182"/>
      <c r="FIY341" s="1182"/>
      <c r="FIZ341" s="1182"/>
      <c r="FJA341" s="1182"/>
      <c r="FJB341" s="1182"/>
      <c r="FJC341" s="1182"/>
      <c r="FJD341" s="1182"/>
      <c r="FJE341" s="1182"/>
      <c r="FJF341" s="1177"/>
      <c r="FJG341" s="1182"/>
      <c r="FJH341" s="1182"/>
      <c r="FJI341" s="1182"/>
      <c r="FJJ341" s="1182"/>
      <c r="FJK341" s="1182"/>
      <c r="FJL341" s="1182"/>
      <c r="FJM341" s="1182"/>
      <c r="FJN341" s="1182"/>
      <c r="FJO341" s="1182"/>
      <c r="FJP341" s="1182"/>
      <c r="FJQ341" s="1182"/>
      <c r="FJR341" s="1182"/>
      <c r="FJS341" s="1182"/>
      <c r="FJT341" s="1182"/>
      <c r="FJU341" s="1177"/>
      <c r="FJV341" s="1182"/>
      <c r="FJW341" s="1182"/>
      <c r="FJX341" s="1182"/>
      <c r="FJY341" s="1182"/>
      <c r="FJZ341" s="1182"/>
      <c r="FKA341" s="1182"/>
      <c r="FKB341" s="1182"/>
      <c r="FKC341" s="1182"/>
      <c r="FKD341" s="1182"/>
      <c r="FKE341" s="1182"/>
      <c r="FKF341" s="1182"/>
      <c r="FKG341" s="1182"/>
      <c r="FKH341" s="1182"/>
      <c r="FKI341" s="1182"/>
      <c r="FKJ341" s="1177"/>
      <c r="FKK341" s="1182"/>
      <c r="FKL341" s="1182"/>
      <c r="FKM341" s="1182"/>
      <c r="FKN341" s="1182"/>
      <c r="FKO341" s="1182"/>
      <c r="FKP341" s="1182"/>
      <c r="FKQ341" s="1182"/>
      <c r="FKR341" s="1182"/>
      <c r="FKS341" s="1182"/>
      <c r="FKT341" s="1182"/>
      <c r="FKU341" s="1182"/>
      <c r="FKV341" s="1182"/>
      <c r="FKW341" s="1182"/>
      <c r="FKX341" s="1182"/>
      <c r="FKY341" s="1177"/>
      <c r="FKZ341" s="1182"/>
      <c r="FLA341" s="1182"/>
      <c r="FLB341" s="1182"/>
      <c r="FLC341" s="1182"/>
      <c r="FLD341" s="1182"/>
      <c r="FLE341" s="1182"/>
      <c r="FLF341" s="1182"/>
      <c r="FLG341" s="1182"/>
      <c r="FLH341" s="1182"/>
      <c r="FLI341" s="1182"/>
      <c r="FLJ341" s="1182"/>
      <c r="FLK341" s="1182"/>
      <c r="FLL341" s="1182"/>
      <c r="FLM341" s="1182"/>
      <c r="FLN341" s="1177"/>
      <c r="FLO341" s="1182"/>
      <c r="FLP341" s="1182"/>
      <c r="FLQ341" s="1182"/>
      <c r="FLR341" s="1182"/>
      <c r="FLS341" s="1182"/>
      <c r="FLT341" s="1182"/>
      <c r="FLU341" s="1182"/>
      <c r="FLV341" s="1182"/>
      <c r="FLW341" s="1182"/>
      <c r="FLX341" s="1182"/>
      <c r="FLY341" s="1182"/>
      <c r="FLZ341" s="1182"/>
      <c r="FMA341" s="1182"/>
      <c r="FMB341" s="1182"/>
      <c r="FMC341" s="1177"/>
      <c r="FMD341" s="1182"/>
      <c r="FME341" s="1182"/>
      <c r="FMF341" s="1182"/>
      <c r="FMG341" s="1182"/>
      <c r="FMH341" s="1182"/>
      <c r="FMI341" s="1182"/>
      <c r="FMJ341" s="1182"/>
      <c r="FMK341" s="1182"/>
      <c r="FML341" s="1182"/>
      <c r="FMM341" s="1182"/>
      <c r="FMN341" s="1182"/>
      <c r="FMO341" s="1182"/>
      <c r="FMP341" s="1182"/>
      <c r="FMQ341" s="1182"/>
      <c r="FMR341" s="1177"/>
      <c r="FMS341" s="1182"/>
      <c r="FMT341" s="1182"/>
      <c r="FMU341" s="1182"/>
      <c r="FMV341" s="1182"/>
      <c r="FMW341" s="1182"/>
      <c r="FMX341" s="1182"/>
      <c r="FMY341" s="1182"/>
      <c r="FMZ341" s="1182"/>
      <c r="FNA341" s="1182"/>
      <c r="FNB341" s="1182"/>
      <c r="FNC341" s="1182"/>
      <c r="FND341" s="1182"/>
      <c r="FNE341" s="1182"/>
      <c r="FNF341" s="1182"/>
      <c r="FNG341" s="1177"/>
      <c r="FNH341" s="1182"/>
      <c r="FNI341" s="1182"/>
      <c r="FNJ341" s="1182"/>
      <c r="FNK341" s="1182"/>
      <c r="FNL341" s="1182"/>
      <c r="FNM341" s="1182"/>
      <c r="FNN341" s="1182"/>
      <c r="FNO341" s="1182"/>
      <c r="FNP341" s="1182"/>
      <c r="FNQ341" s="1182"/>
      <c r="FNR341" s="1182"/>
      <c r="FNS341" s="1182"/>
      <c r="FNT341" s="1182"/>
      <c r="FNU341" s="1182"/>
      <c r="FNV341" s="1177"/>
      <c r="FNW341" s="1182"/>
      <c r="FNX341" s="1182"/>
      <c r="FNY341" s="1182"/>
      <c r="FNZ341" s="1182"/>
      <c r="FOA341" s="1182"/>
      <c r="FOB341" s="1182"/>
      <c r="FOC341" s="1182"/>
      <c r="FOD341" s="1182"/>
      <c r="FOE341" s="1182"/>
      <c r="FOF341" s="1182"/>
      <c r="FOG341" s="1182"/>
      <c r="FOH341" s="1182"/>
      <c r="FOI341" s="1182"/>
      <c r="FOJ341" s="1182"/>
      <c r="FOK341" s="1177"/>
      <c r="FOL341" s="1182"/>
      <c r="FOM341" s="1182"/>
      <c r="FON341" s="1182"/>
      <c r="FOO341" s="1182"/>
      <c r="FOP341" s="1182"/>
      <c r="FOQ341" s="1182"/>
      <c r="FOR341" s="1182"/>
      <c r="FOS341" s="1182"/>
      <c r="FOT341" s="1182"/>
      <c r="FOU341" s="1182"/>
      <c r="FOV341" s="1182"/>
      <c r="FOW341" s="1182"/>
      <c r="FOX341" s="1182"/>
      <c r="FOY341" s="1182"/>
      <c r="FOZ341" s="1177"/>
      <c r="FPA341" s="1182"/>
      <c r="FPB341" s="1182"/>
      <c r="FPC341" s="1182"/>
      <c r="FPD341" s="1182"/>
      <c r="FPE341" s="1182"/>
      <c r="FPF341" s="1182"/>
      <c r="FPG341" s="1182"/>
      <c r="FPH341" s="1182"/>
      <c r="FPI341" s="1182"/>
      <c r="FPJ341" s="1182"/>
      <c r="FPK341" s="1182"/>
      <c r="FPL341" s="1182"/>
      <c r="FPM341" s="1182"/>
      <c r="FPN341" s="1182"/>
      <c r="FPO341" s="1177"/>
      <c r="FPP341" s="1182"/>
      <c r="FPQ341" s="1182"/>
      <c r="FPR341" s="1182"/>
      <c r="FPS341" s="1182"/>
      <c r="FPT341" s="1182"/>
      <c r="FPU341" s="1182"/>
      <c r="FPV341" s="1182"/>
      <c r="FPW341" s="1182"/>
      <c r="FPX341" s="1182"/>
      <c r="FPY341" s="1182"/>
      <c r="FPZ341" s="1182"/>
      <c r="FQA341" s="1182"/>
      <c r="FQB341" s="1182"/>
      <c r="FQC341" s="1182"/>
      <c r="FQD341" s="1177"/>
      <c r="FQE341" s="1182"/>
      <c r="FQF341" s="1182"/>
      <c r="FQG341" s="1182"/>
      <c r="FQH341" s="1182"/>
      <c r="FQI341" s="1182"/>
      <c r="FQJ341" s="1182"/>
      <c r="FQK341" s="1182"/>
      <c r="FQL341" s="1182"/>
      <c r="FQM341" s="1182"/>
      <c r="FQN341" s="1182"/>
      <c r="FQO341" s="1182"/>
      <c r="FQP341" s="1182"/>
      <c r="FQQ341" s="1182"/>
      <c r="FQR341" s="1182"/>
      <c r="FQS341" s="1177"/>
      <c r="FQT341" s="1182"/>
      <c r="FQU341" s="1182"/>
      <c r="FQV341" s="1182"/>
      <c r="FQW341" s="1182"/>
      <c r="FQX341" s="1182"/>
      <c r="FQY341" s="1182"/>
      <c r="FQZ341" s="1182"/>
      <c r="FRA341" s="1182"/>
      <c r="FRB341" s="1182"/>
      <c r="FRC341" s="1182"/>
      <c r="FRD341" s="1182"/>
      <c r="FRE341" s="1182"/>
      <c r="FRF341" s="1182"/>
      <c r="FRG341" s="1182"/>
      <c r="FRH341" s="1177"/>
      <c r="FRI341" s="1182"/>
      <c r="FRJ341" s="1182"/>
      <c r="FRK341" s="1182"/>
      <c r="FRL341" s="1182"/>
      <c r="FRM341" s="1182"/>
      <c r="FRN341" s="1182"/>
      <c r="FRO341" s="1182"/>
      <c r="FRP341" s="1182"/>
      <c r="FRQ341" s="1182"/>
      <c r="FRR341" s="1182"/>
      <c r="FRS341" s="1182"/>
      <c r="FRT341" s="1182"/>
      <c r="FRU341" s="1182"/>
      <c r="FRV341" s="1182"/>
      <c r="FRW341" s="1177"/>
      <c r="FRX341" s="1182"/>
      <c r="FRY341" s="1182"/>
      <c r="FRZ341" s="1182"/>
      <c r="FSA341" s="1182"/>
      <c r="FSB341" s="1182"/>
      <c r="FSC341" s="1182"/>
      <c r="FSD341" s="1182"/>
      <c r="FSE341" s="1182"/>
      <c r="FSF341" s="1182"/>
      <c r="FSG341" s="1182"/>
      <c r="FSH341" s="1182"/>
      <c r="FSI341" s="1182"/>
      <c r="FSJ341" s="1182"/>
      <c r="FSK341" s="1182"/>
      <c r="FSL341" s="1177"/>
      <c r="FSM341" s="1182"/>
      <c r="FSN341" s="1182"/>
      <c r="FSO341" s="1182"/>
      <c r="FSP341" s="1182"/>
      <c r="FSQ341" s="1182"/>
      <c r="FSR341" s="1182"/>
      <c r="FSS341" s="1182"/>
      <c r="FST341" s="1182"/>
      <c r="FSU341" s="1182"/>
      <c r="FSV341" s="1182"/>
      <c r="FSW341" s="1182"/>
      <c r="FSX341" s="1182"/>
      <c r="FSY341" s="1182"/>
      <c r="FSZ341" s="1182"/>
      <c r="FTA341" s="1177"/>
      <c r="FTB341" s="1182"/>
      <c r="FTC341" s="1182"/>
      <c r="FTD341" s="1182"/>
      <c r="FTE341" s="1182"/>
      <c r="FTF341" s="1182"/>
      <c r="FTG341" s="1182"/>
      <c r="FTH341" s="1182"/>
      <c r="FTI341" s="1182"/>
      <c r="FTJ341" s="1182"/>
      <c r="FTK341" s="1182"/>
      <c r="FTL341" s="1182"/>
      <c r="FTM341" s="1182"/>
      <c r="FTN341" s="1182"/>
      <c r="FTO341" s="1182"/>
      <c r="FTP341" s="1177"/>
      <c r="FTQ341" s="1182"/>
      <c r="FTR341" s="1182"/>
      <c r="FTS341" s="1182"/>
      <c r="FTT341" s="1182"/>
      <c r="FTU341" s="1182"/>
      <c r="FTV341" s="1182"/>
      <c r="FTW341" s="1182"/>
      <c r="FTX341" s="1182"/>
      <c r="FTY341" s="1182"/>
      <c r="FTZ341" s="1182"/>
      <c r="FUA341" s="1182"/>
      <c r="FUB341" s="1182"/>
      <c r="FUC341" s="1182"/>
      <c r="FUD341" s="1182"/>
      <c r="FUE341" s="1177"/>
      <c r="FUF341" s="1182"/>
      <c r="FUG341" s="1182"/>
      <c r="FUH341" s="1182"/>
      <c r="FUI341" s="1182"/>
      <c r="FUJ341" s="1182"/>
      <c r="FUK341" s="1182"/>
      <c r="FUL341" s="1182"/>
      <c r="FUM341" s="1182"/>
      <c r="FUN341" s="1182"/>
      <c r="FUO341" s="1182"/>
      <c r="FUP341" s="1182"/>
      <c r="FUQ341" s="1182"/>
      <c r="FUR341" s="1182"/>
      <c r="FUS341" s="1182"/>
      <c r="FUT341" s="1177"/>
      <c r="FUU341" s="1182"/>
      <c r="FUV341" s="1182"/>
      <c r="FUW341" s="1182"/>
      <c r="FUX341" s="1182"/>
      <c r="FUY341" s="1182"/>
      <c r="FUZ341" s="1182"/>
      <c r="FVA341" s="1182"/>
      <c r="FVB341" s="1182"/>
      <c r="FVC341" s="1182"/>
      <c r="FVD341" s="1182"/>
      <c r="FVE341" s="1182"/>
      <c r="FVF341" s="1182"/>
      <c r="FVG341" s="1182"/>
      <c r="FVH341" s="1182"/>
      <c r="FVI341" s="1177"/>
      <c r="FVJ341" s="1182"/>
      <c r="FVK341" s="1182"/>
      <c r="FVL341" s="1182"/>
      <c r="FVM341" s="1182"/>
      <c r="FVN341" s="1182"/>
      <c r="FVO341" s="1182"/>
      <c r="FVP341" s="1182"/>
      <c r="FVQ341" s="1182"/>
      <c r="FVR341" s="1182"/>
      <c r="FVS341" s="1182"/>
      <c r="FVT341" s="1182"/>
      <c r="FVU341" s="1182"/>
      <c r="FVV341" s="1182"/>
      <c r="FVW341" s="1182"/>
      <c r="FVX341" s="1177"/>
      <c r="FVY341" s="1182"/>
      <c r="FVZ341" s="1182"/>
      <c r="FWA341" s="1182"/>
      <c r="FWB341" s="1182"/>
      <c r="FWC341" s="1182"/>
      <c r="FWD341" s="1182"/>
      <c r="FWE341" s="1182"/>
      <c r="FWF341" s="1182"/>
      <c r="FWG341" s="1182"/>
      <c r="FWH341" s="1182"/>
      <c r="FWI341" s="1182"/>
      <c r="FWJ341" s="1182"/>
      <c r="FWK341" s="1182"/>
      <c r="FWL341" s="1182"/>
      <c r="FWM341" s="1177"/>
      <c r="FWN341" s="1182"/>
      <c r="FWO341" s="1182"/>
      <c r="FWP341" s="1182"/>
      <c r="FWQ341" s="1182"/>
      <c r="FWR341" s="1182"/>
      <c r="FWS341" s="1182"/>
      <c r="FWT341" s="1182"/>
      <c r="FWU341" s="1182"/>
      <c r="FWV341" s="1182"/>
      <c r="FWW341" s="1182"/>
      <c r="FWX341" s="1182"/>
      <c r="FWY341" s="1182"/>
      <c r="FWZ341" s="1182"/>
      <c r="FXA341" s="1182"/>
      <c r="FXB341" s="1177"/>
      <c r="FXC341" s="1182"/>
      <c r="FXD341" s="1182"/>
      <c r="FXE341" s="1182"/>
      <c r="FXF341" s="1182"/>
      <c r="FXG341" s="1182"/>
      <c r="FXH341" s="1182"/>
      <c r="FXI341" s="1182"/>
      <c r="FXJ341" s="1182"/>
      <c r="FXK341" s="1182"/>
      <c r="FXL341" s="1182"/>
      <c r="FXM341" s="1182"/>
      <c r="FXN341" s="1182"/>
      <c r="FXO341" s="1182"/>
      <c r="FXP341" s="1182"/>
      <c r="FXQ341" s="1177"/>
      <c r="FXR341" s="1182"/>
      <c r="FXS341" s="1182"/>
      <c r="FXT341" s="1182"/>
      <c r="FXU341" s="1182"/>
      <c r="FXV341" s="1182"/>
      <c r="FXW341" s="1182"/>
      <c r="FXX341" s="1182"/>
      <c r="FXY341" s="1182"/>
      <c r="FXZ341" s="1182"/>
      <c r="FYA341" s="1182"/>
      <c r="FYB341" s="1182"/>
      <c r="FYC341" s="1182"/>
      <c r="FYD341" s="1182"/>
      <c r="FYE341" s="1182"/>
      <c r="FYF341" s="1177"/>
      <c r="FYG341" s="1182"/>
      <c r="FYH341" s="1182"/>
      <c r="FYI341" s="1182"/>
      <c r="FYJ341" s="1182"/>
      <c r="FYK341" s="1182"/>
      <c r="FYL341" s="1182"/>
      <c r="FYM341" s="1182"/>
      <c r="FYN341" s="1182"/>
      <c r="FYO341" s="1182"/>
      <c r="FYP341" s="1182"/>
      <c r="FYQ341" s="1182"/>
      <c r="FYR341" s="1182"/>
      <c r="FYS341" s="1182"/>
      <c r="FYT341" s="1182"/>
      <c r="FYU341" s="1177"/>
      <c r="FYV341" s="1182"/>
      <c r="FYW341" s="1182"/>
      <c r="FYX341" s="1182"/>
      <c r="FYY341" s="1182"/>
      <c r="FYZ341" s="1182"/>
      <c r="FZA341" s="1182"/>
      <c r="FZB341" s="1182"/>
      <c r="FZC341" s="1182"/>
      <c r="FZD341" s="1182"/>
      <c r="FZE341" s="1182"/>
      <c r="FZF341" s="1182"/>
      <c r="FZG341" s="1182"/>
      <c r="FZH341" s="1182"/>
      <c r="FZI341" s="1182"/>
      <c r="FZJ341" s="1177"/>
      <c r="FZK341" s="1182"/>
      <c r="FZL341" s="1182"/>
      <c r="FZM341" s="1182"/>
      <c r="FZN341" s="1182"/>
      <c r="FZO341" s="1182"/>
      <c r="FZP341" s="1182"/>
      <c r="FZQ341" s="1182"/>
      <c r="FZR341" s="1182"/>
      <c r="FZS341" s="1182"/>
      <c r="FZT341" s="1182"/>
      <c r="FZU341" s="1182"/>
      <c r="FZV341" s="1182"/>
      <c r="FZW341" s="1182"/>
      <c r="FZX341" s="1182"/>
      <c r="FZY341" s="1177"/>
      <c r="FZZ341" s="1182"/>
      <c r="GAA341" s="1182"/>
      <c r="GAB341" s="1182"/>
      <c r="GAC341" s="1182"/>
      <c r="GAD341" s="1182"/>
      <c r="GAE341" s="1182"/>
      <c r="GAF341" s="1182"/>
      <c r="GAG341" s="1182"/>
      <c r="GAH341" s="1182"/>
      <c r="GAI341" s="1182"/>
      <c r="GAJ341" s="1182"/>
      <c r="GAK341" s="1182"/>
      <c r="GAL341" s="1182"/>
      <c r="GAM341" s="1182"/>
      <c r="GAN341" s="1177"/>
      <c r="GAO341" s="1182"/>
      <c r="GAP341" s="1182"/>
      <c r="GAQ341" s="1182"/>
      <c r="GAR341" s="1182"/>
      <c r="GAS341" s="1182"/>
      <c r="GAT341" s="1182"/>
      <c r="GAU341" s="1182"/>
      <c r="GAV341" s="1182"/>
      <c r="GAW341" s="1182"/>
      <c r="GAX341" s="1182"/>
      <c r="GAY341" s="1182"/>
      <c r="GAZ341" s="1182"/>
      <c r="GBA341" s="1182"/>
      <c r="GBB341" s="1182"/>
      <c r="GBC341" s="1177"/>
      <c r="GBD341" s="1182"/>
      <c r="GBE341" s="1182"/>
      <c r="GBF341" s="1182"/>
      <c r="GBG341" s="1182"/>
      <c r="GBH341" s="1182"/>
      <c r="GBI341" s="1182"/>
      <c r="GBJ341" s="1182"/>
      <c r="GBK341" s="1182"/>
      <c r="GBL341" s="1182"/>
      <c r="GBM341" s="1182"/>
      <c r="GBN341" s="1182"/>
      <c r="GBO341" s="1182"/>
      <c r="GBP341" s="1182"/>
      <c r="GBQ341" s="1182"/>
      <c r="GBR341" s="1177"/>
      <c r="GBS341" s="1182"/>
      <c r="GBT341" s="1182"/>
      <c r="GBU341" s="1182"/>
      <c r="GBV341" s="1182"/>
      <c r="GBW341" s="1182"/>
      <c r="GBX341" s="1182"/>
      <c r="GBY341" s="1182"/>
      <c r="GBZ341" s="1182"/>
      <c r="GCA341" s="1182"/>
      <c r="GCB341" s="1182"/>
      <c r="GCC341" s="1182"/>
      <c r="GCD341" s="1182"/>
      <c r="GCE341" s="1182"/>
      <c r="GCF341" s="1182"/>
      <c r="GCG341" s="1177"/>
      <c r="GCH341" s="1182"/>
      <c r="GCI341" s="1182"/>
      <c r="GCJ341" s="1182"/>
      <c r="GCK341" s="1182"/>
      <c r="GCL341" s="1182"/>
      <c r="GCM341" s="1182"/>
      <c r="GCN341" s="1182"/>
      <c r="GCO341" s="1182"/>
      <c r="GCP341" s="1182"/>
      <c r="GCQ341" s="1182"/>
      <c r="GCR341" s="1182"/>
      <c r="GCS341" s="1182"/>
      <c r="GCT341" s="1182"/>
      <c r="GCU341" s="1182"/>
      <c r="GCV341" s="1177"/>
      <c r="GCW341" s="1182"/>
      <c r="GCX341" s="1182"/>
      <c r="GCY341" s="1182"/>
      <c r="GCZ341" s="1182"/>
      <c r="GDA341" s="1182"/>
      <c r="GDB341" s="1182"/>
      <c r="GDC341" s="1182"/>
      <c r="GDD341" s="1182"/>
      <c r="GDE341" s="1182"/>
      <c r="GDF341" s="1182"/>
      <c r="GDG341" s="1182"/>
      <c r="GDH341" s="1182"/>
      <c r="GDI341" s="1182"/>
      <c r="GDJ341" s="1182"/>
      <c r="GDK341" s="1177"/>
      <c r="GDL341" s="1182"/>
      <c r="GDM341" s="1182"/>
      <c r="GDN341" s="1182"/>
      <c r="GDO341" s="1182"/>
      <c r="GDP341" s="1182"/>
      <c r="GDQ341" s="1182"/>
      <c r="GDR341" s="1182"/>
      <c r="GDS341" s="1182"/>
      <c r="GDT341" s="1182"/>
      <c r="GDU341" s="1182"/>
      <c r="GDV341" s="1182"/>
      <c r="GDW341" s="1182"/>
      <c r="GDX341" s="1182"/>
      <c r="GDY341" s="1182"/>
      <c r="GDZ341" s="1177"/>
      <c r="GEA341" s="1182"/>
      <c r="GEB341" s="1182"/>
      <c r="GEC341" s="1182"/>
      <c r="GED341" s="1182"/>
      <c r="GEE341" s="1182"/>
      <c r="GEF341" s="1182"/>
      <c r="GEG341" s="1182"/>
      <c r="GEH341" s="1182"/>
      <c r="GEI341" s="1182"/>
      <c r="GEJ341" s="1182"/>
      <c r="GEK341" s="1182"/>
      <c r="GEL341" s="1182"/>
      <c r="GEM341" s="1182"/>
      <c r="GEN341" s="1182"/>
      <c r="GEO341" s="1177"/>
      <c r="GEP341" s="1182"/>
      <c r="GEQ341" s="1182"/>
      <c r="GER341" s="1182"/>
      <c r="GES341" s="1182"/>
      <c r="GET341" s="1182"/>
      <c r="GEU341" s="1182"/>
      <c r="GEV341" s="1182"/>
      <c r="GEW341" s="1182"/>
      <c r="GEX341" s="1182"/>
      <c r="GEY341" s="1182"/>
      <c r="GEZ341" s="1182"/>
      <c r="GFA341" s="1182"/>
      <c r="GFB341" s="1182"/>
      <c r="GFC341" s="1182"/>
      <c r="GFD341" s="1177"/>
      <c r="GFE341" s="1182"/>
      <c r="GFF341" s="1182"/>
      <c r="GFG341" s="1182"/>
      <c r="GFH341" s="1182"/>
      <c r="GFI341" s="1182"/>
      <c r="GFJ341" s="1182"/>
      <c r="GFK341" s="1182"/>
      <c r="GFL341" s="1182"/>
      <c r="GFM341" s="1182"/>
      <c r="GFN341" s="1182"/>
      <c r="GFO341" s="1182"/>
      <c r="GFP341" s="1182"/>
      <c r="GFQ341" s="1182"/>
      <c r="GFR341" s="1182"/>
      <c r="GFS341" s="1177"/>
      <c r="GFT341" s="1182"/>
      <c r="GFU341" s="1182"/>
      <c r="GFV341" s="1182"/>
      <c r="GFW341" s="1182"/>
      <c r="GFX341" s="1182"/>
      <c r="GFY341" s="1182"/>
      <c r="GFZ341" s="1182"/>
      <c r="GGA341" s="1182"/>
      <c r="GGB341" s="1182"/>
      <c r="GGC341" s="1182"/>
      <c r="GGD341" s="1182"/>
      <c r="GGE341" s="1182"/>
      <c r="GGF341" s="1182"/>
      <c r="GGG341" s="1182"/>
      <c r="GGH341" s="1177"/>
      <c r="GGI341" s="1182"/>
      <c r="GGJ341" s="1182"/>
      <c r="GGK341" s="1182"/>
      <c r="GGL341" s="1182"/>
      <c r="GGM341" s="1182"/>
      <c r="GGN341" s="1182"/>
      <c r="GGO341" s="1182"/>
      <c r="GGP341" s="1182"/>
      <c r="GGQ341" s="1182"/>
      <c r="GGR341" s="1182"/>
      <c r="GGS341" s="1182"/>
      <c r="GGT341" s="1182"/>
      <c r="GGU341" s="1182"/>
      <c r="GGV341" s="1182"/>
      <c r="GGW341" s="1177"/>
      <c r="GGX341" s="1182"/>
      <c r="GGY341" s="1182"/>
      <c r="GGZ341" s="1182"/>
      <c r="GHA341" s="1182"/>
      <c r="GHB341" s="1182"/>
      <c r="GHC341" s="1182"/>
      <c r="GHD341" s="1182"/>
      <c r="GHE341" s="1182"/>
      <c r="GHF341" s="1182"/>
      <c r="GHG341" s="1182"/>
      <c r="GHH341" s="1182"/>
      <c r="GHI341" s="1182"/>
      <c r="GHJ341" s="1182"/>
      <c r="GHK341" s="1182"/>
      <c r="GHL341" s="1177"/>
      <c r="GHM341" s="1182"/>
      <c r="GHN341" s="1182"/>
      <c r="GHO341" s="1182"/>
      <c r="GHP341" s="1182"/>
      <c r="GHQ341" s="1182"/>
      <c r="GHR341" s="1182"/>
      <c r="GHS341" s="1182"/>
      <c r="GHT341" s="1182"/>
      <c r="GHU341" s="1182"/>
      <c r="GHV341" s="1182"/>
      <c r="GHW341" s="1182"/>
      <c r="GHX341" s="1182"/>
      <c r="GHY341" s="1182"/>
      <c r="GHZ341" s="1182"/>
      <c r="GIA341" s="1177"/>
      <c r="GIB341" s="1182"/>
      <c r="GIC341" s="1182"/>
      <c r="GID341" s="1182"/>
      <c r="GIE341" s="1182"/>
      <c r="GIF341" s="1182"/>
      <c r="GIG341" s="1182"/>
      <c r="GIH341" s="1182"/>
      <c r="GII341" s="1182"/>
      <c r="GIJ341" s="1182"/>
      <c r="GIK341" s="1182"/>
      <c r="GIL341" s="1182"/>
      <c r="GIM341" s="1182"/>
      <c r="GIN341" s="1182"/>
      <c r="GIO341" s="1182"/>
      <c r="GIP341" s="1177"/>
      <c r="GIQ341" s="1182"/>
      <c r="GIR341" s="1182"/>
      <c r="GIS341" s="1182"/>
      <c r="GIT341" s="1182"/>
      <c r="GIU341" s="1182"/>
      <c r="GIV341" s="1182"/>
      <c r="GIW341" s="1182"/>
      <c r="GIX341" s="1182"/>
      <c r="GIY341" s="1182"/>
      <c r="GIZ341" s="1182"/>
      <c r="GJA341" s="1182"/>
      <c r="GJB341" s="1182"/>
      <c r="GJC341" s="1182"/>
      <c r="GJD341" s="1182"/>
      <c r="GJE341" s="1177"/>
      <c r="GJF341" s="1182"/>
      <c r="GJG341" s="1182"/>
      <c r="GJH341" s="1182"/>
      <c r="GJI341" s="1182"/>
      <c r="GJJ341" s="1182"/>
      <c r="GJK341" s="1182"/>
      <c r="GJL341" s="1182"/>
      <c r="GJM341" s="1182"/>
      <c r="GJN341" s="1182"/>
      <c r="GJO341" s="1182"/>
      <c r="GJP341" s="1182"/>
      <c r="GJQ341" s="1182"/>
      <c r="GJR341" s="1182"/>
      <c r="GJS341" s="1182"/>
      <c r="GJT341" s="1177"/>
      <c r="GJU341" s="1182"/>
      <c r="GJV341" s="1182"/>
      <c r="GJW341" s="1182"/>
      <c r="GJX341" s="1182"/>
      <c r="GJY341" s="1182"/>
      <c r="GJZ341" s="1182"/>
      <c r="GKA341" s="1182"/>
      <c r="GKB341" s="1182"/>
      <c r="GKC341" s="1182"/>
      <c r="GKD341" s="1182"/>
      <c r="GKE341" s="1182"/>
      <c r="GKF341" s="1182"/>
      <c r="GKG341" s="1182"/>
      <c r="GKH341" s="1182"/>
      <c r="GKI341" s="1177"/>
      <c r="GKJ341" s="1182"/>
      <c r="GKK341" s="1182"/>
      <c r="GKL341" s="1182"/>
      <c r="GKM341" s="1182"/>
      <c r="GKN341" s="1182"/>
      <c r="GKO341" s="1182"/>
      <c r="GKP341" s="1182"/>
      <c r="GKQ341" s="1182"/>
      <c r="GKR341" s="1182"/>
      <c r="GKS341" s="1182"/>
      <c r="GKT341" s="1182"/>
      <c r="GKU341" s="1182"/>
      <c r="GKV341" s="1182"/>
      <c r="GKW341" s="1182"/>
      <c r="GKX341" s="1177"/>
      <c r="GKY341" s="1182"/>
      <c r="GKZ341" s="1182"/>
      <c r="GLA341" s="1182"/>
      <c r="GLB341" s="1182"/>
      <c r="GLC341" s="1182"/>
      <c r="GLD341" s="1182"/>
      <c r="GLE341" s="1182"/>
      <c r="GLF341" s="1182"/>
      <c r="GLG341" s="1182"/>
      <c r="GLH341" s="1182"/>
      <c r="GLI341" s="1182"/>
      <c r="GLJ341" s="1182"/>
      <c r="GLK341" s="1182"/>
      <c r="GLL341" s="1182"/>
      <c r="GLM341" s="1177"/>
      <c r="GLN341" s="1182"/>
      <c r="GLO341" s="1182"/>
      <c r="GLP341" s="1182"/>
      <c r="GLQ341" s="1182"/>
      <c r="GLR341" s="1182"/>
      <c r="GLS341" s="1182"/>
      <c r="GLT341" s="1182"/>
      <c r="GLU341" s="1182"/>
      <c r="GLV341" s="1182"/>
      <c r="GLW341" s="1182"/>
      <c r="GLX341" s="1182"/>
      <c r="GLY341" s="1182"/>
      <c r="GLZ341" s="1182"/>
      <c r="GMA341" s="1182"/>
      <c r="GMB341" s="1177"/>
      <c r="GMC341" s="1182"/>
      <c r="GMD341" s="1182"/>
      <c r="GME341" s="1182"/>
      <c r="GMF341" s="1182"/>
      <c r="GMG341" s="1182"/>
      <c r="GMH341" s="1182"/>
      <c r="GMI341" s="1182"/>
      <c r="GMJ341" s="1182"/>
      <c r="GMK341" s="1182"/>
      <c r="GML341" s="1182"/>
      <c r="GMM341" s="1182"/>
      <c r="GMN341" s="1182"/>
      <c r="GMO341" s="1182"/>
      <c r="GMP341" s="1182"/>
      <c r="GMQ341" s="1177"/>
      <c r="GMR341" s="1182"/>
      <c r="GMS341" s="1182"/>
      <c r="GMT341" s="1182"/>
      <c r="GMU341" s="1182"/>
      <c r="GMV341" s="1182"/>
      <c r="GMW341" s="1182"/>
      <c r="GMX341" s="1182"/>
      <c r="GMY341" s="1182"/>
      <c r="GMZ341" s="1182"/>
      <c r="GNA341" s="1182"/>
      <c r="GNB341" s="1182"/>
      <c r="GNC341" s="1182"/>
      <c r="GND341" s="1182"/>
      <c r="GNE341" s="1182"/>
      <c r="GNF341" s="1177"/>
      <c r="GNG341" s="1182"/>
      <c r="GNH341" s="1182"/>
      <c r="GNI341" s="1182"/>
      <c r="GNJ341" s="1182"/>
      <c r="GNK341" s="1182"/>
      <c r="GNL341" s="1182"/>
      <c r="GNM341" s="1182"/>
      <c r="GNN341" s="1182"/>
      <c r="GNO341" s="1182"/>
      <c r="GNP341" s="1182"/>
      <c r="GNQ341" s="1182"/>
      <c r="GNR341" s="1182"/>
      <c r="GNS341" s="1182"/>
      <c r="GNT341" s="1182"/>
      <c r="GNU341" s="1177"/>
      <c r="GNV341" s="1182"/>
      <c r="GNW341" s="1182"/>
      <c r="GNX341" s="1182"/>
      <c r="GNY341" s="1182"/>
      <c r="GNZ341" s="1182"/>
      <c r="GOA341" s="1182"/>
      <c r="GOB341" s="1182"/>
      <c r="GOC341" s="1182"/>
      <c r="GOD341" s="1182"/>
      <c r="GOE341" s="1182"/>
      <c r="GOF341" s="1182"/>
      <c r="GOG341" s="1182"/>
      <c r="GOH341" s="1182"/>
      <c r="GOI341" s="1182"/>
      <c r="GOJ341" s="1177"/>
      <c r="GOK341" s="1182"/>
      <c r="GOL341" s="1182"/>
      <c r="GOM341" s="1182"/>
      <c r="GON341" s="1182"/>
      <c r="GOO341" s="1182"/>
      <c r="GOP341" s="1182"/>
      <c r="GOQ341" s="1182"/>
      <c r="GOR341" s="1182"/>
      <c r="GOS341" s="1182"/>
      <c r="GOT341" s="1182"/>
      <c r="GOU341" s="1182"/>
      <c r="GOV341" s="1182"/>
      <c r="GOW341" s="1182"/>
      <c r="GOX341" s="1182"/>
      <c r="GOY341" s="1177"/>
      <c r="GOZ341" s="1182"/>
      <c r="GPA341" s="1182"/>
      <c r="GPB341" s="1182"/>
      <c r="GPC341" s="1182"/>
      <c r="GPD341" s="1182"/>
      <c r="GPE341" s="1182"/>
      <c r="GPF341" s="1182"/>
      <c r="GPG341" s="1182"/>
      <c r="GPH341" s="1182"/>
      <c r="GPI341" s="1182"/>
      <c r="GPJ341" s="1182"/>
      <c r="GPK341" s="1182"/>
      <c r="GPL341" s="1182"/>
      <c r="GPM341" s="1182"/>
      <c r="GPN341" s="1177"/>
      <c r="GPO341" s="1182"/>
      <c r="GPP341" s="1182"/>
      <c r="GPQ341" s="1182"/>
      <c r="GPR341" s="1182"/>
      <c r="GPS341" s="1182"/>
      <c r="GPT341" s="1182"/>
      <c r="GPU341" s="1182"/>
      <c r="GPV341" s="1182"/>
      <c r="GPW341" s="1182"/>
      <c r="GPX341" s="1182"/>
      <c r="GPY341" s="1182"/>
      <c r="GPZ341" s="1182"/>
      <c r="GQA341" s="1182"/>
      <c r="GQB341" s="1182"/>
      <c r="GQC341" s="1177"/>
      <c r="GQD341" s="1182"/>
      <c r="GQE341" s="1182"/>
      <c r="GQF341" s="1182"/>
      <c r="GQG341" s="1182"/>
      <c r="GQH341" s="1182"/>
      <c r="GQI341" s="1182"/>
      <c r="GQJ341" s="1182"/>
      <c r="GQK341" s="1182"/>
      <c r="GQL341" s="1182"/>
      <c r="GQM341" s="1182"/>
      <c r="GQN341" s="1182"/>
      <c r="GQO341" s="1182"/>
      <c r="GQP341" s="1182"/>
      <c r="GQQ341" s="1182"/>
      <c r="GQR341" s="1177"/>
      <c r="GQS341" s="1182"/>
      <c r="GQT341" s="1182"/>
      <c r="GQU341" s="1182"/>
      <c r="GQV341" s="1182"/>
      <c r="GQW341" s="1182"/>
      <c r="GQX341" s="1182"/>
      <c r="GQY341" s="1182"/>
      <c r="GQZ341" s="1182"/>
      <c r="GRA341" s="1182"/>
      <c r="GRB341" s="1182"/>
      <c r="GRC341" s="1182"/>
      <c r="GRD341" s="1182"/>
      <c r="GRE341" s="1182"/>
      <c r="GRF341" s="1182"/>
      <c r="GRG341" s="1177"/>
      <c r="GRH341" s="1182"/>
      <c r="GRI341" s="1182"/>
      <c r="GRJ341" s="1182"/>
      <c r="GRK341" s="1182"/>
      <c r="GRL341" s="1182"/>
      <c r="GRM341" s="1182"/>
      <c r="GRN341" s="1182"/>
      <c r="GRO341" s="1182"/>
      <c r="GRP341" s="1182"/>
      <c r="GRQ341" s="1182"/>
      <c r="GRR341" s="1182"/>
      <c r="GRS341" s="1182"/>
      <c r="GRT341" s="1182"/>
      <c r="GRU341" s="1182"/>
      <c r="GRV341" s="1177"/>
      <c r="GRW341" s="1182"/>
      <c r="GRX341" s="1182"/>
      <c r="GRY341" s="1182"/>
      <c r="GRZ341" s="1182"/>
      <c r="GSA341" s="1182"/>
      <c r="GSB341" s="1182"/>
      <c r="GSC341" s="1182"/>
      <c r="GSD341" s="1182"/>
      <c r="GSE341" s="1182"/>
      <c r="GSF341" s="1182"/>
      <c r="GSG341" s="1182"/>
      <c r="GSH341" s="1182"/>
      <c r="GSI341" s="1182"/>
      <c r="GSJ341" s="1182"/>
      <c r="GSK341" s="1177"/>
      <c r="GSL341" s="1182"/>
      <c r="GSM341" s="1182"/>
      <c r="GSN341" s="1182"/>
      <c r="GSO341" s="1182"/>
      <c r="GSP341" s="1182"/>
      <c r="GSQ341" s="1182"/>
      <c r="GSR341" s="1182"/>
      <c r="GSS341" s="1182"/>
      <c r="GST341" s="1182"/>
      <c r="GSU341" s="1182"/>
      <c r="GSV341" s="1182"/>
      <c r="GSW341" s="1182"/>
      <c r="GSX341" s="1182"/>
      <c r="GSY341" s="1182"/>
      <c r="GSZ341" s="1177"/>
      <c r="GTA341" s="1182"/>
      <c r="GTB341" s="1182"/>
      <c r="GTC341" s="1182"/>
      <c r="GTD341" s="1182"/>
      <c r="GTE341" s="1182"/>
      <c r="GTF341" s="1182"/>
      <c r="GTG341" s="1182"/>
      <c r="GTH341" s="1182"/>
      <c r="GTI341" s="1182"/>
      <c r="GTJ341" s="1182"/>
      <c r="GTK341" s="1182"/>
      <c r="GTL341" s="1182"/>
      <c r="GTM341" s="1182"/>
      <c r="GTN341" s="1182"/>
      <c r="GTO341" s="1177"/>
      <c r="GTP341" s="1182"/>
      <c r="GTQ341" s="1182"/>
      <c r="GTR341" s="1182"/>
      <c r="GTS341" s="1182"/>
      <c r="GTT341" s="1182"/>
      <c r="GTU341" s="1182"/>
      <c r="GTV341" s="1182"/>
      <c r="GTW341" s="1182"/>
      <c r="GTX341" s="1182"/>
      <c r="GTY341" s="1182"/>
      <c r="GTZ341" s="1182"/>
      <c r="GUA341" s="1182"/>
      <c r="GUB341" s="1182"/>
      <c r="GUC341" s="1182"/>
      <c r="GUD341" s="1177"/>
      <c r="GUE341" s="1182"/>
      <c r="GUF341" s="1182"/>
      <c r="GUG341" s="1182"/>
      <c r="GUH341" s="1182"/>
      <c r="GUI341" s="1182"/>
      <c r="GUJ341" s="1182"/>
      <c r="GUK341" s="1182"/>
      <c r="GUL341" s="1182"/>
      <c r="GUM341" s="1182"/>
      <c r="GUN341" s="1182"/>
      <c r="GUO341" s="1182"/>
      <c r="GUP341" s="1182"/>
      <c r="GUQ341" s="1182"/>
      <c r="GUR341" s="1182"/>
      <c r="GUS341" s="1177"/>
      <c r="GUT341" s="1182"/>
      <c r="GUU341" s="1182"/>
      <c r="GUV341" s="1182"/>
      <c r="GUW341" s="1182"/>
      <c r="GUX341" s="1182"/>
      <c r="GUY341" s="1182"/>
      <c r="GUZ341" s="1182"/>
      <c r="GVA341" s="1182"/>
      <c r="GVB341" s="1182"/>
      <c r="GVC341" s="1182"/>
      <c r="GVD341" s="1182"/>
      <c r="GVE341" s="1182"/>
      <c r="GVF341" s="1182"/>
      <c r="GVG341" s="1182"/>
      <c r="GVH341" s="1177"/>
      <c r="GVI341" s="1182"/>
      <c r="GVJ341" s="1182"/>
      <c r="GVK341" s="1182"/>
      <c r="GVL341" s="1182"/>
      <c r="GVM341" s="1182"/>
      <c r="GVN341" s="1182"/>
      <c r="GVO341" s="1182"/>
      <c r="GVP341" s="1182"/>
      <c r="GVQ341" s="1182"/>
      <c r="GVR341" s="1182"/>
      <c r="GVS341" s="1182"/>
      <c r="GVT341" s="1182"/>
      <c r="GVU341" s="1182"/>
      <c r="GVV341" s="1182"/>
      <c r="GVW341" s="1177"/>
      <c r="GVX341" s="1182"/>
      <c r="GVY341" s="1182"/>
      <c r="GVZ341" s="1182"/>
      <c r="GWA341" s="1182"/>
      <c r="GWB341" s="1182"/>
      <c r="GWC341" s="1182"/>
      <c r="GWD341" s="1182"/>
      <c r="GWE341" s="1182"/>
      <c r="GWF341" s="1182"/>
      <c r="GWG341" s="1182"/>
      <c r="GWH341" s="1182"/>
      <c r="GWI341" s="1182"/>
      <c r="GWJ341" s="1182"/>
      <c r="GWK341" s="1182"/>
      <c r="GWL341" s="1177"/>
      <c r="GWM341" s="1182"/>
      <c r="GWN341" s="1182"/>
      <c r="GWO341" s="1182"/>
      <c r="GWP341" s="1182"/>
      <c r="GWQ341" s="1182"/>
      <c r="GWR341" s="1182"/>
      <c r="GWS341" s="1182"/>
      <c r="GWT341" s="1182"/>
      <c r="GWU341" s="1182"/>
      <c r="GWV341" s="1182"/>
      <c r="GWW341" s="1182"/>
      <c r="GWX341" s="1182"/>
      <c r="GWY341" s="1182"/>
      <c r="GWZ341" s="1182"/>
      <c r="GXA341" s="1177"/>
      <c r="GXB341" s="1182"/>
      <c r="GXC341" s="1182"/>
      <c r="GXD341" s="1182"/>
      <c r="GXE341" s="1182"/>
      <c r="GXF341" s="1182"/>
      <c r="GXG341" s="1182"/>
      <c r="GXH341" s="1182"/>
      <c r="GXI341" s="1182"/>
      <c r="GXJ341" s="1182"/>
      <c r="GXK341" s="1182"/>
      <c r="GXL341" s="1182"/>
      <c r="GXM341" s="1182"/>
      <c r="GXN341" s="1182"/>
      <c r="GXO341" s="1182"/>
      <c r="GXP341" s="1177"/>
      <c r="GXQ341" s="1182"/>
      <c r="GXR341" s="1182"/>
      <c r="GXS341" s="1182"/>
      <c r="GXT341" s="1182"/>
      <c r="GXU341" s="1182"/>
      <c r="GXV341" s="1182"/>
      <c r="GXW341" s="1182"/>
      <c r="GXX341" s="1182"/>
      <c r="GXY341" s="1182"/>
      <c r="GXZ341" s="1182"/>
      <c r="GYA341" s="1182"/>
      <c r="GYB341" s="1182"/>
      <c r="GYC341" s="1182"/>
      <c r="GYD341" s="1182"/>
      <c r="GYE341" s="1177"/>
      <c r="GYF341" s="1182"/>
      <c r="GYG341" s="1182"/>
      <c r="GYH341" s="1182"/>
      <c r="GYI341" s="1182"/>
      <c r="GYJ341" s="1182"/>
      <c r="GYK341" s="1182"/>
      <c r="GYL341" s="1182"/>
      <c r="GYM341" s="1182"/>
      <c r="GYN341" s="1182"/>
      <c r="GYO341" s="1182"/>
      <c r="GYP341" s="1182"/>
      <c r="GYQ341" s="1182"/>
      <c r="GYR341" s="1182"/>
      <c r="GYS341" s="1182"/>
      <c r="GYT341" s="1177"/>
      <c r="GYU341" s="1182"/>
      <c r="GYV341" s="1182"/>
      <c r="GYW341" s="1182"/>
      <c r="GYX341" s="1182"/>
      <c r="GYY341" s="1182"/>
      <c r="GYZ341" s="1182"/>
      <c r="GZA341" s="1182"/>
      <c r="GZB341" s="1182"/>
      <c r="GZC341" s="1182"/>
      <c r="GZD341" s="1182"/>
      <c r="GZE341" s="1182"/>
      <c r="GZF341" s="1182"/>
      <c r="GZG341" s="1182"/>
      <c r="GZH341" s="1182"/>
      <c r="GZI341" s="1177"/>
      <c r="GZJ341" s="1182"/>
      <c r="GZK341" s="1182"/>
      <c r="GZL341" s="1182"/>
      <c r="GZM341" s="1182"/>
      <c r="GZN341" s="1182"/>
      <c r="GZO341" s="1182"/>
      <c r="GZP341" s="1182"/>
      <c r="GZQ341" s="1182"/>
      <c r="GZR341" s="1182"/>
      <c r="GZS341" s="1182"/>
      <c r="GZT341" s="1182"/>
      <c r="GZU341" s="1182"/>
      <c r="GZV341" s="1182"/>
      <c r="GZW341" s="1182"/>
      <c r="GZX341" s="1177"/>
      <c r="GZY341" s="1182"/>
      <c r="GZZ341" s="1182"/>
      <c r="HAA341" s="1182"/>
      <c r="HAB341" s="1182"/>
      <c r="HAC341" s="1182"/>
      <c r="HAD341" s="1182"/>
      <c r="HAE341" s="1182"/>
      <c r="HAF341" s="1182"/>
      <c r="HAG341" s="1182"/>
      <c r="HAH341" s="1182"/>
      <c r="HAI341" s="1182"/>
      <c r="HAJ341" s="1182"/>
      <c r="HAK341" s="1182"/>
      <c r="HAL341" s="1182"/>
      <c r="HAM341" s="1177"/>
      <c r="HAN341" s="1182"/>
      <c r="HAO341" s="1182"/>
      <c r="HAP341" s="1182"/>
      <c r="HAQ341" s="1182"/>
      <c r="HAR341" s="1182"/>
      <c r="HAS341" s="1182"/>
      <c r="HAT341" s="1182"/>
      <c r="HAU341" s="1182"/>
      <c r="HAV341" s="1182"/>
      <c r="HAW341" s="1182"/>
      <c r="HAX341" s="1182"/>
      <c r="HAY341" s="1182"/>
      <c r="HAZ341" s="1182"/>
      <c r="HBA341" s="1182"/>
      <c r="HBB341" s="1177"/>
      <c r="HBC341" s="1182"/>
      <c r="HBD341" s="1182"/>
      <c r="HBE341" s="1182"/>
      <c r="HBF341" s="1182"/>
      <c r="HBG341" s="1182"/>
      <c r="HBH341" s="1182"/>
      <c r="HBI341" s="1182"/>
      <c r="HBJ341" s="1182"/>
      <c r="HBK341" s="1182"/>
      <c r="HBL341" s="1182"/>
      <c r="HBM341" s="1182"/>
      <c r="HBN341" s="1182"/>
      <c r="HBO341" s="1182"/>
      <c r="HBP341" s="1182"/>
      <c r="HBQ341" s="1177"/>
      <c r="HBR341" s="1182"/>
      <c r="HBS341" s="1182"/>
      <c r="HBT341" s="1182"/>
      <c r="HBU341" s="1182"/>
      <c r="HBV341" s="1182"/>
      <c r="HBW341" s="1182"/>
      <c r="HBX341" s="1182"/>
      <c r="HBY341" s="1182"/>
      <c r="HBZ341" s="1182"/>
      <c r="HCA341" s="1182"/>
      <c r="HCB341" s="1182"/>
      <c r="HCC341" s="1182"/>
      <c r="HCD341" s="1182"/>
      <c r="HCE341" s="1182"/>
      <c r="HCF341" s="1177"/>
      <c r="HCG341" s="1182"/>
      <c r="HCH341" s="1182"/>
      <c r="HCI341" s="1182"/>
      <c r="HCJ341" s="1182"/>
      <c r="HCK341" s="1182"/>
      <c r="HCL341" s="1182"/>
      <c r="HCM341" s="1182"/>
      <c r="HCN341" s="1182"/>
      <c r="HCO341" s="1182"/>
      <c r="HCP341" s="1182"/>
      <c r="HCQ341" s="1182"/>
      <c r="HCR341" s="1182"/>
      <c r="HCS341" s="1182"/>
      <c r="HCT341" s="1182"/>
      <c r="HCU341" s="1177"/>
      <c r="HCV341" s="1182"/>
      <c r="HCW341" s="1182"/>
      <c r="HCX341" s="1182"/>
      <c r="HCY341" s="1182"/>
      <c r="HCZ341" s="1182"/>
      <c r="HDA341" s="1182"/>
      <c r="HDB341" s="1182"/>
      <c r="HDC341" s="1182"/>
      <c r="HDD341" s="1182"/>
      <c r="HDE341" s="1182"/>
      <c r="HDF341" s="1182"/>
      <c r="HDG341" s="1182"/>
      <c r="HDH341" s="1182"/>
      <c r="HDI341" s="1182"/>
      <c r="HDJ341" s="1177"/>
      <c r="HDK341" s="1182"/>
      <c r="HDL341" s="1182"/>
      <c r="HDM341" s="1182"/>
      <c r="HDN341" s="1182"/>
      <c r="HDO341" s="1182"/>
      <c r="HDP341" s="1182"/>
      <c r="HDQ341" s="1182"/>
      <c r="HDR341" s="1182"/>
      <c r="HDS341" s="1182"/>
      <c r="HDT341" s="1182"/>
      <c r="HDU341" s="1182"/>
      <c r="HDV341" s="1182"/>
      <c r="HDW341" s="1182"/>
      <c r="HDX341" s="1182"/>
      <c r="HDY341" s="1177"/>
      <c r="HDZ341" s="1182"/>
      <c r="HEA341" s="1182"/>
      <c r="HEB341" s="1182"/>
      <c r="HEC341" s="1182"/>
      <c r="HED341" s="1182"/>
      <c r="HEE341" s="1182"/>
      <c r="HEF341" s="1182"/>
      <c r="HEG341" s="1182"/>
      <c r="HEH341" s="1182"/>
      <c r="HEI341" s="1182"/>
      <c r="HEJ341" s="1182"/>
      <c r="HEK341" s="1182"/>
      <c r="HEL341" s="1182"/>
      <c r="HEM341" s="1182"/>
      <c r="HEN341" s="1177"/>
      <c r="HEO341" s="1182"/>
      <c r="HEP341" s="1182"/>
      <c r="HEQ341" s="1182"/>
      <c r="HER341" s="1182"/>
      <c r="HES341" s="1182"/>
      <c r="HET341" s="1182"/>
      <c r="HEU341" s="1182"/>
      <c r="HEV341" s="1182"/>
      <c r="HEW341" s="1182"/>
      <c r="HEX341" s="1182"/>
      <c r="HEY341" s="1182"/>
      <c r="HEZ341" s="1182"/>
      <c r="HFA341" s="1182"/>
      <c r="HFB341" s="1182"/>
      <c r="HFC341" s="1177"/>
      <c r="HFD341" s="1182"/>
      <c r="HFE341" s="1182"/>
      <c r="HFF341" s="1182"/>
      <c r="HFG341" s="1182"/>
      <c r="HFH341" s="1182"/>
      <c r="HFI341" s="1182"/>
      <c r="HFJ341" s="1182"/>
      <c r="HFK341" s="1182"/>
      <c r="HFL341" s="1182"/>
      <c r="HFM341" s="1182"/>
      <c r="HFN341" s="1182"/>
      <c r="HFO341" s="1182"/>
      <c r="HFP341" s="1182"/>
      <c r="HFQ341" s="1182"/>
      <c r="HFR341" s="1177"/>
      <c r="HFS341" s="1182"/>
      <c r="HFT341" s="1182"/>
      <c r="HFU341" s="1182"/>
      <c r="HFV341" s="1182"/>
      <c r="HFW341" s="1182"/>
      <c r="HFX341" s="1182"/>
      <c r="HFY341" s="1182"/>
      <c r="HFZ341" s="1182"/>
      <c r="HGA341" s="1182"/>
      <c r="HGB341" s="1182"/>
      <c r="HGC341" s="1182"/>
      <c r="HGD341" s="1182"/>
      <c r="HGE341" s="1182"/>
      <c r="HGF341" s="1182"/>
      <c r="HGG341" s="1177"/>
      <c r="HGH341" s="1182"/>
      <c r="HGI341" s="1182"/>
      <c r="HGJ341" s="1182"/>
      <c r="HGK341" s="1182"/>
      <c r="HGL341" s="1182"/>
      <c r="HGM341" s="1182"/>
      <c r="HGN341" s="1182"/>
      <c r="HGO341" s="1182"/>
      <c r="HGP341" s="1182"/>
      <c r="HGQ341" s="1182"/>
      <c r="HGR341" s="1182"/>
      <c r="HGS341" s="1182"/>
      <c r="HGT341" s="1182"/>
      <c r="HGU341" s="1182"/>
      <c r="HGV341" s="1177"/>
      <c r="HGW341" s="1182"/>
      <c r="HGX341" s="1182"/>
      <c r="HGY341" s="1182"/>
      <c r="HGZ341" s="1182"/>
      <c r="HHA341" s="1182"/>
      <c r="HHB341" s="1182"/>
      <c r="HHC341" s="1182"/>
      <c r="HHD341" s="1182"/>
      <c r="HHE341" s="1182"/>
      <c r="HHF341" s="1182"/>
      <c r="HHG341" s="1182"/>
      <c r="HHH341" s="1182"/>
      <c r="HHI341" s="1182"/>
      <c r="HHJ341" s="1182"/>
      <c r="HHK341" s="1177"/>
      <c r="HHL341" s="1182"/>
      <c r="HHM341" s="1182"/>
      <c r="HHN341" s="1182"/>
      <c r="HHO341" s="1182"/>
      <c r="HHP341" s="1182"/>
      <c r="HHQ341" s="1182"/>
      <c r="HHR341" s="1182"/>
      <c r="HHS341" s="1182"/>
      <c r="HHT341" s="1182"/>
      <c r="HHU341" s="1182"/>
      <c r="HHV341" s="1182"/>
      <c r="HHW341" s="1182"/>
      <c r="HHX341" s="1182"/>
      <c r="HHY341" s="1182"/>
      <c r="HHZ341" s="1177"/>
      <c r="HIA341" s="1182"/>
      <c r="HIB341" s="1182"/>
      <c r="HIC341" s="1182"/>
      <c r="HID341" s="1182"/>
      <c r="HIE341" s="1182"/>
      <c r="HIF341" s="1182"/>
      <c r="HIG341" s="1182"/>
      <c r="HIH341" s="1182"/>
      <c r="HII341" s="1182"/>
      <c r="HIJ341" s="1182"/>
      <c r="HIK341" s="1182"/>
      <c r="HIL341" s="1182"/>
      <c r="HIM341" s="1182"/>
      <c r="HIN341" s="1182"/>
      <c r="HIO341" s="1177"/>
      <c r="HIP341" s="1182"/>
      <c r="HIQ341" s="1182"/>
      <c r="HIR341" s="1182"/>
      <c r="HIS341" s="1182"/>
      <c r="HIT341" s="1182"/>
      <c r="HIU341" s="1182"/>
      <c r="HIV341" s="1182"/>
      <c r="HIW341" s="1182"/>
      <c r="HIX341" s="1182"/>
      <c r="HIY341" s="1182"/>
      <c r="HIZ341" s="1182"/>
      <c r="HJA341" s="1182"/>
      <c r="HJB341" s="1182"/>
      <c r="HJC341" s="1182"/>
      <c r="HJD341" s="1177"/>
      <c r="HJE341" s="1182"/>
      <c r="HJF341" s="1182"/>
      <c r="HJG341" s="1182"/>
      <c r="HJH341" s="1182"/>
      <c r="HJI341" s="1182"/>
      <c r="HJJ341" s="1182"/>
      <c r="HJK341" s="1182"/>
      <c r="HJL341" s="1182"/>
      <c r="HJM341" s="1182"/>
      <c r="HJN341" s="1182"/>
      <c r="HJO341" s="1182"/>
      <c r="HJP341" s="1182"/>
      <c r="HJQ341" s="1182"/>
      <c r="HJR341" s="1182"/>
      <c r="HJS341" s="1177"/>
      <c r="HJT341" s="1182"/>
      <c r="HJU341" s="1182"/>
      <c r="HJV341" s="1182"/>
      <c r="HJW341" s="1182"/>
      <c r="HJX341" s="1182"/>
      <c r="HJY341" s="1182"/>
      <c r="HJZ341" s="1182"/>
      <c r="HKA341" s="1182"/>
      <c r="HKB341" s="1182"/>
      <c r="HKC341" s="1182"/>
      <c r="HKD341" s="1182"/>
      <c r="HKE341" s="1182"/>
      <c r="HKF341" s="1182"/>
      <c r="HKG341" s="1182"/>
      <c r="HKH341" s="1177"/>
      <c r="HKI341" s="1182"/>
      <c r="HKJ341" s="1182"/>
      <c r="HKK341" s="1182"/>
      <c r="HKL341" s="1182"/>
      <c r="HKM341" s="1182"/>
      <c r="HKN341" s="1182"/>
      <c r="HKO341" s="1182"/>
      <c r="HKP341" s="1182"/>
      <c r="HKQ341" s="1182"/>
      <c r="HKR341" s="1182"/>
      <c r="HKS341" s="1182"/>
      <c r="HKT341" s="1182"/>
      <c r="HKU341" s="1182"/>
      <c r="HKV341" s="1182"/>
      <c r="HKW341" s="1177"/>
      <c r="HKX341" s="1182"/>
      <c r="HKY341" s="1182"/>
      <c r="HKZ341" s="1182"/>
      <c r="HLA341" s="1182"/>
      <c r="HLB341" s="1182"/>
      <c r="HLC341" s="1182"/>
      <c r="HLD341" s="1182"/>
      <c r="HLE341" s="1182"/>
      <c r="HLF341" s="1182"/>
      <c r="HLG341" s="1182"/>
      <c r="HLH341" s="1182"/>
      <c r="HLI341" s="1182"/>
      <c r="HLJ341" s="1182"/>
      <c r="HLK341" s="1182"/>
      <c r="HLL341" s="1177"/>
      <c r="HLM341" s="1182"/>
      <c r="HLN341" s="1182"/>
      <c r="HLO341" s="1182"/>
      <c r="HLP341" s="1182"/>
      <c r="HLQ341" s="1182"/>
      <c r="HLR341" s="1182"/>
      <c r="HLS341" s="1182"/>
      <c r="HLT341" s="1182"/>
      <c r="HLU341" s="1182"/>
      <c r="HLV341" s="1182"/>
      <c r="HLW341" s="1182"/>
      <c r="HLX341" s="1182"/>
      <c r="HLY341" s="1182"/>
      <c r="HLZ341" s="1182"/>
      <c r="HMA341" s="1177"/>
      <c r="HMB341" s="1182"/>
      <c r="HMC341" s="1182"/>
      <c r="HMD341" s="1182"/>
      <c r="HME341" s="1182"/>
      <c r="HMF341" s="1182"/>
      <c r="HMG341" s="1182"/>
      <c r="HMH341" s="1182"/>
      <c r="HMI341" s="1182"/>
      <c r="HMJ341" s="1182"/>
      <c r="HMK341" s="1182"/>
      <c r="HML341" s="1182"/>
      <c r="HMM341" s="1182"/>
      <c r="HMN341" s="1182"/>
      <c r="HMO341" s="1182"/>
      <c r="HMP341" s="1177"/>
      <c r="HMQ341" s="1182"/>
      <c r="HMR341" s="1182"/>
      <c r="HMS341" s="1182"/>
      <c r="HMT341" s="1182"/>
      <c r="HMU341" s="1182"/>
      <c r="HMV341" s="1182"/>
      <c r="HMW341" s="1182"/>
      <c r="HMX341" s="1182"/>
      <c r="HMY341" s="1182"/>
      <c r="HMZ341" s="1182"/>
      <c r="HNA341" s="1182"/>
      <c r="HNB341" s="1182"/>
      <c r="HNC341" s="1182"/>
      <c r="HND341" s="1182"/>
      <c r="HNE341" s="1177"/>
      <c r="HNF341" s="1182"/>
      <c r="HNG341" s="1182"/>
      <c r="HNH341" s="1182"/>
      <c r="HNI341" s="1182"/>
      <c r="HNJ341" s="1182"/>
      <c r="HNK341" s="1182"/>
      <c r="HNL341" s="1182"/>
      <c r="HNM341" s="1182"/>
      <c r="HNN341" s="1182"/>
      <c r="HNO341" s="1182"/>
      <c r="HNP341" s="1182"/>
      <c r="HNQ341" s="1182"/>
      <c r="HNR341" s="1182"/>
      <c r="HNS341" s="1182"/>
      <c r="HNT341" s="1177"/>
      <c r="HNU341" s="1182"/>
      <c r="HNV341" s="1182"/>
      <c r="HNW341" s="1182"/>
      <c r="HNX341" s="1182"/>
      <c r="HNY341" s="1182"/>
      <c r="HNZ341" s="1182"/>
      <c r="HOA341" s="1182"/>
      <c r="HOB341" s="1182"/>
      <c r="HOC341" s="1182"/>
      <c r="HOD341" s="1182"/>
      <c r="HOE341" s="1182"/>
      <c r="HOF341" s="1182"/>
      <c r="HOG341" s="1182"/>
      <c r="HOH341" s="1182"/>
      <c r="HOI341" s="1177"/>
      <c r="HOJ341" s="1182"/>
      <c r="HOK341" s="1182"/>
      <c r="HOL341" s="1182"/>
      <c r="HOM341" s="1182"/>
      <c r="HON341" s="1182"/>
      <c r="HOO341" s="1182"/>
      <c r="HOP341" s="1182"/>
      <c r="HOQ341" s="1182"/>
      <c r="HOR341" s="1182"/>
      <c r="HOS341" s="1182"/>
      <c r="HOT341" s="1182"/>
      <c r="HOU341" s="1182"/>
      <c r="HOV341" s="1182"/>
      <c r="HOW341" s="1182"/>
      <c r="HOX341" s="1177"/>
      <c r="HOY341" s="1182"/>
      <c r="HOZ341" s="1182"/>
      <c r="HPA341" s="1182"/>
      <c r="HPB341" s="1182"/>
      <c r="HPC341" s="1182"/>
      <c r="HPD341" s="1182"/>
      <c r="HPE341" s="1182"/>
      <c r="HPF341" s="1182"/>
      <c r="HPG341" s="1182"/>
      <c r="HPH341" s="1182"/>
      <c r="HPI341" s="1182"/>
      <c r="HPJ341" s="1182"/>
      <c r="HPK341" s="1182"/>
      <c r="HPL341" s="1182"/>
      <c r="HPM341" s="1177"/>
      <c r="HPN341" s="1182"/>
      <c r="HPO341" s="1182"/>
      <c r="HPP341" s="1182"/>
      <c r="HPQ341" s="1182"/>
      <c r="HPR341" s="1182"/>
      <c r="HPS341" s="1182"/>
      <c r="HPT341" s="1182"/>
      <c r="HPU341" s="1182"/>
      <c r="HPV341" s="1182"/>
      <c r="HPW341" s="1182"/>
      <c r="HPX341" s="1182"/>
      <c r="HPY341" s="1182"/>
      <c r="HPZ341" s="1182"/>
      <c r="HQA341" s="1182"/>
      <c r="HQB341" s="1177"/>
      <c r="HQC341" s="1182"/>
      <c r="HQD341" s="1182"/>
      <c r="HQE341" s="1182"/>
      <c r="HQF341" s="1182"/>
      <c r="HQG341" s="1182"/>
      <c r="HQH341" s="1182"/>
      <c r="HQI341" s="1182"/>
      <c r="HQJ341" s="1182"/>
      <c r="HQK341" s="1182"/>
      <c r="HQL341" s="1182"/>
      <c r="HQM341" s="1182"/>
      <c r="HQN341" s="1182"/>
      <c r="HQO341" s="1182"/>
      <c r="HQP341" s="1182"/>
      <c r="HQQ341" s="1177"/>
      <c r="HQR341" s="1182"/>
      <c r="HQS341" s="1182"/>
      <c r="HQT341" s="1182"/>
      <c r="HQU341" s="1182"/>
      <c r="HQV341" s="1182"/>
      <c r="HQW341" s="1182"/>
      <c r="HQX341" s="1182"/>
      <c r="HQY341" s="1182"/>
      <c r="HQZ341" s="1182"/>
      <c r="HRA341" s="1182"/>
      <c r="HRB341" s="1182"/>
      <c r="HRC341" s="1182"/>
      <c r="HRD341" s="1182"/>
      <c r="HRE341" s="1182"/>
      <c r="HRF341" s="1177"/>
      <c r="HRG341" s="1182"/>
      <c r="HRH341" s="1182"/>
      <c r="HRI341" s="1182"/>
      <c r="HRJ341" s="1182"/>
      <c r="HRK341" s="1182"/>
      <c r="HRL341" s="1182"/>
      <c r="HRM341" s="1182"/>
      <c r="HRN341" s="1182"/>
      <c r="HRO341" s="1182"/>
      <c r="HRP341" s="1182"/>
      <c r="HRQ341" s="1182"/>
      <c r="HRR341" s="1182"/>
      <c r="HRS341" s="1182"/>
      <c r="HRT341" s="1182"/>
      <c r="HRU341" s="1177"/>
      <c r="HRV341" s="1182"/>
      <c r="HRW341" s="1182"/>
      <c r="HRX341" s="1182"/>
      <c r="HRY341" s="1182"/>
      <c r="HRZ341" s="1182"/>
      <c r="HSA341" s="1182"/>
      <c r="HSB341" s="1182"/>
      <c r="HSC341" s="1182"/>
      <c r="HSD341" s="1182"/>
      <c r="HSE341" s="1182"/>
      <c r="HSF341" s="1182"/>
      <c r="HSG341" s="1182"/>
      <c r="HSH341" s="1182"/>
      <c r="HSI341" s="1182"/>
      <c r="HSJ341" s="1177"/>
      <c r="HSK341" s="1182"/>
      <c r="HSL341" s="1182"/>
      <c r="HSM341" s="1182"/>
      <c r="HSN341" s="1182"/>
      <c r="HSO341" s="1182"/>
      <c r="HSP341" s="1182"/>
      <c r="HSQ341" s="1182"/>
      <c r="HSR341" s="1182"/>
      <c r="HSS341" s="1182"/>
      <c r="HST341" s="1182"/>
      <c r="HSU341" s="1182"/>
      <c r="HSV341" s="1182"/>
      <c r="HSW341" s="1182"/>
      <c r="HSX341" s="1182"/>
      <c r="HSY341" s="1177"/>
      <c r="HSZ341" s="1182"/>
      <c r="HTA341" s="1182"/>
      <c r="HTB341" s="1182"/>
      <c r="HTC341" s="1182"/>
      <c r="HTD341" s="1182"/>
      <c r="HTE341" s="1182"/>
      <c r="HTF341" s="1182"/>
      <c r="HTG341" s="1182"/>
      <c r="HTH341" s="1182"/>
      <c r="HTI341" s="1182"/>
      <c r="HTJ341" s="1182"/>
      <c r="HTK341" s="1182"/>
      <c r="HTL341" s="1182"/>
      <c r="HTM341" s="1182"/>
      <c r="HTN341" s="1177"/>
      <c r="HTO341" s="1182"/>
      <c r="HTP341" s="1182"/>
      <c r="HTQ341" s="1182"/>
      <c r="HTR341" s="1182"/>
      <c r="HTS341" s="1182"/>
      <c r="HTT341" s="1182"/>
      <c r="HTU341" s="1182"/>
      <c r="HTV341" s="1182"/>
      <c r="HTW341" s="1182"/>
      <c r="HTX341" s="1182"/>
      <c r="HTY341" s="1182"/>
      <c r="HTZ341" s="1182"/>
      <c r="HUA341" s="1182"/>
      <c r="HUB341" s="1182"/>
      <c r="HUC341" s="1177"/>
      <c r="HUD341" s="1182"/>
      <c r="HUE341" s="1182"/>
      <c r="HUF341" s="1182"/>
      <c r="HUG341" s="1182"/>
      <c r="HUH341" s="1182"/>
      <c r="HUI341" s="1182"/>
      <c r="HUJ341" s="1182"/>
      <c r="HUK341" s="1182"/>
      <c r="HUL341" s="1182"/>
      <c r="HUM341" s="1182"/>
      <c r="HUN341" s="1182"/>
      <c r="HUO341" s="1182"/>
      <c r="HUP341" s="1182"/>
      <c r="HUQ341" s="1182"/>
      <c r="HUR341" s="1177"/>
      <c r="HUS341" s="1182"/>
      <c r="HUT341" s="1182"/>
      <c r="HUU341" s="1182"/>
      <c r="HUV341" s="1182"/>
      <c r="HUW341" s="1182"/>
      <c r="HUX341" s="1182"/>
      <c r="HUY341" s="1182"/>
      <c r="HUZ341" s="1182"/>
      <c r="HVA341" s="1182"/>
      <c r="HVB341" s="1182"/>
      <c r="HVC341" s="1182"/>
      <c r="HVD341" s="1182"/>
      <c r="HVE341" s="1182"/>
      <c r="HVF341" s="1182"/>
      <c r="HVG341" s="1177"/>
      <c r="HVH341" s="1182"/>
      <c r="HVI341" s="1182"/>
      <c r="HVJ341" s="1182"/>
      <c r="HVK341" s="1182"/>
      <c r="HVL341" s="1182"/>
      <c r="HVM341" s="1182"/>
      <c r="HVN341" s="1182"/>
      <c r="HVO341" s="1182"/>
      <c r="HVP341" s="1182"/>
      <c r="HVQ341" s="1182"/>
      <c r="HVR341" s="1182"/>
      <c r="HVS341" s="1182"/>
      <c r="HVT341" s="1182"/>
      <c r="HVU341" s="1182"/>
      <c r="HVV341" s="1177"/>
      <c r="HVW341" s="1182"/>
      <c r="HVX341" s="1182"/>
      <c r="HVY341" s="1182"/>
      <c r="HVZ341" s="1182"/>
      <c r="HWA341" s="1182"/>
      <c r="HWB341" s="1182"/>
      <c r="HWC341" s="1182"/>
      <c r="HWD341" s="1182"/>
      <c r="HWE341" s="1182"/>
      <c r="HWF341" s="1182"/>
      <c r="HWG341" s="1182"/>
      <c r="HWH341" s="1182"/>
      <c r="HWI341" s="1182"/>
      <c r="HWJ341" s="1182"/>
      <c r="HWK341" s="1177"/>
      <c r="HWL341" s="1182"/>
      <c r="HWM341" s="1182"/>
      <c r="HWN341" s="1182"/>
      <c r="HWO341" s="1182"/>
      <c r="HWP341" s="1182"/>
      <c r="HWQ341" s="1182"/>
      <c r="HWR341" s="1182"/>
      <c r="HWS341" s="1182"/>
      <c r="HWT341" s="1182"/>
      <c r="HWU341" s="1182"/>
      <c r="HWV341" s="1182"/>
      <c r="HWW341" s="1182"/>
      <c r="HWX341" s="1182"/>
      <c r="HWY341" s="1182"/>
      <c r="HWZ341" s="1177"/>
      <c r="HXA341" s="1182"/>
      <c r="HXB341" s="1182"/>
      <c r="HXC341" s="1182"/>
      <c r="HXD341" s="1182"/>
      <c r="HXE341" s="1182"/>
      <c r="HXF341" s="1182"/>
      <c r="HXG341" s="1182"/>
      <c r="HXH341" s="1182"/>
      <c r="HXI341" s="1182"/>
      <c r="HXJ341" s="1182"/>
      <c r="HXK341" s="1182"/>
      <c r="HXL341" s="1182"/>
      <c r="HXM341" s="1182"/>
      <c r="HXN341" s="1182"/>
      <c r="HXO341" s="1177"/>
      <c r="HXP341" s="1182"/>
      <c r="HXQ341" s="1182"/>
      <c r="HXR341" s="1182"/>
      <c r="HXS341" s="1182"/>
      <c r="HXT341" s="1182"/>
      <c r="HXU341" s="1182"/>
      <c r="HXV341" s="1182"/>
      <c r="HXW341" s="1182"/>
      <c r="HXX341" s="1182"/>
      <c r="HXY341" s="1182"/>
      <c r="HXZ341" s="1182"/>
      <c r="HYA341" s="1182"/>
      <c r="HYB341" s="1182"/>
      <c r="HYC341" s="1182"/>
      <c r="HYD341" s="1177"/>
      <c r="HYE341" s="1182"/>
      <c r="HYF341" s="1182"/>
      <c r="HYG341" s="1182"/>
      <c r="HYH341" s="1182"/>
      <c r="HYI341" s="1182"/>
      <c r="HYJ341" s="1182"/>
      <c r="HYK341" s="1182"/>
      <c r="HYL341" s="1182"/>
      <c r="HYM341" s="1182"/>
      <c r="HYN341" s="1182"/>
      <c r="HYO341" s="1182"/>
      <c r="HYP341" s="1182"/>
      <c r="HYQ341" s="1182"/>
      <c r="HYR341" s="1182"/>
      <c r="HYS341" s="1177"/>
      <c r="HYT341" s="1182"/>
      <c r="HYU341" s="1182"/>
      <c r="HYV341" s="1182"/>
      <c r="HYW341" s="1182"/>
      <c r="HYX341" s="1182"/>
      <c r="HYY341" s="1182"/>
      <c r="HYZ341" s="1182"/>
      <c r="HZA341" s="1182"/>
      <c r="HZB341" s="1182"/>
      <c r="HZC341" s="1182"/>
      <c r="HZD341" s="1182"/>
      <c r="HZE341" s="1182"/>
      <c r="HZF341" s="1182"/>
      <c r="HZG341" s="1182"/>
      <c r="HZH341" s="1177"/>
      <c r="HZI341" s="1182"/>
      <c r="HZJ341" s="1182"/>
      <c r="HZK341" s="1182"/>
      <c r="HZL341" s="1182"/>
      <c r="HZM341" s="1182"/>
      <c r="HZN341" s="1182"/>
      <c r="HZO341" s="1182"/>
      <c r="HZP341" s="1182"/>
      <c r="HZQ341" s="1182"/>
      <c r="HZR341" s="1182"/>
      <c r="HZS341" s="1182"/>
      <c r="HZT341" s="1182"/>
      <c r="HZU341" s="1182"/>
      <c r="HZV341" s="1182"/>
      <c r="HZW341" s="1177"/>
      <c r="HZX341" s="1182"/>
      <c r="HZY341" s="1182"/>
      <c r="HZZ341" s="1182"/>
      <c r="IAA341" s="1182"/>
      <c r="IAB341" s="1182"/>
      <c r="IAC341" s="1182"/>
      <c r="IAD341" s="1182"/>
      <c r="IAE341" s="1182"/>
      <c r="IAF341" s="1182"/>
      <c r="IAG341" s="1182"/>
      <c r="IAH341" s="1182"/>
      <c r="IAI341" s="1182"/>
      <c r="IAJ341" s="1182"/>
      <c r="IAK341" s="1182"/>
      <c r="IAL341" s="1177"/>
      <c r="IAM341" s="1182"/>
      <c r="IAN341" s="1182"/>
      <c r="IAO341" s="1182"/>
      <c r="IAP341" s="1182"/>
      <c r="IAQ341" s="1182"/>
      <c r="IAR341" s="1182"/>
      <c r="IAS341" s="1182"/>
      <c r="IAT341" s="1182"/>
      <c r="IAU341" s="1182"/>
      <c r="IAV341" s="1182"/>
      <c r="IAW341" s="1182"/>
      <c r="IAX341" s="1182"/>
      <c r="IAY341" s="1182"/>
      <c r="IAZ341" s="1182"/>
      <c r="IBA341" s="1177"/>
      <c r="IBB341" s="1182"/>
      <c r="IBC341" s="1182"/>
      <c r="IBD341" s="1182"/>
      <c r="IBE341" s="1182"/>
      <c r="IBF341" s="1182"/>
      <c r="IBG341" s="1182"/>
      <c r="IBH341" s="1182"/>
      <c r="IBI341" s="1182"/>
      <c r="IBJ341" s="1182"/>
      <c r="IBK341" s="1182"/>
      <c r="IBL341" s="1182"/>
      <c r="IBM341" s="1182"/>
      <c r="IBN341" s="1182"/>
      <c r="IBO341" s="1182"/>
      <c r="IBP341" s="1177"/>
      <c r="IBQ341" s="1182"/>
      <c r="IBR341" s="1182"/>
      <c r="IBS341" s="1182"/>
      <c r="IBT341" s="1182"/>
      <c r="IBU341" s="1182"/>
      <c r="IBV341" s="1182"/>
      <c r="IBW341" s="1182"/>
      <c r="IBX341" s="1182"/>
      <c r="IBY341" s="1182"/>
      <c r="IBZ341" s="1182"/>
      <c r="ICA341" s="1182"/>
      <c r="ICB341" s="1182"/>
      <c r="ICC341" s="1182"/>
      <c r="ICD341" s="1182"/>
      <c r="ICE341" s="1177"/>
      <c r="ICF341" s="1182"/>
      <c r="ICG341" s="1182"/>
      <c r="ICH341" s="1182"/>
      <c r="ICI341" s="1182"/>
      <c r="ICJ341" s="1182"/>
      <c r="ICK341" s="1182"/>
      <c r="ICL341" s="1182"/>
      <c r="ICM341" s="1182"/>
      <c r="ICN341" s="1182"/>
      <c r="ICO341" s="1182"/>
      <c r="ICP341" s="1182"/>
      <c r="ICQ341" s="1182"/>
      <c r="ICR341" s="1182"/>
      <c r="ICS341" s="1182"/>
      <c r="ICT341" s="1177"/>
      <c r="ICU341" s="1182"/>
      <c r="ICV341" s="1182"/>
      <c r="ICW341" s="1182"/>
      <c r="ICX341" s="1182"/>
      <c r="ICY341" s="1182"/>
      <c r="ICZ341" s="1182"/>
      <c r="IDA341" s="1182"/>
      <c r="IDB341" s="1182"/>
      <c r="IDC341" s="1182"/>
      <c r="IDD341" s="1182"/>
      <c r="IDE341" s="1182"/>
      <c r="IDF341" s="1182"/>
      <c r="IDG341" s="1182"/>
      <c r="IDH341" s="1182"/>
      <c r="IDI341" s="1177"/>
      <c r="IDJ341" s="1182"/>
      <c r="IDK341" s="1182"/>
      <c r="IDL341" s="1182"/>
      <c r="IDM341" s="1182"/>
      <c r="IDN341" s="1182"/>
      <c r="IDO341" s="1182"/>
      <c r="IDP341" s="1182"/>
      <c r="IDQ341" s="1182"/>
      <c r="IDR341" s="1182"/>
      <c r="IDS341" s="1182"/>
      <c r="IDT341" s="1182"/>
      <c r="IDU341" s="1182"/>
      <c r="IDV341" s="1182"/>
      <c r="IDW341" s="1182"/>
      <c r="IDX341" s="1177"/>
      <c r="IDY341" s="1182"/>
      <c r="IDZ341" s="1182"/>
      <c r="IEA341" s="1182"/>
      <c r="IEB341" s="1182"/>
      <c r="IEC341" s="1182"/>
      <c r="IED341" s="1182"/>
      <c r="IEE341" s="1182"/>
      <c r="IEF341" s="1182"/>
      <c r="IEG341" s="1182"/>
      <c r="IEH341" s="1182"/>
      <c r="IEI341" s="1182"/>
      <c r="IEJ341" s="1182"/>
      <c r="IEK341" s="1182"/>
      <c r="IEL341" s="1182"/>
      <c r="IEM341" s="1177"/>
      <c r="IEN341" s="1182"/>
      <c r="IEO341" s="1182"/>
      <c r="IEP341" s="1182"/>
      <c r="IEQ341" s="1182"/>
      <c r="IER341" s="1182"/>
      <c r="IES341" s="1182"/>
      <c r="IET341" s="1182"/>
      <c r="IEU341" s="1182"/>
      <c r="IEV341" s="1182"/>
      <c r="IEW341" s="1182"/>
      <c r="IEX341" s="1182"/>
      <c r="IEY341" s="1182"/>
      <c r="IEZ341" s="1182"/>
      <c r="IFA341" s="1182"/>
      <c r="IFB341" s="1177"/>
      <c r="IFC341" s="1182"/>
      <c r="IFD341" s="1182"/>
      <c r="IFE341" s="1182"/>
      <c r="IFF341" s="1182"/>
      <c r="IFG341" s="1182"/>
      <c r="IFH341" s="1182"/>
      <c r="IFI341" s="1182"/>
      <c r="IFJ341" s="1182"/>
      <c r="IFK341" s="1182"/>
      <c r="IFL341" s="1182"/>
      <c r="IFM341" s="1182"/>
      <c r="IFN341" s="1182"/>
      <c r="IFO341" s="1182"/>
      <c r="IFP341" s="1182"/>
      <c r="IFQ341" s="1177"/>
      <c r="IFR341" s="1182"/>
      <c r="IFS341" s="1182"/>
      <c r="IFT341" s="1182"/>
      <c r="IFU341" s="1182"/>
      <c r="IFV341" s="1182"/>
      <c r="IFW341" s="1182"/>
      <c r="IFX341" s="1182"/>
      <c r="IFY341" s="1182"/>
      <c r="IFZ341" s="1182"/>
      <c r="IGA341" s="1182"/>
      <c r="IGB341" s="1182"/>
      <c r="IGC341" s="1182"/>
      <c r="IGD341" s="1182"/>
      <c r="IGE341" s="1182"/>
      <c r="IGF341" s="1177"/>
      <c r="IGG341" s="1182"/>
      <c r="IGH341" s="1182"/>
      <c r="IGI341" s="1182"/>
      <c r="IGJ341" s="1182"/>
      <c r="IGK341" s="1182"/>
      <c r="IGL341" s="1182"/>
      <c r="IGM341" s="1182"/>
      <c r="IGN341" s="1182"/>
      <c r="IGO341" s="1182"/>
      <c r="IGP341" s="1182"/>
      <c r="IGQ341" s="1182"/>
      <c r="IGR341" s="1182"/>
      <c r="IGS341" s="1182"/>
      <c r="IGT341" s="1182"/>
      <c r="IGU341" s="1177"/>
      <c r="IGV341" s="1182"/>
      <c r="IGW341" s="1182"/>
      <c r="IGX341" s="1182"/>
      <c r="IGY341" s="1182"/>
      <c r="IGZ341" s="1182"/>
      <c r="IHA341" s="1182"/>
      <c r="IHB341" s="1182"/>
      <c r="IHC341" s="1182"/>
      <c r="IHD341" s="1182"/>
      <c r="IHE341" s="1182"/>
      <c r="IHF341" s="1182"/>
      <c r="IHG341" s="1182"/>
      <c r="IHH341" s="1182"/>
      <c r="IHI341" s="1182"/>
      <c r="IHJ341" s="1177"/>
      <c r="IHK341" s="1182"/>
      <c r="IHL341" s="1182"/>
      <c r="IHM341" s="1182"/>
      <c r="IHN341" s="1182"/>
      <c r="IHO341" s="1182"/>
      <c r="IHP341" s="1182"/>
      <c r="IHQ341" s="1182"/>
      <c r="IHR341" s="1182"/>
      <c r="IHS341" s="1182"/>
      <c r="IHT341" s="1182"/>
      <c r="IHU341" s="1182"/>
      <c r="IHV341" s="1182"/>
      <c r="IHW341" s="1182"/>
      <c r="IHX341" s="1182"/>
      <c r="IHY341" s="1177"/>
      <c r="IHZ341" s="1182"/>
      <c r="IIA341" s="1182"/>
      <c r="IIB341" s="1182"/>
      <c r="IIC341" s="1182"/>
      <c r="IID341" s="1182"/>
      <c r="IIE341" s="1182"/>
      <c r="IIF341" s="1182"/>
      <c r="IIG341" s="1182"/>
      <c r="IIH341" s="1182"/>
      <c r="III341" s="1182"/>
      <c r="IIJ341" s="1182"/>
      <c r="IIK341" s="1182"/>
      <c r="IIL341" s="1182"/>
      <c r="IIM341" s="1182"/>
      <c r="IIN341" s="1177"/>
      <c r="IIO341" s="1182"/>
      <c r="IIP341" s="1182"/>
      <c r="IIQ341" s="1182"/>
      <c r="IIR341" s="1182"/>
      <c r="IIS341" s="1182"/>
      <c r="IIT341" s="1182"/>
      <c r="IIU341" s="1182"/>
      <c r="IIV341" s="1182"/>
      <c r="IIW341" s="1182"/>
      <c r="IIX341" s="1182"/>
      <c r="IIY341" s="1182"/>
      <c r="IIZ341" s="1182"/>
      <c r="IJA341" s="1182"/>
      <c r="IJB341" s="1182"/>
      <c r="IJC341" s="1177"/>
      <c r="IJD341" s="1182"/>
      <c r="IJE341" s="1182"/>
      <c r="IJF341" s="1182"/>
      <c r="IJG341" s="1182"/>
      <c r="IJH341" s="1182"/>
      <c r="IJI341" s="1182"/>
      <c r="IJJ341" s="1182"/>
      <c r="IJK341" s="1182"/>
      <c r="IJL341" s="1182"/>
      <c r="IJM341" s="1182"/>
      <c r="IJN341" s="1182"/>
      <c r="IJO341" s="1182"/>
      <c r="IJP341" s="1182"/>
      <c r="IJQ341" s="1182"/>
      <c r="IJR341" s="1177"/>
      <c r="IJS341" s="1182"/>
      <c r="IJT341" s="1182"/>
      <c r="IJU341" s="1182"/>
      <c r="IJV341" s="1182"/>
      <c r="IJW341" s="1182"/>
      <c r="IJX341" s="1182"/>
      <c r="IJY341" s="1182"/>
      <c r="IJZ341" s="1182"/>
      <c r="IKA341" s="1182"/>
      <c r="IKB341" s="1182"/>
      <c r="IKC341" s="1182"/>
      <c r="IKD341" s="1182"/>
      <c r="IKE341" s="1182"/>
      <c r="IKF341" s="1182"/>
      <c r="IKG341" s="1177"/>
      <c r="IKH341" s="1182"/>
      <c r="IKI341" s="1182"/>
      <c r="IKJ341" s="1182"/>
      <c r="IKK341" s="1182"/>
      <c r="IKL341" s="1182"/>
      <c r="IKM341" s="1182"/>
      <c r="IKN341" s="1182"/>
      <c r="IKO341" s="1182"/>
      <c r="IKP341" s="1182"/>
      <c r="IKQ341" s="1182"/>
      <c r="IKR341" s="1182"/>
      <c r="IKS341" s="1182"/>
      <c r="IKT341" s="1182"/>
      <c r="IKU341" s="1182"/>
      <c r="IKV341" s="1177"/>
      <c r="IKW341" s="1182"/>
      <c r="IKX341" s="1182"/>
      <c r="IKY341" s="1182"/>
      <c r="IKZ341" s="1182"/>
      <c r="ILA341" s="1182"/>
      <c r="ILB341" s="1182"/>
      <c r="ILC341" s="1182"/>
      <c r="ILD341" s="1182"/>
      <c r="ILE341" s="1182"/>
      <c r="ILF341" s="1182"/>
      <c r="ILG341" s="1182"/>
      <c r="ILH341" s="1182"/>
      <c r="ILI341" s="1182"/>
      <c r="ILJ341" s="1182"/>
      <c r="ILK341" s="1177"/>
      <c r="ILL341" s="1182"/>
      <c r="ILM341" s="1182"/>
      <c r="ILN341" s="1182"/>
      <c r="ILO341" s="1182"/>
      <c r="ILP341" s="1182"/>
      <c r="ILQ341" s="1182"/>
      <c r="ILR341" s="1182"/>
      <c r="ILS341" s="1182"/>
      <c r="ILT341" s="1182"/>
      <c r="ILU341" s="1182"/>
      <c r="ILV341" s="1182"/>
      <c r="ILW341" s="1182"/>
      <c r="ILX341" s="1182"/>
      <c r="ILY341" s="1182"/>
      <c r="ILZ341" s="1177"/>
      <c r="IMA341" s="1182"/>
      <c r="IMB341" s="1182"/>
      <c r="IMC341" s="1182"/>
      <c r="IMD341" s="1182"/>
      <c r="IME341" s="1182"/>
      <c r="IMF341" s="1182"/>
      <c r="IMG341" s="1182"/>
      <c r="IMH341" s="1182"/>
      <c r="IMI341" s="1182"/>
      <c r="IMJ341" s="1182"/>
      <c r="IMK341" s="1182"/>
      <c r="IML341" s="1182"/>
      <c r="IMM341" s="1182"/>
      <c r="IMN341" s="1182"/>
      <c r="IMO341" s="1177"/>
      <c r="IMP341" s="1182"/>
      <c r="IMQ341" s="1182"/>
      <c r="IMR341" s="1182"/>
      <c r="IMS341" s="1182"/>
      <c r="IMT341" s="1182"/>
      <c r="IMU341" s="1182"/>
      <c r="IMV341" s="1182"/>
      <c r="IMW341" s="1182"/>
      <c r="IMX341" s="1182"/>
      <c r="IMY341" s="1182"/>
      <c r="IMZ341" s="1182"/>
      <c r="INA341" s="1182"/>
      <c r="INB341" s="1182"/>
      <c r="INC341" s="1182"/>
      <c r="IND341" s="1177"/>
      <c r="INE341" s="1182"/>
      <c r="INF341" s="1182"/>
      <c r="ING341" s="1182"/>
      <c r="INH341" s="1182"/>
      <c r="INI341" s="1182"/>
      <c r="INJ341" s="1182"/>
      <c r="INK341" s="1182"/>
      <c r="INL341" s="1182"/>
      <c r="INM341" s="1182"/>
      <c r="INN341" s="1182"/>
      <c r="INO341" s="1182"/>
      <c r="INP341" s="1182"/>
      <c r="INQ341" s="1182"/>
      <c r="INR341" s="1182"/>
      <c r="INS341" s="1177"/>
      <c r="INT341" s="1182"/>
      <c r="INU341" s="1182"/>
      <c r="INV341" s="1182"/>
      <c r="INW341" s="1182"/>
      <c r="INX341" s="1182"/>
      <c r="INY341" s="1182"/>
      <c r="INZ341" s="1182"/>
      <c r="IOA341" s="1182"/>
      <c r="IOB341" s="1182"/>
      <c r="IOC341" s="1182"/>
      <c r="IOD341" s="1182"/>
      <c r="IOE341" s="1182"/>
      <c r="IOF341" s="1182"/>
      <c r="IOG341" s="1182"/>
      <c r="IOH341" s="1177"/>
      <c r="IOI341" s="1182"/>
      <c r="IOJ341" s="1182"/>
      <c r="IOK341" s="1182"/>
      <c r="IOL341" s="1182"/>
      <c r="IOM341" s="1182"/>
      <c r="ION341" s="1182"/>
      <c r="IOO341" s="1182"/>
      <c r="IOP341" s="1182"/>
      <c r="IOQ341" s="1182"/>
      <c r="IOR341" s="1182"/>
      <c r="IOS341" s="1182"/>
      <c r="IOT341" s="1182"/>
      <c r="IOU341" s="1182"/>
      <c r="IOV341" s="1182"/>
      <c r="IOW341" s="1177"/>
      <c r="IOX341" s="1182"/>
      <c r="IOY341" s="1182"/>
      <c r="IOZ341" s="1182"/>
      <c r="IPA341" s="1182"/>
      <c r="IPB341" s="1182"/>
      <c r="IPC341" s="1182"/>
      <c r="IPD341" s="1182"/>
      <c r="IPE341" s="1182"/>
      <c r="IPF341" s="1182"/>
      <c r="IPG341" s="1182"/>
      <c r="IPH341" s="1182"/>
      <c r="IPI341" s="1182"/>
      <c r="IPJ341" s="1182"/>
      <c r="IPK341" s="1182"/>
      <c r="IPL341" s="1177"/>
      <c r="IPM341" s="1182"/>
      <c r="IPN341" s="1182"/>
      <c r="IPO341" s="1182"/>
      <c r="IPP341" s="1182"/>
      <c r="IPQ341" s="1182"/>
      <c r="IPR341" s="1182"/>
      <c r="IPS341" s="1182"/>
      <c r="IPT341" s="1182"/>
      <c r="IPU341" s="1182"/>
      <c r="IPV341" s="1182"/>
      <c r="IPW341" s="1182"/>
      <c r="IPX341" s="1182"/>
      <c r="IPY341" s="1182"/>
      <c r="IPZ341" s="1182"/>
      <c r="IQA341" s="1177"/>
      <c r="IQB341" s="1182"/>
      <c r="IQC341" s="1182"/>
      <c r="IQD341" s="1182"/>
      <c r="IQE341" s="1182"/>
      <c r="IQF341" s="1182"/>
      <c r="IQG341" s="1182"/>
      <c r="IQH341" s="1182"/>
      <c r="IQI341" s="1182"/>
      <c r="IQJ341" s="1182"/>
      <c r="IQK341" s="1182"/>
      <c r="IQL341" s="1182"/>
      <c r="IQM341" s="1182"/>
      <c r="IQN341" s="1182"/>
      <c r="IQO341" s="1182"/>
      <c r="IQP341" s="1177"/>
      <c r="IQQ341" s="1182"/>
      <c r="IQR341" s="1182"/>
      <c r="IQS341" s="1182"/>
      <c r="IQT341" s="1182"/>
      <c r="IQU341" s="1182"/>
      <c r="IQV341" s="1182"/>
      <c r="IQW341" s="1182"/>
      <c r="IQX341" s="1182"/>
      <c r="IQY341" s="1182"/>
      <c r="IQZ341" s="1182"/>
      <c r="IRA341" s="1182"/>
      <c r="IRB341" s="1182"/>
      <c r="IRC341" s="1182"/>
      <c r="IRD341" s="1182"/>
      <c r="IRE341" s="1177"/>
      <c r="IRF341" s="1182"/>
      <c r="IRG341" s="1182"/>
      <c r="IRH341" s="1182"/>
      <c r="IRI341" s="1182"/>
      <c r="IRJ341" s="1182"/>
      <c r="IRK341" s="1182"/>
      <c r="IRL341" s="1182"/>
      <c r="IRM341" s="1182"/>
      <c r="IRN341" s="1182"/>
      <c r="IRO341" s="1182"/>
      <c r="IRP341" s="1182"/>
      <c r="IRQ341" s="1182"/>
      <c r="IRR341" s="1182"/>
      <c r="IRS341" s="1182"/>
      <c r="IRT341" s="1177"/>
      <c r="IRU341" s="1182"/>
      <c r="IRV341" s="1182"/>
      <c r="IRW341" s="1182"/>
      <c r="IRX341" s="1182"/>
      <c r="IRY341" s="1182"/>
      <c r="IRZ341" s="1182"/>
      <c r="ISA341" s="1182"/>
      <c r="ISB341" s="1182"/>
      <c r="ISC341" s="1182"/>
      <c r="ISD341" s="1182"/>
      <c r="ISE341" s="1182"/>
      <c r="ISF341" s="1182"/>
      <c r="ISG341" s="1182"/>
      <c r="ISH341" s="1182"/>
      <c r="ISI341" s="1177"/>
      <c r="ISJ341" s="1182"/>
      <c r="ISK341" s="1182"/>
      <c r="ISL341" s="1182"/>
      <c r="ISM341" s="1182"/>
      <c r="ISN341" s="1182"/>
      <c r="ISO341" s="1182"/>
      <c r="ISP341" s="1182"/>
      <c r="ISQ341" s="1182"/>
      <c r="ISR341" s="1182"/>
      <c r="ISS341" s="1182"/>
      <c r="IST341" s="1182"/>
      <c r="ISU341" s="1182"/>
      <c r="ISV341" s="1182"/>
      <c r="ISW341" s="1182"/>
      <c r="ISX341" s="1177"/>
      <c r="ISY341" s="1182"/>
      <c r="ISZ341" s="1182"/>
      <c r="ITA341" s="1182"/>
      <c r="ITB341" s="1182"/>
      <c r="ITC341" s="1182"/>
      <c r="ITD341" s="1182"/>
      <c r="ITE341" s="1182"/>
      <c r="ITF341" s="1182"/>
      <c r="ITG341" s="1182"/>
      <c r="ITH341" s="1182"/>
      <c r="ITI341" s="1182"/>
      <c r="ITJ341" s="1182"/>
      <c r="ITK341" s="1182"/>
      <c r="ITL341" s="1182"/>
      <c r="ITM341" s="1177"/>
      <c r="ITN341" s="1182"/>
      <c r="ITO341" s="1182"/>
      <c r="ITP341" s="1182"/>
      <c r="ITQ341" s="1182"/>
      <c r="ITR341" s="1182"/>
      <c r="ITS341" s="1182"/>
      <c r="ITT341" s="1182"/>
      <c r="ITU341" s="1182"/>
      <c r="ITV341" s="1182"/>
      <c r="ITW341" s="1182"/>
      <c r="ITX341" s="1182"/>
      <c r="ITY341" s="1182"/>
      <c r="ITZ341" s="1182"/>
      <c r="IUA341" s="1182"/>
      <c r="IUB341" s="1177"/>
      <c r="IUC341" s="1182"/>
      <c r="IUD341" s="1182"/>
      <c r="IUE341" s="1182"/>
      <c r="IUF341" s="1182"/>
      <c r="IUG341" s="1182"/>
      <c r="IUH341" s="1182"/>
      <c r="IUI341" s="1182"/>
      <c r="IUJ341" s="1182"/>
      <c r="IUK341" s="1182"/>
      <c r="IUL341" s="1182"/>
      <c r="IUM341" s="1182"/>
      <c r="IUN341" s="1182"/>
      <c r="IUO341" s="1182"/>
      <c r="IUP341" s="1182"/>
      <c r="IUQ341" s="1177"/>
      <c r="IUR341" s="1182"/>
      <c r="IUS341" s="1182"/>
      <c r="IUT341" s="1182"/>
      <c r="IUU341" s="1182"/>
      <c r="IUV341" s="1182"/>
      <c r="IUW341" s="1182"/>
      <c r="IUX341" s="1182"/>
      <c r="IUY341" s="1182"/>
      <c r="IUZ341" s="1182"/>
      <c r="IVA341" s="1182"/>
      <c r="IVB341" s="1182"/>
      <c r="IVC341" s="1182"/>
      <c r="IVD341" s="1182"/>
      <c r="IVE341" s="1182"/>
      <c r="IVF341" s="1177"/>
      <c r="IVG341" s="1182"/>
      <c r="IVH341" s="1182"/>
      <c r="IVI341" s="1182"/>
      <c r="IVJ341" s="1182"/>
      <c r="IVK341" s="1182"/>
      <c r="IVL341" s="1182"/>
      <c r="IVM341" s="1182"/>
      <c r="IVN341" s="1182"/>
      <c r="IVO341" s="1182"/>
      <c r="IVP341" s="1182"/>
      <c r="IVQ341" s="1182"/>
      <c r="IVR341" s="1182"/>
      <c r="IVS341" s="1182"/>
      <c r="IVT341" s="1182"/>
      <c r="IVU341" s="1177"/>
      <c r="IVV341" s="1182"/>
      <c r="IVW341" s="1182"/>
      <c r="IVX341" s="1182"/>
      <c r="IVY341" s="1182"/>
      <c r="IVZ341" s="1182"/>
      <c r="IWA341" s="1182"/>
      <c r="IWB341" s="1182"/>
      <c r="IWC341" s="1182"/>
      <c r="IWD341" s="1182"/>
      <c r="IWE341" s="1182"/>
      <c r="IWF341" s="1182"/>
      <c r="IWG341" s="1182"/>
      <c r="IWH341" s="1182"/>
      <c r="IWI341" s="1182"/>
      <c r="IWJ341" s="1177"/>
      <c r="IWK341" s="1182"/>
      <c r="IWL341" s="1182"/>
      <c r="IWM341" s="1182"/>
      <c r="IWN341" s="1182"/>
      <c r="IWO341" s="1182"/>
      <c r="IWP341" s="1182"/>
      <c r="IWQ341" s="1182"/>
      <c r="IWR341" s="1182"/>
      <c r="IWS341" s="1182"/>
      <c r="IWT341" s="1182"/>
      <c r="IWU341" s="1182"/>
      <c r="IWV341" s="1182"/>
      <c r="IWW341" s="1182"/>
      <c r="IWX341" s="1182"/>
      <c r="IWY341" s="1177"/>
      <c r="IWZ341" s="1182"/>
      <c r="IXA341" s="1182"/>
      <c r="IXB341" s="1182"/>
      <c r="IXC341" s="1182"/>
      <c r="IXD341" s="1182"/>
      <c r="IXE341" s="1182"/>
      <c r="IXF341" s="1182"/>
      <c r="IXG341" s="1182"/>
      <c r="IXH341" s="1182"/>
      <c r="IXI341" s="1182"/>
      <c r="IXJ341" s="1182"/>
      <c r="IXK341" s="1182"/>
      <c r="IXL341" s="1182"/>
      <c r="IXM341" s="1182"/>
      <c r="IXN341" s="1177"/>
      <c r="IXO341" s="1182"/>
      <c r="IXP341" s="1182"/>
      <c r="IXQ341" s="1182"/>
      <c r="IXR341" s="1182"/>
      <c r="IXS341" s="1182"/>
      <c r="IXT341" s="1182"/>
      <c r="IXU341" s="1182"/>
      <c r="IXV341" s="1182"/>
      <c r="IXW341" s="1182"/>
      <c r="IXX341" s="1182"/>
      <c r="IXY341" s="1182"/>
      <c r="IXZ341" s="1182"/>
      <c r="IYA341" s="1182"/>
      <c r="IYB341" s="1182"/>
      <c r="IYC341" s="1177"/>
      <c r="IYD341" s="1182"/>
      <c r="IYE341" s="1182"/>
      <c r="IYF341" s="1182"/>
      <c r="IYG341" s="1182"/>
      <c r="IYH341" s="1182"/>
      <c r="IYI341" s="1182"/>
      <c r="IYJ341" s="1182"/>
      <c r="IYK341" s="1182"/>
      <c r="IYL341" s="1182"/>
      <c r="IYM341" s="1182"/>
      <c r="IYN341" s="1182"/>
      <c r="IYO341" s="1182"/>
      <c r="IYP341" s="1182"/>
      <c r="IYQ341" s="1182"/>
      <c r="IYR341" s="1177"/>
      <c r="IYS341" s="1182"/>
      <c r="IYT341" s="1182"/>
      <c r="IYU341" s="1182"/>
      <c r="IYV341" s="1182"/>
      <c r="IYW341" s="1182"/>
      <c r="IYX341" s="1182"/>
      <c r="IYY341" s="1182"/>
      <c r="IYZ341" s="1182"/>
      <c r="IZA341" s="1182"/>
      <c r="IZB341" s="1182"/>
      <c r="IZC341" s="1182"/>
      <c r="IZD341" s="1182"/>
      <c r="IZE341" s="1182"/>
      <c r="IZF341" s="1182"/>
      <c r="IZG341" s="1177"/>
      <c r="IZH341" s="1182"/>
      <c r="IZI341" s="1182"/>
      <c r="IZJ341" s="1182"/>
      <c r="IZK341" s="1182"/>
      <c r="IZL341" s="1182"/>
      <c r="IZM341" s="1182"/>
      <c r="IZN341" s="1182"/>
      <c r="IZO341" s="1182"/>
      <c r="IZP341" s="1182"/>
      <c r="IZQ341" s="1182"/>
      <c r="IZR341" s="1182"/>
      <c r="IZS341" s="1182"/>
      <c r="IZT341" s="1182"/>
      <c r="IZU341" s="1182"/>
      <c r="IZV341" s="1177"/>
      <c r="IZW341" s="1182"/>
      <c r="IZX341" s="1182"/>
      <c r="IZY341" s="1182"/>
      <c r="IZZ341" s="1182"/>
      <c r="JAA341" s="1182"/>
      <c r="JAB341" s="1182"/>
      <c r="JAC341" s="1182"/>
      <c r="JAD341" s="1182"/>
      <c r="JAE341" s="1182"/>
      <c r="JAF341" s="1182"/>
      <c r="JAG341" s="1182"/>
      <c r="JAH341" s="1182"/>
      <c r="JAI341" s="1182"/>
      <c r="JAJ341" s="1182"/>
      <c r="JAK341" s="1177"/>
      <c r="JAL341" s="1182"/>
      <c r="JAM341" s="1182"/>
      <c r="JAN341" s="1182"/>
      <c r="JAO341" s="1182"/>
      <c r="JAP341" s="1182"/>
      <c r="JAQ341" s="1182"/>
      <c r="JAR341" s="1182"/>
      <c r="JAS341" s="1182"/>
      <c r="JAT341" s="1182"/>
      <c r="JAU341" s="1182"/>
      <c r="JAV341" s="1182"/>
      <c r="JAW341" s="1182"/>
      <c r="JAX341" s="1182"/>
      <c r="JAY341" s="1182"/>
      <c r="JAZ341" s="1177"/>
      <c r="JBA341" s="1182"/>
      <c r="JBB341" s="1182"/>
      <c r="JBC341" s="1182"/>
      <c r="JBD341" s="1182"/>
      <c r="JBE341" s="1182"/>
      <c r="JBF341" s="1182"/>
      <c r="JBG341" s="1182"/>
      <c r="JBH341" s="1182"/>
      <c r="JBI341" s="1182"/>
      <c r="JBJ341" s="1182"/>
      <c r="JBK341" s="1182"/>
      <c r="JBL341" s="1182"/>
      <c r="JBM341" s="1182"/>
      <c r="JBN341" s="1182"/>
      <c r="JBO341" s="1177"/>
      <c r="JBP341" s="1182"/>
      <c r="JBQ341" s="1182"/>
      <c r="JBR341" s="1182"/>
      <c r="JBS341" s="1182"/>
      <c r="JBT341" s="1182"/>
      <c r="JBU341" s="1182"/>
      <c r="JBV341" s="1182"/>
      <c r="JBW341" s="1182"/>
      <c r="JBX341" s="1182"/>
      <c r="JBY341" s="1182"/>
      <c r="JBZ341" s="1182"/>
      <c r="JCA341" s="1182"/>
      <c r="JCB341" s="1182"/>
      <c r="JCC341" s="1182"/>
      <c r="JCD341" s="1177"/>
      <c r="JCE341" s="1182"/>
      <c r="JCF341" s="1182"/>
      <c r="JCG341" s="1182"/>
      <c r="JCH341" s="1182"/>
      <c r="JCI341" s="1182"/>
      <c r="JCJ341" s="1182"/>
      <c r="JCK341" s="1182"/>
      <c r="JCL341" s="1182"/>
      <c r="JCM341" s="1182"/>
      <c r="JCN341" s="1182"/>
      <c r="JCO341" s="1182"/>
      <c r="JCP341" s="1182"/>
      <c r="JCQ341" s="1182"/>
      <c r="JCR341" s="1182"/>
      <c r="JCS341" s="1177"/>
      <c r="JCT341" s="1182"/>
      <c r="JCU341" s="1182"/>
      <c r="JCV341" s="1182"/>
      <c r="JCW341" s="1182"/>
      <c r="JCX341" s="1182"/>
      <c r="JCY341" s="1182"/>
      <c r="JCZ341" s="1182"/>
      <c r="JDA341" s="1182"/>
      <c r="JDB341" s="1182"/>
      <c r="JDC341" s="1182"/>
      <c r="JDD341" s="1182"/>
      <c r="JDE341" s="1182"/>
      <c r="JDF341" s="1182"/>
      <c r="JDG341" s="1182"/>
      <c r="JDH341" s="1177"/>
      <c r="JDI341" s="1182"/>
      <c r="JDJ341" s="1182"/>
      <c r="JDK341" s="1182"/>
      <c r="JDL341" s="1182"/>
      <c r="JDM341" s="1182"/>
      <c r="JDN341" s="1182"/>
      <c r="JDO341" s="1182"/>
      <c r="JDP341" s="1182"/>
      <c r="JDQ341" s="1182"/>
      <c r="JDR341" s="1182"/>
      <c r="JDS341" s="1182"/>
      <c r="JDT341" s="1182"/>
      <c r="JDU341" s="1182"/>
      <c r="JDV341" s="1182"/>
      <c r="JDW341" s="1177"/>
      <c r="JDX341" s="1182"/>
      <c r="JDY341" s="1182"/>
      <c r="JDZ341" s="1182"/>
      <c r="JEA341" s="1182"/>
      <c r="JEB341" s="1182"/>
      <c r="JEC341" s="1182"/>
      <c r="JED341" s="1182"/>
      <c r="JEE341" s="1182"/>
      <c r="JEF341" s="1182"/>
      <c r="JEG341" s="1182"/>
      <c r="JEH341" s="1182"/>
      <c r="JEI341" s="1182"/>
      <c r="JEJ341" s="1182"/>
      <c r="JEK341" s="1182"/>
      <c r="JEL341" s="1177"/>
      <c r="JEM341" s="1182"/>
      <c r="JEN341" s="1182"/>
      <c r="JEO341" s="1182"/>
      <c r="JEP341" s="1182"/>
      <c r="JEQ341" s="1182"/>
      <c r="JER341" s="1182"/>
      <c r="JES341" s="1182"/>
      <c r="JET341" s="1182"/>
      <c r="JEU341" s="1182"/>
      <c r="JEV341" s="1182"/>
      <c r="JEW341" s="1182"/>
      <c r="JEX341" s="1182"/>
      <c r="JEY341" s="1182"/>
      <c r="JEZ341" s="1182"/>
      <c r="JFA341" s="1177"/>
      <c r="JFB341" s="1182"/>
      <c r="JFC341" s="1182"/>
      <c r="JFD341" s="1182"/>
      <c r="JFE341" s="1182"/>
      <c r="JFF341" s="1182"/>
      <c r="JFG341" s="1182"/>
      <c r="JFH341" s="1182"/>
      <c r="JFI341" s="1182"/>
      <c r="JFJ341" s="1182"/>
      <c r="JFK341" s="1182"/>
      <c r="JFL341" s="1182"/>
      <c r="JFM341" s="1182"/>
      <c r="JFN341" s="1182"/>
      <c r="JFO341" s="1182"/>
      <c r="JFP341" s="1177"/>
      <c r="JFQ341" s="1182"/>
      <c r="JFR341" s="1182"/>
      <c r="JFS341" s="1182"/>
      <c r="JFT341" s="1182"/>
      <c r="JFU341" s="1182"/>
      <c r="JFV341" s="1182"/>
      <c r="JFW341" s="1182"/>
      <c r="JFX341" s="1182"/>
      <c r="JFY341" s="1182"/>
      <c r="JFZ341" s="1182"/>
      <c r="JGA341" s="1182"/>
      <c r="JGB341" s="1182"/>
      <c r="JGC341" s="1182"/>
      <c r="JGD341" s="1182"/>
      <c r="JGE341" s="1177"/>
      <c r="JGF341" s="1182"/>
      <c r="JGG341" s="1182"/>
      <c r="JGH341" s="1182"/>
      <c r="JGI341" s="1182"/>
      <c r="JGJ341" s="1182"/>
      <c r="JGK341" s="1182"/>
      <c r="JGL341" s="1182"/>
      <c r="JGM341" s="1182"/>
      <c r="JGN341" s="1182"/>
      <c r="JGO341" s="1182"/>
      <c r="JGP341" s="1182"/>
      <c r="JGQ341" s="1182"/>
      <c r="JGR341" s="1182"/>
      <c r="JGS341" s="1182"/>
      <c r="JGT341" s="1177"/>
      <c r="JGU341" s="1182"/>
      <c r="JGV341" s="1182"/>
      <c r="JGW341" s="1182"/>
      <c r="JGX341" s="1182"/>
      <c r="JGY341" s="1182"/>
      <c r="JGZ341" s="1182"/>
      <c r="JHA341" s="1182"/>
      <c r="JHB341" s="1182"/>
      <c r="JHC341" s="1182"/>
      <c r="JHD341" s="1182"/>
      <c r="JHE341" s="1182"/>
      <c r="JHF341" s="1182"/>
      <c r="JHG341" s="1182"/>
      <c r="JHH341" s="1182"/>
      <c r="JHI341" s="1177"/>
      <c r="JHJ341" s="1182"/>
      <c r="JHK341" s="1182"/>
      <c r="JHL341" s="1182"/>
      <c r="JHM341" s="1182"/>
      <c r="JHN341" s="1182"/>
      <c r="JHO341" s="1182"/>
      <c r="JHP341" s="1182"/>
      <c r="JHQ341" s="1182"/>
      <c r="JHR341" s="1182"/>
      <c r="JHS341" s="1182"/>
      <c r="JHT341" s="1182"/>
      <c r="JHU341" s="1182"/>
      <c r="JHV341" s="1182"/>
      <c r="JHW341" s="1182"/>
      <c r="JHX341" s="1177"/>
      <c r="JHY341" s="1182"/>
      <c r="JHZ341" s="1182"/>
      <c r="JIA341" s="1182"/>
      <c r="JIB341" s="1182"/>
      <c r="JIC341" s="1182"/>
      <c r="JID341" s="1182"/>
      <c r="JIE341" s="1182"/>
      <c r="JIF341" s="1182"/>
      <c r="JIG341" s="1182"/>
      <c r="JIH341" s="1182"/>
      <c r="JII341" s="1182"/>
      <c r="JIJ341" s="1182"/>
      <c r="JIK341" s="1182"/>
      <c r="JIL341" s="1182"/>
      <c r="JIM341" s="1177"/>
      <c r="JIN341" s="1182"/>
      <c r="JIO341" s="1182"/>
      <c r="JIP341" s="1182"/>
      <c r="JIQ341" s="1182"/>
      <c r="JIR341" s="1182"/>
      <c r="JIS341" s="1182"/>
      <c r="JIT341" s="1182"/>
      <c r="JIU341" s="1182"/>
      <c r="JIV341" s="1182"/>
      <c r="JIW341" s="1182"/>
      <c r="JIX341" s="1182"/>
      <c r="JIY341" s="1182"/>
      <c r="JIZ341" s="1182"/>
      <c r="JJA341" s="1182"/>
      <c r="JJB341" s="1177"/>
      <c r="JJC341" s="1182"/>
      <c r="JJD341" s="1182"/>
      <c r="JJE341" s="1182"/>
      <c r="JJF341" s="1182"/>
      <c r="JJG341" s="1182"/>
      <c r="JJH341" s="1182"/>
      <c r="JJI341" s="1182"/>
      <c r="JJJ341" s="1182"/>
      <c r="JJK341" s="1182"/>
      <c r="JJL341" s="1182"/>
      <c r="JJM341" s="1182"/>
      <c r="JJN341" s="1182"/>
      <c r="JJO341" s="1182"/>
      <c r="JJP341" s="1182"/>
      <c r="JJQ341" s="1177"/>
      <c r="JJR341" s="1182"/>
      <c r="JJS341" s="1182"/>
      <c r="JJT341" s="1182"/>
      <c r="JJU341" s="1182"/>
      <c r="JJV341" s="1182"/>
      <c r="JJW341" s="1182"/>
      <c r="JJX341" s="1182"/>
      <c r="JJY341" s="1182"/>
      <c r="JJZ341" s="1182"/>
      <c r="JKA341" s="1182"/>
      <c r="JKB341" s="1182"/>
      <c r="JKC341" s="1182"/>
      <c r="JKD341" s="1182"/>
      <c r="JKE341" s="1182"/>
      <c r="JKF341" s="1177"/>
      <c r="JKG341" s="1182"/>
      <c r="JKH341" s="1182"/>
      <c r="JKI341" s="1182"/>
      <c r="JKJ341" s="1182"/>
      <c r="JKK341" s="1182"/>
      <c r="JKL341" s="1182"/>
      <c r="JKM341" s="1182"/>
      <c r="JKN341" s="1182"/>
      <c r="JKO341" s="1182"/>
      <c r="JKP341" s="1182"/>
      <c r="JKQ341" s="1182"/>
      <c r="JKR341" s="1182"/>
      <c r="JKS341" s="1182"/>
      <c r="JKT341" s="1182"/>
      <c r="JKU341" s="1177"/>
      <c r="JKV341" s="1182"/>
      <c r="JKW341" s="1182"/>
      <c r="JKX341" s="1182"/>
      <c r="JKY341" s="1182"/>
      <c r="JKZ341" s="1182"/>
      <c r="JLA341" s="1182"/>
      <c r="JLB341" s="1182"/>
      <c r="JLC341" s="1182"/>
      <c r="JLD341" s="1182"/>
      <c r="JLE341" s="1182"/>
      <c r="JLF341" s="1182"/>
      <c r="JLG341" s="1182"/>
      <c r="JLH341" s="1182"/>
      <c r="JLI341" s="1182"/>
      <c r="JLJ341" s="1177"/>
      <c r="JLK341" s="1182"/>
      <c r="JLL341" s="1182"/>
      <c r="JLM341" s="1182"/>
      <c r="JLN341" s="1182"/>
      <c r="JLO341" s="1182"/>
      <c r="JLP341" s="1182"/>
      <c r="JLQ341" s="1182"/>
      <c r="JLR341" s="1182"/>
      <c r="JLS341" s="1182"/>
      <c r="JLT341" s="1182"/>
      <c r="JLU341" s="1182"/>
      <c r="JLV341" s="1182"/>
      <c r="JLW341" s="1182"/>
      <c r="JLX341" s="1182"/>
      <c r="JLY341" s="1177"/>
      <c r="JLZ341" s="1182"/>
      <c r="JMA341" s="1182"/>
      <c r="JMB341" s="1182"/>
      <c r="JMC341" s="1182"/>
      <c r="JMD341" s="1182"/>
      <c r="JME341" s="1182"/>
      <c r="JMF341" s="1182"/>
      <c r="JMG341" s="1182"/>
      <c r="JMH341" s="1182"/>
      <c r="JMI341" s="1182"/>
      <c r="JMJ341" s="1182"/>
      <c r="JMK341" s="1182"/>
      <c r="JML341" s="1182"/>
      <c r="JMM341" s="1182"/>
      <c r="JMN341" s="1177"/>
      <c r="JMO341" s="1182"/>
      <c r="JMP341" s="1182"/>
      <c r="JMQ341" s="1182"/>
      <c r="JMR341" s="1182"/>
      <c r="JMS341" s="1182"/>
      <c r="JMT341" s="1182"/>
      <c r="JMU341" s="1182"/>
      <c r="JMV341" s="1182"/>
      <c r="JMW341" s="1182"/>
      <c r="JMX341" s="1182"/>
      <c r="JMY341" s="1182"/>
      <c r="JMZ341" s="1182"/>
      <c r="JNA341" s="1182"/>
      <c r="JNB341" s="1182"/>
      <c r="JNC341" s="1177"/>
      <c r="JND341" s="1182"/>
      <c r="JNE341" s="1182"/>
      <c r="JNF341" s="1182"/>
      <c r="JNG341" s="1182"/>
      <c r="JNH341" s="1182"/>
      <c r="JNI341" s="1182"/>
      <c r="JNJ341" s="1182"/>
      <c r="JNK341" s="1182"/>
      <c r="JNL341" s="1182"/>
      <c r="JNM341" s="1182"/>
      <c r="JNN341" s="1182"/>
      <c r="JNO341" s="1182"/>
      <c r="JNP341" s="1182"/>
      <c r="JNQ341" s="1182"/>
      <c r="JNR341" s="1177"/>
      <c r="JNS341" s="1182"/>
      <c r="JNT341" s="1182"/>
      <c r="JNU341" s="1182"/>
      <c r="JNV341" s="1182"/>
      <c r="JNW341" s="1182"/>
      <c r="JNX341" s="1182"/>
      <c r="JNY341" s="1182"/>
      <c r="JNZ341" s="1182"/>
      <c r="JOA341" s="1182"/>
      <c r="JOB341" s="1182"/>
      <c r="JOC341" s="1182"/>
      <c r="JOD341" s="1182"/>
      <c r="JOE341" s="1182"/>
      <c r="JOF341" s="1182"/>
      <c r="JOG341" s="1177"/>
      <c r="JOH341" s="1182"/>
      <c r="JOI341" s="1182"/>
      <c r="JOJ341" s="1182"/>
      <c r="JOK341" s="1182"/>
      <c r="JOL341" s="1182"/>
      <c r="JOM341" s="1182"/>
      <c r="JON341" s="1182"/>
      <c r="JOO341" s="1182"/>
      <c r="JOP341" s="1182"/>
      <c r="JOQ341" s="1182"/>
      <c r="JOR341" s="1182"/>
      <c r="JOS341" s="1182"/>
      <c r="JOT341" s="1182"/>
      <c r="JOU341" s="1182"/>
      <c r="JOV341" s="1177"/>
      <c r="JOW341" s="1182"/>
      <c r="JOX341" s="1182"/>
      <c r="JOY341" s="1182"/>
      <c r="JOZ341" s="1182"/>
      <c r="JPA341" s="1182"/>
      <c r="JPB341" s="1182"/>
      <c r="JPC341" s="1182"/>
      <c r="JPD341" s="1182"/>
      <c r="JPE341" s="1182"/>
      <c r="JPF341" s="1182"/>
      <c r="JPG341" s="1182"/>
      <c r="JPH341" s="1182"/>
      <c r="JPI341" s="1182"/>
      <c r="JPJ341" s="1182"/>
      <c r="JPK341" s="1177"/>
      <c r="JPL341" s="1182"/>
      <c r="JPM341" s="1182"/>
      <c r="JPN341" s="1182"/>
      <c r="JPO341" s="1182"/>
      <c r="JPP341" s="1182"/>
      <c r="JPQ341" s="1182"/>
      <c r="JPR341" s="1182"/>
      <c r="JPS341" s="1182"/>
      <c r="JPT341" s="1182"/>
      <c r="JPU341" s="1182"/>
      <c r="JPV341" s="1182"/>
      <c r="JPW341" s="1182"/>
      <c r="JPX341" s="1182"/>
      <c r="JPY341" s="1182"/>
      <c r="JPZ341" s="1177"/>
      <c r="JQA341" s="1182"/>
      <c r="JQB341" s="1182"/>
      <c r="JQC341" s="1182"/>
      <c r="JQD341" s="1182"/>
      <c r="JQE341" s="1182"/>
      <c r="JQF341" s="1182"/>
      <c r="JQG341" s="1182"/>
      <c r="JQH341" s="1182"/>
      <c r="JQI341" s="1182"/>
      <c r="JQJ341" s="1182"/>
      <c r="JQK341" s="1182"/>
      <c r="JQL341" s="1182"/>
      <c r="JQM341" s="1182"/>
      <c r="JQN341" s="1182"/>
      <c r="JQO341" s="1177"/>
      <c r="JQP341" s="1182"/>
      <c r="JQQ341" s="1182"/>
      <c r="JQR341" s="1182"/>
      <c r="JQS341" s="1182"/>
      <c r="JQT341" s="1182"/>
      <c r="JQU341" s="1182"/>
      <c r="JQV341" s="1182"/>
      <c r="JQW341" s="1182"/>
      <c r="JQX341" s="1182"/>
      <c r="JQY341" s="1182"/>
      <c r="JQZ341" s="1182"/>
      <c r="JRA341" s="1182"/>
      <c r="JRB341" s="1182"/>
      <c r="JRC341" s="1182"/>
      <c r="JRD341" s="1177"/>
      <c r="JRE341" s="1182"/>
      <c r="JRF341" s="1182"/>
      <c r="JRG341" s="1182"/>
      <c r="JRH341" s="1182"/>
      <c r="JRI341" s="1182"/>
      <c r="JRJ341" s="1182"/>
      <c r="JRK341" s="1182"/>
      <c r="JRL341" s="1182"/>
      <c r="JRM341" s="1182"/>
      <c r="JRN341" s="1182"/>
      <c r="JRO341" s="1182"/>
      <c r="JRP341" s="1182"/>
      <c r="JRQ341" s="1182"/>
      <c r="JRR341" s="1182"/>
      <c r="JRS341" s="1177"/>
      <c r="JRT341" s="1182"/>
      <c r="JRU341" s="1182"/>
      <c r="JRV341" s="1182"/>
      <c r="JRW341" s="1182"/>
      <c r="JRX341" s="1182"/>
      <c r="JRY341" s="1182"/>
      <c r="JRZ341" s="1182"/>
      <c r="JSA341" s="1182"/>
      <c r="JSB341" s="1182"/>
      <c r="JSC341" s="1182"/>
      <c r="JSD341" s="1182"/>
      <c r="JSE341" s="1182"/>
      <c r="JSF341" s="1182"/>
      <c r="JSG341" s="1182"/>
      <c r="JSH341" s="1177"/>
      <c r="JSI341" s="1182"/>
      <c r="JSJ341" s="1182"/>
      <c r="JSK341" s="1182"/>
      <c r="JSL341" s="1182"/>
      <c r="JSM341" s="1182"/>
      <c r="JSN341" s="1182"/>
      <c r="JSO341" s="1182"/>
      <c r="JSP341" s="1182"/>
      <c r="JSQ341" s="1182"/>
      <c r="JSR341" s="1182"/>
      <c r="JSS341" s="1182"/>
      <c r="JST341" s="1182"/>
      <c r="JSU341" s="1182"/>
      <c r="JSV341" s="1182"/>
      <c r="JSW341" s="1177"/>
      <c r="JSX341" s="1182"/>
      <c r="JSY341" s="1182"/>
      <c r="JSZ341" s="1182"/>
      <c r="JTA341" s="1182"/>
      <c r="JTB341" s="1182"/>
      <c r="JTC341" s="1182"/>
      <c r="JTD341" s="1182"/>
      <c r="JTE341" s="1182"/>
      <c r="JTF341" s="1182"/>
      <c r="JTG341" s="1182"/>
      <c r="JTH341" s="1182"/>
      <c r="JTI341" s="1182"/>
      <c r="JTJ341" s="1182"/>
      <c r="JTK341" s="1182"/>
      <c r="JTL341" s="1177"/>
      <c r="JTM341" s="1182"/>
      <c r="JTN341" s="1182"/>
      <c r="JTO341" s="1182"/>
      <c r="JTP341" s="1182"/>
      <c r="JTQ341" s="1182"/>
      <c r="JTR341" s="1182"/>
      <c r="JTS341" s="1182"/>
      <c r="JTT341" s="1182"/>
      <c r="JTU341" s="1182"/>
      <c r="JTV341" s="1182"/>
      <c r="JTW341" s="1182"/>
      <c r="JTX341" s="1182"/>
      <c r="JTY341" s="1182"/>
      <c r="JTZ341" s="1182"/>
      <c r="JUA341" s="1177"/>
      <c r="JUB341" s="1182"/>
      <c r="JUC341" s="1182"/>
      <c r="JUD341" s="1182"/>
      <c r="JUE341" s="1182"/>
      <c r="JUF341" s="1182"/>
      <c r="JUG341" s="1182"/>
      <c r="JUH341" s="1182"/>
      <c r="JUI341" s="1182"/>
      <c r="JUJ341" s="1182"/>
      <c r="JUK341" s="1182"/>
      <c r="JUL341" s="1182"/>
      <c r="JUM341" s="1182"/>
      <c r="JUN341" s="1182"/>
      <c r="JUO341" s="1182"/>
      <c r="JUP341" s="1177"/>
      <c r="JUQ341" s="1182"/>
      <c r="JUR341" s="1182"/>
      <c r="JUS341" s="1182"/>
      <c r="JUT341" s="1182"/>
      <c r="JUU341" s="1182"/>
      <c r="JUV341" s="1182"/>
      <c r="JUW341" s="1182"/>
      <c r="JUX341" s="1182"/>
      <c r="JUY341" s="1182"/>
      <c r="JUZ341" s="1182"/>
      <c r="JVA341" s="1182"/>
      <c r="JVB341" s="1182"/>
      <c r="JVC341" s="1182"/>
      <c r="JVD341" s="1182"/>
      <c r="JVE341" s="1177"/>
      <c r="JVF341" s="1182"/>
      <c r="JVG341" s="1182"/>
      <c r="JVH341" s="1182"/>
      <c r="JVI341" s="1182"/>
      <c r="JVJ341" s="1182"/>
      <c r="JVK341" s="1182"/>
      <c r="JVL341" s="1182"/>
      <c r="JVM341" s="1182"/>
      <c r="JVN341" s="1182"/>
      <c r="JVO341" s="1182"/>
      <c r="JVP341" s="1182"/>
      <c r="JVQ341" s="1182"/>
      <c r="JVR341" s="1182"/>
      <c r="JVS341" s="1182"/>
      <c r="JVT341" s="1177"/>
      <c r="JVU341" s="1182"/>
      <c r="JVV341" s="1182"/>
      <c r="JVW341" s="1182"/>
      <c r="JVX341" s="1182"/>
      <c r="JVY341" s="1182"/>
      <c r="JVZ341" s="1182"/>
      <c r="JWA341" s="1182"/>
      <c r="JWB341" s="1182"/>
      <c r="JWC341" s="1182"/>
      <c r="JWD341" s="1182"/>
      <c r="JWE341" s="1182"/>
      <c r="JWF341" s="1182"/>
      <c r="JWG341" s="1182"/>
      <c r="JWH341" s="1182"/>
      <c r="JWI341" s="1177"/>
      <c r="JWJ341" s="1182"/>
      <c r="JWK341" s="1182"/>
      <c r="JWL341" s="1182"/>
      <c r="JWM341" s="1182"/>
      <c r="JWN341" s="1182"/>
      <c r="JWO341" s="1182"/>
      <c r="JWP341" s="1182"/>
      <c r="JWQ341" s="1182"/>
      <c r="JWR341" s="1182"/>
      <c r="JWS341" s="1182"/>
      <c r="JWT341" s="1182"/>
      <c r="JWU341" s="1182"/>
      <c r="JWV341" s="1182"/>
      <c r="JWW341" s="1182"/>
      <c r="JWX341" s="1177"/>
      <c r="JWY341" s="1182"/>
      <c r="JWZ341" s="1182"/>
      <c r="JXA341" s="1182"/>
      <c r="JXB341" s="1182"/>
      <c r="JXC341" s="1182"/>
      <c r="JXD341" s="1182"/>
      <c r="JXE341" s="1182"/>
      <c r="JXF341" s="1182"/>
      <c r="JXG341" s="1182"/>
      <c r="JXH341" s="1182"/>
      <c r="JXI341" s="1182"/>
      <c r="JXJ341" s="1182"/>
      <c r="JXK341" s="1182"/>
      <c r="JXL341" s="1182"/>
      <c r="JXM341" s="1177"/>
      <c r="JXN341" s="1182"/>
      <c r="JXO341" s="1182"/>
      <c r="JXP341" s="1182"/>
      <c r="JXQ341" s="1182"/>
      <c r="JXR341" s="1182"/>
      <c r="JXS341" s="1182"/>
      <c r="JXT341" s="1182"/>
      <c r="JXU341" s="1182"/>
      <c r="JXV341" s="1182"/>
      <c r="JXW341" s="1182"/>
      <c r="JXX341" s="1182"/>
      <c r="JXY341" s="1182"/>
      <c r="JXZ341" s="1182"/>
      <c r="JYA341" s="1182"/>
      <c r="JYB341" s="1177"/>
      <c r="JYC341" s="1182"/>
      <c r="JYD341" s="1182"/>
      <c r="JYE341" s="1182"/>
      <c r="JYF341" s="1182"/>
      <c r="JYG341" s="1182"/>
      <c r="JYH341" s="1182"/>
      <c r="JYI341" s="1182"/>
      <c r="JYJ341" s="1182"/>
      <c r="JYK341" s="1182"/>
      <c r="JYL341" s="1182"/>
      <c r="JYM341" s="1182"/>
      <c r="JYN341" s="1182"/>
      <c r="JYO341" s="1182"/>
      <c r="JYP341" s="1182"/>
      <c r="JYQ341" s="1177"/>
      <c r="JYR341" s="1182"/>
      <c r="JYS341" s="1182"/>
      <c r="JYT341" s="1182"/>
      <c r="JYU341" s="1182"/>
      <c r="JYV341" s="1182"/>
      <c r="JYW341" s="1182"/>
      <c r="JYX341" s="1182"/>
      <c r="JYY341" s="1182"/>
      <c r="JYZ341" s="1182"/>
      <c r="JZA341" s="1182"/>
      <c r="JZB341" s="1182"/>
      <c r="JZC341" s="1182"/>
      <c r="JZD341" s="1182"/>
      <c r="JZE341" s="1182"/>
      <c r="JZF341" s="1177"/>
      <c r="JZG341" s="1182"/>
      <c r="JZH341" s="1182"/>
      <c r="JZI341" s="1182"/>
      <c r="JZJ341" s="1182"/>
      <c r="JZK341" s="1182"/>
      <c r="JZL341" s="1182"/>
      <c r="JZM341" s="1182"/>
      <c r="JZN341" s="1182"/>
      <c r="JZO341" s="1182"/>
      <c r="JZP341" s="1182"/>
      <c r="JZQ341" s="1182"/>
      <c r="JZR341" s="1182"/>
      <c r="JZS341" s="1182"/>
      <c r="JZT341" s="1182"/>
      <c r="JZU341" s="1177"/>
      <c r="JZV341" s="1182"/>
      <c r="JZW341" s="1182"/>
      <c r="JZX341" s="1182"/>
      <c r="JZY341" s="1182"/>
      <c r="JZZ341" s="1182"/>
      <c r="KAA341" s="1182"/>
      <c r="KAB341" s="1182"/>
      <c r="KAC341" s="1182"/>
      <c r="KAD341" s="1182"/>
      <c r="KAE341" s="1182"/>
      <c r="KAF341" s="1182"/>
      <c r="KAG341" s="1182"/>
      <c r="KAH341" s="1182"/>
      <c r="KAI341" s="1182"/>
      <c r="KAJ341" s="1177"/>
      <c r="KAK341" s="1182"/>
      <c r="KAL341" s="1182"/>
      <c r="KAM341" s="1182"/>
      <c r="KAN341" s="1182"/>
      <c r="KAO341" s="1182"/>
      <c r="KAP341" s="1182"/>
      <c r="KAQ341" s="1182"/>
      <c r="KAR341" s="1182"/>
      <c r="KAS341" s="1182"/>
      <c r="KAT341" s="1182"/>
      <c r="KAU341" s="1182"/>
      <c r="KAV341" s="1182"/>
      <c r="KAW341" s="1182"/>
      <c r="KAX341" s="1182"/>
      <c r="KAY341" s="1177"/>
      <c r="KAZ341" s="1182"/>
      <c r="KBA341" s="1182"/>
      <c r="KBB341" s="1182"/>
      <c r="KBC341" s="1182"/>
      <c r="KBD341" s="1182"/>
      <c r="KBE341" s="1182"/>
      <c r="KBF341" s="1182"/>
      <c r="KBG341" s="1182"/>
      <c r="KBH341" s="1182"/>
      <c r="KBI341" s="1182"/>
      <c r="KBJ341" s="1182"/>
      <c r="KBK341" s="1182"/>
      <c r="KBL341" s="1182"/>
      <c r="KBM341" s="1182"/>
      <c r="KBN341" s="1177"/>
      <c r="KBO341" s="1182"/>
      <c r="KBP341" s="1182"/>
      <c r="KBQ341" s="1182"/>
      <c r="KBR341" s="1182"/>
      <c r="KBS341" s="1182"/>
      <c r="KBT341" s="1182"/>
      <c r="KBU341" s="1182"/>
      <c r="KBV341" s="1182"/>
      <c r="KBW341" s="1182"/>
      <c r="KBX341" s="1182"/>
      <c r="KBY341" s="1182"/>
      <c r="KBZ341" s="1182"/>
      <c r="KCA341" s="1182"/>
      <c r="KCB341" s="1182"/>
      <c r="KCC341" s="1177"/>
      <c r="KCD341" s="1182"/>
      <c r="KCE341" s="1182"/>
      <c r="KCF341" s="1182"/>
      <c r="KCG341" s="1182"/>
      <c r="KCH341" s="1182"/>
      <c r="KCI341" s="1182"/>
      <c r="KCJ341" s="1182"/>
      <c r="KCK341" s="1182"/>
      <c r="KCL341" s="1182"/>
      <c r="KCM341" s="1182"/>
      <c r="KCN341" s="1182"/>
      <c r="KCO341" s="1182"/>
      <c r="KCP341" s="1182"/>
      <c r="KCQ341" s="1182"/>
      <c r="KCR341" s="1177"/>
      <c r="KCS341" s="1182"/>
      <c r="KCT341" s="1182"/>
      <c r="KCU341" s="1182"/>
      <c r="KCV341" s="1182"/>
      <c r="KCW341" s="1182"/>
      <c r="KCX341" s="1182"/>
      <c r="KCY341" s="1182"/>
      <c r="KCZ341" s="1182"/>
      <c r="KDA341" s="1182"/>
      <c r="KDB341" s="1182"/>
      <c r="KDC341" s="1182"/>
      <c r="KDD341" s="1182"/>
      <c r="KDE341" s="1182"/>
      <c r="KDF341" s="1182"/>
      <c r="KDG341" s="1177"/>
      <c r="KDH341" s="1182"/>
      <c r="KDI341" s="1182"/>
      <c r="KDJ341" s="1182"/>
      <c r="KDK341" s="1182"/>
      <c r="KDL341" s="1182"/>
      <c r="KDM341" s="1182"/>
      <c r="KDN341" s="1182"/>
      <c r="KDO341" s="1182"/>
      <c r="KDP341" s="1182"/>
      <c r="KDQ341" s="1182"/>
      <c r="KDR341" s="1182"/>
      <c r="KDS341" s="1182"/>
      <c r="KDT341" s="1182"/>
      <c r="KDU341" s="1182"/>
      <c r="KDV341" s="1177"/>
      <c r="KDW341" s="1182"/>
      <c r="KDX341" s="1182"/>
      <c r="KDY341" s="1182"/>
      <c r="KDZ341" s="1182"/>
      <c r="KEA341" s="1182"/>
      <c r="KEB341" s="1182"/>
      <c r="KEC341" s="1182"/>
      <c r="KED341" s="1182"/>
      <c r="KEE341" s="1182"/>
      <c r="KEF341" s="1182"/>
      <c r="KEG341" s="1182"/>
      <c r="KEH341" s="1182"/>
      <c r="KEI341" s="1182"/>
      <c r="KEJ341" s="1182"/>
      <c r="KEK341" s="1177"/>
      <c r="KEL341" s="1182"/>
      <c r="KEM341" s="1182"/>
      <c r="KEN341" s="1182"/>
      <c r="KEO341" s="1182"/>
      <c r="KEP341" s="1182"/>
      <c r="KEQ341" s="1182"/>
      <c r="KER341" s="1182"/>
      <c r="KES341" s="1182"/>
      <c r="KET341" s="1182"/>
      <c r="KEU341" s="1182"/>
      <c r="KEV341" s="1182"/>
      <c r="KEW341" s="1182"/>
      <c r="KEX341" s="1182"/>
      <c r="KEY341" s="1182"/>
      <c r="KEZ341" s="1177"/>
      <c r="KFA341" s="1182"/>
      <c r="KFB341" s="1182"/>
      <c r="KFC341" s="1182"/>
      <c r="KFD341" s="1182"/>
      <c r="KFE341" s="1182"/>
      <c r="KFF341" s="1182"/>
      <c r="KFG341" s="1182"/>
      <c r="KFH341" s="1182"/>
      <c r="KFI341" s="1182"/>
      <c r="KFJ341" s="1182"/>
      <c r="KFK341" s="1182"/>
      <c r="KFL341" s="1182"/>
      <c r="KFM341" s="1182"/>
      <c r="KFN341" s="1182"/>
      <c r="KFO341" s="1177"/>
      <c r="KFP341" s="1182"/>
      <c r="KFQ341" s="1182"/>
      <c r="KFR341" s="1182"/>
      <c r="KFS341" s="1182"/>
      <c r="KFT341" s="1182"/>
      <c r="KFU341" s="1182"/>
      <c r="KFV341" s="1182"/>
      <c r="KFW341" s="1182"/>
      <c r="KFX341" s="1182"/>
      <c r="KFY341" s="1182"/>
      <c r="KFZ341" s="1182"/>
      <c r="KGA341" s="1182"/>
      <c r="KGB341" s="1182"/>
      <c r="KGC341" s="1182"/>
      <c r="KGD341" s="1177"/>
      <c r="KGE341" s="1182"/>
      <c r="KGF341" s="1182"/>
      <c r="KGG341" s="1182"/>
      <c r="KGH341" s="1182"/>
      <c r="KGI341" s="1182"/>
      <c r="KGJ341" s="1182"/>
      <c r="KGK341" s="1182"/>
      <c r="KGL341" s="1182"/>
      <c r="KGM341" s="1182"/>
      <c r="KGN341" s="1182"/>
      <c r="KGO341" s="1182"/>
      <c r="KGP341" s="1182"/>
      <c r="KGQ341" s="1182"/>
      <c r="KGR341" s="1182"/>
      <c r="KGS341" s="1177"/>
      <c r="KGT341" s="1182"/>
      <c r="KGU341" s="1182"/>
      <c r="KGV341" s="1182"/>
      <c r="KGW341" s="1182"/>
      <c r="KGX341" s="1182"/>
      <c r="KGY341" s="1182"/>
      <c r="KGZ341" s="1182"/>
      <c r="KHA341" s="1182"/>
      <c r="KHB341" s="1182"/>
      <c r="KHC341" s="1182"/>
      <c r="KHD341" s="1182"/>
      <c r="KHE341" s="1182"/>
      <c r="KHF341" s="1182"/>
      <c r="KHG341" s="1182"/>
      <c r="KHH341" s="1177"/>
      <c r="KHI341" s="1182"/>
      <c r="KHJ341" s="1182"/>
      <c r="KHK341" s="1182"/>
      <c r="KHL341" s="1182"/>
      <c r="KHM341" s="1182"/>
      <c r="KHN341" s="1182"/>
      <c r="KHO341" s="1182"/>
      <c r="KHP341" s="1182"/>
      <c r="KHQ341" s="1182"/>
      <c r="KHR341" s="1182"/>
      <c r="KHS341" s="1182"/>
      <c r="KHT341" s="1182"/>
      <c r="KHU341" s="1182"/>
      <c r="KHV341" s="1182"/>
      <c r="KHW341" s="1177"/>
      <c r="KHX341" s="1182"/>
      <c r="KHY341" s="1182"/>
      <c r="KHZ341" s="1182"/>
      <c r="KIA341" s="1182"/>
      <c r="KIB341" s="1182"/>
      <c r="KIC341" s="1182"/>
      <c r="KID341" s="1182"/>
      <c r="KIE341" s="1182"/>
      <c r="KIF341" s="1182"/>
      <c r="KIG341" s="1182"/>
      <c r="KIH341" s="1182"/>
      <c r="KII341" s="1182"/>
      <c r="KIJ341" s="1182"/>
      <c r="KIK341" s="1182"/>
      <c r="KIL341" s="1177"/>
      <c r="KIM341" s="1182"/>
      <c r="KIN341" s="1182"/>
      <c r="KIO341" s="1182"/>
      <c r="KIP341" s="1182"/>
      <c r="KIQ341" s="1182"/>
      <c r="KIR341" s="1182"/>
      <c r="KIS341" s="1182"/>
      <c r="KIT341" s="1182"/>
      <c r="KIU341" s="1182"/>
      <c r="KIV341" s="1182"/>
      <c r="KIW341" s="1182"/>
      <c r="KIX341" s="1182"/>
      <c r="KIY341" s="1182"/>
      <c r="KIZ341" s="1182"/>
      <c r="KJA341" s="1177"/>
      <c r="KJB341" s="1182"/>
      <c r="KJC341" s="1182"/>
      <c r="KJD341" s="1182"/>
      <c r="KJE341" s="1182"/>
      <c r="KJF341" s="1182"/>
      <c r="KJG341" s="1182"/>
      <c r="KJH341" s="1182"/>
      <c r="KJI341" s="1182"/>
      <c r="KJJ341" s="1182"/>
      <c r="KJK341" s="1182"/>
      <c r="KJL341" s="1182"/>
      <c r="KJM341" s="1182"/>
      <c r="KJN341" s="1182"/>
      <c r="KJO341" s="1182"/>
      <c r="KJP341" s="1177"/>
      <c r="KJQ341" s="1182"/>
      <c r="KJR341" s="1182"/>
      <c r="KJS341" s="1182"/>
      <c r="KJT341" s="1182"/>
      <c r="KJU341" s="1182"/>
      <c r="KJV341" s="1182"/>
      <c r="KJW341" s="1182"/>
      <c r="KJX341" s="1182"/>
      <c r="KJY341" s="1182"/>
      <c r="KJZ341" s="1182"/>
      <c r="KKA341" s="1182"/>
      <c r="KKB341" s="1182"/>
      <c r="KKC341" s="1182"/>
      <c r="KKD341" s="1182"/>
      <c r="KKE341" s="1177"/>
      <c r="KKF341" s="1182"/>
      <c r="KKG341" s="1182"/>
      <c r="KKH341" s="1182"/>
      <c r="KKI341" s="1182"/>
      <c r="KKJ341" s="1182"/>
      <c r="KKK341" s="1182"/>
      <c r="KKL341" s="1182"/>
      <c r="KKM341" s="1182"/>
      <c r="KKN341" s="1182"/>
      <c r="KKO341" s="1182"/>
      <c r="KKP341" s="1182"/>
      <c r="KKQ341" s="1182"/>
      <c r="KKR341" s="1182"/>
      <c r="KKS341" s="1182"/>
      <c r="KKT341" s="1177"/>
      <c r="KKU341" s="1182"/>
      <c r="KKV341" s="1182"/>
      <c r="KKW341" s="1182"/>
      <c r="KKX341" s="1182"/>
      <c r="KKY341" s="1182"/>
      <c r="KKZ341" s="1182"/>
      <c r="KLA341" s="1182"/>
      <c r="KLB341" s="1182"/>
      <c r="KLC341" s="1182"/>
      <c r="KLD341" s="1182"/>
      <c r="KLE341" s="1182"/>
      <c r="KLF341" s="1182"/>
      <c r="KLG341" s="1182"/>
      <c r="KLH341" s="1182"/>
      <c r="KLI341" s="1177"/>
      <c r="KLJ341" s="1182"/>
      <c r="KLK341" s="1182"/>
      <c r="KLL341" s="1182"/>
      <c r="KLM341" s="1182"/>
      <c r="KLN341" s="1182"/>
      <c r="KLO341" s="1182"/>
      <c r="KLP341" s="1182"/>
      <c r="KLQ341" s="1182"/>
      <c r="KLR341" s="1182"/>
      <c r="KLS341" s="1182"/>
      <c r="KLT341" s="1182"/>
      <c r="KLU341" s="1182"/>
      <c r="KLV341" s="1182"/>
      <c r="KLW341" s="1182"/>
      <c r="KLX341" s="1177"/>
      <c r="KLY341" s="1182"/>
      <c r="KLZ341" s="1182"/>
      <c r="KMA341" s="1182"/>
      <c r="KMB341" s="1182"/>
      <c r="KMC341" s="1182"/>
      <c r="KMD341" s="1182"/>
      <c r="KME341" s="1182"/>
      <c r="KMF341" s="1182"/>
      <c r="KMG341" s="1182"/>
      <c r="KMH341" s="1182"/>
      <c r="KMI341" s="1182"/>
      <c r="KMJ341" s="1182"/>
      <c r="KMK341" s="1182"/>
      <c r="KML341" s="1182"/>
      <c r="KMM341" s="1177"/>
      <c r="KMN341" s="1182"/>
      <c r="KMO341" s="1182"/>
      <c r="KMP341" s="1182"/>
      <c r="KMQ341" s="1182"/>
      <c r="KMR341" s="1182"/>
      <c r="KMS341" s="1182"/>
      <c r="KMT341" s="1182"/>
      <c r="KMU341" s="1182"/>
      <c r="KMV341" s="1182"/>
      <c r="KMW341" s="1182"/>
      <c r="KMX341" s="1182"/>
      <c r="KMY341" s="1182"/>
      <c r="KMZ341" s="1182"/>
      <c r="KNA341" s="1182"/>
      <c r="KNB341" s="1177"/>
      <c r="KNC341" s="1182"/>
      <c r="KND341" s="1182"/>
      <c r="KNE341" s="1182"/>
      <c r="KNF341" s="1182"/>
      <c r="KNG341" s="1182"/>
      <c r="KNH341" s="1182"/>
      <c r="KNI341" s="1182"/>
      <c r="KNJ341" s="1182"/>
      <c r="KNK341" s="1182"/>
      <c r="KNL341" s="1182"/>
      <c r="KNM341" s="1182"/>
      <c r="KNN341" s="1182"/>
      <c r="KNO341" s="1182"/>
      <c r="KNP341" s="1182"/>
      <c r="KNQ341" s="1177"/>
      <c r="KNR341" s="1182"/>
      <c r="KNS341" s="1182"/>
      <c r="KNT341" s="1182"/>
      <c r="KNU341" s="1182"/>
      <c r="KNV341" s="1182"/>
      <c r="KNW341" s="1182"/>
      <c r="KNX341" s="1182"/>
      <c r="KNY341" s="1182"/>
      <c r="KNZ341" s="1182"/>
      <c r="KOA341" s="1182"/>
      <c r="KOB341" s="1182"/>
      <c r="KOC341" s="1182"/>
      <c r="KOD341" s="1182"/>
      <c r="KOE341" s="1182"/>
      <c r="KOF341" s="1177"/>
      <c r="KOG341" s="1182"/>
      <c r="KOH341" s="1182"/>
      <c r="KOI341" s="1182"/>
      <c r="KOJ341" s="1182"/>
      <c r="KOK341" s="1182"/>
      <c r="KOL341" s="1182"/>
      <c r="KOM341" s="1182"/>
      <c r="KON341" s="1182"/>
      <c r="KOO341" s="1182"/>
      <c r="KOP341" s="1182"/>
      <c r="KOQ341" s="1182"/>
      <c r="KOR341" s="1182"/>
      <c r="KOS341" s="1182"/>
      <c r="KOT341" s="1182"/>
      <c r="KOU341" s="1177"/>
      <c r="KOV341" s="1182"/>
      <c r="KOW341" s="1182"/>
      <c r="KOX341" s="1182"/>
      <c r="KOY341" s="1182"/>
      <c r="KOZ341" s="1182"/>
      <c r="KPA341" s="1182"/>
      <c r="KPB341" s="1182"/>
      <c r="KPC341" s="1182"/>
      <c r="KPD341" s="1182"/>
      <c r="KPE341" s="1182"/>
      <c r="KPF341" s="1182"/>
      <c r="KPG341" s="1182"/>
      <c r="KPH341" s="1182"/>
      <c r="KPI341" s="1182"/>
      <c r="KPJ341" s="1177"/>
      <c r="KPK341" s="1182"/>
      <c r="KPL341" s="1182"/>
      <c r="KPM341" s="1182"/>
      <c r="KPN341" s="1182"/>
      <c r="KPO341" s="1182"/>
      <c r="KPP341" s="1182"/>
      <c r="KPQ341" s="1182"/>
      <c r="KPR341" s="1182"/>
      <c r="KPS341" s="1182"/>
      <c r="KPT341" s="1182"/>
      <c r="KPU341" s="1182"/>
      <c r="KPV341" s="1182"/>
      <c r="KPW341" s="1182"/>
      <c r="KPX341" s="1182"/>
      <c r="KPY341" s="1177"/>
      <c r="KPZ341" s="1182"/>
      <c r="KQA341" s="1182"/>
      <c r="KQB341" s="1182"/>
      <c r="KQC341" s="1182"/>
      <c r="KQD341" s="1182"/>
      <c r="KQE341" s="1182"/>
      <c r="KQF341" s="1182"/>
      <c r="KQG341" s="1182"/>
      <c r="KQH341" s="1182"/>
      <c r="KQI341" s="1182"/>
      <c r="KQJ341" s="1182"/>
      <c r="KQK341" s="1182"/>
      <c r="KQL341" s="1182"/>
      <c r="KQM341" s="1182"/>
      <c r="KQN341" s="1177"/>
      <c r="KQO341" s="1182"/>
      <c r="KQP341" s="1182"/>
      <c r="KQQ341" s="1182"/>
      <c r="KQR341" s="1182"/>
      <c r="KQS341" s="1182"/>
      <c r="KQT341" s="1182"/>
      <c r="KQU341" s="1182"/>
      <c r="KQV341" s="1182"/>
      <c r="KQW341" s="1182"/>
      <c r="KQX341" s="1182"/>
      <c r="KQY341" s="1182"/>
      <c r="KQZ341" s="1182"/>
      <c r="KRA341" s="1182"/>
      <c r="KRB341" s="1182"/>
      <c r="KRC341" s="1177"/>
      <c r="KRD341" s="1182"/>
      <c r="KRE341" s="1182"/>
      <c r="KRF341" s="1182"/>
      <c r="KRG341" s="1182"/>
      <c r="KRH341" s="1182"/>
      <c r="KRI341" s="1182"/>
      <c r="KRJ341" s="1182"/>
      <c r="KRK341" s="1182"/>
      <c r="KRL341" s="1182"/>
      <c r="KRM341" s="1182"/>
      <c r="KRN341" s="1182"/>
      <c r="KRO341" s="1182"/>
      <c r="KRP341" s="1182"/>
      <c r="KRQ341" s="1182"/>
      <c r="KRR341" s="1177"/>
      <c r="KRS341" s="1182"/>
      <c r="KRT341" s="1182"/>
      <c r="KRU341" s="1182"/>
      <c r="KRV341" s="1182"/>
      <c r="KRW341" s="1182"/>
      <c r="KRX341" s="1182"/>
      <c r="KRY341" s="1182"/>
      <c r="KRZ341" s="1182"/>
      <c r="KSA341" s="1182"/>
      <c r="KSB341" s="1182"/>
      <c r="KSC341" s="1182"/>
      <c r="KSD341" s="1182"/>
      <c r="KSE341" s="1182"/>
      <c r="KSF341" s="1182"/>
      <c r="KSG341" s="1177"/>
      <c r="KSH341" s="1182"/>
      <c r="KSI341" s="1182"/>
      <c r="KSJ341" s="1182"/>
      <c r="KSK341" s="1182"/>
      <c r="KSL341" s="1182"/>
      <c r="KSM341" s="1182"/>
      <c r="KSN341" s="1182"/>
      <c r="KSO341" s="1182"/>
      <c r="KSP341" s="1182"/>
      <c r="KSQ341" s="1182"/>
      <c r="KSR341" s="1182"/>
      <c r="KSS341" s="1182"/>
      <c r="KST341" s="1182"/>
      <c r="KSU341" s="1182"/>
      <c r="KSV341" s="1177"/>
      <c r="KSW341" s="1182"/>
      <c r="KSX341" s="1182"/>
      <c r="KSY341" s="1182"/>
      <c r="KSZ341" s="1182"/>
      <c r="KTA341" s="1182"/>
      <c r="KTB341" s="1182"/>
      <c r="KTC341" s="1182"/>
      <c r="KTD341" s="1182"/>
      <c r="KTE341" s="1182"/>
      <c r="KTF341" s="1182"/>
      <c r="KTG341" s="1182"/>
      <c r="KTH341" s="1182"/>
      <c r="KTI341" s="1182"/>
      <c r="KTJ341" s="1182"/>
      <c r="KTK341" s="1177"/>
      <c r="KTL341" s="1182"/>
      <c r="KTM341" s="1182"/>
      <c r="KTN341" s="1182"/>
      <c r="KTO341" s="1182"/>
      <c r="KTP341" s="1182"/>
      <c r="KTQ341" s="1182"/>
      <c r="KTR341" s="1182"/>
      <c r="KTS341" s="1182"/>
      <c r="KTT341" s="1182"/>
      <c r="KTU341" s="1182"/>
      <c r="KTV341" s="1182"/>
      <c r="KTW341" s="1182"/>
      <c r="KTX341" s="1182"/>
      <c r="KTY341" s="1182"/>
      <c r="KTZ341" s="1177"/>
      <c r="KUA341" s="1182"/>
      <c r="KUB341" s="1182"/>
      <c r="KUC341" s="1182"/>
      <c r="KUD341" s="1182"/>
      <c r="KUE341" s="1182"/>
      <c r="KUF341" s="1182"/>
      <c r="KUG341" s="1182"/>
      <c r="KUH341" s="1182"/>
      <c r="KUI341" s="1182"/>
      <c r="KUJ341" s="1182"/>
      <c r="KUK341" s="1182"/>
      <c r="KUL341" s="1182"/>
      <c r="KUM341" s="1182"/>
      <c r="KUN341" s="1182"/>
      <c r="KUO341" s="1177"/>
      <c r="KUP341" s="1182"/>
      <c r="KUQ341" s="1182"/>
      <c r="KUR341" s="1182"/>
      <c r="KUS341" s="1182"/>
      <c r="KUT341" s="1182"/>
      <c r="KUU341" s="1182"/>
      <c r="KUV341" s="1182"/>
      <c r="KUW341" s="1182"/>
      <c r="KUX341" s="1182"/>
      <c r="KUY341" s="1182"/>
      <c r="KUZ341" s="1182"/>
      <c r="KVA341" s="1182"/>
      <c r="KVB341" s="1182"/>
      <c r="KVC341" s="1182"/>
      <c r="KVD341" s="1177"/>
      <c r="KVE341" s="1182"/>
      <c r="KVF341" s="1182"/>
      <c r="KVG341" s="1182"/>
      <c r="KVH341" s="1182"/>
      <c r="KVI341" s="1182"/>
      <c r="KVJ341" s="1182"/>
      <c r="KVK341" s="1182"/>
      <c r="KVL341" s="1182"/>
      <c r="KVM341" s="1182"/>
      <c r="KVN341" s="1182"/>
      <c r="KVO341" s="1182"/>
      <c r="KVP341" s="1182"/>
      <c r="KVQ341" s="1182"/>
      <c r="KVR341" s="1182"/>
      <c r="KVS341" s="1177"/>
      <c r="KVT341" s="1182"/>
      <c r="KVU341" s="1182"/>
      <c r="KVV341" s="1182"/>
      <c r="KVW341" s="1182"/>
      <c r="KVX341" s="1182"/>
      <c r="KVY341" s="1182"/>
      <c r="KVZ341" s="1182"/>
      <c r="KWA341" s="1182"/>
      <c r="KWB341" s="1182"/>
      <c r="KWC341" s="1182"/>
      <c r="KWD341" s="1182"/>
      <c r="KWE341" s="1182"/>
      <c r="KWF341" s="1182"/>
      <c r="KWG341" s="1182"/>
      <c r="KWH341" s="1177"/>
      <c r="KWI341" s="1182"/>
      <c r="KWJ341" s="1182"/>
      <c r="KWK341" s="1182"/>
      <c r="KWL341" s="1182"/>
      <c r="KWM341" s="1182"/>
      <c r="KWN341" s="1182"/>
      <c r="KWO341" s="1182"/>
      <c r="KWP341" s="1182"/>
      <c r="KWQ341" s="1182"/>
      <c r="KWR341" s="1182"/>
      <c r="KWS341" s="1182"/>
      <c r="KWT341" s="1182"/>
      <c r="KWU341" s="1182"/>
      <c r="KWV341" s="1182"/>
      <c r="KWW341" s="1177"/>
      <c r="KWX341" s="1182"/>
      <c r="KWY341" s="1182"/>
      <c r="KWZ341" s="1182"/>
      <c r="KXA341" s="1182"/>
      <c r="KXB341" s="1182"/>
      <c r="KXC341" s="1182"/>
      <c r="KXD341" s="1182"/>
      <c r="KXE341" s="1182"/>
      <c r="KXF341" s="1182"/>
      <c r="KXG341" s="1182"/>
      <c r="KXH341" s="1182"/>
      <c r="KXI341" s="1182"/>
      <c r="KXJ341" s="1182"/>
      <c r="KXK341" s="1182"/>
      <c r="KXL341" s="1177"/>
      <c r="KXM341" s="1182"/>
      <c r="KXN341" s="1182"/>
      <c r="KXO341" s="1182"/>
      <c r="KXP341" s="1182"/>
      <c r="KXQ341" s="1182"/>
      <c r="KXR341" s="1182"/>
      <c r="KXS341" s="1182"/>
      <c r="KXT341" s="1182"/>
      <c r="KXU341" s="1182"/>
      <c r="KXV341" s="1182"/>
      <c r="KXW341" s="1182"/>
      <c r="KXX341" s="1182"/>
      <c r="KXY341" s="1182"/>
      <c r="KXZ341" s="1182"/>
      <c r="KYA341" s="1177"/>
      <c r="KYB341" s="1182"/>
      <c r="KYC341" s="1182"/>
      <c r="KYD341" s="1182"/>
      <c r="KYE341" s="1182"/>
      <c r="KYF341" s="1182"/>
      <c r="KYG341" s="1182"/>
      <c r="KYH341" s="1182"/>
      <c r="KYI341" s="1182"/>
      <c r="KYJ341" s="1182"/>
      <c r="KYK341" s="1182"/>
      <c r="KYL341" s="1182"/>
      <c r="KYM341" s="1182"/>
      <c r="KYN341" s="1182"/>
      <c r="KYO341" s="1182"/>
      <c r="KYP341" s="1177"/>
      <c r="KYQ341" s="1182"/>
      <c r="KYR341" s="1182"/>
      <c r="KYS341" s="1182"/>
      <c r="KYT341" s="1182"/>
      <c r="KYU341" s="1182"/>
      <c r="KYV341" s="1182"/>
      <c r="KYW341" s="1182"/>
      <c r="KYX341" s="1182"/>
      <c r="KYY341" s="1182"/>
      <c r="KYZ341" s="1182"/>
      <c r="KZA341" s="1182"/>
      <c r="KZB341" s="1182"/>
      <c r="KZC341" s="1182"/>
      <c r="KZD341" s="1182"/>
      <c r="KZE341" s="1177"/>
      <c r="KZF341" s="1182"/>
      <c r="KZG341" s="1182"/>
      <c r="KZH341" s="1182"/>
      <c r="KZI341" s="1182"/>
      <c r="KZJ341" s="1182"/>
      <c r="KZK341" s="1182"/>
      <c r="KZL341" s="1182"/>
      <c r="KZM341" s="1182"/>
      <c r="KZN341" s="1182"/>
      <c r="KZO341" s="1182"/>
      <c r="KZP341" s="1182"/>
      <c r="KZQ341" s="1182"/>
      <c r="KZR341" s="1182"/>
      <c r="KZS341" s="1182"/>
      <c r="KZT341" s="1177"/>
      <c r="KZU341" s="1182"/>
      <c r="KZV341" s="1182"/>
      <c r="KZW341" s="1182"/>
      <c r="KZX341" s="1182"/>
      <c r="KZY341" s="1182"/>
      <c r="KZZ341" s="1182"/>
      <c r="LAA341" s="1182"/>
      <c r="LAB341" s="1182"/>
      <c r="LAC341" s="1182"/>
      <c r="LAD341" s="1182"/>
      <c r="LAE341" s="1182"/>
      <c r="LAF341" s="1182"/>
      <c r="LAG341" s="1182"/>
      <c r="LAH341" s="1182"/>
      <c r="LAI341" s="1177"/>
      <c r="LAJ341" s="1182"/>
      <c r="LAK341" s="1182"/>
      <c r="LAL341" s="1182"/>
      <c r="LAM341" s="1182"/>
      <c r="LAN341" s="1182"/>
      <c r="LAO341" s="1182"/>
      <c r="LAP341" s="1182"/>
      <c r="LAQ341" s="1182"/>
      <c r="LAR341" s="1182"/>
      <c r="LAS341" s="1182"/>
      <c r="LAT341" s="1182"/>
      <c r="LAU341" s="1182"/>
      <c r="LAV341" s="1182"/>
      <c r="LAW341" s="1182"/>
      <c r="LAX341" s="1177"/>
      <c r="LAY341" s="1182"/>
      <c r="LAZ341" s="1182"/>
      <c r="LBA341" s="1182"/>
      <c r="LBB341" s="1182"/>
      <c r="LBC341" s="1182"/>
      <c r="LBD341" s="1182"/>
      <c r="LBE341" s="1182"/>
      <c r="LBF341" s="1182"/>
      <c r="LBG341" s="1182"/>
      <c r="LBH341" s="1182"/>
      <c r="LBI341" s="1182"/>
      <c r="LBJ341" s="1182"/>
      <c r="LBK341" s="1182"/>
      <c r="LBL341" s="1182"/>
      <c r="LBM341" s="1177"/>
      <c r="LBN341" s="1182"/>
      <c r="LBO341" s="1182"/>
      <c r="LBP341" s="1182"/>
      <c r="LBQ341" s="1182"/>
      <c r="LBR341" s="1182"/>
      <c r="LBS341" s="1182"/>
      <c r="LBT341" s="1182"/>
      <c r="LBU341" s="1182"/>
      <c r="LBV341" s="1182"/>
      <c r="LBW341" s="1182"/>
      <c r="LBX341" s="1182"/>
      <c r="LBY341" s="1182"/>
      <c r="LBZ341" s="1182"/>
      <c r="LCA341" s="1182"/>
      <c r="LCB341" s="1177"/>
      <c r="LCC341" s="1182"/>
      <c r="LCD341" s="1182"/>
      <c r="LCE341" s="1182"/>
      <c r="LCF341" s="1182"/>
      <c r="LCG341" s="1182"/>
      <c r="LCH341" s="1182"/>
      <c r="LCI341" s="1182"/>
      <c r="LCJ341" s="1182"/>
      <c r="LCK341" s="1182"/>
      <c r="LCL341" s="1182"/>
      <c r="LCM341" s="1182"/>
      <c r="LCN341" s="1182"/>
      <c r="LCO341" s="1182"/>
      <c r="LCP341" s="1182"/>
      <c r="LCQ341" s="1177"/>
      <c r="LCR341" s="1182"/>
      <c r="LCS341" s="1182"/>
      <c r="LCT341" s="1182"/>
      <c r="LCU341" s="1182"/>
      <c r="LCV341" s="1182"/>
      <c r="LCW341" s="1182"/>
      <c r="LCX341" s="1182"/>
      <c r="LCY341" s="1182"/>
      <c r="LCZ341" s="1182"/>
      <c r="LDA341" s="1182"/>
      <c r="LDB341" s="1182"/>
      <c r="LDC341" s="1182"/>
      <c r="LDD341" s="1182"/>
      <c r="LDE341" s="1182"/>
      <c r="LDF341" s="1177"/>
      <c r="LDG341" s="1182"/>
      <c r="LDH341" s="1182"/>
      <c r="LDI341" s="1182"/>
      <c r="LDJ341" s="1182"/>
      <c r="LDK341" s="1182"/>
      <c r="LDL341" s="1182"/>
      <c r="LDM341" s="1182"/>
      <c r="LDN341" s="1182"/>
      <c r="LDO341" s="1182"/>
      <c r="LDP341" s="1182"/>
      <c r="LDQ341" s="1182"/>
      <c r="LDR341" s="1182"/>
      <c r="LDS341" s="1182"/>
      <c r="LDT341" s="1182"/>
      <c r="LDU341" s="1177"/>
      <c r="LDV341" s="1182"/>
      <c r="LDW341" s="1182"/>
      <c r="LDX341" s="1182"/>
      <c r="LDY341" s="1182"/>
      <c r="LDZ341" s="1182"/>
      <c r="LEA341" s="1182"/>
      <c r="LEB341" s="1182"/>
      <c r="LEC341" s="1182"/>
      <c r="LED341" s="1182"/>
      <c r="LEE341" s="1182"/>
      <c r="LEF341" s="1182"/>
      <c r="LEG341" s="1182"/>
      <c r="LEH341" s="1182"/>
      <c r="LEI341" s="1182"/>
      <c r="LEJ341" s="1177"/>
      <c r="LEK341" s="1182"/>
      <c r="LEL341" s="1182"/>
      <c r="LEM341" s="1182"/>
      <c r="LEN341" s="1182"/>
      <c r="LEO341" s="1182"/>
      <c r="LEP341" s="1182"/>
      <c r="LEQ341" s="1182"/>
      <c r="LER341" s="1182"/>
      <c r="LES341" s="1182"/>
      <c r="LET341" s="1182"/>
      <c r="LEU341" s="1182"/>
      <c r="LEV341" s="1182"/>
      <c r="LEW341" s="1182"/>
      <c r="LEX341" s="1182"/>
      <c r="LEY341" s="1177"/>
      <c r="LEZ341" s="1182"/>
      <c r="LFA341" s="1182"/>
      <c r="LFB341" s="1182"/>
      <c r="LFC341" s="1182"/>
      <c r="LFD341" s="1182"/>
      <c r="LFE341" s="1182"/>
      <c r="LFF341" s="1182"/>
      <c r="LFG341" s="1182"/>
      <c r="LFH341" s="1182"/>
      <c r="LFI341" s="1182"/>
      <c r="LFJ341" s="1182"/>
      <c r="LFK341" s="1182"/>
      <c r="LFL341" s="1182"/>
      <c r="LFM341" s="1182"/>
      <c r="LFN341" s="1177"/>
      <c r="LFO341" s="1182"/>
      <c r="LFP341" s="1182"/>
      <c r="LFQ341" s="1182"/>
      <c r="LFR341" s="1182"/>
      <c r="LFS341" s="1182"/>
      <c r="LFT341" s="1182"/>
      <c r="LFU341" s="1182"/>
      <c r="LFV341" s="1182"/>
      <c r="LFW341" s="1182"/>
      <c r="LFX341" s="1182"/>
      <c r="LFY341" s="1182"/>
      <c r="LFZ341" s="1182"/>
      <c r="LGA341" s="1182"/>
      <c r="LGB341" s="1182"/>
      <c r="LGC341" s="1177"/>
      <c r="LGD341" s="1182"/>
      <c r="LGE341" s="1182"/>
      <c r="LGF341" s="1182"/>
      <c r="LGG341" s="1182"/>
      <c r="LGH341" s="1182"/>
      <c r="LGI341" s="1182"/>
      <c r="LGJ341" s="1182"/>
      <c r="LGK341" s="1182"/>
      <c r="LGL341" s="1182"/>
      <c r="LGM341" s="1182"/>
      <c r="LGN341" s="1182"/>
      <c r="LGO341" s="1182"/>
      <c r="LGP341" s="1182"/>
      <c r="LGQ341" s="1182"/>
      <c r="LGR341" s="1177"/>
      <c r="LGS341" s="1182"/>
      <c r="LGT341" s="1182"/>
      <c r="LGU341" s="1182"/>
      <c r="LGV341" s="1182"/>
      <c r="LGW341" s="1182"/>
      <c r="LGX341" s="1182"/>
      <c r="LGY341" s="1182"/>
      <c r="LGZ341" s="1182"/>
      <c r="LHA341" s="1182"/>
      <c r="LHB341" s="1182"/>
      <c r="LHC341" s="1182"/>
      <c r="LHD341" s="1182"/>
      <c r="LHE341" s="1182"/>
      <c r="LHF341" s="1182"/>
      <c r="LHG341" s="1177"/>
      <c r="LHH341" s="1182"/>
      <c r="LHI341" s="1182"/>
      <c r="LHJ341" s="1182"/>
      <c r="LHK341" s="1182"/>
      <c r="LHL341" s="1182"/>
      <c r="LHM341" s="1182"/>
      <c r="LHN341" s="1182"/>
      <c r="LHO341" s="1182"/>
      <c r="LHP341" s="1182"/>
      <c r="LHQ341" s="1182"/>
      <c r="LHR341" s="1182"/>
      <c r="LHS341" s="1182"/>
      <c r="LHT341" s="1182"/>
      <c r="LHU341" s="1182"/>
      <c r="LHV341" s="1177"/>
      <c r="LHW341" s="1182"/>
      <c r="LHX341" s="1182"/>
      <c r="LHY341" s="1182"/>
      <c r="LHZ341" s="1182"/>
      <c r="LIA341" s="1182"/>
      <c r="LIB341" s="1182"/>
      <c r="LIC341" s="1182"/>
      <c r="LID341" s="1182"/>
      <c r="LIE341" s="1182"/>
      <c r="LIF341" s="1182"/>
      <c r="LIG341" s="1182"/>
      <c r="LIH341" s="1182"/>
      <c r="LII341" s="1182"/>
      <c r="LIJ341" s="1182"/>
      <c r="LIK341" s="1177"/>
      <c r="LIL341" s="1182"/>
      <c r="LIM341" s="1182"/>
      <c r="LIN341" s="1182"/>
      <c r="LIO341" s="1182"/>
      <c r="LIP341" s="1182"/>
      <c r="LIQ341" s="1182"/>
      <c r="LIR341" s="1182"/>
      <c r="LIS341" s="1182"/>
      <c r="LIT341" s="1182"/>
      <c r="LIU341" s="1182"/>
      <c r="LIV341" s="1182"/>
      <c r="LIW341" s="1182"/>
      <c r="LIX341" s="1182"/>
      <c r="LIY341" s="1182"/>
      <c r="LIZ341" s="1177"/>
      <c r="LJA341" s="1182"/>
      <c r="LJB341" s="1182"/>
      <c r="LJC341" s="1182"/>
      <c r="LJD341" s="1182"/>
      <c r="LJE341" s="1182"/>
      <c r="LJF341" s="1182"/>
      <c r="LJG341" s="1182"/>
      <c r="LJH341" s="1182"/>
      <c r="LJI341" s="1182"/>
      <c r="LJJ341" s="1182"/>
      <c r="LJK341" s="1182"/>
      <c r="LJL341" s="1182"/>
      <c r="LJM341" s="1182"/>
      <c r="LJN341" s="1182"/>
      <c r="LJO341" s="1177"/>
      <c r="LJP341" s="1182"/>
      <c r="LJQ341" s="1182"/>
      <c r="LJR341" s="1182"/>
      <c r="LJS341" s="1182"/>
      <c r="LJT341" s="1182"/>
      <c r="LJU341" s="1182"/>
      <c r="LJV341" s="1182"/>
      <c r="LJW341" s="1182"/>
      <c r="LJX341" s="1182"/>
      <c r="LJY341" s="1182"/>
      <c r="LJZ341" s="1182"/>
      <c r="LKA341" s="1182"/>
      <c r="LKB341" s="1182"/>
      <c r="LKC341" s="1182"/>
      <c r="LKD341" s="1177"/>
      <c r="LKE341" s="1182"/>
      <c r="LKF341" s="1182"/>
      <c r="LKG341" s="1182"/>
      <c r="LKH341" s="1182"/>
      <c r="LKI341" s="1182"/>
      <c r="LKJ341" s="1182"/>
      <c r="LKK341" s="1182"/>
      <c r="LKL341" s="1182"/>
      <c r="LKM341" s="1182"/>
      <c r="LKN341" s="1182"/>
      <c r="LKO341" s="1182"/>
      <c r="LKP341" s="1182"/>
      <c r="LKQ341" s="1182"/>
      <c r="LKR341" s="1182"/>
      <c r="LKS341" s="1177"/>
      <c r="LKT341" s="1182"/>
      <c r="LKU341" s="1182"/>
      <c r="LKV341" s="1182"/>
      <c r="LKW341" s="1182"/>
      <c r="LKX341" s="1182"/>
      <c r="LKY341" s="1182"/>
      <c r="LKZ341" s="1182"/>
      <c r="LLA341" s="1182"/>
      <c r="LLB341" s="1182"/>
      <c r="LLC341" s="1182"/>
      <c r="LLD341" s="1182"/>
      <c r="LLE341" s="1182"/>
      <c r="LLF341" s="1182"/>
      <c r="LLG341" s="1182"/>
      <c r="LLH341" s="1177"/>
      <c r="LLI341" s="1182"/>
      <c r="LLJ341" s="1182"/>
      <c r="LLK341" s="1182"/>
      <c r="LLL341" s="1182"/>
      <c r="LLM341" s="1182"/>
      <c r="LLN341" s="1182"/>
      <c r="LLO341" s="1182"/>
      <c r="LLP341" s="1182"/>
      <c r="LLQ341" s="1182"/>
      <c r="LLR341" s="1182"/>
      <c r="LLS341" s="1182"/>
      <c r="LLT341" s="1182"/>
      <c r="LLU341" s="1182"/>
      <c r="LLV341" s="1182"/>
      <c r="LLW341" s="1177"/>
      <c r="LLX341" s="1182"/>
      <c r="LLY341" s="1182"/>
      <c r="LLZ341" s="1182"/>
      <c r="LMA341" s="1182"/>
      <c r="LMB341" s="1182"/>
      <c r="LMC341" s="1182"/>
      <c r="LMD341" s="1182"/>
      <c r="LME341" s="1182"/>
      <c r="LMF341" s="1182"/>
      <c r="LMG341" s="1182"/>
      <c r="LMH341" s="1182"/>
      <c r="LMI341" s="1182"/>
      <c r="LMJ341" s="1182"/>
      <c r="LMK341" s="1182"/>
      <c r="LML341" s="1177"/>
      <c r="LMM341" s="1182"/>
      <c r="LMN341" s="1182"/>
      <c r="LMO341" s="1182"/>
      <c r="LMP341" s="1182"/>
      <c r="LMQ341" s="1182"/>
      <c r="LMR341" s="1182"/>
      <c r="LMS341" s="1182"/>
      <c r="LMT341" s="1182"/>
      <c r="LMU341" s="1182"/>
      <c r="LMV341" s="1182"/>
      <c r="LMW341" s="1182"/>
      <c r="LMX341" s="1182"/>
      <c r="LMY341" s="1182"/>
      <c r="LMZ341" s="1182"/>
      <c r="LNA341" s="1177"/>
      <c r="LNB341" s="1182"/>
      <c r="LNC341" s="1182"/>
      <c r="LND341" s="1182"/>
      <c r="LNE341" s="1182"/>
      <c r="LNF341" s="1182"/>
      <c r="LNG341" s="1182"/>
      <c r="LNH341" s="1182"/>
      <c r="LNI341" s="1182"/>
      <c r="LNJ341" s="1182"/>
      <c r="LNK341" s="1182"/>
      <c r="LNL341" s="1182"/>
      <c r="LNM341" s="1182"/>
      <c r="LNN341" s="1182"/>
      <c r="LNO341" s="1182"/>
      <c r="LNP341" s="1177"/>
      <c r="LNQ341" s="1182"/>
      <c r="LNR341" s="1182"/>
      <c r="LNS341" s="1182"/>
      <c r="LNT341" s="1182"/>
      <c r="LNU341" s="1182"/>
      <c r="LNV341" s="1182"/>
      <c r="LNW341" s="1182"/>
      <c r="LNX341" s="1182"/>
      <c r="LNY341" s="1182"/>
      <c r="LNZ341" s="1182"/>
      <c r="LOA341" s="1182"/>
      <c r="LOB341" s="1182"/>
      <c r="LOC341" s="1182"/>
      <c r="LOD341" s="1182"/>
      <c r="LOE341" s="1177"/>
      <c r="LOF341" s="1182"/>
      <c r="LOG341" s="1182"/>
      <c r="LOH341" s="1182"/>
      <c r="LOI341" s="1182"/>
      <c r="LOJ341" s="1182"/>
      <c r="LOK341" s="1182"/>
      <c r="LOL341" s="1182"/>
      <c r="LOM341" s="1182"/>
      <c r="LON341" s="1182"/>
      <c r="LOO341" s="1182"/>
      <c r="LOP341" s="1182"/>
      <c r="LOQ341" s="1182"/>
      <c r="LOR341" s="1182"/>
      <c r="LOS341" s="1182"/>
      <c r="LOT341" s="1177"/>
      <c r="LOU341" s="1182"/>
      <c r="LOV341" s="1182"/>
      <c r="LOW341" s="1182"/>
      <c r="LOX341" s="1182"/>
      <c r="LOY341" s="1182"/>
      <c r="LOZ341" s="1182"/>
      <c r="LPA341" s="1182"/>
      <c r="LPB341" s="1182"/>
      <c r="LPC341" s="1182"/>
      <c r="LPD341" s="1182"/>
      <c r="LPE341" s="1182"/>
      <c r="LPF341" s="1182"/>
      <c r="LPG341" s="1182"/>
      <c r="LPH341" s="1182"/>
      <c r="LPI341" s="1177"/>
      <c r="LPJ341" s="1182"/>
      <c r="LPK341" s="1182"/>
      <c r="LPL341" s="1182"/>
      <c r="LPM341" s="1182"/>
      <c r="LPN341" s="1182"/>
      <c r="LPO341" s="1182"/>
      <c r="LPP341" s="1182"/>
      <c r="LPQ341" s="1182"/>
      <c r="LPR341" s="1182"/>
      <c r="LPS341" s="1182"/>
      <c r="LPT341" s="1182"/>
      <c r="LPU341" s="1182"/>
      <c r="LPV341" s="1182"/>
      <c r="LPW341" s="1182"/>
      <c r="LPX341" s="1177"/>
      <c r="LPY341" s="1182"/>
      <c r="LPZ341" s="1182"/>
      <c r="LQA341" s="1182"/>
      <c r="LQB341" s="1182"/>
      <c r="LQC341" s="1182"/>
      <c r="LQD341" s="1182"/>
      <c r="LQE341" s="1182"/>
      <c r="LQF341" s="1182"/>
      <c r="LQG341" s="1182"/>
      <c r="LQH341" s="1182"/>
      <c r="LQI341" s="1182"/>
      <c r="LQJ341" s="1182"/>
      <c r="LQK341" s="1182"/>
      <c r="LQL341" s="1182"/>
      <c r="LQM341" s="1177"/>
      <c r="LQN341" s="1182"/>
      <c r="LQO341" s="1182"/>
      <c r="LQP341" s="1182"/>
      <c r="LQQ341" s="1182"/>
      <c r="LQR341" s="1182"/>
      <c r="LQS341" s="1182"/>
      <c r="LQT341" s="1182"/>
      <c r="LQU341" s="1182"/>
      <c r="LQV341" s="1182"/>
      <c r="LQW341" s="1182"/>
      <c r="LQX341" s="1182"/>
      <c r="LQY341" s="1182"/>
      <c r="LQZ341" s="1182"/>
      <c r="LRA341" s="1182"/>
      <c r="LRB341" s="1177"/>
      <c r="LRC341" s="1182"/>
      <c r="LRD341" s="1182"/>
      <c r="LRE341" s="1182"/>
      <c r="LRF341" s="1182"/>
      <c r="LRG341" s="1182"/>
      <c r="LRH341" s="1182"/>
      <c r="LRI341" s="1182"/>
      <c r="LRJ341" s="1182"/>
      <c r="LRK341" s="1182"/>
      <c r="LRL341" s="1182"/>
      <c r="LRM341" s="1182"/>
      <c r="LRN341" s="1182"/>
      <c r="LRO341" s="1182"/>
      <c r="LRP341" s="1182"/>
      <c r="LRQ341" s="1177"/>
      <c r="LRR341" s="1182"/>
      <c r="LRS341" s="1182"/>
      <c r="LRT341" s="1182"/>
      <c r="LRU341" s="1182"/>
      <c r="LRV341" s="1182"/>
      <c r="LRW341" s="1182"/>
      <c r="LRX341" s="1182"/>
      <c r="LRY341" s="1182"/>
      <c r="LRZ341" s="1182"/>
      <c r="LSA341" s="1182"/>
      <c r="LSB341" s="1182"/>
      <c r="LSC341" s="1182"/>
      <c r="LSD341" s="1182"/>
      <c r="LSE341" s="1182"/>
      <c r="LSF341" s="1177"/>
      <c r="LSG341" s="1182"/>
      <c r="LSH341" s="1182"/>
      <c r="LSI341" s="1182"/>
      <c r="LSJ341" s="1182"/>
      <c r="LSK341" s="1182"/>
      <c r="LSL341" s="1182"/>
      <c r="LSM341" s="1182"/>
      <c r="LSN341" s="1182"/>
      <c r="LSO341" s="1182"/>
      <c r="LSP341" s="1182"/>
      <c r="LSQ341" s="1182"/>
      <c r="LSR341" s="1182"/>
      <c r="LSS341" s="1182"/>
      <c r="LST341" s="1182"/>
      <c r="LSU341" s="1177"/>
      <c r="LSV341" s="1182"/>
      <c r="LSW341" s="1182"/>
      <c r="LSX341" s="1182"/>
      <c r="LSY341" s="1182"/>
      <c r="LSZ341" s="1182"/>
      <c r="LTA341" s="1182"/>
      <c r="LTB341" s="1182"/>
      <c r="LTC341" s="1182"/>
      <c r="LTD341" s="1182"/>
      <c r="LTE341" s="1182"/>
      <c r="LTF341" s="1182"/>
      <c r="LTG341" s="1182"/>
      <c r="LTH341" s="1182"/>
      <c r="LTI341" s="1182"/>
      <c r="LTJ341" s="1177"/>
      <c r="LTK341" s="1182"/>
      <c r="LTL341" s="1182"/>
      <c r="LTM341" s="1182"/>
      <c r="LTN341" s="1182"/>
      <c r="LTO341" s="1182"/>
      <c r="LTP341" s="1182"/>
      <c r="LTQ341" s="1182"/>
      <c r="LTR341" s="1182"/>
      <c r="LTS341" s="1182"/>
      <c r="LTT341" s="1182"/>
      <c r="LTU341" s="1182"/>
      <c r="LTV341" s="1182"/>
      <c r="LTW341" s="1182"/>
      <c r="LTX341" s="1182"/>
      <c r="LTY341" s="1177"/>
      <c r="LTZ341" s="1182"/>
      <c r="LUA341" s="1182"/>
      <c r="LUB341" s="1182"/>
      <c r="LUC341" s="1182"/>
      <c r="LUD341" s="1182"/>
      <c r="LUE341" s="1182"/>
      <c r="LUF341" s="1182"/>
      <c r="LUG341" s="1182"/>
      <c r="LUH341" s="1182"/>
      <c r="LUI341" s="1182"/>
      <c r="LUJ341" s="1182"/>
      <c r="LUK341" s="1182"/>
      <c r="LUL341" s="1182"/>
      <c r="LUM341" s="1182"/>
      <c r="LUN341" s="1177"/>
      <c r="LUO341" s="1182"/>
      <c r="LUP341" s="1182"/>
      <c r="LUQ341" s="1182"/>
      <c r="LUR341" s="1182"/>
      <c r="LUS341" s="1182"/>
      <c r="LUT341" s="1182"/>
      <c r="LUU341" s="1182"/>
      <c r="LUV341" s="1182"/>
      <c r="LUW341" s="1182"/>
      <c r="LUX341" s="1182"/>
      <c r="LUY341" s="1182"/>
      <c r="LUZ341" s="1182"/>
      <c r="LVA341" s="1182"/>
      <c r="LVB341" s="1182"/>
      <c r="LVC341" s="1177"/>
      <c r="LVD341" s="1182"/>
      <c r="LVE341" s="1182"/>
      <c r="LVF341" s="1182"/>
      <c r="LVG341" s="1182"/>
      <c r="LVH341" s="1182"/>
      <c r="LVI341" s="1182"/>
      <c r="LVJ341" s="1182"/>
      <c r="LVK341" s="1182"/>
      <c r="LVL341" s="1182"/>
      <c r="LVM341" s="1182"/>
      <c r="LVN341" s="1182"/>
      <c r="LVO341" s="1182"/>
      <c r="LVP341" s="1182"/>
      <c r="LVQ341" s="1182"/>
      <c r="LVR341" s="1177"/>
      <c r="LVS341" s="1182"/>
      <c r="LVT341" s="1182"/>
      <c r="LVU341" s="1182"/>
      <c r="LVV341" s="1182"/>
      <c r="LVW341" s="1182"/>
      <c r="LVX341" s="1182"/>
      <c r="LVY341" s="1182"/>
      <c r="LVZ341" s="1182"/>
      <c r="LWA341" s="1182"/>
      <c r="LWB341" s="1182"/>
      <c r="LWC341" s="1182"/>
      <c r="LWD341" s="1182"/>
      <c r="LWE341" s="1182"/>
      <c r="LWF341" s="1182"/>
      <c r="LWG341" s="1177"/>
      <c r="LWH341" s="1182"/>
      <c r="LWI341" s="1182"/>
      <c r="LWJ341" s="1182"/>
      <c r="LWK341" s="1182"/>
      <c r="LWL341" s="1182"/>
      <c r="LWM341" s="1182"/>
      <c r="LWN341" s="1182"/>
      <c r="LWO341" s="1182"/>
      <c r="LWP341" s="1182"/>
      <c r="LWQ341" s="1182"/>
      <c r="LWR341" s="1182"/>
      <c r="LWS341" s="1182"/>
      <c r="LWT341" s="1182"/>
      <c r="LWU341" s="1182"/>
      <c r="LWV341" s="1177"/>
      <c r="LWW341" s="1182"/>
      <c r="LWX341" s="1182"/>
      <c r="LWY341" s="1182"/>
      <c r="LWZ341" s="1182"/>
      <c r="LXA341" s="1182"/>
      <c r="LXB341" s="1182"/>
      <c r="LXC341" s="1182"/>
      <c r="LXD341" s="1182"/>
      <c r="LXE341" s="1182"/>
      <c r="LXF341" s="1182"/>
      <c r="LXG341" s="1182"/>
      <c r="LXH341" s="1182"/>
      <c r="LXI341" s="1182"/>
      <c r="LXJ341" s="1182"/>
      <c r="LXK341" s="1177"/>
      <c r="LXL341" s="1182"/>
      <c r="LXM341" s="1182"/>
      <c r="LXN341" s="1182"/>
      <c r="LXO341" s="1182"/>
      <c r="LXP341" s="1182"/>
      <c r="LXQ341" s="1182"/>
      <c r="LXR341" s="1182"/>
      <c r="LXS341" s="1182"/>
      <c r="LXT341" s="1182"/>
      <c r="LXU341" s="1182"/>
      <c r="LXV341" s="1182"/>
      <c r="LXW341" s="1182"/>
      <c r="LXX341" s="1182"/>
      <c r="LXY341" s="1182"/>
      <c r="LXZ341" s="1177"/>
      <c r="LYA341" s="1182"/>
      <c r="LYB341" s="1182"/>
      <c r="LYC341" s="1182"/>
      <c r="LYD341" s="1182"/>
      <c r="LYE341" s="1182"/>
      <c r="LYF341" s="1182"/>
      <c r="LYG341" s="1182"/>
      <c r="LYH341" s="1182"/>
      <c r="LYI341" s="1182"/>
      <c r="LYJ341" s="1182"/>
      <c r="LYK341" s="1182"/>
      <c r="LYL341" s="1182"/>
      <c r="LYM341" s="1182"/>
      <c r="LYN341" s="1182"/>
      <c r="LYO341" s="1177"/>
      <c r="LYP341" s="1182"/>
      <c r="LYQ341" s="1182"/>
      <c r="LYR341" s="1182"/>
      <c r="LYS341" s="1182"/>
      <c r="LYT341" s="1182"/>
      <c r="LYU341" s="1182"/>
      <c r="LYV341" s="1182"/>
      <c r="LYW341" s="1182"/>
      <c r="LYX341" s="1182"/>
      <c r="LYY341" s="1182"/>
      <c r="LYZ341" s="1182"/>
      <c r="LZA341" s="1182"/>
      <c r="LZB341" s="1182"/>
      <c r="LZC341" s="1182"/>
      <c r="LZD341" s="1177"/>
      <c r="LZE341" s="1182"/>
      <c r="LZF341" s="1182"/>
      <c r="LZG341" s="1182"/>
      <c r="LZH341" s="1182"/>
      <c r="LZI341" s="1182"/>
      <c r="LZJ341" s="1182"/>
      <c r="LZK341" s="1182"/>
      <c r="LZL341" s="1182"/>
      <c r="LZM341" s="1182"/>
      <c r="LZN341" s="1182"/>
      <c r="LZO341" s="1182"/>
      <c r="LZP341" s="1182"/>
      <c r="LZQ341" s="1182"/>
      <c r="LZR341" s="1182"/>
      <c r="LZS341" s="1177"/>
      <c r="LZT341" s="1182"/>
      <c r="LZU341" s="1182"/>
      <c r="LZV341" s="1182"/>
      <c r="LZW341" s="1182"/>
      <c r="LZX341" s="1182"/>
      <c r="LZY341" s="1182"/>
      <c r="LZZ341" s="1182"/>
      <c r="MAA341" s="1182"/>
      <c r="MAB341" s="1182"/>
      <c r="MAC341" s="1182"/>
      <c r="MAD341" s="1182"/>
      <c r="MAE341" s="1182"/>
      <c r="MAF341" s="1182"/>
      <c r="MAG341" s="1182"/>
      <c r="MAH341" s="1177"/>
      <c r="MAI341" s="1182"/>
      <c r="MAJ341" s="1182"/>
      <c r="MAK341" s="1182"/>
      <c r="MAL341" s="1182"/>
      <c r="MAM341" s="1182"/>
      <c r="MAN341" s="1182"/>
      <c r="MAO341" s="1182"/>
      <c r="MAP341" s="1182"/>
      <c r="MAQ341" s="1182"/>
      <c r="MAR341" s="1182"/>
      <c r="MAS341" s="1182"/>
      <c r="MAT341" s="1182"/>
      <c r="MAU341" s="1182"/>
      <c r="MAV341" s="1182"/>
      <c r="MAW341" s="1177"/>
      <c r="MAX341" s="1182"/>
      <c r="MAY341" s="1182"/>
      <c r="MAZ341" s="1182"/>
      <c r="MBA341" s="1182"/>
      <c r="MBB341" s="1182"/>
      <c r="MBC341" s="1182"/>
      <c r="MBD341" s="1182"/>
      <c r="MBE341" s="1182"/>
      <c r="MBF341" s="1182"/>
      <c r="MBG341" s="1182"/>
      <c r="MBH341" s="1182"/>
      <c r="MBI341" s="1182"/>
      <c r="MBJ341" s="1182"/>
      <c r="MBK341" s="1182"/>
      <c r="MBL341" s="1177"/>
      <c r="MBM341" s="1182"/>
      <c r="MBN341" s="1182"/>
      <c r="MBO341" s="1182"/>
      <c r="MBP341" s="1182"/>
      <c r="MBQ341" s="1182"/>
      <c r="MBR341" s="1182"/>
      <c r="MBS341" s="1182"/>
      <c r="MBT341" s="1182"/>
      <c r="MBU341" s="1182"/>
      <c r="MBV341" s="1182"/>
      <c r="MBW341" s="1182"/>
      <c r="MBX341" s="1182"/>
      <c r="MBY341" s="1182"/>
      <c r="MBZ341" s="1182"/>
      <c r="MCA341" s="1177"/>
      <c r="MCB341" s="1182"/>
      <c r="MCC341" s="1182"/>
      <c r="MCD341" s="1182"/>
      <c r="MCE341" s="1182"/>
      <c r="MCF341" s="1182"/>
      <c r="MCG341" s="1182"/>
      <c r="MCH341" s="1182"/>
      <c r="MCI341" s="1182"/>
      <c r="MCJ341" s="1182"/>
      <c r="MCK341" s="1182"/>
      <c r="MCL341" s="1182"/>
      <c r="MCM341" s="1182"/>
      <c r="MCN341" s="1182"/>
      <c r="MCO341" s="1182"/>
      <c r="MCP341" s="1177"/>
      <c r="MCQ341" s="1182"/>
      <c r="MCR341" s="1182"/>
      <c r="MCS341" s="1182"/>
      <c r="MCT341" s="1182"/>
      <c r="MCU341" s="1182"/>
      <c r="MCV341" s="1182"/>
      <c r="MCW341" s="1182"/>
      <c r="MCX341" s="1182"/>
      <c r="MCY341" s="1182"/>
      <c r="MCZ341" s="1182"/>
      <c r="MDA341" s="1182"/>
      <c r="MDB341" s="1182"/>
      <c r="MDC341" s="1182"/>
      <c r="MDD341" s="1182"/>
      <c r="MDE341" s="1177"/>
      <c r="MDF341" s="1182"/>
      <c r="MDG341" s="1182"/>
      <c r="MDH341" s="1182"/>
      <c r="MDI341" s="1182"/>
      <c r="MDJ341" s="1182"/>
      <c r="MDK341" s="1182"/>
      <c r="MDL341" s="1182"/>
      <c r="MDM341" s="1182"/>
      <c r="MDN341" s="1182"/>
      <c r="MDO341" s="1182"/>
      <c r="MDP341" s="1182"/>
      <c r="MDQ341" s="1182"/>
      <c r="MDR341" s="1182"/>
      <c r="MDS341" s="1182"/>
      <c r="MDT341" s="1177"/>
      <c r="MDU341" s="1182"/>
      <c r="MDV341" s="1182"/>
      <c r="MDW341" s="1182"/>
      <c r="MDX341" s="1182"/>
      <c r="MDY341" s="1182"/>
      <c r="MDZ341" s="1182"/>
      <c r="MEA341" s="1182"/>
      <c r="MEB341" s="1182"/>
      <c r="MEC341" s="1182"/>
      <c r="MED341" s="1182"/>
      <c r="MEE341" s="1182"/>
      <c r="MEF341" s="1182"/>
      <c r="MEG341" s="1182"/>
      <c r="MEH341" s="1182"/>
      <c r="MEI341" s="1177"/>
      <c r="MEJ341" s="1182"/>
      <c r="MEK341" s="1182"/>
      <c r="MEL341" s="1182"/>
      <c r="MEM341" s="1182"/>
      <c r="MEN341" s="1182"/>
      <c r="MEO341" s="1182"/>
      <c r="MEP341" s="1182"/>
      <c r="MEQ341" s="1182"/>
      <c r="MER341" s="1182"/>
      <c r="MES341" s="1182"/>
      <c r="MET341" s="1182"/>
      <c r="MEU341" s="1182"/>
      <c r="MEV341" s="1182"/>
      <c r="MEW341" s="1182"/>
      <c r="MEX341" s="1177"/>
      <c r="MEY341" s="1182"/>
      <c r="MEZ341" s="1182"/>
      <c r="MFA341" s="1182"/>
      <c r="MFB341" s="1182"/>
      <c r="MFC341" s="1182"/>
      <c r="MFD341" s="1182"/>
      <c r="MFE341" s="1182"/>
      <c r="MFF341" s="1182"/>
      <c r="MFG341" s="1182"/>
      <c r="MFH341" s="1182"/>
      <c r="MFI341" s="1182"/>
      <c r="MFJ341" s="1182"/>
      <c r="MFK341" s="1182"/>
      <c r="MFL341" s="1182"/>
      <c r="MFM341" s="1177"/>
      <c r="MFN341" s="1182"/>
      <c r="MFO341" s="1182"/>
      <c r="MFP341" s="1182"/>
      <c r="MFQ341" s="1182"/>
      <c r="MFR341" s="1182"/>
      <c r="MFS341" s="1182"/>
      <c r="MFT341" s="1182"/>
      <c r="MFU341" s="1182"/>
      <c r="MFV341" s="1182"/>
      <c r="MFW341" s="1182"/>
      <c r="MFX341" s="1182"/>
      <c r="MFY341" s="1182"/>
      <c r="MFZ341" s="1182"/>
      <c r="MGA341" s="1182"/>
      <c r="MGB341" s="1177"/>
      <c r="MGC341" s="1182"/>
      <c r="MGD341" s="1182"/>
      <c r="MGE341" s="1182"/>
      <c r="MGF341" s="1182"/>
      <c r="MGG341" s="1182"/>
      <c r="MGH341" s="1182"/>
      <c r="MGI341" s="1182"/>
      <c r="MGJ341" s="1182"/>
      <c r="MGK341" s="1182"/>
      <c r="MGL341" s="1182"/>
      <c r="MGM341" s="1182"/>
      <c r="MGN341" s="1182"/>
      <c r="MGO341" s="1182"/>
      <c r="MGP341" s="1182"/>
      <c r="MGQ341" s="1177"/>
      <c r="MGR341" s="1182"/>
      <c r="MGS341" s="1182"/>
      <c r="MGT341" s="1182"/>
      <c r="MGU341" s="1182"/>
      <c r="MGV341" s="1182"/>
      <c r="MGW341" s="1182"/>
      <c r="MGX341" s="1182"/>
      <c r="MGY341" s="1182"/>
      <c r="MGZ341" s="1182"/>
      <c r="MHA341" s="1182"/>
      <c r="MHB341" s="1182"/>
      <c r="MHC341" s="1182"/>
      <c r="MHD341" s="1182"/>
      <c r="MHE341" s="1182"/>
      <c r="MHF341" s="1177"/>
      <c r="MHG341" s="1182"/>
      <c r="MHH341" s="1182"/>
      <c r="MHI341" s="1182"/>
      <c r="MHJ341" s="1182"/>
      <c r="MHK341" s="1182"/>
      <c r="MHL341" s="1182"/>
      <c r="MHM341" s="1182"/>
      <c r="MHN341" s="1182"/>
      <c r="MHO341" s="1182"/>
      <c r="MHP341" s="1182"/>
      <c r="MHQ341" s="1182"/>
      <c r="MHR341" s="1182"/>
      <c r="MHS341" s="1182"/>
      <c r="MHT341" s="1182"/>
      <c r="MHU341" s="1177"/>
      <c r="MHV341" s="1182"/>
      <c r="MHW341" s="1182"/>
      <c r="MHX341" s="1182"/>
      <c r="MHY341" s="1182"/>
      <c r="MHZ341" s="1182"/>
      <c r="MIA341" s="1182"/>
      <c r="MIB341" s="1182"/>
      <c r="MIC341" s="1182"/>
      <c r="MID341" s="1182"/>
      <c r="MIE341" s="1182"/>
      <c r="MIF341" s="1182"/>
      <c r="MIG341" s="1182"/>
      <c r="MIH341" s="1182"/>
      <c r="MII341" s="1182"/>
      <c r="MIJ341" s="1177"/>
      <c r="MIK341" s="1182"/>
      <c r="MIL341" s="1182"/>
      <c r="MIM341" s="1182"/>
      <c r="MIN341" s="1182"/>
      <c r="MIO341" s="1182"/>
      <c r="MIP341" s="1182"/>
      <c r="MIQ341" s="1182"/>
      <c r="MIR341" s="1182"/>
      <c r="MIS341" s="1182"/>
      <c r="MIT341" s="1182"/>
      <c r="MIU341" s="1182"/>
      <c r="MIV341" s="1182"/>
      <c r="MIW341" s="1182"/>
      <c r="MIX341" s="1182"/>
      <c r="MIY341" s="1177"/>
      <c r="MIZ341" s="1182"/>
      <c r="MJA341" s="1182"/>
      <c r="MJB341" s="1182"/>
      <c r="MJC341" s="1182"/>
      <c r="MJD341" s="1182"/>
      <c r="MJE341" s="1182"/>
      <c r="MJF341" s="1182"/>
      <c r="MJG341" s="1182"/>
      <c r="MJH341" s="1182"/>
      <c r="MJI341" s="1182"/>
      <c r="MJJ341" s="1182"/>
      <c r="MJK341" s="1182"/>
      <c r="MJL341" s="1182"/>
      <c r="MJM341" s="1182"/>
      <c r="MJN341" s="1177"/>
      <c r="MJO341" s="1182"/>
      <c r="MJP341" s="1182"/>
      <c r="MJQ341" s="1182"/>
      <c r="MJR341" s="1182"/>
      <c r="MJS341" s="1182"/>
      <c r="MJT341" s="1182"/>
      <c r="MJU341" s="1182"/>
      <c r="MJV341" s="1182"/>
      <c r="MJW341" s="1182"/>
      <c r="MJX341" s="1182"/>
      <c r="MJY341" s="1182"/>
      <c r="MJZ341" s="1182"/>
      <c r="MKA341" s="1182"/>
      <c r="MKB341" s="1182"/>
      <c r="MKC341" s="1177"/>
      <c r="MKD341" s="1182"/>
      <c r="MKE341" s="1182"/>
      <c r="MKF341" s="1182"/>
      <c r="MKG341" s="1182"/>
      <c r="MKH341" s="1182"/>
      <c r="MKI341" s="1182"/>
      <c r="MKJ341" s="1182"/>
      <c r="MKK341" s="1182"/>
      <c r="MKL341" s="1182"/>
      <c r="MKM341" s="1182"/>
      <c r="MKN341" s="1182"/>
      <c r="MKO341" s="1182"/>
      <c r="MKP341" s="1182"/>
      <c r="MKQ341" s="1182"/>
      <c r="MKR341" s="1177"/>
      <c r="MKS341" s="1182"/>
      <c r="MKT341" s="1182"/>
      <c r="MKU341" s="1182"/>
      <c r="MKV341" s="1182"/>
      <c r="MKW341" s="1182"/>
      <c r="MKX341" s="1182"/>
      <c r="MKY341" s="1182"/>
      <c r="MKZ341" s="1182"/>
      <c r="MLA341" s="1182"/>
      <c r="MLB341" s="1182"/>
      <c r="MLC341" s="1182"/>
      <c r="MLD341" s="1182"/>
      <c r="MLE341" s="1182"/>
      <c r="MLF341" s="1182"/>
      <c r="MLG341" s="1177"/>
      <c r="MLH341" s="1182"/>
      <c r="MLI341" s="1182"/>
      <c r="MLJ341" s="1182"/>
      <c r="MLK341" s="1182"/>
      <c r="MLL341" s="1182"/>
      <c r="MLM341" s="1182"/>
      <c r="MLN341" s="1182"/>
      <c r="MLO341" s="1182"/>
      <c r="MLP341" s="1182"/>
      <c r="MLQ341" s="1182"/>
      <c r="MLR341" s="1182"/>
      <c r="MLS341" s="1182"/>
      <c r="MLT341" s="1182"/>
      <c r="MLU341" s="1182"/>
      <c r="MLV341" s="1177"/>
      <c r="MLW341" s="1182"/>
      <c r="MLX341" s="1182"/>
      <c r="MLY341" s="1182"/>
      <c r="MLZ341" s="1182"/>
      <c r="MMA341" s="1182"/>
      <c r="MMB341" s="1182"/>
      <c r="MMC341" s="1182"/>
      <c r="MMD341" s="1182"/>
      <c r="MME341" s="1182"/>
      <c r="MMF341" s="1182"/>
      <c r="MMG341" s="1182"/>
      <c r="MMH341" s="1182"/>
      <c r="MMI341" s="1182"/>
      <c r="MMJ341" s="1182"/>
      <c r="MMK341" s="1177"/>
      <c r="MML341" s="1182"/>
      <c r="MMM341" s="1182"/>
      <c r="MMN341" s="1182"/>
      <c r="MMO341" s="1182"/>
      <c r="MMP341" s="1182"/>
      <c r="MMQ341" s="1182"/>
      <c r="MMR341" s="1182"/>
      <c r="MMS341" s="1182"/>
      <c r="MMT341" s="1182"/>
      <c r="MMU341" s="1182"/>
      <c r="MMV341" s="1182"/>
      <c r="MMW341" s="1182"/>
      <c r="MMX341" s="1182"/>
      <c r="MMY341" s="1182"/>
      <c r="MMZ341" s="1177"/>
      <c r="MNA341" s="1182"/>
      <c r="MNB341" s="1182"/>
      <c r="MNC341" s="1182"/>
      <c r="MND341" s="1182"/>
      <c r="MNE341" s="1182"/>
      <c r="MNF341" s="1182"/>
      <c r="MNG341" s="1182"/>
      <c r="MNH341" s="1182"/>
      <c r="MNI341" s="1182"/>
      <c r="MNJ341" s="1182"/>
      <c r="MNK341" s="1182"/>
      <c r="MNL341" s="1182"/>
      <c r="MNM341" s="1182"/>
      <c r="MNN341" s="1182"/>
      <c r="MNO341" s="1177"/>
      <c r="MNP341" s="1182"/>
      <c r="MNQ341" s="1182"/>
      <c r="MNR341" s="1182"/>
      <c r="MNS341" s="1182"/>
      <c r="MNT341" s="1182"/>
      <c r="MNU341" s="1182"/>
      <c r="MNV341" s="1182"/>
      <c r="MNW341" s="1182"/>
      <c r="MNX341" s="1182"/>
      <c r="MNY341" s="1182"/>
      <c r="MNZ341" s="1182"/>
      <c r="MOA341" s="1182"/>
      <c r="MOB341" s="1182"/>
      <c r="MOC341" s="1182"/>
      <c r="MOD341" s="1177"/>
      <c r="MOE341" s="1182"/>
      <c r="MOF341" s="1182"/>
      <c r="MOG341" s="1182"/>
      <c r="MOH341" s="1182"/>
      <c r="MOI341" s="1182"/>
      <c r="MOJ341" s="1182"/>
      <c r="MOK341" s="1182"/>
      <c r="MOL341" s="1182"/>
      <c r="MOM341" s="1182"/>
      <c r="MON341" s="1182"/>
      <c r="MOO341" s="1182"/>
      <c r="MOP341" s="1182"/>
      <c r="MOQ341" s="1182"/>
      <c r="MOR341" s="1182"/>
      <c r="MOS341" s="1177"/>
      <c r="MOT341" s="1182"/>
      <c r="MOU341" s="1182"/>
      <c r="MOV341" s="1182"/>
      <c r="MOW341" s="1182"/>
      <c r="MOX341" s="1182"/>
      <c r="MOY341" s="1182"/>
      <c r="MOZ341" s="1182"/>
      <c r="MPA341" s="1182"/>
      <c r="MPB341" s="1182"/>
      <c r="MPC341" s="1182"/>
      <c r="MPD341" s="1182"/>
      <c r="MPE341" s="1182"/>
      <c r="MPF341" s="1182"/>
      <c r="MPG341" s="1182"/>
      <c r="MPH341" s="1177"/>
      <c r="MPI341" s="1182"/>
      <c r="MPJ341" s="1182"/>
      <c r="MPK341" s="1182"/>
      <c r="MPL341" s="1182"/>
      <c r="MPM341" s="1182"/>
      <c r="MPN341" s="1182"/>
      <c r="MPO341" s="1182"/>
      <c r="MPP341" s="1182"/>
      <c r="MPQ341" s="1182"/>
      <c r="MPR341" s="1182"/>
      <c r="MPS341" s="1182"/>
      <c r="MPT341" s="1182"/>
      <c r="MPU341" s="1182"/>
      <c r="MPV341" s="1182"/>
      <c r="MPW341" s="1177"/>
      <c r="MPX341" s="1182"/>
      <c r="MPY341" s="1182"/>
      <c r="MPZ341" s="1182"/>
      <c r="MQA341" s="1182"/>
      <c r="MQB341" s="1182"/>
      <c r="MQC341" s="1182"/>
      <c r="MQD341" s="1182"/>
      <c r="MQE341" s="1182"/>
      <c r="MQF341" s="1182"/>
      <c r="MQG341" s="1182"/>
      <c r="MQH341" s="1182"/>
      <c r="MQI341" s="1182"/>
      <c r="MQJ341" s="1182"/>
      <c r="MQK341" s="1182"/>
      <c r="MQL341" s="1177"/>
      <c r="MQM341" s="1182"/>
      <c r="MQN341" s="1182"/>
      <c r="MQO341" s="1182"/>
      <c r="MQP341" s="1182"/>
      <c r="MQQ341" s="1182"/>
      <c r="MQR341" s="1182"/>
      <c r="MQS341" s="1182"/>
      <c r="MQT341" s="1182"/>
      <c r="MQU341" s="1182"/>
      <c r="MQV341" s="1182"/>
      <c r="MQW341" s="1182"/>
      <c r="MQX341" s="1182"/>
      <c r="MQY341" s="1182"/>
      <c r="MQZ341" s="1182"/>
      <c r="MRA341" s="1177"/>
      <c r="MRB341" s="1182"/>
      <c r="MRC341" s="1182"/>
      <c r="MRD341" s="1182"/>
      <c r="MRE341" s="1182"/>
      <c r="MRF341" s="1182"/>
      <c r="MRG341" s="1182"/>
      <c r="MRH341" s="1182"/>
      <c r="MRI341" s="1182"/>
      <c r="MRJ341" s="1182"/>
      <c r="MRK341" s="1182"/>
      <c r="MRL341" s="1182"/>
      <c r="MRM341" s="1182"/>
      <c r="MRN341" s="1182"/>
      <c r="MRO341" s="1182"/>
      <c r="MRP341" s="1177"/>
      <c r="MRQ341" s="1182"/>
      <c r="MRR341" s="1182"/>
      <c r="MRS341" s="1182"/>
      <c r="MRT341" s="1182"/>
      <c r="MRU341" s="1182"/>
      <c r="MRV341" s="1182"/>
      <c r="MRW341" s="1182"/>
      <c r="MRX341" s="1182"/>
      <c r="MRY341" s="1182"/>
      <c r="MRZ341" s="1182"/>
      <c r="MSA341" s="1182"/>
      <c r="MSB341" s="1182"/>
      <c r="MSC341" s="1182"/>
      <c r="MSD341" s="1182"/>
      <c r="MSE341" s="1177"/>
      <c r="MSF341" s="1182"/>
      <c r="MSG341" s="1182"/>
      <c r="MSH341" s="1182"/>
      <c r="MSI341" s="1182"/>
      <c r="MSJ341" s="1182"/>
      <c r="MSK341" s="1182"/>
      <c r="MSL341" s="1182"/>
      <c r="MSM341" s="1182"/>
      <c r="MSN341" s="1182"/>
      <c r="MSO341" s="1182"/>
      <c r="MSP341" s="1182"/>
      <c r="MSQ341" s="1182"/>
      <c r="MSR341" s="1182"/>
      <c r="MSS341" s="1182"/>
      <c r="MST341" s="1177"/>
      <c r="MSU341" s="1182"/>
      <c r="MSV341" s="1182"/>
      <c r="MSW341" s="1182"/>
      <c r="MSX341" s="1182"/>
      <c r="MSY341" s="1182"/>
      <c r="MSZ341" s="1182"/>
      <c r="MTA341" s="1182"/>
      <c r="MTB341" s="1182"/>
      <c r="MTC341" s="1182"/>
      <c r="MTD341" s="1182"/>
      <c r="MTE341" s="1182"/>
      <c r="MTF341" s="1182"/>
      <c r="MTG341" s="1182"/>
      <c r="MTH341" s="1182"/>
      <c r="MTI341" s="1177"/>
      <c r="MTJ341" s="1182"/>
      <c r="MTK341" s="1182"/>
      <c r="MTL341" s="1182"/>
      <c r="MTM341" s="1182"/>
      <c r="MTN341" s="1182"/>
      <c r="MTO341" s="1182"/>
      <c r="MTP341" s="1182"/>
      <c r="MTQ341" s="1182"/>
      <c r="MTR341" s="1182"/>
      <c r="MTS341" s="1182"/>
      <c r="MTT341" s="1182"/>
      <c r="MTU341" s="1182"/>
      <c r="MTV341" s="1182"/>
      <c r="MTW341" s="1182"/>
      <c r="MTX341" s="1177"/>
      <c r="MTY341" s="1182"/>
      <c r="MTZ341" s="1182"/>
      <c r="MUA341" s="1182"/>
      <c r="MUB341" s="1182"/>
      <c r="MUC341" s="1182"/>
      <c r="MUD341" s="1182"/>
      <c r="MUE341" s="1182"/>
      <c r="MUF341" s="1182"/>
      <c r="MUG341" s="1182"/>
      <c r="MUH341" s="1182"/>
      <c r="MUI341" s="1182"/>
      <c r="MUJ341" s="1182"/>
      <c r="MUK341" s="1182"/>
      <c r="MUL341" s="1182"/>
      <c r="MUM341" s="1177"/>
      <c r="MUN341" s="1182"/>
      <c r="MUO341" s="1182"/>
      <c r="MUP341" s="1182"/>
      <c r="MUQ341" s="1182"/>
      <c r="MUR341" s="1182"/>
      <c r="MUS341" s="1182"/>
      <c r="MUT341" s="1182"/>
      <c r="MUU341" s="1182"/>
      <c r="MUV341" s="1182"/>
      <c r="MUW341" s="1182"/>
      <c r="MUX341" s="1182"/>
      <c r="MUY341" s="1182"/>
      <c r="MUZ341" s="1182"/>
      <c r="MVA341" s="1182"/>
      <c r="MVB341" s="1177"/>
      <c r="MVC341" s="1182"/>
      <c r="MVD341" s="1182"/>
      <c r="MVE341" s="1182"/>
      <c r="MVF341" s="1182"/>
      <c r="MVG341" s="1182"/>
      <c r="MVH341" s="1182"/>
      <c r="MVI341" s="1182"/>
      <c r="MVJ341" s="1182"/>
      <c r="MVK341" s="1182"/>
      <c r="MVL341" s="1182"/>
      <c r="MVM341" s="1182"/>
      <c r="MVN341" s="1182"/>
      <c r="MVO341" s="1182"/>
      <c r="MVP341" s="1182"/>
      <c r="MVQ341" s="1177"/>
      <c r="MVR341" s="1182"/>
      <c r="MVS341" s="1182"/>
      <c r="MVT341" s="1182"/>
      <c r="MVU341" s="1182"/>
      <c r="MVV341" s="1182"/>
      <c r="MVW341" s="1182"/>
      <c r="MVX341" s="1182"/>
      <c r="MVY341" s="1182"/>
      <c r="MVZ341" s="1182"/>
      <c r="MWA341" s="1182"/>
      <c r="MWB341" s="1182"/>
      <c r="MWC341" s="1182"/>
      <c r="MWD341" s="1182"/>
      <c r="MWE341" s="1182"/>
      <c r="MWF341" s="1177"/>
      <c r="MWG341" s="1182"/>
      <c r="MWH341" s="1182"/>
      <c r="MWI341" s="1182"/>
      <c r="MWJ341" s="1182"/>
      <c r="MWK341" s="1182"/>
      <c r="MWL341" s="1182"/>
      <c r="MWM341" s="1182"/>
      <c r="MWN341" s="1182"/>
      <c r="MWO341" s="1182"/>
      <c r="MWP341" s="1182"/>
      <c r="MWQ341" s="1182"/>
      <c r="MWR341" s="1182"/>
      <c r="MWS341" s="1182"/>
      <c r="MWT341" s="1182"/>
      <c r="MWU341" s="1177"/>
      <c r="MWV341" s="1182"/>
      <c r="MWW341" s="1182"/>
      <c r="MWX341" s="1182"/>
      <c r="MWY341" s="1182"/>
      <c r="MWZ341" s="1182"/>
      <c r="MXA341" s="1182"/>
      <c r="MXB341" s="1182"/>
      <c r="MXC341" s="1182"/>
      <c r="MXD341" s="1182"/>
      <c r="MXE341" s="1182"/>
      <c r="MXF341" s="1182"/>
      <c r="MXG341" s="1182"/>
      <c r="MXH341" s="1182"/>
      <c r="MXI341" s="1182"/>
      <c r="MXJ341" s="1177"/>
      <c r="MXK341" s="1182"/>
      <c r="MXL341" s="1182"/>
      <c r="MXM341" s="1182"/>
      <c r="MXN341" s="1182"/>
      <c r="MXO341" s="1182"/>
      <c r="MXP341" s="1182"/>
      <c r="MXQ341" s="1182"/>
      <c r="MXR341" s="1182"/>
      <c r="MXS341" s="1182"/>
      <c r="MXT341" s="1182"/>
      <c r="MXU341" s="1182"/>
      <c r="MXV341" s="1182"/>
      <c r="MXW341" s="1182"/>
      <c r="MXX341" s="1182"/>
      <c r="MXY341" s="1177"/>
      <c r="MXZ341" s="1182"/>
      <c r="MYA341" s="1182"/>
      <c r="MYB341" s="1182"/>
      <c r="MYC341" s="1182"/>
      <c r="MYD341" s="1182"/>
      <c r="MYE341" s="1182"/>
      <c r="MYF341" s="1182"/>
      <c r="MYG341" s="1182"/>
      <c r="MYH341" s="1182"/>
      <c r="MYI341" s="1182"/>
      <c r="MYJ341" s="1182"/>
      <c r="MYK341" s="1182"/>
      <c r="MYL341" s="1182"/>
      <c r="MYM341" s="1182"/>
      <c r="MYN341" s="1177"/>
      <c r="MYO341" s="1182"/>
      <c r="MYP341" s="1182"/>
      <c r="MYQ341" s="1182"/>
      <c r="MYR341" s="1182"/>
      <c r="MYS341" s="1182"/>
      <c r="MYT341" s="1182"/>
      <c r="MYU341" s="1182"/>
      <c r="MYV341" s="1182"/>
      <c r="MYW341" s="1182"/>
      <c r="MYX341" s="1182"/>
      <c r="MYY341" s="1182"/>
      <c r="MYZ341" s="1182"/>
      <c r="MZA341" s="1182"/>
      <c r="MZB341" s="1182"/>
      <c r="MZC341" s="1177"/>
      <c r="MZD341" s="1182"/>
      <c r="MZE341" s="1182"/>
      <c r="MZF341" s="1182"/>
      <c r="MZG341" s="1182"/>
      <c r="MZH341" s="1182"/>
      <c r="MZI341" s="1182"/>
      <c r="MZJ341" s="1182"/>
      <c r="MZK341" s="1182"/>
      <c r="MZL341" s="1182"/>
      <c r="MZM341" s="1182"/>
      <c r="MZN341" s="1182"/>
      <c r="MZO341" s="1182"/>
      <c r="MZP341" s="1182"/>
      <c r="MZQ341" s="1182"/>
      <c r="MZR341" s="1177"/>
      <c r="MZS341" s="1182"/>
      <c r="MZT341" s="1182"/>
      <c r="MZU341" s="1182"/>
      <c r="MZV341" s="1182"/>
      <c r="MZW341" s="1182"/>
      <c r="MZX341" s="1182"/>
      <c r="MZY341" s="1182"/>
      <c r="MZZ341" s="1182"/>
      <c r="NAA341" s="1182"/>
      <c r="NAB341" s="1182"/>
      <c r="NAC341" s="1182"/>
      <c r="NAD341" s="1182"/>
      <c r="NAE341" s="1182"/>
      <c r="NAF341" s="1182"/>
      <c r="NAG341" s="1177"/>
      <c r="NAH341" s="1182"/>
      <c r="NAI341" s="1182"/>
      <c r="NAJ341" s="1182"/>
      <c r="NAK341" s="1182"/>
      <c r="NAL341" s="1182"/>
      <c r="NAM341" s="1182"/>
      <c r="NAN341" s="1182"/>
      <c r="NAO341" s="1182"/>
      <c r="NAP341" s="1182"/>
      <c r="NAQ341" s="1182"/>
      <c r="NAR341" s="1182"/>
      <c r="NAS341" s="1182"/>
      <c r="NAT341" s="1182"/>
      <c r="NAU341" s="1182"/>
      <c r="NAV341" s="1177"/>
      <c r="NAW341" s="1182"/>
      <c r="NAX341" s="1182"/>
      <c r="NAY341" s="1182"/>
      <c r="NAZ341" s="1182"/>
      <c r="NBA341" s="1182"/>
      <c r="NBB341" s="1182"/>
      <c r="NBC341" s="1182"/>
      <c r="NBD341" s="1182"/>
      <c r="NBE341" s="1182"/>
      <c r="NBF341" s="1182"/>
      <c r="NBG341" s="1182"/>
      <c r="NBH341" s="1182"/>
      <c r="NBI341" s="1182"/>
      <c r="NBJ341" s="1182"/>
      <c r="NBK341" s="1177"/>
      <c r="NBL341" s="1182"/>
      <c r="NBM341" s="1182"/>
      <c r="NBN341" s="1182"/>
      <c r="NBO341" s="1182"/>
      <c r="NBP341" s="1182"/>
      <c r="NBQ341" s="1182"/>
      <c r="NBR341" s="1182"/>
      <c r="NBS341" s="1182"/>
      <c r="NBT341" s="1182"/>
      <c r="NBU341" s="1182"/>
      <c r="NBV341" s="1182"/>
      <c r="NBW341" s="1182"/>
      <c r="NBX341" s="1182"/>
      <c r="NBY341" s="1182"/>
      <c r="NBZ341" s="1177"/>
      <c r="NCA341" s="1182"/>
      <c r="NCB341" s="1182"/>
      <c r="NCC341" s="1182"/>
      <c r="NCD341" s="1182"/>
      <c r="NCE341" s="1182"/>
      <c r="NCF341" s="1182"/>
      <c r="NCG341" s="1182"/>
      <c r="NCH341" s="1182"/>
      <c r="NCI341" s="1182"/>
      <c r="NCJ341" s="1182"/>
      <c r="NCK341" s="1182"/>
      <c r="NCL341" s="1182"/>
      <c r="NCM341" s="1182"/>
      <c r="NCN341" s="1182"/>
      <c r="NCO341" s="1177"/>
      <c r="NCP341" s="1182"/>
      <c r="NCQ341" s="1182"/>
      <c r="NCR341" s="1182"/>
      <c r="NCS341" s="1182"/>
      <c r="NCT341" s="1182"/>
      <c r="NCU341" s="1182"/>
      <c r="NCV341" s="1182"/>
      <c r="NCW341" s="1182"/>
      <c r="NCX341" s="1182"/>
      <c r="NCY341" s="1182"/>
      <c r="NCZ341" s="1182"/>
      <c r="NDA341" s="1182"/>
      <c r="NDB341" s="1182"/>
      <c r="NDC341" s="1182"/>
      <c r="NDD341" s="1177"/>
      <c r="NDE341" s="1182"/>
      <c r="NDF341" s="1182"/>
      <c r="NDG341" s="1182"/>
      <c r="NDH341" s="1182"/>
      <c r="NDI341" s="1182"/>
      <c r="NDJ341" s="1182"/>
      <c r="NDK341" s="1182"/>
      <c r="NDL341" s="1182"/>
      <c r="NDM341" s="1182"/>
      <c r="NDN341" s="1182"/>
      <c r="NDO341" s="1182"/>
      <c r="NDP341" s="1182"/>
      <c r="NDQ341" s="1182"/>
      <c r="NDR341" s="1182"/>
      <c r="NDS341" s="1177"/>
      <c r="NDT341" s="1182"/>
      <c r="NDU341" s="1182"/>
      <c r="NDV341" s="1182"/>
      <c r="NDW341" s="1182"/>
      <c r="NDX341" s="1182"/>
      <c r="NDY341" s="1182"/>
      <c r="NDZ341" s="1182"/>
      <c r="NEA341" s="1182"/>
      <c r="NEB341" s="1182"/>
      <c r="NEC341" s="1182"/>
      <c r="NED341" s="1182"/>
      <c r="NEE341" s="1182"/>
      <c r="NEF341" s="1182"/>
      <c r="NEG341" s="1182"/>
      <c r="NEH341" s="1177"/>
      <c r="NEI341" s="1182"/>
      <c r="NEJ341" s="1182"/>
      <c r="NEK341" s="1182"/>
      <c r="NEL341" s="1182"/>
      <c r="NEM341" s="1182"/>
      <c r="NEN341" s="1182"/>
      <c r="NEO341" s="1182"/>
      <c r="NEP341" s="1182"/>
      <c r="NEQ341" s="1182"/>
      <c r="NER341" s="1182"/>
      <c r="NES341" s="1182"/>
      <c r="NET341" s="1182"/>
      <c r="NEU341" s="1182"/>
      <c r="NEV341" s="1182"/>
      <c r="NEW341" s="1177"/>
      <c r="NEX341" s="1182"/>
      <c r="NEY341" s="1182"/>
      <c r="NEZ341" s="1182"/>
      <c r="NFA341" s="1182"/>
      <c r="NFB341" s="1182"/>
      <c r="NFC341" s="1182"/>
      <c r="NFD341" s="1182"/>
      <c r="NFE341" s="1182"/>
      <c r="NFF341" s="1182"/>
      <c r="NFG341" s="1182"/>
      <c r="NFH341" s="1182"/>
      <c r="NFI341" s="1182"/>
      <c r="NFJ341" s="1182"/>
      <c r="NFK341" s="1182"/>
      <c r="NFL341" s="1177"/>
      <c r="NFM341" s="1182"/>
      <c r="NFN341" s="1182"/>
      <c r="NFO341" s="1182"/>
      <c r="NFP341" s="1182"/>
      <c r="NFQ341" s="1182"/>
      <c r="NFR341" s="1182"/>
      <c r="NFS341" s="1182"/>
      <c r="NFT341" s="1182"/>
      <c r="NFU341" s="1182"/>
      <c r="NFV341" s="1182"/>
      <c r="NFW341" s="1182"/>
      <c r="NFX341" s="1182"/>
      <c r="NFY341" s="1182"/>
      <c r="NFZ341" s="1182"/>
      <c r="NGA341" s="1177"/>
      <c r="NGB341" s="1182"/>
      <c r="NGC341" s="1182"/>
      <c r="NGD341" s="1182"/>
      <c r="NGE341" s="1182"/>
      <c r="NGF341" s="1182"/>
      <c r="NGG341" s="1182"/>
      <c r="NGH341" s="1182"/>
      <c r="NGI341" s="1182"/>
      <c r="NGJ341" s="1182"/>
      <c r="NGK341" s="1182"/>
      <c r="NGL341" s="1182"/>
      <c r="NGM341" s="1182"/>
      <c r="NGN341" s="1182"/>
      <c r="NGO341" s="1182"/>
      <c r="NGP341" s="1177"/>
      <c r="NGQ341" s="1182"/>
      <c r="NGR341" s="1182"/>
      <c r="NGS341" s="1182"/>
      <c r="NGT341" s="1182"/>
      <c r="NGU341" s="1182"/>
      <c r="NGV341" s="1182"/>
      <c r="NGW341" s="1182"/>
      <c r="NGX341" s="1182"/>
      <c r="NGY341" s="1182"/>
      <c r="NGZ341" s="1182"/>
      <c r="NHA341" s="1182"/>
      <c r="NHB341" s="1182"/>
      <c r="NHC341" s="1182"/>
      <c r="NHD341" s="1182"/>
      <c r="NHE341" s="1177"/>
      <c r="NHF341" s="1182"/>
      <c r="NHG341" s="1182"/>
      <c r="NHH341" s="1182"/>
      <c r="NHI341" s="1182"/>
      <c r="NHJ341" s="1182"/>
      <c r="NHK341" s="1182"/>
      <c r="NHL341" s="1182"/>
      <c r="NHM341" s="1182"/>
      <c r="NHN341" s="1182"/>
      <c r="NHO341" s="1182"/>
      <c r="NHP341" s="1182"/>
      <c r="NHQ341" s="1182"/>
      <c r="NHR341" s="1182"/>
      <c r="NHS341" s="1182"/>
      <c r="NHT341" s="1177"/>
      <c r="NHU341" s="1182"/>
      <c r="NHV341" s="1182"/>
      <c r="NHW341" s="1182"/>
      <c r="NHX341" s="1182"/>
      <c r="NHY341" s="1182"/>
      <c r="NHZ341" s="1182"/>
      <c r="NIA341" s="1182"/>
      <c r="NIB341" s="1182"/>
      <c r="NIC341" s="1182"/>
      <c r="NID341" s="1182"/>
      <c r="NIE341" s="1182"/>
      <c r="NIF341" s="1182"/>
      <c r="NIG341" s="1182"/>
      <c r="NIH341" s="1182"/>
      <c r="NII341" s="1177"/>
      <c r="NIJ341" s="1182"/>
      <c r="NIK341" s="1182"/>
      <c r="NIL341" s="1182"/>
      <c r="NIM341" s="1182"/>
      <c r="NIN341" s="1182"/>
      <c r="NIO341" s="1182"/>
      <c r="NIP341" s="1182"/>
      <c r="NIQ341" s="1182"/>
      <c r="NIR341" s="1182"/>
      <c r="NIS341" s="1182"/>
      <c r="NIT341" s="1182"/>
      <c r="NIU341" s="1182"/>
      <c r="NIV341" s="1182"/>
      <c r="NIW341" s="1182"/>
      <c r="NIX341" s="1177"/>
      <c r="NIY341" s="1182"/>
      <c r="NIZ341" s="1182"/>
      <c r="NJA341" s="1182"/>
      <c r="NJB341" s="1182"/>
      <c r="NJC341" s="1182"/>
      <c r="NJD341" s="1182"/>
      <c r="NJE341" s="1182"/>
      <c r="NJF341" s="1182"/>
      <c r="NJG341" s="1182"/>
      <c r="NJH341" s="1182"/>
      <c r="NJI341" s="1182"/>
      <c r="NJJ341" s="1182"/>
      <c r="NJK341" s="1182"/>
      <c r="NJL341" s="1182"/>
      <c r="NJM341" s="1177"/>
      <c r="NJN341" s="1182"/>
      <c r="NJO341" s="1182"/>
      <c r="NJP341" s="1182"/>
      <c r="NJQ341" s="1182"/>
      <c r="NJR341" s="1182"/>
      <c r="NJS341" s="1182"/>
      <c r="NJT341" s="1182"/>
      <c r="NJU341" s="1182"/>
      <c r="NJV341" s="1182"/>
      <c r="NJW341" s="1182"/>
      <c r="NJX341" s="1182"/>
      <c r="NJY341" s="1182"/>
      <c r="NJZ341" s="1182"/>
      <c r="NKA341" s="1182"/>
      <c r="NKB341" s="1177"/>
      <c r="NKC341" s="1182"/>
      <c r="NKD341" s="1182"/>
      <c r="NKE341" s="1182"/>
      <c r="NKF341" s="1182"/>
      <c r="NKG341" s="1182"/>
      <c r="NKH341" s="1182"/>
      <c r="NKI341" s="1182"/>
      <c r="NKJ341" s="1182"/>
      <c r="NKK341" s="1182"/>
      <c r="NKL341" s="1182"/>
      <c r="NKM341" s="1182"/>
      <c r="NKN341" s="1182"/>
      <c r="NKO341" s="1182"/>
      <c r="NKP341" s="1182"/>
      <c r="NKQ341" s="1177"/>
      <c r="NKR341" s="1182"/>
      <c r="NKS341" s="1182"/>
      <c r="NKT341" s="1182"/>
      <c r="NKU341" s="1182"/>
      <c r="NKV341" s="1182"/>
      <c r="NKW341" s="1182"/>
      <c r="NKX341" s="1182"/>
      <c r="NKY341" s="1182"/>
      <c r="NKZ341" s="1182"/>
      <c r="NLA341" s="1182"/>
      <c r="NLB341" s="1182"/>
      <c r="NLC341" s="1182"/>
      <c r="NLD341" s="1182"/>
      <c r="NLE341" s="1182"/>
      <c r="NLF341" s="1177"/>
      <c r="NLG341" s="1182"/>
      <c r="NLH341" s="1182"/>
      <c r="NLI341" s="1182"/>
      <c r="NLJ341" s="1182"/>
      <c r="NLK341" s="1182"/>
      <c r="NLL341" s="1182"/>
      <c r="NLM341" s="1182"/>
      <c r="NLN341" s="1182"/>
      <c r="NLO341" s="1182"/>
      <c r="NLP341" s="1182"/>
      <c r="NLQ341" s="1182"/>
      <c r="NLR341" s="1182"/>
      <c r="NLS341" s="1182"/>
      <c r="NLT341" s="1182"/>
      <c r="NLU341" s="1177"/>
      <c r="NLV341" s="1182"/>
      <c r="NLW341" s="1182"/>
      <c r="NLX341" s="1182"/>
      <c r="NLY341" s="1182"/>
      <c r="NLZ341" s="1182"/>
      <c r="NMA341" s="1182"/>
      <c r="NMB341" s="1182"/>
      <c r="NMC341" s="1182"/>
      <c r="NMD341" s="1182"/>
      <c r="NME341" s="1182"/>
      <c r="NMF341" s="1182"/>
      <c r="NMG341" s="1182"/>
      <c r="NMH341" s="1182"/>
      <c r="NMI341" s="1182"/>
      <c r="NMJ341" s="1177"/>
      <c r="NMK341" s="1182"/>
      <c r="NML341" s="1182"/>
      <c r="NMM341" s="1182"/>
      <c r="NMN341" s="1182"/>
      <c r="NMO341" s="1182"/>
      <c r="NMP341" s="1182"/>
      <c r="NMQ341" s="1182"/>
      <c r="NMR341" s="1182"/>
      <c r="NMS341" s="1182"/>
      <c r="NMT341" s="1182"/>
      <c r="NMU341" s="1182"/>
      <c r="NMV341" s="1182"/>
      <c r="NMW341" s="1182"/>
      <c r="NMX341" s="1182"/>
      <c r="NMY341" s="1177"/>
      <c r="NMZ341" s="1182"/>
      <c r="NNA341" s="1182"/>
      <c r="NNB341" s="1182"/>
      <c r="NNC341" s="1182"/>
      <c r="NND341" s="1182"/>
      <c r="NNE341" s="1182"/>
      <c r="NNF341" s="1182"/>
      <c r="NNG341" s="1182"/>
      <c r="NNH341" s="1182"/>
      <c r="NNI341" s="1182"/>
      <c r="NNJ341" s="1182"/>
      <c r="NNK341" s="1182"/>
      <c r="NNL341" s="1182"/>
      <c r="NNM341" s="1182"/>
      <c r="NNN341" s="1177"/>
      <c r="NNO341" s="1182"/>
      <c r="NNP341" s="1182"/>
      <c r="NNQ341" s="1182"/>
      <c r="NNR341" s="1182"/>
      <c r="NNS341" s="1182"/>
      <c r="NNT341" s="1182"/>
      <c r="NNU341" s="1182"/>
      <c r="NNV341" s="1182"/>
      <c r="NNW341" s="1182"/>
      <c r="NNX341" s="1182"/>
      <c r="NNY341" s="1182"/>
      <c r="NNZ341" s="1182"/>
      <c r="NOA341" s="1182"/>
      <c r="NOB341" s="1182"/>
      <c r="NOC341" s="1177"/>
      <c r="NOD341" s="1182"/>
      <c r="NOE341" s="1182"/>
      <c r="NOF341" s="1182"/>
      <c r="NOG341" s="1182"/>
      <c r="NOH341" s="1182"/>
      <c r="NOI341" s="1182"/>
      <c r="NOJ341" s="1182"/>
      <c r="NOK341" s="1182"/>
      <c r="NOL341" s="1182"/>
      <c r="NOM341" s="1182"/>
      <c r="NON341" s="1182"/>
      <c r="NOO341" s="1182"/>
      <c r="NOP341" s="1182"/>
      <c r="NOQ341" s="1182"/>
      <c r="NOR341" s="1177"/>
      <c r="NOS341" s="1182"/>
      <c r="NOT341" s="1182"/>
      <c r="NOU341" s="1182"/>
      <c r="NOV341" s="1182"/>
      <c r="NOW341" s="1182"/>
      <c r="NOX341" s="1182"/>
      <c r="NOY341" s="1182"/>
      <c r="NOZ341" s="1182"/>
      <c r="NPA341" s="1182"/>
      <c r="NPB341" s="1182"/>
      <c r="NPC341" s="1182"/>
      <c r="NPD341" s="1182"/>
      <c r="NPE341" s="1182"/>
      <c r="NPF341" s="1182"/>
      <c r="NPG341" s="1177"/>
      <c r="NPH341" s="1182"/>
      <c r="NPI341" s="1182"/>
      <c r="NPJ341" s="1182"/>
      <c r="NPK341" s="1182"/>
      <c r="NPL341" s="1182"/>
      <c r="NPM341" s="1182"/>
      <c r="NPN341" s="1182"/>
      <c r="NPO341" s="1182"/>
      <c r="NPP341" s="1182"/>
      <c r="NPQ341" s="1182"/>
      <c r="NPR341" s="1182"/>
      <c r="NPS341" s="1182"/>
      <c r="NPT341" s="1182"/>
      <c r="NPU341" s="1182"/>
      <c r="NPV341" s="1177"/>
      <c r="NPW341" s="1182"/>
      <c r="NPX341" s="1182"/>
      <c r="NPY341" s="1182"/>
      <c r="NPZ341" s="1182"/>
      <c r="NQA341" s="1182"/>
      <c r="NQB341" s="1182"/>
      <c r="NQC341" s="1182"/>
      <c r="NQD341" s="1182"/>
      <c r="NQE341" s="1182"/>
      <c r="NQF341" s="1182"/>
      <c r="NQG341" s="1182"/>
      <c r="NQH341" s="1182"/>
      <c r="NQI341" s="1182"/>
      <c r="NQJ341" s="1182"/>
      <c r="NQK341" s="1177"/>
      <c r="NQL341" s="1182"/>
      <c r="NQM341" s="1182"/>
      <c r="NQN341" s="1182"/>
      <c r="NQO341" s="1182"/>
      <c r="NQP341" s="1182"/>
      <c r="NQQ341" s="1182"/>
      <c r="NQR341" s="1182"/>
      <c r="NQS341" s="1182"/>
      <c r="NQT341" s="1182"/>
      <c r="NQU341" s="1182"/>
      <c r="NQV341" s="1182"/>
      <c r="NQW341" s="1182"/>
      <c r="NQX341" s="1182"/>
      <c r="NQY341" s="1182"/>
      <c r="NQZ341" s="1177"/>
      <c r="NRA341" s="1182"/>
      <c r="NRB341" s="1182"/>
      <c r="NRC341" s="1182"/>
      <c r="NRD341" s="1182"/>
      <c r="NRE341" s="1182"/>
      <c r="NRF341" s="1182"/>
      <c r="NRG341" s="1182"/>
      <c r="NRH341" s="1182"/>
      <c r="NRI341" s="1182"/>
      <c r="NRJ341" s="1182"/>
      <c r="NRK341" s="1182"/>
      <c r="NRL341" s="1182"/>
      <c r="NRM341" s="1182"/>
      <c r="NRN341" s="1182"/>
      <c r="NRO341" s="1177"/>
      <c r="NRP341" s="1182"/>
      <c r="NRQ341" s="1182"/>
      <c r="NRR341" s="1182"/>
      <c r="NRS341" s="1182"/>
      <c r="NRT341" s="1182"/>
      <c r="NRU341" s="1182"/>
      <c r="NRV341" s="1182"/>
      <c r="NRW341" s="1182"/>
      <c r="NRX341" s="1182"/>
      <c r="NRY341" s="1182"/>
      <c r="NRZ341" s="1182"/>
      <c r="NSA341" s="1182"/>
      <c r="NSB341" s="1182"/>
      <c r="NSC341" s="1182"/>
      <c r="NSD341" s="1177"/>
      <c r="NSE341" s="1182"/>
      <c r="NSF341" s="1182"/>
      <c r="NSG341" s="1182"/>
      <c r="NSH341" s="1182"/>
      <c r="NSI341" s="1182"/>
      <c r="NSJ341" s="1182"/>
      <c r="NSK341" s="1182"/>
      <c r="NSL341" s="1182"/>
      <c r="NSM341" s="1182"/>
      <c r="NSN341" s="1182"/>
      <c r="NSO341" s="1182"/>
      <c r="NSP341" s="1182"/>
      <c r="NSQ341" s="1182"/>
      <c r="NSR341" s="1182"/>
      <c r="NSS341" s="1177"/>
      <c r="NST341" s="1182"/>
      <c r="NSU341" s="1182"/>
      <c r="NSV341" s="1182"/>
      <c r="NSW341" s="1182"/>
      <c r="NSX341" s="1182"/>
      <c r="NSY341" s="1182"/>
      <c r="NSZ341" s="1182"/>
      <c r="NTA341" s="1182"/>
      <c r="NTB341" s="1182"/>
      <c r="NTC341" s="1182"/>
      <c r="NTD341" s="1182"/>
      <c r="NTE341" s="1182"/>
      <c r="NTF341" s="1182"/>
      <c r="NTG341" s="1182"/>
      <c r="NTH341" s="1177"/>
      <c r="NTI341" s="1182"/>
      <c r="NTJ341" s="1182"/>
      <c r="NTK341" s="1182"/>
      <c r="NTL341" s="1182"/>
      <c r="NTM341" s="1182"/>
      <c r="NTN341" s="1182"/>
      <c r="NTO341" s="1182"/>
      <c r="NTP341" s="1182"/>
      <c r="NTQ341" s="1182"/>
      <c r="NTR341" s="1182"/>
      <c r="NTS341" s="1182"/>
      <c r="NTT341" s="1182"/>
      <c r="NTU341" s="1182"/>
      <c r="NTV341" s="1182"/>
      <c r="NTW341" s="1177"/>
      <c r="NTX341" s="1182"/>
      <c r="NTY341" s="1182"/>
      <c r="NTZ341" s="1182"/>
      <c r="NUA341" s="1182"/>
      <c r="NUB341" s="1182"/>
      <c r="NUC341" s="1182"/>
      <c r="NUD341" s="1182"/>
      <c r="NUE341" s="1182"/>
      <c r="NUF341" s="1182"/>
      <c r="NUG341" s="1182"/>
      <c r="NUH341" s="1182"/>
      <c r="NUI341" s="1182"/>
      <c r="NUJ341" s="1182"/>
      <c r="NUK341" s="1182"/>
      <c r="NUL341" s="1177"/>
      <c r="NUM341" s="1182"/>
      <c r="NUN341" s="1182"/>
      <c r="NUO341" s="1182"/>
      <c r="NUP341" s="1182"/>
      <c r="NUQ341" s="1182"/>
      <c r="NUR341" s="1182"/>
      <c r="NUS341" s="1182"/>
      <c r="NUT341" s="1182"/>
      <c r="NUU341" s="1182"/>
      <c r="NUV341" s="1182"/>
      <c r="NUW341" s="1182"/>
      <c r="NUX341" s="1182"/>
      <c r="NUY341" s="1182"/>
      <c r="NUZ341" s="1182"/>
      <c r="NVA341" s="1177"/>
      <c r="NVB341" s="1182"/>
      <c r="NVC341" s="1182"/>
      <c r="NVD341" s="1182"/>
      <c r="NVE341" s="1182"/>
      <c r="NVF341" s="1182"/>
      <c r="NVG341" s="1182"/>
      <c r="NVH341" s="1182"/>
      <c r="NVI341" s="1182"/>
      <c r="NVJ341" s="1182"/>
      <c r="NVK341" s="1182"/>
      <c r="NVL341" s="1182"/>
      <c r="NVM341" s="1182"/>
      <c r="NVN341" s="1182"/>
      <c r="NVO341" s="1182"/>
      <c r="NVP341" s="1177"/>
      <c r="NVQ341" s="1182"/>
      <c r="NVR341" s="1182"/>
      <c r="NVS341" s="1182"/>
      <c r="NVT341" s="1182"/>
      <c r="NVU341" s="1182"/>
      <c r="NVV341" s="1182"/>
      <c r="NVW341" s="1182"/>
      <c r="NVX341" s="1182"/>
      <c r="NVY341" s="1182"/>
      <c r="NVZ341" s="1182"/>
      <c r="NWA341" s="1182"/>
      <c r="NWB341" s="1182"/>
      <c r="NWC341" s="1182"/>
      <c r="NWD341" s="1182"/>
      <c r="NWE341" s="1177"/>
      <c r="NWF341" s="1182"/>
      <c r="NWG341" s="1182"/>
      <c r="NWH341" s="1182"/>
      <c r="NWI341" s="1182"/>
      <c r="NWJ341" s="1182"/>
      <c r="NWK341" s="1182"/>
      <c r="NWL341" s="1182"/>
      <c r="NWM341" s="1182"/>
      <c r="NWN341" s="1182"/>
      <c r="NWO341" s="1182"/>
      <c r="NWP341" s="1182"/>
      <c r="NWQ341" s="1182"/>
      <c r="NWR341" s="1182"/>
      <c r="NWS341" s="1182"/>
      <c r="NWT341" s="1177"/>
      <c r="NWU341" s="1182"/>
      <c r="NWV341" s="1182"/>
      <c r="NWW341" s="1182"/>
      <c r="NWX341" s="1182"/>
      <c r="NWY341" s="1182"/>
      <c r="NWZ341" s="1182"/>
      <c r="NXA341" s="1182"/>
      <c r="NXB341" s="1182"/>
      <c r="NXC341" s="1182"/>
      <c r="NXD341" s="1182"/>
      <c r="NXE341" s="1182"/>
      <c r="NXF341" s="1182"/>
      <c r="NXG341" s="1182"/>
      <c r="NXH341" s="1182"/>
      <c r="NXI341" s="1177"/>
      <c r="NXJ341" s="1182"/>
      <c r="NXK341" s="1182"/>
      <c r="NXL341" s="1182"/>
      <c r="NXM341" s="1182"/>
      <c r="NXN341" s="1182"/>
      <c r="NXO341" s="1182"/>
      <c r="NXP341" s="1182"/>
      <c r="NXQ341" s="1182"/>
      <c r="NXR341" s="1182"/>
      <c r="NXS341" s="1182"/>
      <c r="NXT341" s="1182"/>
      <c r="NXU341" s="1182"/>
      <c r="NXV341" s="1182"/>
      <c r="NXW341" s="1182"/>
      <c r="NXX341" s="1177"/>
      <c r="NXY341" s="1182"/>
      <c r="NXZ341" s="1182"/>
      <c r="NYA341" s="1182"/>
      <c r="NYB341" s="1182"/>
      <c r="NYC341" s="1182"/>
      <c r="NYD341" s="1182"/>
      <c r="NYE341" s="1182"/>
      <c r="NYF341" s="1182"/>
      <c r="NYG341" s="1182"/>
      <c r="NYH341" s="1182"/>
      <c r="NYI341" s="1182"/>
      <c r="NYJ341" s="1182"/>
      <c r="NYK341" s="1182"/>
      <c r="NYL341" s="1182"/>
      <c r="NYM341" s="1177"/>
      <c r="NYN341" s="1182"/>
      <c r="NYO341" s="1182"/>
      <c r="NYP341" s="1182"/>
      <c r="NYQ341" s="1182"/>
      <c r="NYR341" s="1182"/>
      <c r="NYS341" s="1182"/>
      <c r="NYT341" s="1182"/>
      <c r="NYU341" s="1182"/>
      <c r="NYV341" s="1182"/>
      <c r="NYW341" s="1182"/>
      <c r="NYX341" s="1182"/>
      <c r="NYY341" s="1182"/>
      <c r="NYZ341" s="1182"/>
      <c r="NZA341" s="1182"/>
      <c r="NZB341" s="1177"/>
      <c r="NZC341" s="1182"/>
      <c r="NZD341" s="1182"/>
      <c r="NZE341" s="1182"/>
      <c r="NZF341" s="1182"/>
      <c r="NZG341" s="1182"/>
      <c r="NZH341" s="1182"/>
      <c r="NZI341" s="1182"/>
      <c r="NZJ341" s="1182"/>
      <c r="NZK341" s="1182"/>
      <c r="NZL341" s="1182"/>
      <c r="NZM341" s="1182"/>
      <c r="NZN341" s="1182"/>
      <c r="NZO341" s="1182"/>
      <c r="NZP341" s="1182"/>
      <c r="NZQ341" s="1177"/>
      <c r="NZR341" s="1182"/>
      <c r="NZS341" s="1182"/>
      <c r="NZT341" s="1182"/>
      <c r="NZU341" s="1182"/>
      <c r="NZV341" s="1182"/>
      <c r="NZW341" s="1182"/>
      <c r="NZX341" s="1182"/>
      <c r="NZY341" s="1182"/>
      <c r="NZZ341" s="1182"/>
      <c r="OAA341" s="1182"/>
      <c r="OAB341" s="1182"/>
      <c r="OAC341" s="1182"/>
      <c r="OAD341" s="1182"/>
      <c r="OAE341" s="1182"/>
      <c r="OAF341" s="1177"/>
      <c r="OAG341" s="1182"/>
      <c r="OAH341" s="1182"/>
      <c r="OAI341" s="1182"/>
      <c r="OAJ341" s="1182"/>
      <c r="OAK341" s="1182"/>
      <c r="OAL341" s="1182"/>
      <c r="OAM341" s="1182"/>
      <c r="OAN341" s="1182"/>
      <c r="OAO341" s="1182"/>
      <c r="OAP341" s="1182"/>
      <c r="OAQ341" s="1182"/>
      <c r="OAR341" s="1182"/>
      <c r="OAS341" s="1182"/>
      <c r="OAT341" s="1182"/>
      <c r="OAU341" s="1177"/>
      <c r="OAV341" s="1182"/>
      <c r="OAW341" s="1182"/>
      <c r="OAX341" s="1182"/>
      <c r="OAY341" s="1182"/>
      <c r="OAZ341" s="1182"/>
      <c r="OBA341" s="1182"/>
      <c r="OBB341" s="1182"/>
      <c r="OBC341" s="1182"/>
      <c r="OBD341" s="1182"/>
      <c r="OBE341" s="1182"/>
      <c r="OBF341" s="1182"/>
      <c r="OBG341" s="1182"/>
      <c r="OBH341" s="1182"/>
      <c r="OBI341" s="1182"/>
      <c r="OBJ341" s="1177"/>
      <c r="OBK341" s="1182"/>
      <c r="OBL341" s="1182"/>
      <c r="OBM341" s="1182"/>
      <c r="OBN341" s="1182"/>
      <c r="OBO341" s="1182"/>
      <c r="OBP341" s="1182"/>
      <c r="OBQ341" s="1182"/>
      <c r="OBR341" s="1182"/>
      <c r="OBS341" s="1182"/>
      <c r="OBT341" s="1182"/>
      <c r="OBU341" s="1182"/>
      <c r="OBV341" s="1182"/>
      <c r="OBW341" s="1182"/>
      <c r="OBX341" s="1182"/>
      <c r="OBY341" s="1177"/>
      <c r="OBZ341" s="1182"/>
      <c r="OCA341" s="1182"/>
      <c r="OCB341" s="1182"/>
      <c r="OCC341" s="1182"/>
      <c r="OCD341" s="1182"/>
      <c r="OCE341" s="1182"/>
      <c r="OCF341" s="1182"/>
      <c r="OCG341" s="1182"/>
      <c r="OCH341" s="1182"/>
      <c r="OCI341" s="1182"/>
      <c r="OCJ341" s="1182"/>
      <c r="OCK341" s="1182"/>
      <c r="OCL341" s="1182"/>
      <c r="OCM341" s="1182"/>
      <c r="OCN341" s="1177"/>
      <c r="OCO341" s="1182"/>
      <c r="OCP341" s="1182"/>
      <c r="OCQ341" s="1182"/>
      <c r="OCR341" s="1182"/>
      <c r="OCS341" s="1182"/>
      <c r="OCT341" s="1182"/>
      <c r="OCU341" s="1182"/>
      <c r="OCV341" s="1182"/>
      <c r="OCW341" s="1182"/>
      <c r="OCX341" s="1182"/>
      <c r="OCY341" s="1182"/>
      <c r="OCZ341" s="1182"/>
      <c r="ODA341" s="1182"/>
      <c r="ODB341" s="1182"/>
      <c r="ODC341" s="1177"/>
      <c r="ODD341" s="1182"/>
      <c r="ODE341" s="1182"/>
      <c r="ODF341" s="1182"/>
      <c r="ODG341" s="1182"/>
      <c r="ODH341" s="1182"/>
      <c r="ODI341" s="1182"/>
      <c r="ODJ341" s="1182"/>
      <c r="ODK341" s="1182"/>
      <c r="ODL341" s="1182"/>
      <c r="ODM341" s="1182"/>
      <c r="ODN341" s="1182"/>
      <c r="ODO341" s="1182"/>
      <c r="ODP341" s="1182"/>
      <c r="ODQ341" s="1182"/>
      <c r="ODR341" s="1177"/>
      <c r="ODS341" s="1182"/>
      <c r="ODT341" s="1182"/>
      <c r="ODU341" s="1182"/>
      <c r="ODV341" s="1182"/>
      <c r="ODW341" s="1182"/>
      <c r="ODX341" s="1182"/>
      <c r="ODY341" s="1182"/>
      <c r="ODZ341" s="1182"/>
      <c r="OEA341" s="1182"/>
      <c r="OEB341" s="1182"/>
      <c r="OEC341" s="1182"/>
      <c r="OED341" s="1182"/>
      <c r="OEE341" s="1182"/>
      <c r="OEF341" s="1182"/>
      <c r="OEG341" s="1177"/>
      <c r="OEH341" s="1182"/>
      <c r="OEI341" s="1182"/>
      <c r="OEJ341" s="1182"/>
      <c r="OEK341" s="1182"/>
      <c r="OEL341" s="1182"/>
      <c r="OEM341" s="1182"/>
      <c r="OEN341" s="1182"/>
      <c r="OEO341" s="1182"/>
      <c r="OEP341" s="1182"/>
      <c r="OEQ341" s="1182"/>
      <c r="OER341" s="1182"/>
      <c r="OES341" s="1182"/>
      <c r="OET341" s="1182"/>
      <c r="OEU341" s="1182"/>
      <c r="OEV341" s="1177"/>
      <c r="OEW341" s="1182"/>
      <c r="OEX341" s="1182"/>
      <c r="OEY341" s="1182"/>
      <c r="OEZ341" s="1182"/>
      <c r="OFA341" s="1182"/>
      <c r="OFB341" s="1182"/>
      <c r="OFC341" s="1182"/>
      <c r="OFD341" s="1182"/>
      <c r="OFE341" s="1182"/>
      <c r="OFF341" s="1182"/>
      <c r="OFG341" s="1182"/>
      <c r="OFH341" s="1182"/>
      <c r="OFI341" s="1182"/>
      <c r="OFJ341" s="1182"/>
      <c r="OFK341" s="1177"/>
      <c r="OFL341" s="1182"/>
      <c r="OFM341" s="1182"/>
      <c r="OFN341" s="1182"/>
      <c r="OFO341" s="1182"/>
      <c r="OFP341" s="1182"/>
      <c r="OFQ341" s="1182"/>
      <c r="OFR341" s="1182"/>
      <c r="OFS341" s="1182"/>
      <c r="OFT341" s="1182"/>
      <c r="OFU341" s="1182"/>
      <c r="OFV341" s="1182"/>
      <c r="OFW341" s="1182"/>
      <c r="OFX341" s="1182"/>
      <c r="OFY341" s="1182"/>
      <c r="OFZ341" s="1177"/>
      <c r="OGA341" s="1182"/>
      <c r="OGB341" s="1182"/>
      <c r="OGC341" s="1182"/>
      <c r="OGD341" s="1182"/>
      <c r="OGE341" s="1182"/>
      <c r="OGF341" s="1182"/>
      <c r="OGG341" s="1182"/>
      <c r="OGH341" s="1182"/>
      <c r="OGI341" s="1182"/>
      <c r="OGJ341" s="1182"/>
      <c r="OGK341" s="1182"/>
      <c r="OGL341" s="1182"/>
      <c r="OGM341" s="1182"/>
      <c r="OGN341" s="1182"/>
      <c r="OGO341" s="1177"/>
      <c r="OGP341" s="1182"/>
      <c r="OGQ341" s="1182"/>
      <c r="OGR341" s="1182"/>
      <c r="OGS341" s="1182"/>
      <c r="OGT341" s="1182"/>
      <c r="OGU341" s="1182"/>
      <c r="OGV341" s="1182"/>
      <c r="OGW341" s="1182"/>
      <c r="OGX341" s="1182"/>
      <c r="OGY341" s="1182"/>
      <c r="OGZ341" s="1182"/>
      <c r="OHA341" s="1182"/>
      <c r="OHB341" s="1182"/>
      <c r="OHC341" s="1182"/>
      <c r="OHD341" s="1177"/>
      <c r="OHE341" s="1182"/>
      <c r="OHF341" s="1182"/>
      <c r="OHG341" s="1182"/>
      <c r="OHH341" s="1182"/>
      <c r="OHI341" s="1182"/>
      <c r="OHJ341" s="1182"/>
      <c r="OHK341" s="1182"/>
      <c r="OHL341" s="1182"/>
      <c r="OHM341" s="1182"/>
      <c r="OHN341" s="1182"/>
      <c r="OHO341" s="1182"/>
      <c r="OHP341" s="1182"/>
      <c r="OHQ341" s="1182"/>
      <c r="OHR341" s="1182"/>
      <c r="OHS341" s="1177"/>
      <c r="OHT341" s="1182"/>
      <c r="OHU341" s="1182"/>
      <c r="OHV341" s="1182"/>
      <c r="OHW341" s="1182"/>
      <c r="OHX341" s="1182"/>
      <c r="OHY341" s="1182"/>
      <c r="OHZ341" s="1182"/>
      <c r="OIA341" s="1182"/>
      <c r="OIB341" s="1182"/>
      <c r="OIC341" s="1182"/>
      <c r="OID341" s="1182"/>
      <c r="OIE341" s="1182"/>
      <c r="OIF341" s="1182"/>
      <c r="OIG341" s="1182"/>
      <c r="OIH341" s="1177"/>
      <c r="OII341" s="1182"/>
      <c r="OIJ341" s="1182"/>
      <c r="OIK341" s="1182"/>
      <c r="OIL341" s="1182"/>
      <c r="OIM341" s="1182"/>
      <c r="OIN341" s="1182"/>
      <c r="OIO341" s="1182"/>
      <c r="OIP341" s="1182"/>
      <c r="OIQ341" s="1182"/>
      <c r="OIR341" s="1182"/>
      <c r="OIS341" s="1182"/>
      <c r="OIT341" s="1182"/>
      <c r="OIU341" s="1182"/>
      <c r="OIV341" s="1182"/>
      <c r="OIW341" s="1177"/>
      <c r="OIX341" s="1182"/>
      <c r="OIY341" s="1182"/>
      <c r="OIZ341" s="1182"/>
      <c r="OJA341" s="1182"/>
      <c r="OJB341" s="1182"/>
      <c r="OJC341" s="1182"/>
      <c r="OJD341" s="1182"/>
      <c r="OJE341" s="1182"/>
      <c r="OJF341" s="1182"/>
      <c r="OJG341" s="1182"/>
      <c r="OJH341" s="1182"/>
      <c r="OJI341" s="1182"/>
      <c r="OJJ341" s="1182"/>
      <c r="OJK341" s="1182"/>
      <c r="OJL341" s="1177"/>
      <c r="OJM341" s="1182"/>
      <c r="OJN341" s="1182"/>
      <c r="OJO341" s="1182"/>
      <c r="OJP341" s="1182"/>
      <c r="OJQ341" s="1182"/>
      <c r="OJR341" s="1182"/>
      <c r="OJS341" s="1182"/>
      <c r="OJT341" s="1182"/>
      <c r="OJU341" s="1182"/>
      <c r="OJV341" s="1182"/>
      <c r="OJW341" s="1182"/>
      <c r="OJX341" s="1182"/>
      <c r="OJY341" s="1182"/>
      <c r="OJZ341" s="1182"/>
      <c r="OKA341" s="1177"/>
      <c r="OKB341" s="1182"/>
      <c r="OKC341" s="1182"/>
      <c r="OKD341" s="1182"/>
      <c r="OKE341" s="1182"/>
      <c r="OKF341" s="1182"/>
      <c r="OKG341" s="1182"/>
      <c r="OKH341" s="1182"/>
      <c r="OKI341" s="1182"/>
      <c r="OKJ341" s="1182"/>
      <c r="OKK341" s="1182"/>
      <c r="OKL341" s="1182"/>
      <c r="OKM341" s="1182"/>
      <c r="OKN341" s="1182"/>
      <c r="OKO341" s="1182"/>
      <c r="OKP341" s="1177"/>
      <c r="OKQ341" s="1182"/>
      <c r="OKR341" s="1182"/>
      <c r="OKS341" s="1182"/>
      <c r="OKT341" s="1182"/>
      <c r="OKU341" s="1182"/>
      <c r="OKV341" s="1182"/>
      <c r="OKW341" s="1182"/>
      <c r="OKX341" s="1182"/>
      <c r="OKY341" s="1182"/>
      <c r="OKZ341" s="1182"/>
      <c r="OLA341" s="1182"/>
      <c r="OLB341" s="1182"/>
      <c r="OLC341" s="1182"/>
      <c r="OLD341" s="1182"/>
      <c r="OLE341" s="1177"/>
      <c r="OLF341" s="1182"/>
      <c r="OLG341" s="1182"/>
      <c r="OLH341" s="1182"/>
      <c r="OLI341" s="1182"/>
      <c r="OLJ341" s="1182"/>
      <c r="OLK341" s="1182"/>
      <c r="OLL341" s="1182"/>
      <c r="OLM341" s="1182"/>
      <c r="OLN341" s="1182"/>
      <c r="OLO341" s="1182"/>
      <c r="OLP341" s="1182"/>
      <c r="OLQ341" s="1182"/>
      <c r="OLR341" s="1182"/>
      <c r="OLS341" s="1182"/>
      <c r="OLT341" s="1177"/>
      <c r="OLU341" s="1182"/>
      <c r="OLV341" s="1182"/>
      <c r="OLW341" s="1182"/>
      <c r="OLX341" s="1182"/>
      <c r="OLY341" s="1182"/>
      <c r="OLZ341" s="1182"/>
      <c r="OMA341" s="1182"/>
      <c r="OMB341" s="1182"/>
      <c r="OMC341" s="1182"/>
      <c r="OMD341" s="1182"/>
      <c r="OME341" s="1182"/>
      <c r="OMF341" s="1182"/>
      <c r="OMG341" s="1182"/>
      <c r="OMH341" s="1182"/>
      <c r="OMI341" s="1177"/>
      <c r="OMJ341" s="1182"/>
      <c r="OMK341" s="1182"/>
      <c r="OML341" s="1182"/>
      <c r="OMM341" s="1182"/>
      <c r="OMN341" s="1182"/>
      <c r="OMO341" s="1182"/>
      <c r="OMP341" s="1182"/>
      <c r="OMQ341" s="1182"/>
      <c r="OMR341" s="1182"/>
      <c r="OMS341" s="1182"/>
      <c r="OMT341" s="1182"/>
      <c r="OMU341" s="1182"/>
      <c r="OMV341" s="1182"/>
      <c r="OMW341" s="1182"/>
      <c r="OMX341" s="1177"/>
      <c r="OMY341" s="1182"/>
      <c r="OMZ341" s="1182"/>
      <c r="ONA341" s="1182"/>
      <c r="ONB341" s="1182"/>
      <c r="ONC341" s="1182"/>
      <c r="OND341" s="1182"/>
      <c r="ONE341" s="1182"/>
      <c r="ONF341" s="1182"/>
      <c r="ONG341" s="1182"/>
      <c r="ONH341" s="1182"/>
      <c r="ONI341" s="1182"/>
      <c r="ONJ341" s="1182"/>
      <c r="ONK341" s="1182"/>
      <c r="ONL341" s="1182"/>
      <c r="ONM341" s="1177"/>
      <c r="ONN341" s="1182"/>
      <c r="ONO341" s="1182"/>
      <c r="ONP341" s="1182"/>
      <c r="ONQ341" s="1182"/>
      <c r="ONR341" s="1182"/>
      <c r="ONS341" s="1182"/>
      <c r="ONT341" s="1182"/>
      <c r="ONU341" s="1182"/>
      <c r="ONV341" s="1182"/>
      <c r="ONW341" s="1182"/>
      <c r="ONX341" s="1182"/>
      <c r="ONY341" s="1182"/>
      <c r="ONZ341" s="1182"/>
      <c r="OOA341" s="1182"/>
      <c r="OOB341" s="1177"/>
      <c r="OOC341" s="1182"/>
      <c r="OOD341" s="1182"/>
      <c r="OOE341" s="1182"/>
      <c r="OOF341" s="1182"/>
      <c r="OOG341" s="1182"/>
      <c r="OOH341" s="1182"/>
      <c r="OOI341" s="1182"/>
      <c r="OOJ341" s="1182"/>
      <c r="OOK341" s="1182"/>
      <c r="OOL341" s="1182"/>
      <c r="OOM341" s="1182"/>
      <c r="OON341" s="1182"/>
      <c r="OOO341" s="1182"/>
      <c r="OOP341" s="1182"/>
      <c r="OOQ341" s="1177"/>
      <c r="OOR341" s="1182"/>
      <c r="OOS341" s="1182"/>
      <c r="OOT341" s="1182"/>
      <c r="OOU341" s="1182"/>
      <c r="OOV341" s="1182"/>
      <c r="OOW341" s="1182"/>
      <c r="OOX341" s="1182"/>
      <c r="OOY341" s="1182"/>
      <c r="OOZ341" s="1182"/>
      <c r="OPA341" s="1182"/>
      <c r="OPB341" s="1182"/>
      <c r="OPC341" s="1182"/>
      <c r="OPD341" s="1182"/>
      <c r="OPE341" s="1182"/>
      <c r="OPF341" s="1177"/>
      <c r="OPG341" s="1182"/>
      <c r="OPH341" s="1182"/>
      <c r="OPI341" s="1182"/>
      <c r="OPJ341" s="1182"/>
      <c r="OPK341" s="1182"/>
      <c r="OPL341" s="1182"/>
      <c r="OPM341" s="1182"/>
      <c r="OPN341" s="1182"/>
      <c r="OPO341" s="1182"/>
      <c r="OPP341" s="1182"/>
      <c r="OPQ341" s="1182"/>
      <c r="OPR341" s="1182"/>
      <c r="OPS341" s="1182"/>
      <c r="OPT341" s="1182"/>
      <c r="OPU341" s="1177"/>
      <c r="OPV341" s="1182"/>
      <c r="OPW341" s="1182"/>
      <c r="OPX341" s="1182"/>
      <c r="OPY341" s="1182"/>
      <c r="OPZ341" s="1182"/>
      <c r="OQA341" s="1182"/>
      <c r="OQB341" s="1182"/>
      <c r="OQC341" s="1182"/>
      <c r="OQD341" s="1182"/>
      <c r="OQE341" s="1182"/>
      <c r="OQF341" s="1182"/>
      <c r="OQG341" s="1182"/>
      <c r="OQH341" s="1182"/>
      <c r="OQI341" s="1182"/>
      <c r="OQJ341" s="1177"/>
      <c r="OQK341" s="1182"/>
      <c r="OQL341" s="1182"/>
      <c r="OQM341" s="1182"/>
      <c r="OQN341" s="1182"/>
      <c r="OQO341" s="1182"/>
      <c r="OQP341" s="1182"/>
      <c r="OQQ341" s="1182"/>
      <c r="OQR341" s="1182"/>
      <c r="OQS341" s="1182"/>
      <c r="OQT341" s="1182"/>
      <c r="OQU341" s="1182"/>
      <c r="OQV341" s="1182"/>
      <c r="OQW341" s="1182"/>
      <c r="OQX341" s="1182"/>
      <c r="OQY341" s="1177"/>
      <c r="OQZ341" s="1182"/>
      <c r="ORA341" s="1182"/>
      <c r="ORB341" s="1182"/>
      <c r="ORC341" s="1182"/>
      <c r="ORD341" s="1182"/>
      <c r="ORE341" s="1182"/>
      <c r="ORF341" s="1182"/>
      <c r="ORG341" s="1182"/>
      <c r="ORH341" s="1182"/>
      <c r="ORI341" s="1182"/>
      <c r="ORJ341" s="1182"/>
      <c r="ORK341" s="1182"/>
      <c r="ORL341" s="1182"/>
      <c r="ORM341" s="1182"/>
      <c r="ORN341" s="1177"/>
      <c r="ORO341" s="1182"/>
      <c r="ORP341" s="1182"/>
      <c r="ORQ341" s="1182"/>
      <c r="ORR341" s="1182"/>
      <c r="ORS341" s="1182"/>
      <c r="ORT341" s="1182"/>
      <c r="ORU341" s="1182"/>
      <c r="ORV341" s="1182"/>
      <c r="ORW341" s="1182"/>
      <c r="ORX341" s="1182"/>
      <c r="ORY341" s="1182"/>
      <c r="ORZ341" s="1182"/>
      <c r="OSA341" s="1182"/>
      <c r="OSB341" s="1182"/>
      <c r="OSC341" s="1177"/>
      <c r="OSD341" s="1182"/>
      <c r="OSE341" s="1182"/>
      <c r="OSF341" s="1182"/>
      <c r="OSG341" s="1182"/>
      <c r="OSH341" s="1182"/>
      <c r="OSI341" s="1182"/>
      <c r="OSJ341" s="1182"/>
      <c r="OSK341" s="1182"/>
      <c r="OSL341" s="1182"/>
      <c r="OSM341" s="1182"/>
      <c r="OSN341" s="1182"/>
      <c r="OSO341" s="1182"/>
      <c r="OSP341" s="1182"/>
      <c r="OSQ341" s="1182"/>
      <c r="OSR341" s="1177"/>
      <c r="OSS341" s="1182"/>
      <c r="OST341" s="1182"/>
      <c r="OSU341" s="1182"/>
      <c r="OSV341" s="1182"/>
      <c r="OSW341" s="1182"/>
      <c r="OSX341" s="1182"/>
      <c r="OSY341" s="1182"/>
      <c r="OSZ341" s="1182"/>
      <c r="OTA341" s="1182"/>
      <c r="OTB341" s="1182"/>
      <c r="OTC341" s="1182"/>
      <c r="OTD341" s="1182"/>
      <c r="OTE341" s="1182"/>
      <c r="OTF341" s="1182"/>
      <c r="OTG341" s="1177"/>
      <c r="OTH341" s="1182"/>
      <c r="OTI341" s="1182"/>
      <c r="OTJ341" s="1182"/>
      <c r="OTK341" s="1182"/>
      <c r="OTL341" s="1182"/>
      <c r="OTM341" s="1182"/>
      <c r="OTN341" s="1182"/>
      <c r="OTO341" s="1182"/>
      <c r="OTP341" s="1182"/>
      <c r="OTQ341" s="1182"/>
      <c r="OTR341" s="1182"/>
      <c r="OTS341" s="1182"/>
      <c r="OTT341" s="1182"/>
      <c r="OTU341" s="1182"/>
      <c r="OTV341" s="1177"/>
      <c r="OTW341" s="1182"/>
      <c r="OTX341" s="1182"/>
      <c r="OTY341" s="1182"/>
      <c r="OTZ341" s="1182"/>
      <c r="OUA341" s="1182"/>
      <c r="OUB341" s="1182"/>
      <c r="OUC341" s="1182"/>
      <c r="OUD341" s="1182"/>
      <c r="OUE341" s="1182"/>
      <c r="OUF341" s="1182"/>
      <c r="OUG341" s="1182"/>
      <c r="OUH341" s="1182"/>
      <c r="OUI341" s="1182"/>
      <c r="OUJ341" s="1182"/>
      <c r="OUK341" s="1177"/>
      <c r="OUL341" s="1182"/>
      <c r="OUM341" s="1182"/>
      <c r="OUN341" s="1182"/>
      <c r="OUO341" s="1182"/>
      <c r="OUP341" s="1182"/>
      <c r="OUQ341" s="1182"/>
      <c r="OUR341" s="1182"/>
      <c r="OUS341" s="1182"/>
      <c r="OUT341" s="1182"/>
      <c r="OUU341" s="1182"/>
      <c r="OUV341" s="1182"/>
      <c r="OUW341" s="1182"/>
      <c r="OUX341" s="1182"/>
      <c r="OUY341" s="1182"/>
      <c r="OUZ341" s="1177"/>
      <c r="OVA341" s="1182"/>
      <c r="OVB341" s="1182"/>
      <c r="OVC341" s="1182"/>
      <c r="OVD341" s="1182"/>
      <c r="OVE341" s="1182"/>
      <c r="OVF341" s="1182"/>
      <c r="OVG341" s="1182"/>
      <c r="OVH341" s="1182"/>
      <c r="OVI341" s="1182"/>
      <c r="OVJ341" s="1182"/>
      <c r="OVK341" s="1182"/>
      <c r="OVL341" s="1182"/>
      <c r="OVM341" s="1182"/>
      <c r="OVN341" s="1182"/>
      <c r="OVO341" s="1177"/>
      <c r="OVP341" s="1182"/>
      <c r="OVQ341" s="1182"/>
      <c r="OVR341" s="1182"/>
      <c r="OVS341" s="1182"/>
      <c r="OVT341" s="1182"/>
      <c r="OVU341" s="1182"/>
      <c r="OVV341" s="1182"/>
      <c r="OVW341" s="1182"/>
      <c r="OVX341" s="1182"/>
      <c r="OVY341" s="1182"/>
      <c r="OVZ341" s="1182"/>
      <c r="OWA341" s="1182"/>
      <c r="OWB341" s="1182"/>
      <c r="OWC341" s="1182"/>
      <c r="OWD341" s="1177"/>
      <c r="OWE341" s="1182"/>
      <c r="OWF341" s="1182"/>
      <c r="OWG341" s="1182"/>
      <c r="OWH341" s="1182"/>
      <c r="OWI341" s="1182"/>
      <c r="OWJ341" s="1182"/>
      <c r="OWK341" s="1182"/>
      <c r="OWL341" s="1182"/>
      <c r="OWM341" s="1182"/>
      <c r="OWN341" s="1182"/>
      <c r="OWO341" s="1182"/>
      <c r="OWP341" s="1182"/>
      <c r="OWQ341" s="1182"/>
      <c r="OWR341" s="1182"/>
      <c r="OWS341" s="1177"/>
      <c r="OWT341" s="1182"/>
      <c r="OWU341" s="1182"/>
      <c r="OWV341" s="1182"/>
      <c r="OWW341" s="1182"/>
      <c r="OWX341" s="1182"/>
      <c r="OWY341" s="1182"/>
      <c r="OWZ341" s="1182"/>
      <c r="OXA341" s="1182"/>
      <c r="OXB341" s="1182"/>
      <c r="OXC341" s="1182"/>
      <c r="OXD341" s="1182"/>
      <c r="OXE341" s="1182"/>
      <c r="OXF341" s="1182"/>
      <c r="OXG341" s="1182"/>
      <c r="OXH341" s="1177"/>
      <c r="OXI341" s="1182"/>
      <c r="OXJ341" s="1182"/>
      <c r="OXK341" s="1182"/>
      <c r="OXL341" s="1182"/>
      <c r="OXM341" s="1182"/>
      <c r="OXN341" s="1182"/>
      <c r="OXO341" s="1182"/>
      <c r="OXP341" s="1182"/>
      <c r="OXQ341" s="1182"/>
      <c r="OXR341" s="1182"/>
      <c r="OXS341" s="1182"/>
      <c r="OXT341" s="1182"/>
      <c r="OXU341" s="1182"/>
      <c r="OXV341" s="1182"/>
      <c r="OXW341" s="1177"/>
      <c r="OXX341" s="1182"/>
      <c r="OXY341" s="1182"/>
      <c r="OXZ341" s="1182"/>
      <c r="OYA341" s="1182"/>
      <c r="OYB341" s="1182"/>
      <c r="OYC341" s="1182"/>
      <c r="OYD341" s="1182"/>
      <c r="OYE341" s="1182"/>
      <c r="OYF341" s="1182"/>
      <c r="OYG341" s="1182"/>
      <c r="OYH341" s="1182"/>
      <c r="OYI341" s="1182"/>
      <c r="OYJ341" s="1182"/>
      <c r="OYK341" s="1182"/>
      <c r="OYL341" s="1177"/>
      <c r="OYM341" s="1182"/>
      <c r="OYN341" s="1182"/>
      <c r="OYO341" s="1182"/>
      <c r="OYP341" s="1182"/>
      <c r="OYQ341" s="1182"/>
      <c r="OYR341" s="1182"/>
      <c r="OYS341" s="1182"/>
      <c r="OYT341" s="1182"/>
      <c r="OYU341" s="1182"/>
      <c r="OYV341" s="1182"/>
      <c r="OYW341" s="1182"/>
      <c r="OYX341" s="1182"/>
      <c r="OYY341" s="1182"/>
      <c r="OYZ341" s="1182"/>
      <c r="OZA341" s="1177"/>
      <c r="OZB341" s="1182"/>
      <c r="OZC341" s="1182"/>
      <c r="OZD341" s="1182"/>
      <c r="OZE341" s="1182"/>
      <c r="OZF341" s="1182"/>
      <c r="OZG341" s="1182"/>
      <c r="OZH341" s="1182"/>
      <c r="OZI341" s="1182"/>
      <c r="OZJ341" s="1182"/>
      <c r="OZK341" s="1182"/>
      <c r="OZL341" s="1182"/>
      <c r="OZM341" s="1182"/>
      <c r="OZN341" s="1182"/>
      <c r="OZO341" s="1182"/>
      <c r="OZP341" s="1177"/>
      <c r="OZQ341" s="1182"/>
      <c r="OZR341" s="1182"/>
      <c r="OZS341" s="1182"/>
      <c r="OZT341" s="1182"/>
      <c r="OZU341" s="1182"/>
      <c r="OZV341" s="1182"/>
      <c r="OZW341" s="1182"/>
      <c r="OZX341" s="1182"/>
      <c r="OZY341" s="1182"/>
      <c r="OZZ341" s="1182"/>
      <c r="PAA341" s="1182"/>
      <c r="PAB341" s="1182"/>
      <c r="PAC341" s="1182"/>
      <c r="PAD341" s="1182"/>
      <c r="PAE341" s="1177"/>
      <c r="PAF341" s="1182"/>
      <c r="PAG341" s="1182"/>
      <c r="PAH341" s="1182"/>
      <c r="PAI341" s="1182"/>
      <c r="PAJ341" s="1182"/>
      <c r="PAK341" s="1182"/>
      <c r="PAL341" s="1182"/>
      <c r="PAM341" s="1182"/>
      <c r="PAN341" s="1182"/>
      <c r="PAO341" s="1182"/>
      <c r="PAP341" s="1182"/>
      <c r="PAQ341" s="1182"/>
      <c r="PAR341" s="1182"/>
      <c r="PAS341" s="1182"/>
      <c r="PAT341" s="1177"/>
      <c r="PAU341" s="1182"/>
      <c r="PAV341" s="1182"/>
      <c r="PAW341" s="1182"/>
      <c r="PAX341" s="1182"/>
      <c r="PAY341" s="1182"/>
      <c r="PAZ341" s="1182"/>
      <c r="PBA341" s="1182"/>
      <c r="PBB341" s="1182"/>
      <c r="PBC341" s="1182"/>
      <c r="PBD341" s="1182"/>
      <c r="PBE341" s="1182"/>
      <c r="PBF341" s="1182"/>
      <c r="PBG341" s="1182"/>
      <c r="PBH341" s="1182"/>
      <c r="PBI341" s="1177"/>
      <c r="PBJ341" s="1182"/>
      <c r="PBK341" s="1182"/>
      <c r="PBL341" s="1182"/>
      <c r="PBM341" s="1182"/>
      <c r="PBN341" s="1182"/>
      <c r="PBO341" s="1182"/>
      <c r="PBP341" s="1182"/>
      <c r="PBQ341" s="1182"/>
      <c r="PBR341" s="1182"/>
      <c r="PBS341" s="1182"/>
      <c r="PBT341" s="1182"/>
      <c r="PBU341" s="1182"/>
      <c r="PBV341" s="1182"/>
      <c r="PBW341" s="1182"/>
      <c r="PBX341" s="1177"/>
      <c r="PBY341" s="1182"/>
      <c r="PBZ341" s="1182"/>
      <c r="PCA341" s="1182"/>
      <c r="PCB341" s="1182"/>
      <c r="PCC341" s="1182"/>
      <c r="PCD341" s="1182"/>
      <c r="PCE341" s="1182"/>
      <c r="PCF341" s="1182"/>
      <c r="PCG341" s="1182"/>
      <c r="PCH341" s="1182"/>
      <c r="PCI341" s="1182"/>
      <c r="PCJ341" s="1182"/>
      <c r="PCK341" s="1182"/>
      <c r="PCL341" s="1182"/>
      <c r="PCM341" s="1177"/>
      <c r="PCN341" s="1182"/>
      <c r="PCO341" s="1182"/>
      <c r="PCP341" s="1182"/>
      <c r="PCQ341" s="1182"/>
      <c r="PCR341" s="1182"/>
      <c r="PCS341" s="1182"/>
      <c r="PCT341" s="1182"/>
      <c r="PCU341" s="1182"/>
      <c r="PCV341" s="1182"/>
      <c r="PCW341" s="1182"/>
      <c r="PCX341" s="1182"/>
      <c r="PCY341" s="1182"/>
      <c r="PCZ341" s="1182"/>
      <c r="PDA341" s="1182"/>
      <c r="PDB341" s="1177"/>
      <c r="PDC341" s="1182"/>
      <c r="PDD341" s="1182"/>
      <c r="PDE341" s="1182"/>
      <c r="PDF341" s="1182"/>
      <c r="PDG341" s="1182"/>
      <c r="PDH341" s="1182"/>
      <c r="PDI341" s="1182"/>
      <c r="PDJ341" s="1182"/>
      <c r="PDK341" s="1182"/>
      <c r="PDL341" s="1182"/>
      <c r="PDM341" s="1182"/>
      <c r="PDN341" s="1182"/>
      <c r="PDO341" s="1182"/>
      <c r="PDP341" s="1182"/>
      <c r="PDQ341" s="1177"/>
      <c r="PDR341" s="1182"/>
      <c r="PDS341" s="1182"/>
      <c r="PDT341" s="1182"/>
      <c r="PDU341" s="1182"/>
      <c r="PDV341" s="1182"/>
      <c r="PDW341" s="1182"/>
      <c r="PDX341" s="1182"/>
      <c r="PDY341" s="1182"/>
      <c r="PDZ341" s="1182"/>
      <c r="PEA341" s="1182"/>
      <c r="PEB341" s="1182"/>
      <c r="PEC341" s="1182"/>
      <c r="PED341" s="1182"/>
      <c r="PEE341" s="1182"/>
      <c r="PEF341" s="1177"/>
      <c r="PEG341" s="1182"/>
      <c r="PEH341" s="1182"/>
      <c r="PEI341" s="1182"/>
      <c r="PEJ341" s="1182"/>
      <c r="PEK341" s="1182"/>
      <c r="PEL341" s="1182"/>
      <c r="PEM341" s="1182"/>
      <c r="PEN341" s="1182"/>
      <c r="PEO341" s="1182"/>
      <c r="PEP341" s="1182"/>
      <c r="PEQ341" s="1182"/>
      <c r="PER341" s="1182"/>
      <c r="PES341" s="1182"/>
      <c r="PET341" s="1182"/>
      <c r="PEU341" s="1177"/>
      <c r="PEV341" s="1182"/>
      <c r="PEW341" s="1182"/>
      <c r="PEX341" s="1182"/>
      <c r="PEY341" s="1182"/>
      <c r="PEZ341" s="1182"/>
      <c r="PFA341" s="1182"/>
      <c r="PFB341" s="1182"/>
      <c r="PFC341" s="1182"/>
      <c r="PFD341" s="1182"/>
      <c r="PFE341" s="1182"/>
      <c r="PFF341" s="1182"/>
      <c r="PFG341" s="1182"/>
      <c r="PFH341" s="1182"/>
      <c r="PFI341" s="1182"/>
      <c r="PFJ341" s="1177"/>
      <c r="PFK341" s="1182"/>
      <c r="PFL341" s="1182"/>
      <c r="PFM341" s="1182"/>
      <c r="PFN341" s="1182"/>
      <c r="PFO341" s="1182"/>
      <c r="PFP341" s="1182"/>
      <c r="PFQ341" s="1182"/>
      <c r="PFR341" s="1182"/>
      <c r="PFS341" s="1182"/>
      <c r="PFT341" s="1182"/>
      <c r="PFU341" s="1182"/>
      <c r="PFV341" s="1182"/>
      <c r="PFW341" s="1182"/>
      <c r="PFX341" s="1182"/>
      <c r="PFY341" s="1177"/>
      <c r="PFZ341" s="1182"/>
      <c r="PGA341" s="1182"/>
      <c r="PGB341" s="1182"/>
      <c r="PGC341" s="1182"/>
      <c r="PGD341" s="1182"/>
      <c r="PGE341" s="1182"/>
      <c r="PGF341" s="1182"/>
      <c r="PGG341" s="1182"/>
      <c r="PGH341" s="1182"/>
      <c r="PGI341" s="1182"/>
      <c r="PGJ341" s="1182"/>
      <c r="PGK341" s="1182"/>
      <c r="PGL341" s="1182"/>
      <c r="PGM341" s="1182"/>
      <c r="PGN341" s="1177"/>
      <c r="PGO341" s="1182"/>
      <c r="PGP341" s="1182"/>
      <c r="PGQ341" s="1182"/>
      <c r="PGR341" s="1182"/>
      <c r="PGS341" s="1182"/>
      <c r="PGT341" s="1182"/>
      <c r="PGU341" s="1182"/>
      <c r="PGV341" s="1182"/>
      <c r="PGW341" s="1182"/>
      <c r="PGX341" s="1182"/>
      <c r="PGY341" s="1182"/>
      <c r="PGZ341" s="1182"/>
      <c r="PHA341" s="1182"/>
      <c r="PHB341" s="1182"/>
      <c r="PHC341" s="1177"/>
      <c r="PHD341" s="1182"/>
      <c r="PHE341" s="1182"/>
      <c r="PHF341" s="1182"/>
      <c r="PHG341" s="1182"/>
      <c r="PHH341" s="1182"/>
      <c r="PHI341" s="1182"/>
      <c r="PHJ341" s="1182"/>
      <c r="PHK341" s="1182"/>
      <c r="PHL341" s="1182"/>
      <c r="PHM341" s="1182"/>
      <c r="PHN341" s="1182"/>
      <c r="PHO341" s="1182"/>
      <c r="PHP341" s="1182"/>
      <c r="PHQ341" s="1182"/>
      <c r="PHR341" s="1177"/>
      <c r="PHS341" s="1182"/>
      <c r="PHT341" s="1182"/>
      <c r="PHU341" s="1182"/>
      <c r="PHV341" s="1182"/>
      <c r="PHW341" s="1182"/>
      <c r="PHX341" s="1182"/>
      <c r="PHY341" s="1182"/>
      <c r="PHZ341" s="1182"/>
      <c r="PIA341" s="1182"/>
      <c r="PIB341" s="1182"/>
      <c r="PIC341" s="1182"/>
      <c r="PID341" s="1182"/>
      <c r="PIE341" s="1182"/>
      <c r="PIF341" s="1182"/>
      <c r="PIG341" s="1177"/>
      <c r="PIH341" s="1182"/>
      <c r="PII341" s="1182"/>
      <c r="PIJ341" s="1182"/>
      <c r="PIK341" s="1182"/>
      <c r="PIL341" s="1182"/>
      <c r="PIM341" s="1182"/>
      <c r="PIN341" s="1182"/>
      <c r="PIO341" s="1182"/>
      <c r="PIP341" s="1182"/>
      <c r="PIQ341" s="1182"/>
      <c r="PIR341" s="1182"/>
      <c r="PIS341" s="1182"/>
      <c r="PIT341" s="1182"/>
      <c r="PIU341" s="1182"/>
      <c r="PIV341" s="1177"/>
      <c r="PIW341" s="1182"/>
      <c r="PIX341" s="1182"/>
      <c r="PIY341" s="1182"/>
      <c r="PIZ341" s="1182"/>
      <c r="PJA341" s="1182"/>
      <c r="PJB341" s="1182"/>
      <c r="PJC341" s="1182"/>
      <c r="PJD341" s="1182"/>
      <c r="PJE341" s="1182"/>
      <c r="PJF341" s="1182"/>
      <c r="PJG341" s="1182"/>
      <c r="PJH341" s="1182"/>
      <c r="PJI341" s="1182"/>
      <c r="PJJ341" s="1182"/>
      <c r="PJK341" s="1177"/>
      <c r="PJL341" s="1182"/>
      <c r="PJM341" s="1182"/>
      <c r="PJN341" s="1182"/>
      <c r="PJO341" s="1182"/>
      <c r="PJP341" s="1182"/>
      <c r="PJQ341" s="1182"/>
      <c r="PJR341" s="1182"/>
      <c r="PJS341" s="1182"/>
      <c r="PJT341" s="1182"/>
      <c r="PJU341" s="1182"/>
      <c r="PJV341" s="1182"/>
      <c r="PJW341" s="1182"/>
      <c r="PJX341" s="1182"/>
      <c r="PJY341" s="1182"/>
      <c r="PJZ341" s="1177"/>
      <c r="PKA341" s="1182"/>
      <c r="PKB341" s="1182"/>
      <c r="PKC341" s="1182"/>
      <c r="PKD341" s="1182"/>
      <c r="PKE341" s="1182"/>
      <c r="PKF341" s="1182"/>
      <c r="PKG341" s="1182"/>
      <c r="PKH341" s="1182"/>
      <c r="PKI341" s="1182"/>
      <c r="PKJ341" s="1182"/>
      <c r="PKK341" s="1182"/>
      <c r="PKL341" s="1182"/>
      <c r="PKM341" s="1182"/>
      <c r="PKN341" s="1182"/>
      <c r="PKO341" s="1177"/>
      <c r="PKP341" s="1182"/>
      <c r="PKQ341" s="1182"/>
      <c r="PKR341" s="1182"/>
      <c r="PKS341" s="1182"/>
      <c r="PKT341" s="1182"/>
      <c r="PKU341" s="1182"/>
      <c r="PKV341" s="1182"/>
      <c r="PKW341" s="1182"/>
      <c r="PKX341" s="1182"/>
      <c r="PKY341" s="1182"/>
      <c r="PKZ341" s="1182"/>
      <c r="PLA341" s="1182"/>
      <c r="PLB341" s="1182"/>
      <c r="PLC341" s="1182"/>
      <c r="PLD341" s="1177"/>
      <c r="PLE341" s="1182"/>
      <c r="PLF341" s="1182"/>
      <c r="PLG341" s="1182"/>
      <c r="PLH341" s="1182"/>
      <c r="PLI341" s="1182"/>
      <c r="PLJ341" s="1182"/>
      <c r="PLK341" s="1182"/>
      <c r="PLL341" s="1182"/>
      <c r="PLM341" s="1182"/>
      <c r="PLN341" s="1182"/>
      <c r="PLO341" s="1182"/>
      <c r="PLP341" s="1182"/>
      <c r="PLQ341" s="1182"/>
      <c r="PLR341" s="1182"/>
      <c r="PLS341" s="1177"/>
      <c r="PLT341" s="1182"/>
      <c r="PLU341" s="1182"/>
      <c r="PLV341" s="1182"/>
      <c r="PLW341" s="1182"/>
      <c r="PLX341" s="1182"/>
      <c r="PLY341" s="1182"/>
      <c r="PLZ341" s="1182"/>
      <c r="PMA341" s="1182"/>
      <c r="PMB341" s="1182"/>
      <c r="PMC341" s="1182"/>
      <c r="PMD341" s="1182"/>
      <c r="PME341" s="1182"/>
      <c r="PMF341" s="1182"/>
      <c r="PMG341" s="1182"/>
      <c r="PMH341" s="1177"/>
      <c r="PMI341" s="1182"/>
      <c r="PMJ341" s="1182"/>
      <c r="PMK341" s="1182"/>
      <c r="PML341" s="1182"/>
      <c r="PMM341" s="1182"/>
      <c r="PMN341" s="1182"/>
      <c r="PMO341" s="1182"/>
      <c r="PMP341" s="1182"/>
      <c r="PMQ341" s="1182"/>
      <c r="PMR341" s="1182"/>
      <c r="PMS341" s="1182"/>
      <c r="PMT341" s="1182"/>
      <c r="PMU341" s="1182"/>
      <c r="PMV341" s="1182"/>
      <c r="PMW341" s="1177"/>
      <c r="PMX341" s="1182"/>
      <c r="PMY341" s="1182"/>
      <c r="PMZ341" s="1182"/>
      <c r="PNA341" s="1182"/>
      <c r="PNB341" s="1182"/>
      <c r="PNC341" s="1182"/>
      <c r="PND341" s="1182"/>
      <c r="PNE341" s="1182"/>
      <c r="PNF341" s="1182"/>
      <c r="PNG341" s="1182"/>
      <c r="PNH341" s="1182"/>
      <c r="PNI341" s="1182"/>
      <c r="PNJ341" s="1182"/>
      <c r="PNK341" s="1182"/>
      <c r="PNL341" s="1177"/>
      <c r="PNM341" s="1182"/>
      <c r="PNN341" s="1182"/>
      <c r="PNO341" s="1182"/>
      <c r="PNP341" s="1182"/>
      <c r="PNQ341" s="1182"/>
      <c r="PNR341" s="1182"/>
      <c r="PNS341" s="1182"/>
      <c r="PNT341" s="1182"/>
      <c r="PNU341" s="1182"/>
      <c r="PNV341" s="1182"/>
      <c r="PNW341" s="1182"/>
      <c r="PNX341" s="1182"/>
      <c r="PNY341" s="1182"/>
      <c r="PNZ341" s="1182"/>
      <c r="POA341" s="1177"/>
      <c r="POB341" s="1182"/>
      <c r="POC341" s="1182"/>
      <c r="POD341" s="1182"/>
      <c r="POE341" s="1182"/>
      <c r="POF341" s="1182"/>
      <c r="POG341" s="1182"/>
      <c r="POH341" s="1182"/>
      <c r="POI341" s="1182"/>
      <c r="POJ341" s="1182"/>
      <c r="POK341" s="1182"/>
      <c r="POL341" s="1182"/>
      <c r="POM341" s="1182"/>
      <c r="PON341" s="1182"/>
      <c r="POO341" s="1182"/>
      <c r="POP341" s="1177"/>
      <c r="POQ341" s="1182"/>
      <c r="POR341" s="1182"/>
      <c r="POS341" s="1182"/>
      <c r="POT341" s="1182"/>
      <c r="POU341" s="1182"/>
      <c r="POV341" s="1182"/>
      <c r="POW341" s="1182"/>
      <c r="POX341" s="1182"/>
      <c r="POY341" s="1182"/>
      <c r="POZ341" s="1182"/>
      <c r="PPA341" s="1182"/>
      <c r="PPB341" s="1182"/>
      <c r="PPC341" s="1182"/>
      <c r="PPD341" s="1182"/>
      <c r="PPE341" s="1177"/>
      <c r="PPF341" s="1182"/>
      <c r="PPG341" s="1182"/>
      <c r="PPH341" s="1182"/>
      <c r="PPI341" s="1182"/>
      <c r="PPJ341" s="1182"/>
      <c r="PPK341" s="1182"/>
      <c r="PPL341" s="1182"/>
      <c r="PPM341" s="1182"/>
      <c r="PPN341" s="1182"/>
      <c r="PPO341" s="1182"/>
      <c r="PPP341" s="1182"/>
      <c r="PPQ341" s="1182"/>
      <c r="PPR341" s="1182"/>
      <c r="PPS341" s="1182"/>
      <c r="PPT341" s="1177"/>
      <c r="PPU341" s="1182"/>
      <c r="PPV341" s="1182"/>
      <c r="PPW341" s="1182"/>
      <c r="PPX341" s="1182"/>
      <c r="PPY341" s="1182"/>
      <c r="PPZ341" s="1182"/>
      <c r="PQA341" s="1182"/>
      <c r="PQB341" s="1182"/>
      <c r="PQC341" s="1182"/>
      <c r="PQD341" s="1182"/>
      <c r="PQE341" s="1182"/>
      <c r="PQF341" s="1182"/>
      <c r="PQG341" s="1182"/>
      <c r="PQH341" s="1182"/>
      <c r="PQI341" s="1177"/>
      <c r="PQJ341" s="1182"/>
      <c r="PQK341" s="1182"/>
      <c r="PQL341" s="1182"/>
      <c r="PQM341" s="1182"/>
      <c r="PQN341" s="1182"/>
      <c r="PQO341" s="1182"/>
      <c r="PQP341" s="1182"/>
      <c r="PQQ341" s="1182"/>
      <c r="PQR341" s="1182"/>
      <c r="PQS341" s="1182"/>
      <c r="PQT341" s="1182"/>
      <c r="PQU341" s="1182"/>
      <c r="PQV341" s="1182"/>
      <c r="PQW341" s="1182"/>
      <c r="PQX341" s="1177"/>
      <c r="PQY341" s="1182"/>
      <c r="PQZ341" s="1182"/>
      <c r="PRA341" s="1182"/>
      <c r="PRB341" s="1182"/>
      <c r="PRC341" s="1182"/>
      <c r="PRD341" s="1182"/>
      <c r="PRE341" s="1182"/>
      <c r="PRF341" s="1182"/>
      <c r="PRG341" s="1182"/>
      <c r="PRH341" s="1182"/>
      <c r="PRI341" s="1182"/>
      <c r="PRJ341" s="1182"/>
      <c r="PRK341" s="1182"/>
      <c r="PRL341" s="1182"/>
      <c r="PRM341" s="1177"/>
      <c r="PRN341" s="1182"/>
      <c r="PRO341" s="1182"/>
      <c r="PRP341" s="1182"/>
      <c r="PRQ341" s="1182"/>
      <c r="PRR341" s="1182"/>
      <c r="PRS341" s="1182"/>
      <c r="PRT341" s="1182"/>
      <c r="PRU341" s="1182"/>
      <c r="PRV341" s="1182"/>
      <c r="PRW341" s="1182"/>
      <c r="PRX341" s="1182"/>
      <c r="PRY341" s="1182"/>
      <c r="PRZ341" s="1182"/>
      <c r="PSA341" s="1182"/>
      <c r="PSB341" s="1177"/>
      <c r="PSC341" s="1182"/>
      <c r="PSD341" s="1182"/>
      <c r="PSE341" s="1182"/>
      <c r="PSF341" s="1182"/>
      <c r="PSG341" s="1182"/>
      <c r="PSH341" s="1182"/>
      <c r="PSI341" s="1182"/>
      <c r="PSJ341" s="1182"/>
      <c r="PSK341" s="1182"/>
      <c r="PSL341" s="1182"/>
      <c r="PSM341" s="1182"/>
      <c r="PSN341" s="1182"/>
      <c r="PSO341" s="1182"/>
      <c r="PSP341" s="1182"/>
      <c r="PSQ341" s="1177"/>
      <c r="PSR341" s="1182"/>
      <c r="PSS341" s="1182"/>
      <c r="PST341" s="1182"/>
      <c r="PSU341" s="1182"/>
      <c r="PSV341" s="1182"/>
      <c r="PSW341" s="1182"/>
      <c r="PSX341" s="1182"/>
      <c r="PSY341" s="1182"/>
      <c r="PSZ341" s="1182"/>
      <c r="PTA341" s="1182"/>
      <c r="PTB341" s="1182"/>
      <c r="PTC341" s="1182"/>
      <c r="PTD341" s="1182"/>
      <c r="PTE341" s="1182"/>
      <c r="PTF341" s="1177"/>
      <c r="PTG341" s="1182"/>
      <c r="PTH341" s="1182"/>
      <c r="PTI341" s="1182"/>
      <c r="PTJ341" s="1182"/>
      <c r="PTK341" s="1182"/>
      <c r="PTL341" s="1182"/>
      <c r="PTM341" s="1182"/>
      <c r="PTN341" s="1182"/>
      <c r="PTO341" s="1182"/>
      <c r="PTP341" s="1182"/>
      <c r="PTQ341" s="1182"/>
      <c r="PTR341" s="1182"/>
      <c r="PTS341" s="1182"/>
      <c r="PTT341" s="1182"/>
      <c r="PTU341" s="1177"/>
      <c r="PTV341" s="1182"/>
      <c r="PTW341" s="1182"/>
      <c r="PTX341" s="1182"/>
      <c r="PTY341" s="1182"/>
      <c r="PTZ341" s="1182"/>
      <c r="PUA341" s="1182"/>
      <c r="PUB341" s="1182"/>
      <c r="PUC341" s="1182"/>
      <c r="PUD341" s="1182"/>
      <c r="PUE341" s="1182"/>
      <c r="PUF341" s="1182"/>
      <c r="PUG341" s="1182"/>
      <c r="PUH341" s="1182"/>
      <c r="PUI341" s="1182"/>
      <c r="PUJ341" s="1177"/>
      <c r="PUK341" s="1182"/>
      <c r="PUL341" s="1182"/>
      <c r="PUM341" s="1182"/>
      <c r="PUN341" s="1182"/>
      <c r="PUO341" s="1182"/>
      <c r="PUP341" s="1182"/>
      <c r="PUQ341" s="1182"/>
      <c r="PUR341" s="1182"/>
      <c r="PUS341" s="1182"/>
      <c r="PUT341" s="1182"/>
      <c r="PUU341" s="1182"/>
      <c r="PUV341" s="1182"/>
      <c r="PUW341" s="1182"/>
      <c r="PUX341" s="1182"/>
      <c r="PUY341" s="1177"/>
      <c r="PUZ341" s="1182"/>
      <c r="PVA341" s="1182"/>
      <c r="PVB341" s="1182"/>
      <c r="PVC341" s="1182"/>
      <c r="PVD341" s="1182"/>
      <c r="PVE341" s="1182"/>
      <c r="PVF341" s="1182"/>
      <c r="PVG341" s="1182"/>
      <c r="PVH341" s="1182"/>
      <c r="PVI341" s="1182"/>
      <c r="PVJ341" s="1182"/>
      <c r="PVK341" s="1182"/>
      <c r="PVL341" s="1182"/>
      <c r="PVM341" s="1182"/>
      <c r="PVN341" s="1177"/>
      <c r="PVO341" s="1182"/>
      <c r="PVP341" s="1182"/>
      <c r="PVQ341" s="1182"/>
      <c r="PVR341" s="1182"/>
      <c r="PVS341" s="1182"/>
      <c r="PVT341" s="1182"/>
      <c r="PVU341" s="1182"/>
      <c r="PVV341" s="1182"/>
      <c r="PVW341" s="1182"/>
      <c r="PVX341" s="1182"/>
      <c r="PVY341" s="1182"/>
      <c r="PVZ341" s="1182"/>
      <c r="PWA341" s="1182"/>
      <c r="PWB341" s="1182"/>
      <c r="PWC341" s="1177"/>
      <c r="PWD341" s="1182"/>
      <c r="PWE341" s="1182"/>
      <c r="PWF341" s="1182"/>
      <c r="PWG341" s="1182"/>
      <c r="PWH341" s="1182"/>
      <c r="PWI341" s="1182"/>
      <c r="PWJ341" s="1182"/>
      <c r="PWK341" s="1182"/>
      <c r="PWL341" s="1182"/>
      <c r="PWM341" s="1182"/>
      <c r="PWN341" s="1182"/>
      <c r="PWO341" s="1182"/>
      <c r="PWP341" s="1182"/>
      <c r="PWQ341" s="1182"/>
      <c r="PWR341" s="1177"/>
      <c r="PWS341" s="1182"/>
      <c r="PWT341" s="1182"/>
      <c r="PWU341" s="1182"/>
      <c r="PWV341" s="1182"/>
      <c r="PWW341" s="1182"/>
      <c r="PWX341" s="1182"/>
      <c r="PWY341" s="1182"/>
      <c r="PWZ341" s="1182"/>
      <c r="PXA341" s="1182"/>
      <c r="PXB341" s="1182"/>
      <c r="PXC341" s="1182"/>
      <c r="PXD341" s="1182"/>
      <c r="PXE341" s="1182"/>
      <c r="PXF341" s="1182"/>
      <c r="PXG341" s="1177"/>
      <c r="PXH341" s="1182"/>
      <c r="PXI341" s="1182"/>
      <c r="PXJ341" s="1182"/>
      <c r="PXK341" s="1182"/>
      <c r="PXL341" s="1182"/>
      <c r="PXM341" s="1182"/>
      <c r="PXN341" s="1182"/>
      <c r="PXO341" s="1182"/>
      <c r="PXP341" s="1182"/>
      <c r="PXQ341" s="1182"/>
      <c r="PXR341" s="1182"/>
      <c r="PXS341" s="1182"/>
      <c r="PXT341" s="1182"/>
      <c r="PXU341" s="1182"/>
      <c r="PXV341" s="1177"/>
      <c r="PXW341" s="1182"/>
      <c r="PXX341" s="1182"/>
      <c r="PXY341" s="1182"/>
      <c r="PXZ341" s="1182"/>
      <c r="PYA341" s="1182"/>
      <c r="PYB341" s="1182"/>
      <c r="PYC341" s="1182"/>
      <c r="PYD341" s="1182"/>
      <c r="PYE341" s="1182"/>
      <c r="PYF341" s="1182"/>
      <c r="PYG341" s="1182"/>
      <c r="PYH341" s="1182"/>
      <c r="PYI341" s="1182"/>
      <c r="PYJ341" s="1182"/>
      <c r="PYK341" s="1177"/>
      <c r="PYL341" s="1182"/>
      <c r="PYM341" s="1182"/>
      <c r="PYN341" s="1182"/>
      <c r="PYO341" s="1182"/>
      <c r="PYP341" s="1182"/>
      <c r="PYQ341" s="1182"/>
      <c r="PYR341" s="1182"/>
      <c r="PYS341" s="1182"/>
      <c r="PYT341" s="1182"/>
      <c r="PYU341" s="1182"/>
      <c r="PYV341" s="1182"/>
      <c r="PYW341" s="1182"/>
      <c r="PYX341" s="1182"/>
      <c r="PYY341" s="1182"/>
      <c r="PYZ341" s="1177"/>
      <c r="PZA341" s="1182"/>
      <c r="PZB341" s="1182"/>
      <c r="PZC341" s="1182"/>
      <c r="PZD341" s="1182"/>
      <c r="PZE341" s="1182"/>
      <c r="PZF341" s="1182"/>
      <c r="PZG341" s="1182"/>
      <c r="PZH341" s="1182"/>
      <c r="PZI341" s="1182"/>
      <c r="PZJ341" s="1182"/>
      <c r="PZK341" s="1182"/>
      <c r="PZL341" s="1182"/>
      <c r="PZM341" s="1182"/>
      <c r="PZN341" s="1182"/>
      <c r="PZO341" s="1177"/>
      <c r="PZP341" s="1182"/>
      <c r="PZQ341" s="1182"/>
      <c r="PZR341" s="1182"/>
      <c r="PZS341" s="1182"/>
      <c r="PZT341" s="1182"/>
      <c r="PZU341" s="1182"/>
      <c r="PZV341" s="1182"/>
      <c r="PZW341" s="1182"/>
      <c r="PZX341" s="1182"/>
      <c r="PZY341" s="1182"/>
      <c r="PZZ341" s="1182"/>
      <c r="QAA341" s="1182"/>
      <c r="QAB341" s="1182"/>
      <c r="QAC341" s="1182"/>
      <c r="QAD341" s="1177"/>
      <c r="QAE341" s="1182"/>
      <c r="QAF341" s="1182"/>
      <c r="QAG341" s="1182"/>
      <c r="QAH341" s="1182"/>
      <c r="QAI341" s="1182"/>
      <c r="QAJ341" s="1182"/>
      <c r="QAK341" s="1182"/>
      <c r="QAL341" s="1182"/>
      <c r="QAM341" s="1182"/>
      <c r="QAN341" s="1182"/>
      <c r="QAO341" s="1182"/>
      <c r="QAP341" s="1182"/>
      <c r="QAQ341" s="1182"/>
      <c r="QAR341" s="1182"/>
      <c r="QAS341" s="1177"/>
      <c r="QAT341" s="1182"/>
      <c r="QAU341" s="1182"/>
      <c r="QAV341" s="1182"/>
      <c r="QAW341" s="1182"/>
      <c r="QAX341" s="1182"/>
      <c r="QAY341" s="1182"/>
      <c r="QAZ341" s="1182"/>
      <c r="QBA341" s="1182"/>
      <c r="QBB341" s="1182"/>
      <c r="QBC341" s="1182"/>
      <c r="QBD341" s="1182"/>
      <c r="QBE341" s="1182"/>
      <c r="QBF341" s="1182"/>
      <c r="QBG341" s="1182"/>
      <c r="QBH341" s="1177"/>
      <c r="QBI341" s="1182"/>
      <c r="QBJ341" s="1182"/>
      <c r="QBK341" s="1182"/>
      <c r="QBL341" s="1182"/>
      <c r="QBM341" s="1182"/>
      <c r="QBN341" s="1182"/>
      <c r="QBO341" s="1182"/>
      <c r="QBP341" s="1182"/>
      <c r="QBQ341" s="1182"/>
      <c r="QBR341" s="1182"/>
      <c r="QBS341" s="1182"/>
      <c r="QBT341" s="1182"/>
      <c r="QBU341" s="1182"/>
      <c r="QBV341" s="1182"/>
      <c r="QBW341" s="1177"/>
      <c r="QBX341" s="1182"/>
      <c r="QBY341" s="1182"/>
      <c r="QBZ341" s="1182"/>
      <c r="QCA341" s="1182"/>
      <c r="QCB341" s="1182"/>
      <c r="QCC341" s="1182"/>
      <c r="QCD341" s="1182"/>
      <c r="QCE341" s="1182"/>
      <c r="QCF341" s="1182"/>
      <c r="QCG341" s="1182"/>
      <c r="QCH341" s="1182"/>
      <c r="QCI341" s="1182"/>
      <c r="QCJ341" s="1182"/>
      <c r="QCK341" s="1182"/>
      <c r="QCL341" s="1177"/>
      <c r="QCM341" s="1182"/>
      <c r="QCN341" s="1182"/>
      <c r="QCO341" s="1182"/>
      <c r="QCP341" s="1182"/>
      <c r="QCQ341" s="1182"/>
      <c r="QCR341" s="1182"/>
      <c r="QCS341" s="1182"/>
      <c r="QCT341" s="1182"/>
      <c r="QCU341" s="1182"/>
      <c r="QCV341" s="1182"/>
      <c r="QCW341" s="1182"/>
      <c r="QCX341" s="1182"/>
      <c r="QCY341" s="1182"/>
      <c r="QCZ341" s="1182"/>
      <c r="QDA341" s="1177"/>
      <c r="QDB341" s="1182"/>
      <c r="QDC341" s="1182"/>
      <c r="QDD341" s="1182"/>
      <c r="QDE341" s="1182"/>
      <c r="QDF341" s="1182"/>
      <c r="QDG341" s="1182"/>
      <c r="QDH341" s="1182"/>
      <c r="QDI341" s="1182"/>
      <c r="QDJ341" s="1182"/>
      <c r="QDK341" s="1182"/>
      <c r="QDL341" s="1182"/>
      <c r="QDM341" s="1182"/>
      <c r="QDN341" s="1182"/>
      <c r="QDO341" s="1182"/>
      <c r="QDP341" s="1177"/>
      <c r="QDQ341" s="1182"/>
      <c r="QDR341" s="1182"/>
      <c r="QDS341" s="1182"/>
      <c r="QDT341" s="1182"/>
      <c r="QDU341" s="1182"/>
      <c r="QDV341" s="1182"/>
      <c r="QDW341" s="1182"/>
      <c r="QDX341" s="1182"/>
      <c r="QDY341" s="1182"/>
      <c r="QDZ341" s="1182"/>
      <c r="QEA341" s="1182"/>
      <c r="QEB341" s="1182"/>
      <c r="QEC341" s="1182"/>
      <c r="QED341" s="1182"/>
      <c r="QEE341" s="1177"/>
      <c r="QEF341" s="1182"/>
      <c r="QEG341" s="1182"/>
      <c r="QEH341" s="1182"/>
      <c r="QEI341" s="1182"/>
      <c r="QEJ341" s="1182"/>
      <c r="QEK341" s="1182"/>
      <c r="QEL341" s="1182"/>
      <c r="QEM341" s="1182"/>
      <c r="QEN341" s="1182"/>
      <c r="QEO341" s="1182"/>
      <c r="QEP341" s="1182"/>
      <c r="QEQ341" s="1182"/>
      <c r="QER341" s="1182"/>
      <c r="QES341" s="1182"/>
      <c r="QET341" s="1177"/>
      <c r="QEU341" s="1182"/>
      <c r="QEV341" s="1182"/>
      <c r="QEW341" s="1182"/>
      <c r="QEX341" s="1182"/>
      <c r="QEY341" s="1182"/>
      <c r="QEZ341" s="1182"/>
      <c r="QFA341" s="1182"/>
      <c r="QFB341" s="1182"/>
      <c r="QFC341" s="1182"/>
      <c r="QFD341" s="1182"/>
      <c r="QFE341" s="1182"/>
      <c r="QFF341" s="1182"/>
      <c r="QFG341" s="1182"/>
      <c r="QFH341" s="1182"/>
      <c r="QFI341" s="1177"/>
      <c r="QFJ341" s="1182"/>
      <c r="QFK341" s="1182"/>
      <c r="QFL341" s="1182"/>
      <c r="QFM341" s="1182"/>
      <c r="QFN341" s="1182"/>
      <c r="QFO341" s="1182"/>
      <c r="QFP341" s="1182"/>
      <c r="QFQ341" s="1182"/>
      <c r="QFR341" s="1182"/>
      <c r="QFS341" s="1182"/>
      <c r="QFT341" s="1182"/>
      <c r="QFU341" s="1182"/>
      <c r="QFV341" s="1182"/>
      <c r="QFW341" s="1182"/>
      <c r="QFX341" s="1177"/>
      <c r="QFY341" s="1182"/>
      <c r="QFZ341" s="1182"/>
      <c r="QGA341" s="1182"/>
      <c r="QGB341" s="1182"/>
      <c r="QGC341" s="1182"/>
      <c r="QGD341" s="1182"/>
      <c r="QGE341" s="1182"/>
      <c r="QGF341" s="1182"/>
      <c r="QGG341" s="1182"/>
      <c r="QGH341" s="1182"/>
      <c r="QGI341" s="1182"/>
      <c r="QGJ341" s="1182"/>
      <c r="QGK341" s="1182"/>
      <c r="QGL341" s="1182"/>
      <c r="QGM341" s="1177"/>
      <c r="QGN341" s="1182"/>
      <c r="QGO341" s="1182"/>
      <c r="QGP341" s="1182"/>
      <c r="QGQ341" s="1182"/>
      <c r="QGR341" s="1182"/>
      <c r="QGS341" s="1182"/>
      <c r="QGT341" s="1182"/>
      <c r="QGU341" s="1182"/>
      <c r="QGV341" s="1182"/>
      <c r="QGW341" s="1182"/>
      <c r="QGX341" s="1182"/>
      <c r="QGY341" s="1182"/>
      <c r="QGZ341" s="1182"/>
      <c r="QHA341" s="1182"/>
      <c r="QHB341" s="1177"/>
      <c r="QHC341" s="1182"/>
      <c r="QHD341" s="1182"/>
      <c r="QHE341" s="1182"/>
      <c r="QHF341" s="1182"/>
      <c r="QHG341" s="1182"/>
      <c r="QHH341" s="1182"/>
      <c r="QHI341" s="1182"/>
      <c r="QHJ341" s="1182"/>
      <c r="QHK341" s="1182"/>
      <c r="QHL341" s="1182"/>
      <c r="QHM341" s="1182"/>
      <c r="QHN341" s="1182"/>
      <c r="QHO341" s="1182"/>
      <c r="QHP341" s="1182"/>
      <c r="QHQ341" s="1177"/>
      <c r="QHR341" s="1182"/>
      <c r="QHS341" s="1182"/>
      <c r="QHT341" s="1182"/>
      <c r="QHU341" s="1182"/>
      <c r="QHV341" s="1182"/>
      <c r="QHW341" s="1182"/>
      <c r="QHX341" s="1182"/>
      <c r="QHY341" s="1182"/>
      <c r="QHZ341" s="1182"/>
      <c r="QIA341" s="1182"/>
      <c r="QIB341" s="1182"/>
      <c r="QIC341" s="1182"/>
      <c r="QID341" s="1182"/>
      <c r="QIE341" s="1182"/>
      <c r="QIF341" s="1177"/>
      <c r="QIG341" s="1182"/>
      <c r="QIH341" s="1182"/>
      <c r="QII341" s="1182"/>
      <c r="QIJ341" s="1182"/>
      <c r="QIK341" s="1182"/>
      <c r="QIL341" s="1182"/>
      <c r="QIM341" s="1182"/>
      <c r="QIN341" s="1182"/>
      <c r="QIO341" s="1182"/>
      <c r="QIP341" s="1182"/>
      <c r="QIQ341" s="1182"/>
      <c r="QIR341" s="1182"/>
      <c r="QIS341" s="1182"/>
      <c r="QIT341" s="1182"/>
      <c r="QIU341" s="1177"/>
      <c r="QIV341" s="1182"/>
      <c r="QIW341" s="1182"/>
      <c r="QIX341" s="1182"/>
      <c r="QIY341" s="1182"/>
      <c r="QIZ341" s="1182"/>
      <c r="QJA341" s="1182"/>
      <c r="QJB341" s="1182"/>
      <c r="QJC341" s="1182"/>
      <c r="QJD341" s="1182"/>
      <c r="QJE341" s="1182"/>
      <c r="QJF341" s="1182"/>
      <c r="QJG341" s="1182"/>
      <c r="QJH341" s="1182"/>
      <c r="QJI341" s="1182"/>
      <c r="QJJ341" s="1177"/>
      <c r="QJK341" s="1182"/>
      <c r="QJL341" s="1182"/>
      <c r="QJM341" s="1182"/>
      <c r="QJN341" s="1182"/>
      <c r="QJO341" s="1182"/>
      <c r="QJP341" s="1182"/>
      <c r="QJQ341" s="1182"/>
      <c r="QJR341" s="1182"/>
      <c r="QJS341" s="1182"/>
      <c r="QJT341" s="1182"/>
      <c r="QJU341" s="1182"/>
      <c r="QJV341" s="1182"/>
      <c r="QJW341" s="1182"/>
      <c r="QJX341" s="1182"/>
      <c r="QJY341" s="1177"/>
      <c r="QJZ341" s="1182"/>
      <c r="QKA341" s="1182"/>
      <c r="QKB341" s="1182"/>
      <c r="QKC341" s="1182"/>
      <c r="QKD341" s="1182"/>
      <c r="QKE341" s="1182"/>
      <c r="QKF341" s="1182"/>
      <c r="QKG341" s="1182"/>
      <c r="QKH341" s="1182"/>
      <c r="QKI341" s="1182"/>
      <c r="QKJ341" s="1182"/>
      <c r="QKK341" s="1182"/>
      <c r="QKL341" s="1182"/>
      <c r="QKM341" s="1182"/>
      <c r="QKN341" s="1177"/>
      <c r="QKO341" s="1182"/>
      <c r="QKP341" s="1182"/>
      <c r="QKQ341" s="1182"/>
      <c r="QKR341" s="1182"/>
      <c r="QKS341" s="1182"/>
      <c r="QKT341" s="1182"/>
      <c r="QKU341" s="1182"/>
      <c r="QKV341" s="1182"/>
      <c r="QKW341" s="1182"/>
      <c r="QKX341" s="1182"/>
      <c r="QKY341" s="1182"/>
      <c r="QKZ341" s="1182"/>
      <c r="QLA341" s="1182"/>
      <c r="QLB341" s="1182"/>
      <c r="QLC341" s="1177"/>
      <c r="QLD341" s="1182"/>
      <c r="QLE341" s="1182"/>
      <c r="QLF341" s="1182"/>
      <c r="QLG341" s="1182"/>
      <c r="QLH341" s="1182"/>
      <c r="QLI341" s="1182"/>
      <c r="QLJ341" s="1182"/>
      <c r="QLK341" s="1182"/>
      <c r="QLL341" s="1182"/>
      <c r="QLM341" s="1182"/>
      <c r="QLN341" s="1182"/>
      <c r="QLO341" s="1182"/>
      <c r="QLP341" s="1182"/>
      <c r="QLQ341" s="1182"/>
      <c r="QLR341" s="1177"/>
      <c r="QLS341" s="1182"/>
      <c r="QLT341" s="1182"/>
      <c r="QLU341" s="1182"/>
      <c r="QLV341" s="1182"/>
      <c r="QLW341" s="1182"/>
      <c r="QLX341" s="1182"/>
      <c r="QLY341" s="1182"/>
      <c r="QLZ341" s="1182"/>
      <c r="QMA341" s="1182"/>
      <c r="QMB341" s="1182"/>
      <c r="QMC341" s="1182"/>
      <c r="QMD341" s="1182"/>
      <c r="QME341" s="1182"/>
      <c r="QMF341" s="1182"/>
      <c r="QMG341" s="1177"/>
      <c r="QMH341" s="1182"/>
      <c r="QMI341" s="1182"/>
      <c r="QMJ341" s="1182"/>
      <c r="QMK341" s="1182"/>
      <c r="QML341" s="1182"/>
      <c r="QMM341" s="1182"/>
      <c r="QMN341" s="1182"/>
      <c r="QMO341" s="1182"/>
      <c r="QMP341" s="1182"/>
      <c r="QMQ341" s="1182"/>
      <c r="QMR341" s="1182"/>
      <c r="QMS341" s="1182"/>
      <c r="QMT341" s="1182"/>
      <c r="QMU341" s="1182"/>
      <c r="QMV341" s="1177"/>
      <c r="QMW341" s="1182"/>
      <c r="QMX341" s="1182"/>
      <c r="QMY341" s="1182"/>
      <c r="QMZ341" s="1182"/>
      <c r="QNA341" s="1182"/>
      <c r="QNB341" s="1182"/>
      <c r="QNC341" s="1182"/>
      <c r="QND341" s="1182"/>
      <c r="QNE341" s="1182"/>
      <c r="QNF341" s="1182"/>
      <c r="QNG341" s="1182"/>
      <c r="QNH341" s="1182"/>
      <c r="QNI341" s="1182"/>
      <c r="QNJ341" s="1182"/>
      <c r="QNK341" s="1177"/>
      <c r="QNL341" s="1182"/>
      <c r="QNM341" s="1182"/>
      <c r="QNN341" s="1182"/>
      <c r="QNO341" s="1182"/>
      <c r="QNP341" s="1182"/>
      <c r="QNQ341" s="1182"/>
      <c r="QNR341" s="1182"/>
      <c r="QNS341" s="1182"/>
      <c r="QNT341" s="1182"/>
      <c r="QNU341" s="1182"/>
      <c r="QNV341" s="1182"/>
      <c r="QNW341" s="1182"/>
      <c r="QNX341" s="1182"/>
      <c r="QNY341" s="1182"/>
      <c r="QNZ341" s="1177"/>
      <c r="QOA341" s="1182"/>
      <c r="QOB341" s="1182"/>
      <c r="QOC341" s="1182"/>
      <c r="QOD341" s="1182"/>
      <c r="QOE341" s="1182"/>
      <c r="QOF341" s="1182"/>
      <c r="QOG341" s="1182"/>
      <c r="QOH341" s="1182"/>
      <c r="QOI341" s="1182"/>
      <c r="QOJ341" s="1182"/>
      <c r="QOK341" s="1182"/>
      <c r="QOL341" s="1182"/>
      <c r="QOM341" s="1182"/>
      <c r="QON341" s="1182"/>
      <c r="QOO341" s="1177"/>
      <c r="QOP341" s="1182"/>
      <c r="QOQ341" s="1182"/>
      <c r="QOR341" s="1182"/>
      <c r="QOS341" s="1182"/>
      <c r="QOT341" s="1182"/>
      <c r="QOU341" s="1182"/>
      <c r="QOV341" s="1182"/>
      <c r="QOW341" s="1182"/>
      <c r="QOX341" s="1182"/>
      <c r="QOY341" s="1182"/>
      <c r="QOZ341" s="1182"/>
      <c r="QPA341" s="1182"/>
      <c r="QPB341" s="1182"/>
      <c r="QPC341" s="1182"/>
      <c r="QPD341" s="1177"/>
      <c r="QPE341" s="1182"/>
      <c r="QPF341" s="1182"/>
      <c r="QPG341" s="1182"/>
      <c r="QPH341" s="1182"/>
      <c r="QPI341" s="1182"/>
      <c r="QPJ341" s="1182"/>
      <c r="QPK341" s="1182"/>
      <c r="QPL341" s="1182"/>
      <c r="QPM341" s="1182"/>
      <c r="QPN341" s="1182"/>
      <c r="QPO341" s="1182"/>
      <c r="QPP341" s="1182"/>
      <c r="QPQ341" s="1182"/>
      <c r="QPR341" s="1182"/>
      <c r="QPS341" s="1177"/>
      <c r="QPT341" s="1182"/>
      <c r="QPU341" s="1182"/>
      <c r="QPV341" s="1182"/>
      <c r="QPW341" s="1182"/>
      <c r="QPX341" s="1182"/>
      <c r="QPY341" s="1182"/>
      <c r="QPZ341" s="1182"/>
      <c r="QQA341" s="1182"/>
      <c r="QQB341" s="1182"/>
      <c r="QQC341" s="1182"/>
      <c r="QQD341" s="1182"/>
      <c r="QQE341" s="1182"/>
      <c r="QQF341" s="1182"/>
      <c r="QQG341" s="1182"/>
      <c r="QQH341" s="1177"/>
      <c r="QQI341" s="1182"/>
      <c r="QQJ341" s="1182"/>
      <c r="QQK341" s="1182"/>
      <c r="QQL341" s="1182"/>
      <c r="QQM341" s="1182"/>
      <c r="QQN341" s="1182"/>
      <c r="QQO341" s="1182"/>
      <c r="QQP341" s="1182"/>
      <c r="QQQ341" s="1182"/>
      <c r="QQR341" s="1182"/>
      <c r="QQS341" s="1182"/>
      <c r="QQT341" s="1182"/>
      <c r="QQU341" s="1182"/>
      <c r="QQV341" s="1182"/>
      <c r="QQW341" s="1177"/>
      <c r="QQX341" s="1182"/>
      <c r="QQY341" s="1182"/>
      <c r="QQZ341" s="1182"/>
      <c r="QRA341" s="1182"/>
      <c r="QRB341" s="1182"/>
      <c r="QRC341" s="1182"/>
      <c r="QRD341" s="1182"/>
      <c r="QRE341" s="1182"/>
      <c r="QRF341" s="1182"/>
      <c r="QRG341" s="1182"/>
      <c r="QRH341" s="1182"/>
      <c r="QRI341" s="1182"/>
      <c r="QRJ341" s="1182"/>
      <c r="QRK341" s="1182"/>
      <c r="QRL341" s="1177"/>
      <c r="QRM341" s="1182"/>
      <c r="QRN341" s="1182"/>
      <c r="QRO341" s="1182"/>
      <c r="QRP341" s="1182"/>
      <c r="QRQ341" s="1182"/>
      <c r="QRR341" s="1182"/>
      <c r="QRS341" s="1182"/>
      <c r="QRT341" s="1182"/>
      <c r="QRU341" s="1182"/>
      <c r="QRV341" s="1182"/>
      <c r="QRW341" s="1182"/>
      <c r="QRX341" s="1182"/>
      <c r="QRY341" s="1182"/>
      <c r="QRZ341" s="1182"/>
      <c r="QSA341" s="1177"/>
      <c r="QSB341" s="1182"/>
      <c r="QSC341" s="1182"/>
      <c r="QSD341" s="1182"/>
      <c r="QSE341" s="1182"/>
      <c r="QSF341" s="1182"/>
      <c r="QSG341" s="1182"/>
      <c r="QSH341" s="1182"/>
      <c r="QSI341" s="1182"/>
      <c r="QSJ341" s="1182"/>
      <c r="QSK341" s="1182"/>
      <c r="QSL341" s="1182"/>
      <c r="QSM341" s="1182"/>
      <c r="QSN341" s="1182"/>
      <c r="QSO341" s="1182"/>
      <c r="QSP341" s="1177"/>
      <c r="QSQ341" s="1182"/>
      <c r="QSR341" s="1182"/>
      <c r="QSS341" s="1182"/>
      <c r="QST341" s="1182"/>
      <c r="QSU341" s="1182"/>
      <c r="QSV341" s="1182"/>
      <c r="QSW341" s="1182"/>
      <c r="QSX341" s="1182"/>
      <c r="QSY341" s="1182"/>
      <c r="QSZ341" s="1182"/>
      <c r="QTA341" s="1182"/>
      <c r="QTB341" s="1182"/>
      <c r="QTC341" s="1182"/>
      <c r="QTD341" s="1182"/>
      <c r="QTE341" s="1177"/>
      <c r="QTF341" s="1182"/>
      <c r="QTG341" s="1182"/>
      <c r="QTH341" s="1182"/>
      <c r="QTI341" s="1182"/>
      <c r="QTJ341" s="1182"/>
      <c r="QTK341" s="1182"/>
      <c r="QTL341" s="1182"/>
      <c r="QTM341" s="1182"/>
      <c r="QTN341" s="1182"/>
      <c r="QTO341" s="1182"/>
      <c r="QTP341" s="1182"/>
      <c r="QTQ341" s="1182"/>
      <c r="QTR341" s="1182"/>
      <c r="QTS341" s="1182"/>
      <c r="QTT341" s="1177"/>
      <c r="QTU341" s="1182"/>
      <c r="QTV341" s="1182"/>
      <c r="QTW341" s="1182"/>
      <c r="QTX341" s="1182"/>
      <c r="QTY341" s="1182"/>
      <c r="QTZ341" s="1182"/>
      <c r="QUA341" s="1182"/>
      <c r="QUB341" s="1182"/>
      <c r="QUC341" s="1182"/>
      <c r="QUD341" s="1182"/>
      <c r="QUE341" s="1182"/>
      <c r="QUF341" s="1182"/>
      <c r="QUG341" s="1182"/>
      <c r="QUH341" s="1182"/>
      <c r="QUI341" s="1177"/>
      <c r="QUJ341" s="1182"/>
      <c r="QUK341" s="1182"/>
      <c r="QUL341" s="1182"/>
      <c r="QUM341" s="1182"/>
      <c r="QUN341" s="1182"/>
      <c r="QUO341" s="1182"/>
      <c r="QUP341" s="1182"/>
      <c r="QUQ341" s="1182"/>
      <c r="QUR341" s="1182"/>
      <c r="QUS341" s="1182"/>
      <c r="QUT341" s="1182"/>
      <c r="QUU341" s="1182"/>
      <c r="QUV341" s="1182"/>
      <c r="QUW341" s="1182"/>
      <c r="QUX341" s="1177"/>
      <c r="QUY341" s="1182"/>
      <c r="QUZ341" s="1182"/>
      <c r="QVA341" s="1182"/>
      <c r="QVB341" s="1182"/>
      <c r="QVC341" s="1182"/>
      <c r="QVD341" s="1182"/>
      <c r="QVE341" s="1182"/>
      <c r="QVF341" s="1182"/>
      <c r="QVG341" s="1182"/>
      <c r="QVH341" s="1182"/>
      <c r="QVI341" s="1182"/>
      <c r="QVJ341" s="1182"/>
      <c r="QVK341" s="1182"/>
      <c r="QVL341" s="1182"/>
      <c r="QVM341" s="1177"/>
      <c r="QVN341" s="1182"/>
      <c r="QVO341" s="1182"/>
      <c r="QVP341" s="1182"/>
      <c r="QVQ341" s="1182"/>
      <c r="QVR341" s="1182"/>
      <c r="QVS341" s="1182"/>
      <c r="QVT341" s="1182"/>
      <c r="QVU341" s="1182"/>
      <c r="QVV341" s="1182"/>
      <c r="QVW341" s="1182"/>
      <c r="QVX341" s="1182"/>
      <c r="QVY341" s="1182"/>
      <c r="QVZ341" s="1182"/>
      <c r="QWA341" s="1182"/>
      <c r="QWB341" s="1177"/>
      <c r="QWC341" s="1182"/>
      <c r="QWD341" s="1182"/>
      <c r="QWE341" s="1182"/>
      <c r="QWF341" s="1182"/>
      <c r="QWG341" s="1182"/>
      <c r="QWH341" s="1182"/>
      <c r="QWI341" s="1182"/>
      <c r="QWJ341" s="1182"/>
      <c r="QWK341" s="1182"/>
      <c r="QWL341" s="1182"/>
      <c r="QWM341" s="1182"/>
      <c r="QWN341" s="1182"/>
      <c r="QWO341" s="1182"/>
      <c r="QWP341" s="1182"/>
      <c r="QWQ341" s="1177"/>
      <c r="QWR341" s="1182"/>
      <c r="QWS341" s="1182"/>
      <c r="QWT341" s="1182"/>
      <c r="QWU341" s="1182"/>
      <c r="QWV341" s="1182"/>
      <c r="QWW341" s="1182"/>
      <c r="QWX341" s="1182"/>
      <c r="QWY341" s="1182"/>
      <c r="QWZ341" s="1182"/>
      <c r="QXA341" s="1182"/>
      <c r="QXB341" s="1182"/>
      <c r="QXC341" s="1182"/>
      <c r="QXD341" s="1182"/>
      <c r="QXE341" s="1182"/>
      <c r="QXF341" s="1177"/>
      <c r="QXG341" s="1182"/>
      <c r="QXH341" s="1182"/>
      <c r="QXI341" s="1182"/>
      <c r="QXJ341" s="1182"/>
      <c r="QXK341" s="1182"/>
      <c r="QXL341" s="1182"/>
      <c r="QXM341" s="1182"/>
      <c r="QXN341" s="1182"/>
      <c r="QXO341" s="1182"/>
      <c r="QXP341" s="1182"/>
      <c r="QXQ341" s="1182"/>
      <c r="QXR341" s="1182"/>
      <c r="QXS341" s="1182"/>
      <c r="QXT341" s="1182"/>
      <c r="QXU341" s="1177"/>
      <c r="QXV341" s="1182"/>
      <c r="QXW341" s="1182"/>
      <c r="QXX341" s="1182"/>
      <c r="QXY341" s="1182"/>
      <c r="QXZ341" s="1182"/>
      <c r="QYA341" s="1182"/>
      <c r="QYB341" s="1182"/>
      <c r="QYC341" s="1182"/>
      <c r="QYD341" s="1182"/>
      <c r="QYE341" s="1182"/>
      <c r="QYF341" s="1182"/>
      <c r="QYG341" s="1182"/>
      <c r="QYH341" s="1182"/>
      <c r="QYI341" s="1182"/>
      <c r="QYJ341" s="1177"/>
      <c r="QYK341" s="1182"/>
      <c r="QYL341" s="1182"/>
      <c r="QYM341" s="1182"/>
      <c r="QYN341" s="1182"/>
      <c r="QYO341" s="1182"/>
      <c r="QYP341" s="1182"/>
      <c r="QYQ341" s="1182"/>
      <c r="QYR341" s="1182"/>
      <c r="QYS341" s="1182"/>
      <c r="QYT341" s="1182"/>
      <c r="QYU341" s="1182"/>
      <c r="QYV341" s="1182"/>
      <c r="QYW341" s="1182"/>
      <c r="QYX341" s="1182"/>
      <c r="QYY341" s="1177"/>
      <c r="QYZ341" s="1182"/>
      <c r="QZA341" s="1182"/>
      <c r="QZB341" s="1182"/>
      <c r="QZC341" s="1182"/>
      <c r="QZD341" s="1182"/>
      <c r="QZE341" s="1182"/>
      <c r="QZF341" s="1182"/>
      <c r="QZG341" s="1182"/>
      <c r="QZH341" s="1182"/>
      <c r="QZI341" s="1182"/>
      <c r="QZJ341" s="1182"/>
      <c r="QZK341" s="1182"/>
      <c r="QZL341" s="1182"/>
      <c r="QZM341" s="1182"/>
      <c r="QZN341" s="1177"/>
      <c r="QZO341" s="1182"/>
      <c r="QZP341" s="1182"/>
      <c r="QZQ341" s="1182"/>
      <c r="QZR341" s="1182"/>
      <c r="QZS341" s="1182"/>
      <c r="QZT341" s="1182"/>
      <c r="QZU341" s="1182"/>
      <c r="QZV341" s="1182"/>
      <c r="QZW341" s="1182"/>
      <c r="QZX341" s="1182"/>
      <c r="QZY341" s="1182"/>
      <c r="QZZ341" s="1182"/>
      <c r="RAA341" s="1182"/>
      <c r="RAB341" s="1182"/>
      <c r="RAC341" s="1177"/>
      <c r="RAD341" s="1182"/>
      <c r="RAE341" s="1182"/>
      <c r="RAF341" s="1182"/>
      <c r="RAG341" s="1182"/>
      <c r="RAH341" s="1182"/>
      <c r="RAI341" s="1182"/>
      <c r="RAJ341" s="1182"/>
      <c r="RAK341" s="1182"/>
      <c r="RAL341" s="1182"/>
      <c r="RAM341" s="1182"/>
      <c r="RAN341" s="1182"/>
      <c r="RAO341" s="1182"/>
      <c r="RAP341" s="1182"/>
      <c r="RAQ341" s="1182"/>
      <c r="RAR341" s="1177"/>
      <c r="RAS341" s="1182"/>
      <c r="RAT341" s="1182"/>
      <c r="RAU341" s="1182"/>
      <c r="RAV341" s="1182"/>
      <c r="RAW341" s="1182"/>
      <c r="RAX341" s="1182"/>
      <c r="RAY341" s="1182"/>
      <c r="RAZ341" s="1182"/>
      <c r="RBA341" s="1182"/>
      <c r="RBB341" s="1182"/>
      <c r="RBC341" s="1182"/>
      <c r="RBD341" s="1182"/>
      <c r="RBE341" s="1182"/>
      <c r="RBF341" s="1182"/>
      <c r="RBG341" s="1177"/>
      <c r="RBH341" s="1182"/>
      <c r="RBI341" s="1182"/>
      <c r="RBJ341" s="1182"/>
      <c r="RBK341" s="1182"/>
      <c r="RBL341" s="1182"/>
      <c r="RBM341" s="1182"/>
      <c r="RBN341" s="1182"/>
      <c r="RBO341" s="1182"/>
      <c r="RBP341" s="1182"/>
      <c r="RBQ341" s="1182"/>
      <c r="RBR341" s="1182"/>
      <c r="RBS341" s="1182"/>
      <c r="RBT341" s="1182"/>
      <c r="RBU341" s="1182"/>
      <c r="RBV341" s="1177"/>
      <c r="RBW341" s="1182"/>
      <c r="RBX341" s="1182"/>
      <c r="RBY341" s="1182"/>
      <c r="RBZ341" s="1182"/>
      <c r="RCA341" s="1182"/>
      <c r="RCB341" s="1182"/>
      <c r="RCC341" s="1182"/>
      <c r="RCD341" s="1182"/>
      <c r="RCE341" s="1182"/>
      <c r="RCF341" s="1182"/>
      <c r="RCG341" s="1182"/>
      <c r="RCH341" s="1182"/>
      <c r="RCI341" s="1182"/>
      <c r="RCJ341" s="1182"/>
      <c r="RCK341" s="1177"/>
      <c r="RCL341" s="1182"/>
      <c r="RCM341" s="1182"/>
      <c r="RCN341" s="1182"/>
      <c r="RCO341" s="1182"/>
      <c r="RCP341" s="1182"/>
      <c r="RCQ341" s="1182"/>
      <c r="RCR341" s="1182"/>
      <c r="RCS341" s="1182"/>
      <c r="RCT341" s="1182"/>
      <c r="RCU341" s="1182"/>
      <c r="RCV341" s="1182"/>
      <c r="RCW341" s="1182"/>
      <c r="RCX341" s="1182"/>
      <c r="RCY341" s="1182"/>
      <c r="RCZ341" s="1177"/>
      <c r="RDA341" s="1182"/>
      <c r="RDB341" s="1182"/>
      <c r="RDC341" s="1182"/>
      <c r="RDD341" s="1182"/>
      <c r="RDE341" s="1182"/>
      <c r="RDF341" s="1182"/>
      <c r="RDG341" s="1182"/>
      <c r="RDH341" s="1182"/>
      <c r="RDI341" s="1182"/>
      <c r="RDJ341" s="1182"/>
      <c r="RDK341" s="1182"/>
      <c r="RDL341" s="1182"/>
      <c r="RDM341" s="1182"/>
      <c r="RDN341" s="1182"/>
      <c r="RDO341" s="1177"/>
      <c r="RDP341" s="1182"/>
      <c r="RDQ341" s="1182"/>
      <c r="RDR341" s="1182"/>
      <c r="RDS341" s="1182"/>
      <c r="RDT341" s="1182"/>
      <c r="RDU341" s="1182"/>
      <c r="RDV341" s="1182"/>
      <c r="RDW341" s="1182"/>
      <c r="RDX341" s="1182"/>
      <c r="RDY341" s="1182"/>
      <c r="RDZ341" s="1182"/>
      <c r="REA341" s="1182"/>
      <c r="REB341" s="1182"/>
      <c r="REC341" s="1182"/>
      <c r="RED341" s="1177"/>
      <c r="REE341" s="1182"/>
      <c r="REF341" s="1182"/>
      <c r="REG341" s="1182"/>
      <c r="REH341" s="1182"/>
      <c r="REI341" s="1182"/>
      <c r="REJ341" s="1182"/>
      <c r="REK341" s="1182"/>
      <c r="REL341" s="1182"/>
      <c r="REM341" s="1182"/>
      <c r="REN341" s="1182"/>
      <c r="REO341" s="1182"/>
      <c r="REP341" s="1182"/>
      <c r="REQ341" s="1182"/>
      <c r="RER341" s="1182"/>
      <c r="RES341" s="1177"/>
      <c r="RET341" s="1182"/>
      <c r="REU341" s="1182"/>
      <c r="REV341" s="1182"/>
      <c r="REW341" s="1182"/>
      <c r="REX341" s="1182"/>
      <c r="REY341" s="1182"/>
      <c r="REZ341" s="1182"/>
      <c r="RFA341" s="1182"/>
      <c r="RFB341" s="1182"/>
      <c r="RFC341" s="1182"/>
      <c r="RFD341" s="1182"/>
      <c r="RFE341" s="1182"/>
      <c r="RFF341" s="1182"/>
      <c r="RFG341" s="1182"/>
      <c r="RFH341" s="1177"/>
      <c r="RFI341" s="1182"/>
      <c r="RFJ341" s="1182"/>
      <c r="RFK341" s="1182"/>
      <c r="RFL341" s="1182"/>
      <c r="RFM341" s="1182"/>
      <c r="RFN341" s="1182"/>
      <c r="RFO341" s="1182"/>
      <c r="RFP341" s="1182"/>
      <c r="RFQ341" s="1182"/>
      <c r="RFR341" s="1182"/>
      <c r="RFS341" s="1182"/>
      <c r="RFT341" s="1182"/>
      <c r="RFU341" s="1182"/>
      <c r="RFV341" s="1182"/>
      <c r="RFW341" s="1177"/>
      <c r="RFX341" s="1182"/>
      <c r="RFY341" s="1182"/>
      <c r="RFZ341" s="1182"/>
      <c r="RGA341" s="1182"/>
      <c r="RGB341" s="1182"/>
      <c r="RGC341" s="1182"/>
      <c r="RGD341" s="1182"/>
      <c r="RGE341" s="1182"/>
      <c r="RGF341" s="1182"/>
      <c r="RGG341" s="1182"/>
      <c r="RGH341" s="1182"/>
      <c r="RGI341" s="1182"/>
      <c r="RGJ341" s="1182"/>
      <c r="RGK341" s="1182"/>
      <c r="RGL341" s="1177"/>
      <c r="RGM341" s="1182"/>
      <c r="RGN341" s="1182"/>
      <c r="RGO341" s="1182"/>
      <c r="RGP341" s="1182"/>
      <c r="RGQ341" s="1182"/>
      <c r="RGR341" s="1182"/>
      <c r="RGS341" s="1182"/>
      <c r="RGT341" s="1182"/>
      <c r="RGU341" s="1182"/>
      <c r="RGV341" s="1182"/>
      <c r="RGW341" s="1182"/>
      <c r="RGX341" s="1182"/>
      <c r="RGY341" s="1182"/>
      <c r="RGZ341" s="1182"/>
      <c r="RHA341" s="1177"/>
      <c r="RHB341" s="1182"/>
      <c r="RHC341" s="1182"/>
      <c r="RHD341" s="1182"/>
      <c r="RHE341" s="1182"/>
      <c r="RHF341" s="1182"/>
      <c r="RHG341" s="1182"/>
      <c r="RHH341" s="1182"/>
      <c r="RHI341" s="1182"/>
      <c r="RHJ341" s="1182"/>
      <c r="RHK341" s="1182"/>
      <c r="RHL341" s="1182"/>
      <c r="RHM341" s="1182"/>
      <c r="RHN341" s="1182"/>
      <c r="RHO341" s="1182"/>
      <c r="RHP341" s="1177"/>
      <c r="RHQ341" s="1182"/>
      <c r="RHR341" s="1182"/>
      <c r="RHS341" s="1182"/>
      <c r="RHT341" s="1182"/>
      <c r="RHU341" s="1182"/>
      <c r="RHV341" s="1182"/>
      <c r="RHW341" s="1182"/>
      <c r="RHX341" s="1182"/>
      <c r="RHY341" s="1182"/>
      <c r="RHZ341" s="1182"/>
      <c r="RIA341" s="1182"/>
      <c r="RIB341" s="1182"/>
      <c r="RIC341" s="1182"/>
      <c r="RID341" s="1182"/>
      <c r="RIE341" s="1177"/>
      <c r="RIF341" s="1182"/>
      <c r="RIG341" s="1182"/>
      <c r="RIH341" s="1182"/>
      <c r="RII341" s="1182"/>
      <c r="RIJ341" s="1182"/>
      <c r="RIK341" s="1182"/>
      <c r="RIL341" s="1182"/>
      <c r="RIM341" s="1182"/>
      <c r="RIN341" s="1182"/>
      <c r="RIO341" s="1182"/>
      <c r="RIP341" s="1182"/>
      <c r="RIQ341" s="1182"/>
      <c r="RIR341" s="1182"/>
      <c r="RIS341" s="1182"/>
      <c r="RIT341" s="1177"/>
      <c r="RIU341" s="1182"/>
      <c r="RIV341" s="1182"/>
      <c r="RIW341" s="1182"/>
      <c r="RIX341" s="1182"/>
      <c r="RIY341" s="1182"/>
      <c r="RIZ341" s="1182"/>
      <c r="RJA341" s="1182"/>
      <c r="RJB341" s="1182"/>
      <c r="RJC341" s="1182"/>
      <c r="RJD341" s="1182"/>
      <c r="RJE341" s="1182"/>
      <c r="RJF341" s="1182"/>
      <c r="RJG341" s="1182"/>
      <c r="RJH341" s="1182"/>
      <c r="RJI341" s="1177"/>
      <c r="RJJ341" s="1182"/>
      <c r="RJK341" s="1182"/>
      <c r="RJL341" s="1182"/>
      <c r="RJM341" s="1182"/>
      <c r="RJN341" s="1182"/>
      <c r="RJO341" s="1182"/>
      <c r="RJP341" s="1182"/>
      <c r="RJQ341" s="1182"/>
      <c r="RJR341" s="1182"/>
      <c r="RJS341" s="1182"/>
      <c r="RJT341" s="1182"/>
      <c r="RJU341" s="1182"/>
      <c r="RJV341" s="1182"/>
      <c r="RJW341" s="1182"/>
      <c r="RJX341" s="1177"/>
      <c r="RJY341" s="1182"/>
      <c r="RJZ341" s="1182"/>
      <c r="RKA341" s="1182"/>
      <c r="RKB341" s="1182"/>
      <c r="RKC341" s="1182"/>
      <c r="RKD341" s="1182"/>
      <c r="RKE341" s="1182"/>
      <c r="RKF341" s="1182"/>
      <c r="RKG341" s="1182"/>
      <c r="RKH341" s="1182"/>
      <c r="RKI341" s="1182"/>
      <c r="RKJ341" s="1182"/>
      <c r="RKK341" s="1182"/>
      <c r="RKL341" s="1182"/>
      <c r="RKM341" s="1177"/>
      <c r="RKN341" s="1182"/>
      <c r="RKO341" s="1182"/>
      <c r="RKP341" s="1182"/>
      <c r="RKQ341" s="1182"/>
      <c r="RKR341" s="1182"/>
      <c r="RKS341" s="1182"/>
      <c r="RKT341" s="1182"/>
      <c r="RKU341" s="1182"/>
      <c r="RKV341" s="1182"/>
      <c r="RKW341" s="1182"/>
      <c r="RKX341" s="1182"/>
      <c r="RKY341" s="1182"/>
      <c r="RKZ341" s="1182"/>
      <c r="RLA341" s="1182"/>
      <c r="RLB341" s="1177"/>
      <c r="RLC341" s="1182"/>
      <c r="RLD341" s="1182"/>
      <c r="RLE341" s="1182"/>
      <c r="RLF341" s="1182"/>
      <c r="RLG341" s="1182"/>
      <c r="RLH341" s="1182"/>
      <c r="RLI341" s="1182"/>
      <c r="RLJ341" s="1182"/>
      <c r="RLK341" s="1182"/>
      <c r="RLL341" s="1182"/>
      <c r="RLM341" s="1182"/>
      <c r="RLN341" s="1182"/>
      <c r="RLO341" s="1182"/>
      <c r="RLP341" s="1182"/>
      <c r="RLQ341" s="1177"/>
      <c r="RLR341" s="1182"/>
      <c r="RLS341" s="1182"/>
      <c r="RLT341" s="1182"/>
      <c r="RLU341" s="1182"/>
      <c r="RLV341" s="1182"/>
      <c r="RLW341" s="1182"/>
      <c r="RLX341" s="1182"/>
      <c r="RLY341" s="1182"/>
      <c r="RLZ341" s="1182"/>
      <c r="RMA341" s="1182"/>
      <c r="RMB341" s="1182"/>
      <c r="RMC341" s="1182"/>
      <c r="RMD341" s="1182"/>
      <c r="RME341" s="1182"/>
      <c r="RMF341" s="1177"/>
      <c r="RMG341" s="1182"/>
      <c r="RMH341" s="1182"/>
      <c r="RMI341" s="1182"/>
      <c r="RMJ341" s="1182"/>
      <c r="RMK341" s="1182"/>
      <c r="RML341" s="1182"/>
      <c r="RMM341" s="1182"/>
      <c r="RMN341" s="1182"/>
      <c r="RMO341" s="1182"/>
      <c r="RMP341" s="1182"/>
      <c r="RMQ341" s="1182"/>
      <c r="RMR341" s="1182"/>
      <c r="RMS341" s="1182"/>
      <c r="RMT341" s="1182"/>
      <c r="RMU341" s="1177"/>
      <c r="RMV341" s="1182"/>
      <c r="RMW341" s="1182"/>
      <c r="RMX341" s="1182"/>
      <c r="RMY341" s="1182"/>
      <c r="RMZ341" s="1182"/>
      <c r="RNA341" s="1182"/>
      <c r="RNB341" s="1182"/>
      <c r="RNC341" s="1182"/>
      <c r="RND341" s="1182"/>
      <c r="RNE341" s="1182"/>
      <c r="RNF341" s="1182"/>
      <c r="RNG341" s="1182"/>
      <c r="RNH341" s="1182"/>
      <c r="RNI341" s="1182"/>
      <c r="RNJ341" s="1177"/>
      <c r="RNK341" s="1182"/>
      <c r="RNL341" s="1182"/>
      <c r="RNM341" s="1182"/>
      <c r="RNN341" s="1182"/>
      <c r="RNO341" s="1182"/>
      <c r="RNP341" s="1182"/>
      <c r="RNQ341" s="1182"/>
      <c r="RNR341" s="1182"/>
      <c r="RNS341" s="1182"/>
      <c r="RNT341" s="1182"/>
      <c r="RNU341" s="1182"/>
      <c r="RNV341" s="1182"/>
      <c r="RNW341" s="1182"/>
      <c r="RNX341" s="1182"/>
      <c r="RNY341" s="1177"/>
      <c r="RNZ341" s="1182"/>
      <c r="ROA341" s="1182"/>
      <c r="ROB341" s="1182"/>
      <c r="ROC341" s="1182"/>
      <c r="ROD341" s="1182"/>
      <c r="ROE341" s="1182"/>
      <c r="ROF341" s="1182"/>
      <c r="ROG341" s="1182"/>
      <c r="ROH341" s="1182"/>
      <c r="ROI341" s="1182"/>
      <c r="ROJ341" s="1182"/>
      <c r="ROK341" s="1182"/>
      <c r="ROL341" s="1182"/>
      <c r="ROM341" s="1182"/>
      <c r="RON341" s="1177"/>
      <c r="ROO341" s="1182"/>
      <c r="ROP341" s="1182"/>
      <c r="ROQ341" s="1182"/>
      <c r="ROR341" s="1182"/>
      <c r="ROS341" s="1182"/>
      <c r="ROT341" s="1182"/>
      <c r="ROU341" s="1182"/>
      <c r="ROV341" s="1182"/>
      <c r="ROW341" s="1182"/>
      <c r="ROX341" s="1182"/>
      <c r="ROY341" s="1182"/>
      <c r="ROZ341" s="1182"/>
      <c r="RPA341" s="1182"/>
      <c r="RPB341" s="1182"/>
      <c r="RPC341" s="1177"/>
      <c r="RPD341" s="1182"/>
      <c r="RPE341" s="1182"/>
      <c r="RPF341" s="1182"/>
      <c r="RPG341" s="1182"/>
      <c r="RPH341" s="1182"/>
      <c r="RPI341" s="1182"/>
      <c r="RPJ341" s="1182"/>
      <c r="RPK341" s="1182"/>
      <c r="RPL341" s="1182"/>
      <c r="RPM341" s="1182"/>
      <c r="RPN341" s="1182"/>
      <c r="RPO341" s="1182"/>
      <c r="RPP341" s="1182"/>
      <c r="RPQ341" s="1182"/>
      <c r="RPR341" s="1177"/>
      <c r="RPS341" s="1182"/>
      <c r="RPT341" s="1182"/>
      <c r="RPU341" s="1182"/>
      <c r="RPV341" s="1182"/>
      <c r="RPW341" s="1182"/>
      <c r="RPX341" s="1182"/>
      <c r="RPY341" s="1182"/>
      <c r="RPZ341" s="1182"/>
      <c r="RQA341" s="1182"/>
      <c r="RQB341" s="1182"/>
      <c r="RQC341" s="1182"/>
      <c r="RQD341" s="1182"/>
      <c r="RQE341" s="1182"/>
      <c r="RQF341" s="1182"/>
      <c r="RQG341" s="1177"/>
      <c r="RQH341" s="1182"/>
      <c r="RQI341" s="1182"/>
      <c r="RQJ341" s="1182"/>
      <c r="RQK341" s="1182"/>
      <c r="RQL341" s="1182"/>
      <c r="RQM341" s="1182"/>
      <c r="RQN341" s="1182"/>
      <c r="RQO341" s="1182"/>
      <c r="RQP341" s="1182"/>
      <c r="RQQ341" s="1182"/>
      <c r="RQR341" s="1182"/>
      <c r="RQS341" s="1182"/>
      <c r="RQT341" s="1182"/>
      <c r="RQU341" s="1182"/>
      <c r="RQV341" s="1177"/>
      <c r="RQW341" s="1182"/>
      <c r="RQX341" s="1182"/>
      <c r="RQY341" s="1182"/>
      <c r="RQZ341" s="1182"/>
      <c r="RRA341" s="1182"/>
      <c r="RRB341" s="1182"/>
      <c r="RRC341" s="1182"/>
      <c r="RRD341" s="1182"/>
      <c r="RRE341" s="1182"/>
      <c r="RRF341" s="1182"/>
      <c r="RRG341" s="1182"/>
      <c r="RRH341" s="1182"/>
      <c r="RRI341" s="1182"/>
      <c r="RRJ341" s="1182"/>
      <c r="RRK341" s="1177"/>
      <c r="RRL341" s="1182"/>
      <c r="RRM341" s="1182"/>
      <c r="RRN341" s="1182"/>
      <c r="RRO341" s="1182"/>
      <c r="RRP341" s="1182"/>
      <c r="RRQ341" s="1182"/>
      <c r="RRR341" s="1182"/>
      <c r="RRS341" s="1182"/>
      <c r="RRT341" s="1182"/>
      <c r="RRU341" s="1182"/>
      <c r="RRV341" s="1182"/>
      <c r="RRW341" s="1182"/>
      <c r="RRX341" s="1182"/>
      <c r="RRY341" s="1182"/>
      <c r="RRZ341" s="1177"/>
      <c r="RSA341" s="1182"/>
      <c r="RSB341" s="1182"/>
      <c r="RSC341" s="1182"/>
      <c r="RSD341" s="1182"/>
      <c r="RSE341" s="1182"/>
      <c r="RSF341" s="1182"/>
      <c r="RSG341" s="1182"/>
      <c r="RSH341" s="1182"/>
      <c r="RSI341" s="1182"/>
      <c r="RSJ341" s="1182"/>
      <c r="RSK341" s="1182"/>
      <c r="RSL341" s="1182"/>
      <c r="RSM341" s="1182"/>
      <c r="RSN341" s="1182"/>
      <c r="RSO341" s="1177"/>
      <c r="RSP341" s="1182"/>
      <c r="RSQ341" s="1182"/>
      <c r="RSR341" s="1182"/>
      <c r="RSS341" s="1182"/>
      <c r="RST341" s="1182"/>
      <c r="RSU341" s="1182"/>
      <c r="RSV341" s="1182"/>
      <c r="RSW341" s="1182"/>
      <c r="RSX341" s="1182"/>
      <c r="RSY341" s="1182"/>
      <c r="RSZ341" s="1182"/>
      <c r="RTA341" s="1182"/>
      <c r="RTB341" s="1182"/>
      <c r="RTC341" s="1182"/>
      <c r="RTD341" s="1177"/>
      <c r="RTE341" s="1182"/>
      <c r="RTF341" s="1182"/>
      <c r="RTG341" s="1182"/>
      <c r="RTH341" s="1182"/>
      <c r="RTI341" s="1182"/>
      <c r="RTJ341" s="1182"/>
      <c r="RTK341" s="1182"/>
      <c r="RTL341" s="1182"/>
      <c r="RTM341" s="1182"/>
      <c r="RTN341" s="1182"/>
      <c r="RTO341" s="1182"/>
      <c r="RTP341" s="1182"/>
      <c r="RTQ341" s="1182"/>
      <c r="RTR341" s="1182"/>
      <c r="RTS341" s="1177"/>
      <c r="RTT341" s="1182"/>
      <c r="RTU341" s="1182"/>
      <c r="RTV341" s="1182"/>
      <c r="RTW341" s="1182"/>
      <c r="RTX341" s="1182"/>
      <c r="RTY341" s="1182"/>
      <c r="RTZ341" s="1182"/>
      <c r="RUA341" s="1182"/>
      <c r="RUB341" s="1182"/>
      <c r="RUC341" s="1182"/>
      <c r="RUD341" s="1182"/>
      <c r="RUE341" s="1182"/>
      <c r="RUF341" s="1182"/>
      <c r="RUG341" s="1182"/>
      <c r="RUH341" s="1177"/>
      <c r="RUI341" s="1182"/>
      <c r="RUJ341" s="1182"/>
      <c r="RUK341" s="1182"/>
      <c r="RUL341" s="1182"/>
      <c r="RUM341" s="1182"/>
      <c r="RUN341" s="1182"/>
      <c r="RUO341" s="1182"/>
      <c r="RUP341" s="1182"/>
      <c r="RUQ341" s="1182"/>
      <c r="RUR341" s="1182"/>
      <c r="RUS341" s="1182"/>
      <c r="RUT341" s="1182"/>
      <c r="RUU341" s="1182"/>
      <c r="RUV341" s="1182"/>
      <c r="RUW341" s="1177"/>
      <c r="RUX341" s="1182"/>
      <c r="RUY341" s="1182"/>
      <c r="RUZ341" s="1182"/>
      <c r="RVA341" s="1182"/>
      <c r="RVB341" s="1182"/>
      <c r="RVC341" s="1182"/>
      <c r="RVD341" s="1182"/>
      <c r="RVE341" s="1182"/>
      <c r="RVF341" s="1182"/>
      <c r="RVG341" s="1182"/>
      <c r="RVH341" s="1182"/>
      <c r="RVI341" s="1182"/>
      <c r="RVJ341" s="1182"/>
      <c r="RVK341" s="1182"/>
      <c r="RVL341" s="1177"/>
      <c r="RVM341" s="1182"/>
      <c r="RVN341" s="1182"/>
      <c r="RVO341" s="1182"/>
      <c r="RVP341" s="1182"/>
      <c r="RVQ341" s="1182"/>
      <c r="RVR341" s="1182"/>
      <c r="RVS341" s="1182"/>
      <c r="RVT341" s="1182"/>
      <c r="RVU341" s="1182"/>
      <c r="RVV341" s="1182"/>
      <c r="RVW341" s="1182"/>
      <c r="RVX341" s="1182"/>
      <c r="RVY341" s="1182"/>
      <c r="RVZ341" s="1182"/>
      <c r="RWA341" s="1177"/>
      <c r="RWB341" s="1182"/>
      <c r="RWC341" s="1182"/>
      <c r="RWD341" s="1182"/>
      <c r="RWE341" s="1182"/>
      <c r="RWF341" s="1182"/>
      <c r="RWG341" s="1182"/>
      <c r="RWH341" s="1182"/>
      <c r="RWI341" s="1182"/>
      <c r="RWJ341" s="1182"/>
      <c r="RWK341" s="1182"/>
      <c r="RWL341" s="1182"/>
      <c r="RWM341" s="1182"/>
      <c r="RWN341" s="1182"/>
      <c r="RWO341" s="1182"/>
      <c r="RWP341" s="1177"/>
      <c r="RWQ341" s="1182"/>
      <c r="RWR341" s="1182"/>
      <c r="RWS341" s="1182"/>
      <c r="RWT341" s="1182"/>
      <c r="RWU341" s="1182"/>
      <c r="RWV341" s="1182"/>
      <c r="RWW341" s="1182"/>
      <c r="RWX341" s="1182"/>
      <c r="RWY341" s="1182"/>
      <c r="RWZ341" s="1182"/>
      <c r="RXA341" s="1182"/>
      <c r="RXB341" s="1182"/>
      <c r="RXC341" s="1182"/>
      <c r="RXD341" s="1182"/>
      <c r="RXE341" s="1177"/>
      <c r="RXF341" s="1182"/>
      <c r="RXG341" s="1182"/>
      <c r="RXH341" s="1182"/>
      <c r="RXI341" s="1182"/>
      <c r="RXJ341" s="1182"/>
      <c r="RXK341" s="1182"/>
      <c r="RXL341" s="1182"/>
      <c r="RXM341" s="1182"/>
      <c r="RXN341" s="1182"/>
      <c r="RXO341" s="1182"/>
      <c r="RXP341" s="1182"/>
      <c r="RXQ341" s="1182"/>
      <c r="RXR341" s="1182"/>
      <c r="RXS341" s="1182"/>
      <c r="RXT341" s="1177"/>
      <c r="RXU341" s="1182"/>
      <c r="RXV341" s="1182"/>
      <c r="RXW341" s="1182"/>
      <c r="RXX341" s="1182"/>
      <c r="RXY341" s="1182"/>
      <c r="RXZ341" s="1182"/>
      <c r="RYA341" s="1182"/>
      <c r="RYB341" s="1182"/>
      <c r="RYC341" s="1182"/>
      <c r="RYD341" s="1182"/>
      <c r="RYE341" s="1182"/>
      <c r="RYF341" s="1182"/>
      <c r="RYG341" s="1182"/>
      <c r="RYH341" s="1182"/>
      <c r="RYI341" s="1177"/>
      <c r="RYJ341" s="1182"/>
      <c r="RYK341" s="1182"/>
      <c r="RYL341" s="1182"/>
      <c r="RYM341" s="1182"/>
      <c r="RYN341" s="1182"/>
      <c r="RYO341" s="1182"/>
      <c r="RYP341" s="1182"/>
      <c r="RYQ341" s="1182"/>
      <c r="RYR341" s="1182"/>
      <c r="RYS341" s="1182"/>
      <c r="RYT341" s="1182"/>
      <c r="RYU341" s="1182"/>
      <c r="RYV341" s="1182"/>
      <c r="RYW341" s="1182"/>
      <c r="RYX341" s="1177"/>
      <c r="RYY341" s="1182"/>
      <c r="RYZ341" s="1182"/>
      <c r="RZA341" s="1182"/>
      <c r="RZB341" s="1182"/>
      <c r="RZC341" s="1182"/>
      <c r="RZD341" s="1182"/>
      <c r="RZE341" s="1182"/>
      <c r="RZF341" s="1182"/>
      <c r="RZG341" s="1182"/>
      <c r="RZH341" s="1182"/>
      <c r="RZI341" s="1182"/>
      <c r="RZJ341" s="1182"/>
      <c r="RZK341" s="1182"/>
      <c r="RZL341" s="1182"/>
      <c r="RZM341" s="1177"/>
      <c r="RZN341" s="1182"/>
      <c r="RZO341" s="1182"/>
      <c r="RZP341" s="1182"/>
      <c r="RZQ341" s="1182"/>
      <c r="RZR341" s="1182"/>
      <c r="RZS341" s="1182"/>
      <c r="RZT341" s="1182"/>
      <c r="RZU341" s="1182"/>
      <c r="RZV341" s="1182"/>
      <c r="RZW341" s="1182"/>
      <c r="RZX341" s="1182"/>
      <c r="RZY341" s="1182"/>
      <c r="RZZ341" s="1182"/>
      <c r="SAA341" s="1182"/>
      <c r="SAB341" s="1177"/>
      <c r="SAC341" s="1182"/>
      <c r="SAD341" s="1182"/>
      <c r="SAE341" s="1182"/>
      <c r="SAF341" s="1182"/>
      <c r="SAG341" s="1182"/>
      <c r="SAH341" s="1182"/>
      <c r="SAI341" s="1182"/>
      <c r="SAJ341" s="1182"/>
      <c r="SAK341" s="1182"/>
      <c r="SAL341" s="1182"/>
      <c r="SAM341" s="1182"/>
      <c r="SAN341" s="1182"/>
      <c r="SAO341" s="1182"/>
      <c r="SAP341" s="1182"/>
      <c r="SAQ341" s="1177"/>
      <c r="SAR341" s="1182"/>
      <c r="SAS341" s="1182"/>
      <c r="SAT341" s="1182"/>
      <c r="SAU341" s="1182"/>
      <c r="SAV341" s="1182"/>
      <c r="SAW341" s="1182"/>
      <c r="SAX341" s="1182"/>
      <c r="SAY341" s="1182"/>
      <c r="SAZ341" s="1182"/>
      <c r="SBA341" s="1182"/>
      <c r="SBB341" s="1182"/>
      <c r="SBC341" s="1182"/>
      <c r="SBD341" s="1182"/>
      <c r="SBE341" s="1182"/>
      <c r="SBF341" s="1177"/>
      <c r="SBG341" s="1182"/>
      <c r="SBH341" s="1182"/>
      <c r="SBI341" s="1182"/>
      <c r="SBJ341" s="1182"/>
      <c r="SBK341" s="1182"/>
      <c r="SBL341" s="1182"/>
      <c r="SBM341" s="1182"/>
      <c r="SBN341" s="1182"/>
      <c r="SBO341" s="1182"/>
      <c r="SBP341" s="1182"/>
      <c r="SBQ341" s="1182"/>
      <c r="SBR341" s="1182"/>
      <c r="SBS341" s="1182"/>
      <c r="SBT341" s="1182"/>
      <c r="SBU341" s="1177"/>
      <c r="SBV341" s="1182"/>
      <c r="SBW341" s="1182"/>
      <c r="SBX341" s="1182"/>
      <c r="SBY341" s="1182"/>
      <c r="SBZ341" s="1182"/>
      <c r="SCA341" s="1182"/>
      <c r="SCB341" s="1182"/>
      <c r="SCC341" s="1182"/>
      <c r="SCD341" s="1182"/>
      <c r="SCE341" s="1182"/>
      <c r="SCF341" s="1182"/>
      <c r="SCG341" s="1182"/>
      <c r="SCH341" s="1182"/>
      <c r="SCI341" s="1182"/>
      <c r="SCJ341" s="1177"/>
      <c r="SCK341" s="1182"/>
      <c r="SCL341" s="1182"/>
      <c r="SCM341" s="1182"/>
      <c r="SCN341" s="1182"/>
      <c r="SCO341" s="1182"/>
      <c r="SCP341" s="1182"/>
      <c r="SCQ341" s="1182"/>
      <c r="SCR341" s="1182"/>
      <c r="SCS341" s="1182"/>
      <c r="SCT341" s="1182"/>
      <c r="SCU341" s="1182"/>
      <c r="SCV341" s="1182"/>
      <c r="SCW341" s="1182"/>
      <c r="SCX341" s="1182"/>
      <c r="SCY341" s="1177"/>
      <c r="SCZ341" s="1182"/>
      <c r="SDA341" s="1182"/>
      <c r="SDB341" s="1182"/>
      <c r="SDC341" s="1182"/>
      <c r="SDD341" s="1182"/>
      <c r="SDE341" s="1182"/>
      <c r="SDF341" s="1182"/>
      <c r="SDG341" s="1182"/>
      <c r="SDH341" s="1182"/>
      <c r="SDI341" s="1182"/>
      <c r="SDJ341" s="1182"/>
      <c r="SDK341" s="1182"/>
      <c r="SDL341" s="1182"/>
      <c r="SDM341" s="1182"/>
      <c r="SDN341" s="1177"/>
      <c r="SDO341" s="1182"/>
      <c r="SDP341" s="1182"/>
      <c r="SDQ341" s="1182"/>
      <c r="SDR341" s="1182"/>
      <c r="SDS341" s="1182"/>
      <c r="SDT341" s="1182"/>
      <c r="SDU341" s="1182"/>
      <c r="SDV341" s="1182"/>
      <c r="SDW341" s="1182"/>
      <c r="SDX341" s="1182"/>
      <c r="SDY341" s="1182"/>
      <c r="SDZ341" s="1182"/>
      <c r="SEA341" s="1182"/>
      <c r="SEB341" s="1182"/>
      <c r="SEC341" s="1177"/>
      <c r="SED341" s="1182"/>
      <c r="SEE341" s="1182"/>
      <c r="SEF341" s="1182"/>
      <c r="SEG341" s="1182"/>
      <c r="SEH341" s="1182"/>
      <c r="SEI341" s="1182"/>
      <c r="SEJ341" s="1182"/>
      <c r="SEK341" s="1182"/>
      <c r="SEL341" s="1182"/>
      <c r="SEM341" s="1182"/>
      <c r="SEN341" s="1182"/>
      <c r="SEO341" s="1182"/>
      <c r="SEP341" s="1182"/>
      <c r="SEQ341" s="1182"/>
      <c r="SER341" s="1177"/>
      <c r="SES341" s="1182"/>
      <c r="SET341" s="1182"/>
      <c r="SEU341" s="1182"/>
      <c r="SEV341" s="1182"/>
      <c r="SEW341" s="1182"/>
      <c r="SEX341" s="1182"/>
      <c r="SEY341" s="1182"/>
      <c r="SEZ341" s="1182"/>
      <c r="SFA341" s="1182"/>
      <c r="SFB341" s="1182"/>
      <c r="SFC341" s="1182"/>
      <c r="SFD341" s="1182"/>
      <c r="SFE341" s="1182"/>
      <c r="SFF341" s="1182"/>
      <c r="SFG341" s="1177"/>
      <c r="SFH341" s="1182"/>
      <c r="SFI341" s="1182"/>
      <c r="SFJ341" s="1182"/>
      <c r="SFK341" s="1182"/>
      <c r="SFL341" s="1182"/>
      <c r="SFM341" s="1182"/>
      <c r="SFN341" s="1182"/>
      <c r="SFO341" s="1182"/>
      <c r="SFP341" s="1182"/>
      <c r="SFQ341" s="1182"/>
      <c r="SFR341" s="1182"/>
      <c r="SFS341" s="1182"/>
      <c r="SFT341" s="1182"/>
      <c r="SFU341" s="1182"/>
      <c r="SFV341" s="1177"/>
      <c r="SFW341" s="1182"/>
      <c r="SFX341" s="1182"/>
      <c r="SFY341" s="1182"/>
      <c r="SFZ341" s="1182"/>
      <c r="SGA341" s="1182"/>
      <c r="SGB341" s="1182"/>
      <c r="SGC341" s="1182"/>
      <c r="SGD341" s="1182"/>
      <c r="SGE341" s="1182"/>
      <c r="SGF341" s="1182"/>
      <c r="SGG341" s="1182"/>
      <c r="SGH341" s="1182"/>
      <c r="SGI341" s="1182"/>
      <c r="SGJ341" s="1182"/>
      <c r="SGK341" s="1177"/>
      <c r="SGL341" s="1182"/>
      <c r="SGM341" s="1182"/>
      <c r="SGN341" s="1182"/>
      <c r="SGO341" s="1182"/>
      <c r="SGP341" s="1182"/>
      <c r="SGQ341" s="1182"/>
      <c r="SGR341" s="1182"/>
      <c r="SGS341" s="1182"/>
      <c r="SGT341" s="1182"/>
      <c r="SGU341" s="1182"/>
      <c r="SGV341" s="1182"/>
      <c r="SGW341" s="1182"/>
      <c r="SGX341" s="1182"/>
      <c r="SGY341" s="1182"/>
      <c r="SGZ341" s="1177"/>
      <c r="SHA341" s="1182"/>
      <c r="SHB341" s="1182"/>
      <c r="SHC341" s="1182"/>
      <c r="SHD341" s="1182"/>
      <c r="SHE341" s="1182"/>
      <c r="SHF341" s="1182"/>
      <c r="SHG341" s="1182"/>
      <c r="SHH341" s="1182"/>
      <c r="SHI341" s="1182"/>
      <c r="SHJ341" s="1182"/>
      <c r="SHK341" s="1182"/>
      <c r="SHL341" s="1182"/>
      <c r="SHM341" s="1182"/>
      <c r="SHN341" s="1182"/>
      <c r="SHO341" s="1177"/>
      <c r="SHP341" s="1182"/>
      <c r="SHQ341" s="1182"/>
      <c r="SHR341" s="1182"/>
      <c r="SHS341" s="1182"/>
      <c r="SHT341" s="1182"/>
      <c r="SHU341" s="1182"/>
      <c r="SHV341" s="1182"/>
      <c r="SHW341" s="1182"/>
      <c r="SHX341" s="1182"/>
      <c r="SHY341" s="1182"/>
      <c r="SHZ341" s="1182"/>
      <c r="SIA341" s="1182"/>
      <c r="SIB341" s="1182"/>
      <c r="SIC341" s="1182"/>
      <c r="SID341" s="1177"/>
      <c r="SIE341" s="1182"/>
      <c r="SIF341" s="1182"/>
      <c r="SIG341" s="1182"/>
      <c r="SIH341" s="1182"/>
      <c r="SII341" s="1182"/>
      <c r="SIJ341" s="1182"/>
      <c r="SIK341" s="1182"/>
      <c r="SIL341" s="1182"/>
      <c r="SIM341" s="1182"/>
      <c r="SIN341" s="1182"/>
      <c r="SIO341" s="1182"/>
      <c r="SIP341" s="1182"/>
      <c r="SIQ341" s="1182"/>
      <c r="SIR341" s="1182"/>
      <c r="SIS341" s="1177"/>
      <c r="SIT341" s="1182"/>
      <c r="SIU341" s="1182"/>
      <c r="SIV341" s="1182"/>
      <c r="SIW341" s="1182"/>
      <c r="SIX341" s="1182"/>
      <c r="SIY341" s="1182"/>
      <c r="SIZ341" s="1182"/>
      <c r="SJA341" s="1182"/>
      <c r="SJB341" s="1182"/>
      <c r="SJC341" s="1182"/>
      <c r="SJD341" s="1182"/>
      <c r="SJE341" s="1182"/>
      <c r="SJF341" s="1182"/>
      <c r="SJG341" s="1182"/>
      <c r="SJH341" s="1177"/>
      <c r="SJI341" s="1182"/>
      <c r="SJJ341" s="1182"/>
      <c r="SJK341" s="1182"/>
      <c r="SJL341" s="1182"/>
      <c r="SJM341" s="1182"/>
      <c r="SJN341" s="1182"/>
      <c r="SJO341" s="1182"/>
      <c r="SJP341" s="1182"/>
      <c r="SJQ341" s="1182"/>
      <c r="SJR341" s="1182"/>
      <c r="SJS341" s="1182"/>
      <c r="SJT341" s="1182"/>
      <c r="SJU341" s="1182"/>
      <c r="SJV341" s="1182"/>
      <c r="SJW341" s="1177"/>
      <c r="SJX341" s="1182"/>
      <c r="SJY341" s="1182"/>
      <c r="SJZ341" s="1182"/>
      <c r="SKA341" s="1182"/>
      <c r="SKB341" s="1182"/>
      <c r="SKC341" s="1182"/>
      <c r="SKD341" s="1182"/>
      <c r="SKE341" s="1182"/>
      <c r="SKF341" s="1182"/>
      <c r="SKG341" s="1182"/>
      <c r="SKH341" s="1182"/>
      <c r="SKI341" s="1182"/>
      <c r="SKJ341" s="1182"/>
      <c r="SKK341" s="1182"/>
      <c r="SKL341" s="1177"/>
      <c r="SKM341" s="1182"/>
      <c r="SKN341" s="1182"/>
      <c r="SKO341" s="1182"/>
      <c r="SKP341" s="1182"/>
      <c r="SKQ341" s="1182"/>
      <c r="SKR341" s="1182"/>
      <c r="SKS341" s="1182"/>
      <c r="SKT341" s="1182"/>
      <c r="SKU341" s="1182"/>
      <c r="SKV341" s="1182"/>
      <c r="SKW341" s="1182"/>
      <c r="SKX341" s="1182"/>
      <c r="SKY341" s="1182"/>
      <c r="SKZ341" s="1182"/>
      <c r="SLA341" s="1177"/>
      <c r="SLB341" s="1182"/>
      <c r="SLC341" s="1182"/>
      <c r="SLD341" s="1182"/>
      <c r="SLE341" s="1182"/>
      <c r="SLF341" s="1182"/>
      <c r="SLG341" s="1182"/>
      <c r="SLH341" s="1182"/>
      <c r="SLI341" s="1182"/>
      <c r="SLJ341" s="1182"/>
      <c r="SLK341" s="1182"/>
      <c r="SLL341" s="1182"/>
      <c r="SLM341" s="1182"/>
      <c r="SLN341" s="1182"/>
      <c r="SLO341" s="1182"/>
      <c r="SLP341" s="1177"/>
      <c r="SLQ341" s="1182"/>
      <c r="SLR341" s="1182"/>
      <c r="SLS341" s="1182"/>
      <c r="SLT341" s="1182"/>
      <c r="SLU341" s="1182"/>
      <c r="SLV341" s="1182"/>
      <c r="SLW341" s="1182"/>
      <c r="SLX341" s="1182"/>
      <c r="SLY341" s="1182"/>
      <c r="SLZ341" s="1182"/>
      <c r="SMA341" s="1182"/>
      <c r="SMB341" s="1182"/>
      <c r="SMC341" s="1182"/>
      <c r="SMD341" s="1182"/>
      <c r="SME341" s="1177"/>
      <c r="SMF341" s="1182"/>
      <c r="SMG341" s="1182"/>
      <c r="SMH341" s="1182"/>
      <c r="SMI341" s="1182"/>
      <c r="SMJ341" s="1182"/>
      <c r="SMK341" s="1182"/>
      <c r="SML341" s="1182"/>
      <c r="SMM341" s="1182"/>
      <c r="SMN341" s="1182"/>
      <c r="SMO341" s="1182"/>
      <c r="SMP341" s="1182"/>
      <c r="SMQ341" s="1182"/>
      <c r="SMR341" s="1182"/>
      <c r="SMS341" s="1182"/>
      <c r="SMT341" s="1177"/>
      <c r="SMU341" s="1182"/>
      <c r="SMV341" s="1182"/>
      <c r="SMW341" s="1182"/>
      <c r="SMX341" s="1182"/>
      <c r="SMY341" s="1182"/>
      <c r="SMZ341" s="1182"/>
      <c r="SNA341" s="1182"/>
      <c r="SNB341" s="1182"/>
      <c r="SNC341" s="1182"/>
      <c r="SND341" s="1182"/>
      <c r="SNE341" s="1182"/>
      <c r="SNF341" s="1182"/>
      <c r="SNG341" s="1182"/>
      <c r="SNH341" s="1182"/>
      <c r="SNI341" s="1177"/>
      <c r="SNJ341" s="1182"/>
      <c r="SNK341" s="1182"/>
      <c r="SNL341" s="1182"/>
      <c r="SNM341" s="1182"/>
      <c r="SNN341" s="1182"/>
      <c r="SNO341" s="1182"/>
      <c r="SNP341" s="1182"/>
      <c r="SNQ341" s="1182"/>
      <c r="SNR341" s="1182"/>
      <c r="SNS341" s="1182"/>
      <c r="SNT341" s="1182"/>
      <c r="SNU341" s="1182"/>
      <c r="SNV341" s="1182"/>
      <c r="SNW341" s="1182"/>
      <c r="SNX341" s="1177"/>
      <c r="SNY341" s="1182"/>
      <c r="SNZ341" s="1182"/>
      <c r="SOA341" s="1182"/>
      <c r="SOB341" s="1182"/>
      <c r="SOC341" s="1182"/>
      <c r="SOD341" s="1182"/>
      <c r="SOE341" s="1182"/>
      <c r="SOF341" s="1182"/>
      <c r="SOG341" s="1182"/>
      <c r="SOH341" s="1182"/>
      <c r="SOI341" s="1182"/>
      <c r="SOJ341" s="1182"/>
      <c r="SOK341" s="1182"/>
      <c r="SOL341" s="1182"/>
      <c r="SOM341" s="1177"/>
      <c r="SON341" s="1182"/>
      <c r="SOO341" s="1182"/>
      <c r="SOP341" s="1182"/>
      <c r="SOQ341" s="1182"/>
      <c r="SOR341" s="1182"/>
      <c r="SOS341" s="1182"/>
      <c r="SOT341" s="1182"/>
      <c r="SOU341" s="1182"/>
      <c r="SOV341" s="1182"/>
      <c r="SOW341" s="1182"/>
      <c r="SOX341" s="1182"/>
      <c r="SOY341" s="1182"/>
      <c r="SOZ341" s="1182"/>
      <c r="SPA341" s="1182"/>
      <c r="SPB341" s="1177"/>
      <c r="SPC341" s="1182"/>
      <c r="SPD341" s="1182"/>
      <c r="SPE341" s="1182"/>
      <c r="SPF341" s="1182"/>
      <c r="SPG341" s="1182"/>
      <c r="SPH341" s="1182"/>
      <c r="SPI341" s="1182"/>
      <c r="SPJ341" s="1182"/>
      <c r="SPK341" s="1182"/>
      <c r="SPL341" s="1182"/>
      <c r="SPM341" s="1182"/>
      <c r="SPN341" s="1182"/>
      <c r="SPO341" s="1182"/>
      <c r="SPP341" s="1182"/>
      <c r="SPQ341" s="1177"/>
      <c r="SPR341" s="1182"/>
      <c r="SPS341" s="1182"/>
      <c r="SPT341" s="1182"/>
      <c r="SPU341" s="1182"/>
      <c r="SPV341" s="1182"/>
      <c r="SPW341" s="1182"/>
      <c r="SPX341" s="1182"/>
      <c r="SPY341" s="1182"/>
      <c r="SPZ341" s="1182"/>
      <c r="SQA341" s="1182"/>
      <c r="SQB341" s="1182"/>
      <c r="SQC341" s="1182"/>
      <c r="SQD341" s="1182"/>
      <c r="SQE341" s="1182"/>
      <c r="SQF341" s="1177"/>
      <c r="SQG341" s="1182"/>
      <c r="SQH341" s="1182"/>
      <c r="SQI341" s="1182"/>
      <c r="SQJ341" s="1182"/>
      <c r="SQK341" s="1182"/>
      <c r="SQL341" s="1182"/>
      <c r="SQM341" s="1182"/>
      <c r="SQN341" s="1182"/>
      <c r="SQO341" s="1182"/>
      <c r="SQP341" s="1182"/>
      <c r="SQQ341" s="1182"/>
      <c r="SQR341" s="1182"/>
      <c r="SQS341" s="1182"/>
      <c r="SQT341" s="1182"/>
      <c r="SQU341" s="1177"/>
      <c r="SQV341" s="1182"/>
      <c r="SQW341" s="1182"/>
      <c r="SQX341" s="1182"/>
      <c r="SQY341" s="1182"/>
      <c r="SQZ341" s="1182"/>
      <c r="SRA341" s="1182"/>
      <c r="SRB341" s="1182"/>
      <c r="SRC341" s="1182"/>
      <c r="SRD341" s="1182"/>
      <c r="SRE341" s="1182"/>
      <c r="SRF341" s="1182"/>
      <c r="SRG341" s="1182"/>
      <c r="SRH341" s="1182"/>
      <c r="SRI341" s="1182"/>
      <c r="SRJ341" s="1177"/>
      <c r="SRK341" s="1182"/>
      <c r="SRL341" s="1182"/>
      <c r="SRM341" s="1182"/>
      <c r="SRN341" s="1182"/>
      <c r="SRO341" s="1182"/>
      <c r="SRP341" s="1182"/>
      <c r="SRQ341" s="1182"/>
      <c r="SRR341" s="1182"/>
      <c r="SRS341" s="1182"/>
      <c r="SRT341" s="1182"/>
      <c r="SRU341" s="1182"/>
      <c r="SRV341" s="1182"/>
      <c r="SRW341" s="1182"/>
      <c r="SRX341" s="1182"/>
      <c r="SRY341" s="1177"/>
      <c r="SRZ341" s="1182"/>
      <c r="SSA341" s="1182"/>
      <c r="SSB341" s="1182"/>
      <c r="SSC341" s="1182"/>
      <c r="SSD341" s="1182"/>
      <c r="SSE341" s="1182"/>
      <c r="SSF341" s="1182"/>
      <c r="SSG341" s="1182"/>
      <c r="SSH341" s="1182"/>
      <c r="SSI341" s="1182"/>
      <c r="SSJ341" s="1182"/>
      <c r="SSK341" s="1182"/>
      <c r="SSL341" s="1182"/>
      <c r="SSM341" s="1182"/>
      <c r="SSN341" s="1177"/>
      <c r="SSO341" s="1182"/>
      <c r="SSP341" s="1182"/>
      <c r="SSQ341" s="1182"/>
      <c r="SSR341" s="1182"/>
      <c r="SSS341" s="1182"/>
      <c r="SST341" s="1182"/>
      <c r="SSU341" s="1182"/>
      <c r="SSV341" s="1182"/>
      <c r="SSW341" s="1182"/>
      <c r="SSX341" s="1182"/>
      <c r="SSY341" s="1182"/>
      <c r="SSZ341" s="1182"/>
      <c r="STA341" s="1182"/>
      <c r="STB341" s="1182"/>
      <c r="STC341" s="1177"/>
      <c r="STD341" s="1182"/>
      <c r="STE341" s="1182"/>
      <c r="STF341" s="1182"/>
      <c r="STG341" s="1182"/>
      <c r="STH341" s="1182"/>
      <c r="STI341" s="1182"/>
      <c r="STJ341" s="1182"/>
      <c r="STK341" s="1182"/>
      <c r="STL341" s="1182"/>
      <c r="STM341" s="1182"/>
      <c r="STN341" s="1182"/>
      <c r="STO341" s="1182"/>
      <c r="STP341" s="1182"/>
      <c r="STQ341" s="1182"/>
      <c r="STR341" s="1177"/>
      <c r="STS341" s="1182"/>
      <c r="STT341" s="1182"/>
      <c r="STU341" s="1182"/>
      <c r="STV341" s="1182"/>
      <c r="STW341" s="1182"/>
      <c r="STX341" s="1182"/>
      <c r="STY341" s="1182"/>
      <c r="STZ341" s="1182"/>
      <c r="SUA341" s="1182"/>
      <c r="SUB341" s="1182"/>
      <c r="SUC341" s="1182"/>
      <c r="SUD341" s="1182"/>
      <c r="SUE341" s="1182"/>
      <c r="SUF341" s="1182"/>
      <c r="SUG341" s="1177"/>
      <c r="SUH341" s="1182"/>
      <c r="SUI341" s="1182"/>
      <c r="SUJ341" s="1182"/>
      <c r="SUK341" s="1182"/>
      <c r="SUL341" s="1182"/>
      <c r="SUM341" s="1182"/>
      <c r="SUN341" s="1182"/>
      <c r="SUO341" s="1182"/>
      <c r="SUP341" s="1182"/>
      <c r="SUQ341" s="1182"/>
      <c r="SUR341" s="1182"/>
      <c r="SUS341" s="1182"/>
      <c r="SUT341" s="1182"/>
      <c r="SUU341" s="1182"/>
      <c r="SUV341" s="1177"/>
      <c r="SUW341" s="1182"/>
      <c r="SUX341" s="1182"/>
      <c r="SUY341" s="1182"/>
      <c r="SUZ341" s="1182"/>
      <c r="SVA341" s="1182"/>
      <c r="SVB341" s="1182"/>
      <c r="SVC341" s="1182"/>
      <c r="SVD341" s="1182"/>
      <c r="SVE341" s="1182"/>
      <c r="SVF341" s="1182"/>
      <c r="SVG341" s="1182"/>
      <c r="SVH341" s="1182"/>
      <c r="SVI341" s="1182"/>
      <c r="SVJ341" s="1182"/>
      <c r="SVK341" s="1177"/>
      <c r="SVL341" s="1182"/>
      <c r="SVM341" s="1182"/>
      <c r="SVN341" s="1182"/>
      <c r="SVO341" s="1182"/>
      <c r="SVP341" s="1182"/>
      <c r="SVQ341" s="1182"/>
      <c r="SVR341" s="1182"/>
      <c r="SVS341" s="1182"/>
      <c r="SVT341" s="1182"/>
      <c r="SVU341" s="1182"/>
      <c r="SVV341" s="1182"/>
      <c r="SVW341" s="1182"/>
      <c r="SVX341" s="1182"/>
      <c r="SVY341" s="1182"/>
      <c r="SVZ341" s="1177"/>
      <c r="SWA341" s="1182"/>
      <c r="SWB341" s="1182"/>
      <c r="SWC341" s="1182"/>
      <c r="SWD341" s="1182"/>
      <c r="SWE341" s="1182"/>
      <c r="SWF341" s="1182"/>
      <c r="SWG341" s="1182"/>
      <c r="SWH341" s="1182"/>
      <c r="SWI341" s="1182"/>
      <c r="SWJ341" s="1182"/>
      <c r="SWK341" s="1182"/>
      <c r="SWL341" s="1182"/>
      <c r="SWM341" s="1182"/>
      <c r="SWN341" s="1182"/>
      <c r="SWO341" s="1177"/>
      <c r="SWP341" s="1182"/>
      <c r="SWQ341" s="1182"/>
      <c r="SWR341" s="1182"/>
      <c r="SWS341" s="1182"/>
      <c r="SWT341" s="1182"/>
      <c r="SWU341" s="1182"/>
      <c r="SWV341" s="1182"/>
      <c r="SWW341" s="1182"/>
      <c r="SWX341" s="1182"/>
      <c r="SWY341" s="1182"/>
      <c r="SWZ341" s="1182"/>
      <c r="SXA341" s="1182"/>
      <c r="SXB341" s="1182"/>
      <c r="SXC341" s="1182"/>
      <c r="SXD341" s="1177"/>
      <c r="SXE341" s="1182"/>
      <c r="SXF341" s="1182"/>
      <c r="SXG341" s="1182"/>
      <c r="SXH341" s="1182"/>
      <c r="SXI341" s="1182"/>
      <c r="SXJ341" s="1182"/>
      <c r="SXK341" s="1182"/>
      <c r="SXL341" s="1182"/>
      <c r="SXM341" s="1182"/>
      <c r="SXN341" s="1182"/>
      <c r="SXO341" s="1182"/>
      <c r="SXP341" s="1182"/>
      <c r="SXQ341" s="1182"/>
      <c r="SXR341" s="1182"/>
      <c r="SXS341" s="1177"/>
      <c r="SXT341" s="1182"/>
      <c r="SXU341" s="1182"/>
      <c r="SXV341" s="1182"/>
      <c r="SXW341" s="1182"/>
      <c r="SXX341" s="1182"/>
      <c r="SXY341" s="1182"/>
      <c r="SXZ341" s="1182"/>
      <c r="SYA341" s="1182"/>
      <c r="SYB341" s="1182"/>
      <c r="SYC341" s="1182"/>
      <c r="SYD341" s="1182"/>
      <c r="SYE341" s="1182"/>
      <c r="SYF341" s="1182"/>
      <c r="SYG341" s="1182"/>
      <c r="SYH341" s="1177"/>
      <c r="SYI341" s="1182"/>
      <c r="SYJ341" s="1182"/>
      <c r="SYK341" s="1182"/>
      <c r="SYL341" s="1182"/>
      <c r="SYM341" s="1182"/>
      <c r="SYN341" s="1182"/>
      <c r="SYO341" s="1182"/>
      <c r="SYP341" s="1182"/>
      <c r="SYQ341" s="1182"/>
      <c r="SYR341" s="1182"/>
      <c r="SYS341" s="1182"/>
      <c r="SYT341" s="1182"/>
      <c r="SYU341" s="1182"/>
      <c r="SYV341" s="1182"/>
      <c r="SYW341" s="1177"/>
      <c r="SYX341" s="1182"/>
      <c r="SYY341" s="1182"/>
      <c r="SYZ341" s="1182"/>
      <c r="SZA341" s="1182"/>
      <c r="SZB341" s="1182"/>
      <c r="SZC341" s="1182"/>
      <c r="SZD341" s="1182"/>
      <c r="SZE341" s="1182"/>
      <c r="SZF341" s="1182"/>
      <c r="SZG341" s="1182"/>
      <c r="SZH341" s="1182"/>
      <c r="SZI341" s="1182"/>
      <c r="SZJ341" s="1182"/>
      <c r="SZK341" s="1182"/>
      <c r="SZL341" s="1177"/>
      <c r="SZM341" s="1182"/>
      <c r="SZN341" s="1182"/>
      <c r="SZO341" s="1182"/>
      <c r="SZP341" s="1182"/>
      <c r="SZQ341" s="1182"/>
      <c r="SZR341" s="1182"/>
      <c r="SZS341" s="1182"/>
      <c r="SZT341" s="1182"/>
      <c r="SZU341" s="1182"/>
      <c r="SZV341" s="1182"/>
      <c r="SZW341" s="1182"/>
      <c r="SZX341" s="1182"/>
      <c r="SZY341" s="1182"/>
      <c r="SZZ341" s="1182"/>
      <c r="TAA341" s="1177"/>
      <c r="TAB341" s="1182"/>
      <c r="TAC341" s="1182"/>
      <c r="TAD341" s="1182"/>
      <c r="TAE341" s="1182"/>
      <c r="TAF341" s="1182"/>
      <c r="TAG341" s="1182"/>
      <c r="TAH341" s="1182"/>
      <c r="TAI341" s="1182"/>
      <c r="TAJ341" s="1182"/>
      <c r="TAK341" s="1182"/>
      <c r="TAL341" s="1182"/>
      <c r="TAM341" s="1182"/>
      <c r="TAN341" s="1182"/>
      <c r="TAO341" s="1182"/>
      <c r="TAP341" s="1177"/>
      <c r="TAQ341" s="1182"/>
      <c r="TAR341" s="1182"/>
      <c r="TAS341" s="1182"/>
      <c r="TAT341" s="1182"/>
      <c r="TAU341" s="1182"/>
      <c r="TAV341" s="1182"/>
      <c r="TAW341" s="1182"/>
      <c r="TAX341" s="1182"/>
      <c r="TAY341" s="1182"/>
      <c r="TAZ341" s="1182"/>
      <c r="TBA341" s="1182"/>
      <c r="TBB341" s="1182"/>
      <c r="TBC341" s="1182"/>
      <c r="TBD341" s="1182"/>
      <c r="TBE341" s="1177"/>
      <c r="TBF341" s="1182"/>
      <c r="TBG341" s="1182"/>
      <c r="TBH341" s="1182"/>
      <c r="TBI341" s="1182"/>
      <c r="TBJ341" s="1182"/>
      <c r="TBK341" s="1182"/>
      <c r="TBL341" s="1182"/>
      <c r="TBM341" s="1182"/>
      <c r="TBN341" s="1182"/>
      <c r="TBO341" s="1182"/>
      <c r="TBP341" s="1182"/>
      <c r="TBQ341" s="1182"/>
      <c r="TBR341" s="1182"/>
      <c r="TBS341" s="1182"/>
      <c r="TBT341" s="1177"/>
      <c r="TBU341" s="1182"/>
      <c r="TBV341" s="1182"/>
      <c r="TBW341" s="1182"/>
      <c r="TBX341" s="1182"/>
      <c r="TBY341" s="1182"/>
      <c r="TBZ341" s="1182"/>
      <c r="TCA341" s="1182"/>
      <c r="TCB341" s="1182"/>
      <c r="TCC341" s="1182"/>
      <c r="TCD341" s="1182"/>
      <c r="TCE341" s="1182"/>
      <c r="TCF341" s="1182"/>
      <c r="TCG341" s="1182"/>
      <c r="TCH341" s="1182"/>
      <c r="TCI341" s="1177"/>
      <c r="TCJ341" s="1182"/>
      <c r="TCK341" s="1182"/>
      <c r="TCL341" s="1182"/>
      <c r="TCM341" s="1182"/>
      <c r="TCN341" s="1182"/>
      <c r="TCO341" s="1182"/>
      <c r="TCP341" s="1182"/>
      <c r="TCQ341" s="1182"/>
      <c r="TCR341" s="1182"/>
      <c r="TCS341" s="1182"/>
      <c r="TCT341" s="1182"/>
      <c r="TCU341" s="1182"/>
      <c r="TCV341" s="1182"/>
      <c r="TCW341" s="1182"/>
      <c r="TCX341" s="1177"/>
      <c r="TCY341" s="1182"/>
      <c r="TCZ341" s="1182"/>
      <c r="TDA341" s="1182"/>
      <c r="TDB341" s="1182"/>
      <c r="TDC341" s="1182"/>
      <c r="TDD341" s="1182"/>
      <c r="TDE341" s="1182"/>
      <c r="TDF341" s="1182"/>
      <c r="TDG341" s="1182"/>
      <c r="TDH341" s="1182"/>
      <c r="TDI341" s="1182"/>
      <c r="TDJ341" s="1182"/>
      <c r="TDK341" s="1182"/>
      <c r="TDL341" s="1182"/>
      <c r="TDM341" s="1177"/>
      <c r="TDN341" s="1182"/>
      <c r="TDO341" s="1182"/>
      <c r="TDP341" s="1182"/>
      <c r="TDQ341" s="1182"/>
      <c r="TDR341" s="1182"/>
      <c r="TDS341" s="1182"/>
      <c r="TDT341" s="1182"/>
      <c r="TDU341" s="1182"/>
      <c r="TDV341" s="1182"/>
      <c r="TDW341" s="1182"/>
      <c r="TDX341" s="1182"/>
      <c r="TDY341" s="1182"/>
      <c r="TDZ341" s="1182"/>
      <c r="TEA341" s="1182"/>
      <c r="TEB341" s="1177"/>
      <c r="TEC341" s="1182"/>
      <c r="TED341" s="1182"/>
      <c r="TEE341" s="1182"/>
      <c r="TEF341" s="1182"/>
      <c r="TEG341" s="1182"/>
      <c r="TEH341" s="1182"/>
      <c r="TEI341" s="1182"/>
      <c r="TEJ341" s="1182"/>
      <c r="TEK341" s="1182"/>
      <c r="TEL341" s="1182"/>
      <c r="TEM341" s="1182"/>
      <c r="TEN341" s="1182"/>
      <c r="TEO341" s="1182"/>
      <c r="TEP341" s="1182"/>
      <c r="TEQ341" s="1177"/>
      <c r="TER341" s="1182"/>
      <c r="TES341" s="1182"/>
      <c r="TET341" s="1182"/>
      <c r="TEU341" s="1182"/>
      <c r="TEV341" s="1182"/>
      <c r="TEW341" s="1182"/>
      <c r="TEX341" s="1182"/>
      <c r="TEY341" s="1182"/>
      <c r="TEZ341" s="1182"/>
      <c r="TFA341" s="1182"/>
      <c r="TFB341" s="1182"/>
      <c r="TFC341" s="1182"/>
      <c r="TFD341" s="1182"/>
      <c r="TFE341" s="1182"/>
      <c r="TFF341" s="1177"/>
      <c r="TFG341" s="1182"/>
      <c r="TFH341" s="1182"/>
      <c r="TFI341" s="1182"/>
      <c r="TFJ341" s="1182"/>
      <c r="TFK341" s="1182"/>
      <c r="TFL341" s="1182"/>
      <c r="TFM341" s="1182"/>
      <c r="TFN341" s="1182"/>
      <c r="TFO341" s="1182"/>
      <c r="TFP341" s="1182"/>
      <c r="TFQ341" s="1182"/>
      <c r="TFR341" s="1182"/>
      <c r="TFS341" s="1182"/>
      <c r="TFT341" s="1182"/>
      <c r="TFU341" s="1177"/>
      <c r="TFV341" s="1182"/>
      <c r="TFW341" s="1182"/>
      <c r="TFX341" s="1182"/>
      <c r="TFY341" s="1182"/>
      <c r="TFZ341" s="1182"/>
      <c r="TGA341" s="1182"/>
      <c r="TGB341" s="1182"/>
      <c r="TGC341" s="1182"/>
      <c r="TGD341" s="1182"/>
      <c r="TGE341" s="1182"/>
      <c r="TGF341" s="1182"/>
      <c r="TGG341" s="1182"/>
      <c r="TGH341" s="1182"/>
      <c r="TGI341" s="1182"/>
      <c r="TGJ341" s="1177"/>
      <c r="TGK341" s="1182"/>
      <c r="TGL341" s="1182"/>
      <c r="TGM341" s="1182"/>
      <c r="TGN341" s="1182"/>
      <c r="TGO341" s="1182"/>
      <c r="TGP341" s="1182"/>
      <c r="TGQ341" s="1182"/>
      <c r="TGR341" s="1182"/>
      <c r="TGS341" s="1182"/>
      <c r="TGT341" s="1182"/>
      <c r="TGU341" s="1182"/>
      <c r="TGV341" s="1182"/>
      <c r="TGW341" s="1182"/>
      <c r="TGX341" s="1182"/>
      <c r="TGY341" s="1177"/>
      <c r="TGZ341" s="1182"/>
      <c r="THA341" s="1182"/>
      <c r="THB341" s="1182"/>
      <c r="THC341" s="1182"/>
      <c r="THD341" s="1182"/>
      <c r="THE341" s="1182"/>
      <c r="THF341" s="1182"/>
      <c r="THG341" s="1182"/>
      <c r="THH341" s="1182"/>
      <c r="THI341" s="1182"/>
      <c r="THJ341" s="1182"/>
      <c r="THK341" s="1182"/>
      <c r="THL341" s="1182"/>
      <c r="THM341" s="1182"/>
      <c r="THN341" s="1177"/>
      <c r="THO341" s="1182"/>
      <c r="THP341" s="1182"/>
      <c r="THQ341" s="1182"/>
      <c r="THR341" s="1182"/>
      <c r="THS341" s="1182"/>
      <c r="THT341" s="1182"/>
      <c r="THU341" s="1182"/>
      <c r="THV341" s="1182"/>
      <c r="THW341" s="1182"/>
      <c r="THX341" s="1182"/>
      <c r="THY341" s="1182"/>
      <c r="THZ341" s="1182"/>
      <c r="TIA341" s="1182"/>
      <c r="TIB341" s="1182"/>
      <c r="TIC341" s="1177"/>
      <c r="TID341" s="1182"/>
      <c r="TIE341" s="1182"/>
      <c r="TIF341" s="1182"/>
      <c r="TIG341" s="1182"/>
      <c r="TIH341" s="1182"/>
      <c r="TII341" s="1182"/>
      <c r="TIJ341" s="1182"/>
      <c r="TIK341" s="1182"/>
      <c r="TIL341" s="1182"/>
      <c r="TIM341" s="1182"/>
      <c r="TIN341" s="1182"/>
      <c r="TIO341" s="1182"/>
      <c r="TIP341" s="1182"/>
      <c r="TIQ341" s="1182"/>
      <c r="TIR341" s="1177"/>
      <c r="TIS341" s="1182"/>
      <c r="TIT341" s="1182"/>
      <c r="TIU341" s="1182"/>
      <c r="TIV341" s="1182"/>
      <c r="TIW341" s="1182"/>
      <c r="TIX341" s="1182"/>
      <c r="TIY341" s="1182"/>
      <c r="TIZ341" s="1182"/>
      <c r="TJA341" s="1182"/>
      <c r="TJB341" s="1182"/>
      <c r="TJC341" s="1182"/>
      <c r="TJD341" s="1182"/>
      <c r="TJE341" s="1182"/>
      <c r="TJF341" s="1182"/>
      <c r="TJG341" s="1177"/>
      <c r="TJH341" s="1182"/>
      <c r="TJI341" s="1182"/>
      <c r="TJJ341" s="1182"/>
      <c r="TJK341" s="1182"/>
      <c r="TJL341" s="1182"/>
      <c r="TJM341" s="1182"/>
      <c r="TJN341" s="1182"/>
      <c r="TJO341" s="1182"/>
      <c r="TJP341" s="1182"/>
      <c r="TJQ341" s="1182"/>
      <c r="TJR341" s="1182"/>
      <c r="TJS341" s="1182"/>
      <c r="TJT341" s="1182"/>
      <c r="TJU341" s="1182"/>
      <c r="TJV341" s="1177"/>
      <c r="TJW341" s="1182"/>
      <c r="TJX341" s="1182"/>
      <c r="TJY341" s="1182"/>
      <c r="TJZ341" s="1182"/>
      <c r="TKA341" s="1182"/>
      <c r="TKB341" s="1182"/>
      <c r="TKC341" s="1182"/>
      <c r="TKD341" s="1182"/>
      <c r="TKE341" s="1182"/>
      <c r="TKF341" s="1182"/>
      <c r="TKG341" s="1182"/>
      <c r="TKH341" s="1182"/>
      <c r="TKI341" s="1182"/>
      <c r="TKJ341" s="1182"/>
      <c r="TKK341" s="1177"/>
      <c r="TKL341" s="1182"/>
      <c r="TKM341" s="1182"/>
      <c r="TKN341" s="1182"/>
      <c r="TKO341" s="1182"/>
      <c r="TKP341" s="1182"/>
      <c r="TKQ341" s="1182"/>
      <c r="TKR341" s="1182"/>
      <c r="TKS341" s="1182"/>
      <c r="TKT341" s="1182"/>
      <c r="TKU341" s="1182"/>
      <c r="TKV341" s="1182"/>
      <c r="TKW341" s="1182"/>
      <c r="TKX341" s="1182"/>
      <c r="TKY341" s="1182"/>
      <c r="TKZ341" s="1177"/>
      <c r="TLA341" s="1182"/>
      <c r="TLB341" s="1182"/>
      <c r="TLC341" s="1182"/>
      <c r="TLD341" s="1182"/>
      <c r="TLE341" s="1182"/>
      <c r="TLF341" s="1182"/>
      <c r="TLG341" s="1182"/>
      <c r="TLH341" s="1182"/>
      <c r="TLI341" s="1182"/>
      <c r="TLJ341" s="1182"/>
      <c r="TLK341" s="1182"/>
      <c r="TLL341" s="1182"/>
      <c r="TLM341" s="1182"/>
      <c r="TLN341" s="1182"/>
      <c r="TLO341" s="1177"/>
      <c r="TLP341" s="1182"/>
      <c r="TLQ341" s="1182"/>
      <c r="TLR341" s="1182"/>
      <c r="TLS341" s="1182"/>
      <c r="TLT341" s="1182"/>
      <c r="TLU341" s="1182"/>
      <c r="TLV341" s="1182"/>
      <c r="TLW341" s="1182"/>
      <c r="TLX341" s="1182"/>
      <c r="TLY341" s="1182"/>
      <c r="TLZ341" s="1182"/>
      <c r="TMA341" s="1182"/>
      <c r="TMB341" s="1182"/>
      <c r="TMC341" s="1182"/>
      <c r="TMD341" s="1177"/>
      <c r="TME341" s="1182"/>
      <c r="TMF341" s="1182"/>
      <c r="TMG341" s="1182"/>
      <c r="TMH341" s="1182"/>
      <c r="TMI341" s="1182"/>
      <c r="TMJ341" s="1182"/>
      <c r="TMK341" s="1182"/>
      <c r="TML341" s="1182"/>
      <c r="TMM341" s="1182"/>
      <c r="TMN341" s="1182"/>
      <c r="TMO341" s="1182"/>
      <c r="TMP341" s="1182"/>
      <c r="TMQ341" s="1182"/>
      <c r="TMR341" s="1182"/>
      <c r="TMS341" s="1177"/>
      <c r="TMT341" s="1182"/>
      <c r="TMU341" s="1182"/>
      <c r="TMV341" s="1182"/>
      <c r="TMW341" s="1182"/>
      <c r="TMX341" s="1182"/>
      <c r="TMY341" s="1182"/>
      <c r="TMZ341" s="1182"/>
      <c r="TNA341" s="1182"/>
      <c r="TNB341" s="1182"/>
      <c r="TNC341" s="1182"/>
      <c r="TND341" s="1182"/>
      <c r="TNE341" s="1182"/>
      <c r="TNF341" s="1182"/>
      <c r="TNG341" s="1182"/>
      <c r="TNH341" s="1177"/>
      <c r="TNI341" s="1182"/>
      <c r="TNJ341" s="1182"/>
      <c r="TNK341" s="1182"/>
      <c r="TNL341" s="1182"/>
      <c r="TNM341" s="1182"/>
      <c r="TNN341" s="1182"/>
      <c r="TNO341" s="1182"/>
      <c r="TNP341" s="1182"/>
      <c r="TNQ341" s="1182"/>
      <c r="TNR341" s="1182"/>
      <c r="TNS341" s="1182"/>
      <c r="TNT341" s="1182"/>
      <c r="TNU341" s="1182"/>
      <c r="TNV341" s="1182"/>
      <c r="TNW341" s="1177"/>
      <c r="TNX341" s="1182"/>
      <c r="TNY341" s="1182"/>
      <c r="TNZ341" s="1182"/>
      <c r="TOA341" s="1182"/>
      <c r="TOB341" s="1182"/>
      <c r="TOC341" s="1182"/>
      <c r="TOD341" s="1182"/>
      <c r="TOE341" s="1182"/>
      <c r="TOF341" s="1182"/>
      <c r="TOG341" s="1182"/>
      <c r="TOH341" s="1182"/>
      <c r="TOI341" s="1182"/>
      <c r="TOJ341" s="1182"/>
      <c r="TOK341" s="1182"/>
      <c r="TOL341" s="1177"/>
      <c r="TOM341" s="1182"/>
      <c r="TON341" s="1182"/>
      <c r="TOO341" s="1182"/>
      <c r="TOP341" s="1182"/>
      <c r="TOQ341" s="1182"/>
      <c r="TOR341" s="1182"/>
      <c r="TOS341" s="1182"/>
      <c r="TOT341" s="1182"/>
      <c r="TOU341" s="1182"/>
      <c r="TOV341" s="1182"/>
      <c r="TOW341" s="1182"/>
      <c r="TOX341" s="1182"/>
      <c r="TOY341" s="1182"/>
      <c r="TOZ341" s="1182"/>
      <c r="TPA341" s="1177"/>
      <c r="TPB341" s="1182"/>
      <c r="TPC341" s="1182"/>
      <c r="TPD341" s="1182"/>
      <c r="TPE341" s="1182"/>
      <c r="TPF341" s="1182"/>
      <c r="TPG341" s="1182"/>
      <c r="TPH341" s="1182"/>
      <c r="TPI341" s="1182"/>
      <c r="TPJ341" s="1182"/>
      <c r="TPK341" s="1182"/>
      <c r="TPL341" s="1182"/>
      <c r="TPM341" s="1182"/>
      <c r="TPN341" s="1182"/>
      <c r="TPO341" s="1182"/>
      <c r="TPP341" s="1177"/>
      <c r="TPQ341" s="1182"/>
      <c r="TPR341" s="1182"/>
      <c r="TPS341" s="1182"/>
      <c r="TPT341" s="1182"/>
      <c r="TPU341" s="1182"/>
      <c r="TPV341" s="1182"/>
      <c r="TPW341" s="1182"/>
      <c r="TPX341" s="1182"/>
      <c r="TPY341" s="1182"/>
      <c r="TPZ341" s="1182"/>
      <c r="TQA341" s="1182"/>
      <c r="TQB341" s="1182"/>
      <c r="TQC341" s="1182"/>
      <c r="TQD341" s="1182"/>
      <c r="TQE341" s="1177"/>
      <c r="TQF341" s="1182"/>
      <c r="TQG341" s="1182"/>
      <c r="TQH341" s="1182"/>
      <c r="TQI341" s="1182"/>
      <c r="TQJ341" s="1182"/>
      <c r="TQK341" s="1182"/>
      <c r="TQL341" s="1182"/>
      <c r="TQM341" s="1182"/>
      <c r="TQN341" s="1182"/>
      <c r="TQO341" s="1182"/>
      <c r="TQP341" s="1182"/>
      <c r="TQQ341" s="1182"/>
      <c r="TQR341" s="1182"/>
      <c r="TQS341" s="1182"/>
      <c r="TQT341" s="1177"/>
      <c r="TQU341" s="1182"/>
      <c r="TQV341" s="1182"/>
      <c r="TQW341" s="1182"/>
      <c r="TQX341" s="1182"/>
      <c r="TQY341" s="1182"/>
      <c r="TQZ341" s="1182"/>
      <c r="TRA341" s="1182"/>
      <c r="TRB341" s="1182"/>
      <c r="TRC341" s="1182"/>
      <c r="TRD341" s="1182"/>
      <c r="TRE341" s="1182"/>
      <c r="TRF341" s="1182"/>
      <c r="TRG341" s="1182"/>
      <c r="TRH341" s="1182"/>
      <c r="TRI341" s="1177"/>
      <c r="TRJ341" s="1182"/>
      <c r="TRK341" s="1182"/>
      <c r="TRL341" s="1182"/>
      <c r="TRM341" s="1182"/>
      <c r="TRN341" s="1182"/>
      <c r="TRO341" s="1182"/>
      <c r="TRP341" s="1182"/>
      <c r="TRQ341" s="1182"/>
      <c r="TRR341" s="1182"/>
      <c r="TRS341" s="1182"/>
      <c r="TRT341" s="1182"/>
      <c r="TRU341" s="1182"/>
      <c r="TRV341" s="1182"/>
      <c r="TRW341" s="1182"/>
      <c r="TRX341" s="1177"/>
      <c r="TRY341" s="1182"/>
      <c r="TRZ341" s="1182"/>
      <c r="TSA341" s="1182"/>
      <c r="TSB341" s="1182"/>
      <c r="TSC341" s="1182"/>
      <c r="TSD341" s="1182"/>
      <c r="TSE341" s="1182"/>
      <c r="TSF341" s="1182"/>
      <c r="TSG341" s="1182"/>
      <c r="TSH341" s="1182"/>
      <c r="TSI341" s="1182"/>
      <c r="TSJ341" s="1182"/>
      <c r="TSK341" s="1182"/>
      <c r="TSL341" s="1182"/>
      <c r="TSM341" s="1177"/>
      <c r="TSN341" s="1182"/>
      <c r="TSO341" s="1182"/>
      <c r="TSP341" s="1182"/>
      <c r="TSQ341" s="1182"/>
      <c r="TSR341" s="1182"/>
      <c r="TSS341" s="1182"/>
      <c r="TST341" s="1182"/>
      <c r="TSU341" s="1182"/>
      <c r="TSV341" s="1182"/>
      <c r="TSW341" s="1182"/>
      <c r="TSX341" s="1182"/>
      <c r="TSY341" s="1182"/>
      <c r="TSZ341" s="1182"/>
      <c r="TTA341" s="1182"/>
      <c r="TTB341" s="1177"/>
      <c r="TTC341" s="1182"/>
      <c r="TTD341" s="1182"/>
      <c r="TTE341" s="1182"/>
      <c r="TTF341" s="1182"/>
      <c r="TTG341" s="1182"/>
      <c r="TTH341" s="1182"/>
      <c r="TTI341" s="1182"/>
      <c r="TTJ341" s="1182"/>
      <c r="TTK341" s="1182"/>
      <c r="TTL341" s="1182"/>
      <c r="TTM341" s="1182"/>
      <c r="TTN341" s="1182"/>
      <c r="TTO341" s="1182"/>
      <c r="TTP341" s="1182"/>
      <c r="TTQ341" s="1177"/>
      <c r="TTR341" s="1182"/>
      <c r="TTS341" s="1182"/>
      <c r="TTT341" s="1182"/>
      <c r="TTU341" s="1182"/>
      <c r="TTV341" s="1182"/>
      <c r="TTW341" s="1182"/>
      <c r="TTX341" s="1182"/>
      <c r="TTY341" s="1182"/>
      <c r="TTZ341" s="1182"/>
      <c r="TUA341" s="1182"/>
      <c r="TUB341" s="1182"/>
      <c r="TUC341" s="1182"/>
      <c r="TUD341" s="1182"/>
      <c r="TUE341" s="1182"/>
      <c r="TUF341" s="1177"/>
      <c r="TUG341" s="1182"/>
      <c r="TUH341" s="1182"/>
      <c r="TUI341" s="1182"/>
      <c r="TUJ341" s="1182"/>
      <c r="TUK341" s="1182"/>
      <c r="TUL341" s="1182"/>
      <c r="TUM341" s="1182"/>
      <c r="TUN341" s="1182"/>
      <c r="TUO341" s="1182"/>
      <c r="TUP341" s="1182"/>
      <c r="TUQ341" s="1182"/>
      <c r="TUR341" s="1182"/>
      <c r="TUS341" s="1182"/>
      <c r="TUT341" s="1182"/>
      <c r="TUU341" s="1177"/>
      <c r="TUV341" s="1182"/>
      <c r="TUW341" s="1182"/>
      <c r="TUX341" s="1182"/>
      <c r="TUY341" s="1182"/>
      <c r="TUZ341" s="1182"/>
      <c r="TVA341" s="1182"/>
      <c r="TVB341" s="1182"/>
      <c r="TVC341" s="1182"/>
      <c r="TVD341" s="1182"/>
      <c r="TVE341" s="1182"/>
      <c r="TVF341" s="1182"/>
      <c r="TVG341" s="1182"/>
      <c r="TVH341" s="1182"/>
      <c r="TVI341" s="1182"/>
      <c r="TVJ341" s="1177"/>
      <c r="TVK341" s="1182"/>
      <c r="TVL341" s="1182"/>
      <c r="TVM341" s="1182"/>
      <c r="TVN341" s="1182"/>
      <c r="TVO341" s="1182"/>
      <c r="TVP341" s="1182"/>
      <c r="TVQ341" s="1182"/>
      <c r="TVR341" s="1182"/>
      <c r="TVS341" s="1182"/>
      <c r="TVT341" s="1182"/>
      <c r="TVU341" s="1182"/>
      <c r="TVV341" s="1182"/>
      <c r="TVW341" s="1182"/>
      <c r="TVX341" s="1182"/>
      <c r="TVY341" s="1177"/>
      <c r="TVZ341" s="1182"/>
      <c r="TWA341" s="1182"/>
      <c r="TWB341" s="1182"/>
      <c r="TWC341" s="1182"/>
      <c r="TWD341" s="1182"/>
      <c r="TWE341" s="1182"/>
      <c r="TWF341" s="1182"/>
      <c r="TWG341" s="1182"/>
      <c r="TWH341" s="1182"/>
      <c r="TWI341" s="1182"/>
      <c r="TWJ341" s="1182"/>
      <c r="TWK341" s="1182"/>
      <c r="TWL341" s="1182"/>
      <c r="TWM341" s="1182"/>
      <c r="TWN341" s="1177"/>
      <c r="TWO341" s="1182"/>
      <c r="TWP341" s="1182"/>
      <c r="TWQ341" s="1182"/>
      <c r="TWR341" s="1182"/>
      <c r="TWS341" s="1182"/>
      <c r="TWT341" s="1182"/>
      <c r="TWU341" s="1182"/>
      <c r="TWV341" s="1182"/>
      <c r="TWW341" s="1182"/>
      <c r="TWX341" s="1182"/>
      <c r="TWY341" s="1182"/>
      <c r="TWZ341" s="1182"/>
      <c r="TXA341" s="1182"/>
      <c r="TXB341" s="1182"/>
      <c r="TXC341" s="1177"/>
      <c r="TXD341" s="1182"/>
      <c r="TXE341" s="1182"/>
      <c r="TXF341" s="1182"/>
      <c r="TXG341" s="1182"/>
      <c r="TXH341" s="1182"/>
      <c r="TXI341" s="1182"/>
      <c r="TXJ341" s="1182"/>
      <c r="TXK341" s="1182"/>
      <c r="TXL341" s="1182"/>
      <c r="TXM341" s="1182"/>
      <c r="TXN341" s="1182"/>
      <c r="TXO341" s="1182"/>
      <c r="TXP341" s="1182"/>
      <c r="TXQ341" s="1182"/>
      <c r="TXR341" s="1177"/>
      <c r="TXS341" s="1182"/>
      <c r="TXT341" s="1182"/>
      <c r="TXU341" s="1182"/>
      <c r="TXV341" s="1182"/>
      <c r="TXW341" s="1182"/>
      <c r="TXX341" s="1182"/>
      <c r="TXY341" s="1182"/>
      <c r="TXZ341" s="1182"/>
      <c r="TYA341" s="1182"/>
      <c r="TYB341" s="1182"/>
      <c r="TYC341" s="1182"/>
      <c r="TYD341" s="1182"/>
      <c r="TYE341" s="1182"/>
      <c r="TYF341" s="1182"/>
      <c r="TYG341" s="1177"/>
      <c r="TYH341" s="1182"/>
      <c r="TYI341" s="1182"/>
      <c r="TYJ341" s="1182"/>
      <c r="TYK341" s="1182"/>
      <c r="TYL341" s="1182"/>
      <c r="TYM341" s="1182"/>
      <c r="TYN341" s="1182"/>
      <c r="TYO341" s="1182"/>
      <c r="TYP341" s="1182"/>
      <c r="TYQ341" s="1182"/>
      <c r="TYR341" s="1182"/>
      <c r="TYS341" s="1182"/>
      <c r="TYT341" s="1182"/>
      <c r="TYU341" s="1182"/>
      <c r="TYV341" s="1177"/>
      <c r="TYW341" s="1182"/>
      <c r="TYX341" s="1182"/>
      <c r="TYY341" s="1182"/>
      <c r="TYZ341" s="1182"/>
      <c r="TZA341" s="1182"/>
      <c r="TZB341" s="1182"/>
      <c r="TZC341" s="1182"/>
      <c r="TZD341" s="1182"/>
      <c r="TZE341" s="1182"/>
      <c r="TZF341" s="1182"/>
      <c r="TZG341" s="1182"/>
      <c r="TZH341" s="1182"/>
      <c r="TZI341" s="1182"/>
      <c r="TZJ341" s="1182"/>
      <c r="TZK341" s="1177"/>
      <c r="TZL341" s="1182"/>
      <c r="TZM341" s="1182"/>
      <c r="TZN341" s="1182"/>
      <c r="TZO341" s="1182"/>
      <c r="TZP341" s="1182"/>
      <c r="TZQ341" s="1182"/>
      <c r="TZR341" s="1182"/>
      <c r="TZS341" s="1182"/>
      <c r="TZT341" s="1182"/>
      <c r="TZU341" s="1182"/>
      <c r="TZV341" s="1182"/>
      <c r="TZW341" s="1182"/>
      <c r="TZX341" s="1182"/>
      <c r="TZY341" s="1182"/>
      <c r="TZZ341" s="1177"/>
      <c r="UAA341" s="1182"/>
      <c r="UAB341" s="1182"/>
      <c r="UAC341" s="1182"/>
      <c r="UAD341" s="1182"/>
      <c r="UAE341" s="1182"/>
      <c r="UAF341" s="1182"/>
      <c r="UAG341" s="1182"/>
      <c r="UAH341" s="1182"/>
      <c r="UAI341" s="1182"/>
      <c r="UAJ341" s="1182"/>
      <c r="UAK341" s="1182"/>
      <c r="UAL341" s="1182"/>
      <c r="UAM341" s="1182"/>
      <c r="UAN341" s="1182"/>
      <c r="UAO341" s="1177"/>
      <c r="UAP341" s="1182"/>
      <c r="UAQ341" s="1182"/>
      <c r="UAR341" s="1182"/>
      <c r="UAS341" s="1182"/>
      <c r="UAT341" s="1182"/>
      <c r="UAU341" s="1182"/>
      <c r="UAV341" s="1182"/>
      <c r="UAW341" s="1182"/>
      <c r="UAX341" s="1182"/>
      <c r="UAY341" s="1182"/>
      <c r="UAZ341" s="1182"/>
      <c r="UBA341" s="1182"/>
      <c r="UBB341" s="1182"/>
      <c r="UBC341" s="1182"/>
      <c r="UBD341" s="1177"/>
      <c r="UBE341" s="1182"/>
      <c r="UBF341" s="1182"/>
      <c r="UBG341" s="1182"/>
      <c r="UBH341" s="1182"/>
      <c r="UBI341" s="1182"/>
      <c r="UBJ341" s="1182"/>
      <c r="UBK341" s="1182"/>
      <c r="UBL341" s="1182"/>
      <c r="UBM341" s="1182"/>
      <c r="UBN341" s="1182"/>
      <c r="UBO341" s="1182"/>
      <c r="UBP341" s="1182"/>
      <c r="UBQ341" s="1182"/>
      <c r="UBR341" s="1182"/>
      <c r="UBS341" s="1177"/>
      <c r="UBT341" s="1182"/>
      <c r="UBU341" s="1182"/>
      <c r="UBV341" s="1182"/>
      <c r="UBW341" s="1182"/>
      <c r="UBX341" s="1182"/>
      <c r="UBY341" s="1182"/>
      <c r="UBZ341" s="1182"/>
      <c r="UCA341" s="1182"/>
      <c r="UCB341" s="1182"/>
      <c r="UCC341" s="1182"/>
      <c r="UCD341" s="1182"/>
      <c r="UCE341" s="1182"/>
      <c r="UCF341" s="1182"/>
      <c r="UCG341" s="1182"/>
      <c r="UCH341" s="1177"/>
      <c r="UCI341" s="1182"/>
      <c r="UCJ341" s="1182"/>
      <c r="UCK341" s="1182"/>
      <c r="UCL341" s="1182"/>
      <c r="UCM341" s="1182"/>
      <c r="UCN341" s="1182"/>
      <c r="UCO341" s="1182"/>
      <c r="UCP341" s="1182"/>
      <c r="UCQ341" s="1182"/>
      <c r="UCR341" s="1182"/>
      <c r="UCS341" s="1182"/>
      <c r="UCT341" s="1182"/>
      <c r="UCU341" s="1182"/>
      <c r="UCV341" s="1182"/>
      <c r="UCW341" s="1177"/>
      <c r="UCX341" s="1182"/>
      <c r="UCY341" s="1182"/>
      <c r="UCZ341" s="1182"/>
      <c r="UDA341" s="1182"/>
      <c r="UDB341" s="1182"/>
      <c r="UDC341" s="1182"/>
      <c r="UDD341" s="1182"/>
      <c r="UDE341" s="1182"/>
      <c r="UDF341" s="1182"/>
      <c r="UDG341" s="1182"/>
      <c r="UDH341" s="1182"/>
      <c r="UDI341" s="1182"/>
      <c r="UDJ341" s="1182"/>
      <c r="UDK341" s="1182"/>
      <c r="UDL341" s="1177"/>
      <c r="UDM341" s="1182"/>
      <c r="UDN341" s="1182"/>
      <c r="UDO341" s="1182"/>
      <c r="UDP341" s="1182"/>
      <c r="UDQ341" s="1182"/>
      <c r="UDR341" s="1182"/>
      <c r="UDS341" s="1182"/>
      <c r="UDT341" s="1182"/>
      <c r="UDU341" s="1182"/>
      <c r="UDV341" s="1182"/>
      <c r="UDW341" s="1182"/>
      <c r="UDX341" s="1182"/>
      <c r="UDY341" s="1182"/>
      <c r="UDZ341" s="1182"/>
      <c r="UEA341" s="1177"/>
      <c r="UEB341" s="1182"/>
      <c r="UEC341" s="1182"/>
      <c r="UED341" s="1182"/>
      <c r="UEE341" s="1182"/>
      <c r="UEF341" s="1182"/>
      <c r="UEG341" s="1182"/>
      <c r="UEH341" s="1182"/>
      <c r="UEI341" s="1182"/>
      <c r="UEJ341" s="1182"/>
      <c r="UEK341" s="1182"/>
      <c r="UEL341" s="1182"/>
      <c r="UEM341" s="1182"/>
      <c r="UEN341" s="1182"/>
      <c r="UEO341" s="1182"/>
      <c r="UEP341" s="1177"/>
      <c r="UEQ341" s="1182"/>
      <c r="UER341" s="1182"/>
      <c r="UES341" s="1182"/>
      <c r="UET341" s="1182"/>
      <c r="UEU341" s="1182"/>
      <c r="UEV341" s="1182"/>
      <c r="UEW341" s="1182"/>
      <c r="UEX341" s="1182"/>
      <c r="UEY341" s="1182"/>
      <c r="UEZ341" s="1182"/>
      <c r="UFA341" s="1182"/>
      <c r="UFB341" s="1182"/>
      <c r="UFC341" s="1182"/>
      <c r="UFD341" s="1182"/>
      <c r="UFE341" s="1177"/>
      <c r="UFF341" s="1182"/>
      <c r="UFG341" s="1182"/>
      <c r="UFH341" s="1182"/>
      <c r="UFI341" s="1182"/>
      <c r="UFJ341" s="1182"/>
      <c r="UFK341" s="1182"/>
      <c r="UFL341" s="1182"/>
      <c r="UFM341" s="1182"/>
      <c r="UFN341" s="1182"/>
      <c r="UFO341" s="1182"/>
      <c r="UFP341" s="1182"/>
      <c r="UFQ341" s="1182"/>
      <c r="UFR341" s="1182"/>
      <c r="UFS341" s="1182"/>
      <c r="UFT341" s="1177"/>
      <c r="UFU341" s="1182"/>
      <c r="UFV341" s="1182"/>
      <c r="UFW341" s="1182"/>
      <c r="UFX341" s="1182"/>
      <c r="UFY341" s="1182"/>
      <c r="UFZ341" s="1182"/>
      <c r="UGA341" s="1182"/>
      <c r="UGB341" s="1182"/>
      <c r="UGC341" s="1182"/>
      <c r="UGD341" s="1182"/>
      <c r="UGE341" s="1182"/>
      <c r="UGF341" s="1182"/>
      <c r="UGG341" s="1182"/>
      <c r="UGH341" s="1182"/>
      <c r="UGI341" s="1177"/>
      <c r="UGJ341" s="1182"/>
      <c r="UGK341" s="1182"/>
      <c r="UGL341" s="1182"/>
      <c r="UGM341" s="1182"/>
      <c r="UGN341" s="1182"/>
      <c r="UGO341" s="1182"/>
      <c r="UGP341" s="1182"/>
      <c r="UGQ341" s="1182"/>
      <c r="UGR341" s="1182"/>
      <c r="UGS341" s="1182"/>
      <c r="UGT341" s="1182"/>
      <c r="UGU341" s="1182"/>
      <c r="UGV341" s="1182"/>
      <c r="UGW341" s="1182"/>
      <c r="UGX341" s="1177"/>
      <c r="UGY341" s="1182"/>
      <c r="UGZ341" s="1182"/>
      <c r="UHA341" s="1182"/>
      <c r="UHB341" s="1182"/>
      <c r="UHC341" s="1182"/>
      <c r="UHD341" s="1182"/>
      <c r="UHE341" s="1182"/>
      <c r="UHF341" s="1182"/>
      <c r="UHG341" s="1182"/>
      <c r="UHH341" s="1182"/>
      <c r="UHI341" s="1182"/>
      <c r="UHJ341" s="1182"/>
      <c r="UHK341" s="1182"/>
      <c r="UHL341" s="1182"/>
      <c r="UHM341" s="1177"/>
      <c r="UHN341" s="1182"/>
      <c r="UHO341" s="1182"/>
      <c r="UHP341" s="1182"/>
      <c r="UHQ341" s="1182"/>
      <c r="UHR341" s="1182"/>
      <c r="UHS341" s="1182"/>
      <c r="UHT341" s="1182"/>
      <c r="UHU341" s="1182"/>
      <c r="UHV341" s="1182"/>
      <c r="UHW341" s="1182"/>
      <c r="UHX341" s="1182"/>
      <c r="UHY341" s="1182"/>
      <c r="UHZ341" s="1182"/>
      <c r="UIA341" s="1182"/>
      <c r="UIB341" s="1177"/>
      <c r="UIC341" s="1182"/>
      <c r="UID341" s="1182"/>
      <c r="UIE341" s="1182"/>
      <c r="UIF341" s="1182"/>
      <c r="UIG341" s="1182"/>
      <c r="UIH341" s="1182"/>
      <c r="UII341" s="1182"/>
      <c r="UIJ341" s="1182"/>
      <c r="UIK341" s="1182"/>
      <c r="UIL341" s="1182"/>
      <c r="UIM341" s="1182"/>
      <c r="UIN341" s="1182"/>
      <c r="UIO341" s="1182"/>
      <c r="UIP341" s="1182"/>
      <c r="UIQ341" s="1177"/>
      <c r="UIR341" s="1182"/>
      <c r="UIS341" s="1182"/>
      <c r="UIT341" s="1182"/>
      <c r="UIU341" s="1182"/>
      <c r="UIV341" s="1182"/>
      <c r="UIW341" s="1182"/>
      <c r="UIX341" s="1182"/>
      <c r="UIY341" s="1182"/>
      <c r="UIZ341" s="1182"/>
      <c r="UJA341" s="1182"/>
      <c r="UJB341" s="1182"/>
      <c r="UJC341" s="1182"/>
      <c r="UJD341" s="1182"/>
      <c r="UJE341" s="1182"/>
      <c r="UJF341" s="1177"/>
      <c r="UJG341" s="1182"/>
      <c r="UJH341" s="1182"/>
      <c r="UJI341" s="1182"/>
      <c r="UJJ341" s="1182"/>
      <c r="UJK341" s="1182"/>
      <c r="UJL341" s="1182"/>
      <c r="UJM341" s="1182"/>
      <c r="UJN341" s="1182"/>
      <c r="UJO341" s="1182"/>
      <c r="UJP341" s="1182"/>
      <c r="UJQ341" s="1182"/>
      <c r="UJR341" s="1182"/>
      <c r="UJS341" s="1182"/>
      <c r="UJT341" s="1182"/>
      <c r="UJU341" s="1177"/>
      <c r="UJV341" s="1182"/>
      <c r="UJW341" s="1182"/>
      <c r="UJX341" s="1182"/>
      <c r="UJY341" s="1182"/>
      <c r="UJZ341" s="1182"/>
      <c r="UKA341" s="1182"/>
      <c r="UKB341" s="1182"/>
      <c r="UKC341" s="1182"/>
      <c r="UKD341" s="1182"/>
      <c r="UKE341" s="1182"/>
      <c r="UKF341" s="1182"/>
      <c r="UKG341" s="1182"/>
      <c r="UKH341" s="1182"/>
      <c r="UKI341" s="1182"/>
      <c r="UKJ341" s="1177"/>
      <c r="UKK341" s="1182"/>
      <c r="UKL341" s="1182"/>
      <c r="UKM341" s="1182"/>
      <c r="UKN341" s="1182"/>
      <c r="UKO341" s="1182"/>
      <c r="UKP341" s="1182"/>
      <c r="UKQ341" s="1182"/>
      <c r="UKR341" s="1182"/>
      <c r="UKS341" s="1182"/>
      <c r="UKT341" s="1182"/>
      <c r="UKU341" s="1182"/>
      <c r="UKV341" s="1182"/>
      <c r="UKW341" s="1182"/>
      <c r="UKX341" s="1182"/>
      <c r="UKY341" s="1177"/>
      <c r="UKZ341" s="1182"/>
      <c r="ULA341" s="1182"/>
      <c r="ULB341" s="1182"/>
      <c r="ULC341" s="1182"/>
      <c r="ULD341" s="1182"/>
      <c r="ULE341" s="1182"/>
      <c r="ULF341" s="1182"/>
      <c r="ULG341" s="1182"/>
      <c r="ULH341" s="1182"/>
      <c r="ULI341" s="1182"/>
      <c r="ULJ341" s="1182"/>
      <c r="ULK341" s="1182"/>
      <c r="ULL341" s="1182"/>
      <c r="ULM341" s="1182"/>
      <c r="ULN341" s="1177"/>
      <c r="ULO341" s="1182"/>
      <c r="ULP341" s="1182"/>
      <c r="ULQ341" s="1182"/>
      <c r="ULR341" s="1182"/>
      <c r="ULS341" s="1182"/>
      <c r="ULT341" s="1182"/>
      <c r="ULU341" s="1182"/>
      <c r="ULV341" s="1182"/>
      <c r="ULW341" s="1182"/>
      <c r="ULX341" s="1182"/>
      <c r="ULY341" s="1182"/>
      <c r="ULZ341" s="1182"/>
      <c r="UMA341" s="1182"/>
      <c r="UMB341" s="1182"/>
      <c r="UMC341" s="1177"/>
      <c r="UMD341" s="1182"/>
      <c r="UME341" s="1182"/>
      <c r="UMF341" s="1182"/>
      <c r="UMG341" s="1182"/>
      <c r="UMH341" s="1182"/>
      <c r="UMI341" s="1182"/>
      <c r="UMJ341" s="1182"/>
      <c r="UMK341" s="1182"/>
      <c r="UML341" s="1182"/>
      <c r="UMM341" s="1182"/>
      <c r="UMN341" s="1182"/>
      <c r="UMO341" s="1182"/>
      <c r="UMP341" s="1182"/>
      <c r="UMQ341" s="1182"/>
      <c r="UMR341" s="1177"/>
      <c r="UMS341" s="1182"/>
      <c r="UMT341" s="1182"/>
      <c r="UMU341" s="1182"/>
      <c r="UMV341" s="1182"/>
      <c r="UMW341" s="1182"/>
      <c r="UMX341" s="1182"/>
      <c r="UMY341" s="1182"/>
      <c r="UMZ341" s="1182"/>
      <c r="UNA341" s="1182"/>
      <c r="UNB341" s="1182"/>
      <c r="UNC341" s="1182"/>
      <c r="UND341" s="1182"/>
      <c r="UNE341" s="1182"/>
      <c r="UNF341" s="1182"/>
      <c r="UNG341" s="1177"/>
      <c r="UNH341" s="1182"/>
      <c r="UNI341" s="1182"/>
      <c r="UNJ341" s="1182"/>
      <c r="UNK341" s="1182"/>
      <c r="UNL341" s="1182"/>
      <c r="UNM341" s="1182"/>
      <c r="UNN341" s="1182"/>
      <c r="UNO341" s="1182"/>
      <c r="UNP341" s="1182"/>
      <c r="UNQ341" s="1182"/>
      <c r="UNR341" s="1182"/>
      <c r="UNS341" s="1182"/>
      <c r="UNT341" s="1182"/>
      <c r="UNU341" s="1182"/>
      <c r="UNV341" s="1177"/>
      <c r="UNW341" s="1182"/>
      <c r="UNX341" s="1182"/>
      <c r="UNY341" s="1182"/>
      <c r="UNZ341" s="1182"/>
      <c r="UOA341" s="1182"/>
      <c r="UOB341" s="1182"/>
      <c r="UOC341" s="1182"/>
      <c r="UOD341" s="1182"/>
      <c r="UOE341" s="1182"/>
      <c r="UOF341" s="1182"/>
      <c r="UOG341" s="1182"/>
      <c r="UOH341" s="1182"/>
      <c r="UOI341" s="1182"/>
      <c r="UOJ341" s="1182"/>
      <c r="UOK341" s="1177"/>
      <c r="UOL341" s="1182"/>
      <c r="UOM341" s="1182"/>
      <c r="UON341" s="1182"/>
      <c r="UOO341" s="1182"/>
      <c r="UOP341" s="1182"/>
      <c r="UOQ341" s="1182"/>
      <c r="UOR341" s="1182"/>
      <c r="UOS341" s="1182"/>
      <c r="UOT341" s="1182"/>
      <c r="UOU341" s="1182"/>
      <c r="UOV341" s="1182"/>
      <c r="UOW341" s="1182"/>
      <c r="UOX341" s="1182"/>
      <c r="UOY341" s="1182"/>
      <c r="UOZ341" s="1177"/>
      <c r="UPA341" s="1182"/>
      <c r="UPB341" s="1182"/>
      <c r="UPC341" s="1182"/>
      <c r="UPD341" s="1182"/>
      <c r="UPE341" s="1182"/>
      <c r="UPF341" s="1182"/>
      <c r="UPG341" s="1182"/>
      <c r="UPH341" s="1182"/>
      <c r="UPI341" s="1182"/>
      <c r="UPJ341" s="1182"/>
      <c r="UPK341" s="1182"/>
      <c r="UPL341" s="1182"/>
      <c r="UPM341" s="1182"/>
      <c r="UPN341" s="1182"/>
      <c r="UPO341" s="1177"/>
      <c r="UPP341" s="1182"/>
      <c r="UPQ341" s="1182"/>
      <c r="UPR341" s="1182"/>
      <c r="UPS341" s="1182"/>
      <c r="UPT341" s="1182"/>
      <c r="UPU341" s="1182"/>
      <c r="UPV341" s="1182"/>
      <c r="UPW341" s="1182"/>
      <c r="UPX341" s="1182"/>
      <c r="UPY341" s="1182"/>
      <c r="UPZ341" s="1182"/>
      <c r="UQA341" s="1182"/>
      <c r="UQB341" s="1182"/>
      <c r="UQC341" s="1182"/>
      <c r="UQD341" s="1177"/>
      <c r="UQE341" s="1182"/>
      <c r="UQF341" s="1182"/>
      <c r="UQG341" s="1182"/>
      <c r="UQH341" s="1182"/>
      <c r="UQI341" s="1182"/>
      <c r="UQJ341" s="1182"/>
      <c r="UQK341" s="1182"/>
      <c r="UQL341" s="1182"/>
      <c r="UQM341" s="1182"/>
      <c r="UQN341" s="1182"/>
      <c r="UQO341" s="1182"/>
      <c r="UQP341" s="1182"/>
      <c r="UQQ341" s="1182"/>
      <c r="UQR341" s="1182"/>
      <c r="UQS341" s="1177"/>
      <c r="UQT341" s="1182"/>
      <c r="UQU341" s="1182"/>
      <c r="UQV341" s="1182"/>
      <c r="UQW341" s="1182"/>
      <c r="UQX341" s="1182"/>
      <c r="UQY341" s="1182"/>
      <c r="UQZ341" s="1182"/>
      <c r="URA341" s="1182"/>
      <c r="URB341" s="1182"/>
      <c r="URC341" s="1182"/>
      <c r="URD341" s="1182"/>
      <c r="URE341" s="1182"/>
      <c r="URF341" s="1182"/>
      <c r="URG341" s="1182"/>
      <c r="URH341" s="1177"/>
      <c r="URI341" s="1182"/>
      <c r="URJ341" s="1182"/>
      <c r="URK341" s="1182"/>
      <c r="URL341" s="1182"/>
      <c r="URM341" s="1182"/>
      <c r="URN341" s="1182"/>
      <c r="URO341" s="1182"/>
      <c r="URP341" s="1182"/>
      <c r="URQ341" s="1182"/>
      <c r="URR341" s="1182"/>
      <c r="URS341" s="1182"/>
      <c r="URT341" s="1182"/>
      <c r="URU341" s="1182"/>
      <c r="URV341" s="1182"/>
      <c r="URW341" s="1177"/>
      <c r="URX341" s="1182"/>
      <c r="URY341" s="1182"/>
      <c r="URZ341" s="1182"/>
      <c r="USA341" s="1182"/>
      <c r="USB341" s="1182"/>
      <c r="USC341" s="1182"/>
      <c r="USD341" s="1182"/>
      <c r="USE341" s="1182"/>
      <c r="USF341" s="1182"/>
      <c r="USG341" s="1182"/>
      <c r="USH341" s="1182"/>
      <c r="USI341" s="1182"/>
      <c r="USJ341" s="1182"/>
      <c r="USK341" s="1182"/>
      <c r="USL341" s="1177"/>
      <c r="USM341" s="1182"/>
      <c r="USN341" s="1182"/>
      <c r="USO341" s="1182"/>
      <c r="USP341" s="1182"/>
      <c r="USQ341" s="1182"/>
      <c r="USR341" s="1182"/>
      <c r="USS341" s="1182"/>
      <c r="UST341" s="1182"/>
      <c r="USU341" s="1182"/>
      <c r="USV341" s="1182"/>
      <c r="USW341" s="1182"/>
      <c r="USX341" s="1182"/>
      <c r="USY341" s="1182"/>
      <c r="USZ341" s="1182"/>
      <c r="UTA341" s="1177"/>
      <c r="UTB341" s="1182"/>
      <c r="UTC341" s="1182"/>
      <c r="UTD341" s="1182"/>
      <c r="UTE341" s="1182"/>
      <c r="UTF341" s="1182"/>
      <c r="UTG341" s="1182"/>
      <c r="UTH341" s="1182"/>
      <c r="UTI341" s="1182"/>
      <c r="UTJ341" s="1182"/>
      <c r="UTK341" s="1182"/>
      <c r="UTL341" s="1182"/>
      <c r="UTM341" s="1182"/>
      <c r="UTN341" s="1182"/>
      <c r="UTO341" s="1182"/>
      <c r="UTP341" s="1177"/>
      <c r="UTQ341" s="1182"/>
      <c r="UTR341" s="1182"/>
      <c r="UTS341" s="1182"/>
      <c r="UTT341" s="1182"/>
      <c r="UTU341" s="1182"/>
      <c r="UTV341" s="1182"/>
      <c r="UTW341" s="1182"/>
      <c r="UTX341" s="1182"/>
      <c r="UTY341" s="1182"/>
      <c r="UTZ341" s="1182"/>
      <c r="UUA341" s="1182"/>
      <c r="UUB341" s="1182"/>
      <c r="UUC341" s="1182"/>
      <c r="UUD341" s="1182"/>
      <c r="UUE341" s="1177"/>
      <c r="UUF341" s="1182"/>
      <c r="UUG341" s="1182"/>
      <c r="UUH341" s="1182"/>
      <c r="UUI341" s="1182"/>
      <c r="UUJ341" s="1182"/>
      <c r="UUK341" s="1182"/>
      <c r="UUL341" s="1182"/>
      <c r="UUM341" s="1182"/>
      <c r="UUN341" s="1182"/>
      <c r="UUO341" s="1182"/>
      <c r="UUP341" s="1182"/>
      <c r="UUQ341" s="1182"/>
      <c r="UUR341" s="1182"/>
      <c r="UUS341" s="1182"/>
      <c r="UUT341" s="1177"/>
      <c r="UUU341" s="1182"/>
      <c r="UUV341" s="1182"/>
      <c r="UUW341" s="1182"/>
      <c r="UUX341" s="1182"/>
      <c r="UUY341" s="1182"/>
      <c r="UUZ341" s="1182"/>
      <c r="UVA341" s="1182"/>
      <c r="UVB341" s="1182"/>
      <c r="UVC341" s="1182"/>
      <c r="UVD341" s="1182"/>
      <c r="UVE341" s="1182"/>
      <c r="UVF341" s="1182"/>
      <c r="UVG341" s="1182"/>
      <c r="UVH341" s="1182"/>
      <c r="UVI341" s="1177"/>
      <c r="UVJ341" s="1182"/>
      <c r="UVK341" s="1182"/>
      <c r="UVL341" s="1182"/>
      <c r="UVM341" s="1182"/>
      <c r="UVN341" s="1182"/>
      <c r="UVO341" s="1182"/>
      <c r="UVP341" s="1182"/>
      <c r="UVQ341" s="1182"/>
      <c r="UVR341" s="1182"/>
      <c r="UVS341" s="1182"/>
      <c r="UVT341" s="1182"/>
      <c r="UVU341" s="1182"/>
      <c r="UVV341" s="1182"/>
      <c r="UVW341" s="1182"/>
      <c r="UVX341" s="1177"/>
      <c r="UVY341" s="1182"/>
      <c r="UVZ341" s="1182"/>
      <c r="UWA341" s="1182"/>
      <c r="UWB341" s="1182"/>
      <c r="UWC341" s="1182"/>
      <c r="UWD341" s="1182"/>
      <c r="UWE341" s="1182"/>
      <c r="UWF341" s="1182"/>
      <c r="UWG341" s="1182"/>
      <c r="UWH341" s="1182"/>
      <c r="UWI341" s="1182"/>
      <c r="UWJ341" s="1182"/>
      <c r="UWK341" s="1182"/>
      <c r="UWL341" s="1182"/>
      <c r="UWM341" s="1177"/>
      <c r="UWN341" s="1182"/>
      <c r="UWO341" s="1182"/>
      <c r="UWP341" s="1182"/>
      <c r="UWQ341" s="1182"/>
      <c r="UWR341" s="1182"/>
      <c r="UWS341" s="1182"/>
      <c r="UWT341" s="1182"/>
      <c r="UWU341" s="1182"/>
      <c r="UWV341" s="1182"/>
      <c r="UWW341" s="1182"/>
      <c r="UWX341" s="1182"/>
      <c r="UWY341" s="1182"/>
      <c r="UWZ341" s="1182"/>
      <c r="UXA341" s="1182"/>
      <c r="UXB341" s="1177"/>
      <c r="UXC341" s="1182"/>
      <c r="UXD341" s="1182"/>
      <c r="UXE341" s="1182"/>
      <c r="UXF341" s="1182"/>
      <c r="UXG341" s="1182"/>
      <c r="UXH341" s="1182"/>
      <c r="UXI341" s="1182"/>
      <c r="UXJ341" s="1182"/>
      <c r="UXK341" s="1182"/>
      <c r="UXL341" s="1182"/>
      <c r="UXM341" s="1182"/>
      <c r="UXN341" s="1182"/>
      <c r="UXO341" s="1182"/>
      <c r="UXP341" s="1182"/>
      <c r="UXQ341" s="1177"/>
      <c r="UXR341" s="1182"/>
      <c r="UXS341" s="1182"/>
      <c r="UXT341" s="1182"/>
      <c r="UXU341" s="1182"/>
      <c r="UXV341" s="1182"/>
      <c r="UXW341" s="1182"/>
      <c r="UXX341" s="1182"/>
      <c r="UXY341" s="1182"/>
      <c r="UXZ341" s="1182"/>
      <c r="UYA341" s="1182"/>
      <c r="UYB341" s="1182"/>
      <c r="UYC341" s="1182"/>
      <c r="UYD341" s="1182"/>
      <c r="UYE341" s="1182"/>
      <c r="UYF341" s="1177"/>
      <c r="UYG341" s="1182"/>
      <c r="UYH341" s="1182"/>
      <c r="UYI341" s="1182"/>
      <c r="UYJ341" s="1182"/>
      <c r="UYK341" s="1182"/>
      <c r="UYL341" s="1182"/>
      <c r="UYM341" s="1182"/>
      <c r="UYN341" s="1182"/>
      <c r="UYO341" s="1182"/>
      <c r="UYP341" s="1182"/>
      <c r="UYQ341" s="1182"/>
      <c r="UYR341" s="1182"/>
      <c r="UYS341" s="1182"/>
      <c r="UYT341" s="1182"/>
      <c r="UYU341" s="1177"/>
      <c r="UYV341" s="1182"/>
      <c r="UYW341" s="1182"/>
      <c r="UYX341" s="1182"/>
      <c r="UYY341" s="1182"/>
      <c r="UYZ341" s="1182"/>
      <c r="UZA341" s="1182"/>
      <c r="UZB341" s="1182"/>
      <c r="UZC341" s="1182"/>
      <c r="UZD341" s="1182"/>
      <c r="UZE341" s="1182"/>
      <c r="UZF341" s="1182"/>
      <c r="UZG341" s="1182"/>
      <c r="UZH341" s="1182"/>
      <c r="UZI341" s="1182"/>
      <c r="UZJ341" s="1177"/>
      <c r="UZK341" s="1182"/>
      <c r="UZL341" s="1182"/>
      <c r="UZM341" s="1182"/>
      <c r="UZN341" s="1182"/>
      <c r="UZO341" s="1182"/>
      <c r="UZP341" s="1182"/>
      <c r="UZQ341" s="1182"/>
      <c r="UZR341" s="1182"/>
      <c r="UZS341" s="1182"/>
      <c r="UZT341" s="1182"/>
      <c r="UZU341" s="1182"/>
      <c r="UZV341" s="1182"/>
      <c r="UZW341" s="1182"/>
      <c r="UZX341" s="1182"/>
      <c r="UZY341" s="1177"/>
      <c r="UZZ341" s="1182"/>
      <c r="VAA341" s="1182"/>
      <c r="VAB341" s="1182"/>
      <c r="VAC341" s="1182"/>
      <c r="VAD341" s="1182"/>
      <c r="VAE341" s="1182"/>
      <c r="VAF341" s="1182"/>
      <c r="VAG341" s="1182"/>
      <c r="VAH341" s="1182"/>
      <c r="VAI341" s="1182"/>
      <c r="VAJ341" s="1182"/>
      <c r="VAK341" s="1182"/>
      <c r="VAL341" s="1182"/>
      <c r="VAM341" s="1182"/>
      <c r="VAN341" s="1177"/>
      <c r="VAO341" s="1182"/>
      <c r="VAP341" s="1182"/>
      <c r="VAQ341" s="1182"/>
      <c r="VAR341" s="1182"/>
      <c r="VAS341" s="1182"/>
      <c r="VAT341" s="1182"/>
      <c r="VAU341" s="1182"/>
      <c r="VAV341" s="1182"/>
      <c r="VAW341" s="1182"/>
      <c r="VAX341" s="1182"/>
      <c r="VAY341" s="1182"/>
      <c r="VAZ341" s="1182"/>
      <c r="VBA341" s="1182"/>
      <c r="VBB341" s="1182"/>
      <c r="VBC341" s="1177"/>
      <c r="VBD341" s="1182"/>
      <c r="VBE341" s="1182"/>
      <c r="VBF341" s="1182"/>
      <c r="VBG341" s="1182"/>
      <c r="VBH341" s="1182"/>
      <c r="VBI341" s="1182"/>
      <c r="VBJ341" s="1182"/>
      <c r="VBK341" s="1182"/>
      <c r="VBL341" s="1182"/>
      <c r="VBM341" s="1182"/>
      <c r="VBN341" s="1182"/>
      <c r="VBO341" s="1182"/>
      <c r="VBP341" s="1182"/>
      <c r="VBQ341" s="1182"/>
      <c r="VBR341" s="1177"/>
      <c r="VBS341" s="1182"/>
      <c r="VBT341" s="1182"/>
      <c r="VBU341" s="1182"/>
      <c r="VBV341" s="1182"/>
      <c r="VBW341" s="1182"/>
      <c r="VBX341" s="1182"/>
      <c r="VBY341" s="1182"/>
      <c r="VBZ341" s="1182"/>
      <c r="VCA341" s="1182"/>
      <c r="VCB341" s="1182"/>
      <c r="VCC341" s="1182"/>
      <c r="VCD341" s="1182"/>
      <c r="VCE341" s="1182"/>
      <c r="VCF341" s="1182"/>
      <c r="VCG341" s="1177"/>
      <c r="VCH341" s="1182"/>
      <c r="VCI341" s="1182"/>
      <c r="VCJ341" s="1182"/>
      <c r="VCK341" s="1182"/>
      <c r="VCL341" s="1182"/>
      <c r="VCM341" s="1182"/>
      <c r="VCN341" s="1182"/>
      <c r="VCO341" s="1182"/>
      <c r="VCP341" s="1182"/>
      <c r="VCQ341" s="1182"/>
      <c r="VCR341" s="1182"/>
      <c r="VCS341" s="1182"/>
      <c r="VCT341" s="1182"/>
      <c r="VCU341" s="1182"/>
      <c r="VCV341" s="1177"/>
      <c r="VCW341" s="1182"/>
      <c r="VCX341" s="1182"/>
      <c r="VCY341" s="1182"/>
      <c r="VCZ341" s="1182"/>
      <c r="VDA341" s="1182"/>
      <c r="VDB341" s="1182"/>
      <c r="VDC341" s="1182"/>
      <c r="VDD341" s="1182"/>
      <c r="VDE341" s="1182"/>
      <c r="VDF341" s="1182"/>
      <c r="VDG341" s="1182"/>
      <c r="VDH341" s="1182"/>
      <c r="VDI341" s="1182"/>
      <c r="VDJ341" s="1182"/>
      <c r="VDK341" s="1177"/>
      <c r="VDL341" s="1182"/>
      <c r="VDM341" s="1182"/>
      <c r="VDN341" s="1182"/>
      <c r="VDO341" s="1182"/>
      <c r="VDP341" s="1182"/>
      <c r="VDQ341" s="1182"/>
      <c r="VDR341" s="1182"/>
      <c r="VDS341" s="1182"/>
      <c r="VDT341" s="1182"/>
      <c r="VDU341" s="1182"/>
      <c r="VDV341" s="1182"/>
      <c r="VDW341" s="1182"/>
      <c r="VDX341" s="1182"/>
      <c r="VDY341" s="1182"/>
      <c r="VDZ341" s="1177"/>
      <c r="VEA341" s="1182"/>
      <c r="VEB341" s="1182"/>
      <c r="VEC341" s="1182"/>
      <c r="VED341" s="1182"/>
      <c r="VEE341" s="1182"/>
      <c r="VEF341" s="1182"/>
      <c r="VEG341" s="1182"/>
      <c r="VEH341" s="1182"/>
      <c r="VEI341" s="1182"/>
      <c r="VEJ341" s="1182"/>
      <c r="VEK341" s="1182"/>
      <c r="VEL341" s="1182"/>
      <c r="VEM341" s="1182"/>
      <c r="VEN341" s="1182"/>
      <c r="VEO341" s="1177"/>
      <c r="VEP341" s="1182"/>
      <c r="VEQ341" s="1182"/>
      <c r="VER341" s="1182"/>
      <c r="VES341" s="1182"/>
      <c r="VET341" s="1182"/>
      <c r="VEU341" s="1182"/>
      <c r="VEV341" s="1182"/>
      <c r="VEW341" s="1182"/>
      <c r="VEX341" s="1182"/>
      <c r="VEY341" s="1182"/>
      <c r="VEZ341" s="1182"/>
      <c r="VFA341" s="1182"/>
      <c r="VFB341" s="1182"/>
      <c r="VFC341" s="1182"/>
      <c r="VFD341" s="1177"/>
      <c r="VFE341" s="1182"/>
      <c r="VFF341" s="1182"/>
      <c r="VFG341" s="1182"/>
      <c r="VFH341" s="1182"/>
      <c r="VFI341" s="1182"/>
      <c r="VFJ341" s="1182"/>
      <c r="VFK341" s="1182"/>
      <c r="VFL341" s="1182"/>
      <c r="VFM341" s="1182"/>
      <c r="VFN341" s="1182"/>
      <c r="VFO341" s="1182"/>
      <c r="VFP341" s="1182"/>
      <c r="VFQ341" s="1182"/>
      <c r="VFR341" s="1182"/>
      <c r="VFS341" s="1177"/>
      <c r="VFT341" s="1182"/>
      <c r="VFU341" s="1182"/>
      <c r="VFV341" s="1182"/>
      <c r="VFW341" s="1182"/>
      <c r="VFX341" s="1182"/>
      <c r="VFY341" s="1182"/>
      <c r="VFZ341" s="1182"/>
      <c r="VGA341" s="1182"/>
      <c r="VGB341" s="1182"/>
      <c r="VGC341" s="1182"/>
      <c r="VGD341" s="1182"/>
      <c r="VGE341" s="1182"/>
      <c r="VGF341" s="1182"/>
      <c r="VGG341" s="1182"/>
      <c r="VGH341" s="1177"/>
      <c r="VGI341" s="1182"/>
      <c r="VGJ341" s="1182"/>
      <c r="VGK341" s="1182"/>
      <c r="VGL341" s="1182"/>
      <c r="VGM341" s="1182"/>
      <c r="VGN341" s="1182"/>
      <c r="VGO341" s="1182"/>
      <c r="VGP341" s="1182"/>
      <c r="VGQ341" s="1182"/>
      <c r="VGR341" s="1182"/>
      <c r="VGS341" s="1182"/>
      <c r="VGT341" s="1182"/>
      <c r="VGU341" s="1182"/>
      <c r="VGV341" s="1182"/>
      <c r="VGW341" s="1177"/>
      <c r="VGX341" s="1182"/>
      <c r="VGY341" s="1182"/>
      <c r="VGZ341" s="1182"/>
      <c r="VHA341" s="1182"/>
      <c r="VHB341" s="1182"/>
      <c r="VHC341" s="1182"/>
      <c r="VHD341" s="1182"/>
      <c r="VHE341" s="1182"/>
      <c r="VHF341" s="1182"/>
      <c r="VHG341" s="1182"/>
      <c r="VHH341" s="1182"/>
      <c r="VHI341" s="1182"/>
      <c r="VHJ341" s="1182"/>
      <c r="VHK341" s="1182"/>
      <c r="VHL341" s="1177"/>
      <c r="VHM341" s="1182"/>
      <c r="VHN341" s="1182"/>
      <c r="VHO341" s="1182"/>
      <c r="VHP341" s="1182"/>
      <c r="VHQ341" s="1182"/>
      <c r="VHR341" s="1182"/>
      <c r="VHS341" s="1182"/>
      <c r="VHT341" s="1182"/>
      <c r="VHU341" s="1182"/>
      <c r="VHV341" s="1182"/>
      <c r="VHW341" s="1182"/>
      <c r="VHX341" s="1182"/>
      <c r="VHY341" s="1182"/>
      <c r="VHZ341" s="1182"/>
      <c r="VIA341" s="1177"/>
      <c r="VIB341" s="1182"/>
      <c r="VIC341" s="1182"/>
      <c r="VID341" s="1182"/>
      <c r="VIE341" s="1182"/>
      <c r="VIF341" s="1182"/>
      <c r="VIG341" s="1182"/>
      <c r="VIH341" s="1182"/>
      <c r="VII341" s="1182"/>
      <c r="VIJ341" s="1182"/>
      <c r="VIK341" s="1182"/>
      <c r="VIL341" s="1182"/>
      <c r="VIM341" s="1182"/>
      <c r="VIN341" s="1182"/>
      <c r="VIO341" s="1182"/>
      <c r="VIP341" s="1177"/>
      <c r="VIQ341" s="1182"/>
      <c r="VIR341" s="1182"/>
      <c r="VIS341" s="1182"/>
      <c r="VIT341" s="1182"/>
      <c r="VIU341" s="1182"/>
      <c r="VIV341" s="1182"/>
      <c r="VIW341" s="1182"/>
      <c r="VIX341" s="1182"/>
      <c r="VIY341" s="1182"/>
      <c r="VIZ341" s="1182"/>
      <c r="VJA341" s="1182"/>
      <c r="VJB341" s="1182"/>
      <c r="VJC341" s="1182"/>
      <c r="VJD341" s="1182"/>
      <c r="VJE341" s="1177"/>
      <c r="VJF341" s="1182"/>
      <c r="VJG341" s="1182"/>
      <c r="VJH341" s="1182"/>
      <c r="VJI341" s="1182"/>
      <c r="VJJ341" s="1182"/>
      <c r="VJK341" s="1182"/>
      <c r="VJL341" s="1182"/>
      <c r="VJM341" s="1182"/>
      <c r="VJN341" s="1182"/>
      <c r="VJO341" s="1182"/>
      <c r="VJP341" s="1182"/>
      <c r="VJQ341" s="1182"/>
      <c r="VJR341" s="1182"/>
      <c r="VJS341" s="1182"/>
      <c r="VJT341" s="1177"/>
      <c r="VJU341" s="1182"/>
      <c r="VJV341" s="1182"/>
      <c r="VJW341" s="1182"/>
      <c r="VJX341" s="1182"/>
      <c r="VJY341" s="1182"/>
      <c r="VJZ341" s="1182"/>
      <c r="VKA341" s="1182"/>
      <c r="VKB341" s="1182"/>
      <c r="VKC341" s="1182"/>
      <c r="VKD341" s="1182"/>
      <c r="VKE341" s="1182"/>
      <c r="VKF341" s="1182"/>
      <c r="VKG341" s="1182"/>
      <c r="VKH341" s="1182"/>
      <c r="VKI341" s="1177"/>
      <c r="VKJ341" s="1182"/>
      <c r="VKK341" s="1182"/>
      <c r="VKL341" s="1182"/>
      <c r="VKM341" s="1182"/>
      <c r="VKN341" s="1182"/>
      <c r="VKO341" s="1182"/>
      <c r="VKP341" s="1182"/>
      <c r="VKQ341" s="1182"/>
      <c r="VKR341" s="1182"/>
      <c r="VKS341" s="1182"/>
      <c r="VKT341" s="1182"/>
      <c r="VKU341" s="1182"/>
      <c r="VKV341" s="1182"/>
      <c r="VKW341" s="1182"/>
      <c r="VKX341" s="1177"/>
      <c r="VKY341" s="1182"/>
      <c r="VKZ341" s="1182"/>
      <c r="VLA341" s="1182"/>
      <c r="VLB341" s="1182"/>
      <c r="VLC341" s="1182"/>
      <c r="VLD341" s="1182"/>
      <c r="VLE341" s="1182"/>
      <c r="VLF341" s="1182"/>
      <c r="VLG341" s="1182"/>
      <c r="VLH341" s="1182"/>
      <c r="VLI341" s="1182"/>
      <c r="VLJ341" s="1182"/>
      <c r="VLK341" s="1182"/>
      <c r="VLL341" s="1182"/>
      <c r="VLM341" s="1177"/>
      <c r="VLN341" s="1182"/>
      <c r="VLO341" s="1182"/>
      <c r="VLP341" s="1182"/>
      <c r="VLQ341" s="1182"/>
      <c r="VLR341" s="1182"/>
      <c r="VLS341" s="1182"/>
      <c r="VLT341" s="1182"/>
      <c r="VLU341" s="1182"/>
      <c r="VLV341" s="1182"/>
      <c r="VLW341" s="1182"/>
      <c r="VLX341" s="1182"/>
      <c r="VLY341" s="1182"/>
      <c r="VLZ341" s="1182"/>
      <c r="VMA341" s="1182"/>
      <c r="VMB341" s="1177"/>
      <c r="VMC341" s="1182"/>
      <c r="VMD341" s="1182"/>
      <c r="VME341" s="1182"/>
      <c r="VMF341" s="1182"/>
      <c r="VMG341" s="1182"/>
      <c r="VMH341" s="1182"/>
      <c r="VMI341" s="1182"/>
      <c r="VMJ341" s="1182"/>
      <c r="VMK341" s="1182"/>
      <c r="VML341" s="1182"/>
      <c r="VMM341" s="1182"/>
      <c r="VMN341" s="1182"/>
      <c r="VMO341" s="1182"/>
      <c r="VMP341" s="1182"/>
      <c r="VMQ341" s="1177"/>
      <c r="VMR341" s="1182"/>
      <c r="VMS341" s="1182"/>
      <c r="VMT341" s="1182"/>
      <c r="VMU341" s="1182"/>
      <c r="VMV341" s="1182"/>
      <c r="VMW341" s="1182"/>
      <c r="VMX341" s="1182"/>
      <c r="VMY341" s="1182"/>
      <c r="VMZ341" s="1182"/>
      <c r="VNA341" s="1182"/>
      <c r="VNB341" s="1182"/>
      <c r="VNC341" s="1182"/>
      <c r="VND341" s="1182"/>
      <c r="VNE341" s="1182"/>
      <c r="VNF341" s="1177"/>
      <c r="VNG341" s="1182"/>
      <c r="VNH341" s="1182"/>
      <c r="VNI341" s="1182"/>
      <c r="VNJ341" s="1182"/>
      <c r="VNK341" s="1182"/>
      <c r="VNL341" s="1182"/>
      <c r="VNM341" s="1182"/>
      <c r="VNN341" s="1182"/>
      <c r="VNO341" s="1182"/>
      <c r="VNP341" s="1182"/>
      <c r="VNQ341" s="1182"/>
      <c r="VNR341" s="1182"/>
      <c r="VNS341" s="1182"/>
      <c r="VNT341" s="1182"/>
      <c r="VNU341" s="1177"/>
      <c r="VNV341" s="1182"/>
      <c r="VNW341" s="1182"/>
      <c r="VNX341" s="1182"/>
      <c r="VNY341" s="1182"/>
      <c r="VNZ341" s="1182"/>
      <c r="VOA341" s="1182"/>
      <c r="VOB341" s="1182"/>
      <c r="VOC341" s="1182"/>
      <c r="VOD341" s="1182"/>
      <c r="VOE341" s="1182"/>
      <c r="VOF341" s="1182"/>
      <c r="VOG341" s="1182"/>
      <c r="VOH341" s="1182"/>
      <c r="VOI341" s="1182"/>
      <c r="VOJ341" s="1177"/>
      <c r="VOK341" s="1182"/>
      <c r="VOL341" s="1182"/>
      <c r="VOM341" s="1182"/>
      <c r="VON341" s="1182"/>
      <c r="VOO341" s="1182"/>
      <c r="VOP341" s="1182"/>
      <c r="VOQ341" s="1182"/>
      <c r="VOR341" s="1182"/>
      <c r="VOS341" s="1182"/>
      <c r="VOT341" s="1182"/>
      <c r="VOU341" s="1182"/>
      <c r="VOV341" s="1182"/>
      <c r="VOW341" s="1182"/>
      <c r="VOX341" s="1182"/>
      <c r="VOY341" s="1177"/>
      <c r="VOZ341" s="1182"/>
      <c r="VPA341" s="1182"/>
      <c r="VPB341" s="1182"/>
      <c r="VPC341" s="1182"/>
      <c r="VPD341" s="1182"/>
      <c r="VPE341" s="1182"/>
      <c r="VPF341" s="1182"/>
      <c r="VPG341" s="1182"/>
      <c r="VPH341" s="1182"/>
      <c r="VPI341" s="1182"/>
      <c r="VPJ341" s="1182"/>
      <c r="VPK341" s="1182"/>
      <c r="VPL341" s="1182"/>
      <c r="VPM341" s="1182"/>
      <c r="VPN341" s="1177"/>
      <c r="VPO341" s="1182"/>
      <c r="VPP341" s="1182"/>
      <c r="VPQ341" s="1182"/>
      <c r="VPR341" s="1182"/>
      <c r="VPS341" s="1182"/>
      <c r="VPT341" s="1182"/>
      <c r="VPU341" s="1182"/>
      <c r="VPV341" s="1182"/>
      <c r="VPW341" s="1182"/>
      <c r="VPX341" s="1182"/>
      <c r="VPY341" s="1182"/>
      <c r="VPZ341" s="1182"/>
      <c r="VQA341" s="1182"/>
      <c r="VQB341" s="1182"/>
      <c r="VQC341" s="1177"/>
      <c r="VQD341" s="1182"/>
      <c r="VQE341" s="1182"/>
      <c r="VQF341" s="1182"/>
      <c r="VQG341" s="1182"/>
      <c r="VQH341" s="1182"/>
      <c r="VQI341" s="1182"/>
      <c r="VQJ341" s="1182"/>
      <c r="VQK341" s="1182"/>
      <c r="VQL341" s="1182"/>
      <c r="VQM341" s="1182"/>
      <c r="VQN341" s="1182"/>
      <c r="VQO341" s="1182"/>
      <c r="VQP341" s="1182"/>
      <c r="VQQ341" s="1182"/>
      <c r="VQR341" s="1177"/>
      <c r="VQS341" s="1182"/>
      <c r="VQT341" s="1182"/>
      <c r="VQU341" s="1182"/>
      <c r="VQV341" s="1182"/>
      <c r="VQW341" s="1182"/>
      <c r="VQX341" s="1182"/>
      <c r="VQY341" s="1182"/>
      <c r="VQZ341" s="1182"/>
      <c r="VRA341" s="1182"/>
      <c r="VRB341" s="1182"/>
      <c r="VRC341" s="1182"/>
      <c r="VRD341" s="1182"/>
      <c r="VRE341" s="1182"/>
      <c r="VRF341" s="1182"/>
      <c r="VRG341" s="1177"/>
      <c r="VRH341" s="1182"/>
      <c r="VRI341" s="1182"/>
      <c r="VRJ341" s="1182"/>
      <c r="VRK341" s="1182"/>
      <c r="VRL341" s="1182"/>
      <c r="VRM341" s="1182"/>
      <c r="VRN341" s="1182"/>
      <c r="VRO341" s="1182"/>
      <c r="VRP341" s="1182"/>
      <c r="VRQ341" s="1182"/>
      <c r="VRR341" s="1182"/>
      <c r="VRS341" s="1182"/>
      <c r="VRT341" s="1182"/>
      <c r="VRU341" s="1182"/>
      <c r="VRV341" s="1177"/>
      <c r="VRW341" s="1182"/>
      <c r="VRX341" s="1182"/>
      <c r="VRY341" s="1182"/>
      <c r="VRZ341" s="1182"/>
      <c r="VSA341" s="1182"/>
      <c r="VSB341" s="1182"/>
      <c r="VSC341" s="1182"/>
      <c r="VSD341" s="1182"/>
      <c r="VSE341" s="1182"/>
      <c r="VSF341" s="1182"/>
      <c r="VSG341" s="1182"/>
      <c r="VSH341" s="1182"/>
      <c r="VSI341" s="1182"/>
      <c r="VSJ341" s="1182"/>
      <c r="VSK341" s="1177"/>
      <c r="VSL341" s="1182"/>
      <c r="VSM341" s="1182"/>
      <c r="VSN341" s="1182"/>
      <c r="VSO341" s="1182"/>
      <c r="VSP341" s="1182"/>
      <c r="VSQ341" s="1182"/>
      <c r="VSR341" s="1182"/>
      <c r="VSS341" s="1182"/>
      <c r="VST341" s="1182"/>
      <c r="VSU341" s="1182"/>
      <c r="VSV341" s="1182"/>
      <c r="VSW341" s="1182"/>
      <c r="VSX341" s="1182"/>
      <c r="VSY341" s="1182"/>
      <c r="VSZ341" s="1177"/>
      <c r="VTA341" s="1182"/>
      <c r="VTB341" s="1182"/>
      <c r="VTC341" s="1182"/>
      <c r="VTD341" s="1182"/>
      <c r="VTE341" s="1182"/>
      <c r="VTF341" s="1182"/>
      <c r="VTG341" s="1182"/>
      <c r="VTH341" s="1182"/>
      <c r="VTI341" s="1182"/>
      <c r="VTJ341" s="1182"/>
      <c r="VTK341" s="1182"/>
      <c r="VTL341" s="1182"/>
      <c r="VTM341" s="1182"/>
      <c r="VTN341" s="1182"/>
      <c r="VTO341" s="1177"/>
      <c r="VTP341" s="1182"/>
      <c r="VTQ341" s="1182"/>
      <c r="VTR341" s="1182"/>
      <c r="VTS341" s="1182"/>
      <c r="VTT341" s="1182"/>
      <c r="VTU341" s="1182"/>
      <c r="VTV341" s="1182"/>
      <c r="VTW341" s="1182"/>
      <c r="VTX341" s="1182"/>
      <c r="VTY341" s="1182"/>
      <c r="VTZ341" s="1182"/>
      <c r="VUA341" s="1182"/>
      <c r="VUB341" s="1182"/>
      <c r="VUC341" s="1182"/>
      <c r="VUD341" s="1177"/>
      <c r="VUE341" s="1182"/>
      <c r="VUF341" s="1182"/>
      <c r="VUG341" s="1182"/>
      <c r="VUH341" s="1182"/>
      <c r="VUI341" s="1182"/>
      <c r="VUJ341" s="1182"/>
      <c r="VUK341" s="1182"/>
      <c r="VUL341" s="1182"/>
      <c r="VUM341" s="1182"/>
      <c r="VUN341" s="1182"/>
      <c r="VUO341" s="1182"/>
      <c r="VUP341" s="1182"/>
      <c r="VUQ341" s="1182"/>
      <c r="VUR341" s="1182"/>
      <c r="VUS341" s="1177"/>
      <c r="VUT341" s="1182"/>
      <c r="VUU341" s="1182"/>
      <c r="VUV341" s="1182"/>
      <c r="VUW341" s="1182"/>
      <c r="VUX341" s="1182"/>
      <c r="VUY341" s="1182"/>
      <c r="VUZ341" s="1182"/>
      <c r="VVA341" s="1182"/>
      <c r="VVB341" s="1182"/>
      <c r="VVC341" s="1182"/>
      <c r="VVD341" s="1182"/>
      <c r="VVE341" s="1182"/>
      <c r="VVF341" s="1182"/>
      <c r="VVG341" s="1182"/>
      <c r="VVH341" s="1177"/>
      <c r="VVI341" s="1182"/>
      <c r="VVJ341" s="1182"/>
      <c r="VVK341" s="1182"/>
      <c r="VVL341" s="1182"/>
      <c r="VVM341" s="1182"/>
      <c r="VVN341" s="1182"/>
      <c r="VVO341" s="1182"/>
      <c r="VVP341" s="1182"/>
      <c r="VVQ341" s="1182"/>
      <c r="VVR341" s="1182"/>
      <c r="VVS341" s="1182"/>
      <c r="VVT341" s="1182"/>
      <c r="VVU341" s="1182"/>
      <c r="VVV341" s="1182"/>
      <c r="VVW341" s="1177"/>
      <c r="VVX341" s="1182"/>
      <c r="VVY341" s="1182"/>
      <c r="VVZ341" s="1182"/>
      <c r="VWA341" s="1182"/>
      <c r="VWB341" s="1182"/>
      <c r="VWC341" s="1182"/>
      <c r="VWD341" s="1182"/>
      <c r="VWE341" s="1182"/>
      <c r="VWF341" s="1182"/>
      <c r="VWG341" s="1182"/>
      <c r="VWH341" s="1182"/>
      <c r="VWI341" s="1182"/>
      <c r="VWJ341" s="1182"/>
      <c r="VWK341" s="1182"/>
      <c r="VWL341" s="1177"/>
      <c r="VWM341" s="1182"/>
      <c r="VWN341" s="1182"/>
      <c r="VWO341" s="1182"/>
      <c r="VWP341" s="1182"/>
      <c r="VWQ341" s="1182"/>
      <c r="VWR341" s="1182"/>
      <c r="VWS341" s="1182"/>
      <c r="VWT341" s="1182"/>
      <c r="VWU341" s="1182"/>
      <c r="VWV341" s="1182"/>
      <c r="VWW341" s="1182"/>
      <c r="VWX341" s="1182"/>
      <c r="VWY341" s="1182"/>
      <c r="VWZ341" s="1182"/>
      <c r="VXA341" s="1177"/>
      <c r="VXB341" s="1182"/>
      <c r="VXC341" s="1182"/>
      <c r="VXD341" s="1182"/>
      <c r="VXE341" s="1182"/>
      <c r="VXF341" s="1182"/>
      <c r="VXG341" s="1182"/>
      <c r="VXH341" s="1182"/>
      <c r="VXI341" s="1182"/>
      <c r="VXJ341" s="1182"/>
      <c r="VXK341" s="1182"/>
      <c r="VXL341" s="1182"/>
      <c r="VXM341" s="1182"/>
      <c r="VXN341" s="1182"/>
      <c r="VXO341" s="1182"/>
      <c r="VXP341" s="1177"/>
      <c r="VXQ341" s="1182"/>
      <c r="VXR341" s="1182"/>
      <c r="VXS341" s="1182"/>
      <c r="VXT341" s="1182"/>
      <c r="VXU341" s="1182"/>
      <c r="VXV341" s="1182"/>
      <c r="VXW341" s="1182"/>
      <c r="VXX341" s="1182"/>
      <c r="VXY341" s="1182"/>
      <c r="VXZ341" s="1182"/>
      <c r="VYA341" s="1182"/>
      <c r="VYB341" s="1182"/>
      <c r="VYC341" s="1182"/>
      <c r="VYD341" s="1182"/>
      <c r="VYE341" s="1177"/>
      <c r="VYF341" s="1182"/>
      <c r="VYG341" s="1182"/>
      <c r="VYH341" s="1182"/>
      <c r="VYI341" s="1182"/>
      <c r="VYJ341" s="1182"/>
      <c r="VYK341" s="1182"/>
      <c r="VYL341" s="1182"/>
      <c r="VYM341" s="1182"/>
      <c r="VYN341" s="1182"/>
      <c r="VYO341" s="1182"/>
      <c r="VYP341" s="1182"/>
      <c r="VYQ341" s="1182"/>
      <c r="VYR341" s="1182"/>
      <c r="VYS341" s="1182"/>
      <c r="VYT341" s="1177"/>
      <c r="VYU341" s="1182"/>
      <c r="VYV341" s="1182"/>
      <c r="VYW341" s="1182"/>
      <c r="VYX341" s="1182"/>
      <c r="VYY341" s="1182"/>
      <c r="VYZ341" s="1182"/>
      <c r="VZA341" s="1182"/>
      <c r="VZB341" s="1182"/>
      <c r="VZC341" s="1182"/>
      <c r="VZD341" s="1182"/>
      <c r="VZE341" s="1182"/>
      <c r="VZF341" s="1182"/>
      <c r="VZG341" s="1182"/>
      <c r="VZH341" s="1182"/>
      <c r="VZI341" s="1177"/>
      <c r="VZJ341" s="1182"/>
      <c r="VZK341" s="1182"/>
      <c r="VZL341" s="1182"/>
      <c r="VZM341" s="1182"/>
      <c r="VZN341" s="1182"/>
      <c r="VZO341" s="1182"/>
      <c r="VZP341" s="1182"/>
      <c r="VZQ341" s="1182"/>
      <c r="VZR341" s="1182"/>
      <c r="VZS341" s="1182"/>
      <c r="VZT341" s="1182"/>
      <c r="VZU341" s="1182"/>
      <c r="VZV341" s="1182"/>
      <c r="VZW341" s="1182"/>
      <c r="VZX341" s="1177"/>
      <c r="VZY341" s="1182"/>
      <c r="VZZ341" s="1182"/>
      <c r="WAA341" s="1182"/>
      <c r="WAB341" s="1182"/>
      <c r="WAC341" s="1182"/>
      <c r="WAD341" s="1182"/>
      <c r="WAE341" s="1182"/>
      <c r="WAF341" s="1182"/>
      <c r="WAG341" s="1182"/>
      <c r="WAH341" s="1182"/>
      <c r="WAI341" s="1182"/>
      <c r="WAJ341" s="1182"/>
      <c r="WAK341" s="1182"/>
      <c r="WAL341" s="1182"/>
      <c r="WAM341" s="1177"/>
      <c r="WAN341" s="1182"/>
      <c r="WAO341" s="1182"/>
      <c r="WAP341" s="1182"/>
      <c r="WAQ341" s="1182"/>
      <c r="WAR341" s="1182"/>
      <c r="WAS341" s="1182"/>
      <c r="WAT341" s="1182"/>
      <c r="WAU341" s="1182"/>
      <c r="WAV341" s="1182"/>
      <c r="WAW341" s="1182"/>
      <c r="WAX341" s="1182"/>
      <c r="WAY341" s="1182"/>
      <c r="WAZ341" s="1182"/>
      <c r="WBA341" s="1182"/>
      <c r="WBB341" s="1177"/>
      <c r="WBC341" s="1182"/>
      <c r="WBD341" s="1182"/>
      <c r="WBE341" s="1182"/>
      <c r="WBF341" s="1182"/>
      <c r="WBG341" s="1182"/>
      <c r="WBH341" s="1182"/>
      <c r="WBI341" s="1182"/>
      <c r="WBJ341" s="1182"/>
      <c r="WBK341" s="1182"/>
      <c r="WBL341" s="1182"/>
      <c r="WBM341" s="1182"/>
      <c r="WBN341" s="1182"/>
      <c r="WBO341" s="1182"/>
      <c r="WBP341" s="1182"/>
      <c r="WBQ341" s="1177"/>
      <c r="WBR341" s="1182"/>
      <c r="WBS341" s="1182"/>
      <c r="WBT341" s="1182"/>
      <c r="WBU341" s="1182"/>
      <c r="WBV341" s="1182"/>
      <c r="WBW341" s="1182"/>
      <c r="WBX341" s="1182"/>
      <c r="WBY341" s="1182"/>
      <c r="WBZ341" s="1182"/>
      <c r="WCA341" s="1182"/>
      <c r="WCB341" s="1182"/>
      <c r="WCC341" s="1182"/>
      <c r="WCD341" s="1182"/>
      <c r="WCE341" s="1182"/>
      <c r="WCF341" s="1177"/>
      <c r="WCG341" s="1182"/>
      <c r="WCH341" s="1182"/>
      <c r="WCI341" s="1182"/>
      <c r="WCJ341" s="1182"/>
      <c r="WCK341" s="1182"/>
      <c r="WCL341" s="1182"/>
      <c r="WCM341" s="1182"/>
      <c r="WCN341" s="1182"/>
      <c r="WCO341" s="1182"/>
      <c r="WCP341" s="1182"/>
      <c r="WCQ341" s="1182"/>
      <c r="WCR341" s="1182"/>
      <c r="WCS341" s="1182"/>
      <c r="WCT341" s="1182"/>
      <c r="WCU341" s="1177"/>
      <c r="WCV341" s="1182"/>
      <c r="WCW341" s="1182"/>
      <c r="WCX341" s="1182"/>
      <c r="WCY341" s="1182"/>
      <c r="WCZ341" s="1182"/>
      <c r="WDA341" s="1182"/>
      <c r="WDB341" s="1182"/>
      <c r="WDC341" s="1182"/>
      <c r="WDD341" s="1182"/>
      <c r="WDE341" s="1182"/>
      <c r="WDF341" s="1182"/>
      <c r="WDG341" s="1182"/>
      <c r="WDH341" s="1182"/>
      <c r="WDI341" s="1182"/>
      <c r="WDJ341" s="1177"/>
      <c r="WDK341" s="1182"/>
      <c r="WDL341" s="1182"/>
      <c r="WDM341" s="1182"/>
      <c r="WDN341" s="1182"/>
      <c r="WDO341" s="1182"/>
      <c r="WDP341" s="1182"/>
      <c r="WDQ341" s="1182"/>
      <c r="WDR341" s="1182"/>
      <c r="WDS341" s="1182"/>
      <c r="WDT341" s="1182"/>
      <c r="WDU341" s="1182"/>
      <c r="WDV341" s="1182"/>
      <c r="WDW341" s="1182"/>
      <c r="WDX341" s="1182"/>
      <c r="WDY341" s="1177"/>
      <c r="WDZ341" s="1182"/>
      <c r="WEA341" s="1182"/>
      <c r="WEB341" s="1182"/>
      <c r="WEC341" s="1182"/>
      <c r="WED341" s="1182"/>
      <c r="WEE341" s="1182"/>
      <c r="WEF341" s="1182"/>
      <c r="WEG341" s="1182"/>
      <c r="WEH341" s="1182"/>
      <c r="WEI341" s="1182"/>
      <c r="WEJ341" s="1182"/>
      <c r="WEK341" s="1182"/>
      <c r="WEL341" s="1182"/>
      <c r="WEM341" s="1182"/>
      <c r="WEN341" s="1177"/>
      <c r="WEO341" s="1182"/>
      <c r="WEP341" s="1182"/>
      <c r="WEQ341" s="1182"/>
      <c r="WER341" s="1182"/>
      <c r="WES341" s="1182"/>
      <c r="WET341" s="1182"/>
      <c r="WEU341" s="1182"/>
      <c r="WEV341" s="1182"/>
      <c r="WEW341" s="1182"/>
      <c r="WEX341" s="1182"/>
      <c r="WEY341" s="1182"/>
      <c r="WEZ341" s="1182"/>
      <c r="WFA341" s="1182"/>
      <c r="WFB341" s="1182"/>
      <c r="WFC341" s="1177"/>
      <c r="WFD341" s="1182"/>
      <c r="WFE341" s="1182"/>
      <c r="WFF341" s="1182"/>
      <c r="WFG341" s="1182"/>
      <c r="WFH341" s="1182"/>
      <c r="WFI341" s="1182"/>
      <c r="WFJ341" s="1182"/>
      <c r="WFK341" s="1182"/>
      <c r="WFL341" s="1182"/>
      <c r="WFM341" s="1182"/>
      <c r="WFN341" s="1182"/>
      <c r="WFO341" s="1182"/>
      <c r="WFP341" s="1182"/>
      <c r="WFQ341" s="1182"/>
      <c r="WFR341" s="1177"/>
      <c r="WFS341" s="1182"/>
      <c r="WFT341" s="1182"/>
      <c r="WFU341" s="1182"/>
      <c r="WFV341" s="1182"/>
      <c r="WFW341" s="1182"/>
      <c r="WFX341" s="1182"/>
      <c r="WFY341" s="1182"/>
      <c r="WFZ341" s="1182"/>
      <c r="WGA341" s="1182"/>
      <c r="WGB341" s="1182"/>
      <c r="WGC341" s="1182"/>
      <c r="WGD341" s="1182"/>
      <c r="WGE341" s="1182"/>
      <c r="WGF341" s="1182"/>
      <c r="WGG341" s="1177"/>
      <c r="WGH341" s="1182"/>
      <c r="WGI341" s="1182"/>
      <c r="WGJ341" s="1182"/>
      <c r="WGK341" s="1182"/>
      <c r="WGL341" s="1182"/>
      <c r="WGM341" s="1182"/>
      <c r="WGN341" s="1182"/>
      <c r="WGO341" s="1182"/>
      <c r="WGP341" s="1182"/>
      <c r="WGQ341" s="1182"/>
      <c r="WGR341" s="1182"/>
      <c r="WGS341" s="1182"/>
      <c r="WGT341" s="1182"/>
      <c r="WGU341" s="1182"/>
      <c r="WGV341" s="1177"/>
      <c r="WGW341" s="1182"/>
      <c r="WGX341" s="1182"/>
      <c r="WGY341" s="1182"/>
      <c r="WGZ341" s="1182"/>
      <c r="WHA341" s="1182"/>
      <c r="WHB341" s="1182"/>
      <c r="WHC341" s="1182"/>
      <c r="WHD341" s="1182"/>
      <c r="WHE341" s="1182"/>
      <c r="WHF341" s="1182"/>
      <c r="WHG341" s="1182"/>
      <c r="WHH341" s="1182"/>
      <c r="WHI341" s="1182"/>
      <c r="WHJ341" s="1182"/>
      <c r="WHK341" s="1177"/>
      <c r="WHL341" s="1182"/>
      <c r="WHM341" s="1182"/>
      <c r="WHN341" s="1182"/>
      <c r="WHO341" s="1182"/>
      <c r="WHP341" s="1182"/>
      <c r="WHQ341" s="1182"/>
      <c r="WHR341" s="1182"/>
      <c r="WHS341" s="1182"/>
      <c r="WHT341" s="1182"/>
      <c r="WHU341" s="1182"/>
      <c r="WHV341" s="1182"/>
      <c r="WHW341" s="1182"/>
      <c r="WHX341" s="1182"/>
      <c r="WHY341" s="1182"/>
      <c r="WHZ341" s="1177"/>
      <c r="WIA341" s="1182"/>
      <c r="WIB341" s="1182"/>
      <c r="WIC341" s="1182"/>
      <c r="WID341" s="1182"/>
      <c r="WIE341" s="1182"/>
      <c r="WIF341" s="1182"/>
      <c r="WIG341" s="1182"/>
      <c r="WIH341" s="1182"/>
      <c r="WII341" s="1182"/>
      <c r="WIJ341" s="1182"/>
      <c r="WIK341" s="1182"/>
      <c r="WIL341" s="1182"/>
      <c r="WIM341" s="1182"/>
      <c r="WIN341" s="1182"/>
      <c r="WIO341" s="1177"/>
      <c r="WIP341" s="1182"/>
      <c r="WIQ341" s="1182"/>
      <c r="WIR341" s="1182"/>
      <c r="WIS341" s="1182"/>
      <c r="WIT341" s="1182"/>
      <c r="WIU341" s="1182"/>
      <c r="WIV341" s="1182"/>
      <c r="WIW341" s="1182"/>
      <c r="WIX341" s="1182"/>
      <c r="WIY341" s="1182"/>
      <c r="WIZ341" s="1182"/>
      <c r="WJA341" s="1182"/>
      <c r="WJB341" s="1182"/>
      <c r="WJC341" s="1182"/>
      <c r="WJD341" s="1177"/>
      <c r="WJE341" s="1182"/>
      <c r="WJF341" s="1182"/>
      <c r="WJG341" s="1182"/>
      <c r="WJH341" s="1182"/>
      <c r="WJI341" s="1182"/>
      <c r="WJJ341" s="1182"/>
      <c r="WJK341" s="1182"/>
      <c r="WJL341" s="1182"/>
      <c r="WJM341" s="1182"/>
      <c r="WJN341" s="1182"/>
      <c r="WJO341" s="1182"/>
      <c r="WJP341" s="1182"/>
      <c r="WJQ341" s="1182"/>
      <c r="WJR341" s="1182"/>
      <c r="WJS341" s="1177"/>
      <c r="WJT341" s="1182"/>
      <c r="WJU341" s="1182"/>
      <c r="WJV341" s="1182"/>
      <c r="WJW341" s="1182"/>
      <c r="WJX341" s="1182"/>
      <c r="WJY341" s="1182"/>
      <c r="WJZ341" s="1182"/>
      <c r="WKA341" s="1182"/>
      <c r="WKB341" s="1182"/>
      <c r="WKC341" s="1182"/>
      <c r="WKD341" s="1182"/>
      <c r="WKE341" s="1182"/>
      <c r="WKF341" s="1182"/>
      <c r="WKG341" s="1182"/>
      <c r="WKH341" s="1177"/>
      <c r="WKI341" s="1182"/>
      <c r="WKJ341" s="1182"/>
      <c r="WKK341" s="1182"/>
      <c r="WKL341" s="1182"/>
      <c r="WKM341" s="1182"/>
      <c r="WKN341" s="1182"/>
      <c r="WKO341" s="1182"/>
      <c r="WKP341" s="1182"/>
      <c r="WKQ341" s="1182"/>
      <c r="WKR341" s="1182"/>
      <c r="WKS341" s="1182"/>
      <c r="WKT341" s="1182"/>
      <c r="WKU341" s="1182"/>
      <c r="WKV341" s="1182"/>
      <c r="WKW341" s="1177"/>
      <c r="WKX341" s="1182"/>
      <c r="WKY341" s="1182"/>
      <c r="WKZ341" s="1182"/>
      <c r="WLA341" s="1182"/>
      <c r="WLB341" s="1182"/>
      <c r="WLC341" s="1182"/>
      <c r="WLD341" s="1182"/>
      <c r="WLE341" s="1182"/>
      <c r="WLF341" s="1182"/>
      <c r="WLG341" s="1182"/>
      <c r="WLH341" s="1182"/>
      <c r="WLI341" s="1182"/>
      <c r="WLJ341" s="1182"/>
      <c r="WLK341" s="1182"/>
      <c r="WLL341" s="1177"/>
      <c r="WLM341" s="1182"/>
      <c r="WLN341" s="1182"/>
      <c r="WLO341" s="1182"/>
      <c r="WLP341" s="1182"/>
      <c r="WLQ341" s="1182"/>
      <c r="WLR341" s="1182"/>
      <c r="WLS341" s="1182"/>
      <c r="WLT341" s="1182"/>
      <c r="WLU341" s="1182"/>
      <c r="WLV341" s="1182"/>
      <c r="WLW341" s="1182"/>
      <c r="WLX341" s="1182"/>
      <c r="WLY341" s="1182"/>
      <c r="WLZ341" s="1182"/>
      <c r="WMA341" s="1177"/>
      <c r="WMB341" s="1182"/>
      <c r="WMC341" s="1182"/>
      <c r="WMD341" s="1182"/>
      <c r="WME341" s="1182"/>
      <c r="WMF341" s="1182"/>
      <c r="WMG341" s="1182"/>
      <c r="WMH341" s="1182"/>
      <c r="WMI341" s="1182"/>
      <c r="WMJ341" s="1182"/>
      <c r="WMK341" s="1182"/>
      <c r="WML341" s="1182"/>
      <c r="WMM341" s="1182"/>
      <c r="WMN341" s="1182"/>
      <c r="WMO341" s="1182"/>
      <c r="WMP341" s="1177"/>
      <c r="WMQ341" s="1182"/>
      <c r="WMR341" s="1182"/>
      <c r="WMS341" s="1182"/>
      <c r="WMT341" s="1182"/>
      <c r="WMU341" s="1182"/>
      <c r="WMV341" s="1182"/>
      <c r="WMW341" s="1182"/>
      <c r="WMX341" s="1182"/>
      <c r="WMY341" s="1182"/>
      <c r="WMZ341" s="1182"/>
      <c r="WNA341" s="1182"/>
      <c r="WNB341" s="1182"/>
      <c r="WNC341" s="1182"/>
      <c r="WND341" s="1182"/>
      <c r="WNE341" s="1177"/>
      <c r="WNF341" s="1182"/>
      <c r="WNG341" s="1182"/>
      <c r="WNH341" s="1182"/>
      <c r="WNI341" s="1182"/>
      <c r="WNJ341" s="1182"/>
      <c r="WNK341" s="1182"/>
      <c r="WNL341" s="1182"/>
      <c r="WNM341" s="1182"/>
      <c r="WNN341" s="1182"/>
      <c r="WNO341" s="1182"/>
      <c r="WNP341" s="1182"/>
      <c r="WNQ341" s="1182"/>
      <c r="WNR341" s="1182"/>
      <c r="WNS341" s="1182"/>
      <c r="WNT341" s="1177"/>
      <c r="WNU341" s="1182"/>
      <c r="WNV341" s="1182"/>
      <c r="WNW341" s="1182"/>
      <c r="WNX341" s="1182"/>
      <c r="WNY341" s="1182"/>
      <c r="WNZ341" s="1182"/>
      <c r="WOA341" s="1182"/>
      <c r="WOB341" s="1182"/>
      <c r="WOC341" s="1182"/>
      <c r="WOD341" s="1182"/>
      <c r="WOE341" s="1182"/>
      <c r="WOF341" s="1182"/>
      <c r="WOG341" s="1182"/>
      <c r="WOH341" s="1182"/>
      <c r="WOI341" s="1177"/>
      <c r="WOJ341" s="1182"/>
      <c r="WOK341" s="1182"/>
      <c r="WOL341" s="1182"/>
      <c r="WOM341" s="1182"/>
      <c r="WON341" s="1182"/>
      <c r="WOO341" s="1182"/>
      <c r="WOP341" s="1182"/>
      <c r="WOQ341" s="1182"/>
      <c r="WOR341" s="1182"/>
      <c r="WOS341" s="1182"/>
      <c r="WOT341" s="1182"/>
      <c r="WOU341" s="1182"/>
      <c r="WOV341" s="1182"/>
      <c r="WOW341" s="1182"/>
      <c r="WOX341" s="1177"/>
      <c r="WOY341" s="1182"/>
      <c r="WOZ341" s="1182"/>
      <c r="WPA341" s="1182"/>
      <c r="WPB341" s="1182"/>
      <c r="WPC341" s="1182"/>
      <c r="WPD341" s="1182"/>
      <c r="WPE341" s="1182"/>
      <c r="WPF341" s="1182"/>
      <c r="WPG341" s="1182"/>
      <c r="WPH341" s="1182"/>
      <c r="WPI341" s="1182"/>
      <c r="WPJ341" s="1182"/>
      <c r="WPK341" s="1182"/>
      <c r="WPL341" s="1182"/>
      <c r="WPM341" s="1177"/>
      <c r="WPN341" s="1182"/>
      <c r="WPO341" s="1182"/>
      <c r="WPP341" s="1182"/>
      <c r="WPQ341" s="1182"/>
      <c r="WPR341" s="1182"/>
      <c r="WPS341" s="1182"/>
      <c r="WPT341" s="1182"/>
      <c r="WPU341" s="1182"/>
      <c r="WPV341" s="1182"/>
      <c r="WPW341" s="1182"/>
      <c r="WPX341" s="1182"/>
      <c r="WPY341" s="1182"/>
      <c r="WPZ341" s="1182"/>
      <c r="WQA341" s="1182"/>
      <c r="WQB341" s="1177"/>
      <c r="WQC341" s="1182"/>
      <c r="WQD341" s="1182"/>
      <c r="WQE341" s="1182"/>
      <c r="WQF341" s="1182"/>
      <c r="WQG341" s="1182"/>
      <c r="WQH341" s="1182"/>
      <c r="WQI341" s="1182"/>
      <c r="WQJ341" s="1182"/>
      <c r="WQK341" s="1182"/>
      <c r="WQL341" s="1182"/>
      <c r="WQM341" s="1182"/>
      <c r="WQN341" s="1182"/>
      <c r="WQO341" s="1182"/>
      <c r="WQP341" s="1182"/>
      <c r="WQQ341" s="1177"/>
      <c r="WQR341" s="1182"/>
      <c r="WQS341" s="1182"/>
      <c r="WQT341" s="1182"/>
      <c r="WQU341" s="1182"/>
      <c r="WQV341" s="1182"/>
      <c r="WQW341" s="1182"/>
      <c r="WQX341" s="1182"/>
      <c r="WQY341" s="1182"/>
      <c r="WQZ341" s="1182"/>
      <c r="WRA341" s="1182"/>
      <c r="WRB341" s="1182"/>
      <c r="WRC341" s="1182"/>
      <c r="WRD341" s="1182"/>
      <c r="WRE341" s="1182"/>
      <c r="WRF341" s="1177"/>
      <c r="WRG341" s="1182"/>
      <c r="WRH341" s="1182"/>
      <c r="WRI341" s="1182"/>
      <c r="WRJ341" s="1182"/>
      <c r="WRK341" s="1182"/>
      <c r="WRL341" s="1182"/>
      <c r="WRM341" s="1182"/>
      <c r="WRN341" s="1182"/>
      <c r="WRO341" s="1182"/>
      <c r="WRP341" s="1182"/>
      <c r="WRQ341" s="1182"/>
      <c r="WRR341" s="1182"/>
      <c r="WRS341" s="1182"/>
      <c r="WRT341" s="1182"/>
      <c r="WRU341" s="1177"/>
      <c r="WRV341" s="1182"/>
      <c r="WRW341" s="1182"/>
      <c r="WRX341" s="1182"/>
      <c r="WRY341" s="1182"/>
      <c r="WRZ341" s="1182"/>
      <c r="WSA341" s="1182"/>
      <c r="WSB341" s="1182"/>
      <c r="WSC341" s="1182"/>
      <c r="WSD341" s="1182"/>
      <c r="WSE341" s="1182"/>
      <c r="WSF341" s="1182"/>
      <c r="WSG341" s="1182"/>
      <c r="WSH341" s="1182"/>
      <c r="WSI341" s="1182"/>
      <c r="WSJ341" s="1177"/>
      <c r="WSK341" s="1182"/>
      <c r="WSL341" s="1182"/>
      <c r="WSM341" s="1182"/>
      <c r="WSN341" s="1182"/>
      <c r="WSO341" s="1182"/>
      <c r="WSP341" s="1182"/>
      <c r="WSQ341" s="1182"/>
      <c r="WSR341" s="1182"/>
      <c r="WSS341" s="1182"/>
      <c r="WST341" s="1182"/>
      <c r="WSU341" s="1182"/>
      <c r="WSV341" s="1182"/>
      <c r="WSW341" s="1182"/>
      <c r="WSX341" s="1182"/>
      <c r="WSY341" s="1177"/>
      <c r="WSZ341" s="1182"/>
      <c r="WTA341" s="1182"/>
      <c r="WTB341" s="1182"/>
      <c r="WTC341" s="1182"/>
      <c r="WTD341" s="1182"/>
      <c r="WTE341" s="1182"/>
      <c r="WTF341" s="1182"/>
      <c r="WTG341" s="1182"/>
      <c r="WTH341" s="1182"/>
      <c r="WTI341" s="1182"/>
      <c r="WTJ341" s="1182"/>
      <c r="WTK341" s="1182"/>
      <c r="WTL341" s="1182"/>
      <c r="WTM341" s="1182"/>
      <c r="WTN341" s="1177"/>
      <c r="WTO341" s="1182"/>
      <c r="WTP341" s="1182"/>
      <c r="WTQ341" s="1182"/>
      <c r="WTR341" s="1182"/>
      <c r="WTS341" s="1182"/>
      <c r="WTT341" s="1182"/>
      <c r="WTU341" s="1182"/>
      <c r="WTV341" s="1182"/>
      <c r="WTW341" s="1182"/>
      <c r="WTX341" s="1182"/>
      <c r="WTY341" s="1182"/>
      <c r="WTZ341" s="1182"/>
      <c r="WUA341" s="1182"/>
      <c r="WUB341" s="1182"/>
      <c r="WUC341" s="1177"/>
      <c r="WUD341" s="1182"/>
      <c r="WUE341" s="1182"/>
      <c r="WUF341" s="1182"/>
      <c r="WUG341" s="1182"/>
      <c r="WUH341" s="1182"/>
      <c r="WUI341" s="1182"/>
      <c r="WUJ341" s="1182"/>
      <c r="WUK341" s="1182"/>
      <c r="WUL341" s="1182"/>
      <c r="WUM341" s="1182"/>
      <c r="WUN341" s="1182"/>
      <c r="WUO341" s="1182"/>
      <c r="WUP341" s="1182"/>
      <c r="WUQ341" s="1182"/>
      <c r="WUR341" s="1177"/>
      <c r="WUS341" s="1182"/>
      <c r="WUT341" s="1182"/>
      <c r="WUU341" s="1182"/>
      <c r="WUV341" s="1182"/>
      <c r="WUW341" s="1182"/>
      <c r="WUX341" s="1182"/>
      <c r="WUY341" s="1182"/>
      <c r="WUZ341" s="1182"/>
      <c r="WVA341" s="1182"/>
      <c r="WVB341" s="1182"/>
      <c r="WVC341" s="1182"/>
      <c r="WVD341" s="1182"/>
      <c r="WVE341" s="1182"/>
      <c r="WVF341" s="1182"/>
      <c r="WVG341" s="1177"/>
      <c r="WVH341" s="1182"/>
      <c r="WVI341" s="1182"/>
      <c r="WVJ341" s="1182"/>
      <c r="WVK341" s="1182"/>
      <c r="WVL341" s="1182"/>
      <c r="WVM341" s="1182"/>
      <c r="WVN341" s="1182"/>
      <c r="WVO341" s="1182"/>
      <c r="WVP341" s="1182"/>
      <c r="WVQ341" s="1182"/>
      <c r="WVR341" s="1182"/>
      <c r="WVS341" s="1182"/>
      <c r="WVT341" s="1182"/>
      <c r="WVU341" s="1182"/>
      <c r="WVV341" s="1177"/>
      <c r="WVW341" s="1182"/>
      <c r="WVX341" s="1182"/>
      <c r="WVY341" s="1182"/>
      <c r="WVZ341" s="1182"/>
      <c r="WWA341" s="1182"/>
      <c r="WWB341" s="1182"/>
      <c r="WWC341" s="1182"/>
      <c r="WWD341" s="1182"/>
      <c r="WWE341" s="1182"/>
      <c r="WWF341" s="1182"/>
      <c r="WWG341" s="1182"/>
      <c r="WWH341" s="1182"/>
      <c r="WWI341" s="1182"/>
      <c r="WWJ341" s="1182"/>
      <c r="WWK341" s="1177"/>
      <c r="WWL341" s="1182"/>
      <c r="WWM341" s="1182"/>
      <c r="WWN341" s="1182"/>
      <c r="WWO341" s="1182"/>
      <c r="WWP341" s="1182"/>
      <c r="WWQ341" s="1182"/>
      <c r="WWR341" s="1182"/>
      <c r="WWS341" s="1182"/>
      <c r="WWT341" s="1182"/>
      <c r="WWU341" s="1182"/>
      <c r="WWV341" s="1182"/>
      <c r="WWW341" s="1182"/>
      <c r="WWX341" s="1182"/>
      <c r="WWY341" s="1182"/>
      <c r="WWZ341" s="1177"/>
      <c r="WXA341" s="1182"/>
      <c r="WXB341" s="1182"/>
      <c r="WXC341" s="1182"/>
      <c r="WXD341" s="1182"/>
      <c r="WXE341" s="1182"/>
      <c r="WXF341" s="1182"/>
      <c r="WXG341" s="1182"/>
      <c r="WXH341" s="1182"/>
      <c r="WXI341" s="1182"/>
      <c r="WXJ341" s="1182"/>
      <c r="WXK341" s="1182"/>
      <c r="WXL341" s="1182"/>
      <c r="WXM341" s="1182"/>
      <c r="WXN341" s="1182"/>
      <c r="WXO341" s="1177"/>
      <c r="WXP341" s="1182"/>
      <c r="WXQ341" s="1182"/>
      <c r="WXR341" s="1182"/>
      <c r="WXS341" s="1182"/>
      <c r="WXT341" s="1182"/>
      <c r="WXU341" s="1182"/>
      <c r="WXV341" s="1182"/>
      <c r="WXW341" s="1182"/>
      <c r="WXX341" s="1182"/>
      <c r="WXY341" s="1182"/>
      <c r="WXZ341" s="1182"/>
      <c r="WYA341" s="1182"/>
      <c r="WYB341" s="1182"/>
      <c r="WYC341" s="1182"/>
      <c r="WYD341" s="1177"/>
      <c r="WYE341" s="1182"/>
      <c r="WYF341" s="1182"/>
      <c r="WYG341" s="1182"/>
      <c r="WYH341" s="1182"/>
      <c r="WYI341" s="1182"/>
      <c r="WYJ341" s="1182"/>
      <c r="WYK341" s="1182"/>
      <c r="WYL341" s="1182"/>
      <c r="WYM341" s="1182"/>
      <c r="WYN341" s="1182"/>
      <c r="WYO341" s="1182"/>
      <c r="WYP341" s="1182"/>
      <c r="WYQ341" s="1182"/>
      <c r="WYR341" s="1182"/>
      <c r="WYS341" s="1177"/>
      <c r="WYT341" s="1182"/>
      <c r="WYU341" s="1182"/>
      <c r="WYV341" s="1182"/>
      <c r="WYW341" s="1182"/>
      <c r="WYX341" s="1182"/>
      <c r="WYY341" s="1182"/>
      <c r="WYZ341" s="1182"/>
      <c r="WZA341" s="1182"/>
      <c r="WZB341" s="1182"/>
      <c r="WZC341" s="1182"/>
      <c r="WZD341" s="1182"/>
      <c r="WZE341" s="1182"/>
      <c r="WZF341" s="1182"/>
      <c r="WZG341" s="1182"/>
      <c r="WZH341" s="1177"/>
      <c r="WZI341" s="1182"/>
      <c r="WZJ341" s="1182"/>
      <c r="WZK341" s="1182"/>
      <c r="WZL341" s="1182"/>
      <c r="WZM341" s="1182"/>
      <c r="WZN341" s="1182"/>
      <c r="WZO341" s="1182"/>
      <c r="WZP341" s="1182"/>
      <c r="WZQ341" s="1182"/>
      <c r="WZR341" s="1182"/>
      <c r="WZS341" s="1182"/>
      <c r="WZT341" s="1182"/>
      <c r="WZU341" s="1182"/>
      <c r="WZV341" s="1182"/>
      <c r="WZW341" s="1177"/>
      <c r="WZX341" s="1182"/>
      <c r="WZY341" s="1182"/>
      <c r="WZZ341" s="1182"/>
      <c r="XAA341" s="1182"/>
      <c r="XAB341" s="1182"/>
      <c r="XAC341" s="1182"/>
      <c r="XAD341" s="1182"/>
      <c r="XAE341" s="1182"/>
      <c r="XAF341" s="1182"/>
      <c r="XAG341" s="1182"/>
      <c r="XAH341" s="1182"/>
      <c r="XAI341" s="1182"/>
      <c r="XAJ341" s="1182"/>
      <c r="XAK341" s="1182"/>
      <c r="XAL341" s="1177"/>
      <c r="XAM341" s="1182"/>
      <c r="XAN341" s="1182"/>
      <c r="XAO341" s="1182"/>
      <c r="XAP341" s="1182"/>
      <c r="XAQ341" s="1182"/>
      <c r="XAR341" s="1182"/>
      <c r="XAS341" s="1182"/>
      <c r="XAT341" s="1182"/>
      <c r="XAU341" s="1182"/>
      <c r="XAV341" s="1182"/>
      <c r="XAW341" s="1182"/>
      <c r="XAX341" s="1182"/>
      <c r="XAY341" s="1182"/>
      <c r="XAZ341" s="1182"/>
      <c r="XBA341" s="1177"/>
      <c r="XBB341" s="1182"/>
      <c r="XBC341" s="1182"/>
      <c r="XBD341" s="1182"/>
      <c r="XBE341" s="1182"/>
      <c r="XBF341" s="1182"/>
      <c r="XBG341" s="1182"/>
      <c r="XBH341" s="1182"/>
      <c r="XBI341" s="1182"/>
      <c r="XBJ341" s="1182"/>
      <c r="XBK341" s="1182"/>
      <c r="XBL341" s="1182"/>
      <c r="XBM341" s="1182"/>
      <c r="XBN341" s="1182"/>
      <c r="XBO341" s="1182"/>
      <c r="XBP341" s="1177"/>
      <c r="XBQ341" s="1182"/>
      <c r="XBR341" s="1182"/>
      <c r="XBS341" s="1182"/>
      <c r="XBT341" s="1182"/>
      <c r="XBU341" s="1182"/>
      <c r="XBV341" s="1182"/>
      <c r="XBW341" s="1182"/>
      <c r="XBX341" s="1182"/>
      <c r="XBY341" s="1182"/>
      <c r="XBZ341" s="1182"/>
      <c r="XCA341" s="1182"/>
      <c r="XCB341" s="1182"/>
      <c r="XCC341" s="1182"/>
      <c r="XCD341" s="1182"/>
      <c r="XCE341" s="1177"/>
      <c r="XCF341" s="1182"/>
      <c r="XCG341" s="1182"/>
      <c r="XCH341" s="1182"/>
      <c r="XCI341" s="1182"/>
      <c r="XCJ341" s="1182"/>
      <c r="XCK341" s="1182"/>
      <c r="XCL341" s="1182"/>
      <c r="XCM341" s="1182"/>
      <c r="XCN341" s="1182"/>
      <c r="XCO341" s="1182"/>
      <c r="XCP341" s="1182"/>
      <c r="XCQ341" s="1182"/>
      <c r="XCR341" s="1182"/>
      <c r="XCS341" s="1182"/>
      <c r="XCT341" s="1177"/>
      <c r="XCU341" s="1182"/>
      <c r="XCV341" s="1182"/>
      <c r="XCW341" s="1182"/>
      <c r="XCX341" s="1182"/>
      <c r="XCY341" s="1182"/>
      <c r="XCZ341" s="1182"/>
      <c r="XDA341" s="1182"/>
      <c r="XDB341" s="1182"/>
      <c r="XDC341" s="1182"/>
      <c r="XDD341" s="1182"/>
      <c r="XDE341" s="1182"/>
      <c r="XDF341" s="1182"/>
      <c r="XDG341" s="1182"/>
      <c r="XDH341" s="1182"/>
      <c r="XDI341" s="1177"/>
      <c r="XDJ341" s="1182"/>
      <c r="XDK341" s="1182"/>
      <c r="XDL341" s="1182"/>
      <c r="XDM341" s="1182"/>
      <c r="XDN341" s="1182"/>
      <c r="XDO341" s="1182"/>
      <c r="XDP341" s="1182"/>
      <c r="XDQ341" s="1182"/>
      <c r="XDR341" s="1182"/>
      <c r="XDS341" s="1182"/>
      <c r="XDT341" s="1182"/>
      <c r="XDU341" s="1182"/>
      <c r="XDV341" s="1182"/>
      <c r="XDW341" s="1182"/>
      <c r="XDX341" s="1177"/>
      <c r="XDY341" s="1182"/>
      <c r="XDZ341" s="1182"/>
      <c r="XEA341" s="1182"/>
      <c r="XEB341" s="1182"/>
      <c r="XEC341" s="1182"/>
      <c r="XED341" s="1182"/>
      <c r="XEE341" s="1182"/>
      <c r="XEF341" s="1182"/>
      <c r="XEG341" s="1182"/>
      <c r="XEH341" s="1182"/>
      <c r="XEI341" s="1182"/>
      <c r="XEJ341" s="1182"/>
      <c r="XEK341" s="1182"/>
      <c r="XEL341" s="1182"/>
      <c r="XEM341" s="1177"/>
      <c r="XEN341" s="1182"/>
      <c r="XEO341" s="1182"/>
      <c r="XEP341" s="1182"/>
      <c r="XEQ341" s="1182"/>
      <c r="XER341" s="1182"/>
      <c r="XES341" s="1182"/>
      <c r="XET341" s="1182"/>
      <c r="XEU341" s="1182"/>
      <c r="XEV341" s="1182"/>
      <c r="XEW341" s="1182"/>
      <c r="XEX341" s="1182"/>
      <c r="XEY341" s="1182"/>
      <c r="XEZ341" s="1182"/>
      <c r="XFA341" s="1182"/>
      <c r="XFB341" s="1177"/>
      <c r="XFC341" s="1182"/>
      <c r="XFD341" s="1182"/>
    </row>
    <row r="342" spans="1:16384">
      <c r="B342" s="11"/>
      <c r="C342" s="10"/>
      <c r="D342" s="10"/>
      <c r="E342" s="10"/>
      <c r="F342" s="10"/>
      <c r="G342" s="10"/>
      <c r="H342" s="10"/>
      <c r="I342" s="10"/>
      <c r="J342" s="10"/>
      <c r="K342" s="10"/>
      <c r="L342" s="10"/>
      <c r="M342" s="10"/>
      <c r="N342" s="10"/>
      <c r="O342" s="10"/>
    </row>
    <row r="343" spans="1:16384" ht="13.15">
      <c r="B343" s="74" t="s">
        <v>1682</v>
      </c>
      <c r="D343" s="11"/>
      <c r="E343" s="11"/>
      <c r="F343" s="11"/>
    </row>
    <row r="344" spans="1:16384">
      <c r="B344" s="11"/>
      <c r="D344" s="11"/>
      <c r="E344" s="11"/>
      <c r="F344" s="11"/>
    </row>
    <row r="345" spans="1:16384" s="5" customFormat="1" ht="13.15">
      <c r="A345" s="163"/>
      <c r="B345" s="8" t="str">
        <f t="shared" ref="B345:N345" si="249">B290</f>
        <v>Subject</v>
      </c>
      <c r="C345" s="8" t="str">
        <f t="shared" si="249"/>
        <v>2018/19</v>
      </c>
      <c r="D345" s="8" t="str">
        <f t="shared" si="249"/>
        <v>2019/20</v>
      </c>
      <c r="E345" s="8" t="str">
        <f t="shared" si="249"/>
        <v>2020/21</v>
      </c>
      <c r="F345" s="8" t="str">
        <f t="shared" si="249"/>
        <v>2021/22</v>
      </c>
      <c r="G345" s="8" t="str">
        <f t="shared" si="249"/>
        <v>2022/23</v>
      </c>
      <c r="H345" s="8" t="str">
        <f t="shared" si="249"/>
        <v>2023/24</v>
      </c>
      <c r="I345" s="8" t="str">
        <f t="shared" si="249"/>
        <v>2024/25</v>
      </c>
      <c r="J345" s="8" t="str">
        <f t="shared" si="249"/>
        <v>2025/26</v>
      </c>
      <c r="K345" s="8" t="str">
        <f t="shared" si="249"/>
        <v>2026/27</v>
      </c>
      <c r="L345" s="8" t="str">
        <f t="shared" si="249"/>
        <v>2027/28</v>
      </c>
      <c r="M345" s="8" t="str">
        <f t="shared" si="249"/>
        <v>2028/29</v>
      </c>
      <c r="N345" s="8" t="str">
        <f t="shared" si="249"/>
        <v>2029/30</v>
      </c>
    </row>
    <row r="346" spans="1:16384" s="5" customFormat="1" ht="13.15">
      <c r="A346" s="163"/>
      <c r="B346" s="8" t="str">
        <f t="shared" ref="B346:B365" si="250">B291</f>
        <v>Art &amp; Design</v>
      </c>
      <c r="C346" s="444">
        <f t="shared" ref="C346:N346" si="251">C208+C265+C320-C85-C111-C137</f>
        <v>-1226.2668700032955</v>
      </c>
      <c r="D346" s="444">
        <f t="shared" si="251"/>
        <v>-1626.5783671806967</v>
      </c>
      <c r="E346" s="444">
        <f t="shared" si="251"/>
        <v>-1734.6903274642355</v>
      </c>
      <c r="F346" s="444">
        <f t="shared" si="251"/>
        <v>-1782.0438377702994</v>
      </c>
      <c r="G346" s="444">
        <f t="shared" si="251"/>
        <v>-1847.8266707104485</v>
      </c>
      <c r="H346" s="444">
        <f t="shared" si="251"/>
        <v>-1881.3034296466249</v>
      </c>
      <c r="I346" s="444">
        <f t="shared" si="251"/>
        <v>-1898.5093080551742</v>
      </c>
      <c r="J346" s="444">
        <f t="shared" si="251"/>
        <v>-1933.7391181747444</v>
      </c>
      <c r="K346" s="444">
        <f t="shared" si="251"/>
        <v>-1953.4353342525792</v>
      </c>
      <c r="L346" s="444">
        <f t="shared" si="251"/>
        <v>-1945.8999235539122</v>
      </c>
      <c r="M346" s="444">
        <f t="shared" si="251"/>
        <v>-1921.9180231311439</v>
      </c>
      <c r="N346" s="444">
        <f t="shared" si="251"/>
        <v>-1908.1682291872239</v>
      </c>
    </row>
    <row r="347" spans="1:16384" s="5" customFormat="1" ht="13.15">
      <c r="A347" s="163"/>
      <c r="B347" s="8" t="str">
        <f t="shared" si="250"/>
        <v>Biology</v>
      </c>
      <c r="C347" s="444">
        <f t="shared" ref="C347:N347" si="252">C209+C266+C321-C86-C112-C138</f>
        <v>947.52883995350567</v>
      </c>
      <c r="D347" s="444">
        <f t="shared" si="252"/>
        <v>1944.3106497038243</v>
      </c>
      <c r="E347" s="444">
        <f t="shared" si="252"/>
        <v>1986.9539398335619</v>
      </c>
      <c r="F347" s="444">
        <f t="shared" si="252"/>
        <v>2044.3479133630826</v>
      </c>
      <c r="G347" s="444">
        <f t="shared" si="252"/>
        <v>2121.8208500238543</v>
      </c>
      <c r="H347" s="444">
        <f t="shared" si="252"/>
        <v>2156.3930791863895</v>
      </c>
      <c r="I347" s="444">
        <f t="shared" si="252"/>
        <v>2168.8685656850357</v>
      </c>
      <c r="J347" s="444">
        <f t="shared" si="252"/>
        <v>2208.0022145228577</v>
      </c>
      <c r="K347" s="444">
        <f t="shared" si="252"/>
        <v>2227.7605621894909</v>
      </c>
      <c r="L347" s="444">
        <f t="shared" si="252"/>
        <v>2211.6068717782327</v>
      </c>
      <c r="M347" s="444">
        <f t="shared" si="252"/>
        <v>2174.8328685452434</v>
      </c>
      <c r="N347" s="444">
        <f t="shared" si="252"/>
        <v>2153.553457490445</v>
      </c>
    </row>
    <row r="348" spans="1:16384" s="5" customFormat="1" ht="13.15">
      <c r="A348" s="163"/>
      <c r="B348" s="8" t="str">
        <f t="shared" si="250"/>
        <v>Business Studies</v>
      </c>
      <c r="C348" s="444">
        <f t="shared" ref="C348:N348" si="253">C210+C267+C322-C87-C113-C139</f>
        <v>-983.60089623929525</v>
      </c>
      <c r="D348" s="444">
        <f t="shared" si="253"/>
        <v>-1354.5402910025005</v>
      </c>
      <c r="E348" s="444">
        <f t="shared" si="253"/>
        <v>-1508.889361802896</v>
      </c>
      <c r="F348" s="444">
        <f t="shared" si="253"/>
        <v>-1547.7359852099762</v>
      </c>
      <c r="G348" s="444">
        <f t="shared" si="253"/>
        <v>-1603.3784276124134</v>
      </c>
      <c r="H348" s="444">
        <f t="shared" si="253"/>
        <v>-1635.3001012215609</v>
      </c>
      <c r="I348" s="444">
        <f t="shared" si="253"/>
        <v>-1655.6387693611177</v>
      </c>
      <c r="J348" s="444">
        <f t="shared" si="253"/>
        <v>-1687.1885670731426</v>
      </c>
      <c r="K348" s="444">
        <f t="shared" si="253"/>
        <v>-1706.4024532974145</v>
      </c>
      <c r="L348" s="444">
        <f t="shared" si="253"/>
        <v>-1705.4357253089111</v>
      </c>
      <c r="M348" s="444">
        <f t="shared" si="253"/>
        <v>-1691.4871080063676</v>
      </c>
      <c r="N348" s="444">
        <f t="shared" si="253"/>
        <v>-1683.6349381139953</v>
      </c>
    </row>
    <row r="349" spans="1:16384" s="5" customFormat="1" ht="13.15">
      <c r="A349" s="163"/>
      <c r="B349" s="8" t="str">
        <f t="shared" si="250"/>
        <v>Chemistry</v>
      </c>
      <c r="C349" s="444">
        <f t="shared" ref="C349:N349" si="254">C211+C268+C323-C88-C114-C140</f>
        <v>947.52883995345837</v>
      </c>
      <c r="D349" s="444">
        <f t="shared" si="254"/>
        <v>1944.310649703817</v>
      </c>
      <c r="E349" s="444">
        <f t="shared" si="254"/>
        <v>1986.9539398335728</v>
      </c>
      <c r="F349" s="444">
        <f t="shared" si="254"/>
        <v>2044.3479133630826</v>
      </c>
      <c r="G349" s="444">
        <f t="shared" si="254"/>
        <v>2121.8208500238725</v>
      </c>
      <c r="H349" s="444">
        <f t="shared" si="254"/>
        <v>2156.3930791864041</v>
      </c>
      <c r="I349" s="444">
        <f t="shared" si="254"/>
        <v>2168.8685656850394</v>
      </c>
      <c r="J349" s="444">
        <f t="shared" si="254"/>
        <v>2208.0022145228795</v>
      </c>
      <c r="K349" s="444">
        <f t="shared" si="254"/>
        <v>2227.7605621895054</v>
      </c>
      <c r="L349" s="444">
        <f t="shared" si="254"/>
        <v>2211.6068717781891</v>
      </c>
      <c r="M349" s="444">
        <f t="shared" si="254"/>
        <v>2174.832868545207</v>
      </c>
      <c r="N349" s="444">
        <f t="shared" si="254"/>
        <v>2153.5534574904304</v>
      </c>
    </row>
    <row r="350" spans="1:16384" s="5" customFormat="1" ht="13.15">
      <c r="A350" s="163"/>
      <c r="B350" s="8" t="str">
        <f t="shared" si="250"/>
        <v>Classics</v>
      </c>
      <c r="C350" s="444">
        <f t="shared" ref="C350:N350" si="255">C212+C269+C324-C89-C115-C141</f>
        <v>-43.133539571144865</v>
      </c>
      <c r="D350" s="444">
        <f t="shared" si="255"/>
        <v>-58.797611227144671</v>
      </c>
      <c r="E350" s="444">
        <f t="shared" si="255"/>
        <v>-64.748590730117257</v>
      </c>
      <c r="F350" s="444">
        <f t="shared" si="255"/>
        <v>-66.44167516943412</v>
      </c>
      <c r="G350" s="444">
        <f t="shared" si="255"/>
        <v>-68.846959091910094</v>
      </c>
      <c r="H350" s="444">
        <f t="shared" si="255"/>
        <v>-70.185519969254301</v>
      </c>
      <c r="I350" s="444">
        <f t="shared" si="255"/>
        <v>-70.998386955106298</v>
      </c>
      <c r="J350" s="444">
        <f t="shared" si="255"/>
        <v>-72.342135710386174</v>
      </c>
      <c r="K350" s="444">
        <f t="shared" si="255"/>
        <v>-73.143425665234872</v>
      </c>
      <c r="L350" s="444">
        <f t="shared" si="255"/>
        <v>-73.039646716535799</v>
      </c>
      <c r="M350" s="444">
        <f t="shared" si="255"/>
        <v>-72.364038190892643</v>
      </c>
      <c r="N350" s="444">
        <f t="shared" si="255"/>
        <v>-71.981294467197131</v>
      </c>
    </row>
    <row r="351" spans="1:16384" s="5" customFormat="1" ht="13.15">
      <c r="A351" s="163"/>
      <c r="B351" s="8" t="str">
        <f t="shared" si="250"/>
        <v>Computing</v>
      </c>
      <c r="C351" s="444">
        <f t="shared" ref="C351:N351" si="256">C213+C270+C325-C90-C116-C142</f>
        <v>-1066.3328264631928</v>
      </c>
      <c r="D351" s="444">
        <f t="shared" si="256"/>
        <v>-1408.1654962625325</v>
      </c>
      <c r="E351" s="444">
        <f t="shared" si="256"/>
        <v>-1493.6714972454356</v>
      </c>
      <c r="F351" s="444">
        <f t="shared" si="256"/>
        <v>-1534.7403481516994</v>
      </c>
      <c r="G351" s="444">
        <f t="shared" si="256"/>
        <v>-1591.5816811405457</v>
      </c>
      <c r="H351" s="444">
        <f t="shared" si="256"/>
        <v>-1620.0547044891355</v>
      </c>
      <c r="I351" s="444">
        <f t="shared" si="256"/>
        <v>-1634.1943270013762</v>
      </c>
      <c r="J351" s="444">
        <f t="shared" si="256"/>
        <v>-1664.4153733965031</v>
      </c>
      <c r="K351" s="444">
        <f t="shared" si="256"/>
        <v>-1681.1132097910704</v>
      </c>
      <c r="L351" s="444">
        <f t="shared" si="256"/>
        <v>-1673.9220254522843</v>
      </c>
      <c r="M351" s="444">
        <f t="shared" si="256"/>
        <v>-1652.402949450734</v>
      </c>
      <c r="N351" s="444">
        <f t="shared" si="256"/>
        <v>-1640.0469393675739</v>
      </c>
    </row>
    <row r="352" spans="1:16384" s="5" customFormat="1" ht="13.15">
      <c r="A352" s="163"/>
      <c r="B352" s="8" t="str">
        <f t="shared" si="250"/>
        <v>Design &amp; Technology</v>
      </c>
      <c r="C352" s="444">
        <f t="shared" ref="C352:N352" si="257">C214+C271+C326-C91-C117-C143</f>
        <v>-1305.6569823216778</v>
      </c>
      <c r="D352" s="444">
        <f t="shared" si="257"/>
        <v>-1713.5704661269592</v>
      </c>
      <c r="E352" s="444">
        <f t="shared" si="257"/>
        <v>-1803.8320007929251</v>
      </c>
      <c r="F352" s="444">
        <f t="shared" si="257"/>
        <v>-1853.933816975823</v>
      </c>
      <c r="G352" s="444">
        <f t="shared" si="257"/>
        <v>-1922.9182848402997</v>
      </c>
      <c r="H352" s="444">
        <f t="shared" si="257"/>
        <v>-1956.6996431157095</v>
      </c>
      <c r="I352" s="444">
        <f t="shared" si="257"/>
        <v>-1972.6173259963762</v>
      </c>
      <c r="J352" s="444">
        <f t="shared" si="257"/>
        <v>-2008.9185248486283</v>
      </c>
      <c r="K352" s="444">
        <f t="shared" si="257"/>
        <v>-2028.6349991506031</v>
      </c>
      <c r="L352" s="444">
        <f t="shared" si="257"/>
        <v>-2018.7461152719443</v>
      </c>
      <c r="M352" s="444">
        <f t="shared" si="257"/>
        <v>-1991.2688128745576</v>
      </c>
      <c r="N352" s="444">
        <f t="shared" si="257"/>
        <v>-1975.4616360499458</v>
      </c>
    </row>
    <row r="353" spans="1:16384" s="5" customFormat="1" ht="13.15">
      <c r="A353" s="163"/>
      <c r="B353" s="8" t="str">
        <f t="shared" si="250"/>
        <v>Drama</v>
      </c>
      <c r="C353" s="444">
        <f t="shared" ref="C353:N353" si="258">C215+C272+C327-C92-C118-C144</f>
        <v>-628.14082734724798</v>
      </c>
      <c r="D353" s="444">
        <f t="shared" si="258"/>
        <v>-830.8613491908236</v>
      </c>
      <c r="E353" s="444">
        <f t="shared" si="258"/>
        <v>-883.0731437023187</v>
      </c>
      <c r="F353" s="444">
        <f t="shared" si="258"/>
        <v>-907.28896631124553</v>
      </c>
      <c r="G353" s="444">
        <f t="shared" si="258"/>
        <v>-940.85069899609152</v>
      </c>
      <c r="H353" s="444">
        <f t="shared" si="258"/>
        <v>-957.76135707823596</v>
      </c>
      <c r="I353" s="444">
        <f t="shared" si="258"/>
        <v>-966.26869709108178</v>
      </c>
      <c r="J353" s="444">
        <f t="shared" si="258"/>
        <v>-984.1606025035926</v>
      </c>
      <c r="K353" s="444">
        <f t="shared" si="258"/>
        <v>-994.08981156717709</v>
      </c>
      <c r="L353" s="444">
        <f t="shared" si="258"/>
        <v>-989.99209806316321</v>
      </c>
      <c r="M353" s="444">
        <f t="shared" si="258"/>
        <v>-977.4600281713756</v>
      </c>
      <c r="N353" s="444">
        <f t="shared" si="258"/>
        <v>-970.26808839214209</v>
      </c>
    </row>
    <row r="354" spans="1:16384" s="5" customFormat="1" ht="13.15">
      <c r="A354" s="163"/>
      <c r="B354" s="8" t="str">
        <f t="shared" si="250"/>
        <v>English</v>
      </c>
      <c r="C354" s="444">
        <f t="shared" ref="C354:N354" si="259">C216+C273+C328-C93-C119-C145</f>
        <v>4633.8054227862376</v>
      </c>
      <c r="D354" s="444">
        <f t="shared" si="259"/>
        <v>4754.2390544127265</v>
      </c>
      <c r="E354" s="444">
        <f t="shared" si="259"/>
        <v>4858.5106610998846</v>
      </c>
      <c r="F354" s="444">
        <f t="shared" si="259"/>
        <v>4998.8507196617938</v>
      </c>
      <c r="G354" s="444">
        <f t="shared" si="259"/>
        <v>5188.287968893892</v>
      </c>
      <c r="H354" s="444">
        <f t="shared" si="259"/>
        <v>5272.8241730790469</v>
      </c>
      <c r="I354" s="444">
        <f t="shared" si="259"/>
        <v>5303.3293010243651</v>
      </c>
      <c r="J354" s="444">
        <f t="shared" si="259"/>
        <v>5399.0191135935383</v>
      </c>
      <c r="K354" s="444">
        <f t="shared" si="259"/>
        <v>5447.3323335729438</v>
      </c>
      <c r="L354" s="444">
        <f t="shared" si="259"/>
        <v>5407.8332412659001</v>
      </c>
      <c r="M354" s="444">
        <f t="shared" si="259"/>
        <v>5317.9132470592158</v>
      </c>
      <c r="N354" s="444">
        <f t="shared" si="259"/>
        <v>5265.8807145485916</v>
      </c>
    </row>
    <row r="355" spans="1:16384" s="5" customFormat="1" ht="13.15">
      <c r="A355" s="163"/>
      <c r="B355" s="8" t="str">
        <f t="shared" si="250"/>
        <v>Food</v>
      </c>
      <c r="C355" s="444">
        <f t="shared" ref="C355:N355" si="260">C217+C274+C329-C94-C120-C146</f>
        <v>-472.20624499771316</v>
      </c>
      <c r="D355" s="444">
        <f t="shared" si="260"/>
        <v>-609.46731952771438</v>
      </c>
      <c r="E355" s="444">
        <f t="shared" si="260"/>
        <v>-628.18284205526311</v>
      </c>
      <c r="F355" s="444">
        <f t="shared" si="260"/>
        <v>-646.12483523204332</v>
      </c>
      <c r="G355" s="444">
        <f t="shared" si="260"/>
        <v>-670.48128856002381</v>
      </c>
      <c r="H355" s="444">
        <f t="shared" si="260"/>
        <v>-681.65462901310366</v>
      </c>
      <c r="I355" s="444">
        <f t="shared" si="260"/>
        <v>-686.06502104594188</v>
      </c>
      <c r="J355" s="444">
        <f t="shared" si="260"/>
        <v>-698.51587236486603</v>
      </c>
      <c r="K355" s="444">
        <f t="shared" si="260"/>
        <v>-704.94317846005197</v>
      </c>
      <c r="L355" s="444">
        <f t="shared" si="260"/>
        <v>-700.32104022541853</v>
      </c>
      <c r="M355" s="444">
        <f t="shared" si="260"/>
        <v>-689.29459282291964</v>
      </c>
      <c r="N355" s="444">
        <f t="shared" si="260"/>
        <v>-682.92350701893884</v>
      </c>
    </row>
    <row r="356" spans="1:16384" s="5" customFormat="1" ht="13.15">
      <c r="A356" s="163"/>
      <c r="B356" s="8" t="str">
        <f t="shared" si="250"/>
        <v>Geography</v>
      </c>
      <c r="C356" s="444">
        <f t="shared" ref="C356:N356" si="261">C218+C275+C330-C95-C121-C147</f>
        <v>-68.268406795315968</v>
      </c>
      <c r="D356" s="444">
        <f t="shared" si="261"/>
        <v>-133.12965556997369</v>
      </c>
      <c r="E356" s="444">
        <f t="shared" si="261"/>
        <v>-196.91529564480879</v>
      </c>
      <c r="F356" s="444">
        <f t="shared" si="261"/>
        <v>-200.28944185333603</v>
      </c>
      <c r="G356" s="444">
        <f t="shared" si="261"/>
        <v>-206.40937583065534</v>
      </c>
      <c r="H356" s="444">
        <f t="shared" si="261"/>
        <v>-212.60327377762223</v>
      </c>
      <c r="I356" s="444">
        <f t="shared" si="261"/>
        <v>-219.14525088692608</v>
      </c>
      <c r="J356" s="444">
        <f t="shared" si="261"/>
        <v>-223.91806499244194</v>
      </c>
      <c r="K356" s="444">
        <f t="shared" si="261"/>
        <v>-227.93178799296948</v>
      </c>
      <c r="L356" s="444">
        <f t="shared" si="261"/>
        <v>-231.84918848372399</v>
      </c>
      <c r="M356" s="444">
        <f t="shared" si="261"/>
        <v>-235.0303579299034</v>
      </c>
      <c r="N356" s="444">
        <f t="shared" si="261"/>
        <v>-236.97821867853418</v>
      </c>
    </row>
    <row r="357" spans="1:16384" s="5" customFormat="1" ht="13.15">
      <c r="A357" s="163"/>
      <c r="B357" s="8" t="str">
        <f t="shared" si="250"/>
        <v>History</v>
      </c>
      <c r="C357" s="444">
        <f t="shared" ref="C357:N357" si="262">C219+C276+C331-C96-C122-C148</f>
        <v>-86.042201947453577</v>
      </c>
      <c r="D357" s="444">
        <f t="shared" si="262"/>
        <v>-167.79018652202285</v>
      </c>
      <c r="E357" s="444">
        <f t="shared" si="262"/>
        <v>-248.18252585287337</v>
      </c>
      <c r="F357" s="444">
        <f t="shared" si="262"/>
        <v>-252.43513673256894</v>
      </c>
      <c r="G357" s="444">
        <f t="shared" si="262"/>
        <v>-260.1484058697788</v>
      </c>
      <c r="H357" s="444">
        <f t="shared" si="262"/>
        <v>-267.95489562123112</v>
      </c>
      <c r="I357" s="444">
        <f t="shared" si="262"/>
        <v>-276.20008753351794</v>
      </c>
      <c r="J357" s="444">
        <f t="shared" si="262"/>
        <v>-282.21551186235592</v>
      </c>
      <c r="K357" s="444">
        <f t="shared" si="262"/>
        <v>-287.27421443328785</v>
      </c>
      <c r="L357" s="444">
        <f t="shared" si="262"/>
        <v>-292.21151676620138</v>
      </c>
      <c r="M357" s="444">
        <f t="shared" si="262"/>
        <v>-296.22090905710502</v>
      </c>
      <c r="N357" s="444">
        <f t="shared" si="262"/>
        <v>-298.67589864551701</v>
      </c>
    </row>
    <row r="358" spans="1:16384" s="5" customFormat="1" ht="13.15">
      <c r="A358" s="163"/>
      <c r="B358" s="8" t="str">
        <f t="shared" si="250"/>
        <v>Mathematics</v>
      </c>
      <c r="C358" s="444">
        <f t="shared" ref="C358:N358" si="263">C220+C277+C332-C97-C123-C149</f>
        <v>4982.6790078431513</v>
      </c>
      <c r="D358" s="444">
        <f t="shared" si="263"/>
        <v>6106.2775411474795</v>
      </c>
      <c r="E358" s="444">
        <f t="shared" si="263"/>
        <v>7199.3002767308135</v>
      </c>
      <c r="F358" s="444">
        <f t="shared" si="263"/>
        <v>7370.7945943090381</v>
      </c>
      <c r="G358" s="444">
        <f t="shared" si="263"/>
        <v>7626.9515586084817</v>
      </c>
      <c r="H358" s="444">
        <f t="shared" si="263"/>
        <v>7795.8280370736902</v>
      </c>
      <c r="I358" s="444">
        <f t="shared" si="263"/>
        <v>7924.6337882116277</v>
      </c>
      <c r="J358" s="444">
        <f t="shared" si="263"/>
        <v>8080.5214441501957</v>
      </c>
      <c r="K358" s="444">
        <f t="shared" si="263"/>
        <v>8184.5026894682596</v>
      </c>
      <c r="L358" s="444">
        <f t="shared" si="263"/>
        <v>8212.9282930040063</v>
      </c>
      <c r="M358" s="444">
        <f t="shared" si="263"/>
        <v>8187.2409346037603</v>
      </c>
      <c r="N358" s="444">
        <f t="shared" si="263"/>
        <v>8174.0639436151978</v>
      </c>
    </row>
    <row r="359" spans="1:16384" s="5" customFormat="1" ht="13.15">
      <c r="A359" s="163"/>
      <c r="B359" s="8" t="str">
        <f t="shared" si="250"/>
        <v>Modern Foreign Languages</v>
      </c>
      <c r="C359" s="444">
        <f t="shared" ref="C359:N359" si="264">C221+C278+C333-C98-C124-C150</f>
        <v>-69.563469723252638</v>
      </c>
      <c r="D359" s="444">
        <f t="shared" si="264"/>
        <v>-135.65514707674811</v>
      </c>
      <c r="E359" s="444">
        <f t="shared" si="264"/>
        <v>-200.65081125602228</v>
      </c>
      <c r="F359" s="444">
        <f t="shared" si="264"/>
        <v>-204.08896557419575</v>
      </c>
      <c r="G359" s="444">
        <f t="shared" si="264"/>
        <v>-210.32499570766231</v>
      </c>
      <c r="H359" s="444">
        <f t="shared" si="264"/>
        <v>-216.63639291951404</v>
      </c>
      <c r="I359" s="444">
        <f t="shared" si="264"/>
        <v>-223.30247241271354</v>
      </c>
      <c r="J359" s="444">
        <f t="shared" si="264"/>
        <v>-228.16582758844015</v>
      </c>
      <c r="K359" s="444">
        <f t="shared" si="264"/>
        <v>-232.25569157578502</v>
      </c>
      <c r="L359" s="444">
        <f t="shared" si="264"/>
        <v>-236.24740579946592</v>
      </c>
      <c r="M359" s="444">
        <f t="shared" si="264"/>
        <v>-239.48892255427563</v>
      </c>
      <c r="N359" s="444">
        <f t="shared" si="264"/>
        <v>-241.47373454232365</v>
      </c>
    </row>
    <row r="360" spans="1:16384" s="5" customFormat="1" ht="13.15">
      <c r="A360" s="163"/>
      <c r="B360" s="8" t="str">
        <f t="shared" si="250"/>
        <v>Music</v>
      </c>
      <c r="C360" s="444">
        <f t="shared" ref="C360:N360" si="265">C222+C279+C334-C99-C125-C151</f>
        <v>-513.35172405601043</v>
      </c>
      <c r="D360" s="444">
        <f t="shared" si="265"/>
        <v>-678.57879748585583</v>
      </c>
      <c r="E360" s="444">
        <f t="shared" si="265"/>
        <v>-720.64208594279989</v>
      </c>
      <c r="F360" s="444">
        <f t="shared" si="265"/>
        <v>-740.42485210429913</v>
      </c>
      <c r="G360" s="444">
        <f t="shared" si="265"/>
        <v>-767.82754308615404</v>
      </c>
      <c r="H360" s="444">
        <f t="shared" si="265"/>
        <v>-781.60236795802666</v>
      </c>
      <c r="I360" s="444">
        <f t="shared" si="265"/>
        <v>-788.49635455881617</v>
      </c>
      <c r="J360" s="444">
        <f t="shared" si="265"/>
        <v>-803.08907009261384</v>
      </c>
      <c r="K360" s="444">
        <f t="shared" si="265"/>
        <v>-811.17311521891133</v>
      </c>
      <c r="L360" s="444">
        <f t="shared" si="265"/>
        <v>-807.77865627088249</v>
      </c>
      <c r="M360" s="444">
        <f t="shared" si="265"/>
        <v>-797.48928565169263</v>
      </c>
      <c r="N360" s="444">
        <f t="shared" si="265"/>
        <v>-791.58311538767157</v>
      </c>
    </row>
    <row r="361" spans="1:16384" s="5" customFormat="1" ht="13.15">
      <c r="A361" s="163"/>
      <c r="B361" s="8" t="str">
        <f t="shared" si="250"/>
        <v>Others</v>
      </c>
      <c r="C361" s="444">
        <f t="shared" ref="C361:N361" si="266">C223+C280+C335-C100-C126-C152</f>
        <v>-1664.7492529753799</v>
      </c>
      <c r="D361" s="444">
        <f t="shared" si="266"/>
        <v>-2331.1627539166802</v>
      </c>
      <c r="E361" s="444">
        <f t="shared" si="266"/>
        <v>-2644.7681585650134</v>
      </c>
      <c r="F361" s="444">
        <f t="shared" si="266"/>
        <v>-2711.1851975591853</v>
      </c>
      <c r="G361" s="444">
        <f t="shared" si="266"/>
        <v>-2807.588330872386</v>
      </c>
      <c r="H361" s="444">
        <f t="shared" si="266"/>
        <v>-2865.5414730972261</v>
      </c>
      <c r="I361" s="444">
        <f t="shared" si="266"/>
        <v>-2905.0270592833403</v>
      </c>
      <c r="J361" s="444">
        <f t="shared" si="266"/>
        <v>-2960.9740328707267</v>
      </c>
      <c r="K361" s="444">
        <f t="shared" si="266"/>
        <v>-2996.1382316683157</v>
      </c>
      <c r="L361" s="444">
        <f t="shared" si="266"/>
        <v>-2998.433689032885</v>
      </c>
      <c r="M361" s="444">
        <f t="shared" si="266"/>
        <v>-2978.9198483397777</v>
      </c>
      <c r="N361" s="444">
        <f t="shared" si="266"/>
        <v>-2968.0898021200555</v>
      </c>
    </row>
    <row r="362" spans="1:16384" s="5" customFormat="1" ht="13.15">
      <c r="A362" s="163"/>
      <c r="B362" s="8" t="str">
        <f t="shared" si="250"/>
        <v>Physical Education</v>
      </c>
      <c r="C362" s="444">
        <f t="shared" ref="C362:N362" si="267">C224+C281+C336-C101-C127-C153</f>
        <v>-3097.8939922934624</v>
      </c>
      <c r="D362" s="444">
        <f t="shared" si="267"/>
        <v>-4033.333258720224</v>
      </c>
      <c r="E362" s="444">
        <f t="shared" si="267"/>
        <v>-4203.5263199530236</v>
      </c>
      <c r="F362" s="444">
        <f t="shared" si="267"/>
        <v>-4321.8397983944633</v>
      </c>
      <c r="G362" s="444">
        <f t="shared" si="267"/>
        <v>-4483.6466099684512</v>
      </c>
      <c r="H362" s="444">
        <f t="shared" si="267"/>
        <v>-4560.5028298716825</v>
      </c>
      <c r="I362" s="444">
        <f t="shared" si="267"/>
        <v>-4594.0200506726942</v>
      </c>
      <c r="J362" s="444">
        <f t="shared" si="267"/>
        <v>-4678.0109279052958</v>
      </c>
      <c r="K362" s="444">
        <f t="shared" si="267"/>
        <v>-4722.5712719042167</v>
      </c>
      <c r="L362" s="444">
        <f t="shared" si="267"/>
        <v>-4695.8072745288373</v>
      </c>
      <c r="M362" s="444">
        <f t="shared" si="267"/>
        <v>-4627.1752270358556</v>
      </c>
      <c r="N362" s="444">
        <f t="shared" si="267"/>
        <v>-4587.604813548387</v>
      </c>
    </row>
    <row r="363" spans="1:16384" s="5" customFormat="1" ht="13.15">
      <c r="A363" s="163"/>
      <c r="B363" s="8" t="str">
        <f t="shared" si="250"/>
        <v>Physics</v>
      </c>
      <c r="C363" s="444">
        <f t="shared" ref="C363:N363" si="268">C225+C282+C337-C102-C128-C154</f>
        <v>947.52883995347656</v>
      </c>
      <c r="D363" s="444">
        <f t="shared" si="268"/>
        <v>1944.3106497037952</v>
      </c>
      <c r="E363" s="444">
        <f t="shared" si="268"/>
        <v>1986.9539398336055</v>
      </c>
      <c r="F363" s="444">
        <f t="shared" si="268"/>
        <v>2044.3479133630644</v>
      </c>
      <c r="G363" s="444">
        <f t="shared" si="268"/>
        <v>2121.8208500238543</v>
      </c>
      <c r="H363" s="444">
        <f t="shared" si="268"/>
        <v>2156.3930791863677</v>
      </c>
      <c r="I363" s="444">
        <f t="shared" si="268"/>
        <v>2168.8685656850394</v>
      </c>
      <c r="J363" s="444">
        <f t="shared" si="268"/>
        <v>2208.0022145228686</v>
      </c>
      <c r="K363" s="444">
        <f t="shared" si="268"/>
        <v>2227.7605621894909</v>
      </c>
      <c r="L363" s="444">
        <f t="shared" si="268"/>
        <v>2211.6068717782327</v>
      </c>
      <c r="M363" s="444">
        <f t="shared" si="268"/>
        <v>2174.8328685452434</v>
      </c>
      <c r="N363" s="444">
        <f t="shared" si="268"/>
        <v>2153.553457490445</v>
      </c>
    </row>
    <row r="364" spans="1:16384" s="5" customFormat="1" ht="13.15">
      <c r="A364" s="163"/>
      <c r="B364" s="8" t="str">
        <f t="shared" si="250"/>
        <v>Religious Education</v>
      </c>
      <c r="C364" s="444">
        <f t="shared" ref="C364:N364" si="269">C226+C283+C338-C103-C129-C155</f>
        <v>-1233.8637157556059</v>
      </c>
      <c r="D364" s="444">
        <f t="shared" si="269"/>
        <v>-1611.8178448625495</v>
      </c>
      <c r="E364" s="444">
        <f t="shared" si="269"/>
        <v>-1686.8997963245183</v>
      </c>
      <c r="F364" s="444">
        <f t="shared" si="269"/>
        <v>-1734.1161970225676</v>
      </c>
      <c r="G364" s="444">
        <f t="shared" si="269"/>
        <v>-1798.8728052883816</v>
      </c>
      <c r="H364" s="444">
        <f t="shared" si="269"/>
        <v>-1830.0308299335775</v>
      </c>
      <c r="I364" s="444">
        <f t="shared" si="269"/>
        <v>-1844.0856754377528</v>
      </c>
      <c r="J364" s="444">
        <f t="shared" si="269"/>
        <v>-1877.8935719290566</v>
      </c>
      <c r="K364" s="444">
        <f t="shared" si="269"/>
        <v>-1896.0099846327666</v>
      </c>
      <c r="L364" s="444">
        <f t="shared" si="269"/>
        <v>-1885.8978441313047</v>
      </c>
      <c r="M364" s="444">
        <f t="shared" si="269"/>
        <v>-1859.1326840827223</v>
      </c>
      <c r="N364" s="444">
        <f t="shared" si="269"/>
        <v>-1843.7148151162364</v>
      </c>
    </row>
    <row r="365" spans="1:16384" s="5" customFormat="1" ht="13.15">
      <c r="A365" s="163"/>
      <c r="B365" s="8" t="str">
        <f t="shared" si="250"/>
        <v>Recalculated Total</v>
      </c>
      <c r="C365" s="506">
        <f>SUM(C346:C364)</f>
        <v>-2.1827872842550278E-10</v>
      </c>
      <c r="D365" s="506">
        <f t="shared" ref="D365:N365" si="270">SUM(D346:D364)</f>
        <v>-7.8307493822649121E-10</v>
      </c>
      <c r="E365" s="506">
        <f t="shared" si="270"/>
        <v>-8.1217876868322492E-10</v>
      </c>
      <c r="F365" s="506">
        <f t="shared" si="270"/>
        <v>-1.0759322321973741E-9</v>
      </c>
      <c r="G365" s="506">
        <f t="shared" si="270"/>
        <v>-1.2478267308324575E-9</v>
      </c>
      <c r="H365" s="506">
        <f t="shared" si="270"/>
        <v>-6.0663296608254313E-10</v>
      </c>
      <c r="I365" s="506">
        <f t="shared" si="270"/>
        <v>-8.276401786133647E-10</v>
      </c>
      <c r="J365" s="506">
        <f t="shared" si="270"/>
        <v>-4.5474735088646412E-10</v>
      </c>
      <c r="K365" s="506">
        <f t="shared" si="270"/>
        <v>-6.9303496275097132E-10</v>
      </c>
      <c r="L365" s="506">
        <f t="shared" si="270"/>
        <v>-9.0949470177292824E-10</v>
      </c>
      <c r="M365" s="506">
        <f t="shared" si="270"/>
        <v>-6.5301719587296247E-10</v>
      </c>
      <c r="N365" s="506">
        <f t="shared" si="270"/>
        <v>-6.3300831243395805E-10</v>
      </c>
    </row>
    <row r="366" spans="1:16384">
      <c r="A366" s="1182">
        <f>O366</f>
        <v>0</v>
      </c>
      <c r="B366" s="1177"/>
      <c r="C366" s="1182">
        <f t="shared" ref="C366:N366" si="271">SUM(C346:C364)-C365</f>
        <v>0</v>
      </c>
      <c r="D366" s="1182">
        <f t="shared" si="271"/>
        <v>0</v>
      </c>
      <c r="E366" s="1182">
        <f t="shared" si="271"/>
        <v>0</v>
      </c>
      <c r="F366" s="1182">
        <f t="shared" si="271"/>
        <v>0</v>
      </c>
      <c r="G366" s="1182">
        <f t="shared" si="271"/>
        <v>0</v>
      </c>
      <c r="H366" s="1182">
        <f t="shared" si="271"/>
        <v>0</v>
      </c>
      <c r="I366" s="1182">
        <f t="shared" si="271"/>
        <v>0</v>
      </c>
      <c r="J366" s="1182">
        <f t="shared" si="271"/>
        <v>0</v>
      </c>
      <c r="K366" s="1182">
        <f t="shared" si="271"/>
        <v>0</v>
      </c>
      <c r="L366" s="1182">
        <f t="shared" si="271"/>
        <v>0</v>
      </c>
      <c r="M366" s="1182">
        <f t="shared" si="271"/>
        <v>0</v>
      </c>
      <c r="N366" s="1182">
        <f t="shared" si="271"/>
        <v>0</v>
      </c>
      <c r="O366" s="1182">
        <f>SUM(C366:N366)</f>
        <v>0</v>
      </c>
      <c r="P366" s="1182"/>
      <c r="Q366" s="1177"/>
      <c r="R366" s="1182"/>
      <c r="S366" s="1182"/>
      <c r="T366" s="1182"/>
      <c r="U366" s="1182"/>
      <c r="V366" s="1182"/>
      <c r="W366" s="1182"/>
      <c r="X366" s="1182"/>
      <c r="Y366" s="1182"/>
      <c r="Z366" s="1182"/>
      <c r="AA366" s="1182"/>
      <c r="AB366" s="1182"/>
      <c r="AC366" s="1182"/>
      <c r="AD366" s="1182"/>
      <c r="AE366" s="1182"/>
      <c r="AF366" s="1177"/>
      <c r="AG366" s="1182"/>
      <c r="AH366" s="1182"/>
      <c r="AI366" s="1182"/>
      <c r="AJ366" s="1182"/>
      <c r="AK366" s="1182"/>
      <c r="AL366" s="1182"/>
      <c r="AM366" s="1182"/>
      <c r="AN366" s="1182"/>
      <c r="AO366" s="1182"/>
      <c r="AP366" s="1182"/>
      <c r="AQ366" s="1182"/>
      <c r="AR366" s="1182"/>
      <c r="AS366" s="1182"/>
      <c r="AT366" s="1182"/>
      <c r="AU366" s="1177"/>
      <c r="AV366" s="1182"/>
      <c r="AW366" s="1182"/>
      <c r="AX366" s="1182"/>
      <c r="AY366" s="1182"/>
      <c r="AZ366" s="1182"/>
      <c r="BA366" s="1182"/>
      <c r="BB366" s="1182"/>
      <c r="BC366" s="1182"/>
      <c r="BD366" s="1182"/>
      <c r="BE366" s="1182"/>
      <c r="BF366" s="1182"/>
      <c r="BG366" s="1182"/>
      <c r="BH366" s="1182"/>
      <c r="BI366" s="1182"/>
      <c r="BJ366" s="1177"/>
      <c r="BK366" s="1182"/>
      <c r="BL366" s="1182"/>
      <c r="BM366" s="1182"/>
      <c r="BN366" s="1182"/>
      <c r="BO366" s="1182"/>
      <c r="BP366" s="1182"/>
      <c r="BQ366" s="1182"/>
      <c r="BR366" s="1182"/>
      <c r="BS366" s="1182"/>
      <c r="BT366" s="1182"/>
      <c r="BU366" s="1182"/>
      <c r="BV366" s="1182"/>
      <c r="BW366" s="1182"/>
      <c r="BX366" s="1182"/>
      <c r="BY366" s="1177"/>
      <c r="BZ366" s="1182"/>
      <c r="CA366" s="1182"/>
      <c r="CB366" s="1182"/>
      <c r="CC366" s="1182"/>
      <c r="CD366" s="1182"/>
      <c r="CE366" s="1182"/>
      <c r="CF366" s="1182"/>
      <c r="CG366" s="1182"/>
      <c r="CH366" s="1182"/>
      <c r="CI366" s="1182"/>
      <c r="CJ366" s="1182"/>
      <c r="CK366" s="1182"/>
      <c r="CL366" s="1182"/>
      <c r="CM366" s="1182"/>
      <c r="CN366" s="1177"/>
      <c r="CO366" s="1182"/>
      <c r="CP366" s="1182"/>
      <c r="CQ366" s="1182"/>
      <c r="CR366" s="1182"/>
      <c r="CS366" s="1182"/>
      <c r="CT366" s="1182"/>
      <c r="CU366" s="1182"/>
      <c r="CV366" s="1182"/>
      <c r="CW366" s="1182"/>
      <c r="CX366" s="1182"/>
      <c r="CY366" s="1182"/>
      <c r="CZ366" s="1182"/>
      <c r="DA366" s="1182"/>
      <c r="DB366" s="1182"/>
      <c r="DC366" s="1177"/>
      <c r="DD366" s="1182"/>
      <c r="DE366" s="1182"/>
      <c r="DF366" s="1182"/>
      <c r="DG366" s="1182"/>
      <c r="DH366" s="1182"/>
      <c r="DI366" s="1182"/>
      <c r="DJ366" s="1182"/>
      <c r="DK366" s="1182"/>
      <c r="DL366" s="1182"/>
      <c r="DM366" s="1182"/>
      <c r="DN366" s="1182"/>
      <c r="DO366" s="1182"/>
      <c r="DP366" s="1182"/>
      <c r="DQ366" s="1182"/>
      <c r="DR366" s="1177"/>
      <c r="DS366" s="1182"/>
      <c r="DT366" s="1182"/>
      <c r="DU366" s="1182"/>
      <c r="DV366" s="1182"/>
      <c r="DW366" s="1182"/>
      <c r="DX366" s="1182"/>
      <c r="DY366" s="1182"/>
      <c r="DZ366" s="1182"/>
      <c r="EA366" s="1182"/>
      <c r="EB366" s="1182"/>
      <c r="EC366" s="1182"/>
      <c r="ED366" s="1182"/>
      <c r="EE366" s="1182"/>
      <c r="EF366" s="1182"/>
      <c r="EG366" s="1177"/>
      <c r="EH366" s="1182"/>
      <c r="EI366" s="1182"/>
      <c r="EJ366" s="1182"/>
      <c r="EK366" s="1182"/>
      <c r="EL366" s="1182"/>
      <c r="EM366" s="1182"/>
      <c r="EN366" s="1182"/>
      <c r="EO366" s="1182"/>
      <c r="EP366" s="1182"/>
      <c r="EQ366" s="1182"/>
      <c r="ER366" s="1182"/>
      <c r="ES366" s="1182"/>
      <c r="ET366" s="1182"/>
      <c r="EU366" s="1182"/>
      <c r="EV366" s="1177"/>
      <c r="EW366" s="1182"/>
      <c r="EX366" s="1182"/>
      <c r="EY366" s="1182"/>
      <c r="EZ366" s="1182"/>
      <c r="FA366" s="1182"/>
      <c r="FB366" s="1182"/>
      <c r="FC366" s="1182"/>
      <c r="FD366" s="1182"/>
      <c r="FE366" s="1182"/>
      <c r="FF366" s="1182"/>
      <c r="FG366" s="1182"/>
      <c r="FH366" s="1182"/>
      <c r="FI366" s="1182"/>
      <c r="FJ366" s="1182"/>
      <c r="FK366" s="1177"/>
      <c r="FL366" s="1182"/>
      <c r="FM366" s="1182"/>
      <c r="FN366" s="1182"/>
      <c r="FO366" s="1182"/>
      <c r="FP366" s="1182"/>
      <c r="FQ366" s="1182"/>
      <c r="FR366" s="1182"/>
      <c r="FS366" s="1182"/>
      <c r="FT366" s="1182"/>
      <c r="FU366" s="1182"/>
      <c r="FV366" s="1182"/>
      <c r="FW366" s="1182"/>
      <c r="FX366" s="1182"/>
      <c r="FY366" s="1182"/>
      <c r="FZ366" s="1177"/>
      <c r="GA366" s="1182"/>
      <c r="GB366" s="1182"/>
      <c r="GC366" s="1182"/>
      <c r="GD366" s="1182"/>
      <c r="GE366" s="1182"/>
      <c r="GF366" s="1182"/>
      <c r="GG366" s="1182"/>
      <c r="GH366" s="1182"/>
      <c r="GI366" s="1182"/>
      <c r="GJ366" s="1182"/>
      <c r="GK366" s="1182"/>
      <c r="GL366" s="1182"/>
      <c r="GM366" s="1182"/>
      <c r="GN366" s="1182"/>
      <c r="GO366" s="1177"/>
      <c r="GP366" s="1182"/>
      <c r="GQ366" s="1182"/>
      <c r="GR366" s="1182"/>
      <c r="GS366" s="1182"/>
      <c r="GT366" s="1182"/>
      <c r="GU366" s="1182"/>
      <c r="GV366" s="1182"/>
      <c r="GW366" s="1182"/>
      <c r="GX366" s="1182"/>
      <c r="GY366" s="1182"/>
      <c r="GZ366" s="1182"/>
      <c r="HA366" s="1182"/>
      <c r="HB366" s="1182"/>
      <c r="HC366" s="1182"/>
      <c r="HD366" s="1177"/>
      <c r="HE366" s="1182"/>
      <c r="HF366" s="1182"/>
      <c r="HG366" s="1182"/>
      <c r="HH366" s="1182"/>
      <c r="HI366" s="1182"/>
      <c r="HJ366" s="1182"/>
      <c r="HK366" s="1182"/>
      <c r="HL366" s="1182"/>
      <c r="HM366" s="1182"/>
      <c r="HN366" s="1182"/>
      <c r="HO366" s="1182"/>
      <c r="HP366" s="1182"/>
      <c r="HQ366" s="1182"/>
      <c r="HR366" s="1182"/>
      <c r="HS366" s="1177"/>
      <c r="HT366" s="1182"/>
      <c r="HU366" s="1182"/>
      <c r="HV366" s="1182"/>
      <c r="HW366" s="1182"/>
      <c r="HX366" s="1182"/>
      <c r="HY366" s="1182"/>
      <c r="HZ366" s="1182"/>
      <c r="IA366" s="1182"/>
      <c r="IB366" s="1182"/>
      <c r="IC366" s="1182"/>
      <c r="ID366" s="1182"/>
      <c r="IE366" s="1182"/>
      <c r="IF366" s="1182"/>
      <c r="IG366" s="1182"/>
      <c r="IH366" s="1177"/>
      <c r="II366" s="1182"/>
      <c r="IJ366" s="1182"/>
      <c r="IK366" s="1182"/>
      <c r="IL366" s="1182"/>
      <c r="IM366" s="1182"/>
      <c r="IN366" s="1182"/>
      <c r="IO366" s="1182"/>
      <c r="IP366" s="1182"/>
      <c r="IQ366" s="1182"/>
      <c r="IR366" s="1182"/>
      <c r="IS366" s="1182"/>
      <c r="IT366" s="1182"/>
      <c r="IU366" s="1182"/>
      <c r="IV366" s="1182"/>
      <c r="IW366" s="1177"/>
      <c r="IX366" s="1182"/>
      <c r="IY366" s="1182"/>
      <c r="IZ366" s="1182"/>
      <c r="JA366" s="1182"/>
      <c r="JB366" s="1182"/>
      <c r="JC366" s="1182"/>
      <c r="JD366" s="1182"/>
      <c r="JE366" s="1182"/>
      <c r="JF366" s="1182"/>
      <c r="JG366" s="1182"/>
      <c r="JH366" s="1182"/>
      <c r="JI366" s="1182"/>
      <c r="JJ366" s="1182"/>
      <c r="JK366" s="1182"/>
      <c r="JL366" s="1177"/>
      <c r="JM366" s="1182"/>
      <c r="JN366" s="1182"/>
      <c r="JO366" s="1182"/>
      <c r="JP366" s="1182"/>
      <c r="JQ366" s="1182"/>
      <c r="JR366" s="1182"/>
      <c r="JS366" s="1182"/>
      <c r="JT366" s="1182"/>
      <c r="JU366" s="1182"/>
      <c r="JV366" s="1182"/>
      <c r="JW366" s="1182"/>
      <c r="JX366" s="1182"/>
      <c r="JY366" s="1182"/>
      <c r="JZ366" s="1182"/>
      <c r="KA366" s="1177"/>
      <c r="KB366" s="1182"/>
      <c r="KC366" s="1182"/>
      <c r="KD366" s="1182"/>
      <c r="KE366" s="1182"/>
      <c r="KF366" s="1182"/>
      <c r="KG366" s="1182"/>
      <c r="KH366" s="1182"/>
      <c r="KI366" s="1182"/>
      <c r="KJ366" s="1182"/>
      <c r="KK366" s="1182"/>
      <c r="KL366" s="1182"/>
      <c r="KM366" s="1182"/>
      <c r="KN366" s="1182"/>
      <c r="KO366" s="1182"/>
      <c r="KP366" s="1177"/>
      <c r="KQ366" s="1182"/>
      <c r="KR366" s="1182"/>
      <c r="KS366" s="1182"/>
      <c r="KT366" s="1182"/>
      <c r="KU366" s="1182"/>
      <c r="KV366" s="1182"/>
      <c r="KW366" s="1182"/>
      <c r="KX366" s="1182"/>
      <c r="KY366" s="1182"/>
      <c r="KZ366" s="1182"/>
      <c r="LA366" s="1182"/>
      <c r="LB366" s="1182"/>
      <c r="LC366" s="1182"/>
      <c r="LD366" s="1182"/>
      <c r="LE366" s="1177"/>
      <c r="LF366" s="1182"/>
      <c r="LG366" s="1182"/>
      <c r="LH366" s="1182"/>
      <c r="LI366" s="1182"/>
      <c r="LJ366" s="1182"/>
      <c r="LK366" s="1182"/>
      <c r="LL366" s="1182"/>
      <c r="LM366" s="1182"/>
      <c r="LN366" s="1182"/>
      <c r="LO366" s="1182"/>
      <c r="LP366" s="1182"/>
      <c r="LQ366" s="1182"/>
      <c r="LR366" s="1182"/>
      <c r="LS366" s="1182"/>
      <c r="LT366" s="1177"/>
      <c r="LU366" s="1182"/>
      <c r="LV366" s="1182"/>
      <c r="LW366" s="1182"/>
      <c r="LX366" s="1182"/>
      <c r="LY366" s="1182"/>
      <c r="LZ366" s="1182"/>
      <c r="MA366" s="1182"/>
      <c r="MB366" s="1182"/>
      <c r="MC366" s="1182"/>
      <c r="MD366" s="1182"/>
      <c r="ME366" s="1182"/>
      <c r="MF366" s="1182"/>
      <c r="MG366" s="1182"/>
      <c r="MH366" s="1182"/>
      <c r="MI366" s="1177"/>
      <c r="MJ366" s="1182"/>
      <c r="MK366" s="1182"/>
      <c r="ML366" s="1182"/>
      <c r="MM366" s="1182"/>
      <c r="MN366" s="1182"/>
      <c r="MO366" s="1182"/>
      <c r="MP366" s="1182"/>
      <c r="MQ366" s="1182"/>
      <c r="MR366" s="1182"/>
      <c r="MS366" s="1182"/>
      <c r="MT366" s="1182"/>
      <c r="MU366" s="1182"/>
      <c r="MV366" s="1182"/>
      <c r="MW366" s="1182"/>
      <c r="MX366" s="1177"/>
      <c r="MY366" s="1182"/>
      <c r="MZ366" s="1182"/>
      <c r="NA366" s="1182"/>
      <c r="NB366" s="1182"/>
      <c r="NC366" s="1182"/>
      <c r="ND366" s="1182"/>
      <c r="NE366" s="1182"/>
      <c r="NF366" s="1182"/>
      <c r="NG366" s="1182"/>
      <c r="NH366" s="1182"/>
      <c r="NI366" s="1182"/>
      <c r="NJ366" s="1182"/>
      <c r="NK366" s="1182"/>
      <c r="NL366" s="1182"/>
      <c r="NM366" s="1177"/>
      <c r="NN366" s="1182"/>
      <c r="NO366" s="1182"/>
      <c r="NP366" s="1182"/>
      <c r="NQ366" s="1182"/>
      <c r="NR366" s="1182"/>
      <c r="NS366" s="1182"/>
      <c r="NT366" s="1182"/>
      <c r="NU366" s="1182"/>
      <c r="NV366" s="1182"/>
      <c r="NW366" s="1182"/>
      <c r="NX366" s="1182"/>
      <c r="NY366" s="1182"/>
      <c r="NZ366" s="1182"/>
      <c r="OA366" s="1182"/>
      <c r="OB366" s="1177"/>
      <c r="OC366" s="1182"/>
      <c r="OD366" s="1182"/>
      <c r="OE366" s="1182"/>
      <c r="OF366" s="1182"/>
      <c r="OG366" s="1182"/>
      <c r="OH366" s="1182"/>
      <c r="OI366" s="1182"/>
      <c r="OJ366" s="1182"/>
      <c r="OK366" s="1182"/>
      <c r="OL366" s="1182"/>
      <c r="OM366" s="1182"/>
      <c r="ON366" s="1182"/>
      <c r="OO366" s="1182"/>
      <c r="OP366" s="1182"/>
      <c r="OQ366" s="1177"/>
      <c r="OR366" s="1182"/>
      <c r="OS366" s="1182"/>
      <c r="OT366" s="1182"/>
      <c r="OU366" s="1182"/>
      <c r="OV366" s="1182"/>
      <c r="OW366" s="1182"/>
      <c r="OX366" s="1182"/>
      <c r="OY366" s="1182"/>
      <c r="OZ366" s="1182"/>
      <c r="PA366" s="1182"/>
      <c r="PB366" s="1182"/>
      <c r="PC366" s="1182"/>
      <c r="PD366" s="1182"/>
      <c r="PE366" s="1182"/>
      <c r="PF366" s="1177"/>
      <c r="PG366" s="1182"/>
      <c r="PH366" s="1182"/>
      <c r="PI366" s="1182"/>
      <c r="PJ366" s="1182"/>
      <c r="PK366" s="1182"/>
      <c r="PL366" s="1182"/>
      <c r="PM366" s="1182"/>
      <c r="PN366" s="1182"/>
      <c r="PO366" s="1182"/>
      <c r="PP366" s="1182"/>
      <c r="PQ366" s="1182"/>
      <c r="PR366" s="1182"/>
      <c r="PS366" s="1182"/>
      <c r="PT366" s="1182"/>
      <c r="PU366" s="1177"/>
      <c r="PV366" s="1182"/>
      <c r="PW366" s="1182"/>
      <c r="PX366" s="1182"/>
      <c r="PY366" s="1182"/>
      <c r="PZ366" s="1182"/>
      <c r="QA366" s="1182"/>
      <c r="QB366" s="1182"/>
      <c r="QC366" s="1182"/>
      <c r="QD366" s="1182"/>
      <c r="QE366" s="1182"/>
      <c r="QF366" s="1182"/>
      <c r="QG366" s="1182"/>
      <c r="QH366" s="1182"/>
      <c r="QI366" s="1182"/>
      <c r="QJ366" s="1177"/>
      <c r="QK366" s="1182"/>
      <c r="QL366" s="1182"/>
      <c r="QM366" s="1182"/>
      <c r="QN366" s="1182"/>
      <c r="QO366" s="1182"/>
      <c r="QP366" s="1182"/>
      <c r="QQ366" s="1182"/>
      <c r="QR366" s="1182"/>
      <c r="QS366" s="1182"/>
      <c r="QT366" s="1182"/>
      <c r="QU366" s="1182"/>
      <c r="QV366" s="1182"/>
      <c r="QW366" s="1182"/>
      <c r="QX366" s="1182"/>
      <c r="QY366" s="1177"/>
      <c r="QZ366" s="1182"/>
      <c r="RA366" s="1182"/>
      <c r="RB366" s="1182"/>
      <c r="RC366" s="1182"/>
      <c r="RD366" s="1182"/>
      <c r="RE366" s="1182"/>
      <c r="RF366" s="1182"/>
      <c r="RG366" s="1182"/>
      <c r="RH366" s="1182"/>
      <c r="RI366" s="1182"/>
      <c r="RJ366" s="1182"/>
      <c r="RK366" s="1182"/>
      <c r="RL366" s="1182"/>
      <c r="RM366" s="1182"/>
      <c r="RN366" s="1177"/>
      <c r="RO366" s="1182"/>
      <c r="RP366" s="1182"/>
      <c r="RQ366" s="1182"/>
      <c r="RR366" s="1182"/>
      <c r="RS366" s="1182"/>
      <c r="RT366" s="1182"/>
      <c r="RU366" s="1182"/>
      <c r="RV366" s="1182"/>
      <c r="RW366" s="1182"/>
      <c r="RX366" s="1182"/>
      <c r="RY366" s="1182"/>
      <c r="RZ366" s="1182"/>
      <c r="SA366" s="1182"/>
      <c r="SB366" s="1182"/>
      <c r="SC366" s="1177"/>
      <c r="SD366" s="1182"/>
      <c r="SE366" s="1182"/>
      <c r="SF366" s="1182"/>
      <c r="SG366" s="1182"/>
      <c r="SH366" s="1182"/>
      <c r="SI366" s="1182"/>
      <c r="SJ366" s="1182"/>
      <c r="SK366" s="1182"/>
      <c r="SL366" s="1182"/>
      <c r="SM366" s="1182"/>
      <c r="SN366" s="1182"/>
      <c r="SO366" s="1182"/>
      <c r="SP366" s="1182"/>
      <c r="SQ366" s="1182"/>
      <c r="SR366" s="1177"/>
      <c r="SS366" s="1182"/>
      <c r="ST366" s="1182"/>
      <c r="SU366" s="1182"/>
      <c r="SV366" s="1182"/>
      <c r="SW366" s="1182"/>
      <c r="SX366" s="1182"/>
      <c r="SY366" s="1182"/>
      <c r="SZ366" s="1182"/>
      <c r="TA366" s="1182"/>
      <c r="TB366" s="1182"/>
      <c r="TC366" s="1182"/>
      <c r="TD366" s="1182"/>
      <c r="TE366" s="1182"/>
      <c r="TF366" s="1182"/>
      <c r="TG366" s="1177"/>
      <c r="TH366" s="1182"/>
      <c r="TI366" s="1182"/>
      <c r="TJ366" s="1182"/>
      <c r="TK366" s="1182"/>
      <c r="TL366" s="1182"/>
      <c r="TM366" s="1182"/>
      <c r="TN366" s="1182"/>
      <c r="TO366" s="1182"/>
      <c r="TP366" s="1182"/>
      <c r="TQ366" s="1182"/>
      <c r="TR366" s="1182"/>
      <c r="TS366" s="1182"/>
      <c r="TT366" s="1182"/>
      <c r="TU366" s="1182"/>
      <c r="TV366" s="1177"/>
      <c r="TW366" s="1182"/>
      <c r="TX366" s="1182"/>
      <c r="TY366" s="1182"/>
      <c r="TZ366" s="1182"/>
      <c r="UA366" s="1182"/>
      <c r="UB366" s="1182"/>
      <c r="UC366" s="1182"/>
      <c r="UD366" s="1182"/>
      <c r="UE366" s="1182"/>
      <c r="UF366" s="1182"/>
      <c r="UG366" s="1182"/>
      <c r="UH366" s="1182"/>
      <c r="UI366" s="1182"/>
      <c r="UJ366" s="1182"/>
      <c r="UK366" s="1177"/>
      <c r="UL366" s="1182"/>
      <c r="UM366" s="1182"/>
      <c r="UN366" s="1182"/>
      <c r="UO366" s="1182"/>
      <c r="UP366" s="1182"/>
      <c r="UQ366" s="1182"/>
      <c r="UR366" s="1182"/>
      <c r="US366" s="1182"/>
      <c r="UT366" s="1182"/>
      <c r="UU366" s="1182"/>
      <c r="UV366" s="1182"/>
      <c r="UW366" s="1182"/>
      <c r="UX366" s="1182"/>
      <c r="UY366" s="1182"/>
      <c r="UZ366" s="1177"/>
      <c r="VA366" s="1182"/>
      <c r="VB366" s="1182"/>
      <c r="VC366" s="1182"/>
      <c r="VD366" s="1182"/>
      <c r="VE366" s="1182"/>
      <c r="VF366" s="1182"/>
      <c r="VG366" s="1182"/>
      <c r="VH366" s="1182"/>
      <c r="VI366" s="1182"/>
      <c r="VJ366" s="1182"/>
      <c r="VK366" s="1182"/>
      <c r="VL366" s="1182"/>
      <c r="VM366" s="1182"/>
      <c r="VN366" s="1182"/>
      <c r="VO366" s="1177"/>
      <c r="VP366" s="1182"/>
      <c r="VQ366" s="1182"/>
      <c r="VR366" s="1182"/>
      <c r="VS366" s="1182"/>
      <c r="VT366" s="1182"/>
      <c r="VU366" s="1182"/>
      <c r="VV366" s="1182"/>
      <c r="VW366" s="1182"/>
      <c r="VX366" s="1182"/>
      <c r="VY366" s="1182"/>
      <c r="VZ366" s="1182"/>
      <c r="WA366" s="1182"/>
      <c r="WB366" s="1182"/>
      <c r="WC366" s="1182"/>
      <c r="WD366" s="1177"/>
      <c r="WE366" s="1182"/>
      <c r="WF366" s="1182"/>
      <c r="WG366" s="1182"/>
      <c r="WH366" s="1182"/>
      <c r="WI366" s="1182"/>
      <c r="WJ366" s="1182"/>
      <c r="WK366" s="1182"/>
      <c r="WL366" s="1182"/>
      <c r="WM366" s="1182"/>
      <c r="WN366" s="1182"/>
      <c r="WO366" s="1182"/>
      <c r="WP366" s="1182"/>
      <c r="WQ366" s="1182"/>
      <c r="WR366" s="1182"/>
      <c r="WS366" s="1177"/>
      <c r="WT366" s="1182"/>
      <c r="WU366" s="1182"/>
      <c r="WV366" s="1182"/>
      <c r="WW366" s="1182"/>
      <c r="WX366" s="1182"/>
      <c r="WY366" s="1182"/>
      <c r="WZ366" s="1182"/>
      <c r="XA366" s="1182"/>
      <c r="XB366" s="1182"/>
      <c r="XC366" s="1182"/>
      <c r="XD366" s="1182"/>
      <c r="XE366" s="1182"/>
      <c r="XF366" s="1182"/>
      <c r="XG366" s="1182"/>
      <c r="XH366" s="1177"/>
      <c r="XI366" s="1182"/>
      <c r="XJ366" s="1182"/>
      <c r="XK366" s="1182"/>
      <c r="XL366" s="1182"/>
      <c r="XM366" s="1182"/>
      <c r="XN366" s="1182"/>
      <c r="XO366" s="1182"/>
      <c r="XP366" s="1182"/>
      <c r="XQ366" s="1182"/>
      <c r="XR366" s="1182"/>
      <c r="XS366" s="1182"/>
      <c r="XT366" s="1182"/>
      <c r="XU366" s="1182"/>
      <c r="XV366" s="1182"/>
      <c r="XW366" s="1177"/>
      <c r="XX366" s="1182"/>
      <c r="XY366" s="1182"/>
      <c r="XZ366" s="1182"/>
      <c r="YA366" s="1182"/>
      <c r="YB366" s="1182"/>
      <c r="YC366" s="1182"/>
      <c r="YD366" s="1182"/>
      <c r="YE366" s="1182"/>
      <c r="YF366" s="1182"/>
      <c r="YG366" s="1182"/>
      <c r="YH366" s="1182"/>
      <c r="YI366" s="1182"/>
      <c r="YJ366" s="1182"/>
      <c r="YK366" s="1182"/>
      <c r="YL366" s="1177"/>
      <c r="YM366" s="1182"/>
      <c r="YN366" s="1182"/>
      <c r="YO366" s="1182"/>
      <c r="YP366" s="1182"/>
      <c r="YQ366" s="1182"/>
      <c r="YR366" s="1182"/>
      <c r="YS366" s="1182"/>
      <c r="YT366" s="1182"/>
      <c r="YU366" s="1182"/>
      <c r="YV366" s="1182"/>
      <c r="YW366" s="1182"/>
      <c r="YX366" s="1182"/>
      <c r="YY366" s="1182"/>
      <c r="YZ366" s="1182"/>
      <c r="ZA366" s="1177"/>
      <c r="ZB366" s="1182"/>
      <c r="ZC366" s="1182"/>
      <c r="ZD366" s="1182"/>
      <c r="ZE366" s="1182"/>
      <c r="ZF366" s="1182"/>
      <c r="ZG366" s="1182"/>
      <c r="ZH366" s="1182"/>
      <c r="ZI366" s="1182"/>
      <c r="ZJ366" s="1182"/>
      <c r="ZK366" s="1182"/>
      <c r="ZL366" s="1182"/>
      <c r="ZM366" s="1182"/>
      <c r="ZN366" s="1182"/>
      <c r="ZO366" s="1182"/>
      <c r="ZP366" s="1177"/>
      <c r="ZQ366" s="1182"/>
      <c r="ZR366" s="1182"/>
      <c r="ZS366" s="1182"/>
      <c r="ZT366" s="1182"/>
      <c r="ZU366" s="1182"/>
      <c r="ZV366" s="1182"/>
      <c r="ZW366" s="1182"/>
      <c r="ZX366" s="1182"/>
      <c r="ZY366" s="1182"/>
      <c r="ZZ366" s="1182"/>
      <c r="AAA366" s="1182"/>
      <c r="AAB366" s="1182"/>
      <c r="AAC366" s="1182"/>
      <c r="AAD366" s="1182"/>
      <c r="AAE366" s="1177"/>
      <c r="AAF366" s="1182"/>
      <c r="AAG366" s="1182"/>
      <c r="AAH366" s="1182"/>
      <c r="AAI366" s="1182"/>
      <c r="AAJ366" s="1182"/>
      <c r="AAK366" s="1182"/>
      <c r="AAL366" s="1182"/>
      <c r="AAM366" s="1182"/>
      <c r="AAN366" s="1182"/>
      <c r="AAO366" s="1182"/>
      <c r="AAP366" s="1182"/>
      <c r="AAQ366" s="1182"/>
      <c r="AAR366" s="1182"/>
      <c r="AAS366" s="1182"/>
      <c r="AAT366" s="1177"/>
      <c r="AAU366" s="1182"/>
      <c r="AAV366" s="1182"/>
      <c r="AAW366" s="1182"/>
      <c r="AAX366" s="1182"/>
      <c r="AAY366" s="1182"/>
      <c r="AAZ366" s="1182"/>
      <c r="ABA366" s="1182"/>
      <c r="ABB366" s="1182"/>
      <c r="ABC366" s="1182"/>
      <c r="ABD366" s="1182"/>
      <c r="ABE366" s="1182"/>
      <c r="ABF366" s="1182"/>
      <c r="ABG366" s="1182"/>
      <c r="ABH366" s="1182"/>
      <c r="ABI366" s="1177"/>
      <c r="ABJ366" s="1182"/>
      <c r="ABK366" s="1182"/>
      <c r="ABL366" s="1182"/>
      <c r="ABM366" s="1182"/>
      <c r="ABN366" s="1182"/>
      <c r="ABO366" s="1182"/>
      <c r="ABP366" s="1182"/>
      <c r="ABQ366" s="1182"/>
      <c r="ABR366" s="1182"/>
      <c r="ABS366" s="1182"/>
      <c r="ABT366" s="1182"/>
      <c r="ABU366" s="1182"/>
      <c r="ABV366" s="1182"/>
      <c r="ABW366" s="1182"/>
      <c r="ABX366" s="1177"/>
      <c r="ABY366" s="1182"/>
      <c r="ABZ366" s="1182"/>
      <c r="ACA366" s="1182"/>
      <c r="ACB366" s="1182"/>
      <c r="ACC366" s="1182"/>
      <c r="ACD366" s="1182"/>
      <c r="ACE366" s="1182"/>
      <c r="ACF366" s="1182"/>
      <c r="ACG366" s="1182"/>
      <c r="ACH366" s="1182"/>
      <c r="ACI366" s="1182"/>
      <c r="ACJ366" s="1182"/>
      <c r="ACK366" s="1182"/>
      <c r="ACL366" s="1182"/>
      <c r="ACM366" s="1177"/>
      <c r="ACN366" s="1182"/>
      <c r="ACO366" s="1182"/>
      <c r="ACP366" s="1182"/>
      <c r="ACQ366" s="1182"/>
      <c r="ACR366" s="1182"/>
      <c r="ACS366" s="1182"/>
      <c r="ACT366" s="1182"/>
      <c r="ACU366" s="1182"/>
      <c r="ACV366" s="1182"/>
      <c r="ACW366" s="1182"/>
      <c r="ACX366" s="1182"/>
      <c r="ACY366" s="1182"/>
      <c r="ACZ366" s="1182"/>
      <c r="ADA366" s="1182"/>
      <c r="ADB366" s="1177"/>
      <c r="ADC366" s="1182"/>
      <c r="ADD366" s="1182"/>
      <c r="ADE366" s="1182"/>
      <c r="ADF366" s="1182"/>
      <c r="ADG366" s="1182"/>
      <c r="ADH366" s="1182"/>
      <c r="ADI366" s="1182"/>
      <c r="ADJ366" s="1182"/>
      <c r="ADK366" s="1182"/>
      <c r="ADL366" s="1182"/>
      <c r="ADM366" s="1182"/>
      <c r="ADN366" s="1182"/>
      <c r="ADO366" s="1182"/>
      <c r="ADP366" s="1182"/>
      <c r="ADQ366" s="1177"/>
      <c r="ADR366" s="1182"/>
      <c r="ADS366" s="1182"/>
      <c r="ADT366" s="1182"/>
      <c r="ADU366" s="1182"/>
      <c r="ADV366" s="1182"/>
      <c r="ADW366" s="1182"/>
      <c r="ADX366" s="1182"/>
      <c r="ADY366" s="1182"/>
      <c r="ADZ366" s="1182"/>
      <c r="AEA366" s="1182"/>
      <c r="AEB366" s="1182"/>
      <c r="AEC366" s="1182"/>
      <c r="AED366" s="1182"/>
      <c r="AEE366" s="1182"/>
      <c r="AEF366" s="1177"/>
      <c r="AEG366" s="1182"/>
      <c r="AEH366" s="1182"/>
      <c r="AEI366" s="1182"/>
      <c r="AEJ366" s="1182"/>
      <c r="AEK366" s="1182"/>
      <c r="AEL366" s="1182"/>
      <c r="AEM366" s="1182"/>
      <c r="AEN366" s="1182"/>
      <c r="AEO366" s="1182"/>
      <c r="AEP366" s="1182"/>
      <c r="AEQ366" s="1182"/>
      <c r="AER366" s="1182"/>
      <c r="AES366" s="1182"/>
      <c r="AET366" s="1182"/>
      <c r="AEU366" s="1177"/>
      <c r="AEV366" s="1182"/>
      <c r="AEW366" s="1182"/>
      <c r="AEX366" s="1182"/>
      <c r="AEY366" s="1182"/>
      <c r="AEZ366" s="1182"/>
      <c r="AFA366" s="1182"/>
      <c r="AFB366" s="1182"/>
      <c r="AFC366" s="1182"/>
      <c r="AFD366" s="1182"/>
      <c r="AFE366" s="1182"/>
      <c r="AFF366" s="1182"/>
      <c r="AFG366" s="1182"/>
      <c r="AFH366" s="1182"/>
      <c r="AFI366" s="1182"/>
      <c r="AFJ366" s="1177"/>
      <c r="AFK366" s="1182"/>
      <c r="AFL366" s="1182"/>
      <c r="AFM366" s="1182"/>
      <c r="AFN366" s="1182"/>
      <c r="AFO366" s="1182"/>
      <c r="AFP366" s="1182"/>
      <c r="AFQ366" s="1182"/>
      <c r="AFR366" s="1182"/>
      <c r="AFS366" s="1182"/>
      <c r="AFT366" s="1182"/>
      <c r="AFU366" s="1182"/>
      <c r="AFV366" s="1182"/>
      <c r="AFW366" s="1182"/>
      <c r="AFX366" s="1182"/>
      <c r="AFY366" s="1177"/>
      <c r="AFZ366" s="1182"/>
      <c r="AGA366" s="1182"/>
      <c r="AGB366" s="1182"/>
      <c r="AGC366" s="1182"/>
      <c r="AGD366" s="1182"/>
      <c r="AGE366" s="1182"/>
      <c r="AGF366" s="1182"/>
      <c r="AGG366" s="1182"/>
      <c r="AGH366" s="1182"/>
      <c r="AGI366" s="1182"/>
      <c r="AGJ366" s="1182"/>
      <c r="AGK366" s="1182"/>
      <c r="AGL366" s="1182"/>
      <c r="AGM366" s="1182"/>
      <c r="AGN366" s="1177"/>
      <c r="AGO366" s="1182"/>
      <c r="AGP366" s="1182"/>
      <c r="AGQ366" s="1182"/>
      <c r="AGR366" s="1182"/>
      <c r="AGS366" s="1182"/>
      <c r="AGT366" s="1182"/>
      <c r="AGU366" s="1182"/>
      <c r="AGV366" s="1182"/>
      <c r="AGW366" s="1182"/>
      <c r="AGX366" s="1182"/>
      <c r="AGY366" s="1182"/>
      <c r="AGZ366" s="1182"/>
      <c r="AHA366" s="1182"/>
      <c r="AHB366" s="1182"/>
      <c r="AHC366" s="1177"/>
      <c r="AHD366" s="1182"/>
      <c r="AHE366" s="1182"/>
      <c r="AHF366" s="1182"/>
      <c r="AHG366" s="1182"/>
      <c r="AHH366" s="1182"/>
      <c r="AHI366" s="1182"/>
      <c r="AHJ366" s="1182"/>
      <c r="AHK366" s="1182"/>
      <c r="AHL366" s="1182"/>
      <c r="AHM366" s="1182"/>
      <c r="AHN366" s="1182"/>
      <c r="AHO366" s="1182"/>
      <c r="AHP366" s="1182"/>
      <c r="AHQ366" s="1182"/>
      <c r="AHR366" s="1177"/>
      <c r="AHS366" s="1182"/>
      <c r="AHT366" s="1182"/>
      <c r="AHU366" s="1182"/>
      <c r="AHV366" s="1182"/>
      <c r="AHW366" s="1182"/>
      <c r="AHX366" s="1182"/>
      <c r="AHY366" s="1182"/>
      <c r="AHZ366" s="1182"/>
      <c r="AIA366" s="1182"/>
      <c r="AIB366" s="1182"/>
      <c r="AIC366" s="1182"/>
      <c r="AID366" s="1182"/>
      <c r="AIE366" s="1182"/>
      <c r="AIF366" s="1182"/>
      <c r="AIG366" s="1177"/>
      <c r="AIH366" s="1182"/>
      <c r="AII366" s="1182"/>
      <c r="AIJ366" s="1182"/>
      <c r="AIK366" s="1182"/>
      <c r="AIL366" s="1182"/>
      <c r="AIM366" s="1182"/>
      <c r="AIN366" s="1182"/>
      <c r="AIO366" s="1182"/>
      <c r="AIP366" s="1182"/>
      <c r="AIQ366" s="1182"/>
      <c r="AIR366" s="1182"/>
      <c r="AIS366" s="1182"/>
      <c r="AIT366" s="1182"/>
      <c r="AIU366" s="1182"/>
      <c r="AIV366" s="1177"/>
      <c r="AIW366" s="1182"/>
      <c r="AIX366" s="1182"/>
      <c r="AIY366" s="1182"/>
      <c r="AIZ366" s="1182"/>
      <c r="AJA366" s="1182"/>
      <c r="AJB366" s="1182"/>
      <c r="AJC366" s="1182"/>
      <c r="AJD366" s="1182"/>
      <c r="AJE366" s="1182"/>
      <c r="AJF366" s="1182"/>
      <c r="AJG366" s="1182"/>
      <c r="AJH366" s="1182"/>
      <c r="AJI366" s="1182"/>
      <c r="AJJ366" s="1182"/>
      <c r="AJK366" s="1177"/>
      <c r="AJL366" s="1182"/>
      <c r="AJM366" s="1182"/>
      <c r="AJN366" s="1182"/>
      <c r="AJO366" s="1182"/>
      <c r="AJP366" s="1182"/>
      <c r="AJQ366" s="1182"/>
      <c r="AJR366" s="1182"/>
      <c r="AJS366" s="1182"/>
      <c r="AJT366" s="1182"/>
      <c r="AJU366" s="1182"/>
      <c r="AJV366" s="1182"/>
      <c r="AJW366" s="1182"/>
      <c r="AJX366" s="1182"/>
      <c r="AJY366" s="1182"/>
      <c r="AJZ366" s="1177"/>
      <c r="AKA366" s="1182"/>
      <c r="AKB366" s="1182"/>
      <c r="AKC366" s="1182"/>
      <c r="AKD366" s="1182"/>
      <c r="AKE366" s="1182"/>
      <c r="AKF366" s="1182"/>
      <c r="AKG366" s="1182"/>
      <c r="AKH366" s="1182"/>
      <c r="AKI366" s="1182"/>
      <c r="AKJ366" s="1182"/>
      <c r="AKK366" s="1182"/>
      <c r="AKL366" s="1182"/>
      <c r="AKM366" s="1182"/>
      <c r="AKN366" s="1182"/>
      <c r="AKO366" s="1177"/>
      <c r="AKP366" s="1182"/>
      <c r="AKQ366" s="1182"/>
      <c r="AKR366" s="1182"/>
      <c r="AKS366" s="1182"/>
      <c r="AKT366" s="1182"/>
      <c r="AKU366" s="1182"/>
      <c r="AKV366" s="1182"/>
      <c r="AKW366" s="1182"/>
      <c r="AKX366" s="1182"/>
      <c r="AKY366" s="1182"/>
      <c r="AKZ366" s="1182"/>
      <c r="ALA366" s="1182"/>
      <c r="ALB366" s="1182"/>
      <c r="ALC366" s="1182"/>
      <c r="ALD366" s="1177"/>
      <c r="ALE366" s="1182"/>
      <c r="ALF366" s="1182"/>
      <c r="ALG366" s="1182"/>
      <c r="ALH366" s="1182"/>
      <c r="ALI366" s="1182"/>
      <c r="ALJ366" s="1182"/>
      <c r="ALK366" s="1182"/>
      <c r="ALL366" s="1182"/>
      <c r="ALM366" s="1182"/>
      <c r="ALN366" s="1182"/>
      <c r="ALO366" s="1182"/>
      <c r="ALP366" s="1182"/>
      <c r="ALQ366" s="1182"/>
      <c r="ALR366" s="1182"/>
      <c r="ALS366" s="1177"/>
      <c r="ALT366" s="1182"/>
      <c r="ALU366" s="1182"/>
      <c r="ALV366" s="1182"/>
      <c r="ALW366" s="1182"/>
      <c r="ALX366" s="1182"/>
      <c r="ALY366" s="1182"/>
      <c r="ALZ366" s="1182"/>
      <c r="AMA366" s="1182"/>
      <c r="AMB366" s="1182"/>
      <c r="AMC366" s="1182"/>
      <c r="AMD366" s="1182"/>
      <c r="AME366" s="1182"/>
      <c r="AMF366" s="1182"/>
      <c r="AMG366" s="1182"/>
      <c r="AMH366" s="1177"/>
      <c r="AMI366" s="1182"/>
      <c r="AMJ366" s="1182"/>
      <c r="AMK366" s="1182"/>
      <c r="AML366" s="1182"/>
      <c r="AMM366" s="1182"/>
      <c r="AMN366" s="1182"/>
      <c r="AMO366" s="1182"/>
      <c r="AMP366" s="1182"/>
      <c r="AMQ366" s="1182"/>
      <c r="AMR366" s="1182"/>
      <c r="AMS366" s="1182"/>
      <c r="AMT366" s="1182"/>
      <c r="AMU366" s="1182"/>
      <c r="AMV366" s="1182"/>
      <c r="AMW366" s="1177"/>
      <c r="AMX366" s="1182"/>
      <c r="AMY366" s="1182"/>
      <c r="AMZ366" s="1182"/>
      <c r="ANA366" s="1182"/>
      <c r="ANB366" s="1182"/>
      <c r="ANC366" s="1182"/>
      <c r="AND366" s="1182"/>
      <c r="ANE366" s="1182"/>
      <c r="ANF366" s="1182"/>
      <c r="ANG366" s="1182"/>
      <c r="ANH366" s="1182"/>
      <c r="ANI366" s="1182"/>
      <c r="ANJ366" s="1182"/>
      <c r="ANK366" s="1182"/>
      <c r="ANL366" s="1177"/>
      <c r="ANM366" s="1182"/>
      <c r="ANN366" s="1182"/>
      <c r="ANO366" s="1182"/>
      <c r="ANP366" s="1182"/>
      <c r="ANQ366" s="1182"/>
      <c r="ANR366" s="1182"/>
      <c r="ANS366" s="1182"/>
      <c r="ANT366" s="1182"/>
      <c r="ANU366" s="1182"/>
      <c r="ANV366" s="1182"/>
      <c r="ANW366" s="1182"/>
      <c r="ANX366" s="1182"/>
      <c r="ANY366" s="1182"/>
      <c r="ANZ366" s="1182"/>
      <c r="AOA366" s="1177"/>
      <c r="AOB366" s="1182"/>
      <c r="AOC366" s="1182"/>
      <c r="AOD366" s="1182"/>
      <c r="AOE366" s="1182"/>
      <c r="AOF366" s="1182"/>
      <c r="AOG366" s="1182"/>
      <c r="AOH366" s="1182"/>
      <c r="AOI366" s="1182"/>
      <c r="AOJ366" s="1182"/>
      <c r="AOK366" s="1182"/>
      <c r="AOL366" s="1182"/>
      <c r="AOM366" s="1182"/>
      <c r="AON366" s="1182"/>
      <c r="AOO366" s="1182"/>
      <c r="AOP366" s="1177"/>
      <c r="AOQ366" s="1182"/>
      <c r="AOR366" s="1182"/>
      <c r="AOS366" s="1182"/>
      <c r="AOT366" s="1182"/>
      <c r="AOU366" s="1182"/>
      <c r="AOV366" s="1182"/>
      <c r="AOW366" s="1182"/>
      <c r="AOX366" s="1182"/>
      <c r="AOY366" s="1182"/>
      <c r="AOZ366" s="1182"/>
      <c r="APA366" s="1182"/>
      <c r="APB366" s="1182"/>
      <c r="APC366" s="1182"/>
      <c r="APD366" s="1182"/>
      <c r="APE366" s="1177"/>
      <c r="APF366" s="1182"/>
      <c r="APG366" s="1182"/>
      <c r="APH366" s="1182"/>
      <c r="API366" s="1182"/>
      <c r="APJ366" s="1182"/>
      <c r="APK366" s="1182"/>
      <c r="APL366" s="1182"/>
      <c r="APM366" s="1182"/>
      <c r="APN366" s="1182"/>
      <c r="APO366" s="1182"/>
      <c r="APP366" s="1182"/>
      <c r="APQ366" s="1182"/>
      <c r="APR366" s="1182"/>
      <c r="APS366" s="1182"/>
      <c r="APT366" s="1177"/>
      <c r="APU366" s="1182"/>
      <c r="APV366" s="1182"/>
      <c r="APW366" s="1182"/>
      <c r="APX366" s="1182"/>
      <c r="APY366" s="1182"/>
      <c r="APZ366" s="1182"/>
      <c r="AQA366" s="1182"/>
      <c r="AQB366" s="1182"/>
      <c r="AQC366" s="1182"/>
      <c r="AQD366" s="1182"/>
      <c r="AQE366" s="1182"/>
      <c r="AQF366" s="1182"/>
      <c r="AQG366" s="1182"/>
      <c r="AQH366" s="1182"/>
      <c r="AQI366" s="1177"/>
      <c r="AQJ366" s="1182"/>
      <c r="AQK366" s="1182"/>
      <c r="AQL366" s="1182"/>
      <c r="AQM366" s="1182"/>
      <c r="AQN366" s="1182"/>
      <c r="AQO366" s="1182"/>
      <c r="AQP366" s="1182"/>
      <c r="AQQ366" s="1182"/>
      <c r="AQR366" s="1182"/>
      <c r="AQS366" s="1182"/>
      <c r="AQT366" s="1182"/>
      <c r="AQU366" s="1182"/>
      <c r="AQV366" s="1182"/>
      <c r="AQW366" s="1182"/>
      <c r="AQX366" s="1177"/>
      <c r="AQY366" s="1182"/>
      <c r="AQZ366" s="1182"/>
      <c r="ARA366" s="1182"/>
      <c r="ARB366" s="1182"/>
      <c r="ARC366" s="1182"/>
      <c r="ARD366" s="1182"/>
      <c r="ARE366" s="1182"/>
      <c r="ARF366" s="1182"/>
      <c r="ARG366" s="1182"/>
      <c r="ARH366" s="1182"/>
      <c r="ARI366" s="1182"/>
      <c r="ARJ366" s="1182"/>
      <c r="ARK366" s="1182"/>
      <c r="ARL366" s="1182"/>
      <c r="ARM366" s="1177"/>
      <c r="ARN366" s="1182"/>
      <c r="ARO366" s="1182"/>
      <c r="ARP366" s="1182"/>
      <c r="ARQ366" s="1182"/>
      <c r="ARR366" s="1182"/>
      <c r="ARS366" s="1182"/>
      <c r="ART366" s="1182"/>
      <c r="ARU366" s="1182"/>
      <c r="ARV366" s="1182"/>
      <c r="ARW366" s="1182"/>
      <c r="ARX366" s="1182"/>
      <c r="ARY366" s="1182"/>
      <c r="ARZ366" s="1182"/>
      <c r="ASA366" s="1182"/>
      <c r="ASB366" s="1177"/>
      <c r="ASC366" s="1182"/>
      <c r="ASD366" s="1182"/>
      <c r="ASE366" s="1182"/>
      <c r="ASF366" s="1182"/>
      <c r="ASG366" s="1182"/>
      <c r="ASH366" s="1182"/>
      <c r="ASI366" s="1182"/>
      <c r="ASJ366" s="1182"/>
      <c r="ASK366" s="1182"/>
      <c r="ASL366" s="1182"/>
      <c r="ASM366" s="1182"/>
      <c r="ASN366" s="1182"/>
      <c r="ASO366" s="1182"/>
      <c r="ASP366" s="1182"/>
      <c r="ASQ366" s="1177"/>
      <c r="ASR366" s="1182"/>
      <c r="ASS366" s="1182"/>
      <c r="AST366" s="1182"/>
      <c r="ASU366" s="1182"/>
      <c r="ASV366" s="1182"/>
      <c r="ASW366" s="1182"/>
      <c r="ASX366" s="1182"/>
      <c r="ASY366" s="1182"/>
      <c r="ASZ366" s="1182"/>
      <c r="ATA366" s="1182"/>
      <c r="ATB366" s="1182"/>
      <c r="ATC366" s="1182"/>
      <c r="ATD366" s="1182"/>
      <c r="ATE366" s="1182"/>
      <c r="ATF366" s="1177"/>
      <c r="ATG366" s="1182"/>
      <c r="ATH366" s="1182"/>
      <c r="ATI366" s="1182"/>
      <c r="ATJ366" s="1182"/>
      <c r="ATK366" s="1182"/>
      <c r="ATL366" s="1182"/>
      <c r="ATM366" s="1182"/>
      <c r="ATN366" s="1182"/>
      <c r="ATO366" s="1182"/>
      <c r="ATP366" s="1182"/>
      <c r="ATQ366" s="1182"/>
      <c r="ATR366" s="1182"/>
      <c r="ATS366" s="1182"/>
      <c r="ATT366" s="1182"/>
      <c r="ATU366" s="1177"/>
      <c r="ATV366" s="1182"/>
      <c r="ATW366" s="1182"/>
      <c r="ATX366" s="1182"/>
      <c r="ATY366" s="1182"/>
      <c r="ATZ366" s="1182"/>
      <c r="AUA366" s="1182"/>
      <c r="AUB366" s="1182"/>
      <c r="AUC366" s="1182"/>
      <c r="AUD366" s="1182"/>
      <c r="AUE366" s="1182"/>
      <c r="AUF366" s="1182"/>
      <c r="AUG366" s="1182"/>
      <c r="AUH366" s="1182"/>
      <c r="AUI366" s="1182"/>
      <c r="AUJ366" s="1177"/>
      <c r="AUK366" s="1182"/>
      <c r="AUL366" s="1182"/>
      <c r="AUM366" s="1182"/>
      <c r="AUN366" s="1182"/>
      <c r="AUO366" s="1182"/>
      <c r="AUP366" s="1182"/>
      <c r="AUQ366" s="1182"/>
      <c r="AUR366" s="1182"/>
      <c r="AUS366" s="1182"/>
      <c r="AUT366" s="1182"/>
      <c r="AUU366" s="1182"/>
      <c r="AUV366" s="1182"/>
      <c r="AUW366" s="1182"/>
      <c r="AUX366" s="1182"/>
      <c r="AUY366" s="1177"/>
      <c r="AUZ366" s="1182"/>
      <c r="AVA366" s="1182"/>
      <c r="AVB366" s="1182"/>
      <c r="AVC366" s="1182"/>
      <c r="AVD366" s="1182"/>
      <c r="AVE366" s="1182"/>
      <c r="AVF366" s="1182"/>
      <c r="AVG366" s="1182"/>
      <c r="AVH366" s="1182"/>
      <c r="AVI366" s="1182"/>
      <c r="AVJ366" s="1182"/>
      <c r="AVK366" s="1182"/>
      <c r="AVL366" s="1182"/>
      <c r="AVM366" s="1182"/>
      <c r="AVN366" s="1177"/>
      <c r="AVO366" s="1182"/>
      <c r="AVP366" s="1182"/>
      <c r="AVQ366" s="1182"/>
      <c r="AVR366" s="1182"/>
      <c r="AVS366" s="1182"/>
      <c r="AVT366" s="1182"/>
      <c r="AVU366" s="1182"/>
      <c r="AVV366" s="1182"/>
      <c r="AVW366" s="1182"/>
      <c r="AVX366" s="1182"/>
      <c r="AVY366" s="1182"/>
      <c r="AVZ366" s="1182"/>
      <c r="AWA366" s="1182"/>
      <c r="AWB366" s="1182"/>
      <c r="AWC366" s="1177"/>
      <c r="AWD366" s="1182"/>
      <c r="AWE366" s="1182"/>
      <c r="AWF366" s="1182"/>
      <c r="AWG366" s="1182"/>
      <c r="AWH366" s="1182"/>
      <c r="AWI366" s="1182"/>
      <c r="AWJ366" s="1182"/>
      <c r="AWK366" s="1182"/>
      <c r="AWL366" s="1182"/>
      <c r="AWM366" s="1182"/>
      <c r="AWN366" s="1182"/>
      <c r="AWO366" s="1182"/>
      <c r="AWP366" s="1182"/>
      <c r="AWQ366" s="1182"/>
      <c r="AWR366" s="1177"/>
      <c r="AWS366" s="1182"/>
      <c r="AWT366" s="1182"/>
      <c r="AWU366" s="1182"/>
      <c r="AWV366" s="1182"/>
      <c r="AWW366" s="1182"/>
      <c r="AWX366" s="1182"/>
      <c r="AWY366" s="1182"/>
      <c r="AWZ366" s="1182"/>
      <c r="AXA366" s="1182"/>
      <c r="AXB366" s="1182"/>
      <c r="AXC366" s="1182"/>
      <c r="AXD366" s="1182"/>
      <c r="AXE366" s="1182"/>
      <c r="AXF366" s="1182"/>
      <c r="AXG366" s="1177"/>
      <c r="AXH366" s="1182"/>
      <c r="AXI366" s="1182"/>
      <c r="AXJ366" s="1182"/>
      <c r="AXK366" s="1182"/>
      <c r="AXL366" s="1182"/>
      <c r="AXM366" s="1182"/>
      <c r="AXN366" s="1182"/>
      <c r="AXO366" s="1182"/>
      <c r="AXP366" s="1182"/>
      <c r="AXQ366" s="1182"/>
      <c r="AXR366" s="1182"/>
      <c r="AXS366" s="1182"/>
      <c r="AXT366" s="1182"/>
      <c r="AXU366" s="1182"/>
      <c r="AXV366" s="1177"/>
      <c r="AXW366" s="1182"/>
      <c r="AXX366" s="1182"/>
      <c r="AXY366" s="1182"/>
      <c r="AXZ366" s="1182"/>
      <c r="AYA366" s="1182"/>
      <c r="AYB366" s="1182"/>
      <c r="AYC366" s="1182"/>
      <c r="AYD366" s="1182"/>
      <c r="AYE366" s="1182"/>
      <c r="AYF366" s="1182"/>
      <c r="AYG366" s="1182"/>
      <c r="AYH366" s="1182"/>
      <c r="AYI366" s="1182"/>
      <c r="AYJ366" s="1182"/>
      <c r="AYK366" s="1177"/>
      <c r="AYL366" s="1182"/>
      <c r="AYM366" s="1182"/>
      <c r="AYN366" s="1182"/>
      <c r="AYO366" s="1182"/>
      <c r="AYP366" s="1182"/>
      <c r="AYQ366" s="1182"/>
      <c r="AYR366" s="1182"/>
      <c r="AYS366" s="1182"/>
      <c r="AYT366" s="1182"/>
      <c r="AYU366" s="1182"/>
      <c r="AYV366" s="1182"/>
      <c r="AYW366" s="1182"/>
      <c r="AYX366" s="1182"/>
      <c r="AYY366" s="1182"/>
      <c r="AYZ366" s="1177"/>
      <c r="AZA366" s="1182"/>
      <c r="AZB366" s="1182"/>
      <c r="AZC366" s="1182"/>
      <c r="AZD366" s="1182"/>
      <c r="AZE366" s="1182"/>
      <c r="AZF366" s="1182"/>
      <c r="AZG366" s="1182"/>
      <c r="AZH366" s="1182"/>
      <c r="AZI366" s="1182"/>
      <c r="AZJ366" s="1182"/>
      <c r="AZK366" s="1182"/>
      <c r="AZL366" s="1182"/>
      <c r="AZM366" s="1182"/>
      <c r="AZN366" s="1182"/>
      <c r="AZO366" s="1177"/>
      <c r="AZP366" s="1182"/>
      <c r="AZQ366" s="1182"/>
      <c r="AZR366" s="1182"/>
      <c r="AZS366" s="1182"/>
      <c r="AZT366" s="1182"/>
      <c r="AZU366" s="1182"/>
      <c r="AZV366" s="1182"/>
      <c r="AZW366" s="1182"/>
      <c r="AZX366" s="1182"/>
      <c r="AZY366" s="1182"/>
      <c r="AZZ366" s="1182"/>
      <c r="BAA366" s="1182"/>
      <c r="BAB366" s="1182"/>
      <c r="BAC366" s="1182"/>
      <c r="BAD366" s="1177"/>
      <c r="BAE366" s="1182"/>
      <c r="BAF366" s="1182"/>
      <c r="BAG366" s="1182"/>
      <c r="BAH366" s="1182"/>
      <c r="BAI366" s="1182"/>
      <c r="BAJ366" s="1182"/>
      <c r="BAK366" s="1182"/>
      <c r="BAL366" s="1182"/>
      <c r="BAM366" s="1182"/>
      <c r="BAN366" s="1182"/>
      <c r="BAO366" s="1182"/>
      <c r="BAP366" s="1182"/>
      <c r="BAQ366" s="1182"/>
      <c r="BAR366" s="1182"/>
      <c r="BAS366" s="1177"/>
      <c r="BAT366" s="1182"/>
      <c r="BAU366" s="1182"/>
      <c r="BAV366" s="1182"/>
      <c r="BAW366" s="1182"/>
      <c r="BAX366" s="1182"/>
      <c r="BAY366" s="1182"/>
      <c r="BAZ366" s="1182"/>
      <c r="BBA366" s="1182"/>
      <c r="BBB366" s="1182"/>
      <c r="BBC366" s="1182"/>
      <c r="BBD366" s="1182"/>
      <c r="BBE366" s="1182"/>
      <c r="BBF366" s="1182"/>
      <c r="BBG366" s="1182"/>
      <c r="BBH366" s="1177"/>
      <c r="BBI366" s="1182"/>
      <c r="BBJ366" s="1182"/>
      <c r="BBK366" s="1182"/>
      <c r="BBL366" s="1182"/>
      <c r="BBM366" s="1182"/>
      <c r="BBN366" s="1182"/>
      <c r="BBO366" s="1182"/>
      <c r="BBP366" s="1182"/>
      <c r="BBQ366" s="1182"/>
      <c r="BBR366" s="1182"/>
      <c r="BBS366" s="1182"/>
      <c r="BBT366" s="1182"/>
      <c r="BBU366" s="1182"/>
      <c r="BBV366" s="1182"/>
      <c r="BBW366" s="1177"/>
      <c r="BBX366" s="1182"/>
      <c r="BBY366" s="1182"/>
      <c r="BBZ366" s="1182"/>
      <c r="BCA366" s="1182"/>
      <c r="BCB366" s="1182"/>
      <c r="BCC366" s="1182"/>
      <c r="BCD366" s="1182"/>
      <c r="BCE366" s="1182"/>
      <c r="BCF366" s="1182"/>
      <c r="BCG366" s="1182"/>
      <c r="BCH366" s="1182"/>
      <c r="BCI366" s="1182"/>
      <c r="BCJ366" s="1182"/>
      <c r="BCK366" s="1182"/>
      <c r="BCL366" s="1177"/>
      <c r="BCM366" s="1182"/>
      <c r="BCN366" s="1182"/>
      <c r="BCO366" s="1182"/>
      <c r="BCP366" s="1182"/>
      <c r="BCQ366" s="1182"/>
      <c r="BCR366" s="1182"/>
      <c r="BCS366" s="1182"/>
      <c r="BCT366" s="1182"/>
      <c r="BCU366" s="1182"/>
      <c r="BCV366" s="1182"/>
      <c r="BCW366" s="1182"/>
      <c r="BCX366" s="1182"/>
      <c r="BCY366" s="1182"/>
      <c r="BCZ366" s="1182"/>
      <c r="BDA366" s="1177"/>
      <c r="BDB366" s="1182"/>
      <c r="BDC366" s="1182"/>
      <c r="BDD366" s="1182"/>
      <c r="BDE366" s="1182"/>
      <c r="BDF366" s="1182"/>
      <c r="BDG366" s="1182"/>
      <c r="BDH366" s="1182"/>
      <c r="BDI366" s="1182"/>
      <c r="BDJ366" s="1182"/>
      <c r="BDK366" s="1182"/>
      <c r="BDL366" s="1182"/>
      <c r="BDM366" s="1182"/>
      <c r="BDN366" s="1182"/>
      <c r="BDO366" s="1182"/>
      <c r="BDP366" s="1177"/>
      <c r="BDQ366" s="1182"/>
      <c r="BDR366" s="1182"/>
      <c r="BDS366" s="1182"/>
      <c r="BDT366" s="1182"/>
      <c r="BDU366" s="1182"/>
      <c r="BDV366" s="1182"/>
      <c r="BDW366" s="1182"/>
      <c r="BDX366" s="1182"/>
      <c r="BDY366" s="1182"/>
      <c r="BDZ366" s="1182"/>
      <c r="BEA366" s="1182"/>
      <c r="BEB366" s="1182"/>
      <c r="BEC366" s="1182"/>
      <c r="BED366" s="1182"/>
      <c r="BEE366" s="1177"/>
      <c r="BEF366" s="1182"/>
      <c r="BEG366" s="1182"/>
      <c r="BEH366" s="1182"/>
      <c r="BEI366" s="1182"/>
      <c r="BEJ366" s="1182"/>
      <c r="BEK366" s="1182"/>
      <c r="BEL366" s="1182"/>
      <c r="BEM366" s="1182"/>
      <c r="BEN366" s="1182"/>
      <c r="BEO366" s="1182"/>
      <c r="BEP366" s="1182"/>
      <c r="BEQ366" s="1182"/>
      <c r="BER366" s="1182"/>
      <c r="BES366" s="1182"/>
      <c r="BET366" s="1177"/>
      <c r="BEU366" s="1182"/>
      <c r="BEV366" s="1182"/>
      <c r="BEW366" s="1182"/>
      <c r="BEX366" s="1182"/>
      <c r="BEY366" s="1182"/>
      <c r="BEZ366" s="1182"/>
      <c r="BFA366" s="1182"/>
      <c r="BFB366" s="1182"/>
      <c r="BFC366" s="1182"/>
      <c r="BFD366" s="1182"/>
      <c r="BFE366" s="1182"/>
      <c r="BFF366" s="1182"/>
      <c r="BFG366" s="1182"/>
      <c r="BFH366" s="1182"/>
      <c r="BFI366" s="1177"/>
      <c r="BFJ366" s="1182"/>
      <c r="BFK366" s="1182"/>
      <c r="BFL366" s="1182"/>
      <c r="BFM366" s="1182"/>
      <c r="BFN366" s="1182"/>
      <c r="BFO366" s="1182"/>
      <c r="BFP366" s="1182"/>
      <c r="BFQ366" s="1182"/>
      <c r="BFR366" s="1182"/>
      <c r="BFS366" s="1182"/>
      <c r="BFT366" s="1182"/>
      <c r="BFU366" s="1182"/>
      <c r="BFV366" s="1182"/>
      <c r="BFW366" s="1182"/>
      <c r="BFX366" s="1177"/>
      <c r="BFY366" s="1182"/>
      <c r="BFZ366" s="1182"/>
      <c r="BGA366" s="1182"/>
      <c r="BGB366" s="1182"/>
      <c r="BGC366" s="1182"/>
      <c r="BGD366" s="1182"/>
      <c r="BGE366" s="1182"/>
      <c r="BGF366" s="1182"/>
      <c r="BGG366" s="1182"/>
      <c r="BGH366" s="1182"/>
      <c r="BGI366" s="1182"/>
      <c r="BGJ366" s="1182"/>
      <c r="BGK366" s="1182"/>
      <c r="BGL366" s="1182"/>
      <c r="BGM366" s="1177"/>
      <c r="BGN366" s="1182"/>
      <c r="BGO366" s="1182"/>
      <c r="BGP366" s="1182"/>
      <c r="BGQ366" s="1182"/>
      <c r="BGR366" s="1182"/>
      <c r="BGS366" s="1182"/>
      <c r="BGT366" s="1182"/>
      <c r="BGU366" s="1182"/>
      <c r="BGV366" s="1182"/>
      <c r="BGW366" s="1182"/>
      <c r="BGX366" s="1182"/>
      <c r="BGY366" s="1182"/>
      <c r="BGZ366" s="1182"/>
      <c r="BHA366" s="1182"/>
      <c r="BHB366" s="1177"/>
      <c r="BHC366" s="1182"/>
      <c r="BHD366" s="1182"/>
      <c r="BHE366" s="1182"/>
      <c r="BHF366" s="1182"/>
      <c r="BHG366" s="1182"/>
      <c r="BHH366" s="1182"/>
      <c r="BHI366" s="1182"/>
      <c r="BHJ366" s="1182"/>
      <c r="BHK366" s="1182"/>
      <c r="BHL366" s="1182"/>
      <c r="BHM366" s="1182"/>
      <c r="BHN366" s="1182"/>
      <c r="BHO366" s="1182"/>
      <c r="BHP366" s="1182"/>
      <c r="BHQ366" s="1177"/>
      <c r="BHR366" s="1182"/>
      <c r="BHS366" s="1182"/>
      <c r="BHT366" s="1182"/>
      <c r="BHU366" s="1182"/>
      <c r="BHV366" s="1182"/>
      <c r="BHW366" s="1182"/>
      <c r="BHX366" s="1182"/>
      <c r="BHY366" s="1182"/>
      <c r="BHZ366" s="1182"/>
      <c r="BIA366" s="1182"/>
      <c r="BIB366" s="1182"/>
      <c r="BIC366" s="1182"/>
      <c r="BID366" s="1182"/>
      <c r="BIE366" s="1182"/>
      <c r="BIF366" s="1177"/>
      <c r="BIG366" s="1182"/>
      <c r="BIH366" s="1182"/>
      <c r="BII366" s="1182"/>
      <c r="BIJ366" s="1182"/>
      <c r="BIK366" s="1182"/>
      <c r="BIL366" s="1182"/>
      <c r="BIM366" s="1182"/>
      <c r="BIN366" s="1182"/>
      <c r="BIO366" s="1182"/>
      <c r="BIP366" s="1182"/>
      <c r="BIQ366" s="1182"/>
      <c r="BIR366" s="1182"/>
      <c r="BIS366" s="1182"/>
      <c r="BIT366" s="1182"/>
      <c r="BIU366" s="1177"/>
      <c r="BIV366" s="1182"/>
      <c r="BIW366" s="1182"/>
      <c r="BIX366" s="1182"/>
      <c r="BIY366" s="1182"/>
      <c r="BIZ366" s="1182"/>
      <c r="BJA366" s="1182"/>
      <c r="BJB366" s="1182"/>
      <c r="BJC366" s="1182"/>
      <c r="BJD366" s="1182"/>
      <c r="BJE366" s="1182"/>
      <c r="BJF366" s="1182"/>
      <c r="BJG366" s="1182"/>
      <c r="BJH366" s="1182"/>
      <c r="BJI366" s="1182"/>
      <c r="BJJ366" s="1177"/>
      <c r="BJK366" s="1182"/>
      <c r="BJL366" s="1182"/>
      <c r="BJM366" s="1182"/>
      <c r="BJN366" s="1182"/>
      <c r="BJO366" s="1182"/>
      <c r="BJP366" s="1182"/>
      <c r="BJQ366" s="1182"/>
      <c r="BJR366" s="1182"/>
      <c r="BJS366" s="1182"/>
      <c r="BJT366" s="1182"/>
      <c r="BJU366" s="1182"/>
      <c r="BJV366" s="1182"/>
      <c r="BJW366" s="1182"/>
      <c r="BJX366" s="1182"/>
      <c r="BJY366" s="1177"/>
      <c r="BJZ366" s="1182"/>
      <c r="BKA366" s="1182"/>
      <c r="BKB366" s="1182"/>
      <c r="BKC366" s="1182"/>
      <c r="BKD366" s="1182"/>
      <c r="BKE366" s="1182"/>
      <c r="BKF366" s="1182"/>
      <c r="BKG366" s="1182"/>
      <c r="BKH366" s="1182"/>
      <c r="BKI366" s="1182"/>
      <c r="BKJ366" s="1182"/>
      <c r="BKK366" s="1182"/>
      <c r="BKL366" s="1182"/>
      <c r="BKM366" s="1182"/>
      <c r="BKN366" s="1177"/>
      <c r="BKO366" s="1182"/>
      <c r="BKP366" s="1182"/>
      <c r="BKQ366" s="1182"/>
      <c r="BKR366" s="1182"/>
      <c r="BKS366" s="1182"/>
      <c r="BKT366" s="1182"/>
      <c r="BKU366" s="1182"/>
      <c r="BKV366" s="1182"/>
      <c r="BKW366" s="1182"/>
      <c r="BKX366" s="1182"/>
      <c r="BKY366" s="1182"/>
      <c r="BKZ366" s="1182"/>
      <c r="BLA366" s="1182"/>
      <c r="BLB366" s="1182"/>
      <c r="BLC366" s="1177"/>
      <c r="BLD366" s="1182"/>
      <c r="BLE366" s="1182"/>
      <c r="BLF366" s="1182"/>
      <c r="BLG366" s="1182"/>
      <c r="BLH366" s="1182"/>
      <c r="BLI366" s="1182"/>
      <c r="BLJ366" s="1182"/>
      <c r="BLK366" s="1182"/>
      <c r="BLL366" s="1182"/>
      <c r="BLM366" s="1182"/>
      <c r="BLN366" s="1182"/>
      <c r="BLO366" s="1182"/>
      <c r="BLP366" s="1182"/>
      <c r="BLQ366" s="1182"/>
      <c r="BLR366" s="1177"/>
      <c r="BLS366" s="1182"/>
      <c r="BLT366" s="1182"/>
      <c r="BLU366" s="1182"/>
      <c r="BLV366" s="1182"/>
      <c r="BLW366" s="1182"/>
      <c r="BLX366" s="1182"/>
      <c r="BLY366" s="1182"/>
      <c r="BLZ366" s="1182"/>
      <c r="BMA366" s="1182"/>
      <c r="BMB366" s="1182"/>
      <c r="BMC366" s="1182"/>
      <c r="BMD366" s="1182"/>
      <c r="BME366" s="1182"/>
      <c r="BMF366" s="1182"/>
      <c r="BMG366" s="1177"/>
      <c r="BMH366" s="1182"/>
      <c r="BMI366" s="1182"/>
      <c r="BMJ366" s="1182"/>
      <c r="BMK366" s="1182"/>
      <c r="BML366" s="1182"/>
      <c r="BMM366" s="1182"/>
      <c r="BMN366" s="1182"/>
      <c r="BMO366" s="1182"/>
      <c r="BMP366" s="1182"/>
      <c r="BMQ366" s="1182"/>
      <c r="BMR366" s="1182"/>
      <c r="BMS366" s="1182"/>
      <c r="BMT366" s="1182"/>
      <c r="BMU366" s="1182"/>
      <c r="BMV366" s="1177"/>
      <c r="BMW366" s="1182"/>
      <c r="BMX366" s="1182"/>
      <c r="BMY366" s="1182"/>
      <c r="BMZ366" s="1182"/>
      <c r="BNA366" s="1182"/>
      <c r="BNB366" s="1182"/>
      <c r="BNC366" s="1182"/>
      <c r="BND366" s="1182"/>
      <c r="BNE366" s="1182"/>
      <c r="BNF366" s="1182"/>
      <c r="BNG366" s="1182"/>
      <c r="BNH366" s="1182"/>
      <c r="BNI366" s="1182"/>
      <c r="BNJ366" s="1182"/>
      <c r="BNK366" s="1177"/>
      <c r="BNL366" s="1182"/>
      <c r="BNM366" s="1182"/>
      <c r="BNN366" s="1182"/>
      <c r="BNO366" s="1182"/>
      <c r="BNP366" s="1182"/>
      <c r="BNQ366" s="1182"/>
      <c r="BNR366" s="1182"/>
      <c r="BNS366" s="1182"/>
      <c r="BNT366" s="1182"/>
      <c r="BNU366" s="1182"/>
      <c r="BNV366" s="1182"/>
      <c r="BNW366" s="1182"/>
      <c r="BNX366" s="1182"/>
      <c r="BNY366" s="1182"/>
      <c r="BNZ366" s="1177"/>
      <c r="BOA366" s="1182"/>
      <c r="BOB366" s="1182"/>
      <c r="BOC366" s="1182"/>
      <c r="BOD366" s="1182"/>
      <c r="BOE366" s="1182"/>
      <c r="BOF366" s="1182"/>
      <c r="BOG366" s="1182"/>
      <c r="BOH366" s="1182"/>
      <c r="BOI366" s="1182"/>
      <c r="BOJ366" s="1182"/>
      <c r="BOK366" s="1182"/>
      <c r="BOL366" s="1182"/>
      <c r="BOM366" s="1182"/>
      <c r="BON366" s="1182"/>
      <c r="BOO366" s="1177"/>
      <c r="BOP366" s="1182"/>
      <c r="BOQ366" s="1182"/>
      <c r="BOR366" s="1182"/>
      <c r="BOS366" s="1182"/>
      <c r="BOT366" s="1182"/>
      <c r="BOU366" s="1182"/>
      <c r="BOV366" s="1182"/>
      <c r="BOW366" s="1182"/>
      <c r="BOX366" s="1182"/>
      <c r="BOY366" s="1182"/>
      <c r="BOZ366" s="1182"/>
      <c r="BPA366" s="1182"/>
      <c r="BPB366" s="1182"/>
      <c r="BPC366" s="1182"/>
      <c r="BPD366" s="1177"/>
      <c r="BPE366" s="1182"/>
      <c r="BPF366" s="1182"/>
      <c r="BPG366" s="1182"/>
      <c r="BPH366" s="1182"/>
      <c r="BPI366" s="1182"/>
      <c r="BPJ366" s="1182"/>
      <c r="BPK366" s="1182"/>
      <c r="BPL366" s="1182"/>
      <c r="BPM366" s="1182"/>
      <c r="BPN366" s="1182"/>
      <c r="BPO366" s="1182"/>
      <c r="BPP366" s="1182"/>
      <c r="BPQ366" s="1182"/>
      <c r="BPR366" s="1182"/>
      <c r="BPS366" s="1177"/>
      <c r="BPT366" s="1182"/>
      <c r="BPU366" s="1182"/>
      <c r="BPV366" s="1182"/>
      <c r="BPW366" s="1182"/>
      <c r="BPX366" s="1182"/>
      <c r="BPY366" s="1182"/>
      <c r="BPZ366" s="1182"/>
      <c r="BQA366" s="1182"/>
      <c r="BQB366" s="1182"/>
      <c r="BQC366" s="1182"/>
      <c r="BQD366" s="1182"/>
      <c r="BQE366" s="1182"/>
      <c r="BQF366" s="1182"/>
      <c r="BQG366" s="1182"/>
      <c r="BQH366" s="1177"/>
      <c r="BQI366" s="1182"/>
      <c r="BQJ366" s="1182"/>
      <c r="BQK366" s="1182"/>
      <c r="BQL366" s="1182"/>
      <c r="BQM366" s="1182"/>
      <c r="BQN366" s="1182"/>
      <c r="BQO366" s="1182"/>
      <c r="BQP366" s="1182"/>
      <c r="BQQ366" s="1182"/>
      <c r="BQR366" s="1182"/>
      <c r="BQS366" s="1182"/>
      <c r="BQT366" s="1182"/>
      <c r="BQU366" s="1182"/>
      <c r="BQV366" s="1182"/>
      <c r="BQW366" s="1177"/>
      <c r="BQX366" s="1182"/>
      <c r="BQY366" s="1182"/>
      <c r="BQZ366" s="1182"/>
      <c r="BRA366" s="1182"/>
      <c r="BRB366" s="1182"/>
      <c r="BRC366" s="1182"/>
      <c r="BRD366" s="1182"/>
      <c r="BRE366" s="1182"/>
      <c r="BRF366" s="1182"/>
      <c r="BRG366" s="1182"/>
      <c r="BRH366" s="1182"/>
      <c r="BRI366" s="1182"/>
      <c r="BRJ366" s="1182"/>
      <c r="BRK366" s="1182"/>
      <c r="BRL366" s="1177"/>
      <c r="BRM366" s="1182"/>
      <c r="BRN366" s="1182"/>
      <c r="BRO366" s="1182"/>
      <c r="BRP366" s="1182"/>
      <c r="BRQ366" s="1182"/>
      <c r="BRR366" s="1182"/>
      <c r="BRS366" s="1182"/>
      <c r="BRT366" s="1182"/>
      <c r="BRU366" s="1182"/>
      <c r="BRV366" s="1182"/>
      <c r="BRW366" s="1182"/>
      <c r="BRX366" s="1182"/>
      <c r="BRY366" s="1182"/>
      <c r="BRZ366" s="1182"/>
      <c r="BSA366" s="1177"/>
      <c r="BSB366" s="1182"/>
      <c r="BSC366" s="1182"/>
      <c r="BSD366" s="1182"/>
      <c r="BSE366" s="1182"/>
      <c r="BSF366" s="1182"/>
      <c r="BSG366" s="1182"/>
      <c r="BSH366" s="1182"/>
      <c r="BSI366" s="1182"/>
      <c r="BSJ366" s="1182"/>
      <c r="BSK366" s="1182"/>
      <c r="BSL366" s="1182"/>
      <c r="BSM366" s="1182"/>
      <c r="BSN366" s="1182"/>
      <c r="BSO366" s="1182"/>
      <c r="BSP366" s="1177"/>
      <c r="BSQ366" s="1182"/>
      <c r="BSR366" s="1182"/>
      <c r="BSS366" s="1182"/>
      <c r="BST366" s="1182"/>
      <c r="BSU366" s="1182"/>
      <c r="BSV366" s="1182"/>
      <c r="BSW366" s="1182"/>
      <c r="BSX366" s="1182"/>
      <c r="BSY366" s="1182"/>
      <c r="BSZ366" s="1182"/>
      <c r="BTA366" s="1182"/>
      <c r="BTB366" s="1182"/>
      <c r="BTC366" s="1182"/>
      <c r="BTD366" s="1182"/>
      <c r="BTE366" s="1177"/>
      <c r="BTF366" s="1182"/>
      <c r="BTG366" s="1182"/>
      <c r="BTH366" s="1182"/>
      <c r="BTI366" s="1182"/>
      <c r="BTJ366" s="1182"/>
      <c r="BTK366" s="1182"/>
      <c r="BTL366" s="1182"/>
      <c r="BTM366" s="1182"/>
      <c r="BTN366" s="1182"/>
      <c r="BTO366" s="1182"/>
      <c r="BTP366" s="1182"/>
      <c r="BTQ366" s="1182"/>
      <c r="BTR366" s="1182"/>
      <c r="BTS366" s="1182"/>
      <c r="BTT366" s="1177"/>
      <c r="BTU366" s="1182"/>
      <c r="BTV366" s="1182"/>
      <c r="BTW366" s="1182"/>
      <c r="BTX366" s="1182"/>
      <c r="BTY366" s="1182"/>
      <c r="BTZ366" s="1182"/>
      <c r="BUA366" s="1182"/>
      <c r="BUB366" s="1182"/>
      <c r="BUC366" s="1182"/>
      <c r="BUD366" s="1182"/>
      <c r="BUE366" s="1182"/>
      <c r="BUF366" s="1182"/>
      <c r="BUG366" s="1182"/>
      <c r="BUH366" s="1182"/>
      <c r="BUI366" s="1177"/>
      <c r="BUJ366" s="1182"/>
      <c r="BUK366" s="1182"/>
      <c r="BUL366" s="1182"/>
      <c r="BUM366" s="1182"/>
      <c r="BUN366" s="1182"/>
      <c r="BUO366" s="1182"/>
      <c r="BUP366" s="1182"/>
      <c r="BUQ366" s="1182"/>
      <c r="BUR366" s="1182"/>
      <c r="BUS366" s="1182"/>
      <c r="BUT366" s="1182"/>
      <c r="BUU366" s="1182"/>
      <c r="BUV366" s="1182"/>
      <c r="BUW366" s="1182"/>
      <c r="BUX366" s="1177"/>
      <c r="BUY366" s="1182"/>
      <c r="BUZ366" s="1182"/>
      <c r="BVA366" s="1182"/>
      <c r="BVB366" s="1182"/>
      <c r="BVC366" s="1182"/>
      <c r="BVD366" s="1182"/>
      <c r="BVE366" s="1182"/>
      <c r="BVF366" s="1182"/>
      <c r="BVG366" s="1182"/>
      <c r="BVH366" s="1182"/>
      <c r="BVI366" s="1182"/>
      <c r="BVJ366" s="1182"/>
      <c r="BVK366" s="1182"/>
      <c r="BVL366" s="1182"/>
      <c r="BVM366" s="1177"/>
      <c r="BVN366" s="1182"/>
      <c r="BVO366" s="1182"/>
      <c r="BVP366" s="1182"/>
      <c r="BVQ366" s="1182"/>
      <c r="BVR366" s="1182"/>
      <c r="BVS366" s="1182"/>
      <c r="BVT366" s="1182"/>
      <c r="BVU366" s="1182"/>
      <c r="BVV366" s="1182"/>
      <c r="BVW366" s="1182"/>
      <c r="BVX366" s="1182"/>
      <c r="BVY366" s="1182"/>
      <c r="BVZ366" s="1182"/>
      <c r="BWA366" s="1182"/>
      <c r="BWB366" s="1177"/>
      <c r="BWC366" s="1182"/>
      <c r="BWD366" s="1182"/>
      <c r="BWE366" s="1182"/>
      <c r="BWF366" s="1182"/>
      <c r="BWG366" s="1182"/>
      <c r="BWH366" s="1182"/>
      <c r="BWI366" s="1182"/>
      <c r="BWJ366" s="1182"/>
      <c r="BWK366" s="1182"/>
      <c r="BWL366" s="1182"/>
      <c r="BWM366" s="1182"/>
      <c r="BWN366" s="1182"/>
      <c r="BWO366" s="1182"/>
      <c r="BWP366" s="1182"/>
      <c r="BWQ366" s="1177"/>
      <c r="BWR366" s="1182"/>
      <c r="BWS366" s="1182"/>
      <c r="BWT366" s="1182"/>
      <c r="BWU366" s="1182"/>
      <c r="BWV366" s="1182"/>
      <c r="BWW366" s="1182"/>
      <c r="BWX366" s="1182"/>
      <c r="BWY366" s="1182"/>
      <c r="BWZ366" s="1182"/>
      <c r="BXA366" s="1182"/>
      <c r="BXB366" s="1182"/>
      <c r="BXC366" s="1182"/>
      <c r="BXD366" s="1182"/>
      <c r="BXE366" s="1182"/>
      <c r="BXF366" s="1177"/>
      <c r="BXG366" s="1182"/>
      <c r="BXH366" s="1182"/>
      <c r="BXI366" s="1182"/>
      <c r="BXJ366" s="1182"/>
      <c r="BXK366" s="1182"/>
      <c r="BXL366" s="1182"/>
      <c r="BXM366" s="1182"/>
      <c r="BXN366" s="1182"/>
      <c r="BXO366" s="1182"/>
      <c r="BXP366" s="1182"/>
      <c r="BXQ366" s="1182"/>
      <c r="BXR366" s="1182"/>
      <c r="BXS366" s="1182"/>
      <c r="BXT366" s="1182"/>
      <c r="BXU366" s="1177"/>
      <c r="BXV366" s="1182"/>
      <c r="BXW366" s="1182"/>
      <c r="BXX366" s="1182"/>
      <c r="BXY366" s="1182"/>
      <c r="BXZ366" s="1182"/>
      <c r="BYA366" s="1182"/>
      <c r="BYB366" s="1182"/>
      <c r="BYC366" s="1182"/>
      <c r="BYD366" s="1182"/>
      <c r="BYE366" s="1182"/>
      <c r="BYF366" s="1182"/>
      <c r="BYG366" s="1182"/>
      <c r="BYH366" s="1182"/>
      <c r="BYI366" s="1182"/>
      <c r="BYJ366" s="1177"/>
      <c r="BYK366" s="1182"/>
      <c r="BYL366" s="1182"/>
      <c r="BYM366" s="1182"/>
      <c r="BYN366" s="1182"/>
      <c r="BYO366" s="1182"/>
      <c r="BYP366" s="1182"/>
      <c r="BYQ366" s="1182"/>
      <c r="BYR366" s="1182"/>
      <c r="BYS366" s="1182"/>
      <c r="BYT366" s="1182"/>
      <c r="BYU366" s="1182"/>
      <c r="BYV366" s="1182"/>
      <c r="BYW366" s="1182"/>
      <c r="BYX366" s="1182"/>
      <c r="BYY366" s="1177"/>
      <c r="BYZ366" s="1182"/>
      <c r="BZA366" s="1182"/>
      <c r="BZB366" s="1182"/>
      <c r="BZC366" s="1182"/>
      <c r="BZD366" s="1182"/>
      <c r="BZE366" s="1182"/>
      <c r="BZF366" s="1182"/>
      <c r="BZG366" s="1182"/>
      <c r="BZH366" s="1182"/>
      <c r="BZI366" s="1182"/>
      <c r="BZJ366" s="1182"/>
      <c r="BZK366" s="1182"/>
      <c r="BZL366" s="1182"/>
      <c r="BZM366" s="1182"/>
      <c r="BZN366" s="1177"/>
      <c r="BZO366" s="1182"/>
      <c r="BZP366" s="1182"/>
      <c r="BZQ366" s="1182"/>
      <c r="BZR366" s="1182"/>
      <c r="BZS366" s="1182"/>
      <c r="BZT366" s="1182"/>
      <c r="BZU366" s="1182"/>
      <c r="BZV366" s="1182"/>
      <c r="BZW366" s="1182"/>
      <c r="BZX366" s="1182"/>
      <c r="BZY366" s="1182"/>
      <c r="BZZ366" s="1182"/>
      <c r="CAA366" s="1182"/>
      <c r="CAB366" s="1182"/>
      <c r="CAC366" s="1177"/>
      <c r="CAD366" s="1182"/>
      <c r="CAE366" s="1182"/>
      <c r="CAF366" s="1182"/>
      <c r="CAG366" s="1182"/>
      <c r="CAH366" s="1182"/>
      <c r="CAI366" s="1182"/>
      <c r="CAJ366" s="1182"/>
      <c r="CAK366" s="1182"/>
      <c r="CAL366" s="1182"/>
      <c r="CAM366" s="1182"/>
      <c r="CAN366" s="1182"/>
      <c r="CAO366" s="1182"/>
      <c r="CAP366" s="1182"/>
      <c r="CAQ366" s="1182"/>
      <c r="CAR366" s="1177"/>
      <c r="CAS366" s="1182"/>
      <c r="CAT366" s="1182"/>
      <c r="CAU366" s="1182"/>
      <c r="CAV366" s="1182"/>
      <c r="CAW366" s="1182"/>
      <c r="CAX366" s="1182"/>
      <c r="CAY366" s="1182"/>
      <c r="CAZ366" s="1182"/>
      <c r="CBA366" s="1182"/>
      <c r="CBB366" s="1182"/>
      <c r="CBC366" s="1182"/>
      <c r="CBD366" s="1182"/>
      <c r="CBE366" s="1182"/>
      <c r="CBF366" s="1182"/>
      <c r="CBG366" s="1177"/>
      <c r="CBH366" s="1182"/>
      <c r="CBI366" s="1182"/>
      <c r="CBJ366" s="1182"/>
      <c r="CBK366" s="1182"/>
      <c r="CBL366" s="1182"/>
      <c r="CBM366" s="1182"/>
      <c r="CBN366" s="1182"/>
      <c r="CBO366" s="1182"/>
      <c r="CBP366" s="1182"/>
      <c r="CBQ366" s="1182"/>
      <c r="CBR366" s="1182"/>
      <c r="CBS366" s="1182"/>
      <c r="CBT366" s="1182"/>
      <c r="CBU366" s="1182"/>
      <c r="CBV366" s="1177"/>
      <c r="CBW366" s="1182"/>
      <c r="CBX366" s="1182"/>
      <c r="CBY366" s="1182"/>
      <c r="CBZ366" s="1182"/>
      <c r="CCA366" s="1182"/>
      <c r="CCB366" s="1182"/>
      <c r="CCC366" s="1182"/>
      <c r="CCD366" s="1182"/>
      <c r="CCE366" s="1182"/>
      <c r="CCF366" s="1182"/>
      <c r="CCG366" s="1182"/>
      <c r="CCH366" s="1182"/>
      <c r="CCI366" s="1182"/>
      <c r="CCJ366" s="1182"/>
      <c r="CCK366" s="1177"/>
      <c r="CCL366" s="1182"/>
      <c r="CCM366" s="1182"/>
      <c r="CCN366" s="1182"/>
      <c r="CCO366" s="1182"/>
      <c r="CCP366" s="1182"/>
      <c r="CCQ366" s="1182"/>
      <c r="CCR366" s="1182"/>
      <c r="CCS366" s="1182"/>
      <c r="CCT366" s="1182"/>
      <c r="CCU366" s="1182"/>
      <c r="CCV366" s="1182"/>
      <c r="CCW366" s="1182"/>
      <c r="CCX366" s="1182"/>
      <c r="CCY366" s="1182"/>
      <c r="CCZ366" s="1177"/>
      <c r="CDA366" s="1182"/>
      <c r="CDB366" s="1182"/>
      <c r="CDC366" s="1182"/>
      <c r="CDD366" s="1182"/>
      <c r="CDE366" s="1182"/>
      <c r="CDF366" s="1182"/>
      <c r="CDG366" s="1182"/>
      <c r="CDH366" s="1182"/>
      <c r="CDI366" s="1182"/>
      <c r="CDJ366" s="1182"/>
      <c r="CDK366" s="1182"/>
      <c r="CDL366" s="1182"/>
      <c r="CDM366" s="1182"/>
      <c r="CDN366" s="1182"/>
      <c r="CDO366" s="1177"/>
      <c r="CDP366" s="1182"/>
      <c r="CDQ366" s="1182"/>
      <c r="CDR366" s="1182"/>
      <c r="CDS366" s="1182"/>
      <c r="CDT366" s="1182"/>
      <c r="CDU366" s="1182"/>
      <c r="CDV366" s="1182"/>
      <c r="CDW366" s="1182"/>
      <c r="CDX366" s="1182"/>
      <c r="CDY366" s="1182"/>
      <c r="CDZ366" s="1182"/>
      <c r="CEA366" s="1182"/>
      <c r="CEB366" s="1182"/>
      <c r="CEC366" s="1182"/>
      <c r="CED366" s="1177"/>
      <c r="CEE366" s="1182"/>
      <c r="CEF366" s="1182"/>
      <c r="CEG366" s="1182"/>
      <c r="CEH366" s="1182"/>
      <c r="CEI366" s="1182"/>
      <c r="CEJ366" s="1182"/>
      <c r="CEK366" s="1182"/>
      <c r="CEL366" s="1182"/>
      <c r="CEM366" s="1182"/>
      <c r="CEN366" s="1182"/>
      <c r="CEO366" s="1182"/>
      <c r="CEP366" s="1182"/>
      <c r="CEQ366" s="1182"/>
      <c r="CER366" s="1182"/>
      <c r="CES366" s="1177"/>
      <c r="CET366" s="1182"/>
      <c r="CEU366" s="1182"/>
      <c r="CEV366" s="1182"/>
      <c r="CEW366" s="1182"/>
      <c r="CEX366" s="1182"/>
      <c r="CEY366" s="1182"/>
      <c r="CEZ366" s="1182"/>
      <c r="CFA366" s="1182"/>
      <c r="CFB366" s="1182"/>
      <c r="CFC366" s="1182"/>
      <c r="CFD366" s="1182"/>
      <c r="CFE366" s="1182"/>
      <c r="CFF366" s="1182"/>
      <c r="CFG366" s="1182"/>
      <c r="CFH366" s="1177"/>
      <c r="CFI366" s="1182"/>
      <c r="CFJ366" s="1182"/>
      <c r="CFK366" s="1182"/>
      <c r="CFL366" s="1182"/>
      <c r="CFM366" s="1182"/>
      <c r="CFN366" s="1182"/>
      <c r="CFO366" s="1182"/>
      <c r="CFP366" s="1182"/>
      <c r="CFQ366" s="1182"/>
      <c r="CFR366" s="1182"/>
      <c r="CFS366" s="1182"/>
      <c r="CFT366" s="1182"/>
      <c r="CFU366" s="1182"/>
      <c r="CFV366" s="1182"/>
      <c r="CFW366" s="1177"/>
      <c r="CFX366" s="1182"/>
      <c r="CFY366" s="1182"/>
      <c r="CFZ366" s="1182"/>
      <c r="CGA366" s="1182"/>
      <c r="CGB366" s="1182"/>
      <c r="CGC366" s="1182"/>
      <c r="CGD366" s="1182"/>
      <c r="CGE366" s="1182"/>
      <c r="CGF366" s="1182"/>
      <c r="CGG366" s="1182"/>
      <c r="CGH366" s="1182"/>
      <c r="CGI366" s="1182"/>
      <c r="CGJ366" s="1182"/>
      <c r="CGK366" s="1182"/>
      <c r="CGL366" s="1177"/>
      <c r="CGM366" s="1182"/>
      <c r="CGN366" s="1182"/>
      <c r="CGO366" s="1182"/>
      <c r="CGP366" s="1182"/>
      <c r="CGQ366" s="1182"/>
      <c r="CGR366" s="1182"/>
      <c r="CGS366" s="1182"/>
      <c r="CGT366" s="1182"/>
      <c r="CGU366" s="1182"/>
      <c r="CGV366" s="1182"/>
      <c r="CGW366" s="1182"/>
      <c r="CGX366" s="1182"/>
      <c r="CGY366" s="1182"/>
      <c r="CGZ366" s="1182"/>
      <c r="CHA366" s="1177"/>
      <c r="CHB366" s="1182"/>
      <c r="CHC366" s="1182"/>
      <c r="CHD366" s="1182"/>
      <c r="CHE366" s="1182"/>
      <c r="CHF366" s="1182"/>
      <c r="CHG366" s="1182"/>
      <c r="CHH366" s="1182"/>
      <c r="CHI366" s="1182"/>
      <c r="CHJ366" s="1182"/>
      <c r="CHK366" s="1182"/>
      <c r="CHL366" s="1182"/>
      <c r="CHM366" s="1182"/>
      <c r="CHN366" s="1182"/>
      <c r="CHO366" s="1182"/>
      <c r="CHP366" s="1177"/>
      <c r="CHQ366" s="1182"/>
      <c r="CHR366" s="1182"/>
      <c r="CHS366" s="1182"/>
      <c r="CHT366" s="1182"/>
      <c r="CHU366" s="1182"/>
      <c r="CHV366" s="1182"/>
      <c r="CHW366" s="1182"/>
      <c r="CHX366" s="1182"/>
      <c r="CHY366" s="1182"/>
      <c r="CHZ366" s="1182"/>
      <c r="CIA366" s="1182"/>
      <c r="CIB366" s="1182"/>
      <c r="CIC366" s="1182"/>
      <c r="CID366" s="1182"/>
      <c r="CIE366" s="1177"/>
      <c r="CIF366" s="1182"/>
      <c r="CIG366" s="1182"/>
      <c r="CIH366" s="1182"/>
      <c r="CII366" s="1182"/>
      <c r="CIJ366" s="1182"/>
      <c r="CIK366" s="1182"/>
      <c r="CIL366" s="1182"/>
      <c r="CIM366" s="1182"/>
      <c r="CIN366" s="1182"/>
      <c r="CIO366" s="1182"/>
      <c r="CIP366" s="1182"/>
      <c r="CIQ366" s="1182"/>
      <c r="CIR366" s="1182"/>
      <c r="CIS366" s="1182"/>
      <c r="CIT366" s="1177"/>
      <c r="CIU366" s="1182"/>
      <c r="CIV366" s="1182"/>
      <c r="CIW366" s="1182"/>
      <c r="CIX366" s="1182"/>
      <c r="CIY366" s="1182"/>
      <c r="CIZ366" s="1182"/>
      <c r="CJA366" s="1182"/>
      <c r="CJB366" s="1182"/>
      <c r="CJC366" s="1182"/>
      <c r="CJD366" s="1182"/>
      <c r="CJE366" s="1182"/>
      <c r="CJF366" s="1182"/>
      <c r="CJG366" s="1182"/>
      <c r="CJH366" s="1182"/>
      <c r="CJI366" s="1177"/>
      <c r="CJJ366" s="1182"/>
      <c r="CJK366" s="1182"/>
      <c r="CJL366" s="1182"/>
      <c r="CJM366" s="1182"/>
      <c r="CJN366" s="1182"/>
      <c r="CJO366" s="1182"/>
      <c r="CJP366" s="1182"/>
      <c r="CJQ366" s="1182"/>
      <c r="CJR366" s="1182"/>
      <c r="CJS366" s="1182"/>
      <c r="CJT366" s="1182"/>
      <c r="CJU366" s="1182"/>
      <c r="CJV366" s="1182"/>
      <c r="CJW366" s="1182"/>
      <c r="CJX366" s="1177"/>
      <c r="CJY366" s="1182"/>
      <c r="CJZ366" s="1182"/>
      <c r="CKA366" s="1182"/>
      <c r="CKB366" s="1182"/>
      <c r="CKC366" s="1182"/>
      <c r="CKD366" s="1182"/>
      <c r="CKE366" s="1182"/>
      <c r="CKF366" s="1182"/>
      <c r="CKG366" s="1182"/>
      <c r="CKH366" s="1182"/>
      <c r="CKI366" s="1182"/>
      <c r="CKJ366" s="1182"/>
      <c r="CKK366" s="1182"/>
      <c r="CKL366" s="1182"/>
      <c r="CKM366" s="1177"/>
      <c r="CKN366" s="1182"/>
      <c r="CKO366" s="1182"/>
      <c r="CKP366" s="1182"/>
      <c r="CKQ366" s="1182"/>
      <c r="CKR366" s="1182"/>
      <c r="CKS366" s="1182"/>
      <c r="CKT366" s="1182"/>
      <c r="CKU366" s="1182"/>
      <c r="CKV366" s="1182"/>
      <c r="CKW366" s="1182"/>
      <c r="CKX366" s="1182"/>
      <c r="CKY366" s="1182"/>
      <c r="CKZ366" s="1182"/>
      <c r="CLA366" s="1182"/>
      <c r="CLB366" s="1177"/>
      <c r="CLC366" s="1182"/>
      <c r="CLD366" s="1182"/>
      <c r="CLE366" s="1182"/>
      <c r="CLF366" s="1182"/>
      <c r="CLG366" s="1182"/>
      <c r="CLH366" s="1182"/>
      <c r="CLI366" s="1182"/>
      <c r="CLJ366" s="1182"/>
      <c r="CLK366" s="1182"/>
      <c r="CLL366" s="1182"/>
      <c r="CLM366" s="1182"/>
      <c r="CLN366" s="1182"/>
      <c r="CLO366" s="1182"/>
      <c r="CLP366" s="1182"/>
      <c r="CLQ366" s="1177"/>
      <c r="CLR366" s="1182"/>
      <c r="CLS366" s="1182"/>
      <c r="CLT366" s="1182"/>
      <c r="CLU366" s="1182"/>
      <c r="CLV366" s="1182"/>
      <c r="CLW366" s="1182"/>
      <c r="CLX366" s="1182"/>
      <c r="CLY366" s="1182"/>
      <c r="CLZ366" s="1182"/>
      <c r="CMA366" s="1182"/>
      <c r="CMB366" s="1182"/>
      <c r="CMC366" s="1182"/>
      <c r="CMD366" s="1182"/>
      <c r="CME366" s="1182"/>
      <c r="CMF366" s="1177"/>
      <c r="CMG366" s="1182"/>
      <c r="CMH366" s="1182"/>
      <c r="CMI366" s="1182"/>
      <c r="CMJ366" s="1182"/>
      <c r="CMK366" s="1182"/>
      <c r="CML366" s="1182"/>
      <c r="CMM366" s="1182"/>
      <c r="CMN366" s="1182"/>
      <c r="CMO366" s="1182"/>
      <c r="CMP366" s="1182"/>
      <c r="CMQ366" s="1182"/>
      <c r="CMR366" s="1182"/>
      <c r="CMS366" s="1182"/>
      <c r="CMT366" s="1182"/>
      <c r="CMU366" s="1177"/>
      <c r="CMV366" s="1182"/>
      <c r="CMW366" s="1182"/>
      <c r="CMX366" s="1182"/>
      <c r="CMY366" s="1182"/>
      <c r="CMZ366" s="1182"/>
      <c r="CNA366" s="1182"/>
      <c r="CNB366" s="1182"/>
      <c r="CNC366" s="1182"/>
      <c r="CND366" s="1182"/>
      <c r="CNE366" s="1182"/>
      <c r="CNF366" s="1182"/>
      <c r="CNG366" s="1182"/>
      <c r="CNH366" s="1182"/>
      <c r="CNI366" s="1182"/>
      <c r="CNJ366" s="1177"/>
      <c r="CNK366" s="1182"/>
      <c r="CNL366" s="1182"/>
      <c r="CNM366" s="1182"/>
      <c r="CNN366" s="1182"/>
      <c r="CNO366" s="1182"/>
      <c r="CNP366" s="1182"/>
      <c r="CNQ366" s="1182"/>
      <c r="CNR366" s="1182"/>
      <c r="CNS366" s="1182"/>
      <c r="CNT366" s="1182"/>
      <c r="CNU366" s="1182"/>
      <c r="CNV366" s="1182"/>
      <c r="CNW366" s="1182"/>
      <c r="CNX366" s="1182"/>
      <c r="CNY366" s="1177"/>
      <c r="CNZ366" s="1182"/>
      <c r="COA366" s="1182"/>
      <c r="COB366" s="1182"/>
      <c r="COC366" s="1182"/>
      <c r="COD366" s="1182"/>
      <c r="COE366" s="1182"/>
      <c r="COF366" s="1182"/>
      <c r="COG366" s="1182"/>
      <c r="COH366" s="1182"/>
      <c r="COI366" s="1182"/>
      <c r="COJ366" s="1182"/>
      <c r="COK366" s="1182"/>
      <c r="COL366" s="1182"/>
      <c r="COM366" s="1182"/>
      <c r="CON366" s="1177"/>
      <c r="COO366" s="1182"/>
      <c r="COP366" s="1182"/>
      <c r="COQ366" s="1182"/>
      <c r="COR366" s="1182"/>
      <c r="COS366" s="1182"/>
      <c r="COT366" s="1182"/>
      <c r="COU366" s="1182"/>
      <c r="COV366" s="1182"/>
      <c r="COW366" s="1182"/>
      <c r="COX366" s="1182"/>
      <c r="COY366" s="1182"/>
      <c r="COZ366" s="1182"/>
      <c r="CPA366" s="1182"/>
      <c r="CPB366" s="1182"/>
      <c r="CPC366" s="1177"/>
      <c r="CPD366" s="1182"/>
      <c r="CPE366" s="1182"/>
      <c r="CPF366" s="1182"/>
      <c r="CPG366" s="1182"/>
      <c r="CPH366" s="1182"/>
      <c r="CPI366" s="1182"/>
      <c r="CPJ366" s="1182"/>
      <c r="CPK366" s="1182"/>
      <c r="CPL366" s="1182"/>
      <c r="CPM366" s="1182"/>
      <c r="CPN366" s="1182"/>
      <c r="CPO366" s="1182"/>
      <c r="CPP366" s="1182"/>
      <c r="CPQ366" s="1182"/>
      <c r="CPR366" s="1177"/>
      <c r="CPS366" s="1182"/>
      <c r="CPT366" s="1182"/>
      <c r="CPU366" s="1182"/>
      <c r="CPV366" s="1182"/>
      <c r="CPW366" s="1182"/>
      <c r="CPX366" s="1182"/>
      <c r="CPY366" s="1182"/>
      <c r="CPZ366" s="1182"/>
      <c r="CQA366" s="1182"/>
      <c r="CQB366" s="1182"/>
      <c r="CQC366" s="1182"/>
      <c r="CQD366" s="1182"/>
      <c r="CQE366" s="1182"/>
      <c r="CQF366" s="1182"/>
      <c r="CQG366" s="1177"/>
      <c r="CQH366" s="1182"/>
      <c r="CQI366" s="1182"/>
      <c r="CQJ366" s="1182"/>
      <c r="CQK366" s="1182"/>
      <c r="CQL366" s="1182"/>
      <c r="CQM366" s="1182"/>
      <c r="CQN366" s="1182"/>
      <c r="CQO366" s="1182"/>
      <c r="CQP366" s="1182"/>
      <c r="CQQ366" s="1182"/>
      <c r="CQR366" s="1182"/>
      <c r="CQS366" s="1182"/>
      <c r="CQT366" s="1182"/>
      <c r="CQU366" s="1182"/>
      <c r="CQV366" s="1177"/>
      <c r="CQW366" s="1182"/>
      <c r="CQX366" s="1182"/>
      <c r="CQY366" s="1182"/>
      <c r="CQZ366" s="1182"/>
      <c r="CRA366" s="1182"/>
      <c r="CRB366" s="1182"/>
      <c r="CRC366" s="1182"/>
      <c r="CRD366" s="1182"/>
      <c r="CRE366" s="1182"/>
      <c r="CRF366" s="1182"/>
      <c r="CRG366" s="1182"/>
      <c r="CRH366" s="1182"/>
      <c r="CRI366" s="1182"/>
      <c r="CRJ366" s="1182"/>
      <c r="CRK366" s="1177"/>
      <c r="CRL366" s="1182"/>
      <c r="CRM366" s="1182"/>
      <c r="CRN366" s="1182"/>
      <c r="CRO366" s="1182"/>
      <c r="CRP366" s="1182"/>
      <c r="CRQ366" s="1182"/>
      <c r="CRR366" s="1182"/>
      <c r="CRS366" s="1182"/>
      <c r="CRT366" s="1182"/>
      <c r="CRU366" s="1182"/>
      <c r="CRV366" s="1182"/>
      <c r="CRW366" s="1182"/>
      <c r="CRX366" s="1182"/>
      <c r="CRY366" s="1182"/>
      <c r="CRZ366" s="1177"/>
      <c r="CSA366" s="1182"/>
      <c r="CSB366" s="1182"/>
      <c r="CSC366" s="1182"/>
      <c r="CSD366" s="1182"/>
      <c r="CSE366" s="1182"/>
      <c r="CSF366" s="1182"/>
      <c r="CSG366" s="1182"/>
      <c r="CSH366" s="1182"/>
      <c r="CSI366" s="1182"/>
      <c r="CSJ366" s="1182"/>
      <c r="CSK366" s="1182"/>
      <c r="CSL366" s="1182"/>
      <c r="CSM366" s="1182"/>
      <c r="CSN366" s="1182"/>
      <c r="CSO366" s="1177"/>
      <c r="CSP366" s="1182"/>
      <c r="CSQ366" s="1182"/>
      <c r="CSR366" s="1182"/>
      <c r="CSS366" s="1182"/>
      <c r="CST366" s="1182"/>
      <c r="CSU366" s="1182"/>
      <c r="CSV366" s="1182"/>
      <c r="CSW366" s="1182"/>
      <c r="CSX366" s="1182"/>
      <c r="CSY366" s="1182"/>
      <c r="CSZ366" s="1182"/>
      <c r="CTA366" s="1182"/>
      <c r="CTB366" s="1182"/>
      <c r="CTC366" s="1182"/>
      <c r="CTD366" s="1177"/>
      <c r="CTE366" s="1182"/>
      <c r="CTF366" s="1182"/>
      <c r="CTG366" s="1182"/>
      <c r="CTH366" s="1182"/>
      <c r="CTI366" s="1182"/>
      <c r="CTJ366" s="1182"/>
      <c r="CTK366" s="1182"/>
      <c r="CTL366" s="1182"/>
      <c r="CTM366" s="1182"/>
      <c r="CTN366" s="1182"/>
      <c r="CTO366" s="1182"/>
      <c r="CTP366" s="1182"/>
      <c r="CTQ366" s="1182"/>
      <c r="CTR366" s="1182"/>
      <c r="CTS366" s="1177"/>
      <c r="CTT366" s="1182"/>
      <c r="CTU366" s="1182"/>
      <c r="CTV366" s="1182"/>
      <c r="CTW366" s="1182"/>
      <c r="CTX366" s="1182"/>
      <c r="CTY366" s="1182"/>
      <c r="CTZ366" s="1182"/>
      <c r="CUA366" s="1182"/>
      <c r="CUB366" s="1182"/>
      <c r="CUC366" s="1182"/>
      <c r="CUD366" s="1182"/>
      <c r="CUE366" s="1182"/>
      <c r="CUF366" s="1182"/>
      <c r="CUG366" s="1182"/>
      <c r="CUH366" s="1177"/>
      <c r="CUI366" s="1182"/>
      <c r="CUJ366" s="1182"/>
      <c r="CUK366" s="1182"/>
      <c r="CUL366" s="1182"/>
      <c r="CUM366" s="1182"/>
      <c r="CUN366" s="1182"/>
      <c r="CUO366" s="1182"/>
      <c r="CUP366" s="1182"/>
      <c r="CUQ366" s="1182"/>
      <c r="CUR366" s="1182"/>
      <c r="CUS366" s="1182"/>
      <c r="CUT366" s="1182"/>
      <c r="CUU366" s="1182"/>
      <c r="CUV366" s="1182"/>
      <c r="CUW366" s="1177"/>
      <c r="CUX366" s="1182"/>
      <c r="CUY366" s="1182"/>
      <c r="CUZ366" s="1182"/>
      <c r="CVA366" s="1182"/>
      <c r="CVB366" s="1182"/>
      <c r="CVC366" s="1182"/>
      <c r="CVD366" s="1182"/>
      <c r="CVE366" s="1182"/>
      <c r="CVF366" s="1182"/>
      <c r="CVG366" s="1182"/>
      <c r="CVH366" s="1182"/>
      <c r="CVI366" s="1182"/>
      <c r="CVJ366" s="1182"/>
      <c r="CVK366" s="1182"/>
      <c r="CVL366" s="1177"/>
      <c r="CVM366" s="1182"/>
      <c r="CVN366" s="1182"/>
      <c r="CVO366" s="1182"/>
      <c r="CVP366" s="1182"/>
      <c r="CVQ366" s="1182"/>
      <c r="CVR366" s="1182"/>
      <c r="CVS366" s="1182"/>
      <c r="CVT366" s="1182"/>
      <c r="CVU366" s="1182"/>
      <c r="CVV366" s="1182"/>
      <c r="CVW366" s="1182"/>
      <c r="CVX366" s="1182"/>
      <c r="CVY366" s="1182"/>
      <c r="CVZ366" s="1182"/>
      <c r="CWA366" s="1177"/>
      <c r="CWB366" s="1182"/>
      <c r="CWC366" s="1182"/>
      <c r="CWD366" s="1182"/>
      <c r="CWE366" s="1182"/>
      <c r="CWF366" s="1182"/>
      <c r="CWG366" s="1182"/>
      <c r="CWH366" s="1182"/>
      <c r="CWI366" s="1182"/>
      <c r="CWJ366" s="1182"/>
      <c r="CWK366" s="1182"/>
      <c r="CWL366" s="1182"/>
      <c r="CWM366" s="1182"/>
      <c r="CWN366" s="1182"/>
      <c r="CWO366" s="1182"/>
      <c r="CWP366" s="1177"/>
      <c r="CWQ366" s="1182"/>
      <c r="CWR366" s="1182"/>
      <c r="CWS366" s="1182"/>
      <c r="CWT366" s="1182"/>
      <c r="CWU366" s="1182"/>
      <c r="CWV366" s="1182"/>
      <c r="CWW366" s="1182"/>
      <c r="CWX366" s="1182"/>
      <c r="CWY366" s="1182"/>
      <c r="CWZ366" s="1182"/>
      <c r="CXA366" s="1182"/>
      <c r="CXB366" s="1182"/>
      <c r="CXC366" s="1182"/>
      <c r="CXD366" s="1182"/>
      <c r="CXE366" s="1177"/>
      <c r="CXF366" s="1182"/>
      <c r="CXG366" s="1182"/>
      <c r="CXH366" s="1182"/>
      <c r="CXI366" s="1182"/>
      <c r="CXJ366" s="1182"/>
      <c r="CXK366" s="1182"/>
      <c r="CXL366" s="1182"/>
      <c r="CXM366" s="1182"/>
      <c r="CXN366" s="1182"/>
      <c r="CXO366" s="1182"/>
      <c r="CXP366" s="1182"/>
      <c r="CXQ366" s="1182"/>
      <c r="CXR366" s="1182"/>
      <c r="CXS366" s="1182"/>
      <c r="CXT366" s="1177"/>
      <c r="CXU366" s="1182"/>
      <c r="CXV366" s="1182"/>
      <c r="CXW366" s="1182"/>
      <c r="CXX366" s="1182"/>
      <c r="CXY366" s="1182"/>
      <c r="CXZ366" s="1182"/>
      <c r="CYA366" s="1182"/>
      <c r="CYB366" s="1182"/>
      <c r="CYC366" s="1182"/>
      <c r="CYD366" s="1182"/>
      <c r="CYE366" s="1182"/>
      <c r="CYF366" s="1182"/>
      <c r="CYG366" s="1182"/>
      <c r="CYH366" s="1182"/>
      <c r="CYI366" s="1177"/>
      <c r="CYJ366" s="1182"/>
      <c r="CYK366" s="1182"/>
      <c r="CYL366" s="1182"/>
      <c r="CYM366" s="1182"/>
      <c r="CYN366" s="1182"/>
      <c r="CYO366" s="1182"/>
      <c r="CYP366" s="1182"/>
      <c r="CYQ366" s="1182"/>
      <c r="CYR366" s="1182"/>
      <c r="CYS366" s="1182"/>
      <c r="CYT366" s="1182"/>
      <c r="CYU366" s="1182"/>
      <c r="CYV366" s="1182"/>
      <c r="CYW366" s="1182"/>
      <c r="CYX366" s="1177"/>
      <c r="CYY366" s="1182"/>
      <c r="CYZ366" s="1182"/>
      <c r="CZA366" s="1182"/>
      <c r="CZB366" s="1182"/>
      <c r="CZC366" s="1182"/>
      <c r="CZD366" s="1182"/>
      <c r="CZE366" s="1182"/>
      <c r="CZF366" s="1182"/>
      <c r="CZG366" s="1182"/>
      <c r="CZH366" s="1182"/>
      <c r="CZI366" s="1182"/>
      <c r="CZJ366" s="1182"/>
      <c r="CZK366" s="1182"/>
      <c r="CZL366" s="1182"/>
      <c r="CZM366" s="1177"/>
      <c r="CZN366" s="1182"/>
      <c r="CZO366" s="1182"/>
      <c r="CZP366" s="1182"/>
      <c r="CZQ366" s="1182"/>
      <c r="CZR366" s="1182"/>
      <c r="CZS366" s="1182"/>
      <c r="CZT366" s="1182"/>
      <c r="CZU366" s="1182"/>
      <c r="CZV366" s="1182"/>
      <c r="CZW366" s="1182"/>
      <c r="CZX366" s="1182"/>
      <c r="CZY366" s="1182"/>
      <c r="CZZ366" s="1182"/>
      <c r="DAA366" s="1182"/>
      <c r="DAB366" s="1177"/>
      <c r="DAC366" s="1182"/>
      <c r="DAD366" s="1182"/>
      <c r="DAE366" s="1182"/>
      <c r="DAF366" s="1182"/>
      <c r="DAG366" s="1182"/>
      <c r="DAH366" s="1182"/>
      <c r="DAI366" s="1182"/>
      <c r="DAJ366" s="1182"/>
      <c r="DAK366" s="1182"/>
      <c r="DAL366" s="1182"/>
      <c r="DAM366" s="1182"/>
      <c r="DAN366" s="1182"/>
      <c r="DAO366" s="1182"/>
      <c r="DAP366" s="1182"/>
      <c r="DAQ366" s="1177"/>
      <c r="DAR366" s="1182"/>
      <c r="DAS366" s="1182"/>
      <c r="DAT366" s="1182"/>
      <c r="DAU366" s="1182"/>
      <c r="DAV366" s="1182"/>
      <c r="DAW366" s="1182"/>
      <c r="DAX366" s="1182"/>
      <c r="DAY366" s="1182"/>
      <c r="DAZ366" s="1182"/>
      <c r="DBA366" s="1182"/>
      <c r="DBB366" s="1182"/>
      <c r="DBC366" s="1182"/>
      <c r="DBD366" s="1182"/>
      <c r="DBE366" s="1182"/>
      <c r="DBF366" s="1177"/>
      <c r="DBG366" s="1182"/>
      <c r="DBH366" s="1182"/>
      <c r="DBI366" s="1182"/>
      <c r="DBJ366" s="1182"/>
      <c r="DBK366" s="1182"/>
      <c r="DBL366" s="1182"/>
      <c r="DBM366" s="1182"/>
      <c r="DBN366" s="1182"/>
      <c r="DBO366" s="1182"/>
      <c r="DBP366" s="1182"/>
      <c r="DBQ366" s="1182"/>
      <c r="DBR366" s="1182"/>
      <c r="DBS366" s="1182"/>
      <c r="DBT366" s="1182"/>
      <c r="DBU366" s="1177"/>
      <c r="DBV366" s="1182"/>
      <c r="DBW366" s="1182"/>
      <c r="DBX366" s="1182"/>
      <c r="DBY366" s="1182"/>
      <c r="DBZ366" s="1182"/>
      <c r="DCA366" s="1182"/>
      <c r="DCB366" s="1182"/>
      <c r="DCC366" s="1182"/>
      <c r="DCD366" s="1182"/>
      <c r="DCE366" s="1182"/>
      <c r="DCF366" s="1182"/>
      <c r="DCG366" s="1182"/>
      <c r="DCH366" s="1182"/>
      <c r="DCI366" s="1182"/>
      <c r="DCJ366" s="1177"/>
      <c r="DCK366" s="1182"/>
      <c r="DCL366" s="1182"/>
      <c r="DCM366" s="1182"/>
      <c r="DCN366" s="1182"/>
      <c r="DCO366" s="1182"/>
      <c r="DCP366" s="1182"/>
      <c r="DCQ366" s="1182"/>
      <c r="DCR366" s="1182"/>
      <c r="DCS366" s="1182"/>
      <c r="DCT366" s="1182"/>
      <c r="DCU366" s="1182"/>
      <c r="DCV366" s="1182"/>
      <c r="DCW366" s="1182"/>
      <c r="DCX366" s="1182"/>
      <c r="DCY366" s="1177"/>
      <c r="DCZ366" s="1182"/>
      <c r="DDA366" s="1182"/>
      <c r="DDB366" s="1182"/>
      <c r="DDC366" s="1182"/>
      <c r="DDD366" s="1182"/>
      <c r="DDE366" s="1182"/>
      <c r="DDF366" s="1182"/>
      <c r="DDG366" s="1182"/>
      <c r="DDH366" s="1182"/>
      <c r="DDI366" s="1182"/>
      <c r="DDJ366" s="1182"/>
      <c r="DDK366" s="1182"/>
      <c r="DDL366" s="1182"/>
      <c r="DDM366" s="1182"/>
      <c r="DDN366" s="1177"/>
      <c r="DDO366" s="1182"/>
      <c r="DDP366" s="1182"/>
      <c r="DDQ366" s="1182"/>
      <c r="DDR366" s="1182"/>
      <c r="DDS366" s="1182"/>
      <c r="DDT366" s="1182"/>
      <c r="DDU366" s="1182"/>
      <c r="DDV366" s="1182"/>
      <c r="DDW366" s="1182"/>
      <c r="DDX366" s="1182"/>
      <c r="DDY366" s="1182"/>
      <c r="DDZ366" s="1182"/>
      <c r="DEA366" s="1182"/>
      <c r="DEB366" s="1182"/>
      <c r="DEC366" s="1177"/>
      <c r="DED366" s="1182"/>
      <c r="DEE366" s="1182"/>
      <c r="DEF366" s="1182"/>
      <c r="DEG366" s="1182"/>
      <c r="DEH366" s="1182"/>
      <c r="DEI366" s="1182"/>
      <c r="DEJ366" s="1182"/>
      <c r="DEK366" s="1182"/>
      <c r="DEL366" s="1182"/>
      <c r="DEM366" s="1182"/>
      <c r="DEN366" s="1182"/>
      <c r="DEO366" s="1182"/>
      <c r="DEP366" s="1182"/>
      <c r="DEQ366" s="1182"/>
      <c r="DER366" s="1177"/>
      <c r="DES366" s="1182"/>
      <c r="DET366" s="1182"/>
      <c r="DEU366" s="1182"/>
      <c r="DEV366" s="1182"/>
      <c r="DEW366" s="1182"/>
      <c r="DEX366" s="1182"/>
      <c r="DEY366" s="1182"/>
      <c r="DEZ366" s="1182"/>
      <c r="DFA366" s="1182"/>
      <c r="DFB366" s="1182"/>
      <c r="DFC366" s="1182"/>
      <c r="DFD366" s="1182"/>
      <c r="DFE366" s="1182"/>
      <c r="DFF366" s="1182"/>
      <c r="DFG366" s="1177"/>
      <c r="DFH366" s="1182"/>
      <c r="DFI366" s="1182"/>
      <c r="DFJ366" s="1182"/>
      <c r="DFK366" s="1182"/>
      <c r="DFL366" s="1182"/>
      <c r="DFM366" s="1182"/>
      <c r="DFN366" s="1182"/>
      <c r="DFO366" s="1182"/>
      <c r="DFP366" s="1182"/>
      <c r="DFQ366" s="1182"/>
      <c r="DFR366" s="1182"/>
      <c r="DFS366" s="1182"/>
      <c r="DFT366" s="1182"/>
      <c r="DFU366" s="1182"/>
      <c r="DFV366" s="1177"/>
      <c r="DFW366" s="1182"/>
      <c r="DFX366" s="1182"/>
      <c r="DFY366" s="1182"/>
      <c r="DFZ366" s="1182"/>
      <c r="DGA366" s="1182"/>
      <c r="DGB366" s="1182"/>
      <c r="DGC366" s="1182"/>
      <c r="DGD366" s="1182"/>
      <c r="DGE366" s="1182"/>
      <c r="DGF366" s="1182"/>
      <c r="DGG366" s="1182"/>
      <c r="DGH366" s="1182"/>
      <c r="DGI366" s="1182"/>
      <c r="DGJ366" s="1182"/>
      <c r="DGK366" s="1177"/>
      <c r="DGL366" s="1182"/>
      <c r="DGM366" s="1182"/>
      <c r="DGN366" s="1182"/>
      <c r="DGO366" s="1182"/>
      <c r="DGP366" s="1182"/>
      <c r="DGQ366" s="1182"/>
      <c r="DGR366" s="1182"/>
      <c r="DGS366" s="1182"/>
      <c r="DGT366" s="1182"/>
      <c r="DGU366" s="1182"/>
      <c r="DGV366" s="1182"/>
      <c r="DGW366" s="1182"/>
      <c r="DGX366" s="1182"/>
      <c r="DGY366" s="1182"/>
      <c r="DGZ366" s="1177"/>
      <c r="DHA366" s="1182"/>
      <c r="DHB366" s="1182"/>
      <c r="DHC366" s="1182"/>
      <c r="DHD366" s="1182"/>
      <c r="DHE366" s="1182"/>
      <c r="DHF366" s="1182"/>
      <c r="DHG366" s="1182"/>
      <c r="DHH366" s="1182"/>
      <c r="DHI366" s="1182"/>
      <c r="DHJ366" s="1182"/>
      <c r="DHK366" s="1182"/>
      <c r="DHL366" s="1182"/>
      <c r="DHM366" s="1182"/>
      <c r="DHN366" s="1182"/>
      <c r="DHO366" s="1177"/>
      <c r="DHP366" s="1182"/>
      <c r="DHQ366" s="1182"/>
      <c r="DHR366" s="1182"/>
      <c r="DHS366" s="1182"/>
      <c r="DHT366" s="1182"/>
      <c r="DHU366" s="1182"/>
      <c r="DHV366" s="1182"/>
      <c r="DHW366" s="1182"/>
      <c r="DHX366" s="1182"/>
      <c r="DHY366" s="1182"/>
      <c r="DHZ366" s="1182"/>
      <c r="DIA366" s="1182"/>
      <c r="DIB366" s="1182"/>
      <c r="DIC366" s="1182"/>
      <c r="DID366" s="1177"/>
      <c r="DIE366" s="1182"/>
      <c r="DIF366" s="1182"/>
      <c r="DIG366" s="1182"/>
      <c r="DIH366" s="1182"/>
      <c r="DII366" s="1182"/>
      <c r="DIJ366" s="1182"/>
      <c r="DIK366" s="1182"/>
      <c r="DIL366" s="1182"/>
      <c r="DIM366" s="1182"/>
      <c r="DIN366" s="1182"/>
      <c r="DIO366" s="1182"/>
      <c r="DIP366" s="1182"/>
      <c r="DIQ366" s="1182"/>
      <c r="DIR366" s="1182"/>
      <c r="DIS366" s="1177"/>
      <c r="DIT366" s="1182"/>
      <c r="DIU366" s="1182"/>
      <c r="DIV366" s="1182"/>
      <c r="DIW366" s="1182"/>
      <c r="DIX366" s="1182"/>
      <c r="DIY366" s="1182"/>
      <c r="DIZ366" s="1182"/>
      <c r="DJA366" s="1182"/>
      <c r="DJB366" s="1182"/>
      <c r="DJC366" s="1182"/>
      <c r="DJD366" s="1182"/>
      <c r="DJE366" s="1182"/>
      <c r="DJF366" s="1182"/>
      <c r="DJG366" s="1182"/>
      <c r="DJH366" s="1177"/>
      <c r="DJI366" s="1182"/>
      <c r="DJJ366" s="1182"/>
      <c r="DJK366" s="1182"/>
      <c r="DJL366" s="1182"/>
      <c r="DJM366" s="1182"/>
      <c r="DJN366" s="1182"/>
      <c r="DJO366" s="1182"/>
      <c r="DJP366" s="1182"/>
      <c r="DJQ366" s="1182"/>
      <c r="DJR366" s="1182"/>
      <c r="DJS366" s="1182"/>
      <c r="DJT366" s="1182"/>
      <c r="DJU366" s="1182"/>
      <c r="DJV366" s="1182"/>
      <c r="DJW366" s="1177"/>
      <c r="DJX366" s="1182"/>
      <c r="DJY366" s="1182"/>
      <c r="DJZ366" s="1182"/>
      <c r="DKA366" s="1182"/>
      <c r="DKB366" s="1182"/>
      <c r="DKC366" s="1182"/>
      <c r="DKD366" s="1182"/>
      <c r="DKE366" s="1182"/>
      <c r="DKF366" s="1182"/>
      <c r="DKG366" s="1182"/>
      <c r="DKH366" s="1182"/>
      <c r="DKI366" s="1182"/>
      <c r="DKJ366" s="1182"/>
      <c r="DKK366" s="1182"/>
      <c r="DKL366" s="1177"/>
      <c r="DKM366" s="1182"/>
      <c r="DKN366" s="1182"/>
      <c r="DKO366" s="1182"/>
      <c r="DKP366" s="1182"/>
      <c r="DKQ366" s="1182"/>
      <c r="DKR366" s="1182"/>
      <c r="DKS366" s="1182"/>
      <c r="DKT366" s="1182"/>
      <c r="DKU366" s="1182"/>
      <c r="DKV366" s="1182"/>
      <c r="DKW366" s="1182"/>
      <c r="DKX366" s="1182"/>
      <c r="DKY366" s="1182"/>
      <c r="DKZ366" s="1182"/>
      <c r="DLA366" s="1177"/>
      <c r="DLB366" s="1182"/>
      <c r="DLC366" s="1182"/>
      <c r="DLD366" s="1182"/>
      <c r="DLE366" s="1182"/>
      <c r="DLF366" s="1182"/>
      <c r="DLG366" s="1182"/>
      <c r="DLH366" s="1182"/>
      <c r="DLI366" s="1182"/>
      <c r="DLJ366" s="1182"/>
      <c r="DLK366" s="1182"/>
      <c r="DLL366" s="1182"/>
      <c r="DLM366" s="1182"/>
      <c r="DLN366" s="1182"/>
      <c r="DLO366" s="1182"/>
      <c r="DLP366" s="1177"/>
      <c r="DLQ366" s="1182"/>
      <c r="DLR366" s="1182"/>
      <c r="DLS366" s="1182"/>
      <c r="DLT366" s="1182"/>
      <c r="DLU366" s="1182"/>
      <c r="DLV366" s="1182"/>
      <c r="DLW366" s="1182"/>
      <c r="DLX366" s="1182"/>
      <c r="DLY366" s="1182"/>
      <c r="DLZ366" s="1182"/>
      <c r="DMA366" s="1182"/>
      <c r="DMB366" s="1182"/>
      <c r="DMC366" s="1182"/>
      <c r="DMD366" s="1182"/>
      <c r="DME366" s="1177"/>
      <c r="DMF366" s="1182"/>
      <c r="DMG366" s="1182"/>
      <c r="DMH366" s="1182"/>
      <c r="DMI366" s="1182"/>
      <c r="DMJ366" s="1182"/>
      <c r="DMK366" s="1182"/>
      <c r="DML366" s="1182"/>
      <c r="DMM366" s="1182"/>
      <c r="DMN366" s="1182"/>
      <c r="DMO366" s="1182"/>
      <c r="DMP366" s="1182"/>
      <c r="DMQ366" s="1182"/>
      <c r="DMR366" s="1182"/>
      <c r="DMS366" s="1182"/>
      <c r="DMT366" s="1177"/>
      <c r="DMU366" s="1182"/>
      <c r="DMV366" s="1182"/>
      <c r="DMW366" s="1182"/>
      <c r="DMX366" s="1182"/>
      <c r="DMY366" s="1182"/>
      <c r="DMZ366" s="1182"/>
      <c r="DNA366" s="1182"/>
      <c r="DNB366" s="1182"/>
      <c r="DNC366" s="1182"/>
      <c r="DND366" s="1182"/>
      <c r="DNE366" s="1182"/>
      <c r="DNF366" s="1182"/>
      <c r="DNG366" s="1182"/>
      <c r="DNH366" s="1182"/>
      <c r="DNI366" s="1177"/>
      <c r="DNJ366" s="1182"/>
      <c r="DNK366" s="1182"/>
      <c r="DNL366" s="1182"/>
      <c r="DNM366" s="1182"/>
      <c r="DNN366" s="1182"/>
      <c r="DNO366" s="1182"/>
      <c r="DNP366" s="1182"/>
      <c r="DNQ366" s="1182"/>
      <c r="DNR366" s="1182"/>
      <c r="DNS366" s="1182"/>
      <c r="DNT366" s="1182"/>
      <c r="DNU366" s="1182"/>
      <c r="DNV366" s="1182"/>
      <c r="DNW366" s="1182"/>
      <c r="DNX366" s="1177"/>
      <c r="DNY366" s="1182"/>
      <c r="DNZ366" s="1182"/>
      <c r="DOA366" s="1182"/>
      <c r="DOB366" s="1182"/>
      <c r="DOC366" s="1182"/>
      <c r="DOD366" s="1182"/>
      <c r="DOE366" s="1182"/>
      <c r="DOF366" s="1182"/>
      <c r="DOG366" s="1182"/>
      <c r="DOH366" s="1182"/>
      <c r="DOI366" s="1182"/>
      <c r="DOJ366" s="1182"/>
      <c r="DOK366" s="1182"/>
      <c r="DOL366" s="1182"/>
      <c r="DOM366" s="1177"/>
      <c r="DON366" s="1182"/>
      <c r="DOO366" s="1182"/>
      <c r="DOP366" s="1182"/>
      <c r="DOQ366" s="1182"/>
      <c r="DOR366" s="1182"/>
      <c r="DOS366" s="1182"/>
      <c r="DOT366" s="1182"/>
      <c r="DOU366" s="1182"/>
      <c r="DOV366" s="1182"/>
      <c r="DOW366" s="1182"/>
      <c r="DOX366" s="1182"/>
      <c r="DOY366" s="1182"/>
      <c r="DOZ366" s="1182"/>
      <c r="DPA366" s="1182"/>
      <c r="DPB366" s="1177"/>
      <c r="DPC366" s="1182"/>
      <c r="DPD366" s="1182"/>
      <c r="DPE366" s="1182"/>
      <c r="DPF366" s="1182"/>
      <c r="DPG366" s="1182"/>
      <c r="DPH366" s="1182"/>
      <c r="DPI366" s="1182"/>
      <c r="DPJ366" s="1182"/>
      <c r="DPK366" s="1182"/>
      <c r="DPL366" s="1182"/>
      <c r="DPM366" s="1182"/>
      <c r="DPN366" s="1182"/>
      <c r="DPO366" s="1182"/>
      <c r="DPP366" s="1182"/>
      <c r="DPQ366" s="1177"/>
      <c r="DPR366" s="1182"/>
      <c r="DPS366" s="1182"/>
      <c r="DPT366" s="1182"/>
      <c r="DPU366" s="1182"/>
      <c r="DPV366" s="1182"/>
      <c r="DPW366" s="1182"/>
      <c r="DPX366" s="1182"/>
      <c r="DPY366" s="1182"/>
      <c r="DPZ366" s="1182"/>
      <c r="DQA366" s="1182"/>
      <c r="DQB366" s="1182"/>
      <c r="DQC366" s="1182"/>
      <c r="DQD366" s="1182"/>
      <c r="DQE366" s="1182"/>
      <c r="DQF366" s="1177"/>
      <c r="DQG366" s="1182"/>
      <c r="DQH366" s="1182"/>
      <c r="DQI366" s="1182"/>
      <c r="DQJ366" s="1182"/>
      <c r="DQK366" s="1182"/>
      <c r="DQL366" s="1182"/>
      <c r="DQM366" s="1182"/>
      <c r="DQN366" s="1182"/>
      <c r="DQO366" s="1182"/>
      <c r="DQP366" s="1182"/>
      <c r="DQQ366" s="1182"/>
      <c r="DQR366" s="1182"/>
      <c r="DQS366" s="1182"/>
      <c r="DQT366" s="1182"/>
      <c r="DQU366" s="1177"/>
      <c r="DQV366" s="1182"/>
      <c r="DQW366" s="1182"/>
      <c r="DQX366" s="1182"/>
      <c r="DQY366" s="1182"/>
      <c r="DQZ366" s="1182"/>
      <c r="DRA366" s="1182"/>
      <c r="DRB366" s="1182"/>
      <c r="DRC366" s="1182"/>
      <c r="DRD366" s="1182"/>
      <c r="DRE366" s="1182"/>
      <c r="DRF366" s="1182"/>
      <c r="DRG366" s="1182"/>
      <c r="DRH366" s="1182"/>
      <c r="DRI366" s="1182"/>
      <c r="DRJ366" s="1177"/>
      <c r="DRK366" s="1182"/>
      <c r="DRL366" s="1182"/>
      <c r="DRM366" s="1182"/>
      <c r="DRN366" s="1182"/>
      <c r="DRO366" s="1182"/>
      <c r="DRP366" s="1182"/>
      <c r="DRQ366" s="1182"/>
      <c r="DRR366" s="1182"/>
      <c r="DRS366" s="1182"/>
      <c r="DRT366" s="1182"/>
      <c r="DRU366" s="1182"/>
      <c r="DRV366" s="1182"/>
      <c r="DRW366" s="1182"/>
      <c r="DRX366" s="1182"/>
      <c r="DRY366" s="1177"/>
      <c r="DRZ366" s="1182"/>
      <c r="DSA366" s="1182"/>
      <c r="DSB366" s="1182"/>
      <c r="DSC366" s="1182"/>
      <c r="DSD366" s="1182"/>
      <c r="DSE366" s="1182"/>
      <c r="DSF366" s="1182"/>
      <c r="DSG366" s="1182"/>
      <c r="DSH366" s="1182"/>
      <c r="DSI366" s="1182"/>
      <c r="DSJ366" s="1182"/>
      <c r="DSK366" s="1182"/>
      <c r="DSL366" s="1182"/>
      <c r="DSM366" s="1182"/>
      <c r="DSN366" s="1177"/>
      <c r="DSO366" s="1182"/>
      <c r="DSP366" s="1182"/>
      <c r="DSQ366" s="1182"/>
      <c r="DSR366" s="1182"/>
      <c r="DSS366" s="1182"/>
      <c r="DST366" s="1182"/>
      <c r="DSU366" s="1182"/>
      <c r="DSV366" s="1182"/>
      <c r="DSW366" s="1182"/>
      <c r="DSX366" s="1182"/>
      <c r="DSY366" s="1182"/>
      <c r="DSZ366" s="1182"/>
      <c r="DTA366" s="1182"/>
      <c r="DTB366" s="1182"/>
      <c r="DTC366" s="1177"/>
      <c r="DTD366" s="1182"/>
      <c r="DTE366" s="1182"/>
      <c r="DTF366" s="1182"/>
      <c r="DTG366" s="1182"/>
      <c r="DTH366" s="1182"/>
      <c r="DTI366" s="1182"/>
      <c r="DTJ366" s="1182"/>
      <c r="DTK366" s="1182"/>
      <c r="DTL366" s="1182"/>
      <c r="DTM366" s="1182"/>
      <c r="DTN366" s="1182"/>
      <c r="DTO366" s="1182"/>
      <c r="DTP366" s="1182"/>
      <c r="DTQ366" s="1182"/>
      <c r="DTR366" s="1177"/>
      <c r="DTS366" s="1182"/>
      <c r="DTT366" s="1182"/>
      <c r="DTU366" s="1182"/>
      <c r="DTV366" s="1182"/>
      <c r="DTW366" s="1182"/>
      <c r="DTX366" s="1182"/>
      <c r="DTY366" s="1182"/>
      <c r="DTZ366" s="1182"/>
      <c r="DUA366" s="1182"/>
      <c r="DUB366" s="1182"/>
      <c r="DUC366" s="1182"/>
      <c r="DUD366" s="1182"/>
      <c r="DUE366" s="1182"/>
      <c r="DUF366" s="1182"/>
      <c r="DUG366" s="1177"/>
      <c r="DUH366" s="1182"/>
      <c r="DUI366" s="1182"/>
      <c r="DUJ366" s="1182"/>
      <c r="DUK366" s="1182"/>
      <c r="DUL366" s="1182"/>
      <c r="DUM366" s="1182"/>
      <c r="DUN366" s="1182"/>
      <c r="DUO366" s="1182"/>
      <c r="DUP366" s="1182"/>
      <c r="DUQ366" s="1182"/>
      <c r="DUR366" s="1182"/>
      <c r="DUS366" s="1182"/>
      <c r="DUT366" s="1182"/>
      <c r="DUU366" s="1182"/>
      <c r="DUV366" s="1177"/>
      <c r="DUW366" s="1182"/>
      <c r="DUX366" s="1182"/>
      <c r="DUY366" s="1182"/>
      <c r="DUZ366" s="1182"/>
      <c r="DVA366" s="1182"/>
      <c r="DVB366" s="1182"/>
      <c r="DVC366" s="1182"/>
      <c r="DVD366" s="1182"/>
      <c r="DVE366" s="1182"/>
      <c r="DVF366" s="1182"/>
      <c r="DVG366" s="1182"/>
      <c r="DVH366" s="1182"/>
      <c r="DVI366" s="1182"/>
      <c r="DVJ366" s="1182"/>
      <c r="DVK366" s="1177"/>
      <c r="DVL366" s="1182"/>
      <c r="DVM366" s="1182"/>
      <c r="DVN366" s="1182"/>
      <c r="DVO366" s="1182"/>
      <c r="DVP366" s="1182"/>
      <c r="DVQ366" s="1182"/>
      <c r="DVR366" s="1182"/>
      <c r="DVS366" s="1182"/>
      <c r="DVT366" s="1182"/>
      <c r="DVU366" s="1182"/>
      <c r="DVV366" s="1182"/>
      <c r="DVW366" s="1182"/>
      <c r="DVX366" s="1182"/>
      <c r="DVY366" s="1182"/>
      <c r="DVZ366" s="1177"/>
      <c r="DWA366" s="1182"/>
      <c r="DWB366" s="1182"/>
      <c r="DWC366" s="1182"/>
      <c r="DWD366" s="1182"/>
      <c r="DWE366" s="1182"/>
      <c r="DWF366" s="1182"/>
      <c r="DWG366" s="1182"/>
      <c r="DWH366" s="1182"/>
      <c r="DWI366" s="1182"/>
      <c r="DWJ366" s="1182"/>
      <c r="DWK366" s="1182"/>
      <c r="DWL366" s="1182"/>
      <c r="DWM366" s="1182"/>
      <c r="DWN366" s="1182"/>
      <c r="DWO366" s="1177"/>
      <c r="DWP366" s="1182"/>
      <c r="DWQ366" s="1182"/>
      <c r="DWR366" s="1182"/>
      <c r="DWS366" s="1182"/>
      <c r="DWT366" s="1182"/>
      <c r="DWU366" s="1182"/>
      <c r="DWV366" s="1182"/>
      <c r="DWW366" s="1182"/>
      <c r="DWX366" s="1182"/>
      <c r="DWY366" s="1182"/>
      <c r="DWZ366" s="1182"/>
      <c r="DXA366" s="1182"/>
      <c r="DXB366" s="1182"/>
      <c r="DXC366" s="1182"/>
      <c r="DXD366" s="1177"/>
      <c r="DXE366" s="1182"/>
      <c r="DXF366" s="1182"/>
      <c r="DXG366" s="1182"/>
      <c r="DXH366" s="1182"/>
      <c r="DXI366" s="1182"/>
      <c r="DXJ366" s="1182"/>
      <c r="DXK366" s="1182"/>
      <c r="DXL366" s="1182"/>
      <c r="DXM366" s="1182"/>
      <c r="DXN366" s="1182"/>
      <c r="DXO366" s="1182"/>
      <c r="DXP366" s="1182"/>
      <c r="DXQ366" s="1182"/>
      <c r="DXR366" s="1182"/>
      <c r="DXS366" s="1177"/>
      <c r="DXT366" s="1182"/>
      <c r="DXU366" s="1182"/>
      <c r="DXV366" s="1182"/>
      <c r="DXW366" s="1182"/>
      <c r="DXX366" s="1182"/>
      <c r="DXY366" s="1182"/>
      <c r="DXZ366" s="1182"/>
      <c r="DYA366" s="1182"/>
      <c r="DYB366" s="1182"/>
      <c r="DYC366" s="1182"/>
      <c r="DYD366" s="1182"/>
      <c r="DYE366" s="1182"/>
      <c r="DYF366" s="1182"/>
      <c r="DYG366" s="1182"/>
      <c r="DYH366" s="1177"/>
      <c r="DYI366" s="1182"/>
      <c r="DYJ366" s="1182"/>
      <c r="DYK366" s="1182"/>
      <c r="DYL366" s="1182"/>
      <c r="DYM366" s="1182"/>
      <c r="DYN366" s="1182"/>
      <c r="DYO366" s="1182"/>
      <c r="DYP366" s="1182"/>
      <c r="DYQ366" s="1182"/>
      <c r="DYR366" s="1182"/>
      <c r="DYS366" s="1182"/>
      <c r="DYT366" s="1182"/>
      <c r="DYU366" s="1182"/>
      <c r="DYV366" s="1182"/>
      <c r="DYW366" s="1177"/>
      <c r="DYX366" s="1182"/>
      <c r="DYY366" s="1182"/>
      <c r="DYZ366" s="1182"/>
      <c r="DZA366" s="1182"/>
      <c r="DZB366" s="1182"/>
      <c r="DZC366" s="1182"/>
      <c r="DZD366" s="1182"/>
      <c r="DZE366" s="1182"/>
      <c r="DZF366" s="1182"/>
      <c r="DZG366" s="1182"/>
      <c r="DZH366" s="1182"/>
      <c r="DZI366" s="1182"/>
      <c r="DZJ366" s="1182"/>
      <c r="DZK366" s="1182"/>
      <c r="DZL366" s="1177"/>
      <c r="DZM366" s="1182"/>
      <c r="DZN366" s="1182"/>
      <c r="DZO366" s="1182"/>
      <c r="DZP366" s="1182"/>
      <c r="DZQ366" s="1182"/>
      <c r="DZR366" s="1182"/>
      <c r="DZS366" s="1182"/>
      <c r="DZT366" s="1182"/>
      <c r="DZU366" s="1182"/>
      <c r="DZV366" s="1182"/>
      <c r="DZW366" s="1182"/>
      <c r="DZX366" s="1182"/>
      <c r="DZY366" s="1182"/>
      <c r="DZZ366" s="1182"/>
      <c r="EAA366" s="1177"/>
      <c r="EAB366" s="1182"/>
      <c r="EAC366" s="1182"/>
      <c r="EAD366" s="1182"/>
      <c r="EAE366" s="1182"/>
      <c r="EAF366" s="1182"/>
      <c r="EAG366" s="1182"/>
      <c r="EAH366" s="1182"/>
      <c r="EAI366" s="1182"/>
      <c r="EAJ366" s="1182"/>
      <c r="EAK366" s="1182"/>
      <c r="EAL366" s="1182"/>
      <c r="EAM366" s="1182"/>
      <c r="EAN366" s="1182"/>
      <c r="EAO366" s="1182"/>
      <c r="EAP366" s="1177"/>
      <c r="EAQ366" s="1182"/>
      <c r="EAR366" s="1182"/>
      <c r="EAS366" s="1182"/>
      <c r="EAT366" s="1182"/>
      <c r="EAU366" s="1182"/>
      <c r="EAV366" s="1182"/>
      <c r="EAW366" s="1182"/>
      <c r="EAX366" s="1182"/>
      <c r="EAY366" s="1182"/>
      <c r="EAZ366" s="1182"/>
      <c r="EBA366" s="1182"/>
      <c r="EBB366" s="1182"/>
      <c r="EBC366" s="1182"/>
      <c r="EBD366" s="1182"/>
      <c r="EBE366" s="1177"/>
      <c r="EBF366" s="1182"/>
      <c r="EBG366" s="1182"/>
      <c r="EBH366" s="1182"/>
      <c r="EBI366" s="1182"/>
      <c r="EBJ366" s="1182"/>
      <c r="EBK366" s="1182"/>
      <c r="EBL366" s="1182"/>
      <c r="EBM366" s="1182"/>
      <c r="EBN366" s="1182"/>
      <c r="EBO366" s="1182"/>
      <c r="EBP366" s="1182"/>
      <c r="EBQ366" s="1182"/>
      <c r="EBR366" s="1182"/>
      <c r="EBS366" s="1182"/>
      <c r="EBT366" s="1177"/>
      <c r="EBU366" s="1182"/>
      <c r="EBV366" s="1182"/>
      <c r="EBW366" s="1182"/>
      <c r="EBX366" s="1182"/>
      <c r="EBY366" s="1182"/>
      <c r="EBZ366" s="1182"/>
      <c r="ECA366" s="1182"/>
      <c r="ECB366" s="1182"/>
      <c r="ECC366" s="1182"/>
      <c r="ECD366" s="1182"/>
      <c r="ECE366" s="1182"/>
      <c r="ECF366" s="1182"/>
      <c r="ECG366" s="1182"/>
      <c r="ECH366" s="1182"/>
      <c r="ECI366" s="1177"/>
      <c r="ECJ366" s="1182"/>
      <c r="ECK366" s="1182"/>
      <c r="ECL366" s="1182"/>
      <c r="ECM366" s="1182"/>
      <c r="ECN366" s="1182"/>
      <c r="ECO366" s="1182"/>
      <c r="ECP366" s="1182"/>
      <c r="ECQ366" s="1182"/>
      <c r="ECR366" s="1182"/>
      <c r="ECS366" s="1182"/>
      <c r="ECT366" s="1182"/>
      <c r="ECU366" s="1182"/>
      <c r="ECV366" s="1182"/>
      <c r="ECW366" s="1182"/>
      <c r="ECX366" s="1177"/>
      <c r="ECY366" s="1182"/>
      <c r="ECZ366" s="1182"/>
      <c r="EDA366" s="1182"/>
      <c r="EDB366" s="1182"/>
      <c r="EDC366" s="1182"/>
      <c r="EDD366" s="1182"/>
      <c r="EDE366" s="1182"/>
      <c r="EDF366" s="1182"/>
      <c r="EDG366" s="1182"/>
      <c r="EDH366" s="1182"/>
      <c r="EDI366" s="1182"/>
      <c r="EDJ366" s="1182"/>
      <c r="EDK366" s="1182"/>
      <c r="EDL366" s="1182"/>
      <c r="EDM366" s="1177"/>
      <c r="EDN366" s="1182"/>
      <c r="EDO366" s="1182"/>
      <c r="EDP366" s="1182"/>
      <c r="EDQ366" s="1182"/>
      <c r="EDR366" s="1182"/>
      <c r="EDS366" s="1182"/>
      <c r="EDT366" s="1182"/>
      <c r="EDU366" s="1182"/>
      <c r="EDV366" s="1182"/>
      <c r="EDW366" s="1182"/>
      <c r="EDX366" s="1182"/>
      <c r="EDY366" s="1182"/>
      <c r="EDZ366" s="1182"/>
      <c r="EEA366" s="1182"/>
      <c r="EEB366" s="1177"/>
      <c r="EEC366" s="1182"/>
      <c r="EED366" s="1182"/>
      <c r="EEE366" s="1182"/>
      <c r="EEF366" s="1182"/>
      <c r="EEG366" s="1182"/>
      <c r="EEH366" s="1182"/>
      <c r="EEI366" s="1182"/>
      <c r="EEJ366" s="1182"/>
      <c r="EEK366" s="1182"/>
      <c r="EEL366" s="1182"/>
      <c r="EEM366" s="1182"/>
      <c r="EEN366" s="1182"/>
      <c r="EEO366" s="1182"/>
      <c r="EEP366" s="1182"/>
      <c r="EEQ366" s="1177"/>
      <c r="EER366" s="1182"/>
      <c r="EES366" s="1182"/>
      <c r="EET366" s="1182"/>
      <c r="EEU366" s="1182"/>
      <c r="EEV366" s="1182"/>
      <c r="EEW366" s="1182"/>
      <c r="EEX366" s="1182"/>
      <c r="EEY366" s="1182"/>
      <c r="EEZ366" s="1182"/>
      <c r="EFA366" s="1182"/>
      <c r="EFB366" s="1182"/>
      <c r="EFC366" s="1182"/>
      <c r="EFD366" s="1182"/>
      <c r="EFE366" s="1182"/>
      <c r="EFF366" s="1177"/>
      <c r="EFG366" s="1182"/>
      <c r="EFH366" s="1182"/>
      <c r="EFI366" s="1182"/>
      <c r="EFJ366" s="1182"/>
      <c r="EFK366" s="1182"/>
      <c r="EFL366" s="1182"/>
      <c r="EFM366" s="1182"/>
      <c r="EFN366" s="1182"/>
      <c r="EFO366" s="1182"/>
      <c r="EFP366" s="1182"/>
      <c r="EFQ366" s="1182"/>
      <c r="EFR366" s="1182"/>
      <c r="EFS366" s="1182"/>
      <c r="EFT366" s="1182"/>
      <c r="EFU366" s="1177"/>
      <c r="EFV366" s="1182"/>
      <c r="EFW366" s="1182"/>
      <c r="EFX366" s="1182"/>
      <c r="EFY366" s="1182"/>
      <c r="EFZ366" s="1182"/>
      <c r="EGA366" s="1182"/>
      <c r="EGB366" s="1182"/>
      <c r="EGC366" s="1182"/>
      <c r="EGD366" s="1182"/>
      <c r="EGE366" s="1182"/>
      <c r="EGF366" s="1182"/>
      <c r="EGG366" s="1182"/>
      <c r="EGH366" s="1182"/>
      <c r="EGI366" s="1182"/>
      <c r="EGJ366" s="1177"/>
      <c r="EGK366" s="1182"/>
      <c r="EGL366" s="1182"/>
      <c r="EGM366" s="1182"/>
      <c r="EGN366" s="1182"/>
      <c r="EGO366" s="1182"/>
      <c r="EGP366" s="1182"/>
      <c r="EGQ366" s="1182"/>
      <c r="EGR366" s="1182"/>
      <c r="EGS366" s="1182"/>
      <c r="EGT366" s="1182"/>
      <c r="EGU366" s="1182"/>
      <c r="EGV366" s="1182"/>
      <c r="EGW366" s="1182"/>
      <c r="EGX366" s="1182"/>
      <c r="EGY366" s="1177"/>
      <c r="EGZ366" s="1182"/>
      <c r="EHA366" s="1182"/>
      <c r="EHB366" s="1182"/>
      <c r="EHC366" s="1182"/>
      <c r="EHD366" s="1182"/>
      <c r="EHE366" s="1182"/>
      <c r="EHF366" s="1182"/>
      <c r="EHG366" s="1182"/>
      <c r="EHH366" s="1182"/>
      <c r="EHI366" s="1182"/>
      <c r="EHJ366" s="1182"/>
      <c r="EHK366" s="1182"/>
      <c r="EHL366" s="1182"/>
      <c r="EHM366" s="1182"/>
      <c r="EHN366" s="1177"/>
      <c r="EHO366" s="1182"/>
      <c r="EHP366" s="1182"/>
      <c r="EHQ366" s="1182"/>
      <c r="EHR366" s="1182"/>
      <c r="EHS366" s="1182"/>
      <c r="EHT366" s="1182"/>
      <c r="EHU366" s="1182"/>
      <c r="EHV366" s="1182"/>
      <c r="EHW366" s="1182"/>
      <c r="EHX366" s="1182"/>
      <c r="EHY366" s="1182"/>
      <c r="EHZ366" s="1182"/>
      <c r="EIA366" s="1182"/>
      <c r="EIB366" s="1182"/>
      <c r="EIC366" s="1177"/>
      <c r="EID366" s="1182"/>
      <c r="EIE366" s="1182"/>
      <c r="EIF366" s="1182"/>
      <c r="EIG366" s="1182"/>
      <c r="EIH366" s="1182"/>
      <c r="EII366" s="1182"/>
      <c r="EIJ366" s="1182"/>
      <c r="EIK366" s="1182"/>
      <c r="EIL366" s="1182"/>
      <c r="EIM366" s="1182"/>
      <c r="EIN366" s="1182"/>
      <c r="EIO366" s="1182"/>
      <c r="EIP366" s="1182"/>
      <c r="EIQ366" s="1182"/>
      <c r="EIR366" s="1177"/>
      <c r="EIS366" s="1182"/>
      <c r="EIT366" s="1182"/>
      <c r="EIU366" s="1182"/>
      <c r="EIV366" s="1182"/>
      <c r="EIW366" s="1182"/>
      <c r="EIX366" s="1182"/>
      <c r="EIY366" s="1182"/>
      <c r="EIZ366" s="1182"/>
      <c r="EJA366" s="1182"/>
      <c r="EJB366" s="1182"/>
      <c r="EJC366" s="1182"/>
      <c r="EJD366" s="1182"/>
      <c r="EJE366" s="1182"/>
      <c r="EJF366" s="1182"/>
      <c r="EJG366" s="1177"/>
      <c r="EJH366" s="1182"/>
      <c r="EJI366" s="1182"/>
      <c r="EJJ366" s="1182"/>
      <c r="EJK366" s="1182"/>
      <c r="EJL366" s="1182"/>
      <c r="EJM366" s="1182"/>
      <c r="EJN366" s="1182"/>
      <c r="EJO366" s="1182"/>
      <c r="EJP366" s="1182"/>
      <c r="EJQ366" s="1182"/>
      <c r="EJR366" s="1182"/>
      <c r="EJS366" s="1182"/>
      <c r="EJT366" s="1182"/>
      <c r="EJU366" s="1182"/>
      <c r="EJV366" s="1177"/>
      <c r="EJW366" s="1182"/>
      <c r="EJX366" s="1182"/>
      <c r="EJY366" s="1182"/>
      <c r="EJZ366" s="1182"/>
      <c r="EKA366" s="1182"/>
      <c r="EKB366" s="1182"/>
      <c r="EKC366" s="1182"/>
      <c r="EKD366" s="1182"/>
      <c r="EKE366" s="1182"/>
      <c r="EKF366" s="1182"/>
      <c r="EKG366" s="1182"/>
      <c r="EKH366" s="1182"/>
      <c r="EKI366" s="1182"/>
      <c r="EKJ366" s="1182"/>
      <c r="EKK366" s="1177"/>
      <c r="EKL366" s="1182"/>
      <c r="EKM366" s="1182"/>
      <c r="EKN366" s="1182"/>
      <c r="EKO366" s="1182"/>
      <c r="EKP366" s="1182"/>
      <c r="EKQ366" s="1182"/>
      <c r="EKR366" s="1182"/>
      <c r="EKS366" s="1182"/>
      <c r="EKT366" s="1182"/>
      <c r="EKU366" s="1182"/>
      <c r="EKV366" s="1182"/>
      <c r="EKW366" s="1182"/>
      <c r="EKX366" s="1182"/>
      <c r="EKY366" s="1182"/>
      <c r="EKZ366" s="1177"/>
      <c r="ELA366" s="1182"/>
      <c r="ELB366" s="1182"/>
      <c r="ELC366" s="1182"/>
      <c r="ELD366" s="1182"/>
      <c r="ELE366" s="1182"/>
      <c r="ELF366" s="1182"/>
      <c r="ELG366" s="1182"/>
      <c r="ELH366" s="1182"/>
      <c r="ELI366" s="1182"/>
      <c r="ELJ366" s="1182"/>
      <c r="ELK366" s="1182"/>
      <c r="ELL366" s="1182"/>
      <c r="ELM366" s="1182"/>
      <c r="ELN366" s="1182"/>
      <c r="ELO366" s="1177"/>
      <c r="ELP366" s="1182"/>
      <c r="ELQ366" s="1182"/>
      <c r="ELR366" s="1182"/>
      <c r="ELS366" s="1182"/>
      <c r="ELT366" s="1182"/>
      <c r="ELU366" s="1182"/>
      <c r="ELV366" s="1182"/>
      <c r="ELW366" s="1182"/>
      <c r="ELX366" s="1182"/>
      <c r="ELY366" s="1182"/>
      <c r="ELZ366" s="1182"/>
      <c r="EMA366" s="1182"/>
      <c r="EMB366" s="1182"/>
      <c r="EMC366" s="1182"/>
      <c r="EMD366" s="1177"/>
      <c r="EME366" s="1182"/>
      <c r="EMF366" s="1182"/>
      <c r="EMG366" s="1182"/>
      <c r="EMH366" s="1182"/>
      <c r="EMI366" s="1182"/>
      <c r="EMJ366" s="1182"/>
      <c r="EMK366" s="1182"/>
      <c r="EML366" s="1182"/>
      <c r="EMM366" s="1182"/>
      <c r="EMN366" s="1182"/>
      <c r="EMO366" s="1182"/>
      <c r="EMP366" s="1182"/>
      <c r="EMQ366" s="1182"/>
      <c r="EMR366" s="1182"/>
      <c r="EMS366" s="1177"/>
      <c r="EMT366" s="1182"/>
      <c r="EMU366" s="1182"/>
      <c r="EMV366" s="1182"/>
      <c r="EMW366" s="1182"/>
      <c r="EMX366" s="1182"/>
      <c r="EMY366" s="1182"/>
      <c r="EMZ366" s="1182"/>
      <c r="ENA366" s="1182"/>
      <c r="ENB366" s="1182"/>
      <c r="ENC366" s="1182"/>
      <c r="END366" s="1182"/>
      <c r="ENE366" s="1182"/>
      <c r="ENF366" s="1182"/>
      <c r="ENG366" s="1182"/>
      <c r="ENH366" s="1177"/>
      <c r="ENI366" s="1182"/>
      <c r="ENJ366" s="1182"/>
      <c r="ENK366" s="1182"/>
      <c r="ENL366" s="1182"/>
      <c r="ENM366" s="1182"/>
      <c r="ENN366" s="1182"/>
      <c r="ENO366" s="1182"/>
      <c r="ENP366" s="1182"/>
      <c r="ENQ366" s="1182"/>
      <c r="ENR366" s="1182"/>
      <c r="ENS366" s="1182"/>
      <c r="ENT366" s="1182"/>
      <c r="ENU366" s="1182"/>
      <c r="ENV366" s="1182"/>
      <c r="ENW366" s="1177"/>
      <c r="ENX366" s="1182"/>
      <c r="ENY366" s="1182"/>
      <c r="ENZ366" s="1182"/>
      <c r="EOA366" s="1182"/>
      <c r="EOB366" s="1182"/>
      <c r="EOC366" s="1182"/>
      <c r="EOD366" s="1182"/>
      <c r="EOE366" s="1182"/>
      <c r="EOF366" s="1182"/>
      <c r="EOG366" s="1182"/>
      <c r="EOH366" s="1182"/>
      <c r="EOI366" s="1182"/>
      <c r="EOJ366" s="1182"/>
      <c r="EOK366" s="1182"/>
      <c r="EOL366" s="1177"/>
      <c r="EOM366" s="1182"/>
      <c r="EON366" s="1182"/>
      <c r="EOO366" s="1182"/>
      <c r="EOP366" s="1182"/>
      <c r="EOQ366" s="1182"/>
      <c r="EOR366" s="1182"/>
      <c r="EOS366" s="1182"/>
      <c r="EOT366" s="1182"/>
      <c r="EOU366" s="1182"/>
      <c r="EOV366" s="1182"/>
      <c r="EOW366" s="1182"/>
      <c r="EOX366" s="1182"/>
      <c r="EOY366" s="1182"/>
      <c r="EOZ366" s="1182"/>
      <c r="EPA366" s="1177"/>
      <c r="EPB366" s="1182"/>
      <c r="EPC366" s="1182"/>
      <c r="EPD366" s="1182"/>
      <c r="EPE366" s="1182"/>
      <c r="EPF366" s="1182"/>
      <c r="EPG366" s="1182"/>
      <c r="EPH366" s="1182"/>
      <c r="EPI366" s="1182"/>
      <c r="EPJ366" s="1182"/>
      <c r="EPK366" s="1182"/>
      <c r="EPL366" s="1182"/>
      <c r="EPM366" s="1182"/>
      <c r="EPN366" s="1182"/>
      <c r="EPO366" s="1182"/>
      <c r="EPP366" s="1177"/>
      <c r="EPQ366" s="1182"/>
      <c r="EPR366" s="1182"/>
      <c r="EPS366" s="1182"/>
      <c r="EPT366" s="1182"/>
      <c r="EPU366" s="1182"/>
      <c r="EPV366" s="1182"/>
      <c r="EPW366" s="1182"/>
      <c r="EPX366" s="1182"/>
      <c r="EPY366" s="1182"/>
      <c r="EPZ366" s="1182"/>
      <c r="EQA366" s="1182"/>
      <c r="EQB366" s="1182"/>
      <c r="EQC366" s="1182"/>
      <c r="EQD366" s="1182"/>
      <c r="EQE366" s="1177"/>
      <c r="EQF366" s="1182"/>
      <c r="EQG366" s="1182"/>
      <c r="EQH366" s="1182"/>
      <c r="EQI366" s="1182"/>
      <c r="EQJ366" s="1182"/>
      <c r="EQK366" s="1182"/>
      <c r="EQL366" s="1182"/>
      <c r="EQM366" s="1182"/>
      <c r="EQN366" s="1182"/>
      <c r="EQO366" s="1182"/>
      <c r="EQP366" s="1182"/>
      <c r="EQQ366" s="1182"/>
      <c r="EQR366" s="1182"/>
      <c r="EQS366" s="1182"/>
      <c r="EQT366" s="1177"/>
      <c r="EQU366" s="1182"/>
      <c r="EQV366" s="1182"/>
      <c r="EQW366" s="1182"/>
      <c r="EQX366" s="1182"/>
      <c r="EQY366" s="1182"/>
      <c r="EQZ366" s="1182"/>
      <c r="ERA366" s="1182"/>
      <c r="ERB366" s="1182"/>
      <c r="ERC366" s="1182"/>
      <c r="ERD366" s="1182"/>
      <c r="ERE366" s="1182"/>
      <c r="ERF366" s="1182"/>
      <c r="ERG366" s="1182"/>
      <c r="ERH366" s="1182"/>
      <c r="ERI366" s="1177"/>
      <c r="ERJ366" s="1182"/>
      <c r="ERK366" s="1182"/>
      <c r="ERL366" s="1182"/>
      <c r="ERM366" s="1182"/>
      <c r="ERN366" s="1182"/>
      <c r="ERO366" s="1182"/>
      <c r="ERP366" s="1182"/>
      <c r="ERQ366" s="1182"/>
      <c r="ERR366" s="1182"/>
      <c r="ERS366" s="1182"/>
      <c r="ERT366" s="1182"/>
      <c r="ERU366" s="1182"/>
      <c r="ERV366" s="1182"/>
      <c r="ERW366" s="1182"/>
      <c r="ERX366" s="1177"/>
      <c r="ERY366" s="1182"/>
      <c r="ERZ366" s="1182"/>
      <c r="ESA366" s="1182"/>
      <c r="ESB366" s="1182"/>
      <c r="ESC366" s="1182"/>
      <c r="ESD366" s="1182"/>
      <c r="ESE366" s="1182"/>
      <c r="ESF366" s="1182"/>
      <c r="ESG366" s="1182"/>
      <c r="ESH366" s="1182"/>
      <c r="ESI366" s="1182"/>
      <c r="ESJ366" s="1182"/>
      <c r="ESK366" s="1182"/>
      <c r="ESL366" s="1182"/>
      <c r="ESM366" s="1177"/>
      <c r="ESN366" s="1182"/>
      <c r="ESO366" s="1182"/>
      <c r="ESP366" s="1182"/>
      <c r="ESQ366" s="1182"/>
      <c r="ESR366" s="1182"/>
      <c r="ESS366" s="1182"/>
      <c r="EST366" s="1182"/>
      <c r="ESU366" s="1182"/>
      <c r="ESV366" s="1182"/>
      <c r="ESW366" s="1182"/>
      <c r="ESX366" s="1182"/>
      <c r="ESY366" s="1182"/>
      <c r="ESZ366" s="1182"/>
      <c r="ETA366" s="1182"/>
      <c r="ETB366" s="1177"/>
      <c r="ETC366" s="1182"/>
      <c r="ETD366" s="1182"/>
      <c r="ETE366" s="1182"/>
      <c r="ETF366" s="1182"/>
      <c r="ETG366" s="1182"/>
      <c r="ETH366" s="1182"/>
      <c r="ETI366" s="1182"/>
      <c r="ETJ366" s="1182"/>
      <c r="ETK366" s="1182"/>
      <c r="ETL366" s="1182"/>
      <c r="ETM366" s="1182"/>
      <c r="ETN366" s="1182"/>
      <c r="ETO366" s="1182"/>
      <c r="ETP366" s="1182"/>
      <c r="ETQ366" s="1177"/>
      <c r="ETR366" s="1182"/>
      <c r="ETS366" s="1182"/>
      <c r="ETT366" s="1182"/>
      <c r="ETU366" s="1182"/>
      <c r="ETV366" s="1182"/>
      <c r="ETW366" s="1182"/>
      <c r="ETX366" s="1182"/>
      <c r="ETY366" s="1182"/>
      <c r="ETZ366" s="1182"/>
      <c r="EUA366" s="1182"/>
      <c r="EUB366" s="1182"/>
      <c r="EUC366" s="1182"/>
      <c r="EUD366" s="1182"/>
      <c r="EUE366" s="1182"/>
      <c r="EUF366" s="1177"/>
      <c r="EUG366" s="1182"/>
      <c r="EUH366" s="1182"/>
      <c r="EUI366" s="1182"/>
      <c r="EUJ366" s="1182"/>
      <c r="EUK366" s="1182"/>
      <c r="EUL366" s="1182"/>
      <c r="EUM366" s="1182"/>
      <c r="EUN366" s="1182"/>
      <c r="EUO366" s="1182"/>
      <c r="EUP366" s="1182"/>
      <c r="EUQ366" s="1182"/>
      <c r="EUR366" s="1182"/>
      <c r="EUS366" s="1182"/>
      <c r="EUT366" s="1182"/>
      <c r="EUU366" s="1177"/>
      <c r="EUV366" s="1182"/>
      <c r="EUW366" s="1182"/>
      <c r="EUX366" s="1182"/>
      <c r="EUY366" s="1182"/>
      <c r="EUZ366" s="1182"/>
      <c r="EVA366" s="1182"/>
      <c r="EVB366" s="1182"/>
      <c r="EVC366" s="1182"/>
      <c r="EVD366" s="1182"/>
      <c r="EVE366" s="1182"/>
      <c r="EVF366" s="1182"/>
      <c r="EVG366" s="1182"/>
      <c r="EVH366" s="1182"/>
      <c r="EVI366" s="1182"/>
      <c r="EVJ366" s="1177"/>
      <c r="EVK366" s="1182"/>
      <c r="EVL366" s="1182"/>
      <c r="EVM366" s="1182"/>
      <c r="EVN366" s="1182"/>
      <c r="EVO366" s="1182"/>
      <c r="EVP366" s="1182"/>
      <c r="EVQ366" s="1182"/>
      <c r="EVR366" s="1182"/>
      <c r="EVS366" s="1182"/>
      <c r="EVT366" s="1182"/>
      <c r="EVU366" s="1182"/>
      <c r="EVV366" s="1182"/>
      <c r="EVW366" s="1182"/>
      <c r="EVX366" s="1182"/>
      <c r="EVY366" s="1177"/>
      <c r="EVZ366" s="1182"/>
      <c r="EWA366" s="1182"/>
      <c r="EWB366" s="1182"/>
      <c r="EWC366" s="1182"/>
      <c r="EWD366" s="1182"/>
      <c r="EWE366" s="1182"/>
      <c r="EWF366" s="1182"/>
      <c r="EWG366" s="1182"/>
      <c r="EWH366" s="1182"/>
      <c r="EWI366" s="1182"/>
      <c r="EWJ366" s="1182"/>
      <c r="EWK366" s="1182"/>
      <c r="EWL366" s="1182"/>
      <c r="EWM366" s="1182"/>
      <c r="EWN366" s="1177"/>
      <c r="EWO366" s="1182"/>
      <c r="EWP366" s="1182"/>
      <c r="EWQ366" s="1182"/>
      <c r="EWR366" s="1182"/>
      <c r="EWS366" s="1182"/>
      <c r="EWT366" s="1182"/>
      <c r="EWU366" s="1182"/>
      <c r="EWV366" s="1182"/>
      <c r="EWW366" s="1182"/>
      <c r="EWX366" s="1182"/>
      <c r="EWY366" s="1182"/>
      <c r="EWZ366" s="1182"/>
      <c r="EXA366" s="1182"/>
      <c r="EXB366" s="1182"/>
      <c r="EXC366" s="1177"/>
      <c r="EXD366" s="1182"/>
      <c r="EXE366" s="1182"/>
      <c r="EXF366" s="1182"/>
      <c r="EXG366" s="1182"/>
      <c r="EXH366" s="1182"/>
      <c r="EXI366" s="1182"/>
      <c r="EXJ366" s="1182"/>
      <c r="EXK366" s="1182"/>
      <c r="EXL366" s="1182"/>
      <c r="EXM366" s="1182"/>
      <c r="EXN366" s="1182"/>
      <c r="EXO366" s="1182"/>
      <c r="EXP366" s="1182"/>
      <c r="EXQ366" s="1182"/>
      <c r="EXR366" s="1177"/>
      <c r="EXS366" s="1182"/>
      <c r="EXT366" s="1182"/>
      <c r="EXU366" s="1182"/>
      <c r="EXV366" s="1182"/>
      <c r="EXW366" s="1182"/>
      <c r="EXX366" s="1182"/>
      <c r="EXY366" s="1182"/>
      <c r="EXZ366" s="1182"/>
      <c r="EYA366" s="1182"/>
      <c r="EYB366" s="1182"/>
      <c r="EYC366" s="1182"/>
      <c r="EYD366" s="1182"/>
      <c r="EYE366" s="1182"/>
      <c r="EYF366" s="1182"/>
      <c r="EYG366" s="1177"/>
      <c r="EYH366" s="1182"/>
      <c r="EYI366" s="1182"/>
      <c r="EYJ366" s="1182"/>
      <c r="EYK366" s="1182"/>
      <c r="EYL366" s="1182"/>
      <c r="EYM366" s="1182"/>
      <c r="EYN366" s="1182"/>
      <c r="EYO366" s="1182"/>
      <c r="EYP366" s="1182"/>
      <c r="EYQ366" s="1182"/>
      <c r="EYR366" s="1182"/>
      <c r="EYS366" s="1182"/>
      <c r="EYT366" s="1182"/>
      <c r="EYU366" s="1182"/>
      <c r="EYV366" s="1177"/>
      <c r="EYW366" s="1182"/>
      <c r="EYX366" s="1182"/>
      <c r="EYY366" s="1182"/>
      <c r="EYZ366" s="1182"/>
      <c r="EZA366" s="1182"/>
      <c r="EZB366" s="1182"/>
      <c r="EZC366" s="1182"/>
      <c r="EZD366" s="1182"/>
      <c r="EZE366" s="1182"/>
      <c r="EZF366" s="1182"/>
      <c r="EZG366" s="1182"/>
      <c r="EZH366" s="1182"/>
      <c r="EZI366" s="1182"/>
      <c r="EZJ366" s="1182"/>
      <c r="EZK366" s="1177"/>
      <c r="EZL366" s="1182"/>
      <c r="EZM366" s="1182"/>
      <c r="EZN366" s="1182"/>
      <c r="EZO366" s="1182"/>
      <c r="EZP366" s="1182"/>
      <c r="EZQ366" s="1182"/>
      <c r="EZR366" s="1182"/>
      <c r="EZS366" s="1182"/>
      <c r="EZT366" s="1182"/>
      <c r="EZU366" s="1182"/>
      <c r="EZV366" s="1182"/>
      <c r="EZW366" s="1182"/>
      <c r="EZX366" s="1182"/>
      <c r="EZY366" s="1182"/>
      <c r="EZZ366" s="1177"/>
      <c r="FAA366" s="1182"/>
      <c r="FAB366" s="1182"/>
      <c r="FAC366" s="1182"/>
      <c r="FAD366" s="1182"/>
      <c r="FAE366" s="1182"/>
      <c r="FAF366" s="1182"/>
      <c r="FAG366" s="1182"/>
      <c r="FAH366" s="1182"/>
      <c r="FAI366" s="1182"/>
      <c r="FAJ366" s="1182"/>
      <c r="FAK366" s="1182"/>
      <c r="FAL366" s="1182"/>
      <c r="FAM366" s="1182"/>
      <c r="FAN366" s="1182"/>
      <c r="FAO366" s="1177"/>
      <c r="FAP366" s="1182"/>
      <c r="FAQ366" s="1182"/>
      <c r="FAR366" s="1182"/>
      <c r="FAS366" s="1182"/>
      <c r="FAT366" s="1182"/>
      <c r="FAU366" s="1182"/>
      <c r="FAV366" s="1182"/>
      <c r="FAW366" s="1182"/>
      <c r="FAX366" s="1182"/>
      <c r="FAY366" s="1182"/>
      <c r="FAZ366" s="1182"/>
      <c r="FBA366" s="1182"/>
      <c r="FBB366" s="1182"/>
      <c r="FBC366" s="1182"/>
      <c r="FBD366" s="1177"/>
      <c r="FBE366" s="1182"/>
      <c r="FBF366" s="1182"/>
      <c r="FBG366" s="1182"/>
      <c r="FBH366" s="1182"/>
      <c r="FBI366" s="1182"/>
      <c r="FBJ366" s="1182"/>
      <c r="FBK366" s="1182"/>
      <c r="FBL366" s="1182"/>
      <c r="FBM366" s="1182"/>
      <c r="FBN366" s="1182"/>
      <c r="FBO366" s="1182"/>
      <c r="FBP366" s="1182"/>
      <c r="FBQ366" s="1182"/>
      <c r="FBR366" s="1182"/>
      <c r="FBS366" s="1177"/>
      <c r="FBT366" s="1182"/>
      <c r="FBU366" s="1182"/>
      <c r="FBV366" s="1182"/>
      <c r="FBW366" s="1182"/>
      <c r="FBX366" s="1182"/>
      <c r="FBY366" s="1182"/>
      <c r="FBZ366" s="1182"/>
      <c r="FCA366" s="1182"/>
      <c r="FCB366" s="1182"/>
      <c r="FCC366" s="1182"/>
      <c r="FCD366" s="1182"/>
      <c r="FCE366" s="1182"/>
      <c r="FCF366" s="1182"/>
      <c r="FCG366" s="1182"/>
      <c r="FCH366" s="1177"/>
      <c r="FCI366" s="1182"/>
      <c r="FCJ366" s="1182"/>
      <c r="FCK366" s="1182"/>
      <c r="FCL366" s="1182"/>
      <c r="FCM366" s="1182"/>
      <c r="FCN366" s="1182"/>
      <c r="FCO366" s="1182"/>
      <c r="FCP366" s="1182"/>
      <c r="FCQ366" s="1182"/>
      <c r="FCR366" s="1182"/>
      <c r="FCS366" s="1182"/>
      <c r="FCT366" s="1182"/>
      <c r="FCU366" s="1182"/>
      <c r="FCV366" s="1182"/>
      <c r="FCW366" s="1177"/>
      <c r="FCX366" s="1182"/>
      <c r="FCY366" s="1182"/>
      <c r="FCZ366" s="1182"/>
      <c r="FDA366" s="1182"/>
      <c r="FDB366" s="1182"/>
      <c r="FDC366" s="1182"/>
      <c r="FDD366" s="1182"/>
      <c r="FDE366" s="1182"/>
      <c r="FDF366" s="1182"/>
      <c r="FDG366" s="1182"/>
      <c r="FDH366" s="1182"/>
      <c r="FDI366" s="1182"/>
      <c r="FDJ366" s="1182"/>
      <c r="FDK366" s="1182"/>
      <c r="FDL366" s="1177"/>
      <c r="FDM366" s="1182"/>
      <c r="FDN366" s="1182"/>
      <c r="FDO366" s="1182"/>
      <c r="FDP366" s="1182"/>
      <c r="FDQ366" s="1182"/>
      <c r="FDR366" s="1182"/>
      <c r="FDS366" s="1182"/>
      <c r="FDT366" s="1182"/>
      <c r="FDU366" s="1182"/>
      <c r="FDV366" s="1182"/>
      <c r="FDW366" s="1182"/>
      <c r="FDX366" s="1182"/>
      <c r="FDY366" s="1182"/>
      <c r="FDZ366" s="1182"/>
      <c r="FEA366" s="1177"/>
      <c r="FEB366" s="1182"/>
      <c r="FEC366" s="1182"/>
      <c r="FED366" s="1182"/>
      <c r="FEE366" s="1182"/>
      <c r="FEF366" s="1182"/>
      <c r="FEG366" s="1182"/>
      <c r="FEH366" s="1182"/>
      <c r="FEI366" s="1182"/>
      <c r="FEJ366" s="1182"/>
      <c r="FEK366" s="1182"/>
      <c r="FEL366" s="1182"/>
      <c r="FEM366" s="1182"/>
      <c r="FEN366" s="1182"/>
      <c r="FEO366" s="1182"/>
      <c r="FEP366" s="1177"/>
      <c r="FEQ366" s="1182"/>
      <c r="FER366" s="1182"/>
      <c r="FES366" s="1182"/>
      <c r="FET366" s="1182"/>
      <c r="FEU366" s="1182"/>
      <c r="FEV366" s="1182"/>
      <c r="FEW366" s="1182"/>
      <c r="FEX366" s="1182"/>
      <c r="FEY366" s="1182"/>
      <c r="FEZ366" s="1182"/>
      <c r="FFA366" s="1182"/>
      <c r="FFB366" s="1182"/>
      <c r="FFC366" s="1182"/>
      <c r="FFD366" s="1182"/>
      <c r="FFE366" s="1177"/>
      <c r="FFF366" s="1182"/>
      <c r="FFG366" s="1182"/>
      <c r="FFH366" s="1182"/>
      <c r="FFI366" s="1182"/>
      <c r="FFJ366" s="1182"/>
      <c r="FFK366" s="1182"/>
      <c r="FFL366" s="1182"/>
      <c r="FFM366" s="1182"/>
      <c r="FFN366" s="1182"/>
      <c r="FFO366" s="1182"/>
      <c r="FFP366" s="1182"/>
      <c r="FFQ366" s="1182"/>
      <c r="FFR366" s="1182"/>
      <c r="FFS366" s="1182"/>
      <c r="FFT366" s="1177"/>
      <c r="FFU366" s="1182"/>
      <c r="FFV366" s="1182"/>
      <c r="FFW366" s="1182"/>
      <c r="FFX366" s="1182"/>
      <c r="FFY366" s="1182"/>
      <c r="FFZ366" s="1182"/>
      <c r="FGA366" s="1182"/>
      <c r="FGB366" s="1182"/>
      <c r="FGC366" s="1182"/>
      <c r="FGD366" s="1182"/>
      <c r="FGE366" s="1182"/>
      <c r="FGF366" s="1182"/>
      <c r="FGG366" s="1182"/>
      <c r="FGH366" s="1182"/>
      <c r="FGI366" s="1177"/>
      <c r="FGJ366" s="1182"/>
      <c r="FGK366" s="1182"/>
      <c r="FGL366" s="1182"/>
      <c r="FGM366" s="1182"/>
      <c r="FGN366" s="1182"/>
      <c r="FGO366" s="1182"/>
      <c r="FGP366" s="1182"/>
      <c r="FGQ366" s="1182"/>
      <c r="FGR366" s="1182"/>
      <c r="FGS366" s="1182"/>
      <c r="FGT366" s="1182"/>
      <c r="FGU366" s="1182"/>
      <c r="FGV366" s="1182"/>
      <c r="FGW366" s="1182"/>
      <c r="FGX366" s="1177"/>
      <c r="FGY366" s="1182"/>
      <c r="FGZ366" s="1182"/>
      <c r="FHA366" s="1182"/>
      <c r="FHB366" s="1182"/>
      <c r="FHC366" s="1182"/>
      <c r="FHD366" s="1182"/>
      <c r="FHE366" s="1182"/>
      <c r="FHF366" s="1182"/>
      <c r="FHG366" s="1182"/>
      <c r="FHH366" s="1182"/>
      <c r="FHI366" s="1182"/>
      <c r="FHJ366" s="1182"/>
      <c r="FHK366" s="1182"/>
      <c r="FHL366" s="1182"/>
      <c r="FHM366" s="1177"/>
      <c r="FHN366" s="1182"/>
      <c r="FHO366" s="1182"/>
      <c r="FHP366" s="1182"/>
      <c r="FHQ366" s="1182"/>
      <c r="FHR366" s="1182"/>
      <c r="FHS366" s="1182"/>
      <c r="FHT366" s="1182"/>
      <c r="FHU366" s="1182"/>
      <c r="FHV366" s="1182"/>
      <c r="FHW366" s="1182"/>
      <c r="FHX366" s="1182"/>
      <c r="FHY366" s="1182"/>
      <c r="FHZ366" s="1182"/>
      <c r="FIA366" s="1182"/>
      <c r="FIB366" s="1177"/>
      <c r="FIC366" s="1182"/>
      <c r="FID366" s="1182"/>
      <c r="FIE366" s="1182"/>
      <c r="FIF366" s="1182"/>
      <c r="FIG366" s="1182"/>
      <c r="FIH366" s="1182"/>
      <c r="FII366" s="1182"/>
      <c r="FIJ366" s="1182"/>
      <c r="FIK366" s="1182"/>
      <c r="FIL366" s="1182"/>
      <c r="FIM366" s="1182"/>
      <c r="FIN366" s="1182"/>
      <c r="FIO366" s="1182"/>
      <c r="FIP366" s="1182"/>
      <c r="FIQ366" s="1177"/>
      <c r="FIR366" s="1182"/>
      <c r="FIS366" s="1182"/>
      <c r="FIT366" s="1182"/>
      <c r="FIU366" s="1182"/>
      <c r="FIV366" s="1182"/>
      <c r="FIW366" s="1182"/>
      <c r="FIX366" s="1182"/>
      <c r="FIY366" s="1182"/>
      <c r="FIZ366" s="1182"/>
      <c r="FJA366" s="1182"/>
      <c r="FJB366" s="1182"/>
      <c r="FJC366" s="1182"/>
      <c r="FJD366" s="1182"/>
      <c r="FJE366" s="1182"/>
      <c r="FJF366" s="1177"/>
      <c r="FJG366" s="1182"/>
      <c r="FJH366" s="1182"/>
      <c r="FJI366" s="1182"/>
      <c r="FJJ366" s="1182"/>
      <c r="FJK366" s="1182"/>
      <c r="FJL366" s="1182"/>
      <c r="FJM366" s="1182"/>
      <c r="FJN366" s="1182"/>
      <c r="FJO366" s="1182"/>
      <c r="FJP366" s="1182"/>
      <c r="FJQ366" s="1182"/>
      <c r="FJR366" s="1182"/>
      <c r="FJS366" s="1182"/>
      <c r="FJT366" s="1182"/>
      <c r="FJU366" s="1177"/>
      <c r="FJV366" s="1182"/>
      <c r="FJW366" s="1182"/>
      <c r="FJX366" s="1182"/>
      <c r="FJY366" s="1182"/>
      <c r="FJZ366" s="1182"/>
      <c r="FKA366" s="1182"/>
      <c r="FKB366" s="1182"/>
      <c r="FKC366" s="1182"/>
      <c r="FKD366" s="1182"/>
      <c r="FKE366" s="1182"/>
      <c r="FKF366" s="1182"/>
      <c r="FKG366" s="1182"/>
      <c r="FKH366" s="1182"/>
      <c r="FKI366" s="1182"/>
      <c r="FKJ366" s="1177"/>
      <c r="FKK366" s="1182"/>
      <c r="FKL366" s="1182"/>
      <c r="FKM366" s="1182"/>
      <c r="FKN366" s="1182"/>
      <c r="FKO366" s="1182"/>
      <c r="FKP366" s="1182"/>
      <c r="FKQ366" s="1182"/>
      <c r="FKR366" s="1182"/>
      <c r="FKS366" s="1182"/>
      <c r="FKT366" s="1182"/>
      <c r="FKU366" s="1182"/>
      <c r="FKV366" s="1182"/>
      <c r="FKW366" s="1182"/>
      <c r="FKX366" s="1182"/>
      <c r="FKY366" s="1177"/>
      <c r="FKZ366" s="1182"/>
      <c r="FLA366" s="1182"/>
      <c r="FLB366" s="1182"/>
      <c r="FLC366" s="1182"/>
      <c r="FLD366" s="1182"/>
      <c r="FLE366" s="1182"/>
      <c r="FLF366" s="1182"/>
      <c r="FLG366" s="1182"/>
      <c r="FLH366" s="1182"/>
      <c r="FLI366" s="1182"/>
      <c r="FLJ366" s="1182"/>
      <c r="FLK366" s="1182"/>
      <c r="FLL366" s="1182"/>
      <c r="FLM366" s="1182"/>
      <c r="FLN366" s="1177"/>
      <c r="FLO366" s="1182"/>
      <c r="FLP366" s="1182"/>
      <c r="FLQ366" s="1182"/>
      <c r="FLR366" s="1182"/>
      <c r="FLS366" s="1182"/>
      <c r="FLT366" s="1182"/>
      <c r="FLU366" s="1182"/>
      <c r="FLV366" s="1182"/>
      <c r="FLW366" s="1182"/>
      <c r="FLX366" s="1182"/>
      <c r="FLY366" s="1182"/>
      <c r="FLZ366" s="1182"/>
      <c r="FMA366" s="1182"/>
      <c r="FMB366" s="1182"/>
      <c r="FMC366" s="1177"/>
      <c r="FMD366" s="1182"/>
      <c r="FME366" s="1182"/>
      <c r="FMF366" s="1182"/>
      <c r="FMG366" s="1182"/>
      <c r="FMH366" s="1182"/>
      <c r="FMI366" s="1182"/>
      <c r="FMJ366" s="1182"/>
      <c r="FMK366" s="1182"/>
      <c r="FML366" s="1182"/>
      <c r="FMM366" s="1182"/>
      <c r="FMN366" s="1182"/>
      <c r="FMO366" s="1182"/>
      <c r="FMP366" s="1182"/>
      <c r="FMQ366" s="1182"/>
      <c r="FMR366" s="1177"/>
      <c r="FMS366" s="1182"/>
      <c r="FMT366" s="1182"/>
      <c r="FMU366" s="1182"/>
      <c r="FMV366" s="1182"/>
      <c r="FMW366" s="1182"/>
      <c r="FMX366" s="1182"/>
      <c r="FMY366" s="1182"/>
      <c r="FMZ366" s="1182"/>
      <c r="FNA366" s="1182"/>
      <c r="FNB366" s="1182"/>
      <c r="FNC366" s="1182"/>
      <c r="FND366" s="1182"/>
      <c r="FNE366" s="1182"/>
      <c r="FNF366" s="1182"/>
      <c r="FNG366" s="1177"/>
      <c r="FNH366" s="1182"/>
      <c r="FNI366" s="1182"/>
      <c r="FNJ366" s="1182"/>
      <c r="FNK366" s="1182"/>
      <c r="FNL366" s="1182"/>
      <c r="FNM366" s="1182"/>
      <c r="FNN366" s="1182"/>
      <c r="FNO366" s="1182"/>
      <c r="FNP366" s="1182"/>
      <c r="FNQ366" s="1182"/>
      <c r="FNR366" s="1182"/>
      <c r="FNS366" s="1182"/>
      <c r="FNT366" s="1182"/>
      <c r="FNU366" s="1182"/>
      <c r="FNV366" s="1177"/>
      <c r="FNW366" s="1182"/>
      <c r="FNX366" s="1182"/>
      <c r="FNY366" s="1182"/>
      <c r="FNZ366" s="1182"/>
      <c r="FOA366" s="1182"/>
      <c r="FOB366" s="1182"/>
      <c r="FOC366" s="1182"/>
      <c r="FOD366" s="1182"/>
      <c r="FOE366" s="1182"/>
      <c r="FOF366" s="1182"/>
      <c r="FOG366" s="1182"/>
      <c r="FOH366" s="1182"/>
      <c r="FOI366" s="1182"/>
      <c r="FOJ366" s="1182"/>
      <c r="FOK366" s="1177"/>
      <c r="FOL366" s="1182"/>
      <c r="FOM366" s="1182"/>
      <c r="FON366" s="1182"/>
      <c r="FOO366" s="1182"/>
      <c r="FOP366" s="1182"/>
      <c r="FOQ366" s="1182"/>
      <c r="FOR366" s="1182"/>
      <c r="FOS366" s="1182"/>
      <c r="FOT366" s="1182"/>
      <c r="FOU366" s="1182"/>
      <c r="FOV366" s="1182"/>
      <c r="FOW366" s="1182"/>
      <c r="FOX366" s="1182"/>
      <c r="FOY366" s="1182"/>
      <c r="FOZ366" s="1177"/>
      <c r="FPA366" s="1182"/>
      <c r="FPB366" s="1182"/>
      <c r="FPC366" s="1182"/>
      <c r="FPD366" s="1182"/>
      <c r="FPE366" s="1182"/>
      <c r="FPF366" s="1182"/>
      <c r="FPG366" s="1182"/>
      <c r="FPH366" s="1182"/>
      <c r="FPI366" s="1182"/>
      <c r="FPJ366" s="1182"/>
      <c r="FPK366" s="1182"/>
      <c r="FPL366" s="1182"/>
      <c r="FPM366" s="1182"/>
      <c r="FPN366" s="1182"/>
      <c r="FPO366" s="1177"/>
      <c r="FPP366" s="1182"/>
      <c r="FPQ366" s="1182"/>
      <c r="FPR366" s="1182"/>
      <c r="FPS366" s="1182"/>
      <c r="FPT366" s="1182"/>
      <c r="FPU366" s="1182"/>
      <c r="FPV366" s="1182"/>
      <c r="FPW366" s="1182"/>
      <c r="FPX366" s="1182"/>
      <c r="FPY366" s="1182"/>
      <c r="FPZ366" s="1182"/>
      <c r="FQA366" s="1182"/>
      <c r="FQB366" s="1182"/>
      <c r="FQC366" s="1182"/>
      <c r="FQD366" s="1177"/>
      <c r="FQE366" s="1182"/>
      <c r="FQF366" s="1182"/>
      <c r="FQG366" s="1182"/>
      <c r="FQH366" s="1182"/>
      <c r="FQI366" s="1182"/>
      <c r="FQJ366" s="1182"/>
      <c r="FQK366" s="1182"/>
      <c r="FQL366" s="1182"/>
      <c r="FQM366" s="1182"/>
      <c r="FQN366" s="1182"/>
      <c r="FQO366" s="1182"/>
      <c r="FQP366" s="1182"/>
      <c r="FQQ366" s="1182"/>
      <c r="FQR366" s="1182"/>
      <c r="FQS366" s="1177"/>
      <c r="FQT366" s="1182"/>
      <c r="FQU366" s="1182"/>
      <c r="FQV366" s="1182"/>
      <c r="FQW366" s="1182"/>
      <c r="FQX366" s="1182"/>
      <c r="FQY366" s="1182"/>
      <c r="FQZ366" s="1182"/>
      <c r="FRA366" s="1182"/>
      <c r="FRB366" s="1182"/>
      <c r="FRC366" s="1182"/>
      <c r="FRD366" s="1182"/>
      <c r="FRE366" s="1182"/>
      <c r="FRF366" s="1182"/>
      <c r="FRG366" s="1182"/>
      <c r="FRH366" s="1177"/>
      <c r="FRI366" s="1182"/>
      <c r="FRJ366" s="1182"/>
      <c r="FRK366" s="1182"/>
      <c r="FRL366" s="1182"/>
      <c r="FRM366" s="1182"/>
      <c r="FRN366" s="1182"/>
      <c r="FRO366" s="1182"/>
      <c r="FRP366" s="1182"/>
      <c r="FRQ366" s="1182"/>
      <c r="FRR366" s="1182"/>
      <c r="FRS366" s="1182"/>
      <c r="FRT366" s="1182"/>
      <c r="FRU366" s="1182"/>
      <c r="FRV366" s="1182"/>
      <c r="FRW366" s="1177"/>
      <c r="FRX366" s="1182"/>
      <c r="FRY366" s="1182"/>
      <c r="FRZ366" s="1182"/>
      <c r="FSA366" s="1182"/>
      <c r="FSB366" s="1182"/>
      <c r="FSC366" s="1182"/>
      <c r="FSD366" s="1182"/>
      <c r="FSE366" s="1182"/>
      <c r="FSF366" s="1182"/>
      <c r="FSG366" s="1182"/>
      <c r="FSH366" s="1182"/>
      <c r="FSI366" s="1182"/>
      <c r="FSJ366" s="1182"/>
      <c r="FSK366" s="1182"/>
      <c r="FSL366" s="1177"/>
      <c r="FSM366" s="1182"/>
      <c r="FSN366" s="1182"/>
      <c r="FSO366" s="1182"/>
      <c r="FSP366" s="1182"/>
      <c r="FSQ366" s="1182"/>
      <c r="FSR366" s="1182"/>
      <c r="FSS366" s="1182"/>
      <c r="FST366" s="1182"/>
      <c r="FSU366" s="1182"/>
      <c r="FSV366" s="1182"/>
      <c r="FSW366" s="1182"/>
      <c r="FSX366" s="1182"/>
      <c r="FSY366" s="1182"/>
      <c r="FSZ366" s="1182"/>
      <c r="FTA366" s="1177"/>
      <c r="FTB366" s="1182"/>
      <c r="FTC366" s="1182"/>
      <c r="FTD366" s="1182"/>
      <c r="FTE366" s="1182"/>
      <c r="FTF366" s="1182"/>
      <c r="FTG366" s="1182"/>
      <c r="FTH366" s="1182"/>
      <c r="FTI366" s="1182"/>
      <c r="FTJ366" s="1182"/>
      <c r="FTK366" s="1182"/>
      <c r="FTL366" s="1182"/>
      <c r="FTM366" s="1182"/>
      <c r="FTN366" s="1182"/>
      <c r="FTO366" s="1182"/>
      <c r="FTP366" s="1177"/>
      <c r="FTQ366" s="1182"/>
      <c r="FTR366" s="1182"/>
      <c r="FTS366" s="1182"/>
      <c r="FTT366" s="1182"/>
      <c r="FTU366" s="1182"/>
      <c r="FTV366" s="1182"/>
      <c r="FTW366" s="1182"/>
      <c r="FTX366" s="1182"/>
      <c r="FTY366" s="1182"/>
      <c r="FTZ366" s="1182"/>
      <c r="FUA366" s="1182"/>
      <c r="FUB366" s="1182"/>
      <c r="FUC366" s="1182"/>
      <c r="FUD366" s="1182"/>
      <c r="FUE366" s="1177"/>
      <c r="FUF366" s="1182"/>
      <c r="FUG366" s="1182"/>
      <c r="FUH366" s="1182"/>
      <c r="FUI366" s="1182"/>
      <c r="FUJ366" s="1182"/>
      <c r="FUK366" s="1182"/>
      <c r="FUL366" s="1182"/>
      <c r="FUM366" s="1182"/>
      <c r="FUN366" s="1182"/>
      <c r="FUO366" s="1182"/>
      <c r="FUP366" s="1182"/>
      <c r="FUQ366" s="1182"/>
      <c r="FUR366" s="1182"/>
      <c r="FUS366" s="1182"/>
      <c r="FUT366" s="1177"/>
      <c r="FUU366" s="1182"/>
      <c r="FUV366" s="1182"/>
      <c r="FUW366" s="1182"/>
      <c r="FUX366" s="1182"/>
      <c r="FUY366" s="1182"/>
      <c r="FUZ366" s="1182"/>
      <c r="FVA366" s="1182"/>
      <c r="FVB366" s="1182"/>
      <c r="FVC366" s="1182"/>
      <c r="FVD366" s="1182"/>
      <c r="FVE366" s="1182"/>
      <c r="FVF366" s="1182"/>
      <c r="FVG366" s="1182"/>
      <c r="FVH366" s="1182"/>
      <c r="FVI366" s="1177"/>
      <c r="FVJ366" s="1182"/>
      <c r="FVK366" s="1182"/>
      <c r="FVL366" s="1182"/>
      <c r="FVM366" s="1182"/>
      <c r="FVN366" s="1182"/>
      <c r="FVO366" s="1182"/>
      <c r="FVP366" s="1182"/>
      <c r="FVQ366" s="1182"/>
      <c r="FVR366" s="1182"/>
      <c r="FVS366" s="1182"/>
      <c r="FVT366" s="1182"/>
      <c r="FVU366" s="1182"/>
      <c r="FVV366" s="1182"/>
      <c r="FVW366" s="1182"/>
      <c r="FVX366" s="1177"/>
      <c r="FVY366" s="1182"/>
      <c r="FVZ366" s="1182"/>
      <c r="FWA366" s="1182"/>
      <c r="FWB366" s="1182"/>
      <c r="FWC366" s="1182"/>
      <c r="FWD366" s="1182"/>
      <c r="FWE366" s="1182"/>
      <c r="FWF366" s="1182"/>
      <c r="FWG366" s="1182"/>
      <c r="FWH366" s="1182"/>
      <c r="FWI366" s="1182"/>
      <c r="FWJ366" s="1182"/>
      <c r="FWK366" s="1182"/>
      <c r="FWL366" s="1182"/>
      <c r="FWM366" s="1177"/>
      <c r="FWN366" s="1182"/>
      <c r="FWO366" s="1182"/>
      <c r="FWP366" s="1182"/>
      <c r="FWQ366" s="1182"/>
      <c r="FWR366" s="1182"/>
      <c r="FWS366" s="1182"/>
      <c r="FWT366" s="1182"/>
      <c r="FWU366" s="1182"/>
      <c r="FWV366" s="1182"/>
      <c r="FWW366" s="1182"/>
      <c r="FWX366" s="1182"/>
      <c r="FWY366" s="1182"/>
      <c r="FWZ366" s="1182"/>
      <c r="FXA366" s="1182"/>
      <c r="FXB366" s="1177"/>
      <c r="FXC366" s="1182"/>
      <c r="FXD366" s="1182"/>
      <c r="FXE366" s="1182"/>
      <c r="FXF366" s="1182"/>
      <c r="FXG366" s="1182"/>
      <c r="FXH366" s="1182"/>
      <c r="FXI366" s="1182"/>
      <c r="FXJ366" s="1182"/>
      <c r="FXK366" s="1182"/>
      <c r="FXL366" s="1182"/>
      <c r="FXM366" s="1182"/>
      <c r="FXN366" s="1182"/>
      <c r="FXO366" s="1182"/>
      <c r="FXP366" s="1182"/>
      <c r="FXQ366" s="1177"/>
      <c r="FXR366" s="1182"/>
      <c r="FXS366" s="1182"/>
      <c r="FXT366" s="1182"/>
      <c r="FXU366" s="1182"/>
      <c r="FXV366" s="1182"/>
      <c r="FXW366" s="1182"/>
      <c r="FXX366" s="1182"/>
      <c r="FXY366" s="1182"/>
      <c r="FXZ366" s="1182"/>
      <c r="FYA366" s="1182"/>
      <c r="FYB366" s="1182"/>
      <c r="FYC366" s="1182"/>
      <c r="FYD366" s="1182"/>
      <c r="FYE366" s="1182"/>
      <c r="FYF366" s="1177"/>
      <c r="FYG366" s="1182"/>
      <c r="FYH366" s="1182"/>
      <c r="FYI366" s="1182"/>
      <c r="FYJ366" s="1182"/>
      <c r="FYK366" s="1182"/>
      <c r="FYL366" s="1182"/>
      <c r="FYM366" s="1182"/>
      <c r="FYN366" s="1182"/>
      <c r="FYO366" s="1182"/>
      <c r="FYP366" s="1182"/>
      <c r="FYQ366" s="1182"/>
      <c r="FYR366" s="1182"/>
      <c r="FYS366" s="1182"/>
      <c r="FYT366" s="1182"/>
      <c r="FYU366" s="1177"/>
      <c r="FYV366" s="1182"/>
      <c r="FYW366" s="1182"/>
      <c r="FYX366" s="1182"/>
      <c r="FYY366" s="1182"/>
      <c r="FYZ366" s="1182"/>
      <c r="FZA366" s="1182"/>
      <c r="FZB366" s="1182"/>
      <c r="FZC366" s="1182"/>
      <c r="FZD366" s="1182"/>
      <c r="FZE366" s="1182"/>
      <c r="FZF366" s="1182"/>
      <c r="FZG366" s="1182"/>
      <c r="FZH366" s="1182"/>
      <c r="FZI366" s="1182"/>
      <c r="FZJ366" s="1177"/>
      <c r="FZK366" s="1182"/>
      <c r="FZL366" s="1182"/>
      <c r="FZM366" s="1182"/>
      <c r="FZN366" s="1182"/>
      <c r="FZO366" s="1182"/>
      <c r="FZP366" s="1182"/>
      <c r="FZQ366" s="1182"/>
      <c r="FZR366" s="1182"/>
      <c r="FZS366" s="1182"/>
      <c r="FZT366" s="1182"/>
      <c r="FZU366" s="1182"/>
      <c r="FZV366" s="1182"/>
      <c r="FZW366" s="1182"/>
      <c r="FZX366" s="1182"/>
      <c r="FZY366" s="1177"/>
      <c r="FZZ366" s="1182"/>
      <c r="GAA366" s="1182"/>
      <c r="GAB366" s="1182"/>
      <c r="GAC366" s="1182"/>
      <c r="GAD366" s="1182"/>
      <c r="GAE366" s="1182"/>
      <c r="GAF366" s="1182"/>
      <c r="GAG366" s="1182"/>
      <c r="GAH366" s="1182"/>
      <c r="GAI366" s="1182"/>
      <c r="GAJ366" s="1182"/>
      <c r="GAK366" s="1182"/>
      <c r="GAL366" s="1182"/>
      <c r="GAM366" s="1182"/>
      <c r="GAN366" s="1177"/>
      <c r="GAO366" s="1182"/>
      <c r="GAP366" s="1182"/>
      <c r="GAQ366" s="1182"/>
      <c r="GAR366" s="1182"/>
      <c r="GAS366" s="1182"/>
      <c r="GAT366" s="1182"/>
      <c r="GAU366" s="1182"/>
      <c r="GAV366" s="1182"/>
      <c r="GAW366" s="1182"/>
      <c r="GAX366" s="1182"/>
      <c r="GAY366" s="1182"/>
      <c r="GAZ366" s="1182"/>
      <c r="GBA366" s="1182"/>
      <c r="GBB366" s="1182"/>
      <c r="GBC366" s="1177"/>
      <c r="GBD366" s="1182"/>
      <c r="GBE366" s="1182"/>
      <c r="GBF366" s="1182"/>
      <c r="GBG366" s="1182"/>
      <c r="GBH366" s="1182"/>
      <c r="GBI366" s="1182"/>
      <c r="GBJ366" s="1182"/>
      <c r="GBK366" s="1182"/>
      <c r="GBL366" s="1182"/>
      <c r="GBM366" s="1182"/>
      <c r="GBN366" s="1182"/>
      <c r="GBO366" s="1182"/>
      <c r="GBP366" s="1182"/>
      <c r="GBQ366" s="1182"/>
      <c r="GBR366" s="1177"/>
      <c r="GBS366" s="1182"/>
      <c r="GBT366" s="1182"/>
      <c r="GBU366" s="1182"/>
      <c r="GBV366" s="1182"/>
      <c r="GBW366" s="1182"/>
      <c r="GBX366" s="1182"/>
      <c r="GBY366" s="1182"/>
      <c r="GBZ366" s="1182"/>
      <c r="GCA366" s="1182"/>
      <c r="GCB366" s="1182"/>
      <c r="GCC366" s="1182"/>
      <c r="GCD366" s="1182"/>
      <c r="GCE366" s="1182"/>
      <c r="GCF366" s="1182"/>
      <c r="GCG366" s="1177"/>
      <c r="GCH366" s="1182"/>
      <c r="GCI366" s="1182"/>
      <c r="GCJ366" s="1182"/>
      <c r="GCK366" s="1182"/>
      <c r="GCL366" s="1182"/>
      <c r="GCM366" s="1182"/>
      <c r="GCN366" s="1182"/>
      <c r="GCO366" s="1182"/>
      <c r="GCP366" s="1182"/>
      <c r="GCQ366" s="1182"/>
      <c r="GCR366" s="1182"/>
      <c r="GCS366" s="1182"/>
      <c r="GCT366" s="1182"/>
      <c r="GCU366" s="1182"/>
      <c r="GCV366" s="1177"/>
      <c r="GCW366" s="1182"/>
      <c r="GCX366" s="1182"/>
      <c r="GCY366" s="1182"/>
      <c r="GCZ366" s="1182"/>
      <c r="GDA366" s="1182"/>
      <c r="GDB366" s="1182"/>
      <c r="GDC366" s="1182"/>
      <c r="GDD366" s="1182"/>
      <c r="GDE366" s="1182"/>
      <c r="GDF366" s="1182"/>
      <c r="GDG366" s="1182"/>
      <c r="GDH366" s="1182"/>
      <c r="GDI366" s="1182"/>
      <c r="GDJ366" s="1182"/>
      <c r="GDK366" s="1177"/>
      <c r="GDL366" s="1182"/>
      <c r="GDM366" s="1182"/>
      <c r="GDN366" s="1182"/>
      <c r="GDO366" s="1182"/>
      <c r="GDP366" s="1182"/>
      <c r="GDQ366" s="1182"/>
      <c r="GDR366" s="1182"/>
      <c r="GDS366" s="1182"/>
      <c r="GDT366" s="1182"/>
      <c r="GDU366" s="1182"/>
      <c r="GDV366" s="1182"/>
      <c r="GDW366" s="1182"/>
      <c r="GDX366" s="1182"/>
      <c r="GDY366" s="1182"/>
      <c r="GDZ366" s="1177"/>
      <c r="GEA366" s="1182"/>
      <c r="GEB366" s="1182"/>
      <c r="GEC366" s="1182"/>
      <c r="GED366" s="1182"/>
      <c r="GEE366" s="1182"/>
      <c r="GEF366" s="1182"/>
      <c r="GEG366" s="1182"/>
      <c r="GEH366" s="1182"/>
      <c r="GEI366" s="1182"/>
      <c r="GEJ366" s="1182"/>
      <c r="GEK366" s="1182"/>
      <c r="GEL366" s="1182"/>
      <c r="GEM366" s="1182"/>
      <c r="GEN366" s="1182"/>
      <c r="GEO366" s="1177"/>
      <c r="GEP366" s="1182"/>
      <c r="GEQ366" s="1182"/>
      <c r="GER366" s="1182"/>
      <c r="GES366" s="1182"/>
      <c r="GET366" s="1182"/>
      <c r="GEU366" s="1182"/>
      <c r="GEV366" s="1182"/>
      <c r="GEW366" s="1182"/>
      <c r="GEX366" s="1182"/>
      <c r="GEY366" s="1182"/>
      <c r="GEZ366" s="1182"/>
      <c r="GFA366" s="1182"/>
      <c r="GFB366" s="1182"/>
      <c r="GFC366" s="1182"/>
      <c r="GFD366" s="1177"/>
      <c r="GFE366" s="1182"/>
      <c r="GFF366" s="1182"/>
      <c r="GFG366" s="1182"/>
      <c r="GFH366" s="1182"/>
      <c r="GFI366" s="1182"/>
      <c r="GFJ366" s="1182"/>
      <c r="GFK366" s="1182"/>
      <c r="GFL366" s="1182"/>
      <c r="GFM366" s="1182"/>
      <c r="GFN366" s="1182"/>
      <c r="GFO366" s="1182"/>
      <c r="GFP366" s="1182"/>
      <c r="GFQ366" s="1182"/>
      <c r="GFR366" s="1182"/>
      <c r="GFS366" s="1177"/>
      <c r="GFT366" s="1182"/>
      <c r="GFU366" s="1182"/>
      <c r="GFV366" s="1182"/>
      <c r="GFW366" s="1182"/>
      <c r="GFX366" s="1182"/>
      <c r="GFY366" s="1182"/>
      <c r="GFZ366" s="1182"/>
      <c r="GGA366" s="1182"/>
      <c r="GGB366" s="1182"/>
      <c r="GGC366" s="1182"/>
      <c r="GGD366" s="1182"/>
      <c r="GGE366" s="1182"/>
      <c r="GGF366" s="1182"/>
      <c r="GGG366" s="1182"/>
      <c r="GGH366" s="1177"/>
      <c r="GGI366" s="1182"/>
      <c r="GGJ366" s="1182"/>
      <c r="GGK366" s="1182"/>
      <c r="GGL366" s="1182"/>
      <c r="GGM366" s="1182"/>
      <c r="GGN366" s="1182"/>
      <c r="GGO366" s="1182"/>
      <c r="GGP366" s="1182"/>
      <c r="GGQ366" s="1182"/>
      <c r="GGR366" s="1182"/>
      <c r="GGS366" s="1182"/>
      <c r="GGT366" s="1182"/>
      <c r="GGU366" s="1182"/>
      <c r="GGV366" s="1182"/>
      <c r="GGW366" s="1177"/>
      <c r="GGX366" s="1182"/>
      <c r="GGY366" s="1182"/>
      <c r="GGZ366" s="1182"/>
      <c r="GHA366" s="1182"/>
      <c r="GHB366" s="1182"/>
      <c r="GHC366" s="1182"/>
      <c r="GHD366" s="1182"/>
      <c r="GHE366" s="1182"/>
      <c r="GHF366" s="1182"/>
      <c r="GHG366" s="1182"/>
      <c r="GHH366" s="1182"/>
      <c r="GHI366" s="1182"/>
      <c r="GHJ366" s="1182"/>
      <c r="GHK366" s="1182"/>
      <c r="GHL366" s="1177"/>
      <c r="GHM366" s="1182"/>
      <c r="GHN366" s="1182"/>
      <c r="GHO366" s="1182"/>
      <c r="GHP366" s="1182"/>
      <c r="GHQ366" s="1182"/>
      <c r="GHR366" s="1182"/>
      <c r="GHS366" s="1182"/>
      <c r="GHT366" s="1182"/>
      <c r="GHU366" s="1182"/>
      <c r="GHV366" s="1182"/>
      <c r="GHW366" s="1182"/>
      <c r="GHX366" s="1182"/>
      <c r="GHY366" s="1182"/>
      <c r="GHZ366" s="1182"/>
      <c r="GIA366" s="1177"/>
      <c r="GIB366" s="1182"/>
      <c r="GIC366" s="1182"/>
      <c r="GID366" s="1182"/>
      <c r="GIE366" s="1182"/>
      <c r="GIF366" s="1182"/>
      <c r="GIG366" s="1182"/>
      <c r="GIH366" s="1182"/>
      <c r="GII366" s="1182"/>
      <c r="GIJ366" s="1182"/>
      <c r="GIK366" s="1182"/>
      <c r="GIL366" s="1182"/>
      <c r="GIM366" s="1182"/>
      <c r="GIN366" s="1182"/>
      <c r="GIO366" s="1182"/>
      <c r="GIP366" s="1177"/>
      <c r="GIQ366" s="1182"/>
      <c r="GIR366" s="1182"/>
      <c r="GIS366" s="1182"/>
      <c r="GIT366" s="1182"/>
      <c r="GIU366" s="1182"/>
      <c r="GIV366" s="1182"/>
      <c r="GIW366" s="1182"/>
      <c r="GIX366" s="1182"/>
      <c r="GIY366" s="1182"/>
      <c r="GIZ366" s="1182"/>
      <c r="GJA366" s="1182"/>
      <c r="GJB366" s="1182"/>
      <c r="GJC366" s="1182"/>
      <c r="GJD366" s="1182"/>
      <c r="GJE366" s="1177"/>
      <c r="GJF366" s="1182"/>
      <c r="GJG366" s="1182"/>
      <c r="GJH366" s="1182"/>
      <c r="GJI366" s="1182"/>
      <c r="GJJ366" s="1182"/>
      <c r="GJK366" s="1182"/>
      <c r="GJL366" s="1182"/>
      <c r="GJM366" s="1182"/>
      <c r="GJN366" s="1182"/>
      <c r="GJO366" s="1182"/>
      <c r="GJP366" s="1182"/>
      <c r="GJQ366" s="1182"/>
      <c r="GJR366" s="1182"/>
      <c r="GJS366" s="1182"/>
      <c r="GJT366" s="1177"/>
      <c r="GJU366" s="1182"/>
      <c r="GJV366" s="1182"/>
      <c r="GJW366" s="1182"/>
      <c r="GJX366" s="1182"/>
      <c r="GJY366" s="1182"/>
      <c r="GJZ366" s="1182"/>
      <c r="GKA366" s="1182"/>
      <c r="GKB366" s="1182"/>
      <c r="GKC366" s="1182"/>
      <c r="GKD366" s="1182"/>
      <c r="GKE366" s="1182"/>
      <c r="GKF366" s="1182"/>
      <c r="GKG366" s="1182"/>
      <c r="GKH366" s="1182"/>
      <c r="GKI366" s="1177"/>
      <c r="GKJ366" s="1182"/>
      <c r="GKK366" s="1182"/>
      <c r="GKL366" s="1182"/>
      <c r="GKM366" s="1182"/>
      <c r="GKN366" s="1182"/>
      <c r="GKO366" s="1182"/>
      <c r="GKP366" s="1182"/>
      <c r="GKQ366" s="1182"/>
      <c r="GKR366" s="1182"/>
      <c r="GKS366" s="1182"/>
      <c r="GKT366" s="1182"/>
      <c r="GKU366" s="1182"/>
      <c r="GKV366" s="1182"/>
      <c r="GKW366" s="1182"/>
      <c r="GKX366" s="1177"/>
      <c r="GKY366" s="1182"/>
      <c r="GKZ366" s="1182"/>
      <c r="GLA366" s="1182"/>
      <c r="GLB366" s="1182"/>
      <c r="GLC366" s="1182"/>
      <c r="GLD366" s="1182"/>
      <c r="GLE366" s="1182"/>
      <c r="GLF366" s="1182"/>
      <c r="GLG366" s="1182"/>
      <c r="GLH366" s="1182"/>
      <c r="GLI366" s="1182"/>
      <c r="GLJ366" s="1182"/>
      <c r="GLK366" s="1182"/>
      <c r="GLL366" s="1182"/>
      <c r="GLM366" s="1177"/>
      <c r="GLN366" s="1182"/>
      <c r="GLO366" s="1182"/>
      <c r="GLP366" s="1182"/>
      <c r="GLQ366" s="1182"/>
      <c r="GLR366" s="1182"/>
      <c r="GLS366" s="1182"/>
      <c r="GLT366" s="1182"/>
      <c r="GLU366" s="1182"/>
      <c r="GLV366" s="1182"/>
      <c r="GLW366" s="1182"/>
      <c r="GLX366" s="1182"/>
      <c r="GLY366" s="1182"/>
      <c r="GLZ366" s="1182"/>
      <c r="GMA366" s="1182"/>
      <c r="GMB366" s="1177"/>
      <c r="GMC366" s="1182"/>
      <c r="GMD366" s="1182"/>
      <c r="GME366" s="1182"/>
      <c r="GMF366" s="1182"/>
      <c r="GMG366" s="1182"/>
      <c r="GMH366" s="1182"/>
      <c r="GMI366" s="1182"/>
      <c r="GMJ366" s="1182"/>
      <c r="GMK366" s="1182"/>
      <c r="GML366" s="1182"/>
      <c r="GMM366" s="1182"/>
      <c r="GMN366" s="1182"/>
      <c r="GMO366" s="1182"/>
      <c r="GMP366" s="1182"/>
      <c r="GMQ366" s="1177"/>
      <c r="GMR366" s="1182"/>
      <c r="GMS366" s="1182"/>
      <c r="GMT366" s="1182"/>
      <c r="GMU366" s="1182"/>
      <c r="GMV366" s="1182"/>
      <c r="GMW366" s="1182"/>
      <c r="GMX366" s="1182"/>
      <c r="GMY366" s="1182"/>
      <c r="GMZ366" s="1182"/>
      <c r="GNA366" s="1182"/>
      <c r="GNB366" s="1182"/>
      <c r="GNC366" s="1182"/>
      <c r="GND366" s="1182"/>
      <c r="GNE366" s="1182"/>
      <c r="GNF366" s="1177"/>
      <c r="GNG366" s="1182"/>
      <c r="GNH366" s="1182"/>
      <c r="GNI366" s="1182"/>
      <c r="GNJ366" s="1182"/>
      <c r="GNK366" s="1182"/>
      <c r="GNL366" s="1182"/>
      <c r="GNM366" s="1182"/>
      <c r="GNN366" s="1182"/>
      <c r="GNO366" s="1182"/>
      <c r="GNP366" s="1182"/>
      <c r="GNQ366" s="1182"/>
      <c r="GNR366" s="1182"/>
      <c r="GNS366" s="1182"/>
      <c r="GNT366" s="1182"/>
      <c r="GNU366" s="1177"/>
      <c r="GNV366" s="1182"/>
      <c r="GNW366" s="1182"/>
      <c r="GNX366" s="1182"/>
      <c r="GNY366" s="1182"/>
      <c r="GNZ366" s="1182"/>
      <c r="GOA366" s="1182"/>
      <c r="GOB366" s="1182"/>
      <c r="GOC366" s="1182"/>
      <c r="GOD366" s="1182"/>
      <c r="GOE366" s="1182"/>
      <c r="GOF366" s="1182"/>
      <c r="GOG366" s="1182"/>
      <c r="GOH366" s="1182"/>
      <c r="GOI366" s="1182"/>
      <c r="GOJ366" s="1177"/>
      <c r="GOK366" s="1182"/>
      <c r="GOL366" s="1182"/>
      <c r="GOM366" s="1182"/>
      <c r="GON366" s="1182"/>
      <c r="GOO366" s="1182"/>
      <c r="GOP366" s="1182"/>
      <c r="GOQ366" s="1182"/>
      <c r="GOR366" s="1182"/>
      <c r="GOS366" s="1182"/>
      <c r="GOT366" s="1182"/>
      <c r="GOU366" s="1182"/>
      <c r="GOV366" s="1182"/>
      <c r="GOW366" s="1182"/>
      <c r="GOX366" s="1182"/>
      <c r="GOY366" s="1177"/>
      <c r="GOZ366" s="1182"/>
      <c r="GPA366" s="1182"/>
      <c r="GPB366" s="1182"/>
      <c r="GPC366" s="1182"/>
      <c r="GPD366" s="1182"/>
      <c r="GPE366" s="1182"/>
      <c r="GPF366" s="1182"/>
      <c r="GPG366" s="1182"/>
      <c r="GPH366" s="1182"/>
      <c r="GPI366" s="1182"/>
      <c r="GPJ366" s="1182"/>
      <c r="GPK366" s="1182"/>
      <c r="GPL366" s="1182"/>
      <c r="GPM366" s="1182"/>
      <c r="GPN366" s="1177"/>
      <c r="GPO366" s="1182"/>
      <c r="GPP366" s="1182"/>
      <c r="GPQ366" s="1182"/>
      <c r="GPR366" s="1182"/>
      <c r="GPS366" s="1182"/>
      <c r="GPT366" s="1182"/>
      <c r="GPU366" s="1182"/>
      <c r="GPV366" s="1182"/>
      <c r="GPW366" s="1182"/>
      <c r="GPX366" s="1182"/>
      <c r="GPY366" s="1182"/>
      <c r="GPZ366" s="1182"/>
      <c r="GQA366" s="1182"/>
      <c r="GQB366" s="1182"/>
      <c r="GQC366" s="1177"/>
      <c r="GQD366" s="1182"/>
      <c r="GQE366" s="1182"/>
      <c r="GQF366" s="1182"/>
      <c r="GQG366" s="1182"/>
      <c r="GQH366" s="1182"/>
      <c r="GQI366" s="1182"/>
      <c r="GQJ366" s="1182"/>
      <c r="GQK366" s="1182"/>
      <c r="GQL366" s="1182"/>
      <c r="GQM366" s="1182"/>
      <c r="GQN366" s="1182"/>
      <c r="GQO366" s="1182"/>
      <c r="GQP366" s="1182"/>
      <c r="GQQ366" s="1182"/>
      <c r="GQR366" s="1177"/>
      <c r="GQS366" s="1182"/>
      <c r="GQT366" s="1182"/>
      <c r="GQU366" s="1182"/>
      <c r="GQV366" s="1182"/>
      <c r="GQW366" s="1182"/>
      <c r="GQX366" s="1182"/>
      <c r="GQY366" s="1182"/>
      <c r="GQZ366" s="1182"/>
      <c r="GRA366" s="1182"/>
      <c r="GRB366" s="1182"/>
      <c r="GRC366" s="1182"/>
      <c r="GRD366" s="1182"/>
      <c r="GRE366" s="1182"/>
      <c r="GRF366" s="1182"/>
      <c r="GRG366" s="1177"/>
      <c r="GRH366" s="1182"/>
      <c r="GRI366" s="1182"/>
      <c r="GRJ366" s="1182"/>
      <c r="GRK366" s="1182"/>
      <c r="GRL366" s="1182"/>
      <c r="GRM366" s="1182"/>
      <c r="GRN366" s="1182"/>
      <c r="GRO366" s="1182"/>
      <c r="GRP366" s="1182"/>
      <c r="GRQ366" s="1182"/>
      <c r="GRR366" s="1182"/>
      <c r="GRS366" s="1182"/>
      <c r="GRT366" s="1182"/>
      <c r="GRU366" s="1182"/>
      <c r="GRV366" s="1177"/>
      <c r="GRW366" s="1182"/>
      <c r="GRX366" s="1182"/>
      <c r="GRY366" s="1182"/>
      <c r="GRZ366" s="1182"/>
      <c r="GSA366" s="1182"/>
      <c r="GSB366" s="1182"/>
      <c r="GSC366" s="1182"/>
      <c r="GSD366" s="1182"/>
      <c r="GSE366" s="1182"/>
      <c r="GSF366" s="1182"/>
      <c r="GSG366" s="1182"/>
      <c r="GSH366" s="1182"/>
      <c r="GSI366" s="1182"/>
      <c r="GSJ366" s="1182"/>
      <c r="GSK366" s="1177"/>
      <c r="GSL366" s="1182"/>
      <c r="GSM366" s="1182"/>
      <c r="GSN366" s="1182"/>
      <c r="GSO366" s="1182"/>
      <c r="GSP366" s="1182"/>
      <c r="GSQ366" s="1182"/>
      <c r="GSR366" s="1182"/>
      <c r="GSS366" s="1182"/>
      <c r="GST366" s="1182"/>
      <c r="GSU366" s="1182"/>
      <c r="GSV366" s="1182"/>
      <c r="GSW366" s="1182"/>
      <c r="GSX366" s="1182"/>
      <c r="GSY366" s="1182"/>
      <c r="GSZ366" s="1177"/>
      <c r="GTA366" s="1182"/>
      <c r="GTB366" s="1182"/>
      <c r="GTC366" s="1182"/>
      <c r="GTD366" s="1182"/>
      <c r="GTE366" s="1182"/>
      <c r="GTF366" s="1182"/>
      <c r="GTG366" s="1182"/>
      <c r="GTH366" s="1182"/>
      <c r="GTI366" s="1182"/>
      <c r="GTJ366" s="1182"/>
      <c r="GTK366" s="1182"/>
      <c r="GTL366" s="1182"/>
      <c r="GTM366" s="1182"/>
      <c r="GTN366" s="1182"/>
      <c r="GTO366" s="1177"/>
      <c r="GTP366" s="1182"/>
      <c r="GTQ366" s="1182"/>
      <c r="GTR366" s="1182"/>
      <c r="GTS366" s="1182"/>
      <c r="GTT366" s="1182"/>
      <c r="GTU366" s="1182"/>
      <c r="GTV366" s="1182"/>
      <c r="GTW366" s="1182"/>
      <c r="GTX366" s="1182"/>
      <c r="GTY366" s="1182"/>
      <c r="GTZ366" s="1182"/>
      <c r="GUA366" s="1182"/>
      <c r="GUB366" s="1182"/>
      <c r="GUC366" s="1182"/>
      <c r="GUD366" s="1177"/>
      <c r="GUE366" s="1182"/>
      <c r="GUF366" s="1182"/>
      <c r="GUG366" s="1182"/>
      <c r="GUH366" s="1182"/>
      <c r="GUI366" s="1182"/>
      <c r="GUJ366" s="1182"/>
      <c r="GUK366" s="1182"/>
      <c r="GUL366" s="1182"/>
      <c r="GUM366" s="1182"/>
      <c r="GUN366" s="1182"/>
      <c r="GUO366" s="1182"/>
      <c r="GUP366" s="1182"/>
      <c r="GUQ366" s="1182"/>
      <c r="GUR366" s="1182"/>
      <c r="GUS366" s="1177"/>
      <c r="GUT366" s="1182"/>
      <c r="GUU366" s="1182"/>
      <c r="GUV366" s="1182"/>
      <c r="GUW366" s="1182"/>
      <c r="GUX366" s="1182"/>
      <c r="GUY366" s="1182"/>
      <c r="GUZ366" s="1182"/>
      <c r="GVA366" s="1182"/>
      <c r="GVB366" s="1182"/>
      <c r="GVC366" s="1182"/>
      <c r="GVD366" s="1182"/>
      <c r="GVE366" s="1182"/>
      <c r="GVF366" s="1182"/>
      <c r="GVG366" s="1182"/>
      <c r="GVH366" s="1177"/>
      <c r="GVI366" s="1182"/>
      <c r="GVJ366" s="1182"/>
      <c r="GVK366" s="1182"/>
      <c r="GVL366" s="1182"/>
      <c r="GVM366" s="1182"/>
      <c r="GVN366" s="1182"/>
      <c r="GVO366" s="1182"/>
      <c r="GVP366" s="1182"/>
      <c r="GVQ366" s="1182"/>
      <c r="GVR366" s="1182"/>
      <c r="GVS366" s="1182"/>
      <c r="GVT366" s="1182"/>
      <c r="GVU366" s="1182"/>
      <c r="GVV366" s="1182"/>
      <c r="GVW366" s="1177"/>
      <c r="GVX366" s="1182"/>
      <c r="GVY366" s="1182"/>
      <c r="GVZ366" s="1182"/>
      <c r="GWA366" s="1182"/>
      <c r="GWB366" s="1182"/>
      <c r="GWC366" s="1182"/>
      <c r="GWD366" s="1182"/>
      <c r="GWE366" s="1182"/>
      <c r="GWF366" s="1182"/>
      <c r="GWG366" s="1182"/>
      <c r="GWH366" s="1182"/>
      <c r="GWI366" s="1182"/>
      <c r="GWJ366" s="1182"/>
      <c r="GWK366" s="1182"/>
      <c r="GWL366" s="1177"/>
      <c r="GWM366" s="1182"/>
      <c r="GWN366" s="1182"/>
      <c r="GWO366" s="1182"/>
      <c r="GWP366" s="1182"/>
      <c r="GWQ366" s="1182"/>
      <c r="GWR366" s="1182"/>
      <c r="GWS366" s="1182"/>
      <c r="GWT366" s="1182"/>
      <c r="GWU366" s="1182"/>
      <c r="GWV366" s="1182"/>
      <c r="GWW366" s="1182"/>
      <c r="GWX366" s="1182"/>
      <c r="GWY366" s="1182"/>
      <c r="GWZ366" s="1182"/>
      <c r="GXA366" s="1177"/>
      <c r="GXB366" s="1182"/>
      <c r="GXC366" s="1182"/>
      <c r="GXD366" s="1182"/>
      <c r="GXE366" s="1182"/>
      <c r="GXF366" s="1182"/>
      <c r="GXG366" s="1182"/>
      <c r="GXH366" s="1182"/>
      <c r="GXI366" s="1182"/>
      <c r="GXJ366" s="1182"/>
      <c r="GXK366" s="1182"/>
      <c r="GXL366" s="1182"/>
      <c r="GXM366" s="1182"/>
      <c r="GXN366" s="1182"/>
      <c r="GXO366" s="1182"/>
      <c r="GXP366" s="1177"/>
      <c r="GXQ366" s="1182"/>
      <c r="GXR366" s="1182"/>
      <c r="GXS366" s="1182"/>
      <c r="GXT366" s="1182"/>
      <c r="GXU366" s="1182"/>
      <c r="GXV366" s="1182"/>
      <c r="GXW366" s="1182"/>
      <c r="GXX366" s="1182"/>
      <c r="GXY366" s="1182"/>
      <c r="GXZ366" s="1182"/>
      <c r="GYA366" s="1182"/>
      <c r="GYB366" s="1182"/>
      <c r="GYC366" s="1182"/>
      <c r="GYD366" s="1182"/>
      <c r="GYE366" s="1177"/>
      <c r="GYF366" s="1182"/>
      <c r="GYG366" s="1182"/>
      <c r="GYH366" s="1182"/>
      <c r="GYI366" s="1182"/>
      <c r="GYJ366" s="1182"/>
      <c r="GYK366" s="1182"/>
      <c r="GYL366" s="1182"/>
      <c r="GYM366" s="1182"/>
      <c r="GYN366" s="1182"/>
      <c r="GYO366" s="1182"/>
      <c r="GYP366" s="1182"/>
      <c r="GYQ366" s="1182"/>
      <c r="GYR366" s="1182"/>
      <c r="GYS366" s="1182"/>
      <c r="GYT366" s="1177"/>
      <c r="GYU366" s="1182"/>
      <c r="GYV366" s="1182"/>
      <c r="GYW366" s="1182"/>
      <c r="GYX366" s="1182"/>
      <c r="GYY366" s="1182"/>
      <c r="GYZ366" s="1182"/>
      <c r="GZA366" s="1182"/>
      <c r="GZB366" s="1182"/>
      <c r="GZC366" s="1182"/>
      <c r="GZD366" s="1182"/>
      <c r="GZE366" s="1182"/>
      <c r="GZF366" s="1182"/>
      <c r="GZG366" s="1182"/>
      <c r="GZH366" s="1182"/>
      <c r="GZI366" s="1177"/>
      <c r="GZJ366" s="1182"/>
      <c r="GZK366" s="1182"/>
      <c r="GZL366" s="1182"/>
      <c r="GZM366" s="1182"/>
      <c r="GZN366" s="1182"/>
      <c r="GZO366" s="1182"/>
      <c r="GZP366" s="1182"/>
      <c r="GZQ366" s="1182"/>
      <c r="GZR366" s="1182"/>
      <c r="GZS366" s="1182"/>
      <c r="GZT366" s="1182"/>
      <c r="GZU366" s="1182"/>
      <c r="GZV366" s="1182"/>
      <c r="GZW366" s="1182"/>
      <c r="GZX366" s="1177"/>
      <c r="GZY366" s="1182"/>
      <c r="GZZ366" s="1182"/>
      <c r="HAA366" s="1182"/>
      <c r="HAB366" s="1182"/>
      <c r="HAC366" s="1182"/>
      <c r="HAD366" s="1182"/>
      <c r="HAE366" s="1182"/>
      <c r="HAF366" s="1182"/>
      <c r="HAG366" s="1182"/>
      <c r="HAH366" s="1182"/>
      <c r="HAI366" s="1182"/>
      <c r="HAJ366" s="1182"/>
      <c r="HAK366" s="1182"/>
      <c r="HAL366" s="1182"/>
      <c r="HAM366" s="1177"/>
      <c r="HAN366" s="1182"/>
      <c r="HAO366" s="1182"/>
      <c r="HAP366" s="1182"/>
      <c r="HAQ366" s="1182"/>
      <c r="HAR366" s="1182"/>
      <c r="HAS366" s="1182"/>
      <c r="HAT366" s="1182"/>
      <c r="HAU366" s="1182"/>
      <c r="HAV366" s="1182"/>
      <c r="HAW366" s="1182"/>
      <c r="HAX366" s="1182"/>
      <c r="HAY366" s="1182"/>
      <c r="HAZ366" s="1182"/>
      <c r="HBA366" s="1182"/>
      <c r="HBB366" s="1177"/>
      <c r="HBC366" s="1182"/>
      <c r="HBD366" s="1182"/>
      <c r="HBE366" s="1182"/>
      <c r="HBF366" s="1182"/>
      <c r="HBG366" s="1182"/>
      <c r="HBH366" s="1182"/>
      <c r="HBI366" s="1182"/>
      <c r="HBJ366" s="1182"/>
      <c r="HBK366" s="1182"/>
      <c r="HBL366" s="1182"/>
      <c r="HBM366" s="1182"/>
      <c r="HBN366" s="1182"/>
      <c r="HBO366" s="1182"/>
      <c r="HBP366" s="1182"/>
      <c r="HBQ366" s="1177"/>
      <c r="HBR366" s="1182"/>
      <c r="HBS366" s="1182"/>
      <c r="HBT366" s="1182"/>
      <c r="HBU366" s="1182"/>
      <c r="HBV366" s="1182"/>
      <c r="HBW366" s="1182"/>
      <c r="HBX366" s="1182"/>
      <c r="HBY366" s="1182"/>
      <c r="HBZ366" s="1182"/>
      <c r="HCA366" s="1182"/>
      <c r="HCB366" s="1182"/>
      <c r="HCC366" s="1182"/>
      <c r="HCD366" s="1182"/>
      <c r="HCE366" s="1182"/>
      <c r="HCF366" s="1177"/>
      <c r="HCG366" s="1182"/>
      <c r="HCH366" s="1182"/>
      <c r="HCI366" s="1182"/>
      <c r="HCJ366" s="1182"/>
      <c r="HCK366" s="1182"/>
      <c r="HCL366" s="1182"/>
      <c r="HCM366" s="1182"/>
      <c r="HCN366" s="1182"/>
      <c r="HCO366" s="1182"/>
      <c r="HCP366" s="1182"/>
      <c r="HCQ366" s="1182"/>
      <c r="HCR366" s="1182"/>
      <c r="HCS366" s="1182"/>
      <c r="HCT366" s="1182"/>
      <c r="HCU366" s="1177"/>
      <c r="HCV366" s="1182"/>
      <c r="HCW366" s="1182"/>
      <c r="HCX366" s="1182"/>
      <c r="HCY366" s="1182"/>
      <c r="HCZ366" s="1182"/>
      <c r="HDA366" s="1182"/>
      <c r="HDB366" s="1182"/>
      <c r="HDC366" s="1182"/>
      <c r="HDD366" s="1182"/>
      <c r="HDE366" s="1182"/>
      <c r="HDF366" s="1182"/>
      <c r="HDG366" s="1182"/>
      <c r="HDH366" s="1182"/>
      <c r="HDI366" s="1182"/>
      <c r="HDJ366" s="1177"/>
      <c r="HDK366" s="1182"/>
      <c r="HDL366" s="1182"/>
      <c r="HDM366" s="1182"/>
      <c r="HDN366" s="1182"/>
      <c r="HDO366" s="1182"/>
      <c r="HDP366" s="1182"/>
      <c r="HDQ366" s="1182"/>
      <c r="HDR366" s="1182"/>
      <c r="HDS366" s="1182"/>
      <c r="HDT366" s="1182"/>
      <c r="HDU366" s="1182"/>
      <c r="HDV366" s="1182"/>
      <c r="HDW366" s="1182"/>
      <c r="HDX366" s="1182"/>
      <c r="HDY366" s="1177"/>
      <c r="HDZ366" s="1182"/>
      <c r="HEA366" s="1182"/>
      <c r="HEB366" s="1182"/>
      <c r="HEC366" s="1182"/>
      <c r="HED366" s="1182"/>
      <c r="HEE366" s="1182"/>
      <c r="HEF366" s="1182"/>
      <c r="HEG366" s="1182"/>
      <c r="HEH366" s="1182"/>
      <c r="HEI366" s="1182"/>
      <c r="HEJ366" s="1182"/>
      <c r="HEK366" s="1182"/>
      <c r="HEL366" s="1182"/>
      <c r="HEM366" s="1182"/>
      <c r="HEN366" s="1177"/>
      <c r="HEO366" s="1182"/>
      <c r="HEP366" s="1182"/>
      <c r="HEQ366" s="1182"/>
      <c r="HER366" s="1182"/>
      <c r="HES366" s="1182"/>
      <c r="HET366" s="1182"/>
      <c r="HEU366" s="1182"/>
      <c r="HEV366" s="1182"/>
      <c r="HEW366" s="1182"/>
      <c r="HEX366" s="1182"/>
      <c r="HEY366" s="1182"/>
      <c r="HEZ366" s="1182"/>
      <c r="HFA366" s="1182"/>
      <c r="HFB366" s="1182"/>
      <c r="HFC366" s="1177"/>
      <c r="HFD366" s="1182"/>
      <c r="HFE366" s="1182"/>
      <c r="HFF366" s="1182"/>
      <c r="HFG366" s="1182"/>
      <c r="HFH366" s="1182"/>
      <c r="HFI366" s="1182"/>
      <c r="HFJ366" s="1182"/>
      <c r="HFK366" s="1182"/>
      <c r="HFL366" s="1182"/>
      <c r="HFM366" s="1182"/>
      <c r="HFN366" s="1182"/>
      <c r="HFO366" s="1182"/>
      <c r="HFP366" s="1182"/>
      <c r="HFQ366" s="1182"/>
      <c r="HFR366" s="1177"/>
      <c r="HFS366" s="1182"/>
      <c r="HFT366" s="1182"/>
      <c r="HFU366" s="1182"/>
      <c r="HFV366" s="1182"/>
      <c r="HFW366" s="1182"/>
      <c r="HFX366" s="1182"/>
      <c r="HFY366" s="1182"/>
      <c r="HFZ366" s="1182"/>
      <c r="HGA366" s="1182"/>
      <c r="HGB366" s="1182"/>
      <c r="HGC366" s="1182"/>
      <c r="HGD366" s="1182"/>
      <c r="HGE366" s="1182"/>
      <c r="HGF366" s="1182"/>
      <c r="HGG366" s="1177"/>
      <c r="HGH366" s="1182"/>
      <c r="HGI366" s="1182"/>
      <c r="HGJ366" s="1182"/>
      <c r="HGK366" s="1182"/>
      <c r="HGL366" s="1182"/>
      <c r="HGM366" s="1182"/>
      <c r="HGN366" s="1182"/>
      <c r="HGO366" s="1182"/>
      <c r="HGP366" s="1182"/>
      <c r="HGQ366" s="1182"/>
      <c r="HGR366" s="1182"/>
      <c r="HGS366" s="1182"/>
      <c r="HGT366" s="1182"/>
      <c r="HGU366" s="1182"/>
      <c r="HGV366" s="1177"/>
      <c r="HGW366" s="1182"/>
      <c r="HGX366" s="1182"/>
      <c r="HGY366" s="1182"/>
      <c r="HGZ366" s="1182"/>
      <c r="HHA366" s="1182"/>
      <c r="HHB366" s="1182"/>
      <c r="HHC366" s="1182"/>
      <c r="HHD366" s="1182"/>
      <c r="HHE366" s="1182"/>
      <c r="HHF366" s="1182"/>
      <c r="HHG366" s="1182"/>
      <c r="HHH366" s="1182"/>
      <c r="HHI366" s="1182"/>
      <c r="HHJ366" s="1182"/>
      <c r="HHK366" s="1177"/>
      <c r="HHL366" s="1182"/>
      <c r="HHM366" s="1182"/>
      <c r="HHN366" s="1182"/>
      <c r="HHO366" s="1182"/>
      <c r="HHP366" s="1182"/>
      <c r="HHQ366" s="1182"/>
      <c r="HHR366" s="1182"/>
      <c r="HHS366" s="1182"/>
      <c r="HHT366" s="1182"/>
      <c r="HHU366" s="1182"/>
      <c r="HHV366" s="1182"/>
      <c r="HHW366" s="1182"/>
      <c r="HHX366" s="1182"/>
      <c r="HHY366" s="1182"/>
      <c r="HHZ366" s="1177"/>
      <c r="HIA366" s="1182"/>
      <c r="HIB366" s="1182"/>
      <c r="HIC366" s="1182"/>
      <c r="HID366" s="1182"/>
      <c r="HIE366" s="1182"/>
      <c r="HIF366" s="1182"/>
      <c r="HIG366" s="1182"/>
      <c r="HIH366" s="1182"/>
      <c r="HII366" s="1182"/>
      <c r="HIJ366" s="1182"/>
      <c r="HIK366" s="1182"/>
      <c r="HIL366" s="1182"/>
      <c r="HIM366" s="1182"/>
      <c r="HIN366" s="1182"/>
      <c r="HIO366" s="1177"/>
      <c r="HIP366" s="1182"/>
      <c r="HIQ366" s="1182"/>
      <c r="HIR366" s="1182"/>
      <c r="HIS366" s="1182"/>
      <c r="HIT366" s="1182"/>
      <c r="HIU366" s="1182"/>
      <c r="HIV366" s="1182"/>
      <c r="HIW366" s="1182"/>
      <c r="HIX366" s="1182"/>
      <c r="HIY366" s="1182"/>
      <c r="HIZ366" s="1182"/>
      <c r="HJA366" s="1182"/>
      <c r="HJB366" s="1182"/>
      <c r="HJC366" s="1182"/>
      <c r="HJD366" s="1177"/>
      <c r="HJE366" s="1182"/>
      <c r="HJF366" s="1182"/>
      <c r="HJG366" s="1182"/>
      <c r="HJH366" s="1182"/>
      <c r="HJI366" s="1182"/>
      <c r="HJJ366" s="1182"/>
      <c r="HJK366" s="1182"/>
      <c r="HJL366" s="1182"/>
      <c r="HJM366" s="1182"/>
      <c r="HJN366" s="1182"/>
      <c r="HJO366" s="1182"/>
      <c r="HJP366" s="1182"/>
      <c r="HJQ366" s="1182"/>
      <c r="HJR366" s="1182"/>
      <c r="HJS366" s="1177"/>
      <c r="HJT366" s="1182"/>
      <c r="HJU366" s="1182"/>
      <c r="HJV366" s="1182"/>
      <c r="HJW366" s="1182"/>
      <c r="HJX366" s="1182"/>
      <c r="HJY366" s="1182"/>
      <c r="HJZ366" s="1182"/>
      <c r="HKA366" s="1182"/>
      <c r="HKB366" s="1182"/>
      <c r="HKC366" s="1182"/>
      <c r="HKD366" s="1182"/>
      <c r="HKE366" s="1182"/>
      <c r="HKF366" s="1182"/>
      <c r="HKG366" s="1182"/>
      <c r="HKH366" s="1177"/>
      <c r="HKI366" s="1182"/>
      <c r="HKJ366" s="1182"/>
      <c r="HKK366" s="1182"/>
      <c r="HKL366" s="1182"/>
      <c r="HKM366" s="1182"/>
      <c r="HKN366" s="1182"/>
      <c r="HKO366" s="1182"/>
      <c r="HKP366" s="1182"/>
      <c r="HKQ366" s="1182"/>
      <c r="HKR366" s="1182"/>
      <c r="HKS366" s="1182"/>
      <c r="HKT366" s="1182"/>
      <c r="HKU366" s="1182"/>
      <c r="HKV366" s="1182"/>
      <c r="HKW366" s="1177"/>
      <c r="HKX366" s="1182"/>
      <c r="HKY366" s="1182"/>
      <c r="HKZ366" s="1182"/>
      <c r="HLA366" s="1182"/>
      <c r="HLB366" s="1182"/>
      <c r="HLC366" s="1182"/>
      <c r="HLD366" s="1182"/>
      <c r="HLE366" s="1182"/>
      <c r="HLF366" s="1182"/>
      <c r="HLG366" s="1182"/>
      <c r="HLH366" s="1182"/>
      <c r="HLI366" s="1182"/>
      <c r="HLJ366" s="1182"/>
      <c r="HLK366" s="1182"/>
      <c r="HLL366" s="1177"/>
      <c r="HLM366" s="1182"/>
      <c r="HLN366" s="1182"/>
      <c r="HLO366" s="1182"/>
      <c r="HLP366" s="1182"/>
      <c r="HLQ366" s="1182"/>
      <c r="HLR366" s="1182"/>
      <c r="HLS366" s="1182"/>
      <c r="HLT366" s="1182"/>
      <c r="HLU366" s="1182"/>
      <c r="HLV366" s="1182"/>
      <c r="HLW366" s="1182"/>
      <c r="HLX366" s="1182"/>
      <c r="HLY366" s="1182"/>
      <c r="HLZ366" s="1182"/>
      <c r="HMA366" s="1177"/>
      <c r="HMB366" s="1182"/>
      <c r="HMC366" s="1182"/>
      <c r="HMD366" s="1182"/>
      <c r="HME366" s="1182"/>
      <c r="HMF366" s="1182"/>
      <c r="HMG366" s="1182"/>
      <c r="HMH366" s="1182"/>
      <c r="HMI366" s="1182"/>
      <c r="HMJ366" s="1182"/>
      <c r="HMK366" s="1182"/>
      <c r="HML366" s="1182"/>
      <c r="HMM366" s="1182"/>
      <c r="HMN366" s="1182"/>
      <c r="HMO366" s="1182"/>
      <c r="HMP366" s="1177"/>
      <c r="HMQ366" s="1182"/>
      <c r="HMR366" s="1182"/>
      <c r="HMS366" s="1182"/>
      <c r="HMT366" s="1182"/>
      <c r="HMU366" s="1182"/>
      <c r="HMV366" s="1182"/>
      <c r="HMW366" s="1182"/>
      <c r="HMX366" s="1182"/>
      <c r="HMY366" s="1182"/>
      <c r="HMZ366" s="1182"/>
      <c r="HNA366" s="1182"/>
      <c r="HNB366" s="1182"/>
      <c r="HNC366" s="1182"/>
      <c r="HND366" s="1182"/>
      <c r="HNE366" s="1177"/>
      <c r="HNF366" s="1182"/>
      <c r="HNG366" s="1182"/>
      <c r="HNH366" s="1182"/>
      <c r="HNI366" s="1182"/>
      <c r="HNJ366" s="1182"/>
      <c r="HNK366" s="1182"/>
      <c r="HNL366" s="1182"/>
      <c r="HNM366" s="1182"/>
      <c r="HNN366" s="1182"/>
      <c r="HNO366" s="1182"/>
      <c r="HNP366" s="1182"/>
      <c r="HNQ366" s="1182"/>
      <c r="HNR366" s="1182"/>
      <c r="HNS366" s="1182"/>
      <c r="HNT366" s="1177"/>
      <c r="HNU366" s="1182"/>
      <c r="HNV366" s="1182"/>
      <c r="HNW366" s="1182"/>
      <c r="HNX366" s="1182"/>
      <c r="HNY366" s="1182"/>
      <c r="HNZ366" s="1182"/>
      <c r="HOA366" s="1182"/>
      <c r="HOB366" s="1182"/>
      <c r="HOC366" s="1182"/>
      <c r="HOD366" s="1182"/>
      <c r="HOE366" s="1182"/>
      <c r="HOF366" s="1182"/>
      <c r="HOG366" s="1182"/>
      <c r="HOH366" s="1182"/>
      <c r="HOI366" s="1177"/>
      <c r="HOJ366" s="1182"/>
      <c r="HOK366" s="1182"/>
      <c r="HOL366" s="1182"/>
      <c r="HOM366" s="1182"/>
      <c r="HON366" s="1182"/>
      <c r="HOO366" s="1182"/>
      <c r="HOP366" s="1182"/>
      <c r="HOQ366" s="1182"/>
      <c r="HOR366" s="1182"/>
      <c r="HOS366" s="1182"/>
      <c r="HOT366" s="1182"/>
      <c r="HOU366" s="1182"/>
      <c r="HOV366" s="1182"/>
      <c r="HOW366" s="1182"/>
      <c r="HOX366" s="1177"/>
      <c r="HOY366" s="1182"/>
      <c r="HOZ366" s="1182"/>
      <c r="HPA366" s="1182"/>
      <c r="HPB366" s="1182"/>
      <c r="HPC366" s="1182"/>
      <c r="HPD366" s="1182"/>
      <c r="HPE366" s="1182"/>
      <c r="HPF366" s="1182"/>
      <c r="HPG366" s="1182"/>
      <c r="HPH366" s="1182"/>
      <c r="HPI366" s="1182"/>
      <c r="HPJ366" s="1182"/>
      <c r="HPK366" s="1182"/>
      <c r="HPL366" s="1182"/>
      <c r="HPM366" s="1177"/>
      <c r="HPN366" s="1182"/>
      <c r="HPO366" s="1182"/>
      <c r="HPP366" s="1182"/>
      <c r="HPQ366" s="1182"/>
      <c r="HPR366" s="1182"/>
      <c r="HPS366" s="1182"/>
      <c r="HPT366" s="1182"/>
      <c r="HPU366" s="1182"/>
      <c r="HPV366" s="1182"/>
      <c r="HPW366" s="1182"/>
      <c r="HPX366" s="1182"/>
      <c r="HPY366" s="1182"/>
      <c r="HPZ366" s="1182"/>
      <c r="HQA366" s="1182"/>
      <c r="HQB366" s="1177"/>
      <c r="HQC366" s="1182"/>
      <c r="HQD366" s="1182"/>
      <c r="HQE366" s="1182"/>
      <c r="HQF366" s="1182"/>
      <c r="HQG366" s="1182"/>
      <c r="HQH366" s="1182"/>
      <c r="HQI366" s="1182"/>
      <c r="HQJ366" s="1182"/>
      <c r="HQK366" s="1182"/>
      <c r="HQL366" s="1182"/>
      <c r="HQM366" s="1182"/>
      <c r="HQN366" s="1182"/>
      <c r="HQO366" s="1182"/>
      <c r="HQP366" s="1182"/>
      <c r="HQQ366" s="1177"/>
      <c r="HQR366" s="1182"/>
      <c r="HQS366" s="1182"/>
      <c r="HQT366" s="1182"/>
      <c r="HQU366" s="1182"/>
      <c r="HQV366" s="1182"/>
      <c r="HQW366" s="1182"/>
      <c r="HQX366" s="1182"/>
      <c r="HQY366" s="1182"/>
      <c r="HQZ366" s="1182"/>
      <c r="HRA366" s="1182"/>
      <c r="HRB366" s="1182"/>
      <c r="HRC366" s="1182"/>
      <c r="HRD366" s="1182"/>
      <c r="HRE366" s="1182"/>
      <c r="HRF366" s="1177"/>
      <c r="HRG366" s="1182"/>
      <c r="HRH366" s="1182"/>
      <c r="HRI366" s="1182"/>
      <c r="HRJ366" s="1182"/>
      <c r="HRK366" s="1182"/>
      <c r="HRL366" s="1182"/>
      <c r="HRM366" s="1182"/>
      <c r="HRN366" s="1182"/>
      <c r="HRO366" s="1182"/>
      <c r="HRP366" s="1182"/>
      <c r="HRQ366" s="1182"/>
      <c r="HRR366" s="1182"/>
      <c r="HRS366" s="1182"/>
      <c r="HRT366" s="1182"/>
      <c r="HRU366" s="1177"/>
      <c r="HRV366" s="1182"/>
      <c r="HRW366" s="1182"/>
      <c r="HRX366" s="1182"/>
      <c r="HRY366" s="1182"/>
      <c r="HRZ366" s="1182"/>
      <c r="HSA366" s="1182"/>
      <c r="HSB366" s="1182"/>
      <c r="HSC366" s="1182"/>
      <c r="HSD366" s="1182"/>
      <c r="HSE366" s="1182"/>
      <c r="HSF366" s="1182"/>
      <c r="HSG366" s="1182"/>
      <c r="HSH366" s="1182"/>
      <c r="HSI366" s="1182"/>
      <c r="HSJ366" s="1177"/>
      <c r="HSK366" s="1182"/>
      <c r="HSL366" s="1182"/>
      <c r="HSM366" s="1182"/>
      <c r="HSN366" s="1182"/>
      <c r="HSO366" s="1182"/>
      <c r="HSP366" s="1182"/>
      <c r="HSQ366" s="1182"/>
      <c r="HSR366" s="1182"/>
      <c r="HSS366" s="1182"/>
      <c r="HST366" s="1182"/>
      <c r="HSU366" s="1182"/>
      <c r="HSV366" s="1182"/>
      <c r="HSW366" s="1182"/>
      <c r="HSX366" s="1182"/>
      <c r="HSY366" s="1177"/>
      <c r="HSZ366" s="1182"/>
      <c r="HTA366" s="1182"/>
      <c r="HTB366" s="1182"/>
      <c r="HTC366" s="1182"/>
      <c r="HTD366" s="1182"/>
      <c r="HTE366" s="1182"/>
      <c r="HTF366" s="1182"/>
      <c r="HTG366" s="1182"/>
      <c r="HTH366" s="1182"/>
      <c r="HTI366" s="1182"/>
      <c r="HTJ366" s="1182"/>
      <c r="HTK366" s="1182"/>
      <c r="HTL366" s="1182"/>
      <c r="HTM366" s="1182"/>
      <c r="HTN366" s="1177"/>
      <c r="HTO366" s="1182"/>
      <c r="HTP366" s="1182"/>
      <c r="HTQ366" s="1182"/>
      <c r="HTR366" s="1182"/>
      <c r="HTS366" s="1182"/>
      <c r="HTT366" s="1182"/>
      <c r="HTU366" s="1182"/>
      <c r="HTV366" s="1182"/>
      <c r="HTW366" s="1182"/>
      <c r="HTX366" s="1182"/>
      <c r="HTY366" s="1182"/>
      <c r="HTZ366" s="1182"/>
      <c r="HUA366" s="1182"/>
      <c r="HUB366" s="1182"/>
      <c r="HUC366" s="1177"/>
      <c r="HUD366" s="1182"/>
      <c r="HUE366" s="1182"/>
      <c r="HUF366" s="1182"/>
      <c r="HUG366" s="1182"/>
      <c r="HUH366" s="1182"/>
      <c r="HUI366" s="1182"/>
      <c r="HUJ366" s="1182"/>
      <c r="HUK366" s="1182"/>
      <c r="HUL366" s="1182"/>
      <c r="HUM366" s="1182"/>
      <c r="HUN366" s="1182"/>
      <c r="HUO366" s="1182"/>
      <c r="HUP366" s="1182"/>
      <c r="HUQ366" s="1182"/>
      <c r="HUR366" s="1177"/>
      <c r="HUS366" s="1182"/>
      <c r="HUT366" s="1182"/>
      <c r="HUU366" s="1182"/>
      <c r="HUV366" s="1182"/>
      <c r="HUW366" s="1182"/>
      <c r="HUX366" s="1182"/>
      <c r="HUY366" s="1182"/>
      <c r="HUZ366" s="1182"/>
      <c r="HVA366" s="1182"/>
      <c r="HVB366" s="1182"/>
      <c r="HVC366" s="1182"/>
      <c r="HVD366" s="1182"/>
      <c r="HVE366" s="1182"/>
      <c r="HVF366" s="1182"/>
      <c r="HVG366" s="1177"/>
      <c r="HVH366" s="1182"/>
      <c r="HVI366" s="1182"/>
      <c r="HVJ366" s="1182"/>
      <c r="HVK366" s="1182"/>
      <c r="HVL366" s="1182"/>
      <c r="HVM366" s="1182"/>
      <c r="HVN366" s="1182"/>
      <c r="HVO366" s="1182"/>
      <c r="HVP366" s="1182"/>
      <c r="HVQ366" s="1182"/>
      <c r="HVR366" s="1182"/>
      <c r="HVS366" s="1182"/>
      <c r="HVT366" s="1182"/>
      <c r="HVU366" s="1182"/>
      <c r="HVV366" s="1177"/>
      <c r="HVW366" s="1182"/>
      <c r="HVX366" s="1182"/>
      <c r="HVY366" s="1182"/>
      <c r="HVZ366" s="1182"/>
      <c r="HWA366" s="1182"/>
      <c r="HWB366" s="1182"/>
      <c r="HWC366" s="1182"/>
      <c r="HWD366" s="1182"/>
      <c r="HWE366" s="1182"/>
      <c r="HWF366" s="1182"/>
      <c r="HWG366" s="1182"/>
      <c r="HWH366" s="1182"/>
      <c r="HWI366" s="1182"/>
      <c r="HWJ366" s="1182"/>
      <c r="HWK366" s="1177"/>
      <c r="HWL366" s="1182"/>
      <c r="HWM366" s="1182"/>
      <c r="HWN366" s="1182"/>
      <c r="HWO366" s="1182"/>
      <c r="HWP366" s="1182"/>
      <c r="HWQ366" s="1182"/>
      <c r="HWR366" s="1182"/>
      <c r="HWS366" s="1182"/>
      <c r="HWT366" s="1182"/>
      <c r="HWU366" s="1182"/>
      <c r="HWV366" s="1182"/>
      <c r="HWW366" s="1182"/>
      <c r="HWX366" s="1182"/>
      <c r="HWY366" s="1182"/>
      <c r="HWZ366" s="1177"/>
      <c r="HXA366" s="1182"/>
      <c r="HXB366" s="1182"/>
      <c r="HXC366" s="1182"/>
      <c r="HXD366" s="1182"/>
      <c r="HXE366" s="1182"/>
      <c r="HXF366" s="1182"/>
      <c r="HXG366" s="1182"/>
      <c r="HXH366" s="1182"/>
      <c r="HXI366" s="1182"/>
      <c r="HXJ366" s="1182"/>
      <c r="HXK366" s="1182"/>
      <c r="HXL366" s="1182"/>
      <c r="HXM366" s="1182"/>
      <c r="HXN366" s="1182"/>
      <c r="HXO366" s="1177"/>
      <c r="HXP366" s="1182"/>
      <c r="HXQ366" s="1182"/>
      <c r="HXR366" s="1182"/>
      <c r="HXS366" s="1182"/>
      <c r="HXT366" s="1182"/>
      <c r="HXU366" s="1182"/>
      <c r="HXV366" s="1182"/>
      <c r="HXW366" s="1182"/>
      <c r="HXX366" s="1182"/>
      <c r="HXY366" s="1182"/>
      <c r="HXZ366" s="1182"/>
      <c r="HYA366" s="1182"/>
      <c r="HYB366" s="1182"/>
      <c r="HYC366" s="1182"/>
      <c r="HYD366" s="1177"/>
      <c r="HYE366" s="1182"/>
      <c r="HYF366" s="1182"/>
      <c r="HYG366" s="1182"/>
      <c r="HYH366" s="1182"/>
      <c r="HYI366" s="1182"/>
      <c r="HYJ366" s="1182"/>
      <c r="HYK366" s="1182"/>
      <c r="HYL366" s="1182"/>
      <c r="HYM366" s="1182"/>
      <c r="HYN366" s="1182"/>
      <c r="HYO366" s="1182"/>
      <c r="HYP366" s="1182"/>
      <c r="HYQ366" s="1182"/>
      <c r="HYR366" s="1182"/>
      <c r="HYS366" s="1177"/>
      <c r="HYT366" s="1182"/>
      <c r="HYU366" s="1182"/>
      <c r="HYV366" s="1182"/>
      <c r="HYW366" s="1182"/>
      <c r="HYX366" s="1182"/>
      <c r="HYY366" s="1182"/>
      <c r="HYZ366" s="1182"/>
      <c r="HZA366" s="1182"/>
      <c r="HZB366" s="1182"/>
      <c r="HZC366" s="1182"/>
      <c r="HZD366" s="1182"/>
      <c r="HZE366" s="1182"/>
      <c r="HZF366" s="1182"/>
      <c r="HZG366" s="1182"/>
      <c r="HZH366" s="1177"/>
      <c r="HZI366" s="1182"/>
      <c r="HZJ366" s="1182"/>
      <c r="HZK366" s="1182"/>
      <c r="HZL366" s="1182"/>
      <c r="HZM366" s="1182"/>
      <c r="HZN366" s="1182"/>
      <c r="HZO366" s="1182"/>
      <c r="HZP366" s="1182"/>
      <c r="HZQ366" s="1182"/>
      <c r="HZR366" s="1182"/>
      <c r="HZS366" s="1182"/>
      <c r="HZT366" s="1182"/>
      <c r="HZU366" s="1182"/>
      <c r="HZV366" s="1182"/>
      <c r="HZW366" s="1177"/>
      <c r="HZX366" s="1182"/>
      <c r="HZY366" s="1182"/>
      <c r="HZZ366" s="1182"/>
      <c r="IAA366" s="1182"/>
      <c r="IAB366" s="1182"/>
      <c r="IAC366" s="1182"/>
      <c r="IAD366" s="1182"/>
      <c r="IAE366" s="1182"/>
      <c r="IAF366" s="1182"/>
      <c r="IAG366" s="1182"/>
      <c r="IAH366" s="1182"/>
      <c r="IAI366" s="1182"/>
      <c r="IAJ366" s="1182"/>
      <c r="IAK366" s="1182"/>
      <c r="IAL366" s="1177"/>
      <c r="IAM366" s="1182"/>
      <c r="IAN366" s="1182"/>
      <c r="IAO366" s="1182"/>
      <c r="IAP366" s="1182"/>
      <c r="IAQ366" s="1182"/>
      <c r="IAR366" s="1182"/>
      <c r="IAS366" s="1182"/>
      <c r="IAT366" s="1182"/>
      <c r="IAU366" s="1182"/>
      <c r="IAV366" s="1182"/>
      <c r="IAW366" s="1182"/>
      <c r="IAX366" s="1182"/>
      <c r="IAY366" s="1182"/>
      <c r="IAZ366" s="1182"/>
      <c r="IBA366" s="1177"/>
      <c r="IBB366" s="1182"/>
      <c r="IBC366" s="1182"/>
      <c r="IBD366" s="1182"/>
      <c r="IBE366" s="1182"/>
      <c r="IBF366" s="1182"/>
      <c r="IBG366" s="1182"/>
      <c r="IBH366" s="1182"/>
      <c r="IBI366" s="1182"/>
      <c r="IBJ366" s="1182"/>
      <c r="IBK366" s="1182"/>
      <c r="IBL366" s="1182"/>
      <c r="IBM366" s="1182"/>
      <c r="IBN366" s="1182"/>
      <c r="IBO366" s="1182"/>
      <c r="IBP366" s="1177"/>
      <c r="IBQ366" s="1182"/>
      <c r="IBR366" s="1182"/>
      <c r="IBS366" s="1182"/>
      <c r="IBT366" s="1182"/>
      <c r="IBU366" s="1182"/>
      <c r="IBV366" s="1182"/>
      <c r="IBW366" s="1182"/>
      <c r="IBX366" s="1182"/>
      <c r="IBY366" s="1182"/>
      <c r="IBZ366" s="1182"/>
      <c r="ICA366" s="1182"/>
      <c r="ICB366" s="1182"/>
      <c r="ICC366" s="1182"/>
      <c r="ICD366" s="1182"/>
      <c r="ICE366" s="1177"/>
      <c r="ICF366" s="1182"/>
      <c r="ICG366" s="1182"/>
      <c r="ICH366" s="1182"/>
      <c r="ICI366" s="1182"/>
      <c r="ICJ366" s="1182"/>
      <c r="ICK366" s="1182"/>
      <c r="ICL366" s="1182"/>
      <c r="ICM366" s="1182"/>
      <c r="ICN366" s="1182"/>
      <c r="ICO366" s="1182"/>
      <c r="ICP366" s="1182"/>
      <c r="ICQ366" s="1182"/>
      <c r="ICR366" s="1182"/>
      <c r="ICS366" s="1182"/>
      <c r="ICT366" s="1177"/>
      <c r="ICU366" s="1182"/>
      <c r="ICV366" s="1182"/>
      <c r="ICW366" s="1182"/>
      <c r="ICX366" s="1182"/>
      <c r="ICY366" s="1182"/>
      <c r="ICZ366" s="1182"/>
      <c r="IDA366" s="1182"/>
      <c r="IDB366" s="1182"/>
      <c r="IDC366" s="1182"/>
      <c r="IDD366" s="1182"/>
      <c r="IDE366" s="1182"/>
      <c r="IDF366" s="1182"/>
      <c r="IDG366" s="1182"/>
      <c r="IDH366" s="1182"/>
      <c r="IDI366" s="1177"/>
      <c r="IDJ366" s="1182"/>
      <c r="IDK366" s="1182"/>
      <c r="IDL366" s="1182"/>
      <c r="IDM366" s="1182"/>
      <c r="IDN366" s="1182"/>
      <c r="IDO366" s="1182"/>
      <c r="IDP366" s="1182"/>
      <c r="IDQ366" s="1182"/>
      <c r="IDR366" s="1182"/>
      <c r="IDS366" s="1182"/>
      <c r="IDT366" s="1182"/>
      <c r="IDU366" s="1182"/>
      <c r="IDV366" s="1182"/>
      <c r="IDW366" s="1182"/>
      <c r="IDX366" s="1177"/>
      <c r="IDY366" s="1182"/>
      <c r="IDZ366" s="1182"/>
      <c r="IEA366" s="1182"/>
      <c r="IEB366" s="1182"/>
      <c r="IEC366" s="1182"/>
      <c r="IED366" s="1182"/>
      <c r="IEE366" s="1182"/>
      <c r="IEF366" s="1182"/>
      <c r="IEG366" s="1182"/>
      <c r="IEH366" s="1182"/>
      <c r="IEI366" s="1182"/>
      <c r="IEJ366" s="1182"/>
      <c r="IEK366" s="1182"/>
      <c r="IEL366" s="1182"/>
      <c r="IEM366" s="1177"/>
      <c r="IEN366" s="1182"/>
      <c r="IEO366" s="1182"/>
      <c r="IEP366" s="1182"/>
      <c r="IEQ366" s="1182"/>
      <c r="IER366" s="1182"/>
      <c r="IES366" s="1182"/>
      <c r="IET366" s="1182"/>
      <c r="IEU366" s="1182"/>
      <c r="IEV366" s="1182"/>
      <c r="IEW366" s="1182"/>
      <c r="IEX366" s="1182"/>
      <c r="IEY366" s="1182"/>
      <c r="IEZ366" s="1182"/>
      <c r="IFA366" s="1182"/>
      <c r="IFB366" s="1177"/>
      <c r="IFC366" s="1182"/>
      <c r="IFD366" s="1182"/>
      <c r="IFE366" s="1182"/>
      <c r="IFF366" s="1182"/>
      <c r="IFG366" s="1182"/>
      <c r="IFH366" s="1182"/>
      <c r="IFI366" s="1182"/>
      <c r="IFJ366" s="1182"/>
      <c r="IFK366" s="1182"/>
      <c r="IFL366" s="1182"/>
      <c r="IFM366" s="1182"/>
      <c r="IFN366" s="1182"/>
      <c r="IFO366" s="1182"/>
      <c r="IFP366" s="1182"/>
      <c r="IFQ366" s="1177"/>
      <c r="IFR366" s="1182"/>
      <c r="IFS366" s="1182"/>
      <c r="IFT366" s="1182"/>
      <c r="IFU366" s="1182"/>
      <c r="IFV366" s="1182"/>
      <c r="IFW366" s="1182"/>
      <c r="IFX366" s="1182"/>
      <c r="IFY366" s="1182"/>
      <c r="IFZ366" s="1182"/>
      <c r="IGA366" s="1182"/>
      <c r="IGB366" s="1182"/>
      <c r="IGC366" s="1182"/>
      <c r="IGD366" s="1182"/>
      <c r="IGE366" s="1182"/>
      <c r="IGF366" s="1177"/>
      <c r="IGG366" s="1182"/>
      <c r="IGH366" s="1182"/>
      <c r="IGI366" s="1182"/>
      <c r="IGJ366" s="1182"/>
      <c r="IGK366" s="1182"/>
      <c r="IGL366" s="1182"/>
      <c r="IGM366" s="1182"/>
      <c r="IGN366" s="1182"/>
      <c r="IGO366" s="1182"/>
      <c r="IGP366" s="1182"/>
      <c r="IGQ366" s="1182"/>
      <c r="IGR366" s="1182"/>
      <c r="IGS366" s="1182"/>
      <c r="IGT366" s="1182"/>
      <c r="IGU366" s="1177"/>
      <c r="IGV366" s="1182"/>
      <c r="IGW366" s="1182"/>
      <c r="IGX366" s="1182"/>
      <c r="IGY366" s="1182"/>
      <c r="IGZ366" s="1182"/>
      <c r="IHA366" s="1182"/>
      <c r="IHB366" s="1182"/>
      <c r="IHC366" s="1182"/>
      <c r="IHD366" s="1182"/>
      <c r="IHE366" s="1182"/>
      <c r="IHF366" s="1182"/>
      <c r="IHG366" s="1182"/>
      <c r="IHH366" s="1182"/>
      <c r="IHI366" s="1182"/>
      <c r="IHJ366" s="1177"/>
      <c r="IHK366" s="1182"/>
      <c r="IHL366" s="1182"/>
      <c r="IHM366" s="1182"/>
      <c r="IHN366" s="1182"/>
      <c r="IHO366" s="1182"/>
      <c r="IHP366" s="1182"/>
      <c r="IHQ366" s="1182"/>
      <c r="IHR366" s="1182"/>
      <c r="IHS366" s="1182"/>
      <c r="IHT366" s="1182"/>
      <c r="IHU366" s="1182"/>
      <c r="IHV366" s="1182"/>
      <c r="IHW366" s="1182"/>
      <c r="IHX366" s="1182"/>
      <c r="IHY366" s="1177"/>
      <c r="IHZ366" s="1182"/>
      <c r="IIA366" s="1182"/>
      <c r="IIB366" s="1182"/>
      <c r="IIC366" s="1182"/>
      <c r="IID366" s="1182"/>
      <c r="IIE366" s="1182"/>
      <c r="IIF366" s="1182"/>
      <c r="IIG366" s="1182"/>
      <c r="IIH366" s="1182"/>
      <c r="III366" s="1182"/>
      <c r="IIJ366" s="1182"/>
      <c r="IIK366" s="1182"/>
      <c r="IIL366" s="1182"/>
      <c r="IIM366" s="1182"/>
      <c r="IIN366" s="1177"/>
      <c r="IIO366" s="1182"/>
      <c r="IIP366" s="1182"/>
      <c r="IIQ366" s="1182"/>
      <c r="IIR366" s="1182"/>
      <c r="IIS366" s="1182"/>
      <c r="IIT366" s="1182"/>
      <c r="IIU366" s="1182"/>
      <c r="IIV366" s="1182"/>
      <c r="IIW366" s="1182"/>
      <c r="IIX366" s="1182"/>
      <c r="IIY366" s="1182"/>
      <c r="IIZ366" s="1182"/>
      <c r="IJA366" s="1182"/>
      <c r="IJB366" s="1182"/>
      <c r="IJC366" s="1177"/>
      <c r="IJD366" s="1182"/>
      <c r="IJE366" s="1182"/>
      <c r="IJF366" s="1182"/>
      <c r="IJG366" s="1182"/>
      <c r="IJH366" s="1182"/>
      <c r="IJI366" s="1182"/>
      <c r="IJJ366" s="1182"/>
      <c r="IJK366" s="1182"/>
      <c r="IJL366" s="1182"/>
      <c r="IJM366" s="1182"/>
      <c r="IJN366" s="1182"/>
      <c r="IJO366" s="1182"/>
      <c r="IJP366" s="1182"/>
      <c r="IJQ366" s="1182"/>
      <c r="IJR366" s="1177"/>
      <c r="IJS366" s="1182"/>
      <c r="IJT366" s="1182"/>
      <c r="IJU366" s="1182"/>
      <c r="IJV366" s="1182"/>
      <c r="IJW366" s="1182"/>
      <c r="IJX366" s="1182"/>
      <c r="IJY366" s="1182"/>
      <c r="IJZ366" s="1182"/>
      <c r="IKA366" s="1182"/>
      <c r="IKB366" s="1182"/>
      <c r="IKC366" s="1182"/>
      <c r="IKD366" s="1182"/>
      <c r="IKE366" s="1182"/>
      <c r="IKF366" s="1182"/>
      <c r="IKG366" s="1177"/>
      <c r="IKH366" s="1182"/>
      <c r="IKI366" s="1182"/>
      <c r="IKJ366" s="1182"/>
      <c r="IKK366" s="1182"/>
      <c r="IKL366" s="1182"/>
      <c r="IKM366" s="1182"/>
      <c r="IKN366" s="1182"/>
      <c r="IKO366" s="1182"/>
      <c r="IKP366" s="1182"/>
      <c r="IKQ366" s="1182"/>
      <c r="IKR366" s="1182"/>
      <c r="IKS366" s="1182"/>
      <c r="IKT366" s="1182"/>
      <c r="IKU366" s="1182"/>
      <c r="IKV366" s="1177"/>
      <c r="IKW366" s="1182"/>
      <c r="IKX366" s="1182"/>
      <c r="IKY366" s="1182"/>
      <c r="IKZ366" s="1182"/>
      <c r="ILA366" s="1182"/>
      <c r="ILB366" s="1182"/>
      <c r="ILC366" s="1182"/>
      <c r="ILD366" s="1182"/>
      <c r="ILE366" s="1182"/>
      <c r="ILF366" s="1182"/>
      <c r="ILG366" s="1182"/>
      <c r="ILH366" s="1182"/>
      <c r="ILI366" s="1182"/>
      <c r="ILJ366" s="1182"/>
      <c r="ILK366" s="1177"/>
      <c r="ILL366" s="1182"/>
      <c r="ILM366" s="1182"/>
      <c r="ILN366" s="1182"/>
      <c r="ILO366" s="1182"/>
      <c r="ILP366" s="1182"/>
      <c r="ILQ366" s="1182"/>
      <c r="ILR366" s="1182"/>
      <c r="ILS366" s="1182"/>
      <c r="ILT366" s="1182"/>
      <c r="ILU366" s="1182"/>
      <c r="ILV366" s="1182"/>
      <c r="ILW366" s="1182"/>
      <c r="ILX366" s="1182"/>
      <c r="ILY366" s="1182"/>
      <c r="ILZ366" s="1177"/>
      <c r="IMA366" s="1182"/>
      <c r="IMB366" s="1182"/>
      <c r="IMC366" s="1182"/>
      <c r="IMD366" s="1182"/>
      <c r="IME366" s="1182"/>
      <c r="IMF366" s="1182"/>
      <c r="IMG366" s="1182"/>
      <c r="IMH366" s="1182"/>
      <c r="IMI366" s="1182"/>
      <c r="IMJ366" s="1182"/>
      <c r="IMK366" s="1182"/>
      <c r="IML366" s="1182"/>
      <c r="IMM366" s="1182"/>
      <c r="IMN366" s="1182"/>
      <c r="IMO366" s="1177"/>
      <c r="IMP366" s="1182"/>
      <c r="IMQ366" s="1182"/>
      <c r="IMR366" s="1182"/>
      <c r="IMS366" s="1182"/>
      <c r="IMT366" s="1182"/>
      <c r="IMU366" s="1182"/>
      <c r="IMV366" s="1182"/>
      <c r="IMW366" s="1182"/>
      <c r="IMX366" s="1182"/>
      <c r="IMY366" s="1182"/>
      <c r="IMZ366" s="1182"/>
      <c r="INA366" s="1182"/>
      <c r="INB366" s="1182"/>
      <c r="INC366" s="1182"/>
      <c r="IND366" s="1177"/>
      <c r="INE366" s="1182"/>
      <c r="INF366" s="1182"/>
      <c r="ING366" s="1182"/>
      <c r="INH366" s="1182"/>
      <c r="INI366" s="1182"/>
      <c r="INJ366" s="1182"/>
      <c r="INK366" s="1182"/>
      <c r="INL366" s="1182"/>
      <c r="INM366" s="1182"/>
      <c r="INN366" s="1182"/>
      <c r="INO366" s="1182"/>
      <c r="INP366" s="1182"/>
      <c r="INQ366" s="1182"/>
      <c r="INR366" s="1182"/>
      <c r="INS366" s="1177"/>
      <c r="INT366" s="1182"/>
      <c r="INU366" s="1182"/>
      <c r="INV366" s="1182"/>
      <c r="INW366" s="1182"/>
      <c r="INX366" s="1182"/>
      <c r="INY366" s="1182"/>
      <c r="INZ366" s="1182"/>
      <c r="IOA366" s="1182"/>
      <c r="IOB366" s="1182"/>
      <c r="IOC366" s="1182"/>
      <c r="IOD366" s="1182"/>
      <c r="IOE366" s="1182"/>
      <c r="IOF366" s="1182"/>
      <c r="IOG366" s="1182"/>
      <c r="IOH366" s="1177"/>
      <c r="IOI366" s="1182"/>
      <c r="IOJ366" s="1182"/>
      <c r="IOK366" s="1182"/>
      <c r="IOL366" s="1182"/>
      <c r="IOM366" s="1182"/>
      <c r="ION366" s="1182"/>
      <c r="IOO366" s="1182"/>
      <c r="IOP366" s="1182"/>
      <c r="IOQ366" s="1182"/>
      <c r="IOR366" s="1182"/>
      <c r="IOS366" s="1182"/>
      <c r="IOT366" s="1182"/>
      <c r="IOU366" s="1182"/>
      <c r="IOV366" s="1182"/>
      <c r="IOW366" s="1177"/>
      <c r="IOX366" s="1182"/>
      <c r="IOY366" s="1182"/>
      <c r="IOZ366" s="1182"/>
      <c r="IPA366" s="1182"/>
      <c r="IPB366" s="1182"/>
      <c r="IPC366" s="1182"/>
      <c r="IPD366" s="1182"/>
      <c r="IPE366" s="1182"/>
      <c r="IPF366" s="1182"/>
      <c r="IPG366" s="1182"/>
      <c r="IPH366" s="1182"/>
      <c r="IPI366" s="1182"/>
      <c r="IPJ366" s="1182"/>
      <c r="IPK366" s="1182"/>
      <c r="IPL366" s="1177"/>
      <c r="IPM366" s="1182"/>
      <c r="IPN366" s="1182"/>
      <c r="IPO366" s="1182"/>
      <c r="IPP366" s="1182"/>
      <c r="IPQ366" s="1182"/>
      <c r="IPR366" s="1182"/>
      <c r="IPS366" s="1182"/>
      <c r="IPT366" s="1182"/>
      <c r="IPU366" s="1182"/>
      <c r="IPV366" s="1182"/>
      <c r="IPW366" s="1182"/>
      <c r="IPX366" s="1182"/>
      <c r="IPY366" s="1182"/>
      <c r="IPZ366" s="1182"/>
      <c r="IQA366" s="1177"/>
      <c r="IQB366" s="1182"/>
      <c r="IQC366" s="1182"/>
      <c r="IQD366" s="1182"/>
      <c r="IQE366" s="1182"/>
      <c r="IQF366" s="1182"/>
      <c r="IQG366" s="1182"/>
      <c r="IQH366" s="1182"/>
      <c r="IQI366" s="1182"/>
      <c r="IQJ366" s="1182"/>
      <c r="IQK366" s="1182"/>
      <c r="IQL366" s="1182"/>
      <c r="IQM366" s="1182"/>
      <c r="IQN366" s="1182"/>
      <c r="IQO366" s="1182"/>
      <c r="IQP366" s="1177"/>
      <c r="IQQ366" s="1182"/>
      <c r="IQR366" s="1182"/>
      <c r="IQS366" s="1182"/>
      <c r="IQT366" s="1182"/>
      <c r="IQU366" s="1182"/>
      <c r="IQV366" s="1182"/>
      <c r="IQW366" s="1182"/>
      <c r="IQX366" s="1182"/>
      <c r="IQY366" s="1182"/>
      <c r="IQZ366" s="1182"/>
      <c r="IRA366" s="1182"/>
      <c r="IRB366" s="1182"/>
      <c r="IRC366" s="1182"/>
      <c r="IRD366" s="1182"/>
      <c r="IRE366" s="1177"/>
      <c r="IRF366" s="1182"/>
      <c r="IRG366" s="1182"/>
      <c r="IRH366" s="1182"/>
      <c r="IRI366" s="1182"/>
      <c r="IRJ366" s="1182"/>
      <c r="IRK366" s="1182"/>
      <c r="IRL366" s="1182"/>
      <c r="IRM366" s="1182"/>
      <c r="IRN366" s="1182"/>
      <c r="IRO366" s="1182"/>
      <c r="IRP366" s="1182"/>
      <c r="IRQ366" s="1182"/>
      <c r="IRR366" s="1182"/>
      <c r="IRS366" s="1182"/>
      <c r="IRT366" s="1177"/>
      <c r="IRU366" s="1182"/>
      <c r="IRV366" s="1182"/>
      <c r="IRW366" s="1182"/>
      <c r="IRX366" s="1182"/>
      <c r="IRY366" s="1182"/>
      <c r="IRZ366" s="1182"/>
      <c r="ISA366" s="1182"/>
      <c r="ISB366" s="1182"/>
      <c r="ISC366" s="1182"/>
      <c r="ISD366" s="1182"/>
      <c r="ISE366" s="1182"/>
      <c r="ISF366" s="1182"/>
      <c r="ISG366" s="1182"/>
      <c r="ISH366" s="1182"/>
      <c r="ISI366" s="1177"/>
      <c r="ISJ366" s="1182"/>
      <c r="ISK366" s="1182"/>
      <c r="ISL366" s="1182"/>
      <c r="ISM366" s="1182"/>
      <c r="ISN366" s="1182"/>
      <c r="ISO366" s="1182"/>
      <c r="ISP366" s="1182"/>
      <c r="ISQ366" s="1182"/>
      <c r="ISR366" s="1182"/>
      <c r="ISS366" s="1182"/>
      <c r="IST366" s="1182"/>
      <c r="ISU366" s="1182"/>
      <c r="ISV366" s="1182"/>
      <c r="ISW366" s="1182"/>
      <c r="ISX366" s="1177"/>
      <c r="ISY366" s="1182"/>
      <c r="ISZ366" s="1182"/>
      <c r="ITA366" s="1182"/>
      <c r="ITB366" s="1182"/>
      <c r="ITC366" s="1182"/>
      <c r="ITD366" s="1182"/>
      <c r="ITE366" s="1182"/>
      <c r="ITF366" s="1182"/>
      <c r="ITG366" s="1182"/>
      <c r="ITH366" s="1182"/>
      <c r="ITI366" s="1182"/>
      <c r="ITJ366" s="1182"/>
      <c r="ITK366" s="1182"/>
      <c r="ITL366" s="1182"/>
      <c r="ITM366" s="1177"/>
      <c r="ITN366" s="1182"/>
      <c r="ITO366" s="1182"/>
      <c r="ITP366" s="1182"/>
      <c r="ITQ366" s="1182"/>
      <c r="ITR366" s="1182"/>
      <c r="ITS366" s="1182"/>
      <c r="ITT366" s="1182"/>
      <c r="ITU366" s="1182"/>
      <c r="ITV366" s="1182"/>
      <c r="ITW366" s="1182"/>
      <c r="ITX366" s="1182"/>
      <c r="ITY366" s="1182"/>
      <c r="ITZ366" s="1182"/>
      <c r="IUA366" s="1182"/>
      <c r="IUB366" s="1177"/>
      <c r="IUC366" s="1182"/>
      <c r="IUD366" s="1182"/>
      <c r="IUE366" s="1182"/>
      <c r="IUF366" s="1182"/>
      <c r="IUG366" s="1182"/>
      <c r="IUH366" s="1182"/>
      <c r="IUI366" s="1182"/>
      <c r="IUJ366" s="1182"/>
      <c r="IUK366" s="1182"/>
      <c r="IUL366" s="1182"/>
      <c r="IUM366" s="1182"/>
      <c r="IUN366" s="1182"/>
      <c r="IUO366" s="1182"/>
      <c r="IUP366" s="1182"/>
      <c r="IUQ366" s="1177"/>
      <c r="IUR366" s="1182"/>
      <c r="IUS366" s="1182"/>
      <c r="IUT366" s="1182"/>
      <c r="IUU366" s="1182"/>
      <c r="IUV366" s="1182"/>
      <c r="IUW366" s="1182"/>
      <c r="IUX366" s="1182"/>
      <c r="IUY366" s="1182"/>
      <c r="IUZ366" s="1182"/>
      <c r="IVA366" s="1182"/>
      <c r="IVB366" s="1182"/>
      <c r="IVC366" s="1182"/>
      <c r="IVD366" s="1182"/>
      <c r="IVE366" s="1182"/>
      <c r="IVF366" s="1177"/>
      <c r="IVG366" s="1182"/>
      <c r="IVH366" s="1182"/>
      <c r="IVI366" s="1182"/>
      <c r="IVJ366" s="1182"/>
      <c r="IVK366" s="1182"/>
      <c r="IVL366" s="1182"/>
      <c r="IVM366" s="1182"/>
      <c r="IVN366" s="1182"/>
      <c r="IVO366" s="1182"/>
      <c r="IVP366" s="1182"/>
      <c r="IVQ366" s="1182"/>
      <c r="IVR366" s="1182"/>
      <c r="IVS366" s="1182"/>
      <c r="IVT366" s="1182"/>
      <c r="IVU366" s="1177"/>
      <c r="IVV366" s="1182"/>
      <c r="IVW366" s="1182"/>
      <c r="IVX366" s="1182"/>
      <c r="IVY366" s="1182"/>
      <c r="IVZ366" s="1182"/>
      <c r="IWA366" s="1182"/>
      <c r="IWB366" s="1182"/>
      <c r="IWC366" s="1182"/>
      <c r="IWD366" s="1182"/>
      <c r="IWE366" s="1182"/>
      <c r="IWF366" s="1182"/>
      <c r="IWG366" s="1182"/>
      <c r="IWH366" s="1182"/>
      <c r="IWI366" s="1182"/>
      <c r="IWJ366" s="1177"/>
      <c r="IWK366" s="1182"/>
      <c r="IWL366" s="1182"/>
      <c r="IWM366" s="1182"/>
      <c r="IWN366" s="1182"/>
      <c r="IWO366" s="1182"/>
      <c r="IWP366" s="1182"/>
      <c r="IWQ366" s="1182"/>
      <c r="IWR366" s="1182"/>
      <c r="IWS366" s="1182"/>
      <c r="IWT366" s="1182"/>
      <c r="IWU366" s="1182"/>
      <c r="IWV366" s="1182"/>
      <c r="IWW366" s="1182"/>
      <c r="IWX366" s="1182"/>
      <c r="IWY366" s="1177"/>
      <c r="IWZ366" s="1182"/>
      <c r="IXA366" s="1182"/>
      <c r="IXB366" s="1182"/>
      <c r="IXC366" s="1182"/>
      <c r="IXD366" s="1182"/>
      <c r="IXE366" s="1182"/>
      <c r="IXF366" s="1182"/>
      <c r="IXG366" s="1182"/>
      <c r="IXH366" s="1182"/>
      <c r="IXI366" s="1182"/>
      <c r="IXJ366" s="1182"/>
      <c r="IXK366" s="1182"/>
      <c r="IXL366" s="1182"/>
      <c r="IXM366" s="1182"/>
      <c r="IXN366" s="1177"/>
      <c r="IXO366" s="1182"/>
      <c r="IXP366" s="1182"/>
      <c r="IXQ366" s="1182"/>
      <c r="IXR366" s="1182"/>
      <c r="IXS366" s="1182"/>
      <c r="IXT366" s="1182"/>
      <c r="IXU366" s="1182"/>
      <c r="IXV366" s="1182"/>
      <c r="IXW366" s="1182"/>
      <c r="IXX366" s="1182"/>
      <c r="IXY366" s="1182"/>
      <c r="IXZ366" s="1182"/>
      <c r="IYA366" s="1182"/>
      <c r="IYB366" s="1182"/>
      <c r="IYC366" s="1177"/>
      <c r="IYD366" s="1182"/>
      <c r="IYE366" s="1182"/>
      <c r="IYF366" s="1182"/>
      <c r="IYG366" s="1182"/>
      <c r="IYH366" s="1182"/>
      <c r="IYI366" s="1182"/>
      <c r="IYJ366" s="1182"/>
      <c r="IYK366" s="1182"/>
      <c r="IYL366" s="1182"/>
      <c r="IYM366" s="1182"/>
      <c r="IYN366" s="1182"/>
      <c r="IYO366" s="1182"/>
      <c r="IYP366" s="1182"/>
      <c r="IYQ366" s="1182"/>
      <c r="IYR366" s="1177"/>
      <c r="IYS366" s="1182"/>
      <c r="IYT366" s="1182"/>
      <c r="IYU366" s="1182"/>
      <c r="IYV366" s="1182"/>
      <c r="IYW366" s="1182"/>
      <c r="IYX366" s="1182"/>
      <c r="IYY366" s="1182"/>
      <c r="IYZ366" s="1182"/>
      <c r="IZA366" s="1182"/>
      <c r="IZB366" s="1182"/>
      <c r="IZC366" s="1182"/>
      <c r="IZD366" s="1182"/>
      <c r="IZE366" s="1182"/>
      <c r="IZF366" s="1182"/>
      <c r="IZG366" s="1177"/>
      <c r="IZH366" s="1182"/>
      <c r="IZI366" s="1182"/>
      <c r="IZJ366" s="1182"/>
      <c r="IZK366" s="1182"/>
      <c r="IZL366" s="1182"/>
      <c r="IZM366" s="1182"/>
      <c r="IZN366" s="1182"/>
      <c r="IZO366" s="1182"/>
      <c r="IZP366" s="1182"/>
      <c r="IZQ366" s="1182"/>
      <c r="IZR366" s="1182"/>
      <c r="IZS366" s="1182"/>
      <c r="IZT366" s="1182"/>
      <c r="IZU366" s="1182"/>
      <c r="IZV366" s="1177"/>
      <c r="IZW366" s="1182"/>
      <c r="IZX366" s="1182"/>
      <c r="IZY366" s="1182"/>
      <c r="IZZ366" s="1182"/>
      <c r="JAA366" s="1182"/>
      <c r="JAB366" s="1182"/>
      <c r="JAC366" s="1182"/>
      <c r="JAD366" s="1182"/>
      <c r="JAE366" s="1182"/>
      <c r="JAF366" s="1182"/>
      <c r="JAG366" s="1182"/>
      <c r="JAH366" s="1182"/>
      <c r="JAI366" s="1182"/>
      <c r="JAJ366" s="1182"/>
      <c r="JAK366" s="1177"/>
      <c r="JAL366" s="1182"/>
      <c r="JAM366" s="1182"/>
      <c r="JAN366" s="1182"/>
      <c r="JAO366" s="1182"/>
      <c r="JAP366" s="1182"/>
      <c r="JAQ366" s="1182"/>
      <c r="JAR366" s="1182"/>
      <c r="JAS366" s="1182"/>
      <c r="JAT366" s="1182"/>
      <c r="JAU366" s="1182"/>
      <c r="JAV366" s="1182"/>
      <c r="JAW366" s="1182"/>
      <c r="JAX366" s="1182"/>
      <c r="JAY366" s="1182"/>
      <c r="JAZ366" s="1177"/>
      <c r="JBA366" s="1182"/>
      <c r="JBB366" s="1182"/>
      <c r="JBC366" s="1182"/>
      <c r="JBD366" s="1182"/>
      <c r="JBE366" s="1182"/>
      <c r="JBF366" s="1182"/>
      <c r="JBG366" s="1182"/>
      <c r="JBH366" s="1182"/>
      <c r="JBI366" s="1182"/>
      <c r="JBJ366" s="1182"/>
      <c r="JBK366" s="1182"/>
      <c r="JBL366" s="1182"/>
      <c r="JBM366" s="1182"/>
      <c r="JBN366" s="1182"/>
      <c r="JBO366" s="1177"/>
      <c r="JBP366" s="1182"/>
      <c r="JBQ366" s="1182"/>
      <c r="JBR366" s="1182"/>
      <c r="JBS366" s="1182"/>
      <c r="JBT366" s="1182"/>
      <c r="JBU366" s="1182"/>
      <c r="JBV366" s="1182"/>
      <c r="JBW366" s="1182"/>
      <c r="JBX366" s="1182"/>
      <c r="JBY366" s="1182"/>
      <c r="JBZ366" s="1182"/>
      <c r="JCA366" s="1182"/>
      <c r="JCB366" s="1182"/>
      <c r="JCC366" s="1182"/>
      <c r="JCD366" s="1177"/>
      <c r="JCE366" s="1182"/>
      <c r="JCF366" s="1182"/>
      <c r="JCG366" s="1182"/>
      <c r="JCH366" s="1182"/>
      <c r="JCI366" s="1182"/>
      <c r="JCJ366" s="1182"/>
      <c r="JCK366" s="1182"/>
      <c r="JCL366" s="1182"/>
      <c r="JCM366" s="1182"/>
      <c r="JCN366" s="1182"/>
      <c r="JCO366" s="1182"/>
      <c r="JCP366" s="1182"/>
      <c r="JCQ366" s="1182"/>
      <c r="JCR366" s="1182"/>
      <c r="JCS366" s="1177"/>
      <c r="JCT366" s="1182"/>
      <c r="JCU366" s="1182"/>
      <c r="JCV366" s="1182"/>
      <c r="JCW366" s="1182"/>
      <c r="JCX366" s="1182"/>
      <c r="JCY366" s="1182"/>
      <c r="JCZ366" s="1182"/>
      <c r="JDA366" s="1182"/>
      <c r="JDB366" s="1182"/>
      <c r="JDC366" s="1182"/>
      <c r="JDD366" s="1182"/>
      <c r="JDE366" s="1182"/>
      <c r="JDF366" s="1182"/>
      <c r="JDG366" s="1182"/>
      <c r="JDH366" s="1177"/>
      <c r="JDI366" s="1182"/>
      <c r="JDJ366" s="1182"/>
      <c r="JDK366" s="1182"/>
      <c r="JDL366" s="1182"/>
      <c r="JDM366" s="1182"/>
      <c r="JDN366" s="1182"/>
      <c r="JDO366" s="1182"/>
      <c r="JDP366" s="1182"/>
      <c r="JDQ366" s="1182"/>
      <c r="JDR366" s="1182"/>
      <c r="JDS366" s="1182"/>
      <c r="JDT366" s="1182"/>
      <c r="JDU366" s="1182"/>
      <c r="JDV366" s="1182"/>
      <c r="JDW366" s="1177"/>
      <c r="JDX366" s="1182"/>
      <c r="JDY366" s="1182"/>
      <c r="JDZ366" s="1182"/>
      <c r="JEA366" s="1182"/>
      <c r="JEB366" s="1182"/>
      <c r="JEC366" s="1182"/>
      <c r="JED366" s="1182"/>
      <c r="JEE366" s="1182"/>
      <c r="JEF366" s="1182"/>
      <c r="JEG366" s="1182"/>
      <c r="JEH366" s="1182"/>
      <c r="JEI366" s="1182"/>
      <c r="JEJ366" s="1182"/>
      <c r="JEK366" s="1182"/>
      <c r="JEL366" s="1177"/>
      <c r="JEM366" s="1182"/>
      <c r="JEN366" s="1182"/>
      <c r="JEO366" s="1182"/>
      <c r="JEP366" s="1182"/>
      <c r="JEQ366" s="1182"/>
      <c r="JER366" s="1182"/>
      <c r="JES366" s="1182"/>
      <c r="JET366" s="1182"/>
      <c r="JEU366" s="1182"/>
      <c r="JEV366" s="1182"/>
      <c r="JEW366" s="1182"/>
      <c r="JEX366" s="1182"/>
      <c r="JEY366" s="1182"/>
      <c r="JEZ366" s="1182"/>
      <c r="JFA366" s="1177"/>
      <c r="JFB366" s="1182"/>
      <c r="JFC366" s="1182"/>
      <c r="JFD366" s="1182"/>
      <c r="JFE366" s="1182"/>
      <c r="JFF366" s="1182"/>
      <c r="JFG366" s="1182"/>
      <c r="JFH366" s="1182"/>
      <c r="JFI366" s="1182"/>
      <c r="JFJ366" s="1182"/>
      <c r="JFK366" s="1182"/>
      <c r="JFL366" s="1182"/>
      <c r="JFM366" s="1182"/>
      <c r="JFN366" s="1182"/>
      <c r="JFO366" s="1182"/>
      <c r="JFP366" s="1177"/>
      <c r="JFQ366" s="1182"/>
      <c r="JFR366" s="1182"/>
      <c r="JFS366" s="1182"/>
      <c r="JFT366" s="1182"/>
      <c r="JFU366" s="1182"/>
      <c r="JFV366" s="1182"/>
      <c r="JFW366" s="1182"/>
      <c r="JFX366" s="1182"/>
      <c r="JFY366" s="1182"/>
      <c r="JFZ366" s="1182"/>
      <c r="JGA366" s="1182"/>
      <c r="JGB366" s="1182"/>
      <c r="JGC366" s="1182"/>
      <c r="JGD366" s="1182"/>
      <c r="JGE366" s="1177"/>
      <c r="JGF366" s="1182"/>
      <c r="JGG366" s="1182"/>
      <c r="JGH366" s="1182"/>
      <c r="JGI366" s="1182"/>
      <c r="JGJ366" s="1182"/>
      <c r="JGK366" s="1182"/>
      <c r="JGL366" s="1182"/>
      <c r="JGM366" s="1182"/>
      <c r="JGN366" s="1182"/>
      <c r="JGO366" s="1182"/>
      <c r="JGP366" s="1182"/>
      <c r="JGQ366" s="1182"/>
      <c r="JGR366" s="1182"/>
      <c r="JGS366" s="1182"/>
      <c r="JGT366" s="1177"/>
      <c r="JGU366" s="1182"/>
      <c r="JGV366" s="1182"/>
      <c r="JGW366" s="1182"/>
      <c r="JGX366" s="1182"/>
      <c r="JGY366" s="1182"/>
      <c r="JGZ366" s="1182"/>
      <c r="JHA366" s="1182"/>
      <c r="JHB366" s="1182"/>
      <c r="JHC366" s="1182"/>
      <c r="JHD366" s="1182"/>
      <c r="JHE366" s="1182"/>
      <c r="JHF366" s="1182"/>
      <c r="JHG366" s="1182"/>
      <c r="JHH366" s="1182"/>
      <c r="JHI366" s="1177"/>
      <c r="JHJ366" s="1182"/>
      <c r="JHK366" s="1182"/>
      <c r="JHL366" s="1182"/>
      <c r="JHM366" s="1182"/>
      <c r="JHN366" s="1182"/>
      <c r="JHO366" s="1182"/>
      <c r="JHP366" s="1182"/>
      <c r="JHQ366" s="1182"/>
      <c r="JHR366" s="1182"/>
      <c r="JHS366" s="1182"/>
      <c r="JHT366" s="1182"/>
      <c r="JHU366" s="1182"/>
      <c r="JHV366" s="1182"/>
      <c r="JHW366" s="1182"/>
      <c r="JHX366" s="1177"/>
      <c r="JHY366" s="1182"/>
      <c r="JHZ366" s="1182"/>
      <c r="JIA366" s="1182"/>
      <c r="JIB366" s="1182"/>
      <c r="JIC366" s="1182"/>
      <c r="JID366" s="1182"/>
      <c r="JIE366" s="1182"/>
      <c r="JIF366" s="1182"/>
      <c r="JIG366" s="1182"/>
      <c r="JIH366" s="1182"/>
      <c r="JII366" s="1182"/>
      <c r="JIJ366" s="1182"/>
      <c r="JIK366" s="1182"/>
      <c r="JIL366" s="1182"/>
      <c r="JIM366" s="1177"/>
      <c r="JIN366" s="1182"/>
      <c r="JIO366" s="1182"/>
      <c r="JIP366" s="1182"/>
      <c r="JIQ366" s="1182"/>
      <c r="JIR366" s="1182"/>
      <c r="JIS366" s="1182"/>
      <c r="JIT366" s="1182"/>
      <c r="JIU366" s="1182"/>
      <c r="JIV366" s="1182"/>
      <c r="JIW366" s="1182"/>
      <c r="JIX366" s="1182"/>
      <c r="JIY366" s="1182"/>
      <c r="JIZ366" s="1182"/>
      <c r="JJA366" s="1182"/>
      <c r="JJB366" s="1177"/>
      <c r="JJC366" s="1182"/>
      <c r="JJD366" s="1182"/>
      <c r="JJE366" s="1182"/>
      <c r="JJF366" s="1182"/>
      <c r="JJG366" s="1182"/>
      <c r="JJH366" s="1182"/>
      <c r="JJI366" s="1182"/>
      <c r="JJJ366" s="1182"/>
      <c r="JJK366" s="1182"/>
      <c r="JJL366" s="1182"/>
      <c r="JJM366" s="1182"/>
      <c r="JJN366" s="1182"/>
      <c r="JJO366" s="1182"/>
      <c r="JJP366" s="1182"/>
      <c r="JJQ366" s="1177"/>
      <c r="JJR366" s="1182"/>
      <c r="JJS366" s="1182"/>
      <c r="JJT366" s="1182"/>
      <c r="JJU366" s="1182"/>
      <c r="JJV366" s="1182"/>
      <c r="JJW366" s="1182"/>
      <c r="JJX366" s="1182"/>
      <c r="JJY366" s="1182"/>
      <c r="JJZ366" s="1182"/>
      <c r="JKA366" s="1182"/>
      <c r="JKB366" s="1182"/>
      <c r="JKC366" s="1182"/>
      <c r="JKD366" s="1182"/>
      <c r="JKE366" s="1182"/>
      <c r="JKF366" s="1177"/>
      <c r="JKG366" s="1182"/>
      <c r="JKH366" s="1182"/>
      <c r="JKI366" s="1182"/>
      <c r="JKJ366" s="1182"/>
      <c r="JKK366" s="1182"/>
      <c r="JKL366" s="1182"/>
      <c r="JKM366" s="1182"/>
      <c r="JKN366" s="1182"/>
      <c r="JKO366" s="1182"/>
      <c r="JKP366" s="1182"/>
      <c r="JKQ366" s="1182"/>
      <c r="JKR366" s="1182"/>
      <c r="JKS366" s="1182"/>
      <c r="JKT366" s="1182"/>
      <c r="JKU366" s="1177"/>
      <c r="JKV366" s="1182"/>
      <c r="JKW366" s="1182"/>
      <c r="JKX366" s="1182"/>
      <c r="JKY366" s="1182"/>
      <c r="JKZ366" s="1182"/>
      <c r="JLA366" s="1182"/>
      <c r="JLB366" s="1182"/>
      <c r="JLC366" s="1182"/>
      <c r="JLD366" s="1182"/>
      <c r="JLE366" s="1182"/>
      <c r="JLF366" s="1182"/>
      <c r="JLG366" s="1182"/>
      <c r="JLH366" s="1182"/>
      <c r="JLI366" s="1182"/>
      <c r="JLJ366" s="1177"/>
      <c r="JLK366" s="1182"/>
      <c r="JLL366" s="1182"/>
      <c r="JLM366" s="1182"/>
      <c r="JLN366" s="1182"/>
      <c r="JLO366" s="1182"/>
      <c r="JLP366" s="1182"/>
      <c r="JLQ366" s="1182"/>
      <c r="JLR366" s="1182"/>
      <c r="JLS366" s="1182"/>
      <c r="JLT366" s="1182"/>
      <c r="JLU366" s="1182"/>
      <c r="JLV366" s="1182"/>
      <c r="JLW366" s="1182"/>
      <c r="JLX366" s="1182"/>
      <c r="JLY366" s="1177"/>
      <c r="JLZ366" s="1182"/>
      <c r="JMA366" s="1182"/>
      <c r="JMB366" s="1182"/>
      <c r="JMC366" s="1182"/>
      <c r="JMD366" s="1182"/>
      <c r="JME366" s="1182"/>
      <c r="JMF366" s="1182"/>
      <c r="JMG366" s="1182"/>
      <c r="JMH366" s="1182"/>
      <c r="JMI366" s="1182"/>
      <c r="JMJ366" s="1182"/>
      <c r="JMK366" s="1182"/>
      <c r="JML366" s="1182"/>
      <c r="JMM366" s="1182"/>
      <c r="JMN366" s="1177"/>
      <c r="JMO366" s="1182"/>
      <c r="JMP366" s="1182"/>
      <c r="JMQ366" s="1182"/>
      <c r="JMR366" s="1182"/>
      <c r="JMS366" s="1182"/>
      <c r="JMT366" s="1182"/>
      <c r="JMU366" s="1182"/>
      <c r="JMV366" s="1182"/>
      <c r="JMW366" s="1182"/>
      <c r="JMX366" s="1182"/>
      <c r="JMY366" s="1182"/>
      <c r="JMZ366" s="1182"/>
      <c r="JNA366" s="1182"/>
      <c r="JNB366" s="1182"/>
      <c r="JNC366" s="1177"/>
      <c r="JND366" s="1182"/>
      <c r="JNE366" s="1182"/>
      <c r="JNF366" s="1182"/>
      <c r="JNG366" s="1182"/>
      <c r="JNH366" s="1182"/>
      <c r="JNI366" s="1182"/>
      <c r="JNJ366" s="1182"/>
      <c r="JNK366" s="1182"/>
      <c r="JNL366" s="1182"/>
      <c r="JNM366" s="1182"/>
      <c r="JNN366" s="1182"/>
      <c r="JNO366" s="1182"/>
      <c r="JNP366" s="1182"/>
      <c r="JNQ366" s="1182"/>
      <c r="JNR366" s="1177"/>
      <c r="JNS366" s="1182"/>
      <c r="JNT366" s="1182"/>
      <c r="JNU366" s="1182"/>
      <c r="JNV366" s="1182"/>
      <c r="JNW366" s="1182"/>
      <c r="JNX366" s="1182"/>
      <c r="JNY366" s="1182"/>
      <c r="JNZ366" s="1182"/>
      <c r="JOA366" s="1182"/>
      <c r="JOB366" s="1182"/>
      <c r="JOC366" s="1182"/>
      <c r="JOD366" s="1182"/>
      <c r="JOE366" s="1182"/>
      <c r="JOF366" s="1182"/>
      <c r="JOG366" s="1177"/>
      <c r="JOH366" s="1182"/>
      <c r="JOI366" s="1182"/>
      <c r="JOJ366" s="1182"/>
      <c r="JOK366" s="1182"/>
      <c r="JOL366" s="1182"/>
      <c r="JOM366" s="1182"/>
      <c r="JON366" s="1182"/>
      <c r="JOO366" s="1182"/>
      <c r="JOP366" s="1182"/>
      <c r="JOQ366" s="1182"/>
      <c r="JOR366" s="1182"/>
      <c r="JOS366" s="1182"/>
      <c r="JOT366" s="1182"/>
      <c r="JOU366" s="1182"/>
      <c r="JOV366" s="1177"/>
      <c r="JOW366" s="1182"/>
      <c r="JOX366" s="1182"/>
      <c r="JOY366" s="1182"/>
      <c r="JOZ366" s="1182"/>
      <c r="JPA366" s="1182"/>
      <c r="JPB366" s="1182"/>
      <c r="JPC366" s="1182"/>
      <c r="JPD366" s="1182"/>
      <c r="JPE366" s="1182"/>
      <c r="JPF366" s="1182"/>
      <c r="JPG366" s="1182"/>
      <c r="JPH366" s="1182"/>
      <c r="JPI366" s="1182"/>
      <c r="JPJ366" s="1182"/>
      <c r="JPK366" s="1177"/>
      <c r="JPL366" s="1182"/>
      <c r="JPM366" s="1182"/>
      <c r="JPN366" s="1182"/>
      <c r="JPO366" s="1182"/>
      <c r="JPP366" s="1182"/>
      <c r="JPQ366" s="1182"/>
      <c r="JPR366" s="1182"/>
      <c r="JPS366" s="1182"/>
      <c r="JPT366" s="1182"/>
      <c r="JPU366" s="1182"/>
      <c r="JPV366" s="1182"/>
      <c r="JPW366" s="1182"/>
      <c r="JPX366" s="1182"/>
      <c r="JPY366" s="1182"/>
      <c r="JPZ366" s="1177"/>
      <c r="JQA366" s="1182"/>
      <c r="JQB366" s="1182"/>
      <c r="JQC366" s="1182"/>
      <c r="JQD366" s="1182"/>
      <c r="JQE366" s="1182"/>
      <c r="JQF366" s="1182"/>
      <c r="JQG366" s="1182"/>
      <c r="JQH366" s="1182"/>
      <c r="JQI366" s="1182"/>
      <c r="JQJ366" s="1182"/>
      <c r="JQK366" s="1182"/>
      <c r="JQL366" s="1182"/>
      <c r="JQM366" s="1182"/>
      <c r="JQN366" s="1182"/>
      <c r="JQO366" s="1177"/>
      <c r="JQP366" s="1182"/>
      <c r="JQQ366" s="1182"/>
      <c r="JQR366" s="1182"/>
      <c r="JQS366" s="1182"/>
      <c r="JQT366" s="1182"/>
      <c r="JQU366" s="1182"/>
      <c r="JQV366" s="1182"/>
      <c r="JQW366" s="1182"/>
      <c r="JQX366" s="1182"/>
      <c r="JQY366" s="1182"/>
      <c r="JQZ366" s="1182"/>
      <c r="JRA366" s="1182"/>
      <c r="JRB366" s="1182"/>
      <c r="JRC366" s="1182"/>
      <c r="JRD366" s="1177"/>
      <c r="JRE366" s="1182"/>
      <c r="JRF366" s="1182"/>
      <c r="JRG366" s="1182"/>
      <c r="JRH366" s="1182"/>
      <c r="JRI366" s="1182"/>
      <c r="JRJ366" s="1182"/>
      <c r="JRK366" s="1182"/>
      <c r="JRL366" s="1182"/>
      <c r="JRM366" s="1182"/>
      <c r="JRN366" s="1182"/>
      <c r="JRO366" s="1182"/>
      <c r="JRP366" s="1182"/>
      <c r="JRQ366" s="1182"/>
      <c r="JRR366" s="1182"/>
      <c r="JRS366" s="1177"/>
      <c r="JRT366" s="1182"/>
      <c r="JRU366" s="1182"/>
      <c r="JRV366" s="1182"/>
      <c r="JRW366" s="1182"/>
      <c r="JRX366" s="1182"/>
      <c r="JRY366" s="1182"/>
      <c r="JRZ366" s="1182"/>
      <c r="JSA366" s="1182"/>
      <c r="JSB366" s="1182"/>
      <c r="JSC366" s="1182"/>
      <c r="JSD366" s="1182"/>
      <c r="JSE366" s="1182"/>
      <c r="JSF366" s="1182"/>
      <c r="JSG366" s="1182"/>
      <c r="JSH366" s="1177"/>
      <c r="JSI366" s="1182"/>
      <c r="JSJ366" s="1182"/>
      <c r="JSK366" s="1182"/>
      <c r="JSL366" s="1182"/>
      <c r="JSM366" s="1182"/>
      <c r="JSN366" s="1182"/>
      <c r="JSO366" s="1182"/>
      <c r="JSP366" s="1182"/>
      <c r="JSQ366" s="1182"/>
      <c r="JSR366" s="1182"/>
      <c r="JSS366" s="1182"/>
      <c r="JST366" s="1182"/>
      <c r="JSU366" s="1182"/>
      <c r="JSV366" s="1182"/>
      <c r="JSW366" s="1177"/>
      <c r="JSX366" s="1182"/>
      <c r="JSY366" s="1182"/>
      <c r="JSZ366" s="1182"/>
      <c r="JTA366" s="1182"/>
      <c r="JTB366" s="1182"/>
      <c r="JTC366" s="1182"/>
      <c r="JTD366" s="1182"/>
      <c r="JTE366" s="1182"/>
      <c r="JTF366" s="1182"/>
      <c r="JTG366" s="1182"/>
      <c r="JTH366" s="1182"/>
      <c r="JTI366" s="1182"/>
      <c r="JTJ366" s="1182"/>
      <c r="JTK366" s="1182"/>
      <c r="JTL366" s="1177"/>
      <c r="JTM366" s="1182"/>
      <c r="JTN366" s="1182"/>
      <c r="JTO366" s="1182"/>
      <c r="JTP366" s="1182"/>
      <c r="JTQ366" s="1182"/>
      <c r="JTR366" s="1182"/>
      <c r="JTS366" s="1182"/>
      <c r="JTT366" s="1182"/>
      <c r="JTU366" s="1182"/>
      <c r="JTV366" s="1182"/>
      <c r="JTW366" s="1182"/>
      <c r="JTX366" s="1182"/>
      <c r="JTY366" s="1182"/>
      <c r="JTZ366" s="1182"/>
      <c r="JUA366" s="1177"/>
      <c r="JUB366" s="1182"/>
      <c r="JUC366" s="1182"/>
      <c r="JUD366" s="1182"/>
      <c r="JUE366" s="1182"/>
      <c r="JUF366" s="1182"/>
      <c r="JUG366" s="1182"/>
      <c r="JUH366" s="1182"/>
      <c r="JUI366" s="1182"/>
      <c r="JUJ366" s="1182"/>
      <c r="JUK366" s="1182"/>
      <c r="JUL366" s="1182"/>
      <c r="JUM366" s="1182"/>
      <c r="JUN366" s="1182"/>
      <c r="JUO366" s="1182"/>
      <c r="JUP366" s="1177"/>
      <c r="JUQ366" s="1182"/>
      <c r="JUR366" s="1182"/>
      <c r="JUS366" s="1182"/>
      <c r="JUT366" s="1182"/>
      <c r="JUU366" s="1182"/>
      <c r="JUV366" s="1182"/>
      <c r="JUW366" s="1182"/>
      <c r="JUX366" s="1182"/>
      <c r="JUY366" s="1182"/>
      <c r="JUZ366" s="1182"/>
      <c r="JVA366" s="1182"/>
      <c r="JVB366" s="1182"/>
      <c r="JVC366" s="1182"/>
      <c r="JVD366" s="1182"/>
      <c r="JVE366" s="1177"/>
      <c r="JVF366" s="1182"/>
      <c r="JVG366" s="1182"/>
      <c r="JVH366" s="1182"/>
      <c r="JVI366" s="1182"/>
      <c r="JVJ366" s="1182"/>
      <c r="JVK366" s="1182"/>
      <c r="JVL366" s="1182"/>
      <c r="JVM366" s="1182"/>
      <c r="JVN366" s="1182"/>
      <c r="JVO366" s="1182"/>
      <c r="JVP366" s="1182"/>
      <c r="JVQ366" s="1182"/>
      <c r="JVR366" s="1182"/>
      <c r="JVS366" s="1182"/>
      <c r="JVT366" s="1177"/>
      <c r="JVU366" s="1182"/>
      <c r="JVV366" s="1182"/>
      <c r="JVW366" s="1182"/>
      <c r="JVX366" s="1182"/>
      <c r="JVY366" s="1182"/>
      <c r="JVZ366" s="1182"/>
      <c r="JWA366" s="1182"/>
      <c r="JWB366" s="1182"/>
      <c r="JWC366" s="1182"/>
      <c r="JWD366" s="1182"/>
      <c r="JWE366" s="1182"/>
      <c r="JWF366" s="1182"/>
      <c r="JWG366" s="1182"/>
      <c r="JWH366" s="1182"/>
      <c r="JWI366" s="1177"/>
      <c r="JWJ366" s="1182"/>
      <c r="JWK366" s="1182"/>
      <c r="JWL366" s="1182"/>
      <c r="JWM366" s="1182"/>
      <c r="JWN366" s="1182"/>
      <c r="JWO366" s="1182"/>
      <c r="JWP366" s="1182"/>
      <c r="JWQ366" s="1182"/>
      <c r="JWR366" s="1182"/>
      <c r="JWS366" s="1182"/>
      <c r="JWT366" s="1182"/>
      <c r="JWU366" s="1182"/>
      <c r="JWV366" s="1182"/>
      <c r="JWW366" s="1182"/>
      <c r="JWX366" s="1177"/>
      <c r="JWY366" s="1182"/>
      <c r="JWZ366" s="1182"/>
      <c r="JXA366" s="1182"/>
      <c r="JXB366" s="1182"/>
      <c r="JXC366" s="1182"/>
      <c r="JXD366" s="1182"/>
      <c r="JXE366" s="1182"/>
      <c r="JXF366" s="1182"/>
      <c r="JXG366" s="1182"/>
      <c r="JXH366" s="1182"/>
      <c r="JXI366" s="1182"/>
      <c r="JXJ366" s="1182"/>
      <c r="JXK366" s="1182"/>
      <c r="JXL366" s="1182"/>
      <c r="JXM366" s="1177"/>
      <c r="JXN366" s="1182"/>
      <c r="JXO366" s="1182"/>
      <c r="JXP366" s="1182"/>
      <c r="JXQ366" s="1182"/>
      <c r="JXR366" s="1182"/>
      <c r="JXS366" s="1182"/>
      <c r="JXT366" s="1182"/>
      <c r="JXU366" s="1182"/>
      <c r="JXV366" s="1182"/>
      <c r="JXW366" s="1182"/>
      <c r="JXX366" s="1182"/>
      <c r="JXY366" s="1182"/>
      <c r="JXZ366" s="1182"/>
      <c r="JYA366" s="1182"/>
      <c r="JYB366" s="1177"/>
      <c r="JYC366" s="1182"/>
      <c r="JYD366" s="1182"/>
      <c r="JYE366" s="1182"/>
      <c r="JYF366" s="1182"/>
      <c r="JYG366" s="1182"/>
      <c r="JYH366" s="1182"/>
      <c r="JYI366" s="1182"/>
      <c r="JYJ366" s="1182"/>
      <c r="JYK366" s="1182"/>
      <c r="JYL366" s="1182"/>
      <c r="JYM366" s="1182"/>
      <c r="JYN366" s="1182"/>
      <c r="JYO366" s="1182"/>
      <c r="JYP366" s="1182"/>
      <c r="JYQ366" s="1177"/>
      <c r="JYR366" s="1182"/>
      <c r="JYS366" s="1182"/>
      <c r="JYT366" s="1182"/>
      <c r="JYU366" s="1182"/>
      <c r="JYV366" s="1182"/>
      <c r="JYW366" s="1182"/>
      <c r="JYX366" s="1182"/>
      <c r="JYY366" s="1182"/>
      <c r="JYZ366" s="1182"/>
      <c r="JZA366" s="1182"/>
      <c r="JZB366" s="1182"/>
      <c r="JZC366" s="1182"/>
      <c r="JZD366" s="1182"/>
      <c r="JZE366" s="1182"/>
      <c r="JZF366" s="1177"/>
      <c r="JZG366" s="1182"/>
      <c r="JZH366" s="1182"/>
      <c r="JZI366" s="1182"/>
      <c r="JZJ366" s="1182"/>
      <c r="JZK366" s="1182"/>
      <c r="JZL366" s="1182"/>
      <c r="JZM366" s="1182"/>
      <c r="JZN366" s="1182"/>
      <c r="JZO366" s="1182"/>
      <c r="JZP366" s="1182"/>
      <c r="JZQ366" s="1182"/>
      <c r="JZR366" s="1182"/>
      <c r="JZS366" s="1182"/>
      <c r="JZT366" s="1182"/>
      <c r="JZU366" s="1177"/>
      <c r="JZV366" s="1182"/>
      <c r="JZW366" s="1182"/>
      <c r="JZX366" s="1182"/>
      <c r="JZY366" s="1182"/>
      <c r="JZZ366" s="1182"/>
      <c r="KAA366" s="1182"/>
      <c r="KAB366" s="1182"/>
      <c r="KAC366" s="1182"/>
      <c r="KAD366" s="1182"/>
      <c r="KAE366" s="1182"/>
      <c r="KAF366" s="1182"/>
      <c r="KAG366" s="1182"/>
      <c r="KAH366" s="1182"/>
      <c r="KAI366" s="1182"/>
      <c r="KAJ366" s="1177"/>
      <c r="KAK366" s="1182"/>
      <c r="KAL366" s="1182"/>
      <c r="KAM366" s="1182"/>
      <c r="KAN366" s="1182"/>
      <c r="KAO366" s="1182"/>
      <c r="KAP366" s="1182"/>
      <c r="KAQ366" s="1182"/>
      <c r="KAR366" s="1182"/>
      <c r="KAS366" s="1182"/>
      <c r="KAT366" s="1182"/>
      <c r="KAU366" s="1182"/>
      <c r="KAV366" s="1182"/>
      <c r="KAW366" s="1182"/>
      <c r="KAX366" s="1182"/>
      <c r="KAY366" s="1177"/>
      <c r="KAZ366" s="1182"/>
      <c r="KBA366" s="1182"/>
      <c r="KBB366" s="1182"/>
      <c r="KBC366" s="1182"/>
      <c r="KBD366" s="1182"/>
      <c r="KBE366" s="1182"/>
      <c r="KBF366" s="1182"/>
      <c r="KBG366" s="1182"/>
      <c r="KBH366" s="1182"/>
      <c r="KBI366" s="1182"/>
      <c r="KBJ366" s="1182"/>
      <c r="KBK366" s="1182"/>
      <c r="KBL366" s="1182"/>
      <c r="KBM366" s="1182"/>
      <c r="KBN366" s="1177"/>
      <c r="KBO366" s="1182"/>
      <c r="KBP366" s="1182"/>
      <c r="KBQ366" s="1182"/>
      <c r="KBR366" s="1182"/>
      <c r="KBS366" s="1182"/>
      <c r="KBT366" s="1182"/>
      <c r="KBU366" s="1182"/>
      <c r="KBV366" s="1182"/>
      <c r="KBW366" s="1182"/>
      <c r="KBX366" s="1182"/>
      <c r="KBY366" s="1182"/>
      <c r="KBZ366" s="1182"/>
      <c r="KCA366" s="1182"/>
      <c r="KCB366" s="1182"/>
      <c r="KCC366" s="1177"/>
      <c r="KCD366" s="1182"/>
      <c r="KCE366" s="1182"/>
      <c r="KCF366" s="1182"/>
      <c r="KCG366" s="1182"/>
      <c r="KCH366" s="1182"/>
      <c r="KCI366" s="1182"/>
      <c r="KCJ366" s="1182"/>
      <c r="KCK366" s="1182"/>
      <c r="KCL366" s="1182"/>
      <c r="KCM366" s="1182"/>
      <c r="KCN366" s="1182"/>
      <c r="KCO366" s="1182"/>
      <c r="KCP366" s="1182"/>
      <c r="KCQ366" s="1182"/>
      <c r="KCR366" s="1177"/>
      <c r="KCS366" s="1182"/>
      <c r="KCT366" s="1182"/>
      <c r="KCU366" s="1182"/>
      <c r="KCV366" s="1182"/>
      <c r="KCW366" s="1182"/>
      <c r="KCX366" s="1182"/>
      <c r="KCY366" s="1182"/>
      <c r="KCZ366" s="1182"/>
      <c r="KDA366" s="1182"/>
      <c r="KDB366" s="1182"/>
      <c r="KDC366" s="1182"/>
      <c r="KDD366" s="1182"/>
      <c r="KDE366" s="1182"/>
      <c r="KDF366" s="1182"/>
      <c r="KDG366" s="1177"/>
      <c r="KDH366" s="1182"/>
      <c r="KDI366" s="1182"/>
      <c r="KDJ366" s="1182"/>
      <c r="KDK366" s="1182"/>
      <c r="KDL366" s="1182"/>
      <c r="KDM366" s="1182"/>
      <c r="KDN366" s="1182"/>
      <c r="KDO366" s="1182"/>
      <c r="KDP366" s="1182"/>
      <c r="KDQ366" s="1182"/>
      <c r="KDR366" s="1182"/>
      <c r="KDS366" s="1182"/>
      <c r="KDT366" s="1182"/>
      <c r="KDU366" s="1182"/>
      <c r="KDV366" s="1177"/>
      <c r="KDW366" s="1182"/>
      <c r="KDX366" s="1182"/>
      <c r="KDY366" s="1182"/>
      <c r="KDZ366" s="1182"/>
      <c r="KEA366" s="1182"/>
      <c r="KEB366" s="1182"/>
      <c r="KEC366" s="1182"/>
      <c r="KED366" s="1182"/>
      <c r="KEE366" s="1182"/>
      <c r="KEF366" s="1182"/>
      <c r="KEG366" s="1182"/>
      <c r="KEH366" s="1182"/>
      <c r="KEI366" s="1182"/>
      <c r="KEJ366" s="1182"/>
      <c r="KEK366" s="1177"/>
      <c r="KEL366" s="1182"/>
      <c r="KEM366" s="1182"/>
      <c r="KEN366" s="1182"/>
      <c r="KEO366" s="1182"/>
      <c r="KEP366" s="1182"/>
      <c r="KEQ366" s="1182"/>
      <c r="KER366" s="1182"/>
      <c r="KES366" s="1182"/>
      <c r="KET366" s="1182"/>
      <c r="KEU366" s="1182"/>
      <c r="KEV366" s="1182"/>
      <c r="KEW366" s="1182"/>
      <c r="KEX366" s="1182"/>
      <c r="KEY366" s="1182"/>
      <c r="KEZ366" s="1177"/>
      <c r="KFA366" s="1182"/>
      <c r="KFB366" s="1182"/>
      <c r="KFC366" s="1182"/>
      <c r="KFD366" s="1182"/>
      <c r="KFE366" s="1182"/>
      <c r="KFF366" s="1182"/>
      <c r="KFG366" s="1182"/>
      <c r="KFH366" s="1182"/>
      <c r="KFI366" s="1182"/>
      <c r="KFJ366" s="1182"/>
      <c r="KFK366" s="1182"/>
      <c r="KFL366" s="1182"/>
      <c r="KFM366" s="1182"/>
      <c r="KFN366" s="1182"/>
      <c r="KFO366" s="1177"/>
      <c r="KFP366" s="1182"/>
      <c r="KFQ366" s="1182"/>
      <c r="KFR366" s="1182"/>
      <c r="KFS366" s="1182"/>
      <c r="KFT366" s="1182"/>
      <c r="KFU366" s="1182"/>
      <c r="KFV366" s="1182"/>
      <c r="KFW366" s="1182"/>
      <c r="KFX366" s="1182"/>
      <c r="KFY366" s="1182"/>
      <c r="KFZ366" s="1182"/>
      <c r="KGA366" s="1182"/>
      <c r="KGB366" s="1182"/>
      <c r="KGC366" s="1182"/>
      <c r="KGD366" s="1177"/>
      <c r="KGE366" s="1182"/>
      <c r="KGF366" s="1182"/>
      <c r="KGG366" s="1182"/>
      <c r="KGH366" s="1182"/>
      <c r="KGI366" s="1182"/>
      <c r="KGJ366" s="1182"/>
      <c r="KGK366" s="1182"/>
      <c r="KGL366" s="1182"/>
      <c r="KGM366" s="1182"/>
      <c r="KGN366" s="1182"/>
      <c r="KGO366" s="1182"/>
      <c r="KGP366" s="1182"/>
      <c r="KGQ366" s="1182"/>
      <c r="KGR366" s="1182"/>
      <c r="KGS366" s="1177"/>
      <c r="KGT366" s="1182"/>
      <c r="KGU366" s="1182"/>
      <c r="KGV366" s="1182"/>
      <c r="KGW366" s="1182"/>
      <c r="KGX366" s="1182"/>
      <c r="KGY366" s="1182"/>
      <c r="KGZ366" s="1182"/>
      <c r="KHA366" s="1182"/>
      <c r="KHB366" s="1182"/>
      <c r="KHC366" s="1182"/>
      <c r="KHD366" s="1182"/>
      <c r="KHE366" s="1182"/>
      <c r="KHF366" s="1182"/>
      <c r="KHG366" s="1182"/>
      <c r="KHH366" s="1177"/>
      <c r="KHI366" s="1182"/>
      <c r="KHJ366" s="1182"/>
      <c r="KHK366" s="1182"/>
      <c r="KHL366" s="1182"/>
      <c r="KHM366" s="1182"/>
      <c r="KHN366" s="1182"/>
      <c r="KHO366" s="1182"/>
      <c r="KHP366" s="1182"/>
      <c r="KHQ366" s="1182"/>
      <c r="KHR366" s="1182"/>
      <c r="KHS366" s="1182"/>
      <c r="KHT366" s="1182"/>
      <c r="KHU366" s="1182"/>
      <c r="KHV366" s="1182"/>
      <c r="KHW366" s="1177"/>
      <c r="KHX366" s="1182"/>
      <c r="KHY366" s="1182"/>
      <c r="KHZ366" s="1182"/>
      <c r="KIA366" s="1182"/>
      <c r="KIB366" s="1182"/>
      <c r="KIC366" s="1182"/>
      <c r="KID366" s="1182"/>
      <c r="KIE366" s="1182"/>
      <c r="KIF366" s="1182"/>
      <c r="KIG366" s="1182"/>
      <c r="KIH366" s="1182"/>
      <c r="KII366" s="1182"/>
      <c r="KIJ366" s="1182"/>
      <c r="KIK366" s="1182"/>
      <c r="KIL366" s="1177"/>
      <c r="KIM366" s="1182"/>
      <c r="KIN366" s="1182"/>
      <c r="KIO366" s="1182"/>
      <c r="KIP366" s="1182"/>
      <c r="KIQ366" s="1182"/>
      <c r="KIR366" s="1182"/>
      <c r="KIS366" s="1182"/>
      <c r="KIT366" s="1182"/>
      <c r="KIU366" s="1182"/>
      <c r="KIV366" s="1182"/>
      <c r="KIW366" s="1182"/>
      <c r="KIX366" s="1182"/>
      <c r="KIY366" s="1182"/>
      <c r="KIZ366" s="1182"/>
      <c r="KJA366" s="1177"/>
      <c r="KJB366" s="1182"/>
      <c r="KJC366" s="1182"/>
      <c r="KJD366" s="1182"/>
      <c r="KJE366" s="1182"/>
      <c r="KJF366" s="1182"/>
      <c r="KJG366" s="1182"/>
      <c r="KJH366" s="1182"/>
      <c r="KJI366" s="1182"/>
      <c r="KJJ366" s="1182"/>
      <c r="KJK366" s="1182"/>
      <c r="KJL366" s="1182"/>
      <c r="KJM366" s="1182"/>
      <c r="KJN366" s="1182"/>
      <c r="KJO366" s="1182"/>
      <c r="KJP366" s="1177"/>
      <c r="KJQ366" s="1182"/>
      <c r="KJR366" s="1182"/>
      <c r="KJS366" s="1182"/>
      <c r="KJT366" s="1182"/>
      <c r="KJU366" s="1182"/>
      <c r="KJV366" s="1182"/>
      <c r="KJW366" s="1182"/>
      <c r="KJX366" s="1182"/>
      <c r="KJY366" s="1182"/>
      <c r="KJZ366" s="1182"/>
      <c r="KKA366" s="1182"/>
      <c r="KKB366" s="1182"/>
      <c r="KKC366" s="1182"/>
      <c r="KKD366" s="1182"/>
      <c r="KKE366" s="1177"/>
      <c r="KKF366" s="1182"/>
      <c r="KKG366" s="1182"/>
      <c r="KKH366" s="1182"/>
      <c r="KKI366" s="1182"/>
      <c r="KKJ366" s="1182"/>
      <c r="KKK366" s="1182"/>
      <c r="KKL366" s="1182"/>
      <c r="KKM366" s="1182"/>
      <c r="KKN366" s="1182"/>
      <c r="KKO366" s="1182"/>
      <c r="KKP366" s="1182"/>
      <c r="KKQ366" s="1182"/>
      <c r="KKR366" s="1182"/>
      <c r="KKS366" s="1182"/>
      <c r="KKT366" s="1177"/>
      <c r="KKU366" s="1182"/>
      <c r="KKV366" s="1182"/>
      <c r="KKW366" s="1182"/>
      <c r="KKX366" s="1182"/>
      <c r="KKY366" s="1182"/>
      <c r="KKZ366" s="1182"/>
      <c r="KLA366" s="1182"/>
      <c r="KLB366" s="1182"/>
      <c r="KLC366" s="1182"/>
      <c r="KLD366" s="1182"/>
      <c r="KLE366" s="1182"/>
      <c r="KLF366" s="1182"/>
      <c r="KLG366" s="1182"/>
      <c r="KLH366" s="1182"/>
      <c r="KLI366" s="1177"/>
      <c r="KLJ366" s="1182"/>
      <c r="KLK366" s="1182"/>
      <c r="KLL366" s="1182"/>
      <c r="KLM366" s="1182"/>
      <c r="KLN366" s="1182"/>
      <c r="KLO366" s="1182"/>
      <c r="KLP366" s="1182"/>
      <c r="KLQ366" s="1182"/>
      <c r="KLR366" s="1182"/>
      <c r="KLS366" s="1182"/>
      <c r="KLT366" s="1182"/>
      <c r="KLU366" s="1182"/>
      <c r="KLV366" s="1182"/>
      <c r="KLW366" s="1182"/>
      <c r="KLX366" s="1177"/>
      <c r="KLY366" s="1182"/>
      <c r="KLZ366" s="1182"/>
      <c r="KMA366" s="1182"/>
      <c r="KMB366" s="1182"/>
      <c r="KMC366" s="1182"/>
      <c r="KMD366" s="1182"/>
      <c r="KME366" s="1182"/>
      <c r="KMF366" s="1182"/>
      <c r="KMG366" s="1182"/>
      <c r="KMH366" s="1182"/>
      <c r="KMI366" s="1182"/>
      <c r="KMJ366" s="1182"/>
      <c r="KMK366" s="1182"/>
      <c r="KML366" s="1182"/>
      <c r="KMM366" s="1177"/>
      <c r="KMN366" s="1182"/>
      <c r="KMO366" s="1182"/>
      <c r="KMP366" s="1182"/>
      <c r="KMQ366" s="1182"/>
      <c r="KMR366" s="1182"/>
      <c r="KMS366" s="1182"/>
      <c r="KMT366" s="1182"/>
      <c r="KMU366" s="1182"/>
      <c r="KMV366" s="1182"/>
      <c r="KMW366" s="1182"/>
      <c r="KMX366" s="1182"/>
      <c r="KMY366" s="1182"/>
      <c r="KMZ366" s="1182"/>
      <c r="KNA366" s="1182"/>
      <c r="KNB366" s="1177"/>
      <c r="KNC366" s="1182"/>
      <c r="KND366" s="1182"/>
      <c r="KNE366" s="1182"/>
      <c r="KNF366" s="1182"/>
      <c r="KNG366" s="1182"/>
      <c r="KNH366" s="1182"/>
      <c r="KNI366" s="1182"/>
      <c r="KNJ366" s="1182"/>
      <c r="KNK366" s="1182"/>
      <c r="KNL366" s="1182"/>
      <c r="KNM366" s="1182"/>
      <c r="KNN366" s="1182"/>
      <c r="KNO366" s="1182"/>
      <c r="KNP366" s="1182"/>
      <c r="KNQ366" s="1177"/>
      <c r="KNR366" s="1182"/>
      <c r="KNS366" s="1182"/>
      <c r="KNT366" s="1182"/>
      <c r="KNU366" s="1182"/>
      <c r="KNV366" s="1182"/>
      <c r="KNW366" s="1182"/>
      <c r="KNX366" s="1182"/>
      <c r="KNY366" s="1182"/>
      <c r="KNZ366" s="1182"/>
      <c r="KOA366" s="1182"/>
      <c r="KOB366" s="1182"/>
      <c r="KOC366" s="1182"/>
      <c r="KOD366" s="1182"/>
      <c r="KOE366" s="1182"/>
      <c r="KOF366" s="1177"/>
      <c r="KOG366" s="1182"/>
      <c r="KOH366" s="1182"/>
      <c r="KOI366" s="1182"/>
      <c r="KOJ366" s="1182"/>
      <c r="KOK366" s="1182"/>
      <c r="KOL366" s="1182"/>
      <c r="KOM366" s="1182"/>
      <c r="KON366" s="1182"/>
      <c r="KOO366" s="1182"/>
      <c r="KOP366" s="1182"/>
      <c r="KOQ366" s="1182"/>
      <c r="KOR366" s="1182"/>
      <c r="KOS366" s="1182"/>
      <c r="KOT366" s="1182"/>
      <c r="KOU366" s="1177"/>
      <c r="KOV366" s="1182"/>
      <c r="KOW366" s="1182"/>
      <c r="KOX366" s="1182"/>
      <c r="KOY366" s="1182"/>
      <c r="KOZ366" s="1182"/>
      <c r="KPA366" s="1182"/>
      <c r="KPB366" s="1182"/>
      <c r="KPC366" s="1182"/>
      <c r="KPD366" s="1182"/>
      <c r="KPE366" s="1182"/>
      <c r="KPF366" s="1182"/>
      <c r="KPG366" s="1182"/>
      <c r="KPH366" s="1182"/>
      <c r="KPI366" s="1182"/>
      <c r="KPJ366" s="1177"/>
      <c r="KPK366" s="1182"/>
      <c r="KPL366" s="1182"/>
      <c r="KPM366" s="1182"/>
      <c r="KPN366" s="1182"/>
      <c r="KPO366" s="1182"/>
      <c r="KPP366" s="1182"/>
      <c r="KPQ366" s="1182"/>
      <c r="KPR366" s="1182"/>
      <c r="KPS366" s="1182"/>
      <c r="KPT366" s="1182"/>
      <c r="KPU366" s="1182"/>
      <c r="KPV366" s="1182"/>
      <c r="KPW366" s="1182"/>
      <c r="KPX366" s="1182"/>
      <c r="KPY366" s="1177"/>
      <c r="KPZ366" s="1182"/>
      <c r="KQA366" s="1182"/>
      <c r="KQB366" s="1182"/>
      <c r="KQC366" s="1182"/>
      <c r="KQD366" s="1182"/>
      <c r="KQE366" s="1182"/>
      <c r="KQF366" s="1182"/>
      <c r="KQG366" s="1182"/>
      <c r="KQH366" s="1182"/>
      <c r="KQI366" s="1182"/>
      <c r="KQJ366" s="1182"/>
      <c r="KQK366" s="1182"/>
      <c r="KQL366" s="1182"/>
      <c r="KQM366" s="1182"/>
      <c r="KQN366" s="1177"/>
      <c r="KQO366" s="1182"/>
      <c r="KQP366" s="1182"/>
      <c r="KQQ366" s="1182"/>
      <c r="KQR366" s="1182"/>
      <c r="KQS366" s="1182"/>
      <c r="KQT366" s="1182"/>
      <c r="KQU366" s="1182"/>
      <c r="KQV366" s="1182"/>
      <c r="KQW366" s="1182"/>
      <c r="KQX366" s="1182"/>
      <c r="KQY366" s="1182"/>
      <c r="KQZ366" s="1182"/>
      <c r="KRA366" s="1182"/>
      <c r="KRB366" s="1182"/>
      <c r="KRC366" s="1177"/>
      <c r="KRD366" s="1182"/>
      <c r="KRE366" s="1182"/>
      <c r="KRF366" s="1182"/>
      <c r="KRG366" s="1182"/>
      <c r="KRH366" s="1182"/>
      <c r="KRI366" s="1182"/>
      <c r="KRJ366" s="1182"/>
      <c r="KRK366" s="1182"/>
      <c r="KRL366" s="1182"/>
      <c r="KRM366" s="1182"/>
      <c r="KRN366" s="1182"/>
      <c r="KRO366" s="1182"/>
      <c r="KRP366" s="1182"/>
      <c r="KRQ366" s="1182"/>
      <c r="KRR366" s="1177"/>
      <c r="KRS366" s="1182"/>
      <c r="KRT366" s="1182"/>
      <c r="KRU366" s="1182"/>
      <c r="KRV366" s="1182"/>
      <c r="KRW366" s="1182"/>
      <c r="KRX366" s="1182"/>
      <c r="KRY366" s="1182"/>
      <c r="KRZ366" s="1182"/>
      <c r="KSA366" s="1182"/>
      <c r="KSB366" s="1182"/>
      <c r="KSC366" s="1182"/>
      <c r="KSD366" s="1182"/>
      <c r="KSE366" s="1182"/>
      <c r="KSF366" s="1182"/>
      <c r="KSG366" s="1177"/>
      <c r="KSH366" s="1182"/>
      <c r="KSI366" s="1182"/>
      <c r="KSJ366" s="1182"/>
      <c r="KSK366" s="1182"/>
      <c r="KSL366" s="1182"/>
      <c r="KSM366" s="1182"/>
      <c r="KSN366" s="1182"/>
      <c r="KSO366" s="1182"/>
      <c r="KSP366" s="1182"/>
      <c r="KSQ366" s="1182"/>
      <c r="KSR366" s="1182"/>
      <c r="KSS366" s="1182"/>
      <c r="KST366" s="1182"/>
      <c r="KSU366" s="1182"/>
      <c r="KSV366" s="1177"/>
      <c r="KSW366" s="1182"/>
      <c r="KSX366" s="1182"/>
      <c r="KSY366" s="1182"/>
      <c r="KSZ366" s="1182"/>
      <c r="KTA366" s="1182"/>
      <c r="KTB366" s="1182"/>
      <c r="KTC366" s="1182"/>
      <c r="KTD366" s="1182"/>
      <c r="KTE366" s="1182"/>
      <c r="KTF366" s="1182"/>
      <c r="KTG366" s="1182"/>
      <c r="KTH366" s="1182"/>
      <c r="KTI366" s="1182"/>
      <c r="KTJ366" s="1182"/>
      <c r="KTK366" s="1177"/>
      <c r="KTL366" s="1182"/>
      <c r="KTM366" s="1182"/>
      <c r="KTN366" s="1182"/>
      <c r="KTO366" s="1182"/>
      <c r="KTP366" s="1182"/>
      <c r="KTQ366" s="1182"/>
      <c r="KTR366" s="1182"/>
      <c r="KTS366" s="1182"/>
      <c r="KTT366" s="1182"/>
      <c r="KTU366" s="1182"/>
      <c r="KTV366" s="1182"/>
      <c r="KTW366" s="1182"/>
      <c r="KTX366" s="1182"/>
      <c r="KTY366" s="1182"/>
      <c r="KTZ366" s="1177"/>
      <c r="KUA366" s="1182"/>
      <c r="KUB366" s="1182"/>
      <c r="KUC366" s="1182"/>
      <c r="KUD366" s="1182"/>
      <c r="KUE366" s="1182"/>
      <c r="KUF366" s="1182"/>
      <c r="KUG366" s="1182"/>
      <c r="KUH366" s="1182"/>
      <c r="KUI366" s="1182"/>
      <c r="KUJ366" s="1182"/>
      <c r="KUK366" s="1182"/>
      <c r="KUL366" s="1182"/>
      <c r="KUM366" s="1182"/>
      <c r="KUN366" s="1182"/>
      <c r="KUO366" s="1177"/>
      <c r="KUP366" s="1182"/>
      <c r="KUQ366" s="1182"/>
      <c r="KUR366" s="1182"/>
      <c r="KUS366" s="1182"/>
      <c r="KUT366" s="1182"/>
      <c r="KUU366" s="1182"/>
      <c r="KUV366" s="1182"/>
      <c r="KUW366" s="1182"/>
      <c r="KUX366" s="1182"/>
      <c r="KUY366" s="1182"/>
      <c r="KUZ366" s="1182"/>
      <c r="KVA366" s="1182"/>
      <c r="KVB366" s="1182"/>
      <c r="KVC366" s="1182"/>
      <c r="KVD366" s="1177"/>
      <c r="KVE366" s="1182"/>
      <c r="KVF366" s="1182"/>
      <c r="KVG366" s="1182"/>
      <c r="KVH366" s="1182"/>
      <c r="KVI366" s="1182"/>
      <c r="KVJ366" s="1182"/>
      <c r="KVK366" s="1182"/>
      <c r="KVL366" s="1182"/>
      <c r="KVM366" s="1182"/>
      <c r="KVN366" s="1182"/>
      <c r="KVO366" s="1182"/>
      <c r="KVP366" s="1182"/>
      <c r="KVQ366" s="1182"/>
      <c r="KVR366" s="1182"/>
      <c r="KVS366" s="1177"/>
      <c r="KVT366" s="1182"/>
      <c r="KVU366" s="1182"/>
      <c r="KVV366" s="1182"/>
      <c r="KVW366" s="1182"/>
      <c r="KVX366" s="1182"/>
      <c r="KVY366" s="1182"/>
      <c r="KVZ366" s="1182"/>
      <c r="KWA366" s="1182"/>
      <c r="KWB366" s="1182"/>
      <c r="KWC366" s="1182"/>
      <c r="KWD366" s="1182"/>
      <c r="KWE366" s="1182"/>
      <c r="KWF366" s="1182"/>
      <c r="KWG366" s="1182"/>
      <c r="KWH366" s="1177"/>
      <c r="KWI366" s="1182"/>
      <c r="KWJ366" s="1182"/>
      <c r="KWK366" s="1182"/>
      <c r="KWL366" s="1182"/>
      <c r="KWM366" s="1182"/>
      <c r="KWN366" s="1182"/>
      <c r="KWO366" s="1182"/>
      <c r="KWP366" s="1182"/>
      <c r="KWQ366" s="1182"/>
      <c r="KWR366" s="1182"/>
      <c r="KWS366" s="1182"/>
      <c r="KWT366" s="1182"/>
      <c r="KWU366" s="1182"/>
      <c r="KWV366" s="1182"/>
      <c r="KWW366" s="1177"/>
      <c r="KWX366" s="1182"/>
      <c r="KWY366" s="1182"/>
      <c r="KWZ366" s="1182"/>
      <c r="KXA366" s="1182"/>
      <c r="KXB366" s="1182"/>
      <c r="KXC366" s="1182"/>
      <c r="KXD366" s="1182"/>
      <c r="KXE366" s="1182"/>
      <c r="KXF366" s="1182"/>
      <c r="KXG366" s="1182"/>
      <c r="KXH366" s="1182"/>
      <c r="KXI366" s="1182"/>
      <c r="KXJ366" s="1182"/>
      <c r="KXK366" s="1182"/>
      <c r="KXL366" s="1177"/>
      <c r="KXM366" s="1182"/>
      <c r="KXN366" s="1182"/>
      <c r="KXO366" s="1182"/>
      <c r="KXP366" s="1182"/>
      <c r="KXQ366" s="1182"/>
      <c r="KXR366" s="1182"/>
      <c r="KXS366" s="1182"/>
      <c r="KXT366" s="1182"/>
      <c r="KXU366" s="1182"/>
      <c r="KXV366" s="1182"/>
      <c r="KXW366" s="1182"/>
      <c r="KXX366" s="1182"/>
      <c r="KXY366" s="1182"/>
      <c r="KXZ366" s="1182"/>
      <c r="KYA366" s="1177"/>
      <c r="KYB366" s="1182"/>
      <c r="KYC366" s="1182"/>
      <c r="KYD366" s="1182"/>
      <c r="KYE366" s="1182"/>
      <c r="KYF366" s="1182"/>
      <c r="KYG366" s="1182"/>
      <c r="KYH366" s="1182"/>
      <c r="KYI366" s="1182"/>
      <c r="KYJ366" s="1182"/>
      <c r="KYK366" s="1182"/>
      <c r="KYL366" s="1182"/>
      <c r="KYM366" s="1182"/>
      <c r="KYN366" s="1182"/>
      <c r="KYO366" s="1182"/>
      <c r="KYP366" s="1177"/>
      <c r="KYQ366" s="1182"/>
      <c r="KYR366" s="1182"/>
      <c r="KYS366" s="1182"/>
      <c r="KYT366" s="1182"/>
      <c r="KYU366" s="1182"/>
      <c r="KYV366" s="1182"/>
      <c r="KYW366" s="1182"/>
      <c r="KYX366" s="1182"/>
      <c r="KYY366" s="1182"/>
      <c r="KYZ366" s="1182"/>
      <c r="KZA366" s="1182"/>
      <c r="KZB366" s="1182"/>
      <c r="KZC366" s="1182"/>
      <c r="KZD366" s="1182"/>
      <c r="KZE366" s="1177"/>
      <c r="KZF366" s="1182"/>
      <c r="KZG366" s="1182"/>
      <c r="KZH366" s="1182"/>
      <c r="KZI366" s="1182"/>
      <c r="KZJ366" s="1182"/>
      <c r="KZK366" s="1182"/>
      <c r="KZL366" s="1182"/>
      <c r="KZM366" s="1182"/>
      <c r="KZN366" s="1182"/>
      <c r="KZO366" s="1182"/>
      <c r="KZP366" s="1182"/>
      <c r="KZQ366" s="1182"/>
      <c r="KZR366" s="1182"/>
      <c r="KZS366" s="1182"/>
      <c r="KZT366" s="1177"/>
      <c r="KZU366" s="1182"/>
      <c r="KZV366" s="1182"/>
      <c r="KZW366" s="1182"/>
      <c r="KZX366" s="1182"/>
      <c r="KZY366" s="1182"/>
      <c r="KZZ366" s="1182"/>
      <c r="LAA366" s="1182"/>
      <c r="LAB366" s="1182"/>
      <c r="LAC366" s="1182"/>
      <c r="LAD366" s="1182"/>
      <c r="LAE366" s="1182"/>
      <c r="LAF366" s="1182"/>
      <c r="LAG366" s="1182"/>
      <c r="LAH366" s="1182"/>
      <c r="LAI366" s="1177"/>
      <c r="LAJ366" s="1182"/>
      <c r="LAK366" s="1182"/>
      <c r="LAL366" s="1182"/>
      <c r="LAM366" s="1182"/>
      <c r="LAN366" s="1182"/>
      <c r="LAO366" s="1182"/>
      <c r="LAP366" s="1182"/>
      <c r="LAQ366" s="1182"/>
      <c r="LAR366" s="1182"/>
      <c r="LAS366" s="1182"/>
      <c r="LAT366" s="1182"/>
      <c r="LAU366" s="1182"/>
      <c r="LAV366" s="1182"/>
      <c r="LAW366" s="1182"/>
      <c r="LAX366" s="1177"/>
      <c r="LAY366" s="1182"/>
      <c r="LAZ366" s="1182"/>
      <c r="LBA366" s="1182"/>
      <c r="LBB366" s="1182"/>
      <c r="LBC366" s="1182"/>
      <c r="LBD366" s="1182"/>
      <c r="LBE366" s="1182"/>
      <c r="LBF366" s="1182"/>
      <c r="LBG366" s="1182"/>
      <c r="LBH366" s="1182"/>
      <c r="LBI366" s="1182"/>
      <c r="LBJ366" s="1182"/>
      <c r="LBK366" s="1182"/>
      <c r="LBL366" s="1182"/>
      <c r="LBM366" s="1177"/>
      <c r="LBN366" s="1182"/>
      <c r="LBO366" s="1182"/>
      <c r="LBP366" s="1182"/>
      <c r="LBQ366" s="1182"/>
      <c r="LBR366" s="1182"/>
      <c r="LBS366" s="1182"/>
      <c r="LBT366" s="1182"/>
      <c r="LBU366" s="1182"/>
      <c r="LBV366" s="1182"/>
      <c r="LBW366" s="1182"/>
      <c r="LBX366" s="1182"/>
      <c r="LBY366" s="1182"/>
      <c r="LBZ366" s="1182"/>
      <c r="LCA366" s="1182"/>
      <c r="LCB366" s="1177"/>
      <c r="LCC366" s="1182"/>
      <c r="LCD366" s="1182"/>
      <c r="LCE366" s="1182"/>
      <c r="LCF366" s="1182"/>
      <c r="LCG366" s="1182"/>
      <c r="LCH366" s="1182"/>
      <c r="LCI366" s="1182"/>
      <c r="LCJ366" s="1182"/>
      <c r="LCK366" s="1182"/>
      <c r="LCL366" s="1182"/>
      <c r="LCM366" s="1182"/>
      <c r="LCN366" s="1182"/>
      <c r="LCO366" s="1182"/>
      <c r="LCP366" s="1182"/>
      <c r="LCQ366" s="1177"/>
      <c r="LCR366" s="1182"/>
      <c r="LCS366" s="1182"/>
      <c r="LCT366" s="1182"/>
      <c r="LCU366" s="1182"/>
      <c r="LCV366" s="1182"/>
      <c r="LCW366" s="1182"/>
      <c r="LCX366" s="1182"/>
      <c r="LCY366" s="1182"/>
      <c r="LCZ366" s="1182"/>
      <c r="LDA366" s="1182"/>
      <c r="LDB366" s="1182"/>
      <c r="LDC366" s="1182"/>
      <c r="LDD366" s="1182"/>
      <c r="LDE366" s="1182"/>
      <c r="LDF366" s="1177"/>
      <c r="LDG366" s="1182"/>
      <c r="LDH366" s="1182"/>
      <c r="LDI366" s="1182"/>
      <c r="LDJ366" s="1182"/>
      <c r="LDK366" s="1182"/>
      <c r="LDL366" s="1182"/>
      <c r="LDM366" s="1182"/>
      <c r="LDN366" s="1182"/>
      <c r="LDO366" s="1182"/>
      <c r="LDP366" s="1182"/>
      <c r="LDQ366" s="1182"/>
      <c r="LDR366" s="1182"/>
      <c r="LDS366" s="1182"/>
      <c r="LDT366" s="1182"/>
      <c r="LDU366" s="1177"/>
      <c r="LDV366" s="1182"/>
      <c r="LDW366" s="1182"/>
      <c r="LDX366" s="1182"/>
      <c r="LDY366" s="1182"/>
      <c r="LDZ366" s="1182"/>
      <c r="LEA366" s="1182"/>
      <c r="LEB366" s="1182"/>
      <c r="LEC366" s="1182"/>
      <c r="LED366" s="1182"/>
      <c r="LEE366" s="1182"/>
      <c r="LEF366" s="1182"/>
      <c r="LEG366" s="1182"/>
      <c r="LEH366" s="1182"/>
      <c r="LEI366" s="1182"/>
      <c r="LEJ366" s="1177"/>
      <c r="LEK366" s="1182"/>
      <c r="LEL366" s="1182"/>
      <c r="LEM366" s="1182"/>
      <c r="LEN366" s="1182"/>
      <c r="LEO366" s="1182"/>
      <c r="LEP366" s="1182"/>
      <c r="LEQ366" s="1182"/>
      <c r="LER366" s="1182"/>
      <c r="LES366" s="1182"/>
      <c r="LET366" s="1182"/>
      <c r="LEU366" s="1182"/>
      <c r="LEV366" s="1182"/>
      <c r="LEW366" s="1182"/>
      <c r="LEX366" s="1182"/>
      <c r="LEY366" s="1177"/>
      <c r="LEZ366" s="1182"/>
      <c r="LFA366" s="1182"/>
      <c r="LFB366" s="1182"/>
      <c r="LFC366" s="1182"/>
      <c r="LFD366" s="1182"/>
      <c r="LFE366" s="1182"/>
      <c r="LFF366" s="1182"/>
      <c r="LFG366" s="1182"/>
      <c r="LFH366" s="1182"/>
      <c r="LFI366" s="1182"/>
      <c r="LFJ366" s="1182"/>
      <c r="LFK366" s="1182"/>
      <c r="LFL366" s="1182"/>
      <c r="LFM366" s="1182"/>
      <c r="LFN366" s="1177"/>
      <c r="LFO366" s="1182"/>
      <c r="LFP366" s="1182"/>
      <c r="LFQ366" s="1182"/>
      <c r="LFR366" s="1182"/>
      <c r="LFS366" s="1182"/>
      <c r="LFT366" s="1182"/>
      <c r="LFU366" s="1182"/>
      <c r="LFV366" s="1182"/>
      <c r="LFW366" s="1182"/>
      <c r="LFX366" s="1182"/>
      <c r="LFY366" s="1182"/>
      <c r="LFZ366" s="1182"/>
      <c r="LGA366" s="1182"/>
      <c r="LGB366" s="1182"/>
      <c r="LGC366" s="1177"/>
      <c r="LGD366" s="1182"/>
      <c r="LGE366" s="1182"/>
      <c r="LGF366" s="1182"/>
      <c r="LGG366" s="1182"/>
      <c r="LGH366" s="1182"/>
      <c r="LGI366" s="1182"/>
      <c r="LGJ366" s="1182"/>
      <c r="LGK366" s="1182"/>
      <c r="LGL366" s="1182"/>
      <c r="LGM366" s="1182"/>
      <c r="LGN366" s="1182"/>
      <c r="LGO366" s="1182"/>
      <c r="LGP366" s="1182"/>
      <c r="LGQ366" s="1182"/>
      <c r="LGR366" s="1177"/>
      <c r="LGS366" s="1182"/>
      <c r="LGT366" s="1182"/>
      <c r="LGU366" s="1182"/>
      <c r="LGV366" s="1182"/>
      <c r="LGW366" s="1182"/>
      <c r="LGX366" s="1182"/>
      <c r="LGY366" s="1182"/>
      <c r="LGZ366" s="1182"/>
      <c r="LHA366" s="1182"/>
      <c r="LHB366" s="1182"/>
      <c r="LHC366" s="1182"/>
      <c r="LHD366" s="1182"/>
      <c r="LHE366" s="1182"/>
      <c r="LHF366" s="1182"/>
      <c r="LHG366" s="1177"/>
      <c r="LHH366" s="1182"/>
      <c r="LHI366" s="1182"/>
      <c r="LHJ366" s="1182"/>
      <c r="LHK366" s="1182"/>
      <c r="LHL366" s="1182"/>
      <c r="LHM366" s="1182"/>
      <c r="LHN366" s="1182"/>
      <c r="LHO366" s="1182"/>
      <c r="LHP366" s="1182"/>
      <c r="LHQ366" s="1182"/>
      <c r="LHR366" s="1182"/>
      <c r="LHS366" s="1182"/>
      <c r="LHT366" s="1182"/>
      <c r="LHU366" s="1182"/>
      <c r="LHV366" s="1177"/>
      <c r="LHW366" s="1182"/>
      <c r="LHX366" s="1182"/>
      <c r="LHY366" s="1182"/>
      <c r="LHZ366" s="1182"/>
      <c r="LIA366" s="1182"/>
      <c r="LIB366" s="1182"/>
      <c r="LIC366" s="1182"/>
      <c r="LID366" s="1182"/>
      <c r="LIE366" s="1182"/>
      <c r="LIF366" s="1182"/>
      <c r="LIG366" s="1182"/>
      <c r="LIH366" s="1182"/>
      <c r="LII366" s="1182"/>
      <c r="LIJ366" s="1182"/>
      <c r="LIK366" s="1177"/>
      <c r="LIL366" s="1182"/>
      <c r="LIM366" s="1182"/>
      <c r="LIN366" s="1182"/>
      <c r="LIO366" s="1182"/>
      <c r="LIP366" s="1182"/>
      <c r="LIQ366" s="1182"/>
      <c r="LIR366" s="1182"/>
      <c r="LIS366" s="1182"/>
      <c r="LIT366" s="1182"/>
      <c r="LIU366" s="1182"/>
      <c r="LIV366" s="1182"/>
      <c r="LIW366" s="1182"/>
      <c r="LIX366" s="1182"/>
      <c r="LIY366" s="1182"/>
      <c r="LIZ366" s="1177"/>
      <c r="LJA366" s="1182"/>
      <c r="LJB366" s="1182"/>
      <c r="LJC366" s="1182"/>
      <c r="LJD366" s="1182"/>
      <c r="LJE366" s="1182"/>
      <c r="LJF366" s="1182"/>
      <c r="LJG366" s="1182"/>
      <c r="LJH366" s="1182"/>
      <c r="LJI366" s="1182"/>
      <c r="LJJ366" s="1182"/>
      <c r="LJK366" s="1182"/>
      <c r="LJL366" s="1182"/>
      <c r="LJM366" s="1182"/>
      <c r="LJN366" s="1182"/>
      <c r="LJO366" s="1177"/>
      <c r="LJP366" s="1182"/>
      <c r="LJQ366" s="1182"/>
      <c r="LJR366" s="1182"/>
      <c r="LJS366" s="1182"/>
      <c r="LJT366" s="1182"/>
      <c r="LJU366" s="1182"/>
      <c r="LJV366" s="1182"/>
      <c r="LJW366" s="1182"/>
      <c r="LJX366" s="1182"/>
      <c r="LJY366" s="1182"/>
      <c r="LJZ366" s="1182"/>
      <c r="LKA366" s="1182"/>
      <c r="LKB366" s="1182"/>
      <c r="LKC366" s="1182"/>
      <c r="LKD366" s="1177"/>
      <c r="LKE366" s="1182"/>
      <c r="LKF366" s="1182"/>
      <c r="LKG366" s="1182"/>
      <c r="LKH366" s="1182"/>
      <c r="LKI366" s="1182"/>
      <c r="LKJ366" s="1182"/>
      <c r="LKK366" s="1182"/>
      <c r="LKL366" s="1182"/>
      <c r="LKM366" s="1182"/>
      <c r="LKN366" s="1182"/>
      <c r="LKO366" s="1182"/>
      <c r="LKP366" s="1182"/>
      <c r="LKQ366" s="1182"/>
      <c r="LKR366" s="1182"/>
      <c r="LKS366" s="1177"/>
      <c r="LKT366" s="1182"/>
      <c r="LKU366" s="1182"/>
      <c r="LKV366" s="1182"/>
      <c r="LKW366" s="1182"/>
      <c r="LKX366" s="1182"/>
      <c r="LKY366" s="1182"/>
      <c r="LKZ366" s="1182"/>
      <c r="LLA366" s="1182"/>
      <c r="LLB366" s="1182"/>
      <c r="LLC366" s="1182"/>
      <c r="LLD366" s="1182"/>
      <c r="LLE366" s="1182"/>
      <c r="LLF366" s="1182"/>
      <c r="LLG366" s="1182"/>
      <c r="LLH366" s="1177"/>
      <c r="LLI366" s="1182"/>
      <c r="LLJ366" s="1182"/>
      <c r="LLK366" s="1182"/>
      <c r="LLL366" s="1182"/>
      <c r="LLM366" s="1182"/>
      <c r="LLN366" s="1182"/>
      <c r="LLO366" s="1182"/>
      <c r="LLP366" s="1182"/>
      <c r="LLQ366" s="1182"/>
      <c r="LLR366" s="1182"/>
      <c r="LLS366" s="1182"/>
      <c r="LLT366" s="1182"/>
      <c r="LLU366" s="1182"/>
      <c r="LLV366" s="1182"/>
      <c r="LLW366" s="1177"/>
      <c r="LLX366" s="1182"/>
      <c r="LLY366" s="1182"/>
      <c r="LLZ366" s="1182"/>
      <c r="LMA366" s="1182"/>
      <c r="LMB366" s="1182"/>
      <c r="LMC366" s="1182"/>
      <c r="LMD366" s="1182"/>
      <c r="LME366" s="1182"/>
      <c r="LMF366" s="1182"/>
      <c r="LMG366" s="1182"/>
      <c r="LMH366" s="1182"/>
      <c r="LMI366" s="1182"/>
      <c r="LMJ366" s="1182"/>
      <c r="LMK366" s="1182"/>
      <c r="LML366" s="1177"/>
      <c r="LMM366" s="1182"/>
      <c r="LMN366" s="1182"/>
      <c r="LMO366" s="1182"/>
      <c r="LMP366" s="1182"/>
      <c r="LMQ366" s="1182"/>
      <c r="LMR366" s="1182"/>
      <c r="LMS366" s="1182"/>
      <c r="LMT366" s="1182"/>
      <c r="LMU366" s="1182"/>
      <c r="LMV366" s="1182"/>
      <c r="LMW366" s="1182"/>
      <c r="LMX366" s="1182"/>
      <c r="LMY366" s="1182"/>
      <c r="LMZ366" s="1182"/>
      <c r="LNA366" s="1177"/>
      <c r="LNB366" s="1182"/>
      <c r="LNC366" s="1182"/>
      <c r="LND366" s="1182"/>
      <c r="LNE366" s="1182"/>
      <c r="LNF366" s="1182"/>
      <c r="LNG366" s="1182"/>
      <c r="LNH366" s="1182"/>
      <c r="LNI366" s="1182"/>
      <c r="LNJ366" s="1182"/>
      <c r="LNK366" s="1182"/>
      <c r="LNL366" s="1182"/>
      <c r="LNM366" s="1182"/>
      <c r="LNN366" s="1182"/>
      <c r="LNO366" s="1182"/>
      <c r="LNP366" s="1177"/>
      <c r="LNQ366" s="1182"/>
      <c r="LNR366" s="1182"/>
      <c r="LNS366" s="1182"/>
      <c r="LNT366" s="1182"/>
      <c r="LNU366" s="1182"/>
      <c r="LNV366" s="1182"/>
      <c r="LNW366" s="1182"/>
      <c r="LNX366" s="1182"/>
      <c r="LNY366" s="1182"/>
      <c r="LNZ366" s="1182"/>
      <c r="LOA366" s="1182"/>
      <c r="LOB366" s="1182"/>
      <c r="LOC366" s="1182"/>
      <c r="LOD366" s="1182"/>
      <c r="LOE366" s="1177"/>
      <c r="LOF366" s="1182"/>
      <c r="LOG366" s="1182"/>
      <c r="LOH366" s="1182"/>
      <c r="LOI366" s="1182"/>
      <c r="LOJ366" s="1182"/>
      <c r="LOK366" s="1182"/>
      <c r="LOL366" s="1182"/>
      <c r="LOM366" s="1182"/>
      <c r="LON366" s="1182"/>
      <c r="LOO366" s="1182"/>
      <c r="LOP366" s="1182"/>
      <c r="LOQ366" s="1182"/>
      <c r="LOR366" s="1182"/>
      <c r="LOS366" s="1182"/>
      <c r="LOT366" s="1177"/>
      <c r="LOU366" s="1182"/>
      <c r="LOV366" s="1182"/>
      <c r="LOW366" s="1182"/>
      <c r="LOX366" s="1182"/>
      <c r="LOY366" s="1182"/>
      <c r="LOZ366" s="1182"/>
      <c r="LPA366" s="1182"/>
      <c r="LPB366" s="1182"/>
      <c r="LPC366" s="1182"/>
      <c r="LPD366" s="1182"/>
      <c r="LPE366" s="1182"/>
      <c r="LPF366" s="1182"/>
      <c r="LPG366" s="1182"/>
      <c r="LPH366" s="1182"/>
      <c r="LPI366" s="1177"/>
      <c r="LPJ366" s="1182"/>
      <c r="LPK366" s="1182"/>
      <c r="LPL366" s="1182"/>
      <c r="LPM366" s="1182"/>
      <c r="LPN366" s="1182"/>
      <c r="LPO366" s="1182"/>
      <c r="LPP366" s="1182"/>
      <c r="LPQ366" s="1182"/>
      <c r="LPR366" s="1182"/>
      <c r="LPS366" s="1182"/>
      <c r="LPT366" s="1182"/>
      <c r="LPU366" s="1182"/>
      <c r="LPV366" s="1182"/>
      <c r="LPW366" s="1182"/>
      <c r="LPX366" s="1177"/>
      <c r="LPY366" s="1182"/>
      <c r="LPZ366" s="1182"/>
      <c r="LQA366" s="1182"/>
      <c r="LQB366" s="1182"/>
      <c r="LQC366" s="1182"/>
      <c r="LQD366" s="1182"/>
      <c r="LQE366" s="1182"/>
      <c r="LQF366" s="1182"/>
      <c r="LQG366" s="1182"/>
      <c r="LQH366" s="1182"/>
      <c r="LQI366" s="1182"/>
      <c r="LQJ366" s="1182"/>
      <c r="LQK366" s="1182"/>
      <c r="LQL366" s="1182"/>
      <c r="LQM366" s="1177"/>
      <c r="LQN366" s="1182"/>
      <c r="LQO366" s="1182"/>
      <c r="LQP366" s="1182"/>
      <c r="LQQ366" s="1182"/>
      <c r="LQR366" s="1182"/>
      <c r="LQS366" s="1182"/>
      <c r="LQT366" s="1182"/>
      <c r="LQU366" s="1182"/>
      <c r="LQV366" s="1182"/>
      <c r="LQW366" s="1182"/>
      <c r="LQX366" s="1182"/>
      <c r="LQY366" s="1182"/>
      <c r="LQZ366" s="1182"/>
      <c r="LRA366" s="1182"/>
      <c r="LRB366" s="1177"/>
      <c r="LRC366" s="1182"/>
      <c r="LRD366" s="1182"/>
      <c r="LRE366" s="1182"/>
      <c r="LRF366" s="1182"/>
      <c r="LRG366" s="1182"/>
      <c r="LRH366" s="1182"/>
      <c r="LRI366" s="1182"/>
      <c r="LRJ366" s="1182"/>
      <c r="LRK366" s="1182"/>
      <c r="LRL366" s="1182"/>
      <c r="LRM366" s="1182"/>
      <c r="LRN366" s="1182"/>
      <c r="LRO366" s="1182"/>
      <c r="LRP366" s="1182"/>
      <c r="LRQ366" s="1177"/>
      <c r="LRR366" s="1182"/>
      <c r="LRS366" s="1182"/>
      <c r="LRT366" s="1182"/>
      <c r="LRU366" s="1182"/>
      <c r="LRV366" s="1182"/>
      <c r="LRW366" s="1182"/>
      <c r="LRX366" s="1182"/>
      <c r="LRY366" s="1182"/>
      <c r="LRZ366" s="1182"/>
      <c r="LSA366" s="1182"/>
      <c r="LSB366" s="1182"/>
      <c r="LSC366" s="1182"/>
      <c r="LSD366" s="1182"/>
      <c r="LSE366" s="1182"/>
      <c r="LSF366" s="1177"/>
      <c r="LSG366" s="1182"/>
      <c r="LSH366" s="1182"/>
      <c r="LSI366" s="1182"/>
      <c r="LSJ366" s="1182"/>
      <c r="LSK366" s="1182"/>
      <c r="LSL366" s="1182"/>
      <c r="LSM366" s="1182"/>
      <c r="LSN366" s="1182"/>
      <c r="LSO366" s="1182"/>
      <c r="LSP366" s="1182"/>
      <c r="LSQ366" s="1182"/>
      <c r="LSR366" s="1182"/>
      <c r="LSS366" s="1182"/>
      <c r="LST366" s="1182"/>
      <c r="LSU366" s="1177"/>
      <c r="LSV366" s="1182"/>
      <c r="LSW366" s="1182"/>
      <c r="LSX366" s="1182"/>
      <c r="LSY366" s="1182"/>
      <c r="LSZ366" s="1182"/>
      <c r="LTA366" s="1182"/>
      <c r="LTB366" s="1182"/>
      <c r="LTC366" s="1182"/>
      <c r="LTD366" s="1182"/>
      <c r="LTE366" s="1182"/>
      <c r="LTF366" s="1182"/>
      <c r="LTG366" s="1182"/>
      <c r="LTH366" s="1182"/>
      <c r="LTI366" s="1182"/>
      <c r="LTJ366" s="1177"/>
      <c r="LTK366" s="1182"/>
      <c r="LTL366" s="1182"/>
      <c r="LTM366" s="1182"/>
      <c r="LTN366" s="1182"/>
      <c r="LTO366" s="1182"/>
      <c r="LTP366" s="1182"/>
      <c r="LTQ366" s="1182"/>
      <c r="LTR366" s="1182"/>
      <c r="LTS366" s="1182"/>
      <c r="LTT366" s="1182"/>
      <c r="LTU366" s="1182"/>
      <c r="LTV366" s="1182"/>
      <c r="LTW366" s="1182"/>
      <c r="LTX366" s="1182"/>
      <c r="LTY366" s="1177"/>
      <c r="LTZ366" s="1182"/>
      <c r="LUA366" s="1182"/>
      <c r="LUB366" s="1182"/>
      <c r="LUC366" s="1182"/>
      <c r="LUD366" s="1182"/>
      <c r="LUE366" s="1182"/>
      <c r="LUF366" s="1182"/>
      <c r="LUG366" s="1182"/>
      <c r="LUH366" s="1182"/>
      <c r="LUI366" s="1182"/>
      <c r="LUJ366" s="1182"/>
      <c r="LUK366" s="1182"/>
      <c r="LUL366" s="1182"/>
      <c r="LUM366" s="1182"/>
      <c r="LUN366" s="1177"/>
      <c r="LUO366" s="1182"/>
      <c r="LUP366" s="1182"/>
      <c r="LUQ366" s="1182"/>
      <c r="LUR366" s="1182"/>
      <c r="LUS366" s="1182"/>
      <c r="LUT366" s="1182"/>
      <c r="LUU366" s="1182"/>
      <c r="LUV366" s="1182"/>
      <c r="LUW366" s="1182"/>
      <c r="LUX366" s="1182"/>
      <c r="LUY366" s="1182"/>
      <c r="LUZ366" s="1182"/>
      <c r="LVA366" s="1182"/>
      <c r="LVB366" s="1182"/>
      <c r="LVC366" s="1177"/>
      <c r="LVD366" s="1182"/>
      <c r="LVE366" s="1182"/>
      <c r="LVF366" s="1182"/>
      <c r="LVG366" s="1182"/>
      <c r="LVH366" s="1182"/>
      <c r="LVI366" s="1182"/>
      <c r="LVJ366" s="1182"/>
      <c r="LVK366" s="1182"/>
      <c r="LVL366" s="1182"/>
      <c r="LVM366" s="1182"/>
      <c r="LVN366" s="1182"/>
      <c r="LVO366" s="1182"/>
      <c r="LVP366" s="1182"/>
      <c r="LVQ366" s="1182"/>
      <c r="LVR366" s="1177"/>
      <c r="LVS366" s="1182"/>
      <c r="LVT366" s="1182"/>
      <c r="LVU366" s="1182"/>
      <c r="LVV366" s="1182"/>
      <c r="LVW366" s="1182"/>
      <c r="LVX366" s="1182"/>
      <c r="LVY366" s="1182"/>
      <c r="LVZ366" s="1182"/>
      <c r="LWA366" s="1182"/>
      <c r="LWB366" s="1182"/>
      <c r="LWC366" s="1182"/>
      <c r="LWD366" s="1182"/>
      <c r="LWE366" s="1182"/>
      <c r="LWF366" s="1182"/>
      <c r="LWG366" s="1177"/>
      <c r="LWH366" s="1182"/>
      <c r="LWI366" s="1182"/>
      <c r="LWJ366" s="1182"/>
      <c r="LWK366" s="1182"/>
      <c r="LWL366" s="1182"/>
      <c r="LWM366" s="1182"/>
      <c r="LWN366" s="1182"/>
      <c r="LWO366" s="1182"/>
      <c r="LWP366" s="1182"/>
      <c r="LWQ366" s="1182"/>
      <c r="LWR366" s="1182"/>
      <c r="LWS366" s="1182"/>
      <c r="LWT366" s="1182"/>
      <c r="LWU366" s="1182"/>
      <c r="LWV366" s="1177"/>
      <c r="LWW366" s="1182"/>
      <c r="LWX366" s="1182"/>
      <c r="LWY366" s="1182"/>
      <c r="LWZ366" s="1182"/>
      <c r="LXA366" s="1182"/>
      <c r="LXB366" s="1182"/>
      <c r="LXC366" s="1182"/>
      <c r="LXD366" s="1182"/>
      <c r="LXE366" s="1182"/>
      <c r="LXF366" s="1182"/>
      <c r="LXG366" s="1182"/>
      <c r="LXH366" s="1182"/>
      <c r="LXI366" s="1182"/>
      <c r="LXJ366" s="1182"/>
      <c r="LXK366" s="1177"/>
      <c r="LXL366" s="1182"/>
      <c r="LXM366" s="1182"/>
      <c r="LXN366" s="1182"/>
      <c r="LXO366" s="1182"/>
      <c r="LXP366" s="1182"/>
      <c r="LXQ366" s="1182"/>
      <c r="LXR366" s="1182"/>
      <c r="LXS366" s="1182"/>
      <c r="LXT366" s="1182"/>
      <c r="LXU366" s="1182"/>
      <c r="LXV366" s="1182"/>
      <c r="LXW366" s="1182"/>
      <c r="LXX366" s="1182"/>
      <c r="LXY366" s="1182"/>
      <c r="LXZ366" s="1177"/>
      <c r="LYA366" s="1182"/>
      <c r="LYB366" s="1182"/>
      <c r="LYC366" s="1182"/>
      <c r="LYD366" s="1182"/>
      <c r="LYE366" s="1182"/>
      <c r="LYF366" s="1182"/>
      <c r="LYG366" s="1182"/>
      <c r="LYH366" s="1182"/>
      <c r="LYI366" s="1182"/>
      <c r="LYJ366" s="1182"/>
      <c r="LYK366" s="1182"/>
      <c r="LYL366" s="1182"/>
      <c r="LYM366" s="1182"/>
      <c r="LYN366" s="1182"/>
      <c r="LYO366" s="1177"/>
      <c r="LYP366" s="1182"/>
      <c r="LYQ366" s="1182"/>
      <c r="LYR366" s="1182"/>
      <c r="LYS366" s="1182"/>
      <c r="LYT366" s="1182"/>
      <c r="LYU366" s="1182"/>
      <c r="LYV366" s="1182"/>
      <c r="LYW366" s="1182"/>
      <c r="LYX366" s="1182"/>
      <c r="LYY366" s="1182"/>
      <c r="LYZ366" s="1182"/>
      <c r="LZA366" s="1182"/>
      <c r="LZB366" s="1182"/>
      <c r="LZC366" s="1182"/>
      <c r="LZD366" s="1177"/>
      <c r="LZE366" s="1182"/>
      <c r="LZF366" s="1182"/>
      <c r="LZG366" s="1182"/>
      <c r="LZH366" s="1182"/>
      <c r="LZI366" s="1182"/>
      <c r="LZJ366" s="1182"/>
      <c r="LZK366" s="1182"/>
      <c r="LZL366" s="1182"/>
      <c r="LZM366" s="1182"/>
      <c r="LZN366" s="1182"/>
      <c r="LZO366" s="1182"/>
      <c r="LZP366" s="1182"/>
      <c r="LZQ366" s="1182"/>
      <c r="LZR366" s="1182"/>
      <c r="LZS366" s="1177"/>
      <c r="LZT366" s="1182"/>
      <c r="LZU366" s="1182"/>
      <c r="LZV366" s="1182"/>
      <c r="LZW366" s="1182"/>
      <c r="LZX366" s="1182"/>
      <c r="LZY366" s="1182"/>
      <c r="LZZ366" s="1182"/>
      <c r="MAA366" s="1182"/>
      <c r="MAB366" s="1182"/>
      <c r="MAC366" s="1182"/>
      <c r="MAD366" s="1182"/>
      <c r="MAE366" s="1182"/>
      <c r="MAF366" s="1182"/>
      <c r="MAG366" s="1182"/>
      <c r="MAH366" s="1177"/>
      <c r="MAI366" s="1182"/>
      <c r="MAJ366" s="1182"/>
      <c r="MAK366" s="1182"/>
      <c r="MAL366" s="1182"/>
      <c r="MAM366" s="1182"/>
      <c r="MAN366" s="1182"/>
      <c r="MAO366" s="1182"/>
      <c r="MAP366" s="1182"/>
      <c r="MAQ366" s="1182"/>
      <c r="MAR366" s="1182"/>
      <c r="MAS366" s="1182"/>
      <c r="MAT366" s="1182"/>
      <c r="MAU366" s="1182"/>
      <c r="MAV366" s="1182"/>
      <c r="MAW366" s="1177"/>
      <c r="MAX366" s="1182"/>
      <c r="MAY366" s="1182"/>
      <c r="MAZ366" s="1182"/>
      <c r="MBA366" s="1182"/>
      <c r="MBB366" s="1182"/>
      <c r="MBC366" s="1182"/>
      <c r="MBD366" s="1182"/>
      <c r="MBE366" s="1182"/>
      <c r="MBF366" s="1182"/>
      <c r="MBG366" s="1182"/>
      <c r="MBH366" s="1182"/>
      <c r="MBI366" s="1182"/>
      <c r="MBJ366" s="1182"/>
      <c r="MBK366" s="1182"/>
      <c r="MBL366" s="1177"/>
      <c r="MBM366" s="1182"/>
      <c r="MBN366" s="1182"/>
      <c r="MBO366" s="1182"/>
      <c r="MBP366" s="1182"/>
      <c r="MBQ366" s="1182"/>
      <c r="MBR366" s="1182"/>
      <c r="MBS366" s="1182"/>
      <c r="MBT366" s="1182"/>
      <c r="MBU366" s="1182"/>
      <c r="MBV366" s="1182"/>
      <c r="MBW366" s="1182"/>
      <c r="MBX366" s="1182"/>
      <c r="MBY366" s="1182"/>
      <c r="MBZ366" s="1182"/>
      <c r="MCA366" s="1177"/>
      <c r="MCB366" s="1182"/>
      <c r="MCC366" s="1182"/>
      <c r="MCD366" s="1182"/>
      <c r="MCE366" s="1182"/>
      <c r="MCF366" s="1182"/>
      <c r="MCG366" s="1182"/>
      <c r="MCH366" s="1182"/>
      <c r="MCI366" s="1182"/>
      <c r="MCJ366" s="1182"/>
      <c r="MCK366" s="1182"/>
      <c r="MCL366" s="1182"/>
      <c r="MCM366" s="1182"/>
      <c r="MCN366" s="1182"/>
      <c r="MCO366" s="1182"/>
      <c r="MCP366" s="1177"/>
      <c r="MCQ366" s="1182"/>
      <c r="MCR366" s="1182"/>
      <c r="MCS366" s="1182"/>
      <c r="MCT366" s="1182"/>
      <c r="MCU366" s="1182"/>
      <c r="MCV366" s="1182"/>
      <c r="MCW366" s="1182"/>
      <c r="MCX366" s="1182"/>
      <c r="MCY366" s="1182"/>
      <c r="MCZ366" s="1182"/>
      <c r="MDA366" s="1182"/>
      <c r="MDB366" s="1182"/>
      <c r="MDC366" s="1182"/>
      <c r="MDD366" s="1182"/>
      <c r="MDE366" s="1177"/>
      <c r="MDF366" s="1182"/>
      <c r="MDG366" s="1182"/>
      <c r="MDH366" s="1182"/>
      <c r="MDI366" s="1182"/>
      <c r="MDJ366" s="1182"/>
      <c r="MDK366" s="1182"/>
      <c r="MDL366" s="1182"/>
      <c r="MDM366" s="1182"/>
      <c r="MDN366" s="1182"/>
      <c r="MDO366" s="1182"/>
      <c r="MDP366" s="1182"/>
      <c r="MDQ366" s="1182"/>
      <c r="MDR366" s="1182"/>
      <c r="MDS366" s="1182"/>
      <c r="MDT366" s="1177"/>
      <c r="MDU366" s="1182"/>
      <c r="MDV366" s="1182"/>
      <c r="MDW366" s="1182"/>
      <c r="MDX366" s="1182"/>
      <c r="MDY366" s="1182"/>
      <c r="MDZ366" s="1182"/>
      <c r="MEA366" s="1182"/>
      <c r="MEB366" s="1182"/>
      <c r="MEC366" s="1182"/>
      <c r="MED366" s="1182"/>
      <c r="MEE366" s="1182"/>
      <c r="MEF366" s="1182"/>
      <c r="MEG366" s="1182"/>
      <c r="MEH366" s="1182"/>
      <c r="MEI366" s="1177"/>
      <c r="MEJ366" s="1182"/>
      <c r="MEK366" s="1182"/>
      <c r="MEL366" s="1182"/>
      <c r="MEM366" s="1182"/>
      <c r="MEN366" s="1182"/>
      <c r="MEO366" s="1182"/>
      <c r="MEP366" s="1182"/>
      <c r="MEQ366" s="1182"/>
      <c r="MER366" s="1182"/>
      <c r="MES366" s="1182"/>
      <c r="MET366" s="1182"/>
      <c r="MEU366" s="1182"/>
      <c r="MEV366" s="1182"/>
      <c r="MEW366" s="1182"/>
      <c r="MEX366" s="1177"/>
      <c r="MEY366" s="1182"/>
      <c r="MEZ366" s="1182"/>
      <c r="MFA366" s="1182"/>
      <c r="MFB366" s="1182"/>
      <c r="MFC366" s="1182"/>
      <c r="MFD366" s="1182"/>
      <c r="MFE366" s="1182"/>
      <c r="MFF366" s="1182"/>
      <c r="MFG366" s="1182"/>
      <c r="MFH366" s="1182"/>
      <c r="MFI366" s="1182"/>
      <c r="MFJ366" s="1182"/>
      <c r="MFK366" s="1182"/>
      <c r="MFL366" s="1182"/>
      <c r="MFM366" s="1177"/>
      <c r="MFN366" s="1182"/>
      <c r="MFO366" s="1182"/>
      <c r="MFP366" s="1182"/>
      <c r="MFQ366" s="1182"/>
      <c r="MFR366" s="1182"/>
      <c r="MFS366" s="1182"/>
      <c r="MFT366" s="1182"/>
      <c r="MFU366" s="1182"/>
      <c r="MFV366" s="1182"/>
      <c r="MFW366" s="1182"/>
      <c r="MFX366" s="1182"/>
      <c r="MFY366" s="1182"/>
      <c r="MFZ366" s="1182"/>
      <c r="MGA366" s="1182"/>
      <c r="MGB366" s="1177"/>
      <c r="MGC366" s="1182"/>
      <c r="MGD366" s="1182"/>
      <c r="MGE366" s="1182"/>
      <c r="MGF366" s="1182"/>
      <c r="MGG366" s="1182"/>
      <c r="MGH366" s="1182"/>
      <c r="MGI366" s="1182"/>
      <c r="MGJ366" s="1182"/>
      <c r="MGK366" s="1182"/>
      <c r="MGL366" s="1182"/>
      <c r="MGM366" s="1182"/>
      <c r="MGN366" s="1182"/>
      <c r="MGO366" s="1182"/>
      <c r="MGP366" s="1182"/>
      <c r="MGQ366" s="1177"/>
      <c r="MGR366" s="1182"/>
      <c r="MGS366" s="1182"/>
      <c r="MGT366" s="1182"/>
      <c r="MGU366" s="1182"/>
      <c r="MGV366" s="1182"/>
      <c r="MGW366" s="1182"/>
      <c r="MGX366" s="1182"/>
      <c r="MGY366" s="1182"/>
      <c r="MGZ366" s="1182"/>
      <c r="MHA366" s="1182"/>
      <c r="MHB366" s="1182"/>
      <c r="MHC366" s="1182"/>
      <c r="MHD366" s="1182"/>
      <c r="MHE366" s="1182"/>
      <c r="MHF366" s="1177"/>
      <c r="MHG366" s="1182"/>
      <c r="MHH366" s="1182"/>
      <c r="MHI366" s="1182"/>
      <c r="MHJ366" s="1182"/>
      <c r="MHK366" s="1182"/>
      <c r="MHL366" s="1182"/>
      <c r="MHM366" s="1182"/>
      <c r="MHN366" s="1182"/>
      <c r="MHO366" s="1182"/>
      <c r="MHP366" s="1182"/>
      <c r="MHQ366" s="1182"/>
      <c r="MHR366" s="1182"/>
      <c r="MHS366" s="1182"/>
      <c r="MHT366" s="1182"/>
      <c r="MHU366" s="1177"/>
      <c r="MHV366" s="1182"/>
      <c r="MHW366" s="1182"/>
      <c r="MHX366" s="1182"/>
      <c r="MHY366" s="1182"/>
      <c r="MHZ366" s="1182"/>
      <c r="MIA366" s="1182"/>
      <c r="MIB366" s="1182"/>
      <c r="MIC366" s="1182"/>
      <c r="MID366" s="1182"/>
      <c r="MIE366" s="1182"/>
      <c r="MIF366" s="1182"/>
      <c r="MIG366" s="1182"/>
      <c r="MIH366" s="1182"/>
      <c r="MII366" s="1182"/>
      <c r="MIJ366" s="1177"/>
      <c r="MIK366" s="1182"/>
      <c r="MIL366" s="1182"/>
      <c r="MIM366" s="1182"/>
      <c r="MIN366" s="1182"/>
      <c r="MIO366" s="1182"/>
      <c r="MIP366" s="1182"/>
      <c r="MIQ366" s="1182"/>
      <c r="MIR366" s="1182"/>
      <c r="MIS366" s="1182"/>
      <c r="MIT366" s="1182"/>
      <c r="MIU366" s="1182"/>
      <c r="MIV366" s="1182"/>
      <c r="MIW366" s="1182"/>
      <c r="MIX366" s="1182"/>
      <c r="MIY366" s="1177"/>
      <c r="MIZ366" s="1182"/>
      <c r="MJA366" s="1182"/>
      <c r="MJB366" s="1182"/>
      <c r="MJC366" s="1182"/>
      <c r="MJD366" s="1182"/>
      <c r="MJE366" s="1182"/>
      <c r="MJF366" s="1182"/>
      <c r="MJG366" s="1182"/>
      <c r="MJH366" s="1182"/>
      <c r="MJI366" s="1182"/>
      <c r="MJJ366" s="1182"/>
      <c r="MJK366" s="1182"/>
      <c r="MJL366" s="1182"/>
      <c r="MJM366" s="1182"/>
      <c r="MJN366" s="1177"/>
      <c r="MJO366" s="1182"/>
      <c r="MJP366" s="1182"/>
      <c r="MJQ366" s="1182"/>
      <c r="MJR366" s="1182"/>
      <c r="MJS366" s="1182"/>
      <c r="MJT366" s="1182"/>
      <c r="MJU366" s="1182"/>
      <c r="MJV366" s="1182"/>
      <c r="MJW366" s="1182"/>
      <c r="MJX366" s="1182"/>
      <c r="MJY366" s="1182"/>
      <c r="MJZ366" s="1182"/>
      <c r="MKA366" s="1182"/>
      <c r="MKB366" s="1182"/>
      <c r="MKC366" s="1177"/>
      <c r="MKD366" s="1182"/>
      <c r="MKE366" s="1182"/>
      <c r="MKF366" s="1182"/>
      <c r="MKG366" s="1182"/>
      <c r="MKH366" s="1182"/>
      <c r="MKI366" s="1182"/>
      <c r="MKJ366" s="1182"/>
      <c r="MKK366" s="1182"/>
      <c r="MKL366" s="1182"/>
      <c r="MKM366" s="1182"/>
      <c r="MKN366" s="1182"/>
      <c r="MKO366" s="1182"/>
      <c r="MKP366" s="1182"/>
      <c r="MKQ366" s="1182"/>
      <c r="MKR366" s="1177"/>
      <c r="MKS366" s="1182"/>
      <c r="MKT366" s="1182"/>
      <c r="MKU366" s="1182"/>
      <c r="MKV366" s="1182"/>
      <c r="MKW366" s="1182"/>
      <c r="MKX366" s="1182"/>
      <c r="MKY366" s="1182"/>
      <c r="MKZ366" s="1182"/>
      <c r="MLA366" s="1182"/>
      <c r="MLB366" s="1182"/>
      <c r="MLC366" s="1182"/>
      <c r="MLD366" s="1182"/>
      <c r="MLE366" s="1182"/>
      <c r="MLF366" s="1182"/>
      <c r="MLG366" s="1177"/>
      <c r="MLH366" s="1182"/>
      <c r="MLI366" s="1182"/>
      <c r="MLJ366" s="1182"/>
      <c r="MLK366" s="1182"/>
      <c r="MLL366" s="1182"/>
      <c r="MLM366" s="1182"/>
      <c r="MLN366" s="1182"/>
      <c r="MLO366" s="1182"/>
      <c r="MLP366" s="1182"/>
      <c r="MLQ366" s="1182"/>
      <c r="MLR366" s="1182"/>
      <c r="MLS366" s="1182"/>
      <c r="MLT366" s="1182"/>
      <c r="MLU366" s="1182"/>
      <c r="MLV366" s="1177"/>
      <c r="MLW366" s="1182"/>
      <c r="MLX366" s="1182"/>
      <c r="MLY366" s="1182"/>
      <c r="MLZ366" s="1182"/>
      <c r="MMA366" s="1182"/>
      <c r="MMB366" s="1182"/>
      <c r="MMC366" s="1182"/>
      <c r="MMD366" s="1182"/>
      <c r="MME366" s="1182"/>
      <c r="MMF366" s="1182"/>
      <c r="MMG366" s="1182"/>
      <c r="MMH366" s="1182"/>
      <c r="MMI366" s="1182"/>
      <c r="MMJ366" s="1182"/>
      <c r="MMK366" s="1177"/>
      <c r="MML366" s="1182"/>
      <c r="MMM366" s="1182"/>
      <c r="MMN366" s="1182"/>
      <c r="MMO366" s="1182"/>
      <c r="MMP366" s="1182"/>
      <c r="MMQ366" s="1182"/>
      <c r="MMR366" s="1182"/>
      <c r="MMS366" s="1182"/>
      <c r="MMT366" s="1182"/>
      <c r="MMU366" s="1182"/>
      <c r="MMV366" s="1182"/>
      <c r="MMW366" s="1182"/>
      <c r="MMX366" s="1182"/>
      <c r="MMY366" s="1182"/>
      <c r="MMZ366" s="1177"/>
      <c r="MNA366" s="1182"/>
      <c r="MNB366" s="1182"/>
      <c r="MNC366" s="1182"/>
      <c r="MND366" s="1182"/>
      <c r="MNE366" s="1182"/>
      <c r="MNF366" s="1182"/>
      <c r="MNG366" s="1182"/>
      <c r="MNH366" s="1182"/>
      <c r="MNI366" s="1182"/>
      <c r="MNJ366" s="1182"/>
      <c r="MNK366" s="1182"/>
      <c r="MNL366" s="1182"/>
      <c r="MNM366" s="1182"/>
      <c r="MNN366" s="1182"/>
      <c r="MNO366" s="1177"/>
      <c r="MNP366" s="1182"/>
      <c r="MNQ366" s="1182"/>
      <c r="MNR366" s="1182"/>
      <c r="MNS366" s="1182"/>
      <c r="MNT366" s="1182"/>
      <c r="MNU366" s="1182"/>
      <c r="MNV366" s="1182"/>
      <c r="MNW366" s="1182"/>
      <c r="MNX366" s="1182"/>
      <c r="MNY366" s="1182"/>
      <c r="MNZ366" s="1182"/>
      <c r="MOA366" s="1182"/>
      <c r="MOB366" s="1182"/>
      <c r="MOC366" s="1182"/>
      <c r="MOD366" s="1177"/>
      <c r="MOE366" s="1182"/>
      <c r="MOF366" s="1182"/>
      <c r="MOG366" s="1182"/>
      <c r="MOH366" s="1182"/>
      <c r="MOI366" s="1182"/>
      <c r="MOJ366" s="1182"/>
      <c r="MOK366" s="1182"/>
      <c r="MOL366" s="1182"/>
      <c r="MOM366" s="1182"/>
      <c r="MON366" s="1182"/>
      <c r="MOO366" s="1182"/>
      <c r="MOP366" s="1182"/>
      <c r="MOQ366" s="1182"/>
      <c r="MOR366" s="1182"/>
      <c r="MOS366" s="1177"/>
      <c r="MOT366" s="1182"/>
      <c r="MOU366" s="1182"/>
      <c r="MOV366" s="1182"/>
      <c r="MOW366" s="1182"/>
      <c r="MOX366" s="1182"/>
      <c r="MOY366" s="1182"/>
      <c r="MOZ366" s="1182"/>
      <c r="MPA366" s="1182"/>
      <c r="MPB366" s="1182"/>
      <c r="MPC366" s="1182"/>
      <c r="MPD366" s="1182"/>
      <c r="MPE366" s="1182"/>
      <c r="MPF366" s="1182"/>
      <c r="MPG366" s="1182"/>
      <c r="MPH366" s="1177"/>
      <c r="MPI366" s="1182"/>
      <c r="MPJ366" s="1182"/>
      <c r="MPK366" s="1182"/>
      <c r="MPL366" s="1182"/>
      <c r="MPM366" s="1182"/>
      <c r="MPN366" s="1182"/>
      <c r="MPO366" s="1182"/>
      <c r="MPP366" s="1182"/>
      <c r="MPQ366" s="1182"/>
      <c r="MPR366" s="1182"/>
      <c r="MPS366" s="1182"/>
      <c r="MPT366" s="1182"/>
      <c r="MPU366" s="1182"/>
      <c r="MPV366" s="1182"/>
      <c r="MPW366" s="1177"/>
      <c r="MPX366" s="1182"/>
      <c r="MPY366" s="1182"/>
      <c r="MPZ366" s="1182"/>
      <c r="MQA366" s="1182"/>
      <c r="MQB366" s="1182"/>
      <c r="MQC366" s="1182"/>
      <c r="MQD366" s="1182"/>
      <c r="MQE366" s="1182"/>
      <c r="MQF366" s="1182"/>
      <c r="MQG366" s="1182"/>
      <c r="MQH366" s="1182"/>
      <c r="MQI366" s="1182"/>
      <c r="MQJ366" s="1182"/>
      <c r="MQK366" s="1182"/>
      <c r="MQL366" s="1177"/>
      <c r="MQM366" s="1182"/>
      <c r="MQN366" s="1182"/>
      <c r="MQO366" s="1182"/>
      <c r="MQP366" s="1182"/>
      <c r="MQQ366" s="1182"/>
      <c r="MQR366" s="1182"/>
      <c r="MQS366" s="1182"/>
      <c r="MQT366" s="1182"/>
      <c r="MQU366" s="1182"/>
      <c r="MQV366" s="1182"/>
      <c r="MQW366" s="1182"/>
      <c r="MQX366" s="1182"/>
      <c r="MQY366" s="1182"/>
      <c r="MQZ366" s="1182"/>
      <c r="MRA366" s="1177"/>
      <c r="MRB366" s="1182"/>
      <c r="MRC366" s="1182"/>
      <c r="MRD366" s="1182"/>
      <c r="MRE366" s="1182"/>
      <c r="MRF366" s="1182"/>
      <c r="MRG366" s="1182"/>
      <c r="MRH366" s="1182"/>
      <c r="MRI366" s="1182"/>
      <c r="MRJ366" s="1182"/>
      <c r="MRK366" s="1182"/>
      <c r="MRL366" s="1182"/>
      <c r="MRM366" s="1182"/>
      <c r="MRN366" s="1182"/>
      <c r="MRO366" s="1182"/>
      <c r="MRP366" s="1177"/>
      <c r="MRQ366" s="1182"/>
      <c r="MRR366" s="1182"/>
      <c r="MRS366" s="1182"/>
      <c r="MRT366" s="1182"/>
      <c r="MRU366" s="1182"/>
      <c r="MRV366" s="1182"/>
      <c r="MRW366" s="1182"/>
      <c r="MRX366" s="1182"/>
      <c r="MRY366" s="1182"/>
      <c r="MRZ366" s="1182"/>
      <c r="MSA366" s="1182"/>
      <c r="MSB366" s="1182"/>
      <c r="MSC366" s="1182"/>
      <c r="MSD366" s="1182"/>
      <c r="MSE366" s="1177"/>
      <c r="MSF366" s="1182"/>
      <c r="MSG366" s="1182"/>
      <c r="MSH366" s="1182"/>
      <c r="MSI366" s="1182"/>
      <c r="MSJ366" s="1182"/>
      <c r="MSK366" s="1182"/>
      <c r="MSL366" s="1182"/>
      <c r="MSM366" s="1182"/>
      <c r="MSN366" s="1182"/>
      <c r="MSO366" s="1182"/>
      <c r="MSP366" s="1182"/>
      <c r="MSQ366" s="1182"/>
      <c r="MSR366" s="1182"/>
      <c r="MSS366" s="1182"/>
      <c r="MST366" s="1177"/>
      <c r="MSU366" s="1182"/>
      <c r="MSV366" s="1182"/>
      <c r="MSW366" s="1182"/>
      <c r="MSX366" s="1182"/>
      <c r="MSY366" s="1182"/>
      <c r="MSZ366" s="1182"/>
      <c r="MTA366" s="1182"/>
      <c r="MTB366" s="1182"/>
      <c r="MTC366" s="1182"/>
      <c r="MTD366" s="1182"/>
      <c r="MTE366" s="1182"/>
      <c r="MTF366" s="1182"/>
      <c r="MTG366" s="1182"/>
      <c r="MTH366" s="1182"/>
      <c r="MTI366" s="1177"/>
      <c r="MTJ366" s="1182"/>
      <c r="MTK366" s="1182"/>
      <c r="MTL366" s="1182"/>
      <c r="MTM366" s="1182"/>
      <c r="MTN366" s="1182"/>
      <c r="MTO366" s="1182"/>
      <c r="MTP366" s="1182"/>
      <c r="MTQ366" s="1182"/>
      <c r="MTR366" s="1182"/>
      <c r="MTS366" s="1182"/>
      <c r="MTT366" s="1182"/>
      <c r="MTU366" s="1182"/>
      <c r="MTV366" s="1182"/>
      <c r="MTW366" s="1182"/>
      <c r="MTX366" s="1177"/>
      <c r="MTY366" s="1182"/>
      <c r="MTZ366" s="1182"/>
      <c r="MUA366" s="1182"/>
      <c r="MUB366" s="1182"/>
      <c r="MUC366" s="1182"/>
      <c r="MUD366" s="1182"/>
      <c r="MUE366" s="1182"/>
      <c r="MUF366" s="1182"/>
      <c r="MUG366" s="1182"/>
      <c r="MUH366" s="1182"/>
      <c r="MUI366" s="1182"/>
      <c r="MUJ366" s="1182"/>
      <c r="MUK366" s="1182"/>
      <c r="MUL366" s="1182"/>
      <c r="MUM366" s="1177"/>
      <c r="MUN366" s="1182"/>
      <c r="MUO366" s="1182"/>
      <c r="MUP366" s="1182"/>
      <c r="MUQ366" s="1182"/>
      <c r="MUR366" s="1182"/>
      <c r="MUS366" s="1182"/>
      <c r="MUT366" s="1182"/>
      <c r="MUU366" s="1182"/>
      <c r="MUV366" s="1182"/>
      <c r="MUW366" s="1182"/>
      <c r="MUX366" s="1182"/>
      <c r="MUY366" s="1182"/>
      <c r="MUZ366" s="1182"/>
      <c r="MVA366" s="1182"/>
      <c r="MVB366" s="1177"/>
      <c r="MVC366" s="1182"/>
      <c r="MVD366" s="1182"/>
      <c r="MVE366" s="1182"/>
      <c r="MVF366" s="1182"/>
      <c r="MVG366" s="1182"/>
      <c r="MVH366" s="1182"/>
      <c r="MVI366" s="1182"/>
      <c r="MVJ366" s="1182"/>
      <c r="MVK366" s="1182"/>
      <c r="MVL366" s="1182"/>
      <c r="MVM366" s="1182"/>
      <c r="MVN366" s="1182"/>
      <c r="MVO366" s="1182"/>
      <c r="MVP366" s="1182"/>
      <c r="MVQ366" s="1177"/>
      <c r="MVR366" s="1182"/>
      <c r="MVS366" s="1182"/>
      <c r="MVT366" s="1182"/>
      <c r="MVU366" s="1182"/>
      <c r="MVV366" s="1182"/>
      <c r="MVW366" s="1182"/>
      <c r="MVX366" s="1182"/>
      <c r="MVY366" s="1182"/>
      <c r="MVZ366" s="1182"/>
      <c r="MWA366" s="1182"/>
      <c r="MWB366" s="1182"/>
      <c r="MWC366" s="1182"/>
      <c r="MWD366" s="1182"/>
      <c r="MWE366" s="1182"/>
      <c r="MWF366" s="1177"/>
      <c r="MWG366" s="1182"/>
      <c r="MWH366" s="1182"/>
      <c r="MWI366" s="1182"/>
      <c r="MWJ366" s="1182"/>
      <c r="MWK366" s="1182"/>
      <c r="MWL366" s="1182"/>
      <c r="MWM366" s="1182"/>
      <c r="MWN366" s="1182"/>
      <c r="MWO366" s="1182"/>
      <c r="MWP366" s="1182"/>
      <c r="MWQ366" s="1182"/>
      <c r="MWR366" s="1182"/>
      <c r="MWS366" s="1182"/>
      <c r="MWT366" s="1182"/>
      <c r="MWU366" s="1177"/>
      <c r="MWV366" s="1182"/>
      <c r="MWW366" s="1182"/>
      <c r="MWX366" s="1182"/>
      <c r="MWY366" s="1182"/>
      <c r="MWZ366" s="1182"/>
      <c r="MXA366" s="1182"/>
      <c r="MXB366" s="1182"/>
      <c r="MXC366" s="1182"/>
      <c r="MXD366" s="1182"/>
      <c r="MXE366" s="1182"/>
      <c r="MXF366" s="1182"/>
      <c r="MXG366" s="1182"/>
      <c r="MXH366" s="1182"/>
      <c r="MXI366" s="1182"/>
      <c r="MXJ366" s="1177"/>
      <c r="MXK366" s="1182"/>
      <c r="MXL366" s="1182"/>
      <c r="MXM366" s="1182"/>
      <c r="MXN366" s="1182"/>
      <c r="MXO366" s="1182"/>
      <c r="MXP366" s="1182"/>
      <c r="MXQ366" s="1182"/>
      <c r="MXR366" s="1182"/>
      <c r="MXS366" s="1182"/>
      <c r="MXT366" s="1182"/>
      <c r="MXU366" s="1182"/>
      <c r="MXV366" s="1182"/>
      <c r="MXW366" s="1182"/>
      <c r="MXX366" s="1182"/>
      <c r="MXY366" s="1177"/>
      <c r="MXZ366" s="1182"/>
      <c r="MYA366" s="1182"/>
      <c r="MYB366" s="1182"/>
      <c r="MYC366" s="1182"/>
      <c r="MYD366" s="1182"/>
      <c r="MYE366" s="1182"/>
      <c r="MYF366" s="1182"/>
      <c r="MYG366" s="1182"/>
      <c r="MYH366" s="1182"/>
      <c r="MYI366" s="1182"/>
      <c r="MYJ366" s="1182"/>
      <c r="MYK366" s="1182"/>
      <c r="MYL366" s="1182"/>
      <c r="MYM366" s="1182"/>
      <c r="MYN366" s="1177"/>
      <c r="MYO366" s="1182"/>
      <c r="MYP366" s="1182"/>
      <c r="MYQ366" s="1182"/>
      <c r="MYR366" s="1182"/>
      <c r="MYS366" s="1182"/>
      <c r="MYT366" s="1182"/>
      <c r="MYU366" s="1182"/>
      <c r="MYV366" s="1182"/>
      <c r="MYW366" s="1182"/>
      <c r="MYX366" s="1182"/>
      <c r="MYY366" s="1182"/>
      <c r="MYZ366" s="1182"/>
      <c r="MZA366" s="1182"/>
      <c r="MZB366" s="1182"/>
      <c r="MZC366" s="1177"/>
      <c r="MZD366" s="1182"/>
      <c r="MZE366" s="1182"/>
      <c r="MZF366" s="1182"/>
      <c r="MZG366" s="1182"/>
      <c r="MZH366" s="1182"/>
      <c r="MZI366" s="1182"/>
      <c r="MZJ366" s="1182"/>
      <c r="MZK366" s="1182"/>
      <c r="MZL366" s="1182"/>
      <c r="MZM366" s="1182"/>
      <c r="MZN366" s="1182"/>
      <c r="MZO366" s="1182"/>
      <c r="MZP366" s="1182"/>
      <c r="MZQ366" s="1182"/>
      <c r="MZR366" s="1177"/>
      <c r="MZS366" s="1182"/>
      <c r="MZT366" s="1182"/>
      <c r="MZU366" s="1182"/>
      <c r="MZV366" s="1182"/>
      <c r="MZW366" s="1182"/>
      <c r="MZX366" s="1182"/>
      <c r="MZY366" s="1182"/>
      <c r="MZZ366" s="1182"/>
      <c r="NAA366" s="1182"/>
      <c r="NAB366" s="1182"/>
      <c r="NAC366" s="1182"/>
      <c r="NAD366" s="1182"/>
      <c r="NAE366" s="1182"/>
      <c r="NAF366" s="1182"/>
      <c r="NAG366" s="1177"/>
      <c r="NAH366" s="1182"/>
      <c r="NAI366" s="1182"/>
      <c r="NAJ366" s="1182"/>
      <c r="NAK366" s="1182"/>
      <c r="NAL366" s="1182"/>
      <c r="NAM366" s="1182"/>
      <c r="NAN366" s="1182"/>
      <c r="NAO366" s="1182"/>
      <c r="NAP366" s="1182"/>
      <c r="NAQ366" s="1182"/>
      <c r="NAR366" s="1182"/>
      <c r="NAS366" s="1182"/>
      <c r="NAT366" s="1182"/>
      <c r="NAU366" s="1182"/>
      <c r="NAV366" s="1177"/>
      <c r="NAW366" s="1182"/>
      <c r="NAX366" s="1182"/>
      <c r="NAY366" s="1182"/>
      <c r="NAZ366" s="1182"/>
      <c r="NBA366" s="1182"/>
      <c r="NBB366" s="1182"/>
      <c r="NBC366" s="1182"/>
      <c r="NBD366" s="1182"/>
      <c r="NBE366" s="1182"/>
      <c r="NBF366" s="1182"/>
      <c r="NBG366" s="1182"/>
      <c r="NBH366" s="1182"/>
      <c r="NBI366" s="1182"/>
      <c r="NBJ366" s="1182"/>
      <c r="NBK366" s="1177"/>
      <c r="NBL366" s="1182"/>
      <c r="NBM366" s="1182"/>
      <c r="NBN366" s="1182"/>
      <c r="NBO366" s="1182"/>
      <c r="NBP366" s="1182"/>
      <c r="NBQ366" s="1182"/>
      <c r="NBR366" s="1182"/>
      <c r="NBS366" s="1182"/>
      <c r="NBT366" s="1182"/>
      <c r="NBU366" s="1182"/>
      <c r="NBV366" s="1182"/>
      <c r="NBW366" s="1182"/>
      <c r="NBX366" s="1182"/>
      <c r="NBY366" s="1182"/>
      <c r="NBZ366" s="1177"/>
      <c r="NCA366" s="1182"/>
      <c r="NCB366" s="1182"/>
      <c r="NCC366" s="1182"/>
      <c r="NCD366" s="1182"/>
      <c r="NCE366" s="1182"/>
      <c r="NCF366" s="1182"/>
      <c r="NCG366" s="1182"/>
      <c r="NCH366" s="1182"/>
      <c r="NCI366" s="1182"/>
      <c r="NCJ366" s="1182"/>
      <c r="NCK366" s="1182"/>
      <c r="NCL366" s="1182"/>
      <c r="NCM366" s="1182"/>
      <c r="NCN366" s="1182"/>
      <c r="NCO366" s="1177"/>
      <c r="NCP366" s="1182"/>
      <c r="NCQ366" s="1182"/>
      <c r="NCR366" s="1182"/>
      <c r="NCS366" s="1182"/>
      <c r="NCT366" s="1182"/>
      <c r="NCU366" s="1182"/>
      <c r="NCV366" s="1182"/>
      <c r="NCW366" s="1182"/>
      <c r="NCX366" s="1182"/>
      <c r="NCY366" s="1182"/>
      <c r="NCZ366" s="1182"/>
      <c r="NDA366" s="1182"/>
      <c r="NDB366" s="1182"/>
      <c r="NDC366" s="1182"/>
      <c r="NDD366" s="1177"/>
      <c r="NDE366" s="1182"/>
      <c r="NDF366" s="1182"/>
      <c r="NDG366" s="1182"/>
      <c r="NDH366" s="1182"/>
      <c r="NDI366" s="1182"/>
      <c r="NDJ366" s="1182"/>
      <c r="NDK366" s="1182"/>
      <c r="NDL366" s="1182"/>
      <c r="NDM366" s="1182"/>
      <c r="NDN366" s="1182"/>
      <c r="NDO366" s="1182"/>
      <c r="NDP366" s="1182"/>
      <c r="NDQ366" s="1182"/>
      <c r="NDR366" s="1182"/>
      <c r="NDS366" s="1177"/>
      <c r="NDT366" s="1182"/>
      <c r="NDU366" s="1182"/>
      <c r="NDV366" s="1182"/>
      <c r="NDW366" s="1182"/>
      <c r="NDX366" s="1182"/>
      <c r="NDY366" s="1182"/>
      <c r="NDZ366" s="1182"/>
      <c r="NEA366" s="1182"/>
      <c r="NEB366" s="1182"/>
      <c r="NEC366" s="1182"/>
      <c r="NED366" s="1182"/>
      <c r="NEE366" s="1182"/>
      <c r="NEF366" s="1182"/>
      <c r="NEG366" s="1182"/>
      <c r="NEH366" s="1177"/>
      <c r="NEI366" s="1182"/>
      <c r="NEJ366" s="1182"/>
      <c r="NEK366" s="1182"/>
      <c r="NEL366" s="1182"/>
      <c r="NEM366" s="1182"/>
      <c r="NEN366" s="1182"/>
      <c r="NEO366" s="1182"/>
      <c r="NEP366" s="1182"/>
      <c r="NEQ366" s="1182"/>
      <c r="NER366" s="1182"/>
      <c r="NES366" s="1182"/>
      <c r="NET366" s="1182"/>
      <c r="NEU366" s="1182"/>
      <c r="NEV366" s="1182"/>
      <c r="NEW366" s="1177"/>
      <c r="NEX366" s="1182"/>
      <c r="NEY366" s="1182"/>
      <c r="NEZ366" s="1182"/>
      <c r="NFA366" s="1182"/>
      <c r="NFB366" s="1182"/>
      <c r="NFC366" s="1182"/>
      <c r="NFD366" s="1182"/>
      <c r="NFE366" s="1182"/>
      <c r="NFF366" s="1182"/>
      <c r="NFG366" s="1182"/>
      <c r="NFH366" s="1182"/>
      <c r="NFI366" s="1182"/>
      <c r="NFJ366" s="1182"/>
      <c r="NFK366" s="1182"/>
      <c r="NFL366" s="1177"/>
      <c r="NFM366" s="1182"/>
      <c r="NFN366" s="1182"/>
      <c r="NFO366" s="1182"/>
      <c r="NFP366" s="1182"/>
      <c r="NFQ366" s="1182"/>
      <c r="NFR366" s="1182"/>
      <c r="NFS366" s="1182"/>
      <c r="NFT366" s="1182"/>
      <c r="NFU366" s="1182"/>
      <c r="NFV366" s="1182"/>
      <c r="NFW366" s="1182"/>
      <c r="NFX366" s="1182"/>
      <c r="NFY366" s="1182"/>
      <c r="NFZ366" s="1182"/>
      <c r="NGA366" s="1177"/>
      <c r="NGB366" s="1182"/>
      <c r="NGC366" s="1182"/>
      <c r="NGD366" s="1182"/>
      <c r="NGE366" s="1182"/>
      <c r="NGF366" s="1182"/>
      <c r="NGG366" s="1182"/>
      <c r="NGH366" s="1182"/>
      <c r="NGI366" s="1182"/>
      <c r="NGJ366" s="1182"/>
      <c r="NGK366" s="1182"/>
      <c r="NGL366" s="1182"/>
      <c r="NGM366" s="1182"/>
      <c r="NGN366" s="1182"/>
      <c r="NGO366" s="1182"/>
      <c r="NGP366" s="1177"/>
      <c r="NGQ366" s="1182"/>
      <c r="NGR366" s="1182"/>
      <c r="NGS366" s="1182"/>
      <c r="NGT366" s="1182"/>
      <c r="NGU366" s="1182"/>
      <c r="NGV366" s="1182"/>
      <c r="NGW366" s="1182"/>
      <c r="NGX366" s="1182"/>
      <c r="NGY366" s="1182"/>
      <c r="NGZ366" s="1182"/>
      <c r="NHA366" s="1182"/>
      <c r="NHB366" s="1182"/>
      <c r="NHC366" s="1182"/>
      <c r="NHD366" s="1182"/>
      <c r="NHE366" s="1177"/>
      <c r="NHF366" s="1182"/>
      <c r="NHG366" s="1182"/>
      <c r="NHH366" s="1182"/>
      <c r="NHI366" s="1182"/>
      <c r="NHJ366" s="1182"/>
      <c r="NHK366" s="1182"/>
      <c r="NHL366" s="1182"/>
      <c r="NHM366" s="1182"/>
      <c r="NHN366" s="1182"/>
      <c r="NHO366" s="1182"/>
      <c r="NHP366" s="1182"/>
      <c r="NHQ366" s="1182"/>
      <c r="NHR366" s="1182"/>
      <c r="NHS366" s="1182"/>
      <c r="NHT366" s="1177"/>
      <c r="NHU366" s="1182"/>
      <c r="NHV366" s="1182"/>
      <c r="NHW366" s="1182"/>
      <c r="NHX366" s="1182"/>
      <c r="NHY366" s="1182"/>
      <c r="NHZ366" s="1182"/>
      <c r="NIA366" s="1182"/>
      <c r="NIB366" s="1182"/>
      <c r="NIC366" s="1182"/>
      <c r="NID366" s="1182"/>
      <c r="NIE366" s="1182"/>
      <c r="NIF366" s="1182"/>
      <c r="NIG366" s="1182"/>
      <c r="NIH366" s="1182"/>
      <c r="NII366" s="1177"/>
      <c r="NIJ366" s="1182"/>
      <c r="NIK366" s="1182"/>
      <c r="NIL366" s="1182"/>
      <c r="NIM366" s="1182"/>
      <c r="NIN366" s="1182"/>
      <c r="NIO366" s="1182"/>
      <c r="NIP366" s="1182"/>
      <c r="NIQ366" s="1182"/>
      <c r="NIR366" s="1182"/>
      <c r="NIS366" s="1182"/>
      <c r="NIT366" s="1182"/>
      <c r="NIU366" s="1182"/>
      <c r="NIV366" s="1182"/>
      <c r="NIW366" s="1182"/>
      <c r="NIX366" s="1177"/>
      <c r="NIY366" s="1182"/>
      <c r="NIZ366" s="1182"/>
      <c r="NJA366" s="1182"/>
      <c r="NJB366" s="1182"/>
      <c r="NJC366" s="1182"/>
      <c r="NJD366" s="1182"/>
      <c r="NJE366" s="1182"/>
      <c r="NJF366" s="1182"/>
      <c r="NJG366" s="1182"/>
      <c r="NJH366" s="1182"/>
      <c r="NJI366" s="1182"/>
      <c r="NJJ366" s="1182"/>
      <c r="NJK366" s="1182"/>
      <c r="NJL366" s="1182"/>
      <c r="NJM366" s="1177"/>
      <c r="NJN366" s="1182"/>
      <c r="NJO366" s="1182"/>
      <c r="NJP366" s="1182"/>
      <c r="NJQ366" s="1182"/>
      <c r="NJR366" s="1182"/>
      <c r="NJS366" s="1182"/>
      <c r="NJT366" s="1182"/>
      <c r="NJU366" s="1182"/>
      <c r="NJV366" s="1182"/>
      <c r="NJW366" s="1182"/>
      <c r="NJX366" s="1182"/>
      <c r="NJY366" s="1182"/>
      <c r="NJZ366" s="1182"/>
      <c r="NKA366" s="1182"/>
      <c r="NKB366" s="1177"/>
      <c r="NKC366" s="1182"/>
      <c r="NKD366" s="1182"/>
      <c r="NKE366" s="1182"/>
      <c r="NKF366" s="1182"/>
      <c r="NKG366" s="1182"/>
      <c r="NKH366" s="1182"/>
      <c r="NKI366" s="1182"/>
      <c r="NKJ366" s="1182"/>
      <c r="NKK366" s="1182"/>
      <c r="NKL366" s="1182"/>
      <c r="NKM366" s="1182"/>
      <c r="NKN366" s="1182"/>
      <c r="NKO366" s="1182"/>
      <c r="NKP366" s="1182"/>
      <c r="NKQ366" s="1177"/>
      <c r="NKR366" s="1182"/>
      <c r="NKS366" s="1182"/>
      <c r="NKT366" s="1182"/>
      <c r="NKU366" s="1182"/>
      <c r="NKV366" s="1182"/>
      <c r="NKW366" s="1182"/>
      <c r="NKX366" s="1182"/>
      <c r="NKY366" s="1182"/>
      <c r="NKZ366" s="1182"/>
      <c r="NLA366" s="1182"/>
      <c r="NLB366" s="1182"/>
      <c r="NLC366" s="1182"/>
      <c r="NLD366" s="1182"/>
      <c r="NLE366" s="1182"/>
      <c r="NLF366" s="1177"/>
      <c r="NLG366" s="1182"/>
      <c r="NLH366" s="1182"/>
      <c r="NLI366" s="1182"/>
      <c r="NLJ366" s="1182"/>
      <c r="NLK366" s="1182"/>
      <c r="NLL366" s="1182"/>
      <c r="NLM366" s="1182"/>
      <c r="NLN366" s="1182"/>
      <c r="NLO366" s="1182"/>
      <c r="NLP366" s="1182"/>
      <c r="NLQ366" s="1182"/>
      <c r="NLR366" s="1182"/>
      <c r="NLS366" s="1182"/>
      <c r="NLT366" s="1182"/>
      <c r="NLU366" s="1177"/>
      <c r="NLV366" s="1182"/>
      <c r="NLW366" s="1182"/>
      <c r="NLX366" s="1182"/>
      <c r="NLY366" s="1182"/>
      <c r="NLZ366" s="1182"/>
      <c r="NMA366" s="1182"/>
      <c r="NMB366" s="1182"/>
      <c r="NMC366" s="1182"/>
      <c r="NMD366" s="1182"/>
      <c r="NME366" s="1182"/>
      <c r="NMF366" s="1182"/>
      <c r="NMG366" s="1182"/>
      <c r="NMH366" s="1182"/>
      <c r="NMI366" s="1182"/>
      <c r="NMJ366" s="1177"/>
      <c r="NMK366" s="1182"/>
      <c r="NML366" s="1182"/>
      <c r="NMM366" s="1182"/>
      <c r="NMN366" s="1182"/>
      <c r="NMO366" s="1182"/>
      <c r="NMP366" s="1182"/>
      <c r="NMQ366" s="1182"/>
      <c r="NMR366" s="1182"/>
      <c r="NMS366" s="1182"/>
      <c r="NMT366" s="1182"/>
      <c r="NMU366" s="1182"/>
      <c r="NMV366" s="1182"/>
      <c r="NMW366" s="1182"/>
      <c r="NMX366" s="1182"/>
      <c r="NMY366" s="1177"/>
      <c r="NMZ366" s="1182"/>
      <c r="NNA366" s="1182"/>
      <c r="NNB366" s="1182"/>
      <c r="NNC366" s="1182"/>
      <c r="NND366" s="1182"/>
      <c r="NNE366" s="1182"/>
      <c r="NNF366" s="1182"/>
      <c r="NNG366" s="1182"/>
      <c r="NNH366" s="1182"/>
      <c r="NNI366" s="1182"/>
      <c r="NNJ366" s="1182"/>
      <c r="NNK366" s="1182"/>
      <c r="NNL366" s="1182"/>
      <c r="NNM366" s="1182"/>
      <c r="NNN366" s="1177"/>
      <c r="NNO366" s="1182"/>
      <c r="NNP366" s="1182"/>
      <c r="NNQ366" s="1182"/>
      <c r="NNR366" s="1182"/>
      <c r="NNS366" s="1182"/>
      <c r="NNT366" s="1182"/>
      <c r="NNU366" s="1182"/>
      <c r="NNV366" s="1182"/>
      <c r="NNW366" s="1182"/>
      <c r="NNX366" s="1182"/>
      <c r="NNY366" s="1182"/>
      <c r="NNZ366" s="1182"/>
      <c r="NOA366" s="1182"/>
      <c r="NOB366" s="1182"/>
      <c r="NOC366" s="1177"/>
      <c r="NOD366" s="1182"/>
      <c r="NOE366" s="1182"/>
      <c r="NOF366" s="1182"/>
      <c r="NOG366" s="1182"/>
      <c r="NOH366" s="1182"/>
      <c r="NOI366" s="1182"/>
      <c r="NOJ366" s="1182"/>
      <c r="NOK366" s="1182"/>
      <c r="NOL366" s="1182"/>
      <c r="NOM366" s="1182"/>
      <c r="NON366" s="1182"/>
      <c r="NOO366" s="1182"/>
      <c r="NOP366" s="1182"/>
      <c r="NOQ366" s="1182"/>
      <c r="NOR366" s="1177"/>
      <c r="NOS366" s="1182"/>
      <c r="NOT366" s="1182"/>
      <c r="NOU366" s="1182"/>
      <c r="NOV366" s="1182"/>
      <c r="NOW366" s="1182"/>
      <c r="NOX366" s="1182"/>
      <c r="NOY366" s="1182"/>
      <c r="NOZ366" s="1182"/>
      <c r="NPA366" s="1182"/>
      <c r="NPB366" s="1182"/>
      <c r="NPC366" s="1182"/>
      <c r="NPD366" s="1182"/>
      <c r="NPE366" s="1182"/>
      <c r="NPF366" s="1182"/>
      <c r="NPG366" s="1177"/>
      <c r="NPH366" s="1182"/>
      <c r="NPI366" s="1182"/>
      <c r="NPJ366" s="1182"/>
      <c r="NPK366" s="1182"/>
      <c r="NPL366" s="1182"/>
      <c r="NPM366" s="1182"/>
      <c r="NPN366" s="1182"/>
      <c r="NPO366" s="1182"/>
      <c r="NPP366" s="1182"/>
      <c r="NPQ366" s="1182"/>
      <c r="NPR366" s="1182"/>
      <c r="NPS366" s="1182"/>
      <c r="NPT366" s="1182"/>
      <c r="NPU366" s="1182"/>
      <c r="NPV366" s="1177"/>
      <c r="NPW366" s="1182"/>
      <c r="NPX366" s="1182"/>
      <c r="NPY366" s="1182"/>
      <c r="NPZ366" s="1182"/>
      <c r="NQA366" s="1182"/>
      <c r="NQB366" s="1182"/>
      <c r="NQC366" s="1182"/>
      <c r="NQD366" s="1182"/>
      <c r="NQE366" s="1182"/>
      <c r="NQF366" s="1182"/>
      <c r="NQG366" s="1182"/>
      <c r="NQH366" s="1182"/>
      <c r="NQI366" s="1182"/>
      <c r="NQJ366" s="1182"/>
      <c r="NQK366" s="1177"/>
      <c r="NQL366" s="1182"/>
      <c r="NQM366" s="1182"/>
      <c r="NQN366" s="1182"/>
      <c r="NQO366" s="1182"/>
      <c r="NQP366" s="1182"/>
      <c r="NQQ366" s="1182"/>
      <c r="NQR366" s="1182"/>
      <c r="NQS366" s="1182"/>
      <c r="NQT366" s="1182"/>
      <c r="NQU366" s="1182"/>
      <c r="NQV366" s="1182"/>
      <c r="NQW366" s="1182"/>
      <c r="NQX366" s="1182"/>
      <c r="NQY366" s="1182"/>
      <c r="NQZ366" s="1177"/>
      <c r="NRA366" s="1182"/>
      <c r="NRB366" s="1182"/>
      <c r="NRC366" s="1182"/>
      <c r="NRD366" s="1182"/>
      <c r="NRE366" s="1182"/>
      <c r="NRF366" s="1182"/>
      <c r="NRG366" s="1182"/>
      <c r="NRH366" s="1182"/>
      <c r="NRI366" s="1182"/>
      <c r="NRJ366" s="1182"/>
      <c r="NRK366" s="1182"/>
      <c r="NRL366" s="1182"/>
      <c r="NRM366" s="1182"/>
      <c r="NRN366" s="1182"/>
      <c r="NRO366" s="1177"/>
      <c r="NRP366" s="1182"/>
      <c r="NRQ366" s="1182"/>
      <c r="NRR366" s="1182"/>
      <c r="NRS366" s="1182"/>
      <c r="NRT366" s="1182"/>
      <c r="NRU366" s="1182"/>
      <c r="NRV366" s="1182"/>
      <c r="NRW366" s="1182"/>
      <c r="NRX366" s="1182"/>
      <c r="NRY366" s="1182"/>
      <c r="NRZ366" s="1182"/>
      <c r="NSA366" s="1182"/>
      <c r="NSB366" s="1182"/>
      <c r="NSC366" s="1182"/>
      <c r="NSD366" s="1177"/>
      <c r="NSE366" s="1182"/>
      <c r="NSF366" s="1182"/>
      <c r="NSG366" s="1182"/>
      <c r="NSH366" s="1182"/>
      <c r="NSI366" s="1182"/>
      <c r="NSJ366" s="1182"/>
      <c r="NSK366" s="1182"/>
      <c r="NSL366" s="1182"/>
      <c r="NSM366" s="1182"/>
      <c r="NSN366" s="1182"/>
      <c r="NSO366" s="1182"/>
      <c r="NSP366" s="1182"/>
      <c r="NSQ366" s="1182"/>
      <c r="NSR366" s="1182"/>
      <c r="NSS366" s="1177"/>
      <c r="NST366" s="1182"/>
      <c r="NSU366" s="1182"/>
      <c r="NSV366" s="1182"/>
      <c r="NSW366" s="1182"/>
      <c r="NSX366" s="1182"/>
      <c r="NSY366" s="1182"/>
      <c r="NSZ366" s="1182"/>
      <c r="NTA366" s="1182"/>
      <c r="NTB366" s="1182"/>
      <c r="NTC366" s="1182"/>
      <c r="NTD366" s="1182"/>
      <c r="NTE366" s="1182"/>
      <c r="NTF366" s="1182"/>
      <c r="NTG366" s="1182"/>
      <c r="NTH366" s="1177"/>
      <c r="NTI366" s="1182"/>
      <c r="NTJ366" s="1182"/>
      <c r="NTK366" s="1182"/>
      <c r="NTL366" s="1182"/>
      <c r="NTM366" s="1182"/>
      <c r="NTN366" s="1182"/>
      <c r="NTO366" s="1182"/>
      <c r="NTP366" s="1182"/>
      <c r="NTQ366" s="1182"/>
      <c r="NTR366" s="1182"/>
      <c r="NTS366" s="1182"/>
      <c r="NTT366" s="1182"/>
      <c r="NTU366" s="1182"/>
      <c r="NTV366" s="1182"/>
      <c r="NTW366" s="1177"/>
      <c r="NTX366" s="1182"/>
      <c r="NTY366" s="1182"/>
      <c r="NTZ366" s="1182"/>
      <c r="NUA366" s="1182"/>
      <c r="NUB366" s="1182"/>
      <c r="NUC366" s="1182"/>
      <c r="NUD366" s="1182"/>
      <c r="NUE366" s="1182"/>
      <c r="NUF366" s="1182"/>
      <c r="NUG366" s="1182"/>
      <c r="NUH366" s="1182"/>
      <c r="NUI366" s="1182"/>
      <c r="NUJ366" s="1182"/>
      <c r="NUK366" s="1182"/>
      <c r="NUL366" s="1177"/>
      <c r="NUM366" s="1182"/>
      <c r="NUN366" s="1182"/>
      <c r="NUO366" s="1182"/>
      <c r="NUP366" s="1182"/>
      <c r="NUQ366" s="1182"/>
      <c r="NUR366" s="1182"/>
      <c r="NUS366" s="1182"/>
      <c r="NUT366" s="1182"/>
      <c r="NUU366" s="1182"/>
      <c r="NUV366" s="1182"/>
      <c r="NUW366" s="1182"/>
      <c r="NUX366" s="1182"/>
      <c r="NUY366" s="1182"/>
      <c r="NUZ366" s="1182"/>
      <c r="NVA366" s="1177"/>
      <c r="NVB366" s="1182"/>
      <c r="NVC366" s="1182"/>
      <c r="NVD366" s="1182"/>
      <c r="NVE366" s="1182"/>
      <c r="NVF366" s="1182"/>
      <c r="NVG366" s="1182"/>
      <c r="NVH366" s="1182"/>
      <c r="NVI366" s="1182"/>
      <c r="NVJ366" s="1182"/>
      <c r="NVK366" s="1182"/>
      <c r="NVL366" s="1182"/>
      <c r="NVM366" s="1182"/>
      <c r="NVN366" s="1182"/>
      <c r="NVO366" s="1182"/>
      <c r="NVP366" s="1177"/>
      <c r="NVQ366" s="1182"/>
      <c r="NVR366" s="1182"/>
      <c r="NVS366" s="1182"/>
      <c r="NVT366" s="1182"/>
      <c r="NVU366" s="1182"/>
      <c r="NVV366" s="1182"/>
      <c r="NVW366" s="1182"/>
      <c r="NVX366" s="1182"/>
      <c r="NVY366" s="1182"/>
      <c r="NVZ366" s="1182"/>
      <c r="NWA366" s="1182"/>
      <c r="NWB366" s="1182"/>
      <c r="NWC366" s="1182"/>
      <c r="NWD366" s="1182"/>
      <c r="NWE366" s="1177"/>
      <c r="NWF366" s="1182"/>
      <c r="NWG366" s="1182"/>
      <c r="NWH366" s="1182"/>
      <c r="NWI366" s="1182"/>
      <c r="NWJ366" s="1182"/>
      <c r="NWK366" s="1182"/>
      <c r="NWL366" s="1182"/>
      <c r="NWM366" s="1182"/>
      <c r="NWN366" s="1182"/>
      <c r="NWO366" s="1182"/>
      <c r="NWP366" s="1182"/>
      <c r="NWQ366" s="1182"/>
      <c r="NWR366" s="1182"/>
      <c r="NWS366" s="1182"/>
      <c r="NWT366" s="1177"/>
      <c r="NWU366" s="1182"/>
      <c r="NWV366" s="1182"/>
      <c r="NWW366" s="1182"/>
      <c r="NWX366" s="1182"/>
      <c r="NWY366" s="1182"/>
      <c r="NWZ366" s="1182"/>
      <c r="NXA366" s="1182"/>
      <c r="NXB366" s="1182"/>
      <c r="NXC366" s="1182"/>
      <c r="NXD366" s="1182"/>
      <c r="NXE366" s="1182"/>
      <c r="NXF366" s="1182"/>
      <c r="NXG366" s="1182"/>
      <c r="NXH366" s="1182"/>
      <c r="NXI366" s="1177"/>
      <c r="NXJ366" s="1182"/>
      <c r="NXK366" s="1182"/>
      <c r="NXL366" s="1182"/>
      <c r="NXM366" s="1182"/>
      <c r="NXN366" s="1182"/>
      <c r="NXO366" s="1182"/>
      <c r="NXP366" s="1182"/>
      <c r="NXQ366" s="1182"/>
      <c r="NXR366" s="1182"/>
      <c r="NXS366" s="1182"/>
      <c r="NXT366" s="1182"/>
      <c r="NXU366" s="1182"/>
      <c r="NXV366" s="1182"/>
      <c r="NXW366" s="1182"/>
      <c r="NXX366" s="1177"/>
      <c r="NXY366" s="1182"/>
      <c r="NXZ366" s="1182"/>
      <c r="NYA366" s="1182"/>
      <c r="NYB366" s="1182"/>
      <c r="NYC366" s="1182"/>
      <c r="NYD366" s="1182"/>
      <c r="NYE366" s="1182"/>
      <c r="NYF366" s="1182"/>
      <c r="NYG366" s="1182"/>
      <c r="NYH366" s="1182"/>
      <c r="NYI366" s="1182"/>
      <c r="NYJ366" s="1182"/>
      <c r="NYK366" s="1182"/>
      <c r="NYL366" s="1182"/>
      <c r="NYM366" s="1177"/>
      <c r="NYN366" s="1182"/>
      <c r="NYO366" s="1182"/>
      <c r="NYP366" s="1182"/>
      <c r="NYQ366" s="1182"/>
      <c r="NYR366" s="1182"/>
      <c r="NYS366" s="1182"/>
      <c r="NYT366" s="1182"/>
      <c r="NYU366" s="1182"/>
      <c r="NYV366" s="1182"/>
      <c r="NYW366" s="1182"/>
      <c r="NYX366" s="1182"/>
      <c r="NYY366" s="1182"/>
      <c r="NYZ366" s="1182"/>
      <c r="NZA366" s="1182"/>
      <c r="NZB366" s="1177"/>
      <c r="NZC366" s="1182"/>
      <c r="NZD366" s="1182"/>
      <c r="NZE366" s="1182"/>
      <c r="NZF366" s="1182"/>
      <c r="NZG366" s="1182"/>
      <c r="NZH366" s="1182"/>
      <c r="NZI366" s="1182"/>
      <c r="NZJ366" s="1182"/>
      <c r="NZK366" s="1182"/>
      <c r="NZL366" s="1182"/>
      <c r="NZM366" s="1182"/>
      <c r="NZN366" s="1182"/>
      <c r="NZO366" s="1182"/>
      <c r="NZP366" s="1182"/>
      <c r="NZQ366" s="1177"/>
      <c r="NZR366" s="1182"/>
      <c r="NZS366" s="1182"/>
      <c r="NZT366" s="1182"/>
      <c r="NZU366" s="1182"/>
      <c r="NZV366" s="1182"/>
      <c r="NZW366" s="1182"/>
      <c r="NZX366" s="1182"/>
      <c r="NZY366" s="1182"/>
      <c r="NZZ366" s="1182"/>
      <c r="OAA366" s="1182"/>
      <c r="OAB366" s="1182"/>
      <c r="OAC366" s="1182"/>
      <c r="OAD366" s="1182"/>
      <c r="OAE366" s="1182"/>
      <c r="OAF366" s="1177"/>
      <c r="OAG366" s="1182"/>
      <c r="OAH366" s="1182"/>
      <c r="OAI366" s="1182"/>
      <c r="OAJ366" s="1182"/>
      <c r="OAK366" s="1182"/>
      <c r="OAL366" s="1182"/>
      <c r="OAM366" s="1182"/>
      <c r="OAN366" s="1182"/>
      <c r="OAO366" s="1182"/>
      <c r="OAP366" s="1182"/>
      <c r="OAQ366" s="1182"/>
      <c r="OAR366" s="1182"/>
      <c r="OAS366" s="1182"/>
      <c r="OAT366" s="1182"/>
      <c r="OAU366" s="1177"/>
      <c r="OAV366" s="1182"/>
      <c r="OAW366" s="1182"/>
      <c r="OAX366" s="1182"/>
      <c r="OAY366" s="1182"/>
      <c r="OAZ366" s="1182"/>
      <c r="OBA366" s="1182"/>
      <c r="OBB366" s="1182"/>
      <c r="OBC366" s="1182"/>
      <c r="OBD366" s="1182"/>
      <c r="OBE366" s="1182"/>
      <c r="OBF366" s="1182"/>
      <c r="OBG366" s="1182"/>
      <c r="OBH366" s="1182"/>
      <c r="OBI366" s="1182"/>
      <c r="OBJ366" s="1177"/>
      <c r="OBK366" s="1182"/>
      <c r="OBL366" s="1182"/>
      <c r="OBM366" s="1182"/>
      <c r="OBN366" s="1182"/>
      <c r="OBO366" s="1182"/>
      <c r="OBP366" s="1182"/>
      <c r="OBQ366" s="1182"/>
      <c r="OBR366" s="1182"/>
      <c r="OBS366" s="1182"/>
      <c r="OBT366" s="1182"/>
      <c r="OBU366" s="1182"/>
      <c r="OBV366" s="1182"/>
      <c r="OBW366" s="1182"/>
      <c r="OBX366" s="1182"/>
      <c r="OBY366" s="1177"/>
      <c r="OBZ366" s="1182"/>
      <c r="OCA366" s="1182"/>
      <c r="OCB366" s="1182"/>
      <c r="OCC366" s="1182"/>
      <c r="OCD366" s="1182"/>
      <c r="OCE366" s="1182"/>
      <c r="OCF366" s="1182"/>
      <c r="OCG366" s="1182"/>
      <c r="OCH366" s="1182"/>
      <c r="OCI366" s="1182"/>
      <c r="OCJ366" s="1182"/>
      <c r="OCK366" s="1182"/>
      <c r="OCL366" s="1182"/>
      <c r="OCM366" s="1182"/>
      <c r="OCN366" s="1177"/>
      <c r="OCO366" s="1182"/>
      <c r="OCP366" s="1182"/>
      <c r="OCQ366" s="1182"/>
      <c r="OCR366" s="1182"/>
      <c r="OCS366" s="1182"/>
      <c r="OCT366" s="1182"/>
      <c r="OCU366" s="1182"/>
      <c r="OCV366" s="1182"/>
      <c r="OCW366" s="1182"/>
      <c r="OCX366" s="1182"/>
      <c r="OCY366" s="1182"/>
      <c r="OCZ366" s="1182"/>
      <c r="ODA366" s="1182"/>
      <c r="ODB366" s="1182"/>
      <c r="ODC366" s="1177"/>
      <c r="ODD366" s="1182"/>
      <c r="ODE366" s="1182"/>
      <c r="ODF366" s="1182"/>
      <c r="ODG366" s="1182"/>
      <c r="ODH366" s="1182"/>
      <c r="ODI366" s="1182"/>
      <c r="ODJ366" s="1182"/>
      <c r="ODK366" s="1182"/>
      <c r="ODL366" s="1182"/>
      <c r="ODM366" s="1182"/>
      <c r="ODN366" s="1182"/>
      <c r="ODO366" s="1182"/>
      <c r="ODP366" s="1182"/>
      <c r="ODQ366" s="1182"/>
      <c r="ODR366" s="1177"/>
      <c r="ODS366" s="1182"/>
      <c r="ODT366" s="1182"/>
      <c r="ODU366" s="1182"/>
      <c r="ODV366" s="1182"/>
      <c r="ODW366" s="1182"/>
      <c r="ODX366" s="1182"/>
      <c r="ODY366" s="1182"/>
      <c r="ODZ366" s="1182"/>
      <c r="OEA366" s="1182"/>
      <c r="OEB366" s="1182"/>
      <c r="OEC366" s="1182"/>
      <c r="OED366" s="1182"/>
      <c r="OEE366" s="1182"/>
      <c r="OEF366" s="1182"/>
      <c r="OEG366" s="1177"/>
      <c r="OEH366" s="1182"/>
      <c r="OEI366" s="1182"/>
      <c r="OEJ366" s="1182"/>
      <c r="OEK366" s="1182"/>
      <c r="OEL366" s="1182"/>
      <c r="OEM366" s="1182"/>
      <c r="OEN366" s="1182"/>
      <c r="OEO366" s="1182"/>
      <c r="OEP366" s="1182"/>
      <c r="OEQ366" s="1182"/>
      <c r="OER366" s="1182"/>
      <c r="OES366" s="1182"/>
      <c r="OET366" s="1182"/>
      <c r="OEU366" s="1182"/>
      <c r="OEV366" s="1177"/>
      <c r="OEW366" s="1182"/>
      <c r="OEX366" s="1182"/>
      <c r="OEY366" s="1182"/>
      <c r="OEZ366" s="1182"/>
      <c r="OFA366" s="1182"/>
      <c r="OFB366" s="1182"/>
      <c r="OFC366" s="1182"/>
      <c r="OFD366" s="1182"/>
      <c r="OFE366" s="1182"/>
      <c r="OFF366" s="1182"/>
      <c r="OFG366" s="1182"/>
      <c r="OFH366" s="1182"/>
      <c r="OFI366" s="1182"/>
      <c r="OFJ366" s="1182"/>
      <c r="OFK366" s="1177"/>
      <c r="OFL366" s="1182"/>
      <c r="OFM366" s="1182"/>
      <c r="OFN366" s="1182"/>
      <c r="OFO366" s="1182"/>
      <c r="OFP366" s="1182"/>
      <c r="OFQ366" s="1182"/>
      <c r="OFR366" s="1182"/>
      <c r="OFS366" s="1182"/>
      <c r="OFT366" s="1182"/>
      <c r="OFU366" s="1182"/>
      <c r="OFV366" s="1182"/>
      <c r="OFW366" s="1182"/>
      <c r="OFX366" s="1182"/>
      <c r="OFY366" s="1182"/>
      <c r="OFZ366" s="1177"/>
      <c r="OGA366" s="1182"/>
      <c r="OGB366" s="1182"/>
      <c r="OGC366" s="1182"/>
      <c r="OGD366" s="1182"/>
      <c r="OGE366" s="1182"/>
      <c r="OGF366" s="1182"/>
      <c r="OGG366" s="1182"/>
      <c r="OGH366" s="1182"/>
      <c r="OGI366" s="1182"/>
      <c r="OGJ366" s="1182"/>
      <c r="OGK366" s="1182"/>
      <c r="OGL366" s="1182"/>
      <c r="OGM366" s="1182"/>
      <c r="OGN366" s="1182"/>
      <c r="OGO366" s="1177"/>
      <c r="OGP366" s="1182"/>
      <c r="OGQ366" s="1182"/>
      <c r="OGR366" s="1182"/>
      <c r="OGS366" s="1182"/>
      <c r="OGT366" s="1182"/>
      <c r="OGU366" s="1182"/>
      <c r="OGV366" s="1182"/>
      <c r="OGW366" s="1182"/>
      <c r="OGX366" s="1182"/>
      <c r="OGY366" s="1182"/>
      <c r="OGZ366" s="1182"/>
      <c r="OHA366" s="1182"/>
      <c r="OHB366" s="1182"/>
      <c r="OHC366" s="1182"/>
      <c r="OHD366" s="1177"/>
      <c r="OHE366" s="1182"/>
      <c r="OHF366" s="1182"/>
      <c r="OHG366" s="1182"/>
      <c r="OHH366" s="1182"/>
      <c r="OHI366" s="1182"/>
      <c r="OHJ366" s="1182"/>
      <c r="OHK366" s="1182"/>
      <c r="OHL366" s="1182"/>
      <c r="OHM366" s="1182"/>
      <c r="OHN366" s="1182"/>
      <c r="OHO366" s="1182"/>
      <c r="OHP366" s="1182"/>
      <c r="OHQ366" s="1182"/>
      <c r="OHR366" s="1182"/>
      <c r="OHS366" s="1177"/>
      <c r="OHT366" s="1182"/>
      <c r="OHU366" s="1182"/>
      <c r="OHV366" s="1182"/>
      <c r="OHW366" s="1182"/>
      <c r="OHX366" s="1182"/>
      <c r="OHY366" s="1182"/>
      <c r="OHZ366" s="1182"/>
      <c r="OIA366" s="1182"/>
      <c r="OIB366" s="1182"/>
      <c r="OIC366" s="1182"/>
      <c r="OID366" s="1182"/>
      <c r="OIE366" s="1182"/>
      <c r="OIF366" s="1182"/>
      <c r="OIG366" s="1182"/>
      <c r="OIH366" s="1177"/>
      <c r="OII366" s="1182"/>
      <c r="OIJ366" s="1182"/>
      <c r="OIK366" s="1182"/>
      <c r="OIL366" s="1182"/>
      <c r="OIM366" s="1182"/>
      <c r="OIN366" s="1182"/>
      <c r="OIO366" s="1182"/>
      <c r="OIP366" s="1182"/>
      <c r="OIQ366" s="1182"/>
      <c r="OIR366" s="1182"/>
      <c r="OIS366" s="1182"/>
      <c r="OIT366" s="1182"/>
      <c r="OIU366" s="1182"/>
      <c r="OIV366" s="1182"/>
      <c r="OIW366" s="1177"/>
      <c r="OIX366" s="1182"/>
      <c r="OIY366" s="1182"/>
      <c r="OIZ366" s="1182"/>
      <c r="OJA366" s="1182"/>
      <c r="OJB366" s="1182"/>
      <c r="OJC366" s="1182"/>
      <c r="OJD366" s="1182"/>
      <c r="OJE366" s="1182"/>
      <c r="OJF366" s="1182"/>
      <c r="OJG366" s="1182"/>
      <c r="OJH366" s="1182"/>
      <c r="OJI366" s="1182"/>
      <c r="OJJ366" s="1182"/>
      <c r="OJK366" s="1182"/>
      <c r="OJL366" s="1177"/>
      <c r="OJM366" s="1182"/>
      <c r="OJN366" s="1182"/>
      <c r="OJO366" s="1182"/>
      <c r="OJP366" s="1182"/>
      <c r="OJQ366" s="1182"/>
      <c r="OJR366" s="1182"/>
      <c r="OJS366" s="1182"/>
      <c r="OJT366" s="1182"/>
      <c r="OJU366" s="1182"/>
      <c r="OJV366" s="1182"/>
      <c r="OJW366" s="1182"/>
      <c r="OJX366" s="1182"/>
      <c r="OJY366" s="1182"/>
      <c r="OJZ366" s="1182"/>
      <c r="OKA366" s="1177"/>
      <c r="OKB366" s="1182"/>
      <c r="OKC366" s="1182"/>
      <c r="OKD366" s="1182"/>
      <c r="OKE366" s="1182"/>
      <c r="OKF366" s="1182"/>
      <c r="OKG366" s="1182"/>
      <c r="OKH366" s="1182"/>
      <c r="OKI366" s="1182"/>
      <c r="OKJ366" s="1182"/>
      <c r="OKK366" s="1182"/>
      <c r="OKL366" s="1182"/>
      <c r="OKM366" s="1182"/>
      <c r="OKN366" s="1182"/>
      <c r="OKO366" s="1182"/>
      <c r="OKP366" s="1177"/>
      <c r="OKQ366" s="1182"/>
      <c r="OKR366" s="1182"/>
      <c r="OKS366" s="1182"/>
      <c r="OKT366" s="1182"/>
      <c r="OKU366" s="1182"/>
      <c r="OKV366" s="1182"/>
      <c r="OKW366" s="1182"/>
      <c r="OKX366" s="1182"/>
      <c r="OKY366" s="1182"/>
      <c r="OKZ366" s="1182"/>
      <c r="OLA366" s="1182"/>
      <c r="OLB366" s="1182"/>
      <c r="OLC366" s="1182"/>
      <c r="OLD366" s="1182"/>
      <c r="OLE366" s="1177"/>
      <c r="OLF366" s="1182"/>
      <c r="OLG366" s="1182"/>
      <c r="OLH366" s="1182"/>
      <c r="OLI366" s="1182"/>
      <c r="OLJ366" s="1182"/>
      <c r="OLK366" s="1182"/>
      <c r="OLL366" s="1182"/>
      <c r="OLM366" s="1182"/>
      <c r="OLN366" s="1182"/>
      <c r="OLO366" s="1182"/>
      <c r="OLP366" s="1182"/>
      <c r="OLQ366" s="1182"/>
      <c r="OLR366" s="1182"/>
      <c r="OLS366" s="1182"/>
      <c r="OLT366" s="1177"/>
      <c r="OLU366" s="1182"/>
      <c r="OLV366" s="1182"/>
      <c r="OLW366" s="1182"/>
      <c r="OLX366" s="1182"/>
      <c r="OLY366" s="1182"/>
      <c r="OLZ366" s="1182"/>
      <c r="OMA366" s="1182"/>
      <c r="OMB366" s="1182"/>
      <c r="OMC366" s="1182"/>
      <c r="OMD366" s="1182"/>
      <c r="OME366" s="1182"/>
      <c r="OMF366" s="1182"/>
      <c r="OMG366" s="1182"/>
      <c r="OMH366" s="1182"/>
      <c r="OMI366" s="1177"/>
      <c r="OMJ366" s="1182"/>
      <c r="OMK366" s="1182"/>
      <c r="OML366" s="1182"/>
      <c r="OMM366" s="1182"/>
      <c r="OMN366" s="1182"/>
      <c r="OMO366" s="1182"/>
      <c r="OMP366" s="1182"/>
      <c r="OMQ366" s="1182"/>
      <c r="OMR366" s="1182"/>
      <c r="OMS366" s="1182"/>
      <c r="OMT366" s="1182"/>
      <c r="OMU366" s="1182"/>
      <c r="OMV366" s="1182"/>
      <c r="OMW366" s="1182"/>
      <c r="OMX366" s="1177"/>
      <c r="OMY366" s="1182"/>
      <c r="OMZ366" s="1182"/>
      <c r="ONA366" s="1182"/>
      <c r="ONB366" s="1182"/>
      <c r="ONC366" s="1182"/>
      <c r="OND366" s="1182"/>
      <c r="ONE366" s="1182"/>
      <c r="ONF366" s="1182"/>
      <c r="ONG366" s="1182"/>
      <c r="ONH366" s="1182"/>
      <c r="ONI366" s="1182"/>
      <c r="ONJ366" s="1182"/>
      <c r="ONK366" s="1182"/>
      <c r="ONL366" s="1182"/>
      <c r="ONM366" s="1177"/>
      <c r="ONN366" s="1182"/>
      <c r="ONO366" s="1182"/>
      <c r="ONP366" s="1182"/>
      <c r="ONQ366" s="1182"/>
      <c r="ONR366" s="1182"/>
      <c r="ONS366" s="1182"/>
      <c r="ONT366" s="1182"/>
      <c r="ONU366" s="1182"/>
      <c r="ONV366" s="1182"/>
      <c r="ONW366" s="1182"/>
      <c r="ONX366" s="1182"/>
      <c r="ONY366" s="1182"/>
      <c r="ONZ366" s="1182"/>
      <c r="OOA366" s="1182"/>
      <c r="OOB366" s="1177"/>
      <c r="OOC366" s="1182"/>
      <c r="OOD366" s="1182"/>
      <c r="OOE366" s="1182"/>
      <c r="OOF366" s="1182"/>
      <c r="OOG366" s="1182"/>
      <c r="OOH366" s="1182"/>
      <c r="OOI366" s="1182"/>
      <c r="OOJ366" s="1182"/>
      <c r="OOK366" s="1182"/>
      <c r="OOL366" s="1182"/>
      <c r="OOM366" s="1182"/>
      <c r="OON366" s="1182"/>
      <c r="OOO366" s="1182"/>
      <c r="OOP366" s="1182"/>
      <c r="OOQ366" s="1177"/>
      <c r="OOR366" s="1182"/>
      <c r="OOS366" s="1182"/>
      <c r="OOT366" s="1182"/>
      <c r="OOU366" s="1182"/>
      <c r="OOV366" s="1182"/>
      <c r="OOW366" s="1182"/>
      <c r="OOX366" s="1182"/>
      <c r="OOY366" s="1182"/>
      <c r="OOZ366" s="1182"/>
      <c r="OPA366" s="1182"/>
      <c r="OPB366" s="1182"/>
      <c r="OPC366" s="1182"/>
      <c r="OPD366" s="1182"/>
      <c r="OPE366" s="1182"/>
      <c r="OPF366" s="1177"/>
      <c r="OPG366" s="1182"/>
      <c r="OPH366" s="1182"/>
      <c r="OPI366" s="1182"/>
      <c r="OPJ366" s="1182"/>
      <c r="OPK366" s="1182"/>
      <c r="OPL366" s="1182"/>
      <c r="OPM366" s="1182"/>
      <c r="OPN366" s="1182"/>
      <c r="OPO366" s="1182"/>
      <c r="OPP366" s="1182"/>
      <c r="OPQ366" s="1182"/>
      <c r="OPR366" s="1182"/>
      <c r="OPS366" s="1182"/>
      <c r="OPT366" s="1182"/>
      <c r="OPU366" s="1177"/>
      <c r="OPV366" s="1182"/>
      <c r="OPW366" s="1182"/>
      <c r="OPX366" s="1182"/>
      <c r="OPY366" s="1182"/>
      <c r="OPZ366" s="1182"/>
      <c r="OQA366" s="1182"/>
      <c r="OQB366" s="1182"/>
      <c r="OQC366" s="1182"/>
      <c r="OQD366" s="1182"/>
      <c r="OQE366" s="1182"/>
      <c r="OQF366" s="1182"/>
      <c r="OQG366" s="1182"/>
      <c r="OQH366" s="1182"/>
      <c r="OQI366" s="1182"/>
      <c r="OQJ366" s="1177"/>
      <c r="OQK366" s="1182"/>
      <c r="OQL366" s="1182"/>
      <c r="OQM366" s="1182"/>
      <c r="OQN366" s="1182"/>
      <c r="OQO366" s="1182"/>
      <c r="OQP366" s="1182"/>
      <c r="OQQ366" s="1182"/>
      <c r="OQR366" s="1182"/>
      <c r="OQS366" s="1182"/>
      <c r="OQT366" s="1182"/>
      <c r="OQU366" s="1182"/>
      <c r="OQV366" s="1182"/>
      <c r="OQW366" s="1182"/>
      <c r="OQX366" s="1182"/>
      <c r="OQY366" s="1177"/>
      <c r="OQZ366" s="1182"/>
      <c r="ORA366" s="1182"/>
      <c r="ORB366" s="1182"/>
      <c r="ORC366" s="1182"/>
      <c r="ORD366" s="1182"/>
      <c r="ORE366" s="1182"/>
      <c r="ORF366" s="1182"/>
      <c r="ORG366" s="1182"/>
      <c r="ORH366" s="1182"/>
      <c r="ORI366" s="1182"/>
      <c r="ORJ366" s="1182"/>
      <c r="ORK366" s="1182"/>
      <c r="ORL366" s="1182"/>
      <c r="ORM366" s="1182"/>
      <c r="ORN366" s="1177"/>
      <c r="ORO366" s="1182"/>
      <c r="ORP366" s="1182"/>
      <c r="ORQ366" s="1182"/>
      <c r="ORR366" s="1182"/>
      <c r="ORS366" s="1182"/>
      <c r="ORT366" s="1182"/>
      <c r="ORU366" s="1182"/>
      <c r="ORV366" s="1182"/>
      <c r="ORW366" s="1182"/>
      <c r="ORX366" s="1182"/>
      <c r="ORY366" s="1182"/>
      <c r="ORZ366" s="1182"/>
      <c r="OSA366" s="1182"/>
      <c r="OSB366" s="1182"/>
      <c r="OSC366" s="1177"/>
      <c r="OSD366" s="1182"/>
      <c r="OSE366" s="1182"/>
      <c r="OSF366" s="1182"/>
      <c r="OSG366" s="1182"/>
      <c r="OSH366" s="1182"/>
      <c r="OSI366" s="1182"/>
      <c r="OSJ366" s="1182"/>
      <c r="OSK366" s="1182"/>
      <c r="OSL366" s="1182"/>
      <c r="OSM366" s="1182"/>
      <c r="OSN366" s="1182"/>
      <c r="OSO366" s="1182"/>
      <c r="OSP366" s="1182"/>
      <c r="OSQ366" s="1182"/>
      <c r="OSR366" s="1177"/>
      <c r="OSS366" s="1182"/>
      <c r="OST366" s="1182"/>
      <c r="OSU366" s="1182"/>
      <c r="OSV366" s="1182"/>
      <c r="OSW366" s="1182"/>
      <c r="OSX366" s="1182"/>
      <c r="OSY366" s="1182"/>
      <c r="OSZ366" s="1182"/>
      <c r="OTA366" s="1182"/>
      <c r="OTB366" s="1182"/>
      <c r="OTC366" s="1182"/>
      <c r="OTD366" s="1182"/>
      <c r="OTE366" s="1182"/>
      <c r="OTF366" s="1182"/>
      <c r="OTG366" s="1177"/>
      <c r="OTH366" s="1182"/>
      <c r="OTI366" s="1182"/>
      <c r="OTJ366" s="1182"/>
      <c r="OTK366" s="1182"/>
      <c r="OTL366" s="1182"/>
      <c r="OTM366" s="1182"/>
      <c r="OTN366" s="1182"/>
      <c r="OTO366" s="1182"/>
      <c r="OTP366" s="1182"/>
      <c r="OTQ366" s="1182"/>
      <c r="OTR366" s="1182"/>
      <c r="OTS366" s="1182"/>
      <c r="OTT366" s="1182"/>
      <c r="OTU366" s="1182"/>
      <c r="OTV366" s="1177"/>
      <c r="OTW366" s="1182"/>
      <c r="OTX366" s="1182"/>
      <c r="OTY366" s="1182"/>
      <c r="OTZ366" s="1182"/>
      <c r="OUA366" s="1182"/>
      <c r="OUB366" s="1182"/>
      <c r="OUC366" s="1182"/>
      <c r="OUD366" s="1182"/>
      <c r="OUE366" s="1182"/>
      <c r="OUF366" s="1182"/>
      <c r="OUG366" s="1182"/>
      <c r="OUH366" s="1182"/>
      <c r="OUI366" s="1182"/>
      <c r="OUJ366" s="1182"/>
      <c r="OUK366" s="1177"/>
      <c r="OUL366" s="1182"/>
      <c r="OUM366" s="1182"/>
      <c r="OUN366" s="1182"/>
      <c r="OUO366" s="1182"/>
      <c r="OUP366" s="1182"/>
      <c r="OUQ366" s="1182"/>
      <c r="OUR366" s="1182"/>
      <c r="OUS366" s="1182"/>
      <c r="OUT366" s="1182"/>
      <c r="OUU366" s="1182"/>
      <c r="OUV366" s="1182"/>
      <c r="OUW366" s="1182"/>
      <c r="OUX366" s="1182"/>
      <c r="OUY366" s="1182"/>
      <c r="OUZ366" s="1177"/>
      <c r="OVA366" s="1182"/>
      <c r="OVB366" s="1182"/>
      <c r="OVC366" s="1182"/>
      <c r="OVD366" s="1182"/>
      <c r="OVE366" s="1182"/>
      <c r="OVF366" s="1182"/>
      <c r="OVG366" s="1182"/>
      <c r="OVH366" s="1182"/>
      <c r="OVI366" s="1182"/>
      <c r="OVJ366" s="1182"/>
      <c r="OVK366" s="1182"/>
      <c r="OVL366" s="1182"/>
      <c r="OVM366" s="1182"/>
      <c r="OVN366" s="1182"/>
      <c r="OVO366" s="1177"/>
      <c r="OVP366" s="1182"/>
      <c r="OVQ366" s="1182"/>
      <c r="OVR366" s="1182"/>
      <c r="OVS366" s="1182"/>
      <c r="OVT366" s="1182"/>
      <c r="OVU366" s="1182"/>
      <c r="OVV366" s="1182"/>
      <c r="OVW366" s="1182"/>
      <c r="OVX366" s="1182"/>
      <c r="OVY366" s="1182"/>
      <c r="OVZ366" s="1182"/>
      <c r="OWA366" s="1182"/>
      <c r="OWB366" s="1182"/>
      <c r="OWC366" s="1182"/>
      <c r="OWD366" s="1177"/>
      <c r="OWE366" s="1182"/>
      <c r="OWF366" s="1182"/>
      <c r="OWG366" s="1182"/>
      <c r="OWH366" s="1182"/>
      <c r="OWI366" s="1182"/>
      <c r="OWJ366" s="1182"/>
      <c r="OWK366" s="1182"/>
      <c r="OWL366" s="1182"/>
      <c r="OWM366" s="1182"/>
      <c r="OWN366" s="1182"/>
      <c r="OWO366" s="1182"/>
      <c r="OWP366" s="1182"/>
      <c r="OWQ366" s="1182"/>
      <c r="OWR366" s="1182"/>
      <c r="OWS366" s="1177"/>
      <c r="OWT366" s="1182"/>
      <c r="OWU366" s="1182"/>
      <c r="OWV366" s="1182"/>
      <c r="OWW366" s="1182"/>
      <c r="OWX366" s="1182"/>
      <c r="OWY366" s="1182"/>
      <c r="OWZ366" s="1182"/>
      <c r="OXA366" s="1182"/>
      <c r="OXB366" s="1182"/>
      <c r="OXC366" s="1182"/>
      <c r="OXD366" s="1182"/>
      <c r="OXE366" s="1182"/>
      <c r="OXF366" s="1182"/>
      <c r="OXG366" s="1182"/>
      <c r="OXH366" s="1177"/>
      <c r="OXI366" s="1182"/>
      <c r="OXJ366" s="1182"/>
      <c r="OXK366" s="1182"/>
      <c r="OXL366" s="1182"/>
      <c r="OXM366" s="1182"/>
      <c r="OXN366" s="1182"/>
      <c r="OXO366" s="1182"/>
      <c r="OXP366" s="1182"/>
      <c r="OXQ366" s="1182"/>
      <c r="OXR366" s="1182"/>
      <c r="OXS366" s="1182"/>
      <c r="OXT366" s="1182"/>
      <c r="OXU366" s="1182"/>
      <c r="OXV366" s="1182"/>
      <c r="OXW366" s="1177"/>
      <c r="OXX366" s="1182"/>
      <c r="OXY366" s="1182"/>
      <c r="OXZ366" s="1182"/>
      <c r="OYA366" s="1182"/>
      <c r="OYB366" s="1182"/>
      <c r="OYC366" s="1182"/>
      <c r="OYD366" s="1182"/>
      <c r="OYE366" s="1182"/>
      <c r="OYF366" s="1182"/>
      <c r="OYG366" s="1182"/>
      <c r="OYH366" s="1182"/>
      <c r="OYI366" s="1182"/>
      <c r="OYJ366" s="1182"/>
      <c r="OYK366" s="1182"/>
      <c r="OYL366" s="1177"/>
      <c r="OYM366" s="1182"/>
      <c r="OYN366" s="1182"/>
      <c r="OYO366" s="1182"/>
      <c r="OYP366" s="1182"/>
      <c r="OYQ366" s="1182"/>
      <c r="OYR366" s="1182"/>
      <c r="OYS366" s="1182"/>
      <c r="OYT366" s="1182"/>
      <c r="OYU366" s="1182"/>
      <c r="OYV366" s="1182"/>
      <c r="OYW366" s="1182"/>
      <c r="OYX366" s="1182"/>
      <c r="OYY366" s="1182"/>
      <c r="OYZ366" s="1182"/>
      <c r="OZA366" s="1177"/>
      <c r="OZB366" s="1182"/>
      <c r="OZC366" s="1182"/>
      <c r="OZD366" s="1182"/>
      <c r="OZE366" s="1182"/>
      <c r="OZF366" s="1182"/>
      <c r="OZG366" s="1182"/>
      <c r="OZH366" s="1182"/>
      <c r="OZI366" s="1182"/>
      <c r="OZJ366" s="1182"/>
      <c r="OZK366" s="1182"/>
      <c r="OZL366" s="1182"/>
      <c r="OZM366" s="1182"/>
      <c r="OZN366" s="1182"/>
      <c r="OZO366" s="1182"/>
      <c r="OZP366" s="1177"/>
      <c r="OZQ366" s="1182"/>
      <c r="OZR366" s="1182"/>
      <c r="OZS366" s="1182"/>
      <c r="OZT366" s="1182"/>
      <c r="OZU366" s="1182"/>
      <c r="OZV366" s="1182"/>
      <c r="OZW366" s="1182"/>
      <c r="OZX366" s="1182"/>
      <c r="OZY366" s="1182"/>
      <c r="OZZ366" s="1182"/>
      <c r="PAA366" s="1182"/>
      <c r="PAB366" s="1182"/>
      <c r="PAC366" s="1182"/>
      <c r="PAD366" s="1182"/>
      <c r="PAE366" s="1177"/>
      <c r="PAF366" s="1182"/>
      <c r="PAG366" s="1182"/>
      <c r="PAH366" s="1182"/>
      <c r="PAI366" s="1182"/>
      <c r="PAJ366" s="1182"/>
      <c r="PAK366" s="1182"/>
      <c r="PAL366" s="1182"/>
      <c r="PAM366" s="1182"/>
      <c r="PAN366" s="1182"/>
      <c r="PAO366" s="1182"/>
      <c r="PAP366" s="1182"/>
      <c r="PAQ366" s="1182"/>
      <c r="PAR366" s="1182"/>
      <c r="PAS366" s="1182"/>
      <c r="PAT366" s="1177"/>
      <c r="PAU366" s="1182"/>
      <c r="PAV366" s="1182"/>
      <c r="PAW366" s="1182"/>
      <c r="PAX366" s="1182"/>
      <c r="PAY366" s="1182"/>
      <c r="PAZ366" s="1182"/>
      <c r="PBA366" s="1182"/>
      <c r="PBB366" s="1182"/>
      <c r="PBC366" s="1182"/>
      <c r="PBD366" s="1182"/>
      <c r="PBE366" s="1182"/>
      <c r="PBF366" s="1182"/>
      <c r="PBG366" s="1182"/>
      <c r="PBH366" s="1182"/>
      <c r="PBI366" s="1177"/>
      <c r="PBJ366" s="1182"/>
      <c r="PBK366" s="1182"/>
      <c r="PBL366" s="1182"/>
      <c r="PBM366" s="1182"/>
      <c r="PBN366" s="1182"/>
      <c r="PBO366" s="1182"/>
      <c r="PBP366" s="1182"/>
      <c r="PBQ366" s="1182"/>
      <c r="PBR366" s="1182"/>
      <c r="PBS366" s="1182"/>
      <c r="PBT366" s="1182"/>
      <c r="PBU366" s="1182"/>
      <c r="PBV366" s="1182"/>
      <c r="PBW366" s="1182"/>
      <c r="PBX366" s="1177"/>
      <c r="PBY366" s="1182"/>
      <c r="PBZ366" s="1182"/>
      <c r="PCA366" s="1182"/>
      <c r="PCB366" s="1182"/>
      <c r="PCC366" s="1182"/>
      <c r="PCD366" s="1182"/>
      <c r="PCE366" s="1182"/>
      <c r="PCF366" s="1182"/>
      <c r="PCG366" s="1182"/>
      <c r="PCH366" s="1182"/>
      <c r="PCI366" s="1182"/>
      <c r="PCJ366" s="1182"/>
      <c r="PCK366" s="1182"/>
      <c r="PCL366" s="1182"/>
      <c r="PCM366" s="1177"/>
      <c r="PCN366" s="1182"/>
      <c r="PCO366" s="1182"/>
      <c r="PCP366" s="1182"/>
      <c r="PCQ366" s="1182"/>
      <c r="PCR366" s="1182"/>
      <c r="PCS366" s="1182"/>
      <c r="PCT366" s="1182"/>
      <c r="PCU366" s="1182"/>
      <c r="PCV366" s="1182"/>
      <c r="PCW366" s="1182"/>
      <c r="PCX366" s="1182"/>
      <c r="PCY366" s="1182"/>
      <c r="PCZ366" s="1182"/>
      <c r="PDA366" s="1182"/>
      <c r="PDB366" s="1177"/>
      <c r="PDC366" s="1182"/>
      <c r="PDD366" s="1182"/>
      <c r="PDE366" s="1182"/>
      <c r="PDF366" s="1182"/>
      <c r="PDG366" s="1182"/>
      <c r="PDH366" s="1182"/>
      <c r="PDI366" s="1182"/>
      <c r="PDJ366" s="1182"/>
      <c r="PDK366" s="1182"/>
      <c r="PDL366" s="1182"/>
      <c r="PDM366" s="1182"/>
      <c r="PDN366" s="1182"/>
      <c r="PDO366" s="1182"/>
      <c r="PDP366" s="1182"/>
      <c r="PDQ366" s="1177"/>
      <c r="PDR366" s="1182"/>
      <c r="PDS366" s="1182"/>
      <c r="PDT366" s="1182"/>
      <c r="PDU366" s="1182"/>
      <c r="PDV366" s="1182"/>
      <c r="PDW366" s="1182"/>
      <c r="PDX366" s="1182"/>
      <c r="PDY366" s="1182"/>
      <c r="PDZ366" s="1182"/>
      <c r="PEA366" s="1182"/>
      <c r="PEB366" s="1182"/>
      <c r="PEC366" s="1182"/>
      <c r="PED366" s="1182"/>
      <c r="PEE366" s="1182"/>
      <c r="PEF366" s="1177"/>
      <c r="PEG366" s="1182"/>
      <c r="PEH366" s="1182"/>
      <c r="PEI366" s="1182"/>
      <c r="PEJ366" s="1182"/>
      <c r="PEK366" s="1182"/>
      <c r="PEL366" s="1182"/>
      <c r="PEM366" s="1182"/>
      <c r="PEN366" s="1182"/>
      <c r="PEO366" s="1182"/>
      <c r="PEP366" s="1182"/>
      <c r="PEQ366" s="1182"/>
      <c r="PER366" s="1182"/>
      <c r="PES366" s="1182"/>
      <c r="PET366" s="1182"/>
      <c r="PEU366" s="1177"/>
      <c r="PEV366" s="1182"/>
      <c r="PEW366" s="1182"/>
      <c r="PEX366" s="1182"/>
      <c r="PEY366" s="1182"/>
      <c r="PEZ366" s="1182"/>
      <c r="PFA366" s="1182"/>
      <c r="PFB366" s="1182"/>
      <c r="PFC366" s="1182"/>
      <c r="PFD366" s="1182"/>
      <c r="PFE366" s="1182"/>
      <c r="PFF366" s="1182"/>
      <c r="PFG366" s="1182"/>
      <c r="PFH366" s="1182"/>
      <c r="PFI366" s="1182"/>
      <c r="PFJ366" s="1177"/>
      <c r="PFK366" s="1182"/>
      <c r="PFL366" s="1182"/>
      <c r="PFM366" s="1182"/>
      <c r="PFN366" s="1182"/>
      <c r="PFO366" s="1182"/>
      <c r="PFP366" s="1182"/>
      <c r="PFQ366" s="1182"/>
      <c r="PFR366" s="1182"/>
      <c r="PFS366" s="1182"/>
      <c r="PFT366" s="1182"/>
      <c r="PFU366" s="1182"/>
      <c r="PFV366" s="1182"/>
      <c r="PFW366" s="1182"/>
      <c r="PFX366" s="1182"/>
      <c r="PFY366" s="1177"/>
      <c r="PFZ366" s="1182"/>
      <c r="PGA366" s="1182"/>
      <c r="PGB366" s="1182"/>
      <c r="PGC366" s="1182"/>
      <c r="PGD366" s="1182"/>
      <c r="PGE366" s="1182"/>
      <c r="PGF366" s="1182"/>
      <c r="PGG366" s="1182"/>
      <c r="PGH366" s="1182"/>
      <c r="PGI366" s="1182"/>
      <c r="PGJ366" s="1182"/>
      <c r="PGK366" s="1182"/>
      <c r="PGL366" s="1182"/>
      <c r="PGM366" s="1182"/>
      <c r="PGN366" s="1177"/>
      <c r="PGO366" s="1182"/>
      <c r="PGP366" s="1182"/>
      <c r="PGQ366" s="1182"/>
      <c r="PGR366" s="1182"/>
      <c r="PGS366" s="1182"/>
      <c r="PGT366" s="1182"/>
      <c r="PGU366" s="1182"/>
      <c r="PGV366" s="1182"/>
      <c r="PGW366" s="1182"/>
      <c r="PGX366" s="1182"/>
      <c r="PGY366" s="1182"/>
      <c r="PGZ366" s="1182"/>
      <c r="PHA366" s="1182"/>
      <c r="PHB366" s="1182"/>
      <c r="PHC366" s="1177"/>
      <c r="PHD366" s="1182"/>
      <c r="PHE366" s="1182"/>
      <c r="PHF366" s="1182"/>
      <c r="PHG366" s="1182"/>
      <c r="PHH366" s="1182"/>
      <c r="PHI366" s="1182"/>
      <c r="PHJ366" s="1182"/>
      <c r="PHK366" s="1182"/>
      <c r="PHL366" s="1182"/>
      <c r="PHM366" s="1182"/>
      <c r="PHN366" s="1182"/>
      <c r="PHO366" s="1182"/>
      <c r="PHP366" s="1182"/>
      <c r="PHQ366" s="1182"/>
      <c r="PHR366" s="1177"/>
      <c r="PHS366" s="1182"/>
      <c r="PHT366" s="1182"/>
      <c r="PHU366" s="1182"/>
      <c r="PHV366" s="1182"/>
      <c r="PHW366" s="1182"/>
      <c r="PHX366" s="1182"/>
      <c r="PHY366" s="1182"/>
      <c r="PHZ366" s="1182"/>
      <c r="PIA366" s="1182"/>
      <c r="PIB366" s="1182"/>
      <c r="PIC366" s="1182"/>
      <c r="PID366" s="1182"/>
      <c r="PIE366" s="1182"/>
      <c r="PIF366" s="1182"/>
      <c r="PIG366" s="1177"/>
      <c r="PIH366" s="1182"/>
      <c r="PII366" s="1182"/>
      <c r="PIJ366" s="1182"/>
      <c r="PIK366" s="1182"/>
      <c r="PIL366" s="1182"/>
      <c r="PIM366" s="1182"/>
      <c r="PIN366" s="1182"/>
      <c r="PIO366" s="1182"/>
      <c r="PIP366" s="1182"/>
      <c r="PIQ366" s="1182"/>
      <c r="PIR366" s="1182"/>
      <c r="PIS366" s="1182"/>
      <c r="PIT366" s="1182"/>
      <c r="PIU366" s="1182"/>
      <c r="PIV366" s="1177"/>
      <c r="PIW366" s="1182"/>
      <c r="PIX366" s="1182"/>
      <c r="PIY366" s="1182"/>
      <c r="PIZ366" s="1182"/>
      <c r="PJA366" s="1182"/>
      <c r="PJB366" s="1182"/>
      <c r="PJC366" s="1182"/>
      <c r="PJD366" s="1182"/>
      <c r="PJE366" s="1182"/>
      <c r="PJF366" s="1182"/>
      <c r="PJG366" s="1182"/>
      <c r="PJH366" s="1182"/>
      <c r="PJI366" s="1182"/>
      <c r="PJJ366" s="1182"/>
      <c r="PJK366" s="1177"/>
      <c r="PJL366" s="1182"/>
      <c r="PJM366" s="1182"/>
      <c r="PJN366" s="1182"/>
      <c r="PJO366" s="1182"/>
      <c r="PJP366" s="1182"/>
      <c r="PJQ366" s="1182"/>
      <c r="PJR366" s="1182"/>
      <c r="PJS366" s="1182"/>
      <c r="PJT366" s="1182"/>
      <c r="PJU366" s="1182"/>
      <c r="PJV366" s="1182"/>
      <c r="PJW366" s="1182"/>
      <c r="PJX366" s="1182"/>
      <c r="PJY366" s="1182"/>
      <c r="PJZ366" s="1177"/>
      <c r="PKA366" s="1182"/>
      <c r="PKB366" s="1182"/>
      <c r="PKC366" s="1182"/>
      <c r="PKD366" s="1182"/>
      <c r="PKE366" s="1182"/>
      <c r="PKF366" s="1182"/>
      <c r="PKG366" s="1182"/>
      <c r="PKH366" s="1182"/>
      <c r="PKI366" s="1182"/>
      <c r="PKJ366" s="1182"/>
      <c r="PKK366" s="1182"/>
      <c r="PKL366" s="1182"/>
      <c r="PKM366" s="1182"/>
      <c r="PKN366" s="1182"/>
      <c r="PKO366" s="1177"/>
      <c r="PKP366" s="1182"/>
      <c r="PKQ366" s="1182"/>
      <c r="PKR366" s="1182"/>
      <c r="PKS366" s="1182"/>
      <c r="PKT366" s="1182"/>
      <c r="PKU366" s="1182"/>
      <c r="PKV366" s="1182"/>
      <c r="PKW366" s="1182"/>
      <c r="PKX366" s="1182"/>
      <c r="PKY366" s="1182"/>
      <c r="PKZ366" s="1182"/>
      <c r="PLA366" s="1182"/>
      <c r="PLB366" s="1182"/>
      <c r="PLC366" s="1182"/>
      <c r="PLD366" s="1177"/>
      <c r="PLE366" s="1182"/>
      <c r="PLF366" s="1182"/>
      <c r="PLG366" s="1182"/>
      <c r="PLH366" s="1182"/>
      <c r="PLI366" s="1182"/>
      <c r="PLJ366" s="1182"/>
      <c r="PLK366" s="1182"/>
      <c r="PLL366" s="1182"/>
      <c r="PLM366" s="1182"/>
      <c r="PLN366" s="1182"/>
      <c r="PLO366" s="1182"/>
      <c r="PLP366" s="1182"/>
      <c r="PLQ366" s="1182"/>
      <c r="PLR366" s="1182"/>
      <c r="PLS366" s="1177"/>
      <c r="PLT366" s="1182"/>
      <c r="PLU366" s="1182"/>
      <c r="PLV366" s="1182"/>
      <c r="PLW366" s="1182"/>
      <c r="PLX366" s="1182"/>
      <c r="PLY366" s="1182"/>
      <c r="PLZ366" s="1182"/>
      <c r="PMA366" s="1182"/>
      <c r="PMB366" s="1182"/>
      <c r="PMC366" s="1182"/>
      <c r="PMD366" s="1182"/>
      <c r="PME366" s="1182"/>
      <c r="PMF366" s="1182"/>
      <c r="PMG366" s="1182"/>
      <c r="PMH366" s="1177"/>
      <c r="PMI366" s="1182"/>
      <c r="PMJ366" s="1182"/>
      <c r="PMK366" s="1182"/>
      <c r="PML366" s="1182"/>
      <c r="PMM366" s="1182"/>
      <c r="PMN366" s="1182"/>
      <c r="PMO366" s="1182"/>
      <c r="PMP366" s="1182"/>
      <c r="PMQ366" s="1182"/>
      <c r="PMR366" s="1182"/>
      <c r="PMS366" s="1182"/>
      <c r="PMT366" s="1182"/>
      <c r="PMU366" s="1182"/>
      <c r="PMV366" s="1182"/>
      <c r="PMW366" s="1177"/>
      <c r="PMX366" s="1182"/>
      <c r="PMY366" s="1182"/>
      <c r="PMZ366" s="1182"/>
      <c r="PNA366" s="1182"/>
      <c r="PNB366" s="1182"/>
      <c r="PNC366" s="1182"/>
      <c r="PND366" s="1182"/>
      <c r="PNE366" s="1182"/>
      <c r="PNF366" s="1182"/>
      <c r="PNG366" s="1182"/>
      <c r="PNH366" s="1182"/>
      <c r="PNI366" s="1182"/>
      <c r="PNJ366" s="1182"/>
      <c r="PNK366" s="1182"/>
      <c r="PNL366" s="1177"/>
      <c r="PNM366" s="1182"/>
      <c r="PNN366" s="1182"/>
      <c r="PNO366" s="1182"/>
      <c r="PNP366" s="1182"/>
      <c r="PNQ366" s="1182"/>
      <c r="PNR366" s="1182"/>
      <c r="PNS366" s="1182"/>
      <c r="PNT366" s="1182"/>
      <c r="PNU366" s="1182"/>
      <c r="PNV366" s="1182"/>
      <c r="PNW366" s="1182"/>
      <c r="PNX366" s="1182"/>
      <c r="PNY366" s="1182"/>
      <c r="PNZ366" s="1182"/>
      <c r="POA366" s="1177"/>
      <c r="POB366" s="1182"/>
      <c r="POC366" s="1182"/>
      <c r="POD366" s="1182"/>
      <c r="POE366" s="1182"/>
      <c r="POF366" s="1182"/>
      <c r="POG366" s="1182"/>
      <c r="POH366" s="1182"/>
      <c r="POI366" s="1182"/>
      <c r="POJ366" s="1182"/>
      <c r="POK366" s="1182"/>
      <c r="POL366" s="1182"/>
      <c r="POM366" s="1182"/>
      <c r="PON366" s="1182"/>
      <c r="POO366" s="1182"/>
      <c r="POP366" s="1177"/>
      <c r="POQ366" s="1182"/>
      <c r="POR366" s="1182"/>
      <c r="POS366" s="1182"/>
      <c r="POT366" s="1182"/>
      <c r="POU366" s="1182"/>
      <c r="POV366" s="1182"/>
      <c r="POW366" s="1182"/>
      <c r="POX366" s="1182"/>
      <c r="POY366" s="1182"/>
      <c r="POZ366" s="1182"/>
      <c r="PPA366" s="1182"/>
      <c r="PPB366" s="1182"/>
      <c r="PPC366" s="1182"/>
      <c r="PPD366" s="1182"/>
      <c r="PPE366" s="1177"/>
      <c r="PPF366" s="1182"/>
      <c r="PPG366" s="1182"/>
      <c r="PPH366" s="1182"/>
      <c r="PPI366" s="1182"/>
      <c r="PPJ366" s="1182"/>
      <c r="PPK366" s="1182"/>
      <c r="PPL366" s="1182"/>
      <c r="PPM366" s="1182"/>
      <c r="PPN366" s="1182"/>
      <c r="PPO366" s="1182"/>
      <c r="PPP366" s="1182"/>
      <c r="PPQ366" s="1182"/>
      <c r="PPR366" s="1182"/>
      <c r="PPS366" s="1182"/>
      <c r="PPT366" s="1177"/>
      <c r="PPU366" s="1182"/>
      <c r="PPV366" s="1182"/>
      <c r="PPW366" s="1182"/>
      <c r="PPX366" s="1182"/>
      <c r="PPY366" s="1182"/>
      <c r="PPZ366" s="1182"/>
      <c r="PQA366" s="1182"/>
      <c r="PQB366" s="1182"/>
      <c r="PQC366" s="1182"/>
      <c r="PQD366" s="1182"/>
      <c r="PQE366" s="1182"/>
      <c r="PQF366" s="1182"/>
      <c r="PQG366" s="1182"/>
      <c r="PQH366" s="1182"/>
      <c r="PQI366" s="1177"/>
      <c r="PQJ366" s="1182"/>
      <c r="PQK366" s="1182"/>
      <c r="PQL366" s="1182"/>
      <c r="PQM366" s="1182"/>
      <c r="PQN366" s="1182"/>
      <c r="PQO366" s="1182"/>
      <c r="PQP366" s="1182"/>
      <c r="PQQ366" s="1182"/>
      <c r="PQR366" s="1182"/>
      <c r="PQS366" s="1182"/>
      <c r="PQT366" s="1182"/>
      <c r="PQU366" s="1182"/>
      <c r="PQV366" s="1182"/>
      <c r="PQW366" s="1182"/>
      <c r="PQX366" s="1177"/>
      <c r="PQY366" s="1182"/>
      <c r="PQZ366" s="1182"/>
      <c r="PRA366" s="1182"/>
      <c r="PRB366" s="1182"/>
      <c r="PRC366" s="1182"/>
      <c r="PRD366" s="1182"/>
      <c r="PRE366" s="1182"/>
      <c r="PRF366" s="1182"/>
      <c r="PRG366" s="1182"/>
      <c r="PRH366" s="1182"/>
      <c r="PRI366" s="1182"/>
      <c r="PRJ366" s="1182"/>
      <c r="PRK366" s="1182"/>
      <c r="PRL366" s="1182"/>
      <c r="PRM366" s="1177"/>
      <c r="PRN366" s="1182"/>
      <c r="PRO366" s="1182"/>
      <c r="PRP366" s="1182"/>
      <c r="PRQ366" s="1182"/>
      <c r="PRR366" s="1182"/>
      <c r="PRS366" s="1182"/>
      <c r="PRT366" s="1182"/>
      <c r="PRU366" s="1182"/>
      <c r="PRV366" s="1182"/>
      <c r="PRW366" s="1182"/>
      <c r="PRX366" s="1182"/>
      <c r="PRY366" s="1182"/>
      <c r="PRZ366" s="1182"/>
      <c r="PSA366" s="1182"/>
      <c r="PSB366" s="1177"/>
      <c r="PSC366" s="1182"/>
      <c r="PSD366" s="1182"/>
      <c r="PSE366" s="1182"/>
      <c r="PSF366" s="1182"/>
      <c r="PSG366" s="1182"/>
      <c r="PSH366" s="1182"/>
      <c r="PSI366" s="1182"/>
      <c r="PSJ366" s="1182"/>
      <c r="PSK366" s="1182"/>
      <c r="PSL366" s="1182"/>
      <c r="PSM366" s="1182"/>
      <c r="PSN366" s="1182"/>
      <c r="PSO366" s="1182"/>
      <c r="PSP366" s="1182"/>
      <c r="PSQ366" s="1177"/>
      <c r="PSR366" s="1182"/>
      <c r="PSS366" s="1182"/>
      <c r="PST366" s="1182"/>
      <c r="PSU366" s="1182"/>
      <c r="PSV366" s="1182"/>
      <c r="PSW366" s="1182"/>
      <c r="PSX366" s="1182"/>
      <c r="PSY366" s="1182"/>
      <c r="PSZ366" s="1182"/>
      <c r="PTA366" s="1182"/>
      <c r="PTB366" s="1182"/>
      <c r="PTC366" s="1182"/>
      <c r="PTD366" s="1182"/>
      <c r="PTE366" s="1182"/>
      <c r="PTF366" s="1177"/>
      <c r="PTG366" s="1182"/>
      <c r="PTH366" s="1182"/>
      <c r="PTI366" s="1182"/>
      <c r="PTJ366" s="1182"/>
      <c r="PTK366" s="1182"/>
      <c r="PTL366" s="1182"/>
      <c r="PTM366" s="1182"/>
      <c r="PTN366" s="1182"/>
      <c r="PTO366" s="1182"/>
      <c r="PTP366" s="1182"/>
      <c r="PTQ366" s="1182"/>
      <c r="PTR366" s="1182"/>
      <c r="PTS366" s="1182"/>
      <c r="PTT366" s="1182"/>
      <c r="PTU366" s="1177"/>
      <c r="PTV366" s="1182"/>
      <c r="PTW366" s="1182"/>
      <c r="PTX366" s="1182"/>
      <c r="PTY366" s="1182"/>
      <c r="PTZ366" s="1182"/>
      <c r="PUA366" s="1182"/>
      <c r="PUB366" s="1182"/>
      <c r="PUC366" s="1182"/>
      <c r="PUD366" s="1182"/>
      <c r="PUE366" s="1182"/>
      <c r="PUF366" s="1182"/>
      <c r="PUG366" s="1182"/>
      <c r="PUH366" s="1182"/>
      <c r="PUI366" s="1182"/>
      <c r="PUJ366" s="1177"/>
      <c r="PUK366" s="1182"/>
      <c r="PUL366" s="1182"/>
      <c r="PUM366" s="1182"/>
      <c r="PUN366" s="1182"/>
      <c r="PUO366" s="1182"/>
      <c r="PUP366" s="1182"/>
      <c r="PUQ366" s="1182"/>
      <c r="PUR366" s="1182"/>
      <c r="PUS366" s="1182"/>
      <c r="PUT366" s="1182"/>
      <c r="PUU366" s="1182"/>
      <c r="PUV366" s="1182"/>
      <c r="PUW366" s="1182"/>
      <c r="PUX366" s="1182"/>
      <c r="PUY366" s="1177"/>
      <c r="PUZ366" s="1182"/>
      <c r="PVA366" s="1182"/>
      <c r="PVB366" s="1182"/>
      <c r="PVC366" s="1182"/>
      <c r="PVD366" s="1182"/>
      <c r="PVE366" s="1182"/>
      <c r="PVF366" s="1182"/>
      <c r="PVG366" s="1182"/>
      <c r="PVH366" s="1182"/>
      <c r="PVI366" s="1182"/>
      <c r="PVJ366" s="1182"/>
      <c r="PVK366" s="1182"/>
      <c r="PVL366" s="1182"/>
      <c r="PVM366" s="1182"/>
      <c r="PVN366" s="1177"/>
      <c r="PVO366" s="1182"/>
      <c r="PVP366" s="1182"/>
      <c r="PVQ366" s="1182"/>
      <c r="PVR366" s="1182"/>
      <c r="PVS366" s="1182"/>
      <c r="PVT366" s="1182"/>
      <c r="PVU366" s="1182"/>
      <c r="PVV366" s="1182"/>
      <c r="PVW366" s="1182"/>
      <c r="PVX366" s="1182"/>
      <c r="PVY366" s="1182"/>
      <c r="PVZ366" s="1182"/>
      <c r="PWA366" s="1182"/>
      <c r="PWB366" s="1182"/>
      <c r="PWC366" s="1177"/>
      <c r="PWD366" s="1182"/>
      <c r="PWE366" s="1182"/>
      <c r="PWF366" s="1182"/>
      <c r="PWG366" s="1182"/>
      <c r="PWH366" s="1182"/>
      <c r="PWI366" s="1182"/>
      <c r="PWJ366" s="1182"/>
      <c r="PWK366" s="1182"/>
      <c r="PWL366" s="1182"/>
      <c r="PWM366" s="1182"/>
      <c r="PWN366" s="1182"/>
      <c r="PWO366" s="1182"/>
      <c r="PWP366" s="1182"/>
      <c r="PWQ366" s="1182"/>
      <c r="PWR366" s="1177"/>
      <c r="PWS366" s="1182"/>
      <c r="PWT366" s="1182"/>
      <c r="PWU366" s="1182"/>
      <c r="PWV366" s="1182"/>
      <c r="PWW366" s="1182"/>
      <c r="PWX366" s="1182"/>
      <c r="PWY366" s="1182"/>
      <c r="PWZ366" s="1182"/>
      <c r="PXA366" s="1182"/>
      <c r="PXB366" s="1182"/>
      <c r="PXC366" s="1182"/>
      <c r="PXD366" s="1182"/>
      <c r="PXE366" s="1182"/>
      <c r="PXF366" s="1182"/>
      <c r="PXG366" s="1177"/>
      <c r="PXH366" s="1182"/>
      <c r="PXI366" s="1182"/>
      <c r="PXJ366" s="1182"/>
      <c r="PXK366" s="1182"/>
      <c r="PXL366" s="1182"/>
      <c r="PXM366" s="1182"/>
      <c r="PXN366" s="1182"/>
      <c r="PXO366" s="1182"/>
      <c r="PXP366" s="1182"/>
      <c r="PXQ366" s="1182"/>
      <c r="PXR366" s="1182"/>
      <c r="PXS366" s="1182"/>
      <c r="PXT366" s="1182"/>
      <c r="PXU366" s="1182"/>
      <c r="PXV366" s="1177"/>
      <c r="PXW366" s="1182"/>
      <c r="PXX366" s="1182"/>
      <c r="PXY366" s="1182"/>
      <c r="PXZ366" s="1182"/>
      <c r="PYA366" s="1182"/>
      <c r="PYB366" s="1182"/>
      <c r="PYC366" s="1182"/>
      <c r="PYD366" s="1182"/>
      <c r="PYE366" s="1182"/>
      <c r="PYF366" s="1182"/>
      <c r="PYG366" s="1182"/>
      <c r="PYH366" s="1182"/>
      <c r="PYI366" s="1182"/>
      <c r="PYJ366" s="1182"/>
      <c r="PYK366" s="1177"/>
      <c r="PYL366" s="1182"/>
      <c r="PYM366" s="1182"/>
      <c r="PYN366" s="1182"/>
      <c r="PYO366" s="1182"/>
      <c r="PYP366" s="1182"/>
      <c r="PYQ366" s="1182"/>
      <c r="PYR366" s="1182"/>
      <c r="PYS366" s="1182"/>
      <c r="PYT366" s="1182"/>
      <c r="PYU366" s="1182"/>
      <c r="PYV366" s="1182"/>
      <c r="PYW366" s="1182"/>
      <c r="PYX366" s="1182"/>
      <c r="PYY366" s="1182"/>
      <c r="PYZ366" s="1177"/>
      <c r="PZA366" s="1182"/>
      <c r="PZB366" s="1182"/>
      <c r="PZC366" s="1182"/>
      <c r="PZD366" s="1182"/>
      <c r="PZE366" s="1182"/>
      <c r="PZF366" s="1182"/>
      <c r="PZG366" s="1182"/>
      <c r="PZH366" s="1182"/>
      <c r="PZI366" s="1182"/>
      <c r="PZJ366" s="1182"/>
      <c r="PZK366" s="1182"/>
      <c r="PZL366" s="1182"/>
      <c r="PZM366" s="1182"/>
      <c r="PZN366" s="1182"/>
      <c r="PZO366" s="1177"/>
      <c r="PZP366" s="1182"/>
      <c r="PZQ366" s="1182"/>
      <c r="PZR366" s="1182"/>
      <c r="PZS366" s="1182"/>
      <c r="PZT366" s="1182"/>
      <c r="PZU366" s="1182"/>
      <c r="PZV366" s="1182"/>
      <c r="PZW366" s="1182"/>
      <c r="PZX366" s="1182"/>
      <c r="PZY366" s="1182"/>
      <c r="PZZ366" s="1182"/>
      <c r="QAA366" s="1182"/>
      <c r="QAB366" s="1182"/>
      <c r="QAC366" s="1182"/>
      <c r="QAD366" s="1177"/>
      <c r="QAE366" s="1182"/>
      <c r="QAF366" s="1182"/>
      <c r="QAG366" s="1182"/>
      <c r="QAH366" s="1182"/>
      <c r="QAI366" s="1182"/>
      <c r="QAJ366" s="1182"/>
      <c r="QAK366" s="1182"/>
      <c r="QAL366" s="1182"/>
      <c r="QAM366" s="1182"/>
      <c r="QAN366" s="1182"/>
      <c r="QAO366" s="1182"/>
      <c r="QAP366" s="1182"/>
      <c r="QAQ366" s="1182"/>
      <c r="QAR366" s="1182"/>
      <c r="QAS366" s="1177"/>
      <c r="QAT366" s="1182"/>
      <c r="QAU366" s="1182"/>
      <c r="QAV366" s="1182"/>
      <c r="QAW366" s="1182"/>
      <c r="QAX366" s="1182"/>
      <c r="QAY366" s="1182"/>
      <c r="QAZ366" s="1182"/>
      <c r="QBA366" s="1182"/>
      <c r="QBB366" s="1182"/>
      <c r="QBC366" s="1182"/>
      <c r="QBD366" s="1182"/>
      <c r="QBE366" s="1182"/>
      <c r="QBF366" s="1182"/>
      <c r="QBG366" s="1182"/>
      <c r="QBH366" s="1177"/>
      <c r="QBI366" s="1182"/>
      <c r="QBJ366" s="1182"/>
      <c r="QBK366" s="1182"/>
      <c r="QBL366" s="1182"/>
      <c r="QBM366" s="1182"/>
      <c r="QBN366" s="1182"/>
      <c r="QBO366" s="1182"/>
      <c r="QBP366" s="1182"/>
      <c r="QBQ366" s="1182"/>
      <c r="QBR366" s="1182"/>
      <c r="QBS366" s="1182"/>
      <c r="QBT366" s="1182"/>
      <c r="QBU366" s="1182"/>
      <c r="QBV366" s="1182"/>
      <c r="QBW366" s="1177"/>
      <c r="QBX366" s="1182"/>
      <c r="QBY366" s="1182"/>
      <c r="QBZ366" s="1182"/>
      <c r="QCA366" s="1182"/>
      <c r="QCB366" s="1182"/>
      <c r="QCC366" s="1182"/>
      <c r="QCD366" s="1182"/>
      <c r="QCE366" s="1182"/>
      <c r="QCF366" s="1182"/>
      <c r="QCG366" s="1182"/>
      <c r="QCH366" s="1182"/>
      <c r="QCI366" s="1182"/>
      <c r="QCJ366" s="1182"/>
      <c r="QCK366" s="1182"/>
      <c r="QCL366" s="1177"/>
      <c r="QCM366" s="1182"/>
      <c r="QCN366" s="1182"/>
      <c r="QCO366" s="1182"/>
      <c r="QCP366" s="1182"/>
      <c r="QCQ366" s="1182"/>
      <c r="QCR366" s="1182"/>
      <c r="QCS366" s="1182"/>
      <c r="QCT366" s="1182"/>
      <c r="QCU366" s="1182"/>
      <c r="QCV366" s="1182"/>
      <c r="QCW366" s="1182"/>
      <c r="QCX366" s="1182"/>
      <c r="QCY366" s="1182"/>
      <c r="QCZ366" s="1182"/>
      <c r="QDA366" s="1177"/>
      <c r="QDB366" s="1182"/>
      <c r="QDC366" s="1182"/>
      <c r="QDD366" s="1182"/>
      <c r="QDE366" s="1182"/>
      <c r="QDF366" s="1182"/>
      <c r="QDG366" s="1182"/>
      <c r="QDH366" s="1182"/>
      <c r="QDI366" s="1182"/>
      <c r="QDJ366" s="1182"/>
      <c r="QDK366" s="1182"/>
      <c r="QDL366" s="1182"/>
      <c r="QDM366" s="1182"/>
      <c r="QDN366" s="1182"/>
      <c r="QDO366" s="1182"/>
      <c r="QDP366" s="1177"/>
      <c r="QDQ366" s="1182"/>
      <c r="QDR366" s="1182"/>
      <c r="QDS366" s="1182"/>
      <c r="QDT366" s="1182"/>
      <c r="QDU366" s="1182"/>
      <c r="QDV366" s="1182"/>
      <c r="QDW366" s="1182"/>
      <c r="QDX366" s="1182"/>
      <c r="QDY366" s="1182"/>
      <c r="QDZ366" s="1182"/>
      <c r="QEA366" s="1182"/>
      <c r="QEB366" s="1182"/>
      <c r="QEC366" s="1182"/>
      <c r="QED366" s="1182"/>
      <c r="QEE366" s="1177"/>
      <c r="QEF366" s="1182"/>
      <c r="QEG366" s="1182"/>
      <c r="QEH366" s="1182"/>
      <c r="QEI366" s="1182"/>
      <c r="QEJ366" s="1182"/>
      <c r="QEK366" s="1182"/>
      <c r="QEL366" s="1182"/>
      <c r="QEM366" s="1182"/>
      <c r="QEN366" s="1182"/>
      <c r="QEO366" s="1182"/>
      <c r="QEP366" s="1182"/>
      <c r="QEQ366" s="1182"/>
      <c r="QER366" s="1182"/>
      <c r="QES366" s="1182"/>
      <c r="QET366" s="1177"/>
      <c r="QEU366" s="1182"/>
      <c r="QEV366" s="1182"/>
      <c r="QEW366" s="1182"/>
      <c r="QEX366" s="1182"/>
      <c r="QEY366" s="1182"/>
      <c r="QEZ366" s="1182"/>
      <c r="QFA366" s="1182"/>
      <c r="QFB366" s="1182"/>
      <c r="QFC366" s="1182"/>
      <c r="QFD366" s="1182"/>
      <c r="QFE366" s="1182"/>
      <c r="QFF366" s="1182"/>
      <c r="QFG366" s="1182"/>
      <c r="QFH366" s="1182"/>
      <c r="QFI366" s="1177"/>
      <c r="QFJ366" s="1182"/>
      <c r="QFK366" s="1182"/>
      <c r="QFL366" s="1182"/>
      <c r="QFM366" s="1182"/>
      <c r="QFN366" s="1182"/>
      <c r="QFO366" s="1182"/>
      <c r="QFP366" s="1182"/>
      <c r="QFQ366" s="1182"/>
      <c r="QFR366" s="1182"/>
      <c r="QFS366" s="1182"/>
      <c r="QFT366" s="1182"/>
      <c r="QFU366" s="1182"/>
      <c r="QFV366" s="1182"/>
      <c r="QFW366" s="1182"/>
      <c r="QFX366" s="1177"/>
      <c r="QFY366" s="1182"/>
      <c r="QFZ366" s="1182"/>
      <c r="QGA366" s="1182"/>
      <c r="QGB366" s="1182"/>
      <c r="QGC366" s="1182"/>
      <c r="QGD366" s="1182"/>
      <c r="QGE366" s="1182"/>
      <c r="QGF366" s="1182"/>
      <c r="QGG366" s="1182"/>
      <c r="QGH366" s="1182"/>
      <c r="QGI366" s="1182"/>
      <c r="QGJ366" s="1182"/>
      <c r="QGK366" s="1182"/>
      <c r="QGL366" s="1182"/>
      <c r="QGM366" s="1177"/>
      <c r="QGN366" s="1182"/>
      <c r="QGO366" s="1182"/>
      <c r="QGP366" s="1182"/>
      <c r="QGQ366" s="1182"/>
      <c r="QGR366" s="1182"/>
      <c r="QGS366" s="1182"/>
      <c r="QGT366" s="1182"/>
      <c r="QGU366" s="1182"/>
      <c r="QGV366" s="1182"/>
      <c r="QGW366" s="1182"/>
      <c r="QGX366" s="1182"/>
      <c r="QGY366" s="1182"/>
      <c r="QGZ366" s="1182"/>
      <c r="QHA366" s="1182"/>
      <c r="QHB366" s="1177"/>
      <c r="QHC366" s="1182"/>
      <c r="QHD366" s="1182"/>
      <c r="QHE366" s="1182"/>
      <c r="QHF366" s="1182"/>
      <c r="QHG366" s="1182"/>
      <c r="QHH366" s="1182"/>
      <c r="QHI366" s="1182"/>
      <c r="QHJ366" s="1182"/>
      <c r="QHK366" s="1182"/>
      <c r="QHL366" s="1182"/>
      <c r="QHM366" s="1182"/>
      <c r="QHN366" s="1182"/>
      <c r="QHO366" s="1182"/>
      <c r="QHP366" s="1182"/>
      <c r="QHQ366" s="1177"/>
      <c r="QHR366" s="1182"/>
      <c r="QHS366" s="1182"/>
      <c r="QHT366" s="1182"/>
      <c r="QHU366" s="1182"/>
      <c r="QHV366" s="1182"/>
      <c r="QHW366" s="1182"/>
      <c r="QHX366" s="1182"/>
      <c r="QHY366" s="1182"/>
      <c r="QHZ366" s="1182"/>
      <c r="QIA366" s="1182"/>
      <c r="QIB366" s="1182"/>
      <c r="QIC366" s="1182"/>
      <c r="QID366" s="1182"/>
      <c r="QIE366" s="1182"/>
      <c r="QIF366" s="1177"/>
      <c r="QIG366" s="1182"/>
      <c r="QIH366" s="1182"/>
      <c r="QII366" s="1182"/>
      <c r="QIJ366" s="1182"/>
      <c r="QIK366" s="1182"/>
      <c r="QIL366" s="1182"/>
      <c r="QIM366" s="1182"/>
      <c r="QIN366" s="1182"/>
      <c r="QIO366" s="1182"/>
      <c r="QIP366" s="1182"/>
      <c r="QIQ366" s="1182"/>
      <c r="QIR366" s="1182"/>
      <c r="QIS366" s="1182"/>
      <c r="QIT366" s="1182"/>
      <c r="QIU366" s="1177"/>
      <c r="QIV366" s="1182"/>
      <c r="QIW366" s="1182"/>
      <c r="QIX366" s="1182"/>
      <c r="QIY366" s="1182"/>
      <c r="QIZ366" s="1182"/>
      <c r="QJA366" s="1182"/>
      <c r="QJB366" s="1182"/>
      <c r="QJC366" s="1182"/>
      <c r="QJD366" s="1182"/>
      <c r="QJE366" s="1182"/>
      <c r="QJF366" s="1182"/>
      <c r="QJG366" s="1182"/>
      <c r="QJH366" s="1182"/>
      <c r="QJI366" s="1182"/>
      <c r="QJJ366" s="1177"/>
      <c r="QJK366" s="1182"/>
      <c r="QJL366" s="1182"/>
      <c r="QJM366" s="1182"/>
      <c r="QJN366" s="1182"/>
      <c r="QJO366" s="1182"/>
      <c r="QJP366" s="1182"/>
      <c r="QJQ366" s="1182"/>
      <c r="QJR366" s="1182"/>
      <c r="QJS366" s="1182"/>
      <c r="QJT366" s="1182"/>
      <c r="QJU366" s="1182"/>
      <c r="QJV366" s="1182"/>
      <c r="QJW366" s="1182"/>
      <c r="QJX366" s="1182"/>
      <c r="QJY366" s="1177"/>
      <c r="QJZ366" s="1182"/>
      <c r="QKA366" s="1182"/>
      <c r="QKB366" s="1182"/>
      <c r="QKC366" s="1182"/>
      <c r="QKD366" s="1182"/>
      <c r="QKE366" s="1182"/>
      <c r="QKF366" s="1182"/>
      <c r="QKG366" s="1182"/>
      <c r="QKH366" s="1182"/>
      <c r="QKI366" s="1182"/>
      <c r="QKJ366" s="1182"/>
      <c r="QKK366" s="1182"/>
      <c r="QKL366" s="1182"/>
      <c r="QKM366" s="1182"/>
      <c r="QKN366" s="1177"/>
      <c r="QKO366" s="1182"/>
      <c r="QKP366" s="1182"/>
      <c r="QKQ366" s="1182"/>
      <c r="QKR366" s="1182"/>
      <c r="QKS366" s="1182"/>
      <c r="QKT366" s="1182"/>
      <c r="QKU366" s="1182"/>
      <c r="QKV366" s="1182"/>
      <c r="QKW366" s="1182"/>
      <c r="QKX366" s="1182"/>
      <c r="QKY366" s="1182"/>
      <c r="QKZ366" s="1182"/>
      <c r="QLA366" s="1182"/>
      <c r="QLB366" s="1182"/>
      <c r="QLC366" s="1177"/>
      <c r="QLD366" s="1182"/>
      <c r="QLE366" s="1182"/>
      <c r="QLF366" s="1182"/>
      <c r="QLG366" s="1182"/>
      <c r="QLH366" s="1182"/>
      <c r="QLI366" s="1182"/>
      <c r="QLJ366" s="1182"/>
      <c r="QLK366" s="1182"/>
      <c r="QLL366" s="1182"/>
      <c r="QLM366" s="1182"/>
      <c r="QLN366" s="1182"/>
      <c r="QLO366" s="1182"/>
      <c r="QLP366" s="1182"/>
      <c r="QLQ366" s="1182"/>
      <c r="QLR366" s="1177"/>
      <c r="QLS366" s="1182"/>
      <c r="QLT366" s="1182"/>
      <c r="QLU366" s="1182"/>
      <c r="QLV366" s="1182"/>
      <c r="QLW366" s="1182"/>
      <c r="QLX366" s="1182"/>
      <c r="QLY366" s="1182"/>
      <c r="QLZ366" s="1182"/>
      <c r="QMA366" s="1182"/>
      <c r="QMB366" s="1182"/>
      <c r="QMC366" s="1182"/>
      <c r="QMD366" s="1182"/>
      <c r="QME366" s="1182"/>
      <c r="QMF366" s="1182"/>
      <c r="QMG366" s="1177"/>
      <c r="QMH366" s="1182"/>
      <c r="QMI366" s="1182"/>
      <c r="QMJ366" s="1182"/>
      <c r="QMK366" s="1182"/>
      <c r="QML366" s="1182"/>
      <c r="QMM366" s="1182"/>
      <c r="QMN366" s="1182"/>
      <c r="QMO366" s="1182"/>
      <c r="QMP366" s="1182"/>
      <c r="QMQ366" s="1182"/>
      <c r="QMR366" s="1182"/>
      <c r="QMS366" s="1182"/>
      <c r="QMT366" s="1182"/>
      <c r="QMU366" s="1182"/>
      <c r="QMV366" s="1177"/>
      <c r="QMW366" s="1182"/>
      <c r="QMX366" s="1182"/>
      <c r="QMY366" s="1182"/>
      <c r="QMZ366" s="1182"/>
      <c r="QNA366" s="1182"/>
      <c r="QNB366" s="1182"/>
      <c r="QNC366" s="1182"/>
      <c r="QND366" s="1182"/>
      <c r="QNE366" s="1182"/>
      <c r="QNF366" s="1182"/>
      <c r="QNG366" s="1182"/>
      <c r="QNH366" s="1182"/>
      <c r="QNI366" s="1182"/>
      <c r="QNJ366" s="1182"/>
      <c r="QNK366" s="1177"/>
      <c r="QNL366" s="1182"/>
      <c r="QNM366" s="1182"/>
      <c r="QNN366" s="1182"/>
      <c r="QNO366" s="1182"/>
      <c r="QNP366" s="1182"/>
      <c r="QNQ366" s="1182"/>
      <c r="QNR366" s="1182"/>
      <c r="QNS366" s="1182"/>
      <c r="QNT366" s="1182"/>
      <c r="QNU366" s="1182"/>
      <c r="QNV366" s="1182"/>
      <c r="QNW366" s="1182"/>
      <c r="QNX366" s="1182"/>
      <c r="QNY366" s="1182"/>
      <c r="QNZ366" s="1177"/>
      <c r="QOA366" s="1182"/>
      <c r="QOB366" s="1182"/>
      <c r="QOC366" s="1182"/>
      <c r="QOD366" s="1182"/>
      <c r="QOE366" s="1182"/>
      <c r="QOF366" s="1182"/>
      <c r="QOG366" s="1182"/>
      <c r="QOH366" s="1182"/>
      <c r="QOI366" s="1182"/>
      <c r="QOJ366" s="1182"/>
      <c r="QOK366" s="1182"/>
      <c r="QOL366" s="1182"/>
      <c r="QOM366" s="1182"/>
      <c r="QON366" s="1182"/>
      <c r="QOO366" s="1177"/>
      <c r="QOP366" s="1182"/>
      <c r="QOQ366" s="1182"/>
      <c r="QOR366" s="1182"/>
      <c r="QOS366" s="1182"/>
      <c r="QOT366" s="1182"/>
      <c r="QOU366" s="1182"/>
      <c r="QOV366" s="1182"/>
      <c r="QOW366" s="1182"/>
      <c r="QOX366" s="1182"/>
      <c r="QOY366" s="1182"/>
      <c r="QOZ366" s="1182"/>
      <c r="QPA366" s="1182"/>
      <c r="QPB366" s="1182"/>
      <c r="QPC366" s="1182"/>
      <c r="QPD366" s="1177"/>
      <c r="QPE366" s="1182"/>
      <c r="QPF366" s="1182"/>
      <c r="QPG366" s="1182"/>
      <c r="QPH366" s="1182"/>
      <c r="QPI366" s="1182"/>
      <c r="QPJ366" s="1182"/>
      <c r="QPK366" s="1182"/>
      <c r="QPL366" s="1182"/>
      <c r="QPM366" s="1182"/>
      <c r="QPN366" s="1182"/>
      <c r="QPO366" s="1182"/>
      <c r="QPP366" s="1182"/>
      <c r="QPQ366" s="1182"/>
      <c r="QPR366" s="1182"/>
      <c r="QPS366" s="1177"/>
      <c r="QPT366" s="1182"/>
      <c r="QPU366" s="1182"/>
      <c r="QPV366" s="1182"/>
      <c r="QPW366" s="1182"/>
      <c r="QPX366" s="1182"/>
      <c r="QPY366" s="1182"/>
      <c r="QPZ366" s="1182"/>
      <c r="QQA366" s="1182"/>
      <c r="QQB366" s="1182"/>
      <c r="QQC366" s="1182"/>
      <c r="QQD366" s="1182"/>
      <c r="QQE366" s="1182"/>
      <c r="QQF366" s="1182"/>
      <c r="QQG366" s="1182"/>
      <c r="QQH366" s="1177"/>
      <c r="QQI366" s="1182"/>
      <c r="QQJ366" s="1182"/>
      <c r="QQK366" s="1182"/>
      <c r="QQL366" s="1182"/>
      <c r="QQM366" s="1182"/>
      <c r="QQN366" s="1182"/>
      <c r="QQO366" s="1182"/>
      <c r="QQP366" s="1182"/>
      <c r="QQQ366" s="1182"/>
      <c r="QQR366" s="1182"/>
      <c r="QQS366" s="1182"/>
      <c r="QQT366" s="1182"/>
      <c r="QQU366" s="1182"/>
      <c r="QQV366" s="1182"/>
      <c r="QQW366" s="1177"/>
      <c r="QQX366" s="1182"/>
      <c r="QQY366" s="1182"/>
      <c r="QQZ366" s="1182"/>
      <c r="QRA366" s="1182"/>
      <c r="QRB366" s="1182"/>
      <c r="QRC366" s="1182"/>
      <c r="QRD366" s="1182"/>
      <c r="QRE366" s="1182"/>
      <c r="QRF366" s="1182"/>
      <c r="QRG366" s="1182"/>
      <c r="QRH366" s="1182"/>
      <c r="QRI366" s="1182"/>
      <c r="QRJ366" s="1182"/>
      <c r="QRK366" s="1182"/>
      <c r="QRL366" s="1177"/>
      <c r="QRM366" s="1182"/>
      <c r="QRN366" s="1182"/>
      <c r="QRO366" s="1182"/>
      <c r="QRP366" s="1182"/>
      <c r="QRQ366" s="1182"/>
      <c r="QRR366" s="1182"/>
      <c r="QRS366" s="1182"/>
      <c r="QRT366" s="1182"/>
      <c r="QRU366" s="1182"/>
      <c r="QRV366" s="1182"/>
      <c r="QRW366" s="1182"/>
      <c r="QRX366" s="1182"/>
      <c r="QRY366" s="1182"/>
      <c r="QRZ366" s="1182"/>
      <c r="QSA366" s="1177"/>
      <c r="QSB366" s="1182"/>
      <c r="QSC366" s="1182"/>
      <c r="QSD366" s="1182"/>
      <c r="QSE366" s="1182"/>
      <c r="QSF366" s="1182"/>
      <c r="QSG366" s="1182"/>
      <c r="QSH366" s="1182"/>
      <c r="QSI366" s="1182"/>
      <c r="QSJ366" s="1182"/>
      <c r="QSK366" s="1182"/>
      <c r="QSL366" s="1182"/>
      <c r="QSM366" s="1182"/>
      <c r="QSN366" s="1182"/>
      <c r="QSO366" s="1182"/>
      <c r="QSP366" s="1177"/>
      <c r="QSQ366" s="1182"/>
      <c r="QSR366" s="1182"/>
      <c r="QSS366" s="1182"/>
      <c r="QST366" s="1182"/>
      <c r="QSU366" s="1182"/>
      <c r="QSV366" s="1182"/>
      <c r="QSW366" s="1182"/>
      <c r="QSX366" s="1182"/>
      <c r="QSY366" s="1182"/>
      <c r="QSZ366" s="1182"/>
      <c r="QTA366" s="1182"/>
      <c r="QTB366" s="1182"/>
      <c r="QTC366" s="1182"/>
      <c r="QTD366" s="1182"/>
      <c r="QTE366" s="1177"/>
      <c r="QTF366" s="1182"/>
      <c r="QTG366" s="1182"/>
      <c r="QTH366" s="1182"/>
      <c r="QTI366" s="1182"/>
      <c r="QTJ366" s="1182"/>
      <c r="QTK366" s="1182"/>
      <c r="QTL366" s="1182"/>
      <c r="QTM366" s="1182"/>
      <c r="QTN366" s="1182"/>
      <c r="QTO366" s="1182"/>
      <c r="QTP366" s="1182"/>
      <c r="QTQ366" s="1182"/>
      <c r="QTR366" s="1182"/>
      <c r="QTS366" s="1182"/>
      <c r="QTT366" s="1177"/>
      <c r="QTU366" s="1182"/>
      <c r="QTV366" s="1182"/>
      <c r="QTW366" s="1182"/>
      <c r="QTX366" s="1182"/>
      <c r="QTY366" s="1182"/>
      <c r="QTZ366" s="1182"/>
      <c r="QUA366" s="1182"/>
      <c r="QUB366" s="1182"/>
      <c r="QUC366" s="1182"/>
      <c r="QUD366" s="1182"/>
      <c r="QUE366" s="1182"/>
      <c r="QUF366" s="1182"/>
      <c r="QUG366" s="1182"/>
      <c r="QUH366" s="1182"/>
      <c r="QUI366" s="1177"/>
      <c r="QUJ366" s="1182"/>
      <c r="QUK366" s="1182"/>
      <c r="QUL366" s="1182"/>
      <c r="QUM366" s="1182"/>
      <c r="QUN366" s="1182"/>
      <c r="QUO366" s="1182"/>
      <c r="QUP366" s="1182"/>
      <c r="QUQ366" s="1182"/>
      <c r="QUR366" s="1182"/>
      <c r="QUS366" s="1182"/>
      <c r="QUT366" s="1182"/>
      <c r="QUU366" s="1182"/>
      <c r="QUV366" s="1182"/>
      <c r="QUW366" s="1182"/>
      <c r="QUX366" s="1177"/>
      <c r="QUY366" s="1182"/>
      <c r="QUZ366" s="1182"/>
      <c r="QVA366" s="1182"/>
      <c r="QVB366" s="1182"/>
      <c r="QVC366" s="1182"/>
      <c r="QVD366" s="1182"/>
      <c r="QVE366" s="1182"/>
      <c r="QVF366" s="1182"/>
      <c r="QVG366" s="1182"/>
      <c r="QVH366" s="1182"/>
      <c r="QVI366" s="1182"/>
      <c r="QVJ366" s="1182"/>
      <c r="QVK366" s="1182"/>
      <c r="QVL366" s="1182"/>
      <c r="QVM366" s="1177"/>
      <c r="QVN366" s="1182"/>
      <c r="QVO366" s="1182"/>
      <c r="QVP366" s="1182"/>
      <c r="QVQ366" s="1182"/>
      <c r="QVR366" s="1182"/>
      <c r="QVS366" s="1182"/>
      <c r="QVT366" s="1182"/>
      <c r="QVU366" s="1182"/>
      <c r="QVV366" s="1182"/>
      <c r="QVW366" s="1182"/>
      <c r="QVX366" s="1182"/>
      <c r="QVY366" s="1182"/>
      <c r="QVZ366" s="1182"/>
      <c r="QWA366" s="1182"/>
      <c r="QWB366" s="1177"/>
      <c r="QWC366" s="1182"/>
      <c r="QWD366" s="1182"/>
      <c r="QWE366" s="1182"/>
      <c r="QWF366" s="1182"/>
      <c r="QWG366" s="1182"/>
      <c r="QWH366" s="1182"/>
      <c r="QWI366" s="1182"/>
      <c r="QWJ366" s="1182"/>
      <c r="QWK366" s="1182"/>
      <c r="QWL366" s="1182"/>
      <c r="QWM366" s="1182"/>
      <c r="QWN366" s="1182"/>
      <c r="QWO366" s="1182"/>
      <c r="QWP366" s="1182"/>
      <c r="QWQ366" s="1177"/>
      <c r="QWR366" s="1182"/>
      <c r="QWS366" s="1182"/>
      <c r="QWT366" s="1182"/>
      <c r="QWU366" s="1182"/>
      <c r="QWV366" s="1182"/>
      <c r="QWW366" s="1182"/>
      <c r="QWX366" s="1182"/>
      <c r="QWY366" s="1182"/>
      <c r="QWZ366" s="1182"/>
      <c r="QXA366" s="1182"/>
      <c r="QXB366" s="1182"/>
      <c r="QXC366" s="1182"/>
      <c r="QXD366" s="1182"/>
      <c r="QXE366" s="1182"/>
      <c r="QXF366" s="1177"/>
      <c r="QXG366" s="1182"/>
      <c r="QXH366" s="1182"/>
      <c r="QXI366" s="1182"/>
      <c r="QXJ366" s="1182"/>
      <c r="QXK366" s="1182"/>
      <c r="QXL366" s="1182"/>
      <c r="QXM366" s="1182"/>
      <c r="QXN366" s="1182"/>
      <c r="QXO366" s="1182"/>
      <c r="QXP366" s="1182"/>
      <c r="QXQ366" s="1182"/>
      <c r="QXR366" s="1182"/>
      <c r="QXS366" s="1182"/>
      <c r="QXT366" s="1182"/>
      <c r="QXU366" s="1177"/>
      <c r="QXV366" s="1182"/>
      <c r="QXW366" s="1182"/>
      <c r="QXX366" s="1182"/>
      <c r="QXY366" s="1182"/>
      <c r="QXZ366" s="1182"/>
      <c r="QYA366" s="1182"/>
      <c r="QYB366" s="1182"/>
      <c r="QYC366" s="1182"/>
      <c r="QYD366" s="1182"/>
      <c r="QYE366" s="1182"/>
      <c r="QYF366" s="1182"/>
      <c r="QYG366" s="1182"/>
      <c r="QYH366" s="1182"/>
      <c r="QYI366" s="1182"/>
      <c r="QYJ366" s="1177"/>
      <c r="QYK366" s="1182"/>
      <c r="QYL366" s="1182"/>
      <c r="QYM366" s="1182"/>
      <c r="QYN366" s="1182"/>
      <c r="QYO366" s="1182"/>
      <c r="QYP366" s="1182"/>
      <c r="QYQ366" s="1182"/>
      <c r="QYR366" s="1182"/>
      <c r="QYS366" s="1182"/>
      <c r="QYT366" s="1182"/>
      <c r="QYU366" s="1182"/>
      <c r="QYV366" s="1182"/>
      <c r="QYW366" s="1182"/>
      <c r="QYX366" s="1182"/>
      <c r="QYY366" s="1177"/>
      <c r="QYZ366" s="1182"/>
      <c r="QZA366" s="1182"/>
      <c r="QZB366" s="1182"/>
      <c r="QZC366" s="1182"/>
      <c r="QZD366" s="1182"/>
      <c r="QZE366" s="1182"/>
      <c r="QZF366" s="1182"/>
      <c r="QZG366" s="1182"/>
      <c r="QZH366" s="1182"/>
      <c r="QZI366" s="1182"/>
      <c r="QZJ366" s="1182"/>
      <c r="QZK366" s="1182"/>
      <c r="QZL366" s="1182"/>
      <c r="QZM366" s="1182"/>
      <c r="QZN366" s="1177"/>
      <c r="QZO366" s="1182"/>
      <c r="QZP366" s="1182"/>
      <c r="QZQ366" s="1182"/>
      <c r="QZR366" s="1182"/>
      <c r="QZS366" s="1182"/>
      <c r="QZT366" s="1182"/>
      <c r="QZU366" s="1182"/>
      <c r="QZV366" s="1182"/>
      <c r="QZW366" s="1182"/>
      <c r="QZX366" s="1182"/>
      <c r="QZY366" s="1182"/>
      <c r="QZZ366" s="1182"/>
      <c r="RAA366" s="1182"/>
      <c r="RAB366" s="1182"/>
      <c r="RAC366" s="1177"/>
      <c r="RAD366" s="1182"/>
      <c r="RAE366" s="1182"/>
      <c r="RAF366" s="1182"/>
      <c r="RAG366" s="1182"/>
      <c r="RAH366" s="1182"/>
      <c r="RAI366" s="1182"/>
      <c r="RAJ366" s="1182"/>
      <c r="RAK366" s="1182"/>
      <c r="RAL366" s="1182"/>
      <c r="RAM366" s="1182"/>
      <c r="RAN366" s="1182"/>
      <c r="RAO366" s="1182"/>
      <c r="RAP366" s="1182"/>
      <c r="RAQ366" s="1182"/>
      <c r="RAR366" s="1177"/>
      <c r="RAS366" s="1182"/>
      <c r="RAT366" s="1182"/>
      <c r="RAU366" s="1182"/>
      <c r="RAV366" s="1182"/>
      <c r="RAW366" s="1182"/>
      <c r="RAX366" s="1182"/>
      <c r="RAY366" s="1182"/>
      <c r="RAZ366" s="1182"/>
      <c r="RBA366" s="1182"/>
      <c r="RBB366" s="1182"/>
      <c r="RBC366" s="1182"/>
      <c r="RBD366" s="1182"/>
      <c r="RBE366" s="1182"/>
      <c r="RBF366" s="1182"/>
      <c r="RBG366" s="1177"/>
      <c r="RBH366" s="1182"/>
      <c r="RBI366" s="1182"/>
      <c r="RBJ366" s="1182"/>
      <c r="RBK366" s="1182"/>
      <c r="RBL366" s="1182"/>
      <c r="RBM366" s="1182"/>
      <c r="RBN366" s="1182"/>
      <c r="RBO366" s="1182"/>
      <c r="RBP366" s="1182"/>
      <c r="RBQ366" s="1182"/>
      <c r="RBR366" s="1182"/>
      <c r="RBS366" s="1182"/>
      <c r="RBT366" s="1182"/>
      <c r="RBU366" s="1182"/>
      <c r="RBV366" s="1177"/>
      <c r="RBW366" s="1182"/>
      <c r="RBX366" s="1182"/>
      <c r="RBY366" s="1182"/>
      <c r="RBZ366" s="1182"/>
      <c r="RCA366" s="1182"/>
      <c r="RCB366" s="1182"/>
      <c r="RCC366" s="1182"/>
      <c r="RCD366" s="1182"/>
      <c r="RCE366" s="1182"/>
      <c r="RCF366" s="1182"/>
      <c r="RCG366" s="1182"/>
      <c r="RCH366" s="1182"/>
      <c r="RCI366" s="1182"/>
      <c r="RCJ366" s="1182"/>
      <c r="RCK366" s="1177"/>
      <c r="RCL366" s="1182"/>
      <c r="RCM366" s="1182"/>
      <c r="RCN366" s="1182"/>
      <c r="RCO366" s="1182"/>
      <c r="RCP366" s="1182"/>
      <c r="RCQ366" s="1182"/>
      <c r="RCR366" s="1182"/>
      <c r="RCS366" s="1182"/>
      <c r="RCT366" s="1182"/>
      <c r="RCU366" s="1182"/>
      <c r="RCV366" s="1182"/>
      <c r="RCW366" s="1182"/>
      <c r="RCX366" s="1182"/>
      <c r="RCY366" s="1182"/>
      <c r="RCZ366" s="1177"/>
      <c r="RDA366" s="1182"/>
      <c r="RDB366" s="1182"/>
      <c r="RDC366" s="1182"/>
      <c r="RDD366" s="1182"/>
      <c r="RDE366" s="1182"/>
      <c r="RDF366" s="1182"/>
      <c r="RDG366" s="1182"/>
      <c r="RDH366" s="1182"/>
      <c r="RDI366" s="1182"/>
      <c r="RDJ366" s="1182"/>
      <c r="RDK366" s="1182"/>
      <c r="RDL366" s="1182"/>
      <c r="RDM366" s="1182"/>
      <c r="RDN366" s="1182"/>
      <c r="RDO366" s="1177"/>
      <c r="RDP366" s="1182"/>
      <c r="RDQ366" s="1182"/>
      <c r="RDR366" s="1182"/>
      <c r="RDS366" s="1182"/>
      <c r="RDT366" s="1182"/>
      <c r="RDU366" s="1182"/>
      <c r="RDV366" s="1182"/>
      <c r="RDW366" s="1182"/>
      <c r="RDX366" s="1182"/>
      <c r="RDY366" s="1182"/>
      <c r="RDZ366" s="1182"/>
      <c r="REA366" s="1182"/>
      <c r="REB366" s="1182"/>
      <c r="REC366" s="1182"/>
      <c r="RED366" s="1177"/>
      <c r="REE366" s="1182"/>
      <c r="REF366" s="1182"/>
      <c r="REG366" s="1182"/>
      <c r="REH366" s="1182"/>
      <c r="REI366" s="1182"/>
      <c r="REJ366" s="1182"/>
      <c r="REK366" s="1182"/>
      <c r="REL366" s="1182"/>
      <c r="REM366" s="1182"/>
      <c r="REN366" s="1182"/>
      <c r="REO366" s="1182"/>
      <c r="REP366" s="1182"/>
      <c r="REQ366" s="1182"/>
      <c r="RER366" s="1182"/>
      <c r="RES366" s="1177"/>
      <c r="RET366" s="1182"/>
      <c r="REU366" s="1182"/>
      <c r="REV366" s="1182"/>
      <c r="REW366" s="1182"/>
      <c r="REX366" s="1182"/>
      <c r="REY366" s="1182"/>
      <c r="REZ366" s="1182"/>
      <c r="RFA366" s="1182"/>
      <c r="RFB366" s="1182"/>
      <c r="RFC366" s="1182"/>
      <c r="RFD366" s="1182"/>
      <c r="RFE366" s="1182"/>
      <c r="RFF366" s="1182"/>
      <c r="RFG366" s="1182"/>
      <c r="RFH366" s="1177"/>
      <c r="RFI366" s="1182"/>
      <c r="RFJ366" s="1182"/>
      <c r="RFK366" s="1182"/>
      <c r="RFL366" s="1182"/>
      <c r="RFM366" s="1182"/>
      <c r="RFN366" s="1182"/>
      <c r="RFO366" s="1182"/>
      <c r="RFP366" s="1182"/>
      <c r="RFQ366" s="1182"/>
      <c r="RFR366" s="1182"/>
      <c r="RFS366" s="1182"/>
      <c r="RFT366" s="1182"/>
      <c r="RFU366" s="1182"/>
      <c r="RFV366" s="1182"/>
      <c r="RFW366" s="1177"/>
      <c r="RFX366" s="1182"/>
      <c r="RFY366" s="1182"/>
      <c r="RFZ366" s="1182"/>
      <c r="RGA366" s="1182"/>
      <c r="RGB366" s="1182"/>
      <c r="RGC366" s="1182"/>
      <c r="RGD366" s="1182"/>
      <c r="RGE366" s="1182"/>
      <c r="RGF366" s="1182"/>
      <c r="RGG366" s="1182"/>
      <c r="RGH366" s="1182"/>
      <c r="RGI366" s="1182"/>
      <c r="RGJ366" s="1182"/>
      <c r="RGK366" s="1182"/>
      <c r="RGL366" s="1177"/>
      <c r="RGM366" s="1182"/>
      <c r="RGN366" s="1182"/>
      <c r="RGO366" s="1182"/>
      <c r="RGP366" s="1182"/>
      <c r="RGQ366" s="1182"/>
      <c r="RGR366" s="1182"/>
      <c r="RGS366" s="1182"/>
      <c r="RGT366" s="1182"/>
      <c r="RGU366" s="1182"/>
      <c r="RGV366" s="1182"/>
      <c r="RGW366" s="1182"/>
      <c r="RGX366" s="1182"/>
      <c r="RGY366" s="1182"/>
      <c r="RGZ366" s="1182"/>
      <c r="RHA366" s="1177"/>
      <c r="RHB366" s="1182"/>
      <c r="RHC366" s="1182"/>
      <c r="RHD366" s="1182"/>
      <c r="RHE366" s="1182"/>
      <c r="RHF366" s="1182"/>
      <c r="RHG366" s="1182"/>
      <c r="RHH366" s="1182"/>
      <c r="RHI366" s="1182"/>
      <c r="RHJ366" s="1182"/>
      <c r="RHK366" s="1182"/>
      <c r="RHL366" s="1182"/>
      <c r="RHM366" s="1182"/>
      <c r="RHN366" s="1182"/>
      <c r="RHO366" s="1182"/>
      <c r="RHP366" s="1177"/>
      <c r="RHQ366" s="1182"/>
      <c r="RHR366" s="1182"/>
      <c r="RHS366" s="1182"/>
      <c r="RHT366" s="1182"/>
      <c r="RHU366" s="1182"/>
      <c r="RHV366" s="1182"/>
      <c r="RHW366" s="1182"/>
      <c r="RHX366" s="1182"/>
      <c r="RHY366" s="1182"/>
      <c r="RHZ366" s="1182"/>
      <c r="RIA366" s="1182"/>
      <c r="RIB366" s="1182"/>
      <c r="RIC366" s="1182"/>
      <c r="RID366" s="1182"/>
      <c r="RIE366" s="1177"/>
      <c r="RIF366" s="1182"/>
      <c r="RIG366" s="1182"/>
      <c r="RIH366" s="1182"/>
      <c r="RII366" s="1182"/>
      <c r="RIJ366" s="1182"/>
      <c r="RIK366" s="1182"/>
      <c r="RIL366" s="1182"/>
      <c r="RIM366" s="1182"/>
      <c r="RIN366" s="1182"/>
      <c r="RIO366" s="1182"/>
      <c r="RIP366" s="1182"/>
      <c r="RIQ366" s="1182"/>
      <c r="RIR366" s="1182"/>
      <c r="RIS366" s="1182"/>
      <c r="RIT366" s="1177"/>
      <c r="RIU366" s="1182"/>
      <c r="RIV366" s="1182"/>
      <c r="RIW366" s="1182"/>
      <c r="RIX366" s="1182"/>
      <c r="RIY366" s="1182"/>
      <c r="RIZ366" s="1182"/>
      <c r="RJA366" s="1182"/>
      <c r="RJB366" s="1182"/>
      <c r="RJC366" s="1182"/>
      <c r="RJD366" s="1182"/>
      <c r="RJE366" s="1182"/>
      <c r="RJF366" s="1182"/>
      <c r="RJG366" s="1182"/>
      <c r="RJH366" s="1182"/>
      <c r="RJI366" s="1177"/>
      <c r="RJJ366" s="1182"/>
      <c r="RJK366" s="1182"/>
      <c r="RJL366" s="1182"/>
      <c r="RJM366" s="1182"/>
      <c r="RJN366" s="1182"/>
      <c r="RJO366" s="1182"/>
      <c r="RJP366" s="1182"/>
      <c r="RJQ366" s="1182"/>
      <c r="RJR366" s="1182"/>
      <c r="RJS366" s="1182"/>
      <c r="RJT366" s="1182"/>
      <c r="RJU366" s="1182"/>
      <c r="RJV366" s="1182"/>
      <c r="RJW366" s="1182"/>
      <c r="RJX366" s="1177"/>
      <c r="RJY366" s="1182"/>
      <c r="RJZ366" s="1182"/>
      <c r="RKA366" s="1182"/>
      <c r="RKB366" s="1182"/>
      <c r="RKC366" s="1182"/>
      <c r="RKD366" s="1182"/>
      <c r="RKE366" s="1182"/>
      <c r="RKF366" s="1182"/>
      <c r="RKG366" s="1182"/>
      <c r="RKH366" s="1182"/>
      <c r="RKI366" s="1182"/>
      <c r="RKJ366" s="1182"/>
      <c r="RKK366" s="1182"/>
      <c r="RKL366" s="1182"/>
      <c r="RKM366" s="1177"/>
      <c r="RKN366" s="1182"/>
      <c r="RKO366" s="1182"/>
      <c r="RKP366" s="1182"/>
      <c r="RKQ366" s="1182"/>
      <c r="RKR366" s="1182"/>
      <c r="RKS366" s="1182"/>
      <c r="RKT366" s="1182"/>
      <c r="RKU366" s="1182"/>
      <c r="RKV366" s="1182"/>
      <c r="RKW366" s="1182"/>
      <c r="RKX366" s="1182"/>
      <c r="RKY366" s="1182"/>
      <c r="RKZ366" s="1182"/>
      <c r="RLA366" s="1182"/>
      <c r="RLB366" s="1177"/>
      <c r="RLC366" s="1182"/>
      <c r="RLD366" s="1182"/>
      <c r="RLE366" s="1182"/>
      <c r="RLF366" s="1182"/>
      <c r="RLG366" s="1182"/>
      <c r="RLH366" s="1182"/>
      <c r="RLI366" s="1182"/>
      <c r="RLJ366" s="1182"/>
      <c r="RLK366" s="1182"/>
      <c r="RLL366" s="1182"/>
      <c r="RLM366" s="1182"/>
      <c r="RLN366" s="1182"/>
      <c r="RLO366" s="1182"/>
      <c r="RLP366" s="1182"/>
      <c r="RLQ366" s="1177"/>
      <c r="RLR366" s="1182"/>
      <c r="RLS366" s="1182"/>
      <c r="RLT366" s="1182"/>
      <c r="RLU366" s="1182"/>
      <c r="RLV366" s="1182"/>
      <c r="RLW366" s="1182"/>
      <c r="RLX366" s="1182"/>
      <c r="RLY366" s="1182"/>
      <c r="RLZ366" s="1182"/>
      <c r="RMA366" s="1182"/>
      <c r="RMB366" s="1182"/>
      <c r="RMC366" s="1182"/>
      <c r="RMD366" s="1182"/>
      <c r="RME366" s="1182"/>
      <c r="RMF366" s="1177"/>
      <c r="RMG366" s="1182"/>
      <c r="RMH366" s="1182"/>
      <c r="RMI366" s="1182"/>
      <c r="RMJ366" s="1182"/>
      <c r="RMK366" s="1182"/>
      <c r="RML366" s="1182"/>
      <c r="RMM366" s="1182"/>
      <c r="RMN366" s="1182"/>
      <c r="RMO366" s="1182"/>
      <c r="RMP366" s="1182"/>
      <c r="RMQ366" s="1182"/>
      <c r="RMR366" s="1182"/>
      <c r="RMS366" s="1182"/>
      <c r="RMT366" s="1182"/>
      <c r="RMU366" s="1177"/>
      <c r="RMV366" s="1182"/>
      <c r="RMW366" s="1182"/>
      <c r="RMX366" s="1182"/>
      <c r="RMY366" s="1182"/>
      <c r="RMZ366" s="1182"/>
      <c r="RNA366" s="1182"/>
      <c r="RNB366" s="1182"/>
      <c r="RNC366" s="1182"/>
      <c r="RND366" s="1182"/>
      <c r="RNE366" s="1182"/>
      <c r="RNF366" s="1182"/>
      <c r="RNG366" s="1182"/>
      <c r="RNH366" s="1182"/>
      <c r="RNI366" s="1182"/>
      <c r="RNJ366" s="1177"/>
      <c r="RNK366" s="1182"/>
      <c r="RNL366" s="1182"/>
      <c r="RNM366" s="1182"/>
      <c r="RNN366" s="1182"/>
      <c r="RNO366" s="1182"/>
      <c r="RNP366" s="1182"/>
      <c r="RNQ366" s="1182"/>
      <c r="RNR366" s="1182"/>
      <c r="RNS366" s="1182"/>
      <c r="RNT366" s="1182"/>
      <c r="RNU366" s="1182"/>
      <c r="RNV366" s="1182"/>
      <c r="RNW366" s="1182"/>
      <c r="RNX366" s="1182"/>
      <c r="RNY366" s="1177"/>
      <c r="RNZ366" s="1182"/>
      <c r="ROA366" s="1182"/>
      <c r="ROB366" s="1182"/>
      <c r="ROC366" s="1182"/>
      <c r="ROD366" s="1182"/>
      <c r="ROE366" s="1182"/>
      <c r="ROF366" s="1182"/>
      <c r="ROG366" s="1182"/>
      <c r="ROH366" s="1182"/>
      <c r="ROI366" s="1182"/>
      <c r="ROJ366" s="1182"/>
      <c r="ROK366" s="1182"/>
      <c r="ROL366" s="1182"/>
      <c r="ROM366" s="1182"/>
      <c r="RON366" s="1177"/>
      <c r="ROO366" s="1182"/>
      <c r="ROP366" s="1182"/>
      <c r="ROQ366" s="1182"/>
      <c r="ROR366" s="1182"/>
      <c r="ROS366" s="1182"/>
      <c r="ROT366" s="1182"/>
      <c r="ROU366" s="1182"/>
      <c r="ROV366" s="1182"/>
      <c r="ROW366" s="1182"/>
      <c r="ROX366" s="1182"/>
      <c r="ROY366" s="1182"/>
      <c r="ROZ366" s="1182"/>
      <c r="RPA366" s="1182"/>
      <c r="RPB366" s="1182"/>
      <c r="RPC366" s="1177"/>
      <c r="RPD366" s="1182"/>
      <c r="RPE366" s="1182"/>
      <c r="RPF366" s="1182"/>
      <c r="RPG366" s="1182"/>
      <c r="RPH366" s="1182"/>
      <c r="RPI366" s="1182"/>
      <c r="RPJ366" s="1182"/>
      <c r="RPK366" s="1182"/>
      <c r="RPL366" s="1182"/>
      <c r="RPM366" s="1182"/>
      <c r="RPN366" s="1182"/>
      <c r="RPO366" s="1182"/>
      <c r="RPP366" s="1182"/>
      <c r="RPQ366" s="1182"/>
      <c r="RPR366" s="1177"/>
      <c r="RPS366" s="1182"/>
      <c r="RPT366" s="1182"/>
      <c r="RPU366" s="1182"/>
      <c r="RPV366" s="1182"/>
      <c r="RPW366" s="1182"/>
      <c r="RPX366" s="1182"/>
      <c r="RPY366" s="1182"/>
      <c r="RPZ366" s="1182"/>
      <c r="RQA366" s="1182"/>
      <c r="RQB366" s="1182"/>
      <c r="RQC366" s="1182"/>
      <c r="RQD366" s="1182"/>
      <c r="RQE366" s="1182"/>
      <c r="RQF366" s="1182"/>
      <c r="RQG366" s="1177"/>
      <c r="RQH366" s="1182"/>
      <c r="RQI366" s="1182"/>
      <c r="RQJ366" s="1182"/>
      <c r="RQK366" s="1182"/>
      <c r="RQL366" s="1182"/>
      <c r="RQM366" s="1182"/>
      <c r="RQN366" s="1182"/>
      <c r="RQO366" s="1182"/>
      <c r="RQP366" s="1182"/>
      <c r="RQQ366" s="1182"/>
      <c r="RQR366" s="1182"/>
      <c r="RQS366" s="1182"/>
      <c r="RQT366" s="1182"/>
      <c r="RQU366" s="1182"/>
      <c r="RQV366" s="1177"/>
      <c r="RQW366" s="1182"/>
      <c r="RQX366" s="1182"/>
      <c r="RQY366" s="1182"/>
      <c r="RQZ366" s="1182"/>
      <c r="RRA366" s="1182"/>
      <c r="RRB366" s="1182"/>
      <c r="RRC366" s="1182"/>
      <c r="RRD366" s="1182"/>
      <c r="RRE366" s="1182"/>
      <c r="RRF366" s="1182"/>
      <c r="RRG366" s="1182"/>
      <c r="RRH366" s="1182"/>
      <c r="RRI366" s="1182"/>
      <c r="RRJ366" s="1182"/>
      <c r="RRK366" s="1177"/>
      <c r="RRL366" s="1182"/>
      <c r="RRM366" s="1182"/>
      <c r="RRN366" s="1182"/>
      <c r="RRO366" s="1182"/>
      <c r="RRP366" s="1182"/>
      <c r="RRQ366" s="1182"/>
      <c r="RRR366" s="1182"/>
      <c r="RRS366" s="1182"/>
      <c r="RRT366" s="1182"/>
      <c r="RRU366" s="1182"/>
      <c r="RRV366" s="1182"/>
      <c r="RRW366" s="1182"/>
      <c r="RRX366" s="1182"/>
      <c r="RRY366" s="1182"/>
      <c r="RRZ366" s="1177"/>
      <c r="RSA366" s="1182"/>
      <c r="RSB366" s="1182"/>
      <c r="RSC366" s="1182"/>
      <c r="RSD366" s="1182"/>
      <c r="RSE366" s="1182"/>
      <c r="RSF366" s="1182"/>
      <c r="RSG366" s="1182"/>
      <c r="RSH366" s="1182"/>
      <c r="RSI366" s="1182"/>
      <c r="RSJ366" s="1182"/>
      <c r="RSK366" s="1182"/>
      <c r="RSL366" s="1182"/>
      <c r="RSM366" s="1182"/>
      <c r="RSN366" s="1182"/>
      <c r="RSO366" s="1177"/>
      <c r="RSP366" s="1182"/>
      <c r="RSQ366" s="1182"/>
      <c r="RSR366" s="1182"/>
      <c r="RSS366" s="1182"/>
      <c r="RST366" s="1182"/>
      <c r="RSU366" s="1182"/>
      <c r="RSV366" s="1182"/>
      <c r="RSW366" s="1182"/>
      <c r="RSX366" s="1182"/>
      <c r="RSY366" s="1182"/>
      <c r="RSZ366" s="1182"/>
      <c r="RTA366" s="1182"/>
      <c r="RTB366" s="1182"/>
      <c r="RTC366" s="1182"/>
      <c r="RTD366" s="1177"/>
      <c r="RTE366" s="1182"/>
      <c r="RTF366" s="1182"/>
      <c r="RTG366" s="1182"/>
      <c r="RTH366" s="1182"/>
      <c r="RTI366" s="1182"/>
      <c r="RTJ366" s="1182"/>
      <c r="RTK366" s="1182"/>
      <c r="RTL366" s="1182"/>
      <c r="RTM366" s="1182"/>
      <c r="RTN366" s="1182"/>
      <c r="RTO366" s="1182"/>
      <c r="RTP366" s="1182"/>
      <c r="RTQ366" s="1182"/>
      <c r="RTR366" s="1182"/>
      <c r="RTS366" s="1177"/>
      <c r="RTT366" s="1182"/>
      <c r="RTU366" s="1182"/>
      <c r="RTV366" s="1182"/>
      <c r="RTW366" s="1182"/>
      <c r="RTX366" s="1182"/>
      <c r="RTY366" s="1182"/>
      <c r="RTZ366" s="1182"/>
      <c r="RUA366" s="1182"/>
      <c r="RUB366" s="1182"/>
      <c r="RUC366" s="1182"/>
      <c r="RUD366" s="1182"/>
      <c r="RUE366" s="1182"/>
      <c r="RUF366" s="1182"/>
      <c r="RUG366" s="1182"/>
      <c r="RUH366" s="1177"/>
      <c r="RUI366" s="1182"/>
      <c r="RUJ366" s="1182"/>
      <c r="RUK366" s="1182"/>
      <c r="RUL366" s="1182"/>
      <c r="RUM366" s="1182"/>
      <c r="RUN366" s="1182"/>
      <c r="RUO366" s="1182"/>
      <c r="RUP366" s="1182"/>
      <c r="RUQ366" s="1182"/>
      <c r="RUR366" s="1182"/>
      <c r="RUS366" s="1182"/>
      <c r="RUT366" s="1182"/>
      <c r="RUU366" s="1182"/>
      <c r="RUV366" s="1182"/>
      <c r="RUW366" s="1177"/>
      <c r="RUX366" s="1182"/>
      <c r="RUY366" s="1182"/>
      <c r="RUZ366" s="1182"/>
      <c r="RVA366" s="1182"/>
      <c r="RVB366" s="1182"/>
      <c r="RVC366" s="1182"/>
      <c r="RVD366" s="1182"/>
      <c r="RVE366" s="1182"/>
      <c r="RVF366" s="1182"/>
      <c r="RVG366" s="1182"/>
      <c r="RVH366" s="1182"/>
      <c r="RVI366" s="1182"/>
      <c r="RVJ366" s="1182"/>
      <c r="RVK366" s="1182"/>
      <c r="RVL366" s="1177"/>
      <c r="RVM366" s="1182"/>
      <c r="RVN366" s="1182"/>
      <c r="RVO366" s="1182"/>
      <c r="RVP366" s="1182"/>
      <c r="RVQ366" s="1182"/>
      <c r="RVR366" s="1182"/>
      <c r="RVS366" s="1182"/>
      <c r="RVT366" s="1182"/>
      <c r="RVU366" s="1182"/>
      <c r="RVV366" s="1182"/>
      <c r="RVW366" s="1182"/>
      <c r="RVX366" s="1182"/>
      <c r="RVY366" s="1182"/>
      <c r="RVZ366" s="1182"/>
      <c r="RWA366" s="1177"/>
      <c r="RWB366" s="1182"/>
      <c r="RWC366" s="1182"/>
      <c r="RWD366" s="1182"/>
      <c r="RWE366" s="1182"/>
      <c r="RWF366" s="1182"/>
      <c r="RWG366" s="1182"/>
      <c r="RWH366" s="1182"/>
      <c r="RWI366" s="1182"/>
      <c r="RWJ366" s="1182"/>
      <c r="RWK366" s="1182"/>
      <c r="RWL366" s="1182"/>
      <c r="RWM366" s="1182"/>
      <c r="RWN366" s="1182"/>
      <c r="RWO366" s="1182"/>
      <c r="RWP366" s="1177"/>
      <c r="RWQ366" s="1182"/>
      <c r="RWR366" s="1182"/>
      <c r="RWS366" s="1182"/>
      <c r="RWT366" s="1182"/>
      <c r="RWU366" s="1182"/>
      <c r="RWV366" s="1182"/>
      <c r="RWW366" s="1182"/>
      <c r="RWX366" s="1182"/>
      <c r="RWY366" s="1182"/>
      <c r="RWZ366" s="1182"/>
      <c r="RXA366" s="1182"/>
      <c r="RXB366" s="1182"/>
      <c r="RXC366" s="1182"/>
      <c r="RXD366" s="1182"/>
      <c r="RXE366" s="1177"/>
      <c r="RXF366" s="1182"/>
      <c r="RXG366" s="1182"/>
      <c r="RXH366" s="1182"/>
      <c r="RXI366" s="1182"/>
      <c r="RXJ366" s="1182"/>
      <c r="RXK366" s="1182"/>
      <c r="RXL366" s="1182"/>
      <c r="RXM366" s="1182"/>
      <c r="RXN366" s="1182"/>
      <c r="RXO366" s="1182"/>
      <c r="RXP366" s="1182"/>
      <c r="RXQ366" s="1182"/>
      <c r="RXR366" s="1182"/>
      <c r="RXS366" s="1182"/>
      <c r="RXT366" s="1177"/>
      <c r="RXU366" s="1182"/>
      <c r="RXV366" s="1182"/>
      <c r="RXW366" s="1182"/>
      <c r="RXX366" s="1182"/>
      <c r="RXY366" s="1182"/>
      <c r="RXZ366" s="1182"/>
      <c r="RYA366" s="1182"/>
      <c r="RYB366" s="1182"/>
      <c r="RYC366" s="1182"/>
      <c r="RYD366" s="1182"/>
      <c r="RYE366" s="1182"/>
      <c r="RYF366" s="1182"/>
      <c r="RYG366" s="1182"/>
      <c r="RYH366" s="1182"/>
      <c r="RYI366" s="1177"/>
      <c r="RYJ366" s="1182"/>
      <c r="RYK366" s="1182"/>
      <c r="RYL366" s="1182"/>
      <c r="RYM366" s="1182"/>
      <c r="RYN366" s="1182"/>
      <c r="RYO366" s="1182"/>
      <c r="RYP366" s="1182"/>
      <c r="RYQ366" s="1182"/>
      <c r="RYR366" s="1182"/>
      <c r="RYS366" s="1182"/>
      <c r="RYT366" s="1182"/>
      <c r="RYU366" s="1182"/>
      <c r="RYV366" s="1182"/>
      <c r="RYW366" s="1182"/>
      <c r="RYX366" s="1177"/>
      <c r="RYY366" s="1182"/>
      <c r="RYZ366" s="1182"/>
      <c r="RZA366" s="1182"/>
      <c r="RZB366" s="1182"/>
      <c r="RZC366" s="1182"/>
      <c r="RZD366" s="1182"/>
      <c r="RZE366" s="1182"/>
      <c r="RZF366" s="1182"/>
      <c r="RZG366" s="1182"/>
      <c r="RZH366" s="1182"/>
      <c r="RZI366" s="1182"/>
      <c r="RZJ366" s="1182"/>
      <c r="RZK366" s="1182"/>
      <c r="RZL366" s="1182"/>
      <c r="RZM366" s="1177"/>
      <c r="RZN366" s="1182"/>
      <c r="RZO366" s="1182"/>
      <c r="RZP366" s="1182"/>
      <c r="RZQ366" s="1182"/>
      <c r="RZR366" s="1182"/>
      <c r="RZS366" s="1182"/>
      <c r="RZT366" s="1182"/>
      <c r="RZU366" s="1182"/>
      <c r="RZV366" s="1182"/>
      <c r="RZW366" s="1182"/>
      <c r="RZX366" s="1182"/>
      <c r="RZY366" s="1182"/>
      <c r="RZZ366" s="1182"/>
      <c r="SAA366" s="1182"/>
      <c r="SAB366" s="1177"/>
      <c r="SAC366" s="1182"/>
      <c r="SAD366" s="1182"/>
      <c r="SAE366" s="1182"/>
      <c r="SAF366" s="1182"/>
      <c r="SAG366" s="1182"/>
      <c r="SAH366" s="1182"/>
      <c r="SAI366" s="1182"/>
      <c r="SAJ366" s="1182"/>
      <c r="SAK366" s="1182"/>
      <c r="SAL366" s="1182"/>
      <c r="SAM366" s="1182"/>
      <c r="SAN366" s="1182"/>
      <c r="SAO366" s="1182"/>
      <c r="SAP366" s="1182"/>
      <c r="SAQ366" s="1177"/>
      <c r="SAR366" s="1182"/>
      <c r="SAS366" s="1182"/>
      <c r="SAT366" s="1182"/>
      <c r="SAU366" s="1182"/>
      <c r="SAV366" s="1182"/>
      <c r="SAW366" s="1182"/>
      <c r="SAX366" s="1182"/>
      <c r="SAY366" s="1182"/>
      <c r="SAZ366" s="1182"/>
      <c r="SBA366" s="1182"/>
      <c r="SBB366" s="1182"/>
      <c r="SBC366" s="1182"/>
      <c r="SBD366" s="1182"/>
      <c r="SBE366" s="1182"/>
      <c r="SBF366" s="1177"/>
      <c r="SBG366" s="1182"/>
      <c r="SBH366" s="1182"/>
      <c r="SBI366" s="1182"/>
      <c r="SBJ366" s="1182"/>
      <c r="SBK366" s="1182"/>
      <c r="SBL366" s="1182"/>
      <c r="SBM366" s="1182"/>
      <c r="SBN366" s="1182"/>
      <c r="SBO366" s="1182"/>
      <c r="SBP366" s="1182"/>
      <c r="SBQ366" s="1182"/>
      <c r="SBR366" s="1182"/>
      <c r="SBS366" s="1182"/>
      <c r="SBT366" s="1182"/>
      <c r="SBU366" s="1177"/>
      <c r="SBV366" s="1182"/>
      <c r="SBW366" s="1182"/>
      <c r="SBX366" s="1182"/>
      <c r="SBY366" s="1182"/>
      <c r="SBZ366" s="1182"/>
      <c r="SCA366" s="1182"/>
      <c r="SCB366" s="1182"/>
      <c r="SCC366" s="1182"/>
      <c r="SCD366" s="1182"/>
      <c r="SCE366" s="1182"/>
      <c r="SCF366" s="1182"/>
      <c r="SCG366" s="1182"/>
      <c r="SCH366" s="1182"/>
      <c r="SCI366" s="1182"/>
      <c r="SCJ366" s="1177"/>
      <c r="SCK366" s="1182"/>
      <c r="SCL366" s="1182"/>
      <c r="SCM366" s="1182"/>
      <c r="SCN366" s="1182"/>
      <c r="SCO366" s="1182"/>
      <c r="SCP366" s="1182"/>
      <c r="SCQ366" s="1182"/>
      <c r="SCR366" s="1182"/>
      <c r="SCS366" s="1182"/>
      <c r="SCT366" s="1182"/>
      <c r="SCU366" s="1182"/>
      <c r="SCV366" s="1182"/>
      <c r="SCW366" s="1182"/>
      <c r="SCX366" s="1182"/>
      <c r="SCY366" s="1177"/>
      <c r="SCZ366" s="1182"/>
      <c r="SDA366" s="1182"/>
      <c r="SDB366" s="1182"/>
      <c r="SDC366" s="1182"/>
      <c r="SDD366" s="1182"/>
      <c r="SDE366" s="1182"/>
      <c r="SDF366" s="1182"/>
      <c r="SDG366" s="1182"/>
      <c r="SDH366" s="1182"/>
      <c r="SDI366" s="1182"/>
      <c r="SDJ366" s="1182"/>
      <c r="SDK366" s="1182"/>
      <c r="SDL366" s="1182"/>
      <c r="SDM366" s="1182"/>
      <c r="SDN366" s="1177"/>
      <c r="SDO366" s="1182"/>
      <c r="SDP366" s="1182"/>
      <c r="SDQ366" s="1182"/>
      <c r="SDR366" s="1182"/>
      <c r="SDS366" s="1182"/>
      <c r="SDT366" s="1182"/>
      <c r="SDU366" s="1182"/>
      <c r="SDV366" s="1182"/>
      <c r="SDW366" s="1182"/>
      <c r="SDX366" s="1182"/>
      <c r="SDY366" s="1182"/>
      <c r="SDZ366" s="1182"/>
      <c r="SEA366" s="1182"/>
      <c r="SEB366" s="1182"/>
      <c r="SEC366" s="1177"/>
      <c r="SED366" s="1182"/>
      <c r="SEE366" s="1182"/>
      <c r="SEF366" s="1182"/>
      <c r="SEG366" s="1182"/>
      <c r="SEH366" s="1182"/>
      <c r="SEI366" s="1182"/>
      <c r="SEJ366" s="1182"/>
      <c r="SEK366" s="1182"/>
      <c r="SEL366" s="1182"/>
      <c r="SEM366" s="1182"/>
      <c r="SEN366" s="1182"/>
      <c r="SEO366" s="1182"/>
      <c r="SEP366" s="1182"/>
      <c r="SEQ366" s="1182"/>
      <c r="SER366" s="1177"/>
      <c r="SES366" s="1182"/>
      <c r="SET366" s="1182"/>
      <c r="SEU366" s="1182"/>
      <c r="SEV366" s="1182"/>
      <c r="SEW366" s="1182"/>
      <c r="SEX366" s="1182"/>
      <c r="SEY366" s="1182"/>
      <c r="SEZ366" s="1182"/>
      <c r="SFA366" s="1182"/>
      <c r="SFB366" s="1182"/>
      <c r="SFC366" s="1182"/>
      <c r="SFD366" s="1182"/>
      <c r="SFE366" s="1182"/>
      <c r="SFF366" s="1182"/>
      <c r="SFG366" s="1177"/>
      <c r="SFH366" s="1182"/>
      <c r="SFI366" s="1182"/>
      <c r="SFJ366" s="1182"/>
      <c r="SFK366" s="1182"/>
      <c r="SFL366" s="1182"/>
      <c r="SFM366" s="1182"/>
      <c r="SFN366" s="1182"/>
      <c r="SFO366" s="1182"/>
      <c r="SFP366" s="1182"/>
      <c r="SFQ366" s="1182"/>
      <c r="SFR366" s="1182"/>
      <c r="SFS366" s="1182"/>
      <c r="SFT366" s="1182"/>
      <c r="SFU366" s="1182"/>
      <c r="SFV366" s="1177"/>
      <c r="SFW366" s="1182"/>
      <c r="SFX366" s="1182"/>
      <c r="SFY366" s="1182"/>
      <c r="SFZ366" s="1182"/>
      <c r="SGA366" s="1182"/>
      <c r="SGB366" s="1182"/>
      <c r="SGC366" s="1182"/>
      <c r="SGD366" s="1182"/>
      <c r="SGE366" s="1182"/>
      <c r="SGF366" s="1182"/>
      <c r="SGG366" s="1182"/>
      <c r="SGH366" s="1182"/>
      <c r="SGI366" s="1182"/>
      <c r="SGJ366" s="1182"/>
      <c r="SGK366" s="1177"/>
      <c r="SGL366" s="1182"/>
      <c r="SGM366" s="1182"/>
      <c r="SGN366" s="1182"/>
      <c r="SGO366" s="1182"/>
      <c r="SGP366" s="1182"/>
      <c r="SGQ366" s="1182"/>
      <c r="SGR366" s="1182"/>
      <c r="SGS366" s="1182"/>
      <c r="SGT366" s="1182"/>
      <c r="SGU366" s="1182"/>
      <c r="SGV366" s="1182"/>
      <c r="SGW366" s="1182"/>
      <c r="SGX366" s="1182"/>
      <c r="SGY366" s="1182"/>
      <c r="SGZ366" s="1177"/>
      <c r="SHA366" s="1182"/>
      <c r="SHB366" s="1182"/>
      <c r="SHC366" s="1182"/>
      <c r="SHD366" s="1182"/>
      <c r="SHE366" s="1182"/>
      <c r="SHF366" s="1182"/>
      <c r="SHG366" s="1182"/>
      <c r="SHH366" s="1182"/>
      <c r="SHI366" s="1182"/>
      <c r="SHJ366" s="1182"/>
      <c r="SHK366" s="1182"/>
      <c r="SHL366" s="1182"/>
      <c r="SHM366" s="1182"/>
      <c r="SHN366" s="1182"/>
      <c r="SHO366" s="1177"/>
      <c r="SHP366" s="1182"/>
      <c r="SHQ366" s="1182"/>
      <c r="SHR366" s="1182"/>
      <c r="SHS366" s="1182"/>
      <c r="SHT366" s="1182"/>
      <c r="SHU366" s="1182"/>
      <c r="SHV366" s="1182"/>
      <c r="SHW366" s="1182"/>
      <c r="SHX366" s="1182"/>
      <c r="SHY366" s="1182"/>
      <c r="SHZ366" s="1182"/>
      <c r="SIA366" s="1182"/>
      <c r="SIB366" s="1182"/>
      <c r="SIC366" s="1182"/>
      <c r="SID366" s="1177"/>
      <c r="SIE366" s="1182"/>
      <c r="SIF366" s="1182"/>
      <c r="SIG366" s="1182"/>
      <c r="SIH366" s="1182"/>
      <c r="SII366" s="1182"/>
      <c r="SIJ366" s="1182"/>
      <c r="SIK366" s="1182"/>
      <c r="SIL366" s="1182"/>
      <c r="SIM366" s="1182"/>
      <c r="SIN366" s="1182"/>
      <c r="SIO366" s="1182"/>
      <c r="SIP366" s="1182"/>
      <c r="SIQ366" s="1182"/>
      <c r="SIR366" s="1182"/>
      <c r="SIS366" s="1177"/>
      <c r="SIT366" s="1182"/>
      <c r="SIU366" s="1182"/>
      <c r="SIV366" s="1182"/>
      <c r="SIW366" s="1182"/>
      <c r="SIX366" s="1182"/>
      <c r="SIY366" s="1182"/>
      <c r="SIZ366" s="1182"/>
      <c r="SJA366" s="1182"/>
      <c r="SJB366" s="1182"/>
      <c r="SJC366" s="1182"/>
      <c r="SJD366" s="1182"/>
      <c r="SJE366" s="1182"/>
      <c r="SJF366" s="1182"/>
      <c r="SJG366" s="1182"/>
      <c r="SJH366" s="1177"/>
      <c r="SJI366" s="1182"/>
      <c r="SJJ366" s="1182"/>
      <c r="SJK366" s="1182"/>
      <c r="SJL366" s="1182"/>
      <c r="SJM366" s="1182"/>
      <c r="SJN366" s="1182"/>
      <c r="SJO366" s="1182"/>
      <c r="SJP366" s="1182"/>
      <c r="SJQ366" s="1182"/>
      <c r="SJR366" s="1182"/>
      <c r="SJS366" s="1182"/>
      <c r="SJT366" s="1182"/>
      <c r="SJU366" s="1182"/>
      <c r="SJV366" s="1182"/>
      <c r="SJW366" s="1177"/>
      <c r="SJX366" s="1182"/>
      <c r="SJY366" s="1182"/>
      <c r="SJZ366" s="1182"/>
      <c r="SKA366" s="1182"/>
      <c r="SKB366" s="1182"/>
      <c r="SKC366" s="1182"/>
      <c r="SKD366" s="1182"/>
      <c r="SKE366" s="1182"/>
      <c r="SKF366" s="1182"/>
      <c r="SKG366" s="1182"/>
      <c r="SKH366" s="1182"/>
      <c r="SKI366" s="1182"/>
      <c r="SKJ366" s="1182"/>
      <c r="SKK366" s="1182"/>
      <c r="SKL366" s="1177"/>
      <c r="SKM366" s="1182"/>
      <c r="SKN366" s="1182"/>
      <c r="SKO366" s="1182"/>
      <c r="SKP366" s="1182"/>
      <c r="SKQ366" s="1182"/>
      <c r="SKR366" s="1182"/>
      <c r="SKS366" s="1182"/>
      <c r="SKT366" s="1182"/>
      <c r="SKU366" s="1182"/>
      <c r="SKV366" s="1182"/>
      <c r="SKW366" s="1182"/>
      <c r="SKX366" s="1182"/>
      <c r="SKY366" s="1182"/>
      <c r="SKZ366" s="1182"/>
      <c r="SLA366" s="1177"/>
      <c r="SLB366" s="1182"/>
      <c r="SLC366" s="1182"/>
      <c r="SLD366" s="1182"/>
      <c r="SLE366" s="1182"/>
      <c r="SLF366" s="1182"/>
      <c r="SLG366" s="1182"/>
      <c r="SLH366" s="1182"/>
      <c r="SLI366" s="1182"/>
      <c r="SLJ366" s="1182"/>
      <c r="SLK366" s="1182"/>
      <c r="SLL366" s="1182"/>
      <c r="SLM366" s="1182"/>
      <c r="SLN366" s="1182"/>
      <c r="SLO366" s="1182"/>
      <c r="SLP366" s="1177"/>
      <c r="SLQ366" s="1182"/>
      <c r="SLR366" s="1182"/>
      <c r="SLS366" s="1182"/>
      <c r="SLT366" s="1182"/>
      <c r="SLU366" s="1182"/>
      <c r="SLV366" s="1182"/>
      <c r="SLW366" s="1182"/>
      <c r="SLX366" s="1182"/>
      <c r="SLY366" s="1182"/>
      <c r="SLZ366" s="1182"/>
      <c r="SMA366" s="1182"/>
      <c r="SMB366" s="1182"/>
      <c r="SMC366" s="1182"/>
      <c r="SMD366" s="1182"/>
      <c r="SME366" s="1177"/>
      <c r="SMF366" s="1182"/>
      <c r="SMG366" s="1182"/>
      <c r="SMH366" s="1182"/>
      <c r="SMI366" s="1182"/>
      <c r="SMJ366" s="1182"/>
      <c r="SMK366" s="1182"/>
      <c r="SML366" s="1182"/>
      <c r="SMM366" s="1182"/>
      <c r="SMN366" s="1182"/>
      <c r="SMO366" s="1182"/>
      <c r="SMP366" s="1182"/>
      <c r="SMQ366" s="1182"/>
      <c r="SMR366" s="1182"/>
      <c r="SMS366" s="1182"/>
      <c r="SMT366" s="1177"/>
      <c r="SMU366" s="1182"/>
      <c r="SMV366" s="1182"/>
      <c r="SMW366" s="1182"/>
      <c r="SMX366" s="1182"/>
      <c r="SMY366" s="1182"/>
      <c r="SMZ366" s="1182"/>
      <c r="SNA366" s="1182"/>
      <c r="SNB366" s="1182"/>
      <c r="SNC366" s="1182"/>
      <c r="SND366" s="1182"/>
      <c r="SNE366" s="1182"/>
      <c r="SNF366" s="1182"/>
      <c r="SNG366" s="1182"/>
      <c r="SNH366" s="1182"/>
      <c r="SNI366" s="1177"/>
      <c r="SNJ366" s="1182"/>
      <c r="SNK366" s="1182"/>
      <c r="SNL366" s="1182"/>
      <c r="SNM366" s="1182"/>
      <c r="SNN366" s="1182"/>
      <c r="SNO366" s="1182"/>
      <c r="SNP366" s="1182"/>
      <c r="SNQ366" s="1182"/>
      <c r="SNR366" s="1182"/>
      <c r="SNS366" s="1182"/>
      <c r="SNT366" s="1182"/>
      <c r="SNU366" s="1182"/>
      <c r="SNV366" s="1182"/>
      <c r="SNW366" s="1182"/>
      <c r="SNX366" s="1177"/>
      <c r="SNY366" s="1182"/>
      <c r="SNZ366" s="1182"/>
      <c r="SOA366" s="1182"/>
      <c r="SOB366" s="1182"/>
      <c r="SOC366" s="1182"/>
      <c r="SOD366" s="1182"/>
      <c r="SOE366" s="1182"/>
      <c r="SOF366" s="1182"/>
      <c r="SOG366" s="1182"/>
      <c r="SOH366" s="1182"/>
      <c r="SOI366" s="1182"/>
      <c r="SOJ366" s="1182"/>
      <c r="SOK366" s="1182"/>
      <c r="SOL366" s="1182"/>
      <c r="SOM366" s="1177"/>
      <c r="SON366" s="1182"/>
      <c r="SOO366" s="1182"/>
      <c r="SOP366" s="1182"/>
      <c r="SOQ366" s="1182"/>
      <c r="SOR366" s="1182"/>
      <c r="SOS366" s="1182"/>
      <c r="SOT366" s="1182"/>
      <c r="SOU366" s="1182"/>
      <c r="SOV366" s="1182"/>
      <c r="SOW366" s="1182"/>
      <c r="SOX366" s="1182"/>
      <c r="SOY366" s="1182"/>
      <c r="SOZ366" s="1182"/>
      <c r="SPA366" s="1182"/>
      <c r="SPB366" s="1177"/>
      <c r="SPC366" s="1182"/>
      <c r="SPD366" s="1182"/>
      <c r="SPE366" s="1182"/>
      <c r="SPF366" s="1182"/>
      <c r="SPG366" s="1182"/>
      <c r="SPH366" s="1182"/>
      <c r="SPI366" s="1182"/>
      <c r="SPJ366" s="1182"/>
      <c r="SPK366" s="1182"/>
      <c r="SPL366" s="1182"/>
      <c r="SPM366" s="1182"/>
      <c r="SPN366" s="1182"/>
      <c r="SPO366" s="1182"/>
      <c r="SPP366" s="1182"/>
      <c r="SPQ366" s="1177"/>
      <c r="SPR366" s="1182"/>
      <c r="SPS366" s="1182"/>
      <c r="SPT366" s="1182"/>
      <c r="SPU366" s="1182"/>
      <c r="SPV366" s="1182"/>
      <c r="SPW366" s="1182"/>
      <c r="SPX366" s="1182"/>
      <c r="SPY366" s="1182"/>
      <c r="SPZ366" s="1182"/>
      <c r="SQA366" s="1182"/>
      <c r="SQB366" s="1182"/>
      <c r="SQC366" s="1182"/>
      <c r="SQD366" s="1182"/>
      <c r="SQE366" s="1182"/>
      <c r="SQF366" s="1177"/>
      <c r="SQG366" s="1182"/>
      <c r="SQH366" s="1182"/>
      <c r="SQI366" s="1182"/>
      <c r="SQJ366" s="1182"/>
      <c r="SQK366" s="1182"/>
      <c r="SQL366" s="1182"/>
      <c r="SQM366" s="1182"/>
      <c r="SQN366" s="1182"/>
      <c r="SQO366" s="1182"/>
      <c r="SQP366" s="1182"/>
      <c r="SQQ366" s="1182"/>
      <c r="SQR366" s="1182"/>
      <c r="SQS366" s="1182"/>
      <c r="SQT366" s="1182"/>
      <c r="SQU366" s="1177"/>
      <c r="SQV366" s="1182"/>
      <c r="SQW366" s="1182"/>
      <c r="SQX366" s="1182"/>
      <c r="SQY366" s="1182"/>
      <c r="SQZ366" s="1182"/>
      <c r="SRA366" s="1182"/>
      <c r="SRB366" s="1182"/>
      <c r="SRC366" s="1182"/>
      <c r="SRD366" s="1182"/>
      <c r="SRE366" s="1182"/>
      <c r="SRF366" s="1182"/>
      <c r="SRG366" s="1182"/>
      <c r="SRH366" s="1182"/>
      <c r="SRI366" s="1182"/>
      <c r="SRJ366" s="1177"/>
      <c r="SRK366" s="1182"/>
      <c r="SRL366" s="1182"/>
      <c r="SRM366" s="1182"/>
      <c r="SRN366" s="1182"/>
      <c r="SRO366" s="1182"/>
      <c r="SRP366" s="1182"/>
      <c r="SRQ366" s="1182"/>
      <c r="SRR366" s="1182"/>
      <c r="SRS366" s="1182"/>
      <c r="SRT366" s="1182"/>
      <c r="SRU366" s="1182"/>
      <c r="SRV366" s="1182"/>
      <c r="SRW366" s="1182"/>
      <c r="SRX366" s="1182"/>
      <c r="SRY366" s="1177"/>
      <c r="SRZ366" s="1182"/>
      <c r="SSA366" s="1182"/>
      <c r="SSB366" s="1182"/>
      <c r="SSC366" s="1182"/>
      <c r="SSD366" s="1182"/>
      <c r="SSE366" s="1182"/>
      <c r="SSF366" s="1182"/>
      <c r="SSG366" s="1182"/>
      <c r="SSH366" s="1182"/>
      <c r="SSI366" s="1182"/>
      <c r="SSJ366" s="1182"/>
      <c r="SSK366" s="1182"/>
      <c r="SSL366" s="1182"/>
      <c r="SSM366" s="1182"/>
      <c r="SSN366" s="1177"/>
      <c r="SSO366" s="1182"/>
      <c r="SSP366" s="1182"/>
      <c r="SSQ366" s="1182"/>
      <c r="SSR366" s="1182"/>
      <c r="SSS366" s="1182"/>
      <c r="SST366" s="1182"/>
      <c r="SSU366" s="1182"/>
      <c r="SSV366" s="1182"/>
      <c r="SSW366" s="1182"/>
      <c r="SSX366" s="1182"/>
      <c r="SSY366" s="1182"/>
      <c r="SSZ366" s="1182"/>
      <c r="STA366" s="1182"/>
      <c r="STB366" s="1182"/>
      <c r="STC366" s="1177"/>
      <c r="STD366" s="1182"/>
      <c r="STE366" s="1182"/>
      <c r="STF366" s="1182"/>
      <c r="STG366" s="1182"/>
      <c r="STH366" s="1182"/>
      <c r="STI366" s="1182"/>
      <c r="STJ366" s="1182"/>
      <c r="STK366" s="1182"/>
      <c r="STL366" s="1182"/>
      <c r="STM366" s="1182"/>
      <c r="STN366" s="1182"/>
      <c r="STO366" s="1182"/>
      <c r="STP366" s="1182"/>
      <c r="STQ366" s="1182"/>
      <c r="STR366" s="1177"/>
      <c r="STS366" s="1182"/>
      <c r="STT366" s="1182"/>
      <c r="STU366" s="1182"/>
      <c r="STV366" s="1182"/>
      <c r="STW366" s="1182"/>
      <c r="STX366" s="1182"/>
      <c r="STY366" s="1182"/>
      <c r="STZ366" s="1182"/>
      <c r="SUA366" s="1182"/>
      <c r="SUB366" s="1182"/>
      <c r="SUC366" s="1182"/>
      <c r="SUD366" s="1182"/>
      <c r="SUE366" s="1182"/>
      <c r="SUF366" s="1182"/>
      <c r="SUG366" s="1177"/>
      <c r="SUH366" s="1182"/>
      <c r="SUI366" s="1182"/>
      <c r="SUJ366" s="1182"/>
      <c r="SUK366" s="1182"/>
      <c r="SUL366" s="1182"/>
      <c r="SUM366" s="1182"/>
      <c r="SUN366" s="1182"/>
      <c r="SUO366" s="1182"/>
      <c r="SUP366" s="1182"/>
      <c r="SUQ366" s="1182"/>
      <c r="SUR366" s="1182"/>
      <c r="SUS366" s="1182"/>
      <c r="SUT366" s="1182"/>
      <c r="SUU366" s="1182"/>
      <c r="SUV366" s="1177"/>
      <c r="SUW366" s="1182"/>
      <c r="SUX366" s="1182"/>
      <c r="SUY366" s="1182"/>
      <c r="SUZ366" s="1182"/>
      <c r="SVA366" s="1182"/>
      <c r="SVB366" s="1182"/>
      <c r="SVC366" s="1182"/>
      <c r="SVD366" s="1182"/>
      <c r="SVE366" s="1182"/>
      <c r="SVF366" s="1182"/>
      <c r="SVG366" s="1182"/>
      <c r="SVH366" s="1182"/>
      <c r="SVI366" s="1182"/>
      <c r="SVJ366" s="1182"/>
      <c r="SVK366" s="1177"/>
      <c r="SVL366" s="1182"/>
      <c r="SVM366" s="1182"/>
      <c r="SVN366" s="1182"/>
      <c r="SVO366" s="1182"/>
      <c r="SVP366" s="1182"/>
      <c r="SVQ366" s="1182"/>
      <c r="SVR366" s="1182"/>
      <c r="SVS366" s="1182"/>
      <c r="SVT366" s="1182"/>
      <c r="SVU366" s="1182"/>
      <c r="SVV366" s="1182"/>
      <c r="SVW366" s="1182"/>
      <c r="SVX366" s="1182"/>
      <c r="SVY366" s="1182"/>
      <c r="SVZ366" s="1177"/>
      <c r="SWA366" s="1182"/>
      <c r="SWB366" s="1182"/>
      <c r="SWC366" s="1182"/>
      <c r="SWD366" s="1182"/>
      <c r="SWE366" s="1182"/>
      <c r="SWF366" s="1182"/>
      <c r="SWG366" s="1182"/>
      <c r="SWH366" s="1182"/>
      <c r="SWI366" s="1182"/>
      <c r="SWJ366" s="1182"/>
      <c r="SWK366" s="1182"/>
      <c r="SWL366" s="1182"/>
      <c r="SWM366" s="1182"/>
      <c r="SWN366" s="1182"/>
      <c r="SWO366" s="1177"/>
      <c r="SWP366" s="1182"/>
      <c r="SWQ366" s="1182"/>
      <c r="SWR366" s="1182"/>
      <c r="SWS366" s="1182"/>
      <c r="SWT366" s="1182"/>
      <c r="SWU366" s="1182"/>
      <c r="SWV366" s="1182"/>
      <c r="SWW366" s="1182"/>
      <c r="SWX366" s="1182"/>
      <c r="SWY366" s="1182"/>
      <c r="SWZ366" s="1182"/>
      <c r="SXA366" s="1182"/>
      <c r="SXB366" s="1182"/>
      <c r="SXC366" s="1182"/>
      <c r="SXD366" s="1177"/>
      <c r="SXE366" s="1182"/>
      <c r="SXF366" s="1182"/>
      <c r="SXG366" s="1182"/>
      <c r="SXH366" s="1182"/>
      <c r="SXI366" s="1182"/>
      <c r="SXJ366" s="1182"/>
      <c r="SXK366" s="1182"/>
      <c r="SXL366" s="1182"/>
      <c r="SXM366" s="1182"/>
      <c r="SXN366" s="1182"/>
      <c r="SXO366" s="1182"/>
      <c r="SXP366" s="1182"/>
      <c r="SXQ366" s="1182"/>
      <c r="SXR366" s="1182"/>
      <c r="SXS366" s="1177"/>
      <c r="SXT366" s="1182"/>
      <c r="SXU366" s="1182"/>
      <c r="SXV366" s="1182"/>
      <c r="SXW366" s="1182"/>
      <c r="SXX366" s="1182"/>
      <c r="SXY366" s="1182"/>
      <c r="SXZ366" s="1182"/>
      <c r="SYA366" s="1182"/>
      <c r="SYB366" s="1182"/>
      <c r="SYC366" s="1182"/>
      <c r="SYD366" s="1182"/>
      <c r="SYE366" s="1182"/>
      <c r="SYF366" s="1182"/>
      <c r="SYG366" s="1182"/>
      <c r="SYH366" s="1177"/>
      <c r="SYI366" s="1182"/>
      <c r="SYJ366" s="1182"/>
      <c r="SYK366" s="1182"/>
      <c r="SYL366" s="1182"/>
      <c r="SYM366" s="1182"/>
      <c r="SYN366" s="1182"/>
      <c r="SYO366" s="1182"/>
      <c r="SYP366" s="1182"/>
      <c r="SYQ366" s="1182"/>
      <c r="SYR366" s="1182"/>
      <c r="SYS366" s="1182"/>
      <c r="SYT366" s="1182"/>
      <c r="SYU366" s="1182"/>
      <c r="SYV366" s="1182"/>
      <c r="SYW366" s="1177"/>
      <c r="SYX366" s="1182"/>
      <c r="SYY366" s="1182"/>
      <c r="SYZ366" s="1182"/>
      <c r="SZA366" s="1182"/>
      <c r="SZB366" s="1182"/>
      <c r="SZC366" s="1182"/>
      <c r="SZD366" s="1182"/>
      <c r="SZE366" s="1182"/>
      <c r="SZF366" s="1182"/>
      <c r="SZG366" s="1182"/>
      <c r="SZH366" s="1182"/>
      <c r="SZI366" s="1182"/>
      <c r="SZJ366" s="1182"/>
      <c r="SZK366" s="1182"/>
      <c r="SZL366" s="1177"/>
      <c r="SZM366" s="1182"/>
      <c r="SZN366" s="1182"/>
      <c r="SZO366" s="1182"/>
      <c r="SZP366" s="1182"/>
      <c r="SZQ366" s="1182"/>
      <c r="SZR366" s="1182"/>
      <c r="SZS366" s="1182"/>
      <c r="SZT366" s="1182"/>
      <c r="SZU366" s="1182"/>
      <c r="SZV366" s="1182"/>
      <c r="SZW366" s="1182"/>
      <c r="SZX366" s="1182"/>
      <c r="SZY366" s="1182"/>
      <c r="SZZ366" s="1182"/>
      <c r="TAA366" s="1177"/>
      <c r="TAB366" s="1182"/>
      <c r="TAC366" s="1182"/>
      <c r="TAD366" s="1182"/>
      <c r="TAE366" s="1182"/>
      <c r="TAF366" s="1182"/>
      <c r="TAG366" s="1182"/>
      <c r="TAH366" s="1182"/>
      <c r="TAI366" s="1182"/>
      <c r="TAJ366" s="1182"/>
      <c r="TAK366" s="1182"/>
      <c r="TAL366" s="1182"/>
      <c r="TAM366" s="1182"/>
      <c r="TAN366" s="1182"/>
      <c r="TAO366" s="1182"/>
      <c r="TAP366" s="1177"/>
      <c r="TAQ366" s="1182"/>
      <c r="TAR366" s="1182"/>
      <c r="TAS366" s="1182"/>
      <c r="TAT366" s="1182"/>
      <c r="TAU366" s="1182"/>
      <c r="TAV366" s="1182"/>
      <c r="TAW366" s="1182"/>
      <c r="TAX366" s="1182"/>
      <c r="TAY366" s="1182"/>
      <c r="TAZ366" s="1182"/>
      <c r="TBA366" s="1182"/>
      <c r="TBB366" s="1182"/>
      <c r="TBC366" s="1182"/>
      <c r="TBD366" s="1182"/>
      <c r="TBE366" s="1177"/>
      <c r="TBF366" s="1182"/>
      <c r="TBG366" s="1182"/>
      <c r="TBH366" s="1182"/>
      <c r="TBI366" s="1182"/>
      <c r="TBJ366" s="1182"/>
      <c r="TBK366" s="1182"/>
      <c r="TBL366" s="1182"/>
      <c r="TBM366" s="1182"/>
      <c r="TBN366" s="1182"/>
      <c r="TBO366" s="1182"/>
      <c r="TBP366" s="1182"/>
      <c r="TBQ366" s="1182"/>
      <c r="TBR366" s="1182"/>
      <c r="TBS366" s="1182"/>
      <c r="TBT366" s="1177"/>
      <c r="TBU366" s="1182"/>
      <c r="TBV366" s="1182"/>
      <c r="TBW366" s="1182"/>
      <c r="TBX366" s="1182"/>
      <c r="TBY366" s="1182"/>
      <c r="TBZ366" s="1182"/>
      <c r="TCA366" s="1182"/>
      <c r="TCB366" s="1182"/>
      <c r="TCC366" s="1182"/>
      <c r="TCD366" s="1182"/>
      <c r="TCE366" s="1182"/>
      <c r="TCF366" s="1182"/>
      <c r="TCG366" s="1182"/>
      <c r="TCH366" s="1182"/>
      <c r="TCI366" s="1177"/>
      <c r="TCJ366" s="1182"/>
      <c r="TCK366" s="1182"/>
      <c r="TCL366" s="1182"/>
      <c r="TCM366" s="1182"/>
      <c r="TCN366" s="1182"/>
      <c r="TCO366" s="1182"/>
      <c r="TCP366" s="1182"/>
      <c r="TCQ366" s="1182"/>
      <c r="TCR366" s="1182"/>
      <c r="TCS366" s="1182"/>
      <c r="TCT366" s="1182"/>
      <c r="TCU366" s="1182"/>
      <c r="TCV366" s="1182"/>
      <c r="TCW366" s="1182"/>
      <c r="TCX366" s="1177"/>
      <c r="TCY366" s="1182"/>
      <c r="TCZ366" s="1182"/>
      <c r="TDA366" s="1182"/>
      <c r="TDB366" s="1182"/>
      <c r="TDC366" s="1182"/>
      <c r="TDD366" s="1182"/>
      <c r="TDE366" s="1182"/>
      <c r="TDF366" s="1182"/>
      <c r="TDG366" s="1182"/>
      <c r="TDH366" s="1182"/>
      <c r="TDI366" s="1182"/>
      <c r="TDJ366" s="1182"/>
      <c r="TDK366" s="1182"/>
      <c r="TDL366" s="1182"/>
      <c r="TDM366" s="1177"/>
      <c r="TDN366" s="1182"/>
      <c r="TDO366" s="1182"/>
      <c r="TDP366" s="1182"/>
      <c r="TDQ366" s="1182"/>
      <c r="TDR366" s="1182"/>
      <c r="TDS366" s="1182"/>
      <c r="TDT366" s="1182"/>
      <c r="TDU366" s="1182"/>
      <c r="TDV366" s="1182"/>
      <c r="TDW366" s="1182"/>
      <c r="TDX366" s="1182"/>
      <c r="TDY366" s="1182"/>
      <c r="TDZ366" s="1182"/>
      <c r="TEA366" s="1182"/>
      <c r="TEB366" s="1177"/>
      <c r="TEC366" s="1182"/>
      <c r="TED366" s="1182"/>
      <c r="TEE366" s="1182"/>
      <c r="TEF366" s="1182"/>
      <c r="TEG366" s="1182"/>
      <c r="TEH366" s="1182"/>
      <c r="TEI366" s="1182"/>
      <c r="TEJ366" s="1182"/>
      <c r="TEK366" s="1182"/>
      <c r="TEL366" s="1182"/>
      <c r="TEM366" s="1182"/>
      <c r="TEN366" s="1182"/>
      <c r="TEO366" s="1182"/>
      <c r="TEP366" s="1182"/>
      <c r="TEQ366" s="1177"/>
      <c r="TER366" s="1182"/>
      <c r="TES366" s="1182"/>
      <c r="TET366" s="1182"/>
      <c r="TEU366" s="1182"/>
      <c r="TEV366" s="1182"/>
      <c r="TEW366" s="1182"/>
      <c r="TEX366" s="1182"/>
      <c r="TEY366" s="1182"/>
      <c r="TEZ366" s="1182"/>
      <c r="TFA366" s="1182"/>
      <c r="TFB366" s="1182"/>
      <c r="TFC366" s="1182"/>
      <c r="TFD366" s="1182"/>
      <c r="TFE366" s="1182"/>
      <c r="TFF366" s="1177"/>
      <c r="TFG366" s="1182"/>
      <c r="TFH366" s="1182"/>
      <c r="TFI366" s="1182"/>
      <c r="TFJ366" s="1182"/>
      <c r="TFK366" s="1182"/>
      <c r="TFL366" s="1182"/>
      <c r="TFM366" s="1182"/>
      <c r="TFN366" s="1182"/>
      <c r="TFO366" s="1182"/>
      <c r="TFP366" s="1182"/>
      <c r="TFQ366" s="1182"/>
      <c r="TFR366" s="1182"/>
      <c r="TFS366" s="1182"/>
      <c r="TFT366" s="1182"/>
      <c r="TFU366" s="1177"/>
      <c r="TFV366" s="1182"/>
      <c r="TFW366" s="1182"/>
      <c r="TFX366" s="1182"/>
      <c r="TFY366" s="1182"/>
      <c r="TFZ366" s="1182"/>
      <c r="TGA366" s="1182"/>
      <c r="TGB366" s="1182"/>
      <c r="TGC366" s="1182"/>
      <c r="TGD366" s="1182"/>
      <c r="TGE366" s="1182"/>
      <c r="TGF366" s="1182"/>
      <c r="TGG366" s="1182"/>
      <c r="TGH366" s="1182"/>
      <c r="TGI366" s="1182"/>
      <c r="TGJ366" s="1177"/>
      <c r="TGK366" s="1182"/>
      <c r="TGL366" s="1182"/>
      <c r="TGM366" s="1182"/>
      <c r="TGN366" s="1182"/>
      <c r="TGO366" s="1182"/>
      <c r="TGP366" s="1182"/>
      <c r="TGQ366" s="1182"/>
      <c r="TGR366" s="1182"/>
      <c r="TGS366" s="1182"/>
      <c r="TGT366" s="1182"/>
      <c r="TGU366" s="1182"/>
      <c r="TGV366" s="1182"/>
      <c r="TGW366" s="1182"/>
      <c r="TGX366" s="1182"/>
      <c r="TGY366" s="1177"/>
      <c r="TGZ366" s="1182"/>
      <c r="THA366" s="1182"/>
      <c r="THB366" s="1182"/>
      <c r="THC366" s="1182"/>
      <c r="THD366" s="1182"/>
      <c r="THE366" s="1182"/>
      <c r="THF366" s="1182"/>
      <c r="THG366" s="1182"/>
      <c r="THH366" s="1182"/>
      <c r="THI366" s="1182"/>
      <c r="THJ366" s="1182"/>
      <c r="THK366" s="1182"/>
      <c r="THL366" s="1182"/>
      <c r="THM366" s="1182"/>
      <c r="THN366" s="1177"/>
      <c r="THO366" s="1182"/>
      <c r="THP366" s="1182"/>
      <c r="THQ366" s="1182"/>
      <c r="THR366" s="1182"/>
      <c r="THS366" s="1182"/>
      <c r="THT366" s="1182"/>
      <c r="THU366" s="1182"/>
      <c r="THV366" s="1182"/>
      <c r="THW366" s="1182"/>
      <c r="THX366" s="1182"/>
      <c r="THY366" s="1182"/>
      <c r="THZ366" s="1182"/>
      <c r="TIA366" s="1182"/>
      <c r="TIB366" s="1182"/>
      <c r="TIC366" s="1177"/>
      <c r="TID366" s="1182"/>
      <c r="TIE366" s="1182"/>
      <c r="TIF366" s="1182"/>
      <c r="TIG366" s="1182"/>
      <c r="TIH366" s="1182"/>
      <c r="TII366" s="1182"/>
      <c r="TIJ366" s="1182"/>
      <c r="TIK366" s="1182"/>
      <c r="TIL366" s="1182"/>
      <c r="TIM366" s="1182"/>
      <c r="TIN366" s="1182"/>
      <c r="TIO366" s="1182"/>
      <c r="TIP366" s="1182"/>
      <c r="TIQ366" s="1182"/>
      <c r="TIR366" s="1177"/>
      <c r="TIS366" s="1182"/>
      <c r="TIT366" s="1182"/>
      <c r="TIU366" s="1182"/>
      <c r="TIV366" s="1182"/>
      <c r="TIW366" s="1182"/>
      <c r="TIX366" s="1182"/>
      <c r="TIY366" s="1182"/>
      <c r="TIZ366" s="1182"/>
      <c r="TJA366" s="1182"/>
      <c r="TJB366" s="1182"/>
      <c r="TJC366" s="1182"/>
      <c r="TJD366" s="1182"/>
      <c r="TJE366" s="1182"/>
      <c r="TJF366" s="1182"/>
      <c r="TJG366" s="1177"/>
      <c r="TJH366" s="1182"/>
      <c r="TJI366" s="1182"/>
      <c r="TJJ366" s="1182"/>
      <c r="TJK366" s="1182"/>
      <c r="TJL366" s="1182"/>
      <c r="TJM366" s="1182"/>
      <c r="TJN366" s="1182"/>
      <c r="TJO366" s="1182"/>
      <c r="TJP366" s="1182"/>
      <c r="TJQ366" s="1182"/>
      <c r="TJR366" s="1182"/>
      <c r="TJS366" s="1182"/>
      <c r="TJT366" s="1182"/>
      <c r="TJU366" s="1182"/>
      <c r="TJV366" s="1177"/>
      <c r="TJW366" s="1182"/>
      <c r="TJX366" s="1182"/>
      <c r="TJY366" s="1182"/>
      <c r="TJZ366" s="1182"/>
      <c r="TKA366" s="1182"/>
      <c r="TKB366" s="1182"/>
      <c r="TKC366" s="1182"/>
      <c r="TKD366" s="1182"/>
      <c r="TKE366" s="1182"/>
      <c r="TKF366" s="1182"/>
      <c r="TKG366" s="1182"/>
      <c r="TKH366" s="1182"/>
      <c r="TKI366" s="1182"/>
      <c r="TKJ366" s="1182"/>
      <c r="TKK366" s="1177"/>
      <c r="TKL366" s="1182"/>
      <c r="TKM366" s="1182"/>
      <c r="TKN366" s="1182"/>
      <c r="TKO366" s="1182"/>
      <c r="TKP366" s="1182"/>
      <c r="TKQ366" s="1182"/>
      <c r="TKR366" s="1182"/>
      <c r="TKS366" s="1182"/>
      <c r="TKT366" s="1182"/>
      <c r="TKU366" s="1182"/>
      <c r="TKV366" s="1182"/>
      <c r="TKW366" s="1182"/>
      <c r="TKX366" s="1182"/>
      <c r="TKY366" s="1182"/>
      <c r="TKZ366" s="1177"/>
      <c r="TLA366" s="1182"/>
      <c r="TLB366" s="1182"/>
      <c r="TLC366" s="1182"/>
      <c r="TLD366" s="1182"/>
      <c r="TLE366" s="1182"/>
      <c r="TLF366" s="1182"/>
      <c r="TLG366" s="1182"/>
      <c r="TLH366" s="1182"/>
      <c r="TLI366" s="1182"/>
      <c r="TLJ366" s="1182"/>
      <c r="TLK366" s="1182"/>
      <c r="TLL366" s="1182"/>
      <c r="TLM366" s="1182"/>
      <c r="TLN366" s="1182"/>
      <c r="TLO366" s="1177"/>
      <c r="TLP366" s="1182"/>
      <c r="TLQ366" s="1182"/>
      <c r="TLR366" s="1182"/>
      <c r="TLS366" s="1182"/>
      <c r="TLT366" s="1182"/>
      <c r="TLU366" s="1182"/>
      <c r="TLV366" s="1182"/>
      <c r="TLW366" s="1182"/>
      <c r="TLX366" s="1182"/>
      <c r="TLY366" s="1182"/>
      <c r="TLZ366" s="1182"/>
      <c r="TMA366" s="1182"/>
      <c r="TMB366" s="1182"/>
      <c r="TMC366" s="1182"/>
      <c r="TMD366" s="1177"/>
      <c r="TME366" s="1182"/>
      <c r="TMF366" s="1182"/>
      <c r="TMG366" s="1182"/>
      <c r="TMH366" s="1182"/>
      <c r="TMI366" s="1182"/>
      <c r="TMJ366" s="1182"/>
      <c r="TMK366" s="1182"/>
      <c r="TML366" s="1182"/>
      <c r="TMM366" s="1182"/>
      <c r="TMN366" s="1182"/>
      <c r="TMO366" s="1182"/>
      <c r="TMP366" s="1182"/>
      <c r="TMQ366" s="1182"/>
      <c r="TMR366" s="1182"/>
      <c r="TMS366" s="1177"/>
      <c r="TMT366" s="1182"/>
      <c r="TMU366" s="1182"/>
      <c r="TMV366" s="1182"/>
      <c r="TMW366" s="1182"/>
      <c r="TMX366" s="1182"/>
      <c r="TMY366" s="1182"/>
      <c r="TMZ366" s="1182"/>
      <c r="TNA366" s="1182"/>
      <c r="TNB366" s="1182"/>
      <c r="TNC366" s="1182"/>
      <c r="TND366" s="1182"/>
      <c r="TNE366" s="1182"/>
      <c r="TNF366" s="1182"/>
      <c r="TNG366" s="1182"/>
      <c r="TNH366" s="1177"/>
      <c r="TNI366" s="1182"/>
      <c r="TNJ366" s="1182"/>
      <c r="TNK366" s="1182"/>
      <c r="TNL366" s="1182"/>
      <c r="TNM366" s="1182"/>
      <c r="TNN366" s="1182"/>
      <c r="TNO366" s="1182"/>
      <c r="TNP366" s="1182"/>
      <c r="TNQ366" s="1182"/>
      <c r="TNR366" s="1182"/>
      <c r="TNS366" s="1182"/>
      <c r="TNT366" s="1182"/>
      <c r="TNU366" s="1182"/>
      <c r="TNV366" s="1182"/>
      <c r="TNW366" s="1177"/>
      <c r="TNX366" s="1182"/>
      <c r="TNY366" s="1182"/>
      <c r="TNZ366" s="1182"/>
      <c r="TOA366" s="1182"/>
      <c r="TOB366" s="1182"/>
      <c r="TOC366" s="1182"/>
      <c r="TOD366" s="1182"/>
      <c r="TOE366" s="1182"/>
      <c r="TOF366" s="1182"/>
      <c r="TOG366" s="1182"/>
      <c r="TOH366" s="1182"/>
      <c r="TOI366" s="1182"/>
      <c r="TOJ366" s="1182"/>
      <c r="TOK366" s="1182"/>
      <c r="TOL366" s="1177"/>
      <c r="TOM366" s="1182"/>
      <c r="TON366" s="1182"/>
      <c r="TOO366" s="1182"/>
      <c r="TOP366" s="1182"/>
      <c r="TOQ366" s="1182"/>
      <c r="TOR366" s="1182"/>
      <c r="TOS366" s="1182"/>
      <c r="TOT366" s="1182"/>
      <c r="TOU366" s="1182"/>
      <c r="TOV366" s="1182"/>
      <c r="TOW366" s="1182"/>
      <c r="TOX366" s="1182"/>
      <c r="TOY366" s="1182"/>
      <c r="TOZ366" s="1182"/>
      <c r="TPA366" s="1177"/>
      <c r="TPB366" s="1182"/>
      <c r="TPC366" s="1182"/>
      <c r="TPD366" s="1182"/>
      <c r="TPE366" s="1182"/>
      <c r="TPF366" s="1182"/>
      <c r="TPG366" s="1182"/>
      <c r="TPH366" s="1182"/>
      <c r="TPI366" s="1182"/>
      <c r="TPJ366" s="1182"/>
      <c r="TPK366" s="1182"/>
      <c r="TPL366" s="1182"/>
      <c r="TPM366" s="1182"/>
      <c r="TPN366" s="1182"/>
      <c r="TPO366" s="1182"/>
      <c r="TPP366" s="1177"/>
      <c r="TPQ366" s="1182"/>
      <c r="TPR366" s="1182"/>
      <c r="TPS366" s="1182"/>
      <c r="TPT366" s="1182"/>
      <c r="TPU366" s="1182"/>
      <c r="TPV366" s="1182"/>
      <c r="TPW366" s="1182"/>
      <c r="TPX366" s="1182"/>
      <c r="TPY366" s="1182"/>
      <c r="TPZ366" s="1182"/>
      <c r="TQA366" s="1182"/>
      <c r="TQB366" s="1182"/>
      <c r="TQC366" s="1182"/>
      <c r="TQD366" s="1182"/>
      <c r="TQE366" s="1177"/>
      <c r="TQF366" s="1182"/>
      <c r="TQG366" s="1182"/>
      <c r="TQH366" s="1182"/>
      <c r="TQI366" s="1182"/>
      <c r="TQJ366" s="1182"/>
      <c r="TQK366" s="1182"/>
      <c r="TQL366" s="1182"/>
      <c r="TQM366" s="1182"/>
      <c r="TQN366" s="1182"/>
      <c r="TQO366" s="1182"/>
      <c r="TQP366" s="1182"/>
      <c r="TQQ366" s="1182"/>
      <c r="TQR366" s="1182"/>
      <c r="TQS366" s="1182"/>
      <c r="TQT366" s="1177"/>
      <c r="TQU366" s="1182"/>
      <c r="TQV366" s="1182"/>
      <c r="TQW366" s="1182"/>
      <c r="TQX366" s="1182"/>
      <c r="TQY366" s="1182"/>
      <c r="TQZ366" s="1182"/>
      <c r="TRA366" s="1182"/>
      <c r="TRB366" s="1182"/>
      <c r="TRC366" s="1182"/>
      <c r="TRD366" s="1182"/>
      <c r="TRE366" s="1182"/>
      <c r="TRF366" s="1182"/>
      <c r="TRG366" s="1182"/>
      <c r="TRH366" s="1182"/>
      <c r="TRI366" s="1177"/>
      <c r="TRJ366" s="1182"/>
      <c r="TRK366" s="1182"/>
      <c r="TRL366" s="1182"/>
      <c r="TRM366" s="1182"/>
      <c r="TRN366" s="1182"/>
      <c r="TRO366" s="1182"/>
      <c r="TRP366" s="1182"/>
      <c r="TRQ366" s="1182"/>
      <c r="TRR366" s="1182"/>
      <c r="TRS366" s="1182"/>
      <c r="TRT366" s="1182"/>
      <c r="TRU366" s="1182"/>
      <c r="TRV366" s="1182"/>
      <c r="TRW366" s="1182"/>
      <c r="TRX366" s="1177"/>
      <c r="TRY366" s="1182"/>
      <c r="TRZ366" s="1182"/>
      <c r="TSA366" s="1182"/>
      <c r="TSB366" s="1182"/>
      <c r="TSC366" s="1182"/>
      <c r="TSD366" s="1182"/>
      <c r="TSE366" s="1182"/>
      <c r="TSF366" s="1182"/>
      <c r="TSG366" s="1182"/>
      <c r="TSH366" s="1182"/>
      <c r="TSI366" s="1182"/>
      <c r="TSJ366" s="1182"/>
      <c r="TSK366" s="1182"/>
      <c r="TSL366" s="1182"/>
      <c r="TSM366" s="1177"/>
      <c r="TSN366" s="1182"/>
      <c r="TSO366" s="1182"/>
      <c r="TSP366" s="1182"/>
      <c r="TSQ366" s="1182"/>
      <c r="TSR366" s="1182"/>
      <c r="TSS366" s="1182"/>
      <c r="TST366" s="1182"/>
      <c r="TSU366" s="1182"/>
      <c r="TSV366" s="1182"/>
      <c r="TSW366" s="1182"/>
      <c r="TSX366" s="1182"/>
      <c r="TSY366" s="1182"/>
      <c r="TSZ366" s="1182"/>
      <c r="TTA366" s="1182"/>
      <c r="TTB366" s="1177"/>
      <c r="TTC366" s="1182"/>
      <c r="TTD366" s="1182"/>
      <c r="TTE366" s="1182"/>
      <c r="TTF366" s="1182"/>
      <c r="TTG366" s="1182"/>
      <c r="TTH366" s="1182"/>
      <c r="TTI366" s="1182"/>
      <c r="TTJ366" s="1182"/>
      <c r="TTK366" s="1182"/>
      <c r="TTL366" s="1182"/>
      <c r="TTM366" s="1182"/>
      <c r="TTN366" s="1182"/>
      <c r="TTO366" s="1182"/>
      <c r="TTP366" s="1182"/>
      <c r="TTQ366" s="1177"/>
      <c r="TTR366" s="1182"/>
      <c r="TTS366" s="1182"/>
      <c r="TTT366" s="1182"/>
      <c r="TTU366" s="1182"/>
      <c r="TTV366" s="1182"/>
      <c r="TTW366" s="1182"/>
      <c r="TTX366" s="1182"/>
      <c r="TTY366" s="1182"/>
      <c r="TTZ366" s="1182"/>
      <c r="TUA366" s="1182"/>
      <c r="TUB366" s="1182"/>
      <c r="TUC366" s="1182"/>
      <c r="TUD366" s="1182"/>
      <c r="TUE366" s="1182"/>
      <c r="TUF366" s="1177"/>
      <c r="TUG366" s="1182"/>
      <c r="TUH366" s="1182"/>
      <c r="TUI366" s="1182"/>
      <c r="TUJ366" s="1182"/>
      <c r="TUK366" s="1182"/>
      <c r="TUL366" s="1182"/>
      <c r="TUM366" s="1182"/>
      <c r="TUN366" s="1182"/>
      <c r="TUO366" s="1182"/>
      <c r="TUP366" s="1182"/>
      <c r="TUQ366" s="1182"/>
      <c r="TUR366" s="1182"/>
      <c r="TUS366" s="1182"/>
      <c r="TUT366" s="1182"/>
      <c r="TUU366" s="1177"/>
      <c r="TUV366" s="1182"/>
      <c r="TUW366" s="1182"/>
      <c r="TUX366" s="1182"/>
      <c r="TUY366" s="1182"/>
      <c r="TUZ366" s="1182"/>
      <c r="TVA366" s="1182"/>
      <c r="TVB366" s="1182"/>
      <c r="TVC366" s="1182"/>
      <c r="TVD366" s="1182"/>
      <c r="TVE366" s="1182"/>
      <c r="TVF366" s="1182"/>
      <c r="TVG366" s="1182"/>
      <c r="TVH366" s="1182"/>
      <c r="TVI366" s="1182"/>
      <c r="TVJ366" s="1177"/>
      <c r="TVK366" s="1182"/>
      <c r="TVL366" s="1182"/>
      <c r="TVM366" s="1182"/>
      <c r="TVN366" s="1182"/>
      <c r="TVO366" s="1182"/>
      <c r="TVP366" s="1182"/>
      <c r="TVQ366" s="1182"/>
      <c r="TVR366" s="1182"/>
      <c r="TVS366" s="1182"/>
      <c r="TVT366" s="1182"/>
      <c r="TVU366" s="1182"/>
      <c r="TVV366" s="1182"/>
      <c r="TVW366" s="1182"/>
      <c r="TVX366" s="1182"/>
      <c r="TVY366" s="1177"/>
      <c r="TVZ366" s="1182"/>
      <c r="TWA366" s="1182"/>
      <c r="TWB366" s="1182"/>
      <c r="TWC366" s="1182"/>
      <c r="TWD366" s="1182"/>
      <c r="TWE366" s="1182"/>
      <c r="TWF366" s="1182"/>
      <c r="TWG366" s="1182"/>
      <c r="TWH366" s="1182"/>
      <c r="TWI366" s="1182"/>
      <c r="TWJ366" s="1182"/>
      <c r="TWK366" s="1182"/>
      <c r="TWL366" s="1182"/>
      <c r="TWM366" s="1182"/>
      <c r="TWN366" s="1177"/>
      <c r="TWO366" s="1182"/>
      <c r="TWP366" s="1182"/>
      <c r="TWQ366" s="1182"/>
      <c r="TWR366" s="1182"/>
      <c r="TWS366" s="1182"/>
      <c r="TWT366" s="1182"/>
      <c r="TWU366" s="1182"/>
      <c r="TWV366" s="1182"/>
      <c r="TWW366" s="1182"/>
      <c r="TWX366" s="1182"/>
      <c r="TWY366" s="1182"/>
      <c r="TWZ366" s="1182"/>
      <c r="TXA366" s="1182"/>
      <c r="TXB366" s="1182"/>
      <c r="TXC366" s="1177"/>
      <c r="TXD366" s="1182"/>
      <c r="TXE366" s="1182"/>
      <c r="TXF366" s="1182"/>
      <c r="TXG366" s="1182"/>
      <c r="TXH366" s="1182"/>
      <c r="TXI366" s="1182"/>
      <c r="TXJ366" s="1182"/>
      <c r="TXK366" s="1182"/>
      <c r="TXL366" s="1182"/>
      <c r="TXM366" s="1182"/>
      <c r="TXN366" s="1182"/>
      <c r="TXO366" s="1182"/>
      <c r="TXP366" s="1182"/>
      <c r="TXQ366" s="1182"/>
      <c r="TXR366" s="1177"/>
      <c r="TXS366" s="1182"/>
      <c r="TXT366" s="1182"/>
      <c r="TXU366" s="1182"/>
      <c r="TXV366" s="1182"/>
      <c r="TXW366" s="1182"/>
      <c r="TXX366" s="1182"/>
      <c r="TXY366" s="1182"/>
      <c r="TXZ366" s="1182"/>
      <c r="TYA366" s="1182"/>
      <c r="TYB366" s="1182"/>
      <c r="TYC366" s="1182"/>
      <c r="TYD366" s="1182"/>
      <c r="TYE366" s="1182"/>
      <c r="TYF366" s="1182"/>
      <c r="TYG366" s="1177"/>
      <c r="TYH366" s="1182"/>
      <c r="TYI366" s="1182"/>
      <c r="TYJ366" s="1182"/>
      <c r="TYK366" s="1182"/>
      <c r="TYL366" s="1182"/>
      <c r="TYM366" s="1182"/>
      <c r="TYN366" s="1182"/>
      <c r="TYO366" s="1182"/>
      <c r="TYP366" s="1182"/>
      <c r="TYQ366" s="1182"/>
      <c r="TYR366" s="1182"/>
      <c r="TYS366" s="1182"/>
      <c r="TYT366" s="1182"/>
      <c r="TYU366" s="1182"/>
      <c r="TYV366" s="1177"/>
      <c r="TYW366" s="1182"/>
      <c r="TYX366" s="1182"/>
      <c r="TYY366" s="1182"/>
      <c r="TYZ366" s="1182"/>
      <c r="TZA366" s="1182"/>
      <c r="TZB366" s="1182"/>
      <c r="TZC366" s="1182"/>
      <c r="TZD366" s="1182"/>
      <c r="TZE366" s="1182"/>
      <c r="TZF366" s="1182"/>
      <c r="TZG366" s="1182"/>
      <c r="TZH366" s="1182"/>
      <c r="TZI366" s="1182"/>
      <c r="TZJ366" s="1182"/>
      <c r="TZK366" s="1177"/>
      <c r="TZL366" s="1182"/>
      <c r="TZM366" s="1182"/>
      <c r="TZN366" s="1182"/>
      <c r="TZO366" s="1182"/>
      <c r="TZP366" s="1182"/>
      <c r="TZQ366" s="1182"/>
      <c r="TZR366" s="1182"/>
      <c r="TZS366" s="1182"/>
      <c r="TZT366" s="1182"/>
      <c r="TZU366" s="1182"/>
      <c r="TZV366" s="1182"/>
      <c r="TZW366" s="1182"/>
      <c r="TZX366" s="1182"/>
      <c r="TZY366" s="1182"/>
      <c r="TZZ366" s="1177"/>
      <c r="UAA366" s="1182"/>
      <c r="UAB366" s="1182"/>
      <c r="UAC366" s="1182"/>
      <c r="UAD366" s="1182"/>
      <c r="UAE366" s="1182"/>
      <c r="UAF366" s="1182"/>
      <c r="UAG366" s="1182"/>
      <c r="UAH366" s="1182"/>
      <c r="UAI366" s="1182"/>
      <c r="UAJ366" s="1182"/>
      <c r="UAK366" s="1182"/>
      <c r="UAL366" s="1182"/>
      <c r="UAM366" s="1182"/>
      <c r="UAN366" s="1182"/>
      <c r="UAO366" s="1177"/>
      <c r="UAP366" s="1182"/>
      <c r="UAQ366" s="1182"/>
      <c r="UAR366" s="1182"/>
      <c r="UAS366" s="1182"/>
      <c r="UAT366" s="1182"/>
      <c r="UAU366" s="1182"/>
      <c r="UAV366" s="1182"/>
      <c r="UAW366" s="1182"/>
      <c r="UAX366" s="1182"/>
      <c r="UAY366" s="1182"/>
      <c r="UAZ366" s="1182"/>
      <c r="UBA366" s="1182"/>
      <c r="UBB366" s="1182"/>
      <c r="UBC366" s="1182"/>
      <c r="UBD366" s="1177"/>
      <c r="UBE366" s="1182"/>
      <c r="UBF366" s="1182"/>
      <c r="UBG366" s="1182"/>
      <c r="UBH366" s="1182"/>
      <c r="UBI366" s="1182"/>
      <c r="UBJ366" s="1182"/>
      <c r="UBK366" s="1182"/>
      <c r="UBL366" s="1182"/>
      <c r="UBM366" s="1182"/>
      <c r="UBN366" s="1182"/>
      <c r="UBO366" s="1182"/>
      <c r="UBP366" s="1182"/>
      <c r="UBQ366" s="1182"/>
      <c r="UBR366" s="1182"/>
      <c r="UBS366" s="1177"/>
      <c r="UBT366" s="1182"/>
      <c r="UBU366" s="1182"/>
      <c r="UBV366" s="1182"/>
      <c r="UBW366" s="1182"/>
      <c r="UBX366" s="1182"/>
      <c r="UBY366" s="1182"/>
      <c r="UBZ366" s="1182"/>
      <c r="UCA366" s="1182"/>
      <c r="UCB366" s="1182"/>
      <c r="UCC366" s="1182"/>
      <c r="UCD366" s="1182"/>
      <c r="UCE366" s="1182"/>
      <c r="UCF366" s="1182"/>
      <c r="UCG366" s="1182"/>
      <c r="UCH366" s="1177"/>
      <c r="UCI366" s="1182"/>
      <c r="UCJ366" s="1182"/>
      <c r="UCK366" s="1182"/>
      <c r="UCL366" s="1182"/>
      <c r="UCM366" s="1182"/>
      <c r="UCN366" s="1182"/>
      <c r="UCO366" s="1182"/>
      <c r="UCP366" s="1182"/>
      <c r="UCQ366" s="1182"/>
      <c r="UCR366" s="1182"/>
      <c r="UCS366" s="1182"/>
      <c r="UCT366" s="1182"/>
      <c r="UCU366" s="1182"/>
      <c r="UCV366" s="1182"/>
      <c r="UCW366" s="1177"/>
      <c r="UCX366" s="1182"/>
      <c r="UCY366" s="1182"/>
      <c r="UCZ366" s="1182"/>
      <c r="UDA366" s="1182"/>
      <c r="UDB366" s="1182"/>
      <c r="UDC366" s="1182"/>
      <c r="UDD366" s="1182"/>
      <c r="UDE366" s="1182"/>
      <c r="UDF366" s="1182"/>
      <c r="UDG366" s="1182"/>
      <c r="UDH366" s="1182"/>
      <c r="UDI366" s="1182"/>
      <c r="UDJ366" s="1182"/>
      <c r="UDK366" s="1182"/>
      <c r="UDL366" s="1177"/>
      <c r="UDM366" s="1182"/>
      <c r="UDN366" s="1182"/>
      <c r="UDO366" s="1182"/>
      <c r="UDP366" s="1182"/>
      <c r="UDQ366" s="1182"/>
      <c r="UDR366" s="1182"/>
      <c r="UDS366" s="1182"/>
      <c r="UDT366" s="1182"/>
      <c r="UDU366" s="1182"/>
      <c r="UDV366" s="1182"/>
      <c r="UDW366" s="1182"/>
      <c r="UDX366" s="1182"/>
      <c r="UDY366" s="1182"/>
      <c r="UDZ366" s="1182"/>
      <c r="UEA366" s="1177"/>
      <c r="UEB366" s="1182"/>
      <c r="UEC366" s="1182"/>
      <c r="UED366" s="1182"/>
      <c r="UEE366" s="1182"/>
      <c r="UEF366" s="1182"/>
      <c r="UEG366" s="1182"/>
      <c r="UEH366" s="1182"/>
      <c r="UEI366" s="1182"/>
      <c r="UEJ366" s="1182"/>
      <c r="UEK366" s="1182"/>
      <c r="UEL366" s="1182"/>
      <c r="UEM366" s="1182"/>
      <c r="UEN366" s="1182"/>
      <c r="UEO366" s="1182"/>
      <c r="UEP366" s="1177"/>
      <c r="UEQ366" s="1182"/>
      <c r="UER366" s="1182"/>
      <c r="UES366" s="1182"/>
      <c r="UET366" s="1182"/>
      <c r="UEU366" s="1182"/>
      <c r="UEV366" s="1182"/>
      <c r="UEW366" s="1182"/>
      <c r="UEX366" s="1182"/>
      <c r="UEY366" s="1182"/>
      <c r="UEZ366" s="1182"/>
      <c r="UFA366" s="1182"/>
      <c r="UFB366" s="1182"/>
      <c r="UFC366" s="1182"/>
      <c r="UFD366" s="1182"/>
      <c r="UFE366" s="1177"/>
      <c r="UFF366" s="1182"/>
      <c r="UFG366" s="1182"/>
      <c r="UFH366" s="1182"/>
      <c r="UFI366" s="1182"/>
      <c r="UFJ366" s="1182"/>
      <c r="UFK366" s="1182"/>
      <c r="UFL366" s="1182"/>
      <c r="UFM366" s="1182"/>
      <c r="UFN366" s="1182"/>
      <c r="UFO366" s="1182"/>
      <c r="UFP366" s="1182"/>
      <c r="UFQ366" s="1182"/>
      <c r="UFR366" s="1182"/>
      <c r="UFS366" s="1182"/>
      <c r="UFT366" s="1177"/>
      <c r="UFU366" s="1182"/>
      <c r="UFV366" s="1182"/>
      <c r="UFW366" s="1182"/>
      <c r="UFX366" s="1182"/>
      <c r="UFY366" s="1182"/>
      <c r="UFZ366" s="1182"/>
      <c r="UGA366" s="1182"/>
      <c r="UGB366" s="1182"/>
      <c r="UGC366" s="1182"/>
      <c r="UGD366" s="1182"/>
      <c r="UGE366" s="1182"/>
      <c r="UGF366" s="1182"/>
      <c r="UGG366" s="1182"/>
      <c r="UGH366" s="1182"/>
      <c r="UGI366" s="1177"/>
      <c r="UGJ366" s="1182"/>
      <c r="UGK366" s="1182"/>
      <c r="UGL366" s="1182"/>
      <c r="UGM366" s="1182"/>
      <c r="UGN366" s="1182"/>
      <c r="UGO366" s="1182"/>
      <c r="UGP366" s="1182"/>
      <c r="UGQ366" s="1182"/>
      <c r="UGR366" s="1182"/>
      <c r="UGS366" s="1182"/>
      <c r="UGT366" s="1182"/>
      <c r="UGU366" s="1182"/>
      <c r="UGV366" s="1182"/>
      <c r="UGW366" s="1182"/>
      <c r="UGX366" s="1177"/>
      <c r="UGY366" s="1182"/>
      <c r="UGZ366" s="1182"/>
      <c r="UHA366" s="1182"/>
      <c r="UHB366" s="1182"/>
      <c r="UHC366" s="1182"/>
      <c r="UHD366" s="1182"/>
      <c r="UHE366" s="1182"/>
      <c r="UHF366" s="1182"/>
      <c r="UHG366" s="1182"/>
      <c r="UHH366" s="1182"/>
      <c r="UHI366" s="1182"/>
      <c r="UHJ366" s="1182"/>
      <c r="UHK366" s="1182"/>
      <c r="UHL366" s="1182"/>
      <c r="UHM366" s="1177"/>
      <c r="UHN366" s="1182"/>
      <c r="UHO366" s="1182"/>
      <c r="UHP366" s="1182"/>
      <c r="UHQ366" s="1182"/>
      <c r="UHR366" s="1182"/>
      <c r="UHS366" s="1182"/>
      <c r="UHT366" s="1182"/>
      <c r="UHU366" s="1182"/>
      <c r="UHV366" s="1182"/>
      <c r="UHW366" s="1182"/>
      <c r="UHX366" s="1182"/>
      <c r="UHY366" s="1182"/>
      <c r="UHZ366" s="1182"/>
      <c r="UIA366" s="1182"/>
      <c r="UIB366" s="1177"/>
      <c r="UIC366" s="1182"/>
      <c r="UID366" s="1182"/>
      <c r="UIE366" s="1182"/>
      <c r="UIF366" s="1182"/>
      <c r="UIG366" s="1182"/>
      <c r="UIH366" s="1182"/>
      <c r="UII366" s="1182"/>
      <c r="UIJ366" s="1182"/>
      <c r="UIK366" s="1182"/>
      <c r="UIL366" s="1182"/>
      <c r="UIM366" s="1182"/>
      <c r="UIN366" s="1182"/>
      <c r="UIO366" s="1182"/>
      <c r="UIP366" s="1182"/>
      <c r="UIQ366" s="1177"/>
      <c r="UIR366" s="1182"/>
      <c r="UIS366" s="1182"/>
      <c r="UIT366" s="1182"/>
      <c r="UIU366" s="1182"/>
      <c r="UIV366" s="1182"/>
      <c r="UIW366" s="1182"/>
      <c r="UIX366" s="1182"/>
      <c r="UIY366" s="1182"/>
      <c r="UIZ366" s="1182"/>
      <c r="UJA366" s="1182"/>
      <c r="UJB366" s="1182"/>
      <c r="UJC366" s="1182"/>
      <c r="UJD366" s="1182"/>
      <c r="UJE366" s="1182"/>
      <c r="UJF366" s="1177"/>
      <c r="UJG366" s="1182"/>
      <c r="UJH366" s="1182"/>
      <c r="UJI366" s="1182"/>
      <c r="UJJ366" s="1182"/>
      <c r="UJK366" s="1182"/>
      <c r="UJL366" s="1182"/>
      <c r="UJM366" s="1182"/>
      <c r="UJN366" s="1182"/>
      <c r="UJO366" s="1182"/>
      <c r="UJP366" s="1182"/>
      <c r="UJQ366" s="1182"/>
      <c r="UJR366" s="1182"/>
      <c r="UJS366" s="1182"/>
      <c r="UJT366" s="1182"/>
      <c r="UJU366" s="1177"/>
      <c r="UJV366" s="1182"/>
      <c r="UJW366" s="1182"/>
      <c r="UJX366" s="1182"/>
      <c r="UJY366" s="1182"/>
      <c r="UJZ366" s="1182"/>
      <c r="UKA366" s="1182"/>
      <c r="UKB366" s="1182"/>
      <c r="UKC366" s="1182"/>
      <c r="UKD366" s="1182"/>
      <c r="UKE366" s="1182"/>
      <c r="UKF366" s="1182"/>
      <c r="UKG366" s="1182"/>
      <c r="UKH366" s="1182"/>
      <c r="UKI366" s="1182"/>
      <c r="UKJ366" s="1177"/>
      <c r="UKK366" s="1182"/>
      <c r="UKL366" s="1182"/>
      <c r="UKM366" s="1182"/>
      <c r="UKN366" s="1182"/>
      <c r="UKO366" s="1182"/>
      <c r="UKP366" s="1182"/>
      <c r="UKQ366" s="1182"/>
      <c r="UKR366" s="1182"/>
      <c r="UKS366" s="1182"/>
      <c r="UKT366" s="1182"/>
      <c r="UKU366" s="1182"/>
      <c r="UKV366" s="1182"/>
      <c r="UKW366" s="1182"/>
      <c r="UKX366" s="1182"/>
      <c r="UKY366" s="1177"/>
      <c r="UKZ366" s="1182"/>
      <c r="ULA366" s="1182"/>
      <c r="ULB366" s="1182"/>
      <c r="ULC366" s="1182"/>
      <c r="ULD366" s="1182"/>
      <c r="ULE366" s="1182"/>
      <c r="ULF366" s="1182"/>
      <c r="ULG366" s="1182"/>
      <c r="ULH366" s="1182"/>
      <c r="ULI366" s="1182"/>
      <c r="ULJ366" s="1182"/>
      <c r="ULK366" s="1182"/>
      <c r="ULL366" s="1182"/>
      <c r="ULM366" s="1182"/>
      <c r="ULN366" s="1177"/>
      <c r="ULO366" s="1182"/>
      <c r="ULP366" s="1182"/>
      <c r="ULQ366" s="1182"/>
      <c r="ULR366" s="1182"/>
      <c r="ULS366" s="1182"/>
      <c r="ULT366" s="1182"/>
      <c r="ULU366" s="1182"/>
      <c r="ULV366" s="1182"/>
      <c r="ULW366" s="1182"/>
      <c r="ULX366" s="1182"/>
      <c r="ULY366" s="1182"/>
      <c r="ULZ366" s="1182"/>
      <c r="UMA366" s="1182"/>
      <c r="UMB366" s="1182"/>
      <c r="UMC366" s="1177"/>
      <c r="UMD366" s="1182"/>
      <c r="UME366" s="1182"/>
      <c r="UMF366" s="1182"/>
      <c r="UMG366" s="1182"/>
      <c r="UMH366" s="1182"/>
      <c r="UMI366" s="1182"/>
      <c r="UMJ366" s="1182"/>
      <c r="UMK366" s="1182"/>
      <c r="UML366" s="1182"/>
      <c r="UMM366" s="1182"/>
      <c r="UMN366" s="1182"/>
      <c r="UMO366" s="1182"/>
      <c r="UMP366" s="1182"/>
      <c r="UMQ366" s="1182"/>
      <c r="UMR366" s="1177"/>
      <c r="UMS366" s="1182"/>
      <c r="UMT366" s="1182"/>
      <c r="UMU366" s="1182"/>
      <c r="UMV366" s="1182"/>
      <c r="UMW366" s="1182"/>
      <c r="UMX366" s="1182"/>
      <c r="UMY366" s="1182"/>
      <c r="UMZ366" s="1182"/>
      <c r="UNA366" s="1182"/>
      <c r="UNB366" s="1182"/>
      <c r="UNC366" s="1182"/>
      <c r="UND366" s="1182"/>
      <c r="UNE366" s="1182"/>
      <c r="UNF366" s="1182"/>
      <c r="UNG366" s="1177"/>
      <c r="UNH366" s="1182"/>
      <c r="UNI366" s="1182"/>
      <c r="UNJ366" s="1182"/>
      <c r="UNK366" s="1182"/>
      <c r="UNL366" s="1182"/>
      <c r="UNM366" s="1182"/>
      <c r="UNN366" s="1182"/>
      <c r="UNO366" s="1182"/>
      <c r="UNP366" s="1182"/>
      <c r="UNQ366" s="1182"/>
      <c r="UNR366" s="1182"/>
      <c r="UNS366" s="1182"/>
      <c r="UNT366" s="1182"/>
      <c r="UNU366" s="1182"/>
      <c r="UNV366" s="1177"/>
      <c r="UNW366" s="1182"/>
      <c r="UNX366" s="1182"/>
      <c r="UNY366" s="1182"/>
      <c r="UNZ366" s="1182"/>
      <c r="UOA366" s="1182"/>
      <c r="UOB366" s="1182"/>
      <c r="UOC366" s="1182"/>
      <c r="UOD366" s="1182"/>
      <c r="UOE366" s="1182"/>
      <c r="UOF366" s="1182"/>
      <c r="UOG366" s="1182"/>
      <c r="UOH366" s="1182"/>
      <c r="UOI366" s="1182"/>
      <c r="UOJ366" s="1182"/>
      <c r="UOK366" s="1177"/>
      <c r="UOL366" s="1182"/>
      <c r="UOM366" s="1182"/>
      <c r="UON366" s="1182"/>
      <c r="UOO366" s="1182"/>
      <c r="UOP366" s="1182"/>
      <c r="UOQ366" s="1182"/>
      <c r="UOR366" s="1182"/>
      <c r="UOS366" s="1182"/>
      <c r="UOT366" s="1182"/>
      <c r="UOU366" s="1182"/>
      <c r="UOV366" s="1182"/>
      <c r="UOW366" s="1182"/>
      <c r="UOX366" s="1182"/>
      <c r="UOY366" s="1182"/>
      <c r="UOZ366" s="1177"/>
      <c r="UPA366" s="1182"/>
      <c r="UPB366" s="1182"/>
      <c r="UPC366" s="1182"/>
      <c r="UPD366" s="1182"/>
      <c r="UPE366" s="1182"/>
      <c r="UPF366" s="1182"/>
      <c r="UPG366" s="1182"/>
      <c r="UPH366" s="1182"/>
      <c r="UPI366" s="1182"/>
      <c r="UPJ366" s="1182"/>
      <c r="UPK366" s="1182"/>
      <c r="UPL366" s="1182"/>
      <c r="UPM366" s="1182"/>
      <c r="UPN366" s="1182"/>
      <c r="UPO366" s="1177"/>
      <c r="UPP366" s="1182"/>
      <c r="UPQ366" s="1182"/>
      <c r="UPR366" s="1182"/>
      <c r="UPS366" s="1182"/>
      <c r="UPT366" s="1182"/>
      <c r="UPU366" s="1182"/>
      <c r="UPV366" s="1182"/>
      <c r="UPW366" s="1182"/>
      <c r="UPX366" s="1182"/>
      <c r="UPY366" s="1182"/>
      <c r="UPZ366" s="1182"/>
      <c r="UQA366" s="1182"/>
      <c r="UQB366" s="1182"/>
      <c r="UQC366" s="1182"/>
      <c r="UQD366" s="1177"/>
      <c r="UQE366" s="1182"/>
      <c r="UQF366" s="1182"/>
      <c r="UQG366" s="1182"/>
      <c r="UQH366" s="1182"/>
      <c r="UQI366" s="1182"/>
      <c r="UQJ366" s="1182"/>
      <c r="UQK366" s="1182"/>
      <c r="UQL366" s="1182"/>
      <c r="UQM366" s="1182"/>
      <c r="UQN366" s="1182"/>
      <c r="UQO366" s="1182"/>
      <c r="UQP366" s="1182"/>
      <c r="UQQ366" s="1182"/>
      <c r="UQR366" s="1182"/>
      <c r="UQS366" s="1177"/>
      <c r="UQT366" s="1182"/>
      <c r="UQU366" s="1182"/>
      <c r="UQV366" s="1182"/>
      <c r="UQW366" s="1182"/>
      <c r="UQX366" s="1182"/>
      <c r="UQY366" s="1182"/>
      <c r="UQZ366" s="1182"/>
      <c r="URA366" s="1182"/>
      <c r="URB366" s="1182"/>
      <c r="URC366" s="1182"/>
      <c r="URD366" s="1182"/>
      <c r="URE366" s="1182"/>
      <c r="URF366" s="1182"/>
      <c r="URG366" s="1182"/>
      <c r="URH366" s="1177"/>
      <c r="URI366" s="1182"/>
      <c r="URJ366" s="1182"/>
      <c r="URK366" s="1182"/>
      <c r="URL366" s="1182"/>
      <c r="URM366" s="1182"/>
      <c r="URN366" s="1182"/>
      <c r="URO366" s="1182"/>
      <c r="URP366" s="1182"/>
      <c r="URQ366" s="1182"/>
      <c r="URR366" s="1182"/>
      <c r="URS366" s="1182"/>
      <c r="URT366" s="1182"/>
      <c r="URU366" s="1182"/>
      <c r="URV366" s="1182"/>
      <c r="URW366" s="1177"/>
      <c r="URX366" s="1182"/>
      <c r="URY366" s="1182"/>
      <c r="URZ366" s="1182"/>
      <c r="USA366" s="1182"/>
      <c r="USB366" s="1182"/>
      <c r="USC366" s="1182"/>
      <c r="USD366" s="1182"/>
      <c r="USE366" s="1182"/>
      <c r="USF366" s="1182"/>
      <c r="USG366" s="1182"/>
      <c r="USH366" s="1182"/>
      <c r="USI366" s="1182"/>
      <c r="USJ366" s="1182"/>
      <c r="USK366" s="1182"/>
      <c r="USL366" s="1177"/>
      <c r="USM366" s="1182"/>
      <c r="USN366" s="1182"/>
      <c r="USO366" s="1182"/>
      <c r="USP366" s="1182"/>
      <c r="USQ366" s="1182"/>
      <c r="USR366" s="1182"/>
      <c r="USS366" s="1182"/>
      <c r="UST366" s="1182"/>
      <c r="USU366" s="1182"/>
      <c r="USV366" s="1182"/>
      <c r="USW366" s="1182"/>
      <c r="USX366" s="1182"/>
      <c r="USY366" s="1182"/>
      <c r="USZ366" s="1182"/>
      <c r="UTA366" s="1177"/>
      <c r="UTB366" s="1182"/>
      <c r="UTC366" s="1182"/>
      <c r="UTD366" s="1182"/>
      <c r="UTE366" s="1182"/>
      <c r="UTF366" s="1182"/>
      <c r="UTG366" s="1182"/>
      <c r="UTH366" s="1182"/>
      <c r="UTI366" s="1182"/>
      <c r="UTJ366" s="1182"/>
      <c r="UTK366" s="1182"/>
      <c r="UTL366" s="1182"/>
      <c r="UTM366" s="1182"/>
      <c r="UTN366" s="1182"/>
      <c r="UTO366" s="1182"/>
      <c r="UTP366" s="1177"/>
      <c r="UTQ366" s="1182"/>
      <c r="UTR366" s="1182"/>
      <c r="UTS366" s="1182"/>
      <c r="UTT366" s="1182"/>
      <c r="UTU366" s="1182"/>
      <c r="UTV366" s="1182"/>
      <c r="UTW366" s="1182"/>
      <c r="UTX366" s="1182"/>
      <c r="UTY366" s="1182"/>
      <c r="UTZ366" s="1182"/>
      <c r="UUA366" s="1182"/>
      <c r="UUB366" s="1182"/>
      <c r="UUC366" s="1182"/>
      <c r="UUD366" s="1182"/>
      <c r="UUE366" s="1177"/>
      <c r="UUF366" s="1182"/>
      <c r="UUG366" s="1182"/>
      <c r="UUH366" s="1182"/>
      <c r="UUI366" s="1182"/>
      <c r="UUJ366" s="1182"/>
      <c r="UUK366" s="1182"/>
      <c r="UUL366" s="1182"/>
      <c r="UUM366" s="1182"/>
      <c r="UUN366" s="1182"/>
      <c r="UUO366" s="1182"/>
      <c r="UUP366" s="1182"/>
      <c r="UUQ366" s="1182"/>
      <c r="UUR366" s="1182"/>
      <c r="UUS366" s="1182"/>
      <c r="UUT366" s="1177"/>
      <c r="UUU366" s="1182"/>
      <c r="UUV366" s="1182"/>
      <c r="UUW366" s="1182"/>
      <c r="UUX366" s="1182"/>
      <c r="UUY366" s="1182"/>
      <c r="UUZ366" s="1182"/>
      <c r="UVA366" s="1182"/>
      <c r="UVB366" s="1182"/>
      <c r="UVC366" s="1182"/>
      <c r="UVD366" s="1182"/>
      <c r="UVE366" s="1182"/>
      <c r="UVF366" s="1182"/>
      <c r="UVG366" s="1182"/>
      <c r="UVH366" s="1182"/>
      <c r="UVI366" s="1177"/>
      <c r="UVJ366" s="1182"/>
      <c r="UVK366" s="1182"/>
      <c r="UVL366" s="1182"/>
      <c r="UVM366" s="1182"/>
      <c r="UVN366" s="1182"/>
      <c r="UVO366" s="1182"/>
      <c r="UVP366" s="1182"/>
      <c r="UVQ366" s="1182"/>
      <c r="UVR366" s="1182"/>
      <c r="UVS366" s="1182"/>
      <c r="UVT366" s="1182"/>
      <c r="UVU366" s="1182"/>
      <c r="UVV366" s="1182"/>
      <c r="UVW366" s="1182"/>
      <c r="UVX366" s="1177"/>
      <c r="UVY366" s="1182"/>
      <c r="UVZ366" s="1182"/>
      <c r="UWA366" s="1182"/>
      <c r="UWB366" s="1182"/>
      <c r="UWC366" s="1182"/>
      <c r="UWD366" s="1182"/>
      <c r="UWE366" s="1182"/>
      <c r="UWF366" s="1182"/>
      <c r="UWG366" s="1182"/>
      <c r="UWH366" s="1182"/>
      <c r="UWI366" s="1182"/>
      <c r="UWJ366" s="1182"/>
      <c r="UWK366" s="1182"/>
      <c r="UWL366" s="1182"/>
      <c r="UWM366" s="1177"/>
      <c r="UWN366" s="1182"/>
      <c r="UWO366" s="1182"/>
      <c r="UWP366" s="1182"/>
      <c r="UWQ366" s="1182"/>
      <c r="UWR366" s="1182"/>
      <c r="UWS366" s="1182"/>
      <c r="UWT366" s="1182"/>
      <c r="UWU366" s="1182"/>
      <c r="UWV366" s="1182"/>
      <c r="UWW366" s="1182"/>
      <c r="UWX366" s="1182"/>
      <c r="UWY366" s="1182"/>
      <c r="UWZ366" s="1182"/>
      <c r="UXA366" s="1182"/>
      <c r="UXB366" s="1177"/>
      <c r="UXC366" s="1182"/>
      <c r="UXD366" s="1182"/>
      <c r="UXE366" s="1182"/>
      <c r="UXF366" s="1182"/>
      <c r="UXG366" s="1182"/>
      <c r="UXH366" s="1182"/>
      <c r="UXI366" s="1182"/>
      <c r="UXJ366" s="1182"/>
      <c r="UXK366" s="1182"/>
      <c r="UXL366" s="1182"/>
      <c r="UXM366" s="1182"/>
      <c r="UXN366" s="1182"/>
      <c r="UXO366" s="1182"/>
      <c r="UXP366" s="1182"/>
      <c r="UXQ366" s="1177"/>
      <c r="UXR366" s="1182"/>
      <c r="UXS366" s="1182"/>
      <c r="UXT366" s="1182"/>
      <c r="UXU366" s="1182"/>
      <c r="UXV366" s="1182"/>
      <c r="UXW366" s="1182"/>
      <c r="UXX366" s="1182"/>
      <c r="UXY366" s="1182"/>
      <c r="UXZ366" s="1182"/>
      <c r="UYA366" s="1182"/>
      <c r="UYB366" s="1182"/>
      <c r="UYC366" s="1182"/>
      <c r="UYD366" s="1182"/>
      <c r="UYE366" s="1182"/>
      <c r="UYF366" s="1177"/>
      <c r="UYG366" s="1182"/>
      <c r="UYH366" s="1182"/>
      <c r="UYI366" s="1182"/>
      <c r="UYJ366" s="1182"/>
      <c r="UYK366" s="1182"/>
      <c r="UYL366" s="1182"/>
      <c r="UYM366" s="1182"/>
      <c r="UYN366" s="1182"/>
      <c r="UYO366" s="1182"/>
      <c r="UYP366" s="1182"/>
      <c r="UYQ366" s="1182"/>
      <c r="UYR366" s="1182"/>
      <c r="UYS366" s="1182"/>
      <c r="UYT366" s="1182"/>
      <c r="UYU366" s="1177"/>
      <c r="UYV366" s="1182"/>
      <c r="UYW366" s="1182"/>
      <c r="UYX366" s="1182"/>
      <c r="UYY366" s="1182"/>
      <c r="UYZ366" s="1182"/>
      <c r="UZA366" s="1182"/>
      <c r="UZB366" s="1182"/>
      <c r="UZC366" s="1182"/>
      <c r="UZD366" s="1182"/>
      <c r="UZE366" s="1182"/>
      <c r="UZF366" s="1182"/>
      <c r="UZG366" s="1182"/>
      <c r="UZH366" s="1182"/>
      <c r="UZI366" s="1182"/>
      <c r="UZJ366" s="1177"/>
      <c r="UZK366" s="1182"/>
      <c r="UZL366" s="1182"/>
      <c r="UZM366" s="1182"/>
      <c r="UZN366" s="1182"/>
      <c r="UZO366" s="1182"/>
      <c r="UZP366" s="1182"/>
      <c r="UZQ366" s="1182"/>
      <c r="UZR366" s="1182"/>
      <c r="UZS366" s="1182"/>
      <c r="UZT366" s="1182"/>
      <c r="UZU366" s="1182"/>
      <c r="UZV366" s="1182"/>
      <c r="UZW366" s="1182"/>
      <c r="UZX366" s="1182"/>
      <c r="UZY366" s="1177"/>
      <c r="UZZ366" s="1182"/>
      <c r="VAA366" s="1182"/>
      <c r="VAB366" s="1182"/>
      <c r="VAC366" s="1182"/>
      <c r="VAD366" s="1182"/>
      <c r="VAE366" s="1182"/>
      <c r="VAF366" s="1182"/>
      <c r="VAG366" s="1182"/>
      <c r="VAH366" s="1182"/>
      <c r="VAI366" s="1182"/>
      <c r="VAJ366" s="1182"/>
      <c r="VAK366" s="1182"/>
      <c r="VAL366" s="1182"/>
      <c r="VAM366" s="1182"/>
      <c r="VAN366" s="1177"/>
      <c r="VAO366" s="1182"/>
      <c r="VAP366" s="1182"/>
      <c r="VAQ366" s="1182"/>
      <c r="VAR366" s="1182"/>
      <c r="VAS366" s="1182"/>
      <c r="VAT366" s="1182"/>
      <c r="VAU366" s="1182"/>
      <c r="VAV366" s="1182"/>
      <c r="VAW366" s="1182"/>
      <c r="VAX366" s="1182"/>
      <c r="VAY366" s="1182"/>
      <c r="VAZ366" s="1182"/>
      <c r="VBA366" s="1182"/>
      <c r="VBB366" s="1182"/>
      <c r="VBC366" s="1177"/>
      <c r="VBD366" s="1182"/>
      <c r="VBE366" s="1182"/>
      <c r="VBF366" s="1182"/>
      <c r="VBG366" s="1182"/>
      <c r="VBH366" s="1182"/>
      <c r="VBI366" s="1182"/>
      <c r="VBJ366" s="1182"/>
      <c r="VBK366" s="1182"/>
      <c r="VBL366" s="1182"/>
      <c r="VBM366" s="1182"/>
      <c r="VBN366" s="1182"/>
      <c r="VBO366" s="1182"/>
      <c r="VBP366" s="1182"/>
      <c r="VBQ366" s="1182"/>
      <c r="VBR366" s="1177"/>
      <c r="VBS366" s="1182"/>
      <c r="VBT366" s="1182"/>
      <c r="VBU366" s="1182"/>
      <c r="VBV366" s="1182"/>
      <c r="VBW366" s="1182"/>
      <c r="VBX366" s="1182"/>
      <c r="VBY366" s="1182"/>
      <c r="VBZ366" s="1182"/>
      <c r="VCA366" s="1182"/>
      <c r="VCB366" s="1182"/>
      <c r="VCC366" s="1182"/>
      <c r="VCD366" s="1182"/>
      <c r="VCE366" s="1182"/>
      <c r="VCF366" s="1182"/>
      <c r="VCG366" s="1177"/>
      <c r="VCH366" s="1182"/>
      <c r="VCI366" s="1182"/>
      <c r="VCJ366" s="1182"/>
      <c r="VCK366" s="1182"/>
      <c r="VCL366" s="1182"/>
      <c r="VCM366" s="1182"/>
      <c r="VCN366" s="1182"/>
      <c r="VCO366" s="1182"/>
      <c r="VCP366" s="1182"/>
      <c r="VCQ366" s="1182"/>
      <c r="VCR366" s="1182"/>
      <c r="VCS366" s="1182"/>
      <c r="VCT366" s="1182"/>
      <c r="VCU366" s="1182"/>
      <c r="VCV366" s="1177"/>
      <c r="VCW366" s="1182"/>
      <c r="VCX366" s="1182"/>
      <c r="VCY366" s="1182"/>
      <c r="VCZ366" s="1182"/>
      <c r="VDA366" s="1182"/>
      <c r="VDB366" s="1182"/>
      <c r="VDC366" s="1182"/>
      <c r="VDD366" s="1182"/>
      <c r="VDE366" s="1182"/>
      <c r="VDF366" s="1182"/>
      <c r="VDG366" s="1182"/>
      <c r="VDH366" s="1182"/>
      <c r="VDI366" s="1182"/>
      <c r="VDJ366" s="1182"/>
      <c r="VDK366" s="1177"/>
      <c r="VDL366" s="1182"/>
      <c r="VDM366" s="1182"/>
      <c r="VDN366" s="1182"/>
      <c r="VDO366" s="1182"/>
      <c r="VDP366" s="1182"/>
      <c r="VDQ366" s="1182"/>
      <c r="VDR366" s="1182"/>
      <c r="VDS366" s="1182"/>
      <c r="VDT366" s="1182"/>
      <c r="VDU366" s="1182"/>
      <c r="VDV366" s="1182"/>
      <c r="VDW366" s="1182"/>
      <c r="VDX366" s="1182"/>
      <c r="VDY366" s="1182"/>
      <c r="VDZ366" s="1177"/>
      <c r="VEA366" s="1182"/>
      <c r="VEB366" s="1182"/>
      <c r="VEC366" s="1182"/>
      <c r="VED366" s="1182"/>
      <c r="VEE366" s="1182"/>
      <c r="VEF366" s="1182"/>
      <c r="VEG366" s="1182"/>
      <c r="VEH366" s="1182"/>
      <c r="VEI366" s="1182"/>
      <c r="VEJ366" s="1182"/>
      <c r="VEK366" s="1182"/>
      <c r="VEL366" s="1182"/>
      <c r="VEM366" s="1182"/>
      <c r="VEN366" s="1182"/>
      <c r="VEO366" s="1177"/>
      <c r="VEP366" s="1182"/>
      <c r="VEQ366" s="1182"/>
      <c r="VER366" s="1182"/>
      <c r="VES366" s="1182"/>
      <c r="VET366" s="1182"/>
      <c r="VEU366" s="1182"/>
      <c r="VEV366" s="1182"/>
      <c r="VEW366" s="1182"/>
      <c r="VEX366" s="1182"/>
      <c r="VEY366" s="1182"/>
      <c r="VEZ366" s="1182"/>
      <c r="VFA366" s="1182"/>
      <c r="VFB366" s="1182"/>
      <c r="VFC366" s="1182"/>
      <c r="VFD366" s="1177"/>
      <c r="VFE366" s="1182"/>
      <c r="VFF366" s="1182"/>
      <c r="VFG366" s="1182"/>
      <c r="VFH366" s="1182"/>
      <c r="VFI366" s="1182"/>
      <c r="VFJ366" s="1182"/>
      <c r="VFK366" s="1182"/>
      <c r="VFL366" s="1182"/>
      <c r="VFM366" s="1182"/>
      <c r="VFN366" s="1182"/>
      <c r="VFO366" s="1182"/>
      <c r="VFP366" s="1182"/>
      <c r="VFQ366" s="1182"/>
      <c r="VFR366" s="1182"/>
      <c r="VFS366" s="1177"/>
      <c r="VFT366" s="1182"/>
      <c r="VFU366" s="1182"/>
      <c r="VFV366" s="1182"/>
      <c r="VFW366" s="1182"/>
      <c r="VFX366" s="1182"/>
      <c r="VFY366" s="1182"/>
      <c r="VFZ366" s="1182"/>
      <c r="VGA366" s="1182"/>
      <c r="VGB366" s="1182"/>
      <c r="VGC366" s="1182"/>
      <c r="VGD366" s="1182"/>
      <c r="VGE366" s="1182"/>
      <c r="VGF366" s="1182"/>
      <c r="VGG366" s="1182"/>
      <c r="VGH366" s="1177"/>
      <c r="VGI366" s="1182"/>
      <c r="VGJ366" s="1182"/>
      <c r="VGK366" s="1182"/>
      <c r="VGL366" s="1182"/>
      <c r="VGM366" s="1182"/>
      <c r="VGN366" s="1182"/>
      <c r="VGO366" s="1182"/>
      <c r="VGP366" s="1182"/>
      <c r="VGQ366" s="1182"/>
      <c r="VGR366" s="1182"/>
      <c r="VGS366" s="1182"/>
      <c r="VGT366" s="1182"/>
      <c r="VGU366" s="1182"/>
      <c r="VGV366" s="1182"/>
      <c r="VGW366" s="1177"/>
      <c r="VGX366" s="1182"/>
      <c r="VGY366" s="1182"/>
      <c r="VGZ366" s="1182"/>
      <c r="VHA366" s="1182"/>
      <c r="VHB366" s="1182"/>
      <c r="VHC366" s="1182"/>
      <c r="VHD366" s="1182"/>
      <c r="VHE366" s="1182"/>
      <c r="VHF366" s="1182"/>
      <c r="VHG366" s="1182"/>
      <c r="VHH366" s="1182"/>
      <c r="VHI366" s="1182"/>
      <c r="VHJ366" s="1182"/>
      <c r="VHK366" s="1182"/>
      <c r="VHL366" s="1177"/>
      <c r="VHM366" s="1182"/>
      <c r="VHN366" s="1182"/>
      <c r="VHO366" s="1182"/>
      <c r="VHP366" s="1182"/>
      <c r="VHQ366" s="1182"/>
      <c r="VHR366" s="1182"/>
      <c r="VHS366" s="1182"/>
      <c r="VHT366" s="1182"/>
      <c r="VHU366" s="1182"/>
      <c r="VHV366" s="1182"/>
      <c r="VHW366" s="1182"/>
      <c r="VHX366" s="1182"/>
      <c r="VHY366" s="1182"/>
      <c r="VHZ366" s="1182"/>
      <c r="VIA366" s="1177"/>
      <c r="VIB366" s="1182"/>
      <c r="VIC366" s="1182"/>
      <c r="VID366" s="1182"/>
      <c r="VIE366" s="1182"/>
      <c r="VIF366" s="1182"/>
      <c r="VIG366" s="1182"/>
      <c r="VIH366" s="1182"/>
      <c r="VII366" s="1182"/>
      <c r="VIJ366" s="1182"/>
      <c r="VIK366" s="1182"/>
      <c r="VIL366" s="1182"/>
      <c r="VIM366" s="1182"/>
      <c r="VIN366" s="1182"/>
      <c r="VIO366" s="1182"/>
      <c r="VIP366" s="1177"/>
      <c r="VIQ366" s="1182"/>
      <c r="VIR366" s="1182"/>
      <c r="VIS366" s="1182"/>
      <c r="VIT366" s="1182"/>
      <c r="VIU366" s="1182"/>
      <c r="VIV366" s="1182"/>
      <c r="VIW366" s="1182"/>
      <c r="VIX366" s="1182"/>
      <c r="VIY366" s="1182"/>
      <c r="VIZ366" s="1182"/>
      <c r="VJA366" s="1182"/>
      <c r="VJB366" s="1182"/>
      <c r="VJC366" s="1182"/>
      <c r="VJD366" s="1182"/>
      <c r="VJE366" s="1177"/>
      <c r="VJF366" s="1182"/>
      <c r="VJG366" s="1182"/>
      <c r="VJH366" s="1182"/>
      <c r="VJI366" s="1182"/>
      <c r="VJJ366" s="1182"/>
      <c r="VJK366" s="1182"/>
      <c r="VJL366" s="1182"/>
      <c r="VJM366" s="1182"/>
      <c r="VJN366" s="1182"/>
      <c r="VJO366" s="1182"/>
      <c r="VJP366" s="1182"/>
      <c r="VJQ366" s="1182"/>
      <c r="VJR366" s="1182"/>
      <c r="VJS366" s="1182"/>
      <c r="VJT366" s="1177"/>
      <c r="VJU366" s="1182"/>
      <c r="VJV366" s="1182"/>
      <c r="VJW366" s="1182"/>
      <c r="VJX366" s="1182"/>
      <c r="VJY366" s="1182"/>
      <c r="VJZ366" s="1182"/>
      <c r="VKA366" s="1182"/>
      <c r="VKB366" s="1182"/>
      <c r="VKC366" s="1182"/>
      <c r="VKD366" s="1182"/>
      <c r="VKE366" s="1182"/>
      <c r="VKF366" s="1182"/>
      <c r="VKG366" s="1182"/>
      <c r="VKH366" s="1182"/>
      <c r="VKI366" s="1177"/>
      <c r="VKJ366" s="1182"/>
      <c r="VKK366" s="1182"/>
      <c r="VKL366" s="1182"/>
      <c r="VKM366" s="1182"/>
      <c r="VKN366" s="1182"/>
      <c r="VKO366" s="1182"/>
      <c r="VKP366" s="1182"/>
      <c r="VKQ366" s="1182"/>
      <c r="VKR366" s="1182"/>
      <c r="VKS366" s="1182"/>
      <c r="VKT366" s="1182"/>
      <c r="VKU366" s="1182"/>
      <c r="VKV366" s="1182"/>
      <c r="VKW366" s="1182"/>
      <c r="VKX366" s="1177"/>
      <c r="VKY366" s="1182"/>
      <c r="VKZ366" s="1182"/>
      <c r="VLA366" s="1182"/>
      <c r="VLB366" s="1182"/>
      <c r="VLC366" s="1182"/>
      <c r="VLD366" s="1182"/>
      <c r="VLE366" s="1182"/>
      <c r="VLF366" s="1182"/>
      <c r="VLG366" s="1182"/>
      <c r="VLH366" s="1182"/>
      <c r="VLI366" s="1182"/>
      <c r="VLJ366" s="1182"/>
      <c r="VLK366" s="1182"/>
      <c r="VLL366" s="1182"/>
      <c r="VLM366" s="1177"/>
      <c r="VLN366" s="1182"/>
      <c r="VLO366" s="1182"/>
      <c r="VLP366" s="1182"/>
      <c r="VLQ366" s="1182"/>
      <c r="VLR366" s="1182"/>
      <c r="VLS366" s="1182"/>
      <c r="VLT366" s="1182"/>
      <c r="VLU366" s="1182"/>
      <c r="VLV366" s="1182"/>
      <c r="VLW366" s="1182"/>
      <c r="VLX366" s="1182"/>
      <c r="VLY366" s="1182"/>
      <c r="VLZ366" s="1182"/>
      <c r="VMA366" s="1182"/>
      <c r="VMB366" s="1177"/>
      <c r="VMC366" s="1182"/>
      <c r="VMD366" s="1182"/>
      <c r="VME366" s="1182"/>
      <c r="VMF366" s="1182"/>
      <c r="VMG366" s="1182"/>
      <c r="VMH366" s="1182"/>
      <c r="VMI366" s="1182"/>
      <c r="VMJ366" s="1182"/>
      <c r="VMK366" s="1182"/>
      <c r="VML366" s="1182"/>
      <c r="VMM366" s="1182"/>
      <c r="VMN366" s="1182"/>
      <c r="VMO366" s="1182"/>
      <c r="VMP366" s="1182"/>
      <c r="VMQ366" s="1177"/>
      <c r="VMR366" s="1182"/>
      <c r="VMS366" s="1182"/>
      <c r="VMT366" s="1182"/>
      <c r="VMU366" s="1182"/>
      <c r="VMV366" s="1182"/>
      <c r="VMW366" s="1182"/>
      <c r="VMX366" s="1182"/>
      <c r="VMY366" s="1182"/>
      <c r="VMZ366" s="1182"/>
      <c r="VNA366" s="1182"/>
      <c r="VNB366" s="1182"/>
      <c r="VNC366" s="1182"/>
      <c r="VND366" s="1182"/>
      <c r="VNE366" s="1182"/>
      <c r="VNF366" s="1177"/>
      <c r="VNG366" s="1182"/>
      <c r="VNH366" s="1182"/>
      <c r="VNI366" s="1182"/>
      <c r="VNJ366" s="1182"/>
      <c r="VNK366" s="1182"/>
      <c r="VNL366" s="1182"/>
      <c r="VNM366" s="1182"/>
      <c r="VNN366" s="1182"/>
      <c r="VNO366" s="1182"/>
      <c r="VNP366" s="1182"/>
      <c r="VNQ366" s="1182"/>
      <c r="VNR366" s="1182"/>
      <c r="VNS366" s="1182"/>
      <c r="VNT366" s="1182"/>
      <c r="VNU366" s="1177"/>
      <c r="VNV366" s="1182"/>
      <c r="VNW366" s="1182"/>
      <c r="VNX366" s="1182"/>
      <c r="VNY366" s="1182"/>
      <c r="VNZ366" s="1182"/>
      <c r="VOA366" s="1182"/>
      <c r="VOB366" s="1182"/>
      <c r="VOC366" s="1182"/>
      <c r="VOD366" s="1182"/>
      <c r="VOE366" s="1182"/>
      <c r="VOF366" s="1182"/>
      <c r="VOG366" s="1182"/>
      <c r="VOH366" s="1182"/>
      <c r="VOI366" s="1182"/>
      <c r="VOJ366" s="1177"/>
      <c r="VOK366" s="1182"/>
      <c r="VOL366" s="1182"/>
      <c r="VOM366" s="1182"/>
      <c r="VON366" s="1182"/>
      <c r="VOO366" s="1182"/>
      <c r="VOP366" s="1182"/>
      <c r="VOQ366" s="1182"/>
      <c r="VOR366" s="1182"/>
      <c r="VOS366" s="1182"/>
      <c r="VOT366" s="1182"/>
      <c r="VOU366" s="1182"/>
      <c r="VOV366" s="1182"/>
      <c r="VOW366" s="1182"/>
      <c r="VOX366" s="1182"/>
      <c r="VOY366" s="1177"/>
      <c r="VOZ366" s="1182"/>
      <c r="VPA366" s="1182"/>
      <c r="VPB366" s="1182"/>
      <c r="VPC366" s="1182"/>
      <c r="VPD366" s="1182"/>
      <c r="VPE366" s="1182"/>
      <c r="VPF366" s="1182"/>
      <c r="VPG366" s="1182"/>
      <c r="VPH366" s="1182"/>
      <c r="VPI366" s="1182"/>
      <c r="VPJ366" s="1182"/>
      <c r="VPK366" s="1182"/>
      <c r="VPL366" s="1182"/>
      <c r="VPM366" s="1182"/>
      <c r="VPN366" s="1177"/>
      <c r="VPO366" s="1182"/>
      <c r="VPP366" s="1182"/>
      <c r="VPQ366" s="1182"/>
      <c r="VPR366" s="1182"/>
      <c r="VPS366" s="1182"/>
      <c r="VPT366" s="1182"/>
      <c r="VPU366" s="1182"/>
      <c r="VPV366" s="1182"/>
      <c r="VPW366" s="1182"/>
      <c r="VPX366" s="1182"/>
      <c r="VPY366" s="1182"/>
      <c r="VPZ366" s="1182"/>
      <c r="VQA366" s="1182"/>
      <c r="VQB366" s="1182"/>
      <c r="VQC366" s="1177"/>
      <c r="VQD366" s="1182"/>
      <c r="VQE366" s="1182"/>
      <c r="VQF366" s="1182"/>
      <c r="VQG366" s="1182"/>
      <c r="VQH366" s="1182"/>
      <c r="VQI366" s="1182"/>
      <c r="VQJ366" s="1182"/>
      <c r="VQK366" s="1182"/>
      <c r="VQL366" s="1182"/>
      <c r="VQM366" s="1182"/>
      <c r="VQN366" s="1182"/>
      <c r="VQO366" s="1182"/>
      <c r="VQP366" s="1182"/>
      <c r="VQQ366" s="1182"/>
      <c r="VQR366" s="1177"/>
      <c r="VQS366" s="1182"/>
      <c r="VQT366" s="1182"/>
      <c r="VQU366" s="1182"/>
      <c r="VQV366" s="1182"/>
      <c r="VQW366" s="1182"/>
      <c r="VQX366" s="1182"/>
      <c r="VQY366" s="1182"/>
      <c r="VQZ366" s="1182"/>
      <c r="VRA366" s="1182"/>
      <c r="VRB366" s="1182"/>
      <c r="VRC366" s="1182"/>
      <c r="VRD366" s="1182"/>
      <c r="VRE366" s="1182"/>
      <c r="VRF366" s="1182"/>
      <c r="VRG366" s="1177"/>
      <c r="VRH366" s="1182"/>
      <c r="VRI366" s="1182"/>
      <c r="VRJ366" s="1182"/>
      <c r="VRK366" s="1182"/>
      <c r="VRL366" s="1182"/>
      <c r="VRM366" s="1182"/>
      <c r="VRN366" s="1182"/>
      <c r="VRO366" s="1182"/>
      <c r="VRP366" s="1182"/>
      <c r="VRQ366" s="1182"/>
      <c r="VRR366" s="1182"/>
      <c r="VRS366" s="1182"/>
      <c r="VRT366" s="1182"/>
      <c r="VRU366" s="1182"/>
      <c r="VRV366" s="1177"/>
      <c r="VRW366" s="1182"/>
      <c r="VRX366" s="1182"/>
      <c r="VRY366" s="1182"/>
      <c r="VRZ366" s="1182"/>
      <c r="VSA366" s="1182"/>
      <c r="VSB366" s="1182"/>
      <c r="VSC366" s="1182"/>
      <c r="VSD366" s="1182"/>
      <c r="VSE366" s="1182"/>
      <c r="VSF366" s="1182"/>
      <c r="VSG366" s="1182"/>
      <c r="VSH366" s="1182"/>
      <c r="VSI366" s="1182"/>
      <c r="VSJ366" s="1182"/>
      <c r="VSK366" s="1177"/>
      <c r="VSL366" s="1182"/>
      <c r="VSM366" s="1182"/>
      <c r="VSN366" s="1182"/>
      <c r="VSO366" s="1182"/>
      <c r="VSP366" s="1182"/>
      <c r="VSQ366" s="1182"/>
      <c r="VSR366" s="1182"/>
      <c r="VSS366" s="1182"/>
      <c r="VST366" s="1182"/>
      <c r="VSU366" s="1182"/>
      <c r="VSV366" s="1182"/>
      <c r="VSW366" s="1182"/>
      <c r="VSX366" s="1182"/>
      <c r="VSY366" s="1182"/>
      <c r="VSZ366" s="1177"/>
      <c r="VTA366" s="1182"/>
      <c r="VTB366" s="1182"/>
      <c r="VTC366" s="1182"/>
      <c r="VTD366" s="1182"/>
      <c r="VTE366" s="1182"/>
      <c r="VTF366" s="1182"/>
      <c r="VTG366" s="1182"/>
      <c r="VTH366" s="1182"/>
      <c r="VTI366" s="1182"/>
      <c r="VTJ366" s="1182"/>
      <c r="VTK366" s="1182"/>
      <c r="VTL366" s="1182"/>
      <c r="VTM366" s="1182"/>
      <c r="VTN366" s="1182"/>
      <c r="VTO366" s="1177"/>
      <c r="VTP366" s="1182"/>
      <c r="VTQ366" s="1182"/>
      <c r="VTR366" s="1182"/>
      <c r="VTS366" s="1182"/>
      <c r="VTT366" s="1182"/>
      <c r="VTU366" s="1182"/>
      <c r="VTV366" s="1182"/>
      <c r="VTW366" s="1182"/>
      <c r="VTX366" s="1182"/>
      <c r="VTY366" s="1182"/>
      <c r="VTZ366" s="1182"/>
      <c r="VUA366" s="1182"/>
      <c r="VUB366" s="1182"/>
      <c r="VUC366" s="1182"/>
      <c r="VUD366" s="1177"/>
      <c r="VUE366" s="1182"/>
      <c r="VUF366" s="1182"/>
      <c r="VUG366" s="1182"/>
      <c r="VUH366" s="1182"/>
      <c r="VUI366" s="1182"/>
      <c r="VUJ366" s="1182"/>
      <c r="VUK366" s="1182"/>
      <c r="VUL366" s="1182"/>
      <c r="VUM366" s="1182"/>
      <c r="VUN366" s="1182"/>
      <c r="VUO366" s="1182"/>
      <c r="VUP366" s="1182"/>
      <c r="VUQ366" s="1182"/>
      <c r="VUR366" s="1182"/>
      <c r="VUS366" s="1177"/>
      <c r="VUT366" s="1182"/>
      <c r="VUU366" s="1182"/>
      <c r="VUV366" s="1182"/>
      <c r="VUW366" s="1182"/>
      <c r="VUX366" s="1182"/>
      <c r="VUY366" s="1182"/>
      <c r="VUZ366" s="1182"/>
      <c r="VVA366" s="1182"/>
      <c r="VVB366" s="1182"/>
      <c r="VVC366" s="1182"/>
      <c r="VVD366" s="1182"/>
      <c r="VVE366" s="1182"/>
      <c r="VVF366" s="1182"/>
      <c r="VVG366" s="1182"/>
      <c r="VVH366" s="1177"/>
      <c r="VVI366" s="1182"/>
      <c r="VVJ366" s="1182"/>
      <c r="VVK366" s="1182"/>
      <c r="VVL366" s="1182"/>
      <c r="VVM366" s="1182"/>
      <c r="VVN366" s="1182"/>
      <c r="VVO366" s="1182"/>
      <c r="VVP366" s="1182"/>
      <c r="VVQ366" s="1182"/>
      <c r="VVR366" s="1182"/>
      <c r="VVS366" s="1182"/>
      <c r="VVT366" s="1182"/>
      <c r="VVU366" s="1182"/>
      <c r="VVV366" s="1182"/>
      <c r="VVW366" s="1177"/>
      <c r="VVX366" s="1182"/>
      <c r="VVY366" s="1182"/>
      <c r="VVZ366" s="1182"/>
      <c r="VWA366" s="1182"/>
      <c r="VWB366" s="1182"/>
      <c r="VWC366" s="1182"/>
      <c r="VWD366" s="1182"/>
      <c r="VWE366" s="1182"/>
      <c r="VWF366" s="1182"/>
      <c r="VWG366" s="1182"/>
      <c r="VWH366" s="1182"/>
      <c r="VWI366" s="1182"/>
      <c r="VWJ366" s="1182"/>
      <c r="VWK366" s="1182"/>
      <c r="VWL366" s="1177"/>
      <c r="VWM366" s="1182"/>
      <c r="VWN366" s="1182"/>
      <c r="VWO366" s="1182"/>
      <c r="VWP366" s="1182"/>
      <c r="VWQ366" s="1182"/>
      <c r="VWR366" s="1182"/>
      <c r="VWS366" s="1182"/>
      <c r="VWT366" s="1182"/>
      <c r="VWU366" s="1182"/>
      <c r="VWV366" s="1182"/>
      <c r="VWW366" s="1182"/>
      <c r="VWX366" s="1182"/>
      <c r="VWY366" s="1182"/>
      <c r="VWZ366" s="1182"/>
      <c r="VXA366" s="1177"/>
      <c r="VXB366" s="1182"/>
      <c r="VXC366" s="1182"/>
      <c r="VXD366" s="1182"/>
      <c r="VXE366" s="1182"/>
      <c r="VXF366" s="1182"/>
      <c r="VXG366" s="1182"/>
      <c r="VXH366" s="1182"/>
      <c r="VXI366" s="1182"/>
      <c r="VXJ366" s="1182"/>
      <c r="VXK366" s="1182"/>
      <c r="VXL366" s="1182"/>
      <c r="VXM366" s="1182"/>
      <c r="VXN366" s="1182"/>
      <c r="VXO366" s="1182"/>
      <c r="VXP366" s="1177"/>
      <c r="VXQ366" s="1182"/>
      <c r="VXR366" s="1182"/>
      <c r="VXS366" s="1182"/>
      <c r="VXT366" s="1182"/>
      <c r="VXU366" s="1182"/>
      <c r="VXV366" s="1182"/>
      <c r="VXW366" s="1182"/>
      <c r="VXX366" s="1182"/>
      <c r="VXY366" s="1182"/>
      <c r="VXZ366" s="1182"/>
      <c r="VYA366" s="1182"/>
      <c r="VYB366" s="1182"/>
      <c r="VYC366" s="1182"/>
      <c r="VYD366" s="1182"/>
      <c r="VYE366" s="1177"/>
      <c r="VYF366" s="1182"/>
      <c r="VYG366" s="1182"/>
      <c r="VYH366" s="1182"/>
      <c r="VYI366" s="1182"/>
      <c r="VYJ366" s="1182"/>
      <c r="VYK366" s="1182"/>
      <c r="VYL366" s="1182"/>
      <c r="VYM366" s="1182"/>
      <c r="VYN366" s="1182"/>
      <c r="VYO366" s="1182"/>
      <c r="VYP366" s="1182"/>
      <c r="VYQ366" s="1182"/>
      <c r="VYR366" s="1182"/>
      <c r="VYS366" s="1182"/>
      <c r="VYT366" s="1177"/>
      <c r="VYU366" s="1182"/>
      <c r="VYV366" s="1182"/>
      <c r="VYW366" s="1182"/>
      <c r="VYX366" s="1182"/>
      <c r="VYY366" s="1182"/>
      <c r="VYZ366" s="1182"/>
      <c r="VZA366" s="1182"/>
      <c r="VZB366" s="1182"/>
      <c r="VZC366" s="1182"/>
      <c r="VZD366" s="1182"/>
      <c r="VZE366" s="1182"/>
      <c r="VZF366" s="1182"/>
      <c r="VZG366" s="1182"/>
      <c r="VZH366" s="1182"/>
      <c r="VZI366" s="1177"/>
      <c r="VZJ366" s="1182"/>
      <c r="VZK366" s="1182"/>
      <c r="VZL366" s="1182"/>
      <c r="VZM366" s="1182"/>
      <c r="VZN366" s="1182"/>
      <c r="VZO366" s="1182"/>
      <c r="VZP366" s="1182"/>
      <c r="VZQ366" s="1182"/>
      <c r="VZR366" s="1182"/>
      <c r="VZS366" s="1182"/>
      <c r="VZT366" s="1182"/>
      <c r="VZU366" s="1182"/>
      <c r="VZV366" s="1182"/>
      <c r="VZW366" s="1182"/>
      <c r="VZX366" s="1177"/>
      <c r="VZY366" s="1182"/>
      <c r="VZZ366" s="1182"/>
      <c r="WAA366" s="1182"/>
      <c r="WAB366" s="1182"/>
      <c r="WAC366" s="1182"/>
      <c r="WAD366" s="1182"/>
      <c r="WAE366" s="1182"/>
      <c r="WAF366" s="1182"/>
      <c r="WAG366" s="1182"/>
      <c r="WAH366" s="1182"/>
      <c r="WAI366" s="1182"/>
      <c r="WAJ366" s="1182"/>
      <c r="WAK366" s="1182"/>
      <c r="WAL366" s="1182"/>
      <c r="WAM366" s="1177"/>
      <c r="WAN366" s="1182"/>
      <c r="WAO366" s="1182"/>
      <c r="WAP366" s="1182"/>
      <c r="WAQ366" s="1182"/>
      <c r="WAR366" s="1182"/>
      <c r="WAS366" s="1182"/>
      <c r="WAT366" s="1182"/>
      <c r="WAU366" s="1182"/>
      <c r="WAV366" s="1182"/>
      <c r="WAW366" s="1182"/>
      <c r="WAX366" s="1182"/>
      <c r="WAY366" s="1182"/>
      <c r="WAZ366" s="1182"/>
      <c r="WBA366" s="1182"/>
      <c r="WBB366" s="1177"/>
      <c r="WBC366" s="1182"/>
      <c r="WBD366" s="1182"/>
      <c r="WBE366" s="1182"/>
      <c r="WBF366" s="1182"/>
      <c r="WBG366" s="1182"/>
      <c r="WBH366" s="1182"/>
      <c r="WBI366" s="1182"/>
      <c r="WBJ366" s="1182"/>
      <c r="WBK366" s="1182"/>
      <c r="WBL366" s="1182"/>
      <c r="WBM366" s="1182"/>
      <c r="WBN366" s="1182"/>
      <c r="WBO366" s="1182"/>
      <c r="WBP366" s="1182"/>
      <c r="WBQ366" s="1177"/>
      <c r="WBR366" s="1182"/>
      <c r="WBS366" s="1182"/>
      <c r="WBT366" s="1182"/>
      <c r="WBU366" s="1182"/>
      <c r="WBV366" s="1182"/>
      <c r="WBW366" s="1182"/>
      <c r="WBX366" s="1182"/>
      <c r="WBY366" s="1182"/>
      <c r="WBZ366" s="1182"/>
      <c r="WCA366" s="1182"/>
      <c r="WCB366" s="1182"/>
      <c r="WCC366" s="1182"/>
      <c r="WCD366" s="1182"/>
      <c r="WCE366" s="1182"/>
      <c r="WCF366" s="1177"/>
      <c r="WCG366" s="1182"/>
      <c r="WCH366" s="1182"/>
      <c r="WCI366" s="1182"/>
      <c r="WCJ366" s="1182"/>
      <c r="WCK366" s="1182"/>
      <c r="WCL366" s="1182"/>
      <c r="WCM366" s="1182"/>
      <c r="WCN366" s="1182"/>
      <c r="WCO366" s="1182"/>
      <c r="WCP366" s="1182"/>
      <c r="WCQ366" s="1182"/>
      <c r="WCR366" s="1182"/>
      <c r="WCS366" s="1182"/>
      <c r="WCT366" s="1182"/>
      <c r="WCU366" s="1177"/>
      <c r="WCV366" s="1182"/>
      <c r="WCW366" s="1182"/>
      <c r="WCX366" s="1182"/>
      <c r="WCY366" s="1182"/>
      <c r="WCZ366" s="1182"/>
      <c r="WDA366" s="1182"/>
      <c r="WDB366" s="1182"/>
      <c r="WDC366" s="1182"/>
      <c r="WDD366" s="1182"/>
      <c r="WDE366" s="1182"/>
      <c r="WDF366" s="1182"/>
      <c r="WDG366" s="1182"/>
      <c r="WDH366" s="1182"/>
      <c r="WDI366" s="1182"/>
      <c r="WDJ366" s="1177"/>
      <c r="WDK366" s="1182"/>
      <c r="WDL366" s="1182"/>
      <c r="WDM366" s="1182"/>
      <c r="WDN366" s="1182"/>
      <c r="WDO366" s="1182"/>
      <c r="WDP366" s="1182"/>
      <c r="WDQ366" s="1182"/>
      <c r="WDR366" s="1182"/>
      <c r="WDS366" s="1182"/>
      <c r="WDT366" s="1182"/>
      <c r="WDU366" s="1182"/>
      <c r="WDV366" s="1182"/>
      <c r="WDW366" s="1182"/>
      <c r="WDX366" s="1182"/>
      <c r="WDY366" s="1177"/>
      <c r="WDZ366" s="1182"/>
      <c r="WEA366" s="1182"/>
      <c r="WEB366" s="1182"/>
      <c r="WEC366" s="1182"/>
      <c r="WED366" s="1182"/>
      <c r="WEE366" s="1182"/>
      <c r="WEF366" s="1182"/>
      <c r="WEG366" s="1182"/>
      <c r="WEH366" s="1182"/>
      <c r="WEI366" s="1182"/>
      <c r="WEJ366" s="1182"/>
      <c r="WEK366" s="1182"/>
      <c r="WEL366" s="1182"/>
      <c r="WEM366" s="1182"/>
      <c r="WEN366" s="1177"/>
      <c r="WEO366" s="1182"/>
      <c r="WEP366" s="1182"/>
      <c r="WEQ366" s="1182"/>
      <c r="WER366" s="1182"/>
      <c r="WES366" s="1182"/>
      <c r="WET366" s="1182"/>
      <c r="WEU366" s="1182"/>
      <c r="WEV366" s="1182"/>
      <c r="WEW366" s="1182"/>
      <c r="WEX366" s="1182"/>
      <c r="WEY366" s="1182"/>
      <c r="WEZ366" s="1182"/>
      <c r="WFA366" s="1182"/>
      <c r="WFB366" s="1182"/>
      <c r="WFC366" s="1177"/>
      <c r="WFD366" s="1182"/>
      <c r="WFE366" s="1182"/>
      <c r="WFF366" s="1182"/>
      <c r="WFG366" s="1182"/>
      <c r="WFH366" s="1182"/>
      <c r="WFI366" s="1182"/>
      <c r="WFJ366" s="1182"/>
      <c r="WFK366" s="1182"/>
      <c r="WFL366" s="1182"/>
      <c r="WFM366" s="1182"/>
      <c r="WFN366" s="1182"/>
      <c r="WFO366" s="1182"/>
      <c r="WFP366" s="1182"/>
      <c r="WFQ366" s="1182"/>
      <c r="WFR366" s="1177"/>
      <c r="WFS366" s="1182"/>
      <c r="WFT366" s="1182"/>
      <c r="WFU366" s="1182"/>
      <c r="WFV366" s="1182"/>
      <c r="WFW366" s="1182"/>
      <c r="WFX366" s="1182"/>
      <c r="WFY366" s="1182"/>
      <c r="WFZ366" s="1182"/>
      <c r="WGA366" s="1182"/>
      <c r="WGB366" s="1182"/>
      <c r="WGC366" s="1182"/>
      <c r="WGD366" s="1182"/>
      <c r="WGE366" s="1182"/>
      <c r="WGF366" s="1182"/>
      <c r="WGG366" s="1177"/>
      <c r="WGH366" s="1182"/>
      <c r="WGI366" s="1182"/>
      <c r="WGJ366" s="1182"/>
      <c r="WGK366" s="1182"/>
      <c r="WGL366" s="1182"/>
      <c r="WGM366" s="1182"/>
      <c r="WGN366" s="1182"/>
      <c r="WGO366" s="1182"/>
      <c r="WGP366" s="1182"/>
      <c r="WGQ366" s="1182"/>
      <c r="WGR366" s="1182"/>
      <c r="WGS366" s="1182"/>
      <c r="WGT366" s="1182"/>
      <c r="WGU366" s="1182"/>
      <c r="WGV366" s="1177"/>
      <c r="WGW366" s="1182"/>
      <c r="WGX366" s="1182"/>
      <c r="WGY366" s="1182"/>
      <c r="WGZ366" s="1182"/>
      <c r="WHA366" s="1182"/>
      <c r="WHB366" s="1182"/>
      <c r="WHC366" s="1182"/>
      <c r="WHD366" s="1182"/>
      <c r="WHE366" s="1182"/>
      <c r="WHF366" s="1182"/>
      <c r="WHG366" s="1182"/>
      <c r="WHH366" s="1182"/>
      <c r="WHI366" s="1182"/>
      <c r="WHJ366" s="1182"/>
      <c r="WHK366" s="1177"/>
      <c r="WHL366" s="1182"/>
      <c r="WHM366" s="1182"/>
      <c r="WHN366" s="1182"/>
      <c r="WHO366" s="1182"/>
      <c r="WHP366" s="1182"/>
      <c r="WHQ366" s="1182"/>
      <c r="WHR366" s="1182"/>
      <c r="WHS366" s="1182"/>
      <c r="WHT366" s="1182"/>
      <c r="WHU366" s="1182"/>
      <c r="WHV366" s="1182"/>
      <c r="WHW366" s="1182"/>
      <c r="WHX366" s="1182"/>
      <c r="WHY366" s="1182"/>
      <c r="WHZ366" s="1177"/>
      <c r="WIA366" s="1182"/>
      <c r="WIB366" s="1182"/>
      <c r="WIC366" s="1182"/>
      <c r="WID366" s="1182"/>
      <c r="WIE366" s="1182"/>
      <c r="WIF366" s="1182"/>
      <c r="WIG366" s="1182"/>
      <c r="WIH366" s="1182"/>
      <c r="WII366" s="1182"/>
      <c r="WIJ366" s="1182"/>
      <c r="WIK366" s="1182"/>
      <c r="WIL366" s="1182"/>
      <c r="WIM366" s="1182"/>
      <c r="WIN366" s="1182"/>
      <c r="WIO366" s="1177"/>
      <c r="WIP366" s="1182"/>
      <c r="WIQ366" s="1182"/>
      <c r="WIR366" s="1182"/>
      <c r="WIS366" s="1182"/>
      <c r="WIT366" s="1182"/>
      <c r="WIU366" s="1182"/>
      <c r="WIV366" s="1182"/>
      <c r="WIW366" s="1182"/>
      <c r="WIX366" s="1182"/>
      <c r="WIY366" s="1182"/>
      <c r="WIZ366" s="1182"/>
      <c r="WJA366" s="1182"/>
      <c r="WJB366" s="1182"/>
      <c r="WJC366" s="1182"/>
      <c r="WJD366" s="1177"/>
      <c r="WJE366" s="1182"/>
      <c r="WJF366" s="1182"/>
      <c r="WJG366" s="1182"/>
      <c r="WJH366" s="1182"/>
      <c r="WJI366" s="1182"/>
      <c r="WJJ366" s="1182"/>
      <c r="WJK366" s="1182"/>
      <c r="WJL366" s="1182"/>
      <c r="WJM366" s="1182"/>
      <c r="WJN366" s="1182"/>
      <c r="WJO366" s="1182"/>
      <c r="WJP366" s="1182"/>
      <c r="WJQ366" s="1182"/>
      <c r="WJR366" s="1182"/>
      <c r="WJS366" s="1177"/>
      <c r="WJT366" s="1182"/>
      <c r="WJU366" s="1182"/>
      <c r="WJV366" s="1182"/>
      <c r="WJW366" s="1182"/>
      <c r="WJX366" s="1182"/>
      <c r="WJY366" s="1182"/>
      <c r="WJZ366" s="1182"/>
      <c r="WKA366" s="1182"/>
      <c r="WKB366" s="1182"/>
      <c r="WKC366" s="1182"/>
      <c r="WKD366" s="1182"/>
      <c r="WKE366" s="1182"/>
      <c r="WKF366" s="1182"/>
      <c r="WKG366" s="1182"/>
      <c r="WKH366" s="1177"/>
      <c r="WKI366" s="1182"/>
      <c r="WKJ366" s="1182"/>
      <c r="WKK366" s="1182"/>
      <c r="WKL366" s="1182"/>
      <c r="WKM366" s="1182"/>
      <c r="WKN366" s="1182"/>
      <c r="WKO366" s="1182"/>
      <c r="WKP366" s="1182"/>
      <c r="WKQ366" s="1182"/>
      <c r="WKR366" s="1182"/>
      <c r="WKS366" s="1182"/>
      <c r="WKT366" s="1182"/>
      <c r="WKU366" s="1182"/>
      <c r="WKV366" s="1182"/>
      <c r="WKW366" s="1177"/>
      <c r="WKX366" s="1182"/>
      <c r="WKY366" s="1182"/>
      <c r="WKZ366" s="1182"/>
      <c r="WLA366" s="1182"/>
      <c r="WLB366" s="1182"/>
      <c r="WLC366" s="1182"/>
      <c r="WLD366" s="1182"/>
      <c r="WLE366" s="1182"/>
      <c r="WLF366" s="1182"/>
      <c r="WLG366" s="1182"/>
      <c r="WLH366" s="1182"/>
      <c r="WLI366" s="1182"/>
      <c r="WLJ366" s="1182"/>
      <c r="WLK366" s="1182"/>
      <c r="WLL366" s="1177"/>
      <c r="WLM366" s="1182"/>
      <c r="WLN366" s="1182"/>
      <c r="WLO366" s="1182"/>
      <c r="WLP366" s="1182"/>
      <c r="WLQ366" s="1182"/>
      <c r="WLR366" s="1182"/>
      <c r="WLS366" s="1182"/>
      <c r="WLT366" s="1182"/>
      <c r="WLU366" s="1182"/>
      <c r="WLV366" s="1182"/>
      <c r="WLW366" s="1182"/>
      <c r="WLX366" s="1182"/>
      <c r="WLY366" s="1182"/>
      <c r="WLZ366" s="1182"/>
      <c r="WMA366" s="1177"/>
      <c r="WMB366" s="1182"/>
      <c r="WMC366" s="1182"/>
      <c r="WMD366" s="1182"/>
      <c r="WME366" s="1182"/>
      <c r="WMF366" s="1182"/>
      <c r="WMG366" s="1182"/>
      <c r="WMH366" s="1182"/>
      <c r="WMI366" s="1182"/>
      <c r="WMJ366" s="1182"/>
      <c r="WMK366" s="1182"/>
      <c r="WML366" s="1182"/>
      <c r="WMM366" s="1182"/>
      <c r="WMN366" s="1182"/>
      <c r="WMO366" s="1182"/>
      <c r="WMP366" s="1177"/>
      <c r="WMQ366" s="1182"/>
      <c r="WMR366" s="1182"/>
      <c r="WMS366" s="1182"/>
      <c r="WMT366" s="1182"/>
      <c r="WMU366" s="1182"/>
      <c r="WMV366" s="1182"/>
      <c r="WMW366" s="1182"/>
      <c r="WMX366" s="1182"/>
      <c r="WMY366" s="1182"/>
      <c r="WMZ366" s="1182"/>
      <c r="WNA366" s="1182"/>
      <c r="WNB366" s="1182"/>
      <c r="WNC366" s="1182"/>
      <c r="WND366" s="1182"/>
      <c r="WNE366" s="1177"/>
      <c r="WNF366" s="1182"/>
      <c r="WNG366" s="1182"/>
      <c r="WNH366" s="1182"/>
      <c r="WNI366" s="1182"/>
      <c r="WNJ366" s="1182"/>
      <c r="WNK366" s="1182"/>
      <c r="WNL366" s="1182"/>
      <c r="WNM366" s="1182"/>
      <c r="WNN366" s="1182"/>
      <c r="WNO366" s="1182"/>
      <c r="WNP366" s="1182"/>
      <c r="WNQ366" s="1182"/>
      <c r="WNR366" s="1182"/>
      <c r="WNS366" s="1182"/>
      <c r="WNT366" s="1177"/>
      <c r="WNU366" s="1182"/>
      <c r="WNV366" s="1182"/>
      <c r="WNW366" s="1182"/>
      <c r="WNX366" s="1182"/>
      <c r="WNY366" s="1182"/>
      <c r="WNZ366" s="1182"/>
      <c r="WOA366" s="1182"/>
      <c r="WOB366" s="1182"/>
      <c r="WOC366" s="1182"/>
      <c r="WOD366" s="1182"/>
      <c r="WOE366" s="1182"/>
      <c r="WOF366" s="1182"/>
      <c r="WOG366" s="1182"/>
      <c r="WOH366" s="1182"/>
      <c r="WOI366" s="1177"/>
      <c r="WOJ366" s="1182"/>
      <c r="WOK366" s="1182"/>
      <c r="WOL366" s="1182"/>
      <c r="WOM366" s="1182"/>
      <c r="WON366" s="1182"/>
      <c r="WOO366" s="1182"/>
      <c r="WOP366" s="1182"/>
      <c r="WOQ366" s="1182"/>
      <c r="WOR366" s="1182"/>
      <c r="WOS366" s="1182"/>
      <c r="WOT366" s="1182"/>
      <c r="WOU366" s="1182"/>
      <c r="WOV366" s="1182"/>
      <c r="WOW366" s="1182"/>
      <c r="WOX366" s="1177"/>
      <c r="WOY366" s="1182"/>
      <c r="WOZ366" s="1182"/>
      <c r="WPA366" s="1182"/>
      <c r="WPB366" s="1182"/>
      <c r="WPC366" s="1182"/>
      <c r="WPD366" s="1182"/>
      <c r="WPE366" s="1182"/>
      <c r="WPF366" s="1182"/>
      <c r="WPG366" s="1182"/>
      <c r="WPH366" s="1182"/>
      <c r="WPI366" s="1182"/>
      <c r="WPJ366" s="1182"/>
      <c r="WPK366" s="1182"/>
      <c r="WPL366" s="1182"/>
      <c r="WPM366" s="1177"/>
      <c r="WPN366" s="1182"/>
      <c r="WPO366" s="1182"/>
      <c r="WPP366" s="1182"/>
      <c r="WPQ366" s="1182"/>
      <c r="WPR366" s="1182"/>
      <c r="WPS366" s="1182"/>
      <c r="WPT366" s="1182"/>
      <c r="WPU366" s="1182"/>
      <c r="WPV366" s="1182"/>
      <c r="WPW366" s="1182"/>
      <c r="WPX366" s="1182"/>
      <c r="WPY366" s="1182"/>
      <c r="WPZ366" s="1182"/>
      <c r="WQA366" s="1182"/>
      <c r="WQB366" s="1177"/>
      <c r="WQC366" s="1182"/>
      <c r="WQD366" s="1182"/>
      <c r="WQE366" s="1182"/>
      <c r="WQF366" s="1182"/>
      <c r="WQG366" s="1182"/>
      <c r="WQH366" s="1182"/>
      <c r="WQI366" s="1182"/>
      <c r="WQJ366" s="1182"/>
      <c r="WQK366" s="1182"/>
      <c r="WQL366" s="1182"/>
      <c r="WQM366" s="1182"/>
      <c r="WQN366" s="1182"/>
      <c r="WQO366" s="1182"/>
      <c r="WQP366" s="1182"/>
      <c r="WQQ366" s="1177"/>
      <c r="WQR366" s="1182"/>
      <c r="WQS366" s="1182"/>
      <c r="WQT366" s="1182"/>
      <c r="WQU366" s="1182"/>
      <c r="WQV366" s="1182"/>
      <c r="WQW366" s="1182"/>
      <c r="WQX366" s="1182"/>
      <c r="WQY366" s="1182"/>
      <c r="WQZ366" s="1182"/>
      <c r="WRA366" s="1182"/>
      <c r="WRB366" s="1182"/>
      <c r="WRC366" s="1182"/>
      <c r="WRD366" s="1182"/>
      <c r="WRE366" s="1182"/>
      <c r="WRF366" s="1177"/>
      <c r="WRG366" s="1182"/>
      <c r="WRH366" s="1182"/>
      <c r="WRI366" s="1182"/>
      <c r="WRJ366" s="1182"/>
      <c r="WRK366" s="1182"/>
      <c r="WRL366" s="1182"/>
      <c r="WRM366" s="1182"/>
      <c r="WRN366" s="1182"/>
      <c r="WRO366" s="1182"/>
      <c r="WRP366" s="1182"/>
      <c r="WRQ366" s="1182"/>
      <c r="WRR366" s="1182"/>
      <c r="WRS366" s="1182"/>
      <c r="WRT366" s="1182"/>
      <c r="WRU366" s="1177"/>
      <c r="WRV366" s="1182"/>
      <c r="WRW366" s="1182"/>
      <c r="WRX366" s="1182"/>
      <c r="WRY366" s="1182"/>
      <c r="WRZ366" s="1182"/>
      <c r="WSA366" s="1182"/>
      <c r="WSB366" s="1182"/>
      <c r="WSC366" s="1182"/>
      <c r="WSD366" s="1182"/>
      <c r="WSE366" s="1182"/>
      <c r="WSF366" s="1182"/>
      <c r="WSG366" s="1182"/>
      <c r="WSH366" s="1182"/>
      <c r="WSI366" s="1182"/>
      <c r="WSJ366" s="1177"/>
      <c r="WSK366" s="1182"/>
      <c r="WSL366" s="1182"/>
      <c r="WSM366" s="1182"/>
      <c r="WSN366" s="1182"/>
      <c r="WSO366" s="1182"/>
      <c r="WSP366" s="1182"/>
      <c r="WSQ366" s="1182"/>
      <c r="WSR366" s="1182"/>
      <c r="WSS366" s="1182"/>
      <c r="WST366" s="1182"/>
      <c r="WSU366" s="1182"/>
      <c r="WSV366" s="1182"/>
      <c r="WSW366" s="1182"/>
      <c r="WSX366" s="1182"/>
      <c r="WSY366" s="1177"/>
      <c r="WSZ366" s="1182"/>
      <c r="WTA366" s="1182"/>
      <c r="WTB366" s="1182"/>
      <c r="WTC366" s="1182"/>
      <c r="WTD366" s="1182"/>
      <c r="WTE366" s="1182"/>
      <c r="WTF366" s="1182"/>
      <c r="WTG366" s="1182"/>
      <c r="WTH366" s="1182"/>
      <c r="WTI366" s="1182"/>
      <c r="WTJ366" s="1182"/>
      <c r="WTK366" s="1182"/>
      <c r="WTL366" s="1182"/>
      <c r="WTM366" s="1182"/>
      <c r="WTN366" s="1177"/>
      <c r="WTO366" s="1182"/>
      <c r="WTP366" s="1182"/>
      <c r="WTQ366" s="1182"/>
      <c r="WTR366" s="1182"/>
      <c r="WTS366" s="1182"/>
      <c r="WTT366" s="1182"/>
      <c r="WTU366" s="1182"/>
      <c r="WTV366" s="1182"/>
      <c r="WTW366" s="1182"/>
      <c r="WTX366" s="1182"/>
      <c r="WTY366" s="1182"/>
      <c r="WTZ366" s="1182"/>
      <c r="WUA366" s="1182"/>
      <c r="WUB366" s="1182"/>
      <c r="WUC366" s="1177"/>
      <c r="WUD366" s="1182"/>
      <c r="WUE366" s="1182"/>
      <c r="WUF366" s="1182"/>
      <c r="WUG366" s="1182"/>
      <c r="WUH366" s="1182"/>
      <c r="WUI366" s="1182"/>
      <c r="WUJ366" s="1182"/>
      <c r="WUK366" s="1182"/>
      <c r="WUL366" s="1182"/>
      <c r="WUM366" s="1182"/>
      <c r="WUN366" s="1182"/>
      <c r="WUO366" s="1182"/>
      <c r="WUP366" s="1182"/>
      <c r="WUQ366" s="1182"/>
      <c r="WUR366" s="1177"/>
      <c r="WUS366" s="1182"/>
      <c r="WUT366" s="1182"/>
      <c r="WUU366" s="1182"/>
      <c r="WUV366" s="1182"/>
      <c r="WUW366" s="1182"/>
      <c r="WUX366" s="1182"/>
      <c r="WUY366" s="1182"/>
      <c r="WUZ366" s="1182"/>
      <c r="WVA366" s="1182"/>
      <c r="WVB366" s="1182"/>
      <c r="WVC366" s="1182"/>
      <c r="WVD366" s="1182"/>
      <c r="WVE366" s="1182"/>
      <c r="WVF366" s="1182"/>
      <c r="WVG366" s="1177"/>
      <c r="WVH366" s="1182"/>
      <c r="WVI366" s="1182"/>
      <c r="WVJ366" s="1182"/>
      <c r="WVK366" s="1182"/>
      <c r="WVL366" s="1182"/>
      <c r="WVM366" s="1182"/>
      <c r="WVN366" s="1182"/>
      <c r="WVO366" s="1182"/>
      <c r="WVP366" s="1182"/>
      <c r="WVQ366" s="1182"/>
      <c r="WVR366" s="1182"/>
      <c r="WVS366" s="1182"/>
      <c r="WVT366" s="1182"/>
      <c r="WVU366" s="1182"/>
      <c r="WVV366" s="1177"/>
      <c r="WVW366" s="1182"/>
      <c r="WVX366" s="1182"/>
      <c r="WVY366" s="1182"/>
      <c r="WVZ366" s="1182"/>
      <c r="WWA366" s="1182"/>
      <c r="WWB366" s="1182"/>
      <c r="WWC366" s="1182"/>
      <c r="WWD366" s="1182"/>
      <c r="WWE366" s="1182"/>
      <c r="WWF366" s="1182"/>
      <c r="WWG366" s="1182"/>
      <c r="WWH366" s="1182"/>
      <c r="WWI366" s="1182"/>
      <c r="WWJ366" s="1182"/>
      <c r="WWK366" s="1177"/>
      <c r="WWL366" s="1182"/>
      <c r="WWM366" s="1182"/>
      <c r="WWN366" s="1182"/>
      <c r="WWO366" s="1182"/>
      <c r="WWP366" s="1182"/>
      <c r="WWQ366" s="1182"/>
      <c r="WWR366" s="1182"/>
      <c r="WWS366" s="1182"/>
      <c r="WWT366" s="1182"/>
      <c r="WWU366" s="1182"/>
      <c r="WWV366" s="1182"/>
      <c r="WWW366" s="1182"/>
      <c r="WWX366" s="1182"/>
      <c r="WWY366" s="1182"/>
      <c r="WWZ366" s="1177"/>
      <c r="WXA366" s="1182"/>
      <c r="WXB366" s="1182"/>
      <c r="WXC366" s="1182"/>
      <c r="WXD366" s="1182"/>
      <c r="WXE366" s="1182"/>
      <c r="WXF366" s="1182"/>
      <c r="WXG366" s="1182"/>
      <c r="WXH366" s="1182"/>
      <c r="WXI366" s="1182"/>
      <c r="WXJ366" s="1182"/>
      <c r="WXK366" s="1182"/>
      <c r="WXL366" s="1182"/>
      <c r="WXM366" s="1182"/>
      <c r="WXN366" s="1182"/>
      <c r="WXO366" s="1177"/>
      <c r="WXP366" s="1182"/>
      <c r="WXQ366" s="1182"/>
      <c r="WXR366" s="1182"/>
      <c r="WXS366" s="1182"/>
      <c r="WXT366" s="1182"/>
      <c r="WXU366" s="1182"/>
      <c r="WXV366" s="1182"/>
      <c r="WXW366" s="1182"/>
      <c r="WXX366" s="1182"/>
      <c r="WXY366" s="1182"/>
      <c r="WXZ366" s="1182"/>
      <c r="WYA366" s="1182"/>
      <c r="WYB366" s="1182"/>
      <c r="WYC366" s="1182"/>
      <c r="WYD366" s="1177"/>
      <c r="WYE366" s="1182"/>
      <c r="WYF366" s="1182"/>
      <c r="WYG366" s="1182"/>
      <c r="WYH366" s="1182"/>
      <c r="WYI366" s="1182"/>
      <c r="WYJ366" s="1182"/>
      <c r="WYK366" s="1182"/>
      <c r="WYL366" s="1182"/>
      <c r="WYM366" s="1182"/>
      <c r="WYN366" s="1182"/>
      <c r="WYO366" s="1182"/>
      <c r="WYP366" s="1182"/>
      <c r="WYQ366" s="1182"/>
      <c r="WYR366" s="1182"/>
      <c r="WYS366" s="1177"/>
      <c r="WYT366" s="1182"/>
      <c r="WYU366" s="1182"/>
      <c r="WYV366" s="1182"/>
      <c r="WYW366" s="1182"/>
      <c r="WYX366" s="1182"/>
      <c r="WYY366" s="1182"/>
      <c r="WYZ366" s="1182"/>
      <c r="WZA366" s="1182"/>
      <c r="WZB366" s="1182"/>
      <c r="WZC366" s="1182"/>
      <c r="WZD366" s="1182"/>
      <c r="WZE366" s="1182"/>
      <c r="WZF366" s="1182"/>
      <c r="WZG366" s="1182"/>
      <c r="WZH366" s="1177"/>
      <c r="WZI366" s="1182"/>
      <c r="WZJ366" s="1182"/>
      <c r="WZK366" s="1182"/>
      <c r="WZL366" s="1182"/>
      <c r="WZM366" s="1182"/>
      <c r="WZN366" s="1182"/>
      <c r="WZO366" s="1182"/>
      <c r="WZP366" s="1182"/>
      <c r="WZQ366" s="1182"/>
      <c r="WZR366" s="1182"/>
      <c r="WZS366" s="1182"/>
      <c r="WZT366" s="1182"/>
      <c r="WZU366" s="1182"/>
      <c r="WZV366" s="1182"/>
      <c r="WZW366" s="1177"/>
      <c r="WZX366" s="1182"/>
      <c r="WZY366" s="1182"/>
      <c r="WZZ366" s="1182"/>
      <c r="XAA366" s="1182"/>
      <c r="XAB366" s="1182"/>
      <c r="XAC366" s="1182"/>
      <c r="XAD366" s="1182"/>
      <c r="XAE366" s="1182"/>
      <c r="XAF366" s="1182"/>
      <c r="XAG366" s="1182"/>
      <c r="XAH366" s="1182"/>
      <c r="XAI366" s="1182"/>
      <c r="XAJ366" s="1182"/>
      <c r="XAK366" s="1182"/>
      <c r="XAL366" s="1177"/>
      <c r="XAM366" s="1182"/>
      <c r="XAN366" s="1182"/>
      <c r="XAO366" s="1182"/>
      <c r="XAP366" s="1182"/>
      <c r="XAQ366" s="1182"/>
      <c r="XAR366" s="1182"/>
      <c r="XAS366" s="1182"/>
      <c r="XAT366" s="1182"/>
      <c r="XAU366" s="1182"/>
      <c r="XAV366" s="1182"/>
      <c r="XAW366" s="1182"/>
      <c r="XAX366" s="1182"/>
      <c r="XAY366" s="1182"/>
      <c r="XAZ366" s="1182"/>
      <c r="XBA366" s="1177"/>
      <c r="XBB366" s="1182"/>
      <c r="XBC366" s="1182"/>
      <c r="XBD366" s="1182"/>
      <c r="XBE366" s="1182"/>
      <c r="XBF366" s="1182"/>
      <c r="XBG366" s="1182"/>
      <c r="XBH366" s="1182"/>
      <c r="XBI366" s="1182"/>
      <c r="XBJ366" s="1182"/>
      <c r="XBK366" s="1182"/>
      <c r="XBL366" s="1182"/>
      <c r="XBM366" s="1182"/>
      <c r="XBN366" s="1182"/>
      <c r="XBO366" s="1182"/>
      <c r="XBP366" s="1177"/>
      <c r="XBQ366" s="1182"/>
      <c r="XBR366" s="1182"/>
      <c r="XBS366" s="1182"/>
      <c r="XBT366" s="1182"/>
      <c r="XBU366" s="1182"/>
      <c r="XBV366" s="1182"/>
      <c r="XBW366" s="1182"/>
      <c r="XBX366" s="1182"/>
      <c r="XBY366" s="1182"/>
      <c r="XBZ366" s="1182"/>
      <c r="XCA366" s="1182"/>
      <c r="XCB366" s="1182"/>
      <c r="XCC366" s="1182"/>
      <c r="XCD366" s="1182"/>
      <c r="XCE366" s="1177"/>
      <c r="XCF366" s="1182"/>
      <c r="XCG366" s="1182"/>
      <c r="XCH366" s="1182"/>
      <c r="XCI366" s="1182"/>
      <c r="XCJ366" s="1182"/>
      <c r="XCK366" s="1182"/>
      <c r="XCL366" s="1182"/>
      <c r="XCM366" s="1182"/>
      <c r="XCN366" s="1182"/>
      <c r="XCO366" s="1182"/>
      <c r="XCP366" s="1182"/>
      <c r="XCQ366" s="1182"/>
      <c r="XCR366" s="1182"/>
      <c r="XCS366" s="1182"/>
      <c r="XCT366" s="1177"/>
      <c r="XCU366" s="1182"/>
      <c r="XCV366" s="1182"/>
      <c r="XCW366" s="1182"/>
      <c r="XCX366" s="1182"/>
      <c r="XCY366" s="1182"/>
      <c r="XCZ366" s="1182"/>
      <c r="XDA366" s="1182"/>
      <c r="XDB366" s="1182"/>
      <c r="XDC366" s="1182"/>
      <c r="XDD366" s="1182"/>
      <c r="XDE366" s="1182"/>
      <c r="XDF366" s="1182"/>
      <c r="XDG366" s="1182"/>
      <c r="XDH366" s="1182"/>
      <c r="XDI366" s="1177"/>
      <c r="XDJ366" s="1182"/>
      <c r="XDK366" s="1182"/>
      <c r="XDL366" s="1182"/>
      <c r="XDM366" s="1182"/>
      <c r="XDN366" s="1182"/>
      <c r="XDO366" s="1182"/>
      <c r="XDP366" s="1182"/>
      <c r="XDQ366" s="1182"/>
      <c r="XDR366" s="1182"/>
      <c r="XDS366" s="1182"/>
      <c r="XDT366" s="1182"/>
      <c r="XDU366" s="1182"/>
      <c r="XDV366" s="1182"/>
      <c r="XDW366" s="1182"/>
      <c r="XDX366" s="1177"/>
      <c r="XDY366" s="1182"/>
      <c r="XDZ366" s="1182"/>
      <c r="XEA366" s="1182"/>
      <c r="XEB366" s="1182"/>
      <c r="XEC366" s="1182"/>
      <c r="XED366" s="1182"/>
      <c r="XEE366" s="1182"/>
      <c r="XEF366" s="1182"/>
      <c r="XEG366" s="1182"/>
      <c r="XEH366" s="1182"/>
      <c r="XEI366" s="1182"/>
      <c r="XEJ366" s="1182"/>
      <c r="XEK366" s="1182"/>
      <c r="XEL366" s="1182"/>
      <c r="XEM366" s="1177"/>
      <c r="XEN366" s="1182"/>
      <c r="XEO366" s="1182"/>
      <c r="XEP366" s="1182"/>
      <c r="XEQ366" s="1182"/>
      <c r="XER366" s="1182"/>
      <c r="XES366" s="1182"/>
      <c r="XET366" s="1182"/>
      <c r="XEU366" s="1182"/>
      <c r="XEV366" s="1182"/>
      <c r="XEW366" s="1182"/>
      <c r="XEX366" s="1182"/>
      <c r="XEY366" s="1182"/>
      <c r="XEZ366" s="1182"/>
      <c r="XFA366" s="1182"/>
      <c r="XFB366" s="1177"/>
      <c r="XFC366" s="1182"/>
      <c r="XFD366" s="1182"/>
    </row>
    <row r="367" spans="1:16384">
      <c r="B367" s="11"/>
      <c r="D367" s="11"/>
      <c r="E367" s="11"/>
      <c r="F367" s="11"/>
    </row>
    <row r="368" spans="1:16384" ht="15">
      <c r="B368" s="140" t="s">
        <v>1477</v>
      </c>
      <c r="D368" s="11"/>
      <c r="E368" s="11"/>
      <c r="F368" s="11"/>
    </row>
    <row r="369" spans="1:14">
      <c r="B369" s="11"/>
      <c r="D369" s="11"/>
      <c r="E369" s="11"/>
      <c r="F369" s="11"/>
    </row>
    <row r="370" spans="1:14" ht="13.15">
      <c r="B370" s="8" t="str">
        <f t="shared" ref="B370:N370" si="272">B136</f>
        <v>Subject</v>
      </c>
      <c r="C370" s="8" t="str">
        <f t="shared" si="272"/>
        <v>2018/19</v>
      </c>
      <c r="D370" s="8" t="str">
        <f t="shared" si="272"/>
        <v>2019/20</v>
      </c>
      <c r="E370" s="8" t="str">
        <f t="shared" si="272"/>
        <v>2020/21</v>
      </c>
      <c r="F370" s="8" t="str">
        <f t="shared" si="272"/>
        <v>2021/22</v>
      </c>
      <c r="G370" s="8" t="str">
        <f t="shared" si="272"/>
        <v>2022/23</v>
      </c>
      <c r="H370" s="8" t="str">
        <f t="shared" si="272"/>
        <v>2023/24</v>
      </c>
      <c r="I370" s="8" t="str">
        <f t="shared" si="272"/>
        <v>2024/25</v>
      </c>
      <c r="J370" s="8" t="str">
        <f t="shared" si="272"/>
        <v>2025/26</v>
      </c>
      <c r="K370" s="8" t="str">
        <f t="shared" si="272"/>
        <v>2026/27</v>
      </c>
      <c r="L370" s="8" t="str">
        <f t="shared" si="272"/>
        <v>2027/28</v>
      </c>
      <c r="M370" s="8" t="str">
        <f t="shared" si="272"/>
        <v>2028/29</v>
      </c>
      <c r="N370" s="8" t="str">
        <f t="shared" si="272"/>
        <v>2029/30</v>
      </c>
    </row>
    <row r="371" spans="1:14" s="5" customFormat="1" ht="13.15">
      <c r="A371" s="163"/>
      <c r="B371" s="8" t="str">
        <f t="shared" ref="B371:B390" si="273">B137</f>
        <v>Art &amp; Design</v>
      </c>
      <c r="C371" s="444">
        <f t="shared" ref="C371:N371" si="274">C208+C265+C320</f>
        <v>140482.65693635994</v>
      </c>
      <c r="D371" s="444">
        <f t="shared" si="274"/>
        <v>143062.26700390864</v>
      </c>
      <c r="E371" s="444">
        <f t="shared" si="274"/>
        <v>145382.03917639449</v>
      </c>
      <c r="F371" s="444">
        <f t="shared" si="274"/>
        <v>148385.24898281565</v>
      </c>
      <c r="G371" s="444">
        <f t="shared" si="274"/>
        <v>151613.60022958636</v>
      </c>
      <c r="H371" s="444">
        <f t="shared" si="274"/>
        <v>154093.16885537759</v>
      </c>
      <c r="I371" s="444">
        <f t="shared" si="274"/>
        <v>155258.97935952267</v>
      </c>
      <c r="J371" s="444">
        <f t="shared" si="274"/>
        <v>155778.83478976492</v>
      </c>
      <c r="K371" s="444">
        <f t="shared" si="274"/>
        <v>155774.15849789098</v>
      </c>
      <c r="L371" s="444">
        <f t="shared" si="274"/>
        <v>155335.4872737306</v>
      </c>
      <c r="M371" s="444">
        <f t="shared" si="274"/>
        <v>154352.73897295108</v>
      </c>
      <c r="N371" s="444">
        <f t="shared" si="274"/>
        <v>153779.76858068767</v>
      </c>
    </row>
    <row r="372" spans="1:14" s="5" customFormat="1" ht="13.15">
      <c r="A372" s="163"/>
      <c r="B372" s="8" t="str">
        <f t="shared" si="273"/>
        <v>Biology</v>
      </c>
      <c r="C372" s="444">
        <f t="shared" ref="C372:N372" si="275">C209+C266+C321</f>
        <v>208075.25816781336</v>
      </c>
      <c r="D372" s="444">
        <f t="shared" si="275"/>
        <v>213307.53368274253</v>
      </c>
      <c r="E372" s="444">
        <f t="shared" si="275"/>
        <v>216901.23135648065</v>
      </c>
      <c r="F372" s="444">
        <f t="shared" si="275"/>
        <v>221694.16404891745</v>
      </c>
      <c r="G372" s="444">
        <f t="shared" si="275"/>
        <v>227251.43839403809</v>
      </c>
      <c r="H372" s="444">
        <f t="shared" si="275"/>
        <v>231057.74789667211</v>
      </c>
      <c r="I372" s="444">
        <f t="shared" si="275"/>
        <v>232888.86325752281</v>
      </c>
      <c r="J372" s="444">
        <f t="shared" si="275"/>
        <v>234454.21914660337</v>
      </c>
      <c r="K372" s="444">
        <f t="shared" si="275"/>
        <v>234985.24708680829</v>
      </c>
      <c r="L372" s="444">
        <f t="shared" si="275"/>
        <v>234270.45557369763</v>
      </c>
      <c r="M372" s="444">
        <f t="shared" si="275"/>
        <v>232473.75140422152</v>
      </c>
      <c r="N372" s="444">
        <f t="shared" si="275"/>
        <v>231432.57165451359</v>
      </c>
    </row>
    <row r="373" spans="1:14" s="5" customFormat="1" ht="13.15">
      <c r="A373" s="163"/>
      <c r="B373" s="8" t="str">
        <f t="shared" si="273"/>
        <v>Business Studies</v>
      </c>
      <c r="C373" s="444">
        <f t="shared" ref="C373:N373" si="276">C210+C267+C322</f>
        <v>80434.357294038375</v>
      </c>
      <c r="D373" s="444">
        <f t="shared" si="276"/>
        <v>80028.923737117089</v>
      </c>
      <c r="E373" s="444">
        <f t="shared" si="276"/>
        <v>80223.415889863507</v>
      </c>
      <c r="F373" s="444">
        <f t="shared" si="276"/>
        <v>81971.424961499462</v>
      </c>
      <c r="G373" s="444">
        <f t="shared" si="276"/>
        <v>84565.092224597509</v>
      </c>
      <c r="H373" s="444">
        <f t="shared" si="276"/>
        <v>86505.095048688672</v>
      </c>
      <c r="I373" s="444">
        <f t="shared" si="276"/>
        <v>88084.15405512799</v>
      </c>
      <c r="J373" s="444">
        <f t="shared" si="276"/>
        <v>89625.075926537625</v>
      </c>
      <c r="K373" s="444">
        <f t="shared" si="276"/>
        <v>90696.433498476021</v>
      </c>
      <c r="L373" s="444">
        <f t="shared" si="276"/>
        <v>91207.045014918971</v>
      </c>
      <c r="M373" s="444">
        <f t="shared" si="276"/>
        <v>91233.431270279834</v>
      </c>
      <c r="N373" s="444">
        <f t="shared" si="276"/>
        <v>91269.531482656064</v>
      </c>
    </row>
    <row r="374" spans="1:14" s="5" customFormat="1" ht="13.15">
      <c r="A374" s="163"/>
      <c r="B374" s="8" t="str">
        <f t="shared" si="273"/>
        <v>Chemistry</v>
      </c>
      <c r="C374" s="444">
        <f t="shared" ref="C374:N374" si="277">C211+C268+C323</f>
        <v>187787.54246134663</v>
      </c>
      <c r="D374" s="444">
        <f t="shared" si="277"/>
        <v>192667.86045861294</v>
      </c>
      <c r="E374" s="444">
        <f t="shared" si="277"/>
        <v>195969.77678447019</v>
      </c>
      <c r="F374" s="444">
        <f t="shared" si="277"/>
        <v>200365.47252663065</v>
      </c>
      <c r="G374" s="444">
        <f t="shared" si="277"/>
        <v>205510.29701368487</v>
      </c>
      <c r="H374" s="444">
        <f t="shared" si="277"/>
        <v>208943.54748004416</v>
      </c>
      <c r="I374" s="444">
        <f t="shared" si="277"/>
        <v>210569.90194627407</v>
      </c>
      <c r="J374" s="444">
        <f t="shared" si="277"/>
        <v>212096.05738152211</v>
      </c>
      <c r="K374" s="444">
        <f t="shared" si="277"/>
        <v>212640.6265279518</v>
      </c>
      <c r="L374" s="444">
        <f t="shared" si="277"/>
        <v>211942.17575932026</v>
      </c>
      <c r="M374" s="444">
        <f t="shared" si="277"/>
        <v>210215.21745795669</v>
      </c>
      <c r="N374" s="444">
        <f t="shared" si="277"/>
        <v>209214.43557343195</v>
      </c>
    </row>
    <row r="375" spans="1:14" s="5" customFormat="1" ht="13.15">
      <c r="A375" s="163"/>
      <c r="B375" s="8" t="str">
        <f t="shared" si="273"/>
        <v>Classics</v>
      </c>
      <c r="C375" s="444">
        <f t="shared" ref="C375:N375" si="278">C212+C269+C324</f>
        <v>4838.4405290278974</v>
      </c>
      <c r="D375" s="444">
        <f t="shared" si="278"/>
        <v>4881.7084777848631</v>
      </c>
      <c r="E375" s="444">
        <f t="shared" si="278"/>
        <v>4932.4421835561552</v>
      </c>
      <c r="F375" s="444">
        <f t="shared" si="278"/>
        <v>5033.8621928718003</v>
      </c>
      <c r="G375" s="444">
        <f t="shared" si="278"/>
        <v>5157.5564635508426</v>
      </c>
      <c r="H375" s="444">
        <f t="shared" si="278"/>
        <v>5255.363804087694</v>
      </c>
      <c r="I375" s="444">
        <f t="shared" si="278"/>
        <v>5318.0543830247852</v>
      </c>
      <c r="J375" s="444">
        <f t="shared" si="278"/>
        <v>5360.7305465867457</v>
      </c>
      <c r="K375" s="444">
        <f t="shared" si="278"/>
        <v>5383.2527564126194</v>
      </c>
      <c r="L375" s="444">
        <f t="shared" si="278"/>
        <v>5388.1816794099877</v>
      </c>
      <c r="M375" s="444">
        <f t="shared" si="278"/>
        <v>5372.3592440672655</v>
      </c>
      <c r="N375" s="444">
        <f t="shared" si="278"/>
        <v>5363.6078872565031</v>
      </c>
    </row>
    <row r="376" spans="1:14" s="5" customFormat="1" ht="13.15">
      <c r="A376" s="163"/>
      <c r="B376" s="8" t="str">
        <f t="shared" si="273"/>
        <v>Computing</v>
      </c>
      <c r="C376" s="444">
        <f t="shared" ref="C376:N376" si="279">C213+C270+C325</f>
        <v>109452.51683520418</v>
      </c>
      <c r="D376" s="444">
        <f t="shared" si="279"/>
        <v>111440.46298231014</v>
      </c>
      <c r="E376" s="444">
        <f t="shared" si="279"/>
        <v>113265.83117381007</v>
      </c>
      <c r="F376" s="444">
        <f t="shared" si="279"/>
        <v>115655.23904634561</v>
      </c>
      <c r="G376" s="444">
        <f t="shared" si="279"/>
        <v>118279.95884742412</v>
      </c>
      <c r="H376" s="444">
        <f t="shared" si="279"/>
        <v>120221.35234739757</v>
      </c>
      <c r="I376" s="444">
        <f t="shared" si="279"/>
        <v>121131.75174097194</v>
      </c>
      <c r="J376" s="444">
        <f t="shared" si="279"/>
        <v>121648.23174571722</v>
      </c>
      <c r="K376" s="444">
        <f t="shared" si="279"/>
        <v>121717.51042853711</v>
      </c>
      <c r="L376" s="444">
        <f t="shared" si="279"/>
        <v>121355.60171331817</v>
      </c>
      <c r="M376" s="444">
        <f t="shared" si="279"/>
        <v>120528.31581170842</v>
      </c>
      <c r="N376" s="444">
        <f t="shared" si="279"/>
        <v>120046.73495177821</v>
      </c>
    </row>
    <row r="377" spans="1:14" s="5" customFormat="1" ht="13.15">
      <c r="A377" s="163"/>
      <c r="B377" s="8" t="str">
        <f t="shared" si="273"/>
        <v>Design &amp; Technology</v>
      </c>
      <c r="C377" s="444">
        <f t="shared" ref="C377:N377" si="280">C214+C271+C326</f>
        <v>169100.68233091588</v>
      </c>
      <c r="D377" s="444">
        <f t="shared" si="280"/>
        <v>173015.83041288971</v>
      </c>
      <c r="E377" s="444">
        <f t="shared" si="280"/>
        <v>176281.76043704007</v>
      </c>
      <c r="F377" s="444">
        <f t="shared" si="280"/>
        <v>179861.96315667647</v>
      </c>
      <c r="G377" s="444">
        <f t="shared" si="280"/>
        <v>183381.12922829311</v>
      </c>
      <c r="H377" s="444">
        <f t="shared" si="280"/>
        <v>186140.32722218308</v>
      </c>
      <c r="I377" s="444">
        <f t="shared" si="280"/>
        <v>187155.25095157346</v>
      </c>
      <c r="J377" s="444">
        <f t="shared" si="280"/>
        <v>187201.59260501334</v>
      </c>
      <c r="K377" s="444">
        <f t="shared" si="280"/>
        <v>186706.11440576852</v>
      </c>
      <c r="L377" s="444">
        <f t="shared" si="280"/>
        <v>185863.540591606</v>
      </c>
      <c r="M377" s="444">
        <f t="shared" si="280"/>
        <v>184458.4441770213</v>
      </c>
      <c r="N377" s="444">
        <f t="shared" si="280"/>
        <v>183630.08472435924</v>
      </c>
    </row>
    <row r="378" spans="1:14" s="5" customFormat="1" ht="13.15">
      <c r="A378" s="163"/>
      <c r="B378" s="8" t="str">
        <f t="shared" si="273"/>
        <v>Drama</v>
      </c>
      <c r="C378" s="444">
        <f t="shared" ref="C378:N378" si="281">C215+C272+C327</f>
        <v>82103.000812701881</v>
      </c>
      <c r="D378" s="444">
        <f t="shared" si="281"/>
        <v>83831.94126510073</v>
      </c>
      <c r="E378" s="444">
        <f t="shared" si="281"/>
        <v>85304.945804727249</v>
      </c>
      <c r="F378" s="444">
        <f t="shared" si="281"/>
        <v>87031.429577688061</v>
      </c>
      <c r="G378" s="444">
        <f t="shared" si="281"/>
        <v>88778.665124168459</v>
      </c>
      <c r="H378" s="444">
        <f t="shared" si="281"/>
        <v>90164.848724597221</v>
      </c>
      <c r="I378" s="444">
        <f t="shared" si="281"/>
        <v>90743.386403773053</v>
      </c>
      <c r="J378" s="444">
        <f t="shared" si="281"/>
        <v>90851.077887640509</v>
      </c>
      <c r="K378" s="444">
        <f t="shared" si="281"/>
        <v>90690.940657529471</v>
      </c>
      <c r="L378" s="444">
        <f t="shared" si="281"/>
        <v>90359.924285441186</v>
      </c>
      <c r="M378" s="444">
        <f t="shared" si="281"/>
        <v>89751.561342319881</v>
      </c>
      <c r="N378" s="444">
        <f t="shared" si="281"/>
        <v>89394.170093752793</v>
      </c>
    </row>
    <row r="379" spans="1:14" s="5" customFormat="1" ht="13.15">
      <c r="A379" s="163"/>
      <c r="B379" s="8" t="str">
        <f t="shared" si="273"/>
        <v>English</v>
      </c>
      <c r="C379" s="444">
        <f t="shared" ref="C379:N379" si="282">C216+C273+C328</f>
        <v>535507.78499982122</v>
      </c>
      <c r="D379" s="444">
        <f t="shared" si="282"/>
        <v>549488.83573320159</v>
      </c>
      <c r="E379" s="444">
        <f t="shared" si="282"/>
        <v>560534.63640962751</v>
      </c>
      <c r="F379" s="444">
        <f t="shared" si="282"/>
        <v>572902.48550210707</v>
      </c>
      <c r="G379" s="444">
        <f t="shared" si="282"/>
        <v>586167.80890929897</v>
      </c>
      <c r="H379" s="444">
        <f t="shared" si="282"/>
        <v>595044.69635713124</v>
      </c>
      <c r="I379" s="444">
        <f t="shared" si="282"/>
        <v>598168.37517976272</v>
      </c>
      <c r="J379" s="444">
        <f t="shared" si="282"/>
        <v>600360.54869539675</v>
      </c>
      <c r="K379" s="444">
        <f t="shared" si="282"/>
        <v>600083.15184085898</v>
      </c>
      <c r="L379" s="444">
        <f t="shared" si="282"/>
        <v>596881.31600383855</v>
      </c>
      <c r="M379" s="444">
        <f t="shared" si="282"/>
        <v>591085.41449644777</v>
      </c>
      <c r="N379" s="444">
        <f t="shared" si="282"/>
        <v>587688.99856064026</v>
      </c>
    </row>
    <row r="380" spans="1:14" s="5" customFormat="1" ht="13.15">
      <c r="A380" s="163"/>
      <c r="B380" s="8" t="str">
        <f t="shared" si="273"/>
        <v>Food</v>
      </c>
      <c r="C380" s="444">
        <f t="shared" ref="C380:N380" si="283">C217+C274+C329</f>
        <v>33905.961158625883</v>
      </c>
      <c r="D380" s="444">
        <f t="shared" si="283"/>
        <v>34686.332017531735</v>
      </c>
      <c r="E380" s="444">
        <f t="shared" si="283"/>
        <v>35399.091036211597</v>
      </c>
      <c r="F380" s="444">
        <f t="shared" si="283"/>
        <v>36212.907190135578</v>
      </c>
      <c r="G380" s="444">
        <f t="shared" si="283"/>
        <v>37116.717451533092</v>
      </c>
      <c r="H380" s="444">
        <f t="shared" si="283"/>
        <v>37678.004883240668</v>
      </c>
      <c r="I380" s="444">
        <f t="shared" si="283"/>
        <v>37867.202940631178</v>
      </c>
      <c r="J380" s="444">
        <f t="shared" si="283"/>
        <v>38068.531914295549</v>
      </c>
      <c r="K380" s="444">
        <f t="shared" si="283"/>
        <v>38089.578440805126</v>
      </c>
      <c r="L380" s="444">
        <f t="shared" si="283"/>
        <v>37866.054078293768</v>
      </c>
      <c r="M380" s="444">
        <f t="shared" si="283"/>
        <v>37452.423899950198</v>
      </c>
      <c r="N380" s="444">
        <f t="shared" si="283"/>
        <v>37210.475617869168</v>
      </c>
    </row>
    <row r="381" spans="1:14" s="5" customFormat="1" ht="13.15">
      <c r="A381" s="163"/>
      <c r="B381" s="8" t="str">
        <f t="shared" si="273"/>
        <v>Geography</v>
      </c>
      <c r="C381" s="444">
        <f t="shared" ref="C381:N381" si="284">C218+C275+C330</f>
        <v>186147.8016052139</v>
      </c>
      <c r="D381" s="444">
        <f t="shared" si="284"/>
        <v>190665.2225597988</v>
      </c>
      <c r="E381" s="444">
        <f t="shared" si="284"/>
        <v>194214.031732056</v>
      </c>
      <c r="F381" s="444">
        <f t="shared" si="284"/>
        <v>198291.31733035081</v>
      </c>
      <c r="G381" s="444">
        <f t="shared" si="284"/>
        <v>202515.17442106013</v>
      </c>
      <c r="H381" s="444">
        <f t="shared" si="284"/>
        <v>205629.10968770209</v>
      </c>
      <c r="I381" s="444">
        <f t="shared" si="284"/>
        <v>206834.34824712665</v>
      </c>
      <c r="J381" s="444">
        <f t="shared" si="284"/>
        <v>207275.53755392006</v>
      </c>
      <c r="K381" s="444">
        <f t="shared" si="284"/>
        <v>207007.02579787996</v>
      </c>
      <c r="L381" s="444">
        <f t="shared" si="284"/>
        <v>206093.75699741743</v>
      </c>
      <c r="M381" s="444">
        <f t="shared" si="284"/>
        <v>204440.21756805707</v>
      </c>
      <c r="N381" s="444">
        <f t="shared" si="284"/>
        <v>203469.77667289466</v>
      </c>
    </row>
    <row r="382" spans="1:14" s="5" customFormat="1" ht="13.15">
      <c r="A382" s="163"/>
      <c r="B382" s="8" t="str">
        <f t="shared" si="273"/>
        <v>History</v>
      </c>
      <c r="C382" s="444">
        <f t="shared" ref="C382:N382" si="285">C219+C276+C331</f>
        <v>199793.70481042162</v>
      </c>
      <c r="D382" s="444">
        <f t="shared" si="285"/>
        <v>204395.30989847711</v>
      </c>
      <c r="E382" s="444">
        <f t="shared" si="285"/>
        <v>208049.98207529579</v>
      </c>
      <c r="F382" s="444">
        <f t="shared" si="285"/>
        <v>212423.89477943382</v>
      </c>
      <c r="G382" s="444">
        <f t="shared" si="285"/>
        <v>217043.85675657747</v>
      </c>
      <c r="H382" s="444">
        <f t="shared" si="285"/>
        <v>220454.73953383492</v>
      </c>
      <c r="I382" s="444">
        <f t="shared" si="285"/>
        <v>221870.39238543913</v>
      </c>
      <c r="J382" s="444">
        <f t="shared" si="285"/>
        <v>222496.90577245451</v>
      </c>
      <c r="K382" s="444">
        <f t="shared" si="285"/>
        <v>222343.75717909556</v>
      </c>
      <c r="L382" s="444">
        <f t="shared" si="285"/>
        <v>221468.23159569409</v>
      </c>
      <c r="M382" s="444">
        <f t="shared" si="285"/>
        <v>219780.13335258013</v>
      </c>
      <c r="N382" s="444">
        <f t="shared" si="285"/>
        <v>218791.76221002755</v>
      </c>
    </row>
    <row r="383" spans="1:14" s="5" customFormat="1" ht="13.15">
      <c r="A383" s="163"/>
      <c r="B383" s="8" t="str">
        <f t="shared" si="273"/>
        <v>Mathematics</v>
      </c>
      <c r="C383" s="444">
        <f t="shared" ref="C383:N383" si="286">C220+C277+C332</f>
        <v>539226.08239596523</v>
      </c>
      <c r="D383" s="444">
        <f t="shared" si="286"/>
        <v>553345.27194130793</v>
      </c>
      <c r="E383" s="444">
        <f t="shared" si="286"/>
        <v>564835.24185107253</v>
      </c>
      <c r="F383" s="444">
        <f t="shared" si="286"/>
        <v>577170.75868304633</v>
      </c>
      <c r="G383" s="444">
        <f t="shared" si="286"/>
        <v>590641.79779498721</v>
      </c>
      <c r="H383" s="444">
        <f t="shared" si="286"/>
        <v>599910.7148161931</v>
      </c>
      <c r="I383" s="444">
        <f t="shared" si="286"/>
        <v>603638.8583792462</v>
      </c>
      <c r="J383" s="444">
        <f t="shared" si="286"/>
        <v>606222.46570711723</v>
      </c>
      <c r="K383" s="444">
        <f t="shared" si="286"/>
        <v>606347.42871076544</v>
      </c>
      <c r="L383" s="444">
        <f t="shared" si="286"/>
        <v>603669.11265137896</v>
      </c>
      <c r="M383" s="444">
        <f t="shared" si="286"/>
        <v>598415.21336103173</v>
      </c>
      <c r="N383" s="444">
        <f t="shared" si="286"/>
        <v>595344.90724315145</v>
      </c>
    </row>
    <row r="384" spans="1:14" s="5" customFormat="1" ht="13.15">
      <c r="A384" s="163"/>
      <c r="B384" s="8" t="str">
        <f t="shared" si="273"/>
        <v>Modern Foreign Languages</v>
      </c>
      <c r="C384" s="444">
        <f t="shared" ref="C384:N384" si="287">C221+C278+C333</f>
        <v>249088.17287091707</v>
      </c>
      <c r="D384" s="444">
        <f t="shared" si="287"/>
        <v>255589.41921111802</v>
      </c>
      <c r="E384" s="444">
        <f t="shared" si="287"/>
        <v>260607.88395680516</v>
      </c>
      <c r="F384" s="444">
        <f t="shared" si="287"/>
        <v>266013.46625142632</v>
      </c>
      <c r="G384" s="444">
        <f t="shared" si="287"/>
        <v>271383.28220083448</v>
      </c>
      <c r="H384" s="444">
        <f t="shared" si="287"/>
        <v>275410.20610452758</v>
      </c>
      <c r="I384" s="444">
        <f t="shared" si="287"/>
        <v>276791.1446058685</v>
      </c>
      <c r="J384" s="444">
        <f t="shared" si="287"/>
        <v>276972.77538075706</v>
      </c>
      <c r="K384" s="444">
        <f t="shared" si="287"/>
        <v>276280.46471421601</v>
      </c>
      <c r="L384" s="444">
        <f t="shared" si="287"/>
        <v>274883.7485691164</v>
      </c>
      <c r="M384" s="444">
        <f t="shared" si="287"/>
        <v>272575.58478992182</v>
      </c>
      <c r="N384" s="444">
        <f t="shared" si="287"/>
        <v>271215.45957755833</v>
      </c>
    </row>
    <row r="385" spans="1:16384" s="5" customFormat="1" ht="13.15">
      <c r="A385" s="163"/>
      <c r="B385" s="8" t="str">
        <f t="shared" si="273"/>
        <v>Music</v>
      </c>
      <c r="C385" s="444">
        <f t="shared" ref="C385:N385" si="288">C222+C279+C334</f>
        <v>82123.242031814356</v>
      </c>
      <c r="D385" s="444">
        <f t="shared" si="288"/>
        <v>84056.318253093792</v>
      </c>
      <c r="E385" s="444">
        <f t="shared" si="288"/>
        <v>85627.915746283703</v>
      </c>
      <c r="F385" s="444">
        <f t="shared" si="288"/>
        <v>87313.113892911468</v>
      </c>
      <c r="G385" s="444">
        <f t="shared" si="288"/>
        <v>88901.033642187555</v>
      </c>
      <c r="H385" s="444">
        <f t="shared" si="288"/>
        <v>90228.528050863446</v>
      </c>
      <c r="I385" s="444">
        <f t="shared" si="288"/>
        <v>90715.228511192399</v>
      </c>
      <c r="J385" s="444">
        <f t="shared" si="288"/>
        <v>90612.279245003054</v>
      </c>
      <c r="K385" s="444">
        <f t="shared" si="288"/>
        <v>90288.442187147506</v>
      </c>
      <c r="L385" s="444">
        <f t="shared" si="288"/>
        <v>89897.651584344203</v>
      </c>
      <c r="M385" s="444">
        <f t="shared" si="288"/>
        <v>89279.110069635586</v>
      </c>
      <c r="N385" s="444">
        <f t="shared" si="288"/>
        <v>88913.141850030923</v>
      </c>
    </row>
    <row r="386" spans="1:16384" s="5" customFormat="1" ht="13.15">
      <c r="A386" s="163"/>
      <c r="B386" s="8" t="str">
        <f t="shared" si="273"/>
        <v>Others</v>
      </c>
      <c r="C386" s="444">
        <f t="shared" ref="C386:N386" si="289">C223+C280+C335</f>
        <v>180660.15925076013</v>
      </c>
      <c r="D386" s="444">
        <f t="shared" si="289"/>
        <v>180406.05403818793</v>
      </c>
      <c r="E386" s="444">
        <f t="shared" si="289"/>
        <v>181109.09102408591</v>
      </c>
      <c r="F386" s="444">
        <f t="shared" si="289"/>
        <v>184821.22009879415</v>
      </c>
      <c r="G386" s="444">
        <f t="shared" si="289"/>
        <v>189968.97041690789</v>
      </c>
      <c r="H386" s="444">
        <f t="shared" si="289"/>
        <v>194130.46833424264</v>
      </c>
      <c r="I386" s="444">
        <f t="shared" si="289"/>
        <v>197394.42432218607</v>
      </c>
      <c r="J386" s="444">
        <f t="shared" si="289"/>
        <v>200019.66591116349</v>
      </c>
      <c r="K386" s="444">
        <f t="shared" si="289"/>
        <v>201800.83995420468</v>
      </c>
      <c r="L386" s="444">
        <f t="shared" si="289"/>
        <v>202802.17701793948</v>
      </c>
      <c r="M386" s="444">
        <f t="shared" si="289"/>
        <v>202939.78044870586</v>
      </c>
      <c r="N386" s="444">
        <f t="shared" si="289"/>
        <v>203057.19861064188</v>
      </c>
    </row>
    <row r="387" spans="1:16384" s="5" customFormat="1" ht="13.15">
      <c r="A387" s="163"/>
      <c r="B387" s="8" t="str">
        <f t="shared" si="273"/>
        <v>Physical Education</v>
      </c>
      <c r="C387" s="444">
        <f t="shared" ref="C387:N387" si="290">C224+C281+C336</f>
        <v>292157.98348187888</v>
      </c>
      <c r="D387" s="444">
        <f t="shared" si="290"/>
        <v>298662.51710996497</v>
      </c>
      <c r="E387" s="444">
        <f t="shared" si="290"/>
        <v>304381.23181008792</v>
      </c>
      <c r="F387" s="444">
        <f t="shared" si="290"/>
        <v>310938.00450246257</v>
      </c>
      <c r="G387" s="444">
        <f t="shared" si="290"/>
        <v>317873.00940254575</v>
      </c>
      <c r="H387" s="444">
        <f t="shared" si="290"/>
        <v>322737.81596911268</v>
      </c>
      <c r="I387" s="444">
        <f t="shared" si="290"/>
        <v>324553.69720316178</v>
      </c>
      <c r="J387" s="444">
        <f t="shared" si="290"/>
        <v>325529.08567147551</v>
      </c>
      <c r="K387" s="444">
        <f t="shared" si="290"/>
        <v>325272.20628976036</v>
      </c>
      <c r="L387" s="444">
        <f t="shared" si="290"/>
        <v>323705.32810305397</v>
      </c>
      <c r="M387" s="444">
        <f t="shared" si="290"/>
        <v>320848.24178615981</v>
      </c>
      <c r="N387" s="444">
        <f t="shared" si="290"/>
        <v>319173.33549694991</v>
      </c>
    </row>
    <row r="388" spans="1:16384" s="5" customFormat="1" ht="13.15">
      <c r="A388" s="163"/>
      <c r="B388" s="8" t="str">
        <f t="shared" si="273"/>
        <v>Physics</v>
      </c>
      <c r="C388" s="444">
        <f t="shared" ref="C388:N388" si="291">C225+C282+C337</f>
        <v>181012.67221400741</v>
      </c>
      <c r="D388" s="444">
        <f t="shared" si="291"/>
        <v>186033.10094668187</v>
      </c>
      <c r="E388" s="444">
        <f t="shared" si="291"/>
        <v>189395.1473440486</v>
      </c>
      <c r="F388" s="444">
        <f t="shared" si="291"/>
        <v>193665.17961383346</v>
      </c>
      <c r="G388" s="444">
        <f t="shared" si="291"/>
        <v>198587.52773829334</v>
      </c>
      <c r="H388" s="444">
        <f t="shared" si="291"/>
        <v>201821.03223531655</v>
      </c>
      <c r="I388" s="444">
        <f t="shared" si="291"/>
        <v>203244.49299011318</v>
      </c>
      <c r="J388" s="444">
        <f t="shared" si="291"/>
        <v>204600.21258108137</v>
      </c>
      <c r="K388" s="444">
        <f t="shared" si="291"/>
        <v>205007.8988430482</v>
      </c>
      <c r="L388" s="444">
        <f t="shared" si="291"/>
        <v>204197.56303155224</v>
      </c>
      <c r="M388" s="444">
        <f t="shared" si="291"/>
        <v>202392.30821940058</v>
      </c>
      <c r="N388" s="444">
        <f t="shared" si="291"/>
        <v>201342.90446723899</v>
      </c>
    </row>
    <row r="389" spans="1:16384" s="5" customFormat="1" ht="13.15">
      <c r="A389" s="163"/>
      <c r="B389" s="8" t="str">
        <f t="shared" si="273"/>
        <v>Religious Education</v>
      </c>
      <c r="C389" s="444">
        <f t="shared" ref="C389:N389" si="292">C226+C283+C338</f>
        <v>121466.95126577288</v>
      </c>
      <c r="D389" s="444">
        <f t="shared" si="292"/>
        <v>124080.68433427709</v>
      </c>
      <c r="E389" s="444">
        <f t="shared" si="292"/>
        <v>126384.14667349852</v>
      </c>
      <c r="F389" s="444">
        <f t="shared" si="292"/>
        <v>129080.61378185186</v>
      </c>
      <c r="G389" s="444">
        <f t="shared" si="292"/>
        <v>131936.41299771162</v>
      </c>
      <c r="H389" s="444">
        <f t="shared" si="292"/>
        <v>133981.84835706404</v>
      </c>
      <c r="I389" s="444">
        <f t="shared" si="292"/>
        <v>134786.01714036186</v>
      </c>
      <c r="J389" s="444">
        <f t="shared" si="292"/>
        <v>135190.40504851338</v>
      </c>
      <c r="K389" s="444">
        <f t="shared" si="292"/>
        <v>135097.30193142136</v>
      </c>
      <c r="L389" s="444">
        <f t="shared" si="292"/>
        <v>134500.72971863617</v>
      </c>
      <c r="M389" s="444">
        <f t="shared" si="292"/>
        <v>133384.23750225219</v>
      </c>
      <c r="N389" s="444">
        <f t="shared" si="292"/>
        <v>132730.1656891726</v>
      </c>
    </row>
    <row r="390" spans="1:16384" s="5" customFormat="1" ht="13.15">
      <c r="A390" s="163"/>
      <c r="B390" s="8" t="str">
        <f t="shared" si="273"/>
        <v>Total</v>
      </c>
      <c r="C390" s="444">
        <f t="shared" ref="C390:N390" si="293">C227+C284+C339</f>
        <v>3583364.9714526064</v>
      </c>
      <c r="D390" s="444">
        <f t="shared" si="293"/>
        <v>3663645.5940641076</v>
      </c>
      <c r="E390" s="444">
        <f t="shared" si="293"/>
        <v>3728799.8424654156</v>
      </c>
      <c r="F390" s="444">
        <f t="shared" si="293"/>
        <v>3808831.7661197986</v>
      </c>
      <c r="G390" s="444">
        <f t="shared" si="293"/>
        <v>3896673.3292572806</v>
      </c>
      <c r="H390" s="444">
        <f t="shared" si="293"/>
        <v>3959408.6157082771</v>
      </c>
      <c r="I390" s="444">
        <f t="shared" si="293"/>
        <v>3987014.5240028799</v>
      </c>
      <c r="J390" s="444">
        <f t="shared" si="293"/>
        <v>4004364.2335105645</v>
      </c>
      <c r="K390" s="444">
        <f t="shared" si="293"/>
        <v>4006212.3797485782</v>
      </c>
      <c r="L390" s="444">
        <f t="shared" si="293"/>
        <v>3991688.081242708</v>
      </c>
      <c r="M390" s="444">
        <f t="shared" si="293"/>
        <v>3960978.4851746685</v>
      </c>
      <c r="N390" s="444">
        <f t="shared" si="293"/>
        <v>3943069.0309446119</v>
      </c>
    </row>
    <row r="391" spans="1:16384">
      <c r="A391" s="1182">
        <f>O391</f>
        <v>0</v>
      </c>
      <c r="B391" s="1177"/>
      <c r="C391" s="1182">
        <f>SUM(C371:C389)-C390</f>
        <v>0</v>
      </c>
      <c r="D391" s="1182">
        <f t="shared" ref="D391:N391" si="294">SUM(D371:D389)-D390</f>
        <v>0</v>
      </c>
      <c r="E391" s="1182">
        <f t="shared" si="294"/>
        <v>0</v>
      </c>
      <c r="F391" s="1182">
        <f t="shared" si="294"/>
        <v>0</v>
      </c>
      <c r="G391" s="1182">
        <f t="shared" si="294"/>
        <v>0</v>
      </c>
      <c r="H391" s="1182">
        <f t="shared" si="294"/>
        <v>0</v>
      </c>
      <c r="I391" s="1182">
        <f t="shared" si="294"/>
        <v>0</v>
      </c>
      <c r="J391" s="1182">
        <f t="shared" si="294"/>
        <v>0</v>
      </c>
      <c r="K391" s="1182">
        <f t="shared" si="294"/>
        <v>0</v>
      </c>
      <c r="L391" s="1182">
        <f t="shared" si="294"/>
        <v>0</v>
      </c>
      <c r="M391" s="1182">
        <f t="shared" si="294"/>
        <v>0</v>
      </c>
      <c r="N391" s="1182">
        <f t="shared" si="294"/>
        <v>0</v>
      </c>
      <c r="O391" s="1182">
        <f>SUM(C391:N391)</f>
        <v>0</v>
      </c>
      <c r="P391" s="1182"/>
      <c r="Q391" s="1177"/>
      <c r="R391" s="1182"/>
      <c r="S391" s="1182"/>
      <c r="T391" s="1182"/>
      <c r="U391" s="1182"/>
      <c r="V391" s="1182"/>
      <c r="W391" s="1182"/>
      <c r="X391" s="1182"/>
      <c r="Y391" s="1182"/>
      <c r="Z391" s="1182"/>
      <c r="AA391" s="1182"/>
      <c r="AB391" s="1182"/>
      <c r="AC391" s="1182"/>
      <c r="AD391" s="1182"/>
      <c r="AE391" s="1182"/>
      <c r="AF391" s="1177"/>
      <c r="AG391" s="1182"/>
      <c r="AH391" s="1182"/>
      <c r="AI391" s="1182"/>
      <c r="AJ391" s="1182"/>
      <c r="AK391" s="1182"/>
      <c r="AL391" s="1182"/>
      <c r="AM391" s="1182"/>
      <c r="AN391" s="1182"/>
      <c r="AO391" s="1182"/>
      <c r="AP391" s="1182"/>
      <c r="AQ391" s="1182"/>
      <c r="AR391" s="1182"/>
      <c r="AS391" s="1182"/>
      <c r="AT391" s="1182"/>
      <c r="AU391" s="1177"/>
      <c r="AV391" s="1182"/>
      <c r="AW391" s="1182"/>
      <c r="AX391" s="1182"/>
      <c r="AY391" s="1182"/>
      <c r="AZ391" s="1182"/>
      <c r="BA391" s="1182"/>
      <c r="BB391" s="1182"/>
      <c r="BC391" s="1182"/>
      <c r="BD391" s="1182"/>
      <c r="BE391" s="1182"/>
      <c r="BF391" s="1182"/>
      <c r="BG391" s="1182"/>
      <c r="BH391" s="1182"/>
      <c r="BI391" s="1182"/>
      <c r="BJ391" s="1177"/>
      <c r="BK391" s="1182"/>
      <c r="BL391" s="1182"/>
      <c r="BM391" s="1182"/>
      <c r="BN391" s="1182"/>
      <c r="BO391" s="1182"/>
      <c r="BP391" s="1182"/>
      <c r="BQ391" s="1182"/>
      <c r="BR391" s="1182"/>
      <c r="BS391" s="1182"/>
      <c r="BT391" s="1182"/>
      <c r="BU391" s="1182"/>
      <c r="BV391" s="1182"/>
      <c r="BW391" s="1182"/>
      <c r="BX391" s="1182"/>
      <c r="BY391" s="1177"/>
      <c r="BZ391" s="1182"/>
      <c r="CA391" s="1182"/>
      <c r="CB391" s="1182"/>
      <c r="CC391" s="1182"/>
      <c r="CD391" s="1182"/>
      <c r="CE391" s="1182"/>
      <c r="CF391" s="1182"/>
      <c r="CG391" s="1182"/>
      <c r="CH391" s="1182"/>
      <c r="CI391" s="1182"/>
      <c r="CJ391" s="1182"/>
      <c r="CK391" s="1182"/>
      <c r="CL391" s="1182"/>
      <c r="CM391" s="1182"/>
      <c r="CN391" s="1177"/>
      <c r="CO391" s="1182"/>
      <c r="CP391" s="1182"/>
      <c r="CQ391" s="1182"/>
      <c r="CR391" s="1182"/>
      <c r="CS391" s="1182"/>
      <c r="CT391" s="1182"/>
      <c r="CU391" s="1182"/>
      <c r="CV391" s="1182"/>
      <c r="CW391" s="1182"/>
      <c r="CX391" s="1182"/>
      <c r="CY391" s="1182"/>
      <c r="CZ391" s="1182"/>
      <c r="DA391" s="1182"/>
      <c r="DB391" s="1182"/>
      <c r="DC391" s="1177"/>
      <c r="DD391" s="1182"/>
      <c r="DE391" s="1182"/>
      <c r="DF391" s="1182"/>
      <c r="DG391" s="1182"/>
      <c r="DH391" s="1182"/>
      <c r="DI391" s="1182"/>
      <c r="DJ391" s="1182"/>
      <c r="DK391" s="1182"/>
      <c r="DL391" s="1182"/>
      <c r="DM391" s="1182"/>
      <c r="DN391" s="1182"/>
      <c r="DO391" s="1182"/>
      <c r="DP391" s="1182"/>
      <c r="DQ391" s="1182"/>
      <c r="DR391" s="1177"/>
      <c r="DS391" s="1182"/>
      <c r="DT391" s="1182"/>
      <c r="DU391" s="1182"/>
      <c r="DV391" s="1182"/>
      <c r="DW391" s="1182"/>
      <c r="DX391" s="1182"/>
      <c r="DY391" s="1182"/>
      <c r="DZ391" s="1182"/>
      <c r="EA391" s="1182"/>
      <c r="EB391" s="1182"/>
      <c r="EC391" s="1182"/>
      <c r="ED391" s="1182"/>
      <c r="EE391" s="1182"/>
      <c r="EF391" s="1182"/>
      <c r="EG391" s="1177"/>
      <c r="EH391" s="1182"/>
      <c r="EI391" s="1182"/>
      <c r="EJ391" s="1182"/>
      <c r="EK391" s="1182"/>
      <c r="EL391" s="1182"/>
      <c r="EM391" s="1182"/>
      <c r="EN391" s="1182"/>
      <c r="EO391" s="1182"/>
      <c r="EP391" s="1182"/>
      <c r="EQ391" s="1182"/>
      <c r="ER391" s="1182"/>
      <c r="ES391" s="1182"/>
      <c r="ET391" s="1182"/>
      <c r="EU391" s="1182"/>
      <c r="EV391" s="1177"/>
      <c r="EW391" s="1182"/>
      <c r="EX391" s="1182"/>
      <c r="EY391" s="1182"/>
      <c r="EZ391" s="1182"/>
      <c r="FA391" s="1182"/>
      <c r="FB391" s="1182"/>
      <c r="FC391" s="1182"/>
      <c r="FD391" s="1182"/>
      <c r="FE391" s="1182"/>
      <c r="FF391" s="1182"/>
      <c r="FG391" s="1182"/>
      <c r="FH391" s="1182"/>
      <c r="FI391" s="1182"/>
      <c r="FJ391" s="1182"/>
      <c r="FK391" s="1177"/>
      <c r="FL391" s="1182"/>
      <c r="FM391" s="1182"/>
      <c r="FN391" s="1182"/>
      <c r="FO391" s="1182"/>
      <c r="FP391" s="1182"/>
      <c r="FQ391" s="1182"/>
      <c r="FR391" s="1182"/>
      <c r="FS391" s="1182"/>
      <c r="FT391" s="1182"/>
      <c r="FU391" s="1182"/>
      <c r="FV391" s="1182"/>
      <c r="FW391" s="1182"/>
      <c r="FX391" s="1182"/>
      <c r="FY391" s="1182"/>
      <c r="FZ391" s="1177"/>
      <c r="GA391" s="1182"/>
      <c r="GB391" s="1182"/>
      <c r="GC391" s="1182"/>
      <c r="GD391" s="1182"/>
      <c r="GE391" s="1182"/>
      <c r="GF391" s="1182"/>
      <c r="GG391" s="1182"/>
      <c r="GH391" s="1182"/>
      <c r="GI391" s="1182"/>
      <c r="GJ391" s="1182"/>
      <c r="GK391" s="1182"/>
      <c r="GL391" s="1182"/>
      <c r="GM391" s="1182"/>
      <c r="GN391" s="1182"/>
      <c r="GO391" s="1177"/>
      <c r="GP391" s="1182"/>
      <c r="GQ391" s="1182"/>
      <c r="GR391" s="1182"/>
      <c r="GS391" s="1182"/>
      <c r="GT391" s="1182"/>
      <c r="GU391" s="1182"/>
      <c r="GV391" s="1182"/>
      <c r="GW391" s="1182"/>
      <c r="GX391" s="1182"/>
      <c r="GY391" s="1182"/>
      <c r="GZ391" s="1182"/>
      <c r="HA391" s="1182"/>
      <c r="HB391" s="1182"/>
      <c r="HC391" s="1182"/>
      <c r="HD391" s="1177"/>
      <c r="HE391" s="1182"/>
      <c r="HF391" s="1182"/>
      <c r="HG391" s="1182"/>
      <c r="HH391" s="1182"/>
      <c r="HI391" s="1182"/>
      <c r="HJ391" s="1182"/>
      <c r="HK391" s="1182"/>
      <c r="HL391" s="1182"/>
      <c r="HM391" s="1182"/>
      <c r="HN391" s="1182"/>
      <c r="HO391" s="1182"/>
      <c r="HP391" s="1182"/>
      <c r="HQ391" s="1182"/>
      <c r="HR391" s="1182"/>
      <c r="HS391" s="1177"/>
      <c r="HT391" s="1182"/>
      <c r="HU391" s="1182"/>
      <c r="HV391" s="1182"/>
      <c r="HW391" s="1182"/>
      <c r="HX391" s="1182"/>
      <c r="HY391" s="1182"/>
      <c r="HZ391" s="1182"/>
      <c r="IA391" s="1182"/>
      <c r="IB391" s="1182"/>
      <c r="IC391" s="1182"/>
      <c r="ID391" s="1182"/>
      <c r="IE391" s="1182"/>
      <c r="IF391" s="1182"/>
      <c r="IG391" s="1182"/>
      <c r="IH391" s="1177"/>
      <c r="II391" s="1182"/>
      <c r="IJ391" s="1182"/>
      <c r="IK391" s="1182"/>
      <c r="IL391" s="1182"/>
      <c r="IM391" s="1182"/>
      <c r="IN391" s="1182"/>
      <c r="IO391" s="1182"/>
      <c r="IP391" s="1182"/>
      <c r="IQ391" s="1182"/>
      <c r="IR391" s="1182"/>
      <c r="IS391" s="1182"/>
      <c r="IT391" s="1182"/>
      <c r="IU391" s="1182"/>
      <c r="IV391" s="1182"/>
      <c r="IW391" s="1177"/>
      <c r="IX391" s="1182"/>
      <c r="IY391" s="1182"/>
      <c r="IZ391" s="1182"/>
      <c r="JA391" s="1182"/>
      <c r="JB391" s="1182"/>
      <c r="JC391" s="1182"/>
      <c r="JD391" s="1182"/>
      <c r="JE391" s="1182"/>
      <c r="JF391" s="1182"/>
      <c r="JG391" s="1182"/>
      <c r="JH391" s="1182"/>
      <c r="JI391" s="1182"/>
      <c r="JJ391" s="1182"/>
      <c r="JK391" s="1182"/>
      <c r="JL391" s="1177"/>
      <c r="JM391" s="1182"/>
      <c r="JN391" s="1182"/>
      <c r="JO391" s="1182"/>
      <c r="JP391" s="1182"/>
      <c r="JQ391" s="1182"/>
      <c r="JR391" s="1182"/>
      <c r="JS391" s="1182"/>
      <c r="JT391" s="1182"/>
      <c r="JU391" s="1182"/>
      <c r="JV391" s="1182"/>
      <c r="JW391" s="1182"/>
      <c r="JX391" s="1182"/>
      <c r="JY391" s="1182"/>
      <c r="JZ391" s="1182"/>
      <c r="KA391" s="1177"/>
      <c r="KB391" s="1182"/>
      <c r="KC391" s="1182"/>
      <c r="KD391" s="1182"/>
      <c r="KE391" s="1182"/>
      <c r="KF391" s="1182"/>
      <c r="KG391" s="1182"/>
      <c r="KH391" s="1182"/>
      <c r="KI391" s="1182"/>
      <c r="KJ391" s="1182"/>
      <c r="KK391" s="1182"/>
      <c r="KL391" s="1182"/>
      <c r="KM391" s="1182"/>
      <c r="KN391" s="1182"/>
      <c r="KO391" s="1182"/>
      <c r="KP391" s="1177"/>
      <c r="KQ391" s="1182"/>
      <c r="KR391" s="1182"/>
      <c r="KS391" s="1182"/>
      <c r="KT391" s="1182"/>
      <c r="KU391" s="1182"/>
      <c r="KV391" s="1182"/>
      <c r="KW391" s="1182"/>
      <c r="KX391" s="1182"/>
      <c r="KY391" s="1182"/>
      <c r="KZ391" s="1182"/>
      <c r="LA391" s="1182"/>
      <c r="LB391" s="1182"/>
      <c r="LC391" s="1182"/>
      <c r="LD391" s="1182"/>
      <c r="LE391" s="1177"/>
      <c r="LF391" s="1182"/>
      <c r="LG391" s="1182"/>
      <c r="LH391" s="1182"/>
      <c r="LI391" s="1182"/>
      <c r="LJ391" s="1182"/>
      <c r="LK391" s="1182"/>
      <c r="LL391" s="1182"/>
      <c r="LM391" s="1182"/>
      <c r="LN391" s="1182"/>
      <c r="LO391" s="1182"/>
      <c r="LP391" s="1182"/>
      <c r="LQ391" s="1182"/>
      <c r="LR391" s="1182"/>
      <c r="LS391" s="1182"/>
      <c r="LT391" s="1177"/>
      <c r="LU391" s="1182"/>
      <c r="LV391" s="1182"/>
      <c r="LW391" s="1182"/>
      <c r="LX391" s="1182"/>
      <c r="LY391" s="1182"/>
      <c r="LZ391" s="1182"/>
      <c r="MA391" s="1182"/>
      <c r="MB391" s="1182"/>
      <c r="MC391" s="1182"/>
      <c r="MD391" s="1182"/>
      <c r="ME391" s="1182"/>
      <c r="MF391" s="1182"/>
      <c r="MG391" s="1182"/>
      <c r="MH391" s="1182"/>
      <c r="MI391" s="1177"/>
      <c r="MJ391" s="1182"/>
      <c r="MK391" s="1182"/>
      <c r="ML391" s="1182"/>
      <c r="MM391" s="1182"/>
      <c r="MN391" s="1182"/>
      <c r="MO391" s="1182"/>
      <c r="MP391" s="1182"/>
      <c r="MQ391" s="1182"/>
      <c r="MR391" s="1182"/>
      <c r="MS391" s="1182"/>
      <c r="MT391" s="1182"/>
      <c r="MU391" s="1182"/>
      <c r="MV391" s="1182"/>
      <c r="MW391" s="1182"/>
      <c r="MX391" s="1177"/>
      <c r="MY391" s="1182"/>
      <c r="MZ391" s="1182"/>
      <c r="NA391" s="1182"/>
      <c r="NB391" s="1182"/>
      <c r="NC391" s="1182"/>
      <c r="ND391" s="1182"/>
      <c r="NE391" s="1182"/>
      <c r="NF391" s="1182"/>
      <c r="NG391" s="1182"/>
      <c r="NH391" s="1182"/>
      <c r="NI391" s="1182"/>
      <c r="NJ391" s="1182"/>
      <c r="NK391" s="1182"/>
      <c r="NL391" s="1182"/>
      <c r="NM391" s="1177"/>
      <c r="NN391" s="1182"/>
      <c r="NO391" s="1182"/>
      <c r="NP391" s="1182"/>
      <c r="NQ391" s="1182"/>
      <c r="NR391" s="1182"/>
      <c r="NS391" s="1182"/>
      <c r="NT391" s="1182"/>
      <c r="NU391" s="1182"/>
      <c r="NV391" s="1182"/>
      <c r="NW391" s="1182"/>
      <c r="NX391" s="1182"/>
      <c r="NY391" s="1182"/>
      <c r="NZ391" s="1182"/>
      <c r="OA391" s="1182"/>
      <c r="OB391" s="1177"/>
      <c r="OC391" s="1182"/>
      <c r="OD391" s="1182"/>
      <c r="OE391" s="1182"/>
      <c r="OF391" s="1182"/>
      <c r="OG391" s="1182"/>
      <c r="OH391" s="1182"/>
      <c r="OI391" s="1182"/>
      <c r="OJ391" s="1182"/>
      <c r="OK391" s="1182"/>
      <c r="OL391" s="1182"/>
      <c r="OM391" s="1182"/>
      <c r="ON391" s="1182"/>
      <c r="OO391" s="1182"/>
      <c r="OP391" s="1182"/>
      <c r="OQ391" s="1177"/>
      <c r="OR391" s="1182"/>
      <c r="OS391" s="1182"/>
      <c r="OT391" s="1182"/>
      <c r="OU391" s="1182"/>
      <c r="OV391" s="1182"/>
      <c r="OW391" s="1182"/>
      <c r="OX391" s="1182"/>
      <c r="OY391" s="1182"/>
      <c r="OZ391" s="1182"/>
      <c r="PA391" s="1182"/>
      <c r="PB391" s="1182"/>
      <c r="PC391" s="1182"/>
      <c r="PD391" s="1182"/>
      <c r="PE391" s="1182"/>
      <c r="PF391" s="1177"/>
      <c r="PG391" s="1182"/>
      <c r="PH391" s="1182"/>
      <c r="PI391" s="1182"/>
      <c r="PJ391" s="1182"/>
      <c r="PK391" s="1182"/>
      <c r="PL391" s="1182"/>
      <c r="PM391" s="1182"/>
      <c r="PN391" s="1182"/>
      <c r="PO391" s="1182"/>
      <c r="PP391" s="1182"/>
      <c r="PQ391" s="1182"/>
      <c r="PR391" s="1182"/>
      <c r="PS391" s="1182"/>
      <c r="PT391" s="1182"/>
      <c r="PU391" s="1177"/>
      <c r="PV391" s="1182"/>
      <c r="PW391" s="1182"/>
      <c r="PX391" s="1182"/>
      <c r="PY391" s="1182"/>
      <c r="PZ391" s="1182"/>
      <c r="QA391" s="1182"/>
      <c r="QB391" s="1182"/>
      <c r="QC391" s="1182"/>
      <c r="QD391" s="1182"/>
      <c r="QE391" s="1182"/>
      <c r="QF391" s="1182"/>
      <c r="QG391" s="1182"/>
      <c r="QH391" s="1182"/>
      <c r="QI391" s="1182"/>
      <c r="QJ391" s="1177"/>
      <c r="QK391" s="1182"/>
      <c r="QL391" s="1182"/>
      <c r="QM391" s="1182"/>
      <c r="QN391" s="1182"/>
      <c r="QO391" s="1182"/>
      <c r="QP391" s="1182"/>
      <c r="QQ391" s="1182"/>
      <c r="QR391" s="1182"/>
      <c r="QS391" s="1182"/>
      <c r="QT391" s="1182"/>
      <c r="QU391" s="1182"/>
      <c r="QV391" s="1182"/>
      <c r="QW391" s="1182"/>
      <c r="QX391" s="1182"/>
      <c r="QY391" s="1177"/>
      <c r="QZ391" s="1182"/>
      <c r="RA391" s="1182"/>
      <c r="RB391" s="1182"/>
      <c r="RC391" s="1182"/>
      <c r="RD391" s="1182"/>
      <c r="RE391" s="1182"/>
      <c r="RF391" s="1182"/>
      <c r="RG391" s="1182"/>
      <c r="RH391" s="1182"/>
      <c r="RI391" s="1182"/>
      <c r="RJ391" s="1182"/>
      <c r="RK391" s="1182"/>
      <c r="RL391" s="1182"/>
      <c r="RM391" s="1182"/>
      <c r="RN391" s="1177"/>
      <c r="RO391" s="1182"/>
      <c r="RP391" s="1182"/>
      <c r="RQ391" s="1182"/>
      <c r="RR391" s="1182"/>
      <c r="RS391" s="1182"/>
      <c r="RT391" s="1182"/>
      <c r="RU391" s="1182"/>
      <c r="RV391" s="1182"/>
      <c r="RW391" s="1182"/>
      <c r="RX391" s="1182"/>
      <c r="RY391" s="1182"/>
      <c r="RZ391" s="1182"/>
      <c r="SA391" s="1182"/>
      <c r="SB391" s="1182"/>
      <c r="SC391" s="1177"/>
      <c r="SD391" s="1182"/>
      <c r="SE391" s="1182"/>
      <c r="SF391" s="1182"/>
      <c r="SG391" s="1182"/>
      <c r="SH391" s="1182"/>
      <c r="SI391" s="1182"/>
      <c r="SJ391" s="1182"/>
      <c r="SK391" s="1182"/>
      <c r="SL391" s="1182"/>
      <c r="SM391" s="1182"/>
      <c r="SN391" s="1182"/>
      <c r="SO391" s="1182"/>
      <c r="SP391" s="1182"/>
      <c r="SQ391" s="1182"/>
      <c r="SR391" s="1177"/>
      <c r="SS391" s="1182"/>
      <c r="ST391" s="1182"/>
      <c r="SU391" s="1182"/>
      <c r="SV391" s="1182"/>
      <c r="SW391" s="1182"/>
      <c r="SX391" s="1182"/>
      <c r="SY391" s="1182"/>
      <c r="SZ391" s="1182"/>
      <c r="TA391" s="1182"/>
      <c r="TB391" s="1182"/>
      <c r="TC391" s="1182"/>
      <c r="TD391" s="1182"/>
      <c r="TE391" s="1182"/>
      <c r="TF391" s="1182"/>
      <c r="TG391" s="1177"/>
      <c r="TH391" s="1182"/>
      <c r="TI391" s="1182"/>
      <c r="TJ391" s="1182"/>
      <c r="TK391" s="1182"/>
      <c r="TL391" s="1182"/>
      <c r="TM391" s="1182"/>
      <c r="TN391" s="1182"/>
      <c r="TO391" s="1182"/>
      <c r="TP391" s="1182"/>
      <c r="TQ391" s="1182"/>
      <c r="TR391" s="1182"/>
      <c r="TS391" s="1182"/>
      <c r="TT391" s="1182"/>
      <c r="TU391" s="1182"/>
      <c r="TV391" s="1177"/>
      <c r="TW391" s="1182"/>
      <c r="TX391" s="1182"/>
      <c r="TY391" s="1182"/>
      <c r="TZ391" s="1182"/>
      <c r="UA391" s="1182"/>
      <c r="UB391" s="1182"/>
      <c r="UC391" s="1182"/>
      <c r="UD391" s="1182"/>
      <c r="UE391" s="1182"/>
      <c r="UF391" s="1182"/>
      <c r="UG391" s="1182"/>
      <c r="UH391" s="1182"/>
      <c r="UI391" s="1182"/>
      <c r="UJ391" s="1182"/>
      <c r="UK391" s="1177"/>
      <c r="UL391" s="1182"/>
      <c r="UM391" s="1182"/>
      <c r="UN391" s="1182"/>
      <c r="UO391" s="1182"/>
      <c r="UP391" s="1182"/>
      <c r="UQ391" s="1182"/>
      <c r="UR391" s="1182"/>
      <c r="US391" s="1182"/>
      <c r="UT391" s="1182"/>
      <c r="UU391" s="1182"/>
      <c r="UV391" s="1182"/>
      <c r="UW391" s="1182"/>
      <c r="UX391" s="1182"/>
      <c r="UY391" s="1182"/>
      <c r="UZ391" s="1177"/>
      <c r="VA391" s="1182"/>
      <c r="VB391" s="1182"/>
      <c r="VC391" s="1182"/>
      <c r="VD391" s="1182"/>
      <c r="VE391" s="1182"/>
      <c r="VF391" s="1182"/>
      <c r="VG391" s="1182"/>
      <c r="VH391" s="1182"/>
      <c r="VI391" s="1182"/>
      <c r="VJ391" s="1182"/>
      <c r="VK391" s="1182"/>
      <c r="VL391" s="1182"/>
      <c r="VM391" s="1182"/>
      <c r="VN391" s="1182"/>
      <c r="VO391" s="1177"/>
      <c r="VP391" s="1182"/>
      <c r="VQ391" s="1182"/>
      <c r="VR391" s="1182"/>
      <c r="VS391" s="1182"/>
      <c r="VT391" s="1182"/>
      <c r="VU391" s="1182"/>
      <c r="VV391" s="1182"/>
      <c r="VW391" s="1182"/>
      <c r="VX391" s="1182"/>
      <c r="VY391" s="1182"/>
      <c r="VZ391" s="1182"/>
      <c r="WA391" s="1182"/>
      <c r="WB391" s="1182"/>
      <c r="WC391" s="1182"/>
      <c r="WD391" s="1177"/>
      <c r="WE391" s="1182"/>
      <c r="WF391" s="1182"/>
      <c r="WG391" s="1182"/>
      <c r="WH391" s="1182"/>
      <c r="WI391" s="1182"/>
      <c r="WJ391" s="1182"/>
      <c r="WK391" s="1182"/>
      <c r="WL391" s="1182"/>
      <c r="WM391" s="1182"/>
      <c r="WN391" s="1182"/>
      <c r="WO391" s="1182"/>
      <c r="WP391" s="1182"/>
      <c r="WQ391" s="1182"/>
      <c r="WR391" s="1182"/>
      <c r="WS391" s="1177"/>
      <c r="WT391" s="1182"/>
      <c r="WU391" s="1182"/>
      <c r="WV391" s="1182"/>
      <c r="WW391" s="1182"/>
      <c r="WX391" s="1182"/>
      <c r="WY391" s="1182"/>
      <c r="WZ391" s="1182"/>
      <c r="XA391" s="1182"/>
      <c r="XB391" s="1182"/>
      <c r="XC391" s="1182"/>
      <c r="XD391" s="1182"/>
      <c r="XE391" s="1182"/>
      <c r="XF391" s="1182"/>
      <c r="XG391" s="1182"/>
      <c r="XH391" s="1177"/>
      <c r="XI391" s="1182"/>
      <c r="XJ391" s="1182"/>
      <c r="XK391" s="1182"/>
      <c r="XL391" s="1182"/>
      <c r="XM391" s="1182"/>
      <c r="XN391" s="1182"/>
      <c r="XO391" s="1182"/>
      <c r="XP391" s="1182"/>
      <c r="XQ391" s="1182"/>
      <c r="XR391" s="1182"/>
      <c r="XS391" s="1182"/>
      <c r="XT391" s="1182"/>
      <c r="XU391" s="1182"/>
      <c r="XV391" s="1182"/>
      <c r="XW391" s="1177"/>
      <c r="XX391" s="1182"/>
      <c r="XY391" s="1182"/>
      <c r="XZ391" s="1182"/>
      <c r="YA391" s="1182"/>
      <c r="YB391" s="1182"/>
      <c r="YC391" s="1182"/>
      <c r="YD391" s="1182"/>
      <c r="YE391" s="1182"/>
      <c r="YF391" s="1182"/>
      <c r="YG391" s="1182"/>
      <c r="YH391" s="1182"/>
      <c r="YI391" s="1182"/>
      <c r="YJ391" s="1182"/>
      <c r="YK391" s="1182"/>
      <c r="YL391" s="1177"/>
      <c r="YM391" s="1182"/>
      <c r="YN391" s="1182"/>
      <c r="YO391" s="1182"/>
      <c r="YP391" s="1182"/>
      <c r="YQ391" s="1182"/>
      <c r="YR391" s="1182"/>
      <c r="YS391" s="1182"/>
      <c r="YT391" s="1182"/>
      <c r="YU391" s="1182"/>
      <c r="YV391" s="1182"/>
      <c r="YW391" s="1182"/>
      <c r="YX391" s="1182"/>
      <c r="YY391" s="1182"/>
      <c r="YZ391" s="1182"/>
      <c r="ZA391" s="1177"/>
      <c r="ZB391" s="1182"/>
      <c r="ZC391" s="1182"/>
      <c r="ZD391" s="1182"/>
      <c r="ZE391" s="1182"/>
      <c r="ZF391" s="1182"/>
      <c r="ZG391" s="1182"/>
      <c r="ZH391" s="1182"/>
      <c r="ZI391" s="1182"/>
      <c r="ZJ391" s="1182"/>
      <c r="ZK391" s="1182"/>
      <c r="ZL391" s="1182"/>
      <c r="ZM391" s="1182"/>
      <c r="ZN391" s="1182"/>
      <c r="ZO391" s="1182"/>
      <c r="ZP391" s="1177"/>
      <c r="ZQ391" s="1182"/>
      <c r="ZR391" s="1182"/>
      <c r="ZS391" s="1182"/>
      <c r="ZT391" s="1182"/>
      <c r="ZU391" s="1182"/>
      <c r="ZV391" s="1182"/>
      <c r="ZW391" s="1182"/>
      <c r="ZX391" s="1182"/>
      <c r="ZY391" s="1182"/>
      <c r="ZZ391" s="1182"/>
      <c r="AAA391" s="1182"/>
      <c r="AAB391" s="1182"/>
      <c r="AAC391" s="1182"/>
      <c r="AAD391" s="1182"/>
      <c r="AAE391" s="1177"/>
      <c r="AAF391" s="1182"/>
      <c r="AAG391" s="1182"/>
      <c r="AAH391" s="1182"/>
      <c r="AAI391" s="1182"/>
      <c r="AAJ391" s="1182"/>
      <c r="AAK391" s="1182"/>
      <c r="AAL391" s="1182"/>
      <c r="AAM391" s="1182"/>
      <c r="AAN391" s="1182"/>
      <c r="AAO391" s="1182"/>
      <c r="AAP391" s="1182"/>
      <c r="AAQ391" s="1182"/>
      <c r="AAR391" s="1182"/>
      <c r="AAS391" s="1182"/>
      <c r="AAT391" s="1177"/>
      <c r="AAU391" s="1182"/>
      <c r="AAV391" s="1182"/>
      <c r="AAW391" s="1182"/>
      <c r="AAX391" s="1182"/>
      <c r="AAY391" s="1182"/>
      <c r="AAZ391" s="1182"/>
      <c r="ABA391" s="1182"/>
      <c r="ABB391" s="1182"/>
      <c r="ABC391" s="1182"/>
      <c r="ABD391" s="1182"/>
      <c r="ABE391" s="1182"/>
      <c r="ABF391" s="1182"/>
      <c r="ABG391" s="1182"/>
      <c r="ABH391" s="1182"/>
      <c r="ABI391" s="1177"/>
      <c r="ABJ391" s="1182"/>
      <c r="ABK391" s="1182"/>
      <c r="ABL391" s="1182"/>
      <c r="ABM391" s="1182"/>
      <c r="ABN391" s="1182"/>
      <c r="ABO391" s="1182"/>
      <c r="ABP391" s="1182"/>
      <c r="ABQ391" s="1182"/>
      <c r="ABR391" s="1182"/>
      <c r="ABS391" s="1182"/>
      <c r="ABT391" s="1182"/>
      <c r="ABU391" s="1182"/>
      <c r="ABV391" s="1182"/>
      <c r="ABW391" s="1182"/>
      <c r="ABX391" s="1177"/>
      <c r="ABY391" s="1182"/>
      <c r="ABZ391" s="1182"/>
      <c r="ACA391" s="1182"/>
      <c r="ACB391" s="1182"/>
      <c r="ACC391" s="1182"/>
      <c r="ACD391" s="1182"/>
      <c r="ACE391" s="1182"/>
      <c r="ACF391" s="1182"/>
      <c r="ACG391" s="1182"/>
      <c r="ACH391" s="1182"/>
      <c r="ACI391" s="1182"/>
      <c r="ACJ391" s="1182"/>
      <c r="ACK391" s="1182"/>
      <c r="ACL391" s="1182"/>
      <c r="ACM391" s="1177"/>
      <c r="ACN391" s="1182"/>
      <c r="ACO391" s="1182"/>
      <c r="ACP391" s="1182"/>
      <c r="ACQ391" s="1182"/>
      <c r="ACR391" s="1182"/>
      <c r="ACS391" s="1182"/>
      <c r="ACT391" s="1182"/>
      <c r="ACU391" s="1182"/>
      <c r="ACV391" s="1182"/>
      <c r="ACW391" s="1182"/>
      <c r="ACX391" s="1182"/>
      <c r="ACY391" s="1182"/>
      <c r="ACZ391" s="1182"/>
      <c r="ADA391" s="1182"/>
      <c r="ADB391" s="1177"/>
      <c r="ADC391" s="1182"/>
      <c r="ADD391" s="1182"/>
      <c r="ADE391" s="1182"/>
      <c r="ADF391" s="1182"/>
      <c r="ADG391" s="1182"/>
      <c r="ADH391" s="1182"/>
      <c r="ADI391" s="1182"/>
      <c r="ADJ391" s="1182"/>
      <c r="ADK391" s="1182"/>
      <c r="ADL391" s="1182"/>
      <c r="ADM391" s="1182"/>
      <c r="ADN391" s="1182"/>
      <c r="ADO391" s="1182"/>
      <c r="ADP391" s="1182"/>
      <c r="ADQ391" s="1177"/>
      <c r="ADR391" s="1182"/>
      <c r="ADS391" s="1182"/>
      <c r="ADT391" s="1182"/>
      <c r="ADU391" s="1182"/>
      <c r="ADV391" s="1182"/>
      <c r="ADW391" s="1182"/>
      <c r="ADX391" s="1182"/>
      <c r="ADY391" s="1182"/>
      <c r="ADZ391" s="1182"/>
      <c r="AEA391" s="1182"/>
      <c r="AEB391" s="1182"/>
      <c r="AEC391" s="1182"/>
      <c r="AED391" s="1182"/>
      <c r="AEE391" s="1182"/>
      <c r="AEF391" s="1177"/>
      <c r="AEG391" s="1182"/>
      <c r="AEH391" s="1182"/>
      <c r="AEI391" s="1182"/>
      <c r="AEJ391" s="1182"/>
      <c r="AEK391" s="1182"/>
      <c r="AEL391" s="1182"/>
      <c r="AEM391" s="1182"/>
      <c r="AEN391" s="1182"/>
      <c r="AEO391" s="1182"/>
      <c r="AEP391" s="1182"/>
      <c r="AEQ391" s="1182"/>
      <c r="AER391" s="1182"/>
      <c r="AES391" s="1182"/>
      <c r="AET391" s="1182"/>
      <c r="AEU391" s="1177"/>
      <c r="AEV391" s="1182"/>
      <c r="AEW391" s="1182"/>
      <c r="AEX391" s="1182"/>
      <c r="AEY391" s="1182"/>
      <c r="AEZ391" s="1182"/>
      <c r="AFA391" s="1182"/>
      <c r="AFB391" s="1182"/>
      <c r="AFC391" s="1182"/>
      <c r="AFD391" s="1182"/>
      <c r="AFE391" s="1182"/>
      <c r="AFF391" s="1182"/>
      <c r="AFG391" s="1182"/>
      <c r="AFH391" s="1182"/>
      <c r="AFI391" s="1182"/>
      <c r="AFJ391" s="1177"/>
      <c r="AFK391" s="1182"/>
      <c r="AFL391" s="1182"/>
      <c r="AFM391" s="1182"/>
      <c r="AFN391" s="1182"/>
      <c r="AFO391" s="1182"/>
      <c r="AFP391" s="1182"/>
      <c r="AFQ391" s="1182"/>
      <c r="AFR391" s="1182"/>
      <c r="AFS391" s="1182"/>
      <c r="AFT391" s="1182"/>
      <c r="AFU391" s="1182"/>
      <c r="AFV391" s="1182"/>
      <c r="AFW391" s="1182"/>
      <c r="AFX391" s="1182"/>
      <c r="AFY391" s="1177"/>
      <c r="AFZ391" s="1182"/>
      <c r="AGA391" s="1182"/>
      <c r="AGB391" s="1182"/>
      <c r="AGC391" s="1182"/>
      <c r="AGD391" s="1182"/>
      <c r="AGE391" s="1182"/>
      <c r="AGF391" s="1182"/>
      <c r="AGG391" s="1182"/>
      <c r="AGH391" s="1182"/>
      <c r="AGI391" s="1182"/>
      <c r="AGJ391" s="1182"/>
      <c r="AGK391" s="1182"/>
      <c r="AGL391" s="1182"/>
      <c r="AGM391" s="1182"/>
      <c r="AGN391" s="1177"/>
      <c r="AGO391" s="1182"/>
      <c r="AGP391" s="1182"/>
      <c r="AGQ391" s="1182"/>
      <c r="AGR391" s="1182"/>
      <c r="AGS391" s="1182"/>
      <c r="AGT391" s="1182"/>
      <c r="AGU391" s="1182"/>
      <c r="AGV391" s="1182"/>
      <c r="AGW391" s="1182"/>
      <c r="AGX391" s="1182"/>
      <c r="AGY391" s="1182"/>
      <c r="AGZ391" s="1182"/>
      <c r="AHA391" s="1182"/>
      <c r="AHB391" s="1182"/>
      <c r="AHC391" s="1177"/>
      <c r="AHD391" s="1182"/>
      <c r="AHE391" s="1182"/>
      <c r="AHF391" s="1182"/>
      <c r="AHG391" s="1182"/>
      <c r="AHH391" s="1182"/>
      <c r="AHI391" s="1182"/>
      <c r="AHJ391" s="1182"/>
      <c r="AHK391" s="1182"/>
      <c r="AHL391" s="1182"/>
      <c r="AHM391" s="1182"/>
      <c r="AHN391" s="1182"/>
      <c r="AHO391" s="1182"/>
      <c r="AHP391" s="1182"/>
      <c r="AHQ391" s="1182"/>
      <c r="AHR391" s="1177"/>
      <c r="AHS391" s="1182"/>
      <c r="AHT391" s="1182"/>
      <c r="AHU391" s="1182"/>
      <c r="AHV391" s="1182"/>
      <c r="AHW391" s="1182"/>
      <c r="AHX391" s="1182"/>
      <c r="AHY391" s="1182"/>
      <c r="AHZ391" s="1182"/>
      <c r="AIA391" s="1182"/>
      <c r="AIB391" s="1182"/>
      <c r="AIC391" s="1182"/>
      <c r="AID391" s="1182"/>
      <c r="AIE391" s="1182"/>
      <c r="AIF391" s="1182"/>
      <c r="AIG391" s="1177"/>
      <c r="AIH391" s="1182"/>
      <c r="AII391" s="1182"/>
      <c r="AIJ391" s="1182"/>
      <c r="AIK391" s="1182"/>
      <c r="AIL391" s="1182"/>
      <c r="AIM391" s="1182"/>
      <c r="AIN391" s="1182"/>
      <c r="AIO391" s="1182"/>
      <c r="AIP391" s="1182"/>
      <c r="AIQ391" s="1182"/>
      <c r="AIR391" s="1182"/>
      <c r="AIS391" s="1182"/>
      <c r="AIT391" s="1182"/>
      <c r="AIU391" s="1182"/>
      <c r="AIV391" s="1177"/>
      <c r="AIW391" s="1182"/>
      <c r="AIX391" s="1182"/>
      <c r="AIY391" s="1182"/>
      <c r="AIZ391" s="1182"/>
      <c r="AJA391" s="1182"/>
      <c r="AJB391" s="1182"/>
      <c r="AJC391" s="1182"/>
      <c r="AJD391" s="1182"/>
      <c r="AJE391" s="1182"/>
      <c r="AJF391" s="1182"/>
      <c r="AJG391" s="1182"/>
      <c r="AJH391" s="1182"/>
      <c r="AJI391" s="1182"/>
      <c r="AJJ391" s="1182"/>
      <c r="AJK391" s="1177"/>
      <c r="AJL391" s="1182"/>
      <c r="AJM391" s="1182"/>
      <c r="AJN391" s="1182"/>
      <c r="AJO391" s="1182"/>
      <c r="AJP391" s="1182"/>
      <c r="AJQ391" s="1182"/>
      <c r="AJR391" s="1182"/>
      <c r="AJS391" s="1182"/>
      <c r="AJT391" s="1182"/>
      <c r="AJU391" s="1182"/>
      <c r="AJV391" s="1182"/>
      <c r="AJW391" s="1182"/>
      <c r="AJX391" s="1182"/>
      <c r="AJY391" s="1182"/>
      <c r="AJZ391" s="1177"/>
      <c r="AKA391" s="1182"/>
      <c r="AKB391" s="1182"/>
      <c r="AKC391" s="1182"/>
      <c r="AKD391" s="1182"/>
      <c r="AKE391" s="1182"/>
      <c r="AKF391" s="1182"/>
      <c r="AKG391" s="1182"/>
      <c r="AKH391" s="1182"/>
      <c r="AKI391" s="1182"/>
      <c r="AKJ391" s="1182"/>
      <c r="AKK391" s="1182"/>
      <c r="AKL391" s="1182"/>
      <c r="AKM391" s="1182"/>
      <c r="AKN391" s="1182"/>
      <c r="AKO391" s="1177"/>
      <c r="AKP391" s="1182"/>
      <c r="AKQ391" s="1182"/>
      <c r="AKR391" s="1182"/>
      <c r="AKS391" s="1182"/>
      <c r="AKT391" s="1182"/>
      <c r="AKU391" s="1182"/>
      <c r="AKV391" s="1182"/>
      <c r="AKW391" s="1182"/>
      <c r="AKX391" s="1182"/>
      <c r="AKY391" s="1182"/>
      <c r="AKZ391" s="1182"/>
      <c r="ALA391" s="1182"/>
      <c r="ALB391" s="1182"/>
      <c r="ALC391" s="1182"/>
      <c r="ALD391" s="1177"/>
      <c r="ALE391" s="1182"/>
      <c r="ALF391" s="1182"/>
      <c r="ALG391" s="1182"/>
      <c r="ALH391" s="1182"/>
      <c r="ALI391" s="1182"/>
      <c r="ALJ391" s="1182"/>
      <c r="ALK391" s="1182"/>
      <c r="ALL391" s="1182"/>
      <c r="ALM391" s="1182"/>
      <c r="ALN391" s="1182"/>
      <c r="ALO391" s="1182"/>
      <c r="ALP391" s="1182"/>
      <c r="ALQ391" s="1182"/>
      <c r="ALR391" s="1182"/>
      <c r="ALS391" s="1177"/>
      <c r="ALT391" s="1182"/>
      <c r="ALU391" s="1182"/>
      <c r="ALV391" s="1182"/>
      <c r="ALW391" s="1182"/>
      <c r="ALX391" s="1182"/>
      <c r="ALY391" s="1182"/>
      <c r="ALZ391" s="1182"/>
      <c r="AMA391" s="1182"/>
      <c r="AMB391" s="1182"/>
      <c r="AMC391" s="1182"/>
      <c r="AMD391" s="1182"/>
      <c r="AME391" s="1182"/>
      <c r="AMF391" s="1182"/>
      <c r="AMG391" s="1182"/>
      <c r="AMH391" s="1177"/>
      <c r="AMI391" s="1182"/>
      <c r="AMJ391" s="1182"/>
      <c r="AMK391" s="1182"/>
      <c r="AML391" s="1182"/>
      <c r="AMM391" s="1182"/>
      <c r="AMN391" s="1182"/>
      <c r="AMO391" s="1182"/>
      <c r="AMP391" s="1182"/>
      <c r="AMQ391" s="1182"/>
      <c r="AMR391" s="1182"/>
      <c r="AMS391" s="1182"/>
      <c r="AMT391" s="1182"/>
      <c r="AMU391" s="1182"/>
      <c r="AMV391" s="1182"/>
      <c r="AMW391" s="1177"/>
      <c r="AMX391" s="1182"/>
      <c r="AMY391" s="1182"/>
      <c r="AMZ391" s="1182"/>
      <c r="ANA391" s="1182"/>
      <c r="ANB391" s="1182"/>
      <c r="ANC391" s="1182"/>
      <c r="AND391" s="1182"/>
      <c r="ANE391" s="1182"/>
      <c r="ANF391" s="1182"/>
      <c r="ANG391" s="1182"/>
      <c r="ANH391" s="1182"/>
      <c r="ANI391" s="1182"/>
      <c r="ANJ391" s="1182"/>
      <c r="ANK391" s="1182"/>
      <c r="ANL391" s="1177"/>
      <c r="ANM391" s="1182"/>
      <c r="ANN391" s="1182"/>
      <c r="ANO391" s="1182"/>
      <c r="ANP391" s="1182"/>
      <c r="ANQ391" s="1182"/>
      <c r="ANR391" s="1182"/>
      <c r="ANS391" s="1182"/>
      <c r="ANT391" s="1182"/>
      <c r="ANU391" s="1182"/>
      <c r="ANV391" s="1182"/>
      <c r="ANW391" s="1182"/>
      <c r="ANX391" s="1182"/>
      <c r="ANY391" s="1182"/>
      <c r="ANZ391" s="1182"/>
      <c r="AOA391" s="1177"/>
      <c r="AOB391" s="1182"/>
      <c r="AOC391" s="1182"/>
      <c r="AOD391" s="1182"/>
      <c r="AOE391" s="1182"/>
      <c r="AOF391" s="1182"/>
      <c r="AOG391" s="1182"/>
      <c r="AOH391" s="1182"/>
      <c r="AOI391" s="1182"/>
      <c r="AOJ391" s="1182"/>
      <c r="AOK391" s="1182"/>
      <c r="AOL391" s="1182"/>
      <c r="AOM391" s="1182"/>
      <c r="AON391" s="1182"/>
      <c r="AOO391" s="1182"/>
      <c r="AOP391" s="1177"/>
      <c r="AOQ391" s="1182"/>
      <c r="AOR391" s="1182"/>
      <c r="AOS391" s="1182"/>
      <c r="AOT391" s="1182"/>
      <c r="AOU391" s="1182"/>
      <c r="AOV391" s="1182"/>
      <c r="AOW391" s="1182"/>
      <c r="AOX391" s="1182"/>
      <c r="AOY391" s="1182"/>
      <c r="AOZ391" s="1182"/>
      <c r="APA391" s="1182"/>
      <c r="APB391" s="1182"/>
      <c r="APC391" s="1182"/>
      <c r="APD391" s="1182"/>
      <c r="APE391" s="1177"/>
      <c r="APF391" s="1182"/>
      <c r="APG391" s="1182"/>
      <c r="APH391" s="1182"/>
      <c r="API391" s="1182"/>
      <c r="APJ391" s="1182"/>
      <c r="APK391" s="1182"/>
      <c r="APL391" s="1182"/>
      <c r="APM391" s="1182"/>
      <c r="APN391" s="1182"/>
      <c r="APO391" s="1182"/>
      <c r="APP391" s="1182"/>
      <c r="APQ391" s="1182"/>
      <c r="APR391" s="1182"/>
      <c r="APS391" s="1182"/>
      <c r="APT391" s="1177"/>
      <c r="APU391" s="1182"/>
      <c r="APV391" s="1182"/>
      <c r="APW391" s="1182"/>
      <c r="APX391" s="1182"/>
      <c r="APY391" s="1182"/>
      <c r="APZ391" s="1182"/>
      <c r="AQA391" s="1182"/>
      <c r="AQB391" s="1182"/>
      <c r="AQC391" s="1182"/>
      <c r="AQD391" s="1182"/>
      <c r="AQE391" s="1182"/>
      <c r="AQF391" s="1182"/>
      <c r="AQG391" s="1182"/>
      <c r="AQH391" s="1182"/>
      <c r="AQI391" s="1177"/>
      <c r="AQJ391" s="1182"/>
      <c r="AQK391" s="1182"/>
      <c r="AQL391" s="1182"/>
      <c r="AQM391" s="1182"/>
      <c r="AQN391" s="1182"/>
      <c r="AQO391" s="1182"/>
      <c r="AQP391" s="1182"/>
      <c r="AQQ391" s="1182"/>
      <c r="AQR391" s="1182"/>
      <c r="AQS391" s="1182"/>
      <c r="AQT391" s="1182"/>
      <c r="AQU391" s="1182"/>
      <c r="AQV391" s="1182"/>
      <c r="AQW391" s="1182"/>
      <c r="AQX391" s="1177"/>
      <c r="AQY391" s="1182"/>
      <c r="AQZ391" s="1182"/>
      <c r="ARA391" s="1182"/>
      <c r="ARB391" s="1182"/>
      <c r="ARC391" s="1182"/>
      <c r="ARD391" s="1182"/>
      <c r="ARE391" s="1182"/>
      <c r="ARF391" s="1182"/>
      <c r="ARG391" s="1182"/>
      <c r="ARH391" s="1182"/>
      <c r="ARI391" s="1182"/>
      <c r="ARJ391" s="1182"/>
      <c r="ARK391" s="1182"/>
      <c r="ARL391" s="1182"/>
      <c r="ARM391" s="1177"/>
      <c r="ARN391" s="1182"/>
      <c r="ARO391" s="1182"/>
      <c r="ARP391" s="1182"/>
      <c r="ARQ391" s="1182"/>
      <c r="ARR391" s="1182"/>
      <c r="ARS391" s="1182"/>
      <c r="ART391" s="1182"/>
      <c r="ARU391" s="1182"/>
      <c r="ARV391" s="1182"/>
      <c r="ARW391" s="1182"/>
      <c r="ARX391" s="1182"/>
      <c r="ARY391" s="1182"/>
      <c r="ARZ391" s="1182"/>
      <c r="ASA391" s="1182"/>
      <c r="ASB391" s="1177"/>
      <c r="ASC391" s="1182"/>
      <c r="ASD391" s="1182"/>
      <c r="ASE391" s="1182"/>
      <c r="ASF391" s="1182"/>
      <c r="ASG391" s="1182"/>
      <c r="ASH391" s="1182"/>
      <c r="ASI391" s="1182"/>
      <c r="ASJ391" s="1182"/>
      <c r="ASK391" s="1182"/>
      <c r="ASL391" s="1182"/>
      <c r="ASM391" s="1182"/>
      <c r="ASN391" s="1182"/>
      <c r="ASO391" s="1182"/>
      <c r="ASP391" s="1182"/>
      <c r="ASQ391" s="1177"/>
      <c r="ASR391" s="1182"/>
      <c r="ASS391" s="1182"/>
      <c r="AST391" s="1182"/>
      <c r="ASU391" s="1182"/>
      <c r="ASV391" s="1182"/>
      <c r="ASW391" s="1182"/>
      <c r="ASX391" s="1182"/>
      <c r="ASY391" s="1182"/>
      <c r="ASZ391" s="1182"/>
      <c r="ATA391" s="1182"/>
      <c r="ATB391" s="1182"/>
      <c r="ATC391" s="1182"/>
      <c r="ATD391" s="1182"/>
      <c r="ATE391" s="1182"/>
      <c r="ATF391" s="1177"/>
      <c r="ATG391" s="1182"/>
      <c r="ATH391" s="1182"/>
      <c r="ATI391" s="1182"/>
      <c r="ATJ391" s="1182"/>
      <c r="ATK391" s="1182"/>
      <c r="ATL391" s="1182"/>
      <c r="ATM391" s="1182"/>
      <c r="ATN391" s="1182"/>
      <c r="ATO391" s="1182"/>
      <c r="ATP391" s="1182"/>
      <c r="ATQ391" s="1182"/>
      <c r="ATR391" s="1182"/>
      <c r="ATS391" s="1182"/>
      <c r="ATT391" s="1182"/>
      <c r="ATU391" s="1177"/>
      <c r="ATV391" s="1182"/>
      <c r="ATW391" s="1182"/>
      <c r="ATX391" s="1182"/>
      <c r="ATY391" s="1182"/>
      <c r="ATZ391" s="1182"/>
      <c r="AUA391" s="1182"/>
      <c r="AUB391" s="1182"/>
      <c r="AUC391" s="1182"/>
      <c r="AUD391" s="1182"/>
      <c r="AUE391" s="1182"/>
      <c r="AUF391" s="1182"/>
      <c r="AUG391" s="1182"/>
      <c r="AUH391" s="1182"/>
      <c r="AUI391" s="1182"/>
      <c r="AUJ391" s="1177"/>
      <c r="AUK391" s="1182"/>
      <c r="AUL391" s="1182"/>
      <c r="AUM391" s="1182"/>
      <c r="AUN391" s="1182"/>
      <c r="AUO391" s="1182"/>
      <c r="AUP391" s="1182"/>
      <c r="AUQ391" s="1182"/>
      <c r="AUR391" s="1182"/>
      <c r="AUS391" s="1182"/>
      <c r="AUT391" s="1182"/>
      <c r="AUU391" s="1182"/>
      <c r="AUV391" s="1182"/>
      <c r="AUW391" s="1182"/>
      <c r="AUX391" s="1182"/>
      <c r="AUY391" s="1177"/>
      <c r="AUZ391" s="1182"/>
      <c r="AVA391" s="1182"/>
      <c r="AVB391" s="1182"/>
      <c r="AVC391" s="1182"/>
      <c r="AVD391" s="1182"/>
      <c r="AVE391" s="1182"/>
      <c r="AVF391" s="1182"/>
      <c r="AVG391" s="1182"/>
      <c r="AVH391" s="1182"/>
      <c r="AVI391" s="1182"/>
      <c r="AVJ391" s="1182"/>
      <c r="AVK391" s="1182"/>
      <c r="AVL391" s="1182"/>
      <c r="AVM391" s="1182"/>
      <c r="AVN391" s="1177"/>
      <c r="AVO391" s="1182"/>
      <c r="AVP391" s="1182"/>
      <c r="AVQ391" s="1182"/>
      <c r="AVR391" s="1182"/>
      <c r="AVS391" s="1182"/>
      <c r="AVT391" s="1182"/>
      <c r="AVU391" s="1182"/>
      <c r="AVV391" s="1182"/>
      <c r="AVW391" s="1182"/>
      <c r="AVX391" s="1182"/>
      <c r="AVY391" s="1182"/>
      <c r="AVZ391" s="1182"/>
      <c r="AWA391" s="1182"/>
      <c r="AWB391" s="1182"/>
      <c r="AWC391" s="1177"/>
      <c r="AWD391" s="1182"/>
      <c r="AWE391" s="1182"/>
      <c r="AWF391" s="1182"/>
      <c r="AWG391" s="1182"/>
      <c r="AWH391" s="1182"/>
      <c r="AWI391" s="1182"/>
      <c r="AWJ391" s="1182"/>
      <c r="AWK391" s="1182"/>
      <c r="AWL391" s="1182"/>
      <c r="AWM391" s="1182"/>
      <c r="AWN391" s="1182"/>
      <c r="AWO391" s="1182"/>
      <c r="AWP391" s="1182"/>
      <c r="AWQ391" s="1182"/>
      <c r="AWR391" s="1177"/>
      <c r="AWS391" s="1182"/>
      <c r="AWT391" s="1182"/>
      <c r="AWU391" s="1182"/>
      <c r="AWV391" s="1182"/>
      <c r="AWW391" s="1182"/>
      <c r="AWX391" s="1182"/>
      <c r="AWY391" s="1182"/>
      <c r="AWZ391" s="1182"/>
      <c r="AXA391" s="1182"/>
      <c r="AXB391" s="1182"/>
      <c r="AXC391" s="1182"/>
      <c r="AXD391" s="1182"/>
      <c r="AXE391" s="1182"/>
      <c r="AXF391" s="1182"/>
      <c r="AXG391" s="1177"/>
      <c r="AXH391" s="1182"/>
      <c r="AXI391" s="1182"/>
      <c r="AXJ391" s="1182"/>
      <c r="AXK391" s="1182"/>
      <c r="AXL391" s="1182"/>
      <c r="AXM391" s="1182"/>
      <c r="AXN391" s="1182"/>
      <c r="AXO391" s="1182"/>
      <c r="AXP391" s="1182"/>
      <c r="AXQ391" s="1182"/>
      <c r="AXR391" s="1182"/>
      <c r="AXS391" s="1182"/>
      <c r="AXT391" s="1182"/>
      <c r="AXU391" s="1182"/>
      <c r="AXV391" s="1177"/>
      <c r="AXW391" s="1182"/>
      <c r="AXX391" s="1182"/>
      <c r="AXY391" s="1182"/>
      <c r="AXZ391" s="1182"/>
      <c r="AYA391" s="1182"/>
      <c r="AYB391" s="1182"/>
      <c r="AYC391" s="1182"/>
      <c r="AYD391" s="1182"/>
      <c r="AYE391" s="1182"/>
      <c r="AYF391" s="1182"/>
      <c r="AYG391" s="1182"/>
      <c r="AYH391" s="1182"/>
      <c r="AYI391" s="1182"/>
      <c r="AYJ391" s="1182"/>
      <c r="AYK391" s="1177"/>
      <c r="AYL391" s="1182"/>
      <c r="AYM391" s="1182"/>
      <c r="AYN391" s="1182"/>
      <c r="AYO391" s="1182"/>
      <c r="AYP391" s="1182"/>
      <c r="AYQ391" s="1182"/>
      <c r="AYR391" s="1182"/>
      <c r="AYS391" s="1182"/>
      <c r="AYT391" s="1182"/>
      <c r="AYU391" s="1182"/>
      <c r="AYV391" s="1182"/>
      <c r="AYW391" s="1182"/>
      <c r="AYX391" s="1182"/>
      <c r="AYY391" s="1182"/>
      <c r="AYZ391" s="1177"/>
      <c r="AZA391" s="1182"/>
      <c r="AZB391" s="1182"/>
      <c r="AZC391" s="1182"/>
      <c r="AZD391" s="1182"/>
      <c r="AZE391" s="1182"/>
      <c r="AZF391" s="1182"/>
      <c r="AZG391" s="1182"/>
      <c r="AZH391" s="1182"/>
      <c r="AZI391" s="1182"/>
      <c r="AZJ391" s="1182"/>
      <c r="AZK391" s="1182"/>
      <c r="AZL391" s="1182"/>
      <c r="AZM391" s="1182"/>
      <c r="AZN391" s="1182"/>
      <c r="AZO391" s="1177"/>
      <c r="AZP391" s="1182"/>
      <c r="AZQ391" s="1182"/>
      <c r="AZR391" s="1182"/>
      <c r="AZS391" s="1182"/>
      <c r="AZT391" s="1182"/>
      <c r="AZU391" s="1182"/>
      <c r="AZV391" s="1182"/>
      <c r="AZW391" s="1182"/>
      <c r="AZX391" s="1182"/>
      <c r="AZY391" s="1182"/>
      <c r="AZZ391" s="1182"/>
      <c r="BAA391" s="1182"/>
      <c r="BAB391" s="1182"/>
      <c r="BAC391" s="1182"/>
      <c r="BAD391" s="1177"/>
      <c r="BAE391" s="1182"/>
      <c r="BAF391" s="1182"/>
      <c r="BAG391" s="1182"/>
      <c r="BAH391" s="1182"/>
      <c r="BAI391" s="1182"/>
      <c r="BAJ391" s="1182"/>
      <c r="BAK391" s="1182"/>
      <c r="BAL391" s="1182"/>
      <c r="BAM391" s="1182"/>
      <c r="BAN391" s="1182"/>
      <c r="BAO391" s="1182"/>
      <c r="BAP391" s="1182"/>
      <c r="BAQ391" s="1182"/>
      <c r="BAR391" s="1182"/>
      <c r="BAS391" s="1177"/>
      <c r="BAT391" s="1182"/>
      <c r="BAU391" s="1182"/>
      <c r="BAV391" s="1182"/>
      <c r="BAW391" s="1182"/>
      <c r="BAX391" s="1182"/>
      <c r="BAY391" s="1182"/>
      <c r="BAZ391" s="1182"/>
      <c r="BBA391" s="1182"/>
      <c r="BBB391" s="1182"/>
      <c r="BBC391" s="1182"/>
      <c r="BBD391" s="1182"/>
      <c r="BBE391" s="1182"/>
      <c r="BBF391" s="1182"/>
      <c r="BBG391" s="1182"/>
      <c r="BBH391" s="1177"/>
      <c r="BBI391" s="1182"/>
      <c r="BBJ391" s="1182"/>
      <c r="BBK391" s="1182"/>
      <c r="BBL391" s="1182"/>
      <c r="BBM391" s="1182"/>
      <c r="BBN391" s="1182"/>
      <c r="BBO391" s="1182"/>
      <c r="BBP391" s="1182"/>
      <c r="BBQ391" s="1182"/>
      <c r="BBR391" s="1182"/>
      <c r="BBS391" s="1182"/>
      <c r="BBT391" s="1182"/>
      <c r="BBU391" s="1182"/>
      <c r="BBV391" s="1182"/>
      <c r="BBW391" s="1177"/>
      <c r="BBX391" s="1182"/>
      <c r="BBY391" s="1182"/>
      <c r="BBZ391" s="1182"/>
      <c r="BCA391" s="1182"/>
      <c r="BCB391" s="1182"/>
      <c r="BCC391" s="1182"/>
      <c r="BCD391" s="1182"/>
      <c r="BCE391" s="1182"/>
      <c r="BCF391" s="1182"/>
      <c r="BCG391" s="1182"/>
      <c r="BCH391" s="1182"/>
      <c r="BCI391" s="1182"/>
      <c r="BCJ391" s="1182"/>
      <c r="BCK391" s="1182"/>
      <c r="BCL391" s="1177"/>
      <c r="BCM391" s="1182"/>
      <c r="BCN391" s="1182"/>
      <c r="BCO391" s="1182"/>
      <c r="BCP391" s="1182"/>
      <c r="BCQ391" s="1182"/>
      <c r="BCR391" s="1182"/>
      <c r="BCS391" s="1182"/>
      <c r="BCT391" s="1182"/>
      <c r="BCU391" s="1182"/>
      <c r="BCV391" s="1182"/>
      <c r="BCW391" s="1182"/>
      <c r="BCX391" s="1182"/>
      <c r="BCY391" s="1182"/>
      <c r="BCZ391" s="1182"/>
      <c r="BDA391" s="1177"/>
      <c r="BDB391" s="1182"/>
      <c r="BDC391" s="1182"/>
      <c r="BDD391" s="1182"/>
      <c r="BDE391" s="1182"/>
      <c r="BDF391" s="1182"/>
      <c r="BDG391" s="1182"/>
      <c r="BDH391" s="1182"/>
      <c r="BDI391" s="1182"/>
      <c r="BDJ391" s="1182"/>
      <c r="BDK391" s="1182"/>
      <c r="BDL391" s="1182"/>
      <c r="BDM391" s="1182"/>
      <c r="BDN391" s="1182"/>
      <c r="BDO391" s="1182"/>
      <c r="BDP391" s="1177"/>
      <c r="BDQ391" s="1182"/>
      <c r="BDR391" s="1182"/>
      <c r="BDS391" s="1182"/>
      <c r="BDT391" s="1182"/>
      <c r="BDU391" s="1182"/>
      <c r="BDV391" s="1182"/>
      <c r="BDW391" s="1182"/>
      <c r="BDX391" s="1182"/>
      <c r="BDY391" s="1182"/>
      <c r="BDZ391" s="1182"/>
      <c r="BEA391" s="1182"/>
      <c r="BEB391" s="1182"/>
      <c r="BEC391" s="1182"/>
      <c r="BED391" s="1182"/>
      <c r="BEE391" s="1177"/>
      <c r="BEF391" s="1182"/>
      <c r="BEG391" s="1182"/>
      <c r="BEH391" s="1182"/>
      <c r="BEI391" s="1182"/>
      <c r="BEJ391" s="1182"/>
      <c r="BEK391" s="1182"/>
      <c r="BEL391" s="1182"/>
      <c r="BEM391" s="1182"/>
      <c r="BEN391" s="1182"/>
      <c r="BEO391" s="1182"/>
      <c r="BEP391" s="1182"/>
      <c r="BEQ391" s="1182"/>
      <c r="BER391" s="1182"/>
      <c r="BES391" s="1182"/>
      <c r="BET391" s="1177"/>
      <c r="BEU391" s="1182"/>
      <c r="BEV391" s="1182"/>
      <c r="BEW391" s="1182"/>
      <c r="BEX391" s="1182"/>
      <c r="BEY391" s="1182"/>
      <c r="BEZ391" s="1182"/>
      <c r="BFA391" s="1182"/>
      <c r="BFB391" s="1182"/>
      <c r="BFC391" s="1182"/>
      <c r="BFD391" s="1182"/>
      <c r="BFE391" s="1182"/>
      <c r="BFF391" s="1182"/>
      <c r="BFG391" s="1182"/>
      <c r="BFH391" s="1182"/>
      <c r="BFI391" s="1177"/>
      <c r="BFJ391" s="1182"/>
      <c r="BFK391" s="1182"/>
      <c r="BFL391" s="1182"/>
      <c r="BFM391" s="1182"/>
      <c r="BFN391" s="1182"/>
      <c r="BFO391" s="1182"/>
      <c r="BFP391" s="1182"/>
      <c r="BFQ391" s="1182"/>
      <c r="BFR391" s="1182"/>
      <c r="BFS391" s="1182"/>
      <c r="BFT391" s="1182"/>
      <c r="BFU391" s="1182"/>
      <c r="BFV391" s="1182"/>
      <c r="BFW391" s="1182"/>
      <c r="BFX391" s="1177"/>
      <c r="BFY391" s="1182"/>
      <c r="BFZ391" s="1182"/>
      <c r="BGA391" s="1182"/>
      <c r="BGB391" s="1182"/>
      <c r="BGC391" s="1182"/>
      <c r="BGD391" s="1182"/>
      <c r="BGE391" s="1182"/>
      <c r="BGF391" s="1182"/>
      <c r="BGG391" s="1182"/>
      <c r="BGH391" s="1182"/>
      <c r="BGI391" s="1182"/>
      <c r="BGJ391" s="1182"/>
      <c r="BGK391" s="1182"/>
      <c r="BGL391" s="1182"/>
      <c r="BGM391" s="1177"/>
      <c r="BGN391" s="1182"/>
      <c r="BGO391" s="1182"/>
      <c r="BGP391" s="1182"/>
      <c r="BGQ391" s="1182"/>
      <c r="BGR391" s="1182"/>
      <c r="BGS391" s="1182"/>
      <c r="BGT391" s="1182"/>
      <c r="BGU391" s="1182"/>
      <c r="BGV391" s="1182"/>
      <c r="BGW391" s="1182"/>
      <c r="BGX391" s="1182"/>
      <c r="BGY391" s="1182"/>
      <c r="BGZ391" s="1182"/>
      <c r="BHA391" s="1182"/>
      <c r="BHB391" s="1177"/>
      <c r="BHC391" s="1182"/>
      <c r="BHD391" s="1182"/>
      <c r="BHE391" s="1182"/>
      <c r="BHF391" s="1182"/>
      <c r="BHG391" s="1182"/>
      <c r="BHH391" s="1182"/>
      <c r="BHI391" s="1182"/>
      <c r="BHJ391" s="1182"/>
      <c r="BHK391" s="1182"/>
      <c r="BHL391" s="1182"/>
      <c r="BHM391" s="1182"/>
      <c r="BHN391" s="1182"/>
      <c r="BHO391" s="1182"/>
      <c r="BHP391" s="1182"/>
      <c r="BHQ391" s="1177"/>
      <c r="BHR391" s="1182"/>
      <c r="BHS391" s="1182"/>
      <c r="BHT391" s="1182"/>
      <c r="BHU391" s="1182"/>
      <c r="BHV391" s="1182"/>
      <c r="BHW391" s="1182"/>
      <c r="BHX391" s="1182"/>
      <c r="BHY391" s="1182"/>
      <c r="BHZ391" s="1182"/>
      <c r="BIA391" s="1182"/>
      <c r="BIB391" s="1182"/>
      <c r="BIC391" s="1182"/>
      <c r="BID391" s="1182"/>
      <c r="BIE391" s="1182"/>
      <c r="BIF391" s="1177"/>
      <c r="BIG391" s="1182"/>
      <c r="BIH391" s="1182"/>
      <c r="BII391" s="1182"/>
      <c r="BIJ391" s="1182"/>
      <c r="BIK391" s="1182"/>
      <c r="BIL391" s="1182"/>
      <c r="BIM391" s="1182"/>
      <c r="BIN391" s="1182"/>
      <c r="BIO391" s="1182"/>
      <c r="BIP391" s="1182"/>
      <c r="BIQ391" s="1182"/>
      <c r="BIR391" s="1182"/>
      <c r="BIS391" s="1182"/>
      <c r="BIT391" s="1182"/>
      <c r="BIU391" s="1177"/>
      <c r="BIV391" s="1182"/>
      <c r="BIW391" s="1182"/>
      <c r="BIX391" s="1182"/>
      <c r="BIY391" s="1182"/>
      <c r="BIZ391" s="1182"/>
      <c r="BJA391" s="1182"/>
      <c r="BJB391" s="1182"/>
      <c r="BJC391" s="1182"/>
      <c r="BJD391" s="1182"/>
      <c r="BJE391" s="1182"/>
      <c r="BJF391" s="1182"/>
      <c r="BJG391" s="1182"/>
      <c r="BJH391" s="1182"/>
      <c r="BJI391" s="1182"/>
      <c r="BJJ391" s="1177"/>
      <c r="BJK391" s="1182"/>
      <c r="BJL391" s="1182"/>
      <c r="BJM391" s="1182"/>
      <c r="BJN391" s="1182"/>
      <c r="BJO391" s="1182"/>
      <c r="BJP391" s="1182"/>
      <c r="BJQ391" s="1182"/>
      <c r="BJR391" s="1182"/>
      <c r="BJS391" s="1182"/>
      <c r="BJT391" s="1182"/>
      <c r="BJU391" s="1182"/>
      <c r="BJV391" s="1182"/>
      <c r="BJW391" s="1182"/>
      <c r="BJX391" s="1182"/>
      <c r="BJY391" s="1177"/>
      <c r="BJZ391" s="1182"/>
      <c r="BKA391" s="1182"/>
      <c r="BKB391" s="1182"/>
      <c r="BKC391" s="1182"/>
      <c r="BKD391" s="1182"/>
      <c r="BKE391" s="1182"/>
      <c r="BKF391" s="1182"/>
      <c r="BKG391" s="1182"/>
      <c r="BKH391" s="1182"/>
      <c r="BKI391" s="1182"/>
      <c r="BKJ391" s="1182"/>
      <c r="BKK391" s="1182"/>
      <c r="BKL391" s="1182"/>
      <c r="BKM391" s="1182"/>
      <c r="BKN391" s="1177"/>
      <c r="BKO391" s="1182"/>
      <c r="BKP391" s="1182"/>
      <c r="BKQ391" s="1182"/>
      <c r="BKR391" s="1182"/>
      <c r="BKS391" s="1182"/>
      <c r="BKT391" s="1182"/>
      <c r="BKU391" s="1182"/>
      <c r="BKV391" s="1182"/>
      <c r="BKW391" s="1182"/>
      <c r="BKX391" s="1182"/>
      <c r="BKY391" s="1182"/>
      <c r="BKZ391" s="1182"/>
      <c r="BLA391" s="1182"/>
      <c r="BLB391" s="1182"/>
      <c r="BLC391" s="1177"/>
      <c r="BLD391" s="1182"/>
      <c r="BLE391" s="1182"/>
      <c r="BLF391" s="1182"/>
      <c r="BLG391" s="1182"/>
      <c r="BLH391" s="1182"/>
      <c r="BLI391" s="1182"/>
      <c r="BLJ391" s="1182"/>
      <c r="BLK391" s="1182"/>
      <c r="BLL391" s="1182"/>
      <c r="BLM391" s="1182"/>
      <c r="BLN391" s="1182"/>
      <c r="BLO391" s="1182"/>
      <c r="BLP391" s="1182"/>
      <c r="BLQ391" s="1182"/>
      <c r="BLR391" s="1177"/>
      <c r="BLS391" s="1182"/>
      <c r="BLT391" s="1182"/>
      <c r="BLU391" s="1182"/>
      <c r="BLV391" s="1182"/>
      <c r="BLW391" s="1182"/>
      <c r="BLX391" s="1182"/>
      <c r="BLY391" s="1182"/>
      <c r="BLZ391" s="1182"/>
      <c r="BMA391" s="1182"/>
      <c r="BMB391" s="1182"/>
      <c r="BMC391" s="1182"/>
      <c r="BMD391" s="1182"/>
      <c r="BME391" s="1182"/>
      <c r="BMF391" s="1182"/>
      <c r="BMG391" s="1177"/>
      <c r="BMH391" s="1182"/>
      <c r="BMI391" s="1182"/>
      <c r="BMJ391" s="1182"/>
      <c r="BMK391" s="1182"/>
      <c r="BML391" s="1182"/>
      <c r="BMM391" s="1182"/>
      <c r="BMN391" s="1182"/>
      <c r="BMO391" s="1182"/>
      <c r="BMP391" s="1182"/>
      <c r="BMQ391" s="1182"/>
      <c r="BMR391" s="1182"/>
      <c r="BMS391" s="1182"/>
      <c r="BMT391" s="1182"/>
      <c r="BMU391" s="1182"/>
      <c r="BMV391" s="1177"/>
      <c r="BMW391" s="1182"/>
      <c r="BMX391" s="1182"/>
      <c r="BMY391" s="1182"/>
      <c r="BMZ391" s="1182"/>
      <c r="BNA391" s="1182"/>
      <c r="BNB391" s="1182"/>
      <c r="BNC391" s="1182"/>
      <c r="BND391" s="1182"/>
      <c r="BNE391" s="1182"/>
      <c r="BNF391" s="1182"/>
      <c r="BNG391" s="1182"/>
      <c r="BNH391" s="1182"/>
      <c r="BNI391" s="1182"/>
      <c r="BNJ391" s="1182"/>
      <c r="BNK391" s="1177"/>
      <c r="BNL391" s="1182"/>
      <c r="BNM391" s="1182"/>
      <c r="BNN391" s="1182"/>
      <c r="BNO391" s="1182"/>
      <c r="BNP391" s="1182"/>
      <c r="BNQ391" s="1182"/>
      <c r="BNR391" s="1182"/>
      <c r="BNS391" s="1182"/>
      <c r="BNT391" s="1182"/>
      <c r="BNU391" s="1182"/>
      <c r="BNV391" s="1182"/>
      <c r="BNW391" s="1182"/>
      <c r="BNX391" s="1182"/>
      <c r="BNY391" s="1182"/>
      <c r="BNZ391" s="1177"/>
      <c r="BOA391" s="1182"/>
      <c r="BOB391" s="1182"/>
      <c r="BOC391" s="1182"/>
      <c r="BOD391" s="1182"/>
      <c r="BOE391" s="1182"/>
      <c r="BOF391" s="1182"/>
      <c r="BOG391" s="1182"/>
      <c r="BOH391" s="1182"/>
      <c r="BOI391" s="1182"/>
      <c r="BOJ391" s="1182"/>
      <c r="BOK391" s="1182"/>
      <c r="BOL391" s="1182"/>
      <c r="BOM391" s="1182"/>
      <c r="BON391" s="1182"/>
      <c r="BOO391" s="1177"/>
      <c r="BOP391" s="1182"/>
      <c r="BOQ391" s="1182"/>
      <c r="BOR391" s="1182"/>
      <c r="BOS391" s="1182"/>
      <c r="BOT391" s="1182"/>
      <c r="BOU391" s="1182"/>
      <c r="BOV391" s="1182"/>
      <c r="BOW391" s="1182"/>
      <c r="BOX391" s="1182"/>
      <c r="BOY391" s="1182"/>
      <c r="BOZ391" s="1182"/>
      <c r="BPA391" s="1182"/>
      <c r="BPB391" s="1182"/>
      <c r="BPC391" s="1182"/>
      <c r="BPD391" s="1177"/>
      <c r="BPE391" s="1182"/>
      <c r="BPF391" s="1182"/>
      <c r="BPG391" s="1182"/>
      <c r="BPH391" s="1182"/>
      <c r="BPI391" s="1182"/>
      <c r="BPJ391" s="1182"/>
      <c r="BPK391" s="1182"/>
      <c r="BPL391" s="1182"/>
      <c r="BPM391" s="1182"/>
      <c r="BPN391" s="1182"/>
      <c r="BPO391" s="1182"/>
      <c r="BPP391" s="1182"/>
      <c r="BPQ391" s="1182"/>
      <c r="BPR391" s="1182"/>
      <c r="BPS391" s="1177"/>
      <c r="BPT391" s="1182"/>
      <c r="BPU391" s="1182"/>
      <c r="BPV391" s="1182"/>
      <c r="BPW391" s="1182"/>
      <c r="BPX391" s="1182"/>
      <c r="BPY391" s="1182"/>
      <c r="BPZ391" s="1182"/>
      <c r="BQA391" s="1182"/>
      <c r="BQB391" s="1182"/>
      <c r="BQC391" s="1182"/>
      <c r="BQD391" s="1182"/>
      <c r="BQE391" s="1182"/>
      <c r="BQF391" s="1182"/>
      <c r="BQG391" s="1182"/>
      <c r="BQH391" s="1177"/>
      <c r="BQI391" s="1182"/>
      <c r="BQJ391" s="1182"/>
      <c r="BQK391" s="1182"/>
      <c r="BQL391" s="1182"/>
      <c r="BQM391" s="1182"/>
      <c r="BQN391" s="1182"/>
      <c r="BQO391" s="1182"/>
      <c r="BQP391" s="1182"/>
      <c r="BQQ391" s="1182"/>
      <c r="BQR391" s="1182"/>
      <c r="BQS391" s="1182"/>
      <c r="BQT391" s="1182"/>
      <c r="BQU391" s="1182"/>
      <c r="BQV391" s="1182"/>
      <c r="BQW391" s="1177"/>
      <c r="BQX391" s="1182"/>
      <c r="BQY391" s="1182"/>
      <c r="BQZ391" s="1182"/>
      <c r="BRA391" s="1182"/>
      <c r="BRB391" s="1182"/>
      <c r="BRC391" s="1182"/>
      <c r="BRD391" s="1182"/>
      <c r="BRE391" s="1182"/>
      <c r="BRF391" s="1182"/>
      <c r="BRG391" s="1182"/>
      <c r="BRH391" s="1182"/>
      <c r="BRI391" s="1182"/>
      <c r="BRJ391" s="1182"/>
      <c r="BRK391" s="1182"/>
      <c r="BRL391" s="1177"/>
      <c r="BRM391" s="1182"/>
      <c r="BRN391" s="1182"/>
      <c r="BRO391" s="1182"/>
      <c r="BRP391" s="1182"/>
      <c r="BRQ391" s="1182"/>
      <c r="BRR391" s="1182"/>
      <c r="BRS391" s="1182"/>
      <c r="BRT391" s="1182"/>
      <c r="BRU391" s="1182"/>
      <c r="BRV391" s="1182"/>
      <c r="BRW391" s="1182"/>
      <c r="BRX391" s="1182"/>
      <c r="BRY391" s="1182"/>
      <c r="BRZ391" s="1182"/>
      <c r="BSA391" s="1177"/>
      <c r="BSB391" s="1182"/>
      <c r="BSC391" s="1182"/>
      <c r="BSD391" s="1182"/>
      <c r="BSE391" s="1182"/>
      <c r="BSF391" s="1182"/>
      <c r="BSG391" s="1182"/>
      <c r="BSH391" s="1182"/>
      <c r="BSI391" s="1182"/>
      <c r="BSJ391" s="1182"/>
      <c r="BSK391" s="1182"/>
      <c r="BSL391" s="1182"/>
      <c r="BSM391" s="1182"/>
      <c r="BSN391" s="1182"/>
      <c r="BSO391" s="1182"/>
      <c r="BSP391" s="1177"/>
      <c r="BSQ391" s="1182"/>
      <c r="BSR391" s="1182"/>
      <c r="BSS391" s="1182"/>
      <c r="BST391" s="1182"/>
      <c r="BSU391" s="1182"/>
      <c r="BSV391" s="1182"/>
      <c r="BSW391" s="1182"/>
      <c r="BSX391" s="1182"/>
      <c r="BSY391" s="1182"/>
      <c r="BSZ391" s="1182"/>
      <c r="BTA391" s="1182"/>
      <c r="BTB391" s="1182"/>
      <c r="BTC391" s="1182"/>
      <c r="BTD391" s="1182"/>
      <c r="BTE391" s="1177"/>
      <c r="BTF391" s="1182"/>
      <c r="BTG391" s="1182"/>
      <c r="BTH391" s="1182"/>
      <c r="BTI391" s="1182"/>
      <c r="BTJ391" s="1182"/>
      <c r="BTK391" s="1182"/>
      <c r="BTL391" s="1182"/>
      <c r="BTM391" s="1182"/>
      <c r="BTN391" s="1182"/>
      <c r="BTO391" s="1182"/>
      <c r="BTP391" s="1182"/>
      <c r="BTQ391" s="1182"/>
      <c r="BTR391" s="1182"/>
      <c r="BTS391" s="1182"/>
      <c r="BTT391" s="1177"/>
      <c r="BTU391" s="1182"/>
      <c r="BTV391" s="1182"/>
      <c r="BTW391" s="1182"/>
      <c r="BTX391" s="1182"/>
      <c r="BTY391" s="1182"/>
      <c r="BTZ391" s="1182"/>
      <c r="BUA391" s="1182"/>
      <c r="BUB391" s="1182"/>
      <c r="BUC391" s="1182"/>
      <c r="BUD391" s="1182"/>
      <c r="BUE391" s="1182"/>
      <c r="BUF391" s="1182"/>
      <c r="BUG391" s="1182"/>
      <c r="BUH391" s="1182"/>
      <c r="BUI391" s="1177"/>
      <c r="BUJ391" s="1182"/>
      <c r="BUK391" s="1182"/>
      <c r="BUL391" s="1182"/>
      <c r="BUM391" s="1182"/>
      <c r="BUN391" s="1182"/>
      <c r="BUO391" s="1182"/>
      <c r="BUP391" s="1182"/>
      <c r="BUQ391" s="1182"/>
      <c r="BUR391" s="1182"/>
      <c r="BUS391" s="1182"/>
      <c r="BUT391" s="1182"/>
      <c r="BUU391" s="1182"/>
      <c r="BUV391" s="1182"/>
      <c r="BUW391" s="1182"/>
      <c r="BUX391" s="1177"/>
      <c r="BUY391" s="1182"/>
      <c r="BUZ391" s="1182"/>
      <c r="BVA391" s="1182"/>
      <c r="BVB391" s="1182"/>
      <c r="BVC391" s="1182"/>
      <c r="BVD391" s="1182"/>
      <c r="BVE391" s="1182"/>
      <c r="BVF391" s="1182"/>
      <c r="BVG391" s="1182"/>
      <c r="BVH391" s="1182"/>
      <c r="BVI391" s="1182"/>
      <c r="BVJ391" s="1182"/>
      <c r="BVK391" s="1182"/>
      <c r="BVL391" s="1182"/>
      <c r="BVM391" s="1177"/>
      <c r="BVN391" s="1182"/>
      <c r="BVO391" s="1182"/>
      <c r="BVP391" s="1182"/>
      <c r="BVQ391" s="1182"/>
      <c r="BVR391" s="1182"/>
      <c r="BVS391" s="1182"/>
      <c r="BVT391" s="1182"/>
      <c r="BVU391" s="1182"/>
      <c r="BVV391" s="1182"/>
      <c r="BVW391" s="1182"/>
      <c r="BVX391" s="1182"/>
      <c r="BVY391" s="1182"/>
      <c r="BVZ391" s="1182"/>
      <c r="BWA391" s="1182"/>
      <c r="BWB391" s="1177"/>
      <c r="BWC391" s="1182"/>
      <c r="BWD391" s="1182"/>
      <c r="BWE391" s="1182"/>
      <c r="BWF391" s="1182"/>
      <c r="BWG391" s="1182"/>
      <c r="BWH391" s="1182"/>
      <c r="BWI391" s="1182"/>
      <c r="BWJ391" s="1182"/>
      <c r="BWK391" s="1182"/>
      <c r="BWL391" s="1182"/>
      <c r="BWM391" s="1182"/>
      <c r="BWN391" s="1182"/>
      <c r="BWO391" s="1182"/>
      <c r="BWP391" s="1182"/>
      <c r="BWQ391" s="1177"/>
      <c r="BWR391" s="1182"/>
      <c r="BWS391" s="1182"/>
      <c r="BWT391" s="1182"/>
      <c r="BWU391" s="1182"/>
      <c r="BWV391" s="1182"/>
      <c r="BWW391" s="1182"/>
      <c r="BWX391" s="1182"/>
      <c r="BWY391" s="1182"/>
      <c r="BWZ391" s="1182"/>
      <c r="BXA391" s="1182"/>
      <c r="BXB391" s="1182"/>
      <c r="BXC391" s="1182"/>
      <c r="BXD391" s="1182"/>
      <c r="BXE391" s="1182"/>
      <c r="BXF391" s="1177"/>
      <c r="BXG391" s="1182"/>
      <c r="BXH391" s="1182"/>
      <c r="BXI391" s="1182"/>
      <c r="BXJ391" s="1182"/>
      <c r="BXK391" s="1182"/>
      <c r="BXL391" s="1182"/>
      <c r="BXM391" s="1182"/>
      <c r="BXN391" s="1182"/>
      <c r="BXO391" s="1182"/>
      <c r="BXP391" s="1182"/>
      <c r="BXQ391" s="1182"/>
      <c r="BXR391" s="1182"/>
      <c r="BXS391" s="1182"/>
      <c r="BXT391" s="1182"/>
      <c r="BXU391" s="1177"/>
      <c r="BXV391" s="1182"/>
      <c r="BXW391" s="1182"/>
      <c r="BXX391" s="1182"/>
      <c r="BXY391" s="1182"/>
      <c r="BXZ391" s="1182"/>
      <c r="BYA391" s="1182"/>
      <c r="BYB391" s="1182"/>
      <c r="BYC391" s="1182"/>
      <c r="BYD391" s="1182"/>
      <c r="BYE391" s="1182"/>
      <c r="BYF391" s="1182"/>
      <c r="BYG391" s="1182"/>
      <c r="BYH391" s="1182"/>
      <c r="BYI391" s="1182"/>
      <c r="BYJ391" s="1177"/>
      <c r="BYK391" s="1182"/>
      <c r="BYL391" s="1182"/>
      <c r="BYM391" s="1182"/>
      <c r="BYN391" s="1182"/>
      <c r="BYO391" s="1182"/>
      <c r="BYP391" s="1182"/>
      <c r="BYQ391" s="1182"/>
      <c r="BYR391" s="1182"/>
      <c r="BYS391" s="1182"/>
      <c r="BYT391" s="1182"/>
      <c r="BYU391" s="1182"/>
      <c r="BYV391" s="1182"/>
      <c r="BYW391" s="1182"/>
      <c r="BYX391" s="1182"/>
      <c r="BYY391" s="1177"/>
      <c r="BYZ391" s="1182"/>
      <c r="BZA391" s="1182"/>
      <c r="BZB391" s="1182"/>
      <c r="BZC391" s="1182"/>
      <c r="BZD391" s="1182"/>
      <c r="BZE391" s="1182"/>
      <c r="BZF391" s="1182"/>
      <c r="BZG391" s="1182"/>
      <c r="BZH391" s="1182"/>
      <c r="BZI391" s="1182"/>
      <c r="BZJ391" s="1182"/>
      <c r="BZK391" s="1182"/>
      <c r="BZL391" s="1182"/>
      <c r="BZM391" s="1182"/>
      <c r="BZN391" s="1177"/>
      <c r="BZO391" s="1182"/>
      <c r="BZP391" s="1182"/>
      <c r="BZQ391" s="1182"/>
      <c r="BZR391" s="1182"/>
      <c r="BZS391" s="1182"/>
      <c r="BZT391" s="1182"/>
      <c r="BZU391" s="1182"/>
      <c r="BZV391" s="1182"/>
      <c r="BZW391" s="1182"/>
      <c r="BZX391" s="1182"/>
      <c r="BZY391" s="1182"/>
      <c r="BZZ391" s="1182"/>
      <c r="CAA391" s="1182"/>
      <c r="CAB391" s="1182"/>
      <c r="CAC391" s="1177"/>
      <c r="CAD391" s="1182"/>
      <c r="CAE391" s="1182"/>
      <c r="CAF391" s="1182"/>
      <c r="CAG391" s="1182"/>
      <c r="CAH391" s="1182"/>
      <c r="CAI391" s="1182"/>
      <c r="CAJ391" s="1182"/>
      <c r="CAK391" s="1182"/>
      <c r="CAL391" s="1182"/>
      <c r="CAM391" s="1182"/>
      <c r="CAN391" s="1182"/>
      <c r="CAO391" s="1182"/>
      <c r="CAP391" s="1182"/>
      <c r="CAQ391" s="1182"/>
      <c r="CAR391" s="1177"/>
      <c r="CAS391" s="1182"/>
      <c r="CAT391" s="1182"/>
      <c r="CAU391" s="1182"/>
      <c r="CAV391" s="1182"/>
      <c r="CAW391" s="1182"/>
      <c r="CAX391" s="1182"/>
      <c r="CAY391" s="1182"/>
      <c r="CAZ391" s="1182"/>
      <c r="CBA391" s="1182"/>
      <c r="CBB391" s="1182"/>
      <c r="CBC391" s="1182"/>
      <c r="CBD391" s="1182"/>
      <c r="CBE391" s="1182"/>
      <c r="CBF391" s="1182"/>
      <c r="CBG391" s="1177"/>
      <c r="CBH391" s="1182"/>
      <c r="CBI391" s="1182"/>
      <c r="CBJ391" s="1182"/>
      <c r="CBK391" s="1182"/>
      <c r="CBL391" s="1182"/>
      <c r="CBM391" s="1182"/>
      <c r="CBN391" s="1182"/>
      <c r="CBO391" s="1182"/>
      <c r="CBP391" s="1182"/>
      <c r="CBQ391" s="1182"/>
      <c r="CBR391" s="1182"/>
      <c r="CBS391" s="1182"/>
      <c r="CBT391" s="1182"/>
      <c r="CBU391" s="1182"/>
      <c r="CBV391" s="1177"/>
      <c r="CBW391" s="1182"/>
      <c r="CBX391" s="1182"/>
      <c r="CBY391" s="1182"/>
      <c r="CBZ391" s="1182"/>
      <c r="CCA391" s="1182"/>
      <c r="CCB391" s="1182"/>
      <c r="CCC391" s="1182"/>
      <c r="CCD391" s="1182"/>
      <c r="CCE391" s="1182"/>
      <c r="CCF391" s="1182"/>
      <c r="CCG391" s="1182"/>
      <c r="CCH391" s="1182"/>
      <c r="CCI391" s="1182"/>
      <c r="CCJ391" s="1182"/>
      <c r="CCK391" s="1177"/>
      <c r="CCL391" s="1182"/>
      <c r="CCM391" s="1182"/>
      <c r="CCN391" s="1182"/>
      <c r="CCO391" s="1182"/>
      <c r="CCP391" s="1182"/>
      <c r="CCQ391" s="1182"/>
      <c r="CCR391" s="1182"/>
      <c r="CCS391" s="1182"/>
      <c r="CCT391" s="1182"/>
      <c r="CCU391" s="1182"/>
      <c r="CCV391" s="1182"/>
      <c r="CCW391" s="1182"/>
      <c r="CCX391" s="1182"/>
      <c r="CCY391" s="1182"/>
      <c r="CCZ391" s="1177"/>
      <c r="CDA391" s="1182"/>
      <c r="CDB391" s="1182"/>
      <c r="CDC391" s="1182"/>
      <c r="CDD391" s="1182"/>
      <c r="CDE391" s="1182"/>
      <c r="CDF391" s="1182"/>
      <c r="CDG391" s="1182"/>
      <c r="CDH391" s="1182"/>
      <c r="CDI391" s="1182"/>
      <c r="CDJ391" s="1182"/>
      <c r="CDK391" s="1182"/>
      <c r="CDL391" s="1182"/>
      <c r="CDM391" s="1182"/>
      <c r="CDN391" s="1182"/>
      <c r="CDO391" s="1177"/>
      <c r="CDP391" s="1182"/>
      <c r="CDQ391" s="1182"/>
      <c r="CDR391" s="1182"/>
      <c r="CDS391" s="1182"/>
      <c r="CDT391" s="1182"/>
      <c r="CDU391" s="1182"/>
      <c r="CDV391" s="1182"/>
      <c r="CDW391" s="1182"/>
      <c r="CDX391" s="1182"/>
      <c r="CDY391" s="1182"/>
      <c r="CDZ391" s="1182"/>
      <c r="CEA391" s="1182"/>
      <c r="CEB391" s="1182"/>
      <c r="CEC391" s="1182"/>
      <c r="CED391" s="1177"/>
      <c r="CEE391" s="1182"/>
      <c r="CEF391" s="1182"/>
      <c r="CEG391" s="1182"/>
      <c r="CEH391" s="1182"/>
      <c r="CEI391" s="1182"/>
      <c r="CEJ391" s="1182"/>
      <c r="CEK391" s="1182"/>
      <c r="CEL391" s="1182"/>
      <c r="CEM391" s="1182"/>
      <c r="CEN391" s="1182"/>
      <c r="CEO391" s="1182"/>
      <c r="CEP391" s="1182"/>
      <c r="CEQ391" s="1182"/>
      <c r="CER391" s="1182"/>
      <c r="CES391" s="1177"/>
      <c r="CET391" s="1182"/>
      <c r="CEU391" s="1182"/>
      <c r="CEV391" s="1182"/>
      <c r="CEW391" s="1182"/>
      <c r="CEX391" s="1182"/>
      <c r="CEY391" s="1182"/>
      <c r="CEZ391" s="1182"/>
      <c r="CFA391" s="1182"/>
      <c r="CFB391" s="1182"/>
      <c r="CFC391" s="1182"/>
      <c r="CFD391" s="1182"/>
      <c r="CFE391" s="1182"/>
      <c r="CFF391" s="1182"/>
      <c r="CFG391" s="1182"/>
      <c r="CFH391" s="1177"/>
      <c r="CFI391" s="1182"/>
      <c r="CFJ391" s="1182"/>
      <c r="CFK391" s="1182"/>
      <c r="CFL391" s="1182"/>
      <c r="CFM391" s="1182"/>
      <c r="CFN391" s="1182"/>
      <c r="CFO391" s="1182"/>
      <c r="CFP391" s="1182"/>
      <c r="CFQ391" s="1182"/>
      <c r="CFR391" s="1182"/>
      <c r="CFS391" s="1182"/>
      <c r="CFT391" s="1182"/>
      <c r="CFU391" s="1182"/>
      <c r="CFV391" s="1182"/>
      <c r="CFW391" s="1177"/>
      <c r="CFX391" s="1182"/>
      <c r="CFY391" s="1182"/>
      <c r="CFZ391" s="1182"/>
      <c r="CGA391" s="1182"/>
      <c r="CGB391" s="1182"/>
      <c r="CGC391" s="1182"/>
      <c r="CGD391" s="1182"/>
      <c r="CGE391" s="1182"/>
      <c r="CGF391" s="1182"/>
      <c r="CGG391" s="1182"/>
      <c r="CGH391" s="1182"/>
      <c r="CGI391" s="1182"/>
      <c r="CGJ391" s="1182"/>
      <c r="CGK391" s="1182"/>
      <c r="CGL391" s="1177"/>
      <c r="CGM391" s="1182"/>
      <c r="CGN391" s="1182"/>
      <c r="CGO391" s="1182"/>
      <c r="CGP391" s="1182"/>
      <c r="CGQ391" s="1182"/>
      <c r="CGR391" s="1182"/>
      <c r="CGS391" s="1182"/>
      <c r="CGT391" s="1182"/>
      <c r="CGU391" s="1182"/>
      <c r="CGV391" s="1182"/>
      <c r="CGW391" s="1182"/>
      <c r="CGX391" s="1182"/>
      <c r="CGY391" s="1182"/>
      <c r="CGZ391" s="1182"/>
      <c r="CHA391" s="1177"/>
      <c r="CHB391" s="1182"/>
      <c r="CHC391" s="1182"/>
      <c r="CHD391" s="1182"/>
      <c r="CHE391" s="1182"/>
      <c r="CHF391" s="1182"/>
      <c r="CHG391" s="1182"/>
      <c r="CHH391" s="1182"/>
      <c r="CHI391" s="1182"/>
      <c r="CHJ391" s="1182"/>
      <c r="CHK391" s="1182"/>
      <c r="CHL391" s="1182"/>
      <c r="CHM391" s="1182"/>
      <c r="CHN391" s="1182"/>
      <c r="CHO391" s="1182"/>
      <c r="CHP391" s="1177"/>
      <c r="CHQ391" s="1182"/>
      <c r="CHR391" s="1182"/>
      <c r="CHS391" s="1182"/>
      <c r="CHT391" s="1182"/>
      <c r="CHU391" s="1182"/>
      <c r="CHV391" s="1182"/>
      <c r="CHW391" s="1182"/>
      <c r="CHX391" s="1182"/>
      <c r="CHY391" s="1182"/>
      <c r="CHZ391" s="1182"/>
      <c r="CIA391" s="1182"/>
      <c r="CIB391" s="1182"/>
      <c r="CIC391" s="1182"/>
      <c r="CID391" s="1182"/>
      <c r="CIE391" s="1177"/>
      <c r="CIF391" s="1182"/>
      <c r="CIG391" s="1182"/>
      <c r="CIH391" s="1182"/>
      <c r="CII391" s="1182"/>
      <c r="CIJ391" s="1182"/>
      <c r="CIK391" s="1182"/>
      <c r="CIL391" s="1182"/>
      <c r="CIM391" s="1182"/>
      <c r="CIN391" s="1182"/>
      <c r="CIO391" s="1182"/>
      <c r="CIP391" s="1182"/>
      <c r="CIQ391" s="1182"/>
      <c r="CIR391" s="1182"/>
      <c r="CIS391" s="1182"/>
      <c r="CIT391" s="1177"/>
      <c r="CIU391" s="1182"/>
      <c r="CIV391" s="1182"/>
      <c r="CIW391" s="1182"/>
      <c r="CIX391" s="1182"/>
      <c r="CIY391" s="1182"/>
      <c r="CIZ391" s="1182"/>
      <c r="CJA391" s="1182"/>
      <c r="CJB391" s="1182"/>
      <c r="CJC391" s="1182"/>
      <c r="CJD391" s="1182"/>
      <c r="CJE391" s="1182"/>
      <c r="CJF391" s="1182"/>
      <c r="CJG391" s="1182"/>
      <c r="CJH391" s="1182"/>
      <c r="CJI391" s="1177"/>
      <c r="CJJ391" s="1182"/>
      <c r="CJK391" s="1182"/>
      <c r="CJL391" s="1182"/>
      <c r="CJM391" s="1182"/>
      <c r="CJN391" s="1182"/>
      <c r="CJO391" s="1182"/>
      <c r="CJP391" s="1182"/>
      <c r="CJQ391" s="1182"/>
      <c r="CJR391" s="1182"/>
      <c r="CJS391" s="1182"/>
      <c r="CJT391" s="1182"/>
      <c r="CJU391" s="1182"/>
      <c r="CJV391" s="1182"/>
      <c r="CJW391" s="1182"/>
      <c r="CJX391" s="1177"/>
      <c r="CJY391" s="1182"/>
      <c r="CJZ391" s="1182"/>
      <c r="CKA391" s="1182"/>
      <c r="CKB391" s="1182"/>
      <c r="CKC391" s="1182"/>
      <c r="CKD391" s="1182"/>
      <c r="CKE391" s="1182"/>
      <c r="CKF391" s="1182"/>
      <c r="CKG391" s="1182"/>
      <c r="CKH391" s="1182"/>
      <c r="CKI391" s="1182"/>
      <c r="CKJ391" s="1182"/>
      <c r="CKK391" s="1182"/>
      <c r="CKL391" s="1182"/>
      <c r="CKM391" s="1177"/>
      <c r="CKN391" s="1182"/>
      <c r="CKO391" s="1182"/>
      <c r="CKP391" s="1182"/>
      <c r="CKQ391" s="1182"/>
      <c r="CKR391" s="1182"/>
      <c r="CKS391" s="1182"/>
      <c r="CKT391" s="1182"/>
      <c r="CKU391" s="1182"/>
      <c r="CKV391" s="1182"/>
      <c r="CKW391" s="1182"/>
      <c r="CKX391" s="1182"/>
      <c r="CKY391" s="1182"/>
      <c r="CKZ391" s="1182"/>
      <c r="CLA391" s="1182"/>
      <c r="CLB391" s="1177"/>
      <c r="CLC391" s="1182"/>
      <c r="CLD391" s="1182"/>
      <c r="CLE391" s="1182"/>
      <c r="CLF391" s="1182"/>
      <c r="CLG391" s="1182"/>
      <c r="CLH391" s="1182"/>
      <c r="CLI391" s="1182"/>
      <c r="CLJ391" s="1182"/>
      <c r="CLK391" s="1182"/>
      <c r="CLL391" s="1182"/>
      <c r="CLM391" s="1182"/>
      <c r="CLN391" s="1182"/>
      <c r="CLO391" s="1182"/>
      <c r="CLP391" s="1182"/>
      <c r="CLQ391" s="1177"/>
      <c r="CLR391" s="1182"/>
      <c r="CLS391" s="1182"/>
      <c r="CLT391" s="1182"/>
      <c r="CLU391" s="1182"/>
      <c r="CLV391" s="1182"/>
      <c r="CLW391" s="1182"/>
      <c r="CLX391" s="1182"/>
      <c r="CLY391" s="1182"/>
      <c r="CLZ391" s="1182"/>
      <c r="CMA391" s="1182"/>
      <c r="CMB391" s="1182"/>
      <c r="CMC391" s="1182"/>
      <c r="CMD391" s="1182"/>
      <c r="CME391" s="1182"/>
      <c r="CMF391" s="1177"/>
      <c r="CMG391" s="1182"/>
      <c r="CMH391" s="1182"/>
      <c r="CMI391" s="1182"/>
      <c r="CMJ391" s="1182"/>
      <c r="CMK391" s="1182"/>
      <c r="CML391" s="1182"/>
      <c r="CMM391" s="1182"/>
      <c r="CMN391" s="1182"/>
      <c r="CMO391" s="1182"/>
      <c r="CMP391" s="1182"/>
      <c r="CMQ391" s="1182"/>
      <c r="CMR391" s="1182"/>
      <c r="CMS391" s="1182"/>
      <c r="CMT391" s="1182"/>
      <c r="CMU391" s="1177"/>
      <c r="CMV391" s="1182"/>
      <c r="CMW391" s="1182"/>
      <c r="CMX391" s="1182"/>
      <c r="CMY391" s="1182"/>
      <c r="CMZ391" s="1182"/>
      <c r="CNA391" s="1182"/>
      <c r="CNB391" s="1182"/>
      <c r="CNC391" s="1182"/>
      <c r="CND391" s="1182"/>
      <c r="CNE391" s="1182"/>
      <c r="CNF391" s="1182"/>
      <c r="CNG391" s="1182"/>
      <c r="CNH391" s="1182"/>
      <c r="CNI391" s="1182"/>
      <c r="CNJ391" s="1177"/>
      <c r="CNK391" s="1182"/>
      <c r="CNL391" s="1182"/>
      <c r="CNM391" s="1182"/>
      <c r="CNN391" s="1182"/>
      <c r="CNO391" s="1182"/>
      <c r="CNP391" s="1182"/>
      <c r="CNQ391" s="1182"/>
      <c r="CNR391" s="1182"/>
      <c r="CNS391" s="1182"/>
      <c r="CNT391" s="1182"/>
      <c r="CNU391" s="1182"/>
      <c r="CNV391" s="1182"/>
      <c r="CNW391" s="1182"/>
      <c r="CNX391" s="1182"/>
      <c r="CNY391" s="1177"/>
      <c r="CNZ391" s="1182"/>
      <c r="COA391" s="1182"/>
      <c r="COB391" s="1182"/>
      <c r="COC391" s="1182"/>
      <c r="COD391" s="1182"/>
      <c r="COE391" s="1182"/>
      <c r="COF391" s="1182"/>
      <c r="COG391" s="1182"/>
      <c r="COH391" s="1182"/>
      <c r="COI391" s="1182"/>
      <c r="COJ391" s="1182"/>
      <c r="COK391" s="1182"/>
      <c r="COL391" s="1182"/>
      <c r="COM391" s="1182"/>
      <c r="CON391" s="1177"/>
      <c r="COO391" s="1182"/>
      <c r="COP391" s="1182"/>
      <c r="COQ391" s="1182"/>
      <c r="COR391" s="1182"/>
      <c r="COS391" s="1182"/>
      <c r="COT391" s="1182"/>
      <c r="COU391" s="1182"/>
      <c r="COV391" s="1182"/>
      <c r="COW391" s="1182"/>
      <c r="COX391" s="1182"/>
      <c r="COY391" s="1182"/>
      <c r="COZ391" s="1182"/>
      <c r="CPA391" s="1182"/>
      <c r="CPB391" s="1182"/>
      <c r="CPC391" s="1177"/>
      <c r="CPD391" s="1182"/>
      <c r="CPE391" s="1182"/>
      <c r="CPF391" s="1182"/>
      <c r="CPG391" s="1182"/>
      <c r="CPH391" s="1182"/>
      <c r="CPI391" s="1182"/>
      <c r="CPJ391" s="1182"/>
      <c r="CPK391" s="1182"/>
      <c r="CPL391" s="1182"/>
      <c r="CPM391" s="1182"/>
      <c r="CPN391" s="1182"/>
      <c r="CPO391" s="1182"/>
      <c r="CPP391" s="1182"/>
      <c r="CPQ391" s="1182"/>
      <c r="CPR391" s="1177"/>
      <c r="CPS391" s="1182"/>
      <c r="CPT391" s="1182"/>
      <c r="CPU391" s="1182"/>
      <c r="CPV391" s="1182"/>
      <c r="CPW391" s="1182"/>
      <c r="CPX391" s="1182"/>
      <c r="CPY391" s="1182"/>
      <c r="CPZ391" s="1182"/>
      <c r="CQA391" s="1182"/>
      <c r="CQB391" s="1182"/>
      <c r="CQC391" s="1182"/>
      <c r="CQD391" s="1182"/>
      <c r="CQE391" s="1182"/>
      <c r="CQF391" s="1182"/>
      <c r="CQG391" s="1177"/>
      <c r="CQH391" s="1182"/>
      <c r="CQI391" s="1182"/>
      <c r="CQJ391" s="1182"/>
      <c r="CQK391" s="1182"/>
      <c r="CQL391" s="1182"/>
      <c r="CQM391" s="1182"/>
      <c r="CQN391" s="1182"/>
      <c r="CQO391" s="1182"/>
      <c r="CQP391" s="1182"/>
      <c r="CQQ391" s="1182"/>
      <c r="CQR391" s="1182"/>
      <c r="CQS391" s="1182"/>
      <c r="CQT391" s="1182"/>
      <c r="CQU391" s="1182"/>
      <c r="CQV391" s="1177"/>
      <c r="CQW391" s="1182"/>
      <c r="CQX391" s="1182"/>
      <c r="CQY391" s="1182"/>
      <c r="CQZ391" s="1182"/>
      <c r="CRA391" s="1182"/>
      <c r="CRB391" s="1182"/>
      <c r="CRC391" s="1182"/>
      <c r="CRD391" s="1182"/>
      <c r="CRE391" s="1182"/>
      <c r="CRF391" s="1182"/>
      <c r="CRG391" s="1182"/>
      <c r="CRH391" s="1182"/>
      <c r="CRI391" s="1182"/>
      <c r="CRJ391" s="1182"/>
      <c r="CRK391" s="1177"/>
      <c r="CRL391" s="1182"/>
      <c r="CRM391" s="1182"/>
      <c r="CRN391" s="1182"/>
      <c r="CRO391" s="1182"/>
      <c r="CRP391" s="1182"/>
      <c r="CRQ391" s="1182"/>
      <c r="CRR391" s="1182"/>
      <c r="CRS391" s="1182"/>
      <c r="CRT391" s="1182"/>
      <c r="CRU391" s="1182"/>
      <c r="CRV391" s="1182"/>
      <c r="CRW391" s="1182"/>
      <c r="CRX391" s="1182"/>
      <c r="CRY391" s="1182"/>
      <c r="CRZ391" s="1177"/>
      <c r="CSA391" s="1182"/>
      <c r="CSB391" s="1182"/>
      <c r="CSC391" s="1182"/>
      <c r="CSD391" s="1182"/>
      <c r="CSE391" s="1182"/>
      <c r="CSF391" s="1182"/>
      <c r="CSG391" s="1182"/>
      <c r="CSH391" s="1182"/>
      <c r="CSI391" s="1182"/>
      <c r="CSJ391" s="1182"/>
      <c r="CSK391" s="1182"/>
      <c r="CSL391" s="1182"/>
      <c r="CSM391" s="1182"/>
      <c r="CSN391" s="1182"/>
      <c r="CSO391" s="1177"/>
      <c r="CSP391" s="1182"/>
      <c r="CSQ391" s="1182"/>
      <c r="CSR391" s="1182"/>
      <c r="CSS391" s="1182"/>
      <c r="CST391" s="1182"/>
      <c r="CSU391" s="1182"/>
      <c r="CSV391" s="1182"/>
      <c r="CSW391" s="1182"/>
      <c r="CSX391" s="1182"/>
      <c r="CSY391" s="1182"/>
      <c r="CSZ391" s="1182"/>
      <c r="CTA391" s="1182"/>
      <c r="CTB391" s="1182"/>
      <c r="CTC391" s="1182"/>
      <c r="CTD391" s="1177"/>
      <c r="CTE391" s="1182"/>
      <c r="CTF391" s="1182"/>
      <c r="CTG391" s="1182"/>
      <c r="CTH391" s="1182"/>
      <c r="CTI391" s="1182"/>
      <c r="CTJ391" s="1182"/>
      <c r="CTK391" s="1182"/>
      <c r="CTL391" s="1182"/>
      <c r="CTM391" s="1182"/>
      <c r="CTN391" s="1182"/>
      <c r="CTO391" s="1182"/>
      <c r="CTP391" s="1182"/>
      <c r="CTQ391" s="1182"/>
      <c r="CTR391" s="1182"/>
      <c r="CTS391" s="1177"/>
      <c r="CTT391" s="1182"/>
      <c r="CTU391" s="1182"/>
      <c r="CTV391" s="1182"/>
      <c r="CTW391" s="1182"/>
      <c r="CTX391" s="1182"/>
      <c r="CTY391" s="1182"/>
      <c r="CTZ391" s="1182"/>
      <c r="CUA391" s="1182"/>
      <c r="CUB391" s="1182"/>
      <c r="CUC391" s="1182"/>
      <c r="CUD391" s="1182"/>
      <c r="CUE391" s="1182"/>
      <c r="CUF391" s="1182"/>
      <c r="CUG391" s="1182"/>
      <c r="CUH391" s="1177"/>
      <c r="CUI391" s="1182"/>
      <c r="CUJ391" s="1182"/>
      <c r="CUK391" s="1182"/>
      <c r="CUL391" s="1182"/>
      <c r="CUM391" s="1182"/>
      <c r="CUN391" s="1182"/>
      <c r="CUO391" s="1182"/>
      <c r="CUP391" s="1182"/>
      <c r="CUQ391" s="1182"/>
      <c r="CUR391" s="1182"/>
      <c r="CUS391" s="1182"/>
      <c r="CUT391" s="1182"/>
      <c r="CUU391" s="1182"/>
      <c r="CUV391" s="1182"/>
      <c r="CUW391" s="1177"/>
      <c r="CUX391" s="1182"/>
      <c r="CUY391" s="1182"/>
      <c r="CUZ391" s="1182"/>
      <c r="CVA391" s="1182"/>
      <c r="CVB391" s="1182"/>
      <c r="CVC391" s="1182"/>
      <c r="CVD391" s="1182"/>
      <c r="CVE391" s="1182"/>
      <c r="CVF391" s="1182"/>
      <c r="CVG391" s="1182"/>
      <c r="CVH391" s="1182"/>
      <c r="CVI391" s="1182"/>
      <c r="CVJ391" s="1182"/>
      <c r="CVK391" s="1182"/>
      <c r="CVL391" s="1177"/>
      <c r="CVM391" s="1182"/>
      <c r="CVN391" s="1182"/>
      <c r="CVO391" s="1182"/>
      <c r="CVP391" s="1182"/>
      <c r="CVQ391" s="1182"/>
      <c r="CVR391" s="1182"/>
      <c r="CVS391" s="1182"/>
      <c r="CVT391" s="1182"/>
      <c r="CVU391" s="1182"/>
      <c r="CVV391" s="1182"/>
      <c r="CVW391" s="1182"/>
      <c r="CVX391" s="1182"/>
      <c r="CVY391" s="1182"/>
      <c r="CVZ391" s="1182"/>
      <c r="CWA391" s="1177"/>
      <c r="CWB391" s="1182"/>
      <c r="CWC391" s="1182"/>
      <c r="CWD391" s="1182"/>
      <c r="CWE391" s="1182"/>
      <c r="CWF391" s="1182"/>
      <c r="CWG391" s="1182"/>
      <c r="CWH391" s="1182"/>
      <c r="CWI391" s="1182"/>
      <c r="CWJ391" s="1182"/>
      <c r="CWK391" s="1182"/>
      <c r="CWL391" s="1182"/>
      <c r="CWM391" s="1182"/>
      <c r="CWN391" s="1182"/>
      <c r="CWO391" s="1182"/>
      <c r="CWP391" s="1177"/>
      <c r="CWQ391" s="1182"/>
      <c r="CWR391" s="1182"/>
      <c r="CWS391" s="1182"/>
      <c r="CWT391" s="1182"/>
      <c r="CWU391" s="1182"/>
      <c r="CWV391" s="1182"/>
      <c r="CWW391" s="1182"/>
      <c r="CWX391" s="1182"/>
      <c r="CWY391" s="1182"/>
      <c r="CWZ391" s="1182"/>
      <c r="CXA391" s="1182"/>
      <c r="CXB391" s="1182"/>
      <c r="CXC391" s="1182"/>
      <c r="CXD391" s="1182"/>
      <c r="CXE391" s="1177"/>
      <c r="CXF391" s="1182"/>
      <c r="CXG391" s="1182"/>
      <c r="CXH391" s="1182"/>
      <c r="CXI391" s="1182"/>
      <c r="CXJ391" s="1182"/>
      <c r="CXK391" s="1182"/>
      <c r="CXL391" s="1182"/>
      <c r="CXM391" s="1182"/>
      <c r="CXN391" s="1182"/>
      <c r="CXO391" s="1182"/>
      <c r="CXP391" s="1182"/>
      <c r="CXQ391" s="1182"/>
      <c r="CXR391" s="1182"/>
      <c r="CXS391" s="1182"/>
      <c r="CXT391" s="1177"/>
      <c r="CXU391" s="1182"/>
      <c r="CXV391" s="1182"/>
      <c r="CXW391" s="1182"/>
      <c r="CXX391" s="1182"/>
      <c r="CXY391" s="1182"/>
      <c r="CXZ391" s="1182"/>
      <c r="CYA391" s="1182"/>
      <c r="CYB391" s="1182"/>
      <c r="CYC391" s="1182"/>
      <c r="CYD391" s="1182"/>
      <c r="CYE391" s="1182"/>
      <c r="CYF391" s="1182"/>
      <c r="CYG391" s="1182"/>
      <c r="CYH391" s="1182"/>
      <c r="CYI391" s="1177"/>
      <c r="CYJ391" s="1182"/>
      <c r="CYK391" s="1182"/>
      <c r="CYL391" s="1182"/>
      <c r="CYM391" s="1182"/>
      <c r="CYN391" s="1182"/>
      <c r="CYO391" s="1182"/>
      <c r="CYP391" s="1182"/>
      <c r="CYQ391" s="1182"/>
      <c r="CYR391" s="1182"/>
      <c r="CYS391" s="1182"/>
      <c r="CYT391" s="1182"/>
      <c r="CYU391" s="1182"/>
      <c r="CYV391" s="1182"/>
      <c r="CYW391" s="1182"/>
      <c r="CYX391" s="1177"/>
      <c r="CYY391" s="1182"/>
      <c r="CYZ391" s="1182"/>
      <c r="CZA391" s="1182"/>
      <c r="CZB391" s="1182"/>
      <c r="CZC391" s="1182"/>
      <c r="CZD391" s="1182"/>
      <c r="CZE391" s="1182"/>
      <c r="CZF391" s="1182"/>
      <c r="CZG391" s="1182"/>
      <c r="CZH391" s="1182"/>
      <c r="CZI391" s="1182"/>
      <c r="CZJ391" s="1182"/>
      <c r="CZK391" s="1182"/>
      <c r="CZL391" s="1182"/>
      <c r="CZM391" s="1177"/>
      <c r="CZN391" s="1182"/>
      <c r="CZO391" s="1182"/>
      <c r="CZP391" s="1182"/>
      <c r="CZQ391" s="1182"/>
      <c r="CZR391" s="1182"/>
      <c r="CZS391" s="1182"/>
      <c r="CZT391" s="1182"/>
      <c r="CZU391" s="1182"/>
      <c r="CZV391" s="1182"/>
      <c r="CZW391" s="1182"/>
      <c r="CZX391" s="1182"/>
      <c r="CZY391" s="1182"/>
      <c r="CZZ391" s="1182"/>
      <c r="DAA391" s="1182"/>
      <c r="DAB391" s="1177"/>
      <c r="DAC391" s="1182"/>
      <c r="DAD391" s="1182"/>
      <c r="DAE391" s="1182"/>
      <c r="DAF391" s="1182"/>
      <c r="DAG391" s="1182"/>
      <c r="DAH391" s="1182"/>
      <c r="DAI391" s="1182"/>
      <c r="DAJ391" s="1182"/>
      <c r="DAK391" s="1182"/>
      <c r="DAL391" s="1182"/>
      <c r="DAM391" s="1182"/>
      <c r="DAN391" s="1182"/>
      <c r="DAO391" s="1182"/>
      <c r="DAP391" s="1182"/>
      <c r="DAQ391" s="1177"/>
      <c r="DAR391" s="1182"/>
      <c r="DAS391" s="1182"/>
      <c r="DAT391" s="1182"/>
      <c r="DAU391" s="1182"/>
      <c r="DAV391" s="1182"/>
      <c r="DAW391" s="1182"/>
      <c r="DAX391" s="1182"/>
      <c r="DAY391" s="1182"/>
      <c r="DAZ391" s="1182"/>
      <c r="DBA391" s="1182"/>
      <c r="DBB391" s="1182"/>
      <c r="DBC391" s="1182"/>
      <c r="DBD391" s="1182"/>
      <c r="DBE391" s="1182"/>
      <c r="DBF391" s="1177"/>
      <c r="DBG391" s="1182"/>
      <c r="DBH391" s="1182"/>
      <c r="DBI391" s="1182"/>
      <c r="DBJ391" s="1182"/>
      <c r="DBK391" s="1182"/>
      <c r="DBL391" s="1182"/>
      <c r="DBM391" s="1182"/>
      <c r="DBN391" s="1182"/>
      <c r="DBO391" s="1182"/>
      <c r="DBP391" s="1182"/>
      <c r="DBQ391" s="1182"/>
      <c r="DBR391" s="1182"/>
      <c r="DBS391" s="1182"/>
      <c r="DBT391" s="1182"/>
      <c r="DBU391" s="1177"/>
      <c r="DBV391" s="1182"/>
      <c r="DBW391" s="1182"/>
      <c r="DBX391" s="1182"/>
      <c r="DBY391" s="1182"/>
      <c r="DBZ391" s="1182"/>
      <c r="DCA391" s="1182"/>
      <c r="DCB391" s="1182"/>
      <c r="DCC391" s="1182"/>
      <c r="DCD391" s="1182"/>
      <c r="DCE391" s="1182"/>
      <c r="DCF391" s="1182"/>
      <c r="DCG391" s="1182"/>
      <c r="DCH391" s="1182"/>
      <c r="DCI391" s="1182"/>
      <c r="DCJ391" s="1177"/>
      <c r="DCK391" s="1182"/>
      <c r="DCL391" s="1182"/>
      <c r="DCM391" s="1182"/>
      <c r="DCN391" s="1182"/>
      <c r="DCO391" s="1182"/>
      <c r="DCP391" s="1182"/>
      <c r="DCQ391" s="1182"/>
      <c r="DCR391" s="1182"/>
      <c r="DCS391" s="1182"/>
      <c r="DCT391" s="1182"/>
      <c r="DCU391" s="1182"/>
      <c r="DCV391" s="1182"/>
      <c r="DCW391" s="1182"/>
      <c r="DCX391" s="1182"/>
      <c r="DCY391" s="1177"/>
      <c r="DCZ391" s="1182"/>
      <c r="DDA391" s="1182"/>
      <c r="DDB391" s="1182"/>
      <c r="DDC391" s="1182"/>
      <c r="DDD391" s="1182"/>
      <c r="DDE391" s="1182"/>
      <c r="DDF391" s="1182"/>
      <c r="DDG391" s="1182"/>
      <c r="DDH391" s="1182"/>
      <c r="DDI391" s="1182"/>
      <c r="DDJ391" s="1182"/>
      <c r="DDK391" s="1182"/>
      <c r="DDL391" s="1182"/>
      <c r="DDM391" s="1182"/>
      <c r="DDN391" s="1177"/>
      <c r="DDO391" s="1182"/>
      <c r="DDP391" s="1182"/>
      <c r="DDQ391" s="1182"/>
      <c r="DDR391" s="1182"/>
      <c r="DDS391" s="1182"/>
      <c r="DDT391" s="1182"/>
      <c r="DDU391" s="1182"/>
      <c r="DDV391" s="1182"/>
      <c r="DDW391" s="1182"/>
      <c r="DDX391" s="1182"/>
      <c r="DDY391" s="1182"/>
      <c r="DDZ391" s="1182"/>
      <c r="DEA391" s="1182"/>
      <c r="DEB391" s="1182"/>
      <c r="DEC391" s="1177"/>
      <c r="DED391" s="1182"/>
      <c r="DEE391" s="1182"/>
      <c r="DEF391" s="1182"/>
      <c r="DEG391" s="1182"/>
      <c r="DEH391" s="1182"/>
      <c r="DEI391" s="1182"/>
      <c r="DEJ391" s="1182"/>
      <c r="DEK391" s="1182"/>
      <c r="DEL391" s="1182"/>
      <c r="DEM391" s="1182"/>
      <c r="DEN391" s="1182"/>
      <c r="DEO391" s="1182"/>
      <c r="DEP391" s="1182"/>
      <c r="DEQ391" s="1182"/>
      <c r="DER391" s="1177"/>
      <c r="DES391" s="1182"/>
      <c r="DET391" s="1182"/>
      <c r="DEU391" s="1182"/>
      <c r="DEV391" s="1182"/>
      <c r="DEW391" s="1182"/>
      <c r="DEX391" s="1182"/>
      <c r="DEY391" s="1182"/>
      <c r="DEZ391" s="1182"/>
      <c r="DFA391" s="1182"/>
      <c r="DFB391" s="1182"/>
      <c r="DFC391" s="1182"/>
      <c r="DFD391" s="1182"/>
      <c r="DFE391" s="1182"/>
      <c r="DFF391" s="1182"/>
      <c r="DFG391" s="1177"/>
      <c r="DFH391" s="1182"/>
      <c r="DFI391" s="1182"/>
      <c r="DFJ391" s="1182"/>
      <c r="DFK391" s="1182"/>
      <c r="DFL391" s="1182"/>
      <c r="DFM391" s="1182"/>
      <c r="DFN391" s="1182"/>
      <c r="DFO391" s="1182"/>
      <c r="DFP391" s="1182"/>
      <c r="DFQ391" s="1182"/>
      <c r="DFR391" s="1182"/>
      <c r="DFS391" s="1182"/>
      <c r="DFT391" s="1182"/>
      <c r="DFU391" s="1182"/>
      <c r="DFV391" s="1177"/>
      <c r="DFW391" s="1182"/>
      <c r="DFX391" s="1182"/>
      <c r="DFY391" s="1182"/>
      <c r="DFZ391" s="1182"/>
      <c r="DGA391" s="1182"/>
      <c r="DGB391" s="1182"/>
      <c r="DGC391" s="1182"/>
      <c r="DGD391" s="1182"/>
      <c r="DGE391" s="1182"/>
      <c r="DGF391" s="1182"/>
      <c r="DGG391" s="1182"/>
      <c r="DGH391" s="1182"/>
      <c r="DGI391" s="1182"/>
      <c r="DGJ391" s="1182"/>
      <c r="DGK391" s="1177"/>
      <c r="DGL391" s="1182"/>
      <c r="DGM391" s="1182"/>
      <c r="DGN391" s="1182"/>
      <c r="DGO391" s="1182"/>
      <c r="DGP391" s="1182"/>
      <c r="DGQ391" s="1182"/>
      <c r="DGR391" s="1182"/>
      <c r="DGS391" s="1182"/>
      <c r="DGT391" s="1182"/>
      <c r="DGU391" s="1182"/>
      <c r="DGV391" s="1182"/>
      <c r="DGW391" s="1182"/>
      <c r="DGX391" s="1182"/>
      <c r="DGY391" s="1182"/>
      <c r="DGZ391" s="1177"/>
      <c r="DHA391" s="1182"/>
      <c r="DHB391" s="1182"/>
      <c r="DHC391" s="1182"/>
      <c r="DHD391" s="1182"/>
      <c r="DHE391" s="1182"/>
      <c r="DHF391" s="1182"/>
      <c r="DHG391" s="1182"/>
      <c r="DHH391" s="1182"/>
      <c r="DHI391" s="1182"/>
      <c r="DHJ391" s="1182"/>
      <c r="DHK391" s="1182"/>
      <c r="DHL391" s="1182"/>
      <c r="DHM391" s="1182"/>
      <c r="DHN391" s="1182"/>
      <c r="DHO391" s="1177"/>
      <c r="DHP391" s="1182"/>
      <c r="DHQ391" s="1182"/>
      <c r="DHR391" s="1182"/>
      <c r="DHS391" s="1182"/>
      <c r="DHT391" s="1182"/>
      <c r="DHU391" s="1182"/>
      <c r="DHV391" s="1182"/>
      <c r="DHW391" s="1182"/>
      <c r="DHX391" s="1182"/>
      <c r="DHY391" s="1182"/>
      <c r="DHZ391" s="1182"/>
      <c r="DIA391" s="1182"/>
      <c r="DIB391" s="1182"/>
      <c r="DIC391" s="1182"/>
      <c r="DID391" s="1177"/>
      <c r="DIE391" s="1182"/>
      <c r="DIF391" s="1182"/>
      <c r="DIG391" s="1182"/>
      <c r="DIH391" s="1182"/>
      <c r="DII391" s="1182"/>
      <c r="DIJ391" s="1182"/>
      <c r="DIK391" s="1182"/>
      <c r="DIL391" s="1182"/>
      <c r="DIM391" s="1182"/>
      <c r="DIN391" s="1182"/>
      <c r="DIO391" s="1182"/>
      <c r="DIP391" s="1182"/>
      <c r="DIQ391" s="1182"/>
      <c r="DIR391" s="1182"/>
      <c r="DIS391" s="1177"/>
      <c r="DIT391" s="1182"/>
      <c r="DIU391" s="1182"/>
      <c r="DIV391" s="1182"/>
      <c r="DIW391" s="1182"/>
      <c r="DIX391" s="1182"/>
      <c r="DIY391" s="1182"/>
      <c r="DIZ391" s="1182"/>
      <c r="DJA391" s="1182"/>
      <c r="DJB391" s="1182"/>
      <c r="DJC391" s="1182"/>
      <c r="DJD391" s="1182"/>
      <c r="DJE391" s="1182"/>
      <c r="DJF391" s="1182"/>
      <c r="DJG391" s="1182"/>
      <c r="DJH391" s="1177"/>
      <c r="DJI391" s="1182"/>
      <c r="DJJ391" s="1182"/>
      <c r="DJK391" s="1182"/>
      <c r="DJL391" s="1182"/>
      <c r="DJM391" s="1182"/>
      <c r="DJN391" s="1182"/>
      <c r="DJO391" s="1182"/>
      <c r="DJP391" s="1182"/>
      <c r="DJQ391" s="1182"/>
      <c r="DJR391" s="1182"/>
      <c r="DJS391" s="1182"/>
      <c r="DJT391" s="1182"/>
      <c r="DJU391" s="1182"/>
      <c r="DJV391" s="1182"/>
      <c r="DJW391" s="1177"/>
      <c r="DJX391" s="1182"/>
      <c r="DJY391" s="1182"/>
      <c r="DJZ391" s="1182"/>
      <c r="DKA391" s="1182"/>
      <c r="DKB391" s="1182"/>
      <c r="DKC391" s="1182"/>
      <c r="DKD391" s="1182"/>
      <c r="DKE391" s="1182"/>
      <c r="DKF391" s="1182"/>
      <c r="DKG391" s="1182"/>
      <c r="DKH391" s="1182"/>
      <c r="DKI391" s="1182"/>
      <c r="DKJ391" s="1182"/>
      <c r="DKK391" s="1182"/>
      <c r="DKL391" s="1177"/>
      <c r="DKM391" s="1182"/>
      <c r="DKN391" s="1182"/>
      <c r="DKO391" s="1182"/>
      <c r="DKP391" s="1182"/>
      <c r="DKQ391" s="1182"/>
      <c r="DKR391" s="1182"/>
      <c r="DKS391" s="1182"/>
      <c r="DKT391" s="1182"/>
      <c r="DKU391" s="1182"/>
      <c r="DKV391" s="1182"/>
      <c r="DKW391" s="1182"/>
      <c r="DKX391" s="1182"/>
      <c r="DKY391" s="1182"/>
      <c r="DKZ391" s="1182"/>
      <c r="DLA391" s="1177"/>
      <c r="DLB391" s="1182"/>
      <c r="DLC391" s="1182"/>
      <c r="DLD391" s="1182"/>
      <c r="DLE391" s="1182"/>
      <c r="DLF391" s="1182"/>
      <c r="DLG391" s="1182"/>
      <c r="DLH391" s="1182"/>
      <c r="DLI391" s="1182"/>
      <c r="DLJ391" s="1182"/>
      <c r="DLK391" s="1182"/>
      <c r="DLL391" s="1182"/>
      <c r="DLM391" s="1182"/>
      <c r="DLN391" s="1182"/>
      <c r="DLO391" s="1182"/>
      <c r="DLP391" s="1177"/>
      <c r="DLQ391" s="1182"/>
      <c r="DLR391" s="1182"/>
      <c r="DLS391" s="1182"/>
      <c r="DLT391" s="1182"/>
      <c r="DLU391" s="1182"/>
      <c r="DLV391" s="1182"/>
      <c r="DLW391" s="1182"/>
      <c r="DLX391" s="1182"/>
      <c r="DLY391" s="1182"/>
      <c r="DLZ391" s="1182"/>
      <c r="DMA391" s="1182"/>
      <c r="DMB391" s="1182"/>
      <c r="DMC391" s="1182"/>
      <c r="DMD391" s="1182"/>
      <c r="DME391" s="1177"/>
      <c r="DMF391" s="1182"/>
      <c r="DMG391" s="1182"/>
      <c r="DMH391" s="1182"/>
      <c r="DMI391" s="1182"/>
      <c r="DMJ391" s="1182"/>
      <c r="DMK391" s="1182"/>
      <c r="DML391" s="1182"/>
      <c r="DMM391" s="1182"/>
      <c r="DMN391" s="1182"/>
      <c r="DMO391" s="1182"/>
      <c r="DMP391" s="1182"/>
      <c r="DMQ391" s="1182"/>
      <c r="DMR391" s="1182"/>
      <c r="DMS391" s="1182"/>
      <c r="DMT391" s="1177"/>
      <c r="DMU391" s="1182"/>
      <c r="DMV391" s="1182"/>
      <c r="DMW391" s="1182"/>
      <c r="DMX391" s="1182"/>
      <c r="DMY391" s="1182"/>
      <c r="DMZ391" s="1182"/>
      <c r="DNA391" s="1182"/>
      <c r="DNB391" s="1182"/>
      <c r="DNC391" s="1182"/>
      <c r="DND391" s="1182"/>
      <c r="DNE391" s="1182"/>
      <c r="DNF391" s="1182"/>
      <c r="DNG391" s="1182"/>
      <c r="DNH391" s="1182"/>
      <c r="DNI391" s="1177"/>
      <c r="DNJ391" s="1182"/>
      <c r="DNK391" s="1182"/>
      <c r="DNL391" s="1182"/>
      <c r="DNM391" s="1182"/>
      <c r="DNN391" s="1182"/>
      <c r="DNO391" s="1182"/>
      <c r="DNP391" s="1182"/>
      <c r="DNQ391" s="1182"/>
      <c r="DNR391" s="1182"/>
      <c r="DNS391" s="1182"/>
      <c r="DNT391" s="1182"/>
      <c r="DNU391" s="1182"/>
      <c r="DNV391" s="1182"/>
      <c r="DNW391" s="1182"/>
      <c r="DNX391" s="1177"/>
      <c r="DNY391" s="1182"/>
      <c r="DNZ391" s="1182"/>
      <c r="DOA391" s="1182"/>
      <c r="DOB391" s="1182"/>
      <c r="DOC391" s="1182"/>
      <c r="DOD391" s="1182"/>
      <c r="DOE391" s="1182"/>
      <c r="DOF391" s="1182"/>
      <c r="DOG391" s="1182"/>
      <c r="DOH391" s="1182"/>
      <c r="DOI391" s="1182"/>
      <c r="DOJ391" s="1182"/>
      <c r="DOK391" s="1182"/>
      <c r="DOL391" s="1182"/>
      <c r="DOM391" s="1177"/>
      <c r="DON391" s="1182"/>
      <c r="DOO391" s="1182"/>
      <c r="DOP391" s="1182"/>
      <c r="DOQ391" s="1182"/>
      <c r="DOR391" s="1182"/>
      <c r="DOS391" s="1182"/>
      <c r="DOT391" s="1182"/>
      <c r="DOU391" s="1182"/>
      <c r="DOV391" s="1182"/>
      <c r="DOW391" s="1182"/>
      <c r="DOX391" s="1182"/>
      <c r="DOY391" s="1182"/>
      <c r="DOZ391" s="1182"/>
      <c r="DPA391" s="1182"/>
      <c r="DPB391" s="1177"/>
      <c r="DPC391" s="1182"/>
      <c r="DPD391" s="1182"/>
      <c r="DPE391" s="1182"/>
      <c r="DPF391" s="1182"/>
      <c r="DPG391" s="1182"/>
      <c r="DPH391" s="1182"/>
      <c r="DPI391" s="1182"/>
      <c r="DPJ391" s="1182"/>
      <c r="DPK391" s="1182"/>
      <c r="DPL391" s="1182"/>
      <c r="DPM391" s="1182"/>
      <c r="DPN391" s="1182"/>
      <c r="DPO391" s="1182"/>
      <c r="DPP391" s="1182"/>
      <c r="DPQ391" s="1177"/>
      <c r="DPR391" s="1182"/>
      <c r="DPS391" s="1182"/>
      <c r="DPT391" s="1182"/>
      <c r="DPU391" s="1182"/>
      <c r="DPV391" s="1182"/>
      <c r="DPW391" s="1182"/>
      <c r="DPX391" s="1182"/>
      <c r="DPY391" s="1182"/>
      <c r="DPZ391" s="1182"/>
      <c r="DQA391" s="1182"/>
      <c r="DQB391" s="1182"/>
      <c r="DQC391" s="1182"/>
      <c r="DQD391" s="1182"/>
      <c r="DQE391" s="1182"/>
      <c r="DQF391" s="1177"/>
      <c r="DQG391" s="1182"/>
      <c r="DQH391" s="1182"/>
      <c r="DQI391" s="1182"/>
      <c r="DQJ391" s="1182"/>
      <c r="DQK391" s="1182"/>
      <c r="DQL391" s="1182"/>
      <c r="DQM391" s="1182"/>
      <c r="DQN391" s="1182"/>
      <c r="DQO391" s="1182"/>
      <c r="DQP391" s="1182"/>
      <c r="DQQ391" s="1182"/>
      <c r="DQR391" s="1182"/>
      <c r="DQS391" s="1182"/>
      <c r="DQT391" s="1182"/>
      <c r="DQU391" s="1177"/>
      <c r="DQV391" s="1182"/>
      <c r="DQW391" s="1182"/>
      <c r="DQX391" s="1182"/>
      <c r="DQY391" s="1182"/>
      <c r="DQZ391" s="1182"/>
      <c r="DRA391" s="1182"/>
      <c r="DRB391" s="1182"/>
      <c r="DRC391" s="1182"/>
      <c r="DRD391" s="1182"/>
      <c r="DRE391" s="1182"/>
      <c r="DRF391" s="1182"/>
      <c r="DRG391" s="1182"/>
      <c r="DRH391" s="1182"/>
      <c r="DRI391" s="1182"/>
      <c r="DRJ391" s="1177"/>
      <c r="DRK391" s="1182"/>
      <c r="DRL391" s="1182"/>
      <c r="DRM391" s="1182"/>
      <c r="DRN391" s="1182"/>
      <c r="DRO391" s="1182"/>
      <c r="DRP391" s="1182"/>
      <c r="DRQ391" s="1182"/>
      <c r="DRR391" s="1182"/>
      <c r="DRS391" s="1182"/>
      <c r="DRT391" s="1182"/>
      <c r="DRU391" s="1182"/>
      <c r="DRV391" s="1182"/>
      <c r="DRW391" s="1182"/>
      <c r="DRX391" s="1182"/>
      <c r="DRY391" s="1177"/>
      <c r="DRZ391" s="1182"/>
      <c r="DSA391" s="1182"/>
      <c r="DSB391" s="1182"/>
      <c r="DSC391" s="1182"/>
      <c r="DSD391" s="1182"/>
      <c r="DSE391" s="1182"/>
      <c r="DSF391" s="1182"/>
      <c r="DSG391" s="1182"/>
      <c r="DSH391" s="1182"/>
      <c r="DSI391" s="1182"/>
      <c r="DSJ391" s="1182"/>
      <c r="DSK391" s="1182"/>
      <c r="DSL391" s="1182"/>
      <c r="DSM391" s="1182"/>
      <c r="DSN391" s="1177"/>
      <c r="DSO391" s="1182"/>
      <c r="DSP391" s="1182"/>
      <c r="DSQ391" s="1182"/>
      <c r="DSR391" s="1182"/>
      <c r="DSS391" s="1182"/>
      <c r="DST391" s="1182"/>
      <c r="DSU391" s="1182"/>
      <c r="DSV391" s="1182"/>
      <c r="DSW391" s="1182"/>
      <c r="DSX391" s="1182"/>
      <c r="DSY391" s="1182"/>
      <c r="DSZ391" s="1182"/>
      <c r="DTA391" s="1182"/>
      <c r="DTB391" s="1182"/>
      <c r="DTC391" s="1177"/>
      <c r="DTD391" s="1182"/>
      <c r="DTE391" s="1182"/>
      <c r="DTF391" s="1182"/>
      <c r="DTG391" s="1182"/>
      <c r="DTH391" s="1182"/>
      <c r="DTI391" s="1182"/>
      <c r="DTJ391" s="1182"/>
      <c r="DTK391" s="1182"/>
      <c r="DTL391" s="1182"/>
      <c r="DTM391" s="1182"/>
      <c r="DTN391" s="1182"/>
      <c r="DTO391" s="1182"/>
      <c r="DTP391" s="1182"/>
      <c r="DTQ391" s="1182"/>
      <c r="DTR391" s="1177"/>
      <c r="DTS391" s="1182"/>
      <c r="DTT391" s="1182"/>
      <c r="DTU391" s="1182"/>
      <c r="DTV391" s="1182"/>
      <c r="DTW391" s="1182"/>
      <c r="DTX391" s="1182"/>
      <c r="DTY391" s="1182"/>
      <c r="DTZ391" s="1182"/>
      <c r="DUA391" s="1182"/>
      <c r="DUB391" s="1182"/>
      <c r="DUC391" s="1182"/>
      <c r="DUD391" s="1182"/>
      <c r="DUE391" s="1182"/>
      <c r="DUF391" s="1182"/>
      <c r="DUG391" s="1177"/>
      <c r="DUH391" s="1182"/>
      <c r="DUI391" s="1182"/>
      <c r="DUJ391" s="1182"/>
      <c r="DUK391" s="1182"/>
      <c r="DUL391" s="1182"/>
      <c r="DUM391" s="1182"/>
      <c r="DUN391" s="1182"/>
      <c r="DUO391" s="1182"/>
      <c r="DUP391" s="1182"/>
      <c r="DUQ391" s="1182"/>
      <c r="DUR391" s="1182"/>
      <c r="DUS391" s="1182"/>
      <c r="DUT391" s="1182"/>
      <c r="DUU391" s="1182"/>
      <c r="DUV391" s="1177"/>
      <c r="DUW391" s="1182"/>
      <c r="DUX391" s="1182"/>
      <c r="DUY391" s="1182"/>
      <c r="DUZ391" s="1182"/>
      <c r="DVA391" s="1182"/>
      <c r="DVB391" s="1182"/>
      <c r="DVC391" s="1182"/>
      <c r="DVD391" s="1182"/>
      <c r="DVE391" s="1182"/>
      <c r="DVF391" s="1182"/>
      <c r="DVG391" s="1182"/>
      <c r="DVH391" s="1182"/>
      <c r="DVI391" s="1182"/>
      <c r="DVJ391" s="1182"/>
      <c r="DVK391" s="1177"/>
      <c r="DVL391" s="1182"/>
      <c r="DVM391" s="1182"/>
      <c r="DVN391" s="1182"/>
      <c r="DVO391" s="1182"/>
      <c r="DVP391" s="1182"/>
      <c r="DVQ391" s="1182"/>
      <c r="DVR391" s="1182"/>
      <c r="DVS391" s="1182"/>
      <c r="DVT391" s="1182"/>
      <c r="DVU391" s="1182"/>
      <c r="DVV391" s="1182"/>
      <c r="DVW391" s="1182"/>
      <c r="DVX391" s="1182"/>
      <c r="DVY391" s="1182"/>
      <c r="DVZ391" s="1177"/>
      <c r="DWA391" s="1182"/>
      <c r="DWB391" s="1182"/>
      <c r="DWC391" s="1182"/>
      <c r="DWD391" s="1182"/>
      <c r="DWE391" s="1182"/>
      <c r="DWF391" s="1182"/>
      <c r="DWG391" s="1182"/>
      <c r="DWH391" s="1182"/>
      <c r="DWI391" s="1182"/>
      <c r="DWJ391" s="1182"/>
      <c r="DWK391" s="1182"/>
      <c r="DWL391" s="1182"/>
      <c r="DWM391" s="1182"/>
      <c r="DWN391" s="1182"/>
      <c r="DWO391" s="1177"/>
      <c r="DWP391" s="1182"/>
      <c r="DWQ391" s="1182"/>
      <c r="DWR391" s="1182"/>
      <c r="DWS391" s="1182"/>
      <c r="DWT391" s="1182"/>
      <c r="DWU391" s="1182"/>
      <c r="DWV391" s="1182"/>
      <c r="DWW391" s="1182"/>
      <c r="DWX391" s="1182"/>
      <c r="DWY391" s="1182"/>
      <c r="DWZ391" s="1182"/>
      <c r="DXA391" s="1182"/>
      <c r="DXB391" s="1182"/>
      <c r="DXC391" s="1182"/>
      <c r="DXD391" s="1177"/>
      <c r="DXE391" s="1182"/>
      <c r="DXF391" s="1182"/>
      <c r="DXG391" s="1182"/>
      <c r="DXH391" s="1182"/>
      <c r="DXI391" s="1182"/>
      <c r="DXJ391" s="1182"/>
      <c r="DXK391" s="1182"/>
      <c r="DXL391" s="1182"/>
      <c r="DXM391" s="1182"/>
      <c r="DXN391" s="1182"/>
      <c r="DXO391" s="1182"/>
      <c r="DXP391" s="1182"/>
      <c r="DXQ391" s="1182"/>
      <c r="DXR391" s="1182"/>
      <c r="DXS391" s="1177"/>
      <c r="DXT391" s="1182"/>
      <c r="DXU391" s="1182"/>
      <c r="DXV391" s="1182"/>
      <c r="DXW391" s="1182"/>
      <c r="DXX391" s="1182"/>
      <c r="DXY391" s="1182"/>
      <c r="DXZ391" s="1182"/>
      <c r="DYA391" s="1182"/>
      <c r="DYB391" s="1182"/>
      <c r="DYC391" s="1182"/>
      <c r="DYD391" s="1182"/>
      <c r="DYE391" s="1182"/>
      <c r="DYF391" s="1182"/>
      <c r="DYG391" s="1182"/>
      <c r="DYH391" s="1177"/>
      <c r="DYI391" s="1182"/>
      <c r="DYJ391" s="1182"/>
      <c r="DYK391" s="1182"/>
      <c r="DYL391" s="1182"/>
      <c r="DYM391" s="1182"/>
      <c r="DYN391" s="1182"/>
      <c r="DYO391" s="1182"/>
      <c r="DYP391" s="1182"/>
      <c r="DYQ391" s="1182"/>
      <c r="DYR391" s="1182"/>
      <c r="DYS391" s="1182"/>
      <c r="DYT391" s="1182"/>
      <c r="DYU391" s="1182"/>
      <c r="DYV391" s="1182"/>
      <c r="DYW391" s="1177"/>
      <c r="DYX391" s="1182"/>
      <c r="DYY391" s="1182"/>
      <c r="DYZ391" s="1182"/>
      <c r="DZA391" s="1182"/>
      <c r="DZB391" s="1182"/>
      <c r="DZC391" s="1182"/>
      <c r="DZD391" s="1182"/>
      <c r="DZE391" s="1182"/>
      <c r="DZF391" s="1182"/>
      <c r="DZG391" s="1182"/>
      <c r="DZH391" s="1182"/>
      <c r="DZI391" s="1182"/>
      <c r="DZJ391" s="1182"/>
      <c r="DZK391" s="1182"/>
      <c r="DZL391" s="1177"/>
      <c r="DZM391" s="1182"/>
      <c r="DZN391" s="1182"/>
      <c r="DZO391" s="1182"/>
      <c r="DZP391" s="1182"/>
      <c r="DZQ391" s="1182"/>
      <c r="DZR391" s="1182"/>
      <c r="DZS391" s="1182"/>
      <c r="DZT391" s="1182"/>
      <c r="DZU391" s="1182"/>
      <c r="DZV391" s="1182"/>
      <c r="DZW391" s="1182"/>
      <c r="DZX391" s="1182"/>
      <c r="DZY391" s="1182"/>
      <c r="DZZ391" s="1182"/>
      <c r="EAA391" s="1177"/>
      <c r="EAB391" s="1182"/>
      <c r="EAC391" s="1182"/>
      <c r="EAD391" s="1182"/>
      <c r="EAE391" s="1182"/>
      <c r="EAF391" s="1182"/>
      <c r="EAG391" s="1182"/>
      <c r="EAH391" s="1182"/>
      <c r="EAI391" s="1182"/>
      <c r="EAJ391" s="1182"/>
      <c r="EAK391" s="1182"/>
      <c r="EAL391" s="1182"/>
      <c r="EAM391" s="1182"/>
      <c r="EAN391" s="1182"/>
      <c r="EAO391" s="1182"/>
      <c r="EAP391" s="1177"/>
      <c r="EAQ391" s="1182"/>
      <c r="EAR391" s="1182"/>
      <c r="EAS391" s="1182"/>
      <c r="EAT391" s="1182"/>
      <c r="EAU391" s="1182"/>
      <c r="EAV391" s="1182"/>
      <c r="EAW391" s="1182"/>
      <c r="EAX391" s="1182"/>
      <c r="EAY391" s="1182"/>
      <c r="EAZ391" s="1182"/>
      <c r="EBA391" s="1182"/>
      <c r="EBB391" s="1182"/>
      <c r="EBC391" s="1182"/>
      <c r="EBD391" s="1182"/>
      <c r="EBE391" s="1177"/>
      <c r="EBF391" s="1182"/>
      <c r="EBG391" s="1182"/>
      <c r="EBH391" s="1182"/>
      <c r="EBI391" s="1182"/>
      <c r="EBJ391" s="1182"/>
      <c r="EBK391" s="1182"/>
      <c r="EBL391" s="1182"/>
      <c r="EBM391" s="1182"/>
      <c r="EBN391" s="1182"/>
      <c r="EBO391" s="1182"/>
      <c r="EBP391" s="1182"/>
      <c r="EBQ391" s="1182"/>
      <c r="EBR391" s="1182"/>
      <c r="EBS391" s="1182"/>
      <c r="EBT391" s="1177"/>
      <c r="EBU391" s="1182"/>
      <c r="EBV391" s="1182"/>
      <c r="EBW391" s="1182"/>
      <c r="EBX391" s="1182"/>
      <c r="EBY391" s="1182"/>
      <c r="EBZ391" s="1182"/>
      <c r="ECA391" s="1182"/>
      <c r="ECB391" s="1182"/>
      <c r="ECC391" s="1182"/>
      <c r="ECD391" s="1182"/>
      <c r="ECE391" s="1182"/>
      <c r="ECF391" s="1182"/>
      <c r="ECG391" s="1182"/>
      <c r="ECH391" s="1182"/>
      <c r="ECI391" s="1177"/>
      <c r="ECJ391" s="1182"/>
      <c r="ECK391" s="1182"/>
      <c r="ECL391" s="1182"/>
      <c r="ECM391" s="1182"/>
      <c r="ECN391" s="1182"/>
      <c r="ECO391" s="1182"/>
      <c r="ECP391" s="1182"/>
      <c r="ECQ391" s="1182"/>
      <c r="ECR391" s="1182"/>
      <c r="ECS391" s="1182"/>
      <c r="ECT391" s="1182"/>
      <c r="ECU391" s="1182"/>
      <c r="ECV391" s="1182"/>
      <c r="ECW391" s="1182"/>
      <c r="ECX391" s="1177"/>
      <c r="ECY391" s="1182"/>
      <c r="ECZ391" s="1182"/>
      <c r="EDA391" s="1182"/>
      <c r="EDB391" s="1182"/>
      <c r="EDC391" s="1182"/>
      <c r="EDD391" s="1182"/>
      <c r="EDE391" s="1182"/>
      <c r="EDF391" s="1182"/>
      <c r="EDG391" s="1182"/>
      <c r="EDH391" s="1182"/>
      <c r="EDI391" s="1182"/>
      <c r="EDJ391" s="1182"/>
      <c r="EDK391" s="1182"/>
      <c r="EDL391" s="1182"/>
      <c r="EDM391" s="1177"/>
      <c r="EDN391" s="1182"/>
      <c r="EDO391" s="1182"/>
      <c r="EDP391" s="1182"/>
      <c r="EDQ391" s="1182"/>
      <c r="EDR391" s="1182"/>
      <c r="EDS391" s="1182"/>
      <c r="EDT391" s="1182"/>
      <c r="EDU391" s="1182"/>
      <c r="EDV391" s="1182"/>
      <c r="EDW391" s="1182"/>
      <c r="EDX391" s="1182"/>
      <c r="EDY391" s="1182"/>
      <c r="EDZ391" s="1182"/>
      <c r="EEA391" s="1182"/>
      <c r="EEB391" s="1177"/>
      <c r="EEC391" s="1182"/>
      <c r="EED391" s="1182"/>
      <c r="EEE391" s="1182"/>
      <c r="EEF391" s="1182"/>
      <c r="EEG391" s="1182"/>
      <c r="EEH391" s="1182"/>
      <c r="EEI391" s="1182"/>
      <c r="EEJ391" s="1182"/>
      <c r="EEK391" s="1182"/>
      <c r="EEL391" s="1182"/>
      <c r="EEM391" s="1182"/>
      <c r="EEN391" s="1182"/>
      <c r="EEO391" s="1182"/>
      <c r="EEP391" s="1182"/>
      <c r="EEQ391" s="1177"/>
      <c r="EER391" s="1182"/>
      <c r="EES391" s="1182"/>
      <c r="EET391" s="1182"/>
      <c r="EEU391" s="1182"/>
      <c r="EEV391" s="1182"/>
      <c r="EEW391" s="1182"/>
      <c r="EEX391" s="1182"/>
      <c r="EEY391" s="1182"/>
      <c r="EEZ391" s="1182"/>
      <c r="EFA391" s="1182"/>
      <c r="EFB391" s="1182"/>
      <c r="EFC391" s="1182"/>
      <c r="EFD391" s="1182"/>
      <c r="EFE391" s="1182"/>
      <c r="EFF391" s="1177"/>
      <c r="EFG391" s="1182"/>
      <c r="EFH391" s="1182"/>
      <c r="EFI391" s="1182"/>
      <c r="EFJ391" s="1182"/>
      <c r="EFK391" s="1182"/>
      <c r="EFL391" s="1182"/>
      <c r="EFM391" s="1182"/>
      <c r="EFN391" s="1182"/>
      <c r="EFO391" s="1182"/>
      <c r="EFP391" s="1182"/>
      <c r="EFQ391" s="1182"/>
      <c r="EFR391" s="1182"/>
      <c r="EFS391" s="1182"/>
      <c r="EFT391" s="1182"/>
      <c r="EFU391" s="1177"/>
      <c r="EFV391" s="1182"/>
      <c r="EFW391" s="1182"/>
      <c r="EFX391" s="1182"/>
      <c r="EFY391" s="1182"/>
      <c r="EFZ391" s="1182"/>
      <c r="EGA391" s="1182"/>
      <c r="EGB391" s="1182"/>
      <c r="EGC391" s="1182"/>
      <c r="EGD391" s="1182"/>
      <c r="EGE391" s="1182"/>
      <c r="EGF391" s="1182"/>
      <c r="EGG391" s="1182"/>
      <c r="EGH391" s="1182"/>
      <c r="EGI391" s="1182"/>
      <c r="EGJ391" s="1177"/>
      <c r="EGK391" s="1182"/>
      <c r="EGL391" s="1182"/>
      <c r="EGM391" s="1182"/>
      <c r="EGN391" s="1182"/>
      <c r="EGO391" s="1182"/>
      <c r="EGP391" s="1182"/>
      <c r="EGQ391" s="1182"/>
      <c r="EGR391" s="1182"/>
      <c r="EGS391" s="1182"/>
      <c r="EGT391" s="1182"/>
      <c r="EGU391" s="1182"/>
      <c r="EGV391" s="1182"/>
      <c r="EGW391" s="1182"/>
      <c r="EGX391" s="1182"/>
      <c r="EGY391" s="1177"/>
      <c r="EGZ391" s="1182"/>
      <c r="EHA391" s="1182"/>
      <c r="EHB391" s="1182"/>
      <c r="EHC391" s="1182"/>
      <c r="EHD391" s="1182"/>
      <c r="EHE391" s="1182"/>
      <c r="EHF391" s="1182"/>
      <c r="EHG391" s="1182"/>
      <c r="EHH391" s="1182"/>
      <c r="EHI391" s="1182"/>
      <c r="EHJ391" s="1182"/>
      <c r="EHK391" s="1182"/>
      <c r="EHL391" s="1182"/>
      <c r="EHM391" s="1182"/>
      <c r="EHN391" s="1177"/>
      <c r="EHO391" s="1182"/>
      <c r="EHP391" s="1182"/>
      <c r="EHQ391" s="1182"/>
      <c r="EHR391" s="1182"/>
      <c r="EHS391" s="1182"/>
      <c r="EHT391" s="1182"/>
      <c r="EHU391" s="1182"/>
      <c r="EHV391" s="1182"/>
      <c r="EHW391" s="1182"/>
      <c r="EHX391" s="1182"/>
      <c r="EHY391" s="1182"/>
      <c r="EHZ391" s="1182"/>
      <c r="EIA391" s="1182"/>
      <c r="EIB391" s="1182"/>
      <c r="EIC391" s="1177"/>
      <c r="EID391" s="1182"/>
      <c r="EIE391" s="1182"/>
      <c r="EIF391" s="1182"/>
      <c r="EIG391" s="1182"/>
      <c r="EIH391" s="1182"/>
      <c r="EII391" s="1182"/>
      <c r="EIJ391" s="1182"/>
      <c r="EIK391" s="1182"/>
      <c r="EIL391" s="1182"/>
      <c r="EIM391" s="1182"/>
      <c r="EIN391" s="1182"/>
      <c r="EIO391" s="1182"/>
      <c r="EIP391" s="1182"/>
      <c r="EIQ391" s="1182"/>
      <c r="EIR391" s="1177"/>
      <c r="EIS391" s="1182"/>
      <c r="EIT391" s="1182"/>
      <c r="EIU391" s="1182"/>
      <c r="EIV391" s="1182"/>
      <c r="EIW391" s="1182"/>
      <c r="EIX391" s="1182"/>
      <c r="EIY391" s="1182"/>
      <c r="EIZ391" s="1182"/>
      <c r="EJA391" s="1182"/>
      <c r="EJB391" s="1182"/>
      <c r="EJC391" s="1182"/>
      <c r="EJD391" s="1182"/>
      <c r="EJE391" s="1182"/>
      <c r="EJF391" s="1182"/>
      <c r="EJG391" s="1177"/>
      <c r="EJH391" s="1182"/>
      <c r="EJI391" s="1182"/>
      <c r="EJJ391" s="1182"/>
      <c r="EJK391" s="1182"/>
      <c r="EJL391" s="1182"/>
      <c r="EJM391" s="1182"/>
      <c r="EJN391" s="1182"/>
      <c r="EJO391" s="1182"/>
      <c r="EJP391" s="1182"/>
      <c r="EJQ391" s="1182"/>
      <c r="EJR391" s="1182"/>
      <c r="EJS391" s="1182"/>
      <c r="EJT391" s="1182"/>
      <c r="EJU391" s="1182"/>
      <c r="EJV391" s="1177"/>
      <c r="EJW391" s="1182"/>
      <c r="EJX391" s="1182"/>
      <c r="EJY391" s="1182"/>
      <c r="EJZ391" s="1182"/>
      <c r="EKA391" s="1182"/>
      <c r="EKB391" s="1182"/>
      <c r="EKC391" s="1182"/>
      <c r="EKD391" s="1182"/>
      <c r="EKE391" s="1182"/>
      <c r="EKF391" s="1182"/>
      <c r="EKG391" s="1182"/>
      <c r="EKH391" s="1182"/>
      <c r="EKI391" s="1182"/>
      <c r="EKJ391" s="1182"/>
      <c r="EKK391" s="1177"/>
      <c r="EKL391" s="1182"/>
      <c r="EKM391" s="1182"/>
      <c r="EKN391" s="1182"/>
      <c r="EKO391" s="1182"/>
      <c r="EKP391" s="1182"/>
      <c r="EKQ391" s="1182"/>
      <c r="EKR391" s="1182"/>
      <c r="EKS391" s="1182"/>
      <c r="EKT391" s="1182"/>
      <c r="EKU391" s="1182"/>
      <c r="EKV391" s="1182"/>
      <c r="EKW391" s="1182"/>
      <c r="EKX391" s="1182"/>
      <c r="EKY391" s="1182"/>
      <c r="EKZ391" s="1177"/>
      <c r="ELA391" s="1182"/>
      <c r="ELB391" s="1182"/>
      <c r="ELC391" s="1182"/>
      <c r="ELD391" s="1182"/>
      <c r="ELE391" s="1182"/>
      <c r="ELF391" s="1182"/>
      <c r="ELG391" s="1182"/>
      <c r="ELH391" s="1182"/>
      <c r="ELI391" s="1182"/>
      <c r="ELJ391" s="1182"/>
      <c r="ELK391" s="1182"/>
      <c r="ELL391" s="1182"/>
      <c r="ELM391" s="1182"/>
      <c r="ELN391" s="1182"/>
      <c r="ELO391" s="1177"/>
      <c r="ELP391" s="1182"/>
      <c r="ELQ391" s="1182"/>
      <c r="ELR391" s="1182"/>
      <c r="ELS391" s="1182"/>
      <c r="ELT391" s="1182"/>
      <c r="ELU391" s="1182"/>
      <c r="ELV391" s="1182"/>
      <c r="ELW391" s="1182"/>
      <c r="ELX391" s="1182"/>
      <c r="ELY391" s="1182"/>
      <c r="ELZ391" s="1182"/>
      <c r="EMA391" s="1182"/>
      <c r="EMB391" s="1182"/>
      <c r="EMC391" s="1182"/>
      <c r="EMD391" s="1177"/>
      <c r="EME391" s="1182"/>
      <c r="EMF391" s="1182"/>
      <c r="EMG391" s="1182"/>
      <c r="EMH391" s="1182"/>
      <c r="EMI391" s="1182"/>
      <c r="EMJ391" s="1182"/>
      <c r="EMK391" s="1182"/>
      <c r="EML391" s="1182"/>
      <c r="EMM391" s="1182"/>
      <c r="EMN391" s="1182"/>
      <c r="EMO391" s="1182"/>
      <c r="EMP391" s="1182"/>
      <c r="EMQ391" s="1182"/>
      <c r="EMR391" s="1182"/>
      <c r="EMS391" s="1177"/>
      <c r="EMT391" s="1182"/>
      <c r="EMU391" s="1182"/>
      <c r="EMV391" s="1182"/>
      <c r="EMW391" s="1182"/>
      <c r="EMX391" s="1182"/>
      <c r="EMY391" s="1182"/>
      <c r="EMZ391" s="1182"/>
      <c r="ENA391" s="1182"/>
      <c r="ENB391" s="1182"/>
      <c r="ENC391" s="1182"/>
      <c r="END391" s="1182"/>
      <c r="ENE391" s="1182"/>
      <c r="ENF391" s="1182"/>
      <c r="ENG391" s="1182"/>
      <c r="ENH391" s="1177"/>
      <c r="ENI391" s="1182"/>
      <c r="ENJ391" s="1182"/>
      <c r="ENK391" s="1182"/>
      <c r="ENL391" s="1182"/>
      <c r="ENM391" s="1182"/>
      <c r="ENN391" s="1182"/>
      <c r="ENO391" s="1182"/>
      <c r="ENP391" s="1182"/>
      <c r="ENQ391" s="1182"/>
      <c r="ENR391" s="1182"/>
      <c r="ENS391" s="1182"/>
      <c r="ENT391" s="1182"/>
      <c r="ENU391" s="1182"/>
      <c r="ENV391" s="1182"/>
      <c r="ENW391" s="1177"/>
      <c r="ENX391" s="1182"/>
      <c r="ENY391" s="1182"/>
      <c r="ENZ391" s="1182"/>
      <c r="EOA391" s="1182"/>
      <c r="EOB391" s="1182"/>
      <c r="EOC391" s="1182"/>
      <c r="EOD391" s="1182"/>
      <c r="EOE391" s="1182"/>
      <c r="EOF391" s="1182"/>
      <c r="EOG391" s="1182"/>
      <c r="EOH391" s="1182"/>
      <c r="EOI391" s="1182"/>
      <c r="EOJ391" s="1182"/>
      <c r="EOK391" s="1182"/>
      <c r="EOL391" s="1177"/>
      <c r="EOM391" s="1182"/>
      <c r="EON391" s="1182"/>
      <c r="EOO391" s="1182"/>
      <c r="EOP391" s="1182"/>
      <c r="EOQ391" s="1182"/>
      <c r="EOR391" s="1182"/>
      <c r="EOS391" s="1182"/>
      <c r="EOT391" s="1182"/>
      <c r="EOU391" s="1182"/>
      <c r="EOV391" s="1182"/>
      <c r="EOW391" s="1182"/>
      <c r="EOX391" s="1182"/>
      <c r="EOY391" s="1182"/>
      <c r="EOZ391" s="1182"/>
      <c r="EPA391" s="1177"/>
      <c r="EPB391" s="1182"/>
      <c r="EPC391" s="1182"/>
      <c r="EPD391" s="1182"/>
      <c r="EPE391" s="1182"/>
      <c r="EPF391" s="1182"/>
      <c r="EPG391" s="1182"/>
      <c r="EPH391" s="1182"/>
      <c r="EPI391" s="1182"/>
      <c r="EPJ391" s="1182"/>
      <c r="EPK391" s="1182"/>
      <c r="EPL391" s="1182"/>
      <c r="EPM391" s="1182"/>
      <c r="EPN391" s="1182"/>
      <c r="EPO391" s="1182"/>
      <c r="EPP391" s="1177"/>
      <c r="EPQ391" s="1182"/>
      <c r="EPR391" s="1182"/>
      <c r="EPS391" s="1182"/>
      <c r="EPT391" s="1182"/>
      <c r="EPU391" s="1182"/>
      <c r="EPV391" s="1182"/>
      <c r="EPW391" s="1182"/>
      <c r="EPX391" s="1182"/>
      <c r="EPY391" s="1182"/>
      <c r="EPZ391" s="1182"/>
      <c r="EQA391" s="1182"/>
      <c r="EQB391" s="1182"/>
      <c r="EQC391" s="1182"/>
      <c r="EQD391" s="1182"/>
      <c r="EQE391" s="1177"/>
      <c r="EQF391" s="1182"/>
      <c r="EQG391" s="1182"/>
      <c r="EQH391" s="1182"/>
      <c r="EQI391" s="1182"/>
      <c r="EQJ391" s="1182"/>
      <c r="EQK391" s="1182"/>
      <c r="EQL391" s="1182"/>
      <c r="EQM391" s="1182"/>
      <c r="EQN391" s="1182"/>
      <c r="EQO391" s="1182"/>
      <c r="EQP391" s="1182"/>
      <c r="EQQ391" s="1182"/>
      <c r="EQR391" s="1182"/>
      <c r="EQS391" s="1182"/>
      <c r="EQT391" s="1177"/>
      <c r="EQU391" s="1182"/>
      <c r="EQV391" s="1182"/>
      <c r="EQW391" s="1182"/>
      <c r="EQX391" s="1182"/>
      <c r="EQY391" s="1182"/>
      <c r="EQZ391" s="1182"/>
      <c r="ERA391" s="1182"/>
      <c r="ERB391" s="1182"/>
      <c r="ERC391" s="1182"/>
      <c r="ERD391" s="1182"/>
      <c r="ERE391" s="1182"/>
      <c r="ERF391" s="1182"/>
      <c r="ERG391" s="1182"/>
      <c r="ERH391" s="1182"/>
      <c r="ERI391" s="1177"/>
      <c r="ERJ391" s="1182"/>
      <c r="ERK391" s="1182"/>
      <c r="ERL391" s="1182"/>
      <c r="ERM391" s="1182"/>
      <c r="ERN391" s="1182"/>
      <c r="ERO391" s="1182"/>
      <c r="ERP391" s="1182"/>
      <c r="ERQ391" s="1182"/>
      <c r="ERR391" s="1182"/>
      <c r="ERS391" s="1182"/>
      <c r="ERT391" s="1182"/>
      <c r="ERU391" s="1182"/>
      <c r="ERV391" s="1182"/>
      <c r="ERW391" s="1182"/>
      <c r="ERX391" s="1177"/>
      <c r="ERY391" s="1182"/>
      <c r="ERZ391" s="1182"/>
      <c r="ESA391" s="1182"/>
      <c r="ESB391" s="1182"/>
      <c r="ESC391" s="1182"/>
      <c r="ESD391" s="1182"/>
      <c r="ESE391" s="1182"/>
      <c r="ESF391" s="1182"/>
      <c r="ESG391" s="1182"/>
      <c r="ESH391" s="1182"/>
      <c r="ESI391" s="1182"/>
      <c r="ESJ391" s="1182"/>
      <c r="ESK391" s="1182"/>
      <c r="ESL391" s="1182"/>
      <c r="ESM391" s="1177"/>
      <c r="ESN391" s="1182"/>
      <c r="ESO391" s="1182"/>
      <c r="ESP391" s="1182"/>
      <c r="ESQ391" s="1182"/>
      <c r="ESR391" s="1182"/>
      <c r="ESS391" s="1182"/>
      <c r="EST391" s="1182"/>
      <c r="ESU391" s="1182"/>
      <c r="ESV391" s="1182"/>
      <c r="ESW391" s="1182"/>
      <c r="ESX391" s="1182"/>
      <c r="ESY391" s="1182"/>
      <c r="ESZ391" s="1182"/>
      <c r="ETA391" s="1182"/>
      <c r="ETB391" s="1177"/>
      <c r="ETC391" s="1182"/>
      <c r="ETD391" s="1182"/>
      <c r="ETE391" s="1182"/>
      <c r="ETF391" s="1182"/>
      <c r="ETG391" s="1182"/>
      <c r="ETH391" s="1182"/>
      <c r="ETI391" s="1182"/>
      <c r="ETJ391" s="1182"/>
      <c r="ETK391" s="1182"/>
      <c r="ETL391" s="1182"/>
      <c r="ETM391" s="1182"/>
      <c r="ETN391" s="1182"/>
      <c r="ETO391" s="1182"/>
      <c r="ETP391" s="1182"/>
      <c r="ETQ391" s="1177"/>
      <c r="ETR391" s="1182"/>
      <c r="ETS391" s="1182"/>
      <c r="ETT391" s="1182"/>
      <c r="ETU391" s="1182"/>
      <c r="ETV391" s="1182"/>
      <c r="ETW391" s="1182"/>
      <c r="ETX391" s="1182"/>
      <c r="ETY391" s="1182"/>
      <c r="ETZ391" s="1182"/>
      <c r="EUA391" s="1182"/>
      <c r="EUB391" s="1182"/>
      <c r="EUC391" s="1182"/>
      <c r="EUD391" s="1182"/>
      <c r="EUE391" s="1182"/>
      <c r="EUF391" s="1177"/>
      <c r="EUG391" s="1182"/>
      <c r="EUH391" s="1182"/>
      <c r="EUI391" s="1182"/>
      <c r="EUJ391" s="1182"/>
      <c r="EUK391" s="1182"/>
      <c r="EUL391" s="1182"/>
      <c r="EUM391" s="1182"/>
      <c r="EUN391" s="1182"/>
      <c r="EUO391" s="1182"/>
      <c r="EUP391" s="1182"/>
      <c r="EUQ391" s="1182"/>
      <c r="EUR391" s="1182"/>
      <c r="EUS391" s="1182"/>
      <c r="EUT391" s="1182"/>
      <c r="EUU391" s="1177"/>
      <c r="EUV391" s="1182"/>
      <c r="EUW391" s="1182"/>
      <c r="EUX391" s="1182"/>
      <c r="EUY391" s="1182"/>
      <c r="EUZ391" s="1182"/>
      <c r="EVA391" s="1182"/>
      <c r="EVB391" s="1182"/>
      <c r="EVC391" s="1182"/>
      <c r="EVD391" s="1182"/>
      <c r="EVE391" s="1182"/>
      <c r="EVF391" s="1182"/>
      <c r="EVG391" s="1182"/>
      <c r="EVH391" s="1182"/>
      <c r="EVI391" s="1182"/>
      <c r="EVJ391" s="1177"/>
      <c r="EVK391" s="1182"/>
      <c r="EVL391" s="1182"/>
      <c r="EVM391" s="1182"/>
      <c r="EVN391" s="1182"/>
      <c r="EVO391" s="1182"/>
      <c r="EVP391" s="1182"/>
      <c r="EVQ391" s="1182"/>
      <c r="EVR391" s="1182"/>
      <c r="EVS391" s="1182"/>
      <c r="EVT391" s="1182"/>
      <c r="EVU391" s="1182"/>
      <c r="EVV391" s="1182"/>
      <c r="EVW391" s="1182"/>
      <c r="EVX391" s="1182"/>
      <c r="EVY391" s="1177"/>
      <c r="EVZ391" s="1182"/>
      <c r="EWA391" s="1182"/>
      <c r="EWB391" s="1182"/>
      <c r="EWC391" s="1182"/>
      <c r="EWD391" s="1182"/>
      <c r="EWE391" s="1182"/>
      <c r="EWF391" s="1182"/>
      <c r="EWG391" s="1182"/>
      <c r="EWH391" s="1182"/>
      <c r="EWI391" s="1182"/>
      <c r="EWJ391" s="1182"/>
      <c r="EWK391" s="1182"/>
      <c r="EWL391" s="1182"/>
      <c r="EWM391" s="1182"/>
      <c r="EWN391" s="1177"/>
      <c r="EWO391" s="1182"/>
      <c r="EWP391" s="1182"/>
      <c r="EWQ391" s="1182"/>
      <c r="EWR391" s="1182"/>
      <c r="EWS391" s="1182"/>
      <c r="EWT391" s="1182"/>
      <c r="EWU391" s="1182"/>
      <c r="EWV391" s="1182"/>
      <c r="EWW391" s="1182"/>
      <c r="EWX391" s="1182"/>
      <c r="EWY391" s="1182"/>
      <c r="EWZ391" s="1182"/>
      <c r="EXA391" s="1182"/>
      <c r="EXB391" s="1182"/>
      <c r="EXC391" s="1177"/>
      <c r="EXD391" s="1182"/>
      <c r="EXE391" s="1182"/>
      <c r="EXF391" s="1182"/>
      <c r="EXG391" s="1182"/>
      <c r="EXH391" s="1182"/>
      <c r="EXI391" s="1182"/>
      <c r="EXJ391" s="1182"/>
      <c r="EXK391" s="1182"/>
      <c r="EXL391" s="1182"/>
      <c r="EXM391" s="1182"/>
      <c r="EXN391" s="1182"/>
      <c r="EXO391" s="1182"/>
      <c r="EXP391" s="1182"/>
      <c r="EXQ391" s="1182"/>
      <c r="EXR391" s="1177"/>
      <c r="EXS391" s="1182"/>
      <c r="EXT391" s="1182"/>
      <c r="EXU391" s="1182"/>
      <c r="EXV391" s="1182"/>
      <c r="EXW391" s="1182"/>
      <c r="EXX391" s="1182"/>
      <c r="EXY391" s="1182"/>
      <c r="EXZ391" s="1182"/>
      <c r="EYA391" s="1182"/>
      <c r="EYB391" s="1182"/>
      <c r="EYC391" s="1182"/>
      <c r="EYD391" s="1182"/>
      <c r="EYE391" s="1182"/>
      <c r="EYF391" s="1182"/>
      <c r="EYG391" s="1177"/>
      <c r="EYH391" s="1182"/>
      <c r="EYI391" s="1182"/>
      <c r="EYJ391" s="1182"/>
      <c r="EYK391" s="1182"/>
      <c r="EYL391" s="1182"/>
      <c r="EYM391" s="1182"/>
      <c r="EYN391" s="1182"/>
      <c r="EYO391" s="1182"/>
      <c r="EYP391" s="1182"/>
      <c r="EYQ391" s="1182"/>
      <c r="EYR391" s="1182"/>
      <c r="EYS391" s="1182"/>
      <c r="EYT391" s="1182"/>
      <c r="EYU391" s="1182"/>
      <c r="EYV391" s="1177"/>
      <c r="EYW391" s="1182"/>
      <c r="EYX391" s="1182"/>
      <c r="EYY391" s="1182"/>
      <c r="EYZ391" s="1182"/>
      <c r="EZA391" s="1182"/>
      <c r="EZB391" s="1182"/>
      <c r="EZC391" s="1182"/>
      <c r="EZD391" s="1182"/>
      <c r="EZE391" s="1182"/>
      <c r="EZF391" s="1182"/>
      <c r="EZG391" s="1182"/>
      <c r="EZH391" s="1182"/>
      <c r="EZI391" s="1182"/>
      <c r="EZJ391" s="1182"/>
      <c r="EZK391" s="1177"/>
      <c r="EZL391" s="1182"/>
      <c r="EZM391" s="1182"/>
      <c r="EZN391" s="1182"/>
      <c r="EZO391" s="1182"/>
      <c r="EZP391" s="1182"/>
      <c r="EZQ391" s="1182"/>
      <c r="EZR391" s="1182"/>
      <c r="EZS391" s="1182"/>
      <c r="EZT391" s="1182"/>
      <c r="EZU391" s="1182"/>
      <c r="EZV391" s="1182"/>
      <c r="EZW391" s="1182"/>
      <c r="EZX391" s="1182"/>
      <c r="EZY391" s="1182"/>
      <c r="EZZ391" s="1177"/>
      <c r="FAA391" s="1182"/>
      <c r="FAB391" s="1182"/>
      <c r="FAC391" s="1182"/>
      <c r="FAD391" s="1182"/>
      <c r="FAE391" s="1182"/>
      <c r="FAF391" s="1182"/>
      <c r="FAG391" s="1182"/>
      <c r="FAH391" s="1182"/>
      <c r="FAI391" s="1182"/>
      <c r="FAJ391" s="1182"/>
      <c r="FAK391" s="1182"/>
      <c r="FAL391" s="1182"/>
      <c r="FAM391" s="1182"/>
      <c r="FAN391" s="1182"/>
      <c r="FAO391" s="1177"/>
      <c r="FAP391" s="1182"/>
      <c r="FAQ391" s="1182"/>
      <c r="FAR391" s="1182"/>
      <c r="FAS391" s="1182"/>
      <c r="FAT391" s="1182"/>
      <c r="FAU391" s="1182"/>
      <c r="FAV391" s="1182"/>
      <c r="FAW391" s="1182"/>
      <c r="FAX391" s="1182"/>
      <c r="FAY391" s="1182"/>
      <c r="FAZ391" s="1182"/>
      <c r="FBA391" s="1182"/>
      <c r="FBB391" s="1182"/>
      <c r="FBC391" s="1182"/>
      <c r="FBD391" s="1177"/>
      <c r="FBE391" s="1182"/>
      <c r="FBF391" s="1182"/>
      <c r="FBG391" s="1182"/>
      <c r="FBH391" s="1182"/>
      <c r="FBI391" s="1182"/>
      <c r="FBJ391" s="1182"/>
      <c r="FBK391" s="1182"/>
      <c r="FBL391" s="1182"/>
      <c r="FBM391" s="1182"/>
      <c r="FBN391" s="1182"/>
      <c r="FBO391" s="1182"/>
      <c r="FBP391" s="1182"/>
      <c r="FBQ391" s="1182"/>
      <c r="FBR391" s="1182"/>
      <c r="FBS391" s="1177"/>
      <c r="FBT391" s="1182"/>
      <c r="FBU391" s="1182"/>
      <c r="FBV391" s="1182"/>
      <c r="FBW391" s="1182"/>
      <c r="FBX391" s="1182"/>
      <c r="FBY391" s="1182"/>
      <c r="FBZ391" s="1182"/>
      <c r="FCA391" s="1182"/>
      <c r="FCB391" s="1182"/>
      <c r="FCC391" s="1182"/>
      <c r="FCD391" s="1182"/>
      <c r="FCE391" s="1182"/>
      <c r="FCF391" s="1182"/>
      <c r="FCG391" s="1182"/>
      <c r="FCH391" s="1177"/>
      <c r="FCI391" s="1182"/>
      <c r="FCJ391" s="1182"/>
      <c r="FCK391" s="1182"/>
      <c r="FCL391" s="1182"/>
      <c r="FCM391" s="1182"/>
      <c r="FCN391" s="1182"/>
      <c r="FCO391" s="1182"/>
      <c r="FCP391" s="1182"/>
      <c r="FCQ391" s="1182"/>
      <c r="FCR391" s="1182"/>
      <c r="FCS391" s="1182"/>
      <c r="FCT391" s="1182"/>
      <c r="FCU391" s="1182"/>
      <c r="FCV391" s="1182"/>
      <c r="FCW391" s="1177"/>
      <c r="FCX391" s="1182"/>
      <c r="FCY391" s="1182"/>
      <c r="FCZ391" s="1182"/>
      <c r="FDA391" s="1182"/>
      <c r="FDB391" s="1182"/>
      <c r="FDC391" s="1182"/>
      <c r="FDD391" s="1182"/>
      <c r="FDE391" s="1182"/>
      <c r="FDF391" s="1182"/>
      <c r="FDG391" s="1182"/>
      <c r="FDH391" s="1182"/>
      <c r="FDI391" s="1182"/>
      <c r="FDJ391" s="1182"/>
      <c r="FDK391" s="1182"/>
      <c r="FDL391" s="1177"/>
      <c r="FDM391" s="1182"/>
      <c r="FDN391" s="1182"/>
      <c r="FDO391" s="1182"/>
      <c r="FDP391" s="1182"/>
      <c r="FDQ391" s="1182"/>
      <c r="FDR391" s="1182"/>
      <c r="FDS391" s="1182"/>
      <c r="FDT391" s="1182"/>
      <c r="FDU391" s="1182"/>
      <c r="FDV391" s="1182"/>
      <c r="FDW391" s="1182"/>
      <c r="FDX391" s="1182"/>
      <c r="FDY391" s="1182"/>
      <c r="FDZ391" s="1182"/>
      <c r="FEA391" s="1177"/>
      <c r="FEB391" s="1182"/>
      <c r="FEC391" s="1182"/>
      <c r="FED391" s="1182"/>
      <c r="FEE391" s="1182"/>
      <c r="FEF391" s="1182"/>
      <c r="FEG391" s="1182"/>
      <c r="FEH391" s="1182"/>
      <c r="FEI391" s="1182"/>
      <c r="FEJ391" s="1182"/>
      <c r="FEK391" s="1182"/>
      <c r="FEL391" s="1182"/>
      <c r="FEM391" s="1182"/>
      <c r="FEN391" s="1182"/>
      <c r="FEO391" s="1182"/>
      <c r="FEP391" s="1177"/>
      <c r="FEQ391" s="1182"/>
      <c r="FER391" s="1182"/>
      <c r="FES391" s="1182"/>
      <c r="FET391" s="1182"/>
      <c r="FEU391" s="1182"/>
      <c r="FEV391" s="1182"/>
      <c r="FEW391" s="1182"/>
      <c r="FEX391" s="1182"/>
      <c r="FEY391" s="1182"/>
      <c r="FEZ391" s="1182"/>
      <c r="FFA391" s="1182"/>
      <c r="FFB391" s="1182"/>
      <c r="FFC391" s="1182"/>
      <c r="FFD391" s="1182"/>
      <c r="FFE391" s="1177"/>
      <c r="FFF391" s="1182"/>
      <c r="FFG391" s="1182"/>
      <c r="FFH391" s="1182"/>
      <c r="FFI391" s="1182"/>
      <c r="FFJ391" s="1182"/>
      <c r="FFK391" s="1182"/>
      <c r="FFL391" s="1182"/>
      <c r="FFM391" s="1182"/>
      <c r="FFN391" s="1182"/>
      <c r="FFO391" s="1182"/>
      <c r="FFP391" s="1182"/>
      <c r="FFQ391" s="1182"/>
      <c r="FFR391" s="1182"/>
      <c r="FFS391" s="1182"/>
      <c r="FFT391" s="1177"/>
      <c r="FFU391" s="1182"/>
      <c r="FFV391" s="1182"/>
      <c r="FFW391" s="1182"/>
      <c r="FFX391" s="1182"/>
      <c r="FFY391" s="1182"/>
      <c r="FFZ391" s="1182"/>
      <c r="FGA391" s="1182"/>
      <c r="FGB391" s="1182"/>
      <c r="FGC391" s="1182"/>
      <c r="FGD391" s="1182"/>
      <c r="FGE391" s="1182"/>
      <c r="FGF391" s="1182"/>
      <c r="FGG391" s="1182"/>
      <c r="FGH391" s="1182"/>
      <c r="FGI391" s="1177"/>
      <c r="FGJ391" s="1182"/>
      <c r="FGK391" s="1182"/>
      <c r="FGL391" s="1182"/>
      <c r="FGM391" s="1182"/>
      <c r="FGN391" s="1182"/>
      <c r="FGO391" s="1182"/>
      <c r="FGP391" s="1182"/>
      <c r="FGQ391" s="1182"/>
      <c r="FGR391" s="1182"/>
      <c r="FGS391" s="1182"/>
      <c r="FGT391" s="1182"/>
      <c r="FGU391" s="1182"/>
      <c r="FGV391" s="1182"/>
      <c r="FGW391" s="1182"/>
      <c r="FGX391" s="1177"/>
      <c r="FGY391" s="1182"/>
      <c r="FGZ391" s="1182"/>
      <c r="FHA391" s="1182"/>
      <c r="FHB391" s="1182"/>
      <c r="FHC391" s="1182"/>
      <c r="FHD391" s="1182"/>
      <c r="FHE391" s="1182"/>
      <c r="FHF391" s="1182"/>
      <c r="FHG391" s="1182"/>
      <c r="FHH391" s="1182"/>
      <c r="FHI391" s="1182"/>
      <c r="FHJ391" s="1182"/>
      <c r="FHK391" s="1182"/>
      <c r="FHL391" s="1182"/>
      <c r="FHM391" s="1177"/>
      <c r="FHN391" s="1182"/>
      <c r="FHO391" s="1182"/>
      <c r="FHP391" s="1182"/>
      <c r="FHQ391" s="1182"/>
      <c r="FHR391" s="1182"/>
      <c r="FHS391" s="1182"/>
      <c r="FHT391" s="1182"/>
      <c r="FHU391" s="1182"/>
      <c r="FHV391" s="1182"/>
      <c r="FHW391" s="1182"/>
      <c r="FHX391" s="1182"/>
      <c r="FHY391" s="1182"/>
      <c r="FHZ391" s="1182"/>
      <c r="FIA391" s="1182"/>
      <c r="FIB391" s="1177"/>
      <c r="FIC391" s="1182"/>
      <c r="FID391" s="1182"/>
      <c r="FIE391" s="1182"/>
      <c r="FIF391" s="1182"/>
      <c r="FIG391" s="1182"/>
      <c r="FIH391" s="1182"/>
      <c r="FII391" s="1182"/>
      <c r="FIJ391" s="1182"/>
      <c r="FIK391" s="1182"/>
      <c r="FIL391" s="1182"/>
      <c r="FIM391" s="1182"/>
      <c r="FIN391" s="1182"/>
      <c r="FIO391" s="1182"/>
      <c r="FIP391" s="1182"/>
      <c r="FIQ391" s="1177"/>
      <c r="FIR391" s="1182"/>
      <c r="FIS391" s="1182"/>
      <c r="FIT391" s="1182"/>
      <c r="FIU391" s="1182"/>
      <c r="FIV391" s="1182"/>
      <c r="FIW391" s="1182"/>
      <c r="FIX391" s="1182"/>
      <c r="FIY391" s="1182"/>
      <c r="FIZ391" s="1182"/>
      <c r="FJA391" s="1182"/>
      <c r="FJB391" s="1182"/>
      <c r="FJC391" s="1182"/>
      <c r="FJD391" s="1182"/>
      <c r="FJE391" s="1182"/>
      <c r="FJF391" s="1177"/>
      <c r="FJG391" s="1182"/>
      <c r="FJH391" s="1182"/>
      <c r="FJI391" s="1182"/>
      <c r="FJJ391" s="1182"/>
      <c r="FJK391" s="1182"/>
      <c r="FJL391" s="1182"/>
      <c r="FJM391" s="1182"/>
      <c r="FJN391" s="1182"/>
      <c r="FJO391" s="1182"/>
      <c r="FJP391" s="1182"/>
      <c r="FJQ391" s="1182"/>
      <c r="FJR391" s="1182"/>
      <c r="FJS391" s="1182"/>
      <c r="FJT391" s="1182"/>
      <c r="FJU391" s="1177"/>
      <c r="FJV391" s="1182"/>
      <c r="FJW391" s="1182"/>
      <c r="FJX391" s="1182"/>
      <c r="FJY391" s="1182"/>
      <c r="FJZ391" s="1182"/>
      <c r="FKA391" s="1182"/>
      <c r="FKB391" s="1182"/>
      <c r="FKC391" s="1182"/>
      <c r="FKD391" s="1182"/>
      <c r="FKE391" s="1182"/>
      <c r="FKF391" s="1182"/>
      <c r="FKG391" s="1182"/>
      <c r="FKH391" s="1182"/>
      <c r="FKI391" s="1182"/>
      <c r="FKJ391" s="1177"/>
      <c r="FKK391" s="1182"/>
      <c r="FKL391" s="1182"/>
      <c r="FKM391" s="1182"/>
      <c r="FKN391" s="1182"/>
      <c r="FKO391" s="1182"/>
      <c r="FKP391" s="1182"/>
      <c r="FKQ391" s="1182"/>
      <c r="FKR391" s="1182"/>
      <c r="FKS391" s="1182"/>
      <c r="FKT391" s="1182"/>
      <c r="FKU391" s="1182"/>
      <c r="FKV391" s="1182"/>
      <c r="FKW391" s="1182"/>
      <c r="FKX391" s="1182"/>
      <c r="FKY391" s="1177"/>
      <c r="FKZ391" s="1182"/>
      <c r="FLA391" s="1182"/>
      <c r="FLB391" s="1182"/>
      <c r="FLC391" s="1182"/>
      <c r="FLD391" s="1182"/>
      <c r="FLE391" s="1182"/>
      <c r="FLF391" s="1182"/>
      <c r="FLG391" s="1182"/>
      <c r="FLH391" s="1182"/>
      <c r="FLI391" s="1182"/>
      <c r="FLJ391" s="1182"/>
      <c r="FLK391" s="1182"/>
      <c r="FLL391" s="1182"/>
      <c r="FLM391" s="1182"/>
      <c r="FLN391" s="1177"/>
      <c r="FLO391" s="1182"/>
      <c r="FLP391" s="1182"/>
      <c r="FLQ391" s="1182"/>
      <c r="FLR391" s="1182"/>
      <c r="FLS391" s="1182"/>
      <c r="FLT391" s="1182"/>
      <c r="FLU391" s="1182"/>
      <c r="FLV391" s="1182"/>
      <c r="FLW391" s="1182"/>
      <c r="FLX391" s="1182"/>
      <c r="FLY391" s="1182"/>
      <c r="FLZ391" s="1182"/>
      <c r="FMA391" s="1182"/>
      <c r="FMB391" s="1182"/>
      <c r="FMC391" s="1177"/>
      <c r="FMD391" s="1182"/>
      <c r="FME391" s="1182"/>
      <c r="FMF391" s="1182"/>
      <c r="FMG391" s="1182"/>
      <c r="FMH391" s="1182"/>
      <c r="FMI391" s="1182"/>
      <c r="FMJ391" s="1182"/>
      <c r="FMK391" s="1182"/>
      <c r="FML391" s="1182"/>
      <c r="FMM391" s="1182"/>
      <c r="FMN391" s="1182"/>
      <c r="FMO391" s="1182"/>
      <c r="FMP391" s="1182"/>
      <c r="FMQ391" s="1182"/>
      <c r="FMR391" s="1177"/>
      <c r="FMS391" s="1182"/>
      <c r="FMT391" s="1182"/>
      <c r="FMU391" s="1182"/>
      <c r="FMV391" s="1182"/>
      <c r="FMW391" s="1182"/>
      <c r="FMX391" s="1182"/>
      <c r="FMY391" s="1182"/>
      <c r="FMZ391" s="1182"/>
      <c r="FNA391" s="1182"/>
      <c r="FNB391" s="1182"/>
      <c r="FNC391" s="1182"/>
      <c r="FND391" s="1182"/>
      <c r="FNE391" s="1182"/>
      <c r="FNF391" s="1182"/>
      <c r="FNG391" s="1177"/>
      <c r="FNH391" s="1182"/>
      <c r="FNI391" s="1182"/>
      <c r="FNJ391" s="1182"/>
      <c r="FNK391" s="1182"/>
      <c r="FNL391" s="1182"/>
      <c r="FNM391" s="1182"/>
      <c r="FNN391" s="1182"/>
      <c r="FNO391" s="1182"/>
      <c r="FNP391" s="1182"/>
      <c r="FNQ391" s="1182"/>
      <c r="FNR391" s="1182"/>
      <c r="FNS391" s="1182"/>
      <c r="FNT391" s="1182"/>
      <c r="FNU391" s="1182"/>
      <c r="FNV391" s="1177"/>
      <c r="FNW391" s="1182"/>
      <c r="FNX391" s="1182"/>
      <c r="FNY391" s="1182"/>
      <c r="FNZ391" s="1182"/>
      <c r="FOA391" s="1182"/>
      <c r="FOB391" s="1182"/>
      <c r="FOC391" s="1182"/>
      <c r="FOD391" s="1182"/>
      <c r="FOE391" s="1182"/>
      <c r="FOF391" s="1182"/>
      <c r="FOG391" s="1182"/>
      <c r="FOH391" s="1182"/>
      <c r="FOI391" s="1182"/>
      <c r="FOJ391" s="1182"/>
      <c r="FOK391" s="1177"/>
      <c r="FOL391" s="1182"/>
      <c r="FOM391" s="1182"/>
      <c r="FON391" s="1182"/>
      <c r="FOO391" s="1182"/>
      <c r="FOP391" s="1182"/>
      <c r="FOQ391" s="1182"/>
      <c r="FOR391" s="1182"/>
      <c r="FOS391" s="1182"/>
      <c r="FOT391" s="1182"/>
      <c r="FOU391" s="1182"/>
      <c r="FOV391" s="1182"/>
      <c r="FOW391" s="1182"/>
      <c r="FOX391" s="1182"/>
      <c r="FOY391" s="1182"/>
      <c r="FOZ391" s="1177"/>
      <c r="FPA391" s="1182"/>
      <c r="FPB391" s="1182"/>
      <c r="FPC391" s="1182"/>
      <c r="FPD391" s="1182"/>
      <c r="FPE391" s="1182"/>
      <c r="FPF391" s="1182"/>
      <c r="FPG391" s="1182"/>
      <c r="FPH391" s="1182"/>
      <c r="FPI391" s="1182"/>
      <c r="FPJ391" s="1182"/>
      <c r="FPK391" s="1182"/>
      <c r="FPL391" s="1182"/>
      <c r="FPM391" s="1182"/>
      <c r="FPN391" s="1182"/>
      <c r="FPO391" s="1177"/>
      <c r="FPP391" s="1182"/>
      <c r="FPQ391" s="1182"/>
      <c r="FPR391" s="1182"/>
      <c r="FPS391" s="1182"/>
      <c r="FPT391" s="1182"/>
      <c r="FPU391" s="1182"/>
      <c r="FPV391" s="1182"/>
      <c r="FPW391" s="1182"/>
      <c r="FPX391" s="1182"/>
      <c r="FPY391" s="1182"/>
      <c r="FPZ391" s="1182"/>
      <c r="FQA391" s="1182"/>
      <c r="FQB391" s="1182"/>
      <c r="FQC391" s="1182"/>
      <c r="FQD391" s="1177"/>
      <c r="FQE391" s="1182"/>
      <c r="FQF391" s="1182"/>
      <c r="FQG391" s="1182"/>
      <c r="FQH391" s="1182"/>
      <c r="FQI391" s="1182"/>
      <c r="FQJ391" s="1182"/>
      <c r="FQK391" s="1182"/>
      <c r="FQL391" s="1182"/>
      <c r="FQM391" s="1182"/>
      <c r="FQN391" s="1182"/>
      <c r="FQO391" s="1182"/>
      <c r="FQP391" s="1182"/>
      <c r="FQQ391" s="1182"/>
      <c r="FQR391" s="1182"/>
      <c r="FQS391" s="1177"/>
      <c r="FQT391" s="1182"/>
      <c r="FQU391" s="1182"/>
      <c r="FQV391" s="1182"/>
      <c r="FQW391" s="1182"/>
      <c r="FQX391" s="1182"/>
      <c r="FQY391" s="1182"/>
      <c r="FQZ391" s="1182"/>
      <c r="FRA391" s="1182"/>
      <c r="FRB391" s="1182"/>
      <c r="FRC391" s="1182"/>
      <c r="FRD391" s="1182"/>
      <c r="FRE391" s="1182"/>
      <c r="FRF391" s="1182"/>
      <c r="FRG391" s="1182"/>
      <c r="FRH391" s="1177"/>
      <c r="FRI391" s="1182"/>
      <c r="FRJ391" s="1182"/>
      <c r="FRK391" s="1182"/>
      <c r="FRL391" s="1182"/>
      <c r="FRM391" s="1182"/>
      <c r="FRN391" s="1182"/>
      <c r="FRO391" s="1182"/>
      <c r="FRP391" s="1182"/>
      <c r="FRQ391" s="1182"/>
      <c r="FRR391" s="1182"/>
      <c r="FRS391" s="1182"/>
      <c r="FRT391" s="1182"/>
      <c r="FRU391" s="1182"/>
      <c r="FRV391" s="1182"/>
      <c r="FRW391" s="1177"/>
      <c r="FRX391" s="1182"/>
      <c r="FRY391" s="1182"/>
      <c r="FRZ391" s="1182"/>
      <c r="FSA391" s="1182"/>
      <c r="FSB391" s="1182"/>
      <c r="FSC391" s="1182"/>
      <c r="FSD391" s="1182"/>
      <c r="FSE391" s="1182"/>
      <c r="FSF391" s="1182"/>
      <c r="FSG391" s="1182"/>
      <c r="FSH391" s="1182"/>
      <c r="FSI391" s="1182"/>
      <c r="FSJ391" s="1182"/>
      <c r="FSK391" s="1182"/>
      <c r="FSL391" s="1177"/>
      <c r="FSM391" s="1182"/>
      <c r="FSN391" s="1182"/>
      <c r="FSO391" s="1182"/>
      <c r="FSP391" s="1182"/>
      <c r="FSQ391" s="1182"/>
      <c r="FSR391" s="1182"/>
      <c r="FSS391" s="1182"/>
      <c r="FST391" s="1182"/>
      <c r="FSU391" s="1182"/>
      <c r="FSV391" s="1182"/>
      <c r="FSW391" s="1182"/>
      <c r="FSX391" s="1182"/>
      <c r="FSY391" s="1182"/>
      <c r="FSZ391" s="1182"/>
      <c r="FTA391" s="1177"/>
      <c r="FTB391" s="1182"/>
      <c r="FTC391" s="1182"/>
      <c r="FTD391" s="1182"/>
      <c r="FTE391" s="1182"/>
      <c r="FTF391" s="1182"/>
      <c r="FTG391" s="1182"/>
      <c r="FTH391" s="1182"/>
      <c r="FTI391" s="1182"/>
      <c r="FTJ391" s="1182"/>
      <c r="FTK391" s="1182"/>
      <c r="FTL391" s="1182"/>
      <c r="FTM391" s="1182"/>
      <c r="FTN391" s="1182"/>
      <c r="FTO391" s="1182"/>
      <c r="FTP391" s="1177"/>
      <c r="FTQ391" s="1182"/>
      <c r="FTR391" s="1182"/>
      <c r="FTS391" s="1182"/>
      <c r="FTT391" s="1182"/>
      <c r="FTU391" s="1182"/>
      <c r="FTV391" s="1182"/>
      <c r="FTW391" s="1182"/>
      <c r="FTX391" s="1182"/>
      <c r="FTY391" s="1182"/>
      <c r="FTZ391" s="1182"/>
      <c r="FUA391" s="1182"/>
      <c r="FUB391" s="1182"/>
      <c r="FUC391" s="1182"/>
      <c r="FUD391" s="1182"/>
      <c r="FUE391" s="1177"/>
      <c r="FUF391" s="1182"/>
      <c r="FUG391" s="1182"/>
      <c r="FUH391" s="1182"/>
      <c r="FUI391" s="1182"/>
      <c r="FUJ391" s="1182"/>
      <c r="FUK391" s="1182"/>
      <c r="FUL391" s="1182"/>
      <c r="FUM391" s="1182"/>
      <c r="FUN391" s="1182"/>
      <c r="FUO391" s="1182"/>
      <c r="FUP391" s="1182"/>
      <c r="FUQ391" s="1182"/>
      <c r="FUR391" s="1182"/>
      <c r="FUS391" s="1182"/>
      <c r="FUT391" s="1177"/>
      <c r="FUU391" s="1182"/>
      <c r="FUV391" s="1182"/>
      <c r="FUW391" s="1182"/>
      <c r="FUX391" s="1182"/>
      <c r="FUY391" s="1182"/>
      <c r="FUZ391" s="1182"/>
      <c r="FVA391" s="1182"/>
      <c r="FVB391" s="1182"/>
      <c r="FVC391" s="1182"/>
      <c r="FVD391" s="1182"/>
      <c r="FVE391" s="1182"/>
      <c r="FVF391" s="1182"/>
      <c r="FVG391" s="1182"/>
      <c r="FVH391" s="1182"/>
      <c r="FVI391" s="1177"/>
      <c r="FVJ391" s="1182"/>
      <c r="FVK391" s="1182"/>
      <c r="FVL391" s="1182"/>
      <c r="FVM391" s="1182"/>
      <c r="FVN391" s="1182"/>
      <c r="FVO391" s="1182"/>
      <c r="FVP391" s="1182"/>
      <c r="FVQ391" s="1182"/>
      <c r="FVR391" s="1182"/>
      <c r="FVS391" s="1182"/>
      <c r="FVT391" s="1182"/>
      <c r="FVU391" s="1182"/>
      <c r="FVV391" s="1182"/>
      <c r="FVW391" s="1182"/>
      <c r="FVX391" s="1177"/>
      <c r="FVY391" s="1182"/>
      <c r="FVZ391" s="1182"/>
      <c r="FWA391" s="1182"/>
      <c r="FWB391" s="1182"/>
      <c r="FWC391" s="1182"/>
      <c r="FWD391" s="1182"/>
      <c r="FWE391" s="1182"/>
      <c r="FWF391" s="1182"/>
      <c r="FWG391" s="1182"/>
      <c r="FWH391" s="1182"/>
      <c r="FWI391" s="1182"/>
      <c r="FWJ391" s="1182"/>
      <c r="FWK391" s="1182"/>
      <c r="FWL391" s="1182"/>
      <c r="FWM391" s="1177"/>
      <c r="FWN391" s="1182"/>
      <c r="FWO391" s="1182"/>
      <c r="FWP391" s="1182"/>
      <c r="FWQ391" s="1182"/>
      <c r="FWR391" s="1182"/>
      <c r="FWS391" s="1182"/>
      <c r="FWT391" s="1182"/>
      <c r="FWU391" s="1182"/>
      <c r="FWV391" s="1182"/>
      <c r="FWW391" s="1182"/>
      <c r="FWX391" s="1182"/>
      <c r="FWY391" s="1182"/>
      <c r="FWZ391" s="1182"/>
      <c r="FXA391" s="1182"/>
      <c r="FXB391" s="1177"/>
      <c r="FXC391" s="1182"/>
      <c r="FXD391" s="1182"/>
      <c r="FXE391" s="1182"/>
      <c r="FXF391" s="1182"/>
      <c r="FXG391" s="1182"/>
      <c r="FXH391" s="1182"/>
      <c r="FXI391" s="1182"/>
      <c r="FXJ391" s="1182"/>
      <c r="FXK391" s="1182"/>
      <c r="FXL391" s="1182"/>
      <c r="FXM391" s="1182"/>
      <c r="FXN391" s="1182"/>
      <c r="FXO391" s="1182"/>
      <c r="FXP391" s="1182"/>
      <c r="FXQ391" s="1177"/>
      <c r="FXR391" s="1182"/>
      <c r="FXS391" s="1182"/>
      <c r="FXT391" s="1182"/>
      <c r="FXU391" s="1182"/>
      <c r="FXV391" s="1182"/>
      <c r="FXW391" s="1182"/>
      <c r="FXX391" s="1182"/>
      <c r="FXY391" s="1182"/>
      <c r="FXZ391" s="1182"/>
      <c r="FYA391" s="1182"/>
      <c r="FYB391" s="1182"/>
      <c r="FYC391" s="1182"/>
      <c r="FYD391" s="1182"/>
      <c r="FYE391" s="1182"/>
      <c r="FYF391" s="1177"/>
      <c r="FYG391" s="1182"/>
      <c r="FYH391" s="1182"/>
      <c r="FYI391" s="1182"/>
      <c r="FYJ391" s="1182"/>
      <c r="FYK391" s="1182"/>
      <c r="FYL391" s="1182"/>
      <c r="FYM391" s="1182"/>
      <c r="FYN391" s="1182"/>
      <c r="FYO391" s="1182"/>
      <c r="FYP391" s="1182"/>
      <c r="FYQ391" s="1182"/>
      <c r="FYR391" s="1182"/>
      <c r="FYS391" s="1182"/>
      <c r="FYT391" s="1182"/>
      <c r="FYU391" s="1177"/>
      <c r="FYV391" s="1182"/>
      <c r="FYW391" s="1182"/>
      <c r="FYX391" s="1182"/>
      <c r="FYY391" s="1182"/>
      <c r="FYZ391" s="1182"/>
      <c r="FZA391" s="1182"/>
      <c r="FZB391" s="1182"/>
      <c r="FZC391" s="1182"/>
      <c r="FZD391" s="1182"/>
      <c r="FZE391" s="1182"/>
      <c r="FZF391" s="1182"/>
      <c r="FZG391" s="1182"/>
      <c r="FZH391" s="1182"/>
      <c r="FZI391" s="1182"/>
      <c r="FZJ391" s="1177"/>
      <c r="FZK391" s="1182"/>
      <c r="FZL391" s="1182"/>
      <c r="FZM391" s="1182"/>
      <c r="FZN391" s="1182"/>
      <c r="FZO391" s="1182"/>
      <c r="FZP391" s="1182"/>
      <c r="FZQ391" s="1182"/>
      <c r="FZR391" s="1182"/>
      <c r="FZS391" s="1182"/>
      <c r="FZT391" s="1182"/>
      <c r="FZU391" s="1182"/>
      <c r="FZV391" s="1182"/>
      <c r="FZW391" s="1182"/>
      <c r="FZX391" s="1182"/>
      <c r="FZY391" s="1177"/>
      <c r="FZZ391" s="1182"/>
      <c r="GAA391" s="1182"/>
      <c r="GAB391" s="1182"/>
      <c r="GAC391" s="1182"/>
      <c r="GAD391" s="1182"/>
      <c r="GAE391" s="1182"/>
      <c r="GAF391" s="1182"/>
      <c r="GAG391" s="1182"/>
      <c r="GAH391" s="1182"/>
      <c r="GAI391" s="1182"/>
      <c r="GAJ391" s="1182"/>
      <c r="GAK391" s="1182"/>
      <c r="GAL391" s="1182"/>
      <c r="GAM391" s="1182"/>
      <c r="GAN391" s="1177"/>
      <c r="GAO391" s="1182"/>
      <c r="GAP391" s="1182"/>
      <c r="GAQ391" s="1182"/>
      <c r="GAR391" s="1182"/>
      <c r="GAS391" s="1182"/>
      <c r="GAT391" s="1182"/>
      <c r="GAU391" s="1182"/>
      <c r="GAV391" s="1182"/>
      <c r="GAW391" s="1182"/>
      <c r="GAX391" s="1182"/>
      <c r="GAY391" s="1182"/>
      <c r="GAZ391" s="1182"/>
      <c r="GBA391" s="1182"/>
      <c r="GBB391" s="1182"/>
      <c r="GBC391" s="1177"/>
      <c r="GBD391" s="1182"/>
      <c r="GBE391" s="1182"/>
      <c r="GBF391" s="1182"/>
      <c r="GBG391" s="1182"/>
      <c r="GBH391" s="1182"/>
      <c r="GBI391" s="1182"/>
      <c r="GBJ391" s="1182"/>
      <c r="GBK391" s="1182"/>
      <c r="GBL391" s="1182"/>
      <c r="GBM391" s="1182"/>
      <c r="GBN391" s="1182"/>
      <c r="GBO391" s="1182"/>
      <c r="GBP391" s="1182"/>
      <c r="GBQ391" s="1182"/>
      <c r="GBR391" s="1177"/>
      <c r="GBS391" s="1182"/>
      <c r="GBT391" s="1182"/>
      <c r="GBU391" s="1182"/>
      <c r="GBV391" s="1182"/>
      <c r="GBW391" s="1182"/>
      <c r="GBX391" s="1182"/>
      <c r="GBY391" s="1182"/>
      <c r="GBZ391" s="1182"/>
      <c r="GCA391" s="1182"/>
      <c r="GCB391" s="1182"/>
      <c r="GCC391" s="1182"/>
      <c r="GCD391" s="1182"/>
      <c r="GCE391" s="1182"/>
      <c r="GCF391" s="1182"/>
      <c r="GCG391" s="1177"/>
      <c r="GCH391" s="1182"/>
      <c r="GCI391" s="1182"/>
      <c r="GCJ391" s="1182"/>
      <c r="GCK391" s="1182"/>
      <c r="GCL391" s="1182"/>
      <c r="GCM391" s="1182"/>
      <c r="GCN391" s="1182"/>
      <c r="GCO391" s="1182"/>
      <c r="GCP391" s="1182"/>
      <c r="GCQ391" s="1182"/>
      <c r="GCR391" s="1182"/>
      <c r="GCS391" s="1182"/>
      <c r="GCT391" s="1182"/>
      <c r="GCU391" s="1182"/>
      <c r="GCV391" s="1177"/>
      <c r="GCW391" s="1182"/>
      <c r="GCX391" s="1182"/>
      <c r="GCY391" s="1182"/>
      <c r="GCZ391" s="1182"/>
      <c r="GDA391" s="1182"/>
      <c r="GDB391" s="1182"/>
      <c r="GDC391" s="1182"/>
      <c r="GDD391" s="1182"/>
      <c r="GDE391" s="1182"/>
      <c r="GDF391" s="1182"/>
      <c r="GDG391" s="1182"/>
      <c r="GDH391" s="1182"/>
      <c r="GDI391" s="1182"/>
      <c r="GDJ391" s="1182"/>
      <c r="GDK391" s="1177"/>
      <c r="GDL391" s="1182"/>
      <c r="GDM391" s="1182"/>
      <c r="GDN391" s="1182"/>
      <c r="GDO391" s="1182"/>
      <c r="GDP391" s="1182"/>
      <c r="GDQ391" s="1182"/>
      <c r="GDR391" s="1182"/>
      <c r="GDS391" s="1182"/>
      <c r="GDT391" s="1182"/>
      <c r="GDU391" s="1182"/>
      <c r="GDV391" s="1182"/>
      <c r="GDW391" s="1182"/>
      <c r="GDX391" s="1182"/>
      <c r="GDY391" s="1182"/>
      <c r="GDZ391" s="1177"/>
      <c r="GEA391" s="1182"/>
      <c r="GEB391" s="1182"/>
      <c r="GEC391" s="1182"/>
      <c r="GED391" s="1182"/>
      <c r="GEE391" s="1182"/>
      <c r="GEF391" s="1182"/>
      <c r="GEG391" s="1182"/>
      <c r="GEH391" s="1182"/>
      <c r="GEI391" s="1182"/>
      <c r="GEJ391" s="1182"/>
      <c r="GEK391" s="1182"/>
      <c r="GEL391" s="1182"/>
      <c r="GEM391" s="1182"/>
      <c r="GEN391" s="1182"/>
      <c r="GEO391" s="1177"/>
      <c r="GEP391" s="1182"/>
      <c r="GEQ391" s="1182"/>
      <c r="GER391" s="1182"/>
      <c r="GES391" s="1182"/>
      <c r="GET391" s="1182"/>
      <c r="GEU391" s="1182"/>
      <c r="GEV391" s="1182"/>
      <c r="GEW391" s="1182"/>
      <c r="GEX391" s="1182"/>
      <c r="GEY391" s="1182"/>
      <c r="GEZ391" s="1182"/>
      <c r="GFA391" s="1182"/>
      <c r="GFB391" s="1182"/>
      <c r="GFC391" s="1182"/>
      <c r="GFD391" s="1177"/>
      <c r="GFE391" s="1182"/>
      <c r="GFF391" s="1182"/>
      <c r="GFG391" s="1182"/>
      <c r="GFH391" s="1182"/>
      <c r="GFI391" s="1182"/>
      <c r="GFJ391" s="1182"/>
      <c r="GFK391" s="1182"/>
      <c r="GFL391" s="1182"/>
      <c r="GFM391" s="1182"/>
      <c r="GFN391" s="1182"/>
      <c r="GFO391" s="1182"/>
      <c r="GFP391" s="1182"/>
      <c r="GFQ391" s="1182"/>
      <c r="GFR391" s="1182"/>
      <c r="GFS391" s="1177"/>
      <c r="GFT391" s="1182"/>
      <c r="GFU391" s="1182"/>
      <c r="GFV391" s="1182"/>
      <c r="GFW391" s="1182"/>
      <c r="GFX391" s="1182"/>
      <c r="GFY391" s="1182"/>
      <c r="GFZ391" s="1182"/>
      <c r="GGA391" s="1182"/>
      <c r="GGB391" s="1182"/>
      <c r="GGC391" s="1182"/>
      <c r="GGD391" s="1182"/>
      <c r="GGE391" s="1182"/>
      <c r="GGF391" s="1182"/>
      <c r="GGG391" s="1182"/>
      <c r="GGH391" s="1177"/>
      <c r="GGI391" s="1182"/>
      <c r="GGJ391" s="1182"/>
      <c r="GGK391" s="1182"/>
      <c r="GGL391" s="1182"/>
      <c r="GGM391" s="1182"/>
      <c r="GGN391" s="1182"/>
      <c r="GGO391" s="1182"/>
      <c r="GGP391" s="1182"/>
      <c r="GGQ391" s="1182"/>
      <c r="GGR391" s="1182"/>
      <c r="GGS391" s="1182"/>
      <c r="GGT391" s="1182"/>
      <c r="GGU391" s="1182"/>
      <c r="GGV391" s="1182"/>
      <c r="GGW391" s="1177"/>
      <c r="GGX391" s="1182"/>
      <c r="GGY391" s="1182"/>
      <c r="GGZ391" s="1182"/>
      <c r="GHA391" s="1182"/>
      <c r="GHB391" s="1182"/>
      <c r="GHC391" s="1182"/>
      <c r="GHD391" s="1182"/>
      <c r="GHE391" s="1182"/>
      <c r="GHF391" s="1182"/>
      <c r="GHG391" s="1182"/>
      <c r="GHH391" s="1182"/>
      <c r="GHI391" s="1182"/>
      <c r="GHJ391" s="1182"/>
      <c r="GHK391" s="1182"/>
      <c r="GHL391" s="1177"/>
      <c r="GHM391" s="1182"/>
      <c r="GHN391" s="1182"/>
      <c r="GHO391" s="1182"/>
      <c r="GHP391" s="1182"/>
      <c r="GHQ391" s="1182"/>
      <c r="GHR391" s="1182"/>
      <c r="GHS391" s="1182"/>
      <c r="GHT391" s="1182"/>
      <c r="GHU391" s="1182"/>
      <c r="GHV391" s="1182"/>
      <c r="GHW391" s="1182"/>
      <c r="GHX391" s="1182"/>
      <c r="GHY391" s="1182"/>
      <c r="GHZ391" s="1182"/>
      <c r="GIA391" s="1177"/>
      <c r="GIB391" s="1182"/>
      <c r="GIC391" s="1182"/>
      <c r="GID391" s="1182"/>
      <c r="GIE391" s="1182"/>
      <c r="GIF391" s="1182"/>
      <c r="GIG391" s="1182"/>
      <c r="GIH391" s="1182"/>
      <c r="GII391" s="1182"/>
      <c r="GIJ391" s="1182"/>
      <c r="GIK391" s="1182"/>
      <c r="GIL391" s="1182"/>
      <c r="GIM391" s="1182"/>
      <c r="GIN391" s="1182"/>
      <c r="GIO391" s="1182"/>
      <c r="GIP391" s="1177"/>
      <c r="GIQ391" s="1182"/>
      <c r="GIR391" s="1182"/>
      <c r="GIS391" s="1182"/>
      <c r="GIT391" s="1182"/>
      <c r="GIU391" s="1182"/>
      <c r="GIV391" s="1182"/>
      <c r="GIW391" s="1182"/>
      <c r="GIX391" s="1182"/>
      <c r="GIY391" s="1182"/>
      <c r="GIZ391" s="1182"/>
      <c r="GJA391" s="1182"/>
      <c r="GJB391" s="1182"/>
      <c r="GJC391" s="1182"/>
      <c r="GJD391" s="1182"/>
      <c r="GJE391" s="1177"/>
      <c r="GJF391" s="1182"/>
      <c r="GJG391" s="1182"/>
      <c r="GJH391" s="1182"/>
      <c r="GJI391" s="1182"/>
      <c r="GJJ391" s="1182"/>
      <c r="GJK391" s="1182"/>
      <c r="GJL391" s="1182"/>
      <c r="GJM391" s="1182"/>
      <c r="GJN391" s="1182"/>
      <c r="GJO391" s="1182"/>
      <c r="GJP391" s="1182"/>
      <c r="GJQ391" s="1182"/>
      <c r="GJR391" s="1182"/>
      <c r="GJS391" s="1182"/>
      <c r="GJT391" s="1177"/>
      <c r="GJU391" s="1182"/>
      <c r="GJV391" s="1182"/>
      <c r="GJW391" s="1182"/>
      <c r="GJX391" s="1182"/>
      <c r="GJY391" s="1182"/>
      <c r="GJZ391" s="1182"/>
      <c r="GKA391" s="1182"/>
      <c r="GKB391" s="1182"/>
      <c r="GKC391" s="1182"/>
      <c r="GKD391" s="1182"/>
      <c r="GKE391" s="1182"/>
      <c r="GKF391" s="1182"/>
      <c r="GKG391" s="1182"/>
      <c r="GKH391" s="1182"/>
      <c r="GKI391" s="1177"/>
      <c r="GKJ391" s="1182"/>
      <c r="GKK391" s="1182"/>
      <c r="GKL391" s="1182"/>
      <c r="GKM391" s="1182"/>
      <c r="GKN391" s="1182"/>
      <c r="GKO391" s="1182"/>
      <c r="GKP391" s="1182"/>
      <c r="GKQ391" s="1182"/>
      <c r="GKR391" s="1182"/>
      <c r="GKS391" s="1182"/>
      <c r="GKT391" s="1182"/>
      <c r="GKU391" s="1182"/>
      <c r="GKV391" s="1182"/>
      <c r="GKW391" s="1182"/>
      <c r="GKX391" s="1177"/>
      <c r="GKY391" s="1182"/>
      <c r="GKZ391" s="1182"/>
      <c r="GLA391" s="1182"/>
      <c r="GLB391" s="1182"/>
      <c r="GLC391" s="1182"/>
      <c r="GLD391" s="1182"/>
      <c r="GLE391" s="1182"/>
      <c r="GLF391" s="1182"/>
      <c r="GLG391" s="1182"/>
      <c r="GLH391" s="1182"/>
      <c r="GLI391" s="1182"/>
      <c r="GLJ391" s="1182"/>
      <c r="GLK391" s="1182"/>
      <c r="GLL391" s="1182"/>
      <c r="GLM391" s="1177"/>
      <c r="GLN391" s="1182"/>
      <c r="GLO391" s="1182"/>
      <c r="GLP391" s="1182"/>
      <c r="GLQ391" s="1182"/>
      <c r="GLR391" s="1182"/>
      <c r="GLS391" s="1182"/>
      <c r="GLT391" s="1182"/>
      <c r="GLU391" s="1182"/>
      <c r="GLV391" s="1182"/>
      <c r="GLW391" s="1182"/>
      <c r="GLX391" s="1182"/>
      <c r="GLY391" s="1182"/>
      <c r="GLZ391" s="1182"/>
      <c r="GMA391" s="1182"/>
      <c r="GMB391" s="1177"/>
      <c r="GMC391" s="1182"/>
      <c r="GMD391" s="1182"/>
      <c r="GME391" s="1182"/>
      <c r="GMF391" s="1182"/>
      <c r="GMG391" s="1182"/>
      <c r="GMH391" s="1182"/>
      <c r="GMI391" s="1182"/>
      <c r="GMJ391" s="1182"/>
      <c r="GMK391" s="1182"/>
      <c r="GML391" s="1182"/>
      <c r="GMM391" s="1182"/>
      <c r="GMN391" s="1182"/>
      <c r="GMO391" s="1182"/>
      <c r="GMP391" s="1182"/>
      <c r="GMQ391" s="1177"/>
      <c r="GMR391" s="1182"/>
      <c r="GMS391" s="1182"/>
      <c r="GMT391" s="1182"/>
      <c r="GMU391" s="1182"/>
      <c r="GMV391" s="1182"/>
      <c r="GMW391" s="1182"/>
      <c r="GMX391" s="1182"/>
      <c r="GMY391" s="1182"/>
      <c r="GMZ391" s="1182"/>
      <c r="GNA391" s="1182"/>
      <c r="GNB391" s="1182"/>
      <c r="GNC391" s="1182"/>
      <c r="GND391" s="1182"/>
      <c r="GNE391" s="1182"/>
      <c r="GNF391" s="1177"/>
      <c r="GNG391" s="1182"/>
      <c r="GNH391" s="1182"/>
      <c r="GNI391" s="1182"/>
      <c r="GNJ391" s="1182"/>
      <c r="GNK391" s="1182"/>
      <c r="GNL391" s="1182"/>
      <c r="GNM391" s="1182"/>
      <c r="GNN391" s="1182"/>
      <c r="GNO391" s="1182"/>
      <c r="GNP391" s="1182"/>
      <c r="GNQ391" s="1182"/>
      <c r="GNR391" s="1182"/>
      <c r="GNS391" s="1182"/>
      <c r="GNT391" s="1182"/>
      <c r="GNU391" s="1177"/>
      <c r="GNV391" s="1182"/>
      <c r="GNW391" s="1182"/>
      <c r="GNX391" s="1182"/>
      <c r="GNY391" s="1182"/>
      <c r="GNZ391" s="1182"/>
      <c r="GOA391" s="1182"/>
      <c r="GOB391" s="1182"/>
      <c r="GOC391" s="1182"/>
      <c r="GOD391" s="1182"/>
      <c r="GOE391" s="1182"/>
      <c r="GOF391" s="1182"/>
      <c r="GOG391" s="1182"/>
      <c r="GOH391" s="1182"/>
      <c r="GOI391" s="1182"/>
      <c r="GOJ391" s="1177"/>
      <c r="GOK391" s="1182"/>
      <c r="GOL391" s="1182"/>
      <c r="GOM391" s="1182"/>
      <c r="GON391" s="1182"/>
      <c r="GOO391" s="1182"/>
      <c r="GOP391" s="1182"/>
      <c r="GOQ391" s="1182"/>
      <c r="GOR391" s="1182"/>
      <c r="GOS391" s="1182"/>
      <c r="GOT391" s="1182"/>
      <c r="GOU391" s="1182"/>
      <c r="GOV391" s="1182"/>
      <c r="GOW391" s="1182"/>
      <c r="GOX391" s="1182"/>
      <c r="GOY391" s="1177"/>
      <c r="GOZ391" s="1182"/>
      <c r="GPA391" s="1182"/>
      <c r="GPB391" s="1182"/>
      <c r="GPC391" s="1182"/>
      <c r="GPD391" s="1182"/>
      <c r="GPE391" s="1182"/>
      <c r="GPF391" s="1182"/>
      <c r="GPG391" s="1182"/>
      <c r="GPH391" s="1182"/>
      <c r="GPI391" s="1182"/>
      <c r="GPJ391" s="1182"/>
      <c r="GPK391" s="1182"/>
      <c r="GPL391" s="1182"/>
      <c r="GPM391" s="1182"/>
      <c r="GPN391" s="1177"/>
      <c r="GPO391" s="1182"/>
      <c r="GPP391" s="1182"/>
      <c r="GPQ391" s="1182"/>
      <c r="GPR391" s="1182"/>
      <c r="GPS391" s="1182"/>
      <c r="GPT391" s="1182"/>
      <c r="GPU391" s="1182"/>
      <c r="GPV391" s="1182"/>
      <c r="GPW391" s="1182"/>
      <c r="GPX391" s="1182"/>
      <c r="GPY391" s="1182"/>
      <c r="GPZ391" s="1182"/>
      <c r="GQA391" s="1182"/>
      <c r="GQB391" s="1182"/>
      <c r="GQC391" s="1177"/>
      <c r="GQD391" s="1182"/>
      <c r="GQE391" s="1182"/>
      <c r="GQF391" s="1182"/>
      <c r="GQG391" s="1182"/>
      <c r="GQH391" s="1182"/>
      <c r="GQI391" s="1182"/>
      <c r="GQJ391" s="1182"/>
      <c r="GQK391" s="1182"/>
      <c r="GQL391" s="1182"/>
      <c r="GQM391" s="1182"/>
      <c r="GQN391" s="1182"/>
      <c r="GQO391" s="1182"/>
      <c r="GQP391" s="1182"/>
      <c r="GQQ391" s="1182"/>
      <c r="GQR391" s="1177"/>
      <c r="GQS391" s="1182"/>
      <c r="GQT391" s="1182"/>
      <c r="GQU391" s="1182"/>
      <c r="GQV391" s="1182"/>
      <c r="GQW391" s="1182"/>
      <c r="GQX391" s="1182"/>
      <c r="GQY391" s="1182"/>
      <c r="GQZ391" s="1182"/>
      <c r="GRA391" s="1182"/>
      <c r="GRB391" s="1182"/>
      <c r="GRC391" s="1182"/>
      <c r="GRD391" s="1182"/>
      <c r="GRE391" s="1182"/>
      <c r="GRF391" s="1182"/>
      <c r="GRG391" s="1177"/>
      <c r="GRH391" s="1182"/>
      <c r="GRI391" s="1182"/>
      <c r="GRJ391" s="1182"/>
      <c r="GRK391" s="1182"/>
      <c r="GRL391" s="1182"/>
      <c r="GRM391" s="1182"/>
      <c r="GRN391" s="1182"/>
      <c r="GRO391" s="1182"/>
      <c r="GRP391" s="1182"/>
      <c r="GRQ391" s="1182"/>
      <c r="GRR391" s="1182"/>
      <c r="GRS391" s="1182"/>
      <c r="GRT391" s="1182"/>
      <c r="GRU391" s="1182"/>
      <c r="GRV391" s="1177"/>
      <c r="GRW391" s="1182"/>
      <c r="GRX391" s="1182"/>
      <c r="GRY391" s="1182"/>
      <c r="GRZ391" s="1182"/>
      <c r="GSA391" s="1182"/>
      <c r="GSB391" s="1182"/>
      <c r="GSC391" s="1182"/>
      <c r="GSD391" s="1182"/>
      <c r="GSE391" s="1182"/>
      <c r="GSF391" s="1182"/>
      <c r="GSG391" s="1182"/>
      <c r="GSH391" s="1182"/>
      <c r="GSI391" s="1182"/>
      <c r="GSJ391" s="1182"/>
      <c r="GSK391" s="1177"/>
      <c r="GSL391" s="1182"/>
      <c r="GSM391" s="1182"/>
      <c r="GSN391" s="1182"/>
      <c r="GSO391" s="1182"/>
      <c r="GSP391" s="1182"/>
      <c r="GSQ391" s="1182"/>
      <c r="GSR391" s="1182"/>
      <c r="GSS391" s="1182"/>
      <c r="GST391" s="1182"/>
      <c r="GSU391" s="1182"/>
      <c r="GSV391" s="1182"/>
      <c r="GSW391" s="1182"/>
      <c r="GSX391" s="1182"/>
      <c r="GSY391" s="1182"/>
      <c r="GSZ391" s="1177"/>
      <c r="GTA391" s="1182"/>
      <c r="GTB391" s="1182"/>
      <c r="GTC391" s="1182"/>
      <c r="GTD391" s="1182"/>
      <c r="GTE391" s="1182"/>
      <c r="GTF391" s="1182"/>
      <c r="GTG391" s="1182"/>
      <c r="GTH391" s="1182"/>
      <c r="GTI391" s="1182"/>
      <c r="GTJ391" s="1182"/>
      <c r="GTK391" s="1182"/>
      <c r="GTL391" s="1182"/>
      <c r="GTM391" s="1182"/>
      <c r="GTN391" s="1182"/>
      <c r="GTO391" s="1177"/>
      <c r="GTP391" s="1182"/>
      <c r="GTQ391" s="1182"/>
      <c r="GTR391" s="1182"/>
      <c r="GTS391" s="1182"/>
      <c r="GTT391" s="1182"/>
      <c r="GTU391" s="1182"/>
      <c r="GTV391" s="1182"/>
      <c r="GTW391" s="1182"/>
      <c r="GTX391" s="1182"/>
      <c r="GTY391" s="1182"/>
      <c r="GTZ391" s="1182"/>
      <c r="GUA391" s="1182"/>
      <c r="GUB391" s="1182"/>
      <c r="GUC391" s="1182"/>
      <c r="GUD391" s="1177"/>
      <c r="GUE391" s="1182"/>
      <c r="GUF391" s="1182"/>
      <c r="GUG391" s="1182"/>
      <c r="GUH391" s="1182"/>
      <c r="GUI391" s="1182"/>
      <c r="GUJ391" s="1182"/>
      <c r="GUK391" s="1182"/>
      <c r="GUL391" s="1182"/>
      <c r="GUM391" s="1182"/>
      <c r="GUN391" s="1182"/>
      <c r="GUO391" s="1182"/>
      <c r="GUP391" s="1182"/>
      <c r="GUQ391" s="1182"/>
      <c r="GUR391" s="1182"/>
      <c r="GUS391" s="1177"/>
      <c r="GUT391" s="1182"/>
      <c r="GUU391" s="1182"/>
      <c r="GUV391" s="1182"/>
      <c r="GUW391" s="1182"/>
      <c r="GUX391" s="1182"/>
      <c r="GUY391" s="1182"/>
      <c r="GUZ391" s="1182"/>
      <c r="GVA391" s="1182"/>
      <c r="GVB391" s="1182"/>
      <c r="GVC391" s="1182"/>
      <c r="GVD391" s="1182"/>
      <c r="GVE391" s="1182"/>
      <c r="GVF391" s="1182"/>
      <c r="GVG391" s="1182"/>
      <c r="GVH391" s="1177"/>
      <c r="GVI391" s="1182"/>
      <c r="GVJ391" s="1182"/>
      <c r="GVK391" s="1182"/>
      <c r="GVL391" s="1182"/>
      <c r="GVM391" s="1182"/>
      <c r="GVN391" s="1182"/>
      <c r="GVO391" s="1182"/>
      <c r="GVP391" s="1182"/>
      <c r="GVQ391" s="1182"/>
      <c r="GVR391" s="1182"/>
      <c r="GVS391" s="1182"/>
      <c r="GVT391" s="1182"/>
      <c r="GVU391" s="1182"/>
      <c r="GVV391" s="1182"/>
      <c r="GVW391" s="1177"/>
      <c r="GVX391" s="1182"/>
      <c r="GVY391" s="1182"/>
      <c r="GVZ391" s="1182"/>
      <c r="GWA391" s="1182"/>
      <c r="GWB391" s="1182"/>
      <c r="GWC391" s="1182"/>
      <c r="GWD391" s="1182"/>
      <c r="GWE391" s="1182"/>
      <c r="GWF391" s="1182"/>
      <c r="GWG391" s="1182"/>
      <c r="GWH391" s="1182"/>
      <c r="GWI391" s="1182"/>
      <c r="GWJ391" s="1182"/>
      <c r="GWK391" s="1182"/>
      <c r="GWL391" s="1177"/>
      <c r="GWM391" s="1182"/>
      <c r="GWN391" s="1182"/>
      <c r="GWO391" s="1182"/>
      <c r="GWP391" s="1182"/>
      <c r="GWQ391" s="1182"/>
      <c r="GWR391" s="1182"/>
      <c r="GWS391" s="1182"/>
      <c r="GWT391" s="1182"/>
      <c r="GWU391" s="1182"/>
      <c r="GWV391" s="1182"/>
      <c r="GWW391" s="1182"/>
      <c r="GWX391" s="1182"/>
      <c r="GWY391" s="1182"/>
      <c r="GWZ391" s="1182"/>
      <c r="GXA391" s="1177"/>
      <c r="GXB391" s="1182"/>
      <c r="GXC391" s="1182"/>
      <c r="GXD391" s="1182"/>
      <c r="GXE391" s="1182"/>
      <c r="GXF391" s="1182"/>
      <c r="GXG391" s="1182"/>
      <c r="GXH391" s="1182"/>
      <c r="GXI391" s="1182"/>
      <c r="GXJ391" s="1182"/>
      <c r="GXK391" s="1182"/>
      <c r="GXL391" s="1182"/>
      <c r="GXM391" s="1182"/>
      <c r="GXN391" s="1182"/>
      <c r="GXO391" s="1182"/>
      <c r="GXP391" s="1177"/>
      <c r="GXQ391" s="1182"/>
      <c r="GXR391" s="1182"/>
      <c r="GXS391" s="1182"/>
      <c r="GXT391" s="1182"/>
      <c r="GXU391" s="1182"/>
      <c r="GXV391" s="1182"/>
      <c r="GXW391" s="1182"/>
      <c r="GXX391" s="1182"/>
      <c r="GXY391" s="1182"/>
      <c r="GXZ391" s="1182"/>
      <c r="GYA391" s="1182"/>
      <c r="GYB391" s="1182"/>
      <c r="GYC391" s="1182"/>
      <c r="GYD391" s="1182"/>
      <c r="GYE391" s="1177"/>
      <c r="GYF391" s="1182"/>
      <c r="GYG391" s="1182"/>
      <c r="GYH391" s="1182"/>
      <c r="GYI391" s="1182"/>
      <c r="GYJ391" s="1182"/>
      <c r="GYK391" s="1182"/>
      <c r="GYL391" s="1182"/>
      <c r="GYM391" s="1182"/>
      <c r="GYN391" s="1182"/>
      <c r="GYO391" s="1182"/>
      <c r="GYP391" s="1182"/>
      <c r="GYQ391" s="1182"/>
      <c r="GYR391" s="1182"/>
      <c r="GYS391" s="1182"/>
      <c r="GYT391" s="1177"/>
      <c r="GYU391" s="1182"/>
      <c r="GYV391" s="1182"/>
      <c r="GYW391" s="1182"/>
      <c r="GYX391" s="1182"/>
      <c r="GYY391" s="1182"/>
      <c r="GYZ391" s="1182"/>
      <c r="GZA391" s="1182"/>
      <c r="GZB391" s="1182"/>
      <c r="GZC391" s="1182"/>
      <c r="GZD391" s="1182"/>
      <c r="GZE391" s="1182"/>
      <c r="GZF391" s="1182"/>
      <c r="GZG391" s="1182"/>
      <c r="GZH391" s="1182"/>
      <c r="GZI391" s="1177"/>
      <c r="GZJ391" s="1182"/>
      <c r="GZK391" s="1182"/>
      <c r="GZL391" s="1182"/>
      <c r="GZM391" s="1182"/>
      <c r="GZN391" s="1182"/>
      <c r="GZO391" s="1182"/>
      <c r="GZP391" s="1182"/>
      <c r="GZQ391" s="1182"/>
      <c r="GZR391" s="1182"/>
      <c r="GZS391" s="1182"/>
      <c r="GZT391" s="1182"/>
      <c r="GZU391" s="1182"/>
      <c r="GZV391" s="1182"/>
      <c r="GZW391" s="1182"/>
      <c r="GZX391" s="1177"/>
      <c r="GZY391" s="1182"/>
      <c r="GZZ391" s="1182"/>
      <c r="HAA391" s="1182"/>
      <c r="HAB391" s="1182"/>
      <c r="HAC391" s="1182"/>
      <c r="HAD391" s="1182"/>
      <c r="HAE391" s="1182"/>
      <c r="HAF391" s="1182"/>
      <c r="HAG391" s="1182"/>
      <c r="HAH391" s="1182"/>
      <c r="HAI391" s="1182"/>
      <c r="HAJ391" s="1182"/>
      <c r="HAK391" s="1182"/>
      <c r="HAL391" s="1182"/>
      <c r="HAM391" s="1177"/>
      <c r="HAN391" s="1182"/>
      <c r="HAO391" s="1182"/>
      <c r="HAP391" s="1182"/>
      <c r="HAQ391" s="1182"/>
      <c r="HAR391" s="1182"/>
      <c r="HAS391" s="1182"/>
      <c r="HAT391" s="1182"/>
      <c r="HAU391" s="1182"/>
      <c r="HAV391" s="1182"/>
      <c r="HAW391" s="1182"/>
      <c r="HAX391" s="1182"/>
      <c r="HAY391" s="1182"/>
      <c r="HAZ391" s="1182"/>
      <c r="HBA391" s="1182"/>
      <c r="HBB391" s="1177"/>
      <c r="HBC391" s="1182"/>
      <c r="HBD391" s="1182"/>
      <c r="HBE391" s="1182"/>
      <c r="HBF391" s="1182"/>
      <c r="HBG391" s="1182"/>
      <c r="HBH391" s="1182"/>
      <c r="HBI391" s="1182"/>
      <c r="HBJ391" s="1182"/>
      <c r="HBK391" s="1182"/>
      <c r="HBL391" s="1182"/>
      <c r="HBM391" s="1182"/>
      <c r="HBN391" s="1182"/>
      <c r="HBO391" s="1182"/>
      <c r="HBP391" s="1182"/>
      <c r="HBQ391" s="1177"/>
      <c r="HBR391" s="1182"/>
      <c r="HBS391" s="1182"/>
      <c r="HBT391" s="1182"/>
      <c r="HBU391" s="1182"/>
      <c r="HBV391" s="1182"/>
      <c r="HBW391" s="1182"/>
      <c r="HBX391" s="1182"/>
      <c r="HBY391" s="1182"/>
      <c r="HBZ391" s="1182"/>
      <c r="HCA391" s="1182"/>
      <c r="HCB391" s="1182"/>
      <c r="HCC391" s="1182"/>
      <c r="HCD391" s="1182"/>
      <c r="HCE391" s="1182"/>
      <c r="HCF391" s="1177"/>
      <c r="HCG391" s="1182"/>
      <c r="HCH391" s="1182"/>
      <c r="HCI391" s="1182"/>
      <c r="HCJ391" s="1182"/>
      <c r="HCK391" s="1182"/>
      <c r="HCL391" s="1182"/>
      <c r="HCM391" s="1182"/>
      <c r="HCN391" s="1182"/>
      <c r="HCO391" s="1182"/>
      <c r="HCP391" s="1182"/>
      <c r="HCQ391" s="1182"/>
      <c r="HCR391" s="1182"/>
      <c r="HCS391" s="1182"/>
      <c r="HCT391" s="1182"/>
      <c r="HCU391" s="1177"/>
      <c r="HCV391" s="1182"/>
      <c r="HCW391" s="1182"/>
      <c r="HCX391" s="1182"/>
      <c r="HCY391" s="1182"/>
      <c r="HCZ391" s="1182"/>
      <c r="HDA391" s="1182"/>
      <c r="HDB391" s="1182"/>
      <c r="HDC391" s="1182"/>
      <c r="HDD391" s="1182"/>
      <c r="HDE391" s="1182"/>
      <c r="HDF391" s="1182"/>
      <c r="HDG391" s="1182"/>
      <c r="HDH391" s="1182"/>
      <c r="HDI391" s="1182"/>
      <c r="HDJ391" s="1177"/>
      <c r="HDK391" s="1182"/>
      <c r="HDL391" s="1182"/>
      <c r="HDM391" s="1182"/>
      <c r="HDN391" s="1182"/>
      <c r="HDO391" s="1182"/>
      <c r="HDP391" s="1182"/>
      <c r="HDQ391" s="1182"/>
      <c r="HDR391" s="1182"/>
      <c r="HDS391" s="1182"/>
      <c r="HDT391" s="1182"/>
      <c r="HDU391" s="1182"/>
      <c r="HDV391" s="1182"/>
      <c r="HDW391" s="1182"/>
      <c r="HDX391" s="1182"/>
      <c r="HDY391" s="1177"/>
      <c r="HDZ391" s="1182"/>
      <c r="HEA391" s="1182"/>
      <c r="HEB391" s="1182"/>
      <c r="HEC391" s="1182"/>
      <c r="HED391" s="1182"/>
      <c r="HEE391" s="1182"/>
      <c r="HEF391" s="1182"/>
      <c r="HEG391" s="1182"/>
      <c r="HEH391" s="1182"/>
      <c r="HEI391" s="1182"/>
      <c r="HEJ391" s="1182"/>
      <c r="HEK391" s="1182"/>
      <c r="HEL391" s="1182"/>
      <c r="HEM391" s="1182"/>
      <c r="HEN391" s="1177"/>
      <c r="HEO391" s="1182"/>
      <c r="HEP391" s="1182"/>
      <c r="HEQ391" s="1182"/>
      <c r="HER391" s="1182"/>
      <c r="HES391" s="1182"/>
      <c r="HET391" s="1182"/>
      <c r="HEU391" s="1182"/>
      <c r="HEV391" s="1182"/>
      <c r="HEW391" s="1182"/>
      <c r="HEX391" s="1182"/>
      <c r="HEY391" s="1182"/>
      <c r="HEZ391" s="1182"/>
      <c r="HFA391" s="1182"/>
      <c r="HFB391" s="1182"/>
      <c r="HFC391" s="1177"/>
      <c r="HFD391" s="1182"/>
      <c r="HFE391" s="1182"/>
      <c r="HFF391" s="1182"/>
      <c r="HFG391" s="1182"/>
      <c r="HFH391" s="1182"/>
      <c r="HFI391" s="1182"/>
      <c r="HFJ391" s="1182"/>
      <c r="HFK391" s="1182"/>
      <c r="HFL391" s="1182"/>
      <c r="HFM391" s="1182"/>
      <c r="HFN391" s="1182"/>
      <c r="HFO391" s="1182"/>
      <c r="HFP391" s="1182"/>
      <c r="HFQ391" s="1182"/>
      <c r="HFR391" s="1177"/>
      <c r="HFS391" s="1182"/>
      <c r="HFT391" s="1182"/>
      <c r="HFU391" s="1182"/>
      <c r="HFV391" s="1182"/>
      <c r="HFW391" s="1182"/>
      <c r="HFX391" s="1182"/>
      <c r="HFY391" s="1182"/>
      <c r="HFZ391" s="1182"/>
      <c r="HGA391" s="1182"/>
      <c r="HGB391" s="1182"/>
      <c r="HGC391" s="1182"/>
      <c r="HGD391" s="1182"/>
      <c r="HGE391" s="1182"/>
      <c r="HGF391" s="1182"/>
      <c r="HGG391" s="1177"/>
      <c r="HGH391" s="1182"/>
      <c r="HGI391" s="1182"/>
      <c r="HGJ391" s="1182"/>
      <c r="HGK391" s="1182"/>
      <c r="HGL391" s="1182"/>
      <c r="HGM391" s="1182"/>
      <c r="HGN391" s="1182"/>
      <c r="HGO391" s="1182"/>
      <c r="HGP391" s="1182"/>
      <c r="HGQ391" s="1182"/>
      <c r="HGR391" s="1182"/>
      <c r="HGS391" s="1182"/>
      <c r="HGT391" s="1182"/>
      <c r="HGU391" s="1182"/>
      <c r="HGV391" s="1177"/>
      <c r="HGW391" s="1182"/>
      <c r="HGX391" s="1182"/>
      <c r="HGY391" s="1182"/>
      <c r="HGZ391" s="1182"/>
      <c r="HHA391" s="1182"/>
      <c r="HHB391" s="1182"/>
      <c r="HHC391" s="1182"/>
      <c r="HHD391" s="1182"/>
      <c r="HHE391" s="1182"/>
      <c r="HHF391" s="1182"/>
      <c r="HHG391" s="1182"/>
      <c r="HHH391" s="1182"/>
      <c r="HHI391" s="1182"/>
      <c r="HHJ391" s="1182"/>
      <c r="HHK391" s="1177"/>
      <c r="HHL391" s="1182"/>
      <c r="HHM391" s="1182"/>
      <c r="HHN391" s="1182"/>
      <c r="HHO391" s="1182"/>
      <c r="HHP391" s="1182"/>
      <c r="HHQ391" s="1182"/>
      <c r="HHR391" s="1182"/>
      <c r="HHS391" s="1182"/>
      <c r="HHT391" s="1182"/>
      <c r="HHU391" s="1182"/>
      <c r="HHV391" s="1182"/>
      <c r="HHW391" s="1182"/>
      <c r="HHX391" s="1182"/>
      <c r="HHY391" s="1182"/>
      <c r="HHZ391" s="1177"/>
      <c r="HIA391" s="1182"/>
      <c r="HIB391" s="1182"/>
      <c r="HIC391" s="1182"/>
      <c r="HID391" s="1182"/>
      <c r="HIE391" s="1182"/>
      <c r="HIF391" s="1182"/>
      <c r="HIG391" s="1182"/>
      <c r="HIH391" s="1182"/>
      <c r="HII391" s="1182"/>
      <c r="HIJ391" s="1182"/>
      <c r="HIK391" s="1182"/>
      <c r="HIL391" s="1182"/>
      <c r="HIM391" s="1182"/>
      <c r="HIN391" s="1182"/>
      <c r="HIO391" s="1177"/>
      <c r="HIP391" s="1182"/>
      <c r="HIQ391" s="1182"/>
      <c r="HIR391" s="1182"/>
      <c r="HIS391" s="1182"/>
      <c r="HIT391" s="1182"/>
      <c r="HIU391" s="1182"/>
      <c r="HIV391" s="1182"/>
      <c r="HIW391" s="1182"/>
      <c r="HIX391" s="1182"/>
      <c r="HIY391" s="1182"/>
      <c r="HIZ391" s="1182"/>
      <c r="HJA391" s="1182"/>
      <c r="HJB391" s="1182"/>
      <c r="HJC391" s="1182"/>
      <c r="HJD391" s="1177"/>
      <c r="HJE391" s="1182"/>
      <c r="HJF391" s="1182"/>
      <c r="HJG391" s="1182"/>
      <c r="HJH391" s="1182"/>
      <c r="HJI391" s="1182"/>
      <c r="HJJ391" s="1182"/>
      <c r="HJK391" s="1182"/>
      <c r="HJL391" s="1182"/>
      <c r="HJM391" s="1182"/>
      <c r="HJN391" s="1182"/>
      <c r="HJO391" s="1182"/>
      <c r="HJP391" s="1182"/>
      <c r="HJQ391" s="1182"/>
      <c r="HJR391" s="1182"/>
      <c r="HJS391" s="1177"/>
      <c r="HJT391" s="1182"/>
      <c r="HJU391" s="1182"/>
      <c r="HJV391" s="1182"/>
      <c r="HJW391" s="1182"/>
      <c r="HJX391" s="1182"/>
      <c r="HJY391" s="1182"/>
      <c r="HJZ391" s="1182"/>
      <c r="HKA391" s="1182"/>
      <c r="HKB391" s="1182"/>
      <c r="HKC391" s="1182"/>
      <c r="HKD391" s="1182"/>
      <c r="HKE391" s="1182"/>
      <c r="HKF391" s="1182"/>
      <c r="HKG391" s="1182"/>
      <c r="HKH391" s="1177"/>
      <c r="HKI391" s="1182"/>
      <c r="HKJ391" s="1182"/>
      <c r="HKK391" s="1182"/>
      <c r="HKL391" s="1182"/>
      <c r="HKM391" s="1182"/>
      <c r="HKN391" s="1182"/>
      <c r="HKO391" s="1182"/>
      <c r="HKP391" s="1182"/>
      <c r="HKQ391" s="1182"/>
      <c r="HKR391" s="1182"/>
      <c r="HKS391" s="1182"/>
      <c r="HKT391" s="1182"/>
      <c r="HKU391" s="1182"/>
      <c r="HKV391" s="1182"/>
      <c r="HKW391" s="1177"/>
      <c r="HKX391" s="1182"/>
      <c r="HKY391" s="1182"/>
      <c r="HKZ391" s="1182"/>
      <c r="HLA391" s="1182"/>
      <c r="HLB391" s="1182"/>
      <c r="HLC391" s="1182"/>
      <c r="HLD391" s="1182"/>
      <c r="HLE391" s="1182"/>
      <c r="HLF391" s="1182"/>
      <c r="HLG391" s="1182"/>
      <c r="HLH391" s="1182"/>
      <c r="HLI391" s="1182"/>
      <c r="HLJ391" s="1182"/>
      <c r="HLK391" s="1182"/>
      <c r="HLL391" s="1177"/>
      <c r="HLM391" s="1182"/>
      <c r="HLN391" s="1182"/>
      <c r="HLO391" s="1182"/>
      <c r="HLP391" s="1182"/>
      <c r="HLQ391" s="1182"/>
      <c r="HLR391" s="1182"/>
      <c r="HLS391" s="1182"/>
      <c r="HLT391" s="1182"/>
      <c r="HLU391" s="1182"/>
      <c r="HLV391" s="1182"/>
      <c r="HLW391" s="1182"/>
      <c r="HLX391" s="1182"/>
      <c r="HLY391" s="1182"/>
      <c r="HLZ391" s="1182"/>
      <c r="HMA391" s="1177"/>
      <c r="HMB391" s="1182"/>
      <c r="HMC391" s="1182"/>
      <c r="HMD391" s="1182"/>
      <c r="HME391" s="1182"/>
      <c r="HMF391" s="1182"/>
      <c r="HMG391" s="1182"/>
      <c r="HMH391" s="1182"/>
      <c r="HMI391" s="1182"/>
      <c r="HMJ391" s="1182"/>
      <c r="HMK391" s="1182"/>
      <c r="HML391" s="1182"/>
      <c r="HMM391" s="1182"/>
      <c r="HMN391" s="1182"/>
      <c r="HMO391" s="1182"/>
      <c r="HMP391" s="1177"/>
      <c r="HMQ391" s="1182"/>
      <c r="HMR391" s="1182"/>
      <c r="HMS391" s="1182"/>
      <c r="HMT391" s="1182"/>
      <c r="HMU391" s="1182"/>
      <c r="HMV391" s="1182"/>
      <c r="HMW391" s="1182"/>
      <c r="HMX391" s="1182"/>
      <c r="HMY391" s="1182"/>
      <c r="HMZ391" s="1182"/>
      <c r="HNA391" s="1182"/>
      <c r="HNB391" s="1182"/>
      <c r="HNC391" s="1182"/>
      <c r="HND391" s="1182"/>
      <c r="HNE391" s="1177"/>
      <c r="HNF391" s="1182"/>
      <c r="HNG391" s="1182"/>
      <c r="HNH391" s="1182"/>
      <c r="HNI391" s="1182"/>
      <c r="HNJ391" s="1182"/>
      <c r="HNK391" s="1182"/>
      <c r="HNL391" s="1182"/>
      <c r="HNM391" s="1182"/>
      <c r="HNN391" s="1182"/>
      <c r="HNO391" s="1182"/>
      <c r="HNP391" s="1182"/>
      <c r="HNQ391" s="1182"/>
      <c r="HNR391" s="1182"/>
      <c r="HNS391" s="1182"/>
      <c r="HNT391" s="1177"/>
      <c r="HNU391" s="1182"/>
      <c r="HNV391" s="1182"/>
      <c r="HNW391" s="1182"/>
      <c r="HNX391" s="1182"/>
      <c r="HNY391" s="1182"/>
      <c r="HNZ391" s="1182"/>
      <c r="HOA391" s="1182"/>
      <c r="HOB391" s="1182"/>
      <c r="HOC391" s="1182"/>
      <c r="HOD391" s="1182"/>
      <c r="HOE391" s="1182"/>
      <c r="HOF391" s="1182"/>
      <c r="HOG391" s="1182"/>
      <c r="HOH391" s="1182"/>
      <c r="HOI391" s="1177"/>
      <c r="HOJ391" s="1182"/>
      <c r="HOK391" s="1182"/>
      <c r="HOL391" s="1182"/>
      <c r="HOM391" s="1182"/>
      <c r="HON391" s="1182"/>
      <c r="HOO391" s="1182"/>
      <c r="HOP391" s="1182"/>
      <c r="HOQ391" s="1182"/>
      <c r="HOR391" s="1182"/>
      <c r="HOS391" s="1182"/>
      <c r="HOT391" s="1182"/>
      <c r="HOU391" s="1182"/>
      <c r="HOV391" s="1182"/>
      <c r="HOW391" s="1182"/>
      <c r="HOX391" s="1177"/>
      <c r="HOY391" s="1182"/>
      <c r="HOZ391" s="1182"/>
      <c r="HPA391" s="1182"/>
      <c r="HPB391" s="1182"/>
      <c r="HPC391" s="1182"/>
      <c r="HPD391" s="1182"/>
      <c r="HPE391" s="1182"/>
      <c r="HPF391" s="1182"/>
      <c r="HPG391" s="1182"/>
      <c r="HPH391" s="1182"/>
      <c r="HPI391" s="1182"/>
      <c r="HPJ391" s="1182"/>
      <c r="HPK391" s="1182"/>
      <c r="HPL391" s="1182"/>
      <c r="HPM391" s="1177"/>
      <c r="HPN391" s="1182"/>
      <c r="HPO391" s="1182"/>
      <c r="HPP391" s="1182"/>
      <c r="HPQ391" s="1182"/>
      <c r="HPR391" s="1182"/>
      <c r="HPS391" s="1182"/>
      <c r="HPT391" s="1182"/>
      <c r="HPU391" s="1182"/>
      <c r="HPV391" s="1182"/>
      <c r="HPW391" s="1182"/>
      <c r="HPX391" s="1182"/>
      <c r="HPY391" s="1182"/>
      <c r="HPZ391" s="1182"/>
      <c r="HQA391" s="1182"/>
      <c r="HQB391" s="1177"/>
      <c r="HQC391" s="1182"/>
      <c r="HQD391" s="1182"/>
      <c r="HQE391" s="1182"/>
      <c r="HQF391" s="1182"/>
      <c r="HQG391" s="1182"/>
      <c r="HQH391" s="1182"/>
      <c r="HQI391" s="1182"/>
      <c r="HQJ391" s="1182"/>
      <c r="HQK391" s="1182"/>
      <c r="HQL391" s="1182"/>
      <c r="HQM391" s="1182"/>
      <c r="HQN391" s="1182"/>
      <c r="HQO391" s="1182"/>
      <c r="HQP391" s="1182"/>
      <c r="HQQ391" s="1177"/>
      <c r="HQR391" s="1182"/>
      <c r="HQS391" s="1182"/>
      <c r="HQT391" s="1182"/>
      <c r="HQU391" s="1182"/>
      <c r="HQV391" s="1182"/>
      <c r="HQW391" s="1182"/>
      <c r="HQX391" s="1182"/>
      <c r="HQY391" s="1182"/>
      <c r="HQZ391" s="1182"/>
      <c r="HRA391" s="1182"/>
      <c r="HRB391" s="1182"/>
      <c r="HRC391" s="1182"/>
      <c r="HRD391" s="1182"/>
      <c r="HRE391" s="1182"/>
      <c r="HRF391" s="1177"/>
      <c r="HRG391" s="1182"/>
      <c r="HRH391" s="1182"/>
      <c r="HRI391" s="1182"/>
      <c r="HRJ391" s="1182"/>
      <c r="HRK391" s="1182"/>
      <c r="HRL391" s="1182"/>
      <c r="HRM391" s="1182"/>
      <c r="HRN391" s="1182"/>
      <c r="HRO391" s="1182"/>
      <c r="HRP391" s="1182"/>
      <c r="HRQ391" s="1182"/>
      <c r="HRR391" s="1182"/>
      <c r="HRS391" s="1182"/>
      <c r="HRT391" s="1182"/>
      <c r="HRU391" s="1177"/>
      <c r="HRV391" s="1182"/>
      <c r="HRW391" s="1182"/>
      <c r="HRX391" s="1182"/>
      <c r="HRY391" s="1182"/>
      <c r="HRZ391" s="1182"/>
      <c r="HSA391" s="1182"/>
      <c r="HSB391" s="1182"/>
      <c r="HSC391" s="1182"/>
      <c r="HSD391" s="1182"/>
      <c r="HSE391" s="1182"/>
      <c r="HSF391" s="1182"/>
      <c r="HSG391" s="1182"/>
      <c r="HSH391" s="1182"/>
      <c r="HSI391" s="1182"/>
      <c r="HSJ391" s="1177"/>
      <c r="HSK391" s="1182"/>
      <c r="HSL391" s="1182"/>
      <c r="HSM391" s="1182"/>
      <c r="HSN391" s="1182"/>
      <c r="HSO391" s="1182"/>
      <c r="HSP391" s="1182"/>
      <c r="HSQ391" s="1182"/>
      <c r="HSR391" s="1182"/>
      <c r="HSS391" s="1182"/>
      <c r="HST391" s="1182"/>
      <c r="HSU391" s="1182"/>
      <c r="HSV391" s="1182"/>
      <c r="HSW391" s="1182"/>
      <c r="HSX391" s="1182"/>
      <c r="HSY391" s="1177"/>
      <c r="HSZ391" s="1182"/>
      <c r="HTA391" s="1182"/>
      <c r="HTB391" s="1182"/>
      <c r="HTC391" s="1182"/>
      <c r="HTD391" s="1182"/>
      <c r="HTE391" s="1182"/>
      <c r="HTF391" s="1182"/>
      <c r="HTG391" s="1182"/>
      <c r="HTH391" s="1182"/>
      <c r="HTI391" s="1182"/>
      <c r="HTJ391" s="1182"/>
      <c r="HTK391" s="1182"/>
      <c r="HTL391" s="1182"/>
      <c r="HTM391" s="1182"/>
      <c r="HTN391" s="1177"/>
      <c r="HTO391" s="1182"/>
      <c r="HTP391" s="1182"/>
      <c r="HTQ391" s="1182"/>
      <c r="HTR391" s="1182"/>
      <c r="HTS391" s="1182"/>
      <c r="HTT391" s="1182"/>
      <c r="HTU391" s="1182"/>
      <c r="HTV391" s="1182"/>
      <c r="HTW391" s="1182"/>
      <c r="HTX391" s="1182"/>
      <c r="HTY391" s="1182"/>
      <c r="HTZ391" s="1182"/>
      <c r="HUA391" s="1182"/>
      <c r="HUB391" s="1182"/>
      <c r="HUC391" s="1177"/>
      <c r="HUD391" s="1182"/>
      <c r="HUE391" s="1182"/>
      <c r="HUF391" s="1182"/>
      <c r="HUG391" s="1182"/>
      <c r="HUH391" s="1182"/>
      <c r="HUI391" s="1182"/>
      <c r="HUJ391" s="1182"/>
      <c r="HUK391" s="1182"/>
      <c r="HUL391" s="1182"/>
      <c r="HUM391" s="1182"/>
      <c r="HUN391" s="1182"/>
      <c r="HUO391" s="1182"/>
      <c r="HUP391" s="1182"/>
      <c r="HUQ391" s="1182"/>
      <c r="HUR391" s="1177"/>
      <c r="HUS391" s="1182"/>
      <c r="HUT391" s="1182"/>
      <c r="HUU391" s="1182"/>
      <c r="HUV391" s="1182"/>
      <c r="HUW391" s="1182"/>
      <c r="HUX391" s="1182"/>
      <c r="HUY391" s="1182"/>
      <c r="HUZ391" s="1182"/>
      <c r="HVA391" s="1182"/>
      <c r="HVB391" s="1182"/>
      <c r="HVC391" s="1182"/>
      <c r="HVD391" s="1182"/>
      <c r="HVE391" s="1182"/>
      <c r="HVF391" s="1182"/>
      <c r="HVG391" s="1177"/>
      <c r="HVH391" s="1182"/>
      <c r="HVI391" s="1182"/>
      <c r="HVJ391" s="1182"/>
      <c r="HVK391" s="1182"/>
      <c r="HVL391" s="1182"/>
      <c r="HVM391" s="1182"/>
      <c r="HVN391" s="1182"/>
      <c r="HVO391" s="1182"/>
      <c r="HVP391" s="1182"/>
      <c r="HVQ391" s="1182"/>
      <c r="HVR391" s="1182"/>
      <c r="HVS391" s="1182"/>
      <c r="HVT391" s="1182"/>
      <c r="HVU391" s="1182"/>
      <c r="HVV391" s="1177"/>
      <c r="HVW391" s="1182"/>
      <c r="HVX391" s="1182"/>
      <c r="HVY391" s="1182"/>
      <c r="HVZ391" s="1182"/>
      <c r="HWA391" s="1182"/>
      <c r="HWB391" s="1182"/>
      <c r="HWC391" s="1182"/>
      <c r="HWD391" s="1182"/>
      <c r="HWE391" s="1182"/>
      <c r="HWF391" s="1182"/>
      <c r="HWG391" s="1182"/>
      <c r="HWH391" s="1182"/>
      <c r="HWI391" s="1182"/>
      <c r="HWJ391" s="1182"/>
      <c r="HWK391" s="1177"/>
      <c r="HWL391" s="1182"/>
      <c r="HWM391" s="1182"/>
      <c r="HWN391" s="1182"/>
      <c r="HWO391" s="1182"/>
      <c r="HWP391" s="1182"/>
      <c r="HWQ391" s="1182"/>
      <c r="HWR391" s="1182"/>
      <c r="HWS391" s="1182"/>
      <c r="HWT391" s="1182"/>
      <c r="HWU391" s="1182"/>
      <c r="HWV391" s="1182"/>
      <c r="HWW391" s="1182"/>
      <c r="HWX391" s="1182"/>
      <c r="HWY391" s="1182"/>
      <c r="HWZ391" s="1177"/>
      <c r="HXA391" s="1182"/>
      <c r="HXB391" s="1182"/>
      <c r="HXC391" s="1182"/>
      <c r="HXD391" s="1182"/>
      <c r="HXE391" s="1182"/>
      <c r="HXF391" s="1182"/>
      <c r="HXG391" s="1182"/>
      <c r="HXH391" s="1182"/>
      <c r="HXI391" s="1182"/>
      <c r="HXJ391" s="1182"/>
      <c r="HXK391" s="1182"/>
      <c r="HXL391" s="1182"/>
      <c r="HXM391" s="1182"/>
      <c r="HXN391" s="1182"/>
      <c r="HXO391" s="1177"/>
      <c r="HXP391" s="1182"/>
      <c r="HXQ391" s="1182"/>
      <c r="HXR391" s="1182"/>
      <c r="HXS391" s="1182"/>
      <c r="HXT391" s="1182"/>
      <c r="HXU391" s="1182"/>
      <c r="HXV391" s="1182"/>
      <c r="HXW391" s="1182"/>
      <c r="HXX391" s="1182"/>
      <c r="HXY391" s="1182"/>
      <c r="HXZ391" s="1182"/>
      <c r="HYA391" s="1182"/>
      <c r="HYB391" s="1182"/>
      <c r="HYC391" s="1182"/>
      <c r="HYD391" s="1177"/>
      <c r="HYE391" s="1182"/>
      <c r="HYF391" s="1182"/>
      <c r="HYG391" s="1182"/>
      <c r="HYH391" s="1182"/>
      <c r="HYI391" s="1182"/>
      <c r="HYJ391" s="1182"/>
      <c r="HYK391" s="1182"/>
      <c r="HYL391" s="1182"/>
      <c r="HYM391" s="1182"/>
      <c r="HYN391" s="1182"/>
      <c r="HYO391" s="1182"/>
      <c r="HYP391" s="1182"/>
      <c r="HYQ391" s="1182"/>
      <c r="HYR391" s="1182"/>
      <c r="HYS391" s="1177"/>
      <c r="HYT391" s="1182"/>
      <c r="HYU391" s="1182"/>
      <c r="HYV391" s="1182"/>
      <c r="HYW391" s="1182"/>
      <c r="HYX391" s="1182"/>
      <c r="HYY391" s="1182"/>
      <c r="HYZ391" s="1182"/>
      <c r="HZA391" s="1182"/>
      <c r="HZB391" s="1182"/>
      <c r="HZC391" s="1182"/>
      <c r="HZD391" s="1182"/>
      <c r="HZE391" s="1182"/>
      <c r="HZF391" s="1182"/>
      <c r="HZG391" s="1182"/>
      <c r="HZH391" s="1177"/>
      <c r="HZI391" s="1182"/>
      <c r="HZJ391" s="1182"/>
      <c r="HZK391" s="1182"/>
      <c r="HZL391" s="1182"/>
      <c r="HZM391" s="1182"/>
      <c r="HZN391" s="1182"/>
      <c r="HZO391" s="1182"/>
      <c r="HZP391" s="1182"/>
      <c r="HZQ391" s="1182"/>
      <c r="HZR391" s="1182"/>
      <c r="HZS391" s="1182"/>
      <c r="HZT391" s="1182"/>
      <c r="HZU391" s="1182"/>
      <c r="HZV391" s="1182"/>
      <c r="HZW391" s="1177"/>
      <c r="HZX391" s="1182"/>
      <c r="HZY391" s="1182"/>
      <c r="HZZ391" s="1182"/>
      <c r="IAA391" s="1182"/>
      <c r="IAB391" s="1182"/>
      <c r="IAC391" s="1182"/>
      <c r="IAD391" s="1182"/>
      <c r="IAE391" s="1182"/>
      <c r="IAF391" s="1182"/>
      <c r="IAG391" s="1182"/>
      <c r="IAH391" s="1182"/>
      <c r="IAI391" s="1182"/>
      <c r="IAJ391" s="1182"/>
      <c r="IAK391" s="1182"/>
      <c r="IAL391" s="1177"/>
      <c r="IAM391" s="1182"/>
      <c r="IAN391" s="1182"/>
      <c r="IAO391" s="1182"/>
      <c r="IAP391" s="1182"/>
      <c r="IAQ391" s="1182"/>
      <c r="IAR391" s="1182"/>
      <c r="IAS391" s="1182"/>
      <c r="IAT391" s="1182"/>
      <c r="IAU391" s="1182"/>
      <c r="IAV391" s="1182"/>
      <c r="IAW391" s="1182"/>
      <c r="IAX391" s="1182"/>
      <c r="IAY391" s="1182"/>
      <c r="IAZ391" s="1182"/>
      <c r="IBA391" s="1177"/>
      <c r="IBB391" s="1182"/>
      <c r="IBC391" s="1182"/>
      <c r="IBD391" s="1182"/>
      <c r="IBE391" s="1182"/>
      <c r="IBF391" s="1182"/>
      <c r="IBG391" s="1182"/>
      <c r="IBH391" s="1182"/>
      <c r="IBI391" s="1182"/>
      <c r="IBJ391" s="1182"/>
      <c r="IBK391" s="1182"/>
      <c r="IBL391" s="1182"/>
      <c r="IBM391" s="1182"/>
      <c r="IBN391" s="1182"/>
      <c r="IBO391" s="1182"/>
      <c r="IBP391" s="1177"/>
      <c r="IBQ391" s="1182"/>
      <c r="IBR391" s="1182"/>
      <c r="IBS391" s="1182"/>
      <c r="IBT391" s="1182"/>
      <c r="IBU391" s="1182"/>
      <c r="IBV391" s="1182"/>
      <c r="IBW391" s="1182"/>
      <c r="IBX391" s="1182"/>
      <c r="IBY391" s="1182"/>
      <c r="IBZ391" s="1182"/>
      <c r="ICA391" s="1182"/>
      <c r="ICB391" s="1182"/>
      <c r="ICC391" s="1182"/>
      <c r="ICD391" s="1182"/>
      <c r="ICE391" s="1177"/>
      <c r="ICF391" s="1182"/>
      <c r="ICG391" s="1182"/>
      <c r="ICH391" s="1182"/>
      <c r="ICI391" s="1182"/>
      <c r="ICJ391" s="1182"/>
      <c r="ICK391" s="1182"/>
      <c r="ICL391" s="1182"/>
      <c r="ICM391" s="1182"/>
      <c r="ICN391" s="1182"/>
      <c r="ICO391" s="1182"/>
      <c r="ICP391" s="1182"/>
      <c r="ICQ391" s="1182"/>
      <c r="ICR391" s="1182"/>
      <c r="ICS391" s="1182"/>
      <c r="ICT391" s="1177"/>
      <c r="ICU391" s="1182"/>
      <c r="ICV391" s="1182"/>
      <c r="ICW391" s="1182"/>
      <c r="ICX391" s="1182"/>
      <c r="ICY391" s="1182"/>
      <c r="ICZ391" s="1182"/>
      <c r="IDA391" s="1182"/>
      <c r="IDB391" s="1182"/>
      <c r="IDC391" s="1182"/>
      <c r="IDD391" s="1182"/>
      <c r="IDE391" s="1182"/>
      <c r="IDF391" s="1182"/>
      <c r="IDG391" s="1182"/>
      <c r="IDH391" s="1182"/>
      <c r="IDI391" s="1177"/>
      <c r="IDJ391" s="1182"/>
      <c r="IDK391" s="1182"/>
      <c r="IDL391" s="1182"/>
      <c r="IDM391" s="1182"/>
      <c r="IDN391" s="1182"/>
      <c r="IDO391" s="1182"/>
      <c r="IDP391" s="1182"/>
      <c r="IDQ391" s="1182"/>
      <c r="IDR391" s="1182"/>
      <c r="IDS391" s="1182"/>
      <c r="IDT391" s="1182"/>
      <c r="IDU391" s="1182"/>
      <c r="IDV391" s="1182"/>
      <c r="IDW391" s="1182"/>
      <c r="IDX391" s="1177"/>
      <c r="IDY391" s="1182"/>
      <c r="IDZ391" s="1182"/>
      <c r="IEA391" s="1182"/>
      <c r="IEB391" s="1182"/>
      <c r="IEC391" s="1182"/>
      <c r="IED391" s="1182"/>
      <c r="IEE391" s="1182"/>
      <c r="IEF391" s="1182"/>
      <c r="IEG391" s="1182"/>
      <c r="IEH391" s="1182"/>
      <c r="IEI391" s="1182"/>
      <c r="IEJ391" s="1182"/>
      <c r="IEK391" s="1182"/>
      <c r="IEL391" s="1182"/>
      <c r="IEM391" s="1177"/>
      <c r="IEN391" s="1182"/>
      <c r="IEO391" s="1182"/>
      <c r="IEP391" s="1182"/>
      <c r="IEQ391" s="1182"/>
      <c r="IER391" s="1182"/>
      <c r="IES391" s="1182"/>
      <c r="IET391" s="1182"/>
      <c r="IEU391" s="1182"/>
      <c r="IEV391" s="1182"/>
      <c r="IEW391" s="1182"/>
      <c r="IEX391" s="1182"/>
      <c r="IEY391" s="1182"/>
      <c r="IEZ391" s="1182"/>
      <c r="IFA391" s="1182"/>
      <c r="IFB391" s="1177"/>
      <c r="IFC391" s="1182"/>
      <c r="IFD391" s="1182"/>
      <c r="IFE391" s="1182"/>
      <c r="IFF391" s="1182"/>
      <c r="IFG391" s="1182"/>
      <c r="IFH391" s="1182"/>
      <c r="IFI391" s="1182"/>
      <c r="IFJ391" s="1182"/>
      <c r="IFK391" s="1182"/>
      <c r="IFL391" s="1182"/>
      <c r="IFM391" s="1182"/>
      <c r="IFN391" s="1182"/>
      <c r="IFO391" s="1182"/>
      <c r="IFP391" s="1182"/>
      <c r="IFQ391" s="1177"/>
      <c r="IFR391" s="1182"/>
      <c r="IFS391" s="1182"/>
      <c r="IFT391" s="1182"/>
      <c r="IFU391" s="1182"/>
      <c r="IFV391" s="1182"/>
      <c r="IFW391" s="1182"/>
      <c r="IFX391" s="1182"/>
      <c r="IFY391" s="1182"/>
      <c r="IFZ391" s="1182"/>
      <c r="IGA391" s="1182"/>
      <c r="IGB391" s="1182"/>
      <c r="IGC391" s="1182"/>
      <c r="IGD391" s="1182"/>
      <c r="IGE391" s="1182"/>
      <c r="IGF391" s="1177"/>
      <c r="IGG391" s="1182"/>
      <c r="IGH391" s="1182"/>
      <c r="IGI391" s="1182"/>
      <c r="IGJ391" s="1182"/>
      <c r="IGK391" s="1182"/>
      <c r="IGL391" s="1182"/>
      <c r="IGM391" s="1182"/>
      <c r="IGN391" s="1182"/>
      <c r="IGO391" s="1182"/>
      <c r="IGP391" s="1182"/>
      <c r="IGQ391" s="1182"/>
      <c r="IGR391" s="1182"/>
      <c r="IGS391" s="1182"/>
      <c r="IGT391" s="1182"/>
      <c r="IGU391" s="1177"/>
      <c r="IGV391" s="1182"/>
      <c r="IGW391" s="1182"/>
      <c r="IGX391" s="1182"/>
      <c r="IGY391" s="1182"/>
      <c r="IGZ391" s="1182"/>
      <c r="IHA391" s="1182"/>
      <c r="IHB391" s="1182"/>
      <c r="IHC391" s="1182"/>
      <c r="IHD391" s="1182"/>
      <c r="IHE391" s="1182"/>
      <c r="IHF391" s="1182"/>
      <c r="IHG391" s="1182"/>
      <c r="IHH391" s="1182"/>
      <c r="IHI391" s="1182"/>
      <c r="IHJ391" s="1177"/>
      <c r="IHK391" s="1182"/>
      <c r="IHL391" s="1182"/>
      <c r="IHM391" s="1182"/>
      <c r="IHN391" s="1182"/>
      <c r="IHO391" s="1182"/>
      <c r="IHP391" s="1182"/>
      <c r="IHQ391" s="1182"/>
      <c r="IHR391" s="1182"/>
      <c r="IHS391" s="1182"/>
      <c r="IHT391" s="1182"/>
      <c r="IHU391" s="1182"/>
      <c r="IHV391" s="1182"/>
      <c r="IHW391" s="1182"/>
      <c r="IHX391" s="1182"/>
      <c r="IHY391" s="1177"/>
      <c r="IHZ391" s="1182"/>
      <c r="IIA391" s="1182"/>
      <c r="IIB391" s="1182"/>
      <c r="IIC391" s="1182"/>
      <c r="IID391" s="1182"/>
      <c r="IIE391" s="1182"/>
      <c r="IIF391" s="1182"/>
      <c r="IIG391" s="1182"/>
      <c r="IIH391" s="1182"/>
      <c r="III391" s="1182"/>
      <c r="IIJ391" s="1182"/>
      <c r="IIK391" s="1182"/>
      <c r="IIL391" s="1182"/>
      <c r="IIM391" s="1182"/>
      <c r="IIN391" s="1177"/>
      <c r="IIO391" s="1182"/>
      <c r="IIP391" s="1182"/>
      <c r="IIQ391" s="1182"/>
      <c r="IIR391" s="1182"/>
      <c r="IIS391" s="1182"/>
      <c r="IIT391" s="1182"/>
      <c r="IIU391" s="1182"/>
      <c r="IIV391" s="1182"/>
      <c r="IIW391" s="1182"/>
      <c r="IIX391" s="1182"/>
      <c r="IIY391" s="1182"/>
      <c r="IIZ391" s="1182"/>
      <c r="IJA391" s="1182"/>
      <c r="IJB391" s="1182"/>
      <c r="IJC391" s="1177"/>
      <c r="IJD391" s="1182"/>
      <c r="IJE391" s="1182"/>
      <c r="IJF391" s="1182"/>
      <c r="IJG391" s="1182"/>
      <c r="IJH391" s="1182"/>
      <c r="IJI391" s="1182"/>
      <c r="IJJ391" s="1182"/>
      <c r="IJK391" s="1182"/>
      <c r="IJL391" s="1182"/>
      <c r="IJM391" s="1182"/>
      <c r="IJN391" s="1182"/>
      <c r="IJO391" s="1182"/>
      <c r="IJP391" s="1182"/>
      <c r="IJQ391" s="1182"/>
      <c r="IJR391" s="1177"/>
      <c r="IJS391" s="1182"/>
      <c r="IJT391" s="1182"/>
      <c r="IJU391" s="1182"/>
      <c r="IJV391" s="1182"/>
      <c r="IJW391" s="1182"/>
      <c r="IJX391" s="1182"/>
      <c r="IJY391" s="1182"/>
      <c r="IJZ391" s="1182"/>
      <c r="IKA391" s="1182"/>
      <c r="IKB391" s="1182"/>
      <c r="IKC391" s="1182"/>
      <c r="IKD391" s="1182"/>
      <c r="IKE391" s="1182"/>
      <c r="IKF391" s="1182"/>
      <c r="IKG391" s="1177"/>
      <c r="IKH391" s="1182"/>
      <c r="IKI391" s="1182"/>
      <c r="IKJ391" s="1182"/>
      <c r="IKK391" s="1182"/>
      <c r="IKL391" s="1182"/>
      <c r="IKM391" s="1182"/>
      <c r="IKN391" s="1182"/>
      <c r="IKO391" s="1182"/>
      <c r="IKP391" s="1182"/>
      <c r="IKQ391" s="1182"/>
      <c r="IKR391" s="1182"/>
      <c r="IKS391" s="1182"/>
      <c r="IKT391" s="1182"/>
      <c r="IKU391" s="1182"/>
      <c r="IKV391" s="1177"/>
      <c r="IKW391" s="1182"/>
      <c r="IKX391" s="1182"/>
      <c r="IKY391" s="1182"/>
      <c r="IKZ391" s="1182"/>
      <c r="ILA391" s="1182"/>
      <c r="ILB391" s="1182"/>
      <c r="ILC391" s="1182"/>
      <c r="ILD391" s="1182"/>
      <c r="ILE391" s="1182"/>
      <c r="ILF391" s="1182"/>
      <c r="ILG391" s="1182"/>
      <c r="ILH391" s="1182"/>
      <c r="ILI391" s="1182"/>
      <c r="ILJ391" s="1182"/>
      <c r="ILK391" s="1177"/>
      <c r="ILL391" s="1182"/>
      <c r="ILM391" s="1182"/>
      <c r="ILN391" s="1182"/>
      <c r="ILO391" s="1182"/>
      <c r="ILP391" s="1182"/>
      <c r="ILQ391" s="1182"/>
      <c r="ILR391" s="1182"/>
      <c r="ILS391" s="1182"/>
      <c r="ILT391" s="1182"/>
      <c r="ILU391" s="1182"/>
      <c r="ILV391" s="1182"/>
      <c r="ILW391" s="1182"/>
      <c r="ILX391" s="1182"/>
      <c r="ILY391" s="1182"/>
      <c r="ILZ391" s="1177"/>
      <c r="IMA391" s="1182"/>
      <c r="IMB391" s="1182"/>
      <c r="IMC391" s="1182"/>
      <c r="IMD391" s="1182"/>
      <c r="IME391" s="1182"/>
      <c r="IMF391" s="1182"/>
      <c r="IMG391" s="1182"/>
      <c r="IMH391" s="1182"/>
      <c r="IMI391" s="1182"/>
      <c r="IMJ391" s="1182"/>
      <c r="IMK391" s="1182"/>
      <c r="IML391" s="1182"/>
      <c r="IMM391" s="1182"/>
      <c r="IMN391" s="1182"/>
      <c r="IMO391" s="1177"/>
      <c r="IMP391" s="1182"/>
      <c r="IMQ391" s="1182"/>
      <c r="IMR391" s="1182"/>
      <c r="IMS391" s="1182"/>
      <c r="IMT391" s="1182"/>
      <c r="IMU391" s="1182"/>
      <c r="IMV391" s="1182"/>
      <c r="IMW391" s="1182"/>
      <c r="IMX391" s="1182"/>
      <c r="IMY391" s="1182"/>
      <c r="IMZ391" s="1182"/>
      <c r="INA391" s="1182"/>
      <c r="INB391" s="1182"/>
      <c r="INC391" s="1182"/>
      <c r="IND391" s="1177"/>
      <c r="INE391" s="1182"/>
      <c r="INF391" s="1182"/>
      <c r="ING391" s="1182"/>
      <c r="INH391" s="1182"/>
      <c r="INI391" s="1182"/>
      <c r="INJ391" s="1182"/>
      <c r="INK391" s="1182"/>
      <c r="INL391" s="1182"/>
      <c r="INM391" s="1182"/>
      <c r="INN391" s="1182"/>
      <c r="INO391" s="1182"/>
      <c r="INP391" s="1182"/>
      <c r="INQ391" s="1182"/>
      <c r="INR391" s="1182"/>
      <c r="INS391" s="1177"/>
      <c r="INT391" s="1182"/>
      <c r="INU391" s="1182"/>
      <c r="INV391" s="1182"/>
      <c r="INW391" s="1182"/>
      <c r="INX391" s="1182"/>
      <c r="INY391" s="1182"/>
      <c r="INZ391" s="1182"/>
      <c r="IOA391" s="1182"/>
      <c r="IOB391" s="1182"/>
      <c r="IOC391" s="1182"/>
      <c r="IOD391" s="1182"/>
      <c r="IOE391" s="1182"/>
      <c r="IOF391" s="1182"/>
      <c r="IOG391" s="1182"/>
      <c r="IOH391" s="1177"/>
      <c r="IOI391" s="1182"/>
      <c r="IOJ391" s="1182"/>
      <c r="IOK391" s="1182"/>
      <c r="IOL391" s="1182"/>
      <c r="IOM391" s="1182"/>
      <c r="ION391" s="1182"/>
      <c r="IOO391" s="1182"/>
      <c r="IOP391" s="1182"/>
      <c r="IOQ391" s="1182"/>
      <c r="IOR391" s="1182"/>
      <c r="IOS391" s="1182"/>
      <c r="IOT391" s="1182"/>
      <c r="IOU391" s="1182"/>
      <c r="IOV391" s="1182"/>
      <c r="IOW391" s="1177"/>
      <c r="IOX391" s="1182"/>
      <c r="IOY391" s="1182"/>
      <c r="IOZ391" s="1182"/>
      <c r="IPA391" s="1182"/>
      <c r="IPB391" s="1182"/>
      <c r="IPC391" s="1182"/>
      <c r="IPD391" s="1182"/>
      <c r="IPE391" s="1182"/>
      <c r="IPF391" s="1182"/>
      <c r="IPG391" s="1182"/>
      <c r="IPH391" s="1182"/>
      <c r="IPI391" s="1182"/>
      <c r="IPJ391" s="1182"/>
      <c r="IPK391" s="1182"/>
      <c r="IPL391" s="1177"/>
      <c r="IPM391" s="1182"/>
      <c r="IPN391" s="1182"/>
      <c r="IPO391" s="1182"/>
      <c r="IPP391" s="1182"/>
      <c r="IPQ391" s="1182"/>
      <c r="IPR391" s="1182"/>
      <c r="IPS391" s="1182"/>
      <c r="IPT391" s="1182"/>
      <c r="IPU391" s="1182"/>
      <c r="IPV391" s="1182"/>
      <c r="IPW391" s="1182"/>
      <c r="IPX391" s="1182"/>
      <c r="IPY391" s="1182"/>
      <c r="IPZ391" s="1182"/>
      <c r="IQA391" s="1177"/>
      <c r="IQB391" s="1182"/>
      <c r="IQC391" s="1182"/>
      <c r="IQD391" s="1182"/>
      <c r="IQE391" s="1182"/>
      <c r="IQF391" s="1182"/>
      <c r="IQG391" s="1182"/>
      <c r="IQH391" s="1182"/>
      <c r="IQI391" s="1182"/>
      <c r="IQJ391" s="1182"/>
      <c r="IQK391" s="1182"/>
      <c r="IQL391" s="1182"/>
      <c r="IQM391" s="1182"/>
      <c r="IQN391" s="1182"/>
      <c r="IQO391" s="1182"/>
      <c r="IQP391" s="1177"/>
      <c r="IQQ391" s="1182"/>
      <c r="IQR391" s="1182"/>
      <c r="IQS391" s="1182"/>
      <c r="IQT391" s="1182"/>
      <c r="IQU391" s="1182"/>
      <c r="IQV391" s="1182"/>
      <c r="IQW391" s="1182"/>
      <c r="IQX391" s="1182"/>
      <c r="IQY391" s="1182"/>
      <c r="IQZ391" s="1182"/>
      <c r="IRA391" s="1182"/>
      <c r="IRB391" s="1182"/>
      <c r="IRC391" s="1182"/>
      <c r="IRD391" s="1182"/>
      <c r="IRE391" s="1177"/>
      <c r="IRF391" s="1182"/>
      <c r="IRG391" s="1182"/>
      <c r="IRH391" s="1182"/>
      <c r="IRI391" s="1182"/>
      <c r="IRJ391" s="1182"/>
      <c r="IRK391" s="1182"/>
      <c r="IRL391" s="1182"/>
      <c r="IRM391" s="1182"/>
      <c r="IRN391" s="1182"/>
      <c r="IRO391" s="1182"/>
      <c r="IRP391" s="1182"/>
      <c r="IRQ391" s="1182"/>
      <c r="IRR391" s="1182"/>
      <c r="IRS391" s="1182"/>
      <c r="IRT391" s="1177"/>
      <c r="IRU391" s="1182"/>
      <c r="IRV391" s="1182"/>
      <c r="IRW391" s="1182"/>
      <c r="IRX391" s="1182"/>
      <c r="IRY391" s="1182"/>
      <c r="IRZ391" s="1182"/>
      <c r="ISA391" s="1182"/>
      <c r="ISB391" s="1182"/>
      <c r="ISC391" s="1182"/>
      <c r="ISD391" s="1182"/>
      <c r="ISE391" s="1182"/>
      <c r="ISF391" s="1182"/>
      <c r="ISG391" s="1182"/>
      <c r="ISH391" s="1182"/>
      <c r="ISI391" s="1177"/>
      <c r="ISJ391" s="1182"/>
      <c r="ISK391" s="1182"/>
      <c r="ISL391" s="1182"/>
      <c r="ISM391" s="1182"/>
      <c r="ISN391" s="1182"/>
      <c r="ISO391" s="1182"/>
      <c r="ISP391" s="1182"/>
      <c r="ISQ391" s="1182"/>
      <c r="ISR391" s="1182"/>
      <c r="ISS391" s="1182"/>
      <c r="IST391" s="1182"/>
      <c r="ISU391" s="1182"/>
      <c r="ISV391" s="1182"/>
      <c r="ISW391" s="1182"/>
      <c r="ISX391" s="1177"/>
      <c r="ISY391" s="1182"/>
      <c r="ISZ391" s="1182"/>
      <c r="ITA391" s="1182"/>
      <c r="ITB391" s="1182"/>
      <c r="ITC391" s="1182"/>
      <c r="ITD391" s="1182"/>
      <c r="ITE391" s="1182"/>
      <c r="ITF391" s="1182"/>
      <c r="ITG391" s="1182"/>
      <c r="ITH391" s="1182"/>
      <c r="ITI391" s="1182"/>
      <c r="ITJ391" s="1182"/>
      <c r="ITK391" s="1182"/>
      <c r="ITL391" s="1182"/>
      <c r="ITM391" s="1177"/>
      <c r="ITN391" s="1182"/>
      <c r="ITO391" s="1182"/>
      <c r="ITP391" s="1182"/>
      <c r="ITQ391" s="1182"/>
      <c r="ITR391" s="1182"/>
      <c r="ITS391" s="1182"/>
      <c r="ITT391" s="1182"/>
      <c r="ITU391" s="1182"/>
      <c r="ITV391" s="1182"/>
      <c r="ITW391" s="1182"/>
      <c r="ITX391" s="1182"/>
      <c r="ITY391" s="1182"/>
      <c r="ITZ391" s="1182"/>
      <c r="IUA391" s="1182"/>
      <c r="IUB391" s="1177"/>
      <c r="IUC391" s="1182"/>
      <c r="IUD391" s="1182"/>
      <c r="IUE391" s="1182"/>
      <c r="IUF391" s="1182"/>
      <c r="IUG391" s="1182"/>
      <c r="IUH391" s="1182"/>
      <c r="IUI391" s="1182"/>
      <c r="IUJ391" s="1182"/>
      <c r="IUK391" s="1182"/>
      <c r="IUL391" s="1182"/>
      <c r="IUM391" s="1182"/>
      <c r="IUN391" s="1182"/>
      <c r="IUO391" s="1182"/>
      <c r="IUP391" s="1182"/>
      <c r="IUQ391" s="1177"/>
      <c r="IUR391" s="1182"/>
      <c r="IUS391" s="1182"/>
      <c r="IUT391" s="1182"/>
      <c r="IUU391" s="1182"/>
      <c r="IUV391" s="1182"/>
      <c r="IUW391" s="1182"/>
      <c r="IUX391" s="1182"/>
      <c r="IUY391" s="1182"/>
      <c r="IUZ391" s="1182"/>
      <c r="IVA391" s="1182"/>
      <c r="IVB391" s="1182"/>
      <c r="IVC391" s="1182"/>
      <c r="IVD391" s="1182"/>
      <c r="IVE391" s="1182"/>
      <c r="IVF391" s="1177"/>
      <c r="IVG391" s="1182"/>
      <c r="IVH391" s="1182"/>
      <c r="IVI391" s="1182"/>
      <c r="IVJ391" s="1182"/>
      <c r="IVK391" s="1182"/>
      <c r="IVL391" s="1182"/>
      <c r="IVM391" s="1182"/>
      <c r="IVN391" s="1182"/>
      <c r="IVO391" s="1182"/>
      <c r="IVP391" s="1182"/>
      <c r="IVQ391" s="1182"/>
      <c r="IVR391" s="1182"/>
      <c r="IVS391" s="1182"/>
      <c r="IVT391" s="1182"/>
      <c r="IVU391" s="1177"/>
      <c r="IVV391" s="1182"/>
      <c r="IVW391" s="1182"/>
      <c r="IVX391" s="1182"/>
      <c r="IVY391" s="1182"/>
      <c r="IVZ391" s="1182"/>
      <c r="IWA391" s="1182"/>
      <c r="IWB391" s="1182"/>
      <c r="IWC391" s="1182"/>
      <c r="IWD391" s="1182"/>
      <c r="IWE391" s="1182"/>
      <c r="IWF391" s="1182"/>
      <c r="IWG391" s="1182"/>
      <c r="IWH391" s="1182"/>
      <c r="IWI391" s="1182"/>
      <c r="IWJ391" s="1177"/>
      <c r="IWK391" s="1182"/>
      <c r="IWL391" s="1182"/>
      <c r="IWM391" s="1182"/>
      <c r="IWN391" s="1182"/>
      <c r="IWO391" s="1182"/>
      <c r="IWP391" s="1182"/>
      <c r="IWQ391" s="1182"/>
      <c r="IWR391" s="1182"/>
      <c r="IWS391" s="1182"/>
      <c r="IWT391" s="1182"/>
      <c r="IWU391" s="1182"/>
      <c r="IWV391" s="1182"/>
      <c r="IWW391" s="1182"/>
      <c r="IWX391" s="1182"/>
      <c r="IWY391" s="1177"/>
      <c r="IWZ391" s="1182"/>
      <c r="IXA391" s="1182"/>
      <c r="IXB391" s="1182"/>
      <c r="IXC391" s="1182"/>
      <c r="IXD391" s="1182"/>
      <c r="IXE391" s="1182"/>
      <c r="IXF391" s="1182"/>
      <c r="IXG391" s="1182"/>
      <c r="IXH391" s="1182"/>
      <c r="IXI391" s="1182"/>
      <c r="IXJ391" s="1182"/>
      <c r="IXK391" s="1182"/>
      <c r="IXL391" s="1182"/>
      <c r="IXM391" s="1182"/>
      <c r="IXN391" s="1177"/>
      <c r="IXO391" s="1182"/>
      <c r="IXP391" s="1182"/>
      <c r="IXQ391" s="1182"/>
      <c r="IXR391" s="1182"/>
      <c r="IXS391" s="1182"/>
      <c r="IXT391" s="1182"/>
      <c r="IXU391" s="1182"/>
      <c r="IXV391" s="1182"/>
      <c r="IXW391" s="1182"/>
      <c r="IXX391" s="1182"/>
      <c r="IXY391" s="1182"/>
      <c r="IXZ391" s="1182"/>
      <c r="IYA391" s="1182"/>
      <c r="IYB391" s="1182"/>
      <c r="IYC391" s="1177"/>
      <c r="IYD391" s="1182"/>
      <c r="IYE391" s="1182"/>
      <c r="IYF391" s="1182"/>
      <c r="IYG391" s="1182"/>
      <c r="IYH391" s="1182"/>
      <c r="IYI391" s="1182"/>
      <c r="IYJ391" s="1182"/>
      <c r="IYK391" s="1182"/>
      <c r="IYL391" s="1182"/>
      <c r="IYM391" s="1182"/>
      <c r="IYN391" s="1182"/>
      <c r="IYO391" s="1182"/>
      <c r="IYP391" s="1182"/>
      <c r="IYQ391" s="1182"/>
      <c r="IYR391" s="1177"/>
      <c r="IYS391" s="1182"/>
      <c r="IYT391" s="1182"/>
      <c r="IYU391" s="1182"/>
      <c r="IYV391" s="1182"/>
      <c r="IYW391" s="1182"/>
      <c r="IYX391" s="1182"/>
      <c r="IYY391" s="1182"/>
      <c r="IYZ391" s="1182"/>
      <c r="IZA391" s="1182"/>
      <c r="IZB391" s="1182"/>
      <c r="IZC391" s="1182"/>
      <c r="IZD391" s="1182"/>
      <c r="IZE391" s="1182"/>
      <c r="IZF391" s="1182"/>
      <c r="IZG391" s="1177"/>
      <c r="IZH391" s="1182"/>
      <c r="IZI391" s="1182"/>
      <c r="IZJ391" s="1182"/>
      <c r="IZK391" s="1182"/>
      <c r="IZL391" s="1182"/>
      <c r="IZM391" s="1182"/>
      <c r="IZN391" s="1182"/>
      <c r="IZO391" s="1182"/>
      <c r="IZP391" s="1182"/>
      <c r="IZQ391" s="1182"/>
      <c r="IZR391" s="1182"/>
      <c r="IZS391" s="1182"/>
      <c r="IZT391" s="1182"/>
      <c r="IZU391" s="1182"/>
      <c r="IZV391" s="1177"/>
      <c r="IZW391" s="1182"/>
      <c r="IZX391" s="1182"/>
      <c r="IZY391" s="1182"/>
      <c r="IZZ391" s="1182"/>
      <c r="JAA391" s="1182"/>
      <c r="JAB391" s="1182"/>
      <c r="JAC391" s="1182"/>
      <c r="JAD391" s="1182"/>
      <c r="JAE391" s="1182"/>
      <c r="JAF391" s="1182"/>
      <c r="JAG391" s="1182"/>
      <c r="JAH391" s="1182"/>
      <c r="JAI391" s="1182"/>
      <c r="JAJ391" s="1182"/>
      <c r="JAK391" s="1177"/>
      <c r="JAL391" s="1182"/>
      <c r="JAM391" s="1182"/>
      <c r="JAN391" s="1182"/>
      <c r="JAO391" s="1182"/>
      <c r="JAP391" s="1182"/>
      <c r="JAQ391" s="1182"/>
      <c r="JAR391" s="1182"/>
      <c r="JAS391" s="1182"/>
      <c r="JAT391" s="1182"/>
      <c r="JAU391" s="1182"/>
      <c r="JAV391" s="1182"/>
      <c r="JAW391" s="1182"/>
      <c r="JAX391" s="1182"/>
      <c r="JAY391" s="1182"/>
      <c r="JAZ391" s="1177"/>
      <c r="JBA391" s="1182"/>
      <c r="JBB391" s="1182"/>
      <c r="JBC391" s="1182"/>
      <c r="JBD391" s="1182"/>
      <c r="JBE391" s="1182"/>
      <c r="JBF391" s="1182"/>
      <c r="JBG391" s="1182"/>
      <c r="JBH391" s="1182"/>
      <c r="JBI391" s="1182"/>
      <c r="JBJ391" s="1182"/>
      <c r="JBK391" s="1182"/>
      <c r="JBL391" s="1182"/>
      <c r="JBM391" s="1182"/>
      <c r="JBN391" s="1182"/>
      <c r="JBO391" s="1177"/>
      <c r="JBP391" s="1182"/>
      <c r="JBQ391" s="1182"/>
      <c r="JBR391" s="1182"/>
      <c r="JBS391" s="1182"/>
      <c r="JBT391" s="1182"/>
      <c r="JBU391" s="1182"/>
      <c r="JBV391" s="1182"/>
      <c r="JBW391" s="1182"/>
      <c r="JBX391" s="1182"/>
      <c r="JBY391" s="1182"/>
      <c r="JBZ391" s="1182"/>
      <c r="JCA391" s="1182"/>
      <c r="JCB391" s="1182"/>
      <c r="JCC391" s="1182"/>
      <c r="JCD391" s="1177"/>
      <c r="JCE391" s="1182"/>
      <c r="JCF391" s="1182"/>
      <c r="JCG391" s="1182"/>
      <c r="JCH391" s="1182"/>
      <c r="JCI391" s="1182"/>
      <c r="JCJ391" s="1182"/>
      <c r="JCK391" s="1182"/>
      <c r="JCL391" s="1182"/>
      <c r="JCM391" s="1182"/>
      <c r="JCN391" s="1182"/>
      <c r="JCO391" s="1182"/>
      <c r="JCP391" s="1182"/>
      <c r="JCQ391" s="1182"/>
      <c r="JCR391" s="1182"/>
      <c r="JCS391" s="1177"/>
      <c r="JCT391" s="1182"/>
      <c r="JCU391" s="1182"/>
      <c r="JCV391" s="1182"/>
      <c r="JCW391" s="1182"/>
      <c r="JCX391" s="1182"/>
      <c r="JCY391" s="1182"/>
      <c r="JCZ391" s="1182"/>
      <c r="JDA391" s="1182"/>
      <c r="JDB391" s="1182"/>
      <c r="JDC391" s="1182"/>
      <c r="JDD391" s="1182"/>
      <c r="JDE391" s="1182"/>
      <c r="JDF391" s="1182"/>
      <c r="JDG391" s="1182"/>
      <c r="JDH391" s="1177"/>
      <c r="JDI391" s="1182"/>
      <c r="JDJ391" s="1182"/>
      <c r="JDK391" s="1182"/>
      <c r="JDL391" s="1182"/>
      <c r="JDM391" s="1182"/>
      <c r="JDN391" s="1182"/>
      <c r="JDO391" s="1182"/>
      <c r="JDP391" s="1182"/>
      <c r="JDQ391" s="1182"/>
      <c r="JDR391" s="1182"/>
      <c r="JDS391" s="1182"/>
      <c r="JDT391" s="1182"/>
      <c r="JDU391" s="1182"/>
      <c r="JDV391" s="1182"/>
      <c r="JDW391" s="1177"/>
      <c r="JDX391" s="1182"/>
      <c r="JDY391" s="1182"/>
      <c r="JDZ391" s="1182"/>
      <c r="JEA391" s="1182"/>
      <c r="JEB391" s="1182"/>
      <c r="JEC391" s="1182"/>
      <c r="JED391" s="1182"/>
      <c r="JEE391" s="1182"/>
      <c r="JEF391" s="1182"/>
      <c r="JEG391" s="1182"/>
      <c r="JEH391" s="1182"/>
      <c r="JEI391" s="1182"/>
      <c r="JEJ391" s="1182"/>
      <c r="JEK391" s="1182"/>
      <c r="JEL391" s="1177"/>
      <c r="JEM391" s="1182"/>
      <c r="JEN391" s="1182"/>
      <c r="JEO391" s="1182"/>
      <c r="JEP391" s="1182"/>
      <c r="JEQ391" s="1182"/>
      <c r="JER391" s="1182"/>
      <c r="JES391" s="1182"/>
      <c r="JET391" s="1182"/>
      <c r="JEU391" s="1182"/>
      <c r="JEV391" s="1182"/>
      <c r="JEW391" s="1182"/>
      <c r="JEX391" s="1182"/>
      <c r="JEY391" s="1182"/>
      <c r="JEZ391" s="1182"/>
      <c r="JFA391" s="1177"/>
      <c r="JFB391" s="1182"/>
      <c r="JFC391" s="1182"/>
      <c r="JFD391" s="1182"/>
      <c r="JFE391" s="1182"/>
      <c r="JFF391" s="1182"/>
      <c r="JFG391" s="1182"/>
      <c r="JFH391" s="1182"/>
      <c r="JFI391" s="1182"/>
      <c r="JFJ391" s="1182"/>
      <c r="JFK391" s="1182"/>
      <c r="JFL391" s="1182"/>
      <c r="JFM391" s="1182"/>
      <c r="JFN391" s="1182"/>
      <c r="JFO391" s="1182"/>
      <c r="JFP391" s="1177"/>
      <c r="JFQ391" s="1182"/>
      <c r="JFR391" s="1182"/>
      <c r="JFS391" s="1182"/>
      <c r="JFT391" s="1182"/>
      <c r="JFU391" s="1182"/>
      <c r="JFV391" s="1182"/>
      <c r="JFW391" s="1182"/>
      <c r="JFX391" s="1182"/>
      <c r="JFY391" s="1182"/>
      <c r="JFZ391" s="1182"/>
      <c r="JGA391" s="1182"/>
      <c r="JGB391" s="1182"/>
      <c r="JGC391" s="1182"/>
      <c r="JGD391" s="1182"/>
      <c r="JGE391" s="1177"/>
      <c r="JGF391" s="1182"/>
      <c r="JGG391" s="1182"/>
      <c r="JGH391" s="1182"/>
      <c r="JGI391" s="1182"/>
      <c r="JGJ391" s="1182"/>
      <c r="JGK391" s="1182"/>
      <c r="JGL391" s="1182"/>
      <c r="JGM391" s="1182"/>
      <c r="JGN391" s="1182"/>
      <c r="JGO391" s="1182"/>
      <c r="JGP391" s="1182"/>
      <c r="JGQ391" s="1182"/>
      <c r="JGR391" s="1182"/>
      <c r="JGS391" s="1182"/>
      <c r="JGT391" s="1177"/>
      <c r="JGU391" s="1182"/>
      <c r="JGV391" s="1182"/>
      <c r="JGW391" s="1182"/>
      <c r="JGX391" s="1182"/>
      <c r="JGY391" s="1182"/>
      <c r="JGZ391" s="1182"/>
      <c r="JHA391" s="1182"/>
      <c r="JHB391" s="1182"/>
      <c r="JHC391" s="1182"/>
      <c r="JHD391" s="1182"/>
      <c r="JHE391" s="1182"/>
      <c r="JHF391" s="1182"/>
      <c r="JHG391" s="1182"/>
      <c r="JHH391" s="1182"/>
      <c r="JHI391" s="1177"/>
      <c r="JHJ391" s="1182"/>
      <c r="JHK391" s="1182"/>
      <c r="JHL391" s="1182"/>
      <c r="JHM391" s="1182"/>
      <c r="JHN391" s="1182"/>
      <c r="JHO391" s="1182"/>
      <c r="JHP391" s="1182"/>
      <c r="JHQ391" s="1182"/>
      <c r="JHR391" s="1182"/>
      <c r="JHS391" s="1182"/>
      <c r="JHT391" s="1182"/>
      <c r="JHU391" s="1182"/>
      <c r="JHV391" s="1182"/>
      <c r="JHW391" s="1182"/>
      <c r="JHX391" s="1177"/>
      <c r="JHY391" s="1182"/>
      <c r="JHZ391" s="1182"/>
      <c r="JIA391" s="1182"/>
      <c r="JIB391" s="1182"/>
      <c r="JIC391" s="1182"/>
      <c r="JID391" s="1182"/>
      <c r="JIE391" s="1182"/>
      <c r="JIF391" s="1182"/>
      <c r="JIG391" s="1182"/>
      <c r="JIH391" s="1182"/>
      <c r="JII391" s="1182"/>
      <c r="JIJ391" s="1182"/>
      <c r="JIK391" s="1182"/>
      <c r="JIL391" s="1182"/>
      <c r="JIM391" s="1177"/>
      <c r="JIN391" s="1182"/>
      <c r="JIO391" s="1182"/>
      <c r="JIP391" s="1182"/>
      <c r="JIQ391" s="1182"/>
      <c r="JIR391" s="1182"/>
      <c r="JIS391" s="1182"/>
      <c r="JIT391" s="1182"/>
      <c r="JIU391" s="1182"/>
      <c r="JIV391" s="1182"/>
      <c r="JIW391" s="1182"/>
      <c r="JIX391" s="1182"/>
      <c r="JIY391" s="1182"/>
      <c r="JIZ391" s="1182"/>
      <c r="JJA391" s="1182"/>
      <c r="JJB391" s="1177"/>
      <c r="JJC391" s="1182"/>
      <c r="JJD391" s="1182"/>
      <c r="JJE391" s="1182"/>
      <c r="JJF391" s="1182"/>
      <c r="JJG391" s="1182"/>
      <c r="JJH391" s="1182"/>
      <c r="JJI391" s="1182"/>
      <c r="JJJ391" s="1182"/>
      <c r="JJK391" s="1182"/>
      <c r="JJL391" s="1182"/>
      <c r="JJM391" s="1182"/>
      <c r="JJN391" s="1182"/>
      <c r="JJO391" s="1182"/>
      <c r="JJP391" s="1182"/>
      <c r="JJQ391" s="1177"/>
      <c r="JJR391" s="1182"/>
      <c r="JJS391" s="1182"/>
      <c r="JJT391" s="1182"/>
      <c r="JJU391" s="1182"/>
      <c r="JJV391" s="1182"/>
      <c r="JJW391" s="1182"/>
      <c r="JJX391" s="1182"/>
      <c r="JJY391" s="1182"/>
      <c r="JJZ391" s="1182"/>
      <c r="JKA391" s="1182"/>
      <c r="JKB391" s="1182"/>
      <c r="JKC391" s="1182"/>
      <c r="JKD391" s="1182"/>
      <c r="JKE391" s="1182"/>
      <c r="JKF391" s="1177"/>
      <c r="JKG391" s="1182"/>
      <c r="JKH391" s="1182"/>
      <c r="JKI391" s="1182"/>
      <c r="JKJ391" s="1182"/>
      <c r="JKK391" s="1182"/>
      <c r="JKL391" s="1182"/>
      <c r="JKM391" s="1182"/>
      <c r="JKN391" s="1182"/>
      <c r="JKO391" s="1182"/>
      <c r="JKP391" s="1182"/>
      <c r="JKQ391" s="1182"/>
      <c r="JKR391" s="1182"/>
      <c r="JKS391" s="1182"/>
      <c r="JKT391" s="1182"/>
      <c r="JKU391" s="1177"/>
      <c r="JKV391" s="1182"/>
      <c r="JKW391" s="1182"/>
      <c r="JKX391" s="1182"/>
      <c r="JKY391" s="1182"/>
      <c r="JKZ391" s="1182"/>
      <c r="JLA391" s="1182"/>
      <c r="JLB391" s="1182"/>
      <c r="JLC391" s="1182"/>
      <c r="JLD391" s="1182"/>
      <c r="JLE391" s="1182"/>
      <c r="JLF391" s="1182"/>
      <c r="JLG391" s="1182"/>
      <c r="JLH391" s="1182"/>
      <c r="JLI391" s="1182"/>
      <c r="JLJ391" s="1177"/>
      <c r="JLK391" s="1182"/>
      <c r="JLL391" s="1182"/>
      <c r="JLM391" s="1182"/>
      <c r="JLN391" s="1182"/>
      <c r="JLO391" s="1182"/>
      <c r="JLP391" s="1182"/>
      <c r="JLQ391" s="1182"/>
      <c r="JLR391" s="1182"/>
      <c r="JLS391" s="1182"/>
      <c r="JLT391" s="1182"/>
      <c r="JLU391" s="1182"/>
      <c r="JLV391" s="1182"/>
      <c r="JLW391" s="1182"/>
      <c r="JLX391" s="1182"/>
      <c r="JLY391" s="1177"/>
      <c r="JLZ391" s="1182"/>
      <c r="JMA391" s="1182"/>
      <c r="JMB391" s="1182"/>
      <c r="JMC391" s="1182"/>
      <c r="JMD391" s="1182"/>
      <c r="JME391" s="1182"/>
      <c r="JMF391" s="1182"/>
      <c r="JMG391" s="1182"/>
      <c r="JMH391" s="1182"/>
      <c r="JMI391" s="1182"/>
      <c r="JMJ391" s="1182"/>
      <c r="JMK391" s="1182"/>
      <c r="JML391" s="1182"/>
      <c r="JMM391" s="1182"/>
      <c r="JMN391" s="1177"/>
      <c r="JMO391" s="1182"/>
      <c r="JMP391" s="1182"/>
      <c r="JMQ391" s="1182"/>
      <c r="JMR391" s="1182"/>
      <c r="JMS391" s="1182"/>
      <c r="JMT391" s="1182"/>
      <c r="JMU391" s="1182"/>
      <c r="JMV391" s="1182"/>
      <c r="JMW391" s="1182"/>
      <c r="JMX391" s="1182"/>
      <c r="JMY391" s="1182"/>
      <c r="JMZ391" s="1182"/>
      <c r="JNA391" s="1182"/>
      <c r="JNB391" s="1182"/>
      <c r="JNC391" s="1177"/>
      <c r="JND391" s="1182"/>
      <c r="JNE391" s="1182"/>
      <c r="JNF391" s="1182"/>
      <c r="JNG391" s="1182"/>
      <c r="JNH391" s="1182"/>
      <c r="JNI391" s="1182"/>
      <c r="JNJ391" s="1182"/>
      <c r="JNK391" s="1182"/>
      <c r="JNL391" s="1182"/>
      <c r="JNM391" s="1182"/>
      <c r="JNN391" s="1182"/>
      <c r="JNO391" s="1182"/>
      <c r="JNP391" s="1182"/>
      <c r="JNQ391" s="1182"/>
      <c r="JNR391" s="1177"/>
      <c r="JNS391" s="1182"/>
      <c r="JNT391" s="1182"/>
      <c r="JNU391" s="1182"/>
      <c r="JNV391" s="1182"/>
      <c r="JNW391" s="1182"/>
      <c r="JNX391" s="1182"/>
      <c r="JNY391" s="1182"/>
      <c r="JNZ391" s="1182"/>
      <c r="JOA391" s="1182"/>
      <c r="JOB391" s="1182"/>
      <c r="JOC391" s="1182"/>
      <c r="JOD391" s="1182"/>
      <c r="JOE391" s="1182"/>
      <c r="JOF391" s="1182"/>
      <c r="JOG391" s="1177"/>
      <c r="JOH391" s="1182"/>
      <c r="JOI391" s="1182"/>
      <c r="JOJ391" s="1182"/>
      <c r="JOK391" s="1182"/>
      <c r="JOL391" s="1182"/>
      <c r="JOM391" s="1182"/>
      <c r="JON391" s="1182"/>
      <c r="JOO391" s="1182"/>
      <c r="JOP391" s="1182"/>
      <c r="JOQ391" s="1182"/>
      <c r="JOR391" s="1182"/>
      <c r="JOS391" s="1182"/>
      <c r="JOT391" s="1182"/>
      <c r="JOU391" s="1182"/>
      <c r="JOV391" s="1177"/>
      <c r="JOW391" s="1182"/>
      <c r="JOX391" s="1182"/>
      <c r="JOY391" s="1182"/>
      <c r="JOZ391" s="1182"/>
      <c r="JPA391" s="1182"/>
      <c r="JPB391" s="1182"/>
      <c r="JPC391" s="1182"/>
      <c r="JPD391" s="1182"/>
      <c r="JPE391" s="1182"/>
      <c r="JPF391" s="1182"/>
      <c r="JPG391" s="1182"/>
      <c r="JPH391" s="1182"/>
      <c r="JPI391" s="1182"/>
      <c r="JPJ391" s="1182"/>
      <c r="JPK391" s="1177"/>
      <c r="JPL391" s="1182"/>
      <c r="JPM391" s="1182"/>
      <c r="JPN391" s="1182"/>
      <c r="JPO391" s="1182"/>
      <c r="JPP391" s="1182"/>
      <c r="JPQ391" s="1182"/>
      <c r="JPR391" s="1182"/>
      <c r="JPS391" s="1182"/>
      <c r="JPT391" s="1182"/>
      <c r="JPU391" s="1182"/>
      <c r="JPV391" s="1182"/>
      <c r="JPW391" s="1182"/>
      <c r="JPX391" s="1182"/>
      <c r="JPY391" s="1182"/>
      <c r="JPZ391" s="1177"/>
      <c r="JQA391" s="1182"/>
      <c r="JQB391" s="1182"/>
      <c r="JQC391" s="1182"/>
      <c r="JQD391" s="1182"/>
      <c r="JQE391" s="1182"/>
      <c r="JQF391" s="1182"/>
      <c r="JQG391" s="1182"/>
      <c r="JQH391" s="1182"/>
      <c r="JQI391" s="1182"/>
      <c r="JQJ391" s="1182"/>
      <c r="JQK391" s="1182"/>
      <c r="JQL391" s="1182"/>
      <c r="JQM391" s="1182"/>
      <c r="JQN391" s="1182"/>
      <c r="JQO391" s="1177"/>
      <c r="JQP391" s="1182"/>
      <c r="JQQ391" s="1182"/>
      <c r="JQR391" s="1182"/>
      <c r="JQS391" s="1182"/>
      <c r="JQT391" s="1182"/>
      <c r="JQU391" s="1182"/>
      <c r="JQV391" s="1182"/>
      <c r="JQW391" s="1182"/>
      <c r="JQX391" s="1182"/>
      <c r="JQY391" s="1182"/>
      <c r="JQZ391" s="1182"/>
      <c r="JRA391" s="1182"/>
      <c r="JRB391" s="1182"/>
      <c r="JRC391" s="1182"/>
      <c r="JRD391" s="1177"/>
      <c r="JRE391" s="1182"/>
      <c r="JRF391" s="1182"/>
      <c r="JRG391" s="1182"/>
      <c r="JRH391" s="1182"/>
      <c r="JRI391" s="1182"/>
      <c r="JRJ391" s="1182"/>
      <c r="JRK391" s="1182"/>
      <c r="JRL391" s="1182"/>
      <c r="JRM391" s="1182"/>
      <c r="JRN391" s="1182"/>
      <c r="JRO391" s="1182"/>
      <c r="JRP391" s="1182"/>
      <c r="JRQ391" s="1182"/>
      <c r="JRR391" s="1182"/>
      <c r="JRS391" s="1177"/>
      <c r="JRT391" s="1182"/>
      <c r="JRU391" s="1182"/>
      <c r="JRV391" s="1182"/>
      <c r="JRW391" s="1182"/>
      <c r="JRX391" s="1182"/>
      <c r="JRY391" s="1182"/>
      <c r="JRZ391" s="1182"/>
      <c r="JSA391" s="1182"/>
      <c r="JSB391" s="1182"/>
      <c r="JSC391" s="1182"/>
      <c r="JSD391" s="1182"/>
      <c r="JSE391" s="1182"/>
      <c r="JSF391" s="1182"/>
      <c r="JSG391" s="1182"/>
      <c r="JSH391" s="1177"/>
      <c r="JSI391" s="1182"/>
      <c r="JSJ391" s="1182"/>
      <c r="JSK391" s="1182"/>
      <c r="JSL391" s="1182"/>
      <c r="JSM391" s="1182"/>
      <c r="JSN391" s="1182"/>
      <c r="JSO391" s="1182"/>
      <c r="JSP391" s="1182"/>
      <c r="JSQ391" s="1182"/>
      <c r="JSR391" s="1182"/>
      <c r="JSS391" s="1182"/>
      <c r="JST391" s="1182"/>
      <c r="JSU391" s="1182"/>
      <c r="JSV391" s="1182"/>
      <c r="JSW391" s="1177"/>
      <c r="JSX391" s="1182"/>
      <c r="JSY391" s="1182"/>
      <c r="JSZ391" s="1182"/>
      <c r="JTA391" s="1182"/>
      <c r="JTB391" s="1182"/>
      <c r="JTC391" s="1182"/>
      <c r="JTD391" s="1182"/>
      <c r="JTE391" s="1182"/>
      <c r="JTF391" s="1182"/>
      <c r="JTG391" s="1182"/>
      <c r="JTH391" s="1182"/>
      <c r="JTI391" s="1182"/>
      <c r="JTJ391" s="1182"/>
      <c r="JTK391" s="1182"/>
      <c r="JTL391" s="1177"/>
      <c r="JTM391" s="1182"/>
      <c r="JTN391" s="1182"/>
      <c r="JTO391" s="1182"/>
      <c r="JTP391" s="1182"/>
      <c r="JTQ391" s="1182"/>
      <c r="JTR391" s="1182"/>
      <c r="JTS391" s="1182"/>
      <c r="JTT391" s="1182"/>
      <c r="JTU391" s="1182"/>
      <c r="JTV391" s="1182"/>
      <c r="JTW391" s="1182"/>
      <c r="JTX391" s="1182"/>
      <c r="JTY391" s="1182"/>
      <c r="JTZ391" s="1182"/>
      <c r="JUA391" s="1177"/>
      <c r="JUB391" s="1182"/>
      <c r="JUC391" s="1182"/>
      <c r="JUD391" s="1182"/>
      <c r="JUE391" s="1182"/>
      <c r="JUF391" s="1182"/>
      <c r="JUG391" s="1182"/>
      <c r="JUH391" s="1182"/>
      <c r="JUI391" s="1182"/>
      <c r="JUJ391" s="1182"/>
      <c r="JUK391" s="1182"/>
      <c r="JUL391" s="1182"/>
      <c r="JUM391" s="1182"/>
      <c r="JUN391" s="1182"/>
      <c r="JUO391" s="1182"/>
      <c r="JUP391" s="1177"/>
      <c r="JUQ391" s="1182"/>
      <c r="JUR391" s="1182"/>
      <c r="JUS391" s="1182"/>
      <c r="JUT391" s="1182"/>
      <c r="JUU391" s="1182"/>
      <c r="JUV391" s="1182"/>
      <c r="JUW391" s="1182"/>
      <c r="JUX391" s="1182"/>
      <c r="JUY391" s="1182"/>
      <c r="JUZ391" s="1182"/>
      <c r="JVA391" s="1182"/>
      <c r="JVB391" s="1182"/>
      <c r="JVC391" s="1182"/>
      <c r="JVD391" s="1182"/>
      <c r="JVE391" s="1177"/>
      <c r="JVF391" s="1182"/>
      <c r="JVG391" s="1182"/>
      <c r="JVH391" s="1182"/>
      <c r="JVI391" s="1182"/>
      <c r="JVJ391" s="1182"/>
      <c r="JVK391" s="1182"/>
      <c r="JVL391" s="1182"/>
      <c r="JVM391" s="1182"/>
      <c r="JVN391" s="1182"/>
      <c r="JVO391" s="1182"/>
      <c r="JVP391" s="1182"/>
      <c r="JVQ391" s="1182"/>
      <c r="JVR391" s="1182"/>
      <c r="JVS391" s="1182"/>
      <c r="JVT391" s="1177"/>
      <c r="JVU391" s="1182"/>
      <c r="JVV391" s="1182"/>
      <c r="JVW391" s="1182"/>
      <c r="JVX391" s="1182"/>
      <c r="JVY391" s="1182"/>
      <c r="JVZ391" s="1182"/>
      <c r="JWA391" s="1182"/>
      <c r="JWB391" s="1182"/>
      <c r="JWC391" s="1182"/>
      <c r="JWD391" s="1182"/>
      <c r="JWE391" s="1182"/>
      <c r="JWF391" s="1182"/>
      <c r="JWG391" s="1182"/>
      <c r="JWH391" s="1182"/>
      <c r="JWI391" s="1177"/>
      <c r="JWJ391" s="1182"/>
      <c r="JWK391" s="1182"/>
      <c r="JWL391" s="1182"/>
      <c r="JWM391" s="1182"/>
      <c r="JWN391" s="1182"/>
      <c r="JWO391" s="1182"/>
      <c r="JWP391" s="1182"/>
      <c r="JWQ391" s="1182"/>
      <c r="JWR391" s="1182"/>
      <c r="JWS391" s="1182"/>
      <c r="JWT391" s="1182"/>
      <c r="JWU391" s="1182"/>
      <c r="JWV391" s="1182"/>
      <c r="JWW391" s="1182"/>
      <c r="JWX391" s="1177"/>
      <c r="JWY391" s="1182"/>
      <c r="JWZ391" s="1182"/>
      <c r="JXA391" s="1182"/>
      <c r="JXB391" s="1182"/>
      <c r="JXC391" s="1182"/>
      <c r="JXD391" s="1182"/>
      <c r="JXE391" s="1182"/>
      <c r="JXF391" s="1182"/>
      <c r="JXG391" s="1182"/>
      <c r="JXH391" s="1182"/>
      <c r="JXI391" s="1182"/>
      <c r="JXJ391" s="1182"/>
      <c r="JXK391" s="1182"/>
      <c r="JXL391" s="1182"/>
      <c r="JXM391" s="1177"/>
      <c r="JXN391" s="1182"/>
      <c r="JXO391" s="1182"/>
      <c r="JXP391" s="1182"/>
      <c r="JXQ391" s="1182"/>
      <c r="JXR391" s="1182"/>
      <c r="JXS391" s="1182"/>
      <c r="JXT391" s="1182"/>
      <c r="JXU391" s="1182"/>
      <c r="JXV391" s="1182"/>
      <c r="JXW391" s="1182"/>
      <c r="JXX391" s="1182"/>
      <c r="JXY391" s="1182"/>
      <c r="JXZ391" s="1182"/>
      <c r="JYA391" s="1182"/>
      <c r="JYB391" s="1177"/>
      <c r="JYC391" s="1182"/>
      <c r="JYD391" s="1182"/>
      <c r="JYE391" s="1182"/>
      <c r="JYF391" s="1182"/>
      <c r="JYG391" s="1182"/>
      <c r="JYH391" s="1182"/>
      <c r="JYI391" s="1182"/>
      <c r="JYJ391" s="1182"/>
      <c r="JYK391" s="1182"/>
      <c r="JYL391" s="1182"/>
      <c r="JYM391" s="1182"/>
      <c r="JYN391" s="1182"/>
      <c r="JYO391" s="1182"/>
      <c r="JYP391" s="1182"/>
      <c r="JYQ391" s="1177"/>
      <c r="JYR391" s="1182"/>
      <c r="JYS391" s="1182"/>
      <c r="JYT391" s="1182"/>
      <c r="JYU391" s="1182"/>
      <c r="JYV391" s="1182"/>
      <c r="JYW391" s="1182"/>
      <c r="JYX391" s="1182"/>
      <c r="JYY391" s="1182"/>
      <c r="JYZ391" s="1182"/>
      <c r="JZA391" s="1182"/>
      <c r="JZB391" s="1182"/>
      <c r="JZC391" s="1182"/>
      <c r="JZD391" s="1182"/>
      <c r="JZE391" s="1182"/>
      <c r="JZF391" s="1177"/>
      <c r="JZG391" s="1182"/>
      <c r="JZH391" s="1182"/>
      <c r="JZI391" s="1182"/>
      <c r="JZJ391" s="1182"/>
      <c r="JZK391" s="1182"/>
      <c r="JZL391" s="1182"/>
      <c r="JZM391" s="1182"/>
      <c r="JZN391" s="1182"/>
      <c r="JZO391" s="1182"/>
      <c r="JZP391" s="1182"/>
      <c r="JZQ391" s="1182"/>
      <c r="JZR391" s="1182"/>
      <c r="JZS391" s="1182"/>
      <c r="JZT391" s="1182"/>
      <c r="JZU391" s="1177"/>
      <c r="JZV391" s="1182"/>
      <c r="JZW391" s="1182"/>
      <c r="JZX391" s="1182"/>
      <c r="JZY391" s="1182"/>
      <c r="JZZ391" s="1182"/>
      <c r="KAA391" s="1182"/>
      <c r="KAB391" s="1182"/>
      <c r="KAC391" s="1182"/>
      <c r="KAD391" s="1182"/>
      <c r="KAE391" s="1182"/>
      <c r="KAF391" s="1182"/>
      <c r="KAG391" s="1182"/>
      <c r="KAH391" s="1182"/>
      <c r="KAI391" s="1182"/>
      <c r="KAJ391" s="1177"/>
      <c r="KAK391" s="1182"/>
      <c r="KAL391" s="1182"/>
      <c r="KAM391" s="1182"/>
      <c r="KAN391" s="1182"/>
      <c r="KAO391" s="1182"/>
      <c r="KAP391" s="1182"/>
      <c r="KAQ391" s="1182"/>
      <c r="KAR391" s="1182"/>
      <c r="KAS391" s="1182"/>
      <c r="KAT391" s="1182"/>
      <c r="KAU391" s="1182"/>
      <c r="KAV391" s="1182"/>
      <c r="KAW391" s="1182"/>
      <c r="KAX391" s="1182"/>
      <c r="KAY391" s="1177"/>
      <c r="KAZ391" s="1182"/>
      <c r="KBA391" s="1182"/>
      <c r="KBB391" s="1182"/>
      <c r="KBC391" s="1182"/>
      <c r="KBD391" s="1182"/>
      <c r="KBE391" s="1182"/>
      <c r="KBF391" s="1182"/>
      <c r="KBG391" s="1182"/>
      <c r="KBH391" s="1182"/>
      <c r="KBI391" s="1182"/>
      <c r="KBJ391" s="1182"/>
      <c r="KBK391" s="1182"/>
      <c r="KBL391" s="1182"/>
      <c r="KBM391" s="1182"/>
      <c r="KBN391" s="1177"/>
      <c r="KBO391" s="1182"/>
      <c r="KBP391" s="1182"/>
      <c r="KBQ391" s="1182"/>
      <c r="KBR391" s="1182"/>
      <c r="KBS391" s="1182"/>
      <c r="KBT391" s="1182"/>
      <c r="KBU391" s="1182"/>
      <c r="KBV391" s="1182"/>
      <c r="KBW391" s="1182"/>
      <c r="KBX391" s="1182"/>
      <c r="KBY391" s="1182"/>
      <c r="KBZ391" s="1182"/>
      <c r="KCA391" s="1182"/>
      <c r="KCB391" s="1182"/>
      <c r="KCC391" s="1177"/>
      <c r="KCD391" s="1182"/>
      <c r="KCE391" s="1182"/>
      <c r="KCF391" s="1182"/>
      <c r="KCG391" s="1182"/>
      <c r="KCH391" s="1182"/>
      <c r="KCI391" s="1182"/>
      <c r="KCJ391" s="1182"/>
      <c r="KCK391" s="1182"/>
      <c r="KCL391" s="1182"/>
      <c r="KCM391" s="1182"/>
      <c r="KCN391" s="1182"/>
      <c r="KCO391" s="1182"/>
      <c r="KCP391" s="1182"/>
      <c r="KCQ391" s="1182"/>
      <c r="KCR391" s="1177"/>
      <c r="KCS391" s="1182"/>
      <c r="KCT391" s="1182"/>
      <c r="KCU391" s="1182"/>
      <c r="KCV391" s="1182"/>
      <c r="KCW391" s="1182"/>
      <c r="KCX391" s="1182"/>
      <c r="KCY391" s="1182"/>
      <c r="KCZ391" s="1182"/>
      <c r="KDA391" s="1182"/>
      <c r="KDB391" s="1182"/>
      <c r="KDC391" s="1182"/>
      <c r="KDD391" s="1182"/>
      <c r="KDE391" s="1182"/>
      <c r="KDF391" s="1182"/>
      <c r="KDG391" s="1177"/>
      <c r="KDH391" s="1182"/>
      <c r="KDI391" s="1182"/>
      <c r="KDJ391" s="1182"/>
      <c r="KDK391" s="1182"/>
      <c r="KDL391" s="1182"/>
      <c r="KDM391" s="1182"/>
      <c r="KDN391" s="1182"/>
      <c r="KDO391" s="1182"/>
      <c r="KDP391" s="1182"/>
      <c r="KDQ391" s="1182"/>
      <c r="KDR391" s="1182"/>
      <c r="KDS391" s="1182"/>
      <c r="KDT391" s="1182"/>
      <c r="KDU391" s="1182"/>
      <c r="KDV391" s="1177"/>
      <c r="KDW391" s="1182"/>
      <c r="KDX391" s="1182"/>
      <c r="KDY391" s="1182"/>
      <c r="KDZ391" s="1182"/>
      <c r="KEA391" s="1182"/>
      <c r="KEB391" s="1182"/>
      <c r="KEC391" s="1182"/>
      <c r="KED391" s="1182"/>
      <c r="KEE391" s="1182"/>
      <c r="KEF391" s="1182"/>
      <c r="KEG391" s="1182"/>
      <c r="KEH391" s="1182"/>
      <c r="KEI391" s="1182"/>
      <c r="KEJ391" s="1182"/>
      <c r="KEK391" s="1177"/>
      <c r="KEL391" s="1182"/>
      <c r="KEM391" s="1182"/>
      <c r="KEN391" s="1182"/>
      <c r="KEO391" s="1182"/>
      <c r="KEP391" s="1182"/>
      <c r="KEQ391" s="1182"/>
      <c r="KER391" s="1182"/>
      <c r="KES391" s="1182"/>
      <c r="KET391" s="1182"/>
      <c r="KEU391" s="1182"/>
      <c r="KEV391" s="1182"/>
      <c r="KEW391" s="1182"/>
      <c r="KEX391" s="1182"/>
      <c r="KEY391" s="1182"/>
      <c r="KEZ391" s="1177"/>
      <c r="KFA391" s="1182"/>
      <c r="KFB391" s="1182"/>
      <c r="KFC391" s="1182"/>
      <c r="KFD391" s="1182"/>
      <c r="KFE391" s="1182"/>
      <c r="KFF391" s="1182"/>
      <c r="KFG391" s="1182"/>
      <c r="KFH391" s="1182"/>
      <c r="KFI391" s="1182"/>
      <c r="KFJ391" s="1182"/>
      <c r="KFK391" s="1182"/>
      <c r="KFL391" s="1182"/>
      <c r="KFM391" s="1182"/>
      <c r="KFN391" s="1182"/>
      <c r="KFO391" s="1177"/>
      <c r="KFP391" s="1182"/>
      <c r="KFQ391" s="1182"/>
      <c r="KFR391" s="1182"/>
      <c r="KFS391" s="1182"/>
      <c r="KFT391" s="1182"/>
      <c r="KFU391" s="1182"/>
      <c r="KFV391" s="1182"/>
      <c r="KFW391" s="1182"/>
      <c r="KFX391" s="1182"/>
      <c r="KFY391" s="1182"/>
      <c r="KFZ391" s="1182"/>
      <c r="KGA391" s="1182"/>
      <c r="KGB391" s="1182"/>
      <c r="KGC391" s="1182"/>
      <c r="KGD391" s="1177"/>
      <c r="KGE391" s="1182"/>
      <c r="KGF391" s="1182"/>
      <c r="KGG391" s="1182"/>
      <c r="KGH391" s="1182"/>
      <c r="KGI391" s="1182"/>
      <c r="KGJ391" s="1182"/>
      <c r="KGK391" s="1182"/>
      <c r="KGL391" s="1182"/>
      <c r="KGM391" s="1182"/>
      <c r="KGN391" s="1182"/>
      <c r="KGO391" s="1182"/>
      <c r="KGP391" s="1182"/>
      <c r="KGQ391" s="1182"/>
      <c r="KGR391" s="1182"/>
      <c r="KGS391" s="1177"/>
      <c r="KGT391" s="1182"/>
      <c r="KGU391" s="1182"/>
      <c r="KGV391" s="1182"/>
      <c r="KGW391" s="1182"/>
      <c r="KGX391" s="1182"/>
      <c r="KGY391" s="1182"/>
      <c r="KGZ391" s="1182"/>
      <c r="KHA391" s="1182"/>
      <c r="KHB391" s="1182"/>
      <c r="KHC391" s="1182"/>
      <c r="KHD391" s="1182"/>
      <c r="KHE391" s="1182"/>
      <c r="KHF391" s="1182"/>
      <c r="KHG391" s="1182"/>
      <c r="KHH391" s="1177"/>
      <c r="KHI391" s="1182"/>
      <c r="KHJ391" s="1182"/>
      <c r="KHK391" s="1182"/>
      <c r="KHL391" s="1182"/>
      <c r="KHM391" s="1182"/>
      <c r="KHN391" s="1182"/>
      <c r="KHO391" s="1182"/>
      <c r="KHP391" s="1182"/>
      <c r="KHQ391" s="1182"/>
      <c r="KHR391" s="1182"/>
      <c r="KHS391" s="1182"/>
      <c r="KHT391" s="1182"/>
      <c r="KHU391" s="1182"/>
      <c r="KHV391" s="1182"/>
      <c r="KHW391" s="1177"/>
      <c r="KHX391" s="1182"/>
      <c r="KHY391" s="1182"/>
      <c r="KHZ391" s="1182"/>
      <c r="KIA391" s="1182"/>
      <c r="KIB391" s="1182"/>
      <c r="KIC391" s="1182"/>
      <c r="KID391" s="1182"/>
      <c r="KIE391" s="1182"/>
      <c r="KIF391" s="1182"/>
      <c r="KIG391" s="1182"/>
      <c r="KIH391" s="1182"/>
      <c r="KII391" s="1182"/>
      <c r="KIJ391" s="1182"/>
      <c r="KIK391" s="1182"/>
      <c r="KIL391" s="1177"/>
      <c r="KIM391" s="1182"/>
      <c r="KIN391" s="1182"/>
      <c r="KIO391" s="1182"/>
      <c r="KIP391" s="1182"/>
      <c r="KIQ391" s="1182"/>
      <c r="KIR391" s="1182"/>
      <c r="KIS391" s="1182"/>
      <c r="KIT391" s="1182"/>
      <c r="KIU391" s="1182"/>
      <c r="KIV391" s="1182"/>
      <c r="KIW391" s="1182"/>
      <c r="KIX391" s="1182"/>
      <c r="KIY391" s="1182"/>
      <c r="KIZ391" s="1182"/>
      <c r="KJA391" s="1177"/>
      <c r="KJB391" s="1182"/>
      <c r="KJC391" s="1182"/>
      <c r="KJD391" s="1182"/>
      <c r="KJE391" s="1182"/>
      <c r="KJF391" s="1182"/>
      <c r="KJG391" s="1182"/>
      <c r="KJH391" s="1182"/>
      <c r="KJI391" s="1182"/>
      <c r="KJJ391" s="1182"/>
      <c r="KJK391" s="1182"/>
      <c r="KJL391" s="1182"/>
      <c r="KJM391" s="1182"/>
      <c r="KJN391" s="1182"/>
      <c r="KJO391" s="1182"/>
      <c r="KJP391" s="1177"/>
      <c r="KJQ391" s="1182"/>
      <c r="KJR391" s="1182"/>
      <c r="KJS391" s="1182"/>
      <c r="KJT391" s="1182"/>
      <c r="KJU391" s="1182"/>
      <c r="KJV391" s="1182"/>
      <c r="KJW391" s="1182"/>
      <c r="KJX391" s="1182"/>
      <c r="KJY391" s="1182"/>
      <c r="KJZ391" s="1182"/>
      <c r="KKA391" s="1182"/>
      <c r="KKB391" s="1182"/>
      <c r="KKC391" s="1182"/>
      <c r="KKD391" s="1182"/>
      <c r="KKE391" s="1177"/>
      <c r="KKF391" s="1182"/>
      <c r="KKG391" s="1182"/>
      <c r="KKH391" s="1182"/>
      <c r="KKI391" s="1182"/>
      <c r="KKJ391" s="1182"/>
      <c r="KKK391" s="1182"/>
      <c r="KKL391" s="1182"/>
      <c r="KKM391" s="1182"/>
      <c r="KKN391" s="1182"/>
      <c r="KKO391" s="1182"/>
      <c r="KKP391" s="1182"/>
      <c r="KKQ391" s="1182"/>
      <c r="KKR391" s="1182"/>
      <c r="KKS391" s="1182"/>
      <c r="KKT391" s="1177"/>
      <c r="KKU391" s="1182"/>
      <c r="KKV391" s="1182"/>
      <c r="KKW391" s="1182"/>
      <c r="KKX391" s="1182"/>
      <c r="KKY391" s="1182"/>
      <c r="KKZ391" s="1182"/>
      <c r="KLA391" s="1182"/>
      <c r="KLB391" s="1182"/>
      <c r="KLC391" s="1182"/>
      <c r="KLD391" s="1182"/>
      <c r="KLE391" s="1182"/>
      <c r="KLF391" s="1182"/>
      <c r="KLG391" s="1182"/>
      <c r="KLH391" s="1182"/>
      <c r="KLI391" s="1177"/>
      <c r="KLJ391" s="1182"/>
      <c r="KLK391" s="1182"/>
      <c r="KLL391" s="1182"/>
      <c r="KLM391" s="1182"/>
      <c r="KLN391" s="1182"/>
      <c r="KLO391" s="1182"/>
      <c r="KLP391" s="1182"/>
      <c r="KLQ391" s="1182"/>
      <c r="KLR391" s="1182"/>
      <c r="KLS391" s="1182"/>
      <c r="KLT391" s="1182"/>
      <c r="KLU391" s="1182"/>
      <c r="KLV391" s="1182"/>
      <c r="KLW391" s="1182"/>
      <c r="KLX391" s="1177"/>
      <c r="KLY391" s="1182"/>
      <c r="KLZ391" s="1182"/>
      <c r="KMA391" s="1182"/>
      <c r="KMB391" s="1182"/>
      <c r="KMC391" s="1182"/>
      <c r="KMD391" s="1182"/>
      <c r="KME391" s="1182"/>
      <c r="KMF391" s="1182"/>
      <c r="KMG391" s="1182"/>
      <c r="KMH391" s="1182"/>
      <c r="KMI391" s="1182"/>
      <c r="KMJ391" s="1182"/>
      <c r="KMK391" s="1182"/>
      <c r="KML391" s="1182"/>
      <c r="KMM391" s="1177"/>
      <c r="KMN391" s="1182"/>
      <c r="KMO391" s="1182"/>
      <c r="KMP391" s="1182"/>
      <c r="KMQ391" s="1182"/>
      <c r="KMR391" s="1182"/>
      <c r="KMS391" s="1182"/>
      <c r="KMT391" s="1182"/>
      <c r="KMU391" s="1182"/>
      <c r="KMV391" s="1182"/>
      <c r="KMW391" s="1182"/>
      <c r="KMX391" s="1182"/>
      <c r="KMY391" s="1182"/>
      <c r="KMZ391" s="1182"/>
      <c r="KNA391" s="1182"/>
      <c r="KNB391" s="1177"/>
      <c r="KNC391" s="1182"/>
      <c r="KND391" s="1182"/>
      <c r="KNE391" s="1182"/>
      <c r="KNF391" s="1182"/>
      <c r="KNG391" s="1182"/>
      <c r="KNH391" s="1182"/>
      <c r="KNI391" s="1182"/>
      <c r="KNJ391" s="1182"/>
      <c r="KNK391" s="1182"/>
      <c r="KNL391" s="1182"/>
      <c r="KNM391" s="1182"/>
      <c r="KNN391" s="1182"/>
      <c r="KNO391" s="1182"/>
      <c r="KNP391" s="1182"/>
      <c r="KNQ391" s="1177"/>
      <c r="KNR391" s="1182"/>
      <c r="KNS391" s="1182"/>
      <c r="KNT391" s="1182"/>
      <c r="KNU391" s="1182"/>
      <c r="KNV391" s="1182"/>
      <c r="KNW391" s="1182"/>
      <c r="KNX391" s="1182"/>
      <c r="KNY391" s="1182"/>
      <c r="KNZ391" s="1182"/>
      <c r="KOA391" s="1182"/>
      <c r="KOB391" s="1182"/>
      <c r="KOC391" s="1182"/>
      <c r="KOD391" s="1182"/>
      <c r="KOE391" s="1182"/>
      <c r="KOF391" s="1177"/>
      <c r="KOG391" s="1182"/>
      <c r="KOH391" s="1182"/>
      <c r="KOI391" s="1182"/>
      <c r="KOJ391" s="1182"/>
      <c r="KOK391" s="1182"/>
      <c r="KOL391" s="1182"/>
      <c r="KOM391" s="1182"/>
      <c r="KON391" s="1182"/>
      <c r="KOO391" s="1182"/>
      <c r="KOP391" s="1182"/>
      <c r="KOQ391" s="1182"/>
      <c r="KOR391" s="1182"/>
      <c r="KOS391" s="1182"/>
      <c r="KOT391" s="1182"/>
      <c r="KOU391" s="1177"/>
      <c r="KOV391" s="1182"/>
      <c r="KOW391" s="1182"/>
      <c r="KOX391" s="1182"/>
      <c r="KOY391" s="1182"/>
      <c r="KOZ391" s="1182"/>
      <c r="KPA391" s="1182"/>
      <c r="KPB391" s="1182"/>
      <c r="KPC391" s="1182"/>
      <c r="KPD391" s="1182"/>
      <c r="KPE391" s="1182"/>
      <c r="KPF391" s="1182"/>
      <c r="KPG391" s="1182"/>
      <c r="KPH391" s="1182"/>
      <c r="KPI391" s="1182"/>
      <c r="KPJ391" s="1177"/>
      <c r="KPK391" s="1182"/>
      <c r="KPL391" s="1182"/>
      <c r="KPM391" s="1182"/>
      <c r="KPN391" s="1182"/>
      <c r="KPO391" s="1182"/>
      <c r="KPP391" s="1182"/>
      <c r="KPQ391" s="1182"/>
      <c r="KPR391" s="1182"/>
      <c r="KPS391" s="1182"/>
      <c r="KPT391" s="1182"/>
      <c r="KPU391" s="1182"/>
      <c r="KPV391" s="1182"/>
      <c r="KPW391" s="1182"/>
      <c r="KPX391" s="1182"/>
      <c r="KPY391" s="1177"/>
      <c r="KPZ391" s="1182"/>
      <c r="KQA391" s="1182"/>
      <c r="KQB391" s="1182"/>
      <c r="KQC391" s="1182"/>
      <c r="KQD391" s="1182"/>
      <c r="KQE391" s="1182"/>
      <c r="KQF391" s="1182"/>
      <c r="KQG391" s="1182"/>
      <c r="KQH391" s="1182"/>
      <c r="KQI391" s="1182"/>
      <c r="KQJ391" s="1182"/>
      <c r="KQK391" s="1182"/>
      <c r="KQL391" s="1182"/>
      <c r="KQM391" s="1182"/>
      <c r="KQN391" s="1177"/>
      <c r="KQO391" s="1182"/>
      <c r="KQP391" s="1182"/>
      <c r="KQQ391" s="1182"/>
      <c r="KQR391" s="1182"/>
      <c r="KQS391" s="1182"/>
      <c r="KQT391" s="1182"/>
      <c r="KQU391" s="1182"/>
      <c r="KQV391" s="1182"/>
      <c r="KQW391" s="1182"/>
      <c r="KQX391" s="1182"/>
      <c r="KQY391" s="1182"/>
      <c r="KQZ391" s="1182"/>
      <c r="KRA391" s="1182"/>
      <c r="KRB391" s="1182"/>
      <c r="KRC391" s="1177"/>
      <c r="KRD391" s="1182"/>
      <c r="KRE391" s="1182"/>
      <c r="KRF391" s="1182"/>
      <c r="KRG391" s="1182"/>
      <c r="KRH391" s="1182"/>
      <c r="KRI391" s="1182"/>
      <c r="KRJ391" s="1182"/>
      <c r="KRK391" s="1182"/>
      <c r="KRL391" s="1182"/>
      <c r="KRM391" s="1182"/>
      <c r="KRN391" s="1182"/>
      <c r="KRO391" s="1182"/>
      <c r="KRP391" s="1182"/>
      <c r="KRQ391" s="1182"/>
      <c r="KRR391" s="1177"/>
      <c r="KRS391" s="1182"/>
      <c r="KRT391" s="1182"/>
      <c r="KRU391" s="1182"/>
      <c r="KRV391" s="1182"/>
      <c r="KRW391" s="1182"/>
      <c r="KRX391" s="1182"/>
      <c r="KRY391" s="1182"/>
      <c r="KRZ391" s="1182"/>
      <c r="KSA391" s="1182"/>
      <c r="KSB391" s="1182"/>
      <c r="KSC391" s="1182"/>
      <c r="KSD391" s="1182"/>
      <c r="KSE391" s="1182"/>
      <c r="KSF391" s="1182"/>
      <c r="KSG391" s="1177"/>
      <c r="KSH391" s="1182"/>
      <c r="KSI391" s="1182"/>
      <c r="KSJ391" s="1182"/>
      <c r="KSK391" s="1182"/>
      <c r="KSL391" s="1182"/>
      <c r="KSM391" s="1182"/>
      <c r="KSN391" s="1182"/>
      <c r="KSO391" s="1182"/>
      <c r="KSP391" s="1182"/>
      <c r="KSQ391" s="1182"/>
      <c r="KSR391" s="1182"/>
      <c r="KSS391" s="1182"/>
      <c r="KST391" s="1182"/>
      <c r="KSU391" s="1182"/>
      <c r="KSV391" s="1177"/>
      <c r="KSW391" s="1182"/>
      <c r="KSX391" s="1182"/>
      <c r="KSY391" s="1182"/>
      <c r="KSZ391" s="1182"/>
      <c r="KTA391" s="1182"/>
      <c r="KTB391" s="1182"/>
      <c r="KTC391" s="1182"/>
      <c r="KTD391" s="1182"/>
      <c r="KTE391" s="1182"/>
      <c r="KTF391" s="1182"/>
      <c r="KTG391" s="1182"/>
      <c r="KTH391" s="1182"/>
      <c r="KTI391" s="1182"/>
      <c r="KTJ391" s="1182"/>
      <c r="KTK391" s="1177"/>
      <c r="KTL391" s="1182"/>
      <c r="KTM391" s="1182"/>
      <c r="KTN391" s="1182"/>
      <c r="KTO391" s="1182"/>
      <c r="KTP391" s="1182"/>
      <c r="KTQ391" s="1182"/>
      <c r="KTR391" s="1182"/>
      <c r="KTS391" s="1182"/>
      <c r="KTT391" s="1182"/>
      <c r="KTU391" s="1182"/>
      <c r="KTV391" s="1182"/>
      <c r="KTW391" s="1182"/>
      <c r="KTX391" s="1182"/>
      <c r="KTY391" s="1182"/>
      <c r="KTZ391" s="1177"/>
      <c r="KUA391" s="1182"/>
      <c r="KUB391" s="1182"/>
      <c r="KUC391" s="1182"/>
      <c r="KUD391" s="1182"/>
      <c r="KUE391" s="1182"/>
      <c r="KUF391" s="1182"/>
      <c r="KUG391" s="1182"/>
      <c r="KUH391" s="1182"/>
      <c r="KUI391" s="1182"/>
      <c r="KUJ391" s="1182"/>
      <c r="KUK391" s="1182"/>
      <c r="KUL391" s="1182"/>
      <c r="KUM391" s="1182"/>
      <c r="KUN391" s="1182"/>
      <c r="KUO391" s="1177"/>
      <c r="KUP391" s="1182"/>
      <c r="KUQ391" s="1182"/>
      <c r="KUR391" s="1182"/>
      <c r="KUS391" s="1182"/>
      <c r="KUT391" s="1182"/>
      <c r="KUU391" s="1182"/>
      <c r="KUV391" s="1182"/>
      <c r="KUW391" s="1182"/>
      <c r="KUX391" s="1182"/>
      <c r="KUY391" s="1182"/>
      <c r="KUZ391" s="1182"/>
      <c r="KVA391" s="1182"/>
      <c r="KVB391" s="1182"/>
      <c r="KVC391" s="1182"/>
      <c r="KVD391" s="1177"/>
      <c r="KVE391" s="1182"/>
      <c r="KVF391" s="1182"/>
      <c r="KVG391" s="1182"/>
      <c r="KVH391" s="1182"/>
      <c r="KVI391" s="1182"/>
      <c r="KVJ391" s="1182"/>
      <c r="KVK391" s="1182"/>
      <c r="KVL391" s="1182"/>
      <c r="KVM391" s="1182"/>
      <c r="KVN391" s="1182"/>
      <c r="KVO391" s="1182"/>
      <c r="KVP391" s="1182"/>
      <c r="KVQ391" s="1182"/>
      <c r="KVR391" s="1182"/>
      <c r="KVS391" s="1177"/>
      <c r="KVT391" s="1182"/>
      <c r="KVU391" s="1182"/>
      <c r="KVV391" s="1182"/>
      <c r="KVW391" s="1182"/>
      <c r="KVX391" s="1182"/>
      <c r="KVY391" s="1182"/>
      <c r="KVZ391" s="1182"/>
      <c r="KWA391" s="1182"/>
      <c r="KWB391" s="1182"/>
      <c r="KWC391" s="1182"/>
      <c r="KWD391" s="1182"/>
      <c r="KWE391" s="1182"/>
      <c r="KWF391" s="1182"/>
      <c r="KWG391" s="1182"/>
      <c r="KWH391" s="1177"/>
      <c r="KWI391" s="1182"/>
      <c r="KWJ391" s="1182"/>
      <c r="KWK391" s="1182"/>
      <c r="KWL391" s="1182"/>
      <c r="KWM391" s="1182"/>
      <c r="KWN391" s="1182"/>
      <c r="KWO391" s="1182"/>
      <c r="KWP391" s="1182"/>
      <c r="KWQ391" s="1182"/>
      <c r="KWR391" s="1182"/>
      <c r="KWS391" s="1182"/>
      <c r="KWT391" s="1182"/>
      <c r="KWU391" s="1182"/>
      <c r="KWV391" s="1182"/>
      <c r="KWW391" s="1177"/>
      <c r="KWX391" s="1182"/>
      <c r="KWY391" s="1182"/>
      <c r="KWZ391" s="1182"/>
      <c r="KXA391" s="1182"/>
      <c r="KXB391" s="1182"/>
      <c r="KXC391" s="1182"/>
      <c r="KXD391" s="1182"/>
      <c r="KXE391" s="1182"/>
      <c r="KXF391" s="1182"/>
      <c r="KXG391" s="1182"/>
      <c r="KXH391" s="1182"/>
      <c r="KXI391" s="1182"/>
      <c r="KXJ391" s="1182"/>
      <c r="KXK391" s="1182"/>
      <c r="KXL391" s="1177"/>
      <c r="KXM391" s="1182"/>
      <c r="KXN391" s="1182"/>
      <c r="KXO391" s="1182"/>
      <c r="KXP391" s="1182"/>
      <c r="KXQ391" s="1182"/>
      <c r="KXR391" s="1182"/>
      <c r="KXS391" s="1182"/>
      <c r="KXT391" s="1182"/>
      <c r="KXU391" s="1182"/>
      <c r="KXV391" s="1182"/>
      <c r="KXW391" s="1182"/>
      <c r="KXX391" s="1182"/>
      <c r="KXY391" s="1182"/>
      <c r="KXZ391" s="1182"/>
      <c r="KYA391" s="1177"/>
      <c r="KYB391" s="1182"/>
      <c r="KYC391" s="1182"/>
      <c r="KYD391" s="1182"/>
      <c r="KYE391" s="1182"/>
      <c r="KYF391" s="1182"/>
      <c r="KYG391" s="1182"/>
      <c r="KYH391" s="1182"/>
      <c r="KYI391" s="1182"/>
      <c r="KYJ391" s="1182"/>
      <c r="KYK391" s="1182"/>
      <c r="KYL391" s="1182"/>
      <c r="KYM391" s="1182"/>
      <c r="KYN391" s="1182"/>
      <c r="KYO391" s="1182"/>
      <c r="KYP391" s="1177"/>
      <c r="KYQ391" s="1182"/>
      <c r="KYR391" s="1182"/>
      <c r="KYS391" s="1182"/>
      <c r="KYT391" s="1182"/>
      <c r="KYU391" s="1182"/>
      <c r="KYV391" s="1182"/>
      <c r="KYW391" s="1182"/>
      <c r="KYX391" s="1182"/>
      <c r="KYY391" s="1182"/>
      <c r="KYZ391" s="1182"/>
      <c r="KZA391" s="1182"/>
      <c r="KZB391" s="1182"/>
      <c r="KZC391" s="1182"/>
      <c r="KZD391" s="1182"/>
      <c r="KZE391" s="1177"/>
      <c r="KZF391" s="1182"/>
      <c r="KZG391" s="1182"/>
      <c r="KZH391" s="1182"/>
      <c r="KZI391" s="1182"/>
      <c r="KZJ391" s="1182"/>
      <c r="KZK391" s="1182"/>
      <c r="KZL391" s="1182"/>
      <c r="KZM391" s="1182"/>
      <c r="KZN391" s="1182"/>
      <c r="KZO391" s="1182"/>
      <c r="KZP391" s="1182"/>
      <c r="KZQ391" s="1182"/>
      <c r="KZR391" s="1182"/>
      <c r="KZS391" s="1182"/>
      <c r="KZT391" s="1177"/>
      <c r="KZU391" s="1182"/>
      <c r="KZV391" s="1182"/>
      <c r="KZW391" s="1182"/>
      <c r="KZX391" s="1182"/>
      <c r="KZY391" s="1182"/>
      <c r="KZZ391" s="1182"/>
      <c r="LAA391" s="1182"/>
      <c r="LAB391" s="1182"/>
      <c r="LAC391" s="1182"/>
      <c r="LAD391" s="1182"/>
      <c r="LAE391" s="1182"/>
      <c r="LAF391" s="1182"/>
      <c r="LAG391" s="1182"/>
      <c r="LAH391" s="1182"/>
      <c r="LAI391" s="1177"/>
      <c r="LAJ391" s="1182"/>
      <c r="LAK391" s="1182"/>
      <c r="LAL391" s="1182"/>
      <c r="LAM391" s="1182"/>
      <c r="LAN391" s="1182"/>
      <c r="LAO391" s="1182"/>
      <c r="LAP391" s="1182"/>
      <c r="LAQ391" s="1182"/>
      <c r="LAR391" s="1182"/>
      <c r="LAS391" s="1182"/>
      <c r="LAT391" s="1182"/>
      <c r="LAU391" s="1182"/>
      <c r="LAV391" s="1182"/>
      <c r="LAW391" s="1182"/>
      <c r="LAX391" s="1177"/>
      <c r="LAY391" s="1182"/>
      <c r="LAZ391" s="1182"/>
      <c r="LBA391" s="1182"/>
      <c r="LBB391" s="1182"/>
      <c r="LBC391" s="1182"/>
      <c r="LBD391" s="1182"/>
      <c r="LBE391" s="1182"/>
      <c r="LBF391" s="1182"/>
      <c r="LBG391" s="1182"/>
      <c r="LBH391" s="1182"/>
      <c r="LBI391" s="1182"/>
      <c r="LBJ391" s="1182"/>
      <c r="LBK391" s="1182"/>
      <c r="LBL391" s="1182"/>
      <c r="LBM391" s="1177"/>
      <c r="LBN391" s="1182"/>
      <c r="LBO391" s="1182"/>
      <c r="LBP391" s="1182"/>
      <c r="LBQ391" s="1182"/>
      <c r="LBR391" s="1182"/>
      <c r="LBS391" s="1182"/>
      <c r="LBT391" s="1182"/>
      <c r="LBU391" s="1182"/>
      <c r="LBV391" s="1182"/>
      <c r="LBW391" s="1182"/>
      <c r="LBX391" s="1182"/>
      <c r="LBY391" s="1182"/>
      <c r="LBZ391" s="1182"/>
      <c r="LCA391" s="1182"/>
      <c r="LCB391" s="1177"/>
      <c r="LCC391" s="1182"/>
      <c r="LCD391" s="1182"/>
      <c r="LCE391" s="1182"/>
      <c r="LCF391" s="1182"/>
      <c r="LCG391" s="1182"/>
      <c r="LCH391" s="1182"/>
      <c r="LCI391" s="1182"/>
      <c r="LCJ391" s="1182"/>
      <c r="LCK391" s="1182"/>
      <c r="LCL391" s="1182"/>
      <c r="LCM391" s="1182"/>
      <c r="LCN391" s="1182"/>
      <c r="LCO391" s="1182"/>
      <c r="LCP391" s="1182"/>
      <c r="LCQ391" s="1177"/>
      <c r="LCR391" s="1182"/>
      <c r="LCS391" s="1182"/>
      <c r="LCT391" s="1182"/>
      <c r="LCU391" s="1182"/>
      <c r="LCV391" s="1182"/>
      <c r="LCW391" s="1182"/>
      <c r="LCX391" s="1182"/>
      <c r="LCY391" s="1182"/>
      <c r="LCZ391" s="1182"/>
      <c r="LDA391" s="1182"/>
      <c r="LDB391" s="1182"/>
      <c r="LDC391" s="1182"/>
      <c r="LDD391" s="1182"/>
      <c r="LDE391" s="1182"/>
      <c r="LDF391" s="1177"/>
      <c r="LDG391" s="1182"/>
      <c r="LDH391" s="1182"/>
      <c r="LDI391" s="1182"/>
      <c r="LDJ391" s="1182"/>
      <c r="LDK391" s="1182"/>
      <c r="LDL391" s="1182"/>
      <c r="LDM391" s="1182"/>
      <c r="LDN391" s="1182"/>
      <c r="LDO391" s="1182"/>
      <c r="LDP391" s="1182"/>
      <c r="LDQ391" s="1182"/>
      <c r="LDR391" s="1182"/>
      <c r="LDS391" s="1182"/>
      <c r="LDT391" s="1182"/>
      <c r="LDU391" s="1177"/>
      <c r="LDV391" s="1182"/>
      <c r="LDW391" s="1182"/>
      <c r="LDX391" s="1182"/>
      <c r="LDY391" s="1182"/>
      <c r="LDZ391" s="1182"/>
      <c r="LEA391" s="1182"/>
      <c r="LEB391" s="1182"/>
      <c r="LEC391" s="1182"/>
      <c r="LED391" s="1182"/>
      <c r="LEE391" s="1182"/>
      <c r="LEF391" s="1182"/>
      <c r="LEG391" s="1182"/>
      <c r="LEH391" s="1182"/>
      <c r="LEI391" s="1182"/>
      <c r="LEJ391" s="1177"/>
      <c r="LEK391" s="1182"/>
      <c r="LEL391" s="1182"/>
      <c r="LEM391" s="1182"/>
      <c r="LEN391" s="1182"/>
      <c r="LEO391" s="1182"/>
      <c r="LEP391" s="1182"/>
      <c r="LEQ391" s="1182"/>
      <c r="LER391" s="1182"/>
      <c r="LES391" s="1182"/>
      <c r="LET391" s="1182"/>
      <c r="LEU391" s="1182"/>
      <c r="LEV391" s="1182"/>
      <c r="LEW391" s="1182"/>
      <c r="LEX391" s="1182"/>
      <c r="LEY391" s="1177"/>
      <c r="LEZ391" s="1182"/>
      <c r="LFA391" s="1182"/>
      <c r="LFB391" s="1182"/>
      <c r="LFC391" s="1182"/>
      <c r="LFD391" s="1182"/>
      <c r="LFE391" s="1182"/>
      <c r="LFF391" s="1182"/>
      <c r="LFG391" s="1182"/>
      <c r="LFH391" s="1182"/>
      <c r="LFI391" s="1182"/>
      <c r="LFJ391" s="1182"/>
      <c r="LFK391" s="1182"/>
      <c r="LFL391" s="1182"/>
      <c r="LFM391" s="1182"/>
      <c r="LFN391" s="1177"/>
      <c r="LFO391" s="1182"/>
      <c r="LFP391" s="1182"/>
      <c r="LFQ391" s="1182"/>
      <c r="LFR391" s="1182"/>
      <c r="LFS391" s="1182"/>
      <c r="LFT391" s="1182"/>
      <c r="LFU391" s="1182"/>
      <c r="LFV391" s="1182"/>
      <c r="LFW391" s="1182"/>
      <c r="LFX391" s="1182"/>
      <c r="LFY391" s="1182"/>
      <c r="LFZ391" s="1182"/>
      <c r="LGA391" s="1182"/>
      <c r="LGB391" s="1182"/>
      <c r="LGC391" s="1177"/>
      <c r="LGD391" s="1182"/>
      <c r="LGE391" s="1182"/>
      <c r="LGF391" s="1182"/>
      <c r="LGG391" s="1182"/>
      <c r="LGH391" s="1182"/>
      <c r="LGI391" s="1182"/>
      <c r="LGJ391" s="1182"/>
      <c r="LGK391" s="1182"/>
      <c r="LGL391" s="1182"/>
      <c r="LGM391" s="1182"/>
      <c r="LGN391" s="1182"/>
      <c r="LGO391" s="1182"/>
      <c r="LGP391" s="1182"/>
      <c r="LGQ391" s="1182"/>
      <c r="LGR391" s="1177"/>
      <c r="LGS391" s="1182"/>
      <c r="LGT391" s="1182"/>
      <c r="LGU391" s="1182"/>
      <c r="LGV391" s="1182"/>
      <c r="LGW391" s="1182"/>
      <c r="LGX391" s="1182"/>
      <c r="LGY391" s="1182"/>
      <c r="LGZ391" s="1182"/>
      <c r="LHA391" s="1182"/>
      <c r="LHB391" s="1182"/>
      <c r="LHC391" s="1182"/>
      <c r="LHD391" s="1182"/>
      <c r="LHE391" s="1182"/>
      <c r="LHF391" s="1182"/>
      <c r="LHG391" s="1177"/>
      <c r="LHH391" s="1182"/>
      <c r="LHI391" s="1182"/>
      <c r="LHJ391" s="1182"/>
      <c r="LHK391" s="1182"/>
      <c r="LHL391" s="1182"/>
      <c r="LHM391" s="1182"/>
      <c r="LHN391" s="1182"/>
      <c r="LHO391" s="1182"/>
      <c r="LHP391" s="1182"/>
      <c r="LHQ391" s="1182"/>
      <c r="LHR391" s="1182"/>
      <c r="LHS391" s="1182"/>
      <c r="LHT391" s="1182"/>
      <c r="LHU391" s="1182"/>
      <c r="LHV391" s="1177"/>
      <c r="LHW391" s="1182"/>
      <c r="LHX391" s="1182"/>
      <c r="LHY391" s="1182"/>
      <c r="LHZ391" s="1182"/>
      <c r="LIA391" s="1182"/>
      <c r="LIB391" s="1182"/>
      <c r="LIC391" s="1182"/>
      <c r="LID391" s="1182"/>
      <c r="LIE391" s="1182"/>
      <c r="LIF391" s="1182"/>
      <c r="LIG391" s="1182"/>
      <c r="LIH391" s="1182"/>
      <c r="LII391" s="1182"/>
      <c r="LIJ391" s="1182"/>
      <c r="LIK391" s="1177"/>
      <c r="LIL391" s="1182"/>
      <c r="LIM391" s="1182"/>
      <c r="LIN391" s="1182"/>
      <c r="LIO391" s="1182"/>
      <c r="LIP391" s="1182"/>
      <c r="LIQ391" s="1182"/>
      <c r="LIR391" s="1182"/>
      <c r="LIS391" s="1182"/>
      <c r="LIT391" s="1182"/>
      <c r="LIU391" s="1182"/>
      <c r="LIV391" s="1182"/>
      <c r="LIW391" s="1182"/>
      <c r="LIX391" s="1182"/>
      <c r="LIY391" s="1182"/>
      <c r="LIZ391" s="1177"/>
      <c r="LJA391" s="1182"/>
      <c r="LJB391" s="1182"/>
      <c r="LJC391" s="1182"/>
      <c r="LJD391" s="1182"/>
      <c r="LJE391" s="1182"/>
      <c r="LJF391" s="1182"/>
      <c r="LJG391" s="1182"/>
      <c r="LJH391" s="1182"/>
      <c r="LJI391" s="1182"/>
      <c r="LJJ391" s="1182"/>
      <c r="LJK391" s="1182"/>
      <c r="LJL391" s="1182"/>
      <c r="LJM391" s="1182"/>
      <c r="LJN391" s="1182"/>
      <c r="LJO391" s="1177"/>
      <c r="LJP391" s="1182"/>
      <c r="LJQ391" s="1182"/>
      <c r="LJR391" s="1182"/>
      <c r="LJS391" s="1182"/>
      <c r="LJT391" s="1182"/>
      <c r="LJU391" s="1182"/>
      <c r="LJV391" s="1182"/>
      <c r="LJW391" s="1182"/>
      <c r="LJX391" s="1182"/>
      <c r="LJY391" s="1182"/>
      <c r="LJZ391" s="1182"/>
      <c r="LKA391" s="1182"/>
      <c r="LKB391" s="1182"/>
      <c r="LKC391" s="1182"/>
      <c r="LKD391" s="1177"/>
      <c r="LKE391" s="1182"/>
      <c r="LKF391" s="1182"/>
      <c r="LKG391" s="1182"/>
      <c r="LKH391" s="1182"/>
      <c r="LKI391" s="1182"/>
      <c r="LKJ391" s="1182"/>
      <c r="LKK391" s="1182"/>
      <c r="LKL391" s="1182"/>
      <c r="LKM391" s="1182"/>
      <c r="LKN391" s="1182"/>
      <c r="LKO391" s="1182"/>
      <c r="LKP391" s="1182"/>
      <c r="LKQ391" s="1182"/>
      <c r="LKR391" s="1182"/>
      <c r="LKS391" s="1177"/>
      <c r="LKT391" s="1182"/>
      <c r="LKU391" s="1182"/>
      <c r="LKV391" s="1182"/>
      <c r="LKW391" s="1182"/>
      <c r="LKX391" s="1182"/>
      <c r="LKY391" s="1182"/>
      <c r="LKZ391" s="1182"/>
      <c r="LLA391" s="1182"/>
      <c r="LLB391" s="1182"/>
      <c r="LLC391" s="1182"/>
      <c r="LLD391" s="1182"/>
      <c r="LLE391" s="1182"/>
      <c r="LLF391" s="1182"/>
      <c r="LLG391" s="1182"/>
      <c r="LLH391" s="1177"/>
      <c r="LLI391" s="1182"/>
      <c r="LLJ391" s="1182"/>
      <c r="LLK391" s="1182"/>
      <c r="LLL391" s="1182"/>
      <c r="LLM391" s="1182"/>
      <c r="LLN391" s="1182"/>
      <c r="LLO391" s="1182"/>
      <c r="LLP391" s="1182"/>
      <c r="LLQ391" s="1182"/>
      <c r="LLR391" s="1182"/>
      <c r="LLS391" s="1182"/>
      <c r="LLT391" s="1182"/>
      <c r="LLU391" s="1182"/>
      <c r="LLV391" s="1182"/>
      <c r="LLW391" s="1177"/>
      <c r="LLX391" s="1182"/>
      <c r="LLY391" s="1182"/>
      <c r="LLZ391" s="1182"/>
      <c r="LMA391" s="1182"/>
      <c r="LMB391" s="1182"/>
      <c r="LMC391" s="1182"/>
      <c r="LMD391" s="1182"/>
      <c r="LME391" s="1182"/>
      <c r="LMF391" s="1182"/>
      <c r="LMG391" s="1182"/>
      <c r="LMH391" s="1182"/>
      <c r="LMI391" s="1182"/>
      <c r="LMJ391" s="1182"/>
      <c r="LMK391" s="1182"/>
      <c r="LML391" s="1177"/>
      <c r="LMM391" s="1182"/>
      <c r="LMN391" s="1182"/>
      <c r="LMO391" s="1182"/>
      <c r="LMP391" s="1182"/>
      <c r="LMQ391" s="1182"/>
      <c r="LMR391" s="1182"/>
      <c r="LMS391" s="1182"/>
      <c r="LMT391" s="1182"/>
      <c r="LMU391" s="1182"/>
      <c r="LMV391" s="1182"/>
      <c r="LMW391" s="1182"/>
      <c r="LMX391" s="1182"/>
      <c r="LMY391" s="1182"/>
      <c r="LMZ391" s="1182"/>
      <c r="LNA391" s="1177"/>
      <c r="LNB391" s="1182"/>
      <c r="LNC391" s="1182"/>
      <c r="LND391" s="1182"/>
      <c r="LNE391" s="1182"/>
      <c r="LNF391" s="1182"/>
      <c r="LNG391" s="1182"/>
      <c r="LNH391" s="1182"/>
      <c r="LNI391" s="1182"/>
      <c r="LNJ391" s="1182"/>
      <c r="LNK391" s="1182"/>
      <c r="LNL391" s="1182"/>
      <c r="LNM391" s="1182"/>
      <c r="LNN391" s="1182"/>
      <c r="LNO391" s="1182"/>
      <c r="LNP391" s="1177"/>
      <c r="LNQ391" s="1182"/>
      <c r="LNR391" s="1182"/>
      <c r="LNS391" s="1182"/>
      <c r="LNT391" s="1182"/>
      <c r="LNU391" s="1182"/>
      <c r="LNV391" s="1182"/>
      <c r="LNW391" s="1182"/>
      <c r="LNX391" s="1182"/>
      <c r="LNY391" s="1182"/>
      <c r="LNZ391" s="1182"/>
      <c r="LOA391" s="1182"/>
      <c r="LOB391" s="1182"/>
      <c r="LOC391" s="1182"/>
      <c r="LOD391" s="1182"/>
      <c r="LOE391" s="1177"/>
      <c r="LOF391" s="1182"/>
      <c r="LOG391" s="1182"/>
      <c r="LOH391" s="1182"/>
      <c r="LOI391" s="1182"/>
      <c r="LOJ391" s="1182"/>
      <c r="LOK391" s="1182"/>
      <c r="LOL391" s="1182"/>
      <c r="LOM391" s="1182"/>
      <c r="LON391" s="1182"/>
      <c r="LOO391" s="1182"/>
      <c r="LOP391" s="1182"/>
      <c r="LOQ391" s="1182"/>
      <c r="LOR391" s="1182"/>
      <c r="LOS391" s="1182"/>
      <c r="LOT391" s="1177"/>
      <c r="LOU391" s="1182"/>
      <c r="LOV391" s="1182"/>
      <c r="LOW391" s="1182"/>
      <c r="LOX391" s="1182"/>
      <c r="LOY391" s="1182"/>
      <c r="LOZ391" s="1182"/>
      <c r="LPA391" s="1182"/>
      <c r="LPB391" s="1182"/>
      <c r="LPC391" s="1182"/>
      <c r="LPD391" s="1182"/>
      <c r="LPE391" s="1182"/>
      <c r="LPF391" s="1182"/>
      <c r="LPG391" s="1182"/>
      <c r="LPH391" s="1182"/>
      <c r="LPI391" s="1177"/>
      <c r="LPJ391" s="1182"/>
      <c r="LPK391" s="1182"/>
      <c r="LPL391" s="1182"/>
      <c r="LPM391" s="1182"/>
      <c r="LPN391" s="1182"/>
      <c r="LPO391" s="1182"/>
      <c r="LPP391" s="1182"/>
      <c r="LPQ391" s="1182"/>
      <c r="LPR391" s="1182"/>
      <c r="LPS391" s="1182"/>
      <c r="LPT391" s="1182"/>
      <c r="LPU391" s="1182"/>
      <c r="LPV391" s="1182"/>
      <c r="LPW391" s="1182"/>
      <c r="LPX391" s="1177"/>
      <c r="LPY391" s="1182"/>
      <c r="LPZ391" s="1182"/>
      <c r="LQA391" s="1182"/>
      <c r="LQB391" s="1182"/>
      <c r="LQC391" s="1182"/>
      <c r="LQD391" s="1182"/>
      <c r="LQE391" s="1182"/>
      <c r="LQF391" s="1182"/>
      <c r="LQG391" s="1182"/>
      <c r="LQH391" s="1182"/>
      <c r="LQI391" s="1182"/>
      <c r="LQJ391" s="1182"/>
      <c r="LQK391" s="1182"/>
      <c r="LQL391" s="1182"/>
      <c r="LQM391" s="1177"/>
      <c r="LQN391" s="1182"/>
      <c r="LQO391" s="1182"/>
      <c r="LQP391" s="1182"/>
      <c r="LQQ391" s="1182"/>
      <c r="LQR391" s="1182"/>
      <c r="LQS391" s="1182"/>
      <c r="LQT391" s="1182"/>
      <c r="LQU391" s="1182"/>
      <c r="LQV391" s="1182"/>
      <c r="LQW391" s="1182"/>
      <c r="LQX391" s="1182"/>
      <c r="LQY391" s="1182"/>
      <c r="LQZ391" s="1182"/>
      <c r="LRA391" s="1182"/>
      <c r="LRB391" s="1177"/>
      <c r="LRC391" s="1182"/>
      <c r="LRD391" s="1182"/>
      <c r="LRE391" s="1182"/>
      <c r="LRF391" s="1182"/>
      <c r="LRG391" s="1182"/>
      <c r="LRH391" s="1182"/>
      <c r="LRI391" s="1182"/>
      <c r="LRJ391" s="1182"/>
      <c r="LRK391" s="1182"/>
      <c r="LRL391" s="1182"/>
      <c r="LRM391" s="1182"/>
      <c r="LRN391" s="1182"/>
      <c r="LRO391" s="1182"/>
      <c r="LRP391" s="1182"/>
      <c r="LRQ391" s="1177"/>
      <c r="LRR391" s="1182"/>
      <c r="LRS391" s="1182"/>
      <c r="LRT391" s="1182"/>
      <c r="LRU391" s="1182"/>
      <c r="LRV391" s="1182"/>
      <c r="LRW391" s="1182"/>
      <c r="LRX391" s="1182"/>
      <c r="LRY391" s="1182"/>
      <c r="LRZ391" s="1182"/>
      <c r="LSA391" s="1182"/>
      <c r="LSB391" s="1182"/>
      <c r="LSC391" s="1182"/>
      <c r="LSD391" s="1182"/>
      <c r="LSE391" s="1182"/>
      <c r="LSF391" s="1177"/>
      <c r="LSG391" s="1182"/>
      <c r="LSH391" s="1182"/>
      <c r="LSI391" s="1182"/>
      <c r="LSJ391" s="1182"/>
      <c r="LSK391" s="1182"/>
      <c r="LSL391" s="1182"/>
      <c r="LSM391" s="1182"/>
      <c r="LSN391" s="1182"/>
      <c r="LSO391" s="1182"/>
      <c r="LSP391" s="1182"/>
      <c r="LSQ391" s="1182"/>
      <c r="LSR391" s="1182"/>
      <c r="LSS391" s="1182"/>
      <c r="LST391" s="1182"/>
      <c r="LSU391" s="1177"/>
      <c r="LSV391" s="1182"/>
      <c r="LSW391" s="1182"/>
      <c r="LSX391" s="1182"/>
      <c r="LSY391" s="1182"/>
      <c r="LSZ391" s="1182"/>
      <c r="LTA391" s="1182"/>
      <c r="LTB391" s="1182"/>
      <c r="LTC391" s="1182"/>
      <c r="LTD391" s="1182"/>
      <c r="LTE391" s="1182"/>
      <c r="LTF391" s="1182"/>
      <c r="LTG391" s="1182"/>
      <c r="LTH391" s="1182"/>
      <c r="LTI391" s="1182"/>
      <c r="LTJ391" s="1177"/>
      <c r="LTK391" s="1182"/>
      <c r="LTL391" s="1182"/>
      <c r="LTM391" s="1182"/>
      <c r="LTN391" s="1182"/>
      <c r="LTO391" s="1182"/>
      <c r="LTP391" s="1182"/>
      <c r="LTQ391" s="1182"/>
      <c r="LTR391" s="1182"/>
      <c r="LTS391" s="1182"/>
      <c r="LTT391" s="1182"/>
      <c r="LTU391" s="1182"/>
      <c r="LTV391" s="1182"/>
      <c r="LTW391" s="1182"/>
      <c r="LTX391" s="1182"/>
      <c r="LTY391" s="1177"/>
      <c r="LTZ391" s="1182"/>
      <c r="LUA391" s="1182"/>
      <c r="LUB391" s="1182"/>
      <c r="LUC391" s="1182"/>
      <c r="LUD391" s="1182"/>
      <c r="LUE391" s="1182"/>
      <c r="LUF391" s="1182"/>
      <c r="LUG391" s="1182"/>
      <c r="LUH391" s="1182"/>
      <c r="LUI391" s="1182"/>
      <c r="LUJ391" s="1182"/>
      <c r="LUK391" s="1182"/>
      <c r="LUL391" s="1182"/>
      <c r="LUM391" s="1182"/>
      <c r="LUN391" s="1177"/>
      <c r="LUO391" s="1182"/>
      <c r="LUP391" s="1182"/>
      <c r="LUQ391" s="1182"/>
      <c r="LUR391" s="1182"/>
      <c r="LUS391" s="1182"/>
      <c r="LUT391" s="1182"/>
      <c r="LUU391" s="1182"/>
      <c r="LUV391" s="1182"/>
      <c r="LUW391" s="1182"/>
      <c r="LUX391" s="1182"/>
      <c r="LUY391" s="1182"/>
      <c r="LUZ391" s="1182"/>
      <c r="LVA391" s="1182"/>
      <c r="LVB391" s="1182"/>
      <c r="LVC391" s="1177"/>
      <c r="LVD391" s="1182"/>
      <c r="LVE391" s="1182"/>
      <c r="LVF391" s="1182"/>
      <c r="LVG391" s="1182"/>
      <c r="LVH391" s="1182"/>
      <c r="LVI391" s="1182"/>
      <c r="LVJ391" s="1182"/>
      <c r="LVK391" s="1182"/>
      <c r="LVL391" s="1182"/>
      <c r="LVM391" s="1182"/>
      <c r="LVN391" s="1182"/>
      <c r="LVO391" s="1182"/>
      <c r="LVP391" s="1182"/>
      <c r="LVQ391" s="1182"/>
      <c r="LVR391" s="1177"/>
      <c r="LVS391" s="1182"/>
      <c r="LVT391" s="1182"/>
      <c r="LVU391" s="1182"/>
      <c r="LVV391" s="1182"/>
      <c r="LVW391" s="1182"/>
      <c r="LVX391" s="1182"/>
      <c r="LVY391" s="1182"/>
      <c r="LVZ391" s="1182"/>
      <c r="LWA391" s="1182"/>
      <c r="LWB391" s="1182"/>
      <c r="LWC391" s="1182"/>
      <c r="LWD391" s="1182"/>
      <c r="LWE391" s="1182"/>
      <c r="LWF391" s="1182"/>
      <c r="LWG391" s="1177"/>
      <c r="LWH391" s="1182"/>
      <c r="LWI391" s="1182"/>
      <c r="LWJ391" s="1182"/>
      <c r="LWK391" s="1182"/>
      <c r="LWL391" s="1182"/>
      <c r="LWM391" s="1182"/>
      <c r="LWN391" s="1182"/>
      <c r="LWO391" s="1182"/>
      <c r="LWP391" s="1182"/>
      <c r="LWQ391" s="1182"/>
      <c r="LWR391" s="1182"/>
      <c r="LWS391" s="1182"/>
      <c r="LWT391" s="1182"/>
      <c r="LWU391" s="1182"/>
      <c r="LWV391" s="1177"/>
      <c r="LWW391" s="1182"/>
      <c r="LWX391" s="1182"/>
      <c r="LWY391" s="1182"/>
      <c r="LWZ391" s="1182"/>
      <c r="LXA391" s="1182"/>
      <c r="LXB391" s="1182"/>
      <c r="LXC391" s="1182"/>
      <c r="LXD391" s="1182"/>
      <c r="LXE391" s="1182"/>
      <c r="LXF391" s="1182"/>
      <c r="LXG391" s="1182"/>
      <c r="LXH391" s="1182"/>
      <c r="LXI391" s="1182"/>
      <c r="LXJ391" s="1182"/>
      <c r="LXK391" s="1177"/>
      <c r="LXL391" s="1182"/>
      <c r="LXM391" s="1182"/>
      <c r="LXN391" s="1182"/>
      <c r="LXO391" s="1182"/>
      <c r="LXP391" s="1182"/>
      <c r="LXQ391" s="1182"/>
      <c r="LXR391" s="1182"/>
      <c r="LXS391" s="1182"/>
      <c r="LXT391" s="1182"/>
      <c r="LXU391" s="1182"/>
      <c r="LXV391" s="1182"/>
      <c r="LXW391" s="1182"/>
      <c r="LXX391" s="1182"/>
      <c r="LXY391" s="1182"/>
      <c r="LXZ391" s="1177"/>
      <c r="LYA391" s="1182"/>
      <c r="LYB391" s="1182"/>
      <c r="LYC391" s="1182"/>
      <c r="LYD391" s="1182"/>
      <c r="LYE391" s="1182"/>
      <c r="LYF391" s="1182"/>
      <c r="LYG391" s="1182"/>
      <c r="LYH391" s="1182"/>
      <c r="LYI391" s="1182"/>
      <c r="LYJ391" s="1182"/>
      <c r="LYK391" s="1182"/>
      <c r="LYL391" s="1182"/>
      <c r="LYM391" s="1182"/>
      <c r="LYN391" s="1182"/>
      <c r="LYO391" s="1177"/>
      <c r="LYP391" s="1182"/>
      <c r="LYQ391" s="1182"/>
      <c r="LYR391" s="1182"/>
      <c r="LYS391" s="1182"/>
      <c r="LYT391" s="1182"/>
      <c r="LYU391" s="1182"/>
      <c r="LYV391" s="1182"/>
      <c r="LYW391" s="1182"/>
      <c r="LYX391" s="1182"/>
      <c r="LYY391" s="1182"/>
      <c r="LYZ391" s="1182"/>
      <c r="LZA391" s="1182"/>
      <c r="LZB391" s="1182"/>
      <c r="LZC391" s="1182"/>
      <c r="LZD391" s="1177"/>
      <c r="LZE391" s="1182"/>
      <c r="LZF391" s="1182"/>
      <c r="LZG391" s="1182"/>
      <c r="LZH391" s="1182"/>
      <c r="LZI391" s="1182"/>
      <c r="LZJ391" s="1182"/>
      <c r="LZK391" s="1182"/>
      <c r="LZL391" s="1182"/>
      <c r="LZM391" s="1182"/>
      <c r="LZN391" s="1182"/>
      <c r="LZO391" s="1182"/>
      <c r="LZP391" s="1182"/>
      <c r="LZQ391" s="1182"/>
      <c r="LZR391" s="1182"/>
      <c r="LZS391" s="1177"/>
      <c r="LZT391" s="1182"/>
      <c r="LZU391" s="1182"/>
      <c r="LZV391" s="1182"/>
      <c r="LZW391" s="1182"/>
      <c r="LZX391" s="1182"/>
      <c r="LZY391" s="1182"/>
      <c r="LZZ391" s="1182"/>
      <c r="MAA391" s="1182"/>
      <c r="MAB391" s="1182"/>
      <c r="MAC391" s="1182"/>
      <c r="MAD391" s="1182"/>
      <c r="MAE391" s="1182"/>
      <c r="MAF391" s="1182"/>
      <c r="MAG391" s="1182"/>
      <c r="MAH391" s="1177"/>
      <c r="MAI391" s="1182"/>
      <c r="MAJ391" s="1182"/>
      <c r="MAK391" s="1182"/>
      <c r="MAL391" s="1182"/>
      <c r="MAM391" s="1182"/>
      <c r="MAN391" s="1182"/>
      <c r="MAO391" s="1182"/>
      <c r="MAP391" s="1182"/>
      <c r="MAQ391" s="1182"/>
      <c r="MAR391" s="1182"/>
      <c r="MAS391" s="1182"/>
      <c r="MAT391" s="1182"/>
      <c r="MAU391" s="1182"/>
      <c r="MAV391" s="1182"/>
      <c r="MAW391" s="1177"/>
      <c r="MAX391" s="1182"/>
      <c r="MAY391" s="1182"/>
      <c r="MAZ391" s="1182"/>
      <c r="MBA391" s="1182"/>
      <c r="MBB391" s="1182"/>
      <c r="MBC391" s="1182"/>
      <c r="MBD391" s="1182"/>
      <c r="MBE391" s="1182"/>
      <c r="MBF391" s="1182"/>
      <c r="MBG391" s="1182"/>
      <c r="MBH391" s="1182"/>
      <c r="MBI391" s="1182"/>
      <c r="MBJ391" s="1182"/>
      <c r="MBK391" s="1182"/>
      <c r="MBL391" s="1177"/>
      <c r="MBM391" s="1182"/>
      <c r="MBN391" s="1182"/>
      <c r="MBO391" s="1182"/>
      <c r="MBP391" s="1182"/>
      <c r="MBQ391" s="1182"/>
      <c r="MBR391" s="1182"/>
      <c r="MBS391" s="1182"/>
      <c r="MBT391" s="1182"/>
      <c r="MBU391" s="1182"/>
      <c r="MBV391" s="1182"/>
      <c r="MBW391" s="1182"/>
      <c r="MBX391" s="1182"/>
      <c r="MBY391" s="1182"/>
      <c r="MBZ391" s="1182"/>
      <c r="MCA391" s="1177"/>
      <c r="MCB391" s="1182"/>
      <c r="MCC391" s="1182"/>
      <c r="MCD391" s="1182"/>
      <c r="MCE391" s="1182"/>
      <c r="MCF391" s="1182"/>
      <c r="MCG391" s="1182"/>
      <c r="MCH391" s="1182"/>
      <c r="MCI391" s="1182"/>
      <c r="MCJ391" s="1182"/>
      <c r="MCK391" s="1182"/>
      <c r="MCL391" s="1182"/>
      <c r="MCM391" s="1182"/>
      <c r="MCN391" s="1182"/>
      <c r="MCO391" s="1182"/>
      <c r="MCP391" s="1177"/>
      <c r="MCQ391" s="1182"/>
      <c r="MCR391" s="1182"/>
      <c r="MCS391" s="1182"/>
      <c r="MCT391" s="1182"/>
      <c r="MCU391" s="1182"/>
      <c r="MCV391" s="1182"/>
      <c r="MCW391" s="1182"/>
      <c r="MCX391" s="1182"/>
      <c r="MCY391" s="1182"/>
      <c r="MCZ391" s="1182"/>
      <c r="MDA391" s="1182"/>
      <c r="MDB391" s="1182"/>
      <c r="MDC391" s="1182"/>
      <c r="MDD391" s="1182"/>
      <c r="MDE391" s="1177"/>
      <c r="MDF391" s="1182"/>
      <c r="MDG391" s="1182"/>
      <c r="MDH391" s="1182"/>
      <c r="MDI391" s="1182"/>
      <c r="MDJ391" s="1182"/>
      <c r="MDK391" s="1182"/>
      <c r="MDL391" s="1182"/>
      <c r="MDM391" s="1182"/>
      <c r="MDN391" s="1182"/>
      <c r="MDO391" s="1182"/>
      <c r="MDP391" s="1182"/>
      <c r="MDQ391" s="1182"/>
      <c r="MDR391" s="1182"/>
      <c r="MDS391" s="1182"/>
      <c r="MDT391" s="1177"/>
      <c r="MDU391" s="1182"/>
      <c r="MDV391" s="1182"/>
      <c r="MDW391" s="1182"/>
      <c r="MDX391" s="1182"/>
      <c r="MDY391" s="1182"/>
      <c r="MDZ391" s="1182"/>
      <c r="MEA391" s="1182"/>
      <c r="MEB391" s="1182"/>
      <c r="MEC391" s="1182"/>
      <c r="MED391" s="1182"/>
      <c r="MEE391" s="1182"/>
      <c r="MEF391" s="1182"/>
      <c r="MEG391" s="1182"/>
      <c r="MEH391" s="1182"/>
      <c r="MEI391" s="1177"/>
      <c r="MEJ391" s="1182"/>
      <c r="MEK391" s="1182"/>
      <c r="MEL391" s="1182"/>
      <c r="MEM391" s="1182"/>
      <c r="MEN391" s="1182"/>
      <c r="MEO391" s="1182"/>
      <c r="MEP391" s="1182"/>
      <c r="MEQ391" s="1182"/>
      <c r="MER391" s="1182"/>
      <c r="MES391" s="1182"/>
      <c r="MET391" s="1182"/>
      <c r="MEU391" s="1182"/>
      <c r="MEV391" s="1182"/>
      <c r="MEW391" s="1182"/>
      <c r="MEX391" s="1177"/>
      <c r="MEY391" s="1182"/>
      <c r="MEZ391" s="1182"/>
      <c r="MFA391" s="1182"/>
      <c r="MFB391" s="1182"/>
      <c r="MFC391" s="1182"/>
      <c r="MFD391" s="1182"/>
      <c r="MFE391" s="1182"/>
      <c r="MFF391" s="1182"/>
      <c r="MFG391" s="1182"/>
      <c r="MFH391" s="1182"/>
      <c r="MFI391" s="1182"/>
      <c r="MFJ391" s="1182"/>
      <c r="MFK391" s="1182"/>
      <c r="MFL391" s="1182"/>
      <c r="MFM391" s="1177"/>
      <c r="MFN391" s="1182"/>
      <c r="MFO391" s="1182"/>
      <c r="MFP391" s="1182"/>
      <c r="MFQ391" s="1182"/>
      <c r="MFR391" s="1182"/>
      <c r="MFS391" s="1182"/>
      <c r="MFT391" s="1182"/>
      <c r="MFU391" s="1182"/>
      <c r="MFV391" s="1182"/>
      <c r="MFW391" s="1182"/>
      <c r="MFX391" s="1182"/>
      <c r="MFY391" s="1182"/>
      <c r="MFZ391" s="1182"/>
      <c r="MGA391" s="1182"/>
      <c r="MGB391" s="1177"/>
      <c r="MGC391" s="1182"/>
      <c r="MGD391" s="1182"/>
      <c r="MGE391" s="1182"/>
      <c r="MGF391" s="1182"/>
      <c r="MGG391" s="1182"/>
      <c r="MGH391" s="1182"/>
      <c r="MGI391" s="1182"/>
      <c r="MGJ391" s="1182"/>
      <c r="MGK391" s="1182"/>
      <c r="MGL391" s="1182"/>
      <c r="MGM391" s="1182"/>
      <c r="MGN391" s="1182"/>
      <c r="MGO391" s="1182"/>
      <c r="MGP391" s="1182"/>
      <c r="MGQ391" s="1177"/>
      <c r="MGR391" s="1182"/>
      <c r="MGS391" s="1182"/>
      <c r="MGT391" s="1182"/>
      <c r="MGU391" s="1182"/>
      <c r="MGV391" s="1182"/>
      <c r="MGW391" s="1182"/>
      <c r="MGX391" s="1182"/>
      <c r="MGY391" s="1182"/>
      <c r="MGZ391" s="1182"/>
      <c r="MHA391" s="1182"/>
      <c r="MHB391" s="1182"/>
      <c r="MHC391" s="1182"/>
      <c r="MHD391" s="1182"/>
      <c r="MHE391" s="1182"/>
      <c r="MHF391" s="1177"/>
      <c r="MHG391" s="1182"/>
      <c r="MHH391" s="1182"/>
      <c r="MHI391" s="1182"/>
      <c r="MHJ391" s="1182"/>
      <c r="MHK391" s="1182"/>
      <c r="MHL391" s="1182"/>
      <c r="MHM391" s="1182"/>
      <c r="MHN391" s="1182"/>
      <c r="MHO391" s="1182"/>
      <c r="MHP391" s="1182"/>
      <c r="MHQ391" s="1182"/>
      <c r="MHR391" s="1182"/>
      <c r="MHS391" s="1182"/>
      <c r="MHT391" s="1182"/>
      <c r="MHU391" s="1177"/>
      <c r="MHV391" s="1182"/>
      <c r="MHW391" s="1182"/>
      <c r="MHX391" s="1182"/>
      <c r="MHY391" s="1182"/>
      <c r="MHZ391" s="1182"/>
      <c r="MIA391" s="1182"/>
      <c r="MIB391" s="1182"/>
      <c r="MIC391" s="1182"/>
      <c r="MID391" s="1182"/>
      <c r="MIE391" s="1182"/>
      <c r="MIF391" s="1182"/>
      <c r="MIG391" s="1182"/>
      <c r="MIH391" s="1182"/>
      <c r="MII391" s="1182"/>
      <c r="MIJ391" s="1177"/>
      <c r="MIK391" s="1182"/>
      <c r="MIL391" s="1182"/>
      <c r="MIM391" s="1182"/>
      <c r="MIN391" s="1182"/>
      <c r="MIO391" s="1182"/>
      <c r="MIP391" s="1182"/>
      <c r="MIQ391" s="1182"/>
      <c r="MIR391" s="1182"/>
      <c r="MIS391" s="1182"/>
      <c r="MIT391" s="1182"/>
      <c r="MIU391" s="1182"/>
      <c r="MIV391" s="1182"/>
      <c r="MIW391" s="1182"/>
      <c r="MIX391" s="1182"/>
      <c r="MIY391" s="1177"/>
      <c r="MIZ391" s="1182"/>
      <c r="MJA391" s="1182"/>
      <c r="MJB391" s="1182"/>
      <c r="MJC391" s="1182"/>
      <c r="MJD391" s="1182"/>
      <c r="MJE391" s="1182"/>
      <c r="MJF391" s="1182"/>
      <c r="MJG391" s="1182"/>
      <c r="MJH391" s="1182"/>
      <c r="MJI391" s="1182"/>
      <c r="MJJ391" s="1182"/>
      <c r="MJK391" s="1182"/>
      <c r="MJL391" s="1182"/>
      <c r="MJM391" s="1182"/>
      <c r="MJN391" s="1177"/>
      <c r="MJO391" s="1182"/>
      <c r="MJP391" s="1182"/>
      <c r="MJQ391" s="1182"/>
      <c r="MJR391" s="1182"/>
      <c r="MJS391" s="1182"/>
      <c r="MJT391" s="1182"/>
      <c r="MJU391" s="1182"/>
      <c r="MJV391" s="1182"/>
      <c r="MJW391" s="1182"/>
      <c r="MJX391" s="1182"/>
      <c r="MJY391" s="1182"/>
      <c r="MJZ391" s="1182"/>
      <c r="MKA391" s="1182"/>
      <c r="MKB391" s="1182"/>
      <c r="MKC391" s="1177"/>
      <c r="MKD391" s="1182"/>
      <c r="MKE391" s="1182"/>
      <c r="MKF391" s="1182"/>
      <c r="MKG391" s="1182"/>
      <c r="MKH391" s="1182"/>
      <c r="MKI391" s="1182"/>
      <c r="MKJ391" s="1182"/>
      <c r="MKK391" s="1182"/>
      <c r="MKL391" s="1182"/>
      <c r="MKM391" s="1182"/>
      <c r="MKN391" s="1182"/>
      <c r="MKO391" s="1182"/>
      <c r="MKP391" s="1182"/>
      <c r="MKQ391" s="1182"/>
      <c r="MKR391" s="1177"/>
      <c r="MKS391" s="1182"/>
      <c r="MKT391" s="1182"/>
      <c r="MKU391" s="1182"/>
      <c r="MKV391" s="1182"/>
      <c r="MKW391" s="1182"/>
      <c r="MKX391" s="1182"/>
      <c r="MKY391" s="1182"/>
      <c r="MKZ391" s="1182"/>
      <c r="MLA391" s="1182"/>
      <c r="MLB391" s="1182"/>
      <c r="MLC391" s="1182"/>
      <c r="MLD391" s="1182"/>
      <c r="MLE391" s="1182"/>
      <c r="MLF391" s="1182"/>
      <c r="MLG391" s="1177"/>
      <c r="MLH391" s="1182"/>
      <c r="MLI391" s="1182"/>
      <c r="MLJ391" s="1182"/>
      <c r="MLK391" s="1182"/>
      <c r="MLL391" s="1182"/>
      <c r="MLM391" s="1182"/>
      <c r="MLN391" s="1182"/>
      <c r="MLO391" s="1182"/>
      <c r="MLP391" s="1182"/>
      <c r="MLQ391" s="1182"/>
      <c r="MLR391" s="1182"/>
      <c r="MLS391" s="1182"/>
      <c r="MLT391" s="1182"/>
      <c r="MLU391" s="1182"/>
      <c r="MLV391" s="1177"/>
      <c r="MLW391" s="1182"/>
      <c r="MLX391" s="1182"/>
      <c r="MLY391" s="1182"/>
      <c r="MLZ391" s="1182"/>
      <c r="MMA391" s="1182"/>
      <c r="MMB391" s="1182"/>
      <c r="MMC391" s="1182"/>
      <c r="MMD391" s="1182"/>
      <c r="MME391" s="1182"/>
      <c r="MMF391" s="1182"/>
      <c r="MMG391" s="1182"/>
      <c r="MMH391" s="1182"/>
      <c r="MMI391" s="1182"/>
      <c r="MMJ391" s="1182"/>
      <c r="MMK391" s="1177"/>
      <c r="MML391" s="1182"/>
      <c r="MMM391" s="1182"/>
      <c r="MMN391" s="1182"/>
      <c r="MMO391" s="1182"/>
      <c r="MMP391" s="1182"/>
      <c r="MMQ391" s="1182"/>
      <c r="MMR391" s="1182"/>
      <c r="MMS391" s="1182"/>
      <c r="MMT391" s="1182"/>
      <c r="MMU391" s="1182"/>
      <c r="MMV391" s="1182"/>
      <c r="MMW391" s="1182"/>
      <c r="MMX391" s="1182"/>
      <c r="MMY391" s="1182"/>
      <c r="MMZ391" s="1177"/>
      <c r="MNA391" s="1182"/>
      <c r="MNB391" s="1182"/>
      <c r="MNC391" s="1182"/>
      <c r="MND391" s="1182"/>
      <c r="MNE391" s="1182"/>
      <c r="MNF391" s="1182"/>
      <c r="MNG391" s="1182"/>
      <c r="MNH391" s="1182"/>
      <c r="MNI391" s="1182"/>
      <c r="MNJ391" s="1182"/>
      <c r="MNK391" s="1182"/>
      <c r="MNL391" s="1182"/>
      <c r="MNM391" s="1182"/>
      <c r="MNN391" s="1182"/>
      <c r="MNO391" s="1177"/>
      <c r="MNP391" s="1182"/>
      <c r="MNQ391" s="1182"/>
      <c r="MNR391" s="1182"/>
      <c r="MNS391" s="1182"/>
      <c r="MNT391" s="1182"/>
      <c r="MNU391" s="1182"/>
      <c r="MNV391" s="1182"/>
      <c r="MNW391" s="1182"/>
      <c r="MNX391" s="1182"/>
      <c r="MNY391" s="1182"/>
      <c r="MNZ391" s="1182"/>
      <c r="MOA391" s="1182"/>
      <c r="MOB391" s="1182"/>
      <c r="MOC391" s="1182"/>
      <c r="MOD391" s="1177"/>
      <c r="MOE391" s="1182"/>
      <c r="MOF391" s="1182"/>
      <c r="MOG391" s="1182"/>
      <c r="MOH391" s="1182"/>
      <c r="MOI391" s="1182"/>
      <c r="MOJ391" s="1182"/>
      <c r="MOK391" s="1182"/>
      <c r="MOL391" s="1182"/>
      <c r="MOM391" s="1182"/>
      <c r="MON391" s="1182"/>
      <c r="MOO391" s="1182"/>
      <c r="MOP391" s="1182"/>
      <c r="MOQ391" s="1182"/>
      <c r="MOR391" s="1182"/>
      <c r="MOS391" s="1177"/>
      <c r="MOT391" s="1182"/>
      <c r="MOU391" s="1182"/>
      <c r="MOV391" s="1182"/>
      <c r="MOW391" s="1182"/>
      <c r="MOX391" s="1182"/>
      <c r="MOY391" s="1182"/>
      <c r="MOZ391" s="1182"/>
      <c r="MPA391" s="1182"/>
      <c r="MPB391" s="1182"/>
      <c r="MPC391" s="1182"/>
      <c r="MPD391" s="1182"/>
      <c r="MPE391" s="1182"/>
      <c r="MPF391" s="1182"/>
      <c r="MPG391" s="1182"/>
      <c r="MPH391" s="1177"/>
      <c r="MPI391" s="1182"/>
      <c r="MPJ391" s="1182"/>
      <c r="MPK391" s="1182"/>
      <c r="MPL391" s="1182"/>
      <c r="MPM391" s="1182"/>
      <c r="MPN391" s="1182"/>
      <c r="MPO391" s="1182"/>
      <c r="MPP391" s="1182"/>
      <c r="MPQ391" s="1182"/>
      <c r="MPR391" s="1182"/>
      <c r="MPS391" s="1182"/>
      <c r="MPT391" s="1182"/>
      <c r="MPU391" s="1182"/>
      <c r="MPV391" s="1182"/>
      <c r="MPW391" s="1177"/>
      <c r="MPX391" s="1182"/>
      <c r="MPY391" s="1182"/>
      <c r="MPZ391" s="1182"/>
      <c r="MQA391" s="1182"/>
      <c r="MQB391" s="1182"/>
      <c r="MQC391" s="1182"/>
      <c r="MQD391" s="1182"/>
      <c r="MQE391" s="1182"/>
      <c r="MQF391" s="1182"/>
      <c r="MQG391" s="1182"/>
      <c r="MQH391" s="1182"/>
      <c r="MQI391" s="1182"/>
      <c r="MQJ391" s="1182"/>
      <c r="MQK391" s="1182"/>
      <c r="MQL391" s="1177"/>
      <c r="MQM391" s="1182"/>
      <c r="MQN391" s="1182"/>
      <c r="MQO391" s="1182"/>
      <c r="MQP391" s="1182"/>
      <c r="MQQ391" s="1182"/>
      <c r="MQR391" s="1182"/>
      <c r="MQS391" s="1182"/>
      <c r="MQT391" s="1182"/>
      <c r="MQU391" s="1182"/>
      <c r="MQV391" s="1182"/>
      <c r="MQW391" s="1182"/>
      <c r="MQX391" s="1182"/>
      <c r="MQY391" s="1182"/>
      <c r="MQZ391" s="1182"/>
      <c r="MRA391" s="1177"/>
      <c r="MRB391" s="1182"/>
      <c r="MRC391" s="1182"/>
      <c r="MRD391" s="1182"/>
      <c r="MRE391" s="1182"/>
      <c r="MRF391" s="1182"/>
      <c r="MRG391" s="1182"/>
      <c r="MRH391" s="1182"/>
      <c r="MRI391" s="1182"/>
      <c r="MRJ391" s="1182"/>
      <c r="MRK391" s="1182"/>
      <c r="MRL391" s="1182"/>
      <c r="MRM391" s="1182"/>
      <c r="MRN391" s="1182"/>
      <c r="MRO391" s="1182"/>
      <c r="MRP391" s="1177"/>
      <c r="MRQ391" s="1182"/>
      <c r="MRR391" s="1182"/>
      <c r="MRS391" s="1182"/>
      <c r="MRT391" s="1182"/>
      <c r="MRU391" s="1182"/>
      <c r="MRV391" s="1182"/>
      <c r="MRW391" s="1182"/>
      <c r="MRX391" s="1182"/>
      <c r="MRY391" s="1182"/>
      <c r="MRZ391" s="1182"/>
      <c r="MSA391" s="1182"/>
      <c r="MSB391" s="1182"/>
      <c r="MSC391" s="1182"/>
      <c r="MSD391" s="1182"/>
      <c r="MSE391" s="1177"/>
      <c r="MSF391" s="1182"/>
      <c r="MSG391" s="1182"/>
      <c r="MSH391" s="1182"/>
      <c r="MSI391" s="1182"/>
      <c r="MSJ391" s="1182"/>
      <c r="MSK391" s="1182"/>
      <c r="MSL391" s="1182"/>
      <c r="MSM391" s="1182"/>
      <c r="MSN391" s="1182"/>
      <c r="MSO391" s="1182"/>
      <c r="MSP391" s="1182"/>
      <c r="MSQ391" s="1182"/>
      <c r="MSR391" s="1182"/>
      <c r="MSS391" s="1182"/>
      <c r="MST391" s="1177"/>
      <c r="MSU391" s="1182"/>
      <c r="MSV391" s="1182"/>
      <c r="MSW391" s="1182"/>
      <c r="MSX391" s="1182"/>
      <c r="MSY391" s="1182"/>
      <c r="MSZ391" s="1182"/>
      <c r="MTA391" s="1182"/>
      <c r="MTB391" s="1182"/>
      <c r="MTC391" s="1182"/>
      <c r="MTD391" s="1182"/>
      <c r="MTE391" s="1182"/>
      <c r="MTF391" s="1182"/>
      <c r="MTG391" s="1182"/>
      <c r="MTH391" s="1182"/>
      <c r="MTI391" s="1177"/>
      <c r="MTJ391" s="1182"/>
      <c r="MTK391" s="1182"/>
      <c r="MTL391" s="1182"/>
      <c r="MTM391" s="1182"/>
      <c r="MTN391" s="1182"/>
      <c r="MTO391" s="1182"/>
      <c r="MTP391" s="1182"/>
      <c r="MTQ391" s="1182"/>
      <c r="MTR391" s="1182"/>
      <c r="MTS391" s="1182"/>
      <c r="MTT391" s="1182"/>
      <c r="MTU391" s="1182"/>
      <c r="MTV391" s="1182"/>
      <c r="MTW391" s="1182"/>
      <c r="MTX391" s="1177"/>
      <c r="MTY391" s="1182"/>
      <c r="MTZ391" s="1182"/>
      <c r="MUA391" s="1182"/>
      <c r="MUB391" s="1182"/>
      <c r="MUC391" s="1182"/>
      <c r="MUD391" s="1182"/>
      <c r="MUE391" s="1182"/>
      <c r="MUF391" s="1182"/>
      <c r="MUG391" s="1182"/>
      <c r="MUH391" s="1182"/>
      <c r="MUI391" s="1182"/>
      <c r="MUJ391" s="1182"/>
      <c r="MUK391" s="1182"/>
      <c r="MUL391" s="1182"/>
      <c r="MUM391" s="1177"/>
      <c r="MUN391" s="1182"/>
      <c r="MUO391" s="1182"/>
      <c r="MUP391" s="1182"/>
      <c r="MUQ391" s="1182"/>
      <c r="MUR391" s="1182"/>
      <c r="MUS391" s="1182"/>
      <c r="MUT391" s="1182"/>
      <c r="MUU391" s="1182"/>
      <c r="MUV391" s="1182"/>
      <c r="MUW391" s="1182"/>
      <c r="MUX391" s="1182"/>
      <c r="MUY391" s="1182"/>
      <c r="MUZ391" s="1182"/>
      <c r="MVA391" s="1182"/>
      <c r="MVB391" s="1177"/>
      <c r="MVC391" s="1182"/>
      <c r="MVD391" s="1182"/>
      <c r="MVE391" s="1182"/>
      <c r="MVF391" s="1182"/>
      <c r="MVG391" s="1182"/>
      <c r="MVH391" s="1182"/>
      <c r="MVI391" s="1182"/>
      <c r="MVJ391" s="1182"/>
      <c r="MVK391" s="1182"/>
      <c r="MVL391" s="1182"/>
      <c r="MVM391" s="1182"/>
      <c r="MVN391" s="1182"/>
      <c r="MVO391" s="1182"/>
      <c r="MVP391" s="1182"/>
      <c r="MVQ391" s="1177"/>
      <c r="MVR391" s="1182"/>
      <c r="MVS391" s="1182"/>
      <c r="MVT391" s="1182"/>
      <c r="MVU391" s="1182"/>
      <c r="MVV391" s="1182"/>
      <c r="MVW391" s="1182"/>
      <c r="MVX391" s="1182"/>
      <c r="MVY391" s="1182"/>
      <c r="MVZ391" s="1182"/>
      <c r="MWA391" s="1182"/>
      <c r="MWB391" s="1182"/>
      <c r="MWC391" s="1182"/>
      <c r="MWD391" s="1182"/>
      <c r="MWE391" s="1182"/>
      <c r="MWF391" s="1177"/>
      <c r="MWG391" s="1182"/>
      <c r="MWH391" s="1182"/>
      <c r="MWI391" s="1182"/>
      <c r="MWJ391" s="1182"/>
      <c r="MWK391" s="1182"/>
      <c r="MWL391" s="1182"/>
      <c r="MWM391" s="1182"/>
      <c r="MWN391" s="1182"/>
      <c r="MWO391" s="1182"/>
      <c r="MWP391" s="1182"/>
      <c r="MWQ391" s="1182"/>
      <c r="MWR391" s="1182"/>
      <c r="MWS391" s="1182"/>
      <c r="MWT391" s="1182"/>
      <c r="MWU391" s="1177"/>
      <c r="MWV391" s="1182"/>
      <c r="MWW391" s="1182"/>
      <c r="MWX391" s="1182"/>
      <c r="MWY391" s="1182"/>
      <c r="MWZ391" s="1182"/>
      <c r="MXA391" s="1182"/>
      <c r="MXB391" s="1182"/>
      <c r="MXC391" s="1182"/>
      <c r="MXD391" s="1182"/>
      <c r="MXE391" s="1182"/>
      <c r="MXF391" s="1182"/>
      <c r="MXG391" s="1182"/>
      <c r="MXH391" s="1182"/>
      <c r="MXI391" s="1182"/>
      <c r="MXJ391" s="1177"/>
      <c r="MXK391" s="1182"/>
      <c r="MXL391" s="1182"/>
      <c r="MXM391" s="1182"/>
      <c r="MXN391" s="1182"/>
      <c r="MXO391" s="1182"/>
      <c r="MXP391" s="1182"/>
      <c r="MXQ391" s="1182"/>
      <c r="MXR391" s="1182"/>
      <c r="MXS391" s="1182"/>
      <c r="MXT391" s="1182"/>
      <c r="MXU391" s="1182"/>
      <c r="MXV391" s="1182"/>
      <c r="MXW391" s="1182"/>
      <c r="MXX391" s="1182"/>
      <c r="MXY391" s="1177"/>
      <c r="MXZ391" s="1182"/>
      <c r="MYA391" s="1182"/>
      <c r="MYB391" s="1182"/>
      <c r="MYC391" s="1182"/>
      <c r="MYD391" s="1182"/>
      <c r="MYE391" s="1182"/>
      <c r="MYF391" s="1182"/>
      <c r="MYG391" s="1182"/>
      <c r="MYH391" s="1182"/>
      <c r="MYI391" s="1182"/>
      <c r="MYJ391" s="1182"/>
      <c r="MYK391" s="1182"/>
      <c r="MYL391" s="1182"/>
      <c r="MYM391" s="1182"/>
      <c r="MYN391" s="1177"/>
      <c r="MYO391" s="1182"/>
      <c r="MYP391" s="1182"/>
      <c r="MYQ391" s="1182"/>
      <c r="MYR391" s="1182"/>
      <c r="MYS391" s="1182"/>
      <c r="MYT391" s="1182"/>
      <c r="MYU391" s="1182"/>
      <c r="MYV391" s="1182"/>
      <c r="MYW391" s="1182"/>
      <c r="MYX391" s="1182"/>
      <c r="MYY391" s="1182"/>
      <c r="MYZ391" s="1182"/>
      <c r="MZA391" s="1182"/>
      <c r="MZB391" s="1182"/>
      <c r="MZC391" s="1177"/>
      <c r="MZD391" s="1182"/>
      <c r="MZE391" s="1182"/>
      <c r="MZF391" s="1182"/>
      <c r="MZG391" s="1182"/>
      <c r="MZH391" s="1182"/>
      <c r="MZI391" s="1182"/>
      <c r="MZJ391" s="1182"/>
      <c r="MZK391" s="1182"/>
      <c r="MZL391" s="1182"/>
      <c r="MZM391" s="1182"/>
      <c r="MZN391" s="1182"/>
      <c r="MZO391" s="1182"/>
      <c r="MZP391" s="1182"/>
      <c r="MZQ391" s="1182"/>
      <c r="MZR391" s="1177"/>
      <c r="MZS391" s="1182"/>
      <c r="MZT391" s="1182"/>
      <c r="MZU391" s="1182"/>
      <c r="MZV391" s="1182"/>
      <c r="MZW391" s="1182"/>
      <c r="MZX391" s="1182"/>
      <c r="MZY391" s="1182"/>
      <c r="MZZ391" s="1182"/>
      <c r="NAA391" s="1182"/>
      <c r="NAB391" s="1182"/>
      <c r="NAC391" s="1182"/>
      <c r="NAD391" s="1182"/>
      <c r="NAE391" s="1182"/>
      <c r="NAF391" s="1182"/>
      <c r="NAG391" s="1177"/>
      <c r="NAH391" s="1182"/>
      <c r="NAI391" s="1182"/>
      <c r="NAJ391" s="1182"/>
      <c r="NAK391" s="1182"/>
      <c r="NAL391" s="1182"/>
      <c r="NAM391" s="1182"/>
      <c r="NAN391" s="1182"/>
      <c r="NAO391" s="1182"/>
      <c r="NAP391" s="1182"/>
      <c r="NAQ391" s="1182"/>
      <c r="NAR391" s="1182"/>
      <c r="NAS391" s="1182"/>
      <c r="NAT391" s="1182"/>
      <c r="NAU391" s="1182"/>
      <c r="NAV391" s="1177"/>
      <c r="NAW391" s="1182"/>
      <c r="NAX391" s="1182"/>
      <c r="NAY391" s="1182"/>
      <c r="NAZ391" s="1182"/>
      <c r="NBA391" s="1182"/>
      <c r="NBB391" s="1182"/>
      <c r="NBC391" s="1182"/>
      <c r="NBD391" s="1182"/>
      <c r="NBE391" s="1182"/>
      <c r="NBF391" s="1182"/>
      <c r="NBG391" s="1182"/>
      <c r="NBH391" s="1182"/>
      <c r="NBI391" s="1182"/>
      <c r="NBJ391" s="1182"/>
      <c r="NBK391" s="1177"/>
      <c r="NBL391" s="1182"/>
      <c r="NBM391" s="1182"/>
      <c r="NBN391" s="1182"/>
      <c r="NBO391" s="1182"/>
      <c r="NBP391" s="1182"/>
      <c r="NBQ391" s="1182"/>
      <c r="NBR391" s="1182"/>
      <c r="NBS391" s="1182"/>
      <c r="NBT391" s="1182"/>
      <c r="NBU391" s="1182"/>
      <c r="NBV391" s="1182"/>
      <c r="NBW391" s="1182"/>
      <c r="NBX391" s="1182"/>
      <c r="NBY391" s="1182"/>
      <c r="NBZ391" s="1177"/>
      <c r="NCA391" s="1182"/>
      <c r="NCB391" s="1182"/>
      <c r="NCC391" s="1182"/>
      <c r="NCD391" s="1182"/>
      <c r="NCE391" s="1182"/>
      <c r="NCF391" s="1182"/>
      <c r="NCG391" s="1182"/>
      <c r="NCH391" s="1182"/>
      <c r="NCI391" s="1182"/>
      <c r="NCJ391" s="1182"/>
      <c r="NCK391" s="1182"/>
      <c r="NCL391" s="1182"/>
      <c r="NCM391" s="1182"/>
      <c r="NCN391" s="1182"/>
      <c r="NCO391" s="1177"/>
      <c r="NCP391" s="1182"/>
      <c r="NCQ391" s="1182"/>
      <c r="NCR391" s="1182"/>
      <c r="NCS391" s="1182"/>
      <c r="NCT391" s="1182"/>
      <c r="NCU391" s="1182"/>
      <c r="NCV391" s="1182"/>
      <c r="NCW391" s="1182"/>
      <c r="NCX391" s="1182"/>
      <c r="NCY391" s="1182"/>
      <c r="NCZ391" s="1182"/>
      <c r="NDA391" s="1182"/>
      <c r="NDB391" s="1182"/>
      <c r="NDC391" s="1182"/>
      <c r="NDD391" s="1177"/>
      <c r="NDE391" s="1182"/>
      <c r="NDF391" s="1182"/>
      <c r="NDG391" s="1182"/>
      <c r="NDH391" s="1182"/>
      <c r="NDI391" s="1182"/>
      <c r="NDJ391" s="1182"/>
      <c r="NDK391" s="1182"/>
      <c r="NDL391" s="1182"/>
      <c r="NDM391" s="1182"/>
      <c r="NDN391" s="1182"/>
      <c r="NDO391" s="1182"/>
      <c r="NDP391" s="1182"/>
      <c r="NDQ391" s="1182"/>
      <c r="NDR391" s="1182"/>
      <c r="NDS391" s="1177"/>
      <c r="NDT391" s="1182"/>
      <c r="NDU391" s="1182"/>
      <c r="NDV391" s="1182"/>
      <c r="NDW391" s="1182"/>
      <c r="NDX391" s="1182"/>
      <c r="NDY391" s="1182"/>
      <c r="NDZ391" s="1182"/>
      <c r="NEA391" s="1182"/>
      <c r="NEB391" s="1182"/>
      <c r="NEC391" s="1182"/>
      <c r="NED391" s="1182"/>
      <c r="NEE391" s="1182"/>
      <c r="NEF391" s="1182"/>
      <c r="NEG391" s="1182"/>
      <c r="NEH391" s="1177"/>
      <c r="NEI391" s="1182"/>
      <c r="NEJ391" s="1182"/>
      <c r="NEK391" s="1182"/>
      <c r="NEL391" s="1182"/>
      <c r="NEM391" s="1182"/>
      <c r="NEN391" s="1182"/>
      <c r="NEO391" s="1182"/>
      <c r="NEP391" s="1182"/>
      <c r="NEQ391" s="1182"/>
      <c r="NER391" s="1182"/>
      <c r="NES391" s="1182"/>
      <c r="NET391" s="1182"/>
      <c r="NEU391" s="1182"/>
      <c r="NEV391" s="1182"/>
      <c r="NEW391" s="1177"/>
      <c r="NEX391" s="1182"/>
      <c r="NEY391" s="1182"/>
      <c r="NEZ391" s="1182"/>
      <c r="NFA391" s="1182"/>
      <c r="NFB391" s="1182"/>
      <c r="NFC391" s="1182"/>
      <c r="NFD391" s="1182"/>
      <c r="NFE391" s="1182"/>
      <c r="NFF391" s="1182"/>
      <c r="NFG391" s="1182"/>
      <c r="NFH391" s="1182"/>
      <c r="NFI391" s="1182"/>
      <c r="NFJ391" s="1182"/>
      <c r="NFK391" s="1182"/>
      <c r="NFL391" s="1177"/>
      <c r="NFM391" s="1182"/>
      <c r="NFN391" s="1182"/>
      <c r="NFO391" s="1182"/>
      <c r="NFP391" s="1182"/>
      <c r="NFQ391" s="1182"/>
      <c r="NFR391" s="1182"/>
      <c r="NFS391" s="1182"/>
      <c r="NFT391" s="1182"/>
      <c r="NFU391" s="1182"/>
      <c r="NFV391" s="1182"/>
      <c r="NFW391" s="1182"/>
      <c r="NFX391" s="1182"/>
      <c r="NFY391" s="1182"/>
      <c r="NFZ391" s="1182"/>
      <c r="NGA391" s="1177"/>
      <c r="NGB391" s="1182"/>
      <c r="NGC391" s="1182"/>
      <c r="NGD391" s="1182"/>
      <c r="NGE391" s="1182"/>
      <c r="NGF391" s="1182"/>
      <c r="NGG391" s="1182"/>
      <c r="NGH391" s="1182"/>
      <c r="NGI391" s="1182"/>
      <c r="NGJ391" s="1182"/>
      <c r="NGK391" s="1182"/>
      <c r="NGL391" s="1182"/>
      <c r="NGM391" s="1182"/>
      <c r="NGN391" s="1182"/>
      <c r="NGO391" s="1182"/>
      <c r="NGP391" s="1177"/>
      <c r="NGQ391" s="1182"/>
      <c r="NGR391" s="1182"/>
      <c r="NGS391" s="1182"/>
      <c r="NGT391" s="1182"/>
      <c r="NGU391" s="1182"/>
      <c r="NGV391" s="1182"/>
      <c r="NGW391" s="1182"/>
      <c r="NGX391" s="1182"/>
      <c r="NGY391" s="1182"/>
      <c r="NGZ391" s="1182"/>
      <c r="NHA391" s="1182"/>
      <c r="NHB391" s="1182"/>
      <c r="NHC391" s="1182"/>
      <c r="NHD391" s="1182"/>
      <c r="NHE391" s="1177"/>
      <c r="NHF391" s="1182"/>
      <c r="NHG391" s="1182"/>
      <c r="NHH391" s="1182"/>
      <c r="NHI391" s="1182"/>
      <c r="NHJ391" s="1182"/>
      <c r="NHK391" s="1182"/>
      <c r="NHL391" s="1182"/>
      <c r="NHM391" s="1182"/>
      <c r="NHN391" s="1182"/>
      <c r="NHO391" s="1182"/>
      <c r="NHP391" s="1182"/>
      <c r="NHQ391" s="1182"/>
      <c r="NHR391" s="1182"/>
      <c r="NHS391" s="1182"/>
      <c r="NHT391" s="1177"/>
      <c r="NHU391" s="1182"/>
      <c r="NHV391" s="1182"/>
      <c r="NHW391" s="1182"/>
      <c r="NHX391" s="1182"/>
      <c r="NHY391" s="1182"/>
      <c r="NHZ391" s="1182"/>
      <c r="NIA391" s="1182"/>
      <c r="NIB391" s="1182"/>
      <c r="NIC391" s="1182"/>
      <c r="NID391" s="1182"/>
      <c r="NIE391" s="1182"/>
      <c r="NIF391" s="1182"/>
      <c r="NIG391" s="1182"/>
      <c r="NIH391" s="1182"/>
      <c r="NII391" s="1177"/>
      <c r="NIJ391" s="1182"/>
      <c r="NIK391" s="1182"/>
      <c r="NIL391" s="1182"/>
      <c r="NIM391" s="1182"/>
      <c r="NIN391" s="1182"/>
      <c r="NIO391" s="1182"/>
      <c r="NIP391" s="1182"/>
      <c r="NIQ391" s="1182"/>
      <c r="NIR391" s="1182"/>
      <c r="NIS391" s="1182"/>
      <c r="NIT391" s="1182"/>
      <c r="NIU391" s="1182"/>
      <c r="NIV391" s="1182"/>
      <c r="NIW391" s="1182"/>
      <c r="NIX391" s="1177"/>
      <c r="NIY391" s="1182"/>
      <c r="NIZ391" s="1182"/>
      <c r="NJA391" s="1182"/>
      <c r="NJB391" s="1182"/>
      <c r="NJC391" s="1182"/>
      <c r="NJD391" s="1182"/>
      <c r="NJE391" s="1182"/>
      <c r="NJF391" s="1182"/>
      <c r="NJG391" s="1182"/>
      <c r="NJH391" s="1182"/>
      <c r="NJI391" s="1182"/>
      <c r="NJJ391" s="1182"/>
      <c r="NJK391" s="1182"/>
      <c r="NJL391" s="1182"/>
      <c r="NJM391" s="1177"/>
      <c r="NJN391" s="1182"/>
      <c r="NJO391" s="1182"/>
      <c r="NJP391" s="1182"/>
      <c r="NJQ391" s="1182"/>
      <c r="NJR391" s="1182"/>
      <c r="NJS391" s="1182"/>
      <c r="NJT391" s="1182"/>
      <c r="NJU391" s="1182"/>
      <c r="NJV391" s="1182"/>
      <c r="NJW391" s="1182"/>
      <c r="NJX391" s="1182"/>
      <c r="NJY391" s="1182"/>
      <c r="NJZ391" s="1182"/>
      <c r="NKA391" s="1182"/>
      <c r="NKB391" s="1177"/>
      <c r="NKC391" s="1182"/>
      <c r="NKD391" s="1182"/>
      <c r="NKE391" s="1182"/>
      <c r="NKF391" s="1182"/>
      <c r="NKG391" s="1182"/>
      <c r="NKH391" s="1182"/>
      <c r="NKI391" s="1182"/>
      <c r="NKJ391" s="1182"/>
      <c r="NKK391" s="1182"/>
      <c r="NKL391" s="1182"/>
      <c r="NKM391" s="1182"/>
      <c r="NKN391" s="1182"/>
      <c r="NKO391" s="1182"/>
      <c r="NKP391" s="1182"/>
      <c r="NKQ391" s="1177"/>
      <c r="NKR391" s="1182"/>
      <c r="NKS391" s="1182"/>
      <c r="NKT391" s="1182"/>
      <c r="NKU391" s="1182"/>
      <c r="NKV391" s="1182"/>
      <c r="NKW391" s="1182"/>
      <c r="NKX391" s="1182"/>
      <c r="NKY391" s="1182"/>
      <c r="NKZ391" s="1182"/>
      <c r="NLA391" s="1182"/>
      <c r="NLB391" s="1182"/>
      <c r="NLC391" s="1182"/>
      <c r="NLD391" s="1182"/>
      <c r="NLE391" s="1182"/>
      <c r="NLF391" s="1177"/>
      <c r="NLG391" s="1182"/>
      <c r="NLH391" s="1182"/>
      <c r="NLI391" s="1182"/>
      <c r="NLJ391" s="1182"/>
      <c r="NLK391" s="1182"/>
      <c r="NLL391" s="1182"/>
      <c r="NLM391" s="1182"/>
      <c r="NLN391" s="1182"/>
      <c r="NLO391" s="1182"/>
      <c r="NLP391" s="1182"/>
      <c r="NLQ391" s="1182"/>
      <c r="NLR391" s="1182"/>
      <c r="NLS391" s="1182"/>
      <c r="NLT391" s="1182"/>
      <c r="NLU391" s="1177"/>
      <c r="NLV391" s="1182"/>
      <c r="NLW391" s="1182"/>
      <c r="NLX391" s="1182"/>
      <c r="NLY391" s="1182"/>
      <c r="NLZ391" s="1182"/>
      <c r="NMA391" s="1182"/>
      <c r="NMB391" s="1182"/>
      <c r="NMC391" s="1182"/>
      <c r="NMD391" s="1182"/>
      <c r="NME391" s="1182"/>
      <c r="NMF391" s="1182"/>
      <c r="NMG391" s="1182"/>
      <c r="NMH391" s="1182"/>
      <c r="NMI391" s="1182"/>
      <c r="NMJ391" s="1177"/>
      <c r="NMK391" s="1182"/>
      <c r="NML391" s="1182"/>
      <c r="NMM391" s="1182"/>
      <c r="NMN391" s="1182"/>
      <c r="NMO391" s="1182"/>
      <c r="NMP391" s="1182"/>
      <c r="NMQ391" s="1182"/>
      <c r="NMR391" s="1182"/>
      <c r="NMS391" s="1182"/>
      <c r="NMT391" s="1182"/>
      <c r="NMU391" s="1182"/>
      <c r="NMV391" s="1182"/>
      <c r="NMW391" s="1182"/>
      <c r="NMX391" s="1182"/>
      <c r="NMY391" s="1177"/>
      <c r="NMZ391" s="1182"/>
      <c r="NNA391" s="1182"/>
      <c r="NNB391" s="1182"/>
      <c r="NNC391" s="1182"/>
      <c r="NND391" s="1182"/>
      <c r="NNE391" s="1182"/>
      <c r="NNF391" s="1182"/>
      <c r="NNG391" s="1182"/>
      <c r="NNH391" s="1182"/>
      <c r="NNI391" s="1182"/>
      <c r="NNJ391" s="1182"/>
      <c r="NNK391" s="1182"/>
      <c r="NNL391" s="1182"/>
      <c r="NNM391" s="1182"/>
      <c r="NNN391" s="1177"/>
      <c r="NNO391" s="1182"/>
      <c r="NNP391" s="1182"/>
      <c r="NNQ391" s="1182"/>
      <c r="NNR391" s="1182"/>
      <c r="NNS391" s="1182"/>
      <c r="NNT391" s="1182"/>
      <c r="NNU391" s="1182"/>
      <c r="NNV391" s="1182"/>
      <c r="NNW391" s="1182"/>
      <c r="NNX391" s="1182"/>
      <c r="NNY391" s="1182"/>
      <c r="NNZ391" s="1182"/>
      <c r="NOA391" s="1182"/>
      <c r="NOB391" s="1182"/>
      <c r="NOC391" s="1177"/>
      <c r="NOD391" s="1182"/>
      <c r="NOE391" s="1182"/>
      <c r="NOF391" s="1182"/>
      <c r="NOG391" s="1182"/>
      <c r="NOH391" s="1182"/>
      <c r="NOI391" s="1182"/>
      <c r="NOJ391" s="1182"/>
      <c r="NOK391" s="1182"/>
      <c r="NOL391" s="1182"/>
      <c r="NOM391" s="1182"/>
      <c r="NON391" s="1182"/>
      <c r="NOO391" s="1182"/>
      <c r="NOP391" s="1182"/>
      <c r="NOQ391" s="1182"/>
      <c r="NOR391" s="1177"/>
      <c r="NOS391" s="1182"/>
      <c r="NOT391" s="1182"/>
      <c r="NOU391" s="1182"/>
      <c r="NOV391" s="1182"/>
      <c r="NOW391" s="1182"/>
      <c r="NOX391" s="1182"/>
      <c r="NOY391" s="1182"/>
      <c r="NOZ391" s="1182"/>
      <c r="NPA391" s="1182"/>
      <c r="NPB391" s="1182"/>
      <c r="NPC391" s="1182"/>
      <c r="NPD391" s="1182"/>
      <c r="NPE391" s="1182"/>
      <c r="NPF391" s="1182"/>
      <c r="NPG391" s="1177"/>
      <c r="NPH391" s="1182"/>
      <c r="NPI391" s="1182"/>
      <c r="NPJ391" s="1182"/>
      <c r="NPK391" s="1182"/>
      <c r="NPL391" s="1182"/>
      <c r="NPM391" s="1182"/>
      <c r="NPN391" s="1182"/>
      <c r="NPO391" s="1182"/>
      <c r="NPP391" s="1182"/>
      <c r="NPQ391" s="1182"/>
      <c r="NPR391" s="1182"/>
      <c r="NPS391" s="1182"/>
      <c r="NPT391" s="1182"/>
      <c r="NPU391" s="1182"/>
      <c r="NPV391" s="1177"/>
      <c r="NPW391" s="1182"/>
      <c r="NPX391" s="1182"/>
      <c r="NPY391" s="1182"/>
      <c r="NPZ391" s="1182"/>
      <c r="NQA391" s="1182"/>
      <c r="NQB391" s="1182"/>
      <c r="NQC391" s="1182"/>
      <c r="NQD391" s="1182"/>
      <c r="NQE391" s="1182"/>
      <c r="NQF391" s="1182"/>
      <c r="NQG391" s="1182"/>
      <c r="NQH391" s="1182"/>
      <c r="NQI391" s="1182"/>
      <c r="NQJ391" s="1182"/>
      <c r="NQK391" s="1177"/>
      <c r="NQL391" s="1182"/>
      <c r="NQM391" s="1182"/>
      <c r="NQN391" s="1182"/>
      <c r="NQO391" s="1182"/>
      <c r="NQP391" s="1182"/>
      <c r="NQQ391" s="1182"/>
      <c r="NQR391" s="1182"/>
      <c r="NQS391" s="1182"/>
      <c r="NQT391" s="1182"/>
      <c r="NQU391" s="1182"/>
      <c r="NQV391" s="1182"/>
      <c r="NQW391" s="1182"/>
      <c r="NQX391" s="1182"/>
      <c r="NQY391" s="1182"/>
      <c r="NQZ391" s="1177"/>
      <c r="NRA391" s="1182"/>
      <c r="NRB391" s="1182"/>
      <c r="NRC391" s="1182"/>
      <c r="NRD391" s="1182"/>
      <c r="NRE391" s="1182"/>
      <c r="NRF391" s="1182"/>
      <c r="NRG391" s="1182"/>
      <c r="NRH391" s="1182"/>
      <c r="NRI391" s="1182"/>
      <c r="NRJ391" s="1182"/>
      <c r="NRK391" s="1182"/>
      <c r="NRL391" s="1182"/>
      <c r="NRM391" s="1182"/>
      <c r="NRN391" s="1182"/>
      <c r="NRO391" s="1177"/>
      <c r="NRP391" s="1182"/>
      <c r="NRQ391" s="1182"/>
      <c r="NRR391" s="1182"/>
      <c r="NRS391" s="1182"/>
      <c r="NRT391" s="1182"/>
      <c r="NRU391" s="1182"/>
      <c r="NRV391" s="1182"/>
      <c r="NRW391" s="1182"/>
      <c r="NRX391" s="1182"/>
      <c r="NRY391" s="1182"/>
      <c r="NRZ391" s="1182"/>
      <c r="NSA391" s="1182"/>
      <c r="NSB391" s="1182"/>
      <c r="NSC391" s="1182"/>
      <c r="NSD391" s="1177"/>
      <c r="NSE391" s="1182"/>
      <c r="NSF391" s="1182"/>
      <c r="NSG391" s="1182"/>
      <c r="NSH391" s="1182"/>
      <c r="NSI391" s="1182"/>
      <c r="NSJ391" s="1182"/>
      <c r="NSK391" s="1182"/>
      <c r="NSL391" s="1182"/>
      <c r="NSM391" s="1182"/>
      <c r="NSN391" s="1182"/>
      <c r="NSO391" s="1182"/>
      <c r="NSP391" s="1182"/>
      <c r="NSQ391" s="1182"/>
      <c r="NSR391" s="1182"/>
      <c r="NSS391" s="1177"/>
      <c r="NST391" s="1182"/>
      <c r="NSU391" s="1182"/>
      <c r="NSV391" s="1182"/>
      <c r="NSW391" s="1182"/>
      <c r="NSX391" s="1182"/>
      <c r="NSY391" s="1182"/>
      <c r="NSZ391" s="1182"/>
      <c r="NTA391" s="1182"/>
      <c r="NTB391" s="1182"/>
      <c r="NTC391" s="1182"/>
      <c r="NTD391" s="1182"/>
      <c r="NTE391" s="1182"/>
      <c r="NTF391" s="1182"/>
      <c r="NTG391" s="1182"/>
      <c r="NTH391" s="1177"/>
      <c r="NTI391" s="1182"/>
      <c r="NTJ391" s="1182"/>
      <c r="NTK391" s="1182"/>
      <c r="NTL391" s="1182"/>
      <c r="NTM391" s="1182"/>
      <c r="NTN391" s="1182"/>
      <c r="NTO391" s="1182"/>
      <c r="NTP391" s="1182"/>
      <c r="NTQ391" s="1182"/>
      <c r="NTR391" s="1182"/>
      <c r="NTS391" s="1182"/>
      <c r="NTT391" s="1182"/>
      <c r="NTU391" s="1182"/>
      <c r="NTV391" s="1182"/>
      <c r="NTW391" s="1177"/>
      <c r="NTX391" s="1182"/>
      <c r="NTY391" s="1182"/>
      <c r="NTZ391" s="1182"/>
      <c r="NUA391" s="1182"/>
      <c r="NUB391" s="1182"/>
      <c r="NUC391" s="1182"/>
      <c r="NUD391" s="1182"/>
      <c r="NUE391" s="1182"/>
      <c r="NUF391" s="1182"/>
      <c r="NUG391" s="1182"/>
      <c r="NUH391" s="1182"/>
      <c r="NUI391" s="1182"/>
      <c r="NUJ391" s="1182"/>
      <c r="NUK391" s="1182"/>
      <c r="NUL391" s="1177"/>
      <c r="NUM391" s="1182"/>
      <c r="NUN391" s="1182"/>
      <c r="NUO391" s="1182"/>
      <c r="NUP391" s="1182"/>
      <c r="NUQ391" s="1182"/>
      <c r="NUR391" s="1182"/>
      <c r="NUS391" s="1182"/>
      <c r="NUT391" s="1182"/>
      <c r="NUU391" s="1182"/>
      <c r="NUV391" s="1182"/>
      <c r="NUW391" s="1182"/>
      <c r="NUX391" s="1182"/>
      <c r="NUY391" s="1182"/>
      <c r="NUZ391" s="1182"/>
      <c r="NVA391" s="1177"/>
      <c r="NVB391" s="1182"/>
      <c r="NVC391" s="1182"/>
      <c r="NVD391" s="1182"/>
      <c r="NVE391" s="1182"/>
      <c r="NVF391" s="1182"/>
      <c r="NVG391" s="1182"/>
      <c r="NVH391" s="1182"/>
      <c r="NVI391" s="1182"/>
      <c r="NVJ391" s="1182"/>
      <c r="NVK391" s="1182"/>
      <c r="NVL391" s="1182"/>
      <c r="NVM391" s="1182"/>
      <c r="NVN391" s="1182"/>
      <c r="NVO391" s="1182"/>
      <c r="NVP391" s="1177"/>
      <c r="NVQ391" s="1182"/>
      <c r="NVR391" s="1182"/>
      <c r="NVS391" s="1182"/>
      <c r="NVT391" s="1182"/>
      <c r="NVU391" s="1182"/>
      <c r="NVV391" s="1182"/>
      <c r="NVW391" s="1182"/>
      <c r="NVX391" s="1182"/>
      <c r="NVY391" s="1182"/>
      <c r="NVZ391" s="1182"/>
      <c r="NWA391" s="1182"/>
      <c r="NWB391" s="1182"/>
      <c r="NWC391" s="1182"/>
      <c r="NWD391" s="1182"/>
      <c r="NWE391" s="1177"/>
      <c r="NWF391" s="1182"/>
      <c r="NWG391" s="1182"/>
      <c r="NWH391" s="1182"/>
      <c r="NWI391" s="1182"/>
      <c r="NWJ391" s="1182"/>
      <c r="NWK391" s="1182"/>
      <c r="NWL391" s="1182"/>
      <c r="NWM391" s="1182"/>
      <c r="NWN391" s="1182"/>
      <c r="NWO391" s="1182"/>
      <c r="NWP391" s="1182"/>
      <c r="NWQ391" s="1182"/>
      <c r="NWR391" s="1182"/>
      <c r="NWS391" s="1182"/>
      <c r="NWT391" s="1177"/>
      <c r="NWU391" s="1182"/>
      <c r="NWV391" s="1182"/>
      <c r="NWW391" s="1182"/>
      <c r="NWX391" s="1182"/>
      <c r="NWY391" s="1182"/>
      <c r="NWZ391" s="1182"/>
      <c r="NXA391" s="1182"/>
      <c r="NXB391" s="1182"/>
      <c r="NXC391" s="1182"/>
      <c r="NXD391" s="1182"/>
      <c r="NXE391" s="1182"/>
      <c r="NXF391" s="1182"/>
      <c r="NXG391" s="1182"/>
      <c r="NXH391" s="1182"/>
      <c r="NXI391" s="1177"/>
      <c r="NXJ391" s="1182"/>
      <c r="NXK391" s="1182"/>
      <c r="NXL391" s="1182"/>
      <c r="NXM391" s="1182"/>
      <c r="NXN391" s="1182"/>
      <c r="NXO391" s="1182"/>
      <c r="NXP391" s="1182"/>
      <c r="NXQ391" s="1182"/>
      <c r="NXR391" s="1182"/>
      <c r="NXS391" s="1182"/>
      <c r="NXT391" s="1182"/>
      <c r="NXU391" s="1182"/>
      <c r="NXV391" s="1182"/>
      <c r="NXW391" s="1182"/>
      <c r="NXX391" s="1177"/>
      <c r="NXY391" s="1182"/>
      <c r="NXZ391" s="1182"/>
      <c r="NYA391" s="1182"/>
      <c r="NYB391" s="1182"/>
      <c r="NYC391" s="1182"/>
      <c r="NYD391" s="1182"/>
      <c r="NYE391" s="1182"/>
      <c r="NYF391" s="1182"/>
      <c r="NYG391" s="1182"/>
      <c r="NYH391" s="1182"/>
      <c r="NYI391" s="1182"/>
      <c r="NYJ391" s="1182"/>
      <c r="NYK391" s="1182"/>
      <c r="NYL391" s="1182"/>
      <c r="NYM391" s="1177"/>
      <c r="NYN391" s="1182"/>
      <c r="NYO391" s="1182"/>
      <c r="NYP391" s="1182"/>
      <c r="NYQ391" s="1182"/>
      <c r="NYR391" s="1182"/>
      <c r="NYS391" s="1182"/>
      <c r="NYT391" s="1182"/>
      <c r="NYU391" s="1182"/>
      <c r="NYV391" s="1182"/>
      <c r="NYW391" s="1182"/>
      <c r="NYX391" s="1182"/>
      <c r="NYY391" s="1182"/>
      <c r="NYZ391" s="1182"/>
      <c r="NZA391" s="1182"/>
      <c r="NZB391" s="1177"/>
      <c r="NZC391" s="1182"/>
      <c r="NZD391" s="1182"/>
      <c r="NZE391" s="1182"/>
      <c r="NZF391" s="1182"/>
      <c r="NZG391" s="1182"/>
      <c r="NZH391" s="1182"/>
      <c r="NZI391" s="1182"/>
      <c r="NZJ391" s="1182"/>
      <c r="NZK391" s="1182"/>
      <c r="NZL391" s="1182"/>
      <c r="NZM391" s="1182"/>
      <c r="NZN391" s="1182"/>
      <c r="NZO391" s="1182"/>
      <c r="NZP391" s="1182"/>
      <c r="NZQ391" s="1177"/>
      <c r="NZR391" s="1182"/>
      <c r="NZS391" s="1182"/>
      <c r="NZT391" s="1182"/>
      <c r="NZU391" s="1182"/>
      <c r="NZV391" s="1182"/>
      <c r="NZW391" s="1182"/>
      <c r="NZX391" s="1182"/>
      <c r="NZY391" s="1182"/>
      <c r="NZZ391" s="1182"/>
      <c r="OAA391" s="1182"/>
      <c r="OAB391" s="1182"/>
      <c r="OAC391" s="1182"/>
      <c r="OAD391" s="1182"/>
      <c r="OAE391" s="1182"/>
      <c r="OAF391" s="1177"/>
      <c r="OAG391" s="1182"/>
      <c r="OAH391" s="1182"/>
      <c r="OAI391" s="1182"/>
      <c r="OAJ391" s="1182"/>
      <c r="OAK391" s="1182"/>
      <c r="OAL391" s="1182"/>
      <c r="OAM391" s="1182"/>
      <c r="OAN391" s="1182"/>
      <c r="OAO391" s="1182"/>
      <c r="OAP391" s="1182"/>
      <c r="OAQ391" s="1182"/>
      <c r="OAR391" s="1182"/>
      <c r="OAS391" s="1182"/>
      <c r="OAT391" s="1182"/>
      <c r="OAU391" s="1177"/>
      <c r="OAV391" s="1182"/>
      <c r="OAW391" s="1182"/>
      <c r="OAX391" s="1182"/>
      <c r="OAY391" s="1182"/>
      <c r="OAZ391" s="1182"/>
      <c r="OBA391" s="1182"/>
      <c r="OBB391" s="1182"/>
      <c r="OBC391" s="1182"/>
      <c r="OBD391" s="1182"/>
      <c r="OBE391" s="1182"/>
      <c r="OBF391" s="1182"/>
      <c r="OBG391" s="1182"/>
      <c r="OBH391" s="1182"/>
      <c r="OBI391" s="1182"/>
      <c r="OBJ391" s="1177"/>
      <c r="OBK391" s="1182"/>
      <c r="OBL391" s="1182"/>
      <c r="OBM391" s="1182"/>
      <c r="OBN391" s="1182"/>
      <c r="OBO391" s="1182"/>
      <c r="OBP391" s="1182"/>
      <c r="OBQ391" s="1182"/>
      <c r="OBR391" s="1182"/>
      <c r="OBS391" s="1182"/>
      <c r="OBT391" s="1182"/>
      <c r="OBU391" s="1182"/>
      <c r="OBV391" s="1182"/>
      <c r="OBW391" s="1182"/>
      <c r="OBX391" s="1182"/>
      <c r="OBY391" s="1177"/>
      <c r="OBZ391" s="1182"/>
      <c r="OCA391" s="1182"/>
      <c r="OCB391" s="1182"/>
      <c r="OCC391" s="1182"/>
      <c r="OCD391" s="1182"/>
      <c r="OCE391" s="1182"/>
      <c r="OCF391" s="1182"/>
      <c r="OCG391" s="1182"/>
      <c r="OCH391" s="1182"/>
      <c r="OCI391" s="1182"/>
      <c r="OCJ391" s="1182"/>
      <c r="OCK391" s="1182"/>
      <c r="OCL391" s="1182"/>
      <c r="OCM391" s="1182"/>
      <c r="OCN391" s="1177"/>
      <c r="OCO391" s="1182"/>
      <c r="OCP391" s="1182"/>
      <c r="OCQ391" s="1182"/>
      <c r="OCR391" s="1182"/>
      <c r="OCS391" s="1182"/>
      <c r="OCT391" s="1182"/>
      <c r="OCU391" s="1182"/>
      <c r="OCV391" s="1182"/>
      <c r="OCW391" s="1182"/>
      <c r="OCX391" s="1182"/>
      <c r="OCY391" s="1182"/>
      <c r="OCZ391" s="1182"/>
      <c r="ODA391" s="1182"/>
      <c r="ODB391" s="1182"/>
      <c r="ODC391" s="1177"/>
      <c r="ODD391" s="1182"/>
      <c r="ODE391" s="1182"/>
      <c r="ODF391" s="1182"/>
      <c r="ODG391" s="1182"/>
      <c r="ODH391" s="1182"/>
      <c r="ODI391" s="1182"/>
      <c r="ODJ391" s="1182"/>
      <c r="ODK391" s="1182"/>
      <c r="ODL391" s="1182"/>
      <c r="ODM391" s="1182"/>
      <c r="ODN391" s="1182"/>
      <c r="ODO391" s="1182"/>
      <c r="ODP391" s="1182"/>
      <c r="ODQ391" s="1182"/>
      <c r="ODR391" s="1177"/>
      <c r="ODS391" s="1182"/>
      <c r="ODT391" s="1182"/>
      <c r="ODU391" s="1182"/>
      <c r="ODV391" s="1182"/>
      <c r="ODW391" s="1182"/>
      <c r="ODX391" s="1182"/>
      <c r="ODY391" s="1182"/>
      <c r="ODZ391" s="1182"/>
      <c r="OEA391" s="1182"/>
      <c r="OEB391" s="1182"/>
      <c r="OEC391" s="1182"/>
      <c r="OED391" s="1182"/>
      <c r="OEE391" s="1182"/>
      <c r="OEF391" s="1182"/>
      <c r="OEG391" s="1177"/>
      <c r="OEH391" s="1182"/>
      <c r="OEI391" s="1182"/>
      <c r="OEJ391" s="1182"/>
      <c r="OEK391" s="1182"/>
      <c r="OEL391" s="1182"/>
      <c r="OEM391" s="1182"/>
      <c r="OEN391" s="1182"/>
      <c r="OEO391" s="1182"/>
      <c r="OEP391" s="1182"/>
      <c r="OEQ391" s="1182"/>
      <c r="OER391" s="1182"/>
      <c r="OES391" s="1182"/>
      <c r="OET391" s="1182"/>
      <c r="OEU391" s="1182"/>
      <c r="OEV391" s="1177"/>
      <c r="OEW391" s="1182"/>
      <c r="OEX391" s="1182"/>
      <c r="OEY391" s="1182"/>
      <c r="OEZ391" s="1182"/>
      <c r="OFA391" s="1182"/>
      <c r="OFB391" s="1182"/>
      <c r="OFC391" s="1182"/>
      <c r="OFD391" s="1182"/>
      <c r="OFE391" s="1182"/>
      <c r="OFF391" s="1182"/>
      <c r="OFG391" s="1182"/>
      <c r="OFH391" s="1182"/>
      <c r="OFI391" s="1182"/>
      <c r="OFJ391" s="1182"/>
      <c r="OFK391" s="1177"/>
      <c r="OFL391" s="1182"/>
      <c r="OFM391" s="1182"/>
      <c r="OFN391" s="1182"/>
      <c r="OFO391" s="1182"/>
      <c r="OFP391" s="1182"/>
      <c r="OFQ391" s="1182"/>
      <c r="OFR391" s="1182"/>
      <c r="OFS391" s="1182"/>
      <c r="OFT391" s="1182"/>
      <c r="OFU391" s="1182"/>
      <c r="OFV391" s="1182"/>
      <c r="OFW391" s="1182"/>
      <c r="OFX391" s="1182"/>
      <c r="OFY391" s="1182"/>
      <c r="OFZ391" s="1177"/>
      <c r="OGA391" s="1182"/>
      <c r="OGB391" s="1182"/>
      <c r="OGC391" s="1182"/>
      <c r="OGD391" s="1182"/>
      <c r="OGE391" s="1182"/>
      <c r="OGF391" s="1182"/>
      <c r="OGG391" s="1182"/>
      <c r="OGH391" s="1182"/>
      <c r="OGI391" s="1182"/>
      <c r="OGJ391" s="1182"/>
      <c r="OGK391" s="1182"/>
      <c r="OGL391" s="1182"/>
      <c r="OGM391" s="1182"/>
      <c r="OGN391" s="1182"/>
      <c r="OGO391" s="1177"/>
      <c r="OGP391" s="1182"/>
      <c r="OGQ391" s="1182"/>
      <c r="OGR391" s="1182"/>
      <c r="OGS391" s="1182"/>
      <c r="OGT391" s="1182"/>
      <c r="OGU391" s="1182"/>
      <c r="OGV391" s="1182"/>
      <c r="OGW391" s="1182"/>
      <c r="OGX391" s="1182"/>
      <c r="OGY391" s="1182"/>
      <c r="OGZ391" s="1182"/>
      <c r="OHA391" s="1182"/>
      <c r="OHB391" s="1182"/>
      <c r="OHC391" s="1182"/>
      <c r="OHD391" s="1177"/>
      <c r="OHE391" s="1182"/>
      <c r="OHF391" s="1182"/>
      <c r="OHG391" s="1182"/>
      <c r="OHH391" s="1182"/>
      <c r="OHI391" s="1182"/>
      <c r="OHJ391" s="1182"/>
      <c r="OHK391" s="1182"/>
      <c r="OHL391" s="1182"/>
      <c r="OHM391" s="1182"/>
      <c r="OHN391" s="1182"/>
      <c r="OHO391" s="1182"/>
      <c r="OHP391" s="1182"/>
      <c r="OHQ391" s="1182"/>
      <c r="OHR391" s="1182"/>
      <c r="OHS391" s="1177"/>
      <c r="OHT391" s="1182"/>
      <c r="OHU391" s="1182"/>
      <c r="OHV391" s="1182"/>
      <c r="OHW391" s="1182"/>
      <c r="OHX391" s="1182"/>
      <c r="OHY391" s="1182"/>
      <c r="OHZ391" s="1182"/>
      <c r="OIA391" s="1182"/>
      <c r="OIB391" s="1182"/>
      <c r="OIC391" s="1182"/>
      <c r="OID391" s="1182"/>
      <c r="OIE391" s="1182"/>
      <c r="OIF391" s="1182"/>
      <c r="OIG391" s="1182"/>
      <c r="OIH391" s="1177"/>
      <c r="OII391" s="1182"/>
      <c r="OIJ391" s="1182"/>
      <c r="OIK391" s="1182"/>
      <c r="OIL391" s="1182"/>
      <c r="OIM391" s="1182"/>
      <c r="OIN391" s="1182"/>
      <c r="OIO391" s="1182"/>
      <c r="OIP391" s="1182"/>
      <c r="OIQ391" s="1182"/>
      <c r="OIR391" s="1182"/>
      <c r="OIS391" s="1182"/>
      <c r="OIT391" s="1182"/>
      <c r="OIU391" s="1182"/>
      <c r="OIV391" s="1182"/>
      <c r="OIW391" s="1177"/>
      <c r="OIX391" s="1182"/>
      <c r="OIY391" s="1182"/>
      <c r="OIZ391" s="1182"/>
      <c r="OJA391" s="1182"/>
      <c r="OJB391" s="1182"/>
      <c r="OJC391" s="1182"/>
      <c r="OJD391" s="1182"/>
      <c r="OJE391" s="1182"/>
      <c r="OJF391" s="1182"/>
      <c r="OJG391" s="1182"/>
      <c r="OJH391" s="1182"/>
      <c r="OJI391" s="1182"/>
      <c r="OJJ391" s="1182"/>
      <c r="OJK391" s="1182"/>
      <c r="OJL391" s="1177"/>
      <c r="OJM391" s="1182"/>
      <c r="OJN391" s="1182"/>
      <c r="OJO391" s="1182"/>
      <c r="OJP391" s="1182"/>
      <c r="OJQ391" s="1182"/>
      <c r="OJR391" s="1182"/>
      <c r="OJS391" s="1182"/>
      <c r="OJT391" s="1182"/>
      <c r="OJU391" s="1182"/>
      <c r="OJV391" s="1182"/>
      <c r="OJW391" s="1182"/>
      <c r="OJX391" s="1182"/>
      <c r="OJY391" s="1182"/>
      <c r="OJZ391" s="1182"/>
      <c r="OKA391" s="1177"/>
      <c r="OKB391" s="1182"/>
      <c r="OKC391" s="1182"/>
      <c r="OKD391" s="1182"/>
      <c r="OKE391" s="1182"/>
      <c r="OKF391" s="1182"/>
      <c r="OKG391" s="1182"/>
      <c r="OKH391" s="1182"/>
      <c r="OKI391" s="1182"/>
      <c r="OKJ391" s="1182"/>
      <c r="OKK391" s="1182"/>
      <c r="OKL391" s="1182"/>
      <c r="OKM391" s="1182"/>
      <c r="OKN391" s="1182"/>
      <c r="OKO391" s="1182"/>
      <c r="OKP391" s="1177"/>
      <c r="OKQ391" s="1182"/>
      <c r="OKR391" s="1182"/>
      <c r="OKS391" s="1182"/>
      <c r="OKT391" s="1182"/>
      <c r="OKU391" s="1182"/>
      <c r="OKV391" s="1182"/>
      <c r="OKW391" s="1182"/>
      <c r="OKX391" s="1182"/>
      <c r="OKY391" s="1182"/>
      <c r="OKZ391" s="1182"/>
      <c r="OLA391" s="1182"/>
      <c r="OLB391" s="1182"/>
      <c r="OLC391" s="1182"/>
      <c r="OLD391" s="1182"/>
      <c r="OLE391" s="1177"/>
      <c r="OLF391" s="1182"/>
      <c r="OLG391" s="1182"/>
      <c r="OLH391" s="1182"/>
      <c r="OLI391" s="1182"/>
      <c r="OLJ391" s="1182"/>
      <c r="OLK391" s="1182"/>
      <c r="OLL391" s="1182"/>
      <c r="OLM391" s="1182"/>
      <c r="OLN391" s="1182"/>
      <c r="OLO391" s="1182"/>
      <c r="OLP391" s="1182"/>
      <c r="OLQ391" s="1182"/>
      <c r="OLR391" s="1182"/>
      <c r="OLS391" s="1182"/>
      <c r="OLT391" s="1177"/>
      <c r="OLU391" s="1182"/>
      <c r="OLV391" s="1182"/>
      <c r="OLW391" s="1182"/>
      <c r="OLX391" s="1182"/>
      <c r="OLY391" s="1182"/>
      <c r="OLZ391" s="1182"/>
      <c r="OMA391" s="1182"/>
      <c r="OMB391" s="1182"/>
      <c r="OMC391" s="1182"/>
      <c r="OMD391" s="1182"/>
      <c r="OME391" s="1182"/>
      <c r="OMF391" s="1182"/>
      <c r="OMG391" s="1182"/>
      <c r="OMH391" s="1182"/>
      <c r="OMI391" s="1177"/>
      <c r="OMJ391" s="1182"/>
      <c r="OMK391" s="1182"/>
      <c r="OML391" s="1182"/>
      <c r="OMM391" s="1182"/>
      <c r="OMN391" s="1182"/>
      <c r="OMO391" s="1182"/>
      <c r="OMP391" s="1182"/>
      <c r="OMQ391" s="1182"/>
      <c r="OMR391" s="1182"/>
      <c r="OMS391" s="1182"/>
      <c r="OMT391" s="1182"/>
      <c r="OMU391" s="1182"/>
      <c r="OMV391" s="1182"/>
      <c r="OMW391" s="1182"/>
      <c r="OMX391" s="1177"/>
      <c r="OMY391" s="1182"/>
      <c r="OMZ391" s="1182"/>
      <c r="ONA391" s="1182"/>
      <c r="ONB391" s="1182"/>
      <c r="ONC391" s="1182"/>
      <c r="OND391" s="1182"/>
      <c r="ONE391" s="1182"/>
      <c r="ONF391" s="1182"/>
      <c r="ONG391" s="1182"/>
      <c r="ONH391" s="1182"/>
      <c r="ONI391" s="1182"/>
      <c r="ONJ391" s="1182"/>
      <c r="ONK391" s="1182"/>
      <c r="ONL391" s="1182"/>
      <c r="ONM391" s="1177"/>
      <c r="ONN391" s="1182"/>
      <c r="ONO391" s="1182"/>
      <c r="ONP391" s="1182"/>
      <c r="ONQ391" s="1182"/>
      <c r="ONR391" s="1182"/>
      <c r="ONS391" s="1182"/>
      <c r="ONT391" s="1182"/>
      <c r="ONU391" s="1182"/>
      <c r="ONV391" s="1182"/>
      <c r="ONW391" s="1182"/>
      <c r="ONX391" s="1182"/>
      <c r="ONY391" s="1182"/>
      <c r="ONZ391" s="1182"/>
      <c r="OOA391" s="1182"/>
      <c r="OOB391" s="1177"/>
      <c r="OOC391" s="1182"/>
      <c r="OOD391" s="1182"/>
      <c r="OOE391" s="1182"/>
      <c r="OOF391" s="1182"/>
      <c r="OOG391" s="1182"/>
      <c r="OOH391" s="1182"/>
      <c r="OOI391" s="1182"/>
      <c r="OOJ391" s="1182"/>
      <c r="OOK391" s="1182"/>
      <c r="OOL391" s="1182"/>
      <c r="OOM391" s="1182"/>
      <c r="OON391" s="1182"/>
      <c r="OOO391" s="1182"/>
      <c r="OOP391" s="1182"/>
      <c r="OOQ391" s="1177"/>
      <c r="OOR391" s="1182"/>
      <c r="OOS391" s="1182"/>
      <c r="OOT391" s="1182"/>
      <c r="OOU391" s="1182"/>
      <c r="OOV391" s="1182"/>
      <c r="OOW391" s="1182"/>
      <c r="OOX391" s="1182"/>
      <c r="OOY391" s="1182"/>
      <c r="OOZ391" s="1182"/>
      <c r="OPA391" s="1182"/>
      <c r="OPB391" s="1182"/>
      <c r="OPC391" s="1182"/>
      <c r="OPD391" s="1182"/>
      <c r="OPE391" s="1182"/>
      <c r="OPF391" s="1177"/>
      <c r="OPG391" s="1182"/>
      <c r="OPH391" s="1182"/>
      <c r="OPI391" s="1182"/>
      <c r="OPJ391" s="1182"/>
      <c r="OPK391" s="1182"/>
      <c r="OPL391" s="1182"/>
      <c r="OPM391" s="1182"/>
      <c r="OPN391" s="1182"/>
      <c r="OPO391" s="1182"/>
      <c r="OPP391" s="1182"/>
      <c r="OPQ391" s="1182"/>
      <c r="OPR391" s="1182"/>
      <c r="OPS391" s="1182"/>
      <c r="OPT391" s="1182"/>
      <c r="OPU391" s="1177"/>
      <c r="OPV391" s="1182"/>
      <c r="OPW391" s="1182"/>
      <c r="OPX391" s="1182"/>
      <c r="OPY391" s="1182"/>
      <c r="OPZ391" s="1182"/>
      <c r="OQA391" s="1182"/>
      <c r="OQB391" s="1182"/>
      <c r="OQC391" s="1182"/>
      <c r="OQD391" s="1182"/>
      <c r="OQE391" s="1182"/>
      <c r="OQF391" s="1182"/>
      <c r="OQG391" s="1182"/>
      <c r="OQH391" s="1182"/>
      <c r="OQI391" s="1182"/>
      <c r="OQJ391" s="1177"/>
      <c r="OQK391" s="1182"/>
      <c r="OQL391" s="1182"/>
      <c r="OQM391" s="1182"/>
      <c r="OQN391" s="1182"/>
      <c r="OQO391" s="1182"/>
      <c r="OQP391" s="1182"/>
      <c r="OQQ391" s="1182"/>
      <c r="OQR391" s="1182"/>
      <c r="OQS391" s="1182"/>
      <c r="OQT391" s="1182"/>
      <c r="OQU391" s="1182"/>
      <c r="OQV391" s="1182"/>
      <c r="OQW391" s="1182"/>
      <c r="OQX391" s="1182"/>
      <c r="OQY391" s="1177"/>
      <c r="OQZ391" s="1182"/>
      <c r="ORA391" s="1182"/>
      <c r="ORB391" s="1182"/>
      <c r="ORC391" s="1182"/>
      <c r="ORD391" s="1182"/>
      <c r="ORE391" s="1182"/>
      <c r="ORF391" s="1182"/>
      <c r="ORG391" s="1182"/>
      <c r="ORH391" s="1182"/>
      <c r="ORI391" s="1182"/>
      <c r="ORJ391" s="1182"/>
      <c r="ORK391" s="1182"/>
      <c r="ORL391" s="1182"/>
      <c r="ORM391" s="1182"/>
      <c r="ORN391" s="1177"/>
      <c r="ORO391" s="1182"/>
      <c r="ORP391" s="1182"/>
      <c r="ORQ391" s="1182"/>
      <c r="ORR391" s="1182"/>
      <c r="ORS391" s="1182"/>
      <c r="ORT391" s="1182"/>
      <c r="ORU391" s="1182"/>
      <c r="ORV391" s="1182"/>
      <c r="ORW391" s="1182"/>
      <c r="ORX391" s="1182"/>
      <c r="ORY391" s="1182"/>
      <c r="ORZ391" s="1182"/>
      <c r="OSA391" s="1182"/>
      <c r="OSB391" s="1182"/>
      <c r="OSC391" s="1177"/>
      <c r="OSD391" s="1182"/>
      <c r="OSE391" s="1182"/>
      <c r="OSF391" s="1182"/>
      <c r="OSG391" s="1182"/>
      <c r="OSH391" s="1182"/>
      <c r="OSI391" s="1182"/>
      <c r="OSJ391" s="1182"/>
      <c r="OSK391" s="1182"/>
      <c r="OSL391" s="1182"/>
      <c r="OSM391" s="1182"/>
      <c r="OSN391" s="1182"/>
      <c r="OSO391" s="1182"/>
      <c r="OSP391" s="1182"/>
      <c r="OSQ391" s="1182"/>
      <c r="OSR391" s="1177"/>
      <c r="OSS391" s="1182"/>
      <c r="OST391" s="1182"/>
      <c r="OSU391" s="1182"/>
      <c r="OSV391" s="1182"/>
      <c r="OSW391" s="1182"/>
      <c r="OSX391" s="1182"/>
      <c r="OSY391" s="1182"/>
      <c r="OSZ391" s="1182"/>
      <c r="OTA391" s="1182"/>
      <c r="OTB391" s="1182"/>
      <c r="OTC391" s="1182"/>
      <c r="OTD391" s="1182"/>
      <c r="OTE391" s="1182"/>
      <c r="OTF391" s="1182"/>
      <c r="OTG391" s="1177"/>
      <c r="OTH391" s="1182"/>
      <c r="OTI391" s="1182"/>
      <c r="OTJ391" s="1182"/>
      <c r="OTK391" s="1182"/>
      <c r="OTL391" s="1182"/>
      <c r="OTM391" s="1182"/>
      <c r="OTN391" s="1182"/>
      <c r="OTO391" s="1182"/>
      <c r="OTP391" s="1182"/>
      <c r="OTQ391" s="1182"/>
      <c r="OTR391" s="1182"/>
      <c r="OTS391" s="1182"/>
      <c r="OTT391" s="1182"/>
      <c r="OTU391" s="1182"/>
      <c r="OTV391" s="1177"/>
      <c r="OTW391" s="1182"/>
      <c r="OTX391" s="1182"/>
      <c r="OTY391" s="1182"/>
      <c r="OTZ391" s="1182"/>
      <c r="OUA391" s="1182"/>
      <c r="OUB391" s="1182"/>
      <c r="OUC391" s="1182"/>
      <c r="OUD391" s="1182"/>
      <c r="OUE391" s="1182"/>
      <c r="OUF391" s="1182"/>
      <c r="OUG391" s="1182"/>
      <c r="OUH391" s="1182"/>
      <c r="OUI391" s="1182"/>
      <c r="OUJ391" s="1182"/>
      <c r="OUK391" s="1177"/>
      <c r="OUL391" s="1182"/>
      <c r="OUM391" s="1182"/>
      <c r="OUN391" s="1182"/>
      <c r="OUO391" s="1182"/>
      <c r="OUP391" s="1182"/>
      <c r="OUQ391" s="1182"/>
      <c r="OUR391" s="1182"/>
      <c r="OUS391" s="1182"/>
      <c r="OUT391" s="1182"/>
      <c r="OUU391" s="1182"/>
      <c r="OUV391" s="1182"/>
      <c r="OUW391" s="1182"/>
      <c r="OUX391" s="1182"/>
      <c r="OUY391" s="1182"/>
      <c r="OUZ391" s="1177"/>
      <c r="OVA391" s="1182"/>
      <c r="OVB391" s="1182"/>
      <c r="OVC391" s="1182"/>
      <c r="OVD391" s="1182"/>
      <c r="OVE391" s="1182"/>
      <c r="OVF391" s="1182"/>
      <c r="OVG391" s="1182"/>
      <c r="OVH391" s="1182"/>
      <c r="OVI391" s="1182"/>
      <c r="OVJ391" s="1182"/>
      <c r="OVK391" s="1182"/>
      <c r="OVL391" s="1182"/>
      <c r="OVM391" s="1182"/>
      <c r="OVN391" s="1182"/>
      <c r="OVO391" s="1177"/>
      <c r="OVP391" s="1182"/>
      <c r="OVQ391" s="1182"/>
      <c r="OVR391" s="1182"/>
      <c r="OVS391" s="1182"/>
      <c r="OVT391" s="1182"/>
      <c r="OVU391" s="1182"/>
      <c r="OVV391" s="1182"/>
      <c r="OVW391" s="1182"/>
      <c r="OVX391" s="1182"/>
      <c r="OVY391" s="1182"/>
      <c r="OVZ391" s="1182"/>
      <c r="OWA391" s="1182"/>
      <c r="OWB391" s="1182"/>
      <c r="OWC391" s="1182"/>
      <c r="OWD391" s="1177"/>
      <c r="OWE391" s="1182"/>
      <c r="OWF391" s="1182"/>
      <c r="OWG391" s="1182"/>
      <c r="OWH391" s="1182"/>
      <c r="OWI391" s="1182"/>
      <c r="OWJ391" s="1182"/>
      <c r="OWK391" s="1182"/>
      <c r="OWL391" s="1182"/>
      <c r="OWM391" s="1182"/>
      <c r="OWN391" s="1182"/>
      <c r="OWO391" s="1182"/>
      <c r="OWP391" s="1182"/>
      <c r="OWQ391" s="1182"/>
      <c r="OWR391" s="1182"/>
      <c r="OWS391" s="1177"/>
      <c r="OWT391" s="1182"/>
      <c r="OWU391" s="1182"/>
      <c r="OWV391" s="1182"/>
      <c r="OWW391" s="1182"/>
      <c r="OWX391" s="1182"/>
      <c r="OWY391" s="1182"/>
      <c r="OWZ391" s="1182"/>
      <c r="OXA391" s="1182"/>
      <c r="OXB391" s="1182"/>
      <c r="OXC391" s="1182"/>
      <c r="OXD391" s="1182"/>
      <c r="OXE391" s="1182"/>
      <c r="OXF391" s="1182"/>
      <c r="OXG391" s="1182"/>
      <c r="OXH391" s="1177"/>
      <c r="OXI391" s="1182"/>
      <c r="OXJ391" s="1182"/>
      <c r="OXK391" s="1182"/>
      <c r="OXL391" s="1182"/>
      <c r="OXM391" s="1182"/>
      <c r="OXN391" s="1182"/>
      <c r="OXO391" s="1182"/>
      <c r="OXP391" s="1182"/>
      <c r="OXQ391" s="1182"/>
      <c r="OXR391" s="1182"/>
      <c r="OXS391" s="1182"/>
      <c r="OXT391" s="1182"/>
      <c r="OXU391" s="1182"/>
      <c r="OXV391" s="1182"/>
      <c r="OXW391" s="1177"/>
      <c r="OXX391" s="1182"/>
      <c r="OXY391" s="1182"/>
      <c r="OXZ391" s="1182"/>
      <c r="OYA391" s="1182"/>
      <c r="OYB391" s="1182"/>
      <c r="OYC391" s="1182"/>
      <c r="OYD391" s="1182"/>
      <c r="OYE391" s="1182"/>
      <c r="OYF391" s="1182"/>
      <c r="OYG391" s="1182"/>
      <c r="OYH391" s="1182"/>
      <c r="OYI391" s="1182"/>
      <c r="OYJ391" s="1182"/>
      <c r="OYK391" s="1182"/>
      <c r="OYL391" s="1177"/>
      <c r="OYM391" s="1182"/>
      <c r="OYN391" s="1182"/>
      <c r="OYO391" s="1182"/>
      <c r="OYP391" s="1182"/>
      <c r="OYQ391" s="1182"/>
      <c r="OYR391" s="1182"/>
      <c r="OYS391" s="1182"/>
      <c r="OYT391" s="1182"/>
      <c r="OYU391" s="1182"/>
      <c r="OYV391" s="1182"/>
      <c r="OYW391" s="1182"/>
      <c r="OYX391" s="1182"/>
      <c r="OYY391" s="1182"/>
      <c r="OYZ391" s="1182"/>
      <c r="OZA391" s="1177"/>
      <c r="OZB391" s="1182"/>
      <c r="OZC391" s="1182"/>
      <c r="OZD391" s="1182"/>
      <c r="OZE391" s="1182"/>
      <c r="OZF391" s="1182"/>
      <c r="OZG391" s="1182"/>
      <c r="OZH391" s="1182"/>
      <c r="OZI391" s="1182"/>
      <c r="OZJ391" s="1182"/>
      <c r="OZK391" s="1182"/>
      <c r="OZL391" s="1182"/>
      <c r="OZM391" s="1182"/>
      <c r="OZN391" s="1182"/>
      <c r="OZO391" s="1182"/>
      <c r="OZP391" s="1177"/>
      <c r="OZQ391" s="1182"/>
      <c r="OZR391" s="1182"/>
      <c r="OZS391" s="1182"/>
      <c r="OZT391" s="1182"/>
      <c r="OZU391" s="1182"/>
      <c r="OZV391" s="1182"/>
      <c r="OZW391" s="1182"/>
      <c r="OZX391" s="1182"/>
      <c r="OZY391" s="1182"/>
      <c r="OZZ391" s="1182"/>
      <c r="PAA391" s="1182"/>
      <c r="PAB391" s="1182"/>
      <c r="PAC391" s="1182"/>
      <c r="PAD391" s="1182"/>
      <c r="PAE391" s="1177"/>
      <c r="PAF391" s="1182"/>
      <c r="PAG391" s="1182"/>
      <c r="PAH391" s="1182"/>
      <c r="PAI391" s="1182"/>
      <c r="PAJ391" s="1182"/>
      <c r="PAK391" s="1182"/>
      <c r="PAL391" s="1182"/>
      <c r="PAM391" s="1182"/>
      <c r="PAN391" s="1182"/>
      <c r="PAO391" s="1182"/>
      <c r="PAP391" s="1182"/>
      <c r="PAQ391" s="1182"/>
      <c r="PAR391" s="1182"/>
      <c r="PAS391" s="1182"/>
      <c r="PAT391" s="1177"/>
      <c r="PAU391" s="1182"/>
      <c r="PAV391" s="1182"/>
      <c r="PAW391" s="1182"/>
      <c r="PAX391" s="1182"/>
      <c r="PAY391" s="1182"/>
      <c r="PAZ391" s="1182"/>
      <c r="PBA391" s="1182"/>
      <c r="PBB391" s="1182"/>
      <c r="PBC391" s="1182"/>
      <c r="PBD391" s="1182"/>
      <c r="PBE391" s="1182"/>
      <c r="PBF391" s="1182"/>
      <c r="PBG391" s="1182"/>
      <c r="PBH391" s="1182"/>
      <c r="PBI391" s="1177"/>
      <c r="PBJ391" s="1182"/>
      <c r="PBK391" s="1182"/>
      <c r="PBL391" s="1182"/>
      <c r="PBM391" s="1182"/>
      <c r="PBN391" s="1182"/>
      <c r="PBO391" s="1182"/>
      <c r="PBP391" s="1182"/>
      <c r="PBQ391" s="1182"/>
      <c r="PBR391" s="1182"/>
      <c r="PBS391" s="1182"/>
      <c r="PBT391" s="1182"/>
      <c r="PBU391" s="1182"/>
      <c r="PBV391" s="1182"/>
      <c r="PBW391" s="1182"/>
      <c r="PBX391" s="1177"/>
      <c r="PBY391" s="1182"/>
      <c r="PBZ391" s="1182"/>
      <c r="PCA391" s="1182"/>
      <c r="PCB391" s="1182"/>
      <c r="PCC391" s="1182"/>
      <c r="PCD391" s="1182"/>
      <c r="PCE391" s="1182"/>
      <c r="PCF391" s="1182"/>
      <c r="PCG391" s="1182"/>
      <c r="PCH391" s="1182"/>
      <c r="PCI391" s="1182"/>
      <c r="PCJ391" s="1182"/>
      <c r="PCK391" s="1182"/>
      <c r="PCL391" s="1182"/>
      <c r="PCM391" s="1177"/>
      <c r="PCN391" s="1182"/>
      <c r="PCO391" s="1182"/>
      <c r="PCP391" s="1182"/>
      <c r="PCQ391" s="1182"/>
      <c r="PCR391" s="1182"/>
      <c r="PCS391" s="1182"/>
      <c r="PCT391" s="1182"/>
      <c r="PCU391" s="1182"/>
      <c r="PCV391" s="1182"/>
      <c r="PCW391" s="1182"/>
      <c r="PCX391" s="1182"/>
      <c r="PCY391" s="1182"/>
      <c r="PCZ391" s="1182"/>
      <c r="PDA391" s="1182"/>
      <c r="PDB391" s="1177"/>
      <c r="PDC391" s="1182"/>
      <c r="PDD391" s="1182"/>
      <c r="PDE391" s="1182"/>
      <c r="PDF391" s="1182"/>
      <c r="PDG391" s="1182"/>
      <c r="PDH391" s="1182"/>
      <c r="PDI391" s="1182"/>
      <c r="PDJ391" s="1182"/>
      <c r="PDK391" s="1182"/>
      <c r="PDL391" s="1182"/>
      <c r="PDM391" s="1182"/>
      <c r="PDN391" s="1182"/>
      <c r="PDO391" s="1182"/>
      <c r="PDP391" s="1182"/>
      <c r="PDQ391" s="1177"/>
      <c r="PDR391" s="1182"/>
      <c r="PDS391" s="1182"/>
      <c r="PDT391" s="1182"/>
      <c r="PDU391" s="1182"/>
      <c r="PDV391" s="1182"/>
      <c r="PDW391" s="1182"/>
      <c r="PDX391" s="1182"/>
      <c r="PDY391" s="1182"/>
      <c r="PDZ391" s="1182"/>
      <c r="PEA391" s="1182"/>
      <c r="PEB391" s="1182"/>
      <c r="PEC391" s="1182"/>
      <c r="PED391" s="1182"/>
      <c r="PEE391" s="1182"/>
      <c r="PEF391" s="1177"/>
      <c r="PEG391" s="1182"/>
      <c r="PEH391" s="1182"/>
      <c r="PEI391" s="1182"/>
      <c r="PEJ391" s="1182"/>
      <c r="PEK391" s="1182"/>
      <c r="PEL391" s="1182"/>
      <c r="PEM391" s="1182"/>
      <c r="PEN391" s="1182"/>
      <c r="PEO391" s="1182"/>
      <c r="PEP391" s="1182"/>
      <c r="PEQ391" s="1182"/>
      <c r="PER391" s="1182"/>
      <c r="PES391" s="1182"/>
      <c r="PET391" s="1182"/>
      <c r="PEU391" s="1177"/>
      <c r="PEV391" s="1182"/>
      <c r="PEW391" s="1182"/>
      <c r="PEX391" s="1182"/>
      <c r="PEY391" s="1182"/>
      <c r="PEZ391" s="1182"/>
      <c r="PFA391" s="1182"/>
      <c r="PFB391" s="1182"/>
      <c r="PFC391" s="1182"/>
      <c r="PFD391" s="1182"/>
      <c r="PFE391" s="1182"/>
      <c r="PFF391" s="1182"/>
      <c r="PFG391" s="1182"/>
      <c r="PFH391" s="1182"/>
      <c r="PFI391" s="1182"/>
      <c r="PFJ391" s="1177"/>
      <c r="PFK391" s="1182"/>
      <c r="PFL391" s="1182"/>
      <c r="PFM391" s="1182"/>
      <c r="PFN391" s="1182"/>
      <c r="PFO391" s="1182"/>
      <c r="PFP391" s="1182"/>
      <c r="PFQ391" s="1182"/>
      <c r="PFR391" s="1182"/>
      <c r="PFS391" s="1182"/>
      <c r="PFT391" s="1182"/>
      <c r="PFU391" s="1182"/>
      <c r="PFV391" s="1182"/>
      <c r="PFW391" s="1182"/>
      <c r="PFX391" s="1182"/>
      <c r="PFY391" s="1177"/>
      <c r="PFZ391" s="1182"/>
      <c r="PGA391" s="1182"/>
      <c r="PGB391" s="1182"/>
      <c r="PGC391" s="1182"/>
      <c r="PGD391" s="1182"/>
      <c r="PGE391" s="1182"/>
      <c r="PGF391" s="1182"/>
      <c r="PGG391" s="1182"/>
      <c r="PGH391" s="1182"/>
      <c r="PGI391" s="1182"/>
      <c r="PGJ391" s="1182"/>
      <c r="PGK391" s="1182"/>
      <c r="PGL391" s="1182"/>
      <c r="PGM391" s="1182"/>
      <c r="PGN391" s="1177"/>
      <c r="PGO391" s="1182"/>
      <c r="PGP391" s="1182"/>
      <c r="PGQ391" s="1182"/>
      <c r="PGR391" s="1182"/>
      <c r="PGS391" s="1182"/>
      <c r="PGT391" s="1182"/>
      <c r="PGU391" s="1182"/>
      <c r="PGV391" s="1182"/>
      <c r="PGW391" s="1182"/>
      <c r="PGX391" s="1182"/>
      <c r="PGY391" s="1182"/>
      <c r="PGZ391" s="1182"/>
      <c r="PHA391" s="1182"/>
      <c r="PHB391" s="1182"/>
      <c r="PHC391" s="1177"/>
      <c r="PHD391" s="1182"/>
      <c r="PHE391" s="1182"/>
      <c r="PHF391" s="1182"/>
      <c r="PHG391" s="1182"/>
      <c r="PHH391" s="1182"/>
      <c r="PHI391" s="1182"/>
      <c r="PHJ391" s="1182"/>
      <c r="PHK391" s="1182"/>
      <c r="PHL391" s="1182"/>
      <c r="PHM391" s="1182"/>
      <c r="PHN391" s="1182"/>
      <c r="PHO391" s="1182"/>
      <c r="PHP391" s="1182"/>
      <c r="PHQ391" s="1182"/>
      <c r="PHR391" s="1177"/>
      <c r="PHS391" s="1182"/>
      <c r="PHT391" s="1182"/>
      <c r="PHU391" s="1182"/>
      <c r="PHV391" s="1182"/>
      <c r="PHW391" s="1182"/>
      <c r="PHX391" s="1182"/>
      <c r="PHY391" s="1182"/>
      <c r="PHZ391" s="1182"/>
      <c r="PIA391" s="1182"/>
      <c r="PIB391" s="1182"/>
      <c r="PIC391" s="1182"/>
      <c r="PID391" s="1182"/>
      <c r="PIE391" s="1182"/>
      <c r="PIF391" s="1182"/>
      <c r="PIG391" s="1177"/>
      <c r="PIH391" s="1182"/>
      <c r="PII391" s="1182"/>
      <c r="PIJ391" s="1182"/>
      <c r="PIK391" s="1182"/>
      <c r="PIL391" s="1182"/>
      <c r="PIM391" s="1182"/>
      <c r="PIN391" s="1182"/>
      <c r="PIO391" s="1182"/>
      <c r="PIP391" s="1182"/>
      <c r="PIQ391" s="1182"/>
      <c r="PIR391" s="1182"/>
      <c r="PIS391" s="1182"/>
      <c r="PIT391" s="1182"/>
      <c r="PIU391" s="1182"/>
      <c r="PIV391" s="1177"/>
      <c r="PIW391" s="1182"/>
      <c r="PIX391" s="1182"/>
      <c r="PIY391" s="1182"/>
      <c r="PIZ391" s="1182"/>
      <c r="PJA391" s="1182"/>
      <c r="PJB391" s="1182"/>
      <c r="PJC391" s="1182"/>
      <c r="PJD391" s="1182"/>
      <c r="PJE391" s="1182"/>
      <c r="PJF391" s="1182"/>
      <c r="PJG391" s="1182"/>
      <c r="PJH391" s="1182"/>
      <c r="PJI391" s="1182"/>
      <c r="PJJ391" s="1182"/>
      <c r="PJK391" s="1177"/>
      <c r="PJL391" s="1182"/>
      <c r="PJM391" s="1182"/>
      <c r="PJN391" s="1182"/>
      <c r="PJO391" s="1182"/>
      <c r="PJP391" s="1182"/>
      <c r="PJQ391" s="1182"/>
      <c r="PJR391" s="1182"/>
      <c r="PJS391" s="1182"/>
      <c r="PJT391" s="1182"/>
      <c r="PJU391" s="1182"/>
      <c r="PJV391" s="1182"/>
      <c r="PJW391" s="1182"/>
      <c r="PJX391" s="1182"/>
      <c r="PJY391" s="1182"/>
      <c r="PJZ391" s="1177"/>
      <c r="PKA391" s="1182"/>
      <c r="PKB391" s="1182"/>
      <c r="PKC391" s="1182"/>
      <c r="PKD391" s="1182"/>
      <c r="PKE391" s="1182"/>
      <c r="PKF391" s="1182"/>
      <c r="PKG391" s="1182"/>
      <c r="PKH391" s="1182"/>
      <c r="PKI391" s="1182"/>
      <c r="PKJ391" s="1182"/>
      <c r="PKK391" s="1182"/>
      <c r="PKL391" s="1182"/>
      <c r="PKM391" s="1182"/>
      <c r="PKN391" s="1182"/>
      <c r="PKO391" s="1177"/>
      <c r="PKP391" s="1182"/>
      <c r="PKQ391" s="1182"/>
      <c r="PKR391" s="1182"/>
      <c r="PKS391" s="1182"/>
      <c r="PKT391" s="1182"/>
      <c r="PKU391" s="1182"/>
      <c r="PKV391" s="1182"/>
      <c r="PKW391" s="1182"/>
      <c r="PKX391" s="1182"/>
      <c r="PKY391" s="1182"/>
      <c r="PKZ391" s="1182"/>
      <c r="PLA391" s="1182"/>
      <c r="PLB391" s="1182"/>
      <c r="PLC391" s="1182"/>
      <c r="PLD391" s="1177"/>
      <c r="PLE391" s="1182"/>
      <c r="PLF391" s="1182"/>
      <c r="PLG391" s="1182"/>
      <c r="PLH391" s="1182"/>
      <c r="PLI391" s="1182"/>
      <c r="PLJ391" s="1182"/>
      <c r="PLK391" s="1182"/>
      <c r="PLL391" s="1182"/>
      <c r="PLM391" s="1182"/>
      <c r="PLN391" s="1182"/>
      <c r="PLO391" s="1182"/>
      <c r="PLP391" s="1182"/>
      <c r="PLQ391" s="1182"/>
      <c r="PLR391" s="1182"/>
      <c r="PLS391" s="1177"/>
      <c r="PLT391" s="1182"/>
      <c r="PLU391" s="1182"/>
      <c r="PLV391" s="1182"/>
      <c r="PLW391" s="1182"/>
      <c r="PLX391" s="1182"/>
      <c r="PLY391" s="1182"/>
      <c r="PLZ391" s="1182"/>
      <c r="PMA391" s="1182"/>
      <c r="PMB391" s="1182"/>
      <c r="PMC391" s="1182"/>
      <c r="PMD391" s="1182"/>
      <c r="PME391" s="1182"/>
      <c r="PMF391" s="1182"/>
      <c r="PMG391" s="1182"/>
      <c r="PMH391" s="1177"/>
      <c r="PMI391" s="1182"/>
      <c r="PMJ391" s="1182"/>
      <c r="PMK391" s="1182"/>
      <c r="PML391" s="1182"/>
      <c r="PMM391" s="1182"/>
      <c r="PMN391" s="1182"/>
      <c r="PMO391" s="1182"/>
      <c r="PMP391" s="1182"/>
      <c r="PMQ391" s="1182"/>
      <c r="PMR391" s="1182"/>
      <c r="PMS391" s="1182"/>
      <c r="PMT391" s="1182"/>
      <c r="PMU391" s="1182"/>
      <c r="PMV391" s="1182"/>
      <c r="PMW391" s="1177"/>
      <c r="PMX391" s="1182"/>
      <c r="PMY391" s="1182"/>
      <c r="PMZ391" s="1182"/>
      <c r="PNA391" s="1182"/>
      <c r="PNB391" s="1182"/>
      <c r="PNC391" s="1182"/>
      <c r="PND391" s="1182"/>
      <c r="PNE391" s="1182"/>
      <c r="PNF391" s="1182"/>
      <c r="PNG391" s="1182"/>
      <c r="PNH391" s="1182"/>
      <c r="PNI391" s="1182"/>
      <c r="PNJ391" s="1182"/>
      <c r="PNK391" s="1182"/>
      <c r="PNL391" s="1177"/>
      <c r="PNM391" s="1182"/>
      <c r="PNN391" s="1182"/>
      <c r="PNO391" s="1182"/>
      <c r="PNP391" s="1182"/>
      <c r="PNQ391" s="1182"/>
      <c r="PNR391" s="1182"/>
      <c r="PNS391" s="1182"/>
      <c r="PNT391" s="1182"/>
      <c r="PNU391" s="1182"/>
      <c r="PNV391" s="1182"/>
      <c r="PNW391" s="1182"/>
      <c r="PNX391" s="1182"/>
      <c r="PNY391" s="1182"/>
      <c r="PNZ391" s="1182"/>
      <c r="POA391" s="1177"/>
      <c r="POB391" s="1182"/>
      <c r="POC391" s="1182"/>
      <c r="POD391" s="1182"/>
      <c r="POE391" s="1182"/>
      <c r="POF391" s="1182"/>
      <c r="POG391" s="1182"/>
      <c r="POH391" s="1182"/>
      <c r="POI391" s="1182"/>
      <c r="POJ391" s="1182"/>
      <c r="POK391" s="1182"/>
      <c r="POL391" s="1182"/>
      <c r="POM391" s="1182"/>
      <c r="PON391" s="1182"/>
      <c r="POO391" s="1182"/>
      <c r="POP391" s="1177"/>
      <c r="POQ391" s="1182"/>
      <c r="POR391" s="1182"/>
      <c r="POS391" s="1182"/>
      <c r="POT391" s="1182"/>
      <c r="POU391" s="1182"/>
      <c r="POV391" s="1182"/>
      <c r="POW391" s="1182"/>
      <c r="POX391" s="1182"/>
      <c r="POY391" s="1182"/>
      <c r="POZ391" s="1182"/>
      <c r="PPA391" s="1182"/>
      <c r="PPB391" s="1182"/>
      <c r="PPC391" s="1182"/>
      <c r="PPD391" s="1182"/>
      <c r="PPE391" s="1177"/>
      <c r="PPF391" s="1182"/>
      <c r="PPG391" s="1182"/>
      <c r="PPH391" s="1182"/>
      <c r="PPI391" s="1182"/>
      <c r="PPJ391" s="1182"/>
      <c r="PPK391" s="1182"/>
      <c r="PPL391" s="1182"/>
      <c r="PPM391" s="1182"/>
      <c r="PPN391" s="1182"/>
      <c r="PPO391" s="1182"/>
      <c r="PPP391" s="1182"/>
      <c r="PPQ391" s="1182"/>
      <c r="PPR391" s="1182"/>
      <c r="PPS391" s="1182"/>
      <c r="PPT391" s="1177"/>
      <c r="PPU391" s="1182"/>
      <c r="PPV391" s="1182"/>
      <c r="PPW391" s="1182"/>
      <c r="PPX391" s="1182"/>
      <c r="PPY391" s="1182"/>
      <c r="PPZ391" s="1182"/>
      <c r="PQA391" s="1182"/>
      <c r="PQB391" s="1182"/>
      <c r="PQC391" s="1182"/>
      <c r="PQD391" s="1182"/>
      <c r="PQE391" s="1182"/>
      <c r="PQF391" s="1182"/>
      <c r="PQG391" s="1182"/>
      <c r="PQH391" s="1182"/>
      <c r="PQI391" s="1177"/>
      <c r="PQJ391" s="1182"/>
      <c r="PQK391" s="1182"/>
      <c r="PQL391" s="1182"/>
      <c r="PQM391" s="1182"/>
      <c r="PQN391" s="1182"/>
      <c r="PQO391" s="1182"/>
      <c r="PQP391" s="1182"/>
      <c r="PQQ391" s="1182"/>
      <c r="PQR391" s="1182"/>
      <c r="PQS391" s="1182"/>
      <c r="PQT391" s="1182"/>
      <c r="PQU391" s="1182"/>
      <c r="PQV391" s="1182"/>
      <c r="PQW391" s="1182"/>
      <c r="PQX391" s="1177"/>
      <c r="PQY391" s="1182"/>
      <c r="PQZ391" s="1182"/>
      <c r="PRA391" s="1182"/>
      <c r="PRB391" s="1182"/>
      <c r="PRC391" s="1182"/>
      <c r="PRD391" s="1182"/>
      <c r="PRE391" s="1182"/>
      <c r="PRF391" s="1182"/>
      <c r="PRG391" s="1182"/>
      <c r="PRH391" s="1182"/>
      <c r="PRI391" s="1182"/>
      <c r="PRJ391" s="1182"/>
      <c r="PRK391" s="1182"/>
      <c r="PRL391" s="1182"/>
      <c r="PRM391" s="1177"/>
      <c r="PRN391" s="1182"/>
      <c r="PRO391" s="1182"/>
      <c r="PRP391" s="1182"/>
      <c r="PRQ391" s="1182"/>
      <c r="PRR391" s="1182"/>
      <c r="PRS391" s="1182"/>
      <c r="PRT391" s="1182"/>
      <c r="PRU391" s="1182"/>
      <c r="PRV391" s="1182"/>
      <c r="PRW391" s="1182"/>
      <c r="PRX391" s="1182"/>
      <c r="PRY391" s="1182"/>
      <c r="PRZ391" s="1182"/>
      <c r="PSA391" s="1182"/>
      <c r="PSB391" s="1177"/>
      <c r="PSC391" s="1182"/>
      <c r="PSD391" s="1182"/>
      <c r="PSE391" s="1182"/>
      <c r="PSF391" s="1182"/>
      <c r="PSG391" s="1182"/>
      <c r="PSH391" s="1182"/>
      <c r="PSI391" s="1182"/>
      <c r="PSJ391" s="1182"/>
      <c r="PSK391" s="1182"/>
      <c r="PSL391" s="1182"/>
      <c r="PSM391" s="1182"/>
      <c r="PSN391" s="1182"/>
      <c r="PSO391" s="1182"/>
      <c r="PSP391" s="1182"/>
      <c r="PSQ391" s="1177"/>
      <c r="PSR391" s="1182"/>
      <c r="PSS391" s="1182"/>
      <c r="PST391" s="1182"/>
      <c r="PSU391" s="1182"/>
      <c r="PSV391" s="1182"/>
      <c r="PSW391" s="1182"/>
      <c r="PSX391" s="1182"/>
      <c r="PSY391" s="1182"/>
      <c r="PSZ391" s="1182"/>
      <c r="PTA391" s="1182"/>
      <c r="PTB391" s="1182"/>
      <c r="PTC391" s="1182"/>
      <c r="PTD391" s="1182"/>
      <c r="PTE391" s="1182"/>
      <c r="PTF391" s="1177"/>
      <c r="PTG391" s="1182"/>
      <c r="PTH391" s="1182"/>
      <c r="PTI391" s="1182"/>
      <c r="PTJ391" s="1182"/>
      <c r="PTK391" s="1182"/>
      <c r="PTL391" s="1182"/>
      <c r="PTM391" s="1182"/>
      <c r="PTN391" s="1182"/>
      <c r="PTO391" s="1182"/>
      <c r="PTP391" s="1182"/>
      <c r="PTQ391" s="1182"/>
      <c r="PTR391" s="1182"/>
      <c r="PTS391" s="1182"/>
      <c r="PTT391" s="1182"/>
      <c r="PTU391" s="1177"/>
      <c r="PTV391" s="1182"/>
      <c r="PTW391" s="1182"/>
      <c r="PTX391" s="1182"/>
      <c r="PTY391" s="1182"/>
      <c r="PTZ391" s="1182"/>
      <c r="PUA391" s="1182"/>
      <c r="PUB391" s="1182"/>
      <c r="PUC391" s="1182"/>
      <c r="PUD391" s="1182"/>
      <c r="PUE391" s="1182"/>
      <c r="PUF391" s="1182"/>
      <c r="PUG391" s="1182"/>
      <c r="PUH391" s="1182"/>
      <c r="PUI391" s="1182"/>
      <c r="PUJ391" s="1177"/>
      <c r="PUK391" s="1182"/>
      <c r="PUL391" s="1182"/>
      <c r="PUM391" s="1182"/>
      <c r="PUN391" s="1182"/>
      <c r="PUO391" s="1182"/>
      <c r="PUP391" s="1182"/>
      <c r="PUQ391" s="1182"/>
      <c r="PUR391" s="1182"/>
      <c r="PUS391" s="1182"/>
      <c r="PUT391" s="1182"/>
      <c r="PUU391" s="1182"/>
      <c r="PUV391" s="1182"/>
      <c r="PUW391" s="1182"/>
      <c r="PUX391" s="1182"/>
      <c r="PUY391" s="1177"/>
      <c r="PUZ391" s="1182"/>
      <c r="PVA391" s="1182"/>
      <c r="PVB391" s="1182"/>
      <c r="PVC391" s="1182"/>
      <c r="PVD391" s="1182"/>
      <c r="PVE391" s="1182"/>
      <c r="PVF391" s="1182"/>
      <c r="PVG391" s="1182"/>
      <c r="PVH391" s="1182"/>
      <c r="PVI391" s="1182"/>
      <c r="PVJ391" s="1182"/>
      <c r="PVK391" s="1182"/>
      <c r="PVL391" s="1182"/>
      <c r="PVM391" s="1182"/>
      <c r="PVN391" s="1177"/>
      <c r="PVO391" s="1182"/>
      <c r="PVP391" s="1182"/>
      <c r="PVQ391" s="1182"/>
      <c r="PVR391" s="1182"/>
      <c r="PVS391" s="1182"/>
      <c r="PVT391" s="1182"/>
      <c r="PVU391" s="1182"/>
      <c r="PVV391" s="1182"/>
      <c r="PVW391" s="1182"/>
      <c r="PVX391" s="1182"/>
      <c r="PVY391" s="1182"/>
      <c r="PVZ391" s="1182"/>
      <c r="PWA391" s="1182"/>
      <c r="PWB391" s="1182"/>
      <c r="PWC391" s="1177"/>
      <c r="PWD391" s="1182"/>
      <c r="PWE391" s="1182"/>
      <c r="PWF391" s="1182"/>
      <c r="PWG391" s="1182"/>
      <c r="PWH391" s="1182"/>
      <c r="PWI391" s="1182"/>
      <c r="PWJ391" s="1182"/>
      <c r="PWK391" s="1182"/>
      <c r="PWL391" s="1182"/>
      <c r="PWM391" s="1182"/>
      <c r="PWN391" s="1182"/>
      <c r="PWO391" s="1182"/>
      <c r="PWP391" s="1182"/>
      <c r="PWQ391" s="1182"/>
      <c r="PWR391" s="1177"/>
      <c r="PWS391" s="1182"/>
      <c r="PWT391" s="1182"/>
      <c r="PWU391" s="1182"/>
      <c r="PWV391" s="1182"/>
      <c r="PWW391" s="1182"/>
      <c r="PWX391" s="1182"/>
      <c r="PWY391" s="1182"/>
      <c r="PWZ391" s="1182"/>
      <c r="PXA391" s="1182"/>
      <c r="PXB391" s="1182"/>
      <c r="PXC391" s="1182"/>
      <c r="PXD391" s="1182"/>
      <c r="PXE391" s="1182"/>
      <c r="PXF391" s="1182"/>
      <c r="PXG391" s="1177"/>
      <c r="PXH391" s="1182"/>
      <c r="PXI391" s="1182"/>
      <c r="PXJ391" s="1182"/>
      <c r="PXK391" s="1182"/>
      <c r="PXL391" s="1182"/>
      <c r="PXM391" s="1182"/>
      <c r="PXN391" s="1182"/>
      <c r="PXO391" s="1182"/>
      <c r="PXP391" s="1182"/>
      <c r="PXQ391" s="1182"/>
      <c r="PXR391" s="1182"/>
      <c r="PXS391" s="1182"/>
      <c r="PXT391" s="1182"/>
      <c r="PXU391" s="1182"/>
      <c r="PXV391" s="1177"/>
      <c r="PXW391" s="1182"/>
      <c r="PXX391" s="1182"/>
      <c r="PXY391" s="1182"/>
      <c r="PXZ391" s="1182"/>
      <c r="PYA391" s="1182"/>
      <c r="PYB391" s="1182"/>
      <c r="PYC391" s="1182"/>
      <c r="PYD391" s="1182"/>
      <c r="PYE391" s="1182"/>
      <c r="PYF391" s="1182"/>
      <c r="PYG391" s="1182"/>
      <c r="PYH391" s="1182"/>
      <c r="PYI391" s="1182"/>
      <c r="PYJ391" s="1182"/>
      <c r="PYK391" s="1177"/>
      <c r="PYL391" s="1182"/>
      <c r="PYM391" s="1182"/>
      <c r="PYN391" s="1182"/>
      <c r="PYO391" s="1182"/>
      <c r="PYP391" s="1182"/>
      <c r="PYQ391" s="1182"/>
      <c r="PYR391" s="1182"/>
      <c r="PYS391" s="1182"/>
      <c r="PYT391" s="1182"/>
      <c r="PYU391" s="1182"/>
      <c r="PYV391" s="1182"/>
      <c r="PYW391" s="1182"/>
      <c r="PYX391" s="1182"/>
      <c r="PYY391" s="1182"/>
      <c r="PYZ391" s="1177"/>
      <c r="PZA391" s="1182"/>
      <c r="PZB391" s="1182"/>
      <c r="PZC391" s="1182"/>
      <c r="PZD391" s="1182"/>
      <c r="PZE391" s="1182"/>
      <c r="PZF391" s="1182"/>
      <c r="PZG391" s="1182"/>
      <c r="PZH391" s="1182"/>
      <c r="PZI391" s="1182"/>
      <c r="PZJ391" s="1182"/>
      <c r="PZK391" s="1182"/>
      <c r="PZL391" s="1182"/>
      <c r="PZM391" s="1182"/>
      <c r="PZN391" s="1182"/>
      <c r="PZO391" s="1177"/>
      <c r="PZP391" s="1182"/>
      <c r="PZQ391" s="1182"/>
      <c r="PZR391" s="1182"/>
      <c r="PZS391" s="1182"/>
      <c r="PZT391" s="1182"/>
      <c r="PZU391" s="1182"/>
      <c r="PZV391" s="1182"/>
      <c r="PZW391" s="1182"/>
      <c r="PZX391" s="1182"/>
      <c r="PZY391" s="1182"/>
      <c r="PZZ391" s="1182"/>
      <c r="QAA391" s="1182"/>
      <c r="QAB391" s="1182"/>
      <c r="QAC391" s="1182"/>
      <c r="QAD391" s="1177"/>
      <c r="QAE391" s="1182"/>
      <c r="QAF391" s="1182"/>
      <c r="QAG391" s="1182"/>
      <c r="QAH391" s="1182"/>
      <c r="QAI391" s="1182"/>
      <c r="QAJ391" s="1182"/>
      <c r="QAK391" s="1182"/>
      <c r="QAL391" s="1182"/>
      <c r="QAM391" s="1182"/>
      <c r="QAN391" s="1182"/>
      <c r="QAO391" s="1182"/>
      <c r="QAP391" s="1182"/>
      <c r="QAQ391" s="1182"/>
      <c r="QAR391" s="1182"/>
      <c r="QAS391" s="1177"/>
      <c r="QAT391" s="1182"/>
      <c r="QAU391" s="1182"/>
      <c r="QAV391" s="1182"/>
      <c r="QAW391" s="1182"/>
      <c r="QAX391" s="1182"/>
      <c r="QAY391" s="1182"/>
      <c r="QAZ391" s="1182"/>
      <c r="QBA391" s="1182"/>
      <c r="QBB391" s="1182"/>
      <c r="QBC391" s="1182"/>
      <c r="QBD391" s="1182"/>
      <c r="QBE391" s="1182"/>
      <c r="QBF391" s="1182"/>
      <c r="QBG391" s="1182"/>
      <c r="QBH391" s="1177"/>
      <c r="QBI391" s="1182"/>
      <c r="QBJ391" s="1182"/>
      <c r="QBK391" s="1182"/>
      <c r="QBL391" s="1182"/>
      <c r="QBM391" s="1182"/>
      <c r="QBN391" s="1182"/>
      <c r="QBO391" s="1182"/>
      <c r="QBP391" s="1182"/>
      <c r="QBQ391" s="1182"/>
      <c r="QBR391" s="1182"/>
      <c r="QBS391" s="1182"/>
      <c r="QBT391" s="1182"/>
      <c r="QBU391" s="1182"/>
      <c r="QBV391" s="1182"/>
      <c r="QBW391" s="1177"/>
      <c r="QBX391" s="1182"/>
      <c r="QBY391" s="1182"/>
      <c r="QBZ391" s="1182"/>
      <c r="QCA391" s="1182"/>
      <c r="QCB391" s="1182"/>
      <c r="QCC391" s="1182"/>
      <c r="QCD391" s="1182"/>
      <c r="QCE391" s="1182"/>
      <c r="QCF391" s="1182"/>
      <c r="QCG391" s="1182"/>
      <c r="QCH391" s="1182"/>
      <c r="QCI391" s="1182"/>
      <c r="QCJ391" s="1182"/>
      <c r="QCK391" s="1182"/>
      <c r="QCL391" s="1177"/>
      <c r="QCM391" s="1182"/>
      <c r="QCN391" s="1182"/>
      <c r="QCO391" s="1182"/>
      <c r="QCP391" s="1182"/>
      <c r="QCQ391" s="1182"/>
      <c r="QCR391" s="1182"/>
      <c r="QCS391" s="1182"/>
      <c r="QCT391" s="1182"/>
      <c r="QCU391" s="1182"/>
      <c r="QCV391" s="1182"/>
      <c r="QCW391" s="1182"/>
      <c r="QCX391" s="1182"/>
      <c r="QCY391" s="1182"/>
      <c r="QCZ391" s="1182"/>
      <c r="QDA391" s="1177"/>
      <c r="QDB391" s="1182"/>
      <c r="QDC391" s="1182"/>
      <c r="QDD391" s="1182"/>
      <c r="QDE391" s="1182"/>
      <c r="QDF391" s="1182"/>
      <c r="QDG391" s="1182"/>
      <c r="QDH391" s="1182"/>
      <c r="QDI391" s="1182"/>
      <c r="QDJ391" s="1182"/>
      <c r="QDK391" s="1182"/>
      <c r="QDL391" s="1182"/>
      <c r="QDM391" s="1182"/>
      <c r="QDN391" s="1182"/>
      <c r="QDO391" s="1182"/>
      <c r="QDP391" s="1177"/>
      <c r="QDQ391" s="1182"/>
      <c r="QDR391" s="1182"/>
      <c r="QDS391" s="1182"/>
      <c r="QDT391" s="1182"/>
      <c r="QDU391" s="1182"/>
      <c r="QDV391" s="1182"/>
      <c r="QDW391" s="1182"/>
      <c r="QDX391" s="1182"/>
      <c r="QDY391" s="1182"/>
      <c r="QDZ391" s="1182"/>
      <c r="QEA391" s="1182"/>
      <c r="QEB391" s="1182"/>
      <c r="QEC391" s="1182"/>
      <c r="QED391" s="1182"/>
      <c r="QEE391" s="1177"/>
      <c r="QEF391" s="1182"/>
      <c r="QEG391" s="1182"/>
      <c r="QEH391" s="1182"/>
      <c r="QEI391" s="1182"/>
      <c r="QEJ391" s="1182"/>
      <c r="QEK391" s="1182"/>
      <c r="QEL391" s="1182"/>
      <c r="QEM391" s="1182"/>
      <c r="QEN391" s="1182"/>
      <c r="QEO391" s="1182"/>
      <c r="QEP391" s="1182"/>
      <c r="QEQ391" s="1182"/>
      <c r="QER391" s="1182"/>
      <c r="QES391" s="1182"/>
      <c r="QET391" s="1177"/>
      <c r="QEU391" s="1182"/>
      <c r="QEV391" s="1182"/>
      <c r="QEW391" s="1182"/>
      <c r="QEX391" s="1182"/>
      <c r="QEY391" s="1182"/>
      <c r="QEZ391" s="1182"/>
      <c r="QFA391" s="1182"/>
      <c r="QFB391" s="1182"/>
      <c r="QFC391" s="1182"/>
      <c r="QFD391" s="1182"/>
      <c r="QFE391" s="1182"/>
      <c r="QFF391" s="1182"/>
      <c r="QFG391" s="1182"/>
      <c r="QFH391" s="1182"/>
      <c r="QFI391" s="1177"/>
      <c r="QFJ391" s="1182"/>
      <c r="QFK391" s="1182"/>
      <c r="QFL391" s="1182"/>
      <c r="QFM391" s="1182"/>
      <c r="QFN391" s="1182"/>
      <c r="QFO391" s="1182"/>
      <c r="QFP391" s="1182"/>
      <c r="QFQ391" s="1182"/>
      <c r="QFR391" s="1182"/>
      <c r="QFS391" s="1182"/>
      <c r="QFT391" s="1182"/>
      <c r="QFU391" s="1182"/>
      <c r="QFV391" s="1182"/>
      <c r="QFW391" s="1182"/>
      <c r="QFX391" s="1177"/>
      <c r="QFY391" s="1182"/>
      <c r="QFZ391" s="1182"/>
      <c r="QGA391" s="1182"/>
      <c r="QGB391" s="1182"/>
      <c r="QGC391" s="1182"/>
      <c r="QGD391" s="1182"/>
      <c r="QGE391" s="1182"/>
      <c r="QGF391" s="1182"/>
      <c r="QGG391" s="1182"/>
      <c r="QGH391" s="1182"/>
      <c r="QGI391" s="1182"/>
      <c r="QGJ391" s="1182"/>
      <c r="QGK391" s="1182"/>
      <c r="QGL391" s="1182"/>
      <c r="QGM391" s="1177"/>
      <c r="QGN391" s="1182"/>
      <c r="QGO391" s="1182"/>
      <c r="QGP391" s="1182"/>
      <c r="QGQ391" s="1182"/>
      <c r="QGR391" s="1182"/>
      <c r="QGS391" s="1182"/>
      <c r="QGT391" s="1182"/>
      <c r="QGU391" s="1182"/>
      <c r="QGV391" s="1182"/>
      <c r="QGW391" s="1182"/>
      <c r="QGX391" s="1182"/>
      <c r="QGY391" s="1182"/>
      <c r="QGZ391" s="1182"/>
      <c r="QHA391" s="1182"/>
      <c r="QHB391" s="1177"/>
      <c r="QHC391" s="1182"/>
      <c r="QHD391" s="1182"/>
      <c r="QHE391" s="1182"/>
      <c r="QHF391" s="1182"/>
      <c r="QHG391" s="1182"/>
      <c r="QHH391" s="1182"/>
      <c r="QHI391" s="1182"/>
      <c r="QHJ391" s="1182"/>
      <c r="QHK391" s="1182"/>
      <c r="QHL391" s="1182"/>
      <c r="QHM391" s="1182"/>
      <c r="QHN391" s="1182"/>
      <c r="QHO391" s="1182"/>
      <c r="QHP391" s="1182"/>
      <c r="QHQ391" s="1177"/>
      <c r="QHR391" s="1182"/>
      <c r="QHS391" s="1182"/>
      <c r="QHT391" s="1182"/>
      <c r="QHU391" s="1182"/>
      <c r="QHV391" s="1182"/>
      <c r="QHW391" s="1182"/>
      <c r="QHX391" s="1182"/>
      <c r="QHY391" s="1182"/>
      <c r="QHZ391" s="1182"/>
      <c r="QIA391" s="1182"/>
      <c r="QIB391" s="1182"/>
      <c r="QIC391" s="1182"/>
      <c r="QID391" s="1182"/>
      <c r="QIE391" s="1182"/>
      <c r="QIF391" s="1177"/>
      <c r="QIG391" s="1182"/>
      <c r="QIH391" s="1182"/>
      <c r="QII391" s="1182"/>
      <c r="QIJ391" s="1182"/>
      <c r="QIK391" s="1182"/>
      <c r="QIL391" s="1182"/>
      <c r="QIM391" s="1182"/>
      <c r="QIN391" s="1182"/>
      <c r="QIO391" s="1182"/>
      <c r="QIP391" s="1182"/>
      <c r="QIQ391" s="1182"/>
      <c r="QIR391" s="1182"/>
      <c r="QIS391" s="1182"/>
      <c r="QIT391" s="1182"/>
      <c r="QIU391" s="1177"/>
      <c r="QIV391" s="1182"/>
      <c r="QIW391" s="1182"/>
      <c r="QIX391" s="1182"/>
      <c r="QIY391" s="1182"/>
      <c r="QIZ391" s="1182"/>
      <c r="QJA391" s="1182"/>
      <c r="QJB391" s="1182"/>
      <c r="QJC391" s="1182"/>
      <c r="QJD391" s="1182"/>
      <c r="QJE391" s="1182"/>
      <c r="QJF391" s="1182"/>
      <c r="QJG391" s="1182"/>
      <c r="QJH391" s="1182"/>
      <c r="QJI391" s="1182"/>
      <c r="QJJ391" s="1177"/>
      <c r="QJK391" s="1182"/>
      <c r="QJL391" s="1182"/>
      <c r="QJM391" s="1182"/>
      <c r="QJN391" s="1182"/>
      <c r="QJO391" s="1182"/>
      <c r="QJP391" s="1182"/>
      <c r="QJQ391" s="1182"/>
      <c r="QJR391" s="1182"/>
      <c r="QJS391" s="1182"/>
      <c r="QJT391" s="1182"/>
      <c r="QJU391" s="1182"/>
      <c r="QJV391" s="1182"/>
      <c r="QJW391" s="1182"/>
      <c r="QJX391" s="1182"/>
      <c r="QJY391" s="1177"/>
      <c r="QJZ391" s="1182"/>
      <c r="QKA391" s="1182"/>
      <c r="QKB391" s="1182"/>
      <c r="QKC391" s="1182"/>
      <c r="QKD391" s="1182"/>
      <c r="QKE391" s="1182"/>
      <c r="QKF391" s="1182"/>
      <c r="QKG391" s="1182"/>
      <c r="QKH391" s="1182"/>
      <c r="QKI391" s="1182"/>
      <c r="QKJ391" s="1182"/>
      <c r="QKK391" s="1182"/>
      <c r="QKL391" s="1182"/>
      <c r="QKM391" s="1182"/>
      <c r="QKN391" s="1177"/>
      <c r="QKO391" s="1182"/>
      <c r="QKP391" s="1182"/>
      <c r="QKQ391" s="1182"/>
      <c r="QKR391" s="1182"/>
      <c r="QKS391" s="1182"/>
      <c r="QKT391" s="1182"/>
      <c r="QKU391" s="1182"/>
      <c r="QKV391" s="1182"/>
      <c r="QKW391" s="1182"/>
      <c r="QKX391" s="1182"/>
      <c r="QKY391" s="1182"/>
      <c r="QKZ391" s="1182"/>
      <c r="QLA391" s="1182"/>
      <c r="QLB391" s="1182"/>
      <c r="QLC391" s="1177"/>
      <c r="QLD391" s="1182"/>
      <c r="QLE391" s="1182"/>
      <c r="QLF391" s="1182"/>
      <c r="QLG391" s="1182"/>
      <c r="QLH391" s="1182"/>
      <c r="QLI391" s="1182"/>
      <c r="QLJ391" s="1182"/>
      <c r="QLK391" s="1182"/>
      <c r="QLL391" s="1182"/>
      <c r="QLM391" s="1182"/>
      <c r="QLN391" s="1182"/>
      <c r="QLO391" s="1182"/>
      <c r="QLP391" s="1182"/>
      <c r="QLQ391" s="1182"/>
      <c r="QLR391" s="1177"/>
      <c r="QLS391" s="1182"/>
      <c r="QLT391" s="1182"/>
      <c r="QLU391" s="1182"/>
      <c r="QLV391" s="1182"/>
      <c r="QLW391" s="1182"/>
      <c r="QLX391" s="1182"/>
      <c r="QLY391" s="1182"/>
      <c r="QLZ391" s="1182"/>
      <c r="QMA391" s="1182"/>
      <c r="QMB391" s="1182"/>
      <c r="QMC391" s="1182"/>
      <c r="QMD391" s="1182"/>
      <c r="QME391" s="1182"/>
      <c r="QMF391" s="1182"/>
      <c r="QMG391" s="1177"/>
      <c r="QMH391" s="1182"/>
      <c r="QMI391" s="1182"/>
      <c r="QMJ391" s="1182"/>
      <c r="QMK391" s="1182"/>
      <c r="QML391" s="1182"/>
      <c r="QMM391" s="1182"/>
      <c r="QMN391" s="1182"/>
      <c r="QMO391" s="1182"/>
      <c r="QMP391" s="1182"/>
      <c r="QMQ391" s="1182"/>
      <c r="QMR391" s="1182"/>
      <c r="QMS391" s="1182"/>
      <c r="QMT391" s="1182"/>
      <c r="QMU391" s="1182"/>
      <c r="QMV391" s="1177"/>
      <c r="QMW391" s="1182"/>
      <c r="QMX391" s="1182"/>
      <c r="QMY391" s="1182"/>
      <c r="QMZ391" s="1182"/>
      <c r="QNA391" s="1182"/>
      <c r="QNB391" s="1182"/>
      <c r="QNC391" s="1182"/>
      <c r="QND391" s="1182"/>
      <c r="QNE391" s="1182"/>
      <c r="QNF391" s="1182"/>
      <c r="QNG391" s="1182"/>
      <c r="QNH391" s="1182"/>
      <c r="QNI391" s="1182"/>
      <c r="QNJ391" s="1182"/>
      <c r="QNK391" s="1177"/>
      <c r="QNL391" s="1182"/>
      <c r="QNM391" s="1182"/>
      <c r="QNN391" s="1182"/>
      <c r="QNO391" s="1182"/>
      <c r="QNP391" s="1182"/>
      <c r="QNQ391" s="1182"/>
      <c r="QNR391" s="1182"/>
      <c r="QNS391" s="1182"/>
      <c r="QNT391" s="1182"/>
      <c r="QNU391" s="1182"/>
      <c r="QNV391" s="1182"/>
      <c r="QNW391" s="1182"/>
      <c r="QNX391" s="1182"/>
      <c r="QNY391" s="1182"/>
      <c r="QNZ391" s="1177"/>
      <c r="QOA391" s="1182"/>
      <c r="QOB391" s="1182"/>
      <c r="QOC391" s="1182"/>
      <c r="QOD391" s="1182"/>
      <c r="QOE391" s="1182"/>
      <c r="QOF391" s="1182"/>
      <c r="QOG391" s="1182"/>
      <c r="QOH391" s="1182"/>
      <c r="QOI391" s="1182"/>
      <c r="QOJ391" s="1182"/>
      <c r="QOK391" s="1182"/>
      <c r="QOL391" s="1182"/>
      <c r="QOM391" s="1182"/>
      <c r="QON391" s="1182"/>
      <c r="QOO391" s="1177"/>
      <c r="QOP391" s="1182"/>
      <c r="QOQ391" s="1182"/>
      <c r="QOR391" s="1182"/>
      <c r="QOS391" s="1182"/>
      <c r="QOT391" s="1182"/>
      <c r="QOU391" s="1182"/>
      <c r="QOV391" s="1182"/>
      <c r="QOW391" s="1182"/>
      <c r="QOX391" s="1182"/>
      <c r="QOY391" s="1182"/>
      <c r="QOZ391" s="1182"/>
      <c r="QPA391" s="1182"/>
      <c r="QPB391" s="1182"/>
      <c r="QPC391" s="1182"/>
      <c r="QPD391" s="1177"/>
      <c r="QPE391" s="1182"/>
      <c r="QPF391" s="1182"/>
      <c r="QPG391" s="1182"/>
      <c r="QPH391" s="1182"/>
      <c r="QPI391" s="1182"/>
      <c r="QPJ391" s="1182"/>
      <c r="QPK391" s="1182"/>
      <c r="QPL391" s="1182"/>
      <c r="QPM391" s="1182"/>
      <c r="QPN391" s="1182"/>
      <c r="QPO391" s="1182"/>
      <c r="QPP391" s="1182"/>
      <c r="QPQ391" s="1182"/>
      <c r="QPR391" s="1182"/>
      <c r="QPS391" s="1177"/>
      <c r="QPT391" s="1182"/>
      <c r="QPU391" s="1182"/>
      <c r="QPV391" s="1182"/>
      <c r="QPW391" s="1182"/>
      <c r="QPX391" s="1182"/>
      <c r="QPY391" s="1182"/>
      <c r="QPZ391" s="1182"/>
      <c r="QQA391" s="1182"/>
      <c r="QQB391" s="1182"/>
      <c r="QQC391" s="1182"/>
      <c r="QQD391" s="1182"/>
      <c r="QQE391" s="1182"/>
      <c r="QQF391" s="1182"/>
      <c r="QQG391" s="1182"/>
      <c r="QQH391" s="1177"/>
      <c r="QQI391" s="1182"/>
      <c r="QQJ391" s="1182"/>
      <c r="QQK391" s="1182"/>
      <c r="QQL391" s="1182"/>
      <c r="QQM391" s="1182"/>
      <c r="QQN391" s="1182"/>
      <c r="QQO391" s="1182"/>
      <c r="QQP391" s="1182"/>
      <c r="QQQ391" s="1182"/>
      <c r="QQR391" s="1182"/>
      <c r="QQS391" s="1182"/>
      <c r="QQT391" s="1182"/>
      <c r="QQU391" s="1182"/>
      <c r="QQV391" s="1182"/>
      <c r="QQW391" s="1177"/>
      <c r="QQX391" s="1182"/>
      <c r="QQY391" s="1182"/>
      <c r="QQZ391" s="1182"/>
      <c r="QRA391" s="1182"/>
      <c r="QRB391" s="1182"/>
      <c r="QRC391" s="1182"/>
      <c r="QRD391" s="1182"/>
      <c r="QRE391" s="1182"/>
      <c r="QRF391" s="1182"/>
      <c r="QRG391" s="1182"/>
      <c r="QRH391" s="1182"/>
      <c r="QRI391" s="1182"/>
      <c r="QRJ391" s="1182"/>
      <c r="QRK391" s="1182"/>
      <c r="QRL391" s="1177"/>
      <c r="QRM391" s="1182"/>
      <c r="QRN391" s="1182"/>
      <c r="QRO391" s="1182"/>
      <c r="QRP391" s="1182"/>
      <c r="QRQ391" s="1182"/>
      <c r="QRR391" s="1182"/>
      <c r="QRS391" s="1182"/>
      <c r="QRT391" s="1182"/>
      <c r="QRU391" s="1182"/>
      <c r="QRV391" s="1182"/>
      <c r="QRW391" s="1182"/>
      <c r="QRX391" s="1182"/>
      <c r="QRY391" s="1182"/>
      <c r="QRZ391" s="1182"/>
      <c r="QSA391" s="1177"/>
      <c r="QSB391" s="1182"/>
      <c r="QSC391" s="1182"/>
      <c r="QSD391" s="1182"/>
      <c r="QSE391" s="1182"/>
      <c r="QSF391" s="1182"/>
      <c r="QSG391" s="1182"/>
      <c r="QSH391" s="1182"/>
      <c r="QSI391" s="1182"/>
      <c r="QSJ391" s="1182"/>
      <c r="QSK391" s="1182"/>
      <c r="QSL391" s="1182"/>
      <c r="QSM391" s="1182"/>
      <c r="QSN391" s="1182"/>
      <c r="QSO391" s="1182"/>
      <c r="QSP391" s="1177"/>
      <c r="QSQ391" s="1182"/>
      <c r="QSR391" s="1182"/>
      <c r="QSS391" s="1182"/>
      <c r="QST391" s="1182"/>
      <c r="QSU391" s="1182"/>
      <c r="QSV391" s="1182"/>
      <c r="QSW391" s="1182"/>
      <c r="QSX391" s="1182"/>
      <c r="QSY391" s="1182"/>
      <c r="QSZ391" s="1182"/>
      <c r="QTA391" s="1182"/>
      <c r="QTB391" s="1182"/>
      <c r="QTC391" s="1182"/>
      <c r="QTD391" s="1182"/>
      <c r="QTE391" s="1177"/>
      <c r="QTF391" s="1182"/>
      <c r="QTG391" s="1182"/>
      <c r="QTH391" s="1182"/>
      <c r="QTI391" s="1182"/>
      <c r="QTJ391" s="1182"/>
      <c r="QTK391" s="1182"/>
      <c r="QTL391" s="1182"/>
      <c r="QTM391" s="1182"/>
      <c r="QTN391" s="1182"/>
      <c r="QTO391" s="1182"/>
      <c r="QTP391" s="1182"/>
      <c r="QTQ391" s="1182"/>
      <c r="QTR391" s="1182"/>
      <c r="QTS391" s="1182"/>
      <c r="QTT391" s="1177"/>
      <c r="QTU391" s="1182"/>
      <c r="QTV391" s="1182"/>
      <c r="QTW391" s="1182"/>
      <c r="QTX391" s="1182"/>
      <c r="QTY391" s="1182"/>
      <c r="QTZ391" s="1182"/>
      <c r="QUA391" s="1182"/>
      <c r="QUB391" s="1182"/>
      <c r="QUC391" s="1182"/>
      <c r="QUD391" s="1182"/>
      <c r="QUE391" s="1182"/>
      <c r="QUF391" s="1182"/>
      <c r="QUG391" s="1182"/>
      <c r="QUH391" s="1182"/>
      <c r="QUI391" s="1177"/>
      <c r="QUJ391" s="1182"/>
      <c r="QUK391" s="1182"/>
      <c r="QUL391" s="1182"/>
      <c r="QUM391" s="1182"/>
      <c r="QUN391" s="1182"/>
      <c r="QUO391" s="1182"/>
      <c r="QUP391" s="1182"/>
      <c r="QUQ391" s="1182"/>
      <c r="QUR391" s="1182"/>
      <c r="QUS391" s="1182"/>
      <c r="QUT391" s="1182"/>
      <c r="QUU391" s="1182"/>
      <c r="QUV391" s="1182"/>
      <c r="QUW391" s="1182"/>
      <c r="QUX391" s="1177"/>
      <c r="QUY391" s="1182"/>
      <c r="QUZ391" s="1182"/>
      <c r="QVA391" s="1182"/>
      <c r="QVB391" s="1182"/>
      <c r="QVC391" s="1182"/>
      <c r="QVD391" s="1182"/>
      <c r="QVE391" s="1182"/>
      <c r="QVF391" s="1182"/>
      <c r="QVG391" s="1182"/>
      <c r="QVH391" s="1182"/>
      <c r="QVI391" s="1182"/>
      <c r="QVJ391" s="1182"/>
      <c r="QVK391" s="1182"/>
      <c r="QVL391" s="1182"/>
      <c r="QVM391" s="1177"/>
      <c r="QVN391" s="1182"/>
      <c r="QVO391" s="1182"/>
      <c r="QVP391" s="1182"/>
      <c r="QVQ391" s="1182"/>
      <c r="QVR391" s="1182"/>
      <c r="QVS391" s="1182"/>
      <c r="QVT391" s="1182"/>
      <c r="QVU391" s="1182"/>
      <c r="QVV391" s="1182"/>
      <c r="QVW391" s="1182"/>
      <c r="QVX391" s="1182"/>
      <c r="QVY391" s="1182"/>
      <c r="QVZ391" s="1182"/>
      <c r="QWA391" s="1182"/>
      <c r="QWB391" s="1177"/>
      <c r="QWC391" s="1182"/>
      <c r="QWD391" s="1182"/>
      <c r="QWE391" s="1182"/>
      <c r="QWF391" s="1182"/>
      <c r="QWG391" s="1182"/>
      <c r="QWH391" s="1182"/>
      <c r="QWI391" s="1182"/>
      <c r="QWJ391" s="1182"/>
      <c r="QWK391" s="1182"/>
      <c r="QWL391" s="1182"/>
      <c r="QWM391" s="1182"/>
      <c r="QWN391" s="1182"/>
      <c r="QWO391" s="1182"/>
      <c r="QWP391" s="1182"/>
      <c r="QWQ391" s="1177"/>
      <c r="QWR391" s="1182"/>
      <c r="QWS391" s="1182"/>
      <c r="QWT391" s="1182"/>
      <c r="QWU391" s="1182"/>
      <c r="QWV391" s="1182"/>
      <c r="QWW391" s="1182"/>
      <c r="QWX391" s="1182"/>
      <c r="QWY391" s="1182"/>
      <c r="QWZ391" s="1182"/>
      <c r="QXA391" s="1182"/>
      <c r="QXB391" s="1182"/>
      <c r="QXC391" s="1182"/>
      <c r="QXD391" s="1182"/>
      <c r="QXE391" s="1182"/>
      <c r="QXF391" s="1177"/>
      <c r="QXG391" s="1182"/>
      <c r="QXH391" s="1182"/>
      <c r="QXI391" s="1182"/>
      <c r="QXJ391" s="1182"/>
      <c r="QXK391" s="1182"/>
      <c r="QXL391" s="1182"/>
      <c r="QXM391" s="1182"/>
      <c r="QXN391" s="1182"/>
      <c r="QXO391" s="1182"/>
      <c r="QXP391" s="1182"/>
      <c r="QXQ391" s="1182"/>
      <c r="QXR391" s="1182"/>
      <c r="QXS391" s="1182"/>
      <c r="QXT391" s="1182"/>
      <c r="QXU391" s="1177"/>
      <c r="QXV391" s="1182"/>
      <c r="QXW391" s="1182"/>
      <c r="QXX391" s="1182"/>
      <c r="QXY391" s="1182"/>
      <c r="QXZ391" s="1182"/>
      <c r="QYA391" s="1182"/>
      <c r="QYB391" s="1182"/>
      <c r="QYC391" s="1182"/>
      <c r="QYD391" s="1182"/>
      <c r="QYE391" s="1182"/>
      <c r="QYF391" s="1182"/>
      <c r="QYG391" s="1182"/>
      <c r="QYH391" s="1182"/>
      <c r="QYI391" s="1182"/>
      <c r="QYJ391" s="1177"/>
      <c r="QYK391" s="1182"/>
      <c r="QYL391" s="1182"/>
      <c r="QYM391" s="1182"/>
      <c r="QYN391" s="1182"/>
      <c r="QYO391" s="1182"/>
      <c r="QYP391" s="1182"/>
      <c r="QYQ391" s="1182"/>
      <c r="QYR391" s="1182"/>
      <c r="QYS391" s="1182"/>
      <c r="QYT391" s="1182"/>
      <c r="QYU391" s="1182"/>
      <c r="QYV391" s="1182"/>
      <c r="QYW391" s="1182"/>
      <c r="QYX391" s="1182"/>
      <c r="QYY391" s="1177"/>
      <c r="QYZ391" s="1182"/>
      <c r="QZA391" s="1182"/>
      <c r="QZB391" s="1182"/>
      <c r="QZC391" s="1182"/>
      <c r="QZD391" s="1182"/>
      <c r="QZE391" s="1182"/>
      <c r="QZF391" s="1182"/>
      <c r="QZG391" s="1182"/>
      <c r="QZH391" s="1182"/>
      <c r="QZI391" s="1182"/>
      <c r="QZJ391" s="1182"/>
      <c r="QZK391" s="1182"/>
      <c r="QZL391" s="1182"/>
      <c r="QZM391" s="1182"/>
      <c r="QZN391" s="1177"/>
      <c r="QZO391" s="1182"/>
      <c r="QZP391" s="1182"/>
      <c r="QZQ391" s="1182"/>
      <c r="QZR391" s="1182"/>
      <c r="QZS391" s="1182"/>
      <c r="QZT391" s="1182"/>
      <c r="QZU391" s="1182"/>
      <c r="QZV391" s="1182"/>
      <c r="QZW391" s="1182"/>
      <c r="QZX391" s="1182"/>
      <c r="QZY391" s="1182"/>
      <c r="QZZ391" s="1182"/>
      <c r="RAA391" s="1182"/>
      <c r="RAB391" s="1182"/>
      <c r="RAC391" s="1177"/>
      <c r="RAD391" s="1182"/>
      <c r="RAE391" s="1182"/>
      <c r="RAF391" s="1182"/>
      <c r="RAG391" s="1182"/>
      <c r="RAH391" s="1182"/>
      <c r="RAI391" s="1182"/>
      <c r="RAJ391" s="1182"/>
      <c r="RAK391" s="1182"/>
      <c r="RAL391" s="1182"/>
      <c r="RAM391" s="1182"/>
      <c r="RAN391" s="1182"/>
      <c r="RAO391" s="1182"/>
      <c r="RAP391" s="1182"/>
      <c r="RAQ391" s="1182"/>
      <c r="RAR391" s="1177"/>
      <c r="RAS391" s="1182"/>
      <c r="RAT391" s="1182"/>
      <c r="RAU391" s="1182"/>
      <c r="RAV391" s="1182"/>
      <c r="RAW391" s="1182"/>
      <c r="RAX391" s="1182"/>
      <c r="RAY391" s="1182"/>
      <c r="RAZ391" s="1182"/>
      <c r="RBA391" s="1182"/>
      <c r="RBB391" s="1182"/>
      <c r="RBC391" s="1182"/>
      <c r="RBD391" s="1182"/>
      <c r="RBE391" s="1182"/>
      <c r="RBF391" s="1182"/>
      <c r="RBG391" s="1177"/>
      <c r="RBH391" s="1182"/>
      <c r="RBI391" s="1182"/>
      <c r="RBJ391" s="1182"/>
      <c r="RBK391" s="1182"/>
      <c r="RBL391" s="1182"/>
      <c r="RBM391" s="1182"/>
      <c r="RBN391" s="1182"/>
      <c r="RBO391" s="1182"/>
      <c r="RBP391" s="1182"/>
      <c r="RBQ391" s="1182"/>
      <c r="RBR391" s="1182"/>
      <c r="RBS391" s="1182"/>
      <c r="RBT391" s="1182"/>
      <c r="RBU391" s="1182"/>
      <c r="RBV391" s="1177"/>
      <c r="RBW391" s="1182"/>
      <c r="RBX391" s="1182"/>
      <c r="RBY391" s="1182"/>
      <c r="RBZ391" s="1182"/>
      <c r="RCA391" s="1182"/>
      <c r="RCB391" s="1182"/>
      <c r="RCC391" s="1182"/>
      <c r="RCD391" s="1182"/>
      <c r="RCE391" s="1182"/>
      <c r="RCF391" s="1182"/>
      <c r="RCG391" s="1182"/>
      <c r="RCH391" s="1182"/>
      <c r="RCI391" s="1182"/>
      <c r="RCJ391" s="1182"/>
      <c r="RCK391" s="1177"/>
      <c r="RCL391" s="1182"/>
      <c r="RCM391" s="1182"/>
      <c r="RCN391" s="1182"/>
      <c r="RCO391" s="1182"/>
      <c r="RCP391" s="1182"/>
      <c r="RCQ391" s="1182"/>
      <c r="RCR391" s="1182"/>
      <c r="RCS391" s="1182"/>
      <c r="RCT391" s="1182"/>
      <c r="RCU391" s="1182"/>
      <c r="RCV391" s="1182"/>
      <c r="RCW391" s="1182"/>
      <c r="RCX391" s="1182"/>
      <c r="RCY391" s="1182"/>
      <c r="RCZ391" s="1177"/>
      <c r="RDA391" s="1182"/>
      <c r="RDB391" s="1182"/>
      <c r="RDC391" s="1182"/>
      <c r="RDD391" s="1182"/>
      <c r="RDE391" s="1182"/>
      <c r="RDF391" s="1182"/>
      <c r="RDG391" s="1182"/>
      <c r="RDH391" s="1182"/>
      <c r="RDI391" s="1182"/>
      <c r="RDJ391" s="1182"/>
      <c r="RDK391" s="1182"/>
      <c r="RDL391" s="1182"/>
      <c r="RDM391" s="1182"/>
      <c r="RDN391" s="1182"/>
      <c r="RDO391" s="1177"/>
      <c r="RDP391" s="1182"/>
      <c r="RDQ391" s="1182"/>
      <c r="RDR391" s="1182"/>
      <c r="RDS391" s="1182"/>
      <c r="RDT391" s="1182"/>
      <c r="RDU391" s="1182"/>
      <c r="RDV391" s="1182"/>
      <c r="RDW391" s="1182"/>
      <c r="RDX391" s="1182"/>
      <c r="RDY391" s="1182"/>
      <c r="RDZ391" s="1182"/>
      <c r="REA391" s="1182"/>
      <c r="REB391" s="1182"/>
      <c r="REC391" s="1182"/>
      <c r="RED391" s="1177"/>
      <c r="REE391" s="1182"/>
      <c r="REF391" s="1182"/>
      <c r="REG391" s="1182"/>
      <c r="REH391" s="1182"/>
      <c r="REI391" s="1182"/>
      <c r="REJ391" s="1182"/>
      <c r="REK391" s="1182"/>
      <c r="REL391" s="1182"/>
      <c r="REM391" s="1182"/>
      <c r="REN391" s="1182"/>
      <c r="REO391" s="1182"/>
      <c r="REP391" s="1182"/>
      <c r="REQ391" s="1182"/>
      <c r="RER391" s="1182"/>
      <c r="RES391" s="1177"/>
      <c r="RET391" s="1182"/>
      <c r="REU391" s="1182"/>
      <c r="REV391" s="1182"/>
      <c r="REW391" s="1182"/>
      <c r="REX391" s="1182"/>
      <c r="REY391" s="1182"/>
      <c r="REZ391" s="1182"/>
      <c r="RFA391" s="1182"/>
      <c r="RFB391" s="1182"/>
      <c r="RFC391" s="1182"/>
      <c r="RFD391" s="1182"/>
      <c r="RFE391" s="1182"/>
      <c r="RFF391" s="1182"/>
      <c r="RFG391" s="1182"/>
      <c r="RFH391" s="1177"/>
      <c r="RFI391" s="1182"/>
      <c r="RFJ391" s="1182"/>
      <c r="RFK391" s="1182"/>
      <c r="RFL391" s="1182"/>
      <c r="RFM391" s="1182"/>
      <c r="RFN391" s="1182"/>
      <c r="RFO391" s="1182"/>
      <c r="RFP391" s="1182"/>
      <c r="RFQ391" s="1182"/>
      <c r="RFR391" s="1182"/>
      <c r="RFS391" s="1182"/>
      <c r="RFT391" s="1182"/>
      <c r="RFU391" s="1182"/>
      <c r="RFV391" s="1182"/>
      <c r="RFW391" s="1177"/>
      <c r="RFX391" s="1182"/>
      <c r="RFY391" s="1182"/>
      <c r="RFZ391" s="1182"/>
      <c r="RGA391" s="1182"/>
      <c r="RGB391" s="1182"/>
      <c r="RGC391" s="1182"/>
      <c r="RGD391" s="1182"/>
      <c r="RGE391" s="1182"/>
      <c r="RGF391" s="1182"/>
      <c r="RGG391" s="1182"/>
      <c r="RGH391" s="1182"/>
      <c r="RGI391" s="1182"/>
      <c r="RGJ391" s="1182"/>
      <c r="RGK391" s="1182"/>
      <c r="RGL391" s="1177"/>
      <c r="RGM391" s="1182"/>
      <c r="RGN391" s="1182"/>
      <c r="RGO391" s="1182"/>
      <c r="RGP391" s="1182"/>
      <c r="RGQ391" s="1182"/>
      <c r="RGR391" s="1182"/>
      <c r="RGS391" s="1182"/>
      <c r="RGT391" s="1182"/>
      <c r="RGU391" s="1182"/>
      <c r="RGV391" s="1182"/>
      <c r="RGW391" s="1182"/>
      <c r="RGX391" s="1182"/>
      <c r="RGY391" s="1182"/>
      <c r="RGZ391" s="1182"/>
      <c r="RHA391" s="1177"/>
      <c r="RHB391" s="1182"/>
      <c r="RHC391" s="1182"/>
      <c r="RHD391" s="1182"/>
      <c r="RHE391" s="1182"/>
      <c r="RHF391" s="1182"/>
      <c r="RHG391" s="1182"/>
      <c r="RHH391" s="1182"/>
      <c r="RHI391" s="1182"/>
      <c r="RHJ391" s="1182"/>
      <c r="RHK391" s="1182"/>
      <c r="RHL391" s="1182"/>
      <c r="RHM391" s="1182"/>
      <c r="RHN391" s="1182"/>
      <c r="RHO391" s="1182"/>
      <c r="RHP391" s="1177"/>
      <c r="RHQ391" s="1182"/>
      <c r="RHR391" s="1182"/>
      <c r="RHS391" s="1182"/>
      <c r="RHT391" s="1182"/>
      <c r="RHU391" s="1182"/>
      <c r="RHV391" s="1182"/>
      <c r="RHW391" s="1182"/>
      <c r="RHX391" s="1182"/>
      <c r="RHY391" s="1182"/>
      <c r="RHZ391" s="1182"/>
      <c r="RIA391" s="1182"/>
      <c r="RIB391" s="1182"/>
      <c r="RIC391" s="1182"/>
      <c r="RID391" s="1182"/>
      <c r="RIE391" s="1177"/>
      <c r="RIF391" s="1182"/>
      <c r="RIG391" s="1182"/>
      <c r="RIH391" s="1182"/>
      <c r="RII391" s="1182"/>
      <c r="RIJ391" s="1182"/>
      <c r="RIK391" s="1182"/>
      <c r="RIL391" s="1182"/>
      <c r="RIM391" s="1182"/>
      <c r="RIN391" s="1182"/>
      <c r="RIO391" s="1182"/>
      <c r="RIP391" s="1182"/>
      <c r="RIQ391" s="1182"/>
      <c r="RIR391" s="1182"/>
      <c r="RIS391" s="1182"/>
      <c r="RIT391" s="1177"/>
      <c r="RIU391" s="1182"/>
      <c r="RIV391" s="1182"/>
      <c r="RIW391" s="1182"/>
      <c r="RIX391" s="1182"/>
      <c r="RIY391" s="1182"/>
      <c r="RIZ391" s="1182"/>
      <c r="RJA391" s="1182"/>
      <c r="RJB391" s="1182"/>
      <c r="RJC391" s="1182"/>
      <c r="RJD391" s="1182"/>
      <c r="RJE391" s="1182"/>
      <c r="RJF391" s="1182"/>
      <c r="RJG391" s="1182"/>
      <c r="RJH391" s="1182"/>
      <c r="RJI391" s="1177"/>
      <c r="RJJ391" s="1182"/>
      <c r="RJK391" s="1182"/>
      <c r="RJL391" s="1182"/>
      <c r="RJM391" s="1182"/>
      <c r="RJN391" s="1182"/>
      <c r="RJO391" s="1182"/>
      <c r="RJP391" s="1182"/>
      <c r="RJQ391" s="1182"/>
      <c r="RJR391" s="1182"/>
      <c r="RJS391" s="1182"/>
      <c r="RJT391" s="1182"/>
      <c r="RJU391" s="1182"/>
      <c r="RJV391" s="1182"/>
      <c r="RJW391" s="1182"/>
      <c r="RJX391" s="1177"/>
      <c r="RJY391" s="1182"/>
      <c r="RJZ391" s="1182"/>
      <c r="RKA391" s="1182"/>
      <c r="RKB391" s="1182"/>
      <c r="RKC391" s="1182"/>
      <c r="RKD391" s="1182"/>
      <c r="RKE391" s="1182"/>
      <c r="RKF391" s="1182"/>
      <c r="RKG391" s="1182"/>
      <c r="RKH391" s="1182"/>
      <c r="RKI391" s="1182"/>
      <c r="RKJ391" s="1182"/>
      <c r="RKK391" s="1182"/>
      <c r="RKL391" s="1182"/>
      <c r="RKM391" s="1177"/>
      <c r="RKN391" s="1182"/>
      <c r="RKO391" s="1182"/>
      <c r="RKP391" s="1182"/>
      <c r="RKQ391" s="1182"/>
      <c r="RKR391" s="1182"/>
      <c r="RKS391" s="1182"/>
      <c r="RKT391" s="1182"/>
      <c r="RKU391" s="1182"/>
      <c r="RKV391" s="1182"/>
      <c r="RKW391" s="1182"/>
      <c r="RKX391" s="1182"/>
      <c r="RKY391" s="1182"/>
      <c r="RKZ391" s="1182"/>
      <c r="RLA391" s="1182"/>
      <c r="RLB391" s="1177"/>
      <c r="RLC391" s="1182"/>
      <c r="RLD391" s="1182"/>
      <c r="RLE391" s="1182"/>
      <c r="RLF391" s="1182"/>
      <c r="RLG391" s="1182"/>
      <c r="RLH391" s="1182"/>
      <c r="RLI391" s="1182"/>
      <c r="RLJ391" s="1182"/>
      <c r="RLK391" s="1182"/>
      <c r="RLL391" s="1182"/>
      <c r="RLM391" s="1182"/>
      <c r="RLN391" s="1182"/>
      <c r="RLO391" s="1182"/>
      <c r="RLP391" s="1182"/>
      <c r="RLQ391" s="1177"/>
      <c r="RLR391" s="1182"/>
      <c r="RLS391" s="1182"/>
      <c r="RLT391" s="1182"/>
      <c r="RLU391" s="1182"/>
      <c r="RLV391" s="1182"/>
      <c r="RLW391" s="1182"/>
      <c r="RLX391" s="1182"/>
      <c r="RLY391" s="1182"/>
      <c r="RLZ391" s="1182"/>
      <c r="RMA391" s="1182"/>
      <c r="RMB391" s="1182"/>
      <c r="RMC391" s="1182"/>
      <c r="RMD391" s="1182"/>
      <c r="RME391" s="1182"/>
      <c r="RMF391" s="1177"/>
      <c r="RMG391" s="1182"/>
      <c r="RMH391" s="1182"/>
      <c r="RMI391" s="1182"/>
      <c r="RMJ391" s="1182"/>
      <c r="RMK391" s="1182"/>
      <c r="RML391" s="1182"/>
      <c r="RMM391" s="1182"/>
      <c r="RMN391" s="1182"/>
      <c r="RMO391" s="1182"/>
      <c r="RMP391" s="1182"/>
      <c r="RMQ391" s="1182"/>
      <c r="RMR391" s="1182"/>
      <c r="RMS391" s="1182"/>
      <c r="RMT391" s="1182"/>
      <c r="RMU391" s="1177"/>
      <c r="RMV391" s="1182"/>
      <c r="RMW391" s="1182"/>
      <c r="RMX391" s="1182"/>
      <c r="RMY391" s="1182"/>
      <c r="RMZ391" s="1182"/>
      <c r="RNA391" s="1182"/>
      <c r="RNB391" s="1182"/>
      <c r="RNC391" s="1182"/>
      <c r="RND391" s="1182"/>
      <c r="RNE391" s="1182"/>
      <c r="RNF391" s="1182"/>
      <c r="RNG391" s="1182"/>
      <c r="RNH391" s="1182"/>
      <c r="RNI391" s="1182"/>
      <c r="RNJ391" s="1177"/>
      <c r="RNK391" s="1182"/>
      <c r="RNL391" s="1182"/>
      <c r="RNM391" s="1182"/>
      <c r="RNN391" s="1182"/>
      <c r="RNO391" s="1182"/>
      <c r="RNP391" s="1182"/>
      <c r="RNQ391" s="1182"/>
      <c r="RNR391" s="1182"/>
      <c r="RNS391" s="1182"/>
      <c r="RNT391" s="1182"/>
      <c r="RNU391" s="1182"/>
      <c r="RNV391" s="1182"/>
      <c r="RNW391" s="1182"/>
      <c r="RNX391" s="1182"/>
      <c r="RNY391" s="1177"/>
      <c r="RNZ391" s="1182"/>
      <c r="ROA391" s="1182"/>
      <c r="ROB391" s="1182"/>
      <c r="ROC391" s="1182"/>
      <c r="ROD391" s="1182"/>
      <c r="ROE391" s="1182"/>
      <c r="ROF391" s="1182"/>
      <c r="ROG391" s="1182"/>
      <c r="ROH391" s="1182"/>
      <c r="ROI391" s="1182"/>
      <c r="ROJ391" s="1182"/>
      <c r="ROK391" s="1182"/>
      <c r="ROL391" s="1182"/>
      <c r="ROM391" s="1182"/>
      <c r="RON391" s="1177"/>
      <c r="ROO391" s="1182"/>
      <c r="ROP391" s="1182"/>
      <c r="ROQ391" s="1182"/>
      <c r="ROR391" s="1182"/>
      <c r="ROS391" s="1182"/>
      <c r="ROT391" s="1182"/>
      <c r="ROU391" s="1182"/>
      <c r="ROV391" s="1182"/>
      <c r="ROW391" s="1182"/>
      <c r="ROX391" s="1182"/>
      <c r="ROY391" s="1182"/>
      <c r="ROZ391" s="1182"/>
      <c r="RPA391" s="1182"/>
      <c r="RPB391" s="1182"/>
      <c r="RPC391" s="1177"/>
      <c r="RPD391" s="1182"/>
      <c r="RPE391" s="1182"/>
      <c r="RPF391" s="1182"/>
      <c r="RPG391" s="1182"/>
      <c r="RPH391" s="1182"/>
      <c r="RPI391" s="1182"/>
      <c r="RPJ391" s="1182"/>
      <c r="RPK391" s="1182"/>
      <c r="RPL391" s="1182"/>
      <c r="RPM391" s="1182"/>
      <c r="RPN391" s="1182"/>
      <c r="RPO391" s="1182"/>
      <c r="RPP391" s="1182"/>
      <c r="RPQ391" s="1182"/>
      <c r="RPR391" s="1177"/>
      <c r="RPS391" s="1182"/>
      <c r="RPT391" s="1182"/>
      <c r="RPU391" s="1182"/>
      <c r="RPV391" s="1182"/>
      <c r="RPW391" s="1182"/>
      <c r="RPX391" s="1182"/>
      <c r="RPY391" s="1182"/>
      <c r="RPZ391" s="1182"/>
      <c r="RQA391" s="1182"/>
      <c r="RQB391" s="1182"/>
      <c r="RQC391" s="1182"/>
      <c r="RQD391" s="1182"/>
      <c r="RQE391" s="1182"/>
      <c r="RQF391" s="1182"/>
      <c r="RQG391" s="1177"/>
      <c r="RQH391" s="1182"/>
      <c r="RQI391" s="1182"/>
      <c r="RQJ391" s="1182"/>
      <c r="RQK391" s="1182"/>
      <c r="RQL391" s="1182"/>
      <c r="RQM391" s="1182"/>
      <c r="RQN391" s="1182"/>
      <c r="RQO391" s="1182"/>
      <c r="RQP391" s="1182"/>
      <c r="RQQ391" s="1182"/>
      <c r="RQR391" s="1182"/>
      <c r="RQS391" s="1182"/>
      <c r="RQT391" s="1182"/>
      <c r="RQU391" s="1182"/>
      <c r="RQV391" s="1177"/>
      <c r="RQW391" s="1182"/>
      <c r="RQX391" s="1182"/>
      <c r="RQY391" s="1182"/>
      <c r="RQZ391" s="1182"/>
      <c r="RRA391" s="1182"/>
      <c r="RRB391" s="1182"/>
      <c r="RRC391" s="1182"/>
      <c r="RRD391" s="1182"/>
      <c r="RRE391" s="1182"/>
      <c r="RRF391" s="1182"/>
      <c r="RRG391" s="1182"/>
      <c r="RRH391" s="1182"/>
      <c r="RRI391" s="1182"/>
      <c r="RRJ391" s="1182"/>
      <c r="RRK391" s="1177"/>
      <c r="RRL391" s="1182"/>
      <c r="RRM391" s="1182"/>
      <c r="RRN391" s="1182"/>
      <c r="RRO391" s="1182"/>
      <c r="RRP391" s="1182"/>
      <c r="RRQ391" s="1182"/>
      <c r="RRR391" s="1182"/>
      <c r="RRS391" s="1182"/>
      <c r="RRT391" s="1182"/>
      <c r="RRU391" s="1182"/>
      <c r="RRV391" s="1182"/>
      <c r="RRW391" s="1182"/>
      <c r="RRX391" s="1182"/>
      <c r="RRY391" s="1182"/>
      <c r="RRZ391" s="1177"/>
      <c r="RSA391" s="1182"/>
      <c r="RSB391" s="1182"/>
      <c r="RSC391" s="1182"/>
      <c r="RSD391" s="1182"/>
      <c r="RSE391" s="1182"/>
      <c r="RSF391" s="1182"/>
      <c r="RSG391" s="1182"/>
      <c r="RSH391" s="1182"/>
      <c r="RSI391" s="1182"/>
      <c r="RSJ391" s="1182"/>
      <c r="RSK391" s="1182"/>
      <c r="RSL391" s="1182"/>
      <c r="RSM391" s="1182"/>
      <c r="RSN391" s="1182"/>
      <c r="RSO391" s="1177"/>
      <c r="RSP391" s="1182"/>
      <c r="RSQ391" s="1182"/>
      <c r="RSR391" s="1182"/>
      <c r="RSS391" s="1182"/>
      <c r="RST391" s="1182"/>
      <c r="RSU391" s="1182"/>
      <c r="RSV391" s="1182"/>
      <c r="RSW391" s="1182"/>
      <c r="RSX391" s="1182"/>
      <c r="RSY391" s="1182"/>
      <c r="RSZ391" s="1182"/>
      <c r="RTA391" s="1182"/>
      <c r="RTB391" s="1182"/>
      <c r="RTC391" s="1182"/>
      <c r="RTD391" s="1177"/>
      <c r="RTE391" s="1182"/>
      <c r="RTF391" s="1182"/>
      <c r="RTG391" s="1182"/>
      <c r="RTH391" s="1182"/>
      <c r="RTI391" s="1182"/>
      <c r="RTJ391" s="1182"/>
      <c r="RTK391" s="1182"/>
      <c r="RTL391" s="1182"/>
      <c r="RTM391" s="1182"/>
      <c r="RTN391" s="1182"/>
      <c r="RTO391" s="1182"/>
      <c r="RTP391" s="1182"/>
      <c r="RTQ391" s="1182"/>
      <c r="RTR391" s="1182"/>
      <c r="RTS391" s="1177"/>
      <c r="RTT391" s="1182"/>
      <c r="RTU391" s="1182"/>
      <c r="RTV391" s="1182"/>
      <c r="RTW391" s="1182"/>
      <c r="RTX391" s="1182"/>
      <c r="RTY391" s="1182"/>
      <c r="RTZ391" s="1182"/>
      <c r="RUA391" s="1182"/>
      <c r="RUB391" s="1182"/>
      <c r="RUC391" s="1182"/>
      <c r="RUD391" s="1182"/>
      <c r="RUE391" s="1182"/>
      <c r="RUF391" s="1182"/>
      <c r="RUG391" s="1182"/>
      <c r="RUH391" s="1177"/>
      <c r="RUI391" s="1182"/>
      <c r="RUJ391" s="1182"/>
      <c r="RUK391" s="1182"/>
      <c r="RUL391" s="1182"/>
      <c r="RUM391" s="1182"/>
      <c r="RUN391" s="1182"/>
      <c r="RUO391" s="1182"/>
      <c r="RUP391" s="1182"/>
      <c r="RUQ391" s="1182"/>
      <c r="RUR391" s="1182"/>
      <c r="RUS391" s="1182"/>
      <c r="RUT391" s="1182"/>
      <c r="RUU391" s="1182"/>
      <c r="RUV391" s="1182"/>
      <c r="RUW391" s="1177"/>
      <c r="RUX391" s="1182"/>
      <c r="RUY391" s="1182"/>
      <c r="RUZ391" s="1182"/>
      <c r="RVA391" s="1182"/>
      <c r="RVB391" s="1182"/>
      <c r="RVC391" s="1182"/>
      <c r="RVD391" s="1182"/>
      <c r="RVE391" s="1182"/>
      <c r="RVF391" s="1182"/>
      <c r="RVG391" s="1182"/>
      <c r="RVH391" s="1182"/>
      <c r="RVI391" s="1182"/>
      <c r="RVJ391" s="1182"/>
      <c r="RVK391" s="1182"/>
      <c r="RVL391" s="1177"/>
      <c r="RVM391" s="1182"/>
      <c r="RVN391" s="1182"/>
      <c r="RVO391" s="1182"/>
      <c r="RVP391" s="1182"/>
      <c r="RVQ391" s="1182"/>
      <c r="RVR391" s="1182"/>
      <c r="RVS391" s="1182"/>
      <c r="RVT391" s="1182"/>
      <c r="RVU391" s="1182"/>
      <c r="RVV391" s="1182"/>
      <c r="RVW391" s="1182"/>
      <c r="RVX391" s="1182"/>
      <c r="RVY391" s="1182"/>
      <c r="RVZ391" s="1182"/>
      <c r="RWA391" s="1177"/>
      <c r="RWB391" s="1182"/>
      <c r="RWC391" s="1182"/>
      <c r="RWD391" s="1182"/>
      <c r="RWE391" s="1182"/>
      <c r="RWF391" s="1182"/>
      <c r="RWG391" s="1182"/>
      <c r="RWH391" s="1182"/>
      <c r="RWI391" s="1182"/>
      <c r="RWJ391" s="1182"/>
      <c r="RWK391" s="1182"/>
      <c r="RWL391" s="1182"/>
      <c r="RWM391" s="1182"/>
      <c r="RWN391" s="1182"/>
      <c r="RWO391" s="1182"/>
      <c r="RWP391" s="1177"/>
      <c r="RWQ391" s="1182"/>
      <c r="RWR391" s="1182"/>
      <c r="RWS391" s="1182"/>
      <c r="RWT391" s="1182"/>
      <c r="RWU391" s="1182"/>
      <c r="RWV391" s="1182"/>
      <c r="RWW391" s="1182"/>
      <c r="RWX391" s="1182"/>
      <c r="RWY391" s="1182"/>
      <c r="RWZ391" s="1182"/>
      <c r="RXA391" s="1182"/>
      <c r="RXB391" s="1182"/>
      <c r="RXC391" s="1182"/>
      <c r="RXD391" s="1182"/>
      <c r="RXE391" s="1177"/>
      <c r="RXF391" s="1182"/>
      <c r="RXG391" s="1182"/>
      <c r="RXH391" s="1182"/>
      <c r="RXI391" s="1182"/>
      <c r="RXJ391" s="1182"/>
      <c r="RXK391" s="1182"/>
      <c r="RXL391" s="1182"/>
      <c r="RXM391" s="1182"/>
      <c r="RXN391" s="1182"/>
      <c r="RXO391" s="1182"/>
      <c r="RXP391" s="1182"/>
      <c r="RXQ391" s="1182"/>
      <c r="RXR391" s="1182"/>
      <c r="RXS391" s="1182"/>
      <c r="RXT391" s="1177"/>
      <c r="RXU391" s="1182"/>
      <c r="RXV391" s="1182"/>
      <c r="RXW391" s="1182"/>
      <c r="RXX391" s="1182"/>
      <c r="RXY391" s="1182"/>
      <c r="RXZ391" s="1182"/>
      <c r="RYA391" s="1182"/>
      <c r="RYB391" s="1182"/>
      <c r="RYC391" s="1182"/>
      <c r="RYD391" s="1182"/>
      <c r="RYE391" s="1182"/>
      <c r="RYF391" s="1182"/>
      <c r="RYG391" s="1182"/>
      <c r="RYH391" s="1182"/>
      <c r="RYI391" s="1177"/>
      <c r="RYJ391" s="1182"/>
      <c r="RYK391" s="1182"/>
      <c r="RYL391" s="1182"/>
      <c r="RYM391" s="1182"/>
      <c r="RYN391" s="1182"/>
      <c r="RYO391" s="1182"/>
      <c r="RYP391" s="1182"/>
      <c r="RYQ391" s="1182"/>
      <c r="RYR391" s="1182"/>
      <c r="RYS391" s="1182"/>
      <c r="RYT391" s="1182"/>
      <c r="RYU391" s="1182"/>
      <c r="RYV391" s="1182"/>
      <c r="RYW391" s="1182"/>
      <c r="RYX391" s="1177"/>
      <c r="RYY391" s="1182"/>
      <c r="RYZ391" s="1182"/>
      <c r="RZA391" s="1182"/>
      <c r="RZB391" s="1182"/>
      <c r="RZC391" s="1182"/>
      <c r="RZD391" s="1182"/>
      <c r="RZE391" s="1182"/>
      <c r="RZF391" s="1182"/>
      <c r="RZG391" s="1182"/>
      <c r="RZH391" s="1182"/>
      <c r="RZI391" s="1182"/>
      <c r="RZJ391" s="1182"/>
      <c r="RZK391" s="1182"/>
      <c r="RZL391" s="1182"/>
      <c r="RZM391" s="1177"/>
      <c r="RZN391" s="1182"/>
      <c r="RZO391" s="1182"/>
      <c r="RZP391" s="1182"/>
      <c r="RZQ391" s="1182"/>
      <c r="RZR391" s="1182"/>
      <c r="RZS391" s="1182"/>
      <c r="RZT391" s="1182"/>
      <c r="RZU391" s="1182"/>
      <c r="RZV391" s="1182"/>
      <c r="RZW391" s="1182"/>
      <c r="RZX391" s="1182"/>
      <c r="RZY391" s="1182"/>
      <c r="RZZ391" s="1182"/>
      <c r="SAA391" s="1182"/>
      <c r="SAB391" s="1177"/>
      <c r="SAC391" s="1182"/>
      <c r="SAD391" s="1182"/>
      <c r="SAE391" s="1182"/>
      <c r="SAF391" s="1182"/>
      <c r="SAG391" s="1182"/>
      <c r="SAH391" s="1182"/>
      <c r="SAI391" s="1182"/>
      <c r="SAJ391" s="1182"/>
      <c r="SAK391" s="1182"/>
      <c r="SAL391" s="1182"/>
      <c r="SAM391" s="1182"/>
      <c r="SAN391" s="1182"/>
      <c r="SAO391" s="1182"/>
      <c r="SAP391" s="1182"/>
      <c r="SAQ391" s="1177"/>
      <c r="SAR391" s="1182"/>
      <c r="SAS391" s="1182"/>
      <c r="SAT391" s="1182"/>
      <c r="SAU391" s="1182"/>
      <c r="SAV391" s="1182"/>
      <c r="SAW391" s="1182"/>
      <c r="SAX391" s="1182"/>
      <c r="SAY391" s="1182"/>
      <c r="SAZ391" s="1182"/>
      <c r="SBA391" s="1182"/>
      <c r="SBB391" s="1182"/>
      <c r="SBC391" s="1182"/>
      <c r="SBD391" s="1182"/>
      <c r="SBE391" s="1182"/>
      <c r="SBF391" s="1177"/>
      <c r="SBG391" s="1182"/>
      <c r="SBH391" s="1182"/>
      <c r="SBI391" s="1182"/>
      <c r="SBJ391" s="1182"/>
      <c r="SBK391" s="1182"/>
      <c r="SBL391" s="1182"/>
      <c r="SBM391" s="1182"/>
      <c r="SBN391" s="1182"/>
      <c r="SBO391" s="1182"/>
      <c r="SBP391" s="1182"/>
      <c r="SBQ391" s="1182"/>
      <c r="SBR391" s="1182"/>
      <c r="SBS391" s="1182"/>
      <c r="SBT391" s="1182"/>
      <c r="SBU391" s="1177"/>
      <c r="SBV391" s="1182"/>
      <c r="SBW391" s="1182"/>
      <c r="SBX391" s="1182"/>
      <c r="SBY391" s="1182"/>
      <c r="SBZ391" s="1182"/>
      <c r="SCA391" s="1182"/>
      <c r="SCB391" s="1182"/>
      <c r="SCC391" s="1182"/>
      <c r="SCD391" s="1182"/>
      <c r="SCE391" s="1182"/>
      <c r="SCF391" s="1182"/>
      <c r="SCG391" s="1182"/>
      <c r="SCH391" s="1182"/>
      <c r="SCI391" s="1182"/>
      <c r="SCJ391" s="1177"/>
      <c r="SCK391" s="1182"/>
      <c r="SCL391" s="1182"/>
      <c r="SCM391" s="1182"/>
      <c r="SCN391" s="1182"/>
      <c r="SCO391" s="1182"/>
      <c r="SCP391" s="1182"/>
      <c r="SCQ391" s="1182"/>
      <c r="SCR391" s="1182"/>
      <c r="SCS391" s="1182"/>
      <c r="SCT391" s="1182"/>
      <c r="SCU391" s="1182"/>
      <c r="SCV391" s="1182"/>
      <c r="SCW391" s="1182"/>
      <c r="SCX391" s="1182"/>
      <c r="SCY391" s="1177"/>
      <c r="SCZ391" s="1182"/>
      <c r="SDA391" s="1182"/>
      <c r="SDB391" s="1182"/>
      <c r="SDC391" s="1182"/>
      <c r="SDD391" s="1182"/>
      <c r="SDE391" s="1182"/>
      <c r="SDF391" s="1182"/>
      <c r="SDG391" s="1182"/>
      <c r="SDH391" s="1182"/>
      <c r="SDI391" s="1182"/>
      <c r="SDJ391" s="1182"/>
      <c r="SDK391" s="1182"/>
      <c r="SDL391" s="1182"/>
      <c r="SDM391" s="1182"/>
      <c r="SDN391" s="1177"/>
      <c r="SDO391" s="1182"/>
      <c r="SDP391" s="1182"/>
      <c r="SDQ391" s="1182"/>
      <c r="SDR391" s="1182"/>
      <c r="SDS391" s="1182"/>
      <c r="SDT391" s="1182"/>
      <c r="SDU391" s="1182"/>
      <c r="SDV391" s="1182"/>
      <c r="SDW391" s="1182"/>
      <c r="SDX391" s="1182"/>
      <c r="SDY391" s="1182"/>
      <c r="SDZ391" s="1182"/>
      <c r="SEA391" s="1182"/>
      <c r="SEB391" s="1182"/>
      <c r="SEC391" s="1177"/>
      <c r="SED391" s="1182"/>
      <c r="SEE391" s="1182"/>
      <c r="SEF391" s="1182"/>
      <c r="SEG391" s="1182"/>
      <c r="SEH391" s="1182"/>
      <c r="SEI391" s="1182"/>
      <c r="SEJ391" s="1182"/>
      <c r="SEK391" s="1182"/>
      <c r="SEL391" s="1182"/>
      <c r="SEM391" s="1182"/>
      <c r="SEN391" s="1182"/>
      <c r="SEO391" s="1182"/>
      <c r="SEP391" s="1182"/>
      <c r="SEQ391" s="1182"/>
      <c r="SER391" s="1177"/>
      <c r="SES391" s="1182"/>
      <c r="SET391" s="1182"/>
      <c r="SEU391" s="1182"/>
      <c r="SEV391" s="1182"/>
      <c r="SEW391" s="1182"/>
      <c r="SEX391" s="1182"/>
      <c r="SEY391" s="1182"/>
      <c r="SEZ391" s="1182"/>
      <c r="SFA391" s="1182"/>
      <c r="SFB391" s="1182"/>
      <c r="SFC391" s="1182"/>
      <c r="SFD391" s="1182"/>
      <c r="SFE391" s="1182"/>
      <c r="SFF391" s="1182"/>
      <c r="SFG391" s="1177"/>
      <c r="SFH391" s="1182"/>
      <c r="SFI391" s="1182"/>
      <c r="SFJ391" s="1182"/>
      <c r="SFK391" s="1182"/>
      <c r="SFL391" s="1182"/>
      <c r="SFM391" s="1182"/>
      <c r="SFN391" s="1182"/>
      <c r="SFO391" s="1182"/>
      <c r="SFP391" s="1182"/>
      <c r="SFQ391" s="1182"/>
      <c r="SFR391" s="1182"/>
      <c r="SFS391" s="1182"/>
      <c r="SFT391" s="1182"/>
      <c r="SFU391" s="1182"/>
      <c r="SFV391" s="1177"/>
      <c r="SFW391" s="1182"/>
      <c r="SFX391" s="1182"/>
      <c r="SFY391" s="1182"/>
      <c r="SFZ391" s="1182"/>
      <c r="SGA391" s="1182"/>
      <c r="SGB391" s="1182"/>
      <c r="SGC391" s="1182"/>
      <c r="SGD391" s="1182"/>
      <c r="SGE391" s="1182"/>
      <c r="SGF391" s="1182"/>
      <c r="SGG391" s="1182"/>
      <c r="SGH391" s="1182"/>
      <c r="SGI391" s="1182"/>
      <c r="SGJ391" s="1182"/>
      <c r="SGK391" s="1177"/>
      <c r="SGL391" s="1182"/>
      <c r="SGM391" s="1182"/>
      <c r="SGN391" s="1182"/>
      <c r="SGO391" s="1182"/>
      <c r="SGP391" s="1182"/>
      <c r="SGQ391" s="1182"/>
      <c r="SGR391" s="1182"/>
      <c r="SGS391" s="1182"/>
      <c r="SGT391" s="1182"/>
      <c r="SGU391" s="1182"/>
      <c r="SGV391" s="1182"/>
      <c r="SGW391" s="1182"/>
      <c r="SGX391" s="1182"/>
      <c r="SGY391" s="1182"/>
      <c r="SGZ391" s="1177"/>
      <c r="SHA391" s="1182"/>
      <c r="SHB391" s="1182"/>
      <c r="SHC391" s="1182"/>
      <c r="SHD391" s="1182"/>
      <c r="SHE391" s="1182"/>
      <c r="SHF391" s="1182"/>
      <c r="SHG391" s="1182"/>
      <c r="SHH391" s="1182"/>
      <c r="SHI391" s="1182"/>
      <c r="SHJ391" s="1182"/>
      <c r="SHK391" s="1182"/>
      <c r="SHL391" s="1182"/>
      <c r="SHM391" s="1182"/>
      <c r="SHN391" s="1182"/>
      <c r="SHO391" s="1177"/>
      <c r="SHP391" s="1182"/>
      <c r="SHQ391" s="1182"/>
      <c r="SHR391" s="1182"/>
      <c r="SHS391" s="1182"/>
      <c r="SHT391" s="1182"/>
      <c r="SHU391" s="1182"/>
      <c r="SHV391" s="1182"/>
      <c r="SHW391" s="1182"/>
      <c r="SHX391" s="1182"/>
      <c r="SHY391" s="1182"/>
      <c r="SHZ391" s="1182"/>
      <c r="SIA391" s="1182"/>
      <c r="SIB391" s="1182"/>
      <c r="SIC391" s="1182"/>
      <c r="SID391" s="1177"/>
      <c r="SIE391" s="1182"/>
      <c r="SIF391" s="1182"/>
      <c r="SIG391" s="1182"/>
      <c r="SIH391" s="1182"/>
      <c r="SII391" s="1182"/>
      <c r="SIJ391" s="1182"/>
      <c r="SIK391" s="1182"/>
      <c r="SIL391" s="1182"/>
      <c r="SIM391" s="1182"/>
      <c r="SIN391" s="1182"/>
      <c r="SIO391" s="1182"/>
      <c r="SIP391" s="1182"/>
      <c r="SIQ391" s="1182"/>
      <c r="SIR391" s="1182"/>
      <c r="SIS391" s="1177"/>
      <c r="SIT391" s="1182"/>
      <c r="SIU391" s="1182"/>
      <c r="SIV391" s="1182"/>
      <c r="SIW391" s="1182"/>
      <c r="SIX391" s="1182"/>
      <c r="SIY391" s="1182"/>
      <c r="SIZ391" s="1182"/>
      <c r="SJA391" s="1182"/>
      <c r="SJB391" s="1182"/>
      <c r="SJC391" s="1182"/>
      <c r="SJD391" s="1182"/>
      <c r="SJE391" s="1182"/>
      <c r="SJF391" s="1182"/>
      <c r="SJG391" s="1182"/>
      <c r="SJH391" s="1177"/>
      <c r="SJI391" s="1182"/>
      <c r="SJJ391" s="1182"/>
      <c r="SJK391" s="1182"/>
      <c r="SJL391" s="1182"/>
      <c r="SJM391" s="1182"/>
      <c r="SJN391" s="1182"/>
      <c r="SJO391" s="1182"/>
      <c r="SJP391" s="1182"/>
      <c r="SJQ391" s="1182"/>
      <c r="SJR391" s="1182"/>
      <c r="SJS391" s="1182"/>
      <c r="SJT391" s="1182"/>
      <c r="SJU391" s="1182"/>
      <c r="SJV391" s="1182"/>
      <c r="SJW391" s="1177"/>
      <c r="SJX391" s="1182"/>
      <c r="SJY391" s="1182"/>
      <c r="SJZ391" s="1182"/>
      <c r="SKA391" s="1182"/>
      <c r="SKB391" s="1182"/>
      <c r="SKC391" s="1182"/>
      <c r="SKD391" s="1182"/>
      <c r="SKE391" s="1182"/>
      <c r="SKF391" s="1182"/>
      <c r="SKG391" s="1182"/>
      <c r="SKH391" s="1182"/>
      <c r="SKI391" s="1182"/>
      <c r="SKJ391" s="1182"/>
      <c r="SKK391" s="1182"/>
      <c r="SKL391" s="1177"/>
      <c r="SKM391" s="1182"/>
      <c r="SKN391" s="1182"/>
      <c r="SKO391" s="1182"/>
      <c r="SKP391" s="1182"/>
      <c r="SKQ391" s="1182"/>
      <c r="SKR391" s="1182"/>
      <c r="SKS391" s="1182"/>
      <c r="SKT391" s="1182"/>
      <c r="SKU391" s="1182"/>
      <c r="SKV391" s="1182"/>
      <c r="SKW391" s="1182"/>
      <c r="SKX391" s="1182"/>
      <c r="SKY391" s="1182"/>
      <c r="SKZ391" s="1182"/>
      <c r="SLA391" s="1177"/>
      <c r="SLB391" s="1182"/>
      <c r="SLC391" s="1182"/>
      <c r="SLD391" s="1182"/>
      <c r="SLE391" s="1182"/>
      <c r="SLF391" s="1182"/>
      <c r="SLG391" s="1182"/>
      <c r="SLH391" s="1182"/>
      <c r="SLI391" s="1182"/>
      <c r="SLJ391" s="1182"/>
      <c r="SLK391" s="1182"/>
      <c r="SLL391" s="1182"/>
      <c r="SLM391" s="1182"/>
      <c r="SLN391" s="1182"/>
      <c r="SLO391" s="1182"/>
      <c r="SLP391" s="1177"/>
      <c r="SLQ391" s="1182"/>
      <c r="SLR391" s="1182"/>
      <c r="SLS391" s="1182"/>
      <c r="SLT391" s="1182"/>
      <c r="SLU391" s="1182"/>
      <c r="SLV391" s="1182"/>
      <c r="SLW391" s="1182"/>
      <c r="SLX391" s="1182"/>
      <c r="SLY391" s="1182"/>
      <c r="SLZ391" s="1182"/>
      <c r="SMA391" s="1182"/>
      <c r="SMB391" s="1182"/>
      <c r="SMC391" s="1182"/>
      <c r="SMD391" s="1182"/>
      <c r="SME391" s="1177"/>
      <c r="SMF391" s="1182"/>
      <c r="SMG391" s="1182"/>
      <c r="SMH391" s="1182"/>
      <c r="SMI391" s="1182"/>
      <c r="SMJ391" s="1182"/>
      <c r="SMK391" s="1182"/>
      <c r="SML391" s="1182"/>
      <c r="SMM391" s="1182"/>
      <c r="SMN391" s="1182"/>
      <c r="SMO391" s="1182"/>
      <c r="SMP391" s="1182"/>
      <c r="SMQ391" s="1182"/>
      <c r="SMR391" s="1182"/>
      <c r="SMS391" s="1182"/>
      <c r="SMT391" s="1177"/>
      <c r="SMU391" s="1182"/>
      <c r="SMV391" s="1182"/>
      <c r="SMW391" s="1182"/>
      <c r="SMX391" s="1182"/>
      <c r="SMY391" s="1182"/>
      <c r="SMZ391" s="1182"/>
      <c r="SNA391" s="1182"/>
      <c r="SNB391" s="1182"/>
      <c r="SNC391" s="1182"/>
      <c r="SND391" s="1182"/>
      <c r="SNE391" s="1182"/>
      <c r="SNF391" s="1182"/>
      <c r="SNG391" s="1182"/>
      <c r="SNH391" s="1182"/>
      <c r="SNI391" s="1177"/>
      <c r="SNJ391" s="1182"/>
      <c r="SNK391" s="1182"/>
      <c r="SNL391" s="1182"/>
      <c r="SNM391" s="1182"/>
      <c r="SNN391" s="1182"/>
      <c r="SNO391" s="1182"/>
      <c r="SNP391" s="1182"/>
      <c r="SNQ391" s="1182"/>
      <c r="SNR391" s="1182"/>
      <c r="SNS391" s="1182"/>
      <c r="SNT391" s="1182"/>
      <c r="SNU391" s="1182"/>
      <c r="SNV391" s="1182"/>
      <c r="SNW391" s="1182"/>
      <c r="SNX391" s="1177"/>
      <c r="SNY391" s="1182"/>
      <c r="SNZ391" s="1182"/>
      <c r="SOA391" s="1182"/>
      <c r="SOB391" s="1182"/>
      <c r="SOC391" s="1182"/>
      <c r="SOD391" s="1182"/>
      <c r="SOE391" s="1182"/>
      <c r="SOF391" s="1182"/>
      <c r="SOG391" s="1182"/>
      <c r="SOH391" s="1182"/>
      <c r="SOI391" s="1182"/>
      <c r="SOJ391" s="1182"/>
      <c r="SOK391" s="1182"/>
      <c r="SOL391" s="1182"/>
      <c r="SOM391" s="1177"/>
      <c r="SON391" s="1182"/>
      <c r="SOO391" s="1182"/>
      <c r="SOP391" s="1182"/>
      <c r="SOQ391" s="1182"/>
      <c r="SOR391" s="1182"/>
      <c r="SOS391" s="1182"/>
      <c r="SOT391" s="1182"/>
      <c r="SOU391" s="1182"/>
      <c r="SOV391" s="1182"/>
      <c r="SOW391" s="1182"/>
      <c r="SOX391" s="1182"/>
      <c r="SOY391" s="1182"/>
      <c r="SOZ391" s="1182"/>
      <c r="SPA391" s="1182"/>
      <c r="SPB391" s="1177"/>
      <c r="SPC391" s="1182"/>
      <c r="SPD391" s="1182"/>
      <c r="SPE391" s="1182"/>
      <c r="SPF391" s="1182"/>
      <c r="SPG391" s="1182"/>
      <c r="SPH391" s="1182"/>
      <c r="SPI391" s="1182"/>
      <c r="SPJ391" s="1182"/>
      <c r="SPK391" s="1182"/>
      <c r="SPL391" s="1182"/>
      <c r="SPM391" s="1182"/>
      <c r="SPN391" s="1182"/>
      <c r="SPO391" s="1182"/>
      <c r="SPP391" s="1182"/>
      <c r="SPQ391" s="1177"/>
      <c r="SPR391" s="1182"/>
      <c r="SPS391" s="1182"/>
      <c r="SPT391" s="1182"/>
      <c r="SPU391" s="1182"/>
      <c r="SPV391" s="1182"/>
      <c r="SPW391" s="1182"/>
      <c r="SPX391" s="1182"/>
      <c r="SPY391" s="1182"/>
      <c r="SPZ391" s="1182"/>
      <c r="SQA391" s="1182"/>
      <c r="SQB391" s="1182"/>
      <c r="SQC391" s="1182"/>
      <c r="SQD391" s="1182"/>
      <c r="SQE391" s="1182"/>
      <c r="SQF391" s="1177"/>
      <c r="SQG391" s="1182"/>
      <c r="SQH391" s="1182"/>
      <c r="SQI391" s="1182"/>
      <c r="SQJ391" s="1182"/>
      <c r="SQK391" s="1182"/>
      <c r="SQL391" s="1182"/>
      <c r="SQM391" s="1182"/>
      <c r="SQN391" s="1182"/>
      <c r="SQO391" s="1182"/>
      <c r="SQP391" s="1182"/>
      <c r="SQQ391" s="1182"/>
      <c r="SQR391" s="1182"/>
      <c r="SQS391" s="1182"/>
      <c r="SQT391" s="1182"/>
      <c r="SQU391" s="1177"/>
      <c r="SQV391" s="1182"/>
      <c r="SQW391" s="1182"/>
      <c r="SQX391" s="1182"/>
      <c r="SQY391" s="1182"/>
      <c r="SQZ391" s="1182"/>
      <c r="SRA391" s="1182"/>
      <c r="SRB391" s="1182"/>
      <c r="SRC391" s="1182"/>
      <c r="SRD391" s="1182"/>
      <c r="SRE391" s="1182"/>
      <c r="SRF391" s="1182"/>
      <c r="SRG391" s="1182"/>
      <c r="SRH391" s="1182"/>
      <c r="SRI391" s="1182"/>
      <c r="SRJ391" s="1177"/>
      <c r="SRK391" s="1182"/>
      <c r="SRL391" s="1182"/>
      <c r="SRM391" s="1182"/>
      <c r="SRN391" s="1182"/>
      <c r="SRO391" s="1182"/>
      <c r="SRP391" s="1182"/>
      <c r="SRQ391" s="1182"/>
      <c r="SRR391" s="1182"/>
      <c r="SRS391" s="1182"/>
      <c r="SRT391" s="1182"/>
      <c r="SRU391" s="1182"/>
      <c r="SRV391" s="1182"/>
      <c r="SRW391" s="1182"/>
      <c r="SRX391" s="1182"/>
      <c r="SRY391" s="1177"/>
      <c r="SRZ391" s="1182"/>
      <c r="SSA391" s="1182"/>
      <c r="SSB391" s="1182"/>
      <c r="SSC391" s="1182"/>
      <c r="SSD391" s="1182"/>
      <c r="SSE391" s="1182"/>
      <c r="SSF391" s="1182"/>
      <c r="SSG391" s="1182"/>
      <c r="SSH391" s="1182"/>
      <c r="SSI391" s="1182"/>
      <c r="SSJ391" s="1182"/>
      <c r="SSK391" s="1182"/>
      <c r="SSL391" s="1182"/>
      <c r="SSM391" s="1182"/>
      <c r="SSN391" s="1177"/>
      <c r="SSO391" s="1182"/>
      <c r="SSP391" s="1182"/>
      <c r="SSQ391" s="1182"/>
      <c r="SSR391" s="1182"/>
      <c r="SSS391" s="1182"/>
      <c r="SST391" s="1182"/>
      <c r="SSU391" s="1182"/>
      <c r="SSV391" s="1182"/>
      <c r="SSW391" s="1182"/>
      <c r="SSX391" s="1182"/>
      <c r="SSY391" s="1182"/>
      <c r="SSZ391" s="1182"/>
      <c r="STA391" s="1182"/>
      <c r="STB391" s="1182"/>
      <c r="STC391" s="1177"/>
      <c r="STD391" s="1182"/>
      <c r="STE391" s="1182"/>
      <c r="STF391" s="1182"/>
      <c r="STG391" s="1182"/>
      <c r="STH391" s="1182"/>
      <c r="STI391" s="1182"/>
      <c r="STJ391" s="1182"/>
      <c r="STK391" s="1182"/>
      <c r="STL391" s="1182"/>
      <c r="STM391" s="1182"/>
      <c r="STN391" s="1182"/>
      <c r="STO391" s="1182"/>
      <c r="STP391" s="1182"/>
      <c r="STQ391" s="1182"/>
      <c r="STR391" s="1177"/>
      <c r="STS391" s="1182"/>
      <c r="STT391" s="1182"/>
      <c r="STU391" s="1182"/>
      <c r="STV391" s="1182"/>
      <c r="STW391" s="1182"/>
      <c r="STX391" s="1182"/>
      <c r="STY391" s="1182"/>
      <c r="STZ391" s="1182"/>
      <c r="SUA391" s="1182"/>
      <c r="SUB391" s="1182"/>
      <c r="SUC391" s="1182"/>
      <c r="SUD391" s="1182"/>
      <c r="SUE391" s="1182"/>
      <c r="SUF391" s="1182"/>
      <c r="SUG391" s="1177"/>
      <c r="SUH391" s="1182"/>
      <c r="SUI391" s="1182"/>
      <c r="SUJ391" s="1182"/>
      <c r="SUK391" s="1182"/>
      <c r="SUL391" s="1182"/>
      <c r="SUM391" s="1182"/>
      <c r="SUN391" s="1182"/>
      <c r="SUO391" s="1182"/>
      <c r="SUP391" s="1182"/>
      <c r="SUQ391" s="1182"/>
      <c r="SUR391" s="1182"/>
      <c r="SUS391" s="1182"/>
      <c r="SUT391" s="1182"/>
      <c r="SUU391" s="1182"/>
      <c r="SUV391" s="1177"/>
      <c r="SUW391" s="1182"/>
      <c r="SUX391" s="1182"/>
      <c r="SUY391" s="1182"/>
      <c r="SUZ391" s="1182"/>
      <c r="SVA391" s="1182"/>
      <c r="SVB391" s="1182"/>
      <c r="SVC391" s="1182"/>
      <c r="SVD391" s="1182"/>
      <c r="SVE391" s="1182"/>
      <c r="SVF391" s="1182"/>
      <c r="SVG391" s="1182"/>
      <c r="SVH391" s="1182"/>
      <c r="SVI391" s="1182"/>
      <c r="SVJ391" s="1182"/>
      <c r="SVK391" s="1177"/>
      <c r="SVL391" s="1182"/>
      <c r="SVM391" s="1182"/>
      <c r="SVN391" s="1182"/>
      <c r="SVO391" s="1182"/>
      <c r="SVP391" s="1182"/>
      <c r="SVQ391" s="1182"/>
      <c r="SVR391" s="1182"/>
      <c r="SVS391" s="1182"/>
      <c r="SVT391" s="1182"/>
      <c r="SVU391" s="1182"/>
      <c r="SVV391" s="1182"/>
      <c r="SVW391" s="1182"/>
      <c r="SVX391" s="1182"/>
      <c r="SVY391" s="1182"/>
      <c r="SVZ391" s="1177"/>
      <c r="SWA391" s="1182"/>
      <c r="SWB391" s="1182"/>
      <c r="SWC391" s="1182"/>
      <c r="SWD391" s="1182"/>
      <c r="SWE391" s="1182"/>
      <c r="SWF391" s="1182"/>
      <c r="SWG391" s="1182"/>
      <c r="SWH391" s="1182"/>
      <c r="SWI391" s="1182"/>
      <c r="SWJ391" s="1182"/>
      <c r="SWK391" s="1182"/>
      <c r="SWL391" s="1182"/>
      <c r="SWM391" s="1182"/>
      <c r="SWN391" s="1182"/>
      <c r="SWO391" s="1177"/>
      <c r="SWP391" s="1182"/>
      <c r="SWQ391" s="1182"/>
      <c r="SWR391" s="1182"/>
      <c r="SWS391" s="1182"/>
      <c r="SWT391" s="1182"/>
      <c r="SWU391" s="1182"/>
      <c r="SWV391" s="1182"/>
      <c r="SWW391" s="1182"/>
      <c r="SWX391" s="1182"/>
      <c r="SWY391" s="1182"/>
      <c r="SWZ391" s="1182"/>
      <c r="SXA391" s="1182"/>
      <c r="SXB391" s="1182"/>
      <c r="SXC391" s="1182"/>
      <c r="SXD391" s="1177"/>
      <c r="SXE391" s="1182"/>
      <c r="SXF391" s="1182"/>
      <c r="SXG391" s="1182"/>
      <c r="SXH391" s="1182"/>
      <c r="SXI391" s="1182"/>
      <c r="SXJ391" s="1182"/>
      <c r="SXK391" s="1182"/>
      <c r="SXL391" s="1182"/>
      <c r="SXM391" s="1182"/>
      <c r="SXN391" s="1182"/>
      <c r="SXO391" s="1182"/>
      <c r="SXP391" s="1182"/>
      <c r="SXQ391" s="1182"/>
      <c r="SXR391" s="1182"/>
      <c r="SXS391" s="1177"/>
      <c r="SXT391" s="1182"/>
      <c r="SXU391" s="1182"/>
      <c r="SXV391" s="1182"/>
      <c r="SXW391" s="1182"/>
      <c r="SXX391" s="1182"/>
      <c r="SXY391" s="1182"/>
      <c r="SXZ391" s="1182"/>
      <c r="SYA391" s="1182"/>
      <c r="SYB391" s="1182"/>
      <c r="SYC391" s="1182"/>
      <c r="SYD391" s="1182"/>
      <c r="SYE391" s="1182"/>
      <c r="SYF391" s="1182"/>
      <c r="SYG391" s="1182"/>
      <c r="SYH391" s="1177"/>
      <c r="SYI391" s="1182"/>
      <c r="SYJ391" s="1182"/>
      <c r="SYK391" s="1182"/>
      <c r="SYL391" s="1182"/>
      <c r="SYM391" s="1182"/>
      <c r="SYN391" s="1182"/>
      <c r="SYO391" s="1182"/>
      <c r="SYP391" s="1182"/>
      <c r="SYQ391" s="1182"/>
      <c r="SYR391" s="1182"/>
      <c r="SYS391" s="1182"/>
      <c r="SYT391" s="1182"/>
      <c r="SYU391" s="1182"/>
      <c r="SYV391" s="1182"/>
      <c r="SYW391" s="1177"/>
      <c r="SYX391" s="1182"/>
      <c r="SYY391" s="1182"/>
      <c r="SYZ391" s="1182"/>
      <c r="SZA391" s="1182"/>
      <c r="SZB391" s="1182"/>
      <c r="SZC391" s="1182"/>
      <c r="SZD391" s="1182"/>
      <c r="SZE391" s="1182"/>
      <c r="SZF391" s="1182"/>
      <c r="SZG391" s="1182"/>
      <c r="SZH391" s="1182"/>
      <c r="SZI391" s="1182"/>
      <c r="SZJ391" s="1182"/>
      <c r="SZK391" s="1182"/>
      <c r="SZL391" s="1177"/>
      <c r="SZM391" s="1182"/>
      <c r="SZN391" s="1182"/>
      <c r="SZO391" s="1182"/>
      <c r="SZP391" s="1182"/>
      <c r="SZQ391" s="1182"/>
      <c r="SZR391" s="1182"/>
      <c r="SZS391" s="1182"/>
      <c r="SZT391" s="1182"/>
      <c r="SZU391" s="1182"/>
      <c r="SZV391" s="1182"/>
      <c r="SZW391" s="1182"/>
      <c r="SZX391" s="1182"/>
      <c r="SZY391" s="1182"/>
      <c r="SZZ391" s="1182"/>
      <c r="TAA391" s="1177"/>
      <c r="TAB391" s="1182"/>
      <c r="TAC391" s="1182"/>
      <c r="TAD391" s="1182"/>
      <c r="TAE391" s="1182"/>
      <c r="TAF391" s="1182"/>
      <c r="TAG391" s="1182"/>
      <c r="TAH391" s="1182"/>
      <c r="TAI391" s="1182"/>
      <c r="TAJ391" s="1182"/>
      <c r="TAK391" s="1182"/>
      <c r="TAL391" s="1182"/>
      <c r="TAM391" s="1182"/>
      <c r="TAN391" s="1182"/>
      <c r="TAO391" s="1182"/>
      <c r="TAP391" s="1177"/>
      <c r="TAQ391" s="1182"/>
      <c r="TAR391" s="1182"/>
      <c r="TAS391" s="1182"/>
      <c r="TAT391" s="1182"/>
      <c r="TAU391" s="1182"/>
      <c r="TAV391" s="1182"/>
      <c r="TAW391" s="1182"/>
      <c r="TAX391" s="1182"/>
      <c r="TAY391" s="1182"/>
      <c r="TAZ391" s="1182"/>
      <c r="TBA391" s="1182"/>
      <c r="TBB391" s="1182"/>
      <c r="TBC391" s="1182"/>
      <c r="TBD391" s="1182"/>
      <c r="TBE391" s="1177"/>
      <c r="TBF391" s="1182"/>
      <c r="TBG391" s="1182"/>
      <c r="TBH391" s="1182"/>
      <c r="TBI391" s="1182"/>
      <c r="TBJ391" s="1182"/>
      <c r="TBK391" s="1182"/>
      <c r="TBL391" s="1182"/>
      <c r="TBM391" s="1182"/>
      <c r="TBN391" s="1182"/>
      <c r="TBO391" s="1182"/>
      <c r="TBP391" s="1182"/>
      <c r="TBQ391" s="1182"/>
      <c r="TBR391" s="1182"/>
      <c r="TBS391" s="1182"/>
      <c r="TBT391" s="1177"/>
      <c r="TBU391" s="1182"/>
      <c r="TBV391" s="1182"/>
      <c r="TBW391" s="1182"/>
      <c r="TBX391" s="1182"/>
      <c r="TBY391" s="1182"/>
      <c r="TBZ391" s="1182"/>
      <c r="TCA391" s="1182"/>
      <c r="TCB391" s="1182"/>
      <c r="TCC391" s="1182"/>
      <c r="TCD391" s="1182"/>
      <c r="TCE391" s="1182"/>
      <c r="TCF391" s="1182"/>
      <c r="TCG391" s="1182"/>
      <c r="TCH391" s="1182"/>
      <c r="TCI391" s="1177"/>
      <c r="TCJ391" s="1182"/>
      <c r="TCK391" s="1182"/>
      <c r="TCL391" s="1182"/>
      <c r="TCM391" s="1182"/>
      <c r="TCN391" s="1182"/>
      <c r="TCO391" s="1182"/>
      <c r="TCP391" s="1182"/>
      <c r="TCQ391" s="1182"/>
      <c r="TCR391" s="1182"/>
      <c r="TCS391" s="1182"/>
      <c r="TCT391" s="1182"/>
      <c r="TCU391" s="1182"/>
      <c r="TCV391" s="1182"/>
      <c r="TCW391" s="1182"/>
      <c r="TCX391" s="1177"/>
      <c r="TCY391" s="1182"/>
      <c r="TCZ391" s="1182"/>
      <c r="TDA391" s="1182"/>
      <c r="TDB391" s="1182"/>
      <c r="TDC391" s="1182"/>
      <c r="TDD391" s="1182"/>
      <c r="TDE391" s="1182"/>
      <c r="TDF391" s="1182"/>
      <c r="TDG391" s="1182"/>
      <c r="TDH391" s="1182"/>
      <c r="TDI391" s="1182"/>
      <c r="TDJ391" s="1182"/>
      <c r="TDK391" s="1182"/>
      <c r="TDL391" s="1182"/>
      <c r="TDM391" s="1177"/>
      <c r="TDN391" s="1182"/>
      <c r="TDO391" s="1182"/>
      <c r="TDP391" s="1182"/>
      <c r="TDQ391" s="1182"/>
      <c r="TDR391" s="1182"/>
      <c r="TDS391" s="1182"/>
      <c r="TDT391" s="1182"/>
      <c r="TDU391" s="1182"/>
      <c r="TDV391" s="1182"/>
      <c r="TDW391" s="1182"/>
      <c r="TDX391" s="1182"/>
      <c r="TDY391" s="1182"/>
      <c r="TDZ391" s="1182"/>
      <c r="TEA391" s="1182"/>
      <c r="TEB391" s="1177"/>
      <c r="TEC391" s="1182"/>
      <c r="TED391" s="1182"/>
      <c r="TEE391" s="1182"/>
      <c r="TEF391" s="1182"/>
      <c r="TEG391" s="1182"/>
      <c r="TEH391" s="1182"/>
      <c r="TEI391" s="1182"/>
      <c r="TEJ391" s="1182"/>
      <c r="TEK391" s="1182"/>
      <c r="TEL391" s="1182"/>
      <c r="TEM391" s="1182"/>
      <c r="TEN391" s="1182"/>
      <c r="TEO391" s="1182"/>
      <c r="TEP391" s="1182"/>
      <c r="TEQ391" s="1177"/>
      <c r="TER391" s="1182"/>
      <c r="TES391" s="1182"/>
      <c r="TET391" s="1182"/>
      <c r="TEU391" s="1182"/>
      <c r="TEV391" s="1182"/>
      <c r="TEW391" s="1182"/>
      <c r="TEX391" s="1182"/>
      <c r="TEY391" s="1182"/>
      <c r="TEZ391" s="1182"/>
      <c r="TFA391" s="1182"/>
      <c r="TFB391" s="1182"/>
      <c r="TFC391" s="1182"/>
      <c r="TFD391" s="1182"/>
      <c r="TFE391" s="1182"/>
      <c r="TFF391" s="1177"/>
      <c r="TFG391" s="1182"/>
      <c r="TFH391" s="1182"/>
      <c r="TFI391" s="1182"/>
      <c r="TFJ391" s="1182"/>
      <c r="TFK391" s="1182"/>
      <c r="TFL391" s="1182"/>
      <c r="TFM391" s="1182"/>
      <c r="TFN391" s="1182"/>
      <c r="TFO391" s="1182"/>
      <c r="TFP391" s="1182"/>
      <c r="TFQ391" s="1182"/>
      <c r="TFR391" s="1182"/>
      <c r="TFS391" s="1182"/>
      <c r="TFT391" s="1182"/>
      <c r="TFU391" s="1177"/>
      <c r="TFV391" s="1182"/>
      <c r="TFW391" s="1182"/>
      <c r="TFX391" s="1182"/>
      <c r="TFY391" s="1182"/>
      <c r="TFZ391" s="1182"/>
      <c r="TGA391" s="1182"/>
      <c r="TGB391" s="1182"/>
      <c r="TGC391" s="1182"/>
      <c r="TGD391" s="1182"/>
      <c r="TGE391" s="1182"/>
      <c r="TGF391" s="1182"/>
      <c r="TGG391" s="1182"/>
      <c r="TGH391" s="1182"/>
      <c r="TGI391" s="1182"/>
      <c r="TGJ391" s="1177"/>
      <c r="TGK391" s="1182"/>
      <c r="TGL391" s="1182"/>
      <c r="TGM391" s="1182"/>
      <c r="TGN391" s="1182"/>
      <c r="TGO391" s="1182"/>
      <c r="TGP391" s="1182"/>
      <c r="TGQ391" s="1182"/>
      <c r="TGR391" s="1182"/>
      <c r="TGS391" s="1182"/>
      <c r="TGT391" s="1182"/>
      <c r="TGU391" s="1182"/>
      <c r="TGV391" s="1182"/>
      <c r="TGW391" s="1182"/>
      <c r="TGX391" s="1182"/>
      <c r="TGY391" s="1177"/>
      <c r="TGZ391" s="1182"/>
      <c r="THA391" s="1182"/>
      <c r="THB391" s="1182"/>
      <c r="THC391" s="1182"/>
      <c r="THD391" s="1182"/>
      <c r="THE391" s="1182"/>
      <c r="THF391" s="1182"/>
      <c r="THG391" s="1182"/>
      <c r="THH391" s="1182"/>
      <c r="THI391" s="1182"/>
      <c r="THJ391" s="1182"/>
      <c r="THK391" s="1182"/>
      <c r="THL391" s="1182"/>
      <c r="THM391" s="1182"/>
      <c r="THN391" s="1177"/>
      <c r="THO391" s="1182"/>
      <c r="THP391" s="1182"/>
      <c r="THQ391" s="1182"/>
      <c r="THR391" s="1182"/>
      <c r="THS391" s="1182"/>
      <c r="THT391" s="1182"/>
      <c r="THU391" s="1182"/>
      <c r="THV391" s="1182"/>
      <c r="THW391" s="1182"/>
      <c r="THX391" s="1182"/>
      <c r="THY391" s="1182"/>
      <c r="THZ391" s="1182"/>
      <c r="TIA391" s="1182"/>
      <c r="TIB391" s="1182"/>
      <c r="TIC391" s="1177"/>
      <c r="TID391" s="1182"/>
      <c r="TIE391" s="1182"/>
      <c r="TIF391" s="1182"/>
      <c r="TIG391" s="1182"/>
      <c r="TIH391" s="1182"/>
      <c r="TII391" s="1182"/>
      <c r="TIJ391" s="1182"/>
      <c r="TIK391" s="1182"/>
      <c r="TIL391" s="1182"/>
      <c r="TIM391" s="1182"/>
      <c r="TIN391" s="1182"/>
      <c r="TIO391" s="1182"/>
      <c r="TIP391" s="1182"/>
      <c r="TIQ391" s="1182"/>
      <c r="TIR391" s="1177"/>
      <c r="TIS391" s="1182"/>
      <c r="TIT391" s="1182"/>
      <c r="TIU391" s="1182"/>
      <c r="TIV391" s="1182"/>
      <c r="TIW391" s="1182"/>
      <c r="TIX391" s="1182"/>
      <c r="TIY391" s="1182"/>
      <c r="TIZ391" s="1182"/>
      <c r="TJA391" s="1182"/>
      <c r="TJB391" s="1182"/>
      <c r="TJC391" s="1182"/>
      <c r="TJD391" s="1182"/>
      <c r="TJE391" s="1182"/>
      <c r="TJF391" s="1182"/>
      <c r="TJG391" s="1177"/>
      <c r="TJH391" s="1182"/>
      <c r="TJI391" s="1182"/>
      <c r="TJJ391" s="1182"/>
      <c r="TJK391" s="1182"/>
      <c r="TJL391" s="1182"/>
      <c r="TJM391" s="1182"/>
      <c r="TJN391" s="1182"/>
      <c r="TJO391" s="1182"/>
      <c r="TJP391" s="1182"/>
      <c r="TJQ391" s="1182"/>
      <c r="TJR391" s="1182"/>
      <c r="TJS391" s="1182"/>
      <c r="TJT391" s="1182"/>
      <c r="TJU391" s="1182"/>
      <c r="TJV391" s="1177"/>
      <c r="TJW391" s="1182"/>
      <c r="TJX391" s="1182"/>
      <c r="TJY391" s="1182"/>
      <c r="TJZ391" s="1182"/>
      <c r="TKA391" s="1182"/>
      <c r="TKB391" s="1182"/>
      <c r="TKC391" s="1182"/>
      <c r="TKD391" s="1182"/>
      <c r="TKE391" s="1182"/>
      <c r="TKF391" s="1182"/>
      <c r="TKG391" s="1182"/>
      <c r="TKH391" s="1182"/>
      <c r="TKI391" s="1182"/>
      <c r="TKJ391" s="1182"/>
      <c r="TKK391" s="1177"/>
      <c r="TKL391" s="1182"/>
      <c r="TKM391" s="1182"/>
      <c r="TKN391" s="1182"/>
      <c r="TKO391" s="1182"/>
      <c r="TKP391" s="1182"/>
      <c r="TKQ391" s="1182"/>
      <c r="TKR391" s="1182"/>
      <c r="TKS391" s="1182"/>
      <c r="TKT391" s="1182"/>
      <c r="TKU391" s="1182"/>
      <c r="TKV391" s="1182"/>
      <c r="TKW391" s="1182"/>
      <c r="TKX391" s="1182"/>
      <c r="TKY391" s="1182"/>
      <c r="TKZ391" s="1177"/>
      <c r="TLA391" s="1182"/>
      <c r="TLB391" s="1182"/>
      <c r="TLC391" s="1182"/>
      <c r="TLD391" s="1182"/>
      <c r="TLE391" s="1182"/>
      <c r="TLF391" s="1182"/>
      <c r="TLG391" s="1182"/>
      <c r="TLH391" s="1182"/>
      <c r="TLI391" s="1182"/>
      <c r="TLJ391" s="1182"/>
      <c r="TLK391" s="1182"/>
      <c r="TLL391" s="1182"/>
      <c r="TLM391" s="1182"/>
      <c r="TLN391" s="1182"/>
      <c r="TLO391" s="1177"/>
      <c r="TLP391" s="1182"/>
      <c r="TLQ391" s="1182"/>
      <c r="TLR391" s="1182"/>
      <c r="TLS391" s="1182"/>
      <c r="TLT391" s="1182"/>
      <c r="TLU391" s="1182"/>
      <c r="TLV391" s="1182"/>
      <c r="TLW391" s="1182"/>
      <c r="TLX391" s="1182"/>
      <c r="TLY391" s="1182"/>
      <c r="TLZ391" s="1182"/>
      <c r="TMA391" s="1182"/>
      <c r="TMB391" s="1182"/>
      <c r="TMC391" s="1182"/>
      <c r="TMD391" s="1177"/>
      <c r="TME391" s="1182"/>
      <c r="TMF391" s="1182"/>
      <c r="TMG391" s="1182"/>
      <c r="TMH391" s="1182"/>
      <c r="TMI391" s="1182"/>
      <c r="TMJ391" s="1182"/>
      <c r="TMK391" s="1182"/>
      <c r="TML391" s="1182"/>
      <c r="TMM391" s="1182"/>
      <c r="TMN391" s="1182"/>
      <c r="TMO391" s="1182"/>
      <c r="TMP391" s="1182"/>
      <c r="TMQ391" s="1182"/>
      <c r="TMR391" s="1182"/>
      <c r="TMS391" s="1177"/>
      <c r="TMT391" s="1182"/>
      <c r="TMU391" s="1182"/>
      <c r="TMV391" s="1182"/>
      <c r="TMW391" s="1182"/>
      <c r="TMX391" s="1182"/>
      <c r="TMY391" s="1182"/>
      <c r="TMZ391" s="1182"/>
      <c r="TNA391" s="1182"/>
      <c r="TNB391" s="1182"/>
      <c r="TNC391" s="1182"/>
      <c r="TND391" s="1182"/>
      <c r="TNE391" s="1182"/>
      <c r="TNF391" s="1182"/>
      <c r="TNG391" s="1182"/>
      <c r="TNH391" s="1177"/>
      <c r="TNI391" s="1182"/>
      <c r="TNJ391" s="1182"/>
      <c r="TNK391" s="1182"/>
      <c r="TNL391" s="1182"/>
      <c r="TNM391" s="1182"/>
      <c r="TNN391" s="1182"/>
      <c r="TNO391" s="1182"/>
      <c r="TNP391" s="1182"/>
      <c r="TNQ391" s="1182"/>
      <c r="TNR391" s="1182"/>
      <c r="TNS391" s="1182"/>
      <c r="TNT391" s="1182"/>
      <c r="TNU391" s="1182"/>
      <c r="TNV391" s="1182"/>
      <c r="TNW391" s="1177"/>
      <c r="TNX391" s="1182"/>
      <c r="TNY391" s="1182"/>
      <c r="TNZ391" s="1182"/>
      <c r="TOA391" s="1182"/>
      <c r="TOB391" s="1182"/>
      <c r="TOC391" s="1182"/>
      <c r="TOD391" s="1182"/>
      <c r="TOE391" s="1182"/>
      <c r="TOF391" s="1182"/>
      <c r="TOG391" s="1182"/>
      <c r="TOH391" s="1182"/>
      <c r="TOI391" s="1182"/>
      <c r="TOJ391" s="1182"/>
      <c r="TOK391" s="1182"/>
      <c r="TOL391" s="1177"/>
      <c r="TOM391" s="1182"/>
      <c r="TON391" s="1182"/>
      <c r="TOO391" s="1182"/>
      <c r="TOP391" s="1182"/>
      <c r="TOQ391" s="1182"/>
      <c r="TOR391" s="1182"/>
      <c r="TOS391" s="1182"/>
      <c r="TOT391" s="1182"/>
      <c r="TOU391" s="1182"/>
      <c r="TOV391" s="1182"/>
      <c r="TOW391" s="1182"/>
      <c r="TOX391" s="1182"/>
      <c r="TOY391" s="1182"/>
      <c r="TOZ391" s="1182"/>
      <c r="TPA391" s="1177"/>
      <c r="TPB391" s="1182"/>
      <c r="TPC391" s="1182"/>
      <c r="TPD391" s="1182"/>
      <c r="TPE391" s="1182"/>
      <c r="TPF391" s="1182"/>
      <c r="TPG391" s="1182"/>
      <c r="TPH391" s="1182"/>
      <c r="TPI391" s="1182"/>
      <c r="TPJ391" s="1182"/>
      <c r="TPK391" s="1182"/>
      <c r="TPL391" s="1182"/>
      <c r="TPM391" s="1182"/>
      <c r="TPN391" s="1182"/>
      <c r="TPO391" s="1182"/>
      <c r="TPP391" s="1177"/>
      <c r="TPQ391" s="1182"/>
      <c r="TPR391" s="1182"/>
      <c r="TPS391" s="1182"/>
      <c r="TPT391" s="1182"/>
      <c r="TPU391" s="1182"/>
      <c r="TPV391" s="1182"/>
      <c r="TPW391" s="1182"/>
      <c r="TPX391" s="1182"/>
      <c r="TPY391" s="1182"/>
      <c r="TPZ391" s="1182"/>
      <c r="TQA391" s="1182"/>
      <c r="TQB391" s="1182"/>
      <c r="TQC391" s="1182"/>
      <c r="TQD391" s="1182"/>
      <c r="TQE391" s="1177"/>
      <c r="TQF391" s="1182"/>
      <c r="TQG391" s="1182"/>
      <c r="TQH391" s="1182"/>
      <c r="TQI391" s="1182"/>
      <c r="TQJ391" s="1182"/>
      <c r="TQK391" s="1182"/>
      <c r="TQL391" s="1182"/>
      <c r="TQM391" s="1182"/>
      <c r="TQN391" s="1182"/>
      <c r="TQO391" s="1182"/>
      <c r="TQP391" s="1182"/>
      <c r="TQQ391" s="1182"/>
      <c r="TQR391" s="1182"/>
      <c r="TQS391" s="1182"/>
      <c r="TQT391" s="1177"/>
      <c r="TQU391" s="1182"/>
      <c r="TQV391" s="1182"/>
      <c r="TQW391" s="1182"/>
      <c r="TQX391" s="1182"/>
      <c r="TQY391" s="1182"/>
      <c r="TQZ391" s="1182"/>
      <c r="TRA391" s="1182"/>
      <c r="TRB391" s="1182"/>
      <c r="TRC391" s="1182"/>
      <c r="TRD391" s="1182"/>
      <c r="TRE391" s="1182"/>
      <c r="TRF391" s="1182"/>
      <c r="TRG391" s="1182"/>
      <c r="TRH391" s="1182"/>
      <c r="TRI391" s="1177"/>
      <c r="TRJ391" s="1182"/>
      <c r="TRK391" s="1182"/>
      <c r="TRL391" s="1182"/>
      <c r="TRM391" s="1182"/>
      <c r="TRN391" s="1182"/>
      <c r="TRO391" s="1182"/>
      <c r="TRP391" s="1182"/>
      <c r="TRQ391" s="1182"/>
      <c r="TRR391" s="1182"/>
      <c r="TRS391" s="1182"/>
      <c r="TRT391" s="1182"/>
      <c r="TRU391" s="1182"/>
      <c r="TRV391" s="1182"/>
      <c r="TRW391" s="1182"/>
      <c r="TRX391" s="1177"/>
      <c r="TRY391" s="1182"/>
      <c r="TRZ391" s="1182"/>
      <c r="TSA391" s="1182"/>
      <c r="TSB391" s="1182"/>
      <c r="TSC391" s="1182"/>
      <c r="TSD391" s="1182"/>
      <c r="TSE391" s="1182"/>
      <c r="TSF391" s="1182"/>
      <c r="TSG391" s="1182"/>
      <c r="TSH391" s="1182"/>
      <c r="TSI391" s="1182"/>
      <c r="TSJ391" s="1182"/>
      <c r="TSK391" s="1182"/>
      <c r="TSL391" s="1182"/>
      <c r="TSM391" s="1177"/>
      <c r="TSN391" s="1182"/>
      <c r="TSO391" s="1182"/>
      <c r="TSP391" s="1182"/>
      <c r="TSQ391" s="1182"/>
      <c r="TSR391" s="1182"/>
      <c r="TSS391" s="1182"/>
      <c r="TST391" s="1182"/>
      <c r="TSU391" s="1182"/>
      <c r="TSV391" s="1182"/>
      <c r="TSW391" s="1182"/>
      <c r="TSX391" s="1182"/>
      <c r="TSY391" s="1182"/>
      <c r="TSZ391" s="1182"/>
      <c r="TTA391" s="1182"/>
      <c r="TTB391" s="1177"/>
      <c r="TTC391" s="1182"/>
      <c r="TTD391" s="1182"/>
      <c r="TTE391" s="1182"/>
      <c r="TTF391" s="1182"/>
      <c r="TTG391" s="1182"/>
      <c r="TTH391" s="1182"/>
      <c r="TTI391" s="1182"/>
      <c r="TTJ391" s="1182"/>
      <c r="TTK391" s="1182"/>
      <c r="TTL391" s="1182"/>
      <c r="TTM391" s="1182"/>
      <c r="TTN391" s="1182"/>
      <c r="TTO391" s="1182"/>
      <c r="TTP391" s="1182"/>
      <c r="TTQ391" s="1177"/>
      <c r="TTR391" s="1182"/>
      <c r="TTS391" s="1182"/>
      <c r="TTT391" s="1182"/>
      <c r="TTU391" s="1182"/>
      <c r="TTV391" s="1182"/>
      <c r="TTW391" s="1182"/>
      <c r="TTX391" s="1182"/>
      <c r="TTY391" s="1182"/>
      <c r="TTZ391" s="1182"/>
      <c r="TUA391" s="1182"/>
      <c r="TUB391" s="1182"/>
      <c r="TUC391" s="1182"/>
      <c r="TUD391" s="1182"/>
      <c r="TUE391" s="1182"/>
      <c r="TUF391" s="1177"/>
      <c r="TUG391" s="1182"/>
      <c r="TUH391" s="1182"/>
      <c r="TUI391" s="1182"/>
      <c r="TUJ391" s="1182"/>
      <c r="TUK391" s="1182"/>
      <c r="TUL391" s="1182"/>
      <c r="TUM391" s="1182"/>
      <c r="TUN391" s="1182"/>
      <c r="TUO391" s="1182"/>
      <c r="TUP391" s="1182"/>
      <c r="TUQ391" s="1182"/>
      <c r="TUR391" s="1182"/>
      <c r="TUS391" s="1182"/>
      <c r="TUT391" s="1182"/>
      <c r="TUU391" s="1177"/>
      <c r="TUV391" s="1182"/>
      <c r="TUW391" s="1182"/>
      <c r="TUX391" s="1182"/>
      <c r="TUY391" s="1182"/>
      <c r="TUZ391" s="1182"/>
      <c r="TVA391" s="1182"/>
      <c r="TVB391" s="1182"/>
      <c r="TVC391" s="1182"/>
      <c r="TVD391" s="1182"/>
      <c r="TVE391" s="1182"/>
      <c r="TVF391" s="1182"/>
      <c r="TVG391" s="1182"/>
      <c r="TVH391" s="1182"/>
      <c r="TVI391" s="1182"/>
      <c r="TVJ391" s="1177"/>
      <c r="TVK391" s="1182"/>
      <c r="TVL391" s="1182"/>
      <c r="TVM391" s="1182"/>
      <c r="TVN391" s="1182"/>
      <c r="TVO391" s="1182"/>
      <c r="TVP391" s="1182"/>
      <c r="TVQ391" s="1182"/>
      <c r="TVR391" s="1182"/>
      <c r="TVS391" s="1182"/>
      <c r="TVT391" s="1182"/>
      <c r="TVU391" s="1182"/>
      <c r="TVV391" s="1182"/>
      <c r="TVW391" s="1182"/>
      <c r="TVX391" s="1182"/>
      <c r="TVY391" s="1177"/>
      <c r="TVZ391" s="1182"/>
      <c r="TWA391" s="1182"/>
      <c r="TWB391" s="1182"/>
      <c r="TWC391" s="1182"/>
      <c r="TWD391" s="1182"/>
      <c r="TWE391" s="1182"/>
      <c r="TWF391" s="1182"/>
      <c r="TWG391" s="1182"/>
      <c r="TWH391" s="1182"/>
      <c r="TWI391" s="1182"/>
      <c r="TWJ391" s="1182"/>
      <c r="TWK391" s="1182"/>
      <c r="TWL391" s="1182"/>
      <c r="TWM391" s="1182"/>
      <c r="TWN391" s="1177"/>
      <c r="TWO391" s="1182"/>
      <c r="TWP391" s="1182"/>
      <c r="TWQ391" s="1182"/>
      <c r="TWR391" s="1182"/>
      <c r="TWS391" s="1182"/>
      <c r="TWT391" s="1182"/>
      <c r="TWU391" s="1182"/>
      <c r="TWV391" s="1182"/>
      <c r="TWW391" s="1182"/>
      <c r="TWX391" s="1182"/>
      <c r="TWY391" s="1182"/>
      <c r="TWZ391" s="1182"/>
      <c r="TXA391" s="1182"/>
      <c r="TXB391" s="1182"/>
      <c r="TXC391" s="1177"/>
      <c r="TXD391" s="1182"/>
      <c r="TXE391" s="1182"/>
      <c r="TXF391" s="1182"/>
      <c r="TXG391" s="1182"/>
      <c r="TXH391" s="1182"/>
      <c r="TXI391" s="1182"/>
      <c r="TXJ391" s="1182"/>
      <c r="TXK391" s="1182"/>
      <c r="TXL391" s="1182"/>
      <c r="TXM391" s="1182"/>
      <c r="TXN391" s="1182"/>
      <c r="TXO391" s="1182"/>
      <c r="TXP391" s="1182"/>
      <c r="TXQ391" s="1182"/>
      <c r="TXR391" s="1177"/>
      <c r="TXS391" s="1182"/>
      <c r="TXT391" s="1182"/>
      <c r="TXU391" s="1182"/>
      <c r="TXV391" s="1182"/>
      <c r="TXW391" s="1182"/>
      <c r="TXX391" s="1182"/>
      <c r="TXY391" s="1182"/>
      <c r="TXZ391" s="1182"/>
      <c r="TYA391" s="1182"/>
      <c r="TYB391" s="1182"/>
      <c r="TYC391" s="1182"/>
      <c r="TYD391" s="1182"/>
      <c r="TYE391" s="1182"/>
      <c r="TYF391" s="1182"/>
      <c r="TYG391" s="1177"/>
      <c r="TYH391" s="1182"/>
      <c r="TYI391" s="1182"/>
      <c r="TYJ391" s="1182"/>
      <c r="TYK391" s="1182"/>
      <c r="TYL391" s="1182"/>
      <c r="TYM391" s="1182"/>
      <c r="TYN391" s="1182"/>
      <c r="TYO391" s="1182"/>
      <c r="TYP391" s="1182"/>
      <c r="TYQ391" s="1182"/>
      <c r="TYR391" s="1182"/>
      <c r="TYS391" s="1182"/>
      <c r="TYT391" s="1182"/>
      <c r="TYU391" s="1182"/>
      <c r="TYV391" s="1177"/>
      <c r="TYW391" s="1182"/>
      <c r="TYX391" s="1182"/>
      <c r="TYY391" s="1182"/>
      <c r="TYZ391" s="1182"/>
      <c r="TZA391" s="1182"/>
      <c r="TZB391" s="1182"/>
      <c r="TZC391" s="1182"/>
      <c r="TZD391" s="1182"/>
      <c r="TZE391" s="1182"/>
      <c r="TZF391" s="1182"/>
      <c r="TZG391" s="1182"/>
      <c r="TZH391" s="1182"/>
      <c r="TZI391" s="1182"/>
      <c r="TZJ391" s="1182"/>
      <c r="TZK391" s="1177"/>
      <c r="TZL391" s="1182"/>
      <c r="TZM391" s="1182"/>
      <c r="TZN391" s="1182"/>
      <c r="TZO391" s="1182"/>
      <c r="TZP391" s="1182"/>
      <c r="TZQ391" s="1182"/>
      <c r="TZR391" s="1182"/>
      <c r="TZS391" s="1182"/>
      <c r="TZT391" s="1182"/>
      <c r="TZU391" s="1182"/>
      <c r="TZV391" s="1182"/>
      <c r="TZW391" s="1182"/>
      <c r="TZX391" s="1182"/>
      <c r="TZY391" s="1182"/>
      <c r="TZZ391" s="1177"/>
      <c r="UAA391" s="1182"/>
      <c r="UAB391" s="1182"/>
      <c r="UAC391" s="1182"/>
      <c r="UAD391" s="1182"/>
      <c r="UAE391" s="1182"/>
      <c r="UAF391" s="1182"/>
      <c r="UAG391" s="1182"/>
      <c r="UAH391" s="1182"/>
      <c r="UAI391" s="1182"/>
      <c r="UAJ391" s="1182"/>
      <c r="UAK391" s="1182"/>
      <c r="UAL391" s="1182"/>
      <c r="UAM391" s="1182"/>
      <c r="UAN391" s="1182"/>
      <c r="UAO391" s="1177"/>
      <c r="UAP391" s="1182"/>
      <c r="UAQ391" s="1182"/>
      <c r="UAR391" s="1182"/>
      <c r="UAS391" s="1182"/>
      <c r="UAT391" s="1182"/>
      <c r="UAU391" s="1182"/>
      <c r="UAV391" s="1182"/>
      <c r="UAW391" s="1182"/>
      <c r="UAX391" s="1182"/>
      <c r="UAY391" s="1182"/>
      <c r="UAZ391" s="1182"/>
      <c r="UBA391" s="1182"/>
      <c r="UBB391" s="1182"/>
      <c r="UBC391" s="1182"/>
      <c r="UBD391" s="1177"/>
      <c r="UBE391" s="1182"/>
      <c r="UBF391" s="1182"/>
      <c r="UBG391" s="1182"/>
      <c r="UBH391" s="1182"/>
      <c r="UBI391" s="1182"/>
      <c r="UBJ391" s="1182"/>
      <c r="UBK391" s="1182"/>
      <c r="UBL391" s="1182"/>
      <c r="UBM391" s="1182"/>
      <c r="UBN391" s="1182"/>
      <c r="UBO391" s="1182"/>
      <c r="UBP391" s="1182"/>
      <c r="UBQ391" s="1182"/>
      <c r="UBR391" s="1182"/>
      <c r="UBS391" s="1177"/>
      <c r="UBT391" s="1182"/>
      <c r="UBU391" s="1182"/>
      <c r="UBV391" s="1182"/>
      <c r="UBW391" s="1182"/>
      <c r="UBX391" s="1182"/>
      <c r="UBY391" s="1182"/>
      <c r="UBZ391" s="1182"/>
      <c r="UCA391" s="1182"/>
      <c r="UCB391" s="1182"/>
      <c r="UCC391" s="1182"/>
      <c r="UCD391" s="1182"/>
      <c r="UCE391" s="1182"/>
      <c r="UCF391" s="1182"/>
      <c r="UCG391" s="1182"/>
      <c r="UCH391" s="1177"/>
      <c r="UCI391" s="1182"/>
      <c r="UCJ391" s="1182"/>
      <c r="UCK391" s="1182"/>
      <c r="UCL391" s="1182"/>
      <c r="UCM391" s="1182"/>
      <c r="UCN391" s="1182"/>
      <c r="UCO391" s="1182"/>
      <c r="UCP391" s="1182"/>
      <c r="UCQ391" s="1182"/>
      <c r="UCR391" s="1182"/>
      <c r="UCS391" s="1182"/>
      <c r="UCT391" s="1182"/>
      <c r="UCU391" s="1182"/>
      <c r="UCV391" s="1182"/>
      <c r="UCW391" s="1177"/>
      <c r="UCX391" s="1182"/>
      <c r="UCY391" s="1182"/>
      <c r="UCZ391" s="1182"/>
      <c r="UDA391" s="1182"/>
      <c r="UDB391" s="1182"/>
      <c r="UDC391" s="1182"/>
      <c r="UDD391" s="1182"/>
      <c r="UDE391" s="1182"/>
      <c r="UDF391" s="1182"/>
      <c r="UDG391" s="1182"/>
      <c r="UDH391" s="1182"/>
      <c r="UDI391" s="1182"/>
      <c r="UDJ391" s="1182"/>
      <c r="UDK391" s="1182"/>
      <c r="UDL391" s="1177"/>
      <c r="UDM391" s="1182"/>
      <c r="UDN391" s="1182"/>
      <c r="UDO391" s="1182"/>
      <c r="UDP391" s="1182"/>
      <c r="UDQ391" s="1182"/>
      <c r="UDR391" s="1182"/>
      <c r="UDS391" s="1182"/>
      <c r="UDT391" s="1182"/>
      <c r="UDU391" s="1182"/>
      <c r="UDV391" s="1182"/>
      <c r="UDW391" s="1182"/>
      <c r="UDX391" s="1182"/>
      <c r="UDY391" s="1182"/>
      <c r="UDZ391" s="1182"/>
      <c r="UEA391" s="1177"/>
      <c r="UEB391" s="1182"/>
      <c r="UEC391" s="1182"/>
      <c r="UED391" s="1182"/>
      <c r="UEE391" s="1182"/>
      <c r="UEF391" s="1182"/>
      <c r="UEG391" s="1182"/>
      <c r="UEH391" s="1182"/>
      <c r="UEI391" s="1182"/>
      <c r="UEJ391" s="1182"/>
      <c r="UEK391" s="1182"/>
      <c r="UEL391" s="1182"/>
      <c r="UEM391" s="1182"/>
      <c r="UEN391" s="1182"/>
      <c r="UEO391" s="1182"/>
      <c r="UEP391" s="1177"/>
      <c r="UEQ391" s="1182"/>
      <c r="UER391" s="1182"/>
      <c r="UES391" s="1182"/>
      <c r="UET391" s="1182"/>
      <c r="UEU391" s="1182"/>
      <c r="UEV391" s="1182"/>
      <c r="UEW391" s="1182"/>
      <c r="UEX391" s="1182"/>
      <c r="UEY391" s="1182"/>
      <c r="UEZ391" s="1182"/>
      <c r="UFA391" s="1182"/>
      <c r="UFB391" s="1182"/>
      <c r="UFC391" s="1182"/>
      <c r="UFD391" s="1182"/>
      <c r="UFE391" s="1177"/>
      <c r="UFF391" s="1182"/>
      <c r="UFG391" s="1182"/>
      <c r="UFH391" s="1182"/>
      <c r="UFI391" s="1182"/>
      <c r="UFJ391" s="1182"/>
      <c r="UFK391" s="1182"/>
      <c r="UFL391" s="1182"/>
      <c r="UFM391" s="1182"/>
      <c r="UFN391" s="1182"/>
      <c r="UFO391" s="1182"/>
      <c r="UFP391" s="1182"/>
      <c r="UFQ391" s="1182"/>
      <c r="UFR391" s="1182"/>
      <c r="UFS391" s="1182"/>
      <c r="UFT391" s="1177"/>
      <c r="UFU391" s="1182"/>
      <c r="UFV391" s="1182"/>
      <c r="UFW391" s="1182"/>
      <c r="UFX391" s="1182"/>
      <c r="UFY391" s="1182"/>
      <c r="UFZ391" s="1182"/>
      <c r="UGA391" s="1182"/>
      <c r="UGB391" s="1182"/>
      <c r="UGC391" s="1182"/>
      <c r="UGD391" s="1182"/>
      <c r="UGE391" s="1182"/>
      <c r="UGF391" s="1182"/>
      <c r="UGG391" s="1182"/>
      <c r="UGH391" s="1182"/>
      <c r="UGI391" s="1177"/>
      <c r="UGJ391" s="1182"/>
      <c r="UGK391" s="1182"/>
      <c r="UGL391" s="1182"/>
      <c r="UGM391" s="1182"/>
      <c r="UGN391" s="1182"/>
      <c r="UGO391" s="1182"/>
      <c r="UGP391" s="1182"/>
      <c r="UGQ391" s="1182"/>
      <c r="UGR391" s="1182"/>
      <c r="UGS391" s="1182"/>
      <c r="UGT391" s="1182"/>
      <c r="UGU391" s="1182"/>
      <c r="UGV391" s="1182"/>
      <c r="UGW391" s="1182"/>
      <c r="UGX391" s="1177"/>
      <c r="UGY391" s="1182"/>
      <c r="UGZ391" s="1182"/>
      <c r="UHA391" s="1182"/>
      <c r="UHB391" s="1182"/>
      <c r="UHC391" s="1182"/>
      <c r="UHD391" s="1182"/>
      <c r="UHE391" s="1182"/>
      <c r="UHF391" s="1182"/>
      <c r="UHG391" s="1182"/>
      <c r="UHH391" s="1182"/>
      <c r="UHI391" s="1182"/>
      <c r="UHJ391" s="1182"/>
      <c r="UHK391" s="1182"/>
      <c r="UHL391" s="1182"/>
      <c r="UHM391" s="1177"/>
      <c r="UHN391" s="1182"/>
      <c r="UHO391" s="1182"/>
      <c r="UHP391" s="1182"/>
      <c r="UHQ391" s="1182"/>
      <c r="UHR391" s="1182"/>
      <c r="UHS391" s="1182"/>
      <c r="UHT391" s="1182"/>
      <c r="UHU391" s="1182"/>
      <c r="UHV391" s="1182"/>
      <c r="UHW391" s="1182"/>
      <c r="UHX391" s="1182"/>
      <c r="UHY391" s="1182"/>
      <c r="UHZ391" s="1182"/>
      <c r="UIA391" s="1182"/>
      <c r="UIB391" s="1177"/>
      <c r="UIC391" s="1182"/>
      <c r="UID391" s="1182"/>
      <c r="UIE391" s="1182"/>
      <c r="UIF391" s="1182"/>
      <c r="UIG391" s="1182"/>
      <c r="UIH391" s="1182"/>
      <c r="UII391" s="1182"/>
      <c r="UIJ391" s="1182"/>
      <c r="UIK391" s="1182"/>
      <c r="UIL391" s="1182"/>
      <c r="UIM391" s="1182"/>
      <c r="UIN391" s="1182"/>
      <c r="UIO391" s="1182"/>
      <c r="UIP391" s="1182"/>
      <c r="UIQ391" s="1177"/>
      <c r="UIR391" s="1182"/>
      <c r="UIS391" s="1182"/>
      <c r="UIT391" s="1182"/>
      <c r="UIU391" s="1182"/>
      <c r="UIV391" s="1182"/>
      <c r="UIW391" s="1182"/>
      <c r="UIX391" s="1182"/>
      <c r="UIY391" s="1182"/>
      <c r="UIZ391" s="1182"/>
      <c r="UJA391" s="1182"/>
      <c r="UJB391" s="1182"/>
      <c r="UJC391" s="1182"/>
      <c r="UJD391" s="1182"/>
      <c r="UJE391" s="1182"/>
      <c r="UJF391" s="1177"/>
      <c r="UJG391" s="1182"/>
      <c r="UJH391" s="1182"/>
      <c r="UJI391" s="1182"/>
      <c r="UJJ391" s="1182"/>
      <c r="UJK391" s="1182"/>
      <c r="UJL391" s="1182"/>
      <c r="UJM391" s="1182"/>
      <c r="UJN391" s="1182"/>
      <c r="UJO391" s="1182"/>
      <c r="UJP391" s="1182"/>
      <c r="UJQ391" s="1182"/>
      <c r="UJR391" s="1182"/>
      <c r="UJS391" s="1182"/>
      <c r="UJT391" s="1182"/>
      <c r="UJU391" s="1177"/>
      <c r="UJV391" s="1182"/>
      <c r="UJW391" s="1182"/>
      <c r="UJX391" s="1182"/>
      <c r="UJY391" s="1182"/>
      <c r="UJZ391" s="1182"/>
      <c r="UKA391" s="1182"/>
      <c r="UKB391" s="1182"/>
      <c r="UKC391" s="1182"/>
      <c r="UKD391" s="1182"/>
      <c r="UKE391" s="1182"/>
      <c r="UKF391" s="1182"/>
      <c r="UKG391" s="1182"/>
      <c r="UKH391" s="1182"/>
      <c r="UKI391" s="1182"/>
      <c r="UKJ391" s="1177"/>
      <c r="UKK391" s="1182"/>
      <c r="UKL391" s="1182"/>
      <c r="UKM391" s="1182"/>
      <c r="UKN391" s="1182"/>
      <c r="UKO391" s="1182"/>
      <c r="UKP391" s="1182"/>
      <c r="UKQ391" s="1182"/>
      <c r="UKR391" s="1182"/>
      <c r="UKS391" s="1182"/>
      <c r="UKT391" s="1182"/>
      <c r="UKU391" s="1182"/>
      <c r="UKV391" s="1182"/>
      <c r="UKW391" s="1182"/>
      <c r="UKX391" s="1182"/>
      <c r="UKY391" s="1177"/>
      <c r="UKZ391" s="1182"/>
      <c r="ULA391" s="1182"/>
      <c r="ULB391" s="1182"/>
      <c r="ULC391" s="1182"/>
      <c r="ULD391" s="1182"/>
      <c r="ULE391" s="1182"/>
      <c r="ULF391" s="1182"/>
      <c r="ULG391" s="1182"/>
      <c r="ULH391" s="1182"/>
      <c r="ULI391" s="1182"/>
      <c r="ULJ391" s="1182"/>
      <c r="ULK391" s="1182"/>
      <c r="ULL391" s="1182"/>
      <c r="ULM391" s="1182"/>
      <c r="ULN391" s="1177"/>
      <c r="ULO391" s="1182"/>
      <c r="ULP391" s="1182"/>
      <c r="ULQ391" s="1182"/>
      <c r="ULR391" s="1182"/>
      <c r="ULS391" s="1182"/>
      <c r="ULT391" s="1182"/>
      <c r="ULU391" s="1182"/>
      <c r="ULV391" s="1182"/>
      <c r="ULW391" s="1182"/>
      <c r="ULX391" s="1182"/>
      <c r="ULY391" s="1182"/>
      <c r="ULZ391" s="1182"/>
      <c r="UMA391" s="1182"/>
      <c r="UMB391" s="1182"/>
      <c r="UMC391" s="1177"/>
      <c r="UMD391" s="1182"/>
      <c r="UME391" s="1182"/>
      <c r="UMF391" s="1182"/>
      <c r="UMG391" s="1182"/>
      <c r="UMH391" s="1182"/>
      <c r="UMI391" s="1182"/>
      <c r="UMJ391" s="1182"/>
      <c r="UMK391" s="1182"/>
      <c r="UML391" s="1182"/>
      <c r="UMM391" s="1182"/>
      <c r="UMN391" s="1182"/>
      <c r="UMO391" s="1182"/>
      <c r="UMP391" s="1182"/>
      <c r="UMQ391" s="1182"/>
      <c r="UMR391" s="1177"/>
      <c r="UMS391" s="1182"/>
      <c r="UMT391" s="1182"/>
      <c r="UMU391" s="1182"/>
      <c r="UMV391" s="1182"/>
      <c r="UMW391" s="1182"/>
      <c r="UMX391" s="1182"/>
      <c r="UMY391" s="1182"/>
      <c r="UMZ391" s="1182"/>
      <c r="UNA391" s="1182"/>
      <c r="UNB391" s="1182"/>
      <c r="UNC391" s="1182"/>
      <c r="UND391" s="1182"/>
      <c r="UNE391" s="1182"/>
      <c r="UNF391" s="1182"/>
      <c r="UNG391" s="1177"/>
      <c r="UNH391" s="1182"/>
      <c r="UNI391" s="1182"/>
      <c r="UNJ391" s="1182"/>
      <c r="UNK391" s="1182"/>
      <c r="UNL391" s="1182"/>
      <c r="UNM391" s="1182"/>
      <c r="UNN391" s="1182"/>
      <c r="UNO391" s="1182"/>
      <c r="UNP391" s="1182"/>
      <c r="UNQ391" s="1182"/>
      <c r="UNR391" s="1182"/>
      <c r="UNS391" s="1182"/>
      <c r="UNT391" s="1182"/>
      <c r="UNU391" s="1182"/>
      <c r="UNV391" s="1177"/>
      <c r="UNW391" s="1182"/>
      <c r="UNX391" s="1182"/>
      <c r="UNY391" s="1182"/>
      <c r="UNZ391" s="1182"/>
      <c r="UOA391" s="1182"/>
      <c r="UOB391" s="1182"/>
      <c r="UOC391" s="1182"/>
      <c r="UOD391" s="1182"/>
      <c r="UOE391" s="1182"/>
      <c r="UOF391" s="1182"/>
      <c r="UOG391" s="1182"/>
      <c r="UOH391" s="1182"/>
      <c r="UOI391" s="1182"/>
      <c r="UOJ391" s="1182"/>
      <c r="UOK391" s="1177"/>
      <c r="UOL391" s="1182"/>
      <c r="UOM391" s="1182"/>
      <c r="UON391" s="1182"/>
      <c r="UOO391" s="1182"/>
      <c r="UOP391" s="1182"/>
      <c r="UOQ391" s="1182"/>
      <c r="UOR391" s="1182"/>
      <c r="UOS391" s="1182"/>
      <c r="UOT391" s="1182"/>
      <c r="UOU391" s="1182"/>
      <c r="UOV391" s="1182"/>
      <c r="UOW391" s="1182"/>
      <c r="UOX391" s="1182"/>
      <c r="UOY391" s="1182"/>
      <c r="UOZ391" s="1177"/>
      <c r="UPA391" s="1182"/>
      <c r="UPB391" s="1182"/>
      <c r="UPC391" s="1182"/>
      <c r="UPD391" s="1182"/>
      <c r="UPE391" s="1182"/>
      <c r="UPF391" s="1182"/>
      <c r="UPG391" s="1182"/>
      <c r="UPH391" s="1182"/>
      <c r="UPI391" s="1182"/>
      <c r="UPJ391" s="1182"/>
      <c r="UPK391" s="1182"/>
      <c r="UPL391" s="1182"/>
      <c r="UPM391" s="1182"/>
      <c r="UPN391" s="1182"/>
      <c r="UPO391" s="1177"/>
      <c r="UPP391" s="1182"/>
      <c r="UPQ391" s="1182"/>
      <c r="UPR391" s="1182"/>
      <c r="UPS391" s="1182"/>
      <c r="UPT391" s="1182"/>
      <c r="UPU391" s="1182"/>
      <c r="UPV391" s="1182"/>
      <c r="UPW391" s="1182"/>
      <c r="UPX391" s="1182"/>
      <c r="UPY391" s="1182"/>
      <c r="UPZ391" s="1182"/>
      <c r="UQA391" s="1182"/>
      <c r="UQB391" s="1182"/>
      <c r="UQC391" s="1182"/>
      <c r="UQD391" s="1177"/>
      <c r="UQE391" s="1182"/>
      <c r="UQF391" s="1182"/>
      <c r="UQG391" s="1182"/>
      <c r="UQH391" s="1182"/>
      <c r="UQI391" s="1182"/>
      <c r="UQJ391" s="1182"/>
      <c r="UQK391" s="1182"/>
      <c r="UQL391" s="1182"/>
      <c r="UQM391" s="1182"/>
      <c r="UQN391" s="1182"/>
      <c r="UQO391" s="1182"/>
      <c r="UQP391" s="1182"/>
      <c r="UQQ391" s="1182"/>
      <c r="UQR391" s="1182"/>
      <c r="UQS391" s="1177"/>
      <c r="UQT391" s="1182"/>
      <c r="UQU391" s="1182"/>
      <c r="UQV391" s="1182"/>
      <c r="UQW391" s="1182"/>
      <c r="UQX391" s="1182"/>
      <c r="UQY391" s="1182"/>
      <c r="UQZ391" s="1182"/>
      <c r="URA391" s="1182"/>
      <c r="URB391" s="1182"/>
      <c r="URC391" s="1182"/>
      <c r="URD391" s="1182"/>
      <c r="URE391" s="1182"/>
      <c r="URF391" s="1182"/>
      <c r="URG391" s="1182"/>
      <c r="URH391" s="1177"/>
      <c r="URI391" s="1182"/>
      <c r="URJ391" s="1182"/>
      <c r="URK391" s="1182"/>
      <c r="URL391" s="1182"/>
      <c r="URM391" s="1182"/>
      <c r="URN391" s="1182"/>
      <c r="URO391" s="1182"/>
      <c r="URP391" s="1182"/>
      <c r="URQ391" s="1182"/>
      <c r="URR391" s="1182"/>
      <c r="URS391" s="1182"/>
      <c r="URT391" s="1182"/>
      <c r="URU391" s="1182"/>
      <c r="URV391" s="1182"/>
      <c r="URW391" s="1177"/>
      <c r="URX391" s="1182"/>
      <c r="URY391" s="1182"/>
      <c r="URZ391" s="1182"/>
      <c r="USA391" s="1182"/>
      <c r="USB391" s="1182"/>
      <c r="USC391" s="1182"/>
      <c r="USD391" s="1182"/>
      <c r="USE391" s="1182"/>
      <c r="USF391" s="1182"/>
      <c r="USG391" s="1182"/>
      <c r="USH391" s="1182"/>
      <c r="USI391" s="1182"/>
      <c r="USJ391" s="1182"/>
      <c r="USK391" s="1182"/>
      <c r="USL391" s="1177"/>
      <c r="USM391" s="1182"/>
      <c r="USN391" s="1182"/>
      <c r="USO391" s="1182"/>
      <c r="USP391" s="1182"/>
      <c r="USQ391" s="1182"/>
      <c r="USR391" s="1182"/>
      <c r="USS391" s="1182"/>
      <c r="UST391" s="1182"/>
      <c r="USU391" s="1182"/>
      <c r="USV391" s="1182"/>
      <c r="USW391" s="1182"/>
      <c r="USX391" s="1182"/>
      <c r="USY391" s="1182"/>
      <c r="USZ391" s="1182"/>
      <c r="UTA391" s="1177"/>
      <c r="UTB391" s="1182"/>
      <c r="UTC391" s="1182"/>
      <c r="UTD391" s="1182"/>
      <c r="UTE391" s="1182"/>
      <c r="UTF391" s="1182"/>
      <c r="UTG391" s="1182"/>
      <c r="UTH391" s="1182"/>
      <c r="UTI391" s="1182"/>
      <c r="UTJ391" s="1182"/>
      <c r="UTK391" s="1182"/>
      <c r="UTL391" s="1182"/>
      <c r="UTM391" s="1182"/>
      <c r="UTN391" s="1182"/>
      <c r="UTO391" s="1182"/>
      <c r="UTP391" s="1177"/>
      <c r="UTQ391" s="1182"/>
      <c r="UTR391" s="1182"/>
      <c r="UTS391" s="1182"/>
      <c r="UTT391" s="1182"/>
      <c r="UTU391" s="1182"/>
      <c r="UTV391" s="1182"/>
      <c r="UTW391" s="1182"/>
      <c r="UTX391" s="1182"/>
      <c r="UTY391" s="1182"/>
      <c r="UTZ391" s="1182"/>
      <c r="UUA391" s="1182"/>
      <c r="UUB391" s="1182"/>
      <c r="UUC391" s="1182"/>
      <c r="UUD391" s="1182"/>
      <c r="UUE391" s="1177"/>
      <c r="UUF391" s="1182"/>
      <c r="UUG391" s="1182"/>
      <c r="UUH391" s="1182"/>
      <c r="UUI391" s="1182"/>
      <c r="UUJ391" s="1182"/>
      <c r="UUK391" s="1182"/>
      <c r="UUL391" s="1182"/>
      <c r="UUM391" s="1182"/>
      <c r="UUN391" s="1182"/>
      <c r="UUO391" s="1182"/>
      <c r="UUP391" s="1182"/>
      <c r="UUQ391" s="1182"/>
      <c r="UUR391" s="1182"/>
      <c r="UUS391" s="1182"/>
      <c r="UUT391" s="1177"/>
      <c r="UUU391" s="1182"/>
      <c r="UUV391" s="1182"/>
      <c r="UUW391" s="1182"/>
      <c r="UUX391" s="1182"/>
      <c r="UUY391" s="1182"/>
      <c r="UUZ391" s="1182"/>
      <c r="UVA391" s="1182"/>
      <c r="UVB391" s="1182"/>
      <c r="UVC391" s="1182"/>
      <c r="UVD391" s="1182"/>
      <c r="UVE391" s="1182"/>
      <c r="UVF391" s="1182"/>
      <c r="UVG391" s="1182"/>
      <c r="UVH391" s="1182"/>
      <c r="UVI391" s="1177"/>
      <c r="UVJ391" s="1182"/>
      <c r="UVK391" s="1182"/>
      <c r="UVL391" s="1182"/>
      <c r="UVM391" s="1182"/>
      <c r="UVN391" s="1182"/>
      <c r="UVO391" s="1182"/>
      <c r="UVP391" s="1182"/>
      <c r="UVQ391" s="1182"/>
      <c r="UVR391" s="1182"/>
      <c r="UVS391" s="1182"/>
      <c r="UVT391" s="1182"/>
      <c r="UVU391" s="1182"/>
      <c r="UVV391" s="1182"/>
      <c r="UVW391" s="1182"/>
      <c r="UVX391" s="1177"/>
      <c r="UVY391" s="1182"/>
      <c r="UVZ391" s="1182"/>
      <c r="UWA391" s="1182"/>
      <c r="UWB391" s="1182"/>
      <c r="UWC391" s="1182"/>
      <c r="UWD391" s="1182"/>
      <c r="UWE391" s="1182"/>
      <c r="UWF391" s="1182"/>
      <c r="UWG391" s="1182"/>
      <c r="UWH391" s="1182"/>
      <c r="UWI391" s="1182"/>
      <c r="UWJ391" s="1182"/>
      <c r="UWK391" s="1182"/>
      <c r="UWL391" s="1182"/>
      <c r="UWM391" s="1177"/>
      <c r="UWN391" s="1182"/>
      <c r="UWO391" s="1182"/>
      <c r="UWP391" s="1182"/>
      <c r="UWQ391" s="1182"/>
      <c r="UWR391" s="1182"/>
      <c r="UWS391" s="1182"/>
      <c r="UWT391" s="1182"/>
      <c r="UWU391" s="1182"/>
      <c r="UWV391" s="1182"/>
      <c r="UWW391" s="1182"/>
      <c r="UWX391" s="1182"/>
      <c r="UWY391" s="1182"/>
      <c r="UWZ391" s="1182"/>
      <c r="UXA391" s="1182"/>
      <c r="UXB391" s="1177"/>
      <c r="UXC391" s="1182"/>
      <c r="UXD391" s="1182"/>
      <c r="UXE391" s="1182"/>
      <c r="UXF391" s="1182"/>
      <c r="UXG391" s="1182"/>
      <c r="UXH391" s="1182"/>
      <c r="UXI391" s="1182"/>
      <c r="UXJ391" s="1182"/>
      <c r="UXK391" s="1182"/>
      <c r="UXL391" s="1182"/>
      <c r="UXM391" s="1182"/>
      <c r="UXN391" s="1182"/>
      <c r="UXO391" s="1182"/>
      <c r="UXP391" s="1182"/>
      <c r="UXQ391" s="1177"/>
      <c r="UXR391" s="1182"/>
      <c r="UXS391" s="1182"/>
      <c r="UXT391" s="1182"/>
      <c r="UXU391" s="1182"/>
      <c r="UXV391" s="1182"/>
      <c r="UXW391" s="1182"/>
      <c r="UXX391" s="1182"/>
      <c r="UXY391" s="1182"/>
      <c r="UXZ391" s="1182"/>
      <c r="UYA391" s="1182"/>
      <c r="UYB391" s="1182"/>
      <c r="UYC391" s="1182"/>
      <c r="UYD391" s="1182"/>
      <c r="UYE391" s="1182"/>
      <c r="UYF391" s="1177"/>
      <c r="UYG391" s="1182"/>
      <c r="UYH391" s="1182"/>
      <c r="UYI391" s="1182"/>
      <c r="UYJ391" s="1182"/>
      <c r="UYK391" s="1182"/>
      <c r="UYL391" s="1182"/>
      <c r="UYM391" s="1182"/>
      <c r="UYN391" s="1182"/>
      <c r="UYO391" s="1182"/>
      <c r="UYP391" s="1182"/>
      <c r="UYQ391" s="1182"/>
      <c r="UYR391" s="1182"/>
      <c r="UYS391" s="1182"/>
      <c r="UYT391" s="1182"/>
      <c r="UYU391" s="1177"/>
      <c r="UYV391" s="1182"/>
      <c r="UYW391" s="1182"/>
      <c r="UYX391" s="1182"/>
      <c r="UYY391" s="1182"/>
      <c r="UYZ391" s="1182"/>
      <c r="UZA391" s="1182"/>
      <c r="UZB391" s="1182"/>
      <c r="UZC391" s="1182"/>
      <c r="UZD391" s="1182"/>
      <c r="UZE391" s="1182"/>
      <c r="UZF391" s="1182"/>
      <c r="UZG391" s="1182"/>
      <c r="UZH391" s="1182"/>
      <c r="UZI391" s="1182"/>
      <c r="UZJ391" s="1177"/>
      <c r="UZK391" s="1182"/>
      <c r="UZL391" s="1182"/>
      <c r="UZM391" s="1182"/>
      <c r="UZN391" s="1182"/>
      <c r="UZO391" s="1182"/>
      <c r="UZP391" s="1182"/>
      <c r="UZQ391" s="1182"/>
      <c r="UZR391" s="1182"/>
      <c r="UZS391" s="1182"/>
      <c r="UZT391" s="1182"/>
      <c r="UZU391" s="1182"/>
      <c r="UZV391" s="1182"/>
      <c r="UZW391" s="1182"/>
      <c r="UZX391" s="1182"/>
      <c r="UZY391" s="1177"/>
      <c r="UZZ391" s="1182"/>
      <c r="VAA391" s="1182"/>
      <c r="VAB391" s="1182"/>
      <c r="VAC391" s="1182"/>
      <c r="VAD391" s="1182"/>
      <c r="VAE391" s="1182"/>
      <c r="VAF391" s="1182"/>
      <c r="VAG391" s="1182"/>
      <c r="VAH391" s="1182"/>
      <c r="VAI391" s="1182"/>
      <c r="VAJ391" s="1182"/>
      <c r="VAK391" s="1182"/>
      <c r="VAL391" s="1182"/>
      <c r="VAM391" s="1182"/>
      <c r="VAN391" s="1177"/>
      <c r="VAO391" s="1182"/>
      <c r="VAP391" s="1182"/>
      <c r="VAQ391" s="1182"/>
      <c r="VAR391" s="1182"/>
      <c r="VAS391" s="1182"/>
      <c r="VAT391" s="1182"/>
      <c r="VAU391" s="1182"/>
      <c r="VAV391" s="1182"/>
      <c r="VAW391" s="1182"/>
      <c r="VAX391" s="1182"/>
      <c r="VAY391" s="1182"/>
      <c r="VAZ391" s="1182"/>
      <c r="VBA391" s="1182"/>
      <c r="VBB391" s="1182"/>
      <c r="VBC391" s="1177"/>
      <c r="VBD391" s="1182"/>
      <c r="VBE391" s="1182"/>
      <c r="VBF391" s="1182"/>
      <c r="VBG391" s="1182"/>
      <c r="VBH391" s="1182"/>
      <c r="VBI391" s="1182"/>
      <c r="VBJ391" s="1182"/>
      <c r="VBK391" s="1182"/>
      <c r="VBL391" s="1182"/>
      <c r="VBM391" s="1182"/>
      <c r="VBN391" s="1182"/>
      <c r="VBO391" s="1182"/>
      <c r="VBP391" s="1182"/>
      <c r="VBQ391" s="1182"/>
      <c r="VBR391" s="1177"/>
      <c r="VBS391" s="1182"/>
      <c r="VBT391" s="1182"/>
      <c r="VBU391" s="1182"/>
      <c r="VBV391" s="1182"/>
      <c r="VBW391" s="1182"/>
      <c r="VBX391" s="1182"/>
      <c r="VBY391" s="1182"/>
      <c r="VBZ391" s="1182"/>
      <c r="VCA391" s="1182"/>
      <c r="VCB391" s="1182"/>
      <c r="VCC391" s="1182"/>
      <c r="VCD391" s="1182"/>
      <c r="VCE391" s="1182"/>
      <c r="VCF391" s="1182"/>
      <c r="VCG391" s="1177"/>
      <c r="VCH391" s="1182"/>
      <c r="VCI391" s="1182"/>
      <c r="VCJ391" s="1182"/>
      <c r="VCK391" s="1182"/>
      <c r="VCL391" s="1182"/>
      <c r="VCM391" s="1182"/>
      <c r="VCN391" s="1182"/>
      <c r="VCO391" s="1182"/>
      <c r="VCP391" s="1182"/>
      <c r="VCQ391" s="1182"/>
      <c r="VCR391" s="1182"/>
      <c r="VCS391" s="1182"/>
      <c r="VCT391" s="1182"/>
      <c r="VCU391" s="1182"/>
      <c r="VCV391" s="1177"/>
      <c r="VCW391" s="1182"/>
      <c r="VCX391" s="1182"/>
      <c r="VCY391" s="1182"/>
      <c r="VCZ391" s="1182"/>
      <c r="VDA391" s="1182"/>
      <c r="VDB391" s="1182"/>
      <c r="VDC391" s="1182"/>
      <c r="VDD391" s="1182"/>
      <c r="VDE391" s="1182"/>
      <c r="VDF391" s="1182"/>
      <c r="VDG391" s="1182"/>
      <c r="VDH391" s="1182"/>
      <c r="VDI391" s="1182"/>
      <c r="VDJ391" s="1182"/>
      <c r="VDK391" s="1177"/>
      <c r="VDL391" s="1182"/>
      <c r="VDM391" s="1182"/>
      <c r="VDN391" s="1182"/>
      <c r="VDO391" s="1182"/>
      <c r="VDP391" s="1182"/>
      <c r="VDQ391" s="1182"/>
      <c r="VDR391" s="1182"/>
      <c r="VDS391" s="1182"/>
      <c r="VDT391" s="1182"/>
      <c r="VDU391" s="1182"/>
      <c r="VDV391" s="1182"/>
      <c r="VDW391" s="1182"/>
      <c r="VDX391" s="1182"/>
      <c r="VDY391" s="1182"/>
      <c r="VDZ391" s="1177"/>
      <c r="VEA391" s="1182"/>
      <c r="VEB391" s="1182"/>
      <c r="VEC391" s="1182"/>
      <c r="VED391" s="1182"/>
      <c r="VEE391" s="1182"/>
      <c r="VEF391" s="1182"/>
      <c r="VEG391" s="1182"/>
      <c r="VEH391" s="1182"/>
      <c r="VEI391" s="1182"/>
      <c r="VEJ391" s="1182"/>
      <c r="VEK391" s="1182"/>
      <c r="VEL391" s="1182"/>
      <c r="VEM391" s="1182"/>
      <c r="VEN391" s="1182"/>
      <c r="VEO391" s="1177"/>
      <c r="VEP391" s="1182"/>
      <c r="VEQ391" s="1182"/>
      <c r="VER391" s="1182"/>
      <c r="VES391" s="1182"/>
      <c r="VET391" s="1182"/>
      <c r="VEU391" s="1182"/>
      <c r="VEV391" s="1182"/>
      <c r="VEW391" s="1182"/>
      <c r="VEX391" s="1182"/>
      <c r="VEY391" s="1182"/>
      <c r="VEZ391" s="1182"/>
      <c r="VFA391" s="1182"/>
      <c r="VFB391" s="1182"/>
      <c r="VFC391" s="1182"/>
      <c r="VFD391" s="1177"/>
      <c r="VFE391" s="1182"/>
      <c r="VFF391" s="1182"/>
      <c r="VFG391" s="1182"/>
      <c r="VFH391" s="1182"/>
      <c r="VFI391" s="1182"/>
      <c r="VFJ391" s="1182"/>
      <c r="VFK391" s="1182"/>
      <c r="VFL391" s="1182"/>
      <c r="VFM391" s="1182"/>
      <c r="VFN391" s="1182"/>
      <c r="VFO391" s="1182"/>
      <c r="VFP391" s="1182"/>
      <c r="VFQ391" s="1182"/>
      <c r="VFR391" s="1182"/>
      <c r="VFS391" s="1177"/>
      <c r="VFT391" s="1182"/>
      <c r="VFU391" s="1182"/>
      <c r="VFV391" s="1182"/>
      <c r="VFW391" s="1182"/>
      <c r="VFX391" s="1182"/>
      <c r="VFY391" s="1182"/>
      <c r="VFZ391" s="1182"/>
      <c r="VGA391" s="1182"/>
      <c r="VGB391" s="1182"/>
      <c r="VGC391" s="1182"/>
      <c r="VGD391" s="1182"/>
      <c r="VGE391" s="1182"/>
      <c r="VGF391" s="1182"/>
      <c r="VGG391" s="1182"/>
      <c r="VGH391" s="1177"/>
      <c r="VGI391" s="1182"/>
      <c r="VGJ391" s="1182"/>
      <c r="VGK391" s="1182"/>
      <c r="VGL391" s="1182"/>
      <c r="VGM391" s="1182"/>
      <c r="VGN391" s="1182"/>
      <c r="VGO391" s="1182"/>
      <c r="VGP391" s="1182"/>
      <c r="VGQ391" s="1182"/>
      <c r="VGR391" s="1182"/>
      <c r="VGS391" s="1182"/>
      <c r="VGT391" s="1182"/>
      <c r="VGU391" s="1182"/>
      <c r="VGV391" s="1182"/>
      <c r="VGW391" s="1177"/>
      <c r="VGX391" s="1182"/>
      <c r="VGY391" s="1182"/>
      <c r="VGZ391" s="1182"/>
      <c r="VHA391" s="1182"/>
      <c r="VHB391" s="1182"/>
      <c r="VHC391" s="1182"/>
      <c r="VHD391" s="1182"/>
      <c r="VHE391" s="1182"/>
      <c r="VHF391" s="1182"/>
      <c r="VHG391" s="1182"/>
      <c r="VHH391" s="1182"/>
      <c r="VHI391" s="1182"/>
      <c r="VHJ391" s="1182"/>
      <c r="VHK391" s="1182"/>
      <c r="VHL391" s="1177"/>
      <c r="VHM391" s="1182"/>
      <c r="VHN391" s="1182"/>
      <c r="VHO391" s="1182"/>
      <c r="VHP391" s="1182"/>
      <c r="VHQ391" s="1182"/>
      <c r="VHR391" s="1182"/>
      <c r="VHS391" s="1182"/>
      <c r="VHT391" s="1182"/>
      <c r="VHU391" s="1182"/>
      <c r="VHV391" s="1182"/>
      <c r="VHW391" s="1182"/>
      <c r="VHX391" s="1182"/>
      <c r="VHY391" s="1182"/>
      <c r="VHZ391" s="1182"/>
      <c r="VIA391" s="1177"/>
      <c r="VIB391" s="1182"/>
      <c r="VIC391" s="1182"/>
      <c r="VID391" s="1182"/>
      <c r="VIE391" s="1182"/>
      <c r="VIF391" s="1182"/>
      <c r="VIG391" s="1182"/>
      <c r="VIH391" s="1182"/>
      <c r="VII391" s="1182"/>
      <c r="VIJ391" s="1182"/>
      <c r="VIK391" s="1182"/>
      <c r="VIL391" s="1182"/>
      <c r="VIM391" s="1182"/>
      <c r="VIN391" s="1182"/>
      <c r="VIO391" s="1182"/>
      <c r="VIP391" s="1177"/>
      <c r="VIQ391" s="1182"/>
      <c r="VIR391" s="1182"/>
      <c r="VIS391" s="1182"/>
      <c r="VIT391" s="1182"/>
      <c r="VIU391" s="1182"/>
      <c r="VIV391" s="1182"/>
      <c r="VIW391" s="1182"/>
      <c r="VIX391" s="1182"/>
      <c r="VIY391" s="1182"/>
      <c r="VIZ391" s="1182"/>
      <c r="VJA391" s="1182"/>
      <c r="VJB391" s="1182"/>
      <c r="VJC391" s="1182"/>
      <c r="VJD391" s="1182"/>
      <c r="VJE391" s="1177"/>
      <c r="VJF391" s="1182"/>
      <c r="VJG391" s="1182"/>
      <c r="VJH391" s="1182"/>
      <c r="VJI391" s="1182"/>
      <c r="VJJ391" s="1182"/>
      <c r="VJK391" s="1182"/>
      <c r="VJL391" s="1182"/>
      <c r="VJM391" s="1182"/>
      <c r="VJN391" s="1182"/>
      <c r="VJO391" s="1182"/>
      <c r="VJP391" s="1182"/>
      <c r="VJQ391" s="1182"/>
      <c r="VJR391" s="1182"/>
      <c r="VJS391" s="1182"/>
      <c r="VJT391" s="1177"/>
      <c r="VJU391" s="1182"/>
      <c r="VJV391" s="1182"/>
      <c r="VJW391" s="1182"/>
      <c r="VJX391" s="1182"/>
      <c r="VJY391" s="1182"/>
      <c r="VJZ391" s="1182"/>
      <c r="VKA391" s="1182"/>
      <c r="VKB391" s="1182"/>
      <c r="VKC391" s="1182"/>
      <c r="VKD391" s="1182"/>
      <c r="VKE391" s="1182"/>
      <c r="VKF391" s="1182"/>
      <c r="VKG391" s="1182"/>
      <c r="VKH391" s="1182"/>
      <c r="VKI391" s="1177"/>
      <c r="VKJ391" s="1182"/>
      <c r="VKK391" s="1182"/>
      <c r="VKL391" s="1182"/>
      <c r="VKM391" s="1182"/>
      <c r="VKN391" s="1182"/>
      <c r="VKO391" s="1182"/>
      <c r="VKP391" s="1182"/>
      <c r="VKQ391" s="1182"/>
      <c r="VKR391" s="1182"/>
      <c r="VKS391" s="1182"/>
      <c r="VKT391" s="1182"/>
      <c r="VKU391" s="1182"/>
      <c r="VKV391" s="1182"/>
      <c r="VKW391" s="1182"/>
      <c r="VKX391" s="1177"/>
      <c r="VKY391" s="1182"/>
      <c r="VKZ391" s="1182"/>
      <c r="VLA391" s="1182"/>
      <c r="VLB391" s="1182"/>
      <c r="VLC391" s="1182"/>
      <c r="VLD391" s="1182"/>
      <c r="VLE391" s="1182"/>
      <c r="VLF391" s="1182"/>
      <c r="VLG391" s="1182"/>
      <c r="VLH391" s="1182"/>
      <c r="VLI391" s="1182"/>
      <c r="VLJ391" s="1182"/>
      <c r="VLK391" s="1182"/>
      <c r="VLL391" s="1182"/>
      <c r="VLM391" s="1177"/>
      <c r="VLN391" s="1182"/>
      <c r="VLO391" s="1182"/>
      <c r="VLP391" s="1182"/>
      <c r="VLQ391" s="1182"/>
      <c r="VLR391" s="1182"/>
      <c r="VLS391" s="1182"/>
      <c r="VLT391" s="1182"/>
      <c r="VLU391" s="1182"/>
      <c r="VLV391" s="1182"/>
      <c r="VLW391" s="1182"/>
      <c r="VLX391" s="1182"/>
      <c r="VLY391" s="1182"/>
      <c r="VLZ391" s="1182"/>
      <c r="VMA391" s="1182"/>
      <c r="VMB391" s="1177"/>
      <c r="VMC391" s="1182"/>
      <c r="VMD391" s="1182"/>
      <c r="VME391" s="1182"/>
      <c r="VMF391" s="1182"/>
      <c r="VMG391" s="1182"/>
      <c r="VMH391" s="1182"/>
      <c r="VMI391" s="1182"/>
      <c r="VMJ391" s="1182"/>
      <c r="VMK391" s="1182"/>
      <c r="VML391" s="1182"/>
      <c r="VMM391" s="1182"/>
      <c r="VMN391" s="1182"/>
      <c r="VMO391" s="1182"/>
      <c r="VMP391" s="1182"/>
      <c r="VMQ391" s="1177"/>
      <c r="VMR391" s="1182"/>
      <c r="VMS391" s="1182"/>
      <c r="VMT391" s="1182"/>
      <c r="VMU391" s="1182"/>
      <c r="VMV391" s="1182"/>
      <c r="VMW391" s="1182"/>
      <c r="VMX391" s="1182"/>
      <c r="VMY391" s="1182"/>
      <c r="VMZ391" s="1182"/>
      <c r="VNA391" s="1182"/>
      <c r="VNB391" s="1182"/>
      <c r="VNC391" s="1182"/>
      <c r="VND391" s="1182"/>
      <c r="VNE391" s="1182"/>
      <c r="VNF391" s="1177"/>
      <c r="VNG391" s="1182"/>
      <c r="VNH391" s="1182"/>
      <c r="VNI391" s="1182"/>
      <c r="VNJ391" s="1182"/>
      <c r="VNK391" s="1182"/>
      <c r="VNL391" s="1182"/>
      <c r="VNM391" s="1182"/>
      <c r="VNN391" s="1182"/>
      <c r="VNO391" s="1182"/>
      <c r="VNP391" s="1182"/>
      <c r="VNQ391" s="1182"/>
      <c r="VNR391" s="1182"/>
      <c r="VNS391" s="1182"/>
      <c r="VNT391" s="1182"/>
      <c r="VNU391" s="1177"/>
      <c r="VNV391" s="1182"/>
      <c r="VNW391" s="1182"/>
      <c r="VNX391" s="1182"/>
      <c r="VNY391" s="1182"/>
      <c r="VNZ391" s="1182"/>
      <c r="VOA391" s="1182"/>
      <c r="VOB391" s="1182"/>
      <c r="VOC391" s="1182"/>
      <c r="VOD391" s="1182"/>
      <c r="VOE391" s="1182"/>
      <c r="VOF391" s="1182"/>
      <c r="VOG391" s="1182"/>
      <c r="VOH391" s="1182"/>
      <c r="VOI391" s="1182"/>
      <c r="VOJ391" s="1177"/>
      <c r="VOK391" s="1182"/>
      <c r="VOL391" s="1182"/>
      <c r="VOM391" s="1182"/>
      <c r="VON391" s="1182"/>
      <c r="VOO391" s="1182"/>
      <c r="VOP391" s="1182"/>
      <c r="VOQ391" s="1182"/>
      <c r="VOR391" s="1182"/>
      <c r="VOS391" s="1182"/>
      <c r="VOT391" s="1182"/>
      <c r="VOU391" s="1182"/>
      <c r="VOV391" s="1182"/>
      <c r="VOW391" s="1182"/>
      <c r="VOX391" s="1182"/>
      <c r="VOY391" s="1177"/>
      <c r="VOZ391" s="1182"/>
      <c r="VPA391" s="1182"/>
      <c r="VPB391" s="1182"/>
      <c r="VPC391" s="1182"/>
      <c r="VPD391" s="1182"/>
      <c r="VPE391" s="1182"/>
      <c r="VPF391" s="1182"/>
      <c r="VPG391" s="1182"/>
      <c r="VPH391" s="1182"/>
      <c r="VPI391" s="1182"/>
      <c r="VPJ391" s="1182"/>
      <c r="VPK391" s="1182"/>
      <c r="VPL391" s="1182"/>
      <c r="VPM391" s="1182"/>
      <c r="VPN391" s="1177"/>
      <c r="VPO391" s="1182"/>
      <c r="VPP391" s="1182"/>
      <c r="VPQ391" s="1182"/>
      <c r="VPR391" s="1182"/>
      <c r="VPS391" s="1182"/>
      <c r="VPT391" s="1182"/>
      <c r="VPU391" s="1182"/>
      <c r="VPV391" s="1182"/>
      <c r="VPW391" s="1182"/>
      <c r="VPX391" s="1182"/>
      <c r="VPY391" s="1182"/>
      <c r="VPZ391" s="1182"/>
      <c r="VQA391" s="1182"/>
      <c r="VQB391" s="1182"/>
      <c r="VQC391" s="1177"/>
      <c r="VQD391" s="1182"/>
      <c r="VQE391" s="1182"/>
      <c r="VQF391" s="1182"/>
      <c r="VQG391" s="1182"/>
      <c r="VQH391" s="1182"/>
      <c r="VQI391" s="1182"/>
      <c r="VQJ391" s="1182"/>
      <c r="VQK391" s="1182"/>
      <c r="VQL391" s="1182"/>
      <c r="VQM391" s="1182"/>
      <c r="VQN391" s="1182"/>
      <c r="VQO391" s="1182"/>
      <c r="VQP391" s="1182"/>
      <c r="VQQ391" s="1182"/>
      <c r="VQR391" s="1177"/>
      <c r="VQS391" s="1182"/>
      <c r="VQT391" s="1182"/>
      <c r="VQU391" s="1182"/>
      <c r="VQV391" s="1182"/>
      <c r="VQW391" s="1182"/>
      <c r="VQX391" s="1182"/>
      <c r="VQY391" s="1182"/>
      <c r="VQZ391" s="1182"/>
      <c r="VRA391" s="1182"/>
      <c r="VRB391" s="1182"/>
      <c r="VRC391" s="1182"/>
      <c r="VRD391" s="1182"/>
      <c r="VRE391" s="1182"/>
      <c r="VRF391" s="1182"/>
      <c r="VRG391" s="1177"/>
      <c r="VRH391" s="1182"/>
      <c r="VRI391" s="1182"/>
      <c r="VRJ391" s="1182"/>
      <c r="VRK391" s="1182"/>
      <c r="VRL391" s="1182"/>
      <c r="VRM391" s="1182"/>
      <c r="VRN391" s="1182"/>
      <c r="VRO391" s="1182"/>
      <c r="VRP391" s="1182"/>
      <c r="VRQ391" s="1182"/>
      <c r="VRR391" s="1182"/>
      <c r="VRS391" s="1182"/>
      <c r="VRT391" s="1182"/>
      <c r="VRU391" s="1182"/>
      <c r="VRV391" s="1177"/>
      <c r="VRW391" s="1182"/>
      <c r="VRX391" s="1182"/>
      <c r="VRY391" s="1182"/>
      <c r="VRZ391" s="1182"/>
      <c r="VSA391" s="1182"/>
      <c r="VSB391" s="1182"/>
      <c r="VSC391" s="1182"/>
      <c r="VSD391" s="1182"/>
      <c r="VSE391" s="1182"/>
      <c r="VSF391" s="1182"/>
      <c r="VSG391" s="1182"/>
      <c r="VSH391" s="1182"/>
      <c r="VSI391" s="1182"/>
      <c r="VSJ391" s="1182"/>
      <c r="VSK391" s="1177"/>
      <c r="VSL391" s="1182"/>
      <c r="VSM391" s="1182"/>
      <c r="VSN391" s="1182"/>
      <c r="VSO391" s="1182"/>
      <c r="VSP391" s="1182"/>
      <c r="VSQ391" s="1182"/>
      <c r="VSR391" s="1182"/>
      <c r="VSS391" s="1182"/>
      <c r="VST391" s="1182"/>
      <c r="VSU391" s="1182"/>
      <c r="VSV391" s="1182"/>
      <c r="VSW391" s="1182"/>
      <c r="VSX391" s="1182"/>
      <c r="VSY391" s="1182"/>
      <c r="VSZ391" s="1177"/>
      <c r="VTA391" s="1182"/>
      <c r="VTB391" s="1182"/>
      <c r="VTC391" s="1182"/>
      <c r="VTD391" s="1182"/>
      <c r="VTE391" s="1182"/>
      <c r="VTF391" s="1182"/>
      <c r="VTG391" s="1182"/>
      <c r="VTH391" s="1182"/>
      <c r="VTI391" s="1182"/>
      <c r="VTJ391" s="1182"/>
      <c r="VTK391" s="1182"/>
      <c r="VTL391" s="1182"/>
      <c r="VTM391" s="1182"/>
      <c r="VTN391" s="1182"/>
      <c r="VTO391" s="1177"/>
      <c r="VTP391" s="1182"/>
      <c r="VTQ391" s="1182"/>
      <c r="VTR391" s="1182"/>
      <c r="VTS391" s="1182"/>
      <c r="VTT391" s="1182"/>
      <c r="VTU391" s="1182"/>
      <c r="VTV391" s="1182"/>
      <c r="VTW391" s="1182"/>
      <c r="VTX391" s="1182"/>
      <c r="VTY391" s="1182"/>
      <c r="VTZ391" s="1182"/>
      <c r="VUA391" s="1182"/>
      <c r="VUB391" s="1182"/>
      <c r="VUC391" s="1182"/>
      <c r="VUD391" s="1177"/>
      <c r="VUE391" s="1182"/>
      <c r="VUF391" s="1182"/>
      <c r="VUG391" s="1182"/>
      <c r="VUH391" s="1182"/>
      <c r="VUI391" s="1182"/>
      <c r="VUJ391" s="1182"/>
      <c r="VUK391" s="1182"/>
      <c r="VUL391" s="1182"/>
      <c r="VUM391" s="1182"/>
      <c r="VUN391" s="1182"/>
      <c r="VUO391" s="1182"/>
      <c r="VUP391" s="1182"/>
      <c r="VUQ391" s="1182"/>
      <c r="VUR391" s="1182"/>
      <c r="VUS391" s="1177"/>
      <c r="VUT391" s="1182"/>
      <c r="VUU391" s="1182"/>
      <c r="VUV391" s="1182"/>
      <c r="VUW391" s="1182"/>
      <c r="VUX391" s="1182"/>
      <c r="VUY391" s="1182"/>
      <c r="VUZ391" s="1182"/>
      <c r="VVA391" s="1182"/>
      <c r="VVB391" s="1182"/>
      <c r="VVC391" s="1182"/>
      <c r="VVD391" s="1182"/>
      <c r="VVE391" s="1182"/>
      <c r="VVF391" s="1182"/>
      <c r="VVG391" s="1182"/>
      <c r="VVH391" s="1177"/>
      <c r="VVI391" s="1182"/>
      <c r="VVJ391" s="1182"/>
      <c r="VVK391" s="1182"/>
      <c r="VVL391" s="1182"/>
      <c r="VVM391" s="1182"/>
      <c r="VVN391" s="1182"/>
      <c r="VVO391" s="1182"/>
      <c r="VVP391" s="1182"/>
      <c r="VVQ391" s="1182"/>
      <c r="VVR391" s="1182"/>
      <c r="VVS391" s="1182"/>
      <c r="VVT391" s="1182"/>
      <c r="VVU391" s="1182"/>
      <c r="VVV391" s="1182"/>
      <c r="VVW391" s="1177"/>
      <c r="VVX391" s="1182"/>
      <c r="VVY391" s="1182"/>
      <c r="VVZ391" s="1182"/>
      <c r="VWA391" s="1182"/>
      <c r="VWB391" s="1182"/>
      <c r="VWC391" s="1182"/>
      <c r="VWD391" s="1182"/>
      <c r="VWE391" s="1182"/>
      <c r="VWF391" s="1182"/>
      <c r="VWG391" s="1182"/>
      <c r="VWH391" s="1182"/>
      <c r="VWI391" s="1182"/>
      <c r="VWJ391" s="1182"/>
      <c r="VWK391" s="1182"/>
      <c r="VWL391" s="1177"/>
      <c r="VWM391" s="1182"/>
      <c r="VWN391" s="1182"/>
      <c r="VWO391" s="1182"/>
      <c r="VWP391" s="1182"/>
      <c r="VWQ391" s="1182"/>
      <c r="VWR391" s="1182"/>
      <c r="VWS391" s="1182"/>
      <c r="VWT391" s="1182"/>
      <c r="VWU391" s="1182"/>
      <c r="VWV391" s="1182"/>
      <c r="VWW391" s="1182"/>
      <c r="VWX391" s="1182"/>
      <c r="VWY391" s="1182"/>
      <c r="VWZ391" s="1182"/>
      <c r="VXA391" s="1177"/>
      <c r="VXB391" s="1182"/>
      <c r="VXC391" s="1182"/>
      <c r="VXD391" s="1182"/>
      <c r="VXE391" s="1182"/>
      <c r="VXF391" s="1182"/>
      <c r="VXG391" s="1182"/>
      <c r="VXH391" s="1182"/>
      <c r="VXI391" s="1182"/>
      <c r="VXJ391" s="1182"/>
      <c r="VXK391" s="1182"/>
      <c r="VXL391" s="1182"/>
      <c r="VXM391" s="1182"/>
      <c r="VXN391" s="1182"/>
      <c r="VXO391" s="1182"/>
      <c r="VXP391" s="1177"/>
      <c r="VXQ391" s="1182"/>
      <c r="VXR391" s="1182"/>
      <c r="VXS391" s="1182"/>
      <c r="VXT391" s="1182"/>
      <c r="VXU391" s="1182"/>
      <c r="VXV391" s="1182"/>
      <c r="VXW391" s="1182"/>
      <c r="VXX391" s="1182"/>
      <c r="VXY391" s="1182"/>
      <c r="VXZ391" s="1182"/>
      <c r="VYA391" s="1182"/>
      <c r="VYB391" s="1182"/>
      <c r="VYC391" s="1182"/>
      <c r="VYD391" s="1182"/>
      <c r="VYE391" s="1177"/>
      <c r="VYF391" s="1182"/>
      <c r="VYG391" s="1182"/>
      <c r="VYH391" s="1182"/>
      <c r="VYI391" s="1182"/>
      <c r="VYJ391" s="1182"/>
      <c r="VYK391" s="1182"/>
      <c r="VYL391" s="1182"/>
      <c r="VYM391" s="1182"/>
      <c r="VYN391" s="1182"/>
      <c r="VYO391" s="1182"/>
      <c r="VYP391" s="1182"/>
      <c r="VYQ391" s="1182"/>
      <c r="VYR391" s="1182"/>
      <c r="VYS391" s="1182"/>
      <c r="VYT391" s="1177"/>
      <c r="VYU391" s="1182"/>
      <c r="VYV391" s="1182"/>
      <c r="VYW391" s="1182"/>
      <c r="VYX391" s="1182"/>
      <c r="VYY391" s="1182"/>
      <c r="VYZ391" s="1182"/>
      <c r="VZA391" s="1182"/>
      <c r="VZB391" s="1182"/>
      <c r="VZC391" s="1182"/>
      <c r="VZD391" s="1182"/>
      <c r="VZE391" s="1182"/>
      <c r="VZF391" s="1182"/>
      <c r="VZG391" s="1182"/>
      <c r="VZH391" s="1182"/>
      <c r="VZI391" s="1177"/>
      <c r="VZJ391" s="1182"/>
      <c r="VZK391" s="1182"/>
      <c r="VZL391" s="1182"/>
      <c r="VZM391" s="1182"/>
      <c r="VZN391" s="1182"/>
      <c r="VZO391" s="1182"/>
      <c r="VZP391" s="1182"/>
      <c r="VZQ391" s="1182"/>
      <c r="VZR391" s="1182"/>
      <c r="VZS391" s="1182"/>
      <c r="VZT391" s="1182"/>
      <c r="VZU391" s="1182"/>
      <c r="VZV391" s="1182"/>
      <c r="VZW391" s="1182"/>
      <c r="VZX391" s="1177"/>
      <c r="VZY391" s="1182"/>
      <c r="VZZ391" s="1182"/>
      <c r="WAA391" s="1182"/>
      <c r="WAB391" s="1182"/>
      <c r="WAC391" s="1182"/>
      <c r="WAD391" s="1182"/>
      <c r="WAE391" s="1182"/>
      <c r="WAF391" s="1182"/>
      <c r="WAG391" s="1182"/>
      <c r="WAH391" s="1182"/>
      <c r="WAI391" s="1182"/>
      <c r="WAJ391" s="1182"/>
      <c r="WAK391" s="1182"/>
      <c r="WAL391" s="1182"/>
      <c r="WAM391" s="1177"/>
      <c r="WAN391" s="1182"/>
      <c r="WAO391" s="1182"/>
      <c r="WAP391" s="1182"/>
      <c r="WAQ391" s="1182"/>
      <c r="WAR391" s="1182"/>
      <c r="WAS391" s="1182"/>
      <c r="WAT391" s="1182"/>
      <c r="WAU391" s="1182"/>
      <c r="WAV391" s="1182"/>
      <c r="WAW391" s="1182"/>
      <c r="WAX391" s="1182"/>
      <c r="WAY391" s="1182"/>
      <c r="WAZ391" s="1182"/>
      <c r="WBA391" s="1182"/>
      <c r="WBB391" s="1177"/>
      <c r="WBC391" s="1182"/>
      <c r="WBD391" s="1182"/>
      <c r="WBE391" s="1182"/>
      <c r="WBF391" s="1182"/>
      <c r="WBG391" s="1182"/>
      <c r="WBH391" s="1182"/>
      <c r="WBI391" s="1182"/>
      <c r="WBJ391" s="1182"/>
      <c r="WBK391" s="1182"/>
      <c r="WBL391" s="1182"/>
      <c r="WBM391" s="1182"/>
      <c r="WBN391" s="1182"/>
      <c r="WBO391" s="1182"/>
      <c r="WBP391" s="1182"/>
      <c r="WBQ391" s="1177"/>
      <c r="WBR391" s="1182"/>
      <c r="WBS391" s="1182"/>
      <c r="WBT391" s="1182"/>
      <c r="WBU391" s="1182"/>
      <c r="WBV391" s="1182"/>
      <c r="WBW391" s="1182"/>
      <c r="WBX391" s="1182"/>
      <c r="WBY391" s="1182"/>
      <c r="WBZ391" s="1182"/>
      <c r="WCA391" s="1182"/>
      <c r="WCB391" s="1182"/>
      <c r="WCC391" s="1182"/>
      <c r="WCD391" s="1182"/>
      <c r="WCE391" s="1182"/>
      <c r="WCF391" s="1177"/>
      <c r="WCG391" s="1182"/>
      <c r="WCH391" s="1182"/>
      <c r="WCI391" s="1182"/>
      <c r="WCJ391" s="1182"/>
      <c r="WCK391" s="1182"/>
      <c r="WCL391" s="1182"/>
      <c r="WCM391" s="1182"/>
      <c r="WCN391" s="1182"/>
      <c r="WCO391" s="1182"/>
      <c r="WCP391" s="1182"/>
      <c r="WCQ391" s="1182"/>
      <c r="WCR391" s="1182"/>
      <c r="WCS391" s="1182"/>
      <c r="WCT391" s="1182"/>
      <c r="WCU391" s="1177"/>
      <c r="WCV391" s="1182"/>
      <c r="WCW391" s="1182"/>
      <c r="WCX391" s="1182"/>
      <c r="WCY391" s="1182"/>
      <c r="WCZ391" s="1182"/>
      <c r="WDA391" s="1182"/>
      <c r="WDB391" s="1182"/>
      <c r="WDC391" s="1182"/>
      <c r="WDD391" s="1182"/>
      <c r="WDE391" s="1182"/>
      <c r="WDF391" s="1182"/>
      <c r="WDG391" s="1182"/>
      <c r="WDH391" s="1182"/>
      <c r="WDI391" s="1182"/>
      <c r="WDJ391" s="1177"/>
      <c r="WDK391" s="1182"/>
      <c r="WDL391" s="1182"/>
      <c r="WDM391" s="1182"/>
      <c r="WDN391" s="1182"/>
      <c r="WDO391" s="1182"/>
      <c r="WDP391" s="1182"/>
      <c r="WDQ391" s="1182"/>
      <c r="WDR391" s="1182"/>
      <c r="WDS391" s="1182"/>
      <c r="WDT391" s="1182"/>
      <c r="WDU391" s="1182"/>
      <c r="WDV391" s="1182"/>
      <c r="WDW391" s="1182"/>
      <c r="WDX391" s="1182"/>
      <c r="WDY391" s="1177"/>
      <c r="WDZ391" s="1182"/>
      <c r="WEA391" s="1182"/>
      <c r="WEB391" s="1182"/>
      <c r="WEC391" s="1182"/>
      <c r="WED391" s="1182"/>
      <c r="WEE391" s="1182"/>
      <c r="WEF391" s="1182"/>
      <c r="WEG391" s="1182"/>
      <c r="WEH391" s="1182"/>
      <c r="WEI391" s="1182"/>
      <c r="WEJ391" s="1182"/>
      <c r="WEK391" s="1182"/>
      <c r="WEL391" s="1182"/>
      <c r="WEM391" s="1182"/>
      <c r="WEN391" s="1177"/>
      <c r="WEO391" s="1182"/>
      <c r="WEP391" s="1182"/>
      <c r="WEQ391" s="1182"/>
      <c r="WER391" s="1182"/>
      <c r="WES391" s="1182"/>
      <c r="WET391" s="1182"/>
      <c r="WEU391" s="1182"/>
      <c r="WEV391" s="1182"/>
      <c r="WEW391" s="1182"/>
      <c r="WEX391" s="1182"/>
      <c r="WEY391" s="1182"/>
      <c r="WEZ391" s="1182"/>
      <c r="WFA391" s="1182"/>
      <c r="WFB391" s="1182"/>
      <c r="WFC391" s="1177"/>
      <c r="WFD391" s="1182"/>
      <c r="WFE391" s="1182"/>
      <c r="WFF391" s="1182"/>
      <c r="WFG391" s="1182"/>
      <c r="WFH391" s="1182"/>
      <c r="WFI391" s="1182"/>
      <c r="WFJ391" s="1182"/>
      <c r="WFK391" s="1182"/>
      <c r="WFL391" s="1182"/>
      <c r="WFM391" s="1182"/>
      <c r="WFN391" s="1182"/>
      <c r="WFO391" s="1182"/>
      <c r="WFP391" s="1182"/>
      <c r="WFQ391" s="1182"/>
      <c r="WFR391" s="1177"/>
      <c r="WFS391" s="1182"/>
      <c r="WFT391" s="1182"/>
      <c r="WFU391" s="1182"/>
      <c r="WFV391" s="1182"/>
      <c r="WFW391" s="1182"/>
      <c r="WFX391" s="1182"/>
      <c r="WFY391" s="1182"/>
      <c r="WFZ391" s="1182"/>
      <c r="WGA391" s="1182"/>
      <c r="WGB391" s="1182"/>
      <c r="WGC391" s="1182"/>
      <c r="WGD391" s="1182"/>
      <c r="WGE391" s="1182"/>
      <c r="WGF391" s="1182"/>
      <c r="WGG391" s="1177"/>
      <c r="WGH391" s="1182"/>
      <c r="WGI391" s="1182"/>
      <c r="WGJ391" s="1182"/>
      <c r="WGK391" s="1182"/>
      <c r="WGL391" s="1182"/>
      <c r="WGM391" s="1182"/>
      <c r="WGN391" s="1182"/>
      <c r="WGO391" s="1182"/>
      <c r="WGP391" s="1182"/>
      <c r="WGQ391" s="1182"/>
      <c r="WGR391" s="1182"/>
      <c r="WGS391" s="1182"/>
      <c r="WGT391" s="1182"/>
      <c r="WGU391" s="1182"/>
      <c r="WGV391" s="1177"/>
      <c r="WGW391" s="1182"/>
      <c r="WGX391" s="1182"/>
      <c r="WGY391" s="1182"/>
      <c r="WGZ391" s="1182"/>
      <c r="WHA391" s="1182"/>
      <c r="WHB391" s="1182"/>
      <c r="WHC391" s="1182"/>
      <c r="WHD391" s="1182"/>
      <c r="WHE391" s="1182"/>
      <c r="WHF391" s="1182"/>
      <c r="WHG391" s="1182"/>
      <c r="WHH391" s="1182"/>
      <c r="WHI391" s="1182"/>
      <c r="WHJ391" s="1182"/>
      <c r="WHK391" s="1177"/>
      <c r="WHL391" s="1182"/>
      <c r="WHM391" s="1182"/>
      <c r="WHN391" s="1182"/>
      <c r="WHO391" s="1182"/>
      <c r="WHP391" s="1182"/>
      <c r="WHQ391" s="1182"/>
      <c r="WHR391" s="1182"/>
      <c r="WHS391" s="1182"/>
      <c r="WHT391" s="1182"/>
      <c r="WHU391" s="1182"/>
      <c r="WHV391" s="1182"/>
      <c r="WHW391" s="1182"/>
      <c r="WHX391" s="1182"/>
      <c r="WHY391" s="1182"/>
      <c r="WHZ391" s="1177"/>
      <c r="WIA391" s="1182"/>
      <c r="WIB391" s="1182"/>
      <c r="WIC391" s="1182"/>
      <c r="WID391" s="1182"/>
      <c r="WIE391" s="1182"/>
      <c r="WIF391" s="1182"/>
      <c r="WIG391" s="1182"/>
      <c r="WIH391" s="1182"/>
      <c r="WII391" s="1182"/>
      <c r="WIJ391" s="1182"/>
      <c r="WIK391" s="1182"/>
      <c r="WIL391" s="1182"/>
      <c r="WIM391" s="1182"/>
      <c r="WIN391" s="1182"/>
      <c r="WIO391" s="1177"/>
      <c r="WIP391" s="1182"/>
      <c r="WIQ391" s="1182"/>
      <c r="WIR391" s="1182"/>
      <c r="WIS391" s="1182"/>
      <c r="WIT391" s="1182"/>
      <c r="WIU391" s="1182"/>
      <c r="WIV391" s="1182"/>
      <c r="WIW391" s="1182"/>
      <c r="WIX391" s="1182"/>
      <c r="WIY391" s="1182"/>
      <c r="WIZ391" s="1182"/>
      <c r="WJA391" s="1182"/>
      <c r="WJB391" s="1182"/>
      <c r="WJC391" s="1182"/>
      <c r="WJD391" s="1177"/>
      <c r="WJE391" s="1182"/>
      <c r="WJF391" s="1182"/>
      <c r="WJG391" s="1182"/>
      <c r="WJH391" s="1182"/>
      <c r="WJI391" s="1182"/>
      <c r="WJJ391" s="1182"/>
      <c r="WJK391" s="1182"/>
      <c r="WJL391" s="1182"/>
      <c r="WJM391" s="1182"/>
      <c r="WJN391" s="1182"/>
      <c r="WJO391" s="1182"/>
      <c r="WJP391" s="1182"/>
      <c r="WJQ391" s="1182"/>
      <c r="WJR391" s="1182"/>
      <c r="WJS391" s="1177"/>
      <c r="WJT391" s="1182"/>
      <c r="WJU391" s="1182"/>
      <c r="WJV391" s="1182"/>
      <c r="WJW391" s="1182"/>
      <c r="WJX391" s="1182"/>
      <c r="WJY391" s="1182"/>
      <c r="WJZ391" s="1182"/>
      <c r="WKA391" s="1182"/>
      <c r="WKB391" s="1182"/>
      <c r="WKC391" s="1182"/>
      <c r="WKD391" s="1182"/>
      <c r="WKE391" s="1182"/>
      <c r="WKF391" s="1182"/>
      <c r="WKG391" s="1182"/>
      <c r="WKH391" s="1177"/>
      <c r="WKI391" s="1182"/>
      <c r="WKJ391" s="1182"/>
      <c r="WKK391" s="1182"/>
      <c r="WKL391" s="1182"/>
      <c r="WKM391" s="1182"/>
      <c r="WKN391" s="1182"/>
      <c r="WKO391" s="1182"/>
      <c r="WKP391" s="1182"/>
      <c r="WKQ391" s="1182"/>
      <c r="WKR391" s="1182"/>
      <c r="WKS391" s="1182"/>
      <c r="WKT391" s="1182"/>
      <c r="WKU391" s="1182"/>
      <c r="WKV391" s="1182"/>
      <c r="WKW391" s="1177"/>
      <c r="WKX391" s="1182"/>
      <c r="WKY391" s="1182"/>
      <c r="WKZ391" s="1182"/>
      <c r="WLA391" s="1182"/>
      <c r="WLB391" s="1182"/>
      <c r="WLC391" s="1182"/>
      <c r="WLD391" s="1182"/>
      <c r="WLE391" s="1182"/>
      <c r="WLF391" s="1182"/>
      <c r="WLG391" s="1182"/>
      <c r="WLH391" s="1182"/>
      <c r="WLI391" s="1182"/>
      <c r="WLJ391" s="1182"/>
      <c r="WLK391" s="1182"/>
      <c r="WLL391" s="1177"/>
      <c r="WLM391" s="1182"/>
      <c r="WLN391" s="1182"/>
      <c r="WLO391" s="1182"/>
      <c r="WLP391" s="1182"/>
      <c r="WLQ391" s="1182"/>
      <c r="WLR391" s="1182"/>
      <c r="WLS391" s="1182"/>
      <c r="WLT391" s="1182"/>
      <c r="WLU391" s="1182"/>
      <c r="WLV391" s="1182"/>
      <c r="WLW391" s="1182"/>
      <c r="WLX391" s="1182"/>
      <c r="WLY391" s="1182"/>
      <c r="WLZ391" s="1182"/>
      <c r="WMA391" s="1177"/>
      <c r="WMB391" s="1182"/>
      <c r="WMC391" s="1182"/>
      <c r="WMD391" s="1182"/>
      <c r="WME391" s="1182"/>
      <c r="WMF391" s="1182"/>
      <c r="WMG391" s="1182"/>
      <c r="WMH391" s="1182"/>
      <c r="WMI391" s="1182"/>
      <c r="WMJ391" s="1182"/>
      <c r="WMK391" s="1182"/>
      <c r="WML391" s="1182"/>
      <c r="WMM391" s="1182"/>
      <c r="WMN391" s="1182"/>
      <c r="WMO391" s="1182"/>
      <c r="WMP391" s="1177"/>
      <c r="WMQ391" s="1182"/>
      <c r="WMR391" s="1182"/>
      <c r="WMS391" s="1182"/>
      <c r="WMT391" s="1182"/>
      <c r="WMU391" s="1182"/>
      <c r="WMV391" s="1182"/>
      <c r="WMW391" s="1182"/>
      <c r="WMX391" s="1182"/>
      <c r="WMY391" s="1182"/>
      <c r="WMZ391" s="1182"/>
      <c r="WNA391" s="1182"/>
      <c r="WNB391" s="1182"/>
      <c r="WNC391" s="1182"/>
      <c r="WND391" s="1182"/>
      <c r="WNE391" s="1177"/>
      <c r="WNF391" s="1182"/>
      <c r="WNG391" s="1182"/>
      <c r="WNH391" s="1182"/>
      <c r="WNI391" s="1182"/>
      <c r="WNJ391" s="1182"/>
      <c r="WNK391" s="1182"/>
      <c r="WNL391" s="1182"/>
      <c r="WNM391" s="1182"/>
      <c r="WNN391" s="1182"/>
      <c r="WNO391" s="1182"/>
      <c r="WNP391" s="1182"/>
      <c r="WNQ391" s="1182"/>
      <c r="WNR391" s="1182"/>
      <c r="WNS391" s="1182"/>
      <c r="WNT391" s="1177"/>
      <c r="WNU391" s="1182"/>
      <c r="WNV391" s="1182"/>
      <c r="WNW391" s="1182"/>
      <c r="WNX391" s="1182"/>
      <c r="WNY391" s="1182"/>
      <c r="WNZ391" s="1182"/>
      <c r="WOA391" s="1182"/>
      <c r="WOB391" s="1182"/>
      <c r="WOC391" s="1182"/>
      <c r="WOD391" s="1182"/>
      <c r="WOE391" s="1182"/>
      <c r="WOF391" s="1182"/>
      <c r="WOG391" s="1182"/>
      <c r="WOH391" s="1182"/>
      <c r="WOI391" s="1177"/>
      <c r="WOJ391" s="1182"/>
      <c r="WOK391" s="1182"/>
      <c r="WOL391" s="1182"/>
      <c r="WOM391" s="1182"/>
      <c r="WON391" s="1182"/>
      <c r="WOO391" s="1182"/>
      <c r="WOP391" s="1182"/>
      <c r="WOQ391" s="1182"/>
      <c r="WOR391" s="1182"/>
      <c r="WOS391" s="1182"/>
      <c r="WOT391" s="1182"/>
      <c r="WOU391" s="1182"/>
      <c r="WOV391" s="1182"/>
      <c r="WOW391" s="1182"/>
      <c r="WOX391" s="1177"/>
      <c r="WOY391" s="1182"/>
      <c r="WOZ391" s="1182"/>
      <c r="WPA391" s="1182"/>
      <c r="WPB391" s="1182"/>
      <c r="WPC391" s="1182"/>
      <c r="WPD391" s="1182"/>
      <c r="WPE391" s="1182"/>
      <c r="WPF391" s="1182"/>
      <c r="WPG391" s="1182"/>
      <c r="WPH391" s="1182"/>
      <c r="WPI391" s="1182"/>
      <c r="WPJ391" s="1182"/>
      <c r="WPK391" s="1182"/>
      <c r="WPL391" s="1182"/>
      <c r="WPM391" s="1177"/>
      <c r="WPN391" s="1182"/>
      <c r="WPO391" s="1182"/>
      <c r="WPP391" s="1182"/>
      <c r="WPQ391" s="1182"/>
      <c r="WPR391" s="1182"/>
      <c r="WPS391" s="1182"/>
      <c r="WPT391" s="1182"/>
      <c r="WPU391" s="1182"/>
      <c r="WPV391" s="1182"/>
      <c r="WPW391" s="1182"/>
      <c r="WPX391" s="1182"/>
      <c r="WPY391" s="1182"/>
      <c r="WPZ391" s="1182"/>
      <c r="WQA391" s="1182"/>
      <c r="WQB391" s="1177"/>
      <c r="WQC391" s="1182"/>
      <c r="WQD391" s="1182"/>
      <c r="WQE391" s="1182"/>
      <c r="WQF391" s="1182"/>
      <c r="WQG391" s="1182"/>
      <c r="WQH391" s="1182"/>
      <c r="WQI391" s="1182"/>
      <c r="WQJ391" s="1182"/>
      <c r="WQK391" s="1182"/>
      <c r="WQL391" s="1182"/>
      <c r="WQM391" s="1182"/>
      <c r="WQN391" s="1182"/>
      <c r="WQO391" s="1182"/>
      <c r="WQP391" s="1182"/>
      <c r="WQQ391" s="1177"/>
      <c r="WQR391" s="1182"/>
      <c r="WQS391" s="1182"/>
      <c r="WQT391" s="1182"/>
      <c r="WQU391" s="1182"/>
      <c r="WQV391" s="1182"/>
      <c r="WQW391" s="1182"/>
      <c r="WQX391" s="1182"/>
      <c r="WQY391" s="1182"/>
      <c r="WQZ391" s="1182"/>
      <c r="WRA391" s="1182"/>
      <c r="WRB391" s="1182"/>
      <c r="WRC391" s="1182"/>
      <c r="WRD391" s="1182"/>
      <c r="WRE391" s="1182"/>
      <c r="WRF391" s="1177"/>
      <c r="WRG391" s="1182"/>
      <c r="WRH391" s="1182"/>
      <c r="WRI391" s="1182"/>
      <c r="WRJ391" s="1182"/>
      <c r="WRK391" s="1182"/>
      <c r="WRL391" s="1182"/>
      <c r="WRM391" s="1182"/>
      <c r="WRN391" s="1182"/>
      <c r="WRO391" s="1182"/>
      <c r="WRP391" s="1182"/>
      <c r="WRQ391" s="1182"/>
      <c r="WRR391" s="1182"/>
      <c r="WRS391" s="1182"/>
      <c r="WRT391" s="1182"/>
      <c r="WRU391" s="1177"/>
      <c r="WRV391" s="1182"/>
      <c r="WRW391" s="1182"/>
      <c r="WRX391" s="1182"/>
      <c r="WRY391" s="1182"/>
      <c r="WRZ391" s="1182"/>
      <c r="WSA391" s="1182"/>
      <c r="WSB391" s="1182"/>
      <c r="WSC391" s="1182"/>
      <c r="WSD391" s="1182"/>
      <c r="WSE391" s="1182"/>
      <c r="WSF391" s="1182"/>
      <c r="WSG391" s="1182"/>
      <c r="WSH391" s="1182"/>
      <c r="WSI391" s="1182"/>
      <c r="WSJ391" s="1177"/>
      <c r="WSK391" s="1182"/>
      <c r="WSL391" s="1182"/>
      <c r="WSM391" s="1182"/>
      <c r="WSN391" s="1182"/>
      <c r="WSO391" s="1182"/>
      <c r="WSP391" s="1182"/>
      <c r="WSQ391" s="1182"/>
      <c r="WSR391" s="1182"/>
      <c r="WSS391" s="1182"/>
      <c r="WST391" s="1182"/>
      <c r="WSU391" s="1182"/>
      <c r="WSV391" s="1182"/>
      <c r="WSW391" s="1182"/>
      <c r="WSX391" s="1182"/>
      <c r="WSY391" s="1177"/>
      <c r="WSZ391" s="1182"/>
      <c r="WTA391" s="1182"/>
      <c r="WTB391" s="1182"/>
      <c r="WTC391" s="1182"/>
      <c r="WTD391" s="1182"/>
      <c r="WTE391" s="1182"/>
      <c r="WTF391" s="1182"/>
      <c r="WTG391" s="1182"/>
      <c r="WTH391" s="1182"/>
      <c r="WTI391" s="1182"/>
      <c r="WTJ391" s="1182"/>
      <c r="WTK391" s="1182"/>
      <c r="WTL391" s="1182"/>
      <c r="WTM391" s="1182"/>
      <c r="WTN391" s="1177"/>
      <c r="WTO391" s="1182"/>
      <c r="WTP391" s="1182"/>
      <c r="WTQ391" s="1182"/>
      <c r="WTR391" s="1182"/>
      <c r="WTS391" s="1182"/>
      <c r="WTT391" s="1182"/>
      <c r="WTU391" s="1182"/>
      <c r="WTV391" s="1182"/>
      <c r="WTW391" s="1182"/>
      <c r="WTX391" s="1182"/>
      <c r="WTY391" s="1182"/>
      <c r="WTZ391" s="1182"/>
      <c r="WUA391" s="1182"/>
      <c r="WUB391" s="1182"/>
      <c r="WUC391" s="1177"/>
      <c r="WUD391" s="1182"/>
      <c r="WUE391" s="1182"/>
      <c r="WUF391" s="1182"/>
      <c r="WUG391" s="1182"/>
      <c r="WUH391" s="1182"/>
      <c r="WUI391" s="1182"/>
      <c r="WUJ391" s="1182"/>
      <c r="WUK391" s="1182"/>
      <c r="WUL391" s="1182"/>
      <c r="WUM391" s="1182"/>
      <c r="WUN391" s="1182"/>
      <c r="WUO391" s="1182"/>
      <c r="WUP391" s="1182"/>
      <c r="WUQ391" s="1182"/>
      <c r="WUR391" s="1177"/>
      <c r="WUS391" s="1182"/>
      <c r="WUT391" s="1182"/>
      <c r="WUU391" s="1182"/>
      <c r="WUV391" s="1182"/>
      <c r="WUW391" s="1182"/>
      <c r="WUX391" s="1182"/>
      <c r="WUY391" s="1182"/>
      <c r="WUZ391" s="1182"/>
      <c r="WVA391" s="1182"/>
      <c r="WVB391" s="1182"/>
      <c r="WVC391" s="1182"/>
      <c r="WVD391" s="1182"/>
      <c r="WVE391" s="1182"/>
      <c r="WVF391" s="1182"/>
      <c r="WVG391" s="1177"/>
      <c r="WVH391" s="1182"/>
      <c r="WVI391" s="1182"/>
      <c r="WVJ391" s="1182"/>
      <c r="WVK391" s="1182"/>
      <c r="WVL391" s="1182"/>
      <c r="WVM391" s="1182"/>
      <c r="WVN391" s="1182"/>
      <c r="WVO391" s="1182"/>
      <c r="WVP391" s="1182"/>
      <c r="WVQ391" s="1182"/>
      <c r="WVR391" s="1182"/>
      <c r="WVS391" s="1182"/>
      <c r="WVT391" s="1182"/>
      <c r="WVU391" s="1182"/>
      <c r="WVV391" s="1177"/>
      <c r="WVW391" s="1182"/>
      <c r="WVX391" s="1182"/>
      <c r="WVY391" s="1182"/>
      <c r="WVZ391" s="1182"/>
      <c r="WWA391" s="1182"/>
      <c r="WWB391" s="1182"/>
      <c r="WWC391" s="1182"/>
      <c r="WWD391" s="1182"/>
      <c r="WWE391" s="1182"/>
      <c r="WWF391" s="1182"/>
      <c r="WWG391" s="1182"/>
      <c r="WWH391" s="1182"/>
      <c r="WWI391" s="1182"/>
      <c r="WWJ391" s="1182"/>
      <c r="WWK391" s="1177"/>
      <c r="WWL391" s="1182"/>
      <c r="WWM391" s="1182"/>
      <c r="WWN391" s="1182"/>
      <c r="WWO391" s="1182"/>
      <c r="WWP391" s="1182"/>
      <c r="WWQ391" s="1182"/>
      <c r="WWR391" s="1182"/>
      <c r="WWS391" s="1182"/>
      <c r="WWT391" s="1182"/>
      <c r="WWU391" s="1182"/>
      <c r="WWV391" s="1182"/>
      <c r="WWW391" s="1182"/>
      <c r="WWX391" s="1182"/>
      <c r="WWY391" s="1182"/>
      <c r="WWZ391" s="1177"/>
      <c r="WXA391" s="1182"/>
      <c r="WXB391" s="1182"/>
      <c r="WXC391" s="1182"/>
      <c r="WXD391" s="1182"/>
      <c r="WXE391" s="1182"/>
      <c r="WXF391" s="1182"/>
      <c r="WXG391" s="1182"/>
      <c r="WXH391" s="1182"/>
      <c r="WXI391" s="1182"/>
      <c r="WXJ391" s="1182"/>
      <c r="WXK391" s="1182"/>
      <c r="WXL391" s="1182"/>
      <c r="WXM391" s="1182"/>
      <c r="WXN391" s="1182"/>
      <c r="WXO391" s="1177"/>
      <c r="WXP391" s="1182"/>
      <c r="WXQ391" s="1182"/>
      <c r="WXR391" s="1182"/>
      <c r="WXS391" s="1182"/>
      <c r="WXT391" s="1182"/>
      <c r="WXU391" s="1182"/>
      <c r="WXV391" s="1182"/>
      <c r="WXW391" s="1182"/>
      <c r="WXX391" s="1182"/>
      <c r="WXY391" s="1182"/>
      <c r="WXZ391" s="1182"/>
      <c r="WYA391" s="1182"/>
      <c r="WYB391" s="1182"/>
      <c r="WYC391" s="1182"/>
      <c r="WYD391" s="1177"/>
      <c r="WYE391" s="1182"/>
      <c r="WYF391" s="1182"/>
      <c r="WYG391" s="1182"/>
      <c r="WYH391" s="1182"/>
      <c r="WYI391" s="1182"/>
      <c r="WYJ391" s="1182"/>
      <c r="WYK391" s="1182"/>
      <c r="WYL391" s="1182"/>
      <c r="WYM391" s="1182"/>
      <c r="WYN391" s="1182"/>
      <c r="WYO391" s="1182"/>
      <c r="WYP391" s="1182"/>
      <c r="WYQ391" s="1182"/>
      <c r="WYR391" s="1182"/>
      <c r="WYS391" s="1177"/>
      <c r="WYT391" s="1182"/>
      <c r="WYU391" s="1182"/>
      <c r="WYV391" s="1182"/>
      <c r="WYW391" s="1182"/>
      <c r="WYX391" s="1182"/>
      <c r="WYY391" s="1182"/>
      <c r="WYZ391" s="1182"/>
      <c r="WZA391" s="1182"/>
      <c r="WZB391" s="1182"/>
      <c r="WZC391" s="1182"/>
      <c r="WZD391" s="1182"/>
      <c r="WZE391" s="1182"/>
      <c r="WZF391" s="1182"/>
      <c r="WZG391" s="1182"/>
      <c r="WZH391" s="1177"/>
      <c r="WZI391" s="1182"/>
      <c r="WZJ391" s="1182"/>
      <c r="WZK391" s="1182"/>
      <c r="WZL391" s="1182"/>
      <c r="WZM391" s="1182"/>
      <c r="WZN391" s="1182"/>
      <c r="WZO391" s="1182"/>
      <c r="WZP391" s="1182"/>
      <c r="WZQ391" s="1182"/>
      <c r="WZR391" s="1182"/>
      <c r="WZS391" s="1182"/>
      <c r="WZT391" s="1182"/>
      <c r="WZU391" s="1182"/>
      <c r="WZV391" s="1182"/>
      <c r="WZW391" s="1177"/>
      <c r="WZX391" s="1182"/>
      <c r="WZY391" s="1182"/>
      <c r="WZZ391" s="1182"/>
      <c r="XAA391" s="1182"/>
      <c r="XAB391" s="1182"/>
      <c r="XAC391" s="1182"/>
      <c r="XAD391" s="1182"/>
      <c r="XAE391" s="1182"/>
      <c r="XAF391" s="1182"/>
      <c r="XAG391" s="1182"/>
      <c r="XAH391" s="1182"/>
      <c r="XAI391" s="1182"/>
      <c r="XAJ391" s="1182"/>
      <c r="XAK391" s="1182"/>
      <c r="XAL391" s="1177"/>
      <c r="XAM391" s="1182"/>
      <c r="XAN391" s="1182"/>
      <c r="XAO391" s="1182"/>
      <c r="XAP391" s="1182"/>
      <c r="XAQ391" s="1182"/>
      <c r="XAR391" s="1182"/>
      <c r="XAS391" s="1182"/>
      <c r="XAT391" s="1182"/>
      <c r="XAU391" s="1182"/>
      <c r="XAV391" s="1182"/>
      <c r="XAW391" s="1182"/>
      <c r="XAX391" s="1182"/>
      <c r="XAY391" s="1182"/>
      <c r="XAZ391" s="1182"/>
      <c r="XBA391" s="1177"/>
      <c r="XBB391" s="1182"/>
      <c r="XBC391" s="1182"/>
      <c r="XBD391" s="1182"/>
      <c r="XBE391" s="1182"/>
      <c r="XBF391" s="1182"/>
      <c r="XBG391" s="1182"/>
      <c r="XBH391" s="1182"/>
      <c r="XBI391" s="1182"/>
      <c r="XBJ391" s="1182"/>
      <c r="XBK391" s="1182"/>
      <c r="XBL391" s="1182"/>
      <c r="XBM391" s="1182"/>
      <c r="XBN391" s="1182"/>
      <c r="XBO391" s="1182"/>
      <c r="XBP391" s="1177"/>
      <c r="XBQ391" s="1182"/>
      <c r="XBR391" s="1182"/>
      <c r="XBS391" s="1182"/>
      <c r="XBT391" s="1182"/>
      <c r="XBU391" s="1182"/>
      <c r="XBV391" s="1182"/>
      <c r="XBW391" s="1182"/>
      <c r="XBX391" s="1182"/>
      <c r="XBY391" s="1182"/>
      <c r="XBZ391" s="1182"/>
      <c r="XCA391" s="1182"/>
      <c r="XCB391" s="1182"/>
      <c r="XCC391" s="1182"/>
      <c r="XCD391" s="1182"/>
      <c r="XCE391" s="1177"/>
      <c r="XCF391" s="1182"/>
      <c r="XCG391" s="1182"/>
      <c r="XCH391" s="1182"/>
      <c r="XCI391" s="1182"/>
      <c r="XCJ391" s="1182"/>
      <c r="XCK391" s="1182"/>
      <c r="XCL391" s="1182"/>
      <c r="XCM391" s="1182"/>
      <c r="XCN391" s="1182"/>
      <c r="XCO391" s="1182"/>
      <c r="XCP391" s="1182"/>
      <c r="XCQ391" s="1182"/>
      <c r="XCR391" s="1182"/>
      <c r="XCS391" s="1182"/>
      <c r="XCT391" s="1177"/>
      <c r="XCU391" s="1182"/>
      <c r="XCV391" s="1182"/>
      <c r="XCW391" s="1182"/>
      <c r="XCX391" s="1182"/>
      <c r="XCY391" s="1182"/>
      <c r="XCZ391" s="1182"/>
      <c r="XDA391" s="1182"/>
      <c r="XDB391" s="1182"/>
      <c r="XDC391" s="1182"/>
      <c r="XDD391" s="1182"/>
      <c r="XDE391" s="1182"/>
      <c r="XDF391" s="1182"/>
      <c r="XDG391" s="1182"/>
      <c r="XDH391" s="1182"/>
      <c r="XDI391" s="1177"/>
      <c r="XDJ391" s="1182"/>
      <c r="XDK391" s="1182"/>
      <c r="XDL391" s="1182"/>
      <c r="XDM391" s="1182"/>
      <c r="XDN391" s="1182"/>
      <c r="XDO391" s="1182"/>
      <c r="XDP391" s="1182"/>
      <c r="XDQ391" s="1182"/>
      <c r="XDR391" s="1182"/>
      <c r="XDS391" s="1182"/>
      <c r="XDT391" s="1182"/>
      <c r="XDU391" s="1182"/>
      <c r="XDV391" s="1182"/>
      <c r="XDW391" s="1182"/>
      <c r="XDX391" s="1177"/>
      <c r="XDY391" s="1182"/>
      <c r="XDZ391" s="1182"/>
      <c r="XEA391" s="1182"/>
      <c r="XEB391" s="1182"/>
      <c r="XEC391" s="1182"/>
      <c r="XED391" s="1182"/>
      <c r="XEE391" s="1182"/>
      <c r="XEF391" s="1182"/>
      <c r="XEG391" s="1182"/>
      <c r="XEH391" s="1182"/>
      <c r="XEI391" s="1182"/>
      <c r="XEJ391" s="1182"/>
      <c r="XEK391" s="1182"/>
      <c r="XEL391" s="1182"/>
      <c r="XEM391" s="1177"/>
      <c r="XEN391" s="1182"/>
      <c r="XEO391" s="1182"/>
      <c r="XEP391" s="1182"/>
      <c r="XEQ391" s="1182"/>
      <c r="XER391" s="1182"/>
      <c r="XES391" s="1182"/>
      <c r="XET391" s="1182"/>
      <c r="XEU391" s="1182"/>
      <c r="XEV391" s="1182"/>
      <c r="XEW391" s="1182"/>
      <c r="XEX391" s="1182"/>
      <c r="XEY391" s="1182"/>
      <c r="XEZ391" s="1182"/>
      <c r="XFA391" s="1182"/>
      <c r="XFB391" s="1177"/>
      <c r="XFC391" s="1182"/>
      <c r="XFD391" s="1182"/>
    </row>
    <row r="392" spans="1:16384">
      <c r="C392" s="1182">
        <f>C390-C339-C284-C227</f>
        <v>0</v>
      </c>
      <c r="D392" s="1182">
        <f t="shared" ref="D392:N392" si="295">D390-D339-D284-D227</f>
        <v>0</v>
      </c>
      <c r="E392" s="1182">
        <f t="shared" si="295"/>
        <v>0</v>
      </c>
      <c r="F392" s="1182">
        <f t="shared" si="295"/>
        <v>0</v>
      </c>
      <c r="G392" s="1182">
        <f t="shared" si="295"/>
        <v>0</v>
      </c>
      <c r="H392" s="1182">
        <f t="shared" si="295"/>
        <v>0</v>
      </c>
      <c r="I392" s="1182">
        <f t="shared" si="295"/>
        <v>0</v>
      </c>
      <c r="J392" s="1182">
        <f t="shared" si="295"/>
        <v>0</v>
      </c>
      <c r="K392" s="1182">
        <f t="shared" si="295"/>
        <v>0</v>
      </c>
      <c r="L392" s="1182">
        <f t="shared" si="295"/>
        <v>0</v>
      </c>
      <c r="M392" s="1182">
        <f t="shared" si="295"/>
        <v>0</v>
      </c>
      <c r="N392" s="1182">
        <f t="shared" si="295"/>
        <v>0</v>
      </c>
    </row>
    <row r="393" spans="1:16384" ht="13.15">
      <c r="B393" s="146" t="s">
        <v>86</v>
      </c>
      <c r="D393" s="11"/>
      <c r="E393" s="11"/>
      <c r="F393" s="11"/>
      <c r="P393" s="442"/>
      <c r="Q393" s="1"/>
      <c r="R393" s="1"/>
    </row>
    <row r="394" spans="1:16384" ht="13.15">
      <c r="B394" s="8" t="str">
        <f t="shared" ref="B394:N394" si="296">B370</f>
        <v>Subject</v>
      </c>
      <c r="C394" s="8" t="str">
        <f t="shared" si="296"/>
        <v>2018/19</v>
      </c>
      <c r="D394" s="8" t="str">
        <f t="shared" si="296"/>
        <v>2019/20</v>
      </c>
      <c r="E394" s="8" t="str">
        <f t="shared" si="296"/>
        <v>2020/21</v>
      </c>
      <c r="F394" s="8" t="str">
        <f t="shared" si="296"/>
        <v>2021/22</v>
      </c>
      <c r="G394" s="8" t="str">
        <f t="shared" si="296"/>
        <v>2022/23</v>
      </c>
      <c r="H394" s="8" t="str">
        <f t="shared" si="296"/>
        <v>2023/24</v>
      </c>
      <c r="I394" s="8" t="str">
        <f t="shared" si="296"/>
        <v>2024/25</v>
      </c>
      <c r="J394" s="8" t="str">
        <f t="shared" si="296"/>
        <v>2025/26</v>
      </c>
      <c r="K394" s="8" t="str">
        <f t="shared" si="296"/>
        <v>2026/27</v>
      </c>
      <c r="L394" s="8" t="str">
        <f t="shared" si="296"/>
        <v>2027/28</v>
      </c>
      <c r="M394" s="8" t="str">
        <f t="shared" si="296"/>
        <v>2028/29</v>
      </c>
      <c r="N394" s="8" t="str">
        <f t="shared" si="296"/>
        <v>2029/30</v>
      </c>
      <c r="P394" s="1"/>
      <c r="Q394" s="1"/>
      <c r="R394" s="1"/>
    </row>
    <row r="395" spans="1:16384" s="5" customFormat="1" ht="13.15">
      <c r="A395" s="163"/>
      <c r="B395" s="8" t="str">
        <f t="shared" ref="B395:B414" si="297">B371</f>
        <v>Art &amp; Design</v>
      </c>
      <c r="C395" s="515">
        <f t="shared" ref="C395:N395" si="298">C371/C$390</f>
        <v>3.920411625819175E-2</v>
      </c>
      <c r="D395" s="515">
        <f t="shared" si="298"/>
        <v>3.9049155637679647E-2</v>
      </c>
      <c r="E395" s="515">
        <f t="shared" si="298"/>
        <v>3.8988963022555403E-2</v>
      </c>
      <c r="F395" s="515">
        <f t="shared" si="298"/>
        <v>3.895820505981059E-2</v>
      </c>
      <c r="G395" s="515">
        <f t="shared" si="298"/>
        <v>3.8908470743808654E-2</v>
      </c>
      <c r="H395" s="515">
        <f t="shared" si="298"/>
        <v>3.8918228405130824E-2</v>
      </c>
      <c r="I395" s="515">
        <f t="shared" si="298"/>
        <v>3.894116222171317E-2</v>
      </c>
      <c r="J395" s="515">
        <f t="shared" si="298"/>
        <v>3.890226405633336E-2</v>
      </c>
      <c r="K395" s="515">
        <f t="shared" si="298"/>
        <v>3.8883150400445585E-2</v>
      </c>
      <c r="L395" s="515">
        <f t="shared" si="298"/>
        <v>3.891473584914254E-2</v>
      </c>
      <c r="M395" s="515">
        <f t="shared" si="298"/>
        <v>3.8968335614714793E-2</v>
      </c>
      <c r="N395" s="515">
        <f t="shared" si="298"/>
        <v>3.9000019369137898E-2</v>
      </c>
      <c r="P395" s="516"/>
      <c r="Q395" s="517"/>
      <c r="R395" s="518"/>
    </row>
    <row r="396" spans="1:16384" s="5" customFormat="1" ht="13.15">
      <c r="A396" s="163"/>
      <c r="B396" s="8" t="str">
        <f t="shared" si="297"/>
        <v>Biology</v>
      </c>
      <c r="C396" s="515">
        <f t="shared" ref="C396:N396" si="299">C372/C$390</f>
        <v>5.8067001219656633E-2</v>
      </c>
      <c r="D396" s="515">
        <f t="shared" si="299"/>
        <v>5.8222753322086214E-2</v>
      </c>
      <c r="E396" s="515">
        <f t="shared" si="299"/>
        <v>5.8169180572875546E-2</v>
      </c>
      <c r="F396" s="515">
        <f t="shared" si="299"/>
        <v>5.8205291717246338E-2</v>
      </c>
      <c r="G396" s="515">
        <f t="shared" si="299"/>
        <v>5.8319345552467185E-2</v>
      </c>
      <c r="H396" s="515">
        <f t="shared" si="299"/>
        <v>5.8356631083740632E-2</v>
      </c>
      <c r="I396" s="515">
        <f t="shared" si="299"/>
        <v>5.8411842208115967E-2</v>
      </c>
      <c r="J396" s="515">
        <f t="shared" si="299"/>
        <v>5.8549673674679927E-2</v>
      </c>
      <c r="K396" s="515">
        <f t="shared" si="299"/>
        <v>5.8655214654784599E-2</v>
      </c>
      <c r="L396" s="515">
        <f t="shared" si="299"/>
        <v>5.8689569627084597E-2</v>
      </c>
      <c r="M396" s="515">
        <f t="shared" si="299"/>
        <v>5.8690990691904768E-2</v>
      </c>
      <c r="N396" s="515">
        <f t="shared" si="299"/>
        <v>5.8693512550316927E-2</v>
      </c>
      <c r="P396" s="516"/>
      <c r="Q396" s="518"/>
      <c r="R396" s="518"/>
    </row>
    <row r="397" spans="1:16384" s="5" customFormat="1" ht="13.15">
      <c r="A397" s="163"/>
      <c r="B397" s="8" t="str">
        <f t="shared" si="297"/>
        <v>Business Studies</v>
      </c>
      <c r="C397" s="515">
        <f t="shared" ref="C397:N397" si="300">C373/C$390</f>
        <v>2.2446599197913211E-2</v>
      </c>
      <c r="D397" s="515">
        <f t="shared" si="300"/>
        <v>2.1844068068915052E-2</v>
      </c>
      <c r="E397" s="515">
        <f t="shared" si="300"/>
        <v>2.1514540677737538E-2</v>
      </c>
      <c r="F397" s="515">
        <f t="shared" si="300"/>
        <v>2.1521408661482274E-2</v>
      </c>
      <c r="G397" s="515">
        <f t="shared" si="300"/>
        <v>2.1701868511701982E-2</v>
      </c>
      <c r="H397" s="515">
        <f t="shared" si="300"/>
        <v>2.1847983738150816E-2</v>
      </c>
      <c r="I397" s="515">
        <f t="shared" si="300"/>
        <v>2.2092759764189004E-2</v>
      </c>
      <c r="J397" s="515">
        <f t="shared" si="300"/>
        <v>2.2381849077691092E-2</v>
      </c>
      <c r="K397" s="515">
        <f t="shared" si="300"/>
        <v>2.2638947939192366E-2</v>
      </c>
      <c r="L397" s="515">
        <f t="shared" si="300"/>
        <v>2.2849241513511254E-2</v>
      </c>
      <c r="M397" s="515">
        <f t="shared" si="300"/>
        <v>2.3033053981927065E-2</v>
      </c>
      <c r="N397" s="515">
        <f t="shared" si="300"/>
        <v>2.3146825674718482E-2</v>
      </c>
      <c r="P397" s="516"/>
      <c r="Q397" s="518"/>
      <c r="R397" s="518"/>
    </row>
    <row r="398" spans="1:16384" s="5" customFormat="1" ht="13.15">
      <c r="A398" s="163"/>
      <c r="B398" s="8" t="str">
        <f t="shared" si="297"/>
        <v>Chemistry</v>
      </c>
      <c r="C398" s="515">
        <f t="shared" ref="C398:N398" si="301">C374/C$390</f>
        <v>5.2405363103502758E-2</v>
      </c>
      <c r="D398" s="515">
        <f t="shared" si="301"/>
        <v>5.2589109812034282E-2</v>
      </c>
      <c r="E398" s="515">
        <f t="shared" si="301"/>
        <v>5.2555724378838875E-2</v>
      </c>
      <c r="F398" s="515">
        <f t="shared" si="301"/>
        <v>5.2605492925393904E-2</v>
      </c>
      <c r="G398" s="515">
        <f t="shared" si="301"/>
        <v>5.2739934720895852E-2</v>
      </c>
      <c r="H398" s="515">
        <f t="shared" si="301"/>
        <v>5.2771402944140781E-2</v>
      </c>
      <c r="I398" s="515">
        <f t="shared" si="301"/>
        <v>5.2813928988366531E-2</v>
      </c>
      <c r="J398" s="515">
        <f t="shared" si="301"/>
        <v>5.2966225101751238E-2</v>
      </c>
      <c r="K398" s="515">
        <f t="shared" si="301"/>
        <v>5.3077721890844115E-2</v>
      </c>
      <c r="L398" s="515">
        <f t="shared" si="301"/>
        <v>5.3095876091935917E-2</v>
      </c>
      <c r="M398" s="515">
        <f t="shared" si="301"/>
        <v>5.3071537309470333E-2</v>
      </c>
      <c r="N398" s="515">
        <f t="shared" si="301"/>
        <v>5.305878084597266E-2</v>
      </c>
      <c r="P398" s="516"/>
      <c r="Q398" s="518"/>
      <c r="R398" s="518"/>
    </row>
    <row r="399" spans="1:16384" s="5" customFormat="1" ht="13.15">
      <c r="A399" s="163"/>
      <c r="B399" s="8" t="str">
        <f t="shared" si="297"/>
        <v>Classics</v>
      </c>
      <c r="C399" s="515">
        <f t="shared" ref="C399:N399" si="302">C375/C$390</f>
        <v>1.3502505515274139E-3</v>
      </c>
      <c r="D399" s="515">
        <f t="shared" si="302"/>
        <v>1.3324729023173746E-3</v>
      </c>
      <c r="E399" s="515">
        <f t="shared" si="302"/>
        <v>1.3227961789160859E-3</v>
      </c>
      <c r="F399" s="515">
        <f t="shared" si="302"/>
        <v>1.3216289145792299E-3</v>
      </c>
      <c r="G399" s="515">
        <f t="shared" si="302"/>
        <v>1.3235793785500338E-3</v>
      </c>
      <c r="H399" s="515">
        <f t="shared" si="302"/>
        <v>1.3273102915516059E-3</v>
      </c>
      <c r="I399" s="515">
        <f t="shared" si="302"/>
        <v>1.3338437447390006E-3</v>
      </c>
      <c r="J399" s="515">
        <f t="shared" si="302"/>
        <v>1.3387220127793109E-3</v>
      </c>
      <c r="K399" s="515">
        <f t="shared" si="302"/>
        <v>1.3437262546601341E-3</v>
      </c>
      <c r="L399" s="515">
        <f t="shared" si="302"/>
        <v>1.349850381528939E-3</v>
      </c>
      <c r="M399" s="515">
        <f t="shared" si="302"/>
        <v>1.3563212383443076E-3</v>
      </c>
      <c r="N399" s="515">
        <f t="shared" si="302"/>
        <v>1.3602622335961445E-3</v>
      </c>
      <c r="P399" s="516"/>
      <c r="Q399" s="518"/>
      <c r="R399" s="518"/>
    </row>
    <row r="400" spans="1:16384" s="5" customFormat="1" ht="13.15">
      <c r="A400" s="163"/>
      <c r="B400" s="8" t="str">
        <f t="shared" si="297"/>
        <v>Computing</v>
      </c>
      <c r="C400" s="515">
        <f t="shared" ref="C400:N400" si="303">C376/C$390</f>
        <v>3.0544618733278198E-2</v>
      </c>
      <c r="D400" s="515">
        <f t="shared" si="303"/>
        <v>3.0417915740230884E-2</v>
      </c>
      <c r="E400" s="515">
        <f t="shared" si="303"/>
        <v>3.0375948283381374E-2</v>
      </c>
      <c r="F400" s="515">
        <f t="shared" si="303"/>
        <v>3.0365016400860357E-2</v>
      </c>
      <c r="G400" s="515">
        <f t="shared" si="303"/>
        <v>3.0354086384236034E-2</v>
      </c>
      <c r="H400" s="515">
        <f t="shared" si="303"/>
        <v>3.0363461823677378E-2</v>
      </c>
      <c r="I400" s="515">
        <f t="shared" si="303"/>
        <v>3.0381567714821912E-2</v>
      </c>
      <c r="J400" s="515">
        <f t="shared" si="303"/>
        <v>3.0378912769148895E-2</v>
      </c>
      <c r="K400" s="515">
        <f t="shared" si="303"/>
        <v>3.0382191179833519E-2</v>
      </c>
      <c r="L400" s="515">
        <f t="shared" si="303"/>
        <v>3.0402075323364763E-2</v>
      </c>
      <c r="M400" s="515">
        <f t="shared" si="303"/>
        <v>3.0428924636381471E-2</v>
      </c>
      <c r="N400" s="515">
        <f t="shared" si="303"/>
        <v>3.0444999570047981E-2</v>
      </c>
      <c r="P400" s="516"/>
      <c r="Q400" s="518"/>
      <c r="R400" s="518"/>
    </row>
    <row r="401" spans="1:16384" s="5" customFormat="1" ht="13.15">
      <c r="A401" s="163"/>
      <c r="B401" s="8" t="str">
        <f t="shared" si="297"/>
        <v>Design &amp; Technology</v>
      </c>
      <c r="C401" s="515">
        <f t="shared" ref="C401:N401" si="304">C377/C$390</f>
        <v>4.7190471436228475E-2</v>
      </c>
      <c r="D401" s="515">
        <f t="shared" si="304"/>
        <v>4.7225045646667491E-2</v>
      </c>
      <c r="E401" s="515">
        <f t="shared" si="304"/>
        <v>4.727573693536892E-2</v>
      </c>
      <c r="F401" s="515">
        <f t="shared" si="304"/>
        <v>4.72223438054101E-2</v>
      </c>
      <c r="G401" s="515">
        <f t="shared" si="304"/>
        <v>4.7060944999268439E-2</v>
      </c>
      <c r="H401" s="515">
        <f t="shared" si="304"/>
        <v>4.7012153906950432E-2</v>
      </c>
      <c r="I401" s="515">
        <f t="shared" si="304"/>
        <v>4.694120119825234E-2</v>
      </c>
      <c r="J401" s="515">
        <f t="shared" si="304"/>
        <v>4.6749391835641432E-2</v>
      </c>
      <c r="K401" s="515">
        <f t="shared" si="304"/>
        <v>4.6604147935233979E-2</v>
      </c>
      <c r="L401" s="515">
        <f t="shared" si="304"/>
        <v>4.656264137095157E-2</v>
      </c>
      <c r="M401" s="515">
        <f t="shared" si="304"/>
        <v>4.6568908381456955E-2</v>
      </c>
      <c r="N401" s="515">
        <f t="shared" si="304"/>
        <v>4.6570344897149403E-2</v>
      </c>
      <c r="P401" s="516"/>
      <c r="Q401" s="518"/>
      <c r="R401" s="518"/>
    </row>
    <row r="402" spans="1:16384" s="5" customFormat="1" ht="13.15">
      <c r="A402" s="163"/>
      <c r="B402" s="8" t="str">
        <f t="shared" si="297"/>
        <v>Drama</v>
      </c>
      <c r="C402" s="515">
        <f t="shared" ref="C402:N402" si="305">C378/C$390</f>
        <v>2.2912263045150934E-2</v>
      </c>
      <c r="D402" s="515">
        <f t="shared" si="305"/>
        <v>2.288210994014445E-2</v>
      </c>
      <c r="E402" s="515">
        <f t="shared" si="305"/>
        <v>2.2877319622585358E-2</v>
      </c>
      <c r="F402" s="515">
        <f t="shared" si="305"/>
        <v>2.2849901209039295E-2</v>
      </c>
      <c r="G402" s="515">
        <f t="shared" si="305"/>
        <v>2.2783194181969054E-2</v>
      </c>
      <c r="H402" s="515">
        <f t="shared" si="305"/>
        <v>2.2772301996536449E-2</v>
      </c>
      <c r="I402" s="515">
        <f t="shared" si="305"/>
        <v>2.2759733092887903E-2</v>
      </c>
      <c r="J402" s="515">
        <f t="shared" si="305"/>
        <v>2.2688015522502249E-2</v>
      </c>
      <c r="K402" s="515">
        <f t="shared" si="305"/>
        <v>2.2637576858374406E-2</v>
      </c>
      <c r="L402" s="515">
        <f t="shared" si="305"/>
        <v>2.2637020339853303E-2</v>
      </c>
      <c r="M402" s="515">
        <f t="shared" si="305"/>
        <v>2.2658936845591594E-2</v>
      </c>
      <c r="N402" s="515">
        <f t="shared" si="305"/>
        <v>2.2671216098983003E-2</v>
      </c>
      <c r="P402" s="516"/>
      <c r="Q402" s="518"/>
      <c r="R402" s="518"/>
    </row>
    <row r="403" spans="1:16384" s="5" customFormat="1" ht="13.15">
      <c r="A403" s="163"/>
      <c r="B403" s="8" t="str">
        <f t="shared" si="297"/>
        <v>English</v>
      </c>
      <c r="C403" s="515">
        <f t="shared" ref="C403:N403" si="306">C379/C$390</f>
        <v>0.14944271355723493</v>
      </c>
      <c r="D403" s="515">
        <f t="shared" si="306"/>
        <v>0.14998416785277796</v>
      </c>
      <c r="E403" s="515">
        <f t="shared" si="306"/>
        <v>0.15032575093626158</v>
      </c>
      <c r="F403" s="515">
        <f t="shared" si="306"/>
        <v>0.15041422690237236</v>
      </c>
      <c r="G403" s="515">
        <f t="shared" si="306"/>
        <v>0.15042775192577526</v>
      </c>
      <c r="H403" s="515">
        <f t="shared" si="306"/>
        <v>0.15028625588083863</v>
      </c>
      <c r="I403" s="515">
        <f t="shared" si="306"/>
        <v>0.1500291437562194</v>
      </c>
      <c r="J403" s="515">
        <f t="shared" si="306"/>
        <v>0.14992655854611653</v>
      </c>
      <c r="K403" s="515">
        <f t="shared" si="306"/>
        <v>0.14978815273855225</v>
      </c>
      <c r="L403" s="515">
        <f t="shared" si="306"/>
        <v>0.14953105148887663</v>
      </c>
      <c r="M403" s="515">
        <f t="shared" si="306"/>
        <v>0.14922712069979407</v>
      </c>
      <c r="N403" s="515">
        <f t="shared" si="306"/>
        <v>0.14904354804558215</v>
      </c>
      <c r="P403" s="516"/>
      <c r="Q403" s="518"/>
      <c r="R403" s="518"/>
    </row>
    <row r="404" spans="1:16384" s="5" customFormat="1" ht="13.15">
      <c r="A404" s="163"/>
      <c r="B404" s="8" t="str">
        <f t="shared" si="297"/>
        <v>Food</v>
      </c>
      <c r="C404" s="515">
        <f t="shared" ref="C404:N404" si="307">C380/C$390</f>
        <v>9.4620451527384491E-3</v>
      </c>
      <c r="D404" s="515">
        <f t="shared" si="307"/>
        <v>9.4677094514084657E-3</v>
      </c>
      <c r="E404" s="515">
        <f t="shared" si="307"/>
        <v>9.4934275187070257E-3</v>
      </c>
      <c r="F404" s="515">
        <f t="shared" si="307"/>
        <v>9.5076153040560881E-3</v>
      </c>
      <c r="G404" s="515">
        <f t="shared" si="307"/>
        <v>9.5252319902853298E-3</v>
      </c>
      <c r="H404" s="515">
        <f t="shared" si="307"/>
        <v>9.5160688224397005E-3</v>
      </c>
      <c r="I404" s="515">
        <f t="shared" si="307"/>
        <v>9.4976335583080076E-3</v>
      </c>
      <c r="J404" s="515">
        <f t="shared" si="307"/>
        <v>9.5067605478339444E-3</v>
      </c>
      <c r="K404" s="515">
        <f t="shared" si="307"/>
        <v>9.5076283607299795E-3</v>
      </c>
      <c r="L404" s="515">
        <f t="shared" si="307"/>
        <v>9.4862257039145092E-3</v>
      </c>
      <c r="M404" s="515">
        <f t="shared" si="307"/>
        <v>9.4553464605094031E-3</v>
      </c>
      <c r="N404" s="515">
        <f t="shared" si="307"/>
        <v>9.4369323300827253E-3</v>
      </c>
      <c r="P404" s="516"/>
      <c r="Q404" s="518"/>
      <c r="R404" s="518"/>
    </row>
    <row r="405" spans="1:16384" s="5" customFormat="1" ht="13.15">
      <c r="A405" s="163"/>
      <c r="B405" s="8" t="str">
        <f t="shared" si="297"/>
        <v>Geography</v>
      </c>
      <c r="C405" s="515">
        <f>C381/C$390</f>
        <v>5.1947765044361154E-2</v>
      </c>
      <c r="D405" s="515">
        <f t="shared" ref="D405:N405" si="308">D381/D$390</f>
        <v>5.2042485460033962E-2</v>
      </c>
      <c r="E405" s="515">
        <f t="shared" si="308"/>
        <v>5.2084863746305346E-2</v>
      </c>
      <c r="F405" s="515">
        <f t="shared" si="308"/>
        <v>5.2060928259994456E-2</v>
      </c>
      <c r="G405" s="515">
        <f t="shared" si="308"/>
        <v>5.1971298928375972E-2</v>
      </c>
      <c r="H405" s="515">
        <f t="shared" si="308"/>
        <v>5.1934298690946859E-2</v>
      </c>
      <c r="I405" s="515">
        <f t="shared" si="308"/>
        <v>5.1876998942925662E-2</v>
      </c>
      <c r="J405" s="515">
        <f t="shared" si="308"/>
        <v>5.1762408578953062E-2</v>
      </c>
      <c r="K405" s="515">
        <f t="shared" si="308"/>
        <v>5.1671505695579552E-2</v>
      </c>
      <c r="L405" s="515">
        <f t="shared" si="308"/>
        <v>5.1630726851095918E-2</v>
      </c>
      <c r="M405" s="515">
        <f t="shared" si="308"/>
        <v>5.1613564257732086E-2</v>
      </c>
      <c r="N405" s="515">
        <f t="shared" si="308"/>
        <v>5.1601880432752885E-2</v>
      </c>
      <c r="P405" s="516"/>
      <c r="Q405" s="518"/>
      <c r="R405" s="518"/>
    </row>
    <row r="406" spans="1:16384" s="5" customFormat="1" ht="13.15">
      <c r="A406" s="163"/>
      <c r="B406" s="8" t="str">
        <f t="shared" si="297"/>
        <v>History</v>
      </c>
      <c r="C406" s="515">
        <f t="shared" ref="C406:N406" si="309">C382/C$390</f>
        <v>5.5755890455509549E-2</v>
      </c>
      <c r="D406" s="515">
        <f t="shared" si="309"/>
        <v>5.5790142537160629E-2</v>
      </c>
      <c r="E406" s="515">
        <f t="shared" si="309"/>
        <v>5.5795427715352203E-2</v>
      </c>
      <c r="F406" s="515">
        <f t="shared" si="309"/>
        <v>5.5771403890552532E-2</v>
      </c>
      <c r="G406" s="515">
        <f t="shared" si="309"/>
        <v>5.5699782459810859E-2</v>
      </c>
      <c r="H406" s="515">
        <f t="shared" si="309"/>
        <v>5.5678703799152837E-2</v>
      </c>
      <c r="I406" s="515">
        <f t="shared" si="309"/>
        <v>5.564825285930633E-2</v>
      </c>
      <c r="J406" s="515">
        <f t="shared" si="309"/>
        <v>5.5563603308232255E-2</v>
      </c>
      <c r="K406" s="515">
        <f t="shared" si="309"/>
        <v>5.5499742925024208E-2</v>
      </c>
      <c r="L406" s="515">
        <f t="shared" si="309"/>
        <v>5.5482349093455653E-2</v>
      </c>
      <c r="M406" s="515">
        <f t="shared" si="309"/>
        <v>5.54863234362881E-2</v>
      </c>
      <c r="N406" s="515">
        <f t="shared" si="309"/>
        <v>5.548768243542853E-2</v>
      </c>
      <c r="P406" s="516"/>
      <c r="Q406" s="518"/>
      <c r="R406" s="518"/>
    </row>
    <row r="407" spans="1:16384" s="5" customFormat="1" ht="13.15">
      <c r="A407" s="163"/>
      <c r="B407" s="8" t="str">
        <f t="shared" si="297"/>
        <v>Mathematics</v>
      </c>
      <c r="C407" s="515">
        <f t="shared" ref="C407:N407" si="310">C383/C$390</f>
        <v>0.15048036878514678</v>
      </c>
      <c r="D407" s="515">
        <f t="shared" si="310"/>
        <v>0.15103679046844654</v>
      </c>
      <c r="E407" s="515">
        <f t="shared" si="310"/>
        <v>0.15147909936555179</v>
      </c>
      <c r="F407" s="515">
        <f t="shared" si="310"/>
        <v>0.15153485218671972</v>
      </c>
      <c r="G407" s="515">
        <f t="shared" si="310"/>
        <v>0.15157590793159087</v>
      </c>
      <c r="H407" s="515">
        <f t="shared" si="310"/>
        <v>0.15151523195563849</v>
      </c>
      <c r="I407" s="515">
        <f t="shared" si="310"/>
        <v>0.15140121881803564</v>
      </c>
      <c r="J407" s="515">
        <f t="shared" si="310"/>
        <v>0.151390440618248</v>
      </c>
      <c r="K407" s="515">
        <f t="shared" si="310"/>
        <v>0.1513517934735199</v>
      </c>
      <c r="L407" s="515">
        <f t="shared" si="310"/>
        <v>0.15123153421933769</v>
      </c>
      <c r="M407" s="515">
        <f t="shared" si="310"/>
        <v>0.15107762276437692</v>
      </c>
      <c r="N407" s="515">
        <f t="shared" si="310"/>
        <v>0.15098515967409504</v>
      </c>
      <c r="P407" s="516"/>
      <c r="Q407" s="518"/>
      <c r="R407" s="518"/>
    </row>
    <row r="408" spans="1:16384" s="5" customFormat="1" ht="13.15">
      <c r="A408" s="163"/>
      <c r="B408" s="8" t="str">
        <f t="shared" si="297"/>
        <v>Modern Foreign Languages</v>
      </c>
      <c r="C408" s="515">
        <f t="shared" ref="C408:N408" si="311">C384/C$390</f>
        <v>6.951236473407367E-2</v>
      </c>
      <c r="D408" s="515">
        <f t="shared" si="311"/>
        <v>6.9763685555509991E-2</v>
      </c>
      <c r="E408" s="515">
        <f t="shared" si="311"/>
        <v>6.9890553252248563E-2</v>
      </c>
      <c r="F408" s="515">
        <f t="shared" si="311"/>
        <v>6.9841222344777992E-2</v>
      </c>
      <c r="G408" s="515">
        <f t="shared" si="311"/>
        <v>6.9644863520689604E-2</v>
      </c>
      <c r="H408" s="515">
        <f t="shared" si="311"/>
        <v>6.9558419661937557E-2</v>
      </c>
      <c r="I408" s="515">
        <f t="shared" si="311"/>
        <v>6.9423159343792895E-2</v>
      </c>
      <c r="J408" s="515">
        <f t="shared" si="311"/>
        <v>6.9167727816292893E-2</v>
      </c>
      <c r="K408" s="515">
        <f t="shared" si="311"/>
        <v>6.8963010076753553E-2</v>
      </c>
      <c r="L408" s="515">
        <f t="shared" si="311"/>
        <v>6.8864035208767743E-2</v>
      </c>
      <c r="M408" s="515">
        <f t="shared" si="311"/>
        <v>6.8815214677416248E-2</v>
      </c>
      <c r="N408" s="515">
        <f t="shared" si="311"/>
        <v>6.8782833231957205E-2</v>
      </c>
      <c r="P408" s="516"/>
      <c r="Q408" s="518"/>
      <c r="R408" s="518"/>
    </row>
    <row r="409" spans="1:16384" s="5" customFormat="1" ht="13.15">
      <c r="A409" s="163"/>
      <c r="B409" s="8" t="str">
        <f t="shared" si="297"/>
        <v>Music</v>
      </c>
      <c r="C409" s="515">
        <f t="shared" ref="C409:N409" si="312">C385/C$390</f>
        <v>2.291791170758798E-2</v>
      </c>
      <c r="D409" s="515">
        <f t="shared" si="312"/>
        <v>2.2943354124995898E-2</v>
      </c>
      <c r="E409" s="515">
        <f t="shared" si="312"/>
        <v>2.2963934607352927E-2</v>
      </c>
      <c r="F409" s="515">
        <f t="shared" si="312"/>
        <v>2.2923856776656915E-2</v>
      </c>
      <c r="G409" s="515">
        <f t="shared" si="312"/>
        <v>2.2814597511855682E-2</v>
      </c>
      <c r="H409" s="515">
        <f t="shared" si="312"/>
        <v>2.2788385036315063E-2</v>
      </c>
      <c r="I409" s="515">
        <f t="shared" si="312"/>
        <v>2.2752670692585335E-2</v>
      </c>
      <c r="J409" s="515">
        <f t="shared" si="312"/>
        <v>2.2628380926668266E-2</v>
      </c>
      <c r="K409" s="515">
        <f t="shared" si="312"/>
        <v>2.25371082780224E-2</v>
      </c>
      <c r="L409" s="515">
        <f t="shared" si="312"/>
        <v>2.2521211516195652E-2</v>
      </c>
      <c r="M409" s="515">
        <f t="shared" si="312"/>
        <v>2.2539660440922243E-2</v>
      </c>
      <c r="N409" s="515">
        <f t="shared" si="312"/>
        <v>2.2549222737987588E-2</v>
      </c>
      <c r="P409" s="516"/>
      <c r="Q409" s="518"/>
      <c r="R409" s="518"/>
    </row>
    <row r="410" spans="1:16384" s="5" customFormat="1" ht="13.15">
      <c r="A410" s="163"/>
      <c r="B410" s="8" t="str">
        <f t="shared" si="297"/>
        <v>Others</v>
      </c>
      <c r="C410" s="515">
        <f t="shared" ref="C410:N410" si="313">C386/C$390</f>
        <v>5.0416343489992042E-2</v>
      </c>
      <c r="D410" s="515">
        <f t="shared" si="313"/>
        <v>4.9242223191698582E-2</v>
      </c>
      <c r="E410" s="515">
        <f t="shared" si="313"/>
        <v>4.8570343991524045E-2</v>
      </c>
      <c r="F410" s="515">
        <f t="shared" si="313"/>
        <v>4.8524385283385339E-2</v>
      </c>
      <c r="G410" s="515">
        <f t="shared" si="313"/>
        <v>4.8751577144167904E-2</v>
      </c>
      <c r="H410" s="515">
        <f t="shared" si="313"/>
        <v>4.9030167678087877E-2</v>
      </c>
      <c r="I410" s="515">
        <f t="shared" si="313"/>
        <v>4.9509331639957549E-2</v>
      </c>
      <c r="J410" s="515">
        <f t="shared" si="313"/>
        <v>4.9950417656140465E-2</v>
      </c>
      <c r="K410" s="515">
        <f t="shared" si="313"/>
        <v>5.0371977525282698E-2</v>
      </c>
      <c r="L410" s="515">
        <f t="shared" si="313"/>
        <v>5.0806118336481416E-2</v>
      </c>
      <c r="M410" s="515">
        <f t="shared" si="313"/>
        <v>5.1234759594953154E-2</v>
      </c>
      <c r="N410" s="515">
        <f t="shared" si="313"/>
        <v>5.1497246692127269E-2</v>
      </c>
      <c r="P410" s="516"/>
      <c r="Q410" s="518"/>
      <c r="R410" s="518"/>
    </row>
    <row r="411" spans="1:16384" s="5" customFormat="1" ht="13.15">
      <c r="A411" s="163"/>
      <c r="B411" s="8" t="str">
        <f t="shared" si="297"/>
        <v>Physical Education</v>
      </c>
      <c r="C411" s="515">
        <f t="shared" ref="C411:N411" si="314">C387/C$390</f>
        <v>8.1531740643054101E-2</v>
      </c>
      <c r="D411" s="515">
        <f t="shared" si="314"/>
        <v>8.1520580919143049E-2</v>
      </c>
      <c r="E411" s="515">
        <f t="shared" si="314"/>
        <v>8.162981245162157E-2</v>
      </c>
      <c r="F411" s="515">
        <f t="shared" si="314"/>
        <v>8.1636056301648344E-2</v>
      </c>
      <c r="G411" s="515">
        <f t="shared" si="314"/>
        <v>8.1575483121941211E-2</v>
      </c>
      <c r="H411" s="515">
        <f t="shared" si="314"/>
        <v>8.1511621379189186E-2</v>
      </c>
      <c r="I411" s="515">
        <f t="shared" si="314"/>
        <v>8.1402687461824594E-2</v>
      </c>
      <c r="J411" s="515">
        <f t="shared" si="314"/>
        <v>8.1293575381400598E-2</v>
      </c>
      <c r="K411" s="515">
        <f t="shared" si="314"/>
        <v>8.1191952761669059E-2</v>
      </c>
      <c r="L411" s="515">
        <f t="shared" si="314"/>
        <v>8.1094845467553855E-2</v>
      </c>
      <c r="M411" s="515">
        <f t="shared" si="314"/>
        <v>8.1002268249384668E-2</v>
      </c>
      <c r="N411" s="515">
        <f t="shared" si="314"/>
        <v>8.0945409018235701E-2</v>
      </c>
      <c r="P411" s="516"/>
      <c r="Q411" s="518"/>
      <c r="R411" s="518"/>
    </row>
    <row r="412" spans="1:16384" s="5" customFormat="1" ht="13.15">
      <c r="A412" s="163"/>
      <c r="B412" s="8" t="str">
        <f t="shared" si="297"/>
        <v>Physics</v>
      </c>
      <c r="C412" s="515">
        <f t="shared" ref="C412:N412" si="315">C388/C$390</f>
        <v>5.0514718332090355E-2</v>
      </c>
      <c r="D412" s="515">
        <f t="shared" si="315"/>
        <v>5.077813783300858E-2</v>
      </c>
      <c r="E412" s="515">
        <f t="shared" si="315"/>
        <v>5.0792521815497593E-2</v>
      </c>
      <c r="F412" s="515">
        <f t="shared" si="315"/>
        <v>5.0846346466787512E-2</v>
      </c>
      <c r="G412" s="515">
        <f t="shared" si="315"/>
        <v>5.0963350262708526E-2</v>
      </c>
      <c r="H412" s="515">
        <f t="shared" si="315"/>
        <v>5.097251933903111E-2</v>
      </c>
      <c r="I412" s="515">
        <f t="shared" si="315"/>
        <v>5.0976612140870743E-2</v>
      </c>
      <c r="J412" s="515">
        <f t="shared" si="315"/>
        <v>5.1094306274359944E-2</v>
      </c>
      <c r="K412" s="515">
        <f t="shared" si="315"/>
        <v>5.1172498961703596E-2</v>
      </c>
      <c r="L412" s="515">
        <f t="shared" si="315"/>
        <v>5.1155691245289049E-2</v>
      </c>
      <c r="M412" s="515">
        <f t="shared" si="315"/>
        <v>5.1096543184196472E-2</v>
      </c>
      <c r="N412" s="515">
        <f t="shared" si="315"/>
        <v>5.1062485309572365E-2</v>
      </c>
      <c r="P412" s="516"/>
      <c r="Q412" s="518"/>
      <c r="R412" s="518"/>
    </row>
    <row r="413" spans="1:16384" s="5" customFormat="1" ht="13.15">
      <c r="A413" s="163"/>
      <c r="B413" s="8" t="str">
        <f t="shared" si="297"/>
        <v>Religious Education</v>
      </c>
      <c r="C413" s="515">
        <f t="shared" ref="C413:N413" si="316">C389/C$390</f>
        <v>3.3897454552761677E-2</v>
      </c>
      <c r="D413" s="515">
        <f t="shared" si="316"/>
        <v>3.3868091535740913E-2</v>
      </c>
      <c r="E413" s="515">
        <f t="shared" si="316"/>
        <v>3.3894054927318271E-2</v>
      </c>
      <c r="F413" s="515">
        <f t="shared" si="316"/>
        <v>3.3889817589226622E-2</v>
      </c>
      <c r="G413" s="515">
        <f t="shared" si="316"/>
        <v>3.3858730729901643E-2</v>
      </c>
      <c r="H413" s="515">
        <f t="shared" si="316"/>
        <v>3.3838853566543738E-2</v>
      </c>
      <c r="I413" s="515">
        <f t="shared" si="316"/>
        <v>3.3806251853088186E-2</v>
      </c>
      <c r="J413" s="515">
        <f t="shared" si="316"/>
        <v>3.3760766295226355E-2</v>
      </c>
      <c r="K413" s="515">
        <f t="shared" si="316"/>
        <v>3.3721952089794047E-2</v>
      </c>
      <c r="L413" s="515">
        <f t="shared" si="316"/>
        <v>3.3695200371659018E-2</v>
      </c>
      <c r="M413" s="515">
        <f t="shared" si="316"/>
        <v>3.3674567534635401E-2</v>
      </c>
      <c r="N413" s="515">
        <f t="shared" si="316"/>
        <v>3.3661638852256009E-2</v>
      </c>
      <c r="P413" s="516"/>
      <c r="Q413" s="518"/>
      <c r="R413" s="518"/>
    </row>
    <row r="414" spans="1:16384" s="5" customFormat="1" ht="13.15">
      <c r="A414" s="163"/>
      <c r="B414" s="8" t="str">
        <f t="shared" si="297"/>
        <v>Total</v>
      </c>
      <c r="C414" s="515">
        <f t="shared" ref="C414:N414" si="317">C390/C$390</f>
        <v>1</v>
      </c>
      <c r="D414" s="515">
        <f t="shared" si="317"/>
        <v>1</v>
      </c>
      <c r="E414" s="515">
        <f t="shared" si="317"/>
        <v>1</v>
      </c>
      <c r="F414" s="515">
        <f t="shared" si="317"/>
        <v>1</v>
      </c>
      <c r="G414" s="515">
        <f t="shared" si="317"/>
        <v>1</v>
      </c>
      <c r="H414" s="515">
        <f t="shared" si="317"/>
        <v>1</v>
      </c>
      <c r="I414" s="515">
        <f t="shared" si="317"/>
        <v>1</v>
      </c>
      <c r="J414" s="515">
        <f t="shared" si="317"/>
        <v>1</v>
      </c>
      <c r="K414" s="515">
        <f t="shared" si="317"/>
        <v>1</v>
      </c>
      <c r="L414" s="515">
        <f t="shared" si="317"/>
        <v>1</v>
      </c>
      <c r="M414" s="515">
        <f t="shared" si="317"/>
        <v>1</v>
      </c>
      <c r="N414" s="515">
        <f t="shared" si="317"/>
        <v>1</v>
      </c>
      <c r="P414" s="516"/>
      <c r="Q414" s="518"/>
      <c r="R414" s="518"/>
    </row>
    <row r="415" spans="1:16384">
      <c r="A415" s="1182">
        <f>O415</f>
        <v>0</v>
      </c>
      <c r="B415" s="1177"/>
      <c r="C415" s="1182">
        <f>SUM(C395:C413)-C414</f>
        <v>0</v>
      </c>
      <c r="D415" s="1182">
        <f t="shared" ref="D415:N415" si="318">SUM(D395:D413)-D414</f>
        <v>0</v>
      </c>
      <c r="E415" s="1182">
        <f t="shared" si="318"/>
        <v>0</v>
      </c>
      <c r="F415" s="1182">
        <f t="shared" si="318"/>
        <v>0</v>
      </c>
      <c r="G415" s="1182">
        <f t="shared" si="318"/>
        <v>0</v>
      </c>
      <c r="H415" s="1182">
        <f t="shared" si="318"/>
        <v>0</v>
      </c>
      <c r="I415" s="1182">
        <f t="shared" si="318"/>
        <v>0</v>
      </c>
      <c r="J415" s="1182">
        <f t="shared" si="318"/>
        <v>0</v>
      </c>
      <c r="K415" s="1182">
        <f t="shared" si="318"/>
        <v>0</v>
      </c>
      <c r="L415" s="1182">
        <f t="shared" si="318"/>
        <v>0</v>
      </c>
      <c r="M415" s="1182">
        <f t="shared" si="318"/>
        <v>0</v>
      </c>
      <c r="N415" s="1182">
        <f t="shared" si="318"/>
        <v>0</v>
      </c>
      <c r="O415" s="1182">
        <f>SUM(C415:N415)</f>
        <v>0</v>
      </c>
      <c r="P415" s="1182"/>
      <c r="Q415" s="1177"/>
      <c r="R415" s="1182"/>
      <c r="S415" s="1182"/>
      <c r="T415" s="1182"/>
      <c r="U415" s="1182"/>
      <c r="V415" s="1182"/>
      <c r="W415" s="1182"/>
      <c r="X415" s="1182"/>
      <c r="Y415" s="1182"/>
      <c r="Z415" s="1182"/>
      <c r="AA415" s="1182"/>
      <c r="AB415" s="1182"/>
      <c r="AC415" s="1182"/>
      <c r="AD415" s="1182"/>
      <c r="AE415" s="1182"/>
      <c r="AF415" s="1177"/>
      <c r="AG415" s="1182"/>
      <c r="AH415" s="1182"/>
      <c r="AI415" s="1182"/>
      <c r="AJ415" s="1182"/>
      <c r="AK415" s="1182"/>
      <c r="AL415" s="1182"/>
      <c r="AM415" s="1182"/>
      <c r="AN415" s="1182"/>
      <c r="AO415" s="1182"/>
      <c r="AP415" s="1182"/>
      <c r="AQ415" s="1182"/>
      <c r="AR415" s="1182"/>
      <c r="AS415" s="1182"/>
      <c r="AT415" s="1182"/>
      <c r="AU415" s="1177"/>
      <c r="AV415" s="1182"/>
      <c r="AW415" s="1182"/>
      <c r="AX415" s="1182"/>
      <c r="AY415" s="1182"/>
      <c r="AZ415" s="1182"/>
      <c r="BA415" s="1182"/>
      <c r="BB415" s="1182"/>
      <c r="BC415" s="1182"/>
      <c r="BD415" s="1182"/>
      <c r="BE415" s="1182"/>
      <c r="BF415" s="1182"/>
      <c r="BG415" s="1182"/>
      <c r="BH415" s="1182"/>
      <c r="BI415" s="1182"/>
      <c r="BJ415" s="1177"/>
      <c r="BK415" s="1182"/>
      <c r="BL415" s="1182"/>
      <c r="BM415" s="1182"/>
      <c r="BN415" s="1182"/>
      <c r="BO415" s="1182"/>
      <c r="BP415" s="1182"/>
      <c r="BQ415" s="1182"/>
      <c r="BR415" s="1182"/>
      <c r="BS415" s="1182"/>
      <c r="BT415" s="1182"/>
      <c r="BU415" s="1182"/>
      <c r="BV415" s="1182"/>
      <c r="BW415" s="1182"/>
      <c r="BX415" s="1182"/>
      <c r="BY415" s="1177"/>
      <c r="BZ415" s="1182"/>
      <c r="CA415" s="1182"/>
      <c r="CB415" s="1182"/>
      <c r="CC415" s="1182"/>
      <c r="CD415" s="1182"/>
      <c r="CE415" s="1182"/>
      <c r="CF415" s="1182"/>
      <c r="CG415" s="1182"/>
      <c r="CH415" s="1182"/>
      <c r="CI415" s="1182"/>
      <c r="CJ415" s="1182"/>
      <c r="CK415" s="1182"/>
      <c r="CL415" s="1182"/>
      <c r="CM415" s="1182"/>
      <c r="CN415" s="1177"/>
      <c r="CO415" s="1182"/>
      <c r="CP415" s="1182"/>
      <c r="CQ415" s="1182"/>
      <c r="CR415" s="1182"/>
      <c r="CS415" s="1182"/>
      <c r="CT415" s="1182"/>
      <c r="CU415" s="1182"/>
      <c r="CV415" s="1182"/>
      <c r="CW415" s="1182"/>
      <c r="CX415" s="1182"/>
      <c r="CY415" s="1182"/>
      <c r="CZ415" s="1182"/>
      <c r="DA415" s="1182"/>
      <c r="DB415" s="1182"/>
      <c r="DC415" s="1177"/>
      <c r="DD415" s="1182"/>
      <c r="DE415" s="1182"/>
      <c r="DF415" s="1182"/>
      <c r="DG415" s="1182"/>
      <c r="DH415" s="1182"/>
      <c r="DI415" s="1182"/>
      <c r="DJ415" s="1182"/>
      <c r="DK415" s="1182"/>
      <c r="DL415" s="1182"/>
      <c r="DM415" s="1182"/>
      <c r="DN415" s="1182"/>
      <c r="DO415" s="1182"/>
      <c r="DP415" s="1182"/>
      <c r="DQ415" s="1182"/>
      <c r="DR415" s="1177"/>
      <c r="DS415" s="1182"/>
      <c r="DT415" s="1182"/>
      <c r="DU415" s="1182"/>
      <c r="DV415" s="1182"/>
      <c r="DW415" s="1182"/>
      <c r="DX415" s="1182"/>
      <c r="DY415" s="1182"/>
      <c r="DZ415" s="1182"/>
      <c r="EA415" s="1182"/>
      <c r="EB415" s="1182"/>
      <c r="EC415" s="1182"/>
      <c r="ED415" s="1182"/>
      <c r="EE415" s="1182"/>
      <c r="EF415" s="1182"/>
      <c r="EG415" s="1177"/>
      <c r="EH415" s="1182"/>
      <c r="EI415" s="1182"/>
      <c r="EJ415" s="1182"/>
      <c r="EK415" s="1182"/>
      <c r="EL415" s="1182"/>
      <c r="EM415" s="1182"/>
      <c r="EN415" s="1182"/>
      <c r="EO415" s="1182"/>
      <c r="EP415" s="1182"/>
      <c r="EQ415" s="1182"/>
      <c r="ER415" s="1182"/>
      <c r="ES415" s="1182"/>
      <c r="ET415" s="1182"/>
      <c r="EU415" s="1182"/>
      <c r="EV415" s="1177"/>
      <c r="EW415" s="1182"/>
      <c r="EX415" s="1182"/>
      <c r="EY415" s="1182"/>
      <c r="EZ415" s="1182"/>
      <c r="FA415" s="1182"/>
      <c r="FB415" s="1182"/>
      <c r="FC415" s="1182"/>
      <c r="FD415" s="1182"/>
      <c r="FE415" s="1182"/>
      <c r="FF415" s="1182"/>
      <c r="FG415" s="1182"/>
      <c r="FH415" s="1182"/>
      <c r="FI415" s="1182"/>
      <c r="FJ415" s="1182"/>
      <c r="FK415" s="1177"/>
      <c r="FL415" s="1182"/>
      <c r="FM415" s="1182"/>
      <c r="FN415" s="1182"/>
      <c r="FO415" s="1182"/>
      <c r="FP415" s="1182"/>
      <c r="FQ415" s="1182"/>
      <c r="FR415" s="1182"/>
      <c r="FS415" s="1182"/>
      <c r="FT415" s="1182"/>
      <c r="FU415" s="1182"/>
      <c r="FV415" s="1182"/>
      <c r="FW415" s="1182"/>
      <c r="FX415" s="1182"/>
      <c r="FY415" s="1182"/>
      <c r="FZ415" s="1177"/>
      <c r="GA415" s="1182"/>
      <c r="GB415" s="1182"/>
      <c r="GC415" s="1182"/>
      <c r="GD415" s="1182"/>
      <c r="GE415" s="1182"/>
      <c r="GF415" s="1182"/>
      <c r="GG415" s="1182"/>
      <c r="GH415" s="1182"/>
      <c r="GI415" s="1182"/>
      <c r="GJ415" s="1182"/>
      <c r="GK415" s="1182"/>
      <c r="GL415" s="1182"/>
      <c r="GM415" s="1182"/>
      <c r="GN415" s="1182"/>
      <c r="GO415" s="1177"/>
      <c r="GP415" s="1182"/>
      <c r="GQ415" s="1182"/>
      <c r="GR415" s="1182"/>
      <c r="GS415" s="1182"/>
      <c r="GT415" s="1182"/>
      <c r="GU415" s="1182"/>
      <c r="GV415" s="1182"/>
      <c r="GW415" s="1182"/>
      <c r="GX415" s="1182"/>
      <c r="GY415" s="1182"/>
      <c r="GZ415" s="1182"/>
      <c r="HA415" s="1182"/>
      <c r="HB415" s="1182"/>
      <c r="HC415" s="1182"/>
      <c r="HD415" s="1177"/>
      <c r="HE415" s="1182"/>
      <c r="HF415" s="1182"/>
      <c r="HG415" s="1182"/>
      <c r="HH415" s="1182"/>
      <c r="HI415" s="1182"/>
      <c r="HJ415" s="1182"/>
      <c r="HK415" s="1182"/>
      <c r="HL415" s="1182"/>
      <c r="HM415" s="1182"/>
      <c r="HN415" s="1182"/>
      <c r="HO415" s="1182"/>
      <c r="HP415" s="1182"/>
      <c r="HQ415" s="1182"/>
      <c r="HR415" s="1182"/>
      <c r="HS415" s="1177"/>
      <c r="HT415" s="1182"/>
      <c r="HU415" s="1182"/>
      <c r="HV415" s="1182"/>
      <c r="HW415" s="1182"/>
      <c r="HX415" s="1182"/>
      <c r="HY415" s="1182"/>
      <c r="HZ415" s="1182"/>
      <c r="IA415" s="1182"/>
      <c r="IB415" s="1182"/>
      <c r="IC415" s="1182"/>
      <c r="ID415" s="1182"/>
      <c r="IE415" s="1182"/>
      <c r="IF415" s="1182"/>
      <c r="IG415" s="1182"/>
      <c r="IH415" s="1177"/>
      <c r="II415" s="1182"/>
      <c r="IJ415" s="1182"/>
      <c r="IK415" s="1182"/>
      <c r="IL415" s="1182"/>
      <c r="IM415" s="1182"/>
      <c r="IN415" s="1182"/>
      <c r="IO415" s="1182"/>
      <c r="IP415" s="1182"/>
      <c r="IQ415" s="1182"/>
      <c r="IR415" s="1182"/>
      <c r="IS415" s="1182"/>
      <c r="IT415" s="1182"/>
      <c r="IU415" s="1182"/>
      <c r="IV415" s="1182"/>
      <c r="IW415" s="1177"/>
      <c r="IX415" s="1182"/>
      <c r="IY415" s="1182"/>
      <c r="IZ415" s="1182"/>
      <c r="JA415" s="1182"/>
      <c r="JB415" s="1182"/>
      <c r="JC415" s="1182"/>
      <c r="JD415" s="1182"/>
      <c r="JE415" s="1182"/>
      <c r="JF415" s="1182"/>
      <c r="JG415" s="1182"/>
      <c r="JH415" s="1182"/>
      <c r="JI415" s="1182"/>
      <c r="JJ415" s="1182"/>
      <c r="JK415" s="1182"/>
      <c r="JL415" s="1177"/>
      <c r="JM415" s="1182"/>
      <c r="JN415" s="1182"/>
      <c r="JO415" s="1182"/>
      <c r="JP415" s="1182"/>
      <c r="JQ415" s="1182"/>
      <c r="JR415" s="1182"/>
      <c r="JS415" s="1182"/>
      <c r="JT415" s="1182"/>
      <c r="JU415" s="1182"/>
      <c r="JV415" s="1182"/>
      <c r="JW415" s="1182"/>
      <c r="JX415" s="1182"/>
      <c r="JY415" s="1182"/>
      <c r="JZ415" s="1182"/>
      <c r="KA415" s="1177"/>
      <c r="KB415" s="1182"/>
      <c r="KC415" s="1182"/>
      <c r="KD415" s="1182"/>
      <c r="KE415" s="1182"/>
      <c r="KF415" s="1182"/>
      <c r="KG415" s="1182"/>
      <c r="KH415" s="1182"/>
      <c r="KI415" s="1182"/>
      <c r="KJ415" s="1182"/>
      <c r="KK415" s="1182"/>
      <c r="KL415" s="1182"/>
      <c r="KM415" s="1182"/>
      <c r="KN415" s="1182"/>
      <c r="KO415" s="1182"/>
      <c r="KP415" s="1177"/>
      <c r="KQ415" s="1182"/>
      <c r="KR415" s="1182"/>
      <c r="KS415" s="1182"/>
      <c r="KT415" s="1182"/>
      <c r="KU415" s="1182"/>
      <c r="KV415" s="1182"/>
      <c r="KW415" s="1182"/>
      <c r="KX415" s="1182"/>
      <c r="KY415" s="1182"/>
      <c r="KZ415" s="1182"/>
      <c r="LA415" s="1182"/>
      <c r="LB415" s="1182"/>
      <c r="LC415" s="1182"/>
      <c r="LD415" s="1182"/>
      <c r="LE415" s="1177"/>
      <c r="LF415" s="1182"/>
      <c r="LG415" s="1182"/>
      <c r="LH415" s="1182"/>
      <c r="LI415" s="1182"/>
      <c r="LJ415" s="1182"/>
      <c r="LK415" s="1182"/>
      <c r="LL415" s="1182"/>
      <c r="LM415" s="1182"/>
      <c r="LN415" s="1182"/>
      <c r="LO415" s="1182"/>
      <c r="LP415" s="1182"/>
      <c r="LQ415" s="1182"/>
      <c r="LR415" s="1182"/>
      <c r="LS415" s="1182"/>
      <c r="LT415" s="1177"/>
      <c r="LU415" s="1182"/>
      <c r="LV415" s="1182"/>
      <c r="LW415" s="1182"/>
      <c r="LX415" s="1182"/>
      <c r="LY415" s="1182"/>
      <c r="LZ415" s="1182"/>
      <c r="MA415" s="1182"/>
      <c r="MB415" s="1182"/>
      <c r="MC415" s="1182"/>
      <c r="MD415" s="1182"/>
      <c r="ME415" s="1182"/>
      <c r="MF415" s="1182"/>
      <c r="MG415" s="1182"/>
      <c r="MH415" s="1182"/>
      <c r="MI415" s="1177"/>
      <c r="MJ415" s="1182"/>
      <c r="MK415" s="1182"/>
      <c r="ML415" s="1182"/>
      <c r="MM415" s="1182"/>
      <c r="MN415" s="1182"/>
      <c r="MO415" s="1182"/>
      <c r="MP415" s="1182"/>
      <c r="MQ415" s="1182"/>
      <c r="MR415" s="1182"/>
      <c r="MS415" s="1182"/>
      <c r="MT415" s="1182"/>
      <c r="MU415" s="1182"/>
      <c r="MV415" s="1182"/>
      <c r="MW415" s="1182"/>
      <c r="MX415" s="1177"/>
      <c r="MY415" s="1182"/>
      <c r="MZ415" s="1182"/>
      <c r="NA415" s="1182"/>
      <c r="NB415" s="1182"/>
      <c r="NC415" s="1182"/>
      <c r="ND415" s="1182"/>
      <c r="NE415" s="1182"/>
      <c r="NF415" s="1182"/>
      <c r="NG415" s="1182"/>
      <c r="NH415" s="1182"/>
      <c r="NI415" s="1182"/>
      <c r="NJ415" s="1182"/>
      <c r="NK415" s="1182"/>
      <c r="NL415" s="1182"/>
      <c r="NM415" s="1177"/>
      <c r="NN415" s="1182"/>
      <c r="NO415" s="1182"/>
      <c r="NP415" s="1182"/>
      <c r="NQ415" s="1182"/>
      <c r="NR415" s="1182"/>
      <c r="NS415" s="1182"/>
      <c r="NT415" s="1182"/>
      <c r="NU415" s="1182"/>
      <c r="NV415" s="1182"/>
      <c r="NW415" s="1182"/>
      <c r="NX415" s="1182"/>
      <c r="NY415" s="1182"/>
      <c r="NZ415" s="1182"/>
      <c r="OA415" s="1182"/>
      <c r="OB415" s="1177"/>
      <c r="OC415" s="1182"/>
      <c r="OD415" s="1182"/>
      <c r="OE415" s="1182"/>
      <c r="OF415" s="1182"/>
      <c r="OG415" s="1182"/>
      <c r="OH415" s="1182"/>
      <c r="OI415" s="1182"/>
      <c r="OJ415" s="1182"/>
      <c r="OK415" s="1182"/>
      <c r="OL415" s="1182"/>
      <c r="OM415" s="1182"/>
      <c r="ON415" s="1182"/>
      <c r="OO415" s="1182"/>
      <c r="OP415" s="1182"/>
      <c r="OQ415" s="1177"/>
      <c r="OR415" s="1182"/>
      <c r="OS415" s="1182"/>
      <c r="OT415" s="1182"/>
      <c r="OU415" s="1182"/>
      <c r="OV415" s="1182"/>
      <c r="OW415" s="1182"/>
      <c r="OX415" s="1182"/>
      <c r="OY415" s="1182"/>
      <c r="OZ415" s="1182"/>
      <c r="PA415" s="1182"/>
      <c r="PB415" s="1182"/>
      <c r="PC415" s="1182"/>
      <c r="PD415" s="1182"/>
      <c r="PE415" s="1182"/>
      <c r="PF415" s="1177"/>
      <c r="PG415" s="1182"/>
      <c r="PH415" s="1182"/>
      <c r="PI415" s="1182"/>
      <c r="PJ415" s="1182"/>
      <c r="PK415" s="1182"/>
      <c r="PL415" s="1182"/>
      <c r="PM415" s="1182"/>
      <c r="PN415" s="1182"/>
      <c r="PO415" s="1182"/>
      <c r="PP415" s="1182"/>
      <c r="PQ415" s="1182"/>
      <c r="PR415" s="1182"/>
      <c r="PS415" s="1182"/>
      <c r="PT415" s="1182"/>
      <c r="PU415" s="1177"/>
      <c r="PV415" s="1182"/>
      <c r="PW415" s="1182"/>
      <c r="PX415" s="1182"/>
      <c r="PY415" s="1182"/>
      <c r="PZ415" s="1182"/>
      <c r="QA415" s="1182"/>
      <c r="QB415" s="1182"/>
      <c r="QC415" s="1182"/>
      <c r="QD415" s="1182"/>
      <c r="QE415" s="1182"/>
      <c r="QF415" s="1182"/>
      <c r="QG415" s="1182"/>
      <c r="QH415" s="1182"/>
      <c r="QI415" s="1182"/>
      <c r="QJ415" s="1177"/>
      <c r="QK415" s="1182"/>
      <c r="QL415" s="1182"/>
      <c r="QM415" s="1182"/>
      <c r="QN415" s="1182"/>
      <c r="QO415" s="1182"/>
      <c r="QP415" s="1182"/>
      <c r="QQ415" s="1182"/>
      <c r="QR415" s="1182"/>
      <c r="QS415" s="1182"/>
      <c r="QT415" s="1182"/>
      <c r="QU415" s="1182"/>
      <c r="QV415" s="1182"/>
      <c r="QW415" s="1182"/>
      <c r="QX415" s="1182"/>
      <c r="QY415" s="1177"/>
      <c r="QZ415" s="1182"/>
      <c r="RA415" s="1182"/>
      <c r="RB415" s="1182"/>
      <c r="RC415" s="1182"/>
      <c r="RD415" s="1182"/>
      <c r="RE415" s="1182"/>
      <c r="RF415" s="1182"/>
      <c r="RG415" s="1182"/>
      <c r="RH415" s="1182"/>
      <c r="RI415" s="1182"/>
      <c r="RJ415" s="1182"/>
      <c r="RK415" s="1182"/>
      <c r="RL415" s="1182"/>
      <c r="RM415" s="1182"/>
      <c r="RN415" s="1177"/>
      <c r="RO415" s="1182"/>
      <c r="RP415" s="1182"/>
      <c r="RQ415" s="1182"/>
      <c r="RR415" s="1182"/>
      <c r="RS415" s="1182"/>
      <c r="RT415" s="1182"/>
      <c r="RU415" s="1182"/>
      <c r="RV415" s="1182"/>
      <c r="RW415" s="1182"/>
      <c r="RX415" s="1182"/>
      <c r="RY415" s="1182"/>
      <c r="RZ415" s="1182"/>
      <c r="SA415" s="1182"/>
      <c r="SB415" s="1182"/>
      <c r="SC415" s="1177"/>
      <c r="SD415" s="1182"/>
      <c r="SE415" s="1182"/>
      <c r="SF415" s="1182"/>
      <c r="SG415" s="1182"/>
      <c r="SH415" s="1182"/>
      <c r="SI415" s="1182"/>
      <c r="SJ415" s="1182"/>
      <c r="SK415" s="1182"/>
      <c r="SL415" s="1182"/>
      <c r="SM415" s="1182"/>
      <c r="SN415" s="1182"/>
      <c r="SO415" s="1182"/>
      <c r="SP415" s="1182"/>
      <c r="SQ415" s="1182"/>
      <c r="SR415" s="1177"/>
      <c r="SS415" s="1182"/>
      <c r="ST415" s="1182"/>
      <c r="SU415" s="1182"/>
      <c r="SV415" s="1182"/>
      <c r="SW415" s="1182"/>
      <c r="SX415" s="1182"/>
      <c r="SY415" s="1182"/>
      <c r="SZ415" s="1182"/>
      <c r="TA415" s="1182"/>
      <c r="TB415" s="1182"/>
      <c r="TC415" s="1182"/>
      <c r="TD415" s="1182"/>
      <c r="TE415" s="1182"/>
      <c r="TF415" s="1182"/>
      <c r="TG415" s="1177"/>
      <c r="TH415" s="1182"/>
      <c r="TI415" s="1182"/>
      <c r="TJ415" s="1182"/>
      <c r="TK415" s="1182"/>
      <c r="TL415" s="1182"/>
      <c r="TM415" s="1182"/>
      <c r="TN415" s="1182"/>
      <c r="TO415" s="1182"/>
      <c r="TP415" s="1182"/>
      <c r="TQ415" s="1182"/>
      <c r="TR415" s="1182"/>
      <c r="TS415" s="1182"/>
      <c r="TT415" s="1182"/>
      <c r="TU415" s="1182"/>
      <c r="TV415" s="1177"/>
      <c r="TW415" s="1182"/>
      <c r="TX415" s="1182"/>
      <c r="TY415" s="1182"/>
      <c r="TZ415" s="1182"/>
      <c r="UA415" s="1182"/>
      <c r="UB415" s="1182"/>
      <c r="UC415" s="1182"/>
      <c r="UD415" s="1182"/>
      <c r="UE415" s="1182"/>
      <c r="UF415" s="1182"/>
      <c r="UG415" s="1182"/>
      <c r="UH415" s="1182"/>
      <c r="UI415" s="1182"/>
      <c r="UJ415" s="1182"/>
      <c r="UK415" s="1177"/>
      <c r="UL415" s="1182"/>
      <c r="UM415" s="1182"/>
      <c r="UN415" s="1182"/>
      <c r="UO415" s="1182"/>
      <c r="UP415" s="1182"/>
      <c r="UQ415" s="1182"/>
      <c r="UR415" s="1182"/>
      <c r="US415" s="1182"/>
      <c r="UT415" s="1182"/>
      <c r="UU415" s="1182"/>
      <c r="UV415" s="1182"/>
      <c r="UW415" s="1182"/>
      <c r="UX415" s="1182"/>
      <c r="UY415" s="1182"/>
      <c r="UZ415" s="1177"/>
      <c r="VA415" s="1182"/>
      <c r="VB415" s="1182"/>
      <c r="VC415" s="1182"/>
      <c r="VD415" s="1182"/>
      <c r="VE415" s="1182"/>
      <c r="VF415" s="1182"/>
      <c r="VG415" s="1182"/>
      <c r="VH415" s="1182"/>
      <c r="VI415" s="1182"/>
      <c r="VJ415" s="1182"/>
      <c r="VK415" s="1182"/>
      <c r="VL415" s="1182"/>
      <c r="VM415" s="1182"/>
      <c r="VN415" s="1182"/>
      <c r="VO415" s="1177"/>
      <c r="VP415" s="1182"/>
      <c r="VQ415" s="1182"/>
      <c r="VR415" s="1182"/>
      <c r="VS415" s="1182"/>
      <c r="VT415" s="1182"/>
      <c r="VU415" s="1182"/>
      <c r="VV415" s="1182"/>
      <c r="VW415" s="1182"/>
      <c r="VX415" s="1182"/>
      <c r="VY415" s="1182"/>
      <c r="VZ415" s="1182"/>
      <c r="WA415" s="1182"/>
      <c r="WB415" s="1182"/>
      <c r="WC415" s="1182"/>
      <c r="WD415" s="1177"/>
      <c r="WE415" s="1182"/>
      <c r="WF415" s="1182"/>
      <c r="WG415" s="1182"/>
      <c r="WH415" s="1182"/>
      <c r="WI415" s="1182"/>
      <c r="WJ415" s="1182"/>
      <c r="WK415" s="1182"/>
      <c r="WL415" s="1182"/>
      <c r="WM415" s="1182"/>
      <c r="WN415" s="1182"/>
      <c r="WO415" s="1182"/>
      <c r="WP415" s="1182"/>
      <c r="WQ415" s="1182"/>
      <c r="WR415" s="1182"/>
      <c r="WS415" s="1177"/>
      <c r="WT415" s="1182"/>
      <c r="WU415" s="1182"/>
      <c r="WV415" s="1182"/>
      <c r="WW415" s="1182"/>
      <c r="WX415" s="1182"/>
      <c r="WY415" s="1182"/>
      <c r="WZ415" s="1182"/>
      <c r="XA415" s="1182"/>
      <c r="XB415" s="1182"/>
      <c r="XC415" s="1182"/>
      <c r="XD415" s="1182"/>
      <c r="XE415" s="1182"/>
      <c r="XF415" s="1182"/>
      <c r="XG415" s="1182"/>
      <c r="XH415" s="1177"/>
      <c r="XI415" s="1182"/>
      <c r="XJ415" s="1182"/>
      <c r="XK415" s="1182"/>
      <c r="XL415" s="1182"/>
      <c r="XM415" s="1182"/>
      <c r="XN415" s="1182"/>
      <c r="XO415" s="1182"/>
      <c r="XP415" s="1182"/>
      <c r="XQ415" s="1182"/>
      <c r="XR415" s="1182"/>
      <c r="XS415" s="1182"/>
      <c r="XT415" s="1182"/>
      <c r="XU415" s="1182"/>
      <c r="XV415" s="1182"/>
      <c r="XW415" s="1177"/>
      <c r="XX415" s="1182"/>
      <c r="XY415" s="1182"/>
      <c r="XZ415" s="1182"/>
      <c r="YA415" s="1182"/>
      <c r="YB415" s="1182"/>
      <c r="YC415" s="1182"/>
      <c r="YD415" s="1182"/>
      <c r="YE415" s="1182"/>
      <c r="YF415" s="1182"/>
      <c r="YG415" s="1182"/>
      <c r="YH415" s="1182"/>
      <c r="YI415" s="1182"/>
      <c r="YJ415" s="1182"/>
      <c r="YK415" s="1182"/>
      <c r="YL415" s="1177"/>
      <c r="YM415" s="1182"/>
      <c r="YN415" s="1182"/>
      <c r="YO415" s="1182"/>
      <c r="YP415" s="1182"/>
      <c r="YQ415" s="1182"/>
      <c r="YR415" s="1182"/>
      <c r="YS415" s="1182"/>
      <c r="YT415" s="1182"/>
      <c r="YU415" s="1182"/>
      <c r="YV415" s="1182"/>
      <c r="YW415" s="1182"/>
      <c r="YX415" s="1182"/>
      <c r="YY415" s="1182"/>
      <c r="YZ415" s="1182"/>
      <c r="ZA415" s="1177"/>
      <c r="ZB415" s="1182"/>
      <c r="ZC415" s="1182"/>
      <c r="ZD415" s="1182"/>
      <c r="ZE415" s="1182"/>
      <c r="ZF415" s="1182"/>
      <c r="ZG415" s="1182"/>
      <c r="ZH415" s="1182"/>
      <c r="ZI415" s="1182"/>
      <c r="ZJ415" s="1182"/>
      <c r="ZK415" s="1182"/>
      <c r="ZL415" s="1182"/>
      <c r="ZM415" s="1182"/>
      <c r="ZN415" s="1182"/>
      <c r="ZO415" s="1182"/>
      <c r="ZP415" s="1177"/>
      <c r="ZQ415" s="1182"/>
      <c r="ZR415" s="1182"/>
      <c r="ZS415" s="1182"/>
      <c r="ZT415" s="1182"/>
      <c r="ZU415" s="1182"/>
      <c r="ZV415" s="1182"/>
      <c r="ZW415" s="1182"/>
      <c r="ZX415" s="1182"/>
      <c r="ZY415" s="1182"/>
      <c r="ZZ415" s="1182"/>
      <c r="AAA415" s="1182"/>
      <c r="AAB415" s="1182"/>
      <c r="AAC415" s="1182"/>
      <c r="AAD415" s="1182"/>
      <c r="AAE415" s="1177"/>
      <c r="AAF415" s="1182"/>
      <c r="AAG415" s="1182"/>
      <c r="AAH415" s="1182"/>
      <c r="AAI415" s="1182"/>
      <c r="AAJ415" s="1182"/>
      <c r="AAK415" s="1182"/>
      <c r="AAL415" s="1182"/>
      <c r="AAM415" s="1182"/>
      <c r="AAN415" s="1182"/>
      <c r="AAO415" s="1182"/>
      <c r="AAP415" s="1182"/>
      <c r="AAQ415" s="1182"/>
      <c r="AAR415" s="1182"/>
      <c r="AAS415" s="1182"/>
      <c r="AAT415" s="1177"/>
      <c r="AAU415" s="1182"/>
      <c r="AAV415" s="1182"/>
      <c r="AAW415" s="1182"/>
      <c r="AAX415" s="1182"/>
      <c r="AAY415" s="1182"/>
      <c r="AAZ415" s="1182"/>
      <c r="ABA415" s="1182"/>
      <c r="ABB415" s="1182"/>
      <c r="ABC415" s="1182"/>
      <c r="ABD415" s="1182"/>
      <c r="ABE415" s="1182"/>
      <c r="ABF415" s="1182"/>
      <c r="ABG415" s="1182"/>
      <c r="ABH415" s="1182"/>
      <c r="ABI415" s="1177"/>
      <c r="ABJ415" s="1182"/>
      <c r="ABK415" s="1182"/>
      <c r="ABL415" s="1182"/>
      <c r="ABM415" s="1182"/>
      <c r="ABN415" s="1182"/>
      <c r="ABO415" s="1182"/>
      <c r="ABP415" s="1182"/>
      <c r="ABQ415" s="1182"/>
      <c r="ABR415" s="1182"/>
      <c r="ABS415" s="1182"/>
      <c r="ABT415" s="1182"/>
      <c r="ABU415" s="1182"/>
      <c r="ABV415" s="1182"/>
      <c r="ABW415" s="1182"/>
      <c r="ABX415" s="1177"/>
      <c r="ABY415" s="1182"/>
      <c r="ABZ415" s="1182"/>
      <c r="ACA415" s="1182"/>
      <c r="ACB415" s="1182"/>
      <c r="ACC415" s="1182"/>
      <c r="ACD415" s="1182"/>
      <c r="ACE415" s="1182"/>
      <c r="ACF415" s="1182"/>
      <c r="ACG415" s="1182"/>
      <c r="ACH415" s="1182"/>
      <c r="ACI415" s="1182"/>
      <c r="ACJ415" s="1182"/>
      <c r="ACK415" s="1182"/>
      <c r="ACL415" s="1182"/>
      <c r="ACM415" s="1177"/>
      <c r="ACN415" s="1182"/>
      <c r="ACO415" s="1182"/>
      <c r="ACP415" s="1182"/>
      <c r="ACQ415" s="1182"/>
      <c r="ACR415" s="1182"/>
      <c r="ACS415" s="1182"/>
      <c r="ACT415" s="1182"/>
      <c r="ACU415" s="1182"/>
      <c r="ACV415" s="1182"/>
      <c r="ACW415" s="1182"/>
      <c r="ACX415" s="1182"/>
      <c r="ACY415" s="1182"/>
      <c r="ACZ415" s="1182"/>
      <c r="ADA415" s="1182"/>
      <c r="ADB415" s="1177"/>
      <c r="ADC415" s="1182"/>
      <c r="ADD415" s="1182"/>
      <c r="ADE415" s="1182"/>
      <c r="ADF415" s="1182"/>
      <c r="ADG415" s="1182"/>
      <c r="ADH415" s="1182"/>
      <c r="ADI415" s="1182"/>
      <c r="ADJ415" s="1182"/>
      <c r="ADK415" s="1182"/>
      <c r="ADL415" s="1182"/>
      <c r="ADM415" s="1182"/>
      <c r="ADN415" s="1182"/>
      <c r="ADO415" s="1182"/>
      <c r="ADP415" s="1182"/>
      <c r="ADQ415" s="1177"/>
      <c r="ADR415" s="1182"/>
      <c r="ADS415" s="1182"/>
      <c r="ADT415" s="1182"/>
      <c r="ADU415" s="1182"/>
      <c r="ADV415" s="1182"/>
      <c r="ADW415" s="1182"/>
      <c r="ADX415" s="1182"/>
      <c r="ADY415" s="1182"/>
      <c r="ADZ415" s="1182"/>
      <c r="AEA415" s="1182"/>
      <c r="AEB415" s="1182"/>
      <c r="AEC415" s="1182"/>
      <c r="AED415" s="1182"/>
      <c r="AEE415" s="1182"/>
      <c r="AEF415" s="1177"/>
      <c r="AEG415" s="1182"/>
      <c r="AEH415" s="1182"/>
      <c r="AEI415" s="1182"/>
      <c r="AEJ415" s="1182"/>
      <c r="AEK415" s="1182"/>
      <c r="AEL415" s="1182"/>
      <c r="AEM415" s="1182"/>
      <c r="AEN415" s="1182"/>
      <c r="AEO415" s="1182"/>
      <c r="AEP415" s="1182"/>
      <c r="AEQ415" s="1182"/>
      <c r="AER415" s="1182"/>
      <c r="AES415" s="1182"/>
      <c r="AET415" s="1182"/>
      <c r="AEU415" s="1177"/>
      <c r="AEV415" s="1182"/>
      <c r="AEW415" s="1182"/>
      <c r="AEX415" s="1182"/>
      <c r="AEY415" s="1182"/>
      <c r="AEZ415" s="1182"/>
      <c r="AFA415" s="1182"/>
      <c r="AFB415" s="1182"/>
      <c r="AFC415" s="1182"/>
      <c r="AFD415" s="1182"/>
      <c r="AFE415" s="1182"/>
      <c r="AFF415" s="1182"/>
      <c r="AFG415" s="1182"/>
      <c r="AFH415" s="1182"/>
      <c r="AFI415" s="1182"/>
      <c r="AFJ415" s="1177"/>
      <c r="AFK415" s="1182"/>
      <c r="AFL415" s="1182"/>
      <c r="AFM415" s="1182"/>
      <c r="AFN415" s="1182"/>
      <c r="AFO415" s="1182"/>
      <c r="AFP415" s="1182"/>
      <c r="AFQ415" s="1182"/>
      <c r="AFR415" s="1182"/>
      <c r="AFS415" s="1182"/>
      <c r="AFT415" s="1182"/>
      <c r="AFU415" s="1182"/>
      <c r="AFV415" s="1182"/>
      <c r="AFW415" s="1182"/>
      <c r="AFX415" s="1182"/>
      <c r="AFY415" s="1177"/>
      <c r="AFZ415" s="1182"/>
      <c r="AGA415" s="1182"/>
      <c r="AGB415" s="1182"/>
      <c r="AGC415" s="1182"/>
      <c r="AGD415" s="1182"/>
      <c r="AGE415" s="1182"/>
      <c r="AGF415" s="1182"/>
      <c r="AGG415" s="1182"/>
      <c r="AGH415" s="1182"/>
      <c r="AGI415" s="1182"/>
      <c r="AGJ415" s="1182"/>
      <c r="AGK415" s="1182"/>
      <c r="AGL415" s="1182"/>
      <c r="AGM415" s="1182"/>
      <c r="AGN415" s="1177"/>
      <c r="AGO415" s="1182"/>
      <c r="AGP415" s="1182"/>
      <c r="AGQ415" s="1182"/>
      <c r="AGR415" s="1182"/>
      <c r="AGS415" s="1182"/>
      <c r="AGT415" s="1182"/>
      <c r="AGU415" s="1182"/>
      <c r="AGV415" s="1182"/>
      <c r="AGW415" s="1182"/>
      <c r="AGX415" s="1182"/>
      <c r="AGY415" s="1182"/>
      <c r="AGZ415" s="1182"/>
      <c r="AHA415" s="1182"/>
      <c r="AHB415" s="1182"/>
      <c r="AHC415" s="1177"/>
      <c r="AHD415" s="1182"/>
      <c r="AHE415" s="1182"/>
      <c r="AHF415" s="1182"/>
      <c r="AHG415" s="1182"/>
      <c r="AHH415" s="1182"/>
      <c r="AHI415" s="1182"/>
      <c r="AHJ415" s="1182"/>
      <c r="AHK415" s="1182"/>
      <c r="AHL415" s="1182"/>
      <c r="AHM415" s="1182"/>
      <c r="AHN415" s="1182"/>
      <c r="AHO415" s="1182"/>
      <c r="AHP415" s="1182"/>
      <c r="AHQ415" s="1182"/>
      <c r="AHR415" s="1177"/>
      <c r="AHS415" s="1182"/>
      <c r="AHT415" s="1182"/>
      <c r="AHU415" s="1182"/>
      <c r="AHV415" s="1182"/>
      <c r="AHW415" s="1182"/>
      <c r="AHX415" s="1182"/>
      <c r="AHY415" s="1182"/>
      <c r="AHZ415" s="1182"/>
      <c r="AIA415" s="1182"/>
      <c r="AIB415" s="1182"/>
      <c r="AIC415" s="1182"/>
      <c r="AID415" s="1182"/>
      <c r="AIE415" s="1182"/>
      <c r="AIF415" s="1182"/>
      <c r="AIG415" s="1177"/>
      <c r="AIH415" s="1182"/>
      <c r="AII415" s="1182"/>
      <c r="AIJ415" s="1182"/>
      <c r="AIK415" s="1182"/>
      <c r="AIL415" s="1182"/>
      <c r="AIM415" s="1182"/>
      <c r="AIN415" s="1182"/>
      <c r="AIO415" s="1182"/>
      <c r="AIP415" s="1182"/>
      <c r="AIQ415" s="1182"/>
      <c r="AIR415" s="1182"/>
      <c r="AIS415" s="1182"/>
      <c r="AIT415" s="1182"/>
      <c r="AIU415" s="1182"/>
      <c r="AIV415" s="1177"/>
      <c r="AIW415" s="1182"/>
      <c r="AIX415" s="1182"/>
      <c r="AIY415" s="1182"/>
      <c r="AIZ415" s="1182"/>
      <c r="AJA415" s="1182"/>
      <c r="AJB415" s="1182"/>
      <c r="AJC415" s="1182"/>
      <c r="AJD415" s="1182"/>
      <c r="AJE415" s="1182"/>
      <c r="AJF415" s="1182"/>
      <c r="AJG415" s="1182"/>
      <c r="AJH415" s="1182"/>
      <c r="AJI415" s="1182"/>
      <c r="AJJ415" s="1182"/>
      <c r="AJK415" s="1177"/>
      <c r="AJL415" s="1182"/>
      <c r="AJM415" s="1182"/>
      <c r="AJN415" s="1182"/>
      <c r="AJO415" s="1182"/>
      <c r="AJP415" s="1182"/>
      <c r="AJQ415" s="1182"/>
      <c r="AJR415" s="1182"/>
      <c r="AJS415" s="1182"/>
      <c r="AJT415" s="1182"/>
      <c r="AJU415" s="1182"/>
      <c r="AJV415" s="1182"/>
      <c r="AJW415" s="1182"/>
      <c r="AJX415" s="1182"/>
      <c r="AJY415" s="1182"/>
      <c r="AJZ415" s="1177"/>
      <c r="AKA415" s="1182"/>
      <c r="AKB415" s="1182"/>
      <c r="AKC415" s="1182"/>
      <c r="AKD415" s="1182"/>
      <c r="AKE415" s="1182"/>
      <c r="AKF415" s="1182"/>
      <c r="AKG415" s="1182"/>
      <c r="AKH415" s="1182"/>
      <c r="AKI415" s="1182"/>
      <c r="AKJ415" s="1182"/>
      <c r="AKK415" s="1182"/>
      <c r="AKL415" s="1182"/>
      <c r="AKM415" s="1182"/>
      <c r="AKN415" s="1182"/>
      <c r="AKO415" s="1177"/>
      <c r="AKP415" s="1182"/>
      <c r="AKQ415" s="1182"/>
      <c r="AKR415" s="1182"/>
      <c r="AKS415" s="1182"/>
      <c r="AKT415" s="1182"/>
      <c r="AKU415" s="1182"/>
      <c r="AKV415" s="1182"/>
      <c r="AKW415" s="1182"/>
      <c r="AKX415" s="1182"/>
      <c r="AKY415" s="1182"/>
      <c r="AKZ415" s="1182"/>
      <c r="ALA415" s="1182"/>
      <c r="ALB415" s="1182"/>
      <c r="ALC415" s="1182"/>
      <c r="ALD415" s="1177"/>
      <c r="ALE415" s="1182"/>
      <c r="ALF415" s="1182"/>
      <c r="ALG415" s="1182"/>
      <c r="ALH415" s="1182"/>
      <c r="ALI415" s="1182"/>
      <c r="ALJ415" s="1182"/>
      <c r="ALK415" s="1182"/>
      <c r="ALL415" s="1182"/>
      <c r="ALM415" s="1182"/>
      <c r="ALN415" s="1182"/>
      <c r="ALO415" s="1182"/>
      <c r="ALP415" s="1182"/>
      <c r="ALQ415" s="1182"/>
      <c r="ALR415" s="1182"/>
      <c r="ALS415" s="1177"/>
      <c r="ALT415" s="1182"/>
      <c r="ALU415" s="1182"/>
      <c r="ALV415" s="1182"/>
      <c r="ALW415" s="1182"/>
      <c r="ALX415" s="1182"/>
      <c r="ALY415" s="1182"/>
      <c r="ALZ415" s="1182"/>
      <c r="AMA415" s="1182"/>
      <c r="AMB415" s="1182"/>
      <c r="AMC415" s="1182"/>
      <c r="AMD415" s="1182"/>
      <c r="AME415" s="1182"/>
      <c r="AMF415" s="1182"/>
      <c r="AMG415" s="1182"/>
      <c r="AMH415" s="1177"/>
      <c r="AMI415" s="1182"/>
      <c r="AMJ415" s="1182"/>
      <c r="AMK415" s="1182"/>
      <c r="AML415" s="1182"/>
      <c r="AMM415" s="1182"/>
      <c r="AMN415" s="1182"/>
      <c r="AMO415" s="1182"/>
      <c r="AMP415" s="1182"/>
      <c r="AMQ415" s="1182"/>
      <c r="AMR415" s="1182"/>
      <c r="AMS415" s="1182"/>
      <c r="AMT415" s="1182"/>
      <c r="AMU415" s="1182"/>
      <c r="AMV415" s="1182"/>
      <c r="AMW415" s="1177"/>
      <c r="AMX415" s="1182"/>
      <c r="AMY415" s="1182"/>
      <c r="AMZ415" s="1182"/>
      <c r="ANA415" s="1182"/>
      <c r="ANB415" s="1182"/>
      <c r="ANC415" s="1182"/>
      <c r="AND415" s="1182"/>
      <c r="ANE415" s="1182"/>
      <c r="ANF415" s="1182"/>
      <c r="ANG415" s="1182"/>
      <c r="ANH415" s="1182"/>
      <c r="ANI415" s="1182"/>
      <c r="ANJ415" s="1182"/>
      <c r="ANK415" s="1182"/>
      <c r="ANL415" s="1177"/>
      <c r="ANM415" s="1182"/>
      <c r="ANN415" s="1182"/>
      <c r="ANO415" s="1182"/>
      <c r="ANP415" s="1182"/>
      <c r="ANQ415" s="1182"/>
      <c r="ANR415" s="1182"/>
      <c r="ANS415" s="1182"/>
      <c r="ANT415" s="1182"/>
      <c r="ANU415" s="1182"/>
      <c r="ANV415" s="1182"/>
      <c r="ANW415" s="1182"/>
      <c r="ANX415" s="1182"/>
      <c r="ANY415" s="1182"/>
      <c r="ANZ415" s="1182"/>
      <c r="AOA415" s="1177"/>
      <c r="AOB415" s="1182"/>
      <c r="AOC415" s="1182"/>
      <c r="AOD415" s="1182"/>
      <c r="AOE415" s="1182"/>
      <c r="AOF415" s="1182"/>
      <c r="AOG415" s="1182"/>
      <c r="AOH415" s="1182"/>
      <c r="AOI415" s="1182"/>
      <c r="AOJ415" s="1182"/>
      <c r="AOK415" s="1182"/>
      <c r="AOL415" s="1182"/>
      <c r="AOM415" s="1182"/>
      <c r="AON415" s="1182"/>
      <c r="AOO415" s="1182"/>
      <c r="AOP415" s="1177"/>
      <c r="AOQ415" s="1182"/>
      <c r="AOR415" s="1182"/>
      <c r="AOS415" s="1182"/>
      <c r="AOT415" s="1182"/>
      <c r="AOU415" s="1182"/>
      <c r="AOV415" s="1182"/>
      <c r="AOW415" s="1182"/>
      <c r="AOX415" s="1182"/>
      <c r="AOY415" s="1182"/>
      <c r="AOZ415" s="1182"/>
      <c r="APA415" s="1182"/>
      <c r="APB415" s="1182"/>
      <c r="APC415" s="1182"/>
      <c r="APD415" s="1182"/>
      <c r="APE415" s="1177"/>
      <c r="APF415" s="1182"/>
      <c r="APG415" s="1182"/>
      <c r="APH415" s="1182"/>
      <c r="API415" s="1182"/>
      <c r="APJ415" s="1182"/>
      <c r="APK415" s="1182"/>
      <c r="APL415" s="1182"/>
      <c r="APM415" s="1182"/>
      <c r="APN415" s="1182"/>
      <c r="APO415" s="1182"/>
      <c r="APP415" s="1182"/>
      <c r="APQ415" s="1182"/>
      <c r="APR415" s="1182"/>
      <c r="APS415" s="1182"/>
      <c r="APT415" s="1177"/>
      <c r="APU415" s="1182"/>
      <c r="APV415" s="1182"/>
      <c r="APW415" s="1182"/>
      <c r="APX415" s="1182"/>
      <c r="APY415" s="1182"/>
      <c r="APZ415" s="1182"/>
      <c r="AQA415" s="1182"/>
      <c r="AQB415" s="1182"/>
      <c r="AQC415" s="1182"/>
      <c r="AQD415" s="1182"/>
      <c r="AQE415" s="1182"/>
      <c r="AQF415" s="1182"/>
      <c r="AQG415" s="1182"/>
      <c r="AQH415" s="1182"/>
      <c r="AQI415" s="1177"/>
      <c r="AQJ415" s="1182"/>
      <c r="AQK415" s="1182"/>
      <c r="AQL415" s="1182"/>
      <c r="AQM415" s="1182"/>
      <c r="AQN415" s="1182"/>
      <c r="AQO415" s="1182"/>
      <c r="AQP415" s="1182"/>
      <c r="AQQ415" s="1182"/>
      <c r="AQR415" s="1182"/>
      <c r="AQS415" s="1182"/>
      <c r="AQT415" s="1182"/>
      <c r="AQU415" s="1182"/>
      <c r="AQV415" s="1182"/>
      <c r="AQW415" s="1182"/>
      <c r="AQX415" s="1177"/>
      <c r="AQY415" s="1182"/>
      <c r="AQZ415" s="1182"/>
      <c r="ARA415" s="1182"/>
      <c r="ARB415" s="1182"/>
      <c r="ARC415" s="1182"/>
      <c r="ARD415" s="1182"/>
      <c r="ARE415" s="1182"/>
      <c r="ARF415" s="1182"/>
      <c r="ARG415" s="1182"/>
      <c r="ARH415" s="1182"/>
      <c r="ARI415" s="1182"/>
      <c r="ARJ415" s="1182"/>
      <c r="ARK415" s="1182"/>
      <c r="ARL415" s="1182"/>
      <c r="ARM415" s="1177"/>
      <c r="ARN415" s="1182"/>
      <c r="ARO415" s="1182"/>
      <c r="ARP415" s="1182"/>
      <c r="ARQ415" s="1182"/>
      <c r="ARR415" s="1182"/>
      <c r="ARS415" s="1182"/>
      <c r="ART415" s="1182"/>
      <c r="ARU415" s="1182"/>
      <c r="ARV415" s="1182"/>
      <c r="ARW415" s="1182"/>
      <c r="ARX415" s="1182"/>
      <c r="ARY415" s="1182"/>
      <c r="ARZ415" s="1182"/>
      <c r="ASA415" s="1182"/>
      <c r="ASB415" s="1177"/>
      <c r="ASC415" s="1182"/>
      <c r="ASD415" s="1182"/>
      <c r="ASE415" s="1182"/>
      <c r="ASF415" s="1182"/>
      <c r="ASG415" s="1182"/>
      <c r="ASH415" s="1182"/>
      <c r="ASI415" s="1182"/>
      <c r="ASJ415" s="1182"/>
      <c r="ASK415" s="1182"/>
      <c r="ASL415" s="1182"/>
      <c r="ASM415" s="1182"/>
      <c r="ASN415" s="1182"/>
      <c r="ASO415" s="1182"/>
      <c r="ASP415" s="1182"/>
      <c r="ASQ415" s="1177"/>
      <c r="ASR415" s="1182"/>
      <c r="ASS415" s="1182"/>
      <c r="AST415" s="1182"/>
      <c r="ASU415" s="1182"/>
      <c r="ASV415" s="1182"/>
      <c r="ASW415" s="1182"/>
      <c r="ASX415" s="1182"/>
      <c r="ASY415" s="1182"/>
      <c r="ASZ415" s="1182"/>
      <c r="ATA415" s="1182"/>
      <c r="ATB415" s="1182"/>
      <c r="ATC415" s="1182"/>
      <c r="ATD415" s="1182"/>
      <c r="ATE415" s="1182"/>
      <c r="ATF415" s="1177"/>
      <c r="ATG415" s="1182"/>
      <c r="ATH415" s="1182"/>
      <c r="ATI415" s="1182"/>
      <c r="ATJ415" s="1182"/>
      <c r="ATK415" s="1182"/>
      <c r="ATL415" s="1182"/>
      <c r="ATM415" s="1182"/>
      <c r="ATN415" s="1182"/>
      <c r="ATO415" s="1182"/>
      <c r="ATP415" s="1182"/>
      <c r="ATQ415" s="1182"/>
      <c r="ATR415" s="1182"/>
      <c r="ATS415" s="1182"/>
      <c r="ATT415" s="1182"/>
      <c r="ATU415" s="1177"/>
      <c r="ATV415" s="1182"/>
      <c r="ATW415" s="1182"/>
      <c r="ATX415" s="1182"/>
      <c r="ATY415" s="1182"/>
      <c r="ATZ415" s="1182"/>
      <c r="AUA415" s="1182"/>
      <c r="AUB415" s="1182"/>
      <c r="AUC415" s="1182"/>
      <c r="AUD415" s="1182"/>
      <c r="AUE415" s="1182"/>
      <c r="AUF415" s="1182"/>
      <c r="AUG415" s="1182"/>
      <c r="AUH415" s="1182"/>
      <c r="AUI415" s="1182"/>
      <c r="AUJ415" s="1177"/>
      <c r="AUK415" s="1182"/>
      <c r="AUL415" s="1182"/>
      <c r="AUM415" s="1182"/>
      <c r="AUN415" s="1182"/>
      <c r="AUO415" s="1182"/>
      <c r="AUP415" s="1182"/>
      <c r="AUQ415" s="1182"/>
      <c r="AUR415" s="1182"/>
      <c r="AUS415" s="1182"/>
      <c r="AUT415" s="1182"/>
      <c r="AUU415" s="1182"/>
      <c r="AUV415" s="1182"/>
      <c r="AUW415" s="1182"/>
      <c r="AUX415" s="1182"/>
      <c r="AUY415" s="1177"/>
      <c r="AUZ415" s="1182"/>
      <c r="AVA415" s="1182"/>
      <c r="AVB415" s="1182"/>
      <c r="AVC415" s="1182"/>
      <c r="AVD415" s="1182"/>
      <c r="AVE415" s="1182"/>
      <c r="AVF415" s="1182"/>
      <c r="AVG415" s="1182"/>
      <c r="AVH415" s="1182"/>
      <c r="AVI415" s="1182"/>
      <c r="AVJ415" s="1182"/>
      <c r="AVK415" s="1182"/>
      <c r="AVL415" s="1182"/>
      <c r="AVM415" s="1182"/>
      <c r="AVN415" s="1177"/>
      <c r="AVO415" s="1182"/>
      <c r="AVP415" s="1182"/>
      <c r="AVQ415" s="1182"/>
      <c r="AVR415" s="1182"/>
      <c r="AVS415" s="1182"/>
      <c r="AVT415" s="1182"/>
      <c r="AVU415" s="1182"/>
      <c r="AVV415" s="1182"/>
      <c r="AVW415" s="1182"/>
      <c r="AVX415" s="1182"/>
      <c r="AVY415" s="1182"/>
      <c r="AVZ415" s="1182"/>
      <c r="AWA415" s="1182"/>
      <c r="AWB415" s="1182"/>
      <c r="AWC415" s="1177"/>
      <c r="AWD415" s="1182"/>
      <c r="AWE415" s="1182"/>
      <c r="AWF415" s="1182"/>
      <c r="AWG415" s="1182"/>
      <c r="AWH415" s="1182"/>
      <c r="AWI415" s="1182"/>
      <c r="AWJ415" s="1182"/>
      <c r="AWK415" s="1182"/>
      <c r="AWL415" s="1182"/>
      <c r="AWM415" s="1182"/>
      <c r="AWN415" s="1182"/>
      <c r="AWO415" s="1182"/>
      <c r="AWP415" s="1182"/>
      <c r="AWQ415" s="1182"/>
      <c r="AWR415" s="1177"/>
      <c r="AWS415" s="1182"/>
      <c r="AWT415" s="1182"/>
      <c r="AWU415" s="1182"/>
      <c r="AWV415" s="1182"/>
      <c r="AWW415" s="1182"/>
      <c r="AWX415" s="1182"/>
      <c r="AWY415" s="1182"/>
      <c r="AWZ415" s="1182"/>
      <c r="AXA415" s="1182"/>
      <c r="AXB415" s="1182"/>
      <c r="AXC415" s="1182"/>
      <c r="AXD415" s="1182"/>
      <c r="AXE415" s="1182"/>
      <c r="AXF415" s="1182"/>
      <c r="AXG415" s="1177"/>
      <c r="AXH415" s="1182"/>
      <c r="AXI415" s="1182"/>
      <c r="AXJ415" s="1182"/>
      <c r="AXK415" s="1182"/>
      <c r="AXL415" s="1182"/>
      <c r="AXM415" s="1182"/>
      <c r="AXN415" s="1182"/>
      <c r="AXO415" s="1182"/>
      <c r="AXP415" s="1182"/>
      <c r="AXQ415" s="1182"/>
      <c r="AXR415" s="1182"/>
      <c r="AXS415" s="1182"/>
      <c r="AXT415" s="1182"/>
      <c r="AXU415" s="1182"/>
      <c r="AXV415" s="1177"/>
      <c r="AXW415" s="1182"/>
      <c r="AXX415" s="1182"/>
      <c r="AXY415" s="1182"/>
      <c r="AXZ415" s="1182"/>
      <c r="AYA415" s="1182"/>
      <c r="AYB415" s="1182"/>
      <c r="AYC415" s="1182"/>
      <c r="AYD415" s="1182"/>
      <c r="AYE415" s="1182"/>
      <c r="AYF415" s="1182"/>
      <c r="AYG415" s="1182"/>
      <c r="AYH415" s="1182"/>
      <c r="AYI415" s="1182"/>
      <c r="AYJ415" s="1182"/>
      <c r="AYK415" s="1177"/>
      <c r="AYL415" s="1182"/>
      <c r="AYM415" s="1182"/>
      <c r="AYN415" s="1182"/>
      <c r="AYO415" s="1182"/>
      <c r="AYP415" s="1182"/>
      <c r="AYQ415" s="1182"/>
      <c r="AYR415" s="1182"/>
      <c r="AYS415" s="1182"/>
      <c r="AYT415" s="1182"/>
      <c r="AYU415" s="1182"/>
      <c r="AYV415" s="1182"/>
      <c r="AYW415" s="1182"/>
      <c r="AYX415" s="1182"/>
      <c r="AYY415" s="1182"/>
      <c r="AYZ415" s="1177"/>
      <c r="AZA415" s="1182"/>
      <c r="AZB415" s="1182"/>
      <c r="AZC415" s="1182"/>
      <c r="AZD415" s="1182"/>
      <c r="AZE415" s="1182"/>
      <c r="AZF415" s="1182"/>
      <c r="AZG415" s="1182"/>
      <c r="AZH415" s="1182"/>
      <c r="AZI415" s="1182"/>
      <c r="AZJ415" s="1182"/>
      <c r="AZK415" s="1182"/>
      <c r="AZL415" s="1182"/>
      <c r="AZM415" s="1182"/>
      <c r="AZN415" s="1182"/>
      <c r="AZO415" s="1177"/>
      <c r="AZP415" s="1182"/>
      <c r="AZQ415" s="1182"/>
      <c r="AZR415" s="1182"/>
      <c r="AZS415" s="1182"/>
      <c r="AZT415" s="1182"/>
      <c r="AZU415" s="1182"/>
      <c r="AZV415" s="1182"/>
      <c r="AZW415" s="1182"/>
      <c r="AZX415" s="1182"/>
      <c r="AZY415" s="1182"/>
      <c r="AZZ415" s="1182"/>
      <c r="BAA415" s="1182"/>
      <c r="BAB415" s="1182"/>
      <c r="BAC415" s="1182"/>
      <c r="BAD415" s="1177"/>
      <c r="BAE415" s="1182"/>
      <c r="BAF415" s="1182"/>
      <c r="BAG415" s="1182"/>
      <c r="BAH415" s="1182"/>
      <c r="BAI415" s="1182"/>
      <c r="BAJ415" s="1182"/>
      <c r="BAK415" s="1182"/>
      <c r="BAL415" s="1182"/>
      <c r="BAM415" s="1182"/>
      <c r="BAN415" s="1182"/>
      <c r="BAO415" s="1182"/>
      <c r="BAP415" s="1182"/>
      <c r="BAQ415" s="1182"/>
      <c r="BAR415" s="1182"/>
      <c r="BAS415" s="1177"/>
      <c r="BAT415" s="1182"/>
      <c r="BAU415" s="1182"/>
      <c r="BAV415" s="1182"/>
      <c r="BAW415" s="1182"/>
      <c r="BAX415" s="1182"/>
      <c r="BAY415" s="1182"/>
      <c r="BAZ415" s="1182"/>
      <c r="BBA415" s="1182"/>
      <c r="BBB415" s="1182"/>
      <c r="BBC415" s="1182"/>
      <c r="BBD415" s="1182"/>
      <c r="BBE415" s="1182"/>
      <c r="BBF415" s="1182"/>
      <c r="BBG415" s="1182"/>
      <c r="BBH415" s="1177"/>
      <c r="BBI415" s="1182"/>
      <c r="BBJ415" s="1182"/>
      <c r="BBK415" s="1182"/>
      <c r="BBL415" s="1182"/>
      <c r="BBM415" s="1182"/>
      <c r="BBN415" s="1182"/>
      <c r="BBO415" s="1182"/>
      <c r="BBP415" s="1182"/>
      <c r="BBQ415" s="1182"/>
      <c r="BBR415" s="1182"/>
      <c r="BBS415" s="1182"/>
      <c r="BBT415" s="1182"/>
      <c r="BBU415" s="1182"/>
      <c r="BBV415" s="1182"/>
      <c r="BBW415" s="1177"/>
      <c r="BBX415" s="1182"/>
      <c r="BBY415" s="1182"/>
      <c r="BBZ415" s="1182"/>
      <c r="BCA415" s="1182"/>
      <c r="BCB415" s="1182"/>
      <c r="BCC415" s="1182"/>
      <c r="BCD415" s="1182"/>
      <c r="BCE415" s="1182"/>
      <c r="BCF415" s="1182"/>
      <c r="BCG415" s="1182"/>
      <c r="BCH415" s="1182"/>
      <c r="BCI415" s="1182"/>
      <c r="BCJ415" s="1182"/>
      <c r="BCK415" s="1182"/>
      <c r="BCL415" s="1177"/>
      <c r="BCM415" s="1182"/>
      <c r="BCN415" s="1182"/>
      <c r="BCO415" s="1182"/>
      <c r="BCP415" s="1182"/>
      <c r="BCQ415" s="1182"/>
      <c r="BCR415" s="1182"/>
      <c r="BCS415" s="1182"/>
      <c r="BCT415" s="1182"/>
      <c r="BCU415" s="1182"/>
      <c r="BCV415" s="1182"/>
      <c r="BCW415" s="1182"/>
      <c r="BCX415" s="1182"/>
      <c r="BCY415" s="1182"/>
      <c r="BCZ415" s="1182"/>
      <c r="BDA415" s="1177"/>
      <c r="BDB415" s="1182"/>
      <c r="BDC415" s="1182"/>
      <c r="BDD415" s="1182"/>
      <c r="BDE415" s="1182"/>
      <c r="BDF415" s="1182"/>
      <c r="BDG415" s="1182"/>
      <c r="BDH415" s="1182"/>
      <c r="BDI415" s="1182"/>
      <c r="BDJ415" s="1182"/>
      <c r="BDK415" s="1182"/>
      <c r="BDL415" s="1182"/>
      <c r="BDM415" s="1182"/>
      <c r="BDN415" s="1182"/>
      <c r="BDO415" s="1182"/>
      <c r="BDP415" s="1177"/>
      <c r="BDQ415" s="1182"/>
      <c r="BDR415" s="1182"/>
      <c r="BDS415" s="1182"/>
      <c r="BDT415" s="1182"/>
      <c r="BDU415" s="1182"/>
      <c r="BDV415" s="1182"/>
      <c r="BDW415" s="1182"/>
      <c r="BDX415" s="1182"/>
      <c r="BDY415" s="1182"/>
      <c r="BDZ415" s="1182"/>
      <c r="BEA415" s="1182"/>
      <c r="BEB415" s="1182"/>
      <c r="BEC415" s="1182"/>
      <c r="BED415" s="1182"/>
      <c r="BEE415" s="1177"/>
      <c r="BEF415" s="1182"/>
      <c r="BEG415" s="1182"/>
      <c r="BEH415" s="1182"/>
      <c r="BEI415" s="1182"/>
      <c r="BEJ415" s="1182"/>
      <c r="BEK415" s="1182"/>
      <c r="BEL415" s="1182"/>
      <c r="BEM415" s="1182"/>
      <c r="BEN415" s="1182"/>
      <c r="BEO415" s="1182"/>
      <c r="BEP415" s="1182"/>
      <c r="BEQ415" s="1182"/>
      <c r="BER415" s="1182"/>
      <c r="BES415" s="1182"/>
      <c r="BET415" s="1177"/>
      <c r="BEU415" s="1182"/>
      <c r="BEV415" s="1182"/>
      <c r="BEW415" s="1182"/>
      <c r="BEX415" s="1182"/>
      <c r="BEY415" s="1182"/>
      <c r="BEZ415" s="1182"/>
      <c r="BFA415" s="1182"/>
      <c r="BFB415" s="1182"/>
      <c r="BFC415" s="1182"/>
      <c r="BFD415" s="1182"/>
      <c r="BFE415" s="1182"/>
      <c r="BFF415" s="1182"/>
      <c r="BFG415" s="1182"/>
      <c r="BFH415" s="1182"/>
      <c r="BFI415" s="1177"/>
      <c r="BFJ415" s="1182"/>
      <c r="BFK415" s="1182"/>
      <c r="BFL415" s="1182"/>
      <c r="BFM415" s="1182"/>
      <c r="BFN415" s="1182"/>
      <c r="BFO415" s="1182"/>
      <c r="BFP415" s="1182"/>
      <c r="BFQ415" s="1182"/>
      <c r="BFR415" s="1182"/>
      <c r="BFS415" s="1182"/>
      <c r="BFT415" s="1182"/>
      <c r="BFU415" s="1182"/>
      <c r="BFV415" s="1182"/>
      <c r="BFW415" s="1182"/>
      <c r="BFX415" s="1177"/>
      <c r="BFY415" s="1182"/>
      <c r="BFZ415" s="1182"/>
      <c r="BGA415" s="1182"/>
      <c r="BGB415" s="1182"/>
      <c r="BGC415" s="1182"/>
      <c r="BGD415" s="1182"/>
      <c r="BGE415" s="1182"/>
      <c r="BGF415" s="1182"/>
      <c r="BGG415" s="1182"/>
      <c r="BGH415" s="1182"/>
      <c r="BGI415" s="1182"/>
      <c r="BGJ415" s="1182"/>
      <c r="BGK415" s="1182"/>
      <c r="BGL415" s="1182"/>
      <c r="BGM415" s="1177"/>
      <c r="BGN415" s="1182"/>
      <c r="BGO415" s="1182"/>
      <c r="BGP415" s="1182"/>
      <c r="BGQ415" s="1182"/>
      <c r="BGR415" s="1182"/>
      <c r="BGS415" s="1182"/>
      <c r="BGT415" s="1182"/>
      <c r="BGU415" s="1182"/>
      <c r="BGV415" s="1182"/>
      <c r="BGW415" s="1182"/>
      <c r="BGX415" s="1182"/>
      <c r="BGY415" s="1182"/>
      <c r="BGZ415" s="1182"/>
      <c r="BHA415" s="1182"/>
      <c r="BHB415" s="1177"/>
      <c r="BHC415" s="1182"/>
      <c r="BHD415" s="1182"/>
      <c r="BHE415" s="1182"/>
      <c r="BHF415" s="1182"/>
      <c r="BHG415" s="1182"/>
      <c r="BHH415" s="1182"/>
      <c r="BHI415" s="1182"/>
      <c r="BHJ415" s="1182"/>
      <c r="BHK415" s="1182"/>
      <c r="BHL415" s="1182"/>
      <c r="BHM415" s="1182"/>
      <c r="BHN415" s="1182"/>
      <c r="BHO415" s="1182"/>
      <c r="BHP415" s="1182"/>
      <c r="BHQ415" s="1177"/>
      <c r="BHR415" s="1182"/>
      <c r="BHS415" s="1182"/>
      <c r="BHT415" s="1182"/>
      <c r="BHU415" s="1182"/>
      <c r="BHV415" s="1182"/>
      <c r="BHW415" s="1182"/>
      <c r="BHX415" s="1182"/>
      <c r="BHY415" s="1182"/>
      <c r="BHZ415" s="1182"/>
      <c r="BIA415" s="1182"/>
      <c r="BIB415" s="1182"/>
      <c r="BIC415" s="1182"/>
      <c r="BID415" s="1182"/>
      <c r="BIE415" s="1182"/>
      <c r="BIF415" s="1177"/>
      <c r="BIG415" s="1182"/>
      <c r="BIH415" s="1182"/>
      <c r="BII415" s="1182"/>
      <c r="BIJ415" s="1182"/>
      <c r="BIK415" s="1182"/>
      <c r="BIL415" s="1182"/>
      <c r="BIM415" s="1182"/>
      <c r="BIN415" s="1182"/>
      <c r="BIO415" s="1182"/>
      <c r="BIP415" s="1182"/>
      <c r="BIQ415" s="1182"/>
      <c r="BIR415" s="1182"/>
      <c r="BIS415" s="1182"/>
      <c r="BIT415" s="1182"/>
      <c r="BIU415" s="1177"/>
      <c r="BIV415" s="1182"/>
      <c r="BIW415" s="1182"/>
      <c r="BIX415" s="1182"/>
      <c r="BIY415" s="1182"/>
      <c r="BIZ415" s="1182"/>
      <c r="BJA415" s="1182"/>
      <c r="BJB415" s="1182"/>
      <c r="BJC415" s="1182"/>
      <c r="BJD415" s="1182"/>
      <c r="BJE415" s="1182"/>
      <c r="BJF415" s="1182"/>
      <c r="BJG415" s="1182"/>
      <c r="BJH415" s="1182"/>
      <c r="BJI415" s="1182"/>
      <c r="BJJ415" s="1177"/>
      <c r="BJK415" s="1182"/>
      <c r="BJL415" s="1182"/>
      <c r="BJM415" s="1182"/>
      <c r="BJN415" s="1182"/>
      <c r="BJO415" s="1182"/>
      <c r="BJP415" s="1182"/>
      <c r="BJQ415" s="1182"/>
      <c r="BJR415" s="1182"/>
      <c r="BJS415" s="1182"/>
      <c r="BJT415" s="1182"/>
      <c r="BJU415" s="1182"/>
      <c r="BJV415" s="1182"/>
      <c r="BJW415" s="1182"/>
      <c r="BJX415" s="1182"/>
      <c r="BJY415" s="1177"/>
      <c r="BJZ415" s="1182"/>
      <c r="BKA415" s="1182"/>
      <c r="BKB415" s="1182"/>
      <c r="BKC415" s="1182"/>
      <c r="BKD415" s="1182"/>
      <c r="BKE415" s="1182"/>
      <c r="BKF415" s="1182"/>
      <c r="BKG415" s="1182"/>
      <c r="BKH415" s="1182"/>
      <c r="BKI415" s="1182"/>
      <c r="BKJ415" s="1182"/>
      <c r="BKK415" s="1182"/>
      <c r="BKL415" s="1182"/>
      <c r="BKM415" s="1182"/>
      <c r="BKN415" s="1177"/>
      <c r="BKO415" s="1182"/>
      <c r="BKP415" s="1182"/>
      <c r="BKQ415" s="1182"/>
      <c r="BKR415" s="1182"/>
      <c r="BKS415" s="1182"/>
      <c r="BKT415" s="1182"/>
      <c r="BKU415" s="1182"/>
      <c r="BKV415" s="1182"/>
      <c r="BKW415" s="1182"/>
      <c r="BKX415" s="1182"/>
      <c r="BKY415" s="1182"/>
      <c r="BKZ415" s="1182"/>
      <c r="BLA415" s="1182"/>
      <c r="BLB415" s="1182"/>
      <c r="BLC415" s="1177"/>
      <c r="BLD415" s="1182"/>
      <c r="BLE415" s="1182"/>
      <c r="BLF415" s="1182"/>
      <c r="BLG415" s="1182"/>
      <c r="BLH415" s="1182"/>
      <c r="BLI415" s="1182"/>
      <c r="BLJ415" s="1182"/>
      <c r="BLK415" s="1182"/>
      <c r="BLL415" s="1182"/>
      <c r="BLM415" s="1182"/>
      <c r="BLN415" s="1182"/>
      <c r="BLO415" s="1182"/>
      <c r="BLP415" s="1182"/>
      <c r="BLQ415" s="1182"/>
      <c r="BLR415" s="1177"/>
      <c r="BLS415" s="1182"/>
      <c r="BLT415" s="1182"/>
      <c r="BLU415" s="1182"/>
      <c r="BLV415" s="1182"/>
      <c r="BLW415" s="1182"/>
      <c r="BLX415" s="1182"/>
      <c r="BLY415" s="1182"/>
      <c r="BLZ415" s="1182"/>
      <c r="BMA415" s="1182"/>
      <c r="BMB415" s="1182"/>
      <c r="BMC415" s="1182"/>
      <c r="BMD415" s="1182"/>
      <c r="BME415" s="1182"/>
      <c r="BMF415" s="1182"/>
      <c r="BMG415" s="1177"/>
      <c r="BMH415" s="1182"/>
      <c r="BMI415" s="1182"/>
      <c r="BMJ415" s="1182"/>
      <c r="BMK415" s="1182"/>
      <c r="BML415" s="1182"/>
      <c r="BMM415" s="1182"/>
      <c r="BMN415" s="1182"/>
      <c r="BMO415" s="1182"/>
      <c r="BMP415" s="1182"/>
      <c r="BMQ415" s="1182"/>
      <c r="BMR415" s="1182"/>
      <c r="BMS415" s="1182"/>
      <c r="BMT415" s="1182"/>
      <c r="BMU415" s="1182"/>
      <c r="BMV415" s="1177"/>
      <c r="BMW415" s="1182"/>
      <c r="BMX415" s="1182"/>
      <c r="BMY415" s="1182"/>
      <c r="BMZ415" s="1182"/>
      <c r="BNA415" s="1182"/>
      <c r="BNB415" s="1182"/>
      <c r="BNC415" s="1182"/>
      <c r="BND415" s="1182"/>
      <c r="BNE415" s="1182"/>
      <c r="BNF415" s="1182"/>
      <c r="BNG415" s="1182"/>
      <c r="BNH415" s="1182"/>
      <c r="BNI415" s="1182"/>
      <c r="BNJ415" s="1182"/>
      <c r="BNK415" s="1177"/>
      <c r="BNL415" s="1182"/>
      <c r="BNM415" s="1182"/>
      <c r="BNN415" s="1182"/>
      <c r="BNO415" s="1182"/>
      <c r="BNP415" s="1182"/>
      <c r="BNQ415" s="1182"/>
      <c r="BNR415" s="1182"/>
      <c r="BNS415" s="1182"/>
      <c r="BNT415" s="1182"/>
      <c r="BNU415" s="1182"/>
      <c r="BNV415" s="1182"/>
      <c r="BNW415" s="1182"/>
      <c r="BNX415" s="1182"/>
      <c r="BNY415" s="1182"/>
      <c r="BNZ415" s="1177"/>
      <c r="BOA415" s="1182"/>
      <c r="BOB415" s="1182"/>
      <c r="BOC415" s="1182"/>
      <c r="BOD415" s="1182"/>
      <c r="BOE415" s="1182"/>
      <c r="BOF415" s="1182"/>
      <c r="BOG415" s="1182"/>
      <c r="BOH415" s="1182"/>
      <c r="BOI415" s="1182"/>
      <c r="BOJ415" s="1182"/>
      <c r="BOK415" s="1182"/>
      <c r="BOL415" s="1182"/>
      <c r="BOM415" s="1182"/>
      <c r="BON415" s="1182"/>
      <c r="BOO415" s="1177"/>
      <c r="BOP415" s="1182"/>
      <c r="BOQ415" s="1182"/>
      <c r="BOR415" s="1182"/>
      <c r="BOS415" s="1182"/>
      <c r="BOT415" s="1182"/>
      <c r="BOU415" s="1182"/>
      <c r="BOV415" s="1182"/>
      <c r="BOW415" s="1182"/>
      <c r="BOX415" s="1182"/>
      <c r="BOY415" s="1182"/>
      <c r="BOZ415" s="1182"/>
      <c r="BPA415" s="1182"/>
      <c r="BPB415" s="1182"/>
      <c r="BPC415" s="1182"/>
      <c r="BPD415" s="1177"/>
      <c r="BPE415" s="1182"/>
      <c r="BPF415" s="1182"/>
      <c r="BPG415" s="1182"/>
      <c r="BPH415" s="1182"/>
      <c r="BPI415" s="1182"/>
      <c r="BPJ415" s="1182"/>
      <c r="BPK415" s="1182"/>
      <c r="BPL415" s="1182"/>
      <c r="BPM415" s="1182"/>
      <c r="BPN415" s="1182"/>
      <c r="BPO415" s="1182"/>
      <c r="BPP415" s="1182"/>
      <c r="BPQ415" s="1182"/>
      <c r="BPR415" s="1182"/>
      <c r="BPS415" s="1177"/>
      <c r="BPT415" s="1182"/>
      <c r="BPU415" s="1182"/>
      <c r="BPV415" s="1182"/>
      <c r="BPW415" s="1182"/>
      <c r="BPX415" s="1182"/>
      <c r="BPY415" s="1182"/>
      <c r="BPZ415" s="1182"/>
      <c r="BQA415" s="1182"/>
      <c r="BQB415" s="1182"/>
      <c r="BQC415" s="1182"/>
      <c r="BQD415" s="1182"/>
      <c r="BQE415" s="1182"/>
      <c r="BQF415" s="1182"/>
      <c r="BQG415" s="1182"/>
      <c r="BQH415" s="1177"/>
      <c r="BQI415" s="1182"/>
      <c r="BQJ415" s="1182"/>
      <c r="BQK415" s="1182"/>
      <c r="BQL415" s="1182"/>
      <c r="BQM415" s="1182"/>
      <c r="BQN415" s="1182"/>
      <c r="BQO415" s="1182"/>
      <c r="BQP415" s="1182"/>
      <c r="BQQ415" s="1182"/>
      <c r="BQR415" s="1182"/>
      <c r="BQS415" s="1182"/>
      <c r="BQT415" s="1182"/>
      <c r="BQU415" s="1182"/>
      <c r="BQV415" s="1182"/>
      <c r="BQW415" s="1177"/>
      <c r="BQX415" s="1182"/>
      <c r="BQY415" s="1182"/>
      <c r="BQZ415" s="1182"/>
      <c r="BRA415" s="1182"/>
      <c r="BRB415" s="1182"/>
      <c r="BRC415" s="1182"/>
      <c r="BRD415" s="1182"/>
      <c r="BRE415" s="1182"/>
      <c r="BRF415" s="1182"/>
      <c r="BRG415" s="1182"/>
      <c r="BRH415" s="1182"/>
      <c r="BRI415" s="1182"/>
      <c r="BRJ415" s="1182"/>
      <c r="BRK415" s="1182"/>
      <c r="BRL415" s="1177"/>
      <c r="BRM415" s="1182"/>
      <c r="BRN415" s="1182"/>
      <c r="BRO415" s="1182"/>
      <c r="BRP415" s="1182"/>
      <c r="BRQ415" s="1182"/>
      <c r="BRR415" s="1182"/>
      <c r="BRS415" s="1182"/>
      <c r="BRT415" s="1182"/>
      <c r="BRU415" s="1182"/>
      <c r="BRV415" s="1182"/>
      <c r="BRW415" s="1182"/>
      <c r="BRX415" s="1182"/>
      <c r="BRY415" s="1182"/>
      <c r="BRZ415" s="1182"/>
      <c r="BSA415" s="1177"/>
      <c r="BSB415" s="1182"/>
      <c r="BSC415" s="1182"/>
      <c r="BSD415" s="1182"/>
      <c r="BSE415" s="1182"/>
      <c r="BSF415" s="1182"/>
      <c r="BSG415" s="1182"/>
      <c r="BSH415" s="1182"/>
      <c r="BSI415" s="1182"/>
      <c r="BSJ415" s="1182"/>
      <c r="BSK415" s="1182"/>
      <c r="BSL415" s="1182"/>
      <c r="BSM415" s="1182"/>
      <c r="BSN415" s="1182"/>
      <c r="BSO415" s="1182"/>
      <c r="BSP415" s="1177"/>
      <c r="BSQ415" s="1182"/>
      <c r="BSR415" s="1182"/>
      <c r="BSS415" s="1182"/>
      <c r="BST415" s="1182"/>
      <c r="BSU415" s="1182"/>
      <c r="BSV415" s="1182"/>
      <c r="BSW415" s="1182"/>
      <c r="BSX415" s="1182"/>
      <c r="BSY415" s="1182"/>
      <c r="BSZ415" s="1182"/>
      <c r="BTA415" s="1182"/>
      <c r="BTB415" s="1182"/>
      <c r="BTC415" s="1182"/>
      <c r="BTD415" s="1182"/>
      <c r="BTE415" s="1177"/>
      <c r="BTF415" s="1182"/>
      <c r="BTG415" s="1182"/>
      <c r="BTH415" s="1182"/>
      <c r="BTI415" s="1182"/>
      <c r="BTJ415" s="1182"/>
      <c r="BTK415" s="1182"/>
      <c r="BTL415" s="1182"/>
      <c r="BTM415" s="1182"/>
      <c r="BTN415" s="1182"/>
      <c r="BTO415" s="1182"/>
      <c r="BTP415" s="1182"/>
      <c r="BTQ415" s="1182"/>
      <c r="BTR415" s="1182"/>
      <c r="BTS415" s="1182"/>
      <c r="BTT415" s="1177"/>
      <c r="BTU415" s="1182"/>
      <c r="BTV415" s="1182"/>
      <c r="BTW415" s="1182"/>
      <c r="BTX415" s="1182"/>
      <c r="BTY415" s="1182"/>
      <c r="BTZ415" s="1182"/>
      <c r="BUA415" s="1182"/>
      <c r="BUB415" s="1182"/>
      <c r="BUC415" s="1182"/>
      <c r="BUD415" s="1182"/>
      <c r="BUE415" s="1182"/>
      <c r="BUF415" s="1182"/>
      <c r="BUG415" s="1182"/>
      <c r="BUH415" s="1182"/>
      <c r="BUI415" s="1177"/>
      <c r="BUJ415" s="1182"/>
      <c r="BUK415" s="1182"/>
      <c r="BUL415" s="1182"/>
      <c r="BUM415" s="1182"/>
      <c r="BUN415" s="1182"/>
      <c r="BUO415" s="1182"/>
      <c r="BUP415" s="1182"/>
      <c r="BUQ415" s="1182"/>
      <c r="BUR415" s="1182"/>
      <c r="BUS415" s="1182"/>
      <c r="BUT415" s="1182"/>
      <c r="BUU415" s="1182"/>
      <c r="BUV415" s="1182"/>
      <c r="BUW415" s="1182"/>
      <c r="BUX415" s="1177"/>
      <c r="BUY415" s="1182"/>
      <c r="BUZ415" s="1182"/>
      <c r="BVA415" s="1182"/>
      <c r="BVB415" s="1182"/>
      <c r="BVC415" s="1182"/>
      <c r="BVD415" s="1182"/>
      <c r="BVE415" s="1182"/>
      <c r="BVF415" s="1182"/>
      <c r="BVG415" s="1182"/>
      <c r="BVH415" s="1182"/>
      <c r="BVI415" s="1182"/>
      <c r="BVJ415" s="1182"/>
      <c r="BVK415" s="1182"/>
      <c r="BVL415" s="1182"/>
      <c r="BVM415" s="1177"/>
      <c r="BVN415" s="1182"/>
      <c r="BVO415" s="1182"/>
      <c r="BVP415" s="1182"/>
      <c r="BVQ415" s="1182"/>
      <c r="BVR415" s="1182"/>
      <c r="BVS415" s="1182"/>
      <c r="BVT415" s="1182"/>
      <c r="BVU415" s="1182"/>
      <c r="BVV415" s="1182"/>
      <c r="BVW415" s="1182"/>
      <c r="BVX415" s="1182"/>
      <c r="BVY415" s="1182"/>
      <c r="BVZ415" s="1182"/>
      <c r="BWA415" s="1182"/>
      <c r="BWB415" s="1177"/>
      <c r="BWC415" s="1182"/>
      <c r="BWD415" s="1182"/>
      <c r="BWE415" s="1182"/>
      <c r="BWF415" s="1182"/>
      <c r="BWG415" s="1182"/>
      <c r="BWH415" s="1182"/>
      <c r="BWI415" s="1182"/>
      <c r="BWJ415" s="1182"/>
      <c r="BWK415" s="1182"/>
      <c r="BWL415" s="1182"/>
      <c r="BWM415" s="1182"/>
      <c r="BWN415" s="1182"/>
      <c r="BWO415" s="1182"/>
      <c r="BWP415" s="1182"/>
      <c r="BWQ415" s="1177"/>
      <c r="BWR415" s="1182"/>
      <c r="BWS415" s="1182"/>
      <c r="BWT415" s="1182"/>
      <c r="BWU415" s="1182"/>
      <c r="BWV415" s="1182"/>
      <c r="BWW415" s="1182"/>
      <c r="BWX415" s="1182"/>
      <c r="BWY415" s="1182"/>
      <c r="BWZ415" s="1182"/>
      <c r="BXA415" s="1182"/>
      <c r="BXB415" s="1182"/>
      <c r="BXC415" s="1182"/>
      <c r="BXD415" s="1182"/>
      <c r="BXE415" s="1182"/>
      <c r="BXF415" s="1177"/>
      <c r="BXG415" s="1182"/>
      <c r="BXH415" s="1182"/>
      <c r="BXI415" s="1182"/>
      <c r="BXJ415" s="1182"/>
      <c r="BXK415" s="1182"/>
      <c r="BXL415" s="1182"/>
      <c r="BXM415" s="1182"/>
      <c r="BXN415" s="1182"/>
      <c r="BXO415" s="1182"/>
      <c r="BXP415" s="1182"/>
      <c r="BXQ415" s="1182"/>
      <c r="BXR415" s="1182"/>
      <c r="BXS415" s="1182"/>
      <c r="BXT415" s="1182"/>
      <c r="BXU415" s="1177"/>
      <c r="BXV415" s="1182"/>
      <c r="BXW415" s="1182"/>
      <c r="BXX415" s="1182"/>
      <c r="BXY415" s="1182"/>
      <c r="BXZ415" s="1182"/>
      <c r="BYA415" s="1182"/>
      <c r="BYB415" s="1182"/>
      <c r="BYC415" s="1182"/>
      <c r="BYD415" s="1182"/>
      <c r="BYE415" s="1182"/>
      <c r="BYF415" s="1182"/>
      <c r="BYG415" s="1182"/>
      <c r="BYH415" s="1182"/>
      <c r="BYI415" s="1182"/>
      <c r="BYJ415" s="1177"/>
      <c r="BYK415" s="1182"/>
      <c r="BYL415" s="1182"/>
      <c r="BYM415" s="1182"/>
      <c r="BYN415" s="1182"/>
      <c r="BYO415" s="1182"/>
      <c r="BYP415" s="1182"/>
      <c r="BYQ415" s="1182"/>
      <c r="BYR415" s="1182"/>
      <c r="BYS415" s="1182"/>
      <c r="BYT415" s="1182"/>
      <c r="BYU415" s="1182"/>
      <c r="BYV415" s="1182"/>
      <c r="BYW415" s="1182"/>
      <c r="BYX415" s="1182"/>
      <c r="BYY415" s="1177"/>
      <c r="BYZ415" s="1182"/>
      <c r="BZA415" s="1182"/>
      <c r="BZB415" s="1182"/>
      <c r="BZC415" s="1182"/>
      <c r="BZD415" s="1182"/>
      <c r="BZE415" s="1182"/>
      <c r="BZF415" s="1182"/>
      <c r="BZG415" s="1182"/>
      <c r="BZH415" s="1182"/>
      <c r="BZI415" s="1182"/>
      <c r="BZJ415" s="1182"/>
      <c r="BZK415" s="1182"/>
      <c r="BZL415" s="1182"/>
      <c r="BZM415" s="1182"/>
      <c r="BZN415" s="1177"/>
      <c r="BZO415" s="1182"/>
      <c r="BZP415" s="1182"/>
      <c r="BZQ415" s="1182"/>
      <c r="BZR415" s="1182"/>
      <c r="BZS415" s="1182"/>
      <c r="BZT415" s="1182"/>
      <c r="BZU415" s="1182"/>
      <c r="BZV415" s="1182"/>
      <c r="BZW415" s="1182"/>
      <c r="BZX415" s="1182"/>
      <c r="BZY415" s="1182"/>
      <c r="BZZ415" s="1182"/>
      <c r="CAA415" s="1182"/>
      <c r="CAB415" s="1182"/>
      <c r="CAC415" s="1177"/>
      <c r="CAD415" s="1182"/>
      <c r="CAE415" s="1182"/>
      <c r="CAF415" s="1182"/>
      <c r="CAG415" s="1182"/>
      <c r="CAH415" s="1182"/>
      <c r="CAI415" s="1182"/>
      <c r="CAJ415" s="1182"/>
      <c r="CAK415" s="1182"/>
      <c r="CAL415" s="1182"/>
      <c r="CAM415" s="1182"/>
      <c r="CAN415" s="1182"/>
      <c r="CAO415" s="1182"/>
      <c r="CAP415" s="1182"/>
      <c r="CAQ415" s="1182"/>
      <c r="CAR415" s="1177"/>
      <c r="CAS415" s="1182"/>
      <c r="CAT415" s="1182"/>
      <c r="CAU415" s="1182"/>
      <c r="CAV415" s="1182"/>
      <c r="CAW415" s="1182"/>
      <c r="CAX415" s="1182"/>
      <c r="CAY415" s="1182"/>
      <c r="CAZ415" s="1182"/>
      <c r="CBA415" s="1182"/>
      <c r="CBB415" s="1182"/>
      <c r="CBC415" s="1182"/>
      <c r="CBD415" s="1182"/>
      <c r="CBE415" s="1182"/>
      <c r="CBF415" s="1182"/>
      <c r="CBG415" s="1177"/>
      <c r="CBH415" s="1182"/>
      <c r="CBI415" s="1182"/>
      <c r="CBJ415" s="1182"/>
      <c r="CBK415" s="1182"/>
      <c r="CBL415" s="1182"/>
      <c r="CBM415" s="1182"/>
      <c r="CBN415" s="1182"/>
      <c r="CBO415" s="1182"/>
      <c r="CBP415" s="1182"/>
      <c r="CBQ415" s="1182"/>
      <c r="CBR415" s="1182"/>
      <c r="CBS415" s="1182"/>
      <c r="CBT415" s="1182"/>
      <c r="CBU415" s="1182"/>
      <c r="CBV415" s="1177"/>
      <c r="CBW415" s="1182"/>
      <c r="CBX415" s="1182"/>
      <c r="CBY415" s="1182"/>
      <c r="CBZ415" s="1182"/>
      <c r="CCA415" s="1182"/>
      <c r="CCB415" s="1182"/>
      <c r="CCC415" s="1182"/>
      <c r="CCD415" s="1182"/>
      <c r="CCE415" s="1182"/>
      <c r="CCF415" s="1182"/>
      <c r="CCG415" s="1182"/>
      <c r="CCH415" s="1182"/>
      <c r="CCI415" s="1182"/>
      <c r="CCJ415" s="1182"/>
      <c r="CCK415" s="1177"/>
      <c r="CCL415" s="1182"/>
      <c r="CCM415" s="1182"/>
      <c r="CCN415" s="1182"/>
      <c r="CCO415" s="1182"/>
      <c r="CCP415" s="1182"/>
      <c r="CCQ415" s="1182"/>
      <c r="CCR415" s="1182"/>
      <c r="CCS415" s="1182"/>
      <c r="CCT415" s="1182"/>
      <c r="CCU415" s="1182"/>
      <c r="CCV415" s="1182"/>
      <c r="CCW415" s="1182"/>
      <c r="CCX415" s="1182"/>
      <c r="CCY415" s="1182"/>
      <c r="CCZ415" s="1177"/>
      <c r="CDA415" s="1182"/>
      <c r="CDB415" s="1182"/>
      <c r="CDC415" s="1182"/>
      <c r="CDD415" s="1182"/>
      <c r="CDE415" s="1182"/>
      <c r="CDF415" s="1182"/>
      <c r="CDG415" s="1182"/>
      <c r="CDH415" s="1182"/>
      <c r="CDI415" s="1182"/>
      <c r="CDJ415" s="1182"/>
      <c r="CDK415" s="1182"/>
      <c r="CDL415" s="1182"/>
      <c r="CDM415" s="1182"/>
      <c r="CDN415" s="1182"/>
      <c r="CDO415" s="1177"/>
      <c r="CDP415" s="1182"/>
      <c r="CDQ415" s="1182"/>
      <c r="CDR415" s="1182"/>
      <c r="CDS415" s="1182"/>
      <c r="CDT415" s="1182"/>
      <c r="CDU415" s="1182"/>
      <c r="CDV415" s="1182"/>
      <c r="CDW415" s="1182"/>
      <c r="CDX415" s="1182"/>
      <c r="CDY415" s="1182"/>
      <c r="CDZ415" s="1182"/>
      <c r="CEA415" s="1182"/>
      <c r="CEB415" s="1182"/>
      <c r="CEC415" s="1182"/>
      <c r="CED415" s="1177"/>
      <c r="CEE415" s="1182"/>
      <c r="CEF415" s="1182"/>
      <c r="CEG415" s="1182"/>
      <c r="CEH415" s="1182"/>
      <c r="CEI415" s="1182"/>
      <c r="CEJ415" s="1182"/>
      <c r="CEK415" s="1182"/>
      <c r="CEL415" s="1182"/>
      <c r="CEM415" s="1182"/>
      <c r="CEN415" s="1182"/>
      <c r="CEO415" s="1182"/>
      <c r="CEP415" s="1182"/>
      <c r="CEQ415" s="1182"/>
      <c r="CER415" s="1182"/>
      <c r="CES415" s="1177"/>
      <c r="CET415" s="1182"/>
      <c r="CEU415" s="1182"/>
      <c r="CEV415" s="1182"/>
      <c r="CEW415" s="1182"/>
      <c r="CEX415" s="1182"/>
      <c r="CEY415" s="1182"/>
      <c r="CEZ415" s="1182"/>
      <c r="CFA415" s="1182"/>
      <c r="CFB415" s="1182"/>
      <c r="CFC415" s="1182"/>
      <c r="CFD415" s="1182"/>
      <c r="CFE415" s="1182"/>
      <c r="CFF415" s="1182"/>
      <c r="CFG415" s="1182"/>
      <c r="CFH415" s="1177"/>
      <c r="CFI415" s="1182"/>
      <c r="CFJ415" s="1182"/>
      <c r="CFK415" s="1182"/>
      <c r="CFL415" s="1182"/>
      <c r="CFM415" s="1182"/>
      <c r="CFN415" s="1182"/>
      <c r="CFO415" s="1182"/>
      <c r="CFP415" s="1182"/>
      <c r="CFQ415" s="1182"/>
      <c r="CFR415" s="1182"/>
      <c r="CFS415" s="1182"/>
      <c r="CFT415" s="1182"/>
      <c r="CFU415" s="1182"/>
      <c r="CFV415" s="1182"/>
      <c r="CFW415" s="1177"/>
      <c r="CFX415" s="1182"/>
      <c r="CFY415" s="1182"/>
      <c r="CFZ415" s="1182"/>
      <c r="CGA415" s="1182"/>
      <c r="CGB415" s="1182"/>
      <c r="CGC415" s="1182"/>
      <c r="CGD415" s="1182"/>
      <c r="CGE415" s="1182"/>
      <c r="CGF415" s="1182"/>
      <c r="CGG415" s="1182"/>
      <c r="CGH415" s="1182"/>
      <c r="CGI415" s="1182"/>
      <c r="CGJ415" s="1182"/>
      <c r="CGK415" s="1182"/>
      <c r="CGL415" s="1177"/>
      <c r="CGM415" s="1182"/>
      <c r="CGN415" s="1182"/>
      <c r="CGO415" s="1182"/>
      <c r="CGP415" s="1182"/>
      <c r="CGQ415" s="1182"/>
      <c r="CGR415" s="1182"/>
      <c r="CGS415" s="1182"/>
      <c r="CGT415" s="1182"/>
      <c r="CGU415" s="1182"/>
      <c r="CGV415" s="1182"/>
      <c r="CGW415" s="1182"/>
      <c r="CGX415" s="1182"/>
      <c r="CGY415" s="1182"/>
      <c r="CGZ415" s="1182"/>
      <c r="CHA415" s="1177"/>
      <c r="CHB415" s="1182"/>
      <c r="CHC415" s="1182"/>
      <c r="CHD415" s="1182"/>
      <c r="CHE415" s="1182"/>
      <c r="CHF415" s="1182"/>
      <c r="CHG415" s="1182"/>
      <c r="CHH415" s="1182"/>
      <c r="CHI415" s="1182"/>
      <c r="CHJ415" s="1182"/>
      <c r="CHK415" s="1182"/>
      <c r="CHL415" s="1182"/>
      <c r="CHM415" s="1182"/>
      <c r="CHN415" s="1182"/>
      <c r="CHO415" s="1182"/>
      <c r="CHP415" s="1177"/>
      <c r="CHQ415" s="1182"/>
      <c r="CHR415" s="1182"/>
      <c r="CHS415" s="1182"/>
      <c r="CHT415" s="1182"/>
      <c r="CHU415" s="1182"/>
      <c r="CHV415" s="1182"/>
      <c r="CHW415" s="1182"/>
      <c r="CHX415" s="1182"/>
      <c r="CHY415" s="1182"/>
      <c r="CHZ415" s="1182"/>
      <c r="CIA415" s="1182"/>
      <c r="CIB415" s="1182"/>
      <c r="CIC415" s="1182"/>
      <c r="CID415" s="1182"/>
      <c r="CIE415" s="1177"/>
      <c r="CIF415" s="1182"/>
      <c r="CIG415" s="1182"/>
      <c r="CIH415" s="1182"/>
      <c r="CII415" s="1182"/>
      <c r="CIJ415" s="1182"/>
      <c r="CIK415" s="1182"/>
      <c r="CIL415" s="1182"/>
      <c r="CIM415" s="1182"/>
      <c r="CIN415" s="1182"/>
      <c r="CIO415" s="1182"/>
      <c r="CIP415" s="1182"/>
      <c r="CIQ415" s="1182"/>
      <c r="CIR415" s="1182"/>
      <c r="CIS415" s="1182"/>
      <c r="CIT415" s="1177"/>
      <c r="CIU415" s="1182"/>
      <c r="CIV415" s="1182"/>
      <c r="CIW415" s="1182"/>
      <c r="CIX415" s="1182"/>
      <c r="CIY415" s="1182"/>
      <c r="CIZ415" s="1182"/>
      <c r="CJA415" s="1182"/>
      <c r="CJB415" s="1182"/>
      <c r="CJC415" s="1182"/>
      <c r="CJD415" s="1182"/>
      <c r="CJE415" s="1182"/>
      <c r="CJF415" s="1182"/>
      <c r="CJG415" s="1182"/>
      <c r="CJH415" s="1182"/>
      <c r="CJI415" s="1177"/>
      <c r="CJJ415" s="1182"/>
      <c r="CJK415" s="1182"/>
      <c r="CJL415" s="1182"/>
      <c r="CJM415" s="1182"/>
      <c r="CJN415" s="1182"/>
      <c r="CJO415" s="1182"/>
      <c r="CJP415" s="1182"/>
      <c r="CJQ415" s="1182"/>
      <c r="CJR415" s="1182"/>
      <c r="CJS415" s="1182"/>
      <c r="CJT415" s="1182"/>
      <c r="CJU415" s="1182"/>
      <c r="CJV415" s="1182"/>
      <c r="CJW415" s="1182"/>
      <c r="CJX415" s="1177"/>
      <c r="CJY415" s="1182"/>
      <c r="CJZ415" s="1182"/>
      <c r="CKA415" s="1182"/>
      <c r="CKB415" s="1182"/>
      <c r="CKC415" s="1182"/>
      <c r="CKD415" s="1182"/>
      <c r="CKE415" s="1182"/>
      <c r="CKF415" s="1182"/>
      <c r="CKG415" s="1182"/>
      <c r="CKH415" s="1182"/>
      <c r="CKI415" s="1182"/>
      <c r="CKJ415" s="1182"/>
      <c r="CKK415" s="1182"/>
      <c r="CKL415" s="1182"/>
      <c r="CKM415" s="1177"/>
      <c r="CKN415" s="1182"/>
      <c r="CKO415" s="1182"/>
      <c r="CKP415" s="1182"/>
      <c r="CKQ415" s="1182"/>
      <c r="CKR415" s="1182"/>
      <c r="CKS415" s="1182"/>
      <c r="CKT415" s="1182"/>
      <c r="CKU415" s="1182"/>
      <c r="CKV415" s="1182"/>
      <c r="CKW415" s="1182"/>
      <c r="CKX415" s="1182"/>
      <c r="CKY415" s="1182"/>
      <c r="CKZ415" s="1182"/>
      <c r="CLA415" s="1182"/>
      <c r="CLB415" s="1177"/>
      <c r="CLC415" s="1182"/>
      <c r="CLD415" s="1182"/>
      <c r="CLE415" s="1182"/>
      <c r="CLF415" s="1182"/>
      <c r="CLG415" s="1182"/>
      <c r="CLH415" s="1182"/>
      <c r="CLI415" s="1182"/>
      <c r="CLJ415" s="1182"/>
      <c r="CLK415" s="1182"/>
      <c r="CLL415" s="1182"/>
      <c r="CLM415" s="1182"/>
      <c r="CLN415" s="1182"/>
      <c r="CLO415" s="1182"/>
      <c r="CLP415" s="1182"/>
      <c r="CLQ415" s="1177"/>
      <c r="CLR415" s="1182"/>
      <c r="CLS415" s="1182"/>
      <c r="CLT415" s="1182"/>
      <c r="CLU415" s="1182"/>
      <c r="CLV415" s="1182"/>
      <c r="CLW415" s="1182"/>
      <c r="CLX415" s="1182"/>
      <c r="CLY415" s="1182"/>
      <c r="CLZ415" s="1182"/>
      <c r="CMA415" s="1182"/>
      <c r="CMB415" s="1182"/>
      <c r="CMC415" s="1182"/>
      <c r="CMD415" s="1182"/>
      <c r="CME415" s="1182"/>
      <c r="CMF415" s="1177"/>
      <c r="CMG415" s="1182"/>
      <c r="CMH415" s="1182"/>
      <c r="CMI415" s="1182"/>
      <c r="CMJ415" s="1182"/>
      <c r="CMK415" s="1182"/>
      <c r="CML415" s="1182"/>
      <c r="CMM415" s="1182"/>
      <c r="CMN415" s="1182"/>
      <c r="CMO415" s="1182"/>
      <c r="CMP415" s="1182"/>
      <c r="CMQ415" s="1182"/>
      <c r="CMR415" s="1182"/>
      <c r="CMS415" s="1182"/>
      <c r="CMT415" s="1182"/>
      <c r="CMU415" s="1177"/>
      <c r="CMV415" s="1182"/>
      <c r="CMW415" s="1182"/>
      <c r="CMX415" s="1182"/>
      <c r="CMY415" s="1182"/>
      <c r="CMZ415" s="1182"/>
      <c r="CNA415" s="1182"/>
      <c r="CNB415" s="1182"/>
      <c r="CNC415" s="1182"/>
      <c r="CND415" s="1182"/>
      <c r="CNE415" s="1182"/>
      <c r="CNF415" s="1182"/>
      <c r="CNG415" s="1182"/>
      <c r="CNH415" s="1182"/>
      <c r="CNI415" s="1182"/>
      <c r="CNJ415" s="1177"/>
      <c r="CNK415" s="1182"/>
      <c r="CNL415" s="1182"/>
      <c r="CNM415" s="1182"/>
      <c r="CNN415" s="1182"/>
      <c r="CNO415" s="1182"/>
      <c r="CNP415" s="1182"/>
      <c r="CNQ415" s="1182"/>
      <c r="CNR415" s="1182"/>
      <c r="CNS415" s="1182"/>
      <c r="CNT415" s="1182"/>
      <c r="CNU415" s="1182"/>
      <c r="CNV415" s="1182"/>
      <c r="CNW415" s="1182"/>
      <c r="CNX415" s="1182"/>
      <c r="CNY415" s="1177"/>
      <c r="CNZ415" s="1182"/>
      <c r="COA415" s="1182"/>
      <c r="COB415" s="1182"/>
      <c r="COC415" s="1182"/>
      <c r="COD415" s="1182"/>
      <c r="COE415" s="1182"/>
      <c r="COF415" s="1182"/>
      <c r="COG415" s="1182"/>
      <c r="COH415" s="1182"/>
      <c r="COI415" s="1182"/>
      <c r="COJ415" s="1182"/>
      <c r="COK415" s="1182"/>
      <c r="COL415" s="1182"/>
      <c r="COM415" s="1182"/>
      <c r="CON415" s="1177"/>
      <c r="COO415" s="1182"/>
      <c r="COP415" s="1182"/>
      <c r="COQ415" s="1182"/>
      <c r="COR415" s="1182"/>
      <c r="COS415" s="1182"/>
      <c r="COT415" s="1182"/>
      <c r="COU415" s="1182"/>
      <c r="COV415" s="1182"/>
      <c r="COW415" s="1182"/>
      <c r="COX415" s="1182"/>
      <c r="COY415" s="1182"/>
      <c r="COZ415" s="1182"/>
      <c r="CPA415" s="1182"/>
      <c r="CPB415" s="1182"/>
      <c r="CPC415" s="1177"/>
      <c r="CPD415" s="1182"/>
      <c r="CPE415" s="1182"/>
      <c r="CPF415" s="1182"/>
      <c r="CPG415" s="1182"/>
      <c r="CPH415" s="1182"/>
      <c r="CPI415" s="1182"/>
      <c r="CPJ415" s="1182"/>
      <c r="CPK415" s="1182"/>
      <c r="CPL415" s="1182"/>
      <c r="CPM415" s="1182"/>
      <c r="CPN415" s="1182"/>
      <c r="CPO415" s="1182"/>
      <c r="CPP415" s="1182"/>
      <c r="CPQ415" s="1182"/>
      <c r="CPR415" s="1177"/>
      <c r="CPS415" s="1182"/>
      <c r="CPT415" s="1182"/>
      <c r="CPU415" s="1182"/>
      <c r="CPV415" s="1182"/>
      <c r="CPW415" s="1182"/>
      <c r="CPX415" s="1182"/>
      <c r="CPY415" s="1182"/>
      <c r="CPZ415" s="1182"/>
      <c r="CQA415" s="1182"/>
      <c r="CQB415" s="1182"/>
      <c r="CQC415" s="1182"/>
      <c r="CQD415" s="1182"/>
      <c r="CQE415" s="1182"/>
      <c r="CQF415" s="1182"/>
      <c r="CQG415" s="1177"/>
      <c r="CQH415" s="1182"/>
      <c r="CQI415" s="1182"/>
      <c r="CQJ415" s="1182"/>
      <c r="CQK415" s="1182"/>
      <c r="CQL415" s="1182"/>
      <c r="CQM415" s="1182"/>
      <c r="CQN415" s="1182"/>
      <c r="CQO415" s="1182"/>
      <c r="CQP415" s="1182"/>
      <c r="CQQ415" s="1182"/>
      <c r="CQR415" s="1182"/>
      <c r="CQS415" s="1182"/>
      <c r="CQT415" s="1182"/>
      <c r="CQU415" s="1182"/>
      <c r="CQV415" s="1177"/>
      <c r="CQW415" s="1182"/>
      <c r="CQX415" s="1182"/>
      <c r="CQY415" s="1182"/>
      <c r="CQZ415" s="1182"/>
      <c r="CRA415" s="1182"/>
      <c r="CRB415" s="1182"/>
      <c r="CRC415" s="1182"/>
      <c r="CRD415" s="1182"/>
      <c r="CRE415" s="1182"/>
      <c r="CRF415" s="1182"/>
      <c r="CRG415" s="1182"/>
      <c r="CRH415" s="1182"/>
      <c r="CRI415" s="1182"/>
      <c r="CRJ415" s="1182"/>
      <c r="CRK415" s="1177"/>
      <c r="CRL415" s="1182"/>
      <c r="CRM415" s="1182"/>
      <c r="CRN415" s="1182"/>
      <c r="CRO415" s="1182"/>
      <c r="CRP415" s="1182"/>
      <c r="CRQ415" s="1182"/>
      <c r="CRR415" s="1182"/>
      <c r="CRS415" s="1182"/>
      <c r="CRT415" s="1182"/>
      <c r="CRU415" s="1182"/>
      <c r="CRV415" s="1182"/>
      <c r="CRW415" s="1182"/>
      <c r="CRX415" s="1182"/>
      <c r="CRY415" s="1182"/>
      <c r="CRZ415" s="1177"/>
      <c r="CSA415" s="1182"/>
      <c r="CSB415" s="1182"/>
      <c r="CSC415" s="1182"/>
      <c r="CSD415" s="1182"/>
      <c r="CSE415" s="1182"/>
      <c r="CSF415" s="1182"/>
      <c r="CSG415" s="1182"/>
      <c r="CSH415" s="1182"/>
      <c r="CSI415" s="1182"/>
      <c r="CSJ415" s="1182"/>
      <c r="CSK415" s="1182"/>
      <c r="CSL415" s="1182"/>
      <c r="CSM415" s="1182"/>
      <c r="CSN415" s="1182"/>
      <c r="CSO415" s="1177"/>
      <c r="CSP415" s="1182"/>
      <c r="CSQ415" s="1182"/>
      <c r="CSR415" s="1182"/>
      <c r="CSS415" s="1182"/>
      <c r="CST415" s="1182"/>
      <c r="CSU415" s="1182"/>
      <c r="CSV415" s="1182"/>
      <c r="CSW415" s="1182"/>
      <c r="CSX415" s="1182"/>
      <c r="CSY415" s="1182"/>
      <c r="CSZ415" s="1182"/>
      <c r="CTA415" s="1182"/>
      <c r="CTB415" s="1182"/>
      <c r="CTC415" s="1182"/>
      <c r="CTD415" s="1177"/>
      <c r="CTE415" s="1182"/>
      <c r="CTF415" s="1182"/>
      <c r="CTG415" s="1182"/>
      <c r="CTH415" s="1182"/>
      <c r="CTI415" s="1182"/>
      <c r="CTJ415" s="1182"/>
      <c r="CTK415" s="1182"/>
      <c r="CTL415" s="1182"/>
      <c r="CTM415" s="1182"/>
      <c r="CTN415" s="1182"/>
      <c r="CTO415" s="1182"/>
      <c r="CTP415" s="1182"/>
      <c r="CTQ415" s="1182"/>
      <c r="CTR415" s="1182"/>
      <c r="CTS415" s="1177"/>
      <c r="CTT415" s="1182"/>
      <c r="CTU415" s="1182"/>
      <c r="CTV415" s="1182"/>
      <c r="CTW415" s="1182"/>
      <c r="CTX415" s="1182"/>
      <c r="CTY415" s="1182"/>
      <c r="CTZ415" s="1182"/>
      <c r="CUA415" s="1182"/>
      <c r="CUB415" s="1182"/>
      <c r="CUC415" s="1182"/>
      <c r="CUD415" s="1182"/>
      <c r="CUE415" s="1182"/>
      <c r="CUF415" s="1182"/>
      <c r="CUG415" s="1182"/>
      <c r="CUH415" s="1177"/>
      <c r="CUI415" s="1182"/>
      <c r="CUJ415" s="1182"/>
      <c r="CUK415" s="1182"/>
      <c r="CUL415" s="1182"/>
      <c r="CUM415" s="1182"/>
      <c r="CUN415" s="1182"/>
      <c r="CUO415" s="1182"/>
      <c r="CUP415" s="1182"/>
      <c r="CUQ415" s="1182"/>
      <c r="CUR415" s="1182"/>
      <c r="CUS415" s="1182"/>
      <c r="CUT415" s="1182"/>
      <c r="CUU415" s="1182"/>
      <c r="CUV415" s="1182"/>
      <c r="CUW415" s="1177"/>
      <c r="CUX415" s="1182"/>
      <c r="CUY415" s="1182"/>
      <c r="CUZ415" s="1182"/>
      <c r="CVA415" s="1182"/>
      <c r="CVB415" s="1182"/>
      <c r="CVC415" s="1182"/>
      <c r="CVD415" s="1182"/>
      <c r="CVE415" s="1182"/>
      <c r="CVF415" s="1182"/>
      <c r="CVG415" s="1182"/>
      <c r="CVH415" s="1182"/>
      <c r="CVI415" s="1182"/>
      <c r="CVJ415" s="1182"/>
      <c r="CVK415" s="1182"/>
      <c r="CVL415" s="1177"/>
      <c r="CVM415" s="1182"/>
      <c r="CVN415" s="1182"/>
      <c r="CVO415" s="1182"/>
      <c r="CVP415" s="1182"/>
      <c r="CVQ415" s="1182"/>
      <c r="CVR415" s="1182"/>
      <c r="CVS415" s="1182"/>
      <c r="CVT415" s="1182"/>
      <c r="CVU415" s="1182"/>
      <c r="CVV415" s="1182"/>
      <c r="CVW415" s="1182"/>
      <c r="CVX415" s="1182"/>
      <c r="CVY415" s="1182"/>
      <c r="CVZ415" s="1182"/>
      <c r="CWA415" s="1177"/>
      <c r="CWB415" s="1182"/>
      <c r="CWC415" s="1182"/>
      <c r="CWD415" s="1182"/>
      <c r="CWE415" s="1182"/>
      <c r="CWF415" s="1182"/>
      <c r="CWG415" s="1182"/>
      <c r="CWH415" s="1182"/>
      <c r="CWI415" s="1182"/>
      <c r="CWJ415" s="1182"/>
      <c r="CWK415" s="1182"/>
      <c r="CWL415" s="1182"/>
      <c r="CWM415" s="1182"/>
      <c r="CWN415" s="1182"/>
      <c r="CWO415" s="1182"/>
      <c r="CWP415" s="1177"/>
      <c r="CWQ415" s="1182"/>
      <c r="CWR415" s="1182"/>
      <c r="CWS415" s="1182"/>
      <c r="CWT415" s="1182"/>
      <c r="CWU415" s="1182"/>
      <c r="CWV415" s="1182"/>
      <c r="CWW415" s="1182"/>
      <c r="CWX415" s="1182"/>
      <c r="CWY415" s="1182"/>
      <c r="CWZ415" s="1182"/>
      <c r="CXA415" s="1182"/>
      <c r="CXB415" s="1182"/>
      <c r="CXC415" s="1182"/>
      <c r="CXD415" s="1182"/>
      <c r="CXE415" s="1177"/>
      <c r="CXF415" s="1182"/>
      <c r="CXG415" s="1182"/>
      <c r="CXH415" s="1182"/>
      <c r="CXI415" s="1182"/>
      <c r="CXJ415" s="1182"/>
      <c r="CXK415" s="1182"/>
      <c r="CXL415" s="1182"/>
      <c r="CXM415" s="1182"/>
      <c r="CXN415" s="1182"/>
      <c r="CXO415" s="1182"/>
      <c r="CXP415" s="1182"/>
      <c r="CXQ415" s="1182"/>
      <c r="CXR415" s="1182"/>
      <c r="CXS415" s="1182"/>
      <c r="CXT415" s="1177"/>
      <c r="CXU415" s="1182"/>
      <c r="CXV415" s="1182"/>
      <c r="CXW415" s="1182"/>
      <c r="CXX415" s="1182"/>
      <c r="CXY415" s="1182"/>
      <c r="CXZ415" s="1182"/>
      <c r="CYA415" s="1182"/>
      <c r="CYB415" s="1182"/>
      <c r="CYC415" s="1182"/>
      <c r="CYD415" s="1182"/>
      <c r="CYE415" s="1182"/>
      <c r="CYF415" s="1182"/>
      <c r="CYG415" s="1182"/>
      <c r="CYH415" s="1182"/>
      <c r="CYI415" s="1177"/>
      <c r="CYJ415" s="1182"/>
      <c r="CYK415" s="1182"/>
      <c r="CYL415" s="1182"/>
      <c r="CYM415" s="1182"/>
      <c r="CYN415" s="1182"/>
      <c r="CYO415" s="1182"/>
      <c r="CYP415" s="1182"/>
      <c r="CYQ415" s="1182"/>
      <c r="CYR415" s="1182"/>
      <c r="CYS415" s="1182"/>
      <c r="CYT415" s="1182"/>
      <c r="CYU415" s="1182"/>
      <c r="CYV415" s="1182"/>
      <c r="CYW415" s="1182"/>
      <c r="CYX415" s="1177"/>
      <c r="CYY415" s="1182"/>
      <c r="CYZ415" s="1182"/>
      <c r="CZA415" s="1182"/>
      <c r="CZB415" s="1182"/>
      <c r="CZC415" s="1182"/>
      <c r="CZD415" s="1182"/>
      <c r="CZE415" s="1182"/>
      <c r="CZF415" s="1182"/>
      <c r="CZG415" s="1182"/>
      <c r="CZH415" s="1182"/>
      <c r="CZI415" s="1182"/>
      <c r="CZJ415" s="1182"/>
      <c r="CZK415" s="1182"/>
      <c r="CZL415" s="1182"/>
      <c r="CZM415" s="1177"/>
      <c r="CZN415" s="1182"/>
      <c r="CZO415" s="1182"/>
      <c r="CZP415" s="1182"/>
      <c r="CZQ415" s="1182"/>
      <c r="CZR415" s="1182"/>
      <c r="CZS415" s="1182"/>
      <c r="CZT415" s="1182"/>
      <c r="CZU415" s="1182"/>
      <c r="CZV415" s="1182"/>
      <c r="CZW415" s="1182"/>
      <c r="CZX415" s="1182"/>
      <c r="CZY415" s="1182"/>
      <c r="CZZ415" s="1182"/>
      <c r="DAA415" s="1182"/>
      <c r="DAB415" s="1177"/>
      <c r="DAC415" s="1182"/>
      <c r="DAD415" s="1182"/>
      <c r="DAE415" s="1182"/>
      <c r="DAF415" s="1182"/>
      <c r="DAG415" s="1182"/>
      <c r="DAH415" s="1182"/>
      <c r="DAI415" s="1182"/>
      <c r="DAJ415" s="1182"/>
      <c r="DAK415" s="1182"/>
      <c r="DAL415" s="1182"/>
      <c r="DAM415" s="1182"/>
      <c r="DAN415" s="1182"/>
      <c r="DAO415" s="1182"/>
      <c r="DAP415" s="1182"/>
      <c r="DAQ415" s="1177"/>
      <c r="DAR415" s="1182"/>
      <c r="DAS415" s="1182"/>
      <c r="DAT415" s="1182"/>
      <c r="DAU415" s="1182"/>
      <c r="DAV415" s="1182"/>
      <c r="DAW415" s="1182"/>
      <c r="DAX415" s="1182"/>
      <c r="DAY415" s="1182"/>
      <c r="DAZ415" s="1182"/>
      <c r="DBA415" s="1182"/>
      <c r="DBB415" s="1182"/>
      <c r="DBC415" s="1182"/>
      <c r="DBD415" s="1182"/>
      <c r="DBE415" s="1182"/>
      <c r="DBF415" s="1177"/>
      <c r="DBG415" s="1182"/>
      <c r="DBH415" s="1182"/>
      <c r="DBI415" s="1182"/>
      <c r="DBJ415" s="1182"/>
      <c r="DBK415" s="1182"/>
      <c r="DBL415" s="1182"/>
      <c r="DBM415" s="1182"/>
      <c r="DBN415" s="1182"/>
      <c r="DBO415" s="1182"/>
      <c r="DBP415" s="1182"/>
      <c r="DBQ415" s="1182"/>
      <c r="DBR415" s="1182"/>
      <c r="DBS415" s="1182"/>
      <c r="DBT415" s="1182"/>
      <c r="DBU415" s="1177"/>
      <c r="DBV415" s="1182"/>
      <c r="DBW415" s="1182"/>
      <c r="DBX415" s="1182"/>
      <c r="DBY415" s="1182"/>
      <c r="DBZ415" s="1182"/>
      <c r="DCA415" s="1182"/>
      <c r="DCB415" s="1182"/>
      <c r="DCC415" s="1182"/>
      <c r="DCD415" s="1182"/>
      <c r="DCE415" s="1182"/>
      <c r="DCF415" s="1182"/>
      <c r="DCG415" s="1182"/>
      <c r="DCH415" s="1182"/>
      <c r="DCI415" s="1182"/>
      <c r="DCJ415" s="1177"/>
      <c r="DCK415" s="1182"/>
      <c r="DCL415" s="1182"/>
      <c r="DCM415" s="1182"/>
      <c r="DCN415" s="1182"/>
      <c r="DCO415" s="1182"/>
      <c r="DCP415" s="1182"/>
      <c r="DCQ415" s="1182"/>
      <c r="DCR415" s="1182"/>
      <c r="DCS415" s="1182"/>
      <c r="DCT415" s="1182"/>
      <c r="DCU415" s="1182"/>
      <c r="DCV415" s="1182"/>
      <c r="DCW415" s="1182"/>
      <c r="DCX415" s="1182"/>
      <c r="DCY415" s="1177"/>
      <c r="DCZ415" s="1182"/>
      <c r="DDA415" s="1182"/>
      <c r="DDB415" s="1182"/>
      <c r="DDC415" s="1182"/>
      <c r="DDD415" s="1182"/>
      <c r="DDE415" s="1182"/>
      <c r="DDF415" s="1182"/>
      <c r="DDG415" s="1182"/>
      <c r="DDH415" s="1182"/>
      <c r="DDI415" s="1182"/>
      <c r="DDJ415" s="1182"/>
      <c r="DDK415" s="1182"/>
      <c r="DDL415" s="1182"/>
      <c r="DDM415" s="1182"/>
      <c r="DDN415" s="1177"/>
      <c r="DDO415" s="1182"/>
      <c r="DDP415" s="1182"/>
      <c r="DDQ415" s="1182"/>
      <c r="DDR415" s="1182"/>
      <c r="DDS415" s="1182"/>
      <c r="DDT415" s="1182"/>
      <c r="DDU415" s="1182"/>
      <c r="DDV415" s="1182"/>
      <c r="DDW415" s="1182"/>
      <c r="DDX415" s="1182"/>
      <c r="DDY415" s="1182"/>
      <c r="DDZ415" s="1182"/>
      <c r="DEA415" s="1182"/>
      <c r="DEB415" s="1182"/>
      <c r="DEC415" s="1177"/>
      <c r="DED415" s="1182"/>
      <c r="DEE415" s="1182"/>
      <c r="DEF415" s="1182"/>
      <c r="DEG415" s="1182"/>
      <c r="DEH415" s="1182"/>
      <c r="DEI415" s="1182"/>
      <c r="DEJ415" s="1182"/>
      <c r="DEK415" s="1182"/>
      <c r="DEL415" s="1182"/>
      <c r="DEM415" s="1182"/>
      <c r="DEN415" s="1182"/>
      <c r="DEO415" s="1182"/>
      <c r="DEP415" s="1182"/>
      <c r="DEQ415" s="1182"/>
      <c r="DER415" s="1177"/>
      <c r="DES415" s="1182"/>
      <c r="DET415" s="1182"/>
      <c r="DEU415" s="1182"/>
      <c r="DEV415" s="1182"/>
      <c r="DEW415" s="1182"/>
      <c r="DEX415" s="1182"/>
      <c r="DEY415" s="1182"/>
      <c r="DEZ415" s="1182"/>
      <c r="DFA415" s="1182"/>
      <c r="DFB415" s="1182"/>
      <c r="DFC415" s="1182"/>
      <c r="DFD415" s="1182"/>
      <c r="DFE415" s="1182"/>
      <c r="DFF415" s="1182"/>
      <c r="DFG415" s="1177"/>
      <c r="DFH415" s="1182"/>
      <c r="DFI415" s="1182"/>
      <c r="DFJ415" s="1182"/>
      <c r="DFK415" s="1182"/>
      <c r="DFL415" s="1182"/>
      <c r="DFM415" s="1182"/>
      <c r="DFN415" s="1182"/>
      <c r="DFO415" s="1182"/>
      <c r="DFP415" s="1182"/>
      <c r="DFQ415" s="1182"/>
      <c r="DFR415" s="1182"/>
      <c r="DFS415" s="1182"/>
      <c r="DFT415" s="1182"/>
      <c r="DFU415" s="1182"/>
      <c r="DFV415" s="1177"/>
      <c r="DFW415" s="1182"/>
      <c r="DFX415" s="1182"/>
      <c r="DFY415" s="1182"/>
      <c r="DFZ415" s="1182"/>
      <c r="DGA415" s="1182"/>
      <c r="DGB415" s="1182"/>
      <c r="DGC415" s="1182"/>
      <c r="DGD415" s="1182"/>
      <c r="DGE415" s="1182"/>
      <c r="DGF415" s="1182"/>
      <c r="DGG415" s="1182"/>
      <c r="DGH415" s="1182"/>
      <c r="DGI415" s="1182"/>
      <c r="DGJ415" s="1182"/>
      <c r="DGK415" s="1177"/>
      <c r="DGL415" s="1182"/>
      <c r="DGM415" s="1182"/>
      <c r="DGN415" s="1182"/>
      <c r="DGO415" s="1182"/>
      <c r="DGP415" s="1182"/>
      <c r="DGQ415" s="1182"/>
      <c r="DGR415" s="1182"/>
      <c r="DGS415" s="1182"/>
      <c r="DGT415" s="1182"/>
      <c r="DGU415" s="1182"/>
      <c r="DGV415" s="1182"/>
      <c r="DGW415" s="1182"/>
      <c r="DGX415" s="1182"/>
      <c r="DGY415" s="1182"/>
      <c r="DGZ415" s="1177"/>
      <c r="DHA415" s="1182"/>
      <c r="DHB415" s="1182"/>
      <c r="DHC415" s="1182"/>
      <c r="DHD415" s="1182"/>
      <c r="DHE415" s="1182"/>
      <c r="DHF415" s="1182"/>
      <c r="DHG415" s="1182"/>
      <c r="DHH415" s="1182"/>
      <c r="DHI415" s="1182"/>
      <c r="DHJ415" s="1182"/>
      <c r="DHK415" s="1182"/>
      <c r="DHL415" s="1182"/>
      <c r="DHM415" s="1182"/>
      <c r="DHN415" s="1182"/>
      <c r="DHO415" s="1177"/>
      <c r="DHP415" s="1182"/>
      <c r="DHQ415" s="1182"/>
      <c r="DHR415" s="1182"/>
      <c r="DHS415" s="1182"/>
      <c r="DHT415" s="1182"/>
      <c r="DHU415" s="1182"/>
      <c r="DHV415" s="1182"/>
      <c r="DHW415" s="1182"/>
      <c r="DHX415" s="1182"/>
      <c r="DHY415" s="1182"/>
      <c r="DHZ415" s="1182"/>
      <c r="DIA415" s="1182"/>
      <c r="DIB415" s="1182"/>
      <c r="DIC415" s="1182"/>
      <c r="DID415" s="1177"/>
      <c r="DIE415" s="1182"/>
      <c r="DIF415" s="1182"/>
      <c r="DIG415" s="1182"/>
      <c r="DIH415" s="1182"/>
      <c r="DII415" s="1182"/>
      <c r="DIJ415" s="1182"/>
      <c r="DIK415" s="1182"/>
      <c r="DIL415" s="1182"/>
      <c r="DIM415" s="1182"/>
      <c r="DIN415" s="1182"/>
      <c r="DIO415" s="1182"/>
      <c r="DIP415" s="1182"/>
      <c r="DIQ415" s="1182"/>
      <c r="DIR415" s="1182"/>
      <c r="DIS415" s="1177"/>
      <c r="DIT415" s="1182"/>
      <c r="DIU415" s="1182"/>
      <c r="DIV415" s="1182"/>
      <c r="DIW415" s="1182"/>
      <c r="DIX415" s="1182"/>
      <c r="DIY415" s="1182"/>
      <c r="DIZ415" s="1182"/>
      <c r="DJA415" s="1182"/>
      <c r="DJB415" s="1182"/>
      <c r="DJC415" s="1182"/>
      <c r="DJD415" s="1182"/>
      <c r="DJE415" s="1182"/>
      <c r="DJF415" s="1182"/>
      <c r="DJG415" s="1182"/>
      <c r="DJH415" s="1177"/>
      <c r="DJI415" s="1182"/>
      <c r="DJJ415" s="1182"/>
      <c r="DJK415" s="1182"/>
      <c r="DJL415" s="1182"/>
      <c r="DJM415" s="1182"/>
      <c r="DJN415" s="1182"/>
      <c r="DJO415" s="1182"/>
      <c r="DJP415" s="1182"/>
      <c r="DJQ415" s="1182"/>
      <c r="DJR415" s="1182"/>
      <c r="DJS415" s="1182"/>
      <c r="DJT415" s="1182"/>
      <c r="DJU415" s="1182"/>
      <c r="DJV415" s="1182"/>
      <c r="DJW415" s="1177"/>
      <c r="DJX415" s="1182"/>
      <c r="DJY415" s="1182"/>
      <c r="DJZ415" s="1182"/>
      <c r="DKA415" s="1182"/>
      <c r="DKB415" s="1182"/>
      <c r="DKC415" s="1182"/>
      <c r="DKD415" s="1182"/>
      <c r="DKE415" s="1182"/>
      <c r="DKF415" s="1182"/>
      <c r="DKG415" s="1182"/>
      <c r="DKH415" s="1182"/>
      <c r="DKI415" s="1182"/>
      <c r="DKJ415" s="1182"/>
      <c r="DKK415" s="1182"/>
      <c r="DKL415" s="1177"/>
      <c r="DKM415" s="1182"/>
      <c r="DKN415" s="1182"/>
      <c r="DKO415" s="1182"/>
      <c r="DKP415" s="1182"/>
      <c r="DKQ415" s="1182"/>
      <c r="DKR415" s="1182"/>
      <c r="DKS415" s="1182"/>
      <c r="DKT415" s="1182"/>
      <c r="DKU415" s="1182"/>
      <c r="DKV415" s="1182"/>
      <c r="DKW415" s="1182"/>
      <c r="DKX415" s="1182"/>
      <c r="DKY415" s="1182"/>
      <c r="DKZ415" s="1182"/>
      <c r="DLA415" s="1177"/>
      <c r="DLB415" s="1182"/>
      <c r="DLC415" s="1182"/>
      <c r="DLD415" s="1182"/>
      <c r="DLE415" s="1182"/>
      <c r="DLF415" s="1182"/>
      <c r="DLG415" s="1182"/>
      <c r="DLH415" s="1182"/>
      <c r="DLI415" s="1182"/>
      <c r="DLJ415" s="1182"/>
      <c r="DLK415" s="1182"/>
      <c r="DLL415" s="1182"/>
      <c r="DLM415" s="1182"/>
      <c r="DLN415" s="1182"/>
      <c r="DLO415" s="1182"/>
      <c r="DLP415" s="1177"/>
      <c r="DLQ415" s="1182"/>
      <c r="DLR415" s="1182"/>
      <c r="DLS415" s="1182"/>
      <c r="DLT415" s="1182"/>
      <c r="DLU415" s="1182"/>
      <c r="DLV415" s="1182"/>
      <c r="DLW415" s="1182"/>
      <c r="DLX415" s="1182"/>
      <c r="DLY415" s="1182"/>
      <c r="DLZ415" s="1182"/>
      <c r="DMA415" s="1182"/>
      <c r="DMB415" s="1182"/>
      <c r="DMC415" s="1182"/>
      <c r="DMD415" s="1182"/>
      <c r="DME415" s="1177"/>
      <c r="DMF415" s="1182"/>
      <c r="DMG415" s="1182"/>
      <c r="DMH415" s="1182"/>
      <c r="DMI415" s="1182"/>
      <c r="DMJ415" s="1182"/>
      <c r="DMK415" s="1182"/>
      <c r="DML415" s="1182"/>
      <c r="DMM415" s="1182"/>
      <c r="DMN415" s="1182"/>
      <c r="DMO415" s="1182"/>
      <c r="DMP415" s="1182"/>
      <c r="DMQ415" s="1182"/>
      <c r="DMR415" s="1182"/>
      <c r="DMS415" s="1182"/>
      <c r="DMT415" s="1177"/>
      <c r="DMU415" s="1182"/>
      <c r="DMV415" s="1182"/>
      <c r="DMW415" s="1182"/>
      <c r="DMX415" s="1182"/>
      <c r="DMY415" s="1182"/>
      <c r="DMZ415" s="1182"/>
      <c r="DNA415" s="1182"/>
      <c r="DNB415" s="1182"/>
      <c r="DNC415" s="1182"/>
      <c r="DND415" s="1182"/>
      <c r="DNE415" s="1182"/>
      <c r="DNF415" s="1182"/>
      <c r="DNG415" s="1182"/>
      <c r="DNH415" s="1182"/>
      <c r="DNI415" s="1177"/>
      <c r="DNJ415" s="1182"/>
      <c r="DNK415" s="1182"/>
      <c r="DNL415" s="1182"/>
      <c r="DNM415" s="1182"/>
      <c r="DNN415" s="1182"/>
      <c r="DNO415" s="1182"/>
      <c r="DNP415" s="1182"/>
      <c r="DNQ415" s="1182"/>
      <c r="DNR415" s="1182"/>
      <c r="DNS415" s="1182"/>
      <c r="DNT415" s="1182"/>
      <c r="DNU415" s="1182"/>
      <c r="DNV415" s="1182"/>
      <c r="DNW415" s="1182"/>
      <c r="DNX415" s="1177"/>
      <c r="DNY415" s="1182"/>
      <c r="DNZ415" s="1182"/>
      <c r="DOA415" s="1182"/>
      <c r="DOB415" s="1182"/>
      <c r="DOC415" s="1182"/>
      <c r="DOD415" s="1182"/>
      <c r="DOE415" s="1182"/>
      <c r="DOF415" s="1182"/>
      <c r="DOG415" s="1182"/>
      <c r="DOH415" s="1182"/>
      <c r="DOI415" s="1182"/>
      <c r="DOJ415" s="1182"/>
      <c r="DOK415" s="1182"/>
      <c r="DOL415" s="1182"/>
      <c r="DOM415" s="1177"/>
      <c r="DON415" s="1182"/>
      <c r="DOO415" s="1182"/>
      <c r="DOP415" s="1182"/>
      <c r="DOQ415" s="1182"/>
      <c r="DOR415" s="1182"/>
      <c r="DOS415" s="1182"/>
      <c r="DOT415" s="1182"/>
      <c r="DOU415" s="1182"/>
      <c r="DOV415" s="1182"/>
      <c r="DOW415" s="1182"/>
      <c r="DOX415" s="1182"/>
      <c r="DOY415" s="1182"/>
      <c r="DOZ415" s="1182"/>
      <c r="DPA415" s="1182"/>
      <c r="DPB415" s="1177"/>
      <c r="DPC415" s="1182"/>
      <c r="DPD415" s="1182"/>
      <c r="DPE415" s="1182"/>
      <c r="DPF415" s="1182"/>
      <c r="DPG415" s="1182"/>
      <c r="DPH415" s="1182"/>
      <c r="DPI415" s="1182"/>
      <c r="DPJ415" s="1182"/>
      <c r="DPK415" s="1182"/>
      <c r="DPL415" s="1182"/>
      <c r="DPM415" s="1182"/>
      <c r="DPN415" s="1182"/>
      <c r="DPO415" s="1182"/>
      <c r="DPP415" s="1182"/>
      <c r="DPQ415" s="1177"/>
      <c r="DPR415" s="1182"/>
      <c r="DPS415" s="1182"/>
      <c r="DPT415" s="1182"/>
      <c r="DPU415" s="1182"/>
      <c r="DPV415" s="1182"/>
      <c r="DPW415" s="1182"/>
      <c r="DPX415" s="1182"/>
      <c r="DPY415" s="1182"/>
      <c r="DPZ415" s="1182"/>
      <c r="DQA415" s="1182"/>
      <c r="DQB415" s="1182"/>
      <c r="DQC415" s="1182"/>
      <c r="DQD415" s="1182"/>
      <c r="DQE415" s="1182"/>
      <c r="DQF415" s="1177"/>
      <c r="DQG415" s="1182"/>
      <c r="DQH415" s="1182"/>
      <c r="DQI415" s="1182"/>
      <c r="DQJ415" s="1182"/>
      <c r="DQK415" s="1182"/>
      <c r="DQL415" s="1182"/>
      <c r="DQM415" s="1182"/>
      <c r="DQN415" s="1182"/>
      <c r="DQO415" s="1182"/>
      <c r="DQP415" s="1182"/>
      <c r="DQQ415" s="1182"/>
      <c r="DQR415" s="1182"/>
      <c r="DQS415" s="1182"/>
      <c r="DQT415" s="1182"/>
      <c r="DQU415" s="1177"/>
      <c r="DQV415" s="1182"/>
      <c r="DQW415" s="1182"/>
      <c r="DQX415" s="1182"/>
      <c r="DQY415" s="1182"/>
      <c r="DQZ415" s="1182"/>
      <c r="DRA415" s="1182"/>
      <c r="DRB415" s="1182"/>
      <c r="DRC415" s="1182"/>
      <c r="DRD415" s="1182"/>
      <c r="DRE415" s="1182"/>
      <c r="DRF415" s="1182"/>
      <c r="DRG415" s="1182"/>
      <c r="DRH415" s="1182"/>
      <c r="DRI415" s="1182"/>
      <c r="DRJ415" s="1177"/>
      <c r="DRK415" s="1182"/>
      <c r="DRL415" s="1182"/>
      <c r="DRM415" s="1182"/>
      <c r="DRN415" s="1182"/>
      <c r="DRO415" s="1182"/>
      <c r="DRP415" s="1182"/>
      <c r="DRQ415" s="1182"/>
      <c r="DRR415" s="1182"/>
      <c r="DRS415" s="1182"/>
      <c r="DRT415" s="1182"/>
      <c r="DRU415" s="1182"/>
      <c r="DRV415" s="1182"/>
      <c r="DRW415" s="1182"/>
      <c r="DRX415" s="1182"/>
      <c r="DRY415" s="1177"/>
      <c r="DRZ415" s="1182"/>
      <c r="DSA415" s="1182"/>
      <c r="DSB415" s="1182"/>
      <c r="DSC415" s="1182"/>
      <c r="DSD415" s="1182"/>
      <c r="DSE415" s="1182"/>
      <c r="DSF415" s="1182"/>
      <c r="DSG415" s="1182"/>
      <c r="DSH415" s="1182"/>
      <c r="DSI415" s="1182"/>
      <c r="DSJ415" s="1182"/>
      <c r="DSK415" s="1182"/>
      <c r="DSL415" s="1182"/>
      <c r="DSM415" s="1182"/>
      <c r="DSN415" s="1177"/>
      <c r="DSO415" s="1182"/>
      <c r="DSP415" s="1182"/>
      <c r="DSQ415" s="1182"/>
      <c r="DSR415" s="1182"/>
      <c r="DSS415" s="1182"/>
      <c r="DST415" s="1182"/>
      <c r="DSU415" s="1182"/>
      <c r="DSV415" s="1182"/>
      <c r="DSW415" s="1182"/>
      <c r="DSX415" s="1182"/>
      <c r="DSY415" s="1182"/>
      <c r="DSZ415" s="1182"/>
      <c r="DTA415" s="1182"/>
      <c r="DTB415" s="1182"/>
      <c r="DTC415" s="1177"/>
      <c r="DTD415" s="1182"/>
      <c r="DTE415" s="1182"/>
      <c r="DTF415" s="1182"/>
      <c r="DTG415" s="1182"/>
      <c r="DTH415" s="1182"/>
      <c r="DTI415" s="1182"/>
      <c r="DTJ415" s="1182"/>
      <c r="DTK415" s="1182"/>
      <c r="DTL415" s="1182"/>
      <c r="DTM415" s="1182"/>
      <c r="DTN415" s="1182"/>
      <c r="DTO415" s="1182"/>
      <c r="DTP415" s="1182"/>
      <c r="DTQ415" s="1182"/>
      <c r="DTR415" s="1177"/>
      <c r="DTS415" s="1182"/>
      <c r="DTT415" s="1182"/>
      <c r="DTU415" s="1182"/>
      <c r="DTV415" s="1182"/>
      <c r="DTW415" s="1182"/>
      <c r="DTX415" s="1182"/>
      <c r="DTY415" s="1182"/>
      <c r="DTZ415" s="1182"/>
      <c r="DUA415" s="1182"/>
      <c r="DUB415" s="1182"/>
      <c r="DUC415" s="1182"/>
      <c r="DUD415" s="1182"/>
      <c r="DUE415" s="1182"/>
      <c r="DUF415" s="1182"/>
      <c r="DUG415" s="1177"/>
      <c r="DUH415" s="1182"/>
      <c r="DUI415" s="1182"/>
      <c r="DUJ415" s="1182"/>
      <c r="DUK415" s="1182"/>
      <c r="DUL415" s="1182"/>
      <c r="DUM415" s="1182"/>
      <c r="DUN415" s="1182"/>
      <c r="DUO415" s="1182"/>
      <c r="DUP415" s="1182"/>
      <c r="DUQ415" s="1182"/>
      <c r="DUR415" s="1182"/>
      <c r="DUS415" s="1182"/>
      <c r="DUT415" s="1182"/>
      <c r="DUU415" s="1182"/>
      <c r="DUV415" s="1177"/>
      <c r="DUW415" s="1182"/>
      <c r="DUX415" s="1182"/>
      <c r="DUY415" s="1182"/>
      <c r="DUZ415" s="1182"/>
      <c r="DVA415" s="1182"/>
      <c r="DVB415" s="1182"/>
      <c r="DVC415" s="1182"/>
      <c r="DVD415" s="1182"/>
      <c r="DVE415" s="1182"/>
      <c r="DVF415" s="1182"/>
      <c r="DVG415" s="1182"/>
      <c r="DVH415" s="1182"/>
      <c r="DVI415" s="1182"/>
      <c r="DVJ415" s="1182"/>
      <c r="DVK415" s="1177"/>
      <c r="DVL415" s="1182"/>
      <c r="DVM415" s="1182"/>
      <c r="DVN415" s="1182"/>
      <c r="DVO415" s="1182"/>
      <c r="DVP415" s="1182"/>
      <c r="DVQ415" s="1182"/>
      <c r="DVR415" s="1182"/>
      <c r="DVS415" s="1182"/>
      <c r="DVT415" s="1182"/>
      <c r="DVU415" s="1182"/>
      <c r="DVV415" s="1182"/>
      <c r="DVW415" s="1182"/>
      <c r="DVX415" s="1182"/>
      <c r="DVY415" s="1182"/>
      <c r="DVZ415" s="1177"/>
      <c r="DWA415" s="1182"/>
      <c r="DWB415" s="1182"/>
      <c r="DWC415" s="1182"/>
      <c r="DWD415" s="1182"/>
      <c r="DWE415" s="1182"/>
      <c r="DWF415" s="1182"/>
      <c r="DWG415" s="1182"/>
      <c r="DWH415" s="1182"/>
      <c r="DWI415" s="1182"/>
      <c r="DWJ415" s="1182"/>
      <c r="DWK415" s="1182"/>
      <c r="DWL415" s="1182"/>
      <c r="DWM415" s="1182"/>
      <c r="DWN415" s="1182"/>
      <c r="DWO415" s="1177"/>
      <c r="DWP415" s="1182"/>
      <c r="DWQ415" s="1182"/>
      <c r="DWR415" s="1182"/>
      <c r="DWS415" s="1182"/>
      <c r="DWT415" s="1182"/>
      <c r="DWU415" s="1182"/>
      <c r="DWV415" s="1182"/>
      <c r="DWW415" s="1182"/>
      <c r="DWX415" s="1182"/>
      <c r="DWY415" s="1182"/>
      <c r="DWZ415" s="1182"/>
      <c r="DXA415" s="1182"/>
      <c r="DXB415" s="1182"/>
      <c r="DXC415" s="1182"/>
      <c r="DXD415" s="1177"/>
      <c r="DXE415" s="1182"/>
      <c r="DXF415" s="1182"/>
      <c r="DXG415" s="1182"/>
      <c r="DXH415" s="1182"/>
      <c r="DXI415" s="1182"/>
      <c r="DXJ415" s="1182"/>
      <c r="DXK415" s="1182"/>
      <c r="DXL415" s="1182"/>
      <c r="DXM415" s="1182"/>
      <c r="DXN415" s="1182"/>
      <c r="DXO415" s="1182"/>
      <c r="DXP415" s="1182"/>
      <c r="DXQ415" s="1182"/>
      <c r="DXR415" s="1182"/>
      <c r="DXS415" s="1177"/>
      <c r="DXT415" s="1182"/>
      <c r="DXU415" s="1182"/>
      <c r="DXV415" s="1182"/>
      <c r="DXW415" s="1182"/>
      <c r="DXX415" s="1182"/>
      <c r="DXY415" s="1182"/>
      <c r="DXZ415" s="1182"/>
      <c r="DYA415" s="1182"/>
      <c r="DYB415" s="1182"/>
      <c r="DYC415" s="1182"/>
      <c r="DYD415" s="1182"/>
      <c r="DYE415" s="1182"/>
      <c r="DYF415" s="1182"/>
      <c r="DYG415" s="1182"/>
      <c r="DYH415" s="1177"/>
      <c r="DYI415" s="1182"/>
      <c r="DYJ415" s="1182"/>
      <c r="DYK415" s="1182"/>
      <c r="DYL415" s="1182"/>
      <c r="DYM415" s="1182"/>
      <c r="DYN415" s="1182"/>
      <c r="DYO415" s="1182"/>
      <c r="DYP415" s="1182"/>
      <c r="DYQ415" s="1182"/>
      <c r="DYR415" s="1182"/>
      <c r="DYS415" s="1182"/>
      <c r="DYT415" s="1182"/>
      <c r="DYU415" s="1182"/>
      <c r="DYV415" s="1182"/>
      <c r="DYW415" s="1177"/>
      <c r="DYX415" s="1182"/>
      <c r="DYY415" s="1182"/>
      <c r="DYZ415" s="1182"/>
      <c r="DZA415" s="1182"/>
      <c r="DZB415" s="1182"/>
      <c r="DZC415" s="1182"/>
      <c r="DZD415" s="1182"/>
      <c r="DZE415" s="1182"/>
      <c r="DZF415" s="1182"/>
      <c r="DZG415" s="1182"/>
      <c r="DZH415" s="1182"/>
      <c r="DZI415" s="1182"/>
      <c r="DZJ415" s="1182"/>
      <c r="DZK415" s="1182"/>
      <c r="DZL415" s="1177"/>
      <c r="DZM415" s="1182"/>
      <c r="DZN415" s="1182"/>
      <c r="DZO415" s="1182"/>
      <c r="DZP415" s="1182"/>
      <c r="DZQ415" s="1182"/>
      <c r="DZR415" s="1182"/>
      <c r="DZS415" s="1182"/>
      <c r="DZT415" s="1182"/>
      <c r="DZU415" s="1182"/>
      <c r="DZV415" s="1182"/>
      <c r="DZW415" s="1182"/>
      <c r="DZX415" s="1182"/>
      <c r="DZY415" s="1182"/>
      <c r="DZZ415" s="1182"/>
      <c r="EAA415" s="1177"/>
      <c r="EAB415" s="1182"/>
      <c r="EAC415" s="1182"/>
      <c r="EAD415" s="1182"/>
      <c r="EAE415" s="1182"/>
      <c r="EAF415" s="1182"/>
      <c r="EAG415" s="1182"/>
      <c r="EAH415" s="1182"/>
      <c r="EAI415" s="1182"/>
      <c r="EAJ415" s="1182"/>
      <c r="EAK415" s="1182"/>
      <c r="EAL415" s="1182"/>
      <c r="EAM415" s="1182"/>
      <c r="EAN415" s="1182"/>
      <c r="EAO415" s="1182"/>
      <c r="EAP415" s="1177"/>
      <c r="EAQ415" s="1182"/>
      <c r="EAR415" s="1182"/>
      <c r="EAS415" s="1182"/>
      <c r="EAT415" s="1182"/>
      <c r="EAU415" s="1182"/>
      <c r="EAV415" s="1182"/>
      <c r="EAW415" s="1182"/>
      <c r="EAX415" s="1182"/>
      <c r="EAY415" s="1182"/>
      <c r="EAZ415" s="1182"/>
      <c r="EBA415" s="1182"/>
      <c r="EBB415" s="1182"/>
      <c r="EBC415" s="1182"/>
      <c r="EBD415" s="1182"/>
      <c r="EBE415" s="1177"/>
      <c r="EBF415" s="1182"/>
      <c r="EBG415" s="1182"/>
      <c r="EBH415" s="1182"/>
      <c r="EBI415" s="1182"/>
      <c r="EBJ415" s="1182"/>
      <c r="EBK415" s="1182"/>
      <c r="EBL415" s="1182"/>
      <c r="EBM415" s="1182"/>
      <c r="EBN415" s="1182"/>
      <c r="EBO415" s="1182"/>
      <c r="EBP415" s="1182"/>
      <c r="EBQ415" s="1182"/>
      <c r="EBR415" s="1182"/>
      <c r="EBS415" s="1182"/>
      <c r="EBT415" s="1177"/>
      <c r="EBU415" s="1182"/>
      <c r="EBV415" s="1182"/>
      <c r="EBW415" s="1182"/>
      <c r="EBX415" s="1182"/>
      <c r="EBY415" s="1182"/>
      <c r="EBZ415" s="1182"/>
      <c r="ECA415" s="1182"/>
      <c r="ECB415" s="1182"/>
      <c r="ECC415" s="1182"/>
      <c r="ECD415" s="1182"/>
      <c r="ECE415" s="1182"/>
      <c r="ECF415" s="1182"/>
      <c r="ECG415" s="1182"/>
      <c r="ECH415" s="1182"/>
      <c r="ECI415" s="1177"/>
      <c r="ECJ415" s="1182"/>
      <c r="ECK415" s="1182"/>
      <c r="ECL415" s="1182"/>
      <c r="ECM415" s="1182"/>
      <c r="ECN415" s="1182"/>
      <c r="ECO415" s="1182"/>
      <c r="ECP415" s="1182"/>
      <c r="ECQ415" s="1182"/>
      <c r="ECR415" s="1182"/>
      <c r="ECS415" s="1182"/>
      <c r="ECT415" s="1182"/>
      <c r="ECU415" s="1182"/>
      <c r="ECV415" s="1182"/>
      <c r="ECW415" s="1182"/>
      <c r="ECX415" s="1177"/>
      <c r="ECY415" s="1182"/>
      <c r="ECZ415" s="1182"/>
      <c r="EDA415" s="1182"/>
      <c r="EDB415" s="1182"/>
      <c r="EDC415" s="1182"/>
      <c r="EDD415" s="1182"/>
      <c r="EDE415" s="1182"/>
      <c r="EDF415" s="1182"/>
      <c r="EDG415" s="1182"/>
      <c r="EDH415" s="1182"/>
      <c r="EDI415" s="1182"/>
      <c r="EDJ415" s="1182"/>
      <c r="EDK415" s="1182"/>
      <c r="EDL415" s="1182"/>
      <c r="EDM415" s="1177"/>
      <c r="EDN415" s="1182"/>
      <c r="EDO415" s="1182"/>
      <c r="EDP415" s="1182"/>
      <c r="EDQ415" s="1182"/>
      <c r="EDR415" s="1182"/>
      <c r="EDS415" s="1182"/>
      <c r="EDT415" s="1182"/>
      <c r="EDU415" s="1182"/>
      <c r="EDV415" s="1182"/>
      <c r="EDW415" s="1182"/>
      <c r="EDX415" s="1182"/>
      <c r="EDY415" s="1182"/>
      <c r="EDZ415" s="1182"/>
      <c r="EEA415" s="1182"/>
      <c r="EEB415" s="1177"/>
      <c r="EEC415" s="1182"/>
      <c r="EED415" s="1182"/>
      <c r="EEE415" s="1182"/>
      <c r="EEF415" s="1182"/>
      <c r="EEG415" s="1182"/>
      <c r="EEH415" s="1182"/>
      <c r="EEI415" s="1182"/>
      <c r="EEJ415" s="1182"/>
      <c r="EEK415" s="1182"/>
      <c r="EEL415" s="1182"/>
      <c r="EEM415" s="1182"/>
      <c r="EEN415" s="1182"/>
      <c r="EEO415" s="1182"/>
      <c r="EEP415" s="1182"/>
      <c r="EEQ415" s="1177"/>
      <c r="EER415" s="1182"/>
      <c r="EES415" s="1182"/>
      <c r="EET415" s="1182"/>
      <c r="EEU415" s="1182"/>
      <c r="EEV415" s="1182"/>
      <c r="EEW415" s="1182"/>
      <c r="EEX415" s="1182"/>
      <c r="EEY415" s="1182"/>
      <c r="EEZ415" s="1182"/>
      <c r="EFA415" s="1182"/>
      <c r="EFB415" s="1182"/>
      <c r="EFC415" s="1182"/>
      <c r="EFD415" s="1182"/>
      <c r="EFE415" s="1182"/>
      <c r="EFF415" s="1177"/>
      <c r="EFG415" s="1182"/>
      <c r="EFH415" s="1182"/>
      <c r="EFI415" s="1182"/>
      <c r="EFJ415" s="1182"/>
      <c r="EFK415" s="1182"/>
      <c r="EFL415" s="1182"/>
      <c r="EFM415" s="1182"/>
      <c r="EFN415" s="1182"/>
      <c r="EFO415" s="1182"/>
      <c r="EFP415" s="1182"/>
      <c r="EFQ415" s="1182"/>
      <c r="EFR415" s="1182"/>
      <c r="EFS415" s="1182"/>
      <c r="EFT415" s="1182"/>
      <c r="EFU415" s="1177"/>
      <c r="EFV415" s="1182"/>
      <c r="EFW415" s="1182"/>
      <c r="EFX415" s="1182"/>
      <c r="EFY415" s="1182"/>
      <c r="EFZ415" s="1182"/>
      <c r="EGA415" s="1182"/>
      <c r="EGB415" s="1182"/>
      <c r="EGC415" s="1182"/>
      <c r="EGD415" s="1182"/>
      <c r="EGE415" s="1182"/>
      <c r="EGF415" s="1182"/>
      <c r="EGG415" s="1182"/>
      <c r="EGH415" s="1182"/>
      <c r="EGI415" s="1182"/>
      <c r="EGJ415" s="1177"/>
      <c r="EGK415" s="1182"/>
      <c r="EGL415" s="1182"/>
      <c r="EGM415" s="1182"/>
      <c r="EGN415" s="1182"/>
      <c r="EGO415" s="1182"/>
      <c r="EGP415" s="1182"/>
      <c r="EGQ415" s="1182"/>
      <c r="EGR415" s="1182"/>
      <c r="EGS415" s="1182"/>
      <c r="EGT415" s="1182"/>
      <c r="EGU415" s="1182"/>
      <c r="EGV415" s="1182"/>
      <c r="EGW415" s="1182"/>
      <c r="EGX415" s="1182"/>
      <c r="EGY415" s="1177"/>
      <c r="EGZ415" s="1182"/>
      <c r="EHA415" s="1182"/>
      <c r="EHB415" s="1182"/>
      <c r="EHC415" s="1182"/>
      <c r="EHD415" s="1182"/>
      <c r="EHE415" s="1182"/>
      <c r="EHF415" s="1182"/>
      <c r="EHG415" s="1182"/>
      <c r="EHH415" s="1182"/>
      <c r="EHI415" s="1182"/>
      <c r="EHJ415" s="1182"/>
      <c r="EHK415" s="1182"/>
      <c r="EHL415" s="1182"/>
      <c r="EHM415" s="1182"/>
      <c r="EHN415" s="1177"/>
      <c r="EHO415" s="1182"/>
      <c r="EHP415" s="1182"/>
      <c r="EHQ415" s="1182"/>
      <c r="EHR415" s="1182"/>
      <c r="EHS415" s="1182"/>
      <c r="EHT415" s="1182"/>
      <c r="EHU415" s="1182"/>
      <c r="EHV415" s="1182"/>
      <c r="EHW415" s="1182"/>
      <c r="EHX415" s="1182"/>
      <c r="EHY415" s="1182"/>
      <c r="EHZ415" s="1182"/>
      <c r="EIA415" s="1182"/>
      <c r="EIB415" s="1182"/>
      <c r="EIC415" s="1177"/>
      <c r="EID415" s="1182"/>
      <c r="EIE415" s="1182"/>
      <c r="EIF415" s="1182"/>
      <c r="EIG415" s="1182"/>
      <c r="EIH415" s="1182"/>
      <c r="EII415" s="1182"/>
      <c r="EIJ415" s="1182"/>
      <c r="EIK415" s="1182"/>
      <c r="EIL415" s="1182"/>
      <c r="EIM415" s="1182"/>
      <c r="EIN415" s="1182"/>
      <c r="EIO415" s="1182"/>
      <c r="EIP415" s="1182"/>
      <c r="EIQ415" s="1182"/>
      <c r="EIR415" s="1177"/>
      <c r="EIS415" s="1182"/>
      <c r="EIT415" s="1182"/>
      <c r="EIU415" s="1182"/>
      <c r="EIV415" s="1182"/>
      <c r="EIW415" s="1182"/>
      <c r="EIX415" s="1182"/>
      <c r="EIY415" s="1182"/>
      <c r="EIZ415" s="1182"/>
      <c r="EJA415" s="1182"/>
      <c r="EJB415" s="1182"/>
      <c r="EJC415" s="1182"/>
      <c r="EJD415" s="1182"/>
      <c r="EJE415" s="1182"/>
      <c r="EJF415" s="1182"/>
      <c r="EJG415" s="1177"/>
      <c r="EJH415" s="1182"/>
      <c r="EJI415" s="1182"/>
      <c r="EJJ415" s="1182"/>
      <c r="EJK415" s="1182"/>
      <c r="EJL415" s="1182"/>
      <c r="EJM415" s="1182"/>
      <c r="EJN415" s="1182"/>
      <c r="EJO415" s="1182"/>
      <c r="EJP415" s="1182"/>
      <c r="EJQ415" s="1182"/>
      <c r="EJR415" s="1182"/>
      <c r="EJS415" s="1182"/>
      <c r="EJT415" s="1182"/>
      <c r="EJU415" s="1182"/>
      <c r="EJV415" s="1177"/>
      <c r="EJW415" s="1182"/>
      <c r="EJX415" s="1182"/>
      <c r="EJY415" s="1182"/>
      <c r="EJZ415" s="1182"/>
      <c r="EKA415" s="1182"/>
      <c r="EKB415" s="1182"/>
      <c r="EKC415" s="1182"/>
      <c r="EKD415" s="1182"/>
      <c r="EKE415" s="1182"/>
      <c r="EKF415" s="1182"/>
      <c r="EKG415" s="1182"/>
      <c r="EKH415" s="1182"/>
      <c r="EKI415" s="1182"/>
      <c r="EKJ415" s="1182"/>
      <c r="EKK415" s="1177"/>
      <c r="EKL415" s="1182"/>
      <c r="EKM415" s="1182"/>
      <c r="EKN415" s="1182"/>
      <c r="EKO415" s="1182"/>
      <c r="EKP415" s="1182"/>
      <c r="EKQ415" s="1182"/>
      <c r="EKR415" s="1182"/>
      <c r="EKS415" s="1182"/>
      <c r="EKT415" s="1182"/>
      <c r="EKU415" s="1182"/>
      <c r="EKV415" s="1182"/>
      <c r="EKW415" s="1182"/>
      <c r="EKX415" s="1182"/>
      <c r="EKY415" s="1182"/>
      <c r="EKZ415" s="1177"/>
      <c r="ELA415" s="1182"/>
      <c r="ELB415" s="1182"/>
      <c r="ELC415" s="1182"/>
      <c r="ELD415" s="1182"/>
      <c r="ELE415" s="1182"/>
      <c r="ELF415" s="1182"/>
      <c r="ELG415" s="1182"/>
      <c r="ELH415" s="1182"/>
      <c r="ELI415" s="1182"/>
      <c r="ELJ415" s="1182"/>
      <c r="ELK415" s="1182"/>
      <c r="ELL415" s="1182"/>
      <c r="ELM415" s="1182"/>
      <c r="ELN415" s="1182"/>
      <c r="ELO415" s="1177"/>
      <c r="ELP415" s="1182"/>
      <c r="ELQ415" s="1182"/>
      <c r="ELR415" s="1182"/>
      <c r="ELS415" s="1182"/>
      <c r="ELT415" s="1182"/>
      <c r="ELU415" s="1182"/>
      <c r="ELV415" s="1182"/>
      <c r="ELW415" s="1182"/>
      <c r="ELX415" s="1182"/>
      <c r="ELY415" s="1182"/>
      <c r="ELZ415" s="1182"/>
      <c r="EMA415" s="1182"/>
      <c r="EMB415" s="1182"/>
      <c r="EMC415" s="1182"/>
      <c r="EMD415" s="1177"/>
      <c r="EME415" s="1182"/>
      <c r="EMF415" s="1182"/>
      <c r="EMG415" s="1182"/>
      <c r="EMH415" s="1182"/>
      <c r="EMI415" s="1182"/>
      <c r="EMJ415" s="1182"/>
      <c r="EMK415" s="1182"/>
      <c r="EML415" s="1182"/>
      <c r="EMM415" s="1182"/>
      <c r="EMN415" s="1182"/>
      <c r="EMO415" s="1182"/>
      <c r="EMP415" s="1182"/>
      <c r="EMQ415" s="1182"/>
      <c r="EMR415" s="1182"/>
      <c r="EMS415" s="1177"/>
      <c r="EMT415" s="1182"/>
      <c r="EMU415" s="1182"/>
      <c r="EMV415" s="1182"/>
      <c r="EMW415" s="1182"/>
      <c r="EMX415" s="1182"/>
      <c r="EMY415" s="1182"/>
      <c r="EMZ415" s="1182"/>
      <c r="ENA415" s="1182"/>
      <c r="ENB415" s="1182"/>
      <c r="ENC415" s="1182"/>
      <c r="END415" s="1182"/>
      <c r="ENE415" s="1182"/>
      <c r="ENF415" s="1182"/>
      <c r="ENG415" s="1182"/>
      <c r="ENH415" s="1177"/>
      <c r="ENI415" s="1182"/>
      <c r="ENJ415" s="1182"/>
      <c r="ENK415" s="1182"/>
      <c r="ENL415" s="1182"/>
      <c r="ENM415" s="1182"/>
      <c r="ENN415" s="1182"/>
      <c r="ENO415" s="1182"/>
      <c r="ENP415" s="1182"/>
      <c r="ENQ415" s="1182"/>
      <c r="ENR415" s="1182"/>
      <c r="ENS415" s="1182"/>
      <c r="ENT415" s="1182"/>
      <c r="ENU415" s="1182"/>
      <c r="ENV415" s="1182"/>
      <c r="ENW415" s="1177"/>
      <c r="ENX415" s="1182"/>
      <c r="ENY415" s="1182"/>
      <c r="ENZ415" s="1182"/>
      <c r="EOA415" s="1182"/>
      <c r="EOB415" s="1182"/>
      <c r="EOC415" s="1182"/>
      <c r="EOD415" s="1182"/>
      <c r="EOE415" s="1182"/>
      <c r="EOF415" s="1182"/>
      <c r="EOG415" s="1182"/>
      <c r="EOH415" s="1182"/>
      <c r="EOI415" s="1182"/>
      <c r="EOJ415" s="1182"/>
      <c r="EOK415" s="1182"/>
      <c r="EOL415" s="1177"/>
      <c r="EOM415" s="1182"/>
      <c r="EON415" s="1182"/>
      <c r="EOO415" s="1182"/>
      <c r="EOP415" s="1182"/>
      <c r="EOQ415" s="1182"/>
      <c r="EOR415" s="1182"/>
      <c r="EOS415" s="1182"/>
      <c r="EOT415" s="1182"/>
      <c r="EOU415" s="1182"/>
      <c r="EOV415" s="1182"/>
      <c r="EOW415" s="1182"/>
      <c r="EOX415" s="1182"/>
      <c r="EOY415" s="1182"/>
      <c r="EOZ415" s="1182"/>
      <c r="EPA415" s="1177"/>
      <c r="EPB415" s="1182"/>
      <c r="EPC415" s="1182"/>
      <c r="EPD415" s="1182"/>
      <c r="EPE415" s="1182"/>
      <c r="EPF415" s="1182"/>
      <c r="EPG415" s="1182"/>
      <c r="EPH415" s="1182"/>
      <c r="EPI415" s="1182"/>
      <c r="EPJ415" s="1182"/>
      <c r="EPK415" s="1182"/>
      <c r="EPL415" s="1182"/>
      <c r="EPM415" s="1182"/>
      <c r="EPN415" s="1182"/>
      <c r="EPO415" s="1182"/>
      <c r="EPP415" s="1177"/>
      <c r="EPQ415" s="1182"/>
      <c r="EPR415" s="1182"/>
      <c r="EPS415" s="1182"/>
      <c r="EPT415" s="1182"/>
      <c r="EPU415" s="1182"/>
      <c r="EPV415" s="1182"/>
      <c r="EPW415" s="1182"/>
      <c r="EPX415" s="1182"/>
      <c r="EPY415" s="1182"/>
      <c r="EPZ415" s="1182"/>
      <c r="EQA415" s="1182"/>
      <c r="EQB415" s="1182"/>
      <c r="EQC415" s="1182"/>
      <c r="EQD415" s="1182"/>
      <c r="EQE415" s="1177"/>
      <c r="EQF415" s="1182"/>
      <c r="EQG415" s="1182"/>
      <c r="EQH415" s="1182"/>
      <c r="EQI415" s="1182"/>
      <c r="EQJ415" s="1182"/>
      <c r="EQK415" s="1182"/>
      <c r="EQL415" s="1182"/>
      <c r="EQM415" s="1182"/>
      <c r="EQN415" s="1182"/>
      <c r="EQO415" s="1182"/>
      <c r="EQP415" s="1182"/>
      <c r="EQQ415" s="1182"/>
      <c r="EQR415" s="1182"/>
      <c r="EQS415" s="1182"/>
      <c r="EQT415" s="1177"/>
      <c r="EQU415" s="1182"/>
      <c r="EQV415" s="1182"/>
      <c r="EQW415" s="1182"/>
      <c r="EQX415" s="1182"/>
      <c r="EQY415" s="1182"/>
      <c r="EQZ415" s="1182"/>
      <c r="ERA415" s="1182"/>
      <c r="ERB415" s="1182"/>
      <c r="ERC415" s="1182"/>
      <c r="ERD415" s="1182"/>
      <c r="ERE415" s="1182"/>
      <c r="ERF415" s="1182"/>
      <c r="ERG415" s="1182"/>
      <c r="ERH415" s="1182"/>
      <c r="ERI415" s="1177"/>
      <c r="ERJ415" s="1182"/>
      <c r="ERK415" s="1182"/>
      <c r="ERL415" s="1182"/>
      <c r="ERM415" s="1182"/>
      <c r="ERN415" s="1182"/>
      <c r="ERO415" s="1182"/>
      <c r="ERP415" s="1182"/>
      <c r="ERQ415" s="1182"/>
      <c r="ERR415" s="1182"/>
      <c r="ERS415" s="1182"/>
      <c r="ERT415" s="1182"/>
      <c r="ERU415" s="1182"/>
      <c r="ERV415" s="1182"/>
      <c r="ERW415" s="1182"/>
      <c r="ERX415" s="1177"/>
      <c r="ERY415" s="1182"/>
      <c r="ERZ415" s="1182"/>
      <c r="ESA415" s="1182"/>
      <c r="ESB415" s="1182"/>
      <c r="ESC415" s="1182"/>
      <c r="ESD415" s="1182"/>
      <c r="ESE415" s="1182"/>
      <c r="ESF415" s="1182"/>
      <c r="ESG415" s="1182"/>
      <c r="ESH415" s="1182"/>
      <c r="ESI415" s="1182"/>
      <c r="ESJ415" s="1182"/>
      <c r="ESK415" s="1182"/>
      <c r="ESL415" s="1182"/>
      <c r="ESM415" s="1177"/>
      <c r="ESN415" s="1182"/>
      <c r="ESO415" s="1182"/>
      <c r="ESP415" s="1182"/>
      <c r="ESQ415" s="1182"/>
      <c r="ESR415" s="1182"/>
      <c r="ESS415" s="1182"/>
      <c r="EST415" s="1182"/>
      <c r="ESU415" s="1182"/>
      <c r="ESV415" s="1182"/>
      <c r="ESW415" s="1182"/>
      <c r="ESX415" s="1182"/>
      <c r="ESY415" s="1182"/>
      <c r="ESZ415" s="1182"/>
      <c r="ETA415" s="1182"/>
      <c r="ETB415" s="1177"/>
      <c r="ETC415" s="1182"/>
      <c r="ETD415" s="1182"/>
      <c r="ETE415" s="1182"/>
      <c r="ETF415" s="1182"/>
      <c r="ETG415" s="1182"/>
      <c r="ETH415" s="1182"/>
      <c r="ETI415" s="1182"/>
      <c r="ETJ415" s="1182"/>
      <c r="ETK415" s="1182"/>
      <c r="ETL415" s="1182"/>
      <c r="ETM415" s="1182"/>
      <c r="ETN415" s="1182"/>
      <c r="ETO415" s="1182"/>
      <c r="ETP415" s="1182"/>
      <c r="ETQ415" s="1177"/>
      <c r="ETR415" s="1182"/>
      <c r="ETS415" s="1182"/>
      <c r="ETT415" s="1182"/>
      <c r="ETU415" s="1182"/>
      <c r="ETV415" s="1182"/>
      <c r="ETW415" s="1182"/>
      <c r="ETX415" s="1182"/>
      <c r="ETY415" s="1182"/>
      <c r="ETZ415" s="1182"/>
      <c r="EUA415" s="1182"/>
      <c r="EUB415" s="1182"/>
      <c r="EUC415" s="1182"/>
      <c r="EUD415" s="1182"/>
      <c r="EUE415" s="1182"/>
      <c r="EUF415" s="1177"/>
      <c r="EUG415" s="1182"/>
      <c r="EUH415" s="1182"/>
      <c r="EUI415" s="1182"/>
      <c r="EUJ415" s="1182"/>
      <c r="EUK415" s="1182"/>
      <c r="EUL415" s="1182"/>
      <c r="EUM415" s="1182"/>
      <c r="EUN415" s="1182"/>
      <c r="EUO415" s="1182"/>
      <c r="EUP415" s="1182"/>
      <c r="EUQ415" s="1182"/>
      <c r="EUR415" s="1182"/>
      <c r="EUS415" s="1182"/>
      <c r="EUT415" s="1182"/>
      <c r="EUU415" s="1177"/>
      <c r="EUV415" s="1182"/>
      <c r="EUW415" s="1182"/>
      <c r="EUX415" s="1182"/>
      <c r="EUY415" s="1182"/>
      <c r="EUZ415" s="1182"/>
      <c r="EVA415" s="1182"/>
      <c r="EVB415" s="1182"/>
      <c r="EVC415" s="1182"/>
      <c r="EVD415" s="1182"/>
      <c r="EVE415" s="1182"/>
      <c r="EVF415" s="1182"/>
      <c r="EVG415" s="1182"/>
      <c r="EVH415" s="1182"/>
      <c r="EVI415" s="1182"/>
      <c r="EVJ415" s="1177"/>
      <c r="EVK415" s="1182"/>
      <c r="EVL415" s="1182"/>
      <c r="EVM415" s="1182"/>
      <c r="EVN415" s="1182"/>
      <c r="EVO415" s="1182"/>
      <c r="EVP415" s="1182"/>
      <c r="EVQ415" s="1182"/>
      <c r="EVR415" s="1182"/>
      <c r="EVS415" s="1182"/>
      <c r="EVT415" s="1182"/>
      <c r="EVU415" s="1182"/>
      <c r="EVV415" s="1182"/>
      <c r="EVW415" s="1182"/>
      <c r="EVX415" s="1182"/>
      <c r="EVY415" s="1177"/>
      <c r="EVZ415" s="1182"/>
      <c r="EWA415" s="1182"/>
      <c r="EWB415" s="1182"/>
      <c r="EWC415" s="1182"/>
      <c r="EWD415" s="1182"/>
      <c r="EWE415" s="1182"/>
      <c r="EWF415" s="1182"/>
      <c r="EWG415" s="1182"/>
      <c r="EWH415" s="1182"/>
      <c r="EWI415" s="1182"/>
      <c r="EWJ415" s="1182"/>
      <c r="EWK415" s="1182"/>
      <c r="EWL415" s="1182"/>
      <c r="EWM415" s="1182"/>
      <c r="EWN415" s="1177"/>
      <c r="EWO415" s="1182"/>
      <c r="EWP415" s="1182"/>
      <c r="EWQ415" s="1182"/>
      <c r="EWR415" s="1182"/>
      <c r="EWS415" s="1182"/>
      <c r="EWT415" s="1182"/>
      <c r="EWU415" s="1182"/>
      <c r="EWV415" s="1182"/>
      <c r="EWW415" s="1182"/>
      <c r="EWX415" s="1182"/>
      <c r="EWY415" s="1182"/>
      <c r="EWZ415" s="1182"/>
      <c r="EXA415" s="1182"/>
      <c r="EXB415" s="1182"/>
      <c r="EXC415" s="1177"/>
      <c r="EXD415" s="1182"/>
      <c r="EXE415" s="1182"/>
      <c r="EXF415" s="1182"/>
      <c r="EXG415" s="1182"/>
      <c r="EXH415" s="1182"/>
      <c r="EXI415" s="1182"/>
      <c r="EXJ415" s="1182"/>
      <c r="EXK415" s="1182"/>
      <c r="EXL415" s="1182"/>
      <c r="EXM415" s="1182"/>
      <c r="EXN415" s="1182"/>
      <c r="EXO415" s="1182"/>
      <c r="EXP415" s="1182"/>
      <c r="EXQ415" s="1182"/>
      <c r="EXR415" s="1177"/>
      <c r="EXS415" s="1182"/>
      <c r="EXT415" s="1182"/>
      <c r="EXU415" s="1182"/>
      <c r="EXV415" s="1182"/>
      <c r="EXW415" s="1182"/>
      <c r="EXX415" s="1182"/>
      <c r="EXY415" s="1182"/>
      <c r="EXZ415" s="1182"/>
      <c r="EYA415" s="1182"/>
      <c r="EYB415" s="1182"/>
      <c r="EYC415" s="1182"/>
      <c r="EYD415" s="1182"/>
      <c r="EYE415" s="1182"/>
      <c r="EYF415" s="1182"/>
      <c r="EYG415" s="1177"/>
      <c r="EYH415" s="1182"/>
      <c r="EYI415" s="1182"/>
      <c r="EYJ415" s="1182"/>
      <c r="EYK415" s="1182"/>
      <c r="EYL415" s="1182"/>
      <c r="EYM415" s="1182"/>
      <c r="EYN415" s="1182"/>
      <c r="EYO415" s="1182"/>
      <c r="EYP415" s="1182"/>
      <c r="EYQ415" s="1182"/>
      <c r="EYR415" s="1182"/>
      <c r="EYS415" s="1182"/>
      <c r="EYT415" s="1182"/>
      <c r="EYU415" s="1182"/>
      <c r="EYV415" s="1177"/>
      <c r="EYW415" s="1182"/>
      <c r="EYX415" s="1182"/>
      <c r="EYY415" s="1182"/>
      <c r="EYZ415" s="1182"/>
      <c r="EZA415" s="1182"/>
      <c r="EZB415" s="1182"/>
      <c r="EZC415" s="1182"/>
      <c r="EZD415" s="1182"/>
      <c r="EZE415" s="1182"/>
      <c r="EZF415" s="1182"/>
      <c r="EZG415" s="1182"/>
      <c r="EZH415" s="1182"/>
      <c r="EZI415" s="1182"/>
      <c r="EZJ415" s="1182"/>
      <c r="EZK415" s="1177"/>
      <c r="EZL415" s="1182"/>
      <c r="EZM415" s="1182"/>
      <c r="EZN415" s="1182"/>
      <c r="EZO415" s="1182"/>
      <c r="EZP415" s="1182"/>
      <c r="EZQ415" s="1182"/>
      <c r="EZR415" s="1182"/>
      <c r="EZS415" s="1182"/>
      <c r="EZT415" s="1182"/>
      <c r="EZU415" s="1182"/>
      <c r="EZV415" s="1182"/>
      <c r="EZW415" s="1182"/>
      <c r="EZX415" s="1182"/>
      <c r="EZY415" s="1182"/>
      <c r="EZZ415" s="1177"/>
      <c r="FAA415" s="1182"/>
      <c r="FAB415" s="1182"/>
      <c r="FAC415" s="1182"/>
      <c r="FAD415" s="1182"/>
      <c r="FAE415" s="1182"/>
      <c r="FAF415" s="1182"/>
      <c r="FAG415" s="1182"/>
      <c r="FAH415" s="1182"/>
      <c r="FAI415" s="1182"/>
      <c r="FAJ415" s="1182"/>
      <c r="FAK415" s="1182"/>
      <c r="FAL415" s="1182"/>
      <c r="FAM415" s="1182"/>
      <c r="FAN415" s="1182"/>
      <c r="FAO415" s="1177"/>
      <c r="FAP415" s="1182"/>
      <c r="FAQ415" s="1182"/>
      <c r="FAR415" s="1182"/>
      <c r="FAS415" s="1182"/>
      <c r="FAT415" s="1182"/>
      <c r="FAU415" s="1182"/>
      <c r="FAV415" s="1182"/>
      <c r="FAW415" s="1182"/>
      <c r="FAX415" s="1182"/>
      <c r="FAY415" s="1182"/>
      <c r="FAZ415" s="1182"/>
      <c r="FBA415" s="1182"/>
      <c r="FBB415" s="1182"/>
      <c r="FBC415" s="1182"/>
      <c r="FBD415" s="1177"/>
      <c r="FBE415" s="1182"/>
      <c r="FBF415" s="1182"/>
      <c r="FBG415" s="1182"/>
      <c r="FBH415" s="1182"/>
      <c r="FBI415" s="1182"/>
      <c r="FBJ415" s="1182"/>
      <c r="FBK415" s="1182"/>
      <c r="FBL415" s="1182"/>
      <c r="FBM415" s="1182"/>
      <c r="FBN415" s="1182"/>
      <c r="FBO415" s="1182"/>
      <c r="FBP415" s="1182"/>
      <c r="FBQ415" s="1182"/>
      <c r="FBR415" s="1182"/>
      <c r="FBS415" s="1177"/>
      <c r="FBT415" s="1182"/>
      <c r="FBU415" s="1182"/>
      <c r="FBV415" s="1182"/>
      <c r="FBW415" s="1182"/>
      <c r="FBX415" s="1182"/>
      <c r="FBY415" s="1182"/>
      <c r="FBZ415" s="1182"/>
      <c r="FCA415" s="1182"/>
      <c r="FCB415" s="1182"/>
      <c r="FCC415" s="1182"/>
      <c r="FCD415" s="1182"/>
      <c r="FCE415" s="1182"/>
      <c r="FCF415" s="1182"/>
      <c r="FCG415" s="1182"/>
      <c r="FCH415" s="1177"/>
      <c r="FCI415" s="1182"/>
      <c r="FCJ415" s="1182"/>
      <c r="FCK415" s="1182"/>
      <c r="FCL415" s="1182"/>
      <c r="FCM415" s="1182"/>
      <c r="FCN415" s="1182"/>
      <c r="FCO415" s="1182"/>
      <c r="FCP415" s="1182"/>
      <c r="FCQ415" s="1182"/>
      <c r="FCR415" s="1182"/>
      <c r="FCS415" s="1182"/>
      <c r="FCT415" s="1182"/>
      <c r="FCU415" s="1182"/>
      <c r="FCV415" s="1182"/>
      <c r="FCW415" s="1177"/>
      <c r="FCX415" s="1182"/>
      <c r="FCY415" s="1182"/>
      <c r="FCZ415" s="1182"/>
      <c r="FDA415" s="1182"/>
      <c r="FDB415" s="1182"/>
      <c r="FDC415" s="1182"/>
      <c r="FDD415" s="1182"/>
      <c r="FDE415" s="1182"/>
      <c r="FDF415" s="1182"/>
      <c r="FDG415" s="1182"/>
      <c r="FDH415" s="1182"/>
      <c r="FDI415" s="1182"/>
      <c r="FDJ415" s="1182"/>
      <c r="FDK415" s="1182"/>
      <c r="FDL415" s="1177"/>
      <c r="FDM415" s="1182"/>
      <c r="FDN415" s="1182"/>
      <c r="FDO415" s="1182"/>
      <c r="FDP415" s="1182"/>
      <c r="FDQ415" s="1182"/>
      <c r="FDR415" s="1182"/>
      <c r="FDS415" s="1182"/>
      <c r="FDT415" s="1182"/>
      <c r="FDU415" s="1182"/>
      <c r="FDV415" s="1182"/>
      <c r="FDW415" s="1182"/>
      <c r="FDX415" s="1182"/>
      <c r="FDY415" s="1182"/>
      <c r="FDZ415" s="1182"/>
      <c r="FEA415" s="1177"/>
      <c r="FEB415" s="1182"/>
      <c r="FEC415" s="1182"/>
      <c r="FED415" s="1182"/>
      <c r="FEE415" s="1182"/>
      <c r="FEF415" s="1182"/>
      <c r="FEG415" s="1182"/>
      <c r="FEH415" s="1182"/>
      <c r="FEI415" s="1182"/>
      <c r="FEJ415" s="1182"/>
      <c r="FEK415" s="1182"/>
      <c r="FEL415" s="1182"/>
      <c r="FEM415" s="1182"/>
      <c r="FEN415" s="1182"/>
      <c r="FEO415" s="1182"/>
      <c r="FEP415" s="1177"/>
      <c r="FEQ415" s="1182"/>
      <c r="FER415" s="1182"/>
      <c r="FES415" s="1182"/>
      <c r="FET415" s="1182"/>
      <c r="FEU415" s="1182"/>
      <c r="FEV415" s="1182"/>
      <c r="FEW415" s="1182"/>
      <c r="FEX415" s="1182"/>
      <c r="FEY415" s="1182"/>
      <c r="FEZ415" s="1182"/>
      <c r="FFA415" s="1182"/>
      <c r="FFB415" s="1182"/>
      <c r="FFC415" s="1182"/>
      <c r="FFD415" s="1182"/>
      <c r="FFE415" s="1177"/>
      <c r="FFF415" s="1182"/>
      <c r="FFG415" s="1182"/>
      <c r="FFH415" s="1182"/>
      <c r="FFI415" s="1182"/>
      <c r="FFJ415" s="1182"/>
      <c r="FFK415" s="1182"/>
      <c r="FFL415" s="1182"/>
      <c r="FFM415" s="1182"/>
      <c r="FFN415" s="1182"/>
      <c r="FFO415" s="1182"/>
      <c r="FFP415" s="1182"/>
      <c r="FFQ415" s="1182"/>
      <c r="FFR415" s="1182"/>
      <c r="FFS415" s="1182"/>
      <c r="FFT415" s="1177"/>
      <c r="FFU415" s="1182"/>
      <c r="FFV415" s="1182"/>
      <c r="FFW415" s="1182"/>
      <c r="FFX415" s="1182"/>
      <c r="FFY415" s="1182"/>
      <c r="FFZ415" s="1182"/>
      <c r="FGA415" s="1182"/>
      <c r="FGB415" s="1182"/>
      <c r="FGC415" s="1182"/>
      <c r="FGD415" s="1182"/>
      <c r="FGE415" s="1182"/>
      <c r="FGF415" s="1182"/>
      <c r="FGG415" s="1182"/>
      <c r="FGH415" s="1182"/>
      <c r="FGI415" s="1177"/>
      <c r="FGJ415" s="1182"/>
      <c r="FGK415" s="1182"/>
      <c r="FGL415" s="1182"/>
      <c r="FGM415" s="1182"/>
      <c r="FGN415" s="1182"/>
      <c r="FGO415" s="1182"/>
      <c r="FGP415" s="1182"/>
      <c r="FGQ415" s="1182"/>
      <c r="FGR415" s="1182"/>
      <c r="FGS415" s="1182"/>
      <c r="FGT415" s="1182"/>
      <c r="FGU415" s="1182"/>
      <c r="FGV415" s="1182"/>
      <c r="FGW415" s="1182"/>
      <c r="FGX415" s="1177"/>
      <c r="FGY415" s="1182"/>
      <c r="FGZ415" s="1182"/>
      <c r="FHA415" s="1182"/>
      <c r="FHB415" s="1182"/>
      <c r="FHC415" s="1182"/>
      <c r="FHD415" s="1182"/>
      <c r="FHE415" s="1182"/>
      <c r="FHF415" s="1182"/>
      <c r="FHG415" s="1182"/>
      <c r="FHH415" s="1182"/>
      <c r="FHI415" s="1182"/>
      <c r="FHJ415" s="1182"/>
      <c r="FHK415" s="1182"/>
      <c r="FHL415" s="1182"/>
      <c r="FHM415" s="1177"/>
      <c r="FHN415" s="1182"/>
      <c r="FHO415" s="1182"/>
      <c r="FHP415" s="1182"/>
      <c r="FHQ415" s="1182"/>
      <c r="FHR415" s="1182"/>
      <c r="FHS415" s="1182"/>
      <c r="FHT415" s="1182"/>
      <c r="FHU415" s="1182"/>
      <c r="FHV415" s="1182"/>
      <c r="FHW415" s="1182"/>
      <c r="FHX415" s="1182"/>
      <c r="FHY415" s="1182"/>
      <c r="FHZ415" s="1182"/>
      <c r="FIA415" s="1182"/>
      <c r="FIB415" s="1177"/>
      <c r="FIC415" s="1182"/>
      <c r="FID415" s="1182"/>
      <c r="FIE415" s="1182"/>
      <c r="FIF415" s="1182"/>
      <c r="FIG415" s="1182"/>
      <c r="FIH415" s="1182"/>
      <c r="FII415" s="1182"/>
      <c r="FIJ415" s="1182"/>
      <c r="FIK415" s="1182"/>
      <c r="FIL415" s="1182"/>
      <c r="FIM415" s="1182"/>
      <c r="FIN415" s="1182"/>
      <c r="FIO415" s="1182"/>
      <c r="FIP415" s="1182"/>
      <c r="FIQ415" s="1177"/>
      <c r="FIR415" s="1182"/>
      <c r="FIS415" s="1182"/>
      <c r="FIT415" s="1182"/>
      <c r="FIU415" s="1182"/>
      <c r="FIV415" s="1182"/>
      <c r="FIW415" s="1182"/>
      <c r="FIX415" s="1182"/>
      <c r="FIY415" s="1182"/>
      <c r="FIZ415" s="1182"/>
      <c r="FJA415" s="1182"/>
      <c r="FJB415" s="1182"/>
      <c r="FJC415" s="1182"/>
      <c r="FJD415" s="1182"/>
      <c r="FJE415" s="1182"/>
      <c r="FJF415" s="1177"/>
      <c r="FJG415" s="1182"/>
      <c r="FJH415" s="1182"/>
      <c r="FJI415" s="1182"/>
      <c r="FJJ415" s="1182"/>
      <c r="FJK415" s="1182"/>
      <c r="FJL415" s="1182"/>
      <c r="FJM415" s="1182"/>
      <c r="FJN415" s="1182"/>
      <c r="FJO415" s="1182"/>
      <c r="FJP415" s="1182"/>
      <c r="FJQ415" s="1182"/>
      <c r="FJR415" s="1182"/>
      <c r="FJS415" s="1182"/>
      <c r="FJT415" s="1182"/>
      <c r="FJU415" s="1177"/>
      <c r="FJV415" s="1182"/>
      <c r="FJW415" s="1182"/>
      <c r="FJX415" s="1182"/>
      <c r="FJY415" s="1182"/>
      <c r="FJZ415" s="1182"/>
      <c r="FKA415" s="1182"/>
      <c r="FKB415" s="1182"/>
      <c r="FKC415" s="1182"/>
      <c r="FKD415" s="1182"/>
      <c r="FKE415" s="1182"/>
      <c r="FKF415" s="1182"/>
      <c r="FKG415" s="1182"/>
      <c r="FKH415" s="1182"/>
      <c r="FKI415" s="1182"/>
      <c r="FKJ415" s="1177"/>
      <c r="FKK415" s="1182"/>
      <c r="FKL415" s="1182"/>
      <c r="FKM415" s="1182"/>
      <c r="FKN415" s="1182"/>
      <c r="FKO415" s="1182"/>
      <c r="FKP415" s="1182"/>
      <c r="FKQ415" s="1182"/>
      <c r="FKR415" s="1182"/>
      <c r="FKS415" s="1182"/>
      <c r="FKT415" s="1182"/>
      <c r="FKU415" s="1182"/>
      <c r="FKV415" s="1182"/>
      <c r="FKW415" s="1182"/>
      <c r="FKX415" s="1182"/>
      <c r="FKY415" s="1177"/>
      <c r="FKZ415" s="1182"/>
      <c r="FLA415" s="1182"/>
      <c r="FLB415" s="1182"/>
      <c r="FLC415" s="1182"/>
      <c r="FLD415" s="1182"/>
      <c r="FLE415" s="1182"/>
      <c r="FLF415" s="1182"/>
      <c r="FLG415" s="1182"/>
      <c r="FLH415" s="1182"/>
      <c r="FLI415" s="1182"/>
      <c r="FLJ415" s="1182"/>
      <c r="FLK415" s="1182"/>
      <c r="FLL415" s="1182"/>
      <c r="FLM415" s="1182"/>
      <c r="FLN415" s="1177"/>
      <c r="FLO415" s="1182"/>
      <c r="FLP415" s="1182"/>
      <c r="FLQ415" s="1182"/>
      <c r="FLR415" s="1182"/>
      <c r="FLS415" s="1182"/>
      <c r="FLT415" s="1182"/>
      <c r="FLU415" s="1182"/>
      <c r="FLV415" s="1182"/>
      <c r="FLW415" s="1182"/>
      <c r="FLX415" s="1182"/>
      <c r="FLY415" s="1182"/>
      <c r="FLZ415" s="1182"/>
      <c r="FMA415" s="1182"/>
      <c r="FMB415" s="1182"/>
      <c r="FMC415" s="1177"/>
      <c r="FMD415" s="1182"/>
      <c r="FME415" s="1182"/>
      <c r="FMF415" s="1182"/>
      <c r="FMG415" s="1182"/>
      <c r="FMH415" s="1182"/>
      <c r="FMI415" s="1182"/>
      <c r="FMJ415" s="1182"/>
      <c r="FMK415" s="1182"/>
      <c r="FML415" s="1182"/>
      <c r="FMM415" s="1182"/>
      <c r="FMN415" s="1182"/>
      <c r="FMO415" s="1182"/>
      <c r="FMP415" s="1182"/>
      <c r="FMQ415" s="1182"/>
      <c r="FMR415" s="1177"/>
      <c r="FMS415" s="1182"/>
      <c r="FMT415" s="1182"/>
      <c r="FMU415" s="1182"/>
      <c r="FMV415" s="1182"/>
      <c r="FMW415" s="1182"/>
      <c r="FMX415" s="1182"/>
      <c r="FMY415" s="1182"/>
      <c r="FMZ415" s="1182"/>
      <c r="FNA415" s="1182"/>
      <c r="FNB415" s="1182"/>
      <c r="FNC415" s="1182"/>
      <c r="FND415" s="1182"/>
      <c r="FNE415" s="1182"/>
      <c r="FNF415" s="1182"/>
      <c r="FNG415" s="1177"/>
      <c r="FNH415" s="1182"/>
      <c r="FNI415" s="1182"/>
      <c r="FNJ415" s="1182"/>
      <c r="FNK415" s="1182"/>
      <c r="FNL415" s="1182"/>
      <c r="FNM415" s="1182"/>
      <c r="FNN415" s="1182"/>
      <c r="FNO415" s="1182"/>
      <c r="FNP415" s="1182"/>
      <c r="FNQ415" s="1182"/>
      <c r="FNR415" s="1182"/>
      <c r="FNS415" s="1182"/>
      <c r="FNT415" s="1182"/>
      <c r="FNU415" s="1182"/>
      <c r="FNV415" s="1177"/>
      <c r="FNW415" s="1182"/>
      <c r="FNX415" s="1182"/>
      <c r="FNY415" s="1182"/>
      <c r="FNZ415" s="1182"/>
      <c r="FOA415" s="1182"/>
      <c r="FOB415" s="1182"/>
      <c r="FOC415" s="1182"/>
      <c r="FOD415" s="1182"/>
      <c r="FOE415" s="1182"/>
      <c r="FOF415" s="1182"/>
      <c r="FOG415" s="1182"/>
      <c r="FOH415" s="1182"/>
      <c r="FOI415" s="1182"/>
      <c r="FOJ415" s="1182"/>
      <c r="FOK415" s="1177"/>
      <c r="FOL415" s="1182"/>
      <c r="FOM415" s="1182"/>
      <c r="FON415" s="1182"/>
      <c r="FOO415" s="1182"/>
      <c r="FOP415" s="1182"/>
      <c r="FOQ415" s="1182"/>
      <c r="FOR415" s="1182"/>
      <c r="FOS415" s="1182"/>
      <c r="FOT415" s="1182"/>
      <c r="FOU415" s="1182"/>
      <c r="FOV415" s="1182"/>
      <c r="FOW415" s="1182"/>
      <c r="FOX415" s="1182"/>
      <c r="FOY415" s="1182"/>
      <c r="FOZ415" s="1177"/>
      <c r="FPA415" s="1182"/>
      <c r="FPB415" s="1182"/>
      <c r="FPC415" s="1182"/>
      <c r="FPD415" s="1182"/>
      <c r="FPE415" s="1182"/>
      <c r="FPF415" s="1182"/>
      <c r="FPG415" s="1182"/>
      <c r="FPH415" s="1182"/>
      <c r="FPI415" s="1182"/>
      <c r="FPJ415" s="1182"/>
      <c r="FPK415" s="1182"/>
      <c r="FPL415" s="1182"/>
      <c r="FPM415" s="1182"/>
      <c r="FPN415" s="1182"/>
      <c r="FPO415" s="1177"/>
      <c r="FPP415" s="1182"/>
      <c r="FPQ415" s="1182"/>
      <c r="FPR415" s="1182"/>
      <c r="FPS415" s="1182"/>
      <c r="FPT415" s="1182"/>
      <c r="FPU415" s="1182"/>
      <c r="FPV415" s="1182"/>
      <c r="FPW415" s="1182"/>
      <c r="FPX415" s="1182"/>
      <c r="FPY415" s="1182"/>
      <c r="FPZ415" s="1182"/>
      <c r="FQA415" s="1182"/>
      <c r="FQB415" s="1182"/>
      <c r="FQC415" s="1182"/>
      <c r="FQD415" s="1177"/>
      <c r="FQE415" s="1182"/>
      <c r="FQF415" s="1182"/>
      <c r="FQG415" s="1182"/>
      <c r="FQH415" s="1182"/>
      <c r="FQI415" s="1182"/>
      <c r="FQJ415" s="1182"/>
      <c r="FQK415" s="1182"/>
      <c r="FQL415" s="1182"/>
      <c r="FQM415" s="1182"/>
      <c r="FQN415" s="1182"/>
      <c r="FQO415" s="1182"/>
      <c r="FQP415" s="1182"/>
      <c r="FQQ415" s="1182"/>
      <c r="FQR415" s="1182"/>
      <c r="FQS415" s="1177"/>
      <c r="FQT415" s="1182"/>
      <c r="FQU415" s="1182"/>
      <c r="FQV415" s="1182"/>
      <c r="FQW415" s="1182"/>
      <c r="FQX415" s="1182"/>
      <c r="FQY415" s="1182"/>
      <c r="FQZ415" s="1182"/>
      <c r="FRA415" s="1182"/>
      <c r="FRB415" s="1182"/>
      <c r="FRC415" s="1182"/>
      <c r="FRD415" s="1182"/>
      <c r="FRE415" s="1182"/>
      <c r="FRF415" s="1182"/>
      <c r="FRG415" s="1182"/>
      <c r="FRH415" s="1177"/>
      <c r="FRI415" s="1182"/>
      <c r="FRJ415" s="1182"/>
      <c r="FRK415" s="1182"/>
      <c r="FRL415" s="1182"/>
      <c r="FRM415" s="1182"/>
      <c r="FRN415" s="1182"/>
      <c r="FRO415" s="1182"/>
      <c r="FRP415" s="1182"/>
      <c r="FRQ415" s="1182"/>
      <c r="FRR415" s="1182"/>
      <c r="FRS415" s="1182"/>
      <c r="FRT415" s="1182"/>
      <c r="FRU415" s="1182"/>
      <c r="FRV415" s="1182"/>
      <c r="FRW415" s="1177"/>
      <c r="FRX415" s="1182"/>
      <c r="FRY415" s="1182"/>
      <c r="FRZ415" s="1182"/>
      <c r="FSA415" s="1182"/>
      <c r="FSB415" s="1182"/>
      <c r="FSC415" s="1182"/>
      <c r="FSD415" s="1182"/>
      <c r="FSE415" s="1182"/>
      <c r="FSF415" s="1182"/>
      <c r="FSG415" s="1182"/>
      <c r="FSH415" s="1182"/>
      <c r="FSI415" s="1182"/>
      <c r="FSJ415" s="1182"/>
      <c r="FSK415" s="1182"/>
      <c r="FSL415" s="1177"/>
      <c r="FSM415" s="1182"/>
      <c r="FSN415" s="1182"/>
      <c r="FSO415" s="1182"/>
      <c r="FSP415" s="1182"/>
      <c r="FSQ415" s="1182"/>
      <c r="FSR415" s="1182"/>
      <c r="FSS415" s="1182"/>
      <c r="FST415" s="1182"/>
      <c r="FSU415" s="1182"/>
      <c r="FSV415" s="1182"/>
      <c r="FSW415" s="1182"/>
      <c r="FSX415" s="1182"/>
      <c r="FSY415" s="1182"/>
      <c r="FSZ415" s="1182"/>
      <c r="FTA415" s="1177"/>
      <c r="FTB415" s="1182"/>
      <c r="FTC415" s="1182"/>
      <c r="FTD415" s="1182"/>
      <c r="FTE415" s="1182"/>
      <c r="FTF415" s="1182"/>
      <c r="FTG415" s="1182"/>
      <c r="FTH415" s="1182"/>
      <c r="FTI415" s="1182"/>
      <c r="FTJ415" s="1182"/>
      <c r="FTK415" s="1182"/>
      <c r="FTL415" s="1182"/>
      <c r="FTM415" s="1182"/>
      <c r="FTN415" s="1182"/>
      <c r="FTO415" s="1182"/>
      <c r="FTP415" s="1177"/>
      <c r="FTQ415" s="1182"/>
      <c r="FTR415" s="1182"/>
      <c r="FTS415" s="1182"/>
      <c r="FTT415" s="1182"/>
      <c r="FTU415" s="1182"/>
      <c r="FTV415" s="1182"/>
      <c r="FTW415" s="1182"/>
      <c r="FTX415" s="1182"/>
      <c r="FTY415" s="1182"/>
      <c r="FTZ415" s="1182"/>
      <c r="FUA415" s="1182"/>
      <c r="FUB415" s="1182"/>
      <c r="FUC415" s="1182"/>
      <c r="FUD415" s="1182"/>
      <c r="FUE415" s="1177"/>
      <c r="FUF415" s="1182"/>
      <c r="FUG415" s="1182"/>
      <c r="FUH415" s="1182"/>
      <c r="FUI415" s="1182"/>
      <c r="FUJ415" s="1182"/>
      <c r="FUK415" s="1182"/>
      <c r="FUL415" s="1182"/>
      <c r="FUM415" s="1182"/>
      <c r="FUN415" s="1182"/>
      <c r="FUO415" s="1182"/>
      <c r="FUP415" s="1182"/>
      <c r="FUQ415" s="1182"/>
      <c r="FUR415" s="1182"/>
      <c r="FUS415" s="1182"/>
      <c r="FUT415" s="1177"/>
      <c r="FUU415" s="1182"/>
      <c r="FUV415" s="1182"/>
      <c r="FUW415" s="1182"/>
      <c r="FUX415" s="1182"/>
      <c r="FUY415" s="1182"/>
      <c r="FUZ415" s="1182"/>
      <c r="FVA415" s="1182"/>
      <c r="FVB415" s="1182"/>
      <c r="FVC415" s="1182"/>
      <c r="FVD415" s="1182"/>
      <c r="FVE415" s="1182"/>
      <c r="FVF415" s="1182"/>
      <c r="FVG415" s="1182"/>
      <c r="FVH415" s="1182"/>
      <c r="FVI415" s="1177"/>
      <c r="FVJ415" s="1182"/>
      <c r="FVK415" s="1182"/>
      <c r="FVL415" s="1182"/>
      <c r="FVM415" s="1182"/>
      <c r="FVN415" s="1182"/>
      <c r="FVO415" s="1182"/>
      <c r="FVP415" s="1182"/>
      <c r="FVQ415" s="1182"/>
      <c r="FVR415" s="1182"/>
      <c r="FVS415" s="1182"/>
      <c r="FVT415" s="1182"/>
      <c r="FVU415" s="1182"/>
      <c r="FVV415" s="1182"/>
      <c r="FVW415" s="1182"/>
      <c r="FVX415" s="1177"/>
      <c r="FVY415" s="1182"/>
      <c r="FVZ415" s="1182"/>
      <c r="FWA415" s="1182"/>
      <c r="FWB415" s="1182"/>
      <c r="FWC415" s="1182"/>
      <c r="FWD415" s="1182"/>
      <c r="FWE415" s="1182"/>
      <c r="FWF415" s="1182"/>
      <c r="FWG415" s="1182"/>
      <c r="FWH415" s="1182"/>
      <c r="FWI415" s="1182"/>
      <c r="FWJ415" s="1182"/>
      <c r="FWK415" s="1182"/>
      <c r="FWL415" s="1182"/>
      <c r="FWM415" s="1177"/>
      <c r="FWN415" s="1182"/>
      <c r="FWO415" s="1182"/>
      <c r="FWP415" s="1182"/>
      <c r="FWQ415" s="1182"/>
      <c r="FWR415" s="1182"/>
      <c r="FWS415" s="1182"/>
      <c r="FWT415" s="1182"/>
      <c r="FWU415" s="1182"/>
      <c r="FWV415" s="1182"/>
      <c r="FWW415" s="1182"/>
      <c r="FWX415" s="1182"/>
      <c r="FWY415" s="1182"/>
      <c r="FWZ415" s="1182"/>
      <c r="FXA415" s="1182"/>
      <c r="FXB415" s="1177"/>
      <c r="FXC415" s="1182"/>
      <c r="FXD415" s="1182"/>
      <c r="FXE415" s="1182"/>
      <c r="FXF415" s="1182"/>
      <c r="FXG415" s="1182"/>
      <c r="FXH415" s="1182"/>
      <c r="FXI415" s="1182"/>
      <c r="FXJ415" s="1182"/>
      <c r="FXK415" s="1182"/>
      <c r="FXL415" s="1182"/>
      <c r="FXM415" s="1182"/>
      <c r="FXN415" s="1182"/>
      <c r="FXO415" s="1182"/>
      <c r="FXP415" s="1182"/>
      <c r="FXQ415" s="1177"/>
      <c r="FXR415" s="1182"/>
      <c r="FXS415" s="1182"/>
      <c r="FXT415" s="1182"/>
      <c r="FXU415" s="1182"/>
      <c r="FXV415" s="1182"/>
      <c r="FXW415" s="1182"/>
      <c r="FXX415" s="1182"/>
      <c r="FXY415" s="1182"/>
      <c r="FXZ415" s="1182"/>
      <c r="FYA415" s="1182"/>
      <c r="FYB415" s="1182"/>
      <c r="FYC415" s="1182"/>
      <c r="FYD415" s="1182"/>
      <c r="FYE415" s="1182"/>
      <c r="FYF415" s="1177"/>
      <c r="FYG415" s="1182"/>
      <c r="FYH415" s="1182"/>
      <c r="FYI415" s="1182"/>
      <c r="FYJ415" s="1182"/>
      <c r="FYK415" s="1182"/>
      <c r="FYL415" s="1182"/>
      <c r="FYM415" s="1182"/>
      <c r="FYN415" s="1182"/>
      <c r="FYO415" s="1182"/>
      <c r="FYP415" s="1182"/>
      <c r="FYQ415" s="1182"/>
      <c r="FYR415" s="1182"/>
      <c r="FYS415" s="1182"/>
      <c r="FYT415" s="1182"/>
      <c r="FYU415" s="1177"/>
      <c r="FYV415" s="1182"/>
      <c r="FYW415" s="1182"/>
      <c r="FYX415" s="1182"/>
      <c r="FYY415" s="1182"/>
      <c r="FYZ415" s="1182"/>
      <c r="FZA415" s="1182"/>
      <c r="FZB415" s="1182"/>
      <c r="FZC415" s="1182"/>
      <c r="FZD415" s="1182"/>
      <c r="FZE415" s="1182"/>
      <c r="FZF415" s="1182"/>
      <c r="FZG415" s="1182"/>
      <c r="FZH415" s="1182"/>
      <c r="FZI415" s="1182"/>
      <c r="FZJ415" s="1177"/>
      <c r="FZK415" s="1182"/>
      <c r="FZL415" s="1182"/>
      <c r="FZM415" s="1182"/>
      <c r="FZN415" s="1182"/>
      <c r="FZO415" s="1182"/>
      <c r="FZP415" s="1182"/>
      <c r="FZQ415" s="1182"/>
      <c r="FZR415" s="1182"/>
      <c r="FZS415" s="1182"/>
      <c r="FZT415" s="1182"/>
      <c r="FZU415" s="1182"/>
      <c r="FZV415" s="1182"/>
      <c r="FZW415" s="1182"/>
      <c r="FZX415" s="1182"/>
      <c r="FZY415" s="1177"/>
      <c r="FZZ415" s="1182"/>
      <c r="GAA415" s="1182"/>
      <c r="GAB415" s="1182"/>
      <c r="GAC415" s="1182"/>
      <c r="GAD415" s="1182"/>
      <c r="GAE415" s="1182"/>
      <c r="GAF415" s="1182"/>
      <c r="GAG415" s="1182"/>
      <c r="GAH415" s="1182"/>
      <c r="GAI415" s="1182"/>
      <c r="GAJ415" s="1182"/>
      <c r="GAK415" s="1182"/>
      <c r="GAL415" s="1182"/>
      <c r="GAM415" s="1182"/>
      <c r="GAN415" s="1177"/>
      <c r="GAO415" s="1182"/>
      <c r="GAP415" s="1182"/>
      <c r="GAQ415" s="1182"/>
      <c r="GAR415" s="1182"/>
      <c r="GAS415" s="1182"/>
      <c r="GAT415" s="1182"/>
      <c r="GAU415" s="1182"/>
      <c r="GAV415" s="1182"/>
      <c r="GAW415" s="1182"/>
      <c r="GAX415" s="1182"/>
      <c r="GAY415" s="1182"/>
      <c r="GAZ415" s="1182"/>
      <c r="GBA415" s="1182"/>
      <c r="GBB415" s="1182"/>
      <c r="GBC415" s="1177"/>
      <c r="GBD415" s="1182"/>
      <c r="GBE415" s="1182"/>
      <c r="GBF415" s="1182"/>
      <c r="GBG415" s="1182"/>
      <c r="GBH415" s="1182"/>
      <c r="GBI415" s="1182"/>
      <c r="GBJ415" s="1182"/>
      <c r="GBK415" s="1182"/>
      <c r="GBL415" s="1182"/>
      <c r="GBM415" s="1182"/>
      <c r="GBN415" s="1182"/>
      <c r="GBO415" s="1182"/>
      <c r="GBP415" s="1182"/>
      <c r="GBQ415" s="1182"/>
      <c r="GBR415" s="1177"/>
      <c r="GBS415" s="1182"/>
      <c r="GBT415" s="1182"/>
      <c r="GBU415" s="1182"/>
      <c r="GBV415" s="1182"/>
      <c r="GBW415" s="1182"/>
      <c r="GBX415" s="1182"/>
      <c r="GBY415" s="1182"/>
      <c r="GBZ415" s="1182"/>
      <c r="GCA415" s="1182"/>
      <c r="GCB415" s="1182"/>
      <c r="GCC415" s="1182"/>
      <c r="GCD415" s="1182"/>
      <c r="GCE415" s="1182"/>
      <c r="GCF415" s="1182"/>
      <c r="GCG415" s="1177"/>
      <c r="GCH415" s="1182"/>
      <c r="GCI415" s="1182"/>
      <c r="GCJ415" s="1182"/>
      <c r="GCK415" s="1182"/>
      <c r="GCL415" s="1182"/>
      <c r="GCM415" s="1182"/>
      <c r="GCN415" s="1182"/>
      <c r="GCO415" s="1182"/>
      <c r="GCP415" s="1182"/>
      <c r="GCQ415" s="1182"/>
      <c r="GCR415" s="1182"/>
      <c r="GCS415" s="1182"/>
      <c r="GCT415" s="1182"/>
      <c r="GCU415" s="1182"/>
      <c r="GCV415" s="1177"/>
      <c r="GCW415" s="1182"/>
      <c r="GCX415" s="1182"/>
      <c r="GCY415" s="1182"/>
      <c r="GCZ415" s="1182"/>
      <c r="GDA415" s="1182"/>
      <c r="GDB415" s="1182"/>
      <c r="GDC415" s="1182"/>
      <c r="GDD415" s="1182"/>
      <c r="GDE415" s="1182"/>
      <c r="GDF415" s="1182"/>
      <c r="GDG415" s="1182"/>
      <c r="GDH415" s="1182"/>
      <c r="GDI415" s="1182"/>
      <c r="GDJ415" s="1182"/>
      <c r="GDK415" s="1177"/>
      <c r="GDL415" s="1182"/>
      <c r="GDM415" s="1182"/>
      <c r="GDN415" s="1182"/>
      <c r="GDO415" s="1182"/>
      <c r="GDP415" s="1182"/>
      <c r="GDQ415" s="1182"/>
      <c r="GDR415" s="1182"/>
      <c r="GDS415" s="1182"/>
      <c r="GDT415" s="1182"/>
      <c r="GDU415" s="1182"/>
      <c r="GDV415" s="1182"/>
      <c r="GDW415" s="1182"/>
      <c r="GDX415" s="1182"/>
      <c r="GDY415" s="1182"/>
      <c r="GDZ415" s="1177"/>
      <c r="GEA415" s="1182"/>
      <c r="GEB415" s="1182"/>
      <c r="GEC415" s="1182"/>
      <c r="GED415" s="1182"/>
      <c r="GEE415" s="1182"/>
      <c r="GEF415" s="1182"/>
      <c r="GEG415" s="1182"/>
      <c r="GEH415" s="1182"/>
      <c r="GEI415" s="1182"/>
      <c r="GEJ415" s="1182"/>
      <c r="GEK415" s="1182"/>
      <c r="GEL415" s="1182"/>
      <c r="GEM415" s="1182"/>
      <c r="GEN415" s="1182"/>
      <c r="GEO415" s="1177"/>
      <c r="GEP415" s="1182"/>
      <c r="GEQ415" s="1182"/>
      <c r="GER415" s="1182"/>
      <c r="GES415" s="1182"/>
      <c r="GET415" s="1182"/>
      <c r="GEU415" s="1182"/>
      <c r="GEV415" s="1182"/>
      <c r="GEW415" s="1182"/>
      <c r="GEX415" s="1182"/>
      <c r="GEY415" s="1182"/>
      <c r="GEZ415" s="1182"/>
      <c r="GFA415" s="1182"/>
      <c r="GFB415" s="1182"/>
      <c r="GFC415" s="1182"/>
      <c r="GFD415" s="1177"/>
      <c r="GFE415" s="1182"/>
      <c r="GFF415" s="1182"/>
      <c r="GFG415" s="1182"/>
      <c r="GFH415" s="1182"/>
      <c r="GFI415" s="1182"/>
      <c r="GFJ415" s="1182"/>
      <c r="GFK415" s="1182"/>
      <c r="GFL415" s="1182"/>
      <c r="GFM415" s="1182"/>
      <c r="GFN415" s="1182"/>
      <c r="GFO415" s="1182"/>
      <c r="GFP415" s="1182"/>
      <c r="GFQ415" s="1182"/>
      <c r="GFR415" s="1182"/>
      <c r="GFS415" s="1177"/>
      <c r="GFT415" s="1182"/>
      <c r="GFU415" s="1182"/>
      <c r="GFV415" s="1182"/>
      <c r="GFW415" s="1182"/>
      <c r="GFX415" s="1182"/>
      <c r="GFY415" s="1182"/>
      <c r="GFZ415" s="1182"/>
      <c r="GGA415" s="1182"/>
      <c r="GGB415" s="1182"/>
      <c r="GGC415" s="1182"/>
      <c r="GGD415" s="1182"/>
      <c r="GGE415" s="1182"/>
      <c r="GGF415" s="1182"/>
      <c r="GGG415" s="1182"/>
      <c r="GGH415" s="1177"/>
      <c r="GGI415" s="1182"/>
      <c r="GGJ415" s="1182"/>
      <c r="GGK415" s="1182"/>
      <c r="GGL415" s="1182"/>
      <c r="GGM415" s="1182"/>
      <c r="GGN415" s="1182"/>
      <c r="GGO415" s="1182"/>
      <c r="GGP415" s="1182"/>
      <c r="GGQ415" s="1182"/>
      <c r="GGR415" s="1182"/>
      <c r="GGS415" s="1182"/>
      <c r="GGT415" s="1182"/>
      <c r="GGU415" s="1182"/>
      <c r="GGV415" s="1182"/>
      <c r="GGW415" s="1177"/>
      <c r="GGX415" s="1182"/>
      <c r="GGY415" s="1182"/>
      <c r="GGZ415" s="1182"/>
      <c r="GHA415" s="1182"/>
      <c r="GHB415" s="1182"/>
      <c r="GHC415" s="1182"/>
      <c r="GHD415" s="1182"/>
      <c r="GHE415" s="1182"/>
      <c r="GHF415" s="1182"/>
      <c r="GHG415" s="1182"/>
      <c r="GHH415" s="1182"/>
      <c r="GHI415" s="1182"/>
      <c r="GHJ415" s="1182"/>
      <c r="GHK415" s="1182"/>
      <c r="GHL415" s="1177"/>
      <c r="GHM415" s="1182"/>
      <c r="GHN415" s="1182"/>
      <c r="GHO415" s="1182"/>
      <c r="GHP415" s="1182"/>
      <c r="GHQ415" s="1182"/>
      <c r="GHR415" s="1182"/>
      <c r="GHS415" s="1182"/>
      <c r="GHT415" s="1182"/>
      <c r="GHU415" s="1182"/>
      <c r="GHV415" s="1182"/>
      <c r="GHW415" s="1182"/>
      <c r="GHX415" s="1182"/>
      <c r="GHY415" s="1182"/>
      <c r="GHZ415" s="1182"/>
      <c r="GIA415" s="1177"/>
      <c r="GIB415" s="1182"/>
      <c r="GIC415" s="1182"/>
      <c r="GID415" s="1182"/>
      <c r="GIE415" s="1182"/>
      <c r="GIF415" s="1182"/>
      <c r="GIG415" s="1182"/>
      <c r="GIH415" s="1182"/>
      <c r="GII415" s="1182"/>
      <c r="GIJ415" s="1182"/>
      <c r="GIK415" s="1182"/>
      <c r="GIL415" s="1182"/>
      <c r="GIM415" s="1182"/>
      <c r="GIN415" s="1182"/>
      <c r="GIO415" s="1182"/>
      <c r="GIP415" s="1177"/>
      <c r="GIQ415" s="1182"/>
      <c r="GIR415" s="1182"/>
      <c r="GIS415" s="1182"/>
      <c r="GIT415" s="1182"/>
      <c r="GIU415" s="1182"/>
      <c r="GIV415" s="1182"/>
      <c r="GIW415" s="1182"/>
      <c r="GIX415" s="1182"/>
      <c r="GIY415" s="1182"/>
      <c r="GIZ415" s="1182"/>
      <c r="GJA415" s="1182"/>
      <c r="GJB415" s="1182"/>
      <c r="GJC415" s="1182"/>
      <c r="GJD415" s="1182"/>
      <c r="GJE415" s="1177"/>
      <c r="GJF415" s="1182"/>
      <c r="GJG415" s="1182"/>
      <c r="GJH415" s="1182"/>
      <c r="GJI415" s="1182"/>
      <c r="GJJ415" s="1182"/>
      <c r="GJK415" s="1182"/>
      <c r="GJL415" s="1182"/>
      <c r="GJM415" s="1182"/>
      <c r="GJN415" s="1182"/>
      <c r="GJO415" s="1182"/>
      <c r="GJP415" s="1182"/>
      <c r="GJQ415" s="1182"/>
      <c r="GJR415" s="1182"/>
      <c r="GJS415" s="1182"/>
      <c r="GJT415" s="1177"/>
      <c r="GJU415" s="1182"/>
      <c r="GJV415" s="1182"/>
      <c r="GJW415" s="1182"/>
      <c r="GJX415" s="1182"/>
      <c r="GJY415" s="1182"/>
      <c r="GJZ415" s="1182"/>
      <c r="GKA415" s="1182"/>
      <c r="GKB415" s="1182"/>
      <c r="GKC415" s="1182"/>
      <c r="GKD415" s="1182"/>
      <c r="GKE415" s="1182"/>
      <c r="GKF415" s="1182"/>
      <c r="GKG415" s="1182"/>
      <c r="GKH415" s="1182"/>
      <c r="GKI415" s="1177"/>
      <c r="GKJ415" s="1182"/>
      <c r="GKK415" s="1182"/>
      <c r="GKL415" s="1182"/>
      <c r="GKM415" s="1182"/>
      <c r="GKN415" s="1182"/>
      <c r="GKO415" s="1182"/>
      <c r="GKP415" s="1182"/>
      <c r="GKQ415" s="1182"/>
      <c r="GKR415" s="1182"/>
      <c r="GKS415" s="1182"/>
      <c r="GKT415" s="1182"/>
      <c r="GKU415" s="1182"/>
      <c r="GKV415" s="1182"/>
      <c r="GKW415" s="1182"/>
      <c r="GKX415" s="1177"/>
      <c r="GKY415" s="1182"/>
      <c r="GKZ415" s="1182"/>
      <c r="GLA415" s="1182"/>
      <c r="GLB415" s="1182"/>
      <c r="GLC415" s="1182"/>
      <c r="GLD415" s="1182"/>
      <c r="GLE415" s="1182"/>
      <c r="GLF415" s="1182"/>
      <c r="GLG415" s="1182"/>
      <c r="GLH415" s="1182"/>
      <c r="GLI415" s="1182"/>
      <c r="GLJ415" s="1182"/>
      <c r="GLK415" s="1182"/>
      <c r="GLL415" s="1182"/>
      <c r="GLM415" s="1177"/>
      <c r="GLN415" s="1182"/>
      <c r="GLO415" s="1182"/>
      <c r="GLP415" s="1182"/>
      <c r="GLQ415" s="1182"/>
      <c r="GLR415" s="1182"/>
      <c r="GLS415" s="1182"/>
      <c r="GLT415" s="1182"/>
      <c r="GLU415" s="1182"/>
      <c r="GLV415" s="1182"/>
      <c r="GLW415" s="1182"/>
      <c r="GLX415" s="1182"/>
      <c r="GLY415" s="1182"/>
      <c r="GLZ415" s="1182"/>
      <c r="GMA415" s="1182"/>
      <c r="GMB415" s="1177"/>
      <c r="GMC415" s="1182"/>
      <c r="GMD415" s="1182"/>
      <c r="GME415" s="1182"/>
      <c r="GMF415" s="1182"/>
      <c r="GMG415" s="1182"/>
      <c r="GMH415" s="1182"/>
      <c r="GMI415" s="1182"/>
      <c r="GMJ415" s="1182"/>
      <c r="GMK415" s="1182"/>
      <c r="GML415" s="1182"/>
      <c r="GMM415" s="1182"/>
      <c r="GMN415" s="1182"/>
      <c r="GMO415" s="1182"/>
      <c r="GMP415" s="1182"/>
      <c r="GMQ415" s="1177"/>
      <c r="GMR415" s="1182"/>
      <c r="GMS415" s="1182"/>
      <c r="GMT415" s="1182"/>
      <c r="GMU415" s="1182"/>
      <c r="GMV415" s="1182"/>
      <c r="GMW415" s="1182"/>
      <c r="GMX415" s="1182"/>
      <c r="GMY415" s="1182"/>
      <c r="GMZ415" s="1182"/>
      <c r="GNA415" s="1182"/>
      <c r="GNB415" s="1182"/>
      <c r="GNC415" s="1182"/>
      <c r="GND415" s="1182"/>
      <c r="GNE415" s="1182"/>
      <c r="GNF415" s="1177"/>
      <c r="GNG415" s="1182"/>
      <c r="GNH415" s="1182"/>
      <c r="GNI415" s="1182"/>
      <c r="GNJ415" s="1182"/>
      <c r="GNK415" s="1182"/>
      <c r="GNL415" s="1182"/>
      <c r="GNM415" s="1182"/>
      <c r="GNN415" s="1182"/>
      <c r="GNO415" s="1182"/>
      <c r="GNP415" s="1182"/>
      <c r="GNQ415" s="1182"/>
      <c r="GNR415" s="1182"/>
      <c r="GNS415" s="1182"/>
      <c r="GNT415" s="1182"/>
      <c r="GNU415" s="1177"/>
      <c r="GNV415" s="1182"/>
      <c r="GNW415" s="1182"/>
      <c r="GNX415" s="1182"/>
      <c r="GNY415" s="1182"/>
      <c r="GNZ415" s="1182"/>
      <c r="GOA415" s="1182"/>
      <c r="GOB415" s="1182"/>
      <c r="GOC415" s="1182"/>
      <c r="GOD415" s="1182"/>
      <c r="GOE415" s="1182"/>
      <c r="GOF415" s="1182"/>
      <c r="GOG415" s="1182"/>
      <c r="GOH415" s="1182"/>
      <c r="GOI415" s="1182"/>
      <c r="GOJ415" s="1177"/>
      <c r="GOK415" s="1182"/>
      <c r="GOL415" s="1182"/>
      <c r="GOM415" s="1182"/>
      <c r="GON415" s="1182"/>
      <c r="GOO415" s="1182"/>
      <c r="GOP415" s="1182"/>
      <c r="GOQ415" s="1182"/>
      <c r="GOR415" s="1182"/>
      <c r="GOS415" s="1182"/>
      <c r="GOT415" s="1182"/>
      <c r="GOU415" s="1182"/>
      <c r="GOV415" s="1182"/>
      <c r="GOW415" s="1182"/>
      <c r="GOX415" s="1182"/>
      <c r="GOY415" s="1177"/>
      <c r="GOZ415" s="1182"/>
      <c r="GPA415" s="1182"/>
      <c r="GPB415" s="1182"/>
      <c r="GPC415" s="1182"/>
      <c r="GPD415" s="1182"/>
      <c r="GPE415" s="1182"/>
      <c r="GPF415" s="1182"/>
      <c r="GPG415" s="1182"/>
      <c r="GPH415" s="1182"/>
      <c r="GPI415" s="1182"/>
      <c r="GPJ415" s="1182"/>
      <c r="GPK415" s="1182"/>
      <c r="GPL415" s="1182"/>
      <c r="GPM415" s="1182"/>
      <c r="GPN415" s="1177"/>
      <c r="GPO415" s="1182"/>
      <c r="GPP415" s="1182"/>
      <c r="GPQ415" s="1182"/>
      <c r="GPR415" s="1182"/>
      <c r="GPS415" s="1182"/>
      <c r="GPT415" s="1182"/>
      <c r="GPU415" s="1182"/>
      <c r="GPV415" s="1182"/>
      <c r="GPW415" s="1182"/>
      <c r="GPX415" s="1182"/>
      <c r="GPY415" s="1182"/>
      <c r="GPZ415" s="1182"/>
      <c r="GQA415" s="1182"/>
      <c r="GQB415" s="1182"/>
      <c r="GQC415" s="1177"/>
      <c r="GQD415" s="1182"/>
      <c r="GQE415" s="1182"/>
      <c r="GQF415" s="1182"/>
      <c r="GQG415" s="1182"/>
      <c r="GQH415" s="1182"/>
      <c r="GQI415" s="1182"/>
      <c r="GQJ415" s="1182"/>
      <c r="GQK415" s="1182"/>
      <c r="GQL415" s="1182"/>
      <c r="GQM415" s="1182"/>
      <c r="GQN415" s="1182"/>
      <c r="GQO415" s="1182"/>
      <c r="GQP415" s="1182"/>
      <c r="GQQ415" s="1182"/>
      <c r="GQR415" s="1177"/>
      <c r="GQS415" s="1182"/>
      <c r="GQT415" s="1182"/>
      <c r="GQU415" s="1182"/>
      <c r="GQV415" s="1182"/>
      <c r="GQW415" s="1182"/>
      <c r="GQX415" s="1182"/>
      <c r="GQY415" s="1182"/>
      <c r="GQZ415" s="1182"/>
      <c r="GRA415" s="1182"/>
      <c r="GRB415" s="1182"/>
      <c r="GRC415" s="1182"/>
      <c r="GRD415" s="1182"/>
      <c r="GRE415" s="1182"/>
      <c r="GRF415" s="1182"/>
      <c r="GRG415" s="1177"/>
      <c r="GRH415" s="1182"/>
      <c r="GRI415" s="1182"/>
      <c r="GRJ415" s="1182"/>
      <c r="GRK415" s="1182"/>
      <c r="GRL415" s="1182"/>
      <c r="GRM415" s="1182"/>
      <c r="GRN415" s="1182"/>
      <c r="GRO415" s="1182"/>
      <c r="GRP415" s="1182"/>
      <c r="GRQ415" s="1182"/>
      <c r="GRR415" s="1182"/>
      <c r="GRS415" s="1182"/>
      <c r="GRT415" s="1182"/>
      <c r="GRU415" s="1182"/>
      <c r="GRV415" s="1177"/>
      <c r="GRW415" s="1182"/>
      <c r="GRX415" s="1182"/>
      <c r="GRY415" s="1182"/>
      <c r="GRZ415" s="1182"/>
      <c r="GSA415" s="1182"/>
      <c r="GSB415" s="1182"/>
      <c r="GSC415" s="1182"/>
      <c r="GSD415" s="1182"/>
      <c r="GSE415" s="1182"/>
      <c r="GSF415" s="1182"/>
      <c r="GSG415" s="1182"/>
      <c r="GSH415" s="1182"/>
      <c r="GSI415" s="1182"/>
      <c r="GSJ415" s="1182"/>
      <c r="GSK415" s="1177"/>
      <c r="GSL415" s="1182"/>
      <c r="GSM415" s="1182"/>
      <c r="GSN415" s="1182"/>
      <c r="GSO415" s="1182"/>
      <c r="GSP415" s="1182"/>
      <c r="GSQ415" s="1182"/>
      <c r="GSR415" s="1182"/>
      <c r="GSS415" s="1182"/>
      <c r="GST415" s="1182"/>
      <c r="GSU415" s="1182"/>
      <c r="GSV415" s="1182"/>
      <c r="GSW415" s="1182"/>
      <c r="GSX415" s="1182"/>
      <c r="GSY415" s="1182"/>
      <c r="GSZ415" s="1177"/>
      <c r="GTA415" s="1182"/>
      <c r="GTB415" s="1182"/>
      <c r="GTC415" s="1182"/>
      <c r="GTD415" s="1182"/>
      <c r="GTE415" s="1182"/>
      <c r="GTF415" s="1182"/>
      <c r="GTG415" s="1182"/>
      <c r="GTH415" s="1182"/>
      <c r="GTI415" s="1182"/>
      <c r="GTJ415" s="1182"/>
      <c r="GTK415" s="1182"/>
      <c r="GTL415" s="1182"/>
      <c r="GTM415" s="1182"/>
      <c r="GTN415" s="1182"/>
      <c r="GTO415" s="1177"/>
      <c r="GTP415" s="1182"/>
      <c r="GTQ415" s="1182"/>
      <c r="GTR415" s="1182"/>
      <c r="GTS415" s="1182"/>
      <c r="GTT415" s="1182"/>
      <c r="GTU415" s="1182"/>
      <c r="GTV415" s="1182"/>
      <c r="GTW415" s="1182"/>
      <c r="GTX415" s="1182"/>
      <c r="GTY415" s="1182"/>
      <c r="GTZ415" s="1182"/>
      <c r="GUA415" s="1182"/>
      <c r="GUB415" s="1182"/>
      <c r="GUC415" s="1182"/>
      <c r="GUD415" s="1177"/>
      <c r="GUE415" s="1182"/>
      <c r="GUF415" s="1182"/>
      <c r="GUG415" s="1182"/>
      <c r="GUH415" s="1182"/>
      <c r="GUI415" s="1182"/>
      <c r="GUJ415" s="1182"/>
      <c r="GUK415" s="1182"/>
      <c r="GUL415" s="1182"/>
      <c r="GUM415" s="1182"/>
      <c r="GUN415" s="1182"/>
      <c r="GUO415" s="1182"/>
      <c r="GUP415" s="1182"/>
      <c r="GUQ415" s="1182"/>
      <c r="GUR415" s="1182"/>
      <c r="GUS415" s="1177"/>
      <c r="GUT415" s="1182"/>
      <c r="GUU415" s="1182"/>
      <c r="GUV415" s="1182"/>
      <c r="GUW415" s="1182"/>
      <c r="GUX415" s="1182"/>
      <c r="GUY415" s="1182"/>
      <c r="GUZ415" s="1182"/>
      <c r="GVA415" s="1182"/>
      <c r="GVB415" s="1182"/>
      <c r="GVC415" s="1182"/>
      <c r="GVD415" s="1182"/>
      <c r="GVE415" s="1182"/>
      <c r="GVF415" s="1182"/>
      <c r="GVG415" s="1182"/>
      <c r="GVH415" s="1177"/>
      <c r="GVI415" s="1182"/>
      <c r="GVJ415" s="1182"/>
      <c r="GVK415" s="1182"/>
      <c r="GVL415" s="1182"/>
      <c r="GVM415" s="1182"/>
      <c r="GVN415" s="1182"/>
      <c r="GVO415" s="1182"/>
      <c r="GVP415" s="1182"/>
      <c r="GVQ415" s="1182"/>
      <c r="GVR415" s="1182"/>
      <c r="GVS415" s="1182"/>
      <c r="GVT415" s="1182"/>
      <c r="GVU415" s="1182"/>
      <c r="GVV415" s="1182"/>
      <c r="GVW415" s="1177"/>
      <c r="GVX415" s="1182"/>
      <c r="GVY415" s="1182"/>
      <c r="GVZ415" s="1182"/>
      <c r="GWA415" s="1182"/>
      <c r="GWB415" s="1182"/>
      <c r="GWC415" s="1182"/>
      <c r="GWD415" s="1182"/>
      <c r="GWE415" s="1182"/>
      <c r="GWF415" s="1182"/>
      <c r="GWG415" s="1182"/>
      <c r="GWH415" s="1182"/>
      <c r="GWI415" s="1182"/>
      <c r="GWJ415" s="1182"/>
      <c r="GWK415" s="1182"/>
      <c r="GWL415" s="1177"/>
      <c r="GWM415" s="1182"/>
      <c r="GWN415" s="1182"/>
      <c r="GWO415" s="1182"/>
      <c r="GWP415" s="1182"/>
      <c r="GWQ415" s="1182"/>
      <c r="GWR415" s="1182"/>
      <c r="GWS415" s="1182"/>
      <c r="GWT415" s="1182"/>
      <c r="GWU415" s="1182"/>
      <c r="GWV415" s="1182"/>
      <c r="GWW415" s="1182"/>
      <c r="GWX415" s="1182"/>
      <c r="GWY415" s="1182"/>
      <c r="GWZ415" s="1182"/>
      <c r="GXA415" s="1177"/>
      <c r="GXB415" s="1182"/>
      <c r="GXC415" s="1182"/>
      <c r="GXD415" s="1182"/>
      <c r="GXE415" s="1182"/>
      <c r="GXF415" s="1182"/>
      <c r="GXG415" s="1182"/>
      <c r="GXH415" s="1182"/>
      <c r="GXI415" s="1182"/>
      <c r="GXJ415" s="1182"/>
      <c r="GXK415" s="1182"/>
      <c r="GXL415" s="1182"/>
      <c r="GXM415" s="1182"/>
      <c r="GXN415" s="1182"/>
      <c r="GXO415" s="1182"/>
      <c r="GXP415" s="1177"/>
      <c r="GXQ415" s="1182"/>
      <c r="GXR415" s="1182"/>
      <c r="GXS415" s="1182"/>
      <c r="GXT415" s="1182"/>
      <c r="GXU415" s="1182"/>
      <c r="GXV415" s="1182"/>
      <c r="GXW415" s="1182"/>
      <c r="GXX415" s="1182"/>
      <c r="GXY415" s="1182"/>
      <c r="GXZ415" s="1182"/>
      <c r="GYA415" s="1182"/>
      <c r="GYB415" s="1182"/>
      <c r="GYC415" s="1182"/>
      <c r="GYD415" s="1182"/>
      <c r="GYE415" s="1177"/>
      <c r="GYF415" s="1182"/>
      <c r="GYG415" s="1182"/>
      <c r="GYH415" s="1182"/>
      <c r="GYI415" s="1182"/>
      <c r="GYJ415" s="1182"/>
      <c r="GYK415" s="1182"/>
      <c r="GYL415" s="1182"/>
      <c r="GYM415" s="1182"/>
      <c r="GYN415" s="1182"/>
      <c r="GYO415" s="1182"/>
      <c r="GYP415" s="1182"/>
      <c r="GYQ415" s="1182"/>
      <c r="GYR415" s="1182"/>
      <c r="GYS415" s="1182"/>
      <c r="GYT415" s="1177"/>
      <c r="GYU415" s="1182"/>
      <c r="GYV415" s="1182"/>
      <c r="GYW415" s="1182"/>
      <c r="GYX415" s="1182"/>
      <c r="GYY415" s="1182"/>
      <c r="GYZ415" s="1182"/>
      <c r="GZA415" s="1182"/>
      <c r="GZB415" s="1182"/>
      <c r="GZC415" s="1182"/>
      <c r="GZD415" s="1182"/>
      <c r="GZE415" s="1182"/>
      <c r="GZF415" s="1182"/>
      <c r="GZG415" s="1182"/>
      <c r="GZH415" s="1182"/>
      <c r="GZI415" s="1177"/>
      <c r="GZJ415" s="1182"/>
      <c r="GZK415" s="1182"/>
      <c r="GZL415" s="1182"/>
      <c r="GZM415" s="1182"/>
      <c r="GZN415" s="1182"/>
      <c r="GZO415" s="1182"/>
      <c r="GZP415" s="1182"/>
      <c r="GZQ415" s="1182"/>
      <c r="GZR415" s="1182"/>
      <c r="GZS415" s="1182"/>
      <c r="GZT415" s="1182"/>
      <c r="GZU415" s="1182"/>
      <c r="GZV415" s="1182"/>
      <c r="GZW415" s="1182"/>
      <c r="GZX415" s="1177"/>
      <c r="GZY415" s="1182"/>
      <c r="GZZ415" s="1182"/>
      <c r="HAA415" s="1182"/>
      <c r="HAB415" s="1182"/>
      <c r="HAC415" s="1182"/>
      <c r="HAD415" s="1182"/>
      <c r="HAE415" s="1182"/>
      <c r="HAF415" s="1182"/>
      <c r="HAG415" s="1182"/>
      <c r="HAH415" s="1182"/>
      <c r="HAI415" s="1182"/>
      <c r="HAJ415" s="1182"/>
      <c r="HAK415" s="1182"/>
      <c r="HAL415" s="1182"/>
      <c r="HAM415" s="1177"/>
      <c r="HAN415" s="1182"/>
      <c r="HAO415" s="1182"/>
      <c r="HAP415" s="1182"/>
      <c r="HAQ415" s="1182"/>
      <c r="HAR415" s="1182"/>
      <c r="HAS415" s="1182"/>
      <c r="HAT415" s="1182"/>
      <c r="HAU415" s="1182"/>
      <c r="HAV415" s="1182"/>
      <c r="HAW415" s="1182"/>
      <c r="HAX415" s="1182"/>
      <c r="HAY415" s="1182"/>
      <c r="HAZ415" s="1182"/>
      <c r="HBA415" s="1182"/>
      <c r="HBB415" s="1177"/>
      <c r="HBC415" s="1182"/>
      <c r="HBD415" s="1182"/>
      <c r="HBE415" s="1182"/>
      <c r="HBF415" s="1182"/>
      <c r="HBG415" s="1182"/>
      <c r="HBH415" s="1182"/>
      <c r="HBI415" s="1182"/>
      <c r="HBJ415" s="1182"/>
      <c r="HBK415" s="1182"/>
      <c r="HBL415" s="1182"/>
      <c r="HBM415" s="1182"/>
      <c r="HBN415" s="1182"/>
      <c r="HBO415" s="1182"/>
      <c r="HBP415" s="1182"/>
      <c r="HBQ415" s="1177"/>
      <c r="HBR415" s="1182"/>
      <c r="HBS415" s="1182"/>
      <c r="HBT415" s="1182"/>
      <c r="HBU415" s="1182"/>
      <c r="HBV415" s="1182"/>
      <c r="HBW415" s="1182"/>
      <c r="HBX415" s="1182"/>
      <c r="HBY415" s="1182"/>
      <c r="HBZ415" s="1182"/>
      <c r="HCA415" s="1182"/>
      <c r="HCB415" s="1182"/>
      <c r="HCC415" s="1182"/>
      <c r="HCD415" s="1182"/>
      <c r="HCE415" s="1182"/>
      <c r="HCF415" s="1177"/>
      <c r="HCG415" s="1182"/>
      <c r="HCH415" s="1182"/>
      <c r="HCI415" s="1182"/>
      <c r="HCJ415" s="1182"/>
      <c r="HCK415" s="1182"/>
      <c r="HCL415" s="1182"/>
      <c r="HCM415" s="1182"/>
      <c r="HCN415" s="1182"/>
      <c r="HCO415" s="1182"/>
      <c r="HCP415" s="1182"/>
      <c r="HCQ415" s="1182"/>
      <c r="HCR415" s="1182"/>
      <c r="HCS415" s="1182"/>
      <c r="HCT415" s="1182"/>
      <c r="HCU415" s="1177"/>
      <c r="HCV415" s="1182"/>
      <c r="HCW415" s="1182"/>
      <c r="HCX415" s="1182"/>
      <c r="HCY415" s="1182"/>
      <c r="HCZ415" s="1182"/>
      <c r="HDA415" s="1182"/>
      <c r="HDB415" s="1182"/>
      <c r="HDC415" s="1182"/>
      <c r="HDD415" s="1182"/>
      <c r="HDE415" s="1182"/>
      <c r="HDF415" s="1182"/>
      <c r="HDG415" s="1182"/>
      <c r="HDH415" s="1182"/>
      <c r="HDI415" s="1182"/>
      <c r="HDJ415" s="1177"/>
      <c r="HDK415" s="1182"/>
      <c r="HDL415" s="1182"/>
      <c r="HDM415" s="1182"/>
      <c r="HDN415" s="1182"/>
      <c r="HDO415" s="1182"/>
      <c r="HDP415" s="1182"/>
      <c r="HDQ415" s="1182"/>
      <c r="HDR415" s="1182"/>
      <c r="HDS415" s="1182"/>
      <c r="HDT415" s="1182"/>
      <c r="HDU415" s="1182"/>
      <c r="HDV415" s="1182"/>
      <c r="HDW415" s="1182"/>
      <c r="HDX415" s="1182"/>
      <c r="HDY415" s="1177"/>
      <c r="HDZ415" s="1182"/>
      <c r="HEA415" s="1182"/>
      <c r="HEB415" s="1182"/>
      <c r="HEC415" s="1182"/>
      <c r="HED415" s="1182"/>
      <c r="HEE415" s="1182"/>
      <c r="HEF415" s="1182"/>
      <c r="HEG415" s="1182"/>
      <c r="HEH415" s="1182"/>
      <c r="HEI415" s="1182"/>
      <c r="HEJ415" s="1182"/>
      <c r="HEK415" s="1182"/>
      <c r="HEL415" s="1182"/>
      <c r="HEM415" s="1182"/>
      <c r="HEN415" s="1177"/>
      <c r="HEO415" s="1182"/>
      <c r="HEP415" s="1182"/>
      <c r="HEQ415" s="1182"/>
      <c r="HER415" s="1182"/>
      <c r="HES415" s="1182"/>
      <c r="HET415" s="1182"/>
      <c r="HEU415" s="1182"/>
      <c r="HEV415" s="1182"/>
      <c r="HEW415" s="1182"/>
      <c r="HEX415" s="1182"/>
      <c r="HEY415" s="1182"/>
      <c r="HEZ415" s="1182"/>
      <c r="HFA415" s="1182"/>
      <c r="HFB415" s="1182"/>
      <c r="HFC415" s="1177"/>
      <c r="HFD415" s="1182"/>
      <c r="HFE415" s="1182"/>
      <c r="HFF415" s="1182"/>
      <c r="HFG415" s="1182"/>
      <c r="HFH415" s="1182"/>
      <c r="HFI415" s="1182"/>
      <c r="HFJ415" s="1182"/>
      <c r="HFK415" s="1182"/>
      <c r="HFL415" s="1182"/>
      <c r="HFM415" s="1182"/>
      <c r="HFN415" s="1182"/>
      <c r="HFO415" s="1182"/>
      <c r="HFP415" s="1182"/>
      <c r="HFQ415" s="1182"/>
      <c r="HFR415" s="1177"/>
      <c r="HFS415" s="1182"/>
      <c r="HFT415" s="1182"/>
      <c r="HFU415" s="1182"/>
      <c r="HFV415" s="1182"/>
      <c r="HFW415" s="1182"/>
      <c r="HFX415" s="1182"/>
      <c r="HFY415" s="1182"/>
      <c r="HFZ415" s="1182"/>
      <c r="HGA415" s="1182"/>
      <c r="HGB415" s="1182"/>
      <c r="HGC415" s="1182"/>
      <c r="HGD415" s="1182"/>
      <c r="HGE415" s="1182"/>
      <c r="HGF415" s="1182"/>
      <c r="HGG415" s="1177"/>
      <c r="HGH415" s="1182"/>
      <c r="HGI415" s="1182"/>
      <c r="HGJ415" s="1182"/>
      <c r="HGK415" s="1182"/>
      <c r="HGL415" s="1182"/>
      <c r="HGM415" s="1182"/>
      <c r="HGN415" s="1182"/>
      <c r="HGO415" s="1182"/>
      <c r="HGP415" s="1182"/>
      <c r="HGQ415" s="1182"/>
      <c r="HGR415" s="1182"/>
      <c r="HGS415" s="1182"/>
      <c r="HGT415" s="1182"/>
      <c r="HGU415" s="1182"/>
      <c r="HGV415" s="1177"/>
      <c r="HGW415" s="1182"/>
      <c r="HGX415" s="1182"/>
      <c r="HGY415" s="1182"/>
      <c r="HGZ415" s="1182"/>
      <c r="HHA415" s="1182"/>
      <c r="HHB415" s="1182"/>
      <c r="HHC415" s="1182"/>
      <c r="HHD415" s="1182"/>
      <c r="HHE415" s="1182"/>
      <c r="HHF415" s="1182"/>
      <c r="HHG415" s="1182"/>
      <c r="HHH415" s="1182"/>
      <c r="HHI415" s="1182"/>
      <c r="HHJ415" s="1182"/>
      <c r="HHK415" s="1177"/>
      <c r="HHL415" s="1182"/>
      <c r="HHM415" s="1182"/>
      <c r="HHN415" s="1182"/>
      <c r="HHO415" s="1182"/>
      <c r="HHP415" s="1182"/>
      <c r="HHQ415" s="1182"/>
      <c r="HHR415" s="1182"/>
      <c r="HHS415" s="1182"/>
      <c r="HHT415" s="1182"/>
      <c r="HHU415" s="1182"/>
      <c r="HHV415" s="1182"/>
      <c r="HHW415" s="1182"/>
      <c r="HHX415" s="1182"/>
      <c r="HHY415" s="1182"/>
      <c r="HHZ415" s="1177"/>
      <c r="HIA415" s="1182"/>
      <c r="HIB415" s="1182"/>
      <c r="HIC415" s="1182"/>
      <c r="HID415" s="1182"/>
      <c r="HIE415" s="1182"/>
      <c r="HIF415" s="1182"/>
      <c r="HIG415" s="1182"/>
      <c r="HIH415" s="1182"/>
      <c r="HII415" s="1182"/>
      <c r="HIJ415" s="1182"/>
      <c r="HIK415" s="1182"/>
      <c r="HIL415" s="1182"/>
      <c r="HIM415" s="1182"/>
      <c r="HIN415" s="1182"/>
      <c r="HIO415" s="1177"/>
      <c r="HIP415" s="1182"/>
      <c r="HIQ415" s="1182"/>
      <c r="HIR415" s="1182"/>
      <c r="HIS415" s="1182"/>
      <c r="HIT415" s="1182"/>
      <c r="HIU415" s="1182"/>
      <c r="HIV415" s="1182"/>
      <c r="HIW415" s="1182"/>
      <c r="HIX415" s="1182"/>
      <c r="HIY415" s="1182"/>
      <c r="HIZ415" s="1182"/>
      <c r="HJA415" s="1182"/>
      <c r="HJB415" s="1182"/>
      <c r="HJC415" s="1182"/>
      <c r="HJD415" s="1177"/>
      <c r="HJE415" s="1182"/>
      <c r="HJF415" s="1182"/>
      <c r="HJG415" s="1182"/>
      <c r="HJH415" s="1182"/>
      <c r="HJI415" s="1182"/>
      <c r="HJJ415" s="1182"/>
      <c r="HJK415" s="1182"/>
      <c r="HJL415" s="1182"/>
      <c r="HJM415" s="1182"/>
      <c r="HJN415" s="1182"/>
      <c r="HJO415" s="1182"/>
      <c r="HJP415" s="1182"/>
      <c r="HJQ415" s="1182"/>
      <c r="HJR415" s="1182"/>
      <c r="HJS415" s="1177"/>
      <c r="HJT415" s="1182"/>
      <c r="HJU415" s="1182"/>
      <c r="HJV415" s="1182"/>
      <c r="HJW415" s="1182"/>
      <c r="HJX415" s="1182"/>
      <c r="HJY415" s="1182"/>
      <c r="HJZ415" s="1182"/>
      <c r="HKA415" s="1182"/>
      <c r="HKB415" s="1182"/>
      <c r="HKC415" s="1182"/>
      <c r="HKD415" s="1182"/>
      <c r="HKE415" s="1182"/>
      <c r="HKF415" s="1182"/>
      <c r="HKG415" s="1182"/>
      <c r="HKH415" s="1177"/>
      <c r="HKI415" s="1182"/>
      <c r="HKJ415" s="1182"/>
      <c r="HKK415" s="1182"/>
      <c r="HKL415" s="1182"/>
      <c r="HKM415" s="1182"/>
      <c r="HKN415" s="1182"/>
      <c r="HKO415" s="1182"/>
      <c r="HKP415" s="1182"/>
      <c r="HKQ415" s="1182"/>
      <c r="HKR415" s="1182"/>
      <c r="HKS415" s="1182"/>
      <c r="HKT415" s="1182"/>
      <c r="HKU415" s="1182"/>
      <c r="HKV415" s="1182"/>
      <c r="HKW415" s="1177"/>
      <c r="HKX415" s="1182"/>
      <c r="HKY415" s="1182"/>
      <c r="HKZ415" s="1182"/>
      <c r="HLA415" s="1182"/>
      <c r="HLB415" s="1182"/>
      <c r="HLC415" s="1182"/>
      <c r="HLD415" s="1182"/>
      <c r="HLE415" s="1182"/>
      <c r="HLF415" s="1182"/>
      <c r="HLG415" s="1182"/>
      <c r="HLH415" s="1182"/>
      <c r="HLI415" s="1182"/>
      <c r="HLJ415" s="1182"/>
      <c r="HLK415" s="1182"/>
      <c r="HLL415" s="1177"/>
      <c r="HLM415" s="1182"/>
      <c r="HLN415" s="1182"/>
      <c r="HLO415" s="1182"/>
      <c r="HLP415" s="1182"/>
      <c r="HLQ415" s="1182"/>
      <c r="HLR415" s="1182"/>
      <c r="HLS415" s="1182"/>
      <c r="HLT415" s="1182"/>
      <c r="HLU415" s="1182"/>
      <c r="HLV415" s="1182"/>
      <c r="HLW415" s="1182"/>
      <c r="HLX415" s="1182"/>
      <c r="HLY415" s="1182"/>
      <c r="HLZ415" s="1182"/>
      <c r="HMA415" s="1177"/>
      <c r="HMB415" s="1182"/>
      <c r="HMC415" s="1182"/>
      <c r="HMD415" s="1182"/>
      <c r="HME415" s="1182"/>
      <c r="HMF415" s="1182"/>
      <c r="HMG415" s="1182"/>
      <c r="HMH415" s="1182"/>
      <c r="HMI415" s="1182"/>
      <c r="HMJ415" s="1182"/>
      <c r="HMK415" s="1182"/>
      <c r="HML415" s="1182"/>
      <c r="HMM415" s="1182"/>
      <c r="HMN415" s="1182"/>
      <c r="HMO415" s="1182"/>
      <c r="HMP415" s="1177"/>
      <c r="HMQ415" s="1182"/>
      <c r="HMR415" s="1182"/>
      <c r="HMS415" s="1182"/>
      <c r="HMT415" s="1182"/>
      <c r="HMU415" s="1182"/>
      <c r="HMV415" s="1182"/>
      <c r="HMW415" s="1182"/>
      <c r="HMX415" s="1182"/>
      <c r="HMY415" s="1182"/>
      <c r="HMZ415" s="1182"/>
      <c r="HNA415" s="1182"/>
      <c r="HNB415" s="1182"/>
      <c r="HNC415" s="1182"/>
      <c r="HND415" s="1182"/>
      <c r="HNE415" s="1177"/>
      <c r="HNF415" s="1182"/>
      <c r="HNG415" s="1182"/>
      <c r="HNH415" s="1182"/>
      <c r="HNI415" s="1182"/>
      <c r="HNJ415" s="1182"/>
      <c r="HNK415" s="1182"/>
      <c r="HNL415" s="1182"/>
      <c r="HNM415" s="1182"/>
      <c r="HNN415" s="1182"/>
      <c r="HNO415" s="1182"/>
      <c r="HNP415" s="1182"/>
      <c r="HNQ415" s="1182"/>
      <c r="HNR415" s="1182"/>
      <c r="HNS415" s="1182"/>
      <c r="HNT415" s="1177"/>
      <c r="HNU415" s="1182"/>
      <c r="HNV415" s="1182"/>
      <c r="HNW415" s="1182"/>
      <c r="HNX415" s="1182"/>
      <c r="HNY415" s="1182"/>
      <c r="HNZ415" s="1182"/>
      <c r="HOA415" s="1182"/>
      <c r="HOB415" s="1182"/>
      <c r="HOC415" s="1182"/>
      <c r="HOD415" s="1182"/>
      <c r="HOE415" s="1182"/>
      <c r="HOF415" s="1182"/>
      <c r="HOG415" s="1182"/>
      <c r="HOH415" s="1182"/>
      <c r="HOI415" s="1177"/>
      <c r="HOJ415" s="1182"/>
      <c r="HOK415" s="1182"/>
      <c r="HOL415" s="1182"/>
      <c r="HOM415" s="1182"/>
      <c r="HON415" s="1182"/>
      <c r="HOO415" s="1182"/>
      <c r="HOP415" s="1182"/>
      <c r="HOQ415" s="1182"/>
      <c r="HOR415" s="1182"/>
      <c r="HOS415" s="1182"/>
      <c r="HOT415" s="1182"/>
      <c r="HOU415" s="1182"/>
      <c r="HOV415" s="1182"/>
      <c r="HOW415" s="1182"/>
      <c r="HOX415" s="1177"/>
      <c r="HOY415" s="1182"/>
      <c r="HOZ415" s="1182"/>
      <c r="HPA415" s="1182"/>
      <c r="HPB415" s="1182"/>
      <c r="HPC415" s="1182"/>
      <c r="HPD415" s="1182"/>
      <c r="HPE415" s="1182"/>
      <c r="HPF415" s="1182"/>
      <c r="HPG415" s="1182"/>
      <c r="HPH415" s="1182"/>
      <c r="HPI415" s="1182"/>
      <c r="HPJ415" s="1182"/>
      <c r="HPK415" s="1182"/>
      <c r="HPL415" s="1182"/>
      <c r="HPM415" s="1177"/>
      <c r="HPN415" s="1182"/>
      <c r="HPO415" s="1182"/>
      <c r="HPP415" s="1182"/>
      <c r="HPQ415" s="1182"/>
      <c r="HPR415" s="1182"/>
      <c r="HPS415" s="1182"/>
      <c r="HPT415" s="1182"/>
      <c r="HPU415" s="1182"/>
      <c r="HPV415" s="1182"/>
      <c r="HPW415" s="1182"/>
      <c r="HPX415" s="1182"/>
      <c r="HPY415" s="1182"/>
      <c r="HPZ415" s="1182"/>
      <c r="HQA415" s="1182"/>
      <c r="HQB415" s="1177"/>
      <c r="HQC415" s="1182"/>
      <c r="HQD415" s="1182"/>
      <c r="HQE415" s="1182"/>
      <c r="HQF415" s="1182"/>
      <c r="HQG415" s="1182"/>
      <c r="HQH415" s="1182"/>
      <c r="HQI415" s="1182"/>
      <c r="HQJ415" s="1182"/>
      <c r="HQK415" s="1182"/>
      <c r="HQL415" s="1182"/>
      <c r="HQM415" s="1182"/>
      <c r="HQN415" s="1182"/>
      <c r="HQO415" s="1182"/>
      <c r="HQP415" s="1182"/>
      <c r="HQQ415" s="1177"/>
      <c r="HQR415" s="1182"/>
      <c r="HQS415" s="1182"/>
      <c r="HQT415" s="1182"/>
      <c r="HQU415" s="1182"/>
      <c r="HQV415" s="1182"/>
      <c r="HQW415" s="1182"/>
      <c r="HQX415" s="1182"/>
      <c r="HQY415" s="1182"/>
      <c r="HQZ415" s="1182"/>
      <c r="HRA415" s="1182"/>
      <c r="HRB415" s="1182"/>
      <c r="HRC415" s="1182"/>
      <c r="HRD415" s="1182"/>
      <c r="HRE415" s="1182"/>
      <c r="HRF415" s="1177"/>
      <c r="HRG415" s="1182"/>
      <c r="HRH415" s="1182"/>
      <c r="HRI415" s="1182"/>
      <c r="HRJ415" s="1182"/>
      <c r="HRK415" s="1182"/>
      <c r="HRL415" s="1182"/>
      <c r="HRM415" s="1182"/>
      <c r="HRN415" s="1182"/>
      <c r="HRO415" s="1182"/>
      <c r="HRP415" s="1182"/>
      <c r="HRQ415" s="1182"/>
      <c r="HRR415" s="1182"/>
      <c r="HRS415" s="1182"/>
      <c r="HRT415" s="1182"/>
      <c r="HRU415" s="1177"/>
      <c r="HRV415" s="1182"/>
      <c r="HRW415" s="1182"/>
      <c r="HRX415" s="1182"/>
      <c r="HRY415" s="1182"/>
      <c r="HRZ415" s="1182"/>
      <c r="HSA415" s="1182"/>
      <c r="HSB415" s="1182"/>
      <c r="HSC415" s="1182"/>
      <c r="HSD415" s="1182"/>
      <c r="HSE415" s="1182"/>
      <c r="HSF415" s="1182"/>
      <c r="HSG415" s="1182"/>
      <c r="HSH415" s="1182"/>
      <c r="HSI415" s="1182"/>
      <c r="HSJ415" s="1177"/>
      <c r="HSK415" s="1182"/>
      <c r="HSL415" s="1182"/>
      <c r="HSM415" s="1182"/>
      <c r="HSN415" s="1182"/>
      <c r="HSO415" s="1182"/>
      <c r="HSP415" s="1182"/>
      <c r="HSQ415" s="1182"/>
      <c r="HSR415" s="1182"/>
      <c r="HSS415" s="1182"/>
      <c r="HST415" s="1182"/>
      <c r="HSU415" s="1182"/>
      <c r="HSV415" s="1182"/>
      <c r="HSW415" s="1182"/>
      <c r="HSX415" s="1182"/>
      <c r="HSY415" s="1177"/>
      <c r="HSZ415" s="1182"/>
      <c r="HTA415" s="1182"/>
      <c r="HTB415" s="1182"/>
      <c r="HTC415" s="1182"/>
      <c r="HTD415" s="1182"/>
      <c r="HTE415" s="1182"/>
      <c r="HTF415" s="1182"/>
      <c r="HTG415" s="1182"/>
      <c r="HTH415" s="1182"/>
      <c r="HTI415" s="1182"/>
      <c r="HTJ415" s="1182"/>
      <c r="HTK415" s="1182"/>
      <c r="HTL415" s="1182"/>
      <c r="HTM415" s="1182"/>
      <c r="HTN415" s="1177"/>
      <c r="HTO415" s="1182"/>
      <c r="HTP415" s="1182"/>
      <c r="HTQ415" s="1182"/>
      <c r="HTR415" s="1182"/>
      <c r="HTS415" s="1182"/>
      <c r="HTT415" s="1182"/>
      <c r="HTU415" s="1182"/>
      <c r="HTV415" s="1182"/>
      <c r="HTW415" s="1182"/>
      <c r="HTX415" s="1182"/>
      <c r="HTY415" s="1182"/>
      <c r="HTZ415" s="1182"/>
      <c r="HUA415" s="1182"/>
      <c r="HUB415" s="1182"/>
      <c r="HUC415" s="1177"/>
      <c r="HUD415" s="1182"/>
      <c r="HUE415" s="1182"/>
      <c r="HUF415" s="1182"/>
      <c r="HUG415" s="1182"/>
      <c r="HUH415" s="1182"/>
      <c r="HUI415" s="1182"/>
      <c r="HUJ415" s="1182"/>
      <c r="HUK415" s="1182"/>
      <c r="HUL415" s="1182"/>
      <c r="HUM415" s="1182"/>
      <c r="HUN415" s="1182"/>
      <c r="HUO415" s="1182"/>
      <c r="HUP415" s="1182"/>
      <c r="HUQ415" s="1182"/>
      <c r="HUR415" s="1177"/>
      <c r="HUS415" s="1182"/>
      <c r="HUT415" s="1182"/>
      <c r="HUU415" s="1182"/>
      <c r="HUV415" s="1182"/>
      <c r="HUW415" s="1182"/>
      <c r="HUX415" s="1182"/>
      <c r="HUY415" s="1182"/>
      <c r="HUZ415" s="1182"/>
      <c r="HVA415" s="1182"/>
      <c r="HVB415" s="1182"/>
      <c r="HVC415" s="1182"/>
      <c r="HVD415" s="1182"/>
      <c r="HVE415" s="1182"/>
      <c r="HVF415" s="1182"/>
      <c r="HVG415" s="1177"/>
      <c r="HVH415" s="1182"/>
      <c r="HVI415" s="1182"/>
      <c r="HVJ415" s="1182"/>
      <c r="HVK415" s="1182"/>
      <c r="HVL415" s="1182"/>
      <c r="HVM415" s="1182"/>
      <c r="HVN415" s="1182"/>
      <c r="HVO415" s="1182"/>
      <c r="HVP415" s="1182"/>
      <c r="HVQ415" s="1182"/>
      <c r="HVR415" s="1182"/>
      <c r="HVS415" s="1182"/>
      <c r="HVT415" s="1182"/>
      <c r="HVU415" s="1182"/>
      <c r="HVV415" s="1177"/>
      <c r="HVW415" s="1182"/>
      <c r="HVX415" s="1182"/>
      <c r="HVY415" s="1182"/>
      <c r="HVZ415" s="1182"/>
      <c r="HWA415" s="1182"/>
      <c r="HWB415" s="1182"/>
      <c r="HWC415" s="1182"/>
      <c r="HWD415" s="1182"/>
      <c r="HWE415" s="1182"/>
      <c r="HWF415" s="1182"/>
      <c r="HWG415" s="1182"/>
      <c r="HWH415" s="1182"/>
      <c r="HWI415" s="1182"/>
      <c r="HWJ415" s="1182"/>
      <c r="HWK415" s="1177"/>
      <c r="HWL415" s="1182"/>
      <c r="HWM415" s="1182"/>
      <c r="HWN415" s="1182"/>
      <c r="HWO415" s="1182"/>
      <c r="HWP415" s="1182"/>
      <c r="HWQ415" s="1182"/>
      <c r="HWR415" s="1182"/>
      <c r="HWS415" s="1182"/>
      <c r="HWT415" s="1182"/>
      <c r="HWU415" s="1182"/>
      <c r="HWV415" s="1182"/>
      <c r="HWW415" s="1182"/>
      <c r="HWX415" s="1182"/>
      <c r="HWY415" s="1182"/>
      <c r="HWZ415" s="1177"/>
      <c r="HXA415" s="1182"/>
      <c r="HXB415" s="1182"/>
      <c r="HXC415" s="1182"/>
      <c r="HXD415" s="1182"/>
      <c r="HXE415" s="1182"/>
      <c r="HXF415" s="1182"/>
      <c r="HXG415" s="1182"/>
      <c r="HXH415" s="1182"/>
      <c r="HXI415" s="1182"/>
      <c r="HXJ415" s="1182"/>
      <c r="HXK415" s="1182"/>
      <c r="HXL415" s="1182"/>
      <c r="HXM415" s="1182"/>
      <c r="HXN415" s="1182"/>
      <c r="HXO415" s="1177"/>
      <c r="HXP415" s="1182"/>
      <c r="HXQ415" s="1182"/>
      <c r="HXR415" s="1182"/>
      <c r="HXS415" s="1182"/>
      <c r="HXT415" s="1182"/>
      <c r="HXU415" s="1182"/>
      <c r="HXV415" s="1182"/>
      <c r="HXW415" s="1182"/>
      <c r="HXX415" s="1182"/>
      <c r="HXY415" s="1182"/>
      <c r="HXZ415" s="1182"/>
      <c r="HYA415" s="1182"/>
      <c r="HYB415" s="1182"/>
      <c r="HYC415" s="1182"/>
      <c r="HYD415" s="1177"/>
      <c r="HYE415" s="1182"/>
      <c r="HYF415" s="1182"/>
      <c r="HYG415" s="1182"/>
      <c r="HYH415" s="1182"/>
      <c r="HYI415" s="1182"/>
      <c r="HYJ415" s="1182"/>
      <c r="HYK415" s="1182"/>
      <c r="HYL415" s="1182"/>
      <c r="HYM415" s="1182"/>
      <c r="HYN415" s="1182"/>
      <c r="HYO415" s="1182"/>
      <c r="HYP415" s="1182"/>
      <c r="HYQ415" s="1182"/>
      <c r="HYR415" s="1182"/>
      <c r="HYS415" s="1177"/>
      <c r="HYT415" s="1182"/>
      <c r="HYU415" s="1182"/>
      <c r="HYV415" s="1182"/>
      <c r="HYW415" s="1182"/>
      <c r="HYX415" s="1182"/>
      <c r="HYY415" s="1182"/>
      <c r="HYZ415" s="1182"/>
      <c r="HZA415" s="1182"/>
      <c r="HZB415" s="1182"/>
      <c r="HZC415" s="1182"/>
      <c r="HZD415" s="1182"/>
      <c r="HZE415" s="1182"/>
      <c r="HZF415" s="1182"/>
      <c r="HZG415" s="1182"/>
      <c r="HZH415" s="1177"/>
      <c r="HZI415" s="1182"/>
      <c r="HZJ415" s="1182"/>
      <c r="HZK415" s="1182"/>
      <c r="HZL415" s="1182"/>
      <c r="HZM415" s="1182"/>
      <c r="HZN415" s="1182"/>
      <c r="HZO415" s="1182"/>
      <c r="HZP415" s="1182"/>
      <c r="HZQ415" s="1182"/>
      <c r="HZR415" s="1182"/>
      <c r="HZS415" s="1182"/>
      <c r="HZT415" s="1182"/>
      <c r="HZU415" s="1182"/>
      <c r="HZV415" s="1182"/>
      <c r="HZW415" s="1177"/>
      <c r="HZX415" s="1182"/>
      <c r="HZY415" s="1182"/>
      <c r="HZZ415" s="1182"/>
      <c r="IAA415" s="1182"/>
      <c r="IAB415" s="1182"/>
      <c r="IAC415" s="1182"/>
      <c r="IAD415" s="1182"/>
      <c r="IAE415" s="1182"/>
      <c r="IAF415" s="1182"/>
      <c r="IAG415" s="1182"/>
      <c r="IAH415" s="1182"/>
      <c r="IAI415" s="1182"/>
      <c r="IAJ415" s="1182"/>
      <c r="IAK415" s="1182"/>
      <c r="IAL415" s="1177"/>
      <c r="IAM415" s="1182"/>
      <c r="IAN415" s="1182"/>
      <c r="IAO415" s="1182"/>
      <c r="IAP415" s="1182"/>
      <c r="IAQ415" s="1182"/>
      <c r="IAR415" s="1182"/>
      <c r="IAS415" s="1182"/>
      <c r="IAT415" s="1182"/>
      <c r="IAU415" s="1182"/>
      <c r="IAV415" s="1182"/>
      <c r="IAW415" s="1182"/>
      <c r="IAX415" s="1182"/>
      <c r="IAY415" s="1182"/>
      <c r="IAZ415" s="1182"/>
      <c r="IBA415" s="1177"/>
      <c r="IBB415" s="1182"/>
      <c r="IBC415" s="1182"/>
      <c r="IBD415" s="1182"/>
      <c r="IBE415" s="1182"/>
      <c r="IBF415" s="1182"/>
      <c r="IBG415" s="1182"/>
      <c r="IBH415" s="1182"/>
      <c r="IBI415" s="1182"/>
      <c r="IBJ415" s="1182"/>
      <c r="IBK415" s="1182"/>
      <c r="IBL415" s="1182"/>
      <c r="IBM415" s="1182"/>
      <c r="IBN415" s="1182"/>
      <c r="IBO415" s="1182"/>
      <c r="IBP415" s="1177"/>
      <c r="IBQ415" s="1182"/>
      <c r="IBR415" s="1182"/>
      <c r="IBS415" s="1182"/>
      <c r="IBT415" s="1182"/>
      <c r="IBU415" s="1182"/>
      <c r="IBV415" s="1182"/>
      <c r="IBW415" s="1182"/>
      <c r="IBX415" s="1182"/>
      <c r="IBY415" s="1182"/>
      <c r="IBZ415" s="1182"/>
      <c r="ICA415" s="1182"/>
      <c r="ICB415" s="1182"/>
      <c r="ICC415" s="1182"/>
      <c r="ICD415" s="1182"/>
      <c r="ICE415" s="1177"/>
      <c r="ICF415" s="1182"/>
      <c r="ICG415" s="1182"/>
      <c r="ICH415" s="1182"/>
      <c r="ICI415" s="1182"/>
      <c r="ICJ415" s="1182"/>
      <c r="ICK415" s="1182"/>
      <c r="ICL415" s="1182"/>
      <c r="ICM415" s="1182"/>
      <c r="ICN415" s="1182"/>
      <c r="ICO415" s="1182"/>
      <c r="ICP415" s="1182"/>
      <c r="ICQ415" s="1182"/>
      <c r="ICR415" s="1182"/>
      <c r="ICS415" s="1182"/>
      <c r="ICT415" s="1177"/>
      <c r="ICU415" s="1182"/>
      <c r="ICV415" s="1182"/>
      <c r="ICW415" s="1182"/>
      <c r="ICX415" s="1182"/>
      <c r="ICY415" s="1182"/>
      <c r="ICZ415" s="1182"/>
      <c r="IDA415" s="1182"/>
      <c r="IDB415" s="1182"/>
      <c r="IDC415" s="1182"/>
      <c r="IDD415" s="1182"/>
      <c r="IDE415" s="1182"/>
      <c r="IDF415" s="1182"/>
      <c r="IDG415" s="1182"/>
      <c r="IDH415" s="1182"/>
      <c r="IDI415" s="1177"/>
      <c r="IDJ415" s="1182"/>
      <c r="IDK415" s="1182"/>
      <c r="IDL415" s="1182"/>
      <c r="IDM415" s="1182"/>
      <c r="IDN415" s="1182"/>
      <c r="IDO415" s="1182"/>
      <c r="IDP415" s="1182"/>
      <c r="IDQ415" s="1182"/>
      <c r="IDR415" s="1182"/>
      <c r="IDS415" s="1182"/>
      <c r="IDT415" s="1182"/>
      <c r="IDU415" s="1182"/>
      <c r="IDV415" s="1182"/>
      <c r="IDW415" s="1182"/>
      <c r="IDX415" s="1177"/>
      <c r="IDY415" s="1182"/>
      <c r="IDZ415" s="1182"/>
      <c r="IEA415" s="1182"/>
      <c r="IEB415" s="1182"/>
      <c r="IEC415" s="1182"/>
      <c r="IED415" s="1182"/>
      <c r="IEE415" s="1182"/>
      <c r="IEF415" s="1182"/>
      <c r="IEG415" s="1182"/>
      <c r="IEH415" s="1182"/>
      <c r="IEI415" s="1182"/>
      <c r="IEJ415" s="1182"/>
      <c r="IEK415" s="1182"/>
      <c r="IEL415" s="1182"/>
      <c r="IEM415" s="1177"/>
      <c r="IEN415" s="1182"/>
      <c r="IEO415" s="1182"/>
      <c r="IEP415" s="1182"/>
      <c r="IEQ415" s="1182"/>
      <c r="IER415" s="1182"/>
      <c r="IES415" s="1182"/>
      <c r="IET415" s="1182"/>
      <c r="IEU415" s="1182"/>
      <c r="IEV415" s="1182"/>
      <c r="IEW415" s="1182"/>
      <c r="IEX415" s="1182"/>
      <c r="IEY415" s="1182"/>
      <c r="IEZ415" s="1182"/>
      <c r="IFA415" s="1182"/>
      <c r="IFB415" s="1177"/>
      <c r="IFC415" s="1182"/>
      <c r="IFD415" s="1182"/>
      <c r="IFE415" s="1182"/>
      <c r="IFF415" s="1182"/>
      <c r="IFG415" s="1182"/>
      <c r="IFH415" s="1182"/>
      <c r="IFI415" s="1182"/>
      <c r="IFJ415" s="1182"/>
      <c r="IFK415" s="1182"/>
      <c r="IFL415" s="1182"/>
      <c r="IFM415" s="1182"/>
      <c r="IFN415" s="1182"/>
      <c r="IFO415" s="1182"/>
      <c r="IFP415" s="1182"/>
      <c r="IFQ415" s="1177"/>
      <c r="IFR415" s="1182"/>
      <c r="IFS415" s="1182"/>
      <c r="IFT415" s="1182"/>
      <c r="IFU415" s="1182"/>
      <c r="IFV415" s="1182"/>
      <c r="IFW415" s="1182"/>
      <c r="IFX415" s="1182"/>
      <c r="IFY415" s="1182"/>
      <c r="IFZ415" s="1182"/>
      <c r="IGA415" s="1182"/>
      <c r="IGB415" s="1182"/>
      <c r="IGC415" s="1182"/>
      <c r="IGD415" s="1182"/>
      <c r="IGE415" s="1182"/>
      <c r="IGF415" s="1177"/>
      <c r="IGG415" s="1182"/>
      <c r="IGH415" s="1182"/>
      <c r="IGI415" s="1182"/>
      <c r="IGJ415" s="1182"/>
      <c r="IGK415" s="1182"/>
      <c r="IGL415" s="1182"/>
      <c r="IGM415" s="1182"/>
      <c r="IGN415" s="1182"/>
      <c r="IGO415" s="1182"/>
      <c r="IGP415" s="1182"/>
      <c r="IGQ415" s="1182"/>
      <c r="IGR415" s="1182"/>
      <c r="IGS415" s="1182"/>
      <c r="IGT415" s="1182"/>
      <c r="IGU415" s="1177"/>
      <c r="IGV415" s="1182"/>
      <c r="IGW415" s="1182"/>
      <c r="IGX415" s="1182"/>
      <c r="IGY415" s="1182"/>
      <c r="IGZ415" s="1182"/>
      <c r="IHA415" s="1182"/>
      <c r="IHB415" s="1182"/>
      <c r="IHC415" s="1182"/>
      <c r="IHD415" s="1182"/>
      <c r="IHE415" s="1182"/>
      <c r="IHF415" s="1182"/>
      <c r="IHG415" s="1182"/>
      <c r="IHH415" s="1182"/>
      <c r="IHI415" s="1182"/>
      <c r="IHJ415" s="1177"/>
      <c r="IHK415" s="1182"/>
      <c r="IHL415" s="1182"/>
      <c r="IHM415" s="1182"/>
      <c r="IHN415" s="1182"/>
      <c r="IHO415" s="1182"/>
      <c r="IHP415" s="1182"/>
      <c r="IHQ415" s="1182"/>
      <c r="IHR415" s="1182"/>
      <c r="IHS415" s="1182"/>
      <c r="IHT415" s="1182"/>
      <c r="IHU415" s="1182"/>
      <c r="IHV415" s="1182"/>
      <c r="IHW415" s="1182"/>
      <c r="IHX415" s="1182"/>
      <c r="IHY415" s="1177"/>
      <c r="IHZ415" s="1182"/>
      <c r="IIA415" s="1182"/>
      <c r="IIB415" s="1182"/>
      <c r="IIC415" s="1182"/>
      <c r="IID415" s="1182"/>
      <c r="IIE415" s="1182"/>
      <c r="IIF415" s="1182"/>
      <c r="IIG415" s="1182"/>
      <c r="IIH415" s="1182"/>
      <c r="III415" s="1182"/>
      <c r="IIJ415" s="1182"/>
      <c r="IIK415" s="1182"/>
      <c r="IIL415" s="1182"/>
      <c r="IIM415" s="1182"/>
      <c r="IIN415" s="1177"/>
      <c r="IIO415" s="1182"/>
      <c r="IIP415" s="1182"/>
      <c r="IIQ415" s="1182"/>
      <c r="IIR415" s="1182"/>
      <c r="IIS415" s="1182"/>
      <c r="IIT415" s="1182"/>
      <c r="IIU415" s="1182"/>
      <c r="IIV415" s="1182"/>
      <c r="IIW415" s="1182"/>
      <c r="IIX415" s="1182"/>
      <c r="IIY415" s="1182"/>
      <c r="IIZ415" s="1182"/>
      <c r="IJA415" s="1182"/>
      <c r="IJB415" s="1182"/>
      <c r="IJC415" s="1177"/>
      <c r="IJD415" s="1182"/>
      <c r="IJE415" s="1182"/>
      <c r="IJF415" s="1182"/>
      <c r="IJG415" s="1182"/>
      <c r="IJH415" s="1182"/>
      <c r="IJI415" s="1182"/>
      <c r="IJJ415" s="1182"/>
      <c r="IJK415" s="1182"/>
      <c r="IJL415" s="1182"/>
      <c r="IJM415" s="1182"/>
      <c r="IJN415" s="1182"/>
      <c r="IJO415" s="1182"/>
      <c r="IJP415" s="1182"/>
      <c r="IJQ415" s="1182"/>
      <c r="IJR415" s="1177"/>
      <c r="IJS415" s="1182"/>
      <c r="IJT415" s="1182"/>
      <c r="IJU415" s="1182"/>
      <c r="IJV415" s="1182"/>
      <c r="IJW415" s="1182"/>
      <c r="IJX415" s="1182"/>
      <c r="IJY415" s="1182"/>
      <c r="IJZ415" s="1182"/>
      <c r="IKA415" s="1182"/>
      <c r="IKB415" s="1182"/>
      <c r="IKC415" s="1182"/>
      <c r="IKD415" s="1182"/>
      <c r="IKE415" s="1182"/>
      <c r="IKF415" s="1182"/>
      <c r="IKG415" s="1177"/>
      <c r="IKH415" s="1182"/>
      <c r="IKI415" s="1182"/>
      <c r="IKJ415" s="1182"/>
      <c r="IKK415" s="1182"/>
      <c r="IKL415" s="1182"/>
      <c r="IKM415" s="1182"/>
      <c r="IKN415" s="1182"/>
      <c r="IKO415" s="1182"/>
      <c r="IKP415" s="1182"/>
      <c r="IKQ415" s="1182"/>
      <c r="IKR415" s="1182"/>
      <c r="IKS415" s="1182"/>
      <c r="IKT415" s="1182"/>
      <c r="IKU415" s="1182"/>
      <c r="IKV415" s="1177"/>
      <c r="IKW415" s="1182"/>
      <c r="IKX415" s="1182"/>
      <c r="IKY415" s="1182"/>
      <c r="IKZ415" s="1182"/>
      <c r="ILA415" s="1182"/>
      <c r="ILB415" s="1182"/>
      <c r="ILC415" s="1182"/>
      <c r="ILD415" s="1182"/>
      <c r="ILE415" s="1182"/>
      <c r="ILF415" s="1182"/>
      <c r="ILG415" s="1182"/>
      <c r="ILH415" s="1182"/>
      <c r="ILI415" s="1182"/>
      <c r="ILJ415" s="1182"/>
      <c r="ILK415" s="1177"/>
      <c r="ILL415" s="1182"/>
      <c r="ILM415" s="1182"/>
      <c r="ILN415" s="1182"/>
      <c r="ILO415" s="1182"/>
      <c r="ILP415" s="1182"/>
      <c r="ILQ415" s="1182"/>
      <c r="ILR415" s="1182"/>
      <c r="ILS415" s="1182"/>
      <c r="ILT415" s="1182"/>
      <c r="ILU415" s="1182"/>
      <c r="ILV415" s="1182"/>
      <c r="ILW415" s="1182"/>
      <c r="ILX415" s="1182"/>
      <c r="ILY415" s="1182"/>
      <c r="ILZ415" s="1177"/>
      <c r="IMA415" s="1182"/>
      <c r="IMB415" s="1182"/>
      <c r="IMC415" s="1182"/>
      <c r="IMD415" s="1182"/>
      <c r="IME415" s="1182"/>
      <c r="IMF415" s="1182"/>
      <c r="IMG415" s="1182"/>
      <c r="IMH415" s="1182"/>
      <c r="IMI415" s="1182"/>
      <c r="IMJ415" s="1182"/>
      <c r="IMK415" s="1182"/>
      <c r="IML415" s="1182"/>
      <c r="IMM415" s="1182"/>
      <c r="IMN415" s="1182"/>
      <c r="IMO415" s="1177"/>
      <c r="IMP415" s="1182"/>
      <c r="IMQ415" s="1182"/>
      <c r="IMR415" s="1182"/>
      <c r="IMS415" s="1182"/>
      <c r="IMT415" s="1182"/>
      <c r="IMU415" s="1182"/>
      <c r="IMV415" s="1182"/>
      <c r="IMW415" s="1182"/>
      <c r="IMX415" s="1182"/>
      <c r="IMY415" s="1182"/>
      <c r="IMZ415" s="1182"/>
      <c r="INA415" s="1182"/>
      <c r="INB415" s="1182"/>
      <c r="INC415" s="1182"/>
      <c r="IND415" s="1177"/>
      <c r="INE415" s="1182"/>
      <c r="INF415" s="1182"/>
      <c r="ING415" s="1182"/>
      <c r="INH415" s="1182"/>
      <c r="INI415" s="1182"/>
      <c r="INJ415" s="1182"/>
      <c r="INK415" s="1182"/>
      <c r="INL415" s="1182"/>
      <c r="INM415" s="1182"/>
      <c r="INN415" s="1182"/>
      <c r="INO415" s="1182"/>
      <c r="INP415" s="1182"/>
      <c r="INQ415" s="1182"/>
      <c r="INR415" s="1182"/>
      <c r="INS415" s="1177"/>
      <c r="INT415" s="1182"/>
      <c r="INU415" s="1182"/>
      <c r="INV415" s="1182"/>
      <c r="INW415" s="1182"/>
      <c r="INX415" s="1182"/>
      <c r="INY415" s="1182"/>
      <c r="INZ415" s="1182"/>
      <c r="IOA415" s="1182"/>
      <c r="IOB415" s="1182"/>
      <c r="IOC415" s="1182"/>
      <c r="IOD415" s="1182"/>
      <c r="IOE415" s="1182"/>
      <c r="IOF415" s="1182"/>
      <c r="IOG415" s="1182"/>
      <c r="IOH415" s="1177"/>
      <c r="IOI415" s="1182"/>
      <c r="IOJ415" s="1182"/>
      <c r="IOK415" s="1182"/>
      <c r="IOL415" s="1182"/>
      <c r="IOM415" s="1182"/>
      <c r="ION415" s="1182"/>
      <c r="IOO415" s="1182"/>
      <c r="IOP415" s="1182"/>
      <c r="IOQ415" s="1182"/>
      <c r="IOR415" s="1182"/>
      <c r="IOS415" s="1182"/>
      <c r="IOT415" s="1182"/>
      <c r="IOU415" s="1182"/>
      <c r="IOV415" s="1182"/>
      <c r="IOW415" s="1177"/>
      <c r="IOX415" s="1182"/>
      <c r="IOY415" s="1182"/>
      <c r="IOZ415" s="1182"/>
      <c r="IPA415" s="1182"/>
      <c r="IPB415" s="1182"/>
      <c r="IPC415" s="1182"/>
      <c r="IPD415" s="1182"/>
      <c r="IPE415" s="1182"/>
      <c r="IPF415" s="1182"/>
      <c r="IPG415" s="1182"/>
      <c r="IPH415" s="1182"/>
      <c r="IPI415" s="1182"/>
      <c r="IPJ415" s="1182"/>
      <c r="IPK415" s="1182"/>
      <c r="IPL415" s="1177"/>
      <c r="IPM415" s="1182"/>
      <c r="IPN415" s="1182"/>
      <c r="IPO415" s="1182"/>
      <c r="IPP415" s="1182"/>
      <c r="IPQ415" s="1182"/>
      <c r="IPR415" s="1182"/>
      <c r="IPS415" s="1182"/>
      <c r="IPT415" s="1182"/>
      <c r="IPU415" s="1182"/>
      <c r="IPV415" s="1182"/>
      <c r="IPW415" s="1182"/>
      <c r="IPX415" s="1182"/>
      <c r="IPY415" s="1182"/>
      <c r="IPZ415" s="1182"/>
      <c r="IQA415" s="1177"/>
      <c r="IQB415" s="1182"/>
      <c r="IQC415" s="1182"/>
      <c r="IQD415" s="1182"/>
      <c r="IQE415" s="1182"/>
      <c r="IQF415" s="1182"/>
      <c r="IQG415" s="1182"/>
      <c r="IQH415" s="1182"/>
      <c r="IQI415" s="1182"/>
      <c r="IQJ415" s="1182"/>
      <c r="IQK415" s="1182"/>
      <c r="IQL415" s="1182"/>
      <c r="IQM415" s="1182"/>
      <c r="IQN415" s="1182"/>
      <c r="IQO415" s="1182"/>
      <c r="IQP415" s="1177"/>
      <c r="IQQ415" s="1182"/>
      <c r="IQR415" s="1182"/>
      <c r="IQS415" s="1182"/>
      <c r="IQT415" s="1182"/>
      <c r="IQU415" s="1182"/>
      <c r="IQV415" s="1182"/>
      <c r="IQW415" s="1182"/>
      <c r="IQX415" s="1182"/>
      <c r="IQY415" s="1182"/>
      <c r="IQZ415" s="1182"/>
      <c r="IRA415" s="1182"/>
      <c r="IRB415" s="1182"/>
      <c r="IRC415" s="1182"/>
      <c r="IRD415" s="1182"/>
      <c r="IRE415" s="1177"/>
      <c r="IRF415" s="1182"/>
      <c r="IRG415" s="1182"/>
      <c r="IRH415" s="1182"/>
      <c r="IRI415" s="1182"/>
      <c r="IRJ415" s="1182"/>
      <c r="IRK415" s="1182"/>
      <c r="IRL415" s="1182"/>
      <c r="IRM415" s="1182"/>
      <c r="IRN415" s="1182"/>
      <c r="IRO415" s="1182"/>
      <c r="IRP415" s="1182"/>
      <c r="IRQ415" s="1182"/>
      <c r="IRR415" s="1182"/>
      <c r="IRS415" s="1182"/>
      <c r="IRT415" s="1177"/>
      <c r="IRU415" s="1182"/>
      <c r="IRV415" s="1182"/>
      <c r="IRW415" s="1182"/>
      <c r="IRX415" s="1182"/>
      <c r="IRY415" s="1182"/>
      <c r="IRZ415" s="1182"/>
      <c r="ISA415" s="1182"/>
      <c r="ISB415" s="1182"/>
      <c r="ISC415" s="1182"/>
      <c r="ISD415" s="1182"/>
      <c r="ISE415" s="1182"/>
      <c r="ISF415" s="1182"/>
      <c r="ISG415" s="1182"/>
      <c r="ISH415" s="1182"/>
      <c r="ISI415" s="1177"/>
      <c r="ISJ415" s="1182"/>
      <c r="ISK415" s="1182"/>
      <c r="ISL415" s="1182"/>
      <c r="ISM415" s="1182"/>
      <c r="ISN415" s="1182"/>
      <c r="ISO415" s="1182"/>
      <c r="ISP415" s="1182"/>
      <c r="ISQ415" s="1182"/>
      <c r="ISR415" s="1182"/>
      <c r="ISS415" s="1182"/>
      <c r="IST415" s="1182"/>
      <c r="ISU415" s="1182"/>
      <c r="ISV415" s="1182"/>
      <c r="ISW415" s="1182"/>
      <c r="ISX415" s="1177"/>
      <c r="ISY415" s="1182"/>
      <c r="ISZ415" s="1182"/>
      <c r="ITA415" s="1182"/>
      <c r="ITB415" s="1182"/>
      <c r="ITC415" s="1182"/>
      <c r="ITD415" s="1182"/>
      <c r="ITE415" s="1182"/>
      <c r="ITF415" s="1182"/>
      <c r="ITG415" s="1182"/>
      <c r="ITH415" s="1182"/>
      <c r="ITI415" s="1182"/>
      <c r="ITJ415" s="1182"/>
      <c r="ITK415" s="1182"/>
      <c r="ITL415" s="1182"/>
      <c r="ITM415" s="1177"/>
      <c r="ITN415" s="1182"/>
      <c r="ITO415" s="1182"/>
      <c r="ITP415" s="1182"/>
      <c r="ITQ415" s="1182"/>
      <c r="ITR415" s="1182"/>
      <c r="ITS415" s="1182"/>
      <c r="ITT415" s="1182"/>
      <c r="ITU415" s="1182"/>
      <c r="ITV415" s="1182"/>
      <c r="ITW415" s="1182"/>
      <c r="ITX415" s="1182"/>
      <c r="ITY415" s="1182"/>
      <c r="ITZ415" s="1182"/>
      <c r="IUA415" s="1182"/>
      <c r="IUB415" s="1177"/>
      <c r="IUC415" s="1182"/>
      <c r="IUD415" s="1182"/>
      <c r="IUE415" s="1182"/>
      <c r="IUF415" s="1182"/>
      <c r="IUG415" s="1182"/>
      <c r="IUH415" s="1182"/>
      <c r="IUI415" s="1182"/>
      <c r="IUJ415" s="1182"/>
      <c r="IUK415" s="1182"/>
      <c r="IUL415" s="1182"/>
      <c r="IUM415" s="1182"/>
      <c r="IUN415" s="1182"/>
      <c r="IUO415" s="1182"/>
      <c r="IUP415" s="1182"/>
      <c r="IUQ415" s="1177"/>
      <c r="IUR415" s="1182"/>
      <c r="IUS415" s="1182"/>
      <c r="IUT415" s="1182"/>
      <c r="IUU415" s="1182"/>
      <c r="IUV415" s="1182"/>
      <c r="IUW415" s="1182"/>
      <c r="IUX415" s="1182"/>
      <c r="IUY415" s="1182"/>
      <c r="IUZ415" s="1182"/>
      <c r="IVA415" s="1182"/>
      <c r="IVB415" s="1182"/>
      <c r="IVC415" s="1182"/>
      <c r="IVD415" s="1182"/>
      <c r="IVE415" s="1182"/>
      <c r="IVF415" s="1177"/>
      <c r="IVG415" s="1182"/>
      <c r="IVH415" s="1182"/>
      <c r="IVI415" s="1182"/>
      <c r="IVJ415" s="1182"/>
      <c r="IVK415" s="1182"/>
      <c r="IVL415" s="1182"/>
      <c r="IVM415" s="1182"/>
      <c r="IVN415" s="1182"/>
      <c r="IVO415" s="1182"/>
      <c r="IVP415" s="1182"/>
      <c r="IVQ415" s="1182"/>
      <c r="IVR415" s="1182"/>
      <c r="IVS415" s="1182"/>
      <c r="IVT415" s="1182"/>
      <c r="IVU415" s="1177"/>
      <c r="IVV415" s="1182"/>
      <c r="IVW415" s="1182"/>
      <c r="IVX415" s="1182"/>
      <c r="IVY415" s="1182"/>
      <c r="IVZ415" s="1182"/>
      <c r="IWA415" s="1182"/>
      <c r="IWB415" s="1182"/>
      <c r="IWC415" s="1182"/>
      <c r="IWD415" s="1182"/>
      <c r="IWE415" s="1182"/>
      <c r="IWF415" s="1182"/>
      <c r="IWG415" s="1182"/>
      <c r="IWH415" s="1182"/>
      <c r="IWI415" s="1182"/>
      <c r="IWJ415" s="1177"/>
      <c r="IWK415" s="1182"/>
      <c r="IWL415" s="1182"/>
      <c r="IWM415" s="1182"/>
      <c r="IWN415" s="1182"/>
      <c r="IWO415" s="1182"/>
      <c r="IWP415" s="1182"/>
      <c r="IWQ415" s="1182"/>
      <c r="IWR415" s="1182"/>
      <c r="IWS415" s="1182"/>
      <c r="IWT415" s="1182"/>
      <c r="IWU415" s="1182"/>
      <c r="IWV415" s="1182"/>
      <c r="IWW415" s="1182"/>
      <c r="IWX415" s="1182"/>
      <c r="IWY415" s="1177"/>
      <c r="IWZ415" s="1182"/>
      <c r="IXA415" s="1182"/>
      <c r="IXB415" s="1182"/>
      <c r="IXC415" s="1182"/>
      <c r="IXD415" s="1182"/>
      <c r="IXE415" s="1182"/>
      <c r="IXF415" s="1182"/>
      <c r="IXG415" s="1182"/>
      <c r="IXH415" s="1182"/>
      <c r="IXI415" s="1182"/>
      <c r="IXJ415" s="1182"/>
      <c r="IXK415" s="1182"/>
      <c r="IXL415" s="1182"/>
      <c r="IXM415" s="1182"/>
      <c r="IXN415" s="1177"/>
      <c r="IXO415" s="1182"/>
      <c r="IXP415" s="1182"/>
      <c r="IXQ415" s="1182"/>
      <c r="IXR415" s="1182"/>
      <c r="IXS415" s="1182"/>
      <c r="IXT415" s="1182"/>
      <c r="IXU415" s="1182"/>
      <c r="IXV415" s="1182"/>
      <c r="IXW415" s="1182"/>
      <c r="IXX415" s="1182"/>
      <c r="IXY415" s="1182"/>
      <c r="IXZ415" s="1182"/>
      <c r="IYA415" s="1182"/>
      <c r="IYB415" s="1182"/>
      <c r="IYC415" s="1177"/>
      <c r="IYD415" s="1182"/>
      <c r="IYE415" s="1182"/>
      <c r="IYF415" s="1182"/>
      <c r="IYG415" s="1182"/>
      <c r="IYH415" s="1182"/>
      <c r="IYI415" s="1182"/>
      <c r="IYJ415" s="1182"/>
      <c r="IYK415" s="1182"/>
      <c r="IYL415" s="1182"/>
      <c r="IYM415" s="1182"/>
      <c r="IYN415" s="1182"/>
      <c r="IYO415" s="1182"/>
      <c r="IYP415" s="1182"/>
      <c r="IYQ415" s="1182"/>
      <c r="IYR415" s="1177"/>
      <c r="IYS415" s="1182"/>
      <c r="IYT415" s="1182"/>
      <c r="IYU415" s="1182"/>
      <c r="IYV415" s="1182"/>
      <c r="IYW415" s="1182"/>
      <c r="IYX415" s="1182"/>
      <c r="IYY415" s="1182"/>
      <c r="IYZ415" s="1182"/>
      <c r="IZA415" s="1182"/>
      <c r="IZB415" s="1182"/>
      <c r="IZC415" s="1182"/>
      <c r="IZD415" s="1182"/>
      <c r="IZE415" s="1182"/>
      <c r="IZF415" s="1182"/>
      <c r="IZG415" s="1177"/>
      <c r="IZH415" s="1182"/>
      <c r="IZI415" s="1182"/>
      <c r="IZJ415" s="1182"/>
      <c r="IZK415" s="1182"/>
      <c r="IZL415" s="1182"/>
      <c r="IZM415" s="1182"/>
      <c r="IZN415" s="1182"/>
      <c r="IZO415" s="1182"/>
      <c r="IZP415" s="1182"/>
      <c r="IZQ415" s="1182"/>
      <c r="IZR415" s="1182"/>
      <c r="IZS415" s="1182"/>
      <c r="IZT415" s="1182"/>
      <c r="IZU415" s="1182"/>
      <c r="IZV415" s="1177"/>
      <c r="IZW415" s="1182"/>
      <c r="IZX415" s="1182"/>
      <c r="IZY415" s="1182"/>
      <c r="IZZ415" s="1182"/>
      <c r="JAA415" s="1182"/>
      <c r="JAB415" s="1182"/>
      <c r="JAC415" s="1182"/>
      <c r="JAD415" s="1182"/>
      <c r="JAE415" s="1182"/>
      <c r="JAF415" s="1182"/>
      <c r="JAG415" s="1182"/>
      <c r="JAH415" s="1182"/>
      <c r="JAI415" s="1182"/>
      <c r="JAJ415" s="1182"/>
      <c r="JAK415" s="1177"/>
      <c r="JAL415" s="1182"/>
      <c r="JAM415" s="1182"/>
      <c r="JAN415" s="1182"/>
      <c r="JAO415" s="1182"/>
      <c r="JAP415" s="1182"/>
      <c r="JAQ415" s="1182"/>
      <c r="JAR415" s="1182"/>
      <c r="JAS415" s="1182"/>
      <c r="JAT415" s="1182"/>
      <c r="JAU415" s="1182"/>
      <c r="JAV415" s="1182"/>
      <c r="JAW415" s="1182"/>
      <c r="JAX415" s="1182"/>
      <c r="JAY415" s="1182"/>
      <c r="JAZ415" s="1177"/>
      <c r="JBA415" s="1182"/>
      <c r="JBB415" s="1182"/>
      <c r="JBC415" s="1182"/>
      <c r="JBD415" s="1182"/>
      <c r="JBE415" s="1182"/>
      <c r="JBF415" s="1182"/>
      <c r="JBG415" s="1182"/>
      <c r="JBH415" s="1182"/>
      <c r="JBI415" s="1182"/>
      <c r="JBJ415" s="1182"/>
      <c r="JBK415" s="1182"/>
      <c r="JBL415" s="1182"/>
      <c r="JBM415" s="1182"/>
      <c r="JBN415" s="1182"/>
      <c r="JBO415" s="1177"/>
      <c r="JBP415" s="1182"/>
      <c r="JBQ415" s="1182"/>
      <c r="JBR415" s="1182"/>
      <c r="JBS415" s="1182"/>
      <c r="JBT415" s="1182"/>
      <c r="JBU415" s="1182"/>
      <c r="JBV415" s="1182"/>
      <c r="JBW415" s="1182"/>
      <c r="JBX415" s="1182"/>
      <c r="JBY415" s="1182"/>
      <c r="JBZ415" s="1182"/>
      <c r="JCA415" s="1182"/>
      <c r="JCB415" s="1182"/>
      <c r="JCC415" s="1182"/>
      <c r="JCD415" s="1177"/>
      <c r="JCE415" s="1182"/>
      <c r="JCF415" s="1182"/>
      <c r="JCG415" s="1182"/>
      <c r="JCH415" s="1182"/>
      <c r="JCI415" s="1182"/>
      <c r="JCJ415" s="1182"/>
      <c r="JCK415" s="1182"/>
      <c r="JCL415" s="1182"/>
      <c r="JCM415" s="1182"/>
      <c r="JCN415" s="1182"/>
      <c r="JCO415" s="1182"/>
      <c r="JCP415" s="1182"/>
      <c r="JCQ415" s="1182"/>
      <c r="JCR415" s="1182"/>
      <c r="JCS415" s="1177"/>
      <c r="JCT415" s="1182"/>
      <c r="JCU415" s="1182"/>
      <c r="JCV415" s="1182"/>
      <c r="JCW415" s="1182"/>
      <c r="JCX415" s="1182"/>
      <c r="JCY415" s="1182"/>
      <c r="JCZ415" s="1182"/>
      <c r="JDA415" s="1182"/>
      <c r="JDB415" s="1182"/>
      <c r="JDC415" s="1182"/>
      <c r="JDD415" s="1182"/>
      <c r="JDE415" s="1182"/>
      <c r="JDF415" s="1182"/>
      <c r="JDG415" s="1182"/>
      <c r="JDH415" s="1177"/>
      <c r="JDI415" s="1182"/>
      <c r="JDJ415" s="1182"/>
      <c r="JDK415" s="1182"/>
      <c r="JDL415" s="1182"/>
      <c r="JDM415" s="1182"/>
      <c r="JDN415" s="1182"/>
      <c r="JDO415" s="1182"/>
      <c r="JDP415" s="1182"/>
      <c r="JDQ415" s="1182"/>
      <c r="JDR415" s="1182"/>
      <c r="JDS415" s="1182"/>
      <c r="JDT415" s="1182"/>
      <c r="JDU415" s="1182"/>
      <c r="JDV415" s="1182"/>
      <c r="JDW415" s="1177"/>
      <c r="JDX415" s="1182"/>
      <c r="JDY415" s="1182"/>
      <c r="JDZ415" s="1182"/>
      <c r="JEA415" s="1182"/>
      <c r="JEB415" s="1182"/>
      <c r="JEC415" s="1182"/>
      <c r="JED415" s="1182"/>
      <c r="JEE415" s="1182"/>
      <c r="JEF415" s="1182"/>
      <c r="JEG415" s="1182"/>
      <c r="JEH415" s="1182"/>
      <c r="JEI415" s="1182"/>
      <c r="JEJ415" s="1182"/>
      <c r="JEK415" s="1182"/>
      <c r="JEL415" s="1177"/>
      <c r="JEM415" s="1182"/>
      <c r="JEN415" s="1182"/>
      <c r="JEO415" s="1182"/>
      <c r="JEP415" s="1182"/>
      <c r="JEQ415" s="1182"/>
      <c r="JER415" s="1182"/>
      <c r="JES415" s="1182"/>
      <c r="JET415" s="1182"/>
      <c r="JEU415" s="1182"/>
      <c r="JEV415" s="1182"/>
      <c r="JEW415" s="1182"/>
      <c r="JEX415" s="1182"/>
      <c r="JEY415" s="1182"/>
      <c r="JEZ415" s="1182"/>
      <c r="JFA415" s="1177"/>
      <c r="JFB415" s="1182"/>
      <c r="JFC415" s="1182"/>
      <c r="JFD415" s="1182"/>
      <c r="JFE415" s="1182"/>
      <c r="JFF415" s="1182"/>
      <c r="JFG415" s="1182"/>
      <c r="JFH415" s="1182"/>
      <c r="JFI415" s="1182"/>
      <c r="JFJ415" s="1182"/>
      <c r="JFK415" s="1182"/>
      <c r="JFL415" s="1182"/>
      <c r="JFM415" s="1182"/>
      <c r="JFN415" s="1182"/>
      <c r="JFO415" s="1182"/>
      <c r="JFP415" s="1177"/>
      <c r="JFQ415" s="1182"/>
      <c r="JFR415" s="1182"/>
      <c r="JFS415" s="1182"/>
      <c r="JFT415" s="1182"/>
      <c r="JFU415" s="1182"/>
      <c r="JFV415" s="1182"/>
      <c r="JFW415" s="1182"/>
      <c r="JFX415" s="1182"/>
      <c r="JFY415" s="1182"/>
      <c r="JFZ415" s="1182"/>
      <c r="JGA415" s="1182"/>
      <c r="JGB415" s="1182"/>
      <c r="JGC415" s="1182"/>
      <c r="JGD415" s="1182"/>
      <c r="JGE415" s="1177"/>
      <c r="JGF415" s="1182"/>
      <c r="JGG415" s="1182"/>
      <c r="JGH415" s="1182"/>
      <c r="JGI415" s="1182"/>
      <c r="JGJ415" s="1182"/>
      <c r="JGK415" s="1182"/>
      <c r="JGL415" s="1182"/>
      <c r="JGM415" s="1182"/>
      <c r="JGN415" s="1182"/>
      <c r="JGO415" s="1182"/>
      <c r="JGP415" s="1182"/>
      <c r="JGQ415" s="1182"/>
      <c r="JGR415" s="1182"/>
      <c r="JGS415" s="1182"/>
      <c r="JGT415" s="1177"/>
      <c r="JGU415" s="1182"/>
      <c r="JGV415" s="1182"/>
      <c r="JGW415" s="1182"/>
      <c r="JGX415" s="1182"/>
      <c r="JGY415" s="1182"/>
      <c r="JGZ415" s="1182"/>
      <c r="JHA415" s="1182"/>
      <c r="JHB415" s="1182"/>
      <c r="JHC415" s="1182"/>
      <c r="JHD415" s="1182"/>
      <c r="JHE415" s="1182"/>
      <c r="JHF415" s="1182"/>
      <c r="JHG415" s="1182"/>
      <c r="JHH415" s="1182"/>
      <c r="JHI415" s="1177"/>
      <c r="JHJ415" s="1182"/>
      <c r="JHK415" s="1182"/>
      <c r="JHL415" s="1182"/>
      <c r="JHM415" s="1182"/>
      <c r="JHN415" s="1182"/>
      <c r="JHO415" s="1182"/>
      <c r="JHP415" s="1182"/>
      <c r="JHQ415" s="1182"/>
      <c r="JHR415" s="1182"/>
      <c r="JHS415" s="1182"/>
      <c r="JHT415" s="1182"/>
      <c r="JHU415" s="1182"/>
      <c r="JHV415" s="1182"/>
      <c r="JHW415" s="1182"/>
      <c r="JHX415" s="1177"/>
      <c r="JHY415" s="1182"/>
      <c r="JHZ415" s="1182"/>
      <c r="JIA415" s="1182"/>
      <c r="JIB415" s="1182"/>
      <c r="JIC415" s="1182"/>
      <c r="JID415" s="1182"/>
      <c r="JIE415" s="1182"/>
      <c r="JIF415" s="1182"/>
      <c r="JIG415" s="1182"/>
      <c r="JIH415" s="1182"/>
      <c r="JII415" s="1182"/>
      <c r="JIJ415" s="1182"/>
      <c r="JIK415" s="1182"/>
      <c r="JIL415" s="1182"/>
      <c r="JIM415" s="1177"/>
      <c r="JIN415" s="1182"/>
      <c r="JIO415" s="1182"/>
      <c r="JIP415" s="1182"/>
      <c r="JIQ415" s="1182"/>
      <c r="JIR415" s="1182"/>
      <c r="JIS415" s="1182"/>
      <c r="JIT415" s="1182"/>
      <c r="JIU415" s="1182"/>
      <c r="JIV415" s="1182"/>
      <c r="JIW415" s="1182"/>
      <c r="JIX415" s="1182"/>
      <c r="JIY415" s="1182"/>
      <c r="JIZ415" s="1182"/>
      <c r="JJA415" s="1182"/>
      <c r="JJB415" s="1177"/>
      <c r="JJC415" s="1182"/>
      <c r="JJD415" s="1182"/>
      <c r="JJE415" s="1182"/>
      <c r="JJF415" s="1182"/>
      <c r="JJG415" s="1182"/>
      <c r="JJH415" s="1182"/>
      <c r="JJI415" s="1182"/>
      <c r="JJJ415" s="1182"/>
      <c r="JJK415" s="1182"/>
      <c r="JJL415" s="1182"/>
      <c r="JJM415" s="1182"/>
      <c r="JJN415" s="1182"/>
      <c r="JJO415" s="1182"/>
      <c r="JJP415" s="1182"/>
      <c r="JJQ415" s="1177"/>
      <c r="JJR415" s="1182"/>
      <c r="JJS415" s="1182"/>
      <c r="JJT415" s="1182"/>
      <c r="JJU415" s="1182"/>
      <c r="JJV415" s="1182"/>
      <c r="JJW415" s="1182"/>
      <c r="JJX415" s="1182"/>
      <c r="JJY415" s="1182"/>
      <c r="JJZ415" s="1182"/>
      <c r="JKA415" s="1182"/>
      <c r="JKB415" s="1182"/>
      <c r="JKC415" s="1182"/>
      <c r="JKD415" s="1182"/>
      <c r="JKE415" s="1182"/>
      <c r="JKF415" s="1177"/>
      <c r="JKG415" s="1182"/>
      <c r="JKH415" s="1182"/>
      <c r="JKI415" s="1182"/>
      <c r="JKJ415" s="1182"/>
      <c r="JKK415" s="1182"/>
      <c r="JKL415" s="1182"/>
      <c r="JKM415" s="1182"/>
      <c r="JKN415" s="1182"/>
      <c r="JKO415" s="1182"/>
      <c r="JKP415" s="1182"/>
      <c r="JKQ415" s="1182"/>
      <c r="JKR415" s="1182"/>
      <c r="JKS415" s="1182"/>
      <c r="JKT415" s="1182"/>
      <c r="JKU415" s="1177"/>
      <c r="JKV415" s="1182"/>
      <c r="JKW415" s="1182"/>
      <c r="JKX415" s="1182"/>
      <c r="JKY415" s="1182"/>
      <c r="JKZ415" s="1182"/>
      <c r="JLA415" s="1182"/>
      <c r="JLB415" s="1182"/>
      <c r="JLC415" s="1182"/>
      <c r="JLD415" s="1182"/>
      <c r="JLE415" s="1182"/>
      <c r="JLF415" s="1182"/>
      <c r="JLG415" s="1182"/>
      <c r="JLH415" s="1182"/>
      <c r="JLI415" s="1182"/>
      <c r="JLJ415" s="1177"/>
      <c r="JLK415" s="1182"/>
      <c r="JLL415" s="1182"/>
      <c r="JLM415" s="1182"/>
      <c r="JLN415" s="1182"/>
      <c r="JLO415" s="1182"/>
      <c r="JLP415" s="1182"/>
      <c r="JLQ415" s="1182"/>
      <c r="JLR415" s="1182"/>
      <c r="JLS415" s="1182"/>
      <c r="JLT415" s="1182"/>
      <c r="JLU415" s="1182"/>
      <c r="JLV415" s="1182"/>
      <c r="JLW415" s="1182"/>
      <c r="JLX415" s="1182"/>
      <c r="JLY415" s="1177"/>
      <c r="JLZ415" s="1182"/>
      <c r="JMA415" s="1182"/>
      <c r="JMB415" s="1182"/>
      <c r="JMC415" s="1182"/>
      <c r="JMD415" s="1182"/>
      <c r="JME415" s="1182"/>
      <c r="JMF415" s="1182"/>
      <c r="JMG415" s="1182"/>
      <c r="JMH415" s="1182"/>
      <c r="JMI415" s="1182"/>
      <c r="JMJ415" s="1182"/>
      <c r="JMK415" s="1182"/>
      <c r="JML415" s="1182"/>
      <c r="JMM415" s="1182"/>
      <c r="JMN415" s="1177"/>
      <c r="JMO415" s="1182"/>
      <c r="JMP415" s="1182"/>
      <c r="JMQ415" s="1182"/>
      <c r="JMR415" s="1182"/>
      <c r="JMS415" s="1182"/>
      <c r="JMT415" s="1182"/>
      <c r="JMU415" s="1182"/>
      <c r="JMV415" s="1182"/>
      <c r="JMW415" s="1182"/>
      <c r="JMX415" s="1182"/>
      <c r="JMY415" s="1182"/>
      <c r="JMZ415" s="1182"/>
      <c r="JNA415" s="1182"/>
      <c r="JNB415" s="1182"/>
      <c r="JNC415" s="1177"/>
      <c r="JND415" s="1182"/>
      <c r="JNE415" s="1182"/>
      <c r="JNF415" s="1182"/>
      <c r="JNG415" s="1182"/>
      <c r="JNH415" s="1182"/>
      <c r="JNI415" s="1182"/>
      <c r="JNJ415" s="1182"/>
      <c r="JNK415" s="1182"/>
      <c r="JNL415" s="1182"/>
      <c r="JNM415" s="1182"/>
      <c r="JNN415" s="1182"/>
      <c r="JNO415" s="1182"/>
      <c r="JNP415" s="1182"/>
      <c r="JNQ415" s="1182"/>
      <c r="JNR415" s="1177"/>
      <c r="JNS415" s="1182"/>
      <c r="JNT415" s="1182"/>
      <c r="JNU415" s="1182"/>
      <c r="JNV415" s="1182"/>
      <c r="JNW415" s="1182"/>
      <c r="JNX415" s="1182"/>
      <c r="JNY415" s="1182"/>
      <c r="JNZ415" s="1182"/>
      <c r="JOA415" s="1182"/>
      <c r="JOB415" s="1182"/>
      <c r="JOC415" s="1182"/>
      <c r="JOD415" s="1182"/>
      <c r="JOE415" s="1182"/>
      <c r="JOF415" s="1182"/>
      <c r="JOG415" s="1177"/>
      <c r="JOH415" s="1182"/>
      <c r="JOI415" s="1182"/>
      <c r="JOJ415" s="1182"/>
      <c r="JOK415" s="1182"/>
      <c r="JOL415" s="1182"/>
      <c r="JOM415" s="1182"/>
      <c r="JON415" s="1182"/>
      <c r="JOO415" s="1182"/>
      <c r="JOP415" s="1182"/>
      <c r="JOQ415" s="1182"/>
      <c r="JOR415" s="1182"/>
      <c r="JOS415" s="1182"/>
      <c r="JOT415" s="1182"/>
      <c r="JOU415" s="1182"/>
      <c r="JOV415" s="1177"/>
      <c r="JOW415" s="1182"/>
      <c r="JOX415" s="1182"/>
      <c r="JOY415" s="1182"/>
      <c r="JOZ415" s="1182"/>
      <c r="JPA415" s="1182"/>
      <c r="JPB415" s="1182"/>
      <c r="JPC415" s="1182"/>
      <c r="JPD415" s="1182"/>
      <c r="JPE415" s="1182"/>
      <c r="JPF415" s="1182"/>
      <c r="JPG415" s="1182"/>
      <c r="JPH415" s="1182"/>
      <c r="JPI415" s="1182"/>
      <c r="JPJ415" s="1182"/>
      <c r="JPK415" s="1177"/>
      <c r="JPL415" s="1182"/>
      <c r="JPM415" s="1182"/>
      <c r="JPN415" s="1182"/>
      <c r="JPO415" s="1182"/>
      <c r="JPP415" s="1182"/>
      <c r="JPQ415" s="1182"/>
      <c r="JPR415" s="1182"/>
      <c r="JPS415" s="1182"/>
      <c r="JPT415" s="1182"/>
      <c r="JPU415" s="1182"/>
      <c r="JPV415" s="1182"/>
      <c r="JPW415" s="1182"/>
      <c r="JPX415" s="1182"/>
      <c r="JPY415" s="1182"/>
      <c r="JPZ415" s="1177"/>
      <c r="JQA415" s="1182"/>
      <c r="JQB415" s="1182"/>
      <c r="JQC415" s="1182"/>
      <c r="JQD415" s="1182"/>
      <c r="JQE415" s="1182"/>
      <c r="JQF415" s="1182"/>
      <c r="JQG415" s="1182"/>
      <c r="JQH415" s="1182"/>
      <c r="JQI415" s="1182"/>
      <c r="JQJ415" s="1182"/>
      <c r="JQK415" s="1182"/>
      <c r="JQL415" s="1182"/>
      <c r="JQM415" s="1182"/>
      <c r="JQN415" s="1182"/>
      <c r="JQO415" s="1177"/>
      <c r="JQP415" s="1182"/>
      <c r="JQQ415" s="1182"/>
      <c r="JQR415" s="1182"/>
      <c r="JQS415" s="1182"/>
      <c r="JQT415" s="1182"/>
      <c r="JQU415" s="1182"/>
      <c r="JQV415" s="1182"/>
      <c r="JQW415" s="1182"/>
      <c r="JQX415" s="1182"/>
      <c r="JQY415" s="1182"/>
      <c r="JQZ415" s="1182"/>
      <c r="JRA415" s="1182"/>
      <c r="JRB415" s="1182"/>
      <c r="JRC415" s="1182"/>
      <c r="JRD415" s="1177"/>
      <c r="JRE415" s="1182"/>
      <c r="JRF415" s="1182"/>
      <c r="JRG415" s="1182"/>
      <c r="JRH415" s="1182"/>
      <c r="JRI415" s="1182"/>
      <c r="JRJ415" s="1182"/>
      <c r="JRK415" s="1182"/>
      <c r="JRL415" s="1182"/>
      <c r="JRM415" s="1182"/>
      <c r="JRN415" s="1182"/>
      <c r="JRO415" s="1182"/>
      <c r="JRP415" s="1182"/>
      <c r="JRQ415" s="1182"/>
      <c r="JRR415" s="1182"/>
      <c r="JRS415" s="1177"/>
      <c r="JRT415" s="1182"/>
      <c r="JRU415" s="1182"/>
      <c r="JRV415" s="1182"/>
      <c r="JRW415" s="1182"/>
      <c r="JRX415" s="1182"/>
      <c r="JRY415" s="1182"/>
      <c r="JRZ415" s="1182"/>
      <c r="JSA415" s="1182"/>
      <c r="JSB415" s="1182"/>
      <c r="JSC415" s="1182"/>
      <c r="JSD415" s="1182"/>
      <c r="JSE415" s="1182"/>
      <c r="JSF415" s="1182"/>
      <c r="JSG415" s="1182"/>
      <c r="JSH415" s="1177"/>
      <c r="JSI415" s="1182"/>
      <c r="JSJ415" s="1182"/>
      <c r="JSK415" s="1182"/>
      <c r="JSL415" s="1182"/>
      <c r="JSM415" s="1182"/>
      <c r="JSN415" s="1182"/>
      <c r="JSO415" s="1182"/>
      <c r="JSP415" s="1182"/>
      <c r="JSQ415" s="1182"/>
      <c r="JSR415" s="1182"/>
      <c r="JSS415" s="1182"/>
      <c r="JST415" s="1182"/>
      <c r="JSU415" s="1182"/>
      <c r="JSV415" s="1182"/>
      <c r="JSW415" s="1177"/>
      <c r="JSX415" s="1182"/>
      <c r="JSY415" s="1182"/>
      <c r="JSZ415" s="1182"/>
      <c r="JTA415" s="1182"/>
      <c r="JTB415" s="1182"/>
      <c r="JTC415" s="1182"/>
      <c r="JTD415" s="1182"/>
      <c r="JTE415" s="1182"/>
      <c r="JTF415" s="1182"/>
      <c r="JTG415" s="1182"/>
      <c r="JTH415" s="1182"/>
      <c r="JTI415" s="1182"/>
      <c r="JTJ415" s="1182"/>
      <c r="JTK415" s="1182"/>
      <c r="JTL415" s="1177"/>
      <c r="JTM415" s="1182"/>
      <c r="JTN415" s="1182"/>
      <c r="JTO415" s="1182"/>
      <c r="JTP415" s="1182"/>
      <c r="JTQ415" s="1182"/>
      <c r="JTR415" s="1182"/>
      <c r="JTS415" s="1182"/>
      <c r="JTT415" s="1182"/>
      <c r="JTU415" s="1182"/>
      <c r="JTV415" s="1182"/>
      <c r="JTW415" s="1182"/>
      <c r="JTX415" s="1182"/>
      <c r="JTY415" s="1182"/>
      <c r="JTZ415" s="1182"/>
      <c r="JUA415" s="1177"/>
      <c r="JUB415" s="1182"/>
      <c r="JUC415" s="1182"/>
      <c r="JUD415" s="1182"/>
      <c r="JUE415" s="1182"/>
      <c r="JUF415" s="1182"/>
      <c r="JUG415" s="1182"/>
      <c r="JUH415" s="1182"/>
      <c r="JUI415" s="1182"/>
      <c r="JUJ415" s="1182"/>
      <c r="JUK415" s="1182"/>
      <c r="JUL415" s="1182"/>
      <c r="JUM415" s="1182"/>
      <c r="JUN415" s="1182"/>
      <c r="JUO415" s="1182"/>
      <c r="JUP415" s="1177"/>
      <c r="JUQ415" s="1182"/>
      <c r="JUR415" s="1182"/>
      <c r="JUS415" s="1182"/>
      <c r="JUT415" s="1182"/>
      <c r="JUU415" s="1182"/>
      <c r="JUV415" s="1182"/>
      <c r="JUW415" s="1182"/>
      <c r="JUX415" s="1182"/>
      <c r="JUY415" s="1182"/>
      <c r="JUZ415" s="1182"/>
      <c r="JVA415" s="1182"/>
      <c r="JVB415" s="1182"/>
      <c r="JVC415" s="1182"/>
      <c r="JVD415" s="1182"/>
      <c r="JVE415" s="1177"/>
      <c r="JVF415" s="1182"/>
      <c r="JVG415" s="1182"/>
      <c r="JVH415" s="1182"/>
      <c r="JVI415" s="1182"/>
      <c r="JVJ415" s="1182"/>
      <c r="JVK415" s="1182"/>
      <c r="JVL415" s="1182"/>
      <c r="JVM415" s="1182"/>
      <c r="JVN415" s="1182"/>
      <c r="JVO415" s="1182"/>
      <c r="JVP415" s="1182"/>
      <c r="JVQ415" s="1182"/>
      <c r="JVR415" s="1182"/>
      <c r="JVS415" s="1182"/>
      <c r="JVT415" s="1177"/>
      <c r="JVU415" s="1182"/>
      <c r="JVV415" s="1182"/>
      <c r="JVW415" s="1182"/>
      <c r="JVX415" s="1182"/>
      <c r="JVY415" s="1182"/>
      <c r="JVZ415" s="1182"/>
      <c r="JWA415" s="1182"/>
      <c r="JWB415" s="1182"/>
      <c r="JWC415" s="1182"/>
      <c r="JWD415" s="1182"/>
      <c r="JWE415" s="1182"/>
      <c r="JWF415" s="1182"/>
      <c r="JWG415" s="1182"/>
      <c r="JWH415" s="1182"/>
      <c r="JWI415" s="1177"/>
      <c r="JWJ415" s="1182"/>
      <c r="JWK415" s="1182"/>
      <c r="JWL415" s="1182"/>
      <c r="JWM415" s="1182"/>
      <c r="JWN415" s="1182"/>
      <c r="JWO415" s="1182"/>
      <c r="JWP415" s="1182"/>
      <c r="JWQ415" s="1182"/>
      <c r="JWR415" s="1182"/>
      <c r="JWS415" s="1182"/>
      <c r="JWT415" s="1182"/>
      <c r="JWU415" s="1182"/>
      <c r="JWV415" s="1182"/>
      <c r="JWW415" s="1182"/>
      <c r="JWX415" s="1177"/>
      <c r="JWY415" s="1182"/>
      <c r="JWZ415" s="1182"/>
      <c r="JXA415" s="1182"/>
      <c r="JXB415" s="1182"/>
      <c r="JXC415" s="1182"/>
      <c r="JXD415" s="1182"/>
      <c r="JXE415" s="1182"/>
      <c r="JXF415" s="1182"/>
      <c r="JXG415" s="1182"/>
      <c r="JXH415" s="1182"/>
      <c r="JXI415" s="1182"/>
      <c r="JXJ415" s="1182"/>
      <c r="JXK415" s="1182"/>
      <c r="JXL415" s="1182"/>
      <c r="JXM415" s="1177"/>
      <c r="JXN415" s="1182"/>
      <c r="JXO415" s="1182"/>
      <c r="JXP415" s="1182"/>
      <c r="JXQ415" s="1182"/>
      <c r="JXR415" s="1182"/>
      <c r="JXS415" s="1182"/>
      <c r="JXT415" s="1182"/>
      <c r="JXU415" s="1182"/>
      <c r="JXV415" s="1182"/>
      <c r="JXW415" s="1182"/>
      <c r="JXX415" s="1182"/>
      <c r="JXY415" s="1182"/>
      <c r="JXZ415" s="1182"/>
      <c r="JYA415" s="1182"/>
      <c r="JYB415" s="1177"/>
      <c r="JYC415" s="1182"/>
      <c r="JYD415" s="1182"/>
      <c r="JYE415" s="1182"/>
      <c r="JYF415" s="1182"/>
      <c r="JYG415" s="1182"/>
      <c r="JYH415" s="1182"/>
      <c r="JYI415" s="1182"/>
      <c r="JYJ415" s="1182"/>
      <c r="JYK415" s="1182"/>
      <c r="JYL415" s="1182"/>
      <c r="JYM415" s="1182"/>
      <c r="JYN415" s="1182"/>
      <c r="JYO415" s="1182"/>
      <c r="JYP415" s="1182"/>
      <c r="JYQ415" s="1177"/>
      <c r="JYR415" s="1182"/>
      <c r="JYS415" s="1182"/>
      <c r="JYT415" s="1182"/>
      <c r="JYU415" s="1182"/>
      <c r="JYV415" s="1182"/>
      <c r="JYW415" s="1182"/>
      <c r="JYX415" s="1182"/>
      <c r="JYY415" s="1182"/>
      <c r="JYZ415" s="1182"/>
      <c r="JZA415" s="1182"/>
      <c r="JZB415" s="1182"/>
      <c r="JZC415" s="1182"/>
      <c r="JZD415" s="1182"/>
      <c r="JZE415" s="1182"/>
      <c r="JZF415" s="1177"/>
      <c r="JZG415" s="1182"/>
      <c r="JZH415" s="1182"/>
      <c r="JZI415" s="1182"/>
      <c r="JZJ415" s="1182"/>
      <c r="JZK415" s="1182"/>
      <c r="JZL415" s="1182"/>
      <c r="JZM415" s="1182"/>
      <c r="JZN415" s="1182"/>
      <c r="JZO415" s="1182"/>
      <c r="JZP415" s="1182"/>
      <c r="JZQ415" s="1182"/>
      <c r="JZR415" s="1182"/>
      <c r="JZS415" s="1182"/>
      <c r="JZT415" s="1182"/>
      <c r="JZU415" s="1177"/>
      <c r="JZV415" s="1182"/>
      <c r="JZW415" s="1182"/>
      <c r="JZX415" s="1182"/>
      <c r="JZY415" s="1182"/>
      <c r="JZZ415" s="1182"/>
      <c r="KAA415" s="1182"/>
      <c r="KAB415" s="1182"/>
      <c r="KAC415" s="1182"/>
      <c r="KAD415" s="1182"/>
      <c r="KAE415" s="1182"/>
      <c r="KAF415" s="1182"/>
      <c r="KAG415" s="1182"/>
      <c r="KAH415" s="1182"/>
      <c r="KAI415" s="1182"/>
      <c r="KAJ415" s="1177"/>
      <c r="KAK415" s="1182"/>
      <c r="KAL415" s="1182"/>
      <c r="KAM415" s="1182"/>
      <c r="KAN415" s="1182"/>
      <c r="KAO415" s="1182"/>
      <c r="KAP415" s="1182"/>
      <c r="KAQ415" s="1182"/>
      <c r="KAR415" s="1182"/>
      <c r="KAS415" s="1182"/>
      <c r="KAT415" s="1182"/>
      <c r="KAU415" s="1182"/>
      <c r="KAV415" s="1182"/>
      <c r="KAW415" s="1182"/>
      <c r="KAX415" s="1182"/>
      <c r="KAY415" s="1177"/>
      <c r="KAZ415" s="1182"/>
      <c r="KBA415" s="1182"/>
      <c r="KBB415" s="1182"/>
      <c r="KBC415" s="1182"/>
      <c r="KBD415" s="1182"/>
      <c r="KBE415" s="1182"/>
      <c r="KBF415" s="1182"/>
      <c r="KBG415" s="1182"/>
      <c r="KBH415" s="1182"/>
      <c r="KBI415" s="1182"/>
      <c r="KBJ415" s="1182"/>
      <c r="KBK415" s="1182"/>
      <c r="KBL415" s="1182"/>
      <c r="KBM415" s="1182"/>
      <c r="KBN415" s="1177"/>
      <c r="KBO415" s="1182"/>
      <c r="KBP415" s="1182"/>
      <c r="KBQ415" s="1182"/>
      <c r="KBR415" s="1182"/>
      <c r="KBS415" s="1182"/>
      <c r="KBT415" s="1182"/>
      <c r="KBU415" s="1182"/>
      <c r="KBV415" s="1182"/>
      <c r="KBW415" s="1182"/>
      <c r="KBX415" s="1182"/>
      <c r="KBY415" s="1182"/>
      <c r="KBZ415" s="1182"/>
      <c r="KCA415" s="1182"/>
      <c r="KCB415" s="1182"/>
      <c r="KCC415" s="1177"/>
      <c r="KCD415" s="1182"/>
      <c r="KCE415" s="1182"/>
      <c r="KCF415" s="1182"/>
      <c r="KCG415" s="1182"/>
      <c r="KCH415" s="1182"/>
      <c r="KCI415" s="1182"/>
      <c r="KCJ415" s="1182"/>
      <c r="KCK415" s="1182"/>
      <c r="KCL415" s="1182"/>
      <c r="KCM415" s="1182"/>
      <c r="KCN415" s="1182"/>
      <c r="KCO415" s="1182"/>
      <c r="KCP415" s="1182"/>
      <c r="KCQ415" s="1182"/>
      <c r="KCR415" s="1177"/>
      <c r="KCS415" s="1182"/>
      <c r="KCT415" s="1182"/>
      <c r="KCU415" s="1182"/>
      <c r="KCV415" s="1182"/>
      <c r="KCW415" s="1182"/>
      <c r="KCX415" s="1182"/>
      <c r="KCY415" s="1182"/>
      <c r="KCZ415" s="1182"/>
      <c r="KDA415" s="1182"/>
      <c r="KDB415" s="1182"/>
      <c r="KDC415" s="1182"/>
      <c r="KDD415" s="1182"/>
      <c r="KDE415" s="1182"/>
      <c r="KDF415" s="1182"/>
      <c r="KDG415" s="1177"/>
      <c r="KDH415" s="1182"/>
      <c r="KDI415" s="1182"/>
      <c r="KDJ415" s="1182"/>
      <c r="KDK415" s="1182"/>
      <c r="KDL415" s="1182"/>
      <c r="KDM415" s="1182"/>
      <c r="KDN415" s="1182"/>
      <c r="KDO415" s="1182"/>
      <c r="KDP415" s="1182"/>
      <c r="KDQ415" s="1182"/>
      <c r="KDR415" s="1182"/>
      <c r="KDS415" s="1182"/>
      <c r="KDT415" s="1182"/>
      <c r="KDU415" s="1182"/>
      <c r="KDV415" s="1177"/>
      <c r="KDW415" s="1182"/>
      <c r="KDX415" s="1182"/>
      <c r="KDY415" s="1182"/>
      <c r="KDZ415" s="1182"/>
      <c r="KEA415" s="1182"/>
      <c r="KEB415" s="1182"/>
      <c r="KEC415" s="1182"/>
      <c r="KED415" s="1182"/>
      <c r="KEE415" s="1182"/>
      <c r="KEF415" s="1182"/>
      <c r="KEG415" s="1182"/>
      <c r="KEH415" s="1182"/>
      <c r="KEI415" s="1182"/>
      <c r="KEJ415" s="1182"/>
      <c r="KEK415" s="1177"/>
      <c r="KEL415" s="1182"/>
      <c r="KEM415" s="1182"/>
      <c r="KEN415" s="1182"/>
      <c r="KEO415" s="1182"/>
      <c r="KEP415" s="1182"/>
      <c r="KEQ415" s="1182"/>
      <c r="KER415" s="1182"/>
      <c r="KES415" s="1182"/>
      <c r="KET415" s="1182"/>
      <c r="KEU415" s="1182"/>
      <c r="KEV415" s="1182"/>
      <c r="KEW415" s="1182"/>
      <c r="KEX415" s="1182"/>
      <c r="KEY415" s="1182"/>
      <c r="KEZ415" s="1177"/>
      <c r="KFA415" s="1182"/>
      <c r="KFB415" s="1182"/>
      <c r="KFC415" s="1182"/>
      <c r="KFD415" s="1182"/>
      <c r="KFE415" s="1182"/>
      <c r="KFF415" s="1182"/>
      <c r="KFG415" s="1182"/>
      <c r="KFH415" s="1182"/>
      <c r="KFI415" s="1182"/>
      <c r="KFJ415" s="1182"/>
      <c r="KFK415" s="1182"/>
      <c r="KFL415" s="1182"/>
      <c r="KFM415" s="1182"/>
      <c r="KFN415" s="1182"/>
      <c r="KFO415" s="1177"/>
      <c r="KFP415" s="1182"/>
      <c r="KFQ415" s="1182"/>
      <c r="KFR415" s="1182"/>
      <c r="KFS415" s="1182"/>
      <c r="KFT415" s="1182"/>
      <c r="KFU415" s="1182"/>
      <c r="KFV415" s="1182"/>
      <c r="KFW415" s="1182"/>
      <c r="KFX415" s="1182"/>
      <c r="KFY415" s="1182"/>
      <c r="KFZ415" s="1182"/>
      <c r="KGA415" s="1182"/>
      <c r="KGB415" s="1182"/>
      <c r="KGC415" s="1182"/>
      <c r="KGD415" s="1177"/>
      <c r="KGE415" s="1182"/>
      <c r="KGF415" s="1182"/>
      <c r="KGG415" s="1182"/>
      <c r="KGH415" s="1182"/>
      <c r="KGI415" s="1182"/>
      <c r="KGJ415" s="1182"/>
      <c r="KGK415" s="1182"/>
      <c r="KGL415" s="1182"/>
      <c r="KGM415" s="1182"/>
      <c r="KGN415" s="1182"/>
      <c r="KGO415" s="1182"/>
      <c r="KGP415" s="1182"/>
      <c r="KGQ415" s="1182"/>
      <c r="KGR415" s="1182"/>
      <c r="KGS415" s="1177"/>
      <c r="KGT415" s="1182"/>
      <c r="KGU415" s="1182"/>
      <c r="KGV415" s="1182"/>
      <c r="KGW415" s="1182"/>
      <c r="KGX415" s="1182"/>
      <c r="KGY415" s="1182"/>
      <c r="KGZ415" s="1182"/>
      <c r="KHA415" s="1182"/>
      <c r="KHB415" s="1182"/>
      <c r="KHC415" s="1182"/>
      <c r="KHD415" s="1182"/>
      <c r="KHE415" s="1182"/>
      <c r="KHF415" s="1182"/>
      <c r="KHG415" s="1182"/>
      <c r="KHH415" s="1177"/>
      <c r="KHI415" s="1182"/>
      <c r="KHJ415" s="1182"/>
      <c r="KHK415" s="1182"/>
      <c r="KHL415" s="1182"/>
      <c r="KHM415" s="1182"/>
      <c r="KHN415" s="1182"/>
      <c r="KHO415" s="1182"/>
      <c r="KHP415" s="1182"/>
      <c r="KHQ415" s="1182"/>
      <c r="KHR415" s="1182"/>
      <c r="KHS415" s="1182"/>
      <c r="KHT415" s="1182"/>
      <c r="KHU415" s="1182"/>
      <c r="KHV415" s="1182"/>
      <c r="KHW415" s="1177"/>
      <c r="KHX415" s="1182"/>
      <c r="KHY415" s="1182"/>
      <c r="KHZ415" s="1182"/>
      <c r="KIA415" s="1182"/>
      <c r="KIB415" s="1182"/>
      <c r="KIC415" s="1182"/>
      <c r="KID415" s="1182"/>
      <c r="KIE415" s="1182"/>
      <c r="KIF415" s="1182"/>
      <c r="KIG415" s="1182"/>
      <c r="KIH415" s="1182"/>
      <c r="KII415" s="1182"/>
      <c r="KIJ415" s="1182"/>
      <c r="KIK415" s="1182"/>
      <c r="KIL415" s="1177"/>
      <c r="KIM415" s="1182"/>
      <c r="KIN415" s="1182"/>
      <c r="KIO415" s="1182"/>
      <c r="KIP415" s="1182"/>
      <c r="KIQ415" s="1182"/>
      <c r="KIR415" s="1182"/>
      <c r="KIS415" s="1182"/>
      <c r="KIT415" s="1182"/>
      <c r="KIU415" s="1182"/>
      <c r="KIV415" s="1182"/>
      <c r="KIW415" s="1182"/>
      <c r="KIX415" s="1182"/>
      <c r="KIY415" s="1182"/>
      <c r="KIZ415" s="1182"/>
      <c r="KJA415" s="1177"/>
      <c r="KJB415" s="1182"/>
      <c r="KJC415" s="1182"/>
      <c r="KJD415" s="1182"/>
      <c r="KJE415" s="1182"/>
      <c r="KJF415" s="1182"/>
      <c r="KJG415" s="1182"/>
      <c r="KJH415" s="1182"/>
      <c r="KJI415" s="1182"/>
      <c r="KJJ415" s="1182"/>
      <c r="KJK415" s="1182"/>
      <c r="KJL415" s="1182"/>
      <c r="KJM415" s="1182"/>
      <c r="KJN415" s="1182"/>
      <c r="KJO415" s="1182"/>
      <c r="KJP415" s="1177"/>
      <c r="KJQ415" s="1182"/>
      <c r="KJR415" s="1182"/>
      <c r="KJS415" s="1182"/>
      <c r="KJT415" s="1182"/>
      <c r="KJU415" s="1182"/>
      <c r="KJV415" s="1182"/>
      <c r="KJW415" s="1182"/>
      <c r="KJX415" s="1182"/>
      <c r="KJY415" s="1182"/>
      <c r="KJZ415" s="1182"/>
      <c r="KKA415" s="1182"/>
      <c r="KKB415" s="1182"/>
      <c r="KKC415" s="1182"/>
      <c r="KKD415" s="1182"/>
      <c r="KKE415" s="1177"/>
      <c r="KKF415" s="1182"/>
      <c r="KKG415" s="1182"/>
      <c r="KKH415" s="1182"/>
      <c r="KKI415" s="1182"/>
      <c r="KKJ415" s="1182"/>
      <c r="KKK415" s="1182"/>
      <c r="KKL415" s="1182"/>
      <c r="KKM415" s="1182"/>
      <c r="KKN415" s="1182"/>
      <c r="KKO415" s="1182"/>
      <c r="KKP415" s="1182"/>
      <c r="KKQ415" s="1182"/>
      <c r="KKR415" s="1182"/>
      <c r="KKS415" s="1182"/>
      <c r="KKT415" s="1177"/>
      <c r="KKU415" s="1182"/>
      <c r="KKV415" s="1182"/>
      <c r="KKW415" s="1182"/>
      <c r="KKX415" s="1182"/>
      <c r="KKY415" s="1182"/>
      <c r="KKZ415" s="1182"/>
      <c r="KLA415" s="1182"/>
      <c r="KLB415" s="1182"/>
      <c r="KLC415" s="1182"/>
      <c r="KLD415" s="1182"/>
      <c r="KLE415" s="1182"/>
      <c r="KLF415" s="1182"/>
      <c r="KLG415" s="1182"/>
      <c r="KLH415" s="1182"/>
      <c r="KLI415" s="1177"/>
      <c r="KLJ415" s="1182"/>
      <c r="KLK415" s="1182"/>
      <c r="KLL415" s="1182"/>
      <c r="KLM415" s="1182"/>
      <c r="KLN415" s="1182"/>
      <c r="KLO415" s="1182"/>
      <c r="KLP415" s="1182"/>
      <c r="KLQ415" s="1182"/>
      <c r="KLR415" s="1182"/>
      <c r="KLS415" s="1182"/>
      <c r="KLT415" s="1182"/>
      <c r="KLU415" s="1182"/>
      <c r="KLV415" s="1182"/>
      <c r="KLW415" s="1182"/>
      <c r="KLX415" s="1177"/>
      <c r="KLY415" s="1182"/>
      <c r="KLZ415" s="1182"/>
      <c r="KMA415" s="1182"/>
      <c r="KMB415" s="1182"/>
      <c r="KMC415" s="1182"/>
      <c r="KMD415" s="1182"/>
      <c r="KME415" s="1182"/>
      <c r="KMF415" s="1182"/>
      <c r="KMG415" s="1182"/>
      <c r="KMH415" s="1182"/>
      <c r="KMI415" s="1182"/>
      <c r="KMJ415" s="1182"/>
      <c r="KMK415" s="1182"/>
      <c r="KML415" s="1182"/>
      <c r="KMM415" s="1177"/>
      <c r="KMN415" s="1182"/>
      <c r="KMO415" s="1182"/>
      <c r="KMP415" s="1182"/>
      <c r="KMQ415" s="1182"/>
      <c r="KMR415" s="1182"/>
      <c r="KMS415" s="1182"/>
      <c r="KMT415" s="1182"/>
      <c r="KMU415" s="1182"/>
      <c r="KMV415" s="1182"/>
      <c r="KMW415" s="1182"/>
      <c r="KMX415" s="1182"/>
      <c r="KMY415" s="1182"/>
      <c r="KMZ415" s="1182"/>
      <c r="KNA415" s="1182"/>
      <c r="KNB415" s="1177"/>
      <c r="KNC415" s="1182"/>
      <c r="KND415" s="1182"/>
      <c r="KNE415" s="1182"/>
      <c r="KNF415" s="1182"/>
      <c r="KNG415" s="1182"/>
      <c r="KNH415" s="1182"/>
      <c r="KNI415" s="1182"/>
      <c r="KNJ415" s="1182"/>
      <c r="KNK415" s="1182"/>
      <c r="KNL415" s="1182"/>
      <c r="KNM415" s="1182"/>
      <c r="KNN415" s="1182"/>
      <c r="KNO415" s="1182"/>
      <c r="KNP415" s="1182"/>
      <c r="KNQ415" s="1177"/>
      <c r="KNR415" s="1182"/>
      <c r="KNS415" s="1182"/>
      <c r="KNT415" s="1182"/>
      <c r="KNU415" s="1182"/>
      <c r="KNV415" s="1182"/>
      <c r="KNW415" s="1182"/>
      <c r="KNX415" s="1182"/>
      <c r="KNY415" s="1182"/>
      <c r="KNZ415" s="1182"/>
      <c r="KOA415" s="1182"/>
      <c r="KOB415" s="1182"/>
      <c r="KOC415" s="1182"/>
      <c r="KOD415" s="1182"/>
      <c r="KOE415" s="1182"/>
      <c r="KOF415" s="1177"/>
      <c r="KOG415" s="1182"/>
      <c r="KOH415" s="1182"/>
      <c r="KOI415" s="1182"/>
      <c r="KOJ415" s="1182"/>
      <c r="KOK415" s="1182"/>
      <c r="KOL415" s="1182"/>
      <c r="KOM415" s="1182"/>
      <c r="KON415" s="1182"/>
      <c r="KOO415" s="1182"/>
      <c r="KOP415" s="1182"/>
      <c r="KOQ415" s="1182"/>
      <c r="KOR415" s="1182"/>
      <c r="KOS415" s="1182"/>
      <c r="KOT415" s="1182"/>
      <c r="KOU415" s="1177"/>
      <c r="KOV415" s="1182"/>
      <c r="KOW415" s="1182"/>
      <c r="KOX415" s="1182"/>
      <c r="KOY415" s="1182"/>
      <c r="KOZ415" s="1182"/>
      <c r="KPA415" s="1182"/>
      <c r="KPB415" s="1182"/>
      <c r="KPC415" s="1182"/>
      <c r="KPD415" s="1182"/>
      <c r="KPE415" s="1182"/>
      <c r="KPF415" s="1182"/>
      <c r="KPG415" s="1182"/>
      <c r="KPH415" s="1182"/>
      <c r="KPI415" s="1182"/>
      <c r="KPJ415" s="1177"/>
      <c r="KPK415" s="1182"/>
      <c r="KPL415" s="1182"/>
      <c r="KPM415" s="1182"/>
      <c r="KPN415" s="1182"/>
      <c r="KPO415" s="1182"/>
      <c r="KPP415" s="1182"/>
      <c r="KPQ415" s="1182"/>
      <c r="KPR415" s="1182"/>
      <c r="KPS415" s="1182"/>
      <c r="KPT415" s="1182"/>
      <c r="KPU415" s="1182"/>
      <c r="KPV415" s="1182"/>
      <c r="KPW415" s="1182"/>
      <c r="KPX415" s="1182"/>
      <c r="KPY415" s="1177"/>
      <c r="KPZ415" s="1182"/>
      <c r="KQA415" s="1182"/>
      <c r="KQB415" s="1182"/>
      <c r="KQC415" s="1182"/>
      <c r="KQD415" s="1182"/>
      <c r="KQE415" s="1182"/>
      <c r="KQF415" s="1182"/>
      <c r="KQG415" s="1182"/>
      <c r="KQH415" s="1182"/>
      <c r="KQI415" s="1182"/>
      <c r="KQJ415" s="1182"/>
      <c r="KQK415" s="1182"/>
      <c r="KQL415" s="1182"/>
      <c r="KQM415" s="1182"/>
      <c r="KQN415" s="1177"/>
      <c r="KQO415" s="1182"/>
      <c r="KQP415" s="1182"/>
      <c r="KQQ415" s="1182"/>
      <c r="KQR415" s="1182"/>
      <c r="KQS415" s="1182"/>
      <c r="KQT415" s="1182"/>
      <c r="KQU415" s="1182"/>
      <c r="KQV415" s="1182"/>
      <c r="KQW415" s="1182"/>
      <c r="KQX415" s="1182"/>
      <c r="KQY415" s="1182"/>
      <c r="KQZ415" s="1182"/>
      <c r="KRA415" s="1182"/>
      <c r="KRB415" s="1182"/>
      <c r="KRC415" s="1177"/>
      <c r="KRD415" s="1182"/>
      <c r="KRE415" s="1182"/>
      <c r="KRF415" s="1182"/>
      <c r="KRG415" s="1182"/>
      <c r="KRH415" s="1182"/>
      <c r="KRI415" s="1182"/>
      <c r="KRJ415" s="1182"/>
      <c r="KRK415" s="1182"/>
      <c r="KRL415" s="1182"/>
      <c r="KRM415" s="1182"/>
      <c r="KRN415" s="1182"/>
      <c r="KRO415" s="1182"/>
      <c r="KRP415" s="1182"/>
      <c r="KRQ415" s="1182"/>
      <c r="KRR415" s="1177"/>
      <c r="KRS415" s="1182"/>
      <c r="KRT415" s="1182"/>
      <c r="KRU415" s="1182"/>
      <c r="KRV415" s="1182"/>
      <c r="KRW415" s="1182"/>
      <c r="KRX415" s="1182"/>
      <c r="KRY415" s="1182"/>
      <c r="KRZ415" s="1182"/>
      <c r="KSA415" s="1182"/>
      <c r="KSB415" s="1182"/>
      <c r="KSC415" s="1182"/>
      <c r="KSD415" s="1182"/>
      <c r="KSE415" s="1182"/>
      <c r="KSF415" s="1182"/>
      <c r="KSG415" s="1177"/>
      <c r="KSH415" s="1182"/>
      <c r="KSI415" s="1182"/>
      <c r="KSJ415" s="1182"/>
      <c r="KSK415" s="1182"/>
      <c r="KSL415" s="1182"/>
      <c r="KSM415" s="1182"/>
      <c r="KSN415" s="1182"/>
      <c r="KSO415" s="1182"/>
      <c r="KSP415" s="1182"/>
      <c r="KSQ415" s="1182"/>
      <c r="KSR415" s="1182"/>
      <c r="KSS415" s="1182"/>
      <c r="KST415" s="1182"/>
      <c r="KSU415" s="1182"/>
      <c r="KSV415" s="1177"/>
      <c r="KSW415" s="1182"/>
      <c r="KSX415" s="1182"/>
      <c r="KSY415" s="1182"/>
      <c r="KSZ415" s="1182"/>
      <c r="KTA415" s="1182"/>
      <c r="KTB415" s="1182"/>
      <c r="KTC415" s="1182"/>
      <c r="KTD415" s="1182"/>
      <c r="KTE415" s="1182"/>
      <c r="KTF415" s="1182"/>
      <c r="KTG415" s="1182"/>
      <c r="KTH415" s="1182"/>
      <c r="KTI415" s="1182"/>
      <c r="KTJ415" s="1182"/>
      <c r="KTK415" s="1177"/>
      <c r="KTL415" s="1182"/>
      <c r="KTM415" s="1182"/>
      <c r="KTN415" s="1182"/>
      <c r="KTO415" s="1182"/>
      <c r="KTP415" s="1182"/>
      <c r="KTQ415" s="1182"/>
      <c r="KTR415" s="1182"/>
      <c r="KTS415" s="1182"/>
      <c r="KTT415" s="1182"/>
      <c r="KTU415" s="1182"/>
      <c r="KTV415" s="1182"/>
      <c r="KTW415" s="1182"/>
      <c r="KTX415" s="1182"/>
      <c r="KTY415" s="1182"/>
      <c r="KTZ415" s="1177"/>
      <c r="KUA415" s="1182"/>
      <c r="KUB415" s="1182"/>
      <c r="KUC415" s="1182"/>
      <c r="KUD415" s="1182"/>
      <c r="KUE415" s="1182"/>
      <c r="KUF415" s="1182"/>
      <c r="KUG415" s="1182"/>
      <c r="KUH415" s="1182"/>
      <c r="KUI415" s="1182"/>
      <c r="KUJ415" s="1182"/>
      <c r="KUK415" s="1182"/>
      <c r="KUL415" s="1182"/>
      <c r="KUM415" s="1182"/>
      <c r="KUN415" s="1182"/>
      <c r="KUO415" s="1177"/>
      <c r="KUP415" s="1182"/>
      <c r="KUQ415" s="1182"/>
      <c r="KUR415" s="1182"/>
      <c r="KUS415" s="1182"/>
      <c r="KUT415" s="1182"/>
      <c r="KUU415" s="1182"/>
      <c r="KUV415" s="1182"/>
      <c r="KUW415" s="1182"/>
      <c r="KUX415" s="1182"/>
      <c r="KUY415" s="1182"/>
      <c r="KUZ415" s="1182"/>
      <c r="KVA415" s="1182"/>
      <c r="KVB415" s="1182"/>
      <c r="KVC415" s="1182"/>
      <c r="KVD415" s="1177"/>
      <c r="KVE415" s="1182"/>
      <c r="KVF415" s="1182"/>
      <c r="KVG415" s="1182"/>
      <c r="KVH415" s="1182"/>
      <c r="KVI415" s="1182"/>
      <c r="KVJ415" s="1182"/>
      <c r="KVK415" s="1182"/>
      <c r="KVL415" s="1182"/>
      <c r="KVM415" s="1182"/>
      <c r="KVN415" s="1182"/>
      <c r="KVO415" s="1182"/>
      <c r="KVP415" s="1182"/>
      <c r="KVQ415" s="1182"/>
      <c r="KVR415" s="1182"/>
      <c r="KVS415" s="1177"/>
      <c r="KVT415" s="1182"/>
      <c r="KVU415" s="1182"/>
      <c r="KVV415" s="1182"/>
      <c r="KVW415" s="1182"/>
      <c r="KVX415" s="1182"/>
      <c r="KVY415" s="1182"/>
      <c r="KVZ415" s="1182"/>
      <c r="KWA415" s="1182"/>
      <c r="KWB415" s="1182"/>
      <c r="KWC415" s="1182"/>
      <c r="KWD415" s="1182"/>
      <c r="KWE415" s="1182"/>
      <c r="KWF415" s="1182"/>
      <c r="KWG415" s="1182"/>
      <c r="KWH415" s="1177"/>
      <c r="KWI415" s="1182"/>
      <c r="KWJ415" s="1182"/>
      <c r="KWK415" s="1182"/>
      <c r="KWL415" s="1182"/>
      <c r="KWM415" s="1182"/>
      <c r="KWN415" s="1182"/>
      <c r="KWO415" s="1182"/>
      <c r="KWP415" s="1182"/>
      <c r="KWQ415" s="1182"/>
      <c r="KWR415" s="1182"/>
      <c r="KWS415" s="1182"/>
      <c r="KWT415" s="1182"/>
      <c r="KWU415" s="1182"/>
      <c r="KWV415" s="1182"/>
      <c r="KWW415" s="1177"/>
      <c r="KWX415" s="1182"/>
      <c r="KWY415" s="1182"/>
      <c r="KWZ415" s="1182"/>
      <c r="KXA415" s="1182"/>
      <c r="KXB415" s="1182"/>
      <c r="KXC415" s="1182"/>
      <c r="KXD415" s="1182"/>
      <c r="KXE415" s="1182"/>
      <c r="KXF415" s="1182"/>
      <c r="KXG415" s="1182"/>
      <c r="KXH415" s="1182"/>
      <c r="KXI415" s="1182"/>
      <c r="KXJ415" s="1182"/>
      <c r="KXK415" s="1182"/>
      <c r="KXL415" s="1177"/>
      <c r="KXM415" s="1182"/>
      <c r="KXN415" s="1182"/>
      <c r="KXO415" s="1182"/>
      <c r="KXP415" s="1182"/>
      <c r="KXQ415" s="1182"/>
      <c r="KXR415" s="1182"/>
      <c r="KXS415" s="1182"/>
      <c r="KXT415" s="1182"/>
      <c r="KXU415" s="1182"/>
      <c r="KXV415" s="1182"/>
      <c r="KXW415" s="1182"/>
      <c r="KXX415" s="1182"/>
      <c r="KXY415" s="1182"/>
      <c r="KXZ415" s="1182"/>
      <c r="KYA415" s="1177"/>
      <c r="KYB415" s="1182"/>
      <c r="KYC415" s="1182"/>
      <c r="KYD415" s="1182"/>
      <c r="KYE415" s="1182"/>
      <c r="KYF415" s="1182"/>
      <c r="KYG415" s="1182"/>
      <c r="KYH415" s="1182"/>
      <c r="KYI415" s="1182"/>
      <c r="KYJ415" s="1182"/>
      <c r="KYK415" s="1182"/>
      <c r="KYL415" s="1182"/>
      <c r="KYM415" s="1182"/>
      <c r="KYN415" s="1182"/>
      <c r="KYO415" s="1182"/>
      <c r="KYP415" s="1177"/>
      <c r="KYQ415" s="1182"/>
      <c r="KYR415" s="1182"/>
      <c r="KYS415" s="1182"/>
      <c r="KYT415" s="1182"/>
      <c r="KYU415" s="1182"/>
      <c r="KYV415" s="1182"/>
      <c r="KYW415" s="1182"/>
      <c r="KYX415" s="1182"/>
      <c r="KYY415" s="1182"/>
      <c r="KYZ415" s="1182"/>
      <c r="KZA415" s="1182"/>
      <c r="KZB415" s="1182"/>
      <c r="KZC415" s="1182"/>
      <c r="KZD415" s="1182"/>
      <c r="KZE415" s="1177"/>
      <c r="KZF415" s="1182"/>
      <c r="KZG415" s="1182"/>
      <c r="KZH415" s="1182"/>
      <c r="KZI415" s="1182"/>
      <c r="KZJ415" s="1182"/>
      <c r="KZK415" s="1182"/>
      <c r="KZL415" s="1182"/>
      <c r="KZM415" s="1182"/>
      <c r="KZN415" s="1182"/>
      <c r="KZO415" s="1182"/>
      <c r="KZP415" s="1182"/>
      <c r="KZQ415" s="1182"/>
      <c r="KZR415" s="1182"/>
      <c r="KZS415" s="1182"/>
      <c r="KZT415" s="1177"/>
      <c r="KZU415" s="1182"/>
      <c r="KZV415" s="1182"/>
      <c r="KZW415" s="1182"/>
      <c r="KZX415" s="1182"/>
      <c r="KZY415" s="1182"/>
      <c r="KZZ415" s="1182"/>
      <c r="LAA415" s="1182"/>
      <c r="LAB415" s="1182"/>
      <c r="LAC415" s="1182"/>
      <c r="LAD415" s="1182"/>
      <c r="LAE415" s="1182"/>
      <c r="LAF415" s="1182"/>
      <c r="LAG415" s="1182"/>
      <c r="LAH415" s="1182"/>
      <c r="LAI415" s="1177"/>
      <c r="LAJ415" s="1182"/>
      <c r="LAK415" s="1182"/>
      <c r="LAL415" s="1182"/>
      <c r="LAM415" s="1182"/>
      <c r="LAN415" s="1182"/>
      <c r="LAO415" s="1182"/>
      <c r="LAP415" s="1182"/>
      <c r="LAQ415" s="1182"/>
      <c r="LAR415" s="1182"/>
      <c r="LAS415" s="1182"/>
      <c r="LAT415" s="1182"/>
      <c r="LAU415" s="1182"/>
      <c r="LAV415" s="1182"/>
      <c r="LAW415" s="1182"/>
      <c r="LAX415" s="1177"/>
      <c r="LAY415" s="1182"/>
      <c r="LAZ415" s="1182"/>
      <c r="LBA415" s="1182"/>
      <c r="LBB415" s="1182"/>
      <c r="LBC415" s="1182"/>
      <c r="LBD415" s="1182"/>
      <c r="LBE415" s="1182"/>
      <c r="LBF415" s="1182"/>
      <c r="LBG415" s="1182"/>
      <c r="LBH415" s="1182"/>
      <c r="LBI415" s="1182"/>
      <c r="LBJ415" s="1182"/>
      <c r="LBK415" s="1182"/>
      <c r="LBL415" s="1182"/>
      <c r="LBM415" s="1177"/>
      <c r="LBN415" s="1182"/>
      <c r="LBO415" s="1182"/>
      <c r="LBP415" s="1182"/>
      <c r="LBQ415" s="1182"/>
      <c r="LBR415" s="1182"/>
      <c r="LBS415" s="1182"/>
      <c r="LBT415" s="1182"/>
      <c r="LBU415" s="1182"/>
      <c r="LBV415" s="1182"/>
      <c r="LBW415" s="1182"/>
      <c r="LBX415" s="1182"/>
      <c r="LBY415" s="1182"/>
      <c r="LBZ415" s="1182"/>
      <c r="LCA415" s="1182"/>
      <c r="LCB415" s="1177"/>
      <c r="LCC415" s="1182"/>
      <c r="LCD415" s="1182"/>
      <c r="LCE415" s="1182"/>
      <c r="LCF415" s="1182"/>
      <c r="LCG415" s="1182"/>
      <c r="LCH415" s="1182"/>
      <c r="LCI415" s="1182"/>
      <c r="LCJ415" s="1182"/>
      <c r="LCK415" s="1182"/>
      <c r="LCL415" s="1182"/>
      <c r="LCM415" s="1182"/>
      <c r="LCN415" s="1182"/>
      <c r="LCO415" s="1182"/>
      <c r="LCP415" s="1182"/>
      <c r="LCQ415" s="1177"/>
      <c r="LCR415" s="1182"/>
      <c r="LCS415" s="1182"/>
      <c r="LCT415" s="1182"/>
      <c r="LCU415" s="1182"/>
      <c r="LCV415" s="1182"/>
      <c r="LCW415" s="1182"/>
      <c r="LCX415" s="1182"/>
      <c r="LCY415" s="1182"/>
      <c r="LCZ415" s="1182"/>
      <c r="LDA415" s="1182"/>
      <c r="LDB415" s="1182"/>
      <c r="LDC415" s="1182"/>
      <c r="LDD415" s="1182"/>
      <c r="LDE415" s="1182"/>
      <c r="LDF415" s="1177"/>
      <c r="LDG415" s="1182"/>
      <c r="LDH415" s="1182"/>
      <c r="LDI415" s="1182"/>
      <c r="LDJ415" s="1182"/>
      <c r="LDK415" s="1182"/>
      <c r="LDL415" s="1182"/>
      <c r="LDM415" s="1182"/>
      <c r="LDN415" s="1182"/>
      <c r="LDO415" s="1182"/>
      <c r="LDP415" s="1182"/>
      <c r="LDQ415" s="1182"/>
      <c r="LDR415" s="1182"/>
      <c r="LDS415" s="1182"/>
      <c r="LDT415" s="1182"/>
      <c r="LDU415" s="1177"/>
      <c r="LDV415" s="1182"/>
      <c r="LDW415" s="1182"/>
      <c r="LDX415" s="1182"/>
      <c r="LDY415" s="1182"/>
      <c r="LDZ415" s="1182"/>
      <c r="LEA415" s="1182"/>
      <c r="LEB415" s="1182"/>
      <c r="LEC415" s="1182"/>
      <c r="LED415" s="1182"/>
      <c r="LEE415" s="1182"/>
      <c r="LEF415" s="1182"/>
      <c r="LEG415" s="1182"/>
      <c r="LEH415" s="1182"/>
      <c r="LEI415" s="1182"/>
      <c r="LEJ415" s="1177"/>
      <c r="LEK415" s="1182"/>
      <c r="LEL415" s="1182"/>
      <c r="LEM415" s="1182"/>
      <c r="LEN415" s="1182"/>
      <c r="LEO415" s="1182"/>
      <c r="LEP415" s="1182"/>
      <c r="LEQ415" s="1182"/>
      <c r="LER415" s="1182"/>
      <c r="LES415" s="1182"/>
      <c r="LET415" s="1182"/>
      <c r="LEU415" s="1182"/>
      <c r="LEV415" s="1182"/>
      <c r="LEW415" s="1182"/>
      <c r="LEX415" s="1182"/>
      <c r="LEY415" s="1177"/>
      <c r="LEZ415" s="1182"/>
      <c r="LFA415" s="1182"/>
      <c r="LFB415" s="1182"/>
      <c r="LFC415" s="1182"/>
      <c r="LFD415" s="1182"/>
      <c r="LFE415" s="1182"/>
      <c r="LFF415" s="1182"/>
      <c r="LFG415" s="1182"/>
      <c r="LFH415" s="1182"/>
      <c r="LFI415" s="1182"/>
      <c r="LFJ415" s="1182"/>
      <c r="LFK415" s="1182"/>
      <c r="LFL415" s="1182"/>
      <c r="LFM415" s="1182"/>
      <c r="LFN415" s="1177"/>
      <c r="LFO415" s="1182"/>
      <c r="LFP415" s="1182"/>
      <c r="LFQ415" s="1182"/>
      <c r="LFR415" s="1182"/>
      <c r="LFS415" s="1182"/>
      <c r="LFT415" s="1182"/>
      <c r="LFU415" s="1182"/>
      <c r="LFV415" s="1182"/>
      <c r="LFW415" s="1182"/>
      <c r="LFX415" s="1182"/>
      <c r="LFY415" s="1182"/>
      <c r="LFZ415" s="1182"/>
      <c r="LGA415" s="1182"/>
      <c r="LGB415" s="1182"/>
      <c r="LGC415" s="1177"/>
      <c r="LGD415" s="1182"/>
      <c r="LGE415" s="1182"/>
      <c r="LGF415" s="1182"/>
      <c r="LGG415" s="1182"/>
      <c r="LGH415" s="1182"/>
      <c r="LGI415" s="1182"/>
      <c r="LGJ415" s="1182"/>
      <c r="LGK415" s="1182"/>
      <c r="LGL415" s="1182"/>
      <c r="LGM415" s="1182"/>
      <c r="LGN415" s="1182"/>
      <c r="LGO415" s="1182"/>
      <c r="LGP415" s="1182"/>
      <c r="LGQ415" s="1182"/>
      <c r="LGR415" s="1177"/>
      <c r="LGS415" s="1182"/>
      <c r="LGT415" s="1182"/>
      <c r="LGU415" s="1182"/>
      <c r="LGV415" s="1182"/>
      <c r="LGW415" s="1182"/>
      <c r="LGX415" s="1182"/>
      <c r="LGY415" s="1182"/>
      <c r="LGZ415" s="1182"/>
      <c r="LHA415" s="1182"/>
      <c r="LHB415" s="1182"/>
      <c r="LHC415" s="1182"/>
      <c r="LHD415" s="1182"/>
      <c r="LHE415" s="1182"/>
      <c r="LHF415" s="1182"/>
      <c r="LHG415" s="1177"/>
      <c r="LHH415" s="1182"/>
      <c r="LHI415" s="1182"/>
      <c r="LHJ415" s="1182"/>
      <c r="LHK415" s="1182"/>
      <c r="LHL415" s="1182"/>
      <c r="LHM415" s="1182"/>
      <c r="LHN415" s="1182"/>
      <c r="LHO415" s="1182"/>
      <c r="LHP415" s="1182"/>
      <c r="LHQ415" s="1182"/>
      <c r="LHR415" s="1182"/>
      <c r="LHS415" s="1182"/>
      <c r="LHT415" s="1182"/>
      <c r="LHU415" s="1182"/>
      <c r="LHV415" s="1177"/>
      <c r="LHW415" s="1182"/>
      <c r="LHX415" s="1182"/>
      <c r="LHY415" s="1182"/>
      <c r="LHZ415" s="1182"/>
      <c r="LIA415" s="1182"/>
      <c r="LIB415" s="1182"/>
      <c r="LIC415" s="1182"/>
      <c r="LID415" s="1182"/>
      <c r="LIE415" s="1182"/>
      <c r="LIF415" s="1182"/>
      <c r="LIG415" s="1182"/>
      <c r="LIH415" s="1182"/>
      <c r="LII415" s="1182"/>
      <c r="LIJ415" s="1182"/>
      <c r="LIK415" s="1177"/>
      <c r="LIL415" s="1182"/>
      <c r="LIM415" s="1182"/>
      <c r="LIN415" s="1182"/>
      <c r="LIO415" s="1182"/>
      <c r="LIP415" s="1182"/>
      <c r="LIQ415" s="1182"/>
      <c r="LIR415" s="1182"/>
      <c r="LIS415" s="1182"/>
      <c r="LIT415" s="1182"/>
      <c r="LIU415" s="1182"/>
      <c r="LIV415" s="1182"/>
      <c r="LIW415" s="1182"/>
      <c r="LIX415" s="1182"/>
      <c r="LIY415" s="1182"/>
      <c r="LIZ415" s="1177"/>
      <c r="LJA415" s="1182"/>
      <c r="LJB415" s="1182"/>
      <c r="LJC415" s="1182"/>
      <c r="LJD415" s="1182"/>
      <c r="LJE415" s="1182"/>
      <c r="LJF415" s="1182"/>
      <c r="LJG415" s="1182"/>
      <c r="LJH415" s="1182"/>
      <c r="LJI415" s="1182"/>
      <c r="LJJ415" s="1182"/>
      <c r="LJK415" s="1182"/>
      <c r="LJL415" s="1182"/>
      <c r="LJM415" s="1182"/>
      <c r="LJN415" s="1182"/>
      <c r="LJO415" s="1177"/>
      <c r="LJP415" s="1182"/>
      <c r="LJQ415" s="1182"/>
      <c r="LJR415" s="1182"/>
      <c r="LJS415" s="1182"/>
      <c r="LJT415" s="1182"/>
      <c r="LJU415" s="1182"/>
      <c r="LJV415" s="1182"/>
      <c r="LJW415" s="1182"/>
      <c r="LJX415" s="1182"/>
      <c r="LJY415" s="1182"/>
      <c r="LJZ415" s="1182"/>
      <c r="LKA415" s="1182"/>
      <c r="LKB415" s="1182"/>
      <c r="LKC415" s="1182"/>
      <c r="LKD415" s="1177"/>
      <c r="LKE415" s="1182"/>
      <c r="LKF415" s="1182"/>
      <c r="LKG415" s="1182"/>
      <c r="LKH415" s="1182"/>
      <c r="LKI415" s="1182"/>
      <c r="LKJ415" s="1182"/>
      <c r="LKK415" s="1182"/>
      <c r="LKL415" s="1182"/>
      <c r="LKM415" s="1182"/>
      <c r="LKN415" s="1182"/>
      <c r="LKO415" s="1182"/>
      <c r="LKP415" s="1182"/>
      <c r="LKQ415" s="1182"/>
      <c r="LKR415" s="1182"/>
      <c r="LKS415" s="1177"/>
      <c r="LKT415" s="1182"/>
      <c r="LKU415" s="1182"/>
      <c r="LKV415" s="1182"/>
      <c r="LKW415" s="1182"/>
      <c r="LKX415" s="1182"/>
      <c r="LKY415" s="1182"/>
      <c r="LKZ415" s="1182"/>
      <c r="LLA415" s="1182"/>
      <c r="LLB415" s="1182"/>
      <c r="LLC415" s="1182"/>
      <c r="LLD415" s="1182"/>
      <c r="LLE415" s="1182"/>
      <c r="LLF415" s="1182"/>
      <c r="LLG415" s="1182"/>
      <c r="LLH415" s="1177"/>
      <c r="LLI415" s="1182"/>
      <c r="LLJ415" s="1182"/>
      <c r="LLK415" s="1182"/>
      <c r="LLL415" s="1182"/>
      <c r="LLM415" s="1182"/>
      <c r="LLN415" s="1182"/>
      <c r="LLO415" s="1182"/>
      <c r="LLP415" s="1182"/>
      <c r="LLQ415" s="1182"/>
      <c r="LLR415" s="1182"/>
      <c r="LLS415" s="1182"/>
      <c r="LLT415" s="1182"/>
      <c r="LLU415" s="1182"/>
      <c r="LLV415" s="1182"/>
      <c r="LLW415" s="1177"/>
      <c r="LLX415" s="1182"/>
      <c r="LLY415" s="1182"/>
      <c r="LLZ415" s="1182"/>
      <c r="LMA415" s="1182"/>
      <c r="LMB415" s="1182"/>
      <c r="LMC415" s="1182"/>
      <c r="LMD415" s="1182"/>
      <c r="LME415" s="1182"/>
      <c r="LMF415" s="1182"/>
      <c r="LMG415" s="1182"/>
      <c r="LMH415" s="1182"/>
      <c r="LMI415" s="1182"/>
      <c r="LMJ415" s="1182"/>
      <c r="LMK415" s="1182"/>
      <c r="LML415" s="1177"/>
      <c r="LMM415" s="1182"/>
      <c r="LMN415" s="1182"/>
      <c r="LMO415" s="1182"/>
      <c r="LMP415" s="1182"/>
      <c r="LMQ415" s="1182"/>
      <c r="LMR415" s="1182"/>
      <c r="LMS415" s="1182"/>
      <c r="LMT415" s="1182"/>
      <c r="LMU415" s="1182"/>
      <c r="LMV415" s="1182"/>
      <c r="LMW415" s="1182"/>
      <c r="LMX415" s="1182"/>
      <c r="LMY415" s="1182"/>
      <c r="LMZ415" s="1182"/>
      <c r="LNA415" s="1177"/>
      <c r="LNB415" s="1182"/>
      <c r="LNC415" s="1182"/>
      <c r="LND415" s="1182"/>
      <c r="LNE415" s="1182"/>
      <c r="LNF415" s="1182"/>
      <c r="LNG415" s="1182"/>
      <c r="LNH415" s="1182"/>
      <c r="LNI415" s="1182"/>
      <c r="LNJ415" s="1182"/>
      <c r="LNK415" s="1182"/>
      <c r="LNL415" s="1182"/>
      <c r="LNM415" s="1182"/>
      <c r="LNN415" s="1182"/>
      <c r="LNO415" s="1182"/>
      <c r="LNP415" s="1177"/>
      <c r="LNQ415" s="1182"/>
      <c r="LNR415" s="1182"/>
      <c r="LNS415" s="1182"/>
      <c r="LNT415" s="1182"/>
      <c r="LNU415" s="1182"/>
      <c r="LNV415" s="1182"/>
      <c r="LNW415" s="1182"/>
      <c r="LNX415" s="1182"/>
      <c r="LNY415" s="1182"/>
      <c r="LNZ415" s="1182"/>
      <c r="LOA415" s="1182"/>
      <c r="LOB415" s="1182"/>
      <c r="LOC415" s="1182"/>
      <c r="LOD415" s="1182"/>
      <c r="LOE415" s="1177"/>
      <c r="LOF415" s="1182"/>
      <c r="LOG415" s="1182"/>
      <c r="LOH415" s="1182"/>
      <c r="LOI415" s="1182"/>
      <c r="LOJ415" s="1182"/>
      <c r="LOK415" s="1182"/>
      <c r="LOL415" s="1182"/>
      <c r="LOM415" s="1182"/>
      <c r="LON415" s="1182"/>
      <c r="LOO415" s="1182"/>
      <c r="LOP415" s="1182"/>
      <c r="LOQ415" s="1182"/>
      <c r="LOR415" s="1182"/>
      <c r="LOS415" s="1182"/>
      <c r="LOT415" s="1177"/>
      <c r="LOU415" s="1182"/>
      <c r="LOV415" s="1182"/>
      <c r="LOW415" s="1182"/>
      <c r="LOX415" s="1182"/>
      <c r="LOY415" s="1182"/>
      <c r="LOZ415" s="1182"/>
      <c r="LPA415" s="1182"/>
      <c r="LPB415" s="1182"/>
      <c r="LPC415" s="1182"/>
      <c r="LPD415" s="1182"/>
      <c r="LPE415" s="1182"/>
      <c r="LPF415" s="1182"/>
      <c r="LPG415" s="1182"/>
      <c r="LPH415" s="1182"/>
      <c r="LPI415" s="1177"/>
      <c r="LPJ415" s="1182"/>
      <c r="LPK415" s="1182"/>
      <c r="LPL415" s="1182"/>
      <c r="LPM415" s="1182"/>
      <c r="LPN415" s="1182"/>
      <c r="LPO415" s="1182"/>
      <c r="LPP415" s="1182"/>
      <c r="LPQ415" s="1182"/>
      <c r="LPR415" s="1182"/>
      <c r="LPS415" s="1182"/>
      <c r="LPT415" s="1182"/>
      <c r="LPU415" s="1182"/>
      <c r="LPV415" s="1182"/>
      <c r="LPW415" s="1182"/>
      <c r="LPX415" s="1177"/>
      <c r="LPY415" s="1182"/>
      <c r="LPZ415" s="1182"/>
      <c r="LQA415" s="1182"/>
      <c r="LQB415" s="1182"/>
      <c r="LQC415" s="1182"/>
      <c r="LQD415" s="1182"/>
      <c r="LQE415" s="1182"/>
      <c r="LQF415" s="1182"/>
      <c r="LQG415" s="1182"/>
      <c r="LQH415" s="1182"/>
      <c r="LQI415" s="1182"/>
      <c r="LQJ415" s="1182"/>
      <c r="LQK415" s="1182"/>
      <c r="LQL415" s="1182"/>
      <c r="LQM415" s="1177"/>
      <c r="LQN415" s="1182"/>
      <c r="LQO415" s="1182"/>
      <c r="LQP415" s="1182"/>
      <c r="LQQ415" s="1182"/>
      <c r="LQR415" s="1182"/>
      <c r="LQS415" s="1182"/>
      <c r="LQT415" s="1182"/>
      <c r="LQU415" s="1182"/>
      <c r="LQV415" s="1182"/>
      <c r="LQW415" s="1182"/>
      <c r="LQX415" s="1182"/>
      <c r="LQY415" s="1182"/>
      <c r="LQZ415" s="1182"/>
      <c r="LRA415" s="1182"/>
      <c r="LRB415" s="1177"/>
      <c r="LRC415" s="1182"/>
      <c r="LRD415" s="1182"/>
      <c r="LRE415" s="1182"/>
      <c r="LRF415" s="1182"/>
      <c r="LRG415" s="1182"/>
      <c r="LRH415" s="1182"/>
      <c r="LRI415" s="1182"/>
      <c r="LRJ415" s="1182"/>
      <c r="LRK415" s="1182"/>
      <c r="LRL415" s="1182"/>
      <c r="LRM415" s="1182"/>
      <c r="LRN415" s="1182"/>
      <c r="LRO415" s="1182"/>
      <c r="LRP415" s="1182"/>
      <c r="LRQ415" s="1177"/>
      <c r="LRR415" s="1182"/>
      <c r="LRS415" s="1182"/>
      <c r="LRT415" s="1182"/>
      <c r="LRU415" s="1182"/>
      <c r="LRV415" s="1182"/>
      <c r="LRW415" s="1182"/>
      <c r="LRX415" s="1182"/>
      <c r="LRY415" s="1182"/>
      <c r="LRZ415" s="1182"/>
      <c r="LSA415" s="1182"/>
      <c r="LSB415" s="1182"/>
      <c r="LSC415" s="1182"/>
      <c r="LSD415" s="1182"/>
      <c r="LSE415" s="1182"/>
      <c r="LSF415" s="1177"/>
      <c r="LSG415" s="1182"/>
      <c r="LSH415" s="1182"/>
      <c r="LSI415" s="1182"/>
      <c r="LSJ415" s="1182"/>
      <c r="LSK415" s="1182"/>
      <c r="LSL415" s="1182"/>
      <c r="LSM415" s="1182"/>
      <c r="LSN415" s="1182"/>
      <c r="LSO415" s="1182"/>
      <c r="LSP415" s="1182"/>
      <c r="LSQ415" s="1182"/>
      <c r="LSR415" s="1182"/>
      <c r="LSS415" s="1182"/>
      <c r="LST415" s="1182"/>
      <c r="LSU415" s="1177"/>
      <c r="LSV415" s="1182"/>
      <c r="LSW415" s="1182"/>
      <c r="LSX415" s="1182"/>
      <c r="LSY415" s="1182"/>
      <c r="LSZ415" s="1182"/>
      <c r="LTA415" s="1182"/>
      <c r="LTB415" s="1182"/>
      <c r="LTC415" s="1182"/>
      <c r="LTD415" s="1182"/>
      <c r="LTE415" s="1182"/>
      <c r="LTF415" s="1182"/>
      <c r="LTG415" s="1182"/>
      <c r="LTH415" s="1182"/>
      <c r="LTI415" s="1182"/>
      <c r="LTJ415" s="1177"/>
      <c r="LTK415" s="1182"/>
      <c r="LTL415" s="1182"/>
      <c r="LTM415" s="1182"/>
      <c r="LTN415" s="1182"/>
      <c r="LTO415" s="1182"/>
      <c r="LTP415" s="1182"/>
      <c r="LTQ415" s="1182"/>
      <c r="LTR415" s="1182"/>
      <c r="LTS415" s="1182"/>
      <c r="LTT415" s="1182"/>
      <c r="LTU415" s="1182"/>
      <c r="LTV415" s="1182"/>
      <c r="LTW415" s="1182"/>
      <c r="LTX415" s="1182"/>
      <c r="LTY415" s="1177"/>
      <c r="LTZ415" s="1182"/>
      <c r="LUA415" s="1182"/>
      <c r="LUB415" s="1182"/>
      <c r="LUC415" s="1182"/>
      <c r="LUD415" s="1182"/>
      <c r="LUE415" s="1182"/>
      <c r="LUF415" s="1182"/>
      <c r="LUG415" s="1182"/>
      <c r="LUH415" s="1182"/>
      <c r="LUI415" s="1182"/>
      <c r="LUJ415" s="1182"/>
      <c r="LUK415" s="1182"/>
      <c r="LUL415" s="1182"/>
      <c r="LUM415" s="1182"/>
      <c r="LUN415" s="1177"/>
      <c r="LUO415" s="1182"/>
      <c r="LUP415" s="1182"/>
      <c r="LUQ415" s="1182"/>
      <c r="LUR415" s="1182"/>
      <c r="LUS415" s="1182"/>
      <c r="LUT415" s="1182"/>
      <c r="LUU415" s="1182"/>
      <c r="LUV415" s="1182"/>
      <c r="LUW415" s="1182"/>
      <c r="LUX415" s="1182"/>
      <c r="LUY415" s="1182"/>
      <c r="LUZ415" s="1182"/>
      <c r="LVA415" s="1182"/>
      <c r="LVB415" s="1182"/>
      <c r="LVC415" s="1177"/>
      <c r="LVD415" s="1182"/>
      <c r="LVE415" s="1182"/>
      <c r="LVF415" s="1182"/>
      <c r="LVG415" s="1182"/>
      <c r="LVH415" s="1182"/>
      <c r="LVI415" s="1182"/>
      <c r="LVJ415" s="1182"/>
      <c r="LVK415" s="1182"/>
      <c r="LVL415" s="1182"/>
      <c r="LVM415" s="1182"/>
      <c r="LVN415" s="1182"/>
      <c r="LVO415" s="1182"/>
      <c r="LVP415" s="1182"/>
      <c r="LVQ415" s="1182"/>
      <c r="LVR415" s="1177"/>
      <c r="LVS415" s="1182"/>
      <c r="LVT415" s="1182"/>
      <c r="LVU415" s="1182"/>
      <c r="LVV415" s="1182"/>
      <c r="LVW415" s="1182"/>
      <c r="LVX415" s="1182"/>
      <c r="LVY415" s="1182"/>
      <c r="LVZ415" s="1182"/>
      <c r="LWA415" s="1182"/>
      <c r="LWB415" s="1182"/>
      <c r="LWC415" s="1182"/>
      <c r="LWD415" s="1182"/>
      <c r="LWE415" s="1182"/>
      <c r="LWF415" s="1182"/>
      <c r="LWG415" s="1177"/>
      <c r="LWH415" s="1182"/>
      <c r="LWI415" s="1182"/>
      <c r="LWJ415" s="1182"/>
      <c r="LWK415" s="1182"/>
      <c r="LWL415" s="1182"/>
      <c r="LWM415" s="1182"/>
      <c r="LWN415" s="1182"/>
      <c r="LWO415" s="1182"/>
      <c r="LWP415" s="1182"/>
      <c r="LWQ415" s="1182"/>
      <c r="LWR415" s="1182"/>
      <c r="LWS415" s="1182"/>
      <c r="LWT415" s="1182"/>
      <c r="LWU415" s="1182"/>
      <c r="LWV415" s="1177"/>
      <c r="LWW415" s="1182"/>
      <c r="LWX415" s="1182"/>
      <c r="LWY415" s="1182"/>
      <c r="LWZ415" s="1182"/>
      <c r="LXA415" s="1182"/>
      <c r="LXB415" s="1182"/>
      <c r="LXC415" s="1182"/>
      <c r="LXD415" s="1182"/>
      <c r="LXE415" s="1182"/>
      <c r="LXF415" s="1182"/>
      <c r="LXG415" s="1182"/>
      <c r="LXH415" s="1182"/>
      <c r="LXI415" s="1182"/>
      <c r="LXJ415" s="1182"/>
      <c r="LXK415" s="1177"/>
      <c r="LXL415" s="1182"/>
      <c r="LXM415" s="1182"/>
      <c r="LXN415" s="1182"/>
      <c r="LXO415" s="1182"/>
      <c r="LXP415" s="1182"/>
      <c r="LXQ415" s="1182"/>
      <c r="LXR415" s="1182"/>
      <c r="LXS415" s="1182"/>
      <c r="LXT415" s="1182"/>
      <c r="LXU415" s="1182"/>
      <c r="LXV415" s="1182"/>
      <c r="LXW415" s="1182"/>
      <c r="LXX415" s="1182"/>
      <c r="LXY415" s="1182"/>
      <c r="LXZ415" s="1177"/>
      <c r="LYA415" s="1182"/>
      <c r="LYB415" s="1182"/>
      <c r="LYC415" s="1182"/>
      <c r="LYD415" s="1182"/>
      <c r="LYE415" s="1182"/>
      <c r="LYF415" s="1182"/>
      <c r="LYG415" s="1182"/>
      <c r="LYH415" s="1182"/>
      <c r="LYI415" s="1182"/>
      <c r="LYJ415" s="1182"/>
      <c r="LYK415" s="1182"/>
      <c r="LYL415" s="1182"/>
      <c r="LYM415" s="1182"/>
      <c r="LYN415" s="1182"/>
      <c r="LYO415" s="1177"/>
      <c r="LYP415" s="1182"/>
      <c r="LYQ415" s="1182"/>
      <c r="LYR415" s="1182"/>
      <c r="LYS415" s="1182"/>
      <c r="LYT415" s="1182"/>
      <c r="LYU415" s="1182"/>
      <c r="LYV415" s="1182"/>
      <c r="LYW415" s="1182"/>
      <c r="LYX415" s="1182"/>
      <c r="LYY415" s="1182"/>
      <c r="LYZ415" s="1182"/>
      <c r="LZA415" s="1182"/>
      <c r="LZB415" s="1182"/>
      <c r="LZC415" s="1182"/>
      <c r="LZD415" s="1177"/>
      <c r="LZE415" s="1182"/>
      <c r="LZF415" s="1182"/>
      <c r="LZG415" s="1182"/>
      <c r="LZH415" s="1182"/>
      <c r="LZI415" s="1182"/>
      <c r="LZJ415" s="1182"/>
      <c r="LZK415" s="1182"/>
      <c r="LZL415" s="1182"/>
      <c r="LZM415" s="1182"/>
      <c r="LZN415" s="1182"/>
      <c r="LZO415" s="1182"/>
      <c r="LZP415" s="1182"/>
      <c r="LZQ415" s="1182"/>
      <c r="LZR415" s="1182"/>
      <c r="LZS415" s="1177"/>
      <c r="LZT415" s="1182"/>
      <c r="LZU415" s="1182"/>
      <c r="LZV415" s="1182"/>
      <c r="LZW415" s="1182"/>
      <c r="LZX415" s="1182"/>
      <c r="LZY415" s="1182"/>
      <c r="LZZ415" s="1182"/>
      <c r="MAA415" s="1182"/>
      <c r="MAB415" s="1182"/>
      <c r="MAC415" s="1182"/>
      <c r="MAD415" s="1182"/>
      <c r="MAE415" s="1182"/>
      <c r="MAF415" s="1182"/>
      <c r="MAG415" s="1182"/>
      <c r="MAH415" s="1177"/>
      <c r="MAI415" s="1182"/>
      <c r="MAJ415" s="1182"/>
      <c r="MAK415" s="1182"/>
      <c r="MAL415" s="1182"/>
      <c r="MAM415" s="1182"/>
      <c r="MAN415" s="1182"/>
      <c r="MAO415" s="1182"/>
      <c r="MAP415" s="1182"/>
      <c r="MAQ415" s="1182"/>
      <c r="MAR415" s="1182"/>
      <c r="MAS415" s="1182"/>
      <c r="MAT415" s="1182"/>
      <c r="MAU415" s="1182"/>
      <c r="MAV415" s="1182"/>
      <c r="MAW415" s="1177"/>
      <c r="MAX415" s="1182"/>
      <c r="MAY415" s="1182"/>
      <c r="MAZ415" s="1182"/>
      <c r="MBA415" s="1182"/>
      <c r="MBB415" s="1182"/>
      <c r="MBC415" s="1182"/>
      <c r="MBD415" s="1182"/>
      <c r="MBE415" s="1182"/>
      <c r="MBF415" s="1182"/>
      <c r="MBG415" s="1182"/>
      <c r="MBH415" s="1182"/>
      <c r="MBI415" s="1182"/>
      <c r="MBJ415" s="1182"/>
      <c r="MBK415" s="1182"/>
      <c r="MBL415" s="1177"/>
      <c r="MBM415" s="1182"/>
      <c r="MBN415" s="1182"/>
      <c r="MBO415" s="1182"/>
      <c r="MBP415" s="1182"/>
      <c r="MBQ415" s="1182"/>
      <c r="MBR415" s="1182"/>
      <c r="MBS415" s="1182"/>
      <c r="MBT415" s="1182"/>
      <c r="MBU415" s="1182"/>
      <c r="MBV415" s="1182"/>
      <c r="MBW415" s="1182"/>
      <c r="MBX415" s="1182"/>
      <c r="MBY415" s="1182"/>
      <c r="MBZ415" s="1182"/>
      <c r="MCA415" s="1177"/>
      <c r="MCB415" s="1182"/>
      <c r="MCC415" s="1182"/>
      <c r="MCD415" s="1182"/>
      <c r="MCE415" s="1182"/>
      <c r="MCF415" s="1182"/>
      <c r="MCG415" s="1182"/>
      <c r="MCH415" s="1182"/>
      <c r="MCI415" s="1182"/>
      <c r="MCJ415" s="1182"/>
      <c r="MCK415" s="1182"/>
      <c r="MCL415" s="1182"/>
      <c r="MCM415" s="1182"/>
      <c r="MCN415" s="1182"/>
      <c r="MCO415" s="1182"/>
      <c r="MCP415" s="1177"/>
      <c r="MCQ415" s="1182"/>
      <c r="MCR415" s="1182"/>
      <c r="MCS415" s="1182"/>
      <c r="MCT415" s="1182"/>
      <c r="MCU415" s="1182"/>
      <c r="MCV415" s="1182"/>
      <c r="MCW415" s="1182"/>
      <c r="MCX415" s="1182"/>
      <c r="MCY415" s="1182"/>
      <c r="MCZ415" s="1182"/>
      <c r="MDA415" s="1182"/>
      <c r="MDB415" s="1182"/>
      <c r="MDC415" s="1182"/>
      <c r="MDD415" s="1182"/>
      <c r="MDE415" s="1177"/>
      <c r="MDF415" s="1182"/>
      <c r="MDG415" s="1182"/>
      <c r="MDH415" s="1182"/>
      <c r="MDI415" s="1182"/>
      <c r="MDJ415" s="1182"/>
      <c r="MDK415" s="1182"/>
      <c r="MDL415" s="1182"/>
      <c r="MDM415" s="1182"/>
      <c r="MDN415" s="1182"/>
      <c r="MDO415" s="1182"/>
      <c r="MDP415" s="1182"/>
      <c r="MDQ415" s="1182"/>
      <c r="MDR415" s="1182"/>
      <c r="MDS415" s="1182"/>
      <c r="MDT415" s="1177"/>
      <c r="MDU415" s="1182"/>
      <c r="MDV415" s="1182"/>
      <c r="MDW415" s="1182"/>
      <c r="MDX415" s="1182"/>
      <c r="MDY415" s="1182"/>
      <c r="MDZ415" s="1182"/>
      <c r="MEA415" s="1182"/>
      <c r="MEB415" s="1182"/>
      <c r="MEC415" s="1182"/>
      <c r="MED415" s="1182"/>
      <c r="MEE415" s="1182"/>
      <c r="MEF415" s="1182"/>
      <c r="MEG415" s="1182"/>
      <c r="MEH415" s="1182"/>
      <c r="MEI415" s="1177"/>
      <c r="MEJ415" s="1182"/>
      <c r="MEK415" s="1182"/>
      <c r="MEL415" s="1182"/>
      <c r="MEM415" s="1182"/>
      <c r="MEN415" s="1182"/>
      <c r="MEO415" s="1182"/>
      <c r="MEP415" s="1182"/>
      <c r="MEQ415" s="1182"/>
      <c r="MER415" s="1182"/>
      <c r="MES415" s="1182"/>
      <c r="MET415" s="1182"/>
      <c r="MEU415" s="1182"/>
      <c r="MEV415" s="1182"/>
      <c r="MEW415" s="1182"/>
      <c r="MEX415" s="1177"/>
      <c r="MEY415" s="1182"/>
      <c r="MEZ415" s="1182"/>
      <c r="MFA415" s="1182"/>
      <c r="MFB415" s="1182"/>
      <c r="MFC415" s="1182"/>
      <c r="MFD415" s="1182"/>
      <c r="MFE415" s="1182"/>
      <c r="MFF415" s="1182"/>
      <c r="MFG415" s="1182"/>
      <c r="MFH415" s="1182"/>
      <c r="MFI415" s="1182"/>
      <c r="MFJ415" s="1182"/>
      <c r="MFK415" s="1182"/>
      <c r="MFL415" s="1182"/>
      <c r="MFM415" s="1177"/>
      <c r="MFN415" s="1182"/>
      <c r="MFO415" s="1182"/>
      <c r="MFP415" s="1182"/>
      <c r="MFQ415" s="1182"/>
      <c r="MFR415" s="1182"/>
      <c r="MFS415" s="1182"/>
      <c r="MFT415" s="1182"/>
      <c r="MFU415" s="1182"/>
      <c r="MFV415" s="1182"/>
      <c r="MFW415" s="1182"/>
      <c r="MFX415" s="1182"/>
      <c r="MFY415" s="1182"/>
      <c r="MFZ415" s="1182"/>
      <c r="MGA415" s="1182"/>
      <c r="MGB415" s="1177"/>
      <c r="MGC415" s="1182"/>
      <c r="MGD415" s="1182"/>
      <c r="MGE415" s="1182"/>
      <c r="MGF415" s="1182"/>
      <c r="MGG415" s="1182"/>
      <c r="MGH415" s="1182"/>
      <c r="MGI415" s="1182"/>
      <c r="MGJ415" s="1182"/>
      <c r="MGK415" s="1182"/>
      <c r="MGL415" s="1182"/>
      <c r="MGM415" s="1182"/>
      <c r="MGN415" s="1182"/>
      <c r="MGO415" s="1182"/>
      <c r="MGP415" s="1182"/>
      <c r="MGQ415" s="1177"/>
      <c r="MGR415" s="1182"/>
      <c r="MGS415" s="1182"/>
      <c r="MGT415" s="1182"/>
      <c r="MGU415" s="1182"/>
      <c r="MGV415" s="1182"/>
      <c r="MGW415" s="1182"/>
      <c r="MGX415" s="1182"/>
      <c r="MGY415" s="1182"/>
      <c r="MGZ415" s="1182"/>
      <c r="MHA415" s="1182"/>
      <c r="MHB415" s="1182"/>
      <c r="MHC415" s="1182"/>
      <c r="MHD415" s="1182"/>
      <c r="MHE415" s="1182"/>
      <c r="MHF415" s="1177"/>
      <c r="MHG415" s="1182"/>
      <c r="MHH415" s="1182"/>
      <c r="MHI415" s="1182"/>
      <c r="MHJ415" s="1182"/>
      <c r="MHK415" s="1182"/>
      <c r="MHL415" s="1182"/>
      <c r="MHM415" s="1182"/>
      <c r="MHN415" s="1182"/>
      <c r="MHO415" s="1182"/>
      <c r="MHP415" s="1182"/>
      <c r="MHQ415" s="1182"/>
      <c r="MHR415" s="1182"/>
      <c r="MHS415" s="1182"/>
      <c r="MHT415" s="1182"/>
      <c r="MHU415" s="1177"/>
      <c r="MHV415" s="1182"/>
      <c r="MHW415" s="1182"/>
      <c r="MHX415" s="1182"/>
      <c r="MHY415" s="1182"/>
      <c r="MHZ415" s="1182"/>
      <c r="MIA415" s="1182"/>
      <c r="MIB415" s="1182"/>
      <c r="MIC415" s="1182"/>
      <c r="MID415" s="1182"/>
      <c r="MIE415" s="1182"/>
      <c r="MIF415" s="1182"/>
      <c r="MIG415" s="1182"/>
      <c r="MIH415" s="1182"/>
      <c r="MII415" s="1182"/>
      <c r="MIJ415" s="1177"/>
      <c r="MIK415" s="1182"/>
      <c r="MIL415" s="1182"/>
      <c r="MIM415" s="1182"/>
      <c r="MIN415" s="1182"/>
      <c r="MIO415" s="1182"/>
      <c r="MIP415" s="1182"/>
      <c r="MIQ415" s="1182"/>
      <c r="MIR415" s="1182"/>
      <c r="MIS415" s="1182"/>
      <c r="MIT415" s="1182"/>
      <c r="MIU415" s="1182"/>
      <c r="MIV415" s="1182"/>
      <c r="MIW415" s="1182"/>
      <c r="MIX415" s="1182"/>
      <c r="MIY415" s="1177"/>
      <c r="MIZ415" s="1182"/>
      <c r="MJA415" s="1182"/>
      <c r="MJB415" s="1182"/>
      <c r="MJC415" s="1182"/>
      <c r="MJD415" s="1182"/>
      <c r="MJE415" s="1182"/>
      <c r="MJF415" s="1182"/>
      <c r="MJG415" s="1182"/>
      <c r="MJH415" s="1182"/>
      <c r="MJI415" s="1182"/>
      <c r="MJJ415" s="1182"/>
      <c r="MJK415" s="1182"/>
      <c r="MJL415" s="1182"/>
      <c r="MJM415" s="1182"/>
      <c r="MJN415" s="1177"/>
      <c r="MJO415" s="1182"/>
      <c r="MJP415" s="1182"/>
      <c r="MJQ415" s="1182"/>
      <c r="MJR415" s="1182"/>
      <c r="MJS415" s="1182"/>
      <c r="MJT415" s="1182"/>
      <c r="MJU415" s="1182"/>
      <c r="MJV415" s="1182"/>
      <c r="MJW415" s="1182"/>
      <c r="MJX415" s="1182"/>
      <c r="MJY415" s="1182"/>
      <c r="MJZ415" s="1182"/>
      <c r="MKA415" s="1182"/>
      <c r="MKB415" s="1182"/>
      <c r="MKC415" s="1177"/>
      <c r="MKD415" s="1182"/>
      <c r="MKE415" s="1182"/>
      <c r="MKF415" s="1182"/>
      <c r="MKG415" s="1182"/>
      <c r="MKH415" s="1182"/>
      <c r="MKI415" s="1182"/>
      <c r="MKJ415" s="1182"/>
      <c r="MKK415" s="1182"/>
      <c r="MKL415" s="1182"/>
      <c r="MKM415" s="1182"/>
      <c r="MKN415" s="1182"/>
      <c r="MKO415" s="1182"/>
      <c r="MKP415" s="1182"/>
      <c r="MKQ415" s="1182"/>
      <c r="MKR415" s="1177"/>
      <c r="MKS415" s="1182"/>
      <c r="MKT415" s="1182"/>
      <c r="MKU415" s="1182"/>
      <c r="MKV415" s="1182"/>
      <c r="MKW415" s="1182"/>
      <c r="MKX415" s="1182"/>
      <c r="MKY415" s="1182"/>
      <c r="MKZ415" s="1182"/>
      <c r="MLA415" s="1182"/>
      <c r="MLB415" s="1182"/>
      <c r="MLC415" s="1182"/>
      <c r="MLD415" s="1182"/>
      <c r="MLE415" s="1182"/>
      <c r="MLF415" s="1182"/>
      <c r="MLG415" s="1177"/>
      <c r="MLH415" s="1182"/>
      <c r="MLI415" s="1182"/>
      <c r="MLJ415" s="1182"/>
      <c r="MLK415" s="1182"/>
      <c r="MLL415" s="1182"/>
      <c r="MLM415" s="1182"/>
      <c r="MLN415" s="1182"/>
      <c r="MLO415" s="1182"/>
      <c r="MLP415" s="1182"/>
      <c r="MLQ415" s="1182"/>
      <c r="MLR415" s="1182"/>
      <c r="MLS415" s="1182"/>
      <c r="MLT415" s="1182"/>
      <c r="MLU415" s="1182"/>
      <c r="MLV415" s="1177"/>
      <c r="MLW415" s="1182"/>
      <c r="MLX415" s="1182"/>
      <c r="MLY415" s="1182"/>
      <c r="MLZ415" s="1182"/>
      <c r="MMA415" s="1182"/>
      <c r="MMB415" s="1182"/>
      <c r="MMC415" s="1182"/>
      <c r="MMD415" s="1182"/>
      <c r="MME415" s="1182"/>
      <c r="MMF415" s="1182"/>
      <c r="MMG415" s="1182"/>
      <c r="MMH415" s="1182"/>
      <c r="MMI415" s="1182"/>
      <c r="MMJ415" s="1182"/>
      <c r="MMK415" s="1177"/>
      <c r="MML415" s="1182"/>
      <c r="MMM415" s="1182"/>
      <c r="MMN415" s="1182"/>
      <c r="MMO415" s="1182"/>
      <c r="MMP415" s="1182"/>
      <c r="MMQ415" s="1182"/>
      <c r="MMR415" s="1182"/>
      <c r="MMS415" s="1182"/>
      <c r="MMT415" s="1182"/>
      <c r="MMU415" s="1182"/>
      <c r="MMV415" s="1182"/>
      <c r="MMW415" s="1182"/>
      <c r="MMX415" s="1182"/>
      <c r="MMY415" s="1182"/>
      <c r="MMZ415" s="1177"/>
      <c r="MNA415" s="1182"/>
      <c r="MNB415" s="1182"/>
      <c r="MNC415" s="1182"/>
      <c r="MND415" s="1182"/>
      <c r="MNE415" s="1182"/>
      <c r="MNF415" s="1182"/>
      <c r="MNG415" s="1182"/>
      <c r="MNH415" s="1182"/>
      <c r="MNI415" s="1182"/>
      <c r="MNJ415" s="1182"/>
      <c r="MNK415" s="1182"/>
      <c r="MNL415" s="1182"/>
      <c r="MNM415" s="1182"/>
      <c r="MNN415" s="1182"/>
      <c r="MNO415" s="1177"/>
      <c r="MNP415" s="1182"/>
      <c r="MNQ415" s="1182"/>
      <c r="MNR415" s="1182"/>
      <c r="MNS415" s="1182"/>
      <c r="MNT415" s="1182"/>
      <c r="MNU415" s="1182"/>
      <c r="MNV415" s="1182"/>
      <c r="MNW415" s="1182"/>
      <c r="MNX415" s="1182"/>
      <c r="MNY415" s="1182"/>
      <c r="MNZ415" s="1182"/>
      <c r="MOA415" s="1182"/>
      <c r="MOB415" s="1182"/>
      <c r="MOC415" s="1182"/>
      <c r="MOD415" s="1177"/>
      <c r="MOE415" s="1182"/>
      <c r="MOF415" s="1182"/>
      <c r="MOG415" s="1182"/>
      <c r="MOH415" s="1182"/>
      <c r="MOI415" s="1182"/>
      <c r="MOJ415" s="1182"/>
      <c r="MOK415" s="1182"/>
      <c r="MOL415" s="1182"/>
      <c r="MOM415" s="1182"/>
      <c r="MON415" s="1182"/>
      <c r="MOO415" s="1182"/>
      <c r="MOP415" s="1182"/>
      <c r="MOQ415" s="1182"/>
      <c r="MOR415" s="1182"/>
      <c r="MOS415" s="1177"/>
      <c r="MOT415" s="1182"/>
      <c r="MOU415" s="1182"/>
      <c r="MOV415" s="1182"/>
      <c r="MOW415" s="1182"/>
      <c r="MOX415" s="1182"/>
      <c r="MOY415" s="1182"/>
      <c r="MOZ415" s="1182"/>
      <c r="MPA415" s="1182"/>
      <c r="MPB415" s="1182"/>
      <c r="MPC415" s="1182"/>
      <c r="MPD415" s="1182"/>
      <c r="MPE415" s="1182"/>
      <c r="MPF415" s="1182"/>
      <c r="MPG415" s="1182"/>
      <c r="MPH415" s="1177"/>
      <c r="MPI415" s="1182"/>
      <c r="MPJ415" s="1182"/>
      <c r="MPK415" s="1182"/>
      <c r="MPL415" s="1182"/>
      <c r="MPM415" s="1182"/>
      <c r="MPN415" s="1182"/>
      <c r="MPO415" s="1182"/>
      <c r="MPP415" s="1182"/>
      <c r="MPQ415" s="1182"/>
      <c r="MPR415" s="1182"/>
      <c r="MPS415" s="1182"/>
      <c r="MPT415" s="1182"/>
      <c r="MPU415" s="1182"/>
      <c r="MPV415" s="1182"/>
      <c r="MPW415" s="1177"/>
      <c r="MPX415" s="1182"/>
      <c r="MPY415" s="1182"/>
      <c r="MPZ415" s="1182"/>
      <c r="MQA415" s="1182"/>
      <c r="MQB415" s="1182"/>
      <c r="MQC415" s="1182"/>
      <c r="MQD415" s="1182"/>
      <c r="MQE415" s="1182"/>
      <c r="MQF415" s="1182"/>
      <c r="MQG415" s="1182"/>
      <c r="MQH415" s="1182"/>
      <c r="MQI415" s="1182"/>
      <c r="MQJ415" s="1182"/>
      <c r="MQK415" s="1182"/>
      <c r="MQL415" s="1177"/>
      <c r="MQM415" s="1182"/>
      <c r="MQN415" s="1182"/>
      <c r="MQO415" s="1182"/>
      <c r="MQP415" s="1182"/>
      <c r="MQQ415" s="1182"/>
      <c r="MQR415" s="1182"/>
      <c r="MQS415" s="1182"/>
      <c r="MQT415" s="1182"/>
      <c r="MQU415" s="1182"/>
      <c r="MQV415" s="1182"/>
      <c r="MQW415" s="1182"/>
      <c r="MQX415" s="1182"/>
      <c r="MQY415" s="1182"/>
      <c r="MQZ415" s="1182"/>
      <c r="MRA415" s="1177"/>
      <c r="MRB415" s="1182"/>
      <c r="MRC415" s="1182"/>
      <c r="MRD415" s="1182"/>
      <c r="MRE415" s="1182"/>
      <c r="MRF415" s="1182"/>
      <c r="MRG415" s="1182"/>
      <c r="MRH415" s="1182"/>
      <c r="MRI415" s="1182"/>
      <c r="MRJ415" s="1182"/>
      <c r="MRK415" s="1182"/>
      <c r="MRL415" s="1182"/>
      <c r="MRM415" s="1182"/>
      <c r="MRN415" s="1182"/>
      <c r="MRO415" s="1182"/>
      <c r="MRP415" s="1177"/>
      <c r="MRQ415" s="1182"/>
      <c r="MRR415" s="1182"/>
      <c r="MRS415" s="1182"/>
      <c r="MRT415" s="1182"/>
      <c r="MRU415" s="1182"/>
      <c r="MRV415" s="1182"/>
      <c r="MRW415" s="1182"/>
      <c r="MRX415" s="1182"/>
      <c r="MRY415" s="1182"/>
      <c r="MRZ415" s="1182"/>
      <c r="MSA415" s="1182"/>
      <c r="MSB415" s="1182"/>
      <c r="MSC415" s="1182"/>
      <c r="MSD415" s="1182"/>
      <c r="MSE415" s="1177"/>
      <c r="MSF415" s="1182"/>
      <c r="MSG415" s="1182"/>
      <c r="MSH415" s="1182"/>
      <c r="MSI415" s="1182"/>
      <c r="MSJ415" s="1182"/>
      <c r="MSK415" s="1182"/>
      <c r="MSL415" s="1182"/>
      <c r="MSM415" s="1182"/>
      <c r="MSN415" s="1182"/>
      <c r="MSO415" s="1182"/>
      <c r="MSP415" s="1182"/>
      <c r="MSQ415" s="1182"/>
      <c r="MSR415" s="1182"/>
      <c r="MSS415" s="1182"/>
      <c r="MST415" s="1177"/>
      <c r="MSU415" s="1182"/>
      <c r="MSV415" s="1182"/>
      <c r="MSW415" s="1182"/>
      <c r="MSX415" s="1182"/>
      <c r="MSY415" s="1182"/>
      <c r="MSZ415" s="1182"/>
      <c r="MTA415" s="1182"/>
      <c r="MTB415" s="1182"/>
      <c r="MTC415" s="1182"/>
      <c r="MTD415" s="1182"/>
      <c r="MTE415" s="1182"/>
      <c r="MTF415" s="1182"/>
      <c r="MTG415" s="1182"/>
      <c r="MTH415" s="1182"/>
      <c r="MTI415" s="1177"/>
      <c r="MTJ415" s="1182"/>
      <c r="MTK415" s="1182"/>
      <c r="MTL415" s="1182"/>
      <c r="MTM415" s="1182"/>
      <c r="MTN415" s="1182"/>
      <c r="MTO415" s="1182"/>
      <c r="MTP415" s="1182"/>
      <c r="MTQ415" s="1182"/>
      <c r="MTR415" s="1182"/>
      <c r="MTS415" s="1182"/>
      <c r="MTT415" s="1182"/>
      <c r="MTU415" s="1182"/>
      <c r="MTV415" s="1182"/>
      <c r="MTW415" s="1182"/>
      <c r="MTX415" s="1177"/>
      <c r="MTY415" s="1182"/>
      <c r="MTZ415" s="1182"/>
      <c r="MUA415" s="1182"/>
      <c r="MUB415" s="1182"/>
      <c r="MUC415" s="1182"/>
      <c r="MUD415" s="1182"/>
      <c r="MUE415" s="1182"/>
      <c r="MUF415" s="1182"/>
      <c r="MUG415" s="1182"/>
      <c r="MUH415" s="1182"/>
      <c r="MUI415" s="1182"/>
      <c r="MUJ415" s="1182"/>
      <c r="MUK415" s="1182"/>
      <c r="MUL415" s="1182"/>
      <c r="MUM415" s="1177"/>
      <c r="MUN415" s="1182"/>
      <c r="MUO415" s="1182"/>
      <c r="MUP415" s="1182"/>
      <c r="MUQ415" s="1182"/>
      <c r="MUR415" s="1182"/>
      <c r="MUS415" s="1182"/>
      <c r="MUT415" s="1182"/>
      <c r="MUU415" s="1182"/>
      <c r="MUV415" s="1182"/>
      <c r="MUW415" s="1182"/>
      <c r="MUX415" s="1182"/>
      <c r="MUY415" s="1182"/>
      <c r="MUZ415" s="1182"/>
      <c r="MVA415" s="1182"/>
      <c r="MVB415" s="1177"/>
      <c r="MVC415" s="1182"/>
      <c r="MVD415" s="1182"/>
      <c r="MVE415" s="1182"/>
      <c r="MVF415" s="1182"/>
      <c r="MVG415" s="1182"/>
      <c r="MVH415" s="1182"/>
      <c r="MVI415" s="1182"/>
      <c r="MVJ415" s="1182"/>
      <c r="MVK415" s="1182"/>
      <c r="MVL415" s="1182"/>
      <c r="MVM415" s="1182"/>
      <c r="MVN415" s="1182"/>
      <c r="MVO415" s="1182"/>
      <c r="MVP415" s="1182"/>
      <c r="MVQ415" s="1177"/>
      <c r="MVR415" s="1182"/>
      <c r="MVS415" s="1182"/>
      <c r="MVT415" s="1182"/>
      <c r="MVU415" s="1182"/>
      <c r="MVV415" s="1182"/>
      <c r="MVW415" s="1182"/>
      <c r="MVX415" s="1182"/>
      <c r="MVY415" s="1182"/>
      <c r="MVZ415" s="1182"/>
      <c r="MWA415" s="1182"/>
      <c r="MWB415" s="1182"/>
      <c r="MWC415" s="1182"/>
      <c r="MWD415" s="1182"/>
      <c r="MWE415" s="1182"/>
      <c r="MWF415" s="1177"/>
      <c r="MWG415" s="1182"/>
      <c r="MWH415" s="1182"/>
      <c r="MWI415" s="1182"/>
      <c r="MWJ415" s="1182"/>
      <c r="MWK415" s="1182"/>
      <c r="MWL415" s="1182"/>
      <c r="MWM415" s="1182"/>
      <c r="MWN415" s="1182"/>
      <c r="MWO415" s="1182"/>
      <c r="MWP415" s="1182"/>
      <c r="MWQ415" s="1182"/>
      <c r="MWR415" s="1182"/>
      <c r="MWS415" s="1182"/>
      <c r="MWT415" s="1182"/>
      <c r="MWU415" s="1177"/>
      <c r="MWV415" s="1182"/>
      <c r="MWW415" s="1182"/>
      <c r="MWX415" s="1182"/>
      <c r="MWY415" s="1182"/>
      <c r="MWZ415" s="1182"/>
      <c r="MXA415" s="1182"/>
      <c r="MXB415" s="1182"/>
      <c r="MXC415" s="1182"/>
      <c r="MXD415" s="1182"/>
      <c r="MXE415" s="1182"/>
      <c r="MXF415" s="1182"/>
      <c r="MXG415" s="1182"/>
      <c r="MXH415" s="1182"/>
      <c r="MXI415" s="1182"/>
      <c r="MXJ415" s="1177"/>
      <c r="MXK415" s="1182"/>
      <c r="MXL415" s="1182"/>
      <c r="MXM415" s="1182"/>
      <c r="MXN415" s="1182"/>
      <c r="MXO415" s="1182"/>
      <c r="MXP415" s="1182"/>
      <c r="MXQ415" s="1182"/>
      <c r="MXR415" s="1182"/>
      <c r="MXS415" s="1182"/>
      <c r="MXT415" s="1182"/>
      <c r="MXU415" s="1182"/>
      <c r="MXV415" s="1182"/>
      <c r="MXW415" s="1182"/>
      <c r="MXX415" s="1182"/>
      <c r="MXY415" s="1177"/>
      <c r="MXZ415" s="1182"/>
      <c r="MYA415" s="1182"/>
      <c r="MYB415" s="1182"/>
      <c r="MYC415" s="1182"/>
      <c r="MYD415" s="1182"/>
      <c r="MYE415" s="1182"/>
      <c r="MYF415" s="1182"/>
      <c r="MYG415" s="1182"/>
      <c r="MYH415" s="1182"/>
      <c r="MYI415" s="1182"/>
      <c r="MYJ415" s="1182"/>
      <c r="MYK415" s="1182"/>
      <c r="MYL415" s="1182"/>
      <c r="MYM415" s="1182"/>
      <c r="MYN415" s="1177"/>
      <c r="MYO415" s="1182"/>
      <c r="MYP415" s="1182"/>
      <c r="MYQ415" s="1182"/>
      <c r="MYR415" s="1182"/>
      <c r="MYS415" s="1182"/>
      <c r="MYT415" s="1182"/>
      <c r="MYU415" s="1182"/>
      <c r="MYV415" s="1182"/>
      <c r="MYW415" s="1182"/>
      <c r="MYX415" s="1182"/>
      <c r="MYY415" s="1182"/>
      <c r="MYZ415" s="1182"/>
      <c r="MZA415" s="1182"/>
      <c r="MZB415" s="1182"/>
      <c r="MZC415" s="1177"/>
      <c r="MZD415" s="1182"/>
      <c r="MZE415" s="1182"/>
      <c r="MZF415" s="1182"/>
      <c r="MZG415" s="1182"/>
      <c r="MZH415" s="1182"/>
      <c r="MZI415" s="1182"/>
      <c r="MZJ415" s="1182"/>
      <c r="MZK415" s="1182"/>
      <c r="MZL415" s="1182"/>
      <c r="MZM415" s="1182"/>
      <c r="MZN415" s="1182"/>
      <c r="MZO415" s="1182"/>
      <c r="MZP415" s="1182"/>
      <c r="MZQ415" s="1182"/>
      <c r="MZR415" s="1177"/>
      <c r="MZS415" s="1182"/>
      <c r="MZT415" s="1182"/>
      <c r="MZU415" s="1182"/>
      <c r="MZV415" s="1182"/>
      <c r="MZW415" s="1182"/>
      <c r="MZX415" s="1182"/>
      <c r="MZY415" s="1182"/>
      <c r="MZZ415" s="1182"/>
      <c r="NAA415" s="1182"/>
      <c r="NAB415" s="1182"/>
      <c r="NAC415" s="1182"/>
      <c r="NAD415" s="1182"/>
      <c r="NAE415" s="1182"/>
      <c r="NAF415" s="1182"/>
      <c r="NAG415" s="1177"/>
      <c r="NAH415" s="1182"/>
      <c r="NAI415" s="1182"/>
      <c r="NAJ415" s="1182"/>
      <c r="NAK415" s="1182"/>
      <c r="NAL415" s="1182"/>
      <c r="NAM415" s="1182"/>
      <c r="NAN415" s="1182"/>
      <c r="NAO415" s="1182"/>
      <c r="NAP415" s="1182"/>
      <c r="NAQ415" s="1182"/>
      <c r="NAR415" s="1182"/>
      <c r="NAS415" s="1182"/>
      <c r="NAT415" s="1182"/>
      <c r="NAU415" s="1182"/>
      <c r="NAV415" s="1177"/>
      <c r="NAW415" s="1182"/>
      <c r="NAX415" s="1182"/>
      <c r="NAY415" s="1182"/>
      <c r="NAZ415" s="1182"/>
      <c r="NBA415" s="1182"/>
      <c r="NBB415" s="1182"/>
      <c r="NBC415" s="1182"/>
      <c r="NBD415" s="1182"/>
      <c r="NBE415" s="1182"/>
      <c r="NBF415" s="1182"/>
      <c r="NBG415" s="1182"/>
      <c r="NBH415" s="1182"/>
      <c r="NBI415" s="1182"/>
      <c r="NBJ415" s="1182"/>
      <c r="NBK415" s="1177"/>
      <c r="NBL415" s="1182"/>
      <c r="NBM415" s="1182"/>
      <c r="NBN415" s="1182"/>
      <c r="NBO415" s="1182"/>
      <c r="NBP415" s="1182"/>
      <c r="NBQ415" s="1182"/>
      <c r="NBR415" s="1182"/>
      <c r="NBS415" s="1182"/>
      <c r="NBT415" s="1182"/>
      <c r="NBU415" s="1182"/>
      <c r="NBV415" s="1182"/>
      <c r="NBW415" s="1182"/>
      <c r="NBX415" s="1182"/>
      <c r="NBY415" s="1182"/>
      <c r="NBZ415" s="1177"/>
      <c r="NCA415" s="1182"/>
      <c r="NCB415" s="1182"/>
      <c r="NCC415" s="1182"/>
      <c r="NCD415" s="1182"/>
      <c r="NCE415" s="1182"/>
      <c r="NCF415" s="1182"/>
      <c r="NCG415" s="1182"/>
      <c r="NCH415" s="1182"/>
      <c r="NCI415" s="1182"/>
      <c r="NCJ415" s="1182"/>
      <c r="NCK415" s="1182"/>
      <c r="NCL415" s="1182"/>
      <c r="NCM415" s="1182"/>
      <c r="NCN415" s="1182"/>
      <c r="NCO415" s="1177"/>
      <c r="NCP415" s="1182"/>
      <c r="NCQ415" s="1182"/>
      <c r="NCR415" s="1182"/>
      <c r="NCS415" s="1182"/>
      <c r="NCT415" s="1182"/>
      <c r="NCU415" s="1182"/>
      <c r="NCV415" s="1182"/>
      <c r="NCW415" s="1182"/>
      <c r="NCX415" s="1182"/>
      <c r="NCY415" s="1182"/>
      <c r="NCZ415" s="1182"/>
      <c r="NDA415" s="1182"/>
      <c r="NDB415" s="1182"/>
      <c r="NDC415" s="1182"/>
      <c r="NDD415" s="1177"/>
      <c r="NDE415" s="1182"/>
      <c r="NDF415" s="1182"/>
      <c r="NDG415" s="1182"/>
      <c r="NDH415" s="1182"/>
      <c r="NDI415" s="1182"/>
      <c r="NDJ415" s="1182"/>
      <c r="NDK415" s="1182"/>
      <c r="NDL415" s="1182"/>
      <c r="NDM415" s="1182"/>
      <c r="NDN415" s="1182"/>
      <c r="NDO415" s="1182"/>
      <c r="NDP415" s="1182"/>
      <c r="NDQ415" s="1182"/>
      <c r="NDR415" s="1182"/>
      <c r="NDS415" s="1177"/>
      <c r="NDT415" s="1182"/>
      <c r="NDU415" s="1182"/>
      <c r="NDV415" s="1182"/>
      <c r="NDW415" s="1182"/>
      <c r="NDX415" s="1182"/>
      <c r="NDY415" s="1182"/>
      <c r="NDZ415" s="1182"/>
      <c r="NEA415" s="1182"/>
      <c r="NEB415" s="1182"/>
      <c r="NEC415" s="1182"/>
      <c r="NED415" s="1182"/>
      <c r="NEE415" s="1182"/>
      <c r="NEF415" s="1182"/>
      <c r="NEG415" s="1182"/>
      <c r="NEH415" s="1177"/>
      <c r="NEI415" s="1182"/>
      <c r="NEJ415" s="1182"/>
      <c r="NEK415" s="1182"/>
      <c r="NEL415" s="1182"/>
      <c r="NEM415" s="1182"/>
      <c r="NEN415" s="1182"/>
      <c r="NEO415" s="1182"/>
      <c r="NEP415" s="1182"/>
      <c r="NEQ415" s="1182"/>
      <c r="NER415" s="1182"/>
      <c r="NES415" s="1182"/>
      <c r="NET415" s="1182"/>
      <c r="NEU415" s="1182"/>
      <c r="NEV415" s="1182"/>
      <c r="NEW415" s="1177"/>
      <c r="NEX415" s="1182"/>
      <c r="NEY415" s="1182"/>
      <c r="NEZ415" s="1182"/>
      <c r="NFA415" s="1182"/>
      <c r="NFB415" s="1182"/>
      <c r="NFC415" s="1182"/>
      <c r="NFD415" s="1182"/>
      <c r="NFE415" s="1182"/>
      <c r="NFF415" s="1182"/>
      <c r="NFG415" s="1182"/>
      <c r="NFH415" s="1182"/>
      <c r="NFI415" s="1182"/>
      <c r="NFJ415" s="1182"/>
      <c r="NFK415" s="1182"/>
      <c r="NFL415" s="1177"/>
      <c r="NFM415" s="1182"/>
      <c r="NFN415" s="1182"/>
      <c r="NFO415" s="1182"/>
      <c r="NFP415" s="1182"/>
      <c r="NFQ415" s="1182"/>
      <c r="NFR415" s="1182"/>
      <c r="NFS415" s="1182"/>
      <c r="NFT415" s="1182"/>
      <c r="NFU415" s="1182"/>
      <c r="NFV415" s="1182"/>
      <c r="NFW415" s="1182"/>
      <c r="NFX415" s="1182"/>
      <c r="NFY415" s="1182"/>
      <c r="NFZ415" s="1182"/>
      <c r="NGA415" s="1177"/>
      <c r="NGB415" s="1182"/>
      <c r="NGC415" s="1182"/>
      <c r="NGD415" s="1182"/>
      <c r="NGE415" s="1182"/>
      <c r="NGF415" s="1182"/>
      <c r="NGG415" s="1182"/>
      <c r="NGH415" s="1182"/>
      <c r="NGI415" s="1182"/>
      <c r="NGJ415" s="1182"/>
      <c r="NGK415" s="1182"/>
      <c r="NGL415" s="1182"/>
      <c r="NGM415" s="1182"/>
      <c r="NGN415" s="1182"/>
      <c r="NGO415" s="1182"/>
      <c r="NGP415" s="1177"/>
      <c r="NGQ415" s="1182"/>
      <c r="NGR415" s="1182"/>
      <c r="NGS415" s="1182"/>
      <c r="NGT415" s="1182"/>
      <c r="NGU415" s="1182"/>
      <c r="NGV415" s="1182"/>
      <c r="NGW415" s="1182"/>
      <c r="NGX415" s="1182"/>
      <c r="NGY415" s="1182"/>
      <c r="NGZ415" s="1182"/>
      <c r="NHA415" s="1182"/>
      <c r="NHB415" s="1182"/>
      <c r="NHC415" s="1182"/>
      <c r="NHD415" s="1182"/>
      <c r="NHE415" s="1177"/>
      <c r="NHF415" s="1182"/>
      <c r="NHG415" s="1182"/>
      <c r="NHH415" s="1182"/>
      <c r="NHI415" s="1182"/>
      <c r="NHJ415" s="1182"/>
      <c r="NHK415" s="1182"/>
      <c r="NHL415" s="1182"/>
      <c r="NHM415" s="1182"/>
      <c r="NHN415" s="1182"/>
      <c r="NHO415" s="1182"/>
      <c r="NHP415" s="1182"/>
      <c r="NHQ415" s="1182"/>
      <c r="NHR415" s="1182"/>
      <c r="NHS415" s="1182"/>
      <c r="NHT415" s="1177"/>
      <c r="NHU415" s="1182"/>
      <c r="NHV415" s="1182"/>
      <c r="NHW415" s="1182"/>
      <c r="NHX415" s="1182"/>
      <c r="NHY415" s="1182"/>
      <c r="NHZ415" s="1182"/>
      <c r="NIA415" s="1182"/>
      <c r="NIB415" s="1182"/>
      <c r="NIC415" s="1182"/>
      <c r="NID415" s="1182"/>
      <c r="NIE415" s="1182"/>
      <c r="NIF415" s="1182"/>
      <c r="NIG415" s="1182"/>
      <c r="NIH415" s="1182"/>
      <c r="NII415" s="1177"/>
      <c r="NIJ415" s="1182"/>
      <c r="NIK415" s="1182"/>
      <c r="NIL415" s="1182"/>
      <c r="NIM415" s="1182"/>
      <c r="NIN415" s="1182"/>
      <c r="NIO415" s="1182"/>
      <c r="NIP415" s="1182"/>
      <c r="NIQ415" s="1182"/>
      <c r="NIR415" s="1182"/>
      <c r="NIS415" s="1182"/>
      <c r="NIT415" s="1182"/>
      <c r="NIU415" s="1182"/>
      <c r="NIV415" s="1182"/>
      <c r="NIW415" s="1182"/>
      <c r="NIX415" s="1177"/>
      <c r="NIY415" s="1182"/>
      <c r="NIZ415" s="1182"/>
      <c r="NJA415" s="1182"/>
      <c r="NJB415" s="1182"/>
      <c r="NJC415" s="1182"/>
      <c r="NJD415" s="1182"/>
      <c r="NJE415" s="1182"/>
      <c r="NJF415" s="1182"/>
      <c r="NJG415" s="1182"/>
      <c r="NJH415" s="1182"/>
      <c r="NJI415" s="1182"/>
      <c r="NJJ415" s="1182"/>
      <c r="NJK415" s="1182"/>
      <c r="NJL415" s="1182"/>
      <c r="NJM415" s="1177"/>
      <c r="NJN415" s="1182"/>
      <c r="NJO415" s="1182"/>
      <c r="NJP415" s="1182"/>
      <c r="NJQ415" s="1182"/>
      <c r="NJR415" s="1182"/>
      <c r="NJS415" s="1182"/>
      <c r="NJT415" s="1182"/>
      <c r="NJU415" s="1182"/>
      <c r="NJV415" s="1182"/>
      <c r="NJW415" s="1182"/>
      <c r="NJX415" s="1182"/>
      <c r="NJY415" s="1182"/>
      <c r="NJZ415" s="1182"/>
      <c r="NKA415" s="1182"/>
      <c r="NKB415" s="1177"/>
      <c r="NKC415" s="1182"/>
      <c r="NKD415" s="1182"/>
      <c r="NKE415" s="1182"/>
      <c r="NKF415" s="1182"/>
      <c r="NKG415" s="1182"/>
      <c r="NKH415" s="1182"/>
      <c r="NKI415" s="1182"/>
      <c r="NKJ415" s="1182"/>
      <c r="NKK415" s="1182"/>
      <c r="NKL415" s="1182"/>
      <c r="NKM415" s="1182"/>
      <c r="NKN415" s="1182"/>
      <c r="NKO415" s="1182"/>
      <c r="NKP415" s="1182"/>
      <c r="NKQ415" s="1177"/>
      <c r="NKR415" s="1182"/>
      <c r="NKS415" s="1182"/>
      <c r="NKT415" s="1182"/>
      <c r="NKU415" s="1182"/>
      <c r="NKV415" s="1182"/>
      <c r="NKW415" s="1182"/>
      <c r="NKX415" s="1182"/>
      <c r="NKY415" s="1182"/>
      <c r="NKZ415" s="1182"/>
      <c r="NLA415" s="1182"/>
      <c r="NLB415" s="1182"/>
      <c r="NLC415" s="1182"/>
      <c r="NLD415" s="1182"/>
      <c r="NLE415" s="1182"/>
      <c r="NLF415" s="1177"/>
      <c r="NLG415" s="1182"/>
      <c r="NLH415" s="1182"/>
      <c r="NLI415" s="1182"/>
      <c r="NLJ415" s="1182"/>
      <c r="NLK415" s="1182"/>
      <c r="NLL415" s="1182"/>
      <c r="NLM415" s="1182"/>
      <c r="NLN415" s="1182"/>
      <c r="NLO415" s="1182"/>
      <c r="NLP415" s="1182"/>
      <c r="NLQ415" s="1182"/>
      <c r="NLR415" s="1182"/>
      <c r="NLS415" s="1182"/>
      <c r="NLT415" s="1182"/>
      <c r="NLU415" s="1177"/>
      <c r="NLV415" s="1182"/>
      <c r="NLW415" s="1182"/>
      <c r="NLX415" s="1182"/>
      <c r="NLY415" s="1182"/>
      <c r="NLZ415" s="1182"/>
      <c r="NMA415" s="1182"/>
      <c r="NMB415" s="1182"/>
      <c r="NMC415" s="1182"/>
      <c r="NMD415" s="1182"/>
      <c r="NME415" s="1182"/>
      <c r="NMF415" s="1182"/>
      <c r="NMG415" s="1182"/>
      <c r="NMH415" s="1182"/>
      <c r="NMI415" s="1182"/>
      <c r="NMJ415" s="1177"/>
      <c r="NMK415" s="1182"/>
      <c r="NML415" s="1182"/>
      <c r="NMM415" s="1182"/>
      <c r="NMN415" s="1182"/>
      <c r="NMO415" s="1182"/>
      <c r="NMP415" s="1182"/>
      <c r="NMQ415" s="1182"/>
      <c r="NMR415" s="1182"/>
      <c r="NMS415" s="1182"/>
      <c r="NMT415" s="1182"/>
      <c r="NMU415" s="1182"/>
      <c r="NMV415" s="1182"/>
      <c r="NMW415" s="1182"/>
      <c r="NMX415" s="1182"/>
      <c r="NMY415" s="1177"/>
      <c r="NMZ415" s="1182"/>
      <c r="NNA415" s="1182"/>
      <c r="NNB415" s="1182"/>
      <c r="NNC415" s="1182"/>
      <c r="NND415" s="1182"/>
      <c r="NNE415" s="1182"/>
      <c r="NNF415" s="1182"/>
      <c r="NNG415" s="1182"/>
      <c r="NNH415" s="1182"/>
      <c r="NNI415" s="1182"/>
      <c r="NNJ415" s="1182"/>
      <c r="NNK415" s="1182"/>
      <c r="NNL415" s="1182"/>
      <c r="NNM415" s="1182"/>
      <c r="NNN415" s="1177"/>
      <c r="NNO415" s="1182"/>
      <c r="NNP415" s="1182"/>
      <c r="NNQ415" s="1182"/>
      <c r="NNR415" s="1182"/>
      <c r="NNS415" s="1182"/>
      <c r="NNT415" s="1182"/>
      <c r="NNU415" s="1182"/>
      <c r="NNV415" s="1182"/>
      <c r="NNW415" s="1182"/>
      <c r="NNX415" s="1182"/>
      <c r="NNY415" s="1182"/>
      <c r="NNZ415" s="1182"/>
      <c r="NOA415" s="1182"/>
      <c r="NOB415" s="1182"/>
      <c r="NOC415" s="1177"/>
      <c r="NOD415" s="1182"/>
      <c r="NOE415" s="1182"/>
      <c r="NOF415" s="1182"/>
      <c r="NOG415" s="1182"/>
      <c r="NOH415" s="1182"/>
      <c r="NOI415" s="1182"/>
      <c r="NOJ415" s="1182"/>
      <c r="NOK415" s="1182"/>
      <c r="NOL415" s="1182"/>
      <c r="NOM415" s="1182"/>
      <c r="NON415" s="1182"/>
      <c r="NOO415" s="1182"/>
      <c r="NOP415" s="1182"/>
      <c r="NOQ415" s="1182"/>
      <c r="NOR415" s="1177"/>
      <c r="NOS415" s="1182"/>
      <c r="NOT415" s="1182"/>
      <c r="NOU415" s="1182"/>
      <c r="NOV415" s="1182"/>
      <c r="NOW415" s="1182"/>
      <c r="NOX415" s="1182"/>
      <c r="NOY415" s="1182"/>
      <c r="NOZ415" s="1182"/>
      <c r="NPA415" s="1182"/>
      <c r="NPB415" s="1182"/>
      <c r="NPC415" s="1182"/>
      <c r="NPD415" s="1182"/>
      <c r="NPE415" s="1182"/>
      <c r="NPF415" s="1182"/>
      <c r="NPG415" s="1177"/>
      <c r="NPH415" s="1182"/>
      <c r="NPI415" s="1182"/>
      <c r="NPJ415" s="1182"/>
      <c r="NPK415" s="1182"/>
      <c r="NPL415" s="1182"/>
      <c r="NPM415" s="1182"/>
      <c r="NPN415" s="1182"/>
      <c r="NPO415" s="1182"/>
      <c r="NPP415" s="1182"/>
      <c r="NPQ415" s="1182"/>
      <c r="NPR415" s="1182"/>
      <c r="NPS415" s="1182"/>
      <c r="NPT415" s="1182"/>
      <c r="NPU415" s="1182"/>
      <c r="NPV415" s="1177"/>
      <c r="NPW415" s="1182"/>
      <c r="NPX415" s="1182"/>
      <c r="NPY415" s="1182"/>
      <c r="NPZ415" s="1182"/>
      <c r="NQA415" s="1182"/>
      <c r="NQB415" s="1182"/>
      <c r="NQC415" s="1182"/>
      <c r="NQD415" s="1182"/>
      <c r="NQE415" s="1182"/>
      <c r="NQF415" s="1182"/>
      <c r="NQG415" s="1182"/>
      <c r="NQH415" s="1182"/>
      <c r="NQI415" s="1182"/>
      <c r="NQJ415" s="1182"/>
      <c r="NQK415" s="1177"/>
      <c r="NQL415" s="1182"/>
      <c r="NQM415" s="1182"/>
      <c r="NQN415" s="1182"/>
      <c r="NQO415" s="1182"/>
      <c r="NQP415" s="1182"/>
      <c r="NQQ415" s="1182"/>
      <c r="NQR415" s="1182"/>
      <c r="NQS415" s="1182"/>
      <c r="NQT415" s="1182"/>
      <c r="NQU415" s="1182"/>
      <c r="NQV415" s="1182"/>
      <c r="NQW415" s="1182"/>
      <c r="NQX415" s="1182"/>
      <c r="NQY415" s="1182"/>
      <c r="NQZ415" s="1177"/>
      <c r="NRA415" s="1182"/>
      <c r="NRB415" s="1182"/>
      <c r="NRC415" s="1182"/>
      <c r="NRD415" s="1182"/>
      <c r="NRE415" s="1182"/>
      <c r="NRF415" s="1182"/>
      <c r="NRG415" s="1182"/>
      <c r="NRH415" s="1182"/>
      <c r="NRI415" s="1182"/>
      <c r="NRJ415" s="1182"/>
      <c r="NRK415" s="1182"/>
      <c r="NRL415" s="1182"/>
      <c r="NRM415" s="1182"/>
      <c r="NRN415" s="1182"/>
      <c r="NRO415" s="1177"/>
      <c r="NRP415" s="1182"/>
      <c r="NRQ415" s="1182"/>
      <c r="NRR415" s="1182"/>
      <c r="NRS415" s="1182"/>
      <c r="NRT415" s="1182"/>
      <c r="NRU415" s="1182"/>
      <c r="NRV415" s="1182"/>
      <c r="NRW415" s="1182"/>
      <c r="NRX415" s="1182"/>
      <c r="NRY415" s="1182"/>
      <c r="NRZ415" s="1182"/>
      <c r="NSA415" s="1182"/>
      <c r="NSB415" s="1182"/>
      <c r="NSC415" s="1182"/>
      <c r="NSD415" s="1177"/>
      <c r="NSE415" s="1182"/>
      <c r="NSF415" s="1182"/>
      <c r="NSG415" s="1182"/>
      <c r="NSH415" s="1182"/>
      <c r="NSI415" s="1182"/>
      <c r="NSJ415" s="1182"/>
      <c r="NSK415" s="1182"/>
      <c r="NSL415" s="1182"/>
      <c r="NSM415" s="1182"/>
      <c r="NSN415" s="1182"/>
      <c r="NSO415" s="1182"/>
      <c r="NSP415" s="1182"/>
      <c r="NSQ415" s="1182"/>
      <c r="NSR415" s="1182"/>
      <c r="NSS415" s="1177"/>
      <c r="NST415" s="1182"/>
      <c r="NSU415" s="1182"/>
      <c r="NSV415" s="1182"/>
      <c r="NSW415" s="1182"/>
      <c r="NSX415" s="1182"/>
      <c r="NSY415" s="1182"/>
      <c r="NSZ415" s="1182"/>
      <c r="NTA415" s="1182"/>
      <c r="NTB415" s="1182"/>
      <c r="NTC415" s="1182"/>
      <c r="NTD415" s="1182"/>
      <c r="NTE415" s="1182"/>
      <c r="NTF415" s="1182"/>
      <c r="NTG415" s="1182"/>
      <c r="NTH415" s="1177"/>
      <c r="NTI415" s="1182"/>
      <c r="NTJ415" s="1182"/>
      <c r="NTK415" s="1182"/>
      <c r="NTL415" s="1182"/>
      <c r="NTM415" s="1182"/>
      <c r="NTN415" s="1182"/>
      <c r="NTO415" s="1182"/>
      <c r="NTP415" s="1182"/>
      <c r="NTQ415" s="1182"/>
      <c r="NTR415" s="1182"/>
      <c r="NTS415" s="1182"/>
      <c r="NTT415" s="1182"/>
      <c r="NTU415" s="1182"/>
      <c r="NTV415" s="1182"/>
      <c r="NTW415" s="1177"/>
      <c r="NTX415" s="1182"/>
      <c r="NTY415" s="1182"/>
      <c r="NTZ415" s="1182"/>
      <c r="NUA415" s="1182"/>
      <c r="NUB415" s="1182"/>
      <c r="NUC415" s="1182"/>
      <c r="NUD415" s="1182"/>
      <c r="NUE415" s="1182"/>
      <c r="NUF415" s="1182"/>
      <c r="NUG415" s="1182"/>
      <c r="NUH415" s="1182"/>
      <c r="NUI415" s="1182"/>
      <c r="NUJ415" s="1182"/>
      <c r="NUK415" s="1182"/>
      <c r="NUL415" s="1177"/>
      <c r="NUM415" s="1182"/>
      <c r="NUN415" s="1182"/>
      <c r="NUO415" s="1182"/>
      <c r="NUP415" s="1182"/>
      <c r="NUQ415" s="1182"/>
      <c r="NUR415" s="1182"/>
      <c r="NUS415" s="1182"/>
      <c r="NUT415" s="1182"/>
      <c r="NUU415" s="1182"/>
      <c r="NUV415" s="1182"/>
      <c r="NUW415" s="1182"/>
      <c r="NUX415" s="1182"/>
      <c r="NUY415" s="1182"/>
      <c r="NUZ415" s="1182"/>
      <c r="NVA415" s="1177"/>
      <c r="NVB415" s="1182"/>
      <c r="NVC415" s="1182"/>
      <c r="NVD415" s="1182"/>
      <c r="NVE415" s="1182"/>
      <c r="NVF415" s="1182"/>
      <c r="NVG415" s="1182"/>
      <c r="NVH415" s="1182"/>
      <c r="NVI415" s="1182"/>
      <c r="NVJ415" s="1182"/>
      <c r="NVK415" s="1182"/>
      <c r="NVL415" s="1182"/>
      <c r="NVM415" s="1182"/>
      <c r="NVN415" s="1182"/>
      <c r="NVO415" s="1182"/>
      <c r="NVP415" s="1177"/>
      <c r="NVQ415" s="1182"/>
      <c r="NVR415" s="1182"/>
      <c r="NVS415" s="1182"/>
      <c r="NVT415" s="1182"/>
      <c r="NVU415" s="1182"/>
      <c r="NVV415" s="1182"/>
      <c r="NVW415" s="1182"/>
      <c r="NVX415" s="1182"/>
      <c r="NVY415" s="1182"/>
      <c r="NVZ415" s="1182"/>
      <c r="NWA415" s="1182"/>
      <c r="NWB415" s="1182"/>
      <c r="NWC415" s="1182"/>
      <c r="NWD415" s="1182"/>
      <c r="NWE415" s="1177"/>
      <c r="NWF415" s="1182"/>
      <c r="NWG415" s="1182"/>
      <c r="NWH415" s="1182"/>
      <c r="NWI415" s="1182"/>
      <c r="NWJ415" s="1182"/>
      <c r="NWK415" s="1182"/>
      <c r="NWL415" s="1182"/>
      <c r="NWM415" s="1182"/>
      <c r="NWN415" s="1182"/>
      <c r="NWO415" s="1182"/>
      <c r="NWP415" s="1182"/>
      <c r="NWQ415" s="1182"/>
      <c r="NWR415" s="1182"/>
      <c r="NWS415" s="1182"/>
      <c r="NWT415" s="1177"/>
      <c r="NWU415" s="1182"/>
      <c r="NWV415" s="1182"/>
      <c r="NWW415" s="1182"/>
      <c r="NWX415" s="1182"/>
      <c r="NWY415" s="1182"/>
      <c r="NWZ415" s="1182"/>
      <c r="NXA415" s="1182"/>
      <c r="NXB415" s="1182"/>
      <c r="NXC415" s="1182"/>
      <c r="NXD415" s="1182"/>
      <c r="NXE415" s="1182"/>
      <c r="NXF415" s="1182"/>
      <c r="NXG415" s="1182"/>
      <c r="NXH415" s="1182"/>
      <c r="NXI415" s="1177"/>
      <c r="NXJ415" s="1182"/>
      <c r="NXK415" s="1182"/>
      <c r="NXL415" s="1182"/>
      <c r="NXM415" s="1182"/>
      <c r="NXN415" s="1182"/>
      <c r="NXO415" s="1182"/>
      <c r="NXP415" s="1182"/>
      <c r="NXQ415" s="1182"/>
      <c r="NXR415" s="1182"/>
      <c r="NXS415" s="1182"/>
      <c r="NXT415" s="1182"/>
      <c r="NXU415" s="1182"/>
      <c r="NXV415" s="1182"/>
      <c r="NXW415" s="1182"/>
      <c r="NXX415" s="1177"/>
      <c r="NXY415" s="1182"/>
      <c r="NXZ415" s="1182"/>
      <c r="NYA415" s="1182"/>
      <c r="NYB415" s="1182"/>
      <c r="NYC415" s="1182"/>
      <c r="NYD415" s="1182"/>
      <c r="NYE415" s="1182"/>
      <c r="NYF415" s="1182"/>
      <c r="NYG415" s="1182"/>
      <c r="NYH415" s="1182"/>
      <c r="NYI415" s="1182"/>
      <c r="NYJ415" s="1182"/>
      <c r="NYK415" s="1182"/>
      <c r="NYL415" s="1182"/>
      <c r="NYM415" s="1177"/>
      <c r="NYN415" s="1182"/>
      <c r="NYO415" s="1182"/>
      <c r="NYP415" s="1182"/>
      <c r="NYQ415" s="1182"/>
      <c r="NYR415" s="1182"/>
      <c r="NYS415" s="1182"/>
      <c r="NYT415" s="1182"/>
      <c r="NYU415" s="1182"/>
      <c r="NYV415" s="1182"/>
      <c r="NYW415" s="1182"/>
      <c r="NYX415" s="1182"/>
      <c r="NYY415" s="1182"/>
      <c r="NYZ415" s="1182"/>
      <c r="NZA415" s="1182"/>
      <c r="NZB415" s="1177"/>
      <c r="NZC415" s="1182"/>
      <c r="NZD415" s="1182"/>
      <c r="NZE415" s="1182"/>
      <c r="NZF415" s="1182"/>
      <c r="NZG415" s="1182"/>
      <c r="NZH415" s="1182"/>
      <c r="NZI415" s="1182"/>
      <c r="NZJ415" s="1182"/>
      <c r="NZK415" s="1182"/>
      <c r="NZL415" s="1182"/>
      <c r="NZM415" s="1182"/>
      <c r="NZN415" s="1182"/>
      <c r="NZO415" s="1182"/>
      <c r="NZP415" s="1182"/>
      <c r="NZQ415" s="1177"/>
      <c r="NZR415" s="1182"/>
      <c r="NZS415" s="1182"/>
      <c r="NZT415" s="1182"/>
      <c r="NZU415" s="1182"/>
      <c r="NZV415" s="1182"/>
      <c r="NZW415" s="1182"/>
      <c r="NZX415" s="1182"/>
      <c r="NZY415" s="1182"/>
      <c r="NZZ415" s="1182"/>
      <c r="OAA415" s="1182"/>
      <c r="OAB415" s="1182"/>
      <c r="OAC415" s="1182"/>
      <c r="OAD415" s="1182"/>
      <c r="OAE415" s="1182"/>
      <c r="OAF415" s="1177"/>
      <c r="OAG415" s="1182"/>
      <c r="OAH415" s="1182"/>
      <c r="OAI415" s="1182"/>
      <c r="OAJ415" s="1182"/>
      <c r="OAK415" s="1182"/>
      <c r="OAL415" s="1182"/>
      <c r="OAM415" s="1182"/>
      <c r="OAN415" s="1182"/>
      <c r="OAO415" s="1182"/>
      <c r="OAP415" s="1182"/>
      <c r="OAQ415" s="1182"/>
      <c r="OAR415" s="1182"/>
      <c r="OAS415" s="1182"/>
      <c r="OAT415" s="1182"/>
      <c r="OAU415" s="1177"/>
      <c r="OAV415" s="1182"/>
      <c r="OAW415" s="1182"/>
      <c r="OAX415" s="1182"/>
      <c r="OAY415" s="1182"/>
      <c r="OAZ415" s="1182"/>
      <c r="OBA415" s="1182"/>
      <c r="OBB415" s="1182"/>
      <c r="OBC415" s="1182"/>
      <c r="OBD415" s="1182"/>
      <c r="OBE415" s="1182"/>
      <c r="OBF415" s="1182"/>
      <c r="OBG415" s="1182"/>
      <c r="OBH415" s="1182"/>
      <c r="OBI415" s="1182"/>
      <c r="OBJ415" s="1177"/>
      <c r="OBK415" s="1182"/>
      <c r="OBL415" s="1182"/>
      <c r="OBM415" s="1182"/>
      <c r="OBN415" s="1182"/>
      <c r="OBO415" s="1182"/>
      <c r="OBP415" s="1182"/>
      <c r="OBQ415" s="1182"/>
      <c r="OBR415" s="1182"/>
      <c r="OBS415" s="1182"/>
      <c r="OBT415" s="1182"/>
      <c r="OBU415" s="1182"/>
      <c r="OBV415" s="1182"/>
      <c r="OBW415" s="1182"/>
      <c r="OBX415" s="1182"/>
      <c r="OBY415" s="1177"/>
      <c r="OBZ415" s="1182"/>
      <c r="OCA415" s="1182"/>
      <c r="OCB415" s="1182"/>
      <c r="OCC415" s="1182"/>
      <c r="OCD415" s="1182"/>
      <c r="OCE415" s="1182"/>
      <c r="OCF415" s="1182"/>
      <c r="OCG415" s="1182"/>
      <c r="OCH415" s="1182"/>
      <c r="OCI415" s="1182"/>
      <c r="OCJ415" s="1182"/>
      <c r="OCK415" s="1182"/>
      <c r="OCL415" s="1182"/>
      <c r="OCM415" s="1182"/>
      <c r="OCN415" s="1177"/>
      <c r="OCO415" s="1182"/>
      <c r="OCP415" s="1182"/>
      <c r="OCQ415" s="1182"/>
      <c r="OCR415" s="1182"/>
      <c r="OCS415" s="1182"/>
      <c r="OCT415" s="1182"/>
      <c r="OCU415" s="1182"/>
      <c r="OCV415" s="1182"/>
      <c r="OCW415" s="1182"/>
      <c r="OCX415" s="1182"/>
      <c r="OCY415" s="1182"/>
      <c r="OCZ415" s="1182"/>
      <c r="ODA415" s="1182"/>
      <c r="ODB415" s="1182"/>
      <c r="ODC415" s="1177"/>
      <c r="ODD415" s="1182"/>
      <c r="ODE415" s="1182"/>
      <c r="ODF415" s="1182"/>
      <c r="ODG415" s="1182"/>
      <c r="ODH415" s="1182"/>
      <c r="ODI415" s="1182"/>
      <c r="ODJ415" s="1182"/>
      <c r="ODK415" s="1182"/>
      <c r="ODL415" s="1182"/>
      <c r="ODM415" s="1182"/>
      <c r="ODN415" s="1182"/>
      <c r="ODO415" s="1182"/>
      <c r="ODP415" s="1182"/>
      <c r="ODQ415" s="1182"/>
      <c r="ODR415" s="1177"/>
      <c r="ODS415" s="1182"/>
      <c r="ODT415" s="1182"/>
      <c r="ODU415" s="1182"/>
      <c r="ODV415" s="1182"/>
      <c r="ODW415" s="1182"/>
      <c r="ODX415" s="1182"/>
      <c r="ODY415" s="1182"/>
      <c r="ODZ415" s="1182"/>
      <c r="OEA415" s="1182"/>
      <c r="OEB415" s="1182"/>
      <c r="OEC415" s="1182"/>
      <c r="OED415" s="1182"/>
      <c r="OEE415" s="1182"/>
      <c r="OEF415" s="1182"/>
      <c r="OEG415" s="1177"/>
      <c r="OEH415" s="1182"/>
      <c r="OEI415" s="1182"/>
      <c r="OEJ415" s="1182"/>
      <c r="OEK415" s="1182"/>
      <c r="OEL415" s="1182"/>
      <c r="OEM415" s="1182"/>
      <c r="OEN415" s="1182"/>
      <c r="OEO415" s="1182"/>
      <c r="OEP415" s="1182"/>
      <c r="OEQ415" s="1182"/>
      <c r="OER415" s="1182"/>
      <c r="OES415" s="1182"/>
      <c r="OET415" s="1182"/>
      <c r="OEU415" s="1182"/>
      <c r="OEV415" s="1177"/>
      <c r="OEW415" s="1182"/>
      <c r="OEX415" s="1182"/>
      <c r="OEY415" s="1182"/>
      <c r="OEZ415" s="1182"/>
      <c r="OFA415" s="1182"/>
      <c r="OFB415" s="1182"/>
      <c r="OFC415" s="1182"/>
      <c r="OFD415" s="1182"/>
      <c r="OFE415" s="1182"/>
      <c r="OFF415" s="1182"/>
      <c r="OFG415" s="1182"/>
      <c r="OFH415" s="1182"/>
      <c r="OFI415" s="1182"/>
      <c r="OFJ415" s="1182"/>
      <c r="OFK415" s="1177"/>
      <c r="OFL415" s="1182"/>
      <c r="OFM415" s="1182"/>
      <c r="OFN415" s="1182"/>
      <c r="OFO415" s="1182"/>
      <c r="OFP415" s="1182"/>
      <c r="OFQ415" s="1182"/>
      <c r="OFR415" s="1182"/>
      <c r="OFS415" s="1182"/>
      <c r="OFT415" s="1182"/>
      <c r="OFU415" s="1182"/>
      <c r="OFV415" s="1182"/>
      <c r="OFW415" s="1182"/>
      <c r="OFX415" s="1182"/>
      <c r="OFY415" s="1182"/>
      <c r="OFZ415" s="1177"/>
      <c r="OGA415" s="1182"/>
      <c r="OGB415" s="1182"/>
      <c r="OGC415" s="1182"/>
      <c r="OGD415" s="1182"/>
      <c r="OGE415" s="1182"/>
      <c r="OGF415" s="1182"/>
      <c r="OGG415" s="1182"/>
      <c r="OGH415" s="1182"/>
      <c r="OGI415" s="1182"/>
      <c r="OGJ415" s="1182"/>
      <c r="OGK415" s="1182"/>
      <c r="OGL415" s="1182"/>
      <c r="OGM415" s="1182"/>
      <c r="OGN415" s="1182"/>
      <c r="OGO415" s="1177"/>
      <c r="OGP415" s="1182"/>
      <c r="OGQ415" s="1182"/>
      <c r="OGR415" s="1182"/>
      <c r="OGS415" s="1182"/>
      <c r="OGT415" s="1182"/>
      <c r="OGU415" s="1182"/>
      <c r="OGV415" s="1182"/>
      <c r="OGW415" s="1182"/>
      <c r="OGX415" s="1182"/>
      <c r="OGY415" s="1182"/>
      <c r="OGZ415" s="1182"/>
      <c r="OHA415" s="1182"/>
      <c r="OHB415" s="1182"/>
      <c r="OHC415" s="1182"/>
      <c r="OHD415" s="1177"/>
      <c r="OHE415" s="1182"/>
      <c r="OHF415" s="1182"/>
      <c r="OHG415" s="1182"/>
      <c r="OHH415" s="1182"/>
      <c r="OHI415" s="1182"/>
      <c r="OHJ415" s="1182"/>
      <c r="OHK415" s="1182"/>
      <c r="OHL415" s="1182"/>
      <c r="OHM415" s="1182"/>
      <c r="OHN415" s="1182"/>
      <c r="OHO415" s="1182"/>
      <c r="OHP415" s="1182"/>
      <c r="OHQ415" s="1182"/>
      <c r="OHR415" s="1182"/>
      <c r="OHS415" s="1177"/>
      <c r="OHT415" s="1182"/>
      <c r="OHU415" s="1182"/>
      <c r="OHV415" s="1182"/>
      <c r="OHW415" s="1182"/>
      <c r="OHX415" s="1182"/>
      <c r="OHY415" s="1182"/>
      <c r="OHZ415" s="1182"/>
      <c r="OIA415" s="1182"/>
      <c r="OIB415" s="1182"/>
      <c r="OIC415" s="1182"/>
      <c r="OID415" s="1182"/>
      <c r="OIE415" s="1182"/>
      <c r="OIF415" s="1182"/>
      <c r="OIG415" s="1182"/>
      <c r="OIH415" s="1177"/>
      <c r="OII415" s="1182"/>
      <c r="OIJ415" s="1182"/>
      <c r="OIK415" s="1182"/>
      <c r="OIL415" s="1182"/>
      <c r="OIM415" s="1182"/>
      <c r="OIN415" s="1182"/>
      <c r="OIO415" s="1182"/>
      <c r="OIP415" s="1182"/>
      <c r="OIQ415" s="1182"/>
      <c r="OIR415" s="1182"/>
      <c r="OIS415" s="1182"/>
      <c r="OIT415" s="1182"/>
      <c r="OIU415" s="1182"/>
      <c r="OIV415" s="1182"/>
      <c r="OIW415" s="1177"/>
      <c r="OIX415" s="1182"/>
      <c r="OIY415" s="1182"/>
      <c r="OIZ415" s="1182"/>
      <c r="OJA415" s="1182"/>
      <c r="OJB415" s="1182"/>
      <c r="OJC415" s="1182"/>
      <c r="OJD415" s="1182"/>
      <c r="OJE415" s="1182"/>
      <c r="OJF415" s="1182"/>
      <c r="OJG415" s="1182"/>
      <c r="OJH415" s="1182"/>
      <c r="OJI415" s="1182"/>
      <c r="OJJ415" s="1182"/>
      <c r="OJK415" s="1182"/>
      <c r="OJL415" s="1177"/>
      <c r="OJM415" s="1182"/>
      <c r="OJN415" s="1182"/>
      <c r="OJO415" s="1182"/>
      <c r="OJP415" s="1182"/>
      <c r="OJQ415" s="1182"/>
      <c r="OJR415" s="1182"/>
      <c r="OJS415" s="1182"/>
      <c r="OJT415" s="1182"/>
      <c r="OJU415" s="1182"/>
      <c r="OJV415" s="1182"/>
      <c r="OJW415" s="1182"/>
      <c r="OJX415" s="1182"/>
      <c r="OJY415" s="1182"/>
      <c r="OJZ415" s="1182"/>
      <c r="OKA415" s="1177"/>
      <c r="OKB415" s="1182"/>
      <c r="OKC415" s="1182"/>
      <c r="OKD415" s="1182"/>
      <c r="OKE415" s="1182"/>
      <c r="OKF415" s="1182"/>
      <c r="OKG415" s="1182"/>
      <c r="OKH415" s="1182"/>
      <c r="OKI415" s="1182"/>
      <c r="OKJ415" s="1182"/>
      <c r="OKK415" s="1182"/>
      <c r="OKL415" s="1182"/>
      <c r="OKM415" s="1182"/>
      <c r="OKN415" s="1182"/>
      <c r="OKO415" s="1182"/>
      <c r="OKP415" s="1177"/>
      <c r="OKQ415" s="1182"/>
      <c r="OKR415" s="1182"/>
      <c r="OKS415" s="1182"/>
      <c r="OKT415" s="1182"/>
      <c r="OKU415" s="1182"/>
      <c r="OKV415" s="1182"/>
      <c r="OKW415" s="1182"/>
      <c r="OKX415" s="1182"/>
      <c r="OKY415" s="1182"/>
      <c r="OKZ415" s="1182"/>
      <c r="OLA415" s="1182"/>
      <c r="OLB415" s="1182"/>
      <c r="OLC415" s="1182"/>
      <c r="OLD415" s="1182"/>
      <c r="OLE415" s="1177"/>
      <c r="OLF415" s="1182"/>
      <c r="OLG415" s="1182"/>
      <c r="OLH415" s="1182"/>
      <c r="OLI415" s="1182"/>
      <c r="OLJ415" s="1182"/>
      <c r="OLK415" s="1182"/>
      <c r="OLL415" s="1182"/>
      <c r="OLM415" s="1182"/>
      <c r="OLN415" s="1182"/>
      <c r="OLO415" s="1182"/>
      <c r="OLP415" s="1182"/>
      <c r="OLQ415" s="1182"/>
      <c r="OLR415" s="1182"/>
      <c r="OLS415" s="1182"/>
      <c r="OLT415" s="1177"/>
      <c r="OLU415" s="1182"/>
      <c r="OLV415" s="1182"/>
      <c r="OLW415" s="1182"/>
      <c r="OLX415" s="1182"/>
      <c r="OLY415" s="1182"/>
      <c r="OLZ415" s="1182"/>
      <c r="OMA415" s="1182"/>
      <c r="OMB415" s="1182"/>
      <c r="OMC415" s="1182"/>
      <c r="OMD415" s="1182"/>
      <c r="OME415" s="1182"/>
      <c r="OMF415" s="1182"/>
      <c r="OMG415" s="1182"/>
      <c r="OMH415" s="1182"/>
      <c r="OMI415" s="1177"/>
      <c r="OMJ415" s="1182"/>
      <c r="OMK415" s="1182"/>
      <c r="OML415" s="1182"/>
      <c r="OMM415" s="1182"/>
      <c r="OMN415" s="1182"/>
      <c r="OMO415" s="1182"/>
      <c r="OMP415" s="1182"/>
      <c r="OMQ415" s="1182"/>
      <c r="OMR415" s="1182"/>
      <c r="OMS415" s="1182"/>
      <c r="OMT415" s="1182"/>
      <c r="OMU415" s="1182"/>
      <c r="OMV415" s="1182"/>
      <c r="OMW415" s="1182"/>
      <c r="OMX415" s="1177"/>
      <c r="OMY415" s="1182"/>
      <c r="OMZ415" s="1182"/>
      <c r="ONA415" s="1182"/>
      <c r="ONB415" s="1182"/>
      <c r="ONC415" s="1182"/>
      <c r="OND415" s="1182"/>
      <c r="ONE415" s="1182"/>
      <c r="ONF415" s="1182"/>
      <c r="ONG415" s="1182"/>
      <c r="ONH415" s="1182"/>
      <c r="ONI415" s="1182"/>
      <c r="ONJ415" s="1182"/>
      <c r="ONK415" s="1182"/>
      <c r="ONL415" s="1182"/>
      <c r="ONM415" s="1177"/>
      <c r="ONN415" s="1182"/>
      <c r="ONO415" s="1182"/>
      <c r="ONP415" s="1182"/>
      <c r="ONQ415" s="1182"/>
      <c r="ONR415" s="1182"/>
      <c r="ONS415" s="1182"/>
      <c r="ONT415" s="1182"/>
      <c r="ONU415" s="1182"/>
      <c r="ONV415" s="1182"/>
      <c r="ONW415" s="1182"/>
      <c r="ONX415" s="1182"/>
      <c r="ONY415" s="1182"/>
      <c r="ONZ415" s="1182"/>
      <c r="OOA415" s="1182"/>
      <c r="OOB415" s="1177"/>
      <c r="OOC415" s="1182"/>
      <c r="OOD415" s="1182"/>
      <c r="OOE415" s="1182"/>
      <c r="OOF415" s="1182"/>
      <c r="OOG415" s="1182"/>
      <c r="OOH415" s="1182"/>
      <c r="OOI415" s="1182"/>
      <c r="OOJ415" s="1182"/>
      <c r="OOK415" s="1182"/>
      <c r="OOL415" s="1182"/>
      <c r="OOM415" s="1182"/>
      <c r="OON415" s="1182"/>
      <c r="OOO415" s="1182"/>
      <c r="OOP415" s="1182"/>
      <c r="OOQ415" s="1177"/>
      <c r="OOR415" s="1182"/>
      <c r="OOS415" s="1182"/>
      <c r="OOT415" s="1182"/>
      <c r="OOU415" s="1182"/>
      <c r="OOV415" s="1182"/>
      <c r="OOW415" s="1182"/>
      <c r="OOX415" s="1182"/>
      <c r="OOY415" s="1182"/>
      <c r="OOZ415" s="1182"/>
      <c r="OPA415" s="1182"/>
      <c r="OPB415" s="1182"/>
      <c r="OPC415" s="1182"/>
      <c r="OPD415" s="1182"/>
      <c r="OPE415" s="1182"/>
      <c r="OPF415" s="1177"/>
      <c r="OPG415" s="1182"/>
      <c r="OPH415" s="1182"/>
      <c r="OPI415" s="1182"/>
      <c r="OPJ415" s="1182"/>
      <c r="OPK415" s="1182"/>
      <c r="OPL415" s="1182"/>
      <c r="OPM415" s="1182"/>
      <c r="OPN415" s="1182"/>
      <c r="OPO415" s="1182"/>
      <c r="OPP415" s="1182"/>
      <c r="OPQ415" s="1182"/>
      <c r="OPR415" s="1182"/>
      <c r="OPS415" s="1182"/>
      <c r="OPT415" s="1182"/>
      <c r="OPU415" s="1177"/>
      <c r="OPV415" s="1182"/>
      <c r="OPW415" s="1182"/>
      <c r="OPX415" s="1182"/>
      <c r="OPY415" s="1182"/>
      <c r="OPZ415" s="1182"/>
      <c r="OQA415" s="1182"/>
      <c r="OQB415" s="1182"/>
      <c r="OQC415" s="1182"/>
      <c r="OQD415" s="1182"/>
      <c r="OQE415" s="1182"/>
      <c r="OQF415" s="1182"/>
      <c r="OQG415" s="1182"/>
      <c r="OQH415" s="1182"/>
      <c r="OQI415" s="1182"/>
      <c r="OQJ415" s="1177"/>
      <c r="OQK415" s="1182"/>
      <c r="OQL415" s="1182"/>
      <c r="OQM415" s="1182"/>
      <c r="OQN415" s="1182"/>
      <c r="OQO415" s="1182"/>
      <c r="OQP415" s="1182"/>
      <c r="OQQ415" s="1182"/>
      <c r="OQR415" s="1182"/>
      <c r="OQS415" s="1182"/>
      <c r="OQT415" s="1182"/>
      <c r="OQU415" s="1182"/>
      <c r="OQV415" s="1182"/>
      <c r="OQW415" s="1182"/>
      <c r="OQX415" s="1182"/>
      <c r="OQY415" s="1177"/>
      <c r="OQZ415" s="1182"/>
      <c r="ORA415" s="1182"/>
      <c r="ORB415" s="1182"/>
      <c r="ORC415" s="1182"/>
      <c r="ORD415" s="1182"/>
      <c r="ORE415" s="1182"/>
      <c r="ORF415" s="1182"/>
      <c r="ORG415" s="1182"/>
      <c r="ORH415" s="1182"/>
      <c r="ORI415" s="1182"/>
      <c r="ORJ415" s="1182"/>
      <c r="ORK415" s="1182"/>
      <c r="ORL415" s="1182"/>
      <c r="ORM415" s="1182"/>
      <c r="ORN415" s="1177"/>
      <c r="ORO415" s="1182"/>
      <c r="ORP415" s="1182"/>
      <c r="ORQ415" s="1182"/>
      <c r="ORR415" s="1182"/>
      <c r="ORS415" s="1182"/>
      <c r="ORT415" s="1182"/>
      <c r="ORU415" s="1182"/>
      <c r="ORV415" s="1182"/>
      <c r="ORW415" s="1182"/>
      <c r="ORX415" s="1182"/>
      <c r="ORY415" s="1182"/>
      <c r="ORZ415" s="1182"/>
      <c r="OSA415" s="1182"/>
      <c r="OSB415" s="1182"/>
      <c r="OSC415" s="1177"/>
      <c r="OSD415" s="1182"/>
      <c r="OSE415" s="1182"/>
      <c r="OSF415" s="1182"/>
      <c r="OSG415" s="1182"/>
      <c r="OSH415" s="1182"/>
      <c r="OSI415" s="1182"/>
      <c r="OSJ415" s="1182"/>
      <c r="OSK415" s="1182"/>
      <c r="OSL415" s="1182"/>
      <c r="OSM415" s="1182"/>
      <c r="OSN415" s="1182"/>
      <c r="OSO415" s="1182"/>
      <c r="OSP415" s="1182"/>
      <c r="OSQ415" s="1182"/>
      <c r="OSR415" s="1177"/>
      <c r="OSS415" s="1182"/>
      <c r="OST415" s="1182"/>
      <c r="OSU415" s="1182"/>
      <c r="OSV415" s="1182"/>
      <c r="OSW415" s="1182"/>
      <c r="OSX415" s="1182"/>
      <c r="OSY415" s="1182"/>
      <c r="OSZ415" s="1182"/>
      <c r="OTA415" s="1182"/>
      <c r="OTB415" s="1182"/>
      <c r="OTC415" s="1182"/>
      <c r="OTD415" s="1182"/>
      <c r="OTE415" s="1182"/>
      <c r="OTF415" s="1182"/>
      <c r="OTG415" s="1177"/>
      <c r="OTH415" s="1182"/>
      <c r="OTI415" s="1182"/>
      <c r="OTJ415" s="1182"/>
      <c r="OTK415" s="1182"/>
      <c r="OTL415" s="1182"/>
      <c r="OTM415" s="1182"/>
      <c r="OTN415" s="1182"/>
      <c r="OTO415" s="1182"/>
      <c r="OTP415" s="1182"/>
      <c r="OTQ415" s="1182"/>
      <c r="OTR415" s="1182"/>
      <c r="OTS415" s="1182"/>
      <c r="OTT415" s="1182"/>
      <c r="OTU415" s="1182"/>
      <c r="OTV415" s="1177"/>
      <c r="OTW415" s="1182"/>
      <c r="OTX415" s="1182"/>
      <c r="OTY415" s="1182"/>
      <c r="OTZ415" s="1182"/>
      <c r="OUA415" s="1182"/>
      <c r="OUB415" s="1182"/>
      <c r="OUC415" s="1182"/>
      <c r="OUD415" s="1182"/>
      <c r="OUE415" s="1182"/>
      <c r="OUF415" s="1182"/>
      <c r="OUG415" s="1182"/>
      <c r="OUH415" s="1182"/>
      <c r="OUI415" s="1182"/>
      <c r="OUJ415" s="1182"/>
      <c r="OUK415" s="1177"/>
      <c r="OUL415" s="1182"/>
      <c r="OUM415" s="1182"/>
      <c r="OUN415" s="1182"/>
      <c r="OUO415" s="1182"/>
      <c r="OUP415" s="1182"/>
      <c r="OUQ415" s="1182"/>
      <c r="OUR415" s="1182"/>
      <c r="OUS415" s="1182"/>
      <c r="OUT415" s="1182"/>
      <c r="OUU415" s="1182"/>
      <c r="OUV415" s="1182"/>
      <c r="OUW415" s="1182"/>
      <c r="OUX415" s="1182"/>
      <c r="OUY415" s="1182"/>
      <c r="OUZ415" s="1177"/>
      <c r="OVA415" s="1182"/>
      <c r="OVB415" s="1182"/>
      <c r="OVC415" s="1182"/>
      <c r="OVD415" s="1182"/>
      <c r="OVE415" s="1182"/>
      <c r="OVF415" s="1182"/>
      <c r="OVG415" s="1182"/>
      <c r="OVH415" s="1182"/>
      <c r="OVI415" s="1182"/>
      <c r="OVJ415" s="1182"/>
      <c r="OVK415" s="1182"/>
      <c r="OVL415" s="1182"/>
      <c r="OVM415" s="1182"/>
      <c r="OVN415" s="1182"/>
      <c r="OVO415" s="1177"/>
      <c r="OVP415" s="1182"/>
      <c r="OVQ415" s="1182"/>
      <c r="OVR415" s="1182"/>
      <c r="OVS415" s="1182"/>
      <c r="OVT415" s="1182"/>
      <c r="OVU415" s="1182"/>
      <c r="OVV415" s="1182"/>
      <c r="OVW415" s="1182"/>
      <c r="OVX415" s="1182"/>
      <c r="OVY415" s="1182"/>
      <c r="OVZ415" s="1182"/>
      <c r="OWA415" s="1182"/>
      <c r="OWB415" s="1182"/>
      <c r="OWC415" s="1182"/>
      <c r="OWD415" s="1177"/>
      <c r="OWE415" s="1182"/>
      <c r="OWF415" s="1182"/>
      <c r="OWG415" s="1182"/>
      <c r="OWH415" s="1182"/>
      <c r="OWI415" s="1182"/>
      <c r="OWJ415" s="1182"/>
      <c r="OWK415" s="1182"/>
      <c r="OWL415" s="1182"/>
      <c r="OWM415" s="1182"/>
      <c r="OWN415" s="1182"/>
      <c r="OWO415" s="1182"/>
      <c r="OWP415" s="1182"/>
      <c r="OWQ415" s="1182"/>
      <c r="OWR415" s="1182"/>
      <c r="OWS415" s="1177"/>
      <c r="OWT415" s="1182"/>
      <c r="OWU415" s="1182"/>
      <c r="OWV415" s="1182"/>
      <c r="OWW415" s="1182"/>
      <c r="OWX415" s="1182"/>
      <c r="OWY415" s="1182"/>
      <c r="OWZ415" s="1182"/>
      <c r="OXA415" s="1182"/>
      <c r="OXB415" s="1182"/>
      <c r="OXC415" s="1182"/>
      <c r="OXD415" s="1182"/>
      <c r="OXE415" s="1182"/>
      <c r="OXF415" s="1182"/>
      <c r="OXG415" s="1182"/>
      <c r="OXH415" s="1177"/>
      <c r="OXI415" s="1182"/>
      <c r="OXJ415" s="1182"/>
      <c r="OXK415" s="1182"/>
      <c r="OXL415" s="1182"/>
      <c r="OXM415" s="1182"/>
      <c r="OXN415" s="1182"/>
      <c r="OXO415" s="1182"/>
      <c r="OXP415" s="1182"/>
      <c r="OXQ415" s="1182"/>
      <c r="OXR415" s="1182"/>
      <c r="OXS415" s="1182"/>
      <c r="OXT415" s="1182"/>
      <c r="OXU415" s="1182"/>
      <c r="OXV415" s="1182"/>
      <c r="OXW415" s="1177"/>
      <c r="OXX415" s="1182"/>
      <c r="OXY415" s="1182"/>
      <c r="OXZ415" s="1182"/>
      <c r="OYA415" s="1182"/>
      <c r="OYB415" s="1182"/>
      <c r="OYC415" s="1182"/>
      <c r="OYD415" s="1182"/>
      <c r="OYE415" s="1182"/>
      <c r="OYF415" s="1182"/>
      <c r="OYG415" s="1182"/>
      <c r="OYH415" s="1182"/>
      <c r="OYI415" s="1182"/>
      <c r="OYJ415" s="1182"/>
      <c r="OYK415" s="1182"/>
      <c r="OYL415" s="1177"/>
      <c r="OYM415" s="1182"/>
      <c r="OYN415" s="1182"/>
      <c r="OYO415" s="1182"/>
      <c r="OYP415" s="1182"/>
      <c r="OYQ415" s="1182"/>
      <c r="OYR415" s="1182"/>
      <c r="OYS415" s="1182"/>
      <c r="OYT415" s="1182"/>
      <c r="OYU415" s="1182"/>
      <c r="OYV415" s="1182"/>
      <c r="OYW415" s="1182"/>
      <c r="OYX415" s="1182"/>
      <c r="OYY415" s="1182"/>
      <c r="OYZ415" s="1182"/>
      <c r="OZA415" s="1177"/>
      <c r="OZB415" s="1182"/>
      <c r="OZC415" s="1182"/>
      <c r="OZD415" s="1182"/>
      <c r="OZE415" s="1182"/>
      <c r="OZF415" s="1182"/>
      <c r="OZG415" s="1182"/>
      <c r="OZH415" s="1182"/>
      <c r="OZI415" s="1182"/>
      <c r="OZJ415" s="1182"/>
      <c r="OZK415" s="1182"/>
      <c r="OZL415" s="1182"/>
      <c r="OZM415" s="1182"/>
      <c r="OZN415" s="1182"/>
      <c r="OZO415" s="1182"/>
      <c r="OZP415" s="1177"/>
      <c r="OZQ415" s="1182"/>
      <c r="OZR415" s="1182"/>
      <c r="OZS415" s="1182"/>
      <c r="OZT415" s="1182"/>
      <c r="OZU415" s="1182"/>
      <c r="OZV415" s="1182"/>
      <c r="OZW415" s="1182"/>
      <c r="OZX415" s="1182"/>
      <c r="OZY415" s="1182"/>
      <c r="OZZ415" s="1182"/>
      <c r="PAA415" s="1182"/>
      <c r="PAB415" s="1182"/>
      <c r="PAC415" s="1182"/>
      <c r="PAD415" s="1182"/>
      <c r="PAE415" s="1177"/>
      <c r="PAF415" s="1182"/>
      <c r="PAG415" s="1182"/>
      <c r="PAH415" s="1182"/>
      <c r="PAI415" s="1182"/>
      <c r="PAJ415" s="1182"/>
      <c r="PAK415" s="1182"/>
      <c r="PAL415" s="1182"/>
      <c r="PAM415" s="1182"/>
      <c r="PAN415" s="1182"/>
      <c r="PAO415" s="1182"/>
      <c r="PAP415" s="1182"/>
      <c r="PAQ415" s="1182"/>
      <c r="PAR415" s="1182"/>
      <c r="PAS415" s="1182"/>
      <c r="PAT415" s="1177"/>
      <c r="PAU415" s="1182"/>
      <c r="PAV415" s="1182"/>
      <c r="PAW415" s="1182"/>
      <c r="PAX415" s="1182"/>
      <c r="PAY415" s="1182"/>
      <c r="PAZ415" s="1182"/>
      <c r="PBA415" s="1182"/>
      <c r="PBB415" s="1182"/>
      <c r="PBC415" s="1182"/>
      <c r="PBD415" s="1182"/>
      <c r="PBE415" s="1182"/>
      <c r="PBF415" s="1182"/>
      <c r="PBG415" s="1182"/>
      <c r="PBH415" s="1182"/>
      <c r="PBI415" s="1177"/>
      <c r="PBJ415" s="1182"/>
      <c r="PBK415" s="1182"/>
      <c r="PBL415" s="1182"/>
      <c r="PBM415" s="1182"/>
      <c r="PBN415" s="1182"/>
      <c r="PBO415" s="1182"/>
      <c r="PBP415" s="1182"/>
      <c r="PBQ415" s="1182"/>
      <c r="PBR415" s="1182"/>
      <c r="PBS415" s="1182"/>
      <c r="PBT415" s="1182"/>
      <c r="PBU415" s="1182"/>
      <c r="PBV415" s="1182"/>
      <c r="PBW415" s="1182"/>
      <c r="PBX415" s="1177"/>
      <c r="PBY415" s="1182"/>
      <c r="PBZ415" s="1182"/>
      <c r="PCA415" s="1182"/>
      <c r="PCB415" s="1182"/>
      <c r="PCC415" s="1182"/>
      <c r="PCD415" s="1182"/>
      <c r="PCE415" s="1182"/>
      <c r="PCF415" s="1182"/>
      <c r="PCG415" s="1182"/>
      <c r="PCH415" s="1182"/>
      <c r="PCI415" s="1182"/>
      <c r="PCJ415" s="1182"/>
      <c r="PCK415" s="1182"/>
      <c r="PCL415" s="1182"/>
      <c r="PCM415" s="1177"/>
      <c r="PCN415" s="1182"/>
      <c r="PCO415" s="1182"/>
      <c r="PCP415" s="1182"/>
      <c r="PCQ415" s="1182"/>
      <c r="PCR415" s="1182"/>
      <c r="PCS415" s="1182"/>
      <c r="PCT415" s="1182"/>
      <c r="PCU415" s="1182"/>
      <c r="PCV415" s="1182"/>
      <c r="PCW415" s="1182"/>
      <c r="PCX415" s="1182"/>
      <c r="PCY415" s="1182"/>
      <c r="PCZ415" s="1182"/>
      <c r="PDA415" s="1182"/>
      <c r="PDB415" s="1177"/>
      <c r="PDC415" s="1182"/>
      <c r="PDD415" s="1182"/>
      <c r="PDE415" s="1182"/>
      <c r="PDF415" s="1182"/>
      <c r="PDG415" s="1182"/>
      <c r="PDH415" s="1182"/>
      <c r="PDI415" s="1182"/>
      <c r="PDJ415" s="1182"/>
      <c r="PDK415" s="1182"/>
      <c r="PDL415" s="1182"/>
      <c r="PDM415" s="1182"/>
      <c r="PDN415" s="1182"/>
      <c r="PDO415" s="1182"/>
      <c r="PDP415" s="1182"/>
      <c r="PDQ415" s="1177"/>
      <c r="PDR415" s="1182"/>
      <c r="PDS415" s="1182"/>
      <c r="PDT415" s="1182"/>
      <c r="PDU415" s="1182"/>
      <c r="PDV415" s="1182"/>
      <c r="PDW415" s="1182"/>
      <c r="PDX415" s="1182"/>
      <c r="PDY415" s="1182"/>
      <c r="PDZ415" s="1182"/>
      <c r="PEA415" s="1182"/>
      <c r="PEB415" s="1182"/>
      <c r="PEC415" s="1182"/>
      <c r="PED415" s="1182"/>
      <c r="PEE415" s="1182"/>
      <c r="PEF415" s="1177"/>
      <c r="PEG415" s="1182"/>
      <c r="PEH415" s="1182"/>
      <c r="PEI415" s="1182"/>
      <c r="PEJ415" s="1182"/>
      <c r="PEK415" s="1182"/>
      <c r="PEL415" s="1182"/>
      <c r="PEM415" s="1182"/>
      <c r="PEN415" s="1182"/>
      <c r="PEO415" s="1182"/>
      <c r="PEP415" s="1182"/>
      <c r="PEQ415" s="1182"/>
      <c r="PER415" s="1182"/>
      <c r="PES415" s="1182"/>
      <c r="PET415" s="1182"/>
      <c r="PEU415" s="1177"/>
      <c r="PEV415" s="1182"/>
      <c r="PEW415" s="1182"/>
      <c r="PEX415" s="1182"/>
      <c r="PEY415" s="1182"/>
      <c r="PEZ415" s="1182"/>
      <c r="PFA415" s="1182"/>
      <c r="PFB415" s="1182"/>
      <c r="PFC415" s="1182"/>
      <c r="PFD415" s="1182"/>
      <c r="PFE415" s="1182"/>
      <c r="PFF415" s="1182"/>
      <c r="PFG415" s="1182"/>
      <c r="PFH415" s="1182"/>
      <c r="PFI415" s="1182"/>
      <c r="PFJ415" s="1177"/>
      <c r="PFK415" s="1182"/>
      <c r="PFL415" s="1182"/>
      <c r="PFM415" s="1182"/>
      <c r="PFN415" s="1182"/>
      <c r="PFO415" s="1182"/>
      <c r="PFP415" s="1182"/>
      <c r="PFQ415" s="1182"/>
      <c r="PFR415" s="1182"/>
      <c r="PFS415" s="1182"/>
      <c r="PFT415" s="1182"/>
      <c r="PFU415" s="1182"/>
      <c r="PFV415" s="1182"/>
      <c r="PFW415" s="1182"/>
      <c r="PFX415" s="1182"/>
      <c r="PFY415" s="1177"/>
      <c r="PFZ415" s="1182"/>
      <c r="PGA415" s="1182"/>
      <c r="PGB415" s="1182"/>
      <c r="PGC415" s="1182"/>
      <c r="PGD415" s="1182"/>
      <c r="PGE415" s="1182"/>
      <c r="PGF415" s="1182"/>
      <c r="PGG415" s="1182"/>
      <c r="PGH415" s="1182"/>
      <c r="PGI415" s="1182"/>
      <c r="PGJ415" s="1182"/>
      <c r="PGK415" s="1182"/>
      <c r="PGL415" s="1182"/>
      <c r="PGM415" s="1182"/>
      <c r="PGN415" s="1177"/>
      <c r="PGO415" s="1182"/>
      <c r="PGP415" s="1182"/>
      <c r="PGQ415" s="1182"/>
      <c r="PGR415" s="1182"/>
      <c r="PGS415" s="1182"/>
      <c r="PGT415" s="1182"/>
      <c r="PGU415" s="1182"/>
      <c r="PGV415" s="1182"/>
      <c r="PGW415" s="1182"/>
      <c r="PGX415" s="1182"/>
      <c r="PGY415" s="1182"/>
      <c r="PGZ415" s="1182"/>
      <c r="PHA415" s="1182"/>
      <c r="PHB415" s="1182"/>
      <c r="PHC415" s="1177"/>
      <c r="PHD415" s="1182"/>
      <c r="PHE415" s="1182"/>
      <c r="PHF415" s="1182"/>
      <c r="PHG415" s="1182"/>
      <c r="PHH415" s="1182"/>
      <c r="PHI415" s="1182"/>
      <c r="PHJ415" s="1182"/>
      <c r="PHK415" s="1182"/>
      <c r="PHL415" s="1182"/>
      <c r="PHM415" s="1182"/>
      <c r="PHN415" s="1182"/>
      <c r="PHO415" s="1182"/>
      <c r="PHP415" s="1182"/>
      <c r="PHQ415" s="1182"/>
      <c r="PHR415" s="1177"/>
      <c r="PHS415" s="1182"/>
      <c r="PHT415" s="1182"/>
      <c r="PHU415" s="1182"/>
      <c r="PHV415" s="1182"/>
      <c r="PHW415" s="1182"/>
      <c r="PHX415" s="1182"/>
      <c r="PHY415" s="1182"/>
      <c r="PHZ415" s="1182"/>
      <c r="PIA415" s="1182"/>
      <c r="PIB415" s="1182"/>
      <c r="PIC415" s="1182"/>
      <c r="PID415" s="1182"/>
      <c r="PIE415" s="1182"/>
      <c r="PIF415" s="1182"/>
      <c r="PIG415" s="1177"/>
      <c r="PIH415" s="1182"/>
      <c r="PII415" s="1182"/>
      <c r="PIJ415" s="1182"/>
      <c r="PIK415" s="1182"/>
      <c r="PIL415" s="1182"/>
      <c r="PIM415" s="1182"/>
      <c r="PIN415" s="1182"/>
      <c r="PIO415" s="1182"/>
      <c r="PIP415" s="1182"/>
      <c r="PIQ415" s="1182"/>
      <c r="PIR415" s="1182"/>
      <c r="PIS415" s="1182"/>
      <c r="PIT415" s="1182"/>
      <c r="PIU415" s="1182"/>
      <c r="PIV415" s="1177"/>
      <c r="PIW415" s="1182"/>
      <c r="PIX415" s="1182"/>
      <c r="PIY415" s="1182"/>
      <c r="PIZ415" s="1182"/>
      <c r="PJA415" s="1182"/>
      <c r="PJB415" s="1182"/>
      <c r="PJC415" s="1182"/>
      <c r="PJD415" s="1182"/>
      <c r="PJE415" s="1182"/>
      <c r="PJF415" s="1182"/>
      <c r="PJG415" s="1182"/>
      <c r="PJH415" s="1182"/>
      <c r="PJI415" s="1182"/>
      <c r="PJJ415" s="1182"/>
      <c r="PJK415" s="1177"/>
      <c r="PJL415" s="1182"/>
      <c r="PJM415" s="1182"/>
      <c r="PJN415" s="1182"/>
      <c r="PJO415" s="1182"/>
      <c r="PJP415" s="1182"/>
      <c r="PJQ415" s="1182"/>
      <c r="PJR415" s="1182"/>
      <c r="PJS415" s="1182"/>
      <c r="PJT415" s="1182"/>
      <c r="PJU415" s="1182"/>
      <c r="PJV415" s="1182"/>
      <c r="PJW415" s="1182"/>
      <c r="PJX415" s="1182"/>
      <c r="PJY415" s="1182"/>
      <c r="PJZ415" s="1177"/>
      <c r="PKA415" s="1182"/>
      <c r="PKB415" s="1182"/>
      <c r="PKC415" s="1182"/>
      <c r="PKD415" s="1182"/>
      <c r="PKE415" s="1182"/>
      <c r="PKF415" s="1182"/>
      <c r="PKG415" s="1182"/>
      <c r="PKH415" s="1182"/>
      <c r="PKI415" s="1182"/>
      <c r="PKJ415" s="1182"/>
      <c r="PKK415" s="1182"/>
      <c r="PKL415" s="1182"/>
      <c r="PKM415" s="1182"/>
      <c r="PKN415" s="1182"/>
      <c r="PKO415" s="1177"/>
      <c r="PKP415" s="1182"/>
      <c r="PKQ415" s="1182"/>
      <c r="PKR415" s="1182"/>
      <c r="PKS415" s="1182"/>
      <c r="PKT415" s="1182"/>
      <c r="PKU415" s="1182"/>
      <c r="PKV415" s="1182"/>
      <c r="PKW415" s="1182"/>
      <c r="PKX415" s="1182"/>
      <c r="PKY415" s="1182"/>
      <c r="PKZ415" s="1182"/>
      <c r="PLA415" s="1182"/>
      <c r="PLB415" s="1182"/>
      <c r="PLC415" s="1182"/>
      <c r="PLD415" s="1177"/>
      <c r="PLE415" s="1182"/>
      <c r="PLF415" s="1182"/>
      <c r="PLG415" s="1182"/>
      <c r="PLH415" s="1182"/>
      <c r="PLI415" s="1182"/>
      <c r="PLJ415" s="1182"/>
      <c r="PLK415" s="1182"/>
      <c r="PLL415" s="1182"/>
      <c r="PLM415" s="1182"/>
      <c r="PLN415" s="1182"/>
      <c r="PLO415" s="1182"/>
      <c r="PLP415" s="1182"/>
      <c r="PLQ415" s="1182"/>
      <c r="PLR415" s="1182"/>
      <c r="PLS415" s="1177"/>
      <c r="PLT415" s="1182"/>
      <c r="PLU415" s="1182"/>
      <c r="PLV415" s="1182"/>
      <c r="PLW415" s="1182"/>
      <c r="PLX415" s="1182"/>
      <c r="PLY415" s="1182"/>
      <c r="PLZ415" s="1182"/>
      <c r="PMA415" s="1182"/>
      <c r="PMB415" s="1182"/>
      <c r="PMC415" s="1182"/>
      <c r="PMD415" s="1182"/>
      <c r="PME415" s="1182"/>
      <c r="PMF415" s="1182"/>
      <c r="PMG415" s="1182"/>
      <c r="PMH415" s="1177"/>
      <c r="PMI415" s="1182"/>
      <c r="PMJ415" s="1182"/>
      <c r="PMK415" s="1182"/>
      <c r="PML415" s="1182"/>
      <c r="PMM415" s="1182"/>
      <c r="PMN415" s="1182"/>
      <c r="PMO415" s="1182"/>
      <c r="PMP415" s="1182"/>
      <c r="PMQ415" s="1182"/>
      <c r="PMR415" s="1182"/>
      <c r="PMS415" s="1182"/>
      <c r="PMT415" s="1182"/>
      <c r="PMU415" s="1182"/>
      <c r="PMV415" s="1182"/>
      <c r="PMW415" s="1177"/>
      <c r="PMX415" s="1182"/>
      <c r="PMY415" s="1182"/>
      <c r="PMZ415" s="1182"/>
      <c r="PNA415" s="1182"/>
      <c r="PNB415" s="1182"/>
      <c r="PNC415" s="1182"/>
      <c r="PND415" s="1182"/>
      <c r="PNE415" s="1182"/>
      <c r="PNF415" s="1182"/>
      <c r="PNG415" s="1182"/>
      <c r="PNH415" s="1182"/>
      <c r="PNI415" s="1182"/>
      <c r="PNJ415" s="1182"/>
      <c r="PNK415" s="1182"/>
      <c r="PNL415" s="1177"/>
      <c r="PNM415" s="1182"/>
      <c r="PNN415" s="1182"/>
      <c r="PNO415" s="1182"/>
      <c r="PNP415" s="1182"/>
      <c r="PNQ415" s="1182"/>
      <c r="PNR415" s="1182"/>
      <c r="PNS415" s="1182"/>
      <c r="PNT415" s="1182"/>
      <c r="PNU415" s="1182"/>
      <c r="PNV415" s="1182"/>
      <c r="PNW415" s="1182"/>
      <c r="PNX415" s="1182"/>
      <c r="PNY415" s="1182"/>
      <c r="PNZ415" s="1182"/>
      <c r="POA415" s="1177"/>
      <c r="POB415" s="1182"/>
      <c r="POC415" s="1182"/>
      <c r="POD415" s="1182"/>
      <c r="POE415" s="1182"/>
      <c r="POF415" s="1182"/>
      <c r="POG415" s="1182"/>
      <c r="POH415" s="1182"/>
      <c r="POI415" s="1182"/>
      <c r="POJ415" s="1182"/>
      <c r="POK415" s="1182"/>
      <c r="POL415" s="1182"/>
      <c r="POM415" s="1182"/>
      <c r="PON415" s="1182"/>
      <c r="POO415" s="1182"/>
      <c r="POP415" s="1177"/>
      <c r="POQ415" s="1182"/>
      <c r="POR415" s="1182"/>
      <c r="POS415" s="1182"/>
      <c r="POT415" s="1182"/>
      <c r="POU415" s="1182"/>
      <c r="POV415" s="1182"/>
      <c r="POW415" s="1182"/>
      <c r="POX415" s="1182"/>
      <c r="POY415" s="1182"/>
      <c r="POZ415" s="1182"/>
      <c r="PPA415" s="1182"/>
      <c r="PPB415" s="1182"/>
      <c r="PPC415" s="1182"/>
      <c r="PPD415" s="1182"/>
      <c r="PPE415" s="1177"/>
      <c r="PPF415" s="1182"/>
      <c r="PPG415" s="1182"/>
      <c r="PPH415" s="1182"/>
      <c r="PPI415" s="1182"/>
      <c r="PPJ415" s="1182"/>
      <c r="PPK415" s="1182"/>
      <c r="PPL415" s="1182"/>
      <c r="PPM415" s="1182"/>
      <c r="PPN415" s="1182"/>
      <c r="PPO415" s="1182"/>
      <c r="PPP415" s="1182"/>
      <c r="PPQ415" s="1182"/>
      <c r="PPR415" s="1182"/>
      <c r="PPS415" s="1182"/>
      <c r="PPT415" s="1177"/>
      <c r="PPU415" s="1182"/>
      <c r="PPV415" s="1182"/>
      <c r="PPW415" s="1182"/>
      <c r="PPX415" s="1182"/>
      <c r="PPY415" s="1182"/>
      <c r="PPZ415" s="1182"/>
      <c r="PQA415" s="1182"/>
      <c r="PQB415" s="1182"/>
      <c r="PQC415" s="1182"/>
      <c r="PQD415" s="1182"/>
      <c r="PQE415" s="1182"/>
      <c r="PQF415" s="1182"/>
      <c r="PQG415" s="1182"/>
      <c r="PQH415" s="1182"/>
      <c r="PQI415" s="1177"/>
      <c r="PQJ415" s="1182"/>
      <c r="PQK415" s="1182"/>
      <c r="PQL415" s="1182"/>
      <c r="PQM415" s="1182"/>
      <c r="PQN415" s="1182"/>
      <c r="PQO415" s="1182"/>
      <c r="PQP415" s="1182"/>
      <c r="PQQ415" s="1182"/>
      <c r="PQR415" s="1182"/>
      <c r="PQS415" s="1182"/>
      <c r="PQT415" s="1182"/>
      <c r="PQU415" s="1182"/>
      <c r="PQV415" s="1182"/>
      <c r="PQW415" s="1182"/>
      <c r="PQX415" s="1177"/>
      <c r="PQY415" s="1182"/>
      <c r="PQZ415" s="1182"/>
      <c r="PRA415" s="1182"/>
      <c r="PRB415" s="1182"/>
      <c r="PRC415" s="1182"/>
      <c r="PRD415" s="1182"/>
      <c r="PRE415" s="1182"/>
      <c r="PRF415" s="1182"/>
      <c r="PRG415" s="1182"/>
      <c r="PRH415" s="1182"/>
      <c r="PRI415" s="1182"/>
      <c r="PRJ415" s="1182"/>
      <c r="PRK415" s="1182"/>
      <c r="PRL415" s="1182"/>
      <c r="PRM415" s="1177"/>
      <c r="PRN415" s="1182"/>
      <c r="PRO415" s="1182"/>
      <c r="PRP415" s="1182"/>
      <c r="PRQ415" s="1182"/>
      <c r="PRR415" s="1182"/>
      <c r="PRS415" s="1182"/>
      <c r="PRT415" s="1182"/>
      <c r="PRU415" s="1182"/>
      <c r="PRV415" s="1182"/>
      <c r="PRW415" s="1182"/>
      <c r="PRX415" s="1182"/>
      <c r="PRY415" s="1182"/>
      <c r="PRZ415" s="1182"/>
      <c r="PSA415" s="1182"/>
      <c r="PSB415" s="1177"/>
      <c r="PSC415" s="1182"/>
      <c r="PSD415" s="1182"/>
      <c r="PSE415" s="1182"/>
      <c r="PSF415" s="1182"/>
      <c r="PSG415" s="1182"/>
      <c r="PSH415" s="1182"/>
      <c r="PSI415" s="1182"/>
      <c r="PSJ415" s="1182"/>
      <c r="PSK415" s="1182"/>
      <c r="PSL415" s="1182"/>
      <c r="PSM415" s="1182"/>
      <c r="PSN415" s="1182"/>
      <c r="PSO415" s="1182"/>
      <c r="PSP415" s="1182"/>
      <c r="PSQ415" s="1177"/>
      <c r="PSR415" s="1182"/>
      <c r="PSS415" s="1182"/>
      <c r="PST415" s="1182"/>
      <c r="PSU415" s="1182"/>
      <c r="PSV415" s="1182"/>
      <c r="PSW415" s="1182"/>
      <c r="PSX415" s="1182"/>
      <c r="PSY415" s="1182"/>
      <c r="PSZ415" s="1182"/>
      <c r="PTA415" s="1182"/>
      <c r="PTB415" s="1182"/>
      <c r="PTC415" s="1182"/>
      <c r="PTD415" s="1182"/>
      <c r="PTE415" s="1182"/>
      <c r="PTF415" s="1177"/>
      <c r="PTG415" s="1182"/>
      <c r="PTH415" s="1182"/>
      <c r="PTI415" s="1182"/>
      <c r="PTJ415" s="1182"/>
      <c r="PTK415" s="1182"/>
      <c r="PTL415" s="1182"/>
      <c r="PTM415" s="1182"/>
      <c r="PTN415" s="1182"/>
      <c r="PTO415" s="1182"/>
      <c r="PTP415" s="1182"/>
      <c r="PTQ415" s="1182"/>
      <c r="PTR415" s="1182"/>
      <c r="PTS415" s="1182"/>
      <c r="PTT415" s="1182"/>
      <c r="PTU415" s="1177"/>
      <c r="PTV415" s="1182"/>
      <c r="PTW415" s="1182"/>
      <c r="PTX415" s="1182"/>
      <c r="PTY415" s="1182"/>
      <c r="PTZ415" s="1182"/>
      <c r="PUA415" s="1182"/>
      <c r="PUB415" s="1182"/>
      <c r="PUC415" s="1182"/>
      <c r="PUD415" s="1182"/>
      <c r="PUE415" s="1182"/>
      <c r="PUF415" s="1182"/>
      <c r="PUG415" s="1182"/>
      <c r="PUH415" s="1182"/>
      <c r="PUI415" s="1182"/>
      <c r="PUJ415" s="1177"/>
      <c r="PUK415" s="1182"/>
      <c r="PUL415" s="1182"/>
      <c r="PUM415" s="1182"/>
      <c r="PUN415" s="1182"/>
      <c r="PUO415" s="1182"/>
      <c r="PUP415" s="1182"/>
      <c r="PUQ415" s="1182"/>
      <c r="PUR415" s="1182"/>
      <c r="PUS415" s="1182"/>
      <c r="PUT415" s="1182"/>
      <c r="PUU415" s="1182"/>
      <c r="PUV415" s="1182"/>
      <c r="PUW415" s="1182"/>
      <c r="PUX415" s="1182"/>
      <c r="PUY415" s="1177"/>
      <c r="PUZ415" s="1182"/>
      <c r="PVA415" s="1182"/>
      <c r="PVB415" s="1182"/>
      <c r="PVC415" s="1182"/>
      <c r="PVD415" s="1182"/>
      <c r="PVE415" s="1182"/>
      <c r="PVF415" s="1182"/>
      <c r="PVG415" s="1182"/>
      <c r="PVH415" s="1182"/>
      <c r="PVI415" s="1182"/>
      <c r="PVJ415" s="1182"/>
      <c r="PVK415" s="1182"/>
      <c r="PVL415" s="1182"/>
      <c r="PVM415" s="1182"/>
      <c r="PVN415" s="1177"/>
      <c r="PVO415" s="1182"/>
      <c r="PVP415" s="1182"/>
      <c r="PVQ415" s="1182"/>
      <c r="PVR415" s="1182"/>
      <c r="PVS415" s="1182"/>
      <c r="PVT415" s="1182"/>
      <c r="PVU415" s="1182"/>
      <c r="PVV415" s="1182"/>
      <c r="PVW415" s="1182"/>
      <c r="PVX415" s="1182"/>
      <c r="PVY415" s="1182"/>
      <c r="PVZ415" s="1182"/>
      <c r="PWA415" s="1182"/>
      <c r="PWB415" s="1182"/>
      <c r="PWC415" s="1177"/>
      <c r="PWD415" s="1182"/>
      <c r="PWE415" s="1182"/>
      <c r="PWF415" s="1182"/>
      <c r="PWG415" s="1182"/>
      <c r="PWH415" s="1182"/>
      <c r="PWI415" s="1182"/>
      <c r="PWJ415" s="1182"/>
      <c r="PWK415" s="1182"/>
      <c r="PWL415" s="1182"/>
      <c r="PWM415" s="1182"/>
      <c r="PWN415" s="1182"/>
      <c r="PWO415" s="1182"/>
      <c r="PWP415" s="1182"/>
      <c r="PWQ415" s="1182"/>
      <c r="PWR415" s="1177"/>
      <c r="PWS415" s="1182"/>
      <c r="PWT415" s="1182"/>
      <c r="PWU415" s="1182"/>
      <c r="PWV415" s="1182"/>
      <c r="PWW415" s="1182"/>
      <c r="PWX415" s="1182"/>
      <c r="PWY415" s="1182"/>
      <c r="PWZ415" s="1182"/>
      <c r="PXA415" s="1182"/>
      <c r="PXB415" s="1182"/>
      <c r="PXC415" s="1182"/>
      <c r="PXD415" s="1182"/>
      <c r="PXE415" s="1182"/>
      <c r="PXF415" s="1182"/>
      <c r="PXG415" s="1177"/>
      <c r="PXH415" s="1182"/>
      <c r="PXI415" s="1182"/>
      <c r="PXJ415" s="1182"/>
      <c r="PXK415" s="1182"/>
      <c r="PXL415" s="1182"/>
      <c r="PXM415" s="1182"/>
      <c r="PXN415" s="1182"/>
      <c r="PXO415" s="1182"/>
      <c r="PXP415" s="1182"/>
      <c r="PXQ415" s="1182"/>
      <c r="PXR415" s="1182"/>
      <c r="PXS415" s="1182"/>
      <c r="PXT415" s="1182"/>
      <c r="PXU415" s="1182"/>
      <c r="PXV415" s="1177"/>
      <c r="PXW415" s="1182"/>
      <c r="PXX415" s="1182"/>
      <c r="PXY415" s="1182"/>
      <c r="PXZ415" s="1182"/>
      <c r="PYA415" s="1182"/>
      <c r="PYB415" s="1182"/>
      <c r="PYC415" s="1182"/>
      <c r="PYD415" s="1182"/>
      <c r="PYE415" s="1182"/>
      <c r="PYF415" s="1182"/>
      <c r="PYG415" s="1182"/>
      <c r="PYH415" s="1182"/>
      <c r="PYI415" s="1182"/>
      <c r="PYJ415" s="1182"/>
      <c r="PYK415" s="1177"/>
      <c r="PYL415" s="1182"/>
      <c r="PYM415" s="1182"/>
      <c r="PYN415" s="1182"/>
      <c r="PYO415" s="1182"/>
      <c r="PYP415" s="1182"/>
      <c r="PYQ415" s="1182"/>
      <c r="PYR415" s="1182"/>
      <c r="PYS415" s="1182"/>
      <c r="PYT415" s="1182"/>
      <c r="PYU415" s="1182"/>
      <c r="PYV415" s="1182"/>
      <c r="PYW415" s="1182"/>
      <c r="PYX415" s="1182"/>
      <c r="PYY415" s="1182"/>
      <c r="PYZ415" s="1177"/>
      <c r="PZA415" s="1182"/>
      <c r="PZB415" s="1182"/>
      <c r="PZC415" s="1182"/>
      <c r="PZD415" s="1182"/>
      <c r="PZE415" s="1182"/>
      <c r="PZF415" s="1182"/>
      <c r="PZG415" s="1182"/>
      <c r="PZH415" s="1182"/>
      <c r="PZI415" s="1182"/>
      <c r="PZJ415" s="1182"/>
      <c r="PZK415" s="1182"/>
      <c r="PZL415" s="1182"/>
      <c r="PZM415" s="1182"/>
      <c r="PZN415" s="1182"/>
      <c r="PZO415" s="1177"/>
      <c r="PZP415" s="1182"/>
      <c r="PZQ415" s="1182"/>
      <c r="PZR415" s="1182"/>
      <c r="PZS415" s="1182"/>
      <c r="PZT415" s="1182"/>
      <c r="PZU415" s="1182"/>
      <c r="PZV415" s="1182"/>
      <c r="PZW415" s="1182"/>
      <c r="PZX415" s="1182"/>
      <c r="PZY415" s="1182"/>
      <c r="PZZ415" s="1182"/>
      <c r="QAA415" s="1182"/>
      <c r="QAB415" s="1182"/>
      <c r="QAC415" s="1182"/>
      <c r="QAD415" s="1177"/>
      <c r="QAE415" s="1182"/>
      <c r="QAF415" s="1182"/>
      <c r="QAG415" s="1182"/>
      <c r="QAH415" s="1182"/>
      <c r="QAI415" s="1182"/>
      <c r="QAJ415" s="1182"/>
      <c r="QAK415" s="1182"/>
      <c r="QAL415" s="1182"/>
      <c r="QAM415" s="1182"/>
      <c r="QAN415" s="1182"/>
      <c r="QAO415" s="1182"/>
      <c r="QAP415" s="1182"/>
      <c r="QAQ415" s="1182"/>
      <c r="QAR415" s="1182"/>
      <c r="QAS415" s="1177"/>
      <c r="QAT415" s="1182"/>
      <c r="QAU415" s="1182"/>
      <c r="QAV415" s="1182"/>
      <c r="QAW415" s="1182"/>
      <c r="QAX415" s="1182"/>
      <c r="QAY415" s="1182"/>
      <c r="QAZ415" s="1182"/>
      <c r="QBA415" s="1182"/>
      <c r="QBB415" s="1182"/>
      <c r="QBC415" s="1182"/>
      <c r="QBD415" s="1182"/>
      <c r="QBE415" s="1182"/>
      <c r="QBF415" s="1182"/>
      <c r="QBG415" s="1182"/>
      <c r="QBH415" s="1177"/>
      <c r="QBI415" s="1182"/>
      <c r="QBJ415" s="1182"/>
      <c r="QBK415" s="1182"/>
      <c r="QBL415" s="1182"/>
      <c r="QBM415" s="1182"/>
      <c r="QBN415" s="1182"/>
      <c r="QBO415" s="1182"/>
      <c r="QBP415" s="1182"/>
      <c r="QBQ415" s="1182"/>
      <c r="QBR415" s="1182"/>
      <c r="QBS415" s="1182"/>
      <c r="QBT415" s="1182"/>
      <c r="QBU415" s="1182"/>
      <c r="QBV415" s="1182"/>
      <c r="QBW415" s="1177"/>
      <c r="QBX415" s="1182"/>
      <c r="QBY415" s="1182"/>
      <c r="QBZ415" s="1182"/>
      <c r="QCA415" s="1182"/>
      <c r="QCB415" s="1182"/>
      <c r="QCC415" s="1182"/>
      <c r="QCD415" s="1182"/>
      <c r="QCE415" s="1182"/>
      <c r="QCF415" s="1182"/>
      <c r="QCG415" s="1182"/>
      <c r="QCH415" s="1182"/>
      <c r="QCI415" s="1182"/>
      <c r="QCJ415" s="1182"/>
      <c r="QCK415" s="1182"/>
      <c r="QCL415" s="1177"/>
      <c r="QCM415" s="1182"/>
      <c r="QCN415" s="1182"/>
      <c r="QCO415" s="1182"/>
      <c r="QCP415" s="1182"/>
      <c r="QCQ415" s="1182"/>
      <c r="QCR415" s="1182"/>
      <c r="QCS415" s="1182"/>
      <c r="QCT415" s="1182"/>
      <c r="QCU415" s="1182"/>
      <c r="QCV415" s="1182"/>
      <c r="QCW415" s="1182"/>
      <c r="QCX415" s="1182"/>
      <c r="QCY415" s="1182"/>
      <c r="QCZ415" s="1182"/>
      <c r="QDA415" s="1177"/>
      <c r="QDB415" s="1182"/>
      <c r="QDC415" s="1182"/>
      <c r="QDD415" s="1182"/>
      <c r="QDE415" s="1182"/>
      <c r="QDF415" s="1182"/>
      <c r="QDG415" s="1182"/>
      <c r="QDH415" s="1182"/>
      <c r="QDI415" s="1182"/>
      <c r="QDJ415" s="1182"/>
      <c r="QDK415" s="1182"/>
      <c r="QDL415" s="1182"/>
      <c r="QDM415" s="1182"/>
      <c r="QDN415" s="1182"/>
      <c r="QDO415" s="1182"/>
      <c r="QDP415" s="1177"/>
      <c r="QDQ415" s="1182"/>
      <c r="QDR415" s="1182"/>
      <c r="QDS415" s="1182"/>
      <c r="QDT415" s="1182"/>
      <c r="QDU415" s="1182"/>
      <c r="QDV415" s="1182"/>
      <c r="QDW415" s="1182"/>
      <c r="QDX415" s="1182"/>
      <c r="QDY415" s="1182"/>
      <c r="QDZ415" s="1182"/>
      <c r="QEA415" s="1182"/>
      <c r="QEB415" s="1182"/>
      <c r="QEC415" s="1182"/>
      <c r="QED415" s="1182"/>
      <c r="QEE415" s="1177"/>
      <c r="QEF415" s="1182"/>
      <c r="QEG415" s="1182"/>
      <c r="QEH415" s="1182"/>
      <c r="QEI415" s="1182"/>
      <c r="QEJ415" s="1182"/>
      <c r="QEK415" s="1182"/>
      <c r="QEL415" s="1182"/>
      <c r="QEM415" s="1182"/>
      <c r="QEN415" s="1182"/>
      <c r="QEO415" s="1182"/>
      <c r="QEP415" s="1182"/>
      <c r="QEQ415" s="1182"/>
      <c r="QER415" s="1182"/>
      <c r="QES415" s="1182"/>
      <c r="QET415" s="1177"/>
      <c r="QEU415" s="1182"/>
      <c r="QEV415" s="1182"/>
      <c r="QEW415" s="1182"/>
      <c r="QEX415" s="1182"/>
      <c r="QEY415" s="1182"/>
      <c r="QEZ415" s="1182"/>
      <c r="QFA415" s="1182"/>
      <c r="QFB415" s="1182"/>
      <c r="QFC415" s="1182"/>
      <c r="QFD415" s="1182"/>
      <c r="QFE415" s="1182"/>
      <c r="QFF415" s="1182"/>
      <c r="QFG415" s="1182"/>
      <c r="QFH415" s="1182"/>
      <c r="QFI415" s="1177"/>
      <c r="QFJ415" s="1182"/>
      <c r="QFK415" s="1182"/>
      <c r="QFL415" s="1182"/>
      <c r="QFM415" s="1182"/>
      <c r="QFN415" s="1182"/>
      <c r="QFO415" s="1182"/>
      <c r="QFP415" s="1182"/>
      <c r="QFQ415" s="1182"/>
      <c r="QFR415" s="1182"/>
      <c r="QFS415" s="1182"/>
      <c r="QFT415" s="1182"/>
      <c r="QFU415" s="1182"/>
      <c r="QFV415" s="1182"/>
      <c r="QFW415" s="1182"/>
      <c r="QFX415" s="1177"/>
      <c r="QFY415" s="1182"/>
      <c r="QFZ415" s="1182"/>
      <c r="QGA415" s="1182"/>
      <c r="QGB415" s="1182"/>
      <c r="QGC415" s="1182"/>
      <c r="QGD415" s="1182"/>
      <c r="QGE415" s="1182"/>
      <c r="QGF415" s="1182"/>
      <c r="QGG415" s="1182"/>
      <c r="QGH415" s="1182"/>
      <c r="QGI415" s="1182"/>
      <c r="QGJ415" s="1182"/>
      <c r="QGK415" s="1182"/>
      <c r="QGL415" s="1182"/>
      <c r="QGM415" s="1177"/>
      <c r="QGN415" s="1182"/>
      <c r="QGO415" s="1182"/>
      <c r="QGP415" s="1182"/>
      <c r="QGQ415" s="1182"/>
      <c r="QGR415" s="1182"/>
      <c r="QGS415" s="1182"/>
      <c r="QGT415" s="1182"/>
      <c r="QGU415" s="1182"/>
      <c r="QGV415" s="1182"/>
      <c r="QGW415" s="1182"/>
      <c r="QGX415" s="1182"/>
      <c r="QGY415" s="1182"/>
      <c r="QGZ415" s="1182"/>
      <c r="QHA415" s="1182"/>
      <c r="QHB415" s="1177"/>
      <c r="QHC415" s="1182"/>
      <c r="QHD415" s="1182"/>
      <c r="QHE415" s="1182"/>
      <c r="QHF415" s="1182"/>
      <c r="QHG415" s="1182"/>
      <c r="QHH415" s="1182"/>
      <c r="QHI415" s="1182"/>
      <c r="QHJ415" s="1182"/>
      <c r="QHK415" s="1182"/>
      <c r="QHL415" s="1182"/>
      <c r="QHM415" s="1182"/>
      <c r="QHN415" s="1182"/>
      <c r="QHO415" s="1182"/>
      <c r="QHP415" s="1182"/>
      <c r="QHQ415" s="1177"/>
      <c r="QHR415" s="1182"/>
      <c r="QHS415" s="1182"/>
      <c r="QHT415" s="1182"/>
      <c r="QHU415" s="1182"/>
      <c r="QHV415" s="1182"/>
      <c r="QHW415" s="1182"/>
      <c r="QHX415" s="1182"/>
      <c r="QHY415" s="1182"/>
      <c r="QHZ415" s="1182"/>
      <c r="QIA415" s="1182"/>
      <c r="QIB415" s="1182"/>
      <c r="QIC415" s="1182"/>
      <c r="QID415" s="1182"/>
      <c r="QIE415" s="1182"/>
      <c r="QIF415" s="1177"/>
      <c r="QIG415" s="1182"/>
      <c r="QIH415" s="1182"/>
      <c r="QII415" s="1182"/>
      <c r="QIJ415" s="1182"/>
      <c r="QIK415" s="1182"/>
      <c r="QIL415" s="1182"/>
      <c r="QIM415" s="1182"/>
      <c r="QIN415" s="1182"/>
      <c r="QIO415" s="1182"/>
      <c r="QIP415" s="1182"/>
      <c r="QIQ415" s="1182"/>
      <c r="QIR415" s="1182"/>
      <c r="QIS415" s="1182"/>
      <c r="QIT415" s="1182"/>
      <c r="QIU415" s="1177"/>
      <c r="QIV415" s="1182"/>
      <c r="QIW415" s="1182"/>
      <c r="QIX415" s="1182"/>
      <c r="QIY415" s="1182"/>
      <c r="QIZ415" s="1182"/>
      <c r="QJA415" s="1182"/>
      <c r="QJB415" s="1182"/>
      <c r="QJC415" s="1182"/>
      <c r="QJD415" s="1182"/>
      <c r="QJE415" s="1182"/>
      <c r="QJF415" s="1182"/>
      <c r="QJG415" s="1182"/>
      <c r="QJH415" s="1182"/>
      <c r="QJI415" s="1182"/>
      <c r="QJJ415" s="1177"/>
      <c r="QJK415" s="1182"/>
      <c r="QJL415" s="1182"/>
      <c r="QJM415" s="1182"/>
      <c r="QJN415" s="1182"/>
      <c r="QJO415" s="1182"/>
      <c r="QJP415" s="1182"/>
      <c r="QJQ415" s="1182"/>
      <c r="QJR415" s="1182"/>
      <c r="QJS415" s="1182"/>
      <c r="QJT415" s="1182"/>
      <c r="QJU415" s="1182"/>
      <c r="QJV415" s="1182"/>
      <c r="QJW415" s="1182"/>
      <c r="QJX415" s="1182"/>
      <c r="QJY415" s="1177"/>
      <c r="QJZ415" s="1182"/>
      <c r="QKA415" s="1182"/>
      <c r="QKB415" s="1182"/>
      <c r="QKC415" s="1182"/>
      <c r="QKD415" s="1182"/>
      <c r="QKE415" s="1182"/>
      <c r="QKF415" s="1182"/>
      <c r="QKG415" s="1182"/>
      <c r="QKH415" s="1182"/>
      <c r="QKI415" s="1182"/>
      <c r="QKJ415" s="1182"/>
      <c r="QKK415" s="1182"/>
      <c r="QKL415" s="1182"/>
      <c r="QKM415" s="1182"/>
      <c r="QKN415" s="1177"/>
      <c r="QKO415" s="1182"/>
      <c r="QKP415" s="1182"/>
      <c r="QKQ415" s="1182"/>
      <c r="QKR415" s="1182"/>
      <c r="QKS415" s="1182"/>
      <c r="QKT415" s="1182"/>
      <c r="QKU415" s="1182"/>
      <c r="QKV415" s="1182"/>
      <c r="QKW415" s="1182"/>
      <c r="QKX415" s="1182"/>
      <c r="QKY415" s="1182"/>
      <c r="QKZ415" s="1182"/>
      <c r="QLA415" s="1182"/>
      <c r="QLB415" s="1182"/>
      <c r="QLC415" s="1177"/>
      <c r="QLD415" s="1182"/>
      <c r="QLE415" s="1182"/>
      <c r="QLF415" s="1182"/>
      <c r="QLG415" s="1182"/>
      <c r="QLH415" s="1182"/>
      <c r="QLI415" s="1182"/>
      <c r="QLJ415" s="1182"/>
      <c r="QLK415" s="1182"/>
      <c r="QLL415" s="1182"/>
      <c r="QLM415" s="1182"/>
      <c r="QLN415" s="1182"/>
      <c r="QLO415" s="1182"/>
      <c r="QLP415" s="1182"/>
      <c r="QLQ415" s="1182"/>
      <c r="QLR415" s="1177"/>
      <c r="QLS415" s="1182"/>
      <c r="QLT415" s="1182"/>
      <c r="QLU415" s="1182"/>
      <c r="QLV415" s="1182"/>
      <c r="QLW415" s="1182"/>
      <c r="QLX415" s="1182"/>
      <c r="QLY415" s="1182"/>
      <c r="QLZ415" s="1182"/>
      <c r="QMA415" s="1182"/>
      <c r="QMB415" s="1182"/>
      <c r="QMC415" s="1182"/>
      <c r="QMD415" s="1182"/>
      <c r="QME415" s="1182"/>
      <c r="QMF415" s="1182"/>
      <c r="QMG415" s="1177"/>
      <c r="QMH415" s="1182"/>
      <c r="QMI415" s="1182"/>
      <c r="QMJ415" s="1182"/>
      <c r="QMK415" s="1182"/>
      <c r="QML415" s="1182"/>
      <c r="QMM415" s="1182"/>
      <c r="QMN415" s="1182"/>
      <c r="QMO415" s="1182"/>
      <c r="QMP415" s="1182"/>
      <c r="QMQ415" s="1182"/>
      <c r="QMR415" s="1182"/>
      <c r="QMS415" s="1182"/>
      <c r="QMT415" s="1182"/>
      <c r="QMU415" s="1182"/>
      <c r="QMV415" s="1177"/>
      <c r="QMW415" s="1182"/>
      <c r="QMX415" s="1182"/>
      <c r="QMY415" s="1182"/>
      <c r="QMZ415" s="1182"/>
      <c r="QNA415" s="1182"/>
      <c r="QNB415" s="1182"/>
      <c r="QNC415" s="1182"/>
      <c r="QND415" s="1182"/>
      <c r="QNE415" s="1182"/>
      <c r="QNF415" s="1182"/>
      <c r="QNG415" s="1182"/>
      <c r="QNH415" s="1182"/>
      <c r="QNI415" s="1182"/>
      <c r="QNJ415" s="1182"/>
      <c r="QNK415" s="1177"/>
      <c r="QNL415" s="1182"/>
      <c r="QNM415" s="1182"/>
      <c r="QNN415" s="1182"/>
      <c r="QNO415" s="1182"/>
      <c r="QNP415" s="1182"/>
      <c r="QNQ415" s="1182"/>
      <c r="QNR415" s="1182"/>
      <c r="QNS415" s="1182"/>
      <c r="QNT415" s="1182"/>
      <c r="QNU415" s="1182"/>
      <c r="QNV415" s="1182"/>
      <c r="QNW415" s="1182"/>
      <c r="QNX415" s="1182"/>
      <c r="QNY415" s="1182"/>
      <c r="QNZ415" s="1177"/>
      <c r="QOA415" s="1182"/>
      <c r="QOB415" s="1182"/>
      <c r="QOC415" s="1182"/>
      <c r="QOD415" s="1182"/>
      <c r="QOE415" s="1182"/>
      <c r="QOF415" s="1182"/>
      <c r="QOG415" s="1182"/>
      <c r="QOH415" s="1182"/>
      <c r="QOI415" s="1182"/>
      <c r="QOJ415" s="1182"/>
      <c r="QOK415" s="1182"/>
      <c r="QOL415" s="1182"/>
      <c r="QOM415" s="1182"/>
      <c r="QON415" s="1182"/>
      <c r="QOO415" s="1177"/>
      <c r="QOP415" s="1182"/>
      <c r="QOQ415" s="1182"/>
      <c r="QOR415" s="1182"/>
      <c r="QOS415" s="1182"/>
      <c r="QOT415" s="1182"/>
      <c r="QOU415" s="1182"/>
      <c r="QOV415" s="1182"/>
      <c r="QOW415" s="1182"/>
      <c r="QOX415" s="1182"/>
      <c r="QOY415" s="1182"/>
      <c r="QOZ415" s="1182"/>
      <c r="QPA415" s="1182"/>
      <c r="QPB415" s="1182"/>
      <c r="QPC415" s="1182"/>
      <c r="QPD415" s="1177"/>
      <c r="QPE415" s="1182"/>
      <c r="QPF415" s="1182"/>
      <c r="QPG415" s="1182"/>
      <c r="QPH415" s="1182"/>
      <c r="QPI415" s="1182"/>
      <c r="QPJ415" s="1182"/>
      <c r="QPK415" s="1182"/>
      <c r="QPL415" s="1182"/>
      <c r="QPM415" s="1182"/>
      <c r="QPN415" s="1182"/>
      <c r="QPO415" s="1182"/>
      <c r="QPP415" s="1182"/>
      <c r="QPQ415" s="1182"/>
      <c r="QPR415" s="1182"/>
      <c r="QPS415" s="1177"/>
      <c r="QPT415" s="1182"/>
      <c r="QPU415" s="1182"/>
      <c r="QPV415" s="1182"/>
      <c r="QPW415" s="1182"/>
      <c r="QPX415" s="1182"/>
      <c r="QPY415" s="1182"/>
      <c r="QPZ415" s="1182"/>
      <c r="QQA415" s="1182"/>
      <c r="QQB415" s="1182"/>
      <c r="QQC415" s="1182"/>
      <c r="QQD415" s="1182"/>
      <c r="QQE415" s="1182"/>
      <c r="QQF415" s="1182"/>
      <c r="QQG415" s="1182"/>
      <c r="QQH415" s="1177"/>
      <c r="QQI415" s="1182"/>
      <c r="QQJ415" s="1182"/>
      <c r="QQK415" s="1182"/>
      <c r="QQL415" s="1182"/>
      <c r="QQM415" s="1182"/>
      <c r="QQN415" s="1182"/>
      <c r="QQO415" s="1182"/>
      <c r="QQP415" s="1182"/>
      <c r="QQQ415" s="1182"/>
      <c r="QQR415" s="1182"/>
      <c r="QQS415" s="1182"/>
      <c r="QQT415" s="1182"/>
      <c r="QQU415" s="1182"/>
      <c r="QQV415" s="1182"/>
      <c r="QQW415" s="1177"/>
      <c r="QQX415" s="1182"/>
      <c r="QQY415" s="1182"/>
      <c r="QQZ415" s="1182"/>
      <c r="QRA415" s="1182"/>
      <c r="QRB415" s="1182"/>
      <c r="QRC415" s="1182"/>
      <c r="QRD415" s="1182"/>
      <c r="QRE415" s="1182"/>
      <c r="QRF415" s="1182"/>
      <c r="QRG415" s="1182"/>
      <c r="QRH415" s="1182"/>
      <c r="QRI415" s="1182"/>
      <c r="QRJ415" s="1182"/>
      <c r="QRK415" s="1182"/>
      <c r="QRL415" s="1177"/>
      <c r="QRM415" s="1182"/>
      <c r="QRN415" s="1182"/>
      <c r="QRO415" s="1182"/>
      <c r="QRP415" s="1182"/>
      <c r="QRQ415" s="1182"/>
      <c r="QRR415" s="1182"/>
      <c r="QRS415" s="1182"/>
      <c r="QRT415" s="1182"/>
      <c r="QRU415" s="1182"/>
      <c r="QRV415" s="1182"/>
      <c r="QRW415" s="1182"/>
      <c r="QRX415" s="1182"/>
      <c r="QRY415" s="1182"/>
      <c r="QRZ415" s="1182"/>
      <c r="QSA415" s="1177"/>
      <c r="QSB415" s="1182"/>
      <c r="QSC415" s="1182"/>
      <c r="QSD415" s="1182"/>
      <c r="QSE415" s="1182"/>
      <c r="QSF415" s="1182"/>
      <c r="QSG415" s="1182"/>
      <c r="QSH415" s="1182"/>
      <c r="QSI415" s="1182"/>
      <c r="QSJ415" s="1182"/>
      <c r="QSK415" s="1182"/>
      <c r="QSL415" s="1182"/>
      <c r="QSM415" s="1182"/>
      <c r="QSN415" s="1182"/>
      <c r="QSO415" s="1182"/>
      <c r="QSP415" s="1177"/>
      <c r="QSQ415" s="1182"/>
      <c r="QSR415" s="1182"/>
      <c r="QSS415" s="1182"/>
      <c r="QST415" s="1182"/>
      <c r="QSU415" s="1182"/>
      <c r="QSV415" s="1182"/>
      <c r="QSW415" s="1182"/>
      <c r="QSX415" s="1182"/>
      <c r="QSY415" s="1182"/>
      <c r="QSZ415" s="1182"/>
      <c r="QTA415" s="1182"/>
      <c r="QTB415" s="1182"/>
      <c r="QTC415" s="1182"/>
      <c r="QTD415" s="1182"/>
      <c r="QTE415" s="1177"/>
      <c r="QTF415" s="1182"/>
      <c r="QTG415" s="1182"/>
      <c r="QTH415" s="1182"/>
      <c r="QTI415" s="1182"/>
      <c r="QTJ415" s="1182"/>
      <c r="QTK415" s="1182"/>
      <c r="QTL415" s="1182"/>
      <c r="QTM415" s="1182"/>
      <c r="QTN415" s="1182"/>
      <c r="QTO415" s="1182"/>
      <c r="QTP415" s="1182"/>
      <c r="QTQ415" s="1182"/>
      <c r="QTR415" s="1182"/>
      <c r="QTS415" s="1182"/>
      <c r="QTT415" s="1177"/>
      <c r="QTU415" s="1182"/>
      <c r="QTV415" s="1182"/>
      <c r="QTW415" s="1182"/>
      <c r="QTX415" s="1182"/>
      <c r="QTY415" s="1182"/>
      <c r="QTZ415" s="1182"/>
      <c r="QUA415" s="1182"/>
      <c r="QUB415" s="1182"/>
      <c r="QUC415" s="1182"/>
      <c r="QUD415" s="1182"/>
      <c r="QUE415" s="1182"/>
      <c r="QUF415" s="1182"/>
      <c r="QUG415" s="1182"/>
      <c r="QUH415" s="1182"/>
      <c r="QUI415" s="1177"/>
      <c r="QUJ415" s="1182"/>
      <c r="QUK415" s="1182"/>
      <c r="QUL415" s="1182"/>
      <c r="QUM415" s="1182"/>
      <c r="QUN415" s="1182"/>
      <c r="QUO415" s="1182"/>
      <c r="QUP415" s="1182"/>
      <c r="QUQ415" s="1182"/>
      <c r="QUR415" s="1182"/>
      <c r="QUS415" s="1182"/>
      <c r="QUT415" s="1182"/>
      <c r="QUU415" s="1182"/>
      <c r="QUV415" s="1182"/>
      <c r="QUW415" s="1182"/>
      <c r="QUX415" s="1177"/>
      <c r="QUY415" s="1182"/>
      <c r="QUZ415" s="1182"/>
      <c r="QVA415" s="1182"/>
      <c r="QVB415" s="1182"/>
      <c r="QVC415" s="1182"/>
      <c r="QVD415" s="1182"/>
      <c r="QVE415" s="1182"/>
      <c r="QVF415" s="1182"/>
      <c r="QVG415" s="1182"/>
      <c r="QVH415" s="1182"/>
      <c r="QVI415" s="1182"/>
      <c r="QVJ415" s="1182"/>
      <c r="QVK415" s="1182"/>
      <c r="QVL415" s="1182"/>
      <c r="QVM415" s="1177"/>
      <c r="QVN415" s="1182"/>
      <c r="QVO415" s="1182"/>
      <c r="QVP415" s="1182"/>
      <c r="QVQ415" s="1182"/>
      <c r="QVR415" s="1182"/>
      <c r="QVS415" s="1182"/>
      <c r="QVT415" s="1182"/>
      <c r="QVU415" s="1182"/>
      <c r="QVV415" s="1182"/>
      <c r="QVW415" s="1182"/>
      <c r="QVX415" s="1182"/>
      <c r="QVY415" s="1182"/>
      <c r="QVZ415" s="1182"/>
      <c r="QWA415" s="1182"/>
      <c r="QWB415" s="1177"/>
      <c r="QWC415" s="1182"/>
      <c r="QWD415" s="1182"/>
      <c r="QWE415" s="1182"/>
      <c r="QWF415" s="1182"/>
      <c r="QWG415" s="1182"/>
      <c r="QWH415" s="1182"/>
      <c r="QWI415" s="1182"/>
      <c r="QWJ415" s="1182"/>
      <c r="QWK415" s="1182"/>
      <c r="QWL415" s="1182"/>
      <c r="QWM415" s="1182"/>
      <c r="QWN415" s="1182"/>
      <c r="QWO415" s="1182"/>
      <c r="QWP415" s="1182"/>
      <c r="QWQ415" s="1177"/>
      <c r="QWR415" s="1182"/>
      <c r="QWS415" s="1182"/>
      <c r="QWT415" s="1182"/>
      <c r="QWU415" s="1182"/>
      <c r="QWV415" s="1182"/>
      <c r="QWW415" s="1182"/>
      <c r="QWX415" s="1182"/>
      <c r="QWY415" s="1182"/>
      <c r="QWZ415" s="1182"/>
      <c r="QXA415" s="1182"/>
      <c r="QXB415" s="1182"/>
      <c r="QXC415" s="1182"/>
      <c r="QXD415" s="1182"/>
      <c r="QXE415" s="1182"/>
      <c r="QXF415" s="1177"/>
      <c r="QXG415" s="1182"/>
      <c r="QXH415" s="1182"/>
      <c r="QXI415" s="1182"/>
      <c r="QXJ415" s="1182"/>
      <c r="QXK415" s="1182"/>
      <c r="QXL415" s="1182"/>
      <c r="QXM415" s="1182"/>
      <c r="QXN415" s="1182"/>
      <c r="QXO415" s="1182"/>
      <c r="QXP415" s="1182"/>
      <c r="QXQ415" s="1182"/>
      <c r="QXR415" s="1182"/>
      <c r="QXS415" s="1182"/>
      <c r="QXT415" s="1182"/>
      <c r="QXU415" s="1177"/>
      <c r="QXV415" s="1182"/>
      <c r="QXW415" s="1182"/>
      <c r="QXX415" s="1182"/>
      <c r="QXY415" s="1182"/>
      <c r="QXZ415" s="1182"/>
      <c r="QYA415" s="1182"/>
      <c r="QYB415" s="1182"/>
      <c r="QYC415" s="1182"/>
      <c r="QYD415" s="1182"/>
      <c r="QYE415" s="1182"/>
      <c r="QYF415" s="1182"/>
      <c r="QYG415" s="1182"/>
      <c r="QYH415" s="1182"/>
      <c r="QYI415" s="1182"/>
      <c r="QYJ415" s="1177"/>
      <c r="QYK415" s="1182"/>
      <c r="QYL415" s="1182"/>
      <c r="QYM415" s="1182"/>
      <c r="QYN415" s="1182"/>
      <c r="QYO415" s="1182"/>
      <c r="QYP415" s="1182"/>
      <c r="QYQ415" s="1182"/>
      <c r="QYR415" s="1182"/>
      <c r="QYS415" s="1182"/>
      <c r="QYT415" s="1182"/>
      <c r="QYU415" s="1182"/>
      <c r="QYV415" s="1182"/>
      <c r="QYW415" s="1182"/>
      <c r="QYX415" s="1182"/>
      <c r="QYY415" s="1177"/>
      <c r="QYZ415" s="1182"/>
      <c r="QZA415" s="1182"/>
      <c r="QZB415" s="1182"/>
      <c r="QZC415" s="1182"/>
      <c r="QZD415" s="1182"/>
      <c r="QZE415" s="1182"/>
      <c r="QZF415" s="1182"/>
      <c r="QZG415" s="1182"/>
      <c r="QZH415" s="1182"/>
      <c r="QZI415" s="1182"/>
      <c r="QZJ415" s="1182"/>
      <c r="QZK415" s="1182"/>
      <c r="QZL415" s="1182"/>
      <c r="QZM415" s="1182"/>
      <c r="QZN415" s="1177"/>
      <c r="QZO415" s="1182"/>
      <c r="QZP415" s="1182"/>
      <c r="QZQ415" s="1182"/>
      <c r="QZR415" s="1182"/>
      <c r="QZS415" s="1182"/>
      <c r="QZT415" s="1182"/>
      <c r="QZU415" s="1182"/>
      <c r="QZV415" s="1182"/>
      <c r="QZW415" s="1182"/>
      <c r="QZX415" s="1182"/>
      <c r="QZY415" s="1182"/>
      <c r="QZZ415" s="1182"/>
      <c r="RAA415" s="1182"/>
      <c r="RAB415" s="1182"/>
      <c r="RAC415" s="1177"/>
      <c r="RAD415" s="1182"/>
      <c r="RAE415" s="1182"/>
      <c r="RAF415" s="1182"/>
      <c r="RAG415" s="1182"/>
      <c r="RAH415" s="1182"/>
      <c r="RAI415" s="1182"/>
      <c r="RAJ415" s="1182"/>
      <c r="RAK415" s="1182"/>
      <c r="RAL415" s="1182"/>
      <c r="RAM415" s="1182"/>
      <c r="RAN415" s="1182"/>
      <c r="RAO415" s="1182"/>
      <c r="RAP415" s="1182"/>
      <c r="RAQ415" s="1182"/>
      <c r="RAR415" s="1177"/>
      <c r="RAS415" s="1182"/>
      <c r="RAT415" s="1182"/>
      <c r="RAU415" s="1182"/>
      <c r="RAV415" s="1182"/>
      <c r="RAW415" s="1182"/>
      <c r="RAX415" s="1182"/>
      <c r="RAY415" s="1182"/>
      <c r="RAZ415" s="1182"/>
      <c r="RBA415" s="1182"/>
      <c r="RBB415" s="1182"/>
      <c r="RBC415" s="1182"/>
      <c r="RBD415" s="1182"/>
      <c r="RBE415" s="1182"/>
      <c r="RBF415" s="1182"/>
      <c r="RBG415" s="1177"/>
      <c r="RBH415" s="1182"/>
      <c r="RBI415" s="1182"/>
      <c r="RBJ415" s="1182"/>
      <c r="RBK415" s="1182"/>
      <c r="RBL415" s="1182"/>
      <c r="RBM415" s="1182"/>
      <c r="RBN415" s="1182"/>
      <c r="RBO415" s="1182"/>
      <c r="RBP415" s="1182"/>
      <c r="RBQ415" s="1182"/>
      <c r="RBR415" s="1182"/>
      <c r="RBS415" s="1182"/>
      <c r="RBT415" s="1182"/>
      <c r="RBU415" s="1182"/>
      <c r="RBV415" s="1177"/>
      <c r="RBW415" s="1182"/>
      <c r="RBX415" s="1182"/>
      <c r="RBY415" s="1182"/>
      <c r="RBZ415" s="1182"/>
      <c r="RCA415" s="1182"/>
      <c r="RCB415" s="1182"/>
      <c r="RCC415" s="1182"/>
      <c r="RCD415" s="1182"/>
      <c r="RCE415" s="1182"/>
      <c r="RCF415" s="1182"/>
      <c r="RCG415" s="1182"/>
      <c r="RCH415" s="1182"/>
      <c r="RCI415" s="1182"/>
      <c r="RCJ415" s="1182"/>
      <c r="RCK415" s="1177"/>
      <c r="RCL415" s="1182"/>
      <c r="RCM415" s="1182"/>
      <c r="RCN415" s="1182"/>
      <c r="RCO415" s="1182"/>
      <c r="RCP415" s="1182"/>
      <c r="RCQ415" s="1182"/>
      <c r="RCR415" s="1182"/>
      <c r="RCS415" s="1182"/>
      <c r="RCT415" s="1182"/>
      <c r="RCU415" s="1182"/>
      <c r="RCV415" s="1182"/>
      <c r="RCW415" s="1182"/>
      <c r="RCX415" s="1182"/>
      <c r="RCY415" s="1182"/>
      <c r="RCZ415" s="1177"/>
      <c r="RDA415" s="1182"/>
      <c r="RDB415" s="1182"/>
      <c r="RDC415" s="1182"/>
      <c r="RDD415" s="1182"/>
      <c r="RDE415" s="1182"/>
      <c r="RDF415" s="1182"/>
      <c r="RDG415" s="1182"/>
      <c r="RDH415" s="1182"/>
      <c r="RDI415" s="1182"/>
      <c r="RDJ415" s="1182"/>
      <c r="RDK415" s="1182"/>
      <c r="RDL415" s="1182"/>
      <c r="RDM415" s="1182"/>
      <c r="RDN415" s="1182"/>
      <c r="RDO415" s="1177"/>
      <c r="RDP415" s="1182"/>
      <c r="RDQ415" s="1182"/>
      <c r="RDR415" s="1182"/>
      <c r="RDS415" s="1182"/>
      <c r="RDT415" s="1182"/>
      <c r="RDU415" s="1182"/>
      <c r="RDV415" s="1182"/>
      <c r="RDW415" s="1182"/>
      <c r="RDX415" s="1182"/>
      <c r="RDY415" s="1182"/>
      <c r="RDZ415" s="1182"/>
      <c r="REA415" s="1182"/>
      <c r="REB415" s="1182"/>
      <c r="REC415" s="1182"/>
      <c r="RED415" s="1177"/>
      <c r="REE415" s="1182"/>
      <c r="REF415" s="1182"/>
      <c r="REG415" s="1182"/>
      <c r="REH415" s="1182"/>
      <c r="REI415" s="1182"/>
      <c r="REJ415" s="1182"/>
      <c r="REK415" s="1182"/>
      <c r="REL415" s="1182"/>
      <c r="REM415" s="1182"/>
      <c r="REN415" s="1182"/>
      <c r="REO415" s="1182"/>
      <c r="REP415" s="1182"/>
      <c r="REQ415" s="1182"/>
      <c r="RER415" s="1182"/>
      <c r="RES415" s="1177"/>
      <c r="RET415" s="1182"/>
      <c r="REU415" s="1182"/>
      <c r="REV415" s="1182"/>
      <c r="REW415" s="1182"/>
      <c r="REX415" s="1182"/>
      <c r="REY415" s="1182"/>
      <c r="REZ415" s="1182"/>
      <c r="RFA415" s="1182"/>
      <c r="RFB415" s="1182"/>
      <c r="RFC415" s="1182"/>
      <c r="RFD415" s="1182"/>
      <c r="RFE415" s="1182"/>
      <c r="RFF415" s="1182"/>
      <c r="RFG415" s="1182"/>
      <c r="RFH415" s="1177"/>
      <c r="RFI415" s="1182"/>
      <c r="RFJ415" s="1182"/>
      <c r="RFK415" s="1182"/>
      <c r="RFL415" s="1182"/>
      <c r="RFM415" s="1182"/>
      <c r="RFN415" s="1182"/>
      <c r="RFO415" s="1182"/>
      <c r="RFP415" s="1182"/>
      <c r="RFQ415" s="1182"/>
      <c r="RFR415" s="1182"/>
      <c r="RFS415" s="1182"/>
      <c r="RFT415" s="1182"/>
      <c r="RFU415" s="1182"/>
      <c r="RFV415" s="1182"/>
      <c r="RFW415" s="1177"/>
      <c r="RFX415" s="1182"/>
      <c r="RFY415" s="1182"/>
      <c r="RFZ415" s="1182"/>
      <c r="RGA415" s="1182"/>
      <c r="RGB415" s="1182"/>
      <c r="RGC415" s="1182"/>
      <c r="RGD415" s="1182"/>
      <c r="RGE415" s="1182"/>
      <c r="RGF415" s="1182"/>
      <c r="RGG415" s="1182"/>
      <c r="RGH415" s="1182"/>
      <c r="RGI415" s="1182"/>
      <c r="RGJ415" s="1182"/>
      <c r="RGK415" s="1182"/>
      <c r="RGL415" s="1177"/>
      <c r="RGM415" s="1182"/>
      <c r="RGN415" s="1182"/>
      <c r="RGO415" s="1182"/>
      <c r="RGP415" s="1182"/>
      <c r="RGQ415" s="1182"/>
      <c r="RGR415" s="1182"/>
      <c r="RGS415" s="1182"/>
      <c r="RGT415" s="1182"/>
      <c r="RGU415" s="1182"/>
      <c r="RGV415" s="1182"/>
      <c r="RGW415" s="1182"/>
      <c r="RGX415" s="1182"/>
      <c r="RGY415" s="1182"/>
      <c r="RGZ415" s="1182"/>
      <c r="RHA415" s="1177"/>
      <c r="RHB415" s="1182"/>
      <c r="RHC415" s="1182"/>
      <c r="RHD415" s="1182"/>
      <c r="RHE415" s="1182"/>
      <c r="RHF415" s="1182"/>
      <c r="RHG415" s="1182"/>
      <c r="RHH415" s="1182"/>
      <c r="RHI415" s="1182"/>
      <c r="RHJ415" s="1182"/>
      <c r="RHK415" s="1182"/>
      <c r="RHL415" s="1182"/>
      <c r="RHM415" s="1182"/>
      <c r="RHN415" s="1182"/>
      <c r="RHO415" s="1182"/>
      <c r="RHP415" s="1177"/>
      <c r="RHQ415" s="1182"/>
      <c r="RHR415" s="1182"/>
      <c r="RHS415" s="1182"/>
      <c r="RHT415" s="1182"/>
      <c r="RHU415" s="1182"/>
      <c r="RHV415" s="1182"/>
      <c r="RHW415" s="1182"/>
      <c r="RHX415" s="1182"/>
      <c r="RHY415" s="1182"/>
      <c r="RHZ415" s="1182"/>
      <c r="RIA415" s="1182"/>
      <c r="RIB415" s="1182"/>
      <c r="RIC415" s="1182"/>
      <c r="RID415" s="1182"/>
      <c r="RIE415" s="1177"/>
      <c r="RIF415" s="1182"/>
      <c r="RIG415" s="1182"/>
      <c r="RIH415" s="1182"/>
      <c r="RII415" s="1182"/>
      <c r="RIJ415" s="1182"/>
      <c r="RIK415" s="1182"/>
      <c r="RIL415" s="1182"/>
      <c r="RIM415" s="1182"/>
      <c r="RIN415" s="1182"/>
      <c r="RIO415" s="1182"/>
      <c r="RIP415" s="1182"/>
      <c r="RIQ415" s="1182"/>
      <c r="RIR415" s="1182"/>
      <c r="RIS415" s="1182"/>
      <c r="RIT415" s="1177"/>
      <c r="RIU415" s="1182"/>
      <c r="RIV415" s="1182"/>
      <c r="RIW415" s="1182"/>
      <c r="RIX415" s="1182"/>
      <c r="RIY415" s="1182"/>
      <c r="RIZ415" s="1182"/>
      <c r="RJA415" s="1182"/>
      <c r="RJB415" s="1182"/>
      <c r="RJC415" s="1182"/>
      <c r="RJD415" s="1182"/>
      <c r="RJE415" s="1182"/>
      <c r="RJF415" s="1182"/>
      <c r="RJG415" s="1182"/>
      <c r="RJH415" s="1182"/>
      <c r="RJI415" s="1177"/>
      <c r="RJJ415" s="1182"/>
      <c r="RJK415" s="1182"/>
      <c r="RJL415" s="1182"/>
      <c r="RJM415" s="1182"/>
      <c r="RJN415" s="1182"/>
      <c r="RJO415" s="1182"/>
      <c r="RJP415" s="1182"/>
      <c r="RJQ415" s="1182"/>
      <c r="RJR415" s="1182"/>
      <c r="RJS415" s="1182"/>
      <c r="RJT415" s="1182"/>
      <c r="RJU415" s="1182"/>
      <c r="RJV415" s="1182"/>
      <c r="RJW415" s="1182"/>
      <c r="RJX415" s="1177"/>
      <c r="RJY415" s="1182"/>
      <c r="RJZ415" s="1182"/>
      <c r="RKA415" s="1182"/>
      <c r="RKB415" s="1182"/>
      <c r="RKC415" s="1182"/>
      <c r="RKD415" s="1182"/>
      <c r="RKE415" s="1182"/>
      <c r="RKF415" s="1182"/>
      <c r="RKG415" s="1182"/>
      <c r="RKH415" s="1182"/>
      <c r="RKI415" s="1182"/>
      <c r="RKJ415" s="1182"/>
      <c r="RKK415" s="1182"/>
      <c r="RKL415" s="1182"/>
      <c r="RKM415" s="1177"/>
      <c r="RKN415" s="1182"/>
      <c r="RKO415" s="1182"/>
      <c r="RKP415" s="1182"/>
      <c r="RKQ415" s="1182"/>
      <c r="RKR415" s="1182"/>
      <c r="RKS415" s="1182"/>
      <c r="RKT415" s="1182"/>
      <c r="RKU415" s="1182"/>
      <c r="RKV415" s="1182"/>
      <c r="RKW415" s="1182"/>
      <c r="RKX415" s="1182"/>
      <c r="RKY415" s="1182"/>
      <c r="RKZ415" s="1182"/>
      <c r="RLA415" s="1182"/>
      <c r="RLB415" s="1177"/>
      <c r="RLC415" s="1182"/>
      <c r="RLD415" s="1182"/>
      <c r="RLE415" s="1182"/>
      <c r="RLF415" s="1182"/>
      <c r="RLG415" s="1182"/>
      <c r="RLH415" s="1182"/>
      <c r="RLI415" s="1182"/>
      <c r="RLJ415" s="1182"/>
      <c r="RLK415" s="1182"/>
      <c r="RLL415" s="1182"/>
      <c r="RLM415" s="1182"/>
      <c r="RLN415" s="1182"/>
      <c r="RLO415" s="1182"/>
      <c r="RLP415" s="1182"/>
      <c r="RLQ415" s="1177"/>
      <c r="RLR415" s="1182"/>
      <c r="RLS415" s="1182"/>
      <c r="RLT415" s="1182"/>
      <c r="RLU415" s="1182"/>
      <c r="RLV415" s="1182"/>
      <c r="RLW415" s="1182"/>
      <c r="RLX415" s="1182"/>
      <c r="RLY415" s="1182"/>
      <c r="RLZ415" s="1182"/>
      <c r="RMA415" s="1182"/>
      <c r="RMB415" s="1182"/>
      <c r="RMC415" s="1182"/>
      <c r="RMD415" s="1182"/>
      <c r="RME415" s="1182"/>
      <c r="RMF415" s="1177"/>
      <c r="RMG415" s="1182"/>
      <c r="RMH415" s="1182"/>
      <c r="RMI415" s="1182"/>
      <c r="RMJ415" s="1182"/>
      <c r="RMK415" s="1182"/>
      <c r="RML415" s="1182"/>
      <c r="RMM415" s="1182"/>
      <c r="RMN415" s="1182"/>
      <c r="RMO415" s="1182"/>
      <c r="RMP415" s="1182"/>
      <c r="RMQ415" s="1182"/>
      <c r="RMR415" s="1182"/>
      <c r="RMS415" s="1182"/>
      <c r="RMT415" s="1182"/>
      <c r="RMU415" s="1177"/>
      <c r="RMV415" s="1182"/>
      <c r="RMW415" s="1182"/>
      <c r="RMX415" s="1182"/>
      <c r="RMY415" s="1182"/>
      <c r="RMZ415" s="1182"/>
      <c r="RNA415" s="1182"/>
      <c r="RNB415" s="1182"/>
      <c r="RNC415" s="1182"/>
      <c r="RND415" s="1182"/>
      <c r="RNE415" s="1182"/>
      <c r="RNF415" s="1182"/>
      <c r="RNG415" s="1182"/>
      <c r="RNH415" s="1182"/>
      <c r="RNI415" s="1182"/>
      <c r="RNJ415" s="1177"/>
      <c r="RNK415" s="1182"/>
      <c r="RNL415" s="1182"/>
      <c r="RNM415" s="1182"/>
      <c r="RNN415" s="1182"/>
      <c r="RNO415" s="1182"/>
      <c r="RNP415" s="1182"/>
      <c r="RNQ415" s="1182"/>
      <c r="RNR415" s="1182"/>
      <c r="RNS415" s="1182"/>
      <c r="RNT415" s="1182"/>
      <c r="RNU415" s="1182"/>
      <c r="RNV415" s="1182"/>
      <c r="RNW415" s="1182"/>
      <c r="RNX415" s="1182"/>
      <c r="RNY415" s="1177"/>
      <c r="RNZ415" s="1182"/>
      <c r="ROA415" s="1182"/>
      <c r="ROB415" s="1182"/>
      <c r="ROC415" s="1182"/>
      <c r="ROD415" s="1182"/>
      <c r="ROE415" s="1182"/>
      <c r="ROF415" s="1182"/>
      <c r="ROG415" s="1182"/>
      <c r="ROH415" s="1182"/>
      <c r="ROI415" s="1182"/>
      <c r="ROJ415" s="1182"/>
      <c r="ROK415" s="1182"/>
      <c r="ROL415" s="1182"/>
      <c r="ROM415" s="1182"/>
      <c r="RON415" s="1177"/>
      <c r="ROO415" s="1182"/>
      <c r="ROP415" s="1182"/>
      <c r="ROQ415" s="1182"/>
      <c r="ROR415" s="1182"/>
      <c r="ROS415" s="1182"/>
      <c r="ROT415" s="1182"/>
      <c r="ROU415" s="1182"/>
      <c r="ROV415" s="1182"/>
      <c r="ROW415" s="1182"/>
      <c r="ROX415" s="1182"/>
      <c r="ROY415" s="1182"/>
      <c r="ROZ415" s="1182"/>
      <c r="RPA415" s="1182"/>
      <c r="RPB415" s="1182"/>
      <c r="RPC415" s="1177"/>
      <c r="RPD415" s="1182"/>
      <c r="RPE415" s="1182"/>
      <c r="RPF415" s="1182"/>
      <c r="RPG415" s="1182"/>
      <c r="RPH415" s="1182"/>
      <c r="RPI415" s="1182"/>
      <c r="RPJ415" s="1182"/>
      <c r="RPK415" s="1182"/>
      <c r="RPL415" s="1182"/>
      <c r="RPM415" s="1182"/>
      <c r="RPN415" s="1182"/>
      <c r="RPO415" s="1182"/>
      <c r="RPP415" s="1182"/>
      <c r="RPQ415" s="1182"/>
      <c r="RPR415" s="1177"/>
      <c r="RPS415" s="1182"/>
      <c r="RPT415" s="1182"/>
      <c r="RPU415" s="1182"/>
      <c r="RPV415" s="1182"/>
      <c r="RPW415" s="1182"/>
      <c r="RPX415" s="1182"/>
      <c r="RPY415" s="1182"/>
      <c r="RPZ415" s="1182"/>
      <c r="RQA415" s="1182"/>
      <c r="RQB415" s="1182"/>
      <c r="RQC415" s="1182"/>
      <c r="RQD415" s="1182"/>
      <c r="RQE415" s="1182"/>
      <c r="RQF415" s="1182"/>
      <c r="RQG415" s="1177"/>
      <c r="RQH415" s="1182"/>
      <c r="RQI415" s="1182"/>
      <c r="RQJ415" s="1182"/>
      <c r="RQK415" s="1182"/>
      <c r="RQL415" s="1182"/>
      <c r="RQM415" s="1182"/>
      <c r="RQN415" s="1182"/>
      <c r="RQO415" s="1182"/>
      <c r="RQP415" s="1182"/>
      <c r="RQQ415" s="1182"/>
      <c r="RQR415" s="1182"/>
      <c r="RQS415" s="1182"/>
      <c r="RQT415" s="1182"/>
      <c r="RQU415" s="1182"/>
      <c r="RQV415" s="1177"/>
      <c r="RQW415" s="1182"/>
      <c r="RQX415" s="1182"/>
      <c r="RQY415" s="1182"/>
      <c r="RQZ415" s="1182"/>
      <c r="RRA415" s="1182"/>
      <c r="RRB415" s="1182"/>
      <c r="RRC415" s="1182"/>
      <c r="RRD415" s="1182"/>
      <c r="RRE415" s="1182"/>
      <c r="RRF415" s="1182"/>
      <c r="RRG415" s="1182"/>
      <c r="RRH415" s="1182"/>
      <c r="RRI415" s="1182"/>
      <c r="RRJ415" s="1182"/>
      <c r="RRK415" s="1177"/>
      <c r="RRL415" s="1182"/>
      <c r="RRM415" s="1182"/>
      <c r="RRN415" s="1182"/>
      <c r="RRO415" s="1182"/>
      <c r="RRP415" s="1182"/>
      <c r="RRQ415" s="1182"/>
      <c r="RRR415" s="1182"/>
      <c r="RRS415" s="1182"/>
      <c r="RRT415" s="1182"/>
      <c r="RRU415" s="1182"/>
      <c r="RRV415" s="1182"/>
      <c r="RRW415" s="1182"/>
      <c r="RRX415" s="1182"/>
      <c r="RRY415" s="1182"/>
      <c r="RRZ415" s="1177"/>
      <c r="RSA415" s="1182"/>
      <c r="RSB415" s="1182"/>
      <c r="RSC415" s="1182"/>
      <c r="RSD415" s="1182"/>
      <c r="RSE415" s="1182"/>
      <c r="RSF415" s="1182"/>
      <c r="RSG415" s="1182"/>
      <c r="RSH415" s="1182"/>
      <c r="RSI415" s="1182"/>
      <c r="RSJ415" s="1182"/>
      <c r="RSK415" s="1182"/>
      <c r="RSL415" s="1182"/>
      <c r="RSM415" s="1182"/>
      <c r="RSN415" s="1182"/>
      <c r="RSO415" s="1177"/>
      <c r="RSP415" s="1182"/>
      <c r="RSQ415" s="1182"/>
      <c r="RSR415" s="1182"/>
      <c r="RSS415" s="1182"/>
      <c r="RST415" s="1182"/>
      <c r="RSU415" s="1182"/>
      <c r="RSV415" s="1182"/>
      <c r="RSW415" s="1182"/>
      <c r="RSX415" s="1182"/>
      <c r="RSY415" s="1182"/>
      <c r="RSZ415" s="1182"/>
      <c r="RTA415" s="1182"/>
      <c r="RTB415" s="1182"/>
      <c r="RTC415" s="1182"/>
      <c r="RTD415" s="1177"/>
      <c r="RTE415" s="1182"/>
      <c r="RTF415" s="1182"/>
      <c r="RTG415" s="1182"/>
      <c r="RTH415" s="1182"/>
      <c r="RTI415" s="1182"/>
      <c r="RTJ415" s="1182"/>
      <c r="RTK415" s="1182"/>
      <c r="RTL415" s="1182"/>
      <c r="RTM415" s="1182"/>
      <c r="RTN415" s="1182"/>
      <c r="RTO415" s="1182"/>
      <c r="RTP415" s="1182"/>
      <c r="RTQ415" s="1182"/>
      <c r="RTR415" s="1182"/>
      <c r="RTS415" s="1177"/>
      <c r="RTT415" s="1182"/>
      <c r="RTU415" s="1182"/>
      <c r="RTV415" s="1182"/>
      <c r="RTW415" s="1182"/>
      <c r="RTX415" s="1182"/>
      <c r="RTY415" s="1182"/>
      <c r="RTZ415" s="1182"/>
      <c r="RUA415" s="1182"/>
      <c r="RUB415" s="1182"/>
      <c r="RUC415" s="1182"/>
      <c r="RUD415" s="1182"/>
      <c r="RUE415" s="1182"/>
      <c r="RUF415" s="1182"/>
      <c r="RUG415" s="1182"/>
      <c r="RUH415" s="1177"/>
      <c r="RUI415" s="1182"/>
      <c r="RUJ415" s="1182"/>
      <c r="RUK415" s="1182"/>
      <c r="RUL415" s="1182"/>
      <c r="RUM415" s="1182"/>
      <c r="RUN415" s="1182"/>
      <c r="RUO415" s="1182"/>
      <c r="RUP415" s="1182"/>
      <c r="RUQ415" s="1182"/>
      <c r="RUR415" s="1182"/>
      <c r="RUS415" s="1182"/>
      <c r="RUT415" s="1182"/>
      <c r="RUU415" s="1182"/>
      <c r="RUV415" s="1182"/>
      <c r="RUW415" s="1177"/>
      <c r="RUX415" s="1182"/>
      <c r="RUY415" s="1182"/>
      <c r="RUZ415" s="1182"/>
      <c r="RVA415" s="1182"/>
      <c r="RVB415" s="1182"/>
      <c r="RVC415" s="1182"/>
      <c r="RVD415" s="1182"/>
      <c r="RVE415" s="1182"/>
      <c r="RVF415" s="1182"/>
      <c r="RVG415" s="1182"/>
      <c r="RVH415" s="1182"/>
      <c r="RVI415" s="1182"/>
      <c r="RVJ415" s="1182"/>
      <c r="RVK415" s="1182"/>
      <c r="RVL415" s="1177"/>
      <c r="RVM415" s="1182"/>
      <c r="RVN415" s="1182"/>
      <c r="RVO415" s="1182"/>
      <c r="RVP415" s="1182"/>
      <c r="RVQ415" s="1182"/>
      <c r="RVR415" s="1182"/>
      <c r="RVS415" s="1182"/>
      <c r="RVT415" s="1182"/>
      <c r="RVU415" s="1182"/>
      <c r="RVV415" s="1182"/>
      <c r="RVW415" s="1182"/>
      <c r="RVX415" s="1182"/>
      <c r="RVY415" s="1182"/>
      <c r="RVZ415" s="1182"/>
      <c r="RWA415" s="1177"/>
      <c r="RWB415" s="1182"/>
      <c r="RWC415" s="1182"/>
      <c r="RWD415" s="1182"/>
      <c r="RWE415" s="1182"/>
      <c r="RWF415" s="1182"/>
      <c r="RWG415" s="1182"/>
      <c r="RWH415" s="1182"/>
      <c r="RWI415" s="1182"/>
      <c r="RWJ415" s="1182"/>
      <c r="RWK415" s="1182"/>
      <c r="RWL415" s="1182"/>
      <c r="RWM415" s="1182"/>
      <c r="RWN415" s="1182"/>
      <c r="RWO415" s="1182"/>
      <c r="RWP415" s="1177"/>
      <c r="RWQ415" s="1182"/>
      <c r="RWR415" s="1182"/>
      <c r="RWS415" s="1182"/>
      <c r="RWT415" s="1182"/>
      <c r="RWU415" s="1182"/>
      <c r="RWV415" s="1182"/>
      <c r="RWW415" s="1182"/>
      <c r="RWX415" s="1182"/>
      <c r="RWY415" s="1182"/>
      <c r="RWZ415" s="1182"/>
      <c r="RXA415" s="1182"/>
      <c r="RXB415" s="1182"/>
      <c r="RXC415" s="1182"/>
      <c r="RXD415" s="1182"/>
      <c r="RXE415" s="1177"/>
      <c r="RXF415" s="1182"/>
      <c r="RXG415" s="1182"/>
      <c r="RXH415" s="1182"/>
      <c r="RXI415" s="1182"/>
      <c r="RXJ415" s="1182"/>
      <c r="RXK415" s="1182"/>
      <c r="RXL415" s="1182"/>
      <c r="RXM415" s="1182"/>
      <c r="RXN415" s="1182"/>
      <c r="RXO415" s="1182"/>
      <c r="RXP415" s="1182"/>
      <c r="RXQ415" s="1182"/>
      <c r="RXR415" s="1182"/>
      <c r="RXS415" s="1182"/>
      <c r="RXT415" s="1177"/>
      <c r="RXU415" s="1182"/>
      <c r="RXV415" s="1182"/>
      <c r="RXW415" s="1182"/>
      <c r="RXX415" s="1182"/>
      <c r="RXY415" s="1182"/>
      <c r="RXZ415" s="1182"/>
      <c r="RYA415" s="1182"/>
      <c r="RYB415" s="1182"/>
      <c r="RYC415" s="1182"/>
      <c r="RYD415" s="1182"/>
      <c r="RYE415" s="1182"/>
      <c r="RYF415" s="1182"/>
      <c r="RYG415" s="1182"/>
      <c r="RYH415" s="1182"/>
      <c r="RYI415" s="1177"/>
      <c r="RYJ415" s="1182"/>
      <c r="RYK415" s="1182"/>
      <c r="RYL415" s="1182"/>
      <c r="RYM415" s="1182"/>
      <c r="RYN415" s="1182"/>
      <c r="RYO415" s="1182"/>
      <c r="RYP415" s="1182"/>
      <c r="RYQ415" s="1182"/>
      <c r="RYR415" s="1182"/>
      <c r="RYS415" s="1182"/>
      <c r="RYT415" s="1182"/>
      <c r="RYU415" s="1182"/>
      <c r="RYV415" s="1182"/>
      <c r="RYW415" s="1182"/>
      <c r="RYX415" s="1177"/>
      <c r="RYY415" s="1182"/>
      <c r="RYZ415" s="1182"/>
      <c r="RZA415" s="1182"/>
      <c r="RZB415" s="1182"/>
      <c r="RZC415" s="1182"/>
      <c r="RZD415" s="1182"/>
      <c r="RZE415" s="1182"/>
      <c r="RZF415" s="1182"/>
      <c r="RZG415" s="1182"/>
      <c r="RZH415" s="1182"/>
      <c r="RZI415" s="1182"/>
      <c r="RZJ415" s="1182"/>
      <c r="RZK415" s="1182"/>
      <c r="RZL415" s="1182"/>
      <c r="RZM415" s="1177"/>
      <c r="RZN415" s="1182"/>
      <c r="RZO415" s="1182"/>
      <c r="RZP415" s="1182"/>
      <c r="RZQ415" s="1182"/>
      <c r="RZR415" s="1182"/>
      <c r="RZS415" s="1182"/>
      <c r="RZT415" s="1182"/>
      <c r="RZU415" s="1182"/>
      <c r="RZV415" s="1182"/>
      <c r="RZW415" s="1182"/>
      <c r="RZX415" s="1182"/>
      <c r="RZY415" s="1182"/>
      <c r="RZZ415" s="1182"/>
      <c r="SAA415" s="1182"/>
      <c r="SAB415" s="1177"/>
      <c r="SAC415" s="1182"/>
      <c r="SAD415" s="1182"/>
      <c r="SAE415" s="1182"/>
      <c r="SAF415" s="1182"/>
      <c r="SAG415" s="1182"/>
      <c r="SAH415" s="1182"/>
      <c r="SAI415" s="1182"/>
      <c r="SAJ415" s="1182"/>
      <c r="SAK415" s="1182"/>
      <c r="SAL415" s="1182"/>
      <c r="SAM415" s="1182"/>
      <c r="SAN415" s="1182"/>
      <c r="SAO415" s="1182"/>
      <c r="SAP415" s="1182"/>
      <c r="SAQ415" s="1177"/>
      <c r="SAR415" s="1182"/>
      <c r="SAS415" s="1182"/>
      <c r="SAT415" s="1182"/>
      <c r="SAU415" s="1182"/>
      <c r="SAV415" s="1182"/>
      <c r="SAW415" s="1182"/>
      <c r="SAX415" s="1182"/>
      <c r="SAY415" s="1182"/>
      <c r="SAZ415" s="1182"/>
      <c r="SBA415" s="1182"/>
      <c r="SBB415" s="1182"/>
      <c r="SBC415" s="1182"/>
      <c r="SBD415" s="1182"/>
      <c r="SBE415" s="1182"/>
      <c r="SBF415" s="1177"/>
      <c r="SBG415" s="1182"/>
      <c r="SBH415" s="1182"/>
      <c r="SBI415" s="1182"/>
      <c r="SBJ415" s="1182"/>
      <c r="SBK415" s="1182"/>
      <c r="SBL415" s="1182"/>
      <c r="SBM415" s="1182"/>
      <c r="SBN415" s="1182"/>
      <c r="SBO415" s="1182"/>
      <c r="SBP415" s="1182"/>
      <c r="SBQ415" s="1182"/>
      <c r="SBR415" s="1182"/>
      <c r="SBS415" s="1182"/>
      <c r="SBT415" s="1182"/>
      <c r="SBU415" s="1177"/>
      <c r="SBV415" s="1182"/>
      <c r="SBW415" s="1182"/>
      <c r="SBX415" s="1182"/>
      <c r="SBY415" s="1182"/>
      <c r="SBZ415" s="1182"/>
      <c r="SCA415" s="1182"/>
      <c r="SCB415" s="1182"/>
      <c r="SCC415" s="1182"/>
      <c r="SCD415" s="1182"/>
      <c r="SCE415" s="1182"/>
      <c r="SCF415" s="1182"/>
      <c r="SCG415" s="1182"/>
      <c r="SCH415" s="1182"/>
      <c r="SCI415" s="1182"/>
      <c r="SCJ415" s="1177"/>
      <c r="SCK415" s="1182"/>
      <c r="SCL415" s="1182"/>
      <c r="SCM415" s="1182"/>
      <c r="SCN415" s="1182"/>
      <c r="SCO415" s="1182"/>
      <c r="SCP415" s="1182"/>
      <c r="SCQ415" s="1182"/>
      <c r="SCR415" s="1182"/>
      <c r="SCS415" s="1182"/>
      <c r="SCT415" s="1182"/>
      <c r="SCU415" s="1182"/>
      <c r="SCV415" s="1182"/>
      <c r="SCW415" s="1182"/>
      <c r="SCX415" s="1182"/>
      <c r="SCY415" s="1177"/>
      <c r="SCZ415" s="1182"/>
      <c r="SDA415" s="1182"/>
      <c r="SDB415" s="1182"/>
      <c r="SDC415" s="1182"/>
      <c r="SDD415" s="1182"/>
      <c r="SDE415" s="1182"/>
      <c r="SDF415" s="1182"/>
      <c r="SDG415" s="1182"/>
      <c r="SDH415" s="1182"/>
      <c r="SDI415" s="1182"/>
      <c r="SDJ415" s="1182"/>
      <c r="SDK415" s="1182"/>
      <c r="SDL415" s="1182"/>
      <c r="SDM415" s="1182"/>
      <c r="SDN415" s="1177"/>
      <c r="SDO415" s="1182"/>
      <c r="SDP415" s="1182"/>
      <c r="SDQ415" s="1182"/>
      <c r="SDR415" s="1182"/>
      <c r="SDS415" s="1182"/>
      <c r="SDT415" s="1182"/>
      <c r="SDU415" s="1182"/>
      <c r="SDV415" s="1182"/>
      <c r="SDW415" s="1182"/>
      <c r="SDX415" s="1182"/>
      <c r="SDY415" s="1182"/>
      <c r="SDZ415" s="1182"/>
      <c r="SEA415" s="1182"/>
      <c r="SEB415" s="1182"/>
      <c r="SEC415" s="1177"/>
      <c r="SED415" s="1182"/>
      <c r="SEE415" s="1182"/>
      <c r="SEF415" s="1182"/>
      <c r="SEG415" s="1182"/>
      <c r="SEH415" s="1182"/>
      <c r="SEI415" s="1182"/>
      <c r="SEJ415" s="1182"/>
      <c r="SEK415" s="1182"/>
      <c r="SEL415" s="1182"/>
      <c r="SEM415" s="1182"/>
      <c r="SEN415" s="1182"/>
      <c r="SEO415" s="1182"/>
      <c r="SEP415" s="1182"/>
      <c r="SEQ415" s="1182"/>
      <c r="SER415" s="1177"/>
      <c r="SES415" s="1182"/>
      <c r="SET415" s="1182"/>
      <c r="SEU415" s="1182"/>
      <c r="SEV415" s="1182"/>
      <c r="SEW415" s="1182"/>
      <c r="SEX415" s="1182"/>
      <c r="SEY415" s="1182"/>
      <c r="SEZ415" s="1182"/>
      <c r="SFA415" s="1182"/>
      <c r="SFB415" s="1182"/>
      <c r="SFC415" s="1182"/>
      <c r="SFD415" s="1182"/>
      <c r="SFE415" s="1182"/>
      <c r="SFF415" s="1182"/>
      <c r="SFG415" s="1177"/>
      <c r="SFH415" s="1182"/>
      <c r="SFI415" s="1182"/>
      <c r="SFJ415" s="1182"/>
      <c r="SFK415" s="1182"/>
      <c r="SFL415" s="1182"/>
      <c r="SFM415" s="1182"/>
      <c r="SFN415" s="1182"/>
      <c r="SFO415" s="1182"/>
      <c r="SFP415" s="1182"/>
      <c r="SFQ415" s="1182"/>
      <c r="SFR415" s="1182"/>
      <c r="SFS415" s="1182"/>
      <c r="SFT415" s="1182"/>
      <c r="SFU415" s="1182"/>
      <c r="SFV415" s="1177"/>
      <c r="SFW415" s="1182"/>
      <c r="SFX415" s="1182"/>
      <c r="SFY415" s="1182"/>
      <c r="SFZ415" s="1182"/>
      <c r="SGA415" s="1182"/>
      <c r="SGB415" s="1182"/>
      <c r="SGC415" s="1182"/>
      <c r="SGD415" s="1182"/>
      <c r="SGE415" s="1182"/>
      <c r="SGF415" s="1182"/>
      <c r="SGG415" s="1182"/>
      <c r="SGH415" s="1182"/>
      <c r="SGI415" s="1182"/>
      <c r="SGJ415" s="1182"/>
      <c r="SGK415" s="1177"/>
      <c r="SGL415" s="1182"/>
      <c r="SGM415" s="1182"/>
      <c r="SGN415" s="1182"/>
      <c r="SGO415" s="1182"/>
      <c r="SGP415" s="1182"/>
      <c r="SGQ415" s="1182"/>
      <c r="SGR415" s="1182"/>
      <c r="SGS415" s="1182"/>
      <c r="SGT415" s="1182"/>
      <c r="SGU415" s="1182"/>
      <c r="SGV415" s="1182"/>
      <c r="SGW415" s="1182"/>
      <c r="SGX415" s="1182"/>
      <c r="SGY415" s="1182"/>
      <c r="SGZ415" s="1177"/>
      <c r="SHA415" s="1182"/>
      <c r="SHB415" s="1182"/>
      <c r="SHC415" s="1182"/>
      <c r="SHD415" s="1182"/>
      <c r="SHE415" s="1182"/>
      <c r="SHF415" s="1182"/>
      <c r="SHG415" s="1182"/>
      <c r="SHH415" s="1182"/>
      <c r="SHI415" s="1182"/>
      <c r="SHJ415" s="1182"/>
      <c r="SHK415" s="1182"/>
      <c r="SHL415" s="1182"/>
      <c r="SHM415" s="1182"/>
      <c r="SHN415" s="1182"/>
      <c r="SHO415" s="1177"/>
      <c r="SHP415" s="1182"/>
      <c r="SHQ415" s="1182"/>
      <c r="SHR415" s="1182"/>
      <c r="SHS415" s="1182"/>
      <c r="SHT415" s="1182"/>
      <c r="SHU415" s="1182"/>
      <c r="SHV415" s="1182"/>
      <c r="SHW415" s="1182"/>
      <c r="SHX415" s="1182"/>
      <c r="SHY415" s="1182"/>
      <c r="SHZ415" s="1182"/>
      <c r="SIA415" s="1182"/>
      <c r="SIB415" s="1182"/>
      <c r="SIC415" s="1182"/>
      <c r="SID415" s="1177"/>
      <c r="SIE415" s="1182"/>
      <c r="SIF415" s="1182"/>
      <c r="SIG415" s="1182"/>
      <c r="SIH415" s="1182"/>
      <c r="SII415" s="1182"/>
      <c r="SIJ415" s="1182"/>
      <c r="SIK415" s="1182"/>
      <c r="SIL415" s="1182"/>
      <c r="SIM415" s="1182"/>
      <c r="SIN415" s="1182"/>
      <c r="SIO415" s="1182"/>
      <c r="SIP415" s="1182"/>
      <c r="SIQ415" s="1182"/>
      <c r="SIR415" s="1182"/>
      <c r="SIS415" s="1177"/>
      <c r="SIT415" s="1182"/>
      <c r="SIU415" s="1182"/>
      <c r="SIV415" s="1182"/>
      <c r="SIW415" s="1182"/>
      <c r="SIX415" s="1182"/>
      <c r="SIY415" s="1182"/>
      <c r="SIZ415" s="1182"/>
      <c r="SJA415" s="1182"/>
      <c r="SJB415" s="1182"/>
      <c r="SJC415" s="1182"/>
      <c r="SJD415" s="1182"/>
      <c r="SJE415" s="1182"/>
      <c r="SJF415" s="1182"/>
      <c r="SJG415" s="1182"/>
      <c r="SJH415" s="1177"/>
      <c r="SJI415" s="1182"/>
      <c r="SJJ415" s="1182"/>
      <c r="SJK415" s="1182"/>
      <c r="SJL415" s="1182"/>
      <c r="SJM415" s="1182"/>
      <c r="SJN415" s="1182"/>
      <c r="SJO415" s="1182"/>
      <c r="SJP415" s="1182"/>
      <c r="SJQ415" s="1182"/>
      <c r="SJR415" s="1182"/>
      <c r="SJS415" s="1182"/>
      <c r="SJT415" s="1182"/>
      <c r="SJU415" s="1182"/>
      <c r="SJV415" s="1182"/>
      <c r="SJW415" s="1177"/>
      <c r="SJX415" s="1182"/>
      <c r="SJY415" s="1182"/>
      <c r="SJZ415" s="1182"/>
      <c r="SKA415" s="1182"/>
      <c r="SKB415" s="1182"/>
      <c r="SKC415" s="1182"/>
      <c r="SKD415" s="1182"/>
      <c r="SKE415" s="1182"/>
      <c r="SKF415" s="1182"/>
      <c r="SKG415" s="1182"/>
      <c r="SKH415" s="1182"/>
      <c r="SKI415" s="1182"/>
      <c r="SKJ415" s="1182"/>
      <c r="SKK415" s="1182"/>
      <c r="SKL415" s="1177"/>
      <c r="SKM415" s="1182"/>
      <c r="SKN415" s="1182"/>
      <c r="SKO415" s="1182"/>
      <c r="SKP415" s="1182"/>
      <c r="SKQ415" s="1182"/>
      <c r="SKR415" s="1182"/>
      <c r="SKS415" s="1182"/>
      <c r="SKT415" s="1182"/>
      <c r="SKU415" s="1182"/>
      <c r="SKV415" s="1182"/>
      <c r="SKW415" s="1182"/>
      <c r="SKX415" s="1182"/>
      <c r="SKY415" s="1182"/>
      <c r="SKZ415" s="1182"/>
      <c r="SLA415" s="1177"/>
      <c r="SLB415" s="1182"/>
      <c r="SLC415" s="1182"/>
      <c r="SLD415" s="1182"/>
      <c r="SLE415" s="1182"/>
      <c r="SLF415" s="1182"/>
      <c r="SLG415" s="1182"/>
      <c r="SLH415" s="1182"/>
      <c r="SLI415" s="1182"/>
      <c r="SLJ415" s="1182"/>
      <c r="SLK415" s="1182"/>
      <c r="SLL415" s="1182"/>
      <c r="SLM415" s="1182"/>
      <c r="SLN415" s="1182"/>
      <c r="SLO415" s="1182"/>
      <c r="SLP415" s="1177"/>
      <c r="SLQ415" s="1182"/>
      <c r="SLR415" s="1182"/>
      <c r="SLS415" s="1182"/>
      <c r="SLT415" s="1182"/>
      <c r="SLU415" s="1182"/>
      <c r="SLV415" s="1182"/>
      <c r="SLW415" s="1182"/>
      <c r="SLX415" s="1182"/>
      <c r="SLY415" s="1182"/>
      <c r="SLZ415" s="1182"/>
      <c r="SMA415" s="1182"/>
      <c r="SMB415" s="1182"/>
      <c r="SMC415" s="1182"/>
      <c r="SMD415" s="1182"/>
      <c r="SME415" s="1177"/>
      <c r="SMF415" s="1182"/>
      <c r="SMG415" s="1182"/>
      <c r="SMH415" s="1182"/>
      <c r="SMI415" s="1182"/>
      <c r="SMJ415" s="1182"/>
      <c r="SMK415" s="1182"/>
      <c r="SML415" s="1182"/>
      <c r="SMM415" s="1182"/>
      <c r="SMN415" s="1182"/>
      <c r="SMO415" s="1182"/>
      <c r="SMP415" s="1182"/>
      <c r="SMQ415" s="1182"/>
      <c r="SMR415" s="1182"/>
      <c r="SMS415" s="1182"/>
      <c r="SMT415" s="1177"/>
      <c r="SMU415" s="1182"/>
      <c r="SMV415" s="1182"/>
      <c r="SMW415" s="1182"/>
      <c r="SMX415" s="1182"/>
      <c r="SMY415" s="1182"/>
      <c r="SMZ415" s="1182"/>
      <c r="SNA415" s="1182"/>
      <c r="SNB415" s="1182"/>
      <c r="SNC415" s="1182"/>
      <c r="SND415" s="1182"/>
      <c r="SNE415" s="1182"/>
      <c r="SNF415" s="1182"/>
      <c r="SNG415" s="1182"/>
      <c r="SNH415" s="1182"/>
      <c r="SNI415" s="1177"/>
      <c r="SNJ415" s="1182"/>
      <c r="SNK415" s="1182"/>
      <c r="SNL415" s="1182"/>
      <c r="SNM415" s="1182"/>
      <c r="SNN415" s="1182"/>
      <c r="SNO415" s="1182"/>
      <c r="SNP415" s="1182"/>
      <c r="SNQ415" s="1182"/>
      <c r="SNR415" s="1182"/>
      <c r="SNS415" s="1182"/>
      <c r="SNT415" s="1182"/>
      <c r="SNU415" s="1182"/>
      <c r="SNV415" s="1182"/>
      <c r="SNW415" s="1182"/>
      <c r="SNX415" s="1177"/>
      <c r="SNY415" s="1182"/>
      <c r="SNZ415" s="1182"/>
      <c r="SOA415" s="1182"/>
      <c r="SOB415" s="1182"/>
      <c r="SOC415" s="1182"/>
      <c r="SOD415" s="1182"/>
      <c r="SOE415" s="1182"/>
      <c r="SOF415" s="1182"/>
      <c r="SOG415" s="1182"/>
      <c r="SOH415" s="1182"/>
      <c r="SOI415" s="1182"/>
      <c r="SOJ415" s="1182"/>
      <c r="SOK415" s="1182"/>
      <c r="SOL415" s="1182"/>
      <c r="SOM415" s="1177"/>
      <c r="SON415" s="1182"/>
      <c r="SOO415" s="1182"/>
      <c r="SOP415" s="1182"/>
      <c r="SOQ415" s="1182"/>
      <c r="SOR415" s="1182"/>
      <c r="SOS415" s="1182"/>
      <c r="SOT415" s="1182"/>
      <c r="SOU415" s="1182"/>
      <c r="SOV415" s="1182"/>
      <c r="SOW415" s="1182"/>
      <c r="SOX415" s="1182"/>
      <c r="SOY415" s="1182"/>
      <c r="SOZ415" s="1182"/>
      <c r="SPA415" s="1182"/>
      <c r="SPB415" s="1177"/>
      <c r="SPC415" s="1182"/>
      <c r="SPD415" s="1182"/>
      <c r="SPE415" s="1182"/>
      <c r="SPF415" s="1182"/>
      <c r="SPG415" s="1182"/>
      <c r="SPH415" s="1182"/>
      <c r="SPI415" s="1182"/>
      <c r="SPJ415" s="1182"/>
      <c r="SPK415" s="1182"/>
      <c r="SPL415" s="1182"/>
      <c r="SPM415" s="1182"/>
      <c r="SPN415" s="1182"/>
      <c r="SPO415" s="1182"/>
      <c r="SPP415" s="1182"/>
      <c r="SPQ415" s="1177"/>
      <c r="SPR415" s="1182"/>
      <c r="SPS415" s="1182"/>
      <c r="SPT415" s="1182"/>
      <c r="SPU415" s="1182"/>
      <c r="SPV415" s="1182"/>
      <c r="SPW415" s="1182"/>
      <c r="SPX415" s="1182"/>
      <c r="SPY415" s="1182"/>
      <c r="SPZ415" s="1182"/>
      <c r="SQA415" s="1182"/>
      <c r="SQB415" s="1182"/>
      <c r="SQC415" s="1182"/>
      <c r="SQD415" s="1182"/>
      <c r="SQE415" s="1182"/>
      <c r="SQF415" s="1177"/>
      <c r="SQG415" s="1182"/>
      <c r="SQH415" s="1182"/>
      <c r="SQI415" s="1182"/>
      <c r="SQJ415" s="1182"/>
      <c r="SQK415" s="1182"/>
      <c r="SQL415" s="1182"/>
      <c r="SQM415" s="1182"/>
      <c r="SQN415" s="1182"/>
      <c r="SQO415" s="1182"/>
      <c r="SQP415" s="1182"/>
      <c r="SQQ415" s="1182"/>
      <c r="SQR415" s="1182"/>
      <c r="SQS415" s="1182"/>
      <c r="SQT415" s="1182"/>
      <c r="SQU415" s="1177"/>
      <c r="SQV415" s="1182"/>
      <c r="SQW415" s="1182"/>
      <c r="SQX415" s="1182"/>
      <c r="SQY415" s="1182"/>
      <c r="SQZ415" s="1182"/>
      <c r="SRA415" s="1182"/>
      <c r="SRB415" s="1182"/>
      <c r="SRC415" s="1182"/>
      <c r="SRD415" s="1182"/>
      <c r="SRE415" s="1182"/>
      <c r="SRF415" s="1182"/>
      <c r="SRG415" s="1182"/>
      <c r="SRH415" s="1182"/>
      <c r="SRI415" s="1182"/>
      <c r="SRJ415" s="1177"/>
      <c r="SRK415" s="1182"/>
      <c r="SRL415" s="1182"/>
      <c r="SRM415" s="1182"/>
      <c r="SRN415" s="1182"/>
      <c r="SRO415" s="1182"/>
      <c r="SRP415" s="1182"/>
      <c r="SRQ415" s="1182"/>
      <c r="SRR415" s="1182"/>
      <c r="SRS415" s="1182"/>
      <c r="SRT415" s="1182"/>
      <c r="SRU415" s="1182"/>
      <c r="SRV415" s="1182"/>
      <c r="SRW415" s="1182"/>
      <c r="SRX415" s="1182"/>
      <c r="SRY415" s="1177"/>
      <c r="SRZ415" s="1182"/>
      <c r="SSA415" s="1182"/>
      <c r="SSB415" s="1182"/>
      <c r="SSC415" s="1182"/>
      <c r="SSD415" s="1182"/>
      <c r="SSE415" s="1182"/>
      <c r="SSF415" s="1182"/>
      <c r="SSG415" s="1182"/>
      <c r="SSH415" s="1182"/>
      <c r="SSI415" s="1182"/>
      <c r="SSJ415" s="1182"/>
      <c r="SSK415" s="1182"/>
      <c r="SSL415" s="1182"/>
      <c r="SSM415" s="1182"/>
      <c r="SSN415" s="1177"/>
      <c r="SSO415" s="1182"/>
      <c r="SSP415" s="1182"/>
      <c r="SSQ415" s="1182"/>
      <c r="SSR415" s="1182"/>
      <c r="SSS415" s="1182"/>
      <c r="SST415" s="1182"/>
      <c r="SSU415" s="1182"/>
      <c r="SSV415" s="1182"/>
      <c r="SSW415" s="1182"/>
      <c r="SSX415" s="1182"/>
      <c r="SSY415" s="1182"/>
      <c r="SSZ415" s="1182"/>
      <c r="STA415" s="1182"/>
      <c r="STB415" s="1182"/>
      <c r="STC415" s="1177"/>
      <c r="STD415" s="1182"/>
      <c r="STE415" s="1182"/>
      <c r="STF415" s="1182"/>
      <c r="STG415" s="1182"/>
      <c r="STH415" s="1182"/>
      <c r="STI415" s="1182"/>
      <c r="STJ415" s="1182"/>
      <c r="STK415" s="1182"/>
      <c r="STL415" s="1182"/>
      <c r="STM415" s="1182"/>
      <c r="STN415" s="1182"/>
      <c r="STO415" s="1182"/>
      <c r="STP415" s="1182"/>
      <c r="STQ415" s="1182"/>
      <c r="STR415" s="1177"/>
      <c r="STS415" s="1182"/>
      <c r="STT415" s="1182"/>
      <c r="STU415" s="1182"/>
      <c r="STV415" s="1182"/>
      <c r="STW415" s="1182"/>
      <c r="STX415" s="1182"/>
      <c r="STY415" s="1182"/>
      <c r="STZ415" s="1182"/>
      <c r="SUA415" s="1182"/>
      <c r="SUB415" s="1182"/>
      <c r="SUC415" s="1182"/>
      <c r="SUD415" s="1182"/>
      <c r="SUE415" s="1182"/>
      <c r="SUF415" s="1182"/>
      <c r="SUG415" s="1177"/>
      <c r="SUH415" s="1182"/>
      <c r="SUI415" s="1182"/>
      <c r="SUJ415" s="1182"/>
      <c r="SUK415" s="1182"/>
      <c r="SUL415" s="1182"/>
      <c r="SUM415" s="1182"/>
      <c r="SUN415" s="1182"/>
      <c r="SUO415" s="1182"/>
      <c r="SUP415" s="1182"/>
      <c r="SUQ415" s="1182"/>
      <c r="SUR415" s="1182"/>
      <c r="SUS415" s="1182"/>
      <c r="SUT415" s="1182"/>
      <c r="SUU415" s="1182"/>
      <c r="SUV415" s="1177"/>
      <c r="SUW415" s="1182"/>
      <c r="SUX415" s="1182"/>
      <c r="SUY415" s="1182"/>
      <c r="SUZ415" s="1182"/>
      <c r="SVA415" s="1182"/>
      <c r="SVB415" s="1182"/>
      <c r="SVC415" s="1182"/>
      <c r="SVD415" s="1182"/>
      <c r="SVE415" s="1182"/>
      <c r="SVF415" s="1182"/>
      <c r="SVG415" s="1182"/>
      <c r="SVH415" s="1182"/>
      <c r="SVI415" s="1182"/>
      <c r="SVJ415" s="1182"/>
      <c r="SVK415" s="1177"/>
      <c r="SVL415" s="1182"/>
      <c r="SVM415" s="1182"/>
      <c r="SVN415" s="1182"/>
      <c r="SVO415" s="1182"/>
      <c r="SVP415" s="1182"/>
      <c r="SVQ415" s="1182"/>
      <c r="SVR415" s="1182"/>
      <c r="SVS415" s="1182"/>
      <c r="SVT415" s="1182"/>
      <c r="SVU415" s="1182"/>
      <c r="SVV415" s="1182"/>
      <c r="SVW415" s="1182"/>
      <c r="SVX415" s="1182"/>
      <c r="SVY415" s="1182"/>
      <c r="SVZ415" s="1177"/>
      <c r="SWA415" s="1182"/>
      <c r="SWB415" s="1182"/>
      <c r="SWC415" s="1182"/>
      <c r="SWD415" s="1182"/>
      <c r="SWE415" s="1182"/>
      <c r="SWF415" s="1182"/>
      <c r="SWG415" s="1182"/>
      <c r="SWH415" s="1182"/>
      <c r="SWI415" s="1182"/>
      <c r="SWJ415" s="1182"/>
      <c r="SWK415" s="1182"/>
      <c r="SWL415" s="1182"/>
      <c r="SWM415" s="1182"/>
      <c r="SWN415" s="1182"/>
      <c r="SWO415" s="1177"/>
      <c r="SWP415" s="1182"/>
      <c r="SWQ415" s="1182"/>
      <c r="SWR415" s="1182"/>
      <c r="SWS415" s="1182"/>
      <c r="SWT415" s="1182"/>
      <c r="SWU415" s="1182"/>
      <c r="SWV415" s="1182"/>
      <c r="SWW415" s="1182"/>
      <c r="SWX415" s="1182"/>
      <c r="SWY415" s="1182"/>
      <c r="SWZ415" s="1182"/>
      <c r="SXA415" s="1182"/>
      <c r="SXB415" s="1182"/>
      <c r="SXC415" s="1182"/>
      <c r="SXD415" s="1177"/>
      <c r="SXE415" s="1182"/>
      <c r="SXF415" s="1182"/>
      <c r="SXG415" s="1182"/>
      <c r="SXH415" s="1182"/>
      <c r="SXI415" s="1182"/>
      <c r="SXJ415" s="1182"/>
      <c r="SXK415" s="1182"/>
      <c r="SXL415" s="1182"/>
      <c r="SXM415" s="1182"/>
      <c r="SXN415" s="1182"/>
      <c r="SXO415" s="1182"/>
      <c r="SXP415" s="1182"/>
      <c r="SXQ415" s="1182"/>
      <c r="SXR415" s="1182"/>
      <c r="SXS415" s="1177"/>
      <c r="SXT415" s="1182"/>
      <c r="SXU415" s="1182"/>
      <c r="SXV415" s="1182"/>
      <c r="SXW415" s="1182"/>
      <c r="SXX415" s="1182"/>
      <c r="SXY415" s="1182"/>
      <c r="SXZ415" s="1182"/>
      <c r="SYA415" s="1182"/>
      <c r="SYB415" s="1182"/>
      <c r="SYC415" s="1182"/>
      <c r="SYD415" s="1182"/>
      <c r="SYE415" s="1182"/>
      <c r="SYF415" s="1182"/>
      <c r="SYG415" s="1182"/>
      <c r="SYH415" s="1177"/>
      <c r="SYI415" s="1182"/>
      <c r="SYJ415" s="1182"/>
      <c r="SYK415" s="1182"/>
      <c r="SYL415" s="1182"/>
      <c r="SYM415" s="1182"/>
      <c r="SYN415" s="1182"/>
      <c r="SYO415" s="1182"/>
      <c r="SYP415" s="1182"/>
      <c r="SYQ415" s="1182"/>
      <c r="SYR415" s="1182"/>
      <c r="SYS415" s="1182"/>
      <c r="SYT415" s="1182"/>
      <c r="SYU415" s="1182"/>
      <c r="SYV415" s="1182"/>
      <c r="SYW415" s="1177"/>
      <c r="SYX415" s="1182"/>
      <c r="SYY415" s="1182"/>
      <c r="SYZ415" s="1182"/>
      <c r="SZA415" s="1182"/>
      <c r="SZB415" s="1182"/>
      <c r="SZC415" s="1182"/>
      <c r="SZD415" s="1182"/>
      <c r="SZE415" s="1182"/>
      <c r="SZF415" s="1182"/>
      <c r="SZG415" s="1182"/>
      <c r="SZH415" s="1182"/>
      <c r="SZI415" s="1182"/>
      <c r="SZJ415" s="1182"/>
      <c r="SZK415" s="1182"/>
      <c r="SZL415" s="1177"/>
      <c r="SZM415" s="1182"/>
      <c r="SZN415" s="1182"/>
      <c r="SZO415" s="1182"/>
      <c r="SZP415" s="1182"/>
      <c r="SZQ415" s="1182"/>
      <c r="SZR415" s="1182"/>
      <c r="SZS415" s="1182"/>
      <c r="SZT415" s="1182"/>
      <c r="SZU415" s="1182"/>
      <c r="SZV415" s="1182"/>
      <c r="SZW415" s="1182"/>
      <c r="SZX415" s="1182"/>
      <c r="SZY415" s="1182"/>
      <c r="SZZ415" s="1182"/>
      <c r="TAA415" s="1177"/>
      <c r="TAB415" s="1182"/>
      <c r="TAC415" s="1182"/>
      <c r="TAD415" s="1182"/>
      <c r="TAE415" s="1182"/>
      <c r="TAF415" s="1182"/>
      <c r="TAG415" s="1182"/>
      <c r="TAH415" s="1182"/>
      <c r="TAI415" s="1182"/>
      <c r="TAJ415" s="1182"/>
      <c r="TAK415" s="1182"/>
      <c r="TAL415" s="1182"/>
      <c r="TAM415" s="1182"/>
      <c r="TAN415" s="1182"/>
      <c r="TAO415" s="1182"/>
      <c r="TAP415" s="1177"/>
      <c r="TAQ415" s="1182"/>
      <c r="TAR415" s="1182"/>
      <c r="TAS415" s="1182"/>
      <c r="TAT415" s="1182"/>
      <c r="TAU415" s="1182"/>
      <c r="TAV415" s="1182"/>
      <c r="TAW415" s="1182"/>
      <c r="TAX415" s="1182"/>
      <c r="TAY415" s="1182"/>
      <c r="TAZ415" s="1182"/>
      <c r="TBA415" s="1182"/>
      <c r="TBB415" s="1182"/>
      <c r="TBC415" s="1182"/>
      <c r="TBD415" s="1182"/>
      <c r="TBE415" s="1177"/>
      <c r="TBF415" s="1182"/>
      <c r="TBG415" s="1182"/>
      <c r="TBH415" s="1182"/>
      <c r="TBI415" s="1182"/>
      <c r="TBJ415" s="1182"/>
      <c r="TBK415" s="1182"/>
      <c r="TBL415" s="1182"/>
      <c r="TBM415" s="1182"/>
      <c r="TBN415" s="1182"/>
      <c r="TBO415" s="1182"/>
      <c r="TBP415" s="1182"/>
      <c r="TBQ415" s="1182"/>
      <c r="TBR415" s="1182"/>
      <c r="TBS415" s="1182"/>
      <c r="TBT415" s="1177"/>
      <c r="TBU415" s="1182"/>
      <c r="TBV415" s="1182"/>
      <c r="TBW415" s="1182"/>
      <c r="TBX415" s="1182"/>
      <c r="TBY415" s="1182"/>
      <c r="TBZ415" s="1182"/>
      <c r="TCA415" s="1182"/>
      <c r="TCB415" s="1182"/>
      <c r="TCC415" s="1182"/>
      <c r="TCD415" s="1182"/>
      <c r="TCE415" s="1182"/>
      <c r="TCF415" s="1182"/>
      <c r="TCG415" s="1182"/>
      <c r="TCH415" s="1182"/>
      <c r="TCI415" s="1177"/>
      <c r="TCJ415" s="1182"/>
      <c r="TCK415" s="1182"/>
      <c r="TCL415" s="1182"/>
      <c r="TCM415" s="1182"/>
      <c r="TCN415" s="1182"/>
      <c r="TCO415" s="1182"/>
      <c r="TCP415" s="1182"/>
      <c r="TCQ415" s="1182"/>
      <c r="TCR415" s="1182"/>
      <c r="TCS415" s="1182"/>
      <c r="TCT415" s="1182"/>
      <c r="TCU415" s="1182"/>
      <c r="TCV415" s="1182"/>
      <c r="TCW415" s="1182"/>
      <c r="TCX415" s="1177"/>
      <c r="TCY415" s="1182"/>
      <c r="TCZ415" s="1182"/>
      <c r="TDA415" s="1182"/>
      <c r="TDB415" s="1182"/>
      <c r="TDC415" s="1182"/>
      <c r="TDD415" s="1182"/>
      <c r="TDE415" s="1182"/>
      <c r="TDF415" s="1182"/>
      <c r="TDG415" s="1182"/>
      <c r="TDH415" s="1182"/>
      <c r="TDI415" s="1182"/>
      <c r="TDJ415" s="1182"/>
      <c r="TDK415" s="1182"/>
      <c r="TDL415" s="1182"/>
      <c r="TDM415" s="1177"/>
      <c r="TDN415" s="1182"/>
      <c r="TDO415" s="1182"/>
      <c r="TDP415" s="1182"/>
      <c r="TDQ415" s="1182"/>
      <c r="TDR415" s="1182"/>
      <c r="TDS415" s="1182"/>
      <c r="TDT415" s="1182"/>
      <c r="TDU415" s="1182"/>
      <c r="TDV415" s="1182"/>
      <c r="TDW415" s="1182"/>
      <c r="TDX415" s="1182"/>
      <c r="TDY415" s="1182"/>
      <c r="TDZ415" s="1182"/>
      <c r="TEA415" s="1182"/>
      <c r="TEB415" s="1177"/>
      <c r="TEC415" s="1182"/>
      <c r="TED415" s="1182"/>
      <c r="TEE415" s="1182"/>
      <c r="TEF415" s="1182"/>
      <c r="TEG415" s="1182"/>
      <c r="TEH415" s="1182"/>
      <c r="TEI415" s="1182"/>
      <c r="TEJ415" s="1182"/>
      <c r="TEK415" s="1182"/>
      <c r="TEL415" s="1182"/>
      <c r="TEM415" s="1182"/>
      <c r="TEN415" s="1182"/>
      <c r="TEO415" s="1182"/>
      <c r="TEP415" s="1182"/>
      <c r="TEQ415" s="1177"/>
      <c r="TER415" s="1182"/>
      <c r="TES415" s="1182"/>
      <c r="TET415" s="1182"/>
      <c r="TEU415" s="1182"/>
      <c r="TEV415" s="1182"/>
      <c r="TEW415" s="1182"/>
      <c r="TEX415" s="1182"/>
      <c r="TEY415" s="1182"/>
      <c r="TEZ415" s="1182"/>
      <c r="TFA415" s="1182"/>
      <c r="TFB415" s="1182"/>
      <c r="TFC415" s="1182"/>
      <c r="TFD415" s="1182"/>
      <c r="TFE415" s="1182"/>
      <c r="TFF415" s="1177"/>
      <c r="TFG415" s="1182"/>
      <c r="TFH415" s="1182"/>
      <c r="TFI415" s="1182"/>
      <c r="TFJ415" s="1182"/>
      <c r="TFK415" s="1182"/>
      <c r="TFL415" s="1182"/>
      <c r="TFM415" s="1182"/>
      <c r="TFN415" s="1182"/>
      <c r="TFO415" s="1182"/>
      <c r="TFP415" s="1182"/>
      <c r="TFQ415" s="1182"/>
      <c r="TFR415" s="1182"/>
      <c r="TFS415" s="1182"/>
      <c r="TFT415" s="1182"/>
      <c r="TFU415" s="1177"/>
      <c r="TFV415" s="1182"/>
      <c r="TFW415" s="1182"/>
      <c r="TFX415" s="1182"/>
      <c r="TFY415" s="1182"/>
      <c r="TFZ415" s="1182"/>
      <c r="TGA415" s="1182"/>
      <c r="TGB415" s="1182"/>
      <c r="TGC415" s="1182"/>
      <c r="TGD415" s="1182"/>
      <c r="TGE415" s="1182"/>
      <c r="TGF415" s="1182"/>
      <c r="TGG415" s="1182"/>
      <c r="TGH415" s="1182"/>
      <c r="TGI415" s="1182"/>
      <c r="TGJ415" s="1177"/>
      <c r="TGK415" s="1182"/>
      <c r="TGL415" s="1182"/>
      <c r="TGM415" s="1182"/>
      <c r="TGN415" s="1182"/>
      <c r="TGO415" s="1182"/>
      <c r="TGP415" s="1182"/>
      <c r="TGQ415" s="1182"/>
      <c r="TGR415" s="1182"/>
      <c r="TGS415" s="1182"/>
      <c r="TGT415" s="1182"/>
      <c r="TGU415" s="1182"/>
      <c r="TGV415" s="1182"/>
      <c r="TGW415" s="1182"/>
      <c r="TGX415" s="1182"/>
      <c r="TGY415" s="1177"/>
      <c r="TGZ415" s="1182"/>
      <c r="THA415" s="1182"/>
      <c r="THB415" s="1182"/>
      <c r="THC415" s="1182"/>
      <c r="THD415" s="1182"/>
      <c r="THE415" s="1182"/>
      <c r="THF415" s="1182"/>
      <c r="THG415" s="1182"/>
      <c r="THH415" s="1182"/>
      <c r="THI415" s="1182"/>
      <c r="THJ415" s="1182"/>
      <c r="THK415" s="1182"/>
      <c r="THL415" s="1182"/>
      <c r="THM415" s="1182"/>
      <c r="THN415" s="1177"/>
      <c r="THO415" s="1182"/>
      <c r="THP415" s="1182"/>
      <c r="THQ415" s="1182"/>
      <c r="THR415" s="1182"/>
      <c r="THS415" s="1182"/>
      <c r="THT415" s="1182"/>
      <c r="THU415" s="1182"/>
      <c r="THV415" s="1182"/>
      <c r="THW415" s="1182"/>
      <c r="THX415" s="1182"/>
      <c r="THY415" s="1182"/>
      <c r="THZ415" s="1182"/>
      <c r="TIA415" s="1182"/>
      <c r="TIB415" s="1182"/>
      <c r="TIC415" s="1177"/>
      <c r="TID415" s="1182"/>
      <c r="TIE415" s="1182"/>
      <c r="TIF415" s="1182"/>
      <c r="TIG415" s="1182"/>
      <c r="TIH415" s="1182"/>
      <c r="TII415" s="1182"/>
      <c r="TIJ415" s="1182"/>
      <c r="TIK415" s="1182"/>
      <c r="TIL415" s="1182"/>
      <c r="TIM415" s="1182"/>
      <c r="TIN415" s="1182"/>
      <c r="TIO415" s="1182"/>
      <c r="TIP415" s="1182"/>
      <c r="TIQ415" s="1182"/>
      <c r="TIR415" s="1177"/>
      <c r="TIS415" s="1182"/>
      <c r="TIT415" s="1182"/>
      <c r="TIU415" s="1182"/>
      <c r="TIV415" s="1182"/>
      <c r="TIW415" s="1182"/>
      <c r="TIX415" s="1182"/>
      <c r="TIY415" s="1182"/>
      <c r="TIZ415" s="1182"/>
      <c r="TJA415" s="1182"/>
      <c r="TJB415" s="1182"/>
      <c r="TJC415" s="1182"/>
      <c r="TJD415" s="1182"/>
      <c r="TJE415" s="1182"/>
      <c r="TJF415" s="1182"/>
      <c r="TJG415" s="1177"/>
      <c r="TJH415" s="1182"/>
      <c r="TJI415" s="1182"/>
      <c r="TJJ415" s="1182"/>
      <c r="TJK415" s="1182"/>
      <c r="TJL415" s="1182"/>
      <c r="TJM415" s="1182"/>
      <c r="TJN415" s="1182"/>
      <c r="TJO415" s="1182"/>
      <c r="TJP415" s="1182"/>
      <c r="TJQ415" s="1182"/>
      <c r="TJR415" s="1182"/>
      <c r="TJS415" s="1182"/>
      <c r="TJT415" s="1182"/>
      <c r="TJU415" s="1182"/>
      <c r="TJV415" s="1177"/>
      <c r="TJW415" s="1182"/>
      <c r="TJX415" s="1182"/>
      <c r="TJY415" s="1182"/>
      <c r="TJZ415" s="1182"/>
      <c r="TKA415" s="1182"/>
      <c r="TKB415" s="1182"/>
      <c r="TKC415" s="1182"/>
      <c r="TKD415" s="1182"/>
      <c r="TKE415" s="1182"/>
      <c r="TKF415" s="1182"/>
      <c r="TKG415" s="1182"/>
      <c r="TKH415" s="1182"/>
      <c r="TKI415" s="1182"/>
      <c r="TKJ415" s="1182"/>
      <c r="TKK415" s="1177"/>
      <c r="TKL415" s="1182"/>
      <c r="TKM415" s="1182"/>
      <c r="TKN415" s="1182"/>
      <c r="TKO415" s="1182"/>
      <c r="TKP415" s="1182"/>
      <c r="TKQ415" s="1182"/>
      <c r="TKR415" s="1182"/>
      <c r="TKS415" s="1182"/>
      <c r="TKT415" s="1182"/>
      <c r="TKU415" s="1182"/>
      <c r="TKV415" s="1182"/>
      <c r="TKW415" s="1182"/>
      <c r="TKX415" s="1182"/>
      <c r="TKY415" s="1182"/>
      <c r="TKZ415" s="1177"/>
      <c r="TLA415" s="1182"/>
      <c r="TLB415" s="1182"/>
      <c r="TLC415" s="1182"/>
      <c r="TLD415" s="1182"/>
      <c r="TLE415" s="1182"/>
      <c r="TLF415" s="1182"/>
      <c r="TLG415" s="1182"/>
      <c r="TLH415" s="1182"/>
      <c r="TLI415" s="1182"/>
      <c r="TLJ415" s="1182"/>
      <c r="TLK415" s="1182"/>
      <c r="TLL415" s="1182"/>
      <c r="TLM415" s="1182"/>
      <c r="TLN415" s="1182"/>
      <c r="TLO415" s="1177"/>
      <c r="TLP415" s="1182"/>
      <c r="TLQ415" s="1182"/>
      <c r="TLR415" s="1182"/>
      <c r="TLS415" s="1182"/>
      <c r="TLT415" s="1182"/>
      <c r="TLU415" s="1182"/>
      <c r="TLV415" s="1182"/>
      <c r="TLW415" s="1182"/>
      <c r="TLX415" s="1182"/>
      <c r="TLY415" s="1182"/>
      <c r="TLZ415" s="1182"/>
      <c r="TMA415" s="1182"/>
      <c r="TMB415" s="1182"/>
      <c r="TMC415" s="1182"/>
      <c r="TMD415" s="1177"/>
      <c r="TME415" s="1182"/>
      <c r="TMF415" s="1182"/>
      <c r="TMG415" s="1182"/>
      <c r="TMH415" s="1182"/>
      <c r="TMI415" s="1182"/>
      <c r="TMJ415" s="1182"/>
      <c r="TMK415" s="1182"/>
      <c r="TML415" s="1182"/>
      <c r="TMM415" s="1182"/>
      <c r="TMN415" s="1182"/>
      <c r="TMO415" s="1182"/>
      <c r="TMP415" s="1182"/>
      <c r="TMQ415" s="1182"/>
      <c r="TMR415" s="1182"/>
      <c r="TMS415" s="1177"/>
      <c r="TMT415" s="1182"/>
      <c r="TMU415" s="1182"/>
      <c r="TMV415" s="1182"/>
      <c r="TMW415" s="1182"/>
      <c r="TMX415" s="1182"/>
      <c r="TMY415" s="1182"/>
      <c r="TMZ415" s="1182"/>
      <c r="TNA415" s="1182"/>
      <c r="TNB415" s="1182"/>
      <c r="TNC415" s="1182"/>
      <c r="TND415" s="1182"/>
      <c r="TNE415" s="1182"/>
      <c r="TNF415" s="1182"/>
      <c r="TNG415" s="1182"/>
      <c r="TNH415" s="1177"/>
      <c r="TNI415" s="1182"/>
      <c r="TNJ415" s="1182"/>
      <c r="TNK415" s="1182"/>
      <c r="TNL415" s="1182"/>
      <c r="TNM415" s="1182"/>
      <c r="TNN415" s="1182"/>
      <c r="TNO415" s="1182"/>
      <c r="TNP415" s="1182"/>
      <c r="TNQ415" s="1182"/>
      <c r="TNR415" s="1182"/>
      <c r="TNS415" s="1182"/>
      <c r="TNT415" s="1182"/>
      <c r="TNU415" s="1182"/>
      <c r="TNV415" s="1182"/>
      <c r="TNW415" s="1177"/>
      <c r="TNX415" s="1182"/>
      <c r="TNY415" s="1182"/>
      <c r="TNZ415" s="1182"/>
      <c r="TOA415" s="1182"/>
      <c r="TOB415" s="1182"/>
      <c r="TOC415" s="1182"/>
      <c r="TOD415" s="1182"/>
      <c r="TOE415" s="1182"/>
      <c r="TOF415" s="1182"/>
      <c r="TOG415" s="1182"/>
      <c r="TOH415" s="1182"/>
      <c r="TOI415" s="1182"/>
      <c r="TOJ415" s="1182"/>
      <c r="TOK415" s="1182"/>
      <c r="TOL415" s="1177"/>
      <c r="TOM415" s="1182"/>
      <c r="TON415" s="1182"/>
      <c r="TOO415" s="1182"/>
      <c r="TOP415" s="1182"/>
      <c r="TOQ415" s="1182"/>
      <c r="TOR415" s="1182"/>
      <c r="TOS415" s="1182"/>
      <c r="TOT415" s="1182"/>
      <c r="TOU415" s="1182"/>
      <c r="TOV415" s="1182"/>
      <c r="TOW415" s="1182"/>
      <c r="TOX415" s="1182"/>
      <c r="TOY415" s="1182"/>
      <c r="TOZ415" s="1182"/>
      <c r="TPA415" s="1177"/>
      <c r="TPB415" s="1182"/>
      <c r="TPC415" s="1182"/>
      <c r="TPD415" s="1182"/>
      <c r="TPE415" s="1182"/>
      <c r="TPF415" s="1182"/>
      <c r="TPG415" s="1182"/>
      <c r="TPH415" s="1182"/>
      <c r="TPI415" s="1182"/>
      <c r="TPJ415" s="1182"/>
      <c r="TPK415" s="1182"/>
      <c r="TPL415" s="1182"/>
      <c r="TPM415" s="1182"/>
      <c r="TPN415" s="1182"/>
      <c r="TPO415" s="1182"/>
      <c r="TPP415" s="1177"/>
      <c r="TPQ415" s="1182"/>
      <c r="TPR415" s="1182"/>
      <c r="TPS415" s="1182"/>
      <c r="TPT415" s="1182"/>
      <c r="TPU415" s="1182"/>
      <c r="TPV415" s="1182"/>
      <c r="TPW415" s="1182"/>
      <c r="TPX415" s="1182"/>
      <c r="TPY415" s="1182"/>
      <c r="TPZ415" s="1182"/>
      <c r="TQA415" s="1182"/>
      <c r="TQB415" s="1182"/>
      <c r="TQC415" s="1182"/>
      <c r="TQD415" s="1182"/>
      <c r="TQE415" s="1177"/>
      <c r="TQF415" s="1182"/>
      <c r="TQG415" s="1182"/>
      <c r="TQH415" s="1182"/>
      <c r="TQI415" s="1182"/>
      <c r="TQJ415" s="1182"/>
      <c r="TQK415" s="1182"/>
      <c r="TQL415" s="1182"/>
      <c r="TQM415" s="1182"/>
      <c r="TQN415" s="1182"/>
      <c r="TQO415" s="1182"/>
      <c r="TQP415" s="1182"/>
      <c r="TQQ415" s="1182"/>
      <c r="TQR415" s="1182"/>
      <c r="TQS415" s="1182"/>
      <c r="TQT415" s="1177"/>
      <c r="TQU415" s="1182"/>
      <c r="TQV415" s="1182"/>
      <c r="TQW415" s="1182"/>
      <c r="TQX415" s="1182"/>
      <c r="TQY415" s="1182"/>
      <c r="TQZ415" s="1182"/>
      <c r="TRA415" s="1182"/>
      <c r="TRB415" s="1182"/>
      <c r="TRC415" s="1182"/>
      <c r="TRD415" s="1182"/>
      <c r="TRE415" s="1182"/>
      <c r="TRF415" s="1182"/>
      <c r="TRG415" s="1182"/>
      <c r="TRH415" s="1182"/>
      <c r="TRI415" s="1177"/>
      <c r="TRJ415" s="1182"/>
      <c r="TRK415" s="1182"/>
      <c r="TRL415" s="1182"/>
      <c r="TRM415" s="1182"/>
      <c r="TRN415" s="1182"/>
      <c r="TRO415" s="1182"/>
      <c r="TRP415" s="1182"/>
      <c r="TRQ415" s="1182"/>
      <c r="TRR415" s="1182"/>
      <c r="TRS415" s="1182"/>
      <c r="TRT415" s="1182"/>
      <c r="TRU415" s="1182"/>
      <c r="TRV415" s="1182"/>
      <c r="TRW415" s="1182"/>
      <c r="TRX415" s="1177"/>
      <c r="TRY415" s="1182"/>
      <c r="TRZ415" s="1182"/>
      <c r="TSA415" s="1182"/>
      <c r="TSB415" s="1182"/>
      <c r="TSC415" s="1182"/>
      <c r="TSD415" s="1182"/>
      <c r="TSE415" s="1182"/>
      <c r="TSF415" s="1182"/>
      <c r="TSG415" s="1182"/>
      <c r="TSH415" s="1182"/>
      <c r="TSI415" s="1182"/>
      <c r="TSJ415" s="1182"/>
      <c r="TSK415" s="1182"/>
      <c r="TSL415" s="1182"/>
      <c r="TSM415" s="1177"/>
      <c r="TSN415" s="1182"/>
      <c r="TSO415" s="1182"/>
      <c r="TSP415" s="1182"/>
      <c r="TSQ415" s="1182"/>
      <c r="TSR415" s="1182"/>
      <c r="TSS415" s="1182"/>
      <c r="TST415" s="1182"/>
      <c r="TSU415" s="1182"/>
      <c r="TSV415" s="1182"/>
      <c r="TSW415" s="1182"/>
      <c r="TSX415" s="1182"/>
      <c r="TSY415" s="1182"/>
      <c r="TSZ415" s="1182"/>
      <c r="TTA415" s="1182"/>
      <c r="TTB415" s="1177"/>
      <c r="TTC415" s="1182"/>
      <c r="TTD415" s="1182"/>
      <c r="TTE415" s="1182"/>
      <c r="TTF415" s="1182"/>
      <c r="TTG415" s="1182"/>
      <c r="TTH415" s="1182"/>
      <c r="TTI415" s="1182"/>
      <c r="TTJ415" s="1182"/>
      <c r="TTK415" s="1182"/>
      <c r="TTL415" s="1182"/>
      <c r="TTM415" s="1182"/>
      <c r="TTN415" s="1182"/>
      <c r="TTO415" s="1182"/>
      <c r="TTP415" s="1182"/>
      <c r="TTQ415" s="1177"/>
      <c r="TTR415" s="1182"/>
      <c r="TTS415" s="1182"/>
      <c r="TTT415" s="1182"/>
      <c r="TTU415" s="1182"/>
      <c r="TTV415" s="1182"/>
      <c r="TTW415" s="1182"/>
      <c r="TTX415" s="1182"/>
      <c r="TTY415" s="1182"/>
      <c r="TTZ415" s="1182"/>
      <c r="TUA415" s="1182"/>
      <c r="TUB415" s="1182"/>
      <c r="TUC415" s="1182"/>
      <c r="TUD415" s="1182"/>
      <c r="TUE415" s="1182"/>
      <c r="TUF415" s="1177"/>
      <c r="TUG415" s="1182"/>
      <c r="TUH415" s="1182"/>
      <c r="TUI415" s="1182"/>
      <c r="TUJ415" s="1182"/>
      <c r="TUK415" s="1182"/>
      <c r="TUL415" s="1182"/>
      <c r="TUM415" s="1182"/>
      <c r="TUN415" s="1182"/>
      <c r="TUO415" s="1182"/>
      <c r="TUP415" s="1182"/>
      <c r="TUQ415" s="1182"/>
      <c r="TUR415" s="1182"/>
      <c r="TUS415" s="1182"/>
      <c r="TUT415" s="1182"/>
      <c r="TUU415" s="1177"/>
      <c r="TUV415" s="1182"/>
      <c r="TUW415" s="1182"/>
      <c r="TUX415" s="1182"/>
      <c r="TUY415" s="1182"/>
      <c r="TUZ415" s="1182"/>
      <c r="TVA415" s="1182"/>
      <c r="TVB415" s="1182"/>
      <c r="TVC415" s="1182"/>
      <c r="TVD415" s="1182"/>
      <c r="TVE415" s="1182"/>
      <c r="TVF415" s="1182"/>
      <c r="TVG415" s="1182"/>
      <c r="TVH415" s="1182"/>
      <c r="TVI415" s="1182"/>
      <c r="TVJ415" s="1177"/>
      <c r="TVK415" s="1182"/>
      <c r="TVL415" s="1182"/>
      <c r="TVM415" s="1182"/>
      <c r="TVN415" s="1182"/>
      <c r="TVO415" s="1182"/>
      <c r="TVP415" s="1182"/>
      <c r="TVQ415" s="1182"/>
      <c r="TVR415" s="1182"/>
      <c r="TVS415" s="1182"/>
      <c r="TVT415" s="1182"/>
      <c r="TVU415" s="1182"/>
      <c r="TVV415" s="1182"/>
      <c r="TVW415" s="1182"/>
      <c r="TVX415" s="1182"/>
      <c r="TVY415" s="1177"/>
      <c r="TVZ415" s="1182"/>
      <c r="TWA415" s="1182"/>
      <c r="TWB415" s="1182"/>
      <c r="TWC415" s="1182"/>
      <c r="TWD415" s="1182"/>
      <c r="TWE415" s="1182"/>
      <c r="TWF415" s="1182"/>
      <c r="TWG415" s="1182"/>
      <c r="TWH415" s="1182"/>
      <c r="TWI415" s="1182"/>
      <c r="TWJ415" s="1182"/>
      <c r="TWK415" s="1182"/>
      <c r="TWL415" s="1182"/>
      <c r="TWM415" s="1182"/>
      <c r="TWN415" s="1177"/>
      <c r="TWO415" s="1182"/>
      <c r="TWP415" s="1182"/>
      <c r="TWQ415" s="1182"/>
      <c r="TWR415" s="1182"/>
      <c r="TWS415" s="1182"/>
      <c r="TWT415" s="1182"/>
      <c r="TWU415" s="1182"/>
      <c r="TWV415" s="1182"/>
      <c r="TWW415" s="1182"/>
      <c r="TWX415" s="1182"/>
      <c r="TWY415" s="1182"/>
      <c r="TWZ415" s="1182"/>
      <c r="TXA415" s="1182"/>
      <c r="TXB415" s="1182"/>
      <c r="TXC415" s="1177"/>
      <c r="TXD415" s="1182"/>
      <c r="TXE415" s="1182"/>
      <c r="TXF415" s="1182"/>
      <c r="TXG415" s="1182"/>
      <c r="TXH415" s="1182"/>
      <c r="TXI415" s="1182"/>
      <c r="TXJ415" s="1182"/>
      <c r="TXK415" s="1182"/>
      <c r="TXL415" s="1182"/>
      <c r="TXM415" s="1182"/>
      <c r="TXN415" s="1182"/>
      <c r="TXO415" s="1182"/>
      <c r="TXP415" s="1182"/>
      <c r="TXQ415" s="1182"/>
      <c r="TXR415" s="1177"/>
      <c r="TXS415" s="1182"/>
      <c r="TXT415" s="1182"/>
      <c r="TXU415" s="1182"/>
      <c r="TXV415" s="1182"/>
      <c r="TXW415" s="1182"/>
      <c r="TXX415" s="1182"/>
      <c r="TXY415" s="1182"/>
      <c r="TXZ415" s="1182"/>
      <c r="TYA415" s="1182"/>
      <c r="TYB415" s="1182"/>
      <c r="TYC415" s="1182"/>
      <c r="TYD415" s="1182"/>
      <c r="TYE415" s="1182"/>
      <c r="TYF415" s="1182"/>
      <c r="TYG415" s="1177"/>
      <c r="TYH415" s="1182"/>
      <c r="TYI415" s="1182"/>
      <c r="TYJ415" s="1182"/>
      <c r="TYK415" s="1182"/>
      <c r="TYL415" s="1182"/>
      <c r="TYM415" s="1182"/>
      <c r="TYN415" s="1182"/>
      <c r="TYO415" s="1182"/>
      <c r="TYP415" s="1182"/>
      <c r="TYQ415" s="1182"/>
      <c r="TYR415" s="1182"/>
      <c r="TYS415" s="1182"/>
      <c r="TYT415" s="1182"/>
      <c r="TYU415" s="1182"/>
      <c r="TYV415" s="1177"/>
      <c r="TYW415" s="1182"/>
      <c r="TYX415" s="1182"/>
      <c r="TYY415" s="1182"/>
      <c r="TYZ415" s="1182"/>
      <c r="TZA415" s="1182"/>
      <c r="TZB415" s="1182"/>
      <c r="TZC415" s="1182"/>
      <c r="TZD415" s="1182"/>
      <c r="TZE415" s="1182"/>
      <c r="TZF415" s="1182"/>
      <c r="TZG415" s="1182"/>
      <c r="TZH415" s="1182"/>
      <c r="TZI415" s="1182"/>
      <c r="TZJ415" s="1182"/>
      <c r="TZK415" s="1177"/>
      <c r="TZL415" s="1182"/>
      <c r="TZM415" s="1182"/>
      <c r="TZN415" s="1182"/>
      <c r="TZO415" s="1182"/>
      <c r="TZP415" s="1182"/>
      <c r="TZQ415" s="1182"/>
      <c r="TZR415" s="1182"/>
      <c r="TZS415" s="1182"/>
      <c r="TZT415" s="1182"/>
      <c r="TZU415" s="1182"/>
      <c r="TZV415" s="1182"/>
      <c r="TZW415" s="1182"/>
      <c r="TZX415" s="1182"/>
      <c r="TZY415" s="1182"/>
      <c r="TZZ415" s="1177"/>
      <c r="UAA415" s="1182"/>
      <c r="UAB415" s="1182"/>
      <c r="UAC415" s="1182"/>
      <c r="UAD415" s="1182"/>
      <c r="UAE415" s="1182"/>
      <c r="UAF415" s="1182"/>
      <c r="UAG415" s="1182"/>
      <c r="UAH415" s="1182"/>
      <c r="UAI415" s="1182"/>
      <c r="UAJ415" s="1182"/>
      <c r="UAK415" s="1182"/>
      <c r="UAL415" s="1182"/>
      <c r="UAM415" s="1182"/>
      <c r="UAN415" s="1182"/>
      <c r="UAO415" s="1177"/>
      <c r="UAP415" s="1182"/>
      <c r="UAQ415" s="1182"/>
      <c r="UAR415" s="1182"/>
      <c r="UAS415" s="1182"/>
      <c r="UAT415" s="1182"/>
      <c r="UAU415" s="1182"/>
      <c r="UAV415" s="1182"/>
      <c r="UAW415" s="1182"/>
      <c r="UAX415" s="1182"/>
      <c r="UAY415" s="1182"/>
      <c r="UAZ415" s="1182"/>
      <c r="UBA415" s="1182"/>
      <c r="UBB415" s="1182"/>
      <c r="UBC415" s="1182"/>
      <c r="UBD415" s="1177"/>
      <c r="UBE415" s="1182"/>
      <c r="UBF415" s="1182"/>
      <c r="UBG415" s="1182"/>
      <c r="UBH415" s="1182"/>
      <c r="UBI415" s="1182"/>
      <c r="UBJ415" s="1182"/>
      <c r="UBK415" s="1182"/>
      <c r="UBL415" s="1182"/>
      <c r="UBM415" s="1182"/>
      <c r="UBN415" s="1182"/>
      <c r="UBO415" s="1182"/>
      <c r="UBP415" s="1182"/>
      <c r="UBQ415" s="1182"/>
      <c r="UBR415" s="1182"/>
      <c r="UBS415" s="1177"/>
      <c r="UBT415" s="1182"/>
      <c r="UBU415" s="1182"/>
      <c r="UBV415" s="1182"/>
      <c r="UBW415" s="1182"/>
      <c r="UBX415" s="1182"/>
      <c r="UBY415" s="1182"/>
      <c r="UBZ415" s="1182"/>
      <c r="UCA415" s="1182"/>
      <c r="UCB415" s="1182"/>
      <c r="UCC415" s="1182"/>
      <c r="UCD415" s="1182"/>
      <c r="UCE415" s="1182"/>
      <c r="UCF415" s="1182"/>
      <c r="UCG415" s="1182"/>
      <c r="UCH415" s="1177"/>
      <c r="UCI415" s="1182"/>
      <c r="UCJ415" s="1182"/>
      <c r="UCK415" s="1182"/>
      <c r="UCL415" s="1182"/>
      <c r="UCM415" s="1182"/>
      <c r="UCN415" s="1182"/>
      <c r="UCO415" s="1182"/>
      <c r="UCP415" s="1182"/>
      <c r="UCQ415" s="1182"/>
      <c r="UCR415" s="1182"/>
      <c r="UCS415" s="1182"/>
      <c r="UCT415" s="1182"/>
      <c r="UCU415" s="1182"/>
      <c r="UCV415" s="1182"/>
      <c r="UCW415" s="1177"/>
      <c r="UCX415" s="1182"/>
      <c r="UCY415" s="1182"/>
      <c r="UCZ415" s="1182"/>
      <c r="UDA415" s="1182"/>
      <c r="UDB415" s="1182"/>
      <c r="UDC415" s="1182"/>
      <c r="UDD415" s="1182"/>
      <c r="UDE415" s="1182"/>
      <c r="UDF415" s="1182"/>
      <c r="UDG415" s="1182"/>
      <c r="UDH415" s="1182"/>
      <c r="UDI415" s="1182"/>
      <c r="UDJ415" s="1182"/>
      <c r="UDK415" s="1182"/>
      <c r="UDL415" s="1177"/>
      <c r="UDM415" s="1182"/>
      <c r="UDN415" s="1182"/>
      <c r="UDO415" s="1182"/>
      <c r="UDP415" s="1182"/>
      <c r="UDQ415" s="1182"/>
      <c r="UDR415" s="1182"/>
      <c r="UDS415" s="1182"/>
      <c r="UDT415" s="1182"/>
      <c r="UDU415" s="1182"/>
      <c r="UDV415" s="1182"/>
      <c r="UDW415" s="1182"/>
      <c r="UDX415" s="1182"/>
      <c r="UDY415" s="1182"/>
      <c r="UDZ415" s="1182"/>
      <c r="UEA415" s="1177"/>
      <c r="UEB415" s="1182"/>
      <c r="UEC415" s="1182"/>
      <c r="UED415" s="1182"/>
      <c r="UEE415" s="1182"/>
      <c r="UEF415" s="1182"/>
      <c r="UEG415" s="1182"/>
      <c r="UEH415" s="1182"/>
      <c r="UEI415" s="1182"/>
      <c r="UEJ415" s="1182"/>
      <c r="UEK415" s="1182"/>
      <c r="UEL415" s="1182"/>
      <c r="UEM415" s="1182"/>
      <c r="UEN415" s="1182"/>
      <c r="UEO415" s="1182"/>
      <c r="UEP415" s="1177"/>
      <c r="UEQ415" s="1182"/>
      <c r="UER415" s="1182"/>
      <c r="UES415" s="1182"/>
      <c r="UET415" s="1182"/>
      <c r="UEU415" s="1182"/>
      <c r="UEV415" s="1182"/>
      <c r="UEW415" s="1182"/>
      <c r="UEX415" s="1182"/>
      <c r="UEY415" s="1182"/>
      <c r="UEZ415" s="1182"/>
      <c r="UFA415" s="1182"/>
      <c r="UFB415" s="1182"/>
      <c r="UFC415" s="1182"/>
      <c r="UFD415" s="1182"/>
      <c r="UFE415" s="1177"/>
      <c r="UFF415" s="1182"/>
      <c r="UFG415" s="1182"/>
      <c r="UFH415" s="1182"/>
      <c r="UFI415" s="1182"/>
      <c r="UFJ415" s="1182"/>
      <c r="UFK415" s="1182"/>
      <c r="UFL415" s="1182"/>
      <c r="UFM415" s="1182"/>
      <c r="UFN415" s="1182"/>
      <c r="UFO415" s="1182"/>
      <c r="UFP415" s="1182"/>
      <c r="UFQ415" s="1182"/>
      <c r="UFR415" s="1182"/>
      <c r="UFS415" s="1182"/>
      <c r="UFT415" s="1177"/>
      <c r="UFU415" s="1182"/>
      <c r="UFV415" s="1182"/>
      <c r="UFW415" s="1182"/>
      <c r="UFX415" s="1182"/>
      <c r="UFY415" s="1182"/>
      <c r="UFZ415" s="1182"/>
      <c r="UGA415" s="1182"/>
      <c r="UGB415" s="1182"/>
      <c r="UGC415" s="1182"/>
      <c r="UGD415" s="1182"/>
      <c r="UGE415" s="1182"/>
      <c r="UGF415" s="1182"/>
      <c r="UGG415" s="1182"/>
      <c r="UGH415" s="1182"/>
      <c r="UGI415" s="1177"/>
      <c r="UGJ415" s="1182"/>
      <c r="UGK415" s="1182"/>
      <c r="UGL415" s="1182"/>
      <c r="UGM415" s="1182"/>
      <c r="UGN415" s="1182"/>
      <c r="UGO415" s="1182"/>
      <c r="UGP415" s="1182"/>
      <c r="UGQ415" s="1182"/>
      <c r="UGR415" s="1182"/>
      <c r="UGS415" s="1182"/>
      <c r="UGT415" s="1182"/>
      <c r="UGU415" s="1182"/>
      <c r="UGV415" s="1182"/>
      <c r="UGW415" s="1182"/>
      <c r="UGX415" s="1177"/>
      <c r="UGY415" s="1182"/>
      <c r="UGZ415" s="1182"/>
      <c r="UHA415" s="1182"/>
      <c r="UHB415" s="1182"/>
      <c r="UHC415" s="1182"/>
      <c r="UHD415" s="1182"/>
      <c r="UHE415" s="1182"/>
      <c r="UHF415" s="1182"/>
      <c r="UHG415" s="1182"/>
      <c r="UHH415" s="1182"/>
      <c r="UHI415" s="1182"/>
      <c r="UHJ415" s="1182"/>
      <c r="UHK415" s="1182"/>
      <c r="UHL415" s="1182"/>
      <c r="UHM415" s="1177"/>
      <c r="UHN415" s="1182"/>
      <c r="UHO415" s="1182"/>
      <c r="UHP415" s="1182"/>
      <c r="UHQ415" s="1182"/>
      <c r="UHR415" s="1182"/>
      <c r="UHS415" s="1182"/>
      <c r="UHT415" s="1182"/>
      <c r="UHU415" s="1182"/>
      <c r="UHV415" s="1182"/>
      <c r="UHW415" s="1182"/>
      <c r="UHX415" s="1182"/>
      <c r="UHY415" s="1182"/>
      <c r="UHZ415" s="1182"/>
      <c r="UIA415" s="1182"/>
      <c r="UIB415" s="1177"/>
      <c r="UIC415" s="1182"/>
      <c r="UID415" s="1182"/>
      <c r="UIE415" s="1182"/>
      <c r="UIF415" s="1182"/>
      <c r="UIG415" s="1182"/>
      <c r="UIH415" s="1182"/>
      <c r="UII415" s="1182"/>
      <c r="UIJ415" s="1182"/>
      <c r="UIK415" s="1182"/>
      <c r="UIL415" s="1182"/>
      <c r="UIM415" s="1182"/>
      <c r="UIN415" s="1182"/>
      <c r="UIO415" s="1182"/>
      <c r="UIP415" s="1182"/>
      <c r="UIQ415" s="1177"/>
      <c r="UIR415" s="1182"/>
      <c r="UIS415" s="1182"/>
      <c r="UIT415" s="1182"/>
      <c r="UIU415" s="1182"/>
      <c r="UIV415" s="1182"/>
      <c r="UIW415" s="1182"/>
      <c r="UIX415" s="1182"/>
      <c r="UIY415" s="1182"/>
      <c r="UIZ415" s="1182"/>
      <c r="UJA415" s="1182"/>
      <c r="UJB415" s="1182"/>
      <c r="UJC415" s="1182"/>
      <c r="UJD415" s="1182"/>
      <c r="UJE415" s="1182"/>
      <c r="UJF415" s="1177"/>
      <c r="UJG415" s="1182"/>
      <c r="UJH415" s="1182"/>
      <c r="UJI415" s="1182"/>
      <c r="UJJ415" s="1182"/>
      <c r="UJK415" s="1182"/>
      <c r="UJL415" s="1182"/>
      <c r="UJM415" s="1182"/>
      <c r="UJN415" s="1182"/>
      <c r="UJO415" s="1182"/>
      <c r="UJP415" s="1182"/>
      <c r="UJQ415" s="1182"/>
      <c r="UJR415" s="1182"/>
      <c r="UJS415" s="1182"/>
      <c r="UJT415" s="1182"/>
      <c r="UJU415" s="1177"/>
      <c r="UJV415" s="1182"/>
      <c r="UJW415" s="1182"/>
      <c r="UJX415" s="1182"/>
      <c r="UJY415" s="1182"/>
      <c r="UJZ415" s="1182"/>
      <c r="UKA415" s="1182"/>
      <c r="UKB415" s="1182"/>
      <c r="UKC415" s="1182"/>
      <c r="UKD415" s="1182"/>
      <c r="UKE415" s="1182"/>
      <c r="UKF415" s="1182"/>
      <c r="UKG415" s="1182"/>
      <c r="UKH415" s="1182"/>
      <c r="UKI415" s="1182"/>
      <c r="UKJ415" s="1177"/>
      <c r="UKK415" s="1182"/>
      <c r="UKL415" s="1182"/>
      <c r="UKM415" s="1182"/>
      <c r="UKN415" s="1182"/>
      <c r="UKO415" s="1182"/>
      <c r="UKP415" s="1182"/>
      <c r="UKQ415" s="1182"/>
      <c r="UKR415" s="1182"/>
      <c r="UKS415" s="1182"/>
      <c r="UKT415" s="1182"/>
      <c r="UKU415" s="1182"/>
      <c r="UKV415" s="1182"/>
      <c r="UKW415" s="1182"/>
      <c r="UKX415" s="1182"/>
      <c r="UKY415" s="1177"/>
      <c r="UKZ415" s="1182"/>
      <c r="ULA415" s="1182"/>
      <c r="ULB415" s="1182"/>
      <c r="ULC415" s="1182"/>
      <c r="ULD415" s="1182"/>
      <c r="ULE415" s="1182"/>
      <c r="ULF415" s="1182"/>
      <c r="ULG415" s="1182"/>
      <c r="ULH415" s="1182"/>
      <c r="ULI415" s="1182"/>
      <c r="ULJ415" s="1182"/>
      <c r="ULK415" s="1182"/>
      <c r="ULL415" s="1182"/>
      <c r="ULM415" s="1182"/>
      <c r="ULN415" s="1177"/>
      <c r="ULO415" s="1182"/>
      <c r="ULP415" s="1182"/>
      <c r="ULQ415" s="1182"/>
      <c r="ULR415" s="1182"/>
      <c r="ULS415" s="1182"/>
      <c r="ULT415" s="1182"/>
      <c r="ULU415" s="1182"/>
      <c r="ULV415" s="1182"/>
      <c r="ULW415" s="1182"/>
      <c r="ULX415" s="1182"/>
      <c r="ULY415" s="1182"/>
      <c r="ULZ415" s="1182"/>
      <c r="UMA415" s="1182"/>
      <c r="UMB415" s="1182"/>
      <c r="UMC415" s="1177"/>
      <c r="UMD415" s="1182"/>
      <c r="UME415" s="1182"/>
      <c r="UMF415" s="1182"/>
      <c r="UMG415" s="1182"/>
      <c r="UMH415" s="1182"/>
      <c r="UMI415" s="1182"/>
      <c r="UMJ415" s="1182"/>
      <c r="UMK415" s="1182"/>
      <c r="UML415" s="1182"/>
      <c r="UMM415" s="1182"/>
      <c r="UMN415" s="1182"/>
      <c r="UMO415" s="1182"/>
      <c r="UMP415" s="1182"/>
      <c r="UMQ415" s="1182"/>
      <c r="UMR415" s="1177"/>
      <c r="UMS415" s="1182"/>
      <c r="UMT415" s="1182"/>
      <c r="UMU415" s="1182"/>
      <c r="UMV415" s="1182"/>
      <c r="UMW415" s="1182"/>
      <c r="UMX415" s="1182"/>
      <c r="UMY415" s="1182"/>
      <c r="UMZ415" s="1182"/>
      <c r="UNA415" s="1182"/>
      <c r="UNB415" s="1182"/>
      <c r="UNC415" s="1182"/>
      <c r="UND415" s="1182"/>
      <c r="UNE415" s="1182"/>
      <c r="UNF415" s="1182"/>
      <c r="UNG415" s="1177"/>
      <c r="UNH415" s="1182"/>
      <c r="UNI415" s="1182"/>
      <c r="UNJ415" s="1182"/>
      <c r="UNK415" s="1182"/>
      <c r="UNL415" s="1182"/>
      <c r="UNM415" s="1182"/>
      <c r="UNN415" s="1182"/>
      <c r="UNO415" s="1182"/>
      <c r="UNP415" s="1182"/>
      <c r="UNQ415" s="1182"/>
      <c r="UNR415" s="1182"/>
      <c r="UNS415" s="1182"/>
      <c r="UNT415" s="1182"/>
      <c r="UNU415" s="1182"/>
      <c r="UNV415" s="1177"/>
      <c r="UNW415" s="1182"/>
      <c r="UNX415" s="1182"/>
      <c r="UNY415" s="1182"/>
      <c r="UNZ415" s="1182"/>
      <c r="UOA415" s="1182"/>
      <c r="UOB415" s="1182"/>
      <c r="UOC415" s="1182"/>
      <c r="UOD415" s="1182"/>
      <c r="UOE415" s="1182"/>
      <c r="UOF415" s="1182"/>
      <c r="UOG415" s="1182"/>
      <c r="UOH415" s="1182"/>
      <c r="UOI415" s="1182"/>
      <c r="UOJ415" s="1182"/>
      <c r="UOK415" s="1177"/>
      <c r="UOL415" s="1182"/>
      <c r="UOM415" s="1182"/>
      <c r="UON415" s="1182"/>
      <c r="UOO415" s="1182"/>
      <c r="UOP415" s="1182"/>
      <c r="UOQ415" s="1182"/>
      <c r="UOR415" s="1182"/>
      <c r="UOS415" s="1182"/>
      <c r="UOT415" s="1182"/>
      <c r="UOU415" s="1182"/>
      <c r="UOV415" s="1182"/>
      <c r="UOW415" s="1182"/>
      <c r="UOX415" s="1182"/>
      <c r="UOY415" s="1182"/>
      <c r="UOZ415" s="1177"/>
      <c r="UPA415" s="1182"/>
      <c r="UPB415" s="1182"/>
      <c r="UPC415" s="1182"/>
      <c r="UPD415" s="1182"/>
      <c r="UPE415" s="1182"/>
      <c r="UPF415" s="1182"/>
      <c r="UPG415" s="1182"/>
      <c r="UPH415" s="1182"/>
      <c r="UPI415" s="1182"/>
      <c r="UPJ415" s="1182"/>
      <c r="UPK415" s="1182"/>
      <c r="UPL415" s="1182"/>
      <c r="UPM415" s="1182"/>
      <c r="UPN415" s="1182"/>
      <c r="UPO415" s="1177"/>
      <c r="UPP415" s="1182"/>
      <c r="UPQ415" s="1182"/>
      <c r="UPR415" s="1182"/>
      <c r="UPS415" s="1182"/>
      <c r="UPT415" s="1182"/>
      <c r="UPU415" s="1182"/>
      <c r="UPV415" s="1182"/>
      <c r="UPW415" s="1182"/>
      <c r="UPX415" s="1182"/>
      <c r="UPY415" s="1182"/>
      <c r="UPZ415" s="1182"/>
      <c r="UQA415" s="1182"/>
      <c r="UQB415" s="1182"/>
      <c r="UQC415" s="1182"/>
      <c r="UQD415" s="1177"/>
      <c r="UQE415" s="1182"/>
      <c r="UQF415" s="1182"/>
      <c r="UQG415" s="1182"/>
      <c r="UQH415" s="1182"/>
      <c r="UQI415" s="1182"/>
      <c r="UQJ415" s="1182"/>
      <c r="UQK415" s="1182"/>
      <c r="UQL415" s="1182"/>
      <c r="UQM415" s="1182"/>
      <c r="UQN415" s="1182"/>
      <c r="UQO415" s="1182"/>
      <c r="UQP415" s="1182"/>
      <c r="UQQ415" s="1182"/>
      <c r="UQR415" s="1182"/>
      <c r="UQS415" s="1177"/>
      <c r="UQT415" s="1182"/>
      <c r="UQU415" s="1182"/>
      <c r="UQV415" s="1182"/>
      <c r="UQW415" s="1182"/>
      <c r="UQX415" s="1182"/>
      <c r="UQY415" s="1182"/>
      <c r="UQZ415" s="1182"/>
      <c r="URA415" s="1182"/>
      <c r="URB415" s="1182"/>
      <c r="URC415" s="1182"/>
      <c r="URD415" s="1182"/>
      <c r="URE415" s="1182"/>
      <c r="URF415" s="1182"/>
      <c r="URG415" s="1182"/>
      <c r="URH415" s="1177"/>
      <c r="URI415" s="1182"/>
      <c r="URJ415" s="1182"/>
      <c r="URK415" s="1182"/>
      <c r="URL415" s="1182"/>
      <c r="URM415" s="1182"/>
      <c r="URN415" s="1182"/>
      <c r="URO415" s="1182"/>
      <c r="URP415" s="1182"/>
      <c r="URQ415" s="1182"/>
      <c r="URR415" s="1182"/>
      <c r="URS415" s="1182"/>
      <c r="URT415" s="1182"/>
      <c r="URU415" s="1182"/>
      <c r="URV415" s="1182"/>
      <c r="URW415" s="1177"/>
      <c r="URX415" s="1182"/>
      <c r="URY415" s="1182"/>
      <c r="URZ415" s="1182"/>
      <c r="USA415" s="1182"/>
      <c r="USB415" s="1182"/>
      <c r="USC415" s="1182"/>
      <c r="USD415" s="1182"/>
      <c r="USE415" s="1182"/>
      <c r="USF415" s="1182"/>
      <c r="USG415" s="1182"/>
      <c r="USH415" s="1182"/>
      <c r="USI415" s="1182"/>
      <c r="USJ415" s="1182"/>
      <c r="USK415" s="1182"/>
      <c r="USL415" s="1177"/>
      <c r="USM415" s="1182"/>
      <c r="USN415" s="1182"/>
      <c r="USO415" s="1182"/>
      <c r="USP415" s="1182"/>
      <c r="USQ415" s="1182"/>
      <c r="USR415" s="1182"/>
      <c r="USS415" s="1182"/>
      <c r="UST415" s="1182"/>
      <c r="USU415" s="1182"/>
      <c r="USV415" s="1182"/>
      <c r="USW415" s="1182"/>
      <c r="USX415" s="1182"/>
      <c r="USY415" s="1182"/>
      <c r="USZ415" s="1182"/>
      <c r="UTA415" s="1177"/>
      <c r="UTB415" s="1182"/>
      <c r="UTC415" s="1182"/>
      <c r="UTD415" s="1182"/>
      <c r="UTE415" s="1182"/>
      <c r="UTF415" s="1182"/>
      <c r="UTG415" s="1182"/>
      <c r="UTH415" s="1182"/>
      <c r="UTI415" s="1182"/>
      <c r="UTJ415" s="1182"/>
      <c r="UTK415" s="1182"/>
      <c r="UTL415" s="1182"/>
      <c r="UTM415" s="1182"/>
      <c r="UTN415" s="1182"/>
      <c r="UTO415" s="1182"/>
      <c r="UTP415" s="1177"/>
      <c r="UTQ415" s="1182"/>
      <c r="UTR415" s="1182"/>
      <c r="UTS415" s="1182"/>
      <c r="UTT415" s="1182"/>
      <c r="UTU415" s="1182"/>
      <c r="UTV415" s="1182"/>
      <c r="UTW415" s="1182"/>
      <c r="UTX415" s="1182"/>
      <c r="UTY415" s="1182"/>
      <c r="UTZ415" s="1182"/>
      <c r="UUA415" s="1182"/>
      <c r="UUB415" s="1182"/>
      <c r="UUC415" s="1182"/>
      <c r="UUD415" s="1182"/>
      <c r="UUE415" s="1177"/>
      <c r="UUF415" s="1182"/>
      <c r="UUG415" s="1182"/>
      <c r="UUH415" s="1182"/>
      <c r="UUI415" s="1182"/>
      <c r="UUJ415" s="1182"/>
      <c r="UUK415" s="1182"/>
      <c r="UUL415" s="1182"/>
      <c r="UUM415" s="1182"/>
      <c r="UUN415" s="1182"/>
      <c r="UUO415" s="1182"/>
      <c r="UUP415" s="1182"/>
      <c r="UUQ415" s="1182"/>
      <c r="UUR415" s="1182"/>
      <c r="UUS415" s="1182"/>
      <c r="UUT415" s="1177"/>
      <c r="UUU415" s="1182"/>
      <c r="UUV415" s="1182"/>
      <c r="UUW415" s="1182"/>
      <c r="UUX415" s="1182"/>
      <c r="UUY415" s="1182"/>
      <c r="UUZ415" s="1182"/>
      <c r="UVA415" s="1182"/>
      <c r="UVB415" s="1182"/>
      <c r="UVC415" s="1182"/>
      <c r="UVD415" s="1182"/>
      <c r="UVE415" s="1182"/>
      <c r="UVF415" s="1182"/>
      <c r="UVG415" s="1182"/>
      <c r="UVH415" s="1182"/>
      <c r="UVI415" s="1177"/>
      <c r="UVJ415" s="1182"/>
      <c r="UVK415" s="1182"/>
      <c r="UVL415" s="1182"/>
      <c r="UVM415" s="1182"/>
      <c r="UVN415" s="1182"/>
      <c r="UVO415" s="1182"/>
      <c r="UVP415" s="1182"/>
      <c r="UVQ415" s="1182"/>
      <c r="UVR415" s="1182"/>
      <c r="UVS415" s="1182"/>
      <c r="UVT415" s="1182"/>
      <c r="UVU415" s="1182"/>
      <c r="UVV415" s="1182"/>
      <c r="UVW415" s="1182"/>
      <c r="UVX415" s="1177"/>
      <c r="UVY415" s="1182"/>
      <c r="UVZ415" s="1182"/>
      <c r="UWA415" s="1182"/>
      <c r="UWB415" s="1182"/>
      <c r="UWC415" s="1182"/>
      <c r="UWD415" s="1182"/>
      <c r="UWE415" s="1182"/>
      <c r="UWF415" s="1182"/>
      <c r="UWG415" s="1182"/>
      <c r="UWH415" s="1182"/>
      <c r="UWI415" s="1182"/>
      <c r="UWJ415" s="1182"/>
      <c r="UWK415" s="1182"/>
      <c r="UWL415" s="1182"/>
      <c r="UWM415" s="1177"/>
      <c r="UWN415" s="1182"/>
      <c r="UWO415" s="1182"/>
      <c r="UWP415" s="1182"/>
      <c r="UWQ415" s="1182"/>
      <c r="UWR415" s="1182"/>
      <c r="UWS415" s="1182"/>
      <c r="UWT415" s="1182"/>
      <c r="UWU415" s="1182"/>
      <c r="UWV415" s="1182"/>
      <c r="UWW415" s="1182"/>
      <c r="UWX415" s="1182"/>
      <c r="UWY415" s="1182"/>
      <c r="UWZ415" s="1182"/>
      <c r="UXA415" s="1182"/>
      <c r="UXB415" s="1177"/>
      <c r="UXC415" s="1182"/>
      <c r="UXD415" s="1182"/>
      <c r="UXE415" s="1182"/>
      <c r="UXF415" s="1182"/>
      <c r="UXG415" s="1182"/>
      <c r="UXH415" s="1182"/>
      <c r="UXI415" s="1182"/>
      <c r="UXJ415" s="1182"/>
      <c r="UXK415" s="1182"/>
      <c r="UXL415" s="1182"/>
      <c r="UXM415" s="1182"/>
      <c r="UXN415" s="1182"/>
      <c r="UXO415" s="1182"/>
      <c r="UXP415" s="1182"/>
      <c r="UXQ415" s="1177"/>
      <c r="UXR415" s="1182"/>
      <c r="UXS415" s="1182"/>
      <c r="UXT415" s="1182"/>
      <c r="UXU415" s="1182"/>
      <c r="UXV415" s="1182"/>
      <c r="UXW415" s="1182"/>
      <c r="UXX415" s="1182"/>
      <c r="UXY415" s="1182"/>
      <c r="UXZ415" s="1182"/>
      <c r="UYA415" s="1182"/>
      <c r="UYB415" s="1182"/>
      <c r="UYC415" s="1182"/>
      <c r="UYD415" s="1182"/>
      <c r="UYE415" s="1182"/>
      <c r="UYF415" s="1177"/>
      <c r="UYG415" s="1182"/>
      <c r="UYH415" s="1182"/>
      <c r="UYI415" s="1182"/>
      <c r="UYJ415" s="1182"/>
      <c r="UYK415" s="1182"/>
      <c r="UYL415" s="1182"/>
      <c r="UYM415" s="1182"/>
      <c r="UYN415" s="1182"/>
      <c r="UYO415" s="1182"/>
      <c r="UYP415" s="1182"/>
      <c r="UYQ415" s="1182"/>
      <c r="UYR415" s="1182"/>
      <c r="UYS415" s="1182"/>
      <c r="UYT415" s="1182"/>
      <c r="UYU415" s="1177"/>
      <c r="UYV415" s="1182"/>
      <c r="UYW415" s="1182"/>
      <c r="UYX415" s="1182"/>
      <c r="UYY415" s="1182"/>
      <c r="UYZ415" s="1182"/>
      <c r="UZA415" s="1182"/>
      <c r="UZB415" s="1182"/>
      <c r="UZC415" s="1182"/>
      <c r="UZD415" s="1182"/>
      <c r="UZE415" s="1182"/>
      <c r="UZF415" s="1182"/>
      <c r="UZG415" s="1182"/>
      <c r="UZH415" s="1182"/>
      <c r="UZI415" s="1182"/>
      <c r="UZJ415" s="1177"/>
      <c r="UZK415" s="1182"/>
      <c r="UZL415" s="1182"/>
      <c r="UZM415" s="1182"/>
      <c r="UZN415" s="1182"/>
      <c r="UZO415" s="1182"/>
      <c r="UZP415" s="1182"/>
      <c r="UZQ415" s="1182"/>
      <c r="UZR415" s="1182"/>
      <c r="UZS415" s="1182"/>
      <c r="UZT415" s="1182"/>
      <c r="UZU415" s="1182"/>
      <c r="UZV415" s="1182"/>
      <c r="UZW415" s="1182"/>
      <c r="UZX415" s="1182"/>
      <c r="UZY415" s="1177"/>
      <c r="UZZ415" s="1182"/>
      <c r="VAA415" s="1182"/>
      <c r="VAB415" s="1182"/>
      <c r="VAC415" s="1182"/>
      <c r="VAD415" s="1182"/>
      <c r="VAE415" s="1182"/>
      <c r="VAF415" s="1182"/>
      <c r="VAG415" s="1182"/>
      <c r="VAH415" s="1182"/>
      <c r="VAI415" s="1182"/>
      <c r="VAJ415" s="1182"/>
      <c r="VAK415" s="1182"/>
      <c r="VAL415" s="1182"/>
      <c r="VAM415" s="1182"/>
      <c r="VAN415" s="1177"/>
      <c r="VAO415" s="1182"/>
      <c r="VAP415" s="1182"/>
      <c r="VAQ415" s="1182"/>
      <c r="VAR415" s="1182"/>
      <c r="VAS415" s="1182"/>
      <c r="VAT415" s="1182"/>
      <c r="VAU415" s="1182"/>
      <c r="VAV415" s="1182"/>
      <c r="VAW415" s="1182"/>
      <c r="VAX415" s="1182"/>
      <c r="VAY415" s="1182"/>
      <c r="VAZ415" s="1182"/>
      <c r="VBA415" s="1182"/>
      <c r="VBB415" s="1182"/>
      <c r="VBC415" s="1177"/>
      <c r="VBD415" s="1182"/>
      <c r="VBE415" s="1182"/>
      <c r="VBF415" s="1182"/>
      <c r="VBG415" s="1182"/>
      <c r="VBH415" s="1182"/>
      <c r="VBI415" s="1182"/>
      <c r="VBJ415" s="1182"/>
      <c r="VBK415" s="1182"/>
      <c r="VBL415" s="1182"/>
      <c r="VBM415" s="1182"/>
      <c r="VBN415" s="1182"/>
      <c r="VBO415" s="1182"/>
      <c r="VBP415" s="1182"/>
      <c r="VBQ415" s="1182"/>
      <c r="VBR415" s="1177"/>
      <c r="VBS415" s="1182"/>
      <c r="VBT415" s="1182"/>
      <c r="VBU415" s="1182"/>
      <c r="VBV415" s="1182"/>
      <c r="VBW415" s="1182"/>
      <c r="VBX415" s="1182"/>
      <c r="VBY415" s="1182"/>
      <c r="VBZ415" s="1182"/>
      <c r="VCA415" s="1182"/>
      <c r="VCB415" s="1182"/>
      <c r="VCC415" s="1182"/>
      <c r="VCD415" s="1182"/>
      <c r="VCE415" s="1182"/>
      <c r="VCF415" s="1182"/>
      <c r="VCG415" s="1177"/>
      <c r="VCH415" s="1182"/>
      <c r="VCI415" s="1182"/>
      <c r="VCJ415" s="1182"/>
      <c r="VCK415" s="1182"/>
      <c r="VCL415" s="1182"/>
      <c r="VCM415" s="1182"/>
      <c r="VCN415" s="1182"/>
      <c r="VCO415" s="1182"/>
      <c r="VCP415" s="1182"/>
      <c r="VCQ415" s="1182"/>
      <c r="VCR415" s="1182"/>
      <c r="VCS415" s="1182"/>
      <c r="VCT415" s="1182"/>
      <c r="VCU415" s="1182"/>
      <c r="VCV415" s="1177"/>
      <c r="VCW415" s="1182"/>
      <c r="VCX415" s="1182"/>
      <c r="VCY415" s="1182"/>
      <c r="VCZ415" s="1182"/>
      <c r="VDA415" s="1182"/>
      <c r="VDB415" s="1182"/>
      <c r="VDC415" s="1182"/>
      <c r="VDD415" s="1182"/>
      <c r="VDE415" s="1182"/>
      <c r="VDF415" s="1182"/>
      <c r="VDG415" s="1182"/>
      <c r="VDH415" s="1182"/>
      <c r="VDI415" s="1182"/>
      <c r="VDJ415" s="1182"/>
      <c r="VDK415" s="1177"/>
      <c r="VDL415" s="1182"/>
      <c r="VDM415" s="1182"/>
      <c r="VDN415" s="1182"/>
      <c r="VDO415" s="1182"/>
      <c r="VDP415" s="1182"/>
      <c r="VDQ415" s="1182"/>
      <c r="VDR415" s="1182"/>
      <c r="VDS415" s="1182"/>
      <c r="VDT415" s="1182"/>
      <c r="VDU415" s="1182"/>
      <c r="VDV415" s="1182"/>
      <c r="VDW415" s="1182"/>
      <c r="VDX415" s="1182"/>
      <c r="VDY415" s="1182"/>
      <c r="VDZ415" s="1177"/>
      <c r="VEA415" s="1182"/>
      <c r="VEB415" s="1182"/>
      <c r="VEC415" s="1182"/>
      <c r="VED415" s="1182"/>
      <c r="VEE415" s="1182"/>
      <c r="VEF415" s="1182"/>
      <c r="VEG415" s="1182"/>
      <c r="VEH415" s="1182"/>
      <c r="VEI415" s="1182"/>
      <c r="VEJ415" s="1182"/>
      <c r="VEK415" s="1182"/>
      <c r="VEL415" s="1182"/>
      <c r="VEM415" s="1182"/>
      <c r="VEN415" s="1182"/>
      <c r="VEO415" s="1177"/>
      <c r="VEP415" s="1182"/>
      <c r="VEQ415" s="1182"/>
      <c r="VER415" s="1182"/>
      <c r="VES415" s="1182"/>
      <c r="VET415" s="1182"/>
      <c r="VEU415" s="1182"/>
      <c r="VEV415" s="1182"/>
      <c r="VEW415" s="1182"/>
      <c r="VEX415" s="1182"/>
      <c r="VEY415" s="1182"/>
      <c r="VEZ415" s="1182"/>
      <c r="VFA415" s="1182"/>
      <c r="VFB415" s="1182"/>
      <c r="VFC415" s="1182"/>
      <c r="VFD415" s="1177"/>
      <c r="VFE415" s="1182"/>
      <c r="VFF415" s="1182"/>
      <c r="VFG415" s="1182"/>
      <c r="VFH415" s="1182"/>
      <c r="VFI415" s="1182"/>
      <c r="VFJ415" s="1182"/>
      <c r="VFK415" s="1182"/>
      <c r="VFL415" s="1182"/>
      <c r="VFM415" s="1182"/>
      <c r="VFN415" s="1182"/>
      <c r="VFO415" s="1182"/>
      <c r="VFP415" s="1182"/>
      <c r="VFQ415" s="1182"/>
      <c r="VFR415" s="1182"/>
      <c r="VFS415" s="1177"/>
      <c r="VFT415" s="1182"/>
      <c r="VFU415" s="1182"/>
      <c r="VFV415" s="1182"/>
      <c r="VFW415" s="1182"/>
      <c r="VFX415" s="1182"/>
      <c r="VFY415" s="1182"/>
      <c r="VFZ415" s="1182"/>
      <c r="VGA415" s="1182"/>
      <c r="VGB415" s="1182"/>
      <c r="VGC415" s="1182"/>
      <c r="VGD415" s="1182"/>
      <c r="VGE415" s="1182"/>
      <c r="VGF415" s="1182"/>
      <c r="VGG415" s="1182"/>
      <c r="VGH415" s="1177"/>
      <c r="VGI415" s="1182"/>
      <c r="VGJ415" s="1182"/>
      <c r="VGK415" s="1182"/>
      <c r="VGL415" s="1182"/>
      <c r="VGM415" s="1182"/>
      <c r="VGN415" s="1182"/>
      <c r="VGO415" s="1182"/>
      <c r="VGP415" s="1182"/>
      <c r="VGQ415" s="1182"/>
      <c r="VGR415" s="1182"/>
      <c r="VGS415" s="1182"/>
      <c r="VGT415" s="1182"/>
      <c r="VGU415" s="1182"/>
      <c r="VGV415" s="1182"/>
      <c r="VGW415" s="1177"/>
      <c r="VGX415" s="1182"/>
      <c r="VGY415" s="1182"/>
      <c r="VGZ415" s="1182"/>
      <c r="VHA415" s="1182"/>
      <c r="VHB415" s="1182"/>
      <c r="VHC415" s="1182"/>
      <c r="VHD415" s="1182"/>
      <c r="VHE415" s="1182"/>
      <c r="VHF415" s="1182"/>
      <c r="VHG415" s="1182"/>
      <c r="VHH415" s="1182"/>
      <c r="VHI415" s="1182"/>
      <c r="VHJ415" s="1182"/>
      <c r="VHK415" s="1182"/>
      <c r="VHL415" s="1177"/>
      <c r="VHM415" s="1182"/>
      <c r="VHN415" s="1182"/>
      <c r="VHO415" s="1182"/>
      <c r="VHP415" s="1182"/>
      <c r="VHQ415" s="1182"/>
      <c r="VHR415" s="1182"/>
      <c r="VHS415" s="1182"/>
      <c r="VHT415" s="1182"/>
      <c r="VHU415" s="1182"/>
      <c r="VHV415" s="1182"/>
      <c r="VHW415" s="1182"/>
      <c r="VHX415" s="1182"/>
      <c r="VHY415" s="1182"/>
      <c r="VHZ415" s="1182"/>
      <c r="VIA415" s="1177"/>
      <c r="VIB415" s="1182"/>
      <c r="VIC415" s="1182"/>
      <c r="VID415" s="1182"/>
      <c r="VIE415" s="1182"/>
      <c r="VIF415" s="1182"/>
      <c r="VIG415" s="1182"/>
      <c r="VIH415" s="1182"/>
      <c r="VII415" s="1182"/>
      <c r="VIJ415" s="1182"/>
      <c r="VIK415" s="1182"/>
      <c r="VIL415" s="1182"/>
      <c r="VIM415" s="1182"/>
      <c r="VIN415" s="1182"/>
      <c r="VIO415" s="1182"/>
      <c r="VIP415" s="1177"/>
      <c r="VIQ415" s="1182"/>
      <c r="VIR415" s="1182"/>
      <c r="VIS415" s="1182"/>
      <c r="VIT415" s="1182"/>
      <c r="VIU415" s="1182"/>
      <c r="VIV415" s="1182"/>
      <c r="VIW415" s="1182"/>
      <c r="VIX415" s="1182"/>
      <c r="VIY415" s="1182"/>
      <c r="VIZ415" s="1182"/>
      <c r="VJA415" s="1182"/>
      <c r="VJB415" s="1182"/>
      <c r="VJC415" s="1182"/>
      <c r="VJD415" s="1182"/>
      <c r="VJE415" s="1177"/>
      <c r="VJF415" s="1182"/>
      <c r="VJG415" s="1182"/>
      <c r="VJH415" s="1182"/>
      <c r="VJI415" s="1182"/>
      <c r="VJJ415" s="1182"/>
      <c r="VJK415" s="1182"/>
      <c r="VJL415" s="1182"/>
      <c r="VJM415" s="1182"/>
      <c r="VJN415" s="1182"/>
      <c r="VJO415" s="1182"/>
      <c r="VJP415" s="1182"/>
      <c r="VJQ415" s="1182"/>
      <c r="VJR415" s="1182"/>
      <c r="VJS415" s="1182"/>
      <c r="VJT415" s="1177"/>
      <c r="VJU415" s="1182"/>
      <c r="VJV415" s="1182"/>
      <c r="VJW415" s="1182"/>
      <c r="VJX415" s="1182"/>
      <c r="VJY415" s="1182"/>
      <c r="VJZ415" s="1182"/>
      <c r="VKA415" s="1182"/>
      <c r="VKB415" s="1182"/>
      <c r="VKC415" s="1182"/>
      <c r="VKD415" s="1182"/>
      <c r="VKE415" s="1182"/>
      <c r="VKF415" s="1182"/>
      <c r="VKG415" s="1182"/>
      <c r="VKH415" s="1182"/>
      <c r="VKI415" s="1177"/>
      <c r="VKJ415" s="1182"/>
      <c r="VKK415" s="1182"/>
      <c r="VKL415" s="1182"/>
      <c r="VKM415" s="1182"/>
      <c r="VKN415" s="1182"/>
      <c r="VKO415" s="1182"/>
      <c r="VKP415" s="1182"/>
      <c r="VKQ415" s="1182"/>
      <c r="VKR415" s="1182"/>
      <c r="VKS415" s="1182"/>
      <c r="VKT415" s="1182"/>
      <c r="VKU415" s="1182"/>
      <c r="VKV415" s="1182"/>
      <c r="VKW415" s="1182"/>
      <c r="VKX415" s="1177"/>
      <c r="VKY415" s="1182"/>
      <c r="VKZ415" s="1182"/>
      <c r="VLA415" s="1182"/>
      <c r="VLB415" s="1182"/>
      <c r="VLC415" s="1182"/>
      <c r="VLD415" s="1182"/>
      <c r="VLE415" s="1182"/>
      <c r="VLF415" s="1182"/>
      <c r="VLG415" s="1182"/>
      <c r="VLH415" s="1182"/>
      <c r="VLI415" s="1182"/>
      <c r="VLJ415" s="1182"/>
      <c r="VLK415" s="1182"/>
      <c r="VLL415" s="1182"/>
      <c r="VLM415" s="1177"/>
      <c r="VLN415" s="1182"/>
      <c r="VLO415" s="1182"/>
      <c r="VLP415" s="1182"/>
      <c r="VLQ415" s="1182"/>
      <c r="VLR415" s="1182"/>
      <c r="VLS415" s="1182"/>
      <c r="VLT415" s="1182"/>
      <c r="VLU415" s="1182"/>
      <c r="VLV415" s="1182"/>
      <c r="VLW415" s="1182"/>
      <c r="VLX415" s="1182"/>
      <c r="VLY415" s="1182"/>
      <c r="VLZ415" s="1182"/>
      <c r="VMA415" s="1182"/>
      <c r="VMB415" s="1177"/>
      <c r="VMC415" s="1182"/>
      <c r="VMD415" s="1182"/>
      <c r="VME415" s="1182"/>
      <c r="VMF415" s="1182"/>
      <c r="VMG415" s="1182"/>
      <c r="VMH415" s="1182"/>
      <c r="VMI415" s="1182"/>
      <c r="VMJ415" s="1182"/>
      <c r="VMK415" s="1182"/>
      <c r="VML415" s="1182"/>
      <c r="VMM415" s="1182"/>
      <c r="VMN415" s="1182"/>
      <c r="VMO415" s="1182"/>
      <c r="VMP415" s="1182"/>
      <c r="VMQ415" s="1177"/>
      <c r="VMR415" s="1182"/>
      <c r="VMS415" s="1182"/>
      <c r="VMT415" s="1182"/>
      <c r="VMU415" s="1182"/>
      <c r="VMV415" s="1182"/>
      <c r="VMW415" s="1182"/>
      <c r="VMX415" s="1182"/>
      <c r="VMY415" s="1182"/>
      <c r="VMZ415" s="1182"/>
      <c r="VNA415" s="1182"/>
      <c r="VNB415" s="1182"/>
      <c r="VNC415" s="1182"/>
      <c r="VND415" s="1182"/>
      <c r="VNE415" s="1182"/>
      <c r="VNF415" s="1177"/>
      <c r="VNG415" s="1182"/>
      <c r="VNH415" s="1182"/>
      <c r="VNI415" s="1182"/>
      <c r="VNJ415" s="1182"/>
      <c r="VNK415" s="1182"/>
      <c r="VNL415" s="1182"/>
      <c r="VNM415" s="1182"/>
      <c r="VNN415" s="1182"/>
      <c r="VNO415" s="1182"/>
      <c r="VNP415" s="1182"/>
      <c r="VNQ415" s="1182"/>
      <c r="VNR415" s="1182"/>
      <c r="VNS415" s="1182"/>
      <c r="VNT415" s="1182"/>
      <c r="VNU415" s="1177"/>
      <c r="VNV415" s="1182"/>
      <c r="VNW415" s="1182"/>
      <c r="VNX415" s="1182"/>
      <c r="VNY415" s="1182"/>
      <c r="VNZ415" s="1182"/>
      <c r="VOA415" s="1182"/>
      <c r="VOB415" s="1182"/>
      <c r="VOC415" s="1182"/>
      <c r="VOD415" s="1182"/>
      <c r="VOE415" s="1182"/>
      <c r="VOF415" s="1182"/>
      <c r="VOG415" s="1182"/>
      <c r="VOH415" s="1182"/>
      <c r="VOI415" s="1182"/>
      <c r="VOJ415" s="1177"/>
      <c r="VOK415" s="1182"/>
      <c r="VOL415" s="1182"/>
      <c r="VOM415" s="1182"/>
      <c r="VON415" s="1182"/>
      <c r="VOO415" s="1182"/>
      <c r="VOP415" s="1182"/>
      <c r="VOQ415" s="1182"/>
      <c r="VOR415" s="1182"/>
      <c r="VOS415" s="1182"/>
      <c r="VOT415" s="1182"/>
      <c r="VOU415" s="1182"/>
      <c r="VOV415" s="1182"/>
      <c r="VOW415" s="1182"/>
      <c r="VOX415" s="1182"/>
      <c r="VOY415" s="1177"/>
      <c r="VOZ415" s="1182"/>
      <c r="VPA415" s="1182"/>
      <c r="VPB415" s="1182"/>
      <c r="VPC415" s="1182"/>
      <c r="VPD415" s="1182"/>
      <c r="VPE415" s="1182"/>
      <c r="VPF415" s="1182"/>
      <c r="VPG415" s="1182"/>
      <c r="VPH415" s="1182"/>
      <c r="VPI415" s="1182"/>
      <c r="VPJ415" s="1182"/>
      <c r="VPK415" s="1182"/>
      <c r="VPL415" s="1182"/>
      <c r="VPM415" s="1182"/>
      <c r="VPN415" s="1177"/>
      <c r="VPO415" s="1182"/>
      <c r="VPP415" s="1182"/>
      <c r="VPQ415" s="1182"/>
      <c r="VPR415" s="1182"/>
      <c r="VPS415" s="1182"/>
      <c r="VPT415" s="1182"/>
      <c r="VPU415" s="1182"/>
      <c r="VPV415" s="1182"/>
      <c r="VPW415" s="1182"/>
      <c r="VPX415" s="1182"/>
      <c r="VPY415" s="1182"/>
      <c r="VPZ415" s="1182"/>
      <c r="VQA415" s="1182"/>
      <c r="VQB415" s="1182"/>
      <c r="VQC415" s="1177"/>
      <c r="VQD415" s="1182"/>
      <c r="VQE415" s="1182"/>
      <c r="VQF415" s="1182"/>
      <c r="VQG415" s="1182"/>
      <c r="VQH415" s="1182"/>
      <c r="VQI415" s="1182"/>
      <c r="VQJ415" s="1182"/>
      <c r="VQK415" s="1182"/>
      <c r="VQL415" s="1182"/>
      <c r="VQM415" s="1182"/>
      <c r="VQN415" s="1182"/>
      <c r="VQO415" s="1182"/>
      <c r="VQP415" s="1182"/>
      <c r="VQQ415" s="1182"/>
      <c r="VQR415" s="1177"/>
      <c r="VQS415" s="1182"/>
      <c r="VQT415" s="1182"/>
      <c r="VQU415" s="1182"/>
      <c r="VQV415" s="1182"/>
      <c r="VQW415" s="1182"/>
      <c r="VQX415" s="1182"/>
      <c r="VQY415" s="1182"/>
      <c r="VQZ415" s="1182"/>
      <c r="VRA415" s="1182"/>
      <c r="VRB415" s="1182"/>
      <c r="VRC415" s="1182"/>
      <c r="VRD415" s="1182"/>
      <c r="VRE415" s="1182"/>
      <c r="VRF415" s="1182"/>
      <c r="VRG415" s="1177"/>
      <c r="VRH415" s="1182"/>
      <c r="VRI415" s="1182"/>
      <c r="VRJ415" s="1182"/>
      <c r="VRK415" s="1182"/>
      <c r="VRL415" s="1182"/>
      <c r="VRM415" s="1182"/>
      <c r="VRN415" s="1182"/>
      <c r="VRO415" s="1182"/>
      <c r="VRP415" s="1182"/>
      <c r="VRQ415" s="1182"/>
      <c r="VRR415" s="1182"/>
      <c r="VRS415" s="1182"/>
      <c r="VRT415" s="1182"/>
      <c r="VRU415" s="1182"/>
      <c r="VRV415" s="1177"/>
      <c r="VRW415" s="1182"/>
      <c r="VRX415" s="1182"/>
      <c r="VRY415" s="1182"/>
      <c r="VRZ415" s="1182"/>
      <c r="VSA415" s="1182"/>
      <c r="VSB415" s="1182"/>
      <c r="VSC415" s="1182"/>
      <c r="VSD415" s="1182"/>
      <c r="VSE415" s="1182"/>
      <c r="VSF415" s="1182"/>
      <c r="VSG415" s="1182"/>
      <c r="VSH415" s="1182"/>
      <c r="VSI415" s="1182"/>
      <c r="VSJ415" s="1182"/>
      <c r="VSK415" s="1177"/>
      <c r="VSL415" s="1182"/>
      <c r="VSM415" s="1182"/>
      <c r="VSN415" s="1182"/>
      <c r="VSO415" s="1182"/>
      <c r="VSP415" s="1182"/>
      <c r="VSQ415" s="1182"/>
      <c r="VSR415" s="1182"/>
      <c r="VSS415" s="1182"/>
      <c r="VST415" s="1182"/>
      <c r="VSU415" s="1182"/>
      <c r="VSV415" s="1182"/>
      <c r="VSW415" s="1182"/>
      <c r="VSX415" s="1182"/>
      <c r="VSY415" s="1182"/>
      <c r="VSZ415" s="1177"/>
      <c r="VTA415" s="1182"/>
      <c r="VTB415" s="1182"/>
      <c r="VTC415" s="1182"/>
      <c r="VTD415" s="1182"/>
      <c r="VTE415" s="1182"/>
      <c r="VTF415" s="1182"/>
      <c r="VTG415" s="1182"/>
      <c r="VTH415" s="1182"/>
      <c r="VTI415" s="1182"/>
      <c r="VTJ415" s="1182"/>
      <c r="VTK415" s="1182"/>
      <c r="VTL415" s="1182"/>
      <c r="VTM415" s="1182"/>
      <c r="VTN415" s="1182"/>
      <c r="VTO415" s="1177"/>
      <c r="VTP415" s="1182"/>
      <c r="VTQ415" s="1182"/>
      <c r="VTR415" s="1182"/>
      <c r="VTS415" s="1182"/>
      <c r="VTT415" s="1182"/>
      <c r="VTU415" s="1182"/>
      <c r="VTV415" s="1182"/>
      <c r="VTW415" s="1182"/>
      <c r="VTX415" s="1182"/>
      <c r="VTY415" s="1182"/>
      <c r="VTZ415" s="1182"/>
      <c r="VUA415" s="1182"/>
      <c r="VUB415" s="1182"/>
      <c r="VUC415" s="1182"/>
      <c r="VUD415" s="1177"/>
      <c r="VUE415" s="1182"/>
      <c r="VUF415" s="1182"/>
      <c r="VUG415" s="1182"/>
      <c r="VUH415" s="1182"/>
      <c r="VUI415" s="1182"/>
      <c r="VUJ415" s="1182"/>
      <c r="VUK415" s="1182"/>
      <c r="VUL415" s="1182"/>
      <c r="VUM415" s="1182"/>
      <c r="VUN415" s="1182"/>
      <c r="VUO415" s="1182"/>
      <c r="VUP415" s="1182"/>
      <c r="VUQ415" s="1182"/>
      <c r="VUR415" s="1182"/>
      <c r="VUS415" s="1177"/>
      <c r="VUT415" s="1182"/>
      <c r="VUU415" s="1182"/>
      <c r="VUV415" s="1182"/>
      <c r="VUW415" s="1182"/>
      <c r="VUX415" s="1182"/>
      <c r="VUY415" s="1182"/>
      <c r="VUZ415" s="1182"/>
      <c r="VVA415" s="1182"/>
      <c r="VVB415" s="1182"/>
      <c r="VVC415" s="1182"/>
      <c r="VVD415" s="1182"/>
      <c r="VVE415" s="1182"/>
      <c r="VVF415" s="1182"/>
      <c r="VVG415" s="1182"/>
      <c r="VVH415" s="1177"/>
      <c r="VVI415" s="1182"/>
      <c r="VVJ415" s="1182"/>
      <c r="VVK415" s="1182"/>
      <c r="VVL415" s="1182"/>
      <c r="VVM415" s="1182"/>
      <c r="VVN415" s="1182"/>
      <c r="VVO415" s="1182"/>
      <c r="VVP415" s="1182"/>
      <c r="VVQ415" s="1182"/>
      <c r="VVR415" s="1182"/>
      <c r="VVS415" s="1182"/>
      <c r="VVT415" s="1182"/>
      <c r="VVU415" s="1182"/>
      <c r="VVV415" s="1182"/>
      <c r="VVW415" s="1177"/>
      <c r="VVX415" s="1182"/>
      <c r="VVY415" s="1182"/>
      <c r="VVZ415" s="1182"/>
      <c r="VWA415" s="1182"/>
      <c r="VWB415" s="1182"/>
      <c r="VWC415" s="1182"/>
      <c r="VWD415" s="1182"/>
      <c r="VWE415" s="1182"/>
      <c r="VWF415" s="1182"/>
      <c r="VWG415" s="1182"/>
      <c r="VWH415" s="1182"/>
      <c r="VWI415" s="1182"/>
      <c r="VWJ415" s="1182"/>
      <c r="VWK415" s="1182"/>
      <c r="VWL415" s="1177"/>
      <c r="VWM415" s="1182"/>
      <c r="VWN415" s="1182"/>
      <c r="VWO415" s="1182"/>
      <c r="VWP415" s="1182"/>
      <c r="VWQ415" s="1182"/>
      <c r="VWR415" s="1182"/>
      <c r="VWS415" s="1182"/>
      <c r="VWT415" s="1182"/>
      <c r="VWU415" s="1182"/>
      <c r="VWV415" s="1182"/>
      <c r="VWW415" s="1182"/>
      <c r="VWX415" s="1182"/>
      <c r="VWY415" s="1182"/>
      <c r="VWZ415" s="1182"/>
      <c r="VXA415" s="1177"/>
      <c r="VXB415" s="1182"/>
      <c r="VXC415" s="1182"/>
      <c r="VXD415" s="1182"/>
      <c r="VXE415" s="1182"/>
      <c r="VXF415" s="1182"/>
      <c r="VXG415" s="1182"/>
      <c r="VXH415" s="1182"/>
      <c r="VXI415" s="1182"/>
      <c r="VXJ415" s="1182"/>
      <c r="VXK415" s="1182"/>
      <c r="VXL415" s="1182"/>
      <c r="VXM415" s="1182"/>
      <c r="VXN415" s="1182"/>
      <c r="VXO415" s="1182"/>
      <c r="VXP415" s="1177"/>
      <c r="VXQ415" s="1182"/>
      <c r="VXR415" s="1182"/>
      <c r="VXS415" s="1182"/>
      <c r="VXT415" s="1182"/>
      <c r="VXU415" s="1182"/>
      <c r="VXV415" s="1182"/>
      <c r="VXW415" s="1182"/>
      <c r="VXX415" s="1182"/>
      <c r="VXY415" s="1182"/>
      <c r="VXZ415" s="1182"/>
      <c r="VYA415" s="1182"/>
      <c r="VYB415" s="1182"/>
      <c r="VYC415" s="1182"/>
      <c r="VYD415" s="1182"/>
      <c r="VYE415" s="1177"/>
      <c r="VYF415" s="1182"/>
      <c r="VYG415" s="1182"/>
      <c r="VYH415" s="1182"/>
      <c r="VYI415" s="1182"/>
      <c r="VYJ415" s="1182"/>
      <c r="VYK415" s="1182"/>
      <c r="VYL415" s="1182"/>
      <c r="VYM415" s="1182"/>
      <c r="VYN415" s="1182"/>
      <c r="VYO415" s="1182"/>
      <c r="VYP415" s="1182"/>
      <c r="VYQ415" s="1182"/>
      <c r="VYR415" s="1182"/>
      <c r="VYS415" s="1182"/>
      <c r="VYT415" s="1177"/>
      <c r="VYU415" s="1182"/>
      <c r="VYV415" s="1182"/>
      <c r="VYW415" s="1182"/>
      <c r="VYX415" s="1182"/>
      <c r="VYY415" s="1182"/>
      <c r="VYZ415" s="1182"/>
      <c r="VZA415" s="1182"/>
      <c r="VZB415" s="1182"/>
      <c r="VZC415" s="1182"/>
      <c r="VZD415" s="1182"/>
      <c r="VZE415" s="1182"/>
      <c r="VZF415" s="1182"/>
      <c r="VZG415" s="1182"/>
      <c r="VZH415" s="1182"/>
      <c r="VZI415" s="1177"/>
      <c r="VZJ415" s="1182"/>
      <c r="VZK415" s="1182"/>
      <c r="VZL415" s="1182"/>
      <c r="VZM415" s="1182"/>
      <c r="VZN415" s="1182"/>
      <c r="VZO415" s="1182"/>
      <c r="VZP415" s="1182"/>
      <c r="VZQ415" s="1182"/>
      <c r="VZR415" s="1182"/>
      <c r="VZS415" s="1182"/>
      <c r="VZT415" s="1182"/>
      <c r="VZU415" s="1182"/>
      <c r="VZV415" s="1182"/>
      <c r="VZW415" s="1182"/>
      <c r="VZX415" s="1177"/>
      <c r="VZY415" s="1182"/>
      <c r="VZZ415" s="1182"/>
      <c r="WAA415" s="1182"/>
      <c r="WAB415" s="1182"/>
      <c r="WAC415" s="1182"/>
      <c r="WAD415" s="1182"/>
      <c r="WAE415" s="1182"/>
      <c r="WAF415" s="1182"/>
      <c r="WAG415" s="1182"/>
      <c r="WAH415" s="1182"/>
      <c r="WAI415" s="1182"/>
      <c r="WAJ415" s="1182"/>
      <c r="WAK415" s="1182"/>
      <c r="WAL415" s="1182"/>
      <c r="WAM415" s="1177"/>
      <c r="WAN415" s="1182"/>
      <c r="WAO415" s="1182"/>
      <c r="WAP415" s="1182"/>
      <c r="WAQ415" s="1182"/>
      <c r="WAR415" s="1182"/>
      <c r="WAS415" s="1182"/>
      <c r="WAT415" s="1182"/>
      <c r="WAU415" s="1182"/>
      <c r="WAV415" s="1182"/>
      <c r="WAW415" s="1182"/>
      <c r="WAX415" s="1182"/>
      <c r="WAY415" s="1182"/>
      <c r="WAZ415" s="1182"/>
      <c r="WBA415" s="1182"/>
      <c r="WBB415" s="1177"/>
      <c r="WBC415" s="1182"/>
      <c r="WBD415" s="1182"/>
      <c r="WBE415" s="1182"/>
      <c r="WBF415" s="1182"/>
      <c r="WBG415" s="1182"/>
      <c r="WBH415" s="1182"/>
      <c r="WBI415" s="1182"/>
      <c r="WBJ415" s="1182"/>
      <c r="WBK415" s="1182"/>
      <c r="WBL415" s="1182"/>
      <c r="WBM415" s="1182"/>
      <c r="WBN415" s="1182"/>
      <c r="WBO415" s="1182"/>
      <c r="WBP415" s="1182"/>
      <c r="WBQ415" s="1177"/>
      <c r="WBR415" s="1182"/>
      <c r="WBS415" s="1182"/>
      <c r="WBT415" s="1182"/>
      <c r="WBU415" s="1182"/>
      <c r="WBV415" s="1182"/>
      <c r="WBW415" s="1182"/>
      <c r="WBX415" s="1182"/>
      <c r="WBY415" s="1182"/>
      <c r="WBZ415" s="1182"/>
      <c r="WCA415" s="1182"/>
      <c r="WCB415" s="1182"/>
      <c r="WCC415" s="1182"/>
      <c r="WCD415" s="1182"/>
      <c r="WCE415" s="1182"/>
      <c r="WCF415" s="1177"/>
      <c r="WCG415" s="1182"/>
      <c r="WCH415" s="1182"/>
      <c r="WCI415" s="1182"/>
      <c r="WCJ415" s="1182"/>
      <c r="WCK415" s="1182"/>
      <c r="WCL415" s="1182"/>
      <c r="WCM415" s="1182"/>
      <c r="WCN415" s="1182"/>
      <c r="WCO415" s="1182"/>
      <c r="WCP415" s="1182"/>
      <c r="WCQ415" s="1182"/>
      <c r="WCR415" s="1182"/>
      <c r="WCS415" s="1182"/>
      <c r="WCT415" s="1182"/>
      <c r="WCU415" s="1177"/>
      <c r="WCV415" s="1182"/>
      <c r="WCW415" s="1182"/>
      <c r="WCX415" s="1182"/>
      <c r="WCY415" s="1182"/>
      <c r="WCZ415" s="1182"/>
      <c r="WDA415" s="1182"/>
      <c r="WDB415" s="1182"/>
      <c r="WDC415" s="1182"/>
      <c r="WDD415" s="1182"/>
      <c r="WDE415" s="1182"/>
      <c r="WDF415" s="1182"/>
      <c r="WDG415" s="1182"/>
      <c r="WDH415" s="1182"/>
      <c r="WDI415" s="1182"/>
      <c r="WDJ415" s="1177"/>
      <c r="WDK415" s="1182"/>
      <c r="WDL415" s="1182"/>
      <c r="WDM415" s="1182"/>
      <c r="WDN415" s="1182"/>
      <c r="WDO415" s="1182"/>
      <c r="WDP415" s="1182"/>
      <c r="WDQ415" s="1182"/>
      <c r="WDR415" s="1182"/>
      <c r="WDS415" s="1182"/>
      <c r="WDT415" s="1182"/>
      <c r="WDU415" s="1182"/>
      <c r="WDV415" s="1182"/>
      <c r="WDW415" s="1182"/>
      <c r="WDX415" s="1182"/>
      <c r="WDY415" s="1177"/>
      <c r="WDZ415" s="1182"/>
      <c r="WEA415" s="1182"/>
      <c r="WEB415" s="1182"/>
      <c r="WEC415" s="1182"/>
      <c r="WED415" s="1182"/>
      <c r="WEE415" s="1182"/>
      <c r="WEF415" s="1182"/>
      <c r="WEG415" s="1182"/>
      <c r="WEH415" s="1182"/>
      <c r="WEI415" s="1182"/>
      <c r="WEJ415" s="1182"/>
      <c r="WEK415" s="1182"/>
      <c r="WEL415" s="1182"/>
      <c r="WEM415" s="1182"/>
      <c r="WEN415" s="1177"/>
      <c r="WEO415" s="1182"/>
      <c r="WEP415" s="1182"/>
      <c r="WEQ415" s="1182"/>
      <c r="WER415" s="1182"/>
      <c r="WES415" s="1182"/>
      <c r="WET415" s="1182"/>
      <c r="WEU415" s="1182"/>
      <c r="WEV415" s="1182"/>
      <c r="WEW415" s="1182"/>
      <c r="WEX415" s="1182"/>
      <c r="WEY415" s="1182"/>
      <c r="WEZ415" s="1182"/>
      <c r="WFA415" s="1182"/>
      <c r="WFB415" s="1182"/>
      <c r="WFC415" s="1177"/>
      <c r="WFD415" s="1182"/>
      <c r="WFE415" s="1182"/>
      <c r="WFF415" s="1182"/>
      <c r="WFG415" s="1182"/>
      <c r="WFH415" s="1182"/>
      <c r="WFI415" s="1182"/>
      <c r="WFJ415" s="1182"/>
      <c r="WFK415" s="1182"/>
      <c r="WFL415" s="1182"/>
      <c r="WFM415" s="1182"/>
      <c r="WFN415" s="1182"/>
      <c r="WFO415" s="1182"/>
      <c r="WFP415" s="1182"/>
      <c r="WFQ415" s="1182"/>
      <c r="WFR415" s="1177"/>
      <c r="WFS415" s="1182"/>
      <c r="WFT415" s="1182"/>
      <c r="WFU415" s="1182"/>
      <c r="WFV415" s="1182"/>
      <c r="WFW415" s="1182"/>
      <c r="WFX415" s="1182"/>
      <c r="WFY415" s="1182"/>
      <c r="WFZ415" s="1182"/>
      <c r="WGA415" s="1182"/>
      <c r="WGB415" s="1182"/>
      <c r="WGC415" s="1182"/>
      <c r="WGD415" s="1182"/>
      <c r="WGE415" s="1182"/>
      <c r="WGF415" s="1182"/>
      <c r="WGG415" s="1177"/>
      <c r="WGH415" s="1182"/>
      <c r="WGI415" s="1182"/>
      <c r="WGJ415" s="1182"/>
      <c r="WGK415" s="1182"/>
      <c r="WGL415" s="1182"/>
      <c r="WGM415" s="1182"/>
      <c r="WGN415" s="1182"/>
      <c r="WGO415" s="1182"/>
      <c r="WGP415" s="1182"/>
      <c r="WGQ415" s="1182"/>
      <c r="WGR415" s="1182"/>
      <c r="WGS415" s="1182"/>
      <c r="WGT415" s="1182"/>
      <c r="WGU415" s="1182"/>
      <c r="WGV415" s="1177"/>
      <c r="WGW415" s="1182"/>
      <c r="WGX415" s="1182"/>
      <c r="WGY415" s="1182"/>
      <c r="WGZ415" s="1182"/>
      <c r="WHA415" s="1182"/>
      <c r="WHB415" s="1182"/>
      <c r="WHC415" s="1182"/>
      <c r="WHD415" s="1182"/>
      <c r="WHE415" s="1182"/>
      <c r="WHF415" s="1182"/>
      <c r="WHG415" s="1182"/>
      <c r="WHH415" s="1182"/>
      <c r="WHI415" s="1182"/>
      <c r="WHJ415" s="1182"/>
      <c r="WHK415" s="1177"/>
      <c r="WHL415" s="1182"/>
      <c r="WHM415" s="1182"/>
      <c r="WHN415" s="1182"/>
      <c r="WHO415" s="1182"/>
      <c r="WHP415" s="1182"/>
      <c r="WHQ415" s="1182"/>
      <c r="WHR415" s="1182"/>
      <c r="WHS415" s="1182"/>
      <c r="WHT415" s="1182"/>
      <c r="WHU415" s="1182"/>
      <c r="WHV415" s="1182"/>
      <c r="WHW415" s="1182"/>
      <c r="WHX415" s="1182"/>
      <c r="WHY415" s="1182"/>
      <c r="WHZ415" s="1177"/>
      <c r="WIA415" s="1182"/>
      <c r="WIB415" s="1182"/>
      <c r="WIC415" s="1182"/>
      <c r="WID415" s="1182"/>
      <c r="WIE415" s="1182"/>
      <c r="WIF415" s="1182"/>
      <c r="WIG415" s="1182"/>
      <c r="WIH415" s="1182"/>
      <c r="WII415" s="1182"/>
      <c r="WIJ415" s="1182"/>
      <c r="WIK415" s="1182"/>
      <c r="WIL415" s="1182"/>
      <c r="WIM415" s="1182"/>
      <c r="WIN415" s="1182"/>
      <c r="WIO415" s="1177"/>
      <c r="WIP415" s="1182"/>
      <c r="WIQ415" s="1182"/>
      <c r="WIR415" s="1182"/>
      <c r="WIS415" s="1182"/>
      <c r="WIT415" s="1182"/>
      <c r="WIU415" s="1182"/>
      <c r="WIV415" s="1182"/>
      <c r="WIW415" s="1182"/>
      <c r="WIX415" s="1182"/>
      <c r="WIY415" s="1182"/>
      <c r="WIZ415" s="1182"/>
      <c r="WJA415" s="1182"/>
      <c r="WJB415" s="1182"/>
      <c r="WJC415" s="1182"/>
      <c r="WJD415" s="1177"/>
      <c r="WJE415" s="1182"/>
      <c r="WJF415" s="1182"/>
      <c r="WJG415" s="1182"/>
      <c r="WJH415" s="1182"/>
      <c r="WJI415" s="1182"/>
      <c r="WJJ415" s="1182"/>
      <c r="WJK415" s="1182"/>
      <c r="WJL415" s="1182"/>
      <c r="WJM415" s="1182"/>
      <c r="WJN415" s="1182"/>
      <c r="WJO415" s="1182"/>
      <c r="WJP415" s="1182"/>
      <c r="WJQ415" s="1182"/>
      <c r="WJR415" s="1182"/>
      <c r="WJS415" s="1177"/>
      <c r="WJT415" s="1182"/>
      <c r="WJU415" s="1182"/>
      <c r="WJV415" s="1182"/>
      <c r="WJW415" s="1182"/>
      <c r="WJX415" s="1182"/>
      <c r="WJY415" s="1182"/>
      <c r="WJZ415" s="1182"/>
      <c r="WKA415" s="1182"/>
      <c r="WKB415" s="1182"/>
      <c r="WKC415" s="1182"/>
      <c r="WKD415" s="1182"/>
      <c r="WKE415" s="1182"/>
      <c r="WKF415" s="1182"/>
      <c r="WKG415" s="1182"/>
      <c r="WKH415" s="1177"/>
      <c r="WKI415" s="1182"/>
      <c r="WKJ415" s="1182"/>
      <c r="WKK415" s="1182"/>
      <c r="WKL415" s="1182"/>
      <c r="WKM415" s="1182"/>
      <c r="WKN415" s="1182"/>
      <c r="WKO415" s="1182"/>
      <c r="WKP415" s="1182"/>
      <c r="WKQ415" s="1182"/>
      <c r="WKR415" s="1182"/>
      <c r="WKS415" s="1182"/>
      <c r="WKT415" s="1182"/>
      <c r="WKU415" s="1182"/>
      <c r="WKV415" s="1182"/>
      <c r="WKW415" s="1177"/>
      <c r="WKX415" s="1182"/>
      <c r="WKY415" s="1182"/>
      <c r="WKZ415" s="1182"/>
      <c r="WLA415" s="1182"/>
      <c r="WLB415" s="1182"/>
      <c r="WLC415" s="1182"/>
      <c r="WLD415" s="1182"/>
      <c r="WLE415" s="1182"/>
      <c r="WLF415" s="1182"/>
      <c r="WLG415" s="1182"/>
      <c r="WLH415" s="1182"/>
      <c r="WLI415" s="1182"/>
      <c r="WLJ415" s="1182"/>
      <c r="WLK415" s="1182"/>
      <c r="WLL415" s="1177"/>
      <c r="WLM415" s="1182"/>
      <c r="WLN415" s="1182"/>
      <c r="WLO415" s="1182"/>
      <c r="WLP415" s="1182"/>
      <c r="WLQ415" s="1182"/>
      <c r="WLR415" s="1182"/>
      <c r="WLS415" s="1182"/>
      <c r="WLT415" s="1182"/>
      <c r="WLU415" s="1182"/>
      <c r="WLV415" s="1182"/>
      <c r="WLW415" s="1182"/>
      <c r="WLX415" s="1182"/>
      <c r="WLY415" s="1182"/>
      <c r="WLZ415" s="1182"/>
      <c r="WMA415" s="1177"/>
      <c r="WMB415" s="1182"/>
      <c r="WMC415" s="1182"/>
      <c r="WMD415" s="1182"/>
      <c r="WME415" s="1182"/>
      <c r="WMF415" s="1182"/>
      <c r="WMG415" s="1182"/>
      <c r="WMH415" s="1182"/>
      <c r="WMI415" s="1182"/>
      <c r="WMJ415" s="1182"/>
      <c r="WMK415" s="1182"/>
      <c r="WML415" s="1182"/>
      <c r="WMM415" s="1182"/>
      <c r="WMN415" s="1182"/>
      <c r="WMO415" s="1182"/>
      <c r="WMP415" s="1177"/>
      <c r="WMQ415" s="1182"/>
      <c r="WMR415" s="1182"/>
      <c r="WMS415" s="1182"/>
      <c r="WMT415" s="1182"/>
      <c r="WMU415" s="1182"/>
      <c r="WMV415" s="1182"/>
      <c r="WMW415" s="1182"/>
      <c r="WMX415" s="1182"/>
      <c r="WMY415" s="1182"/>
      <c r="WMZ415" s="1182"/>
      <c r="WNA415" s="1182"/>
      <c r="WNB415" s="1182"/>
      <c r="WNC415" s="1182"/>
      <c r="WND415" s="1182"/>
      <c r="WNE415" s="1177"/>
      <c r="WNF415" s="1182"/>
      <c r="WNG415" s="1182"/>
      <c r="WNH415" s="1182"/>
      <c r="WNI415" s="1182"/>
      <c r="WNJ415" s="1182"/>
      <c r="WNK415" s="1182"/>
      <c r="WNL415" s="1182"/>
      <c r="WNM415" s="1182"/>
      <c r="WNN415" s="1182"/>
      <c r="WNO415" s="1182"/>
      <c r="WNP415" s="1182"/>
      <c r="WNQ415" s="1182"/>
      <c r="WNR415" s="1182"/>
      <c r="WNS415" s="1182"/>
      <c r="WNT415" s="1177"/>
      <c r="WNU415" s="1182"/>
      <c r="WNV415" s="1182"/>
      <c r="WNW415" s="1182"/>
      <c r="WNX415" s="1182"/>
      <c r="WNY415" s="1182"/>
      <c r="WNZ415" s="1182"/>
      <c r="WOA415" s="1182"/>
      <c r="WOB415" s="1182"/>
      <c r="WOC415" s="1182"/>
      <c r="WOD415" s="1182"/>
      <c r="WOE415" s="1182"/>
      <c r="WOF415" s="1182"/>
      <c r="WOG415" s="1182"/>
      <c r="WOH415" s="1182"/>
      <c r="WOI415" s="1177"/>
      <c r="WOJ415" s="1182"/>
      <c r="WOK415" s="1182"/>
      <c r="WOL415" s="1182"/>
      <c r="WOM415" s="1182"/>
      <c r="WON415" s="1182"/>
      <c r="WOO415" s="1182"/>
      <c r="WOP415" s="1182"/>
      <c r="WOQ415" s="1182"/>
      <c r="WOR415" s="1182"/>
      <c r="WOS415" s="1182"/>
      <c r="WOT415" s="1182"/>
      <c r="WOU415" s="1182"/>
      <c r="WOV415" s="1182"/>
      <c r="WOW415" s="1182"/>
      <c r="WOX415" s="1177"/>
      <c r="WOY415" s="1182"/>
      <c r="WOZ415" s="1182"/>
      <c r="WPA415" s="1182"/>
      <c r="WPB415" s="1182"/>
      <c r="WPC415" s="1182"/>
      <c r="WPD415" s="1182"/>
      <c r="WPE415" s="1182"/>
      <c r="WPF415" s="1182"/>
      <c r="WPG415" s="1182"/>
      <c r="WPH415" s="1182"/>
      <c r="WPI415" s="1182"/>
      <c r="WPJ415" s="1182"/>
      <c r="WPK415" s="1182"/>
      <c r="WPL415" s="1182"/>
      <c r="WPM415" s="1177"/>
      <c r="WPN415" s="1182"/>
      <c r="WPO415" s="1182"/>
      <c r="WPP415" s="1182"/>
      <c r="WPQ415" s="1182"/>
      <c r="WPR415" s="1182"/>
      <c r="WPS415" s="1182"/>
      <c r="WPT415" s="1182"/>
      <c r="WPU415" s="1182"/>
      <c r="WPV415" s="1182"/>
      <c r="WPW415" s="1182"/>
      <c r="WPX415" s="1182"/>
      <c r="WPY415" s="1182"/>
      <c r="WPZ415" s="1182"/>
      <c r="WQA415" s="1182"/>
      <c r="WQB415" s="1177"/>
      <c r="WQC415" s="1182"/>
      <c r="WQD415" s="1182"/>
      <c r="WQE415" s="1182"/>
      <c r="WQF415" s="1182"/>
      <c r="WQG415" s="1182"/>
      <c r="WQH415" s="1182"/>
      <c r="WQI415" s="1182"/>
      <c r="WQJ415" s="1182"/>
      <c r="WQK415" s="1182"/>
      <c r="WQL415" s="1182"/>
      <c r="WQM415" s="1182"/>
      <c r="WQN415" s="1182"/>
      <c r="WQO415" s="1182"/>
      <c r="WQP415" s="1182"/>
      <c r="WQQ415" s="1177"/>
      <c r="WQR415" s="1182"/>
      <c r="WQS415" s="1182"/>
      <c r="WQT415" s="1182"/>
      <c r="WQU415" s="1182"/>
      <c r="WQV415" s="1182"/>
      <c r="WQW415" s="1182"/>
      <c r="WQX415" s="1182"/>
      <c r="WQY415" s="1182"/>
      <c r="WQZ415" s="1182"/>
      <c r="WRA415" s="1182"/>
      <c r="WRB415" s="1182"/>
      <c r="WRC415" s="1182"/>
      <c r="WRD415" s="1182"/>
      <c r="WRE415" s="1182"/>
      <c r="WRF415" s="1177"/>
      <c r="WRG415" s="1182"/>
      <c r="WRH415" s="1182"/>
      <c r="WRI415" s="1182"/>
      <c r="WRJ415" s="1182"/>
      <c r="WRK415" s="1182"/>
      <c r="WRL415" s="1182"/>
      <c r="WRM415" s="1182"/>
      <c r="WRN415" s="1182"/>
      <c r="WRO415" s="1182"/>
      <c r="WRP415" s="1182"/>
      <c r="WRQ415" s="1182"/>
      <c r="WRR415" s="1182"/>
      <c r="WRS415" s="1182"/>
      <c r="WRT415" s="1182"/>
      <c r="WRU415" s="1177"/>
      <c r="WRV415" s="1182"/>
      <c r="WRW415" s="1182"/>
      <c r="WRX415" s="1182"/>
      <c r="WRY415" s="1182"/>
      <c r="WRZ415" s="1182"/>
      <c r="WSA415" s="1182"/>
      <c r="WSB415" s="1182"/>
      <c r="WSC415" s="1182"/>
      <c r="WSD415" s="1182"/>
      <c r="WSE415" s="1182"/>
      <c r="WSF415" s="1182"/>
      <c r="WSG415" s="1182"/>
      <c r="WSH415" s="1182"/>
      <c r="WSI415" s="1182"/>
      <c r="WSJ415" s="1177"/>
      <c r="WSK415" s="1182"/>
      <c r="WSL415" s="1182"/>
      <c r="WSM415" s="1182"/>
      <c r="WSN415" s="1182"/>
      <c r="WSO415" s="1182"/>
      <c r="WSP415" s="1182"/>
      <c r="WSQ415" s="1182"/>
      <c r="WSR415" s="1182"/>
      <c r="WSS415" s="1182"/>
      <c r="WST415" s="1182"/>
      <c r="WSU415" s="1182"/>
      <c r="WSV415" s="1182"/>
      <c r="WSW415" s="1182"/>
      <c r="WSX415" s="1182"/>
      <c r="WSY415" s="1177"/>
      <c r="WSZ415" s="1182"/>
      <c r="WTA415" s="1182"/>
      <c r="WTB415" s="1182"/>
      <c r="WTC415" s="1182"/>
      <c r="WTD415" s="1182"/>
      <c r="WTE415" s="1182"/>
      <c r="WTF415" s="1182"/>
      <c r="WTG415" s="1182"/>
      <c r="WTH415" s="1182"/>
      <c r="WTI415" s="1182"/>
      <c r="WTJ415" s="1182"/>
      <c r="WTK415" s="1182"/>
      <c r="WTL415" s="1182"/>
      <c r="WTM415" s="1182"/>
      <c r="WTN415" s="1177"/>
      <c r="WTO415" s="1182"/>
      <c r="WTP415" s="1182"/>
      <c r="WTQ415" s="1182"/>
      <c r="WTR415" s="1182"/>
      <c r="WTS415" s="1182"/>
      <c r="WTT415" s="1182"/>
      <c r="WTU415" s="1182"/>
      <c r="WTV415" s="1182"/>
      <c r="WTW415" s="1182"/>
      <c r="WTX415" s="1182"/>
      <c r="WTY415" s="1182"/>
      <c r="WTZ415" s="1182"/>
      <c r="WUA415" s="1182"/>
      <c r="WUB415" s="1182"/>
      <c r="WUC415" s="1177"/>
      <c r="WUD415" s="1182"/>
      <c r="WUE415" s="1182"/>
      <c r="WUF415" s="1182"/>
      <c r="WUG415" s="1182"/>
      <c r="WUH415" s="1182"/>
      <c r="WUI415" s="1182"/>
      <c r="WUJ415" s="1182"/>
      <c r="WUK415" s="1182"/>
      <c r="WUL415" s="1182"/>
      <c r="WUM415" s="1182"/>
      <c r="WUN415" s="1182"/>
      <c r="WUO415" s="1182"/>
      <c r="WUP415" s="1182"/>
      <c r="WUQ415" s="1182"/>
      <c r="WUR415" s="1177"/>
      <c r="WUS415" s="1182"/>
      <c r="WUT415" s="1182"/>
      <c r="WUU415" s="1182"/>
      <c r="WUV415" s="1182"/>
      <c r="WUW415" s="1182"/>
      <c r="WUX415" s="1182"/>
      <c r="WUY415" s="1182"/>
      <c r="WUZ415" s="1182"/>
      <c r="WVA415" s="1182"/>
      <c r="WVB415" s="1182"/>
      <c r="WVC415" s="1182"/>
      <c r="WVD415" s="1182"/>
      <c r="WVE415" s="1182"/>
      <c r="WVF415" s="1182"/>
      <c r="WVG415" s="1177"/>
      <c r="WVH415" s="1182"/>
      <c r="WVI415" s="1182"/>
      <c r="WVJ415" s="1182"/>
      <c r="WVK415" s="1182"/>
      <c r="WVL415" s="1182"/>
      <c r="WVM415" s="1182"/>
      <c r="WVN415" s="1182"/>
      <c r="WVO415" s="1182"/>
      <c r="WVP415" s="1182"/>
      <c r="WVQ415" s="1182"/>
      <c r="WVR415" s="1182"/>
      <c r="WVS415" s="1182"/>
      <c r="WVT415" s="1182"/>
      <c r="WVU415" s="1182"/>
      <c r="WVV415" s="1177"/>
      <c r="WVW415" s="1182"/>
      <c r="WVX415" s="1182"/>
      <c r="WVY415" s="1182"/>
      <c r="WVZ415" s="1182"/>
      <c r="WWA415" s="1182"/>
      <c r="WWB415" s="1182"/>
      <c r="WWC415" s="1182"/>
      <c r="WWD415" s="1182"/>
      <c r="WWE415" s="1182"/>
      <c r="WWF415" s="1182"/>
      <c r="WWG415" s="1182"/>
      <c r="WWH415" s="1182"/>
      <c r="WWI415" s="1182"/>
      <c r="WWJ415" s="1182"/>
      <c r="WWK415" s="1177"/>
      <c r="WWL415" s="1182"/>
      <c r="WWM415" s="1182"/>
      <c r="WWN415" s="1182"/>
      <c r="WWO415" s="1182"/>
      <c r="WWP415" s="1182"/>
      <c r="WWQ415" s="1182"/>
      <c r="WWR415" s="1182"/>
      <c r="WWS415" s="1182"/>
      <c r="WWT415" s="1182"/>
      <c r="WWU415" s="1182"/>
      <c r="WWV415" s="1182"/>
      <c r="WWW415" s="1182"/>
      <c r="WWX415" s="1182"/>
      <c r="WWY415" s="1182"/>
      <c r="WWZ415" s="1177"/>
      <c r="WXA415" s="1182"/>
      <c r="WXB415" s="1182"/>
      <c r="WXC415" s="1182"/>
      <c r="WXD415" s="1182"/>
      <c r="WXE415" s="1182"/>
      <c r="WXF415" s="1182"/>
      <c r="WXG415" s="1182"/>
      <c r="WXH415" s="1182"/>
      <c r="WXI415" s="1182"/>
      <c r="WXJ415" s="1182"/>
      <c r="WXK415" s="1182"/>
      <c r="WXL415" s="1182"/>
      <c r="WXM415" s="1182"/>
      <c r="WXN415" s="1182"/>
      <c r="WXO415" s="1177"/>
      <c r="WXP415" s="1182"/>
      <c r="WXQ415" s="1182"/>
      <c r="WXR415" s="1182"/>
      <c r="WXS415" s="1182"/>
      <c r="WXT415" s="1182"/>
      <c r="WXU415" s="1182"/>
      <c r="WXV415" s="1182"/>
      <c r="WXW415" s="1182"/>
      <c r="WXX415" s="1182"/>
      <c r="WXY415" s="1182"/>
      <c r="WXZ415" s="1182"/>
      <c r="WYA415" s="1182"/>
      <c r="WYB415" s="1182"/>
      <c r="WYC415" s="1182"/>
      <c r="WYD415" s="1177"/>
      <c r="WYE415" s="1182"/>
      <c r="WYF415" s="1182"/>
      <c r="WYG415" s="1182"/>
      <c r="WYH415" s="1182"/>
      <c r="WYI415" s="1182"/>
      <c r="WYJ415" s="1182"/>
      <c r="WYK415" s="1182"/>
      <c r="WYL415" s="1182"/>
      <c r="WYM415" s="1182"/>
      <c r="WYN415" s="1182"/>
      <c r="WYO415" s="1182"/>
      <c r="WYP415" s="1182"/>
      <c r="WYQ415" s="1182"/>
      <c r="WYR415" s="1182"/>
      <c r="WYS415" s="1177"/>
      <c r="WYT415" s="1182"/>
      <c r="WYU415" s="1182"/>
      <c r="WYV415" s="1182"/>
      <c r="WYW415" s="1182"/>
      <c r="WYX415" s="1182"/>
      <c r="WYY415" s="1182"/>
      <c r="WYZ415" s="1182"/>
      <c r="WZA415" s="1182"/>
      <c r="WZB415" s="1182"/>
      <c r="WZC415" s="1182"/>
      <c r="WZD415" s="1182"/>
      <c r="WZE415" s="1182"/>
      <c r="WZF415" s="1182"/>
      <c r="WZG415" s="1182"/>
      <c r="WZH415" s="1177"/>
      <c r="WZI415" s="1182"/>
      <c r="WZJ415" s="1182"/>
      <c r="WZK415" s="1182"/>
      <c r="WZL415" s="1182"/>
      <c r="WZM415" s="1182"/>
      <c r="WZN415" s="1182"/>
      <c r="WZO415" s="1182"/>
      <c r="WZP415" s="1182"/>
      <c r="WZQ415" s="1182"/>
      <c r="WZR415" s="1182"/>
      <c r="WZS415" s="1182"/>
      <c r="WZT415" s="1182"/>
      <c r="WZU415" s="1182"/>
      <c r="WZV415" s="1182"/>
      <c r="WZW415" s="1177"/>
      <c r="WZX415" s="1182"/>
      <c r="WZY415" s="1182"/>
      <c r="WZZ415" s="1182"/>
      <c r="XAA415" s="1182"/>
      <c r="XAB415" s="1182"/>
      <c r="XAC415" s="1182"/>
      <c r="XAD415" s="1182"/>
      <c r="XAE415" s="1182"/>
      <c r="XAF415" s="1182"/>
      <c r="XAG415" s="1182"/>
      <c r="XAH415" s="1182"/>
      <c r="XAI415" s="1182"/>
      <c r="XAJ415" s="1182"/>
      <c r="XAK415" s="1182"/>
      <c r="XAL415" s="1177"/>
      <c r="XAM415" s="1182"/>
      <c r="XAN415" s="1182"/>
      <c r="XAO415" s="1182"/>
      <c r="XAP415" s="1182"/>
      <c r="XAQ415" s="1182"/>
      <c r="XAR415" s="1182"/>
      <c r="XAS415" s="1182"/>
      <c r="XAT415" s="1182"/>
      <c r="XAU415" s="1182"/>
      <c r="XAV415" s="1182"/>
      <c r="XAW415" s="1182"/>
      <c r="XAX415" s="1182"/>
      <c r="XAY415" s="1182"/>
      <c r="XAZ415" s="1182"/>
      <c r="XBA415" s="1177"/>
      <c r="XBB415" s="1182"/>
      <c r="XBC415" s="1182"/>
      <c r="XBD415" s="1182"/>
      <c r="XBE415" s="1182"/>
      <c r="XBF415" s="1182"/>
      <c r="XBG415" s="1182"/>
      <c r="XBH415" s="1182"/>
      <c r="XBI415" s="1182"/>
      <c r="XBJ415" s="1182"/>
      <c r="XBK415" s="1182"/>
      <c r="XBL415" s="1182"/>
      <c r="XBM415" s="1182"/>
      <c r="XBN415" s="1182"/>
      <c r="XBO415" s="1182"/>
      <c r="XBP415" s="1177"/>
      <c r="XBQ415" s="1182"/>
      <c r="XBR415" s="1182"/>
      <c r="XBS415" s="1182"/>
      <c r="XBT415" s="1182"/>
      <c r="XBU415" s="1182"/>
      <c r="XBV415" s="1182"/>
      <c r="XBW415" s="1182"/>
      <c r="XBX415" s="1182"/>
      <c r="XBY415" s="1182"/>
      <c r="XBZ415" s="1182"/>
      <c r="XCA415" s="1182"/>
      <c r="XCB415" s="1182"/>
      <c r="XCC415" s="1182"/>
      <c r="XCD415" s="1182"/>
      <c r="XCE415" s="1177"/>
      <c r="XCF415" s="1182"/>
      <c r="XCG415" s="1182"/>
      <c r="XCH415" s="1182"/>
      <c r="XCI415" s="1182"/>
      <c r="XCJ415" s="1182"/>
      <c r="XCK415" s="1182"/>
      <c r="XCL415" s="1182"/>
      <c r="XCM415" s="1182"/>
      <c r="XCN415" s="1182"/>
      <c r="XCO415" s="1182"/>
      <c r="XCP415" s="1182"/>
      <c r="XCQ415" s="1182"/>
      <c r="XCR415" s="1182"/>
      <c r="XCS415" s="1182"/>
      <c r="XCT415" s="1177"/>
      <c r="XCU415" s="1182"/>
      <c r="XCV415" s="1182"/>
      <c r="XCW415" s="1182"/>
      <c r="XCX415" s="1182"/>
      <c r="XCY415" s="1182"/>
      <c r="XCZ415" s="1182"/>
      <c r="XDA415" s="1182"/>
      <c r="XDB415" s="1182"/>
      <c r="XDC415" s="1182"/>
      <c r="XDD415" s="1182"/>
      <c r="XDE415" s="1182"/>
      <c r="XDF415" s="1182"/>
      <c r="XDG415" s="1182"/>
      <c r="XDH415" s="1182"/>
      <c r="XDI415" s="1177"/>
      <c r="XDJ415" s="1182"/>
      <c r="XDK415" s="1182"/>
      <c r="XDL415" s="1182"/>
      <c r="XDM415" s="1182"/>
      <c r="XDN415" s="1182"/>
      <c r="XDO415" s="1182"/>
      <c r="XDP415" s="1182"/>
      <c r="XDQ415" s="1182"/>
      <c r="XDR415" s="1182"/>
      <c r="XDS415" s="1182"/>
      <c r="XDT415" s="1182"/>
      <c r="XDU415" s="1182"/>
      <c r="XDV415" s="1182"/>
      <c r="XDW415" s="1182"/>
      <c r="XDX415" s="1177"/>
      <c r="XDY415" s="1182"/>
      <c r="XDZ415" s="1182"/>
      <c r="XEA415" s="1182"/>
      <c r="XEB415" s="1182"/>
      <c r="XEC415" s="1182"/>
      <c r="XED415" s="1182"/>
      <c r="XEE415" s="1182"/>
      <c r="XEF415" s="1182"/>
      <c r="XEG415" s="1182"/>
      <c r="XEH415" s="1182"/>
      <c r="XEI415" s="1182"/>
      <c r="XEJ415" s="1182"/>
      <c r="XEK415" s="1182"/>
      <c r="XEL415" s="1182"/>
      <c r="XEM415" s="1177"/>
      <c r="XEN415" s="1182"/>
      <c r="XEO415" s="1182"/>
      <c r="XEP415" s="1182"/>
      <c r="XEQ415" s="1182"/>
      <c r="XER415" s="1182"/>
      <c r="XES415" s="1182"/>
      <c r="XET415" s="1182"/>
      <c r="XEU415" s="1182"/>
      <c r="XEV415" s="1182"/>
      <c r="XEW415" s="1182"/>
      <c r="XEX415" s="1182"/>
      <c r="XEY415" s="1182"/>
      <c r="XEZ415" s="1182"/>
      <c r="XFA415" s="1182"/>
      <c r="XFB415" s="1177"/>
      <c r="XFC415" s="1182"/>
      <c r="XFD415" s="1182"/>
    </row>
    <row r="416" spans="1:16384">
      <c r="B416" s="11"/>
      <c r="C416" s="10"/>
      <c r="D416" s="10"/>
      <c r="E416" s="10"/>
      <c r="F416" s="10"/>
      <c r="G416" s="10"/>
      <c r="H416" s="10"/>
      <c r="I416" s="10"/>
      <c r="J416" s="10"/>
      <c r="K416" s="10"/>
      <c r="L416" s="10"/>
      <c r="M416" s="10"/>
      <c r="N416" s="10"/>
      <c r="O416" s="10"/>
    </row>
    <row r="417" spans="2:15" ht="15">
      <c r="B417" s="140" t="s">
        <v>1451</v>
      </c>
      <c r="C417" s="10"/>
      <c r="D417" s="10"/>
      <c r="E417" s="10"/>
      <c r="F417" s="10"/>
      <c r="G417" s="10"/>
      <c r="H417" s="10"/>
      <c r="I417" s="10"/>
      <c r="J417" s="10"/>
      <c r="K417" s="10"/>
      <c r="L417" s="10"/>
      <c r="M417" s="10"/>
      <c r="N417" s="10"/>
      <c r="O417" s="10"/>
    </row>
    <row r="418" spans="2:15">
      <c r="B418" s="11"/>
      <c r="C418" s="10"/>
      <c r="D418" s="10"/>
      <c r="E418" s="10"/>
      <c r="F418" s="10"/>
      <c r="G418" s="10"/>
      <c r="H418" s="10"/>
      <c r="I418" s="10"/>
      <c r="J418" s="10"/>
      <c r="K418" s="10"/>
      <c r="L418" s="10"/>
      <c r="M418" s="10"/>
      <c r="N418" s="10"/>
      <c r="O418" s="10"/>
    </row>
    <row r="419" spans="2:15">
      <c r="B419" s="106" t="s">
        <v>1161</v>
      </c>
      <c r="O419" s="10"/>
    </row>
    <row r="420" spans="2:15">
      <c r="B420" s="11"/>
      <c r="O420" s="10"/>
    </row>
    <row r="421" spans="2:15" ht="13.15">
      <c r="B421" s="8" t="str">
        <f>Increased_EBacc_scenario_data!C17</f>
        <v>Subject</v>
      </c>
      <c r="C421" s="8" t="str">
        <f>Increased_EBacc_scenario_data!D17</f>
        <v>2018/19</v>
      </c>
      <c r="D421" s="8" t="str">
        <f>Increased_EBacc_scenario_data!E17</f>
        <v>2019/20</v>
      </c>
      <c r="E421" s="8" t="str">
        <f>Increased_EBacc_scenario_data!F17</f>
        <v>2020/21</v>
      </c>
      <c r="F421" s="8" t="str">
        <f>Increased_EBacc_scenario_data!G17</f>
        <v>2021/22</v>
      </c>
      <c r="G421" s="8" t="str">
        <f>Increased_EBacc_scenario_data!H17</f>
        <v>2022/23</v>
      </c>
      <c r="H421" s="8" t="str">
        <f>Increased_EBacc_scenario_data!I17</f>
        <v>2023/24</v>
      </c>
      <c r="I421" s="8" t="str">
        <f>Increased_EBacc_scenario_data!J17</f>
        <v>2024/25</v>
      </c>
      <c r="J421" s="8" t="str">
        <f>Increased_EBacc_scenario_data!K17</f>
        <v>2025/26</v>
      </c>
      <c r="K421" s="8" t="str">
        <f>Increased_EBacc_scenario_data!L17</f>
        <v>2026/27</v>
      </c>
      <c r="L421" s="8" t="str">
        <f>Increased_EBacc_scenario_data!M17</f>
        <v>2027/28</v>
      </c>
      <c r="M421" s="8" t="str">
        <f>Increased_EBacc_scenario_data!N17</f>
        <v>2028/29</v>
      </c>
      <c r="N421" s="8" t="str">
        <f>Increased_EBacc_scenario_data!O17</f>
        <v>2029/30</v>
      </c>
      <c r="O421" s="10"/>
    </row>
    <row r="422" spans="2:15" ht="13.15">
      <c r="B422" s="8" t="str">
        <f>Increased_EBacc_scenario_data!C18</f>
        <v>Art &amp; Design</v>
      </c>
      <c r="C422" s="298">
        <f>Increased_EBacc_scenario_data!D18</f>
        <v>-205.42429225723811</v>
      </c>
      <c r="D422" s="298">
        <f>Increased_EBacc_scenario_data!E18</f>
        <v>-948.43134808634193</v>
      </c>
      <c r="E422" s="298">
        <f>Increased_EBacc_scenario_data!F18</f>
        <v>-2130.9375966714142</v>
      </c>
      <c r="F422" s="298">
        <f>Increased_EBacc_scenario_data!G18</f>
        <v>-3844.9425306491589</v>
      </c>
      <c r="G422" s="298">
        <f>Increased_EBacc_scenario_data!H18</f>
        <v>-6094.7844659213188</v>
      </c>
      <c r="H422" s="298">
        <f>Increased_EBacc_scenario_data!I18</f>
        <v>-7888.1700645553301</v>
      </c>
      <c r="I422" s="298">
        <f>Increased_EBacc_scenario_data!J18</f>
        <v>-7888.1700645553301</v>
      </c>
      <c r="J422" s="298">
        <f>Increased_EBacc_scenario_data!K18</f>
        <v>-7888.1700645553265</v>
      </c>
      <c r="K422" s="298">
        <f>Increased_EBacc_scenario_data!L18</f>
        <v>-7861.7988414550218</v>
      </c>
      <c r="L422" s="298">
        <f>Increased_EBacc_scenario_data!M18</f>
        <v>-7803.9219185385755</v>
      </c>
      <c r="M422" s="298">
        <f>Increased_EBacc_scenario_data!N18</f>
        <v>-7706.6201569479508</v>
      </c>
      <c r="N422" s="298">
        <f>Increased_EBacc_scenario_data!O18</f>
        <v>-7706.6201569479508</v>
      </c>
      <c r="O422" s="10"/>
    </row>
    <row r="423" spans="2:15" ht="13.15">
      <c r="B423" s="8" t="str">
        <f>Increased_EBacc_scenario_data!C19</f>
        <v>Biology</v>
      </c>
      <c r="C423" s="298">
        <f>Increased_EBacc_scenario_data!D19</f>
        <v>0</v>
      </c>
      <c r="D423" s="298">
        <f>Increased_EBacc_scenario_data!E19</f>
        <v>0</v>
      </c>
      <c r="E423" s="298">
        <f>Increased_EBacc_scenario_data!F19</f>
        <v>0</v>
      </c>
      <c r="F423" s="298">
        <f>Increased_EBacc_scenario_data!G19</f>
        <v>0</v>
      </c>
      <c r="G423" s="298">
        <f>Increased_EBacc_scenario_data!H19</f>
        <v>0</v>
      </c>
      <c r="H423" s="298">
        <f>Increased_EBacc_scenario_data!I19</f>
        <v>0</v>
      </c>
      <c r="I423" s="298">
        <f>Increased_EBacc_scenario_data!J19</f>
        <v>0</v>
      </c>
      <c r="J423" s="298">
        <f>Increased_EBacc_scenario_data!K19</f>
        <v>0</v>
      </c>
      <c r="K423" s="298">
        <f>Increased_EBacc_scenario_data!L19</f>
        <v>0</v>
      </c>
      <c r="L423" s="298">
        <f>Increased_EBacc_scenario_data!M19</f>
        <v>0</v>
      </c>
      <c r="M423" s="298">
        <f>Increased_EBacc_scenario_data!N19</f>
        <v>0</v>
      </c>
      <c r="N423" s="298">
        <f>Increased_EBacc_scenario_data!O19</f>
        <v>0</v>
      </c>
      <c r="O423" s="10"/>
    </row>
    <row r="424" spans="2:15" ht="13.15">
      <c r="B424" s="8" t="str">
        <f>Increased_EBacc_scenario_data!C20</f>
        <v>Business Studies</v>
      </c>
      <c r="C424" s="298">
        <f>Increased_EBacc_scenario_data!D20</f>
        <v>7.6035063448307127</v>
      </c>
      <c r="D424" s="298">
        <f>Increased_EBacc_scenario_data!E20</f>
        <v>-219.41779466839634</v>
      </c>
      <c r="E424" s="298">
        <f>Increased_EBacc_scenario_data!F20</f>
        <v>-649.90995591613807</v>
      </c>
      <c r="F424" s="298">
        <f>Increased_EBacc_scenario_data!G20</f>
        <v>-1305.8966647135535</v>
      </c>
      <c r="G424" s="298">
        <f>Increased_EBacc_scenario_data!H20</f>
        <v>-2185.4027694907218</v>
      </c>
      <c r="H424" s="298">
        <f>Increased_EBacc_scenario_data!I20</f>
        <v>-2635.8322578117459</v>
      </c>
      <c r="I424" s="298">
        <f>Increased_EBacc_scenario_data!J20</f>
        <v>-2635.8322578117459</v>
      </c>
      <c r="J424" s="298">
        <f>Increased_EBacc_scenario_data!K20</f>
        <v>-2635.8322578117459</v>
      </c>
      <c r="K424" s="298">
        <f>Increased_EBacc_scenario_data!L20</f>
        <v>-2628.0762238064071</v>
      </c>
      <c r="L424" s="298">
        <f>Increased_EBacc_scenario_data!M20</f>
        <v>-2611.0540560989461</v>
      </c>
      <c r="M424" s="298">
        <f>Increased_EBacc_scenario_data!N20</f>
        <v>-2582.4366586879241</v>
      </c>
      <c r="N424" s="298">
        <f>Increased_EBacc_scenario_data!O20</f>
        <v>-2582.4366586879241</v>
      </c>
      <c r="O424" s="10"/>
    </row>
    <row r="425" spans="2:15" ht="13.15">
      <c r="B425" s="8" t="str">
        <f>Increased_EBacc_scenario_data!C21</f>
        <v>Chemistry</v>
      </c>
      <c r="C425" s="298">
        <f>Increased_EBacc_scenario_data!D21</f>
        <v>0</v>
      </c>
      <c r="D425" s="298">
        <f>Increased_EBacc_scenario_data!E21</f>
        <v>0</v>
      </c>
      <c r="E425" s="298">
        <f>Increased_EBacc_scenario_data!F21</f>
        <v>0</v>
      </c>
      <c r="F425" s="298">
        <f>Increased_EBacc_scenario_data!G21</f>
        <v>0</v>
      </c>
      <c r="G425" s="298">
        <f>Increased_EBacc_scenario_data!H21</f>
        <v>0</v>
      </c>
      <c r="H425" s="298">
        <f>Increased_EBacc_scenario_data!I21</f>
        <v>0</v>
      </c>
      <c r="I425" s="298">
        <f>Increased_EBacc_scenario_data!J21</f>
        <v>0</v>
      </c>
      <c r="J425" s="298">
        <f>Increased_EBacc_scenario_data!K21</f>
        <v>0</v>
      </c>
      <c r="K425" s="298">
        <f>Increased_EBacc_scenario_data!L21</f>
        <v>0</v>
      </c>
      <c r="L425" s="298">
        <f>Increased_EBacc_scenario_data!M21</f>
        <v>0</v>
      </c>
      <c r="M425" s="298">
        <f>Increased_EBacc_scenario_data!N21</f>
        <v>0</v>
      </c>
      <c r="N425" s="298">
        <f>Increased_EBacc_scenario_data!O21</f>
        <v>0</v>
      </c>
      <c r="O425" s="10"/>
    </row>
    <row r="426" spans="2:15" ht="13.15">
      <c r="B426" s="8" t="str">
        <f>Increased_EBacc_scenario_data!C22</f>
        <v>Classics</v>
      </c>
      <c r="C426" s="298">
        <f>Increased_EBacc_scenario_data!D22</f>
        <v>0</v>
      </c>
      <c r="D426" s="298">
        <f>Increased_EBacc_scenario_data!E22</f>
        <v>0</v>
      </c>
      <c r="E426" s="298">
        <f>Increased_EBacc_scenario_data!F22</f>
        <v>0</v>
      </c>
      <c r="F426" s="298">
        <f>Increased_EBacc_scenario_data!G22</f>
        <v>0</v>
      </c>
      <c r="G426" s="298">
        <f>Increased_EBacc_scenario_data!H22</f>
        <v>0</v>
      </c>
      <c r="H426" s="298">
        <f>Increased_EBacc_scenario_data!I22</f>
        <v>0</v>
      </c>
      <c r="I426" s="298">
        <f>Increased_EBacc_scenario_data!J22</f>
        <v>0</v>
      </c>
      <c r="J426" s="298">
        <f>Increased_EBacc_scenario_data!K22</f>
        <v>0</v>
      </c>
      <c r="K426" s="298">
        <f>Increased_EBacc_scenario_data!L22</f>
        <v>0</v>
      </c>
      <c r="L426" s="298">
        <f>Increased_EBacc_scenario_data!M22</f>
        <v>0</v>
      </c>
      <c r="M426" s="298">
        <f>Increased_EBacc_scenario_data!N22</f>
        <v>0</v>
      </c>
      <c r="N426" s="298">
        <f>Increased_EBacc_scenario_data!O22</f>
        <v>0</v>
      </c>
      <c r="O426" s="10"/>
    </row>
    <row r="427" spans="2:15" ht="13.15">
      <c r="B427" s="8" t="str">
        <f>Increased_EBacc_scenario_data!C23</f>
        <v>Computing</v>
      </c>
      <c r="C427" s="298">
        <f>Increased_EBacc_scenario_data!D23</f>
        <v>-144.48981149805672</v>
      </c>
      <c r="D427" s="298">
        <f>Increased_EBacc_scenario_data!E23</f>
        <v>-724.45482529407809</v>
      </c>
      <c r="E427" s="298">
        <f>Increased_EBacc_scenario_data!F23</f>
        <v>-1663.0674246969397</v>
      </c>
      <c r="F427" s="298">
        <f>Increased_EBacc_scenario_data!G23</f>
        <v>-3030.7676916006694</v>
      </c>
      <c r="G427" s="298">
        <f>Increased_EBacc_scenario_data!H23</f>
        <v>-4830.19818154327</v>
      </c>
      <c r="H427" s="298">
        <f>Increased_EBacc_scenario_data!I23</f>
        <v>-6208.0743850962317</v>
      </c>
      <c r="I427" s="298">
        <f>Increased_EBacc_scenario_data!J23</f>
        <v>-6208.0743850962317</v>
      </c>
      <c r="J427" s="298">
        <f>Increased_EBacc_scenario_data!K23</f>
        <v>-6208.0743850962299</v>
      </c>
      <c r="K427" s="298">
        <f>Increased_EBacc_scenario_data!L23</f>
        <v>-6187.55788920534</v>
      </c>
      <c r="L427" s="298">
        <f>Increased_EBacc_scenario_data!M23</f>
        <v>-6142.5303360017551</v>
      </c>
      <c r="M427" s="298">
        <f>Increased_EBacc_scenario_data!N23</f>
        <v>-6066.8307302513022</v>
      </c>
      <c r="N427" s="298">
        <f>Increased_EBacc_scenario_data!O23</f>
        <v>-6066.8307302513022</v>
      </c>
      <c r="O427" s="10"/>
    </row>
    <row r="428" spans="2:15" ht="13.15">
      <c r="B428" s="8" t="str">
        <f>Increased_EBacc_scenario_data!C24</f>
        <v>Design &amp; Technology</v>
      </c>
      <c r="C428" s="298">
        <f>Increased_EBacc_scenario_data!D24</f>
        <v>-307.61377358351132</v>
      </c>
      <c r="D428" s="298">
        <f>Increased_EBacc_scenario_data!E24</f>
        <v>-1285.8055136192136</v>
      </c>
      <c r="E428" s="298">
        <f>Increased_EBacc_scenario_data!F24</f>
        <v>-2806.0710938715738</v>
      </c>
      <c r="F428" s="298">
        <f>Increased_EBacc_scenario_data!G24</f>
        <v>-4992.7451678513171</v>
      </c>
      <c r="G428" s="298">
        <f>Increased_EBacc_scenario_data!H24</f>
        <v>-7853.2825547819057</v>
      </c>
      <c r="H428" s="298">
        <f>Increased_EBacc_scenario_data!I24</f>
        <v>-10265.840678590293</v>
      </c>
      <c r="I428" s="298">
        <f>Increased_EBacc_scenario_data!J24</f>
        <v>-10265.840678590293</v>
      </c>
      <c r="J428" s="298">
        <f>Increased_EBacc_scenario_data!K24</f>
        <v>-10265.840678590288</v>
      </c>
      <c r="K428" s="298">
        <f>Increased_EBacc_scenario_data!L24</f>
        <v>-10230.962891328105</v>
      </c>
      <c r="L428" s="298">
        <f>Increased_EBacc_scenario_data!M24</f>
        <v>-10154.41661218164</v>
      </c>
      <c r="M428" s="298">
        <f>Increased_EBacc_scenario_data!N24</f>
        <v>-10025.728226053874</v>
      </c>
      <c r="N428" s="298">
        <f>Increased_EBacc_scenario_data!O24</f>
        <v>-10025.728226053874</v>
      </c>
      <c r="O428" s="10"/>
    </row>
    <row r="429" spans="2:15" ht="13.15">
      <c r="B429" s="8" t="str">
        <f>Increased_EBacc_scenario_data!C25</f>
        <v>Drama</v>
      </c>
      <c r="C429" s="298">
        <f>Increased_EBacc_scenario_data!D25</f>
        <v>-142.04318043120401</v>
      </c>
      <c r="D429" s="298">
        <f>Increased_EBacc_scenario_data!E25</f>
        <v>-597.8680980079032</v>
      </c>
      <c r="E429" s="298">
        <f>Increased_EBacc_scenario_data!F25</f>
        <v>-1307.5715541107229</v>
      </c>
      <c r="F429" s="298">
        <f>Increased_EBacc_scenario_data!G25</f>
        <v>-2328.9794009693796</v>
      </c>
      <c r="G429" s="298">
        <f>Increased_EBacc_scenario_data!H25</f>
        <v>-3665.5044693849877</v>
      </c>
      <c r="H429" s="298">
        <f>Increased_EBacc_scenario_data!I25</f>
        <v>-4787.9228729055476</v>
      </c>
      <c r="I429" s="298">
        <f>Increased_EBacc_scenario_data!J25</f>
        <v>-4787.9228729055476</v>
      </c>
      <c r="J429" s="298">
        <f>Increased_EBacc_scenario_data!K25</f>
        <v>-4787.9228729055449</v>
      </c>
      <c r="K429" s="298">
        <f>Increased_EBacc_scenario_data!L25</f>
        <v>-4771.6758418197714</v>
      </c>
      <c r="L429" s="298">
        <f>Increased_EBacc_scenario_data!M25</f>
        <v>-4736.0184829556856</v>
      </c>
      <c r="M429" s="298">
        <f>Increased_EBacc_scenario_data!N25</f>
        <v>-4676.0718987851124</v>
      </c>
      <c r="N429" s="298">
        <f>Increased_EBacc_scenario_data!O25</f>
        <v>-4676.0718987851124</v>
      </c>
      <c r="O429" s="10"/>
    </row>
    <row r="430" spans="2:15" ht="13.15">
      <c r="B430" s="8" t="str">
        <f>Increased_EBacc_scenario_data!C26</f>
        <v>English</v>
      </c>
      <c r="C430" s="298">
        <f>Increased_EBacc_scenario_data!D26</f>
        <v>0</v>
      </c>
      <c r="D430" s="298">
        <f>Increased_EBacc_scenario_data!E26</f>
        <v>0</v>
      </c>
      <c r="E430" s="298">
        <f>Increased_EBacc_scenario_data!F26</f>
        <v>0</v>
      </c>
      <c r="F430" s="298">
        <f>Increased_EBacc_scenario_data!G26</f>
        <v>0</v>
      </c>
      <c r="G430" s="298">
        <f>Increased_EBacc_scenario_data!H26</f>
        <v>0</v>
      </c>
      <c r="H430" s="298">
        <f>Increased_EBacc_scenario_data!I26</f>
        <v>0</v>
      </c>
      <c r="I430" s="298">
        <f>Increased_EBacc_scenario_data!J26</f>
        <v>0</v>
      </c>
      <c r="J430" s="298">
        <f>Increased_EBacc_scenario_data!K26</f>
        <v>0</v>
      </c>
      <c r="K430" s="298">
        <f>Increased_EBacc_scenario_data!L26</f>
        <v>0</v>
      </c>
      <c r="L430" s="298">
        <f>Increased_EBacc_scenario_data!M26</f>
        <v>0</v>
      </c>
      <c r="M430" s="298">
        <f>Increased_EBacc_scenario_data!N26</f>
        <v>0</v>
      </c>
      <c r="N430" s="298">
        <f>Increased_EBacc_scenario_data!O26</f>
        <v>0</v>
      </c>
      <c r="O430" s="10"/>
    </row>
    <row r="431" spans="2:15" ht="13.15">
      <c r="B431" s="8" t="str">
        <f>Increased_EBacc_scenario_data!C27</f>
        <v>Food</v>
      </c>
      <c r="C431" s="298">
        <f>Increased_EBacc_scenario_data!D27</f>
        <v>-33.89311588569899</v>
      </c>
      <c r="D431" s="298">
        <f>Increased_EBacc_scenario_data!E27</f>
        <v>-236.12348921176169</v>
      </c>
      <c r="E431" s="298">
        <f>Increased_EBacc_scenario_data!F27</f>
        <v>-579.62407951525165</v>
      </c>
      <c r="F431" s="298">
        <f>Increased_EBacc_scenario_data!G27</f>
        <v>-1087.5307559786975</v>
      </c>
      <c r="G431" s="298">
        <f>Increased_EBacc_scenario_data!H27</f>
        <v>-1759.9915139884515</v>
      </c>
      <c r="H431" s="298">
        <f>Increased_EBacc_scenario_data!I27</f>
        <v>-2217.5950549305799</v>
      </c>
      <c r="I431" s="298">
        <f>Increased_EBacc_scenario_data!J27</f>
        <v>-2217.5950549305799</v>
      </c>
      <c r="J431" s="298">
        <f>Increased_EBacc_scenario_data!K27</f>
        <v>-2217.595054930579</v>
      </c>
      <c r="K431" s="298">
        <f>Increased_EBacc_scenario_data!L27</f>
        <v>-2210.5117319482406</v>
      </c>
      <c r="L431" s="298">
        <f>Increased_EBacc_scenario_data!M27</f>
        <v>-2194.9659631121963</v>
      </c>
      <c r="M431" s="298">
        <f>Increased_EBacc_scenario_data!N27</f>
        <v>-2168.8306639842276</v>
      </c>
      <c r="N431" s="298">
        <f>Increased_EBacc_scenario_data!O27</f>
        <v>-2168.8306639842276</v>
      </c>
      <c r="O431" s="10"/>
    </row>
    <row r="432" spans="2:15" ht="13.15">
      <c r="B432" s="8" t="str">
        <f>Increased_EBacc_scenario_data!C28</f>
        <v>Geography</v>
      </c>
      <c r="C432" s="298">
        <f>Increased_EBacc_scenario_data!D28</f>
        <v>0</v>
      </c>
      <c r="D432" s="298">
        <f>Increased_EBacc_scenario_data!E28</f>
        <v>0</v>
      </c>
      <c r="E432" s="298">
        <f>Increased_EBacc_scenario_data!F28</f>
        <v>0</v>
      </c>
      <c r="F432" s="298">
        <f>Increased_EBacc_scenario_data!G28</f>
        <v>0</v>
      </c>
      <c r="G432" s="298">
        <f>Increased_EBacc_scenario_data!H28</f>
        <v>0</v>
      </c>
      <c r="H432" s="298">
        <f>Increased_EBacc_scenario_data!I28</f>
        <v>0</v>
      </c>
      <c r="I432" s="298">
        <f>Increased_EBacc_scenario_data!J28</f>
        <v>0</v>
      </c>
      <c r="J432" s="298">
        <f>Increased_EBacc_scenario_data!K28</f>
        <v>0</v>
      </c>
      <c r="K432" s="298">
        <f>Increased_EBacc_scenario_data!L28</f>
        <v>0</v>
      </c>
      <c r="L432" s="298">
        <f>Increased_EBacc_scenario_data!M28</f>
        <v>0</v>
      </c>
      <c r="M432" s="298">
        <f>Increased_EBacc_scenario_data!N28</f>
        <v>0</v>
      </c>
      <c r="N432" s="298">
        <f>Increased_EBacc_scenario_data!O28</f>
        <v>0</v>
      </c>
      <c r="O432" s="10"/>
    </row>
    <row r="433" spans="1:15" ht="13.15">
      <c r="B433" s="8" t="str">
        <f>Increased_EBacc_scenario_data!C29</f>
        <v>History</v>
      </c>
      <c r="C433" s="298">
        <f>Increased_EBacc_scenario_data!D29</f>
        <v>0</v>
      </c>
      <c r="D433" s="298">
        <f>Increased_EBacc_scenario_data!E29</f>
        <v>0</v>
      </c>
      <c r="E433" s="298">
        <f>Increased_EBacc_scenario_data!F29</f>
        <v>0</v>
      </c>
      <c r="F433" s="298">
        <f>Increased_EBacc_scenario_data!G29</f>
        <v>0</v>
      </c>
      <c r="G433" s="298">
        <f>Increased_EBacc_scenario_data!H29</f>
        <v>0</v>
      </c>
      <c r="H433" s="298">
        <f>Increased_EBacc_scenario_data!I29</f>
        <v>0</v>
      </c>
      <c r="I433" s="298">
        <f>Increased_EBacc_scenario_data!J29</f>
        <v>0</v>
      </c>
      <c r="J433" s="298">
        <f>Increased_EBacc_scenario_data!K29</f>
        <v>0</v>
      </c>
      <c r="K433" s="298">
        <f>Increased_EBacc_scenario_data!L29</f>
        <v>0</v>
      </c>
      <c r="L433" s="298">
        <f>Increased_EBacc_scenario_data!M29</f>
        <v>0</v>
      </c>
      <c r="M433" s="298">
        <f>Increased_EBacc_scenario_data!N29</f>
        <v>0</v>
      </c>
      <c r="N433" s="298">
        <f>Increased_EBacc_scenario_data!O29</f>
        <v>0</v>
      </c>
      <c r="O433" s="10"/>
    </row>
    <row r="434" spans="1:15" ht="13.15">
      <c r="B434" s="8" t="str">
        <f>Increased_EBacc_scenario_data!C30</f>
        <v>Mathematics</v>
      </c>
      <c r="C434" s="298">
        <f>Increased_EBacc_scenario_data!D30</f>
        <v>0</v>
      </c>
      <c r="D434" s="298">
        <f>Increased_EBacc_scenario_data!E30</f>
        <v>0</v>
      </c>
      <c r="E434" s="298">
        <f>Increased_EBacc_scenario_data!F30</f>
        <v>0</v>
      </c>
      <c r="F434" s="298">
        <f>Increased_EBacc_scenario_data!G30</f>
        <v>0</v>
      </c>
      <c r="G434" s="298">
        <f>Increased_EBacc_scenario_data!H30</f>
        <v>0</v>
      </c>
      <c r="H434" s="298">
        <f>Increased_EBacc_scenario_data!I30</f>
        <v>0</v>
      </c>
      <c r="I434" s="298">
        <f>Increased_EBacc_scenario_data!J30</f>
        <v>0</v>
      </c>
      <c r="J434" s="298">
        <f>Increased_EBacc_scenario_data!K30</f>
        <v>0</v>
      </c>
      <c r="K434" s="298">
        <f>Increased_EBacc_scenario_data!L30</f>
        <v>0</v>
      </c>
      <c r="L434" s="298">
        <f>Increased_EBacc_scenario_data!M30</f>
        <v>0</v>
      </c>
      <c r="M434" s="298">
        <f>Increased_EBacc_scenario_data!N30</f>
        <v>0</v>
      </c>
      <c r="N434" s="298">
        <f>Increased_EBacc_scenario_data!O30</f>
        <v>0</v>
      </c>
      <c r="O434" s="10"/>
    </row>
    <row r="435" spans="1:15" ht="13.15">
      <c r="B435" s="8" t="str">
        <f>Increased_EBacc_scenario_data!C31</f>
        <v>Modern Foreign Languages</v>
      </c>
      <c r="C435" s="298">
        <f>Increased_EBacc_scenario_data!D31</f>
        <v>1659.4416022956138</v>
      </c>
      <c r="D435" s="298">
        <f>Increased_EBacc_scenario_data!E31</f>
        <v>8263.4851515548216</v>
      </c>
      <c r="E435" s="298">
        <f>Increased_EBacc_scenario_data!F31</f>
        <v>18937.535113744889</v>
      </c>
      <c r="F435" s="298">
        <f>Increased_EBacc_scenario_data!G31</f>
        <v>34484.913515324108</v>
      </c>
      <c r="G435" s="298">
        <f>Increased_EBacc_scenario_data!H31</f>
        <v>54936.374321458337</v>
      </c>
      <c r="H435" s="298">
        <f>Increased_EBacc_scenario_data!I31</f>
        <v>70645.805885658599</v>
      </c>
      <c r="I435" s="298">
        <f>Increased_EBacc_scenario_data!J31</f>
        <v>70645.805885658599</v>
      </c>
      <c r="J435" s="298">
        <f>Increased_EBacc_scenario_data!K31</f>
        <v>70645.80588565857</v>
      </c>
      <c r="K435" s="298">
        <f>Increased_EBacc_scenario_data!L31</f>
        <v>70412.124593506291</v>
      </c>
      <c r="L435" s="298">
        <f>Increased_EBacc_scenario_data!M31</f>
        <v>69899.264265357284</v>
      </c>
      <c r="M435" s="298">
        <f>Increased_EBacc_scenario_data!N31</f>
        <v>69037.051644778185</v>
      </c>
      <c r="N435" s="298">
        <f>Increased_EBacc_scenario_data!O31</f>
        <v>69037.051644778185</v>
      </c>
      <c r="O435" s="10"/>
    </row>
    <row r="436" spans="1:15" ht="13.15">
      <c r="B436" s="8" t="str">
        <f>Increased_EBacc_scenario_data!C32</f>
        <v>Music</v>
      </c>
      <c r="C436" s="298">
        <f>Increased_EBacc_scenario_data!D32</f>
        <v>-166.69784765332372</v>
      </c>
      <c r="D436" s="298">
        <f>Increased_EBacc_scenario_data!E32</f>
        <v>-641.45197235280853</v>
      </c>
      <c r="E436" s="298">
        <f>Increased_EBacc_scenario_data!F32</f>
        <v>-1362.1874262083111</v>
      </c>
      <c r="F436" s="298">
        <f>Increased_EBacc_scenario_data!G32</f>
        <v>-2390.7536030368392</v>
      </c>
      <c r="G436" s="298">
        <f>Increased_EBacc_scenario_data!H32</f>
        <v>-3731.5848115672652</v>
      </c>
      <c r="H436" s="298">
        <f>Increased_EBacc_scenario_data!I32</f>
        <v>-4926.6090976589539</v>
      </c>
      <c r="I436" s="298">
        <f>Increased_EBacc_scenario_data!J32</f>
        <v>-4926.6090976589539</v>
      </c>
      <c r="J436" s="298">
        <f>Increased_EBacc_scenario_data!K32</f>
        <v>-4926.6090976589512</v>
      </c>
      <c r="K436" s="298">
        <f>Increased_EBacc_scenario_data!L32</f>
        <v>-4909.6070009654395</v>
      </c>
      <c r="L436" s="298">
        <f>Increased_EBacc_scenario_data!M32</f>
        <v>-4872.2924996241281</v>
      </c>
      <c r="M436" s="298">
        <f>Increased_EBacc_scenario_data!N32</f>
        <v>-4809.5599538972792</v>
      </c>
      <c r="N436" s="298">
        <f>Increased_EBacc_scenario_data!O32</f>
        <v>-4809.5599538972792</v>
      </c>
      <c r="O436" s="10"/>
    </row>
    <row r="437" spans="1:15" ht="13.15">
      <c r="B437" s="8" t="str">
        <f>Increased_EBacc_scenario_data!C33</f>
        <v>Others</v>
      </c>
      <c r="C437" s="298">
        <f>Increased_EBacc_scenario_data!D33</f>
        <v>-85.068036767658668</v>
      </c>
      <c r="D437" s="298">
        <f>Increased_EBacc_scenario_data!E33</f>
        <v>-650.1497343952077</v>
      </c>
      <c r="E437" s="298">
        <f>Increased_EBacc_scenario_data!F33</f>
        <v>-1619.4507747583625</v>
      </c>
      <c r="F437" s="298">
        <f>Increased_EBacc_scenario_data!G33</f>
        <v>-3056.7849443305231</v>
      </c>
      <c r="G437" s="298">
        <f>Increased_EBacc_scenario_data!H33</f>
        <v>-4962.1137205858759</v>
      </c>
      <c r="H437" s="298">
        <f>Increased_EBacc_scenario_data!I33</f>
        <v>-6227.4138699271398</v>
      </c>
      <c r="I437" s="298">
        <f>Increased_EBacc_scenario_data!J33</f>
        <v>-6227.4138699271398</v>
      </c>
      <c r="J437" s="298">
        <f>Increased_EBacc_scenario_data!K33</f>
        <v>-6227.413869927138</v>
      </c>
      <c r="K437" s="298">
        <f>Increased_EBacc_scenario_data!L33</f>
        <v>-6207.6626105230043</v>
      </c>
      <c r="L437" s="298">
        <f>Increased_EBacc_scenario_data!M33</f>
        <v>-6164.3145218246664</v>
      </c>
      <c r="M437" s="298">
        <f>Increased_EBacc_scenario_data!N33</f>
        <v>-6091.4384050687013</v>
      </c>
      <c r="N437" s="298">
        <f>Increased_EBacc_scenario_data!O33</f>
        <v>-6091.4384050687013</v>
      </c>
      <c r="O437" s="10"/>
    </row>
    <row r="438" spans="1:15" ht="13.15">
      <c r="B438" s="8" t="str">
        <f>Increased_EBacc_scenario_data!C34</f>
        <v>Physical Education</v>
      </c>
      <c r="C438" s="298">
        <f>Increased_EBacc_scenario_data!D34</f>
        <v>-408.95162258369936</v>
      </c>
      <c r="D438" s="298">
        <f>Increased_EBacc_scenario_data!E34</f>
        <v>-2096.8377665457551</v>
      </c>
      <c r="E438" s="298">
        <f>Increased_EBacc_scenario_data!F34</f>
        <v>-4839.8704760069313</v>
      </c>
      <c r="F438" s="298">
        <f>Increased_EBacc_scenario_data!G34</f>
        <v>-8842.0533567016209</v>
      </c>
      <c r="G438" s="298">
        <f>Increased_EBacc_scenario_data!H34</f>
        <v>-14110.53485232015</v>
      </c>
      <c r="H438" s="298">
        <f>Increased_EBacc_scenario_data!I34</f>
        <v>-18104.578827872545</v>
      </c>
      <c r="I438" s="298">
        <f>Increased_EBacc_scenario_data!J34</f>
        <v>-18104.578827872545</v>
      </c>
      <c r="J438" s="298">
        <f>Increased_EBacc_scenario_data!K34</f>
        <v>-18104.578827872538</v>
      </c>
      <c r="K438" s="298">
        <f>Increased_EBacc_scenario_data!L34</f>
        <v>-18044.918712760107</v>
      </c>
      <c r="L438" s="298">
        <f>Increased_EBacc_scenario_data!M34</f>
        <v>-17913.982659077083</v>
      </c>
      <c r="M438" s="298">
        <f>Increased_EBacc_scenario_data!N34</f>
        <v>-17693.855049710655</v>
      </c>
      <c r="N438" s="298">
        <f>Increased_EBacc_scenario_data!O34</f>
        <v>-17693.855049710655</v>
      </c>
      <c r="O438" s="10"/>
    </row>
    <row r="439" spans="1:15" ht="13.15">
      <c r="B439" s="8" t="str">
        <f>Increased_EBacc_scenario_data!C35</f>
        <v>Physics</v>
      </c>
      <c r="C439" s="298">
        <f>Increased_EBacc_scenario_data!D35</f>
        <v>0</v>
      </c>
      <c r="D439" s="298">
        <f>Increased_EBacc_scenario_data!E35</f>
        <v>0</v>
      </c>
      <c r="E439" s="298">
        <f>Increased_EBacc_scenario_data!F35</f>
        <v>0</v>
      </c>
      <c r="F439" s="298">
        <f>Increased_EBacc_scenario_data!G35</f>
        <v>0</v>
      </c>
      <c r="G439" s="298">
        <f>Increased_EBacc_scenario_data!H35</f>
        <v>0</v>
      </c>
      <c r="H439" s="298">
        <f>Increased_EBacc_scenario_data!I35</f>
        <v>0</v>
      </c>
      <c r="I439" s="298">
        <f>Increased_EBacc_scenario_data!J35</f>
        <v>0</v>
      </c>
      <c r="J439" s="298">
        <f>Increased_EBacc_scenario_data!K35</f>
        <v>0</v>
      </c>
      <c r="K439" s="298">
        <f>Increased_EBacc_scenario_data!L35</f>
        <v>0</v>
      </c>
      <c r="L439" s="298">
        <f>Increased_EBacc_scenario_data!M35</f>
        <v>0</v>
      </c>
      <c r="M439" s="298">
        <f>Increased_EBacc_scenario_data!N35</f>
        <v>0</v>
      </c>
      <c r="N439" s="298">
        <f>Increased_EBacc_scenario_data!O35</f>
        <v>0</v>
      </c>
      <c r="O439" s="10"/>
    </row>
    <row r="440" spans="1:15" ht="13.15">
      <c r="B440" s="8" t="str">
        <f>Increased_EBacc_scenario_data!C36</f>
        <v>Religious Education</v>
      </c>
      <c r="C440" s="298">
        <f>Increased_EBacc_scenario_data!D36</f>
        <v>-172.86342798005325</v>
      </c>
      <c r="D440" s="298">
        <f>Increased_EBacc_scenario_data!E36</f>
        <v>-862.9446093733543</v>
      </c>
      <c r="E440" s="298">
        <f>Increased_EBacc_scenario_data!F36</f>
        <v>-1978.8447319892412</v>
      </c>
      <c r="F440" s="298">
        <f>Increased_EBacc_scenario_data!G36</f>
        <v>-3604.4593994923443</v>
      </c>
      <c r="G440" s="298">
        <f>Increased_EBacc_scenario_data!H36</f>
        <v>-5742.9769818743844</v>
      </c>
      <c r="H440" s="298">
        <f>Increased_EBacc_scenario_data!I36</f>
        <v>-7383.7687763102249</v>
      </c>
      <c r="I440" s="298">
        <f>Increased_EBacc_scenario_data!J36</f>
        <v>-7383.7687763102249</v>
      </c>
      <c r="J440" s="298">
        <f>Increased_EBacc_scenario_data!K36</f>
        <v>-7383.7687763102213</v>
      </c>
      <c r="K440" s="298">
        <f>Increased_EBacc_scenario_data!L36</f>
        <v>-7359.3528496948456</v>
      </c>
      <c r="L440" s="298">
        <f>Increased_EBacc_scenario_data!M36</f>
        <v>-7305.7672159425974</v>
      </c>
      <c r="M440" s="298">
        <f>Increased_EBacc_scenario_data!N36</f>
        <v>-7215.6799013911514</v>
      </c>
      <c r="N440" s="298">
        <f>Increased_EBacc_scenario_data!O36</f>
        <v>-7215.6799013911514</v>
      </c>
      <c r="O440" s="10"/>
    </row>
    <row r="441" spans="1:15" ht="13.15">
      <c r="A441" s="1182">
        <f>SUM(C441:N441)-O441</f>
        <v>0</v>
      </c>
      <c r="B441" s="8" t="s">
        <v>8</v>
      </c>
      <c r="C441" s="444">
        <f>SUM(C422:C440)</f>
        <v>4.5474735088646412E-13</v>
      </c>
      <c r="D441" s="444">
        <f t="shared" ref="D441:M441" si="319">SUM(D422:D440)</f>
        <v>1.1368683772161603E-12</v>
      </c>
      <c r="E441" s="444">
        <f t="shared" si="319"/>
        <v>1.8189894035458565E-12</v>
      </c>
      <c r="F441" s="444">
        <f t="shared" si="319"/>
        <v>4.5474735088646412E-12</v>
      </c>
      <c r="G441" s="444">
        <f t="shared" si="319"/>
        <v>7.2759576141834259E-12</v>
      </c>
      <c r="H441" s="444">
        <f t="shared" si="319"/>
        <v>8.1854523159563541E-12</v>
      </c>
      <c r="I441" s="444">
        <f t="shared" si="319"/>
        <v>8.1854523159563541E-12</v>
      </c>
      <c r="J441" s="444">
        <f t="shared" si="319"/>
        <v>8.1854523159563541E-12</v>
      </c>
      <c r="K441" s="444">
        <f t="shared" si="319"/>
        <v>7.2759576141834259E-12</v>
      </c>
      <c r="L441" s="444">
        <f t="shared" si="319"/>
        <v>1.7280399333685637E-11</v>
      </c>
      <c r="M441" s="444">
        <f t="shared" si="319"/>
        <v>1.0913936421275139E-11</v>
      </c>
      <c r="N441" s="444">
        <f>SUM(N422:N440)</f>
        <v>1.0913936421275139E-11</v>
      </c>
      <c r="O441" s="1182">
        <f>SUM(C441:N441)</f>
        <v>8.6174622992984951E-11</v>
      </c>
    </row>
    <row r="442" spans="1:15">
      <c r="B442" s="11"/>
      <c r="O442" s="10"/>
    </row>
    <row r="443" spans="1:15">
      <c r="B443" s="106" t="s">
        <v>1162</v>
      </c>
      <c r="O443" s="10"/>
    </row>
    <row r="444" spans="1:15">
      <c r="B444" s="11"/>
      <c r="C444" s="10"/>
      <c r="D444" s="10"/>
      <c r="E444" s="10"/>
      <c r="F444" s="10"/>
      <c r="G444" s="10"/>
      <c r="H444" s="10"/>
      <c r="I444" s="10"/>
      <c r="J444" s="10"/>
      <c r="K444" s="10"/>
      <c r="L444" s="10"/>
      <c r="M444" s="10"/>
      <c r="N444" s="10"/>
      <c r="O444" s="10"/>
    </row>
    <row r="445" spans="1:15" ht="13.15">
      <c r="B445" s="8" t="str">
        <f>B421</f>
        <v>Subject</v>
      </c>
      <c r="C445" s="240" t="str">
        <f>C421</f>
        <v>2018/19</v>
      </c>
      <c r="D445" s="240" t="str">
        <f t="shared" ref="D445:N445" si="320">D421</f>
        <v>2019/20</v>
      </c>
      <c r="E445" s="240" t="str">
        <f t="shared" si="320"/>
        <v>2020/21</v>
      </c>
      <c r="F445" s="240" t="str">
        <f t="shared" si="320"/>
        <v>2021/22</v>
      </c>
      <c r="G445" s="240" t="str">
        <f t="shared" si="320"/>
        <v>2022/23</v>
      </c>
      <c r="H445" s="240" t="str">
        <f t="shared" si="320"/>
        <v>2023/24</v>
      </c>
      <c r="I445" s="240" t="str">
        <f t="shared" si="320"/>
        <v>2024/25</v>
      </c>
      <c r="J445" s="240" t="str">
        <f t="shared" si="320"/>
        <v>2025/26</v>
      </c>
      <c r="K445" s="240" t="str">
        <f t="shared" si="320"/>
        <v>2026/27</v>
      </c>
      <c r="L445" s="240" t="str">
        <f t="shared" si="320"/>
        <v>2027/28</v>
      </c>
      <c r="M445" s="240" t="str">
        <f t="shared" si="320"/>
        <v>2028/29</v>
      </c>
      <c r="N445" s="240" t="str">
        <f t="shared" si="320"/>
        <v>2029/30</v>
      </c>
      <c r="O445" s="10"/>
    </row>
    <row r="446" spans="1:15" ht="13.15">
      <c r="B446" s="8" t="str">
        <f t="shared" ref="B446:B465" si="321">B422</f>
        <v>Art &amp; Design</v>
      </c>
      <c r="C446" s="444">
        <f>C371+C422</f>
        <v>140277.23264410271</v>
      </c>
      <c r="D446" s="444">
        <f t="shared" ref="D446:N446" si="322">D371+D422</f>
        <v>142113.8356558223</v>
      </c>
      <c r="E446" s="444">
        <f t="shared" si="322"/>
        <v>143251.10157972306</v>
      </c>
      <c r="F446" s="444">
        <f t="shared" si="322"/>
        <v>144540.30645216649</v>
      </c>
      <c r="G446" s="444">
        <f t="shared" si="322"/>
        <v>145518.81576366504</v>
      </c>
      <c r="H446" s="444">
        <f t="shared" si="322"/>
        <v>146204.99879082225</v>
      </c>
      <c r="I446" s="444">
        <f t="shared" si="322"/>
        <v>147370.80929496733</v>
      </c>
      <c r="J446" s="444">
        <f t="shared" si="322"/>
        <v>147890.66472520959</v>
      </c>
      <c r="K446" s="444">
        <f t="shared" si="322"/>
        <v>147912.35965643596</v>
      </c>
      <c r="L446" s="444">
        <f t="shared" si="322"/>
        <v>147531.56535519203</v>
      </c>
      <c r="M446" s="444">
        <f t="shared" si="322"/>
        <v>146646.11881600312</v>
      </c>
      <c r="N446" s="444">
        <f t="shared" si="322"/>
        <v>146073.14842373971</v>
      </c>
      <c r="O446" s="10"/>
    </row>
    <row r="447" spans="1:15" ht="13.15">
      <c r="B447" s="8" t="str">
        <f t="shared" si="321"/>
        <v>Biology</v>
      </c>
      <c r="C447" s="444">
        <f t="shared" ref="C447:N464" si="323">C372+C423</f>
        <v>208075.25816781336</v>
      </c>
      <c r="D447" s="444">
        <f t="shared" si="323"/>
        <v>213307.53368274253</v>
      </c>
      <c r="E447" s="444">
        <f t="shared" si="323"/>
        <v>216901.23135648065</v>
      </c>
      <c r="F447" s="444">
        <f t="shared" si="323"/>
        <v>221694.16404891745</v>
      </c>
      <c r="G447" s="444">
        <f t="shared" si="323"/>
        <v>227251.43839403809</v>
      </c>
      <c r="H447" s="444">
        <f t="shared" si="323"/>
        <v>231057.74789667211</v>
      </c>
      <c r="I447" s="444">
        <f t="shared" si="323"/>
        <v>232888.86325752281</v>
      </c>
      <c r="J447" s="444">
        <f t="shared" si="323"/>
        <v>234454.21914660337</v>
      </c>
      <c r="K447" s="444">
        <f t="shared" si="323"/>
        <v>234985.24708680829</v>
      </c>
      <c r="L447" s="444">
        <f t="shared" si="323"/>
        <v>234270.45557369763</v>
      </c>
      <c r="M447" s="444">
        <f t="shared" si="323"/>
        <v>232473.75140422152</v>
      </c>
      <c r="N447" s="444">
        <f t="shared" si="323"/>
        <v>231432.57165451359</v>
      </c>
      <c r="O447" s="10"/>
    </row>
    <row r="448" spans="1:15" ht="13.15">
      <c r="B448" s="8" t="str">
        <f t="shared" si="321"/>
        <v>Business Studies</v>
      </c>
      <c r="C448" s="444">
        <f t="shared" si="323"/>
        <v>80441.960800383211</v>
      </c>
      <c r="D448" s="444">
        <f t="shared" si="323"/>
        <v>79809.505942448697</v>
      </c>
      <c r="E448" s="444">
        <f t="shared" si="323"/>
        <v>79573.505933947366</v>
      </c>
      <c r="F448" s="444">
        <f t="shared" si="323"/>
        <v>80665.528296785909</v>
      </c>
      <c r="G448" s="444">
        <f t="shared" si="323"/>
        <v>82379.689455106782</v>
      </c>
      <c r="H448" s="444">
        <f t="shared" si="323"/>
        <v>83869.262790876921</v>
      </c>
      <c r="I448" s="444">
        <f t="shared" si="323"/>
        <v>85448.321797316239</v>
      </c>
      <c r="J448" s="444">
        <f t="shared" si="323"/>
        <v>86989.243668725874</v>
      </c>
      <c r="K448" s="444">
        <f t="shared" si="323"/>
        <v>88068.357274669615</v>
      </c>
      <c r="L448" s="444">
        <f t="shared" si="323"/>
        <v>88595.990958820024</v>
      </c>
      <c r="M448" s="444">
        <f t="shared" si="323"/>
        <v>88650.994611591916</v>
      </c>
      <c r="N448" s="444">
        <f t="shared" si="323"/>
        <v>88687.094823968146</v>
      </c>
      <c r="O448" s="10"/>
    </row>
    <row r="449" spans="2:15" ht="13.15">
      <c r="B449" s="8" t="str">
        <f t="shared" si="321"/>
        <v>Chemistry</v>
      </c>
      <c r="C449" s="444">
        <f t="shared" si="323"/>
        <v>187787.54246134663</v>
      </c>
      <c r="D449" s="444">
        <f t="shared" si="323"/>
        <v>192667.86045861294</v>
      </c>
      <c r="E449" s="444">
        <f t="shared" si="323"/>
        <v>195969.77678447019</v>
      </c>
      <c r="F449" s="444">
        <f t="shared" si="323"/>
        <v>200365.47252663065</v>
      </c>
      <c r="G449" s="444">
        <f t="shared" si="323"/>
        <v>205510.29701368487</v>
      </c>
      <c r="H449" s="444">
        <f t="shared" si="323"/>
        <v>208943.54748004416</v>
      </c>
      <c r="I449" s="444">
        <f t="shared" si="323"/>
        <v>210569.90194627407</v>
      </c>
      <c r="J449" s="444">
        <f t="shared" si="323"/>
        <v>212096.05738152211</v>
      </c>
      <c r="K449" s="444">
        <f t="shared" si="323"/>
        <v>212640.6265279518</v>
      </c>
      <c r="L449" s="444">
        <f t="shared" si="323"/>
        <v>211942.17575932026</v>
      </c>
      <c r="M449" s="444">
        <f t="shared" si="323"/>
        <v>210215.21745795669</v>
      </c>
      <c r="N449" s="444">
        <f t="shared" si="323"/>
        <v>209214.43557343195</v>
      </c>
      <c r="O449" s="10"/>
    </row>
    <row r="450" spans="2:15" ht="13.15">
      <c r="B450" s="8" t="str">
        <f t="shared" si="321"/>
        <v>Classics</v>
      </c>
      <c r="C450" s="444">
        <f t="shared" si="323"/>
        <v>4838.4405290278974</v>
      </c>
      <c r="D450" s="444">
        <f t="shared" si="323"/>
        <v>4881.7084777848631</v>
      </c>
      <c r="E450" s="444">
        <f t="shared" si="323"/>
        <v>4932.4421835561552</v>
      </c>
      <c r="F450" s="444">
        <f t="shared" si="323"/>
        <v>5033.8621928718003</v>
      </c>
      <c r="G450" s="444">
        <f t="shared" si="323"/>
        <v>5157.5564635508426</v>
      </c>
      <c r="H450" s="444">
        <f t="shared" si="323"/>
        <v>5255.363804087694</v>
      </c>
      <c r="I450" s="444">
        <f t="shared" si="323"/>
        <v>5318.0543830247852</v>
      </c>
      <c r="J450" s="444">
        <f t="shared" si="323"/>
        <v>5360.7305465867457</v>
      </c>
      <c r="K450" s="444">
        <f t="shared" si="323"/>
        <v>5383.2527564126194</v>
      </c>
      <c r="L450" s="444">
        <f t="shared" si="323"/>
        <v>5388.1816794099877</v>
      </c>
      <c r="M450" s="444">
        <f t="shared" si="323"/>
        <v>5372.3592440672655</v>
      </c>
      <c r="N450" s="444">
        <f t="shared" si="323"/>
        <v>5363.6078872565031</v>
      </c>
      <c r="O450" s="10"/>
    </row>
    <row r="451" spans="2:15" ht="13.15">
      <c r="B451" s="8" t="str">
        <f t="shared" si="321"/>
        <v>Computing</v>
      </c>
      <c r="C451" s="444">
        <f t="shared" si="323"/>
        <v>109308.02702370612</v>
      </c>
      <c r="D451" s="444">
        <f t="shared" si="323"/>
        <v>110716.00815701607</v>
      </c>
      <c r="E451" s="444">
        <f t="shared" si="323"/>
        <v>111602.76374911313</v>
      </c>
      <c r="F451" s="444">
        <f t="shared" si="323"/>
        <v>112624.47135474494</v>
      </c>
      <c r="G451" s="444">
        <f t="shared" si="323"/>
        <v>113449.76066588085</v>
      </c>
      <c r="H451" s="444">
        <f t="shared" si="323"/>
        <v>114013.27796230133</v>
      </c>
      <c r="I451" s="444">
        <f t="shared" si="323"/>
        <v>114923.67735587571</v>
      </c>
      <c r="J451" s="444">
        <f t="shared" si="323"/>
        <v>115440.15736062099</v>
      </c>
      <c r="K451" s="444">
        <f t="shared" si="323"/>
        <v>115529.95253933176</v>
      </c>
      <c r="L451" s="444">
        <f t="shared" si="323"/>
        <v>115213.07137731642</v>
      </c>
      <c r="M451" s="444">
        <f t="shared" si="323"/>
        <v>114461.48508145713</v>
      </c>
      <c r="N451" s="444">
        <f t="shared" si="323"/>
        <v>113979.90422152691</v>
      </c>
      <c r="O451" s="10"/>
    </row>
    <row r="452" spans="2:15" ht="13.15">
      <c r="B452" s="8" t="str">
        <f t="shared" si="321"/>
        <v>Design &amp; Technology</v>
      </c>
      <c r="C452" s="444">
        <f t="shared" si="323"/>
        <v>168793.06855733236</v>
      </c>
      <c r="D452" s="444">
        <f t="shared" si="323"/>
        <v>171730.0248992705</v>
      </c>
      <c r="E452" s="444">
        <f t="shared" si="323"/>
        <v>173475.68934316849</v>
      </c>
      <c r="F452" s="444">
        <f t="shared" si="323"/>
        <v>174869.21798882517</v>
      </c>
      <c r="G452" s="444">
        <f t="shared" si="323"/>
        <v>175527.8466735112</v>
      </c>
      <c r="H452" s="444">
        <f t="shared" si="323"/>
        <v>175874.48654359279</v>
      </c>
      <c r="I452" s="444">
        <f t="shared" si="323"/>
        <v>176889.41027298316</v>
      </c>
      <c r="J452" s="444">
        <f t="shared" si="323"/>
        <v>176935.75192642305</v>
      </c>
      <c r="K452" s="444">
        <f t="shared" si="323"/>
        <v>176475.15151444043</v>
      </c>
      <c r="L452" s="444">
        <f t="shared" si="323"/>
        <v>175709.12397942436</v>
      </c>
      <c r="M452" s="444">
        <f t="shared" si="323"/>
        <v>174432.71595096742</v>
      </c>
      <c r="N452" s="444">
        <f t="shared" si="323"/>
        <v>173604.35649830537</v>
      </c>
      <c r="O452" s="10"/>
    </row>
    <row r="453" spans="2:15" ht="13.15">
      <c r="B453" s="8" t="str">
        <f t="shared" si="321"/>
        <v>Drama</v>
      </c>
      <c r="C453" s="444">
        <f t="shared" si="323"/>
        <v>81960.957632270671</v>
      </c>
      <c r="D453" s="444">
        <f t="shared" si="323"/>
        <v>83234.073167092822</v>
      </c>
      <c r="E453" s="444">
        <f t="shared" si="323"/>
        <v>83997.374250616529</v>
      </c>
      <c r="F453" s="444">
        <f t="shared" si="323"/>
        <v>84702.450176718674</v>
      </c>
      <c r="G453" s="444">
        <f t="shared" si="323"/>
        <v>85113.160654783467</v>
      </c>
      <c r="H453" s="444">
        <f t="shared" si="323"/>
        <v>85376.925851691674</v>
      </c>
      <c r="I453" s="444">
        <f t="shared" si="323"/>
        <v>85955.463530867506</v>
      </c>
      <c r="J453" s="444">
        <f t="shared" si="323"/>
        <v>86063.155014734963</v>
      </c>
      <c r="K453" s="444">
        <f t="shared" si="323"/>
        <v>85919.264815709699</v>
      </c>
      <c r="L453" s="444">
        <f t="shared" si="323"/>
        <v>85623.905802485504</v>
      </c>
      <c r="M453" s="444">
        <f t="shared" si="323"/>
        <v>85075.489443534767</v>
      </c>
      <c r="N453" s="444">
        <f t="shared" si="323"/>
        <v>84718.098194967679</v>
      </c>
      <c r="O453" s="10"/>
    </row>
    <row r="454" spans="2:15" ht="13.15">
      <c r="B454" s="8" t="str">
        <f t="shared" si="321"/>
        <v>English</v>
      </c>
      <c r="C454" s="444">
        <f t="shared" si="323"/>
        <v>535507.78499982122</v>
      </c>
      <c r="D454" s="444">
        <f t="shared" si="323"/>
        <v>549488.83573320159</v>
      </c>
      <c r="E454" s="444">
        <f t="shared" si="323"/>
        <v>560534.63640962751</v>
      </c>
      <c r="F454" s="444">
        <f t="shared" si="323"/>
        <v>572902.48550210707</v>
      </c>
      <c r="G454" s="444">
        <f t="shared" si="323"/>
        <v>586167.80890929897</v>
      </c>
      <c r="H454" s="444">
        <f t="shared" si="323"/>
        <v>595044.69635713124</v>
      </c>
      <c r="I454" s="444">
        <f t="shared" si="323"/>
        <v>598168.37517976272</v>
      </c>
      <c r="J454" s="444">
        <f t="shared" si="323"/>
        <v>600360.54869539675</v>
      </c>
      <c r="K454" s="444">
        <f t="shared" si="323"/>
        <v>600083.15184085898</v>
      </c>
      <c r="L454" s="444">
        <f t="shared" si="323"/>
        <v>596881.31600383855</v>
      </c>
      <c r="M454" s="444">
        <f t="shared" si="323"/>
        <v>591085.41449644777</v>
      </c>
      <c r="N454" s="444">
        <f t="shared" si="323"/>
        <v>587688.99856064026</v>
      </c>
      <c r="O454" s="10"/>
    </row>
    <row r="455" spans="2:15" ht="13.15">
      <c r="B455" s="8" t="str">
        <f t="shared" si="321"/>
        <v>Food</v>
      </c>
      <c r="C455" s="444">
        <f t="shared" si="323"/>
        <v>33872.068042740182</v>
      </c>
      <c r="D455" s="444">
        <f t="shared" si="323"/>
        <v>34450.20852831997</v>
      </c>
      <c r="E455" s="444">
        <f t="shared" si="323"/>
        <v>34819.466956696342</v>
      </c>
      <c r="F455" s="444">
        <f t="shared" si="323"/>
        <v>35125.376434156882</v>
      </c>
      <c r="G455" s="444">
        <f t="shared" si="323"/>
        <v>35356.725937544637</v>
      </c>
      <c r="H455" s="444">
        <f t="shared" si="323"/>
        <v>35460.40982831009</v>
      </c>
      <c r="I455" s="444">
        <f t="shared" si="323"/>
        <v>35649.6078857006</v>
      </c>
      <c r="J455" s="444">
        <f t="shared" si="323"/>
        <v>35850.936859364971</v>
      </c>
      <c r="K455" s="444">
        <f t="shared" si="323"/>
        <v>35879.066708856888</v>
      </c>
      <c r="L455" s="444">
        <f t="shared" si="323"/>
        <v>35671.08811518157</v>
      </c>
      <c r="M455" s="444">
        <f t="shared" si="323"/>
        <v>35283.593235965971</v>
      </c>
      <c r="N455" s="444">
        <f t="shared" si="323"/>
        <v>35041.644953884941</v>
      </c>
      <c r="O455" s="10"/>
    </row>
    <row r="456" spans="2:15" ht="13.15">
      <c r="B456" s="8" t="str">
        <f t="shared" si="321"/>
        <v>Geography</v>
      </c>
      <c r="C456" s="444">
        <f t="shared" si="323"/>
        <v>186147.8016052139</v>
      </c>
      <c r="D456" s="444">
        <f t="shared" si="323"/>
        <v>190665.2225597988</v>
      </c>
      <c r="E456" s="444">
        <f t="shared" si="323"/>
        <v>194214.031732056</v>
      </c>
      <c r="F456" s="444">
        <f t="shared" si="323"/>
        <v>198291.31733035081</v>
      </c>
      <c r="G456" s="444">
        <f t="shared" si="323"/>
        <v>202515.17442106013</v>
      </c>
      <c r="H456" s="444">
        <f t="shared" si="323"/>
        <v>205629.10968770209</v>
      </c>
      <c r="I456" s="444">
        <f t="shared" si="323"/>
        <v>206834.34824712665</v>
      </c>
      <c r="J456" s="444">
        <f t="shared" si="323"/>
        <v>207275.53755392006</v>
      </c>
      <c r="K456" s="444">
        <f t="shared" si="323"/>
        <v>207007.02579787996</v>
      </c>
      <c r="L456" s="444">
        <f t="shared" si="323"/>
        <v>206093.75699741743</v>
      </c>
      <c r="M456" s="444">
        <f t="shared" si="323"/>
        <v>204440.21756805707</v>
      </c>
      <c r="N456" s="444">
        <f t="shared" si="323"/>
        <v>203469.77667289466</v>
      </c>
      <c r="O456" s="10"/>
    </row>
    <row r="457" spans="2:15" ht="13.15">
      <c r="B457" s="8" t="str">
        <f t="shared" si="321"/>
        <v>History</v>
      </c>
      <c r="C457" s="444">
        <f t="shared" si="323"/>
        <v>199793.70481042162</v>
      </c>
      <c r="D457" s="444">
        <f t="shared" si="323"/>
        <v>204395.30989847711</v>
      </c>
      <c r="E457" s="444">
        <f t="shared" si="323"/>
        <v>208049.98207529579</v>
      </c>
      <c r="F457" s="444">
        <f t="shared" si="323"/>
        <v>212423.89477943382</v>
      </c>
      <c r="G457" s="444">
        <f t="shared" si="323"/>
        <v>217043.85675657747</v>
      </c>
      <c r="H457" s="444">
        <f t="shared" si="323"/>
        <v>220454.73953383492</v>
      </c>
      <c r="I457" s="444">
        <f t="shared" si="323"/>
        <v>221870.39238543913</v>
      </c>
      <c r="J457" s="444">
        <f t="shared" si="323"/>
        <v>222496.90577245451</v>
      </c>
      <c r="K457" s="444">
        <f t="shared" si="323"/>
        <v>222343.75717909556</v>
      </c>
      <c r="L457" s="444">
        <f t="shared" si="323"/>
        <v>221468.23159569409</v>
      </c>
      <c r="M457" s="444">
        <f t="shared" si="323"/>
        <v>219780.13335258013</v>
      </c>
      <c r="N457" s="444">
        <f t="shared" si="323"/>
        <v>218791.76221002755</v>
      </c>
      <c r="O457" s="10"/>
    </row>
    <row r="458" spans="2:15" ht="13.15">
      <c r="B458" s="8" t="str">
        <f t="shared" si="321"/>
        <v>Mathematics</v>
      </c>
      <c r="C458" s="444">
        <f t="shared" si="323"/>
        <v>539226.08239596523</v>
      </c>
      <c r="D458" s="444">
        <f t="shared" si="323"/>
        <v>553345.27194130793</v>
      </c>
      <c r="E458" s="444">
        <f t="shared" si="323"/>
        <v>564835.24185107253</v>
      </c>
      <c r="F458" s="444">
        <f t="shared" si="323"/>
        <v>577170.75868304633</v>
      </c>
      <c r="G458" s="444">
        <f t="shared" si="323"/>
        <v>590641.79779498721</v>
      </c>
      <c r="H458" s="444">
        <f t="shared" si="323"/>
        <v>599910.7148161931</v>
      </c>
      <c r="I458" s="444">
        <f t="shared" si="323"/>
        <v>603638.8583792462</v>
      </c>
      <c r="J458" s="444">
        <f t="shared" si="323"/>
        <v>606222.46570711723</v>
      </c>
      <c r="K458" s="444">
        <f t="shared" si="323"/>
        <v>606347.42871076544</v>
      </c>
      <c r="L458" s="444">
        <f t="shared" si="323"/>
        <v>603669.11265137896</v>
      </c>
      <c r="M458" s="444">
        <f t="shared" si="323"/>
        <v>598415.21336103173</v>
      </c>
      <c r="N458" s="444">
        <f t="shared" si="323"/>
        <v>595344.90724315145</v>
      </c>
      <c r="O458" s="10"/>
    </row>
    <row r="459" spans="2:15" ht="13.15">
      <c r="B459" s="8" t="str">
        <f t="shared" si="321"/>
        <v>Modern Foreign Languages</v>
      </c>
      <c r="C459" s="444">
        <f t="shared" si="323"/>
        <v>250747.61447321268</v>
      </c>
      <c r="D459" s="444">
        <f t="shared" si="323"/>
        <v>263852.90436267282</v>
      </c>
      <c r="E459" s="444">
        <f t="shared" si="323"/>
        <v>279545.41907055007</v>
      </c>
      <c r="F459" s="444">
        <f t="shared" si="323"/>
        <v>300498.37976675044</v>
      </c>
      <c r="G459" s="444">
        <f t="shared" si="323"/>
        <v>326319.65652229282</v>
      </c>
      <c r="H459" s="444">
        <f t="shared" si="323"/>
        <v>346056.01199018618</v>
      </c>
      <c r="I459" s="444">
        <f t="shared" si="323"/>
        <v>347436.9504915271</v>
      </c>
      <c r="J459" s="444">
        <f t="shared" si="323"/>
        <v>347618.58126641565</v>
      </c>
      <c r="K459" s="444">
        <f t="shared" si="323"/>
        <v>346692.58930772229</v>
      </c>
      <c r="L459" s="444">
        <f t="shared" si="323"/>
        <v>344783.01283447369</v>
      </c>
      <c r="M459" s="444">
        <f t="shared" si="323"/>
        <v>341612.63643469999</v>
      </c>
      <c r="N459" s="444">
        <f t="shared" si="323"/>
        <v>340252.5112223365</v>
      </c>
      <c r="O459" s="10"/>
    </row>
    <row r="460" spans="2:15" ht="13.15">
      <c r="B460" s="8" t="str">
        <f t="shared" si="321"/>
        <v>Music</v>
      </c>
      <c r="C460" s="444">
        <f t="shared" si="323"/>
        <v>81956.54418416103</v>
      </c>
      <c r="D460" s="444">
        <f t="shared" si="323"/>
        <v>83414.866280740986</v>
      </c>
      <c r="E460" s="444">
        <f t="shared" si="323"/>
        <v>84265.728320075388</v>
      </c>
      <c r="F460" s="444">
        <f t="shared" si="323"/>
        <v>84922.360289874632</v>
      </c>
      <c r="G460" s="444">
        <f t="shared" si="323"/>
        <v>85169.448830620284</v>
      </c>
      <c r="H460" s="444">
        <f t="shared" si="323"/>
        <v>85301.918953204498</v>
      </c>
      <c r="I460" s="444">
        <f t="shared" si="323"/>
        <v>85788.619413533452</v>
      </c>
      <c r="J460" s="444">
        <f t="shared" si="323"/>
        <v>85685.670147344106</v>
      </c>
      <c r="K460" s="444">
        <f t="shared" si="323"/>
        <v>85378.83518618207</v>
      </c>
      <c r="L460" s="444">
        <f t="shared" si="323"/>
        <v>85025.359084720068</v>
      </c>
      <c r="M460" s="444">
        <f t="shared" si="323"/>
        <v>84469.550115738311</v>
      </c>
      <c r="N460" s="444">
        <f t="shared" si="323"/>
        <v>84103.581896133648</v>
      </c>
      <c r="O460" s="10"/>
    </row>
    <row r="461" spans="2:15" ht="13.15">
      <c r="B461" s="8" t="str">
        <f t="shared" si="321"/>
        <v>Others</v>
      </c>
      <c r="C461" s="444">
        <f t="shared" si="323"/>
        <v>180575.09121399248</v>
      </c>
      <c r="D461" s="444">
        <f t="shared" si="323"/>
        <v>179755.90430379272</v>
      </c>
      <c r="E461" s="444">
        <f t="shared" si="323"/>
        <v>179489.64024932755</v>
      </c>
      <c r="F461" s="444">
        <f t="shared" si="323"/>
        <v>181764.43515446363</v>
      </c>
      <c r="G461" s="444">
        <f t="shared" si="323"/>
        <v>185006.85669632201</v>
      </c>
      <c r="H461" s="444">
        <f t="shared" si="323"/>
        <v>187903.0544643155</v>
      </c>
      <c r="I461" s="444">
        <f t="shared" si="323"/>
        <v>191167.01045225892</v>
      </c>
      <c r="J461" s="444">
        <f t="shared" si="323"/>
        <v>193792.25204123635</v>
      </c>
      <c r="K461" s="444">
        <f t="shared" si="323"/>
        <v>195593.17734368169</v>
      </c>
      <c r="L461" s="444">
        <f t="shared" si="323"/>
        <v>196637.8624961148</v>
      </c>
      <c r="M461" s="444">
        <f t="shared" si="323"/>
        <v>196848.34204363715</v>
      </c>
      <c r="N461" s="444">
        <f t="shared" si="323"/>
        <v>196965.76020557317</v>
      </c>
      <c r="O461" s="10"/>
    </row>
    <row r="462" spans="2:15" ht="13.15">
      <c r="B462" s="8" t="str">
        <f t="shared" si="321"/>
        <v>Physical Education</v>
      </c>
      <c r="C462" s="444">
        <f t="shared" si="323"/>
        <v>291749.03185929521</v>
      </c>
      <c r="D462" s="444">
        <f t="shared" si="323"/>
        <v>296565.67934341921</v>
      </c>
      <c r="E462" s="444">
        <f t="shared" si="323"/>
        <v>299541.36133408098</v>
      </c>
      <c r="F462" s="444">
        <f t="shared" si="323"/>
        <v>302095.95114576095</v>
      </c>
      <c r="G462" s="444">
        <f t="shared" si="323"/>
        <v>303762.4745502256</v>
      </c>
      <c r="H462" s="444">
        <f t="shared" si="323"/>
        <v>304633.23714124016</v>
      </c>
      <c r="I462" s="444">
        <f t="shared" si="323"/>
        <v>306449.11837528925</v>
      </c>
      <c r="J462" s="444">
        <f t="shared" si="323"/>
        <v>307424.50684360298</v>
      </c>
      <c r="K462" s="444">
        <f t="shared" si="323"/>
        <v>307227.28757700027</v>
      </c>
      <c r="L462" s="444">
        <f t="shared" si="323"/>
        <v>305791.34544397687</v>
      </c>
      <c r="M462" s="444">
        <f t="shared" si="323"/>
        <v>303154.38673644915</v>
      </c>
      <c r="N462" s="444">
        <f t="shared" si="323"/>
        <v>301479.48044723924</v>
      </c>
      <c r="O462" s="10"/>
    </row>
    <row r="463" spans="2:15" ht="13.15">
      <c r="B463" s="8" t="str">
        <f t="shared" si="321"/>
        <v>Physics</v>
      </c>
      <c r="C463" s="444">
        <f t="shared" si="323"/>
        <v>181012.67221400741</v>
      </c>
      <c r="D463" s="444">
        <f t="shared" si="323"/>
        <v>186033.10094668187</v>
      </c>
      <c r="E463" s="444">
        <f t="shared" si="323"/>
        <v>189395.1473440486</v>
      </c>
      <c r="F463" s="444">
        <f t="shared" si="323"/>
        <v>193665.17961383346</v>
      </c>
      <c r="G463" s="444">
        <f t="shared" si="323"/>
        <v>198587.52773829334</v>
      </c>
      <c r="H463" s="444">
        <f t="shared" si="323"/>
        <v>201821.03223531655</v>
      </c>
      <c r="I463" s="444">
        <f t="shared" si="323"/>
        <v>203244.49299011318</v>
      </c>
      <c r="J463" s="444">
        <f t="shared" si="323"/>
        <v>204600.21258108137</v>
      </c>
      <c r="K463" s="444">
        <f t="shared" si="323"/>
        <v>205007.8988430482</v>
      </c>
      <c r="L463" s="444">
        <f t="shared" si="323"/>
        <v>204197.56303155224</v>
      </c>
      <c r="M463" s="444">
        <f t="shared" si="323"/>
        <v>202392.30821940058</v>
      </c>
      <c r="N463" s="444">
        <f t="shared" si="323"/>
        <v>201342.90446723899</v>
      </c>
      <c r="O463" s="10"/>
    </row>
    <row r="464" spans="2:15" ht="13.15">
      <c r="B464" s="8" t="str">
        <f t="shared" si="321"/>
        <v>Religious Education</v>
      </c>
      <c r="C464" s="444">
        <f t="shared" si="323"/>
        <v>121294.08783779283</v>
      </c>
      <c r="D464" s="444">
        <f t="shared" si="323"/>
        <v>123217.73972490373</v>
      </c>
      <c r="E464" s="444">
        <f t="shared" si="323"/>
        <v>124405.30194150927</v>
      </c>
      <c r="F464" s="444">
        <f t="shared" si="323"/>
        <v>125476.15438235951</v>
      </c>
      <c r="G464" s="444">
        <f t="shared" si="323"/>
        <v>126193.43601583724</v>
      </c>
      <c r="H464" s="444">
        <f t="shared" si="323"/>
        <v>126598.07958075381</v>
      </c>
      <c r="I464" s="444">
        <f t="shared" si="323"/>
        <v>127402.24836405163</v>
      </c>
      <c r="J464" s="444">
        <f t="shared" si="323"/>
        <v>127806.63627220316</v>
      </c>
      <c r="K464" s="444">
        <f t="shared" si="323"/>
        <v>127737.94908172652</v>
      </c>
      <c r="L464" s="444">
        <f t="shared" si="323"/>
        <v>127194.96250269357</v>
      </c>
      <c r="M464" s="444">
        <f t="shared" si="323"/>
        <v>126168.55760086104</v>
      </c>
      <c r="N464" s="444">
        <f t="shared" si="323"/>
        <v>125514.48578778145</v>
      </c>
      <c r="O464" s="10"/>
    </row>
    <row r="465" spans="1:15" ht="13.15">
      <c r="B465" s="8" t="str">
        <f t="shared" si="321"/>
        <v>Total</v>
      </c>
      <c r="C465" s="444">
        <f>SUM(C446:C464)</f>
        <v>3583364.9714526064</v>
      </c>
      <c r="D465" s="444">
        <f t="shared" ref="D465:N465" si="324">SUM(D446:D464)</f>
        <v>3663645.5940641081</v>
      </c>
      <c r="E465" s="444">
        <f t="shared" si="324"/>
        <v>3728799.8424654161</v>
      </c>
      <c r="F465" s="444">
        <f t="shared" si="324"/>
        <v>3808831.7661197982</v>
      </c>
      <c r="G465" s="444">
        <f t="shared" si="324"/>
        <v>3896673.329257281</v>
      </c>
      <c r="H465" s="444">
        <f t="shared" si="324"/>
        <v>3959408.6157082766</v>
      </c>
      <c r="I465" s="444">
        <f t="shared" si="324"/>
        <v>3987014.5240028808</v>
      </c>
      <c r="J465" s="444">
        <f t="shared" si="324"/>
        <v>4004364.2335105641</v>
      </c>
      <c r="K465" s="444">
        <f t="shared" si="324"/>
        <v>4006212.3797485773</v>
      </c>
      <c r="L465" s="444">
        <f t="shared" si="324"/>
        <v>3991688.0812427085</v>
      </c>
      <c r="M465" s="444">
        <f t="shared" si="324"/>
        <v>3960978.4851746694</v>
      </c>
      <c r="N465" s="444">
        <f t="shared" si="324"/>
        <v>3943069.0309446114</v>
      </c>
      <c r="O465" s="10"/>
    </row>
    <row r="466" spans="1:15">
      <c r="A466" s="1182">
        <f>SUM(C466:N466)</f>
        <v>0</v>
      </c>
      <c r="B466" s="1186"/>
      <c r="C466" s="1182">
        <f>C465-C390</f>
        <v>0</v>
      </c>
      <c r="D466" s="1182">
        <f t="shared" ref="D466:N466" si="325">D465-D390</f>
        <v>0</v>
      </c>
      <c r="E466" s="1182">
        <f t="shared" si="325"/>
        <v>0</v>
      </c>
      <c r="F466" s="1182">
        <f t="shared" si="325"/>
        <v>0</v>
      </c>
      <c r="G466" s="1182">
        <f t="shared" si="325"/>
        <v>0</v>
      </c>
      <c r="H466" s="1182">
        <f t="shared" si="325"/>
        <v>0</v>
      </c>
      <c r="I466" s="1182">
        <f t="shared" si="325"/>
        <v>0</v>
      </c>
      <c r="J466" s="1182">
        <f t="shared" si="325"/>
        <v>0</v>
      </c>
      <c r="K466" s="1182">
        <f t="shared" si="325"/>
        <v>0</v>
      </c>
      <c r="L466" s="1182">
        <f t="shared" si="325"/>
        <v>0</v>
      </c>
      <c r="M466" s="1182">
        <f t="shared" si="325"/>
        <v>0</v>
      </c>
      <c r="N466" s="1182">
        <f t="shared" si="325"/>
        <v>0</v>
      </c>
      <c r="O466" s="10"/>
    </row>
    <row r="467" spans="1:15">
      <c r="C467" s="10"/>
      <c r="D467" s="10"/>
      <c r="E467" s="10"/>
      <c r="F467" s="10"/>
      <c r="G467" s="10"/>
      <c r="H467" s="10"/>
      <c r="I467" s="10"/>
      <c r="J467" s="10"/>
      <c r="K467" s="10"/>
      <c r="L467" s="10"/>
      <c r="M467" s="10"/>
      <c r="N467" s="10"/>
      <c r="O467" s="10"/>
    </row>
    <row r="468" spans="1:15">
      <c r="B468" s="146" t="s">
        <v>86</v>
      </c>
      <c r="C468" s="10"/>
      <c r="D468" s="10"/>
      <c r="E468" s="10"/>
      <c r="F468" s="10"/>
      <c r="G468" s="10"/>
      <c r="H468" s="10"/>
      <c r="I468" s="10"/>
      <c r="J468" s="10"/>
      <c r="K468" s="10"/>
      <c r="L468" s="10"/>
      <c r="M468" s="10"/>
      <c r="N468" s="10"/>
      <c r="O468" s="10"/>
    </row>
    <row r="469" spans="1:15" ht="13.15">
      <c r="B469" s="8" t="str">
        <f>B445</f>
        <v>Subject</v>
      </c>
      <c r="C469" s="240" t="str">
        <f>C445</f>
        <v>2018/19</v>
      </c>
      <c r="D469" s="240" t="str">
        <f t="shared" ref="D469:N469" si="326">D445</f>
        <v>2019/20</v>
      </c>
      <c r="E469" s="240" t="str">
        <f t="shared" si="326"/>
        <v>2020/21</v>
      </c>
      <c r="F469" s="240" t="str">
        <f t="shared" si="326"/>
        <v>2021/22</v>
      </c>
      <c r="G469" s="240" t="str">
        <f t="shared" si="326"/>
        <v>2022/23</v>
      </c>
      <c r="H469" s="240" t="str">
        <f t="shared" si="326"/>
        <v>2023/24</v>
      </c>
      <c r="I469" s="240" t="str">
        <f t="shared" si="326"/>
        <v>2024/25</v>
      </c>
      <c r="J469" s="240" t="str">
        <f t="shared" si="326"/>
        <v>2025/26</v>
      </c>
      <c r="K469" s="240" t="str">
        <f t="shared" si="326"/>
        <v>2026/27</v>
      </c>
      <c r="L469" s="240" t="str">
        <f t="shared" si="326"/>
        <v>2027/28</v>
      </c>
      <c r="M469" s="240" t="str">
        <f t="shared" si="326"/>
        <v>2028/29</v>
      </c>
      <c r="N469" s="240" t="str">
        <f t="shared" si="326"/>
        <v>2029/30</v>
      </c>
      <c r="O469" s="10"/>
    </row>
    <row r="470" spans="1:15" ht="13.15">
      <c r="B470" s="8" t="str">
        <f t="shared" ref="B470:B488" si="327">B446</f>
        <v>Art &amp; Design</v>
      </c>
      <c r="C470" s="404">
        <f>C446/C$465</f>
        <v>3.91467890548804E-2</v>
      </c>
      <c r="D470" s="404">
        <f t="shared" ref="D470:N470" si="328">D446/D$465</f>
        <v>3.8790279247009375E-2</v>
      </c>
      <c r="E470" s="404">
        <f t="shared" si="328"/>
        <v>3.8417482201192107E-2</v>
      </c>
      <c r="F470" s="404">
        <f t="shared" si="328"/>
        <v>3.7948724261826668E-2</v>
      </c>
      <c r="G470" s="404">
        <f t="shared" si="328"/>
        <v>3.7344371331071116E-2</v>
      </c>
      <c r="H470" s="404">
        <f t="shared" si="328"/>
        <v>3.6925968744619821E-2</v>
      </c>
      <c r="I470" s="404">
        <f t="shared" si="328"/>
        <v>3.6962696877013146E-2</v>
      </c>
      <c r="J470" s="404">
        <f t="shared" si="328"/>
        <v>3.6932370808725391E-2</v>
      </c>
      <c r="K470" s="404">
        <f t="shared" si="328"/>
        <v>3.6920748486558935E-2</v>
      </c>
      <c r="L470" s="404">
        <f t="shared" si="328"/>
        <v>3.6959692829821991E-2</v>
      </c>
      <c r="M470" s="404">
        <f t="shared" si="328"/>
        <v>3.7022700164839793E-2</v>
      </c>
      <c r="N470" s="404">
        <f t="shared" si="328"/>
        <v>3.7045546825931697E-2</v>
      </c>
      <c r="O470" s="10"/>
    </row>
    <row r="471" spans="1:15" ht="13.15">
      <c r="B471" s="8" t="str">
        <f t="shared" si="327"/>
        <v>Biology</v>
      </c>
      <c r="C471" s="404">
        <f t="shared" ref="C471:N471" si="329">C447/C$465</f>
        <v>5.8067001219656633E-2</v>
      </c>
      <c r="D471" s="404">
        <f t="shared" si="329"/>
        <v>5.8222753322086207E-2</v>
      </c>
      <c r="E471" s="404">
        <f t="shared" si="329"/>
        <v>5.816918057287554E-2</v>
      </c>
      <c r="F471" s="404">
        <f t="shared" si="329"/>
        <v>5.8205291717246345E-2</v>
      </c>
      <c r="G471" s="404">
        <f t="shared" si="329"/>
        <v>5.8319345552467178E-2</v>
      </c>
      <c r="H471" s="404">
        <f t="shared" si="329"/>
        <v>5.8356631083740639E-2</v>
      </c>
      <c r="I471" s="404">
        <f t="shared" si="329"/>
        <v>5.8411842208115954E-2</v>
      </c>
      <c r="J471" s="404">
        <f t="shared" si="329"/>
        <v>5.8549673674679933E-2</v>
      </c>
      <c r="K471" s="404">
        <f t="shared" si="329"/>
        <v>5.8655214654784613E-2</v>
      </c>
      <c r="L471" s="404">
        <f t="shared" si="329"/>
        <v>5.868956962708459E-2</v>
      </c>
      <c r="M471" s="404">
        <f t="shared" si="329"/>
        <v>5.8690990691904754E-2</v>
      </c>
      <c r="N471" s="404">
        <f t="shared" si="329"/>
        <v>5.8693512550316934E-2</v>
      </c>
      <c r="O471" s="10"/>
    </row>
    <row r="472" spans="1:15" ht="13.15">
      <c r="B472" s="8" t="str">
        <f t="shared" si="327"/>
        <v>Business Studies</v>
      </c>
      <c r="C472" s="404">
        <f t="shared" ref="C472:N472" si="330">C448/C$465</f>
        <v>2.2448721087925928E-2</v>
      </c>
      <c r="D472" s="404">
        <f t="shared" si="330"/>
        <v>2.1784177506622697E-2</v>
      </c>
      <c r="E472" s="404">
        <f t="shared" si="330"/>
        <v>2.1340246002943077E-2</v>
      </c>
      <c r="F472" s="404">
        <f t="shared" si="330"/>
        <v>2.1178548502540702E-2</v>
      </c>
      <c r="G472" s="404">
        <f t="shared" si="330"/>
        <v>2.1141030436546401E-2</v>
      </c>
      <c r="H472" s="404">
        <f t="shared" si="330"/>
        <v>2.1182270114314537E-2</v>
      </c>
      <c r="I472" s="404">
        <f t="shared" si="330"/>
        <v>2.1431655511384463E-2</v>
      </c>
      <c r="J472" s="404">
        <f t="shared" si="330"/>
        <v>2.1723609191380614E-2</v>
      </c>
      <c r="K472" s="404">
        <f t="shared" si="330"/>
        <v>2.1982947713869484E-2</v>
      </c>
      <c r="L472" s="404">
        <f t="shared" si="330"/>
        <v>2.2195118745660599E-2</v>
      </c>
      <c r="M472" s="404">
        <f t="shared" si="330"/>
        <v>2.2381084609118401E-2</v>
      </c>
      <c r="N472" s="404">
        <f t="shared" si="330"/>
        <v>2.2491895051282438E-2</v>
      </c>
      <c r="O472" s="10"/>
    </row>
    <row r="473" spans="1:15" ht="13.15">
      <c r="B473" s="8" t="str">
        <f t="shared" si="327"/>
        <v>Chemistry</v>
      </c>
      <c r="C473" s="404">
        <f t="shared" ref="C473:N473" si="331">C449/C$465</f>
        <v>5.2405363103502758E-2</v>
      </c>
      <c r="D473" s="404">
        <f t="shared" si="331"/>
        <v>5.2589109812034275E-2</v>
      </c>
      <c r="E473" s="404">
        <f t="shared" si="331"/>
        <v>5.2555724378838868E-2</v>
      </c>
      <c r="F473" s="404">
        <f t="shared" si="331"/>
        <v>5.2605492925393911E-2</v>
      </c>
      <c r="G473" s="404">
        <f t="shared" si="331"/>
        <v>5.2739934720895845E-2</v>
      </c>
      <c r="H473" s="404">
        <f t="shared" si="331"/>
        <v>5.2771402944140788E-2</v>
      </c>
      <c r="I473" s="404">
        <f t="shared" si="331"/>
        <v>5.2813928988366517E-2</v>
      </c>
      <c r="J473" s="404">
        <f t="shared" si="331"/>
        <v>5.2966225101751245E-2</v>
      </c>
      <c r="K473" s="404">
        <f t="shared" si="331"/>
        <v>5.3077721890844129E-2</v>
      </c>
      <c r="L473" s="404">
        <f t="shared" si="331"/>
        <v>5.309587609193591E-2</v>
      </c>
      <c r="M473" s="404">
        <f t="shared" si="331"/>
        <v>5.3071537309470319E-2</v>
      </c>
      <c r="N473" s="404">
        <f t="shared" si="331"/>
        <v>5.3058780845972667E-2</v>
      </c>
      <c r="O473" s="10"/>
    </row>
    <row r="474" spans="1:15" ht="13.15">
      <c r="B474" s="8" t="str">
        <f t="shared" si="327"/>
        <v>Classics</v>
      </c>
      <c r="C474" s="404">
        <f t="shared" ref="C474:N474" si="332">C450/C$465</f>
        <v>1.3502505515274139E-3</v>
      </c>
      <c r="D474" s="404">
        <f t="shared" si="332"/>
        <v>1.3324729023173744E-3</v>
      </c>
      <c r="E474" s="404">
        <f t="shared" si="332"/>
        <v>1.3227961789160859E-3</v>
      </c>
      <c r="F474" s="404">
        <f t="shared" si="332"/>
        <v>1.3216289145792299E-3</v>
      </c>
      <c r="G474" s="404">
        <f t="shared" si="332"/>
        <v>1.3235793785500336E-3</v>
      </c>
      <c r="H474" s="404">
        <f t="shared" si="332"/>
        <v>1.3273102915516062E-3</v>
      </c>
      <c r="I474" s="404">
        <f t="shared" si="332"/>
        <v>1.3338437447390002E-3</v>
      </c>
      <c r="J474" s="404">
        <f t="shared" si="332"/>
        <v>1.3387220127793111E-3</v>
      </c>
      <c r="K474" s="404">
        <f t="shared" si="332"/>
        <v>1.3437262546601343E-3</v>
      </c>
      <c r="L474" s="404">
        <f t="shared" si="332"/>
        <v>1.3498503815289387E-3</v>
      </c>
      <c r="M474" s="404">
        <f t="shared" si="332"/>
        <v>1.3563212383443071E-3</v>
      </c>
      <c r="N474" s="404">
        <f t="shared" si="332"/>
        <v>1.3602622335961447E-3</v>
      </c>
      <c r="O474" s="10"/>
    </row>
    <row r="475" spans="1:15" ht="13.15">
      <c r="B475" s="8" t="str">
        <f t="shared" si="327"/>
        <v>Computing</v>
      </c>
      <c r="C475" s="404">
        <f t="shared" ref="C475:N475" si="333">C451/C$465</f>
        <v>3.0504296351201811E-2</v>
      </c>
      <c r="D475" s="404">
        <f t="shared" si="333"/>
        <v>3.0220174226568138E-2</v>
      </c>
      <c r="E475" s="404">
        <f t="shared" si="333"/>
        <v>2.9929942196984048E-2</v>
      </c>
      <c r="F475" s="404">
        <f t="shared" si="333"/>
        <v>2.9569295330016575E-2</v>
      </c>
      <c r="G475" s="404">
        <f t="shared" si="333"/>
        <v>2.9114516686340949E-2</v>
      </c>
      <c r="H475" s="404">
        <f t="shared" si="333"/>
        <v>2.8795532118097926E-2</v>
      </c>
      <c r="I475" s="404">
        <f t="shared" si="333"/>
        <v>2.8824494283631225E-2</v>
      </c>
      <c r="J475" s="404">
        <f t="shared" si="333"/>
        <v>2.8828585670244183E-2</v>
      </c>
      <c r="K475" s="404">
        <f t="shared" si="333"/>
        <v>2.8837700448267851E-2</v>
      </c>
      <c r="L475" s="404">
        <f t="shared" si="333"/>
        <v>2.8863245081376152E-2</v>
      </c>
      <c r="M475" s="404">
        <f t="shared" si="333"/>
        <v>2.8897275132866482E-2</v>
      </c>
      <c r="N475" s="404">
        <f t="shared" si="333"/>
        <v>2.8906393301012436E-2</v>
      </c>
      <c r="O475" s="10"/>
    </row>
    <row r="476" spans="1:15" ht="13.15">
      <c r="B476" s="8" t="str">
        <f t="shared" si="327"/>
        <v>Design &amp; Technology</v>
      </c>
      <c r="C476" s="404">
        <f t="shared" ref="C476:N476" si="334">C452/C$465</f>
        <v>4.7104626489918464E-2</v>
      </c>
      <c r="D476" s="404">
        <f t="shared" si="334"/>
        <v>4.6874082246795373E-2</v>
      </c>
      <c r="E476" s="404">
        <f t="shared" si="334"/>
        <v>4.6523196919164601E-2</v>
      </c>
      <c r="F476" s="404">
        <f t="shared" si="334"/>
        <v>4.5911510070966222E-2</v>
      </c>
      <c r="G476" s="404">
        <f t="shared" si="334"/>
        <v>4.5045563700605973E-2</v>
      </c>
      <c r="H476" s="404">
        <f t="shared" si="334"/>
        <v>4.441938269413287E-2</v>
      </c>
      <c r="I476" s="404">
        <f t="shared" si="334"/>
        <v>4.436638221608228E-2</v>
      </c>
      <c r="J476" s="404">
        <f t="shared" si="334"/>
        <v>4.4185728772056836E-2</v>
      </c>
      <c r="K476" s="404">
        <f t="shared" si="334"/>
        <v>4.4050373466599811E-2</v>
      </c>
      <c r="L476" s="404">
        <f t="shared" si="334"/>
        <v>4.4018751065519598E-2</v>
      </c>
      <c r="M476" s="404">
        <f t="shared" si="334"/>
        <v>4.4037784250493185E-2</v>
      </c>
      <c r="N476" s="404">
        <f t="shared" si="334"/>
        <v>4.4027724378113732E-2</v>
      </c>
      <c r="O476" s="10"/>
    </row>
    <row r="477" spans="1:15" ht="13.15">
      <c r="B477" s="8" t="str">
        <f t="shared" si="327"/>
        <v>Drama</v>
      </c>
      <c r="C477" s="404">
        <f t="shared" ref="C477:N477" si="335">C453/C$465</f>
        <v>2.2872623437809003E-2</v>
      </c>
      <c r="D477" s="404">
        <f t="shared" si="335"/>
        <v>2.2718920547869007E-2</v>
      </c>
      <c r="E477" s="404">
        <f t="shared" si="335"/>
        <v>2.2526651415829005E-2</v>
      </c>
      <c r="F477" s="404">
        <f t="shared" si="335"/>
        <v>2.2238433036124428E-2</v>
      </c>
      <c r="G477" s="404">
        <f t="shared" si="335"/>
        <v>2.1842518852101547E-2</v>
      </c>
      <c r="H477" s="404">
        <f t="shared" si="335"/>
        <v>2.1563049974931438E-2</v>
      </c>
      <c r="I477" s="404">
        <f t="shared" si="335"/>
        <v>2.1558853877605137E-2</v>
      </c>
      <c r="J477" s="404">
        <f t="shared" si="335"/>
        <v>2.1492339356773429E-2</v>
      </c>
      <c r="K477" s="404">
        <f t="shared" si="335"/>
        <v>2.1446507741334931E-2</v>
      </c>
      <c r="L477" s="404">
        <f t="shared" si="335"/>
        <v>2.1450550258383095E-2</v>
      </c>
      <c r="M477" s="404">
        <f t="shared" si="335"/>
        <v>2.1478402309419043E-2</v>
      </c>
      <c r="N477" s="404">
        <f t="shared" si="335"/>
        <v>2.1485319564560706E-2</v>
      </c>
      <c r="O477" s="10"/>
    </row>
    <row r="478" spans="1:15" ht="13.15">
      <c r="B478" s="8" t="str">
        <f t="shared" si="327"/>
        <v>English</v>
      </c>
      <c r="C478" s="404">
        <f t="shared" ref="C478:N478" si="336">C454/C$465</f>
        <v>0.14944271355723493</v>
      </c>
      <c r="D478" s="404">
        <f t="shared" si="336"/>
        <v>0.14998416785277796</v>
      </c>
      <c r="E478" s="404">
        <f t="shared" si="336"/>
        <v>0.15032575093626158</v>
      </c>
      <c r="F478" s="404">
        <f t="shared" si="336"/>
        <v>0.15041422690237238</v>
      </c>
      <c r="G478" s="404">
        <f t="shared" si="336"/>
        <v>0.15042775192577523</v>
      </c>
      <c r="H478" s="404">
        <f t="shared" si="336"/>
        <v>0.15028625588083866</v>
      </c>
      <c r="I478" s="404">
        <f t="shared" si="336"/>
        <v>0.15002914375621937</v>
      </c>
      <c r="J478" s="404">
        <f t="shared" si="336"/>
        <v>0.14992655854611656</v>
      </c>
      <c r="K478" s="404">
        <f t="shared" si="336"/>
        <v>0.14978815273855231</v>
      </c>
      <c r="L478" s="404">
        <f t="shared" si="336"/>
        <v>0.1495310514888766</v>
      </c>
      <c r="M478" s="404">
        <f t="shared" si="336"/>
        <v>0.14922712069979405</v>
      </c>
      <c r="N478" s="404">
        <f t="shared" si="336"/>
        <v>0.14904354804558215</v>
      </c>
      <c r="O478" s="10"/>
    </row>
    <row r="479" spans="1:15" ht="13.15">
      <c r="B479" s="8" t="str">
        <f t="shared" si="327"/>
        <v>Food</v>
      </c>
      <c r="C479" s="404">
        <f t="shared" ref="C479:N479" si="337">C455/C$465</f>
        <v>9.4525866922813874E-3</v>
      </c>
      <c r="D479" s="404">
        <f t="shared" si="337"/>
        <v>9.4032590336075896E-3</v>
      </c>
      <c r="E479" s="404">
        <f t="shared" si="337"/>
        <v>9.3379823073781107E-3</v>
      </c>
      <c r="F479" s="404">
        <f t="shared" si="337"/>
        <v>9.2220866110714148E-3</v>
      </c>
      <c r="G479" s="404">
        <f t="shared" si="337"/>
        <v>9.0735668479255734E-3</v>
      </c>
      <c r="H479" s="404">
        <f t="shared" si="337"/>
        <v>8.9559864287881222E-3</v>
      </c>
      <c r="I479" s="404">
        <f t="shared" si="337"/>
        <v>8.9414291498264038E-3</v>
      </c>
      <c r="J479" s="404">
        <f t="shared" si="337"/>
        <v>8.9529660062753601E-3</v>
      </c>
      <c r="K479" s="404">
        <f t="shared" si="337"/>
        <v>8.9558573804588443E-3</v>
      </c>
      <c r="L479" s="404">
        <f t="shared" si="337"/>
        <v>8.9363415650644488E-3</v>
      </c>
      <c r="M479" s="404">
        <f t="shared" si="337"/>
        <v>8.907797244551317E-3</v>
      </c>
      <c r="N479" s="404">
        <f t="shared" si="337"/>
        <v>8.8868961407683692E-3</v>
      </c>
      <c r="O479" s="10"/>
    </row>
    <row r="480" spans="1:15" ht="13.15">
      <c r="B480" s="8" t="str">
        <f t="shared" si="327"/>
        <v>Geography</v>
      </c>
      <c r="C480" s="404">
        <f t="shared" ref="C480:N480" si="338">C456/C$465</f>
        <v>5.1947765044361154E-2</v>
      </c>
      <c r="D480" s="404">
        <f t="shared" si="338"/>
        <v>5.2042485460033955E-2</v>
      </c>
      <c r="E480" s="404">
        <f t="shared" si="338"/>
        <v>5.2084863746305339E-2</v>
      </c>
      <c r="F480" s="404">
        <f t="shared" si="338"/>
        <v>5.2060928259994463E-2</v>
      </c>
      <c r="G480" s="404">
        <f t="shared" si="338"/>
        <v>5.1971298928375965E-2</v>
      </c>
      <c r="H480" s="404">
        <f t="shared" si="338"/>
        <v>5.1934298690946866E-2</v>
      </c>
      <c r="I480" s="404">
        <f t="shared" si="338"/>
        <v>5.1876998942925648E-2</v>
      </c>
      <c r="J480" s="404">
        <f t="shared" si="338"/>
        <v>5.1762408578953069E-2</v>
      </c>
      <c r="K480" s="404">
        <f t="shared" si="338"/>
        <v>5.1671505695579566E-2</v>
      </c>
      <c r="L480" s="404">
        <f t="shared" si="338"/>
        <v>5.1630726851095911E-2</v>
      </c>
      <c r="M480" s="404">
        <f t="shared" si="338"/>
        <v>5.1613564257732079E-2</v>
      </c>
      <c r="N480" s="404">
        <f t="shared" si="338"/>
        <v>5.1601880432752892E-2</v>
      </c>
      <c r="O480" s="10"/>
    </row>
    <row r="481" spans="1:15" ht="13.15">
      <c r="B481" s="8" t="str">
        <f t="shared" si="327"/>
        <v>History</v>
      </c>
      <c r="C481" s="404">
        <f t="shared" ref="C481:N481" si="339">C457/C$465</f>
        <v>5.5755890455509549E-2</v>
      </c>
      <c r="D481" s="404">
        <f t="shared" si="339"/>
        <v>5.5790142537160622E-2</v>
      </c>
      <c r="E481" s="404">
        <f t="shared" si="339"/>
        <v>5.5795427715352196E-2</v>
      </c>
      <c r="F481" s="404">
        <f t="shared" si="339"/>
        <v>5.5771403890552539E-2</v>
      </c>
      <c r="G481" s="404">
        <f t="shared" si="339"/>
        <v>5.5699782459810852E-2</v>
      </c>
      <c r="H481" s="404">
        <f t="shared" si="339"/>
        <v>5.5678703799152844E-2</v>
      </c>
      <c r="I481" s="404">
        <f t="shared" si="339"/>
        <v>5.5648252859306316E-2</v>
      </c>
      <c r="J481" s="404">
        <f t="shared" si="339"/>
        <v>5.5563603308232262E-2</v>
      </c>
      <c r="K481" s="404">
        <f t="shared" si="339"/>
        <v>5.5499742925024222E-2</v>
      </c>
      <c r="L481" s="404">
        <f t="shared" si="339"/>
        <v>5.5482349093455646E-2</v>
      </c>
      <c r="M481" s="404">
        <f t="shared" si="339"/>
        <v>5.5486323436288086E-2</v>
      </c>
      <c r="N481" s="404">
        <f t="shared" si="339"/>
        <v>5.5487682435428537E-2</v>
      </c>
      <c r="O481" s="10"/>
    </row>
    <row r="482" spans="1:15" ht="13.15">
      <c r="B482" s="8" t="str">
        <f t="shared" si="327"/>
        <v>Mathematics</v>
      </c>
      <c r="C482" s="404">
        <f t="shared" ref="C482:N482" si="340">C458/C$465</f>
        <v>0.15048036878514678</v>
      </c>
      <c r="D482" s="404">
        <f t="shared" si="340"/>
        <v>0.15103679046844651</v>
      </c>
      <c r="E482" s="404">
        <f t="shared" si="340"/>
        <v>0.15147909936555176</v>
      </c>
      <c r="F482" s="404">
        <f t="shared" si="340"/>
        <v>0.15153485218671975</v>
      </c>
      <c r="G482" s="404">
        <f t="shared" si="340"/>
        <v>0.15157590793159084</v>
      </c>
      <c r="H482" s="404">
        <f t="shared" si="340"/>
        <v>0.15151523195563851</v>
      </c>
      <c r="I482" s="404">
        <f t="shared" si="340"/>
        <v>0.15140121881803559</v>
      </c>
      <c r="J482" s="404">
        <f t="shared" si="340"/>
        <v>0.151390440618248</v>
      </c>
      <c r="K482" s="404">
        <f t="shared" si="340"/>
        <v>0.15135179347351993</v>
      </c>
      <c r="L482" s="404">
        <f t="shared" si="340"/>
        <v>0.15123153421933766</v>
      </c>
      <c r="M482" s="404">
        <f t="shared" si="340"/>
        <v>0.15107762276437689</v>
      </c>
      <c r="N482" s="404">
        <f t="shared" si="340"/>
        <v>0.15098515967409507</v>
      </c>
      <c r="O482" s="10"/>
    </row>
    <row r="483" spans="1:15" ht="13.15">
      <c r="B483" s="8" t="str">
        <f t="shared" si="327"/>
        <v>Modern Foreign Languages</v>
      </c>
      <c r="C483" s="404">
        <f t="shared" ref="C483:N483" si="341">C459/C$465</f>
        <v>6.9975460627323682E-2</v>
      </c>
      <c r="D483" s="404">
        <f t="shared" si="341"/>
        <v>7.2019221725532392E-2</v>
      </c>
      <c r="E483" s="404">
        <f t="shared" si="341"/>
        <v>7.4969274533577435E-2</v>
      </c>
      <c r="F483" s="404">
        <f t="shared" si="341"/>
        <v>7.8895156892917734E-2</v>
      </c>
      <c r="G483" s="404">
        <f t="shared" si="341"/>
        <v>8.3743139069984707E-2</v>
      </c>
      <c r="H483" s="404">
        <f t="shared" si="341"/>
        <v>8.7400934224689045E-2</v>
      </c>
      <c r="I483" s="404">
        <f t="shared" si="341"/>
        <v>8.7142133142446523E-2</v>
      </c>
      <c r="J483" s="404">
        <f t="shared" si="341"/>
        <v>8.6809930614544478E-2</v>
      </c>
      <c r="K483" s="404">
        <f t="shared" si="341"/>
        <v>8.6538744441072318E-2</v>
      </c>
      <c r="L483" s="404">
        <f t="shared" si="341"/>
        <v>8.6375239201339216E-2</v>
      </c>
      <c r="M483" s="404">
        <f t="shared" si="341"/>
        <v>8.6244506935168497E-2</v>
      </c>
      <c r="N483" s="404">
        <f t="shared" si="341"/>
        <v>8.6291289488488812E-2</v>
      </c>
      <c r="O483" s="10"/>
    </row>
    <row r="484" spans="1:15" ht="13.15">
      <c r="B484" s="8" t="str">
        <f t="shared" si="327"/>
        <v>Music</v>
      </c>
      <c r="C484" s="404">
        <f t="shared" ref="C484:N484" si="342">C460/C$465</f>
        <v>2.2871391788745955E-2</v>
      </c>
      <c r="D484" s="404">
        <f t="shared" si="342"/>
        <v>2.2768268419819583E-2</v>
      </c>
      <c r="E484" s="404">
        <f t="shared" si="342"/>
        <v>2.2598619362835092E-2</v>
      </c>
      <c r="F484" s="404">
        <f t="shared" si="342"/>
        <v>2.2296169929392359E-2</v>
      </c>
      <c r="G484" s="404">
        <f t="shared" si="342"/>
        <v>2.1856964039337078E-2</v>
      </c>
      <c r="H484" s="404">
        <f t="shared" si="342"/>
        <v>2.1544106009868173E-2</v>
      </c>
      <c r="I484" s="404">
        <f t="shared" si="342"/>
        <v>2.1517006997858499E-2</v>
      </c>
      <c r="J484" s="404">
        <f t="shared" si="342"/>
        <v>2.1398070992214614E-2</v>
      </c>
      <c r="K484" s="404">
        <f t="shared" si="342"/>
        <v>2.1311609843195654E-2</v>
      </c>
      <c r="L484" s="404">
        <f t="shared" si="342"/>
        <v>2.1300601989484517E-2</v>
      </c>
      <c r="M484" s="404">
        <f t="shared" si="342"/>
        <v>2.1325425127123206E-2</v>
      </c>
      <c r="N484" s="404">
        <f t="shared" si="342"/>
        <v>2.1329472356710323E-2</v>
      </c>
      <c r="O484" s="10"/>
    </row>
    <row r="485" spans="1:15" ht="13.15">
      <c r="B485" s="8" t="str">
        <f t="shared" si="327"/>
        <v>Others</v>
      </c>
      <c r="C485" s="404">
        <f t="shared" ref="C485:N485" si="343">C461/C$465</f>
        <v>5.0392603782358193E-2</v>
      </c>
      <c r="D485" s="404">
        <f t="shared" si="343"/>
        <v>4.9064763413534281E-2</v>
      </c>
      <c r="E485" s="404">
        <f t="shared" si="343"/>
        <v>4.8136035140639834E-2</v>
      </c>
      <c r="F485" s="404">
        <f t="shared" si="343"/>
        <v>4.7721833442812826E-2</v>
      </c>
      <c r="G485" s="404">
        <f t="shared" si="343"/>
        <v>4.7478154072408463E-2</v>
      </c>
      <c r="H485" s="404">
        <f t="shared" si="343"/>
        <v>4.7457353534778465E-2</v>
      </c>
      <c r="I485" s="404">
        <f t="shared" si="343"/>
        <v>4.7947407590662891E-2</v>
      </c>
      <c r="J485" s="404">
        <f t="shared" si="343"/>
        <v>4.839526095540557E-2</v>
      </c>
      <c r="K485" s="404">
        <f t="shared" si="343"/>
        <v>4.8822468407417975E-2</v>
      </c>
      <c r="L485" s="404">
        <f t="shared" si="343"/>
        <v>4.9261830707698157E-2</v>
      </c>
      <c r="M485" s="404">
        <f t="shared" si="343"/>
        <v>4.9696897567207216E-2</v>
      </c>
      <c r="N485" s="404">
        <f t="shared" si="343"/>
        <v>4.9952399681521063E-2</v>
      </c>
      <c r="O485" s="10"/>
    </row>
    <row r="486" spans="1:15" ht="13.15">
      <c r="B486" s="8" t="str">
        <f t="shared" si="327"/>
        <v>Physical Education</v>
      </c>
      <c r="C486" s="404">
        <f t="shared" ref="C486:N486" si="344">C462/C$465</f>
        <v>8.1417615616482253E-2</v>
      </c>
      <c r="D486" s="404">
        <f t="shared" si="344"/>
        <v>8.0948244509217601E-2</v>
      </c>
      <c r="E486" s="404">
        <f t="shared" si="344"/>
        <v>8.0331842412873944E-2</v>
      </c>
      <c r="F486" s="404">
        <f t="shared" si="344"/>
        <v>7.9314595575723623E-2</v>
      </c>
      <c r="G486" s="404">
        <f t="shared" si="344"/>
        <v>7.7954308427523156E-2</v>
      </c>
      <c r="H486" s="404">
        <f t="shared" si="344"/>
        <v>7.6939075177201943E-2</v>
      </c>
      <c r="I486" s="404">
        <f t="shared" si="344"/>
        <v>7.6861801362995946E-2</v>
      </c>
      <c r="J486" s="404">
        <f t="shared" si="344"/>
        <v>7.6772363580444994E-2</v>
      </c>
      <c r="K486" s="404">
        <f t="shared" si="344"/>
        <v>7.66877185867718E-2</v>
      </c>
      <c r="L486" s="404">
        <f t="shared" si="344"/>
        <v>7.6607024201344076E-2</v>
      </c>
      <c r="M486" s="404">
        <f t="shared" si="344"/>
        <v>7.6535226805979684E-2</v>
      </c>
      <c r="N486" s="404">
        <f t="shared" si="344"/>
        <v>7.6458078233293342E-2</v>
      </c>
      <c r="O486" s="10"/>
    </row>
    <row r="487" spans="1:15" ht="13.15">
      <c r="B487" s="8" t="str">
        <f>B463</f>
        <v>Physics</v>
      </c>
      <c r="C487" s="404">
        <f t="shared" ref="C487:N487" si="345">C463/C$465</f>
        <v>5.0514718332090355E-2</v>
      </c>
      <c r="D487" s="404">
        <f t="shared" si="345"/>
        <v>5.0778137833008573E-2</v>
      </c>
      <c r="E487" s="404">
        <f t="shared" si="345"/>
        <v>5.0792521815497586E-2</v>
      </c>
      <c r="F487" s="404">
        <f t="shared" si="345"/>
        <v>5.0846346466787519E-2</v>
      </c>
      <c r="G487" s="404">
        <f t="shared" si="345"/>
        <v>5.0963350262708519E-2</v>
      </c>
      <c r="H487" s="404">
        <f t="shared" si="345"/>
        <v>5.0972519339031117E-2</v>
      </c>
      <c r="I487" s="404">
        <f t="shared" si="345"/>
        <v>5.0976612140870729E-2</v>
      </c>
      <c r="J487" s="404">
        <f t="shared" si="345"/>
        <v>5.1094306274359944E-2</v>
      </c>
      <c r="K487" s="404">
        <f t="shared" si="345"/>
        <v>5.1172498961703602E-2</v>
      </c>
      <c r="L487" s="404">
        <f t="shared" si="345"/>
        <v>5.1155691245289042E-2</v>
      </c>
      <c r="M487" s="404">
        <f t="shared" si="345"/>
        <v>5.1096543184196465E-2</v>
      </c>
      <c r="N487" s="404">
        <f t="shared" si="345"/>
        <v>5.1062485309572372E-2</v>
      </c>
      <c r="O487" s="10"/>
    </row>
    <row r="488" spans="1:15" ht="13.15">
      <c r="B488" s="8" t="str">
        <f t="shared" si="327"/>
        <v>Religious Education</v>
      </c>
      <c r="C488" s="404">
        <f t="shared" ref="C488:N488" si="346">C464/C$465</f>
        <v>3.3849214022043432E-2</v>
      </c>
      <c r="D488" s="404">
        <f t="shared" si="346"/>
        <v>3.3632548935558317E-2</v>
      </c>
      <c r="E488" s="404">
        <f t="shared" si="346"/>
        <v>3.3363362796983681E-2</v>
      </c>
      <c r="F488" s="404">
        <f t="shared" si="346"/>
        <v>3.2943475082961422E-2</v>
      </c>
      <c r="G488" s="404">
        <f t="shared" si="346"/>
        <v>3.2384915375980497E-2</v>
      </c>
      <c r="H488" s="404">
        <f t="shared" si="346"/>
        <v>3.1973986993536756E-2</v>
      </c>
      <c r="I488" s="404">
        <f t="shared" si="346"/>
        <v>3.1954297531914276E-2</v>
      </c>
      <c r="J488" s="404">
        <f t="shared" si="346"/>
        <v>3.1916835936814138E-2</v>
      </c>
      <c r="K488" s="404">
        <f t="shared" si="346"/>
        <v>3.1884966889784094E-2</v>
      </c>
      <c r="L488" s="404">
        <f t="shared" si="346"/>
        <v>3.1864955355703724E-2</v>
      </c>
      <c r="M488" s="404">
        <f t="shared" si="346"/>
        <v>3.1852876271126047E-2</v>
      </c>
      <c r="N488" s="404">
        <f t="shared" si="346"/>
        <v>3.1831673451000395E-2</v>
      </c>
      <c r="O488" s="10"/>
    </row>
    <row r="489" spans="1:15" ht="13.15">
      <c r="B489" s="8" t="str">
        <f>B465</f>
        <v>Total</v>
      </c>
      <c r="C489" s="404">
        <f>SUM(C470:C488)</f>
        <v>1</v>
      </c>
      <c r="D489" s="404">
        <f t="shared" ref="D489:N489" si="347">SUM(D470:D488)</f>
        <v>0.99999999999999989</v>
      </c>
      <c r="E489" s="404">
        <f t="shared" si="347"/>
        <v>1</v>
      </c>
      <c r="F489" s="404">
        <f t="shared" si="347"/>
        <v>1</v>
      </c>
      <c r="G489" s="404">
        <f t="shared" si="347"/>
        <v>1</v>
      </c>
      <c r="H489" s="404">
        <f t="shared" si="347"/>
        <v>1.0000000000000002</v>
      </c>
      <c r="I489" s="404">
        <f t="shared" si="347"/>
        <v>0.99999999999999978</v>
      </c>
      <c r="J489" s="404">
        <f t="shared" si="347"/>
        <v>1</v>
      </c>
      <c r="K489" s="404">
        <f t="shared" si="347"/>
        <v>1.0000000000000002</v>
      </c>
      <c r="L489" s="404">
        <f t="shared" si="347"/>
        <v>1</v>
      </c>
      <c r="M489" s="404">
        <f t="shared" si="347"/>
        <v>0.99999999999999978</v>
      </c>
      <c r="N489" s="404">
        <f t="shared" si="347"/>
        <v>1.0000000000000002</v>
      </c>
      <c r="O489" s="10"/>
    </row>
    <row r="490" spans="1:15">
      <c r="A490" s="1182">
        <f>SUM(C490:N490)</f>
        <v>0</v>
      </c>
      <c r="B490" s="1177"/>
      <c r="C490" s="1182">
        <f>1-C489</f>
        <v>0</v>
      </c>
      <c r="D490" s="1182">
        <f t="shared" ref="D490:N490" si="348">1-D489</f>
        <v>0</v>
      </c>
      <c r="E490" s="1182">
        <f t="shared" si="348"/>
        <v>0</v>
      </c>
      <c r="F490" s="1182">
        <f t="shared" si="348"/>
        <v>0</v>
      </c>
      <c r="G490" s="1182">
        <f t="shared" si="348"/>
        <v>0</v>
      </c>
      <c r="H490" s="1182">
        <f t="shared" si="348"/>
        <v>0</v>
      </c>
      <c r="I490" s="1182">
        <f t="shared" si="348"/>
        <v>0</v>
      </c>
      <c r="J490" s="1182">
        <f t="shared" si="348"/>
        <v>0</v>
      </c>
      <c r="K490" s="1182">
        <f t="shared" si="348"/>
        <v>0</v>
      </c>
      <c r="L490" s="1182">
        <f t="shared" si="348"/>
        <v>0</v>
      </c>
      <c r="M490" s="1182">
        <f t="shared" si="348"/>
        <v>0</v>
      </c>
      <c r="N490" s="1182">
        <f t="shared" si="348"/>
        <v>0</v>
      </c>
      <c r="O490" s="10"/>
    </row>
    <row r="491" spans="1:15">
      <c r="B491" s="11"/>
      <c r="C491" s="10"/>
      <c r="D491" s="10"/>
      <c r="E491" s="10"/>
      <c r="F491" s="10"/>
      <c r="G491" s="10"/>
      <c r="H491" s="10"/>
      <c r="I491" s="10"/>
      <c r="J491" s="10"/>
      <c r="K491" s="10"/>
      <c r="L491" s="10"/>
      <c r="M491" s="10"/>
      <c r="N491" s="10"/>
      <c r="O491" s="10"/>
    </row>
    <row r="492" spans="1:15" ht="15">
      <c r="B492" s="140" t="s">
        <v>1403</v>
      </c>
      <c r="D492" s="11"/>
      <c r="E492" s="11"/>
      <c r="F492" s="11"/>
    </row>
    <row r="493" spans="1:15">
      <c r="B493" s="11"/>
      <c r="D493" s="11"/>
      <c r="E493" s="11"/>
      <c r="F493" s="11"/>
    </row>
    <row r="494" spans="1:15">
      <c r="B494" s="146" t="s">
        <v>393</v>
      </c>
      <c r="D494" s="11"/>
      <c r="E494" s="11"/>
      <c r="F494" s="11"/>
    </row>
    <row r="495" spans="1:15">
      <c r="B495" s="11"/>
      <c r="D495" s="11"/>
      <c r="E495" s="11"/>
      <c r="F495" s="11"/>
    </row>
    <row r="496" spans="1:15" ht="13.15">
      <c r="B496" s="137" t="str">
        <f t="shared" ref="B496:N496" si="349">B394</f>
        <v>Subject</v>
      </c>
      <c r="C496" s="137" t="str">
        <f t="shared" si="349"/>
        <v>2018/19</v>
      </c>
      <c r="D496" s="137" t="str">
        <f t="shared" si="349"/>
        <v>2019/20</v>
      </c>
      <c r="E496" s="137" t="str">
        <f t="shared" si="349"/>
        <v>2020/21</v>
      </c>
      <c r="F496" s="137" t="str">
        <f t="shared" si="349"/>
        <v>2021/22</v>
      </c>
      <c r="G496" s="137" t="str">
        <f t="shared" si="349"/>
        <v>2022/23</v>
      </c>
      <c r="H496" s="137" t="str">
        <f t="shared" si="349"/>
        <v>2023/24</v>
      </c>
      <c r="I496" s="137" t="str">
        <f t="shared" si="349"/>
        <v>2024/25</v>
      </c>
      <c r="J496" s="137" t="str">
        <f t="shared" si="349"/>
        <v>2025/26</v>
      </c>
      <c r="K496" s="137" t="str">
        <f t="shared" si="349"/>
        <v>2026/27</v>
      </c>
      <c r="L496" s="137" t="str">
        <f t="shared" si="349"/>
        <v>2027/28</v>
      </c>
      <c r="M496" s="137" t="str">
        <f t="shared" si="349"/>
        <v>2028/29</v>
      </c>
      <c r="N496" s="137" t="str">
        <f t="shared" si="349"/>
        <v>2029/30</v>
      </c>
    </row>
    <row r="497" spans="1:14" s="5" customFormat="1" ht="13.15">
      <c r="A497" s="163"/>
      <c r="B497" s="137" t="str">
        <f t="shared" ref="B497:B516" si="350">B395</f>
        <v>Art &amp; Design</v>
      </c>
      <c r="C497" s="447">
        <f>C470*N$15</f>
        <v>8060.0573048736514</v>
      </c>
      <c r="D497" s="775">
        <f t="shared" ref="D497:N497" si="351">D470*O$15</f>
        <v>8062.3910693677108</v>
      </c>
      <c r="E497" s="775">
        <f t="shared" si="351"/>
        <v>8043.8252332958373</v>
      </c>
      <c r="F497" s="775">
        <f t="shared" si="351"/>
        <v>8012.0401221858019</v>
      </c>
      <c r="G497" s="775">
        <f t="shared" si="351"/>
        <v>8024.2737926992359</v>
      </c>
      <c r="H497" s="775">
        <f t="shared" si="351"/>
        <v>8057.9595025333892</v>
      </c>
      <c r="I497" s="775">
        <f t="shared" si="351"/>
        <v>8115.6940784142907</v>
      </c>
      <c r="J497" s="775">
        <f t="shared" si="351"/>
        <v>8131.6395932916521</v>
      </c>
      <c r="K497" s="775">
        <f t="shared" si="351"/>
        <v>8126.5330565492241</v>
      </c>
      <c r="L497" s="775">
        <f t="shared" si="351"/>
        <v>8121.3860209417217</v>
      </c>
      <c r="M497" s="775">
        <f t="shared" si="351"/>
        <v>8109.2049952098132</v>
      </c>
      <c r="N497" s="775">
        <f t="shared" si="351"/>
        <v>8098.9091747839148</v>
      </c>
    </row>
    <row r="498" spans="1:14" s="5" customFormat="1" ht="13.15">
      <c r="A498" s="163"/>
      <c r="B498" s="137" t="str">
        <f t="shared" si="350"/>
        <v>Biology</v>
      </c>
      <c r="C498" s="775">
        <f t="shared" ref="C498:C515" si="352">C471*N$15</f>
        <v>11955.600156540873</v>
      </c>
      <c r="D498" s="775">
        <f t="shared" ref="D498:D515" si="353">D471*O$15</f>
        <v>12101.346407661595</v>
      </c>
      <c r="E498" s="775">
        <f t="shared" ref="E498:E515" si="354">E471*P$15</f>
        <v>12179.421859085787</v>
      </c>
      <c r="F498" s="775">
        <f t="shared" ref="F498:F515" si="355">F471*Q$15</f>
        <v>12288.769692087119</v>
      </c>
      <c r="G498" s="775">
        <f t="shared" ref="G498:G515" si="356">G471*R$15</f>
        <v>12531.21633713711</v>
      </c>
      <c r="H498" s="775">
        <f t="shared" ref="H498:H515" si="357">H471*S$15</f>
        <v>12734.543898610036</v>
      </c>
      <c r="I498" s="775">
        <f t="shared" ref="I498:I515" si="358">I471*T$15</f>
        <v>12825.163799465259</v>
      </c>
      <c r="J498" s="775">
        <f t="shared" ref="J498:J515" si="359">J471*U$15</f>
        <v>12891.261356957133</v>
      </c>
      <c r="K498" s="775">
        <f t="shared" ref="K498:K515" si="360">K471*V$15</f>
        <v>12910.451720788593</v>
      </c>
      <c r="L498" s="775">
        <f t="shared" ref="L498:L515" si="361">L471*W$15</f>
        <v>12896.22867103212</v>
      </c>
      <c r="M498" s="775">
        <f t="shared" ref="M498:M515" si="362">M471*X$15</f>
        <v>12855.282644797504</v>
      </c>
      <c r="N498" s="775">
        <f t="shared" ref="N498:N515" si="363">N471*Y$15</f>
        <v>12831.594294656536</v>
      </c>
    </row>
    <row r="499" spans="1:14" s="5" customFormat="1" ht="13.15">
      <c r="A499" s="163"/>
      <c r="B499" s="137" t="str">
        <f t="shared" si="350"/>
        <v>Business Studies</v>
      </c>
      <c r="C499" s="775">
        <f t="shared" si="352"/>
        <v>4622.0388123314333</v>
      </c>
      <c r="D499" s="775">
        <f t="shared" si="353"/>
        <v>4527.7466827325452</v>
      </c>
      <c r="E499" s="775">
        <f t="shared" si="354"/>
        <v>4468.205604527815</v>
      </c>
      <c r="F499" s="775">
        <f t="shared" si="355"/>
        <v>4471.3856297588854</v>
      </c>
      <c r="G499" s="775">
        <f t="shared" si="356"/>
        <v>4542.6234379126308</v>
      </c>
      <c r="H499" s="775">
        <f t="shared" si="357"/>
        <v>4622.3804156184551</v>
      </c>
      <c r="I499" s="775">
        <f t="shared" si="358"/>
        <v>4705.6295784663243</v>
      </c>
      <c r="J499" s="775">
        <f t="shared" si="359"/>
        <v>4783.0279167480703</v>
      </c>
      <c r="K499" s="775">
        <f t="shared" si="360"/>
        <v>4838.6113120699501</v>
      </c>
      <c r="L499" s="775">
        <f t="shared" si="361"/>
        <v>4877.073192791946</v>
      </c>
      <c r="M499" s="775">
        <f t="shared" si="362"/>
        <v>4902.203305064143</v>
      </c>
      <c r="N499" s="775">
        <f t="shared" si="363"/>
        <v>4917.185216485921</v>
      </c>
    </row>
    <row r="500" spans="1:14" s="5" customFormat="1" ht="13.15">
      <c r="A500" s="163"/>
      <c r="B500" s="137" t="str">
        <f t="shared" si="350"/>
        <v>Chemistry</v>
      </c>
      <c r="C500" s="775">
        <f t="shared" si="352"/>
        <v>10789.907420115327</v>
      </c>
      <c r="D500" s="775">
        <f t="shared" si="353"/>
        <v>10930.418071873812</v>
      </c>
      <c r="E500" s="775">
        <f t="shared" si="354"/>
        <v>11004.080374104455</v>
      </c>
      <c r="F500" s="775">
        <f t="shared" si="355"/>
        <v>11106.495097375098</v>
      </c>
      <c r="G500" s="775">
        <f t="shared" si="356"/>
        <v>11332.355075889151</v>
      </c>
      <c r="H500" s="775">
        <f t="shared" si="357"/>
        <v>11515.73925539095</v>
      </c>
      <c r="I500" s="775">
        <f t="shared" si="358"/>
        <v>11596.061082199767</v>
      </c>
      <c r="J500" s="775">
        <f t="shared" si="359"/>
        <v>11661.917275097969</v>
      </c>
      <c r="K500" s="775">
        <f t="shared" si="360"/>
        <v>11682.803821523297</v>
      </c>
      <c r="L500" s="775">
        <f t="shared" si="361"/>
        <v>11667.091170053398</v>
      </c>
      <c r="M500" s="775">
        <f t="shared" si="362"/>
        <v>11624.435104334671</v>
      </c>
      <c r="N500" s="775">
        <f t="shared" si="363"/>
        <v>11599.727465636881</v>
      </c>
    </row>
    <row r="501" spans="1:14" s="5" customFormat="1" ht="13.15">
      <c r="A501" s="163"/>
      <c r="B501" s="137" t="str">
        <f t="shared" si="350"/>
        <v>Classics</v>
      </c>
      <c r="C501" s="775">
        <f t="shared" si="352"/>
        <v>278.0073943227132</v>
      </c>
      <c r="D501" s="775">
        <f t="shared" si="353"/>
        <v>276.94870561279401</v>
      </c>
      <c r="E501" s="775">
        <f t="shared" si="354"/>
        <v>276.96612773187815</v>
      </c>
      <c r="F501" s="775">
        <f t="shared" si="355"/>
        <v>279.03293447208915</v>
      </c>
      <c r="G501" s="775">
        <f t="shared" si="356"/>
        <v>284.40064570104386</v>
      </c>
      <c r="H501" s="775">
        <f t="shared" si="357"/>
        <v>289.64473892582629</v>
      </c>
      <c r="I501" s="775">
        <f t="shared" si="358"/>
        <v>292.86466343964969</v>
      </c>
      <c r="J501" s="775">
        <f t="shared" si="359"/>
        <v>294.75510738009501</v>
      </c>
      <c r="K501" s="775">
        <f t="shared" si="360"/>
        <v>295.7642050898304</v>
      </c>
      <c r="L501" s="775">
        <f t="shared" si="361"/>
        <v>296.61112362022766</v>
      </c>
      <c r="M501" s="775">
        <f t="shared" si="362"/>
        <v>297.07954611955057</v>
      </c>
      <c r="N501" s="775">
        <f t="shared" si="363"/>
        <v>297.38096013397984</v>
      </c>
    </row>
    <row r="502" spans="1:14" s="5" customFormat="1" ht="13.15">
      <c r="A502" s="163"/>
      <c r="B502" s="137" t="str">
        <f t="shared" si="350"/>
        <v>Computing</v>
      </c>
      <c r="C502" s="775">
        <f t="shared" si="352"/>
        <v>6280.6269063562659</v>
      </c>
      <c r="D502" s="775">
        <f t="shared" si="353"/>
        <v>6281.1319621475459</v>
      </c>
      <c r="E502" s="775">
        <f t="shared" si="354"/>
        <v>6266.7101142748897</v>
      </c>
      <c r="F502" s="775">
        <f t="shared" si="355"/>
        <v>6242.907638588701</v>
      </c>
      <c r="G502" s="775">
        <f t="shared" si="356"/>
        <v>6255.9053722490253</v>
      </c>
      <c r="H502" s="775">
        <f t="shared" si="357"/>
        <v>6283.7412138399286</v>
      </c>
      <c r="I502" s="775">
        <f t="shared" si="358"/>
        <v>6328.834131051527</v>
      </c>
      <c r="J502" s="775">
        <f t="shared" si="359"/>
        <v>6347.3766650088601</v>
      </c>
      <c r="K502" s="775">
        <f t="shared" si="360"/>
        <v>6347.3936898388938</v>
      </c>
      <c r="L502" s="775">
        <f t="shared" si="361"/>
        <v>6342.3025781686983</v>
      </c>
      <c r="M502" s="775">
        <f t="shared" si="362"/>
        <v>6329.4661602758661</v>
      </c>
      <c r="N502" s="775">
        <f t="shared" si="363"/>
        <v>6319.5248545124978</v>
      </c>
    </row>
    <row r="503" spans="1:14" s="5" customFormat="1" ht="13.15">
      <c r="A503" s="163"/>
      <c r="B503" s="137" t="str">
        <f t="shared" si="350"/>
        <v>Design &amp; Technology</v>
      </c>
      <c r="C503" s="775">
        <f t="shared" si="352"/>
        <v>9698.5218455887516</v>
      </c>
      <c r="D503" s="775">
        <f t="shared" si="353"/>
        <v>9742.5744136788326</v>
      </c>
      <c r="E503" s="775">
        <f t="shared" si="354"/>
        <v>9740.994044121795</v>
      </c>
      <c r="F503" s="775">
        <f t="shared" si="355"/>
        <v>9693.2075560901249</v>
      </c>
      <c r="G503" s="775">
        <f t="shared" si="356"/>
        <v>9679.0472940535947</v>
      </c>
      <c r="H503" s="775">
        <f t="shared" si="357"/>
        <v>9693.1671407810027</v>
      </c>
      <c r="I503" s="775">
        <f t="shared" si="358"/>
        <v>9741.2801514395305</v>
      </c>
      <c r="J503" s="775">
        <f t="shared" si="359"/>
        <v>9728.658455265404</v>
      </c>
      <c r="K503" s="775">
        <f t="shared" si="360"/>
        <v>9695.8168727263019</v>
      </c>
      <c r="L503" s="775">
        <f t="shared" si="361"/>
        <v>9672.5173341909012</v>
      </c>
      <c r="M503" s="775">
        <f t="shared" si="362"/>
        <v>9645.7421644577316</v>
      </c>
      <c r="N503" s="775">
        <f t="shared" si="363"/>
        <v>9625.355041625704</v>
      </c>
    </row>
    <row r="504" spans="1:14" s="5" customFormat="1" ht="13.15">
      <c r="A504" s="163"/>
      <c r="B504" s="137" t="str">
        <f t="shared" si="350"/>
        <v>Drama</v>
      </c>
      <c r="C504" s="775">
        <f t="shared" si="352"/>
        <v>4709.3174197017161</v>
      </c>
      <c r="D504" s="775">
        <f t="shared" si="353"/>
        <v>4722.028964123414</v>
      </c>
      <c r="E504" s="775">
        <f t="shared" si="354"/>
        <v>4716.6143301989232</v>
      </c>
      <c r="F504" s="775">
        <f t="shared" si="355"/>
        <v>4695.1569836881426</v>
      </c>
      <c r="G504" s="775">
        <f t="shared" si="356"/>
        <v>4693.3539203973614</v>
      </c>
      <c r="H504" s="775">
        <f t="shared" si="357"/>
        <v>4705.4739349097636</v>
      </c>
      <c r="I504" s="775">
        <f t="shared" si="358"/>
        <v>4733.5578173325493</v>
      </c>
      <c r="J504" s="775">
        <f t="shared" si="359"/>
        <v>4732.1077374407214</v>
      </c>
      <c r="K504" s="775">
        <f t="shared" si="360"/>
        <v>4720.5368594015963</v>
      </c>
      <c r="L504" s="775">
        <f t="shared" si="361"/>
        <v>4713.4644709323829</v>
      </c>
      <c r="M504" s="775">
        <f t="shared" si="362"/>
        <v>4704.4858025260291</v>
      </c>
      <c r="N504" s="775">
        <f t="shared" si="363"/>
        <v>4697.127364922052</v>
      </c>
    </row>
    <row r="505" spans="1:14" s="5" customFormat="1" ht="13.15">
      <c r="A505" s="163"/>
      <c r="B505" s="137" t="str">
        <f t="shared" si="350"/>
        <v>English</v>
      </c>
      <c r="C505" s="775">
        <f t="shared" si="352"/>
        <v>30769.237123854629</v>
      </c>
      <c r="D505" s="775">
        <f t="shared" si="353"/>
        <v>31173.557883990048</v>
      </c>
      <c r="E505" s="775">
        <f t="shared" si="354"/>
        <v>31475.099337918728</v>
      </c>
      <c r="F505" s="775">
        <f t="shared" si="355"/>
        <v>31756.662294485195</v>
      </c>
      <c r="G505" s="775">
        <f t="shared" si="356"/>
        <v>32322.768450739877</v>
      </c>
      <c r="H505" s="775">
        <f t="shared" si="357"/>
        <v>32795.363394538246</v>
      </c>
      <c r="I505" s="775">
        <f t="shared" si="358"/>
        <v>32941.06589741636</v>
      </c>
      <c r="J505" s="775">
        <f t="shared" si="359"/>
        <v>33010.302692821781</v>
      </c>
      <c r="K505" s="775">
        <f t="shared" si="360"/>
        <v>32969.493431381401</v>
      </c>
      <c r="L505" s="775">
        <f t="shared" si="361"/>
        <v>32857.399460814951</v>
      </c>
      <c r="M505" s="775">
        <f t="shared" si="362"/>
        <v>32685.711933803901</v>
      </c>
      <c r="N505" s="775">
        <f t="shared" si="363"/>
        <v>32583.947657205466</v>
      </c>
    </row>
    <row r="506" spans="1:14" s="5" customFormat="1" ht="13.15">
      <c r="A506" s="163"/>
      <c r="B506" s="137" t="str">
        <f t="shared" si="350"/>
        <v>Food</v>
      </c>
      <c r="C506" s="775">
        <f t="shared" si="352"/>
        <v>1946.2232346122832</v>
      </c>
      <c r="D506" s="775">
        <f t="shared" si="353"/>
        <v>1954.4265503413212</v>
      </c>
      <c r="E506" s="775">
        <f t="shared" si="354"/>
        <v>1955.1801265577824</v>
      </c>
      <c r="F506" s="775">
        <f t="shared" si="355"/>
        <v>1947.0411555442381</v>
      </c>
      <c r="G506" s="775">
        <f t="shared" si="356"/>
        <v>1949.6588660882267</v>
      </c>
      <c r="H506" s="775">
        <f t="shared" si="357"/>
        <v>1954.3691987479185</v>
      </c>
      <c r="I506" s="775">
        <f t="shared" si="358"/>
        <v>1963.219941587523</v>
      </c>
      <c r="J506" s="775">
        <f t="shared" si="359"/>
        <v>1971.2325870188431</v>
      </c>
      <c r="K506" s="775">
        <f t="shared" si="360"/>
        <v>1971.2512350212742</v>
      </c>
      <c r="L506" s="775">
        <f t="shared" si="361"/>
        <v>1963.6385994613913</v>
      </c>
      <c r="M506" s="775">
        <f t="shared" si="362"/>
        <v>1951.1044194564984</v>
      </c>
      <c r="N506" s="775">
        <f t="shared" si="363"/>
        <v>1942.8560476650639</v>
      </c>
    </row>
    <row r="507" spans="1:14" s="5" customFormat="1" ht="13.15">
      <c r="A507" s="163"/>
      <c r="B507" s="137" t="str">
        <f t="shared" si="350"/>
        <v>Geography</v>
      </c>
      <c r="C507" s="775">
        <f t="shared" si="352"/>
        <v>10695.691095652301</v>
      </c>
      <c r="D507" s="775">
        <f t="shared" si="353"/>
        <v>10816.804574383817</v>
      </c>
      <c r="E507" s="775">
        <f t="shared" si="354"/>
        <v>10905.491908116403</v>
      </c>
      <c r="F507" s="775">
        <f t="shared" si="355"/>
        <v>10991.522221918151</v>
      </c>
      <c r="G507" s="775">
        <f t="shared" si="356"/>
        <v>11167.19647698361</v>
      </c>
      <c r="H507" s="775">
        <f t="shared" si="357"/>
        <v>11333.066941001964</v>
      </c>
      <c r="I507" s="775">
        <f t="shared" si="358"/>
        <v>11390.344555427564</v>
      </c>
      <c r="J507" s="775">
        <f t="shared" si="359"/>
        <v>11396.865184330711</v>
      </c>
      <c r="K507" s="775">
        <f t="shared" si="360"/>
        <v>11373.285112832096</v>
      </c>
      <c r="L507" s="775">
        <f t="shared" si="361"/>
        <v>11345.144702101417</v>
      </c>
      <c r="M507" s="775">
        <f t="shared" si="362"/>
        <v>11305.090423871163</v>
      </c>
      <c r="N507" s="775">
        <f t="shared" si="363"/>
        <v>11281.219436080339</v>
      </c>
    </row>
    <row r="508" spans="1:14" s="5" customFormat="1" ht="13.15">
      <c r="A508" s="163"/>
      <c r="B508" s="137" t="str">
        <f t="shared" si="350"/>
        <v>History</v>
      </c>
      <c r="C508" s="775">
        <f t="shared" si="352"/>
        <v>11479.758187207924</v>
      </c>
      <c r="D508" s="775">
        <f t="shared" si="353"/>
        <v>11595.738821215986</v>
      </c>
      <c r="E508" s="775">
        <f t="shared" si="354"/>
        <v>11682.407165802168</v>
      </c>
      <c r="F508" s="775">
        <f t="shared" si="355"/>
        <v>11774.907703319654</v>
      </c>
      <c r="G508" s="775">
        <f t="shared" si="356"/>
        <v>11968.344591717332</v>
      </c>
      <c r="H508" s="775">
        <f t="shared" si="357"/>
        <v>12150.168448390286</v>
      </c>
      <c r="I508" s="775">
        <f t="shared" si="358"/>
        <v>12218.377833930062</v>
      </c>
      <c r="J508" s="775">
        <f t="shared" si="359"/>
        <v>12233.798879232194</v>
      </c>
      <c r="K508" s="775">
        <f t="shared" si="360"/>
        <v>12215.908777537055</v>
      </c>
      <c r="L508" s="775">
        <f t="shared" si="361"/>
        <v>12191.485909023164</v>
      </c>
      <c r="M508" s="775">
        <f t="shared" si="362"/>
        <v>12153.353730873718</v>
      </c>
      <c r="N508" s="775">
        <f t="shared" si="363"/>
        <v>12130.734700053556</v>
      </c>
    </row>
    <row r="509" spans="1:14" s="5" customFormat="1" ht="13.15">
      <c r="A509" s="163"/>
      <c r="B509" s="137" t="str">
        <f t="shared" si="350"/>
        <v>Mathematics</v>
      </c>
      <c r="C509" s="775">
        <f t="shared" si="352"/>
        <v>30982.883269594608</v>
      </c>
      <c r="D509" s="775">
        <f t="shared" si="353"/>
        <v>31392.340922955536</v>
      </c>
      <c r="E509" s="775">
        <f t="shared" si="354"/>
        <v>31716.586615760654</v>
      </c>
      <c r="F509" s="775">
        <f t="shared" si="355"/>
        <v>31993.257724628776</v>
      </c>
      <c r="G509" s="775">
        <f t="shared" si="356"/>
        <v>32569.475459561068</v>
      </c>
      <c r="H509" s="775">
        <f t="shared" si="357"/>
        <v>33063.54970831675</v>
      </c>
      <c r="I509" s="775">
        <f t="shared" si="358"/>
        <v>33242.324798826412</v>
      </c>
      <c r="J509" s="775">
        <f t="shared" si="359"/>
        <v>33332.615102152449</v>
      </c>
      <c r="K509" s="775">
        <f t="shared" si="360"/>
        <v>33313.662459425541</v>
      </c>
      <c r="L509" s="775">
        <f t="shared" si="361"/>
        <v>33231.057238210655</v>
      </c>
      <c r="M509" s="775">
        <f t="shared" si="362"/>
        <v>33091.03354781228</v>
      </c>
      <c r="N509" s="775">
        <f t="shared" si="363"/>
        <v>33008.42340609691</v>
      </c>
    </row>
    <row r="510" spans="1:14" s="5" customFormat="1" ht="13.15">
      <c r="A510" s="163"/>
      <c r="B510" s="137" t="str">
        <f t="shared" si="350"/>
        <v>Modern Foreign Languages</v>
      </c>
      <c r="C510" s="775">
        <f t="shared" si="352"/>
        <v>14407.47086052118</v>
      </c>
      <c r="D510" s="775">
        <f t="shared" si="353"/>
        <v>14968.882445142792</v>
      </c>
      <c r="E510" s="775">
        <f t="shared" si="354"/>
        <v>15697.013642303729</v>
      </c>
      <c r="F510" s="775">
        <f t="shared" si="355"/>
        <v>16656.980564378366</v>
      </c>
      <c r="G510" s="775">
        <f t="shared" si="356"/>
        <v>17994.087253479865</v>
      </c>
      <c r="H510" s="775">
        <f t="shared" si="357"/>
        <v>19072.571753956832</v>
      </c>
      <c r="I510" s="775">
        <f t="shared" si="358"/>
        <v>19133.3142242756</v>
      </c>
      <c r="J510" s="775">
        <f t="shared" si="359"/>
        <v>19113.505399695547</v>
      </c>
      <c r="K510" s="775">
        <f t="shared" si="360"/>
        <v>19047.825306918214</v>
      </c>
      <c r="L510" s="775">
        <f t="shared" si="361"/>
        <v>18979.775168456999</v>
      </c>
      <c r="M510" s="775">
        <f t="shared" si="362"/>
        <v>18890.420831926971</v>
      </c>
      <c r="N510" s="775">
        <f t="shared" si="363"/>
        <v>18865.029025649437</v>
      </c>
    </row>
    <row r="511" spans="1:14" s="5" customFormat="1" ht="13.15">
      <c r="A511" s="163"/>
      <c r="B511" s="137" t="str">
        <f t="shared" si="350"/>
        <v>Music</v>
      </c>
      <c r="C511" s="775">
        <f t="shared" si="352"/>
        <v>4709.0638315462802</v>
      </c>
      <c r="D511" s="775">
        <f t="shared" si="353"/>
        <v>4732.2857049829763</v>
      </c>
      <c r="E511" s="775">
        <f t="shared" si="354"/>
        <v>4731.6829280077118</v>
      </c>
      <c r="F511" s="775">
        <f t="shared" si="355"/>
        <v>4707.346861329388</v>
      </c>
      <c r="G511" s="775">
        <f t="shared" si="356"/>
        <v>4696.457792098322</v>
      </c>
      <c r="H511" s="775">
        <f t="shared" si="357"/>
        <v>4701.339995882925</v>
      </c>
      <c r="I511" s="775">
        <f t="shared" si="358"/>
        <v>4724.3697303460958</v>
      </c>
      <c r="J511" s="775">
        <f t="shared" si="359"/>
        <v>4711.3520602703784</v>
      </c>
      <c r="K511" s="775">
        <f t="shared" si="360"/>
        <v>4690.8448224460908</v>
      </c>
      <c r="L511" s="775">
        <f t="shared" si="361"/>
        <v>4680.5153936631395</v>
      </c>
      <c r="M511" s="775">
        <f t="shared" si="362"/>
        <v>4670.9787021442844</v>
      </c>
      <c r="N511" s="775">
        <f t="shared" si="363"/>
        <v>4663.0559990044521</v>
      </c>
    </row>
    <row r="512" spans="1:14" s="5" customFormat="1" ht="13.15">
      <c r="A512" s="163"/>
      <c r="B512" s="137" t="str">
        <f t="shared" si="350"/>
        <v>Others</v>
      </c>
      <c r="C512" s="775">
        <f t="shared" si="352"/>
        <v>10375.493981337486</v>
      </c>
      <c r="D512" s="775">
        <f t="shared" si="353"/>
        <v>10197.897979721722</v>
      </c>
      <c r="E512" s="775">
        <f t="shared" si="354"/>
        <v>10078.688969447325</v>
      </c>
      <c r="F512" s="775">
        <f t="shared" si="355"/>
        <v>10075.417597969079</v>
      </c>
      <c r="G512" s="775">
        <f t="shared" si="356"/>
        <v>10201.743766723532</v>
      </c>
      <c r="H512" s="775">
        <f t="shared" si="357"/>
        <v>10356.111048173176</v>
      </c>
      <c r="I512" s="775">
        <f t="shared" si="358"/>
        <v>10527.54600546624</v>
      </c>
      <c r="J512" s="775">
        <f t="shared" si="359"/>
        <v>10655.498455563111</v>
      </c>
      <c r="K512" s="775">
        <f t="shared" si="360"/>
        <v>10746.190683529956</v>
      </c>
      <c r="L512" s="775">
        <f t="shared" si="361"/>
        <v>10824.612236838882</v>
      </c>
      <c r="M512" s="775">
        <f t="shared" si="362"/>
        <v>10885.276552064017</v>
      </c>
      <c r="N512" s="775">
        <f t="shared" si="363"/>
        <v>10920.609432061457</v>
      </c>
    </row>
    <row r="513" spans="1:15" s="5" customFormat="1" ht="13.15">
      <c r="A513" s="163"/>
      <c r="B513" s="137" t="str">
        <f t="shared" si="350"/>
        <v>Physical Education</v>
      </c>
      <c r="C513" s="775">
        <f t="shared" si="352"/>
        <v>16763.332659928874</v>
      </c>
      <c r="D513" s="775">
        <f t="shared" si="353"/>
        <v>16824.741050618402</v>
      </c>
      <c r="E513" s="775">
        <f t="shared" si="354"/>
        <v>16819.824309511077</v>
      </c>
      <c r="F513" s="775">
        <f t="shared" si="355"/>
        <v>16745.535835228882</v>
      </c>
      <c r="G513" s="775">
        <f t="shared" si="356"/>
        <v>16750.227459914928</v>
      </c>
      <c r="H513" s="775">
        <f t="shared" si="357"/>
        <v>16789.592068064463</v>
      </c>
      <c r="I513" s="775">
        <f t="shared" si="358"/>
        <v>16876.118867989055</v>
      </c>
      <c r="J513" s="775">
        <f t="shared" si="359"/>
        <v>16903.469170569446</v>
      </c>
      <c r="K513" s="775">
        <f t="shared" si="360"/>
        <v>16879.54079136896</v>
      </c>
      <c r="L513" s="775">
        <f t="shared" si="361"/>
        <v>16833.343781275587</v>
      </c>
      <c r="M513" s="775">
        <f t="shared" si="362"/>
        <v>16763.764953966915</v>
      </c>
      <c r="N513" s="775">
        <f t="shared" si="363"/>
        <v>16715.289268088491</v>
      </c>
    </row>
    <row r="514" spans="1:15" s="5" customFormat="1" ht="13.15">
      <c r="A514" s="163"/>
      <c r="B514" s="137" t="str">
        <f t="shared" si="350"/>
        <v>Physics</v>
      </c>
      <c r="C514" s="775">
        <f t="shared" si="352"/>
        <v>10400.636535614933</v>
      </c>
      <c r="D514" s="775">
        <f t="shared" si="353"/>
        <v>10554.015411361961</v>
      </c>
      <c r="E514" s="775">
        <f t="shared" si="354"/>
        <v>10634.90226929944</v>
      </c>
      <c r="F514" s="775">
        <f t="shared" si="355"/>
        <v>10735.089937351491</v>
      </c>
      <c r="G514" s="775">
        <f t="shared" si="356"/>
        <v>10950.616152452292</v>
      </c>
      <c r="H514" s="775">
        <f t="shared" si="357"/>
        <v>11123.188112318854</v>
      </c>
      <c r="I514" s="775">
        <f t="shared" si="358"/>
        <v>11192.651625660206</v>
      </c>
      <c r="J514" s="775">
        <f t="shared" si="359"/>
        <v>11249.764767178087</v>
      </c>
      <c r="K514" s="775">
        <f t="shared" si="360"/>
        <v>11263.449996142628</v>
      </c>
      <c r="L514" s="775">
        <f t="shared" si="361"/>
        <v>11240.76213739199</v>
      </c>
      <c r="M514" s="775">
        <f t="shared" si="362"/>
        <v>11191.845580748524</v>
      </c>
      <c r="N514" s="775">
        <f t="shared" si="363"/>
        <v>11163.296703491533</v>
      </c>
    </row>
    <row r="515" spans="1:15" s="5" customFormat="1" ht="13.15">
      <c r="A515" s="163"/>
      <c r="B515" s="137" t="str">
        <f t="shared" si="350"/>
        <v>Religious Education</v>
      </c>
      <c r="C515" s="775">
        <f t="shared" si="352"/>
        <v>6969.322678294855</v>
      </c>
      <c r="D515" s="775">
        <f t="shared" si="353"/>
        <v>6990.3792249452154</v>
      </c>
      <c r="E515" s="775">
        <f t="shared" si="354"/>
        <v>6985.5972894978877</v>
      </c>
      <c r="F515" s="775">
        <f t="shared" si="355"/>
        <v>6955.291627403185</v>
      </c>
      <c r="G515" s="775">
        <f t="shared" si="356"/>
        <v>6958.623708683258</v>
      </c>
      <c r="H515" s="775">
        <f t="shared" si="357"/>
        <v>6977.3414506826675</v>
      </c>
      <c r="I515" s="775">
        <f t="shared" si="358"/>
        <v>7016.0276487001001</v>
      </c>
      <c r="J515" s="775">
        <f t="shared" si="359"/>
        <v>7027.3367539967248</v>
      </c>
      <c r="K515" s="775">
        <f t="shared" si="360"/>
        <v>7018.1198393401737</v>
      </c>
      <c r="L515" s="775">
        <f t="shared" si="361"/>
        <v>7001.8872769130276</v>
      </c>
      <c r="M515" s="775">
        <f t="shared" si="362"/>
        <v>6976.8412951933387</v>
      </c>
      <c r="N515" s="775">
        <f t="shared" si="363"/>
        <v>6959.0505269738023</v>
      </c>
    </row>
    <row r="516" spans="1:15" s="5" customFormat="1" ht="13.15">
      <c r="A516" s="163"/>
      <c r="B516" s="137" t="str">
        <f t="shared" si="350"/>
        <v>Total</v>
      </c>
      <c r="C516" s="447">
        <f t="shared" ref="C516:N516" si="364">SUM(C497:C515)</f>
        <v>205893.1907179961</v>
      </c>
      <c r="D516" s="447">
        <f t="shared" si="364"/>
        <v>207845.65684685801</v>
      </c>
      <c r="E516" s="447">
        <f t="shared" si="364"/>
        <v>209379.29224956429</v>
      </c>
      <c r="F516" s="447">
        <f t="shared" si="364"/>
        <v>211128.0491778024</v>
      </c>
      <c r="G516" s="447">
        <f t="shared" si="364"/>
        <v>214872.37585448148</v>
      </c>
      <c r="H516" s="447">
        <f t="shared" si="364"/>
        <v>218219.3122206835</v>
      </c>
      <c r="I516" s="447">
        <f t="shared" si="364"/>
        <v>219564.4464314341</v>
      </c>
      <c r="J516" s="447">
        <f t="shared" si="364"/>
        <v>220176.48516001919</v>
      </c>
      <c r="K516" s="447">
        <f t="shared" si="364"/>
        <v>220107.48399393106</v>
      </c>
      <c r="L516" s="447">
        <f t="shared" si="364"/>
        <v>219736.29646588262</v>
      </c>
      <c r="M516" s="447">
        <f t="shared" si="364"/>
        <v>219033.32169464693</v>
      </c>
      <c r="N516" s="447">
        <f t="shared" si="364"/>
        <v>218620.316575128</v>
      </c>
    </row>
    <row r="517" spans="1:15">
      <c r="A517" s="1182">
        <f>O517</f>
        <v>0</v>
      </c>
      <c r="B517" s="1177"/>
      <c r="C517" s="1182">
        <f t="shared" ref="C517:N517" si="365">N15-C516</f>
        <v>0</v>
      </c>
      <c r="D517" s="1182">
        <f t="shared" si="365"/>
        <v>0</v>
      </c>
      <c r="E517" s="1182">
        <f t="shared" si="365"/>
        <v>0</v>
      </c>
      <c r="F517" s="1182">
        <f t="shared" si="365"/>
        <v>0</v>
      </c>
      <c r="G517" s="1182">
        <f t="shared" si="365"/>
        <v>0</v>
      </c>
      <c r="H517" s="1182">
        <f t="shared" si="365"/>
        <v>0</v>
      </c>
      <c r="I517" s="1182">
        <f t="shared" si="365"/>
        <v>0</v>
      </c>
      <c r="J517" s="1182">
        <f t="shared" si="365"/>
        <v>0</v>
      </c>
      <c r="K517" s="1182">
        <f t="shared" si="365"/>
        <v>0</v>
      </c>
      <c r="L517" s="1182">
        <f t="shared" si="365"/>
        <v>0</v>
      </c>
      <c r="M517" s="1182">
        <f t="shared" si="365"/>
        <v>0</v>
      </c>
      <c r="N517" s="1182">
        <f t="shared" si="365"/>
        <v>0</v>
      </c>
      <c r="O517" s="10">
        <f>SUM(C517:N517)</f>
        <v>0</v>
      </c>
    </row>
    <row r="518" spans="1:15">
      <c r="B518" s="11"/>
      <c r="D518" s="11"/>
      <c r="E518" s="11"/>
      <c r="F518" s="11"/>
    </row>
    <row r="519" spans="1:15" ht="15">
      <c r="B519" s="140" t="s">
        <v>1160</v>
      </c>
      <c r="D519" s="11"/>
      <c r="E519" s="11"/>
      <c r="F519" s="11"/>
    </row>
    <row r="520" spans="1:15">
      <c r="B520" s="139"/>
    </row>
    <row r="521" spans="1:15">
      <c r="B521" s="258" t="s">
        <v>373</v>
      </c>
    </row>
    <row r="522" spans="1:15">
      <c r="B522" s="258"/>
    </row>
    <row r="523" spans="1:15">
      <c r="B523" s="259" t="s">
        <v>1541</v>
      </c>
      <c r="C523" s="146" t="s">
        <v>1542</v>
      </c>
      <c r="E523" s="254"/>
    </row>
    <row r="524" spans="1:15">
      <c r="B524" s="139"/>
    </row>
    <row r="525" spans="1:15" ht="13.15">
      <c r="B525" s="257"/>
      <c r="C525" s="8" t="str">
        <f>C529</f>
        <v>2018/19</v>
      </c>
      <c r="D525" s="8" t="str">
        <f t="shared" ref="D525:N525" si="366">D529</f>
        <v>2019/20</v>
      </c>
      <c r="E525" s="8" t="str">
        <f t="shared" si="366"/>
        <v>2020/21</v>
      </c>
      <c r="F525" s="8" t="str">
        <f t="shared" si="366"/>
        <v>2021/22</v>
      </c>
      <c r="G525" s="8" t="str">
        <f t="shared" si="366"/>
        <v>2022/23</v>
      </c>
      <c r="H525" s="8" t="str">
        <f t="shared" si="366"/>
        <v>2023/24</v>
      </c>
      <c r="I525" s="8" t="str">
        <f t="shared" si="366"/>
        <v>2024/25</v>
      </c>
      <c r="J525" s="8" t="str">
        <f t="shared" si="366"/>
        <v>2025/26</v>
      </c>
      <c r="K525" s="8" t="str">
        <f t="shared" si="366"/>
        <v>2026/27</v>
      </c>
      <c r="L525" s="8" t="str">
        <f t="shared" si="366"/>
        <v>2027/28</v>
      </c>
      <c r="M525" s="8" t="str">
        <f t="shared" si="366"/>
        <v>2028/29</v>
      </c>
      <c r="N525" s="8" t="str">
        <f t="shared" si="366"/>
        <v>2029/30</v>
      </c>
    </row>
    <row r="526" spans="1:15" s="5" customFormat="1" ht="13.15">
      <c r="A526" s="163"/>
      <c r="B526" s="164"/>
      <c r="C526" s="532">
        <f>0</f>
        <v>0</v>
      </c>
      <c r="D526" s="532">
        <f>0</f>
        <v>0</v>
      </c>
      <c r="E526" s="532">
        <f>0</f>
        <v>0</v>
      </c>
      <c r="F526" s="532">
        <f>0</f>
        <v>0</v>
      </c>
      <c r="G526" s="532">
        <f>0</f>
        <v>0</v>
      </c>
      <c r="H526" s="532">
        <f>0</f>
        <v>0</v>
      </c>
      <c r="I526" s="532">
        <f>0</f>
        <v>0</v>
      </c>
      <c r="J526" s="532">
        <f>0</f>
        <v>0</v>
      </c>
      <c r="K526" s="532">
        <f>0</f>
        <v>0</v>
      </c>
      <c r="L526" s="532">
        <f>0</f>
        <v>0</v>
      </c>
      <c r="M526" s="532">
        <f>0</f>
        <v>0</v>
      </c>
      <c r="N526" s="532">
        <f>0</f>
        <v>0</v>
      </c>
    </row>
    <row r="527" spans="1:15">
      <c r="B527" s="139"/>
    </row>
    <row r="528" spans="1:15">
      <c r="B528" s="139"/>
    </row>
    <row r="529" spans="1:14" ht="13.15">
      <c r="B529" s="180" t="str">
        <f t="shared" ref="B529:N529" si="367">B496</f>
        <v>Subject</v>
      </c>
      <c r="C529" s="180" t="str">
        <f t="shared" si="367"/>
        <v>2018/19</v>
      </c>
      <c r="D529" s="180" t="str">
        <f t="shared" si="367"/>
        <v>2019/20</v>
      </c>
      <c r="E529" s="180" t="str">
        <f t="shared" si="367"/>
        <v>2020/21</v>
      </c>
      <c r="F529" s="180" t="str">
        <f t="shared" si="367"/>
        <v>2021/22</v>
      </c>
      <c r="G529" s="180" t="str">
        <f t="shared" si="367"/>
        <v>2022/23</v>
      </c>
      <c r="H529" s="180" t="str">
        <f t="shared" si="367"/>
        <v>2023/24</v>
      </c>
      <c r="I529" s="180" t="str">
        <f t="shared" si="367"/>
        <v>2024/25</v>
      </c>
      <c r="J529" s="180" t="str">
        <f t="shared" si="367"/>
        <v>2025/26</v>
      </c>
      <c r="K529" s="180" t="str">
        <f t="shared" si="367"/>
        <v>2026/27</v>
      </c>
      <c r="L529" s="180" t="str">
        <f t="shared" si="367"/>
        <v>2027/28</v>
      </c>
      <c r="M529" s="180" t="str">
        <f t="shared" si="367"/>
        <v>2028/29</v>
      </c>
      <c r="N529" s="180" t="str">
        <f t="shared" si="367"/>
        <v>2029/30</v>
      </c>
    </row>
    <row r="530" spans="1:14" s="5" customFormat="1" ht="13.15">
      <c r="A530" s="163"/>
      <c r="B530" s="180" t="str">
        <f t="shared" ref="B530:N530" si="368">B497</f>
        <v>Art &amp; Design</v>
      </c>
      <c r="C530" s="403">
        <f t="shared" si="368"/>
        <v>8060.0573048736514</v>
      </c>
      <c r="D530" s="403">
        <f t="shared" si="368"/>
        <v>8062.3910693677108</v>
      </c>
      <c r="E530" s="403">
        <f t="shared" si="368"/>
        <v>8043.8252332958373</v>
      </c>
      <c r="F530" s="403">
        <f t="shared" si="368"/>
        <v>8012.0401221858019</v>
      </c>
      <c r="G530" s="403">
        <f t="shared" si="368"/>
        <v>8024.2737926992359</v>
      </c>
      <c r="H530" s="403">
        <f t="shared" si="368"/>
        <v>8057.9595025333892</v>
      </c>
      <c r="I530" s="403">
        <f t="shared" si="368"/>
        <v>8115.6940784142907</v>
      </c>
      <c r="J530" s="403">
        <f t="shared" si="368"/>
        <v>8131.6395932916521</v>
      </c>
      <c r="K530" s="403">
        <f t="shared" si="368"/>
        <v>8126.5330565492241</v>
      </c>
      <c r="L530" s="403">
        <f t="shared" si="368"/>
        <v>8121.3860209417217</v>
      </c>
      <c r="M530" s="403">
        <f t="shared" si="368"/>
        <v>8109.2049952098132</v>
      </c>
      <c r="N530" s="403">
        <f t="shared" si="368"/>
        <v>8098.9091747839148</v>
      </c>
    </row>
    <row r="531" spans="1:14" s="5" customFormat="1" ht="13.15">
      <c r="A531" s="163"/>
      <c r="B531" s="180" t="str">
        <f t="shared" ref="B531:N531" si="369">B498</f>
        <v>Biology</v>
      </c>
      <c r="C531" s="403">
        <f t="shared" si="369"/>
        <v>11955.600156540873</v>
      </c>
      <c r="D531" s="403">
        <f t="shared" si="369"/>
        <v>12101.346407661595</v>
      </c>
      <c r="E531" s="403">
        <f t="shared" si="369"/>
        <v>12179.421859085787</v>
      </c>
      <c r="F531" s="403">
        <f t="shared" si="369"/>
        <v>12288.769692087119</v>
      </c>
      <c r="G531" s="403">
        <f t="shared" si="369"/>
        <v>12531.21633713711</v>
      </c>
      <c r="H531" s="403">
        <f t="shared" si="369"/>
        <v>12734.543898610036</v>
      </c>
      <c r="I531" s="403">
        <f t="shared" si="369"/>
        <v>12825.163799465259</v>
      </c>
      <c r="J531" s="403">
        <f t="shared" si="369"/>
        <v>12891.261356957133</v>
      </c>
      <c r="K531" s="403">
        <f t="shared" si="369"/>
        <v>12910.451720788593</v>
      </c>
      <c r="L531" s="403">
        <f t="shared" si="369"/>
        <v>12896.22867103212</v>
      </c>
      <c r="M531" s="403">
        <f t="shared" si="369"/>
        <v>12855.282644797504</v>
      </c>
      <c r="N531" s="403">
        <f t="shared" si="369"/>
        <v>12831.594294656536</v>
      </c>
    </row>
    <row r="532" spans="1:14" s="5" customFormat="1" ht="13.15">
      <c r="A532" s="163"/>
      <c r="B532" s="180" t="str">
        <f t="shared" ref="B532:N532" si="370">B499</f>
        <v>Business Studies</v>
      </c>
      <c r="C532" s="403">
        <f t="shared" si="370"/>
        <v>4622.0388123314333</v>
      </c>
      <c r="D532" s="403">
        <f t="shared" si="370"/>
        <v>4527.7466827325452</v>
      </c>
      <c r="E532" s="403">
        <f t="shared" si="370"/>
        <v>4468.205604527815</v>
      </c>
      <c r="F532" s="403">
        <f t="shared" si="370"/>
        <v>4471.3856297588854</v>
      </c>
      <c r="G532" s="403">
        <f t="shared" si="370"/>
        <v>4542.6234379126308</v>
      </c>
      <c r="H532" s="403">
        <f t="shared" si="370"/>
        <v>4622.3804156184551</v>
      </c>
      <c r="I532" s="403">
        <f t="shared" si="370"/>
        <v>4705.6295784663243</v>
      </c>
      <c r="J532" s="403">
        <f t="shared" si="370"/>
        <v>4783.0279167480703</v>
      </c>
      <c r="K532" s="403">
        <f t="shared" si="370"/>
        <v>4838.6113120699501</v>
      </c>
      <c r="L532" s="403">
        <f t="shared" si="370"/>
        <v>4877.073192791946</v>
      </c>
      <c r="M532" s="403">
        <f t="shared" si="370"/>
        <v>4902.203305064143</v>
      </c>
      <c r="N532" s="403">
        <f t="shared" si="370"/>
        <v>4917.185216485921</v>
      </c>
    </row>
    <row r="533" spans="1:14" s="5" customFormat="1" ht="13.15">
      <c r="A533" s="163"/>
      <c r="B533" s="180" t="str">
        <f t="shared" ref="B533:N533" si="371">B500</f>
        <v>Chemistry</v>
      </c>
      <c r="C533" s="403">
        <f t="shared" si="371"/>
        <v>10789.907420115327</v>
      </c>
      <c r="D533" s="403">
        <f t="shared" si="371"/>
        <v>10930.418071873812</v>
      </c>
      <c r="E533" s="403">
        <f t="shared" si="371"/>
        <v>11004.080374104455</v>
      </c>
      <c r="F533" s="403">
        <f t="shared" si="371"/>
        <v>11106.495097375098</v>
      </c>
      <c r="G533" s="403">
        <f t="shared" si="371"/>
        <v>11332.355075889151</v>
      </c>
      <c r="H533" s="403">
        <f t="shared" si="371"/>
        <v>11515.73925539095</v>
      </c>
      <c r="I533" s="403">
        <f t="shared" si="371"/>
        <v>11596.061082199767</v>
      </c>
      <c r="J533" s="403">
        <f t="shared" si="371"/>
        <v>11661.917275097969</v>
      </c>
      <c r="K533" s="403">
        <f t="shared" si="371"/>
        <v>11682.803821523297</v>
      </c>
      <c r="L533" s="403">
        <f t="shared" si="371"/>
        <v>11667.091170053398</v>
      </c>
      <c r="M533" s="403">
        <f t="shared" si="371"/>
        <v>11624.435104334671</v>
      </c>
      <c r="N533" s="403">
        <f t="shared" si="371"/>
        <v>11599.727465636881</v>
      </c>
    </row>
    <row r="534" spans="1:14" s="5" customFormat="1" ht="13.15">
      <c r="A534" s="163"/>
      <c r="B534" s="180" t="str">
        <f t="shared" ref="B534:N534" si="372">B501</f>
        <v>Classics</v>
      </c>
      <c r="C534" s="403">
        <f t="shared" si="372"/>
        <v>278.0073943227132</v>
      </c>
      <c r="D534" s="403">
        <f t="shared" si="372"/>
        <v>276.94870561279401</v>
      </c>
      <c r="E534" s="403">
        <f t="shared" si="372"/>
        <v>276.96612773187815</v>
      </c>
      <c r="F534" s="403">
        <f t="shared" si="372"/>
        <v>279.03293447208915</v>
      </c>
      <c r="G534" s="403">
        <f t="shared" si="372"/>
        <v>284.40064570104386</v>
      </c>
      <c r="H534" s="403">
        <f t="shared" si="372"/>
        <v>289.64473892582629</v>
      </c>
      <c r="I534" s="403">
        <f t="shared" si="372"/>
        <v>292.86466343964969</v>
      </c>
      <c r="J534" s="403">
        <f t="shared" si="372"/>
        <v>294.75510738009501</v>
      </c>
      <c r="K534" s="403">
        <f t="shared" si="372"/>
        <v>295.7642050898304</v>
      </c>
      <c r="L534" s="403">
        <f t="shared" si="372"/>
        <v>296.61112362022766</v>
      </c>
      <c r="M534" s="403">
        <f t="shared" si="372"/>
        <v>297.07954611955057</v>
      </c>
      <c r="N534" s="403">
        <f t="shared" si="372"/>
        <v>297.38096013397984</v>
      </c>
    </row>
    <row r="535" spans="1:14" s="5" customFormat="1" ht="13.15">
      <c r="A535" s="163"/>
      <c r="B535" s="180" t="str">
        <f t="shared" ref="B535:N535" si="373">B502</f>
        <v>Computing</v>
      </c>
      <c r="C535" s="403">
        <f t="shared" si="373"/>
        <v>6280.6269063562659</v>
      </c>
      <c r="D535" s="403">
        <f t="shared" si="373"/>
        <v>6281.1319621475459</v>
      </c>
      <c r="E535" s="403">
        <f t="shared" si="373"/>
        <v>6266.7101142748897</v>
      </c>
      <c r="F535" s="403">
        <f t="shared" si="373"/>
        <v>6242.907638588701</v>
      </c>
      <c r="G535" s="403">
        <f t="shared" si="373"/>
        <v>6255.9053722490253</v>
      </c>
      <c r="H535" s="403">
        <f t="shared" si="373"/>
        <v>6283.7412138399286</v>
      </c>
      <c r="I535" s="403">
        <f t="shared" si="373"/>
        <v>6328.834131051527</v>
      </c>
      <c r="J535" s="403">
        <f t="shared" si="373"/>
        <v>6347.3766650088601</v>
      </c>
      <c r="K535" s="403">
        <f t="shared" si="373"/>
        <v>6347.3936898388938</v>
      </c>
      <c r="L535" s="403">
        <f t="shared" si="373"/>
        <v>6342.3025781686983</v>
      </c>
      <c r="M535" s="403">
        <f t="shared" si="373"/>
        <v>6329.4661602758661</v>
      </c>
      <c r="N535" s="403">
        <f t="shared" si="373"/>
        <v>6319.5248545124978</v>
      </c>
    </row>
    <row r="536" spans="1:14" s="5" customFormat="1" ht="13.15">
      <c r="A536" s="163"/>
      <c r="B536" s="180" t="str">
        <f t="shared" ref="B536:N536" si="374">B503</f>
        <v>Design &amp; Technology</v>
      </c>
      <c r="C536" s="403">
        <f t="shared" si="374"/>
        <v>9698.5218455887516</v>
      </c>
      <c r="D536" s="403">
        <f t="shared" si="374"/>
        <v>9742.5744136788326</v>
      </c>
      <c r="E536" s="403">
        <f t="shared" si="374"/>
        <v>9740.994044121795</v>
      </c>
      <c r="F536" s="403">
        <f t="shared" si="374"/>
        <v>9693.2075560901249</v>
      </c>
      <c r="G536" s="403">
        <f t="shared" si="374"/>
        <v>9679.0472940535947</v>
      </c>
      <c r="H536" s="403">
        <f t="shared" si="374"/>
        <v>9693.1671407810027</v>
      </c>
      <c r="I536" s="403">
        <f t="shared" si="374"/>
        <v>9741.2801514395305</v>
      </c>
      <c r="J536" s="403">
        <f t="shared" si="374"/>
        <v>9728.658455265404</v>
      </c>
      <c r="K536" s="403">
        <f t="shared" si="374"/>
        <v>9695.8168727263019</v>
      </c>
      <c r="L536" s="403">
        <f t="shared" si="374"/>
        <v>9672.5173341909012</v>
      </c>
      <c r="M536" s="403">
        <f t="shared" si="374"/>
        <v>9645.7421644577316</v>
      </c>
      <c r="N536" s="403">
        <f t="shared" si="374"/>
        <v>9625.355041625704</v>
      </c>
    </row>
    <row r="537" spans="1:14" s="5" customFormat="1" ht="13.15">
      <c r="A537" s="163"/>
      <c r="B537" s="180" t="str">
        <f t="shared" ref="B537:N537" si="375">B504</f>
        <v>Drama</v>
      </c>
      <c r="C537" s="403">
        <f t="shared" si="375"/>
        <v>4709.3174197017161</v>
      </c>
      <c r="D537" s="403">
        <f t="shared" si="375"/>
        <v>4722.028964123414</v>
      </c>
      <c r="E537" s="403">
        <f t="shared" si="375"/>
        <v>4716.6143301989232</v>
      </c>
      <c r="F537" s="403">
        <f t="shared" si="375"/>
        <v>4695.1569836881426</v>
      </c>
      <c r="G537" s="403">
        <f t="shared" si="375"/>
        <v>4693.3539203973614</v>
      </c>
      <c r="H537" s="403">
        <f t="shared" si="375"/>
        <v>4705.4739349097636</v>
      </c>
      <c r="I537" s="403">
        <f t="shared" si="375"/>
        <v>4733.5578173325493</v>
      </c>
      <c r="J537" s="403">
        <f t="shared" si="375"/>
        <v>4732.1077374407214</v>
      </c>
      <c r="K537" s="403">
        <f t="shared" si="375"/>
        <v>4720.5368594015963</v>
      </c>
      <c r="L537" s="403">
        <f t="shared" si="375"/>
        <v>4713.4644709323829</v>
      </c>
      <c r="M537" s="403">
        <f t="shared" si="375"/>
        <v>4704.4858025260291</v>
      </c>
      <c r="N537" s="403">
        <f t="shared" si="375"/>
        <v>4697.127364922052</v>
      </c>
    </row>
    <row r="538" spans="1:14" s="5" customFormat="1" ht="13.15">
      <c r="A538" s="163"/>
      <c r="B538" s="180" t="str">
        <f t="shared" ref="B538:N538" si="376">B505</f>
        <v>English</v>
      </c>
      <c r="C538" s="403">
        <f t="shared" si="376"/>
        <v>30769.237123854629</v>
      </c>
      <c r="D538" s="403">
        <f t="shared" si="376"/>
        <v>31173.557883990048</v>
      </c>
      <c r="E538" s="403">
        <f t="shared" si="376"/>
        <v>31475.099337918728</v>
      </c>
      <c r="F538" s="403">
        <f t="shared" si="376"/>
        <v>31756.662294485195</v>
      </c>
      <c r="G538" s="403">
        <f t="shared" si="376"/>
        <v>32322.768450739877</v>
      </c>
      <c r="H538" s="403">
        <f t="shared" si="376"/>
        <v>32795.363394538246</v>
      </c>
      <c r="I538" s="403">
        <f t="shared" si="376"/>
        <v>32941.06589741636</v>
      </c>
      <c r="J538" s="403">
        <f t="shared" si="376"/>
        <v>33010.302692821781</v>
      </c>
      <c r="K538" s="403">
        <f t="shared" si="376"/>
        <v>32969.493431381401</v>
      </c>
      <c r="L538" s="403">
        <f t="shared" si="376"/>
        <v>32857.399460814951</v>
      </c>
      <c r="M538" s="403">
        <f t="shared" si="376"/>
        <v>32685.711933803901</v>
      </c>
      <c r="N538" s="403">
        <f t="shared" si="376"/>
        <v>32583.947657205466</v>
      </c>
    </row>
    <row r="539" spans="1:14" s="5" customFormat="1" ht="13.15">
      <c r="A539" s="163"/>
      <c r="B539" s="180" t="str">
        <f t="shared" ref="B539:N539" si="377">B506</f>
        <v>Food</v>
      </c>
      <c r="C539" s="403">
        <f t="shared" si="377"/>
        <v>1946.2232346122832</v>
      </c>
      <c r="D539" s="403">
        <f t="shared" si="377"/>
        <v>1954.4265503413212</v>
      </c>
      <c r="E539" s="403">
        <f t="shared" si="377"/>
        <v>1955.1801265577824</v>
      </c>
      <c r="F539" s="403">
        <f t="shared" si="377"/>
        <v>1947.0411555442381</v>
      </c>
      <c r="G539" s="403">
        <f t="shared" si="377"/>
        <v>1949.6588660882267</v>
      </c>
      <c r="H539" s="403">
        <f t="shared" si="377"/>
        <v>1954.3691987479185</v>
      </c>
      <c r="I539" s="403">
        <f t="shared" si="377"/>
        <v>1963.219941587523</v>
      </c>
      <c r="J539" s="403">
        <f t="shared" si="377"/>
        <v>1971.2325870188431</v>
      </c>
      <c r="K539" s="403">
        <f t="shared" si="377"/>
        <v>1971.2512350212742</v>
      </c>
      <c r="L539" s="403">
        <f t="shared" si="377"/>
        <v>1963.6385994613913</v>
      </c>
      <c r="M539" s="403">
        <f t="shared" si="377"/>
        <v>1951.1044194564984</v>
      </c>
      <c r="N539" s="403">
        <f t="shared" si="377"/>
        <v>1942.8560476650639</v>
      </c>
    </row>
    <row r="540" spans="1:14" s="5" customFormat="1" ht="13.15">
      <c r="A540" s="163"/>
      <c r="B540" s="180" t="str">
        <f t="shared" ref="B540:N540" si="378">B507</f>
        <v>Geography</v>
      </c>
      <c r="C540" s="403">
        <f t="shared" si="378"/>
        <v>10695.691095652301</v>
      </c>
      <c r="D540" s="403">
        <f t="shared" si="378"/>
        <v>10816.804574383817</v>
      </c>
      <c r="E540" s="403">
        <f t="shared" si="378"/>
        <v>10905.491908116403</v>
      </c>
      <c r="F540" s="403">
        <f t="shared" si="378"/>
        <v>10991.522221918151</v>
      </c>
      <c r="G540" s="403">
        <f t="shared" si="378"/>
        <v>11167.19647698361</v>
      </c>
      <c r="H540" s="403">
        <f t="shared" si="378"/>
        <v>11333.066941001964</v>
      </c>
      <c r="I540" s="403">
        <f t="shared" si="378"/>
        <v>11390.344555427564</v>
      </c>
      <c r="J540" s="403">
        <f t="shared" si="378"/>
        <v>11396.865184330711</v>
      </c>
      <c r="K540" s="403">
        <f t="shared" si="378"/>
        <v>11373.285112832096</v>
      </c>
      <c r="L540" s="403">
        <f t="shared" si="378"/>
        <v>11345.144702101417</v>
      </c>
      <c r="M540" s="403">
        <f t="shared" si="378"/>
        <v>11305.090423871163</v>
      </c>
      <c r="N540" s="403">
        <f t="shared" si="378"/>
        <v>11281.219436080339</v>
      </c>
    </row>
    <row r="541" spans="1:14" s="5" customFormat="1" ht="13.15">
      <c r="A541" s="163"/>
      <c r="B541" s="180" t="str">
        <f>B508</f>
        <v>History</v>
      </c>
      <c r="C541" s="403">
        <f>C508</f>
        <v>11479.758187207924</v>
      </c>
      <c r="D541" s="403">
        <f t="shared" ref="D541:N541" si="379">D508</f>
        <v>11595.738821215986</v>
      </c>
      <c r="E541" s="403">
        <f t="shared" si="379"/>
        <v>11682.407165802168</v>
      </c>
      <c r="F541" s="403">
        <f t="shared" si="379"/>
        <v>11774.907703319654</v>
      </c>
      <c r="G541" s="403">
        <f t="shared" si="379"/>
        <v>11968.344591717332</v>
      </c>
      <c r="H541" s="403">
        <f t="shared" si="379"/>
        <v>12150.168448390286</v>
      </c>
      <c r="I541" s="403">
        <f t="shared" si="379"/>
        <v>12218.377833930062</v>
      </c>
      <c r="J541" s="403">
        <f t="shared" si="379"/>
        <v>12233.798879232194</v>
      </c>
      <c r="K541" s="403">
        <f t="shared" si="379"/>
        <v>12215.908777537055</v>
      </c>
      <c r="L541" s="403">
        <f t="shared" si="379"/>
        <v>12191.485909023164</v>
      </c>
      <c r="M541" s="403">
        <f t="shared" si="379"/>
        <v>12153.353730873718</v>
      </c>
      <c r="N541" s="403">
        <f t="shared" si="379"/>
        <v>12130.734700053556</v>
      </c>
    </row>
    <row r="542" spans="1:14" s="5" customFormat="1" ht="13.15">
      <c r="A542" s="163"/>
      <c r="B542" s="180" t="str">
        <f t="shared" ref="B542:B549" si="380">B509</f>
        <v>Mathematics</v>
      </c>
      <c r="C542" s="403">
        <f>C509</f>
        <v>30982.883269594608</v>
      </c>
      <c r="D542" s="403">
        <f t="shared" ref="D542:N542" si="381">D509</f>
        <v>31392.340922955536</v>
      </c>
      <c r="E542" s="403">
        <f t="shared" si="381"/>
        <v>31716.586615760654</v>
      </c>
      <c r="F542" s="403">
        <f t="shared" si="381"/>
        <v>31993.257724628776</v>
      </c>
      <c r="G542" s="403">
        <f t="shared" si="381"/>
        <v>32569.475459561068</v>
      </c>
      <c r="H542" s="403">
        <f t="shared" si="381"/>
        <v>33063.54970831675</v>
      </c>
      <c r="I542" s="403">
        <f t="shared" si="381"/>
        <v>33242.324798826412</v>
      </c>
      <c r="J542" s="403">
        <f t="shared" si="381"/>
        <v>33332.615102152449</v>
      </c>
      <c r="K542" s="403">
        <f t="shared" si="381"/>
        <v>33313.662459425541</v>
      </c>
      <c r="L542" s="403">
        <f t="shared" si="381"/>
        <v>33231.057238210655</v>
      </c>
      <c r="M542" s="403">
        <f t="shared" si="381"/>
        <v>33091.03354781228</v>
      </c>
      <c r="N542" s="403">
        <f t="shared" si="381"/>
        <v>33008.42340609691</v>
      </c>
    </row>
    <row r="543" spans="1:14" s="5" customFormat="1" ht="13.15">
      <c r="A543" s="163"/>
      <c r="B543" s="180" t="str">
        <f t="shared" si="380"/>
        <v>Modern Foreign Languages</v>
      </c>
      <c r="C543" s="403">
        <f t="shared" ref="C543:N543" si="382">C510</f>
        <v>14407.47086052118</v>
      </c>
      <c r="D543" s="403">
        <f t="shared" si="382"/>
        <v>14968.882445142792</v>
      </c>
      <c r="E543" s="403">
        <f t="shared" si="382"/>
        <v>15697.013642303729</v>
      </c>
      <c r="F543" s="403">
        <f t="shared" si="382"/>
        <v>16656.980564378366</v>
      </c>
      <c r="G543" s="403">
        <f t="shared" si="382"/>
        <v>17994.087253479865</v>
      </c>
      <c r="H543" s="403">
        <f t="shared" si="382"/>
        <v>19072.571753956832</v>
      </c>
      <c r="I543" s="403">
        <f t="shared" si="382"/>
        <v>19133.3142242756</v>
      </c>
      <c r="J543" s="403">
        <f t="shared" si="382"/>
        <v>19113.505399695547</v>
      </c>
      <c r="K543" s="403">
        <f t="shared" si="382"/>
        <v>19047.825306918214</v>
      </c>
      <c r="L543" s="403">
        <f t="shared" si="382"/>
        <v>18979.775168456999</v>
      </c>
      <c r="M543" s="403">
        <f t="shared" si="382"/>
        <v>18890.420831926971</v>
      </c>
      <c r="N543" s="403">
        <f t="shared" si="382"/>
        <v>18865.029025649437</v>
      </c>
    </row>
    <row r="544" spans="1:14" s="5" customFormat="1" ht="13.15">
      <c r="A544" s="163"/>
      <c r="B544" s="180" t="str">
        <f t="shared" si="380"/>
        <v>Music</v>
      </c>
      <c r="C544" s="403">
        <f t="shared" ref="C544:N544" si="383">C511</f>
        <v>4709.0638315462802</v>
      </c>
      <c r="D544" s="403">
        <f t="shared" si="383"/>
        <v>4732.2857049829763</v>
      </c>
      <c r="E544" s="403">
        <f t="shared" si="383"/>
        <v>4731.6829280077118</v>
      </c>
      <c r="F544" s="403">
        <f t="shared" si="383"/>
        <v>4707.346861329388</v>
      </c>
      <c r="G544" s="403">
        <f t="shared" si="383"/>
        <v>4696.457792098322</v>
      </c>
      <c r="H544" s="403">
        <f t="shared" si="383"/>
        <v>4701.339995882925</v>
      </c>
      <c r="I544" s="403">
        <f t="shared" si="383"/>
        <v>4724.3697303460958</v>
      </c>
      <c r="J544" s="403">
        <f t="shared" si="383"/>
        <v>4711.3520602703784</v>
      </c>
      <c r="K544" s="403">
        <f t="shared" si="383"/>
        <v>4690.8448224460908</v>
      </c>
      <c r="L544" s="403">
        <f t="shared" si="383"/>
        <v>4680.5153936631395</v>
      </c>
      <c r="M544" s="403">
        <f t="shared" si="383"/>
        <v>4670.9787021442844</v>
      </c>
      <c r="N544" s="403">
        <f t="shared" si="383"/>
        <v>4663.0559990044521</v>
      </c>
    </row>
    <row r="545" spans="1:14" s="5" customFormat="1" ht="13.15">
      <c r="A545" s="163"/>
      <c r="B545" s="180" t="str">
        <f t="shared" si="380"/>
        <v>Others</v>
      </c>
      <c r="C545" s="403">
        <f t="shared" ref="C545:N545" si="384">C512</f>
        <v>10375.493981337486</v>
      </c>
      <c r="D545" s="403">
        <f t="shared" si="384"/>
        <v>10197.897979721722</v>
      </c>
      <c r="E545" s="403">
        <f t="shared" si="384"/>
        <v>10078.688969447325</v>
      </c>
      <c r="F545" s="403">
        <f t="shared" si="384"/>
        <v>10075.417597969079</v>
      </c>
      <c r="G545" s="403">
        <f t="shared" si="384"/>
        <v>10201.743766723532</v>
      </c>
      <c r="H545" s="403">
        <f t="shared" si="384"/>
        <v>10356.111048173176</v>
      </c>
      <c r="I545" s="403">
        <f t="shared" si="384"/>
        <v>10527.54600546624</v>
      </c>
      <c r="J545" s="403">
        <f t="shared" si="384"/>
        <v>10655.498455563111</v>
      </c>
      <c r="K545" s="403">
        <f t="shared" si="384"/>
        <v>10746.190683529956</v>
      </c>
      <c r="L545" s="403">
        <f t="shared" si="384"/>
        <v>10824.612236838882</v>
      </c>
      <c r="M545" s="403">
        <f t="shared" si="384"/>
        <v>10885.276552064017</v>
      </c>
      <c r="N545" s="403">
        <f t="shared" si="384"/>
        <v>10920.609432061457</v>
      </c>
    </row>
    <row r="546" spans="1:14" s="5" customFormat="1" ht="13.15">
      <c r="A546" s="163"/>
      <c r="B546" s="180" t="str">
        <f t="shared" si="380"/>
        <v>Physical Education</v>
      </c>
      <c r="C546" s="403">
        <f t="shared" ref="C546:N546" si="385">C513</f>
        <v>16763.332659928874</v>
      </c>
      <c r="D546" s="403">
        <f t="shared" si="385"/>
        <v>16824.741050618402</v>
      </c>
      <c r="E546" s="403">
        <f t="shared" si="385"/>
        <v>16819.824309511077</v>
      </c>
      <c r="F546" s="403">
        <f t="shared" si="385"/>
        <v>16745.535835228882</v>
      </c>
      <c r="G546" s="403">
        <f t="shared" si="385"/>
        <v>16750.227459914928</v>
      </c>
      <c r="H546" s="403">
        <f t="shared" si="385"/>
        <v>16789.592068064463</v>
      </c>
      <c r="I546" s="403">
        <f t="shared" si="385"/>
        <v>16876.118867989055</v>
      </c>
      <c r="J546" s="403">
        <f t="shared" si="385"/>
        <v>16903.469170569446</v>
      </c>
      <c r="K546" s="403">
        <f t="shared" si="385"/>
        <v>16879.54079136896</v>
      </c>
      <c r="L546" s="403">
        <f t="shared" si="385"/>
        <v>16833.343781275587</v>
      </c>
      <c r="M546" s="403">
        <f t="shared" si="385"/>
        <v>16763.764953966915</v>
      </c>
      <c r="N546" s="403">
        <f t="shared" si="385"/>
        <v>16715.289268088491</v>
      </c>
    </row>
    <row r="547" spans="1:14" s="5" customFormat="1" ht="13.15">
      <c r="A547" s="163"/>
      <c r="B547" s="180" t="str">
        <f t="shared" si="380"/>
        <v>Physics</v>
      </c>
      <c r="C547" s="403">
        <f t="shared" ref="C547:N547" si="386">C514</f>
        <v>10400.636535614933</v>
      </c>
      <c r="D547" s="403">
        <f t="shared" si="386"/>
        <v>10554.015411361961</v>
      </c>
      <c r="E547" s="403">
        <f t="shared" si="386"/>
        <v>10634.90226929944</v>
      </c>
      <c r="F547" s="403">
        <f t="shared" si="386"/>
        <v>10735.089937351491</v>
      </c>
      <c r="G547" s="403">
        <f t="shared" si="386"/>
        <v>10950.616152452292</v>
      </c>
      <c r="H547" s="403">
        <f t="shared" si="386"/>
        <v>11123.188112318854</v>
      </c>
      <c r="I547" s="403">
        <f t="shared" si="386"/>
        <v>11192.651625660206</v>
      </c>
      <c r="J547" s="403">
        <f t="shared" si="386"/>
        <v>11249.764767178087</v>
      </c>
      <c r="K547" s="403">
        <f t="shared" si="386"/>
        <v>11263.449996142628</v>
      </c>
      <c r="L547" s="403">
        <f t="shared" si="386"/>
        <v>11240.76213739199</v>
      </c>
      <c r="M547" s="403">
        <f t="shared" si="386"/>
        <v>11191.845580748524</v>
      </c>
      <c r="N547" s="403">
        <f t="shared" si="386"/>
        <v>11163.296703491533</v>
      </c>
    </row>
    <row r="548" spans="1:14" s="5" customFormat="1" ht="13.15">
      <c r="A548" s="163"/>
      <c r="B548" s="180" t="str">
        <f t="shared" si="380"/>
        <v>Religious Education</v>
      </c>
      <c r="C548" s="403">
        <f t="shared" ref="C548:N548" si="387">C515</f>
        <v>6969.322678294855</v>
      </c>
      <c r="D548" s="403">
        <f t="shared" si="387"/>
        <v>6990.3792249452154</v>
      </c>
      <c r="E548" s="403">
        <f t="shared" si="387"/>
        <v>6985.5972894978877</v>
      </c>
      <c r="F548" s="403">
        <f t="shared" si="387"/>
        <v>6955.291627403185</v>
      </c>
      <c r="G548" s="403">
        <f t="shared" si="387"/>
        <v>6958.623708683258</v>
      </c>
      <c r="H548" s="403">
        <f t="shared" si="387"/>
        <v>6977.3414506826675</v>
      </c>
      <c r="I548" s="403">
        <f t="shared" si="387"/>
        <v>7016.0276487001001</v>
      </c>
      <c r="J548" s="403">
        <f t="shared" si="387"/>
        <v>7027.3367539967248</v>
      </c>
      <c r="K548" s="403">
        <f t="shared" si="387"/>
        <v>7018.1198393401737</v>
      </c>
      <c r="L548" s="403">
        <f t="shared" si="387"/>
        <v>7001.8872769130276</v>
      </c>
      <c r="M548" s="403">
        <f t="shared" si="387"/>
        <v>6976.8412951933387</v>
      </c>
      <c r="N548" s="403">
        <f t="shared" si="387"/>
        <v>6959.0505269738023</v>
      </c>
    </row>
    <row r="549" spans="1:14" s="5" customFormat="1" ht="13.15">
      <c r="A549" s="163"/>
      <c r="B549" s="180" t="str">
        <f t="shared" si="380"/>
        <v>Total</v>
      </c>
      <c r="C549" s="447">
        <f>SUM(C530:C548)</f>
        <v>205893.1907179961</v>
      </c>
      <c r="D549" s="447">
        <f t="shared" ref="D549:N549" si="388">SUM(D530:D548)</f>
        <v>207845.65684685801</v>
      </c>
      <c r="E549" s="447">
        <f t="shared" si="388"/>
        <v>209379.29224956429</v>
      </c>
      <c r="F549" s="447">
        <f t="shared" si="388"/>
        <v>211128.0491778024</v>
      </c>
      <c r="G549" s="447">
        <f t="shared" si="388"/>
        <v>214872.37585448148</v>
      </c>
      <c r="H549" s="447">
        <f t="shared" si="388"/>
        <v>218219.3122206835</v>
      </c>
      <c r="I549" s="447">
        <f t="shared" si="388"/>
        <v>219564.4464314341</v>
      </c>
      <c r="J549" s="447">
        <f t="shared" si="388"/>
        <v>220176.48516001919</v>
      </c>
      <c r="K549" s="447">
        <f t="shared" si="388"/>
        <v>220107.48399393106</v>
      </c>
      <c r="L549" s="447">
        <f t="shared" si="388"/>
        <v>219736.29646588262</v>
      </c>
      <c r="M549" s="447">
        <f t="shared" si="388"/>
        <v>219033.32169464693</v>
      </c>
      <c r="N549" s="447">
        <f t="shared" si="388"/>
        <v>218620.316575128</v>
      </c>
    </row>
    <row r="550" spans="1:14">
      <c r="A550" s="1182">
        <f>SUM(C550:N550)</f>
        <v>0</v>
      </c>
      <c r="B550" s="1177"/>
      <c r="C550" s="1182">
        <f t="shared" ref="C550:N550" si="389">SUM(C530:C548)-C549</f>
        <v>0</v>
      </c>
      <c r="D550" s="1182">
        <f t="shared" si="389"/>
        <v>0</v>
      </c>
      <c r="E550" s="1182">
        <f t="shared" si="389"/>
        <v>0</v>
      </c>
      <c r="F550" s="1182">
        <f t="shared" si="389"/>
        <v>0</v>
      </c>
      <c r="G550" s="1182">
        <f t="shared" si="389"/>
        <v>0</v>
      </c>
      <c r="H550" s="1182">
        <f t="shared" si="389"/>
        <v>0</v>
      </c>
      <c r="I550" s="1182">
        <f t="shared" si="389"/>
        <v>0</v>
      </c>
      <c r="J550" s="1182">
        <f t="shared" si="389"/>
        <v>0</v>
      </c>
      <c r="K550" s="1182">
        <f t="shared" si="389"/>
        <v>0</v>
      </c>
      <c r="L550" s="1182">
        <f t="shared" si="389"/>
        <v>0</v>
      </c>
      <c r="M550" s="1182">
        <f t="shared" si="389"/>
        <v>0</v>
      </c>
      <c r="N550" s="1182">
        <f t="shared" si="389"/>
        <v>0</v>
      </c>
    </row>
    <row r="551" spans="1:14">
      <c r="B551" s="11"/>
    </row>
    <row r="552" spans="1:14" ht="15">
      <c r="B552" s="140" t="s">
        <v>1158</v>
      </c>
    </row>
    <row r="553" spans="1:14">
      <c r="B553" s="73"/>
    </row>
    <row r="554" spans="1:14" ht="13.15">
      <c r="B554" s="74" t="s">
        <v>188</v>
      </c>
    </row>
    <row r="555" spans="1:14">
      <c r="B555" s="11"/>
    </row>
    <row r="556" spans="1:14" ht="13.15">
      <c r="B556" s="137" t="str">
        <f t="shared" ref="B556:B575" si="390">B496</f>
        <v>Subject</v>
      </c>
      <c r="C556" s="8" t="s">
        <v>87</v>
      </c>
    </row>
    <row r="557" spans="1:14" s="5" customFormat="1" ht="13.15">
      <c r="A557" s="163"/>
      <c r="B557" s="137" t="str">
        <f t="shared" si="390"/>
        <v>Art &amp; Design</v>
      </c>
      <c r="C557" s="253">
        <f>Stock_calculations!C44</f>
        <v>0.92900000000000005</v>
      </c>
    </row>
    <row r="558" spans="1:14" s="5" customFormat="1" ht="13.15">
      <c r="A558" s="163"/>
      <c r="B558" s="137" t="str">
        <f t="shared" si="390"/>
        <v>Biology</v>
      </c>
      <c r="C558" s="253">
        <f>Stock_calculations!C45</f>
        <v>0.92900000000000005</v>
      </c>
    </row>
    <row r="559" spans="1:14" s="5" customFormat="1" ht="13.15">
      <c r="A559" s="163"/>
      <c r="B559" s="137" t="str">
        <f t="shared" si="390"/>
        <v>Business Studies</v>
      </c>
      <c r="C559" s="253">
        <f>Stock_calculations!C46</f>
        <v>0.92900000000000005</v>
      </c>
    </row>
    <row r="560" spans="1:14" s="5" customFormat="1" ht="13.15">
      <c r="A560" s="163"/>
      <c r="B560" s="137" t="str">
        <f t="shared" si="390"/>
        <v>Chemistry</v>
      </c>
      <c r="C560" s="253">
        <f>Stock_calculations!C47</f>
        <v>0.92900000000000005</v>
      </c>
    </row>
    <row r="561" spans="1:3" s="5" customFormat="1" ht="13.15">
      <c r="A561" s="163"/>
      <c r="B561" s="137" t="str">
        <f t="shared" si="390"/>
        <v>Classics</v>
      </c>
      <c r="C561" s="253">
        <f>Stock_calculations!C48</f>
        <v>0.92900000000000005</v>
      </c>
    </row>
    <row r="562" spans="1:3" s="5" customFormat="1" ht="13.15">
      <c r="A562" s="163"/>
      <c r="B562" s="137" t="str">
        <f t="shared" si="390"/>
        <v>Computing</v>
      </c>
      <c r="C562" s="253">
        <f>Stock_calculations!C49</f>
        <v>0.92900000000000005</v>
      </c>
    </row>
    <row r="563" spans="1:3" s="5" customFormat="1" ht="13.15">
      <c r="A563" s="163"/>
      <c r="B563" s="137" t="str">
        <f t="shared" si="390"/>
        <v>Design &amp; Technology</v>
      </c>
      <c r="C563" s="253">
        <f>Stock_calculations!C50</f>
        <v>0.92900000000000005</v>
      </c>
    </row>
    <row r="564" spans="1:3" s="5" customFormat="1" ht="13.15">
      <c r="A564" s="163"/>
      <c r="B564" s="137" t="str">
        <f t="shared" si="390"/>
        <v>Drama</v>
      </c>
      <c r="C564" s="253">
        <f>Stock_calculations!C51</f>
        <v>0.92900000000000005</v>
      </c>
    </row>
    <row r="565" spans="1:3" s="5" customFormat="1" ht="13.15">
      <c r="A565" s="163"/>
      <c r="B565" s="137" t="str">
        <f t="shared" si="390"/>
        <v>English</v>
      </c>
      <c r="C565" s="253">
        <f>Stock_calculations!C52</f>
        <v>0.92900000000000005</v>
      </c>
    </row>
    <row r="566" spans="1:3" s="5" customFormat="1" ht="13.15">
      <c r="A566" s="163"/>
      <c r="B566" s="137" t="str">
        <f t="shared" si="390"/>
        <v>Food</v>
      </c>
      <c r="C566" s="253">
        <f>Stock_calculations!C53</f>
        <v>0.92900000000000005</v>
      </c>
    </row>
    <row r="567" spans="1:3" s="5" customFormat="1" ht="13.15">
      <c r="A567" s="163"/>
      <c r="B567" s="137" t="str">
        <f t="shared" si="390"/>
        <v>Geography</v>
      </c>
      <c r="C567" s="253">
        <f>Stock_calculations!C54</f>
        <v>0.92900000000000005</v>
      </c>
    </row>
    <row r="568" spans="1:3" s="5" customFormat="1" ht="13.15">
      <c r="A568" s="163"/>
      <c r="B568" s="137" t="str">
        <f t="shared" si="390"/>
        <v>History</v>
      </c>
      <c r="C568" s="253">
        <f>Stock_calculations!C55</f>
        <v>0.92900000000000005</v>
      </c>
    </row>
    <row r="569" spans="1:3" s="5" customFormat="1" ht="13.15">
      <c r="A569" s="163"/>
      <c r="B569" s="137" t="str">
        <f t="shared" si="390"/>
        <v>Mathematics</v>
      </c>
      <c r="C569" s="253">
        <f>Stock_calculations!C56</f>
        <v>0.92900000000000005</v>
      </c>
    </row>
    <row r="570" spans="1:3" s="5" customFormat="1" ht="13.15">
      <c r="A570" s="163"/>
      <c r="B570" s="137" t="str">
        <f t="shared" si="390"/>
        <v>Modern Foreign Languages</v>
      </c>
      <c r="C570" s="253">
        <f>Stock_calculations!C57</f>
        <v>0.92900000000000005</v>
      </c>
    </row>
    <row r="571" spans="1:3" s="5" customFormat="1" ht="13.15">
      <c r="A571" s="163"/>
      <c r="B571" s="137" t="str">
        <f t="shared" si="390"/>
        <v>Music</v>
      </c>
      <c r="C571" s="253">
        <f>Stock_calculations!C58</f>
        <v>0.92900000000000005</v>
      </c>
    </row>
    <row r="572" spans="1:3" s="5" customFormat="1" ht="13.15">
      <c r="A572" s="163"/>
      <c r="B572" s="137" t="str">
        <f t="shared" si="390"/>
        <v>Others</v>
      </c>
      <c r="C572" s="253">
        <f>Stock_calculations!C59</f>
        <v>0.92900000000000005</v>
      </c>
    </row>
    <row r="573" spans="1:3" s="5" customFormat="1" ht="13.15">
      <c r="A573" s="163"/>
      <c r="B573" s="137" t="str">
        <f t="shared" si="390"/>
        <v>Physical Education</v>
      </c>
      <c r="C573" s="253">
        <f>Stock_calculations!C60</f>
        <v>0.92900000000000005</v>
      </c>
    </row>
    <row r="574" spans="1:3" s="5" customFormat="1" ht="13.15">
      <c r="A574" s="163"/>
      <c r="B574" s="137" t="str">
        <f t="shared" si="390"/>
        <v>Physics</v>
      </c>
      <c r="C574" s="253">
        <f>Stock_calculations!C61</f>
        <v>0.92900000000000005</v>
      </c>
    </row>
    <row r="575" spans="1:3" s="5" customFormat="1" ht="13.15">
      <c r="A575" s="163"/>
      <c r="B575" s="137" t="str">
        <f t="shared" si="390"/>
        <v>Religious Education</v>
      </c>
      <c r="C575" s="253">
        <f>Stock_calculations!C62</f>
        <v>0.92900000000000005</v>
      </c>
    </row>
    <row r="577" spans="1:14" ht="13.15">
      <c r="B577" s="74" t="s">
        <v>259</v>
      </c>
      <c r="E577" s="11"/>
    </row>
    <row r="578" spans="1:14">
      <c r="B578" s="11"/>
    </row>
    <row r="579" spans="1:14" ht="13.15">
      <c r="B579" s="137" t="str">
        <f t="shared" ref="B579:N579" si="391">B496</f>
        <v>Subject</v>
      </c>
      <c r="C579" s="137" t="str">
        <f t="shared" si="391"/>
        <v>2018/19</v>
      </c>
      <c r="D579" s="137" t="str">
        <f t="shared" si="391"/>
        <v>2019/20</v>
      </c>
      <c r="E579" s="137" t="str">
        <f t="shared" si="391"/>
        <v>2020/21</v>
      </c>
      <c r="F579" s="137" t="str">
        <f t="shared" si="391"/>
        <v>2021/22</v>
      </c>
      <c r="G579" s="137" t="str">
        <f t="shared" si="391"/>
        <v>2022/23</v>
      </c>
      <c r="H579" s="137" t="str">
        <f t="shared" si="391"/>
        <v>2023/24</v>
      </c>
      <c r="I579" s="137" t="str">
        <f t="shared" si="391"/>
        <v>2024/25</v>
      </c>
      <c r="J579" s="137" t="str">
        <f t="shared" si="391"/>
        <v>2025/26</v>
      </c>
      <c r="K579" s="137" t="str">
        <f t="shared" si="391"/>
        <v>2026/27</v>
      </c>
      <c r="L579" s="137" t="str">
        <f t="shared" si="391"/>
        <v>2027/28</v>
      </c>
      <c r="M579" s="137" t="str">
        <f t="shared" si="391"/>
        <v>2028/29</v>
      </c>
      <c r="N579" s="137" t="str">
        <f t="shared" si="391"/>
        <v>2029/30</v>
      </c>
    </row>
    <row r="580" spans="1:14" s="5" customFormat="1" ht="13.15">
      <c r="A580" s="163"/>
      <c r="B580" s="137" t="str">
        <f t="shared" ref="B580:B599" si="392">B497</f>
        <v>Art &amp; Design</v>
      </c>
      <c r="C580" s="447">
        <f t="shared" ref="C580:N580" si="393">C530/$C557</f>
        <v>8676.0573787660396</v>
      </c>
      <c r="D580" s="447">
        <f t="shared" si="393"/>
        <v>8678.5695041633044</v>
      </c>
      <c r="E580" s="447">
        <f t="shared" si="393"/>
        <v>8658.5847505875536</v>
      </c>
      <c r="F580" s="447">
        <f t="shared" si="393"/>
        <v>8624.3704221590979</v>
      </c>
      <c r="G580" s="447">
        <f t="shared" si="393"/>
        <v>8637.539066414678</v>
      </c>
      <c r="H580" s="447">
        <f t="shared" si="393"/>
        <v>8673.7992492286212</v>
      </c>
      <c r="I580" s="447">
        <f t="shared" si="393"/>
        <v>8735.9462630939615</v>
      </c>
      <c r="J580" s="447">
        <f t="shared" si="393"/>
        <v>8753.110434113727</v>
      </c>
      <c r="K580" s="447">
        <f t="shared" si="393"/>
        <v>8747.6136238420058</v>
      </c>
      <c r="L580" s="447">
        <f t="shared" si="393"/>
        <v>8742.0732195282253</v>
      </c>
      <c r="M580" s="447">
        <f t="shared" si="393"/>
        <v>8728.9612434981846</v>
      </c>
      <c r="N580" s="447">
        <f t="shared" si="393"/>
        <v>8717.8785519740741</v>
      </c>
    </row>
    <row r="581" spans="1:14" s="5" customFormat="1" ht="13.15">
      <c r="A581" s="163"/>
      <c r="B581" s="137" t="str">
        <f t="shared" si="392"/>
        <v>Biology</v>
      </c>
      <c r="C581" s="447">
        <f t="shared" ref="C581:N581" si="394">C531/$C558</f>
        <v>12869.322019957883</v>
      </c>
      <c r="D581" s="447">
        <f t="shared" si="394"/>
        <v>13026.207112660488</v>
      </c>
      <c r="E581" s="447">
        <f t="shared" si="394"/>
        <v>13110.249579209674</v>
      </c>
      <c r="F581" s="447">
        <f t="shared" si="394"/>
        <v>13227.954458651364</v>
      </c>
      <c r="G581" s="447">
        <f t="shared" si="394"/>
        <v>13488.930395196026</v>
      </c>
      <c r="H581" s="447">
        <f t="shared" si="394"/>
        <v>13707.797522723396</v>
      </c>
      <c r="I581" s="447">
        <f t="shared" si="394"/>
        <v>13805.343164117608</v>
      </c>
      <c r="J581" s="447">
        <f t="shared" si="394"/>
        <v>13876.492311041047</v>
      </c>
      <c r="K581" s="447">
        <f t="shared" si="394"/>
        <v>13897.149322700314</v>
      </c>
      <c r="L581" s="447">
        <f t="shared" si="394"/>
        <v>13881.839258376878</v>
      </c>
      <c r="M581" s="447">
        <f t="shared" si="394"/>
        <v>13837.763880298711</v>
      </c>
      <c r="N581" s="447">
        <f t="shared" si="394"/>
        <v>13812.265118037174</v>
      </c>
    </row>
    <row r="582" spans="1:14" s="5" customFormat="1" ht="13.15">
      <c r="A582" s="163"/>
      <c r="B582" s="137" t="str">
        <f t="shared" si="392"/>
        <v>Business Studies</v>
      </c>
      <c r="C582" s="447">
        <f t="shared" ref="C582:N582" si="395">C532/$C559</f>
        <v>4975.2839745225328</v>
      </c>
      <c r="D582" s="447">
        <f t="shared" si="395"/>
        <v>4873.7854496582831</v>
      </c>
      <c r="E582" s="447">
        <f t="shared" si="395"/>
        <v>4809.693869244149</v>
      </c>
      <c r="F582" s="447">
        <f t="shared" si="395"/>
        <v>4813.1169319256032</v>
      </c>
      <c r="G582" s="447">
        <f t="shared" si="395"/>
        <v>4889.7991796691394</v>
      </c>
      <c r="H582" s="447">
        <f t="shared" si="395"/>
        <v>4975.6516852728255</v>
      </c>
      <c r="I582" s="447">
        <f t="shared" si="395"/>
        <v>5065.2632706849563</v>
      </c>
      <c r="J582" s="447">
        <f t="shared" si="395"/>
        <v>5148.5768748633691</v>
      </c>
      <c r="K582" s="447">
        <f t="shared" si="395"/>
        <v>5208.4083014746502</v>
      </c>
      <c r="L582" s="447">
        <f t="shared" si="395"/>
        <v>5249.8096800774447</v>
      </c>
      <c r="M582" s="447">
        <f t="shared" si="395"/>
        <v>5276.8603929646315</v>
      </c>
      <c r="N582" s="447">
        <f t="shared" si="395"/>
        <v>5292.9873159159533</v>
      </c>
    </row>
    <row r="583" spans="1:14" s="5" customFormat="1" ht="13.15">
      <c r="A583" s="163"/>
      <c r="B583" s="137" t="str">
        <f t="shared" si="392"/>
        <v>Chemistry</v>
      </c>
      <c r="C583" s="447">
        <f t="shared" ref="C583:N583" si="396">C533/$C560</f>
        <v>11614.539741781837</v>
      </c>
      <c r="D583" s="447">
        <f t="shared" si="396"/>
        <v>11765.789097818957</v>
      </c>
      <c r="E583" s="447">
        <f t="shared" si="396"/>
        <v>11845.081134665721</v>
      </c>
      <c r="F583" s="447">
        <f t="shared" si="396"/>
        <v>11955.323032696553</v>
      </c>
      <c r="G583" s="447">
        <f t="shared" si="396"/>
        <v>12198.444645736437</v>
      </c>
      <c r="H583" s="447">
        <f t="shared" si="396"/>
        <v>12395.844193101129</v>
      </c>
      <c r="I583" s="447">
        <f t="shared" si="396"/>
        <v>12482.304717114926</v>
      </c>
      <c r="J583" s="447">
        <f t="shared" si="396"/>
        <v>12553.194052850342</v>
      </c>
      <c r="K583" s="447">
        <f t="shared" si="396"/>
        <v>12575.676880003548</v>
      </c>
      <c r="L583" s="447">
        <f t="shared" si="396"/>
        <v>12558.763369271686</v>
      </c>
      <c r="M583" s="447">
        <f t="shared" si="396"/>
        <v>12512.847259778977</v>
      </c>
      <c r="N583" s="447">
        <f t="shared" si="396"/>
        <v>12486.251308543466</v>
      </c>
    </row>
    <row r="584" spans="1:14" s="5" customFormat="1" ht="13.15">
      <c r="A584" s="163"/>
      <c r="B584" s="137" t="str">
        <f t="shared" si="392"/>
        <v>Classics</v>
      </c>
      <c r="C584" s="447">
        <f t="shared" ref="C584:N584" si="397">C534/$C561</f>
        <v>299.25446105781828</v>
      </c>
      <c r="D584" s="447">
        <f t="shared" si="397"/>
        <v>298.11486072421314</v>
      </c>
      <c r="E584" s="447">
        <f t="shared" si="397"/>
        <v>298.13361435078377</v>
      </c>
      <c r="F584" s="447">
        <f t="shared" si="397"/>
        <v>300.35837941021435</v>
      </c>
      <c r="G584" s="447">
        <f t="shared" si="397"/>
        <v>306.13632475892769</v>
      </c>
      <c r="H584" s="447">
        <f t="shared" si="397"/>
        <v>311.78120444114779</v>
      </c>
      <c r="I584" s="447">
        <f t="shared" si="397"/>
        <v>315.24721575850344</v>
      </c>
      <c r="J584" s="447">
        <f t="shared" si="397"/>
        <v>317.28213926813237</v>
      </c>
      <c r="K584" s="447">
        <f t="shared" si="397"/>
        <v>318.36835854664196</v>
      </c>
      <c r="L584" s="447">
        <f t="shared" si="397"/>
        <v>319.28000389690811</v>
      </c>
      <c r="M584" s="447">
        <f t="shared" si="397"/>
        <v>319.78422617820297</v>
      </c>
      <c r="N584" s="447">
        <f t="shared" si="397"/>
        <v>320.10867613991371</v>
      </c>
    </row>
    <row r="585" spans="1:14" s="5" customFormat="1" ht="13.15">
      <c r="A585" s="163"/>
      <c r="B585" s="137" t="str">
        <f t="shared" si="392"/>
        <v>Computing</v>
      </c>
      <c r="C585" s="447">
        <f t="shared" ref="C585:N585" si="398">C535/$C562</f>
        <v>6760.6317614168629</v>
      </c>
      <c r="D585" s="447">
        <f t="shared" si="398"/>
        <v>6761.1754167357867</v>
      </c>
      <c r="E585" s="447">
        <f t="shared" si="398"/>
        <v>6745.651360898697</v>
      </c>
      <c r="F585" s="447">
        <f t="shared" si="398"/>
        <v>6720.0297509027996</v>
      </c>
      <c r="G585" s="447">
        <f t="shared" si="398"/>
        <v>6734.0208527976583</v>
      </c>
      <c r="H585" s="447">
        <f t="shared" si="398"/>
        <v>6763.9840837889433</v>
      </c>
      <c r="I585" s="447">
        <f t="shared" si="398"/>
        <v>6812.5232842319983</v>
      </c>
      <c r="J585" s="447">
        <f t="shared" si="398"/>
        <v>6832.4829547996342</v>
      </c>
      <c r="K585" s="447">
        <f t="shared" si="398"/>
        <v>6832.5012807738358</v>
      </c>
      <c r="L585" s="447">
        <f t="shared" si="398"/>
        <v>6827.0210744550031</v>
      </c>
      <c r="M585" s="447">
        <f t="shared" si="398"/>
        <v>6813.2036170891988</v>
      </c>
      <c r="N585" s="447">
        <f t="shared" si="398"/>
        <v>6802.5025344590931</v>
      </c>
    </row>
    <row r="586" spans="1:14" s="5" customFormat="1" ht="13.15">
      <c r="A586" s="163"/>
      <c r="B586" s="137" t="str">
        <f t="shared" si="392"/>
        <v>Design &amp; Technology</v>
      </c>
      <c r="C586" s="447">
        <f t="shared" ref="C586:N586" si="399">C536/$C563</f>
        <v>10439.743644336653</v>
      </c>
      <c r="D586" s="447">
        <f t="shared" si="399"/>
        <v>10487.162985660745</v>
      </c>
      <c r="E586" s="447">
        <f t="shared" si="399"/>
        <v>10485.461834361458</v>
      </c>
      <c r="F586" s="447">
        <f t="shared" si="399"/>
        <v>10434.023203541576</v>
      </c>
      <c r="G586" s="447">
        <f t="shared" si="399"/>
        <v>10418.780725568993</v>
      </c>
      <c r="H586" s="447">
        <f t="shared" si="399"/>
        <v>10433.979699441337</v>
      </c>
      <c r="I586" s="447">
        <f t="shared" si="399"/>
        <v>10485.76980779282</v>
      </c>
      <c r="J586" s="447">
        <f t="shared" si="399"/>
        <v>10472.183482524653</v>
      </c>
      <c r="K586" s="447">
        <f t="shared" si="399"/>
        <v>10436.831940501939</v>
      </c>
      <c r="L586" s="447">
        <f t="shared" si="399"/>
        <v>10411.751705264694</v>
      </c>
      <c r="M586" s="447">
        <f t="shared" si="399"/>
        <v>10382.930209319409</v>
      </c>
      <c r="N586" s="447">
        <f t="shared" si="399"/>
        <v>10360.984974839293</v>
      </c>
    </row>
    <row r="587" spans="1:14" s="5" customFormat="1" ht="13.15">
      <c r="A587" s="163"/>
      <c r="B587" s="137" t="str">
        <f t="shared" si="392"/>
        <v>Drama</v>
      </c>
      <c r="C587" s="447">
        <f t="shared" ref="C587:N587" si="400">C537/$C564</f>
        <v>5069.2329598511469</v>
      </c>
      <c r="D587" s="447">
        <f t="shared" si="400"/>
        <v>5082.9160001328455</v>
      </c>
      <c r="E587" s="447">
        <f t="shared" si="400"/>
        <v>5077.0875459622421</v>
      </c>
      <c r="F587" s="447">
        <f t="shared" si="400"/>
        <v>5053.9902946051052</v>
      </c>
      <c r="G587" s="447">
        <f t="shared" si="400"/>
        <v>5052.0494299218099</v>
      </c>
      <c r="H587" s="447">
        <f t="shared" si="400"/>
        <v>5065.0957318727269</v>
      </c>
      <c r="I587" s="447">
        <f t="shared" si="400"/>
        <v>5095.3259605301928</v>
      </c>
      <c r="J587" s="447">
        <f t="shared" si="400"/>
        <v>5093.7650564485693</v>
      </c>
      <c r="K587" s="447">
        <f t="shared" si="400"/>
        <v>5081.3098594204475</v>
      </c>
      <c r="L587" s="447">
        <f t="shared" si="400"/>
        <v>5073.6969547173121</v>
      </c>
      <c r="M587" s="447">
        <f t="shared" si="400"/>
        <v>5064.0320802217748</v>
      </c>
      <c r="N587" s="447">
        <f t="shared" si="400"/>
        <v>5056.1112647169557</v>
      </c>
    </row>
    <row r="588" spans="1:14" s="5" customFormat="1" ht="13.15">
      <c r="A588" s="163"/>
      <c r="B588" s="137" t="str">
        <f t="shared" si="392"/>
        <v>English</v>
      </c>
      <c r="C588" s="447">
        <f t="shared" ref="C588:N588" si="401">C538/$C565</f>
        <v>33120.814988002829</v>
      </c>
      <c r="D588" s="447">
        <f t="shared" si="401"/>
        <v>33556.036473616841</v>
      </c>
      <c r="E588" s="447">
        <f t="shared" si="401"/>
        <v>33880.623614551914</v>
      </c>
      <c r="F588" s="447">
        <f t="shared" si="401"/>
        <v>34183.705376195045</v>
      </c>
      <c r="G588" s="447">
        <f t="shared" si="401"/>
        <v>34793.076911453041</v>
      </c>
      <c r="H588" s="447">
        <f t="shared" si="401"/>
        <v>35301.790521569696</v>
      </c>
      <c r="I588" s="447">
        <f t="shared" si="401"/>
        <v>35458.628522514919</v>
      </c>
      <c r="J588" s="447">
        <f t="shared" si="401"/>
        <v>35533.156827579958</v>
      </c>
      <c r="K588" s="447">
        <f t="shared" si="401"/>
        <v>35489.228666718409</v>
      </c>
      <c r="L588" s="447">
        <f t="shared" si="401"/>
        <v>35368.567772674862</v>
      </c>
      <c r="M588" s="447">
        <f t="shared" si="401"/>
        <v>35183.758809261461</v>
      </c>
      <c r="N588" s="447">
        <f t="shared" si="401"/>
        <v>35074.217069112448</v>
      </c>
    </row>
    <row r="589" spans="1:14" s="5" customFormat="1" ht="13.15">
      <c r="A589" s="163"/>
      <c r="B589" s="137" t="str">
        <f t="shared" si="392"/>
        <v>Food</v>
      </c>
      <c r="C589" s="447">
        <f t="shared" ref="C589:N589" si="402">C539/$C566</f>
        <v>2094.9658069023499</v>
      </c>
      <c r="D589" s="447">
        <f t="shared" si="402"/>
        <v>2103.7960714115407</v>
      </c>
      <c r="E589" s="447">
        <f t="shared" si="402"/>
        <v>2104.6072406434687</v>
      </c>
      <c r="F589" s="447">
        <f t="shared" si="402"/>
        <v>2095.8462384760364</v>
      </c>
      <c r="G589" s="447">
        <f t="shared" si="402"/>
        <v>2098.6640108592319</v>
      </c>
      <c r="H589" s="447">
        <f t="shared" si="402"/>
        <v>2103.7343366500736</v>
      </c>
      <c r="I589" s="447">
        <f t="shared" si="402"/>
        <v>2113.261508705622</v>
      </c>
      <c r="J589" s="447">
        <f t="shared" si="402"/>
        <v>2121.8865306984317</v>
      </c>
      <c r="K589" s="447">
        <f t="shared" si="402"/>
        <v>2121.9066038980345</v>
      </c>
      <c r="L589" s="447">
        <f t="shared" si="402"/>
        <v>2113.7121630370198</v>
      </c>
      <c r="M589" s="447">
        <f t="shared" si="402"/>
        <v>2100.2200424720108</v>
      </c>
      <c r="N589" s="447">
        <f t="shared" si="402"/>
        <v>2091.3412784338684</v>
      </c>
    </row>
    <row r="590" spans="1:14" s="5" customFormat="1" ht="13.15">
      <c r="A590" s="163"/>
      <c r="B590" s="137" t="str">
        <f t="shared" si="392"/>
        <v>Geography</v>
      </c>
      <c r="C590" s="447">
        <f t="shared" ref="C590:N590" si="403">C540/$C567</f>
        <v>11513.122815556835</v>
      </c>
      <c r="D590" s="447">
        <f t="shared" si="403"/>
        <v>11643.49254508484</v>
      </c>
      <c r="E590" s="447">
        <f t="shared" si="403"/>
        <v>11738.957920469755</v>
      </c>
      <c r="F590" s="447">
        <f t="shared" si="403"/>
        <v>11831.563209815016</v>
      </c>
      <c r="G590" s="447">
        <f t="shared" si="403"/>
        <v>12020.663592016803</v>
      </c>
      <c r="H590" s="447">
        <f t="shared" si="403"/>
        <v>12199.210916040864</v>
      </c>
      <c r="I590" s="447">
        <f t="shared" si="403"/>
        <v>12260.866044593717</v>
      </c>
      <c r="J590" s="447">
        <f t="shared" si="403"/>
        <v>12267.885020808084</v>
      </c>
      <c r="K590" s="447">
        <f t="shared" si="403"/>
        <v>12242.502812521094</v>
      </c>
      <c r="L590" s="447">
        <f t="shared" si="403"/>
        <v>12212.211735308307</v>
      </c>
      <c r="M590" s="447">
        <f t="shared" si="403"/>
        <v>12169.096258203619</v>
      </c>
      <c r="N590" s="447">
        <f t="shared" si="403"/>
        <v>12143.400899978835</v>
      </c>
    </row>
    <row r="591" spans="1:14" s="5" customFormat="1" ht="13.15">
      <c r="A591" s="163"/>
      <c r="B591" s="137" t="str">
        <f t="shared" si="392"/>
        <v>History</v>
      </c>
      <c r="C591" s="447">
        <f t="shared" ref="C591:N591" si="404">C541/$C568</f>
        <v>12357.11322627333</v>
      </c>
      <c r="D591" s="447">
        <f t="shared" si="404"/>
        <v>12481.957826927863</v>
      </c>
      <c r="E591" s="447">
        <f t="shared" si="404"/>
        <v>12575.249909367241</v>
      </c>
      <c r="F591" s="447">
        <f t="shared" si="404"/>
        <v>12674.819917459261</v>
      </c>
      <c r="G591" s="447">
        <f t="shared" si="404"/>
        <v>12883.040464711874</v>
      </c>
      <c r="H591" s="447">
        <f t="shared" si="404"/>
        <v>13078.760439602031</v>
      </c>
      <c r="I591" s="447">
        <f t="shared" si="404"/>
        <v>13152.182813702973</v>
      </c>
      <c r="J591" s="447">
        <f t="shared" si="404"/>
        <v>13168.782431896871</v>
      </c>
      <c r="K591" s="447">
        <f t="shared" si="404"/>
        <v>13149.525056552266</v>
      </c>
      <c r="L591" s="447">
        <f t="shared" si="404"/>
        <v>13123.235639422135</v>
      </c>
      <c r="M591" s="447">
        <f t="shared" si="404"/>
        <v>13082.189161328006</v>
      </c>
      <c r="N591" s="447">
        <f t="shared" si="404"/>
        <v>13057.841442468844</v>
      </c>
    </row>
    <row r="592" spans="1:14" s="5" customFormat="1" ht="13.15">
      <c r="A592" s="163"/>
      <c r="B592" s="137" t="str">
        <f t="shared" si="392"/>
        <v>Mathematics</v>
      </c>
      <c r="C592" s="447">
        <f t="shared" ref="C592:N592" si="405">C542/$C569</f>
        <v>33350.789310650813</v>
      </c>
      <c r="D592" s="447">
        <f t="shared" si="405"/>
        <v>33791.540283052243</v>
      </c>
      <c r="E592" s="447">
        <f t="shared" si="405"/>
        <v>34140.566863036227</v>
      </c>
      <c r="F592" s="447">
        <f t="shared" si="405"/>
        <v>34438.38291133345</v>
      </c>
      <c r="G592" s="447">
        <f t="shared" si="405"/>
        <v>35058.638815458631</v>
      </c>
      <c r="H592" s="447">
        <f t="shared" si="405"/>
        <v>35590.473313581002</v>
      </c>
      <c r="I592" s="447">
        <f t="shared" si="405"/>
        <v>35782.911516497748</v>
      </c>
      <c r="J592" s="447">
        <f t="shared" si="405"/>
        <v>35880.102370454733</v>
      </c>
      <c r="K592" s="447">
        <f t="shared" si="405"/>
        <v>35859.701248036101</v>
      </c>
      <c r="L592" s="447">
        <f t="shared" si="405"/>
        <v>35770.782818310712</v>
      </c>
      <c r="M592" s="447">
        <f t="shared" si="405"/>
        <v>35620.05764027156</v>
      </c>
      <c r="N592" s="447">
        <f t="shared" si="405"/>
        <v>35531.133913990212</v>
      </c>
    </row>
    <row r="593" spans="1:14" s="5" customFormat="1" ht="13.15">
      <c r="A593" s="163"/>
      <c r="B593" s="137" t="str">
        <f t="shared" si="392"/>
        <v>Modern Foreign Languages</v>
      </c>
      <c r="C593" s="447">
        <f t="shared" ref="C593:N593" si="406">C543/$C570</f>
        <v>15508.580043618062</v>
      </c>
      <c r="D593" s="447">
        <f t="shared" si="406"/>
        <v>16112.898218668235</v>
      </c>
      <c r="E593" s="447">
        <f t="shared" si="406"/>
        <v>16896.677763513162</v>
      </c>
      <c r="F593" s="447">
        <f t="shared" si="406"/>
        <v>17930.011371774344</v>
      </c>
      <c r="G593" s="447">
        <f t="shared" si="406"/>
        <v>19369.308130764115</v>
      </c>
      <c r="H593" s="447">
        <f t="shared" si="406"/>
        <v>20530.217173258159</v>
      </c>
      <c r="I593" s="447">
        <f t="shared" si="406"/>
        <v>20595.601963698169</v>
      </c>
      <c r="J593" s="447">
        <f t="shared" si="406"/>
        <v>20574.279224645368</v>
      </c>
      <c r="K593" s="447">
        <f t="shared" si="406"/>
        <v>20503.579447705288</v>
      </c>
      <c r="L593" s="447">
        <f t="shared" si="406"/>
        <v>20430.328491342301</v>
      </c>
      <c r="M593" s="447">
        <f t="shared" si="406"/>
        <v>20334.145136627525</v>
      </c>
      <c r="N593" s="447">
        <f t="shared" si="406"/>
        <v>20306.812729439651</v>
      </c>
    </row>
    <row r="594" spans="1:14" s="5" customFormat="1" ht="13.15">
      <c r="A594" s="163"/>
      <c r="B594" s="137" t="str">
        <f t="shared" si="392"/>
        <v>Music</v>
      </c>
      <c r="C594" s="447">
        <f t="shared" ref="C594:N594" si="407">C544/$C571</f>
        <v>5068.9599909001936</v>
      </c>
      <c r="D594" s="447">
        <f t="shared" si="407"/>
        <v>5093.9566253853345</v>
      </c>
      <c r="E594" s="447">
        <f t="shared" si="407"/>
        <v>5093.3077804173427</v>
      </c>
      <c r="F594" s="447">
        <f t="shared" si="407"/>
        <v>5067.11179906285</v>
      </c>
      <c r="G594" s="447">
        <f t="shared" si="407"/>
        <v>5055.3905189432953</v>
      </c>
      <c r="H594" s="447">
        <f t="shared" si="407"/>
        <v>5060.6458513271527</v>
      </c>
      <c r="I594" s="447">
        <f t="shared" si="407"/>
        <v>5085.4356623746989</v>
      </c>
      <c r="J594" s="447">
        <f t="shared" si="407"/>
        <v>5071.4231003986852</v>
      </c>
      <c r="K594" s="447">
        <f t="shared" si="407"/>
        <v>5049.3485709861043</v>
      </c>
      <c r="L594" s="447">
        <f t="shared" si="407"/>
        <v>5038.2297025437456</v>
      </c>
      <c r="M594" s="447">
        <f t="shared" si="407"/>
        <v>5027.9641573135459</v>
      </c>
      <c r="N594" s="447">
        <f t="shared" si="407"/>
        <v>5019.4359515656106</v>
      </c>
    </row>
    <row r="595" spans="1:14" s="5" customFormat="1" ht="13.15">
      <c r="A595" s="163"/>
      <c r="B595" s="137" t="str">
        <f t="shared" si="392"/>
        <v>Others</v>
      </c>
      <c r="C595" s="447">
        <f t="shared" ref="C595:N595" si="408">C545/$C572</f>
        <v>11168.454231794925</v>
      </c>
      <c r="D595" s="447">
        <f t="shared" si="408"/>
        <v>10977.2852311321</v>
      </c>
      <c r="E595" s="447">
        <f t="shared" si="408"/>
        <v>10848.965521471824</v>
      </c>
      <c r="F595" s="447">
        <f t="shared" si="408"/>
        <v>10845.44413129072</v>
      </c>
      <c r="G595" s="447">
        <f t="shared" si="408"/>
        <v>10981.424937269678</v>
      </c>
      <c r="H595" s="447">
        <f t="shared" si="408"/>
        <v>11147.589933447982</v>
      </c>
      <c r="I595" s="447">
        <f t="shared" si="408"/>
        <v>11332.12702418325</v>
      </c>
      <c r="J595" s="447">
        <f t="shared" si="408"/>
        <v>11469.858402113143</v>
      </c>
      <c r="K595" s="447">
        <f t="shared" si="408"/>
        <v>11567.481898309963</v>
      </c>
      <c r="L595" s="447">
        <f t="shared" si="408"/>
        <v>11651.896918018172</v>
      </c>
      <c r="M595" s="447">
        <f t="shared" si="408"/>
        <v>11717.197580262666</v>
      </c>
      <c r="N595" s="447">
        <f t="shared" si="408"/>
        <v>11755.230820302968</v>
      </c>
    </row>
    <row r="596" spans="1:14" s="5" customFormat="1" ht="13.15">
      <c r="A596" s="163"/>
      <c r="B596" s="137" t="str">
        <f t="shared" si="392"/>
        <v>Physical Education</v>
      </c>
      <c r="C596" s="447">
        <f t="shared" ref="C596:N596" si="409">C546/$C573</f>
        <v>18044.491560741521</v>
      </c>
      <c r="D596" s="447">
        <f t="shared" si="409"/>
        <v>18110.593165358881</v>
      </c>
      <c r="E596" s="447">
        <f t="shared" si="409"/>
        <v>18105.300656093732</v>
      </c>
      <c r="F596" s="447">
        <f t="shared" si="409"/>
        <v>18025.334591204391</v>
      </c>
      <c r="G596" s="447">
        <f t="shared" si="409"/>
        <v>18030.384779241042</v>
      </c>
      <c r="H596" s="447">
        <f t="shared" si="409"/>
        <v>18072.757877356795</v>
      </c>
      <c r="I596" s="447">
        <f t="shared" si="409"/>
        <v>18165.897597404793</v>
      </c>
      <c r="J596" s="447">
        <f t="shared" si="409"/>
        <v>18195.338181452578</v>
      </c>
      <c r="K596" s="447">
        <f t="shared" si="409"/>
        <v>18169.581045607061</v>
      </c>
      <c r="L596" s="447">
        <f t="shared" si="409"/>
        <v>18119.853370587283</v>
      </c>
      <c r="M596" s="447">
        <f t="shared" si="409"/>
        <v>18044.956893398186</v>
      </c>
      <c r="N596" s="447">
        <f t="shared" si="409"/>
        <v>17992.776391914413</v>
      </c>
    </row>
    <row r="597" spans="1:14" s="5" customFormat="1" ht="13.15">
      <c r="A597" s="163"/>
      <c r="B597" s="137" t="str">
        <f t="shared" si="392"/>
        <v>Physics</v>
      </c>
      <c r="C597" s="447">
        <f t="shared" ref="C597:N597" si="410">C547/$C574</f>
        <v>11195.518337583349</v>
      </c>
      <c r="D597" s="447">
        <f t="shared" si="410"/>
        <v>11360.61938790308</v>
      </c>
      <c r="E597" s="447">
        <f t="shared" si="410"/>
        <v>11447.688126264198</v>
      </c>
      <c r="F597" s="447">
        <f t="shared" si="410"/>
        <v>11555.532763564575</v>
      </c>
      <c r="G597" s="447">
        <f t="shared" si="410"/>
        <v>11787.530842252198</v>
      </c>
      <c r="H597" s="447">
        <f t="shared" si="410"/>
        <v>11973.291832420726</v>
      </c>
      <c r="I597" s="447">
        <f t="shared" si="410"/>
        <v>12048.064182626702</v>
      </c>
      <c r="J597" s="447">
        <f t="shared" si="410"/>
        <v>12109.542268221836</v>
      </c>
      <c r="K597" s="447">
        <f t="shared" si="410"/>
        <v>12124.273408119083</v>
      </c>
      <c r="L597" s="447">
        <f t="shared" si="410"/>
        <v>12099.851601067803</v>
      </c>
      <c r="M597" s="447">
        <f t="shared" si="410"/>
        <v>12047.196534713157</v>
      </c>
      <c r="N597" s="447">
        <f t="shared" si="410"/>
        <v>12016.465773403157</v>
      </c>
    </row>
    <row r="598" spans="1:14" s="5" customFormat="1" ht="13.15">
      <c r="A598" s="163"/>
      <c r="B598" s="137" t="str">
        <f t="shared" si="392"/>
        <v>Religious Education</v>
      </c>
      <c r="C598" s="447">
        <f t="shared" ref="C598:N598" si="411">C548/$C575</f>
        <v>7501.9619787888641</v>
      </c>
      <c r="D598" s="447">
        <f t="shared" si="411"/>
        <v>7524.6277986493169</v>
      </c>
      <c r="E598" s="447">
        <f t="shared" si="411"/>
        <v>7519.4803977372303</v>
      </c>
      <c r="F598" s="447">
        <f t="shared" si="411"/>
        <v>7486.8585870863126</v>
      </c>
      <c r="G598" s="447">
        <f t="shared" si="411"/>
        <v>7490.4453268926345</v>
      </c>
      <c r="H598" s="447">
        <f t="shared" si="411"/>
        <v>7510.5935959985654</v>
      </c>
      <c r="I598" s="447">
        <f t="shared" si="411"/>
        <v>7552.2364356298167</v>
      </c>
      <c r="J598" s="447">
        <f t="shared" si="411"/>
        <v>7564.4098536025022</v>
      </c>
      <c r="K598" s="447">
        <f t="shared" si="411"/>
        <v>7554.4885245857622</v>
      </c>
      <c r="L598" s="447">
        <f t="shared" si="411"/>
        <v>7537.0153680441626</v>
      </c>
      <c r="M598" s="447">
        <f t="shared" si="411"/>
        <v>7510.0552154933675</v>
      </c>
      <c r="N598" s="447">
        <f t="shared" si="411"/>
        <v>7490.9047653108737</v>
      </c>
    </row>
    <row r="599" spans="1:14" s="5" customFormat="1" ht="13.15">
      <c r="A599" s="163"/>
      <c r="B599" s="137" t="str">
        <f t="shared" si="392"/>
        <v>Total</v>
      </c>
      <c r="C599" s="447">
        <f t="shared" ref="C599:N599" si="412">SUM(C580:C598)</f>
        <v>221628.83823250388</v>
      </c>
      <c r="D599" s="447">
        <f t="shared" si="412"/>
        <v>223730.52405474486</v>
      </c>
      <c r="E599" s="447">
        <f t="shared" si="412"/>
        <v>225381.36948284641</v>
      </c>
      <c r="F599" s="447">
        <f t="shared" si="412"/>
        <v>227263.77737115431</v>
      </c>
      <c r="G599" s="447">
        <f t="shared" si="412"/>
        <v>231294.26894992619</v>
      </c>
      <c r="H599" s="447">
        <f t="shared" si="412"/>
        <v>234896.99916112318</v>
      </c>
      <c r="I599" s="447">
        <f t="shared" si="412"/>
        <v>236344.93695525732</v>
      </c>
      <c r="J599" s="447">
        <f t="shared" si="412"/>
        <v>237003.75151778167</v>
      </c>
      <c r="K599" s="447">
        <f t="shared" si="412"/>
        <v>236929.47685030254</v>
      </c>
      <c r="L599" s="447">
        <f t="shared" si="412"/>
        <v>236529.92084594473</v>
      </c>
      <c r="M599" s="447">
        <f t="shared" si="412"/>
        <v>235773.22033869417</v>
      </c>
      <c r="N599" s="447">
        <f t="shared" si="412"/>
        <v>235328.6507805468</v>
      </c>
    </row>
    <row r="600" spans="1:14">
      <c r="A600" s="1182">
        <f>SUM(C600:N600)</f>
        <v>0</v>
      </c>
      <c r="B600" s="1177"/>
      <c r="C600" s="1182">
        <f t="shared" ref="C600:N600" si="413">SUM(C580:C598)-C599</f>
        <v>0</v>
      </c>
      <c r="D600" s="1182">
        <f t="shared" si="413"/>
        <v>0</v>
      </c>
      <c r="E600" s="1182">
        <f t="shared" si="413"/>
        <v>0</v>
      </c>
      <c r="F600" s="1182">
        <f t="shared" si="413"/>
        <v>0</v>
      </c>
      <c r="G600" s="1182">
        <f t="shared" si="413"/>
        <v>0</v>
      </c>
      <c r="H600" s="1182">
        <f t="shared" si="413"/>
        <v>0</v>
      </c>
      <c r="I600" s="1182">
        <f t="shared" si="413"/>
        <v>0</v>
      </c>
      <c r="J600" s="1182">
        <f t="shared" si="413"/>
        <v>0</v>
      </c>
      <c r="K600" s="1182">
        <f t="shared" si="413"/>
        <v>0</v>
      </c>
      <c r="L600" s="1182">
        <f t="shared" si="413"/>
        <v>0</v>
      </c>
      <c r="M600" s="1182">
        <f t="shared" si="413"/>
        <v>0</v>
      </c>
      <c r="N600" s="1182">
        <f t="shared" si="413"/>
        <v>0</v>
      </c>
    </row>
    <row r="601" spans="1:14">
      <c r="C601" s="10"/>
      <c r="D601" s="10"/>
      <c r="E601" s="10"/>
      <c r="F601" s="10"/>
      <c r="G601" s="10"/>
      <c r="H601" s="10"/>
      <c r="I601" s="10"/>
      <c r="J601" s="10"/>
      <c r="K601" s="10"/>
      <c r="L601" s="10"/>
      <c r="M601" s="10"/>
      <c r="N601" s="10"/>
    </row>
    <row r="602" spans="1:14" ht="15">
      <c r="B602" s="140" t="s">
        <v>1159</v>
      </c>
    </row>
    <row r="604" spans="1:14" ht="13.15">
      <c r="B604" s="74" t="s">
        <v>462</v>
      </c>
    </row>
    <row r="606" spans="1:14" ht="26.25">
      <c r="B606" s="137" t="str">
        <f t="shared" ref="B606:B625" si="414">B556</f>
        <v>Subject</v>
      </c>
      <c r="C606" s="148" t="str">
        <f>Stock_calculations!D43</f>
        <v>Unqualified teacher rate</v>
      </c>
    </row>
    <row r="607" spans="1:14" s="5" customFormat="1" ht="13.15">
      <c r="A607" s="163"/>
      <c r="B607" s="137" t="str">
        <f t="shared" si="414"/>
        <v>Art &amp; Design</v>
      </c>
      <c r="C607" s="504">
        <f>Data_selected_by_user_testing!D231</f>
        <v>5.0670025503670502E-2</v>
      </c>
    </row>
    <row r="608" spans="1:14" s="5" customFormat="1" ht="13.15">
      <c r="A608" s="163"/>
      <c r="B608" s="137" t="str">
        <f t="shared" si="414"/>
        <v>Biology</v>
      </c>
      <c r="C608" s="504">
        <f>Data_selected_by_user_testing!D232</f>
        <v>2.9553820886506082E-2</v>
      </c>
    </row>
    <row r="609" spans="1:3" s="5" customFormat="1" ht="13.15">
      <c r="A609" s="163"/>
      <c r="B609" s="137" t="str">
        <f t="shared" si="414"/>
        <v>Business Studies</v>
      </c>
      <c r="C609" s="504">
        <f>Data_selected_by_user_testing!D233</f>
        <v>6.5384225856819023E-2</v>
      </c>
    </row>
    <row r="610" spans="1:3" s="5" customFormat="1" ht="13.15">
      <c r="A610" s="163"/>
      <c r="B610" s="137" t="str">
        <f t="shared" si="414"/>
        <v>Chemistry</v>
      </c>
      <c r="C610" s="504">
        <f>Data_selected_by_user_testing!D234</f>
        <v>3.4195425395650972E-2</v>
      </c>
    </row>
    <row r="611" spans="1:3" s="5" customFormat="1" ht="13.15">
      <c r="A611" s="163"/>
      <c r="B611" s="137" t="str">
        <f t="shared" si="414"/>
        <v>Classics</v>
      </c>
      <c r="C611" s="504">
        <f>Data_selected_by_user_testing!D235</f>
        <v>4.9922269178630567E-2</v>
      </c>
    </row>
    <row r="612" spans="1:3" s="5" customFormat="1" ht="13.15">
      <c r="A612" s="163"/>
      <c r="B612" s="137" t="str">
        <f t="shared" si="414"/>
        <v>Computing</v>
      </c>
      <c r="C612" s="504">
        <f>Data_selected_by_user_testing!D236</f>
        <v>3.8002265470931045E-2</v>
      </c>
    </row>
    <row r="613" spans="1:3" s="5" customFormat="1" ht="13.15">
      <c r="A613" s="163"/>
      <c r="B613" s="137" t="str">
        <f t="shared" si="414"/>
        <v>Design &amp; Technology</v>
      </c>
      <c r="C613" s="504">
        <f>Data_selected_by_user_testing!D237</f>
        <v>5.5734785884002436E-2</v>
      </c>
    </row>
    <row r="614" spans="1:3" s="5" customFormat="1" ht="13.15">
      <c r="A614" s="163"/>
      <c r="B614" s="137" t="str">
        <f t="shared" si="414"/>
        <v>Drama</v>
      </c>
      <c r="C614" s="504">
        <f>Data_selected_by_user_testing!D238</f>
        <v>6.4924832209737687E-2</v>
      </c>
    </row>
    <row r="615" spans="1:3" s="5" customFormat="1" ht="13.15">
      <c r="A615" s="163"/>
      <c r="B615" s="137" t="str">
        <f t="shared" si="414"/>
        <v>English</v>
      </c>
      <c r="C615" s="504">
        <f>Data_selected_by_user_testing!D239</f>
        <v>6.0869377230087514E-2</v>
      </c>
    </row>
    <row r="616" spans="1:3" s="5" customFormat="1" ht="13.15">
      <c r="A616" s="163"/>
      <c r="B616" s="137" t="str">
        <f t="shared" si="414"/>
        <v>Food</v>
      </c>
      <c r="C616" s="504">
        <f>Data_selected_by_user_testing!D240</f>
        <v>7.5829723622989495E-2</v>
      </c>
    </row>
    <row r="617" spans="1:3" s="5" customFormat="1" ht="13.15">
      <c r="A617" s="163"/>
      <c r="B617" s="137" t="str">
        <f t="shared" si="414"/>
        <v>Geography</v>
      </c>
      <c r="C617" s="504">
        <f>Data_selected_by_user_testing!D241</f>
        <v>3.4720875651734012E-2</v>
      </c>
    </row>
    <row r="618" spans="1:3" s="5" customFormat="1" ht="13.15">
      <c r="A618" s="163"/>
      <c r="B618" s="137" t="str">
        <f t="shared" si="414"/>
        <v>History</v>
      </c>
      <c r="C618" s="504">
        <f>Data_selected_by_user_testing!D242</f>
        <v>3.5339882995351034E-2</v>
      </c>
    </row>
    <row r="619" spans="1:3" s="5" customFormat="1" ht="13.15">
      <c r="A619" s="163"/>
      <c r="B619" s="137" t="str">
        <f t="shared" si="414"/>
        <v>Mathematics</v>
      </c>
      <c r="C619" s="504">
        <f>Data_selected_by_user_testing!D243</f>
        <v>4.2687050984995693E-2</v>
      </c>
    </row>
    <row r="620" spans="1:3" s="5" customFormat="1" ht="13.15">
      <c r="A620" s="163"/>
      <c r="B620" s="137" t="str">
        <f t="shared" si="414"/>
        <v>Modern Foreign Languages</v>
      </c>
      <c r="C620" s="504">
        <f>Data_selected_by_user_testing!D244</f>
        <v>2.9783017023034878E-2</v>
      </c>
    </row>
    <row r="621" spans="1:3" s="5" customFormat="1" ht="13.15">
      <c r="A621" s="163"/>
      <c r="B621" s="137" t="str">
        <f t="shared" si="414"/>
        <v>Music</v>
      </c>
      <c r="C621" s="504">
        <f>Data_selected_by_user_testing!D245</f>
        <v>4.7264041991222944E-2</v>
      </c>
    </row>
    <row r="622" spans="1:3" s="5" customFormat="1" ht="13.15">
      <c r="A622" s="163"/>
      <c r="B622" s="137" t="str">
        <f t="shared" si="414"/>
        <v>Others</v>
      </c>
      <c r="C622" s="504">
        <f>Data_selected_by_user_testing!D246</f>
        <v>0.1191622270055365</v>
      </c>
    </row>
    <row r="623" spans="1:3" s="5" customFormat="1" ht="13.15">
      <c r="A623" s="163"/>
      <c r="B623" s="137" t="str">
        <f t="shared" si="414"/>
        <v>Physical Education</v>
      </c>
      <c r="C623" s="504">
        <f>Data_selected_by_user_testing!D247</f>
        <v>3.628831022469646E-2</v>
      </c>
    </row>
    <row r="624" spans="1:3" s="5" customFormat="1" ht="13.15">
      <c r="A624" s="163"/>
      <c r="B624" s="137" t="str">
        <f t="shared" si="414"/>
        <v>Physics</v>
      </c>
      <c r="C624" s="504">
        <f>Data_selected_by_user_testing!D248</f>
        <v>2.8375242941209453E-2</v>
      </c>
    </row>
    <row r="625" spans="1:14" s="5" customFormat="1" ht="13.15">
      <c r="A625" s="163"/>
      <c r="B625" s="137" t="str">
        <f t="shared" si="414"/>
        <v>Religious Education</v>
      </c>
      <c r="C625" s="504">
        <f>Data_selected_by_user_testing!D249</f>
        <v>4.0701908208006073E-2</v>
      </c>
    </row>
    <row r="627" spans="1:14" ht="13.15">
      <c r="B627" s="74" t="s">
        <v>260</v>
      </c>
      <c r="E627" s="11"/>
    </row>
    <row r="628" spans="1:14">
      <c r="B628" s="11"/>
    </row>
    <row r="629" spans="1:14" ht="13.15">
      <c r="B629" s="137" t="str">
        <f t="shared" ref="B629:B648" si="415">B606</f>
        <v>Subject</v>
      </c>
      <c r="C629" s="137" t="str">
        <f t="shared" ref="C629:N629" si="416">C579</f>
        <v>2018/19</v>
      </c>
      <c r="D629" s="137" t="str">
        <f t="shared" si="416"/>
        <v>2019/20</v>
      </c>
      <c r="E629" s="137" t="str">
        <f t="shared" si="416"/>
        <v>2020/21</v>
      </c>
      <c r="F629" s="137" t="str">
        <f t="shared" si="416"/>
        <v>2021/22</v>
      </c>
      <c r="G629" s="137" t="str">
        <f t="shared" si="416"/>
        <v>2022/23</v>
      </c>
      <c r="H629" s="137" t="str">
        <f t="shared" si="416"/>
        <v>2023/24</v>
      </c>
      <c r="I629" s="137" t="str">
        <f t="shared" si="416"/>
        <v>2024/25</v>
      </c>
      <c r="J629" s="137" t="str">
        <f t="shared" si="416"/>
        <v>2025/26</v>
      </c>
      <c r="K629" s="137" t="str">
        <f t="shared" si="416"/>
        <v>2026/27</v>
      </c>
      <c r="L629" s="137" t="str">
        <f t="shared" si="416"/>
        <v>2027/28</v>
      </c>
      <c r="M629" s="137" t="str">
        <f t="shared" si="416"/>
        <v>2028/29</v>
      </c>
      <c r="N629" s="137" t="str">
        <f t="shared" si="416"/>
        <v>2029/30</v>
      </c>
    </row>
    <row r="630" spans="1:14" s="5" customFormat="1" ht="13.15">
      <c r="A630" s="163"/>
      <c r="B630" s="137" t="str">
        <f t="shared" si="415"/>
        <v>Art &amp; Design</v>
      </c>
      <c r="C630" s="274">
        <f t="shared" ref="C630:N630" si="417">C580-($C607*C580)</f>
        <v>8236.4413301126551</v>
      </c>
      <c r="D630" s="274">
        <f t="shared" si="417"/>
        <v>8238.8261660519729</v>
      </c>
      <c r="E630" s="274">
        <f t="shared" si="417"/>
        <v>8219.8540404495889</v>
      </c>
      <c r="F630" s="274">
        <f t="shared" si="417"/>
        <v>8187.373352915195</v>
      </c>
      <c r="G630" s="274">
        <f t="shared" si="417"/>
        <v>8199.8747416304959</v>
      </c>
      <c r="H630" s="274">
        <f t="shared" si="417"/>
        <v>8234.2976200564881</v>
      </c>
      <c r="I630" s="274">
        <f t="shared" si="417"/>
        <v>8293.2956431442963</v>
      </c>
      <c r="J630" s="274">
        <f t="shared" si="417"/>
        <v>8309.5901051807396</v>
      </c>
      <c r="K630" s="274">
        <f t="shared" si="417"/>
        <v>8304.3718184256759</v>
      </c>
      <c r="L630" s="274">
        <f t="shared" si="417"/>
        <v>8299.1121465397755</v>
      </c>
      <c r="M630" s="274">
        <f t="shared" si="417"/>
        <v>8286.66455466958</v>
      </c>
      <c r="N630" s="274">
        <f t="shared" si="417"/>
        <v>8276.143423407646</v>
      </c>
    </row>
    <row r="631" spans="1:14" s="5" customFormat="1" ht="13.15">
      <c r="A631" s="163"/>
      <c r="B631" s="137" t="str">
        <f t="shared" si="415"/>
        <v>Biology</v>
      </c>
      <c r="C631" s="274">
        <f t="shared" ref="C631:N631" si="418">C581-($C608*C581)</f>
        <v>12488.984382049279</v>
      </c>
      <c r="D631" s="274">
        <f t="shared" si="418"/>
        <v>12641.232920822389</v>
      </c>
      <c r="E631" s="274">
        <f t="shared" si="418"/>
        <v>12722.79161136832</v>
      </c>
      <c r="F631" s="274">
        <f t="shared" si="418"/>
        <v>12837.017861885523</v>
      </c>
      <c r="G631" s="274">
        <f t="shared" si="418"/>
        <v>13090.280962345856</v>
      </c>
      <c r="H631" s="274">
        <f t="shared" si="418"/>
        <v>13302.679729988338</v>
      </c>
      <c r="I631" s="274">
        <f t="shared" si="418"/>
        <v>13397.342524968526</v>
      </c>
      <c r="J631" s="274">
        <f t="shared" si="418"/>
        <v>13466.388942747561</v>
      </c>
      <c r="K631" s="274">
        <f t="shared" si="418"/>
        <v>13486.4354607842</v>
      </c>
      <c r="L631" s="274">
        <f t="shared" si="418"/>
        <v>13471.57786735954</v>
      </c>
      <c r="M631" s="274">
        <f t="shared" si="418"/>
        <v>13428.8050851106</v>
      </c>
      <c r="N631" s="274">
        <f t="shared" si="418"/>
        <v>13404.059908701767</v>
      </c>
    </row>
    <row r="632" spans="1:14" s="5" customFormat="1" ht="13.15">
      <c r="A632" s="163"/>
      <c r="B632" s="137" t="str">
        <f t="shared" si="415"/>
        <v>Business Studies</v>
      </c>
      <c r="C632" s="274">
        <f t="shared" ref="C632:N632" si="419">C582-($C609*C582)</f>
        <v>4649.9788834305391</v>
      </c>
      <c r="D632" s="274">
        <f t="shared" si="419"/>
        <v>4555.116761040148</v>
      </c>
      <c r="E632" s="274">
        <f t="shared" si="419"/>
        <v>4495.2157589953322</v>
      </c>
      <c r="F632" s="274">
        <f t="shared" si="419"/>
        <v>4498.4150073732999</v>
      </c>
      <c r="G632" s="274">
        <f t="shared" si="419"/>
        <v>4570.0834457111641</v>
      </c>
      <c r="H632" s="274">
        <f t="shared" si="419"/>
        <v>4650.3225516980847</v>
      </c>
      <c r="I632" s="274">
        <f t="shared" si="419"/>
        <v>4734.0749529702416</v>
      </c>
      <c r="J632" s="274">
        <f t="shared" si="419"/>
        <v>4811.9411616361067</v>
      </c>
      <c r="K632" s="274">
        <f t="shared" si="419"/>
        <v>4867.8605567365003</v>
      </c>
      <c r="L632" s="274">
        <f t="shared" si="419"/>
        <v>4906.5549382499466</v>
      </c>
      <c r="M632" s="274">
        <f t="shared" si="419"/>
        <v>4931.8369612161296</v>
      </c>
      <c r="N632" s="274">
        <f t="shared" si="419"/>
        <v>4946.9094377948259</v>
      </c>
    </row>
    <row r="633" spans="1:14" s="5" customFormat="1" ht="13.15">
      <c r="A633" s="163"/>
      <c r="B633" s="137" t="str">
        <f t="shared" si="415"/>
        <v>Chemistry</v>
      </c>
      <c r="C633" s="274">
        <f t="shared" ref="C633:N633" si="420">C583-($C610*C583)</f>
        <v>11217.375614536913</v>
      </c>
      <c r="D633" s="274">
        <f t="shared" si="420"/>
        <v>11363.452934503526</v>
      </c>
      <c r="E633" s="274">
        <f t="shared" si="420"/>
        <v>11440.033546419827</v>
      </c>
      <c r="F633" s="274">
        <f t="shared" si="420"/>
        <v>11546.505675851071</v>
      </c>
      <c r="G633" s="274">
        <f t="shared" si="420"/>
        <v>11781.313641910179</v>
      </c>
      <c r="H633" s="274">
        <f t="shared" si="420"/>
        <v>11971.963027779826</v>
      </c>
      <c r="I633" s="274">
        <f t="shared" si="420"/>
        <v>12055.46699739504</v>
      </c>
      <c r="J633" s="274">
        <f t="shared" si="420"/>
        <v>12123.932242138968</v>
      </c>
      <c r="K633" s="274">
        <f t="shared" si="420"/>
        <v>12145.646259453573</v>
      </c>
      <c r="L633" s="274">
        <f t="shared" si="420"/>
        <v>12129.311113416123</v>
      </c>
      <c r="M633" s="274">
        <f t="shared" si="420"/>
        <v>12084.96512482003</v>
      </c>
      <c r="N633" s="274">
        <f t="shared" si="420"/>
        <v>12059.278633450818</v>
      </c>
    </row>
    <row r="634" spans="1:14" s="5" customFormat="1" ht="13.15">
      <c r="A634" s="163"/>
      <c r="B634" s="137" t="str">
        <f t="shared" si="415"/>
        <v>Classics</v>
      </c>
      <c r="C634" s="274">
        <f t="shared" ref="C634:N634" si="421">C584-($C611*C584)</f>
        <v>284.31499929998387</v>
      </c>
      <c r="D634" s="274">
        <f t="shared" si="421"/>
        <v>283.23229040098903</v>
      </c>
      <c r="E634" s="274">
        <f t="shared" si="421"/>
        <v>283.25010780396593</v>
      </c>
      <c r="F634" s="274">
        <f t="shared" si="421"/>
        <v>285.3638075432404</v>
      </c>
      <c r="G634" s="274">
        <f t="shared" si="421"/>
        <v>290.85330474895585</v>
      </c>
      <c r="H634" s="274">
        <f t="shared" si="421"/>
        <v>296.21637922819917</v>
      </c>
      <c r="I634" s="274">
        <f t="shared" si="421"/>
        <v>299.50935939559361</v>
      </c>
      <c r="J634" s="274">
        <f t="shared" si="421"/>
        <v>301.44269490601692</v>
      </c>
      <c r="K634" s="274">
        <f t="shared" si="421"/>
        <v>302.47468765331774</v>
      </c>
      <c r="L634" s="274">
        <f t="shared" si="421"/>
        <v>303.34082159901243</v>
      </c>
      <c r="M634" s="274">
        <f t="shared" si="421"/>
        <v>303.81987195985465</v>
      </c>
      <c r="N634" s="274">
        <f t="shared" si="421"/>
        <v>304.12812464324185</v>
      </c>
    </row>
    <row r="635" spans="1:14" s="5" customFormat="1" ht="13.15">
      <c r="A635" s="163"/>
      <c r="B635" s="137" t="str">
        <f t="shared" si="415"/>
        <v>Computing</v>
      </c>
      <c r="C635" s="274">
        <f t="shared" ref="C635:N635" si="422">C585-($C612*C585)</f>
        <v>6503.7124384682911</v>
      </c>
      <c r="D635" s="274">
        <f t="shared" si="422"/>
        <v>6504.2354336534609</v>
      </c>
      <c r="E635" s="274">
        <f t="shared" si="422"/>
        <v>6489.3013271074778</v>
      </c>
      <c r="F635" s="274">
        <f t="shared" si="422"/>
        <v>6464.6533963364363</v>
      </c>
      <c r="G635" s="274">
        <f t="shared" si="422"/>
        <v>6478.1128046628564</v>
      </c>
      <c r="H635" s="274">
        <f t="shared" si="422"/>
        <v>6506.9373649956433</v>
      </c>
      <c r="I635" s="274">
        <f t="shared" si="422"/>
        <v>6553.6319658577149</v>
      </c>
      <c r="J635" s="274">
        <f t="shared" si="422"/>
        <v>6572.8331237257271</v>
      </c>
      <c r="K635" s="274">
        <f t="shared" si="422"/>
        <v>6572.850753271392</v>
      </c>
      <c r="L635" s="274">
        <f t="shared" si="422"/>
        <v>6567.5788072079231</v>
      </c>
      <c r="M635" s="274">
        <f t="shared" si="422"/>
        <v>6554.2864445250671</v>
      </c>
      <c r="N635" s="274">
        <f t="shared" si="422"/>
        <v>6543.9920272778973</v>
      </c>
    </row>
    <row r="636" spans="1:14" s="5" customFormat="1" ht="13.15">
      <c r="A636" s="163"/>
      <c r="B636" s="137" t="str">
        <f t="shared" si="415"/>
        <v>Design &amp; Technology</v>
      </c>
      <c r="C636" s="274">
        <f t="shared" ref="C636:N636" si="423">C586-($C613*C586)</f>
        <v>9857.8867676356749</v>
      </c>
      <c r="D636" s="274">
        <f t="shared" si="423"/>
        <v>9902.6632021243076</v>
      </c>
      <c r="E636" s="274">
        <f t="shared" si="423"/>
        <v>9901.0568641284426</v>
      </c>
      <c r="F636" s="274">
        <f t="shared" si="423"/>
        <v>9852.485154383472</v>
      </c>
      <c r="G636" s="274">
        <f t="shared" si="423"/>
        <v>9838.0922126570331</v>
      </c>
      <c r="H636" s="274">
        <f t="shared" si="423"/>
        <v>9852.4440749749465</v>
      </c>
      <c r="I636" s="274">
        <f t="shared" si="423"/>
        <v>9901.3476727265497</v>
      </c>
      <c r="J636" s="274">
        <f t="shared" si="423"/>
        <v>9888.5185783881552</v>
      </c>
      <c r="K636" s="274">
        <f t="shared" si="423"/>
        <v>9855.1373469907467</v>
      </c>
      <c r="L636" s="274">
        <f t="shared" si="423"/>
        <v>9831.4549532943693</v>
      </c>
      <c r="M636" s="274">
        <f t="shared" si="423"/>
        <v>9804.2398172544508</v>
      </c>
      <c r="N636" s="274">
        <f t="shared" si="423"/>
        <v>9783.5176957192598</v>
      </c>
    </row>
    <row r="637" spans="1:14" s="5" customFormat="1" ht="13.15">
      <c r="A637" s="163"/>
      <c r="B637" s="137" t="str">
        <f t="shared" si="415"/>
        <v>Drama</v>
      </c>
      <c r="C637" s="274">
        <f t="shared" ref="C637:N637" si="424">C587-($C614*C587)</f>
        <v>4740.1138605007391</v>
      </c>
      <c r="D637" s="274">
        <f t="shared" si="424"/>
        <v>4752.9085316880291</v>
      </c>
      <c r="E637" s="274">
        <f t="shared" si="424"/>
        <v>4747.4584889264943</v>
      </c>
      <c r="F637" s="274">
        <f t="shared" si="424"/>
        <v>4725.8608227382256</v>
      </c>
      <c r="G637" s="274">
        <f t="shared" si="424"/>
        <v>4724.045968368835</v>
      </c>
      <c r="H637" s="274">
        <f t="shared" si="424"/>
        <v>4736.2452413546316</v>
      </c>
      <c r="I637" s="274">
        <f t="shared" si="424"/>
        <v>4764.5127774888497</v>
      </c>
      <c r="J637" s="274">
        <f t="shared" si="424"/>
        <v>4763.053214842821</v>
      </c>
      <c r="K637" s="274">
        <f t="shared" si="424"/>
        <v>4751.4066693918894</v>
      </c>
      <c r="L637" s="274">
        <f t="shared" si="424"/>
        <v>4744.2880312492334</v>
      </c>
      <c r="M637" s="274">
        <f t="shared" si="424"/>
        <v>4735.2506471086472</v>
      </c>
      <c r="N637" s="274">
        <f t="shared" si="424"/>
        <v>4727.844089221443</v>
      </c>
    </row>
    <row r="638" spans="1:14" s="5" customFormat="1" ht="13.15">
      <c r="A638" s="163"/>
      <c r="B638" s="137" t="str">
        <f t="shared" si="415"/>
        <v>English</v>
      </c>
      <c r="C638" s="274">
        <f t="shared" ref="C638:N638" si="425">C588-($C615*C588)</f>
        <v>31104.771606330149</v>
      </c>
      <c r="D638" s="274">
        <f t="shared" si="425"/>
        <v>31513.501431157682</v>
      </c>
      <c r="E638" s="274">
        <f t="shared" si="425"/>
        <v>31818.331154967142</v>
      </c>
      <c r="F638" s="274">
        <f t="shared" si="425"/>
        <v>32102.964518529257</v>
      </c>
      <c r="G638" s="274">
        <f t="shared" si="425"/>
        <v>32675.243987934358</v>
      </c>
      <c r="H638" s="274">
        <f t="shared" si="425"/>
        <v>33152.992517414743</v>
      </c>
      <c r="I638" s="274">
        <f t="shared" si="425"/>
        <v>33300.283886916419</v>
      </c>
      <c r="J638" s="274">
        <f t="shared" si="425"/>
        <v>33370.275700466133</v>
      </c>
      <c r="K638" s="274">
        <f t="shared" si="425"/>
        <v>33329.021419399091</v>
      </c>
      <c r="L638" s="274">
        <f t="shared" si="425"/>
        <v>33215.705078831998</v>
      </c>
      <c r="M638" s="274">
        <f t="shared" si="425"/>
        <v>33042.14532192811</v>
      </c>
      <c r="N638" s="274">
        <f t="shared" si="425"/>
        <v>32939.27131928267</v>
      </c>
    </row>
    <row r="639" spans="1:14" s="5" customFormat="1" ht="13.15">
      <c r="A639" s="163"/>
      <c r="B639" s="137" t="str">
        <f t="shared" si="415"/>
        <v>Food</v>
      </c>
      <c r="C639" s="274">
        <f t="shared" ref="C639:N639" si="426">C589-($C616*C589)</f>
        <v>1936.1051287653315</v>
      </c>
      <c r="D639" s="274">
        <f t="shared" si="426"/>
        <v>1944.2657967572725</v>
      </c>
      <c r="E639" s="274">
        <f t="shared" si="426"/>
        <v>1945.0154552505319</v>
      </c>
      <c r="F639" s="274">
        <f t="shared" si="426"/>
        <v>1936.9187974561164</v>
      </c>
      <c r="G639" s="274">
        <f t="shared" si="426"/>
        <v>1939.5228989382617</v>
      </c>
      <c r="H639" s="274">
        <f t="shared" si="426"/>
        <v>1944.2087433257054</v>
      </c>
      <c r="I639" s="274">
        <f t="shared" si="426"/>
        <v>1953.0134725573728</v>
      </c>
      <c r="J639" s="274">
        <f t="shared" si="426"/>
        <v>1960.9844615162256</v>
      </c>
      <c r="K639" s="274">
        <f t="shared" si="426"/>
        <v>1961.0030125706503</v>
      </c>
      <c r="L639" s="274">
        <f t="shared" si="426"/>
        <v>1953.4299538953712</v>
      </c>
      <c r="M639" s="274">
        <f t="shared" si="426"/>
        <v>1940.960937103895</v>
      </c>
      <c r="N639" s="274">
        <f t="shared" si="426"/>
        <v>1932.7554472888787</v>
      </c>
    </row>
    <row r="640" spans="1:14" s="5" customFormat="1" ht="13.15">
      <c r="A640" s="163"/>
      <c r="B640" s="137" t="str">
        <f t="shared" si="415"/>
        <v>Geography</v>
      </c>
      <c r="C640" s="274">
        <f>C590-($C617*C590)</f>
        <v>11113.377109914745</v>
      </c>
      <c r="D640" s="274">
        <f t="shared" ref="D640:N640" si="427">D590-($C617*D590)</f>
        <v>11239.220288275057</v>
      </c>
      <c r="E640" s="274">
        <f t="shared" si="427"/>
        <v>11331.371022232186</v>
      </c>
      <c r="F640" s="274">
        <f t="shared" si="427"/>
        <v>11420.760974841398</v>
      </c>
      <c r="G640" s="274">
        <f t="shared" si="427"/>
        <v>11603.29562618706</v>
      </c>
      <c r="H640" s="274">
        <f t="shared" si="427"/>
        <v>11775.643630775732</v>
      </c>
      <c r="I640" s="274">
        <f t="shared" si="427"/>
        <v>11835.15803927681</v>
      </c>
      <c r="J640" s="274">
        <f t="shared" si="427"/>
        <v>11841.933310490836</v>
      </c>
      <c r="K640" s="274">
        <f t="shared" si="427"/>
        <v>11817.432394701545</v>
      </c>
      <c r="L640" s="274">
        <f t="shared" si="427"/>
        <v>11788.19305021402</v>
      </c>
      <c r="M640" s="274">
        <f t="shared" si="427"/>
        <v>11746.574580228549</v>
      </c>
      <c r="N640" s="274">
        <f t="shared" si="427"/>
        <v>11721.771387341514</v>
      </c>
    </row>
    <row r="641" spans="1:14" s="5" customFormat="1" ht="13.15">
      <c r="A641" s="163"/>
      <c r="B641" s="137" t="str">
        <f t="shared" si="415"/>
        <v>History</v>
      </c>
      <c r="C641" s="274">
        <f t="shared" ref="C641:N641" si="428">C591-($C618*C591)</f>
        <v>11920.414290696526</v>
      </c>
      <c r="D641" s="274">
        <f t="shared" si="428"/>
        <v>12040.846897771326</v>
      </c>
      <c r="E641" s="274">
        <f t="shared" si="428"/>
        <v>12130.842048932904</v>
      </c>
      <c r="F641" s="274">
        <f t="shared" si="428"/>
        <v>12226.893264589105</v>
      </c>
      <c r="G641" s="274">
        <f t="shared" si="428"/>
        <v>12427.755322064584</v>
      </c>
      <c r="H641" s="274">
        <f t="shared" si="428"/>
        <v>12616.558575942268</v>
      </c>
      <c r="I641" s="274">
        <f t="shared" si="428"/>
        <v>12687.386211933244</v>
      </c>
      <c r="J641" s="274">
        <f t="shared" si="428"/>
        <v>12703.399201562401</v>
      </c>
      <c r="K641" s="274">
        <f t="shared" si="428"/>
        <v>12684.822379609272</v>
      </c>
      <c r="L641" s="274">
        <f t="shared" si="428"/>
        <v>12659.462027404536</v>
      </c>
      <c r="M641" s="274">
        <f t="shared" si="428"/>
        <v>12619.866127043624</v>
      </c>
      <c r="N641" s="274">
        <f t="shared" si="428"/>
        <v>12596.378853720149</v>
      </c>
    </row>
    <row r="642" spans="1:14" s="5" customFormat="1" ht="13.15">
      <c r="A642" s="163"/>
      <c r="B642" s="137" t="str">
        <f t="shared" si="415"/>
        <v>Mathematics</v>
      </c>
      <c r="C642" s="274">
        <f t="shared" ref="C642:N642" si="429">C592-($C619*C592)</f>
        <v>31927.142466957212</v>
      </c>
      <c r="D642" s="274">
        <f t="shared" si="429"/>
        <v>32349.079080128056</v>
      </c>
      <c r="E642" s="274">
        <f t="shared" si="429"/>
        <v>32683.206744697145</v>
      </c>
      <c r="F642" s="274">
        <f t="shared" si="429"/>
        <v>32968.309904156558</v>
      </c>
      <c r="G642" s="274">
        <f t="shared" si="429"/>
        <v>33562.0889128786</v>
      </c>
      <c r="H642" s="274">
        <f t="shared" si="429"/>
        <v>34071.22096466404</v>
      </c>
      <c r="I642" s="274">
        <f t="shared" si="429"/>
        <v>34255.44454820142</v>
      </c>
      <c r="J642" s="274">
        <f t="shared" si="429"/>
        <v>34348.486611220265</v>
      </c>
      <c r="K642" s="274">
        <f t="shared" si="429"/>
        <v>34328.956352554473</v>
      </c>
      <c r="L642" s="274">
        <f t="shared" si="429"/>
        <v>34243.833588372276</v>
      </c>
      <c r="M642" s="274">
        <f t="shared" si="429"/>
        <v>34099.542423692801</v>
      </c>
      <c r="N642" s="274">
        <f t="shared" si="429"/>
        <v>34014.414589049004</v>
      </c>
    </row>
    <row r="643" spans="1:14" s="5" customFormat="1" ht="13.15">
      <c r="A643" s="163"/>
      <c r="B643" s="137" t="str">
        <f t="shared" si="415"/>
        <v>Modern Foreign Languages</v>
      </c>
      <c r="C643" s="274">
        <f t="shared" ref="C643:N643" si="430">C593-($C620*C593)</f>
        <v>15046.687740175887</v>
      </c>
      <c r="D643" s="274">
        <f t="shared" si="430"/>
        <v>15633.00749673121</v>
      </c>
      <c r="E643" s="274">
        <f t="shared" si="430"/>
        <v>16393.443722049713</v>
      </c>
      <c r="F643" s="274">
        <f t="shared" si="430"/>
        <v>17396.001537865581</v>
      </c>
      <c r="G643" s="274">
        <f t="shared" si="430"/>
        <v>18792.431696981159</v>
      </c>
      <c r="H643" s="274">
        <f t="shared" si="430"/>
        <v>19918.765365700408</v>
      </c>
      <c r="I643" s="274">
        <f t="shared" si="430"/>
        <v>19982.202799813695</v>
      </c>
      <c r="J643" s="274">
        <f t="shared" si="430"/>
        <v>19961.515116261082</v>
      </c>
      <c r="K643" s="274">
        <f t="shared" si="430"/>
        <v>19892.920991981133</v>
      </c>
      <c r="L643" s="274">
        <f t="shared" si="430"/>
        <v>19821.851670098458</v>
      </c>
      <c r="M643" s="274">
        <f t="shared" si="430"/>
        <v>19728.532945874485</v>
      </c>
      <c r="N643" s="274">
        <f t="shared" si="430"/>
        <v>19702.014580235169</v>
      </c>
    </row>
    <row r="644" spans="1:14" s="5" customFormat="1" ht="13.15">
      <c r="A644" s="163"/>
      <c r="B644" s="137" t="str">
        <f t="shared" si="415"/>
        <v>Music</v>
      </c>
      <c r="C644" s="274">
        <f t="shared" ref="C644:N644" si="431">C594-($C621*C594)</f>
        <v>4829.3804530384577</v>
      </c>
      <c r="D644" s="274">
        <f t="shared" si="431"/>
        <v>4853.1956455416539</v>
      </c>
      <c r="E644" s="274">
        <f t="shared" si="431"/>
        <v>4852.5774676094752</v>
      </c>
      <c r="F644" s="274">
        <f t="shared" si="431"/>
        <v>4827.6196142177223</v>
      </c>
      <c r="G644" s="274">
        <f t="shared" si="431"/>
        <v>4816.4523291739288</v>
      </c>
      <c r="H644" s="274">
        <f t="shared" si="431"/>
        <v>4821.4592733073177</v>
      </c>
      <c r="I644" s="274">
        <f t="shared" si="431"/>
        <v>4845.0774176845589</v>
      </c>
      <c r="J644" s="274">
        <f t="shared" si="431"/>
        <v>4831.7271460261836</v>
      </c>
      <c r="K644" s="274">
        <f t="shared" si="431"/>
        <v>4810.6959480986952</v>
      </c>
      <c r="L644" s="274">
        <f t="shared" si="431"/>
        <v>4800.1026023212917</v>
      </c>
      <c r="M644" s="274">
        <f t="shared" si="431"/>
        <v>4790.322248251915</v>
      </c>
      <c r="N644" s="274">
        <f t="shared" si="431"/>
        <v>4782.1971199785594</v>
      </c>
    </row>
    <row r="645" spans="1:14" s="5" customFormat="1" ht="13.15">
      <c r="A645" s="163"/>
      <c r="B645" s="137" t="str">
        <f t="shared" si="415"/>
        <v>Others</v>
      </c>
      <c r="C645" s="274">
        <f t="shared" ref="C645:N645" si="432">C595-($C622*C595)</f>
        <v>9837.5963533248341</v>
      </c>
      <c r="D645" s="274">
        <f t="shared" si="432"/>
        <v>9669.2074765154139</v>
      </c>
      <c r="E645" s="274">
        <f t="shared" si="432"/>
        <v>9556.1786292269608</v>
      </c>
      <c r="F645" s="274">
        <f t="shared" si="432"/>
        <v>9553.0768557419924</v>
      </c>
      <c r="G645" s="274">
        <f t="shared" si="432"/>
        <v>9672.8538860504887</v>
      </c>
      <c r="H645" s="274">
        <f t="shared" si="432"/>
        <v>9819.2182912338194</v>
      </c>
      <c r="I645" s="274">
        <f t="shared" si="432"/>
        <v>9981.7655312719507</v>
      </c>
      <c r="J645" s="274">
        <f t="shared" si="432"/>
        <v>10103.084531479177</v>
      </c>
      <c r="K645" s="274">
        <f t="shared" si="432"/>
        <v>10189.074994461116</v>
      </c>
      <c r="L645" s="274">
        <f t="shared" si="432"/>
        <v>10263.43093242818</v>
      </c>
      <c r="M645" s="274">
        <f t="shared" si="432"/>
        <v>10320.950222334683</v>
      </c>
      <c r="N645" s="274">
        <f t="shared" si="432"/>
        <v>10354.451336791546</v>
      </c>
    </row>
    <row r="646" spans="1:14" s="5" customFormat="1" ht="13.15">
      <c r="A646" s="163"/>
      <c r="B646" s="137" t="str">
        <f t="shared" si="415"/>
        <v>Physical Education</v>
      </c>
      <c r="C646" s="274">
        <f t="shared" ref="C646:N646" si="433">C596-($C623*C596)</f>
        <v>17389.687453138416</v>
      </c>
      <c r="D646" s="274">
        <f t="shared" si="433"/>
        <v>17453.390342221071</v>
      </c>
      <c r="E646" s="274">
        <f t="shared" si="433"/>
        <v>17448.289889174001</v>
      </c>
      <c r="F646" s="274">
        <f t="shared" si="433"/>
        <v>17371.225657654813</v>
      </c>
      <c r="G646" s="274">
        <f t="shared" si="433"/>
        <v>17376.092582901296</v>
      </c>
      <c r="H646" s="274">
        <f t="shared" si="433"/>
        <v>17416.928032887445</v>
      </c>
      <c r="I646" s="274">
        <f t="shared" si="433"/>
        <v>17506.687869880101</v>
      </c>
      <c r="J646" s="274">
        <f t="shared" si="433"/>
        <v>17535.060104880762</v>
      </c>
      <c r="K646" s="274">
        <f t="shared" si="433"/>
        <v>17510.237651971307</v>
      </c>
      <c r="L646" s="274">
        <f t="shared" si="433"/>
        <v>17462.314510249402</v>
      </c>
      <c r="M646" s="274">
        <f t="shared" si="433"/>
        <v>17390.135899659279</v>
      </c>
      <c r="N646" s="274">
        <f t="shared" si="433"/>
        <v>17339.848940401029</v>
      </c>
    </row>
    <row r="647" spans="1:14" s="5" customFormat="1" ht="13.15">
      <c r="A647" s="163"/>
      <c r="B647" s="137" t="str">
        <f t="shared" si="415"/>
        <v>Physics</v>
      </c>
      <c r="C647" s="274">
        <f t="shared" ref="C647:N647" si="434">C597-($C624*C597)</f>
        <v>10877.842784901657</v>
      </c>
      <c r="D647" s="274">
        <f t="shared" si="434"/>
        <v>11038.259052808715</v>
      </c>
      <c r="E647" s="274">
        <f t="shared" si="434"/>
        <v>11122.857194566253</v>
      </c>
      <c r="F647" s="274">
        <f t="shared" si="434"/>
        <v>11227.641714083325</v>
      </c>
      <c r="G647" s="274">
        <f t="shared" si="434"/>
        <v>11453.056790926292</v>
      </c>
      <c r="H647" s="274">
        <f t="shared" si="434"/>
        <v>11633.54676786979</v>
      </c>
      <c r="I647" s="274">
        <f t="shared" si="434"/>
        <v>11706.197434473384</v>
      </c>
      <c r="J647" s="274">
        <f t="shared" si="434"/>
        <v>11765.931064454197</v>
      </c>
      <c r="K647" s="274">
        <f t="shared" si="434"/>
        <v>11780.244204678058</v>
      </c>
      <c r="L647" s="274">
        <f t="shared" si="434"/>
        <v>11756.515372334921</v>
      </c>
      <c r="M647" s="274">
        <f t="shared" si="434"/>
        <v>11705.354406280174</v>
      </c>
      <c r="N647" s="274">
        <f t="shared" si="434"/>
        <v>11675.495637788114</v>
      </c>
    </row>
    <row r="648" spans="1:14" s="5" customFormat="1" ht="13.15">
      <c r="A648" s="163"/>
      <c r="B648" s="137" t="str">
        <f t="shared" si="415"/>
        <v>Religious Education</v>
      </c>
      <c r="C648" s="274">
        <f t="shared" ref="C648:N648" si="435">C598-($C625*C598)</f>
        <v>7196.617810948248</v>
      </c>
      <c r="D648" s="274">
        <f t="shared" si="435"/>
        <v>7218.361088689282</v>
      </c>
      <c r="E648" s="274">
        <f t="shared" si="435"/>
        <v>7213.4231968166287</v>
      </c>
      <c r="F648" s="274">
        <f t="shared" si="435"/>
        <v>7182.1291561084035</v>
      </c>
      <c r="G648" s="274">
        <f t="shared" si="435"/>
        <v>7185.5699087603625</v>
      </c>
      <c r="H648" s="274">
        <f t="shared" si="435"/>
        <v>7204.8981048665937</v>
      </c>
      <c r="I648" s="274">
        <f t="shared" si="435"/>
        <v>7244.846001461653</v>
      </c>
      <c r="J648" s="274">
        <f t="shared" si="435"/>
        <v>7256.5239380934363</v>
      </c>
      <c r="K648" s="274">
        <f t="shared" si="435"/>
        <v>7247.0064260996369</v>
      </c>
      <c r="L648" s="274">
        <f t="shared" si="435"/>
        <v>7230.2444603716976</v>
      </c>
      <c r="M648" s="274">
        <f t="shared" si="435"/>
        <v>7204.3816374752996</v>
      </c>
      <c r="N648" s="274">
        <f t="shared" si="435"/>
        <v>7186.0106471582749</v>
      </c>
    </row>
    <row r="649" spans="1:14" s="5" customFormat="1" ht="13.15">
      <c r="A649" s="163"/>
      <c r="B649" s="137" t="s">
        <v>8</v>
      </c>
      <c r="C649" s="274">
        <f t="shared" ref="C649:N649" si="436">SUM(C630:C648)</f>
        <v>211158.43147422554</v>
      </c>
      <c r="D649" s="274">
        <f t="shared" si="436"/>
        <v>213194.00283688155</v>
      </c>
      <c r="E649" s="274">
        <f t="shared" si="436"/>
        <v>214794.49827072237</v>
      </c>
      <c r="F649" s="274">
        <f t="shared" si="436"/>
        <v>216611.21707427074</v>
      </c>
      <c r="G649" s="274">
        <f t="shared" si="436"/>
        <v>220477.02102483177</v>
      </c>
      <c r="H649" s="274">
        <f t="shared" si="436"/>
        <v>223926.54625806402</v>
      </c>
      <c r="I649" s="274">
        <f t="shared" si="436"/>
        <v>225297.24510741743</v>
      </c>
      <c r="J649" s="274">
        <f t="shared" si="436"/>
        <v>225916.62125001679</v>
      </c>
      <c r="K649" s="274">
        <f t="shared" si="436"/>
        <v>225837.59932883226</v>
      </c>
      <c r="L649" s="274">
        <f t="shared" si="436"/>
        <v>225448.30192543814</v>
      </c>
      <c r="M649" s="274">
        <f t="shared" si="436"/>
        <v>224718.63525653718</v>
      </c>
      <c r="N649" s="274">
        <f t="shared" si="436"/>
        <v>224290.48319925182</v>
      </c>
    </row>
    <row r="650" spans="1:14">
      <c r="A650" s="1182">
        <f>SUM(C650:N650)</f>
        <v>0</v>
      </c>
      <c r="B650" s="1177"/>
      <c r="C650" s="1182">
        <f>SUM(C630:C648)-C649</f>
        <v>0</v>
      </c>
      <c r="D650" s="1182">
        <f t="shared" ref="D650:N650" si="437">SUM(D630:D648)-D649</f>
        <v>0</v>
      </c>
      <c r="E650" s="1182">
        <f t="shared" si="437"/>
        <v>0</v>
      </c>
      <c r="F650" s="1182">
        <f t="shared" si="437"/>
        <v>0</v>
      </c>
      <c r="G650" s="1182">
        <f t="shared" si="437"/>
        <v>0</v>
      </c>
      <c r="H650" s="1182">
        <f t="shared" si="437"/>
        <v>0</v>
      </c>
      <c r="I650" s="1182">
        <f t="shared" si="437"/>
        <v>0</v>
      </c>
      <c r="J650" s="1182">
        <f t="shared" si="437"/>
        <v>0</v>
      </c>
      <c r="K650" s="1182">
        <f t="shared" si="437"/>
        <v>0</v>
      </c>
      <c r="L650" s="1182">
        <f t="shared" si="437"/>
        <v>0</v>
      </c>
      <c r="M650" s="1182">
        <f t="shared" si="437"/>
        <v>0</v>
      </c>
      <c r="N650" s="1182">
        <f t="shared" si="437"/>
        <v>0</v>
      </c>
    </row>
    <row r="652" spans="1:14">
      <c r="C652" s="300"/>
      <c r="D652" s="300"/>
      <c r="E652" s="300"/>
    </row>
    <row r="654" spans="1:14">
      <c r="C654" s="300"/>
      <c r="D654" s="300"/>
      <c r="E654" s="300"/>
    </row>
    <row r="656" spans="1:14">
      <c r="C656" s="300"/>
      <c r="D656" s="300"/>
      <c r="E656" s="300"/>
    </row>
  </sheetData>
  <mergeCells count="28">
    <mergeCell ref="D168:D169"/>
    <mergeCell ref="C168:C169"/>
    <mergeCell ref="J168:N169"/>
    <mergeCell ref="J163:N165"/>
    <mergeCell ref="C163:C165"/>
    <mergeCell ref="D163:D165"/>
    <mergeCell ref="E164:I164"/>
    <mergeCell ref="B19:B20"/>
    <mergeCell ref="C19:E19"/>
    <mergeCell ref="B48:B49"/>
    <mergeCell ref="C48:E48"/>
    <mergeCell ref="B44:B45"/>
    <mergeCell ref="J162:N162"/>
    <mergeCell ref="J166:N166"/>
    <mergeCell ref="J167:N167"/>
    <mergeCell ref="E171:I171"/>
    <mergeCell ref="E163:I163"/>
    <mergeCell ref="E162:I162"/>
    <mergeCell ref="E165:I165"/>
    <mergeCell ref="J172:N172"/>
    <mergeCell ref="E172:I172"/>
    <mergeCell ref="J170:N170"/>
    <mergeCell ref="J171:N171"/>
    <mergeCell ref="E166:I166"/>
    <mergeCell ref="E169:I169"/>
    <mergeCell ref="E168:I168"/>
    <mergeCell ref="E170:I170"/>
    <mergeCell ref="E167:I167"/>
  </mergeCells>
  <conditionalFormatting sqref="Q395">
    <cfRule type="cellIs" dxfId="7" priority="1" stopIfTrue="1" operator="lessThan">
      <formula>0</formula>
    </cfRule>
    <cfRule type="cellIs" dxfId="6" priority="2" stopIfTrue="1" operator="greaterThan">
      <formula>0</formula>
    </cfRule>
  </conditionalFormatting>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sheetPr>
  <dimension ref="A1:Q67"/>
  <sheetViews>
    <sheetView showGridLines="0" workbookViewId="0"/>
  </sheetViews>
  <sheetFormatPr defaultRowHeight="12.75"/>
  <cols>
    <col min="2" max="2" width="37.265625" customWidth="1"/>
  </cols>
  <sheetData>
    <row r="1" spans="1:17" s="64" customFormat="1" ht="13.9">
      <c r="A1" s="63" t="str">
        <f>ModelBanner</f>
        <v>TSM_201920</v>
      </c>
    </row>
    <row r="2" spans="1:17" s="64" customFormat="1" ht="13.9">
      <c r="A2" s="920" t="s">
        <v>13</v>
      </c>
      <c r="B2" s="920" t="s">
        <v>30</v>
      </c>
    </row>
    <row r="3" spans="1:17" s="64" customFormat="1" ht="13.9">
      <c r="A3" s="65"/>
    </row>
    <row r="4" spans="1:17" s="55" customFormat="1" ht="13.15">
      <c r="A4" s="56" t="s">
        <v>26</v>
      </c>
      <c r="B4" s="56"/>
      <c r="C4" s="56"/>
      <c r="D4" s="56"/>
      <c r="E4" s="283"/>
      <c r="F4" s="56"/>
      <c r="G4" s="56"/>
      <c r="H4" s="56"/>
      <c r="I4" s="56"/>
      <c r="J4" s="56"/>
      <c r="K4" s="56"/>
    </row>
    <row r="5" spans="1:17" s="45" customFormat="1" ht="13.15">
      <c r="A5" s="58" t="s">
        <v>374</v>
      </c>
      <c r="B5" s="58"/>
      <c r="C5" s="58"/>
      <c r="D5" s="58"/>
      <c r="E5" s="58"/>
      <c r="F5" s="58"/>
      <c r="G5" s="58"/>
      <c r="H5" s="58"/>
      <c r="I5" s="58"/>
      <c r="J5" s="58"/>
      <c r="K5" s="58"/>
      <c r="L5" s="57"/>
      <c r="M5" s="57"/>
      <c r="N5" s="57"/>
      <c r="O5" s="57"/>
      <c r="P5" s="57"/>
      <c r="Q5" s="57"/>
    </row>
    <row r="6" spans="1:17" s="44" customFormat="1" ht="13.15">
      <c r="A6" s="54" t="s">
        <v>1336</v>
      </c>
      <c r="B6" s="59"/>
      <c r="C6" s="59"/>
      <c r="D6" s="59"/>
      <c r="E6" s="283"/>
      <c r="F6" s="59"/>
      <c r="G6" s="59"/>
      <c r="H6" s="59"/>
      <c r="I6" s="59"/>
      <c r="J6" s="59"/>
      <c r="K6" s="59"/>
      <c r="L6" s="43"/>
      <c r="M6" s="43"/>
      <c r="N6" s="43"/>
      <c r="O6" s="43"/>
      <c r="P6" s="43"/>
      <c r="Q6" s="43"/>
    </row>
    <row r="7" spans="1:17" s="44" customFormat="1" ht="13.15">
      <c r="A7" s="52" t="s">
        <v>1407</v>
      </c>
      <c r="B7" s="54"/>
      <c r="C7" s="59"/>
      <c r="D7" s="59"/>
      <c r="E7" s="283"/>
      <c r="F7" s="59"/>
      <c r="G7" s="59"/>
      <c r="H7" s="59"/>
      <c r="I7" s="59"/>
      <c r="J7" s="59"/>
      <c r="K7" s="59"/>
      <c r="L7" s="43"/>
      <c r="M7" s="43"/>
      <c r="N7" s="43"/>
      <c r="O7" s="43"/>
      <c r="P7" s="43"/>
      <c r="Q7" s="43"/>
    </row>
    <row r="8" spans="1:17" s="44" customFormat="1" ht="13.15">
      <c r="A8" s="54" t="s">
        <v>24</v>
      </c>
      <c r="B8" s="59"/>
      <c r="C8" s="59"/>
      <c r="D8" s="59"/>
      <c r="E8" s="283"/>
      <c r="F8" s="59"/>
      <c r="G8" s="59"/>
      <c r="H8" s="59"/>
      <c r="I8" s="59"/>
      <c r="J8" s="59"/>
      <c r="K8" s="59"/>
      <c r="L8" s="43"/>
      <c r="M8" s="43"/>
      <c r="N8" s="43"/>
      <c r="O8" s="43"/>
      <c r="P8" s="43"/>
      <c r="Q8" s="43"/>
    </row>
    <row r="9" spans="1:17" s="44" customFormat="1" ht="13.15">
      <c r="A9" s="52" t="s">
        <v>346</v>
      </c>
      <c r="B9" s="59"/>
      <c r="C9" s="59"/>
      <c r="D9" s="59"/>
      <c r="E9" s="283"/>
      <c r="F9" s="59"/>
      <c r="G9" s="59"/>
      <c r="H9" s="59"/>
      <c r="I9" s="59"/>
      <c r="J9" s="59"/>
      <c r="K9" s="59"/>
      <c r="L9" s="43"/>
      <c r="M9" s="43"/>
      <c r="N9" s="43"/>
      <c r="O9" s="43"/>
      <c r="P9" s="43"/>
      <c r="Q9" s="43"/>
    </row>
    <row r="10" spans="1:17" s="48" customFormat="1" ht="13.5" customHeight="1">
      <c r="A10" s="53">
        <f>SUM(A13:A2226)</f>
        <v>0</v>
      </c>
      <c r="B10" s="71"/>
      <c r="C10" s="69"/>
      <c r="D10" s="46"/>
      <c r="E10" s="46"/>
      <c r="F10" s="46"/>
      <c r="G10" s="70"/>
      <c r="H10" s="46"/>
      <c r="I10" s="46"/>
      <c r="J10" s="70"/>
      <c r="K10" s="47"/>
      <c r="L10" s="47"/>
      <c r="M10" s="47"/>
      <c r="N10" s="47"/>
      <c r="O10" s="47"/>
      <c r="P10" s="47"/>
      <c r="Q10" s="47"/>
    </row>
    <row r="12" spans="1:17" ht="15">
      <c r="B12" s="76" t="s">
        <v>261</v>
      </c>
    </row>
    <row r="14" spans="1:17" ht="13.15">
      <c r="B14" s="8" t="s">
        <v>105</v>
      </c>
      <c r="C14" s="8" t="str">
        <f>Teacher_need_by_subject!C629</f>
        <v>2018/19</v>
      </c>
      <c r="D14" s="8" t="str">
        <f>Teacher_need_by_subject!D629</f>
        <v>2019/20</v>
      </c>
      <c r="E14" s="8" t="str">
        <f>Teacher_need_by_subject!E629</f>
        <v>2020/21</v>
      </c>
      <c r="F14" s="8" t="str">
        <f>Teacher_need_by_subject!F629</f>
        <v>2021/22</v>
      </c>
      <c r="G14" s="8" t="str">
        <f>Teacher_need_by_subject!G629</f>
        <v>2022/23</v>
      </c>
      <c r="H14" s="8" t="str">
        <f>Teacher_need_by_subject!H629</f>
        <v>2023/24</v>
      </c>
      <c r="I14" s="8" t="str">
        <f>Teacher_need_by_subject!I629</f>
        <v>2024/25</v>
      </c>
      <c r="J14" s="8" t="str">
        <f>Teacher_need_by_subject!J629</f>
        <v>2025/26</v>
      </c>
      <c r="K14" s="8" t="str">
        <f>Teacher_need_by_subject!K629</f>
        <v>2026/27</v>
      </c>
      <c r="L14" s="8" t="str">
        <f>Teacher_need_by_subject!L629</f>
        <v>2027/28</v>
      </c>
      <c r="M14" s="8" t="str">
        <f>Teacher_need_by_subject!M629</f>
        <v>2028/29</v>
      </c>
      <c r="N14" s="8" t="str">
        <f>Teacher_need_by_subject!N629</f>
        <v>2029/30</v>
      </c>
    </row>
    <row r="15" spans="1:17" ht="13.15">
      <c r="B15" s="8" t="s">
        <v>40</v>
      </c>
      <c r="C15" s="430">
        <f>Calc_Primary_teacher_need!Q63</f>
        <v>242091.76066308128</v>
      </c>
      <c r="D15" s="430">
        <f>Calc_Primary_teacher_need!R63</f>
        <v>242074.43696060398</v>
      </c>
      <c r="E15" s="430">
        <f>Calc_Primary_teacher_need!S63</f>
        <v>242067.21763228768</v>
      </c>
      <c r="F15" s="430">
        <f>Calc_Primary_teacher_need!T63</f>
        <v>241525.6676068404</v>
      </c>
      <c r="G15" s="430">
        <f>Calc_Primary_teacher_need!U63</f>
        <v>240738.72848536429</v>
      </c>
      <c r="H15" s="430">
        <f>Calc_Primary_teacher_need!V63</f>
        <v>239919.21752904681</v>
      </c>
      <c r="I15" s="430">
        <f>Calc_Primary_teacher_need!W63</f>
        <v>239318.06316932596</v>
      </c>
      <c r="J15" s="430">
        <f>Calc_Primary_teacher_need!X63</f>
        <v>239004.13275008727</v>
      </c>
      <c r="K15" s="430">
        <f>Calc_Primary_teacher_need!Y63</f>
        <v>238668.99960800586</v>
      </c>
      <c r="L15" s="430">
        <f>Calc_Primary_teacher_need!Z63</f>
        <v>238332.65495796202</v>
      </c>
      <c r="M15" s="430">
        <f>Calc_Primary_teacher_need!AA63</f>
        <v>238291.04122130974</v>
      </c>
      <c r="N15" s="430">
        <f>Calc_Primary_teacher_need!AB63</f>
        <v>238075.64401404688</v>
      </c>
    </row>
    <row r="16" spans="1:17" ht="13.15">
      <c r="B16" s="8" t="str">
        <f>Teacher_need_by_subject!B630</f>
        <v>Art &amp; Design</v>
      </c>
      <c r="C16" s="298">
        <f>Teacher_need_by_subject!C630</f>
        <v>8236.4413301126551</v>
      </c>
      <c r="D16" s="298">
        <f>Teacher_need_by_subject!D630</f>
        <v>8238.8261660519729</v>
      </c>
      <c r="E16" s="298">
        <f>Teacher_need_by_subject!E630</f>
        <v>8219.8540404495889</v>
      </c>
      <c r="F16" s="298">
        <f>Teacher_need_by_subject!F630</f>
        <v>8187.373352915195</v>
      </c>
      <c r="G16" s="298">
        <f>Teacher_need_by_subject!G630</f>
        <v>8199.8747416304959</v>
      </c>
      <c r="H16" s="298">
        <f>Teacher_need_by_subject!H630</f>
        <v>8234.2976200564881</v>
      </c>
      <c r="I16" s="298">
        <f>Teacher_need_by_subject!I630</f>
        <v>8293.2956431442963</v>
      </c>
      <c r="J16" s="298">
        <f>Teacher_need_by_subject!J630</f>
        <v>8309.5901051807396</v>
      </c>
      <c r="K16" s="298">
        <f>Teacher_need_by_subject!K630</f>
        <v>8304.3718184256759</v>
      </c>
      <c r="L16" s="298">
        <f>Teacher_need_by_subject!L630</f>
        <v>8299.1121465397755</v>
      </c>
      <c r="M16" s="298">
        <f>Teacher_need_by_subject!M630</f>
        <v>8286.66455466958</v>
      </c>
      <c r="N16" s="298">
        <f>Teacher_need_by_subject!N630</f>
        <v>8276.143423407646</v>
      </c>
    </row>
    <row r="17" spans="2:14" ht="13.15">
      <c r="B17" s="8" t="str">
        <f>Teacher_need_by_subject!B631</f>
        <v>Biology</v>
      </c>
      <c r="C17" s="298">
        <f>Teacher_need_by_subject!C631</f>
        <v>12488.984382049279</v>
      </c>
      <c r="D17" s="298">
        <f>Teacher_need_by_subject!D631</f>
        <v>12641.232920822389</v>
      </c>
      <c r="E17" s="298">
        <f>Teacher_need_by_subject!E631</f>
        <v>12722.79161136832</v>
      </c>
      <c r="F17" s="298">
        <f>Teacher_need_by_subject!F631</f>
        <v>12837.017861885523</v>
      </c>
      <c r="G17" s="298">
        <f>Teacher_need_by_subject!G631</f>
        <v>13090.280962345856</v>
      </c>
      <c r="H17" s="298">
        <f>Teacher_need_by_subject!H631</f>
        <v>13302.679729988338</v>
      </c>
      <c r="I17" s="298">
        <f>Teacher_need_by_subject!I631</f>
        <v>13397.342524968526</v>
      </c>
      <c r="J17" s="298">
        <f>Teacher_need_by_subject!J631</f>
        <v>13466.388942747561</v>
      </c>
      <c r="K17" s="298">
        <f>Teacher_need_by_subject!K631</f>
        <v>13486.4354607842</v>
      </c>
      <c r="L17" s="298">
        <f>Teacher_need_by_subject!L631</f>
        <v>13471.57786735954</v>
      </c>
      <c r="M17" s="298">
        <f>Teacher_need_by_subject!M631</f>
        <v>13428.8050851106</v>
      </c>
      <c r="N17" s="298">
        <f>Teacher_need_by_subject!N631</f>
        <v>13404.059908701767</v>
      </c>
    </row>
    <row r="18" spans="2:14" ht="13.15">
      <c r="B18" s="8" t="str">
        <f>Teacher_need_by_subject!B632</f>
        <v>Business Studies</v>
      </c>
      <c r="C18" s="298">
        <f>Teacher_need_by_subject!C632</f>
        <v>4649.9788834305391</v>
      </c>
      <c r="D18" s="298">
        <f>Teacher_need_by_subject!D632</f>
        <v>4555.116761040148</v>
      </c>
      <c r="E18" s="298">
        <f>Teacher_need_by_subject!E632</f>
        <v>4495.2157589953322</v>
      </c>
      <c r="F18" s="298">
        <f>Teacher_need_by_subject!F632</f>
        <v>4498.4150073732999</v>
      </c>
      <c r="G18" s="298">
        <f>Teacher_need_by_subject!G632</f>
        <v>4570.0834457111641</v>
      </c>
      <c r="H18" s="298">
        <f>Teacher_need_by_subject!H632</f>
        <v>4650.3225516980847</v>
      </c>
      <c r="I18" s="298">
        <f>Teacher_need_by_subject!I632</f>
        <v>4734.0749529702416</v>
      </c>
      <c r="J18" s="298">
        <f>Teacher_need_by_subject!J632</f>
        <v>4811.9411616361067</v>
      </c>
      <c r="K18" s="298">
        <f>Teacher_need_by_subject!K632</f>
        <v>4867.8605567365003</v>
      </c>
      <c r="L18" s="298">
        <f>Teacher_need_by_subject!L632</f>
        <v>4906.5549382499466</v>
      </c>
      <c r="M18" s="298">
        <f>Teacher_need_by_subject!M632</f>
        <v>4931.8369612161296</v>
      </c>
      <c r="N18" s="298">
        <f>Teacher_need_by_subject!N632</f>
        <v>4946.9094377948259</v>
      </c>
    </row>
    <row r="19" spans="2:14" ht="13.15">
      <c r="B19" s="8" t="str">
        <f>Teacher_need_by_subject!B633</f>
        <v>Chemistry</v>
      </c>
      <c r="C19" s="298">
        <f>Teacher_need_by_subject!C633</f>
        <v>11217.375614536913</v>
      </c>
      <c r="D19" s="298">
        <f>Teacher_need_by_subject!D633</f>
        <v>11363.452934503526</v>
      </c>
      <c r="E19" s="298">
        <f>Teacher_need_by_subject!E633</f>
        <v>11440.033546419827</v>
      </c>
      <c r="F19" s="298">
        <f>Teacher_need_by_subject!F633</f>
        <v>11546.505675851071</v>
      </c>
      <c r="G19" s="298">
        <f>Teacher_need_by_subject!G633</f>
        <v>11781.313641910179</v>
      </c>
      <c r="H19" s="298">
        <f>Teacher_need_by_subject!H633</f>
        <v>11971.963027779826</v>
      </c>
      <c r="I19" s="298">
        <f>Teacher_need_by_subject!I633</f>
        <v>12055.46699739504</v>
      </c>
      <c r="J19" s="298">
        <f>Teacher_need_by_subject!J633</f>
        <v>12123.932242138968</v>
      </c>
      <c r="K19" s="298">
        <f>Teacher_need_by_subject!K633</f>
        <v>12145.646259453573</v>
      </c>
      <c r="L19" s="298">
        <f>Teacher_need_by_subject!L633</f>
        <v>12129.311113416123</v>
      </c>
      <c r="M19" s="298">
        <f>Teacher_need_by_subject!M633</f>
        <v>12084.96512482003</v>
      </c>
      <c r="N19" s="298">
        <f>Teacher_need_by_subject!N633</f>
        <v>12059.278633450818</v>
      </c>
    </row>
    <row r="20" spans="2:14" ht="13.15">
      <c r="B20" s="8" t="str">
        <f>Teacher_need_by_subject!B634</f>
        <v>Classics</v>
      </c>
      <c r="C20" s="298">
        <f>Teacher_need_by_subject!C634</f>
        <v>284.31499929998387</v>
      </c>
      <c r="D20" s="298">
        <f>Teacher_need_by_subject!D634</f>
        <v>283.23229040098903</v>
      </c>
      <c r="E20" s="298">
        <f>Teacher_need_by_subject!E634</f>
        <v>283.25010780396593</v>
      </c>
      <c r="F20" s="298">
        <f>Teacher_need_by_subject!F634</f>
        <v>285.3638075432404</v>
      </c>
      <c r="G20" s="298">
        <f>Teacher_need_by_subject!G634</f>
        <v>290.85330474895585</v>
      </c>
      <c r="H20" s="298">
        <f>Teacher_need_by_subject!H634</f>
        <v>296.21637922819917</v>
      </c>
      <c r="I20" s="298">
        <f>Teacher_need_by_subject!I634</f>
        <v>299.50935939559361</v>
      </c>
      <c r="J20" s="298">
        <f>Teacher_need_by_subject!J634</f>
        <v>301.44269490601692</v>
      </c>
      <c r="K20" s="298">
        <f>Teacher_need_by_subject!K634</f>
        <v>302.47468765331774</v>
      </c>
      <c r="L20" s="298">
        <f>Teacher_need_by_subject!L634</f>
        <v>303.34082159901243</v>
      </c>
      <c r="M20" s="298">
        <f>Teacher_need_by_subject!M634</f>
        <v>303.81987195985465</v>
      </c>
      <c r="N20" s="298">
        <f>Teacher_need_by_subject!N634</f>
        <v>304.12812464324185</v>
      </c>
    </row>
    <row r="21" spans="2:14" ht="13.15">
      <c r="B21" s="8" t="str">
        <f>Teacher_need_by_subject!B635</f>
        <v>Computing</v>
      </c>
      <c r="C21" s="298">
        <f>Teacher_need_by_subject!C635</f>
        <v>6503.7124384682911</v>
      </c>
      <c r="D21" s="298">
        <f>Teacher_need_by_subject!D635</f>
        <v>6504.2354336534609</v>
      </c>
      <c r="E21" s="298">
        <f>Teacher_need_by_subject!E635</f>
        <v>6489.3013271074778</v>
      </c>
      <c r="F21" s="298">
        <f>Teacher_need_by_subject!F635</f>
        <v>6464.6533963364363</v>
      </c>
      <c r="G21" s="298">
        <f>Teacher_need_by_subject!G635</f>
        <v>6478.1128046628564</v>
      </c>
      <c r="H21" s="298">
        <f>Teacher_need_by_subject!H635</f>
        <v>6506.9373649956433</v>
      </c>
      <c r="I21" s="298">
        <f>Teacher_need_by_subject!I635</f>
        <v>6553.6319658577149</v>
      </c>
      <c r="J21" s="298">
        <f>Teacher_need_by_subject!J635</f>
        <v>6572.8331237257271</v>
      </c>
      <c r="K21" s="298">
        <f>Teacher_need_by_subject!K635</f>
        <v>6572.850753271392</v>
      </c>
      <c r="L21" s="298">
        <f>Teacher_need_by_subject!L635</f>
        <v>6567.5788072079231</v>
      </c>
      <c r="M21" s="298">
        <f>Teacher_need_by_subject!M635</f>
        <v>6554.2864445250671</v>
      </c>
      <c r="N21" s="298">
        <f>Teacher_need_by_subject!N635</f>
        <v>6543.9920272778973</v>
      </c>
    </row>
    <row r="22" spans="2:14" ht="13.15">
      <c r="B22" s="8" t="str">
        <f>Teacher_need_by_subject!B636</f>
        <v>Design &amp; Technology</v>
      </c>
      <c r="C22" s="298">
        <f>Teacher_need_by_subject!C636</f>
        <v>9857.8867676356749</v>
      </c>
      <c r="D22" s="298">
        <f>Teacher_need_by_subject!D636</f>
        <v>9902.6632021243076</v>
      </c>
      <c r="E22" s="298">
        <f>Teacher_need_by_subject!E636</f>
        <v>9901.0568641284426</v>
      </c>
      <c r="F22" s="298">
        <f>Teacher_need_by_subject!F636</f>
        <v>9852.485154383472</v>
      </c>
      <c r="G22" s="298">
        <f>Teacher_need_by_subject!G636</f>
        <v>9838.0922126570331</v>
      </c>
      <c r="H22" s="298">
        <f>Teacher_need_by_subject!H636</f>
        <v>9852.4440749749465</v>
      </c>
      <c r="I22" s="298">
        <f>Teacher_need_by_subject!I636</f>
        <v>9901.3476727265497</v>
      </c>
      <c r="J22" s="298">
        <f>Teacher_need_by_subject!J636</f>
        <v>9888.5185783881552</v>
      </c>
      <c r="K22" s="298">
        <f>Teacher_need_by_subject!K636</f>
        <v>9855.1373469907467</v>
      </c>
      <c r="L22" s="298">
        <f>Teacher_need_by_subject!L636</f>
        <v>9831.4549532943693</v>
      </c>
      <c r="M22" s="298">
        <f>Teacher_need_by_subject!M636</f>
        <v>9804.2398172544508</v>
      </c>
      <c r="N22" s="298">
        <f>Teacher_need_by_subject!N636</f>
        <v>9783.5176957192598</v>
      </c>
    </row>
    <row r="23" spans="2:14" ht="13.15">
      <c r="B23" s="8" t="str">
        <f>Teacher_need_by_subject!B637</f>
        <v>Drama</v>
      </c>
      <c r="C23" s="298">
        <f>Teacher_need_by_subject!C637</f>
        <v>4740.1138605007391</v>
      </c>
      <c r="D23" s="298">
        <f>Teacher_need_by_subject!D637</f>
        <v>4752.9085316880291</v>
      </c>
      <c r="E23" s="298">
        <f>Teacher_need_by_subject!E637</f>
        <v>4747.4584889264943</v>
      </c>
      <c r="F23" s="298">
        <f>Teacher_need_by_subject!F637</f>
        <v>4725.8608227382256</v>
      </c>
      <c r="G23" s="298">
        <f>Teacher_need_by_subject!G637</f>
        <v>4724.045968368835</v>
      </c>
      <c r="H23" s="298">
        <f>Teacher_need_by_subject!H637</f>
        <v>4736.2452413546316</v>
      </c>
      <c r="I23" s="298">
        <f>Teacher_need_by_subject!I637</f>
        <v>4764.5127774888497</v>
      </c>
      <c r="J23" s="298">
        <f>Teacher_need_by_subject!J637</f>
        <v>4763.053214842821</v>
      </c>
      <c r="K23" s="298">
        <f>Teacher_need_by_subject!K637</f>
        <v>4751.4066693918894</v>
      </c>
      <c r="L23" s="298">
        <f>Teacher_need_by_subject!L637</f>
        <v>4744.2880312492334</v>
      </c>
      <c r="M23" s="298">
        <f>Teacher_need_by_subject!M637</f>
        <v>4735.2506471086472</v>
      </c>
      <c r="N23" s="298">
        <f>Teacher_need_by_subject!N637</f>
        <v>4727.844089221443</v>
      </c>
    </row>
    <row r="24" spans="2:14" ht="13.15">
      <c r="B24" s="8" t="str">
        <f>Teacher_need_by_subject!B638</f>
        <v>English</v>
      </c>
      <c r="C24" s="298">
        <f>Teacher_need_by_subject!C638</f>
        <v>31104.771606330149</v>
      </c>
      <c r="D24" s="298">
        <f>Teacher_need_by_subject!D638</f>
        <v>31513.501431157682</v>
      </c>
      <c r="E24" s="298">
        <f>Teacher_need_by_subject!E638</f>
        <v>31818.331154967142</v>
      </c>
      <c r="F24" s="298">
        <f>Teacher_need_by_subject!F638</f>
        <v>32102.964518529257</v>
      </c>
      <c r="G24" s="298">
        <f>Teacher_need_by_subject!G638</f>
        <v>32675.243987934358</v>
      </c>
      <c r="H24" s="298">
        <f>Teacher_need_by_subject!H638</f>
        <v>33152.992517414743</v>
      </c>
      <c r="I24" s="298">
        <f>Teacher_need_by_subject!I638</f>
        <v>33300.283886916419</v>
      </c>
      <c r="J24" s="298">
        <f>Teacher_need_by_subject!J638</f>
        <v>33370.275700466133</v>
      </c>
      <c r="K24" s="298">
        <f>Teacher_need_by_subject!K638</f>
        <v>33329.021419399091</v>
      </c>
      <c r="L24" s="298">
        <f>Teacher_need_by_subject!L638</f>
        <v>33215.705078831998</v>
      </c>
      <c r="M24" s="298">
        <f>Teacher_need_by_subject!M638</f>
        <v>33042.14532192811</v>
      </c>
      <c r="N24" s="298">
        <f>Teacher_need_by_subject!N638</f>
        <v>32939.27131928267</v>
      </c>
    </row>
    <row r="25" spans="2:14" ht="13.15">
      <c r="B25" s="8" t="str">
        <f>Teacher_need_by_subject!B639</f>
        <v>Food</v>
      </c>
      <c r="C25" s="298">
        <f>Teacher_need_by_subject!C639</f>
        <v>1936.1051287653315</v>
      </c>
      <c r="D25" s="298">
        <f>Teacher_need_by_subject!D639</f>
        <v>1944.2657967572725</v>
      </c>
      <c r="E25" s="298">
        <f>Teacher_need_by_subject!E639</f>
        <v>1945.0154552505319</v>
      </c>
      <c r="F25" s="298">
        <f>Teacher_need_by_subject!F639</f>
        <v>1936.9187974561164</v>
      </c>
      <c r="G25" s="298">
        <f>Teacher_need_by_subject!G639</f>
        <v>1939.5228989382617</v>
      </c>
      <c r="H25" s="298">
        <f>Teacher_need_by_subject!H639</f>
        <v>1944.2087433257054</v>
      </c>
      <c r="I25" s="298">
        <f>Teacher_need_by_subject!I639</f>
        <v>1953.0134725573728</v>
      </c>
      <c r="J25" s="298">
        <f>Teacher_need_by_subject!J639</f>
        <v>1960.9844615162256</v>
      </c>
      <c r="K25" s="298">
        <f>Teacher_need_by_subject!K639</f>
        <v>1961.0030125706503</v>
      </c>
      <c r="L25" s="298">
        <f>Teacher_need_by_subject!L639</f>
        <v>1953.4299538953712</v>
      </c>
      <c r="M25" s="298">
        <f>Teacher_need_by_subject!M639</f>
        <v>1940.960937103895</v>
      </c>
      <c r="N25" s="298">
        <f>Teacher_need_by_subject!N639</f>
        <v>1932.7554472888787</v>
      </c>
    </row>
    <row r="26" spans="2:14" ht="13.15">
      <c r="B26" s="8" t="str">
        <f>Teacher_need_by_subject!B640</f>
        <v>Geography</v>
      </c>
      <c r="C26" s="298">
        <f>Teacher_need_by_subject!C640</f>
        <v>11113.377109914745</v>
      </c>
      <c r="D26" s="298">
        <f>Teacher_need_by_subject!D640</f>
        <v>11239.220288275057</v>
      </c>
      <c r="E26" s="298">
        <f>Teacher_need_by_subject!E640</f>
        <v>11331.371022232186</v>
      </c>
      <c r="F26" s="298">
        <f>Teacher_need_by_subject!F640</f>
        <v>11420.760974841398</v>
      </c>
      <c r="G26" s="298">
        <f>Teacher_need_by_subject!G640</f>
        <v>11603.29562618706</v>
      </c>
      <c r="H26" s="298">
        <f>Teacher_need_by_subject!H640</f>
        <v>11775.643630775732</v>
      </c>
      <c r="I26" s="298">
        <f>Teacher_need_by_subject!I640</f>
        <v>11835.15803927681</v>
      </c>
      <c r="J26" s="298">
        <f>Teacher_need_by_subject!J640</f>
        <v>11841.933310490836</v>
      </c>
      <c r="K26" s="298">
        <f>Teacher_need_by_subject!K640</f>
        <v>11817.432394701545</v>
      </c>
      <c r="L26" s="298">
        <f>Teacher_need_by_subject!L640</f>
        <v>11788.19305021402</v>
      </c>
      <c r="M26" s="298">
        <f>Teacher_need_by_subject!M640</f>
        <v>11746.574580228549</v>
      </c>
      <c r="N26" s="298">
        <f>Teacher_need_by_subject!N640</f>
        <v>11721.771387341514</v>
      </c>
    </row>
    <row r="27" spans="2:14" ht="13.15">
      <c r="B27" s="8" t="str">
        <f>Teacher_need_by_subject!B641</f>
        <v>History</v>
      </c>
      <c r="C27" s="298">
        <f>Teacher_need_by_subject!C641</f>
        <v>11920.414290696526</v>
      </c>
      <c r="D27" s="298">
        <f>Teacher_need_by_subject!D641</f>
        <v>12040.846897771326</v>
      </c>
      <c r="E27" s="298">
        <f>Teacher_need_by_subject!E641</f>
        <v>12130.842048932904</v>
      </c>
      <c r="F27" s="298">
        <f>Teacher_need_by_subject!F641</f>
        <v>12226.893264589105</v>
      </c>
      <c r="G27" s="298">
        <f>Teacher_need_by_subject!G641</f>
        <v>12427.755322064584</v>
      </c>
      <c r="H27" s="298">
        <f>Teacher_need_by_subject!H641</f>
        <v>12616.558575942268</v>
      </c>
      <c r="I27" s="298">
        <f>Teacher_need_by_subject!I641</f>
        <v>12687.386211933244</v>
      </c>
      <c r="J27" s="298">
        <f>Teacher_need_by_subject!J641</f>
        <v>12703.399201562401</v>
      </c>
      <c r="K27" s="298">
        <f>Teacher_need_by_subject!K641</f>
        <v>12684.822379609272</v>
      </c>
      <c r="L27" s="298">
        <f>Teacher_need_by_subject!L641</f>
        <v>12659.462027404536</v>
      </c>
      <c r="M27" s="298">
        <f>Teacher_need_by_subject!M641</f>
        <v>12619.866127043624</v>
      </c>
      <c r="N27" s="298">
        <f>Teacher_need_by_subject!N641</f>
        <v>12596.378853720149</v>
      </c>
    </row>
    <row r="28" spans="2:14" ht="13.15">
      <c r="B28" s="8" t="str">
        <f>Teacher_need_by_subject!B642</f>
        <v>Mathematics</v>
      </c>
      <c r="C28" s="298">
        <f>Teacher_need_by_subject!C642</f>
        <v>31927.142466957212</v>
      </c>
      <c r="D28" s="298">
        <f>Teacher_need_by_subject!D642</f>
        <v>32349.079080128056</v>
      </c>
      <c r="E28" s="298">
        <f>Teacher_need_by_subject!E642</f>
        <v>32683.206744697145</v>
      </c>
      <c r="F28" s="298">
        <f>Teacher_need_by_subject!F642</f>
        <v>32968.309904156558</v>
      </c>
      <c r="G28" s="298">
        <f>Teacher_need_by_subject!G642</f>
        <v>33562.0889128786</v>
      </c>
      <c r="H28" s="298">
        <f>Teacher_need_by_subject!H642</f>
        <v>34071.22096466404</v>
      </c>
      <c r="I28" s="298">
        <f>Teacher_need_by_subject!I642</f>
        <v>34255.44454820142</v>
      </c>
      <c r="J28" s="298">
        <f>Teacher_need_by_subject!J642</f>
        <v>34348.486611220265</v>
      </c>
      <c r="K28" s="298">
        <f>Teacher_need_by_subject!K642</f>
        <v>34328.956352554473</v>
      </c>
      <c r="L28" s="298">
        <f>Teacher_need_by_subject!L642</f>
        <v>34243.833588372276</v>
      </c>
      <c r="M28" s="298">
        <f>Teacher_need_by_subject!M642</f>
        <v>34099.542423692801</v>
      </c>
      <c r="N28" s="298">
        <f>Teacher_need_by_subject!N642</f>
        <v>34014.414589049004</v>
      </c>
    </row>
    <row r="29" spans="2:14" ht="13.15">
      <c r="B29" s="8" t="str">
        <f>Teacher_need_by_subject!B643</f>
        <v>Modern Foreign Languages</v>
      </c>
      <c r="C29" s="298">
        <f>Teacher_need_by_subject!C643</f>
        <v>15046.687740175887</v>
      </c>
      <c r="D29" s="298">
        <f>Teacher_need_by_subject!D643</f>
        <v>15633.00749673121</v>
      </c>
      <c r="E29" s="298">
        <f>Teacher_need_by_subject!E643</f>
        <v>16393.443722049713</v>
      </c>
      <c r="F29" s="298">
        <f>Teacher_need_by_subject!F643</f>
        <v>17396.001537865581</v>
      </c>
      <c r="G29" s="298">
        <f>Teacher_need_by_subject!G643</f>
        <v>18792.431696981159</v>
      </c>
      <c r="H29" s="298">
        <f>Teacher_need_by_subject!H643</f>
        <v>19918.765365700408</v>
      </c>
      <c r="I29" s="298">
        <f>Teacher_need_by_subject!I643</f>
        <v>19982.202799813695</v>
      </c>
      <c r="J29" s="298">
        <f>Teacher_need_by_subject!J643</f>
        <v>19961.515116261082</v>
      </c>
      <c r="K29" s="298">
        <f>Teacher_need_by_subject!K643</f>
        <v>19892.920991981133</v>
      </c>
      <c r="L29" s="298">
        <f>Teacher_need_by_subject!L643</f>
        <v>19821.851670098458</v>
      </c>
      <c r="M29" s="298">
        <f>Teacher_need_by_subject!M643</f>
        <v>19728.532945874485</v>
      </c>
      <c r="N29" s="298">
        <f>Teacher_need_by_subject!N643</f>
        <v>19702.014580235169</v>
      </c>
    </row>
    <row r="30" spans="2:14" ht="13.15">
      <c r="B30" s="8" t="str">
        <f>Teacher_need_by_subject!B644</f>
        <v>Music</v>
      </c>
      <c r="C30" s="298">
        <f>Teacher_need_by_subject!C644</f>
        <v>4829.3804530384577</v>
      </c>
      <c r="D30" s="298">
        <f>Teacher_need_by_subject!D644</f>
        <v>4853.1956455416539</v>
      </c>
      <c r="E30" s="298">
        <f>Teacher_need_by_subject!E644</f>
        <v>4852.5774676094752</v>
      </c>
      <c r="F30" s="298">
        <f>Teacher_need_by_subject!F644</f>
        <v>4827.6196142177223</v>
      </c>
      <c r="G30" s="298">
        <f>Teacher_need_by_subject!G644</f>
        <v>4816.4523291739288</v>
      </c>
      <c r="H30" s="298">
        <f>Teacher_need_by_subject!H644</f>
        <v>4821.4592733073177</v>
      </c>
      <c r="I30" s="298">
        <f>Teacher_need_by_subject!I644</f>
        <v>4845.0774176845589</v>
      </c>
      <c r="J30" s="298">
        <f>Teacher_need_by_subject!J644</f>
        <v>4831.7271460261836</v>
      </c>
      <c r="K30" s="298">
        <f>Teacher_need_by_subject!K644</f>
        <v>4810.6959480986952</v>
      </c>
      <c r="L30" s="298">
        <f>Teacher_need_by_subject!L644</f>
        <v>4800.1026023212917</v>
      </c>
      <c r="M30" s="298">
        <f>Teacher_need_by_subject!M644</f>
        <v>4790.322248251915</v>
      </c>
      <c r="N30" s="298">
        <f>Teacher_need_by_subject!N644</f>
        <v>4782.1971199785594</v>
      </c>
    </row>
    <row r="31" spans="2:14" ht="13.15">
      <c r="B31" s="8" t="str">
        <f>Teacher_need_by_subject!B645</f>
        <v>Others</v>
      </c>
      <c r="C31" s="298">
        <f>Teacher_need_by_subject!C645</f>
        <v>9837.5963533248341</v>
      </c>
      <c r="D31" s="298">
        <f>Teacher_need_by_subject!D645</f>
        <v>9669.2074765154139</v>
      </c>
      <c r="E31" s="298">
        <f>Teacher_need_by_subject!E645</f>
        <v>9556.1786292269608</v>
      </c>
      <c r="F31" s="298">
        <f>Teacher_need_by_subject!F645</f>
        <v>9553.0768557419924</v>
      </c>
      <c r="G31" s="298">
        <f>Teacher_need_by_subject!G645</f>
        <v>9672.8538860504887</v>
      </c>
      <c r="H31" s="298">
        <f>Teacher_need_by_subject!H645</f>
        <v>9819.2182912338194</v>
      </c>
      <c r="I31" s="298">
        <f>Teacher_need_by_subject!I645</f>
        <v>9981.7655312719507</v>
      </c>
      <c r="J31" s="298">
        <f>Teacher_need_by_subject!J645</f>
        <v>10103.084531479177</v>
      </c>
      <c r="K31" s="298">
        <f>Teacher_need_by_subject!K645</f>
        <v>10189.074994461116</v>
      </c>
      <c r="L31" s="298">
        <f>Teacher_need_by_subject!L645</f>
        <v>10263.43093242818</v>
      </c>
      <c r="M31" s="298">
        <f>Teacher_need_by_subject!M645</f>
        <v>10320.950222334683</v>
      </c>
      <c r="N31" s="298">
        <f>Teacher_need_by_subject!N645</f>
        <v>10354.451336791546</v>
      </c>
    </row>
    <row r="32" spans="2:14" ht="13.15">
      <c r="B32" s="8" t="str">
        <f>Teacher_need_by_subject!B646</f>
        <v>Physical Education</v>
      </c>
      <c r="C32" s="298">
        <f>Teacher_need_by_subject!C646</f>
        <v>17389.687453138416</v>
      </c>
      <c r="D32" s="298">
        <f>Teacher_need_by_subject!D646</f>
        <v>17453.390342221071</v>
      </c>
      <c r="E32" s="298">
        <f>Teacher_need_by_subject!E646</f>
        <v>17448.289889174001</v>
      </c>
      <c r="F32" s="298">
        <f>Teacher_need_by_subject!F646</f>
        <v>17371.225657654813</v>
      </c>
      <c r="G32" s="298">
        <f>Teacher_need_by_subject!G646</f>
        <v>17376.092582901296</v>
      </c>
      <c r="H32" s="298">
        <f>Teacher_need_by_subject!H646</f>
        <v>17416.928032887445</v>
      </c>
      <c r="I32" s="298">
        <f>Teacher_need_by_subject!I646</f>
        <v>17506.687869880101</v>
      </c>
      <c r="J32" s="298">
        <f>Teacher_need_by_subject!J646</f>
        <v>17535.060104880762</v>
      </c>
      <c r="K32" s="298">
        <f>Teacher_need_by_subject!K646</f>
        <v>17510.237651971307</v>
      </c>
      <c r="L32" s="298">
        <f>Teacher_need_by_subject!L646</f>
        <v>17462.314510249402</v>
      </c>
      <c r="M32" s="298">
        <f>Teacher_need_by_subject!M646</f>
        <v>17390.135899659279</v>
      </c>
      <c r="N32" s="298">
        <f>Teacher_need_by_subject!N646</f>
        <v>17339.848940401029</v>
      </c>
    </row>
    <row r="33" spans="2:14" ht="13.15">
      <c r="B33" s="8" t="str">
        <f>Teacher_need_by_subject!B647</f>
        <v>Physics</v>
      </c>
      <c r="C33" s="298">
        <f>Teacher_need_by_subject!C647</f>
        <v>10877.842784901657</v>
      </c>
      <c r="D33" s="298">
        <f>Teacher_need_by_subject!D647</f>
        <v>11038.259052808715</v>
      </c>
      <c r="E33" s="298">
        <f>Teacher_need_by_subject!E647</f>
        <v>11122.857194566253</v>
      </c>
      <c r="F33" s="298">
        <f>Teacher_need_by_subject!F647</f>
        <v>11227.641714083325</v>
      </c>
      <c r="G33" s="298">
        <f>Teacher_need_by_subject!G647</f>
        <v>11453.056790926292</v>
      </c>
      <c r="H33" s="298">
        <f>Teacher_need_by_subject!H647</f>
        <v>11633.54676786979</v>
      </c>
      <c r="I33" s="298">
        <f>Teacher_need_by_subject!I647</f>
        <v>11706.197434473384</v>
      </c>
      <c r="J33" s="298">
        <f>Teacher_need_by_subject!J647</f>
        <v>11765.931064454197</v>
      </c>
      <c r="K33" s="298">
        <f>Teacher_need_by_subject!K647</f>
        <v>11780.244204678058</v>
      </c>
      <c r="L33" s="298">
        <f>Teacher_need_by_subject!L647</f>
        <v>11756.515372334921</v>
      </c>
      <c r="M33" s="298">
        <f>Teacher_need_by_subject!M647</f>
        <v>11705.354406280174</v>
      </c>
      <c r="N33" s="298">
        <f>Teacher_need_by_subject!N647</f>
        <v>11675.495637788114</v>
      </c>
    </row>
    <row r="34" spans="2:14" ht="13.15">
      <c r="B34" s="8" t="str">
        <f>Teacher_need_by_subject!B648</f>
        <v>Religious Education</v>
      </c>
      <c r="C34" s="298">
        <f>Teacher_need_by_subject!C648</f>
        <v>7196.617810948248</v>
      </c>
      <c r="D34" s="298">
        <f>Teacher_need_by_subject!D648</f>
        <v>7218.361088689282</v>
      </c>
      <c r="E34" s="298">
        <f>Teacher_need_by_subject!E648</f>
        <v>7213.4231968166287</v>
      </c>
      <c r="F34" s="298">
        <f>Teacher_need_by_subject!F648</f>
        <v>7182.1291561084035</v>
      </c>
      <c r="G34" s="298">
        <f>Teacher_need_by_subject!G648</f>
        <v>7185.5699087603625</v>
      </c>
      <c r="H34" s="298">
        <f>Teacher_need_by_subject!H648</f>
        <v>7204.8981048665937</v>
      </c>
      <c r="I34" s="298">
        <f>Teacher_need_by_subject!I648</f>
        <v>7244.846001461653</v>
      </c>
      <c r="J34" s="298">
        <f>Teacher_need_by_subject!J648</f>
        <v>7256.5239380934363</v>
      </c>
      <c r="K34" s="298">
        <f>Teacher_need_by_subject!K648</f>
        <v>7247.0064260996369</v>
      </c>
      <c r="L34" s="298">
        <f>Teacher_need_by_subject!L648</f>
        <v>7230.2444603716976</v>
      </c>
      <c r="M34" s="298">
        <f>Teacher_need_by_subject!M648</f>
        <v>7204.3816374752996</v>
      </c>
      <c r="N34" s="298">
        <f>Teacher_need_by_subject!N648</f>
        <v>7186.0106471582749</v>
      </c>
    </row>
    <row r="36" spans="2:14" ht="15">
      <c r="B36" s="76" t="s">
        <v>106</v>
      </c>
      <c r="D36" s="146" t="s">
        <v>1636</v>
      </c>
    </row>
    <row r="38" spans="2:14" ht="13.15">
      <c r="B38" s="8" t="str">
        <f>B14</f>
        <v>Phase/subject</v>
      </c>
      <c r="C38" s="8" t="str">
        <f>C14</f>
        <v>2018/19</v>
      </c>
      <c r="D38" s="8" t="str">
        <f t="shared" ref="D38:N38" si="0">D14</f>
        <v>2019/20</v>
      </c>
      <c r="E38" s="8" t="str">
        <f t="shared" si="0"/>
        <v>2020/21</v>
      </c>
      <c r="F38" s="8" t="str">
        <f t="shared" si="0"/>
        <v>2021/22</v>
      </c>
      <c r="G38" s="8" t="str">
        <f t="shared" si="0"/>
        <v>2022/23</v>
      </c>
      <c r="H38" s="8" t="str">
        <f t="shared" si="0"/>
        <v>2023/24</v>
      </c>
      <c r="I38" s="8" t="str">
        <f t="shared" si="0"/>
        <v>2024/25</v>
      </c>
      <c r="J38" s="8" t="str">
        <f t="shared" si="0"/>
        <v>2025/26</v>
      </c>
      <c r="K38" s="8" t="str">
        <f t="shared" si="0"/>
        <v>2026/27</v>
      </c>
      <c r="L38" s="8" t="str">
        <f t="shared" si="0"/>
        <v>2027/28</v>
      </c>
      <c r="M38" s="8" t="str">
        <f t="shared" si="0"/>
        <v>2028/29</v>
      </c>
      <c r="N38" s="8" t="str">
        <f t="shared" si="0"/>
        <v>2029/30</v>
      </c>
    </row>
    <row r="39" spans="2:14" ht="13.15">
      <c r="B39" s="8" t="str">
        <f t="shared" ref="B39:B49" si="1">B15</f>
        <v>Primary</v>
      </c>
      <c r="C39" s="519">
        <f>RAW_DATA_INPUTS!AQ50+RAW_DATA_INPUTS!AR50</f>
        <v>241488.97</v>
      </c>
      <c r="D39" s="444">
        <f>C15</f>
        <v>242091.76066308128</v>
      </c>
      <c r="E39" s="444">
        <f>D15</f>
        <v>242074.43696060398</v>
      </c>
      <c r="F39" s="444">
        <f t="shared" ref="F39:N39" si="2">E15</f>
        <v>242067.21763228768</v>
      </c>
      <c r="G39" s="444">
        <f t="shared" si="2"/>
        <v>241525.6676068404</v>
      </c>
      <c r="H39" s="444">
        <f t="shared" si="2"/>
        <v>240738.72848536429</v>
      </c>
      <c r="I39" s="444">
        <f t="shared" si="2"/>
        <v>239919.21752904681</v>
      </c>
      <c r="J39" s="444">
        <f t="shared" si="2"/>
        <v>239318.06316932596</v>
      </c>
      <c r="K39" s="444">
        <f t="shared" si="2"/>
        <v>239004.13275008727</v>
      </c>
      <c r="L39" s="444">
        <f t="shared" si="2"/>
        <v>238668.99960800586</v>
      </c>
      <c r="M39" s="444">
        <f t="shared" si="2"/>
        <v>238332.65495796202</v>
      </c>
      <c r="N39" s="444">
        <f t="shared" si="2"/>
        <v>238291.04122130974</v>
      </c>
    </row>
    <row r="40" spans="2:14" ht="13.15">
      <c r="B40" s="8" t="str">
        <f t="shared" si="1"/>
        <v>Art &amp; Design</v>
      </c>
      <c r="C40" s="519">
        <f>Stock_calculations!E44</f>
        <v>8265.7440656107501</v>
      </c>
      <c r="D40" s="444">
        <f t="shared" ref="D40:E58" si="3">C16</f>
        <v>8236.4413301126551</v>
      </c>
      <c r="E40" s="444">
        <f t="shared" si="3"/>
        <v>8238.8261660519729</v>
      </c>
      <c r="F40" s="444">
        <f t="shared" ref="F40:N40" si="4">E16</f>
        <v>8219.8540404495889</v>
      </c>
      <c r="G40" s="444">
        <f t="shared" si="4"/>
        <v>8187.373352915195</v>
      </c>
      <c r="H40" s="444">
        <f t="shared" si="4"/>
        <v>8199.8747416304959</v>
      </c>
      <c r="I40" s="444">
        <f t="shared" si="4"/>
        <v>8234.2976200564881</v>
      </c>
      <c r="J40" s="444">
        <f t="shared" si="4"/>
        <v>8293.2956431442963</v>
      </c>
      <c r="K40" s="444">
        <f t="shared" si="4"/>
        <v>8309.5901051807396</v>
      </c>
      <c r="L40" s="444">
        <f t="shared" si="4"/>
        <v>8304.3718184256759</v>
      </c>
      <c r="M40" s="444">
        <f t="shared" si="4"/>
        <v>8299.1121465397755</v>
      </c>
      <c r="N40" s="444">
        <f t="shared" si="4"/>
        <v>8286.66455466958</v>
      </c>
    </row>
    <row r="41" spans="2:14" ht="13.15">
      <c r="B41" s="8" t="str">
        <f t="shared" si="1"/>
        <v>Biology</v>
      </c>
      <c r="C41" s="519">
        <f>Stock_calculations!E45</f>
        <v>12337.455557871883</v>
      </c>
      <c r="D41" s="444">
        <f t="shared" si="3"/>
        <v>12488.984382049279</v>
      </c>
      <c r="E41" s="444">
        <f t="shared" si="3"/>
        <v>12641.232920822389</v>
      </c>
      <c r="F41" s="444">
        <f t="shared" ref="F41:N41" si="5">E17</f>
        <v>12722.79161136832</v>
      </c>
      <c r="G41" s="444">
        <f t="shared" si="5"/>
        <v>12837.017861885523</v>
      </c>
      <c r="H41" s="444">
        <f t="shared" si="5"/>
        <v>13090.280962345856</v>
      </c>
      <c r="I41" s="444">
        <f t="shared" si="5"/>
        <v>13302.679729988338</v>
      </c>
      <c r="J41" s="444">
        <f t="shared" si="5"/>
        <v>13397.342524968526</v>
      </c>
      <c r="K41" s="444">
        <f t="shared" si="5"/>
        <v>13466.388942747561</v>
      </c>
      <c r="L41" s="444">
        <f t="shared" si="5"/>
        <v>13486.4354607842</v>
      </c>
      <c r="M41" s="444">
        <f t="shared" si="5"/>
        <v>13471.57786735954</v>
      </c>
      <c r="N41" s="444">
        <f t="shared" si="5"/>
        <v>13428.8050851106</v>
      </c>
    </row>
    <row r="42" spans="2:14" ht="13.15">
      <c r="B42" s="8" t="str">
        <f t="shared" si="1"/>
        <v>Business Studies</v>
      </c>
      <c r="C42" s="519">
        <f>Stock_calculations!E46</f>
        <v>4780.4359539540237</v>
      </c>
      <c r="D42" s="444">
        <f t="shared" si="3"/>
        <v>4649.9788834305391</v>
      </c>
      <c r="E42" s="444">
        <f t="shared" si="3"/>
        <v>4555.116761040148</v>
      </c>
      <c r="F42" s="444">
        <f t="shared" ref="F42:N42" si="6">E18</f>
        <v>4495.2157589953322</v>
      </c>
      <c r="G42" s="444">
        <f t="shared" si="6"/>
        <v>4498.4150073732999</v>
      </c>
      <c r="H42" s="444">
        <f t="shared" si="6"/>
        <v>4570.0834457111641</v>
      </c>
      <c r="I42" s="444">
        <f t="shared" si="6"/>
        <v>4650.3225516980847</v>
      </c>
      <c r="J42" s="444">
        <f t="shared" si="6"/>
        <v>4734.0749529702416</v>
      </c>
      <c r="K42" s="444">
        <f t="shared" si="6"/>
        <v>4811.9411616361067</v>
      </c>
      <c r="L42" s="444">
        <f t="shared" si="6"/>
        <v>4867.8605567365003</v>
      </c>
      <c r="M42" s="444">
        <f t="shared" si="6"/>
        <v>4906.5549382499466</v>
      </c>
      <c r="N42" s="444">
        <f t="shared" si="6"/>
        <v>4931.8369612161296</v>
      </c>
    </row>
    <row r="43" spans="2:14" ht="13.15">
      <c r="B43" s="8" t="str">
        <f t="shared" si="1"/>
        <v>Chemistry</v>
      </c>
      <c r="C43" s="519">
        <f>Stock_calculations!E47</f>
        <v>11066.887357982589</v>
      </c>
      <c r="D43" s="444">
        <f t="shared" si="3"/>
        <v>11217.375614536913</v>
      </c>
      <c r="E43" s="444">
        <f t="shared" si="3"/>
        <v>11363.452934503526</v>
      </c>
      <c r="F43" s="444">
        <f t="shared" ref="F43:N43" si="7">E19</f>
        <v>11440.033546419827</v>
      </c>
      <c r="G43" s="444">
        <f t="shared" si="7"/>
        <v>11546.505675851071</v>
      </c>
      <c r="H43" s="444">
        <f t="shared" si="7"/>
        <v>11781.313641910179</v>
      </c>
      <c r="I43" s="444">
        <f t="shared" si="7"/>
        <v>11971.963027779826</v>
      </c>
      <c r="J43" s="444">
        <f t="shared" si="7"/>
        <v>12055.46699739504</v>
      </c>
      <c r="K43" s="444">
        <f t="shared" si="7"/>
        <v>12123.932242138968</v>
      </c>
      <c r="L43" s="444">
        <f t="shared" si="7"/>
        <v>12145.646259453573</v>
      </c>
      <c r="M43" s="444">
        <f t="shared" si="7"/>
        <v>12129.311113416123</v>
      </c>
      <c r="N43" s="444">
        <f t="shared" si="7"/>
        <v>12084.96512482003</v>
      </c>
    </row>
    <row r="44" spans="2:14" ht="13.15">
      <c r="B44" s="8" t="str">
        <f t="shared" si="1"/>
        <v>Classics</v>
      </c>
      <c r="C44" s="519">
        <f>Stock_calculations!E48</f>
        <v>288.17752085980402</v>
      </c>
      <c r="D44" s="444">
        <f t="shared" si="3"/>
        <v>284.31499929998387</v>
      </c>
      <c r="E44" s="444">
        <f t="shared" si="3"/>
        <v>283.23229040098903</v>
      </c>
      <c r="F44" s="444">
        <f t="shared" ref="F44:N44" si="8">E20</f>
        <v>283.25010780396593</v>
      </c>
      <c r="G44" s="444">
        <f t="shared" si="8"/>
        <v>285.3638075432404</v>
      </c>
      <c r="H44" s="444">
        <f t="shared" si="8"/>
        <v>290.85330474895585</v>
      </c>
      <c r="I44" s="444">
        <f t="shared" si="8"/>
        <v>296.21637922819917</v>
      </c>
      <c r="J44" s="444">
        <f t="shared" si="8"/>
        <v>299.50935939559361</v>
      </c>
      <c r="K44" s="444">
        <f t="shared" si="8"/>
        <v>301.44269490601692</v>
      </c>
      <c r="L44" s="444">
        <f t="shared" si="8"/>
        <v>302.47468765331774</v>
      </c>
      <c r="M44" s="444">
        <f t="shared" si="8"/>
        <v>303.34082159901243</v>
      </c>
      <c r="N44" s="444">
        <f t="shared" si="8"/>
        <v>303.81987195985465</v>
      </c>
    </row>
    <row r="45" spans="2:14" ht="13.15">
      <c r="B45" s="8" t="str">
        <f t="shared" si="1"/>
        <v>Computing</v>
      </c>
      <c r="C45" s="519">
        <f>Stock_calculations!E49</f>
        <v>6528.3428046648842</v>
      </c>
      <c r="D45" s="444">
        <f t="shared" si="3"/>
        <v>6503.7124384682911</v>
      </c>
      <c r="E45" s="444">
        <f t="shared" si="3"/>
        <v>6504.2354336534609</v>
      </c>
      <c r="F45" s="444">
        <f t="shared" ref="F45:N45" si="9">E21</f>
        <v>6489.3013271074778</v>
      </c>
      <c r="G45" s="444">
        <f t="shared" si="9"/>
        <v>6464.6533963364363</v>
      </c>
      <c r="H45" s="444">
        <f t="shared" si="9"/>
        <v>6478.1128046628564</v>
      </c>
      <c r="I45" s="444">
        <f t="shared" si="9"/>
        <v>6506.9373649956433</v>
      </c>
      <c r="J45" s="444">
        <f t="shared" si="9"/>
        <v>6553.6319658577149</v>
      </c>
      <c r="K45" s="444">
        <f t="shared" si="9"/>
        <v>6572.8331237257271</v>
      </c>
      <c r="L45" s="444">
        <f t="shared" si="9"/>
        <v>6572.850753271392</v>
      </c>
      <c r="M45" s="444">
        <f t="shared" si="9"/>
        <v>6567.5788072079231</v>
      </c>
      <c r="N45" s="444">
        <f t="shared" si="9"/>
        <v>6554.2864445250671</v>
      </c>
    </row>
    <row r="46" spans="2:14" ht="13.15">
      <c r="B46" s="8" t="str">
        <f t="shared" si="1"/>
        <v>Design &amp; Technology</v>
      </c>
      <c r="C46" s="519">
        <f>Stock_calculations!E50</f>
        <v>9843.3741747935237</v>
      </c>
      <c r="D46" s="444">
        <f t="shared" si="3"/>
        <v>9857.8867676356749</v>
      </c>
      <c r="E46" s="444">
        <f t="shared" si="3"/>
        <v>9902.6632021243076</v>
      </c>
      <c r="F46" s="444">
        <f t="shared" ref="F46:N46" si="10">E22</f>
        <v>9901.0568641284426</v>
      </c>
      <c r="G46" s="444">
        <f t="shared" si="10"/>
        <v>9852.485154383472</v>
      </c>
      <c r="H46" s="444">
        <f t="shared" si="10"/>
        <v>9838.0922126570331</v>
      </c>
      <c r="I46" s="444">
        <f t="shared" si="10"/>
        <v>9852.4440749749465</v>
      </c>
      <c r="J46" s="444">
        <f t="shared" si="10"/>
        <v>9901.3476727265497</v>
      </c>
      <c r="K46" s="444">
        <f t="shared" si="10"/>
        <v>9888.5185783881552</v>
      </c>
      <c r="L46" s="444">
        <f t="shared" si="10"/>
        <v>9855.1373469907467</v>
      </c>
      <c r="M46" s="444">
        <f t="shared" si="10"/>
        <v>9831.4549532943693</v>
      </c>
      <c r="N46" s="444">
        <f t="shared" si="10"/>
        <v>9804.2398172544508</v>
      </c>
    </row>
    <row r="47" spans="2:14" ht="13.15">
      <c r="B47" s="8" t="str">
        <f t="shared" si="1"/>
        <v>Drama</v>
      </c>
      <c r="C47" s="519">
        <f>Stock_calculations!E51</f>
        <v>4743.5127181744028</v>
      </c>
      <c r="D47" s="444">
        <f t="shared" si="3"/>
        <v>4740.1138605007391</v>
      </c>
      <c r="E47" s="444">
        <f t="shared" si="3"/>
        <v>4752.9085316880291</v>
      </c>
      <c r="F47" s="444">
        <f t="shared" ref="F47:N47" si="11">E23</f>
        <v>4747.4584889264943</v>
      </c>
      <c r="G47" s="444">
        <f t="shared" si="11"/>
        <v>4725.8608227382256</v>
      </c>
      <c r="H47" s="444">
        <f t="shared" si="11"/>
        <v>4724.045968368835</v>
      </c>
      <c r="I47" s="444">
        <f t="shared" si="11"/>
        <v>4736.2452413546316</v>
      </c>
      <c r="J47" s="444">
        <f t="shared" si="11"/>
        <v>4764.5127774888497</v>
      </c>
      <c r="K47" s="444">
        <f t="shared" si="11"/>
        <v>4763.053214842821</v>
      </c>
      <c r="L47" s="444">
        <f t="shared" si="11"/>
        <v>4751.4066693918894</v>
      </c>
      <c r="M47" s="444">
        <f t="shared" si="11"/>
        <v>4744.2880312492334</v>
      </c>
      <c r="N47" s="444">
        <f t="shared" si="11"/>
        <v>4735.2506471086472</v>
      </c>
    </row>
    <row r="48" spans="2:14" ht="13.15">
      <c r="B48" s="8" t="str">
        <f t="shared" si="1"/>
        <v>English</v>
      </c>
      <c r="C48" s="519">
        <f>Stock_calculations!E52</f>
        <v>30408.609768631351</v>
      </c>
      <c r="D48" s="444">
        <f t="shared" si="3"/>
        <v>31104.771606330149</v>
      </c>
      <c r="E48" s="444">
        <f t="shared" si="3"/>
        <v>31513.501431157682</v>
      </c>
      <c r="F48" s="444">
        <f t="shared" ref="F48:N48" si="12">E24</f>
        <v>31818.331154967142</v>
      </c>
      <c r="G48" s="444">
        <f t="shared" si="12"/>
        <v>32102.964518529257</v>
      </c>
      <c r="H48" s="444">
        <f t="shared" si="12"/>
        <v>32675.243987934358</v>
      </c>
      <c r="I48" s="444">
        <f t="shared" si="12"/>
        <v>33152.992517414743</v>
      </c>
      <c r="J48" s="444">
        <f t="shared" si="12"/>
        <v>33300.283886916419</v>
      </c>
      <c r="K48" s="444">
        <f t="shared" si="12"/>
        <v>33370.275700466133</v>
      </c>
      <c r="L48" s="444">
        <f t="shared" si="12"/>
        <v>33329.021419399091</v>
      </c>
      <c r="M48" s="444">
        <f t="shared" si="12"/>
        <v>33215.705078831998</v>
      </c>
      <c r="N48" s="444">
        <f t="shared" si="12"/>
        <v>33042.14532192811</v>
      </c>
    </row>
    <row r="49" spans="1:14" ht="13.15">
      <c r="B49" s="8" t="str">
        <f t="shared" si="1"/>
        <v>Food</v>
      </c>
      <c r="C49" s="519">
        <f>Stock_calculations!E53</f>
        <v>1933.7835277032589</v>
      </c>
      <c r="D49" s="444">
        <f t="shared" si="3"/>
        <v>1936.1051287653315</v>
      </c>
      <c r="E49" s="444">
        <f t="shared" si="3"/>
        <v>1944.2657967572725</v>
      </c>
      <c r="F49" s="444">
        <f t="shared" ref="F49:N49" si="13">E25</f>
        <v>1945.0154552505319</v>
      </c>
      <c r="G49" s="444">
        <f t="shared" si="13"/>
        <v>1936.9187974561164</v>
      </c>
      <c r="H49" s="444">
        <f t="shared" si="13"/>
        <v>1939.5228989382617</v>
      </c>
      <c r="I49" s="444">
        <f t="shared" si="13"/>
        <v>1944.2087433257054</v>
      </c>
      <c r="J49" s="444">
        <f t="shared" si="13"/>
        <v>1953.0134725573728</v>
      </c>
      <c r="K49" s="444">
        <f t="shared" si="13"/>
        <v>1960.9844615162256</v>
      </c>
      <c r="L49" s="444">
        <f t="shared" si="13"/>
        <v>1961.0030125706503</v>
      </c>
      <c r="M49" s="444">
        <f t="shared" si="13"/>
        <v>1953.4299538953712</v>
      </c>
      <c r="N49" s="444">
        <f t="shared" si="13"/>
        <v>1940.960937103895</v>
      </c>
    </row>
    <row r="50" spans="1:14" ht="13.15">
      <c r="B50" s="8" t="str">
        <f t="shared" ref="B50:B58" si="14">B26</f>
        <v>Geography</v>
      </c>
      <c r="C50" s="519">
        <f>Stock_calculations!E54</f>
        <v>10996.632545889755</v>
      </c>
      <c r="D50" s="444">
        <f t="shared" si="3"/>
        <v>11113.377109914745</v>
      </c>
      <c r="E50" s="444">
        <f t="shared" si="3"/>
        <v>11239.220288275057</v>
      </c>
      <c r="F50" s="444">
        <f t="shared" ref="F50:N50" si="15">E26</f>
        <v>11331.371022232186</v>
      </c>
      <c r="G50" s="444">
        <f t="shared" si="15"/>
        <v>11420.760974841398</v>
      </c>
      <c r="H50" s="444">
        <f t="shared" si="15"/>
        <v>11603.29562618706</v>
      </c>
      <c r="I50" s="444">
        <f t="shared" si="15"/>
        <v>11775.643630775732</v>
      </c>
      <c r="J50" s="444">
        <f t="shared" si="15"/>
        <v>11835.15803927681</v>
      </c>
      <c r="K50" s="444">
        <f t="shared" si="15"/>
        <v>11841.933310490836</v>
      </c>
      <c r="L50" s="444">
        <f t="shared" si="15"/>
        <v>11817.432394701545</v>
      </c>
      <c r="M50" s="444">
        <f t="shared" si="15"/>
        <v>11788.19305021402</v>
      </c>
      <c r="N50" s="444">
        <f t="shared" si="15"/>
        <v>11746.574580228549</v>
      </c>
    </row>
    <row r="51" spans="1:14" ht="13.15">
      <c r="B51" s="8" t="str">
        <f t="shared" si="14"/>
        <v>History</v>
      </c>
      <c r="C51" s="519">
        <f>Stock_calculations!E55</f>
        <v>11811.018720681976</v>
      </c>
      <c r="D51" s="444">
        <f t="shared" si="3"/>
        <v>11920.414290696526</v>
      </c>
      <c r="E51" s="444">
        <f t="shared" si="3"/>
        <v>12040.846897771326</v>
      </c>
      <c r="F51" s="444">
        <f t="shared" ref="F51:N51" si="16">E27</f>
        <v>12130.842048932904</v>
      </c>
      <c r="G51" s="444">
        <f t="shared" si="16"/>
        <v>12226.893264589105</v>
      </c>
      <c r="H51" s="444">
        <f t="shared" si="16"/>
        <v>12427.755322064584</v>
      </c>
      <c r="I51" s="444">
        <f t="shared" si="16"/>
        <v>12616.558575942268</v>
      </c>
      <c r="J51" s="444">
        <f t="shared" si="16"/>
        <v>12687.386211933244</v>
      </c>
      <c r="K51" s="444">
        <f t="shared" si="16"/>
        <v>12703.399201562401</v>
      </c>
      <c r="L51" s="444">
        <f t="shared" si="16"/>
        <v>12684.822379609272</v>
      </c>
      <c r="M51" s="444">
        <f t="shared" si="16"/>
        <v>12659.462027404536</v>
      </c>
      <c r="N51" s="444">
        <f t="shared" si="16"/>
        <v>12619.866127043624</v>
      </c>
    </row>
    <row r="52" spans="1:14" ht="13.15">
      <c r="B52" s="8" t="str">
        <f t="shared" si="14"/>
        <v>Mathematics</v>
      </c>
      <c r="C52" s="519">
        <f>Stock_calculations!E56</f>
        <v>31264.452629185143</v>
      </c>
      <c r="D52" s="444">
        <f t="shared" si="3"/>
        <v>31927.142466957212</v>
      </c>
      <c r="E52" s="444">
        <f t="shared" si="3"/>
        <v>32349.079080128056</v>
      </c>
      <c r="F52" s="444">
        <f t="shared" ref="F52:N52" si="17">E28</f>
        <v>32683.206744697145</v>
      </c>
      <c r="G52" s="444">
        <f t="shared" si="17"/>
        <v>32968.309904156558</v>
      </c>
      <c r="H52" s="444">
        <f t="shared" si="17"/>
        <v>33562.0889128786</v>
      </c>
      <c r="I52" s="444">
        <f t="shared" si="17"/>
        <v>34071.22096466404</v>
      </c>
      <c r="J52" s="444">
        <f t="shared" si="17"/>
        <v>34255.44454820142</v>
      </c>
      <c r="K52" s="444">
        <f t="shared" si="17"/>
        <v>34348.486611220265</v>
      </c>
      <c r="L52" s="444">
        <f t="shared" si="17"/>
        <v>34328.956352554473</v>
      </c>
      <c r="M52" s="444">
        <f t="shared" si="17"/>
        <v>34243.833588372276</v>
      </c>
      <c r="N52" s="444">
        <f t="shared" si="17"/>
        <v>34099.542423692801</v>
      </c>
    </row>
    <row r="53" spans="1:14" ht="13.15">
      <c r="B53" s="8" t="str">
        <f t="shared" si="14"/>
        <v>Modern Foreign Languages</v>
      </c>
      <c r="C53" s="519">
        <f>Stock_calculations!E57</f>
        <v>14764.711600026463</v>
      </c>
      <c r="D53" s="444">
        <f t="shared" si="3"/>
        <v>15046.687740175887</v>
      </c>
      <c r="E53" s="444">
        <f t="shared" si="3"/>
        <v>15633.00749673121</v>
      </c>
      <c r="F53" s="444">
        <f t="shared" ref="F53:N53" si="18">E29</f>
        <v>16393.443722049713</v>
      </c>
      <c r="G53" s="444">
        <f t="shared" si="18"/>
        <v>17396.001537865581</v>
      </c>
      <c r="H53" s="444">
        <f t="shared" si="18"/>
        <v>18792.431696981159</v>
      </c>
      <c r="I53" s="444">
        <f t="shared" si="18"/>
        <v>19918.765365700408</v>
      </c>
      <c r="J53" s="444">
        <f t="shared" si="18"/>
        <v>19982.202799813695</v>
      </c>
      <c r="K53" s="444">
        <f t="shared" si="18"/>
        <v>19961.515116261082</v>
      </c>
      <c r="L53" s="444">
        <f t="shared" si="18"/>
        <v>19892.920991981133</v>
      </c>
      <c r="M53" s="444">
        <f t="shared" si="18"/>
        <v>19821.851670098458</v>
      </c>
      <c r="N53" s="444">
        <f t="shared" si="18"/>
        <v>19728.532945874485</v>
      </c>
    </row>
    <row r="54" spans="1:14" ht="13.15">
      <c r="B54" s="8" t="str">
        <f t="shared" si="14"/>
        <v>Music</v>
      </c>
      <c r="C54" s="519">
        <f>Stock_calculations!E58</f>
        <v>4820.1719242429544</v>
      </c>
      <c r="D54" s="444">
        <f t="shared" si="3"/>
        <v>4829.3804530384577</v>
      </c>
      <c r="E54" s="444">
        <f t="shared" si="3"/>
        <v>4853.1956455416539</v>
      </c>
      <c r="F54" s="444">
        <f t="shared" ref="F54:N54" si="19">E30</f>
        <v>4852.5774676094752</v>
      </c>
      <c r="G54" s="444">
        <f t="shared" si="19"/>
        <v>4827.6196142177223</v>
      </c>
      <c r="H54" s="444">
        <f t="shared" si="19"/>
        <v>4816.4523291739288</v>
      </c>
      <c r="I54" s="444">
        <f t="shared" si="19"/>
        <v>4821.4592733073177</v>
      </c>
      <c r="J54" s="444">
        <f t="shared" si="19"/>
        <v>4845.0774176845589</v>
      </c>
      <c r="K54" s="444">
        <f t="shared" si="19"/>
        <v>4831.7271460261836</v>
      </c>
      <c r="L54" s="444">
        <f t="shared" si="19"/>
        <v>4810.6959480986952</v>
      </c>
      <c r="M54" s="444">
        <f t="shared" si="19"/>
        <v>4800.1026023212917</v>
      </c>
      <c r="N54" s="444">
        <f t="shared" si="19"/>
        <v>4790.322248251915</v>
      </c>
    </row>
    <row r="55" spans="1:14" ht="13.15">
      <c r="B55" s="8" t="str">
        <f t="shared" si="14"/>
        <v>Others</v>
      </c>
      <c r="C55" s="519">
        <f>Stock_calculations!E59</f>
        <v>10075.79484809466</v>
      </c>
      <c r="D55" s="444">
        <f t="shared" si="3"/>
        <v>9837.5963533248341</v>
      </c>
      <c r="E55" s="444">
        <f t="shared" si="3"/>
        <v>9669.2074765154139</v>
      </c>
      <c r="F55" s="444">
        <f t="shared" ref="F55:N55" si="20">E31</f>
        <v>9556.1786292269608</v>
      </c>
      <c r="G55" s="444">
        <f t="shared" si="20"/>
        <v>9553.0768557419924</v>
      </c>
      <c r="H55" s="444">
        <f t="shared" si="20"/>
        <v>9672.8538860504887</v>
      </c>
      <c r="I55" s="444">
        <f t="shared" si="20"/>
        <v>9819.2182912338194</v>
      </c>
      <c r="J55" s="444">
        <f t="shared" si="20"/>
        <v>9981.7655312719507</v>
      </c>
      <c r="K55" s="444">
        <f t="shared" si="20"/>
        <v>10103.084531479177</v>
      </c>
      <c r="L55" s="444">
        <f t="shared" si="20"/>
        <v>10189.074994461116</v>
      </c>
      <c r="M55" s="444">
        <f t="shared" si="20"/>
        <v>10263.43093242818</v>
      </c>
      <c r="N55" s="444">
        <f t="shared" si="20"/>
        <v>10320.950222334683</v>
      </c>
    </row>
    <row r="56" spans="1:14" ht="13.15">
      <c r="B56" s="8" t="str">
        <f t="shared" si="14"/>
        <v>Physical Education</v>
      </c>
      <c r="C56" s="519">
        <f>Stock_calculations!E60</f>
        <v>17381.29972541775</v>
      </c>
      <c r="D56" s="444">
        <f t="shared" si="3"/>
        <v>17389.687453138416</v>
      </c>
      <c r="E56" s="444">
        <f t="shared" si="3"/>
        <v>17453.390342221071</v>
      </c>
      <c r="F56" s="444">
        <f t="shared" ref="F56:N56" si="21">E32</f>
        <v>17448.289889174001</v>
      </c>
      <c r="G56" s="444">
        <f t="shared" si="21"/>
        <v>17371.225657654813</v>
      </c>
      <c r="H56" s="444">
        <f t="shared" si="21"/>
        <v>17376.092582901296</v>
      </c>
      <c r="I56" s="444">
        <f t="shared" si="21"/>
        <v>17416.928032887445</v>
      </c>
      <c r="J56" s="444">
        <f t="shared" si="21"/>
        <v>17506.687869880101</v>
      </c>
      <c r="K56" s="444">
        <f t="shared" si="21"/>
        <v>17535.060104880762</v>
      </c>
      <c r="L56" s="444">
        <f t="shared" si="21"/>
        <v>17510.237651971307</v>
      </c>
      <c r="M56" s="444">
        <f t="shared" si="21"/>
        <v>17462.314510249402</v>
      </c>
      <c r="N56" s="444">
        <f t="shared" si="21"/>
        <v>17390.135899659279</v>
      </c>
    </row>
    <row r="57" spans="1:14" ht="13.15">
      <c r="B57" s="8" t="str">
        <f t="shared" si="14"/>
        <v>Physics</v>
      </c>
      <c r="C57" s="519">
        <f>Stock_calculations!E61</f>
        <v>10709.556837280077</v>
      </c>
      <c r="D57" s="444">
        <f t="shared" si="3"/>
        <v>10877.842784901657</v>
      </c>
      <c r="E57" s="444">
        <f t="shared" si="3"/>
        <v>11038.259052808715</v>
      </c>
      <c r="F57" s="444">
        <f t="shared" ref="F57:N57" si="22">E33</f>
        <v>11122.857194566253</v>
      </c>
      <c r="G57" s="444">
        <f t="shared" si="22"/>
        <v>11227.641714083325</v>
      </c>
      <c r="H57" s="444">
        <f t="shared" si="22"/>
        <v>11453.056790926292</v>
      </c>
      <c r="I57" s="444">
        <f t="shared" si="22"/>
        <v>11633.54676786979</v>
      </c>
      <c r="J57" s="444">
        <f t="shared" si="22"/>
        <v>11706.197434473384</v>
      </c>
      <c r="K57" s="444">
        <f t="shared" si="22"/>
        <v>11765.931064454197</v>
      </c>
      <c r="L57" s="444">
        <f t="shared" si="22"/>
        <v>11780.244204678058</v>
      </c>
      <c r="M57" s="444">
        <f t="shared" si="22"/>
        <v>11756.515372334921</v>
      </c>
      <c r="N57" s="444">
        <f t="shared" si="22"/>
        <v>11705.354406280174</v>
      </c>
    </row>
    <row r="58" spans="1:14" ht="13.15">
      <c r="B58" s="8" t="str">
        <f t="shared" si="14"/>
        <v>Religious Education</v>
      </c>
      <c r="C58" s="519">
        <f>Stock_calculations!E62</f>
        <v>7198.6906865807568</v>
      </c>
      <c r="D58" s="444">
        <f t="shared" si="3"/>
        <v>7196.617810948248</v>
      </c>
      <c r="E58" s="444">
        <f t="shared" si="3"/>
        <v>7218.361088689282</v>
      </c>
      <c r="F58" s="444">
        <f t="shared" ref="F58:N58" si="23">E34</f>
        <v>7213.4231968166287</v>
      </c>
      <c r="G58" s="444">
        <f t="shared" si="23"/>
        <v>7182.1291561084035</v>
      </c>
      <c r="H58" s="444">
        <f t="shared" si="23"/>
        <v>7185.5699087603625</v>
      </c>
      <c r="I58" s="444">
        <f t="shared" si="23"/>
        <v>7204.8981048665937</v>
      </c>
      <c r="J58" s="444">
        <f t="shared" si="23"/>
        <v>7244.846001461653</v>
      </c>
      <c r="K58" s="444">
        <f t="shared" si="23"/>
        <v>7256.5239380934363</v>
      </c>
      <c r="L58" s="444">
        <f t="shared" si="23"/>
        <v>7247.0064260996369</v>
      </c>
      <c r="M58" s="444">
        <f t="shared" si="23"/>
        <v>7230.2444603716976</v>
      </c>
      <c r="N58" s="444">
        <f t="shared" si="23"/>
        <v>7204.3816374752996</v>
      </c>
    </row>
    <row r="59" spans="1:14">
      <c r="C59" s="10"/>
      <c r="D59" s="10"/>
      <c r="E59" s="10"/>
      <c r="F59" s="10"/>
      <c r="G59" s="10"/>
      <c r="H59" s="10"/>
      <c r="I59" s="10"/>
      <c r="J59" s="10"/>
    </row>
    <row r="60" spans="1:14">
      <c r="A60" s="1177"/>
      <c r="B60" s="1177"/>
      <c r="C60" s="1182">
        <f>SUM(C39:C58)</f>
        <v>450707.62296764593</v>
      </c>
      <c r="E60" s="10"/>
    </row>
    <row r="61" spans="1:14">
      <c r="A61" s="1182">
        <f>C60-C61</f>
        <v>0</v>
      </c>
      <c r="B61" s="1177"/>
      <c r="C61" s="1182">
        <f>SUM(RAW_DATA_INPUTS!C50:AR50)-RAW_DATA_INPUTS!AO50-RAW_DATA_INPUTS!AP50</f>
        <v>450707.62296764593</v>
      </c>
    </row>
    <row r="67" spans="3:14">
      <c r="C67" s="300"/>
      <c r="D67" s="300"/>
      <c r="E67" s="300"/>
      <c r="F67" s="300"/>
      <c r="G67" s="300"/>
      <c r="H67" s="300"/>
      <c r="I67" s="300"/>
      <c r="J67" s="300"/>
      <c r="K67" s="300"/>
      <c r="L67" s="300"/>
      <c r="M67" s="300"/>
      <c r="N67" s="300"/>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sheetPr>
  <dimension ref="A1:Q88"/>
  <sheetViews>
    <sheetView showGridLines="0" zoomScaleNormal="100" workbookViewId="0"/>
  </sheetViews>
  <sheetFormatPr defaultRowHeight="12.75"/>
  <cols>
    <col min="2" max="2" width="12.73046875" customWidth="1"/>
    <col min="3" max="13" width="9.73046875" customWidth="1"/>
  </cols>
  <sheetData>
    <row r="1" spans="1:17" s="64" customFormat="1" ht="13.9">
      <c r="A1" s="63" t="str">
        <f>ModelBanner</f>
        <v>TSM_201920</v>
      </c>
    </row>
    <row r="2" spans="1:17" s="64" customFormat="1" ht="13.9">
      <c r="A2" s="920" t="s">
        <v>13</v>
      </c>
      <c r="B2" s="920" t="s">
        <v>30</v>
      </c>
    </row>
    <row r="3" spans="1:17" s="64" customFormat="1" ht="13.9">
      <c r="A3" s="65"/>
    </row>
    <row r="4" spans="1:17" s="55" customFormat="1" ht="13.15">
      <c r="A4" s="56" t="s">
        <v>26</v>
      </c>
      <c r="B4" s="56"/>
      <c r="C4" s="56"/>
      <c r="D4" s="283"/>
      <c r="E4" s="56"/>
      <c r="F4" s="56"/>
      <c r="G4" s="56"/>
      <c r="H4" s="56"/>
      <c r="I4" s="56"/>
      <c r="J4" s="56"/>
      <c r="K4" s="56"/>
      <c r="L4" s="56"/>
      <c r="M4" s="56"/>
      <c r="N4" s="56"/>
      <c r="O4" s="56"/>
      <c r="P4" s="56"/>
      <c r="Q4" s="56"/>
    </row>
    <row r="5" spans="1:17" s="45" customFormat="1" ht="13.15">
      <c r="A5" s="58" t="s">
        <v>354</v>
      </c>
      <c r="B5" s="58"/>
      <c r="C5" s="58"/>
      <c r="D5" s="58"/>
      <c r="E5" s="58"/>
      <c r="F5" s="58"/>
      <c r="G5" s="58"/>
      <c r="H5" s="58"/>
      <c r="I5" s="58"/>
      <c r="J5" s="58"/>
      <c r="K5" s="58"/>
      <c r="L5" s="58"/>
      <c r="M5" s="58"/>
      <c r="N5" s="58"/>
      <c r="O5" s="58"/>
      <c r="P5" s="58"/>
      <c r="Q5" s="58"/>
    </row>
    <row r="6" spans="1:17" s="44" customFormat="1" ht="13.15">
      <c r="A6" s="54" t="s">
        <v>1336</v>
      </c>
      <c r="B6" s="59"/>
      <c r="C6" s="59"/>
      <c r="D6" s="283"/>
      <c r="E6" s="59"/>
      <c r="F6" s="59"/>
      <c r="G6" s="59"/>
      <c r="H6" s="59"/>
      <c r="I6" s="59"/>
      <c r="J6" s="59"/>
      <c r="K6" s="59"/>
      <c r="L6" s="59"/>
      <c r="M6" s="59"/>
      <c r="N6" s="59"/>
      <c r="O6" s="59"/>
      <c r="P6" s="324"/>
      <c r="Q6" s="324"/>
    </row>
    <row r="7" spans="1:17" s="44" customFormat="1" ht="13.15">
      <c r="A7" s="52" t="s">
        <v>186</v>
      </c>
      <c r="B7" s="54"/>
      <c r="C7" s="59"/>
      <c r="D7" s="283"/>
      <c r="E7" s="59"/>
      <c r="F7" s="59"/>
      <c r="G7" s="59"/>
      <c r="H7" s="59"/>
      <c r="I7" s="59"/>
      <c r="J7" s="59"/>
      <c r="K7" s="59"/>
      <c r="L7" s="59"/>
      <c r="M7" s="59"/>
      <c r="N7" s="59"/>
      <c r="O7" s="59"/>
      <c r="P7" s="324"/>
      <c r="Q7" s="324"/>
    </row>
    <row r="8" spans="1:17" s="44" customFormat="1" ht="13.15">
      <c r="A8" s="54" t="s">
        <v>24</v>
      </c>
      <c r="B8" s="59"/>
      <c r="C8" s="59"/>
      <c r="D8" s="283"/>
      <c r="E8" s="59"/>
      <c r="F8" s="59"/>
      <c r="G8" s="59"/>
      <c r="H8" s="59"/>
      <c r="I8" s="59"/>
      <c r="J8" s="59"/>
      <c r="K8" s="59"/>
      <c r="L8" s="59"/>
      <c r="M8" s="59"/>
      <c r="N8" s="59"/>
      <c r="O8" s="59"/>
      <c r="P8" s="324"/>
      <c r="Q8" s="324"/>
    </row>
    <row r="9" spans="1:17" s="44" customFormat="1" ht="13.15">
      <c r="A9" s="52" t="s">
        <v>346</v>
      </c>
      <c r="B9" s="59"/>
      <c r="C9" s="59"/>
      <c r="D9" s="283"/>
      <c r="E9" s="59"/>
      <c r="F9" s="59"/>
      <c r="G9" s="59"/>
      <c r="H9" s="59"/>
      <c r="I9" s="59"/>
      <c r="J9" s="59"/>
      <c r="K9" s="59"/>
      <c r="L9" s="59"/>
      <c r="M9" s="59"/>
      <c r="N9" s="59"/>
      <c r="O9" s="59"/>
      <c r="P9" s="324"/>
      <c r="Q9" s="324"/>
    </row>
    <row r="10" spans="1:17" s="48" customFormat="1" ht="13.15">
      <c r="A10" s="53">
        <f>SUM(A13:A2227)</f>
        <v>0</v>
      </c>
      <c r="B10" s="71"/>
      <c r="C10" s="46"/>
      <c r="D10" s="46"/>
      <c r="E10" s="46"/>
      <c r="F10" s="70"/>
      <c r="G10" s="46"/>
      <c r="H10" s="70"/>
      <c r="I10" s="47"/>
      <c r="J10" s="47"/>
      <c r="K10" s="47"/>
      <c r="L10" s="47"/>
      <c r="M10" s="47"/>
      <c r="N10" s="47"/>
      <c r="O10" s="47"/>
    </row>
    <row r="12" spans="1:17" ht="13.15">
      <c r="H12" s="74" t="s">
        <v>114</v>
      </c>
    </row>
    <row r="14" spans="1:17" ht="13.15">
      <c r="H14" s="5">
        <v>0.1</v>
      </c>
      <c r="I14" s="5">
        <v>0.2</v>
      </c>
      <c r="J14" s="5">
        <v>0.3</v>
      </c>
      <c r="K14" s="5">
        <v>0.4</v>
      </c>
    </row>
    <row r="17" spans="2:6" ht="17.649999999999999">
      <c r="B17" s="37" t="s">
        <v>170</v>
      </c>
    </row>
    <row r="19" spans="2:6" ht="13.15">
      <c r="B19" s="74" t="s">
        <v>621</v>
      </c>
    </row>
    <row r="21" spans="2:6" ht="13.15">
      <c r="B21" s="1336" t="str">
        <f>RAW_DATA_INPUTS!B129</f>
        <v>Age group</v>
      </c>
      <c r="C21" s="1369" t="s">
        <v>70</v>
      </c>
      <c r="D21" s="1369"/>
      <c r="E21" s="1369"/>
      <c r="F21" s="1369"/>
    </row>
    <row r="22" spans="2:6" ht="13.15">
      <c r="B22" s="1337"/>
      <c r="C22" s="8" t="str">
        <f>RAW_DATA_INPUTS!C310</f>
        <v>2013/14</v>
      </c>
      <c r="D22" s="8" t="str">
        <f>RAW_DATA_INPUTS!D310</f>
        <v>2014/15</v>
      </c>
      <c r="E22" s="8" t="str">
        <f>RAW_DATA_INPUTS!E310</f>
        <v>2015/16</v>
      </c>
      <c r="F22" s="8" t="str">
        <f>RAW_DATA_INPUTS!F310</f>
        <v>2016/17</v>
      </c>
    </row>
    <row r="23" spans="2:6" ht="13.15">
      <c r="B23" s="8" t="str">
        <f>RAW_DATA_INPUTS!B130</f>
        <v>20-24</v>
      </c>
      <c r="C23" s="298">
        <f>RAW_DATA_INPUTS!C311</f>
        <v>8450.85</v>
      </c>
      <c r="D23" s="298">
        <f>RAW_DATA_INPUTS!D311</f>
        <v>9049.8860000000004</v>
      </c>
      <c r="E23" s="298">
        <f>RAW_DATA_INPUTS!E311</f>
        <v>7742.6049999999996</v>
      </c>
      <c r="F23" s="298">
        <f>RAW_DATA_INPUTS!F311</f>
        <v>6990.2070000000003</v>
      </c>
    </row>
    <row r="24" spans="2:6" ht="13.15">
      <c r="B24" s="8" t="str">
        <f>RAW_DATA_INPUTS!B131</f>
        <v>25-29</v>
      </c>
      <c r="C24" s="298">
        <f>RAW_DATA_INPUTS!C312</f>
        <v>6468.4560000000001</v>
      </c>
      <c r="D24" s="298">
        <f>RAW_DATA_INPUTS!D312</f>
        <v>6355.3720000000003</v>
      </c>
      <c r="E24" s="298">
        <f>RAW_DATA_INPUTS!E312</f>
        <v>6294.5730000000003</v>
      </c>
      <c r="F24" s="298">
        <f>RAW_DATA_INPUTS!F312</f>
        <v>5747.6040000000003</v>
      </c>
    </row>
    <row r="25" spans="2:6" ht="13.15">
      <c r="B25" s="8" t="str">
        <f>RAW_DATA_INPUTS!B132</f>
        <v>30-34</v>
      </c>
      <c r="C25" s="298">
        <f>RAW_DATA_INPUTS!C313</f>
        <v>3067.4259999999999</v>
      </c>
      <c r="D25" s="298">
        <f>RAW_DATA_INPUTS!D313</f>
        <v>2838.7330000000002</v>
      </c>
      <c r="E25" s="298">
        <f>RAW_DATA_INPUTS!E313</f>
        <v>2898.8510000000001</v>
      </c>
      <c r="F25" s="298">
        <f>RAW_DATA_INPUTS!F313</f>
        <v>2952.1509999999998</v>
      </c>
    </row>
    <row r="26" spans="2:6" ht="13.15">
      <c r="B26" s="8" t="str">
        <f>RAW_DATA_INPUTS!B133</f>
        <v>35-39</v>
      </c>
      <c r="C26" s="298">
        <f>RAW_DATA_INPUTS!C314</f>
        <v>2520.6889999999999</v>
      </c>
      <c r="D26" s="298">
        <f>RAW_DATA_INPUTS!D314</f>
        <v>2374.1219999999998</v>
      </c>
      <c r="E26" s="298">
        <f>RAW_DATA_INPUTS!E314</f>
        <v>2426.06</v>
      </c>
      <c r="F26" s="298">
        <f>RAW_DATA_INPUTS!F314</f>
        <v>2215.2429999999999</v>
      </c>
    </row>
    <row r="27" spans="2:6" ht="13.15">
      <c r="B27" s="8" t="str">
        <f>RAW_DATA_INPUTS!B134</f>
        <v>40-44</v>
      </c>
      <c r="C27" s="298">
        <f>RAW_DATA_INPUTS!C315</f>
        <v>2464.3589999999999</v>
      </c>
      <c r="D27" s="298">
        <f>RAW_DATA_INPUTS!D315</f>
        <v>2299.3220000000001</v>
      </c>
      <c r="E27" s="298">
        <f>RAW_DATA_INPUTS!E315</f>
        <v>2229.92</v>
      </c>
      <c r="F27" s="298">
        <f>RAW_DATA_INPUTS!F315</f>
        <v>2038.2619999999999</v>
      </c>
    </row>
    <row r="28" spans="2:6" ht="13.15">
      <c r="B28" s="8" t="str">
        <f>RAW_DATA_INPUTS!B135</f>
        <v>45-49</v>
      </c>
      <c r="C28" s="298">
        <f>RAW_DATA_INPUTS!C316</f>
        <v>1824.99</v>
      </c>
      <c r="D28" s="298">
        <f>RAW_DATA_INPUTS!D316</f>
        <v>1679.539</v>
      </c>
      <c r="E28" s="298">
        <f>RAW_DATA_INPUTS!E316</f>
        <v>1688.731</v>
      </c>
      <c r="F28" s="298">
        <f>RAW_DATA_INPUTS!F316</f>
        <v>1646.548</v>
      </c>
    </row>
    <row r="29" spans="2:6" ht="13.15">
      <c r="B29" s="8" t="str">
        <f>RAW_DATA_INPUTS!B136</f>
        <v>50-54</v>
      </c>
      <c r="C29" s="298">
        <f>RAW_DATA_INPUTS!C317</f>
        <v>1074.269</v>
      </c>
      <c r="D29" s="298">
        <f>RAW_DATA_INPUTS!D317</f>
        <v>1115.1099999999999</v>
      </c>
      <c r="E29" s="298">
        <f>RAW_DATA_INPUTS!E317</f>
        <v>1119.117</v>
      </c>
      <c r="F29" s="298">
        <f>RAW_DATA_INPUTS!F317</f>
        <v>1114.3320000000001</v>
      </c>
    </row>
    <row r="30" spans="2:6" ht="13.15">
      <c r="B30" s="8" t="str">
        <f>RAW_DATA_INPUTS!B137</f>
        <v>55-59</v>
      </c>
      <c r="C30" s="298">
        <f>RAW_DATA_INPUTS!C318</f>
        <v>682.85900000000004</v>
      </c>
      <c r="D30" s="298">
        <f>RAW_DATA_INPUTS!D318</f>
        <v>678.09799999999996</v>
      </c>
      <c r="E30" s="298">
        <f>RAW_DATA_INPUTS!E318</f>
        <v>591.68700000000001</v>
      </c>
      <c r="F30" s="298">
        <f>RAW_DATA_INPUTS!F318</f>
        <v>627.44299999999998</v>
      </c>
    </row>
    <row r="31" spans="2:6" ht="13.15">
      <c r="B31" s="8" t="str">
        <f>RAW_DATA_INPUTS!B138</f>
        <v>60-64</v>
      </c>
      <c r="C31" s="298">
        <f>RAW_DATA_INPUTS!C319</f>
        <v>362.60899999999998</v>
      </c>
      <c r="D31" s="298">
        <f>RAW_DATA_INPUTS!D319</f>
        <v>302.572</v>
      </c>
      <c r="E31" s="298">
        <f>RAW_DATA_INPUTS!E319</f>
        <v>307.858</v>
      </c>
      <c r="F31" s="298">
        <f>RAW_DATA_INPUTS!F319</f>
        <v>248.08699999999999</v>
      </c>
    </row>
    <row r="32" spans="2:6" ht="13.15">
      <c r="B32" s="8" t="str">
        <f>RAW_DATA_INPUTS!B139</f>
        <v>65 plus</v>
      </c>
      <c r="C32" s="298">
        <f>RAW_DATA_INPUTS!C320</f>
        <v>103.096</v>
      </c>
      <c r="D32" s="298">
        <f>RAW_DATA_INPUTS!D320</f>
        <v>96.418999999999997</v>
      </c>
      <c r="E32" s="298">
        <f>RAW_DATA_INPUTS!E320</f>
        <v>75.813000000000002</v>
      </c>
      <c r="F32" s="298">
        <f>RAW_DATA_INPUTS!F320</f>
        <v>67.512</v>
      </c>
    </row>
    <row r="33" spans="1:6" ht="13.15">
      <c r="B33" s="8" t="str">
        <f>RAW_DATA_INPUTS!B140</f>
        <v>Total</v>
      </c>
      <c r="C33" s="298">
        <f>RAW_DATA_INPUTS!C321</f>
        <v>27019.603000000003</v>
      </c>
      <c r="D33" s="298">
        <f>RAW_DATA_INPUTS!D321</f>
        <v>26789.173000000003</v>
      </c>
      <c r="E33" s="298">
        <f>RAW_DATA_INPUTS!E321</f>
        <v>25375.214999999997</v>
      </c>
      <c r="F33" s="298">
        <f>RAW_DATA_INPUTS!F321</f>
        <v>23647.388999999996</v>
      </c>
    </row>
    <row r="34" spans="1:6">
      <c r="A34" s="1177">
        <f>SUM(C34:F34)</f>
        <v>0</v>
      </c>
      <c r="B34" s="1177"/>
      <c r="C34" s="1187">
        <f>SUM(C23:C32)-C33</f>
        <v>0</v>
      </c>
      <c r="D34" s="1187">
        <f>SUM(D23:D32)-D33</f>
        <v>0</v>
      </c>
      <c r="E34" s="1187">
        <f>SUM(E23:E32)-E33</f>
        <v>0</v>
      </c>
      <c r="F34" s="1187">
        <f>SUM(F23:F32)-F33</f>
        <v>0</v>
      </c>
    </row>
    <row r="36" spans="1:6" ht="13.15">
      <c r="B36" s="74" t="s">
        <v>171</v>
      </c>
    </row>
    <row r="38" spans="1:6" ht="13.15">
      <c r="B38" s="1336" t="str">
        <f>RAW_DATA_INPUTS!B146</f>
        <v>Age group</v>
      </c>
      <c r="C38" s="1369" t="str">
        <f>C21</f>
        <v>Year</v>
      </c>
      <c r="D38" s="1369"/>
      <c r="E38" s="1369"/>
      <c r="F38" s="1369"/>
    </row>
    <row r="39" spans="1:6" ht="13.15">
      <c r="B39" s="1337"/>
      <c r="C39" s="8" t="str">
        <f>C22</f>
        <v>2013/14</v>
      </c>
      <c r="D39" s="8" t="str">
        <f>D22</f>
        <v>2014/15</v>
      </c>
      <c r="E39" s="8" t="str">
        <f>E22</f>
        <v>2015/16</v>
      </c>
      <c r="F39" s="8" t="str">
        <f>F22</f>
        <v>2016/17</v>
      </c>
    </row>
    <row r="40" spans="1:6" ht="13.15">
      <c r="B40" s="8" t="str">
        <f>RAW_DATA_INPUTS!B164</f>
        <v>20-24</v>
      </c>
      <c r="C40" s="298">
        <f>RAW_DATA_INPUTS!C327</f>
        <v>5583.4629999999997</v>
      </c>
      <c r="D40" s="298">
        <f>RAW_DATA_INPUTS!D327</f>
        <v>5564.6779999999999</v>
      </c>
      <c r="E40" s="298">
        <f>RAW_DATA_INPUTS!E327</f>
        <v>5350.6319999999996</v>
      </c>
      <c r="F40" s="298">
        <f>RAW_DATA_INPUTS!F327</f>
        <v>5059.2160000000003</v>
      </c>
    </row>
    <row r="41" spans="1:6" ht="13.15">
      <c r="B41" s="8" t="str">
        <f>RAW_DATA_INPUTS!B165</f>
        <v>25-29</v>
      </c>
      <c r="C41" s="298">
        <f>RAW_DATA_INPUTS!C328</f>
        <v>5685.6809999999996</v>
      </c>
      <c r="D41" s="298">
        <f>RAW_DATA_INPUTS!D328</f>
        <v>5398.4440000000004</v>
      </c>
      <c r="E41" s="298">
        <f>RAW_DATA_INPUTS!E328</f>
        <v>5564.8609999999999</v>
      </c>
      <c r="F41" s="298">
        <f>RAW_DATA_INPUTS!F328</f>
        <v>5524.5150000000003</v>
      </c>
    </row>
    <row r="42" spans="1:6" ht="13.15">
      <c r="B42" s="8" t="str">
        <f>RAW_DATA_INPUTS!B166</f>
        <v>30-34</v>
      </c>
      <c r="C42" s="298">
        <f>RAW_DATA_INPUTS!C329</f>
        <v>2758.107</v>
      </c>
      <c r="D42" s="298">
        <f>RAW_DATA_INPUTS!D329</f>
        <v>2624.125</v>
      </c>
      <c r="E42" s="298">
        <f>RAW_DATA_INPUTS!E329</f>
        <v>2708.4189999999999</v>
      </c>
      <c r="F42" s="298">
        <f>RAW_DATA_INPUTS!F329</f>
        <v>2733.2910000000002</v>
      </c>
    </row>
    <row r="43" spans="1:6" ht="13.15">
      <c r="B43" s="8" t="str">
        <f>RAW_DATA_INPUTS!B167</f>
        <v>35-39</v>
      </c>
      <c r="C43" s="298">
        <f>RAW_DATA_INPUTS!C330</f>
        <v>2061.9349999999999</v>
      </c>
      <c r="D43" s="298">
        <f>RAW_DATA_INPUTS!D330</f>
        <v>1982.6210000000001</v>
      </c>
      <c r="E43" s="298">
        <f>RAW_DATA_INPUTS!E330</f>
        <v>1997.3219999999999</v>
      </c>
      <c r="F43" s="298">
        <f>RAW_DATA_INPUTS!F330</f>
        <v>2049.9969999999998</v>
      </c>
    </row>
    <row r="44" spans="1:6" ht="13.15">
      <c r="B44" s="8" t="str">
        <f>RAW_DATA_INPUTS!B168</f>
        <v>40-44</v>
      </c>
      <c r="C44" s="298">
        <f>RAW_DATA_INPUTS!C331</f>
        <v>1816.452</v>
      </c>
      <c r="D44" s="298">
        <f>RAW_DATA_INPUTS!D331</f>
        <v>1655.2760000000001</v>
      </c>
      <c r="E44" s="298">
        <f>RAW_DATA_INPUTS!E331</f>
        <v>1693.405</v>
      </c>
      <c r="F44" s="298">
        <f>RAW_DATA_INPUTS!F331</f>
        <v>1669.7329999999999</v>
      </c>
    </row>
    <row r="45" spans="1:6" ht="13.15">
      <c r="B45" s="8" t="str">
        <f>RAW_DATA_INPUTS!B169</f>
        <v>45-49</v>
      </c>
      <c r="C45" s="298">
        <f>RAW_DATA_INPUTS!C332</f>
        <v>1377.6849999999999</v>
      </c>
      <c r="D45" s="298">
        <f>RAW_DATA_INPUTS!D332</f>
        <v>1394.05</v>
      </c>
      <c r="E45" s="298">
        <f>RAW_DATA_INPUTS!E332</f>
        <v>1386.924</v>
      </c>
      <c r="F45" s="298">
        <f>RAW_DATA_INPUTS!F332</f>
        <v>1506.153</v>
      </c>
    </row>
    <row r="46" spans="1:6" ht="13.15">
      <c r="B46" s="8" t="str">
        <f>RAW_DATA_INPUTS!B170</f>
        <v>50-54</v>
      </c>
      <c r="C46" s="298">
        <f>RAW_DATA_INPUTS!C333</f>
        <v>1030.453</v>
      </c>
      <c r="D46" s="298">
        <f>RAW_DATA_INPUTS!D333</f>
        <v>1025.383</v>
      </c>
      <c r="E46" s="298">
        <f>RAW_DATA_INPUTS!E333</f>
        <v>1040.9179999999999</v>
      </c>
      <c r="F46" s="298">
        <f>RAW_DATA_INPUTS!F333</f>
        <v>1094.462</v>
      </c>
    </row>
    <row r="47" spans="1:6" ht="13.15">
      <c r="B47" s="8" t="str">
        <f>RAW_DATA_INPUTS!B171</f>
        <v>55-59</v>
      </c>
      <c r="C47" s="298">
        <f>RAW_DATA_INPUTS!C334</f>
        <v>663.76800000000003</v>
      </c>
      <c r="D47" s="298">
        <f>RAW_DATA_INPUTS!D334</f>
        <v>694.75400000000002</v>
      </c>
      <c r="E47" s="298">
        <f>RAW_DATA_INPUTS!E334</f>
        <v>635.74</v>
      </c>
      <c r="F47" s="298">
        <f>RAW_DATA_INPUTS!F334</f>
        <v>618.97199999999998</v>
      </c>
    </row>
    <row r="48" spans="1:6" ht="13.15">
      <c r="B48" s="8" t="str">
        <f>RAW_DATA_INPUTS!B172</f>
        <v>60-64</v>
      </c>
      <c r="C48" s="298">
        <f>RAW_DATA_INPUTS!C335</f>
        <v>333.12400000000002</v>
      </c>
      <c r="D48" s="298">
        <f>RAW_DATA_INPUTS!D335</f>
        <v>356.34500000000003</v>
      </c>
      <c r="E48" s="298">
        <f>RAW_DATA_INPUTS!E335</f>
        <v>319.99599999999998</v>
      </c>
      <c r="F48" s="298">
        <f>RAW_DATA_INPUTS!F335</f>
        <v>313.86700000000002</v>
      </c>
    </row>
    <row r="49" spans="1:11" ht="13.15">
      <c r="B49" s="8" t="str">
        <f>RAW_DATA_INPUTS!B173</f>
        <v>65 plus</v>
      </c>
      <c r="C49" s="298">
        <f>RAW_DATA_INPUTS!C336</f>
        <v>112.955</v>
      </c>
      <c r="D49" s="298">
        <f>RAW_DATA_INPUTS!D336</f>
        <v>100.68899999999999</v>
      </c>
      <c r="E49" s="298">
        <f>RAW_DATA_INPUTS!E336</f>
        <v>94.027000000000001</v>
      </c>
      <c r="F49" s="298">
        <f>RAW_DATA_INPUTS!F336</f>
        <v>101.712</v>
      </c>
    </row>
    <row r="50" spans="1:11" ht="13.15">
      <c r="B50" s="8" t="str">
        <f>RAW_DATA_INPUTS!B174</f>
        <v>Total</v>
      </c>
      <c r="C50" s="298">
        <f>RAW_DATA_INPUTS!C337</f>
        <v>21423.623000000003</v>
      </c>
      <c r="D50" s="298">
        <f>RAW_DATA_INPUTS!D337</f>
        <v>20796.365000000002</v>
      </c>
      <c r="E50" s="298">
        <f>RAW_DATA_INPUTS!E337</f>
        <v>20792.243999999999</v>
      </c>
      <c r="F50" s="298">
        <f>RAW_DATA_INPUTS!F337</f>
        <v>20671.917999999998</v>
      </c>
    </row>
    <row r="51" spans="1:11">
      <c r="A51" s="1177">
        <f>SUM(C51:F51)</f>
        <v>0</v>
      </c>
      <c r="B51" s="1177"/>
      <c r="C51" s="1187">
        <f>SUM(C40:C49)-C50</f>
        <v>0</v>
      </c>
      <c r="D51" s="1187">
        <f>SUM(D40:D49)-D50</f>
        <v>0</v>
      </c>
      <c r="E51" s="1187">
        <f>SUM(E40:E49)-E50</f>
        <v>0</v>
      </c>
      <c r="F51" s="1187">
        <f>SUM(F40:F49)-F50</f>
        <v>0</v>
      </c>
    </row>
    <row r="53" spans="1:11" ht="17.649999999999999">
      <c r="B53" s="37" t="s">
        <v>172</v>
      </c>
    </row>
    <row r="55" spans="1:11" ht="13.15">
      <c r="B55" s="74" t="s">
        <v>622</v>
      </c>
    </row>
    <row r="57" spans="1:11">
      <c r="B57" s="1336" t="str">
        <f>B38</f>
        <v>Age group</v>
      </c>
      <c r="C57" s="1334" t="str">
        <f>C39</f>
        <v>2013/14</v>
      </c>
      <c r="D57" s="1334" t="str">
        <f>D39</f>
        <v>2014/15</v>
      </c>
      <c r="E57" s="1334" t="str">
        <f>E39</f>
        <v>2015/16</v>
      </c>
      <c r="F57" s="1334" t="str">
        <f>F39</f>
        <v>2016/17</v>
      </c>
      <c r="G57" s="1334" t="str">
        <f>C57</f>
        <v>2013/14</v>
      </c>
      <c r="H57" s="1334" t="str">
        <f>D57</f>
        <v>2014/15</v>
      </c>
      <c r="I57" s="1334" t="str">
        <f>E57</f>
        <v>2015/16</v>
      </c>
      <c r="J57" s="1334" t="str">
        <f>F57</f>
        <v>2016/17</v>
      </c>
      <c r="K57" s="1370" t="s">
        <v>8</v>
      </c>
    </row>
    <row r="58" spans="1:11">
      <c r="B58" s="1337"/>
      <c r="C58" s="1335"/>
      <c r="D58" s="1335"/>
      <c r="E58" s="1335"/>
      <c r="F58" s="1335"/>
      <c r="G58" s="1335"/>
      <c r="H58" s="1335"/>
      <c r="I58" s="1335"/>
      <c r="J58" s="1335"/>
      <c r="K58" s="1371"/>
    </row>
    <row r="59" spans="1:11" ht="13.15">
      <c r="B59" s="137" t="str">
        <f t="shared" ref="B59:B69" si="0">B40</f>
        <v>20-24</v>
      </c>
      <c r="C59" s="501">
        <f t="shared" ref="C59:F69" si="1">C23/C$33</f>
        <v>0.3127673637543823</v>
      </c>
      <c r="D59" s="501">
        <f t="shared" si="1"/>
        <v>0.33781878970284002</v>
      </c>
      <c r="E59" s="501">
        <f t="shared" si="1"/>
        <v>0.30512470534732417</v>
      </c>
      <c r="F59" s="501">
        <f t="shared" si="1"/>
        <v>0.29560164126365079</v>
      </c>
      <c r="G59" s="536">
        <f t="shared" ref="G59:G69" si="2">C59*H$14</f>
        <v>3.1276736375438229E-2</v>
      </c>
      <c r="H59" s="536">
        <f t="shared" ref="H59:J69" si="3">D59*I$14</f>
        <v>6.7563757940568001E-2</v>
      </c>
      <c r="I59" s="536">
        <f t="shared" si="3"/>
        <v>9.1537411604197247E-2</v>
      </c>
      <c r="J59" s="536">
        <f t="shared" si="3"/>
        <v>0.11824065650546033</v>
      </c>
      <c r="K59" s="476">
        <f>SUM(G59:J59)</f>
        <v>0.30861856242566382</v>
      </c>
    </row>
    <row r="60" spans="1:11" ht="13.15">
      <c r="B60" s="137" t="str">
        <f t="shared" si="0"/>
        <v>25-29</v>
      </c>
      <c r="C60" s="501">
        <f t="shared" si="1"/>
        <v>0.23939863217087237</v>
      </c>
      <c r="D60" s="501">
        <f t="shared" si="1"/>
        <v>0.23723658807981865</v>
      </c>
      <c r="E60" s="501">
        <f t="shared" si="1"/>
        <v>0.24805988835956666</v>
      </c>
      <c r="F60" s="501">
        <f t="shared" si="1"/>
        <v>0.24305448690339559</v>
      </c>
      <c r="G60" s="536">
        <f t="shared" si="2"/>
        <v>2.3939863217087239E-2</v>
      </c>
      <c r="H60" s="536">
        <f t="shared" si="3"/>
        <v>4.7447317615963734E-2</v>
      </c>
      <c r="I60" s="536">
        <f t="shared" si="3"/>
        <v>7.4417966507869998E-2</v>
      </c>
      <c r="J60" s="536">
        <f t="shared" si="3"/>
        <v>9.7221794761358241E-2</v>
      </c>
      <c r="K60" s="476">
        <f t="shared" ref="K60:K69" si="4">SUM(G60:J60)</f>
        <v>0.24302694210227921</v>
      </c>
    </row>
    <row r="61" spans="1:11" ht="13.15">
      <c r="B61" s="137" t="str">
        <f t="shared" si="0"/>
        <v>30-34</v>
      </c>
      <c r="C61" s="501">
        <f t="shared" si="1"/>
        <v>0.11352594632867107</v>
      </c>
      <c r="D61" s="501">
        <f t="shared" si="1"/>
        <v>0.1059656824792613</v>
      </c>
      <c r="E61" s="501">
        <f t="shared" si="1"/>
        <v>0.11423946555723766</v>
      </c>
      <c r="F61" s="501">
        <f t="shared" si="1"/>
        <v>0.12484046335940092</v>
      </c>
      <c r="G61" s="536">
        <f t="shared" si="2"/>
        <v>1.1352594632867107E-2</v>
      </c>
      <c r="H61" s="536">
        <f t="shared" si="3"/>
        <v>2.1193136495852263E-2</v>
      </c>
      <c r="I61" s="536">
        <f t="shared" si="3"/>
        <v>3.4271839667171296E-2</v>
      </c>
      <c r="J61" s="536">
        <f t="shared" si="3"/>
        <v>4.9936185343760375E-2</v>
      </c>
      <c r="K61" s="476">
        <f t="shared" si="4"/>
        <v>0.11675375613965104</v>
      </c>
    </row>
    <row r="62" spans="1:11" ht="13.15">
      <c r="B62" s="137" t="str">
        <f t="shared" si="0"/>
        <v>35-39</v>
      </c>
      <c r="C62" s="501">
        <f t="shared" si="1"/>
        <v>9.3291119044199122E-2</v>
      </c>
      <c r="D62" s="501">
        <f t="shared" si="1"/>
        <v>8.8622444597300551E-2</v>
      </c>
      <c r="E62" s="501">
        <f t="shared" si="1"/>
        <v>9.5607465788959831E-2</v>
      </c>
      <c r="F62" s="501">
        <f t="shared" si="1"/>
        <v>9.3678122349998144E-2</v>
      </c>
      <c r="G62" s="536">
        <f t="shared" si="2"/>
        <v>9.3291119044199133E-3</v>
      </c>
      <c r="H62" s="536">
        <f t="shared" si="3"/>
        <v>1.7724488919460112E-2</v>
      </c>
      <c r="I62" s="536">
        <f t="shared" si="3"/>
        <v>2.8682239736687948E-2</v>
      </c>
      <c r="J62" s="536">
        <f t="shared" si="3"/>
        <v>3.7471248939999258E-2</v>
      </c>
      <c r="K62" s="476">
        <f t="shared" si="4"/>
        <v>9.3207089500567233E-2</v>
      </c>
    </row>
    <row r="63" spans="1:11" ht="13.15">
      <c r="B63" s="137" t="str">
        <f t="shared" si="0"/>
        <v>40-44</v>
      </c>
      <c r="C63" s="501">
        <f t="shared" si="1"/>
        <v>9.1206336377333136E-2</v>
      </c>
      <c r="D63" s="501">
        <f t="shared" si="1"/>
        <v>8.5830271804209851E-2</v>
      </c>
      <c r="E63" s="501">
        <f t="shared" si="1"/>
        <v>8.7877876108635941E-2</v>
      </c>
      <c r="F63" s="501">
        <f t="shared" si="1"/>
        <v>8.619395570479263E-2</v>
      </c>
      <c r="G63" s="536">
        <f t="shared" si="2"/>
        <v>9.1206336377333136E-3</v>
      </c>
      <c r="H63" s="536">
        <f t="shared" si="3"/>
        <v>1.7166054360841971E-2</v>
      </c>
      <c r="I63" s="536">
        <f t="shared" si="3"/>
        <v>2.6363362832590782E-2</v>
      </c>
      <c r="J63" s="536">
        <f t="shared" si="3"/>
        <v>3.4477582281917052E-2</v>
      </c>
      <c r="K63" s="476">
        <f t="shared" si="4"/>
        <v>8.7127633113083122E-2</v>
      </c>
    </row>
    <row r="64" spans="1:11" ht="13.15">
      <c r="B64" s="137" t="str">
        <f t="shared" si="0"/>
        <v>45-49</v>
      </c>
      <c r="C64" s="501">
        <f t="shared" si="1"/>
        <v>6.7543183369496579E-2</v>
      </c>
      <c r="D64" s="501">
        <f t="shared" si="1"/>
        <v>6.2694693860090411E-2</v>
      </c>
      <c r="E64" s="501">
        <f t="shared" si="1"/>
        <v>6.6550411494050402E-2</v>
      </c>
      <c r="F64" s="501">
        <f t="shared" si="1"/>
        <v>6.9629167093246541E-2</v>
      </c>
      <c r="G64" s="536">
        <f t="shared" si="2"/>
        <v>6.7543183369496579E-3</v>
      </c>
      <c r="H64" s="536">
        <f t="shared" si="3"/>
        <v>1.2538938772018083E-2</v>
      </c>
      <c r="I64" s="536">
        <f t="shared" si="3"/>
        <v>1.9965123448215119E-2</v>
      </c>
      <c r="J64" s="536">
        <f t="shared" si="3"/>
        <v>2.7851666837298616E-2</v>
      </c>
      <c r="K64" s="476">
        <f t="shared" si="4"/>
        <v>6.7110047394481481E-2</v>
      </c>
    </row>
    <row r="65" spans="1:11" ht="13.15">
      <c r="B65" s="137" t="str">
        <f t="shared" si="0"/>
        <v>50-54</v>
      </c>
      <c r="C65" s="501">
        <f t="shared" si="1"/>
        <v>3.9758874325429572E-2</v>
      </c>
      <c r="D65" s="501">
        <f t="shared" si="1"/>
        <v>4.1625398439884644E-2</v>
      </c>
      <c r="E65" s="501">
        <f t="shared" si="1"/>
        <v>4.4102759326374183E-2</v>
      </c>
      <c r="F65" s="501">
        <f t="shared" si="1"/>
        <v>4.7122834575944107E-2</v>
      </c>
      <c r="G65" s="536">
        <f t="shared" si="2"/>
        <v>3.9758874325429572E-3</v>
      </c>
      <c r="H65" s="536">
        <f t="shared" si="3"/>
        <v>8.3250796879769298E-3</v>
      </c>
      <c r="I65" s="536">
        <f t="shared" si="3"/>
        <v>1.3230827797912254E-2</v>
      </c>
      <c r="J65" s="536">
        <f t="shared" si="3"/>
        <v>1.8849133830377646E-2</v>
      </c>
      <c r="K65" s="476">
        <f t="shared" si="4"/>
        <v>4.4380928748809785E-2</v>
      </c>
    </row>
    <row r="66" spans="1:11" ht="13.15">
      <c r="B66" s="137" t="str">
        <f t="shared" si="0"/>
        <v>55-59</v>
      </c>
      <c r="C66" s="501">
        <f t="shared" si="1"/>
        <v>2.5272725139595869E-2</v>
      </c>
      <c r="D66" s="501">
        <f t="shared" si="1"/>
        <v>2.531239019584516E-2</v>
      </c>
      <c r="E66" s="501">
        <f t="shared" si="1"/>
        <v>2.3317516718577562E-2</v>
      </c>
      <c r="F66" s="501">
        <f t="shared" si="1"/>
        <v>2.6533288727986E-2</v>
      </c>
      <c r="G66" s="536">
        <f t="shared" si="2"/>
        <v>2.5272725139595872E-3</v>
      </c>
      <c r="H66" s="536">
        <f t="shared" si="3"/>
        <v>5.0624780391690322E-3</v>
      </c>
      <c r="I66" s="536">
        <f t="shared" si="3"/>
        <v>6.9952550155732681E-3</v>
      </c>
      <c r="J66" s="536">
        <f t="shared" si="3"/>
        <v>1.0613315491194401E-2</v>
      </c>
      <c r="K66" s="476">
        <f t="shared" si="4"/>
        <v>2.5198321059896289E-2</v>
      </c>
    </row>
    <row r="67" spans="1:11" ht="13.15">
      <c r="B67" s="137" t="str">
        <f t="shared" si="0"/>
        <v>60-64</v>
      </c>
      <c r="C67" s="501">
        <f t="shared" si="1"/>
        <v>1.3420219386643095E-2</v>
      </c>
      <c r="D67" s="501">
        <f t="shared" si="1"/>
        <v>1.1294562919131544E-2</v>
      </c>
      <c r="E67" s="501">
        <f t="shared" si="1"/>
        <v>1.2132232180101727E-2</v>
      </c>
      <c r="F67" s="501">
        <f t="shared" si="1"/>
        <v>1.0491094809663766E-2</v>
      </c>
      <c r="G67" s="536">
        <f t="shared" si="2"/>
        <v>1.3420219386643096E-3</v>
      </c>
      <c r="H67" s="536">
        <f t="shared" si="3"/>
        <v>2.258912583826309E-3</v>
      </c>
      <c r="I67" s="536">
        <f t="shared" si="3"/>
        <v>3.639669654030518E-3</v>
      </c>
      <c r="J67" s="536">
        <f t="shared" si="3"/>
        <v>4.1964379238655066E-3</v>
      </c>
      <c r="K67" s="476">
        <f t="shared" si="4"/>
        <v>1.1437042100386643E-2</v>
      </c>
    </row>
    <row r="68" spans="1:11" ht="13.15">
      <c r="B68" s="137" t="str">
        <f t="shared" si="0"/>
        <v>65 plus</v>
      </c>
      <c r="C68" s="501">
        <f t="shared" si="1"/>
        <v>3.815600103376796E-3</v>
      </c>
      <c r="D68" s="501">
        <f t="shared" si="1"/>
        <v>3.5991779216178114E-3</v>
      </c>
      <c r="E68" s="501">
        <f t="shared" si="1"/>
        <v>2.9876791191719957E-3</v>
      </c>
      <c r="F68" s="501">
        <f t="shared" si="1"/>
        <v>2.8549452119217057E-3</v>
      </c>
      <c r="G68" s="536">
        <f t="shared" si="2"/>
        <v>3.8156001033767963E-4</v>
      </c>
      <c r="H68" s="536">
        <f t="shared" si="3"/>
        <v>7.1983558432356235E-4</v>
      </c>
      <c r="I68" s="536">
        <f t="shared" si="3"/>
        <v>8.9630373575159863E-4</v>
      </c>
      <c r="J68" s="536">
        <f t="shared" si="3"/>
        <v>1.1419780847686824E-3</v>
      </c>
      <c r="K68" s="476">
        <f t="shared" si="4"/>
        <v>3.1396774151815233E-3</v>
      </c>
    </row>
    <row r="69" spans="1:11" ht="13.15">
      <c r="B69" s="137" t="str">
        <f t="shared" si="0"/>
        <v>Total</v>
      </c>
      <c r="C69" s="502">
        <f t="shared" si="1"/>
        <v>1</v>
      </c>
      <c r="D69" s="502">
        <f t="shared" si="1"/>
        <v>1</v>
      </c>
      <c r="E69" s="502">
        <f t="shared" si="1"/>
        <v>1</v>
      </c>
      <c r="F69" s="502">
        <f t="shared" si="1"/>
        <v>1</v>
      </c>
      <c r="G69" s="537">
        <f t="shared" si="2"/>
        <v>0.1</v>
      </c>
      <c r="H69" s="536">
        <f t="shared" si="3"/>
        <v>0.2</v>
      </c>
      <c r="I69" s="536">
        <f t="shared" si="3"/>
        <v>0.3</v>
      </c>
      <c r="J69" s="536">
        <f t="shared" si="3"/>
        <v>0.4</v>
      </c>
      <c r="K69" s="476">
        <f t="shared" si="4"/>
        <v>1</v>
      </c>
    </row>
    <row r="70" spans="1:11">
      <c r="A70" s="1188">
        <f>SUM(C70:G70)</f>
        <v>0</v>
      </c>
      <c r="B70" s="1177"/>
      <c r="C70" s="1189">
        <f>C69-1</f>
        <v>0</v>
      </c>
      <c r="D70" s="1189">
        <f>D69-1</f>
        <v>0</v>
      </c>
      <c r="E70" s="1189">
        <f>E69-1</f>
        <v>0</v>
      </c>
      <c r="F70" s="1189">
        <f>F69-1</f>
        <v>0</v>
      </c>
      <c r="G70" s="1190">
        <f>SUM(G69:J69)-1</f>
        <v>0</v>
      </c>
    </row>
    <row r="71" spans="1:11">
      <c r="A71" s="181"/>
      <c r="C71" s="182"/>
      <c r="D71" s="182"/>
      <c r="E71" s="182"/>
      <c r="F71" s="182"/>
      <c r="G71" s="183"/>
    </row>
    <row r="72" spans="1:11" ht="13.15">
      <c r="B72" s="74" t="s">
        <v>173</v>
      </c>
    </row>
    <row r="74" spans="1:11">
      <c r="B74" s="1336" t="str">
        <f>B57</f>
        <v>Age group</v>
      </c>
      <c r="C74" s="1334" t="str">
        <f>C57</f>
        <v>2013/14</v>
      </c>
      <c r="D74" s="1334" t="str">
        <f>D57</f>
        <v>2014/15</v>
      </c>
      <c r="E74" s="1334" t="str">
        <f>E57</f>
        <v>2015/16</v>
      </c>
      <c r="F74" s="1334" t="str">
        <f>F57</f>
        <v>2016/17</v>
      </c>
      <c r="G74" s="1334" t="str">
        <f>C74</f>
        <v>2013/14</v>
      </c>
      <c r="H74" s="1334" t="str">
        <f>D74</f>
        <v>2014/15</v>
      </c>
      <c r="I74" s="1334" t="str">
        <f>E74</f>
        <v>2015/16</v>
      </c>
      <c r="J74" s="1334" t="str">
        <f>F74</f>
        <v>2016/17</v>
      </c>
      <c r="K74" s="1370" t="s">
        <v>8</v>
      </c>
    </row>
    <row r="75" spans="1:11">
      <c r="B75" s="1337"/>
      <c r="C75" s="1335"/>
      <c r="D75" s="1335"/>
      <c r="E75" s="1335"/>
      <c r="F75" s="1335"/>
      <c r="G75" s="1335"/>
      <c r="H75" s="1335"/>
      <c r="I75" s="1335"/>
      <c r="J75" s="1335"/>
      <c r="K75" s="1371"/>
    </row>
    <row r="76" spans="1:11" s="5" customFormat="1" ht="13.15">
      <c r="B76" s="137" t="str">
        <f t="shared" ref="B76:B86" si="5">B59</f>
        <v>20-24</v>
      </c>
      <c r="C76" s="501">
        <f t="shared" ref="C76:F86" si="6">C40/C$50</f>
        <v>0.26062179118816642</v>
      </c>
      <c r="D76" s="501">
        <f t="shared" si="6"/>
        <v>0.26757935821957346</v>
      </c>
      <c r="E76" s="501">
        <f t="shared" si="6"/>
        <v>0.25733788041348493</v>
      </c>
      <c r="F76" s="501">
        <f t="shared" si="6"/>
        <v>0.24473858690809439</v>
      </c>
      <c r="G76" s="536">
        <f>C76*H$14</f>
        <v>2.6062179118816642E-2</v>
      </c>
      <c r="H76" s="536">
        <f t="shared" ref="H76:J86" si="7">D76*I$14</f>
        <v>5.3515871643914692E-2</v>
      </c>
      <c r="I76" s="536">
        <f t="shared" si="7"/>
        <v>7.7201364124045477E-2</v>
      </c>
      <c r="J76" s="536">
        <f t="shared" si="7"/>
        <v>9.7895434763237754E-2</v>
      </c>
      <c r="K76" s="476">
        <f>SUM(G76:J76)</f>
        <v>0.25467484965001458</v>
      </c>
    </row>
    <row r="77" spans="1:11" s="5" customFormat="1" ht="13.15">
      <c r="B77" s="137" t="str">
        <f t="shared" si="5"/>
        <v>25-29</v>
      </c>
      <c r="C77" s="501">
        <f t="shared" si="6"/>
        <v>0.26539306633616538</v>
      </c>
      <c r="D77" s="501">
        <f t="shared" si="6"/>
        <v>0.25958594206247099</v>
      </c>
      <c r="E77" s="501">
        <f t="shared" si="6"/>
        <v>0.2676411935142739</v>
      </c>
      <c r="F77" s="501">
        <f t="shared" si="6"/>
        <v>0.26724733524968514</v>
      </c>
      <c r="G77" s="536">
        <f t="shared" ref="G77:G86" si="8">C77*H$14</f>
        <v>2.653930663361654E-2</v>
      </c>
      <c r="H77" s="536">
        <f t="shared" si="7"/>
        <v>5.1917188412494202E-2</v>
      </c>
      <c r="I77" s="536">
        <f t="shared" si="7"/>
        <v>8.029235805428217E-2</v>
      </c>
      <c r="J77" s="536">
        <f t="shared" si="7"/>
        <v>0.10689893409987405</v>
      </c>
      <c r="K77" s="476">
        <f t="shared" ref="K77:K86" si="9">SUM(G77:J77)</f>
        <v>0.26564778720026694</v>
      </c>
    </row>
    <row r="78" spans="1:11" s="5" customFormat="1" ht="13.15">
      <c r="B78" s="137" t="str">
        <f t="shared" si="5"/>
        <v>30-34</v>
      </c>
      <c r="C78" s="501">
        <f t="shared" si="6"/>
        <v>0.12874138982001315</v>
      </c>
      <c r="D78" s="501">
        <f t="shared" si="6"/>
        <v>0.12618190727081391</v>
      </c>
      <c r="E78" s="501">
        <f t="shared" si="6"/>
        <v>0.13026102425500585</v>
      </c>
      <c r="F78" s="501">
        <f t="shared" si="6"/>
        <v>0.13222241883892924</v>
      </c>
      <c r="G78" s="536">
        <f t="shared" si="8"/>
        <v>1.2874138982001316E-2</v>
      </c>
      <c r="H78" s="536">
        <f t="shared" si="7"/>
        <v>2.5236381454162782E-2</v>
      </c>
      <c r="I78" s="536">
        <f t="shared" si="7"/>
        <v>3.9078307276501752E-2</v>
      </c>
      <c r="J78" s="536">
        <f t="shared" si="7"/>
        <v>5.28889675355717E-2</v>
      </c>
      <c r="K78" s="476">
        <f t="shared" si="9"/>
        <v>0.13007779524823757</v>
      </c>
    </row>
    <row r="79" spans="1:11" s="5" customFormat="1" ht="13.15">
      <c r="B79" s="137" t="str">
        <f t="shared" si="5"/>
        <v>35-39</v>
      </c>
      <c r="C79" s="501">
        <f t="shared" si="6"/>
        <v>9.6245859068748538E-2</v>
      </c>
      <c r="D79" s="501">
        <f t="shared" si="6"/>
        <v>9.533497801178234E-2</v>
      </c>
      <c r="E79" s="501">
        <f t="shared" si="6"/>
        <v>9.6060915791484555E-2</v>
      </c>
      <c r="F79" s="501">
        <f t="shared" si="6"/>
        <v>9.9168204904837576E-2</v>
      </c>
      <c r="G79" s="536">
        <f t="shared" si="8"/>
        <v>9.6245859068748545E-3</v>
      </c>
      <c r="H79" s="536">
        <f t="shared" si="7"/>
        <v>1.906699560235647E-2</v>
      </c>
      <c r="I79" s="536">
        <f t="shared" si="7"/>
        <v>2.8818274737445367E-2</v>
      </c>
      <c r="J79" s="536">
        <f t="shared" si="7"/>
        <v>3.966728196193503E-2</v>
      </c>
      <c r="K79" s="476">
        <f t="shared" si="9"/>
        <v>9.7177138208611721E-2</v>
      </c>
    </row>
    <row r="80" spans="1:11" s="5" customFormat="1" ht="13.15">
      <c r="B80" s="137" t="str">
        <f t="shared" si="5"/>
        <v>40-44</v>
      </c>
      <c r="C80" s="501">
        <f t="shared" si="6"/>
        <v>8.4787339657722685E-2</v>
      </c>
      <c r="D80" s="501">
        <f t="shared" si="6"/>
        <v>7.9594486824981187E-2</v>
      </c>
      <c r="E80" s="501">
        <f t="shared" si="6"/>
        <v>8.144407116422836E-2</v>
      </c>
      <c r="F80" s="501">
        <f t="shared" si="6"/>
        <v>8.0773008097265092E-2</v>
      </c>
      <c r="G80" s="536">
        <f t="shared" si="8"/>
        <v>8.4787339657722682E-3</v>
      </c>
      <c r="H80" s="536">
        <f t="shared" si="7"/>
        <v>1.5918897364996239E-2</v>
      </c>
      <c r="I80" s="536">
        <f t="shared" si="7"/>
        <v>2.4433221349268508E-2</v>
      </c>
      <c r="J80" s="536">
        <f t="shared" si="7"/>
        <v>3.2309203238906035E-2</v>
      </c>
      <c r="K80" s="476">
        <f t="shared" si="9"/>
        <v>8.1140055918943049E-2</v>
      </c>
    </row>
    <row r="81" spans="1:11" s="5" customFormat="1" ht="13.15">
      <c r="B81" s="137" t="str">
        <f t="shared" si="5"/>
        <v>45-49</v>
      </c>
      <c r="C81" s="501">
        <f t="shared" si="6"/>
        <v>6.4306816825520113E-2</v>
      </c>
      <c r="D81" s="501">
        <f t="shared" si="6"/>
        <v>6.7033349337732806E-2</v>
      </c>
      <c r="E81" s="501">
        <f t="shared" si="6"/>
        <v>6.6703911323857112E-2</v>
      </c>
      <c r="F81" s="501">
        <f t="shared" si="6"/>
        <v>7.28598575129797E-2</v>
      </c>
      <c r="G81" s="536">
        <f t="shared" si="8"/>
        <v>6.430681682552012E-3</v>
      </c>
      <c r="H81" s="536">
        <f t="shared" si="7"/>
        <v>1.3406669867546562E-2</v>
      </c>
      <c r="I81" s="536">
        <f t="shared" si="7"/>
        <v>2.0011173397157134E-2</v>
      </c>
      <c r="J81" s="536">
        <f t="shared" si="7"/>
        <v>2.914394300519188E-2</v>
      </c>
      <c r="K81" s="476">
        <f t="shared" si="9"/>
        <v>6.8992467952447595E-2</v>
      </c>
    </row>
    <row r="82" spans="1:11" s="5" customFormat="1" ht="13.15">
      <c r="B82" s="137" t="str">
        <f t="shared" si="5"/>
        <v>50-54</v>
      </c>
      <c r="C82" s="501">
        <f t="shared" si="6"/>
        <v>4.8098913988544323E-2</v>
      </c>
      <c r="D82" s="501">
        <f t="shared" si="6"/>
        <v>4.9305876291361496E-2</v>
      </c>
      <c r="E82" s="501">
        <f t="shared" si="6"/>
        <v>5.0062802264151961E-2</v>
      </c>
      <c r="F82" s="501">
        <f t="shared" si="6"/>
        <v>5.2944385712056334E-2</v>
      </c>
      <c r="G82" s="536">
        <f t="shared" si="8"/>
        <v>4.8098913988544323E-3</v>
      </c>
      <c r="H82" s="536">
        <f t="shared" si="7"/>
        <v>9.8611752582722992E-3</v>
      </c>
      <c r="I82" s="536">
        <f t="shared" si="7"/>
        <v>1.5018840679245587E-2</v>
      </c>
      <c r="J82" s="536">
        <f t="shared" si="7"/>
        <v>2.1177754284822534E-2</v>
      </c>
      <c r="K82" s="476">
        <f t="shared" si="9"/>
        <v>5.0867661621194854E-2</v>
      </c>
    </row>
    <row r="83" spans="1:11" s="5" customFormat="1" ht="13.15">
      <c r="B83" s="137" t="str">
        <f t="shared" si="5"/>
        <v>55-59</v>
      </c>
      <c r="C83" s="501">
        <f t="shared" si="6"/>
        <v>3.0982994799712445E-2</v>
      </c>
      <c r="D83" s="501">
        <f t="shared" si="6"/>
        <v>3.3407472892498277E-2</v>
      </c>
      <c r="E83" s="501">
        <f t="shared" si="6"/>
        <v>3.0575824331418967E-2</v>
      </c>
      <c r="F83" s="501">
        <f t="shared" si="6"/>
        <v>2.9942649733807964E-2</v>
      </c>
      <c r="G83" s="536">
        <f t="shared" si="8"/>
        <v>3.0982994799712447E-3</v>
      </c>
      <c r="H83" s="536">
        <f t="shared" si="7"/>
        <v>6.6814945784996558E-3</v>
      </c>
      <c r="I83" s="536">
        <f t="shared" si="7"/>
        <v>9.1727472994256893E-3</v>
      </c>
      <c r="J83" s="536">
        <f t="shared" si="7"/>
        <v>1.1977059893523186E-2</v>
      </c>
      <c r="K83" s="476">
        <f t="shared" si="9"/>
        <v>3.0929601251419775E-2</v>
      </c>
    </row>
    <row r="84" spans="1:11" s="5" customFormat="1" ht="13.15">
      <c r="B84" s="137" t="str">
        <f t="shared" si="5"/>
        <v>60-64</v>
      </c>
      <c r="C84" s="501">
        <f t="shared" si="6"/>
        <v>1.554937743256591E-2</v>
      </c>
      <c r="D84" s="501">
        <f t="shared" si="6"/>
        <v>1.7134965653853449E-2</v>
      </c>
      <c r="E84" s="501">
        <f t="shared" si="6"/>
        <v>1.5390161831498323E-2</v>
      </c>
      <c r="F84" s="501">
        <f t="shared" si="6"/>
        <v>1.5183254887137228E-2</v>
      </c>
      <c r="G84" s="536">
        <f t="shared" si="8"/>
        <v>1.554937743256591E-3</v>
      </c>
      <c r="H84" s="536">
        <f t="shared" si="7"/>
        <v>3.42699313077069E-3</v>
      </c>
      <c r="I84" s="536">
        <f t="shared" si="7"/>
        <v>4.6170485494494966E-3</v>
      </c>
      <c r="J84" s="536">
        <f t="shared" si="7"/>
        <v>6.0733019548548919E-3</v>
      </c>
      <c r="K84" s="476">
        <f t="shared" si="9"/>
        <v>1.5672281378331671E-2</v>
      </c>
    </row>
    <row r="85" spans="1:11" s="5" customFormat="1" ht="13.15">
      <c r="B85" s="137" t="str">
        <f t="shared" si="5"/>
        <v>65 plus</v>
      </c>
      <c r="C85" s="501">
        <f t="shared" si="6"/>
        <v>5.2724508828408704E-3</v>
      </c>
      <c r="D85" s="501">
        <f t="shared" si="6"/>
        <v>4.8416634349320179E-3</v>
      </c>
      <c r="E85" s="501">
        <f t="shared" si="6"/>
        <v>4.5222151105960475E-3</v>
      </c>
      <c r="F85" s="501">
        <f t="shared" si="6"/>
        <v>4.9202981552074658E-3</v>
      </c>
      <c r="G85" s="536">
        <f t="shared" si="8"/>
        <v>5.2724508828408704E-4</v>
      </c>
      <c r="H85" s="536">
        <f t="shared" si="7"/>
        <v>9.6833268698640366E-4</v>
      </c>
      <c r="I85" s="536">
        <f t="shared" si="7"/>
        <v>1.3566645331788143E-3</v>
      </c>
      <c r="J85" s="536">
        <f t="shared" si="7"/>
        <v>1.9681192620829863E-3</v>
      </c>
      <c r="K85" s="476">
        <f t="shared" si="9"/>
        <v>4.8203615705322911E-3</v>
      </c>
    </row>
    <row r="86" spans="1:11" s="5" customFormat="1" ht="13.15">
      <c r="B86" s="137" t="str">
        <f t="shared" si="5"/>
        <v>Total</v>
      </c>
      <c r="C86" s="501">
        <f t="shared" si="6"/>
        <v>1</v>
      </c>
      <c r="D86" s="501">
        <f t="shared" si="6"/>
        <v>1</v>
      </c>
      <c r="E86" s="501">
        <f t="shared" si="6"/>
        <v>1</v>
      </c>
      <c r="F86" s="501">
        <f t="shared" si="6"/>
        <v>1</v>
      </c>
      <c r="G86" s="536">
        <f t="shared" si="8"/>
        <v>0.1</v>
      </c>
      <c r="H86" s="536">
        <f t="shared" si="7"/>
        <v>0.2</v>
      </c>
      <c r="I86" s="536">
        <f t="shared" si="7"/>
        <v>0.3</v>
      </c>
      <c r="J86" s="536">
        <f t="shared" si="7"/>
        <v>0.4</v>
      </c>
      <c r="K86" s="476">
        <f t="shared" si="9"/>
        <v>1</v>
      </c>
    </row>
    <row r="87" spans="1:11">
      <c r="A87" s="1188">
        <f>SUM(C87:G87)</f>
        <v>0</v>
      </c>
      <c r="B87" s="1177"/>
      <c r="C87" s="1189">
        <f>C86-1</f>
        <v>0</v>
      </c>
      <c r="D87" s="1189">
        <f>D86-1</f>
        <v>0</v>
      </c>
      <c r="E87" s="1189">
        <f>E86-1</f>
        <v>0</v>
      </c>
      <c r="F87" s="1189">
        <f>F86-1</f>
        <v>0</v>
      </c>
      <c r="G87" s="1190">
        <f>SUM(G86:J86)-1</f>
        <v>0</v>
      </c>
      <c r="H87" s="293"/>
    </row>
    <row r="88" spans="1:11">
      <c r="C88" s="293"/>
      <c r="D88" s="293"/>
      <c r="E88" s="293"/>
      <c r="F88" s="293"/>
      <c r="G88" s="293"/>
      <c r="H88" s="293"/>
    </row>
  </sheetData>
  <mergeCells count="24">
    <mergeCell ref="B21:B22"/>
    <mergeCell ref="C21:F21"/>
    <mergeCell ref="B38:B39"/>
    <mergeCell ref="C38:F38"/>
    <mergeCell ref="B57:B58"/>
    <mergeCell ref="C57:C58"/>
    <mergeCell ref="D57:D58"/>
    <mergeCell ref="E57:E58"/>
    <mergeCell ref="F57:F58"/>
    <mergeCell ref="K57:K58"/>
    <mergeCell ref="G57:G58"/>
    <mergeCell ref="H57:H58"/>
    <mergeCell ref="I57:I58"/>
    <mergeCell ref="B74:B75"/>
    <mergeCell ref="C74:C75"/>
    <mergeCell ref="D74:D75"/>
    <mergeCell ref="E74:E75"/>
    <mergeCell ref="F74:F75"/>
    <mergeCell ref="K74:K75"/>
    <mergeCell ref="J57:J58"/>
    <mergeCell ref="G74:G75"/>
    <mergeCell ref="H74:H75"/>
    <mergeCell ref="I74:I75"/>
    <mergeCell ref="J74:J7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sheetPr>
  <dimension ref="A1:AC376"/>
  <sheetViews>
    <sheetView showGridLines="0" workbookViewId="0"/>
  </sheetViews>
  <sheetFormatPr defaultRowHeight="12.75"/>
  <cols>
    <col min="1" max="1" width="10" customWidth="1"/>
    <col min="2" max="2" width="28.73046875" customWidth="1"/>
    <col min="3" max="14" width="10.73046875" customWidth="1"/>
  </cols>
  <sheetData>
    <row r="1" spans="1:17" s="64" customFormat="1" ht="13.9">
      <c r="A1" s="63" t="str">
        <f>'Title_&amp;_Contents'!E3</f>
        <v>TSM_201920</v>
      </c>
    </row>
    <row r="2" spans="1:17" s="64" customFormat="1" ht="13.9">
      <c r="A2" s="920" t="s">
        <v>13</v>
      </c>
      <c r="B2" s="920" t="s">
        <v>30</v>
      </c>
    </row>
    <row r="3" spans="1:17" s="64" customFormat="1" ht="13.9">
      <c r="A3" s="65"/>
    </row>
    <row r="4" spans="1:17" s="55" customFormat="1" ht="13.15">
      <c r="A4" s="56" t="s">
        <v>26</v>
      </c>
      <c r="B4" s="56"/>
      <c r="C4" s="56"/>
      <c r="D4" s="56"/>
      <c r="E4" s="283"/>
      <c r="F4" s="56"/>
      <c r="G4" s="56"/>
      <c r="H4" s="56"/>
      <c r="I4" s="56"/>
      <c r="J4" s="56"/>
      <c r="K4" s="56"/>
    </row>
    <row r="5" spans="1:17" s="45" customFormat="1" ht="13.15">
      <c r="A5" s="58" t="s">
        <v>1754</v>
      </c>
      <c r="B5" s="58"/>
      <c r="C5" s="58"/>
      <c r="D5" s="58"/>
      <c r="E5" s="58"/>
      <c r="F5" s="58"/>
      <c r="G5" s="58"/>
      <c r="H5" s="58"/>
      <c r="I5" s="58"/>
      <c r="J5" s="58"/>
      <c r="K5" s="58"/>
      <c r="L5" s="58"/>
      <c r="M5" s="58"/>
      <c r="N5" s="58"/>
      <c r="O5" s="57"/>
      <c r="P5" s="57"/>
      <c r="Q5" s="57"/>
    </row>
    <row r="6" spans="1:17" s="44" customFormat="1" ht="13.15">
      <c r="A6" s="54" t="s">
        <v>1336</v>
      </c>
      <c r="B6" s="59"/>
      <c r="C6" s="59"/>
      <c r="D6" s="59"/>
      <c r="E6" s="283"/>
      <c r="F6" s="59"/>
      <c r="G6" s="59"/>
      <c r="H6" s="59"/>
      <c r="I6" s="59"/>
      <c r="J6" s="59"/>
      <c r="K6" s="59"/>
      <c r="L6" s="43"/>
      <c r="M6" s="43"/>
      <c r="N6" s="43"/>
      <c r="O6" s="43"/>
      <c r="P6" s="43"/>
      <c r="Q6" s="43"/>
    </row>
    <row r="7" spans="1:17" s="44" customFormat="1" ht="13.15">
      <c r="A7" s="52" t="s">
        <v>348</v>
      </c>
      <c r="B7" s="54"/>
      <c r="C7" s="59"/>
      <c r="D7" s="59"/>
      <c r="E7" s="283"/>
      <c r="F7" s="59"/>
      <c r="G7" s="59"/>
      <c r="H7" s="59"/>
      <c r="I7" s="59"/>
      <c r="J7" s="59"/>
      <c r="K7" s="59"/>
      <c r="L7" s="43"/>
      <c r="M7" s="43"/>
      <c r="N7" s="43"/>
      <c r="O7" s="43"/>
      <c r="P7" s="43"/>
      <c r="Q7" s="43"/>
    </row>
    <row r="8" spans="1:17" s="44" customFormat="1" ht="13.15">
      <c r="A8" s="54" t="s">
        <v>24</v>
      </c>
      <c r="B8" s="59"/>
      <c r="C8" s="59"/>
      <c r="D8" s="59"/>
      <c r="E8" s="283"/>
      <c r="F8" s="59"/>
      <c r="G8" s="59"/>
      <c r="H8" s="59"/>
      <c r="I8" s="59"/>
      <c r="J8" s="59"/>
      <c r="K8" s="59"/>
      <c r="L8" s="43"/>
      <c r="M8" s="43"/>
      <c r="N8" s="43"/>
      <c r="O8" s="43"/>
      <c r="P8" s="43"/>
      <c r="Q8" s="43"/>
    </row>
    <row r="9" spans="1:17" s="44" customFormat="1" ht="13.15">
      <c r="A9" s="52" t="s">
        <v>349</v>
      </c>
      <c r="B9" s="59"/>
      <c r="C9" s="59"/>
      <c r="D9" s="59"/>
      <c r="E9" s="283"/>
      <c r="F9" s="59"/>
      <c r="G9" s="59"/>
      <c r="H9" s="59"/>
      <c r="I9" s="59"/>
      <c r="J9" s="59"/>
      <c r="K9" s="59"/>
      <c r="L9" s="43"/>
      <c r="M9" s="43"/>
      <c r="N9" s="43"/>
      <c r="O9" s="43"/>
      <c r="P9" s="43"/>
      <c r="Q9" s="43"/>
    </row>
    <row r="10" spans="1:17" s="48" customFormat="1" ht="13.15">
      <c r="A10" s="53">
        <f>SUM(A13:A2249)</f>
        <v>0</v>
      </c>
      <c r="B10" s="71"/>
      <c r="C10" s="69"/>
      <c r="D10" s="46"/>
      <c r="E10" s="46"/>
      <c r="F10" s="46"/>
      <c r="G10" s="70"/>
      <c r="H10" s="46"/>
      <c r="I10" s="46"/>
      <c r="J10" s="70"/>
      <c r="K10" s="47"/>
      <c r="L10" s="47"/>
      <c r="M10" s="47"/>
      <c r="N10" s="47"/>
      <c r="O10" s="47"/>
      <c r="P10" s="47"/>
      <c r="Q10" s="47"/>
    </row>
    <row r="12" spans="1:17" ht="15">
      <c r="B12" s="76" t="s">
        <v>189</v>
      </c>
    </row>
    <row r="14" spans="1:17" ht="13.15">
      <c r="B14" s="8" t="str">
        <f>Forecast_stock_figures!B14</f>
        <v>Phase/subject</v>
      </c>
      <c r="C14" s="8" t="str">
        <f>Forecast_stock_figures!C38</f>
        <v>2018/19</v>
      </c>
      <c r="D14" s="8" t="str">
        <f>Forecast_stock_figures!D38</f>
        <v>2019/20</v>
      </c>
      <c r="E14" s="8" t="str">
        <f>Forecast_stock_figures!E38</f>
        <v>2020/21</v>
      </c>
      <c r="F14" s="8" t="str">
        <f>Forecast_stock_figures!F38</f>
        <v>2021/22</v>
      </c>
      <c r="G14" s="8" t="str">
        <f>Forecast_stock_figures!G38</f>
        <v>2022/23</v>
      </c>
      <c r="H14" s="8" t="str">
        <f>Forecast_stock_figures!H38</f>
        <v>2023/24</v>
      </c>
      <c r="I14" s="8" t="str">
        <f>Forecast_stock_figures!I38</f>
        <v>2024/25</v>
      </c>
      <c r="J14" s="8" t="str">
        <f>Forecast_stock_figures!J38</f>
        <v>2025/26</v>
      </c>
      <c r="K14" s="8" t="str">
        <f>Forecast_stock_figures!K38</f>
        <v>2026/27</v>
      </c>
      <c r="L14" s="8" t="str">
        <f>Forecast_stock_figures!L38</f>
        <v>2027/28</v>
      </c>
      <c r="M14" s="8" t="str">
        <f>Forecast_stock_figures!M38</f>
        <v>2028/29</v>
      </c>
      <c r="N14" s="8" t="str">
        <f>Forecast_stock_figures!N38</f>
        <v>2029/30</v>
      </c>
    </row>
    <row r="15" spans="1:17" s="300" customFormat="1" ht="13.15">
      <c r="B15" s="317" t="str">
        <f>Forecast_stock_figures!B15</f>
        <v>Primary</v>
      </c>
      <c r="C15" s="298">
        <f>Forecast_stock_figures!C39</f>
        <v>241488.97</v>
      </c>
      <c r="D15" s="298">
        <f>Forecast_stock_figures!D39</f>
        <v>242091.76066308128</v>
      </c>
      <c r="E15" s="298">
        <f>Forecast_stock_figures!E39</f>
        <v>242074.43696060398</v>
      </c>
      <c r="F15" s="298">
        <f>Forecast_stock_figures!F39</f>
        <v>242067.21763228768</v>
      </c>
      <c r="G15" s="298">
        <f>Forecast_stock_figures!G39</f>
        <v>241525.6676068404</v>
      </c>
      <c r="H15" s="298">
        <f>Forecast_stock_figures!H39</f>
        <v>240738.72848536429</v>
      </c>
      <c r="I15" s="298">
        <f>Forecast_stock_figures!I39</f>
        <v>239919.21752904681</v>
      </c>
      <c r="J15" s="298">
        <f>Forecast_stock_figures!J39</f>
        <v>239318.06316932596</v>
      </c>
      <c r="K15" s="298">
        <f>Forecast_stock_figures!K39</f>
        <v>239004.13275008727</v>
      </c>
      <c r="L15" s="298">
        <f>Forecast_stock_figures!L39</f>
        <v>238668.99960800586</v>
      </c>
      <c r="M15" s="298">
        <f>Forecast_stock_figures!M39</f>
        <v>238332.65495796202</v>
      </c>
      <c r="N15" s="298">
        <f>Forecast_stock_figures!N39</f>
        <v>238291.04122130974</v>
      </c>
    </row>
    <row r="17" spans="1:10" ht="15">
      <c r="B17" s="76" t="s">
        <v>161</v>
      </c>
    </row>
    <row r="19" spans="1:10" ht="13.15">
      <c r="B19" s="1243" t="str">
        <f>Stock_ages_breakdowns!B73</f>
        <v>Age group</v>
      </c>
      <c r="C19" s="1338" t="str">
        <f>Stock_ages_breakdowns!AQ73</f>
        <v>Primary</v>
      </c>
      <c r="D19" s="1340"/>
      <c r="H19" s="11" t="s">
        <v>132</v>
      </c>
    </row>
    <row r="20" spans="1:10" ht="13.15">
      <c r="B20" s="1243"/>
      <c r="C20" s="137" t="str">
        <f>Stock_ages_breakdowns!AQ74</f>
        <v>Male</v>
      </c>
      <c r="D20" s="137" t="str">
        <f>Stock_ages_breakdowns!AR74</f>
        <v>Female</v>
      </c>
    </row>
    <row r="21" spans="1:10" ht="13.15">
      <c r="B21" s="137" t="str">
        <f>Stock_ages_breakdowns!B75</f>
        <v>20-24</v>
      </c>
      <c r="C21" s="322">
        <f>Stock_ages_breakdowns!AQ20</f>
        <v>1914.91</v>
      </c>
      <c r="D21" s="322">
        <f>Stock_ages_breakdowns!AR20</f>
        <v>14586.77</v>
      </c>
    </row>
    <row r="22" spans="1:10" ht="13.15">
      <c r="B22" s="137" t="str">
        <f>Stock_ages_breakdowns!B76</f>
        <v>25-29</v>
      </c>
      <c r="C22" s="322">
        <f>Stock_ages_breakdowns!AQ21</f>
        <v>6587.78</v>
      </c>
      <c r="D22" s="322">
        <f>Stock_ages_breakdowns!AR21</f>
        <v>36835.35</v>
      </c>
    </row>
    <row r="23" spans="1:10" ht="13.15">
      <c r="B23" s="137" t="str">
        <f>Stock_ages_breakdowns!B77</f>
        <v>30-34</v>
      </c>
      <c r="C23" s="322">
        <f>Stock_ages_breakdowns!AQ22</f>
        <v>6578.92</v>
      </c>
      <c r="D23" s="322">
        <f>Stock_ages_breakdowns!AR22</f>
        <v>34351.839999999997</v>
      </c>
    </row>
    <row r="24" spans="1:10" ht="13.15">
      <c r="B24" s="137" t="str">
        <f>Stock_ages_breakdowns!B78</f>
        <v>35-39</v>
      </c>
      <c r="C24" s="322">
        <f>Stock_ages_breakdowns!AQ23</f>
        <v>5252.45</v>
      </c>
      <c r="D24" s="322">
        <f>Stock_ages_breakdowns!AR23</f>
        <v>31053.97</v>
      </c>
    </row>
    <row r="25" spans="1:10" ht="13.15">
      <c r="B25" s="137" t="str">
        <f>Stock_ages_breakdowns!B79</f>
        <v>40-44</v>
      </c>
      <c r="C25" s="322">
        <f>Stock_ages_breakdowns!AQ24</f>
        <v>4524.95</v>
      </c>
      <c r="D25" s="322">
        <f>Stock_ages_breakdowns!AR24</f>
        <v>28613.94</v>
      </c>
    </row>
    <row r="26" spans="1:10" ht="13.15">
      <c r="B26" s="137" t="str">
        <f>Stock_ages_breakdowns!B80</f>
        <v>45-49</v>
      </c>
      <c r="C26" s="322">
        <f>Stock_ages_breakdowns!AQ25</f>
        <v>3838.52</v>
      </c>
      <c r="D26" s="322">
        <f>Stock_ages_breakdowns!AR25</f>
        <v>25187.68</v>
      </c>
    </row>
    <row r="27" spans="1:10" ht="13.15">
      <c r="B27" s="137" t="str">
        <f>Stock_ages_breakdowns!B81</f>
        <v>50-54</v>
      </c>
      <c r="C27" s="322">
        <f>Stock_ages_breakdowns!AQ26</f>
        <v>2874.37</v>
      </c>
      <c r="D27" s="322">
        <f>Stock_ages_breakdowns!AR26</f>
        <v>20291.28</v>
      </c>
    </row>
    <row r="28" spans="1:10" ht="13.15">
      <c r="B28" s="137" t="str">
        <f>Stock_ages_breakdowns!B82</f>
        <v>55-59</v>
      </c>
      <c r="C28" s="322">
        <f>Stock_ages_breakdowns!AQ27</f>
        <v>1476.32</v>
      </c>
      <c r="D28" s="322">
        <f>Stock_ages_breakdowns!AR27</f>
        <v>11706.98</v>
      </c>
    </row>
    <row r="29" spans="1:10" ht="13.15">
      <c r="B29" s="137" t="str">
        <f>Stock_ages_breakdowns!B83</f>
        <v>60-64</v>
      </c>
      <c r="C29" s="322">
        <f>Stock_ages_breakdowns!AQ28</f>
        <v>522.83000000000004</v>
      </c>
      <c r="D29" s="322">
        <f>Stock_ages_breakdowns!AR28</f>
        <v>4334.6099999999997</v>
      </c>
      <c r="F29" s="11"/>
      <c r="J29" s="1182"/>
    </row>
    <row r="30" spans="1:10" ht="13.15">
      <c r="B30" s="137" t="str">
        <f>Stock_ages_breakdowns!B84</f>
        <v>65 plus</v>
      </c>
      <c r="C30" s="322">
        <f>Stock_ages_breakdowns!AQ29</f>
        <v>142.21</v>
      </c>
      <c r="D30" s="322">
        <f>Stock_ages_breakdowns!AR29</f>
        <v>813.29</v>
      </c>
      <c r="G30" s="8" t="s">
        <v>46</v>
      </c>
      <c r="H30" s="8" t="s">
        <v>47</v>
      </c>
      <c r="J30" s="1182"/>
    </row>
    <row r="31" spans="1:10" ht="13.15">
      <c r="A31" s="10">
        <f>I31</f>
        <v>0</v>
      </c>
      <c r="B31" s="137" t="str">
        <f>Stock_ages_breakdowns!B85</f>
        <v>Total</v>
      </c>
      <c r="C31" s="322">
        <f>Stock_ages_breakdowns!AQ30</f>
        <v>33713.26</v>
      </c>
      <c r="D31" s="322">
        <f>Stock_ages_breakdowns!AR30</f>
        <v>207775.71</v>
      </c>
      <c r="E31" s="318">
        <f>SUM(C31:D31)</f>
        <v>241488.97</v>
      </c>
      <c r="G31" s="359">
        <f>C31/$E$31</f>
        <v>0.13960579648834479</v>
      </c>
      <c r="H31" s="359">
        <f>D31/$E$31</f>
        <v>0.86039420351165519</v>
      </c>
      <c r="I31" s="10">
        <f>(G31+H31)-1</f>
        <v>0</v>
      </c>
    </row>
    <row r="33" spans="2:29" ht="15">
      <c r="B33" s="76" t="s">
        <v>262</v>
      </c>
      <c r="H33" s="11"/>
    </row>
    <row r="34" spans="2:29">
      <c r="H34" s="11"/>
    </row>
    <row r="35" spans="2:29" ht="13.15">
      <c r="B35" s="8" t="str">
        <f>B14</f>
        <v>Phase/subject</v>
      </c>
      <c r="C35" s="8" t="str">
        <f>C14</f>
        <v>2018/19</v>
      </c>
      <c r="D35" s="8" t="str">
        <f t="shared" ref="D35:N35" si="0">D14</f>
        <v>2019/20</v>
      </c>
      <c r="E35" s="8" t="str">
        <f t="shared" si="0"/>
        <v>2020/21</v>
      </c>
      <c r="F35" s="8" t="str">
        <f t="shared" si="0"/>
        <v>2021/22</v>
      </c>
      <c r="G35" s="8" t="str">
        <f t="shared" si="0"/>
        <v>2022/23</v>
      </c>
      <c r="H35" s="8" t="str">
        <f t="shared" si="0"/>
        <v>2023/24</v>
      </c>
      <c r="I35" s="8" t="str">
        <f t="shared" si="0"/>
        <v>2024/25</v>
      </c>
      <c r="J35" s="8" t="str">
        <f t="shared" si="0"/>
        <v>2025/26</v>
      </c>
      <c r="K35" s="8" t="str">
        <f t="shared" si="0"/>
        <v>2026/27</v>
      </c>
      <c r="L35" s="8" t="str">
        <f t="shared" si="0"/>
        <v>2027/28</v>
      </c>
      <c r="M35" s="8" t="str">
        <f t="shared" si="0"/>
        <v>2028/29</v>
      </c>
      <c r="N35" s="8" t="str">
        <f t="shared" si="0"/>
        <v>2029/30</v>
      </c>
    </row>
    <row r="36" spans="2:29" ht="13.15">
      <c r="B36" s="8" t="str">
        <f>B15</f>
        <v>Primary</v>
      </c>
      <c r="C36" s="298">
        <f>Forecast_stock_figures!C15</f>
        <v>242091.76066308128</v>
      </c>
      <c r="D36" s="298">
        <f>Forecast_stock_figures!D15</f>
        <v>242074.43696060398</v>
      </c>
      <c r="E36" s="298">
        <f>Forecast_stock_figures!E15</f>
        <v>242067.21763228768</v>
      </c>
      <c r="F36" s="298">
        <f>Forecast_stock_figures!F15</f>
        <v>241525.6676068404</v>
      </c>
      <c r="G36" s="298">
        <f>Forecast_stock_figures!G15</f>
        <v>240738.72848536429</v>
      </c>
      <c r="H36" s="298">
        <f>Forecast_stock_figures!H15</f>
        <v>239919.21752904681</v>
      </c>
      <c r="I36" s="298">
        <f>Forecast_stock_figures!I15</f>
        <v>239318.06316932596</v>
      </c>
      <c r="J36" s="298">
        <f>Forecast_stock_figures!J15</f>
        <v>239004.13275008727</v>
      </c>
      <c r="K36" s="298">
        <f>Forecast_stock_figures!K15</f>
        <v>238668.99960800586</v>
      </c>
      <c r="L36" s="298">
        <f>Forecast_stock_figures!L15</f>
        <v>238332.65495796202</v>
      </c>
      <c r="M36" s="298">
        <f>Forecast_stock_figures!M15</f>
        <v>238291.04122130974</v>
      </c>
      <c r="N36" s="298">
        <f>Forecast_stock_figures!N15</f>
        <v>238075.64401404688</v>
      </c>
    </row>
    <row r="37" spans="2:29">
      <c r="C37" s="300"/>
      <c r="D37" s="300"/>
      <c r="E37" s="300"/>
      <c r="F37" s="300"/>
      <c r="G37" s="300"/>
      <c r="H37" s="316"/>
      <c r="I37" s="300"/>
      <c r="J37" s="300"/>
      <c r="K37" s="300"/>
      <c r="L37" s="300"/>
      <c r="M37" s="300"/>
      <c r="N37" s="300"/>
    </row>
    <row r="38" spans="2:29" ht="15">
      <c r="B38" s="76" t="s">
        <v>169</v>
      </c>
      <c r="C38" s="300"/>
      <c r="D38" s="300"/>
      <c r="E38" s="300"/>
      <c r="F38" s="300"/>
      <c r="G38" s="300"/>
      <c r="H38" s="316"/>
      <c r="I38" s="300"/>
      <c r="J38" s="300"/>
      <c r="K38" s="300"/>
      <c r="L38" s="300"/>
      <c r="M38" s="300"/>
      <c r="N38" s="300"/>
    </row>
    <row r="39" spans="2:29">
      <c r="C39" s="300"/>
      <c r="D39" s="300"/>
      <c r="E39" s="300"/>
      <c r="F39" s="300"/>
      <c r="G39" s="300"/>
      <c r="H39" s="316"/>
      <c r="I39" s="300"/>
      <c r="J39" s="300"/>
      <c r="K39" s="300"/>
      <c r="L39" s="300"/>
      <c r="M39" s="300"/>
      <c r="N39" s="300"/>
    </row>
    <row r="40" spans="2:29" ht="13.15">
      <c r="B40" s="74" t="s">
        <v>46</v>
      </c>
      <c r="C40" s="300"/>
      <c r="D40" s="300"/>
      <c r="E40" s="300"/>
      <c r="F40" s="300"/>
      <c r="G40" s="300"/>
      <c r="H40" s="316"/>
      <c r="I40" s="300"/>
      <c r="J40" s="300"/>
      <c r="K40" s="300"/>
      <c r="L40" s="300"/>
      <c r="M40" s="300"/>
      <c r="N40" s="300"/>
    </row>
    <row r="41" spans="2:29">
      <c r="C41" s="300"/>
      <c r="D41" s="300"/>
      <c r="E41" s="300"/>
      <c r="F41" s="300"/>
      <c r="G41" s="300"/>
      <c r="H41" s="316"/>
      <c r="I41" s="300"/>
      <c r="J41" s="300"/>
      <c r="K41" s="300"/>
      <c r="L41" s="300"/>
      <c r="M41" s="300"/>
      <c r="N41" s="300"/>
    </row>
    <row r="42" spans="2:29" ht="13.15">
      <c r="B42" s="148"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29" ht="13.15">
      <c r="B43" s="137" t="str">
        <f>B21</f>
        <v>20-24</v>
      </c>
      <c r="C43" s="298">
        <f>C21</f>
        <v>1914.91</v>
      </c>
      <c r="D43" s="298">
        <f t="shared" ref="D43:L43" si="2">C340</f>
        <v>2460.0523381532221</v>
      </c>
      <c r="E43" s="298">
        <f t="shared" si="2"/>
        <v>2816.1637712217216</v>
      </c>
      <c r="F43" s="298">
        <f t="shared" si="2"/>
        <v>3091.8646100779933</v>
      </c>
      <c r="G43" s="298">
        <f t="shared" si="2"/>
        <v>3264.360627174688</v>
      </c>
      <c r="H43" s="298">
        <f t="shared" si="2"/>
        <v>3370.6584233681651</v>
      </c>
      <c r="I43" s="298">
        <f t="shared" si="2"/>
        <v>3439.0208330155592</v>
      </c>
      <c r="J43" s="298">
        <f t="shared" si="2"/>
        <v>3491.8376529584757</v>
      </c>
      <c r="K43" s="298">
        <f t="shared" si="2"/>
        <v>3538.0320204177497</v>
      </c>
      <c r="L43" s="298">
        <f t="shared" si="2"/>
        <v>3567.8320577136369</v>
      </c>
      <c r="M43" s="298">
        <f t="shared" ref="M43:M53" si="3">L340</f>
        <v>3587.057250802216</v>
      </c>
      <c r="N43" s="298">
        <f t="shared" ref="N43:N53" si="4">M340</f>
        <v>3611.7106754454489</v>
      </c>
      <c r="Q43" s="300"/>
      <c r="R43" s="300"/>
      <c r="S43" s="300"/>
      <c r="T43" s="300"/>
      <c r="U43" s="300"/>
      <c r="V43" s="300"/>
      <c r="W43" s="300"/>
      <c r="X43" s="300"/>
      <c r="Y43" s="300"/>
      <c r="Z43" s="300"/>
      <c r="AA43" s="300"/>
      <c r="AB43" s="300"/>
      <c r="AC43" s="300"/>
    </row>
    <row r="44" spans="2:29" ht="13.15">
      <c r="B44" s="137" t="str">
        <f t="shared" ref="B44:C53" si="5">B22</f>
        <v>25-29</v>
      </c>
      <c r="C44" s="298">
        <f t="shared" si="5"/>
        <v>6587.78</v>
      </c>
      <c r="D44" s="298">
        <f t="shared" ref="D44:G52" si="6">C341</f>
        <v>5903.1201433184278</v>
      </c>
      <c r="E44" s="298">
        <f t="shared" si="6"/>
        <v>5496.0000667061395</v>
      </c>
      <c r="F44" s="298">
        <f t="shared" si="6"/>
        <v>5290.7611295544857</v>
      </c>
      <c r="G44" s="298">
        <f t="shared" si="6"/>
        <v>5176.9442254933792</v>
      </c>
      <c r="H44" s="298">
        <f t="shared" ref="F44:K53" si="7">G341</f>
        <v>5115.3163611351483</v>
      </c>
      <c r="I44" s="298">
        <f t="shared" si="7"/>
        <v>5085.6394712190804</v>
      </c>
      <c r="J44" s="298">
        <f t="shared" si="7"/>
        <v>5080.6023553601717</v>
      </c>
      <c r="K44" s="298">
        <f t="shared" si="7"/>
        <v>5093.6721950868141</v>
      </c>
      <c r="L44" s="298">
        <f t="shared" ref="L44:L53" si="8">K341</f>
        <v>5109.1772990663694</v>
      </c>
      <c r="M44" s="298">
        <f t="shared" si="3"/>
        <v>5124.209165366562</v>
      </c>
      <c r="N44" s="298">
        <f t="shared" si="4"/>
        <v>5147.1286368394813</v>
      </c>
      <c r="Q44" s="300"/>
      <c r="R44" s="300"/>
      <c r="S44" s="300"/>
      <c r="T44" s="300"/>
      <c r="U44" s="300"/>
      <c r="V44" s="300"/>
      <c r="W44" s="300"/>
      <c r="X44" s="300"/>
      <c r="Y44" s="300"/>
      <c r="Z44" s="300"/>
      <c r="AA44" s="300"/>
      <c r="AB44" s="300"/>
      <c r="AC44" s="300"/>
    </row>
    <row r="45" spans="2:29" ht="13.15">
      <c r="B45" s="137" t="str">
        <f t="shared" si="5"/>
        <v>30-34</v>
      </c>
      <c r="C45" s="298">
        <f t="shared" si="5"/>
        <v>6578.92</v>
      </c>
      <c r="D45" s="298">
        <f t="shared" si="6"/>
        <v>6409.5369988314815</v>
      </c>
      <c r="E45" s="298">
        <f t="shared" si="6"/>
        <v>6155.0867863631684</v>
      </c>
      <c r="F45" s="298">
        <f t="shared" si="6"/>
        <v>5905.9197536681249</v>
      </c>
      <c r="G45" s="298">
        <f t="shared" si="6"/>
        <v>5678.4046841650279</v>
      </c>
      <c r="H45" s="298">
        <f t="shared" si="7"/>
        <v>5486.6031358788741</v>
      </c>
      <c r="I45" s="298">
        <f t="shared" si="7"/>
        <v>5333.4760695377499</v>
      </c>
      <c r="J45" s="298">
        <f t="shared" si="7"/>
        <v>5218.481998445207</v>
      </c>
      <c r="K45" s="298">
        <f t="shared" si="7"/>
        <v>5137.3429715749216</v>
      </c>
      <c r="L45" s="298">
        <f t="shared" si="8"/>
        <v>5079.6961658497457</v>
      </c>
      <c r="M45" s="298">
        <f t="shared" si="3"/>
        <v>5039.9348561142278</v>
      </c>
      <c r="N45" s="298">
        <f t="shared" si="4"/>
        <v>5017.9613146037073</v>
      </c>
      <c r="Q45" s="300"/>
      <c r="R45" s="300"/>
      <c r="S45" s="300"/>
      <c r="T45" s="300"/>
      <c r="U45" s="300"/>
      <c r="V45" s="300"/>
      <c r="W45" s="300"/>
      <c r="X45" s="300"/>
      <c r="Y45" s="300"/>
      <c r="Z45" s="300"/>
      <c r="AA45" s="300"/>
      <c r="AB45" s="300"/>
      <c r="AC45" s="300"/>
    </row>
    <row r="46" spans="2:29" ht="13.15">
      <c r="B46" s="137" t="str">
        <f t="shared" si="5"/>
        <v>35-39</v>
      </c>
      <c r="C46" s="298">
        <f t="shared" si="5"/>
        <v>5252.45</v>
      </c>
      <c r="D46" s="298">
        <f t="shared" si="6"/>
        <v>5431.1450356215919</v>
      </c>
      <c r="E46" s="298">
        <f t="shared" si="6"/>
        <v>5526.3625494254939</v>
      </c>
      <c r="F46" s="298">
        <f t="shared" si="6"/>
        <v>5557.8557422154781</v>
      </c>
      <c r="G46" s="298">
        <f t="shared" si="6"/>
        <v>5528.1059014195807</v>
      </c>
      <c r="H46" s="298">
        <f t="shared" si="7"/>
        <v>5459.756533781444</v>
      </c>
      <c r="I46" s="298">
        <f t="shared" si="7"/>
        <v>5372.0280858137539</v>
      </c>
      <c r="J46" s="298">
        <f t="shared" si="7"/>
        <v>5280.4516157484759</v>
      </c>
      <c r="K46" s="298">
        <f t="shared" si="7"/>
        <v>5194.3607259118307</v>
      </c>
      <c r="L46" s="298">
        <f t="shared" si="8"/>
        <v>5115.0220371049654</v>
      </c>
      <c r="M46" s="298">
        <f t="shared" si="3"/>
        <v>5045.2808558349989</v>
      </c>
      <c r="N46" s="298">
        <f t="shared" si="4"/>
        <v>4989.8064200034596</v>
      </c>
      <c r="Q46" s="300"/>
      <c r="R46" s="300"/>
      <c r="S46" s="300"/>
      <c r="T46" s="300"/>
      <c r="U46" s="300"/>
      <c r="V46" s="300"/>
      <c r="W46" s="300"/>
      <c r="X46" s="300"/>
      <c r="Y46" s="300"/>
      <c r="Z46" s="300"/>
      <c r="AA46" s="300"/>
      <c r="AB46" s="300"/>
      <c r="AC46" s="300"/>
    </row>
    <row r="47" spans="2:29" ht="13.15">
      <c r="B47" s="137" t="str">
        <f t="shared" si="5"/>
        <v>40-44</v>
      </c>
      <c r="C47" s="298">
        <f t="shared" si="5"/>
        <v>4524.95</v>
      </c>
      <c r="D47" s="298">
        <f t="shared" si="6"/>
        <v>4597.5085684437054</v>
      </c>
      <c r="E47" s="298">
        <f t="shared" si="6"/>
        <v>4678.3293558530586</v>
      </c>
      <c r="F47" s="298">
        <f t="shared" si="6"/>
        <v>4762.7079679233957</v>
      </c>
      <c r="G47" s="298">
        <f t="shared" si="6"/>
        <v>4823.8451113031933</v>
      </c>
      <c r="H47" s="298">
        <f t="shared" si="7"/>
        <v>4859.1618377279465</v>
      </c>
      <c r="I47" s="298">
        <f t="shared" si="7"/>
        <v>4870.8291671752686</v>
      </c>
      <c r="J47" s="298">
        <f t="shared" si="7"/>
        <v>4864.7007597339571</v>
      </c>
      <c r="K47" s="298">
        <f t="shared" si="7"/>
        <v>4846.0139674810143</v>
      </c>
      <c r="L47" s="298">
        <f t="shared" si="8"/>
        <v>4815.8006665573348</v>
      </c>
      <c r="M47" s="298">
        <f t="shared" si="3"/>
        <v>4778.6240942457944</v>
      </c>
      <c r="N47" s="298">
        <f t="shared" si="4"/>
        <v>4741.7216037032213</v>
      </c>
      <c r="Q47" s="300"/>
      <c r="R47" s="300"/>
      <c r="S47" s="300"/>
      <c r="T47" s="300"/>
      <c r="U47" s="300"/>
      <c r="V47" s="300"/>
      <c r="W47" s="300"/>
      <c r="X47" s="300"/>
      <c r="Y47" s="300"/>
      <c r="Z47" s="300"/>
      <c r="AA47" s="300"/>
      <c r="AB47" s="300"/>
      <c r="AC47" s="300"/>
    </row>
    <row r="48" spans="2:29" ht="13.15">
      <c r="B48" s="137" t="str">
        <f t="shared" si="5"/>
        <v>45-49</v>
      </c>
      <c r="C48" s="298">
        <f t="shared" si="5"/>
        <v>3838.52</v>
      </c>
      <c r="D48" s="298">
        <f t="shared" si="6"/>
        <v>3868.5286075189024</v>
      </c>
      <c r="E48" s="298">
        <f t="shared" si="6"/>
        <v>3899.9219355945438</v>
      </c>
      <c r="F48" s="298">
        <f t="shared" si="6"/>
        <v>3943.4619220460686</v>
      </c>
      <c r="G48" s="298">
        <f t="shared" si="6"/>
        <v>3985.4990963180089</v>
      </c>
      <c r="H48" s="298">
        <f t="shared" si="7"/>
        <v>4024.1845527603814</v>
      </c>
      <c r="I48" s="298">
        <f t="shared" si="7"/>
        <v>4057.5410099482397</v>
      </c>
      <c r="J48" s="298">
        <f t="shared" si="7"/>
        <v>4085.0885915898334</v>
      </c>
      <c r="K48" s="298">
        <f t="shared" si="7"/>
        <v>4106.0773928923618</v>
      </c>
      <c r="L48" s="298">
        <f t="shared" si="8"/>
        <v>4117.4325109951487</v>
      </c>
      <c r="M48" s="298">
        <f t="shared" si="3"/>
        <v>4119.8513284713281</v>
      </c>
      <c r="N48" s="298">
        <f t="shared" si="4"/>
        <v>4117.2692701730612</v>
      </c>
      <c r="Q48" s="300"/>
      <c r="R48" s="300"/>
      <c r="S48" s="300"/>
      <c r="T48" s="300"/>
      <c r="U48" s="300"/>
      <c r="V48" s="300"/>
      <c r="W48" s="300"/>
      <c r="X48" s="300"/>
      <c r="Y48" s="300"/>
      <c r="Z48" s="300"/>
      <c r="AA48" s="300"/>
      <c r="AB48" s="300"/>
      <c r="AC48" s="300"/>
    </row>
    <row r="49" spans="1:29" ht="13.15">
      <c r="B49" s="137" t="str">
        <f t="shared" si="5"/>
        <v>50-54</v>
      </c>
      <c r="C49" s="298">
        <f t="shared" si="5"/>
        <v>2874.37</v>
      </c>
      <c r="D49" s="298">
        <f t="shared" si="6"/>
        <v>2880.877404615881</v>
      </c>
      <c r="E49" s="298">
        <f t="shared" si="6"/>
        <v>2888.6223332017585</v>
      </c>
      <c r="F49" s="298">
        <f t="shared" si="6"/>
        <v>2903.6037577911197</v>
      </c>
      <c r="G49" s="298">
        <f t="shared" si="6"/>
        <v>2918.4694798253777</v>
      </c>
      <c r="H49" s="298">
        <f t="shared" si="7"/>
        <v>2934.4004987056633</v>
      </c>
      <c r="I49" s="298">
        <f t="shared" si="7"/>
        <v>2951.7009764151994</v>
      </c>
      <c r="J49" s="298">
        <f t="shared" si="7"/>
        <v>2970.6108390021354</v>
      </c>
      <c r="K49" s="298">
        <f t="shared" si="7"/>
        <v>2990.2446894474024</v>
      </c>
      <c r="L49" s="298">
        <f t="shared" si="8"/>
        <v>3007.5377018569607</v>
      </c>
      <c r="M49" s="298">
        <f t="shared" si="3"/>
        <v>3021.589792915408</v>
      </c>
      <c r="N49" s="298">
        <f t="shared" si="4"/>
        <v>3033.6014688807263</v>
      </c>
      <c r="Q49" s="300"/>
      <c r="R49" s="300"/>
      <c r="S49" s="300"/>
      <c r="T49" s="300"/>
      <c r="U49" s="300"/>
      <c r="V49" s="300"/>
      <c r="W49" s="300"/>
      <c r="X49" s="300"/>
      <c r="Y49" s="300"/>
      <c r="Z49" s="300"/>
      <c r="AA49" s="300"/>
      <c r="AB49" s="300"/>
      <c r="AC49" s="300"/>
    </row>
    <row r="50" spans="1:29" ht="13.15">
      <c r="B50" s="137" t="str">
        <f t="shared" si="5"/>
        <v>55-59</v>
      </c>
      <c r="C50" s="298">
        <f t="shared" si="5"/>
        <v>1476.32</v>
      </c>
      <c r="D50" s="298">
        <f t="shared" si="6"/>
        <v>1414.347736661234</v>
      </c>
      <c r="E50" s="298">
        <f t="shared" si="6"/>
        <v>1376.3548706360357</v>
      </c>
      <c r="F50" s="298">
        <f t="shared" si="6"/>
        <v>1356.802577614664</v>
      </c>
      <c r="G50" s="298">
        <f t="shared" si="6"/>
        <v>1345.4419602461642</v>
      </c>
      <c r="H50" s="298">
        <f t="shared" si="7"/>
        <v>1339.6541879778679</v>
      </c>
      <c r="I50" s="298">
        <f t="shared" si="7"/>
        <v>1338.0726466286064</v>
      </c>
      <c r="J50" s="298">
        <f t="shared" si="7"/>
        <v>1340.1321237553609</v>
      </c>
      <c r="K50" s="298">
        <f t="shared" si="7"/>
        <v>1344.9769871793092</v>
      </c>
      <c r="L50" s="298">
        <f t="shared" si="8"/>
        <v>1350.6501199371935</v>
      </c>
      <c r="M50" s="298">
        <f t="shared" si="3"/>
        <v>1356.5433201495339</v>
      </c>
      <c r="N50" s="298">
        <f t="shared" si="4"/>
        <v>1363.1282975667489</v>
      </c>
      <c r="Q50" s="300"/>
      <c r="R50" s="300"/>
      <c r="S50" s="300"/>
      <c r="T50" s="300"/>
      <c r="U50" s="300"/>
      <c r="V50" s="300"/>
      <c r="W50" s="300"/>
      <c r="X50" s="300"/>
      <c r="Y50" s="300"/>
      <c r="Z50" s="300"/>
      <c r="AA50" s="300"/>
      <c r="AB50" s="300"/>
      <c r="AC50" s="300"/>
    </row>
    <row r="51" spans="1:29" ht="13.15">
      <c r="B51" s="137" t="str">
        <f t="shared" si="5"/>
        <v>60-64</v>
      </c>
      <c r="C51" s="298">
        <f t="shared" si="5"/>
        <v>522.83000000000004</v>
      </c>
      <c r="D51" s="298">
        <f t="shared" si="6"/>
        <v>507.19495180009176</v>
      </c>
      <c r="E51" s="298">
        <f t="shared" si="6"/>
        <v>490.16191655742307</v>
      </c>
      <c r="F51" s="298">
        <f t="shared" si="6"/>
        <v>477.29258635863772</v>
      </c>
      <c r="G51" s="298">
        <f t="shared" si="6"/>
        <v>467.20521792347387</v>
      </c>
      <c r="H51" s="298">
        <f t="shared" si="7"/>
        <v>459.91824490879196</v>
      </c>
      <c r="I51" s="298">
        <f t="shared" si="7"/>
        <v>455.1328192738448</v>
      </c>
      <c r="J51" s="298">
        <f t="shared" si="7"/>
        <v>452.61102920241922</v>
      </c>
      <c r="K51" s="298">
        <f t="shared" si="7"/>
        <v>451.90471346512146</v>
      </c>
      <c r="L51" s="298">
        <f t="shared" si="8"/>
        <v>452.07449056195929</v>
      </c>
      <c r="M51" s="298">
        <f t="shared" si="3"/>
        <v>452.84335040526139</v>
      </c>
      <c r="N51" s="298">
        <f t="shared" si="4"/>
        <v>454.42930396208732</v>
      </c>
      <c r="Q51" s="300"/>
      <c r="R51" s="300"/>
      <c r="S51" s="300"/>
      <c r="T51" s="300"/>
      <c r="U51" s="300"/>
      <c r="V51" s="300"/>
      <c r="W51" s="300"/>
      <c r="X51" s="300"/>
      <c r="Y51" s="300"/>
      <c r="Z51" s="300"/>
      <c r="AA51" s="300"/>
      <c r="AB51" s="300"/>
      <c r="AC51" s="300"/>
    </row>
    <row r="52" spans="1:29" ht="13.15">
      <c r="B52" s="137" t="str">
        <f t="shared" si="5"/>
        <v>65 plus</v>
      </c>
      <c r="C52" s="298">
        <f t="shared" si="5"/>
        <v>142.21</v>
      </c>
      <c r="D52" s="298">
        <f t="shared" si="6"/>
        <v>172.09293136399057</v>
      </c>
      <c r="E52" s="298">
        <f t="shared" si="6"/>
        <v>189.3341509071503</v>
      </c>
      <c r="F52" s="298">
        <f t="shared" si="6"/>
        <v>198.62237699867387</v>
      </c>
      <c r="G52" s="298">
        <f t="shared" si="6"/>
        <v>202.75775931259102</v>
      </c>
      <c r="H52" s="298">
        <f t="shared" si="7"/>
        <v>203.99043798136574</v>
      </c>
      <c r="I52" s="298">
        <f t="shared" si="7"/>
        <v>203.78258801120666</v>
      </c>
      <c r="J52" s="298">
        <f t="shared" si="7"/>
        <v>203.07426174566811</v>
      </c>
      <c r="K52" s="298">
        <f t="shared" si="7"/>
        <v>202.37815862472675</v>
      </c>
      <c r="L52" s="298">
        <f t="shared" si="8"/>
        <v>201.80691240146217</v>
      </c>
      <c r="M52" s="298">
        <f t="shared" si="3"/>
        <v>201.44029847410565</v>
      </c>
      <c r="N52" s="298">
        <f t="shared" si="4"/>
        <v>201.41555794658584</v>
      </c>
      <c r="Q52" s="300"/>
      <c r="R52" s="300"/>
      <c r="S52" s="300"/>
      <c r="T52" s="300"/>
      <c r="U52" s="300"/>
      <c r="V52" s="300"/>
      <c r="W52" s="300"/>
      <c r="X52" s="300"/>
      <c r="Y52" s="300"/>
      <c r="Z52" s="300"/>
      <c r="AA52" s="300"/>
      <c r="AB52" s="300"/>
      <c r="AC52" s="300"/>
    </row>
    <row r="53" spans="1:29" ht="13.15">
      <c r="B53" s="137" t="str">
        <f t="shared" si="5"/>
        <v>Total</v>
      </c>
      <c r="C53" s="298">
        <f t="shared" si="5"/>
        <v>33713.26</v>
      </c>
      <c r="D53" s="298">
        <f>C350</f>
        <v>33644.404716328529</v>
      </c>
      <c r="E53" s="298">
        <f>D350</f>
        <v>33516.337736466492</v>
      </c>
      <c r="F53" s="298">
        <f t="shared" si="7"/>
        <v>33488.892424248639</v>
      </c>
      <c r="G53" s="298">
        <f>F350</f>
        <v>33391.034063181483</v>
      </c>
      <c r="H53" s="298">
        <f t="shared" si="7"/>
        <v>33253.644214225642</v>
      </c>
      <c r="I53" s="298">
        <f t="shared" si="7"/>
        <v>33107.22366703851</v>
      </c>
      <c r="J53" s="298">
        <f t="shared" si="7"/>
        <v>32987.591227541707</v>
      </c>
      <c r="K53" s="298">
        <f t="shared" si="7"/>
        <v>32905.003822081249</v>
      </c>
      <c r="L53" s="298">
        <f t="shared" si="8"/>
        <v>32817.029962044777</v>
      </c>
      <c r="M53" s="298">
        <f t="shared" si="3"/>
        <v>32727.374312779437</v>
      </c>
      <c r="N53" s="298">
        <f t="shared" si="4"/>
        <v>32678.172549124531</v>
      </c>
    </row>
    <row r="54" spans="1:29">
      <c r="A54" s="10">
        <f>SUM(C54:N54)</f>
        <v>0</v>
      </c>
      <c r="C54" s="300">
        <f>SUM(C43:C52)-C53</f>
        <v>0</v>
      </c>
      <c r="D54" s="300">
        <f t="shared" ref="D54:N54" si="9">SUM(D43:D52)-D53</f>
        <v>0</v>
      </c>
      <c r="E54" s="300">
        <f t="shared" si="9"/>
        <v>0</v>
      </c>
      <c r="F54" s="300">
        <f t="shared" si="9"/>
        <v>0</v>
      </c>
      <c r="G54" s="300">
        <f t="shared" si="9"/>
        <v>0</v>
      </c>
      <c r="H54" s="300">
        <f t="shared" si="9"/>
        <v>0</v>
      </c>
      <c r="I54" s="300">
        <f t="shared" si="9"/>
        <v>0</v>
      </c>
      <c r="J54" s="300">
        <f t="shared" si="9"/>
        <v>0</v>
      </c>
      <c r="K54" s="300">
        <f t="shared" si="9"/>
        <v>0</v>
      </c>
      <c r="L54" s="300">
        <f t="shared" si="9"/>
        <v>0</v>
      </c>
      <c r="M54" s="300">
        <f t="shared" si="9"/>
        <v>0</v>
      </c>
      <c r="N54" s="300">
        <f t="shared" si="9"/>
        <v>0</v>
      </c>
    </row>
    <row r="55" spans="1:29">
      <c r="A55" s="10"/>
      <c r="C55" s="300"/>
      <c r="D55" s="300"/>
      <c r="E55" s="300"/>
      <c r="F55" s="300"/>
      <c r="G55" s="300"/>
      <c r="H55" s="300"/>
      <c r="I55" s="300"/>
      <c r="J55" s="300"/>
      <c r="K55" s="300"/>
      <c r="L55" s="300"/>
      <c r="M55" s="300"/>
      <c r="N55" s="300"/>
    </row>
    <row r="56" spans="1:29" ht="13.15">
      <c r="B56" s="74" t="s">
        <v>47</v>
      </c>
      <c r="C56" s="300"/>
      <c r="D56" s="300"/>
      <c r="E56" s="300"/>
      <c r="F56" s="300"/>
      <c r="G56" s="300"/>
      <c r="H56" s="316"/>
      <c r="I56" s="300"/>
      <c r="J56" s="300"/>
      <c r="K56" s="300"/>
      <c r="L56" s="300"/>
      <c r="M56" s="300"/>
      <c r="N56" s="300"/>
    </row>
    <row r="57" spans="1:29">
      <c r="C57" s="300"/>
      <c r="D57" s="300"/>
      <c r="E57" s="300"/>
      <c r="F57" s="300"/>
      <c r="G57" s="300"/>
      <c r="H57" s="316"/>
      <c r="I57" s="300"/>
      <c r="J57" s="300"/>
      <c r="K57" s="300"/>
      <c r="L57" s="300"/>
      <c r="M57" s="300"/>
      <c r="N57" s="300"/>
    </row>
    <row r="58" spans="1:29" ht="13.15">
      <c r="B58" s="148" t="str">
        <f t="shared" ref="B58:B69" si="10">B42</f>
        <v>Age group</v>
      </c>
      <c r="C58" s="329" t="str">
        <f t="shared" ref="C58:N58" si="11">C42</f>
        <v>2018/19</v>
      </c>
      <c r="D58" s="329" t="str">
        <f t="shared" si="11"/>
        <v>2019/20</v>
      </c>
      <c r="E58" s="329" t="str">
        <f t="shared" si="11"/>
        <v>2020/21</v>
      </c>
      <c r="F58" s="329" t="str">
        <f t="shared" si="11"/>
        <v>2021/22</v>
      </c>
      <c r="G58" s="329" t="str">
        <f t="shared" si="11"/>
        <v>2022/23</v>
      </c>
      <c r="H58" s="329" t="str">
        <f t="shared" si="11"/>
        <v>2023/24</v>
      </c>
      <c r="I58" s="329" t="str">
        <f t="shared" si="11"/>
        <v>2024/25</v>
      </c>
      <c r="J58" s="329" t="str">
        <f t="shared" si="11"/>
        <v>2025/26</v>
      </c>
      <c r="K58" s="329" t="str">
        <f t="shared" si="11"/>
        <v>2026/27</v>
      </c>
      <c r="L58" s="329" t="str">
        <f t="shared" si="11"/>
        <v>2027/28</v>
      </c>
      <c r="M58" s="329" t="str">
        <f t="shared" si="11"/>
        <v>2028/29</v>
      </c>
      <c r="N58" s="329" t="str">
        <f t="shared" si="11"/>
        <v>2029/30</v>
      </c>
    </row>
    <row r="59" spans="1:29" ht="13.15">
      <c r="A59" s="10"/>
      <c r="B59" s="148" t="str">
        <f t="shared" si="10"/>
        <v>20-24</v>
      </c>
      <c r="C59" s="298">
        <f t="shared" ref="C59:C69" si="12">D21</f>
        <v>14586.77</v>
      </c>
      <c r="D59" s="298">
        <f t="shared" ref="D59:L59" si="13">C356</f>
        <v>17312.147861779285</v>
      </c>
      <c r="E59" s="298">
        <f t="shared" si="13"/>
        <v>19091.980936820211</v>
      </c>
      <c r="F59" s="298">
        <f t="shared" si="13"/>
        <v>20460.403554516022</v>
      </c>
      <c r="G59" s="298">
        <f t="shared" si="13"/>
        <v>21298.870434401662</v>
      </c>
      <c r="H59" s="298">
        <f t="shared" si="13"/>
        <v>21804.825038084538</v>
      </c>
      <c r="I59" s="298">
        <f t="shared" si="13"/>
        <v>22126.607454280016</v>
      </c>
      <c r="J59" s="298">
        <f t="shared" si="13"/>
        <v>22385.544418566682</v>
      </c>
      <c r="K59" s="298">
        <f t="shared" si="13"/>
        <v>22626.134534827899</v>
      </c>
      <c r="L59" s="298">
        <f t="shared" si="13"/>
        <v>22781.235775868583</v>
      </c>
      <c r="M59" s="298">
        <f t="shared" ref="M59:M69" si="14">L356</f>
        <v>22881.225292984949</v>
      </c>
      <c r="N59" s="298">
        <f t="shared" ref="N59:N69" si="15">M356</f>
        <v>23021.181152488618</v>
      </c>
    </row>
    <row r="60" spans="1:29" ht="13.15">
      <c r="A60" s="10"/>
      <c r="B60" s="148" t="str">
        <f t="shared" si="10"/>
        <v>25-29</v>
      </c>
      <c r="C60" s="298">
        <f t="shared" si="12"/>
        <v>36835.35</v>
      </c>
      <c r="D60" s="298">
        <f t="shared" ref="D60:K69" si="16">C357</f>
        <v>34722.795871064351</v>
      </c>
      <c r="E60" s="298">
        <f t="shared" si="16"/>
        <v>33558.305574631871</v>
      </c>
      <c r="F60" s="298">
        <f t="shared" si="16"/>
        <v>33053.306736045066</v>
      </c>
      <c r="G60" s="298">
        <f t="shared" si="16"/>
        <v>32821.3610841888</v>
      </c>
      <c r="H60" s="298">
        <f t="shared" si="16"/>
        <v>32735.188554257918</v>
      </c>
      <c r="I60" s="298">
        <f t="shared" si="16"/>
        <v>32734.8931673064</v>
      </c>
      <c r="J60" s="298">
        <f t="shared" si="16"/>
        <v>32816.702015503157</v>
      </c>
      <c r="K60" s="298">
        <f t="shared" si="16"/>
        <v>32966.984306045335</v>
      </c>
      <c r="L60" s="298">
        <f t="shared" ref="L60:L69" si="17">K357</f>
        <v>33106.19854037519</v>
      </c>
      <c r="M60" s="298">
        <f t="shared" si="14"/>
        <v>33226.425834739144</v>
      </c>
      <c r="N60" s="298">
        <f t="shared" si="15"/>
        <v>33385.329197144856</v>
      </c>
    </row>
    <row r="61" spans="1:29" ht="13.15">
      <c r="A61" s="10"/>
      <c r="B61" s="148" t="str">
        <f t="shared" si="10"/>
        <v>30-34</v>
      </c>
      <c r="C61" s="298">
        <f t="shared" si="12"/>
        <v>34351.839999999997</v>
      </c>
      <c r="D61" s="298">
        <f t="shared" si="16"/>
        <v>34504.274272871859</v>
      </c>
      <c r="E61" s="298">
        <f t="shared" si="16"/>
        <v>34167.483243935123</v>
      </c>
      <c r="F61" s="298">
        <f t="shared" si="16"/>
        <v>33659.149311783251</v>
      </c>
      <c r="G61" s="298">
        <f t="shared" si="16"/>
        <v>33132.09596302978</v>
      </c>
      <c r="H61" s="298">
        <f t="shared" si="16"/>
        <v>32671.850063102414</v>
      </c>
      <c r="I61" s="298">
        <f t="shared" si="16"/>
        <v>32306.474741531569</v>
      </c>
      <c r="J61" s="298">
        <f t="shared" si="16"/>
        <v>32051.59165096988</v>
      </c>
      <c r="K61" s="298">
        <f t="shared" si="16"/>
        <v>31902.167950829593</v>
      </c>
      <c r="L61" s="298">
        <f t="shared" si="17"/>
        <v>31814.703353530567</v>
      </c>
      <c r="M61" s="298">
        <f t="shared" si="14"/>
        <v>31772.497357720764</v>
      </c>
      <c r="N61" s="298">
        <f t="shared" si="15"/>
        <v>31789.744065779258</v>
      </c>
    </row>
    <row r="62" spans="1:29" ht="13.15">
      <c r="A62" s="10"/>
      <c r="B62" s="148" t="str">
        <f t="shared" si="10"/>
        <v>35-39</v>
      </c>
      <c r="C62" s="298">
        <f t="shared" si="12"/>
        <v>31053.97</v>
      </c>
      <c r="D62" s="298">
        <f t="shared" si="16"/>
        <v>31253.932734156908</v>
      </c>
      <c r="E62" s="298">
        <f t="shared" si="16"/>
        <v>31379.869568536549</v>
      </c>
      <c r="F62" s="298">
        <f t="shared" si="16"/>
        <v>31362.291058869905</v>
      </c>
      <c r="G62" s="298">
        <f t="shared" si="16"/>
        <v>31203.31108096871</v>
      </c>
      <c r="H62" s="298">
        <f t="shared" si="16"/>
        <v>30963.320585046149</v>
      </c>
      <c r="I62" s="298">
        <f t="shared" si="16"/>
        <v>30691.830424285225</v>
      </c>
      <c r="J62" s="298">
        <f t="shared" si="16"/>
        <v>30435.125288682233</v>
      </c>
      <c r="K62" s="298">
        <f t="shared" si="16"/>
        <v>30217.431323923938</v>
      </c>
      <c r="L62" s="298">
        <f t="shared" si="17"/>
        <v>30025.769269743676</v>
      </c>
      <c r="M62" s="298">
        <f t="shared" si="14"/>
        <v>29866.217803983614</v>
      </c>
      <c r="N62" s="298">
        <f t="shared" si="15"/>
        <v>29762.377064601915</v>
      </c>
    </row>
    <row r="63" spans="1:29" ht="13.15">
      <c r="A63" s="10"/>
      <c r="B63" s="148" t="str">
        <f t="shared" si="10"/>
        <v>40-44</v>
      </c>
      <c r="C63" s="298">
        <f t="shared" si="12"/>
        <v>28613.94</v>
      </c>
      <c r="D63" s="298">
        <f t="shared" si="16"/>
        <v>28864.516715111815</v>
      </c>
      <c r="E63" s="298">
        <f t="shared" si="16"/>
        <v>29040.834948999243</v>
      </c>
      <c r="F63" s="298">
        <f t="shared" si="16"/>
        <v>29156.622276025417</v>
      </c>
      <c r="G63" s="298">
        <f t="shared" si="16"/>
        <v>29190.440599445788</v>
      </c>
      <c r="H63" s="298">
        <f t="shared" si="16"/>
        <v>29160.941296641104</v>
      </c>
      <c r="I63" s="298">
        <f t="shared" si="16"/>
        <v>29084.446646386419</v>
      </c>
      <c r="J63" s="298">
        <f t="shared" si="16"/>
        <v>28986.651441244267</v>
      </c>
      <c r="K63" s="298">
        <f t="shared" si="16"/>
        <v>28883.287552851114</v>
      </c>
      <c r="L63" s="298">
        <f t="shared" si="17"/>
        <v>28762.549006340287</v>
      </c>
      <c r="M63" s="298">
        <f t="shared" si="14"/>
        <v>28635.365934603306</v>
      </c>
      <c r="N63" s="298">
        <f t="shared" si="15"/>
        <v>28531.673539928721</v>
      </c>
    </row>
    <row r="64" spans="1:29" ht="13.15">
      <c r="A64" s="10"/>
      <c r="B64" s="148" t="str">
        <f t="shared" si="10"/>
        <v>45-49</v>
      </c>
      <c r="C64" s="298">
        <f t="shared" si="12"/>
        <v>25187.68</v>
      </c>
      <c r="D64" s="298">
        <f t="shared" si="16"/>
        <v>25301.698437071016</v>
      </c>
      <c r="E64" s="298">
        <f t="shared" si="16"/>
        <v>25396.299360048932</v>
      </c>
      <c r="F64" s="298">
        <f t="shared" si="16"/>
        <v>25455.544889178789</v>
      </c>
      <c r="G64" s="298">
        <f t="shared" si="16"/>
        <v>25480.749694834805</v>
      </c>
      <c r="H64" s="298">
        <f t="shared" si="16"/>
        <v>25486.070356795546</v>
      </c>
      <c r="I64" s="298">
        <f t="shared" si="16"/>
        <v>25476.466819435584</v>
      </c>
      <c r="J64" s="298">
        <f t="shared" si="16"/>
        <v>25462.060618633888</v>
      </c>
      <c r="K64" s="298">
        <f t="shared" si="16"/>
        <v>25445.936995095406</v>
      </c>
      <c r="L64" s="298">
        <f t="shared" si="17"/>
        <v>25411.774764813174</v>
      </c>
      <c r="M64" s="298">
        <f t="shared" si="14"/>
        <v>25362.410216861084</v>
      </c>
      <c r="N64" s="298">
        <f t="shared" si="15"/>
        <v>25317.913800152546</v>
      </c>
    </row>
    <row r="65" spans="1:14" ht="13.15">
      <c r="A65" s="10"/>
      <c r="B65" s="148" t="str">
        <f t="shared" si="10"/>
        <v>50-54</v>
      </c>
      <c r="C65" s="298">
        <f t="shared" si="12"/>
        <v>20291.28</v>
      </c>
      <c r="D65" s="298">
        <f t="shared" si="16"/>
        <v>20097.562050554359</v>
      </c>
      <c r="E65" s="298">
        <f t="shared" si="16"/>
        <v>19955.524743552385</v>
      </c>
      <c r="F65" s="298">
        <f t="shared" si="16"/>
        <v>19826.838395327235</v>
      </c>
      <c r="G65" s="298">
        <f t="shared" si="16"/>
        <v>19716.729032472558</v>
      </c>
      <c r="H65" s="298">
        <f t="shared" si="16"/>
        <v>19629.644910841602</v>
      </c>
      <c r="I65" s="298">
        <f t="shared" si="16"/>
        <v>19562.925663327816</v>
      </c>
      <c r="J65" s="298">
        <f t="shared" si="16"/>
        <v>19517.865262333522</v>
      </c>
      <c r="K65" s="298">
        <f t="shared" si="16"/>
        <v>19491.218971648042</v>
      </c>
      <c r="L65" s="298">
        <f t="shared" si="17"/>
        <v>19467.020718794611</v>
      </c>
      <c r="M65" s="298">
        <f t="shared" si="14"/>
        <v>19442.145378735964</v>
      </c>
      <c r="N65" s="298">
        <f t="shared" si="15"/>
        <v>19425.43700592373</v>
      </c>
    </row>
    <row r="66" spans="1:14" ht="13.15">
      <c r="A66" s="10"/>
      <c r="B66" s="148" t="str">
        <f t="shared" si="10"/>
        <v>55-59</v>
      </c>
      <c r="C66" s="298">
        <f t="shared" si="12"/>
        <v>11706.98</v>
      </c>
      <c r="D66" s="298">
        <f t="shared" si="16"/>
        <v>11110.664989617624</v>
      </c>
      <c r="E66" s="298">
        <f t="shared" si="16"/>
        <v>10692.105762987925</v>
      </c>
      <c r="F66" s="298">
        <f t="shared" si="16"/>
        <v>10394.273845282045</v>
      </c>
      <c r="G66" s="298">
        <f t="shared" si="16"/>
        <v>10173.267928156478</v>
      </c>
      <c r="H66" s="298">
        <f t="shared" si="16"/>
        <v>10010.257266688368</v>
      </c>
      <c r="I66" s="298">
        <f t="shared" si="16"/>
        <v>9891.4237776240097</v>
      </c>
      <c r="J66" s="298">
        <f t="shared" si="16"/>
        <v>9809.003381444023</v>
      </c>
      <c r="K66" s="298">
        <f t="shared" si="16"/>
        <v>9754.9373775392141</v>
      </c>
      <c r="L66" s="298">
        <f t="shared" si="17"/>
        <v>9715.6072857429372</v>
      </c>
      <c r="M66" s="298">
        <f t="shared" si="14"/>
        <v>9686.3481159749099</v>
      </c>
      <c r="N66" s="298">
        <f t="shared" si="15"/>
        <v>9669.7500134472411</v>
      </c>
    </row>
    <row r="67" spans="1:14" ht="13.15">
      <c r="A67" s="10"/>
      <c r="B67" s="148" t="str">
        <f t="shared" si="10"/>
        <v>60-64</v>
      </c>
      <c r="C67" s="298">
        <f t="shared" si="12"/>
        <v>4334.6099999999997</v>
      </c>
      <c r="D67" s="298">
        <f t="shared" si="16"/>
        <v>4118.4085591357962</v>
      </c>
      <c r="E67" s="298">
        <f t="shared" si="16"/>
        <v>3918.043897125051</v>
      </c>
      <c r="F67" s="298">
        <f t="shared" si="16"/>
        <v>3754.1583360757309</v>
      </c>
      <c r="G67" s="298">
        <f t="shared" si="16"/>
        <v>3621.9090139929194</v>
      </c>
      <c r="H67" s="298">
        <f t="shared" si="16"/>
        <v>3519.1258955946005</v>
      </c>
      <c r="I67" s="298">
        <f t="shared" si="16"/>
        <v>3441.5885190097069</v>
      </c>
      <c r="J67" s="298">
        <f t="shared" si="16"/>
        <v>3385.8200711803133</v>
      </c>
      <c r="K67" s="298">
        <f t="shared" si="16"/>
        <v>3347.404538695374</v>
      </c>
      <c r="L67" s="298">
        <f t="shared" si="17"/>
        <v>3319.2715532905577</v>
      </c>
      <c r="M67" s="298">
        <f t="shared" si="14"/>
        <v>3298.7546323513629</v>
      </c>
      <c r="N67" s="298">
        <f t="shared" si="15"/>
        <v>3286.5448678119756</v>
      </c>
    </row>
    <row r="68" spans="1:14" ht="13.15">
      <c r="A68" s="10"/>
      <c r="B68" s="148" t="str">
        <f t="shared" si="10"/>
        <v>65 plus</v>
      </c>
      <c r="C68" s="298">
        <f t="shared" si="12"/>
        <v>813.29</v>
      </c>
      <c r="D68" s="298">
        <f t="shared" si="16"/>
        <v>1161.3544553897289</v>
      </c>
      <c r="E68" s="298">
        <f t="shared" si="16"/>
        <v>1357.651187500187</v>
      </c>
      <c r="F68" s="298">
        <f t="shared" si="16"/>
        <v>1455.7368049355555</v>
      </c>
      <c r="G68" s="298">
        <f t="shared" si="16"/>
        <v>1495.8987121673899</v>
      </c>
      <c r="H68" s="298">
        <f t="shared" si="16"/>
        <v>1503.860304086385</v>
      </c>
      <c r="I68" s="298">
        <f t="shared" si="16"/>
        <v>1495.3366488215472</v>
      </c>
      <c r="J68" s="298">
        <f t="shared" si="16"/>
        <v>1480.1077932262876</v>
      </c>
      <c r="K68" s="298">
        <f t="shared" si="16"/>
        <v>1463.6253765501087</v>
      </c>
      <c r="L68" s="298">
        <f t="shared" si="17"/>
        <v>1447.8393774615038</v>
      </c>
      <c r="M68" s="298">
        <f t="shared" si="14"/>
        <v>1433.8900772274837</v>
      </c>
      <c r="N68" s="298">
        <f t="shared" si="15"/>
        <v>1422.9179649063678</v>
      </c>
    </row>
    <row r="69" spans="1:14" ht="13.15">
      <c r="B69" s="148" t="str">
        <f t="shared" si="10"/>
        <v>Total</v>
      </c>
      <c r="C69" s="298">
        <f t="shared" si="12"/>
        <v>207775.71</v>
      </c>
      <c r="D69" s="298">
        <f t="shared" si="16"/>
        <v>208447.35594675274</v>
      </c>
      <c r="E69" s="298">
        <f t="shared" si="16"/>
        <v>208558.09922413749</v>
      </c>
      <c r="F69" s="298">
        <f t="shared" si="16"/>
        <v>208578.32520803902</v>
      </c>
      <c r="G69" s="298">
        <f t="shared" si="16"/>
        <v>208134.63354365891</v>
      </c>
      <c r="H69" s="298">
        <f t="shared" si="16"/>
        <v>207485.08427113862</v>
      </c>
      <c r="I69" s="298">
        <f t="shared" si="16"/>
        <v>206811.99386200827</v>
      </c>
      <c r="J69" s="298">
        <f t="shared" si="16"/>
        <v>206330.47194178426</v>
      </c>
      <c r="K69" s="298">
        <f t="shared" si="16"/>
        <v>206099.12892800602</v>
      </c>
      <c r="L69" s="298">
        <f t="shared" si="17"/>
        <v>205851.96964596107</v>
      </c>
      <c r="M69" s="298">
        <f t="shared" si="14"/>
        <v>205605.28064518262</v>
      </c>
      <c r="N69" s="298">
        <f t="shared" si="15"/>
        <v>205612.86867218526</v>
      </c>
    </row>
    <row r="70" spans="1:14">
      <c r="A70" s="10">
        <f>SUM(C70:N70)</f>
        <v>0</v>
      </c>
      <c r="C70" s="10">
        <f t="shared" ref="C70:N70" si="18">SUM(C59:C68)-C69</f>
        <v>0</v>
      </c>
      <c r="D70" s="10">
        <f t="shared" si="18"/>
        <v>0</v>
      </c>
      <c r="E70" s="10">
        <f t="shared" si="18"/>
        <v>0</v>
      </c>
      <c r="F70" s="10">
        <f t="shared" si="18"/>
        <v>0</v>
      </c>
      <c r="G70" s="10">
        <f t="shared" si="18"/>
        <v>0</v>
      </c>
      <c r="H70" s="10">
        <f t="shared" si="18"/>
        <v>0</v>
      </c>
      <c r="I70" s="10">
        <f t="shared" si="18"/>
        <v>0</v>
      </c>
      <c r="J70" s="10">
        <f t="shared" si="18"/>
        <v>0</v>
      </c>
      <c r="K70" s="10">
        <f t="shared" si="18"/>
        <v>0</v>
      </c>
      <c r="L70" s="10">
        <f t="shared" si="18"/>
        <v>0</v>
      </c>
      <c r="M70" s="10">
        <f t="shared" si="18"/>
        <v>0</v>
      </c>
      <c r="N70" s="10">
        <f t="shared" si="18"/>
        <v>0</v>
      </c>
    </row>
    <row r="71" spans="1:14">
      <c r="A71" s="10"/>
      <c r="C71" s="10"/>
      <c r="D71" s="10"/>
      <c r="E71" s="10"/>
      <c r="F71" s="10"/>
      <c r="G71" s="10"/>
      <c r="H71" s="10"/>
      <c r="I71" s="10"/>
      <c r="J71" s="10"/>
      <c r="K71" s="10"/>
      <c r="L71" s="10"/>
      <c r="M71" s="10"/>
      <c r="N71" s="10"/>
    </row>
    <row r="72" spans="1:14" ht="15">
      <c r="B72" s="76" t="s">
        <v>162</v>
      </c>
      <c r="H72" s="11"/>
    </row>
    <row r="73" spans="1:14">
      <c r="H73" s="11"/>
    </row>
    <row r="74" spans="1:14" ht="13.15">
      <c r="B74" s="74" t="s">
        <v>46</v>
      </c>
      <c r="C74" s="254" t="s">
        <v>449</v>
      </c>
      <c r="H74" s="11"/>
    </row>
    <row r="75" spans="1:14">
      <c r="H75" s="11"/>
    </row>
    <row r="76" spans="1:14" ht="13.15">
      <c r="B76" s="148" t="str">
        <f t="shared" ref="B76:B87" si="19">B42</f>
        <v>Age group</v>
      </c>
      <c r="C76" s="148" t="str">
        <f t="shared" ref="C76:N76" si="20">C42</f>
        <v>2018/19</v>
      </c>
      <c r="D76" s="148" t="str">
        <f t="shared" si="20"/>
        <v>2019/20</v>
      </c>
      <c r="E76" s="148" t="str">
        <f t="shared" si="20"/>
        <v>2020/21</v>
      </c>
      <c r="F76" s="148" t="str">
        <f t="shared" si="20"/>
        <v>2021/22</v>
      </c>
      <c r="G76" s="148" t="str">
        <f t="shared" si="20"/>
        <v>2022/23</v>
      </c>
      <c r="H76" s="148" t="str">
        <f t="shared" si="20"/>
        <v>2023/24</v>
      </c>
      <c r="I76" s="148" t="str">
        <f t="shared" si="20"/>
        <v>2024/25</v>
      </c>
      <c r="J76" s="148" t="str">
        <f t="shared" si="20"/>
        <v>2025/26</v>
      </c>
      <c r="K76" s="148" t="str">
        <f t="shared" si="20"/>
        <v>2026/27</v>
      </c>
      <c r="L76" s="148" t="str">
        <f t="shared" si="20"/>
        <v>2027/28</v>
      </c>
      <c r="M76" s="148" t="str">
        <f t="shared" si="20"/>
        <v>2028/29</v>
      </c>
      <c r="N76" s="148" t="str">
        <f t="shared" si="20"/>
        <v>2029/30</v>
      </c>
    </row>
    <row r="77" spans="1:14" ht="13.15">
      <c r="B77" s="148" t="str">
        <f t="shared" si="19"/>
        <v>20-24</v>
      </c>
      <c r="C77" s="444">
        <f>C43-(0.2*C43)</f>
        <v>1531.9280000000001</v>
      </c>
      <c r="D77" s="444">
        <f>D43-(0.2*D43)</f>
        <v>1968.0418705225777</v>
      </c>
      <c r="E77" s="444">
        <f t="shared" ref="E77:N77" si="21">E43-(0.2*E43)</f>
        <v>2252.9310169773771</v>
      </c>
      <c r="F77" s="444">
        <f t="shared" si="21"/>
        <v>2473.4916880623946</v>
      </c>
      <c r="G77" s="444">
        <f t="shared" si="21"/>
        <v>2611.4885017397505</v>
      </c>
      <c r="H77" s="444">
        <f t="shared" si="21"/>
        <v>2696.526738694532</v>
      </c>
      <c r="I77" s="444">
        <f t="shared" si="21"/>
        <v>2751.2166664124475</v>
      </c>
      <c r="J77" s="444">
        <f t="shared" si="21"/>
        <v>2793.4701223667807</v>
      </c>
      <c r="K77" s="444">
        <f t="shared" si="21"/>
        <v>2830.4256163341997</v>
      </c>
      <c r="L77" s="444">
        <f t="shared" si="21"/>
        <v>2854.2656461709093</v>
      </c>
      <c r="M77" s="444">
        <f t="shared" si="21"/>
        <v>2869.6458006417729</v>
      </c>
      <c r="N77" s="444">
        <f t="shared" si="21"/>
        <v>2889.3685403563591</v>
      </c>
    </row>
    <row r="78" spans="1:14" ht="13.15">
      <c r="B78" s="148" t="str">
        <f t="shared" si="19"/>
        <v>25-29</v>
      </c>
      <c r="C78" s="444">
        <f t="shared" ref="C78:C85" si="22">C44+(0.2*C43)-(0.2*C44)</f>
        <v>5653.2060000000001</v>
      </c>
      <c r="D78" s="444">
        <f t="shared" ref="D78:K78" si="23">D44+(0.2*D43)-(0.2*D44)</f>
        <v>5214.5065822853867</v>
      </c>
      <c r="E78" s="444">
        <f t="shared" si="23"/>
        <v>4960.0328076092555</v>
      </c>
      <c r="F78" s="444">
        <f t="shared" si="23"/>
        <v>4850.981825659188</v>
      </c>
      <c r="G78" s="444">
        <f t="shared" si="23"/>
        <v>4794.4275058296407</v>
      </c>
      <c r="H78" s="444">
        <f t="shared" si="23"/>
        <v>4766.3847735817526</v>
      </c>
      <c r="I78" s="444">
        <f t="shared" si="23"/>
        <v>4756.315743578376</v>
      </c>
      <c r="J78" s="444">
        <f t="shared" si="23"/>
        <v>4762.8494148798327</v>
      </c>
      <c r="K78" s="444">
        <f t="shared" si="23"/>
        <v>4782.544160153001</v>
      </c>
      <c r="L78" s="444">
        <f t="shared" ref="L78:N85" si="24">L44+(0.2*L43)-(0.2*L44)</f>
        <v>4800.9082507958228</v>
      </c>
      <c r="M78" s="444">
        <f t="shared" si="24"/>
        <v>4816.7787824536936</v>
      </c>
      <c r="N78" s="444">
        <f t="shared" si="24"/>
        <v>4840.0450445606748</v>
      </c>
    </row>
    <row r="79" spans="1:14" ht="13.15">
      <c r="B79" s="148" t="str">
        <f t="shared" si="19"/>
        <v>30-34</v>
      </c>
      <c r="C79" s="444">
        <f t="shared" si="22"/>
        <v>6580.6920000000009</v>
      </c>
      <c r="D79" s="444">
        <f t="shared" ref="D79:K85" si="25">D45+(0.2*D44)-(0.2*D45)</f>
        <v>6308.2536277288709</v>
      </c>
      <c r="E79" s="444">
        <f t="shared" si="25"/>
        <v>6023.2694424317624</v>
      </c>
      <c r="F79" s="444">
        <f t="shared" si="25"/>
        <v>5782.8880288453965</v>
      </c>
      <c r="G79" s="444">
        <f t="shared" si="25"/>
        <v>5578.112592430698</v>
      </c>
      <c r="H79" s="444">
        <f t="shared" si="25"/>
        <v>5412.345780930129</v>
      </c>
      <c r="I79" s="444">
        <f t="shared" si="25"/>
        <v>5283.9087498740164</v>
      </c>
      <c r="J79" s="444">
        <f t="shared" si="25"/>
        <v>5190.9060698282001</v>
      </c>
      <c r="K79" s="444">
        <f t="shared" si="25"/>
        <v>5128.6088162773003</v>
      </c>
      <c r="L79" s="444">
        <f t="shared" si="24"/>
        <v>5085.5923924930703</v>
      </c>
      <c r="M79" s="444">
        <f t="shared" si="24"/>
        <v>5056.7897179646943</v>
      </c>
      <c r="N79" s="444">
        <f t="shared" si="24"/>
        <v>5043.7947790508624</v>
      </c>
    </row>
    <row r="80" spans="1:14" ht="13.15">
      <c r="B80" s="148" t="str">
        <f t="shared" si="19"/>
        <v>35-39</v>
      </c>
      <c r="C80" s="444">
        <f t="shared" si="22"/>
        <v>5517.7440000000006</v>
      </c>
      <c r="D80" s="444">
        <f t="shared" si="25"/>
        <v>5626.8234282635694</v>
      </c>
      <c r="E80" s="444">
        <f t="shared" si="25"/>
        <v>5652.1073968130286</v>
      </c>
      <c r="F80" s="444">
        <f t="shared" si="25"/>
        <v>5627.4685445060077</v>
      </c>
      <c r="G80" s="444">
        <f t="shared" si="25"/>
        <v>5558.1656579686705</v>
      </c>
      <c r="H80" s="444">
        <f t="shared" si="25"/>
        <v>5465.1258542009291</v>
      </c>
      <c r="I80" s="444">
        <f t="shared" si="25"/>
        <v>5364.3176825585533</v>
      </c>
      <c r="J80" s="444">
        <f t="shared" si="25"/>
        <v>5268.0576922878226</v>
      </c>
      <c r="K80" s="444">
        <f t="shared" si="25"/>
        <v>5182.9571750444484</v>
      </c>
      <c r="L80" s="444">
        <f t="shared" si="24"/>
        <v>5107.9568628539218</v>
      </c>
      <c r="M80" s="444">
        <f t="shared" si="24"/>
        <v>5044.2116558908447</v>
      </c>
      <c r="N80" s="444">
        <f t="shared" si="24"/>
        <v>4995.4373989235091</v>
      </c>
    </row>
    <row r="81" spans="1:14" ht="13.15">
      <c r="B81" s="148" t="str">
        <f t="shared" si="19"/>
        <v>40-44</v>
      </c>
      <c r="C81" s="444">
        <f t="shared" si="22"/>
        <v>4670.45</v>
      </c>
      <c r="D81" s="444">
        <f t="shared" si="25"/>
        <v>4764.2358618792832</v>
      </c>
      <c r="E81" s="444">
        <f t="shared" si="25"/>
        <v>4847.935994567546</v>
      </c>
      <c r="F81" s="444">
        <f t="shared" si="25"/>
        <v>4921.737522781812</v>
      </c>
      <c r="G81" s="444">
        <f t="shared" si="25"/>
        <v>4964.6972693264706</v>
      </c>
      <c r="H81" s="444">
        <f t="shared" si="25"/>
        <v>4979.2807769386463</v>
      </c>
      <c r="I81" s="444">
        <f t="shared" si="25"/>
        <v>4971.0689509029653</v>
      </c>
      <c r="J81" s="444">
        <f t="shared" si="25"/>
        <v>4947.8509309368601</v>
      </c>
      <c r="K81" s="444">
        <f t="shared" si="25"/>
        <v>4915.6833191671776</v>
      </c>
      <c r="L81" s="444">
        <f t="shared" si="24"/>
        <v>4875.6449406668617</v>
      </c>
      <c r="M81" s="444">
        <f t="shared" si="24"/>
        <v>4831.9554465636356</v>
      </c>
      <c r="N81" s="444">
        <f t="shared" si="24"/>
        <v>4791.3385669632689</v>
      </c>
    </row>
    <row r="82" spans="1:14" ht="13.15">
      <c r="B82" s="148" t="str">
        <f t="shared" si="19"/>
        <v>45-49</v>
      </c>
      <c r="C82" s="444">
        <f t="shared" si="22"/>
        <v>3975.806</v>
      </c>
      <c r="D82" s="444">
        <f t="shared" si="25"/>
        <v>4014.324599703863</v>
      </c>
      <c r="E82" s="444">
        <f t="shared" si="25"/>
        <v>4055.6034196462469</v>
      </c>
      <c r="F82" s="444">
        <f t="shared" si="25"/>
        <v>4107.3111312215342</v>
      </c>
      <c r="G82" s="444">
        <f t="shared" si="25"/>
        <v>4153.1682993150462</v>
      </c>
      <c r="H82" s="444">
        <f t="shared" si="25"/>
        <v>4191.1800097538944</v>
      </c>
      <c r="I82" s="444">
        <f t="shared" si="25"/>
        <v>4220.1986413936456</v>
      </c>
      <c r="J82" s="444">
        <f t="shared" si="25"/>
        <v>4241.0110252186578</v>
      </c>
      <c r="K82" s="444">
        <f t="shared" si="25"/>
        <v>4254.0647078100928</v>
      </c>
      <c r="L82" s="444">
        <f t="shared" si="24"/>
        <v>4257.1061421075856</v>
      </c>
      <c r="M82" s="444">
        <f t="shared" si="24"/>
        <v>4251.6058816262221</v>
      </c>
      <c r="N82" s="444">
        <f t="shared" si="24"/>
        <v>4242.1597368790935</v>
      </c>
    </row>
    <row r="83" spans="1:14" ht="13.15">
      <c r="B83" s="148" t="str">
        <f t="shared" si="19"/>
        <v>50-54</v>
      </c>
      <c r="C83" s="444">
        <f t="shared" si="22"/>
        <v>3067.2</v>
      </c>
      <c r="D83" s="444">
        <f t="shared" si="25"/>
        <v>3078.4076451964856</v>
      </c>
      <c r="E83" s="444">
        <f t="shared" si="25"/>
        <v>3090.8822536803154</v>
      </c>
      <c r="F83" s="444">
        <f t="shared" si="25"/>
        <v>3111.5753906421096</v>
      </c>
      <c r="G83" s="444">
        <f t="shared" si="25"/>
        <v>3131.8754031239037</v>
      </c>
      <c r="H83" s="444">
        <f t="shared" si="25"/>
        <v>3152.3573095166071</v>
      </c>
      <c r="I83" s="444">
        <f t="shared" si="25"/>
        <v>3172.8689831218076</v>
      </c>
      <c r="J83" s="444">
        <f t="shared" si="25"/>
        <v>3193.5063895196749</v>
      </c>
      <c r="K83" s="444">
        <f t="shared" si="25"/>
        <v>3213.4112301363944</v>
      </c>
      <c r="L83" s="444">
        <f t="shared" si="24"/>
        <v>3229.5166636845984</v>
      </c>
      <c r="M83" s="444">
        <f t="shared" si="24"/>
        <v>3241.2421000265917</v>
      </c>
      <c r="N83" s="444">
        <f t="shared" si="24"/>
        <v>3250.335029139193</v>
      </c>
    </row>
    <row r="84" spans="1:14" ht="13.15">
      <c r="B84" s="148" t="str">
        <f t="shared" si="19"/>
        <v>55-59</v>
      </c>
      <c r="C84" s="444">
        <f t="shared" si="22"/>
        <v>1755.9299999999998</v>
      </c>
      <c r="D84" s="444">
        <f t="shared" si="25"/>
        <v>1707.6536702521635</v>
      </c>
      <c r="E84" s="444">
        <f t="shared" si="25"/>
        <v>1678.8083631491802</v>
      </c>
      <c r="F84" s="444">
        <f t="shared" si="25"/>
        <v>1666.1628136499548</v>
      </c>
      <c r="G84" s="444">
        <f t="shared" si="25"/>
        <v>1660.0474641620067</v>
      </c>
      <c r="H84" s="444">
        <f t="shared" si="25"/>
        <v>1658.6034501234269</v>
      </c>
      <c r="I84" s="444">
        <f t="shared" si="25"/>
        <v>1660.798312585925</v>
      </c>
      <c r="J84" s="444">
        <f t="shared" si="25"/>
        <v>1666.2278668047156</v>
      </c>
      <c r="K84" s="444">
        <f t="shared" si="25"/>
        <v>1674.0305276329277</v>
      </c>
      <c r="L84" s="444">
        <f t="shared" si="24"/>
        <v>1682.0276363211467</v>
      </c>
      <c r="M84" s="444">
        <f t="shared" si="24"/>
        <v>1689.5526147027088</v>
      </c>
      <c r="N84" s="444">
        <f t="shared" si="24"/>
        <v>1697.2229318295442</v>
      </c>
    </row>
    <row r="85" spans="1:14" ht="13.15">
      <c r="B85" s="148" t="str">
        <f t="shared" si="19"/>
        <v>60-64</v>
      </c>
      <c r="C85" s="444">
        <f t="shared" si="22"/>
        <v>713.52800000000002</v>
      </c>
      <c r="D85" s="444">
        <f t="shared" si="25"/>
        <v>688.62550877232025</v>
      </c>
      <c r="E85" s="444">
        <f t="shared" si="25"/>
        <v>667.4005073731455</v>
      </c>
      <c r="F85" s="444">
        <f t="shared" si="25"/>
        <v>653.1945846098431</v>
      </c>
      <c r="G85" s="444">
        <f t="shared" si="25"/>
        <v>642.85256638801195</v>
      </c>
      <c r="H85" s="444">
        <f t="shared" si="25"/>
        <v>635.86543352260708</v>
      </c>
      <c r="I85" s="444">
        <f t="shared" si="25"/>
        <v>631.72078474479713</v>
      </c>
      <c r="J85" s="444">
        <f t="shared" si="25"/>
        <v>630.11524811300751</v>
      </c>
      <c r="K85" s="444">
        <f t="shared" si="25"/>
        <v>630.51916820795896</v>
      </c>
      <c r="L85" s="444">
        <f t="shared" si="24"/>
        <v>631.7896164370062</v>
      </c>
      <c r="M85" s="444">
        <f t="shared" si="24"/>
        <v>633.58334435411598</v>
      </c>
      <c r="N85" s="444">
        <f t="shared" si="24"/>
        <v>636.16910268301956</v>
      </c>
    </row>
    <row r="86" spans="1:14" ht="13.15">
      <c r="B86" s="148" t="str">
        <f t="shared" si="19"/>
        <v>65 plus</v>
      </c>
      <c r="C86" s="444">
        <f>C52+(0.2*C51)</f>
        <v>246.77600000000001</v>
      </c>
      <c r="D86" s="444">
        <f t="shared" ref="D86:N86" si="26">D52+(0.2*D51)</f>
        <v>273.53192172400895</v>
      </c>
      <c r="E86" s="444">
        <f t="shared" si="26"/>
        <v>287.36653421863491</v>
      </c>
      <c r="F86" s="444">
        <f t="shared" si="26"/>
        <v>294.08089427040142</v>
      </c>
      <c r="G86" s="444">
        <f t="shared" si="26"/>
        <v>296.19880289728582</v>
      </c>
      <c r="H86" s="444">
        <f t="shared" si="26"/>
        <v>295.97408696312414</v>
      </c>
      <c r="I86" s="444">
        <f t="shared" si="26"/>
        <v>294.80915186597565</v>
      </c>
      <c r="J86" s="444">
        <f t="shared" si="26"/>
        <v>293.59646758615196</v>
      </c>
      <c r="K86" s="444">
        <f t="shared" si="26"/>
        <v>292.75910131775106</v>
      </c>
      <c r="L86" s="444">
        <f t="shared" si="26"/>
        <v>292.22181051385405</v>
      </c>
      <c r="M86" s="444">
        <f t="shared" si="26"/>
        <v>292.00896855515794</v>
      </c>
      <c r="N86" s="444">
        <f t="shared" si="26"/>
        <v>292.30141873900334</v>
      </c>
    </row>
    <row r="87" spans="1:14" ht="13.15">
      <c r="B87" s="148" t="str">
        <f t="shared" si="19"/>
        <v>Total</v>
      </c>
      <c r="C87" s="444">
        <f>SUM(C77:C86)</f>
        <v>33713.26</v>
      </c>
      <c r="D87" s="444">
        <f t="shared" ref="D87:N87" si="27">SUM(D77:D86)</f>
        <v>33644.404716328529</v>
      </c>
      <c r="E87" s="444">
        <f t="shared" si="27"/>
        <v>33516.337736466492</v>
      </c>
      <c r="F87" s="444">
        <f t="shared" si="27"/>
        <v>33488.892424248646</v>
      </c>
      <c r="G87" s="444">
        <f t="shared" si="27"/>
        <v>33391.034063181483</v>
      </c>
      <c r="H87" s="444">
        <f t="shared" si="27"/>
        <v>33253.644214225656</v>
      </c>
      <c r="I87" s="444">
        <f t="shared" si="27"/>
        <v>33107.223667038517</v>
      </c>
      <c r="J87" s="444">
        <f t="shared" si="27"/>
        <v>32987.591227541707</v>
      </c>
      <c r="K87" s="444">
        <f t="shared" si="27"/>
        <v>32905.003822081249</v>
      </c>
      <c r="L87" s="444">
        <f t="shared" si="27"/>
        <v>32817.029962044777</v>
      </c>
      <c r="M87" s="444">
        <f t="shared" si="27"/>
        <v>32727.374312779441</v>
      </c>
      <c r="N87" s="444">
        <f t="shared" si="27"/>
        <v>32678.172549124531</v>
      </c>
    </row>
    <row r="88" spans="1:14">
      <c r="A88" s="10">
        <f>SUM(C88:N88)</f>
        <v>0</v>
      </c>
      <c r="C88" s="300">
        <f t="shared" ref="C88:N88" si="28">SUM(C77:C86)-C87</f>
        <v>0</v>
      </c>
      <c r="D88" s="300">
        <f t="shared" si="28"/>
        <v>0</v>
      </c>
      <c r="E88" s="300">
        <f t="shared" si="28"/>
        <v>0</v>
      </c>
      <c r="F88" s="300">
        <f t="shared" si="28"/>
        <v>0</v>
      </c>
      <c r="G88" s="300">
        <f t="shared" si="28"/>
        <v>0</v>
      </c>
      <c r="H88" s="300">
        <f t="shared" si="28"/>
        <v>0</v>
      </c>
      <c r="I88" s="300">
        <f t="shared" si="28"/>
        <v>0</v>
      </c>
      <c r="J88" s="300">
        <f t="shared" si="28"/>
        <v>0</v>
      </c>
      <c r="K88" s="300">
        <f t="shared" si="28"/>
        <v>0</v>
      </c>
      <c r="L88" s="300">
        <f t="shared" si="28"/>
        <v>0</v>
      </c>
      <c r="M88" s="300">
        <f t="shared" si="28"/>
        <v>0</v>
      </c>
      <c r="N88" s="300">
        <f t="shared" si="28"/>
        <v>0</v>
      </c>
    </row>
    <row r="89" spans="1:14">
      <c r="A89" s="10"/>
      <c r="C89" s="300"/>
      <c r="D89" s="300"/>
      <c r="E89" s="300"/>
      <c r="F89" s="300"/>
      <c r="G89" s="300"/>
      <c r="H89" s="300"/>
      <c r="I89" s="300"/>
      <c r="J89" s="300"/>
      <c r="K89" s="300"/>
      <c r="L89" s="300"/>
      <c r="M89" s="300"/>
      <c r="N89" s="300"/>
    </row>
    <row r="90" spans="1:14" ht="13.15">
      <c r="B90" s="74" t="s">
        <v>47</v>
      </c>
      <c r="C90" s="300"/>
      <c r="D90" s="300"/>
      <c r="E90" s="300"/>
      <c r="F90" s="300"/>
      <c r="G90" s="300"/>
      <c r="H90" s="316"/>
      <c r="I90" s="300"/>
      <c r="J90" s="300"/>
      <c r="K90" s="300"/>
      <c r="L90" s="300"/>
      <c r="M90" s="300"/>
      <c r="N90" s="300"/>
    </row>
    <row r="91" spans="1:14">
      <c r="C91" s="300"/>
      <c r="D91" s="300"/>
      <c r="E91" s="300"/>
      <c r="F91" s="300"/>
      <c r="G91" s="300"/>
      <c r="H91" s="316"/>
      <c r="I91" s="300"/>
      <c r="J91" s="300"/>
      <c r="K91" s="300"/>
      <c r="L91" s="300"/>
      <c r="M91" s="300"/>
      <c r="N91" s="300"/>
    </row>
    <row r="92" spans="1:14" ht="13.15">
      <c r="B92" s="148" t="str">
        <f t="shared" ref="B92:B103" si="29">B76</f>
        <v>Age group</v>
      </c>
      <c r="C92" s="329" t="str">
        <f t="shared" ref="C92:N92" si="30">C76</f>
        <v>2018/19</v>
      </c>
      <c r="D92" s="329" t="str">
        <f t="shared" si="30"/>
        <v>2019/20</v>
      </c>
      <c r="E92" s="329" t="str">
        <f t="shared" si="30"/>
        <v>2020/21</v>
      </c>
      <c r="F92" s="329" t="str">
        <f t="shared" si="30"/>
        <v>2021/22</v>
      </c>
      <c r="G92" s="329" t="str">
        <f t="shared" si="30"/>
        <v>2022/23</v>
      </c>
      <c r="H92" s="329" t="str">
        <f t="shared" si="30"/>
        <v>2023/24</v>
      </c>
      <c r="I92" s="329" t="str">
        <f t="shared" si="30"/>
        <v>2024/25</v>
      </c>
      <c r="J92" s="329" t="str">
        <f t="shared" si="30"/>
        <v>2025/26</v>
      </c>
      <c r="K92" s="329" t="str">
        <f t="shared" si="30"/>
        <v>2026/27</v>
      </c>
      <c r="L92" s="329" t="str">
        <f t="shared" si="30"/>
        <v>2027/28</v>
      </c>
      <c r="M92" s="329" t="str">
        <f t="shared" si="30"/>
        <v>2028/29</v>
      </c>
      <c r="N92" s="329" t="str">
        <f t="shared" si="30"/>
        <v>2029/30</v>
      </c>
    </row>
    <row r="93" spans="1:14" ht="13.15">
      <c r="B93" s="148" t="str">
        <f t="shared" si="29"/>
        <v>20-24</v>
      </c>
      <c r="C93" s="444">
        <f>C59-(0.2*C59)</f>
        <v>11669.416000000001</v>
      </c>
      <c r="D93" s="444">
        <f t="shared" ref="D93:N93" si="31">D59-(0.2*D59)</f>
        <v>13849.718289423428</v>
      </c>
      <c r="E93" s="444">
        <f t="shared" si="31"/>
        <v>15273.584749456169</v>
      </c>
      <c r="F93" s="444">
        <f t="shared" si="31"/>
        <v>16368.322843612817</v>
      </c>
      <c r="G93" s="444">
        <f t="shared" si="31"/>
        <v>17039.096347521328</v>
      </c>
      <c r="H93" s="444">
        <f t="shared" si="31"/>
        <v>17443.860030467629</v>
      </c>
      <c r="I93" s="444">
        <f t="shared" si="31"/>
        <v>17701.285963424012</v>
      </c>
      <c r="J93" s="444">
        <f t="shared" si="31"/>
        <v>17908.435534853346</v>
      </c>
      <c r="K93" s="444">
        <f t="shared" si="31"/>
        <v>18100.907627862318</v>
      </c>
      <c r="L93" s="444">
        <f t="shared" si="31"/>
        <v>18224.988620694865</v>
      </c>
      <c r="M93" s="444">
        <f t="shared" si="31"/>
        <v>18304.98023438796</v>
      </c>
      <c r="N93" s="444">
        <f t="shared" si="31"/>
        <v>18416.944921990893</v>
      </c>
    </row>
    <row r="94" spans="1:14" ht="13.15">
      <c r="B94" s="148" t="str">
        <f t="shared" si="29"/>
        <v>25-29</v>
      </c>
      <c r="C94" s="444">
        <f t="shared" ref="C94:C101" si="32">C60+(0.2*C59)-(0.2*C60)</f>
        <v>32385.633999999998</v>
      </c>
      <c r="D94" s="444">
        <f t="shared" ref="D94:J94" si="33">D60+(0.2*D59)-(0.2*D60)</f>
        <v>31240.666269207333</v>
      </c>
      <c r="E94" s="444">
        <f t="shared" si="33"/>
        <v>30665.040647069542</v>
      </c>
      <c r="F94" s="444">
        <f t="shared" si="33"/>
        <v>30534.726099739255</v>
      </c>
      <c r="G94" s="444">
        <f t="shared" si="33"/>
        <v>30516.862954231372</v>
      </c>
      <c r="H94" s="444">
        <f t="shared" si="33"/>
        <v>30549.115851023242</v>
      </c>
      <c r="I94" s="444">
        <f t="shared" si="33"/>
        <v>30613.236024701124</v>
      </c>
      <c r="J94" s="444">
        <f t="shared" si="33"/>
        <v>30730.47049611586</v>
      </c>
      <c r="K94" s="444">
        <f t="shared" ref="K94:N101" si="34">K60+(0.2*K59)-(0.2*K60)</f>
        <v>30898.814351801848</v>
      </c>
      <c r="L94" s="444">
        <f t="shared" si="34"/>
        <v>31041.20598747387</v>
      </c>
      <c r="M94" s="444">
        <f t="shared" si="34"/>
        <v>31157.385726388307</v>
      </c>
      <c r="N94" s="444">
        <f t="shared" si="34"/>
        <v>31312.499588213606</v>
      </c>
    </row>
    <row r="95" spans="1:14" ht="13.15">
      <c r="B95" s="148" t="str">
        <f t="shared" si="29"/>
        <v>30-34</v>
      </c>
      <c r="C95" s="444">
        <f t="shared" si="32"/>
        <v>34848.541999999994</v>
      </c>
      <c r="D95" s="444">
        <f t="shared" ref="D95:J101" si="35">D61+(0.2*D60)-(0.2*D61)</f>
        <v>34547.978592510364</v>
      </c>
      <c r="E95" s="444">
        <f t="shared" si="35"/>
        <v>34045.647710074474</v>
      </c>
      <c r="F95" s="444">
        <f t="shared" si="35"/>
        <v>33537.980796635617</v>
      </c>
      <c r="G95" s="444">
        <f t="shared" si="35"/>
        <v>33069.948987261581</v>
      </c>
      <c r="H95" s="444">
        <f t="shared" si="35"/>
        <v>32684.517761333514</v>
      </c>
      <c r="I95" s="444">
        <f t="shared" si="35"/>
        <v>32392.158426686539</v>
      </c>
      <c r="J95" s="444">
        <f t="shared" si="35"/>
        <v>32204.613723876533</v>
      </c>
      <c r="K95" s="444">
        <f t="shared" si="34"/>
        <v>32115.131221872743</v>
      </c>
      <c r="L95" s="444">
        <f t="shared" si="34"/>
        <v>32073.002390899492</v>
      </c>
      <c r="M95" s="444">
        <f t="shared" si="34"/>
        <v>32063.283053124444</v>
      </c>
      <c r="N95" s="444">
        <f t="shared" si="34"/>
        <v>32108.861092052372</v>
      </c>
    </row>
    <row r="96" spans="1:14" ht="13.15">
      <c r="B96" s="148" t="str">
        <f t="shared" si="29"/>
        <v>35-39</v>
      </c>
      <c r="C96" s="444">
        <f t="shared" si="32"/>
        <v>31713.544000000002</v>
      </c>
      <c r="D96" s="444">
        <f t="shared" si="35"/>
        <v>31904.001041899901</v>
      </c>
      <c r="E96" s="444">
        <f t="shared" si="35"/>
        <v>31937.39230361626</v>
      </c>
      <c r="F96" s="444">
        <f t="shared" si="35"/>
        <v>31821.662709452572</v>
      </c>
      <c r="G96" s="444">
        <f t="shared" si="35"/>
        <v>31589.068057380922</v>
      </c>
      <c r="H96" s="444">
        <f t="shared" si="35"/>
        <v>31305.026480657401</v>
      </c>
      <c r="I96" s="444">
        <f t="shared" si="35"/>
        <v>31014.759287734494</v>
      </c>
      <c r="J96" s="444">
        <f t="shared" si="35"/>
        <v>30758.418561139766</v>
      </c>
      <c r="K96" s="444">
        <f t="shared" si="34"/>
        <v>30554.378649305068</v>
      </c>
      <c r="L96" s="444">
        <f t="shared" si="34"/>
        <v>30383.556086501048</v>
      </c>
      <c r="M96" s="444">
        <f t="shared" si="34"/>
        <v>30247.473714731048</v>
      </c>
      <c r="N96" s="444">
        <f t="shared" si="34"/>
        <v>30167.850464837382</v>
      </c>
    </row>
    <row r="97" spans="1:14" ht="13.15">
      <c r="B97" s="148" t="str">
        <f t="shared" si="29"/>
        <v>40-44</v>
      </c>
      <c r="C97" s="444">
        <f t="shared" si="32"/>
        <v>29101.945999999996</v>
      </c>
      <c r="D97" s="444">
        <f t="shared" si="35"/>
        <v>29342.399918920833</v>
      </c>
      <c r="E97" s="444">
        <f t="shared" si="35"/>
        <v>29508.641872906701</v>
      </c>
      <c r="F97" s="444">
        <f t="shared" si="35"/>
        <v>29597.756032594312</v>
      </c>
      <c r="G97" s="444">
        <f t="shared" si="35"/>
        <v>29593.014695750375</v>
      </c>
      <c r="H97" s="444">
        <f t="shared" si="35"/>
        <v>29521.417154322116</v>
      </c>
      <c r="I97" s="444">
        <f t="shared" si="35"/>
        <v>29405.923401966182</v>
      </c>
      <c r="J97" s="444">
        <f t="shared" si="35"/>
        <v>29276.346210731859</v>
      </c>
      <c r="K97" s="444">
        <f t="shared" si="34"/>
        <v>29150.116307065677</v>
      </c>
      <c r="L97" s="444">
        <f t="shared" si="34"/>
        <v>29015.193059020963</v>
      </c>
      <c r="M97" s="444">
        <f t="shared" si="34"/>
        <v>28881.536308479368</v>
      </c>
      <c r="N97" s="444">
        <f t="shared" si="34"/>
        <v>28777.814244863363</v>
      </c>
    </row>
    <row r="98" spans="1:14" ht="13.15">
      <c r="B98" s="148" t="str">
        <f t="shared" si="29"/>
        <v>45-49</v>
      </c>
      <c r="C98" s="444">
        <f t="shared" si="32"/>
        <v>25872.932000000001</v>
      </c>
      <c r="D98" s="444">
        <f t="shared" si="35"/>
        <v>26014.262092679179</v>
      </c>
      <c r="E98" s="444">
        <f t="shared" si="35"/>
        <v>26125.20647783899</v>
      </c>
      <c r="F98" s="444">
        <f t="shared" si="35"/>
        <v>26195.760366548115</v>
      </c>
      <c r="G98" s="444">
        <f t="shared" si="35"/>
        <v>26222.687875757001</v>
      </c>
      <c r="H98" s="444">
        <f t="shared" si="35"/>
        <v>26221.044544764656</v>
      </c>
      <c r="I98" s="444">
        <f t="shared" si="35"/>
        <v>26198.06278482575</v>
      </c>
      <c r="J98" s="444">
        <f t="shared" si="35"/>
        <v>26166.978783155962</v>
      </c>
      <c r="K98" s="444">
        <f t="shared" si="34"/>
        <v>26133.407106646548</v>
      </c>
      <c r="L98" s="444">
        <f t="shared" si="34"/>
        <v>26081.929613118595</v>
      </c>
      <c r="M98" s="444">
        <f t="shared" si="34"/>
        <v>26017.001360409529</v>
      </c>
      <c r="N98" s="444">
        <f t="shared" si="34"/>
        <v>25960.665748107782</v>
      </c>
    </row>
    <row r="99" spans="1:14" ht="13.15">
      <c r="B99" s="148" t="str">
        <f t="shared" si="29"/>
        <v>50-54</v>
      </c>
      <c r="C99" s="444">
        <f t="shared" si="32"/>
        <v>21270.559999999998</v>
      </c>
      <c r="D99" s="444">
        <f t="shared" si="35"/>
        <v>21138.389327857687</v>
      </c>
      <c r="E99" s="444">
        <f t="shared" si="35"/>
        <v>21043.679666851698</v>
      </c>
      <c r="F99" s="444">
        <f t="shared" si="35"/>
        <v>20952.579694097545</v>
      </c>
      <c r="G99" s="444">
        <f t="shared" si="35"/>
        <v>20869.533164945009</v>
      </c>
      <c r="H99" s="444">
        <f t="shared" si="35"/>
        <v>20800.930000032393</v>
      </c>
      <c r="I99" s="444">
        <f t="shared" si="35"/>
        <v>20745.63389454937</v>
      </c>
      <c r="J99" s="444">
        <f t="shared" si="35"/>
        <v>20706.704333593596</v>
      </c>
      <c r="K99" s="444">
        <f t="shared" si="34"/>
        <v>20682.162576337512</v>
      </c>
      <c r="L99" s="444">
        <f t="shared" si="34"/>
        <v>20655.971527998325</v>
      </c>
      <c r="M99" s="444">
        <f t="shared" si="34"/>
        <v>20626.198346360987</v>
      </c>
      <c r="N99" s="444">
        <f t="shared" si="34"/>
        <v>20603.932364769491</v>
      </c>
    </row>
    <row r="100" spans="1:14" ht="13.15">
      <c r="B100" s="148" t="str">
        <f t="shared" si="29"/>
        <v>55-59</v>
      </c>
      <c r="C100" s="444">
        <f t="shared" si="32"/>
        <v>13423.839999999998</v>
      </c>
      <c r="D100" s="444">
        <f t="shared" si="35"/>
        <v>12908.044401804971</v>
      </c>
      <c r="E100" s="444">
        <f t="shared" si="35"/>
        <v>12544.789559100816</v>
      </c>
      <c r="F100" s="444">
        <f t="shared" si="35"/>
        <v>12280.786755291083</v>
      </c>
      <c r="G100" s="444">
        <f t="shared" si="35"/>
        <v>12081.960149019695</v>
      </c>
      <c r="H100" s="444">
        <f t="shared" si="35"/>
        <v>11934.134795519014</v>
      </c>
      <c r="I100" s="444">
        <f t="shared" si="35"/>
        <v>11825.72415476477</v>
      </c>
      <c r="J100" s="444">
        <f t="shared" si="35"/>
        <v>11750.775757621923</v>
      </c>
      <c r="K100" s="444">
        <f t="shared" si="34"/>
        <v>11702.193696360979</v>
      </c>
      <c r="L100" s="444">
        <f t="shared" si="34"/>
        <v>11665.889972353272</v>
      </c>
      <c r="M100" s="444">
        <f t="shared" si="34"/>
        <v>11637.507568527122</v>
      </c>
      <c r="N100" s="444">
        <f t="shared" si="34"/>
        <v>11620.887411942538</v>
      </c>
    </row>
    <row r="101" spans="1:14" ht="13.15">
      <c r="B101" s="148" t="str">
        <f t="shared" si="29"/>
        <v>60-64</v>
      </c>
      <c r="C101" s="444">
        <f t="shared" si="32"/>
        <v>5809.0839999999989</v>
      </c>
      <c r="D101" s="444">
        <f t="shared" si="35"/>
        <v>5516.8598452321621</v>
      </c>
      <c r="E101" s="444">
        <f t="shared" si="35"/>
        <v>5272.8562702976251</v>
      </c>
      <c r="F101" s="444">
        <f t="shared" si="35"/>
        <v>5082.1814379169946</v>
      </c>
      <c r="G101" s="444">
        <f t="shared" si="35"/>
        <v>4932.1807968256308</v>
      </c>
      <c r="H101" s="444">
        <f t="shared" si="35"/>
        <v>4817.3521698133536</v>
      </c>
      <c r="I101" s="444">
        <f t="shared" si="35"/>
        <v>4731.5555707325675</v>
      </c>
      <c r="J101" s="444">
        <f t="shared" si="35"/>
        <v>4670.4567332330553</v>
      </c>
      <c r="K101" s="444">
        <f t="shared" si="34"/>
        <v>4628.911106464142</v>
      </c>
      <c r="L101" s="444">
        <f t="shared" si="34"/>
        <v>4598.5386997810338</v>
      </c>
      <c r="M101" s="444">
        <f t="shared" si="34"/>
        <v>4576.2733290760716</v>
      </c>
      <c r="N101" s="444">
        <f t="shared" si="34"/>
        <v>4563.1858969390287</v>
      </c>
    </row>
    <row r="102" spans="1:14" ht="13.15">
      <c r="B102" s="148" t="str">
        <f t="shared" si="29"/>
        <v>65 plus</v>
      </c>
      <c r="C102" s="444">
        <f>C68+(0.2*C67)</f>
        <v>1680.212</v>
      </c>
      <c r="D102" s="444">
        <f t="shared" ref="D102:N102" si="36">D68+(0.2*D67)</f>
        <v>1985.0361672168881</v>
      </c>
      <c r="E102" s="444">
        <f t="shared" si="36"/>
        <v>2141.2599669251972</v>
      </c>
      <c r="F102" s="444">
        <f t="shared" si="36"/>
        <v>2206.5684721507018</v>
      </c>
      <c r="G102" s="444">
        <f t="shared" si="36"/>
        <v>2220.2805149659739</v>
      </c>
      <c r="H102" s="444">
        <f t="shared" si="36"/>
        <v>2207.685483205305</v>
      </c>
      <c r="I102" s="444">
        <f t="shared" si="36"/>
        <v>2183.6543526234886</v>
      </c>
      <c r="J102" s="444">
        <f t="shared" si="36"/>
        <v>2157.2718074623504</v>
      </c>
      <c r="K102" s="444">
        <f t="shared" si="36"/>
        <v>2133.1062842891833</v>
      </c>
      <c r="L102" s="444">
        <f t="shared" si="36"/>
        <v>2111.6936881196152</v>
      </c>
      <c r="M102" s="444">
        <f t="shared" si="36"/>
        <v>2093.6410036977563</v>
      </c>
      <c r="N102" s="444">
        <f t="shared" si="36"/>
        <v>2080.2269384687629</v>
      </c>
    </row>
    <row r="103" spans="1:14" ht="13.15">
      <c r="B103" s="148" t="str">
        <f t="shared" si="29"/>
        <v>Total</v>
      </c>
      <c r="C103" s="444">
        <f>SUM(C93:C102)</f>
        <v>207775.71</v>
      </c>
      <c r="D103" s="444">
        <f t="shared" ref="D103:N103" si="37">SUM(D93:D102)</f>
        <v>208447.35594675277</v>
      </c>
      <c r="E103" s="444">
        <f t="shared" si="37"/>
        <v>208558.09922413746</v>
      </c>
      <c r="F103" s="444">
        <f t="shared" si="37"/>
        <v>208578.32520803902</v>
      </c>
      <c r="G103" s="444">
        <f t="shared" si="37"/>
        <v>208134.63354365889</v>
      </c>
      <c r="H103" s="444">
        <f t="shared" si="37"/>
        <v>207485.08427113859</v>
      </c>
      <c r="I103" s="444">
        <f t="shared" si="37"/>
        <v>206811.99386200824</v>
      </c>
      <c r="J103" s="444">
        <f t="shared" si="37"/>
        <v>206330.47194178426</v>
      </c>
      <c r="K103" s="444">
        <f t="shared" si="37"/>
        <v>206099.12892800602</v>
      </c>
      <c r="L103" s="444">
        <f t="shared" si="37"/>
        <v>205851.96964596107</v>
      </c>
      <c r="M103" s="444">
        <f t="shared" si="37"/>
        <v>205605.28064518259</v>
      </c>
      <c r="N103" s="444">
        <f t="shared" si="37"/>
        <v>205612.86867218517</v>
      </c>
    </row>
    <row r="104" spans="1:14">
      <c r="A104" s="10">
        <f>SUM(C104:N104)</f>
        <v>0</v>
      </c>
      <c r="C104" s="10">
        <f t="shared" ref="C104:N104" si="38">SUM(C93:C102)-C103</f>
        <v>0</v>
      </c>
      <c r="D104" s="10">
        <f t="shared" si="38"/>
        <v>0</v>
      </c>
      <c r="E104" s="10">
        <f t="shared" si="38"/>
        <v>0</v>
      </c>
      <c r="F104" s="10">
        <f t="shared" si="38"/>
        <v>0</v>
      </c>
      <c r="G104" s="10">
        <f t="shared" si="38"/>
        <v>0</v>
      </c>
      <c r="H104" s="10">
        <f t="shared" si="38"/>
        <v>0</v>
      </c>
      <c r="I104" s="10">
        <f t="shared" si="38"/>
        <v>0</v>
      </c>
      <c r="J104" s="10">
        <f t="shared" si="38"/>
        <v>0</v>
      </c>
      <c r="K104" s="10">
        <f t="shared" si="38"/>
        <v>0</v>
      </c>
      <c r="L104" s="10">
        <f t="shared" si="38"/>
        <v>0</v>
      </c>
      <c r="M104" s="10">
        <f t="shared" si="38"/>
        <v>0</v>
      </c>
      <c r="N104" s="10">
        <f t="shared" si="38"/>
        <v>0</v>
      </c>
    </row>
    <row r="105" spans="1:14">
      <c r="A105" s="10"/>
      <c r="C105" s="10"/>
      <c r="D105" s="10"/>
      <c r="E105" s="10"/>
      <c r="F105" s="10"/>
      <c r="G105" s="10"/>
      <c r="H105" s="10"/>
      <c r="I105" s="10"/>
      <c r="J105" s="10"/>
      <c r="K105" s="10"/>
      <c r="L105" s="10"/>
      <c r="M105" s="10"/>
      <c r="N105" s="10"/>
    </row>
    <row r="106" spans="1:14" ht="15">
      <c r="B106" s="76" t="s">
        <v>163</v>
      </c>
      <c r="H106" s="11"/>
    </row>
    <row r="107" spans="1:14">
      <c r="H107" s="11"/>
    </row>
    <row r="108" spans="1:14" ht="13.15">
      <c r="B108" s="74" t="s">
        <v>46</v>
      </c>
      <c r="H108" s="11"/>
    </row>
    <row r="109" spans="1:14">
      <c r="H109" s="11"/>
    </row>
    <row r="110" spans="1:14" ht="13.15">
      <c r="B110" s="148" t="str">
        <f t="shared" ref="B110:B121" si="39">B76</f>
        <v>Age group</v>
      </c>
      <c r="C110" s="148" t="str">
        <f t="shared" ref="C110:N110" si="40">C76</f>
        <v>2018/19</v>
      </c>
      <c r="D110" s="148" t="str">
        <f t="shared" si="40"/>
        <v>2019/20</v>
      </c>
      <c r="E110" s="148" t="str">
        <f t="shared" si="40"/>
        <v>2020/21</v>
      </c>
      <c r="F110" s="148" t="str">
        <f t="shared" si="40"/>
        <v>2021/22</v>
      </c>
      <c r="G110" s="148" t="str">
        <f t="shared" si="40"/>
        <v>2022/23</v>
      </c>
      <c r="H110" s="148" t="str">
        <f t="shared" si="40"/>
        <v>2023/24</v>
      </c>
      <c r="I110" s="148" t="str">
        <f t="shared" si="40"/>
        <v>2024/25</v>
      </c>
      <c r="J110" s="148" t="str">
        <f t="shared" si="40"/>
        <v>2025/26</v>
      </c>
      <c r="K110" s="148" t="str">
        <f t="shared" si="40"/>
        <v>2026/27</v>
      </c>
      <c r="L110" s="148" t="str">
        <f t="shared" si="40"/>
        <v>2027/28</v>
      </c>
      <c r="M110" s="148" t="str">
        <f t="shared" si="40"/>
        <v>2028/29</v>
      </c>
      <c r="N110" s="148" t="str">
        <f t="shared" si="40"/>
        <v>2029/30</v>
      </c>
    </row>
    <row r="111" spans="1:14" ht="13.15">
      <c r="B111" s="148" t="str">
        <f t="shared" si="39"/>
        <v>20-24</v>
      </c>
      <c r="C111" s="444">
        <f>C77*Projected_PRIM_wastage_rates!E55</f>
        <v>192.38142209696286</v>
      </c>
      <c r="D111" s="444">
        <f>D77*Projected_PRIM_wastage_rates!F55</f>
        <v>245.64127785997479</v>
      </c>
      <c r="E111" s="444">
        <f>E77*Projected_PRIM_wastage_rates!G55</f>
        <v>281.05159918515017</v>
      </c>
      <c r="F111" s="444">
        <f>F77*Projected_PRIM_wastage_rates!H55</f>
        <v>309.29867500329482</v>
      </c>
      <c r="G111" s="444">
        <f>G77*Projected_PRIM_wastage_rates!I55</f>
        <v>326.55453716409221</v>
      </c>
      <c r="H111" s="444">
        <f>H77*Projected_PRIM_wastage_rates!J55</f>
        <v>337.18817468212808</v>
      </c>
      <c r="I111" s="444">
        <f>I77*Projected_PRIM_wastage_rates!K55</f>
        <v>344.02689674487652</v>
      </c>
      <c r="J111" s="444">
        <f>J77*Projected_PRIM_wastage_rates!L55</f>
        <v>349.31049563629745</v>
      </c>
      <c r="K111" s="444">
        <f>K77*Projected_PRIM_wastage_rates!M55</f>
        <v>353.93160892864444</v>
      </c>
      <c r="L111" s="444">
        <f>L77*Projected_PRIM_wastage_rates!N55</f>
        <v>356.91269420017392</v>
      </c>
      <c r="M111" s="444">
        <f>M77*Projected_PRIM_wastage_rates!O55</f>
        <v>358.83591125489158</v>
      </c>
      <c r="N111" s="444">
        <f>N77*Projected_PRIM_wastage_rates!P55</f>
        <v>361.30214847355597</v>
      </c>
    </row>
    <row r="112" spans="1:14" ht="13.15">
      <c r="B112" s="148" t="str">
        <f t="shared" si="39"/>
        <v>25-29</v>
      </c>
      <c r="C112" s="444">
        <f>C78*Projected_PRIM_wastage_rates!E56</f>
        <v>632.44719742945165</v>
      </c>
      <c r="D112" s="444">
        <f>D78*Projected_PRIM_wastage_rates!F56</f>
        <v>579.80895500499571</v>
      </c>
      <c r="E112" s="444">
        <f>E78*Projected_PRIM_wastage_rates!G56</f>
        <v>551.22308869489882</v>
      </c>
      <c r="F112" s="444">
        <f>F78*Projected_PRIM_wastage_rates!H56</f>
        <v>540.38332142446552</v>
      </c>
      <c r="G112" s="444">
        <f>G78*Projected_PRIM_wastage_rates!I56</f>
        <v>534.08335735765741</v>
      </c>
      <c r="H112" s="444">
        <f>H78*Projected_PRIM_wastage_rates!J56</f>
        <v>530.95948979052389</v>
      </c>
      <c r="I112" s="444">
        <f>I78*Projected_PRIM_wastage_rates!K56</f>
        <v>529.83783317083373</v>
      </c>
      <c r="J112" s="444">
        <f>J78*Projected_PRIM_wastage_rates!L56</f>
        <v>530.56566253112976</v>
      </c>
      <c r="K112" s="444">
        <f>K78*Projected_PRIM_wastage_rates!M56</f>
        <v>532.75959197630493</v>
      </c>
      <c r="L112" s="444">
        <f>L78*Projected_PRIM_wastage_rates!N56</f>
        <v>534.80529089935942</v>
      </c>
      <c r="M112" s="444">
        <f>M78*Projected_PRIM_wastage_rates!O56</f>
        <v>536.5732156037335</v>
      </c>
      <c r="N112" s="444">
        <f>N78*Projected_PRIM_wastage_rates!P56</f>
        <v>539.16500020453316</v>
      </c>
    </row>
    <row r="113" spans="1:14" ht="13.15">
      <c r="B113" s="148" t="str">
        <f t="shared" si="39"/>
        <v>30-34</v>
      </c>
      <c r="C113" s="444">
        <f>C79*Projected_PRIM_wastage_rates!E57</f>
        <v>593.33919437089719</v>
      </c>
      <c r="D113" s="444">
        <f>D79*Projected_PRIM_wastage_rates!F57</f>
        <v>565.30503865794105</v>
      </c>
      <c r="E113" s="444">
        <f>E79*Projected_PRIM_wastage_rates!G57</f>
        <v>539.48224236824615</v>
      </c>
      <c r="F113" s="444">
        <f>F79*Projected_PRIM_wastage_rates!H57</f>
        <v>519.18135054729885</v>
      </c>
      <c r="G113" s="444">
        <f>G79*Projected_PRIM_wastage_rates!I57</f>
        <v>500.79683625160658</v>
      </c>
      <c r="H113" s="444">
        <f>H79*Projected_PRIM_wastage_rates!J57</f>
        <v>485.91447355644505</v>
      </c>
      <c r="I113" s="444">
        <f>I79*Projected_PRIM_wastage_rates!K57</f>
        <v>474.38353764494485</v>
      </c>
      <c r="J113" s="444">
        <f>J79*Projected_PRIM_wastage_rates!L57</f>
        <v>466.03385893945108</v>
      </c>
      <c r="K113" s="444">
        <f>K79*Projected_PRIM_wastage_rates!M57</f>
        <v>460.44087977875978</v>
      </c>
      <c r="L113" s="444">
        <f>L79*Projected_PRIM_wastage_rates!N57</f>
        <v>456.5789123872745</v>
      </c>
      <c r="M113" s="444">
        <f>M79*Projected_PRIM_wastage_rates!O57</f>
        <v>453.99303982906031</v>
      </c>
      <c r="N113" s="444">
        <f>N79*Projected_PRIM_wastage_rates!P57</f>
        <v>452.82636845276704</v>
      </c>
    </row>
    <row r="114" spans="1:14" ht="13.15">
      <c r="B114" s="148" t="str">
        <f t="shared" si="39"/>
        <v>35-39</v>
      </c>
      <c r="C114" s="444">
        <f>C80*Projected_PRIM_wastage_rates!E58</f>
        <v>420.56692305869115</v>
      </c>
      <c r="D114" s="444">
        <f>D80*Projected_PRIM_wastage_rates!F58</f>
        <v>426.26442638975902</v>
      </c>
      <c r="E114" s="444">
        <f>E80*Projected_PRIM_wastage_rates!G58</f>
        <v>427.95426730917865</v>
      </c>
      <c r="F114" s="444">
        <f>F80*Projected_PRIM_wastage_rates!H58</f>
        <v>427.09989992118261</v>
      </c>
      <c r="G114" s="444">
        <f>G80*Projected_PRIM_wastage_rates!I58</f>
        <v>421.84011825021389</v>
      </c>
      <c r="H114" s="444">
        <f>H80*Projected_PRIM_wastage_rates!J58</f>
        <v>414.77880985486377</v>
      </c>
      <c r="I114" s="444">
        <f>I80*Projected_PRIM_wastage_rates!K58</f>
        <v>407.12791679714422</v>
      </c>
      <c r="J114" s="444">
        <f>J80*Projected_PRIM_wastage_rates!L58</f>
        <v>399.82221053048187</v>
      </c>
      <c r="K114" s="444">
        <f>K80*Projected_PRIM_wastage_rates!M58</f>
        <v>393.36345876484643</v>
      </c>
      <c r="L114" s="444">
        <f>L80*Projected_PRIM_wastage_rates!N58</f>
        <v>387.67126775972667</v>
      </c>
      <c r="M114" s="444">
        <f>M80*Projected_PRIM_wastage_rates!O58</f>
        <v>382.83328931541087</v>
      </c>
      <c r="N114" s="444">
        <f>N80*Projected_PRIM_wastage_rates!P58</f>
        <v>379.13153956688205</v>
      </c>
    </row>
    <row r="115" spans="1:14" ht="13.15">
      <c r="B115" s="148" t="str">
        <f t="shared" si="39"/>
        <v>40-44</v>
      </c>
      <c r="C115" s="444">
        <f>C81*Projected_PRIM_wastage_rates!E59</f>
        <v>385.90614124503747</v>
      </c>
      <c r="D115" s="444">
        <f>D81*Projected_PRIM_wastage_rates!F59</f>
        <v>391.25369689325197</v>
      </c>
      <c r="E115" s="444">
        <f>E81*Projected_PRIM_wastage_rates!G59</f>
        <v>397.91767483758474</v>
      </c>
      <c r="F115" s="444">
        <f>F81*Projected_PRIM_wastage_rates!H59</f>
        <v>404.93399619215853</v>
      </c>
      <c r="G115" s="444">
        <f>G81*Projected_PRIM_wastage_rates!I59</f>
        <v>408.46849224425574</v>
      </c>
      <c r="H115" s="444">
        <f>H81*Projected_PRIM_wastage_rates!J59</f>
        <v>409.66834452986876</v>
      </c>
      <c r="I115" s="444">
        <f>I81*Projected_PRIM_wastage_rates!K59</f>
        <v>408.99271981049452</v>
      </c>
      <c r="J115" s="444">
        <f>J81*Projected_PRIM_wastage_rates!L59</f>
        <v>407.08246645687188</v>
      </c>
      <c r="K115" s="444">
        <f>K81*Projected_PRIM_wastage_rates!M59</f>
        <v>404.43588899889863</v>
      </c>
      <c r="L115" s="444">
        <f>L81*Projected_PRIM_wastage_rates!N59</f>
        <v>401.14174734015705</v>
      </c>
      <c r="M115" s="444">
        <f>M81*Projected_PRIM_wastage_rates!O59</f>
        <v>397.54721159806536</v>
      </c>
      <c r="N115" s="444">
        <f>N81*Projected_PRIM_wastage_rates!P59</f>
        <v>394.2054739915186</v>
      </c>
    </row>
    <row r="116" spans="1:14" ht="13.15">
      <c r="B116" s="148" t="str">
        <f t="shared" si="39"/>
        <v>45-49</v>
      </c>
      <c r="C116" s="444">
        <f>C82*Projected_PRIM_wastage_rates!E60</f>
        <v>339.2660151216254</v>
      </c>
      <c r="D116" s="444">
        <f>D82*Projected_PRIM_wastage_rates!F60</f>
        <v>340.46298085505384</v>
      </c>
      <c r="E116" s="444">
        <f>E82*Projected_PRIM_wastage_rates!G60</f>
        <v>343.78272012245503</v>
      </c>
      <c r="F116" s="444">
        <f>F82*Projected_PRIM_wastage_rates!H60</f>
        <v>348.99210534516322</v>
      </c>
      <c r="G116" s="444">
        <f>G82*Projected_PRIM_wastage_rates!I60</f>
        <v>352.88852057323538</v>
      </c>
      <c r="H116" s="444">
        <f>H82*Projected_PRIM_wastage_rates!J60</f>
        <v>356.11831895714283</v>
      </c>
      <c r="I116" s="444">
        <f>I82*Projected_PRIM_wastage_rates!K60</f>
        <v>358.58398883864038</v>
      </c>
      <c r="J116" s="444">
        <f>J82*Projected_PRIM_wastage_rates!L60</f>
        <v>360.35238607378784</v>
      </c>
      <c r="K116" s="444">
        <f>K82*Projected_PRIM_wastage_rates!M60</f>
        <v>361.46153802856986</v>
      </c>
      <c r="L116" s="444">
        <f>L82*Projected_PRIM_wastage_rates!N60</f>
        <v>361.7199641679199</v>
      </c>
      <c r="M116" s="444">
        <f>M82*Projected_PRIM_wastage_rates!O60</f>
        <v>361.25261523232393</v>
      </c>
      <c r="N116" s="444">
        <f>N82*Projected_PRIM_wastage_rates!P60</f>
        <v>360.44999039155249</v>
      </c>
    </row>
    <row r="117" spans="1:14" ht="13.15">
      <c r="B117" s="148" t="str">
        <f t="shared" si="39"/>
        <v>50-54</v>
      </c>
      <c r="C117" s="444">
        <f>C83*Projected_PRIM_wastage_rates!E61</f>
        <v>269.88948608917292</v>
      </c>
      <c r="D117" s="444">
        <f>D83*Projected_PRIM_wastage_rates!F61</f>
        <v>269.22304824061251</v>
      </c>
      <c r="E117" s="444">
        <f>E83*Projected_PRIM_wastage_rates!G61</f>
        <v>270.17161685309827</v>
      </c>
      <c r="F117" s="444">
        <f>F83*Projected_PRIM_wastage_rates!H61</f>
        <v>272.62584610697348</v>
      </c>
      <c r="G117" s="444">
        <f>G83*Projected_PRIM_wastage_rates!I61</f>
        <v>274.40446541842431</v>
      </c>
      <c r="H117" s="444">
        <f>H83*Projected_PRIM_wastage_rates!J61</f>
        <v>276.19902166700109</v>
      </c>
      <c r="I117" s="444">
        <f>I83*Projected_PRIM_wastage_rates!K61</f>
        <v>277.9961860193435</v>
      </c>
      <c r="J117" s="444">
        <f>J83*Projected_PRIM_wastage_rates!L61</f>
        <v>279.80436665915471</v>
      </c>
      <c r="K117" s="444">
        <f>K83*Projected_PRIM_wastage_rates!M61</f>
        <v>281.5483623312756</v>
      </c>
      <c r="L117" s="444">
        <f>L83*Projected_PRIM_wastage_rates!N61</f>
        <v>282.95946664235981</v>
      </c>
      <c r="M117" s="444">
        <f>M83*Projected_PRIM_wastage_rates!O61</f>
        <v>283.98681022314634</v>
      </c>
      <c r="N117" s="444">
        <f>N83*Projected_PRIM_wastage_rates!P61</f>
        <v>284.78350231049507</v>
      </c>
    </row>
    <row r="118" spans="1:14" ht="13.15">
      <c r="B118" s="148" t="str">
        <f t="shared" si="39"/>
        <v>55-59</v>
      </c>
      <c r="C118" s="444">
        <f>C84*Projected_PRIM_wastage_rates!E62</f>
        <v>94.454949632359828</v>
      </c>
      <c r="D118" s="444">
        <f>D84*Projected_PRIM_wastage_rates!F62</f>
        <v>91.297640824203398</v>
      </c>
      <c r="E118" s="444">
        <f>E84*Projected_PRIM_wastage_rates!G62</f>
        <v>89.708177970406879</v>
      </c>
      <c r="F118" s="444">
        <f>F84*Projected_PRIM_wastage_rates!H62</f>
        <v>89.243745079928615</v>
      </c>
      <c r="G118" s="444">
        <f>G84*Projected_PRIM_wastage_rates!I62</f>
        <v>88.916192042310669</v>
      </c>
      <c r="H118" s="444">
        <f>H84*Projected_PRIM_wastage_rates!J62</f>
        <v>88.838847127578987</v>
      </c>
      <c r="I118" s="444">
        <f>I84*Projected_PRIM_wastage_rates!K62</f>
        <v>88.956409315670072</v>
      </c>
      <c r="J118" s="444">
        <f>J84*Projected_PRIM_wastage_rates!L62</f>
        <v>89.247229485601679</v>
      </c>
      <c r="K118" s="444">
        <f>K84*Projected_PRIM_wastage_rates!M62</f>
        <v>89.665159034979069</v>
      </c>
      <c r="L118" s="444">
        <f>L84*Projected_PRIM_wastage_rates!N62</f>
        <v>90.093503686114616</v>
      </c>
      <c r="M118" s="444">
        <f>M84*Projected_PRIM_wastage_rates!O62</f>
        <v>90.49655988621366</v>
      </c>
      <c r="N118" s="444">
        <f>N84*Projected_PRIM_wastage_rates!P62</f>
        <v>90.907400784078845</v>
      </c>
    </row>
    <row r="119" spans="1:14" ht="13.15">
      <c r="B119" s="148" t="str">
        <f t="shared" si="39"/>
        <v>60-64</v>
      </c>
      <c r="C119" s="444">
        <f>C85*Projected_PRIM_wastage_rates!E63</f>
        <v>35.689784107620497</v>
      </c>
      <c r="D119" s="444">
        <f>D85*Projected_PRIM_wastage_rates!F63</f>
        <v>34.234047138627353</v>
      </c>
      <c r="E119" s="444">
        <f>E85*Projected_PRIM_wastage_rates!G63</f>
        <v>33.161397396186317</v>
      </c>
      <c r="F119" s="444">
        <f>F85*Projected_PRIM_wastage_rates!H63</f>
        <v>32.532564819512643</v>
      </c>
      <c r="G119" s="444">
        <f>G85*Projected_PRIM_wastage_rates!I63</f>
        <v>32.017477300274763</v>
      </c>
      <c r="H119" s="444">
        <f>H85*Projected_PRIM_wastage_rates!J63</f>
        <v>31.66948091726417</v>
      </c>
      <c r="I119" s="444">
        <f>I85*Projected_PRIM_wastage_rates!K63</f>
        <v>31.463055361702111</v>
      </c>
      <c r="J119" s="444">
        <f>J85*Projected_PRIM_wastage_rates!L63</f>
        <v>31.383091097186664</v>
      </c>
      <c r="K119" s="444">
        <f>K85*Projected_PRIM_wastage_rates!M63</f>
        <v>31.403208466467614</v>
      </c>
      <c r="L119" s="444">
        <f>L85*Projected_PRIM_wastage_rates!N63</f>
        <v>31.46648354610717</v>
      </c>
      <c r="M119" s="444">
        <f>M85*Projected_PRIM_wastage_rates!O63</f>
        <v>31.555820737668238</v>
      </c>
      <c r="N119" s="444">
        <f>N85*Projected_PRIM_wastage_rates!P63</f>
        <v>31.684605256745197</v>
      </c>
    </row>
    <row r="120" spans="1:14" ht="13.15">
      <c r="B120" s="148" t="str">
        <f t="shared" si="39"/>
        <v>65 plus</v>
      </c>
      <c r="C120" s="444">
        <f>C86*Projected_PRIM_wastage_rates!E64</f>
        <v>13.392824066327297</v>
      </c>
      <c r="D120" s="444">
        <f>D86*Projected_PRIM_wastage_rates!F64</f>
        <v>14.754330157857662</v>
      </c>
      <c r="E120" s="444">
        <f>E86*Projected_PRIM_wastage_rates!G64</f>
        <v>15.492404350949178</v>
      </c>
      <c r="F120" s="444">
        <f>F86*Projected_PRIM_wastage_rates!H64</f>
        <v>15.892011889934642</v>
      </c>
      <c r="G120" s="444">
        <f>G86*Projected_PRIM_wastage_rates!I64</f>
        <v>16.006462810535062</v>
      </c>
      <c r="H120" s="444">
        <f>H86*Projected_PRIM_wastage_rates!J64</f>
        <v>15.994319252870715</v>
      </c>
      <c r="I120" s="444">
        <f>I86*Projected_PRIM_wastage_rates!K64</f>
        <v>15.93136663413356</v>
      </c>
      <c r="J120" s="444">
        <f>J86*Projected_PRIM_wastage_rates!L64</f>
        <v>15.865833668989708</v>
      </c>
      <c r="K120" s="444">
        <f>K86*Projected_PRIM_wastage_rates!M64</f>
        <v>15.820582736498253</v>
      </c>
      <c r="L120" s="444">
        <f>L86*Projected_PRIM_wastage_rates!N64</f>
        <v>15.791547760033469</v>
      </c>
      <c r="M120" s="444">
        <f>M86*Projected_PRIM_wastage_rates!O64</f>
        <v>15.780045867172772</v>
      </c>
      <c r="N120" s="444">
        <f>N86*Projected_PRIM_wastage_rates!P64</f>
        <v>15.795849756134738</v>
      </c>
    </row>
    <row r="121" spans="1:14" ht="13.15">
      <c r="B121" s="148" t="str">
        <f t="shared" si="39"/>
        <v>Total</v>
      </c>
      <c r="C121" s="444">
        <f>SUM(C111:C120)</f>
        <v>2977.3339372181463</v>
      </c>
      <c r="D121" s="444">
        <f t="shared" ref="D121:N121" si="41">SUM(D111:D120)</f>
        <v>2958.2454420222775</v>
      </c>
      <c r="E121" s="444">
        <f t="shared" si="41"/>
        <v>2949.9451890881542</v>
      </c>
      <c r="F121" s="444">
        <f t="shared" si="41"/>
        <v>2960.1835163299124</v>
      </c>
      <c r="G121" s="444">
        <f t="shared" si="41"/>
        <v>2955.9764594126059</v>
      </c>
      <c r="H121" s="444">
        <f t="shared" si="41"/>
        <v>2947.3292803356871</v>
      </c>
      <c r="I121" s="444">
        <f t="shared" si="41"/>
        <v>2937.2999103377838</v>
      </c>
      <c r="J121" s="444">
        <f t="shared" si="41"/>
        <v>2929.4676010789522</v>
      </c>
      <c r="K121" s="444">
        <f t="shared" si="41"/>
        <v>2924.8302790452444</v>
      </c>
      <c r="L121" s="444">
        <f t="shared" si="41"/>
        <v>2919.1408783892266</v>
      </c>
      <c r="M121" s="444">
        <f t="shared" si="41"/>
        <v>2912.8545195476868</v>
      </c>
      <c r="N121" s="444">
        <f t="shared" si="41"/>
        <v>2910.251879188264</v>
      </c>
    </row>
    <row r="122" spans="1:14">
      <c r="A122" s="10">
        <f>SUM(C122:N122)</f>
        <v>0</v>
      </c>
      <c r="C122" s="300">
        <f t="shared" ref="C122:N122" si="42">SUM(C111:C120)-C121</f>
        <v>0</v>
      </c>
      <c r="D122" s="300">
        <f t="shared" si="42"/>
        <v>0</v>
      </c>
      <c r="E122" s="300">
        <f t="shared" si="42"/>
        <v>0</v>
      </c>
      <c r="F122" s="300">
        <f t="shared" si="42"/>
        <v>0</v>
      </c>
      <c r="G122" s="300">
        <f t="shared" si="42"/>
        <v>0</v>
      </c>
      <c r="H122" s="300">
        <f t="shared" si="42"/>
        <v>0</v>
      </c>
      <c r="I122" s="300">
        <f t="shared" si="42"/>
        <v>0</v>
      </c>
      <c r="J122" s="300">
        <f t="shared" si="42"/>
        <v>0</v>
      </c>
      <c r="K122" s="300">
        <f t="shared" si="42"/>
        <v>0</v>
      </c>
      <c r="L122" s="300">
        <f t="shared" si="42"/>
        <v>0</v>
      </c>
      <c r="M122" s="300">
        <f t="shared" si="42"/>
        <v>0</v>
      </c>
      <c r="N122" s="300">
        <f t="shared" si="42"/>
        <v>0</v>
      </c>
    </row>
    <row r="123" spans="1:14">
      <c r="A123" s="10"/>
      <c r="C123" s="300"/>
      <c r="D123" s="300"/>
      <c r="E123" s="300"/>
      <c r="F123" s="300"/>
      <c r="G123" s="300"/>
      <c r="H123" s="300"/>
      <c r="I123" s="300"/>
      <c r="J123" s="300"/>
      <c r="K123" s="300"/>
      <c r="L123" s="300"/>
      <c r="M123" s="300"/>
      <c r="N123" s="300"/>
    </row>
    <row r="124" spans="1:14" ht="13.15">
      <c r="B124" s="74" t="s">
        <v>47</v>
      </c>
      <c r="C124" s="320"/>
      <c r="D124" s="320"/>
      <c r="E124" s="320"/>
      <c r="F124" s="320"/>
      <c r="G124" s="320"/>
      <c r="H124" s="330"/>
      <c r="I124" s="320"/>
      <c r="J124" s="320"/>
      <c r="K124" s="320"/>
      <c r="L124" s="320"/>
      <c r="M124" s="300"/>
      <c r="N124" s="300"/>
    </row>
    <row r="125" spans="1:14">
      <c r="C125" s="320"/>
      <c r="D125" s="320"/>
      <c r="E125" s="320"/>
      <c r="F125" s="320"/>
      <c r="G125" s="320"/>
      <c r="H125" s="330"/>
      <c r="I125" s="320"/>
      <c r="J125" s="320"/>
      <c r="K125" s="320"/>
      <c r="L125" s="320"/>
      <c r="M125" s="300"/>
      <c r="N125" s="300"/>
    </row>
    <row r="126" spans="1:14" ht="13.15">
      <c r="B126" s="148" t="str">
        <f t="shared" ref="B126:B137" si="43">B110</f>
        <v>Age group</v>
      </c>
      <c r="C126" s="329" t="str">
        <f t="shared" ref="C126:N126" si="44">C110</f>
        <v>2018/19</v>
      </c>
      <c r="D126" s="329" t="str">
        <f t="shared" si="44"/>
        <v>2019/20</v>
      </c>
      <c r="E126" s="329" t="str">
        <f t="shared" si="44"/>
        <v>2020/21</v>
      </c>
      <c r="F126" s="329" t="str">
        <f t="shared" si="44"/>
        <v>2021/22</v>
      </c>
      <c r="G126" s="329" t="str">
        <f t="shared" si="44"/>
        <v>2022/23</v>
      </c>
      <c r="H126" s="329" t="str">
        <f t="shared" si="44"/>
        <v>2023/24</v>
      </c>
      <c r="I126" s="329" t="str">
        <f t="shared" si="44"/>
        <v>2024/25</v>
      </c>
      <c r="J126" s="329" t="str">
        <f t="shared" si="44"/>
        <v>2025/26</v>
      </c>
      <c r="K126" s="329" t="str">
        <f t="shared" si="44"/>
        <v>2026/27</v>
      </c>
      <c r="L126" s="329" t="str">
        <f t="shared" si="44"/>
        <v>2027/28</v>
      </c>
      <c r="M126" s="329" t="str">
        <f t="shared" si="44"/>
        <v>2028/29</v>
      </c>
      <c r="N126" s="329" t="str">
        <f t="shared" si="44"/>
        <v>2029/30</v>
      </c>
    </row>
    <row r="127" spans="1:14" ht="13.15">
      <c r="B127" s="148" t="str">
        <f t="shared" si="43"/>
        <v>20-24</v>
      </c>
      <c r="C127" s="444">
        <f>C93*Projected_PRIM_wastage_rates!E70</f>
        <v>1260.9786248259193</v>
      </c>
      <c r="D127" s="444">
        <f>D93*Projected_PRIM_wastage_rates!F70</f>
        <v>1496.2596636450203</v>
      </c>
      <c r="E127" s="444">
        <f>E93*Projected_PRIM_wastage_rates!G70</f>
        <v>1713.0669160328223</v>
      </c>
      <c r="F127" s="444">
        <f>F93*Projected_PRIM_wastage_rates!H70</f>
        <v>1847.0146192323534</v>
      </c>
      <c r="G127" s="444">
        <f>G93*Projected_PRIM_wastage_rates!I70</f>
        <v>1922.7052370036288</v>
      </c>
      <c r="H127" s="444">
        <f>H93*Projected_PRIM_wastage_rates!J70</f>
        <v>1968.379094177571</v>
      </c>
      <c r="I127" s="444">
        <f>I93*Projected_PRIM_wastage_rates!K70</f>
        <v>1997.4272419983786</v>
      </c>
      <c r="J127" s="444">
        <f>J93*Projected_PRIM_wastage_rates!L70</f>
        <v>2020.8021650404785</v>
      </c>
      <c r="K127" s="444">
        <f>K93*Projected_PRIM_wastage_rates!M70</f>
        <v>2042.5208696981485</v>
      </c>
      <c r="L127" s="444">
        <f>L93*Projected_PRIM_wastage_rates!N70</f>
        <v>2056.5222680039014</v>
      </c>
      <c r="M127" s="444">
        <f>M93*Projected_PRIM_wastage_rates!O70</f>
        <v>2065.5485855636621</v>
      </c>
      <c r="N127" s="444">
        <f>N93*Projected_PRIM_wastage_rates!P70</f>
        <v>2078.1827703128406</v>
      </c>
    </row>
    <row r="128" spans="1:14" ht="13.15">
      <c r="B128" s="148" t="str">
        <f t="shared" si="43"/>
        <v>25-29</v>
      </c>
      <c r="C128" s="444">
        <f>C94*Projected_PRIM_wastage_rates!E71</f>
        <v>3092.4735063085327</v>
      </c>
      <c r="D128" s="444">
        <f>D94*Projected_PRIM_wastage_rates!F71</f>
        <v>2982.5058052049062</v>
      </c>
      <c r="E128" s="444">
        <f>E94*Projected_PRIM_wastage_rates!G71</f>
        <v>3039.2881371373551</v>
      </c>
      <c r="F128" s="444">
        <f>F94*Projected_PRIM_wastage_rates!H71</f>
        <v>3044.7746897429274</v>
      </c>
      <c r="G128" s="444">
        <f>G94*Projected_PRIM_wastage_rates!I71</f>
        <v>3042.9934635696864</v>
      </c>
      <c r="H128" s="444">
        <f>H94*Projected_PRIM_wastage_rates!J71</f>
        <v>3046.2095659018969</v>
      </c>
      <c r="I128" s="444">
        <f>I94*Projected_PRIM_wastage_rates!K71</f>
        <v>3052.6033184208691</v>
      </c>
      <c r="J128" s="444">
        <f>J94*Projected_PRIM_wastage_rates!L71</f>
        <v>3064.2933709257786</v>
      </c>
      <c r="K128" s="444">
        <f>K94*Projected_PRIM_wastage_rates!M71</f>
        <v>3081.0798031764616</v>
      </c>
      <c r="L128" s="444">
        <f>L94*Projected_PRIM_wastage_rates!N71</f>
        <v>3095.2784060035874</v>
      </c>
      <c r="M128" s="444">
        <f>M94*Projected_PRIM_wastage_rates!O71</f>
        <v>3106.8632857025946</v>
      </c>
      <c r="N128" s="444">
        <f>N94*Projected_PRIM_wastage_rates!P71</f>
        <v>3122.3304871758046</v>
      </c>
    </row>
    <row r="129" spans="1:14" ht="13.15">
      <c r="B129" s="148" t="str">
        <f t="shared" si="43"/>
        <v>30-34</v>
      </c>
      <c r="C129" s="444">
        <f>C95*Projected_PRIM_wastage_rates!E72</f>
        <v>2944.0129605062939</v>
      </c>
      <c r="D129" s="444">
        <f>D95*Projected_PRIM_wastage_rates!F72</f>
        <v>2917.9992280483302</v>
      </c>
      <c r="E129" s="444">
        <f>E95*Projected_PRIM_wastage_rates!G72</f>
        <v>2985.3238589113739</v>
      </c>
      <c r="F129" s="444">
        <f>F95*Projected_PRIM_wastage_rates!H72</f>
        <v>2958.6906858284019</v>
      </c>
      <c r="G129" s="444">
        <f>G95*Projected_PRIM_wastage_rates!I72</f>
        <v>2917.4013379853354</v>
      </c>
      <c r="H129" s="444">
        <f>H95*Projected_PRIM_wastage_rates!J72</f>
        <v>2883.3989397761029</v>
      </c>
      <c r="I129" s="444">
        <f>I95*Projected_PRIM_wastage_rates!K72</f>
        <v>2857.6072606174766</v>
      </c>
      <c r="J129" s="444">
        <f>J95*Projected_PRIM_wastage_rates!L72</f>
        <v>2841.062234584303</v>
      </c>
      <c r="K129" s="444">
        <f>K95*Projected_PRIM_wastage_rates!M72</f>
        <v>2833.1681682471371</v>
      </c>
      <c r="L129" s="444">
        <f>L95*Projected_PRIM_wastage_rates!N72</f>
        <v>2829.451600438204</v>
      </c>
      <c r="M129" s="444">
        <f>M95*Projected_PRIM_wastage_rates!O72</f>
        <v>2828.5941691479352</v>
      </c>
      <c r="N129" s="444">
        <f>N95*Projected_PRIM_wastage_rates!P72</f>
        <v>2832.6150229993368</v>
      </c>
    </row>
    <row r="130" spans="1:14" ht="13.15">
      <c r="B130" s="148" t="str">
        <f t="shared" si="43"/>
        <v>35-39</v>
      </c>
      <c r="C130" s="444">
        <f>C96*Projected_PRIM_wastage_rates!E73</f>
        <v>2526.7219673676909</v>
      </c>
      <c r="D130" s="444">
        <f>D96*Projected_PRIM_wastage_rates!F73</f>
        <v>2541.3545322854256</v>
      </c>
      <c r="E130" s="444">
        <f>E96*Projected_PRIM_wastage_rates!G73</f>
        <v>2641.1123615706183</v>
      </c>
      <c r="F130" s="444">
        <f>F96*Projected_PRIM_wastage_rates!H73</f>
        <v>2647.5434421631358</v>
      </c>
      <c r="G130" s="444">
        <f>G96*Projected_PRIM_wastage_rates!I73</f>
        <v>2628.191705222263</v>
      </c>
      <c r="H130" s="444">
        <f>H96*Projected_PRIM_wastage_rates!J73</f>
        <v>2604.5596146988269</v>
      </c>
      <c r="I130" s="444">
        <f>I96*Projected_PRIM_wastage_rates!K73</f>
        <v>2580.4095566042865</v>
      </c>
      <c r="J130" s="444">
        <f>J96*Projected_PRIM_wastage_rates!L73</f>
        <v>2559.0821603631839</v>
      </c>
      <c r="K130" s="444">
        <f>K96*Projected_PRIM_wastage_rates!M73</f>
        <v>2542.1061608546156</v>
      </c>
      <c r="L130" s="444">
        <f>L96*Projected_PRIM_wastage_rates!N73</f>
        <v>2527.8938250613969</v>
      </c>
      <c r="M130" s="444">
        <f>M96*Projected_PRIM_wastage_rates!O73</f>
        <v>2516.5718525339635</v>
      </c>
      <c r="N130" s="444">
        <f>N96*Projected_PRIM_wastage_rates!P73</f>
        <v>2509.9472454219954</v>
      </c>
    </row>
    <row r="131" spans="1:14" ht="13.15">
      <c r="B131" s="148" t="str">
        <f t="shared" si="43"/>
        <v>40-44</v>
      </c>
      <c r="C131" s="444">
        <f>C97*Projected_PRIM_wastage_rates!E74</f>
        <v>2160.3281453919176</v>
      </c>
      <c r="D131" s="444">
        <f>D97*Projected_PRIM_wastage_rates!F74</f>
        <v>2177.7135392670484</v>
      </c>
      <c r="E131" s="444">
        <f>E97*Projected_PRIM_wastage_rates!G74</f>
        <v>2273.6397898937776</v>
      </c>
      <c r="F131" s="444">
        <f>F97*Projected_PRIM_wastage_rates!H74</f>
        <v>2294.3730212385271</v>
      </c>
      <c r="G131" s="444">
        <f>G97*Projected_PRIM_wastage_rates!I74</f>
        <v>2294.0054800192756</v>
      </c>
      <c r="H131" s="444">
        <f>H97*Projected_PRIM_wastage_rates!J74</f>
        <v>2288.4553475275047</v>
      </c>
      <c r="I131" s="444">
        <f>I97*Projected_PRIM_wastage_rates!K74</f>
        <v>2279.5024475429504</v>
      </c>
      <c r="J131" s="444">
        <f>J97*Projected_PRIM_wastage_rates!L74</f>
        <v>2269.4578208013659</v>
      </c>
      <c r="K131" s="444">
        <f>K97*Projected_PRIM_wastage_rates!M74</f>
        <v>2259.6726706999093</v>
      </c>
      <c r="L131" s="444">
        <f>L97*Projected_PRIM_wastage_rates!N74</f>
        <v>2249.2136257672205</v>
      </c>
      <c r="M131" s="444">
        <f>M97*Projected_PRIM_wastage_rates!O74</f>
        <v>2238.8527577942787</v>
      </c>
      <c r="N131" s="444">
        <f>N97*Projected_PRIM_wastage_rates!P74</f>
        <v>2230.8123812128356</v>
      </c>
    </row>
    <row r="132" spans="1:14" ht="13.15">
      <c r="B132" s="148" t="str">
        <f t="shared" si="43"/>
        <v>45-49</v>
      </c>
      <c r="C132" s="444">
        <f>C98*Projected_PRIM_wastage_rates!E75</f>
        <v>2023.139254646203</v>
      </c>
      <c r="D132" s="444">
        <f>D98*Projected_PRIM_wastage_rates!F75</f>
        <v>2033.7570294880397</v>
      </c>
      <c r="E132" s="444">
        <f>E98*Projected_PRIM_wastage_rates!G75</f>
        <v>2120.3844334514688</v>
      </c>
      <c r="F132" s="444">
        <f>F98*Projected_PRIM_wastage_rates!H75</f>
        <v>2139.0389192447924</v>
      </c>
      <c r="G132" s="444">
        <f>G98*Projected_PRIM_wastage_rates!I75</f>
        <v>2141.2377097891467</v>
      </c>
      <c r="H132" s="444">
        <f>H98*Projected_PRIM_wastage_rates!J75</f>
        <v>2141.1035220846998</v>
      </c>
      <c r="I132" s="444">
        <f>I98*Projected_PRIM_wastage_rates!K75</f>
        <v>2139.2269253280415</v>
      </c>
      <c r="J132" s="444">
        <f>J98*Projected_PRIM_wastage_rates!L75</f>
        <v>2136.6887325668017</v>
      </c>
      <c r="K132" s="444">
        <f>K98*Projected_PRIM_wastage_rates!M75</f>
        <v>2133.9474064272622</v>
      </c>
      <c r="L132" s="444">
        <f>L98*Projected_PRIM_wastage_rates!N75</f>
        <v>2129.7439643213374</v>
      </c>
      <c r="M132" s="444">
        <f>M98*Projected_PRIM_wastage_rates!O75</f>
        <v>2124.4421880964865</v>
      </c>
      <c r="N132" s="444">
        <f>N98*Projected_PRIM_wastage_rates!P75</f>
        <v>2119.8420518314288</v>
      </c>
    </row>
    <row r="133" spans="1:14" ht="13.15">
      <c r="B133" s="148" t="str">
        <f t="shared" si="43"/>
        <v>50-54</v>
      </c>
      <c r="C133" s="444">
        <f>C99*Projected_PRIM_wastage_rates!E76</f>
        <v>1771.0177814155957</v>
      </c>
      <c r="D133" s="444">
        <f>D99*Projected_PRIM_wastage_rates!F76</f>
        <v>1759.6379353187631</v>
      </c>
      <c r="E133" s="444">
        <f>E99*Projected_PRIM_wastage_rates!G76</f>
        <v>1818.6135643499904</v>
      </c>
      <c r="F133" s="444">
        <f>F99*Projected_PRIM_wastage_rates!H76</f>
        <v>1821.7511268961421</v>
      </c>
      <c r="G133" s="444">
        <f>G99*Projected_PRIM_wastage_rates!I76</f>
        <v>1814.5305311376605</v>
      </c>
      <c r="H133" s="444">
        <f>H99*Projected_PRIM_wastage_rates!J76</f>
        <v>1808.5657337326229</v>
      </c>
      <c r="I133" s="444">
        <f>I99*Projected_PRIM_wastage_rates!K76</f>
        <v>1803.7579370819296</v>
      </c>
      <c r="J133" s="444">
        <f>J99*Projected_PRIM_wastage_rates!L76</f>
        <v>1800.373152364431</v>
      </c>
      <c r="K133" s="444">
        <f>K99*Projected_PRIM_wastage_rates!M76</f>
        <v>1798.2393352120794</v>
      </c>
      <c r="L133" s="444">
        <f>L99*Projected_PRIM_wastage_rates!N76</f>
        <v>1795.9621181570383</v>
      </c>
      <c r="M133" s="444">
        <f>M99*Projected_PRIM_wastage_rates!O76</f>
        <v>1793.3734475498393</v>
      </c>
      <c r="N133" s="444">
        <f>N99*Projected_PRIM_wastage_rates!P76</f>
        <v>1791.4375008717707</v>
      </c>
    </row>
    <row r="134" spans="1:14" ht="13.15">
      <c r="B134" s="148" t="str">
        <f t="shared" si="43"/>
        <v>55-59</v>
      </c>
      <c r="C134" s="444">
        <f>C100*Projected_PRIM_wastage_rates!E77</f>
        <v>718.48156260233816</v>
      </c>
      <c r="D134" s="444">
        <f>D100*Projected_PRIM_wastage_rates!F77</f>
        <v>690.72748484811518</v>
      </c>
      <c r="E134" s="444">
        <f>E100*Projected_PRIM_wastage_rates!G77</f>
        <v>696.9104668926368</v>
      </c>
      <c r="F134" s="444">
        <f>F100*Projected_PRIM_wastage_rates!H77</f>
        <v>686.39260998175905</v>
      </c>
      <c r="G134" s="444">
        <f>G100*Projected_PRIM_wastage_rates!I77</f>
        <v>675.27987625127264</v>
      </c>
      <c r="H134" s="444">
        <f>H100*Projected_PRIM_wastage_rates!J77</f>
        <v>667.01768326375145</v>
      </c>
      <c r="I134" s="444">
        <f>I100*Projected_PRIM_wastage_rates!K77</f>
        <v>660.95844095787561</v>
      </c>
      <c r="J134" s="444">
        <f>J100*Projected_PRIM_wastage_rates!L77</f>
        <v>656.76945641202281</v>
      </c>
      <c r="K134" s="444">
        <f>K100*Projected_PRIM_wastage_rates!M77</f>
        <v>654.05412811167378</v>
      </c>
      <c r="L134" s="444">
        <f>L100*Projected_PRIM_wastage_rates!N77</f>
        <v>652.02505551475963</v>
      </c>
      <c r="M134" s="444">
        <f>M100*Projected_PRIM_wastage_rates!O77</f>
        <v>650.43871804078674</v>
      </c>
      <c r="N134" s="444">
        <f>N100*Projected_PRIM_wastage_rates!P77</f>
        <v>649.50979118262092</v>
      </c>
    </row>
    <row r="135" spans="1:14" ht="13.15">
      <c r="B135" s="148" t="str">
        <f t="shared" si="43"/>
        <v>60-64</v>
      </c>
      <c r="C135" s="444">
        <f>C101*Projected_PRIM_wastage_rates!E78</f>
        <v>220.38084689262652</v>
      </c>
      <c r="D135" s="444">
        <f>D101*Projected_PRIM_wastage_rates!F78</f>
        <v>209.25004888108799</v>
      </c>
      <c r="E135" s="444">
        <f>E101*Projected_PRIM_wastage_rates!G78</f>
        <v>207.62845418120719</v>
      </c>
      <c r="F135" s="444">
        <f>F101*Projected_PRIM_wastage_rates!H78</f>
        <v>201.33714447226461</v>
      </c>
      <c r="G135" s="444">
        <f>G101*Projected_PRIM_wastage_rates!I78</f>
        <v>195.39467643658534</v>
      </c>
      <c r="H135" s="444">
        <f>H101*Projected_PRIM_wastage_rates!J78</f>
        <v>190.84559290843049</v>
      </c>
      <c r="I135" s="444">
        <f>I101*Projected_PRIM_wastage_rates!K78</f>
        <v>187.44665045126445</v>
      </c>
      <c r="J135" s="444">
        <f>J101*Projected_PRIM_wastage_rates!L78</f>
        <v>185.02614153732677</v>
      </c>
      <c r="K135" s="444">
        <f>K101*Projected_PRIM_wastage_rates!M78</f>
        <v>183.38025817776062</v>
      </c>
      <c r="L135" s="444">
        <f>L101*Projected_PRIM_wastage_rates!N78</f>
        <v>182.1770162811404</v>
      </c>
      <c r="M135" s="444">
        <f>M101*Projected_PRIM_wastage_rates!O78</f>
        <v>181.29494502628359</v>
      </c>
      <c r="N135" s="444">
        <f>N101*Projected_PRIM_wastage_rates!P78</f>
        <v>180.7764695945944</v>
      </c>
    </row>
    <row r="136" spans="1:14" ht="13.15">
      <c r="B136" s="148" t="str">
        <f t="shared" si="43"/>
        <v>65 plus</v>
      </c>
      <c r="C136" s="444">
        <f>C102*Projected_PRIM_wastage_rates!E79</f>
        <v>103.01319345345908</v>
      </c>
      <c r="D136" s="444">
        <f>D102*Projected_PRIM_wastage_rates!F79</f>
        <v>121.67591437375305</v>
      </c>
      <c r="E136" s="444">
        <f>E102*Projected_PRIM_wastage_rates!G79</f>
        <v>136.2614205348153</v>
      </c>
      <c r="F136" s="444">
        <f>F102*Projected_PRIM_wastage_rates!H79</f>
        <v>141.27122958756843</v>
      </c>
      <c r="G136" s="444">
        <f>G102*Projected_PRIM_wastage_rates!I79</f>
        <v>142.1491163031267</v>
      </c>
      <c r="H136" s="444">
        <f>H102*Projected_PRIM_wastage_rates!J79</f>
        <v>141.34274403506384</v>
      </c>
      <c r="I136" s="444">
        <f>I102*Projected_PRIM_wastage_rates!K79</f>
        <v>139.80419791310115</v>
      </c>
      <c r="J136" s="444">
        <f>J102*Projected_PRIM_wastage_rates!L79</f>
        <v>138.11510707291035</v>
      </c>
      <c r="K136" s="444">
        <f>K102*Projected_PRIM_wastage_rates!M79</f>
        <v>136.5679567282067</v>
      </c>
      <c r="L136" s="444">
        <f>L102*Projected_PRIM_wastage_rates!N79</f>
        <v>135.19705714919272</v>
      </c>
      <c r="M136" s="444">
        <f>M102*Projected_PRIM_wastage_rates!O79</f>
        <v>134.04126934662949</v>
      </c>
      <c r="N136" s="444">
        <f>N102*Projected_PRIM_wastage_rates!P79</f>
        <v>133.18246006308129</v>
      </c>
    </row>
    <row r="137" spans="1:14" ht="13.15">
      <c r="B137" s="148" t="str">
        <f t="shared" si="43"/>
        <v>Total</v>
      </c>
      <c r="C137" s="444">
        <f>SUM(C127:C136)</f>
        <v>16820.547843410575</v>
      </c>
      <c r="D137" s="444">
        <f t="shared" ref="D137:N137" si="45">SUM(D127:D136)</f>
        <v>16930.881181360488</v>
      </c>
      <c r="E137" s="444">
        <f t="shared" si="45"/>
        <v>17632.229402956065</v>
      </c>
      <c r="F137" s="444">
        <f t="shared" si="45"/>
        <v>17782.18748838787</v>
      </c>
      <c r="G137" s="444">
        <f t="shared" si="45"/>
        <v>17773.889133717985</v>
      </c>
      <c r="H137" s="444">
        <f t="shared" si="45"/>
        <v>17739.877838106469</v>
      </c>
      <c r="I137" s="444">
        <f t="shared" si="45"/>
        <v>17698.743976916172</v>
      </c>
      <c r="J137" s="444">
        <f t="shared" si="45"/>
        <v>17671.6703416686</v>
      </c>
      <c r="K137" s="444">
        <f t="shared" si="45"/>
        <v>17664.736757333252</v>
      </c>
      <c r="L137" s="444">
        <f t="shared" si="45"/>
        <v>17653.464936697783</v>
      </c>
      <c r="M137" s="444">
        <f t="shared" si="45"/>
        <v>17640.021218802456</v>
      </c>
      <c r="N137" s="444">
        <f t="shared" si="45"/>
        <v>17648.636180666312</v>
      </c>
    </row>
    <row r="138" spans="1:14">
      <c r="A138" s="10">
        <f>SUM(C138:N138)</f>
        <v>0</v>
      </c>
      <c r="C138" s="10">
        <f t="shared" ref="C138:N138" si="46">SUM(C127:C136)-C137</f>
        <v>0</v>
      </c>
      <c r="D138" s="10">
        <f t="shared" si="46"/>
        <v>0</v>
      </c>
      <c r="E138" s="10">
        <f t="shared" si="46"/>
        <v>0</v>
      </c>
      <c r="F138" s="10">
        <f t="shared" si="46"/>
        <v>0</v>
      </c>
      <c r="G138" s="10">
        <f t="shared" si="46"/>
        <v>0</v>
      </c>
      <c r="H138" s="10">
        <f t="shared" si="46"/>
        <v>0</v>
      </c>
      <c r="I138" s="10">
        <f t="shared" si="46"/>
        <v>0</v>
      </c>
      <c r="J138" s="10">
        <f t="shared" si="46"/>
        <v>0</v>
      </c>
      <c r="K138" s="10">
        <f t="shared" si="46"/>
        <v>0</v>
      </c>
      <c r="L138" s="10">
        <f t="shared" si="46"/>
        <v>0</v>
      </c>
      <c r="M138" s="10">
        <f t="shared" si="46"/>
        <v>0</v>
      </c>
      <c r="N138" s="10">
        <f t="shared" si="46"/>
        <v>0</v>
      </c>
    </row>
    <row r="139" spans="1:14">
      <c r="A139" s="10"/>
      <c r="C139" s="10"/>
      <c r="D139" s="10"/>
      <c r="E139" s="10"/>
      <c r="F139" s="10"/>
      <c r="G139" s="10"/>
      <c r="H139" s="10"/>
      <c r="I139" s="10"/>
      <c r="J139" s="10"/>
      <c r="K139" s="10"/>
      <c r="L139" s="10"/>
      <c r="M139" s="10"/>
      <c r="N139" s="10"/>
    </row>
    <row r="140" spans="1:14" ht="15">
      <c r="B140" s="76" t="s">
        <v>164</v>
      </c>
      <c r="H140" s="11"/>
    </row>
    <row r="141" spans="1:14">
      <c r="H141" s="11"/>
    </row>
    <row r="142" spans="1:14" ht="13.15">
      <c r="B142" s="74" t="s">
        <v>46</v>
      </c>
      <c r="H142" s="11"/>
    </row>
    <row r="143" spans="1:14">
      <c r="H143" s="11"/>
    </row>
    <row r="144" spans="1:14" ht="13.15">
      <c r="B144" s="148" t="str">
        <f t="shared" ref="B144:B155" si="47">B110</f>
        <v>Age group</v>
      </c>
      <c r="C144" s="148" t="str">
        <f t="shared" ref="C144:N144" si="48">C110</f>
        <v>2018/19</v>
      </c>
      <c r="D144" s="148" t="str">
        <f t="shared" si="48"/>
        <v>2019/20</v>
      </c>
      <c r="E144" s="148" t="str">
        <f t="shared" si="48"/>
        <v>2020/21</v>
      </c>
      <c r="F144" s="148" t="str">
        <f t="shared" si="48"/>
        <v>2021/22</v>
      </c>
      <c r="G144" s="148" t="str">
        <f t="shared" si="48"/>
        <v>2022/23</v>
      </c>
      <c r="H144" s="148" t="str">
        <f t="shared" si="48"/>
        <v>2023/24</v>
      </c>
      <c r="I144" s="148" t="str">
        <f t="shared" si="48"/>
        <v>2024/25</v>
      </c>
      <c r="J144" s="148" t="str">
        <f t="shared" si="48"/>
        <v>2025/26</v>
      </c>
      <c r="K144" s="148" t="str">
        <f t="shared" si="48"/>
        <v>2026/27</v>
      </c>
      <c r="L144" s="148" t="str">
        <f t="shared" si="48"/>
        <v>2027/28</v>
      </c>
      <c r="M144" s="148" t="str">
        <f t="shared" si="48"/>
        <v>2028/29</v>
      </c>
      <c r="N144" s="148" t="str">
        <f t="shared" si="48"/>
        <v>2029/30</v>
      </c>
    </row>
    <row r="145" spans="1:14" ht="13.15">
      <c r="B145" s="148" t="str">
        <f t="shared" si="47"/>
        <v>20-24</v>
      </c>
      <c r="C145" s="520">
        <f>C77*Calc_PRIM_retirement_rates!$G124</f>
        <v>0</v>
      </c>
      <c r="D145" s="520">
        <f>D77*Calc_PRIM_retirement_rates!$G124</f>
        <v>0</v>
      </c>
      <c r="E145" s="520">
        <f>E77*Calc_PRIM_retirement_rates!$G124</f>
        <v>0</v>
      </c>
      <c r="F145" s="520">
        <f>F77*Calc_PRIM_retirement_rates!$G124</f>
        <v>0</v>
      </c>
      <c r="G145" s="520">
        <f>G77*Calc_PRIM_retirement_rates!$G124</f>
        <v>0</v>
      </c>
      <c r="H145" s="520">
        <f>H77*Calc_PRIM_retirement_rates!$G124</f>
        <v>0</v>
      </c>
      <c r="I145" s="520">
        <f>I77*Calc_PRIM_retirement_rates!$G124</f>
        <v>0</v>
      </c>
      <c r="J145" s="520">
        <f>J77*Calc_PRIM_retirement_rates!$G124</f>
        <v>0</v>
      </c>
      <c r="K145" s="520">
        <f>K77*Calc_PRIM_retirement_rates!$G124</f>
        <v>0</v>
      </c>
      <c r="L145" s="520">
        <f>L77*Calc_PRIM_retirement_rates!$G124</f>
        <v>0</v>
      </c>
      <c r="M145" s="520">
        <f>M77*Calc_PRIM_retirement_rates!$G124</f>
        <v>0</v>
      </c>
      <c r="N145" s="520">
        <f>N77*Calc_PRIM_retirement_rates!$G124</f>
        <v>0</v>
      </c>
    </row>
    <row r="146" spans="1:14" ht="13.15">
      <c r="B146" s="148" t="str">
        <f t="shared" si="47"/>
        <v>25-29</v>
      </c>
      <c r="C146" s="520">
        <f>C78*Calc_PRIM_retirement_rates!$G125</f>
        <v>0</v>
      </c>
      <c r="D146" s="520">
        <f>D78*Calc_PRIM_retirement_rates!$G125</f>
        <v>0</v>
      </c>
      <c r="E146" s="520">
        <f>E78*Calc_PRIM_retirement_rates!$G125</f>
        <v>0</v>
      </c>
      <c r="F146" s="520">
        <f>F78*Calc_PRIM_retirement_rates!$G125</f>
        <v>0</v>
      </c>
      <c r="G146" s="520">
        <f>G78*Calc_PRIM_retirement_rates!$G125</f>
        <v>0</v>
      </c>
      <c r="H146" s="520">
        <f>H78*Calc_PRIM_retirement_rates!$G125</f>
        <v>0</v>
      </c>
      <c r="I146" s="520">
        <f>I78*Calc_PRIM_retirement_rates!$G125</f>
        <v>0</v>
      </c>
      <c r="J146" s="520">
        <f>J78*Calc_PRIM_retirement_rates!$G125</f>
        <v>0</v>
      </c>
      <c r="K146" s="520">
        <f>K78*Calc_PRIM_retirement_rates!$G125</f>
        <v>0</v>
      </c>
      <c r="L146" s="520">
        <f>L78*Calc_PRIM_retirement_rates!$G125</f>
        <v>0</v>
      </c>
      <c r="M146" s="520">
        <f>M78*Calc_PRIM_retirement_rates!$G125</f>
        <v>0</v>
      </c>
      <c r="N146" s="520">
        <f>N78*Calc_PRIM_retirement_rates!$G125</f>
        <v>0</v>
      </c>
    </row>
    <row r="147" spans="1:14" ht="13.15">
      <c r="B147" s="148" t="str">
        <f t="shared" si="47"/>
        <v>30-34</v>
      </c>
      <c r="C147" s="520">
        <f>C79*Calc_PRIM_retirement_rates!$G126</f>
        <v>0</v>
      </c>
      <c r="D147" s="520">
        <f>D79*Calc_PRIM_retirement_rates!$G126</f>
        <v>0</v>
      </c>
      <c r="E147" s="520">
        <f>E79*Calc_PRIM_retirement_rates!$G126</f>
        <v>0</v>
      </c>
      <c r="F147" s="520">
        <f>F79*Calc_PRIM_retirement_rates!$G126</f>
        <v>0</v>
      </c>
      <c r="G147" s="520">
        <f>G79*Calc_PRIM_retirement_rates!$G126</f>
        <v>0</v>
      </c>
      <c r="H147" s="520">
        <f>H79*Calc_PRIM_retirement_rates!$G126</f>
        <v>0</v>
      </c>
      <c r="I147" s="520">
        <f>I79*Calc_PRIM_retirement_rates!$G126</f>
        <v>0</v>
      </c>
      <c r="J147" s="520">
        <f>J79*Calc_PRIM_retirement_rates!$G126</f>
        <v>0</v>
      </c>
      <c r="K147" s="520">
        <f>K79*Calc_PRIM_retirement_rates!$G126</f>
        <v>0</v>
      </c>
      <c r="L147" s="520">
        <f>L79*Calc_PRIM_retirement_rates!$G126</f>
        <v>0</v>
      </c>
      <c r="M147" s="520">
        <f>M79*Calc_PRIM_retirement_rates!$G126</f>
        <v>0</v>
      </c>
      <c r="N147" s="520">
        <f>N79*Calc_PRIM_retirement_rates!$G126</f>
        <v>0</v>
      </c>
    </row>
    <row r="148" spans="1:14" ht="13.15">
      <c r="B148" s="148" t="str">
        <f t="shared" si="47"/>
        <v>35-39</v>
      </c>
      <c r="C148" s="520">
        <f>C80*Calc_PRIM_retirement_rates!$G127</f>
        <v>1.5187759465283077</v>
      </c>
      <c r="D148" s="520">
        <f>D80*Calc_PRIM_retirement_rates!$G127</f>
        <v>1.5488003934594754</v>
      </c>
      <c r="E148" s="520">
        <f>E80*Calc_PRIM_retirement_rates!$G127</f>
        <v>1.5557598832918591</v>
      </c>
      <c r="F148" s="520">
        <f>F80*Calc_PRIM_retirement_rates!$G127</f>
        <v>1.5489779636823291</v>
      </c>
      <c r="G148" s="520">
        <f>G80*Calc_PRIM_retirement_rates!$G127</f>
        <v>1.5299021317666244</v>
      </c>
      <c r="H148" s="520">
        <f>H80*Calc_PRIM_retirement_rates!$G127</f>
        <v>1.5042926406354376</v>
      </c>
      <c r="I148" s="520">
        <f>I80*Calc_PRIM_retirement_rates!$G127</f>
        <v>1.4765448824386207</v>
      </c>
      <c r="J148" s="520">
        <f>J80*Calc_PRIM_retirement_rates!$G127</f>
        <v>1.4500490251034064</v>
      </c>
      <c r="K148" s="520">
        <f>K80*Calc_PRIM_retirement_rates!$G127</f>
        <v>1.426624846920012</v>
      </c>
      <c r="L148" s="520">
        <f>L80*Calc_PRIM_retirement_rates!$G127</f>
        <v>1.4059807811320586</v>
      </c>
      <c r="M148" s="520">
        <f>M80*Calc_PRIM_retirement_rates!$G127</f>
        <v>1.3884347175520899</v>
      </c>
      <c r="N148" s="520">
        <f>N80*Calc_PRIM_retirement_rates!$G127</f>
        <v>1.3750094538407289</v>
      </c>
    </row>
    <row r="149" spans="1:14" ht="13.15">
      <c r="B149" s="148" t="str">
        <f t="shared" si="47"/>
        <v>40-44</v>
      </c>
      <c r="C149" s="520">
        <f>C81*Calc_PRIM_retirement_rates!$G128</f>
        <v>0</v>
      </c>
      <c r="D149" s="520">
        <f>D81*Calc_PRIM_retirement_rates!$G128</f>
        <v>0</v>
      </c>
      <c r="E149" s="520">
        <f>E81*Calc_PRIM_retirement_rates!$G128</f>
        <v>0</v>
      </c>
      <c r="F149" s="520">
        <f>F81*Calc_PRIM_retirement_rates!$G128</f>
        <v>0</v>
      </c>
      <c r="G149" s="520">
        <f>G81*Calc_PRIM_retirement_rates!$G128</f>
        <v>0</v>
      </c>
      <c r="H149" s="520">
        <f>H81*Calc_PRIM_retirement_rates!$G128</f>
        <v>0</v>
      </c>
      <c r="I149" s="520">
        <f>I81*Calc_PRIM_retirement_rates!$G128</f>
        <v>0</v>
      </c>
      <c r="J149" s="520">
        <f>J81*Calc_PRIM_retirement_rates!$G128</f>
        <v>0</v>
      </c>
      <c r="K149" s="520">
        <f>K81*Calc_PRIM_retirement_rates!$G128</f>
        <v>0</v>
      </c>
      <c r="L149" s="520">
        <f>L81*Calc_PRIM_retirement_rates!$G128</f>
        <v>0</v>
      </c>
      <c r="M149" s="520">
        <f>M81*Calc_PRIM_retirement_rates!$G128</f>
        <v>0</v>
      </c>
      <c r="N149" s="520">
        <f>N81*Calc_PRIM_retirement_rates!$G128</f>
        <v>0</v>
      </c>
    </row>
    <row r="150" spans="1:14" ht="13.15">
      <c r="B150" s="148" t="str">
        <f t="shared" si="47"/>
        <v>45-49</v>
      </c>
      <c r="C150" s="520">
        <f>C82*Calc_PRIM_retirement_rates!$G129</f>
        <v>8.3513774661665146</v>
      </c>
      <c r="D150" s="520">
        <f>D82*Calc_PRIM_retirement_rates!$G129</f>
        <v>8.4322876930727393</v>
      </c>
      <c r="E150" s="520">
        <f>E82*Calc_PRIM_retirement_rates!$G129</f>
        <v>8.5189958993324932</v>
      </c>
      <c r="F150" s="520">
        <f>F82*Calc_PRIM_retirement_rates!$G129</f>
        <v>8.627610509119009</v>
      </c>
      <c r="G150" s="520">
        <f>G82*Calc_PRIM_retirement_rates!$G129</f>
        <v>8.7239357624835776</v>
      </c>
      <c r="H150" s="520">
        <f>H82*Calc_PRIM_retirement_rates!$G129</f>
        <v>8.8037812433771219</v>
      </c>
      <c r="I150" s="520">
        <f>I82*Calc_PRIM_retirement_rates!$G129</f>
        <v>8.8647363167321114</v>
      </c>
      <c r="J150" s="520">
        <f>J82*Calc_PRIM_retirement_rates!$G129</f>
        <v>8.9084537600111382</v>
      </c>
      <c r="K150" s="520">
        <f>K82*Calc_PRIM_retirement_rates!$G129</f>
        <v>8.9358736669795871</v>
      </c>
      <c r="L150" s="520">
        <f>L82*Calc_PRIM_retirement_rates!$G129</f>
        <v>8.9422623503954544</v>
      </c>
      <c r="M150" s="520">
        <f>M82*Calc_PRIM_retirement_rates!$G129</f>
        <v>8.9307087807690433</v>
      </c>
      <c r="N150" s="520">
        <f>N82*Calc_PRIM_retirement_rates!$G129</f>
        <v>8.9108666857615617</v>
      </c>
    </row>
    <row r="151" spans="1:14" ht="13.15">
      <c r="B151" s="148" t="str">
        <f t="shared" si="47"/>
        <v>50-54</v>
      </c>
      <c r="C151" s="520">
        <f>C83*Calc_PRIM_retirement_rates!$G130</f>
        <v>73.565842557279524</v>
      </c>
      <c r="D151" s="520">
        <f>D83*Calc_PRIM_retirement_rates!$G130</f>
        <v>73.834654458023707</v>
      </c>
      <c r="E151" s="520">
        <f>E83*Calc_PRIM_retirement_rates!$G130</f>
        <v>74.133854081030066</v>
      </c>
      <c r="F151" s="520">
        <f>F83*Calc_PRIM_retirement_rates!$G130</f>
        <v>74.630172565559135</v>
      </c>
      <c r="G151" s="520">
        <f>G83*Calc_PRIM_retirement_rates!$G130</f>
        <v>75.117062081125937</v>
      </c>
      <c r="H151" s="520">
        <f>H83*Calc_PRIM_retirement_rates!$G130</f>
        <v>75.608314265841173</v>
      </c>
      <c r="I151" s="520">
        <f>I83*Calc_PRIM_retirement_rates!$G130</f>
        <v>76.100280407933781</v>
      </c>
      <c r="J151" s="520">
        <f>J83*Calc_PRIM_retirement_rates!$G130</f>
        <v>76.595262212138309</v>
      </c>
      <c r="K151" s="520">
        <f>K83*Calc_PRIM_retirement_rates!$G130</f>
        <v>77.072673652845566</v>
      </c>
      <c r="L151" s="520">
        <f>L83*Calc_PRIM_retirement_rates!$G130</f>
        <v>77.458957491109757</v>
      </c>
      <c r="M151" s="520">
        <f>M83*Calc_PRIM_retirement_rates!$G130</f>
        <v>77.740188452198211</v>
      </c>
      <c r="N151" s="520">
        <f>N83*Calc_PRIM_retirement_rates!$G130</f>
        <v>77.958279542274539</v>
      </c>
    </row>
    <row r="152" spans="1:14" ht="13.15">
      <c r="B152" s="148" t="str">
        <f t="shared" si="47"/>
        <v>55-59</v>
      </c>
      <c r="C152" s="520">
        <f>C84*Calc_PRIM_retirement_rates!$G131</f>
        <v>338.6152127955873</v>
      </c>
      <c r="D152" s="520">
        <f>D84*Calc_PRIM_retirement_rates!$G131</f>
        <v>329.30555940931703</v>
      </c>
      <c r="E152" s="520">
        <f>E84*Calc_PRIM_retirement_rates!$G131</f>
        <v>323.74300292766299</v>
      </c>
      <c r="F152" s="520">
        <f>F84*Calc_PRIM_retirement_rates!$G131</f>
        <v>321.30442312402772</v>
      </c>
      <c r="G152" s="520">
        <f>G84*Calc_PRIM_retirement_rates!$G131</f>
        <v>320.12513330713239</v>
      </c>
      <c r="H152" s="520">
        <f>H84*Calc_PRIM_retirement_rates!$G131</f>
        <v>319.84666826527223</v>
      </c>
      <c r="I152" s="520">
        <f>I84*Calc_PRIM_retirement_rates!$G131</f>
        <v>320.26992763198723</v>
      </c>
      <c r="J152" s="520">
        <f>J84*Calc_PRIM_retirement_rates!$G131</f>
        <v>321.31696803632053</v>
      </c>
      <c r="K152" s="520">
        <f>K84*Calc_PRIM_retirement_rates!$G131</f>
        <v>322.8216405783449</v>
      </c>
      <c r="L152" s="520">
        <f>L84*Calc_PRIM_retirement_rates!$G131</f>
        <v>324.36381063080182</v>
      </c>
      <c r="M152" s="520">
        <f>M84*Calc_PRIM_retirement_rates!$G131</f>
        <v>325.81493462546837</v>
      </c>
      <c r="N152" s="520">
        <f>N84*Calc_PRIM_retirement_rates!$G131</f>
        <v>327.29408588213181</v>
      </c>
    </row>
    <row r="153" spans="1:14" ht="13.15">
      <c r="B153" s="148" t="str">
        <f t="shared" si="47"/>
        <v>60-64</v>
      </c>
      <c r="C153" s="520">
        <f>C85*Calc_PRIM_retirement_rates!$G132</f>
        <v>212.16789389090491</v>
      </c>
      <c r="D153" s="520">
        <f>D85*Calc_PRIM_retirement_rates!$G132</f>
        <v>204.7631261503067</v>
      </c>
      <c r="E153" s="520">
        <f>E85*Calc_PRIM_retirement_rates!$G132</f>
        <v>198.4518617784889</v>
      </c>
      <c r="F153" s="520">
        <f>F85*Calc_PRIM_retirement_rates!$G132</f>
        <v>194.22772381408282</v>
      </c>
      <c r="G153" s="520">
        <f>G85*Calc_PRIM_retirement_rates!$G132</f>
        <v>191.15251972299282</v>
      </c>
      <c r="H153" s="520">
        <f>H85*Calc_PRIM_retirement_rates!$G132</f>
        <v>189.07489240579031</v>
      </c>
      <c r="I153" s="520">
        <f>I85*Calc_PRIM_retirement_rates!$G132</f>
        <v>187.84247909880662</v>
      </c>
      <c r="J153" s="520">
        <f>J85*Calc_PRIM_retirement_rates!$G132</f>
        <v>187.36507200934201</v>
      </c>
      <c r="K153" s="520">
        <f>K85*Calc_PRIM_retirement_rates!$G132</f>
        <v>187.4851778437957</v>
      </c>
      <c r="L153" s="520">
        <f>L85*Calc_PRIM_retirement_rates!$G132</f>
        <v>187.86294623558183</v>
      </c>
      <c r="M153" s="520">
        <f>M85*Calc_PRIM_retirement_rates!$G132</f>
        <v>188.39631209422581</v>
      </c>
      <c r="N153" s="520">
        <f>N85*Calc_PRIM_retirement_rates!$G132</f>
        <v>189.16518857665443</v>
      </c>
    </row>
    <row r="154" spans="1:14" ht="13.15">
      <c r="B154" s="148" t="str">
        <f t="shared" si="47"/>
        <v>65 plus</v>
      </c>
      <c r="C154" s="520">
        <f>C86*Calc_PRIM_retirement_rates!$G133</f>
        <v>72.68951557071172</v>
      </c>
      <c r="D154" s="520">
        <f>D86*Calc_PRIM_retirement_rates!$G133</f>
        <v>80.570650643677055</v>
      </c>
      <c r="E154" s="520">
        <f>E86*Calc_PRIM_retirement_rates!$G133</f>
        <v>84.645727962147561</v>
      </c>
      <c r="F154" s="520">
        <f>F86*Calc_PRIM_retirement_rates!$G133</f>
        <v>86.62348746684107</v>
      </c>
      <c r="G154" s="520">
        <f>G86*Calc_PRIM_retirement_rates!$G133</f>
        <v>87.247331568825288</v>
      </c>
      <c r="H154" s="520">
        <f>H86*Calc_PRIM_retirement_rates!$G133</f>
        <v>87.181139992678368</v>
      </c>
      <c r="I154" s="520">
        <f>I86*Calc_PRIM_retirement_rates!$G133</f>
        <v>86.838000595479926</v>
      </c>
      <c r="J154" s="520">
        <f>J86*Calc_PRIM_retirement_rates!$G133</f>
        <v>86.480796358274517</v>
      </c>
      <c r="K154" s="520">
        <f>K86*Calc_PRIM_retirement_rates!$G133</f>
        <v>86.234144542841435</v>
      </c>
      <c r="L154" s="520">
        <f>L86*Calc_PRIM_retirement_rates!$G133</f>
        <v>86.075881955491482</v>
      </c>
      <c r="M154" s="520">
        <f>M86*Calc_PRIM_retirement_rates!$G133</f>
        <v>86.013187937958406</v>
      </c>
      <c r="N154" s="520">
        <f>N86*Calc_PRIM_retirement_rates!$G133</f>
        <v>86.09933108880081</v>
      </c>
    </row>
    <row r="155" spans="1:14" ht="13.15">
      <c r="B155" s="148" t="str">
        <f t="shared" si="47"/>
        <v>Total</v>
      </c>
      <c r="C155" s="520">
        <f t="shared" ref="C155:N155" si="49">SUM(C145:C154)</f>
        <v>706.90861822717818</v>
      </c>
      <c r="D155" s="520">
        <f t="shared" si="49"/>
        <v>698.45507874785665</v>
      </c>
      <c r="E155" s="520">
        <f t="shared" si="49"/>
        <v>691.04920253195394</v>
      </c>
      <c r="F155" s="520">
        <f t="shared" si="49"/>
        <v>686.96239544331218</v>
      </c>
      <c r="G155" s="520">
        <f t="shared" si="49"/>
        <v>683.8958845743266</v>
      </c>
      <c r="H155" s="520">
        <f t="shared" si="49"/>
        <v>682.01908881359464</v>
      </c>
      <c r="I155" s="520">
        <f t="shared" si="49"/>
        <v>681.39196893337828</v>
      </c>
      <c r="J155" s="520">
        <f t="shared" si="49"/>
        <v>682.11660140118988</v>
      </c>
      <c r="K155" s="520">
        <f t="shared" si="49"/>
        <v>683.97613513172723</v>
      </c>
      <c r="L155" s="520">
        <f t="shared" si="49"/>
        <v>686.10983944451232</v>
      </c>
      <c r="M155" s="520">
        <f t="shared" si="49"/>
        <v>688.28376660817185</v>
      </c>
      <c r="N155" s="520">
        <f t="shared" si="49"/>
        <v>690.80276122946395</v>
      </c>
    </row>
    <row r="156" spans="1:14">
      <c r="A156" s="10">
        <f>SUM(C156:N156)</f>
        <v>0</v>
      </c>
      <c r="C156" s="10">
        <f t="shared" ref="C156:N156" si="50">SUM(C145:C154)-C155</f>
        <v>0</v>
      </c>
      <c r="D156" s="10">
        <f t="shared" si="50"/>
        <v>0</v>
      </c>
      <c r="E156" s="10">
        <f t="shared" si="50"/>
        <v>0</v>
      </c>
      <c r="F156" s="10">
        <f t="shared" si="50"/>
        <v>0</v>
      </c>
      <c r="G156" s="10">
        <f t="shared" si="50"/>
        <v>0</v>
      </c>
      <c r="H156" s="10">
        <f t="shared" si="50"/>
        <v>0</v>
      </c>
      <c r="I156" s="10">
        <f t="shared" si="50"/>
        <v>0</v>
      </c>
      <c r="J156" s="10">
        <f t="shared" si="50"/>
        <v>0</v>
      </c>
      <c r="K156" s="10">
        <f t="shared" si="50"/>
        <v>0</v>
      </c>
      <c r="L156" s="10">
        <f t="shared" si="50"/>
        <v>0</v>
      </c>
      <c r="M156" s="10">
        <f t="shared" si="50"/>
        <v>0</v>
      </c>
      <c r="N156" s="10">
        <f t="shared" si="50"/>
        <v>0</v>
      </c>
    </row>
    <row r="157" spans="1:14">
      <c r="A157" s="10"/>
      <c r="C157" s="10"/>
      <c r="D157" s="10"/>
      <c r="E157" s="10"/>
      <c r="F157" s="10"/>
      <c r="G157" s="10"/>
      <c r="H157" s="10"/>
      <c r="I157" s="10"/>
      <c r="J157" s="10"/>
      <c r="K157" s="10"/>
      <c r="L157" s="10"/>
      <c r="M157" s="10"/>
      <c r="N157" s="10"/>
    </row>
    <row r="158" spans="1:14" ht="13.15">
      <c r="B158" s="74" t="s">
        <v>47</v>
      </c>
      <c r="C158" s="114"/>
      <c r="D158" s="114"/>
      <c r="E158" s="114"/>
      <c r="F158" s="114"/>
      <c r="G158" s="114"/>
      <c r="H158" s="116"/>
      <c r="I158" s="114"/>
      <c r="J158" s="114"/>
      <c r="K158" s="114"/>
      <c r="L158" s="114"/>
    </row>
    <row r="159" spans="1:14">
      <c r="C159" s="114"/>
      <c r="D159" s="114"/>
      <c r="E159" s="114"/>
      <c r="F159" s="114"/>
      <c r="G159" s="114"/>
      <c r="H159" s="116"/>
      <c r="I159" s="114"/>
      <c r="J159" s="114"/>
      <c r="K159" s="114"/>
      <c r="L159" s="114"/>
    </row>
    <row r="160" spans="1:14" ht="13.15">
      <c r="B160" s="148" t="str">
        <f t="shared" ref="B160:B171" si="51">B144</f>
        <v>Age group</v>
      </c>
      <c r="C160" s="148" t="str">
        <f t="shared" ref="C160:N160" si="52">C144</f>
        <v>2018/19</v>
      </c>
      <c r="D160" s="148" t="str">
        <f t="shared" si="52"/>
        <v>2019/20</v>
      </c>
      <c r="E160" s="148" t="str">
        <f t="shared" si="52"/>
        <v>2020/21</v>
      </c>
      <c r="F160" s="148" t="str">
        <f t="shared" si="52"/>
        <v>2021/22</v>
      </c>
      <c r="G160" s="148" t="str">
        <f t="shared" si="52"/>
        <v>2022/23</v>
      </c>
      <c r="H160" s="148" t="str">
        <f t="shared" si="52"/>
        <v>2023/24</v>
      </c>
      <c r="I160" s="148" t="str">
        <f t="shared" si="52"/>
        <v>2024/25</v>
      </c>
      <c r="J160" s="148" t="str">
        <f t="shared" si="52"/>
        <v>2025/26</v>
      </c>
      <c r="K160" s="148" t="str">
        <f t="shared" si="52"/>
        <v>2026/27</v>
      </c>
      <c r="L160" s="148" t="str">
        <f t="shared" si="52"/>
        <v>2027/28</v>
      </c>
      <c r="M160" s="148" t="str">
        <f t="shared" si="52"/>
        <v>2028/29</v>
      </c>
      <c r="N160" s="148" t="str">
        <f t="shared" si="52"/>
        <v>2029/30</v>
      </c>
    </row>
    <row r="161" spans="1:14" ht="13.15">
      <c r="B161" s="148" t="str">
        <f t="shared" si="51"/>
        <v>20-24</v>
      </c>
      <c r="C161" s="444">
        <f>C93*Calc_PRIM_retirement_rates!$G140</f>
        <v>0</v>
      </c>
      <c r="D161" s="444">
        <f>D93*Calc_PRIM_retirement_rates!$G140</f>
        <v>0</v>
      </c>
      <c r="E161" s="444">
        <f>E93*Calc_PRIM_retirement_rates!$G140</f>
        <v>0</v>
      </c>
      <c r="F161" s="444">
        <f>F93*Calc_PRIM_retirement_rates!$G140</f>
        <v>0</v>
      </c>
      <c r="G161" s="444">
        <f>G93*Calc_PRIM_retirement_rates!$G140</f>
        <v>0</v>
      </c>
      <c r="H161" s="444">
        <f>H93*Calc_PRIM_retirement_rates!$G140</f>
        <v>0</v>
      </c>
      <c r="I161" s="444">
        <f>I93*Calc_PRIM_retirement_rates!$G140</f>
        <v>0</v>
      </c>
      <c r="J161" s="444">
        <f>J93*Calc_PRIM_retirement_rates!$G140</f>
        <v>0</v>
      </c>
      <c r="K161" s="444">
        <f>K93*Calc_PRIM_retirement_rates!$G140</f>
        <v>0</v>
      </c>
      <c r="L161" s="444">
        <f>L93*Calc_PRIM_retirement_rates!$G140</f>
        <v>0</v>
      </c>
      <c r="M161" s="444">
        <f>M93*Calc_PRIM_retirement_rates!$G140</f>
        <v>0</v>
      </c>
      <c r="N161" s="444">
        <f>N93*Calc_PRIM_retirement_rates!$G140</f>
        <v>0</v>
      </c>
    </row>
    <row r="162" spans="1:14" ht="13.15">
      <c r="B162" s="148" t="str">
        <f t="shared" si="51"/>
        <v>25-29</v>
      </c>
      <c r="C162" s="444">
        <f>C94*Calc_PRIM_retirement_rates!$G141</f>
        <v>3.2913067083392007</v>
      </c>
      <c r="D162" s="444">
        <f>D94*Calc_PRIM_retirement_rates!$G141</f>
        <v>3.1749452385223735</v>
      </c>
      <c r="E162" s="444">
        <f>E94*Calc_PRIM_retirement_rates!$G141</f>
        <v>3.1164452112684979</v>
      </c>
      <c r="F162" s="444">
        <f>F94*Calc_PRIM_retirement_rates!$G141</f>
        <v>3.1032015260029149</v>
      </c>
      <c r="G162" s="444">
        <f>G94*Calc_PRIM_retirement_rates!$G141</f>
        <v>3.1013861194976067</v>
      </c>
      <c r="H162" s="444">
        <f>H94*Calc_PRIM_retirement_rates!$G141</f>
        <v>3.1046639363090502</v>
      </c>
      <c r="I162" s="444">
        <f>I94*Calc_PRIM_retirement_rates!$G141</f>
        <v>3.1111803799200008</v>
      </c>
      <c r="J162" s="444">
        <f>J94*Calc_PRIM_retirement_rates!$G141</f>
        <v>3.1230947553562181</v>
      </c>
      <c r="K162" s="444">
        <f>K94*Calc_PRIM_retirement_rates!$G141</f>
        <v>3.1402033060650596</v>
      </c>
      <c r="L162" s="444">
        <f>L94*Calc_PRIM_retirement_rates!$G141</f>
        <v>3.1546743689350567</v>
      </c>
      <c r="M162" s="444">
        <f>M94*Calc_PRIM_retirement_rates!$G141</f>
        <v>3.1664815533817832</v>
      </c>
      <c r="N162" s="444">
        <f>N94*Calc_PRIM_retirement_rates!$G141</f>
        <v>3.1822455583100799</v>
      </c>
    </row>
    <row r="163" spans="1:14" ht="13.15">
      <c r="B163" s="148" t="str">
        <f t="shared" si="51"/>
        <v>30-34</v>
      </c>
      <c r="C163" s="444">
        <f>C95*Calc_PRIM_retirement_rates!$G142</f>
        <v>4.9380877447271398</v>
      </c>
      <c r="D163" s="444">
        <f>D95*Calc_PRIM_retirement_rates!$G142</f>
        <v>4.8954974843071204</v>
      </c>
      <c r="E163" s="444">
        <f>E95*Calc_PRIM_retirement_rates!$G142</f>
        <v>4.8243164869972581</v>
      </c>
      <c r="F163" s="444">
        <f>F95*Calc_PRIM_retirement_rates!$G142</f>
        <v>4.7523793665387926</v>
      </c>
      <c r="G163" s="444">
        <f>G95*Calc_PRIM_retirement_rates!$G142</f>
        <v>4.6860585964471086</v>
      </c>
      <c r="H163" s="444">
        <f>H95*Calc_PRIM_retirement_rates!$G142</f>
        <v>4.6314424459869104</v>
      </c>
      <c r="I163" s="444">
        <f>I95*Calc_PRIM_retirement_rates!$G142</f>
        <v>4.5900147143051431</v>
      </c>
      <c r="J163" s="444">
        <f>J95*Calc_PRIM_retirement_rates!$G142</f>
        <v>4.56343936436555</v>
      </c>
      <c r="K163" s="444">
        <f>K95*Calc_PRIM_retirement_rates!$G142</f>
        <v>4.5507595671300614</v>
      </c>
      <c r="L163" s="444">
        <f>L95*Calc_PRIM_retirement_rates!$G142</f>
        <v>4.5447898521293961</v>
      </c>
      <c r="M163" s="444">
        <f>M95*Calc_PRIM_retirement_rates!$G142</f>
        <v>4.5434126082047053</v>
      </c>
      <c r="N163" s="444">
        <f>N95*Calc_PRIM_retirement_rates!$G142</f>
        <v>4.5498710808564073</v>
      </c>
    </row>
    <row r="164" spans="1:14" ht="13.15">
      <c r="B164" s="148" t="str">
        <f t="shared" si="51"/>
        <v>35-39</v>
      </c>
      <c r="C164" s="444">
        <f>C96*Calc_PRIM_retirement_rates!$G143</f>
        <v>7.3619503093544418</v>
      </c>
      <c r="D164" s="444">
        <f>D96*Calc_PRIM_retirement_rates!$G143</f>
        <v>7.4061628161160229</v>
      </c>
      <c r="E164" s="444">
        <f>E96*Calc_PRIM_retirement_rates!$G143</f>
        <v>7.4139142301340364</v>
      </c>
      <c r="F164" s="444">
        <f>F96*Calc_PRIM_retirement_rates!$G143</f>
        <v>7.3870488781710124</v>
      </c>
      <c r="G164" s="444">
        <f>G96*Calc_PRIM_retirement_rates!$G143</f>
        <v>7.3330545888297438</v>
      </c>
      <c r="H164" s="444">
        <f>H96*Calc_PRIM_retirement_rates!$G143</f>
        <v>7.2671174619785397</v>
      </c>
      <c r="I164" s="444">
        <f>I96*Calc_PRIM_retirement_rates!$G143</f>
        <v>7.1997351268243781</v>
      </c>
      <c r="J164" s="444">
        <f>J96*Calc_PRIM_retirement_rates!$G143</f>
        <v>7.1402284475502418</v>
      </c>
      <c r="K164" s="444">
        <f>K96*Calc_PRIM_retirement_rates!$G143</f>
        <v>7.0928628269796707</v>
      </c>
      <c r="L164" s="444">
        <f>L96*Calc_PRIM_retirement_rates!$G143</f>
        <v>7.053208248510618</v>
      </c>
      <c r="M164" s="444">
        <f>M96*Calc_PRIM_retirement_rates!$G143</f>
        <v>7.0216182231589936</v>
      </c>
      <c r="N164" s="444">
        <f>N96*Calc_PRIM_retirement_rates!$G143</f>
        <v>7.0031345617559513</v>
      </c>
    </row>
    <row r="165" spans="1:14" ht="13.15">
      <c r="B165" s="148" t="str">
        <f t="shared" si="51"/>
        <v>40-44</v>
      </c>
      <c r="C165" s="444">
        <f>C97*Calc_PRIM_retirement_rates!$G144</f>
        <v>14.894450929291512</v>
      </c>
      <c r="D165" s="444">
        <f>D97*Calc_PRIM_retirement_rates!$G144</f>
        <v>15.017515864403489</v>
      </c>
      <c r="E165" s="444">
        <f>E97*Calc_PRIM_retirement_rates!$G144</f>
        <v>15.102598924692035</v>
      </c>
      <c r="F165" s="444">
        <f>F97*Calc_PRIM_retirement_rates!$G144</f>
        <v>15.148207781177858</v>
      </c>
      <c r="G165" s="444">
        <f>G97*Calc_PRIM_retirement_rates!$G144</f>
        <v>15.145781152767468</v>
      </c>
      <c r="H165" s="444">
        <f>H97*Calc_PRIM_retirement_rates!$G144</f>
        <v>15.109137346629517</v>
      </c>
      <c r="I165" s="444">
        <f>I97*Calc_PRIM_retirement_rates!$G144</f>
        <v>15.050027346662326</v>
      </c>
      <c r="J165" s="444">
        <f>J97*Calc_PRIM_retirement_rates!$G144</f>
        <v>14.983709406398294</v>
      </c>
      <c r="K165" s="444">
        <f>K97*Calc_PRIM_retirement_rates!$G144</f>
        <v>14.919104616534236</v>
      </c>
      <c r="L165" s="444">
        <f>L97*Calc_PRIM_retirement_rates!$G144</f>
        <v>14.850050550623228</v>
      </c>
      <c r="M165" s="444">
        <f>M97*Calc_PRIM_retirement_rates!$G144</f>
        <v>14.781644681396807</v>
      </c>
      <c r="N165" s="444">
        <f>N97*Calc_PRIM_retirement_rates!$G144</f>
        <v>14.728559462050534</v>
      </c>
    </row>
    <row r="166" spans="1:14" ht="13.15">
      <c r="B166" s="148" t="str">
        <f t="shared" si="51"/>
        <v>45-49</v>
      </c>
      <c r="C166" s="444">
        <f>C98*Calc_PRIM_retirement_rates!$G145</f>
        <v>32.959427844638356</v>
      </c>
      <c r="D166" s="444">
        <f>D98*Calc_PRIM_retirement_rates!$G145</f>
        <v>33.139467702198189</v>
      </c>
      <c r="E166" s="444">
        <f>E98*Calc_PRIM_retirement_rates!$G145</f>
        <v>33.280799324661487</v>
      </c>
      <c r="F166" s="444">
        <f>F98*Calc_PRIM_retirement_rates!$G145</f>
        <v>33.370677650166577</v>
      </c>
      <c r="G166" s="444">
        <f>G98*Calc_PRIM_retirement_rates!$G145</f>
        <v>33.404980499832249</v>
      </c>
      <c r="H166" s="444">
        <f>H98*Calc_PRIM_retirement_rates!$G145</f>
        <v>33.402887066847263</v>
      </c>
      <c r="I166" s="444">
        <f>I98*Calc_PRIM_retirement_rates!$G145</f>
        <v>33.373610691891031</v>
      </c>
      <c r="J166" s="444">
        <f>J98*Calc_PRIM_retirement_rates!$G145</f>
        <v>33.334012902581414</v>
      </c>
      <c r="K166" s="444">
        <f>K98*Calc_PRIM_retirement_rates!$G145</f>
        <v>33.291246073930701</v>
      </c>
      <c r="L166" s="444">
        <f>L98*Calc_PRIM_retirement_rates!$G145</f>
        <v>33.225669094346117</v>
      </c>
      <c r="M166" s="444">
        <f>M98*Calc_PRIM_retirement_rates!$G145</f>
        <v>33.142957244748132</v>
      </c>
      <c r="N166" s="444">
        <f>N98*Calc_PRIM_retirement_rates!$G145</f>
        <v>33.071191526477662</v>
      </c>
    </row>
    <row r="167" spans="1:14" ht="13.15">
      <c r="B167" s="148" t="str">
        <f t="shared" si="51"/>
        <v>50-54</v>
      </c>
      <c r="C167" s="444">
        <f>C99*Calc_PRIM_retirement_rates!$G146</f>
        <v>381.24877597293772</v>
      </c>
      <c r="D167" s="444">
        <f>D99*Calc_PRIM_retirement_rates!$G146</f>
        <v>378.8797783079126</v>
      </c>
      <c r="E167" s="444">
        <f>E99*Calc_PRIM_retirement_rates!$G146</f>
        <v>377.182223455979</v>
      </c>
      <c r="F167" s="444">
        <f>F99*Calc_PRIM_retirement_rates!$G146</f>
        <v>375.54936785162778</v>
      </c>
      <c r="G167" s="444">
        <f>G99*Calc_PRIM_retirement_rates!$G146</f>
        <v>374.06086037518122</v>
      </c>
      <c r="H167" s="444">
        <f>H99*Calc_PRIM_retirement_rates!$G146</f>
        <v>372.83123253976908</v>
      </c>
      <c r="I167" s="444">
        <f>I99*Calc_PRIM_retirement_rates!$G146</f>
        <v>371.84011747126721</v>
      </c>
      <c r="J167" s="444">
        <f>J99*Calc_PRIM_retirement_rates!$G146</f>
        <v>371.14235269856948</v>
      </c>
      <c r="K167" s="444">
        <f>K99*Calc_PRIM_retirement_rates!$G146</f>
        <v>370.70247171216829</v>
      </c>
      <c r="L167" s="444">
        <f>L99*Calc_PRIM_retirement_rates!$G146</f>
        <v>370.23302920004056</v>
      </c>
      <c r="M167" s="444">
        <f>M99*Calc_PRIM_retirement_rates!$G146</f>
        <v>369.69938132917798</v>
      </c>
      <c r="N167" s="444">
        <f>N99*Calc_PRIM_retirement_rates!$G146</f>
        <v>369.30029083849064</v>
      </c>
    </row>
    <row r="168" spans="1:14" ht="13.15">
      <c r="B168" s="148" t="str">
        <f t="shared" si="51"/>
        <v>55-59</v>
      </c>
      <c r="C168" s="444">
        <f>C100*Calc_PRIM_retirement_rates!$G147</f>
        <v>2154.3276500465186</v>
      </c>
      <c r="D168" s="444">
        <f>D100*Calc_PRIM_retirement_rates!$G147</f>
        <v>2071.5500902004665</v>
      </c>
      <c r="E168" s="444">
        <f>E100*Calc_PRIM_retirement_rates!$G147</f>
        <v>2013.2530640402276</v>
      </c>
      <c r="F168" s="444">
        <f>F100*Calc_PRIM_retirement_rates!$G147</f>
        <v>1970.8845212136507</v>
      </c>
      <c r="G168" s="444">
        <f>G100*Calc_PRIM_retirement_rates!$G147</f>
        <v>1938.9757934982308</v>
      </c>
      <c r="H168" s="444">
        <f>H100*Calc_PRIM_retirement_rates!$G147</f>
        <v>1915.2520120449046</v>
      </c>
      <c r="I168" s="444">
        <f>I100*Calc_PRIM_retirement_rates!$G147</f>
        <v>1897.8537086580848</v>
      </c>
      <c r="J168" s="444">
        <f>J100*Calc_PRIM_retirement_rates!$G147</f>
        <v>1885.8256001368641</v>
      </c>
      <c r="K168" s="444">
        <f>K100*Calc_PRIM_retirement_rates!$G147</f>
        <v>1878.0288983085716</v>
      </c>
      <c r="L168" s="444">
        <f>L100*Calc_PRIM_retirement_rates!$G147</f>
        <v>1872.2026878926654</v>
      </c>
      <c r="M168" s="444">
        <f>M100*Calc_PRIM_retirement_rates!$G147</f>
        <v>1867.6477321320588</v>
      </c>
      <c r="N168" s="444">
        <f>N100*Calc_PRIM_retirement_rates!$G147</f>
        <v>1864.9804429749865</v>
      </c>
    </row>
    <row r="169" spans="1:14" ht="13.15">
      <c r="B169" s="148" t="str">
        <f t="shared" si="51"/>
        <v>60-64</v>
      </c>
      <c r="C169" s="444">
        <f>C101*Calc_PRIM_retirement_rates!$G148</f>
        <v>1721.7922416718861</v>
      </c>
      <c r="D169" s="444">
        <f>D101*Calc_PRIM_retirement_rates!$G148</f>
        <v>1635.1780211668313</v>
      </c>
      <c r="E169" s="444">
        <f>E101*Calc_PRIM_retirement_rates!$G148</f>
        <v>1562.8562123820916</v>
      </c>
      <c r="F169" s="444">
        <f>F101*Calc_PRIM_retirement_rates!$G148</f>
        <v>1506.3408569361975</v>
      </c>
      <c r="G169" s="444">
        <f>G101*Calc_PRIM_retirement_rates!$G148</f>
        <v>1461.8811899599721</v>
      </c>
      <c r="H169" s="444">
        <f>H101*Calc_PRIM_retirement_rates!$G148</f>
        <v>1427.8463853140806</v>
      </c>
      <c r="I169" s="444">
        <f>I101*Calc_PRIM_retirement_rates!$G148</f>
        <v>1402.4165725141399</v>
      </c>
      <c r="J169" s="444">
        <f>J101*Calc_PRIM_retirement_rates!$G148</f>
        <v>1384.3070901272729</v>
      </c>
      <c r="K169" s="444">
        <f>K101*Calc_PRIM_retirement_rates!$G148</f>
        <v>1371.99311122008</v>
      </c>
      <c r="L169" s="444">
        <f>L101*Calc_PRIM_retirement_rates!$G148</f>
        <v>1362.9908357859704</v>
      </c>
      <c r="M169" s="444">
        <f>M101*Calc_PRIM_retirement_rates!$G148</f>
        <v>1356.3914575470344</v>
      </c>
      <c r="N169" s="444">
        <f>N101*Calc_PRIM_retirement_rates!$G148</f>
        <v>1352.5123882967071</v>
      </c>
    </row>
    <row r="170" spans="1:14" ht="13.15">
      <c r="B170" s="148" t="str">
        <f t="shared" si="51"/>
        <v>65 plus</v>
      </c>
      <c r="C170" s="444">
        <f>C102*Calc_PRIM_retirement_rates!$G149</f>
        <v>486.09835880013492</v>
      </c>
      <c r="D170" s="444">
        <f>D102*Calc_PRIM_retirement_rates!$G149</f>
        <v>574.28635377145235</v>
      </c>
      <c r="E170" s="444">
        <f>E102*Calc_PRIM_retirement_rates!$G149</f>
        <v>619.48311027820864</v>
      </c>
      <c r="F170" s="444">
        <f>F102*Calc_PRIM_retirement_rates!$G149</f>
        <v>638.37736719686404</v>
      </c>
      <c r="G170" s="444">
        <f>G102*Calc_PRIM_retirement_rates!$G149</f>
        <v>642.34436749700535</v>
      </c>
      <c r="H170" s="444">
        <f>H102*Calc_PRIM_retirement_rates!$G149</f>
        <v>638.70052715549082</v>
      </c>
      <c r="I170" s="444">
        <f>I102*Calc_PRIM_retirement_rates!$G149</f>
        <v>631.74813475742883</v>
      </c>
      <c r="J170" s="444">
        <f>J102*Calc_PRIM_retirement_rates!$G149</f>
        <v>624.11545989032879</v>
      </c>
      <c r="K170" s="444">
        <f>K102*Calc_PRIM_retirement_rates!$G149</f>
        <v>617.12418667360191</v>
      </c>
      <c r="L170" s="444">
        <f>L102*Calc_PRIM_retirement_rates!$G149</f>
        <v>610.92935658330555</v>
      </c>
      <c r="M170" s="444">
        <f>M102*Calc_PRIM_retirement_rates!$G149</f>
        <v>605.70657501205005</v>
      </c>
      <c r="N170" s="444">
        <f>N102*Calc_PRIM_retirement_rates!$G149</f>
        <v>601.82578193793097</v>
      </c>
    </row>
    <row r="171" spans="1:14" ht="13.15">
      <c r="B171" s="148" t="str">
        <f t="shared" si="51"/>
        <v>Total</v>
      </c>
      <c r="C171" s="444">
        <f t="shared" ref="C171:N171" si="53">SUM(C161:C170)</f>
        <v>4806.9122500278281</v>
      </c>
      <c r="D171" s="444">
        <f t="shared" si="53"/>
        <v>4723.5278325522095</v>
      </c>
      <c r="E171" s="444">
        <f t="shared" si="53"/>
        <v>4636.5126843342605</v>
      </c>
      <c r="F171" s="444">
        <f t="shared" si="53"/>
        <v>4554.9136284003971</v>
      </c>
      <c r="G171" s="444">
        <f t="shared" si="53"/>
        <v>4480.9334722877629</v>
      </c>
      <c r="H171" s="444">
        <f t="shared" si="53"/>
        <v>4418.145405311996</v>
      </c>
      <c r="I171" s="444">
        <f t="shared" si="53"/>
        <v>4367.1831016605229</v>
      </c>
      <c r="J171" s="444">
        <f t="shared" si="53"/>
        <v>4328.5349877292865</v>
      </c>
      <c r="K171" s="444">
        <f t="shared" si="53"/>
        <v>4300.8428443050616</v>
      </c>
      <c r="L171" s="444">
        <f t="shared" si="53"/>
        <v>4279.1843015765262</v>
      </c>
      <c r="M171" s="444">
        <f t="shared" si="53"/>
        <v>4262.101260331212</v>
      </c>
      <c r="N171" s="444">
        <f t="shared" si="53"/>
        <v>4251.153906237565</v>
      </c>
    </row>
    <row r="172" spans="1:14">
      <c r="A172" s="10">
        <f>SUM(C172:N172)</f>
        <v>0</v>
      </c>
      <c r="C172" s="10">
        <f t="shared" ref="C172:N172" si="54">SUM(C161:C170)-C171</f>
        <v>0</v>
      </c>
      <c r="D172" s="10">
        <f t="shared" si="54"/>
        <v>0</v>
      </c>
      <c r="E172" s="10">
        <f t="shared" si="54"/>
        <v>0</v>
      </c>
      <c r="F172" s="10">
        <f t="shared" si="54"/>
        <v>0</v>
      </c>
      <c r="G172" s="10">
        <f t="shared" si="54"/>
        <v>0</v>
      </c>
      <c r="H172" s="10">
        <f t="shared" si="54"/>
        <v>0</v>
      </c>
      <c r="I172" s="10">
        <f t="shared" si="54"/>
        <v>0</v>
      </c>
      <c r="J172" s="10">
        <f t="shared" si="54"/>
        <v>0</v>
      </c>
      <c r="K172" s="10">
        <f t="shared" si="54"/>
        <v>0</v>
      </c>
      <c r="L172" s="10">
        <f t="shared" si="54"/>
        <v>0</v>
      </c>
      <c r="M172" s="10">
        <f t="shared" si="54"/>
        <v>0</v>
      </c>
      <c r="N172" s="10">
        <f t="shared" si="54"/>
        <v>0</v>
      </c>
    </row>
    <row r="173" spans="1:14">
      <c r="A173" s="10"/>
      <c r="C173" s="10"/>
      <c r="D173" s="10"/>
      <c r="E173" s="10"/>
      <c r="F173" s="10"/>
      <c r="G173" s="10"/>
      <c r="H173" s="10"/>
      <c r="I173" s="10"/>
      <c r="J173" s="10"/>
      <c r="K173" s="10"/>
      <c r="L173" s="10"/>
      <c r="M173" s="10"/>
      <c r="N173" s="10"/>
    </row>
    <row r="174" spans="1:14" ht="15">
      <c r="B174" s="76" t="s">
        <v>516</v>
      </c>
      <c r="H174" s="11"/>
    </row>
    <row r="175" spans="1:14">
      <c r="H175" s="11"/>
    </row>
    <row r="176" spans="1:14" ht="13.15">
      <c r="B176" s="74" t="s">
        <v>46</v>
      </c>
      <c r="H176" s="11"/>
    </row>
    <row r="177" spans="1:14">
      <c r="H177" s="11"/>
    </row>
    <row r="178" spans="1:14" ht="13.15">
      <c r="B178" s="148" t="str">
        <f t="shared" ref="B178:B189" si="55">B144</f>
        <v>Age group</v>
      </c>
      <c r="C178" s="148" t="str">
        <f t="shared" ref="C178:N178" si="56">C144</f>
        <v>2018/19</v>
      </c>
      <c r="D178" s="148" t="str">
        <f t="shared" si="56"/>
        <v>2019/20</v>
      </c>
      <c r="E178" s="148" t="str">
        <f t="shared" si="56"/>
        <v>2020/21</v>
      </c>
      <c r="F178" s="148" t="str">
        <f t="shared" si="56"/>
        <v>2021/22</v>
      </c>
      <c r="G178" s="148" t="str">
        <f t="shared" si="56"/>
        <v>2022/23</v>
      </c>
      <c r="H178" s="148" t="str">
        <f t="shared" si="56"/>
        <v>2023/24</v>
      </c>
      <c r="I178" s="148" t="str">
        <f t="shared" si="56"/>
        <v>2024/25</v>
      </c>
      <c r="J178" s="148" t="str">
        <f t="shared" si="56"/>
        <v>2025/26</v>
      </c>
      <c r="K178" s="148" t="str">
        <f t="shared" si="56"/>
        <v>2026/27</v>
      </c>
      <c r="L178" s="148" t="str">
        <f t="shared" si="56"/>
        <v>2027/28</v>
      </c>
      <c r="M178" s="148" t="str">
        <f t="shared" si="56"/>
        <v>2028/29</v>
      </c>
      <c r="N178" s="148" t="str">
        <f t="shared" si="56"/>
        <v>2029/30</v>
      </c>
    </row>
    <row r="179" spans="1:14" ht="13.15">
      <c r="B179" s="148" t="str">
        <f t="shared" si="55"/>
        <v>20-24</v>
      </c>
      <c r="C179" s="520">
        <f>C77*Calc_PRIM_death_rates!$G124</f>
        <v>0</v>
      </c>
      <c r="D179" s="520">
        <f>D77*Calc_PRIM_death_rates!$G124</f>
        <v>0</v>
      </c>
      <c r="E179" s="520">
        <f>E77*Calc_PRIM_death_rates!$G124</f>
        <v>0</v>
      </c>
      <c r="F179" s="520">
        <f>F77*Calc_PRIM_death_rates!$G124</f>
        <v>0</v>
      </c>
      <c r="G179" s="520">
        <f>G77*Calc_PRIM_death_rates!$G124</f>
        <v>0</v>
      </c>
      <c r="H179" s="520">
        <f>H77*Calc_PRIM_death_rates!$G124</f>
        <v>0</v>
      </c>
      <c r="I179" s="520">
        <f>I77*Calc_PRIM_death_rates!$G124</f>
        <v>0</v>
      </c>
      <c r="J179" s="520">
        <f>J77*Calc_PRIM_death_rates!$G124</f>
        <v>0</v>
      </c>
      <c r="K179" s="520">
        <f>K77*Calc_PRIM_death_rates!$G124</f>
        <v>0</v>
      </c>
      <c r="L179" s="520">
        <f>L77*Calc_PRIM_death_rates!$G124</f>
        <v>0</v>
      </c>
      <c r="M179" s="520">
        <f>M77*Calc_PRIM_death_rates!$G124</f>
        <v>0</v>
      </c>
      <c r="N179" s="520">
        <f>N77*Calc_PRIM_death_rates!$G124</f>
        <v>0</v>
      </c>
    </row>
    <row r="180" spans="1:14" ht="13.15">
      <c r="B180" s="148" t="str">
        <f t="shared" si="55"/>
        <v>25-29</v>
      </c>
      <c r="C180" s="520">
        <f>C78*Calc_PRIM_death_rates!$G125</f>
        <v>0</v>
      </c>
      <c r="D180" s="520">
        <f>D78*Calc_PRIM_death_rates!$G125</f>
        <v>0</v>
      </c>
      <c r="E180" s="520">
        <f>E78*Calc_PRIM_death_rates!$G125</f>
        <v>0</v>
      </c>
      <c r="F180" s="520">
        <f>F78*Calc_PRIM_death_rates!$G125</f>
        <v>0</v>
      </c>
      <c r="G180" s="520">
        <f>G78*Calc_PRIM_death_rates!$G125</f>
        <v>0</v>
      </c>
      <c r="H180" s="520">
        <f>H78*Calc_PRIM_death_rates!$G125</f>
        <v>0</v>
      </c>
      <c r="I180" s="520">
        <f>I78*Calc_PRIM_death_rates!$G125</f>
        <v>0</v>
      </c>
      <c r="J180" s="520">
        <f>J78*Calc_PRIM_death_rates!$G125</f>
        <v>0</v>
      </c>
      <c r="K180" s="520">
        <f>K78*Calc_PRIM_death_rates!$G125</f>
        <v>0</v>
      </c>
      <c r="L180" s="520">
        <f>L78*Calc_PRIM_death_rates!$G125</f>
        <v>0</v>
      </c>
      <c r="M180" s="520">
        <f>M78*Calc_PRIM_death_rates!$G125</f>
        <v>0</v>
      </c>
      <c r="N180" s="520">
        <f>N78*Calc_PRIM_death_rates!$G125</f>
        <v>0</v>
      </c>
    </row>
    <row r="181" spans="1:14" ht="13.15">
      <c r="B181" s="148" t="str">
        <f t="shared" si="55"/>
        <v>30-34</v>
      </c>
      <c r="C181" s="520">
        <f>C79*Calc_PRIM_death_rates!$G126</f>
        <v>1.7153132209774837</v>
      </c>
      <c r="D181" s="520">
        <f>D79*Calc_PRIM_death_rates!$G126</f>
        <v>1.6442998470255872</v>
      </c>
      <c r="E181" s="520">
        <f>E79*Calc_PRIM_death_rates!$G126</f>
        <v>1.5700163004305441</v>
      </c>
      <c r="F181" s="520">
        <f>F79*Calc_PRIM_death_rates!$G126</f>
        <v>1.5073588448313533</v>
      </c>
      <c r="G181" s="520">
        <f>G79*Calc_PRIM_death_rates!$G126</f>
        <v>1.453982389374455</v>
      </c>
      <c r="H181" s="520">
        <f>H79*Calc_PRIM_death_rates!$G126</f>
        <v>1.4107738630726303</v>
      </c>
      <c r="I181" s="520">
        <f>I79*Calc_PRIM_death_rates!$G126</f>
        <v>1.3772956608662901</v>
      </c>
      <c r="J181" s="520">
        <f>J79*Calc_PRIM_death_rates!$G126</f>
        <v>1.3530537229866677</v>
      </c>
      <c r="K181" s="520">
        <f>K79*Calc_PRIM_death_rates!$G126</f>
        <v>1.3368154151238403</v>
      </c>
      <c r="L181" s="520">
        <f>L79*Calc_PRIM_death_rates!$G126</f>
        <v>1.325602819178572</v>
      </c>
      <c r="M181" s="520">
        <f>M79*Calc_PRIM_death_rates!$G126</f>
        <v>1.3180951576107558</v>
      </c>
      <c r="N181" s="520">
        <f>N79*Calc_PRIM_death_rates!$G126</f>
        <v>1.3147079164931514</v>
      </c>
    </row>
    <row r="182" spans="1:14" ht="13.15">
      <c r="B182" s="148" t="str">
        <f t="shared" si="55"/>
        <v>35-39</v>
      </c>
      <c r="C182" s="520">
        <f>C80*Calc_PRIM_death_rates!$G127</f>
        <v>2.9215576699173007</v>
      </c>
      <c r="D182" s="520">
        <f>D80*Calc_PRIM_death_rates!$G127</f>
        <v>2.979313491911511</v>
      </c>
      <c r="E182" s="520">
        <f>E80*Calc_PRIM_death_rates!$G127</f>
        <v>2.9927009510327789</v>
      </c>
      <c r="F182" s="520">
        <f>F80*Calc_PRIM_death_rates!$G127</f>
        <v>2.9796550706991614</v>
      </c>
      <c r="G182" s="520">
        <f>G80*Calc_PRIM_death_rates!$G127</f>
        <v>2.9429602947707081</v>
      </c>
      <c r="H182" s="520">
        <f>H80*Calc_PRIM_death_rates!$G127</f>
        <v>2.893697198783427</v>
      </c>
      <c r="I182" s="520">
        <f>I80*Calc_PRIM_death_rates!$G127</f>
        <v>2.8403208755882727</v>
      </c>
      <c r="J182" s="520">
        <f>J80*Calc_PRIM_death_rates!$G127</f>
        <v>2.7893527420754425</v>
      </c>
      <c r="K182" s="520">
        <f>K80*Calc_PRIM_death_rates!$G127</f>
        <v>2.7442933720020375</v>
      </c>
      <c r="L182" s="520">
        <f>L80*Calc_PRIM_death_rates!$G127</f>
        <v>2.7045818998267381</v>
      </c>
      <c r="M182" s="520">
        <f>M80*Calc_PRIM_death_rates!$G127</f>
        <v>2.6708298268194652</v>
      </c>
      <c r="N182" s="520">
        <f>N80*Calc_PRIM_death_rates!$G127</f>
        <v>2.6450046336721504</v>
      </c>
    </row>
    <row r="183" spans="1:14" ht="13.15">
      <c r="B183" s="148" t="str">
        <f t="shared" si="55"/>
        <v>40-44</v>
      </c>
      <c r="C183" s="520">
        <f>C81*Calc_PRIM_death_rates!$G128</f>
        <v>3.3708146972518671</v>
      </c>
      <c r="D183" s="520">
        <f>D81*Calc_PRIM_death_rates!$G128</f>
        <v>3.4385029845940123</v>
      </c>
      <c r="E183" s="520">
        <f>E81*Calc_PRIM_death_rates!$G128</f>
        <v>3.4989120752442768</v>
      </c>
      <c r="F183" s="520">
        <f>F81*Calc_PRIM_death_rates!$G128</f>
        <v>3.5521770231581389</v>
      </c>
      <c r="G183" s="520">
        <f>G81*Calc_PRIM_death_rates!$G128</f>
        <v>3.5831824605448896</v>
      </c>
      <c r="H183" s="520">
        <f>H81*Calc_PRIM_death_rates!$G128</f>
        <v>3.5937078492754413</v>
      </c>
      <c r="I183" s="520">
        <f>I81*Calc_PRIM_death_rates!$G128</f>
        <v>3.5877811090486218</v>
      </c>
      <c r="J183" s="520">
        <f>J81*Calc_PRIM_death_rates!$G128</f>
        <v>3.5710239137156594</v>
      </c>
      <c r="K183" s="520">
        <f>K81*Calc_PRIM_death_rates!$G128</f>
        <v>3.547807508759234</v>
      </c>
      <c r="L183" s="520">
        <f>L81*Calc_PRIM_death_rates!$G128</f>
        <v>3.5189105170982593</v>
      </c>
      <c r="M183" s="520">
        <f>M81*Calc_PRIM_death_rates!$G128</f>
        <v>3.4873783973156574</v>
      </c>
      <c r="N183" s="520">
        <f>N81*Calc_PRIM_death_rates!$G128</f>
        <v>3.4580638827156887</v>
      </c>
    </row>
    <row r="184" spans="1:14" ht="13.15">
      <c r="B184" s="148" t="str">
        <f t="shared" si="55"/>
        <v>45-49</v>
      </c>
      <c r="C184" s="520">
        <f>C82*Calc_PRIM_death_rates!$G129</f>
        <v>3.3173939435808046</v>
      </c>
      <c r="D184" s="520">
        <f>D82*Calc_PRIM_death_rates!$G129</f>
        <v>3.3495336831387226</v>
      </c>
      <c r="E184" s="520">
        <f>E82*Calc_PRIM_death_rates!$G129</f>
        <v>3.3839765375624613</v>
      </c>
      <c r="F184" s="520">
        <f>F82*Calc_PRIM_death_rates!$G129</f>
        <v>3.4271212104203124</v>
      </c>
      <c r="G184" s="520">
        <f>G82*Calc_PRIM_death_rates!$G129</f>
        <v>3.4653842171422662</v>
      </c>
      <c r="H184" s="520">
        <f>H82*Calc_PRIM_death_rates!$G129</f>
        <v>3.4971010106666438</v>
      </c>
      <c r="I184" s="520">
        <f>I82*Calc_PRIM_death_rates!$G129</f>
        <v>3.5213140212744838</v>
      </c>
      <c r="J184" s="520">
        <f>J82*Calc_PRIM_death_rates!$G129</f>
        <v>3.538679777061505</v>
      </c>
      <c r="K184" s="520">
        <f>K82*Calc_PRIM_death_rates!$G129</f>
        <v>3.5495717088032079</v>
      </c>
      <c r="L184" s="520">
        <f>L82*Calc_PRIM_death_rates!$G129</f>
        <v>3.552109467365447</v>
      </c>
      <c r="M184" s="520">
        <f>M82*Calc_PRIM_death_rates!$G129</f>
        <v>3.5475200757278791</v>
      </c>
      <c r="N184" s="520">
        <f>N82*Calc_PRIM_death_rates!$G129</f>
        <v>3.5396382567019224</v>
      </c>
    </row>
    <row r="185" spans="1:14" ht="13.15">
      <c r="B185" s="148" t="str">
        <f t="shared" si="55"/>
        <v>50-54</v>
      </c>
      <c r="C185" s="520">
        <f>C83*Calc_PRIM_death_rates!$G130</f>
        <v>4.0017296728713667</v>
      </c>
      <c r="D185" s="520">
        <f>D83*Calc_PRIM_death_rates!$G130</f>
        <v>4.0163521188630824</v>
      </c>
      <c r="E185" s="520">
        <f>E83*Calc_PRIM_death_rates!$G130</f>
        <v>4.0326275527856161</v>
      </c>
      <c r="F185" s="520">
        <f>F83*Calc_PRIM_death_rates!$G130</f>
        <v>4.0596255771090393</v>
      </c>
      <c r="G185" s="520">
        <f>G83*Calc_PRIM_death_rates!$G130</f>
        <v>4.0861106978406685</v>
      </c>
      <c r="H185" s="520">
        <f>H83*Calc_PRIM_death_rates!$G130</f>
        <v>4.1128331328200165</v>
      </c>
      <c r="I185" s="520">
        <f>I83*Calc_PRIM_death_rates!$G130</f>
        <v>4.1395944046334563</v>
      </c>
      <c r="J185" s="520">
        <f>J83*Calc_PRIM_death_rates!$G130</f>
        <v>4.1665197181289741</v>
      </c>
      <c r="K185" s="520">
        <f>K83*Calc_PRIM_death_rates!$G130</f>
        <v>4.1924892640763201</v>
      </c>
      <c r="L185" s="520">
        <f>L83*Calc_PRIM_death_rates!$G130</f>
        <v>4.2135017808095974</v>
      </c>
      <c r="M185" s="520">
        <f>M83*Calc_PRIM_death_rates!$G130</f>
        <v>4.2287997811151259</v>
      </c>
      <c r="N185" s="520">
        <f>N83*Calc_PRIM_death_rates!$G130</f>
        <v>4.2406631888626523</v>
      </c>
    </row>
    <row r="186" spans="1:14" ht="13.15">
      <c r="B186" s="148" t="str">
        <f t="shared" si="55"/>
        <v>55-59</v>
      </c>
      <c r="C186" s="520">
        <f>C84*Calc_PRIM_death_rates!$G131</f>
        <v>0</v>
      </c>
      <c r="D186" s="520">
        <f>D84*Calc_PRIM_death_rates!$G131</f>
        <v>0</v>
      </c>
      <c r="E186" s="520">
        <f>E84*Calc_PRIM_death_rates!$G131</f>
        <v>0</v>
      </c>
      <c r="F186" s="520">
        <f>F84*Calc_PRIM_death_rates!$G131</f>
        <v>0</v>
      </c>
      <c r="G186" s="520">
        <f>G84*Calc_PRIM_death_rates!$G131</f>
        <v>0</v>
      </c>
      <c r="H186" s="520">
        <f>H84*Calc_PRIM_death_rates!$G131</f>
        <v>0</v>
      </c>
      <c r="I186" s="520">
        <f>I84*Calc_PRIM_death_rates!$G131</f>
        <v>0</v>
      </c>
      <c r="J186" s="520">
        <f>J84*Calc_PRIM_death_rates!$G131</f>
        <v>0</v>
      </c>
      <c r="K186" s="520">
        <f>K84*Calc_PRIM_death_rates!$G131</f>
        <v>0</v>
      </c>
      <c r="L186" s="520">
        <f>L84*Calc_PRIM_death_rates!$G131</f>
        <v>0</v>
      </c>
      <c r="M186" s="520">
        <f>M84*Calc_PRIM_death_rates!$G131</f>
        <v>0</v>
      </c>
      <c r="N186" s="520">
        <f>N84*Calc_PRIM_death_rates!$G131</f>
        <v>0</v>
      </c>
    </row>
    <row r="187" spans="1:14" ht="13.15">
      <c r="B187" s="148" t="str">
        <f t="shared" si="55"/>
        <v>60-64</v>
      </c>
      <c r="C187" s="520">
        <f>C85*Calc_PRIM_death_rates!$G132</f>
        <v>0</v>
      </c>
      <c r="D187" s="520">
        <f>D85*Calc_PRIM_death_rates!$G132</f>
        <v>0</v>
      </c>
      <c r="E187" s="520">
        <f>E85*Calc_PRIM_death_rates!$G132</f>
        <v>0</v>
      </c>
      <c r="F187" s="520">
        <f>F85*Calc_PRIM_death_rates!$G132</f>
        <v>0</v>
      </c>
      <c r="G187" s="520">
        <f>G85*Calc_PRIM_death_rates!$G132</f>
        <v>0</v>
      </c>
      <c r="H187" s="520">
        <f>H85*Calc_PRIM_death_rates!$G132</f>
        <v>0</v>
      </c>
      <c r="I187" s="520">
        <f>I85*Calc_PRIM_death_rates!$G132</f>
        <v>0</v>
      </c>
      <c r="J187" s="520">
        <f>J85*Calc_PRIM_death_rates!$G132</f>
        <v>0</v>
      </c>
      <c r="K187" s="520">
        <f>K85*Calc_PRIM_death_rates!$G132</f>
        <v>0</v>
      </c>
      <c r="L187" s="520">
        <f>L85*Calc_PRIM_death_rates!$G132</f>
        <v>0</v>
      </c>
      <c r="M187" s="520">
        <f>M85*Calc_PRIM_death_rates!$G132</f>
        <v>0</v>
      </c>
      <c r="N187" s="520">
        <f>N85*Calc_PRIM_death_rates!$G132</f>
        <v>0</v>
      </c>
    </row>
    <row r="188" spans="1:14" ht="13.15">
      <c r="B188" s="148" t="str">
        <f t="shared" si="55"/>
        <v>65 plus</v>
      </c>
      <c r="C188" s="520">
        <f>C86*Calc_PRIM_death_rates!$G133</f>
        <v>0</v>
      </c>
      <c r="D188" s="520">
        <f>D86*Calc_PRIM_death_rates!$G133</f>
        <v>0</v>
      </c>
      <c r="E188" s="520">
        <f>E86*Calc_PRIM_death_rates!$G133</f>
        <v>0</v>
      </c>
      <c r="F188" s="520">
        <f>F86*Calc_PRIM_death_rates!$G133</f>
        <v>0</v>
      </c>
      <c r="G188" s="520">
        <f>G86*Calc_PRIM_death_rates!$G133</f>
        <v>0</v>
      </c>
      <c r="H188" s="520">
        <f>H86*Calc_PRIM_death_rates!$G133</f>
        <v>0</v>
      </c>
      <c r="I188" s="520">
        <f>I86*Calc_PRIM_death_rates!$G133</f>
        <v>0</v>
      </c>
      <c r="J188" s="520">
        <f>J86*Calc_PRIM_death_rates!$G133</f>
        <v>0</v>
      </c>
      <c r="K188" s="520">
        <f>K86*Calc_PRIM_death_rates!$G133</f>
        <v>0</v>
      </c>
      <c r="L188" s="520">
        <f>L86*Calc_PRIM_death_rates!$G133</f>
        <v>0</v>
      </c>
      <c r="M188" s="520">
        <f>M86*Calc_PRIM_death_rates!$G133</f>
        <v>0</v>
      </c>
      <c r="N188" s="520">
        <f>N86*Calc_PRIM_death_rates!$G133</f>
        <v>0</v>
      </c>
    </row>
    <row r="189" spans="1:14" ht="13.15">
      <c r="B189" s="148" t="str">
        <f t="shared" si="55"/>
        <v>Total</v>
      </c>
      <c r="C189" s="520">
        <f>SUM(C179:C188)</f>
        <v>15.326809204598824</v>
      </c>
      <c r="D189" s="520">
        <f t="shared" ref="D189:N189" si="57">SUM(D179:D188)</f>
        <v>15.428002125532917</v>
      </c>
      <c r="E189" s="520">
        <f t="shared" si="57"/>
        <v>15.478233417055677</v>
      </c>
      <c r="F189" s="520">
        <f t="shared" si="57"/>
        <v>15.525937726218004</v>
      </c>
      <c r="G189" s="520">
        <f t="shared" si="57"/>
        <v>15.531620059672987</v>
      </c>
      <c r="H189" s="520">
        <f t="shared" si="57"/>
        <v>15.508113054618159</v>
      </c>
      <c r="I189" s="520">
        <f t="shared" si="57"/>
        <v>15.466306071411125</v>
      </c>
      <c r="J189" s="520">
        <f t="shared" si="57"/>
        <v>15.418629873968248</v>
      </c>
      <c r="K189" s="520">
        <f t="shared" si="57"/>
        <v>15.370977268764641</v>
      </c>
      <c r="L189" s="520">
        <f t="shared" si="57"/>
        <v>15.314706484278615</v>
      </c>
      <c r="M189" s="520">
        <f t="shared" si="57"/>
        <v>15.252623238588882</v>
      </c>
      <c r="N189" s="520">
        <f t="shared" si="57"/>
        <v>15.198077878445567</v>
      </c>
    </row>
    <row r="190" spans="1:14">
      <c r="A190" s="10">
        <f>SUM(C190:N190)</f>
        <v>0</v>
      </c>
      <c r="C190" s="10">
        <f t="shared" ref="C190:N190" si="58">SUM(C179:C188)-C189</f>
        <v>0</v>
      </c>
      <c r="D190" s="10">
        <f t="shared" si="58"/>
        <v>0</v>
      </c>
      <c r="E190" s="10">
        <f t="shared" si="58"/>
        <v>0</v>
      </c>
      <c r="F190" s="10">
        <f t="shared" si="58"/>
        <v>0</v>
      </c>
      <c r="G190" s="10">
        <f t="shared" si="58"/>
        <v>0</v>
      </c>
      <c r="H190" s="10">
        <f t="shared" si="58"/>
        <v>0</v>
      </c>
      <c r="I190" s="10">
        <f t="shared" si="58"/>
        <v>0</v>
      </c>
      <c r="J190" s="10">
        <f t="shared" si="58"/>
        <v>0</v>
      </c>
      <c r="K190" s="10">
        <f t="shared" si="58"/>
        <v>0</v>
      </c>
      <c r="L190" s="10">
        <f t="shared" si="58"/>
        <v>0</v>
      </c>
      <c r="M190" s="10">
        <f t="shared" si="58"/>
        <v>0</v>
      </c>
      <c r="N190" s="10">
        <f t="shared" si="58"/>
        <v>0</v>
      </c>
    </row>
    <row r="191" spans="1:14">
      <c r="A191" s="10"/>
      <c r="C191" s="10"/>
      <c r="D191" s="10"/>
      <c r="E191" s="10"/>
      <c r="F191" s="10"/>
      <c r="G191" s="10"/>
      <c r="H191" s="10"/>
      <c r="I191" s="10"/>
      <c r="J191" s="10"/>
      <c r="K191" s="10"/>
      <c r="L191" s="10"/>
      <c r="M191" s="10"/>
      <c r="N191" s="10"/>
    </row>
    <row r="192" spans="1:14" ht="13.15">
      <c r="B192" s="74" t="s">
        <v>47</v>
      </c>
      <c r="C192" s="114"/>
      <c r="D192" s="114"/>
      <c r="E192" s="114"/>
      <c r="F192" s="114"/>
      <c r="G192" s="114"/>
      <c r="H192" s="116"/>
      <c r="I192" s="114"/>
      <c r="J192" s="114"/>
      <c r="K192" s="114"/>
      <c r="L192" s="114"/>
    </row>
    <row r="193" spans="1:14">
      <c r="C193" s="114"/>
      <c r="D193" s="114"/>
      <c r="E193" s="114"/>
      <c r="F193" s="114"/>
      <c r="G193" s="114"/>
      <c r="H193" s="116"/>
      <c r="I193" s="114"/>
      <c r="J193" s="114"/>
      <c r="K193" s="114"/>
      <c r="L193" s="114"/>
    </row>
    <row r="194" spans="1:14" ht="13.15">
      <c r="B194" s="148" t="str">
        <f t="shared" ref="B194:B205" si="59">B178</f>
        <v>Age group</v>
      </c>
      <c r="C194" s="148" t="str">
        <f t="shared" ref="C194:N194" si="60">C178</f>
        <v>2018/19</v>
      </c>
      <c r="D194" s="148" t="str">
        <f t="shared" si="60"/>
        <v>2019/20</v>
      </c>
      <c r="E194" s="148" t="str">
        <f t="shared" si="60"/>
        <v>2020/21</v>
      </c>
      <c r="F194" s="148" t="str">
        <f t="shared" si="60"/>
        <v>2021/22</v>
      </c>
      <c r="G194" s="148" t="str">
        <f t="shared" si="60"/>
        <v>2022/23</v>
      </c>
      <c r="H194" s="148" t="str">
        <f t="shared" si="60"/>
        <v>2023/24</v>
      </c>
      <c r="I194" s="148" t="str">
        <f t="shared" si="60"/>
        <v>2024/25</v>
      </c>
      <c r="J194" s="148" t="str">
        <f t="shared" si="60"/>
        <v>2025/26</v>
      </c>
      <c r="K194" s="148" t="str">
        <f t="shared" si="60"/>
        <v>2026/27</v>
      </c>
      <c r="L194" s="148" t="str">
        <f t="shared" si="60"/>
        <v>2027/28</v>
      </c>
      <c r="M194" s="148" t="str">
        <f t="shared" si="60"/>
        <v>2028/29</v>
      </c>
      <c r="N194" s="148" t="str">
        <f t="shared" si="60"/>
        <v>2029/30</v>
      </c>
    </row>
    <row r="195" spans="1:14" ht="13.15">
      <c r="B195" s="148" t="str">
        <f t="shared" si="59"/>
        <v>20-24</v>
      </c>
      <c r="C195" s="520">
        <f>C93*Calc_PRIM_death_rates!$G140</f>
        <v>1.9960483033721896</v>
      </c>
      <c r="D195" s="520">
        <f>D93*Calc_PRIM_death_rates!$G140</f>
        <v>2.3689880190907942</v>
      </c>
      <c r="E195" s="520">
        <f>E93*Calc_PRIM_death_rates!$G140</f>
        <v>2.6125397299713486</v>
      </c>
      <c r="F195" s="520">
        <f>F93*Calc_PRIM_death_rates!$G140</f>
        <v>2.7997941834485647</v>
      </c>
      <c r="G195" s="520">
        <f>G93*Calc_PRIM_death_rates!$G140</f>
        <v>2.9145296864440535</v>
      </c>
      <c r="H195" s="520">
        <f>H93*Calc_PRIM_death_rates!$G140</f>
        <v>2.9837643304580848</v>
      </c>
      <c r="I195" s="520">
        <f>I93*Calc_PRIM_death_rates!$G140</f>
        <v>3.0277969192972853</v>
      </c>
      <c r="J195" s="520">
        <f>J93*Calc_PRIM_death_rates!$G140</f>
        <v>3.0632297593465045</v>
      </c>
      <c r="K195" s="520">
        <f>K93*Calc_PRIM_death_rates!$G140</f>
        <v>3.0961520233824302</v>
      </c>
      <c r="L195" s="520">
        <f>L93*Calc_PRIM_death_rates!$G140</f>
        <v>3.1173760208150472</v>
      </c>
      <c r="M195" s="520">
        <f>M93*Calc_PRIM_death_rates!$G140</f>
        <v>3.1310585499832682</v>
      </c>
      <c r="N195" s="520">
        <f>N93*Calc_PRIM_death_rates!$G140</f>
        <v>3.1502100589128865</v>
      </c>
    </row>
    <row r="196" spans="1:14" ht="13.15">
      <c r="B196" s="148" t="str">
        <f t="shared" si="59"/>
        <v>25-29</v>
      </c>
      <c r="C196" s="520">
        <f>C94*Calc_PRIM_death_rates!$G141</f>
        <v>5.0895163824105261</v>
      </c>
      <c r="D196" s="520">
        <f>D94*Calc_PRIM_death_rates!$G141</f>
        <v>4.9095806731636218</v>
      </c>
      <c r="E196" s="520">
        <f>E94*Calc_PRIM_death_rates!$G141</f>
        <v>4.8191190804090827</v>
      </c>
      <c r="F196" s="520">
        <f>F94*Calc_PRIM_death_rates!$G141</f>
        <v>4.7986396905813615</v>
      </c>
      <c r="G196" s="520">
        <f>G94*Calc_PRIM_death_rates!$G141</f>
        <v>4.7958324343854892</v>
      </c>
      <c r="H196" s="520">
        <f>H94*Calc_PRIM_death_rates!$G141</f>
        <v>4.8009010906483995</v>
      </c>
      <c r="I196" s="520">
        <f>I94*Calc_PRIM_death_rates!$G141</f>
        <v>4.81097780164861</v>
      </c>
      <c r="J196" s="520">
        <f>J94*Calc_PRIM_death_rates!$G141</f>
        <v>4.8294016115035765</v>
      </c>
      <c r="K196" s="520">
        <f>K94*Calc_PRIM_death_rates!$G141</f>
        <v>4.8558574410047681</v>
      </c>
      <c r="L196" s="520">
        <f>L94*Calc_PRIM_death_rates!$G141</f>
        <v>4.8782347877774441</v>
      </c>
      <c r="M196" s="520">
        <f>M94*Calc_PRIM_death_rates!$G141</f>
        <v>4.8964928427072696</v>
      </c>
      <c r="N196" s="520">
        <f>N94*Calc_PRIM_death_rates!$G141</f>
        <v>4.9208695321029081</v>
      </c>
    </row>
    <row r="197" spans="1:14" ht="13.15">
      <c r="B197" s="148" t="str">
        <f t="shared" si="59"/>
        <v>30-34</v>
      </c>
      <c r="C197" s="520">
        <f>C95*Calc_PRIM_death_rates!$G142</f>
        <v>7.8205101815368847</v>
      </c>
      <c r="D197" s="520">
        <f>D95*Calc_PRIM_death_rates!$G142</f>
        <v>7.7530594632695307</v>
      </c>
      <c r="E197" s="520">
        <f>E95*Calc_PRIM_death_rates!$G142</f>
        <v>7.6403292440084121</v>
      </c>
      <c r="F197" s="520">
        <f>F95*Calc_PRIM_death_rates!$G142</f>
        <v>7.5264015432346465</v>
      </c>
      <c r="G197" s="520">
        <f>G95*Calc_PRIM_death_rates!$G142</f>
        <v>7.4213685254833512</v>
      </c>
      <c r="H197" s="520">
        <f>H95*Calc_PRIM_death_rates!$G142</f>
        <v>7.3348722575289358</v>
      </c>
      <c r="I197" s="520">
        <f>I95*Calc_PRIM_death_rates!$G142</f>
        <v>7.2692626502956115</v>
      </c>
      <c r="J197" s="520">
        <f>J95*Calc_PRIM_death_rates!$G142</f>
        <v>7.2271749423559513</v>
      </c>
      <c r="K197" s="520">
        <f>K95*Calc_PRIM_death_rates!$G142</f>
        <v>7.2070937918162814</v>
      </c>
      <c r="L197" s="520">
        <f>L95*Calc_PRIM_death_rates!$G142</f>
        <v>7.1976394808852078</v>
      </c>
      <c r="M197" s="520">
        <f>M95*Calc_PRIM_death_rates!$G142</f>
        <v>7.1954583227745603</v>
      </c>
      <c r="N197" s="520">
        <f>N95*Calc_PRIM_death_rates!$G142</f>
        <v>7.2056866851975947</v>
      </c>
    </row>
    <row r="198" spans="1:14" ht="13.15">
      <c r="B198" s="148" t="str">
        <f t="shared" si="59"/>
        <v>35-39</v>
      </c>
      <c r="C198" s="520">
        <f>C96*Calc_PRIM_death_rates!$G143</f>
        <v>11.146573415704589</v>
      </c>
      <c r="D198" s="520">
        <f>D96*Calc_PRIM_death_rates!$G143</f>
        <v>11.213514638044014</v>
      </c>
      <c r="E198" s="520">
        <f>E96*Calc_PRIM_death_rates!$G143</f>
        <v>11.225250890232177</v>
      </c>
      <c r="F198" s="520">
        <f>F96*Calc_PRIM_death_rates!$G143</f>
        <v>11.184574628452188</v>
      </c>
      <c r="G198" s="520">
        <f>G96*Calc_PRIM_death_rates!$G143</f>
        <v>11.102823015784208</v>
      </c>
      <c r="H198" s="520">
        <f>H96*Calc_PRIM_death_rates!$G143</f>
        <v>11.002989005177849</v>
      </c>
      <c r="I198" s="520">
        <f>I96*Calc_PRIM_death_rates!$G143</f>
        <v>10.900966835215209</v>
      </c>
      <c r="J198" s="520">
        <f>J96*Calc_PRIM_death_rates!$G143</f>
        <v>10.810869029418948</v>
      </c>
      <c r="K198" s="520">
        <f>K96*Calc_PRIM_death_rates!$G143</f>
        <v>10.739153744082206</v>
      </c>
      <c r="L198" s="520">
        <f>L96*Calc_PRIM_death_rates!$G143</f>
        <v>10.67911358466786</v>
      </c>
      <c r="M198" s="520">
        <f>M96*Calc_PRIM_death_rates!$G143</f>
        <v>10.631283794735914</v>
      </c>
      <c r="N198" s="520">
        <f>N96*Calc_PRIM_death_rates!$G143</f>
        <v>10.60329807353942</v>
      </c>
    </row>
    <row r="199" spans="1:14" ht="13.15">
      <c r="B199" s="148" t="str">
        <f t="shared" si="59"/>
        <v>40-44</v>
      </c>
      <c r="C199" s="520">
        <f>C97*Calc_PRIM_death_rates!$G144</f>
        <v>11.790863384907292</v>
      </c>
      <c r="D199" s="520">
        <f>D97*Calc_PRIM_death_rates!$G144</f>
        <v>11.888285024970852</v>
      </c>
      <c r="E199" s="520">
        <f>E97*Calc_PRIM_death_rates!$G144</f>
        <v>11.955639152020892</v>
      </c>
      <c r="F199" s="520">
        <f>F97*Calc_PRIM_death_rates!$G144</f>
        <v>11.991744396753923</v>
      </c>
      <c r="G199" s="520">
        <f>G97*Calc_PRIM_death_rates!$G144</f>
        <v>11.989823409924083</v>
      </c>
      <c r="H199" s="520">
        <f>H97*Calc_PRIM_death_rates!$G144</f>
        <v>11.960815149456696</v>
      </c>
      <c r="I199" s="520">
        <f>I97*Calc_PRIM_death_rates!$G144</f>
        <v>11.914022022432162</v>
      </c>
      <c r="J199" s="520">
        <f>J97*Calc_PRIM_death_rates!$G144</f>
        <v>11.861522888537682</v>
      </c>
      <c r="K199" s="520">
        <f>K97*Calc_PRIM_death_rates!$G144</f>
        <v>11.810379932351248</v>
      </c>
      <c r="L199" s="520">
        <f>L97*Calc_PRIM_death_rates!$G144</f>
        <v>11.755714804969623</v>
      </c>
      <c r="M199" s="520">
        <f>M97*Calc_PRIM_death_rates!$G144</f>
        <v>11.701562808188838</v>
      </c>
      <c r="N199" s="520">
        <f>N97*Calc_PRIM_death_rates!$G144</f>
        <v>11.659539065786973</v>
      </c>
    </row>
    <row r="200" spans="1:14" ht="13.15">
      <c r="B200" s="148" t="str">
        <f t="shared" si="59"/>
        <v>45-49</v>
      </c>
      <c r="C200" s="520">
        <f>C98*Calc_PRIM_death_rates!$G145</f>
        <v>16.801822334169852</v>
      </c>
      <c r="D200" s="520">
        <f>D98*Calc_PRIM_death_rates!$G145</f>
        <v>16.893601770210086</v>
      </c>
      <c r="E200" s="520">
        <f>E98*Calc_PRIM_death_rates!$G145</f>
        <v>16.965648797907946</v>
      </c>
      <c r="F200" s="520">
        <f>F98*Calc_PRIM_death_rates!$G145</f>
        <v>17.011466330419356</v>
      </c>
      <c r="G200" s="520">
        <f>G98*Calc_PRIM_death_rates!$G145</f>
        <v>17.028952992759343</v>
      </c>
      <c r="H200" s="520">
        <f>H98*Calc_PRIM_death_rates!$G145</f>
        <v>17.027885817405206</v>
      </c>
      <c r="I200" s="520">
        <f>I98*Calc_PRIM_death_rates!$G145</f>
        <v>17.01296151553559</v>
      </c>
      <c r="J200" s="520">
        <f>J98*Calc_PRIM_death_rates!$G145</f>
        <v>16.992775636583378</v>
      </c>
      <c r="K200" s="520">
        <f>K98*Calc_PRIM_death_rates!$G145</f>
        <v>16.970974267331087</v>
      </c>
      <c r="L200" s="520">
        <f>L98*Calc_PRIM_death_rates!$G145</f>
        <v>16.93754490182798</v>
      </c>
      <c r="M200" s="520">
        <f>M98*Calc_PRIM_death_rates!$G145</f>
        <v>16.895380644352802</v>
      </c>
      <c r="N200" s="520">
        <f>N98*Calc_PRIM_death_rates!$G145</f>
        <v>16.858796427729011</v>
      </c>
    </row>
    <row r="201" spans="1:14" ht="13.15">
      <c r="B201" s="148" t="str">
        <f t="shared" si="59"/>
        <v>50-54</v>
      </c>
      <c r="C201" s="520">
        <f>C99*Calc_PRIM_death_rates!$G146</f>
        <v>13.80733433711227</v>
      </c>
      <c r="D201" s="520">
        <f>D99*Calc_PRIM_death_rates!$G146</f>
        <v>13.721538539548419</v>
      </c>
      <c r="E201" s="520">
        <f>E99*Calc_PRIM_death_rates!$G146</f>
        <v>13.660059765389946</v>
      </c>
      <c r="F201" s="520">
        <f>F99*Calc_PRIM_death_rates!$G146</f>
        <v>13.600924144046719</v>
      </c>
      <c r="G201" s="520">
        <f>G99*Calc_PRIM_death_rates!$G146</f>
        <v>13.547016245357366</v>
      </c>
      <c r="H201" s="520">
        <f>H99*Calc_PRIM_death_rates!$G146</f>
        <v>13.502483951213133</v>
      </c>
      <c r="I201" s="520">
        <f>I99*Calc_PRIM_death_rates!$G146</f>
        <v>13.466589653369338</v>
      </c>
      <c r="J201" s="520">
        <f>J99*Calc_PRIM_death_rates!$G146</f>
        <v>13.441319351895688</v>
      </c>
      <c r="K201" s="520">
        <f>K99*Calc_PRIM_death_rates!$G146</f>
        <v>13.425388589017089</v>
      </c>
      <c r="L201" s="520">
        <f>L99*Calc_PRIM_death_rates!$G146</f>
        <v>13.40838722370002</v>
      </c>
      <c r="M201" s="520">
        <f>M99*Calc_PRIM_death_rates!$G146</f>
        <v>13.389060592283345</v>
      </c>
      <c r="N201" s="520">
        <f>N99*Calc_PRIM_death_rates!$G146</f>
        <v>13.374607101064599</v>
      </c>
    </row>
    <row r="202" spans="1:14" ht="13.15">
      <c r="B202" s="148" t="str">
        <f t="shared" si="59"/>
        <v>55-59</v>
      </c>
      <c r="C202" s="520">
        <f>C100*Calc_PRIM_death_rates!$G147</f>
        <v>4.2081312741781778</v>
      </c>
      <c r="D202" s="520">
        <f>D100*Calc_PRIM_death_rates!$G147</f>
        <v>4.0464386744564935</v>
      </c>
      <c r="E202" s="520">
        <f>E100*Calc_PRIM_death_rates!$G147</f>
        <v>3.9325648452034607</v>
      </c>
      <c r="F202" s="520">
        <f>F100*Calc_PRIM_death_rates!$G147</f>
        <v>3.8498047366814232</v>
      </c>
      <c r="G202" s="520">
        <f>G100*Calc_PRIM_death_rates!$G147</f>
        <v>3.7874761883681729</v>
      </c>
      <c r="H202" s="520">
        <f>H100*Calc_PRIM_death_rates!$G147</f>
        <v>3.7411356112171745</v>
      </c>
      <c r="I202" s="520">
        <f>I100*Calc_PRIM_death_rates!$G147</f>
        <v>3.7071508342970363</v>
      </c>
      <c r="J202" s="520">
        <f>J100*Calc_PRIM_death_rates!$G147</f>
        <v>3.6836558660937246</v>
      </c>
      <c r="K202" s="520">
        <f>K100*Calc_PRIM_death_rates!$G147</f>
        <v>3.6684262677555282</v>
      </c>
      <c r="L202" s="520">
        <f>L100*Calc_PRIM_death_rates!$G147</f>
        <v>3.6570457062793809</v>
      </c>
      <c r="M202" s="520">
        <f>M100*Calc_PRIM_death_rates!$G147</f>
        <v>3.648148335543647</v>
      </c>
      <c r="N202" s="520">
        <f>N100*Calc_PRIM_death_rates!$G147</f>
        <v>3.642938216776936</v>
      </c>
    </row>
    <row r="203" spans="1:14" ht="13.15">
      <c r="B203" s="148" t="str">
        <f t="shared" si="59"/>
        <v>60-64</v>
      </c>
      <c r="C203" s="520">
        <f>C101*Calc_PRIM_death_rates!$G148</f>
        <v>4.4197402620175863</v>
      </c>
      <c r="D203" s="520">
        <f>D101*Calc_PRIM_death_rates!$G148</f>
        <v>4.1974066096962455</v>
      </c>
      <c r="E203" s="520">
        <f>E101*Calc_PRIM_death_rates!$G148</f>
        <v>4.0117607446658203</v>
      </c>
      <c r="F203" s="520">
        <f>F101*Calc_PRIM_death_rates!$G148</f>
        <v>3.8666891234556391</v>
      </c>
      <c r="G203" s="520">
        <f>G101*Calc_PRIM_death_rates!$G148</f>
        <v>3.7525637514073176</v>
      </c>
      <c r="H203" s="520">
        <f>H101*Calc_PRIM_death_rates!$G148</f>
        <v>3.6651983929380028</v>
      </c>
      <c r="I203" s="520">
        <f>I101*Calc_PRIM_death_rates!$G148</f>
        <v>3.5999215466569829</v>
      </c>
      <c r="J203" s="520">
        <f>J101*Calc_PRIM_death_rates!$G148</f>
        <v>3.5534355615930617</v>
      </c>
      <c r="K203" s="520">
        <f>K101*Calc_PRIM_death_rates!$G148</f>
        <v>3.5218262959426903</v>
      </c>
      <c r="L203" s="520">
        <f>L101*Calc_PRIM_death_rates!$G148</f>
        <v>3.4987179799548849</v>
      </c>
      <c r="M203" s="520">
        <f>M101*Calc_PRIM_death_rates!$G148</f>
        <v>3.4817777609197549</v>
      </c>
      <c r="N203" s="520">
        <f>N101*Calc_PRIM_death_rates!$G148</f>
        <v>3.4718204163982245</v>
      </c>
    </row>
    <row r="204" spans="1:14" ht="13.15">
      <c r="B204" s="148" t="str">
        <f t="shared" si="59"/>
        <v>65 plus</v>
      </c>
      <c r="C204" s="520">
        <f>C102*Calc_PRIM_death_rates!$G149</f>
        <v>0</v>
      </c>
      <c r="D204" s="520">
        <f>D102*Calc_PRIM_death_rates!$G149</f>
        <v>0</v>
      </c>
      <c r="E204" s="520">
        <f>E102*Calc_PRIM_death_rates!$G149</f>
        <v>0</v>
      </c>
      <c r="F204" s="520">
        <f>F102*Calc_PRIM_death_rates!$G149</f>
        <v>0</v>
      </c>
      <c r="G204" s="520">
        <f>G102*Calc_PRIM_death_rates!$G149</f>
        <v>0</v>
      </c>
      <c r="H204" s="520">
        <f>H102*Calc_PRIM_death_rates!$G149</f>
        <v>0</v>
      </c>
      <c r="I204" s="520">
        <f>I102*Calc_PRIM_death_rates!$G149</f>
        <v>0</v>
      </c>
      <c r="J204" s="520">
        <f>J102*Calc_PRIM_death_rates!$G149</f>
        <v>0</v>
      </c>
      <c r="K204" s="520">
        <f>K102*Calc_PRIM_death_rates!$G149</f>
        <v>0</v>
      </c>
      <c r="L204" s="520">
        <f>L102*Calc_PRIM_death_rates!$G149</f>
        <v>0</v>
      </c>
      <c r="M204" s="520">
        <f>M102*Calc_PRIM_death_rates!$G149</f>
        <v>0</v>
      </c>
      <c r="N204" s="520">
        <f>N102*Calc_PRIM_death_rates!$G149</f>
        <v>0</v>
      </c>
    </row>
    <row r="205" spans="1:14" ht="13.15">
      <c r="B205" s="148" t="str">
        <f t="shared" si="59"/>
        <v>Total</v>
      </c>
      <c r="C205" s="520">
        <f>SUM(C195:C204)</f>
        <v>77.080539875409357</v>
      </c>
      <c r="D205" s="520">
        <f t="shared" ref="D205:N205" si="61">SUM(D195:D204)</f>
        <v>76.992413412450063</v>
      </c>
      <c r="E205" s="520">
        <f t="shared" si="61"/>
        <v>76.822912249809079</v>
      </c>
      <c r="F205" s="520">
        <f t="shared" si="61"/>
        <v>76.630038777073821</v>
      </c>
      <c r="G205" s="520">
        <f t="shared" si="61"/>
        <v>76.340386249913394</v>
      </c>
      <c r="H205" s="520">
        <f t="shared" si="61"/>
        <v>76.020045606043496</v>
      </c>
      <c r="I205" s="520">
        <f t="shared" si="61"/>
        <v>75.709649778747831</v>
      </c>
      <c r="J205" s="520">
        <f t="shared" si="61"/>
        <v>75.46338464732851</v>
      </c>
      <c r="K205" s="520">
        <f t="shared" si="61"/>
        <v>75.295252352683335</v>
      </c>
      <c r="L205" s="520">
        <f t="shared" si="61"/>
        <v>75.129774490877452</v>
      </c>
      <c r="M205" s="520">
        <f t="shared" si="61"/>
        <v>74.970223651489405</v>
      </c>
      <c r="N205" s="520">
        <f t="shared" si="61"/>
        <v>74.887765577508574</v>
      </c>
    </row>
    <row r="206" spans="1:14">
      <c r="A206" s="10">
        <f>SUM(C206:N206)</f>
        <v>0</v>
      </c>
      <c r="C206" s="10">
        <f t="shared" ref="C206:N206" si="62">SUM(C195:C204)-C205</f>
        <v>0</v>
      </c>
      <c r="D206" s="10">
        <f t="shared" si="62"/>
        <v>0</v>
      </c>
      <c r="E206" s="10">
        <f t="shared" si="62"/>
        <v>0</v>
      </c>
      <c r="F206" s="10">
        <f t="shared" si="62"/>
        <v>0</v>
      </c>
      <c r="G206" s="10">
        <f t="shared" si="62"/>
        <v>0</v>
      </c>
      <c r="H206" s="10">
        <f t="shared" si="62"/>
        <v>0</v>
      </c>
      <c r="I206" s="10">
        <f t="shared" si="62"/>
        <v>0</v>
      </c>
      <c r="J206" s="10">
        <f t="shared" si="62"/>
        <v>0</v>
      </c>
      <c r="K206" s="10">
        <f t="shared" si="62"/>
        <v>0</v>
      </c>
      <c r="L206" s="10">
        <f t="shared" si="62"/>
        <v>0</v>
      </c>
      <c r="M206" s="10">
        <f t="shared" si="62"/>
        <v>0</v>
      </c>
      <c r="N206" s="10">
        <f t="shared" si="62"/>
        <v>0</v>
      </c>
    </row>
    <row r="207" spans="1:14">
      <c r="A207" s="10"/>
      <c r="C207" s="10"/>
      <c r="D207" s="10"/>
      <c r="E207" s="10"/>
      <c r="F207" s="10"/>
      <c r="G207" s="10"/>
      <c r="H207" s="10"/>
      <c r="I207" s="10"/>
      <c r="J207" s="10"/>
      <c r="K207" s="10"/>
      <c r="L207" s="10"/>
      <c r="M207" s="10"/>
      <c r="N207" s="10"/>
    </row>
    <row r="208" spans="1:14" ht="15">
      <c r="B208" s="76" t="s">
        <v>165</v>
      </c>
      <c r="C208" s="114"/>
      <c r="D208" s="114"/>
      <c r="E208" s="114"/>
      <c r="F208" s="114"/>
      <c r="G208" s="114"/>
      <c r="H208" s="116"/>
      <c r="I208" s="114"/>
      <c r="J208" s="114"/>
      <c r="K208" s="114"/>
      <c r="L208" s="114"/>
    </row>
    <row r="209" spans="1:14">
      <c r="C209" s="114"/>
      <c r="D209" s="114"/>
      <c r="E209" s="114"/>
      <c r="F209" s="114"/>
      <c r="G209" s="114"/>
      <c r="H209" s="116"/>
      <c r="I209" s="114"/>
      <c r="J209" s="114"/>
      <c r="K209" s="114"/>
      <c r="L209" s="114"/>
    </row>
    <row r="210" spans="1:14" ht="13.15">
      <c r="B210" s="74" t="s">
        <v>46</v>
      </c>
      <c r="C210" s="114"/>
      <c r="D210" s="114"/>
      <c r="E210" s="114"/>
      <c r="F210" s="114"/>
      <c r="G210" s="114"/>
      <c r="H210" s="116"/>
      <c r="I210" s="114"/>
      <c r="J210" s="114"/>
      <c r="K210" s="114"/>
      <c r="L210" s="114"/>
    </row>
    <row r="211" spans="1:14">
      <c r="C211" s="114"/>
      <c r="D211" s="114"/>
      <c r="E211" s="114"/>
      <c r="F211" s="114"/>
      <c r="G211" s="114"/>
      <c r="H211" s="116"/>
      <c r="I211" s="114"/>
      <c r="J211" s="114"/>
      <c r="K211" s="114"/>
      <c r="L211" s="114"/>
    </row>
    <row r="212" spans="1:14" ht="13.15">
      <c r="B212" s="148" t="str">
        <f t="shared" ref="B212:B223" si="63">B178</f>
        <v>Age group</v>
      </c>
      <c r="C212" s="148" t="str">
        <f t="shared" ref="C212:N212" si="64">C178</f>
        <v>2018/19</v>
      </c>
      <c r="D212" s="148" t="str">
        <f t="shared" si="64"/>
        <v>2019/20</v>
      </c>
      <c r="E212" s="148" t="str">
        <f t="shared" si="64"/>
        <v>2020/21</v>
      </c>
      <c r="F212" s="148" t="str">
        <f t="shared" si="64"/>
        <v>2021/22</v>
      </c>
      <c r="G212" s="148" t="str">
        <f t="shared" si="64"/>
        <v>2022/23</v>
      </c>
      <c r="H212" s="148" t="str">
        <f t="shared" si="64"/>
        <v>2023/24</v>
      </c>
      <c r="I212" s="148" t="str">
        <f t="shared" si="64"/>
        <v>2024/25</v>
      </c>
      <c r="J212" s="148" t="str">
        <f t="shared" si="64"/>
        <v>2025/26</v>
      </c>
      <c r="K212" s="148" t="str">
        <f t="shared" si="64"/>
        <v>2026/27</v>
      </c>
      <c r="L212" s="148" t="str">
        <f t="shared" si="64"/>
        <v>2027/28</v>
      </c>
      <c r="M212" s="148" t="str">
        <f t="shared" si="64"/>
        <v>2028/29</v>
      </c>
      <c r="N212" s="148" t="str">
        <f t="shared" si="64"/>
        <v>2029/30</v>
      </c>
    </row>
    <row r="213" spans="1:14" ht="13.15">
      <c r="B213" s="148" t="str">
        <f t="shared" si="63"/>
        <v>20-24</v>
      </c>
      <c r="C213" s="444">
        <f t="shared" ref="C213:C222" si="65">C111+C145+C179</f>
        <v>192.38142209696286</v>
      </c>
      <c r="D213" s="444">
        <f t="shared" ref="D213:L213" si="66">D111+D145+D179</f>
        <v>245.64127785997479</v>
      </c>
      <c r="E213" s="444">
        <f t="shared" si="66"/>
        <v>281.05159918515017</v>
      </c>
      <c r="F213" s="444">
        <f t="shared" si="66"/>
        <v>309.29867500329482</v>
      </c>
      <c r="G213" s="444">
        <f t="shared" si="66"/>
        <v>326.55453716409221</v>
      </c>
      <c r="H213" s="444">
        <f t="shared" si="66"/>
        <v>337.18817468212808</v>
      </c>
      <c r="I213" s="444">
        <f t="shared" si="66"/>
        <v>344.02689674487652</v>
      </c>
      <c r="J213" s="444">
        <f t="shared" si="66"/>
        <v>349.31049563629745</v>
      </c>
      <c r="K213" s="444">
        <f t="shared" si="66"/>
        <v>353.93160892864444</v>
      </c>
      <c r="L213" s="444">
        <f t="shared" si="66"/>
        <v>356.91269420017392</v>
      </c>
      <c r="M213" s="444">
        <f t="shared" ref="M213:N222" si="67">M111+M145+M179</f>
        <v>358.83591125489158</v>
      </c>
      <c r="N213" s="444">
        <f t="shared" si="67"/>
        <v>361.30214847355597</v>
      </c>
    </row>
    <row r="214" spans="1:14" ht="13.15">
      <c r="B214" s="148" t="str">
        <f t="shared" si="63"/>
        <v>25-29</v>
      </c>
      <c r="C214" s="444">
        <f t="shared" si="65"/>
        <v>632.44719742945165</v>
      </c>
      <c r="D214" s="444">
        <f t="shared" ref="D214:L214" si="68">D112+D146+D180</f>
        <v>579.80895500499571</v>
      </c>
      <c r="E214" s="444">
        <f t="shared" si="68"/>
        <v>551.22308869489882</v>
      </c>
      <c r="F214" s="444">
        <f t="shared" si="68"/>
        <v>540.38332142446552</v>
      </c>
      <c r="G214" s="444">
        <f t="shared" si="68"/>
        <v>534.08335735765741</v>
      </c>
      <c r="H214" s="444">
        <f t="shared" si="68"/>
        <v>530.95948979052389</v>
      </c>
      <c r="I214" s="444">
        <f t="shared" si="68"/>
        <v>529.83783317083373</v>
      </c>
      <c r="J214" s="444">
        <f t="shared" si="68"/>
        <v>530.56566253112976</v>
      </c>
      <c r="K214" s="444">
        <f t="shared" si="68"/>
        <v>532.75959197630493</v>
      </c>
      <c r="L214" s="444">
        <f t="shared" si="68"/>
        <v>534.80529089935942</v>
      </c>
      <c r="M214" s="444">
        <f t="shared" si="67"/>
        <v>536.5732156037335</v>
      </c>
      <c r="N214" s="444">
        <f t="shared" si="67"/>
        <v>539.16500020453316</v>
      </c>
    </row>
    <row r="215" spans="1:14" ht="13.15">
      <c r="B215" s="148" t="str">
        <f t="shared" si="63"/>
        <v>30-34</v>
      </c>
      <c r="C215" s="444">
        <f t="shared" si="65"/>
        <v>595.05450759187465</v>
      </c>
      <c r="D215" s="444">
        <f t="shared" ref="D215:L215" si="69">D113+D147+D181</f>
        <v>566.94933850496659</v>
      </c>
      <c r="E215" s="444">
        <f t="shared" si="69"/>
        <v>541.0522586686767</v>
      </c>
      <c r="F215" s="444">
        <f t="shared" si="69"/>
        <v>520.68870939213025</v>
      </c>
      <c r="G215" s="444">
        <f t="shared" si="69"/>
        <v>502.25081864098104</v>
      </c>
      <c r="H215" s="444">
        <f t="shared" si="69"/>
        <v>487.32524741951767</v>
      </c>
      <c r="I215" s="444">
        <f t="shared" si="69"/>
        <v>475.76083330581116</v>
      </c>
      <c r="J215" s="444">
        <f t="shared" si="69"/>
        <v>467.38691266243774</v>
      </c>
      <c r="K215" s="444">
        <f t="shared" si="69"/>
        <v>461.77769519388363</v>
      </c>
      <c r="L215" s="444">
        <f t="shared" si="69"/>
        <v>457.90451520645308</v>
      </c>
      <c r="M215" s="444">
        <f t="shared" si="67"/>
        <v>455.31113498667105</v>
      </c>
      <c r="N215" s="444">
        <f t="shared" si="67"/>
        <v>454.14107636926019</v>
      </c>
    </row>
    <row r="216" spans="1:14" ht="13.15">
      <c r="B216" s="148" t="str">
        <f t="shared" si="63"/>
        <v>35-39</v>
      </c>
      <c r="C216" s="444">
        <f t="shared" si="65"/>
        <v>425.00725667513677</v>
      </c>
      <c r="D216" s="444">
        <f t="shared" ref="D216:L216" si="70">D114+D148+D182</f>
        <v>430.79254027513002</v>
      </c>
      <c r="E216" s="444">
        <f t="shared" si="70"/>
        <v>432.50272814350325</v>
      </c>
      <c r="F216" s="444">
        <f t="shared" si="70"/>
        <v>431.62853295556408</v>
      </c>
      <c r="G216" s="444">
        <f t="shared" si="70"/>
        <v>426.31298067675124</v>
      </c>
      <c r="H216" s="444">
        <f t="shared" si="70"/>
        <v>419.17679969428258</v>
      </c>
      <c r="I216" s="444">
        <f t="shared" si="70"/>
        <v>411.44478255517112</v>
      </c>
      <c r="J216" s="444">
        <f t="shared" si="70"/>
        <v>404.0616122976607</v>
      </c>
      <c r="K216" s="444">
        <f t="shared" si="70"/>
        <v>397.53437698376848</v>
      </c>
      <c r="L216" s="444">
        <f t="shared" si="70"/>
        <v>391.7818304406855</v>
      </c>
      <c r="M216" s="444">
        <f t="shared" si="67"/>
        <v>386.89255385978242</v>
      </c>
      <c r="N216" s="444">
        <f t="shared" si="67"/>
        <v>383.15155365439495</v>
      </c>
    </row>
    <row r="217" spans="1:14" ht="13.15">
      <c r="B217" s="148" t="str">
        <f t="shared" si="63"/>
        <v>40-44</v>
      </c>
      <c r="C217" s="444">
        <f t="shared" si="65"/>
        <v>389.27695594228936</v>
      </c>
      <c r="D217" s="444">
        <f t="shared" ref="D217:L217" si="71">D115+D149+D183</f>
        <v>394.69219987784601</v>
      </c>
      <c r="E217" s="444">
        <f t="shared" si="71"/>
        <v>401.41658691282902</v>
      </c>
      <c r="F217" s="444">
        <f t="shared" si="71"/>
        <v>408.48617321531668</v>
      </c>
      <c r="G217" s="444">
        <f t="shared" si="71"/>
        <v>412.05167470480063</v>
      </c>
      <c r="H217" s="444">
        <f t="shared" si="71"/>
        <v>413.26205237914422</v>
      </c>
      <c r="I217" s="444">
        <f t="shared" si="71"/>
        <v>412.58050091954317</v>
      </c>
      <c r="J217" s="444">
        <f t="shared" si="71"/>
        <v>410.65349037058752</v>
      </c>
      <c r="K217" s="444">
        <f t="shared" si="71"/>
        <v>407.98369650765784</v>
      </c>
      <c r="L217" s="444">
        <f t="shared" si="71"/>
        <v>404.66065785725533</v>
      </c>
      <c r="M217" s="444">
        <f t="shared" si="67"/>
        <v>401.034589995381</v>
      </c>
      <c r="N217" s="444">
        <f t="shared" si="67"/>
        <v>397.66353787423429</v>
      </c>
    </row>
    <row r="218" spans="1:14" ht="13.15">
      <c r="B218" s="148" t="str">
        <f t="shared" si="63"/>
        <v>45-49</v>
      </c>
      <c r="C218" s="444">
        <f t="shared" si="65"/>
        <v>350.93478653137271</v>
      </c>
      <c r="D218" s="444">
        <f t="shared" ref="D218:L218" si="72">D116+D150+D184</f>
        <v>352.24480223126528</v>
      </c>
      <c r="E218" s="444">
        <f t="shared" si="72"/>
        <v>355.68569255935</v>
      </c>
      <c r="F218" s="444">
        <f t="shared" si="72"/>
        <v>361.04683706470252</v>
      </c>
      <c r="G218" s="444">
        <f t="shared" si="72"/>
        <v>365.07784055286123</v>
      </c>
      <c r="H218" s="444">
        <f t="shared" si="72"/>
        <v>368.41920121118659</v>
      </c>
      <c r="I218" s="444">
        <f t="shared" si="72"/>
        <v>370.97003917664694</v>
      </c>
      <c r="J218" s="444">
        <f t="shared" si="72"/>
        <v>372.7995196108605</v>
      </c>
      <c r="K218" s="444">
        <f t="shared" si="72"/>
        <v>373.94698340435269</v>
      </c>
      <c r="L218" s="444">
        <f t="shared" si="72"/>
        <v>374.2143359856808</v>
      </c>
      <c r="M218" s="444">
        <f t="shared" si="67"/>
        <v>373.7308440888209</v>
      </c>
      <c r="N218" s="444">
        <f t="shared" si="67"/>
        <v>372.900495334016</v>
      </c>
    </row>
    <row r="219" spans="1:14" ht="13.15">
      <c r="B219" s="148" t="str">
        <f t="shared" si="63"/>
        <v>50-54</v>
      </c>
      <c r="C219" s="444">
        <f t="shared" si="65"/>
        <v>347.45705831932383</v>
      </c>
      <c r="D219" s="444">
        <f t="shared" ref="D219:L219" si="73">D117+D151+D185</f>
        <v>347.0740548174993</v>
      </c>
      <c r="E219" s="444">
        <f t="shared" si="73"/>
        <v>348.33809848691396</v>
      </c>
      <c r="F219" s="444">
        <f t="shared" si="73"/>
        <v>351.31564424964165</v>
      </c>
      <c r="G219" s="444">
        <f t="shared" si="73"/>
        <v>353.60763819739094</v>
      </c>
      <c r="H219" s="444">
        <f t="shared" si="73"/>
        <v>355.92016906566226</v>
      </c>
      <c r="I219" s="444">
        <f t="shared" si="73"/>
        <v>358.23606083191072</v>
      </c>
      <c r="J219" s="444">
        <f t="shared" si="73"/>
        <v>360.56614858942203</v>
      </c>
      <c r="K219" s="444">
        <f t="shared" si="73"/>
        <v>362.81352524819744</v>
      </c>
      <c r="L219" s="444">
        <f t="shared" si="73"/>
        <v>364.63192591427918</v>
      </c>
      <c r="M219" s="444">
        <f t="shared" si="67"/>
        <v>365.95579845645966</v>
      </c>
      <c r="N219" s="444">
        <f t="shared" si="67"/>
        <v>366.98244504163222</v>
      </c>
    </row>
    <row r="220" spans="1:14" ht="13.15">
      <c r="B220" s="148" t="str">
        <f t="shared" si="63"/>
        <v>55-59</v>
      </c>
      <c r="C220" s="444">
        <f t="shared" si="65"/>
        <v>433.07016242794714</v>
      </c>
      <c r="D220" s="444">
        <f t="shared" ref="D220:L220" si="74">D118+D152+D186</f>
        <v>420.6032002335204</v>
      </c>
      <c r="E220" s="444">
        <f t="shared" si="74"/>
        <v>413.45118089806988</v>
      </c>
      <c r="F220" s="444">
        <f t="shared" si="74"/>
        <v>410.54816820395632</v>
      </c>
      <c r="G220" s="444">
        <f t="shared" si="74"/>
        <v>409.04132534944307</v>
      </c>
      <c r="H220" s="444">
        <f t="shared" si="74"/>
        <v>408.68551539285124</v>
      </c>
      <c r="I220" s="444">
        <f t="shared" si="74"/>
        <v>409.22633694765727</v>
      </c>
      <c r="J220" s="444">
        <f t="shared" si="74"/>
        <v>410.56419752192221</v>
      </c>
      <c r="K220" s="444">
        <f t="shared" si="74"/>
        <v>412.48679961332397</v>
      </c>
      <c r="L220" s="444">
        <f t="shared" si="74"/>
        <v>414.45731431691644</v>
      </c>
      <c r="M220" s="444">
        <f t="shared" si="67"/>
        <v>416.31149451168204</v>
      </c>
      <c r="N220" s="444">
        <f t="shared" si="67"/>
        <v>418.20148666621066</v>
      </c>
    </row>
    <row r="221" spans="1:14" ht="13.15">
      <c r="B221" s="148" t="str">
        <f t="shared" si="63"/>
        <v>60-64</v>
      </c>
      <c r="C221" s="444">
        <f t="shared" si="65"/>
        <v>247.85767799852539</v>
      </c>
      <c r="D221" s="444">
        <f t="shared" ref="D221:L221" si="75">D119+D153+D187</f>
        <v>238.99717328893405</v>
      </c>
      <c r="E221" s="444">
        <f t="shared" si="75"/>
        <v>231.61325917467522</v>
      </c>
      <c r="F221" s="444">
        <f t="shared" si="75"/>
        <v>226.76028863359545</v>
      </c>
      <c r="G221" s="444">
        <f t="shared" si="75"/>
        <v>223.16999702326757</v>
      </c>
      <c r="H221" s="444">
        <f t="shared" si="75"/>
        <v>220.74437332305448</v>
      </c>
      <c r="I221" s="444">
        <f t="shared" si="75"/>
        <v>219.30553446050874</v>
      </c>
      <c r="J221" s="444">
        <f t="shared" si="75"/>
        <v>218.74816310652869</v>
      </c>
      <c r="K221" s="444">
        <f t="shared" si="75"/>
        <v>218.88838631026331</v>
      </c>
      <c r="L221" s="444">
        <f t="shared" si="75"/>
        <v>219.32942978168899</v>
      </c>
      <c r="M221" s="444">
        <f t="shared" si="67"/>
        <v>219.95213283189403</v>
      </c>
      <c r="N221" s="444">
        <f t="shared" si="67"/>
        <v>220.84979383339962</v>
      </c>
    </row>
    <row r="222" spans="1:14" ht="13.15">
      <c r="B222" s="148" t="str">
        <f t="shared" si="63"/>
        <v>65 plus</v>
      </c>
      <c r="C222" s="444">
        <f t="shared" si="65"/>
        <v>86.082339637039013</v>
      </c>
      <c r="D222" s="444">
        <f t="shared" ref="D222:L222" si="76">D120+D154+D188</f>
        <v>95.324980801534721</v>
      </c>
      <c r="E222" s="444">
        <f t="shared" si="76"/>
        <v>100.13813231309673</v>
      </c>
      <c r="F222" s="444">
        <f t="shared" si="76"/>
        <v>102.51549935677571</v>
      </c>
      <c r="G222" s="444">
        <f t="shared" si="76"/>
        <v>103.25379437936036</v>
      </c>
      <c r="H222" s="444">
        <f t="shared" si="76"/>
        <v>103.17545924554908</v>
      </c>
      <c r="I222" s="444">
        <f t="shared" si="76"/>
        <v>102.76936722961349</v>
      </c>
      <c r="J222" s="444">
        <f t="shared" si="76"/>
        <v>102.34663002726423</v>
      </c>
      <c r="K222" s="444">
        <f t="shared" si="76"/>
        <v>102.05472727933969</v>
      </c>
      <c r="L222" s="444">
        <f t="shared" si="76"/>
        <v>101.86742971552495</v>
      </c>
      <c r="M222" s="444">
        <f t="shared" si="67"/>
        <v>101.79323380513118</v>
      </c>
      <c r="N222" s="444">
        <f t="shared" si="67"/>
        <v>101.89518084493555</v>
      </c>
    </row>
    <row r="223" spans="1:14" ht="13.15">
      <c r="B223" s="148" t="str">
        <f t="shared" si="63"/>
        <v>Total</v>
      </c>
      <c r="C223" s="444">
        <f>SUM(C213:C222)</f>
        <v>3699.569364649924</v>
      </c>
      <c r="D223" s="444">
        <f t="shared" ref="D223:N223" si="77">SUM(D213:D222)</f>
        <v>3672.1285228956672</v>
      </c>
      <c r="E223" s="444">
        <f t="shared" si="77"/>
        <v>3656.4726250371641</v>
      </c>
      <c r="F223" s="444">
        <f t="shared" si="77"/>
        <v>3662.6718494994429</v>
      </c>
      <c r="G223" s="444">
        <f t="shared" si="77"/>
        <v>3655.4039640466058</v>
      </c>
      <c r="H223" s="444">
        <f t="shared" si="77"/>
        <v>3644.8564822039002</v>
      </c>
      <c r="I223" s="444">
        <f t="shared" si="77"/>
        <v>3634.1581853425732</v>
      </c>
      <c r="J223" s="444">
        <f t="shared" si="77"/>
        <v>3627.0028323541114</v>
      </c>
      <c r="K223" s="444">
        <f t="shared" si="77"/>
        <v>3624.1773914457362</v>
      </c>
      <c r="L223" s="444">
        <f t="shared" si="77"/>
        <v>3620.5654243180179</v>
      </c>
      <c r="M223" s="444">
        <f t="shared" si="77"/>
        <v>3616.3909093944471</v>
      </c>
      <c r="N223" s="444">
        <f t="shared" si="77"/>
        <v>3616.2527182961726</v>
      </c>
    </row>
    <row r="224" spans="1:14">
      <c r="A224" s="10">
        <f>SUM(C224:N224)</f>
        <v>0</v>
      </c>
      <c r="C224" s="10">
        <f t="shared" ref="C224:N224" si="78">SUM(C213:C222)-C223</f>
        <v>0</v>
      </c>
      <c r="D224" s="10">
        <f t="shared" si="78"/>
        <v>0</v>
      </c>
      <c r="E224" s="10">
        <f t="shared" si="78"/>
        <v>0</v>
      </c>
      <c r="F224" s="10">
        <f t="shared" si="78"/>
        <v>0</v>
      </c>
      <c r="G224" s="10">
        <f t="shared" si="78"/>
        <v>0</v>
      </c>
      <c r="H224" s="10">
        <f t="shared" si="78"/>
        <v>0</v>
      </c>
      <c r="I224" s="10">
        <f t="shared" si="78"/>
        <v>0</v>
      </c>
      <c r="J224" s="10">
        <f t="shared" si="78"/>
        <v>0</v>
      </c>
      <c r="K224" s="10">
        <f t="shared" si="78"/>
        <v>0</v>
      </c>
      <c r="L224" s="10">
        <f t="shared" si="78"/>
        <v>0</v>
      </c>
      <c r="M224" s="10">
        <f t="shared" si="78"/>
        <v>0</v>
      </c>
      <c r="N224" s="10">
        <f t="shared" si="78"/>
        <v>0</v>
      </c>
    </row>
    <row r="225" spans="1:14">
      <c r="A225" s="10"/>
      <c r="C225" s="10"/>
      <c r="D225" s="10"/>
      <c r="E225" s="10"/>
      <c r="F225" s="10"/>
      <c r="G225" s="10"/>
      <c r="H225" s="10"/>
      <c r="I225" s="10"/>
      <c r="J225" s="10"/>
      <c r="K225" s="10"/>
      <c r="L225" s="10"/>
      <c r="M225" s="10"/>
      <c r="N225" s="10"/>
    </row>
    <row r="226" spans="1:14" ht="13.15">
      <c r="B226" s="74" t="s">
        <v>47</v>
      </c>
      <c r="C226" s="320"/>
      <c r="D226" s="320"/>
      <c r="E226" s="320"/>
      <c r="F226" s="320"/>
      <c r="G226" s="320"/>
      <c r="H226" s="330"/>
      <c r="I226" s="320"/>
      <c r="J226" s="320"/>
      <c r="K226" s="320"/>
      <c r="L226" s="320"/>
      <c r="M226" s="300"/>
      <c r="N226" s="300"/>
    </row>
    <row r="227" spans="1:14">
      <c r="C227" s="320"/>
      <c r="D227" s="320"/>
      <c r="E227" s="320"/>
      <c r="F227" s="320"/>
      <c r="G227" s="320"/>
      <c r="H227" s="330"/>
      <c r="I227" s="320"/>
      <c r="J227" s="320"/>
      <c r="K227" s="320"/>
      <c r="L227" s="320"/>
      <c r="M227" s="300"/>
      <c r="N227" s="300"/>
    </row>
    <row r="228" spans="1:14" ht="13.15">
      <c r="B228" s="148" t="str">
        <f t="shared" ref="B228:B239" si="79">B212</f>
        <v>Age group</v>
      </c>
      <c r="C228" s="329" t="str">
        <f t="shared" ref="C228:N228" si="80">C212</f>
        <v>2018/19</v>
      </c>
      <c r="D228" s="329" t="str">
        <f t="shared" si="80"/>
        <v>2019/20</v>
      </c>
      <c r="E228" s="329" t="str">
        <f t="shared" si="80"/>
        <v>2020/21</v>
      </c>
      <c r="F228" s="329" t="str">
        <f t="shared" si="80"/>
        <v>2021/22</v>
      </c>
      <c r="G228" s="329" t="str">
        <f t="shared" si="80"/>
        <v>2022/23</v>
      </c>
      <c r="H228" s="329" t="str">
        <f t="shared" si="80"/>
        <v>2023/24</v>
      </c>
      <c r="I228" s="329" t="str">
        <f t="shared" si="80"/>
        <v>2024/25</v>
      </c>
      <c r="J228" s="329" t="str">
        <f t="shared" si="80"/>
        <v>2025/26</v>
      </c>
      <c r="K228" s="329" t="str">
        <f t="shared" si="80"/>
        <v>2026/27</v>
      </c>
      <c r="L228" s="329" t="str">
        <f t="shared" si="80"/>
        <v>2027/28</v>
      </c>
      <c r="M228" s="329" t="str">
        <f t="shared" si="80"/>
        <v>2028/29</v>
      </c>
      <c r="N228" s="329" t="str">
        <f t="shared" si="80"/>
        <v>2029/30</v>
      </c>
    </row>
    <row r="229" spans="1:14" ht="13.15">
      <c r="B229" s="148" t="str">
        <f t="shared" si="79"/>
        <v>20-24</v>
      </c>
      <c r="C229" s="444">
        <f t="shared" ref="C229:C238" si="81">C195+C161+C127</f>
        <v>1262.9746731292914</v>
      </c>
      <c r="D229" s="444">
        <f t="shared" ref="D229:L229" si="82">D195+D161+D127</f>
        <v>1498.628651664111</v>
      </c>
      <c r="E229" s="444">
        <f t="shared" si="82"/>
        <v>1715.6794557627936</v>
      </c>
      <c r="F229" s="444">
        <f t="shared" si="82"/>
        <v>1849.8144134158019</v>
      </c>
      <c r="G229" s="444">
        <f t="shared" si="82"/>
        <v>1925.6197666900728</v>
      </c>
      <c r="H229" s="444">
        <f t="shared" si="82"/>
        <v>1971.3628585080291</v>
      </c>
      <c r="I229" s="444">
        <f t="shared" si="82"/>
        <v>2000.4550389176759</v>
      </c>
      <c r="J229" s="444">
        <f t="shared" si="82"/>
        <v>2023.865394799825</v>
      </c>
      <c r="K229" s="444">
        <f t="shared" si="82"/>
        <v>2045.617021721531</v>
      </c>
      <c r="L229" s="444">
        <f t="shared" si="82"/>
        <v>2059.6396440247163</v>
      </c>
      <c r="M229" s="444">
        <f t="shared" ref="M229:N238" si="83">M195+M161+M127</f>
        <v>2068.6796441136453</v>
      </c>
      <c r="N229" s="444">
        <f t="shared" si="83"/>
        <v>2081.3329803717534</v>
      </c>
    </row>
    <row r="230" spans="1:14" ht="13.15">
      <c r="B230" s="148" t="str">
        <f t="shared" si="79"/>
        <v>25-29</v>
      </c>
      <c r="C230" s="444">
        <f t="shared" si="81"/>
        <v>3100.8543293992825</v>
      </c>
      <c r="D230" s="444">
        <f t="shared" ref="D230:L230" si="84">D196+D162+D128</f>
        <v>2990.5903311165921</v>
      </c>
      <c r="E230" s="444">
        <f t="shared" si="84"/>
        <v>3047.2237014290326</v>
      </c>
      <c r="F230" s="444">
        <f t="shared" si="84"/>
        <v>3052.6765309595116</v>
      </c>
      <c r="G230" s="444">
        <f t="shared" si="84"/>
        <v>3050.8906821235696</v>
      </c>
      <c r="H230" s="444">
        <f t="shared" si="84"/>
        <v>3054.1151309288543</v>
      </c>
      <c r="I230" s="444">
        <f t="shared" si="84"/>
        <v>3060.5254766024377</v>
      </c>
      <c r="J230" s="444">
        <f t="shared" si="84"/>
        <v>3072.2458672926382</v>
      </c>
      <c r="K230" s="444">
        <f t="shared" si="84"/>
        <v>3089.0758639235314</v>
      </c>
      <c r="L230" s="444">
        <f t="shared" si="84"/>
        <v>3103.3113151602997</v>
      </c>
      <c r="M230" s="444">
        <f t="shared" si="83"/>
        <v>3114.9262600986835</v>
      </c>
      <c r="N230" s="444">
        <f t="shared" si="83"/>
        <v>3130.4336022662178</v>
      </c>
    </row>
    <row r="231" spans="1:14" ht="13.15">
      <c r="B231" s="148" t="str">
        <f t="shared" si="79"/>
        <v>30-34</v>
      </c>
      <c r="C231" s="444">
        <f t="shared" si="81"/>
        <v>2956.7715584325579</v>
      </c>
      <c r="D231" s="444">
        <f t="shared" ref="D231:L231" si="85">D197+D163+D129</f>
        <v>2930.6477849959069</v>
      </c>
      <c r="E231" s="444">
        <f t="shared" si="85"/>
        <v>2997.7885046423794</v>
      </c>
      <c r="F231" s="444">
        <f t="shared" si="85"/>
        <v>2970.9694667381755</v>
      </c>
      <c r="G231" s="444">
        <f t="shared" si="85"/>
        <v>2929.5087651072658</v>
      </c>
      <c r="H231" s="444">
        <f t="shared" si="85"/>
        <v>2895.3652544796187</v>
      </c>
      <c r="I231" s="444">
        <f t="shared" si="85"/>
        <v>2869.4665379820772</v>
      </c>
      <c r="J231" s="444">
        <f t="shared" si="85"/>
        <v>2852.8528488910247</v>
      </c>
      <c r="K231" s="444">
        <f t="shared" si="85"/>
        <v>2844.9260216060834</v>
      </c>
      <c r="L231" s="444">
        <f t="shared" si="85"/>
        <v>2841.1940297712185</v>
      </c>
      <c r="M231" s="444">
        <f t="shared" si="83"/>
        <v>2840.3330400789146</v>
      </c>
      <c r="N231" s="444">
        <f t="shared" si="83"/>
        <v>2844.370580765391</v>
      </c>
    </row>
    <row r="232" spans="1:14" ht="13.15">
      <c r="B232" s="148" t="str">
        <f t="shared" si="79"/>
        <v>35-39</v>
      </c>
      <c r="C232" s="444">
        <f t="shared" si="81"/>
        <v>2545.2304910927501</v>
      </c>
      <c r="D232" s="444">
        <f t="shared" ref="D232:L232" si="86">D198+D164+D130</f>
        <v>2559.9742097395856</v>
      </c>
      <c r="E232" s="444">
        <f t="shared" si="86"/>
        <v>2659.7515266909845</v>
      </c>
      <c r="F232" s="444">
        <f t="shared" si="86"/>
        <v>2666.1150656697591</v>
      </c>
      <c r="G232" s="444">
        <f t="shared" si="86"/>
        <v>2646.6275828268767</v>
      </c>
      <c r="H232" s="444">
        <f t="shared" si="86"/>
        <v>2622.8297211659833</v>
      </c>
      <c r="I232" s="444">
        <f t="shared" si="86"/>
        <v>2598.5102585663262</v>
      </c>
      <c r="J232" s="444">
        <f t="shared" si="86"/>
        <v>2577.0332578401531</v>
      </c>
      <c r="K232" s="444">
        <f t="shared" si="86"/>
        <v>2559.9381774256776</v>
      </c>
      <c r="L232" s="444">
        <f t="shared" si="86"/>
        <v>2545.6261468945754</v>
      </c>
      <c r="M232" s="444">
        <f t="shared" si="83"/>
        <v>2534.2247545518585</v>
      </c>
      <c r="N232" s="444">
        <f t="shared" si="83"/>
        <v>2527.5536780572907</v>
      </c>
    </row>
    <row r="233" spans="1:14" ht="13.15">
      <c r="B233" s="148" t="str">
        <f t="shared" si="79"/>
        <v>40-44</v>
      </c>
      <c r="C233" s="444">
        <f t="shared" si="81"/>
        <v>2187.0134597061165</v>
      </c>
      <c r="D233" s="444">
        <f t="shared" ref="D233:L233" si="87">D199+D165+D131</f>
        <v>2204.6193401564228</v>
      </c>
      <c r="E233" s="444">
        <f t="shared" si="87"/>
        <v>2300.6980279704903</v>
      </c>
      <c r="F233" s="444">
        <f t="shared" si="87"/>
        <v>2321.5129734164589</v>
      </c>
      <c r="G233" s="444">
        <f t="shared" si="87"/>
        <v>2321.1410845819673</v>
      </c>
      <c r="H233" s="444">
        <f t="shared" si="87"/>
        <v>2315.5253000235907</v>
      </c>
      <c r="I233" s="444">
        <f t="shared" si="87"/>
        <v>2306.4664969120449</v>
      </c>
      <c r="J233" s="444">
        <f t="shared" si="87"/>
        <v>2296.3030530963019</v>
      </c>
      <c r="K233" s="444">
        <f t="shared" si="87"/>
        <v>2286.4021552487948</v>
      </c>
      <c r="L233" s="444">
        <f t="shared" si="87"/>
        <v>2275.8193911228132</v>
      </c>
      <c r="M233" s="444">
        <f t="shared" si="83"/>
        <v>2265.3359652838644</v>
      </c>
      <c r="N233" s="444">
        <f t="shared" si="83"/>
        <v>2257.200479740673</v>
      </c>
    </row>
    <row r="234" spans="1:14" ht="13.15">
      <c r="B234" s="148" t="str">
        <f t="shared" si="79"/>
        <v>45-49</v>
      </c>
      <c r="C234" s="444">
        <f t="shared" si="81"/>
        <v>2072.900504825011</v>
      </c>
      <c r="D234" s="444">
        <f t="shared" ref="D234:L234" si="88">D200+D166+D132</f>
        <v>2083.7900989604482</v>
      </c>
      <c r="E234" s="444">
        <f t="shared" si="88"/>
        <v>2170.6308815740381</v>
      </c>
      <c r="F234" s="444">
        <f t="shared" si="88"/>
        <v>2189.4210632253785</v>
      </c>
      <c r="G234" s="444">
        <f t="shared" si="88"/>
        <v>2191.6716432817384</v>
      </c>
      <c r="H234" s="444">
        <f t="shared" si="88"/>
        <v>2191.5342949689521</v>
      </c>
      <c r="I234" s="444">
        <f t="shared" si="88"/>
        <v>2189.613497535468</v>
      </c>
      <c r="J234" s="444">
        <f t="shared" si="88"/>
        <v>2187.0155211059664</v>
      </c>
      <c r="K234" s="444">
        <f t="shared" si="88"/>
        <v>2184.2096267685238</v>
      </c>
      <c r="L234" s="444">
        <f t="shared" si="88"/>
        <v>2179.9071783175114</v>
      </c>
      <c r="M234" s="444">
        <f t="shared" si="83"/>
        <v>2174.4805259855875</v>
      </c>
      <c r="N234" s="444">
        <f t="shared" si="83"/>
        <v>2169.7720397856356</v>
      </c>
    </row>
    <row r="235" spans="1:14" ht="13.15">
      <c r="B235" s="148" t="str">
        <f t="shared" si="79"/>
        <v>50-54</v>
      </c>
      <c r="C235" s="444">
        <f t="shared" si="81"/>
        <v>2166.0738917256458</v>
      </c>
      <c r="D235" s="444">
        <f t="shared" ref="D235:L235" si="89">D201+D167+D133</f>
        <v>2152.2392521662241</v>
      </c>
      <c r="E235" s="444">
        <f t="shared" si="89"/>
        <v>2209.4558475713593</v>
      </c>
      <c r="F235" s="444">
        <f t="shared" si="89"/>
        <v>2210.9014188918163</v>
      </c>
      <c r="G235" s="444">
        <f t="shared" si="89"/>
        <v>2202.1384077581993</v>
      </c>
      <c r="H235" s="444">
        <f t="shared" si="89"/>
        <v>2194.8994502236051</v>
      </c>
      <c r="I235" s="444">
        <f t="shared" si="89"/>
        <v>2189.0646442065663</v>
      </c>
      <c r="J235" s="444">
        <f t="shared" si="89"/>
        <v>2184.9568244148963</v>
      </c>
      <c r="K235" s="444">
        <f t="shared" si="89"/>
        <v>2182.367195513265</v>
      </c>
      <c r="L235" s="444">
        <f t="shared" si="89"/>
        <v>2179.6035345807786</v>
      </c>
      <c r="M235" s="444">
        <f t="shared" si="83"/>
        <v>2176.4618894713008</v>
      </c>
      <c r="N235" s="444">
        <f t="shared" si="83"/>
        <v>2174.1123988113259</v>
      </c>
    </row>
    <row r="236" spans="1:14" ht="13.15">
      <c r="B236" s="148" t="str">
        <f t="shared" si="79"/>
        <v>55-59</v>
      </c>
      <c r="C236" s="444">
        <f t="shared" si="81"/>
        <v>2877.0173439230348</v>
      </c>
      <c r="D236" s="444">
        <f t="shared" ref="D236:L236" si="90">D202+D168+D134</f>
        <v>2766.3240137230382</v>
      </c>
      <c r="E236" s="444">
        <f t="shared" si="90"/>
        <v>2714.096095778068</v>
      </c>
      <c r="F236" s="444">
        <f t="shared" si="90"/>
        <v>2661.1269359320913</v>
      </c>
      <c r="G236" s="444">
        <f t="shared" si="90"/>
        <v>2618.0431459378715</v>
      </c>
      <c r="H236" s="444">
        <f t="shared" si="90"/>
        <v>2586.0108309198731</v>
      </c>
      <c r="I236" s="444">
        <f t="shared" si="90"/>
        <v>2562.5193004502571</v>
      </c>
      <c r="J236" s="444">
        <f t="shared" si="90"/>
        <v>2546.2787124149804</v>
      </c>
      <c r="K236" s="444">
        <f t="shared" si="90"/>
        <v>2535.7514526880009</v>
      </c>
      <c r="L236" s="444">
        <f t="shared" si="90"/>
        <v>2527.8847891137043</v>
      </c>
      <c r="M236" s="444">
        <f t="shared" si="83"/>
        <v>2521.7345985083894</v>
      </c>
      <c r="N236" s="444">
        <f t="shared" si="83"/>
        <v>2518.1331723743842</v>
      </c>
    </row>
    <row r="237" spans="1:14" ht="13.15">
      <c r="B237" s="148" t="str">
        <f t="shared" si="79"/>
        <v>60-64</v>
      </c>
      <c r="C237" s="444">
        <f t="shared" si="81"/>
        <v>1946.5928288265302</v>
      </c>
      <c r="D237" s="444">
        <f t="shared" ref="D237:L237" si="91">D203+D169+D135</f>
        <v>1848.6254766576153</v>
      </c>
      <c r="E237" s="444">
        <f t="shared" si="91"/>
        <v>1774.4964273079645</v>
      </c>
      <c r="F237" s="444">
        <f t="shared" si="91"/>
        <v>1711.5446905319177</v>
      </c>
      <c r="G237" s="444">
        <f t="shared" si="91"/>
        <v>1661.0284301479646</v>
      </c>
      <c r="H237" s="444">
        <f t="shared" si="91"/>
        <v>1622.3571766154491</v>
      </c>
      <c r="I237" s="444">
        <f t="shared" si="91"/>
        <v>1593.4631445120615</v>
      </c>
      <c r="J237" s="444">
        <f t="shared" si="91"/>
        <v>1572.8866672261927</v>
      </c>
      <c r="K237" s="444">
        <f t="shared" si="91"/>
        <v>1558.8951956937833</v>
      </c>
      <c r="L237" s="444">
        <f t="shared" si="91"/>
        <v>1548.6665700470655</v>
      </c>
      <c r="M237" s="444">
        <f t="shared" si="83"/>
        <v>1541.1681803342378</v>
      </c>
      <c r="N237" s="444">
        <f t="shared" si="83"/>
        <v>1536.7606783076997</v>
      </c>
    </row>
    <row r="238" spans="1:14" ht="13.15">
      <c r="B238" s="148" t="str">
        <f t="shared" si="79"/>
        <v>65 plus</v>
      </c>
      <c r="C238" s="444">
        <f t="shared" si="81"/>
        <v>589.11155225359403</v>
      </c>
      <c r="D238" s="444">
        <f t="shared" ref="D238:L238" si="92">D204+D170+D136</f>
        <v>695.96226814520537</v>
      </c>
      <c r="E238" s="444">
        <f t="shared" si="92"/>
        <v>755.74453081302397</v>
      </c>
      <c r="F238" s="444">
        <f t="shared" si="92"/>
        <v>779.64859678443247</v>
      </c>
      <c r="G238" s="444">
        <f t="shared" si="92"/>
        <v>784.49348380013203</v>
      </c>
      <c r="H238" s="444">
        <f t="shared" si="92"/>
        <v>780.04327119055461</v>
      </c>
      <c r="I238" s="444">
        <f t="shared" si="92"/>
        <v>771.55233267052995</v>
      </c>
      <c r="J238" s="444">
        <f t="shared" si="92"/>
        <v>762.2305669632392</v>
      </c>
      <c r="K238" s="444">
        <f t="shared" si="92"/>
        <v>753.69214340180861</v>
      </c>
      <c r="L238" s="444">
        <f t="shared" si="92"/>
        <v>746.12641373249824</v>
      </c>
      <c r="M238" s="444">
        <f t="shared" si="83"/>
        <v>739.74784435867957</v>
      </c>
      <c r="N238" s="444">
        <f t="shared" si="83"/>
        <v>735.00824200101226</v>
      </c>
    </row>
    <row r="239" spans="1:14" ht="13.15">
      <c r="B239" s="148" t="str">
        <f t="shared" si="79"/>
        <v>Total</v>
      </c>
      <c r="C239" s="444">
        <f>SUM(C229:C238)</f>
        <v>21704.540633313816</v>
      </c>
      <c r="D239" s="444">
        <f t="shared" ref="D239:N239" si="93">SUM(D229:D238)</f>
        <v>21731.401427325152</v>
      </c>
      <c r="E239" s="444">
        <f t="shared" si="93"/>
        <v>22345.564999540133</v>
      </c>
      <c r="F239" s="444">
        <f t="shared" si="93"/>
        <v>22413.73115556534</v>
      </c>
      <c r="G239" s="444">
        <f t="shared" si="93"/>
        <v>22331.16299225566</v>
      </c>
      <c r="H239" s="444">
        <f t="shared" si="93"/>
        <v>22234.04328902451</v>
      </c>
      <c r="I239" s="444">
        <f t="shared" si="93"/>
        <v>22141.636728355446</v>
      </c>
      <c r="J239" s="444">
        <f t="shared" si="93"/>
        <v>22075.668714045223</v>
      </c>
      <c r="K239" s="444">
        <f t="shared" si="93"/>
        <v>22040.874853990998</v>
      </c>
      <c r="L239" s="444">
        <f t="shared" si="93"/>
        <v>22007.779012765182</v>
      </c>
      <c r="M239" s="444">
        <f t="shared" si="93"/>
        <v>21977.092702785161</v>
      </c>
      <c r="N239" s="444">
        <f t="shared" si="93"/>
        <v>21974.677852481382</v>
      </c>
    </row>
    <row r="240" spans="1:14">
      <c r="A240" s="10">
        <f>SUM(C240:N240)</f>
        <v>0</v>
      </c>
      <c r="C240" s="10">
        <f t="shared" ref="C240:N240" si="94">SUM(C229:C238)-C239</f>
        <v>0</v>
      </c>
      <c r="D240" s="10">
        <f t="shared" si="94"/>
        <v>0</v>
      </c>
      <c r="E240" s="10">
        <f t="shared" si="94"/>
        <v>0</v>
      </c>
      <c r="F240" s="10">
        <f t="shared" si="94"/>
        <v>0</v>
      </c>
      <c r="G240" s="10">
        <f t="shared" si="94"/>
        <v>0</v>
      </c>
      <c r="H240" s="10">
        <f t="shared" si="94"/>
        <v>0</v>
      </c>
      <c r="I240" s="10">
        <f t="shared" si="94"/>
        <v>0</v>
      </c>
      <c r="J240" s="10">
        <f t="shared" si="94"/>
        <v>0</v>
      </c>
      <c r="K240" s="10">
        <f t="shared" si="94"/>
        <v>0</v>
      </c>
      <c r="L240" s="10">
        <f t="shared" si="94"/>
        <v>0</v>
      </c>
      <c r="M240" s="10">
        <f t="shared" si="94"/>
        <v>0</v>
      </c>
      <c r="N240" s="10">
        <f t="shared" si="94"/>
        <v>0</v>
      </c>
    </row>
    <row r="241" spans="1:14">
      <c r="A241" s="10"/>
      <c r="C241" s="10"/>
      <c r="D241" s="10"/>
      <c r="E241" s="10"/>
      <c r="F241" s="10"/>
      <c r="G241" s="10"/>
      <c r="H241" s="10"/>
      <c r="I241" s="10"/>
      <c r="J241" s="10"/>
      <c r="K241" s="10"/>
      <c r="L241" s="10"/>
      <c r="M241" s="10"/>
      <c r="N241" s="10"/>
    </row>
    <row r="242" spans="1:14" ht="15">
      <c r="B242" s="76" t="s">
        <v>166</v>
      </c>
      <c r="C242" s="114"/>
      <c r="D242" s="114"/>
      <c r="E242" s="114"/>
      <c r="F242" s="114"/>
      <c r="G242" s="114"/>
      <c r="H242" s="116"/>
      <c r="I242" s="114"/>
      <c r="J242" s="114"/>
      <c r="K242" s="114"/>
      <c r="L242" s="114"/>
    </row>
    <row r="243" spans="1:14">
      <c r="C243" s="114"/>
      <c r="D243" s="114"/>
      <c r="E243" s="114"/>
      <c r="F243" s="114"/>
      <c r="G243" s="114"/>
      <c r="H243" s="116"/>
      <c r="I243" s="114"/>
      <c r="J243" s="114"/>
      <c r="K243" s="114"/>
      <c r="L243" s="114"/>
    </row>
    <row r="244" spans="1:14" ht="13.15">
      <c r="B244" s="74" t="s">
        <v>46</v>
      </c>
      <c r="C244" s="114"/>
      <c r="D244" s="114"/>
      <c r="E244" s="114"/>
      <c r="F244" s="114"/>
      <c r="G244" s="114"/>
      <c r="H244" s="116"/>
      <c r="I244" s="114"/>
      <c r="J244" s="114"/>
      <c r="K244" s="114"/>
      <c r="L244" s="114"/>
    </row>
    <row r="245" spans="1:14">
      <c r="C245" s="114"/>
      <c r="D245" s="114"/>
      <c r="E245" s="114"/>
      <c r="F245" s="114"/>
      <c r="G245" s="114"/>
      <c r="H245" s="116"/>
      <c r="I245" s="114"/>
      <c r="J245" s="114"/>
      <c r="K245" s="114"/>
      <c r="L245" s="114"/>
    </row>
    <row r="246" spans="1:14" ht="13.15">
      <c r="B246" s="148" t="str">
        <f t="shared" ref="B246:B257" si="95">B212</f>
        <v>Age group</v>
      </c>
      <c r="C246" s="148" t="str">
        <f t="shared" ref="C246:N246" si="96">C212</f>
        <v>2018/19</v>
      </c>
      <c r="D246" s="148" t="str">
        <f t="shared" si="96"/>
        <v>2019/20</v>
      </c>
      <c r="E246" s="148" t="str">
        <f t="shared" si="96"/>
        <v>2020/21</v>
      </c>
      <c r="F246" s="148" t="str">
        <f t="shared" si="96"/>
        <v>2021/22</v>
      </c>
      <c r="G246" s="148" t="str">
        <f t="shared" si="96"/>
        <v>2022/23</v>
      </c>
      <c r="H246" s="148" t="str">
        <f t="shared" si="96"/>
        <v>2023/24</v>
      </c>
      <c r="I246" s="148" t="str">
        <f t="shared" si="96"/>
        <v>2024/25</v>
      </c>
      <c r="J246" s="148" t="str">
        <f t="shared" si="96"/>
        <v>2025/26</v>
      </c>
      <c r="K246" s="148" t="str">
        <f t="shared" si="96"/>
        <v>2026/27</v>
      </c>
      <c r="L246" s="148" t="str">
        <f t="shared" si="96"/>
        <v>2027/28</v>
      </c>
      <c r="M246" s="148" t="str">
        <f t="shared" si="96"/>
        <v>2028/29</v>
      </c>
      <c r="N246" s="148" t="str">
        <f t="shared" si="96"/>
        <v>2029/30</v>
      </c>
    </row>
    <row r="247" spans="1:14" ht="13.15">
      <c r="B247" s="148" t="str">
        <f t="shared" si="95"/>
        <v>20-24</v>
      </c>
      <c r="C247" s="444">
        <f t="shared" ref="C247:C256" si="97">C77-C213</f>
        <v>1339.5465779030374</v>
      </c>
      <c r="D247" s="444">
        <f t="shared" ref="D247:L247" si="98">D77-D213</f>
        <v>1722.400592662603</v>
      </c>
      <c r="E247" s="444">
        <f t="shared" si="98"/>
        <v>1971.8794177922268</v>
      </c>
      <c r="F247" s="444">
        <f t="shared" si="98"/>
        <v>2164.1930130590999</v>
      </c>
      <c r="G247" s="444">
        <f t="shared" si="98"/>
        <v>2284.9339645756581</v>
      </c>
      <c r="H247" s="444">
        <f t="shared" si="98"/>
        <v>2359.3385640124038</v>
      </c>
      <c r="I247" s="444">
        <f t="shared" si="98"/>
        <v>2407.189769667571</v>
      </c>
      <c r="J247" s="444">
        <f t="shared" si="98"/>
        <v>2444.1596267304831</v>
      </c>
      <c r="K247" s="444">
        <f t="shared" si="98"/>
        <v>2476.4940074055553</v>
      </c>
      <c r="L247" s="444">
        <f t="shared" si="98"/>
        <v>2497.3529519707354</v>
      </c>
      <c r="M247" s="444">
        <f t="shared" ref="M247:N256" si="99">M77-M213</f>
        <v>2510.8098893868814</v>
      </c>
      <c r="N247" s="444">
        <f t="shared" si="99"/>
        <v>2528.0663918828031</v>
      </c>
    </row>
    <row r="248" spans="1:14" ht="13.15">
      <c r="B248" s="148" t="str">
        <f t="shared" si="95"/>
        <v>25-29</v>
      </c>
      <c r="C248" s="444">
        <f t="shared" si="97"/>
        <v>5020.7588025705481</v>
      </c>
      <c r="D248" s="444">
        <f t="shared" ref="D248:L248" si="100">D78-D214</f>
        <v>4634.6976272803913</v>
      </c>
      <c r="E248" s="444">
        <f t="shared" si="100"/>
        <v>4408.8097189143564</v>
      </c>
      <c r="F248" s="444">
        <f t="shared" si="100"/>
        <v>4310.598504234722</v>
      </c>
      <c r="G248" s="444">
        <f t="shared" si="100"/>
        <v>4260.3441484719833</v>
      </c>
      <c r="H248" s="444">
        <f t="shared" si="100"/>
        <v>4235.425283791229</v>
      </c>
      <c r="I248" s="444">
        <f t="shared" si="100"/>
        <v>4226.4779104075424</v>
      </c>
      <c r="J248" s="444">
        <f t="shared" si="100"/>
        <v>4232.2837523487033</v>
      </c>
      <c r="K248" s="444">
        <f t="shared" si="100"/>
        <v>4249.7845681766958</v>
      </c>
      <c r="L248" s="444">
        <f t="shared" si="100"/>
        <v>4266.1029598964633</v>
      </c>
      <c r="M248" s="444">
        <f t="shared" si="99"/>
        <v>4280.2055668499597</v>
      </c>
      <c r="N248" s="444">
        <f t="shared" si="99"/>
        <v>4300.8800443561413</v>
      </c>
    </row>
    <row r="249" spans="1:14" ht="13.15">
      <c r="B249" s="148" t="str">
        <f t="shared" si="95"/>
        <v>30-34</v>
      </c>
      <c r="C249" s="444">
        <f t="shared" si="97"/>
        <v>5985.6374924081265</v>
      </c>
      <c r="D249" s="444">
        <f t="shared" ref="D249:L249" si="101">D79-D215</f>
        <v>5741.3042892239046</v>
      </c>
      <c r="E249" s="444">
        <f t="shared" si="101"/>
        <v>5482.2171837630858</v>
      </c>
      <c r="F249" s="444">
        <f t="shared" si="101"/>
        <v>5262.1993194532661</v>
      </c>
      <c r="G249" s="444">
        <f t="shared" si="101"/>
        <v>5075.8617737897166</v>
      </c>
      <c r="H249" s="444">
        <f t="shared" si="101"/>
        <v>4925.0205335106111</v>
      </c>
      <c r="I249" s="444">
        <f t="shared" si="101"/>
        <v>4808.1479165682049</v>
      </c>
      <c r="J249" s="444">
        <f t="shared" si="101"/>
        <v>4723.5191571657624</v>
      </c>
      <c r="K249" s="444">
        <f t="shared" si="101"/>
        <v>4666.8311210834163</v>
      </c>
      <c r="L249" s="444">
        <f t="shared" si="101"/>
        <v>4627.6878772866175</v>
      </c>
      <c r="M249" s="444">
        <f t="shared" si="99"/>
        <v>4601.478582978023</v>
      </c>
      <c r="N249" s="444">
        <f t="shared" si="99"/>
        <v>4589.6537026816022</v>
      </c>
    </row>
    <row r="250" spans="1:14" ht="13.15">
      <c r="B250" s="148" t="str">
        <f t="shared" si="95"/>
        <v>35-39</v>
      </c>
      <c r="C250" s="444">
        <f t="shared" si="97"/>
        <v>5092.7367433248637</v>
      </c>
      <c r="D250" s="444">
        <f t="shared" ref="D250:L250" si="102">D80-D216</f>
        <v>5196.0308879884396</v>
      </c>
      <c r="E250" s="444">
        <f t="shared" si="102"/>
        <v>5219.6046686695254</v>
      </c>
      <c r="F250" s="444">
        <f t="shared" si="102"/>
        <v>5195.8400115504437</v>
      </c>
      <c r="G250" s="444">
        <f t="shared" si="102"/>
        <v>5131.8526772919195</v>
      </c>
      <c r="H250" s="444">
        <f t="shared" si="102"/>
        <v>5045.9490545066465</v>
      </c>
      <c r="I250" s="444">
        <f t="shared" si="102"/>
        <v>4952.8729000033818</v>
      </c>
      <c r="J250" s="444">
        <f t="shared" si="102"/>
        <v>4863.9960799901619</v>
      </c>
      <c r="K250" s="444">
        <f t="shared" si="102"/>
        <v>4785.4227980606802</v>
      </c>
      <c r="L250" s="444">
        <f t="shared" si="102"/>
        <v>4716.1750324132363</v>
      </c>
      <c r="M250" s="444">
        <f t="shared" si="99"/>
        <v>4657.3191020310624</v>
      </c>
      <c r="N250" s="444">
        <f t="shared" si="99"/>
        <v>4612.2858452691144</v>
      </c>
    </row>
    <row r="251" spans="1:14" ht="13.15">
      <c r="B251" s="148" t="str">
        <f t="shared" si="95"/>
        <v>40-44</v>
      </c>
      <c r="C251" s="444">
        <f t="shared" si="97"/>
        <v>4281.1730440577103</v>
      </c>
      <c r="D251" s="444">
        <f t="shared" ref="D251:L251" si="103">D81-D217</f>
        <v>4369.543662001437</v>
      </c>
      <c r="E251" s="444">
        <f t="shared" si="103"/>
        <v>4446.5194076547168</v>
      </c>
      <c r="F251" s="444">
        <f t="shared" si="103"/>
        <v>4513.2513495664953</v>
      </c>
      <c r="G251" s="444">
        <f t="shared" si="103"/>
        <v>4552.6455946216702</v>
      </c>
      <c r="H251" s="444">
        <f t="shared" si="103"/>
        <v>4566.0187245595025</v>
      </c>
      <c r="I251" s="444">
        <f t="shared" si="103"/>
        <v>4558.4884499834225</v>
      </c>
      <c r="J251" s="444">
        <f t="shared" si="103"/>
        <v>4537.1974405662722</v>
      </c>
      <c r="K251" s="444">
        <f t="shared" si="103"/>
        <v>4507.6996226595202</v>
      </c>
      <c r="L251" s="444">
        <f t="shared" si="103"/>
        <v>4470.9842828096062</v>
      </c>
      <c r="M251" s="444">
        <f t="shared" si="99"/>
        <v>4430.9208565682547</v>
      </c>
      <c r="N251" s="444">
        <f t="shared" si="99"/>
        <v>4393.675029089035</v>
      </c>
    </row>
    <row r="252" spans="1:14" ht="13.15">
      <c r="B252" s="148" t="str">
        <f t="shared" si="95"/>
        <v>45-49</v>
      </c>
      <c r="C252" s="444">
        <f t="shared" si="97"/>
        <v>3624.8712134686275</v>
      </c>
      <c r="D252" s="444">
        <f t="shared" ref="D252:L252" si="104">D82-D218</f>
        <v>3662.0797974725979</v>
      </c>
      <c r="E252" s="444">
        <f t="shared" si="104"/>
        <v>3699.9177270868968</v>
      </c>
      <c r="F252" s="444">
        <f t="shared" si="104"/>
        <v>3746.2642941568315</v>
      </c>
      <c r="G252" s="444">
        <f t="shared" si="104"/>
        <v>3788.0904587621849</v>
      </c>
      <c r="H252" s="444">
        <f t="shared" si="104"/>
        <v>3822.7608085427078</v>
      </c>
      <c r="I252" s="444">
        <f t="shared" si="104"/>
        <v>3849.2286022169988</v>
      </c>
      <c r="J252" s="444">
        <f t="shared" si="104"/>
        <v>3868.2115056077973</v>
      </c>
      <c r="K252" s="444">
        <f t="shared" si="104"/>
        <v>3880.1177244057403</v>
      </c>
      <c r="L252" s="444">
        <f t="shared" si="104"/>
        <v>3882.8918061219047</v>
      </c>
      <c r="M252" s="444">
        <f t="shared" si="99"/>
        <v>3877.8750375374011</v>
      </c>
      <c r="N252" s="444">
        <f t="shared" si="99"/>
        <v>3869.2592415450777</v>
      </c>
    </row>
    <row r="253" spans="1:14" ht="13.15">
      <c r="B253" s="148" t="str">
        <f t="shared" si="95"/>
        <v>50-54</v>
      </c>
      <c r="C253" s="444">
        <f t="shared" si="97"/>
        <v>2719.7429416806758</v>
      </c>
      <c r="D253" s="444">
        <f t="shared" ref="D253:L253" si="105">D83-D219</f>
        <v>2731.3335903789862</v>
      </c>
      <c r="E253" s="444">
        <f t="shared" si="105"/>
        <v>2742.5441551934014</v>
      </c>
      <c r="F253" s="444">
        <f t="shared" si="105"/>
        <v>2760.2597463924681</v>
      </c>
      <c r="G253" s="444">
        <f t="shared" si="105"/>
        <v>2778.2677649265129</v>
      </c>
      <c r="H253" s="444">
        <f t="shared" si="105"/>
        <v>2796.4371404509448</v>
      </c>
      <c r="I253" s="444">
        <f t="shared" si="105"/>
        <v>2814.6329222898967</v>
      </c>
      <c r="J253" s="444">
        <f t="shared" si="105"/>
        <v>2832.9402409302529</v>
      </c>
      <c r="K253" s="444">
        <f t="shared" si="105"/>
        <v>2850.5977048881969</v>
      </c>
      <c r="L253" s="444">
        <f t="shared" si="105"/>
        <v>2864.8847377703191</v>
      </c>
      <c r="M253" s="444">
        <f t="shared" si="99"/>
        <v>2875.2863015701323</v>
      </c>
      <c r="N253" s="444">
        <f t="shared" si="99"/>
        <v>2883.3525840975608</v>
      </c>
    </row>
    <row r="254" spans="1:14" ht="13.15">
      <c r="B254" s="148" t="str">
        <f t="shared" si="95"/>
        <v>55-59</v>
      </c>
      <c r="C254" s="444">
        <f t="shared" si="97"/>
        <v>1322.8598375720526</v>
      </c>
      <c r="D254" s="444">
        <f t="shared" ref="D254:L254" si="106">D84-D220</f>
        <v>1287.050470018643</v>
      </c>
      <c r="E254" s="444">
        <f t="shared" si="106"/>
        <v>1265.3571822511103</v>
      </c>
      <c r="F254" s="444">
        <f t="shared" si="106"/>
        <v>1255.6146454459986</v>
      </c>
      <c r="G254" s="444">
        <f t="shared" si="106"/>
        <v>1251.0061388125637</v>
      </c>
      <c r="H254" s="444">
        <f t="shared" si="106"/>
        <v>1249.9179347305758</v>
      </c>
      <c r="I254" s="444">
        <f t="shared" si="106"/>
        <v>1251.5719756382678</v>
      </c>
      <c r="J254" s="444">
        <f t="shared" si="106"/>
        <v>1255.6636692827933</v>
      </c>
      <c r="K254" s="444">
        <f t="shared" si="106"/>
        <v>1261.5437280196038</v>
      </c>
      <c r="L254" s="444">
        <f t="shared" si="106"/>
        <v>1267.5703220042303</v>
      </c>
      <c r="M254" s="444">
        <f t="shared" si="99"/>
        <v>1273.2411201910268</v>
      </c>
      <c r="N254" s="444">
        <f t="shared" si="99"/>
        <v>1279.0214451633335</v>
      </c>
    </row>
    <row r="255" spans="1:14" ht="13.15">
      <c r="B255" s="148" t="str">
        <f t="shared" si="95"/>
        <v>60-64</v>
      </c>
      <c r="C255" s="444">
        <f t="shared" si="97"/>
        <v>465.67032200147463</v>
      </c>
      <c r="D255" s="444">
        <f t="shared" ref="D255:L255" si="107">D85-D221</f>
        <v>449.62833548338619</v>
      </c>
      <c r="E255" s="444">
        <f t="shared" si="107"/>
        <v>435.78724819847025</v>
      </c>
      <c r="F255" s="444">
        <f t="shared" si="107"/>
        <v>426.43429597624765</v>
      </c>
      <c r="G255" s="444">
        <f t="shared" si="107"/>
        <v>419.68256936474438</v>
      </c>
      <c r="H255" s="444">
        <f t="shared" si="107"/>
        <v>415.12106019955263</v>
      </c>
      <c r="I255" s="444">
        <f t="shared" si="107"/>
        <v>412.41525028428839</v>
      </c>
      <c r="J255" s="444">
        <f t="shared" si="107"/>
        <v>411.36708500647882</v>
      </c>
      <c r="K255" s="444">
        <f t="shared" si="107"/>
        <v>411.63078189769567</v>
      </c>
      <c r="L255" s="444">
        <f t="shared" si="107"/>
        <v>412.46018665531722</v>
      </c>
      <c r="M255" s="444">
        <f t="shared" si="99"/>
        <v>413.63121152222197</v>
      </c>
      <c r="N255" s="444">
        <f t="shared" si="99"/>
        <v>415.31930884961992</v>
      </c>
    </row>
    <row r="256" spans="1:14" ht="13.15">
      <c r="B256" s="148" t="str">
        <f t="shared" si="95"/>
        <v>65 plus</v>
      </c>
      <c r="C256" s="444">
        <f t="shared" si="97"/>
        <v>160.693660362961</v>
      </c>
      <c r="D256" s="444">
        <f t="shared" ref="D256:L256" si="108">D86-D222</f>
        <v>178.20694092247425</v>
      </c>
      <c r="E256" s="444">
        <f t="shared" si="108"/>
        <v>187.22840190553819</v>
      </c>
      <c r="F256" s="444">
        <f t="shared" si="108"/>
        <v>191.56539491362571</v>
      </c>
      <c r="G256" s="444">
        <f t="shared" si="108"/>
        <v>192.94500851792546</v>
      </c>
      <c r="H256" s="444">
        <f t="shared" si="108"/>
        <v>192.79862771757507</v>
      </c>
      <c r="I256" s="444">
        <f t="shared" si="108"/>
        <v>192.03978463636216</v>
      </c>
      <c r="J256" s="444">
        <f t="shared" si="108"/>
        <v>191.24983755888775</v>
      </c>
      <c r="K256" s="444">
        <f t="shared" si="108"/>
        <v>190.70437403841137</v>
      </c>
      <c r="L256" s="444">
        <f t="shared" si="108"/>
        <v>190.35438079832909</v>
      </c>
      <c r="M256" s="444">
        <f t="shared" si="99"/>
        <v>190.21573475002674</v>
      </c>
      <c r="N256" s="444">
        <f t="shared" si="99"/>
        <v>190.40623789406777</v>
      </c>
    </row>
    <row r="257" spans="1:14" ht="13.15">
      <c r="B257" s="148" t="str">
        <f t="shared" si="95"/>
        <v>Total</v>
      </c>
      <c r="C257" s="444">
        <f>SUM(C247:C256)</f>
        <v>30013.690635350078</v>
      </c>
      <c r="D257" s="444">
        <f t="shared" ref="D257:N257" si="109">SUM(D247:D256)</f>
        <v>29972.276193432863</v>
      </c>
      <c r="E257" s="444">
        <f t="shared" si="109"/>
        <v>29859.865111429328</v>
      </c>
      <c r="F257" s="444">
        <f t="shared" si="109"/>
        <v>29826.220574749201</v>
      </c>
      <c r="G257" s="444">
        <f t="shared" si="109"/>
        <v>29735.630099134883</v>
      </c>
      <c r="H257" s="444">
        <f t="shared" si="109"/>
        <v>29608.787732021745</v>
      </c>
      <c r="I257" s="444">
        <f t="shared" si="109"/>
        <v>29473.065481695936</v>
      </c>
      <c r="J257" s="444">
        <f t="shared" si="109"/>
        <v>29360.588395187588</v>
      </c>
      <c r="K257" s="444">
        <f t="shared" si="109"/>
        <v>29280.826430635516</v>
      </c>
      <c r="L257" s="444">
        <f t="shared" si="109"/>
        <v>29196.464537726763</v>
      </c>
      <c r="M257" s="444">
        <f t="shared" si="109"/>
        <v>29110.983403384987</v>
      </c>
      <c r="N257" s="444">
        <f t="shared" si="109"/>
        <v>29061.919830828356</v>
      </c>
    </row>
    <row r="258" spans="1:14">
      <c r="A258" s="10">
        <f>SUM(C258:N258)</f>
        <v>0</v>
      </c>
      <c r="C258" s="300">
        <f t="shared" ref="C258:N258" si="110">SUM(C247:C256)-C257</f>
        <v>0</v>
      </c>
      <c r="D258" s="300">
        <f t="shared" si="110"/>
        <v>0</v>
      </c>
      <c r="E258" s="300">
        <f t="shared" si="110"/>
        <v>0</v>
      </c>
      <c r="F258" s="300">
        <f t="shared" si="110"/>
        <v>0</v>
      </c>
      <c r="G258" s="300">
        <f t="shared" si="110"/>
        <v>0</v>
      </c>
      <c r="H258" s="300">
        <f t="shared" si="110"/>
        <v>0</v>
      </c>
      <c r="I258" s="300">
        <f t="shared" si="110"/>
        <v>0</v>
      </c>
      <c r="J258" s="300">
        <f t="shared" si="110"/>
        <v>0</v>
      </c>
      <c r="K258" s="300">
        <f t="shared" si="110"/>
        <v>0</v>
      </c>
      <c r="L258" s="300">
        <f t="shared" si="110"/>
        <v>0</v>
      </c>
      <c r="M258" s="300">
        <f t="shared" si="110"/>
        <v>0</v>
      </c>
      <c r="N258" s="300">
        <f t="shared" si="110"/>
        <v>0</v>
      </c>
    </row>
    <row r="259" spans="1:14">
      <c r="A259" s="10"/>
      <c r="C259" s="300"/>
      <c r="D259" s="300"/>
      <c r="E259" s="300"/>
      <c r="F259" s="300"/>
      <c r="G259" s="300"/>
      <c r="H259" s="300"/>
      <c r="I259" s="300"/>
      <c r="J259" s="300"/>
      <c r="K259" s="300"/>
      <c r="L259" s="300"/>
      <c r="M259" s="300"/>
      <c r="N259" s="300"/>
    </row>
    <row r="260" spans="1:14" ht="13.15">
      <c r="B260" s="74" t="s">
        <v>47</v>
      </c>
      <c r="C260" s="320"/>
      <c r="D260" s="320"/>
      <c r="E260" s="320"/>
      <c r="F260" s="320"/>
      <c r="G260" s="320"/>
      <c r="H260" s="330"/>
      <c r="I260" s="320"/>
      <c r="J260" s="320"/>
      <c r="K260" s="320"/>
      <c r="L260" s="320"/>
      <c r="M260" s="300"/>
      <c r="N260" s="300"/>
    </row>
    <row r="261" spans="1:14">
      <c r="C261" s="320"/>
      <c r="D261" s="320"/>
      <c r="E261" s="320"/>
      <c r="F261" s="320"/>
      <c r="G261" s="320"/>
      <c r="H261" s="330"/>
      <c r="I261" s="320"/>
      <c r="J261" s="320"/>
      <c r="K261" s="320"/>
      <c r="L261" s="320"/>
      <c r="M261" s="300"/>
      <c r="N261" s="300"/>
    </row>
    <row r="262" spans="1:14" ht="13.15">
      <c r="B262" s="148" t="str">
        <f t="shared" ref="B262:B273" si="111">B246</f>
        <v>Age group</v>
      </c>
      <c r="C262" s="329" t="str">
        <f t="shared" ref="C262:N262" si="112">C246</f>
        <v>2018/19</v>
      </c>
      <c r="D262" s="329" t="str">
        <f t="shared" si="112"/>
        <v>2019/20</v>
      </c>
      <c r="E262" s="329" t="str">
        <f t="shared" si="112"/>
        <v>2020/21</v>
      </c>
      <c r="F262" s="329" t="str">
        <f t="shared" si="112"/>
        <v>2021/22</v>
      </c>
      <c r="G262" s="329" t="str">
        <f t="shared" si="112"/>
        <v>2022/23</v>
      </c>
      <c r="H262" s="329" t="str">
        <f t="shared" si="112"/>
        <v>2023/24</v>
      </c>
      <c r="I262" s="329" t="str">
        <f t="shared" si="112"/>
        <v>2024/25</v>
      </c>
      <c r="J262" s="329" t="str">
        <f t="shared" si="112"/>
        <v>2025/26</v>
      </c>
      <c r="K262" s="329" t="str">
        <f t="shared" si="112"/>
        <v>2026/27</v>
      </c>
      <c r="L262" s="329" t="str">
        <f t="shared" si="112"/>
        <v>2027/28</v>
      </c>
      <c r="M262" s="329" t="str">
        <f t="shared" si="112"/>
        <v>2028/29</v>
      </c>
      <c r="N262" s="329" t="str">
        <f t="shared" si="112"/>
        <v>2029/30</v>
      </c>
    </row>
    <row r="263" spans="1:14" ht="13.15">
      <c r="B263" s="148" t="str">
        <f t="shared" si="111"/>
        <v>20-24</v>
      </c>
      <c r="C263" s="444">
        <f t="shared" ref="C263:C272" si="113">C93-C229</f>
        <v>10406.44132687071</v>
      </c>
      <c r="D263" s="444">
        <f t="shared" ref="D263:L263" si="114">D93-D229</f>
        <v>12351.089637759318</v>
      </c>
      <c r="E263" s="444">
        <f t="shared" si="114"/>
        <v>13557.905293693377</v>
      </c>
      <c r="F263" s="444">
        <f t="shared" si="114"/>
        <v>14518.508430197016</v>
      </c>
      <c r="G263" s="444">
        <f t="shared" si="114"/>
        <v>15113.476580831255</v>
      </c>
      <c r="H263" s="444">
        <f t="shared" si="114"/>
        <v>15472.4971719596</v>
      </c>
      <c r="I263" s="444">
        <f t="shared" si="114"/>
        <v>15700.830924506336</v>
      </c>
      <c r="J263" s="444">
        <f t="shared" si="114"/>
        <v>15884.570140053522</v>
      </c>
      <c r="K263" s="444">
        <f t="shared" si="114"/>
        <v>16055.290606140787</v>
      </c>
      <c r="L263" s="444">
        <f t="shared" si="114"/>
        <v>16165.34897667015</v>
      </c>
      <c r="M263" s="444">
        <f t="shared" ref="M263:N272" si="115">M93-M229</f>
        <v>16236.300590274315</v>
      </c>
      <c r="N263" s="444">
        <f t="shared" si="115"/>
        <v>16335.61194161914</v>
      </c>
    </row>
    <row r="264" spans="1:14" ht="13.15">
      <c r="B264" s="148" t="str">
        <f t="shared" si="111"/>
        <v>25-29</v>
      </c>
      <c r="C264" s="444">
        <f t="shared" si="113"/>
        <v>29284.779670600714</v>
      </c>
      <c r="D264" s="444">
        <f t="shared" ref="D264:L264" si="116">D94-D230</f>
        <v>28250.07593809074</v>
      </c>
      <c r="E264" s="444">
        <f t="shared" si="116"/>
        <v>27617.816945640508</v>
      </c>
      <c r="F264" s="444">
        <f t="shared" si="116"/>
        <v>27482.049568779745</v>
      </c>
      <c r="G264" s="444">
        <f t="shared" si="116"/>
        <v>27465.972272107803</v>
      </c>
      <c r="H264" s="444">
        <f t="shared" si="116"/>
        <v>27495.000720094387</v>
      </c>
      <c r="I264" s="444">
        <f t="shared" si="116"/>
        <v>27552.710548098687</v>
      </c>
      <c r="J264" s="444">
        <f t="shared" si="116"/>
        <v>27658.224628823224</v>
      </c>
      <c r="K264" s="444">
        <f t="shared" si="116"/>
        <v>27809.738487878316</v>
      </c>
      <c r="L264" s="444">
        <f t="shared" si="116"/>
        <v>27937.89467231357</v>
      </c>
      <c r="M264" s="444">
        <f t="shared" si="115"/>
        <v>28042.459466289623</v>
      </c>
      <c r="N264" s="444">
        <f t="shared" si="115"/>
        <v>28182.065985947389</v>
      </c>
    </row>
    <row r="265" spans="1:14" ht="13.15">
      <c r="B265" s="148" t="str">
        <f t="shared" si="111"/>
        <v>30-34</v>
      </c>
      <c r="C265" s="444">
        <f t="shared" si="113"/>
        <v>31891.770441567438</v>
      </c>
      <c r="D265" s="444">
        <f t="shared" ref="D265:L265" si="117">D95-D231</f>
        <v>31617.330807514456</v>
      </c>
      <c r="E265" s="444">
        <f t="shared" si="117"/>
        <v>31047.859205432094</v>
      </c>
      <c r="F265" s="444">
        <f t="shared" si="117"/>
        <v>30567.011329897439</v>
      </c>
      <c r="G265" s="444">
        <f t="shared" si="117"/>
        <v>30140.440222154317</v>
      </c>
      <c r="H265" s="444">
        <f t="shared" si="117"/>
        <v>29789.152506853898</v>
      </c>
      <c r="I265" s="444">
        <f t="shared" si="117"/>
        <v>29522.691888704463</v>
      </c>
      <c r="J265" s="444">
        <f t="shared" si="117"/>
        <v>29351.76087498551</v>
      </c>
      <c r="K265" s="444">
        <f t="shared" si="117"/>
        <v>29270.205200266661</v>
      </c>
      <c r="L265" s="444">
        <f t="shared" si="117"/>
        <v>29231.808361128275</v>
      </c>
      <c r="M265" s="444">
        <f t="shared" si="115"/>
        <v>29222.950013045527</v>
      </c>
      <c r="N265" s="444">
        <f t="shared" si="115"/>
        <v>29264.490511286982</v>
      </c>
    </row>
    <row r="266" spans="1:14" ht="13.15">
      <c r="B266" s="148" t="str">
        <f t="shared" si="111"/>
        <v>35-39</v>
      </c>
      <c r="C266" s="444">
        <f t="shared" si="113"/>
        <v>29168.313508907253</v>
      </c>
      <c r="D266" s="444">
        <f t="shared" ref="D266:L266" si="118">D96-D232</f>
        <v>29344.026832160314</v>
      </c>
      <c r="E266" s="444">
        <f t="shared" si="118"/>
        <v>29277.640776925276</v>
      </c>
      <c r="F266" s="444">
        <f t="shared" si="118"/>
        <v>29155.547643782811</v>
      </c>
      <c r="G266" s="444">
        <f t="shared" si="118"/>
        <v>28942.440474554045</v>
      </c>
      <c r="H266" s="444">
        <f t="shared" si="118"/>
        <v>28682.196759491417</v>
      </c>
      <c r="I266" s="444">
        <f t="shared" si="118"/>
        <v>28416.249029168168</v>
      </c>
      <c r="J266" s="444">
        <f t="shared" si="118"/>
        <v>28181.385303299612</v>
      </c>
      <c r="K266" s="444">
        <f t="shared" si="118"/>
        <v>27994.440471879392</v>
      </c>
      <c r="L266" s="444">
        <f t="shared" si="118"/>
        <v>27837.929939606474</v>
      </c>
      <c r="M266" s="444">
        <f t="shared" si="115"/>
        <v>27713.248960179189</v>
      </c>
      <c r="N266" s="444">
        <f t="shared" si="115"/>
        <v>27640.296786780091</v>
      </c>
    </row>
    <row r="267" spans="1:14" ht="13.15">
      <c r="B267" s="148" t="str">
        <f t="shared" si="111"/>
        <v>40-44</v>
      </c>
      <c r="C267" s="444">
        <f t="shared" si="113"/>
        <v>26914.932540293881</v>
      </c>
      <c r="D267" s="444">
        <f t="shared" ref="D267:L267" si="119">D97-D233</f>
        <v>27137.78057876441</v>
      </c>
      <c r="E267" s="444">
        <f t="shared" si="119"/>
        <v>27207.94384493621</v>
      </c>
      <c r="F267" s="444">
        <f t="shared" si="119"/>
        <v>27276.243059177854</v>
      </c>
      <c r="G267" s="444">
        <f t="shared" si="119"/>
        <v>27271.873611168408</v>
      </c>
      <c r="H267" s="444">
        <f t="shared" si="119"/>
        <v>27205.891854298527</v>
      </c>
      <c r="I267" s="444">
        <f t="shared" si="119"/>
        <v>27099.456905054136</v>
      </c>
      <c r="J267" s="444">
        <f t="shared" si="119"/>
        <v>26980.043157635559</v>
      </c>
      <c r="K267" s="444">
        <f t="shared" si="119"/>
        <v>26863.714151816883</v>
      </c>
      <c r="L267" s="444">
        <f t="shared" si="119"/>
        <v>26739.373667898151</v>
      </c>
      <c r="M267" s="444">
        <f t="shared" si="115"/>
        <v>26616.200343195502</v>
      </c>
      <c r="N267" s="444">
        <f t="shared" si="115"/>
        <v>26520.613765122689</v>
      </c>
    </row>
    <row r="268" spans="1:14" ht="13.15">
      <c r="B268" s="148" t="str">
        <f t="shared" si="111"/>
        <v>45-49</v>
      </c>
      <c r="C268" s="444">
        <f t="shared" si="113"/>
        <v>23800.03149517499</v>
      </c>
      <c r="D268" s="444">
        <f t="shared" ref="D268:L268" si="120">D98-D234</f>
        <v>23930.471993718729</v>
      </c>
      <c r="E268" s="444">
        <f t="shared" si="120"/>
        <v>23954.575596264953</v>
      </c>
      <c r="F268" s="444">
        <f t="shared" si="120"/>
        <v>24006.339303322737</v>
      </c>
      <c r="G268" s="444">
        <f t="shared" si="120"/>
        <v>24031.016232475264</v>
      </c>
      <c r="H268" s="444">
        <f t="shared" si="120"/>
        <v>24029.510249795705</v>
      </c>
      <c r="I268" s="444">
        <f t="shared" si="120"/>
        <v>24008.449287290281</v>
      </c>
      <c r="J268" s="444">
        <f t="shared" si="120"/>
        <v>23979.963262049998</v>
      </c>
      <c r="K268" s="444">
        <f t="shared" si="120"/>
        <v>23949.197479878025</v>
      </c>
      <c r="L268" s="444">
        <f t="shared" si="120"/>
        <v>23902.022434801082</v>
      </c>
      <c r="M268" s="444">
        <f t="shared" si="115"/>
        <v>23842.520834423944</v>
      </c>
      <c r="N268" s="444">
        <f t="shared" si="115"/>
        <v>23790.893708322146</v>
      </c>
    </row>
    <row r="269" spans="1:14" ht="13.15">
      <c r="B269" s="148" t="str">
        <f t="shared" si="111"/>
        <v>50-54</v>
      </c>
      <c r="C269" s="444">
        <f t="shared" si="113"/>
        <v>19104.486108274352</v>
      </c>
      <c r="D269" s="444">
        <f t="shared" ref="D269:L269" si="121">D99-D235</f>
        <v>18986.150075691461</v>
      </c>
      <c r="E269" s="444">
        <f t="shared" si="121"/>
        <v>18834.223819280338</v>
      </c>
      <c r="F269" s="444">
        <f t="shared" si="121"/>
        <v>18741.67827520573</v>
      </c>
      <c r="G269" s="444">
        <f t="shared" si="121"/>
        <v>18667.394757186808</v>
      </c>
      <c r="H269" s="444">
        <f t="shared" si="121"/>
        <v>18606.030549808787</v>
      </c>
      <c r="I269" s="444">
        <f t="shared" si="121"/>
        <v>18556.569250342804</v>
      </c>
      <c r="J269" s="444">
        <f t="shared" si="121"/>
        <v>18521.747509178698</v>
      </c>
      <c r="K269" s="444">
        <f t="shared" si="121"/>
        <v>18499.795380824246</v>
      </c>
      <c r="L269" s="444">
        <f t="shared" si="121"/>
        <v>18476.367993417545</v>
      </c>
      <c r="M269" s="444">
        <f t="shared" si="115"/>
        <v>18449.736456889685</v>
      </c>
      <c r="N269" s="444">
        <f t="shared" si="115"/>
        <v>18429.819965958166</v>
      </c>
    </row>
    <row r="270" spans="1:14" ht="13.15">
      <c r="B270" s="148" t="str">
        <f t="shared" si="111"/>
        <v>55-59</v>
      </c>
      <c r="C270" s="444">
        <f t="shared" si="113"/>
        <v>10546.822656076964</v>
      </c>
      <c r="D270" s="444">
        <f t="shared" ref="D270:L270" si="122">D100-D236</f>
        <v>10141.720388081932</v>
      </c>
      <c r="E270" s="444">
        <f t="shared" si="122"/>
        <v>9830.6934633227484</v>
      </c>
      <c r="F270" s="444">
        <f t="shared" si="122"/>
        <v>9619.6598193589925</v>
      </c>
      <c r="G270" s="444">
        <f t="shared" si="122"/>
        <v>9463.9170030818241</v>
      </c>
      <c r="H270" s="444">
        <f t="shared" si="122"/>
        <v>9348.1239645991409</v>
      </c>
      <c r="I270" s="444">
        <f t="shared" si="122"/>
        <v>9263.2048543145138</v>
      </c>
      <c r="J270" s="444">
        <f t="shared" si="122"/>
        <v>9204.4970452069429</v>
      </c>
      <c r="K270" s="444">
        <f t="shared" si="122"/>
        <v>9166.4422436729783</v>
      </c>
      <c r="L270" s="444">
        <f t="shared" si="122"/>
        <v>9138.0051832395675</v>
      </c>
      <c r="M270" s="444">
        <f t="shared" si="115"/>
        <v>9115.7729700187338</v>
      </c>
      <c r="N270" s="444">
        <f t="shared" si="115"/>
        <v>9102.7542395681539</v>
      </c>
    </row>
    <row r="271" spans="1:14" ht="13.15">
      <c r="B271" s="148" t="str">
        <f t="shared" si="111"/>
        <v>60-64</v>
      </c>
      <c r="C271" s="444">
        <f t="shared" si="113"/>
        <v>3862.4911711734685</v>
      </c>
      <c r="D271" s="444">
        <f t="shared" ref="D271:L271" si="123">D101-D237</f>
        <v>3668.2343685745468</v>
      </c>
      <c r="E271" s="444">
        <f t="shared" si="123"/>
        <v>3498.3598429896606</v>
      </c>
      <c r="F271" s="444">
        <f t="shared" si="123"/>
        <v>3370.6367473850769</v>
      </c>
      <c r="G271" s="444">
        <f t="shared" si="123"/>
        <v>3271.1523666776661</v>
      </c>
      <c r="H271" s="444">
        <f t="shared" si="123"/>
        <v>3194.9949931979045</v>
      </c>
      <c r="I271" s="444">
        <f t="shared" si="123"/>
        <v>3138.0924262205062</v>
      </c>
      <c r="J271" s="444">
        <f t="shared" si="123"/>
        <v>3097.5700660068624</v>
      </c>
      <c r="K271" s="444">
        <f t="shared" si="123"/>
        <v>3070.0159107703585</v>
      </c>
      <c r="L271" s="444">
        <f t="shared" si="123"/>
        <v>3049.872129733968</v>
      </c>
      <c r="M271" s="444">
        <f t="shared" si="115"/>
        <v>3035.1051487418335</v>
      </c>
      <c r="N271" s="444">
        <f t="shared" si="115"/>
        <v>3026.4252186313288</v>
      </c>
    </row>
    <row r="272" spans="1:14" ht="13.15">
      <c r="B272" s="148" t="str">
        <f t="shared" si="111"/>
        <v>65 plus</v>
      </c>
      <c r="C272" s="444">
        <f t="shared" si="113"/>
        <v>1091.100447746406</v>
      </c>
      <c r="D272" s="444">
        <f t="shared" ref="D272:L272" si="124">D102-D238</f>
        <v>1289.0738990716827</v>
      </c>
      <c r="E272" s="444">
        <f t="shared" si="124"/>
        <v>1385.5154361121731</v>
      </c>
      <c r="F272" s="444">
        <f t="shared" si="124"/>
        <v>1426.9198753662695</v>
      </c>
      <c r="G272" s="444">
        <f t="shared" si="124"/>
        <v>1435.7870311658419</v>
      </c>
      <c r="H272" s="444">
        <f t="shared" si="124"/>
        <v>1427.6422120147504</v>
      </c>
      <c r="I272" s="444">
        <f t="shared" si="124"/>
        <v>1412.1020199529587</v>
      </c>
      <c r="J272" s="444">
        <f t="shared" si="124"/>
        <v>1395.0412404991112</v>
      </c>
      <c r="K272" s="444">
        <f t="shared" si="124"/>
        <v>1379.4141408873747</v>
      </c>
      <c r="L272" s="444">
        <f t="shared" si="124"/>
        <v>1365.5672743871169</v>
      </c>
      <c r="M272" s="444">
        <f t="shared" si="115"/>
        <v>1353.8931593390766</v>
      </c>
      <c r="N272" s="444">
        <f t="shared" si="115"/>
        <v>1345.2186964677508</v>
      </c>
    </row>
    <row r="273" spans="1:14" ht="13.15">
      <c r="B273" s="148" t="str">
        <f t="shared" si="111"/>
        <v>Total</v>
      </c>
      <c r="C273" s="444">
        <f>SUM(C263:C272)</f>
        <v>186071.16936668614</v>
      </c>
      <c r="D273" s="444">
        <f t="shared" ref="D273:N273" si="125">SUM(D263:D272)</f>
        <v>186715.95451942761</v>
      </c>
      <c r="E273" s="444">
        <f t="shared" si="125"/>
        <v>186212.5342245973</v>
      </c>
      <c r="F273" s="444">
        <f t="shared" si="125"/>
        <v>186164.59405247367</v>
      </c>
      <c r="G273" s="444">
        <f t="shared" si="125"/>
        <v>185803.47055140327</v>
      </c>
      <c r="H273" s="444">
        <f t="shared" si="125"/>
        <v>185251.04098211412</v>
      </c>
      <c r="I273" s="444">
        <f t="shared" si="125"/>
        <v>184670.35713365284</v>
      </c>
      <c r="J273" s="444">
        <f t="shared" si="125"/>
        <v>184254.80322773906</v>
      </c>
      <c r="K273" s="444">
        <f t="shared" si="125"/>
        <v>184058.25407401501</v>
      </c>
      <c r="L273" s="444">
        <f t="shared" si="125"/>
        <v>183844.19063319589</v>
      </c>
      <c r="M273" s="444">
        <f t="shared" si="125"/>
        <v>183628.18794239743</v>
      </c>
      <c r="N273" s="444">
        <f t="shared" si="125"/>
        <v>183638.19081970386</v>
      </c>
    </row>
    <row r="274" spans="1:14">
      <c r="A274" s="10">
        <f>SUM(C274:N274)</f>
        <v>0</v>
      </c>
      <c r="C274" s="10">
        <f t="shared" ref="C274:N274" si="126">SUM(C263:C272)-C273</f>
        <v>0</v>
      </c>
      <c r="D274" s="10">
        <f t="shared" si="126"/>
        <v>0</v>
      </c>
      <c r="E274" s="10">
        <f t="shared" si="126"/>
        <v>0</v>
      </c>
      <c r="F274" s="10">
        <f t="shared" si="126"/>
        <v>0</v>
      </c>
      <c r="G274" s="10">
        <f t="shared" si="126"/>
        <v>0</v>
      </c>
      <c r="H274" s="10">
        <f t="shared" si="126"/>
        <v>0</v>
      </c>
      <c r="I274" s="10">
        <f t="shared" si="126"/>
        <v>0</v>
      </c>
      <c r="J274" s="10">
        <f t="shared" si="126"/>
        <v>0</v>
      </c>
      <c r="K274" s="10">
        <f t="shared" si="126"/>
        <v>0</v>
      </c>
      <c r="L274" s="10">
        <f t="shared" si="126"/>
        <v>0</v>
      </c>
      <c r="M274" s="10">
        <f t="shared" si="126"/>
        <v>0</v>
      </c>
      <c r="N274" s="10">
        <f t="shared" si="126"/>
        <v>0</v>
      </c>
    </row>
    <row r="275" spans="1:14" ht="15">
      <c r="B275" s="76"/>
      <c r="H275" s="5"/>
    </row>
    <row r="276" spans="1:14" ht="15">
      <c r="B276" s="76" t="s">
        <v>517</v>
      </c>
      <c r="H276" s="5"/>
    </row>
    <row r="277" spans="1:14" ht="15">
      <c r="B277" s="76"/>
      <c r="H277" s="5"/>
    </row>
    <row r="278" spans="1:14" ht="15">
      <c r="B278" s="76"/>
      <c r="C278" s="8" t="str">
        <f>C262</f>
        <v>2018/19</v>
      </c>
      <c r="D278" s="8" t="str">
        <f t="shared" ref="D278:N278" si="127">D262</f>
        <v>2019/20</v>
      </c>
      <c r="E278" s="8" t="str">
        <f t="shared" si="127"/>
        <v>2020/21</v>
      </c>
      <c r="F278" s="8" t="str">
        <f t="shared" si="127"/>
        <v>2021/22</v>
      </c>
      <c r="G278" s="8" t="str">
        <f t="shared" si="127"/>
        <v>2022/23</v>
      </c>
      <c r="H278" s="8" t="str">
        <f t="shared" si="127"/>
        <v>2023/24</v>
      </c>
      <c r="I278" s="8" t="str">
        <f t="shared" si="127"/>
        <v>2024/25</v>
      </c>
      <c r="J278" s="8" t="str">
        <f t="shared" si="127"/>
        <v>2025/26</v>
      </c>
      <c r="K278" s="8" t="str">
        <f t="shared" si="127"/>
        <v>2026/27</v>
      </c>
      <c r="L278" s="8" t="str">
        <f t="shared" si="127"/>
        <v>2027/28</v>
      </c>
      <c r="M278" s="8" t="str">
        <f t="shared" si="127"/>
        <v>2028/29</v>
      </c>
      <c r="N278" s="8" t="str">
        <f t="shared" si="127"/>
        <v>2029/30</v>
      </c>
    </row>
    <row r="279" spans="1:14" ht="13.15">
      <c r="B279" s="8" t="s">
        <v>205</v>
      </c>
      <c r="C279" s="444">
        <f>C223+C239</f>
        <v>25404.10999796374</v>
      </c>
      <c r="D279" s="444">
        <f t="shared" ref="D279:N279" si="128">D223+D239</f>
        <v>25403.529950220818</v>
      </c>
      <c r="E279" s="444">
        <f t="shared" si="128"/>
        <v>26002.037624577297</v>
      </c>
      <c r="F279" s="444">
        <f t="shared" si="128"/>
        <v>26076.403005064782</v>
      </c>
      <c r="G279" s="444">
        <f t="shared" si="128"/>
        <v>25986.566956302267</v>
      </c>
      <c r="H279" s="444">
        <f t="shared" si="128"/>
        <v>25878.899771228411</v>
      </c>
      <c r="I279" s="444">
        <f t="shared" si="128"/>
        <v>25775.794913698021</v>
      </c>
      <c r="J279" s="444">
        <f t="shared" si="128"/>
        <v>25702.671546399335</v>
      </c>
      <c r="K279" s="444">
        <f t="shared" si="128"/>
        <v>25665.052245436735</v>
      </c>
      <c r="L279" s="444">
        <f t="shared" si="128"/>
        <v>25628.3444370832</v>
      </c>
      <c r="M279" s="444">
        <f t="shared" si="128"/>
        <v>25593.483612179607</v>
      </c>
      <c r="N279" s="444">
        <f t="shared" si="128"/>
        <v>25590.930570777553</v>
      </c>
    </row>
    <row r="280" spans="1:14" ht="13.15">
      <c r="B280" s="8" t="s">
        <v>206</v>
      </c>
      <c r="C280" s="444">
        <f>C155+C171</f>
        <v>5513.8208682550066</v>
      </c>
      <c r="D280" s="444">
        <f t="shared" ref="D280:N280" si="129">D155+D171</f>
        <v>5421.982911300066</v>
      </c>
      <c r="E280" s="444">
        <f t="shared" si="129"/>
        <v>5327.5618868662141</v>
      </c>
      <c r="F280" s="444">
        <f t="shared" si="129"/>
        <v>5241.8760238437089</v>
      </c>
      <c r="G280" s="444">
        <f t="shared" si="129"/>
        <v>5164.8293568620893</v>
      </c>
      <c r="H280" s="444">
        <f t="shared" si="129"/>
        <v>5100.1644941255909</v>
      </c>
      <c r="I280" s="444">
        <f t="shared" si="129"/>
        <v>5048.5750705939008</v>
      </c>
      <c r="J280" s="444">
        <f t="shared" si="129"/>
        <v>5010.6515891304762</v>
      </c>
      <c r="K280" s="444">
        <f t="shared" si="129"/>
        <v>4984.818979436789</v>
      </c>
      <c r="L280" s="444">
        <f t="shared" si="129"/>
        <v>4965.2941410210387</v>
      </c>
      <c r="M280" s="444">
        <f t="shared" si="129"/>
        <v>4950.3850269393843</v>
      </c>
      <c r="N280" s="444">
        <f t="shared" si="129"/>
        <v>4941.9566674670286</v>
      </c>
    </row>
    <row r="281" spans="1:14" ht="13.15">
      <c r="B281" s="8" t="s">
        <v>519</v>
      </c>
      <c r="C281" s="444">
        <f>C189+C205</f>
        <v>92.407349080008174</v>
      </c>
      <c r="D281" s="444">
        <f t="shared" ref="D281:N281" si="130">D189+D205</f>
        <v>92.420415537982976</v>
      </c>
      <c r="E281" s="444">
        <f t="shared" si="130"/>
        <v>92.301145666864755</v>
      </c>
      <c r="F281" s="444">
        <f t="shared" si="130"/>
        <v>92.155976503291825</v>
      </c>
      <c r="G281" s="444">
        <f t="shared" si="130"/>
        <v>91.872006309586382</v>
      </c>
      <c r="H281" s="444">
        <f t="shared" si="130"/>
        <v>91.52815866066166</v>
      </c>
      <c r="I281" s="444">
        <f t="shared" si="130"/>
        <v>91.175955850158957</v>
      </c>
      <c r="J281" s="444">
        <f t="shared" si="130"/>
        <v>90.882014521296753</v>
      </c>
      <c r="K281" s="444">
        <f t="shared" si="130"/>
        <v>90.666229621447968</v>
      </c>
      <c r="L281" s="444">
        <f t="shared" si="130"/>
        <v>90.444480975156068</v>
      </c>
      <c r="M281" s="444">
        <f t="shared" si="130"/>
        <v>90.222846890078287</v>
      </c>
      <c r="N281" s="444">
        <f t="shared" si="130"/>
        <v>90.085843455954148</v>
      </c>
    </row>
    <row r="282" spans="1:14" ht="13.15">
      <c r="B282" s="8" t="s">
        <v>207</v>
      </c>
      <c r="C282" s="444">
        <f>C121+C137</f>
        <v>19797.881780628722</v>
      </c>
      <c r="D282" s="444">
        <f t="shared" ref="D282:N282" si="131">D121+D137</f>
        <v>19889.126623382766</v>
      </c>
      <c r="E282" s="444">
        <f t="shared" si="131"/>
        <v>20582.174592044219</v>
      </c>
      <c r="F282" s="444">
        <f t="shared" si="131"/>
        <v>20742.371004717781</v>
      </c>
      <c r="G282" s="444">
        <f t="shared" si="131"/>
        <v>20729.865593130591</v>
      </c>
      <c r="H282" s="444">
        <f t="shared" si="131"/>
        <v>20687.207118442158</v>
      </c>
      <c r="I282" s="444">
        <f t="shared" si="131"/>
        <v>20636.043887253956</v>
      </c>
      <c r="J282" s="444">
        <f t="shared" si="131"/>
        <v>20601.137942747551</v>
      </c>
      <c r="K282" s="444">
        <f t="shared" si="131"/>
        <v>20589.567036378496</v>
      </c>
      <c r="L282" s="444">
        <f t="shared" si="131"/>
        <v>20572.605815087009</v>
      </c>
      <c r="M282" s="444">
        <f t="shared" si="131"/>
        <v>20552.875738350143</v>
      </c>
      <c r="N282" s="444">
        <f t="shared" si="131"/>
        <v>20558.888059854577</v>
      </c>
    </row>
    <row r="283" spans="1:14" ht="15">
      <c r="A283" s="10">
        <f>SUM(C283:N283)</f>
        <v>0</v>
      </c>
      <c r="B283" s="76"/>
      <c r="C283" s="10">
        <f>C282+C281+C280-C279</f>
        <v>0</v>
      </c>
      <c r="D283" s="10">
        <f t="shared" ref="D283:N283" si="132">D282+D281+D280-D279</f>
        <v>0</v>
      </c>
      <c r="E283" s="10">
        <f t="shared" si="132"/>
        <v>0</v>
      </c>
      <c r="F283" s="10">
        <f t="shared" si="132"/>
        <v>0</v>
      </c>
      <c r="G283" s="10">
        <f t="shared" si="132"/>
        <v>0</v>
      </c>
      <c r="H283" s="10">
        <f t="shared" si="132"/>
        <v>0</v>
      </c>
      <c r="I283" s="10">
        <f t="shared" si="132"/>
        <v>0</v>
      </c>
      <c r="J283" s="10">
        <f t="shared" si="132"/>
        <v>0</v>
      </c>
      <c r="K283" s="10">
        <f t="shared" si="132"/>
        <v>0</v>
      </c>
      <c r="L283" s="10">
        <f t="shared" si="132"/>
        <v>0</v>
      </c>
      <c r="M283" s="10">
        <f t="shared" si="132"/>
        <v>0</v>
      </c>
      <c r="N283" s="10">
        <f t="shared" si="132"/>
        <v>0</v>
      </c>
    </row>
    <row r="284" spans="1:14" ht="15">
      <c r="B284" s="76"/>
      <c r="H284" s="5"/>
    </row>
    <row r="285" spans="1:14" ht="15">
      <c r="B285" s="76" t="s">
        <v>265</v>
      </c>
      <c r="G285" s="146" t="s">
        <v>266</v>
      </c>
      <c r="H285" s="5"/>
    </row>
    <row r="286" spans="1:14" ht="15">
      <c r="B286" s="76"/>
      <c r="H286" s="5"/>
    </row>
    <row r="287" spans="1:14" ht="15">
      <c r="B287" s="76" t="s">
        <v>211</v>
      </c>
      <c r="H287" s="5"/>
    </row>
    <row r="288" spans="1:14" ht="15">
      <c r="B288" s="76"/>
      <c r="H288" s="5"/>
    </row>
    <row r="289" spans="2:14" ht="15">
      <c r="B289" s="76"/>
      <c r="C289" s="8" t="str">
        <f>C278</f>
        <v>2018/19</v>
      </c>
      <c r="D289" s="8" t="str">
        <f t="shared" ref="D289:N289" si="133">D278</f>
        <v>2019/20</v>
      </c>
      <c r="E289" s="8" t="str">
        <f t="shared" si="133"/>
        <v>2020/21</v>
      </c>
      <c r="F289" s="8" t="str">
        <f t="shared" si="133"/>
        <v>2021/22</v>
      </c>
      <c r="G289" s="8" t="str">
        <f t="shared" si="133"/>
        <v>2022/23</v>
      </c>
      <c r="H289" s="8" t="str">
        <f t="shared" si="133"/>
        <v>2023/24</v>
      </c>
      <c r="I289" s="8" t="str">
        <f t="shared" si="133"/>
        <v>2024/25</v>
      </c>
      <c r="J289" s="8" t="str">
        <f t="shared" si="133"/>
        <v>2025/26</v>
      </c>
      <c r="K289" s="8" t="str">
        <f t="shared" si="133"/>
        <v>2026/27</v>
      </c>
      <c r="L289" s="8" t="str">
        <f t="shared" si="133"/>
        <v>2027/28</v>
      </c>
      <c r="M289" s="8" t="str">
        <f t="shared" si="133"/>
        <v>2028/29</v>
      </c>
      <c r="N289" s="8" t="str">
        <f t="shared" si="133"/>
        <v>2029/30</v>
      </c>
    </row>
    <row r="290" spans="2:14" ht="15">
      <c r="B290" s="76"/>
      <c r="C290" s="520">
        <f>C53+C69-C15</f>
        <v>0</v>
      </c>
      <c r="D290" s="520">
        <f>D53+D69-D15</f>
        <v>0</v>
      </c>
      <c r="E290" s="520">
        <f>E53+E69-E15</f>
        <v>0</v>
      </c>
      <c r="F290" s="520">
        <f t="shared" ref="F290:N290" si="134">F53+F69-F15</f>
        <v>0</v>
      </c>
      <c r="G290" s="520">
        <f t="shared" si="134"/>
        <v>0</v>
      </c>
      <c r="H290" s="520">
        <f t="shared" si="134"/>
        <v>0</v>
      </c>
      <c r="I290" s="520">
        <f t="shared" si="134"/>
        <v>0</v>
      </c>
      <c r="J290" s="520">
        <f t="shared" si="134"/>
        <v>0</v>
      </c>
      <c r="K290" s="520">
        <f t="shared" si="134"/>
        <v>0</v>
      </c>
      <c r="L290" s="520">
        <f t="shared" si="134"/>
        <v>0</v>
      </c>
      <c r="M290" s="520">
        <f t="shared" si="134"/>
        <v>0</v>
      </c>
      <c r="N290" s="520">
        <f t="shared" si="134"/>
        <v>0</v>
      </c>
    </row>
    <row r="291" spans="2:14" ht="15">
      <c r="B291" s="76"/>
      <c r="H291" s="5"/>
    </row>
    <row r="292" spans="2:14" ht="15">
      <c r="B292" s="76" t="s">
        <v>263</v>
      </c>
      <c r="H292" s="5"/>
    </row>
    <row r="293" spans="2:14" ht="15">
      <c r="B293" s="76"/>
      <c r="C293" s="176" t="str">
        <f t="shared" ref="C293:N293" si="135">C262</f>
        <v>2018/19</v>
      </c>
      <c r="D293" s="176" t="str">
        <f t="shared" si="135"/>
        <v>2019/20</v>
      </c>
      <c r="E293" s="176" t="str">
        <f t="shared" si="135"/>
        <v>2020/21</v>
      </c>
      <c r="F293" s="176" t="str">
        <f t="shared" si="135"/>
        <v>2021/22</v>
      </c>
      <c r="G293" s="176" t="str">
        <f t="shared" si="135"/>
        <v>2022/23</v>
      </c>
      <c r="H293" s="176" t="str">
        <f t="shared" si="135"/>
        <v>2023/24</v>
      </c>
      <c r="I293" s="176" t="str">
        <f t="shared" si="135"/>
        <v>2024/25</v>
      </c>
      <c r="J293" s="176" t="str">
        <f t="shared" si="135"/>
        <v>2025/26</v>
      </c>
      <c r="K293" s="176" t="str">
        <f t="shared" si="135"/>
        <v>2026/27</v>
      </c>
      <c r="L293" s="176" t="str">
        <f t="shared" si="135"/>
        <v>2027/28</v>
      </c>
      <c r="M293" s="176" t="str">
        <f t="shared" si="135"/>
        <v>2028/29</v>
      </c>
      <c r="N293" s="176" t="str">
        <f t="shared" si="135"/>
        <v>2029/30</v>
      </c>
    </row>
    <row r="294" spans="2:14" ht="13.15">
      <c r="B294" s="354" t="s">
        <v>267</v>
      </c>
      <c r="C294" s="444">
        <f>C36-C15+C279-C290</f>
        <v>26006.90066104502</v>
      </c>
      <c r="D294" s="444">
        <f t="shared" ref="D294:N294" si="136">D36-D15+D279-D290</f>
        <v>25386.206247743521</v>
      </c>
      <c r="E294" s="444">
        <f t="shared" si="136"/>
        <v>25994.81829626099</v>
      </c>
      <c r="F294" s="444">
        <f t="shared" si="136"/>
        <v>25534.85297961751</v>
      </c>
      <c r="G294" s="444">
        <f t="shared" si="136"/>
        <v>25199.627834826155</v>
      </c>
      <c r="H294" s="444">
        <f t="shared" si="136"/>
        <v>25059.388814910933</v>
      </c>
      <c r="I294" s="444">
        <f t="shared" si="136"/>
        <v>25174.640553977169</v>
      </c>
      <c r="J294" s="444">
        <f t="shared" si="136"/>
        <v>25388.741127160643</v>
      </c>
      <c r="K294" s="444">
        <f t="shared" si="136"/>
        <v>25329.919103355325</v>
      </c>
      <c r="L294" s="444">
        <f t="shared" si="136"/>
        <v>25291.999787039356</v>
      </c>
      <c r="M294" s="444">
        <f t="shared" si="136"/>
        <v>25551.869875527333</v>
      </c>
      <c r="N294" s="444">
        <f t="shared" si="136"/>
        <v>25375.533363514685</v>
      </c>
    </row>
    <row r="295" spans="2:14" ht="12.75" customHeight="1">
      <c r="B295" s="1403" t="s">
        <v>264</v>
      </c>
      <c r="C295" s="1404"/>
      <c r="D295" s="1404"/>
      <c r="E295" s="1404"/>
      <c r="F295" s="1404"/>
      <c r="G295" s="1404"/>
      <c r="H295" s="1404"/>
      <c r="I295" s="1404"/>
      <c r="J295" s="1404"/>
      <c r="K295" s="1404"/>
      <c r="L295" s="1404"/>
      <c r="M295" s="1404"/>
      <c r="N295" s="1404"/>
    </row>
    <row r="296" spans="2:14" ht="13.15">
      <c r="B296" s="317" t="s">
        <v>40</v>
      </c>
      <c r="C296" s="274">
        <f>IF(C294&lt;0,0,C294)</f>
        <v>26006.90066104502</v>
      </c>
      <c r="D296" s="274">
        <f t="shared" ref="D296:N296" si="137">IF(D294&lt;0,0,D294)</f>
        <v>25386.206247743521</v>
      </c>
      <c r="E296" s="274">
        <f t="shared" si="137"/>
        <v>25994.81829626099</v>
      </c>
      <c r="F296" s="274">
        <f t="shared" si="137"/>
        <v>25534.85297961751</v>
      </c>
      <c r="G296" s="274">
        <f t="shared" si="137"/>
        <v>25199.627834826155</v>
      </c>
      <c r="H296" s="274">
        <f t="shared" si="137"/>
        <v>25059.388814910933</v>
      </c>
      <c r="I296" s="274">
        <f t="shared" si="137"/>
        <v>25174.640553977169</v>
      </c>
      <c r="J296" s="274">
        <f t="shared" si="137"/>
        <v>25388.741127160643</v>
      </c>
      <c r="K296" s="274">
        <f t="shared" si="137"/>
        <v>25329.919103355325</v>
      </c>
      <c r="L296" s="274">
        <f t="shared" si="137"/>
        <v>25291.999787039356</v>
      </c>
      <c r="M296" s="274">
        <f t="shared" si="137"/>
        <v>25551.869875527333</v>
      </c>
      <c r="N296" s="274">
        <f t="shared" si="137"/>
        <v>25375.533363514685</v>
      </c>
    </row>
    <row r="297" spans="2:14" ht="15">
      <c r="B297" s="331"/>
      <c r="C297" s="300"/>
      <c r="D297" s="300"/>
      <c r="E297" s="300"/>
      <c r="F297" s="300"/>
      <c r="G297" s="300"/>
      <c r="H297" s="318"/>
      <c r="I297" s="300"/>
      <c r="J297" s="300"/>
      <c r="K297" s="300"/>
      <c r="L297" s="300"/>
      <c r="M297" s="300"/>
      <c r="N297" s="300"/>
    </row>
    <row r="298" spans="2:14" ht="15">
      <c r="B298" s="331" t="s">
        <v>174</v>
      </c>
      <c r="C298" s="300"/>
      <c r="D298" s="300"/>
      <c r="E298" s="300"/>
      <c r="F298" s="300"/>
      <c r="G298" s="300"/>
      <c r="H298" s="318"/>
      <c r="I298" s="300"/>
      <c r="J298" s="300"/>
      <c r="K298" s="300"/>
      <c r="L298" s="300"/>
      <c r="M298" s="300"/>
      <c r="N298" s="300"/>
    </row>
    <row r="299" spans="2:14" ht="15">
      <c r="B299" s="331"/>
      <c r="C299" s="300"/>
      <c r="D299" s="300"/>
      <c r="E299" s="300"/>
      <c r="F299" s="300"/>
      <c r="G299" s="300"/>
      <c r="H299" s="318"/>
      <c r="I299" s="300"/>
      <c r="J299" s="300"/>
      <c r="K299" s="300"/>
      <c r="L299" s="300"/>
      <c r="M299" s="300"/>
      <c r="N299" s="300"/>
    </row>
    <row r="300" spans="2:14" ht="13.15">
      <c r="B300" s="332" t="s">
        <v>46</v>
      </c>
      <c r="C300" s="300"/>
      <c r="D300" s="300"/>
      <c r="E300" s="300"/>
      <c r="F300" s="300"/>
      <c r="G300" s="300"/>
      <c r="H300" s="316"/>
      <c r="I300" s="300"/>
      <c r="J300" s="300"/>
      <c r="K300" s="300"/>
      <c r="L300" s="300"/>
      <c r="M300" s="300"/>
      <c r="N300" s="300"/>
    </row>
    <row r="301" spans="2:14">
      <c r="B301" s="300"/>
      <c r="C301" s="300"/>
      <c r="D301" s="300"/>
      <c r="E301" s="300"/>
      <c r="F301" s="300"/>
      <c r="G301" s="300"/>
      <c r="H301" s="316"/>
      <c r="I301" s="300"/>
      <c r="J301" s="300"/>
      <c r="K301" s="300"/>
      <c r="L301" s="300"/>
      <c r="M301" s="300"/>
      <c r="N301" s="300"/>
    </row>
    <row r="302" spans="2:14" ht="13.15">
      <c r="B302" s="329" t="str">
        <f t="shared" ref="B302:B313" si="138">B262</f>
        <v>Age group</v>
      </c>
      <c r="C302" s="329" t="str">
        <f>C293</f>
        <v>2018/19</v>
      </c>
      <c r="D302" s="329" t="str">
        <f t="shared" ref="D302:N302" si="139">D293</f>
        <v>2019/20</v>
      </c>
      <c r="E302" s="329" t="str">
        <f t="shared" si="139"/>
        <v>2020/21</v>
      </c>
      <c r="F302" s="329" t="str">
        <f t="shared" si="139"/>
        <v>2021/22</v>
      </c>
      <c r="G302" s="329" t="str">
        <f t="shared" si="139"/>
        <v>2022/23</v>
      </c>
      <c r="H302" s="329" t="str">
        <f t="shared" si="139"/>
        <v>2023/24</v>
      </c>
      <c r="I302" s="329" t="str">
        <f t="shared" si="139"/>
        <v>2024/25</v>
      </c>
      <c r="J302" s="329" t="str">
        <f t="shared" si="139"/>
        <v>2025/26</v>
      </c>
      <c r="K302" s="329" t="str">
        <f t="shared" si="139"/>
        <v>2026/27</v>
      </c>
      <c r="L302" s="329" t="str">
        <f t="shared" si="139"/>
        <v>2027/28</v>
      </c>
      <c r="M302" s="329" t="str">
        <f t="shared" si="139"/>
        <v>2028/29</v>
      </c>
      <c r="N302" s="329" t="str">
        <f t="shared" si="139"/>
        <v>2029/30</v>
      </c>
    </row>
    <row r="303" spans="2:14" ht="13.15">
      <c r="B303" s="329" t="str">
        <f t="shared" si="138"/>
        <v>20-24</v>
      </c>
      <c r="C303" s="444">
        <f>C$296*Entrant_age_breakdowns!$K59*$G$31</f>
        <v>1120.5057602501845</v>
      </c>
      <c r="D303" s="444">
        <f>D$296*Entrant_age_breakdowns!$K59*$G$31</f>
        <v>1093.7631785591184</v>
      </c>
      <c r="E303" s="444">
        <f>E$296*Entrant_age_breakdowns!$K59*$G$31</f>
        <v>1119.9851922857663</v>
      </c>
      <c r="F303" s="444">
        <f>F$296*Entrant_age_breakdowns!$K59*$G$31</f>
        <v>1100.1676141155881</v>
      </c>
      <c r="G303" s="444">
        <f>G$296*Entrant_age_breakdowns!$K59*$G$31</f>
        <v>1085.7244587925068</v>
      </c>
      <c r="H303" s="444">
        <f>H$296*Entrant_age_breakdowns!$K59*$G$31</f>
        <v>1079.6822690031554</v>
      </c>
      <c r="I303" s="444">
        <f>I$296*Entrant_age_breakdowns!$K59*$G$31</f>
        <v>1084.6478832909049</v>
      </c>
      <c r="J303" s="444">
        <f>J$296*Entrant_age_breakdowns!$K59*$G$31</f>
        <v>1093.8723936872664</v>
      </c>
      <c r="K303" s="444">
        <f>K$296*Entrant_age_breakdowns!$K59*$G$31</f>
        <v>1091.3380503080816</v>
      </c>
      <c r="L303" s="444">
        <f>L$296*Entrant_age_breakdowns!$K59*$G$31</f>
        <v>1089.7042988314809</v>
      </c>
      <c r="M303" s="444">
        <f>M$296*Entrant_age_breakdowns!$K59*$G$31</f>
        <v>1100.9007860585675</v>
      </c>
      <c r="N303" s="444">
        <f>N$296*Entrant_age_breakdowns!$K59*$G$31</f>
        <v>1093.3033379801598</v>
      </c>
    </row>
    <row r="304" spans="2:14" ht="13.15">
      <c r="B304" s="329" t="str">
        <f t="shared" si="138"/>
        <v>25-29</v>
      </c>
      <c r="C304" s="444">
        <f>C$296*Entrant_age_breakdowns!$K60*$G$31</f>
        <v>882.36134074787969</v>
      </c>
      <c r="D304" s="444">
        <f>D$296*Entrant_age_breakdowns!$K60*$G$31</f>
        <v>861.30243942574793</v>
      </c>
      <c r="E304" s="444">
        <f>E$296*Entrant_age_breakdowns!$K60*$G$31</f>
        <v>881.9514106401291</v>
      </c>
      <c r="F304" s="444">
        <f>F$296*Entrant_age_breakdowns!$K60*$G$31</f>
        <v>866.34572125865725</v>
      </c>
      <c r="G304" s="444">
        <f>G$296*Entrant_age_breakdowns!$K60*$G$31</f>
        <v>854.97221266316524</v>
      </c>
      <c r="H304" s="444">
        <f>H$296*Entrant_age_breakdowns!$K60*$G$31</f>
        <v>850.21418742785102</v>
      </c>
      <c r="I304" s="444">
        <f>I$296*Entrant_age_breakdowns!$K60*$G$31</f>
        <v>854.12444495262912</v>
      </c>
      <c r="J304" s="444">
        <f>J$296*Entrant_age_breakdowns!$K60*$G$31</f>
        <v>861.38844273811037</v>
      </c>
      <c r="K304" s="444">
        <f>K$296*Entrant_age_breakdowns!$K60*$G$31</f>
        <v>859.39273088967366</v>
      </c>
      <c r="L304" s="444">
        <f>L$296*Entrant_age_breakdowns!$K60*$G$31</f>
        <v>858.10620547009842</v>
      </c>
      <c r="M304" s="444">
        <f>M$296*Entrant_age_breakdowns!$K60*$G$31</f>
        <v>866.9230699895212</v>
      </c>
      <c r="N304" s="444">
        <f>N$296*Entrant_age_breakdowns!$K60*$G$31</f>
        <v>860.94033013173635</v>
      </c>
    </row>
    <row r="305" spans="1:14" ht="13.15">
      <c r="B305" s="329" t="str">
        <f t="shared" si="138"/>
        <v>30-34</v>
      </c>
      <c r="C305" s="444">
        <f>C$296*Entrant_age_breakdowns!$K61*$G$31</f>
        <v>423.89950642335526</v>
      </c>
      <c r="D305" s="444">
        <f>D$296*Entrant_age_breakdowns!$K61*$G$31</f>
        <v>413.78249713926368</v>
      </c>
      <c r="E305" s="444">
        <f>E$296*Entrant_age_breakdowns!$K61*$G$31</f>
        <v>423.70256990503924</v>
      </c>
      <c r="F305" s="444">
        <f>F$296*Entrant_age_breakdowns!$K61*$G$31</f>
        <v>416.20536471176194</v>
      </c>
      <c r="G305" s="444">
        <f>G$296*Entrant_age_breakdowns!$K61*$G$31</f>
        <v>410.74136208915786</v>
      </c>
      <c r="H305" s="444">
        <f>H$296*Entrant_age_breakdowns!$K61*$G$31</f>
        <v>408.45553602713881</v>
      </c>
      <c r="I305" s="444">
        <f>I$296*Entrant_age_breakdowns!$K61*$G$31</f>
        <v>410.33408187700201</v>
      </c>
      <c r="J305" s="444">
        <f>J$296*Entrant_age_breakdowns!$K61*$G$31</f>
        <v>413.8238144091593</v>
      </c>
      <c r="K305" s="444">
        <f>K$296*Entrant_age_breakdowns!$K61*$G$31</f>
        <v>412.86504476632967</v>
      </c>
      <c r="L305" s="444">
        <f>L$296*Entrant_age_breakdowns!$K61*$G$31</f>
        <v>412.24697882761023</v>
      </c>
      <c r="M305" s="444">
        <f>M$296*Entrant_age_breakdowns!$K61*$G$31</f>
        <v>416.48273162568398</v>
      </c>
      <c r="N305" s="444">
        <f>N$296*Entrant_age_breakdowns!$K61*$G$31</f>
        <v>413.6085344508341</v>
      </c>
    </row>
    <row r="306" spans="1:14" ht="13.15">
      <c r="B306" s="329" t="str">
        <f t="shared" si="138"/>
        <v>35-39</v>
      </c>
      <c r="C306" s="444">
        <f>C$296*Entrant_age_breakdowns!$K62*$G$31</f>
        <v>338.40829229672818</v>
      </c>
      <c r="D306" s="444">
        <f>D$296*Entrant_age_breakdowns!$K62*$G$31</f>
        <v>330.33166143705387</v>
      </c>
      <c r="E306" s="444">
        <f>E$296*Entrant_age_breakdowns!$K62*$G$31</f>
        <v>338.25107354595275</v>
      </c>
      <c r="F306" s="444">
        <f>F$296*Entrant_age_breakdowns!$K62*$G$31</f>
        <v>332.26588986913742</v>
      </c>
      <c r="G306" s="444">
        <f>G$296*Entrant_age_breakdowns!$K62*$G$31</f>
        <v>327.90385648952412</v>
      </c>
      <c r="H306" s="444">
        <f>H$296*Entrant_age_breakdowns!$K62*$G$31</f>
        <v>326.0790313071077</v>
      </c>
      <c r="I306" s="444">
        <f>I$296*Entrant_age_breakdowns!$K62*$G$31</f>
        <v>327.57871574509437</v>
      </c>
      <c r="J306" s="444">
        <f>J$296*Entrant_age_breakdowns!$K62*$G$31</f>
        <v>330.36464592166845</v>
      </c>
      <c r="K306" s="444">
        <f>K$296*Entrant_age_breakdowns!$K62*$G$31</f>
        <v>329.59923904428484</v>
      </c>
      <c r="L306" s="444">
        <f>L$296*Entrant_age_breakdowns!$K62*$G$31</f>
        <v>329.10582342176247</v>
      </c>
      <c r="M306" s="444">
        <f>M$296*Entrant_age_breakdowns!$K62*$G$31</f>
        <v>332.48731797239697</v>
      </c>
      <c r="N306" s="444">
        <f>N$296*Entrant_age_breakdowns!$K62*$G$31</f>
        <v>330.19278319958784</v>
      </c>
    </row>
    <row r="307" spans="1:14" ht="13.15">
      <c r="B307" s="329" t="str">
        <f t="shared" si="138"/>
        <v>40-44</v>
      </c>
      <c r="C307" s="444">
        <f>C$296*Entrant_age_breakdowns!$K63*$G$31</f>
        <v>316.3355243859952</v>
      </c>
      <c r="D307" s="444">
        <f>D$296*Entrant_age_breakdowns!$K63*$G$31</f>
        <v>308.78569385162126</v>
      </c>
      <c r="E307" s="444">
        <f>E$296*Entrant_age_breakdowns!$K63*$G$31</f>
        <v>316.18856026867905</v>
      </c>
      <c r="F307" s="444">
        <f>F$296*Entrant_age_breakdowns!$K63*$G$31</f>
        <v>310.59376173669824</v>
      </c>
      <c r="G307" s="444">
        <f>G$296*Entrant_age_breakdowns!$K63*$G$31</f>
        <v>306.51624310627625</v>
      </c>
      <c r="H307" s="444">
        <f>H$296*Entrant_age_breakdowns!$K63*$G$31</f>
        <v>304.81044261576614</v>
      </c>
      <c r="I307" s="444">
        <f>I$296*Entrant_age_breakdowns!$K63*$G$31</f>
        <v>306.21230975053487</v>
      </c>
      <c r="J307" s="444">
        <f>J$296*Entrant_age_breakdowns!$K63*$G$31</f>
        <v>308.81652691474255</v>
      </c>
      <c r="K307" s="444">
        <f>K$296*Entrant_age_breakdowns!$K63*$G$31</f>
        <v>308.10104389781492</v>
      </c>
      <c r="L307" s="444">
        <f>L$296*Entrant_age_breakdowns!$K63*$G$31</f>
        <v>307.63981143618844</v>
      </c>
      <c r="M307" s="444">
        <f>M$296*Entrant_age_breakdowns!$K63*$G$31</f>
        <v>310.80074713496674</v>
      </c>
      <c r="N307" s="444">
        <f>N$296*Entrant_age_breakdowns!$K63*$G$31</f>
        <v>308.65587398291632</v>
      </c>
    </row>
    <row r="308" spans="1:14" ht="13.15">
      <c r="B308" s="329" t="str">
        <f t="shared" si="138"/>
        <v>45-49</v>
      </c>
      <c r="C308" s="444">
        <f>C$296*Entrant_age_breakdowns!$K64*$G$31</f>
        <v>243.65739405027509</v>
      </c>
      <c r="D308" s="444">
        <f>D$296*Entrant_age_breakdowns!$K64*$G$31</f>
        <v>237.84213812194599</v>
      </c>
      <c r="E308" s="444">
        <f>E$296*Entrant_age_breakdowns!$K64*$G$31</f>
        <v>243.54419495917188</v>
      </c>
      <c r="F308" s="444">
        <f>F$296*Entrant_age_breakdowns!$K64*$G$31</f>
        <v>239.23480216117761</v>
      </c>
      <c r="G308" s="444">
        <f>G$296*Entrant_age_breakdowns!$K64*$G$31</f>
        <v>236.09409399819631</v>
      </c>
      <c r="H308" s="444">
        <f>H$296*Entrant_age_breakdowns!$K64*$G$31</f>
        <v>234.78020140553184</v>
      </c>
      <c r="I308" s="444">
        <f>I$296*Entrant_age_breakdowns!$K64*$G$31</f>
        <v>235.85998937283489</v>
      </c>
      <c r="J308" s="444">
        <f>J$296*Entrant_age_breakdowns!$K64*$G$31</f>
        <v>237.86588728456471</v>
      </c>
      <c r="K308" s="444">
        <f>K$296*Entrant_age_breakdowns!$K64*$G$31</f>
        <v>237.31478658940824</v>
      </c>
      <c r="L308" s="444">
        <f>L$296*Entrant_age_breakdowns!$K64*$G$31</f>
        <v>236.95952234942303</v>
      </c>
      <c r="M308" s="444">
        <f>M$296*Entrant_age_breakdowns!$K64*$G$31</f>
        <v>239.39423263566019</v>
      </c>
      <c r="N308" s="444">
        <f>N$296*Entrant_age_breakdowns!$K64*$G$31</f>
        <v>237.74214438597215</v>
      </c>
    </row>
    <row r="309" spans="1:14" ht="13.15">
      <c r="B309" s="329" t="str">
        <f t="shared" si="138"/>
        <v>50-54</v>
      </c>
      <c r="C309" s="444">
        <f>C$296*Entrant_age_breakdowns!$K65*$G$31</f>
        <v>161.13446293520499</v>
      </c>
      <c r="D309" s="444">
        <f>D$296*Entrant_age_breakdowns!$K65*$G$31</f>
        <v>157.28874282277235</v>
      </c>
      <c r="E309" s="444">
        <f>E$296*Entrant_age_breakdowns!$K65*$G$31</f>
        <v>161.05960259771857</v>
      </c>
      <c r="F309" s="444">
        <f>F$296*Entrant_age_breakdowns!$K65*$G$31</f>
        <v>158.20973343290939</v>
      </c>
      <c r="G309" s="444">
        <f>G$296*Entrant_age_breakdowns!$K65*$G$31</f>
        <v>156.1327337791505</v>
      </c>
      <c r="H309" s="444">
        <f>H$296*Entrant_age_breakdowns!$K65*$G$31</f>
        <v>155.26383596425455</v>
      </c>
      <c r="I309" s="444">
        <f>I$296*Entrant_age_breakdowns!$K65*$G$31</f>
        <v>155.9779167122386</v>
      </c>
      <c r="J309" s="444">
        <f>J$296*Entrant_age_breakdowns!$K65*$G$31</f>
        <v>157.30444851714964</v>
      </c>
      <c r="K309" s="444">
        <f>K$296*Entrant_age_breakdowns!$K65*$G$31</f>
        <v>156.93999696876392</v>
      </c>
      <c r="L309" s="444">
        <f>L$296*Entrant_age_breakdowns!$K65*$G$31</f>
        <v>156.70505514508881</v>
      </c>
      <c r="M309" s="444">
        <f>M$296*Entrant_age_breakdowns!$K65*$G$31</f>
        <v>158.31516731059401</v>
      </c>
      <c r="N309" s="444">
        <f>N$296*Entrant_age_breakdowns!$K65*$G$31</f>
        <v>157.22261539411036</v>
      </c>
    </row>
    <row r="310" spans="1:14" ht="13.15">
      <c r="B310" s="329" t="str">
        <f t="shared" si="138"/>
        <v>55-59</v>
      </c>
      <c r="C310" s="444">
        <f>C$296*Entrant_age_breakdowns!$K66*$G$31</f>
        <v>91.487899089181298</v>
      </c>
      <c r="D310" s="444">
        <f>D$296*Entrant_age_breakdowns!$K66*$G$31</f>
        <v>89.30440061739283</v>
      </c>
      <c r="E310" s="444">
        <f>E$296*Entrant_age_breakdowns!$K66*$G$31</f>
        <v>91.445395363553743</v>
      </c>
      <c r="F310" s="444">
        <f>F$296*Entrant_age_breakdowns!$K66*$G$31</f>
        <v>89.827314800165638</v>
      </c>
      <c r="G310" s="444">
        <f>G$296*Entrant_age_breakdowns!$K66*$G$31</f>
        <v>88.64804916530413</v>
      </c>
      <c r="H310" s="444">
        <f>H$296*Entrant_age_breakdowns!$K66*$G$31</f>
        <v>88.154711898030769</v>
      </c>
      <c r="I310" s="444">
        <f>I$296*Entrant_age_breakdowns!$K66*$G$31</f>
        <v>88.560148117093121</v>
      </c>
      <c r="J310" s="444">
        <f>J$296*Entrant_age_breakdowns!$K66*$G$31</f>
        <v>89.313317896515755</v>
      </c>
      <c r="K310" s="444">
        <f>K$296*Entrant_age_breakdowns!$K66*$G$31</f>
        <v>89.10639191758959</v>
      </c>
      <c r="L310" s="444">
        <f>L$296*Entrant_age_breakdowns!$K66*$G$31</f>
        <v>88.972998145303521</v>
      </c>
      <c r="M310" s="444">
        <f>M$296*Entrant_age_breakdowns!$K66*$G$31</f>
        <v>89.887177375722018</v>
      </c>
      <c r="N310" s="444">
        <f>N$296*Entrant_age_breakdowns!$K66*$G$31</f>
        <v>89.266855207117132</v>
      </c>
    </row>
    <row r="311" spans="1:14" ht="13.15">
      <c r="B311" s="329" t="str">
        <f t="shared" si="138"/>
        <v>60-64</v>
      </c>
      <c r="C311" s="444">
        <f>C$296*Entrant_age_breakdowns!$K67*$G$31</f>
        <v>41.524629798617141</v>
      </c>
      <c r="D311" s="444">
        <f>D$296*Entrant_age_breakdowns!$K67*$G$31</f>
        <v>40.53358107403686</v>
      </c>
      <c r="E311" s="444">
        <f>E$296*Entrant_age_breakdowns!$K67*$G$31</f>
        <v>41.50533816016749</v>
      </c>
      <c r="F311" s="444">
        <f>F$296*Entrant_age_breakdowns!$K67*$G$31</f>
        <v>40.770921947226235</v>
      </c>
      <c r="G311" s="444">
        <f>G$296*Entrant_age_breakdowns!$K67*$G$31</f>
        <v>40.235675544047581</v>
      </c>
      <c r="H311" s="444">
        <f>H$296*Entrant_age_breakdowns!$K67*$G$31</f>
        <v>40.011759074292186</v>
      </c>
      <c r="I311" s="444">
        <f>I$296*Entrant_age_breakdowns!$K67*$G$31</f>
        <v>40.19577891813082</v>
      </c>
      <c r="J311" s="444">
        <f>J$296*Entrant_age_breakdowns!$K67*$G$31</f>
        <v>40.537628458642665</v>
      </c>
      <c r="K311" s="444">
        <f>K$296*Entrant_age_breakdowns!$K67*$G$31</f>
        <v>40.443708664263632</v>
      </c>
      <c r="L311" s="444">
        <f>L$296*Entrant_age_breakdowns!$K67*$G$31</f>
        <v>40.383163749944188</v>
      </c>
      <c r="M311" s="444">
        <f>M$296*Entrant_age_breakdowns!$K67*$G$31</f>
        <v>40.798092439865343</v>
      </c>
      <c r="N311" s="444">
        <f>N$296*Entrant_age_breakdowns!$K67*$G$31</f>
        <v>40.516539921295823</v>
      </c>
    </row>
    <row r="312" spans="1:14" ht="13.15">
      <c r="B312" s="329" t="str">
        <f t="shared" si="138"/>
        <v>65 plus</v>
      </c>
      <c r="C312" s="444">
        <f>C$296*Entrant_age_breakdowns!$K68*$G$31</f>
        <v>11.399271001029582</v>
      </c>
      <c r="D312" s="444">
        <f>D$296*Entrant_age_breakdowns!$K68*$G$31</f>
        <v>11.127209984676066</v>
      </c>
      <c r="E312" s="444">
        <f>E$296*Entrant_age_breakdowns!$K68*$G$31</f>
        <v>11.39397509313569</v>
      </c>
      <c r="F312" s="444">
        <f>F$296*Entrant_age_breakdowns!$K68*$G$31</f>
        <v>11.19236439896531</v>
      </c>
      <c r="G312" s="444">
        <f>G$296*Entrant_age_breakdowns!$K68*$G$31</f>
        <v>11.045429463440298</v>
      </c>
      <c r="H312" s="444">
        <f>H$296*Entrant_age_breakdowns!$K68*$G$31</f>
        <v>10.983960293631576</v>
      </c>
      <c r="I312" s="444">
        <f>I$296*Entrant_age_breakdowns!$K68*$G$31</f>
        <v>11.034477109305957</v>
      </c>
      <c r="J312" s="444">
        <f>J$296*Entrant_age_breakdowns!$K68*$G$31</f>
        <v>11.128321065838996</v>
      </c>
      <c r="K312" s="444">
        <f>K$296*Entrant_age_breakdowns!$K68*$G$31</f>
        <v>11.102538363050801</v>
      </c>
      <c r="L312" s="444">
        <f>L$296*Entrant_age_breakdowns!$K68*$G$31</f>
        <v>11.08591767577656</v>
      </c>
      <c r="M312" s="444">
        <f>M$296*Entrant_age_breakdowns!$K68*$G$31</f>
        <v>11.199823196559095</v>
      </c>
      <c r="N312" s="444">
        <f>N$296*Entrant_age_breakdowns!$K68*$G$31</f>
        <v>11.122531876305029</v>
      </c>
    </row>
    <row r="313" spans="1:14" ht="13.15">
      <c r="B313" s="329" t="str">
        <f t="shared" si="138"/>
        <v>Total</v>
      </c>
      <c r="C313" s="444">
        <f>SUM(C303:C312)</f>
        <v>3630.714080978451</v>
      </c>
      <c r="D313" s="444">
        <f t="shared" ref="D313:N313" si="140">SUM(D303:D312)</f>
        <v>3544.0615430336284</v>
      </c>
      <c r="E313" s="444">
        <f t="shared" si="140"/>
        <v>3629.0273128193135</v>
      </c>
      <c r="F313" s="444">
        <f t="shared" si="140"/>
        <v>3564.8134884322872</v>
      </c>
      <c r="G313" s="444">
        <f t="shared" si="140"/>
        <v>3518.0141150907693</v>
      </c>
      <c r="H313" s="444">
        <f t="shared" si="140"/>
        <v>3498.4359350167597</v>
      </c>
      <c r="I313" s="444">
        <f t="shared" si="140"/>
        <v>3514.5257458457686</v>
      </c>
      <c r="J313" s="444">
        <f t="shared" si="140"/>
        <v>3544.4154268936591</v>
      </c>
      <c r="K313" s="444">
        <f t="shared" si="140"/>
        <v>3536.2035314092609</v>
      </c>
      <c r="L313" s="444">
        <f t="shared" si="140"/>
        <v>3530.9097750526767</v>
      </c>
      <c r="M313" s="444">
        <f t="shared" si="140"/>
        <v>3567.1891457395368</v>
      </c>
      <c r="N313" s="444">
        <f t="shared" si="140"/>
        <v>3542.571546530035</v>
      </c>
    </row>
    <row r="314" spans="1:14">
      <c r="A314" s="10">
        <f>SUM(C314:N314)</f>
        <v>0</v>
      </c>
      <c r="C314" s="10">
        <f t="shared" ref="C314:N314" si="141">SUM(C303:C312)-C313</f>
        <v>0</v>
      </c>
      <c r="D314" s="10">
        <f t="shared" si="141"/>
        <v>0</v>
      </c>
      <c r="E314" s="10">
        <f t="shared" si="141"/>
        <v>0</v>
      </c>
      <c r="F314" s="10">
        <f t="shared" si="141"/>
        <v>0</v>
      </c>
      <c r="G314" s="10">
        <f t="shared" si="141"/>
        <v>0</v>
      </c>
      <c r="H314" s="10">
        <f t="shared" si="141"/>
        <v>0</v>
      </c>
      <c r="I314" s="10">
        <f t="shared" si="141"/>
        <v>0</v>
      </c>
      <c r="J314" s="10">
        <f t="shared" si="141"/>
        <v>0</v>
      </c>
      <c r="K314" s="10">
        <f t="shared" si="141"/>
        <v>0</v>
      </c>
      <c r="L314" s="10">
        <f t="shared" si="141"/>
        <v>0</v>
      </c>
      <c r="M314" s="10">
        <f t="shared" si="141"/>
        <v>0</v>
      </c>
      <c r="N314" s="10">
        <f t="shared" si="141"/>
        <v>0</v>
      </c>
    </row>
    <row r="315" spans="1:14">
      <c r="A315" s="10"/>
      <c r="C315" s="10"/>
      <c r="D315" s="10"/>
      <c r="E315" s="10"/>
      <c r="F315" s="10"/>
      <c r="G315" s="10"/>
      <c r="H315" s="10"/>
      <c r="I315" s="10"/>
      <c r="J315" s="10"/>
      <c r="K315" s="10"/>
      <c r="L315" s="10"/>
      <c r="M315" s="10"/>
      <c r="N315" s="10"/>
    </row>
    <row r="316" spans="1:14" ht="13.15">
      <c r="B316" s="74" t="s">
        <v>47</v>
      </c>
      <c r="H316" s="11"/>
    </row>
    <row r="317" spans="1:14">
      <c r="H317" s="11"/>
    </row>
    <row r="318" spans="1:14" ht="13.15">
      <c r="B318" s="148" t="str">
        <f t="shared" ref="B318:B329" si="142">B302</f>
        <v>Age group</v>
      </c>
      <c r="C318" s="148" t="str">
        <f>C293</f>
        <v>2018/19</v>
      </c>
      <c r="D318" s="148" t="str">
        <f t="shared" ref="D318:N318" si="143">D302</f>
        <v>2019/20</v>
      </c>
      <c r="E318" s="148" t="str">
        <f t="shared" si="143"/>
        <v>2020/21</v>
      </c>
      <c r="F318" s="148" t="str">
        <f t="shared" si="143"/>
        <v>2021/22</v>
      </c>
      <c r="G318" s="148" t="str">
        <f t="shared" si="143"/>
        <v>2022/23</v>
      </c>
      <c r="H318" s="148" t="str">
        <f t="shared" si="143"/>
        <v>2023/24</v>
      </c>
      <c r="I318" s="148" t="str">
        <f t="shared" si="143"/>
        <v>2024/25</v>
      </c>
      <c r="J318" s="148" t="str">
        <f t="shared" si="143"/>
        <v>2025/26</v>
      </c>
      <c r="K318" s="148" t="str">
        <f t="shared" si="143"/>
        <v>2026/27</v>
      </c>
      <c r="L318" s="148" t="str">
        <f t="shared" si="143"/>
        <v>2027/28</v>
      </c>
      <c r="M318" s="148" t="str">
        <f t="shared" si="143"/>
        <v>2028/29</v>
      </c>
      <c r="N318" s="148" t="str">
        <f t="shared" si="143"/>
        <v>2029/30</v>
      </c>
    </row>
    <row r="319" spans="1:14" ht="13.15">
      <c r="B319" s="148" t="str">
        <f t="shared" si="142"/>
        <v>20-24</v>
      </c>
      <c r="C319" s="444">
        <f>C$296*Entrant_age_breakdowns!$K59*$H$31</f>
        <v>6905.7065349085751</v>
      </c>
      <c r="D319" s="444">
        <f>D$296*Entrant_age_breakdowns!$K59*$H$31</f>
        <v>6740.8912990608924</v>
      </c>
      <c r="E319" s="444">
        <f>E$296*Entrant_age_breakdowns!$K59*$H$31</f>
        <v>6902.4982608226437</v>
      </c>
      <c r="F319" s="444">
        <f>F$296*Entrant_age_breakdowns!$K59*$H$31</f>
        <v>6780.3620042046459</v>
      </c>
      <c r="G319" s="444">
        <f>G$296*Entrant_age_breakdowns!$K59*$H$31</f>
        <v>6691.3484572532843</v>
      </c>
      <c r="H319" s="444">
        <f>H$296*Entrant_age_breakdowns!$K59*$H$31</f>
        <v>6654.1102823204155</v>
      </c>
      <c r="I319" s="444">
        <f>I$296*Entrant_age_breakdowns!$K59*$H$31</f>
        <v>6684.7134940603464</v>
      </c>
      <c r="J319" s="444">
        <f>J$296*Entrant_age_breakdowns!$K59*$H$31</f>
        <v>6741.5643947743793</v>
      </c>
      <c r="K319" s="444">
        <f>K$296*Entrant_age_breakdowns!$K59*$H$31</f>
        <v>6725.9451697277982</v>
      </c>
      <c r="L319" s="444">
        <f>L$296*Entrant_age_breakdowns!$K59*$H$31</f>
        <v>6715.8763163148005</v>
      </c>
      <c r="M319" s="444">
        <f>M$296*Entrant_age_breakdowns!$K59*$H$31</f>
        <v>6784.8805622143027</v>
      </c>
      <c r="N319" s="444">
        <f>N$296*Entrant_age_breakdowns!$K59*$H$31</f>
        <v>6738.057289452212</v>
      </c>
    </row>
    <row r="320" spans="1:14" ht="13.15">
      <c r="B320" s="148" t="str">
        <f t="shared" si="142"/>
        <v>25-29</v>
      </c>
      <c r="C320" s="444">
        <f>C$296*Entrant_age_breakdowns!$K60*$H$31</f>
        <v>5438.016200463635</v>
      </c>
      <c r="D320" s="444">
        <f>D$296*Entrant_age_breakdowns!$K60*$H$31</f>
        <v>5308.2296365411348</v>
      </c>
      <c r="E320" s="444">
        <f>E$296*Entrant_age_breakdowns!$K60*$H$31</f>
        <v>5435.4897904045583</v>
      </c>
      <c r="F320" s="444">
        <f>F$296*Entrant_age_breakdowns!$K60*$H$31</f>
        <v>5339.3115154090592</v>
      </c>
      <c r="G320" s="444">
        <f>G$296*Entrant_age_breakdowns!$K60*$H$31</f>
        <v>5269.2162821501142</v>
      </c>
      <c r="H320" s="444">
        <f>H$296*Entrant_age_breakdowns!$K60*$H$31</f>
        <v>5239.8924472120116</v>
      </c>
      <c r="I320" s="444">
        <f>I$296*Entrant_age_breakdowns!$K60*$H$31</f>
        <v>5263.9914674044703</v>
      </c>
      <c r="J320" s="444">
        <f>J$296*Entrant_age_breakdowns!$K60*$H$31</f>
        <v>5308.7596772221141</v>
      </c>
      <c r="K320" s="444">
        <f>K$296*Entrant_age_breakdowns!$K60*$H$31</f>
        <v>5296.4600524968773</v>
      </c>
      <c r="L320" s="444">
        <f>L$296*Entrant_age_breakdowns!$K60*$H$31</f>
        <v>5288.5311624255728</v>
      </c>
      <c r="M320" s="444">
        <f>M$296*Entrant_age_breakdowns!$K60*$H$31</f>
        <v>5342.8697308552319</v>
      </c>
      <c r="N320" s="444">
        <f>N$296*Entrant_age_breakdowns!$K60*$H$31</f>
        <v>5305.9979474176016</v>
      </c>
    </row>
    <row r="321" spans="1:15" ht="13.15">
      <c r="B321" s="148" t="str">
        <f t="shared" si="142"/>
        <v>30-34</v>
      </c>
      <c r="C321" s="444">
        <f>C$296*Entrant_age_breakdowns!$K61*$H$31</f>
        <v>2612.5038313044242</v>
      </c>
      <c r="D321" s="444">
        <f>D$296*Entrant_age_breakdowns!$K61*$H$31</f>
        <v>2550.1524364206689</v>
      </c>
      <c r="E321" s="444">
        <f>E$296*Entrant_age_breakdowns!$K61*$H$31</f>
        <v>2611.2901063511558</v>
      </c>
      <c r="F321" s="444">
        <f>F$296*Entrant_age_breakdowns!$K61*$H$31</f>
        <v>2565.0846331323428</v>
      </c>
      <c r="G321" s="444">
        <f>G$296*Entrant_age_breakdowns!$K61*$H$31</f>
        <v>2531.4098409480976</v>
      </c>
      <c r="H321" s="444">
        <f>H$296*Entrant_age_breakdowns!$K61*$H$31</f>
        <v>2517.3222346776711</v>
      </c>
      <c r="I321" s="444">
        <f>I$296*Entrant_age_breakdowns!$K61*$H$31</f>
        <v>2528.8997622654178</v>
      </c>
      <c r="J321" s="444">
        <f>J$296*Entrant_age_breakdowns!$K61*$H$31</f>
        <v>2550.4070758440835</v>
      </c>
      <c r="K321" s="444">
        <f>K$296*Entrant_age_breakdowns!$K61*$H$31</f>
        <v>2544.4981532639063</v>
      </c>
      <c r="L321" s="444">
        <f>L$296*Entrant_age_breakdowns!$K61*$H$31</f>
        <v>2540.6889965924888</v>
      </c>
      <c r="M321" s="444">
        <f>M$296*Entrant_age_breakdowns!$K61*$H$31</f>
        <v>2566.7940527337296</v>
      </c>
      <c r="N321" s="444">
        <f>N$296*Entrant_age_breakdowns!$K61*$H$31</f>
        <v>2549.0802997865385</v>
      </c>
    </row>
    <row r="322" spans="1:15" ht="13.15">
      <c r="B322" s="148" t="str">
        <f t="shared" si="142"/>
        <v>35-39</v>
      </c>
      <c r="C322" s="444">
        <f>C$296*Entrant_age_breakdowns!$K62*$H$31</f>
        <v>2085.6192252496562</v>
      </c>
      <c r="D322" s="444">
        <f>D$296*Entrant_age_breakdowns!$K62*$H$31</f>
        <v>2035.8427363762355</v>
      </c>
      <c r="E322" s="444">
        <f>E$296*Entrant_age_breakdowns!$K62*$H$31</f>
        <v>2084.6502819446282</v>
      </c>
      <c r="F322" s="444">
        <f>F$296*Entrant_age_breakdowns!$K62*$H$31</f>
        <v>2047.7634371858976</v>
      </c>
      <c r="G322" s="444">
        <f>G$296*Entrant_age_breakdowns!$K62*$H$31</f>
        <v>2020.8801104921024</v>
      </c>
      <c r="H322" s="444">
        <f>H$296*Entrant_age_breakdowns!$K62*$H$31</f>
        <v>2009.633664793809</v>
      </c>
      <c r="I322" s="444">
        <f>I$296*Entrant_age_breakdowns!$K62*$H$31</f>
        <v>2018.8762595140654</v>
      </c>
      <c r="J322" s="444">
        <f>J$296*Entrant_age_breakdowns!$K62*$H$31</f>
        <v>2036.046020624326</v>
      </c>
      <c r="K322" s="444">
        <f>K$296*Entrant_age_breakdowns!$K62*$H$31</f>
        <v>2031.3287978642827</v>
      </c>
      <c r="L322" s="444">
        <f>L$296*Entrant_age_breakdowns!$K62*$H$31</f>
        <v>2028.2878643771419</v>
      </c>
      <c r="M322" s="444">
        <f>M$296*Entrant_age_breakdowns!$K62*$H$31</f>
        <v>2049.1281044227267</v>
      </c>
      <c r="N322" s="444">
        <f>N$296*Entrant_age_breakdowns!$K62*$H$31</f>
        <v>2034.9868261381555</v>
      </c>
    </row>
    <row r="323" spans="1:15" ht="13.15">
      <c r="B323" s="148" t="str">
        <f t="shared" si="142"/>
        <v>40-44</v>
      </c>
      <c r="C323" s="444">
        <f>C$296*Entrant_age_breakdowns!$K63*$H$31</f>
        <v>1949.5841748179339</v>
      </c>
      <c r="D323" s="444">
        <f>D$296*Entrant_age_breakdowns!$K63*$H$31</f>
        <v>1903.0543702348348</v>
      </c>
      <c r="E323" s="444">
        <f>E$296*Entrant_age_breakdowns!$K63*$H$31</f>
        <v>1948.6784310892087</v>
      </c>
      <c r="F323" s="444">
        <f>F$296*Entrant_age_breakdowns!$K63*$H$31</f>
        <v>1914.1975402679334</v>
      </c>
      <c r="G323" s="444">
        <f>G$296*Entrant_age_breakdowns!$K63*$H$31</f>
        <v>1889.0676854726939</v>
      </c>
      <c r="H323" s="444">
        <f>H$296*Entrant_age_breakdowns!$K63*$H$31</f>
        <v>1878.5547920878926</v>
      </c>
      <c r="I323" s="444">
        <f>I$296*Entrant_age_breakdowns!$K63*$H$31</f>
        <v>1887.1945361901312</v>
      </c>
      <c r="J323" s="444">
        <f>J$296*Entrant_age_breakdowns!$K63*$H$31</f>
        <v>1903.2443952155545</v>
      </c>
      <c r="K323" s="444">
        <f>K$296*Entrant_age_breakdowns!$K63*$H$31</f>
        <v>1898.834854523403</v>
      </c>
      <c r="L323" s="444">
        <f>L$296*Entrant_age_breakdowns!$K63*$H$31</f>
        <v>1895.992266705153</v>
      </c>
      <c r="M323" s="444">
        <f>M$296*Entrant_age_breakdowns!$K63*$H$31</f>
        <v>1915.4731967332198</v>
      </c>
      <c r="N323" s="444">
        <f>N$296*Entrant_age_breakdowns!$K63*$H$31</f>
        <v>1902.2542869621914</v>
      </c>
    </row>
    <row r="324" spans="1:15" ht="13.15">
      <c r="B324" s="148" t="str">
        <f t="shared" si="142"/>
        <v>45-49</v>
      </c>
      <c r="C324" s="444">
        <f>C$296*Entrant_age_breakdowns!$K64*$H$31</f>
        <v>1501.666941896028</v>
      </c>
      <c r="D324" s="444">
        <f>D$296*Entrant_age_breakdowns!$K64*$H$31</f>
        <v>1465.8273663302034</v>
      </c>
      <c r="E324" s="444">
        <f>E$296*Entrant_age_breakdowns!$K64*$H$31</f>
        <v>1500.9692929138375</v>
      </c>
      <c r="F324" s="444">
        <f>F$296*Entrant_age_breakdowns!$K64*$H$31</f>
        <v>1474.4103915120702</v>
      </c>
      <c r="G324" s="444">
        <f>G$296*Entrant_age_breakdowns!$K64*$H$31</f>
        <v>1455.0541243202817</v>
      </c>
      <c r="H324" s="444">
        <f>H$296*Entrant_age_breakdowns!$K64*$H$31</f>
        <v>1446.9565696398799</v>
      </c>
      <c r="I324" s="444">
        <f>I$296*Entrant_age_breakdowns!$K64*$H$31</f>
        <v>1453.6113313436085</v>
      </c>
      <c r="J324" s="444">
        <f>J$296*Entrant_age_breakdowns!$K64*$H$31</f>
        <v>1465.9737330454072</v>
      </c>
      <c r="K324" s="444">
        <f>K$296*Entrant_age_breakdowns!$K64*$H$31</f>
        <v>1462.5772849351495</v>
      </c>
      <c r="L324" s="444">
        <f>L$296*Entrant_age_breakdowns!$K64*$H$31</f>
        <v>1460.3877820600037</v>
      </c>
      <c r="M324" s="444">
        <f>M$296*Entrant_age_breakdowns!$K64*$H$31</f>
        <v>1475.3929657286026</v>
      </c>
      <c r="N324" s="444">
        <f>N$296*Entrant_age_breakdowns!$K64*$H$31</f>
        <v>1465.2111022997444</v>
      </c>
    </row>
    <row r="325" spans="1:15" ht="13.15">
      <c r="B325" s="148" t="str">
        <f t="shared" si="142"/>
        <v>50-54</v>
      </c>
      <c r="C325" s="444">
        <f>C$296*Entrant_age_breakdowns!$K65*$H$31</f>
        <v>993.07594228000801</v>
      </c>
      <c r="D325" s="444">
        <f>D$296*Entrant_age_breakdowns!$K65*$H$31</f>
        <v>969.37466786092261</v>
      </c>
      <c r="E325" s="444">
        <f>E$296*Entrant_age_breakdowns!$K65*$H$31</f>
        <v>992.61457604689735</v>
      </c>
      <c r="F325" s="444">
        <f>F$296*Entrant_age_breakdowns!$K65*$H$31</f>
        <v>975.05075726682867</v>
      </c>
      <c r="G325" s="444">
        <f>G$296*Entrant_age_breakdowns!$K65*$H$31</f>
        <v>962.25015365479283</v>
      </c>
      <c r="H325" s="444">
        <f>H$296*Entrant_age_breakdowns!$K65*$H$31</f>
        <v>956.89511351902854</v>
      </c>
      <c r="I325" s="444">
        <f>I$296*Entrant_age_breakdowns!$K65*$H$31</f>
        <v>961.29601199071942</v>
      </c>
      <c r="J325" s="444">
        <f>J$296*Entrant_age_breakdowns!$K65*$H$31</f>
        <v>969.47146246934335</v>
      </c>
      <c r="K325" s="444">
        <f>K$296*Entrant_age_breakdowns!$K65*$H$31</f>
        <v>967.22533797036465</v>
      </c>
      <c r="L325" s="444">
        <f>L$296*Entrant_age_breakdowns!$K65*$H$31</f>
        <v>965.77738531841715</v>
      </c>
      <c r="M325" s="444">
        <f>M$296*Entrant_age_breakdowns!$K65*$H$31</f>
        <v>975.70054903404366</v>
      </c>
      <c r="N325" s="444">
        <f>N$296*Entrant_age_breakdowns!$K65*$H$31</f>
        <v>968.9671227750805</v>
      </c>
    </row>
    <row r="326" spans="1:15" ht="13.15">
      <c r="B326" s="148" t="str">
        <f t="shared" si="142"/>
        <v>55-59</v>
      </c>
      <c r="C326" s="444">
        <f>C$296*Entrant_age_breakdowns!$K66*$H$31</f>
        <v>563.84233354066021</v>
      </c>
      <c r="D326" s="444">
        <f>D$296*Entrant_age_breakdowns!$K66*$H$31</f>
        <v>550.38537490599344</v>
      </c>
      <c r="E326" s="444">
        <f>E$296*Entrant_age_breakdowns!$K66*$H$31</f>
        <v>563.58038195929691</v>
      </c>
      <c r="F326" s="444">
        <f>F$296*Entrant_age_breakdowns!$K66*$H$31</f>
        <v>553.60810879748567</v>
      </c>
      <c r="G326" s="444">
        <f>G$296*Entrant_age_breakdowns!$K66*$H$31</f>
        <v>546.34026360654445</v>
      </c>
      <c r="H326" s="444">
        <f>H$296*Entrant_age_breakdowns!$K66*$H$31</f>
        <v>543.29981302486885</v>
      </c>
      <c r="I326" s="444">
        <f>I$296*Entrant_age_breakdowns!$K66*$H$31</f>
        <v>545.7985271295089</v>
      </c>
      <c r="J326" s="444">
        <f>J$296*Entrant_age_breakdowns!$K66*$H$31</f>
        <v>550.44033233227128</v>
      </c>
      <c r="K326" s="444">
        <f>K$296*Entrant_age_breakdowns!$K66*$H$31</f>
        <v>549.16504206995819</v>
      </c>
      <c r="L326" s="444">
        <f>L$296*Entrant_age_breakdowns!$K66*$H$31</f>
        <v>548.34293273534274</v>
      </c>
      <c r="M326" s="444">
        <f>M$296*Entrant_age_breakdowns!$K66*$H$31</f>
        <v>553.97704342850795</v>
      </c>
      <c r="N326" s="444">
        <f>N$296*Entrant_age_breakdowns!$K66*$H$31</f>
        <v>550.15398155283583</v>
      </c>
    </row>
    <row r="327" spans="1:15" ht="13.15">
      <c r="B327" s="148" t="str">
        <f t="shared" si="142"/>
        <v>60-64</v>
      </c>
      <c r="C327" s="444">
        <f>C$296*Entrant_age_breakdowns!$K67*$H$31</f>
        <v>255.91738796232798</v>
      </c>
      <c r="D327" s="444">
        <f>D$296*Entrant_age_breakdowns!$K67*$H$31</f>
        <v>249.80952855050418</v>
      </c>
      <c r="E327" s="444">
        <f>E$296*Entrant_age_breakdowns!$K67*$H$31</f>
        <v>255.79849308607041</v>
      </c>
      <c r="F327" s="444">
        <f>F$296*Entrant_age_breakdowns!$K67*$H$31</f>
        <v>251.27226660784251</v>
      </c>
      <c r="G327" s="444">
        <f>G$296*Entrant_age_breakdowns!$K67*$H$31</f>
        <v>247.97352891693424</v>
      </c>
      <c r="H327" s="444">
        <f>H$296*Entrant_age_breakdowns!$K67*$H$31</f>
        <v>246.59352581180227</v>
      </c>
      <c r="I327" s="444">
        <f>I$296*Entrant_age_breakdowns!$K67*$H$31</f>
        <v>247.72764495980698</v>
      </c>
      <c r="J327" s="444">
        <f>J$296*Entrant_age_breakdowns!$K67*$H$31</f>
        <v>249.83447268851145</v>
      </c>
      <c r="K327" s="444">
        <f>K$296*Entrant_age_breakdowns!$K67*$H$31</f>
        <v>249.2556425201991</v>
      </c>
      <c r="L327" s="444">
        <f>L$296*Entrant_age_breakdowns!$K67*$H$31</f>
        <v>248.88250261739492</v>
      </c>
      <c r="M327" s="444">
        <f>M$296*Entrant_age_breakdowns!$K67*$H$31</f>
        <v>251.43971907014196</v>
      </c>
      <c r="N327" s="444">
        <f>N$296*Entrant_age_breakdowns!$K67*$H$31</f>
        <v>249.7045034769875</v>
      </c>
    </row>
    <row r="328" spans="1:15" ht="13.15">
      <c r="B328" s="148" t="str">
        <f t="shared" si="142"/>
        <v>65 plus</v>
      </c>
      <c r="C328" s="444">
        <f>C$296*Entrant_age_breakdowns!$K68*$H$31</f>
        <v>70.254007643322893</v>
      </c>
      <c r="D328" s="444">
        <f>D$296*Entrant_age_breakdowns!$K68*$H$31</f>
        <v>68.577288428504346</v>
      </c>
      <c r="E328" s="444">
        <f>E$296*Entrant_age_breakdowns!$K68*$H$31</f>
        <v>70.221368823382377</v>
      </c>
      <c r="F328" s="444">
        <f>F$296*Entrant_age_breakdowns!$K68*$H$31</f>
        <v>68.978836801120408</v>
      </c>
      <c r="G328" s="444">
        <f>G$296*Entrant_age_breakdowns!$K68*$H$31</f>
        <v>68.073272920543047</v>
      </c>
      <c r="H328" s="444">
        <f>H$296*Entrant_age_breakdowns!$K68*$H$31</f>
        <v>67.694436806796759</v>
      </c>
      <c r="I328" s="444">
        <f>I$296*Entrant_age_breakdowns!$K68*$H$31</f>
        <v>68.005773273329041</v>
      </c>
      <c r="J328" s="444">
        <f>J$296*Entrant_age_breakdowns!$K68*$H$31</f>
        <v>68.584136050997557</v>
      </c>
      <c r="K328" s="444">
        <f>K$296*Entrant_age_breakdowns!$K68*$H$31</f>
        <v>68.425236574128931</v>
      </c>
      <c r="L328" s="444">
        <f>L$296*Entrant_age_breakdowns!$K68*$H$31</f>
        <v>68.322802840366805</v>
      </c>
      <c r="M328" s="444">
        <f>M$296*Entrant_age_breakdowns!$K68*$H$31</f>
        <v>69.024805567291196</v>
      </c>
      <c r="N328" s="444">
        <f>N$296*Entrant_age_breakdowns!$K68*$H$31</f>
        <v>68.548457123307259</v>
      </c>
    </row>
    <row r="329" spans="1:15" ht="13.15">
      <c r="B329" s="148" t="str">
        <f t="shared" si="142"/>
        <v>Total</v>
      </c>
      <c r="C329" s="444">
        <f>SUM(C319:C328)</f>
        <v>22376.186580066566</v>
      </c>
      <c r="D329" s="444">
        <f t="shared" ref="D329:N329" si="144">SUM(D319:D328)</f>
        <v>21842.144704709892</v>
      </c>
      <c r="E329" s="444">
        <f t="shared" si="144"/>
        <v>22365.790983441679</v>
      </c>
      <c r="F329" s="444">
        <f t="shared" si="144"/>
        <v>21970.039491185224</v>
      </c>
      <c r="G329" s="444">
        <f t="shared" si="144"/>
        <v>21681.613719735393</v>
      </c>
      <c r="H329" s="444">
        <f t="shared" si="144"/>
        <v>21560.952879894176</v>
      </c>
      <c r="I329" s="444">
        <f t="shared" si="144"/>
        <v>21660.114808131399</v>
      </c>
      <c r="J329" s="444">
        <f t="shared" si="144"/>
        <v>21844.325700266989</v>
      </c>
      <c r="K329" s="444">
        <f t="shared" si="144"/>
        <v>21793.715571946072</v>
      </c>
      <c r="L329" s="444">
        <f t="shared" si="144"/>
        <v>21761.090011986686</v>
      </c>
      <c r="M329" s="444">
        <f t="shared" si="144"/>
        <v>21984.6807297878</v>
      </c>
      <c r="N329" s="444">
        <f t="shared" si="144"/>
        <v>21832.961816984651</v>
      </c>
    </row>
    <row r="330" spans="1:15">
      <c r="A330" s="10">
        <f>SUM(C330:N330)</f>
        <v>0</v>
      </c>
      <c r="C330" s="300">
        <f t="shared" ref="C330:N330" si="145">SUM(C319:C328)-C329</f>
        <v>0</v>
      </c>
      <c r="D330" s="300">
        <f t="shared" si="145"/>
        <v>0</v>
      </c>
      <c r="E330" s="300">
        <f t="shared" si="145"/>
        <v>0</v>
      </c>
      <c r="F330" s="300">
        <f t="shared" si="145"/>
        <v>0</v>
      </c>
      <c r="G330" s="300">
        <f t="shared" si="145"/>
        <v>0</v>
      </c>
      <c r="H330" s="300">
        <f t="shared" si="145"/>
        <v>0</v>
      </c>
      <c r="I330" s="300">
        <f t="shared" si="145"/>
        <v>0</v>
      </c>
      <c r="J330" s="300">
        <f t="shared" si="145"/>
        <v>0</v>
      </c>
      <c r="K330" s="300">
        <f t="shared" si="145"/>
        <v>0</v>
      </c>
      <c r="L330" s="300">
        <f t="shared" si="145"/>
        <v>0</v>
      </c>
      <c r="M330" s="300">
        <f t="shared" si="145"/>
        <v>0</v>
      </c>
      <c r="N330" s="300">
        <f t="shared" si="145"/>
        <v>0</v>
      </c>
    </row>
    <row r="331" spans="1:15">
      <c r="C331" s="320">
        <f t="shared" ref="C331:N331" si="146">C296</f>
        <v>26006.90066104502</v>
      </c>
      <c r="D331" s="320">
        <f t="shared" si="146"/>
        <v>25386.206247743521</v>
      </c>
      <c r="E331" s="320">
        <f t="shared" si="146"/>
        <v>25994.81829626099</v>
      </c>
      <c r="F331" s="320">
        <f t="shared" si="146"/>
        <v>25534.85297961751</v>
      </c>
      <c r="G331" s="320">
        <f t="shared" si="146"/>
        <v>25199.627834826155</v>
      </c>
      <c r="H331" s="320">
        <f t="shared" si="146"/>
        <v>25059.388814910933</v>
      </c>
      <c r="I331" s="320">
        <f t="shared" si="146"/>
        <v>25174.640553977169</v>
      </c>
      <c r="J331" s="320">
        <f t="shared" si="146"/>
        <v>25388.741127160643</v>
      </c>
      <c r="K331" s="320">
        <f t="shared" si="146"/>
        <v>25329.919103355325</v>
      </c>
      <c r="L331" s="320">
        <f t="shared" si="146"/>
        <v>25291.999787039356</v>
      </c>
      <c r="M331" s="320">
        <f t="shared" si="146"/>
        <v>25551.869875527333</v>
      </c>
      <c r="N331" s="320">
        <f t="shared" si="146"/>
        <v>25375.533363514685</v>
      </c>
      <c r="O331" s="186"/>
    </row>
    <row r="332" spans="1:15">
      <c r="C332" s="320">
        <f t="shared" ref="C332:N332" si="147">C313+C329</f>
        <v>26006.900661045016</v>
      </c>
      <c r="D332" s="320">
        <f t="shared" si="147"/>
        <v>25386.206247743521</v>
      </c>
      <c r="E332" s="320">
        <f t="shared" si="147"/>
        <v>25994.818296260994</v>
      </c>
      <c r="F332" s="320">
        <f t="shared" si="147"/>
        <v>25534.85297961751</v>
      </c>
      <c r="G332" s="320">
        <f t="shared" si="147"/>
        <v>25199.627834826162</v>
      </c>
      <c r="H332" s="320">
        <f t="shared" si="147"/>
        <v>25059.388814910933</v>
      </c>
      <c r="I332" s="320">
        <f t="shared" si="147"/>
        <v>25174.640553977166</v>
      </c>
      <c r="J332" s="320">
        <f t="shared" si="147"/>
        <v>25388.741127160647</v>
      </c>
      <c r="K332" s="320">
        <f t="shared" si="147"/>
        <v>25329.919103355332</v>
      </c>
      <c r="L332" s="320">
        <f t="shared" si="147"/>
        <v>25291.999787039364</v>
      </c>
      <c r="M332" s="320">
        <f t="shared" si="147"/>
        <v>25551.869875527336</v>
      </c>
      <c r="N332" s="320">
        <f t="shared" si="147"/>
        <v>25375.533363514685</v>
      </c>
    </row>
    <row r="333" spans="1:15">
      <c r="A333" s="10">
        <f>SUM(C333:L333)</f>
        <v>0</v>
      </c>
      <c r="C333" s="320">
        <f>C331-C332</f>
        <v>0</v>
      </c>
      <c r="D333" s="320">
        <f t="shared" ref="D333:K333" si="148">D331-D332</f>
        <v>0</v>
      </c>
      <c r="E333" s="320">
        <f t="shared" si="148"/>
        <v>0</v>
      </c>
      <c r="F333" s="320">
        <f t="shared" si="148"/>
        <v>0</v>
      </c>
      <c r="G333" s="320">
        <f t="shared" si="148"/>
        <v>0</v>
      </c>
      <c r="H333" s="320">
        <f t="shared" si="148"/>
        <v>0</v>
      </c>
      <c r="I333" s="320">
        <f t="shared" si="148"/>
        <v>0</v>
      </c>
      <c r="J333" s="320">
        <f t="shared" si="148"/>
        <v>0</v>
      </c>
      <c r="K333" s="320">
        <f t="shared" si="148"/>
        <v>0</v>
      </c>
      <c r="L333" s="320">
        <f>L331-L332</f>
        <v>0</v>
      </c>
      <c r="M333" s="320">
        <f>M331-M332</f>
        <v>0</v>
      </c>
      <c r="N333" s="320">
        <f>N331-N332</f>
        <v>0</v>
      </c>
    </row>
    <row r="334" spans="1:15" ht="13.15">
      <c r="C334" s="320"/>
      <c r="D334" s="320"/>
      <c r="E334" s="320"/>
      <c r="F334" s="320"/>
      <c r="G334" s="320"/>
      <c r="H334" s="333"/>
      <c r="I334" s="320"/>
      <c r="J334" s="320"/>
      <c r="K334" s="320"/>
      <c r="L334" s="320"/>
      <c r="M334" s="300"/>
      <c r="N334" s="300"/>
    </row>
    <row r="335" spans="1:15" ht="15">
      <c r="B335" s="76" t="s">
        <v>175</v>
      </c>
      <c r="C335" s="320"/>
      <c r="D335" s="320"/>
      <c r="E335" s="320"/>
      <c r="F335" s="320"/>
      <c r="G335" s="320"/>
      <c r="H335" s="333"/>
      <c r="I335" s="320"/>
      <c r="J335" s="320"/>
      <c r="K335" s="320"/>
      <c r="L335" s="320"/>
      <c r="M335" s="300"/>
      <c r="N335" s="300"/>
    </row>
    <row r="336" spans="1:15" ht="15">
      <c r="B336" s="76"/>
      <c r="C336" s="320"/>
      <c r="D336" s="320"/>
      <c r="E336" s="320"/>
      <c r="F336" s="320"/>
      <c r="G336" s="320"/>
      <c r="H336" s="333"/>
      <c r="I336" s="320"/>
      <c r="J336" s="320"/>
      <c r="K336" s="320"/>
      <c r="L336" s="320"/>
      <c r="M336" s="300"/>
      <c r="N336" s="300"/>
    </row>
    <row r="337" spans="1:14" ht="13.15">
      <c r="B337" s="74" t="s">
        <v>46</v>
      </c>
      <c r="C337" s="320"/>
      <c r="D337" s="320"/>
      <c r="E337" s="320"/>
      <c r="F337" s="320"/>
      <c r="G337" s="320"/>
      <c r="H337" s="330"/>
      <c r="I337" s="320"/>
      <c r="J337" s="320"/>
      <c r="K337" s="320"/>
      <c r="L337" s="320"/>
      <c r="M337" s="300"/>
      <c r="N337" s="300"/>
    </row>
    <row r="338" spans="1:14">
      <c r="C338" s="320"/>
      <c r="D338" s="320"/>
      <c r="E338" s="320"/>
      <c r="F338" s="320"/>
      <c r="G338" s="320"/>
      <c r="H338" s="330"/>
      <c r="I338" s="320"/>
      <c r="J338" s="320"/>
      <c r="K338" s="320"/>
      <c r="L338" s="320"/>
      <c r="M338" s="300"/>
      <c r="N338" s="300"/>
    </row>
    <row r="339" spans="1:14" ht="13.15">
      <c r="B339" s="148" t="str">
        <f>B318</f>
        <v>Age group</v>
      </c>
      <c r="C339" s="329" t="str">
        <f t="shared" ref="C339:N339" si="149">C318</f>
        <v>2018/19</v>
      </c>
      <c r="D339" s="329" t="str">
        <f t="shared" si="149"/>
        <v>2019/20</v>
      </c>
      <c r="E339" s="329" t="str">
        <f t="shared" si="149"/>
        <v>2020/21</v>
      </c>
      <c r="F339" s="329" t="str">
        <f t="shared" si="149"/>
        <v>2021/22</v>
      </c>
      <c r="G339" s="329" t="str">
        <f t="shared" si="149"/>
        <v>2022/23</v>
      </c>
      <c r="H339" s="329" t="str">
        <f t="shared" si="149"/>
        <v>2023/24</v>
      </c>
      <c r="I339" s="329" t="str">
        <f t="shared" si="149"/>
        <v>2024/25</v>
      </c>
      <c r="J339" s="329" t="str">
        <f t="shared" si="149"/>
        <v>2025/26</v>
      </c>
      <c r="K339" s="329" t="str">
        <f t="shared" si="149"/>
        <v>2026/27</v>
      </c>
      <c r="L339" s="329" t="str">
        <f t="shared" si="149"/>
        <v>2027/28</v>
      </c>
      <c r="M339" s="329" t="str">
        <f t="shared" si="149"/>
        <v>2028/29</v>
      </c>
      <c r="N339" s="329" t="str">
        <f t="shared" si="149"/>
        <v>2029/30</v>
      </c>
    </row>
    <row r="340" spans="1:14" ht="13.15">
      <c r="B340" s="148" t="str">
        <f t="shared" ref="B340:B350" si="150">B319</f>
        <v>20-24</v>
      </c>
      <c r="C340" s="444">
        <f t="shared" ref="C340:N340" si="151">C303+C247</f>
        <v>2460.0523381532221</v>
      </c>
      <c r="D340" s="444">
        <f t="shared" si="151"/>
        <v>2816.1637712217216</v>
      </c>
      <c r="E340" s="444">
        <f t="shared" si="151"/>
        <v>3091.8646100779933</v>
      </c>
      <c r="F340" s="444">
        <f t="shared" si="151"/>
        <v>3264.360627174688</v>
      </c>
      <c r="G340" s="444">
        <f t="shared" si="151"/>
        <v>3370.6584233681651</v>
      </c>
      <c r="H340" s="444">
        <f t="shared" si="151"/>
        <v>3439.0208330155592</v>
      </c>
      <c r="I340" s="444">
        <f t="shared" si="151"/>
        <v>3491.8376529584757</v>
      </c>
      <c r="J340" s="444">
        <f t="shared" si="151"/>
        <v>3538.0320204177497</v>
      </c>
      <c r="K340" s="444">
        <f t="shared" si="151"/>
        <v>3567.8320577136369</v>
      </c>
      <c r="L340" s="444">
        <f t="shared" si="151"/>
        <v>3587.057250802216</v>
      </c>
      <c r="M340" s="444">
        <f t="shared" si="151"/>
        <v>3611.7106754454489</v>
      </c>
      <c r="N340" s="444">
        <f t="shared" si="151"/>
        <v>3621.3697298629631</v>
      </c>
    </row>
    <row r="341" spans="1:14" ht="13.15">
      <c r="B341" s="148" t="str">
        <f t="shared" si="150"/>
        <v>25-29</v>
      </c>
      <c r="C341" s="444">
        <f t="shared" ref="C341:N341" si="152">C304+C248</f>
        <v>5903.1201433184278</v>
      </c>
      <c r="D341" s="444">
        <f t="shared" si="152"/>
        <v>5496.0000667061395</v>
      </c>
      <c r="E341" s="444">
        <f t="shared" si="152"/>
        <v>5290.7611295544857</v>
      </c>
      <c r="F341" s="444">
        <f t="shared" si="152"/>
        <v>5176.9442254933792</v>
      </c>
      <c r="G341" s="444">
        <f t="shared" si="152"/>
        <v>5115.3163611351483</v>
      </c>
      <c r="H341" s="444">
        <f t="shared" si="152"/>
        <v>5085.6394712190804</v>
      </c>
      <c r="I341" s="444">
        <f t="shared" si="152"/>
        <v>5080.6023553601717</v>
      </c>
      <c r="J341" s="444">
        <f t="shared" si="152"/>
        <v>5093.6721950868141</v>
      </c>
      <c r="K341" s="444">
        <f t="shared" si="152"/>
        <v>5109.1772990663694</v>
      </c>
      <c r="L341" s="444">
        <f t="shared" si="152"/>
        <v>5124.209165366562</v>
      </c>
      <c r="M341" s="444">
        <f t="shared" si="152"/>
        <v>5147.1286368394813</v>
      </c>
      <c r="N341" s="444">
        <f t="shared" si="152"/>
        <v>5161.8203744878774</v>
      </c>
    </row>
    <row r="342" spans="1:14" ht="13.15">
      <c r="B342" s="148" t="str">
        <f t="shared" si="150"/>
        <v>30-34</v>
      </c>
      <c r="C342" s="444">
        <f t="shared" ref="C342:N342" si="153">C305+C249</f>
        <v>6409.5369988314815</v>
      </c>
      <c r="D342" s="444">
        <f t="shared" si="153"/>
        <v>6155.0867863631684</v>
      </c>
      <c r="E342" s="444">
        <f t="shared" si="153"/>
        <v>5905.9197536681249</v>
      </c>
      <c r="F342" s="444">
        <f t="shared" si="153"/>
        <v>5678.4046841650279</v>
      </c>
      <c r="G342" s="444">
        <f t="shared" si="153"/>
        <v>5486.6031358788741</v>
      </c>
      <c r="H342" s="444">
        <f t="shared" si="153"/>
        <v>5333.4760695377499</v>
      </c>
      <c r="I342" s="444">
        <f t="shared" si="153"/>
        <v>5218.481998445207</v>
      </c>
      <c r="J342" s="444">
        <f t="shared" si="153"/>
        <v>5137.3429715749216</v>
      </c>
      <c r="K342" s="444">
        <f t="shared" si="153"/>
        <v>5079.6961658497457</v>
      </c>
      <c r="L342" s="444">
        <f t="shared" si="153"/>
        <v>5039.9348561142278</v>
      </c>
      <c r="M342" s="444">
        <f t="shared" si="153"/>
        <v>5017.9613146037073</v>
      </c>
      <c r="N342" s="444">
        <f t="shared" si="153"/>
        <v>5003.262237132436</v>
      </c>
    </row>
    <row r="343" spans="1:14" ht="13.15">
      <c r="B343" s="148" t="str">
        <f t="shared" si="150"/>
        <v>35-39</v>
      </c>
      <c r="C343" s="444">
        <f t="shared" ref="C343:N343" si="154">C306+C250</f>
        <v>5431.1450356215919</v>
      </c>
      <c r="D343" s="444">
        <f t="shared" si="154"/>
        <v>5526.3625494254939</v>
      </c>
      <c r="E343" s="444">
        <f t="shared" si="154"/>
        <v>5557.8557422154781</v>
      </c>
      <c r="F343" s="444">
        <f t="shared" si="154"/>
        <v>5528.1059014195807</v>
      </c>
      <c r="G343" s="444">
        <f t="shared" si="154"/>
        <v>5459.756533781444</v>
      </c>
      <c r="H343" s="444">
        <f t="shared" si="154"/>
        <v>5372.0280858137539</v>
      </c>
      <c r="I343" s="444">
        <f t="shared" si="154"/>
        <v>5280.4516157484759</v>
      </c>
      <c r="J343" s="444">
        <f t="shared" si="154"/>
        <v>5194.3607259118307</v>
      </c>
      <c r="K343" s="444">
        <f t="shared" si="154"/>
        <v>5115.0220371049654</v>
      </c>
      <c r="L343" s="444">
        <f t="shared" si="154"/>
        <v>5045.2808558349989</v>
      </c>
      <c r="M343" s="444">
        <f t="shared" si="154"/>
        <v>4989.8064200034596</v>
      </c>
      <c r="N343" s="444">
        <f t="shared" si="154"/>
        <v>4942.4786284687025</v>
      </c>
    </row>
    <row r="344" spans="1:14" ht="13.15">
      <c r="B344" s="148" t="str">
        <f t="shared" si="150"/>
        <v>40-44</v>
      </c>
      <c r="C344" s="444">
        <f t="shared" ref="C344:N344" si="155">C307+C251</f>
        <v>4597.5085684437054</v>
      </c>
      <c r="D344" s="444">
        <f t="shared" si="155"/>
        <v>4678.3293558530586</v>
      </c>
      <c r="E344" s="444">
        <f t="shared" si="155"/>
        <v>4762.7079679233957</v>
      </c>
      <c r="F344" s="444">
        <f t="shared" si="155"/>
        <v>4823.8451113031933</v>
      </c>
      <c r="G344" s="444">
        <f t="shared" si="155"/>
        <v>4859.1618377279465</v>
      </c>
      <c r="H344" s="444">
        <f t="shared" si="155"/>
        <v>4870.8291671752686</v>
      </c>
      <c r="I344" s="444">
        <f t="shared" si="155"/>
        <v>4864.7007597339571</v>
      </c>
      <c r="J344" s="444">
        <f t="shared" si="155"/>
        <v>4846.0139674810143</v>
      </c>
      <c r="K344" s="444">
        <f t="shared" si="155"/>
        <v>4815.8006665573348</v>
      </c>
      <c r="L344" s="444">
        <f t="shared" si="155"/>
        <v>4778.6240942457944</v>
      </c>
      <c r="M344" s="444">
        <f t="shared" si="155"/>
        <v>4741.7216037032213</v>
      </c>
      <c r="N344" s="444">
        <f t="shared" si="155"/>
        <v>4702.3309030719511</v>
      </c>
    </row>
    <row r="345" spans="1:14" ht="13.15">
      <c r="B345" s="148" t="str">
        <f t="shared" si="150"/>
        <v>45-49</v>
      </c>
      <c r="C345" s="444">
        <f t="shared" ref="C345:N345" si="156">C308+C252</f>
        <v>3868.5286075189024</v>
      </c>
      <c r="D345" s="444">
        <f t="shared" si="156"/>
        <v>3899.9219355945438</v>
      </c>
      <c r="E345" s="444">
        <f t="shared" si="156"/>
        <v>3943.4619220460686</v>
      </c>
      <c r="F345" s="444">
        <f t="shared" si="156"/>
        <v>3985.4990963180089</v>
      </c>
      <c r="G345" s="444">
        <f t="shared" si="156"/>
        <v>4024.1845527603814</v>
      </c>
      <c r="H345" s="444">
        <f t="shared" si="156"/>
        <v>4057.5410099482397</v>
      </c>
      <c r="I345" s="444">
        <f t="shared" si="156"/>
        <v>4085.0885915898334</v>
      </c>
      <c r="J345" s="444">
        <f t="shared" si="156"/>
        <v>4106.0773928923618</v>
      </c>
      <c r="K345" s="444">
        <f t="shared" si="156"/>
        <v>4117.4325109951487</v>
      </c>
      <c r="L345" s="444">
        <f t="shared" si="156"/>
        <v>4119.8513284713281</v>
      </c>
      <c r="M345" s="444">
        <f t="shared" si="156"/>
        <v>4117.2692701730612</v>
      </c>
      <c r="N345" s="444">
        <f t="shared" si="156"/>
        <v>4107.0013859310502</v>
      </c>
    </row>
    <row r="346" spans="1:14" ht="13.15">
      <c r="B346" s="148" t="str">
        <f t="shared" si="150"/>
        <v>50-54</v>
      </c>
      <c r="C346" s="444">
        <f t="shared" ref="C346:N346" si="157">C309+C253</f>
        <v>2880.877404615881</v>
      </c>
      <c r="D346" s="444">
        <f t="shared" si="157"/>
        <v>2888.6223332017585</v>
      </c>
      <c r="E346" s="444">
        <f t="shared" si="157"/>
        <v>2903.6037577911197</v>
      </c>
      <c r="F346" s="444">
        <f t="shared" si="157"/>
        <v>2918.4694798253777</v>
      </c>
      <c r="G346" s="444">
        <f t="shared" si="157"/>
        <v>2934.4004987056633</v>
      </c>
      <c r="H346" s="444">
        <f t="shared" si="157"/>
        <v>2951.7009764151994</v>
      </c>
      <c r="I346" s="444">
        <f t="shared" si="157"/>
        <v>2970.6108390021354</v>
      </c>
      <c r="J346" s="444">
        <f t="shared" si="157"/>
        <v>2990.2446894474024</v>
      </c>
      <c r="K346" s="444">
        <f t="shared" si="157"/>
        <v>3007.5377018569607</v>
      </c>
      <c r="L346" s="444">
        <f t="shared" si="157"/>
        <v>3021.589792915408</v>
      </c>
      <c r="M346" s="444">
        <f t="shared" si="157"/>
        <v>3033.6014688807263</v>
      </c>
      <c r="N346" s="444">
        <f t="shared" si="157"/>
        <v>3040.5751994916714</v>
      </c>
    </row>
    <row r="347" spans="1:14" ht="13.15">
      <c r="B347" s="148" t="str">
        <f t="shared" si="150"/>
        <v>55-59</v>
      </c>
      <c r="C347" s="444">
        <f t="shared" ref="C347:N347" si="158">C310+C254</f>
        <v>1414.347736661234</v>
      </c>
      <c r="D347" s="444">
        <f t="shared" si="158"/>
        <v>1376.3548706360357</v>
      </c>
      <c r="E347" s="444">
        <f t="shared" si="158"/>
        <v>1356.802577614664</v>
      </c>
      <c r="F347" s="444">
        <f t="shared" si="158"/>
        <v>1345.4419602461642</v>
      </c>
      <c r="G347" s="444">
        <f t="shared" si="158"/>
        <v>1339.6541879778679</v>
      </c>
      <c r="H347" s="444">
        <f t="shared" si="158"/>
        <v>1338.0726466286064</v>
      </c>
      <c r="I347" s="444">
        <f t="shared" si="158"/>
        <v>1340.1321237553609</v>
      </c>
      <c r="J347" s="444">
        <f t="shared" si="158"/>
        <v>1344.9769871793092</v>
      </c>
      <c r="K347" s="444">
        <f t="shared" si="158"/>
        <v>1350.6501199371935</v>
      </c>
      <c r="L347" s="444">
        <f t="shared" si="158"/>
        <v>1356.5433201495339</v>
      </c>
      <c r="M347" s="444">
        <f t="shared" si="158"/>
        <v>1363.1282975667489</v>
      </c>
      <c r="N347" s="444">
        <f t="shared" si="158"/>
        <v>1368.2883003704505</v>
      </c>
    </row>
    <row r="348" spans="1:14" ht="13.15">
      <c r="B348" s="148" t="str">
        <f t="shared" si="150"/>
        <v>60-64</v>
      </c>
      <c r="C348" s="444">
        <f t="shared" ref="C348:N348" si="159">C311+C255</f>
        <v>507.19495180009176</v>
      </c>
      <c r="D348" s="444">
        <f t="shared" si="159"/>
        <v>490.16191655742307</v>
      </c>
      <c r="E348" s="444">
        <f t="shared" si="159"/>
        <v>477.29258635863772</v>
      </c>
      <c r="F348" s="444">
        <f t="shared" si="159"/>
        <v>467.20521792347387</v>
      </c>
      <c r="G348" s="444">
        <f t="shared" si="159"/>
        <v>459.91824490879196</v>
      </c>
      <c r="H348" s="444">
        <f t="shared" si="159"/>
        <v>455.1328192738448</v>
      </c>
      <c r="I348" s="444">
        <f t="shared" si="159"/>
        <v>452.61102920241922</v>
      </c>
      <c r="J348" s="444">
        <f t="shared" si="159"/>
        <v>451.90471346512146</v>
      </c>
      <c r="K348" s="444">
        <f t="shared" si="159"/>
        <v>452.07449056195929</v>
      </c>
      <c r="L348" s="444">
        <f t="shared" si="159"/>
        <v>452.84335040526139</v>
      </c>
      <c r="M348" s="444">
        <f t="shared" si="159"/>
        <v>454.42930396208732</v>
      </c>
      <c r="N348" s="444">
        <f t="shared" si="159"/>
        <v>455.83584877091573</v>
      </c>
    </row>
    <row r="349" spans="1:14" ht="13.15">
      <c r="B349" s="148" t="str">
        <f t="shared" si="150"/>
        <v>65 plus</v>
      </c>
      <c r="C349" s="444">
        <f t="shared" ref="C349:N349" si="160">C312+C256</f>
        <v>172.09293136399057</v>
      </c>
      <c r="D349" s="444">
        <f t="shared" si="160"/>
        <v>189.3341509071503</v>
      </c>
      <c r="E349" s="444">
        <f t="shared" si="160"/>
        <v>198.62237699867387</v>
      </c>
      <c r="F349" s="444">
        <f t="shared" si="160"/>
        <v>202.75775931259102</v>
      </c>
      <c r="G349" s="444">
        <f t="shared" si="160"/>
        <v>203.99043798136574</v>
      </c>
      <c r="H349" s="444">
        <f t="shared" si="160"/>
        <v>203.78258801120666</v>
      </c>
      <c r="I349" s="444">
        <f t="shared" si="160"/>
        <v>203.07426174566811</v>
      </c>
      <c r="J349" s="444">
        <f t="shared" si="160"/>
        <v>202.37815862472675</v>
      </c>
      <c r="K349" s="444">
        <f t="shared" si="160"/>
        <v>201.80691240146217</v>
      </c>
      <c r="L349" s="444">
        <f t="shared" si="160"/>
        <v>201.44029847410565</v>
      </c>
      <c r="M349" s="444">
        <f t="shared" si="160"/>
        <v>201.41555794658584</v>
      </c>
      <c r="N349" s="444">
        <f t="shared" si="160"/>
        <v>201.5287697703728</v>
      </c>
    </row>
    <row r="350" spans="1:14" ht="13.15">
      <c r="B350" s="148" t="str">
        <f t="shared" si="150"/>
        <v>Total</v>
      </c>
      <c r="C350" s="444">
        <f t="shared" ref="C350:N350" si="161">SUM(C340:C349)</f>
        <v>33644.404716328529</v>
      </c>
      <c r="D350" s="444">
        <f t="shared" si="161"/>
        <v>33516.337736466492</v>
      </c>
      <c r="E350" s="444">
        <f t="shared" si="161"/>
        <v>33488.892424248639</v>
      </c>
      <c r="F350" s="444">
        <f t="shared" si="161"/>
        <v>33391.034063181483</v>
      </c>
      <c r="G350" s="444">
        <f t="shared" si="161"/>
        <v>33253.644214225642</v>
      </c>
      <c r="H350" s="444">
        <f t="shared" si="161"/>
        <v>33107.22366703851</v>
      </c>
      <c r="I350" s="444">
        <f t="shared" si="161"/>
        <v>32987.591227541707</v>
      </c>
      <c r="J350" s="444">
        <f t="shared" si="161"/>
        <v>32905.003822081249</v>
      </c>
      <c r="K350" s="444">
        <f t="shared" si="161"/>
        <v>32817.029962044777</v>
      </c>
      <c r="L350" s="444">
        <f t="shared" si="161"/>
        <v>32727.374312779437</v>
      </c>
      <c r="M350" s="444">
        <f t="shared" si="161"/>
        <v>32678.172549124531</v>
      </c>
      <c r="N350" s="444">
        <f t="shared" si="161"/>
        <v>32604.49137735839</v>
      </c>
    </row>
    <row r="351" spans="1:14">
      <c r="A351" s="10">
        <f>SUM(C351:N351)</f>
        <v>0</v>
      </c>
      <c r="C351" s="300">
        <f t="shared" ref="C351:N351" si="162">SUM(C340:C349)-C350</f>
        <v>0</v>
      </c>
      <c r="D351" s="300">
        <f t="shared" si="162"/>
        <v>0</v>
      </c>
      <c r="E351" s="300">
        <f t="shared" si="162"/>
        <v>0</v>
      </c>
      <c r="F351" s="300">
        <f t="shared" si="162"/>
        <v>0</v>
      </c>
      <c r="G351" s="300">
        <f t="shared" si="162"/>
        <v>0</v>
      </c>
      <c r="H351" s="300">
        <f t="shared" si="162"/>
        <v>0</v>
      </c>
      <c r="I351" s="300">
        <f t="shared" si="162"/>
        <v>0</v>
      </c>
      <c r="J351" s="300">
        <f t="shared" si="162"/>
        <v>0</v>
      </c>
      <c r="K351" s="300">
        <f t="shared" si="162"/>
        <v>0</v>
      </c>
      <c r="L351" s="300">
        <f t="shared" si="162"/>
        <v>0</v>
      </c>
      <c r="M351" s="300">
        <f t="shared" si="162"/>
        <v>0</v>
      </c>
      <c r="N351" s="300">
        <f t="shared" si="162"/>
        <v>0</v>
      </c>
    </row>
    <row r="352" spans="1:14">
      <c r="A352" s="10"/>
      <c r="C352" s="300"/>
      <c r="D352" s="300"/>
      <c r="E352" s="300"/>
      <c r="F352" s="300"/>
      <c r="G352" s="300"/>
      <c r="H352" s="300"/>
      <c r="I352" s="300"/>
      <c r="J352" s="300"/>
      <c r="K352" s="300"/>
      <c r="L352" s="300"/>
      <c r="M352" s="300"/>
      <c r="N352" s="300"/>
    </row>
    <row r="353" spans="1:14" ht="13.15">
      <c r="B353" s="74" t="s">
        <v>47</v>
      </c>
      <c r="C353" s="320"/>
      <c r="D353" s="320"/>
      <c r="E353" s="320"/>
      <c r="F353" s="320"/>
      <c r="G353" s="320"/>
      <c r="H353" s="330"/>
      <c r="I353" s="320"/>
      <c r="J353" s="320"/>
      <c r="K353" s="320"/>
      <c r="L353" s="320"/>
      <c r="M353" s="300"/>
      <c r="N353" s="300"/>
    </row>
    <row r="354" spans="1:14">
      <c r="C354" s="320"/>
      <c r="D354" s="320"/>
      <c r="E354" s="320"/>
      <c r="F354" s="320"/>
      <c r="G354" s="320"/>
      <c r="H354" s="330"/>
      <c r="I354" s="320"/>
      <c r="J354" s="320"/>
      <c r="K354" s="320"/>
      <c r="L354" s="320"/>
      <c r="M354" s="300"/>
      <c r="N354" s="300"/>
    </row>
    <row r="355" spans="1:14" ht="13.15">
      <c r="B355" s="148" t="str">
        <f t="shared" ref="B355:B366" si="163">B339</f>
        <v>Age group</v>
      </c>
      <c r="C355" s="329" t="str">
        <f t="shared" ref="C355:N355" si="164">C339</f>
        <v>2018/19</v>
      </c>
      <c r="D355" s="329" t="str">
        <f t="shared" si="164"/>
        <v>2019/20</v>
      </c>
      <c r="E355" s="329" t="str">
        <f t="shared" si="164"/>
        <v>2020/21</v>
      </c>
      <c r="F355" s="329" t="str">
        <f t="shared" si="164"/>
        <v>2021/22</v>
      </c>
      <c r="G355" s="329" t="str">
        <f t="shared" si="164"/>
        <v>2022/23</v>
      </c>
      <c r="H355" s="329" t="str">
        <f t="shared" si="164"/>
        <v>2023/24</v>
      </c>
      <c r="I355" s="329" t="str">
        <f t="shared" si="164"/>
        <v>2024/25</v>
      </c>
      <c r="J355" s="329" t="str">
        <f t="shared" si="164"/>
        <v>2025/26</v>
      </c>
      <c r="K355" s="329" t="str">
        <f t="shared" si="164"/>
        <v>2026/27</v>
      </c>
      <c r="L355" s="329" t="str">
        <f t="shared" si="164"/>
        <v>2027/28</v>
      </c>
      <c r="M355" s="329" t="str">
        <f t="shared" si="164"/>
        <v>2028/29</v>
      </c>
      <c r="N355" s="329" t="str">
        <f t="shared" si="164"/>
        <v>2029/30</v>
      </c>
    </row>
    <row r="356" spans="1:14" ht="13.15">
      <c r="B356" s="148" t="str">
        <f t="shared" si="163"/>
        <v>20-24</v>
      </c>
      <c r="C356" s="444">
        <f t="shared" ref="C356:N356" si="165">C319+C263</f>
        <v>17312.147861779285</v>
      </c>
      <c r="D356" s="444">
        <f t="shared" si="165"/>
        <v>19091.980936820211</v>
      </c>
      <c r="E356" s="444">
        <f t="shared" si="165"/>
        <v>20460.403554516022</v>
      </c>
      <c r="F356" s="444">
        <f t="shared" si="165"/>
        <v>21298.870434401662</v>
      </c>
      <c r="G356" s="444">
        <f t="shared" si="165"/>
        <v>21804.825038084538</v>
      </c>
      <c r="H356" s="444">
        <f t="shared" si="165"/>
        <v>22126.607454280016</v>
      </c>
      <c r="I356" s="444">
        <f t="shared" si="165"/>
        <v>22385.544418566682</v>
      </c>
      <c r="J356" s="444">
        <f t="shared" si="165"/>
        <v>22626.134534827899</v>
      </c>
      <c r="K356" s="444">
        <f t="shared" si="165"/>
        <v>22781.235775868583</v>
      </c>
      <c r="L356" s="444">
        <f t="shared" si="165"/>
        <v>22881.225292984949</v>
      </c>
      <c r="M356" s="444">
        <f t="shared" si="165"/>
        <v>23021.181152488618</v>
      </c>
      <c r="N356" s="444">
        <f t="shared" si="165"/>
        <v>23073.669231071352</v>
      </c>
    </row>
    <row r="357" spans="1:14" ht="13.15">
      <c r="B357" s="148" t="str">
        <f t="shared" si="163"/>
        <v>25-29</v>
      </c>
      <c r="C357" s="444">
        <f t="shared" ref="C357:N357" si="166">C320+C264</f>
        <v>34722.795871064351</v>
      </c>
      <c r="D357" s="444">
        <f t="shared" si="166"/>
        <v>33558.305574631871</v>
      </c>
      <c r="E357" s="444">
        <f t="shared" si="166"/>
        <v>33053.306736045066</v>
      </c>
      <c r="F357" s="444">
        <f t="shared" si="166"/>
        <v>32821.3610841888</v>
      </c>
      <c r="G357" s="444">
        <f t="shared" si="166"/>
        <v>32735.188554257918</v>
      </c>
      <c r="H357" s="444">
        <f t="shared" si="166"/>
        <v>32734.8931673064</v>
      </c>
      <c r="I357" s="444">
        <f t="shared" si="166"/>
        <v>32816.702015503157</v>
      </c>
      <c r="J357" s="444">
        <f t="shared" si="166"/>
        <v>32966.984306045335</v>
      </c>
      <c r="K357" s="444">
        <f t="shared" si="166"/>
        <v>33106.19854037519</v>
      </c>
      <c r="L357" s="444">
        <f t="shared" si="166"/>
        <v>33226.425834739144</v>
      </c>
      <c r="M357" s="444">
        <f t="shared" si="166"/>
        <v>33385.329197144856</v>
      </c>
      <c r="N357" s="444">
        <f t="shared" si="166"/>
        <v>33488.063933364989</v>
      </c>
    </row>
    <row r="358" spans="1:14" ht="13.15">
      <c r="B358" s="148" t="str">
        <f t="shared" si="163"/>
        <v>30-34</v>
      </c>
      <c r="C358" s="444">
        <f t="shared" ref="C358:N358" si="167">C321+C265</f>
        <v>34504.274272871859</v>
      </c>
      <c r="D358" s="444">
        <f t="shared" si="167"/>
        <v>34167.483243935123</v>
      </c>
      <c r="E358" s="444">
        <f t="shared" si="167"/>
        <v>33659.149311783251</v>
      </c>
      <c r="F358" s="444">
        <f t="shared" si="167"/>
        <v>33132.09596302978</v>
      </c>
      <c r="G358" s="444">
        <f t="shared" si="167"/>
        <v>32671.850063102414</v>
      </c>
      <c r="H358" s="444">
        <f t="shared" si="167"/>
        <v>32306.474741531569</v>
      </c>
      <c r="I358" s="444">
        <f t="shared" si="167"/>
        <v>32051.59165096988</v>
      </c>
      <c r="J358" s="444">
        <f t="shared" si="167"/>
        <v>31902.167950829593</v>
      </c>
      <c r="K358" s="444">
        <f t="shared" si="167"/>
        <v>31814.703353530567</v>
      </c>
      <c r="L358" s="444">
        <f t="shared" si="167"/>
        <v>31772.497357720764</v>
      </c>
      <c r="M358" s="444">
        <f t="shared" si="167"/>
        <v>31789.744065779258</v>
      </c>
      <c r="N358" s="444">
        <f t="shared" si="167"/>
        <v>31813.570811073521</v>
      </c>
    </row>
    <row r="359" spans="1:14" ht="13.15">
      <c r="B359" s="148" t="str">
        <f t="shared" si="163"/>
        <v>35-39</v>
      </c>
      <c r="C359" s="444">
        <f t="shared" ref="C359:N359" si="168">C322+C266</f>
        <v>31253.932734156908</v>
      </c>
      <c r="D359" s="444">
        <f t="shared" si="168"/>
        <v>31379.869568536549</v>
      </c>
      <c r="E359" s="444">
        <f t="shared" si="168"/>
        <v>31362.291058869905</v>
      </c>
      <c r="F359" s="444">
        <f t="shared" si="168"/>
        <v>31203.31108096871</v>
      </c>
      <c r="G359" s="444">
        <f t="shared" si="168"/>
        <v>30963.320585046149</v>
      </c>
      <c r="H359" s="444">
        <f t="shared" si="168"/>
        <v>30691.830424285225</v>
      </c>
      <c r="I359" s="444">
        <f t="shared" si="168"/>
        <v>30435.125288682233</v>
      </c>
      <c r="J359" s="444">
        <f t="shared" si="168"/>
        <v>30217.431323923938</v>
      </c>
      <c r="K359" s="444">
        <f t="shared" si="168"/>
        <v>30025.769269743676</v>
      </c>
      <c r="L359" s="444">
        <f t="shared" si="168"/>
        <v>29866.217803983614</v>
      </c>
      <c r="M359" s="444">
        <f t="shared" si="168"/>
        <v>29762.377064601915</v>
      </c>
      <c r="N359" s="444">
        <f t="shared" si="168"/>
        <v>29675.283612918247</v>
      </c>
    </row>
    <row r="360" spans="1:14" ht="13.15">
      <c r="B360" s="148" t="str">
        <f t="shared" si="163"/>
        <v>40-44</v>
      </c>
      <c r="C360" s="444">
        <f t="shared" ref="C360:N360" si="169">C323+C267</f>
        <v>28864.516715111815</v>
      </c>
      <c r="D360" s="444">
        <f t="shared" si="169"/>
        <v>29040.834948999243</v>
      </c>
      <c r="E360" s="444">
        <f t="shared" si="169"/>
        <v>29156.622276025417</v>
      </c>
      <c r="F360" s="444">
        <f t="shared" si="169"/>
        <v>29190.440599445788</v>
      </c>
      <c r="G360" s="444">
        <f t="shared" si="169"/>
        <v>29160.941296641104</v>
      </c>
      <c r="H360" s="444">
        <f t="shared" si="169"/>
        <v>29084.446646386419</v>
      </c>
      <c r="I360" s="444">
        <f t="shared" si="169"/>
        <v>28986.651441244267</v>
      </c>
      <c r="J360" s="444">
        <f t="shared" si="169"/>
        <v>28883.287552851114</v>
      </c>
      <c r="K360" s="444">
        <f t="shared" si="169"/>
        <v>28762.549006340287</v>
      </c>
      <c r="L360" s="444">
        <f t="shared" si="169"/>
        <v>28635.365934603306</v>
      </c>
      <c r="M360" s="444">
        <f t="shared" si="169"/>
        <v>28531.673539928721</v>
      </c>
      <c r="N360" s="444">
        <f t="shared" si="169"/>
        <v>28422.868052084879</v>
      </c>
    </row>
    <row r="361" spans="1:14" ht="13.15">
      <c r="B361" s="148" t="str">
        <f t="shared" si="163"/>
        <v>45-49</v>
      </c>
      <c r="C361" s="444">
        <f t="shared" ref="C361:N361" si="170">C324+C268</f>
        <v>25301.698437071016</v>
      </c>
      <c r="D361" s="444">
        <f t="shared" si="170"/>
        <v>25396.299360048932</v>
      </c>
      <c r="E361" s="444">
        <f t="shared" si="170"/>
        <v>25455.544889178789</v>
      </c>
      <c r="F361" s="444">
        <f t="shared" si="170"/>
        <v>25480.749694834805</v>
      </c>
      <c r="G361" s="444">
        <f t="shared" si="170"/>
        <v>25486.070356795546</v>
      </c>
      <c r="H361" s="444">
        <f t="shared" si="170"/>
        <v>25476.466819435584</v>
      </c>
      <c r="I361" s="444">
        <f t="shared" si="170"/>
        <v>25462.060618633888</v>
      </c>
      <c r="J361" s="444">
        <f t="shared" si="170"/>
        <v>25445.936995095406</v>
      </c>
      <c r="K361" s="444">
        <f t="shared" si="170"/>
        <v>25411.774764813174</v>
      </c>
      <c r="L361" s="444">
        <f t="shared" si="170"/>
        <v>25362.410216861084</v>
      </c>
      <c r="M361" s="444">
        <f t="shared" si="170"/>
        <v>25317.913800152546</v>
      </c>
      <c r="N361" s="444">
        <f t="shared" si="170"/>
        <v>25256.104810621891</v>
      </c>
    </row>
    <row r="362" spans="1:14" ht="13.15">
      <c r="B362" s="148" t="str">
        <f t="shared" si="163"/>
        <v>50-54</v>
      </c>
      <c r="C362" s="444">
        <f t="shared" ref="C362:N362" si="171">C325+C269</f>
        <v>20097.562050554359</v>
      </c>
      <c r="D362" s="444">
        <f t="shared" si="171"/>
        <v>19955.524743552385</v>
      </c>
      <c r="E362" s="444">
        <f t="shared" si="171"/>
        <v>19826.838395327235</v>
      </c>
      <c r="F362" s="444">
        <f t="shared" si="171"/>
        <v>19716.729032472558</v>
      </c>
      <c r="G362" s="444">
        <f t="shared" si="171"/>
        <v>19629.644910841602</v>
      </c>
      <c r="H362" s="444">
        <f t="shared" si="171"/>
        <v>19562.925663327816</v>
      </c>
      <c r="I362" s="444">
        <f t="shared" si="171"/>
        <v>19517.865262333522</v>
      </c>
      <c r="J362" s="444">
        <f t="shared" si="171"/>
        <v>19491.218971648042</v>
      </c>
      <c r="K362" s="444">
        <f t="shared" si="171"/>
        <v>19467.020718794611</v>
      </c>
      <c r="L362" s="444">
        <f t="shared" si="171"/>
        <v>19442.145378735964</v>
      </c>
      <c r="M362" s="444">
        <f t="shared" si="171"/>
        <v>19425.43700592373</v>
      </c>
      <c r="N362" s="444">
        <f t="shared" si="171"/>
        <v>19398.787088733246</v>
      </c>
    </row>
    <row r="363" spans="1:14" ht="13.15">
      <c r="B363" s="148" t="str">
        <f t="shared" si="163"/>
        <v>55-59</v>
      </c>
      <c r="C363" s="444">
        <f t="shared" ref="C363:N363" si="172">C326+C270</f>
        <v>11110.664989617624</v>
      </c>
      <c r="D363" s="444">
        <f t="shared" si="172"/>
        <v>10692.105762987925</v>
      </c>
      <c r="E363" s="444">
        <f t="shared" si="172"/>
        <v>10394.273845282045</v>
      </c>
      <c r="F363" s="444">
        <f t="shared" si="172"/>
        <v>10173.267928156478</v>
      </c>
      <c r="G363" s="444">
        <f t="shared" si="172"/>
        <v>10010.257266688368</v>
      </c>
      <c r="H363" s="444">
        <f t="shared" si="172"/>
        <v>9891.4237776240097</v>
      </c>
      <c r="I363" s="444">
        <f t="shared" si="172"/>
        <v>9809.003381444023</v>
      </c>
      <c r="J363" s="444">
        <f t="shared" si="172"/>
        <v>9754.9373775392141</v>
      </c>
      <c r="K363" s="444">
        <f t="shared" si="172"/>
        <v>9715.6072857429372</v>
      </c>
      <c r="L363" s="444">
        <f t="shared" si="172"/>
        <v>9686.3481159749099</v>
      </c>
      <c r="M363" s="444">
        <f t="shared" si="172"/>
        <v>9669.7500134472411</v>
      </c>
      <c r="N363" s="444">
        <f t="shared" si="172"/>
        <v>9652.9082211209898</v>
      </c>
    </row>
    <row r="364" spans="1:14" ht="13.15">
      <c r="B364" s="148" t="str">
        <f t="shared" si="163"/>
        <v>60-64</v>
      </c>
      <c r="C364" s="444">
        <f t="shared" ref="C364:N364" si="173">C327+C271</f>
        <v>4118.4085591357962</v>
      </c>
      <c r="D364" s="444">
        <f t="shared" si="173"/>
        <v>3918.043897125051</v>
      </c>
      <c r="E364" s="444">
        <f t="shared" si="173"/>
        <v>3754.1583360757309</v>
      </c>
      <c r="F364" s="444">
        <f t="shared" si="173"/>
        <v>3621.9090139929194</v>
      </c>
      <c r="G364" s="444">
        <f t="shared" si="173"/>
        <v>3519.1258955946005</v>
      </c>
      <c r="H364" s="444">
        <f t="shared" si="173"/>
        <v>3441.5885190097069</v>
      </c>
      <c r="I364" s="444">
        <f t="shared" si="173"/>
        <v>3385.8200711803133</v>
      </c>
      <c r="J364" s="444">
        <f t="shared" si="173"/>
        <v>3347.404538695374</v>
      </c>
      <c r="K364" s="444">
        <f t="shared" si="173"/>
        <v>3319.2715532905577</v>
      </c>
      <c r="L364" s="444">
        <f t="shared" si="173"/>
        <v>3298.7546323513629</v>
      </c>
      <c r="M364" s="444">
        <f t="shared" si="173"/>
        <v>3286.5448678119756</v>
      </c>
      <c r="N364" s="444">
        <f t="shared" si="173"/>
        <v>3276.1297221083164</v>
      </c>
    </row>
    <row r="365" spans="1:14" ht="13.15">
      <c r="B365" s="148" t="str">
        <f t="shared" si="163"/>
        <v>65 plus</v>
      </c>
      <c r="C365" s="444">
        <f t="shared" ref="C365:N365" si="174">C328+C272</f>
        <v>1161.3544553897289</v>
      </c>
      <c r="D365" s="444">
        <f t="shared" si="174"/>
        <v>1357.651187500187</v>
      </c>
      <c r="E365" s="444">
        <f t="shared" si="174"/>
        <v>1455.7368049355555</v>
      </c>
      <c r="F365" s="444">
        <f t="shared" si="174"/>
        <v>1495.8987121673899</v>
      </c>
      <c r="G365" s="444">
        <f t="shared" si="174"/>
        <v>1503.860304086385</v>
      </c>
      <c r="H365" s="444">
        <f t="shared" si="174"/>
        <v>1495.3366488215472</v>
      </c>
      <c r="I365" s="444">
        <f t="shared" si="174"/>
        <v>1480.1077932262876</v>
      </c>
      <c r="J365" s="444">
        <f t="shared" si="174"/>
        <v>1463.6253765501087</v>
      </c>
      <c r="K365" s="444">
        <f t="shared" si="174"/>
        <v>1447.8393774615038</v>
      </c>
      <c r="L365" s="444">
        <f t="shared" si="174"/>
        <v>1433.8900772274837</v>
      </c>
      <c r="M365" s="444">
        <f t="shared" si="174"/>
        <v>1422.9179649063678</v>
      </c>
      <c r="N365" s="444">
        <f t="shared" si="174"/>
        <v>1413.7671535910581</v>
      </c>
    </row>
    <row r="366" spans="1:14" ht="13.15">
      <c r="B366" s="148" t="str">
        <f t="shared" si="163"/>
        <v>Total</v>
      </c>
      <c r="C366" s="444">
        <f t="shared" ref="C366:N366" si="175">SUM(C356:C365)</f>
        <v>208447.35594675274</v>
      </c>
      <c r="D366" s="444">
        <f t="shared" si="175"/>
        <v>208558.09922413749</v>
      </c>
      <c r="E366" s="444">
        <f t="shared" si="175"/>
        <v>208578.32520803902</v>
      </c>
      <c r="F366" s="444">
        <f t="shared" si="175"/>
        <v>208134.63354365891</v>
      </c>
      <c r="G366" s="444">
        <f t="shared" si="175"/>
        <v>207485.08427113862</v>
      </c>
      <c r="H366" s="444">
        <f t="shared" si="175"/>
        <v>206811.99386200827</v>
      </c>
      <c r="I366" s="444">
        <f t="shared" si="175"/>
        <v>206330.47194178426</v>
      </c>
      <c r="J366" s="444">
        <f t="shared" si="175"/>
        <v>206099.12892800602</v>
      </c>
      <c r="K366" s="444">
        <f t="shared" si="175"/>
        <v>205851.96964596107</v>
      </c>
      <c r="L366" s="444">
        <f t="shared" si="175"/>
        <v>205605.28064518262</v>
      </c>
      <c r="M366" s="444">
        <f t="shared" si="175"/>
        <v>205612.86867218526</v>
      </c>
      <c r="N366" s="444">
        <f t="shared" si="175"/>
        <v>205471.15263668846</v>
      </c>
    </row>
    <row r="367" spans="1:14">
      <c r="A367" s="10">
        <f>SUM(C367:N367)</f>
        <v>0</v>
      </c>
      <c r="C367" s="10">
        <f t="shared" ref="C367:N367" si="176">SUM(C356:C365)-C366</f>
        <v>0</v>
      </c>
      <c r="D367" s="10">
        <f t="shared" si="176"/>
        <v>0</v>
      </c>
      <c r="E367" s="10">
        <f t="shared" si="176"/>
        <v>0</v>
      </c>
      <c r="F367" s="10">
        <f t="shared" si="176"/>
        <v>0</v>
      </c>
      <c r="G367" s="10">
        <f t="shared" si="176"/>
        <v>0</v>
      </c>
      <c r="H367" s="10">
        <f t="shared" si="176"/>
        <v>0</v>
      </c>
      <c r="I367" s="10">
        <f t="shared" si="176"/>
        <v>0</v>
      </c>
      <c r="J367" s="10">
        <f t="shared" si="176"/>
        <v>0</v>
      </c>
      <c r="K367" s="10">
        <f t="shared" si="176"/>
        <v>0</v>
      </c>
      <c r="L367" s="10">
        <f t="shared" si="176"/>
        <v>0</v>
      </c>
      <c r="M367" s="10">
        <f t="shared" si="176"/>
        <v>0</v>
      </c>
      <c r="N367" s="10">
        <f t="shared" si="176"/>
        <v>0</v>
      </c>
    </row>
    <row r="368" spans="1:14">
      <c r="C368" s="320">
        <f>C350+C366</f>
        <v>242091.76066308125</v>
      </c>
      <c r="D368" s="320">
        <f t="shared" ref="D368:N368" si="177">D350+D366</f>
        <v>242074.43696060398</v>
      </c>
      <c r="E368" s="320">
        <f t="shared" si="177"/>
        <v>242067.21763228765</v>
      </c>
      <c r="F368" s="320">
        <f t="shared" si="177"/>
        <v>241525.6676068404</v>
      </c>
      <c r="G368" s="320">
        <f t="shared" si="177"/>
        <v>240738.72848536426</v>
      </c>
      <c r="H368" s="320">
        <f t="shared" si="177"/>
        <v>239919.21752904679</v>
      </c>
      <c r="I368" s="320">
        <f t="shared" si="177"/>
        <v>239318.06316932596</v>
      </c>
      <c r="J368" s="320">
        <f t="shared" si="177"/>
        <v>239004.13275008727</v>
      </c>
      <c r="K368" s="320">
        <f t="shared" si="177"/>
        <v>238668.99960800586</v>
      </c>
      <c r="L368" s="320">
        <f t="shared" si="177"/>
        <v>238332.65495796205</v>
      </c>
      <c r="M368" s="320">
        <f t="shared" si="177"/>
        <v>238291.0412213098</v>
      </c>
      <c r="N368" s="320">
        <f t="shared" si="177"/>
        <v>238075.64401404685</v>
      </c>
    </row>
    <row r="369" spans="1:14">
      <c r="C369" s="320">
        <f t="shared" ref="C369:N369" si="178">C36</f>
        <v>242091.76066308128</v>
      </c>
      <c r="D369" s="320">
        <f t="shared" si="178"/>
        <v>242074.43696060398</v>
      </c>
      <c r="E369" s="320">
        <f t="shared" si="178"/>
        <v>242067.21763228768</v>
      </c>
      <c r="F369" s="320">
        <f t="shared" si="178"/>
        <v>241525.6676068404</v>
      </c>
      <c r="G369" s="320">
        <f t="shared" si="178"/>
        <v>240738.72848536429</v>
      </c>
      <c r="H369" s="320">
        <f t="shared" si="178"/>
        <v>239919.21752904681</v>
      </c>
      <c r="I369" s="320">
        <f t="shared" si="178"/>
        <v>239318.06316932596</v>
      </c>
      <c r="J369" s="320">
        <f t="shared" si="178"/>
        <v>239004.13275008727</v>
      </c>
      <c r="K369" s="320">
        <f t="shared" si="178"/>
        <v>238668.99960800586</v>
      </c>
      <c r="L369" s="320">
        <f t="shared" si="178"/>
        <v>238332.65495796202</v>
      </c>
      <c r="M369" s="320">
        <f t="shared" si="178"/>
        <v>238291.04122130974</v>
      </c>
      <c r="N369" s="320">
        <f t="shared" si="178"/>
        <v>238075.64401404688</v>
      </c>
    </row>
    <row r="370" spans="1:14">
      <c r="A370" s="10">
        <f>SUM(C370:L370)</f>
        <v>0</v>
      </c>
      <c r="C370" s="186">
        <f>C368-C369</f>
        <v>0</v>
      </c>
      <c r="D370" s="186">
        <f t="shared" ref="D370:N370" si="179">D368-D369</f>
        <v>0</v>
      </c>
      <c r="E370" s="186">
        <f t="shared" si="179"/>
        <v>0</v>
      </c>
      <c r="F370" s="186">
        <f t="shared" si="179"/>
        <v>0</v>
      </c>
      <c r="G370" s="186">
        <f t="shared" si="179"/>
        <v>0</v>
      </c>
      <c r="H370" s="186">
        <f t="shared" si="179"/>
        <v>0</v>
      </c>
      <c r="I370" s="186">
        <f t="shared" si="179"/>
        <v>0</v>
      </c>
      <c r="J370" s="186">
        <f t="shared" si="179"/>
        <v>0</v>
      </c>
      <c r="K370" s="186">
        <f t="shared" si="179"/>
        <v>0</v>
      </c>
      <c r="L370" s="186">
        <f t="shared" si="179"/>
        <v>0</v>
      </c>
      <c r="M370" s="186">
        <f t="shared" si="179"/>
        <v>0</v>
      </c>
      <c r="N370" s="186">
        <f t="shared" si="179"/>
        <v>0</v>
      </c>
    </row>
    <row r="371" spans="1:14">
      <c r="A371" s="10">
        <f>SUM(C371:N371)</f>
        <v>0</v>
      </c>
      <c r="C371" s="186">
        <f>IF(C294&gt;0,0,C294)</f>
        <v>0</v>
      </c>
      <c r="D371" s="186">
        <f>IF(D294&gt;0,0,D294)</f>
        <v>0</v>
      </c>
      <c r="E371" s="186">
        <f t="shared" ref="E371:N371" si="180">IF(E294&gt;0,0,E294)</f>
        <v>0</v>
      </c>
      <c r="F371" s="186">
        <f t="shared" si="180"/>
        <v>0</v>
      </c>
      <c r="G371" s="186">
        <f t="shared" si="180"/>
        <v>0</v>
      </c>
      <c r="H371" s="186">
        <f t="shared" si="180"/>
        <v>0</v>
      </c>
      <c r="I371" s="186">
        <f t="shared" si="180"/>
        <v>0</v>
      </c>
      <c r="J371" s="186">
        <f t="shared" si="180"/>
        <v>0</v>
      </c>
      <c r="K371" s="186">
        <f t="shared" si="180"/>
        <v>0</v>
      </c>
      <c r="L371" s="186">
        <f t="shared" si="180"/>
        <v>0</v>
      </c>
      <c r="M371" s="186">
        <f t="shared" si="180"/>
        <v>0</v>
      </c>
      <c r="N371" s="186">
        <f t="shared" si="180"/>
        <v>0</v>
      </c>
    </row>
    <row r="372" spans="1:14">
      <c r="C372" s="261"/>
      <c r="D372" s="260"/>
    </row>
    <row r="373" spans="1:14">
      <c r="D373" s="260"/>
    </row>
    <row r="374" spans="1:14">
      <c r="C374" s="263"/>
    </row>
    <row r="375" spans="1:14">
      <c r="C375" s="263"/>
    </row>
    <row r="376" spans="1:14">
      <c r="C376" s="262"/>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Q371"/>
  <sheetViews>
    <sheetView showGridLines="0" workbookViewId="0"/>
  </sheetViews>
  <sheetFormatPr defaultColWidth="9" defaultRowHeight="12.75"/>
  <cols>
    <col min="1" max="1" width="9" style="300"/>
    <col min="2" max="2" width="28.73046875" style="300" customWidth="1"/>
    <col min="3" max="15" width="10.73046875" style="300" customWidth="1"/>
    <col min="16"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 r="A5" s="674" t="s">
        <v>550</v>
      </c>
      <c r="B5" s="674"/>
      <c r="C5" s="674"/>
      <c r="D5" s="674"/>
      <c r="E5" s="674"/>
      <c r="F5" s="674"/>
      <c r="G5" s="674"/>
      <c r="H5" s="674"/>
      <c r="I5" s="674"/>
      <c r="J5" s="674"/>
      <c r="K5" s="674"/>
      <c r="L5" s="674"/>
      <c r="M5" s="674"/>
      <c r="N5" s="674"/>
      <c r="O5" s="340"/>
      <c r="P5" s="340"/>
      <c r="Q5" s="340"/>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15">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7" t="str">
        <f>Forecast_stock_figures!B16</f>
        <v>Art &amp; Design</v>
      </c>
      <c r="C15" s="298">
        <f>Forecast_stock_figures!C40</f>
        <v>8265.7440656107501</v>
      </c>
      <c r="D15" s="298">
        <f>Forecast_stock_figures!D40</f>
        <v>8236.4413301126551</v>
      </c>
      <c r="E15" s="298">
        <f>Forecast_stock_figures!E40</f>
        <v>8238.8261660519729</v>
      </c>
      <c r="F15" s="298">
        <f>Forecast_stock_figures!F40</f>
        <v>8219.8540404495889</v>
      </c>
      <c r="G15" s="298">
        <f>Forecast_stock_figures!G40</f>
        <v>8187.373352915195</v>
      </c>
      <c r="H15" s="298">
        <f>Forecast_stock_figures!H40</f>
        <v>8199.8747416304959</v>
      </c>
      <c r="I15" s="298">
        <f>Forecast_stock_figures!I40</f>
        <v>8234.2976200564881</v>
      </c>
      <c r="J15" s="298">
        <f>Forecast_stock_figures!J40</f>
        <v>8293.2956431442963</v>
      </c>
      <c r="K15" s="298">
        <f>Forecast_stock_figures!K40</f>
        <v>8309.5901051807396</v>
      </c>
      <c r="L15" s="298">
        <f>Forecast_stock_figures!L40</f>
        <v>8304.3718184256759</v>
      </c>
      <c r="M15" s="298">
        <f>Forecast_stock_figures!M40</f>
        <v>8299.1121465397755</v>
      </c>
      <c r="N15" s="298">
        <f>Forecast_stock_figures!N40</f>
        <v>8286.66455466958</v>
      </c>
    </row>
    <row r="17" spans="1:9" ht="15">
      <c r="B17" s="331" t="s">
        <v>161</v>
      </c>
    </row>
    <row r="19" spans="1:9" ht="13.15">
      <c r="B19" s="1405" t="str">
        <f>Stock_ages_breakdowns!B73</f>
        <v>Age group</v>
      </c>
      <c r="C19" s="1406" t="str">
        <f>Stock_ages_breakdowns!C73:D73</f>
        <v>Art &amp; Design</v>
      </c>
      <c r="D19" s="1407"/>
      <c r="H19" s="316" t="s">
        <v>132</v>
      </c>
    </row>
    <row r="20" spans="1:9" ht="13.15">
      <c r="B20" s="1405"/>
      <c r="C20" s="354" t="str">
        <f>Stock_ages_breakdowns!C74:D74</f>
        <v>Male</v>
      </c>
      <c r="D20" s="354" t="str">
        <f>Stock_ages_breakdowns!D74:E74</f>
        <v>Female</v>
      </c>
    </row>
    <row r="21" spans="1:9" ht="13.15">
      <c r="B21" s="354" t="str">
        <f>Stock_ages_breakdowns!B75</f>
        <v>20-24</v>
      </c>
      <c r="C21" s="322">
        <f>Stock_ages_breakdowns!C20</f>
        <v>17.446884047472093</v>
      </c>
      <c r="D21" s="322">
        <f>Stock_ages_breakdowns!D20</f>
        <v>157.38295402804766</v>
      </c>
    </row>
    <row r="22" spans="1:9" ht="13.15">
      <c r="B22" s="354" t="str">
        <f>Stock_ages_breakdowns!B76</f>
        <v>25-29</v>
      </c>
      <c r="C22" s="322">
        <f>Stock_ages_breakdowns!C21</f>
        <v>102.06232169067142</v>
      </c>
      <c r="D22" s="322">
        <f>Stock_ages_breakdowns!D21</f>
        <v>733.7521234608231</v>
      </c>
    </row>
    <row r="23" spans="1:9" ht="13.15">
      <c r="B23" s="354" t="str">
        <f>Stock_ages_breakdowns!B77</f>
        <v>30-34</v>
      </c>
      <c r="C23" s="322">
        <f>Stock_ages_breakdowns!C22</f>
        <v>244.67337389323291</v>
      </c>
      <c r="D23" s="322">
        <f>Stock_ages_breakdowns!D22</f>
        <v>1057.2739733246599</v>
      </c>
    </row>
    <row r="24" spans="1:9" ht="13.15">
      <c r="B24" s="354" t="str">
        <f>Stock_ages_breakdowns!B78</f>
        <v>35-39</v>
      </c>
      <c r="C24" s="322">
        <f>Stock_ages_breakdowns!C23</f>
        <v>320.15187226081161</v>
      </c>
      <c r="D24" s="322">
        <f>Stock_ages_breakdowns!D23</f>
        <v>1217.142910830785</v>
      </c>
    </row>
    <row r="25" spans="1:9" ht="13.15">
      <c r="B25" s="354" t="str">
        <f>Stock_ages_breakdowns!B79</f>
        <v>40-44</v>
      </c>
      <c r="C25" s="322">
        <f>Stock_ages_breakdowns!C24</f>
        <v>358.05462035798223</v>
      </c>
      <c r="D25" s="322">
        <f>Stock_ages_breakdowns!D24</f>
        <v>1136.4924468362487</v>
      </c>
    </row>
    <row r="26" spans="1:9" ht="13.15">
      <c r="B26" s="354" t="str">
        <f>Stock_ages_breakdowns!B80</f>
        <v>45-49</v>
      </c>
      <c r="C26" s="322">
        <f>Stock_ages_breakdowns!C25</f>
        <v>274.14517802271632</v>
      </c>
      <c r="D26" s="322">
        <f>Stock_ages_breakdowns!D25</f>
        <v>971.32254456049861</v>
      </c>
    </row>
    <row r="27" spans="1:9" ht="13.15">
      <c r="B27" s="354" t="str">
        <f>Stock_ages_breakdowns!B81</f>
        <v>50-54</v>
      </c>
      <c r="C27" s="322">
        <f>Stock_ages_breakdowns!C26</f>
        <v>284.78110733600306</v>
      </c>
      <c r="D27" s="322">
        <f>Stock_ages_breakdowns!D26</f>
        <v>715.75024310187359</v>
      </c>
    </row>
    <row r="28" spans="1:9" ht="13.15">
      <c r="B28" s="354" t="str">
        <f>Stock_ages_breakdowns!B82</f>
        <v>55-59</v>
      </c>
      <c r="C28" s="322">
        <f>Stock_ages_breakdowns!C27</f>
        <v>167.56188637855024</v>
      </c>
      <c r="D28" s="322">
        <f>Stock_ages_breakdowns!D27</f>
        <v>307.05195932323585</v>
      </c>
    </row>
    <row r="29" spans="1:9" ht="13.15">
      <c r="B29" s="354" t="str">
        <f>Stock_ages_breakdowns!B83</f>
        <v>60-64</v>
      </c>
      <c r="C29" s="322">
        <f>Stock_ages_breakdowns!C28</f>
        <v>45.404698238979215</v>
      </c>
      <c r="D29" s="322">
        <f>Stock_ages_breakdowns!D28</f>
        <v>125.58416536377501</v>
      </c>
      <c r="F29" s="316"/>
    </row>
    <row r="30" spans="1:9" ht="13.15">
      <c r="B30" s="354" t="str">
        <f>Stock_ages_breakdowns!B84</f>
        <v>65 plus</v>
      </c>
      <c r="C30" s="322">
        <f>Stock_ages_breakdowns!C29</f>
        <v>10.531930004469311</v>
      </c>
      <c r="D30" s="322">
        <f>Stock_ages_breakdowns!D29</f>
        <v>19.176872549915306</v>
      </c>
      <c r="G30" s="317" t="s">
        <v>46</v>
      </c>
      <c r="H30" s="317" t="s">
        <v>47</v>
      </c>
    </row>
    <row r="31" spans="1:9" ht="13.15">
      <c r="A31" s="300">
        <f>I31</f>
        <v>0</v>
      </c>
      <c r="B31" s="354" t="str">
        <f>Stock_ages_breakdowns!B85</f>
        <v>Total</v>
      </c>
      <c r="C31" s="322">
        <f>Stock_ages_breakdowns!C30</f>
        <v>1824.8138722308886</v>
      </c>
      <c r="D31" s="322">
        <f>Stock_ages_breakdowns!D30</f>
        <v>6440.9301933798624</v>
      </c>
      <c r="E31" s="318">
        <f>SUM(C31:D31)</f>
        <v>8265.7440656107501</v>
      </c>
      <c r="G31" s="357">
        <f>C31/$E$31</f>
        <v>0.2207682524097187</v>
      </c>
      <c r="H31" s="357">
        <f>D31/$E$31</f>
        <v>0.77923174759028135</v>
      </c>
      <c r="I31" s="300">
        <f>(G31+H31)-1</f>
        <v>0</v>
      </c>
    </row>
    <row r="32" spans="1:9" ht="13.15">
      <c r="B32" s="318"/>
      <c r="C32" s="318"/>
      <c r="D32" s="318"/>
    </row>
    <row r="33" spans="2:14" ht="15">
      <c r="B33" s="331" t="s">
        <v>262</v>
      </c>
      <c r="H33" s="316"/>
    </row>
    <row r="34" spans="2:14">
      <c r="H34" s="316"/>
    </row>
    <row r="35" spans="2:14"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4" ht="13.15">
      <c r="B36" s="317" t="str">
        <f>B15</f>
        <v>Art &amp; Design</v>
      </c>
      <c r="C36" s="298">
        <f>Teacher_need_by_subject!C630</f>
        <v>8236.4413301126551</v>
      </c>
      <c r="D36" s="298">
        <f>Teacher_need_by_subject!D630</f>
        <v>8238.8261660519729</v>
      </c>
      <c r="E36" s="298">
        <f>Teacher_need_by_subject!E630</f>
        <v>8219.8540404495889</v>
      </c>
      <c r="F36" s="298">
        <f>Teacher_need_by_subject!F630</f>
        <v>8187.373352915195</v>
      </c>
      <c r="G36" s="298">
        <f>Teacher_need_by_subject!G630</f>
        <v>8199.8747416304959</v>
      </c>
      <c r="H36" s="298">
        <f>Teacher_need_by_subject!H630</f>
        <v>8234.2976200564881</v>
      </c>
      <c r="I36" s="298">
        <f>Teacher_need_by_subject!I630</f>
        <v>8293.2956431442963</v>
      </c>
      <c r="J36" s="298">
        <f>Teacher_need_by_subject!J630</f>
        <v>8309.5901051807396</v>
      </c>
      <c r="K36" s="298">
        <f>Teacher_need_by_subject!K630</f>
        <v>8304.3718184256759</v>
      </c>
      <c r="L36" s="298">
        <f>Teacher_need_by_subject!L630</f>
        <v>8299.1121465397755</v>
      </c>
      <c r="M36" s="298">
        <f>Teacher_need_by_subject!M630</f>
        <v>8286.66455466958</v>
      </c>
      <c r="N36" s="298">
        <f>Teacher_need_by_subject!N630</f>
        <v>8276.143423407646</v>
      </c>
    </row>
    <row r="37" spans="2:14">
      <c r="H37" s="316"/>
    </row>
    <row r="38" spans="2:14" ht="15">
      <c r="B38" s="331" t="s">
        <v>169</v>
      </c>
      <c r="H38" s="316"/>
    </row>
    <row r="39" spans="2:14">
      <c r="H39" s="316"/>
    </row>
    <row r="40" spans="2:14" ht="13.15">
      <c r="B40" s="332" t="s">
        <v>46</v>
      </c>
      <c r="H40" s="316"/>
    </row>
    <row r="41" spans="2:14">
      <c r="H41" s="316"/>
    </row>
    <row r="42" spans="2:14"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4" ht="13.15">
      <c r="B43" s="354" t="str">
        <f>B21</f>
        <v>20-24</v>
      </c>
      <c r="C43" s="298">
        <f>C21</f>
        <v>17.446884047472093</v>
      </c>
      <c r="D43" s="298">
        <f>C340</f>
        <v>60.878736676356354</v>
      </c>
      <c r="E43" s="298">
        <f t="shared" ref="E43:L43" si="2">D340</f>
        <v>93.793756318433026</v>
      </c>
      <c r="F43" s="298">
        <f t="shared" si="2"/>
        <v>117.47055099321847</v>
      </c>
      <c r="G43" s="298">
        <f t="shared" si="2"/>
        <v>133.80975965251108</v>
      </c>
      <c r="H43" s="298">
        <f t="shared" si="2"/>
        <v>147.85747766441887</v>
      </c>
      <c r="I43" s="298">
        <f t="shared" si="2"/>
        <v>159.19853386633062</v>
      </c>
      <c r="J43" s="298">
        <f t="shared" si="2"/>
        <v>168.84850169871564</v>
      </c>
      <c r="K43" s="298">
        <f t="shared" si="2"/>
        <v>173.6247102760565</v>
      </c>
      <c r="L43" s="298">
        <f t="shared" si="2"/>
        <v>175.82183353656694</v>
      </c>
      <c r="M43" s="298">
        <f t="shared" ref="M43:N53" si="3">L340</f>
        <v>177.23603237396404</v>
      </c>
      <c r="N43" s="298">
        <f t="shared" si="3"/>
        <v>177.68008510520033</v>
      </c>
    </row>
    <row r="44" spans="2:14" ht="13.15">
      <c r="B44" s="354" t="str">
        <f t="shared" ref="B44:C53" si="4">B22</f>
        <v>25-29</v>
      </c>
      <c r="C44" s="298">
        <f t="shared" si="4"/>
        <v>102.06232169067142</v>
      </c>
      <c r="D44" s="298">
        <f t="shared" ref="D44:L53" si="5">C341</f>
        <v>127.49262420932611</v>
      </c>
      <c r="E44" s="298">
        <f t="shared" si="5"/>
        <v>155.77009411915736</v>
      </c>
      <c r="F44" s="298">
        <f t="shared" si="5"/>
        <v>182.36796000535566</v>
      </c>
      <c r="G44" s="298">
        <f t="shared" si="5"/>
        <v>205.29231734770786</v>
      </c>
      <c r="H44" s="298">
        <f t="shared" si="5"/>
        <v>227.31914839674545</v>
      </c>
      <c r="I44" s="298">
        <f t="shared" si="5"/>
        <v>247.16565850432227</v>
      </c>
      <c r="J44" s="298">
        <f t="shared" si="5"/>
        <v>265.19702698534013</v>
      </c>
      <c r="K44" s="298">
        <f t="shared" si="5"/>
        <v>277.78490796379401</v>
      </c>
      <c r="L44" s="298">
        <f t="shared" si="5"/>
        <v>286.49224394846703</v>
      </c>
      <c r="M44" s="298">
        <f t="shared" si="3"/>
        <v>293.02937183658895</v>
      </c>
      <c r="N44" s="298">
        <f t="shared" si="3"/>
        <v>297.42563205859943</v>
      </c>
    </row>
    <row r="45" spans="2:14" ht="13.15">
      <c r="B45" s="354" t="str">
        <f t="shared" si="4"/>
        <v>30-34</v>
      </c>
      <c r="C45" s="298">
        <f t="shared" si="4"/>
        <v>244.67337389323291</v>
      </c>
      <c r="D45" s="298">
        <f t="shared" si="5"/>
        <v>225.83476485642694</v>
      </c>
      <c r="E45" s="298">
        <f t="shared" si="5"/>
        <v>217.59252836323651</v>
      </c>
      <c r="F45" s="298">
        <f t="shared" si="5"/>
        <v>216.80838712393162</v>
      </c>
      <c r="G45" s="298">
        <f t="shared" si="5"/>
        <v>220.86043539705059</v>
      </c>
      <c r="H45" s="298">
        <f t="shared" si="5"/>
        <v>229.35920931096049</v>
      </c>
      <c r="I45" s="298">
        <f t="shared" si="5"/>
        <v>240.45508154357802</v>
      </c>
      <c r="J45" s="298">
        <f t="shared" si="5"/>
        <v>253.20232944109631</v>
      </c>
      <c r="K45" s="298">
        <f t="shared" si="5"/>
        <v>264.96876608188364</v>
      </c>
      <c r="L45" s="298">
        <f t="shared" si="5"/>
        <v>275.45226691121206</v>
      </c>
      <c r="M45" s="298">
        <f t="shared" si="3"/>
        <v>284.7991761530705</v>
      </c>
      <c r="N45" s="298">
        <f t="shared" si="3"/>
        <v>292.68598473899351</v>
      </c>
    </row>
    <row r="46" spans="2:14" ht="13.15">
      <c r="B46" s="354" t="str">
        <f t="shared" si="4"/>
        <v>35-39</v>
      </c>
      <c r="C46" s="298">
        <f t="shared" si="4"/>
        <v>320.15187226081161</v>
      </c>
      <c r="D46" s="298">
        <f t="shared" si="5"/>
        <v>302.35469057530156</v>
      </c>
      <c r="E46" s="298">
        <f t="shared" si="5"/>
        <v>286.43700599878059</v>
      </c>
      <c r="F46" s="298">
        <f t="shared" si="5"/>
        <v>273.11784229246354</v>
      </c>
      <c r="G46" s="298">
        <f t="shared" si="5"/>
        <v>262.79879766536624</v>
      </c>
      <c r="H46" s="298">
        <f t="shared" si="5"/>
        <v>256.77628034041072</v>
      </c>
      <c r="I46" s="298">
        <f t="shared" si="5"/>
        <v>254.37288170490601</v>
      </c>
      <c r="J46" s="298">
        <f t="shared" si="5"/>
        <v>255.2404446760527</v>
      </c>
      <c r="K46" s="298">
        <f t="shared" si="5"/>
        <v>257.45245344105695</v>
      </c>
      <c r="L46" s="298">
        <f t="shared" si="5"/>
        <v>260.82710499800692</v>
      </c>
      <c r="M46" s="298">
        <f t="shared" si="3"/>
        <v>265.23280678576742</v>
      </c>
      <c r="N46" s="298">
        <f t="shared" si="3"/>
        <v>270.03789494589103</v>
      </c>
    </row>
    <row r="47" spans="2:14" ht="13.15">
      <c r="B47" s="354" t="str">
        <f t="shared" si="4"/>
        <v>40-44</v>
      </c>
      <c r="C47" s="298">
        <f t="shared" si="4"/>
        <v>358.05462035798223</v>
      </c>
      <c r="D47" s="298">
        <f t="shared" si="5"/>
        <v>340.25898705280912</v>
      </c>
      <c r="E47" s="298">
        <f t="shared" si="5"/>
        <v>324.51058290754133</v>
      </c>
      <c r="F47" s="298">
        <f t="shared" si="5"/>
        <v>309.93912371119967</v>
      </c>
      <c r="G47" s="298">
        <f t="shared" si="5"/>
        <v>296.43212968169604</v>
      </c>
      <c r="H47" s="298">
        <f t="shared" si="5"/>
        <v>285.25822595320295</v>
      </c>
      <c r="I47" s="298">
        <f t="shared" si="5"/>
        <v>276.27055295666742</v>
      </c>
      <c r="J47" s="298">
        <f t="shared" si="5"/>
        <v>269.65260471216232</v>
      </c>
      <c r="K47" s="298">
        <f t="shared" si="5"/>
        <v>264.23083314404266</v>
      </c>
      <c r="L47" s="298">
        <f t="shared" si="5"/>
        <v>260.23284506545087</v>
      </c>
      <c r="M47" s="298">
        <f t="shared" si="3"/>
        <v>257.84388121588597</v>
      </c>
      <c r="N47" s="298">
        <f t="shared" si="3"/>
        <v>256.70858979391897</v>
      </c>
    </row>
    <row r="48" spans="2:14" ht="13.15">
      <c r="B48" s="354" t="str">
        <f t="shared" si="4"/>
        <v>45-49</v>
      </c>
      <c r="C48" s="298">
        <f t="shared" si="4"/>
        <v>274.14517802271632</v>
      </c>
      <c r="D48" s="298">
        <f t="shared" si="5"/>
        <v>280.63475436839673</v>
      </c>
      <c r="E48" s="298">
        <f t="shared" si="5"/>
        <v>282.78524485127855</v>
      </c>
      <c r="F48" s="298">
        <f t="shared" si="5"/>
        <v>281.52561812674111</v>
      </c>
      <c r="G48" s="298">
        <f t="shared" si="5"/>
        <v>277.71484081438649</v>
      </c>
      <c r="H48" s="298">
        <f t="shared" si="5"/>
        <v>273.06997607929594</v>
      </c>
      <c r="I48" s="298">
        <f t="shared" si="5"/>
        <v>267.95063657176598</v>
      </c>
      <c r="J48" s="298">
        <f t="shared" si="5"/>
        <v>262.94988782983916</v>
      </c>
      <c r="K48" s="298">
        <f t="shared" si="5"/>
        <v>257.47923405705217</v>
      </c>
      <c r="L48" s="298">
        <f t="shared" si="5"/>
        <v>252.12710551641644</v>
      </c>
      <c r="M48" s="298">
        <f t="shared" si="3"/>
        <v>247.41102444316368</v>
      </c>
      <c r="N48" s="298">
        <f t="shared" si="3"/>
        <v>243.34768097756867</v>
      </c>
    </row>
    <row r="49" spans="1:14" ht="13.15">
      <c r="B49" s="354" t="str">
        <f t="shared" si="4"/>
        <v>50-54</v>
      </c>
      <c r="C49" s="298">
        <f t="shared" si="4"/>
        <v>284.78110733600306</v>
      </c>
      <c r="D49" s="298">
        <f t="shared" si="5"/>
        <v>261.82473057175253</v>
      </c>
      <c r="E49" s="298">
        <f t="shared" si="5"/>
        <v>247.10103032868915</v>
      </c>
      <c r="F49" s="298">
        <f t="shared" si="5"/>
        <v>237.01379501882283</v>
      </c>
      <c r="G49" s="298">
        <f t="shared" si="5"/>
        <v>229.43059024525849</v>
      </c>
      <c r="H49" s="298">
        <f t="shared" si="5"/>
        <v>223.81158859426483</v>
      </c>
      <c r="I49" s="298">
        <f t="shared" si="5"/>
        <v>219.23228992841311</v>
      </c>
      <c r="J49" s="298">
        <f t="shared" si="5"/>
        <v>215.35891373377362</v>
      </c>
      <c r="K49" s="298">
        <f t="shared" si="5"/>
        <v>211.27845313679296</v>
      </c>
      <c r="L49" s="298">
        <f t="shared" si="5"/>
        <v>207.14636806044308</v>
      </c>
      <c r="M49" s="298">
        <f t="shared" si="3"/>
        <v>203.21010190090357</v>
      </c>
      <c r="N49" s="298">
        <f t="shared" si="3"/>
        <v>199.44507152972034</v>
      </c>
    </row>
    <row r="50" spans="1:14" ht="13.15">
      <c r="B50" s="354" t="str">
        <f t="shared" si="4"/>
        <v>55-59</v>
      </c>
      <c r="C50" s="298">
        <f t="shared" si="4"/>
        <v>167.56188637855024</v>
      </c>
      <c r="D50" s="298">
        <f t="shared" si="5"/>
        <v>150.00923610579238</v>
      </c>
      <c r="E50" s="298">
        <f t="shared" si="5"/>
        <v>136.2319679727286</v>
      </c>
      <c r="F50" s="298">
        <f t="shared" si="5"/>
        <v>125.71249031777326</v>
      </c>
      <c r="G50" s="298">
        <f t="shared" si="5"/>
        <v>117.75134538106271</v>
      </c>
      <c r="H50" s="298">
        <f t="shared" si="5"/>
        <v>112.08823011336918</v>
      </c>
      <c r="I50" s="298">
        <f t="shared" si="5"/>
        <v>107.97930109355957</v>
      </c>
      <c r="J50" s="298">
        <f t="shared" si="5"/>
        <v>104.99518476359833</v>
      </c>
      <c r="K50" s="298">
        <f t="shared" si="5"/>
        <v>102.35160908380782</v>
      </c>
      <c r="L50" s="298">
        <f t="shared" si="5"/>
        <v>99.991906079642632</v>
      </c>
      <c r="M50" s="298">
        <f t="shared" si="3"/>
        <v>97.924435905708293</v>
      </c>
      <c r="N50" s="298">
        <f t="shared" si="3"/>
        <v>96.013072793187547</v>
      </c>
    </row>
    <row r="51" spans="1:14" ht="13.15">
      <c r="B51" s="354" t="str">
        <f t="shared" si="4"/>
        <v>60-64</v>
      </c>
      <c r="C51" s="298">
        <f t="shared" si="4"/>
        <v>45.404698238979215</v>
      </c>
      <c r="D51" s="298">
        <f t="shared" si="5"/>
        <v>48.933785182214166</v>
      </c>
      <c r="E51" s="298">
        <f t="shared" si="5"/>
        <v>48.618578390708421</v>
      </c>
      <c r="F51" s="298">
        <f t="shared" si="5"/>
        <v>46.650173834555943</v>
      </c>
      <c r="G51" s="298">
        <f t="shared" si="5"/>
        <v>44.186980043512776</v>
      </c>
      <c r="H51" s="298">
        <f t="shared" si="5"/>
        <v>41.988194728500908</v>
      </c>
      <c r="I51" s="298">
        <f t="shared" si="5"/>
        <v>40.165320694308811</v>
      </c>
      <c r="J51" s="298">
        <f t="shared" si="5"/>
        <v>38.759892307113816</v>
      </c>
      <c r="K51" s="298">
        <f t="shared" si="5"/>
        <v>37.496764855095599</v>
      </c>
      <c r="L51" s="298">
        <f t="shared" si="5"/>
        <v>36.40888912772764</v>
      </c>
      <c r="M51" s="298">
        <f t="shared" si="3"/>
        <v>35.515839823728683</v>
      </c>
      <c r="N51" s="298">
        <f t="shared" si="3"/>
        <v>34.738563885723003</v>
      </c>
    </row>
    <row r="52" spans="1:14" ht="13.15">
      <c r="B52" s="354" t="str">
        <f t="shared" si="4"/>
        <v>65 plus</v>
      </c>
      <c r="C52" s="298">
        <f t="shared" si="4"/>
        <v>10.531930004469311</v>
      </c>
      <c r="D52" s="298">
        <f t="shared" si="5"/>
        <v>12.65835249076075</v>
      </c>
      <c r="E52" s="298">
        <f t="shared" si="5"/>
        <v>14.400765589116643</v>
      </c>
      <c r="F52" s="298">
        <f t="shared" si="5"/>
        <v>15.411073130023404</v>
      </c>
      <c r="G52" s="298">
        <f t="shared" si="5"/>
        <v>15.765358998039458</v>
      </c>
      <c r="H52" s="298">
        <f t="shared" si="5"/>
        <v>15.72750298354204</v>
      </c>
      <c r="I52" s="298">
        <f t="shared" si="5"/>
        <v>15.46616603092315</v>
      </c>
      <c r="J52" s="298">
        <f t="shared" si="5"/>
        <v>15.120573674052221</v>
      </c>
      <c r="K52" s="298">
        <f t="shared" si="5"/>
        <v>14.705133648333765</v>
      </c>
      <c r="L52" s="298">
        <f t="shared" si="5"/>
        <v>14.281967360356033</v>
      </c>
      <c r="M52" s="298">
        <f t="shared" si="3"/>
        <v>13.895213227587773</v>
      </c>
      <c r="N52" s="298">
        <f t="shared" si="3"/>
        <v>13.545833051329621</v>
      </c>
    </row>
    <row r="53" spans="1:14" ht="13.15">
      <c r="B53" s="354" t="str">
        <f t="shared" si="4"/>
        <v>Total</v>
      </c>
      <c r="C53" s="298">
        <f t="shared" si="4"/>
        <v>1824.8138722308886</v>
      </c>
      <c r="D53" s="298">
        <f t="shared" si="5"/>
        <v>1810.8806620891366</v>
      </c>
      <c r="E53" s="298">
        <f t="shared" si="5"/>
        <v>1807.2415548396705</v>
      </c>
      <c r="F53" s="298">
        <f t="shared" si="5"/>
        <v>1806.0170145540856</v>
      </c>
      <c r="G53" s="298">
        <f t="shared" si="5"/>
        <v>1804.0425552265917</v>
      </c>
      <c r="H53" s="298">
        <f t="shared" si="5"/>
        <v>1813.2558341647114</v>
      </c>
      <c r="I53" s="298">
        <f t="shared" si="5"/>
        <v>1828.2564228947749</v>
      </c>
      <c r="J53" s="298">
        <f t="shared" si="5"/>
        <v>1849.3253598217441</v>
      </c>
      <c r="K53" s="298">
        <f t="shared" si="5"/>
        <v>1861.3728656879155</v>
      </c>
      <c r="L53" s="298">
        <f t="shared" si="5"/>
        <v>1868.7825306042896</v>
      </c>
      <c r="M53" s="298">
        <f t="shared" si="3"/>
        <v>1876.0978836663689</v>
      </c>
      <c r="N53" s="298">
        <f t="shared" si="3"/>
        <v>1881.6284088801322</v>
      </c>
    </row>
    <row r="54" spans="1:14">
      <c r="A54" s="300">
        <f>SUM(C54:N54)</f>
        <v>0</v>
      </c>
      <c r="C54" s="300">
        <f>SUM(C43:C52)-C53</f>
        <v>0</v>
      </c>
      <c r="D54" s="300">
        <f t="shared" ref="D54:N54" si="6">SUM(D43:D52)-D53</f>
        <v>0</v>
      </c>
      <c r="E54" s="300">
        <f t="shared" si="6"/>
        <v>0</v>
      </c>
      <c r="F54" s="300">
        <f t="shared" si="6"/>
        <v>0</v>
      </c>
      <c r="G54" s="300">
        <f t="shared" si="6"/>
        <v>0</v>
      </c>
      <c r="H54" s="300">
        <f t="shared" si="6"/>
        <v>0</v>
      </c>
      <c r="I54" s="300">
        <f t="shared" si="6"/>
        <v>0</v>
      </c>
      <c r="J54" s="300">
        <f t="shared" si="6"/>
        <v>0</v>
      </c>
      <c r="K54" s="300">
        <f t="shared" si="6"/>
        <v>0</v>
      </c>
      <c r="L54" s="300">
        <f t="shared" si="6"/>
        <v>0</v>
      </c>
      <c r="M54" s="300">
        <f t="shared" si="6"/>
        <v>0</v>
      </c>
      <c r="N54" s="300">
        <f t="shared" si="6"/>
        <v>0</v>
      </c>
    </row>
    <row r="56" spans="1:14" ht="13.15">
      <c r="B56" s="332" t="s">
        <v>47</v>
      </c>
      <c r="H56" s="316"/>
    </row>
    <row r="57" spans="1:14">
      <c r="H57" s="316"/>
    </row>
    <row r="58" spans="1:14" ht="13.15">
      <c r="B58" s="329" t="str">
        <f t="shared" ref="B58:B69" si="7">B42</f>
        <v>Age group</v>
      </c>
      <c r="C58" s="329" t="str">
        <f t="shared" ref="C58:N58" si="8">C42</f>
        <v>2018/19</v>
      </c>
      <c r="D58" s="329" t="str">
        <f t="shared" si="8"/>
        <v>2019/20</v>
      </c>
      <c r="E58" s="329" t="str">
        <f t="shared" si="8"/>
        <v>2020/21</v>
      </c>
      <c r="F58" s="329" t="str">
        <f t="shared" si="8"/>
        <v>2021/22</v>
      </c>
      <c r="G58" s="329" t="str">
        <f t="shared" si="8"/>
        <v>2022/23</v>
      </c>
      <c r="H58" s="329" t="str">
        <f t="shared" si="8"/>
        <v>2023/24</v>
      </c>
      <c r="I58" s="329" t="str">
        <f t="shared" si="8"/>
        <v>2024/25</v>
      </c>
      <c r="J58" s="329" t="str">
        <f t="shared" si="8"/>
        <v>2025/26</v>
      </c>
      <c r="K58" s="329" t="str">
        <f t="shared" si="8"/>
        <v>2026/27</v>
      </c>
      <c r="L58" s="329" t="str">
        <f t="shared" si="8"/>
        <v>2027/28</v>
      </c>
      <c r="M58" s="329" t="str">
        <f t="shared" si="8"/>
        <v>2028/29</v>
      </c>
      <c r="N58" s="329" t="str">
        <f t="shared" si="8"/>
        <v>2029/30</v>
      </c>
    </row>
    <row r="59" spans="1:14" ht="13.15">
      <c r="B59" s="329" t="str">
        <f t="shared" si="7"/>
        <v>20-24</v>
      </c>
      <c r="C59" s="298">
        <f t="shared" ref="C59:C69" si="9">D21</f>
        <v>157.38295402804766</v>
      </c>
      <c r="D59" s="298">
        <f t="shared" ref="D59:L59" si="10">C356</f>
        <v>282.18976284960127</v>
      </c>
      <c r="E59" s="298">
        <f t="shared" si="10"/>
        <v>377.07073014230508</v>
      </c>
      <c r="F59" s="298">
        <f t="shared" si="10"/>
        <v>443.38388165449635</v>
      </c>
      <c r="G59" s="298">
        <f t="shared" si="10"/>
        <v>487.82808727069767</v>
      </c>
      <c r="H59" s="298">
        <f t="shared" si="10"/>
        <v>527.46277343132522</v>
      </c>
      <c r="I59" s="298">
        <f t="shared" si="10"/>
        <v>559.93976603772239</v>
      </c>
      <c r="J59" s="298">
        <f t="shared" si="10"/>
        <v>588.23973891673654</v>
      </c>
      <c r="K59" s="298">
        <f t="shared" si="10"/>
        <v>600.66403614577303</v>
      </c>
      <c r="L59" s="298">
        <f t="shared" si="10"/>
        <v>605.112086316469</v>
      </c>
      <c r="M59" s="298">
        <f t="shared" ref="M59:M69" si="11">L356</f>
        <v>607.69166488748874</v>
      </c>
      <c r="N59" s="298">
        <f t="shared" ref="N59:N69" si="12">M356</f>
        <v>607.50725204483024</v>
      </c>
    </row>
    <row r="60" spans="1:14" ht="13.15">
      <c r="B60" s="329" t="str">
        <f t="shared" si="7"/>
        <v>25-29</v>
      </c>
      <c r="C60" s="298">
        <f t="shared" si="9"/>
        <v>733.7521234608231</v>
      </c>
      <c r="D60" s="298">
        <f t="shared" ref="D60:K69" si="13">C357</f>
        <v>738.06439800907992</v>
      </c>
      <c r="E60" s="298">
        <f t="shared" si="13"/>
        <v>770.71709494922959</v>
      </c>
      <c r="F60" s="298">
        <f t="shared" si="13"/>
        <v>809.62248014239231</v>
      </c>
      <c r="G60" s="298">
        <f t="shared" si="13"/>
        <v>847.16687602738386</v>
      </c>
      <c r="H60" s="298">
        <f t="shared" si="13"/>
        <v>890.99090433681556</v>
      </c>
      <c r="I60" s="298">
        <f t="shared" si="13"/>
        <v>934.53427240866279</v>
      </c>
      <c r="J60" s="298">
        <f t="shared" si="13"/>
        <v>977.47649687337434</v>
      </c>
      <c r="K60" s="298">
        <f t="shared" si="13"/>
        <v>1005.7356170140442</v>
      </c>
      <c r="L60" s="298">
        <f t="shared" ref="L60:L69" si="14">K357</f>
        <v>1023.8715710796725</v>
      </c>
      <c r="M60" s="298">
        <f t="shared" si="11"/>
        <v>1037.1734126170693</v>
      </c>
      <c r="N60" s="298">
        <f t="shared" si="12"/>
        <v>1045.1414030788408</v>
      </c>
    </row>
    <row r="61" spans="1:14" ht="13.15">
      <c r="B61" s="329" t="str">
        <f t="shared" si="7"/>
        <v>30-34</v>
      </c>
      <c r="C61" s="298">
        <f t="shared" si="9"/>
        <v>1057.2739733246599</v>
      </c>
      <c r="D61" s="298">
        <f t="shared" si="13"/>
        <v>997.12407831814562</v>
      </c>
      <c r="E61" s="298">
        <f t="shared" si="13"/>
        <v>957.21390326004018</v>
      </c>
      <c r="F61" s="298">
        <f t="shared" si="13"/>
        <v>931.30572521794829</v>
      </c>
      <c r="G61" s="298">
        <f t="shared" si="13"/>
        <v>918.01098827615715</v>
      </c>
      <c r="H61" s="298">
        <f t="shared" si="13"/>
        <v>919.44439992674768</v>
      </c>
      <c r="I61" s="298">
        <f t="shared" si="13"/>
        <v>930.85213798899326</v>
      </c>
      <c r="J61" s="298">
        <f t="shared" si="13"/>
        <v>949.92973143144741</v>
      </c>
      <c r="K61" s="298">
        <f t="shared" si="13"/>
        <v>967.89027031628575</v>
      </c>
      <c r="L61" s="298">
        <f t="shared" si="14"/>
        <v>983.97942903916135</v>
      </c>
      <c r="M61" s="298">
        <f t="shared" si="11"/>
        <v>998.7625578753931</v>
      </c>
      <c r="N61" s="298">
        <f t="shared" si="12"/>
        <v>1010.9681909940508</v>
      </c>
    </row>
    <row r="62" spans="1:14" ht="13.15">
      <c r="B62" s="329" t="str">
        <f t="shared" si="7"/>
        <v>35-39</v>
      </c>
      <c r="C62" s="298">
        <f t="shared" si="9"/>
        <v>1217.142910830785</v>
      </c>
      <c r="D62" s="298">
        <f t="shared" si="13"/>
        <v>1155.4386849158373</v>
      </c>
      <c r="E62" s="298">
        <f t="shared" si="13"/>
        <v>1101.51610871143</v>
      </c>
      <c r="F62" s="298">
        <f t="shared" si="13"/>
        <v>1051.4587900201095</v>
      </c>
      <c r="G62" s="298">
        <f t="shared" si="13"/>
        <v>1008.7339815984727</v>
      </c>
      <c r="H62" s="298">
        <f t="shared" si="13"/>
        <v>978.17943291647407</v>
      </c>
      <c r="I62" s="298">
        <f t="shared" si="13"/>
        <v>957.80491809394982</v>
      </c>
      <c r="J62" s="298">
        <f t="shared" si="13"/>
        <v>947.04727881574775</v>
      </c>
      <c r="K62" s="298">
        <f t="shared" si="13"/>
        <v>939.80799702840454</v>
      </c>
      <c r="L62" s="298">
        <f t="shared" si="14"/>
        <v>936.15764500962518</v>
      </c>
      <c r="M62" s="298">
        <f t="shared" si="11"/>
        <v>936.22163752283211</v>
      </c>
      <c r="N62" s="298">
        <f t="shared" si="12"/>
        <v>938.21571033665668</v>
      </c>
    </row>
    <row r="63" spans="1:14" ht="13.15">
      <c r="B63" s="329" t="str">
        <f t="shared" si="7"/>
        <v>40-44</v>
      </c>
      <c r="C63" s="298">
        <f t="shared" si="9"/>
        <v>1136.4924468362487</v>
      </c>
      <c r="D63" s="298">
        <f t="shared" si="13"/>
        <v>1113.5712583020356</v>
      </c>
      <c r="E63" s="298">
        <f t="shared" si="13"/>
        <v>1087.5165472344677</v>
      </c>
      <c r="F63" s="298">
        <f t="shared" si="13"/>
        <v>1055.3048642171123</v>
      </c>
      <c r="G63" s="298">
        <f t="shared" si="13"/>
        <v>1021.3830455729834</v>
      </c>
      <c r="H63" s="298">
        <f t="shared" si="13"/>
        <v>991.39661864940638</v>
      </c>
      <c r="I63" s="298">
        <f t="shared" si="13"/>
        <v>965.31650037775159</v>
      </c>
      <c r="J63" s="298">
        <f t="shared" si="13"/>
        <v>944.23255126378274</v>
      </c>
      <c r="K63" s="298">
        <f t="shared" si="13"/>
        <v>924.44502966417019</v>
      </c>
      <c r="L63" s="298">
        <f t="shared" si="14"/>
        <v>907.26488202972473</v>
      </c>
      <c r="M63" s="298">
        <f t="shared" si="11"/>
        <v>893.84194272139666</v>
      </c>
      <c r="N63" s="298">
        <f t="shared" si="12"/>
        <v>883.38806447066861</v>
      </c>
    </row>
    <row r="64" spans="1:14" ht="13.15">
      <c r="B64" s="329" t="str">
        <f t="shared" si="7"/>
        <v>45-49</v>
      </c>
      <c r="C64" s="298">
        <f t="shared" si="9"/>
        <v>971.32254456049861</v>
      </c>
      <c r="D64" s="298">
        <f t="shared" si="13"/>
        <v>963.08151866697415</v>
      </c>
      <c r="E64" s="298">
        <f t="shared" si="13"/>
        <v>954.69550316717414</v>
      </c>
      <c r="F64" s="298">
        <f t="shared" si="13"/>
        <v>940.80202689368286</v>
      </c>
      <c r="G64" s="298">
        <f t="shared" si="13"/>
        <v>923.79083720289896</v>
      </c>
      <c r="H64" s="298">
        <f t="shared" si="13"/>
        <v>907.52651620380448</v>
      </c>
      <c r="I64" s="298">
        <f t="shared" si="13"/>
        <v>891.49760451458349</v>
      </c>
      <c r="J64" s="298">
        <f t="shared" si="13"/>
        <v>876.58145873119804</v>
      </c>
      <c r="K64" s="298">
        <f t="shared" si="13"/>
        <v>859.87750785704441</v>
      </c>
      <c r="L64" s="298">
        <f t="shared" si="14"/>
        <v>842.97123654191159</v>
      </c>
      <c r="M64" s="298">
        <f t="shared" si="11"/>
        <v>827.40449080906512</v>
      </c>
      <c r="N64" s="298">
        <f t="shared" si="12"/>
        <v>813.10202248373764</v>
      </c>
    </row>
    <row r="65" spans="1:14" ht="13.15">
      <c r="B65" s="329" t="str">
        <f t="shared" si="7"/>
        <v>50-54</v>
      </c>
      <c r="C65" s="298">
        <f t="shared" si="9"/>
        <v>715.75024310187359</v>
      </c>
      <c r="D65" s="298">
        <f t="shared" si="13"/>
        <v>710.92302646184316</v>
      </c>
      <c r="E65" s="298">
        <f t="shared" si="13"/>
        <v>707.40100002328575</v>
      </c>
      <c r="F65" s="298">
        <f t="shared" si="13"/>
        <v>700.93459538702893</v>
      </c>
      <c r="G65" s="298">
        <f t="shared" si="13"/>
        <v>693.12798872492715</v>
      </c>
      <c r="H65" s="298">
        <f t="shared" si="13"/>
        <v>686.32925407999062</v>
      </c>
      <c r="I65" s="298">
        <f t="shared" si="13"/>
        <v>679.61567072802382</v>
      </c>
      <c r="J65" s="298">
        <f t="shared" si="13"/>
        <v>673.17387081702634</v>
      </c>
      <c r="K65" s="298">
        <f t="shared" si="13"/>
        <v>664.53408228495618</v>
      </c>
      <c r="L65" s="298">
        <f t="shared" si="14"/>
        <v>654.67102346840056</v>
      </c>
      <c r="M65" s="298">
        <f t="shared" si="11"/>
        <v>644.65926298573095</v>
      </c>
      <c r="N65" s="298">
        <f t="shared" si="12"/>
        <v>634.48860251573103</v>
      </c>
    </row>
    <row r="66" spans="1:14" ht="13.15">
      <c r="B66" s="329" t="str">
        <f t="shared" si="7"/>
        <v>55-59</v>
      </c>
      <c r="C66" s="298">
        <f t="shared" si="9"/>
        <v>307.05195932323585</v>
      </c>
      <c r="D66" s="298">
        <f t="shared" si="13"/>
        <v>317.93173219452513</v>
      </c>
      <c r="E66" s="298">
        <f t="shared" si="13"/>
        <v>324.65743952059881</v>
      </c>
      <c r="F66" s="298">
        <f t="shared" si="13"/>
        <v>327.47038340787901</v>
      </c>
      <c r="G66" s="298">
        <f t="shared" si="13"/>
        <v>327.82605786297518</v>
      </c>
      <c r="H66" s="298">
        <f t="shared" si="13"/>
        <v>327.87283706506889</v>
      </c>
      <c r="I66" s="298">
        <f t="shared" si="13"/>
        <v>327.42618863266807</v>
      </c>
      <c r="J66" s="298">
        <f t="shared" si="13"/>
        <v>326.79545773010142</v>
      </c>
      <c r="K66" s="298">
        <f t="shared" si="13"/>
        <v>324.52243879547342</v>
      </c>
      <c r="L66" s="298">
        <f t="shared" si="14"/>
        <v>321.29989612900391</v>
      </c>
      <c r="M66" s="298">
        <f t="shared" si="11"/>
        <v>317.76610269104037</v>
      </c>
      <c r="N66" s="298">
        <f t="shared" si="12"/>
        <v>313.84374115031545</v>
      </c>
    </row>
    <row r="67" spans="1:14" ht="13.15">
      <c r="B67" s="329" t="str">
        <f t="shared" si="7"/>
        <v>60-64</v>
      </c>
      <c r="C67" s="298">
        <f t="shared" si="9"/>
        <v>125.58416536377501</v>
      </c>
      <c r="D67" s="298">
        <f t="shared" si="13"/>
        <v>115.28073932733132</v>
      </c>
      <c r="E67" s="298">
        <f t="shared" si="13"/>
        <v>111.76476863378974</v>
      </c>
      <c r="F67" s="298">
        <f t="shared" si="13"/>
        <v>110.54426202632575</v>
      </c>
      <c r="G67" s="298">
        <f t="shared" si="13"/>
        <v>110.10714773424505</v>
      </c>
      <c r="H67" s="298">
        <f t="shared" si="13"/>
        <v>110.44416665216035</v>
      </c>
      <c r="I67" s="298">
        <f t="shared" si="13"/>
        <v>110.90828030399165</v>
      </c>
      <c r="J67" s="298">
        <f t="shared" si="13"/>
        <v>111.42687606669639</v>
      </c>
      <c r="K67" s="298">
        <f t="shared" si="13"/>
        <v>111.15354748624186</v>
      </c>
      <c r="L67" s="298">
        <f t="shared" si="14"/>
        <v>110.45569670065495</v>
      </c>
      <c r="M67" s="298">
        <f t="shared" si="11"/>
        <v>109.64639426967737</v>
      </c>
      <c r="N67" s="298">
        <f t="shared" si="12"/>
        <v>108.65017819696639</v>
      </c>
    </row>
    <row r="68" spans="1:14" ht="13.15">
      <c r="B68" s="329" t="str">
        <f t="shared" si="7"/>
        <v>65 plus</v>
      </c>
      <c r="C68" s="298">
        <f t="shared" si="9"/>
        <v>19.176872549915306</v>
      </c>
      <c r="D68" s="298">
        <f t="shared" si="13"/>
        <v>31.955468978146271</v>
      </c>
      <c r="E68" s="298">
        <f t="shared" si="13"/>
        <v>39.031515569983171</v>
      </c>
      <c r="F68" s="298">
        <f t="shared" si="13"/>
        <v>43.010016928529218</v>
      </c>
      <c r="G68" s="298">
        <f t="shared" si="13"/>
        <v>45.355787417863432</v>
      </c>
      <c r="H68" s="298">
        <f t="shared" si="13"/>
        <v>46.972004203992469</v>
      </c>
      <c r="I68" s="298">
        <f t="shared" si="13"/>
        <v>48.145858075367627</v>
      </c>
      <c r="J68" s="298">
        <f t="shared" si="13"/>
        <v>49.066822676442484</v>
      </c>
      <c r="K68" s="298">
        <f t="shared" si="13"/>
        <v>49.586712900431159</v>
      </c>
      <c r="L68" s="298">
        <f t="shared" si="14"/>
        <v>49.805821506763955</v>
      </c>
      <c r="M68" s="298">
        <f t="shared" si="11"/>
        <v>49.846796493714535</v>
      </c>
      <c r="N68" s="298">
        <f t="shared" si="12"/>
        <v>49.730980517651851</v>
      </c>
    </row>
    <row r="69" spans="1:14" ht="13.15">
      <c r="B69" s="329" t="str">
        <f t="shared" si="7"/>
        <v>Total</v>
      </c>
      <c r="C69" s="298">
        <f t="shared" si="9"/>
        <v>6440.9301933798624</v>
      </c>
      <c r="D69" s="298">
        <f t="shared" si="13"/>
        <v>6425.5606680235196</v>
      </c>
      <c r="E69" s="298">
        <f t="shared" si="13"/>
        <v>6431.5846112123036</v>
      </c>
      <c r="F69" s="298">
        <f t="shared" si="13"/>
        <v>6413.8370258955038</v>
      </c>
      <c r="G69" s="298">
        <f t="shared" si="13"/>
        <v>6383.3307976886044</v>
      </c>
      <c r="H69" s="298">
        <f t="shared" si="13"/>
        <v>6386.6189074657859</v>
      </c>
      <c r="I69" s="298">
        <f t="shared" si="13"/>
        <v>6406.0411971617132</v>
      </c>
      <c r="J69" s="298">
        <f t="shared" si="13"/>
        <v>6443.9702833225538</v>
      </c>
      <c r="K69" s="298">
        <f t="shared" si="13"/>
        <v>6448.2172394928248</v>
      </c>
      <c r="L69" s="298">
        <f t="shared" si="14"/>
        <v>6435.5892878213881</v>
      </c>
      <c r="M69" s="298">
        <f t="shared" si="11"/>
        <v>6423.0142628734084</v>
      </c>
      <c r="N69" s="298">
        <f t="shared" si="12"/>
        <v>6405.0361457894496</v>
      </c>
    </row>
    <row r="70" spans="1:14">
      <c r="A70" s="300">
        <f>SUM(C70:N70)</f>
        <v>0</v>
      </c>
      <c r="C70" s="300">
        <f t="shared" ref="C70:N70" si="15">SUM(C59:C68)-C69</f>
        <v>0</v>
      </c>
      <c r="D70" s="300">
        <f t="shared" si="15"/>
        <v>0</v>
      </c>
      <c r="E70" s="300">
        <f t="shared" si="15"/>
        <v>0</v>
      </c>
      <c r="F70" s="300">
        <f t="shared" si="15"/>
        <v>0</v>
      </c>
      <c r="G70" s="300">
        <f t="shared" si="15"/>
        <v>0</v>
      </c>
      <c r="H70" s="300">
        <f t="shared" si="15"/>
        <v>0</v>
      </c>
      <c r="I70" s="300">
        <f t="shared" si="15"/>
        <v>0</v>
      </c>
      <c r="J70" s="300">
        <f t="shared" si="15"/>
        <v>0</v>
      </c>
      <c r="K70" s="300">
        <f t="shared" si="15"/>
        <v>0</v>
      </c>
      <c r="L70" s="300">
        <f t="shared" si="15"/>
        <v>0</v>
      </c>
      <c r="M70" s="300">
        <f t="shared" si="15"/>
        <v>0</v>
      </c>
      <c r="N70" s="300">
        <f t="shared" si="15"/>
        <v>0</v>
      </c>
    </row>
    <row r="72" spans="1:14" ht="15">
      <c r="B72" s="331" t="s">
        <v>162</v>
      </c>
      <c r="H72" s="316"/>
    </row>
    <row r="73" spans="1:14">
      <c r="H73" s="316"/>
    </row>
    <row r="74" spans="1:14" ht="13.15">
      <c r="B74" s="332" t="s">
        <v>46</v>
      </c>
      <c r="C74" s="254" t="s">
        <v>449</v>
      </c>
      <c r="H74" s="316"/>
    </row>
    <row r="75" spans="1:14">
      <c r="H75" s="316"/>
    </row>
    <row r="76" spans="1:14" ht="13.15">
      <c r="B76" s="329" t="str">
        <f t="shared" ref="B76:B87" si="16">B42</f>
        <v>Age group</v>
      </c>
      <c r="C76" s="329" t="str">
        <f t="shared" ref="C76:N76" si="17">C42</f>
        <v>2018/19</v>
      </c>
      <c r="D76" s="329" t="str">
        <f t="shared" si="17"/>
        <v>2019/20</v>
      </c>
      <c r="E76" s="329" t="str">
        <f t="shared" si="17"/>
        <v>2020/21</v>
      </c>
      <c r="F76" s="329" t="str">
        <f t="shared" si="17"/>
        <v>2021/22</v>
      </c>
      <c r="G76" s="329" t="str">
        <f t="shared" si="17"/>
        <v>2022/23</v>
      </c>
      <c r="H76" s="329" t="str">
        <f t="shared" si="17"/>
        <v>2023/24</v>
      </c>
      <c r="I76" s="329" t="str">
        <f t="shared" si="17"/>
        <v>2024/25</v>
      </c>
      <c r="J76" s="329" t="str">
        <f t="shared" si="17"/>
        <v>2025/26</v>
      </c>
      <c r="K76" s="329" t="str">
        <f t="shared" si="17"/>
        <v>2026/27</v>
      </c>
      <c r="L76" s="329" t="str">
        <f t="shared" si="17"/>
        <v>2027/28</v>
      </c>
      <c r="M76" s="329" t="str">
        <f t="shared" si="17"/>
        <v>2028/29</v>
      </c>
      <c r="N76" s="329" t="str">
        <f t="shared" si="17"/>
        <v>2029/30</v>
      </c>
    </row>
    <row r="77" spans="1:14" ht="13.15">
      <c r="B77" s="329" t="str">
        <f t="shared" si="16"/>
        <v>20-24</v>
      </c>
      <c r="C77" s="444">
        <f>C43-(0.2*C43)</f>
        <v>13.957507237977675</v>
      </c>
      <c r="D77" s="444">
        <f>D43-(0.2*D43)</f>
        <v>48.702989341085086</v>
      </c>
      <c r="E77" s="444">
        <f t="shared" ref="E77:N77" si="18">E43-(0.2*E43)</f>
        <v>75.035005054746421</v>
      </c>
      <c r="F77" s="444">
        <f t="shared" si="18"/>
        <v>93.976440794574771</v>
      </c>
      <c r="G77" s="444">
        <f t="shared" si="18"/>
        <v>107.04780772200886</v>
      </c>
      <c r="H77" s="444">
        <f t="shared" si="18"/>
        <v>118.28598213153509</v>
      </c>
      <c r="I77" s="444">
        <f t="shared" si="18"/>
        <v>127.35882709306449</v>
      </c>
      <c r="J77" s="444">
        <f t="shared" si="18"/>
        <v>135.0788013589725</v>
      </c>
      <c r="K77" s="444">
        <f t="shared" si="18"/>
        <v>138.8997682208452</v>
      </c>
      <c r="L77" s="444">
        <f t="shared" si="18"/>
        <v>140.65746682925356</v>
      </c>
      <c r="M77" s="444">
        <f t="shared" si="18"/>
        <v>141.78882589917123</v>
      </c>
      <c r="N77" s="444">
        <f t="shared" si="18"/>
        <v>142.14406808416027</v>
      </c>
    </row>
    <row r="78" spans="1:14" ht="13.15">
      <c r="B78" s="329" t="str">
        <f t="shared" si="16"/>
        <v>25-29</v>
      </c>
      <c r="C78" s="444">
        <f t="shared" ref="C78:C85" si="19">C44+(0.2*C43)-(0.2*C44)</f>
        <v>85.139234162031556</v>
      </c>
      <c r="D78" s="444">
        <f t="shared" ref="D78:N78" si="20">D44+(0.2*D43)-(0.2*D44)</f>
        <v>114.16984670273217</v>
      </c>
      <c r="E78" s="444">
        <f t="shared" si="20"/>
        <v>143.37482655901249</v>
      </c>
      <c r="F78" s="444">
        <f t="shared" si="20"/>
        <v>169.38847820292821</v>
      </c>
      <c r="G78" s="444">
        <f t="shared" si="20"/>
        <v>190.99580580866851</v>
      </c>
      <c r="H78" s="444">
        <f t="shared" si="20"/>
        <v>211.42681425028013</v>
      </c>
      <c r="I78" s="444">
        <f t="shared" si="20"/>
        <v>229.57223357672393</v>
      </c>
      <c r="J78" s="444">
        <f t="shared" si="20"/>
        <v>245.9273219280152</v>
      </c>
      <c r="K78" s="444">
        <f t="shared" si="20"/>
        <v>256.95286842624648</v>
      </c>
      <c r="L78" s="444">
        <f t="shared" si="20"/>
        <v>264.35816186608702</v>
      </c>
      <c r="M78" s="444">
        <f t="shared" si="20"/>
        <v>269.87070394406396</v>
      </c>
      <c r="N78" s="444">
        <f t="shared" si="20"/>
        <v>273.47652266791965</v>
      </c>
    </row>
    <row r="79" spans="1:14" ht="13.15">
      <c r="B79" s="329" t="str">
        <f t="shared" si="16"/>
        <v>30-34</v>
      </c>
      <c r="C79" s="444">
        <f t="shared" si="19"/>
        <v>216.1511634527206</v>
      </c>
      <c r="D79" s="444">
        <f t="shared" ref="D79:N79" si="21">D45+(0.2*D44)-(0.2*D45)</f>
        <v>206.16633672700678</v>
      </c>
      <c r="E79" s="444">
        <f t="shared" si="21"/>
        <v>205.22804151442068</v>
      </c>
      <c r="F79" s="444">
        <f t="shared" si="21"/>
        <v>209.92030170021641</v>
      </c>
      <c r="G79" s="444">
        <f t="shared" si="21"/>
        <v>217.74681178718203</v>
      </c>
      <c r="H79" s="444">
        <f t="shared" si="21"/>
        <v>228.95119712811746</v>
      </c>
      <c r="I79" s="444">
        <f t="shared" si="21"/>
        <v>241.79719693572684</v>
      </c>
      <c r="J79" s="444">
        <f t="shared" si="21"/>
        <v>255.60126894994508</v>
      </c>
      <c r="K79" s="444">
        <f t="shared" si="21"/>
        <v>267.53199445826573</v>
      </c>
      <c r="L79" s="444">
        <f t="shared" si="21"/>
        <v>277.66026231866306</v>
      </c>
      <c r="M79" s="444">
        <f t="shared" si="21"/>
        <v>286.44521528977418</v>
      </c>
      <c r="N79" s="444">
        <f t="shared" si="21"/>
        <v>293.6339142029147</v>
      </c>
    </row>
    <row r="80" spans="1:14" ht="13.15">
      <c r="B80" s="329" t="str">
        <f t="shared" si="16"/>
        <v>35-39</v>
      </c>
      <c r="C80" s="444">
        <f t="shared" si="19"/>
        <v>305.05617258729586</v>
      </c>
      <c r="D80" s="444">
        <f t="shared" ref="D80:N80" si="22">D46+(0.2*D45)-(0.2*D46)</f>
        <v>287.05070543152664</v>
      </c>
      <c r="E80" s="444">
        <f t="shared" si="22"/>
        <v>272.66811047167175</v>
      </c>
      <c r="F80" s="444">
        <f t="shared" si="22"/>
        <v>261.85595125875716</v>
      </c>
      <c r="G80" s="444">
        <f t="shared" si="22"/>
        <v>254.41112521170311</v>
      </c>
      <c r="H80" s="444">
        <f t="shared" si="22"/>
        <v>251.29286613452069</v>
      </c>
      <c r="I80" s="444">
        <f t="shared" si="22"/>
        <v>251.58932167264038</v>
      </c>
      <c r="J80" s="444">
        <f t="shared" si="22"/>
        <v>254.83282162906141</v>
      </c>
      <c r="K80" s="444">
        <f t="shared" si="22"/>
        <v>258.9557159692223</v>
      </c>
      <c r="L80" s="444">
        <f t="shared" si="22"/>
        <v>263.75213738064792</v>
      </c>
      <c r="M80" s="444">
        <f t="shared" si="22"/>
        <v>269.14608065922801</v>
      </c>
      <c r="N80" s="444">
        <f t="shared" si="22"/>
        <v>274.56751290451149</v>
      </c>
    </row>
    <row r="81" spans="1:14" ht="13.15">
      <c r="B81" s="329" t="str">
        <f t="shared" si="16"/>
        <v>40-44</v>
      </c>
      <c r="C81" s="444">
        <f t="shared" si="19"/>
        <v>350.47407073854811</v>
      </c>
      <c r="D81" s="444">
        <f t="shared" ref="D81:N81" si="23">D47+(0.2*D46)-(0.2*D47)</f>
        <v>332.67812775730761</v>
      </c>
      <c r="E81" s="444">
        <f t="shared" si="23"/>
        <v>316.89586752578919</v>
      </c>
      <c r="F81" s="444">
        <f t="shared" si="23"/>
        <v>302.57486742745243</v>
      </c>
      <c r="G81" s="444">
        <f t="shared" si="23"/>
        <v>289.7054632784301</v>
      </c>
      <c r="H81" s="444">
        <f t="shared" si="23"/>
        <v>279.56183683064449</v>
      </c>
      <c r="I81" s="444">
        <f t="shared" si="23"/>
        <v>271.89101870631515</v>
      </c>
      <c r="J81" s="444">
        <f t="shared" si="23"/>
        <v>266.77017270494042</v>
      </c>
      <c r="K81" s="444">
        <f t="shared" si="23"/>
        <v>262.8751572034455</v>
      </c>
      <c r="L81" s="444">
        <f t="shared" si="23"/>
        <v>260.35169705196211</v>
      </c>
      <c r="M81" s="444">
        <f t="shared" si="23"/>
        <v>259.3216663298623</v>
      </c>
      <c r="N81" s="444">
        <f t="shared" si="23"/>
        <v>259.37445082431339</v>
      </c>
    </row>
    <row r="82" spans="1:14" ht="13.15">
      <c r="B82" s="329" t="str">
        <f t="shared" si="16"/>
        <v>45-49</v>
      </c>
      <c r="C82" s="444">
        <f t="shared" si="19"/>
        <v>290.92706648976952</v>
      </c>
      <c r="D82" s="444">
        <f t="shared" ref="D82:N82" si="24">D48+(0.2*D47)-(0.2*D48)</f>
        <v>292.55960090527924</v>
      </c>
      <c r="E82" s="444">
        <f t="shared" si="24"/>
        <v>291.13031246253109</v>
      </c>
      <c r="F82" s="444">
        <f t="shared" si="24"/>
        <v>287.20831924363279</v>
      </c>
      <c r="G82" s="444">
        <f t="shared" si="24"/>
        <v>281.45829858784839</v>
      </c>
      <c r="H82" s="444">
        <f t="shared" si="24"/>
        <v>275.50762605407738</v>
      </c>
      <c r="I82" s="444">
        <f t="shared" si="24"/>
        <v>269.61461984874626</v>
      </c>
      <c r="J82" s="444">
        <f t="shared" si="24"/>
        <v>264.29043120630377</v>
      </c>
      <c r="K82" s="444">
        <f t="shared" si="24"/>
        <v>258.82955387445026</v>
      </c>
      <c r="L82" s="444">
        <f t="shared" si="24"/>
        <v>253.74825342622333</v>
      </c>
      <c r="M82" s="444">
        <f t="shared" si="24"/>
        <v>249.49759579770813</v>
      </c>
      <c r="N82" s="444">
        <f t="shared" si="24"/>
        <v>246.01986274083873</v>
      </c>
    </row>
    <row r="83" spans="1:14" ht="13.15">
      <c r="B83" s="329" t="str">
        <f t="shared" si="16"/>
        <v>50-54</v>
      </c>
      <c r="C83" s="444">
        <f t="shared" si="19"/>
        <v>282.65392147334569</v>
      </c>
      <c r="D83" s="444">
        <f t="shared" ref="D83:N83" si="25">D49+(0.2*D48)-(0.2*D49)</f>
        <v>265.58673533108134</v>
      </c>
      <c r="E83" s="444">
        <f t="shared" si="25"/>
        <v>254.23787323320704</v>
      </c>
      <c r="F83" s="444">
        <f t="shared" si="25"/>
        <v>245.91615964040648</v>
      </c>
      <c r="G83" s="444">
        <f t="shared" si="25"/>
        <v>239.08744035908407</v>
      </c>
      <c r="H83" s="444">
        <f t="shared" si="25"/>
        <v>233.66326609127105</v>
      </c>
      <c r="I83" s="444">
        <f t="shared" si="25"/>
        <v>228.97595925708364</v>
      </c>
      <c r="J83" s="444">
        <f t="shared" si="25"/>
        <v>224.8771085529867</v>
      </c>
      <c r="K83" s="444">
        <f t="shared" si="25"/>
        <v>220.5186093208448</v>
      </c>
      <c r="L83" s="444">
        <f t="shared" si="25"/>
        <v>216.14251555163773</v>
      </c>
      <c r="M83" s="444">
        <f t="shared" si="25"/>
        <v>212.05028640935558</v>
      </c>
      <c r="N83" s="444">
        <f t="shared" si="25"/>
        <v>208.22559341928999</v>
      </c>
    </row>
    <row r="84" spans="1:14" ht="13.15">
      <c r="B84" s="329" t="str">
        <f t="shared" si="16"/>
        <v>55-59</v>
      </c>
      <c r="C84" s="444">
        <f t="shared" si="19"/>
        <v>191.00573057004078</v>
      </c>
      <c r="D84" s="444">
        <f t="shared" ref="D84:N84" si="26">D50+(0.2*D49)-(0.2*D50)</f>
        <v>172.37233499898443</v>
      </c>
      <c r="E84" s="444">
        <f t="shared" si="26"/>
        <v>158.40578044392072</v>
      </c>
      <c r="F84" s="444">
        <f t="shared" si="26"/>
        <v>147.97275125798316</v>
      </c>
      <c r="G84" s="444">
        <f t="shared" si="26"/>
        <v>140.08719435390185</v>
      </c>
      <c r="H84" s="444">
        <f t="shared" si="26"/>
        <v>134.43290180954833</v>
      </c>
      <c r="I84" s="444">
        <f t="shared" si="26"/>
        <v>130.22989886053028</v>
      </c>
      <c r="J84" s="444">
        <f t="shared" si="26"/>
        <v>127.0679305576334</v>
      </c>
      <c r="K84" s="444">
        <f t="shared" si="26"/>
        <v>124.13697789440484</v>
      </c>
      <c r="L84" s="444">
        <f t="shared" si="26"/>
        <v>121.42279847580272</v>
      </c>
      <c r="M84" s="444">
        <f t="shared" si="26"/>
        <v>118.98156910474736</v>
      </c>
      <c r="N84" s="444">
        <f t="shared" si="26"/>
        <v>116.69947254049411</v>
      </c>
    </row>
    <row r="85" spans="1:14" ht="13.15">
      <c r="B85" s="329" t="str">
        <f t="shared" si="16"/>
        <v>60-64</v>
      </c>
      <c r="C85" s="444">
        <f t="shared" si="19"/>
        <v>69.836135866893414</v>
      </c>
      <c r="D85" s="444">
        <f t="shared" ref="D85:N85" si="27">D51+(0.2*D50)-(0.2*D51)</f>
        <v>69.148875366929801</v>
      </c>
      <c r="E85" s="444">
        <f t="shared" si="27"/>
        <v>66.141256307112457</v>
      </c>
      <c r="F85" s="444">
        <f t="shared" si="27"/>
        <v>62.462637131199408</v>
      </c>
      <c r="G85" s="444">
        <f t="shared" si="27"/>
        <v>58.899853111022765</v>
      </c>
      <c r="H85" s="444">
        <f t="shared" si="27"/>
        <v>56.008201805474556</v>
      </c>
      <c r="I85" s="444">
        <f t="shared" si="27"/>
        <v>53.728116774158963</v>
      </c>
      <c r="J85" s="444">
        <f t="shared" si="27"/>
        <v>52.006950798410713</v>
      </c>
      <c r="K85" s="444">
        <f t="shared" si="27"/>
        <v>50.467733700838039</v>
      </c>
      <c r="L85" s="444">
        <f t="shared" si="27"/>
        <v>49.125492518110633</v>
      </c>
      <c r="M85" s="444">
        <f t="shared" si="27"/>
        <v>47.997559040124607</v>
      </c>
      <c r="N85" s="444">
        <f t="shared" si="27"/>
        <v>46.993465667215915</v>
      </c>
    </row>
    <row r="86" spans="1:14" ht="13.15">
      <c r="B86" s="329" t="str">
        <f t="shared" si="16"/>
        <v>65 plus</v>
      </c>
      <c r="C86" s="444">
        <f>C52+(0.2*C51)</f>
        <v>19.612869652265154</v>
      </c>
      <c r="D86" s="444">
        <f t="shared" ref="D86:N86" si="28">D52+(0.2*D51)</f>
        <v>22.445109527203584</v>
      </c>
      <c r="E86" s="444">
        <f t="shared" si="28"/>
        <v>24.124481267258329</v>
      </c>
      <c r="F86" s="444">
        <f t="shared" si="28"/>
        <v>24.741107896934594</v>
      </c>
      <c r="G86" s="444">
        <f t="shared" si="28"/>
        <v>24.602755006742015</v>
      </c>
      <c r="H86" s="444">
        <f t="shared" si="28"/>
        <v>24.125141929242222</v>
      </c>
      <c r="I86" s="444">
        <f t="shared" si="28"/>
        <v>23.499230169784912</v>
      </c>
      <c r="J86" s="444">
        <f t="shared" si="28"/>
        <v>22.872552135474983</v>
      </c>
      <c r="K86" s="444">
        <f t="shared" si="28"/>
        <v>22.204486619352885</v>
      </c>
      <c r="L86" s="444">
        <f t="shared" si="28"/>
        <v>21.56374518590156</v>
      </c>
      <c r="M86" s="444">
        <f t="shared" si="28"/>
        <v>20.998381192333511</v>
      </c>
      <c r="N86" s="444">
        <f t="shared" si="28"/>
        <v>20.493545828474222</v>
      </c>
    </row>
    <row r="87" spans="1:14" ht="13.15">
      <c r="B87" s="329" t="str">
        <f t="shared" si="16"/>
        <v>Total</v>
      </c>
      <c r="C87" s="444">
        <f>SUM(C77:C86)</f>
        <v>1824.8138722308886</v>
      </c>
      <c r="D87" s="444">
        <f t="shared" ref="D87:N87" si="29">SUM(D77:D86)</f>
        <v>1810.8806620891366</v>
      </c>
      <c r="E87" s="444">
        <f t="shared" si="29"/>
        <v>1807.24155483967</v>
      </c>
      <c r="F87" s="444">
        <f t="shared" si="29"/>
        <v>1806.0170145540856</v>
      </c>
      <c r="G87" s="444">
        <f t="shared" si="29"/>
        <v>1804.0425552265917</v>
      </c>
      <c r="H87" s="444">
        <f t="shared" si="29"/>
        <v>1813.2558341647114</v>
      </c>
      <c r="I87" s="444">
        <f t="shared" si="29"/>
        <v>1828.2564228947747</v>
      </c>
      <c r="J87" s="444">
        <f t="shared" si="29"/>
        <v>1849.3253598217443</v>
      </c>
      <c r="K87" s="444">
        <f t="shared" si="29"/>
        <v>1861.3728656879157</v>
      </c>
      <c r="L87" s="444">
        <f t="shared" si="29"/>
        <v>1868.7825306042894</v>
      </c>
      <c r="M87" s="444">
        <f t="shared" si="29"/>
        <v>1876.0978836663687</v>
      </c>
      <c r="N87" s="444">
        <f t="shared" si="29"/>
        <v>1881.6284088801326</v>
      </c>
    </row>
    <row r="88" spans="1:14">
      <c r="A88" s="300">
        <f>SUM(C88:N88)</f>
        <v>0</v>
      </c>
      <c r="C88" s="300">
        <f t="shared" ref="C88:N88" si="30">SUM(C77:C86)-C87</f>
        <v>0</v>
      </c>
      <c r="D88" s="300">
        <f t="shared" si="30"/>
        <v>0</v>
      </c>
      <c r="E88" s="300">
        <f t="shared" si="30"/>
        <v>0</v>
      </c>
      <c r="F88" s="300">
        <f t="shared" si="30"/>
        <v>0</v>
      </c>
      <c r="G88" s="300">
        <f t="shared" si="30"/>
        <v>0</v>
      </c>
      <c r="H88" s="300">
        <f t="shared" si="30"/>
        <v>0</v>
      </c>
      <c r="I88" s="300">
        <f t="shared" si="30"/>
        <v>0</v>
      </c>
      <c r="J88" s="300">
        <f t="shared" si="30"/>
        <v>0</v>
      </c>
      <c r="K88" s="300">
        <f t="shared" si="30"/>
        <v>0</v>
      </c>
      <c r="L88" s="300">
        <f t="shared" si="30"/>
        <v>0</v>
      </c>
      <c r="M88" s="300">
        <f t="shared" si="30"/>
        <v>0</v>
      </c>
      <c r="N88" s="300">
        <f t="shared" si="30"/>
        <v>0</v>
      </c>
    </row>
    <row r="90" spans="1:14" ht="13.15">
      <c r="B90" s="332" t="s">
        <v>47</v>
      </c>
      <c r="H90" s="316"/>
    </row>
    <row r="91" spans="1:14">
      <c r="H91" s="316"/>
    </row>
    <row r="92" spans="1:14" ht="13.15">
      <c r="B92" s="329" t="str">
        <f t="shared" ref="B92:B103" si="31">B76</f>
        <v>Age group</v>
      </c>
      <c r="C92" s="329" t="str">
        <f t="shared" ref="C92:N92" si="32">C76</f>
        <v>2018/19</v>
      </c>
      <c r="D92" s="329" t="str">
        <f t="shared" si="32"/>
        <v>2019/20</v>
      </c>
      <c r="E92" s="329" t="str">
        <f t="shared" si="32"/>
        <v>2020/21</v>
      </c>
      <c r="F92" s="329" t="str">
        <f t="shared" si="32"/>
        <v>2021/22</v>
      </c>
      <c r="G92" s="329" t="str">
        <f t="shared" si="32"/>
        <v>2022/23</v>
      </c>
      <c r="H92" s="329" t="str">
        <f t="shared" si="32"/>
        <v>2023/24</v>
      </c>
      <c r="I92" s="329" t="str">
        <f t="shared" si="32"/>
        <v>2024/25</v>
      </c>
      <c r="J92" s="329" t="str">
        <f t="shared" si="32"/>
        <v>2025/26</v>
      </c>
      <c r="K92" s="329" t="str">
        <f t="shared" si="32"/>
        <v>2026/27</v>
      </c>
      <c r="L92" s="329" t="str">
        <f t="shared" si="32"/>
        <v>2027/28</v>
      </c>
      <c r="M92" s="329" t="str">
        <f t="shared" si="32"/>
        <v>2028/29</v>
      </c>
      <c r="N92" s="329" t="str">
        <f t="shared" si="32"/>
        <v>2029/30</v>
      </c>
    </row>
    <row r="93" spans="1:14" ht="13.15">
      <c r="B93" s="329" t="str">
        <f t="shared" si="31"/>
        <v>20-24</v>
      </c>
      <c r="C93" s="444">
        <f>C59-(0.2*C59)</f>
        <v>125.90636322243813</v>
      </c>
      <c r="D93" s="444">
        <f t="shared" ref="D93:N93" si="33">D59-(0.2*D59)</f>
        <v>225.75181027968102</v>
      </c>
      <c r="E93" s="444">
        <f t="shared" si="33"/>
        <v>301.65658411384408</v>
      </c>
      <c r="F93" s="444">
        <f t="shared" si="33"/>
        <v>354.70710532359709</v>
      </c>
      <c r="G93" s="444">
        <f t="shared" si="33"/>
        <v>390.26246981655811</v>
      </c>
      <c r="H93" s="444">
        <f t="shared" si="33"/>
        <v>421.97021874506015</v>
      </c>
      <c r="I93" s="444">
        <f t="shared" si="33"/>
        <v>447.95181283017791</v>
      </c>
      <c r="J93" s="444">
        <f t="shared" si="33"/>
        <v>470.59179113338922</v>
      </c>
      <c r="K93" s="444">
        <f t="shared" si="33"/>
        <v>480.53122891661843</v>
      </c>
      <c r="L93" s="444">
        <f t="shared" si="33"/>
        <v>484.08966905317521</v>
      </c>
      <c r="M93" s="444">
        <f t="shared" si="33"/>
        <v>486.15333190999098</v>
      </c>
      <c r="N93" s="444">
        <f t="shared" si="33"/>
        <v>486.0058016358642</v>
      </c>
    </row>
    <row r="94" spans="1:14" ht="13.15">
      <c r="B94" s="329" t="str">
        <f t="shared" si="31"/>
        <v>25-29</v>
      </c>
      <c r="C94" s="444">
        <f t="shared" ref="C94:C101" si="34">C60+(0.2*C59)-(0.2*C60)</f>
        <v>618.47828957426805</v>
      </c>
      <c r="D94" s="444">
        <f t="shared" ref="D94:N94" si="35">D60+(0.2*D59)-(0.2*D60)</f>
        <v>646.88947097718426</v>
      </c>
      <c r="E94" s="444">
        <f t="shared" si="35"/>
        <v>691.98782198784465</v>
      </c>
      <c r="F94" s="444">
        <f t="shared" si="35"/>
        <v>736.37476044481309</v>
      </c>
      <c r="G94" s="444">
        <f t="shared" si="35"/>
        <v>775.29911827604667</v>
      </c>
      <c r="H94" s="444">
        <f t="shared" si="35"/>
        <v>818.28527815571749</v>
      </c>
      <c r="I94" s="444">
        <f t="shared" si="35"/>
        <v>859.6153711344748</v>
      </c>
      <c r="J94" s="444">
        <f t="shared" si="35"/>
        <v>899.62914528204669</v>
      </c>
      <c r="K94" s="444">
        <f t="shared" si="35"/>
        <v>924.72130084039009</v>
      </c>
      <c r="L94" s="444">
        <f t="shared" si="35"/>
        <v>940.11967412703189</v>
      </c>
      <c r="M94" s="444">
        <f t="shared" si="35"/>
        <v>951.27706307115318</v>
      </c>
      <c r="N94" s="444">
        <f t="shared" si="35"/>
        <v>957.61457287203871</v>
      </c>
    </row>
    <row r="95" spans="1:14" ht="13.15">
      <c r="B95" s="329" t="str">
        <f t="shared" si="31"/>
        <v>30-34</v>
      </c>
      <c r="C95" s="444">
        <f t="shared" si="34"/>
        <v>992.56960335189251</v>
      </c>
      <c r="D95" s="444">
        <f t="shared" ref="D95:N95" si="36">D61+(0.2*D60)-(0.2*D61)</f>
        <v>945.31214225633255</v>
      </c>
      <c r="E95" s="444">
        <f t="shared" si="36"/>
        <v>919.91454159787816</v>
      </c>
      <c r="F95" s="444">
        <f t="shared" si="36"/>
        <v>906.96907620283707</v>
      </c>
      <c r="G95" s="444">
        <f t="shared" si="36"/>
        <v>903.84216582640249</v>
      </c>
      <c r="H95" s="444">
        <f t="shared" si="36"/>
        <v>913.75370080876132</v>
      </c>
      <c r="I95" s="444">
        <f t="shared" si="36"/>
        <v>931.58856487292724</v>
      </c>
      <c r="J95" s="444">
        <f t="shared" si="36"/>
        <v>955.43908451983282</v>
      </c>
      <c r="K95" s="444">
        <f t="shared" si="36"/>
        <v>975.45933965583743</v>
      </c>
      <c r="L95" s="444">
        <f t="shared" si="36"/>
        <v>991.95785744726345</v>
      </c>
      <c r="M95" s="444">
        <f t="shared" si="36"/>
        <v>1006.4447288237284</v>
      </c>
      <c r="N95" s="444">
        <f t="shared" si="36"/>
        <v>1017.8028334110087</v>
      </c>
    </row>
    <row r="96" spans="1:14" ht="13.15">
      <c r="B96" s="329" t="str">
        <f t="shared" si="31"/>
        <v>35-39</v>
      </c>
      <c r="C96" s="444">
        <f t="shared" si="34"/>
        <v>1185.1691233295601</v>
      </c>
      <c r="D96" s="444">
        <f t="shared" ref="D96:N96" si="37">D62+(0.2*D61)-(0.2*D62)</f>
        <v>1123.7757635962989</v>
      </c>
      <c r="E96" s="444">
        <f t="shared" si="37"/>
        <v>1072.6556676211519</v>
      </c>
      <c r="F96" s="444">
        <f t="shared" si="37"/>
        <v>1027.4281770596774</v>
      </c>
      <c r="G96" s="444">
        <f t="shared" si="37"/>
        <v>990.58938293400956</v>
      </c>
      <c r="H96" s="444">
        <f t="shared" si="37"/>
        <v>966.43242631852888</v>
      </c>
      <c r="I96" s="444">
        <f t="shared" si="37"/>
        <v>952.41436207295851</v>
      </c>
      <c r="J96" s="444">
        <f t="shared" si="37"/>
        <v>947.62376933888766</v>
      </c>
      <c r="K96" s="444">
        <f t="shared" si="37"/>
        <v>945.4244516859809</v>
      </c>
      <c r="L96" s="444">
        <f t="shared" si="37"/>
        <v>945.72200181553239</v>
      </c>
      <c r="M96" s="444">
        <f t="shared" si="37"/>
        <v>948.72982159334447</v>
      </c>
      <c r="N96" s="444">
        <f t="shared" si="37"/>
        <v>952.76620646813558</v>
      </c>
    </row>
    <row r="97" spans="1:14" ht="13.15">
      <c r="B97" s="329" t="str">
        <f t="shared" si="31"/>
        <v>40-44</v>
      </c>
      <c r="C97" s="444">
        <f t="shared" si="34"/>
        <v>1152.622539635156</v>
      </c>
      <c r="D97" s="444">
        <f t="shared" ref="D97:N97" si="38">D63+(0.2*D62)-(0.2*D63)</f>
        <v>1121.944743624796</v>
      </c>
      <c r="E97" s="444">
        <f t="shared" si="38"/>
        <v>1090.3164595298601</v>
      </c>
      <c r="F97" s="444">
        <f t="shared" si="38"/>
        <v>1054.5356493777117</v>
      </c>
      <c r="G97" s="444">
        <f t="shared" si="38"/>
        <v>1018.8532327780814</v>
      </c>
      <c r="H97" s="444">
        <f t="shared" si="38"/>
        <v>988.75318150281987</v>
      </c>
      <c r="I97" s="444">
        <f t="shared" si="38"/>
        <v>963.81418392099113</v>
      </c>
      <c r="J97" s="444">
        <f t="shared" si="38"/>
        <v>944.79549677417572</v>
      </c>
      <c r="K97" s="444">
        <f t="shared" si="38"/>
        <v>927.51762313701704</v>
      </c>
      <c r="L97" s="444">
        <f t="shared" si="38"/>
        <v>913.04343462570489</v>
      </c>
      <c r="M97" s="444">
        <f t="shared" si="38"/>
        <v>902.31788168168373</v>
      </c>
      <c r="N97" s="444">
        <f t="shared" si="38"/>
        <v>894.35359364386613</v>
      </c>
    </row>
    <row r="98" spans="1:14" ht="13.15">
      <c r="B98" s="329" t="str">
        <f t="shared" si="31"/>
        <v>45-49</v>
      </c>
      <c r="C98" s="444">
        <f t="shared" si="34"/>
        <v>1004.3565250156487</v>
      </c>
      <c r="D98" s="444">
        <f t="shared" ref="D98:N98" si="39">D64+(0.2*D63)-(0.2*D64)</f>
        <v>993.17946659398638</v>
      </c>
      <c r="E98" s="444">
        <f t="shared" si="39"/>
        <v>981.25971198063291</v>
      </c>
      <c r="F98" s="444">
        <f t="shared" si="39"/>
        <v>963.70259435836874</v>
      </c>
      <c r="G98" s="444">
        <f t="shared" si="39"/>
        <v>943.30927887691576</v>
      </c>
      <c r="H98" s="444">
        <f t="shared" si="39"/>
        <v>924.30053669292488</v>
      </c>
      <c r="I98" s="444">
        <f t="shared" si="39"/>
        <v>906.26138368721706</v>
      </c>
      <c r="J98" s="444">
        <f t="shared" si="39"/>
        <v>890.11167723771496</v>
      </c>
      <c r="K98" s="444">
        <f t="shared" si="39"/>
        <v>872.79101221846952</v>
      </c>
      <c r="L98" s="444">
        <f t="shared" si="39"/>
        <v>855.82996563947427</v>
      </c>
      <c r="M98" s="444">
        <f t="shared" si="39"/>
        <v>840.69198119153145</v>
      </c>
      <c r="N98" s="444">
        <f t="shared" si="39"/>
        <v>827.1592308811239</v>
      </c>
    </row>
    <row r="99" spans="1:14" ht="13.15">
      <c r="B99" s="329" t="str">
        <f t="shared" si="31"/>
        <v>50-54</v>
      </c>
      <c r="C99" s="444">
        <f t="shared" si="34"/>
        <v>766.86470339359857</v>
      </c>
      <c r="D99" s="444">
        <f t="shared" ref="D99:N99" si="40">D65+(0.2*D64)-(0.2*D65)</f>
        <v>761.35472490286929</v>
      </c>
      <c r="E99" s="444">
        <f t="shared" si="40"/>
        <v>756.8599006520634</v>
      </c>
      <c r="F99" s="444">
        <f t="shared" si="40"/>
        <v>748.90808168835963</v>
      </c>
      <c r="G99" s="444">
        <f t="shared" si="40"/>
        <v>739.26055842052142</v>
      </c>
      <c r="H99" s="444">
        <f t="shared" si="40"/>
        <v>730.56870650475344</v>
      </c>
      <c r="I99" s="444">
        <f t="shared" si="40"/>
        <v>721.99205748533575</v>
      </c>
      <c r="J99" s="444">
        <f t="shared" si="40"/>
        <v>713.85538839986066</v>
      </c>
      <c r="K99" s="444">
        <f t="shared" si="40"/>
        <v>703.60276739937387</v>
      </c>
      <c r="L99" s="444">
        <f t="shared" si="40"/>
        <v>692.33106608310277</v>
      </c>
      <c r="M99" s="444">
        <f t="shared" si="40"/>
        <v>681.20830855039776</v>
      </c>
      <c r="N99" s="444">
        <f t="shared" si="40"/>
        <v>670.21128650933224</v>
      </c>
    </row>
    <row r="100" spans="1:14" ht="13.15">
      <c r="B100" s="329" t="str">
        <f t="shared" si="31"/>
        <v>55-59</v>
      </c>
      <c r="C100" s="444">
        <f t="shared" si="34"/>
        <v>388.79161607896339</v>
      </c>
      <c r="D100" s="444">
        <f t="shared" ref="D100:N100" si="41">D66+(0.2*D65)-(0.2*D66)</f>
        <v>396.52999104798874</v>
      </c>
      <c r="E100" s="444">
        <f t="shared" si="41"/>
        <v>401.2061516211362</v>
      </c>
      <c r="F100" s="444">
        <f t="shared" si="41"/>
        <v>402.16322580370905</v>
      </c>
      <c r="G100" s="444">
        <f t="shared" si="41"/>
        <v>400.88644403536557</v>
      </c>
      <c r="H100" s="444">
        <f t="shared" si="41"/>
        <v>399.56412046805326</v>
      </c>
      <c r="I100" s="444">
        <f t="shared" si="41"/>
        <v>397.86408505173921</v>
      </c>
      <c r="J100" s="444">
        <f t="shared" si="41"/>
        <v>396.07114034748639</v>
      </c>
      <c r="K100" s="444">
        <f t="shared" si="41"/>
        <v>392.52476749336995</v>
      </c>
      <c r="L100" s="444">
        <f t="shared" si="41"/>
        <v>387.97412159688321</v>
      </c>
      <c r="M100" s="444">
        <f t="shared" si="41"/>
        <v>383.14473474997851</v>
      </c>
      <c r="N100" s="444">
        <f t="shared" si="41"/>
        <v>377.97271342339855</v>
      </c>
    </row>
    <row r="101" spans="1:14" ht="13.15">
      <c r="B101" s="329" t="str">
        <f t="shared" si="31"/>
        <v>60-64</v>
      </c>
      <c r="C101" s="444">
        <f t="shared" si="34"/>
        <v>161.87772415566718</v>
      </c>
      <c r="D101" s="444">
        <f t="shared" ref="D101:N101" si="42">D67+(0.2*D66)-(0.2*D67)</f>
        <v>155.81093790077009</v>
      </c>
      <c r="E101" s="444">
        <f t="shared" si="42"/>
        <v>154.34330281115155</v>
      </c>
      <c r="F101" s="444">
        <f t="shared" si="42"/>
        <v>153.92948630263641</v>
      </c>
      <c r="G101" s="444">
        <f t="shared" si="42"/>
        <v>153.65092975999104</v>
      </c>
      <c r="H101" s="444">
        <f t="shared" si="42"/>
        <v>153.92990073474206</v>
      </c>
      <c r="I101" s="444">
        <f t="shared" si="42"/>
        <v>154.21186196972693</v>
      </c>
      <c r="J101" s="444">
        <f t="shared" si="42"/>
        <v>154.50059239937738</v>
      </c>
      <c r="K101" s="444">
        <f t="shared" si="42"/>
        <v>153.82732574808819</v>
      </c>
      <c r="L101" s="444">
        <f t="shared" si="42"/>
        <v>152.62453658632472</v>
      </c>
      <c r="M101" s="444">
        <f t="shared" si="42"/>
        <v>151.27033595394997</v>
      </c>
      <c r="N101" s="444">
        <f t="shared" si="42"/>
        <v>149.68889078763618</v>
      </c>
    </row>
    <row r="102" spans="1:14" ht="13.15">
      <c r="B102" s="329" t="str">
        <f t="shared" si="31"/>
        <v>65 plus</v>
      </c>
      <c r="C102" s="444">
        <f>C68+(0.2*C67)</f>
        <v>44.293705622670309</v>
      </c>
      <c r="D102" s="444">
        <f t="shared" ref="D102:N102" si="43">D68+(0.2*D67)</f>
        <v>55.011616843612536</v>
      </c>
      <c r="E102" s="444">
        <f t="shared" si="43"/>
        <v>61.384469296741116</v>
      </c>
      <c r="F102" s="444">
        <f t="shared" si="43"/>
        <v>65.118869333794379</v>
      </c>
      <c r="G102" s="444">
        <f t="shared" si="43"/>
        <v>67.377216964712446</v>
      </c>
      <c r="H102" s="444">
        <f t="shared" si="43"/>
        <v>69.060837534424536</v>
      </c>
      <c r="I102" s="444">
        <f t="shared" si="43"/>
        <v>70.327514136165959</v>
      </c>
      <c r="J102" s="444">
        <f t="shared" si="43"/>
        <v>71.352197889781763</v>
      </c>
      <c r="K102" s="444">
        <f t="shared" si="43"/>
        <v>71.817422397679536</v>
      </c>
      <c r="L102" s="444">
        <f t="shared" si="43"/>
        <v>71.896960846894956</v>
      </c>
      <c r="M102" s="444">
        <f t="shared" si="43"/>
        <v>71.776075347650007</v>
      </c>
      <c r="N102" s="444">
        <f t="shared" si="43"/>
        <v>71.461016157045123</v>
      </c>
    </row>
    <row r="103" spans="1:14" ht="13.15">
      <c r="B103" s="329" t="str">
        <f t="shared" si="31"/>
        <v>Total</v>
      </c>
      <c r="C103" s="444">
        <f>SUM(C93:C102)</f>
        <v>6440.9301933798633</v>
      </c>
      <c r="D103" s="444">
        <f t="shared" ref="D103:N103" si="44">SUM(D93:D102)</f>
        <v>6425.5606680235196</v>
      </c>
      <c r="E103" s="444">
        <f t="shared" si="44"/>
        <v>6431.5846112123045</v>
      </c>
      <c r="F103" s="444">
        <f t="shared" si="44"/>
        <v>6413.8370258955038</v>
      </c>
      <c r="G103" s="444">
        <f t="shared" si="44"/>
        <v>6383.3307976886044</v>
      </c>
      <c r="H103" s="444">
        <f t="shared" si="44"/>
        <v>6386.618907465785</v>
      </c>
      <c r="I103" s="444">
        <f t="shared" si="44"/>
        <v>6406.0411971617141</v>
      </c>
      <c r="J103" s="444">
        <f t="shared" si="44"/>
        <v>6443.9702833225529</v>
      </c>
      <c r="K103" s="444">
        <f t="shared" si="44"/>
        <v>6448.2172394928239</v>
      </c>
      <c r="L103" s="444">
        <f t="shared" si="44"/>
        <v>6435.589287821389</v>
      </c>
      <c r="M103" s="444">
        <f t="shared" si="44"/>
        <v>6423.0142628734084</v>
      </c>
      <c r="N103" s="444">
        <f t="shared" si="44"/>
        <v>6405.0361457894487</v>
      </c>
    </row>
    <row r="104" spans="1:14">
      <c r="A104" s="300">
        <f>SUM(C104:N104)</f>
        <v>0</v>
      </c>
      <c r="C104" s="300">
        <f t="shared" ref="C104:N104" si="45">SUM(C93:C102)-C103</f>
        <v>0</v>
      </c>
      <c r="D104" s="300">
        <f t="shared" si="45"/>
        <v>0</v>
      </c>
      <c r="E104" s="300">
        <f t="shared" si="45"/>
        <v>0</v>
      </c>
      <c r="F104" s="300">
        <f t="shared" si="45"/>
        <v>0</v>
      </c>
      <c r="G104" s="300">
        <f t="shared" si="45"/>
        <v>0</v>
      </c>
      <c r="H104" s="300">
        <f t="shared" si="45"/>
        <v>0</v>
      </c>
      <c r="I104" s="300">
        <f t="shared" si="45"/>
        <v>0</v>
      </c>
      <c r="J104" s="300">
        <f t="shared" si="45"/>
        <v>0</v>
      </c>
      <c r="K104" s="300">
        <f t="shared" si="45"/>
        <v>0</v>
      </c>
      <c r="L104" s="300">
        <f t="shared" si="45"/>
        <v>0</v>
      </c>
      <c r="M104" s="300">
        <f t="shared" si="45"/>
        <v>0</v>
      </c>
      <c r="N104" s="300">
        <f t="shared" si="45"/>
        <v>0</v>
      </c>
    </row>
    <row r="106" spans="1:14" ht="15">
      <c r="B106" s="331" t="s">
        <v>163</v>
      </c>
      <c r="H106" s="316"/>
    </row>
    <row r="107" spans="1:14">
      <c r="H107" s="316"/>
    </row>
    <row r="108" spans="1:14" ht="13.15">
      <c r="B108" s="332" t="s">
        <v>46</v>
      </c>
      <c r="H108" s="316"/>
    </row>
    <row r="109" spans="1:14">
      <c r="H109" s="316"/>
    </row>
    <row r="110" spans="1:14" ht="13.15">
      <c r="B110" s="329" t="str">
        <f t="shared" ref="B110:B121" si="46">B76</f>
        <v>Age group</v>
      </c>
      <c r="C110" s="329" t="str">
        <f t="shared" ref="C110:N110" si="47">C76</f>
        <v>2018/19</v>
      </c>
      <c r="D110" s="329" t="str">
        <f t="shared" si="47"/>
        <v>2019/20</v>
      </c>
      <c r="E110" s="329" t="str">
        <f t="shared" si="47"/>
        <v>2020/21</v>
      </c>
      <c r="F110" s="329" t="str">
        <f t="shared" si="47"/>
        <v>2021/22</v>
      </c>
      <c r="G110" s="329" t="str">
        <f t="shared" si="47"/>
        <v>2022/23</v>
      </c>
      <c r="H110" s="329" t="str">
        <f t="shared" si="47"/>
        <v>2023/24</v>
      </c>
      <c r="I110" s="329" t="str">
        <f t="shared" si="47"/>
        <v>2024/25</v>
      </c>
      <c r="J110" s="329" t="str">
        <f t="shared" si="47"/>
        <v>2025/26</v>
      </c>
      <c r="K110" s="329" t="str">
        <f t="shared" si="47"/>
        <v>2026/27</v>
      </c>
      <c r="L110" s="329" t="str">
        <f t="shared" si="47"/>
        <v>2027/28</v>
      </c>
      <c r="M110" s="329" t="str">
        <f t="shared" si="47"/>
        <v>2028/29</v>
      </c>
      <c r="N110" s="329" t="str">
        <f t="shared" si="47"/>
        <v>2029/30</v>
      </c>
    </row>
    <row r="111" spans="1:14" ht="13.15">
      <c r="B111" s="329" t="str">
        <f t="shared" si="46"/>
        <v>20-24</v>
      </c>
      <c r="C111" s="444">
        <f>C77*Group_3_rates!E74</f>
        <v>1.5010996148916858</v>
      </c>
      <c r="D111" s="444">
        <f>D77*Group_3_rates!F74</f>
        <v>5.2059441883613875</v>
      </c>
      <c r="E111" s="444">
        <f>E77*Group_3_rates!G74</f>
        <v>8.0163922205891627</v>
      </c>
      <c r="F111" s="444">
        <f>F77*Group_3_rates!H74</f>
        <v>10.063834176399249</v>
      </c>
      <c r="G111" s="444">
        <f>G77*Group_3_rates!I74</f>
        <v>11.463632552506299</v>
      </c>
      <c r="H111" s="444">
        <f>H77*Group_3_rates!J74</f>
        <v>12.667116348515892</v>
      </c>
      <c r="I111" s="444">
        <f>I77*Group_3_rates!K74</f>
        <v>13.638717384147817</v>
      </c>
      <c r="J111" s="444">
        <f>J77*Group_3_rates!L74</f>
        <v>14.465440977862094</v>
      </c>
      <c r="K111" s="444">
        <f>K77*Group_3_rates!M74</f>
        <v>14.874624136601421</v>
      </c>
      <c r="L111" s="444">
        <f>L77*Group_3_rates!N74</f>
        <v>15.06285415656756</v>
      </c>
      <c r="M111" s="444">
        <f>M77*Group_3_rates!O74</f>
        <v>15.184010160959184</v>
      </c>
      <c r="N111" s="444">
        <f>N77*Group_3_rates!P74</f>
        <v>15.222052657695215</v>
      </c>
    </row>
    <row r="112" spans="1:14" ht="13.15">
      <c r="B112" s="329" t="str">
        <f t="shared" si="46"/>
        <v>25-29</v>
      </c>
      <c r="C112" s="444">
        <f>C78*Group_3_rates!E75</f>
        <v>8.140580944808022</v>
      </c>
      <c r="D112" s="444">
        <f>D78*Group_3_rates!F75</f>
        <v>10.849739601206934</v>
      </c>
      <c r="E112" s="444">
        <f>E78*Group_3_rates!G75</f>
        <v>13.617956895923712</v>
      </c>
      <c r="F112" s="444">
        <f>F78*Group_3_rates!H75</f>
        <v>16.126954238279765</v>
      </c>
      <c r="G112" s="444">
        <f>G78*Group_3_rates!I75</f>
        <v>18.184121214488357</v>
      </c>
      <c r="H112" s="444">
        <f>H78*Group_3_rates!J75</f>
        <v>20.129294473469098</v>
      </c>
      <c r="I112" s="444">
        <f>I78*Group_3_rates!K75</f>
        <v>21.85686384664325</v>
      </c>
      <c r="J112" s="444">
        <f>J78*Group_3_rates!L75</f>
        <v>23.413981333042258</v>
      </c>
      <c r="K112" s="444">
        <f>K78*Group_3_rates!M75</f>
        <v>24.463689587791357</v>
      </c>
      <c r="L112" s="444">
        <f>L78*Group_3_rates!N75</f>
        <v>25.168724721776506</v>
      </c>
      <c r="M112" s="444">
        <f>M78*Group_3_rates!O75</f>
        <v>25.693556840060385</v>
      </c>
      <c r="N112" s="444">
        <f>N78*Group_3_rates!P75</f>
        <v>26.036855712380898</v>
      </c>
    </row>
    <row r="113" spans="1:14" ht="13.15">
      <c r="B113" s="329" t="str">
        <f t="shared" si="46"/>
        <v>30-34</v>
      </c>
      <c r="C113" s="444">
        <f>C79*Group_3_rates!E76</f>
        <v>14.895565481338853</v>
      </c>
      <c r="D113" s="444">
        <f>D79*Group_3_rates!F76</f>
        <v>14.120803486446269</v>
      </c>
      <c r="E113" s="444">
        <f>E79*Group_3_rates!G76</f>
        <v>14.049132492084228</v>
      </c>
      <c r="F113" s="444">
        <f>F79*Group_3_rates!H76</f>
        <v>14.404450217926128</v>
      </c>
      <c r="G113" s="444">
        <f>G79*Group_3_rates!I76</f>
        <v>14.941494867798964</v>
      </c>
      <c r="H113" s="444">
        <f>H79*Group_3_rates!J76</f>
        <v>15.710324797819016</v>
      </c>
      <c r="I113" s="444">
        <f>I79*Group_3_rates!K76</f>
        <v>16.591800115973093</v>
      </c>
      <c r="J113" s="444">
        <f>J79*Group_3_rates!L76</f>
        <v>17.539017066992123</v>
      </c>
      <c r="K113" s="444">
        <f>K79*Group_3_rates!M76</f>
        <v>18.357687487415632</v>
      </c>
      <c r="L113" s="444">
        <f>L79*Group_3_rates!N76</f>
        <v>19.05267567582468</v>
      </c>
      <c r="M113" s="444">
        <f>M79*Group_3_rates!O76</f>
        <v>19.655487393959049</v>
      </c>
      <c r="N113" s="444">
        <f>N79*Group_3_rates!P76</f>
        <v>20.14876629450993</v>
      </c>
    </row>
    <row r="114" spans="1:14" ht="13.15">
      <c r="B114" s="329" t="str">
        <f t="shared" si="46"/>
        <v>35-39</v>
      </c>
      <c r="C114" s="444">
        <f>C80*Group_3_rates!E77</f>
        <v>20.904008482471358</v>
      </c>
      <c r="D114" s="444">
        <f>D80*Group_3_rates!F77</f>
        <v>19.550173314931655</v>
      </c>
      <c r="E114" s="444">
        <f>E80*Group_3_rates!G77</f>
        <v>18.560834335528703</v>
      </c>
      <c r="F114" s="444">
        <f>F80*Group_3_rates!H77</f>
        <v>17.867139662126132</v>
      </c>
      <c r="G114" s="444">
        <f>G80*Group_3_rates!I77</f>
        <v>17.359159048725807</v>
      </c>
      <c r="H114" s="444">
        <f>H80*Group_3_rates!J77</f>
        <v>17.146391799530633</v>
      </c>
      <c r="I114" s="444">
        <f>I80*Group_3_rates!K77</f>
        <v>17.166619762568072</v>
      </c>
      <c r="J114" s="444">
        <f>J80*Group_3_rates!L77</f>
        <v>17.387932535628586</v>
      </c>
      <c r="K114" s="444">
        <f>K80*Group_3_rates!M77</f>
        <v>17.669248765539479</v>
      </c>
      <c r="L114" s="444">
        <f>L80*Group_3_rates!N77</f>
        <v>17.99652156886664</v>
      </c>
      <c r="M114" s="444">
        <f>M80*Group_3_rates!O77</f>
        <v>18.364564905001256</v>
      </c>
      <c r="N114" s="444">
        <f>N80*Group_3_rates!P77</f>
        <v>18.734483887669384</v>
      </c>
    </row>
    <row r="115" spans="1:14" ht="13.15">
      <c r="B115" s="329" t="str">
        <f t="shared" si="46"/>
        <v>40-44</v>
      </c>
      <c r="C115" s="444">
        <f>C81*Group_3_rates!E78</f>
        <v>25.242454274852399</v>
      </c>
      <c r="D115" s="444">
        <f>D81*Group_3_rates!F78</f>
        <v>23.814538592581712</v>
      </c>
      <c r="E115" s="444">
        <f>E81*Group_3_rates!G78</f>
        <v>22.672825792416361</v>
      </c>
      <c r="F115" s="444">
        <f>F81*Group_3_rates!H78</f>
        <v>21.699581825876926</v>
      </c>
      <c r="G115" s="444">
        <f>G81*Group_3_rates!I78</f>
        <v>20.776634421962264</v>
      </c>
      <c r="H115" s="444">
        <f>H81*Group_3_rates!J78</f>
        <v>20.049169996425899</v>
      </c>
      <c r="I115" s="444">
        <f>I81*Group_3_rates!K78</f>
        <v>19.499046494842563</v>
      </c>
      <c r="J115" s="444">
        <f>J81*Group_3_rates!L78</f>
        <v>19.131797827531525</v>
      </c>
      <c r="K115" s="444">
        <f>K81*Group_3_rates!M78</f>
        <v>18.852461317178388</v>
      </c>
      <c r="L115" s="444">
        <f>L81*Group_3_rates!N78</f>
        <v>18.671487826197406</v>
      </c>
      <c r="M115" s="444">
        <f>M81*Group_3_rates!O78</f>
        <v>18.597617725460335</v>
      </c>
      <c r="N115" s="444">
        <f>N81*Group_3_rates!P78</f>
        <v>18.60140323965792</v>
      </c>
    </row>
    <row r="116" spans="1:14" ht="13.15">
      <c r="B116" s="329" t="str">
        <f t="shared" si="46"/>
        <v>45-49</v>
      </c>
      <c r="C116" s="444">
        <f>C82*Group_3_rates!E79</f>
        <v>22.782665927871289</v>
      </c>
      <c r="D116" s="444">
        <f>D82*Group_3_rates!F79</f>
        <v>22.770732761991287</v>
      </c>
      <c r="E116" s="444">
        <f>E82*Group_3_rates!G79</f>
        <v>22.64755017926846</v>
      </c>
      <c r="F116" s="444">
        <f>F82*Group_3_rates!H79</f>
        <v>22.395473921642726</v>
      </c>
      <c r="G116" s="444">
        <f>G82*Group_3_rates!I79</f>
        <v>21.947107948175606</v>
      </c>
      <c r="H116" s="444">
        <f>H82*Group_3_rates!J79</f>
        <v>21.483095861418274</v>
      </c>
      <c r="I116" s="444">
        <f>I82*Group_3_rates!K79</f>
        <v>21.023580387983749</v>
      </c>
      <c r="J116" s="444">
        <f>J82*Group_3_rates!L79</f>
        <v>20.608419266572849</v>
      </c>
      <c r="K116" s="444">
        <f>K82*Group_3_rates!M79</f>
        <v>20.182599651748003</v>
      </c>
      <c r="L116" s="444">
        <f>L82*Group_3_rates!N79</f>
        <v>19.786378079977425</v>
      </c>
      <c r="M116" s="444">
        <f>M82*Group_3_rates!O79</f>
        <v>19.454927054046344</v>
      </c>
      <c r="N116" s="444">
        <f>N82*Group_3_rates!P79</f>
        <v>19.18374591212585</v>
      </c>
    </row>
    <row r="117" spans="1:14" ht="13.15">
      <c r="B117" s="329" t="str">
        <f t="shared" si="46"/>
        <v>50-54</v>
      </c>
      <c r="C117" s="444">
        <f>C83*Group_3_rates!E80</f>
        <v>21.991210667823662</v>
      </c>
      <c r="D117" s="444">
        <f>D83*Group_3_rates!F80</f>
        <v>20.537271371801257</v>
      </c>
      <c r="E117" s="444">
        <f>E83*Group_3_rates!G80</f>
        <v>19.649330643679708</v>
      </c>
      <c r="F117" s="444">
        <f>F83*Group_3_rates!H80</f>
        <v>19.051273835988834</v>
      </c>
      <c r="G117" s="444">
        <f>G83*Group_3_rates!I80</f>
        <v>18.522248817186476</v>
      </c>
      <c r="H117" s="444">
        <f>H83*Group_3_rates!J80</f>
        <v>18.102034751297776</v>
      </c>
      <c r="I117" s="444">
        <f>I83*Group_3_rates!K80</f>
        <v>17.738906251804352</v>
      </c>
      <c r="J117" s="444">
        <f>J83*Group_3_rates!L80</f>
        <v>17.421365805130282</v>
      </c>
      <c r="K117" s="444">
        <f>K83*Group_3_rates!M80</f>
        <v>17.083710229722382</v>
      </c>
      <c r="L117" s="444">
        <f>L83*Group_3_rates!N80</f>
        <v>16.744691594871231</v>
      </c>
      <c r="M117" s="444">
        <f>M83*Group_3_rates!O80</f>
        <v>16.427664124601556</v>
      </c>
      <c r="N117" s="444">
        <f>N83*Group_3_rates!P80</f>
        <v>16.131362842087736</v>
      </c>
    </row>
    <row r="118" spans="1:14" ht="13.15">
      <c r="B118" s="329" t="str">
        <f t="shared" si="46"/>
        <v>55-59</v>
      </c>
      <c r="C118" s="444">
        <f>C84*Group_3_rates!E81</f>
        <v>9.9156504813245547</v>
      </c>
      <c r="D118" s="444">
        <f>D84*Group_3_rates!F81</f>
        <v>8.8937438029648579</v>
      </c>
      <c r="E118" s="444">
        <f>E84*Group_3_rates!G81</f>
        <v>8.1688181508110365</v>
      </c>
      <c r="F118" s="444">
        <f>F84*Group_3_rates!H81</f>
        <v>7.6489071487106663</v>
      </c>
      <c r="G118" s="444">
        <f>G84*Group_3_rates!I81</f>
        <v>7.2412922867687239</v>
      </c>
      <c r="H118" s="444">
        <f>H84*Group_3_rates!J81</f>
        <v>6.9490144295569971</v>
      </c>
      <c r="I118" s="444">
        <f>I84*Group_3_rates!K81</f>
        <v>6.7317556502919755</v>
      </c>
      <c r="J118" s="444">
        <f>J84*Group_3_rates!L81</f>
        <v>6.5683093282467899</v>
      </c>
      <c r="K118" s="444">
        <f>K84*Group_3_rates!M81</f>
        <v>6.4168045100440398</v>
      </c>
      <c r="L118" s="444">
        <f>L84*Group_3_rates!N81</f>
        <v>6.276504987454004</v>
      </c>
      <c r="M118" s="444">
        <f>M84*Group_3_rates!O81</f>
        <v>6.1503146136915214</v>
      </c>
      <c r="N118" s="444">
        <f>N84*Group_3_rates!P81</f>
        <v>6.032350025103641</v>
      </c>
    </row>
    <row r="119" spans="1:14" ht="13.15">
      <c r="B119" s="329" t="str">
        <f t="shared" si="46"/>
        <v>60-64</v>
      </c>
      <c r="C119" s="444">
        <f>C85*Group_3_rates!E82</f>
        <v>3.52226029971481</v>
      </c>
      <c r="D119" s="444">
        <f>D85*Group_3_rates!F82</f>
        <v>3.4663196182364571</v>
      </c>
      <c r="E119" s="444">
        <f>E85*Group_3_rates!G82</f>
        <v>3.3138059720423438</v>
      </c>
      <c r="F119" s="444">
        <f>F85*Group_3_rates!H82</f>
        <v>3.136926839483952</v>
      </c>
      <c r="G119" s="444">
        <f>G85*Group_3_rates!I82</f>
        <v>2.9580007913777591</v>
      </c>
      <c r="H119" s="444">
        <f>H85*Group_3_rates!J82</f>
        <v>2.8127795998396872</v>
      </c>
      <c r="I119" s="444">
        <f>I85*Group_3_rates!K82</f>
        <v>2.6982717874971485</v>
      </c>
      <c r="J119" s="444">
        <f>J85*Group_3_rates!L82</f>
        <v>2.6118333661863318</v>
      </c>
      <c r="K119" s="444">
        <f>K85*Group_3_rates!M82</f>
        <v>2.5345325725130436</v>
      </c>
      <c r="L119" s="444">
        <f>L85*Group_3_rates!N82</f>
        <v>2.4671240770581635</v>
      </c>
      <c r="M119" s="444">
        <f>M85*Group_3_rates!O82</f>
        <v>2.4104782970726828</v>
      </c>
      <c r="N119" s="444">
        <f>N85*Group_3_rates!P82</f>
        <v>2.3600518726453994</v>
      </c>
    </row>
    <row r="120" spans="1:14" ht="13.15">
      <c r="B120" s="329" t="str">
        <f t="shared" si="46"/>
        <v>65 plus</v>
      </c>
      <c r="C120" s="444">
        <f>C86*Group_3_rates!E83</f>
        <v>1.6059796054746369</v>
      </c>
      <c r="D120" s="444">
        <f>D86*Group_3_rates!F83</f>
        <v>1.8266815834535486</v>
      </c>
      <c r="E120" s="444">
        <f>E86*Group_3_rates!G83</f>
        <v>1.9623219309240205</v>
      </c>
      <c r="F120" s="444">
        <f>F86*Group_3_rates!H83</f>
        <v>2.017255251274205</v>
      </c>
      <c r="G120" s="444">
        <f>G86*Group_3_rates!I83</f>
        <v>2.0059747097789504</v>
      </c>
      <c r="H120" s="444">
        <f>H86*Group_3_rates!J83</f>
        <v>1.9670327394889673</v>
      </c>
      <c r="I120" s="444">
        <f>I86*Group_3_rates!K83</f>
        <v>1.9159993019865191</v>
      </c>
      <c r="J120" s="444">
        <f>J86*Group_3_rates!L83</f>
        <v>1.8649033866040665</v>
      </c>
      <c r="K120" s="444">
        <f>K86*Group_3_rates!M83</f>
        <v>1.8104329612614938</v>
      </c>
      <c r="L120" s="444">
        <f>L86*Group_3_rates!N83</f>
        <v>1.7581903928719516</v>
      </c>
      <c r="M120" s="444">
        <f>M86*Group_3_rates!O83</f>
        <v>1.712093690587742</v>
      </c>
      <c r="N120" s="444">
        <f>N86*Group_3_rates!P83</f>
        <v>1.6709321632617868</v>
      </c>
    </row>
    <row r="121" spans="1:14" ht="13.15">
      <c r="B121" s="329" t="str">
        <f t="shared" si="46"/>
        <v>Total</v>
      </c>
      <c r="C121" s="444">
        <f>SUM(C111:C120)</f>
        <v>130.50147578057127</v>
      </c>
      <c r="D121" s="444">
        <f t="shared" ref="D121:N121" si="48">SUM(D111:D120)</f>
        <v>131.03594832197535</v>
      </c>
      <c r="E121" s="444">
        <f t="shared" si="48"/>
        <v>132.65896861326772</v>
      </c>
      <c r="F121" s="444">
        <f t="shared" si="48"/>
        <v>134.41179711770857</v>
      </c>
      <c r="G121" s="444">
        <f t="shared" si="48"/>
        <v>135.39966665876921</v>
      </c>
      <c r="H121" s="444">
        <f t="shared" si="48"/>
        <v>137.01625479736225</v>
      </c>
      <c r="I121" s="444">
        <f t="shared" si="48"/>
        <v>138.86156098373857</v>
      </c>
      <c r="J121" s="444">
        <f t="shared" si="48"/>
        <v>141.01300089379691</v>
      </c>
      <c r="K121" s="444">
        <f t="shared" si="48"/>
        <v>142.24579121981526</v>
      </c>
      <c r="L121" s="444">
        <f t="shared" si="48"/>
        <v>142.9851530814656</v>
      </c>
      <c r="M121" s="444">
        <f t="shared" si="48"/>
        <v>143.65071480544009</v>
      </c>
      <c r="N121" s="444">
        <f t="shared" si="48"/>
        <v>144.12200460713777</v>
      </c>
    </row>
    <row r="122" spans="1:14">
      <c r="A122" s="300">
        <f>SUM(C122:N122)</f>
        <v>0</v>
      </c>
      <c r="C122" s="300">
        <f t="shared" ref="C122:N122" si="49">SUM(C111:C120)-C121</f>
        <v>0</v>
      </c>
      <c r="D122" s="300">
        <f t="shared" si="49"/>
        <v>0</v>
      </c>
      <c r="E122" s="300">
        <f t="shared" si="49"/>
        <v>0</v>
      </c>
      <c r="F122" s="300">
        <f t="shared" si="49"/>
        <v>0</v>
      </c>
      <c r="G122" s="300">
        <f t="shared" si="49"/>
        <v>0</v>
      </c>
      <c r="H122" s="300">
        <f t="shared" si="49"/>
        <v>0</v>
      </c>
      <c r="I122" s="300">
        <f t="shared" si="49"/>
        <v>0</v>
      </c>
      <c r="J122" s="300">
        <f t="shared" si="49"/>
        <v>0</v>
      </c>
      <c r="K122" s="300">
        <f t="shared" si="49"/>
        <v>0</v>
      </c>
      <c r="L122" s="300">
        <f t="shared" si="49"/>
        <v>0</v>
      </c>
      <c r="M122" s="300">
        <f t="shared" si="49"/>
        <v>0</v>
      </c>
      <c r="N122" s="300">
        <f t="shared" si="49"/>
        <v>0</v>
      </c>
    </row>
    <row r="124" spans="1:14" ht="13.15">
      <c r="B124" s="332" t="s">
        <v>47</v>
      </c>
      <c r="C124" s="320"/>
      <c r="D124" s="320"/>
      <c r="E124" s="320"/>
      <c r="F124" s="320"/>
      <c r="G124" s="320"/>
      <c r="H124" s="330"/>
      <c r="I124" s="320"/>
      <c r="J124" s="320"/>
      <c r="K124" s="320"/>
      <c r="L124" s="320"/>
    </row>
    <row r="125" spans="1:14">
      <c r="C125" s="320"/>
      <c r="D125" s="320"/>
      <c r="E125" s="320"/>
      <c r="F125" s="320"/>
      <c r="G125" s="320"/>
      <c r="H125" s="330"/>
      <c r="I125" s="320"/>
      <c r="J125" s="320"/>
      <c r="K125" s="320"/>
      <c r="L125" s="320"/>
    </row>
    <row r="126" spans="1:14" ht="13.15">
      <c r="B126" s="329" t="str">
        <f t="shared" ref="B126:B137" si="50">B110</f>
        <v>Age group</v>
      </c>
      <c r="C126" s="329" t="str">
        <f t="shared" ref="C126:N126" si="51">C110</f>
        <v>2018/19</v>
      </c>
      <c r="D126" s="329" t="str">
        <f t="shared" si="51"/>
        <v>2019/20</v>
      </c>
      <c r="E126" s="329" t="str">
        <f t="shared" si="51"/>
        <v>2020/21</v>
      </c>
      <c r="F126" s="329" t="str">
        <f t="shared" si="51"/>
        <v>2021/22</v>
      </c>
      <c r="G126" s="329" t="str">
        <f t="shared" si="51"/>
        <v>2022/23</v>
      </c>
      <c r="H126" s="329" t="str">
        <f t="shared" si="51"/>
        <v>2023/24</v>
      </c>
      <c r="I126" s="329" t="str">
        <f t="shared" si="51"/>
        <v>2024/25</v>
      </c>
      <c r="J126" s="329" t="str">
        <f t="shared" si="51"/>
        <v>2025/26</v>
      </c>
      <c r="K126" s="329" t="str">
        <f t="shared" si="51"/>
        <v>2026/27</v>
      </c>
      <c r="L126" s="329" t="str">
        <f t="shared" si="51"/>
        <v>2027/28</v>
      </c>
      <c r="M126" s="329" t="str">
        <f t="shared" si="51"/>
        <v>2028/29</v>
      </c>
      <c r="N126" s="329" t="str">
        <f t="shared" si="51"/>
        <v>2029/30</v>
      </c>
    </row>
    <row r="127" spans="1:14" ht="13.15">
      <c r="B127" s="329" t="str">
        <f t="shared" si="50"/>
        <v>20-24</v>
      </c>
      <c r="C127" s="444">
        <f>C93*Group_3_rates!E89</f>
        <v>14.585136880868198</v>
      </c>
      <c r="D127" s="444">
        <f>D93*Group_3_rates!F89</f>
        <v>26.145773660745071</v>
      </c>
      <c r="E127" s="444">
        <f>E93*Group_3_rates!G89</f>
        <v>36.270236272392538</v>
      </c>
      <c r="F127" s="444">
        <f>F93*Group_3_rates!H89</f>
        <v>42.908196990728939</v>
      </c>
      <c r="G127" s="444">
        <f>G93*Group_3_rates!I89</f>
        <v>47.209257107213865</v>
      </c>
      <c r="H127" s="444">
        <f>H93*Group_3_rates!J89</f>
        <v>51.044878995632324</v>
      </c>
      <c r="I127" s="444">
        <f>I93*Group_3_rates!K89</f>
        <v>54.187819580711228</v>
      </c>
      <c r="J127" s="444">
        <f>J93*Group_3_rates!L89</f>
        <v>56.926531702121316</v>
      </c>
      <c r="K127" s="444">
        <f>K93*Group_3_rates!M89</f>
        <v>58.128885272092276</v>
      </c>
      <c r="L127" s="444">
        <f>L93*Group_3_rates!N89</f>
        <v>58.559342536882056</v>
      </c>
      <c r="M127" s="444">
        <f>M93*Group_3_rates!O89</f>
        <v>58.808979634796742</v>
      </c>
      <c r="N127" s="444">
        <f>N93*Group_3_rates!P89</f>
        <v>58.79113319763966</v>
      </c>
    </row>
    <row r="128" spans="1:14" ht="13.15">
      <c r="B128" s="329" t="str">
        <f t="shared" si="50"/>
        <v>25-29</v>
      </c>
      <c r="C128" s="444">
        <f>C94*Group_3_rates!E90</f>
        <v>58.631686683830267</v>
      </c>
      <c r="D128" s="444">
        <f>D94*Group_3_rates!F90</f>
        <v>61.31199351758692</v>
      </c>
      <c r="E128" s="444">
        <f>E94*Group_3_rates!G90</f>
        <v>68.089653849436743</v>
      </c>
      <c r="F128" s="444">
        <f>F94*Group_3_rates!H90</f>
        <v>72.897791485903014</v>
      </c>
      <c r="G128" s="444">
        <f>G94*Group_3_rates!I90</f>
        <v>76.75112795711766</v>
      </c>
      <c r="H128" s="444">
        <f>H94*Group_3_rates!J90</f>
        <v>81.006564574465941</v>
      </c>
      <c r="I128" s="444">
        <f>I94*Group_3_rates!K90</f>
        <v>85.098058012180303</v>
      </c>
      <c r="J128" s="444">
        <f>J94*Group_3_rates!L90</f>
        <v>89.059241802091464</v>
      </c>
      <c r="K128" s="444">
        <f>K94*Group_3_rates!M90</f>
        <v>91.543252420161863</v>
      </c>
      <c r="L128" s="444">
        <f>L94*Group_3_rates!N90</f>
        <v>93.06762216416783</v>
      </c>
      <c r="M128" s="444">
        <f>M94*Group_3_rates!O90</f>
        <v>94.172153520300085</v>
      </c>
      <c r="N128" s="444">
        <f>N94*Group_3_rates!P90</f>
        <v>94.799538505257672</v>
      </c>
    </row>
    <row r="129" spans="1:14" ht="13.15">
      <c r="B129" s="329" t="str">
        <f t="shared" si="50"/>
        <v>30-34</v>
      </c>
      <c r="C129" s="444">
        <f>C95*Group_3_rates!E91</f>
        <v>82.457345727626745</v>
      </c>
      <c r="D129" s="444">
        <f>D95*Group_3_rates!F91</f>
        <v>78.514712013796654</v>
      </c>
      <c r="E129" s="444">
        <f>E95*Group_3_rates!G91</f>
        <v>79.321443673991794</v>
      </c>
      <c r="F129" s="444">
        <f>F95*Group_3_rates!H91</f>
        <v>78.680734851419928</v>
      </c>
      <c r="G129" s="444">
        <f>G95*Group_3_rates!I91</f>
        <v>78.409471351166488</v>
      </c>
      <c r="H129" s="444">
        <f>H95*Group_3_rates!J91</f>
        <v>79.269309769453585</v>
      </c>
      <c r="I129" s="444">
        <f>I95*Group_3_rates!K91</f>
        <v>80.816507184848064</v>
      </c>
      <c r="J129" s="444">
        <f>J95*Group_3_rates!L91</f>
        <v>82.885570465663918</v>
      </c>
      <c r="K129" s="444">
        <f>K95*Group_3_rates!M91</f>
        <v>84.622353369672737</v>
      </c>
      <c r="L129" s="444">
        <f>L95*Group_3_rates!N91</f>
        <v>86.053621025702839</v>
      </c>
      <c r="M129" s="444">
        <f>M95*Group_3_rates!O91</f>
        <v>87.310375765754571</v>
      </c>
      <c r="N129" s="444">
        <f>N95*Group_3_rates!P91</f>
        <v>88.295705959357164</v>
      </c>
    </row>
    <row r="130" spans="1:14" ht="13.15">
      <c r="B130" s="329" t="str">
        <f t="shared" si="50"/>
        <v>35-39</v>
      </c>
      <c r="C130" s="444">
        <f>C96*Group_3_rates!E92</f>
        <v>94.033283142720919</v>
      </c>
      <c r="D130" s="444">
        <f>D96*Group_3_rates!F92</f>
        <v>89.143228442749333</v>
      </c>
      <c r="E130" s="444">
        <f>E96*Group_3_rates!G92</f>
        <v>88.335719151869938</v>
      </c>
      <c r="F130" s="444">
        <f>F96*Group_3_rates!H92</f>
        <v>85.125620600280499</v>
      </c>
      <c r="G130" s="444">
        <f>G96*Group_3_rates!I92</f>
        <v>82.073411908585939</v>
      </c>
      <c r="H130" s="444">
        <f>H96*Group_3_rates!J92</f>
        <v>80.071932905360782</v>
      </c>
      <c r="I130" s="444">
        <f>I96*Group_3_rates!K92</f>
        <v>78.910492675121247</v>
      </c>
      <c r="J130" s="444">
        <f>J96*Group_3_rates!L92</f>
        <v>78.513577164493498</v>
      </c>
      <c r="K130" s="444">
        <f>K96*Group_3_rates!M92</f>
        <v>78.331356855297159</v>
      </c>
      <c r="L130" s="444">
        <f>L96*Group_3_rates!N92</f>
        <v>78.356009809151558</v>
      </c>
      <c r="M130" s="444">
        <f>M96*Group_3_rates!O92</f>
        <v>78.605217034490465</v>
      </c>
      <c r="N130" s="444">
        <f>N96*Group_3_rates!P92</f>
        <v>78.939644077781708</v>
      </c>
    </row>
    <row r="131" spans="1:14" ht="13.15">
      <c r="B131" s="329" t="str">
        <f t="shared" si="50"/>
        <v>40-44</v>
      </c>
      <c r="C131" s="444">
        <f>C97*Group_3_rates!E93</f>
        <v>92.221546708702206</v>
      </c>
      <c r="D131" s="444">
        <f>D97*Group_3_rates!F93</f>
        <v>89.747877811105354</v>
      </c>
      <c r="E131" s="444">
        <f>E97*Group_3_rates!G93</f>
        <v>90.546696083134179</v>
      </c>
      <c r="F131" s="444">
        <f>F97*Group_3_rates!H93</f>
        <v>88.107749366796043</v>
      </c>
      <c r="G131" s="444">
        <f>G97*Group_3_rates!I93</f>
        <v>85.126439611723214</v>
      </c>
      <c r="H131" s="444">
        <f>H97*Group_3_rates!J93</f>
        <v>82.611543339365383</v>
      </c>
      <c r="I131" s="444">
        <f>I97*Group_3_rates!K93</f>
        <v>80.527859445230987</v>
      </c>
      <c r="J131" s="444">
        <f>J97*Group_3_rates!L93</f>
        <v>78.938824763088235</v>
      </c>
      <c r="K131" s="444">
        <f>K97*Group_3_rates!M93</f>
        <v>77.495237188867975</v>
      </c>
      <c r="L131" s="444">
        <f>L97*Group_3_rates!N93</f>
        <v>76.285900952207783</v>
      </c>
      <c r="M131" s="444">
        <f>M97*Group_3_rates!O93</f>
        <v>75.389767823688359</v>
      </c>
      <c r="N131" s="444">
        <f>N97*Group_3_rates!P93</f>
        <v>74.724341771249925</v>
      </c>
    </row>
    <row r="132" spans="1:14" ht="13.15">
      <c r="B132" s="329" t="str">
        <f t="shared" si="50"/>
        <v>45-49</v>
      </c>
      <c r="C132" s="444">
        <f>C98*Group_3_rates!E94</f>
        <v>84.922809569456874</v>
      </c>
      <c r="D132" s="444">
        <f>D98*Group_3_rates!F94</f>
        <v>83.959840838462995</v>
      </c>
      <c r="E132" s="444">
        <f>E98*Group_3_rates!G94</f>
        <v>86.118243402928101</v>
      </c>
      <c r="F132" s="444">
        <f>F98*Group_3_rates!H94</f>
        <v>85.091665567842384</v>
      </c>
      <c r="G132" s="444">
        <f>G98*Group_3_rates!I94</f>
        <v>83.291005083035174</v>
      </c>
      <c r="H132" s="444">
        <f>H98*Group_3_rates!J94</f>
        <v>81.612597717262332</v>
      </c>
      <c r="I132" s="444">
        <f>I98*Group_3_rates!K94</f>
        <v>80.019801782422263</v>
      </c>
      <c r="J132" s="444">
        <f>J98*Group_3_rates!L94</f>
        <v>78.593837560405404</v>
      </c>
      <c r="K132" s="444">
        <f>K98*Group_3_rates!M94</f>
        <v>77.06448167420325</v>
      </c>
      <c r="L132" s="444">
        <f>L98*Group_3_rates!N94</f>
        <v>75.566878874719905</v>
      </c>
      <c r="M132" s="444">
        <f>M98*Group_3_rates!O94</f>
        <v>74.230246268813957</v>
      </c>
      <c r="N132" s="444">
        <f>N98*Group_3_rates!P94</f>
        <v>73.03535038457801</v>
      </c>
    </row>
    <row r="133" spans="1:14" ht="13.15">
      <c r="B133" s="329" t="str">
        <f t="shared" si="50"/>
        <v>50-54</v>
      </c>
      <c r="C133" s="444">
        <f>C99*Group_3_rates!E95</f>
        <v>69.365976522583097</v>
      </c>
      <c r="D133" s="444">
        <f>D99*Group_3_rates!F95</f>
        <v>68.852898736155552</v>
      </c>
      <c r="E133" s="444">
        <f>E99*Group_3_rates!G95</f>
        <v>71.058821120342841</v>
      </c>
      <c r="F133" s="444">
        <f>F99*Group_3_rates!H95</f>
        <v>70.739798899428408</v>
      </c>
      <c r="G133" s="444">
        <f>G99*Group_3_rates!I95</f>
        <v>69.8285203693505</v>
      </c>
      <c r="H133" s="444">
        <f>H99*Group_3_rates!J95</f>
        <v>69.007511928369496</v>
      </c>
      <c r="I133" s="444">
        <f>I99*Group_3_rates!K95</f>
        <v>68.197385236323655</v>
      </c>
      <c r="J133" s="444">
        <f>J99*Group_3_rates!L95</f>
        <v>67.428817839480928</v>
      </c>
      <c r="K133" s="444">
        <f>K99*Group_3_rates!M95</f>
        <v>66.460383440787524</v>
      </c>
      <c r="L133" s="444">
        <f>L99*Group_3_rates!N95</f>
        <v>65.395689516574762</v>
      </c>
      <c r="M133" s="444">
        <f>M99*Group_3_rates!O95</f>
        <v>64.345064412761189</v>
      </c>
      <c r="N133" s="444">
        <f>N99*Group_3_rates!P95</f>
        <v>63.306315937883234</v>
      </c>
    </row>
    <row r="134" spans="1:14" ht="13.15">
      <c r="B134" s="329" t="str">
        <f t="shared" si="50"/>
        <v>55-59</v>
      </c>
      <c r="C134" s="444">
        <f>C100*Group_3_rates!E96</f>
        <v>21.078135510410739</v>
      </c>
      <c r="D134" s="444">
        <f>D100*Group_3_rates!F96</f>
        <v>21.493085545282494</v>
      </c>
      <c r="E134" s="444">
        <f>E100*Group_3_rates!G96</f>
        <v>22.576552799429489</v>
      </c>
      <c r="F134" s="444">
        <f>F100*Group_3_rates!H96</f>
        <v>22.768016881845575</v>
      </c>
      <c r="G134" s="444">
        <f>G100*Group_3_rates!I96</f>
        <v>22.695733323849982</v>
      </c>
      <c r="H134" s="444">
        <f>H100*Group_3_rates!J96</f>
        <v>22.620871468334322</v>
      </c>
      <c r="I134" s="444">
        <f>I100*Group_3_rates!K96</f>
        <v>22.524625883022487</v>
      </c>
      <c r="J134" s="444">
        <f>J100*Group_3_rates!L96</f>
        <v>22.423120343292783</v>
      </c>
      <c r="K134" s="444">
        <f>K100*Group_3_rates!M96</f>
        <v>22.222346448935639</v>
      </c>
      <c r="L134" s="444">
        <f>L100*Group_3_rates!N96</f>
        <v>21.964716770370543</v>
      </c>
      <c r="M134" s="444">
        <f>M100*Group_3_rates!O96</f>
        <v>21.691306487668673</v>
      </c>
      <c r="N134" s="444">
        <f>N100*Group_3_rates!P96</f>
        <v>21.398498340823558</v>
      </c>
    </row>
    <row r="135" spans="1:14" ht="13.15">
      <c r="B135" s="329" t="str">
        <f t="shared" si="50"/>
        <v>60-64</v>
      </c>
      <c r="C135" s="444">
        <f>C101*Group_3_rates!E97</f>
        <v>8.3960225206135366</v>
      </c>
      <c r="D135" s="444">
        <f>D101*Group_3_rates!F97</f>
        <v>8.0796374330377745</v>
      </c>
      <c r="E135" s="444">
        <f>E101*Group_3_rates!G97</f>
        <v>8.3090053851114636</v>
      </c>
      <c r="F135" s="444">
        <f>F101*Group_3_rates!H97</f>
        <v>8.3371165496839374</v>
      </c>
      <c r="G135" s="444">
        <f>G101*Group_3_rates!I97</f>
        <v>8.3220293924569884</v>
      </c>
      <c r="H135" s="444">
        <f>H101*Group_3_rates!J97</f>
        <v>8.3371389961225617</v>
      </c>
      <c r="I135" s="444">
        <f>I101*Group_3_rates!K97</f>
        <v>8.3524105580242232</v>
      </c>
      <c r="J135" s="444">
        <f>J101*Group_3_rates!L97</f>
        <v>8.3680487525070095</v>
      </c>
      <c r="K135" s="444">
        <f>K101*Group_3_rates!M97</f>
        <v>8.3315833378834743</v>
      </c>
      <c r="L135" s="444">
        <f>L101*Group_3_rates!N97</f>
        <v>8.2664379673168291</v>
      </c>
      <c r="M135" s="444">
        <f>M101*Group_3_rates!O97</f>
        <v>8.1930918607653727</v>
      </c>
      <c r="N135" s="444">
        <f>N101*Group_3_rates!P97</f>
        <v>8.1074377539065345</v>
      </c>
    </row>
    <row r="136" spans="1:14" ht="13.15">
      <c r="B136" s="329" t="str">
        <f t="shared" si="50"/>
        <v>65 plus</v>
      </c>
      <c r="C136" s="444">
        <f>C102*Group_3_rates!E98</f>
        <v>3.1105507679804481</v>
      </c>
      <c r="D136" s="444">
        <f>D102*Group_3_rates!F98</f>
        <v>3.8623988082534111</v>
      </c>
      <c r="E136" s="444">
        <f>E102*Group_3_rates!G98</f>
        <v>4.4743353428925916</v>
      </c>
      <c r="F136" s="444">
        <f>F102*Group_3_rates!H98</f>
        <v>4.7753991541177223</v>
      </c>
      <c r="G136" s="444">
        <f>G102*Group_3_rates!I98</f>
        <v>4.941011847899448</v>
      </c>
      <c r="H136" s="444">
        <f>H102*Group_3_rates!J98</f>
        <v>5.0644777545822883</v>
      </c>
      <c r="I136" s="444">
        <f>I102*Group_3_rates!K98</f>
        <v>5.1573676716582524</v>
      </c>
      <c r="J136" s="444">
        <f>J102*Group_3_rates!L98</f>
        <v>5.2325113892982582</v>
      </c>
      <c r="K136" s="444">
        <f>K102*Group_3_rates!M98</f>
        <v>5.26662796325322</v>
      </c>
      <c r="L136" s="444">
        <f>L102*Group_3_rates!N98</f>
        <v>5.2724608016760763</v>
      </c>
      <c r="M136" s="444">
        <f>M102*Group_3_rates!O98</f>
        <v>5.2635958364709783</v>
      </c>
      <c r="N136" s="444">
        <f>N102*Group_3_rates!P98</f>
        <v>5.2404914213037026</v>
      </c>
    </row>
    <row r="137" spans="1:14" ht="13.15">
      <c r="B137" s="329" t="str">
        <f t="shared" si="50"/>
        <v>Total</v>
      </c>
      <c r="C137" s="444">
        <f>SUM(C127:C136)</f>
        <v>528.80249403479309</v>
      </c>
      <c r="D137" s="444">
        <f t="shared" ref="D137:N137" si="52">SUM(D127:D136)</f>
        <v>531.11144680717553</v>
      </c>
      <c r="E137" s="444">
        <f t="shared" si="52"/>
        <v>555.10070708152966</v>
      </c>
      <c r="F137" s="444">
        <f t="shared" si="52"/>
        <v>559.43209034804647</v>
      </c>
      <c r="G137" s="444">
        <f t="shared" si="52"/>
        <v>558.64800795239921</v>
      </c>
      <c r="H137" s="444">
        <f t="shared" si="52"/>
        <v>560.64682744894901</v>
      </c>
      <c r="I137" s="444">
        <f t="shared" si="52"/>
        <v>563.79232802954266</v>
      </c>
      <c r="J137" s="444">
        <f t="shared" si="52"/>
        <v>568.37008178244275</v>
      </c>
      <c r="K137" s="444">
        <f t="shared" si="52"/>
        <v>569.46650797115512</v>
      </c>
      <c r="L137" s="444">
        <f t="shared" si="52"/>
        <v>568.78868041877013</v>
      </c>
      <c r="M137" s="444">
        <f t="shared" si="52"/>
        <v>568.00979864551027</v>
      </c>
      <c r="N137" s="444">
        <f t="shared" si="52"/>
        <v>566.63845734978122</v>
      </c>
    </row>
    <row r="138" spans="1:14">
      <c r="A138" s="300">
        <f>SUM(C138:N138)</f>
        <v>0</v>
      </c>
      <c r="C138" s="300">
        <f t="shared" ref="C138:N138" si="53">SUM(C127:C136)-C137</f>
        <v>0</v>
      </c>
      <c r="D138" s="300">
        <f t="shared" si="53"/>
        <v>0</v>
      </c>
      <c r="E138" s="300">
        <f t="shared" si="53"/>
        <v>0</v>
      </c>
      <c r="F138" s="300">
        <f t="shared" si="53"/>
        <v>0</v>
      </c>
      <c r="G138" s="300">
        <f t="shared" si="53"/>
        <v>0</v>
      </c>
      <c r="H138" s="300">
        <f t="shared" si="53"/>
        <v>0</v>
      </c>
      <c r="I138" s="300">
        <f t="shared" si="53"/>
        <v>0</v>
      </c>
      <c r="J138" s="300">
        <f t="shared" si="53"/>
        <v>0</v>
      </c>
      <c r="K138" s="300">
        <f t="shared" si="53"/>
        <v>0</v>
      </c>
      <c r="L138" s="300">
        <f t="shared" si="53"/>
        <v>0</v>
      </c>
      <c r="M138" s="300">
        <f t="shared" si="53"/>
        <v>0</v>
      </c>
      <c r="N138" s="300">
        <f t="shared" si="53"/>
        <v>0</v>
      </c>
    </row>
    <row r="140" spans="1:14" ht="15">
      <c r="B140" s="331" t="s">
        <v>164</v>
      </c>
      <c r="H140" s="316"/>
    </row>
    <row r="141" spans="1:14">
      <c r="H141" s="316"/>
    </row>
    <row r="142" spans="1:14" ht="13.15">
      <c r="B142" s="332" t="s">
        <v>46</v>
      </c>
      <c r="H142" s="316"/>
    </row>
    <row r="143" spans="1:14">
      <c r="H143" s="316"/>
    </row>
    <row r="144" spans="1:14" ht="13.15">
      <c r="B144" s="329" t="str">
        <f t="shared" ref="B144:B155" si="54">B110</f>
        <v>Age group</v>
      </c>
      <c r="C144" s="329" t="str">
        <f t="shared" ref="C144:N144" si="55">C110</f>
        <v>2018/19</v>
      </c>
      <c r="D144" s="329" t="str">
        <f t="shared" si="55"/>
        <v>2019/20</v>
      </c>
      <c r="E144" s="329" t="str">
        <f t="shared" si="55"/>
        <v>2020/21</v>
      </c>
      <c r="F144" s="329" t="str">
        <f t="shared" si="55"/>
        <v>2021/22</v>
      </c>
      <c r="G144" s="329" t="str">
        <f t="shared" si="55"/>
        <v>2022/23</v>
      </c>
      <c r="H144" s="329" t="str">
        <f t="shared" si="55"/>
        <v>2023/24</v>
      </c>
      <c r="I144" s="329" t="str">
        <f t="shared" si="55"/>
        <v>2024/25</v>
      </c>
      <c r="J144" s="329" t="str">
        <f t="shared" si="55"/>
        <v>2025/26</v>
      </c>
      <c r="K144" s="329" t="str">
        <f t="shared" si="55"/>
        <v>2026/27</v>
      </c>
      <c r="L144" s="329" t="str">
        <f t="shared" si="55"/>
        <v>2027/28</v>
      </c>
      <c r="M144" s="329" t="str">
        <f t="shared" si="55"/>
        <v>2028/29</v>
      </c>
      <c r="N144" s="329" t="str">
        <f t="shared" si="55"/>
        <v>2029/30</v>
      </c>
    </row>
    <row r="145" spans="1:14" ht="13.15">
      <c r="B145" s="329" t="str">
        <f t="shared" si="54"/>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row>
    <row r="146" spans="1:14" ht="13.15">
      <c r="B146" s="329" t="str">
        <f t="shared" si="54"/>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row>
    <row r="147" spans="1:14" ht="13.15">
      <c r="B147" s="329" t="str">
        <f t="shared" si="54"/>
        <v>30-34</v>
      </c>
      <c r="C147" s="444">
        <f>C79*Calc_SEC_retirement_rates!$G126</f>
        <v>6.5183698379631588E-2</v>
      </c>
      <c r="D147" s="444">
        <f>D79*Calc_SEC_retirement_rates!$G126</f>
        <v>6.2172620746435425E-2</v>
      </c>
      <c r="E147" s="444">
        <f>E79*Calc_SEC_retirement_rates!$G126</f>
        <v>6.1889663434749977E-2</v>
      </c>
      <c r="F147" s="444">
        <f>F79*Calc_SEC_retirement_rates!$G126</f>
        <v>6.3304686457453088E-2</v>
      </c>
      <c r="G147" s="444">
        <f>G79*Calc_SEC_retirement_rates!$G126</f>
        <v>6.56648906068307E-2</v>
      </c>
      <c r="H147" s="444">
        <f>H79*Calc_SEC_retirement_rates!$G126</f>
        <v>6.9043744844422869E-2</v>
      </c>
      <c r="I147" s="444">
        <f>I79*Calc_SEC_retirement_rates!$G126</f>
        <v>7.2917653101350524E-2</v>
      </c>
      <c r="J147" s="444">
        <f>J79*Calc_SEC_retirement_rates!$G126</f>
        <v>7.7080482725824559E-2</v>
      </c>
      <c r="K147" s="444">
        <f>K79*Calc_SEC_retirement_rates!$G126</f>
        <v>8.0678375980535899E-2</v>
      </c>
      <c r="L147" s="444">
        <f>L79*Calc_SEC_retirement_rates!$G126</f>
        <v>8.3732710487806145E-2</v>
      </c>
      <c r="M147" s="444">
        <f>M79*Calc_SEC_retirement_rates!$G126</f>
        <v>8.6381947788226277E-2</v>
      </c>
      <c r="N147" s="444">
        <f>N79*Calc_SEC_retirement_rates!$G126</f>
        <v>8.85498101962333E-2</v>
      </c>
    </row>
    <row r="148" spans="1:14" ht="13.15">
      <c r="B148" s="329" t="str">
        <f t="shared" si="54"/>
        <v>35-39</v>
      </c>
      <c r="C148" s="444">
        <f>C80*Calc_SEC_retirement_rates!$G127</f>
        <v>0.12622668248154473</v>
      </c>
      <c r="D148" s="444">
        <f>D80*Calc_SEC_retirement_rates!$G127</f>
        <v>0.11877634844526891</v>
      </c>
      <c r="E148" s="444">
        <f>E80*Calc_SEC_retirement_rates!$G127</f>
        <v>0.11282509287203921</v>
      </c>
      <c r="F148" s="444">
        <f>F80*Calc_SEC_retirement_rates!$G127</f>
        <v>0.10835121851528307</v>
      </c>
      <c r="G148" s="444">
        <f>G80*Calc_SEC_retirement_rates!$G127</f>
        <v>0.10527068522988328</v>
      </c>
      <c r="H148" s="444">
        <f>H80*Calc_SEC_retirement_rates!$G127</f>
        <v>0.10398040647534319</v>
      </c>
      <c r="I148" s="444">
        <f>I80*Calc_SEC_retirement_rates!$G127</f>
        <v>0.10410307437208743</v>
      </c>
      <c r="J148" s="444">
        <f>J80*Calc_SEC_retirement_rates!$G127</f>
        <v>0.10544517551908489</v>
      </c>
      <c r="K148" s="444">
        <f>K80*Calc_SEC_retirement_rates!$G127</f>
        <v>0.1071511540290969</v>
      </c>
      <c r="L148" s="444">
        <f>L80*Calc_SEC_retirement_rates!$G127</f>
        <v>0.10913582576156104</v>
      </c>
      <c r="M148" s="444">
        <f>M80*Calc_SEC_retirement_rates!$G127</f>
        <v>0.11136774114873109</v>
      </c>
      <c r="N148" s="444">
        <f>N80*Calc_SEC_retirement_rates!$G127</f>
        <v>0.1136110309691486</v>
      </c>
    </row>
    <row r="149" spans="1:14" ht="13.15">
      <c r="B149" s="329" t="str">
        <f t="shared" si="54"/>
        <v>40-44</v>
      </c>
      <c r="C149" s="444">
        <f>C81*Calc_SEC_retirement_rates!$G128</f>
        <v>0.19889917370792048</v>
      </c>
      <c r="D149" s="444">
        <f>D81*Calc_SEC_retirement_rates!$G128</f>
        <v>0.18879971514636965</v>
      </c>
      <c r="E149" s="444">
        <f>E81*Calc_SEC_retirement_rates!$G128</f>
        <v>0.17984305106940252</v>
      </c>
      <c r="F149" s="444">
        <f>F81*Calc_SEC_retirement_rates!$G128</f>
        <v>0.17171567354264922</v>
      </c>
      <c r="G149" s="444">
        <f>G81*Calc_SEC_retirement_rates!$G128</f>
        <v>0.16441209800007117</v>
      </c>
      <c r="H149" s="444">
        <f>H81*Calc_SEC_retirement_rates!$G128</f>
        <v>0.15865544126762074</v>
      </c>
      <c r="I149" s="444">
        <f>I81*Calc_SEC_retirement_rates!$G128</f>
        <v>0.15430213951443336</v>
      </c>
      <c r="J149" s="444">
        <f>J81*Calc_SEC_retirement_rates!$G128</f>
        <v>0.15139598432808074</v>
      </c>
      <c r="K149" s="444">
        <f>K81*Calc_SEC_retirement_rates!$G128</f>
        <v>0.14918550592323232</v>
      </c>
      <c r="L149" s="444">
        <f>L81*Calc_SEC_retirement_rates!$G128</f>
        <v>0.14775340528891936</v>
      </c>
      <c r="M149" s="444">
        <f>M81*Calc_SEC_retirement_rates!$G128</f>
        <v>0.14716884775207306</v>
      </c>
      <c r="N149" s="444">
        <f>N81*Calc_SEC_retirement_rates!$G128</f>
        <v>0.14719880372658722</v>
      </c>
    </row>
    <row r="150" spans="1:14" ht="13.15">
      <c r="B150" s="329" t="str">
        <f t="shared" si="54"/>
        <v>45-49</v>
      </c>
      <c r="C150" s="444">
        <f>C82*Calc_SEC_retirement_rates!$G129</f>
        <v>0.41221198705048051</v>
      </c>
      <c r="D150" s="444">
        <f>D82*Calc_SEC_retirement_rates!$G129</f>
        <v>0.41452511062287667</v>
      </c>
      <c r="E150" s="444">
        <f>E82*Calc_SEC_retirement_rates!$G129</f>
        <v>0.41249996447142978</v>
      </c>
      <c r="F150" s="444">
        <f>F82*Calc_SEC_retirement_rates!$G129</f>
        <v>0.4069429269724199</v>
      </c>
      <c r="G150" s="444">
        <f>G82*Calc_SEC_retirement_rates!$G129</f>
        <v>0.39879577356830193</v>
      </c>
      <c r="H150" s="444">
        <f>H82*Calc_SEC_retirement_rates!$G129</f>
        <v>0.39036431829317464</v>
      </c>
      <c r="I150" s="444">
        <f>I82*Calc_SEC_retirement_rates!$G129</f>
        <v>0.38201456992871374</v>
      </c>
      <c r="J150" s="444">
        <f>J82*Calc_SEC_retirement_rates!$G129</f>
        <v>0.37447077413750984</v>
      </c>
      <c r="K150" s="444">
        <f>K82*Calc_SEC_retirement_rates!$G129</f>
        <v>0.36673330535138915</v>
      </c>
      <c r="L150" s="444">
        <f>L82*Calc_SEC_retirement_rates!$G129</f>
        <v>0.35953365569404871</v>
      </c>
      <c r="M150" s="444">
        <f>M82*Calc_SEC_retirement_rates!$G129</f>
        <v>0.3535109365003255</v>
      </c>
      <c r="N150" s="444">
        <f>N82*Calc_SEC_retirement_rates!$G129</f>
        <v>0.34858336729509415</v>
      </c>
    </row>
    <row r="151" spans="1:14" ht="13.15">
      <c r="B151" s="329" t="str">
        <f t="shared" si="54"/>
        <v>50-54</v>
      </c>
      <c r="C151" s="444">
        <f>C83*Calc_SEC_retirement_rates!$G130</f>
        <v>8.2570458802699935</v>
      </c>
      <c r="D151" s="444">
        <f>D83*Calc_SEC_retirement_rates!$G130</f>
        <v>7.7584696061846747</v>
      </c>
      <c r="E151" s="444">
        <f>E83*Calc_SEC_retirement_rates!$G130</f>
        <v>7.426940241431665</v>
      </c>
      <c r="F151" s="444">
        <f>F83*Calc_SEC_retirement_rates!$G130</f>
        <v>7.1838416472920459</v>
      </c>
      <c r="G151" s="444">
        <f>G83*Calc_SEC_retirement_rates!$G130</f>
        <v>6.9843572456058638</v>
      </c>
      <c r="H151" s="444">
        <f>H83*Calc_SEC_retirement_rates!$G130</f>
        <v>6.8259032055612243</v>
      </c>
      <c r="I151" s="444">
        <f>I83*Calc_SEC_retirement_rates!$G130</f>
        <v>6.6889749528660349</v>
      </c>
      <c r="J151" s="444">
        <f>J83*Calc_SEC_retirement_rates!$G130</f>
        <v>6.5692370127600208</v>
      </c>
      <c r="K151" s="444">
        <f>K83*Calc_SEC_retirement_rates!$G130</f>
        <v>6.4419140733105111</v>
      </c>
      <c r="L151" s="444">
        <f>L83*Calc_SEC_retirement_rates!$G130</f>
        <v>6.3140771523141268</v>
      </c>
      <c r="M151" s="444">
        <f>M83*Calc_SEC_retirement_rates!$G130</f>
        <v>6.1945326450089695</v>
      </c>
      <c r="N151" s="444">
        <f>N83*Calc_SEC_retirement_rates!$G130</f>
        <v>6.0828035547762811</v>
      </c>
    </row>
    <row r="152" spans="1:14" ht="13.15">
      <c r="B152" s="329" t="str">
        <f t="shared" si="54"/>
        <v>55-59</v>
      </c>
      <c r="C152" s="444">
        <f>C84*Calc_SEC_retirement_rates!$G131</f>
        <v>36.75601861195679</v>
      </c>
      <c r="D152" s="444">
        <f>D84*Calc_SEC_retirement_rates!$G131</f>
        <v>33.170317636547807</v>
      </c>
      <c r="E152" s="444">
        <f>E84*Calc_SEC_retirement_rates!$G131</f>
        <v>30.482676079204126</v>
      </c>
      <c r="F152" s="444">
        <f>F84*Calc_SEC_retirement_rates!$G131</f>
        <v>28.475005347059312</v>
      </c>
      <c r="G152" s="444">
        <f>G84*Calc_SEC_retirement_rates!$G131</f>
        <v>26.957555187490545</v>
      </c>
      <c r="H152" s="444">
        <f>H84*Calc_SEC_retirement_rates!$G131</f>
        <v>25.869476409029513</v>
      </c>
      <c r="I152" s="444">
        <f>I84*Calc_SEC_retirement_rates!$G131</f>
        <v>25.060675258618126</v>
      </c>
      <c r="J152" s="444">
        <f>J84*Calc_SEC_retirement_rates!$G131</f>
        <v>24.452204688416689</v>
      </c>
      <c r="K152" s="444">
        <f>K84*Calc_SEC_retirement_rates!$G131</f>
        <v>23.888189408252675</v>
      </c>
      <c r="L152" s="444">
        <f>L84*Calc_SEC_retirement_rates!$G131</f>
        <v>23.365888695448945</v>
      </c>
      <c r="M152" s="444">
        <f>M84*Calc_SEC_retirement_rates!$G131</f>
        <v>22.896112883326584</v>
      </c>
      <c r="N152" s="444">
        <f>N84*Calc_SEC_retirement_rates!$G131</f>
        <v>22.456959651956822</v>
      </c>
    </row>
    <row r="153" spans="1:14" ht="13.15">
      <c r="B153" s="329" t="str">
        <f t="shared" si="54"/>
        <v>60-64</v>
      </c>
      <c r="C153" s="444">
        <f>C85*Calc_SEC_retirement_rates!$G132</f>
        <v>20.345032912090097</v>
      </c>
      <c r="D153" s="444">
        <f>D85*Calc_SEC_retirement_rates!$G132</f>
        <v>20.144816543910888</v>
      </c>
      <c r="E153" s="444">
        <f>E85*Calc_SEC_retirement_rates!$G132</f>
        <v>19.268621032812728</v>
      </c>
      <c r="F153" s="444">
        <f>F85*Calc_SEC_retirement_rates!$G132</f>
        <v>18.196946214669243</v>
      </c>
      <c r="G153" s="444">
        <f>G85*Calc_SEC_retirement_rates!$G132</f>
        <v>17.159017107490151</v>
      </c>
      <c r="H153" s="444">
        <f>H85*Calc_SEC_retirement_rates!$G132</f>
        <v>16.316605936663098</v>
      </c>
      <c r="I153" s="444">
        <f>I85*Calc_SEC_retirement_rates!$G132</f>
        <v>15.652359491342938</v>
      </c>
      <c r="J153" s="444">
        <f>J85*Calc_SEC_retirement_rates!$G132</f>
        <v>15.15094030499921</v>
      </c>
      <c r="K153" s="444">
        <f>K85*Calc_SEC_retirement_rates!$G132</f>
        <v>14.702527429340474</v>
      </c>
      <c r="L153" s="444">
        <f>L85*Calc_SEC_retirement_rates!$G132</f>
        <v>14.311498620263746</v>
      </c>
      <c r="M153" s="444">
        <f>M85*Calc_SEC_retirement_rates!$G132</f>
        <v>13.98290306658059</v>
      </c>
      <c r="N153" s="444">
        <f>N85*Calc_SEC_retirement_rates!$G132</f>
        <v>13.690385268093358</v>
      </c>
    </row>
    <row r="154" spans="1:14" ht="13.15">
      <c r="B154" s="329" t="str">
        <f t="shared" si="54"/>
        <v>65 plus</v>
      </c>
      <c r="C154" s="444">
        <f>C86*Calc_SEC_retirement_rates!$G133</f>
        <v>6.265101504415016</v>
      </c>
      <c r="D154" s="444">
        <f>D86*Calc_SEC_retirement_rates!$G133</f>
        <v>7.1698273612603254</v>
      </c>
      <c r="E154" s="444">
        <f>E86*Calc_SEC_retirement_rates!$G133</f>
        <v>7.7062829948128533</v>
      </c>
      <c r="F154" s="444">
        <f>F86*Calc_SEC_retirement_rates!$G133</f>
        <v>7.903257149729594</v>
      </c>
      <c r="G154" s="444">
        <f>G86*Calc_SEC_retirement_rates!$G133</f>
        <v>7.8590619393471313</v>
      </c>
      <c r="H154" s="444">
        <f>H86*Calc_SEC_retirement_rates!$G133</f>
        <v>7.7064940355459317</v>
      </c>
      <c r="I154" s="444">
        <f>I86*Calc_SEC_retirement_rates!$G133</f>
        <v>7.5065538546681099</v>
      </c>
      <c r="J154" s="444">
        <f>J86*Calc_SEC_retirement_rates!$G133</f>
        <v>7.3063688962632325</v>
      </c>
      <c r="K154" s="444">
        <f>K86*Calc_SEC_retirement_rates!$G133</f>
        <v>7.0929631915237961</v>
      </c>
      <c r="L154" s="444">
        <f>L86*Calc_SEC_retirement_rates!$G133</f>
        <v>6.8882858449737823</v>
      </c>
      <c r="M154" s="444">
        <f>M86*Calc_SEC_retirement_rates!$G133</f>
        <v>6.7076869387736293</v>
      </c>
      <c r="N154" s="444">
        <f>N86*Calc_SEC_retirement_rates!$G133</f>
        <v>6.5464231944224069</v>
      </c>
    </row>
    <row r="155" spans="1:14" ht="13.15">
      <c r="B155" s="329" t="str">
        <f t="shared" si="54"/>
        <v>Total</v>
      </c>
      <c r="C155" s="444">
        <f>SUM(C145:C154)</f>
        <v>72.425720450351463</v>
      </c>
      <c r="D155" s="444">
        <f t="shared" ref="D155:N155" si="56">SUM(D145:D154)</f>
        <v>69.027704942864659</v>
      </c>
      <c r="E155" s="444">
        <f t="shared" si="56"/>
        <v>65.651578120108994</v>
      </c>
      <c r="F155" s="444">
        <f t="shared" si="56"/>
        <v>62.509364864238009</v>
      </c>
      <c r="G155" s="444">
        <f t="shared" si="56"/>
        <v>59.694134927338773</v>
      </c>
      <c r="H155" s="444">
        <f t="shared" si="56"/>
        <v>57.440523497680331</v>
      </c>
      <c r="I155" s="444">
        <f t="shared" si="56"/>
        <v>55.621900994411803</v>
      </c>
      <c r="J155" s="444">
        <f t="shared" si="56"/>
        <v>54.187143319149648</v>
      </c>
      <c r="K155" s="444">
        <f t="shared" si="56"/>
        <v>52.82934244371171</v>
      </c>
      <c r="L155" s="444">
        <f t="shared" si="56"/>
        <v>51.579905910232931</v>
      </c>
      <c r="M155" s="444">
        <f t="shared" si="56"/>
        <v>50.479665006879124</v>
      </c>
      <c r="N155" s="444">
        <f t="shared" si="56"/>
        <v>49.474514681435934</v>
      </c>
    </row>
    <row r="156" spans="1:14">
      <c r="A156" s="300">
        <f>SUM(C156:N156)</f>
        <v>0</v>
      </c>
      <c r="C156" s="300">
        <f t="shared" ref="C156:N156" si="57">SUM(C145:C154)-C155</f>
        <v>0</v>
      </c>
      <c r="D156" s="300">
        <f t="shared" si="57"/>
        <v>0</v>
      </c>
      <c r="E156" s="300">
        <f t="shared" si="57"/>
        <v>0</v>
      </c>
      <c r="F156" s="300">
        <f t="shared" si="57"/>
        <v>0</v>
      </c>
      <c r="G156" s="300">
        <f t="shared" si="57"/>
        <v>0</v>
      </c>
      <c r="H156" s="300">
        <f t="shared" si="57"/>
        <v>0</v>
      </c>
      <c r="I156" s="300">
        <f t="shared" si="57"/>
        <v>0</v>
      </c>
      <c r="J156" s="300">
        <f t="shared" si="57"/>
        <v>0</v>
      </c>
      <c r="K156" s="300">
        <f t="shared" si="57"/>
        <v>0</v>
      </c>
      <c r="L156" s="300">
        <f t="shared" si="57"/>
        <v>0</v>
      </c>
      <c r="M156" s="300">
        <f t="shared" si="57"/>
        <v>0</v>
      </c>
      <c r="N156" s="300">
        <f t="shared" si="57"/>
        <v>0</v>
      </c>
    </row>
    <row r="158" spans="1:14" ht="13.15">
      <c r="B158" s="332" t="s">
        <v>47</v>
      </c>
      <c r="C158" s="320"/>
      <c r="D158" s="320"/>
      <c r="E158" s="320"/>
      <c r="F158" s="320"/>
      <c r="G158" s="320"/>
      <c r="H158" s="330"/>
      <c r="I158" s="320"/>
      <c r="J158" s="320"/>
      <c r="K158" s="320"/>
      <c r="L158" s="320"/>
    </row>
    <row r="159" spans="1:14">
      <c r="C159" s="320"/>
      <c r="D159" s="320"/>
      <c r="E159" s="320"/>
      <c r="F159" s="320"/>
      <c r="G159" s="320"/>
      <c r="H159" s="330"/>
      <c r="I159" s="320"/>
      <c r="J159" s="320"/>
      <c r="K159" s="320"/>
      <c r="L159" s="320"/>
    </row>
    <row r="160" spans="1:14" ht="13.15">
      <c r="B160" s="329" t="str">
        <f t="shared" ref="B160:B171" si="58">B144</f>
        <v>Age group</v>
      </c>
      <c r="C160" s="329" t="str">
        <f t="shared" ref="C160:N160" si="59">C144</f>
        <v>2018/19</v>
      </c>
      <c r="D160" s="329" t="str">
        <f t="shared" si="59"/>
        <v>2019/20</v>
      </c>
      <c r="E160" s="329" t="str">
        <f t="shared" si="59"/>
        <v>2020/21</v>
      </c>
      <c r="F160" s="329" t="str">
        <f t="shared" si="59"/>
        <v>2021/22</v>
      </c>
      <c r="G160" s="329" t="str">
        <f t="shared" si="59"/>
        <v>2022/23</v>
      </c>
      <c r="H160" s="329" t="str">
        <f t="shared" si="59"/>
        <v>2023/24</v>
      </c>
      <c r="I160" s="329" t="str">
        <f t="shared" si="59"/>
        <v>2024/25</v>
      </c>
      <c r="J160" s="329" t="str">
        <f t="shared" si="59"/>
        <v>2025/26</v>
      </c>
      <c r="K160" s="329" t="str">
        <f t="shared" si="59"/>
        <v>2026/27</v>
      </c>
      <c r="L160" s="329" t="str">
        <f t="shared" si="59"/>
        <v>2027/28</v>
      </c>
      <c r="M160" s="329" t="str">
        <f t="shared" si="59"/>
        <v>2028/29</v>
      </c>
      <c r="N160" s="329" t="str">
        <f t="shared" si="59"/>
        <v>2029/30</v>
      </c>
    </row>
    <row r="161" spans="1:14" ht="13.15">
      <c r="B161" s="329" t="str">
        <f t="shared" si="58"/>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row>
    <row r="162" spans="1:14" ht="13.15">
      <c r="B162" s="329" t="str">
        <f t="shared" si="58"/>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row>
    <row r="163" spans="1:14" ht="13.15">
      <c r="B163" s="329" t="str">
        <f t="shared" si="58"/>
        <v>30-34</v>
      </c>
      <c r="C163" s="444">
        <f>C95*Calc_SEC_retirement_rates!$G142</f>
        <v>0.14408719764022174</v>
      </c>
      <c r="D163" s="444">
        <f>D95*Calc_SEC_retirement_rates!$G142</f>
        <v>0.13722702872727449</v>
      </c>
      <c r="E163" s="444">
        <f>E95*Calc_SEC_retirement_rates!$G142</f>
        <v>0.13354016475994748</v>
      </c>
      <c r="F163" s="444">
        <f>F95*Calc_SEC_retirement_rates!$G142</f>
        <v>0.13166092543544983</v>
      </c>
      <c r="G163" s="444">
        <f>G95*Calc_SEC_retirement_rates!$G142</f>
        <v>0.1312070048722056</v>
      </c>
      <c r="H163" s="444">
        <f>H95*Calc_SEC_retirement_rates!$G142</f>
        <v>0.1326458211477578</v>
      </c>
      <c r="I163" s="444">
        <f>I95*Calc_SEC_retirement_rates!$G142</f>
        <v>0.13523483412440132</v>
      </c>
      <c r="J163" s="444">
        <f>J95*Calc_SEC_retirement_rates!$G142</f>
        <v>0.13869711478117389</v>
      </c>
      <c r="K163" s="444">
        <f>K95*Calc_SEC_retirement_rates!$G142</f>
        <v>0.14160337188278943</v>
      </c>
      <c r="L163" s="444">
        <f>L95*Calc_SEC_retirement_rates!$G142</f>
        <v>0.14399839303370526</v>
      </c>
      <c r="M163" s="444">
        <f>M95*Calc_SEC_retirement_rates!$G142</f>
        <v>0.14610139184825707</v>
      </c>
      <c r="N163" s="444">
        <f>N95*Calc_SEC_retirement_rates!$G142</f>
        <v>0.14775020061185323</v>
      </c>
    </row>
    <row r="164" spans="1:14" ht="13.15">
      <c r="B164" s="329" t="str">
        <f t="shared" si="58"/>
        <v>35-39</v>
      </c>
      <c r="C164" s="444">
        <f>C96*Calc_SEC_retirement_rates!$G143</f>
        <v>0.52175265114994018</v>
      </c>
      <c r="D164" s="444">
        <f>D96*Calc_SEC_retirement_rates!$G143</f>
        <v>0.4947251598212416</v>
      </c>
      <c r="E164" s="444">
        <f>E96*Calc_SEC_retirement_rates!$G143</f>
        <v>0.47222031635456313</v>
      </c>
      <c r="F164" s="444">
        <f>F96*Calc_SEC_retirement_rates!$G143</f>
        <v>0.45230960265067055</v>
      </c>
      <c r="G164" s="444">
        <f>G96*Calc_SEC_retirement_rates!$G143</f>
        <v>0.43609188475549271</v>
      </c>
      <c r="H164" s="444">
        <f>H96*Calc_SEC_retirement_rates!$G143</f>
        <v>0.42545715262339651</v>
      </c>
      <c r="I164" s="444">
        <f>I96*Calc_SEC_retirement_rates!$G143</f>
        <v>0.41928591339673743</v>
      </c>
      <c r="J164" s="444">
        <f>J96*Calc_SEC_retirement_rates!$G143</f>
        <v>0.41717692792759264</v>
      </c>
      <c r="K164" s="444">
        <f>K96*Calc_SEC_retirement_rates!$G143</f>
        <v>0.4162087118362881</v>
      </c>
      <c r="L164" s="444">
        <f>L96*Calc_SEC_retirement_rates!$G143</f>
        <v>0.4163397037478116</v>
      </c>
      <c r="M164" s="444">
        <f>M96*Calc_SEC_retirement_rates!$G143</f>
        <v>0.41766385058252309</v>
      </c>
      <c r="N164" s="444">
        <f>N96*Calc_SEC_retirement_rates!$G143</f>
        <v>0.41944080753155943</v>
      </c>
    </row>
    <row r="165" spans="1:14" ht="13.15">
      <c r="B165" s="329" t="str">
        <f t="shared" si="58"/>
        <v>40-44</v>
      </c>
      <c r="C165" s="444">
        <f>C97*Calc_SEC_retirement_rates!$G144</f>
        <v>0.8488011868174461</v>
      </c>
      <c r="D165" s="444">
        <f>D97*Calc_SEC_retirement_rates!$G144</f>
        <v>0.82620979304617792</v>
      </c>
      <c r="E165" s="444">
        <f>E97*Calc_SEC_retirement_rates!$G144</f>
        <v>0.80291845164548081</v>
      </c>
      <c r="F165" s="444">
        <f>F97*Calc_SEC_retirement_rates!$G144</f>
        <v>0.77656915421455708</v>
      </c>
      <c r="G165" s="444">
        <f>G97*Calc_SEC_retirement_rates!$G144</f>
        <v>0.75029231464497204</v>
      </c>
      <c r="H165" s="444">
        <f>H97*Calc_SEC_retirement_rates!$G144</f>
        <v>0.72812637708331795</v>
      </c>
      <c r="I165" s="444">
        <f>I97*Calc_SEC_retirement_rates!$G144</f>
        <v>0.709761084008107</v>
      </c>
      <c r="J165" s="444">
        <f>J97*Calc_SEC_retirement_rates!$G144</f>
        <v>0.69575555863721106</v>
      </c>
      <c r="K165" s="444">
        <f>K97*Calc_SEC_retirement_rates!$G144</f>
        <v>0.68303198336030879</v>
      </c>
      <c r="L165" s="444">
        <f>L97*Calc_SEC_retirement_rates!$G144</f>
        <v>0.6723730660095254</v>
      </c>
      <c r="M165" s="444">
        <f>M97*Calc_SEC_retirement_rates!$G144</f>
        <v>0.66447467624609069</v>
      </c>
      <c r="N165" s="444">
        <f>N97*Calc_SEC_retirement_rates!$G144</f>
        <v>0.65860970579288802</v>
      </c>
    </row>
    <row r="166" spans="1:14" ht="13.15">
      <c r="B166" s="329" t="str">
        <f t="shared" si="58"/>
        <v>45-49</v>
      </c>
      <c r="C166" s="444">
        <f>C98*Calc_SEC_retirement_rates!$G145</f>
        <v>1.8413393539866969</v>
      </c>
      <c r="D166" s="444">
        <f>D98*Calc_SEC_retirement_rates!$G145</f>
        <v>1.8208478681238509</v>
      </c>
      <c r="E166" s="444">
        <f>E98*Calc_SEC_retirement_rates!$G145</f>
        <v>1.7989947584832378</v>
      </c>
      <c r="F166" s="444">
        <f>F98*Calc_SEC_retirement_rates!$G145</f>
        <v>1.7668063763547455</v>
      </c>
      <c r="G166" s="444">
        <f>G98*Calc_SEC_retirement_rates!$G145</f>
        <v>1.7294182443329214</v>
      </c>
      <c r="H166" s="444">
        <f>H98*Calc_SEC_retirement_rates!$G145</f>
        <v>1.6945685229626899</v>
      </c>
      <c r="I166" s="444">
        <f>I98*Calc_SEC_retirement_rates!$G145</f>
        <v>1.6614964001510422</v>
      </c>
      <c r="J166" s="444">
        <f>J98*Calc_SEC_retirement_rates!$G145</f>
        <v>1.6318882985455514</v>
      </c>
      <c r="K166" s="444">
        <f>K98*Calc_SEC_retirement_rates!$G145</f>
        <v>1.6001334173427231</v>
      </c>
      <c r="L166" s="444">
        <f>L98*Calc_SEC_retirement_rates!$G145</f>
        <v>1.5690378434376111</v>
      </c>
      <c r="M166" s="444">
        <f>M98*Calc_SEC_retirement_rates!$G145</f>
        <v>1.5412845846995338</v>
      </c>
      <c r="N166" s="444">
        <f>N98*Calc_SEC_retirement_rates!$G145</f>
        <v>1.5164742856736566</v>
      </c>
    </row>
    <row r="167" spans="1:14" ht="13.15">
      <c r="B167" s="329" t="str">
        <f t="shared" si="58"/>
        <v>50-54</v>
      </c>
      <c r="C167" s="444">
        <f>C99*Calc_SEC_retirement_rates!$G146</f>
        <v>20.091815000500304</v>
      </c>
      <c r="D167" s="444">
        <f>D99*Calc_SEC_retirement_rates!$G146</f>
        <v>19.947453853087254</v>
      </c>
      <c r="E167" s="444">
        <f>E99*Calc_SEC_retirement_rates!$G146</f>
        <v>19.829689693506939</v>
      </c>
      <c r="F167" s="444">
        <f>F99*Calc_SEC_retirement_rates!$G146</f>
        <v>19.621352453796735</v>
      </c>
      <c r="G167" s="444">
        <f>G99*Calc_SEC_retirement_rates!$G146</f>
        <v>19.368587850271958</v>
      </c>
      <c r="H167" s="444">
        <f>H99*Calc_SEC_retirement_rates!$G146</f>
        <v>19.140861786038538</v>
      </c>
      <c r="I167" s="444">
        <f>I99*Calc_SEC_retirement_rates!$G146</f>
        <v>18.916154031646148</v>
      </c>
      <c r="J167" s="444">
        <f>J99*Calc_SEC_retirement_rates!$G146</f>
        <v>18.702973728442455</v>
      </c>
      <c r="K167" s="444">
        <f>K99*Calc_SEC_retirement_rates!$G146</f>
        <v>18.43435559606468</v>
      </c>
      <c r="L167" s="444">
        <f>L99*Calc_SEC_retirement_rates!$G146</f>
        <v>18.139037612872567</v>
      </c>
      <c r="M167" s="444">
        <f>M99*Calc_SEC_retirement_rates!$G146</f>
        <v>17.847621948996551</v>
      </c>
      <c r="N167" s="444">
        <f>N99*Calc_SEC_retirement_rates!$G146</f>
        <v>17.559500548405619</v>
      </c>
    </row>
    <row r="168" spans="1:14" ht="13.15">
      <c r="B168" s="329" t="str">
        <f t="shared" si="58"/>
        <v>55-59</v>
      </c>
      <c r="C168" s="444">
        <f>C100*Calc_SEC_retirement_rates!$G147</f>
        <v>70.360600035679383</v>
      </c>
      <c r="D168" s="444">
        <f>D100*Calc_SEC_retirement_rates!$G147</f>
        <v>71.761033284762405</v>
      </c>
      <c r="E168" s="444">
        <f>E100*Calc_SEC_retirement_rates!$G147</f>
        <v>72.607289865879167</v>
      </c>
      <c r="F168" s="444">
        <f>F100*Calc_SEC_retirement_rates!$G147</f>
        <v>72.780493996265577</v>
      </c>
      <c r="G168" s="444">
        <f>G100*Calc_SEC_retirement_rates!$G147</f>
        <v>72.549431577170054</v>
      </c>
      <c r="H168" s="444">
        <f>H100*Calc_SEC_retirement_rates!$G147</f>
        <v>72.310127343771882</v>
      </c>
      <c r="I168" s="444">
        <f>I100*Calc_SEC_retirement_rates!$G147</f>
        <v>72.002467643750293</v>
      </c>
      <c r="J168" s="444">
        <f>J100*Calc_SEC_retirement_rates!$G147</f>
        <v>71.677993915396016</v>
      </c>
      <c r="K168" s="444">
        <f>K100*Calc_SEC_retirement_rates!$G147</f>
        <v>71.036197869271405</v>
      </c>
      <c r="L168" s="444">
        <f>L100*Calc_SEC_retirement_rates!$G147</f>
        <v>70.2126559959773</v>
      </c>
      <c r="M168" s="444">
        <f>M100*Calc_SEC_retirement_rates!$G147</f>
        <v>69.33866966936985</v>
      </c>
      <c r="N168" s="444">
        <f>N100*Calc_SEC_retirement_rates!$G147</f>
        <v>68.402675916197992</v>
      </c>
    </row>
    <row r="169" spans="1:14" ht="13.15">
      <c r="B169" s="329" t="str">
        <f t="shared" si="58"/>
        <v>60-64</v>
      </c>
      <c r="C169" s="444">
        <f>C101*Calc_SEC_retirement_rates!$G148</f>
        <v>48.690926908170781</v>
      </c>
      <c r="D169" s="444">
        <f>D101*Calc_SEC_retirement_rates!$G148</f>
        <v>46.866108529697499</v>
      </c>
      <c r="E169" s="444">
        <f>E101*Calc_SEC_retirement_rates!$G148</f>
        <v>46.424661052910857</v>
      </c>
      <c r="F169" s="444">
        <f>F101*Calc_SEC_retirement_rates!$G148</f>
        <v>46.30018988509206</v>
      </c>
      <c r="G169" s="444">
        <f>G101*Calc_SEC_retirement_rates!$G148</f>
        <v>46.216403333678137</v>
      </c>
      <c r="H169" s="444">
        <f>H101*Calc_SEC_retirement_rates!$G148</f>
        <v>46.300314541424299</v>
      </c>
      <c r="I169" s="444">
        <f>I101*Calc_SEC_retirement_rates!$G148</f>
        <v>46.385125184489581</v>
      </c>
      <c r="J169" s="444">
        <f>J101*Calc_SEC_retirement_rates!$G148</f>
        <v>46.471971922171385</v>
      </c>
      <c r="K169" s="444">
        <f>K101*Calc_SEC_retirement_rates!$G148</f>
        <v>46.269461184646396</v>
      </c>
      <c r="L169" s="444">
        <f>L101*Calc_SEC_retirement_rates!$G148</f>
        <v>45.907676266636017</v>
      </c>
      <c r="M169" s="444">
        <f>M101*Calc_SEC_retirement_rates!$G148</f>
        <v>45.500348548422295</v>
      </c>
      <c r="N169" s="444">
        <f>N101*Calc_SEC_retirement_rates!$G148</f>
        <v>45.024668331123117</v>
      </c>
    </row>
    <row r="170" spans="1:14" ht="13.15">
      <c r="B170" s="329" t="str">
        <f t="shared" si="58"/>
        <v>65 plus</v>
      </c>
      <c r="C170" s="444">
        <f>C102*Calc_SEC_retirement_rates!$G149</f>
        <v>12.462823716711798</v>
      </c>
      <c r="D170" s="444">
        <f>D102*Calc_SEC_retirement_rates!$G149</f>
        <v>15.478499110770587</v>
      </c>
      <c r="E170" s="444">
        <f>E102*Calc_SEC_retirement_rates!$G149</f>
        <v>17.271614759584249</v>
      </c>
      <c r="F170" s="444">
        <f>F102*Calc_SEC_retirement_rates!$G149</f>
        <v>18.322354784497772</v>
      </c>
      <c r="G170" s="444">
        <f>G102*Calc_SEC_retirement_rates!$G149</f>
        <v>18.957781150829611</v>
      </c>
      <c r="H170" s="444">
        <f>H102*Calc_SEC_retirement_rates!$G149</f>
        <v>19.431497812625736</v>
      </c>
      <c r="I170" s="444">
        <f>I102*Calc_SEC_retirement_rates!$G149</f>
        <v>19.787899856023685</v>
      </c>
      <c r="J170" s="444">
        <f>J102*Calc_SEC_retirement_rates!$G149</f>
        <v>20.076212897508213</v>
      </c>
      <c r="K170" s="444">
        <f>K102*Calc_SEC_retirement_rates!$G149</f>
        <v>20.20711210652938</v>
      </c>
      <c r="L170" s="444">
        <f>L102*Calc_SEC_retirement_rates!$G149</f>
        <v>20.229491667176593</v>
      </c>
      <c r="M170" s="444">
        <f>M102*Calc_SEC_retirement_rates!$G149</f>
        <v>20.195478376894883</v>
      </c>
      <c r="N170" s="444">
        <f>N102*Calc_SEC_retirement_rates!$G149</f>
        <v>20.106830856945031</v>
      </c>
    </row>
    <row r="171" spans="1:14" ht="13.15">
      <c r="B171" s="329" t="str">
        <f t="shared" si="58"/>
        <v>Total</v>
      </c>
      <c r="C171" s="444">
        <f>SUM(C161:C170)</f>
        <v>154.96214605065657</v>
      </c>
      <c r="D171" s="444">
        <f t="shared" ref="D171:N171" si="60">SUM(D161:D170)</f>
        <v>157.33210462803629</v>
      </c>
      <c r="E171" s="444">
        <f t="shared" si="60"/>
        <v>159.34092906312443</v>
      </c>
      <c r="F171" s="444">
        <f t="shared" si="60"/>
        <v>160.15173717830757</v>
      </c>
      <c r="G171" s="444">
        <f t="shared" si="60"/>
        <v>160.13921336055535</v>
      </c>
      <c r="H171" s="444">
        <f t="shared" si="60"/>
        <v>160.16359935767761</v>
      </c>
      <c r="I171" s="444">
        <f t="shared" si="60"/>
        <v>160.01742494758997</v>
      </c>
      <c r="J171" s="444">
        <f t="shared" si="60"/>
        <v>159.81267036340961</v>
      </c>
      <c r="K171" s="444">
        <f t="shared" si="60"/>
        <v>158.78810424093399</v>
      </c>
      <c r="L171" s="444">
        <f t="shared" si="60"/>
        <v>157.29061054889115</v>
      </c>
      <c r="M171" s="444">
        <f t="shared" si="60"/>
        <v>155.65164304705996</v>
      </c>
      <c r="N171" s="444">
        <f t="shared" si="60"/>
        <v>153.83595065228172</v>
      </c>
    </row>
    <row r="172" spans="1:14">
      <c r="A172" s="300">
        <f>SUM(C172:N172)</f>
        <v>0</v>
      </c>
      <c r="C172" s="300">
        <f t="shared" ref="C172:N172" si="61">SUM(C161:C170)-C171</f>
        <v>0</v>
      </c>
      <c r="D172" s="300">
        <f t="shared" si="61"/>
        <v>0</v>
      </c>
      <c r="E172" s="300">
        <f t="shared" si="61"/>
        <v>0</v>
      </c>
      <c r="F172" s="300">
        <f t="shared" si="61"/>
        <v>0</v>
      </c>
      <c r="G172" s="300">
        <f t="shared" si="61"/>
        <v>0</v>
      </c>
      <c r="H172" s="300">
        <f t="shared" si="61"/>
        <v>0</v>
      </c>
      <c r="I172" s="300">
        <f t="shared" si="61"/>
        <v>0</v>
      </c>
      <c r="J172" s="300">
        <f t="shared" si="61"/>
        <v>0</v>
      </c>
      <c r="K172" s="300">
        <f t="shared" si="61"/>
        <v>0</v>
      </c>
      <c r="L172" s="300">
        <f t="shared" si="61"/>
        <v>0</v>
      </c>
      <c r="M172" s="300">
        <f t="shared" si="61"/>
        <v>0</v>
      </c>
      <c r="N172" s="300">
        <f t="shared" si="61"/>
        <v>0</v>
      </c>
    </row>
    <row r="174" spans="1:14" ht="15">
      <c r="B174" s="331" t="s">
        <v>516</v>
      </c>
      <c r="H174" s="316"/>
    </row>
    <row r="175" spans="1:14">
      <c r="H175" s="316"/>
    </row>
    <row r="176" spans="1:14" ht="13.15">
      <c r="B176" s="332" t="s">
        <v>46</v>
      </c>
      <c r="H176" s="316"/>
    </row>
    <row r="177" spans="1:14">
      <c r="H177" s="316"/>
    </row>
    <row r="178" spans="1:14" ht="13.15">
      <c r="B178" s="329" t="str">
        <f t="shared" ref="B178:B189" si="62">B144</f>
        <v>Age group</v>
      </c>
      <c r="C178" s="329" t="str">
        <f t="shared" ref="C178:N178" si="63">C144</f>
        <v>2018/19</v>
      </c>
      <c r="D178" s="329" t="str">
        <f t="shared" si="63"/>
        <v>2019/20</v>
      </c>
      <c r="E178" s="329" t="str">
        <f t="shared" si="63"/>
        <v>2020/21</v>
      </c>
      <c r="F178" s="329" t="str">
        <f t="shared" si="63"/>
        <v>2021/22</v>
      </c>
      <c r="G178" s="329" t="str">
        <f t="shared" si="63"/>
        <v>2022/23</v>
      </c>
      <c r="H178" s="329" t="str">
        <f t="shared" si="63"/>
        <v>2023/24</v>
      </c>
      <c r="I178" s="329" t="str">
        <f t="shared" si="63"/>
        <v>2024/25</v>
      </c>
      <c r="J178" s="329" t="str">
        <f t="shared" si="63"/>
        <v>2025/26</v>
      </c>
      <c r="K178" s="329" t="str">
        <f t="shared" si="63"/>
        <v>2026/27</v>
      </c>
      <c r="L178" s="329" t="str">
        <f t="shared" si="63"/>
        <v>2027/28</v>
      </c>
      <c r="M178" s="329" t="str">
        <f t="shared" si="63"/>
        <v>2028/29</v>
      </c>
      <c r="N178" s="329" t="str">
        <f t="shared" si="63"/>
        <v>2029/30</v>
      </c>
    </row>
    <row r="179" spans="1:14" ht="13.15">
      <c r="B179" s="329" t="str">
        <f t="shared" si="62"/>
        <v>20-24</v>
      </c>
      <c r="C179" s="444">
        <f>C77*Calc_SEC_death_rates!$G124</f>
        <v>2.6246217007685865E-3</v>
      </c>
      <c r="D179" s="444">
        <f>D77*Calc_SEC_death_rates!$G124</f>
        <v>9.158291701909526E-3</v>
      </c>
      <c r="E179" s="444">
        <f>E77*Calc_SEC_death_rates!$G124</f>
        <v>1.4109862114067782E-2</v>
      </c>
      <c r="F179" s="444">
        <f>F77*Calc_SEC_death_rates!$G124</f>
        <v>1.7671680312606672E-2</v>
      </c>
      <c r="G179" s="444">
        <f>G77*Calc_SEC_death_rates!$G124</f>
        <v>2.0129668885458966E-2</v>
      </c>
      <c r="H179" s="444">
        <f>H77*Calc_SEC_death_rates!$G124</f>
        <v>2.2242937102294115E-2</v>
      </c>
      <c r="I179" s="444">
        <f>I77*Calc_SEC_death_rates!$G124</f>
        <v>2.3949028696425307E-2</v>
      </c>
      <c r="J179" s="444">
        <f>J77*Calc_SEC_death_rates!$G124</f>
        <v>2.5400721440853574E-2</v>
      </c>
      <c r="K179" s="444">
        <f>K77*Calc_SEC_death_rates!$G124</f>
        <v>2.6119230295808808E-2</v>
      </c>
      <c r="L179" s="444">
        <f>L77*Calc_SEC_death_rates!$G124</f>
        <v>2.6449754495609098E-2</v>
      </c>
      <c r="M179" s="444">
        <f>M77*Calc_SEC_death_rates!$G124</f>
        <v>2.6662499473321718E-2</v>
      </c>
      <c r="N179" s="444">
        <f>N77*Calc_SEC_death_rates!$G124</f>
        <v>2.6729300538286507E-2</v>
      </c>
    </row>
    <row r="180" spans="1:14" ht="13.15">
      <c r="B180" s="329" t="str">
        <f t="shared" si="62"/>
        <v>25-29</v>
      </c>
      <c r="C180" s="444">
        <f>C78*Calc_SEC_death_rates!$G125</f>
        <v>1.7423465221211534E-2</v>
      </c>
      <c r="D180" s="444">
        <f>D78*Calc_SEC_death_rates!$G125</f>
        <v>2.3364484927716433E-2</v>
      </c>
      <c r="E180" s="444">
        <f>E78*Calc_SEC_death_rates!$G125</f>
        <v>2.9341188333853126E-2</v>
      </c>
      <c r="F180" s="444">
        <f>F78*Calc_SEC_death_rates!$G125</f>
        <v>3.4664796881140325E-2</v>
      </c>
      <c r="G180" s="444">
        <f>G78*Calc_SEC_death_rates!$G125</f>
        <v>3.9086665656063273E-2</v>
      </c>
      <c r="H180" s="444">
        <f>H78*Calc_SEC_death_rates!$G125</f>
        <v>4.3267804569519112E-2</v>
      </c>
      <c r="I180" s="444">
        <f>I78*Calc_SEC_death_rates!$G125</f>
        <v>4.6981205161740855E-2</v>
      </c>
      <c r="J180" s="444">
        <f>J78*Calc_SEC_death_rates!$G125</f>
        <v>5.0328220387837942E-2</v>
      </c>
      <c r="K180" s="444">
        <f>K78*Calc_SEC_death_rates!$G125</f>
        <v>5.2584562341668355E-2</v>
      </c>
      <c r="L180" s="444">
        <f>L78*Calc_SEC_death_rates!$G125</f>
        <v>5.4100031372742489E-2</v>
      </c>
      <c r="M180" s="444">
        <f>M78*Calc_SEC_death_rates!$G125</f>
        <v>5.5228155041241837E-2</v>
      </c>
      <c r="N180" s="444">
        <f>N78*Calc_SEC_death_rates!$G125</f>
        <v>5.5966074024745106E-2</v>
      </c>
    </row>
    <row r="181" spans="1:14" ht="13.15">
      <c r="B181" s="329" t="str">
        <f t="shared" si="62"/>
        <v>30-34</v>
      </c>
      <c r="C181" s="444">
        <f>C79*Calc_SEC_death_rates!$G126</f>
        <v>8.9191883350621268E-2</v>
      </c>
      <c r="D181" s="444">
        <f>D79*Calc_SEC_death_rates!$G126</f>
        <v>8.5071778298349235E-2</v>
      </c>
      <c r="E181" s="444">
        <f>E79*Calc_SEC_death_rates!$G126</f>
        <v>8.4684603342579309E-2</v>
      </c>
      <c r="F181" s="444">
        <f>F79*Calc_SEC_death_rates!$G126</f>
        <v>8.6620801679229947E-2</v>
      </c>
      <c r="G181" s="444">
        <f>G79*Calc_SEC_death_rates!$G126</f>
        <v>8.985030627022321E-2</v>
      </c>
      <c r="H181" s="444">
        <f>H79*Calc_SEC_death_rates!$G126</f>
        <v>9.4473645855266505E-2</v>
      </c>
      <c r="I181" s="444">
        <f>I79*Calc_SEC_death_rates!$G126</f>
        <v>9.9774375668886098E-2</v>
      </c>
      <c r="J181" s="444">
        <f>J79*Calc_SEC_death_rates!$G126</f>
        <v>0.10547044115004663</v>
      </c>
      <c r="K181" s="444">
        <f>K79*Calc_SEC_death_rates!$G126</f>
        <v>0.11039349527952012</v>
      </c>
      <c r="L181" s="444">
        <f>L79*Calc_SEC_death_rates!$G126</f>
        <v>0.11457278939535309</v>
      </c>
      <c r="M181" s="444">
        <f>M79*Calc_SEC_death_rates!$G126</f>
        <v>0.11819778260900944</v>
      </c>
      <c r="N181" s="444">
        <f>N79*Calc_SEC_death_rates!$G126</f>
        <v>0.12116410295936839</v>
      </c>
    </row>
    <row r="182" spans="1:14" ht="13.15">
      <c r="B182" s="329" t="str">
        <f t="shared" si="62"/>
        <v>35-39</v>
      </c>
      <c r="C182" s="444">
        <f>C80*Calc_SEC_death_rates!$G127</f>
        <v>0.14891915149239165</v>
      </c>
      <c r="D182" s="444">
        <f>D80*Calc_SEC_death_rates!$G127</f>
        <v>0.14012942969027348</v>
      </c>
      <c r="E182" s="444">
        <f>E80*Calc_SEC_death_rates!$G127</f>
        <v>0.13310828397958499</v>
      </c>
      <c r="F182" s="444">
        <f>F80*Calc_SEC_death_rates!$G127</f>
        <v>0.12783011647970552</v>
      </c>
      <c r="G182" s="444">
        <f>G80*Calc_SEC_death_rates!$G127</f>
        <v>0.12419577868371</v>
      </c>
      <c r="H182" s="444">
        <f>H80*Calc_SEC_death_rates!$G127</f>
        <v>0.12267353937948951</v>
      </c>
      <c r="I182" s="444">
        <f>I80*Calc_SEC_death_rates!$G127</f>
        <v>0.12281825996264495</v>
      </c>
      <c r="J182" s="444">
        <f>J80*Calc_SEC_death_rates!$G127</f>
        <v>0.12440163805750258</v>
      </c>
      <c r="K182" s="444">
        <f>K80*Calc_SEC_death_rates!$G127</f>
        <v>0.1264143097619371</v>
      </c>
      <c r="L182" s="444">
        <f>L80*Calc_SEC_death_rates!$G127</f>
        <v>0.12875577691118825</v>
      </c>
      <c r="M182" s="444">
        <f>M80*Calc_SEC_death_rates!$G127</f>
        <v>0.13138893607473334</v>
      </c>
      <c r="N182" s="444">
        <f>N80*Calc_SEC_death_rates!$G127</f>
        <v>0.13403551451631551</v>
      </c>
    </row>
    <row r="183" spans="1:14" ht="13.15">
      <c r="B183" s="329" t="str">
        <f t="shared" si="62"/>
        <v>40-44</v>
      </c>
      <c r="C183" s="444">
        <f>C81*Calc_SEC_death_rates!$G128</f>
        <v>0.20204384749024359</v>
      </c>
      <c r="D183" s="444">
        <f>D81*Calc_SEC_death_rates!$G128</f>
        <v>0.19178471253606577</v>
      </c>
      <c r="E183" s="444">
        <f>E81*Calc_SEC_death_rates!$G128</f>
        <v>0.18268644009454468</v>
      </c>
      <c r="F183" s="444">
        <f>F81*Calc_SEC_death_rates!$G128</f>
        <v>0.17443056554816597</v>
      </c>
      <c r="G183" s="444">
        <f>G81*Calc_SEC_death_rates!$G128</f>
        <v>0.16701151761775546</v>
      </c>
      <c r="H183" s="444">
        <f>H81*Calc_SEC_death_rates!$G128</f>
        <v>0.1611638458893003</v>
      </c>
      <c r="I183" s="444">
        <f>I81*Calc_SEC_death_rates!$G128</f>
        <v>0.15674171673158133</v>
      </c>
      <c r="J183" s="444">
        <f>J81*Calc_SEC_death_rates!$G128</f>
        <v>0.15378961409430916</v>
      </c>
      <c r="K183" s="444">
        <f>K81*Calc_SEC_death_rates!$G128</f>
        <v>0.15154418716073367</v>
      </c>
      <c r="L183" s="444">
        <f>L81*Calc_SEC_death_rates!$G128</f>
        <v>0.15008944445489064</v>
      </c>
      <c r="M183" s="444">
        <f>M81*Calc_SEC_death_rates!$G128</f>
        <v>0.14949564483460021</v>
      </c>
      <c r="N183" s="444">
        <f>N81*Calc_SEC_death_rates!$G128</f>
        <v>0.14952607442479571</v>
      </c>
    </row>
    <row r="184" spans="1:14" ht="13.15">
      <c r="B184" s="329" t="str">
        <f t="shared" si="62"/>
        <v>45-49</v>
      </c>
      <c r="C184" s="444">
        <f>C82*Calc_SEC_death_rates!$G129</f>
        <v>0.2159540332438688</v>
      </c>
      <c r="D184" s="444">
        <f>D82*Calc_SEC_death_rates!$G129</f>
        <v>0.21716585720955384</v>
      </c>
      <c r="E184" s="444">
        <f>E82*Calc_SEC_death_rates!$G129</f>
        <v>0.21610490194126442</v>
      </c>
      <c r="F184" s="444">
        <f>F82*Calc_SEC_death_rates!$G129</f>
        <v>0.21319362158431632</v>
      </c>
      <c r="G184" s="444">
        <f>G82*Calc_SEC_death_rates!$G129</f>
        <v>0.208925403550035</v>
      </c>
      <c r="H184" s="444">
        <f>H82*Calc_SEC_death_rates!$G129</f>
        <v>0.20450824240484966</v>
      </c>
      <c r="I184" s="444">
        <f>I82*Calc_SEC_death_rates!$G129</f>
        <v>0.20013388675163596</v>
      </c>
      <c r="J184" s="444">
        <f>J82*Calc_SEC_death_rates!$G129</f>
        <v>0.19618176216948716</v>
      </c>
      <c r="K184" s="444">
        <f>K82*Calc_SEC_death_rates!$G129</f>
        <v>0.19212817410326558</v>
      </c>
      <c r="L184" s="444">
        <f>L82*Calc_SEC_death_rates!$G129</f>
        <v>0.18835634448576566</v>
      </c>
      <c r="M184" s="444">
        <f>M82*Calc_SEC_death_rates!$G129</f>
        <v>0.18520109781211538</v>
      </c>
      <c r="N184" s="444">
        <f>N82*Calc_SEC_death_rates!$G129</f>
        <v>0.18261959005060607</v>
      </c>
    </row>
    <row r="185" spans="1:14" ht="13.15">
      <c r="B185" s="329" t="str">
        <f t="shared" si="62"/>
        <v>50-54</v>
      </c>
      <c r="C185" s="444">
        <f>C83*Calc_SEC_death_rates!$G130</f>
        <v>0.25312680181388031</v>
      </c>
      <c r="D185" s="444">
        <f>D83*Calc_SEC_death_rates!$G130</f>
        <v>0.23784251981406046</v>
      </c>
      <c r="E185" s="444">
        <f>E83*Calc_SEC_death_rates!$G130</f>
        <v>0.22767920365666344</v>
      </c>
      <c r="F185" s="444">
        <f>F83*Calc_SEC_death_rates!$G130</f>
        <v>0.22022680838694014</v>
      </c>
      <c r="G185" s="444">
        <f>G83*Calc_SEC_death_rates!$G130</f>
        <v>0.21411144348007496</v>
      </c>
      <c r="H185" s="444">
        <f>H83*Calc_SEC_death_rates!$G130</f>
        <v>0.20925389939317246</v>
      </c>
      <c r="I185" s="444">
        <f>I83*Calc_SEC_death_rates!$G130</f>
        <v>0.20505624672352751</v>
      </c>
      <c r="J185" s="444">
        <f>J83*Calc_SEC_death_rates!$G130</f>
        <v>0.20138557778522848</v>
      </c>
      <c r="K185" s="444">
        <f>K83*Calc_SEC_death_rates!$G130</f>
        <v>0.19748238420634734</v>
      </c>
      <c r="L185" s="444">
        <f>L83*Calc_SEC_death_rates!$G130</f>
        <v>0.19356343408365642</v>
      </c>
      <c r="M185" s="444">
        <f>M83*Calc_SEC_death_rates!$G130</f>
        <v>0.18989869499326628</v>
      </c>
      <c r="N185" s="444">
        <f>N83*Calc_SEC_death_rates!$G130</f>
        <v>0.18647354419596321</v>
      </c>
    </row>
    <row r="186" spans="1:14" ht="13.15">
      <c r="B186" s="329" t="str">
        <f t="shared" si="62"/>
        <v>55-59</v>
      </c>
      <c r="C186" s="444">
        <f>C84*Calc_SEC_death_rates!$G131</f>
        <v>0.20591064437990966</v>
      </c>
      <c r="D186" s="444">
        <f>D84*Calc_SEC_death_rates!$G131</f>
        <v>0.18582321308886246</v>
      </c>
      <c r="E186" s="444">
        <f>E84*Calc_SEC_death_rates!$G131</f>
        <v>0.17076679441693279</v>
      </c>
      <c r="F186" s="444">
        <f>F84*Calc_SEC_death_rates!$G131</f>
        <v>0.15951963572646069</v>
      </c>
      <c r="G186" s="444">
        <f>G84*Calc_SEC_death_rates!$G131</f>
        <v>0.15101873840485694</v>
      </c>
      <c r="H186" s="444">
        <f>H84*Calc_SEC_death_rates!$G131</f>
        <v>0.1449232196063075</v>
      </c>
      <c r="I186" s="444">
        <f>I84*Calc_SEC_death_rates!$G131</f>
        <v>0.14039224012741897</v>
      </c>
      <c r="J186" s="444">
        <f>J84*Calc_SEC_death_rates!$G131</f>
        <v>0.13698353124305596</v>
      </c>
      <c r="K186" s="444">
        <f>K84*Calc_SEC_death_rates!$G131</f>
        <v>0.13382386503968463</v>
      </c>
      <c r="L186" s="444">
        <f>L84*Calc_SEC_death_rates!$G131</f>
        <v>0.13089788773324926</v>
      </c>
      <c r="M186" s="444">
        <f>M84*Calc_SEC_death_rates!$G131</f>
        <v>0.12826615981925957</v>
      </c>
      <c r="N186" s="444">
        <f>N84*Calc_SEC_death_rates!$G131</f>
        <v>0.12580598245871563</v>
      </c>
    </row>
    <row r="187" spans="1:14" ht="13.15">
      <c r="B187" s="329" t="str">
        <f t="shared" si="62"/>
        <v>60-64</v>
      </c>
      <c r="C187" s="444">
        <f>C85*Calc_SEC_death_rates!$G132</f>
        <v>1.5051377925340993E-2</v>
      </c>
      <c r="D187" s="444">
        <f>D85*Calc_SEC_death_rates!$G132</f>
        <v>1.4903256649876568E-2</v>
      </c>
      <c r="E187" s="444">
        <f>E85*Calc_SEC_death_rates!$G132</f>
        <v>1.4255041931767718E-2</v>
      </c>
      <c r="F187" s="444">
        <f>F85*Calc_SEC_death_rates!$G132</f>
        <v>1.3462210444561655E-2</v>
      </c>
      <c r="G187" s="444">
        <f>G85*Calc_SEC_death_rates!$G132</f>
        <v>1.2694344237641897E-2</v>
      </c>
      <c r="H187" s="444">
        <f>H85*Calc_SEC_death_rates!$G132</f>
        <v>1.20711233780132E-2</v>
      </c>
      <c r="I187" s="444">
        <f>I85*Calc_SEC_death_rates!$G132</f>
        <v>1.1579709855740802E-2</v>
      </c>
      <c r="J187" s="444">
        <f>J85*Calc_SEC_death_rates!$G132</f>
        <v>1.1208756920678622E-2</v>
      </c>
      <c r="K187" s="444">
        <f>K85*Calc_SEC_death_rates!$G132</f>
        <v>1.0877018373619414E-2</v>
      </c>
      <c r="L187" s="444">
        <f>L85*Calc_SEC_death_rates!$G132</f>
        <v>1.0587732904751367E-2</v>
      </c>
      <c r="M187" s="444">
        <f>M85*Calc_SEC_death_rates!$G132</f>
        <v>1.034463593437818E-2</v>
      </c>
      <c r="N187" s="444">
        <f>N85*Calc_SEC_death_rates!$G132</f>
        <v>1.0128229504664139E-2</v>
      </c>
    </row>
    <row r="188" spans="1:14" ht="13.15">
      <c r="B188" s="329" t="str">
        <f t="shared" si="62"/>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row>
    <row r="189" spans="1:14" ht="13.15">
      <c r="B189" s="329" t="str">
        <f t="shared" si="62"/>
        <v>Total</v>
      </c>
      <c r="C189" s="444">
        <f>SUM(C179:C188)</f>
        <v>1.1502458266182365</v>
      </c>
      <c r="D189" s="444">
        <f t="shared" ref="D189:N189" si="64">SUM(D179:D188)</f>
        <v>1.1052435439166677</v>
      </c>
      <c r="E189" s="444">
        <f t="shared" si="64"/>
        <v>1.0727363198112583</v>
      </c>
      <c r="F189" s="444">
        <f t="shared" si="64"/>
        <v>1.0476202370431273</v>
      </c>
      <c r="G189" s="444">
        <f t="shared" si="64"/>
        <v>1.0270238667858198</v>
      </c>
      <c r="H189" s="444">
        <f t="shared" si="64"/>
        <v>1.0145782575782125</v>
      </c>
      <c r="I189" s="444">
        <f t="shared" si="64"/>
        <v>1.0074266696796017</v>
      </c>
      <c r="J189" s="444">
        <f t="shared" si="64"/>
        <v>1.0051502632490001</v>
      </c>
      <c r="K189" s="444">
        <f t="shared" si="64"/>
        <v>1.0013672265625848</v>
      </c>
      <c r="L189" s="444">
        <f t="shared" si="64"/>
        <v>0.99737319583720618</v>
      </c>
      <c r="M189" s="444">
        <f t="shared" si="64"/>
        <v>0.99468360659192601</v>
      </c>
      <c r="N189" s="444">
        <f t="shared" si="64"/>
        <v>0.99244841267346029</v>
      </c>
    </row>
    <row r="190" spans="1:14">
      <c r="A190" s="300">
        <f>SUM(C190:N190)</f>
        <v>0</v>
      </c>
      <c r="C190" s="300">
        <f t="shared" ref="C190:N190" si="65">SUM(C179:C188)-C189</f>
        <v>0</v>
      </c>
      <c r="D190" s="300">
        <f t="shared" si="65"/>
        <v>0</v>
      </c>
      <c r="E190" s="300">
        <f t="shared" si="65"/>
        <v>0</v>
      </c>
      <c r="F190" s="300">
        <f t="shared" si="65"/>
        <v>0</v>
      </c>
      <c r="G190" s="300">
        <f t="shared" si="65"/>
        <v>0</v>
      </c>
      <c r="H190" s="300">
        <f t="shared" si="65"/>
        <v>0</v>
      </c>
      <c r="I190" s="300">
        <f t="shared" si="65"/>
        <v>0</v>
      </c>
      <c r="J190" s="300">
        <f t="shared" si="65"/>
        <v>0</v>
      </c>
      <c r="K190" s="300">
        <f t="shared" si="65"/>
        <v>0</v>
      </c>
      <c r="L190" s="300">
        <f t="shared" si="65"/>
        <v>0</v>
      </c>
      <c r="M190" s="300">
        <f t="shared" si="65"/>
        <v>0</v>
      </c>
      <c r="N190" s="300">
        <f t="shared" si="65"/>
        <v>0</v>
      </c>
    </row>
    <row r="192" spans="1:14" ht="13.15">
      <c r="B192" s="332" t="s">
        <v>47</v>
      </c>
      <c r="C192" s="320"/>
      <c r="D192" s="320"/>
      <c r="E192" s="320"/>
      <c r="F192" s="320"/>
      <c r="G192" s="320"/>
      <c r="H192" s="330"/>
      <c r="I192" s="320"/>
      <c r="J192" s="320"/>
      <c r="K192" s="320"/>
      <c r="L192" s="320"/>
    </row>
    <row r="193" spans="1:14">
      <c r="C193" s="320"/>
      <c r="D193" s="320"/>
      <c r="E193" s="320"/>
      <c r="F193" s="320"/>
      <c r="G193" s="320"/>
      <c r="H193" s="330"/>
      <c r="I193" s="320"/>
      <c r="J193" s="320"/>
      <c r="K193" s="320"/>
      <c r="L193" s="320"/>
    </row>
    <row r="194" spans="1:14" ht="13.15">
      <c r="B194" s="329" t="str">
        <f t="shared" ref="B194:B205" si="66">B178</f>
        <v>Age group</v>
      </c>
      <c r="C194" s="329" t="str">
        <f t="shared" ref="C194:N194" si="67">C178</f>
        <v>2018/19</v>
      </c>
      <c r="D194" s="329" t="str">
        <f t="shared" si="67"/>
        <v>2019/20</v>
      </c>
      <c r="E194" s="329" t="str">
        <f t="shared" si="67"/>
        <v>2020/21</v>
      </c>
      <c r="F194" s="329" t="str">
        <f t="shared" si="67"/>
        <v>2021/22</v>
      </c>
      <c r="G194" s="329" t="str">
        <f t="shared" si="67"/>
        <v>2022/23</v>
      </c>
      <c r="H194" s="329" t="str">
        <f t="shared" si="67"/>
        <v>2023/24</v>
      </c>
      <c r="I194" s="329" t="str">
        <f t="shared" si="67"/>
        <v>2024/25</v>
      </c>
      <c r="J194" s="329" t="str">
        <f t="shared" si="67"/>
        <v>2025/26</v>
      </c>
      <c r="K194" s="329" t="str">
        <f t="shared" si="67"/>
        <v>2026/27</v>
      </c>
      <c r="L194" s="329" t="str">
        <f t="shared" si="67"/>
        <v>2027/28</v>
      </c>
      <c r="M194" s="329" t="str">
        <f t="shared" si="67"/>
        <v>2028/29</v>
      </c>
      <c r="N194" s="329" t="str">
        <f t="shared" si="67"/>
        <v>2029/30</v>
      </c>
    </row>
    <row r="195" spans="1:14" ht="13.15">
      <c r="B195" s="329" t="str">
        <f t="shared" si="66"/>
        <v>20-24</v>
      </c>
      <c r="C195" s="444">
        <f>C93*Calc_SEC_death_rates!$G140</f>
        <v>5.3961936609336417E-2</v>
      </c>
      <c r="D195" s="444">
        <f>D93*Calc_SEC_death_rates!$G140</f>
        <v>9.6754481377825219E-2</v>
      </c>
      <c r="E195" s="444">
        <f>E93*Calc_SEC_death_rates!$G140</f>
        <v>0.12928634465425706</v>
      </c>
      <c r="F195" s="444">
        <f>F93*Calc_SEC_death_rates!$G140</f>
        <v>0.15202315309939829</v>
      </c>
      <c r="G195" s="444">
        <f>G93*Calc_SEC_death_rates!$G140</f>
        <v>0.16726175006769742</v>
      </c>
      <c r="H195" s="444">
        <f>H93*Calc_SEC_death_rates!$G140</f>
        <v>0.18085130578126962</v>
      </c>
      <c r="I195" s="444">
        <f>I93*Calc_SEC_death_rates!$G140</f>
        <v>0.19198670114292976</v>
      </c>
      <c r="J195" s="444">
        <f>J93*Calc_SEC_death_rates!$G140</f>
        <v>0.20168992060512864</v>
      </c>
      <c r="K195" s="444">
        <f>K93*Calc_SEC_death_rates!$G140</f>
        <v>0.20594984280336961</v>
      </c>
      <c r="L195" s="444">
        <f>L93*Calc_SEC_death_rates!$G140</f>
        <v>0.20747494698525878</v>
      </c>
      <c r="M195" s="444">
        <f>M93*Calc_SEC_death_rates!$G140</f>
        <v>0.20835940779734494</v>
      </c>
      <c r="N195" s="444">
        <f>N93*Calc_SEC_death_rates!$G140</f>
        <v>0.20829617811540804</v>
      </c>
    </row>
    <row r="196" spans="1:14" ht="13.15">
      <c r="B196" s="329" t="str">
        <f t="shared" si="66"/>
        <v>25-29</v>
      </c>
      <c r="C196" s="444">
        <f>C94*Calc_SEC_death_rates!$G141</f>
        <v>6.9081488756080611E-2</v>
      </c>
      <c r="D196" s="444">
        <f>D94*Calc_SEC_death_rates!$G141</f>
        <v>7.2254901213264097E-2</v>
      </c>
      <c r="E196" s="444">
        <f>E94*Calc_SEC_death_rates!$G141</f>
        <v>7.7292202086679168E-2</v>
      </c>
      <c r="F196" s="444">
        <f>F94*Calc_SEC_death_rates!$G141</f>
        <v>8.2250041095131052E-2</v>
      </c>
      <c r="G196" s="444">
        <f>G94*Calc_SEC_death_rates!$G141</f>
        <v>8.6597732248052478E-2</v>
      </c>
      <c r="H196" s="444">
        <f>H94*Calc_SEC_death_rates!$G141</f>
        <v>9.1399110033582601E-2</v>
      </c>
      <c r="I196" s="444">
        <f>I94*Calc_SEC_death_rates!$G141</f>
        <v>9.6015511937302039E-2</v>
      </c>
      <c r="J196" s="444">
        <f>J94*Calc_SEC_death_rates!$G141</f>
        <v>0.10048488642539699</v>
      </c>
      <c r="K196" s="444">
        <f>K94*Calc_SEC_death_rates!$G141</f>
        <v>0.10328757730604653</v>
      </c>
      <c r="L196" s="444">
        <f>L94*Calc_SEC_death_rates!$G141</f>
        <v>0.10500751245816853</v>
      </c>
      <c r="M196" s="444">
        <f>M94*Calc_SEC_death_rates!$G141</f>
        <v>0.10625374705020425</v>
      </c>
      <c r="N196" s="444">
        <f>N94*Calc_SEC_death_rates!$G141</f>
        <v>0.10696162090678342</v>
      </c>
    </row>
    <row r="197" spans="1:14" ht="13.15">
      <c r="B197" s="329" t="str">
        <f t="shared" si="66"/>
        <v>30-34</v>
      </c>
      <c r="C197" s="444">
        <f>C95*Calc_SEC_death_rates!$G142</f>
        <v>0.14451375024404745</v>
      </c>
      <c r="D197" s="444">
        <f>D95*Calc_SEC_death_rates!$G142</f>
        <v>0.13763327263636238</v>
      </c>
      <c r="E197" s="444">
        <f>E95*Calc_SEC_death_rates!$G142</f>
        <v>0.13393549415719139</v>
      </c>
      <c r="F197" s="444">
        <f>F95*Calc_SEC_death_rates!$G142</f>
        <v>0.13205069157349925</v>
      </c>
      <c r="G197" s="444">
        <f>G95*Calc_SEC_death_rates!$G142</f>
        <v>0.13159542723369921</v>
      </c>
      <c r="H197" s="444">
        <f>H95*Calc_SEC_death_rates!$G142</f>
        <v>0.13303850294963762</v>
      </c>
      <c r="I197" s="444">
        <f>I95*Calc_SEC_death_rates!$G142</f>
        <v>0.13563518038394715</v>
      </c>
      <c r="J197" s="444">
        <f>J95*Calc_SEC_death_rates!$G142</f>
        <v>0.13910771070101924</v>
      </c>
      <c r="K197" s="444">
        <f>K95*Calc_SEC_death_rates!$G142</f>
        <v>0.1420225714229035</v>
      </c>
      <c r="L197" s="444">
        <f>L95*Calc_SEC_death_rates!$G142</f>
        <v>0.14442468274230669</v>
      </c>
      <c r="M197" s="444">
        <f>M95*Calc_SEC_death_rates!$G142</f>
        <v>0.14653390722877715</v>
      </c>
      <c r="N197" s="444">
        <f>N95*Calc_SEC_death_rates!$G142</f>
        <v>0.14818759708995061</v>
      </c>
    </row>
    <row r="198" spans="1:14" ht="13.15">
      <c r="B198" s="329" t="str">
        <f t="shared" si="66"/>
        <v>35-39</v>
      </c>
      <c r="C198" s="444">
        <f>C96*Calc_SEC_death_rates!$G143</f>
        <v>0.39487473161288794</v>
      </c>
      <c r="D198" s="444">
        <f>D96*Calc_SEC_death_rates!$G143</f>
        <v>0.3744196877121671</v>
      </c>
      <c r="E198" s="444">
        <f>E96*Calc_SEC_death_rates!$G143</f>
        <v>0.35738749055071767</v>
      </c>
      <c r="F198" s="444">
        <f>F96*Calc_SEC_death_rates!$G143</f>
        <v>0.34231859207417464</v>
      </c>
      <c r="G198" s="444">
        <f>G96*Calc_SEC_death_rates!$G143</f>
        <v>0.33004464006431405</v>
      </c>
      <c r="H198" s="444">
        <f>H96*Calc_SEC_death_rates!$G143</f>
        <v>0.32199602356532547</v>
      </c>
      <c r="I198" s="444">
        <f>I96*Calc_SEC_death_rates!$G143</f>
        <v>0.31732548393706472</v>
      </c>
      <c r="J198" s="444">
        <f>J96*Calc_SEC_death_rates!$G143</f>
        <v>0.31572935391401913</v>
      </c>
      <c r="K198" s="444">
        <f>K96*Calc_SEC_death_rates!$G143</f>
        <v>0.31499658510421147</v>
      </c>
      <c r="L198" s="444">
        <f>L96*Calc_SEC_death_rates!$G143</f>
        <v>0.31509572287723908</v>
      </c>
      <c r="M198" s="444">
        <f>M96*Calc_SEC_death_rates!$G143</f>
        <v>0.31609786848171351</v>
      </c>
      <c r="N198" s="444">
        <f>N96*Calc_SEC_death_rates!$G143</f>
        <v>0.3174427114773205</v>
      </c>
    </row>
    <row r="199" spans="1:14" ht="13.15">
      <c r="B199" s="329" t="str">
        <f t="shared" si="66"/>
        <v>40-44</v>
      </c>
      <c r="C199" s="444">
        <f>C97*Calc_SEC_death_rates!$G144</f>
        <v>0.43727689146968407</v>
      </c>
      <c r="D199" s="444">
        <f>D97*Calc_SEC_death_rates!$G144</f>
        <v>0.42563848356487471</v>
      </c>
      <c r="E199" s="444">
        <f>E97*Calc_SEC_death_rates!$G144</f>
        <v>0.41363948365295955</v>
      </c>
      <c r="F199" s="444">
        <f>F97*Calc_SEC_death_rates!$G144</f>
        <v>0.40006511659039029</v>
      </c>
      <c r="G199" s="444">
        <f>G97*Calc_SEC_death_rates!$G144</f>
        <v>0.38652807764288588</v>
      </c>
      <c r="H199" s="444">
        <f>H97*Calc_SEC_death_rates!$G144</f>
        <v>0.37510885200559207</v>
      </c>
      <c r="I199" s="444">
        <f>I97*Calc_SEC_death_rates!$G144</f>
        <v>0.3656476043169915</v>
      </c>
      <c r="J199" s="444">
        <f>J97*Calc_SEC_death_rates!$G144</f>
        <v>0.35843237807473327</v>
      </c>
      <c r="K199" s="444">
        <f>K97*Calc_SEC_death_rates!$G144</f>
        <v>0.35187757403831887</v>
      </c>
      <c r="L199" s="444">
        <f>L97*Calc_SEC_death_rates!$G144</f>
        <v>0.34638641978692258</v>
      </c>
      <c r="M199" s="444">
        <f>M97*Calc_SEC_death_rates!$G144</f>
        <v>0.34231740648084957</v>
      </c>
      <c r="N199" s="444">
        <f>N97*Calc_SEC_death_rates!$G144</f>
        <v>0.33929594976263511</v>
      </c>
    </row>
    <row r="200" spans="1:14" ht="13.15">
      <c r="B200" s="329" t="str">
        <f t="shared" si="66"/>
        <v>45-49</v>
      </c>
      <c r="C200" s="444">
        <f>C98*Calc_SEC_death_rates!$G145</f>
        <v>0.81446774442714509</v>
      </c>
      <c r="D200" s="444">
        <f>D98*Calc_SEC_death_rates!$G145</f>
        <v>0.80540387782670664</v>
      </c>
      <c r="E200" s="444">
        <f>E98*Calc_SEC_death_rates!$G145</f>
        <v>0.79573773297449713</v>
      </c>
      <c r="F200" s="444">
        <f>F98*Calc_SEC_death_rates!$G145</f>
        <v>0.78150005379157472</v>
      </c>
      <c r="G200" s="444">
        <f>G98*Calc_SEC_death_rates!$G145</f>
        <v>0.76496240282016159</v>
      </c>
      <c r="H200" s="444">
        <f>H98*Calc_SEC_death_rates!$G145</f>
        <v>0.74954755063831213</v>
      </c>
      <c r="I200" s="444">
        <f>I98*Calc_SEC_death_rates!$G145</f>
        <v>0.73491897214652002</v>
      </c>
      <c r="J200" s="444">
        <f>J98*Calc_SEC_death_rates!$G145</f>
        <v>0.72182261178297125</v>
      </c>
      <c r="K200" s="444">
        <f>K98*Calc_SEC_death_rates!$G145</f>
        <v>0.70777668026479534</v>
      </c>
      <c r="L200" s="444">
        <f>L98*Calc_SEC_death_rates!$G145</f>
        <v>0.69402237588557825</v>
      </c>
      <c r="M200" s="444">
        <f>M98*Calc_SEC_death_rates!$G145</f>
        <v>0.68174645618834018</v>
      </c>
      <c r="N200" s="444">
        <f>N98*Calc_SEC_death_rates!$G145</f>
        <v>0.67077227685392338</v>
      </c>
    </row>
    <row r="201" spans="1:14" ht="13.15">
      <c r="B201" s="329" t="str">
        <f t="shared" si="66"/>
        <v>50-54</v>
      </c>
      <c r="C201" s="444">
        <f>C99*Calc_SEC_death_rates!$G146</f>
        <v>0.62321179398037907</v>
      </c>
      <c r="D201" s="444">
        <f>D99*Calc_SEC_death_rates!$G146</f>
        <v>0.61873397205846148</v>
      </c>
      <c r="E201" s="444">
        <f>E99*Calc_SEC_death_rates!$G146</f>
        <v>0.61508114063647135</v>
      </c>
      <c r="F201" s="444">
        <f>F99*Calc_SEC_death_rates!$G146</f>
        <v>0.60861889594083374</v>
      </c>
      <c r="G201" s="444">
        <f>G99*Calc_SEC_death_rates!$G146</f>
        <v>0.60077859470306638</v>
      </c>
      <c r="H201" s="444">
        <f>H99*Calc_SEC_death_rates!$G146</f>
        <v>0.59371494370769995</v>
      </c>
      <c r="I201" s="444">
        <f>I99*Calc_SEC_death_rates!$G146</f>
        <v>0.58674491522930239</v>
      </c>
      <c r="J201" s="444">
        <f>J99*Calc_SEC_death_rates!$G146</f>
        <v>0.58013244745585602</v>
      </c>
      <c r="K201" s="444">
        <f>K99*Calc_SEC_death_rates!$G146</f>
        <v>0.57180039840152008</v>
      </c>
      <c r="L201" s="444">
        <f>L99*Calc_SEC_death_rates!$G146</f>
        <v>0.56264016822344798</v>
      </c>
      <c r="M201" s="444">
        <f>M99*Calc_SEC_death_rates!$G146</f>
        <v>0.5536009809387934</v>
      </c>
      <c r="N201" s="444">
        <f>N99*Calc_SEC_death_rates!$G146</f>
        <v>0.54466397574827463</v>
      </c>
    </row>
    <row r="202" spans="1:14" ht="13.15">
      <c r="B202" s="329" t="str">
        <f t="shared" si="66"/>
        <v>55-59</v>
      </c>
      <c r="C202" s="444">
        <f>C100*Calc_SEC_death_rates!$G147</f>
        <v>0.1792433330214569</v>
      </c>
      <c r="D202" s="444">
        <f>D100*Calc_SEC_death_rates!$G147</f>
        <v>0.18281093084058325</v>
      </c>
      <c r="E202" s="444">
        <f>E100*Calc_SEC_death_rates!$G147</f>
        <v>0.18496676592604003</v>
      </c>
      <c r="F202" s="444">
        <f>F100*Calc_SEC_death_rates!$G147</f>
        <v>0.18540800272060687</v>
      </c>
      <c r="G202" s="444">
        <f>G100*Calc_SEC_death_rates!$G147</f>
        <v>0.18481937217860353</v>
      </c>
      <c r="H202" s="444">
        <f>H100*Calc_SEC_death_rates!$G147</f>
        <v>0.18420974564928624</v>
      </c>
      <c r="I202" s="444">
        <f>I100*Calc_SEC_death_rates!$G147</f>
        <v>0.18342598385589209</v>
      </c>
      <c r="J202" s="444">
        <f>J100*Calc_SEC_death_rates!$G147</f>
        <v>0.18259938839595252</v>
      </c>
      <c r="K202" s="444">
        <f>K100*Calc_SEC_death_rates!$G147</f>
        <v>0.18096441566449439</v>
      </c>
      <c r="L202" s="444">
        <f>L100*Calc_SEC_death_rates!$G147</f>
        <v>0.17886644620179631</v>
      </c>
      <c r="M202" s="444">
        <f>M100*Calc_SEC_death_rates!$G147</f>
        <v>0.1766399697061885</v>
      </c>
      <c r="N202" s="444">
        <f>N100*Calc_SEC_death_rates!$G147</f>
        <v>0.17425552955188753</v>
      </c>
    </row>
    <row r="203" spans="1:14" ht="13.15">
      <c r="B203" s="329" t="str">
        <f t="shared" si="66"/>
        <v>60-64</v>
      </c>
      <c r="C203" s="444">
        <f>C101*Calc_SEC_death_rates!$G148</f>
        <v>2.83315453748062E-2</v>
      </c>
      <c r="D203" s="444">
        <f>D101*Calc_SEC_death_rates!$G148</f>
        <v>2.72697474593958E-2</v>
      </c>
      <c r="E203" s="444">
        <f>E101*Calc_SEC_death_rates!$G148</f>
        <v>2.701288463066465E-2</v>
      </c>
      <c r="F203" s="444">
        <f>F101*Calc_SEC_death_rates!$G148</f>
        <v>2.6940459216673984E-2</v>
      </c>
      <c r="G203" s="444">
        <f>G101*Calc_SEC_death_rates!$G148</f>
        <v>2.6891706756330416E-2</v>
      </c>
      <c r="H203" s="444">
        <f>H101*Calc_SEC_death_rates!$G148</f>
        <v>2.6940531749828672E-2</v>
      </c>
      <c r="I203" s="444">
        <f>I101*Calc_SEC_death_rates!$G148</f>
        <v>2.6989880093243903E-2</v>
      </c>
      <c r="J203" s="444">
        <f>J101*Calc_SEC_death_rates!$G148</f>
        <v>2.7040413168819284E-2</v>
      </c>
      <c r="K203" s="444">
        <f>K101*Calc_SEC_death_rates!$G148</f>
        <v>2.6922579261900746E-2</v>
      </c>
      <c r="L203" s="444">
        <f>L101*Calc_SEC_death_rates!$G148</f>
        <v>2.6712069286605706E-2</v>
      </c>
      <c r="M203" s="444">
        <f>M101*Calc_SEC_death_rates!$G148</f>
        <v>2.6475059550628555E-2</v>
      </c>
      <c r="N203" s="444">
        <f>N101*Calc_SEC_death_rates!$G148</f>
        <v>2.6198277888908991E-2</v>
      </c>
    </row>
    <row r="204" spans="1:14" ht="13.15">
      <c r="B204" s="329" t="str">
        <f t="shared" si="66"/>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row>
    <row r="205" spans="1:14" ht="13.15">
      <c r="B205" s="329" t="str">
        <f t="shared" si="66"/>
        <v>Total</v>
      </c>
      <c r="C205" s="444">
        <f>SUM(C195:C204)</f>
        <v>2.7449632154958241</v>
      </c>
      <c r="D205" s="444">
        <f t="shared" ref="D205:N205" si="68">SUM(D195:D204)</f>
        <v>2.7409193546896407</v>
      </c>
      <c r="E205" s="444">
        <f t="shared" si="68"/>
        <v>2.7343395392694783</v>
      </c>
      <c r="F205" s="444">
        <f t="shared" si="68"/>
        <v>2.711175006102283</v>
      </c>
      <c r="G205" s="444">
        <f t="shared" si="68"/>
        <v>2.679479703714811</v>
      </c>
      <c r="H205" s="444">
        <f t="shared" si="68"/>
        <v>2.6568065660805344</v>
      </c>
      <c r="I205" s="444">
        <f t="shared" si="68"/>
        <v>2.6386902330431936</v>
      </c>
      <c r="J205" s="444">
        <f t="shared" si="68"/>
        <v>2.6270391105238962</v>
      </c>
      <c r="K205" s="444">
        <f t="shared" si="68"/>
        <v>2.6055982242675602</v>
      </c>
      <c r="L205" s="444">
        <f t="shared" si="68"/>
        <v>2.5806303444473238</v>
      </c>
      <c r="M205" s="444">
        <f t="shared" si="68"/>
        <v>2.5580248034228399</v>
      </c>
      <c r="N205" s="444">
        <f t="shared" si="68"/>
        <v>2.5360741173950925</v>
      </c>
    </row>
    <row r="206" spans="1:14">
      <c r="A206" s="300">
        <f>SUM(C206:N206)</f>
        <v>0</v>
      </c>
      <c r="C206" s="300">
        <f t="shared" ref="C206:N206" si="69">SUM(C195:C204)-C205</f>
        <v>0</v>
      </c>
      <c r="D206" s="300">
        <f t="shared" si="69"/>
        <v>0</v>
      </c>
      <c r="E206" s="300">
        <f t="shared" si="69"/>
        <v>0</v>
      </c>
      <c r="F206" s="300">
        <f t="shared" si="69"/>
        <v>0</v>
      </c>
      <c r="G206" s="300">
        <f t="shared" si="69"/>
        <v>0</v>
      </c>
      <c r="H206" s="300">
        <f t="shared" si="69"/>
        <v>0</v>
      </c>
      <c r="I206" s="300">
        <f t="shared" si="69"/>
        <v>0</v>
      </c>
      <c r="J206" s="300">
        <f t="shared" si="69"/>
        <v>0</v>
      </c>
      <c r="K206" s="300">
        <f t="shared" si="69"/>
        <v>0</v>
      </c>
      <c r="L206" s="300">
        <f t="shared" si="69"/>
        <v>0</v>
      </c>
      <c r="M206" s="300">
        <f t="shared" si="69"/>
        <v>0</v>
      </c>
      <c r="N206" s="300">
        <f t="shared" si="69"/>
        <v>0</v>
      </c>
    </row>
    <row r="208" spans="1:14" ht="15">
      <c r="B208" s="331" t="s">
        <v>165</v>
      </c>
      <c r="C208" s="320"/>
      <c r="D208" s="320"/>
      <c r="E208" s="320"/>
      <c r="F208" s="320"/>
      <c r="G208" s="320"/>
      <c r="H208" s="330"/>
      <c r="I208" s="320"/>
      <c r="J208" s="320"/>
      <c r="K208" s="320"/>
      <c r="L208" s="320"/>
    </row>
    <row r="209" spans="1:14">
      <c r="C209" s="320"/>
      <c r="D209" s="320"/>
      <c r="E209" s="320"/>
      <c r="F209" s="320"/>
      <c r="G209" s="320"/>
      <c r="H209" s="330"/>
      <c r="I209" s="320"/>
      <c r="J209" s="320"/>
      <c r="K209" s="320"/>
      <c r="L209" s="320"/>
    </row>
    <row r="210" spans="1:14" ht="13.15">
      <c r="B210" s="332" t="s">
        <v>46</v>
      </c>
      <c r="C210" s="320"/>
      <c r="D210" s="320"/>
      <c r="E210" s="320"/>
      <c r="F210" s="320"/>
      <c r="G210" s="320"/>
      <c r="H210" s="330"/>
      <c r="I210" s="320"/>
      <c r="J210" s="320"/>
      <c r="K210" s="320"/>
      <c r="L210" s="320"/>
    </row>
    <row r="211" spans="1:14">
      <c r="C211" s="320"/>
      <c r="D211" s="320"/>
      <c r="E211" s="320"/>
      <c r="F211" s="320"/>
      <c r="G211" s="320"/>
      <c r="H211" s="330"/>
      <c r="I211" s="320"/>
      <c r="J211" s="320"/>
      <c r="K211" s="320"/>
      <c r="L211" s="320"/>
    </row>
    <row r="212" spans="1:14" ht="13.15">
      <c r="B212" s="329" t="str">
        <f t="shared" ref="B212:B223" si="70">B178</f>
        <v>Age group</v>
      </c>
      <c r="C212" s="329" t="str">
        <f t="shared" ref="C212:N212" si="71">C178</f>
        <v>2018/19</v>
      </c>
      <c r="D212" s="329" t="str">
        <f t="shared" si="71"/>
        <v>2019/20</v>
      </c>
      <c r="E212" s="329" t="str">
        <f t="shared" si="71"/>
        <v>2020/21</v>
      </c>
      <c r="F212" s="329" t="str">
        <f t="shared" si="71"/>
        <v>2021/22</v>
      </c>
      <c r="G212" s="329" t="str">
        <f t="shared" si="71"/>
        <v>2022/23</v>
      </c>
      <c r="H212" s="329" t="str">
        <f t="shared" si="71"/>
        <v>2023/24</v>
      </c>
      <c r="I212" s="329" t="str">
        <f t="shared" si="71"/>
        <v>2024/25</v>
      </c>
      <c r="J212" s="329" t="str">
        <f t="shared" si="71"/>
        <v>2025/26</v>
      </c>
      <c r="K212" s="329" t="str">
        <f t="shared" si="71"/>
        <v>2026/27</v>
      </c>
      <c r="L212" s="329" t="str">
        <f t="shared" si="71"/>
        <v>2027/28</v>
      </c>
      <c r="M212" s="329" t="str">
        <f t="shared" si="71"/>
        <v>2028/29</v>
      </c>
      <c r="N212" s="329" t="str">
        <f t="shared" si="71"/>
        <v>2029/30</v>
      </c>
    </row>
    <row r="213" spans="1:14" ht="13.15">
      <c r="B213" s="329" t="str">
        <f t="shared" si="70"/>
        <v>20-24</v>
      </c>
      <c r="C213" s="444">
        <f t="shared" ref="C213:C222" si="72">C111+C145+C179</f>
        <v>1.5037242365924544</v>
      </c>
      <c r="D213" s="444">
        <f t="shared" ref="D213:N213" si="73">D111+D145+D179</f>
        <v>5.2151024800632975</v>
      </c>
      <c r="E213" s="444">
        <f t="shared" si="73"/>
        <v>8.0305020827032312</v>
      </c>
      <c r="F213" s="444">
        <f t="shared" si="73"/>
        <v>10.081505856711855</v>
      </c>
      <c r="G213" s="444">
        <f t="shared" si="73"/>
        <v>11.483762221391759</v>
      </c>
      <c r="H213" s="444">
        <f t="shared" si="73"/>
        <v>12.689359285618186</v>
      </c>
      <c r="I213" s="444">
        <f t="shared" si="73"/>
        <v>13.662666412844242</v>
      </c>
      <c r="J213" s="444">
        <f t="shared" si="73"/>
        <v>14.490841699302948</v>
      </c>
      <c r="K213" s="444">
        <f t="shared" si="73"/>
        <v>14.900743366897229</v>
      </c>
      <c r="L213" s="444">
        <f t="shared" si="73"/>
        <v>15.089303911063169</v>
      </c>
      <c r="M213" s="444">
        <f t="shared" si="73"/>
        <v>15.210672660432506</v>
      </c>
      <c r="N213" s="444">
        <f t="shared" si="73"/>
        <v>15.248781958233502</v>
      </c>
    </row>
    <row r="214" spans="1:14" ht="13.15">
      <c r="B214" s="329" t="str">
        <f t="shared" si="70"/>
        <v>25-29</v>
      </c>
      <c r="C214" s="444">
        <f t="shared" si="72"/>
        <v>8.1580044100292337</v>
      </c>
      <c r="D214" s="444">
        <f t="shared" ref="D214:N214" si="74">D112+D146+D180</f>
        <v>10.873104086134651</v>
      </c>
      <c r="E214" s="444">
        <f t="shared" si="74"/>
        <v>13.647298084257566</v>
      </c>
      <c r="F214" s="444">
        <f t="shared" si="74"/>
        <v>16.161619035160907</v>
      </c>
      <c r="G214" s="444">
        <f t="shared" si="74"/>
        <v>18.223207880144422</v>
      </c>
      <c r="H214" s="444">
        <f t="shared" si="74"/>
        <v>20.172562278038619</v>
      </c>
      <c r="I214" s="444">
        <f t="shared" si="74"/>
        <v>21.903845051804993</v>
      </c>
      <c r="J214" s="444">
        <f t="shared" si="74"/>
        <v>23.464309553430095</v>
      </c>
      <c r="K214" s="444">
        <f t="shared" si="74"/>
        <v>24.516274150133025</v>
      </c>
      <c r="L214" s="444">
        <f t="shared" si="74"/>
        <v>25.222824753149247</v>
      </c>
      <c r="M214" s="444">
        <f t="shared" si="74"/>
        <v>25.748784995101627</v>
      </c>
      <c r="N214" s="444">
        <f t="shared" si="74"/>
        <v>26.092821786405644</v>
      </c>
    </row>
    <row r="215" spans="1:14" ht="13.15">
      <c r="B215" s="329" t="str">
        <f t="shared" si="70"/>
        <v>30-34</v>
      </c>
      <c r="C215" s="444">
        <f t="shared" si="72"/>
        <v>15.049941063069104</v>
      </c>
      <c r="D215" s="444">
        <f t="shared" ref="D215:N215" si="75">D113+D147+D181</f>
        <v>14.268047885491054</v>
      </c>
      <c r="E215" s="444">
        <f t="shared" si="75"/>
        <v>14.195706758861556</v>
      </c>
      <c r="F215" s="444">
        <f t="shared" si="75"/>
        <v>14.55437570606281</v>
      </c>
      <c r="G215" s="444">
        <f t="shared" si="75"/>
        <v>15.097010064676018</v>
      </c>
      <c r="H215" s="444">
        <f t="shared" si="75"/>
        <v>15.873842188518706</v>
      </c>
      <c r="I215" s="444">
        <f t="shared" si="75"/>
        <v>16.764492144743329</v>
      </c>
      <c r="J215" s="444">
        <f t="shared" si="75"/>
        <v>17.721567990867996</v>
      </c>
      <c r="K215" s="444">
        <f t="shared" si="75"/>
        <v>18.548759358675689</v>
      </c>
      <c r="L215" s="444">
        <f t="shared" si="75"/>
        <v>19.250981175707839</v>
      </c>
      <c r="M215" s="444">
        <f t="shared" si="75"/>
        <v>19.860067124356284</v>
      </c>
      <c r="N215" s="444">
        <f t="shared" si="75"/>
        <v>20.358480207665533</v>
      </c>
    </row>
    <row r="216" spans="1:14" ht="13.15">
      <c r="B216" s="329" t="str">
        <f t="shared" si="70"/>
        <v>35-39</v>
      </c>
      <c r="C216" s="444">
        <f t="shared" si="72"/>
        <v>21.179154316445295</v>
      </c>
      <c r="D216" s="444">
        <f t="shared" ref="D216:N216" si="76">D114+D148+D182</f>
        <v>19.809079093067197</v>
      </c>
      <c r="E216" s="444">
        <f t="shared" si="76"/>
        <v>18.806767712380328</v>
      </c>
      <c r="F216" s="444">
        <f t="shared" si="76"/>
        <v>18.103320997121124</v>
      </c>
      <c r="G216" s="444">
        <f t="shared" si="76"/>
        <v>17.5886255126394</v>
      </c>
      <c r="H216" s="444">
        <f t="shared" si="76"/>
        <v>17.373045745385468</v>
      </c>
      <c r="I216" s="444">
        <f t="shared" si="76"/>
        <v>17.393541096902805</v>
      </c>
      <c r="J216" s="444">
        <f t="shared" si="76"/>
        <v>17.617779349205172</v>
      </c>
      <c r="K216" s="444">
        <f t="shared" si="76"/>
        <v>17.902814229330513</v>
      </c>
      <c r="L216" s="444">
        <f t="shared" si="76"/>
        <v>18.234413171539391</v>
      </c>
      <c r="M216" s="444">
        <f t="shared" si="76"/>
        <v>18.607321582224717</v>
      </c>
      <c r="N216" s="444">
        <f t="shared" si="76"/>
        <v>18.98213043315485</v>
      </c>
    </row>
    <row r="217" spans="1:14" ht="13.15">
      <c r="B217" s="329" t="str">
        <f t="shared" si="70"/>
        <v>40-44</v>
      </c>
      <c r="C217" s="444">
        <f t="shared" si="72"/>
        <v>25.643397296050566</v>
      </c>
      <c r="D217" s="444">
        <f t="shared" ref="D217:N217" si="77">D115+D149+D183</f>
        <v>24.195123020264148</v>
      </c>
      <c r="E217" s="444">
        <f t="shared" si="77"/>
        <v>23.035355283580309</v>
      </c>
      <c r="F217" s="444">
        <f t="shared" si="77"/>
        <v>22.045728064967744</v>
      </c>
      <c r="G217" s="444">
        <f t="shared" si="77"/>
        <v>21.10805803758009</v>
      </c>
      <c r="H217" s="444">
        <f t="shared" si="77"/>
        <v>20.36898928358282</v>
      </c>
      <c r="I217" s="444">
        <f t="shared" si="77"/>
        <v>19.810090351088579</v>
      </c>
      <c r="J217" s="444">
        <f t="shared" si="77"/>
        <v>19.436983425953912</v>
      </c>
      <c r="K217" s="444">
        <f t="shared" si="77"/>
        <v>19.153191010262354</v>
      </c>
      <c r="L217" s="444">
        <f t="shared" si="77"/>
        <v>18.969330675941219</v>
      </c>
      <c r="M217" s="444">
        <f t="shared" si="77"/>
        <v>18.89428221804701</v>
      </c>
      <c r="N217" s="444">
        <f t="shared" si="77"/>
        <v>18.898128117809303</v>
      </c>
    </row>
    <row r="218" spans="1:14" ht="13.15">
      <c r="B218" s="329" t="str">
        <f t="shared" si="70"/>
        <v>45-49</v>
      </c>
      <c r="C218" s="444">
        <f t="shared" si="72"/>
        <v>23.410831948165637</v>
      </c>
      <c r="D218" s="444">
        <f t="shared" ref="D218:N218" si="78">D116+D150+D184</f>
        <v>23.402423729823717</v>
      </c>
      <c r="E218" s="444">
        <f t="shared" si="78"/>
        <v>23.276155045681154</v>
      </c>
      <c r="F218" s="444">
        <f t="shared" si="78"/>
        <v>23.015610470199462</v>
      </c>
      <c r="G218" s="444">
        <f t="shared" si="78"/>
        <v>22.554829125293946</v>
      </c>
      <c r="H218" s="444">
        <f t="shared" si="78"/>
        <v>22.077968422116296</v>
      </c>
      <c r="I218" s="444">
        <f t="shared" si="78"/>
        <v>21.6057288446641</v>
      </c>
      <c r="J218" s="444">
        <f t="shared" si="78"/>
        <v>21.179071802879847</v>
      </c>
      <c r="K218" s="444">
        <f t="shared" si="78"/>
        <v>20.741461131202659</v>
      </c>
      <c r="L218" s="444">
        <f t="shared" si="78"/>
        <v>20.334268080157237</v>
      </c>
      <c r="M218" s="444">
        <f t="shared" si="78"/>
        <v>19.993639088358783</v>
      </c>
      <c r="N218" s="444">
        <f t="shared" si="78"/>
        <v>19.714948869471552</v>
      </c>
    </row>
    <row r="219" spans="1:14" ht="13.15">
      <c r="B219" s="329" t="str">
        <f t="shared" si="70"/>
        <v>50-54</v>
      </c>
      <c r="C219" s="444">
        <f t="shared" si="72"/>
        <v>30.501383349907538</v>
      </c>
      <c r="D219" s="444">
        <f t="shared" ref="D219:N219" si="79">D117+D151+D185</f>
        <v>28.533583497799992</v>
      </c>
      <c r="E219" s="444">
        <f t="shared" si="79"/>
        <v>27.303950088768037</v>
      </c>
      <c r="F219" s="444">
        <f t="shared" si="79"/>
        <v>26.455342291667819</v>
      </c>
      <c r="G219" s="444">
        <f t="shared" si="79"/>
        <v>25.720717506272415</v>
      </c>
      <c r="H219" s="444">
        <f t="shared" si="79"/>
        <v>25.137191856252173</v>
      </c>
      <c r="I219" s="444">
        <f t="shared" si="79"/>
        <v>24.632937451393911</v>
      </c>
      <c r="J219" s="444">
        <f t="shared" si="79"/>
        <v>24.19198839567553</v>
      </c>
      <c r="K219" s="444">
        <f t="shared" si="79"/>
        <v>23.723106687239238</v>
      </c>
      <c r="L219" s="444">
        <f t="shared" si="79"/>
        <v>23.252332181269015</v>
      </c>
      <c r="M219" s="444">
        <f t="shared" si="79"/>
        <v>22.812095464603793</v>
      </c>
      <c r="N219" s="444">
        <f t="shared" si="79"/>
        <v>22.400639941059978</v>
      </c>
    </row>
    <row r="220" spans="1:14" ht="13.15">
      <c r="B220" s="329" t="str">
        <f t="shared" si="70"/>
        <v>55-59</v>
      </c>
      <c r="C220" s="444">
        <f t="shared" si="72"/>
        <v>46.877579737661257</v>
      </c>
      <c r="D220" s="444">
        <f t="shared" ref="D220:N220" si="80">D118+D152+D186</f>
        <v>42.249884652601523</v>
      </c>
      <c r="E220" s="444">
        <f t="shared" si="80"/>
        <v>38.822261024432095</v>
      </c>
      <c r="F220" s="444">
        <f t="shared" si="80"/>
        <v>36.28343213149644</v>
      </c>
      <c r="G220" s="444">
        <f t="shared" si="80"/>
        <v>34.349866212664125</v>
      </c>
      <c r="H220" s="444">
        <f t="shared" si="80"/>
        <v>32.963414058192818</v>
      </c>
      <c r="I220" s="444">
        <f t="shared" si="80"/>
        <v>31.932823149037521</v>
      </c>
      <c r="J220" s="444">
        <f t="shared" si="80"/>
        <v>31.157497547906537</v>
      </c>
      <c r="K220" s="444">
        <f t="shared" si="80"/>
        <v>30.4388177833364</v>
      </c>
      <c r="L220" s="444">
        <f t="shared" si="80"/>
        <v>29.773291570636196</v>
      </c>
      <c r="M220" s="444">
        <f t="shared" si="80"/>
        <v>29.174693656837363</v>
      </c>
      <c r="N220" s="444">
        <f t="shared" si="80"/>
        <v>28.615115659519176</v>
      </c>
    </row>
    <row r="221" spans="1:14" ht="13.15">
      <c r="B221" s="329" t="str">
        <f t="shared" si="70"/>
        <v>60-64</v>
      </c>
      <c r="C221" s="444">
        <f t="shared" si="72"/>
        <v>23.882344589730248</v>
      </c>
      <c r="D221" s="444">
        <f t="shared" ref="D221:N221" si="81">D119+D153+D187</f>
        <v>23.626039418797223</v>
      </c>
      <c r="E221" s="444">
        <f t="shared" si="81"/>
        <v>22.596682046786839</v>
      </c>
      <c r="F221" s="444">
        <f t="shared" si="81"/>
        <v>21.347335264597756</v>
      </c>
      <c r="G221" s="444">
        <f t="shared" si="81"/>
        <v>20.129712243105551</v>
      </c>
      <c r="H221" s="444">
        <f t="shared" si="81"/>
        <v>19.141456659880799</v>
      </c>
      <c r="I221" s="444">
        <f t="shared" si="81"/>
        <v>18.362210988695828</v>
      </c>
      <c r="J221" s="444">
        <f t="shared" si="81"/>
        <v>17.773982428106219</v>
      </c>
      <c r="K221" s="444">
        <f t="shared" si="81"/>
        <v>17.247937020227138</v>
      </c>
      <c r="L221" s="444">
        <f t="shared" si="81"/>
        <v>16.789210430226664</v>
      </c>
      <c r="M221" s="444">
        <f t="shared" si="81"/>
        <v>16.40372599958765</v>
      </c>
      <c r="N221" s="444">
        <f t="shared" si="81"/>
        <v>16.060565370243424</v>
      </c>
    </row>
    <row r="222" spans="1:14" ht="13.15">
      <c r="B222" s="329" t="str">
        <f t="shared" si="70"/>
        <v>65 plus</v>
      </c>
      <c r="C222" s="444">
        <f t="shared" si="72"/>
        <v>7.8710811098896531</v>
      </c>
      <c r="D222" s="444">
        <f t="shared" ref="D222:N222" si="82">D120+D154+D188</f>
        <v>8.9965089447138737</v>
      </c>
      <c r="E222" s="444">
        <f t="shared" si="82"/>
        <v>9.668604925736874</v>
      </c>
      <c r="F222" s="444">
        <f t="shared" si="82"/>
        <v>9.9205124010037995</v>
      </c>
      <c r="G222" s="444">
        <f t="shared" si="82"/>
        <v>9.8650366491260826</v>
      </c>
      <c r="H222" s="444">
        <f t="shared" si="82"/>
        <v>9.6735267750348992</v>
      </c>
      <c r="I222" s="444">
        <f t="shared" si="82"/>
        <v>9.4225531566546294</v>
      </c>
      <c r="J222" s="444">
        <f t="shared" si="82"/>
        <v>9.1712722828672995</v>
      </c>
      <c r="K222" s="444">
        <f t="shared" si="82"/>
        <v>8.9033961527852892</v>
      </c>
      <c r="L222" s="444">
        <f t="shared" si="82"/>
        <v>8.646476237845734</v>
      </c>
      <c r="M222" s="444">
        <f t="shared" si="82"/>
        <v>8.4197806293613713</v>
      </c>
      <c r="N222" s="444">
        <f t="shared" si="82"/>
        <v>8.2173553576841947</v>
      </c>
    </row>
    <row r="223" spans="1:14" ht="13.15">
      <c r="B223" s="329" t="str">
        <f t="shared" si="70"/>
        <v>Total</v>
      </c>
      <c r="C223" s="444">
        <f>SUM(C213:C222)</f>
        <v>204.07744205754099</v>
      </c>
      <c r="D223" s="444">
        <f t="shared" ref="D223:N223" si="83">SUM(D213:D222)</f>
        <v>201.16889680875667</v>
      </c>
      <c r="E223" s="444">
        <f t="shared" si="83"/>
        <v>199.38328305318799</v>
      </c>
      <c r="F223" s="444">
        <f t="shared" si="83"/>
        <v>197.9687822189897</v>
      </c>
      <c r="G223" s="444">
        <f t="shared" si="83"/>
        <v>196.12082545289383</v>
      </c>
      <c r="H223" s="444">
        <f t="shared" si="83"/>
        <v>195.47135655262079</v>
      </c>
      <c r="I223" s="444">
        <f t="shared" si="83"/>
        <v>195.49088864782993</v>
      </c>
      <c r="J223" s="444">
        <f t="shared" si="83"/>
        <v>196.20529447619555</v>
      </c>
      <c r="K223" s="444">
        <f t="shared" si="83"/>
        <v>196.07650089008953</v>
      </c>
      <c r="L223" s="444">
        <f t="shared" si="83"/>
        <v>195.56243218753573</v>
      </c>
      <c r="M223" s="444">
        <f t="shared" si="83"/>
        <v>195.12506341891114</v>
      </c>
      <c r="N223" s="444">
        <f t="shared" si="83"/>
        <v>194.58896770124716</v>
      </c>
    </row>
    <row r="224" spans="1:14">
      <c r="A224" s="300">
        <f>SUM(C224:N224)</f>
        <v>0</v>
      </c>
      <c r="C224" s="300">
        <f t="shared" ref="C224:N224" si="84">SUM(C213:C222)-C223</f>
        <v>0</v>
      </c>
      <c r="D224" s="300">
        <f t="shared" si="84"/>
        <v>0</v>
      </c>
      <c r="E224" s="300">
        <f t="shared" si="84"/>
        <v>0</v>
      </c>
      <c r="F224" s="300">
        <f t="shared" si="84"/>
        <v>0</v>
      </c>
      <c r="G224" s="300">
        <f t="shared" si="84"/>
        <v>0</v>
      </c>
      <c r="H224" s="300">
        <f t="shared" si="84"/>
        <v>0</v>
      </c>
      <c r="I224" s="300">
        <f t="shared" si="84"/>
        <v>0</v>
      </c>
      <c r="J224" s="300">
        <f t="shared" si="84"/>
        <v>0</v>
      </c>
      <c r="K224" s="300">
        <f t="shared" si="84"/>
        <v>0</v>
      </c>
      <c r="L224" s="300">
        <f t="shared" si="84"/>
        <v>0</v>
      </c>
      <c r="M224" s="300">
        <f t="shared" si="84"/>
        <v>0</v>
      </c>
      <c r="N224" s="300">
        <f t="shared" si="84"/>
        <v>0</v>
      </c>
    </row>
    <row r="226" spans="1:14" ht="13.15">
      <c r="B226" s="332" t="s">
        <v>47</v>
      </c>
      <c r="C226" s="320"/>
      <c r="D226" s="320"/>
      <c r="E226" s="320"/>
      <c r="F226" s="320"/>
      <c r="G226" s="320"/>
      <c r="H226" s="330"/>
      <c r="I226" s="320"/>
      <c r="J226" s="320"/>
      <c r="K226" s="320"/>
      <c r="L226" s="320"/>
    </row>
    <row r="227" spans="1:14">
      <c r="C227" s="320"/>
      <c r="D227" s="320"/>
      <c r="E227" s="320"/>
      <c r="F227" s="320"/>
      <c r="G227" s="320"/>
      <c r="H227" s="330"/>
      <c r="I227" s="320"/>
      <c r="J227" s="320"/>
      <c r="K227" s="320"/>
      <c r="L227" s="320"/>
    </row>
    <row r="228" spans="1:14" ht="13.15">
      <c r="B228" s="329" t="str">
        <f t="shared" ref="B228:B239" si="85">B212</f>
        <v>Age group</v>
      </c>
      <c r="C228" s="329" t="str">
        <f t="shared" ref="C228:N228" si="86">C212</f>
        <v>2018/19</v>
      </c>
      <c r="D228" s="329" t="str">
        <f t="shared" si="86"/>
        <v>2019/20</v>
      </c>
      <c r="E228" s="329" t="str">
        <f t="shared" si="86"/>
        <v>2020/21</v>
      </c>
      <c r="F228" s="329" t="str">
        <f t="shared" si="86"/>
        <v>2021/22</v>
      </c>
      <c r="G228" s="329" t="str">
        <f t="shared" si="86"/>
        <v>2022/23</v>
      </c>
      <c r="H228" s="329" t="str">
        <f t="shared" si="86"/>
        <v>2023/24</v>
      </c>
      <c r="I228" s="329" t="str">
        <f t="shared" si="86"/>
        <v>2024/25</v>
      </c>
      <c r="J228" s="329" t="str">
        <f t="shared" si="86"/>
        <v>2025/26</v>
      </c>
      <c r="K228" s="329" t="str">
        <f t="shared" si="86"/>
        <v>2026/27</v>
      </c>
      <c r="L228" s="329" t="str">
        <f t="shared" si="86"/>
        <v>2027/28</v>
      </c>
      <c r="M228" s="329" t="str">
        <f t="shared" si="86"/>
        <v>2028/29</v>
      </c>
      <c r="N228" s="329" t="str">
        <f t="shared" si="86"/>
        <v>2029/30</v>
      </c>
    </row>
    <row r="229" spans="1:14" ht="13.15">
      <c r="B229" s="329" t="str">
        <f t="shared" si="85"/>
        <v>20-24</v>
      </c>
      <c r="C229" s="444">
        <f>C195+C161+C127</f>
        <v>14.639098817477535</v>
      </c>
      <c r="D229" s="444">
        <f t="shared" ref="D229:N229" si="87">D195+D161+D127</f>
        <v>26.242528142122897</v>
      </c>
      <c r="E229" s="444">
        <f t="shared" si="87"/>
        <v>36.399522617046792</v>
      </c>
      <c r="F229" s="444">
        <f t="shared" si="87"/>
        <v>43.060220143828339</v>
      </c>
      <c r="G229" s="444">
        <f t="shared" si="87"/>
        <v>47.37651885728156</v>
      </c>
      <c r="H229" s="444">
        <f t="shared" si="87"/>
        <v>51.225730301413591</v>
      </c>
      <c r="I229" s="444">
        <f t="shared" si="87"/>
        <v>54.379806281854158</v>
      </c>
      <c r="J229" s="444">
        <f t="shared" si="87"/>
        <v>57.128221622726443</v>
      </c>
      <c r="K229" s="444">
        <f t="shared" si="87"/>
        <v>58.334835114895647</v>
      </c>
      <c r="L229" s="444">
        <f t="shared" si="87"/>
        <v>58.766817483867314</v>
      </c>
      <c r="M229" s="444">
        <f t="shared" si="87"/>
        <v>59.017339042594088</v>
      </c>
      <c r="N229" s="444">
        <f t="shared" si="87"/>
        <v>58.999429375755071</v>
      </c>
    </row>
    <row r="230" spans="1:14" ht="13.15">
      <c r="B230" s="329" t="str">
        <f t="shared" si="85"/>
        <v>25-29</v>
      </c>
      <c r="C230" s="444">
        <f t="shared" ref="C230:N230" si="88">C196+C162+C128</f>
        <v>58.700768172586351</v>
      </c>
      <c r="D230" s="444">
        <f t="shared" si="88"/>
        <v>61.384248418800183</v>
      </c>
      <c r="E230" s="444">
        <f t="shared" si="88"/>
        <v>68.166946051523425</v>
      </c>
      <c r="F230" s="444">
        <f t="shared" si="88"/>
        <v>72.98004152699815</v>
      </c>
      <c r="G230" s="444">
        <f t="shared" si="88"/>
        <v>76.837725689365712</v>
      </c>
      <c r="H230" s="444">
        <f t="shared" si="88"/>
        <v>81.097963684499518</v>
      </c>
      <c r="I230" s="444">
        <f t="shared" si="88"/>
        <v>85.194073524117599</v>
      </c>
      <c r="J230" s="444">
        <f t="shared" si="88"/>
        <v>89.159726688516855</v>
      </c>
      <c r="K230" s="444">
        <f t="shared" si="88"/>
        <v>91.646539997467912</v>
      </c>
      <c r="L230" s="444">
        <f t="shared" si="88"/>
        <v>93.172629676626002</v>
      </c>
      <c r="M230" s="444">
        <f t="shared" si="88"/>
        <v>94.278407267350289</v>
      </c>
      <c r="N230" s="444">
        <f t="shared" si="88"/>
        <v>94.90650012616446</v>
      </c>
    </row>
    <row r="231" spans="1:14" ht="13.15">
      <c r="B231" s="329" t="str">
        <f t="shared" si="85"/>
        <v>30-34</v>
      </c>
      <c r="C231" s="444">
        <f t="shared" ref="C231:N231" si="89">C197+C163+C129</f>
        <v>82.745946675511007</v>
      </c>
      <c r="D231" s="444">
        <f t="shared" si="89"/>
        <v>78.789572315160285</v>
      </c>
      <c r="E231" s="444">
        <f t="shared" si="89"/>
        <v>79.58891933290893</v>
      </c>
      <c r="F231" s="444">
        <f t="shared" si="89"/>
        <v>78.944446468428879</v>
      </c>
      <c r="G231" s="444">
        <f t="shared" si="89"/>
        <v>78.672273783272388</v>
      </c>
      <c r="H231" s="444">
        <f t="shared" si="89"/>
        <v>79.534994093550978</v>
      </c>
      <c r="I231" s="444">
        <f t="shared" si="89"/>
        <v>81.087377199356411</v>
      </c>
      <c r="J231" s="444">
        <f t="shared" si="89"/>
        <v>83.16337529114611</v>
      </c>
      <c r="K231" s="444">
        <f t="shared" si="89"/>
        <v>84.905979312978431</v>
      </c>
      <c r="L231" s="444">
        <f t="shared" si="89"/>
        <v>86.342044101478848</v>
      </c>
      <c r="M231" s="444">
        <f t="shared" si="89"/>
        <v>87.603011064831605</v>
      </c>
      <c r="N231" s="444">
        <f t="shared" si="89"/>
        <v>88.591643757058975</v>
      </c>
    </row>
    <row r="232" spans="1:14" ht="13.15">
      <c r="B232" s="329" t="str">
        <f t="shared" si="85"/>
        <v>35-39</v>
      </c>
      <c r="C232" s="444">
        <f t="shared" ref="C232:N232" si="90">C198+C164+C130</f>
        <v>94.949910525483745</v>
      </c>
      <c r="D232" s="444">
        <f t="shared" si="90"/>
        <v>90.012373290282738</v>
      </c>
      <c r="E232" s="444">
        <f t="shared" si="90"/>
        <v>89.165326958775225</v>
      </c>
      <c r="F232" s="444">
        <f t="shared" si="90"/>
        <v>85.92024879500535</v>
      </c>
      <c r="G232" s="444">
        <f t="shared" si="90"/>
        <v>82.839548433405753</v>
      </c>
      <c r="H232" s="444">
        <f t="shared" si="90"/>
        <v>80.81938608154951</v>
      </c>
      <c r="I232" s="444">
        <f t="shared" si="90"/>
        <v>79.647104072455051</v>
      </c>
      <c r="J232" s="444">
        <f t="shared" si="90"/>
        <v>79.246483446335105</v>
      </c>
      <c r="K232" s="444">
        <f t="shared" si="90"/>
        <v>79.06256215223766</v>
      </c>
      <c r="L232" s="444">
        <f t="shared" si="90"/>
        <v>79.087445235776613</v>
      </c>
      <c r="M232" s="444">
        <f t="shared" si="90"/>
        <v>79.338978753554699</v>
      </c>
      <c r="N232" s="444">
        <f t="shared" si="90"/>
        <v>79.676527596790592</v>
      </c>
    </row>
    <row r="233" spans="1:14" ht="13.15">
      <c r="B233" s="329" t="str">
        <f t="shared" si="85"/>
        <v>40-44</v>
      </c>
      <c r="C233" s="444">
        <f t="shared" ref="C233:N233" si="91">C199+C165+C131</f>
        <v>93.507624786989339</v>
      </c>
      <c r="D233" s="444">
        <f t="shared" si="91"/>
        <v>90.999726087716411</v>
      </c>
      <c r="E233" s="444">
        <f t="shared" si="91"/>
        <v>91.763254018432619</v>
      </c>
      <c r="F233" s="444">
        <f t="shared" si="91"/>
        <v>89.284383637600996</v>
      </c>
      <c r="G233" s="444">
        <f t="shared" si="91"/>
        <v>86.263260004011073</v>
      </c>
      <c r="H233" s="444">
        <f t="shared" si="91"/>
        <v>83.714778568454292</v>
      </c>
      <c r="I233" s="444">
        <f t="shared" si="91"/>
        <v>81.603268133556085</v>
      </c>
      <c r="J233" s="444">
        <f t="shared" si="91"/>
        <v>79.993012699800175</v>
      </c>
      <c r="K233" s="444">
        <f t="shared" si="91"/>
        <v>78.53014674626661</v>
      </c>
      <c r="L233" s="444">
        <f t="shared" si="91"/>
        <v>77.304660438004234</v>
      </c>
      <c r="M233" s="444">
        <f t="shared" si="91"/>
        <v>76.396559906415305</v>
      </c>
      <c r="N233" s="444">
        <f t="shared" si="91"/>
        <v>75.722247426805453</v>
      </c>
    </row>
    <row r="234" spans="1:14" ht="13.15">
      <c r="B234" s="329" t="str">
        <f t="shared" si="85"/>
        <v>45-49</v>
      </c>
      <c r="C234" s="444">
        <f t="shared" ref="C234:N234" si="92">C200+C166+C132</f>
        <v>87.578616667870719</v>
      </c>
      <c r="D234" s="444">
        <f t="shared" si="92"/>
        <v>86.586092584413549</v>
      </c>
      <c r="E234" s="444">
        <f t="shared" si="92"/>
        <v>88.712975894385835</v>
      </c>
      <c r="F234" s="444">
        <f t="shared" si="92"/>
        <v>87.63997199798871</v>
      </c>
      <c r="G234" s="444">
        <f t="shared" si="92"/>
        <v>85.785385730188253</v>
      </c>
      <c r="H234" s="444">
        <f t="shared" si="92"/>
        <v>84.056713790863341</v>
      </c>
      <c r="I234" s="444">
        <f t="shared" si="92"/>
        <v>82.416217154719831</v>
      </c>
      <c r="J234" s="444">
        <f t="shared" si="92"/>
        <v>80.947548470733921</v>
      </c>
      <c r="K234" s="444">
        <f t="shared" si="92"/>
        <v>79.372391771810769</v>
      </c>
      <c r="L234" s="444">
        <f t="shared" si="92"/>
        <v>77.829939094043098</v>
      </c>
      <c r="M234" s="444">
        <f t="shared" si="92"/>
        <v>76.453277309701832</v>
      </c>
      <c r="N234" s="444">
        <f t="shared" si="92"/>
        <v>75.222596947105586</v>
      </c>
    </row>
    <row r="235" spans="1:14" ht="13.15">
      <c r="B235" s="329" t="str">
        <f t="shared" si="85"/>
        <v>50-54</v>
      </c>
      <c r="C235" s="444">
        <f t="shared" ref="C235:N235" si="93">C201+C167+C133</f>
        <v>90.081003317063775</v>
      </c>
      <c r="D235" s="444">
        <f t="shared" si="93"/>
        <v>89.41908656130127</v>
      </c>
      <c r="E235" s="444">
        <f t="shared" si="93"/>
        <v>91.503591954486254</v>
      </c>
      <c r="F235" s="444">
        <f t="shared" si="93"/>
        <v>90.969770249165975</v>
      </c>
      <c r="G235" s="444">
        <f t="shared" si="93"/>
        <v>89.797886814325523</v>
      </c>
      <c r="H235" s="444">
        <f t="shared" si="93"/>
        <v>88.742088658115733</v>
      </c>
      <c r="I235" s="444">
        <f t="shared" si="93"/>
        <v>87.700284183199102</v>
      </c>
      <c r="J235" s="444">
        <f t="shared" si="93"/>
        <v>86.711924015379239</v>
      </c>
      <c r="K235" s="444">
        <f t="shared" si="93"/>
        <v>85.466539435253722</v>
      </c>
      <c r="L235" s="444">
        <f t="shared" si="93"/>
        <v>84.097367297670786</v>
      </c>
      <c r="M235" s="444">
        <f t="shared" si="93"/>
        <v>82.746287342696533</v>
      </c>
      <c r="N235" s="444">
        <f t="shared" si="93"/>
        <v>81.410480462037128</v>
      </c>
    </row>
    <row r="236" spans="1:14" ht="13.15">
      <c r="B236" s="329" t="str">
        <f t="shared" si="85"/>
        <v>55-59</v>
      </c>
      <c r="C236" s="444">
        <f t="shared" ref="C236:N236" si="94">C202+C168+C134</f>
        <v>91.617978879111575</v>
      </c>
      <c r="D236" s="444">
        <f t="shared" si="94"/>
        <v>93.436929760885491</v>
      </c>
      <c r="E236" s="444">
        <f t="shared" si="94"/>
        <v>95.368809431234695</v>
      </c>
      <c r="F236" s="444">
        <f t="shared" si="94"/>
        <v>95.733918880831766</v>
      </c>
      <c r="G236" s="444">
        <f t="shared" si="94"/>
        <v>95.429984273198642</v>
      </c>
      <c r="H236" s="444">
        <f t="shared" si="94"/>
        <v>95.115208557755494</v>
      </c>
      <c r="I236" s="444">
        <f t="shared" si="94"/>
        <v>94.710519510628671</v>
      </c>
      <c r="J236" s="444">
        <f t="shared" si="94"/>
        <v>94.283713647084753</v>
      </c>
      <c r="K236" s="444">
        <f t="shared" si="94"/>
        <v>93.439508733871534</v>
      </c>
      <c r="L236" s="444">
        <f t="shared" si="94"/>
        <v>92.356239212549639</v>
      </c>
      <c r="M236" s="444">
        <f t="shared" si="94"/>
        <v>91.206616126744706</v>
      </c>
      <c r="N236" s="444">
        <f t="shared" si="94"/>
        <v>89.975429786573443</v>
      </c>
    </row>
    <row r="237" spans="1:14" ht="13.15">
      <c r="B237" s="329" t="str">
        <f t="shared" si="85"/>
        <v>60-64</v>
      </c>
      <c r="C237" s="444">
        <f t="shared" ref="C237:N237" si="95">C203+C169+C135</f>
        <v>57.11528097415912</v>
      </c>
      <c r="D237" s="444">
        <f t="shared" si="95"/>
        <v>54.973015710194666</v>
      </c>
      <c r="E237" s="444">
        <f t="shared" si="95"/>
        <v>54.760679322652983</v>
      </c>
      <c r="F237" s="444">
        <f t="shared" si="95"/>
        <v>54.664246893992669</v>
      </c>
      <c r="G237" s="444">
        <f t="shared" si="95"/>
        <v>54.565324432891458</v>
      </c>
      <c r="H237" s="444">
        <f t="shared" si="95"/>
        <v>54.664394069296691</v>
      </c>
      <c r="I237" s="444">
        <f t="shared" si="95"/>
        <v>54.764525622607053</v>
      </c>
      <c r="J237" s="444">
        <f t="shared" si="95"/>
        <v>54.867061087847212</v>
      </c>
      <c r="K237" s="444">
        <f t="shared" si="95"/>
        <v>54.627967101791768</v>
      </c>
      <c r="L237" s="444">
        <f t="shared" si="95"/>
        <v>54.200826303239452</v>
      </c>
      <c r="M237" s="444">
        <f t="shared" si="95"/>
        <v>53.719915468738293</v>
      </c>
      <c r="N237" s="444">
        <f t="shared" si="95"/>
        <v>53.158304362918557</v>
      </c>
    </row>
    <row r="238" spans="1:14" ht="13.15">
      <c r="B238" s="329" t="str">
        <f t="shared" si="85"/>
        <v>65 plus</v>
      </c>
      <c r="C238" s="444">
        <f t="shared" ref="C238:N238" si="96">C204+C170+C136</f>
        <v>15.573374484692245</v>
      </c>
      <c r="D238" s="444">
        <f t="shared" si="96"/>
        <v>19.340897919023998</v>
      </c>
      <c r="E238" s="444">
        <f t="shared" si="96"/>
        <v>21.74595010247684</v>
      </c>
      <c r="F238" s="444">
        <f t="shared" si="96"/>
        <v>23.097753938615494</v>
      </c>
      <c r="G238" s="444">
        <f t="shared" si="96"/>
        <v>23.898792998729057</v>
      </c>
      <c r="H238" s="444">
        <f t="shared" si="96"/>
        <v>24.495975567208024</v>
      </c>
      <c r="I238" s="444">
        <f t="shared" si="96"/>
        <v>24.945267527681938</v>
      </c>
      <c r="J238" s="444">
        <f t="shared" si="96"/>
        <v>25.308724286806473</v>
      </c>
      <c r="K238" s="444">
        <f t="shared" si="96"/>
        <v>25.4737400697826</v>
      </c>
      <c r="L238" s="444">
        <f t="shared" si="96"/>
        <v>25.501952468852668</v>
      </c>
      <c r="M238" s="444">
        <f t="shared" si="96"/>
        <v>25.459074213365859</v>
      </c>
      <c r="N238" s="444">
        <f t="shared" si="96"/>
        <v>25.347322278248733</v>
      </c>
    </row>
    <row r="239" spans="1:14" ht="13.15">
      <c r="B239" s="329" t="str">
        <f t="shared" si="85"/>
        <v>Total</v>
      </c>
      <c r="C239" s="444">
        <f>SUM(C229:C238)</f>
        <v>686.5096033009454</v>
      </c>
      <c r="D239" s="444">
        <f t="shared" ref="D239:N239" si="97">SUM(D229:D238)</f>
        <v>691.18447078990152</v>
      </c>
      <c r="E239" s="444">
        <f t="shared" si="97"/>
        <v>717.17597568392364</v>
      </c>
      <c r="F239" s="444">
        <f t="shared" si="97"/>
        <v>722.29500253245635</v>
      </c>
      <c r="G239" s="444">
        <f t="shared" si="97"/>
        <v>721.46670101666939</v>
      </c>
      <c r="H239" s="444">
        <f t="shared" si="97"/>
        <v>723.46723337270714</v>
      </c>
      <c r="I239" s="444">
        <f t="shared" si="97"/>
        <v>726.44844321017581</v>
      </c>
      <c r="J239" s="444">
        <f t="shared" si="97"/>
        <v>730.80979125637623</v>
      </c>
      <c r="K239" s="444">
        <f t="shared" si="97"/>
        <v>730.86021043635674</v>
      </c>
      <c r="L239" s="444">
        <f t="shared" si="97"/>
        <v>728.65992131210862</v>
      </c>
      <c r="M239" s="444">
        <f t="shared" si="97"/>
        <v>726.21946649599329</v>
      </c>
      <c r="N239" s="444">
        <f t="shared" si="97"/>
        <v>723.01048211945795</v>
      </c>
    </row>
    <row r="240" spans="1:14">
      <c r="A240" s="300">
        <f>SUM(C240:N240)</f>
        <v>0</v>
      </c>
      <c r="C240" s="300">
        <f t="shared" ref="C240:N240" si="98">SUM(C229:C238)-C239</f>
        <v>0</v>
      </c>
      <c r="D240" s="300">
        <f t="shared" si="98"/>
        <v>0</v>
      </c>
      <c r="E240" s="300">
        <f t="shared" si="98"/>
        <v>0</v>
      </c>
      <c r="F240" s="300">
        <f t="shared" si="98"/>
        <v>0</v>
      </c>
      <c r="G240" s="300">
        <f t="shared" si="98"/>
        <v>0</v>
      </c>
      <c r="H240" s="300">
        <f t="shared" si="98"/>
        <v>0</v>
      </c>
      <c r="I240" s="300">
        <f t="shared" si="98"/>
        <v>0</v>
      </c>
      <c r="J240" s="300">
        <f t="shared" si="98"/>
        <v>0</v>
      </c>
      <c r="K240" s="300">
        <f t="shared" si="98"/>
        <v>0</v>
      </c>
      <c r="L240" s="300">
        <f t="shared" si="98"/>
        <v>0</v>
      </c>
      <c r="M240" s="300">
        <f t="shared" si="98"/>
        <v>0</v>
      </c>
      <c r="N240" s="300">
        <f t="shared" si="98"/>
        <v>0</v>
      </c>
    </row>
    <row r="242" spans="2:14" ht="15">
      <c r="B242" s="331" t="s">
        <v>166</v>
      </c>
      <c r="C242" s="320"/>
      <c r="D242" s="320"/>
      <c r="E242" s="320"/>
      <c r="F242" s="320"/>
      <c r="G242" s="320"/>
      <c r="H242" s="330"/>
      <c r="I242" s="320"/>
      <c r="J242" s="320"/>
      <c r="K242" s="320"/>
      <c r="L242" s="320"/>
    </row>
    <row r="243" spans="2:14">
      <c r="C243" s="320"/>
      <c r="D243" s="320"/>
      <c r="E243" s="320"/>
      <c r="F243" s="320"/>
      <c r="G243" s="320"/>
      <c r="H243" s="330"/>
      <c r="I243" s="320"/>
      <c r="J243" s="320"/>
      <c r="K243" s="320"/>
      <c r="L243" s="320"/>
    </row>
    <row r="244" spans="2:14" ht="13.15">
      <c r="B244" s="332" t="s">
        <v>46</v>
      </c>
      <c r="C244" s="320"/>
      <c r="D244" s="320"/>
      <c r="E244" s="320"/>
      <c r="F244" s="320"/>
      <c r="G244" s="320"/>
      <c r="H244" s="330"/>
      <c r="I244" s="320"/>
      <c r="J244" s="320"/>
      <c r="K244" s="320"/>
      <c r="L244" s="320"/>
    </row>
    <row r="245" spans="2:14">
      <c r="C245" s="320"/>
      <c r="D245" s="320"/>
      <c r="E245" s="320"/>
      <c r="F245" s="320"/>
      <c r="G245" s="320"/>
      <c r="H245" s="330"/>
      <c r="I245" s="320"/>
      <c r="J245" s="320"/>
      <c r="K245" s="320"/>
      <c r="L245" s="320"/>
    </row>
    <row r="246" spans="2:14" ht="13.15">
      <c r="B246" s="329" t="str">
        <f t="shared" ref="B246:B257" si="99">B212</f>
        <v>Age group</v>
      </c>
      <c r="C246" s="329" t="str">
        <f t="shared" ref="C246:N246" si="100">C212</f>
        <v>2018/19</v>
      </c>
      <c r="D246" s="329" t="str">
        <f t="shared" si="100"/>
        <v>2019/20</v>
      </c>
      <c r="E246" s="329" t="str">
        <f t="shared" si="100"/>
        <v>2020/21</v>
      </c>
      <c r="F246" s="329" t="str">
        <f t="shared" si="100"/>
        <v>2021/22</v>
      </c>
      <c r="G246" s="329" t="str">
        <f t="shared" si="100"/>
        <v>2022/23</v>
      </c>
      <c r="H246" s="329" t="str">
        <f t="shared" si="100"/>
        <v>2023/24</v>
      </c>
      <c r="I246" s="329" t="str">
        <f t="shared" si="100"/>
        <v>2024/25</v>
      </c>
      <c r="J246" s="329" t="str">
        <f t="shared" si="100"/>
        <v>2025/26</v>
      </c>
      <c r="K246" s="329" t="str">
        <f t="shared" si="100"/>
        <v>2026/27</v>
      </c>
      <c r="L246" s="329" t="str">
        <f t="shared" si="100"/>
        <v>2027/28</v>
      </c>
      <c r="M246" s="329" t="str">
        <f t="shared" si="100"/>
        <v>2028/29</v>
      </c>
      <c r="N246" s="329" t="str">
        <f t="shared" si="100"/>
        <v>2029/30</v>
      </c>
    </row>
    <row r="247" spans="2:14" ht="13.15">
      <c r="B247" s="329" t="str">
        <f t="shared" si="99"/>
        <v>20-24</v>
      </c>
      <c r="C247" s="444">
        <f t="shared" ref="C247:C256" si="101">C77-C213</f>
        <v>12.45378300138522</v>
      </c>
      <c r="D247" s="444">
        <f t="shared" ref="D247:N247" si="102">D77-D213</f>
        <v>43.487886861021792</v>
      </c>
      <c r="E247" s="444">
        <f t="shared" si="102"/>
        <v>67.004502972043184</v>
      </c>
      <c r="F247" s="444">
        <f t="shared" si="102"/>
        <v>83.894934937862914</v>
      </c>
      <c r="G247" s="444">
        <f t="shared" si="102"/>
        <v>95.564045500617098</v>
      </c>
      <c r="H247" s="444">
        <f t="shared" si="102"/>
        <v>105.59662284591691</v>
      </c>
      <c r="I247" s="444">
        <f t="shared" si="102"/>
        <v>113.69616068022025</v>
      </c>
      <c r="J247" s="444">
        <f t="shared" si="102"/>
        <v>120.58795965966955</v>
      </c>
      <c r="K247" s="444">
        <f t="shared" si="102"/>
        <v>123.99902485394797</v>
      </c>
      <c r="L247" s="444">
        <f t="shared" si="102"/>
        <v>125.5681629181904</v>
      </c>
      <c r="M247" s="444">
        <f t="shared" si="102"/>
        <v>126.57815323873872</v>
      </c>
      <c r="N247" s="444">
        <f t="shared" si="102"/>
        <v>126.89528612592676</v>
      </c>
    </row>
    <row r="248" spans="2:14" ht="13.15">
      <c r="B248" s="329" t="str">
        <f t="shared" si="99"/>
        <v>25-29</v>
      </c>
      <c r="C248" s="444">
        <f t="shared" si="101"/>
        <v>76.981229752002321</v>
      </c>
      <c r="D248" s="444">
        <f t="shared" ref="D248:N248" si="103">D78-D214</f>
        <v>103.29674261659753</v>
      </c>
      <c r="E248" s="444">
        <f t="shared" si="103"/>
        <v>129.72752847475493</v>
      </c>
      <c r="F248" s="444">
        <f t="shared" si="103"/>
        <v>153.22685916776732</v>
      </c>
      <c r="G248" s="444">
        <f t="shared" si="103"/>
        <v>172.77259792852408</v>
      </c>
      <c r="H248" s="444">
        <f t="shared" si="103"/>
        <v>191.25425197224152</v>
      </c>
      <c r="I248" s="444">
        <f t="shared" si="103"/>
        <v>207.66838852491895</v>
      </c>
      <c r="J248" s="444">
        <f t="shared" si="103"/>
        <v>222.46301237458511</v>
      </c>
      <c r="K248" s="444">
        <f t="shared" si="103"/>
        <v>232.43659427611345</v>
      </c>
      <c r="L248" s="444">
        <f t="shared" si="103"/>
        <v>239.13533711293778</v>
      </c>
      <c r="M248" s="444">
        <f t="shared" si="103"/>
        <v>244.12191894896233</v>
      </c>
      <c r="N248" s="444">
        <f t="shared" si="103"/>
        <v>247.38370088151402</v>
      </c>
    </row>
    <row r="249" spans="2:14" ht="13.15">
      <c r="B249" s="329" t="str">
        <f t="shared" si="99"/>
        <v>30-34</v>
      </c>
      <c r="C249" s="444">
        <f t="shared" si="101"/>
        <v>201.1012223896515</v>
      </c>
      <c r="D249" s="444">
        <f t="shared" ref="D249:N249" si="104">D79-D215</f>
        <v>191.89828884151572</v>
      </c>
      <c r="E249" s="444">
        <f t="shared" si="104"/>
        <v>191.03233475555913</v>
      </c>
      <c r="F249" s="444">
        <f t="shared" si="104"/>
        <v>195.3659259941536</v>
      </c>
      <c r="G249" s="444">
        <f t="shared" si="104"/>
        <v>202.649801722506</v>
      </c>
      <c r="H249" s="444">
        <f t="shared" si="104"/>
        <v>213.07735493959876</v>
      </c>
      <c r="I249" s="444">
        <f t="shared" si="104"/>
        <v>225.03270479098353</v>
      </c>
      <c r="J249" s="444">
        <f t="shared" si="104"/>
        <v>237.87970095907707</v>
      </c>
      <c r="K249" s="444">
        <f t="shared" si="104"/>
        <v>248.98323509959005</v>
      </c>
      <c r="L249" s="444">
        <f t="shared" si="104"/>
        <v>258.40928114295519</v>
      </c>
      <c r="M249" s="444">
        <f t="shared" si="104"/>
        <v>266.58514816541788</v>
      </c>
      <c r="N249" s="444">
        <f t="shared" si="104"/>
        <v>273.27543399524916</v>
      </c>
    </row>
    <row r="250" spans="2:14" ht="13.15">
      <c r="B250" s="329" t="str">
        <f t="shared" si="99"/>
        <v>35-39</v>
      </c>
      <c r="C250" s="444">
        <f t="shared" si="101"/>
        <v>283.87701827085056</v>
      </c>
      <c r="D250" s="444">
        <f t="shared" ref="D250:N250" si="105">D80-D216</f>
        <v>267.24162633845947</v>
      </c>
      <c r="E250" s="444">
        <f t="shared" si="105"/>
        <v>253.86134275929143</v>
      </c>
      <c r="F250" s="444">
        <f t="shared" si="105"/>
        <v>243.75263026163603</v>
      </c>
      <c r="G250" s="444">
        <f t="shared" si="105"/>
        <v>236.82249969906371</v>
      </c>
      <c r="H250" s="444">
        <f t="shared" si="105"/>
        <v>233.91982038913523</v>
      </c>
      <c r="I250" s="444">
        <f t="shared" si="105"/>
        <v>234.19578057573759</v>
      </c>
      <c r="J250" s="444">
        <f t="shared" si="105"/>
        <v>237.21504227985625</v>
      </c>
      <c r="K250" s="444">
        <f t="shared" si="105"/>
        <v>241.05290173989178</v>
      </c>
      <c r="L250" s="444">
        <f t="shared" si="105"/>
        <v>245.51772420910854</v>
      </c>
      <c r="M250" s="444">
        <f t="shared" si="105"/>
        <v>250.53875907700328</v>
      </c>
      <c r="N250" s="444">
        <f t="shared" si="105"/>
        <v>255.58538247135664</v>
      </c>
    </row>
    <row r="251" spans="2:14" ht="13.15">
      <c r="B251" s="329" t="str">
        <f t="shared" si="99"/>
        <v>40-44</v>
      </c>
      <c r="C251" s="444">
        <f t="shared" si="101"/>
        <v>324.83067344249753</v>
      </c>
      <c r="D251" s="444">
        <f t="shared" ref="D251:N251" si="106">D81-D217</f>
        <v>308.48300473704347</v>
      </c>
      <c r="E251" s="444">
        <f t="shared" si="106"/>
        <v>293.86051224220887</v>
      </c>
      <c r="F251" s="444">
        <f t="shared" si="106"/>
        <v>280.52913936248467</v>
      </c>
      <c r="G251" s="444">
        <f t="shared" si="106"/>
        <v>268.59740524085004</v>
      </c>
      <c r="H251" s="444">
        <f t="shared" si="106"/>
        <v>259.19284754706166</v>
      </c>
      <c r="I251" s="444">
        <f t="shared" si="106"/>
        <v>252.08092835522658</v>
      </c>
      <c r="J251" s="444">
        <f t="shared" si="106"/>
        <v>247.33318927898651</v>
      </c>
      <c r="K251" s="444">
        <f t="shared" si="106"/>
        <v>243.72196619318314</v>
      </c>
      <c r="L251" s="444">
        <f t="shared" si="106"/>
        <v>241.38236637602088</v>
      </c>
      <c r="M251" s="444">
        <f t="shared" si="106"/>
        <v>240.42738411181529</v>
      </c>
      <c r="N251" s="444">
        <f t="shared" si="106"/>
        <v>240.47632270650408</v>
      </c>
    </row>
    <row r="252" spans="2:14" ht="13.15">
      <c r="B252" s="329" t="str">
        <f t="shared" si="99"/>
        <v>45-49</v>
      </c>
      <c r="C252" s="444">
        <f t="shared" si="101"/>
        <v>267.51623454160386</v>
      </c>
      <c r="D252" s="444">
        <f t="shared" ref="D252:N252" si="107">D82-D218</f>
        <v>269.1571771754555</v>
      </c>
      <c r="E252" s="444">
        <f t="shared" si="107"/>
        <v>267.85415741684994</v>
      </c>
      <c r="F252" s="444">
        <f t="shared" si="107"/>
        <v>264.19270877343331</v>
      </c>
      <c r="G252" s="444">
        <f t="shared" si="107"/>
        <v>258.90346946255443</v>
      </c>
      <c r="H252" s="444">
        <f t="shared" si="107"/>
        <v>253.42965763196108</v>
      </c>
      <c r="I252" s="444">
        <f t="shared" si="107"/>
        <v>248.00889100408216</v>
      </c>
      <c r="J252" s="444">
        <f t="shared" si="107"/>
        <v>243.11135940342393</v>
      </c>
      <c r="K252" s="444">
        <f t="shared" si="107"/>
        <v>238.08809274324759</v>
      </c>
      <c r="L252" s="444">
        <f t="shared" si="107"/>
        <v>233.41398534606608</v>
      </c>
      <c r="M252" s="444">
        <f t="shared" si="107"/>
        <v>229.50395670934935</v>
      </c>
      <c r="N252" s="444">
        <f t="shared" si="107"/>
        <v>226.30491387136718</v>
      </c>
    </row>
    <row r="253" spans="2:14" ht="13.15">
      <c r="B253" s="329" t="str">
        <f t="shared" si="99"/>
        <v>50-54</v>
      </c>
      <c r="C253" s="444">
        <f t="shared" si="101"/>
        <v>252.15253812343815</v>
      </c>
      <c r="D253" s="444">
        <f t="shared" ref="D253:N253" si="108">D83-D219</f>
        <v>237.05315183328136</v>
      </c>
      <c r="E253" s="444">
        <f t="shared" si="108"/>
        <v>226.93392314443901</v>
      </c>
      <c r="F253" s="444">
        <f t="shared" si="108"/>
        <v>219.46081734873866</v>
      </c>
      <c r="G253" s="444">
        <f t="shared" si="108"/>
        <v>213.36672285281165</v>
      </c>
      <c r="H253" s="444">
        <f t="shared" si="108"/>
        <v>208.52607423501888</v>
      </c>
      <c r="I253" s="444">
        <f t="shared" si="108"/>
        <v>204.34302180568974</v>
      </c>
      <c r="J253" s="444">
        <f t="shared" si="108"/>
        <v>200.68512015731116</v>
      </c>
      <c r="K253" s="444">
        <f t="shared" si="108"/>
        <v>196.79550263360557</v>
      </c>
      <c r="L253" s="444">
        <f t="shared" si="108"/>
        <v>192.8901833703687</v>
      </c>
      <c r="M253" s="444">
        <f t="shared" si="108"/>
        <v>189.23819094475178</v>
      </c>
      <c r="N253" s="444">
        <f t="shared" si="108"/>
        <v>185.82495347823001</v>
      </c>
    </row>
    <row r="254" spans="2:14" ht="13.15">
      <c r="B254" s="329" t="str">
        <f t="shared" si="99"/>
        <v>55-59</v>
      </c>
      <c r="C254" s="444">
        <f t="shared" si="101"/>
        <v>144.12815083237953</v>
      </c>
      <c r="D254" s="444">
        <f t="shared" ref="D254:N254" si="109">D84-D220</f>
        <v>130.12245034638289</v>
      </c>
      <c r="E254" s="444">
        <f t="shared" si="109"/>
        <v>119.58351941948862</v>
      </c>
      <c r="F254" s="444">
        <f t="shared" si="109"/>
        <v>111.68931912648672</v>
      </c>
      <c r="G254" s="444">
        <f t="shared" si="109"/>
        <v>105.73732814123773</v>
      </c>
      <c r="H254" s="444">
        <f t="shared" si="109"/>
        <v>101.4694877513555</v>
      </c>
      <c r="I254" s="444">
        <f t="shared" si="109"/>
        <v>98.297075711492766</v>
      </c>
      <c r="J254" s="444">
        <f t="shared" si="109"/>
        <v>95.910433009726859</v>
      </c>
      <c r="K254" s="444">
        <f t="shared" si="109"/>
        <v>93.698160111068432</v>
      </c>
      <c r="L254" s="444">
        <f t="shared" si="109"/>
        <v>91.649506905166533</v>
      </c>
      <c r="M254" s="444">
        <f t="shared" si="109"/>
        <v>89.806875447910002</v>
      </c>
      <c r="N254" s="444">
        <f t="shared" si="109"/>
        <v>88.084356880974937</v>
      </c>
    </row>
    <row r="255" spans="2:14" ht="13.15">
      <c r="B255" s="329" t="str">
        <f t="shared" si="99"/>
        <v>60-64</v>
      </c>
      <c r="C255" s="444">
        <f t="shared" si="101"/>
        <v>45.953791277163162</v>
      </c>
      <c r="D255" s="444">
        <f t="shared" ref="D255:N255" si="110">D85-D221</f>
        <v>45.522835948132581</v>
      </c>
      <c r="E255" s="444">
        <f t="shared" si="110"/>
        <v>43.544574260325618</v>
      </c>
      <c r="F255" s="444">
        <f t="shared" si="110"/>
        <v>41.115301866601655</v>
      </c>
      <c r="G255" s="444">
        <f t="shared" si="110"/>
        <v>38.770140867917213</v>
      </c>
      <c r="H255" s="444">
        <f t="shared" si="110"/>
        <v>36.866745145593754</v>
      </c>
      <c r="I255" s="444">
        <f t="shared" si="110"/>
        <v>35.365905785463134</v>
      </c>
      <c r="J255" s="444">
        <f t="shared" si="110"/>
        <v>34.232968370304491</v>
      </c>
      <c r="K255" s="444">
        <f t="shared" si="110"/>
        <v>33.219796680610898</v>
      </c>
      <c r="L255" s="444">
        <f t="shared" si="110"/>
        <v>32.336282087883973</v>
      </c>
      <c r="M255" s="444">
        <f t="shared" si="110"/>
        <v>31.593833040536957</v>
      </c>
      <c r="N255" s="444">
        <f t="shared" si="110"/>
        <v>30.932900296972491</v>
      </c>
    </row>
    <row r="256" spans="2:14" ht="13.15">
      <c r="B256" s="329" t="str">
        <f t="shared" si="99"/>
        <v>65 plus</v>
      </c>
      <c r="C256" s="444">
        <f t="shared" si="101"/>
        <v>11.741788542375501</v>
      </c>
      <c r="D256" s="444">
        <f t="shared" ref="D256:N256" si="111">D86-D222</f>
        <v>13.448600582489711</v>
      </c>
      <c r="E256" s="444">
        <f t="shared" si="111"/>
        <v>14.455876341521455</v>
      </c>
      <c r="F256" s="444">
        <f t="shared" si="111"/>
        <v>14.820595495930794</v>
      </c>
      <c r="G256" s="444">
        <f t="shared" si="111"/>
        <v>14.737718357615933</v>
      </c>
      <c r="H256" s="444">
        <f t="shared" si="111"/>
        <v>14.451615154207323</v>
      </c>
      <c r="I256" s="444">
        <f t="shared" si="111"/>
        <v>14.076677013130283</v>
      </c>
      <c r="J256" s="444">
        <f t="shared" si="111"/>
        <v>13.701279852607684</v>
      </c>
      <c r="K256" s="444">
        <f t="shared" si="111"/>
        <v>13.301090466567596</v>
      </c>
      <c r="L256" s="444">
        <f t="shared" si="111"/>
        <v>12.917268948055826</v>
      </c>
      <c r="M256" s="444">
        <f t="shared" si="111"/>
        <v>12.57860056297214</v>
      </c>
      <c r="N256" s="444">
        <f t="shared" si="111"/>
        <v>12.276190470790027</v>
      </c>
    </row>
    <row r="257" spans="1:14" ht="13.15">
      <c r="B257" s="329" t="str">
        <f t="shared" si="99"/>
        <v>Total</v>
      </c>
      <c r="C257" s="444">
        <f>SUM(C247:C256)</f>
        <v>1620.7364301733473</v>
      </c>
      <c r="D257" s="444">
        <f t="shared" ref="D257:N257" si="112">SUM(D247:D256)</f>
        <v>1609.71176528038</v>
      </c>
      <c r="E257" s="444">
        <f t="shared" si="112"/>
        <v>1607.858271786482</v>
      </c>
      <c r="F257" s="444">
        <f t="shared" si="112"/>
        <v>1608.0482323350955</v>
      </c>
      <c r="G257" s="444">
        <f t="shared" si="112"/>
        <v>1607.921729773698</v>
      </c>
      <c r="H257" s="444">
        <f t="shared" si="112"/>
        <v>1617.7844776120908</v>
      </c>
      <c r="I257" s="444">
        <f t="shared" si="112"/>
        <v>1632.765534246945</v>
      </c>
      <c r="J257" s="444">
        <f t="shared" si="112"/>
        <v>1653.1200653455483</v>
      </c>
      <c r="K257" s="444">
        <f t="shared" si="112"/>
        <v>1665.2963647978265</v>
      </c>
      <c r="L257" s="444">
        <f t="shared" si="112"/>
        <v>1673.2200984167541</v>
      </c>
      <c r="M257" s="444">
        <f t="shared" si="112"/>
        <v>1680.9728202474575</v>
      </c>
      <c r="N257" s="444">
        <f t="shared" si="112"/>
        <v>1687.0394411788852</v>
      </c>
    </row>
    <row r="258" spans="1:14">
      <c r="A258" s="300">
        <f>SUM(C258:N258)</f>
        <v>0</v>
      </c>
      <c r="C258" s="300">
        <f t="shared" ref="C258:N258" si="113">SUM(C247:C256)-C257</f>
        <v>0</v>
      </c>
      <c r="D258" s="300">
        <f t="shared" si="113"/>
        <v>0</v>
      </c>
      <c r="E258" s="300">
        <f t="shared" si="113"/>
        <v>0</v>
      </c>
      <c r="F258" s="300">
        <f t="shared" si="113"/>
        <v>0</v>
      </c>
      <c r="G258" s="300">
        <f t="shared" si="113"/>
        <v>0</v>
      </c>
      <c r="H258" s="300">
        <f t="shared" si="113"/>
        <v>0</v>
      </c>
      <c r="I258" s="300">
        <f t="shared" si="113"/>
        <v>0</v>
      </c>
      <c r="J258" s="300">
        <f t="shared" si="113"/>
        <v>0</v>
      </c>
      <c r="K258" s="300">
        <f t="shared" si="113"/>
        <v>0</v>
      </c>
      <c r="L258" s="300">
        <f t="shared" si="113"/>
        <v>0</v>
      </c>
      <c r="M258" s="300">
        <f t="shared" si="113"/>
        <v>0</v>
      </c>
      <c r="N258" s="300">
        <f t="shared" si="113"/>
        <v>0</v>
      </c>
    </row>
    <row r="260" spans="1:14" ht="13.15">
      <c r="B260" s="332" t="s">
        <v>47</v>
      </c>
      <c r="C260" s="320"/>
      <c r="D260" s="320"/>
      <c r="E260" s="320"/>
      <c r="F260" s="320"/>
      <c r="G260" s="320"/>
      <c r="H260" s="330"/>
      <c r="I260" s="320"/>
      <c r="J260" s="320"/>
      <c r="K260" s="320"/>
      <c r="L260" s="320"/>
    </row>
    <row r="261" spans="1:14">
      <c r="C261" s="320"/>
      <c r="D261" s="320"/>
      <c r="E261" s="320"/>
      <c r="F261" s="320"/>
      <c r="G261" s="320"/>
      <c r="H261" s="330"/>
      <c r="I261" s="320"/>
      <c r="J261" s="320"/>
      <c r="K261" s="320"/>
      <c r="L261" s="320"/>
    </row>
    <row r="262" spans="1:14" ht="13.15">
      <c r="B262" s="329" t="str">
        <f t="shared" ref="B262:B273" si="114">B246</f>
        <v>Age group</v>
      </c>
      <c r="C262" s="329" t="str">
        <f t="shared" ref="C262:N262" si="115">C246</f>
        <v>2018/19</v>
      </c>
      <c r="D262" s="329" t="str">
        <f t="shared" si="115"/>
        <v>2019/20</v>
      </c>
      <c r="E262" s="329" t="str">
        <f t="shared" si="115"/>
        <v>2020/21</v>
      </c>
      <c r="F262" s="329" t="str">
        <f t="shared" si="115"/>
        <v>2021/22</v>
      </c>
      <c r="G262" s="329" t="str">
        <f t="shared" si="115"/>
        <v>2022/23</v>
      </c>
      <c r="H262" s="329" t="str">
        <f t="shared" si="115"/>
        <v>2023/24</v>
      </c>
      <c r="I262" s="329" t="str">
        <f t="shared" si="115"/>
        <v>2024/25</v>
      </c>
      <c r="J262" s="329" t="str">
        <f t="shared" si="115"/>
        <v>2025/26</v>
      </c>
      <c r="K262" s="329" t="str">
        <f t="shared" si="115"/>
        <v>2026/27</v>
      </c>
      <c r="L262" s="329" t="str">
        <f t="shared" si="115"/>
        <v>2027/28</v>
      </c>
      <c r="M262" s="329" t="str">
        <f t="shared" si="115"/>
        <v>2028/29</v>
      </c>
      <c r="N262" s="329" t="str">
        <f t="shared" si="115"/>
        <v>2029/30</v>
      </c>
    </row>
    <row r="263" spans="1:14" ht="13.15">
      <c r="B263" s="329" t="str">
        <f t="shared" si="114"/>
        <v>20-24</v>
      </c>
      <c r="C263" s="444">
        <f t="shared" ref="C263:C272" si="116">C93-C229</f>
        <v>111.2672644049606</v>
      </c>
      <c r="D263" s="444">
        <f t="shared" ref="D263:N263" si="117">D93-D229</f>
        <v>199.50928213755813</v>
      </c>
      <c r="E263" s="444">
        <f t="shared" si="117"/>
        <v>265.25706149679729</v>
      </c>
      <c r="F263" s="444">
        <f t="shared" si="117"/>
        <v>311.64688517976873</v>
      </c>
      <c r="G263" s="444">
        <f t="shared" si="117"/>
        <v>342.88595095927656</v>
      </c>
      <c r="H263" s="444">
        <f t="shared" si="117"/>
        <v>370.74448844364656</v>
      </c>
      <c r="I263" s="444">
        <f t="shared" si="117"/>
        <v>393.57200654832377</v>
      </c>
      <c r="J263" s="444">
        <f t="shared" si="117"/>
        <v>413.46356951066275</v>
      </c>
      <c r="K263" s="444">
        <f t="shared" si="117"/>
        <v>422.19639380172276</v>
      </c>
      <c r="L263" s="444">
        <f t="shared" si="117"/>
        <v>425.32285156930789</v>
      </c>
      <c r="M263" s="444">
        <f t="shared" si="117"/>
        <v>427.13599286739691</v>
      </c>
      <c r="N263" s="444">
        <f t="shared" si="117"/>
        <v>427.00637226010912</v>
      </c>
    </row>
    <row r="264" spans="1:14" ht="13.15">
      <c r="B264" s="329" t="str">
        <f t="shared" si="114"/>
        <v>25-29</v>
      </c>
      <c r="C264" s="444">
        <f t="shared" si="116"/>
        <v>559.77752140168172</v>
      </c>
      <c r="D264" s="444">
        <f t="shared" ref="D264:N264" si="118">D94-D230</f>
        <v>585.50522255838405</v>
      </c>
      <c r="E264" s="444">
        <f t="shared" si="118"/>
        <v>623.82087593632127</v>
      </c>
      <c r="F264" s="444">
        <f t="shared" si="118"/>
        <v>663.394718917815</v>
      </c>
      <c r="G264" s="444">
        <f t="shared" si="118"/>
        <v>698.46139258668097</v>
      </c>
      <c r="H264" s="444">
        <f t="shared" si="118"/>
        <v>737.18731447121797</v>
      </c>
      <c r="I264" s="444">
        <f t="shared" si="118"/>
        <v>774.42129761035721</v>
      </c>
      <c r="J264" s="444">
        <f t="shared" si="118"/>
        <v>810.46941859352978</v>
      </c>
      <c r="K264" s="444">
        <f t="shared" si="118"/>
        <v>833.07476084292216</v>
      </c>
      <c r="L264" s="444">
        <f t="shared" si="118"/>
        <v>846.94704445040588</v>
      </c>
      <c r="M264" s="444">
        <f t="shared" si="118"/>
        <v>856.99865580380288</v>
      </c>
      <c r="N264" s="444">
        <f t="shared" si="118"/>
        <v>862.70807274587423</v>
      </c>
    </row>
    <row r="265" spans="1:14" ht="13.15">
      <c r="B265" s="329" t="str">
        <f t="shared" si="114"/>
        <v>30-34</v>
      </c>
      <c r="C265" s="444">
        <f t="shared" si="116"/>
        <v>909.82365667638146</v>
      </c>
      <c r="D265" s="444">
        <f t="shared" ref="D265:N265" si="119">D95-D231</f>
        <v>866.52256994117226</v>
      </c>
      <c r="E265" s="444">
        <f t="shared" si="119"/>
        <v>840.32562226496918</v>
      </c>
      <c r="F265" s="444">
        <f t="shared" si="119"/>
        <v>828.02462973440822</v>
      </c>
      <c r="G265" s="444">
        <f t="shared" si="119"/>
        <v>825.16989204313006</v>
      </c>
      <c r="H265" s="444">
        <f t="shared" si="119"/>
        <v>834.21870671521037</v>
      </c>
      <c r="I265" s="444">
        <f t="shared" si="119"/>
        <v>850.50118767357083</v>
      </c>
      <c r="J265" s="444">
        <f t="shared" si="119"/>
        <v>872.27570922868676</v>
      </c>
      <c r="K265" s="444">
        <f t="shared" si="119"/>
        <v>890.55336034285904</v>
      </c>
      <c r="L265" s="444">
        <f t="shared" si="119"/>
        <v>905.61581334578455</v>
      </c>
      <c r="M265" s="444">
        <f t="shared" si="119"/>
        <v>918.84171775889672</v>
      </c>
      <c r="N265" s="444">
        <f t="shared" si="119"/>
        <v>929.21118965394976</v>
      </c>
    </row>
    <row r="266" spans="1:14" ht="13.15">
      <c r="B266" s="329" t="str">
        <f t="shared" si="114"/>
        <v>35-39</v>
      </c>
      <c r="C266" s="444">
        <f t="shared" si="116"/>
        <v>1090.2192128040763</v>
      </c>
      <c r="D266" s="444">
        <f t="shared" ref="D266:N266" si="120">D96-D232</f>
        <v>1033.7633903060162</v>
      </c>
      <c r="E266" s="444">
        <f t="shared" si="120"/>
        <v>983.49034066237664</v>
      </c>
      <c r="F266" s="444">
        <f t="shared" si="120"/>
        <v>941.50792826467205</v>
      </c>
      <c r="G266" s="444">
        <f t="shared" si="120"/>
        <v>907.74983450060381</v>
      </c>
      <c r="H266" s="444">
        <f t="shared" si="120"/>
        <v>885.61304023697937</v>
      </c>
      <c r="I266" s="444">
        <f t="shared" si="120"/>
        <v>872.76725800050349</v>
      </c>
      <c r="J266" s="444">
        <f t="shared" si="120"/>
        <v>868.37728589255255</v>
      </c>
      <c r="K266" s="444">
        <f t="shared" si="120"/>
        <v>866.36188953374324</v>
      </c>
      <c r="L266" s="444">
        <f t="shared" si="120"/>
        <v>866.63455657975578</v>
      </c>
      <c r="M266" s="444">
        <f t="shared" si="120"/>
        <v>869.3908428397898</v>
      </c>
      <c r="N266" s="444">
        <f t="shared" si="120"/>
        <v>873.08967887134497</v>
      </c>
    </row>
    <row r="267" spans="1:14" ht="13.15">
      <c r="B267" s="329" t="str">
        <f t="shared" si="114"/>
        <v>40-44</v>
      </c>
      <c r="C267" s="444">
        <f t="shared" si="116"/>
        <v>1059.1149148481668</v>
      </c>
      <c r="D267" s="444">
        <f t="shared" ref="D267:N267" si="121">D97-D233</f>
        <v>1030.9450175370796</v>
      </c>
      <c r="E267" s="444">
        <f t="shared" si="121"/>
        <v>998.55320551142756</v>
      </c>
      <c r="F267" s="444">
        <f t="shared" si="121"/>
        <v>965.25126574011074</v>
      </c>
      <c r="G267" s="444">
        <f t="shared" si="121"/>
        <v>932.58997277407036</v>
      </c>
      <c r="H267" s="444">
        <f t="shared" si="121"/>
        <v>905.03840293436554</v>
      </c>
      <c r="I267" s="444">
        <f t="shared" si="121"/>
        <v>882.21091578743506</v>
      </c>
      <c r="J267" s="444">
        <f t="shared" si="121"/>
        <v>864.80248407437557</v>
      </c>
      <c r="K267" s="444">
        <f t="shared" si="121"/>
        <v>848.98747639075043</v>
      </c>
      <c r="L267" s="444">
        <f t="shared" si="121"/>
        <v>835.73877418770064</v>
      </c>
      <c r="M267" s="444">
        <f t="shared" si="121"/>
        <v>825.92132177526844</v>
      </c>
      <c r="N267" s="444">
        <f t="shared" si="121"/>
        <v>818.6313462170607</v>
      </c>
    </row>
    <row r="268" spans="1:14" ht="13.15">
      <c r="B268" s="329" t="str">
        <f t="shared" si="114"/>
        <v>45-49</v>
      </c>
      <c r="C268" s="444">
        <f t="shared" si="116"/>
        <v>916.77790834777795</v>
      </c>
      <c r="D268" s="444">
        <f t="shared" ref="D268:N268" si="122">D98-D234</f>
        <v>906.59337400957281</v>
      </c>
      <c r="E268" s="444">
        <f t="shared" si="122"/>
        <v>892.54673608624705</v>
      </c>
      <c r="F268" s="444">
        <f t="shared" si="122"/>
        <v>876.06262236038003</v>
      </c>
      <c r="G268" s="444">
        <f t="shared" si="122"/>
        <v>857.52389314672746</v>
      </c>
      <c r="H268" s="444">
        <f t="shared" si="122"/>
        <v>840.24382290206154</v>
      </c>
      <c r="I268" s="444">
        <f t="shared" si="122"/>
        <v>823.84516653249727</v>
      </c>
      <c r="J268" s="444">
        <f t="shared" si="122"/>
        <v>809.16412876698109</v>
      </c>
      <c r="K268" s="444">
        <f t="shared" si="122"/>
        <v>793.41862044665879</v>
      </c>
      <c r="L268" s="444">
        <f t="shared" si="122"/>
        <v>778.00002654543118</v>
      </c>
      <c r="M268" s="444">
        <f t="shared" si="122"/>
        <v>764.23870388182968</v>
      </c>
      <c r="N268" s="444">
        <f t="shared" si="122"/>
        <v>751.93663393401835</v>
      </c>
    </row>
    <row r="269" spans="1:14" ht="13.15">
      <c r="B269" s="329" t="str">
        <f t="shared" si="114"/>
        <v>50-54</v>
      </c>
      <c r="C269" s="444">
        <f t="shared" si="116"/>
        <v>676.78370007653484</v>
      </c>
      <c r="D269" s="444">
        <f t="shared" ref="D269:N269" si="123">D99-D235</f>
        <v>671.93563834156805</v>
      </c>
      <c r="E269" s="444">
        <f t="shared" si="123"/>
        <v>665.35630869757711</v>
      </c>
      <c r="F269" s="444">
        <f t="shared" si="123"/>
        <v>657.93831143919363</v>
      </c>
      <c r="G269" s="444">
        <f t="shared" si="123"/>
        <v>649.46267160619595</v>
      </c>
      <c r="H269" s="444">
        <f t="shared" si="123"/>
        <v>641.82661784663765</v>
      </c>
      <c r="I269" s="444">
        <f t="shared" si="123"/>
        <v>634.29177330213668</v>
      </c>
      <c r="J269" s="444">
        <f t="shared" si="123"/>
        <v>627.14346438448138</v>
      </c>
      <c r="K269" s="444">
        <f t="shared" si="123"/>
        <v>618.13622796412017</v>
      </c>
      <c r="L269" s="444">
        <f t="shared" si="123"/>
        <v>608.23369878543201</v>
      </c>
      <c r="M269" s="444">
        <f t="shared" si="123"/>
        <v>598.46202120770124</v>
      </c>
      <c r="N269" s="444">
        <f t="shared" si="123"/>
        <v>588.80080604729505</v>
      </c>
    </row>
    <row r="270" spans="1:14" ht="13.15">
      <c r="B270" s="329" t="str">
        <f t="shared" si="114"/>
        <v>55-59</v>
      </c>
      <c r="C270" s="444">
        <f t="shared" si="116"/>
        <v>297.17363719985178</v>
      </c>
      <c r="D270" s="444">
        <f t="shared" ref="D270:N270" si="124">D100-D236</f>
        <v>303.09306128710324</v>
      </c>
      <c r="E270" s="444">
        <f t="shared" si="124"/>
        <v>305.83734218990151</v>
      </c>
      <c r="F270" s="444">
        <f t="shared" si="124"/>
        <v>306.42930692287729</v>
      </c>
      <c r="G270" s="444">
        <f t="shared" si="124"/>
        <v>305.4564597621669</v>
      </c>
      <c r="H270" s="444">
        <f t="shared" si="124"/>
        <v>304.44891191029774</v>
      </c>
      <c r="I270" s="444">
        <f t="shared" si="124"/>
        <v>303.15356554111054</v>
      </c>
      <c r="J270" s="444">
        <f t="shared" si="124"/>
        <v>301.78742670040162</v>
      </c>
      <c r="K270" s="444">
        <f t="shared" si="124"/>
        <v>299.0852587594984</v>
      </c>
      <c r="L270" s="444">
        <f t="shared" si="124"/>
        <v>295.6178823843336</v>
      </c>
      <c r="M270" s="444">
        <f t="shared" si="124"/>
        <v>291.93811862323378</v>
      </c>
      <c r="N270" s="444">
        <f t="shared" si="124"/>
        <v>287.9972836368251</v>
      </c>
    </row>
    <row r="271" spans="1:14" ht="13.15">
      <c r="B271" s="329" t="str">
        <f t="shared" si="114"/>
        <v>60-64</v>
      </c>
      <c r="C271" s="444">
        <f t="shared" si="116"/>
        <v>104.76244318150806</v>
      </c>
      <c r="D271" s="444">
        <f t="shared" ref="D271:N271" si="125">D101-D237</f>
        <v>100.83792219057543</v>
      </c>
      <c r="E271" s="444">
        <f t="shared" si="125"/>
        <v>99.582623488498569</v>
      </c>
      <c r="F271" s="444">
        <f t="shared" si="125"/>
        <v>99.265239408643737</v>
      </c>
      <c r="G271" s="444">
        <f t="shared" si="125"/>
        <v>99.085605327099586</v>
      </c>
      <c r="H271" s="444">
        <f t="shared" si="125"/>
        <v>99.265506665445372</v>
      </c>
      <c r="I271" s="444">
        <f t="shared" si="125"/>
        <v>99.447336347119872</v>
      </c>
      <c r="J271" s="444">
        <f t="shared" si="125"/>
        <v>99.633531311530163</v>
      </c>
      <c r="K271" s="444">
        <f t="shared" si="125"/>
        <v>99.199358646296417</v>
      </c>
      <c r="L271" s="444">
        <f t="shared" si="125"/>
        <v>98.423710283085271</v>
      </c>
      <c r="M271" s="444">
        <f t="shared" si="125"/>
        <v>97.550420485211674</v>
      </c>
      <c r="N271" s="444">
        <f t="shared" si="125"/>
        <v>96.530586424717626</v>
      </c>
    </row>
    <row r="272" spans="1:14" ht="13.15">
      <c r="B272" s="329" t="str">
        <f t="shared" si="114"/>
        <v>65 plus</v>
      </c>
      <c r="C272" s="444">
        <f t="shared" si="116"/>
        <v>28.720331137978064</v>
      </c>
      <c r="D272" s="444">
        <f t="shared" ref="D272:N272" si="126">D102-D238</f>
        <v>35.670718924588542</v>
      </c>
      <c r="E272" s="444">
        <f t="shared" si="126"/>
        <v>39.638519194264276</v>
      </c>
      <c r="F272" s="444">
        <f t="shared" si="126"/>
        <v>42.021115395178882</v>
      </c>
      <c r="G272" s="444">
        <f t="shared" si="126"/>
        <v>43.478423965983389</v>
      </c>
      <c r="H272" s="444">
        <f t="shared" si="126"/>
        <v>44.564861967216515</v>
      </c>
      <c r="I272" s="444">
        <f t="shared" si="126"/>
        <v>45.382246608484024</v>
      </c>
      <c r="J272" s="444">
        <f t="shared" si="126"/>
        <v>46.04347360297529</v>
      </c>
      <c r="K272" s="444">
        <f t="shared" si="126"/>
        <v>46.343682327896936</v>
      </c>
      <c r="L272" s="444">
        <f t="shared" si="126"/>
        <v>46.395008378042291</v>
      </c>
      <c r="M272" s="444">
        <f t="shared" si="126"/>
        <v>46.317001134284148</v>
      </c>
      <c r="N272" s="444">
        <f t="shared" si="126"/>
        <v>46.11369387879639</v>
      </c>
    </row>
    <row r="273" spans="1:14" ht="13.15">
      <c r="B273" s="329" t="str">
        <f t="shared" si="114"/>
        <v>Total</v>
      </c>
      <c r="C273" s="444">
        <f>SUM(C263:C272)</f>
        <v>5754.4205900789175</v>
      </c>
      <c r="D273" s="444">
        <f t="shared" ref="D273:N273" si="127">SUM(D263:D272)</f>
        <v>5734.3761972336179</v>
      </c>
      <c r="E273" s="444">
        <f t="shared" si="127"/>
        <v>5714.4086355283816</v>
      </c>
      <c r="F273" s="444">
        <f t="shared" si="127"/>
        <v>5691.5420233630484</v>
      </c>
      <c r="G273" s="444">
        <f t="shared" si="127"/>
        <v>5661.8640966719349</v>
      </c>
      <c r="H273" s="444">
        <f t="shared" si="127"/>
        <v>5663.1516740930783</v>
      </c>
      <c r="I273" s="444">
        <f t="shared" si="127"/>
        <v>5679.5927539515387</v>
      </c>
      <c r="J273" s="444">
        <f t="shared" si="127"/>
        <v>5713.1604920661784</v>
      </c>
      <c r="K273" s="444">
        <f t="shared" si="127"/>
        <v>5717.3570290564685</v>
      </c>
      <c r="L273" s="444">
        <f t="shared" si="127"/>
        <v>5706.92936650928</v>
      </c>
      <c r="M273" s="444">
        <f t="shared" si="127"/>
        <v>5696.7947963774159</v>
      </c>
      <c r="N273" s="444">
        <f t="shared" si="127"/>
        <v>5682.0256636699914</v>
      </c>
    </row>
    <row r="274" spans="1:14">
      <c r="A274" s="300">
        <f>SUM(C274:N274)</f>
        <v>0</v>
      </c>
      <c r="C274" s="300">
        <f t="shared" ref="C274:N274" si="128">SUM(C263:C272)-C273</f>
        <v>0</v>
      </c>
      <c r="D274" s="300">
        <f t="shared" si="128"/>
        <v>0</v>
      </c>
      <c r="E274" s="300">
        <f t="shared" si="128"/>
        <v>0</v>
      </c>
      <c r="F274" s="300">
        <f t="shared" si="128"/>
        <v>0</v>
      </c>
      <c r="G274" s="300">
        <f t="shared" si="128"/>
        <v>0</v>
      </c>
      <c r="H274" s="300">
        <f t="shared" si="128"/>
        <v>0</v>
      </c>
      <c r="I274" s="300">
        <f t="shared" si="128"/>
        <v>0</v>
      </c>
      <c r="J274" s="300">
        <f t="shared" si="128"/>
        <v>0</v>
      </c>
      <c r="K274" s="300">
        <f t="shared" si="128"/>
        <v>0</v>
      </c>
      <c r="L274" s="300">
        <f t="shared" si="128"/>
        <v>0</v>
      </c>
      <c r="M274" s="300">
        <f t="shared" si="128"/>
        <v>0</v>
      </c>
      <c r="N274" s="300">
        <f t="shared" si="128"/>
        <v>0</v>
      </c>
    </row>
    <row r="275" spans="1:14" ht="15">
      <c r="B275" s="331"/>
      <c r="H275" s="318"/>
    </row>
    <row r="276" spans="1:14" ht="15">
      <c r="B276" s="331" t="s">
        <v>517</v>
      </c>
      <c r="H276" s="318"/>
    </row>
    <row r="277" spans="1:14" ht="15">
      <c r="B277" s="331"/>
      <c r="H277" s="318"/>
    </row>
    <row r="278" spans="1:14" ht="15">
      <c r="B278" s="331"/>
      <c r="C278" s="317" t="str">
        <f>C262</f>
        <v>2018/19</v>
      </c>
      <c r="D278" s="317" t="str">
        <f t="shared" ref="D278:N278" si="129">D262</f>
        <v>2019/20</v>
      </c>
      <c r="E278" s="317" t="str">
        <f t="shared" si="129"/>
        <v>2020/21</v>
      </c>
      <c r="F278" s="317" t="str">
        <f t="shared" si="129"/>
        <v>2021/22</v>
      </c>
      <c r="G278" s="317" t="str">
        <f t="shared" si="129"/>
        <v>2022/23</v>
      </c>
      <c r="H278" s="317" t="str">
        <f t="shared" si="129"/>
        <v>2023/24</v>
      </c>
      <c r="I278" s="317" t="str">
        <f t="shared" si="129"/>
        <v>2024/25</v>
      </c>
      <c r="J278" s="317" t="str">
        <f t="shared" si="129"/>
        <v>2025/26</v>
      </c>
      <c r="K278" s="317" t="str">
        <f t="shared" si="129"/>
        <v>2026/27</v>
      </c>
      <c r="L278" s="317" t="str">
        <f t="shared" si="129"/>
        <v>2027/28</v>
      </c>
      <c r="M278" s="317" t="str">
        <f t="shared" si="129"/>
        <v>2028/29</v>
      </c>
      <c r="N278" s="317" t="str">
        <f t="shared" si="129"/>
        <v>2029/30</v>
      </c>
    </row>
    <row r="279" spans="1:14" ht="13.15">
      <c r="B279" s="317" t="s">
        <v>576</v>
      </c>
      <c r="C279" s="444">
        <f>C223+C239</f>
        <v>890.58704535848642</v>
      </c>
      <c r="D279" s="444">
        <f t="shared" ref="D279:N279" si="130">D223+D239</f>
        <v>892.35336759865822</v>
      </c>
      <c r="E279" s="444">
        <f t="shared" si="130"/>
        <v>916.55925873711158</v>
      </c>
      <c r="F279" s="444">
        <f t="shared" si="130"/>
        <v>920.26378475144611</v>
      </c>
      <c r="G279" s="444">
        <f t="shared" si="130"/>
        <v>917.58752646956327</v>
      </c>
      <c r="H279" s="444">
        <f t="shared" si="130"/>
        <v>918.93858992532796</v>
      </c>
      <c r="I279" s="444">
        <f t="shared" si="130"/>
        <v>921.93933185800574</v>
      </c>
      <c r="J279" s="444">
        <f t="shared" si="130"/>
        <v>927.01508573257183</v>
      </c>
      <c r="K279" s="444">
        <f t="shared" si="130"/>
        <v>926.93671132644624</v>
      </c>
      <c r="L279" s="444">
        <f t="shared" si="130"/>
        <v>924.22235349964433</v>
      </c>
      <c r="M279" s="444">
        <f t="shared" si="130"/>
        <v>921.34452991490446</v>
      </c>
      <c r="N279" s="444">
        <f t="shared" si="130"/>
        <v>917.5994498207051</v>
      </c>
    </row>
    <row r="280" spans="1:14" ht="13.15">
      <c r="B280" s="317" t="s">
        <v>577</v>
      </c>
      <c r="C280" s="444">
        <f>C155+C171</f>
        <v>227.38786650100803</v>
      </c>
      <c r="D280" s="444">
        <f t="shared" ref="D280:N280" si="131">D155+D171</f>
        <v>226.35980957090095</v>
      </c>
      <c r="E280" s="444">
        <f t="shared" si="131"/>
        <v>224.99250718323344</v>
      </c>
      <c r="F280" s="444">
        <f t="shared" si="131"/>
        <v>222.66110204254556</v>
      </c>
      <c r="G280" s="444">
        <f t="shared" si="131"/>
        <v>219.83334828789413</v>
      </c>
      <c r="H280" s="444">
        <f t="shared" si="131"/>
        <v>217.60412285535796</v>
      </c>
      <c r="I280" s="444">
        <f t="shared" si="131"/>
        <v>215.63932594200179</v>
      </c>
      <c r="J280" s="444">
        <f t="shared" si="131"/>
        <v>213.99981368255925</v>
      </c>
      <c r="K280" s="444">
        <f t="shared" si="131"/>
        <v>211.6174466846457</v>
      </c>
      <c r="L280" s="444">
        <f t="shared" si="131"/>
        <v>208.87051645912408</v>
      </c>
      <c r="M280" s="444">
        <f t="shared" si="131"/>
        <v>206.13130805393908</v>
      </c>
      <c r="N280" s="444">
        <f t="shared" si="131"/>
        <v>203.31046533371767</v>
      </c>
    </row>
    <row r="281" spans="1:14" ht="13.15">
      <c r="B281" s="317" t="s">
        <v>578</v>
      </c>
      <c r="C281" s="444">
        <f>C189+C205</f>
        <v>3.8952090421140606</v>
      </c>
      <c r="D281" s="444">
        <f t="shared" ref="D281:N281" si="132">D189+D205</f>
        <v>3.8461628986063081</v>
      </c>
      <c r="E281" s="444">
        <f t="shared" si="132"/>
        <v>3.8070758590807365</v>
      </c>
      <c r="F281" s="444">
        <f t="shared" si="132"/>
        <v>3.7587952431454106</v>
      </c>
      <c r="G281" s="444">
        <f t="shared" si="132"/>
        <v>3.7065035705006308</v>
      </c>
      <c r="H281" s="444">
        <f t="shared" si="132"/>
        <v>3.6713848236587472</v>
      </c>
      <c r="I281" s="444">
        <f t="shared" si="132"/>
        <v>3.6461169027227953</v>
      </c>
      <c r="J281" s="444">
        <f t="shared" si="132"/>
        <v>3.6321893737728965</v>
      </c>
      <c r="K281" s="444">
        <f t="shared" si="132"/>
        <v>3.606965450830145</v>
      </c>
      <c r="L281" s="444">
        <f t="shared" si="132"/>
        <v>3.5780035402845298</v>
      </c>
      <c r="M281" s="444">
        <f t="shared" si="132"/>
        <v>3.5527084100147661</v>
      </c>
      <c r="N281" s="444">
        <f t="shared" si="132"/>
        <v>3.5285225300685528</v>
      </c>
    </row>
    <row r="282" spans="1:14" ht="13.15">
      <c r="B282" s="317" t="s">
        <v>579</v>
      </c>
      <c r="C282" s="444">
        <f>C121+C137</f>
        <v>659.30396981536433</v>
      </c>
      <c r="D282" s="444">
        <f t="shared" ref="D282:N282" si="133">D121+D137</f>
        <v>662.14739512915094</v>
      </c>
      <c r="E282" s="444">
        <f t="shared" si="133"/>
        <v>687.75967569479735</v>
      </c>
      <c r="F282" s="444">
        <f t="shared" si="133"/>
        <v>693.84388746575507</v>
      </c>
      <c r="G282" s="444">
        <f t="shared" si="133"/>
        <v>694.04767461116842</v>
      </c>
      <c r="H282" s="444">
        <f t="shared" si="133"/>
        <v>697.66308224631121</v>
      </c>
      <c r="I282" s="444">
        <f t="shared" si="133"/>
        <v>702.65388901328129</v>
      </c>
      <c r="J282" s="444">
        <f t="shared" si="133"/>
        <v>709.38308267623961</v>
      </c>
      <c r="K282" s="444">
        <f t="shared" si="133"/>
        <v>711.71229919097038</v>
      </c>
      <c r="L282" s="444">
        <f t="shared" si="133"/>
        <v>711.7738335002357</v>
      </c>
      <c r="M282" s="444">
        <f t="shared" si="133"/>
        <v>711.66051345095036</v>
      </c>
      <c r="N282" s="444">
        <f t="shared" si="133"/>
        <v>710.76046195691902</v>
      </c>
    </row>
    <row r="283" spans="1:14" ht="15">
      <c r="A283" s="300">
        <f>SUM(C283:N283)</f>
        <v>0</v>
      </c>
      <c r="B283" s="331"/>
      <c r="C283" s="300">
        <f>C280+C281+C282-C279</f>
        <v>0</v>
      </c>
      <c r="D283" s="300">
        <f t="shared" ref="D283:N283" si="134">D280+D281+D282-D279</f>
        <v>0</v>
      </c>
      <c r="E283" s="300">
        <f t="shared" si="134"/>
        <v>0</v>
      </c>
      <c r="F283" s="300">
        <f t="shared" si="134"/>
        <v>0</v>
      </c>
      <c r="G283" s="300">
        <f t="shared" si="134"/>
        <v>0</v>
      </c>
      <c r="H283" s="300">
        <f t="shared" si="134"/>
        <v>0</v>
      </c>
      <c r="I283" s="300">
        <f t="shared" si="134"/>
        <v>0</v>
      </c>
      <c r="J283" s="300">
        <f t="shared" si="134"/>
        <v>0</v>
      </c>
      <c r="K283" s="300">
        <f t="shared" si="134"/>
        <v>0</v>
      </c>
      <c r="L283" s="300">
        <f t="shared" si="134"/>
        <v>0</v>
      </c>
      <c r="M283" s="300">
        <f t="shared" si="134"/>
        <v>0</v>
      </c>
      <c r="N283" s="300">
        <f t="shared" si="134"/>
        <v>0</v>
      </c>
    </row>
    <row r="284" spans="1:14" ht="15">
      <c r="B284" s="331"/>
      <c r="H284" s="318"/>
    </row>
    <row r="285" spans="1:14" ht="15">
      <c r="B285" s="331" t="s">
        <v>265</v>
      </c>
      <c r="F285" s="355"/>
      <c r="G285" s="355" t="s">
        <v>266</v>
      </c>
      <c r="H285" s="318"/>
    </row>
    <row r="286" spans="1:14" ht="15">
      <c r="B286" s="331"/>
      <c r="H286" s="318"/>
    </row>
    <row r="287" spans="1:14" ht="15">
      <c r="B287" s="331" t="s">
        <v>211</v>
      </c>
      <c r="H287" s="318"/>
    </row>
    <row r="288" spans="1:14" ht="15">
      <c r="B288" s="331"/>
      <c r="H288" s="318"/>
    </row>
    <row r="289" spans="2:14" ht="15">
      <c r="B289" s="331"/>
      <c r="C289" s="317" t="str">
        <f>C278</f>
        <v>2018/19</v>
      </c>
      <c r="D289" s="317" t="str">
        <f t="shared" ref="D289:N289" si="135">D278</f>
        <v>2019/20</v>
      </c>
      <c r="E289" s="317" t="str">
        <f t="shared" si="135"/>
        <v>2020/21</v>
      </c>
      <c r="F289" s="317" t="str">
        <f t="shared" si="135"/>
        <v>2021/22</v>
      </c>
      <c r="G289" s="317" t="str">
        <f t="shared" si="135"/>
        <v>2022/23</v>
      </c>
      <c r="H289" s="317" t="str">
        <f t="shared" si="135"/>
        <v>2023/24</v>
      </c>
      <c r="I289" s="317" t="str">
        <f t="shared" si="135"/>
        <v>2024/25</v>
      </c>
      <c r="J289" s="317" t="str">
        <f t="shared" si="135"/>
        <v>2025/26</v>
      </c>
      <c r="K289" s="317" t="str">
        <f t="shared" si="135"/>
        <v>2026/27</v>
      </c>
      <c r="L289" s="317" t="str">
        <f t="shared" si="135"/>
        <v>2027/28</v>
      </c>
      <c r="M289" s="317" t="str">
        <f t="shared" si="135"/>
        <v>2028/29</v>
      </c>
      <c r="N289" s="317" t="str">
        <f t="shared" si="135"/>
        <v>2029/30</v>
      </c>
    </row>
    <row r="290" spans="2:14" s="318" customFormat="1" ht="15">
      <c r="B290" s="331"/>
      <c r="C290" s="444">
        <f>C53+C69-C15</f>
        <v>0</v>
      </c>
      <c r="D290" s="444">
        <f>D53+D69-D15</f>
        <v>0</v>
      </c>
      <c r="E290" s="444">
        <f>E53+E69-E15</f>
        <v>0</v>
      </c>
      <c r="F290" s="444">
        <f t="shared" ref="F290:N290" si="136">F53+F69-F15</f>
        <v>0</v>
      </c>
      <c r="G290" s="444">
        <f t="shared" si="136"/>
        <v>0</v>
      </c>
      <c r="H290" s="444">
        <f t="shared" si="136"/>
        <v>0</v>
      </c>
      <c r="I290" s="444">
        <f t="shared" si="136"/>
        <v>0</v>
      </c>
      <c r="J290" s="444">
        <f t="shared" si="136"/>
        <v>0</v>
      </c>
      <c r="K290" s="444">
        <f t="shared" si="136"/>
        <v>0</v>
      </c>
      <c r="L290" s="444">
        <f t="shared" si="136"/>
        <v>0</v>
      </c>
      <c r="M290" s="444">
        <f t="shared" si="136"/>
        <v>0</v>
      </c>
      <c r="N290" s="444">
        <f t="shared" si="136"/>
        <v>0</v>
      </c>
    </row>
    <row r="291" spans="2:14" ht="15">
      <c r="B291" s="331"/>
      <c r="H291" s="318"/>
    </row>
    <row r="292" spans="2:14" ht="15">
      <c r="B292" s="331" t="s">
        <v>263</v>
      </c>
      <c r="H292" s="318"/>
    </row>
    <row r="293" spans="2:14" ht="15">
      <c r="B293" s="331"/>
      <c r="C293" s="356" t="str">
        <f t="shared" ref="C293:N293" si="137">C262</f>
        <v>2018/19</v>
      </c>
      <c r="D293" s="356" t="str">
        <f t="shared" si="137"/>
        <v>2019/20</v>
      </c>
      <c r="E293" s="356" t="str">
        <f t="shared" si="137"/>
        <v>2020/21</v>
      </c>
      <c r="F293" s="356" t="str">
        <f t="shared" si="137"/>
        <v>2021/22</v>
      </c>
      <c r="G293" s="356" t="str">
        <f t="shared" si="137"/>
        <v>2022/23</v>
      </c>
      <c r="H293" s="356" t="str">
        <f t="shared" si="137"/>
        <v>2023/24</v>
      </c>
      <c r="I293" s="356" t="str">
        <f t="shared" si="137"/>
        <v>2024/25</v>
      </c>
      <c r="J293" s="356" t="str">
        <f t="shared" si="137"/>
        <v>2025/26</v>
      </c>
      <c r="K293" s="356" t="str">
        <f t="shared" si="137"/>
        <v>2026/27</v>
      </c>
      <c r="L293" s="356" t="str">
        <f t="shared" si="137"/>
        <v>2027/28</v>
      </c>
      <c r="M293" s="356" t="str">
        <f t="shared" si="137"/>
        <v>2028/29</v>
      </c>
      <c r="N293" s="356" t="str">
        <f t="shared" si="137"/>
        <v>2029/30</v>
      </c>
    </row>
    <row r="294" spans="2:14" s="318" customFormat="1" ht="13.15">
      <c r="B294" s="354" t="s">
        <v>267</v>
      </c>
      <c r="C294" s="444">
        <f>C36-C15+C279-C290</f>
        <v>861.28430986039143</v>
      </c>
      <c r="D294" s="444">
        <f t="shared" ref="D294:N294" si="138">D36-D15+D279-D290</f>
        <v>894.73820353797601</v>
      </c>
      <c r="E294" s="444">
        <f t="shared" si="138"/>
        <v>897.58713313472754</v>
      </c>
      <c r="F294" s="444">
        <f t="shared" si="138"/>
        <v>887.78309721705227</v>
      </c>
      <c r="G294" s="444">
        <f t="shared" si="138"/>
        <v>930.08891518486416</v>
      </c>
      <c r="H294" s="444">
        <f t="shared" si="138"/>
        <v>953.36146835132013</v>
      </c>
      <c r="I294" s="444">
        <f t="shared" si="138"/>
        <v>980.93735494581392</v>
      </c>
      <c r="J294" s="444">
        <f t="shared" si="138"/>
        <v>943.30954776901513</v>
      </c>
      <c r="K294" s="444">
        <f t="shared" si="138"/>
        <v>921.71842457138257</v>
      </c>
      <c r="L294" s="444">
        <f t="shared" si="138"/>
        <v>918.96268161374394</v>
      </c>
      <c r="M294" s="444">
        <f t="shared" si="138"/>
        <v>908.89693804470892</v>
      </c>
      <c r="N294" s="444">
        <f t="shared" si="138"/>
        <v>907.07831855877112</v>
      </c>
    </row>
    <row r="295" spans="2:14" s="318" customFormat="1" ht="12.75" customHeight="1">
      <c r="B295" s="1405" t="s">
        <v>264</v>
      </c>
      <c r="C295" s="1405"/>
      <c r="D295" s="1405"/>
      <c r="E295" s="1405"/>
      <c r="F295" s="1405"/>
      <c r="G295" s="1405"/>
      <c r="H295" s="1405"/>
      <c r="I295" s="1405"/>
      <c r="J295" s="1405"/>
      <c r="K295" s="1405"/>
      <c r="L295" s="1405"/>
      <c r="M295" s="1405"/>
      <c r="N295" s="1405"/>
    </row>
    <row r="296" spans="2:14" s="318" customFormat="1" ht="13.15">
      <c r="B296" s="317" t="s">
        <v>559</v>
      </c>
      <c r="C296" s="274">
        <f>IF(C294&lt;0,0,C294)</f>
        <v>861.28430986039143</v>
      </c>
      <c r="D296" s="274">
        <f t="shared" ref="D296:N296" si="139">IF(D294&lt;0,0,D294)</f>
        <v>894.73820353797601</v>
      </c>
      <c r="E296" s="274">
        <f t="shared" si="139"/>
        <v>897.58713313472754</v>
      </c>
      <c r="F296" s="274">
        <f t="shared" si="139"/>
        <v>887.78309721705227</v>
      </c>
      <c r="G296" s="274">
        <f t="shared" si="139"/>
        <v>930.08891518486416</v>
      </c>
      <c r="H296" s="274">
        <f t="shared" si="139"/>
        <v>953.36146835132013</v>
      </c>
      <c r="I296" s="274">
        <f t="shared" si="139"/>
        <v>980.93735494581392</v>
      </c>
      <c r="J296" s="274">
        <f t="shared" si="139"/>
        <v>943.30954776901513</v>
      </c>
      <c r="K296" s="274">
        <f t="shared" si="139"/>
        <v>921.71842457138257</v>
      </c>
      <c r="L296" s="274">
        <f t="shared" si="139"/>
        <v>918.96268161374394</v>
      </c>
      <c r="M296" s="274">
        <f t="shared" si="139"/>
        <v>908.89693804470892</v>
      </c>
      <c r="N296" s="274">
        <f t="shared" si="139"/>
        <v>907.07831855877112</v>
      </c>
    </row>
    <row r="297" spans="2:14" ht="15">
      <c r="B297" s="331"/>
      <c r="H297" s="318"/>
    </row>
    <row r="298" spans="2:14" ht="15">
      <c r="B298" s="331" t="s">
        <v>174</v>
      </c>
      <c r="H298" s="318"/>
    </row>
    <row r="299" spans="2:14" ht="15">
      <c r="B299" s="331"/>
      <c r="H299" s="318"/>
    </row>
    <row r="300" spans="2:14" ht="13.15">
      <c r="B300" s="332" t="s">
        <v>46</v>
      </c>
      <c r="H300" s="316"/>
    </row>
    <row r="301" spans="2:14">
      <c r="H301" s="316"/>
    </row>
    <row r="302" spans="2:14" ht="13.15">
      <c r="B302" s="329" t="str">
        <f t="shared" ref="B302:B313" si="140">B262</f>
        <v>Age group</v>
      </c>
      <c r="C302" s="329" t="str">
        <f>C293</f>
        <v>2018/19</v>
      </c>
      <c r="D302" s="329" t="str">
        <f t="shared" ref="D302:N302" si="141">D293</f>
        <v>2019/20</v>
      </c>
      <c r="E302" s="329" t="str">
        <f t="shared" si="141"/>
        <v>2020/21</v>
      </c>
      <c r="F302" s="329" t="str">
        <f t="shared" si="141"/>
        <v>2021/22</v>
      </c>
      <c r="G302" s="329" t="str">
        <f t="shared" si="141"/>
        <v>2022/23</v>
      </c>
      <c r="H302" s="329" t="str">
        <f t="shared" si="141"/>
        <v>2023/24</v>
      </c>
      <c r="I302" s="329" t="str">
        <f t="shared" si="141"/>
        <v>2024/25</v>
      </c>
      <c r="J302" s="329" t="str">
        <f t="shared" si="141"/>
        <v>2025/26</v>
      </c>
      <c r="K302" s="329" t="str">
        <f t="shared" si="141"/>
        <v>2026/27</v>
      </c>
      <c r="L302" s="329" t="str">
        <f t="shared" si="141"/>
        <v>2027/28</v>
      </c>
      <c r="M302" s="329" t="str">
        <f t="shared" si="141"/>
        <v>2028/29</v>
      </c>
      <c r="N302" s="329" t="str">
        <f t="shared" si="141"/>
        <v>2029/30</v>
      </c>
    </row>
    <row r="303" spans="2:14" ht="13.15">
      <c r="B303" s="329" t="str">
        <f t="shared" si="140"/>
        <v>20-24</v>
      </c>
      <c r="C303" s="444">
        <f>C$296*Entrant_age_breakdowns!$K76*$G$31</f>
        <v>48.424953674971135</v>
      </c>
      <c r="D303" s="444">
        <f>D$296*Entrant_age_breakdowns!$K76*$G$31</f>
        <v>50.305869457411241</v>
      </c>
      <c r="E303" s="444">
        <f>E$296*Entrant_age_breakdowns!$K76*$G$31</f>
        <v>50.466048021175283</v>
      </c>
      <c r="F303" s="444">
        <f>F$296*Entrant_age_breakdowns!$K76*$G$31</f>
        <v>49.914824714648162</v>
      </c>
      <c r="G303" s="444">
        <f>G$296*Entrant_age_breakdowns!$K76*$G$31</f>
        <v>52.293432163801775</v>
      </c>
      <c r="H303" s="444">
        <f>H$296*Entrant_age_breakdowns!$K76*$G$31</f>
        <v>53.601911020413716</v>
      </c>
      <c r="I303" s="444">
        <f>I$296*Entrant_age_breakdowns!$K76*$G$31</f>
        <v>55.152341018495385</v>
      </c>
      <c r="J303" s="444">
        <f>J$296*Entrant_age_breakdowns!$K76*$G$31</f>
        <v>53.036750616386961</v>
      </c>
      <c r="K303" s="444">
        <f>K$296*Entrant_age_breakdowns!$K76*$G$31</f>
        <v>51.82280868261897</v>
      </c>
      <c r="L303" s="444">
        <f>L$296*Entrant_age_breakdowns!$K76*$G$31</f>
        <v>51.667869455773641</v>
      </c>
      <c r="M303" s="444">
        <f>M$296*Entrant_age_breakdowns!$K76*$G$31</f>
        <v>51.101931866461619</v>
      </c>
      <c r="N303" s="444">
        <f>N$296*Entrant_age_breakdowns!$K76*$G$31</f>
        <v>50.99968158354028</v>
      </c>
    </row>
    <row r="304" spans="2:14" ht="13.15">
      <c r="B304" s="329" t="str">
        <f t="shared" si="140"/>
        <v>25-29</v>
      </c>
      <c r="C304" s="444">
        <f>C$296*Entrant_age_breakdowns!$K77*$G$31</f>
        <v>50.511394457323789</v>
      </c>
      <c r="D304" s="444">
        <f>D$296*Entrant_age_breakdowns!$K77*$G$31</f>
        <v>52.473351502559822</v>
      </c>
      <c r="E304" s="444">
        <f>E$296*Entrant_age_breakdowns!$K77*$G$31</f>
        <v>52.640431530600722</v>
      </c>
      <c r="F304" s="444">
        <f>F$296*Entrant_age_breakdowns!$K77*$G$31</f>
        <v>52.065458179940542</v>
      </c>
      <c r="G304" s="444">
        <f>G$296*Entrant_age_breakdowns!$K77*$G$31</f>
        <v>54.546550468221362</v>
      </c>
      <c r="H304" s="444">
        <f>H$296*Entrant_age_breakdowns!$K77*$G$31</f>
        <v>55.91140653208074</v>
      </c>
      <c r="I304" s="444">
        <f>I$296*Entrant_age_breakdowns!$K77*$G$31</f>
        <v>57.528638460421206</v>
      </c>
      <c r="J304" s="444">
        <f>J$296*Entrant_age_breakdowns!$K77*$G$31</f>
        <v>55.321895589208928</v>
      </c>
      <c r="K304" s="444">
        <f>K$296*Entrant_age_breakdowns!$K77*$G$31</f>
        <v>54.055649672353589</v>
      </c>
      <c r="L304" s="444">
        <f>L$296*Entrant_age_breakdowns!$K77*$G$31</f>
        <v>53.894034723651181</v>
      </c>
      <c r="M304" s="444">
        <f>M$296*Entrant_age_breakdowns!$K77*$G$31</f>
        <v>53.303713109637087</v>
      </c>
      <c r="N304" s="444">
        <f>N$296*Entrant_age_breakdowns!$K77*$G$31</f>
        <v>53.19705726420915</v>
      </c>
    </row>
    <row r="305" spans="1:14" ht="13.15">
      <c r="B305" s="329" t="str">
        <f t="shared" si="140"/>
        <v>30-34</v>
      </c>
      <c r="C305" s="444">
        <f>C$296*Entrant_age_breakdowns!$K78*$G$31</f>
        <v>24.733542466775436</v>
      </c>
      <c r="D305" s="444">
        <f>D$296*Entrant_age_breakdowns!$K78*$G$31</f>
        <v>25.6942395217208</v>
      </c>
      <c r="E305" s="444">
        <f>E$296*Entrant_age_breakdowns!$K78*$G$31</f>
        <v>25.776052368372479</v>
      </c>
      <c r="F305" s="444">
        <f>F$296*Entrant_age_breakdowns!$K78*$G$31</f>
        <v>25.494509402896981</v>
      </c>
      <c r="G305" s="444">
        <f>G$296*Entrant_age_breakdowns!$K78*$G$31</f>
        <v>26.709407588454496</v>
      </c>
      <c r="H305" s="444">
        <f>H$296*Entrant_age_breakdowns!$K78*$G$31</f>
        <v>27.377726603979266</v>
      </c>
      <c r="I305" s="444">
        <f>I$296*Entrant_age_breakdowns!$K78*$G$31</f>
        <v>28.16962465011278</v>
      </c>
      <c r="J305" s="444">
        <f>J$296*Entrant_age_breakdowns!$K78*$G$31</f>
        <v>27.089065122806581</v>
      </c>
      <c r="K305" s="444">
        <f>K$296*Entrant_age_breakdowns!$K78*$G$31</f>
        <v>26.469031811622045</v>
      </c>
      <c r="L305" s="444">
        <f>L$296*Entrant_age_breakdowns!$K78*$G$31</f>
        <v>26.389895010115328</v>
      </c>
      <c r="M305" s="444">
        <f>M$296*Entrant_age_breakdowns!$K78*$G$31</f>
        <v>26.100836573575652</v>
      </c>
      <c r="N305" s="444">
        <f>N$296*Entrant_age_breakdowns!$K78*$G$31</f>
        <v>26.048611191351242</v>
      </c>
    </row>
    <row r="306" spans="1:14" ht="13.15">
      <c r="B306" s="329" t="str">
        <f t="shared" si="140"/>
        <v>35-39</v>
      </c>
      <c r="C306" s="444">
        <f>C$296*Entrant_age_breakdowns!$K79*$G$31</f>
        <v>18.477672304450977</v>
      </c>
      <c r="D306" s="444">
        <f>D$296*Entrant_age_breakdowns!$K79*$G$31</f>
        <v>19.195379660321127</v>
      </c>
      <c r="E306" s="444">
        <f>E$296*Entrant_age_breakdowns!$K79*$G$31</f>
        <v>19.256499533172125</v>
      </c>
      <c r="F306" s="444">
        <f>F$296*Entrant_age_breakdowns!$K79*$G$31</f>
        <v>19.04616740373018</v>
      </c>
      <c r="G306" s="444">
        <f>G$296*Entrant_age_breakdowns!$K79*$G$31</f>
        <v>19.953780641347027</v>
      </c>
      <c r="H306" s="444">
        <f>H$296*Entrant_age_breakdowns!$K79*$G$31</f>
        <v>20.453061315770775</v>
      </c>
      <c r="I306" s="444">
        <f>I$296*Entrant_age_breakdowns!$K79*$G$31</f>
        <v>21.044664100315117</v>
      </c>
      <c r="J306" s="444">
        <f>J$296*Entrant_age_breakdowns!$K79*$G$31</f>
        <v>20.237411161200672</v>
      </c>
      <c r="K306" s="444">
        <f>K$296*Entrant_age_breakdowns!$K79*$G$31</f>
        <v>19.774203258115158</v>
      </c>
      <c r="L306" s="444">
        <f>L$296*Entrant_age_breakdowns!$K79*$G$31</f>
        <v>19.715082576658883</v>
      </c>
      <c r="M306" s="444">
        <f>M$296*Entrant_age_breakdowns!$K79*$G$31</f>
        <v>19.499135868887773</v>
      </c>
      <c r="N306" s="444">
        <f>N$296*Entrant_age_breakdowns!$K79*$G$31</f>
        <v>19.460119884824284</v>
      </c>
    </row>
    <row r="307" spans="1:14" ht="13.15">
      <c r="B307" s="329" t="str">
        <f t="shared" si="140"/>
        <v>40-44</v>
      </c>
      <c r="C307" s="444">
        <f>C$296*Entrant_age_breakdowns!$K80*$G$31</f>
        <v>15.428313610311616</v>
      </c>
      <c r="D307" s="444">
        <f>D$296*Entrant_age_breakdowns!$K80*$G$31</f>
        <v>16.027578170497854</v>
      </c>
      <c r="E307" s="444">
        <f>E$296*Entrant_age_breakdowns!$K80*$G$31</f>
        <v>16.078611468990786</v>
      </c>
      <c r="F307" s="444">
        <f>F$296*Entrant_age_breakdowns!$K80*$G$31</f>
        <v>15.902990319211369</v>
      </c>
      <c r="G307" s="444">
        <f>G$296*Entrant_age_breakdowns!$K80*$G$31</f>
        <v>16.66082071235293</v>
      </c>
      <c r="H307" s="444">
        <f>H$296*Entrant_age_breakdowns!$K80*$G$31</f>
        <v>17.077705409605727</v>
      </c>
      <c r="I307" s="444">
        <f>I$296*Entrant_age_breakdowns!$K80*$G$31</f>
        <v>17.571676356935765</v>
      </c>
      <c r="J307" s="444">
        <f>J$296*Entrant_age_breakdowns!$K80*$G$31</f>
        <v>16.897643865056182</v>
      </c>
      <c r="K307" s="444">
        <f>K$296*Entrant_age_breakdowns!$K80*$G$31</f>
        <v>16.510878872267746</v>
      </c>
      <c r="L307" s="444">
        <f>L$296*Entrant_age_breakdowns!$K80*$G$31</f>
        <v>16.461514839865078</v>
      </c>
      <c r="M307" s="444">
        <f>M$296*Entrant_age_breakdowns!$K80*$G$31</f>
        <v>16.281205682103664</v>
      </c>
      <c r="N307" s="444">
        <f>N$296*Entrant_age_breakdowns!$K80*$G$31</f>
        <v>16.248628481467769</v>
      </c>
    </row>
    <row r="308" spans="1:14" ht="13.15">
      <c r="B308" s="329" t="str">
        <f t="shared" si="140"/>
        <v>45-49</v>
      </c>
      <c r="C308" s="444">
        <f>C$296*Entrant_age_breakdowns!$K81*$G$31</f>
        <v>13.118519826792856</v>
      </c>
      <c r="D308" s="444">
        <f>D$296*Entrant_age_breakdowns!$K81*$G$31</f>
        <v>13.628067675823043</v>
      </c>
      <c r="E308" s="444">
        <f>E$296*Entrant_age_breakdowns!$K81*$G$31</f>
        <v>13.671460709891178</v>
      </c>
      <c r="F308" s="444">
        <f>F$296*Entrant_age_breakdowns!$K81*$G$31</f>
        <v>13.522132040953206</v>
      </c>
      <c r="G308" s="444">
        <f>G$296*Entrant_age_breakdowns!$K81*$G$31</f>
        <v>14.166506616741531</v>
      </c>
      <c r="H308" s="444">
        <f>H$296*Entrant_age_breakdowns!$K81*$G$31</f>
        <v>14.5209789398049</v>
      </c>
      <c r="I308" s="444">
        <f>I$296*Entrant_age_breakdowns!$K81*$G$31</f>
        <v>14.940996825756979</v>
      </c>
      <c r="J308" s="444">
        <f>J$296*Entrant_age_breakdowns!$K81*$G$31</f>
        <v>14.367874653628258</v>
      </c>
      <c r="K308" s="444">
        <f>K$296*Entrant_age_breakdowns!$K81*$G$31</f>
        <v>14.039012773168853</v>
      </c>
      <c r="L308" s="444">
        <f>L$296*Entrant_age_breakdowns!$K81*$G$31</f>
        <v>13.997039097097607</v>
      </c>
      <c r="M308" s="444">
        <f>M$296*Entrant_age_breakdowns!$K81*$G$31</f>
        <v>13.84372426821932</v>
      </c>
      <c r="N308" s="444">
        <f>N$296*Entrant_age_breakdowns!$K81*$G$31</f>
        <v>13.816024244533143</v>
      </c>
    </row>
    <row r="309" spans="1:14" ht="13.15">
      <c r="B309" s="329" t="str">
        <f t="shared" si="140"/>
        <v>50-54</v>
      </c>
      <c r="C309" s="444">
        <f>C$296*Entrant_age_breakdowns!$K82*$G$31</f>
        <v>9.6721924483143678</v>
      </c>
      <c r="D309" s="444">
        <f>D$296*Entrant_age_breakdowns!$K82*$G$31</f>
        <v>10.047878495407799</v>
      </c>
      <c r="E309" s="444">
        <f>E$296*Entrant_age_breakdowns!$K82*$G$31</f>
        <v>10.079871874383839</v>
      </c>
      <c r="F309" s="444">
        <f>F$296*Entrant_age_breakdowns!$K82*$G$31</f>
        <v>9.9697728965198245</v>
      </c>
      <c r="G309" s="444">
        <f>G$296*Entrant_age_breakdowns!$K82*$G$31</f>
        <v>10.444865741453178</v>
      </c>
      <c r="H309" s="444">
        <f>H$296*Entrant_age_breakdowns!$K82*$G$31</f>
        <v>10.706215693394222</v>
      </c>
      <c r="I309" s="444">
        <f>I$296*Entrant_age_breakdowns!$K82*$G$31</f>
        <v>11.015891928083869</v>
      </c>
      <c r="J309" s="444">
        <f>J$296*Entrant_age_breakdowns!$K82*$G$31</f>
        <v>10.593332979481803</v>
      </c>
      <c r="K309" s="444">
        <f>K$296*Entrant_age_breakdowns!$K82*$G$31</f>
        <v>10.350865426837524</v>
      </c>
      <c r="L309" s="444">
        <f>L$296*Entrant_age_breakdowns!$K82*$G$31</f>
        <v>10.319918530534851</v>
      </c>
      <c r="M309" s="444">
        <f>M$296*Entrant_age_breakdowns!$K82*$G$31</f>
        <v>10.206880584968571</v>
      </c>
      <c r="N309" s="444">
        <f>N$296*Entrant_age_breakdowns!$K82*$G$31</f>
        <v>10.186457552229131</v>
      </c>
    </row>
    <row r="310" spans="1:14" ht="13.15">
      <c r="B310" s="329" t="str">
        <f t="shared" si="140"/>
        <v>55-59</v>
      </c>
      <c r="C310" s="444">
        <f>C$296*Entrant_age_breakdowns!$K83*$G$31</f>
        <v>5.8810852734128476</v>
      </c>
      <c r="D310" s="444">
        <f>D$296*Entrant_age_breakdowns!$K83*$G$31</f>
        <v>6.1095176263457054</v>
      </c>
      <c r="E310" s="444">
        <f>E$296*Entrant_age_breakdowns!$K83*$G$31</f>
        <v>6.1289708982846323</v>
      </c>
      <c r="F310" s="444">
        <f>F$296*Entrant_age_breakdowns!$K83*$G$31</f>
        <v>6.0620262545759873</v>
      </c>
      <c r="G310" s="444">
        <f>G$296*Entrant_age_breakdowns!$K83*$G$31</f>
        <v>6.3509019721314512</v>
      </c>
      <c r="H310" s="444">
        <f>H$296*Entrant_age_breakdowns!$K83*$G$31</f>
        <v>6.5098133422040663</v>
      </c>
      <c r="I310" s="444">
        <f>I$296*Entrant_age_breakdowns!$K83*$G$31</f>
        <v>6.6981090521055595</v>
      </c>
      <c r="J310" s="444">
        <f>J$296*Entrant_age_breakdowns!$K83*$G$31</f>
        <v>6.4411760740809632</v>
      </c>
      <c r="K310" s="444">
        <f>K$296*Entrant_age_breakdowns!$K83*$G$31</f>
        <v>6.2937459685741972</v>
      </c>
      <c r="L310" s="444">
        <f>L$296*Entrant_age_breakdowns!$K83*$G$31</f>
        <v>6.2749290005417642</v>
      </c>
      <c r="M310" s="444">
        <f>M$296*Entrant_age_breakdowns!$K83*$G$31</f>
        <v>6.2061973452775492</v>
      </c>
      <c r="N310" s="444">
        <f>N$296*Entrant_age_breakdowns!$K83*$G$31</f>
        <v>6.1937793130967185</v>
      </c>
    </row>
    <row r="311" spans="1:14" ht="13.15">
      <c r="B311" s="329" t="str">
        <f t="shared" si="140"/>
        <v>60-64</v>
      </c>
      <c r="C311" s="444">
        <f>C$296*Entrant_age_breakdowns!$K84*$G$31</f>
        <v>2.9799939050510029</v>
      </c>
      <c r="D311" s="444">
        <f>D$296*Entrant_age_breakdowns!$K84*$G$31</f>
        <v>3.0957424425758369</v>
      </c>
      <c r="E311" s="444">
        <f>E$296*Entrant_age_breakdowns!$K84*$G$31</f>
        <v>3.1055995742303253</v>
      </c>
      <c r="F311" s="444">
        <f>F$296*Entrant_age_breakdowns!$K84*$G$31</f>
        <v>3.0716781769111177</v>
      </c>
      <c r="G311" s="444">
        <f>G$296*Entrant_age_breakdowns!$K84*$G$31</f>
        <v>3.218053860583693</v>
      </c>
      <c r="H311" s="444">
        <f>H$296*Entrant_age_breakdowns!$K84*$G$31</f>
        <v>3.2985755487150556</v>
      </c>
      <c r="I311" s="444">
        <f>I$296*Entrant_age_breakdowns!$K84*$G$31</f>
        <v>3.3939865216506817</v>
      </c>
      <c r="J311" s="444">
        <f>J$296*Entrant_age_breakdowns!$K84*$G$31</f>
        <v>3.2637964847911101</v>
      </c>
      <c r="K311" s="444">
        <f>K$296*Entrant_age_breakdowns!$K84*$G$31</f>
        <v>3.189092447116745</v>
      </c>
      <c r="L311" s="444">
        <f>L$296*Entrant_age_breakdowns!$K84*$G$31</f>
        <v>3.1795577358447127</v>
      </c>
      <c r="M311" s="444">
        <f>M$296*Entrant_age_breakdowns!$K84*$G$31</f>
        <v>3.1447308451860487</v>
      </c>
      <c r="N311" s="444">
        <f>N$296*Entrant_age_breakdowns!$K84*$G$31</f>
        <v>3.1384385269333452</v>
      </c>
    </row>
    <row r="312" spans="1:14" ht="13.15">
      <c r="B312" s="329" t="str">
        <f t="shared" si="140"/>
        <v>65 plus</v>
      </c>
      <c r="C312" s="444">
        <f>C$296*Entrant_age_breakdowns!$K85*$G$31</f>
        <v>0.91656394838525024</v>
      </c>
      <c r="D312" s="444">
        <f>D$296*Entrant_age_breakdowns!$K85*$G$31</f>
        <v>0.95216500662693293</v>
      </c>
      <c r="E312" s="444">
        <f>E$296*Entrant_age_breakdowns!$K85*$G$31</f>
        <v>0.95519678850194856</v>
      </c>
      <c r="F312" s="444">
        <f>F$296*Entrant_age_breakdowns!$K85*$G$31</f>
        <v>0.94476350210866478</v>
      </c>
      <c r="G312" s="444">
        <f>G$296*Entrant_age_breakdowns!$K85*$G$31</f>
        <v>0.98978462592610739</v>
      </c>
      <c r="H312" s="444">
        <f>H$296*Entrant_age_breakdowns!$K85*$G$31</f>
        <v>1.0145508767158264</v>
      </c>
      <c r="I312" s="444">
        <f>I$296*Entrant_age_breakdowns!$K85*$G$31</f>
        <v>1.0438966609219384</v>
      </c>
      <c r="J312" s="444">
        <f>J$296*Entrant_age_breakdowns!$K85*$G$31</f>
        <v>1.0038537957260825</v>
      </c>
      <c r="K312" s="444">
        <f>K$296*Entrant_age_breakdowns!$K85*$G$31</f>
        <v>0.98087689378843734</v>
      </c>
      <c r="L312" s="444">
        <f>L$296*Entrant_age_breakdowns!$K85*$G$31</f>
        <v>0.97794427953194696</v>
      </c>
      <c r="M312" s="444">
        <f>M$296*Entrant_age_breakdowns!$K85*$G$31</f>
        <v>0.96723248835748155</v>
      </c>
      <c r="N312" s="444">
        <f>N$296*Entrant_age_breakdowns!$K85*$G$31</f>
        <v>0.9652971447809664</v>
      </c>
    </row>
    <row r="313" spans="1:14" ht="13.15">
      <c r="B313" s="329" t="str">
        <f t="shared" si="140"/>
        <v>Total</v>
      </c>
      <c r="C313" s="444">
        <f>SUM(C303:C312)</f>
        <v>190.14423191578931</v>
      </c>
      <c r="D313" s="444">
        <f t="shared" ref="D313:N313" si="142">SUM(D303:D312)</f>
        <v>197.52978955929015</v>
      </c>
      <c r="E313" s="444">
        <f t="shared" si="142"/>
        <v>198.15874276760331</v>
      </c>
      <c r="F313" s="444">
        <f t="shared" si="142"/>
        <v>195.99432289149604</v>
      </c>
      <c r="G313" s="444">
        <f t="shared" si="142"/>
        <v>205.3341043910136</v>
      </c>
      <c r="H313" s="444">
        <f t="shared" si="142"/>
        <v>210.47194528268432</v>
      </c>
      <c r="I313" s="444">
        <f t="shared" si="142"/>
        <v>216.55982557479928</v>
      </c>
      <c r="J313" s="444">
        <f t="shared" si="142"/>
        <v>208.25280034236755</v>
      </c>
      <c r="K313" s="444">
        <f t="shared" si="142"/>
        <v>203.48616580646325</v>
      </c>
      <c r="L313" s="444">
        <f t="shared" si="142"/>
        <v>202.87778524961504</v>
      </c>
      <c r="M313" s="444">
        <f t="shared" si="142"/>
        <v>200.65558863267475</v>
      </c>
      <c r="N313" s="444">
        <f t="shared" si="142"/>
        <v>200.25409518696605</v>
      </c>
    </row>
    <row r="314" spans="1:14">
      <c r="A314" s="300">
        <f>SUM(C314:N314)</f>
        <v>0</v>
      </c>
      <c r="C314" s="300">
        <f t="shared" ref="C314:N314" si="143">SUM(C303:C312)-C313</f>
        <v>0</v>
      </c>
      <c r="D314" s="300">
        <f t="shared" si="143"/>
        <v>0</v>
      </c>
      <c r="E314" s="300">
        <f t="shared" si="143"/>
        <v>0</v>
      </c>
      <c r="F314" s="300">
        <f t="shared" si="143"/>
        <v>0</v>
      </c>
      <c r="G314" s="300">
        <f t="shared" si="143"/>
        <v>0</v>
      </c>
      <c r="H314" s="300">
        <f t="shared" si="143"/>
        <v>0</v>
      </c>
      <c r="I314" s="300">
        <f t="shared" si="143"/>
        <v>0</v>
      </c>
      <c r="J314" s="300">
        <f t="shared" si="143"/>
        <v>0</v>
      </c>
      <c r="K314" s="300">
        <f t="shared" si="143"/>
        <v>0</v>
      </c>
      <c r="L314" s="300">
        <f t="shared" si="143"/>
        <v>0</v>
      </c>
      <c r="M314" s="300">
        <f t="shared" si="143"/>
        <v>0</v>
      </c>
      <c r="N314" s="300">
        <f t="shared" si="143"/>
        <v>0</v>
      </c>
    </row>
    <row r="316" spans="1:14" ht="13.15">
      <c r="B316" s="332" t="s">
        <v>47</v>
      </c>
      <c r="H316" s="316"/>
    </row>
    <row r="317" spans="1:14">
      <c r="H317" s="316"/>
    </row>
    <row r="318" spans="1:14" ht="13.15">
      <c r="B318" s="329" t="str">
        <f t="shared" ref="B318:B329" si="144">B302</f>
        <v>Age group</v>
      </c>
      <c r="C318" s="329" t="str">
        <f>C293</f>
        <v>2018/19</v>
      </c>
      <c r="D318" s="329" t="str">
        <f t="shared" ref="D318:N318" si="145">D302</f>
        <v>2019/20</v>
      </c>
      <c r="E318" s="329" t="str">
        <f t="shared" si="145"/>
        <v>2020/21</v>
      </c>
      <c r="F318" s="329" t="str">
        <f t="shared" si="145"/>
        <v>2021/22</v>
      </c>
      <c r="G318" s="329" t="str">
        <f t="shared" si="145"/>
        <v>2022/23</v>
      </c>
      <c r="H318" s="329" t="str">
        <f t="shared" si="145"/>
        <v>2023/24</v>
      </c>
      <c r="I318" s="329" t="str">
        <f t="shared" si="145"/>
        <v>2024/25</v>
      </c>
      <c r="J318" s="329" t="str">
        <f t="shared" si="145"/>
        <v>2025/26</v>
      </c>
      <c r="K318" s="329" t="str">
        <f t="shared" si="145"/>
        <v>2026/27</v>
      </c>
      <c r="L318" s="329" t="str">
        <f t="shared" si="145"/>
        <v>2027/28</v>
      </c>
      <c r="M318" s="329" t="str">
        <f t="shared" si="145"/>
        <v>2028/29</v>
      </c>
      <c r="N318" s="329" t="str">
        <f t="shared" si="145"/>
        <v>2029/30</v>
      </c>
    </row>
    <row r="319" spans="1:14" ht="13.15">
      <c r="B319" s="329" t="str">
        <f t="shared" si="144"/>
        <v>20-24</v>
      </c>
      <c r="C319" s="444">
        <f>C$296*Entrant_age_breakdowns!$K76*$H$31</f>
        <v>170.92249844464064</v>
      </c>
      <c r="D319" s="444">
        <f>D$296*Entrant_age_breakdowns!$K76*$H$31</f>
        <v>177.56144800474695</v>
      </c>
      <c r="E319" s="444">
        <f>E$296*Entrant_age_breakdowns!$K76*$H$31</f>
        <v>178.12682015769906</v>
      </c>
      <c r="F319" s="444">
        <f>F$296*Entrant_age_breakdowns!$K76*$H$31</f>
        <v>176.18120209092891</v>
      </c>
      <c r="G319" s="444">
        <f>G$296*Entrant_age_breakdowns!$K76*$H$31</f>
        <v>184.57682247204869</v>
      </c>
      <c r="H319" s="444">
        <f>H$296*Entrant_age_breakdowns!$K76*$H$31</f>
        <v>189.19527759407589</v>
      </c>
      <c r="I319" s="444">
        <f>I$296*Entrant_age_breakdowns!$K76*$H$31</f>
        <v>194.66773236841277</v>
      </c>
      <c r="J319" s="444">
        <f>J$296*Entrant_age_breakdowns!$K76*$H$31</f>
        <v>187.20046663511025</v>
      </c>
      <c r="K319" s="444">
        <f>K$296*Entrant_age_breakdowns!$K76*$H$31</f>
        <v>182.91569251474621</v>
      </c>
      <c r="L319" s="444">
        <f>L$296*Entrant_age_breakdowns!$K76*$H$31</f>
        <v>182.36881331818083</v>
      </c>
      <c r="M319" s="444">
        <f>M$296*Entrant_age_breakdowns!$K76*$H$31</f>
        <v>180.37125917743327</v>
      </c>
      <c r="N319" s="444">
        <f>N$296*Entrant_age_breakdowns!$K76*$H$31</f>
        <v>180.01035281620281</v>
      </c>
    </row>
    <row r="320" spans="1:14" ht="13.15">
      <c r="B320" s="329" t="str">
        <f t="shared" si="144"/>
        <v>25-29</v>
      </c>
      <c r="C320" s="444">
        <f>C$296*Entrant_age_breakdowns!$K77*$H$31</f>
        <v>178.28687660739826</v>
      </c>
      <c r="D320" s="444">
        <f>D$296*Entrant_age_breakdowns!$K77*$H$31</f>
        <v>185.21187239084557</v>
      </c>
      <c r="E320" s="444">
        <f>E$296*Entrant_age_breakdowns!$K77*$H$31</f>
        <v>185.80160420607106</v>
      </c>
      <c r="F320" s="444">
        <f>F$296*Entrant_age_breakdowns!$K77*$H$31</f>
        <v>183.77215710956887</v>
      </c>
      <c r="G320" s="444">
        <f>G$296*Entrant_age_breakdowns!$K77*$H$31</f>
        <v>192.52951175013459</v>
      </c>
      <c r="H320" s="444">
        <f>H$296*Entrant_age_breakdowns!$K77*$H$31</f>
        <v>197.34695793744478</v>
      </c>
      <c r="I320" s="444">
        <f>I$296*Entrant_age_breakdowns!$K77*$H$31</f>
        <v>203.05519926301713</v>
      </c>
      <c r="J320" s="444">
        <f>J$296*Entrant_age_breakdowns!$K77*$H$31</f>
        <v>195.26619842051446</v>
      </c>
      <c r="K320" s="444">
        <f>K$296*Entrant_age_breakdowns!$K77*$H$31</f>
        <v>190.79681023675036</v>
      </c>
      <c r="L320" s="444">
        <f>L$296*Entrant_age_breakdowns!$K77*$H$31</f>
        <v>190.22636816666335</v>
      </c>
      <c r="M320" s="444">
        <f>M$296*Entrant_age_breakdowns!$K77*$H$31</f>
        <v>188.14274727503798</v>
      </c>
      <c r="N320" s="444">
        <f>N$296*Entrant_age_breakdowns!$K77*$H$31</f>
        <v>187.76629087826726</v>
      </c>
    </row>
    <row r="321" spans="1:14" ht="13.15">
      <c r="B321" s="329" t="str">
        <f t="shared" si="144"/>
        <v>30-34</v>
      </c>
      <c r="C321" s="444">
        <f>C$296*Entrant_age_breakdowns!$K78*$H$31</f>
        <v>87.30042164176416</v>
      </c>
      <c r="D321" s="444">
        <f>D$296*Entrant_age_breakdowns!$K78*$H$31</f>
        <v>90.691333318867962</v>
      </c>
      <c r="E321" s="444">
        <f>E$296*Entrant_age_breakdowns!$K78*$H$31</f>
        <v>90.980102952979166</v>
      </c>
      <c r="F321" s="444">
        <f>F$296*Entrant_age_breakdowns!$K78*$H$31</f>
        <v>89.986358541748928</v>
      </c>
      <c r="G321" s="444">
        <f>G$296*Entrant_age_breakdowns!$K78*$H$31</f>
        <v>94.274507883617659</v>
      </c>
      <c r="H321" s="444">
        <f>H$296*Entrant_age_breakdowns!$K78*$H$31</f>
        <v>96.633431273782875</v>
      </c>
      <c r="I321" s="444">
        <f>I$296*Entrant_age_breakdowns!$K78*$H$31</f>
        <v>99.42854375787654</v>
      </c>
      <c r="J321" s="444">
        <f>J$296*Entrant_age_breakdowns!$K78*$H$31</f>
        <v>95.614561087598943</v>
      </c>
      <c r="K321" s="444">
        <f>K$296*Entrant_age_breakdowns!$K78*$H$31</f>
        <v>93.426068696302352</v>
      </c>
      <c r="L321" s="444">
        <f>L$296*Entrant_age_breakdowns!$K78*$H$31</f>
        <v>93.146744529608583</v>
      </c>
      <c r="M321" s="444">
        <f>M$296*Entrant_age_breakdowns!$K78*$H$31</f>
        <v>92.126473235154066</v>
      </c>
      <c r="N321" s="444">
        <f>N$296*Entrant_age_breakdowns!$K78*$H$31</f>
        <v>91.942136604252212</v>
      </c>
    </row>
    <row r="322" spans="1:14" ht="13.15">
      <c r="B322" s="329" t="str">
        <f t="shared" si="144"/>
        <v>35-39</v>
      </c>
      <c r="C322" s="444">
        <f>C$296*Entrant_age_breakdowns!$K79*$H$31</f>
        <v>65.21947211176105</v>
      </c>
      <c r="D322" s="444">
        <f>D$296*Entrant_age_breakdowns!$K79*$H$31</f>
        <v>67.752718405413731</v>
      </c>
      <c r="E322" s="444">
        <f>E$296*Entrant_age_breakdowns!$K79*$H$31</f>
        <v>67.968449357732865</v>
      </c>
      <c r="F322" s="444">
        <f>F$296*Entrant_age_breakdowns!$K79*$H$31</f>
        <v>67.226053333800678</v>
      </c>
      <c r="G322" s="444">
        <f>G$296*Entrant_age_breakdowns!$K79*$H$31</f>
        <v>70.429598415870259</v>
      </c>
      <c r="H322" s="444">
        <f>H$296*Entrant_age_breakdowns!$K79*$H$31</f>
        <v>72.191877856970478</v>
      </c>
      <c r="I322" s="444">
        <f>I$296*Entrant_age_breakdowns!$K79*$H$31</f>
        <v>74.280020815244256</v>
      </c>
      <c r="J322" s="444">
        <f>J$296*Entrant_age_breakdowns!$K79*$H$31</f>
        <v>71.430711135851936</v>
      </c>
      <c r="K322" s="444">
        <f>K$296*Entrant_age_breakdowns!$K79*$H$31</f>
        <v>69.795755475881947</v>
      </c>
      <c r="L322" s="444">
        <f>L$296*Entrant_age_breakdowns!$K79*$H$31</f>
        <v>69.587080943076373</v>
      </c>
      <c r="M322" s="444">
        <f>M$296*Entrant_age_breakdowns!$K79*$H$31</f>
        <v>68.824867496866915</v>
      </c>
      <c r="N322" s="444">
        <f>N$296*Entrant_age_breakdowns!$K79*$H$31</f>
        <v>68.687155243796553</v>
      </c>
    </row>
    <row r="323" spans="1:14" ht="13.15">
      <c r="B323" s="329" t="str">
        <f t="shared" si="144"/>
        <v>40-44</v>
      </c>
      <c r="C323" s="444">
        <f>C$296*Entrant_age_breakdowns!$K80*$H$31</f>
        <v>54.456343453868818</v>
      </c>
      <c r="D323" s="444">
        <f>D$296*Entrant_age_breakdowns!$K80*$H$31</f>
        <v>56.571529697388165</v>
      </c>
      <c r="E323" s="444">
        <f>E$296*Entrant_age_breakdowns!$K80*$H$31</f>
        <v>56.751658705684797</v>
      </c>
      <c r="F323" s="444">
        <f>F$296*Entrant_age_breakdowns!$K80*$H$31</f>
        <v>56.131779832872716</v>
      </c>
      <c r="G323" s="444">
        <f>G$296*Entrant_age_breakdowns!$K80*$H$31</f>
        <v>58.806645875336038</v>
      </c>
      <c r="H323" s="444">
        <f>H$296*Entrant_age_breakdowns!$K80*$H$31</f>
        <v>60.278097443386052</v>
      </c>
      <c r="I323" s="444">
        <f>I$296*Entrant_age_breakdowns!$K80*$H$31</f>
        <v>62.021635476347662</v>
      </c>
      <c r="J323" s="444">
        <f>J$296*Entrant_age_breakdowns!$K80*$H$31</f>
        <v>59.64254558979458</v>
      </c>
      <c r="K323" s="444">
        <f>K$296*Entrant_age_breakdowns!$K80*$H$31</f>
        <v>58.277405638974329</v>
      </c>
      <c r="L323" s="444">
        <f>L$296*Entrant_age_breakdowns!$K80*$H$31</f>
        <v>58.103168533695964</v>
      </c>
      <c r="M323" s="444">
        <f>M$296*Entrant_age_breakdowns!$K80*$H$31</f>
        <v>57.466742695400143</v>
      </c>
      <c r="N323" s="444">
        <f>N$296*Entrant_age_breakdowns!$K80*$H$31</f>
        <v>57.35175700925177</v>
      </c>
    </row>
    <row r="324" spans="1:14" ht="13.15">
      <c r="B324" s="329" t="str">
        <f t="shared" si="144"/>
        <v>45-49</v>
      </c>
      <c r="C324" s="444">
        <f>C$296*Entrant_age_breakdowns!$K81*$H$31</f>
        <v>46.303610319196153</v>
      </c>
      <c r="D324" s="444">
        <f>D$296*Entrant_age_breakdowns!$K81*$H$31</f>
        <v>48.102129157601304</v>
      </c>
      <c r="E324" s="444">
        <f>E$296*Entrant_age_breakdowns!$K81*$H$31</f>
        <v>48.255290807435827</v>
      </c>
      <c r="F324" s="444">
        <f>F$296*Entrant_age_breakdowns!$K81*$H$31</f>
        <v>47.728214842518945</v>
      </c>
      <c r="G324" s="444">
        <f>G$296*Entrant_age_breakdowns!$K81*$H$31</f>
        <v>50.00262305707696</v>
      </c>
      <c r="H324" s="444">
        <f>H$296*Entrant_age_breakdowns!$K81*$H$31</f>
        <v>51.253781612521941</v>
      </c>
      <c r="I324" s="444">
        <f>I$296*Entrant_age_breakdowns!$K81*$H$31</f>
        <v>52.736292198700802</v>
      </c>
      <c r="J324" s="444">
        <f>J$296*Entrant_age_breakdowns!$K81*$H$31</f>
        <v>50.713379090063349</v>
      </c>
      <c r="K324" s="444">
        <f>K$296*Entrant_age_breakdowns!$K81*$H$31</f>
        <v>49.552616095252745</v>
      </c>
      <c r="L324" s="444">
        <f>L$296*Entrant_age_breakdowns!$K81*$H$31</f>
        <v>49.404464263633926</v>
      </c>
      <c r="M324" s="444">
        <f>M$296*Entrant_age_breakdowns!$K81*$H$31</f>
        <v>48.863318601908006</v>
      </c>
      <c r="N324" s="444">
        <f>N$296*Entrant_age_breakdowns!$K81*$H$31</f>
        <v>48.76554757899293</v>
      </c>
    </row>
    <row r="325" spans="1:14" ht="13.15">
      <c r="B325" s="329" t="str">
        <f t="shared" si="144"/>
        <v>50-54</v>
      </c>
      <c r="C325" s="444">
        <f>C$296*Entrant_age_breakdowns!$K82*$H$31</f>
        <v>34.139326385308365</v>
      </c>
      <c r="D325" s="444">
        <f>D$296*Entrant_age_breakdowns!$K82*$H$31</f>
        <v>35.465361681717738</v>
      </c>
      <c r="E325" s="444">
        <f>E$296*Entrant_age_breakdowns!$K82*$H$31</f>
        <v>35.578286689451865</v>
      </c>
      <c r="F325" s="444">
        <f>F$296*Entrant_age_breakdowns!$K82*$H$31</f>
        <v>35.189677285733531</v>
      </c>
      <c r="G325" s="444">
        <f>G$296*Entrant_age_breakdowns!$K82*$H$31</f>
        <v>36.866582473794693</v>
      </c>
      <c r="H325" s="444">
        <f>H$296*Entrant_age_breakdowns!$K82*$H$31</f>
        <v>37.789052881386198</v>
      </c>
      <c r="I325" s="444">
        <f>I$296*Entrant_age_breakdowns!$K82*$H$31</f>
        <v>38.882097514889708</v>
      </c>
      <c r="J325" s="444">
        <f>J$296*Entrant_age_breakdowns!$K82*$H$31</f>
        <v>37.390617900474801</v>
      </c>
      <c r="K325" s="444">
        <f>K$296*Entrant_age_breakdowns!$K82*$H$31</f>
        <v>36.534795504280382</v>
      </c>
      <c r="L325" s="444">
        <f>L$296*Entrant_age_breakdowns!$K82*$H$31</f>
        <v>36.425564200298901</v>
      </c>
      <c r="M325" s="444">
        <f>M$296*Entrant_age_breakdowns!$K82*$H$31</f>
        <v>36.026581308029783</v>
      </c>
      <c r="N325" s="444">
        <f>N$296*Entrant_age_breakdowns!$K82*$H$31</f>
        <v>35.95449542014083</v>
      </c>
    </row>
    <row r="326" spans="1:14" ht="13.15">
      <c r="B326" s="329" t="str">
        <f t="shared" si="144"/>
        <v>55-59</v>
      </c>
      <c r="C326" s="444">
        <f>C$296*Entrant_age_breakdowns!$K83*$H$31</f>
        <v>20.758094994673332</v>
      </c>
      <c r="D326" s="444">
        <f>D$296*Entrant_age_breakdowns!$K83*$H$31</f>
        <v>21.56437823349556</v>
      </c>
      <c r="E326" s="444">
        <f>E$296*Entrant_age_breakdowns!$K83*$H$31</f>
        <v>21.633041217977524</v>
      </c>
      <c r="F326" s="444">
        <f>F$296*Entrant_age_breakdowns!$K83*$H$31</f>
        <v>21.396750940097878</v>
      </c>
      <c r="G326" s="444">
        <f>G$296*Entrant_age_breakdowns!$K83*$H$31</f>
        <v>22.416377302901985</v>
      </c>
      <c r="H326" s="444">
        <f>H$296*Entrant_age_breakdowns!$K83*$H$31</f>
        <v>22.97727672237032</v>
      </c>
      <c r="I326" s="444">
        <f>I$296*Entrant_age_breakdowns!$K83*$H$31</f>
        <v>23.641892188990891</v>
      </c>
      <c r="J326" s="444">
        <f>J$296*Entrant_age_breakdowns!$K83*$H$31</f>
        <v>22.735012095071792</v>
      </c>
      <c r="K326" s="444">
        <f>K$296*Entrant_age_breakdowns!$K83*$H$31</f>
        <v>22.2146373695055</v>
      </c>
      <c r="L326" s="444">
        <f>L$296*Entrant_age_breakdowns!$K83*$H$31</f>
        <v>22.148220306706765</v>
      </c>
      <c r="M326" s="444">
        <f>M$296*Entrant_age_breakdowns!$K83*$H$31</f>
        <v>21.905622527081682</v>
      </c>
      <c r="N326" s="444">
        <f>N$296*Entrant_age_breakdowns!$K83*$H$31</f>
        <v>21.861791383734396</v>
      </c>
    </row>
    <row r="327" spans="1:14" ht="13.15">
      <c r="B327" s="329" t="str">
        <f t="shared" si="144"/>
        <v>60-64</v>
      </c>
      <c r="C327" s="444">
        <f>C$296*Entrant_age_breakdowns!$K84*$H$31</f>
        <v>10.518296145823257</v>
      </c>
      <c r="D327" s="444">
        <f>D$296*Entrant_age_breakdowns!$K84*$H$31</f>
        <v>10.926846443214318</v>
      </c>
      <c r="E327" s="444">
        <f>E$296*Entrant_age_breakdowns!$K84*$H$31</f>
        <v>10.961638537827177</v>
      </c>
      <c r="F327" s="444">
        <f>F$296*Entrant_age_breakdowns!$K84*$H$31</f>
        <v>10.841908325601306</v>
      </c>
      <c r="G327" s="444">
        <f>G$296*Entrant_age_breakdowns!$K84*$H$31</f>
        <v>11.358561325060759</v>
      </c>
      <c r="H327" s="444">
        <f>H$296*Entrant_age_breakdowns!$K84*$H$31</f>
        <v>11.642773638546279</v>
      </c>
      <c r="I327" s="444">
        <f>I$296*Entrant_age_breakdowns!$K84*$H$31</f>
        <v>11.979539719576525</v>
      </c>
      <c r="J327" s="444">
        <f>J$296*Entrant_age_breakdowns!$K84*$H$31</f>
        <v>11.520016174711696</v>
      </c>
      <c r="K327" s="444">
        <f>K$296*Entrant_age_breakdowns!$K84*$H$31</f>
        <v>11.25633805435854</v>
      </c>
      <c r="L327" s="444">
        <f>L$296*Entrant_age_breakdowns!$K84*$H$31</f>
        <v>11.222683986592104</v>
      </c>
      <c r="M327" s="444">
        <f>M$296*Entrant_age_breakdowns!$K84*$H$31</f>
        <v>11.099757711754718</v>
      </c>
      <c r="N327" s="444">
        <f>N$296*Entrant_age_breakdowns!$K84*$H$31</f>
        <v>11.077548113703688</v>
      </c>
    </row>
    <row r="328" spans="1:14" ht="13.15">
      <c r="B328" s="329" t="str">
        <f t="shared" si="144"/>
        <v>65 plus</v>
      </c>
      <c r="C328" s="444">
        <f>C$296*Entrant_age_breakdowns!$K85*$H$31</f>
        <v>3.2351378401682074</v>
      </c>
      <c r="D328" s="444">
        <f>D$296*Entrant_age_breakdowns!$K85*$H$31</f>
        <v>3.3607966453946263</v>
      </c>
      <c r="E328" s="444">
        <f>E$296*Entrant_age_breakdowns!$K85*$H$31</f>
        <v>3.3714977342649437</v>
      </c>
      <c r="F328" s="444">
        <f>F$296*Entrant_age_breakdowns!$K85*$H$31</f>
        <v>3.3346720226845474</v>
      </c>
      <c r="G328" s="444">
        <f>G$296*Entrant_age_breakdowns!$K85*$H$31</f>
        <v>3.4935802380090792</v>
      </c>
      <c r="H328" s="444">
        <f>H$296*Entrant_age_breakdowns!$K85*$H$31</f>
        <v>3.5809961081511146</v>
      </c>
      <c r="I328" s="444">
        <f>I$296*Entrant_age_breakdowns!$K85*$H$31</f>
        <v>3.6845760679584569</v>
      </c>
      <c r="J328" s="444">
        <f>J$296*Entrant_age_breakdowns!$K85*$H$31</f>
        <v>3.5432392974558726</v>
      </c>
      <c r="K328" s="444">
        <f>K$296*Entrant_age_breakdowns!$K85*$H$31</f>
        <v>3.4621391788670213</v>
      </c>
      <c r="L328" s="444">
        <f>L$296*Entrant_age_breakdowns!$K85*$H$31</f>
        <v>3.4517881156722456</v>
      </c>
      <c r="M328" s="444">
        <f>M$296*Entrant_age_breakdowns!$K85*$H$31</f>
        <v>3.4139793833677028</v>
      </c>
      <c r="N328" s="444">
        <f>N$296*Entrant_age_breakdowns!$K85*$H$31</f>
        <v>3.4071483234627817</v>
      </c>
    </row>
    <row r="329" spans="1:14" ht="13.15">
      <c r="B329" s="329" t="str">
        <f t="shared" si="144"/>
        <v>Total</v>
      </c>
      <c r="C329" s="444">
        <f>SUM(C319:C328)</f>
        <v>671.14007794460224</v>
      </c>
      <c r="D329" s="444">
        <f t="shared" ref="D329:N329" si="146">SUM(D319:D328)</f>
        <v>697.20841397868594</v>
      </c>
      <c r="E329" s="444">
        <f t="shared" si="146"/>
        <v>699.42839036712417</v>
      </c>
      <c r="F329" s="444">
        <f t="shared" si="146"/>
        <v>691.78877432555612</v>
      </c>
      <c r="G329" s="444">
        <f t="shared" si="146"/>
        <v>724.75481079385065</v>
      </c>
      <c r="H329" s="444">
        <f t="shared" si="146"/>
        <v>742.88952306863587</v>
      </c>
      <c r="I329" s="444">
        <f t="shared" si="146"/>
        <v>764.37752937101482</v>
      </c>
      <c r="J329" s="444">
        <f t="shared" si="146"/>
        <v>735.05674742664769</v>
      </c>
      <c r="K329" s="444">
        <f t="shared" si="146"/>
        <v>718.23225876491938</v>
      </c>
      <c r="L329" s="444">
        <f t="shared" si="146"/>
        <v>716.08489636412901</v>
      </c>
      <c r="M329" s="444">
        <f t="shared" si="146"/>
        <v>708.24134941203431</v>
      </c>
      <c r="N329" s="444">
        <f t="shared" si="146"/>
        <v>706.82422337180515</v>
      </c>
    </row>
    <row r="330" spans="1:14">
      <c r="A330" s="300">
        <f>SUM(C330:N330)</f>
        <v>0</v>
      </c>
      <c r="C330" s="300">
        <f t="shared" ref="C330:N330" si="147">SUM(C319:C328)-C329</f>
        <v>0</v>
      </c>
      <c r="D330" s="300">
        <f t="shared" si="147"/>
        <v>0</v>
      </c>
      <c r="E330" s="300">
        <f t="shared" si="147"/>
        <v>0</v>
      </c>
      <c r="F330" s="300">
        <f t="shared" si="147"/>
        <v>0</v>
      </c>
      <c r="G330" s="300">
        <f t="shared" si="147"/>
        <v>0</v>
      </c>
      <c r="H330" s="300">
        <f t="shared" si="147"/>
        <v>0</v>
      </c>
      <c r="I330" s="300">
        <f t="shared" si="147"/>
        <v>0</v>
      </c>
      <c r="J330" s="300">
        <f t="shared" si="147"/>
        <v>0</v>
      </c>
      <c r="K330" s="300">
        <f t="shared" si="147"/>
        <v>0</v>
      </c>
      <c r="L330" s="300">
        <f t="shared" si="147"/>
        <v>0</v>
      </c>
      <c r="M330" s="300">
        <f t="shared" si="147"/>
        <v>0</v>
      </c>
      <c r="N330" s="300">
        <f t="shared" si="147"/>
        <v>0</v>
      </c>
    </row>
    <row r="331" spans="1:14">
      <c r="C331" s="320">
        <f>C294</f>
        <v>861.28430986039143</v>
      </c>
      <c r="D331" s="320">
        <f t="shared" ref="D331:N331" si="148">D294</f>
        <v>894.73820353797601</v>
      </c>
      <c r="E331" s="320">
        <f t="shared" si="148"/>
        <v>897.58713313472754</v>
      </c>
      <c r="F331" s="320">
        <f t="shared" si="148"/>
        <v>887.78309721705227</v>
      </c>
      <c r="G331" s="320">
        <f t="shared" si="148"/>
        <v>930.08891518486416</v>
      </c>
      <c r="H331" s="320">
        <f t="shared" si="148"/>
        <v>953.36146835132013</v>
      </c>
      <c r="I331" s="320">
        <f t="shared" si="148"/>
        <v>980.93735494581392</v>
      </c>
      <c r="J331" s="320">
        <f t="shared" si="148"/>
        <v>943.30954776901513</v>
      </c>
      <c r="K331" s="320">
        <f t="shared" si="148"/>
        <v>921.71842457138257</v>
      </c>
      <c r="L331" s="320">
        <f t="shared" si="148"/>
        <v>918.96268161374394</v>
      </c>
      <c r="M331" s="320">
        <f t="shared" si="148"/>
        <v>908.89693804470892</v>
      </c>
      <c r="N331" s="320">
        <f t="shared" si="148"/>
        <v>907.07831855877112</v>
      </c>
    </row>
    <row r="332" spans="1:14">
      <c r="C332" s="320">
        <f>C313+C329</f>
        <v>861.28430986039155</v>
      </c>
      <c r="D332" s="320">
        <f t="shared" ref="D332:N332" si="149">D313+D329</f>
        <v>894.73820353797612</v>
      </c>
      <c r="E332" s="320">
        <f t="shared" si="149"/>
        <v>897.58713313472754</v>
      </c>
      <c r="F332" s="320">
        <f t="shared" si="149"/>
        <v>887.78309721705216</v>
      </c>
      <c r="G332" s="320">
        <f t="shared" si="149"/>
        <v>930.08891518486428</v>
      </c>
      <c r="H332" s="320">
        <f t="shared" si="149"/>
        <v>953.36146835132013</v>
      </c>
      <c r="I332" s="320">
        <f t="shared" si="149"/>
        <v>980.93735494581415</v>
      </c>
      <c r="J332" s="320">
        <f t="shared" si="149"/>
        <v>943.30954776901524</v>
      </c>
      <c r="K332" s="320">
        <f t="shared" si="149"/>
        <v>921.71842457138268</v>
      </c>
      <c r="L332" s="320">
        <f t="shared" si="149"/>
        <v>918.96268161374405</v>
      </c>
      <c r="M332" s="320">
        <f t="shared" si="149"/>
        <v>908.89693804470903</v>
      </c>
      <c r="N332" s="320">
        <f t="shared" si="149"/>
        <v>907.07831855877123</v>
      </c>
    </row>
    <row r="333" spans="1:14">
      <c r="A333" s="300">
        <f>SUM(C333:L333)</f>
        <v>0</v>
      </c>
      <c r="C333" s="320">
        <f>C331-C332</f>
        <v>0</v>
      </c>
      <c r="D333" s="320">
        <f t="shared" ref="D333:K333" si="150">D331-D332</f>
        <v>0</v>
      </c>
      <c r="E333" s="320">
        <f t="shared" si="150"/>
        <v>0</v>
      </c>
      <c r="F333" s="320">
        <f t="shared" si="150"/>
        <v>0</v>
      </c>
      <c r="G333" s="320">
        <f t="shared" si="150"/>
        <v>0</v>
      </c>
      <c r="H333" s="320">
        <f t="shared" si="150"/>
        <v>0</v>
      </c>
      <c r="I333" s="320">
        <f t="shared" si="150"/>
        <v>0</v>
      </c>
      <c r="J333" s="320">
        <f t="shared" si="150"/>
        <v>0</v>
      </c>
      <c r="K333" s="320">
        <f t="shared" si="150"/>
        <v>0</v>
      </c>
      <c r="L333" s="320">
        <f>L331-L332</f>
        <v>0</v>
      </c>
      <c r="M333" s="320">
        <f>M331-M332</f>
        <v>0</v>
      </c>
      <c r="N333" s="320">
        <f>N331-N332</f>
        <v>0</v>
      </c>
    </row>
    <row r="334" spans="1:14" ht="13.15">
      <c r="C334" s="320"/>
      <c r="D334" s="320"/>
      <c r="E334" s="320"/>
      <c r="F334" s="320"/>
      <c r="G334" s="320"/>
      <c r="H334" s="333"/>
      <c r="I334" s="320"/>
      <c r="J334" s="320"/>
      <c r="K334" s="320"/>
      <c r="L334" s="320"/>
    </row>
    <row r="335" spans="1:14" ht="15">
      <c r="B335" s="331" t="s">
        <v>175</v>
      </c>
      <c r="C335" s="320"/>
      <c r="D335" s="320"/>
      <c r="E335" s="320"/>
      <c r="F335" s="320"/>
      <c r="G335" s="320"/>
      <c r="H335" s="333"/>
      <c r="I335" s="320"/>
      <c r="J335" s="320"/>
      <c r="K335" s="320"/>
      <c r="L335" s="320"/>
    </row>
    <row r="336" spans="1:14" ht="15">
      <c r="B336" s="331"/>
      <c r="C336" s="320"/>
      <c r="D336" s="320"/>
      <c r="E336" s="320"/>
      <c r="F336" s="320"/>
      <c r="G336" s="320"/>
      <c r="H336" s="333"/>
      <c r="I336" s="320"/>
      <c r="J336" s="320"/>
      <c r="K336" s="320"/>
      <c r="L336" s="320"/>
    </row>
    <row r="337" spans="1:14" ht="13.15">
      <c r="B337" s="332" t="s">
        <v>46</v>
      </c>
      <c r="C337" s="320"/>
      <c r="D337" s="320"/>
      <c r="E337" s="320"/>
      <c r="F337" s="320"/>
      <c r="G337" s="320"/>
      <c r="H337" s="330"/>
      <c r="I337" s="320"/>
      <c r="J337" s="320"/>
      <c r="K337" s="320"/>
      <c r="L337" s="320"/>
    </row>
    <row r="338" spans="1:14">
      <c r="C338" s="320"/>
      <c r="D338" s="320"/>
      <c r="E338" s="320"/>
      <c r="F338" s="320"/>
      <c r="G338" s="320"/>
      <c r="H338" s="330"/>
      <c r="I338" s="320"/>
      <c r="J338" s="320"/>
      <c r="K338" s="320"/>
      <c r="L338" s="320"/>
    </row>
    <row r="339" spans="1:14" ht="13.15">
      <c r="B339" s="329" t="str">
        <f>B318</f>
        <v>Age group</v>
      </c>
      <c r="C339" s="329" t="str">
        <f t="shared" ref="C339:N339" si="151">C318</f>
        <v>2018/19</v>
      </c>
      <c r="D339" s="329" t="str">
        <f t="shared" si="151"/>
        <v>2019/20</v>
      </c>
      <c r="E339" s="329" t="str">
        <f t="shared" si="151"/>
        <v>2020/21</v>
      </c>
      <c r="F339" s="329" t="str">
        <f t="shared" si="151"/>
        <v>2021/22</v>
      </c>
      <c r="G339" s="329" t="str">
        <f t="shared" si="151"/>
        <v>2022/23</v>
      </c>
      <c r="H339" s="329" t="str">
        <f t="shared" si="151"/>
        <v>2023/24</v>
      </c>
      <c r="I339" s="329" t="str">
        <f t="shared" si="151"/>
        <v>2024/25</v>
      </c>
      <c r="J339" s="329" t="str">
        <f t="shared" si="151"/>
        <v>2025/26</v>
      </c>
      <c r="K339" s="329" t="str">
        <f t="shared" si="151"/>
        <v>2026/27</v>
      </c>
      <c r="L339" s="329" t="str">
        <f t="shared" si="151"/>
        <v>2027/28</v>
      </c>
      <c r="M339" s="329" t="str">
        <f t="shared" si="151"/>
        <v>2028/29</v>
      </c>
      <c r="N339" s="329" t="str">
        <f t="shared" si="151"/>
        <v>2029/30</v>
      </c>
    </row>
    <row r="340" spans="1:14" ht="13.15">
      <c r="B340" s="329" t="str">
        <f t="shared" ref="B340:B350" si="152">B319</f>
        <v>20-24</v>
      </c>
      <c r="C340" s="444">
        <f t="shared" ref="C340:C349" si="153">C303+C247</f>
        <v>60.878736676356354</v>
      </c>
      <c r="D340" s="444">
        <f t="shared" ref="D340:N340" si="154">D303+D247</f>
        <v>93.793756318433026</v>
      </c>
      <c r="E340" s="444">
        <f t="shared" si="154"/>
        <v>117.47055099321847</v>
      </c>
      <c r="F340" s="444">
        <f t="shared" si="154"/>
        <v>133.80975965251108</v>
      </c>
      <c r="G340" s="444">
        <f t="shared" si="154"/>
        <v>147.85747766441887</v>
      </c>
      <c r="H340" s="444">
        <f t="shared" si="154"/>
        <v>159.19853386633062</v>
      </c>
      <c r="I340" s="444">
        <f t="shared" si="154"/>
        <v>168.84850169871564</v>
      </c>
      <c r="J340" s="444">
        <f t="shared" si="154"/>
        <v>173.6247102760565</v>
      </c>
      <c r="K340" s="444">
        <f t="shared" si="154"/>
        <v>175.82183353656694</v>
      </c>
      <c r="L340" s="444">
        <f t="shared" si="154"/>
        <v>177.23603237396404</v>
      </c>
      <c r="M340" s="444">
        <f t="shared" si="154"/>
        <v>177.68008510520033</v>
      </c>
      <c r="N340" s="444">
        <f t="shared" si="154"/>
        <v>177.89496770946704</v>
      </c>
    </row>
    <row r="341" spans="1:14" ht="13.15">
      <c r="B341" s="329" t="str">
        <f t="shared" si="152"/>
        <v>25-29</v>
      </c>
      <c r="C341" s="444">
        <f t="shared" si="153"/>
        <v>127.49262420932611</v>
      </c>
      <c r="D341" s="444">
        <f t="shared" ref="D341:N341" si="155">D304+D248</f>
        <v>155.77009411915736</v>
      </c>
      <c r="E341" s="444">
        <f t="shared" si="155"/>
        <v>182.36796000535566</v>
      </c>
      <c r="F341" s="444">
        <f t="shared" si="155"/>
        <v>205.29231734770786</v>
      </c>
      <c r="G341" s="444">
        <f t="shared" si="155"/>
        <v>227.31914839674545</v>
      </c>
      <c r="H341" s="444">
        <f t="shared" si="155"/>
        <v>247.16565850432227</v>
      </c>
      <c r="I341" s="444">
        <f t="shared" si="155"/>
        <v>265.19702698534013</v>
      </c>
      <c r="J341" s="444">
        <f t="shared" si="155"/>
        <v>277.78490796379401</v>
      </c>
      <c r="K341" s="444">
        <f t="shared" si="155"/>
        <v>286.49224394846703</v>
      </c>
      <c r="L341" s="444">
        <f t="shared" si="155"/>
        <v>293.02937183658895</v>
      </c>
      <c r="M341" s="444">
        <f t="shared" si="155"/>
        <v>297.42563205859943</v>
      </c>
      <c r="N341" s="444">
        <f t="shared" si="155"/>
        <v>300.58075814572317</v>
      </c>
    </row>
    <row r="342" spans="1:14" ht="13.15">
      <c r="B342" s="329" t="str">
        <f t="shared" si="152"/>
        <v>30-34</v>
      </c>
      <c r="C342" s="444">
        <f t="shared" si="153"/>
        <v>225.83476485642694</v>
      </c>
      <c r="D342" s="444">
        <f t="shared" ref="D342:N342" si="156">D305+D249</f>
        <v>217.59252836323651</v>
      </c>
      <c r="E342" s="444">
        <f t="shared" si="156"/>
        <v>216.80838712393162</v>
      </c>
      <c r="F342" s="444">
        <f t="shared" si="156"/>
        <v>220.86043539705059</v>
      </c>
      <c r="G342" s="444">
        <f t="shared" si="156"/>
        <v>229.35920931096049</v>
      </c>
      <c r="H342" s="444">
        <f t="shared" si="156"/>
        <v>240.45508154357802</v>
      </c>
      <c r="I342" s="444">
        <f t="shared" si="156"/>
        <v>253.20232944109631</v>
      </c>
      <c r="J342" s="444">
        <f t="shared" si="156"/>
        <v>264.96876608188364</v>
      </c>
      <c r="K342" s="444">
        <f t="shared" si="156"/>
        <v>275.45226691121206</v>
      </c>
      <c r="L342" s="444">
        <f t="shared" si="156"/>
        <v>284.7991761530705</v>
      </c>
      <c r="M342" s="444">
        <f t="shared" si="156"/>
        <v>292.68598473899351</v>
      </c>
      <c r="N342" s="444">
        <f t="shared" si="156"/>
        <v>299.32404518660042</v>
      </c>
    </row>
    <row r="343" spans="1:14" ht="13.15">
      <c r="B343" s="329" t="str">
        <f t="shared" si="152"/>
        <v>35-39</v>
      </c>
      <c r="C343" s="444">
        <f t="shared" si="153"/>
        <v>302.35469057530156</v>
      </c>
      <c r="D343" s="444">
        <f t="shared" ref="D343:N343" si="157">D306+D250</f>
        <v>286.43700599878059</v>
      </c>
      <c r="E343" s="444">
        <f t="shared" si="157"/>
        <v>273.11784229246354</v>
      </c>
      <c r="F343" s="444">
        <f t="shared" si="157"/>
        <v>262.79879766536624</v>
      </c>
      <c r="G343" s="444">
        <f t="shared" si="157"/>
        <v>256.77628034041072</v>
      </c>
      <c r="H343" s="444">
        <f t="shared" si="157"/>
        <v>254.37288170490601</v>
      </c>
      <c r="I343" s="444">
        <f t="shared" si="157"/>
        <v>255.2404446760527</v>
      </c>
      <c r="J343" s="444">
        <f t="shared" si="157"/>
        <v>257.45245344105695</v>
      </c>
      <c r="K343" s="444">
        <f t="shared" si="157"/>
        <v>260.82710499800692</v>
      </c>
      <c r="L343" s="444">
        <f t="shared" si="157"/>
        <v>265.23280678576742</v>
      </c>
      <c r="M343" s="444">
        <f t="shared" si="157"/>
        <v>270.03789494589103</v>
      </c>
      <c r="N343" s="444">
        <f t="shared" si="157"/>
        <v>275.04550235618092</v>
      </c>
    </row>
    <row r="344" spans="1:14" ht="13.15">
      <c r="B344" s="329" t="str">
        <f t="shared" si="152"/>
        <v>40-44</v>
      </c>
      <c r="C344" s="444">
        <f t="shared" si="153"/>
        <v>340.25898705280912</v>
      </c>
      <c r="D344" s="444">
        <f t="shared" ref="D344:N344" si="158">D307+D251</f>
        <v>324.51058290754133</v>
      </c>
      <c r="E344" s="444">
        <f t="shared" si="158"/>
        <v>309.93912371119967</v>
      </c>
      <c r="F344" s="444">
        <f t="shared" si="158"/>
        <v>296.43212968169604</v>
      </c>
      <c r="G344" s="444">
        <f t="shared" si="158"/>
        <v>285.25822595320295</v>
      </c>
      <c r="H344" s="444">
        <f t="shared" si="158"/>
        <v>276.27055295666742</v>
      </c>
      <c r="I344" s="444">
        <f t="shared" si="158"/>
        <v>269.65260471216232</v>
      </c>
      <c r="J344" s="444">
        <f t="shared" si="158"/>
        <v>264.23083314404266</v>
      </c>
      <c r="K344" s="444">
        <f t="shared" si="158"/>
        <v>260.23284506545087</v>
      </c>
      <c r="L344" s="444">
        <f t="shared" si="158"/>
        <v>257.84388121588597</v>
      </c>
      <c r="M344" s="444">
        <f t="shared" si="158"/>
        <v>256.70858979391897</v>
      </c>
      <c r="N344" s="444">
        <f t="shared" si="158"/>
        <v>256.72495118797184</v>
      </c>
    </row>
    <row r="345" spans="1:14" ht="13.15">
      <c r="B345" s="329" t="str">
        <f t="shared" si="152"/>
        <v>45-49</v>
      </c>
      <c r="C345" s="444">
        <f t="shared" si="153"/>
        <v>280.63475436839673</v>
      </c>
      <c r="D345" s="444">
        <f t="shared" ref="D345:N345" si="159">D308+D252</f>
        <v>282.78524485127855</v>
      </c>
      <c r="E345" s="444">
        <f t="shared" si="159"/>
        <v>281.52561812674111</v>
      </c>
      <c r="F345" s="444">
        <f t="shared" si="159"/>
        <v>277.71484081438649</v>
      </c>
      <c r="G345" s="444">
        <f t="shared" si="159"/>
        <v>273.06997607929594</v>
      </c>
      <c r="H345" s="444">
        <f t="shared" si="159"/>
        <v>267.95063657176598</v>
      </c>
      <c r="I345" s="444">
        <f t="shared" si="159"/>
        <v>262.94988782983916</v>
      </c>
      <c r="J345" s="444">
        <f t="shared" si="159"/>
        <v>257.47923405705217</v>
      </c>
      <c r="K345" s="444">
        <f t="shared" si="159"/>
        <v>252.12710551641644</v>
      </c>
      <c r="L345" s="444">
        <f t="shared" si="159"/>
        <v>247.41102444316368</v>
      </c>
      <c r="M345" s="444">
        <f t="shared" si="159"/>
        <v>243.34768097756867</v>
      </c>
      <c r="N345" s="444">
        <f t="shared" si="159"/>
        <v>240.12093811590032</v>
      </c>
    </row>
    <row r="346" spans="1:14" ht="13.15">
      <c r="B346" s="329" t="str">
        <f t="shared" si="152"/>
        <v>50-54</v>
      </c>
      <c r="C346" s="444">
        <f t="shared" si="153"/>
        <v>261.82473057175253</v>
      </c>
      <c r="D346" s="444">
        <f t="shared" ref="D346:N346" si="160">D309+D253</f>
        <v>247.10103032868915</v>
      </c>
      <c r="E346" s="444">
        <f t="shared" si="160"/>
        <v>237.01379501882283</v>
      </c>
      <c r="F346" s="444">
        <f t="shared" si="160"/>
        <v>229.43059024525849</v>
      </c>
      <c r="G346" s="444">
        <f t="shared" si="160"/>
        <v>223.81158859426483</v>
      </c>
      <c r="H346" s="444">
        <f t="shared" si="160"/>
        <v>219.23228992841311</v>
      </c>
      <c r="I346" s="444">
        <f t="shared" si="160"/>
        <v>215.35891373377362</v>
      </c>
      <c r="J346" s="444">
        <f t="shared" si="160"/>
        <v>211.27845313679296</v>
      </c>
      <c r="K346" s="444">
        <f t="shared" si="160"/>
        <v>207.14636806044308</v>
      </c>
      <c r="L346" s="444">
        <f t="shared" si="160"/>
        <v>203.21010190090357</v>
      </c>
      <c r="M346" s="444">
        <f t="shared" si="160"/>
        <v>199.44507152972034</v>
      </c>
      <c r="N346" s="444">
        <f t="shared" si="160"/>
        <v>196.01141103045916</v>
      </c>
    </row>
    <row r="347" spans="1:14" ht="13.15">
      <c r="B347" s="329" t="str">
        <f t="shared" si="152"/>
        <v>55-59</v>
      </c>
      <c r="C347" s="444">
        <f t="shared" si="153"/>
        <v>150.00923610579238</v>
      </c>
      <c r="D347" s="444">
        <f t="shared" ref="D347:N347" si="161">D310+D254</f>
        <v>136.2319679727286</v>
      </c>
      <c r="E347" s="444">
        <f t="shared" si="161"/>
        <v>125.71249031777326</v>
      </c>
      <c r="F347" s="444">
        <f t="shared" si="161"/>
        <v>117.75134538106271</v>
      </c>
      <c r="G347" s="444">
        <f t="shared" si="161"/>
        <v>112.08823011336918</v>
      </c>
      <c r="H347" s="444">
        <f t="shared" si="161"/>
        <v>107.97930109355957</v>
      </c>
      <c r="I347" s="444">
        <f t="shared" si="161"/>
        <v>104.99518476359833</v>
      </c>
      <c r="J347" s="444">
        <f t="shared" si="161"/>
        <v>102.35160908380782</v>
      </c>
      <c r="K347" s="444">
        <f t="shared" si="161"/>
        <v>99.991906079642632</v>
      </c>
      <c r="L347" s="444">
        <f t="shared" si="161"/>
        <v>97.924435905708293</v>
      </c>
      <c r="M347" s="444">
        <f t="shared" si="161"/>
        <v>96.013072793187547</v>
      </c>
      <c r="N347" s="444">
        <f t="shared" si="161"/>
        <v>94.278136194071649</v>
      </c>
    </row>
    <row r="348" spans="1:14" ht="13.15">
      <c r="B348" s="329" t="str">
        <f t="shared" si="152"/>
        <v>60-64</v>
      </c>
      <c r="C348" s="444">
        <f t="shared" si="153"/>
        <v>48.933785182214166</v>
      </c>
      <c r="D348" s="444">
        <f t="shared" ref="D348:N348" si="162">D311+D255</f>
        <v>48.618578390708421</v>
      </c>
      <c r="E348" s="444">
        <f t="shared" si="162"/>
        <v>46.650173834555943</v>
      </c>
      <c r="F348" s="444">
        <f t="shared" si="162"/>
        <v>44.186980043512776</v>
      </c>
      <c r="G348" s="444">
        <f t="shared" si="162"/>
        <v>41.988194728500908</v>
      </c>
      <c r="H348" s="444">
        <f t="shared" si="162"/>
        <v>40.165320694308811</v>
      </c>
      <c r="I348" s="444">
        <f t="shared" si="162"/>
        <v>38.759892307113816</v>
      </c>
      <c r="J348" s="444">
        <f t="shared" si="162"/>
        <v>37.496764855095599</v>
      </c>
      <c r="K348" s="444">
        <f t="shared" si="162"/>
        <v>36.40888912772764</v>
      </c>
      <c r="L348" s="444">
        <f t="shared" si="162"/>
        <v>35.515839823728683</v>
      </c>
      <c r="M348" s="444">
        <f t="shared" si="162"/>
        <v>34.738563885723003</v>
      </c>
      <c r="N348" s="444">
        <f t="shared" si="162"/>
        <v>34.071338823905833</v>
      </c>
    </row>
    <row r="349" spans="1:14" ht="13.15">
      <c r="B349" s="329" t="str">
        <f t="shared" si="152"/>
        <v>65 plus</v>
      </c>
      <c r="C349" s="444">
        <f t="shared" si="153"/>
        <v>12.65835249076075</v>
      </c>
      <c r="D349" s="444">
        <f t="shared" ref="D349:N349" si="163">D312+D256</f>
        <v>14.400765589116643</v>
      </c>
      <c r="E349" s="444">
        <f t="shared" si="163"/>
        <v>15.411073130023404</v>
      </c>
      <c r="F349" s="444">
        <f t="shared" si="163"/>
        <v>15.765358998039458</v>
      </c>
      <c r="G349" s="444">
        <f t="shared" si="163"/>
        <v>15.72750298354204</v>
      </c>
      <c r="H349" s="444">
        <f t="shared" si="163"/>
        <v>15.46616603092315</v>
      </c>
      <c r="I349" s="444">
        <f t="shared" si="163"/>
        <v>15.120573674052221</v>
      </c>
      <c r="J349" s="444">
        <f t="shared" si="163"/>
        <v>14.705133648333765</v>
      </c>
      <c r="K349" s="444">
        <f t="shared" si="163"/>
        <v>14.281967360356033</v>
      </c>
      <c r="L349" s="444">
        <f t="shared" si="163"/>
        <v>13.895213227587773</v>
      </c>
      <c r="M349" s="444">
        <f t="shared" si="163"/>
        <v>13.545833051329621</v>
      </c>
      <c r="N349" s="444">
        <f t="shared" si="163"/>
        <v>13.241487615570993</v>
      </c>
    </row>
    <row r="350" spans="1:14" ht="13.15">
      <c r="B350" s="329" t="str">
        <f t="shared" si="152"/>
        <v>Total</v>
      </c>
      <c r="C350" s="444">
        <f t="shared" ref="C350:N350" si="164">SUM(C340:C349)</f>
        <v>1810.8806620891366</v>
      </c>
      <c r="D350" s="444">
        <f t="shared" si="164"/>
        <v>1807.2415548396705</v>
      </c>
      <c r="E350" s="444">
        <f t="shared" si="164"/>
        <v>1806.0170145540856</v>
      </c>
      <c r="F350" s="444">
        <f t="shared" si="164"/>
        <v>1804.0425552265917</v>
      </c>
      <c r="G350" s="444">
        <f t="shared" si="164"/>
        <v>1813.2558341647114</v>
      </c>
      <c r="H350" s="444">
        <f t="shared" si="164"/>
        <v>1828.2564228947749</v>
      </c>
      <c r="I350" s="444">
        <f t="shared" si="164"/>
        <v>1849.3253598217441</v>
      </c>
      <c r="J350" s="444">
        <f t="shared" si="164"/>
        <v>1861.3728656879155</v>
      </c>
      <c r="K350" s="444">
        <f t="shared" si="164"/>
        <v>1868.7825306042896</v>
      </c>
      <c r="L350" s="444">
        <f t="shared" si="164"/>
        <v>1876.0978836663689</v>
      </c>
      <c r="M350" s="444">
        <f t="shared" si="164"/>
        <v>1881.6284088801322</v>
      </c>
      <c r="N350" s="444">
        <f t="shared" si="164"/>
        <v>1887.2935363658514</v>
      </c>
    </row>
    <row r="351" spans="1:14">
      <c r="A351" s="300">
        <f>SUM(C351:N351)</f>
        <v>0</v>
      </c>
      <c r="C351" s="300">
        <f t="shared" ref="C351:N351" si="165">SUM(C340:C349)-C350</f>
        <v>0</v>
      </c>
      <c r="D351" s="300">
        <f t="shared" si="165"/>
        <v>0</v>
      </c>
      <c r="E351" s="300">
        <f t="shared" si="165"/>
        <v>0</v>
      </c>
      <c r="F351" s="300">
        <f t="shared" si="165"/>
        <v>0</v>
      </c>
      <c r="G351" s="300">
        <f t="shared" si="165"/>
        <v>0</v>
      </c>
      <c r="H351" s="300">
        <f t="shared" si="165"/>
        <v>0</v>
      </c>
      <c r="I351" s="300">
        <f t="shared" si="165"/>
        <v>0</v>
      </c>
      <c r="J351" s="300">
        <f t="shared" si="165"/>
        <v>0</v>
      </c>
      <c r="K351" s="300">
        <f t="shared" si="165"/>
        <v>0</v>
      </c>
      <c r="L351" s="300">
        <f t="shared" si="165"/>
        <v>0</v>
      </c>
      <c r="M351" s="300">
        <f t="shared" si="165"/>
        <v>0</v>
      </c>
      <c r="N351" s="300">
        <f t="shared" si="165"/>
        <v>0</v>
      </c>
    </row>
    <row r="353" spans="1:14" ht="13.15">
      <c r="B353" s="332" t="s">
        <v>47</v>
      </c>
      <c r="C353" s="320"/>
      <c r="D353" s="320"/>
      <c r="E353" s="320"/>
      <c r="F353" s="320"/>
      <c r="G353" s="320"/>
      <c r="H353" s="330"/>
      <c r="I353" s="320"/>
      <c r="J353" s="320"/>
      <c r="K353" s="320"/>
      <c r="L353" s="320"/>
    </row>
    <row r="354" spans="1:14">
      <c r="C354" s="320"/>
      <c r="D354" s="320"/>
      <c r="E354" s="320"/>
      <c r="F354" s="320"/>
      <c r="G354" s="320"/>
      <c r="H354" s="330"/>
      <c r="I354" s="320"/>
      <c r="J354" s="320"/>
      <c r="K354" s="320"/>
      <c r="L354" s="320"/>
    </row>
    <row r="355" spans="1:14" ht="13.15">
      <c r="B355" s="329" t="str">
        <f t="shared" ref="B355:B366" si="166">B339</f>
        <v>Age group</v>
      </c>
      <c r="C355" s="329" t="str">
        <f t="shared" ref="C355:N355" si="167">C339</f>
        <v>2018/19</v>
      </c>
      <c r="D355" s="329" t="str">
        <f t="shared" si="167"/>
        <v>2019/20</v>
      </c>
      <c r="E355" s="329" t="str">
        <f t="shared" si="167"/>
        <v>2020/21</v>
      </c>
      <c r="F355" s="329" t="str">
        <f t="shared" si="167"/>
        <v>2021/22</v>
      </c>
      <c r="G355" s="329" t="str">
        <f t="shared" si="167"/>
        <v>2022/23</v>
      </c>
      <c r="H355" s="329" t="str">
        <f t="shared" si="167"/>
        <v>2023/24</v>
      </c>
      <c r="I355" s="329" t="str">
        <f t="shared" si="167"/>
        <v>2024/25</v>
      </c>
      <c r="J355" s="329" t="str">
        <f t="shared" si="167"/>
        <v>2025/26</v>
      </c>
      <c r="K355" s="329" t="str">
        <f t="shared" si="167"/>
        <v>2026/27</v>
      </c>
      <c r="L355" s="329" t="str">
        <f t="shared" si="167"/>
        <v>2027/28</v>
      </c>
      <c r="M355" s="329" t="str">
        <f t="shared" si="167"/>
        <v>2028/29</v>
      </c>
      <c r="N355" s="329" t="str">
        <f t="shared" si="167"/>
        <v>2029/30</v>
      </c>
    </row>
    <row r="356" spans="1:14" ht="13.15">
      <c r="B356" s="329" t="str">
        <f t="shared" si="166"/>
        <v>20-24</v>
      </c>
      <c r="C356" s="444">
        <f t="shared" ref="C356:C365" si="168">C319+C263</f>
        <v>282.18976284960127</v>
      </c>
      <c r="D356" s="444">
        <f t="shared" ref="D356:N356" si="169">D319+D263</f>
        <v>377.07073014230508</v>
      </c>
      <c r="E356" s="444">
        <f t="shared" si="169"/>
        <v>443.38388165449635</v>
      </c>
      <c r="F356" s="444">
        <f t="shared" si="169"/>
        <v>487.82808727069767</v>
      </c>
      <c r="G356" s="444">
        <f t="shared" si="169"/>
        <v>527.46277343132522</v>
      </c>
      <c r="H356" s="444">
        <f t="shared" si="169"/>
        <v>559.93976603772239</v>
      </c>
      <c r="I356" s="444">
        <f t="shared" si="169"/>
        <v>588.23973891673654</v>
      </c>
      <c r="J356" s="444">
        <f t="shared" si="169"/>
        <v>600.66403614577303</v>
      </c>
      <c r="K356" s="444">
        <f t="shared" si="169"/>
        <v>605.112086316469</v>
      </c>
      <c r="L356" s="444">
        <f t="shared" si="169"/>
        <v>607.69166488748874</v>
      </c>
      <c r="M356" s="444">
        <f t="shared" si="169"/>
        <v>607.50725204483024</v>
      </c>
      <c r="N356" s="444">
        <f t="shared" si="169"/>
        <v>607.0167250763119</v>
      </c>
    </row>
    <row r="357" spans="1:14" ht="13.15">
      <c r="B357" s="329" t="str">
        <f t="shared" si="166"/>
        <v>25-29</v>
      </c>
      <c r="C357" s="444">
        <f t="shared" si="168"/>
        <v>738.06439800907992</v>
      </c>
      <c r="D357" s="444">
        <f t="shared" ref="D357:N357" si="170">D320+D264</f>
        <v>770.71709494922959</v>
      </c>
      <c r="E357" s="444">
        <f t="shared" si="170"/>
        <v>809.62248014239231</v>
      </c>
      <c r="F357" s="444">
        <f t="shared" si="170"/>
        <v>847.16687602738386</v>
      </c>
      <c r="G357" s="444">
        <f t="shared" si="170"/>
        <v>890.99090433681556</v>
      </c>
      <c r="H357" s="444">
        <f t="shared" si="170"/>
        <v>934.53427240866279</v>
      </c>
      <c r="I357" s="444">
        <f t="shared" si="170"/>
        <v>977.47649687337434</v>
      </c>
      <c r="J357" s="444">
        <f t="shared" si="170"/>
        <v>1005.7356170140442</v>
      </c>
      <c r="K357" s="444">
        <f t="shared" si="170"/>
        <v>1023.8715710796725</v>
      </c>
      <c r="L357" s="444">
        <f t="shared" si="170"/>
        <v>1037.1734126170693</v>
      </c>
      <c r="M357" s="444">
        <f t="shared" si="170"/>
        <v>1045.1414030788408</v>
      </c>
      <c r="N357" s="444">
        <f t="shared" si="170"/>
        <v>1050.4743636241415</v>
      </c>
    </row>
    <row r="358" spans="1:14" ht="13.15">
      <c r="B358" s="329" t="str">
        <f t="shared" si="166"/>
        <v>30-34</v>
      </c>
      <c r="C358" s="444">
        <f t="shared" si="168"/>
        <v>997.12407831814562</v>
      </c>
      <c r="D358" s="444">
        <f t="shared" ref="D358:N358" si="171">D321+D265</f>
        <v>957.21390326004018</v>
      </c>
      <c r="E358" s="444">
        <f t="shared" si="171"/>
        <v>931.30572521794829</v>
      </c>
      <c r="F358" s="444">
        <f t="shared" si="171"/>
        <v>918.01098827615715</v>
      </c>
      <c r="G358" s="444">
        <f t="shared" si="171"/>
        <v>919.44439992674768</v>
      </c>
      <c r="H358" s="444">
        <f t="shared" si="171"/>
        <v>930.85213798899326</v>
      </c>
      <c r="I358" s="444">
        <f t="shared" si="171"/>
        <v>949.92973143144741</v>
      </c>
      <c r="J358" s="444">
        <f t="shared" si="171"/>
        <v>967.89027031628575</v>
      </c>
      <c r="K358" s="444">
        <f t="shared" si="171"/>
        <v>983.97942903916135</v>
      </c>
      <c r="L358" s="444">
        <f t="shared" si="171"/>
        <v>998.7625578753931</v>
      </c>
      <c r="M358" s="444">
        <f t="shared" si="171"/>
        <v>1010.9681909940508</v>
      </c>
      <c r="N358" s="444">
        <f t="shared" si="171"/>
        <v>1021.153326258202</v>
      </c>
    </row>
    <row r="359" spans="1:14" ht="13.15">
      <c r="B359" s="329" t="str">
        <f t="shared" si="166"/>
        <v>35-39</v>
      </c>
      <c r="C359" s="444">
        <f t="shared" si="168"/>
        <v>1155.4386849158373</v>
      </c>
      <c r="D359" s="444">
        <f t="shared" ref="D359:N359" si="172">D322+D266</f>
        <v>1101.51610871143</v>
      </c>
      <c r="E359" s="444">
        <f t="shared" si="172"/>
        <v>1051.4587900201095</v>
      </c>
      <c r="F359" s="444">
        <f t="shared" si="172"/>
        <v>1008.7339815984727</v>
      </c>
      <c r="G359" s="444">
        <f t="shared" si="172"/>
        <v>978.17943291647407</v>
      </c>
      <c r="H359" s="444">
        <f t="shared" si="172"/>
        <v>957.80491809394982</v>
      </c>
      <c r="I359" s="444">
        <f t="shared" si="172"/>
        <v>947.04727881574775</v>
      </c>
      <c r="J359" s="444">
        <f t="shared" si="172"/>
        <v>939.80799702840454</v>
      </c>
      <c r="K359" s="444">
        <f t="shared" si="172"/>
        <v>936.15764500962518</v>
      </c>
      <c r="L359" s="444">
        <f t="shared" si="172"/>
        <v>936.22163752283211</v>
      </c>
      <c r="M359" s="444">
        <f t="shared" si="172"/>
        <v>938.21571033665668</v>
      </c>
      <c r="N359" s="444">
        <f t="shared" si="172"/>
        <v>941.77683411514158</v>
      </c>
    </row>
    <row r="360" spans="1:14" ht="13.15">
      <c r="B360" s="329" t="str">
        <f t="shared" si="166"/>
        <v>40-44</v>
      </c>
      <c r="C360" s="444">
        <f t="shared" si="168"/>
        <v>1113.5712583020356</v>
      </c>
      <c r="D360" s="444">
        <f t="shared" ref="D360:N360" si="173">D323+D267</f>
        <v>1087.5165472344677</v>
      </c>
      <c r="E360" s="444">
        <f t="shared" si="173"/>
        <v>1055.3048642171123</v>
      </c>
      <c r="F360" s="444">
        <f t="shared" si="173"/>
        <v>1021.3830455729834</v>
      </c>
      <c r="G360" s="444">
        <f t="shared" si="173"/>
        <v>991.39661864940638</v>
      </c>
      <c r="H360" s="444">
        <f t="shared" si="173"/>
        <v>965.31650037775159</v>
      </c>
      <c r="I360" s="444">
        <f t="shared" si="173"/>
        <v>944.23255126378274</v>
      </c>
      <c r="J360" s="444">
        <f t="shared" si="173"/>
        <v>924.44502966417019</v>
      </c>
      <c r="K360" s="444">
        <f t="shared" si="173"/>
        <v>907.26488202972473</v>
      </c>
      <c r="L360" s="444">
        <f t="shared" si="173"/>
        <v>893.84194272139666</v>
      </c>
      <c r="M360" s="444">
        <f t="shared" si="173"/>
        <v>883.38806447066861</v>
      </c>
      <c r="N360" s="444">
        <f t="shared" si="173"/>
        <v>875.98310322631244</v>
      </c>
    </row>
    <row r="361" spans="1:14" ht="13.15">
      <c r="B361" s="329" t="str">
        <f t="shared" si="166"/>
        <v>45-49</v>
      </c>
      <c r="C361" s="444">
        <f t="shared" si="168"/>
        <v>963.08151866697415</v>
      </c>
      <c r="D361" s="444">
        <f t="shared" ref="D361:N361" si="174">D324+D268</f>
        <v>954.69550316717414</v>
      </c>
      <c r="E361" s="444">
        <f t="shared" si="174"/>
        <v>940.80202689368286</v>
      </c>
      <c r="F361" s="444">
        <f t="shared" si="174"/>
        <v>923.79083720289896</v>
      </c>
      <c r="G361" s="444">
        <f t="shared" si="174"/>
        <v>907.52651620380448</v>
      </c>
      <c r="H361" s="444">
        <f t="shared" si="174"/>
        <v>891.49760451458349</v>
      </c>
      <c r="I361" s="444">
        <f t="shared" si="174"/>
        <v>876.58145873119804</v>
      </c>
      <c r="J361" s="444">
        <f t="shared" si="174"/>
        <v>859.87750785704441</v>
      </c>
      <c r="K361" s="444">
        <f t="shared" si="174"/>
        <v>842.97123654191159</v>
      </c>
      <c r="L361" s="444">
        <f t="shared" si="174"/>
        <v>827.40449080906512</v>
      </c>
      <c r="M361" s="444">
        <f t="shared" si="174"/>
        <v>813.10202248373764</v>
      </c>
      <c r="N361" s="444">
        <f t="shared" si="174"/>
        <v>800.70218151301128</v>
      </c>
    </row>
    <row r="362" spans="1:14" ht="13.15">
      <c r="B362" s="329" t="str">
        <f t="shared" si="166"/>
        <v>50-54</v>
      </c>
      <c r="C362" s="444">
        <f t="shared" si="168"/>
        <v>710.92302646184316</v>
      </c>
      <c r="D362" s="444">
        <f t="shared" ref="D362:N362" si="175">D325+D269</f>
        <v>707.40100002328575</v>
      </c>
      <c r="E362" s="444">
        <f t="shared" si="175"/>
        <v>700.93459538702893</v>
      </c>
      <c r="F362" s="444">
        <f t="shared" si="175"/>
        <v>693.12798872492715</v>
      </c>
      <c r="G362" s="444">
        <f t="shared" si="175"/>
        <v>686.32925407999062</v>
      </c>
      <c r="H362" s="444">
        <f t="shared" si="175"/>
        <v>679.61567072802382</v>
      </c>
      <c r="I362" s="444">
        <f t="shared" si="175"/>
        <v>673.17387081702634</v>
      </c>
      <c r="J362" s="444">
        <f t="shared" si="175"/>
        <v>664.53408228495618</v>
      </c>
      <c r="K362" s="444">
        <f t="shared" si="175"/>
        <v>654.67102346840056</v>
      </c>
      <c r="L362" s="444">
        <f t="shared" si="175"/>
        <v>644.65926298573095</v>
      </c>
      <c r="M362" s="444">
        <f t="shared" si="175"/>
        <v>634.48860251573103</v>
      </c>
      <c r="N362" s="444">
        <f t="shared" si="175"/>
        <v>624.75530146743586</v>
      </c>
    </row>
    <row r="363" spans="1:14" ht="13.15">
      <c r="B363" s="329" t="str">
        <f t="shared" si="166"/>
        <v>55-59</v>
      </c>
      <c r="C363" s="444">
        <f t="shared" si="168"/>
        <v>317.93173219452513</v>
      </c>
      <c r="D363" s="444">
        <f t="shared" ref="D363:N363" si="176">D326+D270</f>
        <v>324.65743952059881</v>
      </c>
      <c r="E363" s="444">
        <f t="shared" si="176"/>
        <v>327.47038340787901</v>
      </c>
      <c r="F363" s="444">
        <f t="shared" si="176"/>
        <v>327.82605786297518</v>
      </c>
      <c r="G363" s="444">
        <f t="shared" si="176"/>
        <v>327.87283706506889</v>
      </c>
      <c r="H363" s="444">
        <f t="shared" si="176"/>
        <v>327.42618863266807</v>
      </c>
      <c r="I363" s="444">
        <f t="shared" si="176"/>
        <v>326.79545773010142</v>
      </c>
      <c r="J363" s="444">
        <f t="shared" si="176"/>
        <v>324.52243879547342</v>
      </c>
      <c r="K363" s="444">
        <f t="shared" si="176"/>
        <v>321.29989612900391</v>
      </c>
      <c r="L363" s="444">
        <f t="shared" si="176"/>
        <v>317.76610269104037</v>
      </c>
      <c r="M363" s="444">
        <f t="shared" si="176"/>
        <v>313.84374115031545</v>
      </c>
      <c r="N363" s="444">
        <f t="shared" si="176"/>
        <v>309.85907502055949</v>
      </c>
    </row>
    <row r="364" spans="1:14" ht="13.15">
      <c r="B364" s="329" t="str">
        <f t="shared" si="166"/>
        <v>60-64</v>
      </c>
      <c r="C364" s="444">
        <f t="shared" si="168"/>
        <v>115.28073932733132</v>
      </c>
      <c r="D364" s="444">
        <f t="shared" ref="D364:N364" si="177">D327+D271</f>
        <v>111.76476863378974</v>
      </c>
      <c r="E364" s="444">
        <f t="shared" si="177"/>
        <v>110.54426202632575</v>
      </c>
      <c r="F364" s="444">
        <f t="shared" si="177"/>
        <v>110.10714773424505</v>
      </c>
      <c r="G364" s="444">
        <f t="shared" si="177"/>
        <v>110.44416665216035</v>
      </c>
      <c r="H364" s="444">
        <f t="shared" si="177"/>
        <v>110.90828030399165</v>
      </c>
      <c r="I364" s="444">
        <f t="shared" si="177"/>
        <v>111.42687606669639</v>
      </c>
      <c r="J364" s="444">
        <f t="shared" si="177"/>
        <v>111.15354748624186</v>
      </c>
      <c r="K364" s="444">
        <f t="shared" si="177"/>
        <v>110.45569670065495</v>
      </c>
      <c r="L364" s="444">
        <f t="shared" si="177"/>
        <v>109.64639426967737</v>
      </c>
      <c r="M364" s="444">
        <f t="shared" si="177"/>
        <v>108.65017819696639</v>
      </c>
      <c r="N364" s="444">
        <f t="shared" si="177"/>
        <v>107.60813453842131</v>
      </c>
    </row>
    <row r="365" spans="1:14" ht="13.15">
      <c r="B365" s="329" t="str">
        <f t="shared" si="166"/>
        <v>65 plus</v>
      </c>
      <c r="C365" s="444">
        <f t="shared" si="168"/>
        <v>31.955468978146271</v>
      </c>
      <c r="D365" s="444">
        <f t="shared" ref="D365:N365" si="178">D328+D272</f>
        <v>39.031515569983171</v>
      </c>
      <c r="E365" s="444">
        <f t="shared" si="178"/>
        <v>43.010016928529218</v>
      </c>
      <c r="F365" s="444">
        <f t="shared" si="178"/>
        <v>45.355787417863432</v>
      </c>
      <c r="G365" s="444">
        <f t="shared" si="178"/>
        <v>46.972004203992469</v>
      </c>
      <c r="H365" s="444">
        <f t="shared" si="178"/>
        <v>48.145858075367627</v>
      </c>
      <c r="I365" s="444">
        <f t="shared" si="178"/>
        <v>49.066822676442484</v>
      </c>
      <c r="J365" s="444">
        <f t="shared" si="178"/>
        <v>49.586712900431159</v>
      </c>
      <c r="K365" s="444">
        <f t="shared" si="178"/>
        <v>49.805821506763955</v>
      </c>
      <c r="L365" s="444">
        <f t="shared" si="178"/>
        <v>49.846796493714535</v>
      </c>
      <c r="M365" s="444">
        <f t="shared" si="178"/>
        <v>49.730980517651851</v>
      </c>
      <c r="N365" s="444">
        <f t="shared" si="178"/>
        <v>49.520842202259175</v>
      </c>
    </row>
    <row r="366" spans="1:14" ht="13.15">
      <c r="B366" s="329" t="str">
        <f t="shared" si="166"/>
        <v>Total</v>
      </c>
      <c r="C366" s="444">
        <f t="shared" ref="C366:N366" si="179">SUM(C356:C365)</f>
        <v>6425.5606680235196</v>
      </c>
      <c r="D366" s="444">
        <f t="shared" si="179"/>
        <v>6431.5846112123036</v>
      </c>
      <c r="E366" s="444">
        <f t="shared" si="179"/>
        <v>6413.8370258955038</v>
      </c>
      <c r="F366" s="444">
        <f t="shared" si="179"/>
        <v>6383.3307976886044</v>
      </c>
      <c r="G366" s="444">
        <f t="shared" si="179"/>
        <v>6386.6189074657859</v>
      </c>
      <c r="H366" s="444">
        <f t="shared" si="179"/>
        <v>6406.0411971617132</v>
      </c>
      <c r="I366" s="444">
        <f t="shared" si="179"/>
        <v>6443.9702833225538</v>
      </c>
      <c r="J366" s="444">
        <f t="shared" si="179"/>
        <v>6448.2172394928248</v>
      </c>
      <c r="K366" s="444">
        <f t="shared" si="179"/>
        <v>6435.5892878213881</v>
      </c>
      <c r="L366" s="444">
        <f t="shared" si="179"/>
        <v>6423.0142628734084</v>
      </c>
      <c r="M366" s="444">
        <f t="shared" si="179"/>
        <v>6405.0361457894496</v>
      </c>
      <c r="N366" s="444">
        <f t="shared" si="179"/>
        <v>6388.8498870417961</v>
      </c>
    </row>
    <row r="367" spans="1:14">
      <c r="A367" s="300">
        <f>SUM(C367:N367)</f>
        <v>0</v>
      </c>
      <c r="C367" s="300">
        <f t="shared" ref="C367:N367" si="180">SUM(C356:C365)-C366</f>
        <v>0</v>
      </c>
      <c r="D367" s="300">
        <f t="shared" si="180"/>
        <v>0</v>
      </c>
      <c r="E367" s="300">
        <f t="shared" si="180"/>
        <v>0</v>
      </c>
      <c r="F367" s="300">
        <f t="shared" si="180"/>
        <v>0</v>
      </c>
      <c r="G367" s="300">
        <f t="shared" si="180"/>
        <v>0</v>
      </c>
      <c r="H367" s="300">
        <f t="shared" si="180"/>
        <v>0</v>
      </c>
      <c r="I367" s="300">
        <f t="shared" si="180"/>
        <v>0</v>
      </c>
      <c r="J367" s="300">
        <f t="shared" si="180"/>
        <v>0</v>
      </c>
      <c r="K367" s="300">
        <f t="shared" si="180"/>
        <v>0</v>
      </c>
      <c r="L367" s="300">
        <f t="shared" si="180"/>
        <v>0</v>
      </c>
      <c r="M367" s="300">
        <f t="shared" si="180"/>
        <v>0</v>
      </c>
      <c r="N367" s="300">
        <f t="shared" si="180"/>
        <v>0</v>
      </c>
    </row>
    <row r="368" spans="1:14">
      <c r="C368" s="320">
        <f>C350+C366</f>
        <v>8236.4413301126569</v>
      </c>
      <c r="D368" s="320">
        <f t="shared" ref="D368:N368" si="181">D350+D366</f>
        <v>8238.8261660519747</v>
      </c>
      <c r="E368" s="320">
        <f t="shared" si="181"/>
        <v>8219.8540404495889</v>
      </c>
      <c r="F368" s="320">
        <f t="shared" si="181"/>
        <v>8187.3733529151959</v>
      </c>
      <c r="G368" s="320">
        <f t="shared" si="181"/>
        <v>8199.8747416304977</v>
      </c>
      <c r="H368" s="320">
        <f t="shared" si="181"/>
        <v>8234.2976200564881</v>
      </c>
      <c r="I368" s="320">
        <f t="shared" si="181"/>
        <v>8293.2956431442981</v>
      </c>
      <c r="J368" s="320">
        <f t="shared" si="181"/>
        <v>8309.5901051807396</v>
      </c>
      <c r="K368" s="320">
        <f t="shared" si="181"/>
        <v>8304.3718184256777</v>
      </c>
      <c r="L368" s="320">
        <f t="shared" si="181"/>
        <v>8299.1121465397773</v>
      </c>
      <c r="M368" s="320">
        <f t="shared" si="181"/>
        <v>8286.6645546695818</v>
      </c>
      <c r="N368" s="320">
        <f t="shared" si="181"/>
        <v>8276.1434234076478</v>
      </c>
    </row>
    <row r="369" spans="1:14">
      <c r="C369" s="320">
        <f>C36</f>
        <v>8236.4413301126551</v>
      </c>
      <c r="D369" s="320">
        <f t="shared" ref="D369:N369" si="182">D36</f>
        <v>8238.8261660519729</v>
      </c>
      <c r="E369" s="320">
        <f t="shared" si="182"/>
        <v>8219.8540404495889</v>
      </c>
      <c r="F369" s="320">
        <f t="shared" si="182"/>
        <v>8187.373352915195</v>
      </c>
      <c r="G369" s="320">
        <f t="shared" si="182"/>
        <v>8199.8747416304959</v>
      </c>
      <c r="H369" s="320">
        <f t="shared" si="182"/>
        <v>8234.2976200564881</v>
      </c>
      <c r="I369" s="320">
        <f t="shared" si="182"/>
        <v>8293.2956431442963</v>
      </c>
      <c r="J369" s="320">
        <f t="shared" si="182"/>
        <v>8309.5901051807396</v>
      </c>
      <c r="K369" s="320">
        <f t="shared" si="182"/>
        <v>8304.3718184256759</v>
      </c>
      <c r="L369" s="320">
        <f t="shared" si="182"/>
        <v>8299.1121465397755</v>
      </c>
      <c r="M369" s="320">
        <f t="shared" si="182"/>
        <v>8286.66455466958</v>
      </c>
      <c r="N369" s="320">
        <f t="shared" si="182"/>
        <v>8276.143423407646</v>
      </c>
    </row>
    <row r="370" spans="1:14">
      <c r="A370" s="300">
        <f>SUM(C370:L370)</f>
        <v>0</v>
      </c>
      <c r="C370" s="320">
        <f>C368-C369</f>
        <v>0</v>
      </c>
      <c r="D370" s="320">
        <f t="shared" ref="D370:N370" si="183">D368-D369</f>
        <v>0</v>
      </c>
      <c r="E370" s="320">
        <f t="shared" si="183"/>
        <v>0</v>
      </c>
      <c r="F370" s="320">
        <f t="shared" si="183"/>
        <v>0</v>
      </c>
      <c r="G370" s="320">
        <f t="shared" si="183"/>
        <v>0</v>
      </c>
      <c r="H370" s="320">
        <f t="shared" si="183"/>
        <v>0</v>
      </c>
      <c r="I370" s="320">
        <f t="shared" si="183"/>
        <v>0</v>
      </c>
      <c r="J370" s="320">
        <f t="shared" si="183"/>
        <v>0</v>
      </c>
      <c r="K370" s="320">
        <f t="shared" si="183"/>
        <v>0</v>
      </c>
      <c r="L370" s="320">
        <f t="shared" si="183"/>
        <v>0</v>
      </c>
      <c r="M370" s="320">
        <f t="shared" si="183"/>
        <v>0</v>
      </c>
      <c r="N370" s="320">
        <f t="shared" si="183"/>
        <v>0</v>
      </c>
    </row>
    <row r="371" spans="1:14">
      <c r="A371" s="300">
        <f>SUM(C371:N371)</f>
        <v>0</v>
      </c>
      <c r="C371" s="320">
        <f>IF(C294&gt;0,0,C294)</f>
        <v>0</v>
      </c>
      <c r="D371" s="320">
        <f t="shared" ref="D371:N371" si="184">IF(D294&gt;0,0,D294)</f>
        <v>0</v>
      </c>
      <c r="E371" s="320">
        <f t="shared" si="184"/>
        <v>0</v>
      </c>
      <c r="F371" s="320">
        <f t="shared" si="184"/>
        <v>0</v>
      </c>
      <c r="G371" s="320">
        <f t="shared" si="184"/>
        <v>0</v>
      </c>
      <c r="H371" s="320">
        <f t="shared" si="184"/>
        <v>0</v>
      </c>
      <c r="I371" s="320">
        <f t="shared" si="184"/>
        <v>0</v>
      </c>
      <c r="J371" s="320">
        <f t="shared" si="184"/>
        <v>0</v>
      </c>
      <c r="K371" s="320">
        <f t="shared" si="184"/>
        <v>0</v>
      </c>
      <c r="L371" s="320">
        <f t="shared" si="184"/>
        <v>0</v>
      </c>
      <c r="M371" s="320">
        <f t="shared" si="184"/>
        <v>0</v>
      </c>
      <c r="N371" s="320">
        <f t="shared" si="184"/>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R371"/>
  <sheetViews>
    <sheetView showGridLines="0" zoomScaleNormal="100" workbookViewId="0"/>
  </sheetViews>
  <sheetFormatPr defaultColWidth="9" defaultRowHeight="12.75"/>
  <cols>
    <col min="1" max="1" width="9" style="300"/>
    <col min="2" max="2" width="28.73046875" style="300" customWidth="1"/>
    <col min="3" max="16" width="10.73046875" style="300" customWidth="1"/>
    <col min="17"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 r="A5" s="674" t="s">
        <v>268</v>
      </c>
      <c r="B5" s="674"/>
      <c r="C5" s="674"/>
      <c r="D5" s="674"/>
      <c r="E5" s="674"/>
      <c r="F5" s="674"/>
      <c r="G5" s="674"/>
      <c r="H5" s="674"/>
      <c r="I5" s="674"/>
      <c r="J5" s="674"/>
      <c r="K5" s="674"/>
      <c r="L5" s="674"/>
      <c r="M5" s="674"/>
      <c r="N5" s="674"/>
      <c r="O5" s="340"/>
      <c r="P5" s="340"/>
      <c r="Q5" s="340"/>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15">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7" t="str">
        <f>Forecast_stock_figures!B17</f>
        <v>Biology</v>
      </c>
      <c r="C15" s="298">
        <f>Forecast_stock_figures!C41</f>
        <v>12337.455557871883</v>
      </c>
      <c r="D15" s="298">
        <f>Forecast_stock_figures!D41</f>
        <v>12488.984382049279</v>
      </c>
      <c r="E15" s="298">
        <f>Forecast_stock_figures!E41</f>
        <v>12641.232920822389</v>
      </c>
      <c r="F15" s="298">
        <f>Forecast_stock_figures!F41</f>
        <v>12722.79161136832</v>
      </c>
      <c r="G15" s="298">
        <f>Forecast_stock_figures!G41</f>
        <v>12837.017861885523</v>
      </c>
      <c r="H15" s="298">
        <f>Forecast_stock_figures!H41</f>
        <v>13090.280962345856</v>
      </c>
      <c r="I15" s="298">
        <f>Forecast_stock_figures!I41</f>
        <v>13302.679729988338</v>
      </c>
      <c r="J15" s="298">
        <f>Forecast_stock_figures!J41</f>
        <v>13397.342524968526</v>
      </c>
      <c r="K15" s="298">
        <f>Forecast_stock_figures!K41</f>
        <v>13466.388942747561</v>
      </c>
      <c r="L15" s="298">
        <f>Forecast_stock_figures!L41</f>
        <v>13486.4354607842</v>
      </c>
      <c r="M15" s="298">
        <f>Forecast_stock_figures!M41</f>
        <v>13471.57786735954</v>
      </c>
      <c r="N15" s="298">
        <f>Forecast_stock_figures!N41</f>
        <v>13428.8050851106</v>
      </c>
    </row>
    <row r="17" spans="1:9" ht="15">
      <c r="B17" s="331" t="s">
        <v>161</v>
      </c>
    </row>
    <row r="19" spans="1:9" ht="13.15">
      <c r="B19" s="1405" t="str">
        <f>Stock_ages_breakdowns!B73</f>
        <v>Age group</v>
      </c>
      <c r="C19" s="1406" t="str">
        <f>Stock_ages_breakdowns!E73</f>
        <v>Biology</v>
      </c>
      <c r="D19" s="1407"/>
      <c r="H19" s="316" t="s">
        <v>132</v>
      </c>
    </row>
    <row r="20" spans="1:9" ht="13.15">
      <c r="B20" s="1405"/>
      <c r="C20" s="354" t="str">
        <f>Stock_ages_breakdowns!E74</f>
        <v>Male</v>
      </c>
      <c r="D20" s="354" t="str">
        <f>Stock_ages_breakdowns!D74:E74</f>
        <v>Female</v>
      </c>
    </row>
    <row r="21" spans="1:9" ht="13.15">
      <c r="B21" s="354" t="str">
        <f>Stock_ages_breakdowns!B75</f>
        <v>20-24</v>
      </c>
      <c r="C21" s="322">
        <f>Stock_ages_breakdowns!E20</f>
        <v>182.87254083672201</v>
      </c>
      <c r="D21" s="322">
        <f>Stock_ages_breakdowns!F20</f>
        <v>477.03719365951804</v>
      </c>
    </row>
    <row r="22" spans="1:9" ht="13.15">
      <c r="B22" s="354" t="str">
        <f>Stock_ages_breakdowns!B76</f>
        <v>25-29</v>
      </c>
      <c r="C22" s="322">
        <f>Stock_ages_breakdowns!E21</f>
        <v>571.11344301315114</v>
      </c>
      <c r="D22" s="322">
        <f>Stock_ages_breakdowns!F21</f>
        <v>1413.818718960501</v>
      </c>
    </row>
    <row r="23" spans="1:9" ht="13.15">
      <c r="B23" s="354" t="str">
        <f>Stock_ages_breakdowns!B77</f>
        <v>30-34</v>
      </c>
      <c r="C23" s="322">
        <f>Stock_ages_breakdowns!E22</f>
        <v>611.88111772268599</v>
      </c>
      <c r="D23" s="322">
        <f>Stock_ages_breakdowns!F22</f>
        <v>1626.4170226115784</v>
      </c>
    </row>
    <row r="24" spans="1:9" ht="13.15">
      <c r="B24" s="354" t="str">
        <f>Stock_ages_breakdowns!B78</f>
        <v>35-39</v>
      </c>
      <c r="C24" s="322">
        <f>Stock_ages_breakdowns!E23</f>
        <v>689.057501922494</v>
      </c>
      <c r="D24" s="322">
        <f>Stock_ages_breakdowns!F23</f>
        <v>1589.4793173422297</v>
      </c>
    </row>
    <row r="25" spans="1:9" ht="13.15">
      <c r="B25" s="354" t="str">
        <f>Stock_ages_breakdowns!B79</f>
        <v>40-44</v>
      </c>
      <c r="C25" s="322">
        <f>Stock_ages_breakdowns!E24</f>
        <v>604.82517402295889</v>
      </c>
      <c r="D25" s="322">
        <f>Stock_ages_breakdowns!F24</f>
        <v>1373.7000390725539</v>
      </c>
    </row>
    <row r="26" spans="1:9" ht="13.15">
      <c r="B26" s="354" t="str">
        <f>Stock_ages_breakdowns!B80</f>
        <v>45-49</v>
      </c>
      <c r="C26" s="322">
        <f>Stock_ages_breakdowns!E25</f>
        <v>485.18712863014963</v>
      </c>
      <c r="D26" s="322">
        <f>Stock_ages_breakdowns!F25</f>
        <v>910.97173124061476</v>
      </c>
    </row>
    <row r="27" spans="1:9" ht="13.15">
      <c r="B27" s="354" t="str">
        <f>Stock_ages_breakdowns!B81</f>
        <v>50-54</v>
      </c>
      <c r="C27" s="322">
        <f>Stock_ages_breakdowns!E26</f>
        <v>312.0675099736203</v>
      </c>
      <c r="D27" s="322">
        <f>Stock_ages_breakdowns!F26</f>
        <v>646.96483778521849</v>
      </c>
    </row>
    <row r="28" spans="1:9" ht="13.15">
      <c r="B28" s="354" t="str">
        <f>Stock_ages_breakdowns!B82</f>
        <v>55-59</v>
      </c>
      <c r="C28" s="322">
        <f>Stock_ages_breakdowns!E27</f>
        <v>208.06633981219352</v>
      </c>
      <c r="D28" s="322">
        <f>Stock_ages_breakdowns!F27</f>
        <v>412.99170468662578</v>
      </c>
    </row>
    <row r="29" spans="1:9" ht="13.15">
      <c r="B29" s="354" t="str">
        <f>Stock_ages_breakdowns!B83</f>
        <v>60-64</v>
      </c>
      <c r="C29" s="322">
        <f>Stock_ages_breakdowns!E28</f>
        <v>69.918442111851689</v>
      </c>
      <c r="D29" s="322">
        <f>Stock_ages_breakdowns!F28</f>
        <v>127.16398534237648</v>
      </c>
      <c r="F29" s="316"/>
    </row>
    <row r="30" spans="1:9" ht="13.15">
      <c r="B30" s="354" t="str">
        <f>Stock_ages_breakdowns!B84</f>
        <v>65 plus</v>
      </c>
      <c r="C30" s="322">
        <f>Stock_ages_breakdowns!E29</f>
        <v>5.7999537214310815</v>
      </c>
      <c r="D30" s="322">
        <f>Stock_ages_breakdowns!F29</f>
        <v>18.12185540340932</v>
      </c>
      <c r="G30" s="317" t="s">
        <v>46</v>
      </c>
      <c r="H30" s="317" t="s">
        <v>47</v>
      </c>
    </row>
    <row r="31" spans="1:9" ht="13.15">
      <c r="A31" s="300">
        <f>I31</f>
        <v>0</v>
      </c>
      <c r="B31" s="354" t="str">
        <f>Stock_ages_breakdowns!B85</f>
        <v>Total</v>
      </c>
      <c r="C31" s="322">
        <f>Stock_ages_breakdowns!E30</f>
        <v>3740.7891517672579</v>
      </c>
      <c r="D31" s="322">
        <f>Stock_ages_breakdowns!F30</f>
        <v>8596.6664061046249</v>
      </c>
      <c r="E31" s="318">
        <f>SUM(C31:D31)</f>
        <v>12337.455557871883</v>
      </c>
      <c r="G31" s="357">
        <f>C31/$E$31</f>
        <v>0.30320588667737541</v>
      </c>
      <c r="H31" s="357">
        <f>D31/$E$31</f>
        <v>0.69679411332262453</v>
      </c>
      <c r="I31" s="300">
        <f>(G31+H31)-1</f>
        <v>0</v>
      </c>
    </row>
    <row r="33" spans="2:14" ht="15">
      <c r="B33" s="331" t="s">
        <v>262</v>
      </c>
      <c r="H33" s="316"/>
    </row>
    <row r="34" spans="2:14">
      <c r="H34" s="316"/>
    </row>
    <row r="35" spans="2:14"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4" ht="13.15">
      <c r="B36" s="317" t="str">
        <f>B15</f>
        <v>Biology</v>
      </c>
      <c r="C36" s="298">
        <f>Teacher_need_by_subject!C631</f>
        <v>12488.984382049279</v>
      </c>
      <c r="D36" s="298">
        <f>Teacher_need_by_subject!D631</f>
        <v>12641.232920822389</v>
      </c>
      <c r="E36" s="298">
        <f>Teacher_need_by_subject!E631</f>
        <v>12722.79161136832</v>
      </c>
      <c r="F36" s="298">
        <f>Teacher_need_by_subject!F631</f>
        <v>12837.017861885523</v>
      </c>
      <c r="G36" s="298">
        <f>Teacher_need_by_subject!G631</f>
        <v>13090.280962345856</v>
      </c>
      <c r="H36" s="298">
        <f>Teacher_need_by_subject!H631</f>
        <v>13302.679729988338</v>
      </c>
      <c r="I36" s="298">
        <f>Teacher_need_by_subject!I631</f>
        <v>13397.342524968526</v>
      </c>
      <c r="J36" s="298">
        <f>Teacher_need_by_subject!J631</f>
        <v>13466.388942747561</v>
      </c>
      <c r="K36" s="298">
        <f>Teacher_need_by_subject!K631</f>
        <v>13486.4354607842</v>
      </c>
      <c r="L36" s="298">
        <f>Teacher_need_by_subject!L631</f>
        <v>13471.57786735954</v>
      </c>
      <c r="M36" s="298">
        <f>Teacher_need_by_subject!M631</f>
        <v>13428.8050851106</v>
      </c>
      <c r="N36" s="298">
        <f>Teacher_need_by_subject!N631</f>
        <v>13404.059908701767</v>
      </c>
    </row>
    <row r="37" spans="2:14">
      <c r="H37" s="316"/>
    </row>
    <row r="38" spans="2:14" ht="15">
      <c r="B38" s="331" t="s">
        <v>169</v>
      </c>
      <c r="H38" s="316"/>
    </row>
    <row r="39" spans="2:14">
      <c r="H39" s="316"/>
    </row>
    <row r="40" spans="2:14" ht="13.15">
      <c r="B40" s="332" t="s">
        <v>46</v>
      </c>
      <c r="H40" s="316"/>
    </row>
    <row r="41" spans="2:14">
      <c r="H41" s="316"/>
    </row>
    <row r="42" spans="2:14"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4" ht="13.15">
      <c r="B43" s="354" t="str">
        <f>B21</f>
        <v>20-24</v>
      </c>
      <c r="C43" s="298">
        <f>C21</f>
        <v>182.87254083672201</v>
      </c>
      <c r="D43" s="298">
        <f>C340</f>
        <v>243.9244591168902</v>
      </c>
      <c r="E43" s="298">
        <f t="shared" ref="E43:L43" si="2">D340</f>
        <v>285.46724639987269</v>
      </c>
      <c r="F43" s="298">
        <f t="shared" si="2"/>
        <v>311.36898007994353</v>
      </c>
      <c r="G43" s="298">
        <f t="shared" si="2"/>
        <v>332.21838363441094</v>
      </c>
      <c r="H43" s="298">
        <f t="shared" si="2"/>
        <v>357.94210534818535</v>
      </c>
      <c r="I43" s="298">
        <f t="shared" si="2"/>
        <v>374.32943513905138</v>
      </c>
      <c r="J43" s="298">
        <f t="shared" si="2"/>
        <v>378.25423031866717</v>
      </c>
      <c r="K43" s="298">
        <f t="shared" si="2"/>
        <v>379.96407068096551</v>
      </c>
      <c r="L43" s="298">
        <f t="shared" si="2"/>
        <v>378.14321667858303</v>
      </c>
      <c r="M43" s="298">
        <f>L340</f>
        <v>374.59448017639056</v>
      </c>
      <c r="N43" s="298">
        <f>M340</f>
        <v>370.08844242831896</v>
      </c>
    </row>
    <row r="44" spans="2:14" ht="13.15">
      <c r="B44" s="354" t="str">
        <f t="shared" ref="B44:C53" si="3">B22</f>
        <v>25-29</v>
      </c>
      <c r="C44" s="298">
        <f t="shared" si="3"/>
        <v>571.11344301315114</v>
      </c>
      <c r="D44" s="298">
        <f t="shared" ref="D44:L53" si="4">C341</f>
        <v>558.81568040888033</v>
      </c>
      <c r="E44" s="298">
        <f t="shared" si="4"/>
        <v>563.30813017106016</v>
      </c>
      <c r="F44" s="298">
        <f t="shared" si="4"/>
        <v>572.67588678940103</v>
      </c>
      <c r="G44" s="298">
        <f t="shared" si="4"/>
        <v>587.91920354436695</v>
      </c>
      <c r="H44" s="298">
        <f t="shared" si="4"/>
        <v>614.89714792718837</v>
      </c>
      <c r="I44" s="298">
        <f t="shared" si="4"/>
        <v>637.835434688281</v>
      </c>
      <c r="J44" s="298">
        <f t="shared" si="4"/>
        <v>649.64064672975235</v>
      </c>
      <c r="K44" s="298">
        <f t="shared" si="4"/>
        <v>657.64674697040323</v>
      </c>
      <c r="L44" s="298">
        <f t="shared" ref="L44:L52" si="5">K341</f>
        <v>660.44333182890978</v>
      </c>
      <c r="M44" s="298">
        <f t="shared" ref="M44:M53" si="6">L341</f>
        <v>659.59077572255342</v>
      </c>
      <c r="N44" s="298">
        <f t="shared" ref="N44:N53" si="7">M341</f>
        <v>656.07346981867136</v>
      </c>
    </row>
    <row r="45" spans="2:14" ht="13.15">
      <c r="B45" s="354" t="str">
        <f t="shared" si="3"/>
        <v>30-34</v>
      </c>
      <c r="C45" s="298">
        <f t="shared" si="3"/>
        <v>611.88111772268599</v>
      </c>
      <c r="D45" s="298">
        <f t="shared" si="4"/>
        <v>611.70287941826177</v>
      </c>
      <c r="E45" s="298">
        <f t="shared" si="4"/>
        <v>610.67942115903406</v>
      </c>
      <c r="F45" s="298">
        <f t="shared" si="4"/>
        <v>610.29825636186013</v>
      </c>
      <c r="G45" s="298">
        <f t="shared" si="4"/>
        <v>613.75360259034267</v>
      </c>
      <c r="H45" s="298">
        <f t="shared" si="4"/>
        <v>625.29164902956779</v>
      </c>
      <c r="I45" s="298">
        <f t="shared" si="4"/>
        <v>638.44763932093895</v>
      </c>
      <c r="J45" s="298">
        <f t="shared" si="4"/>
        <v>648.7571371201019</v>
      </c>
      <c r="K45" s="298">
        <f t="shared" si="4"/>
        <v>657.95861629462217</v>
      </c>
      <c r="L45" s="298">
        <f t="shared" si="5"/>
        <v>664.59378185355069</v>
      </c>
      <c r="M45" s="298">
        <f t="shared" si="6"/>
        <v>668.70319114013762</v>
      </c>
      <c r="N45" s="298">
        <f t="shared" si="7"/>
        <v>670.39861637396882</v>
      </c>
    </row>
    <row r="46" spans="2:14" ht="13.15">
      <c r="B46" s="354" t="str">
        <f t="shared" si="3"/>
        <v>35-39</v>
      </c>
      <c r="C46" s="298">
        <f t="shared" si="3"/>
        <v>689.057501922494</v>
      </c>
      <c r="D46" s="298">
        <f t="shared" si="4"/>
        <v>661.47048429895835</v>
      </c>
      <c r="E46" s="298">
        <f t="shared" si="4"/>
        <v>642.43766509750708</v>
      </c>
      <c r="F46" s="298">
        <f t="shared" si="4"/>
        <v>628.04716670739163</v>
      </c>
      <c r="G46" s="298">
        <f t="shared" si="4"/>
        <v>618.97436019918928</v>
      </c>
      <c r="H46" s="298">
        <f t="shared" si="4"/>
        <v>617.67291712098972</v>
      </c>
      <c r="I46" s="298">
        <f t="shared" si="4"/>
        <v>618.74465105294576</v>
      </c>
      <c r="J46" s="298">
        <f t="shared" si="4"/>
        <v>619.38452375369457</v>
      </c>
      <c r="K46" s="298">
        <f t="shared" si="4"/>
        <v>621.4150164644301</v>
      </c>
      <c r="L46" s="298">
        <f t="shared" si="5"/>
        <v>623.45532410394662</v>
      </c>
      <c r="M46" s="298">
        <f t="shared" si="6"/>
        <v>625.24540692870312</v>
      </c>
      <c r="N46" s="298">
        <f t="shared" si="7"/>
        <v>626.45320586076457</v>
      </c>
    </row>
    <row r="47" spans="2:14" ht="13.15">
      <c r="B47" s="354" t="str">
        <f t="shared" si="3"/>
        <v>40-44</v>
      </c>
      <c r="C47" s="298">
        <f t="shared" si="3"/>
        <v>604.82517402295889</v>
      </c>
      <c r="D47" s="298">
        <f t="shared" si="4"/>
        <v>611.70994012936853</v>
      </c>
      <c r="E47" s="298">
        <f t="shared" si="4"/>
        <v>612.62360971950341</v>
      </c>
      <c r="F47" s="298">
        <f t="shared" si="4"/>
        <v>609.51907195646584</v>
      </c>
      <c r="G47" s="298">
        <f t="shared" si="4"/>
        <v>605.82169845503711</v>
      </c>
      <c r="H47" s="298">
        <f t="shared" si="4"/>
        <v>605.34078019589128</v>
      </c>
      <c r="I47" s="298">
        <f t="shared" si="4"/>
        <v>604.67910752079081</v>
      </c>
      <c r="J47" s="298">
        <f t="shared" si="4"/>
        <v>602.27018641691188</v>
      </c>
      <c r="K47" s="298">
        <f t="shared" si="4"/>
        <v>600.3531602276496</v>
      </c>
      <c r="L47" s="298">
        <f t="shared" si="5"/>
        <v>598.38442643853762</v>
      </c>
      <c r="M47" s="298">
        <f t="shared" si="6"/>
        <v>596.55494773858379</v>
      </c>
      <c r="N47" s="298">
        <f t="shared" si="7"/>
        <v>594.8322021195271</v>
      </c>
    </row>
    <row r="48" spans="2:14" ht="13.15">
      <c r="B48" s="354" t="str">
        <f t="shared" si="3"/>
        <v>45-49</v>
      </c>
      <c r="C48" s="298">
        <f t="shared" si="3"/>
        <v>485.18712863014963</v>
      </c>
      <c r="D48" s="298">
        <f t="shared" si="4"/>
        <v>494.91375281476388</v>
      </c>
      <c r="E48" s="298">
        <f t="shared" si="4"/>
        <v>504.02394845533274</v>
      </c>
      <c r="F48" s="298">
        <f t="shared" si="4"/>
        <v>510.55925158845497</v>
      </c>
      <c r="G48" s="298">
        <f t="shared" si="4"/>
        <v>515.76370861428427</v>
      </c>
      <c r="H48" s="298">
        <f t="shared" si="4"/>
        <v>522.18735925028284</v>
      </c>
      <c r="I48" s="298">
        <f t="shared" si="4"/>
        <v>526.69510648750565</v>
      </c>
      <c r="J48" s="298">
        <f t="shared" si="4"/>
        <v>528.03856016802888</v>
      </c>
      <c r="K48" s="298">
        <f t="shared" si="4"/>
        <v>528.35245605832893</v>
      </c>
      <c r="L48" s="298">
        <f t="shared" si="5"/>
        <v>527.44044782452943</v>
      </c>
      <c r="M48" s="298">
        <f t="shared" si="6"/>
        <v>525.78030516131696</v>
      </c>
      <c r="N48" s="298">
        <f t="shared" si="7"/>
        <v>523.64623242702385</v>
      </c>
    </row>
    <row r="49" spans="1:17" ht="13.15">
      <c r="B49" s="354" t="str">
        <f t="shared" si="3"/>
        <v>50-54</v>
      </c>
      <c r="C49" s="298">
        <f t="shared" si="3"/>
        <v>312.0675099736203</v>
      </c>
      <c r="D49" s="298">
        <f t="shared" si="4"/>
        <v>328.87364125073032</v>
      </c>
      <c r="E49" s="298">
        <f t="shared" si="4"/>
        <v>342.95232074803943</v>
      </c>
      <c r="F49" s="298">
        <f t="shared" si="4"/>
        <v>354.25200590077134</v>
      </c>
      <c r="G49" s="298">
        <f t="shared" si="4"/>
        <v>364.08319890777267</v>
      </c>
      <c r="H49" s="298">
        <f t="shared" si="4"/>
        <v>374.33858267504849</v>
      </c>
      <c r="I49" s="298">
        <f t="shared" si="4"/>
        <v>382.61192133442069</v>
      </c>
      <c r="J49" s="298">
        <f t="shared" si="4"/>
        <v>387.87411622389061</v>
      </c>
      <c r="K49" s="298">
        <f t="shared" si="4"/>
        <v>391.63462002182752</v>
      </c>
      <c r="L49" s="298">
        <f t="shared" si="5"/>
        <v>393.74211381960873</v>
      </c>
      <c r="M49" s="298">
        <f t="shared" si="6"/>
        <v>394.58578578644557</v>
      </c>
      <c r="N49" s="298">
        <f t="shared" si="7"/>
        <v>394.44376191513265</v>
      </c>
    </row>
    <row r="50" spans="1:17" ht="13.15">
      <c r="B50" s="354" t="str">
        <f t="shared" si="3"/>
        <v>55-59</v>
      </c>
      <c r="C50" s="298">
        <f t="shared" si="3"/>
        <v>208.06633981219352</v>
      </c>
      <c r="D50" s="298">
        <f t="shared" si="4"/>
        <v>183.25475232991508</v>
      </c>
      <c r="E50" s="298">
        <f t="shared" si="4"/>
        <v>171.48616455472308</v>
      </c>
      <c r="F50" s="298">
        <f t="shared" si="4"/>
        <v>166.53363343585369</v>
      </c>
      <c r="G50" s="298">
        <f t="shared" si="4"/>
        <v>165.76335962859093</v>
      </c>
      <c r="H50" s="298">
        <f t="shared" si="4"/>
        <v>168.24432563465001</v>
      </c>
      <c r="I50" s="298">
        <f t="shared" si="4"/>
        <v>171.18113658206684</v>
      </c>
      <c r="J50" s="298">
        <f t="shared" si="4"/>
        <v>173.31291512954888</v>
      </c>
      <c r="K50" s="298">
        <f t="shared" si="4"/>
        <v>175.23760377910634</v>
      </c>
      <c r="L50" s="298">
        <f t="shared" si="5"/>
        <v>176.56499331209213</v>
      </c>
      <c r="M50" s="298">
        <f t="shared" si="6"/>
        <v>177.36576741401632</v>
      </c>
      <c r="N50" s="298">
        <f t="shared" si="7"/>
        <v>177.69086044948043</v>
      </c>
    </row>
    <row r="51" spans="1:17" ht="13.15">
      <c r="B51" s="354" t="str">
        <f t="shared" si="3"/>
        <v>60-64</v>
      </c>
      <c r="C51" s="298">
        <f t="shared" si="3"/>
        <v>69.918442111851689</v>
      </c>
      <c r="D51" s="298">
        <f t="shared" si="4"/>
        <v>69.993592497893161</v>
      </c>
      <c r="E51" s="298">
        <f t="shared" si="4"/>
        <v>67.025618736900242</v>
      </c>
      <c r="F51" s="298">
        <f t="shared" si="4"/>
        <v>63.952008996954788</v>
      </c>
      <c r="G51" s="298">
        <f t="shared" si="4"/>
        <v>61.996284720471699</v>
      </c>
      <c r="H51" s="298">
        <f t="shared" si="4"/>
        <v>61.654151242715926</v>
      </c>
      <c r="I51" s="298">
        <f t="shared" si="4"/>
        <v>61.78295475535073</v>
      </c>
      <c r="J51" s="298">
        <f t="shared" si="4"/>
        <v>61.814333040290258</v>
      </c>
      <c r="K51" s="298">
        <f t="shared" si="4"/>
        <v>62.051852791960101</v>
      </c>
      <c r="L51" s="298">
        <f t="shared" si="5"/>
        <v>62.238901143506538</v>
      </c>
      <c r="M51" s="298">
        <f t="shared" si="6"/>
        <v>62.357817806854797</v>
      </c>
      <c r="N51" s="298">
        <f t="shared" si="7"/>
        <v>62.384426459317986</v>
      </c>
    </row>
    <row r="52" spans="1:17" ht="13.15">
      <c r="B52" s="354" t="str">
        <f t="shared" si="3"/>
        <v>65 plus</v>
      </c>
      <c r="C52" s="298">
        <f t="shared" si="3"/>
        <v>5.7999537214310815</v>
      </c>
      <c r="D52" s="298">
        <f t="shared" si="4"/>
        <v>13.775153750342509</v>
      </c>
      <c r="E52" s="298">
        <f t="shared" si="4"/>
        <v>18.429983726603442</v>
      </c>
      <c r="F52" s="298">
        <f t="shared" si="4"/>
        <v>20.754593105757365</v>
      </c>
      <c r="G52" s="298">
        <f t="shared" si="4"/>
        <v>21.812105398338439</v>
      </c>
      <c r="H52" s="298">
        <f t="shared" si="4"/>
        <v>22.428240729025525</v>
      </c>
      <c r="I52" s="298">
        <f t="shared" si="4"/>
        <v>22.739749776938243</v>
      </c>
      <c r="J52" s="298">
        <f t="shared" si="4"/>
        <v>22.808176871660642</v>
      </c>
      <c r="K52" s="298">
        <f t="shared" si="4"/>
        <v>22.835636888041844</v>
      </c>
      <c r="L52" s="298">
        <f t="shared" si="5"/>
        <v>22.823477636632706</v>
      </c>
      <c r="M52" s="298">
        <f t="shared" si="6"/>
        <v>22.793100674588963</v>
      </c>
      <c r="N52" s="298">
        <f t="shared" si="7"/>
        <v>22.747364255448044</v>
      </c>
    </row>
    <row r="53" spans="1:17" ht="13.15">
      <c r="B53" s="354" t="str">
        <f t="shared" si="3"/>
        <v>Total</v>
      </c>
      <c r="C53" s="298">
        <f t="shared" si="3"/>
        <v>3740.7891517672579</v>
      </c>
      <c r="D53" s="298">
        <f t="shared" si="4"/>
        <v>3778.4343360160037</v>
      </c>
      <c r="E53" s="298">
        <f t="shared" si="4"/>
        <v>3818.4341087685762</v>
      </c>
      <c r="F53" s="298">
        <f t="shared" si="4"/>
        <v>3847.9608549228542</v>
      </c>
      <c r="G53" s="298">
        <f t="shared" si="4"/>
        <v>3888.1059056928052</v>
      </c>
      <c r="H53" s="298">
        <f t="shared" si="4"/>
        <v>3969.9972591535461</v>
      </c>
      <c r="I53" s="298">
        <f t="shared" si="4"/>
        <v>4039.0471366582897</v>
      </c>
      <c r="J53" s="298">
        <f t="shared" si="4"/>
        <v>4072.1548257725476</v>
      </c>
      <c r="K53" s="298">
        <f t="shared" si="4"/>
        <v>4097.4497801773368</v>
      </c>
      <c r="L53" s="298">
        <f t="shared" si="4"/>
        <v>4107.8300146398979</v>
      </c>
      <c r="M53" s="298">
        <f t="shared" si="6"/>
        <v>4107.5715785495913</v>
      </c>
      <c r="N53" s="298">
        <f t="shared" si="7"/>
        <v>4098.7585821076545</v>
      </c>
    </row>
    <row r="54" spans="1:17">
      <c r="A54" s="300">
        <f>SUM(C54:N54)</f>
        <v>0</v>
      </c>
      <c r="C54" s="300">
        <f>SUM(C43:C52)-C53</f>
        <v>0</v>
      </c>
      <c r="D54" s="300">
        <f t="shared" ref="D54:N54" si="8">SUM(D43:D52)-D53</f>
        <v>0</v>
      </c>
      <c r="E54" s="300">
        <f t="shared" si="8"/>
        <v>0</v>
      </c>
      <c r="F54" s="300">
        <f t="shared" si="8"/>
        <v>0</v>
      </c>
      <c r="G54" s="300">
        <f t="shared" si="8"/>
        <v>0</v>
      </c>
      <c r="H54" s="300">
        <f t="shared" si="8"/>
        <v>0</v>
      </c>
      <c r="I54" s="300">
        <f t="shared" si="8"/>
        <v>0</v>
      </c>
      <c r="J54" s="300">
        <f t="shared" si="8"/>
        <v>0</v>
      </c>
      <c r="K54" s="300">
        <f t="shared" si="8"/>
        <v>0</v>
      </c>
      <c r="L54" s="300">
        <f t="shared" si="8"/>
        <v>0</v>
      </c>
      <c r="M54" s="300">
        <f t="shared" si="8"/>
        <v>0</v>
      </c>
      <c r="N54" s="300">
        <f t="shared" si="8"/>
        <v>0</v>
      </c>
    </row>
    <row r="56" spans="1:17" ht="13.15">
      <c r="B56" s="332" t="s">
        <v>47</v>
      </c>
    </row>
    <row r="57" spans="1:17">
      <c r="H57" s="316"/>
    </row>
    <row r="58" spans="1:17" ht="13.15">
      <c r="B58" s="329" t="str">
        <f t="shared" ref="B58:B69" si="9">B42</f>
        <v>Age group</v>
      </c>
      <c r="C58" s="329" t="str">
        <f t="shared" ref="C58:N58" si="10">C42</f>
        <v>2018/19</v>
      </c>
      <c r="D58" s="329" t="str">
        <f t="shared" si="10"/>
        <v>2019/20</v>
      </c>
      <c r="E58" s="329" t="str">
        <f t="shared" si="10"/>
        <v>2020/21</v>
      </c>
      <c r="F58" s="329" t="str">
        <f t="shared" si="10"/>
        <v>2021/22</v>
      </c>
      <c r="G58" s="329" t="str">
        <f t="shared" si="10"/>
        <v>2022/23</v>
      </c>
      <c r="H58" s="329" t="str">
        <f t="shared" si="10"/>
        <v>2023/24</v>
      </c>
      <c r="I58" s="329" t="str">
        <f t="shared" si="10"/>
        <v>2024/25</v>
      </c>
      <c r="J58" s="329" t="str">
        <f t="shared" si="10"/>
        <v>2025/26</v>
      </c>
      <c r="K58" s="329" t="str">
        <f t="shared" si="10"/>
        <v>2026/27</v>
      </c>
      <c r="L58" s="329" t="str">
        <f t="shared" si="10"/>
        <v>2027/28</v>
      </c>
      <c r="M58" s="329" t="str">
        <f t="shared" si="10"/>
        <v>2028/29</v>
      </c>
      <c r="N58" s="329" t="str">
        <f t="shared" si="10"/>
        <v>2029/30</v>
      </c>
    </row>
    <row r="59" spans="1:17" ht="13.15">
      <c r="B59" s="329" t="str">
        <f t="shared" si="9"/>
        <v>20-24</v>
      </c>
      <c r="C59" s="298">
        <f t="shared" ref="C59:C69" si="11">D21</f>
        <v>477.03719365951804</v>
      </c>
      <c r="D59" s="298">
        <f>C356</f>
        <v>613.54908095055407</v>
      </c>
      <c r="E59" s="298">
        <f t="shared" ref="E59:L59" si="12">D356</f>
        <v>710.74692355964658</v>
      </c>
      <c r="F59" s="298">
        <f t="shared" si="12"/>
        <v>771.3122611630921</v>
      </c>
      <c r="G59" s="298">
        <f t="shared" si="12"/>
        <v>821.31323716273346</v>
      </c>
      <c r="H59" s="298">
        <f t="shared" si="12"/>
        <v>883.19275330199855</v>
      </c>
      <c r="I59" s="298">
        <f t="shared" si="12"/>
        <v>924.38993714054175</v>
      </c>
      <c r="J59" s="298">
        <f t="shared" si="12"/>
        <v>936.86019925841731</v>
      </c>
      <c r="K59" s="298">
        <f t="shared" si="12"/>
        <v>943.37007919176654</v>
      </c>
      <c r="L59" s="298">
        <f t="shared" si="12"/>
        <v>941.03555100446385</v>
      </c>
      <c r="M59" s="298">
        <f>L356</f>
        <v>934.00803978016916</v>
      </c>
      <c r="N59" s="298">
        <f>M356</f>
        <v>924.18148556617086</v>
      </c>
      <c r="O59" s="318"/>
      <c r="P59" s="318"/>
      <c r="Q59" s="318"/>
    </row>
    <row r="60" spans="1:17" ht="13.15">
      <c r="B60" s="329" t="str">
        <f t="shared" si="9"/>
        <v>25-29</v>
      </c>
      <c r="C60" s="298">
        <f t="shared" si="11"/>
        <v>1413.818718960501</v>
      </c>
      <c r="D60" s="298">
        <f t="shared" ref="D60:L69" si="13">C357</f>
        <v>1377.2446868208715</v>
      </c>
      <c r="E60" s="298">
        <f t="shared" si="13"/>
        <v>1380.2344196934203</v>
      </c>
      <c r="F60" s="298">
        <f t="shared" si="13"/>
        <v>1391.2462239213528</v>
      </c>
      <c r="G60" s="298">
        <f t="shared" si="13"/>
        <v>1418.6601074886569</v>
      </c>
      <c r="H60" s="298">
        <f t="shared" si="13"/>
        <v>1475.8846104950783</v>
      </c>
      <c r="I60" s="298">
        <f t="shared" si="13"/>
        <v>1526.0338558242515</v>
      </c>
      <c r="J60" s="298">
        <f t="shared" si="13"/>
        <v>1552.2186674533837</v>
      </c>
      <c r="K60" s="298">
        <f t="shared" si="13"/>
        <v>1570.6674906386465</v>
      </c>
      <c r="L60" s="298">
        <f t="shared" ref="L60:L68" si="14">K357</f>
        <v>1577.6495259291919</v>
      </c>
      <c r="M60" s="298">
        <f t="shared" ref="M60:M69" si="15">L357</f>
        <v>1576.4192033914514</v>
      </c>
      <c r="N60" s="298">
        <f t="shared" ref="N60:N69" si="16">M357</f>
        <v>1569.0260633307525</v>
      </c>
      <c r="O60" s="318"/>
      <c r="P60" s="318"/>
      <c r="Q60" s="318"/>
    </row>
    <row r="61" spans="1:17" ht="13.15">
      <c r="B61" s="329" t="str">
        <f t="shared" si="9"/>
        <v>30-34</v>
      </c>
      <c r="C61" s="298">
        <f t="shared" si="11"/>
        <v>1626.4170226115784</v>
      </c>
      <c r="D61" s="298">
        <f t="shared" si="13"/>
        <v>1574.9110131617495</v>
      </c>
      <c r="E61" s="298">
        <f t="shared" si="13"/>
        <v>1533.5183885093641</v>
      </c>
      <c r="F61" s="298">
        <f t="shared" si="13"/>
        <v>1497.4491339585506</v>
      </c>
      <c r="G61" s="298">
        <f t="shared" si="13"/>
        <v>1477.5890962624285</v>
      </c>
      <c r="H61" s="298">
        <f t="shared" si="13"/>
        <v>1482.6593661871148</v>
      </c>
      <c r="I61" s="298">
        <f t="shared" si="13"/>
        <v>1496.305058350677</v>
      </c>
      <c r="J61" s="298">
        <f t="shared" si="13"/>
        <v>1507.2774416326167</v>
      </c>
      <c r="K61" s="298">
        <f t="shared" si="13"/>
        <v>1518.8764235296535</v>
      </c>
      <c r="L61" s="298">
        <f t="shared" si="14"/>
        <v>1527.0713835480265</v>
      </c>
      <c r="M61" s="298">
        <f t="shared" si="15"/>
        <v>1531.4151988098865</v>
      </c>
      <c r="N61" s="298">
        <f t="shared" si="16"/>
        <v>1531.7094930110604</v>
      </c>
      <c r="O61" s="318"/>
      <c r="P61" s="318"/>
      <c r="Q61" s="318"/>
    </row>
    <row r="62" spans="1:17" ht="13.15">
      <c r="B62" s="329" t="str">
        <f t="shared" si="9"/>
        <v>35-39</v>
      </c>
      <c r="C62" s="298">
        <f t="shared" si="11"/>
        <v>1589.4793173422297</v>
      </c>
      <c r="D62" s="298">
        <f t="shared" si="13"/>
        <v>1555.7261514754948</v>
      </c>
      <c r="E62" s="298">
        <f t="shared" si="13"/>
        <v>1523.705706068426</v>
      </c>
      <c r="F62" s="298">
        <f t="shared" si="13"/>
        <v>1486.7166689549758</v>
      </c>
      <c r="G62" s="298">
        <f t="shared" si="13"/>
        <v>1456.3684311235386</v>
      </c>
      <c r="H62" s="298">
        <f t="shared" si="13"/>
        <v>1441.6756617573008</v>
      </c>
      <c r="I62" s="298">
        <f t="shared" si="13"/>
        <v>1431.8118822050997</v>
      </c>
      <c r="J62" s="298">
        <f t="shared" si="13"/>
        <v>1421.3290011926301</v>
      </c>
      <c r="K62" s="298">
        <f t="shared" si="13"/>
        <v>1415.0291135684577</v>
      </c>
      <c r="L62" s="298">
        <f t="shared" si="14"/>
        <v>1410.0142908031744</v>
      </c>
      <c r="M62" s="298">
        <f t="shared" si="15"/>
        <v>1405.7953074172531</v>
      </c>
      <c r="N62" s="298">
        <f t="shared" si="16"/>
        <v>1401.5944450643965</v>
      </c>
      <c r="O62" s="318"/>
      <c r="P62" s="318"/>
      <c r="Q62" s="318"/>
    </row>
    <row r="63" spans="1:17" ht="13.15">
      <c r="B63" s="329" t="str">
        <f t="shared" si="9"/>
        <v>40-44</v>
      </c>
      <c r="C63" s="298">
        <f t="shared" si="11"/>
        <v>1373.7000390725539</v>
      </c>
      <c r="D63" s="298">
        <f t="shared" si="13"/>
        <v>1385.7834270428871</v>
      </c>
      <c r="E63" s="298">
        <f t="shared" si="13"/>
        <v>1389.8989922747544</v>
      </c>
      <c r="F63" s="298">
        <f t="shared" si="13"/>
        <v>1381.7206564451474</v>
      </c>
      <c r="G63" s="298">
        <f t="shared" si="13"/>
        <v>1371.3804767036427</v>
      </c>
      <c r="H63" s="298">
        <f t="shared" si="13"/>
        <v>1367.3237134452104</v>
      </c>
      <c r="I63" s="298">
        <f t="shared" si="13"/>
        <v>1361.5443526817442</v>
      </c>
      <c r="J63" s="298">
        <f t="shared" si="13"/>
        <v>1350.6772745098569</v>
      </c>
      <c r="K63" s="298">
        <f t="shared" si="13"/>
        <v>1340.26464846002</v>
      </c>
      <c r="L63" s="298">
        <f t="shared" si="14"/>
        <v>1329.4047184734668</v>
      </c>
      <c r="M63" s="298">
        <f t="shared" si="15"/>
        <v>1318.8564232259343</v>
      </c>
      <c r="N63" s="298">
        <f t="shared" si="16"/>
        <v>1308.795083254925</v>
      </c>
      <c r="O63" s="318"/>
      <c r="P63" s="318"/>
      <c r="Q63" s="318"/>
    </row>
    <row r="64" spans="1:17" ht="13.15">
      <c r="B64" s="329" t="str">
        <f t="shared" si="9"/>
        <v>45-49</v>
      </c>
      <c r="C64" s="298">
        <f t="shared" si="11"/>
        <v>910.97173124061476</v>
      </c>
      <c r="D64" s="298">
        <f t="shared" si="13"/>
        <v>983.78183915234547</v>
      </c>
      <c r="E64" s="298">
        <f t="shared" si="13"/>
        <v>1039.7460189391356</v>
      </c>
      <c r="F64" s="298">
        <f t="shared" si="13"/>
        <v>1076.2602113844084</v>
      </c>
      <c r="G64" s="298">
        <f t="shared" si="13"/>
        <v>1102.9923861130246</v>
      </c>
      <c r="H64" s="298">
        <f t="shared" si="13"/>
        <v>1127.9758148901678</v>
      </c>
      <c r="I64" s="298">
        <f t="shared" si="13"/>
        <v>1145.0604653243022</v>
      </c>
      <c r="J64" s="298">
        <f t="shared" si="13"/>
        <v>1152.1543313473321</v>
      </c>
      <c r="K64" s="298">
        <f t="shared" si="13"/>
        <v>1154.7861209636919</v>
      </c>
      <c r="L64" s="298">
        <f t="shared" si="14"/>
        <v>1152.9860790292344</v>
      </c>
      <c r="M64" s="298">
        <f t="shared" si="15"/>
        <v>1148.2650153238258</v>
      </c>
      <c r="N64" s="298">
        <f t="shared" si="16"/>
        <v>1141.5998816399215</v>
      </c>
      <c r="O64" s="318"/>
      <c r="P64" s="318"/>
      <c r="Q64" s="318"/>
    </row>
    <row r="65" spans="1:17" ht="13.15">
      <c r="B65" s="329" t="str">
        <f t="shared" si="9"/>
        <v>50-54</v>
      </c>
      <c r="C65" s="298">
        <f t="shared" si="11"/>
        <v>646.96483778521849</v>
      </c>
      <c r="D65" s="298">
        <f t="shared" si="13"/>
        <v>669.22975653310561</v>
      </c>
      <c r="E65" s="298">
        <f t="shared" si="13"/>
        <v>698.42517709415768</v>
      </c>
      <c r="F65" s="298">
        <f t="shared" si="13"/>
        <v>725.27296609195002</v>
      </c>
      <c r="G65" s="298">
        <f t="shared" si="13"/>
        <v>751.75680175344814</v>
      </c>
      <c r="H65" s="298">
        <f t="shared" si="13"/>
        <v>780.4534359821705</v>
      </c>
      <c r="I65" s="298">
        <f t="shared" si="13"/>
        <v>804.65541373952408</v>
      </c>
      <c r="J65" s="298">
        <f t="shared" si="13"/>
        <v>821.40374803022144</v>
      </c>
      <c r="K65" s="298">
        <f t="shared" si="13"/>
        <v>833.90676125564119</v>
      </c>
      <c r="L65" s="298">
        <f t="shared" si="14"/>
        <v>841.71715328595531</v>
      </c>
      <c r="M65" s="298">
        <f t="shared" si="15"/>
        <v>845.74640147853211</v>
      </c>
      <c r="N65" s="298">
        <f t="shared" si="16"/>
        <v>846.71068866914436</v>
      </c>
      <c r="O65" s="318"/>
      <c r="P65" s="318"/>
      <c r="Q65" s="318"/>
    </row>
    <row r="66" spans="1:17" ht="13.15">
      <c r="B66" s="329" t="str">
        <f t="shared" si="9"/>
        <v>55-59</v>
      </c>
      <c r="C66" s="298">
        <f t="shared" si="11"/>
        <v>412.99170468662578</v>
      </c>
      <c r="D66" s="298">
        <f t="shared" si="13"/>
        <v>380.04053561045669</v>
      </c>
      <c r="E66" s="298">
        <f t="shared" si="13"/>
        <v>364.15866049425199</v>
      </c>
      <c r="F66" s="298">
        <f t="shared" si="13"/>
        <v>357.61789640389463</v>
      </c>
      <c r="G66" s="298">
        <f t="shared" si="13"/>
        <v>358.71633104289231</v>
      </c>
      <c r="H66" s="298">
        <f t="shared" si="13"/>
        <v>366.75346095402688</v>
      </c>
      <c r="I66" s="298">
        <f t="shared" si="13"/>
        <v>375.78417065291995</v>
      </c>
      <c r="J66" s="298">
        <f t="shared" si="13"/>
        <v>382.9406403041703</v>
      </c>
      <c r="K66" s="298">
        <f t="shared" si="13"/>
        <v>389.49007507989597</v>
      </c>
      <c r="L66" s="298">
        <f t="shared" si="14"/>
        <v>394.45602476955622</v>
      </c>
      <c r="M66" s="298">
        <f t="shared" si="15"/>
        <v>397.92827107707888</v>
      </c>
      <c r="N66" s="298">
        <f t="shared" si="16"/>
        <v>399.98697804651283</v>
      </c>
      <c r="O66" s="318"/>
      <c r="P66" s="318"/>
      <c r="Q66" s="318"/>
    </row>
    <row r="67" spans="1:17" ht="13.15">
      <c r="B67" s="329" t="str">
        <f t="shared" si="9"/>
        <v>60-64</v>
      </c>
      <c r="C67" s="298">
        <f t="shared" si="11"/>
        <v>127.16398534237648</v>
      </c>
      <c r="D67" s="298">
        <f t="shared" si="13"/>
        <v>137.11435300628418</v>
      </c>
      <c r="E67" s="298">
        <f t="shared" si="13"/>
        <v>138.2787593067257</v>
      </c>
      <c r="F67" s="298">
        <f t="shared" si="13"/>
        <v>136.32920366254413</v>
      </c>
      <c r="G67" s="298">
        <f t="shared" si="13"/>
        <v>135.01895169586311</v>
      </c>
      <c r="H67" s="298">
        <f t="shared" si="13"/>
        <v>136.2195437745863</v>
      </c>
      <c r="I67" s="298">
        <f t="shared" si="13"/>
        <v>137.84514510419245</v>
      </c>
      <c r="J67" s="298">
        <f t="shared" si="13"/>
        <v>138.9078551421602</v>
      </c>
      <c r="K67" s="298">
        <f t="shared" si="13"/>
        <v>140.26269153991888</v>
      </c>
      <c r="L67" s="298">
        <f t="shared" si="14"/>
        <v>141.39279575164582</v>
      </c>
      <c r="M67" s="298">
        <f t="shared" si="15"/>
        <v>142.28062930444406</v>
      </c>
      <c r="N67" s="298">
        <f t="shared" si="16"/>
        <v>142.87315187444423</v>
      </c>
      <c r="O67" s="318"/>
      <c r="P67" s="318"/>
      <c r="Q67" s="318"/>
    </row>
    <row r="68" spans="1:17" ht="13.15">
      <c r="B68" s="329" t="str">
        <f t="shared" si="9"/>
        <v>65 plus</v>
      </c>
      <c r="C68" s="298">
        <f t="shared" si="11"/>
        <v>18.12185540340932</v>
      </c>
      <c r="D68" s="298">
        <f t="shared" si="13"/>
        <v>33.16920227952744</v>
      </c>
      <c r="E68" s="298">
        <f t="shared" si="13"/>
        <v>44.085766113931946</v>
      </c>
      <c r="F68" s="298">
        <f t="shared" si="13"/>
        <v>50.905534459552221</v>
      </c>
      <c r="G68" s="298">
        <f t="shared" si="13"/>
        <v>55.116136846492012</v>
      </c>
      <c r="H68" s="298">
        <f t="shared" si="13"/>
        <v>58.145342404659424</v>
      </c>
      <c r="I68" s="298">
        <f t="shared" si="13"/>
        <v>60.202312306797772</v>
      </c>
      <c r="J68" s="298">
        <f t="shared" si="13"/>
        <v>61.418540325192659</v>
      </c>
      <c r="K68" s="298">
        <f t="shared" si="13"/>
        <v>62.285758342535637</v>
      </c>
      <c r="L68" s="298">
        <f t="shared" si="14"/>
        <v>62.877923549589624</v>
      </c>
      <c r="M68" s="298">
        <f t="shared" si="15"/>
        <v>63.291799001374926</v>
      </c>
      <c r="N68" s="298">
        <f t="shared" si="16"/>
        <v>63.569232545619023</v>
      </c>
      <c r="O68" s="318"/>
      <c r="P68" s="318"/>
      <c r="Q68" s="318"/>
    </row>
    <row r="69" spans="1:17" ht="13.15">
      <c r="B69" s="329" t="str">
        <f t="shared" si="9"/>
        <v>Total</v>
      </c>
      <c r="C69" s="298">
        <f t="shared" si="11"/>
        <v>8596.6664061046249</v>
      </c>
      <c r="D69" s="298">
        <f t="shared" si="13"/>
        <v>8710.5500460332751</v>
      </c>
      <c r="E69" s="298">
        <f t="shared" si="13"/>
        <v>8822.7988120538139</v>
      </c>
      <c r="F69" s="298">
        <f t="shared" si="13"/>
        <v>8874.8307564454699</v>
      </c>
      <c r="G69" s="298">
        <f t="shared" si="13"/>
        <v>8948.9119561927218</v>
      </c>
      <c r="H69" s="298">
        <f t="shared" si="13"/>
        <v>9120.2837031923136</v>
      </c>
      <c r="I69" s="298">
        <f t="shared" si="13"/>
        <v>9263.6325933300504</v>
      </c>
      <c r="J69" s="298">
        <f t="shared" si="13"/>
        <v>9325.1876991959816</v>
      </c>
      <c r="K69" s="298">
        <f t="shared" si="13"/>
        <v>9368.9391625702283</v>
      </c>
      <c r="L69" s="298">
        <f t="shared" si="13"/>
        <v>9378.6054461443036</v>
      </c>
      <c r="M69" s="298">
        <f t="shared" si="15"/>
        <v>9364.0062888099492</v>
      </c>
      <c r="N69" s="298">
        <f t="shared" si="16"/>
        <v>9330.0465030029463</v>
      </c>
      <c r="O69" s="318"/>
      <c r="P69" s="318"/>
      <c r="Q69" s="318"/>
    </row>
    <row r="70" spans="1:17">
      <c r="A70" s="300">
        <f>SUM(C70:N70)</f>
        <v>0</v>
      </c>
      <c r="C70" s="300">
        <f t="shared" ref="C70:N70" si="17">SUM(C59:C68)-C69</f>
        <v>0</v>
      </c>
      <c r="D70" s="300">
        <f t="shared" si="17"/>
        <v>0</v>
      </c>
      <c r="E70" s="300">
        <f t="shared" si="17"/>
        <v>0</v>
      </c>
      <c r="F70" s="300">
        <f t="shared" si="17"/>
        <v>0</v>
      </c>
      <c r="G70" s="300">
        <f t="shared" si="17"/>
        <v>0</v>
      </c>
      <c r="H70" s="300">
        <f t="shared" si="17"/>
        <v>0</v>
      </c>
      <c r="I70" s="300">
        <f t="shared" si="17"/>
        <v>0</v>
      </c>
      <c r="J70" s="300">
        <f t="shared" si="17"/>
        <v>0</v>
      </c>
      <c r="K70" s="300">
        <f t="shared" si="17"/>
        <v>0</v>
      </c>
      <c r="L70" s="300">
        <f t="shared" si="17"/>
        <v>0</v>
      </c>
      <c r="M70" s="300">
        <f t="shared" si="17"/>
        <v>0</v>
      </c>
      <c r="N70" s="300">
        <f t="shared" si="17"/>
        <v>0</v>
      </c>
    </row>
    <row r="72" spans="1:17" ht="15">
      <c r="B72" s="331" t="s">
        <v>162</v>
      </c>
      <c r="H72" s="316"/>
    </row>
    <row r="73" spans="1:17">
      <c r="H73" s="316"/>
    </row>
    <row r="74" spans="1:17" ht="13.15">
      <c r="B74" s="332" t="s">
        <v>46</v>
      </c>
      <c r="C74" s="254" t="s">
        <v>449</v>
      </c>
      <c r="H74" s="316"/>
    </row>
    <row r="75" spans="1:17">
      <c r="H75" s="316"/>
    </row>
    <row r="76" spans="1:17" ht="13.15">
      <c r="B76" s="329" t="str">
        <f t="shared" ref="B76:B87" si="18">B42</f>
        <v>Age group</v>
      </c>
      <c r="C76" s="329" t="str">
        <f t="shared" ref="C76:N76" si="19">C42</f>
        <v>2018/19</v>
      </c>
      <c r="D76" s="329" t="str">
        <f t="shared" si="19"/>
        <v>2019/20</v>
      </c>
      <c r="E76" s="329" t="str">
        <f t="shared" si="19"/>
        <v>2020/21</v>
      </c>
      <c r="F76" s="329" t="str">
        <f t="shared" si="19"/>
        <v>2021/22</v>
      </c>
      <c r="G76" s="329" t="str">
        <f t="shared" si="19"/>
        <v>2022/23</v>
      </c>
      <c r="H76" s="329" t="str">
        <f t="shared" si="19"/>
        <v>2023/24</v>
      </c>
      <c r="I76" s="329" t="str">
        <f t="shared" si="19"/>
        <v>2024/25</v>
      </c>
      <c r="J76" s="329" t="str">
        <f t="shared" si="19"/>
        <v>2025/26</v>
      </c>
      <c r="K76" s="329" t="str">
        <f t="shared" si="19"/>
        <v>2026/27</v>
      </c>
      <c r="L76" s="329" t="str">
        <f t="shared" si="19"/>
        <v>2027/28</v>
      </c>
      <c r="M76" s="329" t="str">
        <f t="shared" si="19"/>
        <v>2028/29</v>
      </c>
      <c r="N76" s="329" t="str">
        <f t="shared" si="19"/>
        <v>2029/30</v>
      </c>
    </row>
    <row r="77" spans="1:17" ht="13.15">
      <c r="B77" s="329" t="str">
        <f t="shared" si="18"/>
        <v>20-24</v>
      </c>
      <c r="C77" s="444">
        <f>C43-(0.2*C43)</f>
        <v>146.29803266937762</v>
      </c>
      <c r="D77" s="444">
        <f>D43-(0.2*D43)</f>
        <v>195.13956729351216</v>
      </c>
      <c r="E77" s="444">
        <f t="shared" ref="E77:N77" si="20">E43-(0.2*E43)</f>
        <v>228.37379711989814</v>
      </c>
      <c r="F77" s="444">
        <f t="shared" si="20"/>
        <v>249.09518406395483</v>
      </c>
      <c r="G77" s="444">
        <f t="shared" si="20"/>
        <v>265.77470690752875</v>
      </c>
      <c r="H77" s="444">
        <f t="shared" si="20"/>
        <v>286.35368427854826</v>
      </c>
      <c r="I77" s="444">
        <f t="shared" si="20"/>
        <v>299.4635481112411</v>
      </c>
      <c r="J77" s="444">
        <f t="shared" si="20"/>
        <v>302.60338425493376</v>
      </c>
      <c r="K77" s="444">
        <f t="shared" si="20"/>
        <v>303.97125654477242</v>
      </c>
      <c r="L77" s="444">
        <f t="shared" si="20"/>
        <v>302.51457334286641</v>
      </c>
      <c r="M77" s="444">
        <f t="shared" si="20"/>
        <v>299.67558414111244</v>
      </c>
      <c r="N77" s="444">
        <f t="shared" si="20"/>
        <v>296.07075394265519</v>
      </c>
      <c r="O77" s="318"/>
      <c r="P77" s="318"/>
    </row>
    <row r="78" spans="1:17" ht="13.15">
      <c r="B78" s="329" t="str">
        <f t="shared" si="18"/>
        <v>25-29</v>
      </c>
      <c r="C78" s="444">
        <f t="shared" ref="C78:C85" si="21">C44+(0.2*C43)-(0.2*C44)</f>
        <v>493.46526257786536</v>
      </c>
      <c r="D78" s="444">
        <f t="shared" ref="D78:N78" si="22">D44+(0.2*D43)-(0.2*D44)</f>
        <v>495.83743615048235</v>
      </c>
      <c r="E78" s="444">
        <f t="shared" si="22"/>
        <v>507.73995341682263</v>
      </c>
      <c r="F78" s="444">
        <f t="shared" si="22"/>
        <v>520.41450544750955</v>
      </c>
      <c r="G78" s="444">
        <f t="shared" si="22"/>
        <v>536.77903956237583</v>
      </c>
      <c r="H78" s="444">
        <f t="shared" si="22"/>
        <v>563.50613941138772</v>
      </c>
      <c r="I78" s="444">
        <f t="shared" si="22"/>
        <v>585.13423477843503</v>
      </c>
      <c r="J78" s="444">
        <f t="shared" si="22"/>
        <v>595.36336344753522</v>
      </c>
      <c r="K78" s="444">
        <f t="shared" si="22"/>
        <v>602.11021171251571</v>
      </c>
      <c r="L78" s="444">
        <f t="shared" si="22"/>
        <v>603.9833087988444</v>
      </c>
      <c r="M78" s="444">
        <f t="shared" si="22"/>
        <v>602.59151661332078</v>
      </c>
      <c r="N78" s="444">
        <f t="shared" si="22"/>
        <v>598.87646434060093</v>
      </c>
      <c r="O78" s="318"/>
      <c r="P78" s="318"/>
    </row>
    <row r="79" spans="1:17" ht="13.15">
      <c r="B79" s="329" t="str">
        <f t="shared" si="18"/>
        <v>30-34</v>
      </c>
      <c r="C79" s="444">
        <f t="shared" si="21"/>
        <v>603.72758278077902</v>
      </c>
      <c r="D79" s="444">
        <f t="shared" ref="D79:N79" si="23">D45+(0.2*D44)-(0.2*D45)</f>
        <v>601.12543961638551</v>
      </c>
      <c r="E79" s="444">
        <f t="shared" si="23"/>
        <v>601.20516296143933</v>
      </c>
      <c r="F79" s="444">
        <f t="shared" si="23"/>
        <v>602.77378244736838</v>
      </c>
      <c r="G79" s="444">
        <f t="shared" si="23"/>
        <v>608.5867227811475</v>
      </c>
      <c r="H79" s="444">
        <f t="shared" si="23"/>
        <v>623.21274880909198</v>
      </c>
      <c r="I79" s="444">
        <f t="shared" si="23"/>
        <v>638.32519839440738</v>
      </c>
      <c r="J79" s="444">
        <f t="shared" si="23"/>
        <v>648.93383904203188</v>
      </c>
      <c r="K79" s="444">
        <f t="shared" si="23"/>
        <v>657.89624242977834</v>
      </c>
      <c r="L79" s="444">
        <f t="shared" si="23"/>
        <v>663.76369184862244</v>
      </c>
      <c r="M79" s="444">
        <f t="shared" si="23"/>
        <v>666.88070805662073</v>
      </c>
      <c r="N79" s="444">
        <f t="shared" si="23"/>
        <v>667.53358706290931</v>
      </c>
      <c r="O79" s="318"/>
      <c r="P79" s="318"/>
    </row>
    <row r="80" spans="1:17" ht="13.15">
      <c r="B80" s="329" t="str">
        <f t="shared" si="18"/>
        <v>35-39</v>
      </c>
      <c r="C80" s="444">
        <f t="shared" si="21"/>
        <v>673.6222250825324</v>
      </c>
      <c r="D80" s="444">
        <f t="shared" ref="D80:N80" si="24">D46+(0.2*D45)-(0.2*D46)</f>
        <v>651.51696332281904</v>
      </c>
      <c r="E80" s="444">
        <f t="shared" si="24"/>
        <v>636.08601630981252</v>
      </c>
      <c r="F80" s="444">
        <f t="shared" si="24"/>
        <v>624.49738463828544</v>
      </c>
      <c r="G80" s="444">
        <f t="shared" si="24"/>
        <v>617.93020867741996</v>
      </c>
      <c r="H80" s="444">
        <f t="shared" si="24"/>
        <v>619.19666350270529</v>
      </c>
      <c r="I80" s="444">
        <f t="shared" si="24"/>
        <v>622.68524870654437</v>
      </c>
      <c r="J80" s="444">
        <f t="shared" si="24"/>
        <v>625.25904642697606</v>
      </c>
      <c r="K80" s="444">
        <f t="shared" si="24"/>
        <v>628.72373643046842</v>
      </c>
      <c r="L80" s="444">
        <f t="shared" si="24"/>
        <v>631.68301565386741</v>
      </c>
      <c r="M80" s="444">
        <f t="shared" si="24"/>
        <v>633.93696377098991</v>
      </c>
      <c r="N80" s="444">
        <f t="shared" si="24"/>
        <v>635.24228796340537</v>
      </c>
      <c r="O80" s="318"/>
      <c r="P80" s="318"/>
    </row>
    <row r="81" spans="1:16" ht="13.15">
      <c r="B81" s="329" t="str">
        <f t="shared" si="18"/>
        <v>40-44</v>
      </c>
      <c r="C81" s="444">
        <f t="shared" si="21"/>
        <v>621.67163960286587</v>
      </c>
      <c r="D81" s="444">
        <f t="shared" ref="D81:N81" si="25">D47+(0.2*D46)-(0.2*D47)</f>
        <v>621.66204896328645</v>
      </c>
      <c r="E81" s="444">
        <f t="shared" si="25"/>
        <v>618.58642079510423</v>
      </c>
      <c r="F81" s="444">
        <f t="shared" si="25"/>
        <v>613.22469090665106</v>
      </c>
      <c r="G81" s="444">
        <f t="shared" si="25"/>
        <v>608.45223080386756</v>
      </c>
      <c r="H81" s="444">
        <f t="shared" si="25"/>
        <v>607.80720758091104</v>
      </c>
      <c r="I81" s="444">
        <f t="shared" si="25"/>
        <v>607.49221622722177</v>
      </c>
      <c r="J81" s="444">
        <f t="shared" si="25"/>
        <v>605.69305388426847</v>
      </c>
      <c r="K81" s="444">
        <f t="shared" si="25"/>
        <v>604.56553147500574</v>
      </c>
      <c r="L81" s="444">
        <f t="shared" si="25"/>
        <v>603.39860597161942</v>
      </c>
      <c r="M81" s="444">
        <f t="shared" si="25"/>
        <v>602.29303957660761</v>
      </c>
      <c r="N81" s="444">
        <f t="shared" si="25"/>
        <v>601.15640286777466</v>
      </c>
      <c r="O81" s="318"/>
      <c r="P81" s="318"/>
    </row>
    <row r="82" spans="1:16" ht="13.15">
      <c r="B82" s="329" t="str">
        <f t="shared" si="18"/>
        <v>45-49</v>
      </c>
      <c r="C82" s="444">
        <f t="shared" si="21"/>
        <v>509.11473770871146</v>
      </c>
      <c r="D82" s="444">
        <f t="shared" ref="D82:N82" si="26">D48+(0.2*D47)-(0.2*D48)</f>
        <v>518.27299027768481</v>
      </c>
      <c r="E82" s="444">
        <f t="shared" si="26"/>
        <v>525.7438807081669</v>
      </c>
      <c r="F82" s="444">
        <f t="shared" si="26"/>
        <v>530.35121566205703</v>
      </c>
      <c r="G82" s="444">
        <f t="shared" si="26"/>
        <v>533.77530658243484</v>
      </c>
      <c r="H82" s="444">
        <f t="shared" si="26"/>
        <v>538.81804343940451</v>
      </c>
      <c r="I82" s="444">
        <f t="shared" si="26"/>
        <v>542.29190669416266</v>
      </c>
      <c r="J82" s="444">
        <f t="shared" si="26"/>
        <v>542.88488541780544</v>
      </c>
      <c r="K82" s="444">
        <f t="shared" si="26"/>
        <v>542.75259689219308</v>
      </c>
      <c r="L82" s="444">
        <f t="shared" si="26"/>
        <v>541.62924354733116</v>
      </c>
      <c r="M82" s="444">
        <f t="shared" si="26"/>
        <v>539.93523367677028</v>
      </c>
      <c r="N82" s="444">
        <f t="shared" si="26"/>
        <v>537.88342636552443</v>
      </c>
      <c r="O82" s="318"/>
      <c r="P82" s="318"/>
    </row>
    <row r="83" spans="1:16" ht="13.15">
      <c r="B83" s="329" t="str">
        <f t="shared" si="18"/>
        <v>50-54</v>
      </c>
      <c r="C83" s="444">
        <f t="shared" si="21"/>
        <v>346.69143370492617</v>
      </c>
      <c r="D83" s="444">
        <f t="shared" ref="D83:N83" si="27">D49+(0.2*D48)-(0.2*D49)</f>
        <v>362.08166356353706</v>
      </c>
      <c r="E83" s="444">
        <f t="shared" si="27"/>
        <v>375.16664628949809</v>
      </c>
      <c r="F83" s="444">
        <f t="shared" si="27"/>
        <v>385.51345503830805</v>
      </c>
      <c r="G83" s="444">
        <f t="shared" si="27"/>
        <v>394.419300849075</v>
      </c>
      <c r="H83" s="444">
        <f t="shared" si="27"/>
        <v>403.90833799009533</v>
      </c>
      <c r="I83" s="444">
        <f t="shared" si="27"/>
        <v>411.42855836503765</v>
      </c>
      <c r="J83" s="444">
        <f t="shared" si="27"/>
        <v>415.90700501271823</v>
      </c>
      <c r="K83" s="444">
        <f t="shared" si="27"/>
        <v>418.9781872291278</v>
      </c>
      <c r="L83" s="444">
        <f t="shared" si="27"/>
        <v>420.48178062059287</v>
      </c>
      <c r="M83" s="444">
        <f t="shared" si="27"/>
        <v>420.82468966141982</v>
      </c>
      <c r="N83" s="444">
        <f t="shared" si="27"/>
        <v>420.28425601751087</v>
      </c>
      <c r="O83" s="318"/>
      <c r="P83" s="318"/>
    </row>
    <row r="84" spans="1:16" ht="13.15">
      <c r="B84" s="329" t="str">
        <f t="shared" si="18"/>
        <v>55-59</v>
      </c>
      <c r="C84" s="444">
        <f t="shared" si="21"/>
        <v>228.86657384447889</v>
      </c>
      <c r="D84" s="444">
        <f t="shared" ref="D84:N84" si="28">D50+(0.2*D49)-(0.2*D50)</f>
        <v>212.37853011407813</v>
      </c>
      <c r="E84" s="444">
        <f t="shared" si="28"/>
        <v>205.77939579338636</v>
      </c>
      <c r="F84" s="444">
        <f t="shared" si="28"/>
        <v>204.07730792883723</v>
      </c>
      <c r="G84" s="444">
        <f t="shared" si="28"/>
        <v>205.42732748442731</v>
      </c>
      <c r="H84" s="444">
        <f t="shared" si="28"/>
        <v>209.46317704272974</v>
      </c>
      <c r="I84" s="444">
        <f t="shared" si="28"/>
        <v>213.46729353253761</v>
      </c>
      <c r="J84" s="444">
        <f t="shared" si="28"/>
        <v>216.22515534841722</v>
      </c>
      <c r="K84" s="444">
        <f t="shared" si="28"/>
        <v>218.51700702765058</v>
      </c>
      <c r="L84" s="444">
        <f t="shared" si="28"/>
        <v>220.00041741359544</v>
      </c>
      <c r="M84" s="444">
        <f t="shared" si="28"/>
        <v>220.80977108850217</v>
      </c>
      <c r="N84" s="444">
        <f t="shared" si="28"/>
        <v>221.04144074261092</v>
      </c>
      <c r="O84" s="318"/>
      <c r="P84" s="318"/>
    </row>
    <row r="85" spans="1:16" ht="13.15">
      <c r="B85" s="329" t="str">
        <f t="shared" si="18"/>
        <v>60-64</v>
      </c>
      <c r="C85" s="444">
        <f t="shared" si="21"/>
        <v>97.548021651920067</v>
      </c>
      <c r="D85" s="444">
        <f t="shared" ref="D85:N85" si="29">D51+(0.2*D50)-(0.2*D51)</f>
        <v>92.645824464297547</v>
      </c>
      <c r="E85" s="444">
        <f t="shared" si="29"/>
        <v>87.917727900464811</v>
      </c>
      <c r="F85" s="444">
        <f t="shared" si="29"/>
        <v>84.468333884734562</v>
      </c>
      <c r="G85" s="444">
        <f t="shared" si="29"/>
        <v>82.74969970209554</v>
      </c>
      <c r="H85" s="444">
        <f t="shared" si="29"/>
        <v>82.972186121102737</v>
      </c>
      <c r="I85" s="444">
        <f t="shared" si="29"/>
        <v>83.662591120693961</v>
      </c>
      <c r="J85" s="444">
        <f t="shared" si="29"/>
        <v>84.114049458141977</v>
      </c>
      <c r="K85" s="444">
        <f t="shared" si="29"/>
        <v>84.689002989389351</v>
      </c>
      <c r="L85" s="444">
        <f t="shared" si="29"/>
        <v>85.104119577223656</v>
      </c>
      <c r="M85" s="444">
        <f t="shared" si="29"/>
        <v>85.35940772828711</v>
      </c>
      <c r="N85" s="444">
        <f t="shared" si="29"/>
        <v>85.445713257350477</v>
      </c>
      <c r="O85" s="318"/>
      <c r="P85" s="318"/>
    </row>
    <row r="86" spans="1:16" ht="13.15">
      <c r="B86" s="329" t="str">
        <f t="shared" si="18"/>
        <v>65 plus</v>
      </c>
      <c r="C86" s="444">
        <f>C52+(0.2*C51)</f>
        <v>19.783642143801419</v>
      </c>
      <c r="D86" s="444">
        <f t="shared" ref="D86:N86" si="30">D52+(0.2*D51)</f>
        <v>27.773872249921141</v>
      </c>
      <c r="E86" s="444">
        <f t="shared" si="30"/>
        <v>31.835107473983491</v>
      </c>
      <c r="F86" s="444">
        <f t="shared" si="30"/>
        <v>33.544994905148322</v>
      </c>
      <c r="G86" s="444">
        <f t="shared" si="30"/>
        <v>34.211362342432778</v>
      </c>
      <c r="H86" s="444">
        <f t="shared" si="30"/>
        <v>34.759070977568712</v>
      </c>
      <c r="I86" s="444">
        <f t="shared" si="30"/>
        <v>35.096340728008386</v>
      </c>
      <c r="J86" s="444">
        <f t="shared" si="30"/>
        <v>35.171043479718691</v>
      </c>
      <c r="K86" s="444">
        <f t="shared" si="30"/>
        <v>35.246007446433865</v>
      </c>
      <c r="L86" s="444">
        <f t="shared" si="30"/>
        <v>35.271257865334015</v>
      </c>
      <c r="M86" s="444">
        <f t="shared" si="30"/>
        <v>35.264664235959927</v>
      </c>
      <c r="N86" s="444">
        <f t="shared" si="30"/>
        <v>35.224249547311643</v>
      </c>
      <c r="O86" s="318"/>
      <c r="P86" s="318"/>
    </row>
    <row r="87" spans="1:16" ht="13.15">
      <c r="B87" s="329" t="str">
        <f t="shared" si="18"/>
        <v>Total</v>
      </c>
      <c r="C87" s="444">
        <f>SUM(C77:C86)</f>
        <v>3740.7891517672579</v>
      </c>
      <c r="D87" s="444">
        <f t="shared" ref="D87:N87" si="31">SUM(D77:D86)</f>
        <v>3778.4343360160046</v>
      </c>
      <c r="E87" s="444">
        <f t="shared" si="31"/>
        <v>3818.4341087685771</v>
      </c>
      <c r="F87" s="444">
        <f t="shared" si="31"/>
        <v>3847.9608549228547</v>
      </c>
      <c r="G87" s="444">
        <f t="shared" si="31"/>
        <v>3888.1059056928052</v>
      </c>
      <c r="H87" s="444">
        <f t="shared" si="31"/>
        <v>3969.9972591535452</v>
      </c>
      <c r="I87" s="444">
        <f t="shared" si="31"/>
        <v>4039.0471366582897</v>
      </c>
      <c r="J87" s="444">
        <f t="shared" si="31"/>
        <v>4072.1548257725467</v>
      </c>
      <c r="K87" s="444">
        <f t="shared" si="31"/>
        <v>4097.449780177335</v>
      </c>
      <c r="L87" s="444">
        <f t="shared" si="31"/>
        <v>4107.8300146398969</v>
      </c>
      <c r="M87" s="444">
        <f t="shared" si="31"/>
        <v>4107.5715785495904</v>
      </c>
      <c r="N87" s="444">
        <f t="shared" si="31"/>
        <v>4098.7585821076545</v>
      </c>
      <c r="O87" s="318"/>
      <c r="P87" s="318"/>
    </row>
    <row r="88" spans="1:16">
      <c r="A88" s="300">
        <f>SUM(C88:N88)</f>
        <v>0</v>
      </c>
      <c r="C88" s="300">
        <f t="shared" ref="C88:N88" si="32">SUM(C77:C86)-C87</f>
        <v>0</v>
      </c>
      <c r="D88" s="300">
        <f t="shared" si="32"/>
        <v>0</v>
      </c>
      <c r="E88" s="300">
        <f t="shared" si="32"/>
        <v>0</v>
      </c>
      <c r="F88" s="300">
        <f t="shared" si="32"/>
        <v>0</v>
      </c>
      <c r="G88" s="300">
        <f t="shared" si="32"/>
        <v>0</v>
      </c>
      <c r="H88" s="300">
        <f t="shared" si="32"/>
        <v>0</v>
      </c>
      <c r="I88" s="300">
        <f t="shared" si="32"/>
        <v>0</v>
      </c>
      <c r="J88" s="300">
        <f t="shared" si="32"/>
        <v>0</v>
      </c>
      <c r="K88" s="300">
        <f t="shared" si="32"/>
        <v>0</v>
      </c>
      <c r="L88" s="300">
        <f t="shared" si="32"/>
        <v>0</v>
      </c>
      <c r="M88" s="300">
        <f t="shared" si="32"/>
        <v>0</v>
      </c>
      <c r="N88" s="300">
        <f t="shared" si="32"/>
        <v>0</v>
      </c>
    </row>
    <row r="90" spans="1:16" ht="13.15">
      <c r="B90" s="332" t="s">
        <v>47</v>
      </c>
      <c r="H90" s="316"/>
    </row>
    <row r="91" spans="1:16">
      <c r="H91" s="316"/>
    </row>
    <row r="92" spans="1:16" ht="13.15">
      <c r="B92" s="329" t="str">
        <f t="shared" ref="B92:B103" si="33">B76</f>
        <v>Age group</v>
      </c>
      <c r="C92" s="329" t="str">
        <f t="shared" ref="C92:N92" si="34">C76</f>
        <v>2018/19</v>
      </c>
      <c r="D92" s="329" t="str">
        <f t="shared" si="34"/>
        <v>2019/20</v>
      </c>
      <c r="E92" s="329" t="str">
        <f t="shared" si="34"/>
        <v>2020/21</v>
      </c>
      <c r="F92" s="329" t="str">
        <f t="shared" si="34"/>
        <v>2021/22</v>
      </c>
      <c r="G92" s="329" t="str">
        <f t="shared" si="34"/>
        <v>2022/23</v>
      </c>
      <c r="H92" s="329" t="str">
        <f t="shared" si="34"/>
        <v>2023/24</v>
      </c>
      <c r="I92" s="329" t="str">
        <f t="shared" si="34"/>
        <v>2024/25</v>
      </c>
      <c r="J92" s="329" t="str">
        <f t="shared" si="34"/>
        <v>2025/26</v>
      </c>
      <c r="K92" s="329" t="str">
        <f t="shared" si="34"/>
        <v>2026/27</v>
      </c>
      <c r="L92" s="329" t="str">
        <f t="shared" si="34"/>
        <v>2027/28</v>
      </c>
      <c r="M92" s="329" t="str">
        <f t="shared" si="34"/>
        <v>2028/29</v>
      </c>
      <c r="N92" s="329" t="str">
        <f t="shared" si="34"/>
        <v>2029/30</v>
      </c>
    </row>
    <row r="93" spans="1:16" ht="13.15">
      <c r="B93" s="329" t="str">
        <f t="shared" si="33"/>
        <v>20-24</v>
      </c>
      <c r="C93" s="444">
        <f>C59-(0.2*C59)</f>
        <v>381.62975492761444</v>
      </c>
      <c r="D93" s="444">
        <f t="shared" ref="D93:N93" si="35">D59-(0.2*D59)</f>
        <v>490.83926476044326</v>
      </c>
      <c r="E93" s="444">
        <f t="shared" si="35"/>
        <v>568.59753884771726</v>
      </c>
      <c r="F93" s="444">
        <f t="shared" si="35"/>
        <v>617.04980893047366</v>
      </c>
      <c r="G93" s="444">
        <f t="shared" si="35"/>
        <v>657.05058973018674</v>
      </c>
      <c r="H93" s="444">
        <f t="shared" si="35"/>
        <v>706.55420264159886</v>
      </c>
      <c r="I93" s="444">
        <f t="shared" si="35"/>
        <v>739.51194971243342</v>
      </c>
      <c r="J93" s="444">
        <f t="shared" si="35"/>
        <v>749.48815940673387</v>
      </c>
      <c r="K93" s="444">
        <f t="shared" si="35"/>
        <v>754.69606335341325</v>
      </c>
      <c r="L93" s="444">
        <f t="shared" si="35"/>
        <v>752.82844080357108</v>
      </c>
      <c r="M93" s="444">
        <f t="shared" si="35"/>
        <v>747.20643182413528</v>
      </c>
      <c r="N93" s="444">
        <f t="shared" si="35"/>
        <v>739.34518845293667</v>
      </c>
      <c r="O93" s="318"/>
    </row>
    <row r="94" spans="1:16" ht="13.15">
      <c r="B94" s="329" t="str">
        <f t="shared" si="33"/>
        <v>25-29</v>
      </c>
      <c r="C94" s="444">
        <f t="shared" ref="C94:C101" si="36">C60+(0.2*C59)-(0.2*C60)</f>
        <v>1226.4624139003042</v>
      </c>
      <c r="D94" s="444">
        <f t="shared" ref="D94:N94" si="37">D60+(0.2*D59)-(0.2*D60)</f>
        <v>1224.505565646808</v>
      </c>
      <c r="E94" s="444">
        <f t="shared" si="37"/>
        <v>1246.3369204666656</v>
      </c>
      <c r="F94" s="444">
        <f t="shared" si="37"/>
        <v>1267.2594313697007</v>
      </c>
      <c r="G94" s="444">
        <f t="shared" si="37"/>
        <v>1299.1907334234722</v>
      </c>
      <c r="H94" s="444">
        <f t="shared" si="37"/>
        <v>1357.3462390564623</v>
      </c>
      <c r="I94" s="444">
        <f t="shared" si="37"/>
        <v>1405.7050720875095</v>
      </c>
      <c r="J94" s="444">
        <f t="shared" si="37"/>
        <v>1429.1469738143903</v>
      </c>
      <c r="K94" s="444">
        <f t="shared" si="37"/>
        <v>1445.2080083492706</v>
      </c>
      <c r="L94" s="444">
        <f t="shared" si="37"/>
        <v>1450.3267309442463</v>
      </c>
      <c r="M94" s="444">
        <f t="shared" si="37"/>
        <v>1447.936970669195</v>
      </c>
      <c r="N94" s="444">
        <f t="shared" si="37"/>
        <v>1440.0571477778362</v>
      </c>
      <c r="O94" s="318"/>
    </row>
    <row r="95" spans="1:16" ht="13.15">
      <c r="B95" s="329" t="str">
        <f t="shared" si="33"/>
        <v>30-34</v>
      </c>
      <c r="C95" s="444">
        <f t="shared" si="36"/>
        <v>1583.8973618813629</v>
      </c>
      <c r="D95" s="444">
        <f t="shared" ref="D95:N95" si="38">D61+(0.2*D60)-(0.2*D61)</f>
        <v>1535.3777478935738</v>
      </c>
      <c r="E95" s="444">
        <f t="shared" si="38"/>
        <v>1502.8615947461753</v>
      </c>
      <c r="F95" s="444">
        <f t="shared" si="38"/>
        <v>1476.2085519511111</v>
      </c>
      <c r="G95" s="444">
        <f t="shared" si="38"/>
        <v>1465.8032985076743</v>
      </c>
      <c r="H95" s="444">
        <f t="shared" si="38"/>
        <v>1481.3044150487074</v>
      </c>
      <c r="I95" s="444">
        <f t="shared" si="38"/>
        <v>1502.2508178453918</v>
      </c>
      <c r="J95" s="444">
        <f t="shared" si="38"/>
        <v>1516.2656867967701</v>
      </c>
      <c r="K95" s="444">
        <f t="shared" si="38"/>
        <v>1529.2346369514521</v>
      </c>
      <c r="L95" s="444">
        <f t="shared" si="38"/>
        <v>1537.1870120242595</v>
      </c>
      <c r="M95" s="444">
        <f t="shared" si="38"/>
        <v>1540.4159997261995</v>
      </c>
      <c r="N95" s="444">
        <f t="shared" si="38"/>
        <v>1539.1728070749989</v>
      </c>
      <c r="O95" s="318"/>
    </row>
    <row r="96" spans="1:16" ht="13.15">
      <c r="B96" s="329" t="str">
        <f t="shared" si="33"/>
        <v>35-39</v>
      </c>
      <c r="C96" s="444">
        <f t="shared" si="36"/>
        <v>1596.8668583960996</v>
      </c>
      <c r="D96" s="444">
        <f t="shared" ref="D96:N96" si="39">D62+(0.2*D61)-(0.2*D62)</f>
        <v>1559.5631238127457</v>
      </c>
      <c r="E96" s="444">
        <f t="shared" si="39"/>
        <v>1525.6682425566137</v>
      </c>
      <c r="F96" s="444">
        <f t="shared" si="39"/>
        <v>1488.8631619556909</v>
      </c>
      <c r="G96" s="444">
        <f t="shared" si="39"/>
        <v>1460.6125641513165</v>
      </c>
      <c r="H96" s="444">
        <f t="shared" si="39"/>
        <v>1449.8724026432637</v>
      </c>
      <c r="I96" s="444">
        <f t="shared" si="39"/>
        <v>1444.710517434215</v>
      </c>
      <c r="J96" s="444">
        <f t="shared" si="39"/>
        <v>1438.5186892806275</v>
      </c>
      <c r="K96" s="444">
        <f t="shared" si="39"/>
        <v>1435.7985755606969</v>
      </c>
      <c r="L96" s="444">
        <f t="shared" si="39"/>
        <v>1433.4257093521446</v>
      </c>
      <c r="M96" s="444">
        <f t="shared" si="39"/>
        <v>1430.9192856957798</v>
      </c>
      <c r="N96" s="444">
        <f t="shared" si="39"/>
        <v>1427.6174546537293</v>
      </c>
      <c r="O96" s="318"/>
    </row>
    <row r="97" spans="1:15" ht="13.15">
      <c r="B97" s="329" t="str">
        <f t="shared" si="33"/>
        <v>40-44</v>
      </c>
      <c r="C97" s="444">
        <f t="shared" si="36"/>
        <v>1416.8558947264889</v>
      </c>
      <c r="D97" s="444">
        <f t="shared" ref="D97:N97" si="40">D63+(0.2*D62)-(0.2*D63)</f>
        <v>1419.7719719294087</v>
      </c>
      <c r="E97" s="444">
        <f t="shared" si="40"/>
        <v>1416.6603350334888</v>
      </c>
      <c r="F97" s="444">
        <f t="shared" si="40"/>
        <v>1402.7198589471132</v>
      </c>
      <c r="G97" s="444">
        <f t="shared" si="40"/>
        <v>1388.3780675876219</v>
      </c>
      <c r="H97" s="444">
        <f t="shared" si="40"/>
        <v>1382.1941031076283</v>
      </c>
      <c r="I97" s="444">
        <f t="shared" si="40"/>
        <v>1375.5978585864152</v>
      </c>
      <c r="J97" s="444">
        <f t="shared" si="40"/>
        <v>1364.8076198464116</v>
      </c>
      <c r="K97" s="444">
        <f t="shared" si="40"/>
        <v>1355.2175414817075</v>
      </c>
      <c r="L97" s="444">
        <f t="shared" si="40"/>
        <v>1345.5266329394083</v>
      </c>
      <c r="M97" s="444">
        <f t="shared" si="40"/>
        <v>1336.2442000641981</v>
      </c>
      <c r="N97" s="444">
        <f t="shared" si="40"/>
        <v>1327.3549556168191</v>
      </c>
      <c r="O97" s="318"/>
    </row>
    <row r="98" spans="1:15" ht="13.15">
      <c r="B98" s="329" t="str">
        <f t="shared" si="33"/>
        <v>45-49</v>
      </c>
      <c r="C98" s="444">
        <f t="shared" si="36"/>
        <v>1003.5173928070025</v>
      </c>
      <c r="D98" s="444">
        <f t="shared" ref="D98:N98" si="41">D64+(0.2*D63)-(0.2*D64)</f>
        <v>1064.1821567304537</v>
      </c>
      <c r="E98" s="444">
        <f t="shared" si="41"/>
        <v>1109.7766136062594</v>
      </c>
      <c r="F98" s="444">
        <f t="shared" si="41"/>
        <v>1137.3523003965563</v>
      </c>
      <c r="G98" s="444">
        <f t="shared" si="41"/>
        <v>1156.6700042311481</v>
      </c>
      <c r="H98" s="444">
        <f t="shared" si="41"/>
        <v>1175.8453946011764</v>
      </c>
      <c r="I98" s="444">
        <f t="shared" si="41"/>
        <v>1188.3572427957906</v>
      </c>
      <c r="J98" s="444">
        <f t="shared" si="41"/>
        <v>1191.8589199798371</v>
      </c>
      <c r="K98" s="444">
        <f t="shared" si="41"/>
        <v>1191.8818264629576</v>
      </c>
      <c r="L98" s="444">
        <f t="shared" si="41"/>
        <v>1188.2698069180808</v>
      </c>
      <c r="M98" s="444">
        <f t="shared" si="41"/>
        <v>1182.3832969042473</v>
      </c>
      <c r="N98" s="444">
        <f t="shared" si="41"/>
        <v>1175.0389219629221</v>
      </c>
      <c r="O98" s="318"/>
    </row>
    <row r="99" spans="1:15" ht="13.15">
      <c r="B99" s="329" t="str">
        <f t="shared" si="33"/>
        <v>50-54</v>
      </c>
      <c r="C99" s="444">
        <f t="shared" si="36"/>
        <v>699.76621647629781</v>
      </c>
      <c r="D99" s="444">
        <f t="shared" ref="D99:N99" si="42">D65+(0.2*D64)-(0.2*D65)</f>
        <v>732.14017305695359</v>
      </c>
      <c r="E99" s="444">
        <f t="shared" si="42"/>
        <v>766.68934546315336</v>
      </c>
      <c r="F99" s="444">
        <f t="shared" si="42"/>
        <v>795.4704151504418</v>
      </c>
      <c r="G99" s="444">
        <f t="shared" si="42"/>
        <v>822.00391862536344</v>
      </c>
      <c r="H99" s="444">
        <f t="shared" si="42"/>
        <v>849.95791176376997</v>
      </c>
      <c r="I99" s="444">
        <f t="shared" si="42"/>
        <v>872.73642405647979</v>
      </c>
      <c r="J99" s="444">
        <f t="shared" si="42"/>
        <v>887.55386469364362</v>
      </c>
      <c r="K99" s="444">
        <f t="shared" si="42"/>
        <v>898.0826331972512</v>
      </c>
      <c r="L99" s="444">
        <f t="shared" si="42"/>
        <v>903.97093843461118</v>
      </c>
      <c r="M99" s="444">
        <f t="shared" si="42"/>
        <v>906.25012424759097</v>
      </c>
      <c r="N99" s="444">
        <f t="shared" si="42"/>
        <v>905.68852726329987</v>
      </c>
      <c r="O99" s="318"/>
    </row>
    <row r="100" spans="1:15" ht="13.15">
      <c r="B100" s="329" t="str">
        <f t="shared" si="33"/>
        <v>55-59</v>
      </c>
      <c r="C100" s="444">
        <f t="shared" si="36"/>
        <v>459.78633130634432</v>
      </c>
      <c r="D100" s="444">
        <f t="shared" ref="D100:N100" si="43">D66+(0.2*D65)-(0.2*D66)</f>
        <v>437.87837979498647</v>
      </c>
      <c r="E100" s="444">
        <f t="shared" si="43"/>
        <v>431.01196381423313</v>
      </c>
      <c r="F100" s="444">
        <f t="shared" si="43"/>
        <v>431.14891034150571</v>
      </c>
      <c r="G100" s="444">
        <f t="shared" si="43"/>
        <v>437.32442518500352</v>
      </c>
      <c r="H100" s="444">
        <f t="shared" si="43"/>
        <v>449.49345595965565</v>
      </c>
      <c r="I100" s="444">
        <f t="shared" si="43"/>
        <v>461.55841927024085</v>
      </c>
      <c r="J100" s="444">
        <f t="shared" si="43"/>
        <v>470.63326184938057</v>
      </c>
      <c r="K100" s="444">
        <f t="shared" si="43"/>
        <v>478.37341231504507</v>
      </c>
      <c r="L100" s="444">
        <f t="shared" si="43"/>
        <v>483.90825047283602</v>
      </c>
      <c r="M100" s="444">
        <f t="shared" si="43"/>
        <v>487.49189715736958</v>
      </c>
      <c r="N100" s="444">
        <f t="shared" si="43"/>
        <v>489.33172017103914</v>
      </c>
      <c r="O100" s="318"/>
    </row>
    <row r="101" spans="1:15" ht="13.15">
      <c r="B101" s="329" t="str">
        <f t="shared" si="33"/>
        <v>60-64</v>
      </c>
      <c r="C101" s="444">
        <f t="shared" si="36"/>
        <v>184.32952921122637</v>
      </c>
      <c r="D101" s="444">
        <f t="shared" ref="D101:N101" si="44">D67+(0.2*D66)-(0.2*D67)</f>
        <v>185.69958952711866</v>
      </c>
      <c r="E101" s="444">
        <f t="shared" si="44"/>
        <v>183.45473954423096</v>
      </c>
      <c r="F101" s="444">
        <f t="shared" si="44"/>
        <v>180.58694221081424</v>
      </c>
      <c r="G101" s="444">
        <f t="shared" si="44"/>
        <v>179.75842756526896</v>
      </c>
      <c r="H101" s="444">
        <f t="shared" si="44"/>
        <v>182.3263272104744</v>
      </c>
      <c r="I101" s="444">
        <f t="shared" si="44"/>
        <v>185.43295021393797</v>
      </c>
      <c r="J101" s="444">
        <f t="shared" si="44"/>
        <v>187.71441217456223</v>
      </c>
      <c r="K101" s="444">
        <f t="shared" si="44"/>
        <v>190.10816824791428</v>
      </c>
      <c r="L101" s="444">
        <f t="shared" si="44"/>
        <v>192.00544155522792</v>
      </c>
      <c r="M101" s="444">
        <f t="shared" si="44"/>
        <v>193.41015765897103</v>
      </c>
      <c r="N101" s="444">
        <f t="shared" si="44"/>
        <v>194.29591710885796</v>
      </c>
      <c r="O101" s="318"/>
    </row>
    <row r="102" spans="1:15" ht="13.15">
      <c r="B102" s="329" t="str">
        <f t="shared" si="33"/>
        <v>65 plus</v>
      </c>
      <c r="C102" s="444">
        <f>C68+(0.2*C67)</f>
        <v>43.554652471884616</v>
      </c>
      <c r="D102" s="444">
        <f t="shared" ref="D102:N102" si="45">D68+(0.2*D67)</f>
        <v>60.592072880784272</v>
      </c>
      <c r="E102" s="444">
        <f t="shared" si="45"/>
        <v>71.741517975277091</v>
      </c>
      <c r="F102" s="444">
        <f t="shared" si="45"/>
        <v>78.171375192061049</v>
      </c>
      <c r="G102" s="444">
        <f t="shared" si="45"/>
        <v>82.119927185664636</v>
      </c>
      <c r="H102" s="444">
        <f t="shared" si="45"/>
        <v>85.389251159576688</v>
      </c>
      <c r="I102" s="444">
        <f t="shared" si="45"/>
        <v>87.771341327636264</v>
      </c>
      <c r="J102" s="444">
        <f t="shared" si="45"/>
        <v>89.200111353624692</v>
      </c>
      <c r="K102" s="444">
        <f t="shared" si="45"/>
        <v>90.33829665051941</v>
      </c>
      <c r="L102" s="444">
        <f t="shared" si="45"/>
        <v>91.156482699918797</v>
      </c>
      <c r="M102" s="444">
        <f t="shared" si="45"/>
        <v>91.747924862263744</v>
      </c>
      <c r="N102" s="444">
        <f t="shared" si="45"/>
        <v>92.143862920507871</v>
      </c>
      <c r="O102" s="318"/>
    </row>
    <row r="103" spans="1:15" ht="13.15">
      <c r="B103" s="329" t="str">
        <f t="shared" si="33"/>
        <v>Total</v>
      </c>
      <c r="C103" s="444">
        <f>SUM(C93:C102)</f>
        <v>8596.6664061046267</v>
      </c>
      <c r="D103" s="444">
        <f t="shared" ref="D103:N103" si="46">SUM(D93:D102)</f>
        <v>8710.5500460332787</v>
      </c>
      <c r="E103" s="444">
        <f t="shared" si="46"/>
        <v>8822.7988120538157</v>
      </c>
      <c r="F103" s="444">
        <f t="shared" si="46"/>
        <v>8874.8307564454681</v>
      </c>
      <c r="G103" s="444">
        <f t="shared" si="46"/>
        <v>8948.91195619272</v>
      </c>
      <c r="H103" s="444">
        <f t="shared" si="46"/>
        <v>9120.2837031923118</v>
      </c>
      <c r="I103" s="444">
        <f t="shared" si="46"/>
        <v>9263.6325933300486</v>
      </c>
      <c r="J103" s="444">
        <f t="shared" si="46"/>
        <v>9325.1876991959798</v>
      </c>
      <c r="K103" s="444">
        <f t="shared" si="46"/>
        <v>9368.9391625702283</v>
      </c>
      <c r="L103" s="444">
        <f t="shared" si="46"/>
        <v>9378.6054461443036</v>
      </c>
      <c r="M103" s="444">
        <f t="shared" si="46"/>
        <v>9364.0062888099492</v>
      </c>
      <c r="N103" s="444">
        <f t="shared" si="46"/>
        <v>9330.04650300295</v>
      </c>
      <c r="O103" s="318"/>
    </row>
    <row r="104" spans="1:15">
      <c r="A104" s="300">
        <f>SUM(C104:N104)</f>
        <v>0</v>
      </c>
      <c r="C104" s="300">
        <f t="shared" ref="C104:N104" si="47">SUM(C93:C102)-C103</f>
        <v>0</v>
      </c>
      <c r="D104" s="300">
        <f t="shared" si="47"/>
        <v>0</v>
      </c>
      <c r="E104" s="300">
        <f t="shared" si="47"/>
        <v>0</v>
      </c>
      <c r="F104" s="300">
        <f t="shared" si="47"/>
        <v>0</v>
      </c>
      <c r="G104" s="300">
        <f t="shared" si="47"/>
        <v>0</v>
      </c>
      <c r="H104" s="300">
        <f t="shared" si="47"/>
        <v>0</v>
      </c>
      <c r="I104" s="300">
        <f t="shared" si="47"/>
        <v>0</v>
      </c>
      <c r="J104" s="300">
        <f t="shared" si="47"/>
        <v>0</v>
      </c>
      <c r="K104" s="300">
        <f t="shared" si="47"/>
        <v>0</v>
      </c>
      <c r="L104" s="300">
        <f t="shared" si="47"/>
        <v>0</v>
      </c>
      <c r="M104" s="300">
        <f t="shared" si="47"/>
        <v>0</v>
      </c>
      <c r="N104" s="300">
        <f t="shared" si="47"/>
        <v>0</v>
      </c>
    </row>
    <row r="106" spans="1:15" ht="15">
      <c r="B106" s="331" t="s">
        <v>163</v>
      </c>
      <c r="H106" s="316"/>
    </row>
    <row r="107" spans="1:15">
      <c r="H107" s="316"/>
    </row>
    <row r="108" spans="1:15" ht="13.15">
      <c r="B108" s="332" t="s">
        <v>46</v>
      </c>
      <c r="H108" s="316"/>
    </row>
    <row r="109" spans="1:15">
      <c r="H109" s="316"/>
    </row>
    <row r="110" spans="1:15" ht="13.15">
      <c r="B110" s="329" t="str">
        <f t="shared" ref="B110:B121" si="48">B76</f>
        <v>Age group</v>
      </c>
      <c r="C110" s="329" t="str">
        <f t="shared" ref="C110:N110" si="49">C76</f>
        <v>2018/19</v>
      </c>
      <c r="D110" s="329" t="str">
        <f t="shared" si="49"/>
        <v>2019/20</v>
      </c>
      <c r="E110" s="329" t="str">
        <f t="shared" si="49"/>
        <v>2020/21</v>
      </c>
      <c r="F110" s="329" t="str">
        <f t="shared" si="49"/>
        <v>2021/22</v>
      </c>
      <c r="G110" s="329" t="str">
        <f t="shared" si="49"/>
        <v>2022/23</v>
      </c>
      <c r="H110" s="329" t="str">
        <f t="shared" si="49"/>
        <v>2023/24</v>
      </c>
      <c r="I110" s="329" t="str">
        <f t="shared" si="49"/>
        <v>2024/25</v>
      </c>
      <c r="J110" s="329" t="str">
        <f t="shared" si="49"/>
        <v>2025/26</v>
      </c>
      <c r="K110" s="329" t="str">
        <f t="shared" si="49"/>
        <v>2026/27</v>
      </c>
      <c r="L110" s="329" t="str">
        <f t="shared" si="49"/>
        <v>2027/28</v>
      </c>
      <c r="M110" s="329" t="str">
        <f t="shared" si="49"/>
        <v>2028/29</v>
      </c>
      <c r="N110" s="329" t="str">
        <f t="shared" si="49"/>
        <v>2029/30</v>
      </c>
    </row>
    <row r="111" spans="1:15" ht="13.15">
      <c r="B111" s="329" t="str">
        <f t="shared" si="48"/>
        <v>20-24</v>
      </c>
      <c r="C111" s="444">
        <f>C77*Group_1_rates!E74</f>
        <v>28.365585917967355</v>
      </c>
      <c r="D111" s="444">
        <f>D77*Group_1_rates!F74</f>
        <v>37.60458912101091</v>
      </c>
      <c r="E111" s="444">
        <f>E77*Group_1_rates!G74</f>
        <v>43.98584460269759</v>
      </c>
      <c r="F111" s="444">
        <f>F77*Group_1_rates!H74</f>
        <v>48.090736851593547</v>
      </c>
      <c r="G111" s="444">
        <f>G77*Group_1_rates!I74</f>
        <v>51.310913696419703</v>
      </c>
      <c r="H111" s="444">
        <f>H77*Group_1_rates!J74</f>
        <v>55.283925816840721</v>
      </c>
      <c r="I111" s="444">
        <f>I77*Group_1_rates!K74</f>
        <v>57.814938265384832</v>
      </c>
      <c r="J111" s="444">
        <f>J77*Group_1_rates!L74</f>
        <v>58.421120333138809</v>
      </c>
      <c r="K111" s="444">
        <f>K77*Group_1_rates!M74</f>
        <v>58.685204067171689</v>
      </c>
      <c r="L111" s="444">
        <f>L77*Group_1_rates!N74</f>
        <v>58.40397434849109</v>
      </c>
      <c r="M111" s="444">
        <f>M77*Group_1_rates!O74</f>
        <v>57.855874299350788</v>
      </c>
      <c r="N111" s="444">
        <f>N77*Group_1_rates!P74</f>
        <v>57.159919694206053</v>
      </c>
    </row>
    <row r="112" spans="1:15" ht="13.15">
      <c r="B112" s="329" t="str">
        <f t="shared" si="48"/>
        <v>25-29</v>
      </c>
      <c r="C112" s="444">
        <f>C78*Group_1_rates!E75</f>
        <v>65.9978044736893</v>
      </c>
      <c r="D112" s="444">
        <f>D78*Group_1_rates!F75</f>
        <v>65.910476743429555</v>
      </c>
      <c r="E112" s="444">
        <f>E78*Group_1_rates!G75</f>
        <v>67.45709445132745</v>
      </c>
      <c r="F112" s="444">
        <f>F78*Group_1_rates!H75</f>
        <v>69.305088587003823</v>
      </c>
      <c r="G112" s="444">
        <f>G78*Group_1_rates!I75</f>
        <v>71.48440041371893</v>
      </c>
      <c r="H112" s="444">
        <f>H78*Group_1_rates!J75</f>
        <v>75.04372476636479</v>
      </c>
      <c r="I112" s="444">
        <f>I78*Group_1_rates!K75</f>
        <v>77.924000103987112</v>
      </c>
      <c r="J112" s="444">
        <f>J78*Group_1_rates!L75</f>
        <v>79.286242434204695</v>
      </c>
      <c r="K112" s="444">
        <f>K78*Group_1_rates!M75</f>
        <v>80.184739520263932</v>
      </c>
      <c r="L112" s="444">
        <f>L78*Group_1_rates!N75</f>
        <v>80.434185218147462</v>
      </c>
      <c r="M112" s="444">
        <f>M78*Group_1_rates!O75</f>
        <v>80.248836270908825</v>
      </c>
      <c r="N112" s="444">
        <f>N78*Group_1_rates!P75</f>
        <v>79.754092131052857</v>
      </c>
    </row>
    <row r="113" spans="1:16" ht="13.15">
      <c r="B113" s="329" t="str">
        <f t="shared" si="48"/>
        <v>30-34</v>
      </c>
      <c r="C113" s="444">
        <f>C79*Group_1_rates!E76</f>
        <v>55.959285572566387</v>
      </c>
      <c r="D113" s="444">
        <f>D79*Group_1_rates!F76</f>
        <v>55.378155731298001</v>
      </c>
      <c r="E113" s="444">
        <f>E79*Group_1_rates!G76</f>
        <v>55.356322985650117</v>
      </c>
      <c r="F113" s="444">
        <f>F79*Group_1_rates!H76</f>
        <v>55.632467799619555</v>
      </c>
      <c r="G113" s="444">
        <f>G79*Group_1_rates!I76</f>
        <v>56.168967935088389</v>
      </c>
      <c r="H113" s="444">
        <f>H79*Group_1_rates!J76</f>
        <v>57.518863942065217</v>
      </c>
      <c r="I113" s="444">
        <f>I79*Group_1_rates!K76</f>
        <v>58.913653976752634</v>
      </c>
      <c r="J113" s="444">
        <f>J79*Group_1_rates!L76</f>
        <v>59.892768988740137</v>
      </c>
      <c r="K113" s="444">
        <f>K79*Group_1_rates!M76</f>
        <v>60.719946003393289</v>
      </c>
      <c r="L113" s="444">
        <f>L79*Group_1_rates!N76</f>
        <v>61.261477006175824</v>
      </c>
      <c r="M113" s="444">
        <f>M79*Group_1_rates!O76</f>
        <v>61.54915923269585</v>
      </c>
      <c r="N113" s="444">
        <f>N79*Group_1_rates!P76</f>
        <v>61.609416117371431</v>
      </c>
    </row>
    <row r="114" spans="1:16" ht="13.15">
      <c r="B114" s="329" t="str">
        <f t="shared" si="48"/>
        <v>35-39</v>
      </c>
      <c r="C114" s="444">
        <f>C80*Group_1_rates!E77</f>
        <v>59.629859089371422</v>
      </c>
      <c r="D114" s="444">
        <f>D80*Group_1_rates!F77</f>
        <v>57.32120885282847</v>
      </c>
      <c r="E114" s="444">
        <f>E80*Group_1_rates!G77</f>
        <v>55.934094735100111</v>
      </c>
      <c r="F114" s="444">
        <f>F80*Group_1_rates!H77</f>
        <v>55.045374022897285</v>
      </c>
      <c r="G114" s="444">
        <f>G80*Group_1_rates!I77</f>
        <v>54.466520266368903</v>
      </c>
      <c r="H114" s="444">
        <f>H80*Group_1_rates!J77</f>
        <v>54.57815000454837</v>
      </c>
      <c r="I114" s="444">
        <f>I80*Group_1_rates!K77</f>
        <v>54.885646051897382</v>
      </c>
      <c r="J114" s="444">
        <f>J80*Group_1_rates!L77</f>
        <v>55.112509545108807</v>
      </c>
      <c r="K114" s="444">
        <f>K80*Group_1_rates!M77</f>
        <v>55.417899386294607</v>
      </c>
      <c r="L114" s="444">
        <f>L80*Group_1_rates!N77</f>
        <v>55.678740561449466</v>
      </c>
      <c r="M114" s="444">
        <f>M80*Group_1_rates!O77</f>
        <v>55.877411396887908</v>
      </c>
      <c r="N114" s="444">
        <f>N80*Group_1_rates!P77</f>
        <v>55.992467216431912</v>
      </c>
    </row>
    <row r="115" spans="1:16" ht="13.15">
      <c r="B115" s="329" t="str">
        <f t="shared" si="48"/>
        <v>40-44</v>
      </c>
      <c r="C115" s="444">
        <f>C81*Group_1_rates!E78</f>
        <v>49.400646918559339</v>
      </c>
      <c r="D115" s="444">
        <f>D81*Group_1_rates!F78</f>
        <v>49.098494276716146</v>
      </c>
      <c r="E115" s="444">
        <f>E81*Group_1_rates!G78</f>
        <v>48.829845799983097</v>
      </c>
      <c r="F115" s="444">
        <f>F81*Group_1_rates!H78</f>
        <v>48.521480232316968</v>
      </c>
      <c r="G115" s="444">
        <f>G81*Group_1_rates!I78</f>
        <v>48.143858730817477</v>
      </c>
      <c r="H115" s="444">
        <f>H81*Group_1_rates!J78</f>
        <v>48.092821187766496</v>
      </c>
      <c r="I115" s="444">
        <f>I81*Group_1_rates!K78</f>
        <v>48.067897457577509</v>
      </c>
      <c r="J115" s="444">
        <f>J81*Group_1_rates!L78</f>
        <v>47.925538512556443</v>
      </c>
      <c r="K115" s="444">
        <f>K81*Group_1_rates!M78</f>
        <v>47.836323161146424</v>
      </c>
      <c r="L115" s="444">
        <f>L81*Group_1_rates!N78</f>
        <v>47.743990034994198</v>
      </c>
      <c r="M115" s="444">
        <f>M81*Group_1_rates!O78</f>
        <v>47.656511955953107</v>
      </c>
      <c r="N115" s="444">
        <f>N81*Group_1_rates!P78</f>
        <v>47.566575434451629</v>
      </c>
    </row>
    <row r="116" spans="1:16" ht="13.15">
      <c r="B116" s="329" t="str">
        <f t="shared" si="48"/>
        <v>45-49</v>
      </c>
      <c r="C116" s="444">
        <f>C82*Group_1_rates!E79</f>
        <v>47.240919706166039</v>
      </c>
      <c r="D116" s="444">
        <f>D82*Group_1_rates!F79</f>
        <v>47.797313650405513</v>
      </c>
      <c r="E116" s="444">
        <f>E82*Group_1_rates!G79</f>
        <v>48.460767886094018</v>
      </c>
      <c r="F116" s="444">
        <f>F82*Group_1_rates!H79</f>
        <v>49.001465781868028</v>
      </c>
      <c r="G116" s="444">
        <f>G82*Group_1_rates!I79</f>
        <v>49.317832500966517</v>
      </c>
      <c r="H116" s="444">
        <f>H82*Group_1_rates!J79</f>
        <v>49.783752989590823</v>
      </c>
      <c r="I116" s="444">
        <f>I82*Group_1_rates!K79</f>
        <v>50.104718392105127</v>
      </c>
      <c r="J116" s="444">
        <f>J82*Group_1_rates!L79</f>
        <v>50.159506286952663</v>
      </c>
      <c r="K116" s="444">
        <f>K82*Group_1_rates!M79</f>
        <v>50.147283572137098</v>
      </c>
      <c r="L116" s="444">
        <f>L82*Group_1_rates!N79</f>
        <v>50.043492048966016</v>
      </c>
      <c r="M116" s="444">
        <f>M82*Group_1_rates!O79</f>
        <v>49.886975076335318</v>
      </c>
      <c r="N116" s="444">
        <f>N82*Group_1_rates!P79</f>
        <v>49.697399635035559</v>
      </c>
    </row>
    <row r="117" spans="1:16" ht="13.15">
      <c r="B117" s="329" t="str">
        <f t="shared" si="48"/>
        <v>50-54</v>
      </c>
      <c r="C117" s="444">
        <f>C83*Group_1_rates!E80</f>
        <v>32.550170630381913</v>
      </c>
      <c r="D117" s="444">
        <f>D83*Group_1_rates!F80</f>
        <v>33.787723225406054</v>
      </c>
      <c r="E117" s="444">
        <f>E83*Group_1_rates!G80</f>
        <v>34.990308340903553</v>
      </c>
      <c r="F117" s="444">
        <f>F83*Group_1_rates!H80</f>
        <v>36.040642651835633</v>
      </c>
      <c r="G117" s="444">
        <f>G83*Group_1_rates!I80</f>
        <v>36.873226838414297</v>
      </c>
      <c r="H117" s="444">
        <f>H83*Group_1_rates!J80</f>
        <v>37.760332054172657</v>
      </c>
      <c r="I117" s="444">
        <f>I83*Group_1_rates!K80</f>
        <v>38.463377749865472</v>
      </c>
      <c r="J117" s="444">
        <f>J83*Group_1_rates!L80</f>
        <v>38.882055990935761</v>
      </c>
      <c r="K117" s="444">
        <f>K83*Group_1_rates!M80</f>
        <v>39.169172768142126</v>
      </c>
      <c r="L117" s="444">
        <f>L83*Group_1_rates!N80</f>
        <v>39.309739774059125</v>
      </c>
      <c r="M117" s="444">
        <f>M83*Group_1_rates!O80</f>
        <v>39.341797441673606</v>
      </c>
      <c r="N117" s="444">
        <f>N83*Group_1_rates!P80</f>
        <v>39.291273716541326</v>
      </c>
    </row>
    <row r="118" spans="1:16" ht="13.15">
      <c r="B118" s="329" t="str">
        <f t="shared" si="48"/>
        <v>55-59</v>
      </c>
      <c r="C118" s="444">
        <f>C84*Group_1_rates!E81</f>
        <v>16.62810397588931</v>
      </c>
      <c r="D118" s="444">
        <f>D84*Group_1_rates!F81</f>
        <v>15.336039250694942</v>
      </c>
      <c r="E118" s="444">
        <f>E84*Group_1_rates!G81</f>
        <v>14.851681975870417</v>
      </c>
      <c r="F118" s="444">
        <f>F84*Group_1_rates!H81</f>
        <v>14.763791644781103</v>
      </c>
      <c r="G118" s="444">
        <f>G84*Group_1_rates!I81</f>
        <v>14.861457610867161</v>
      </c>
      <c r="H118" s="444">
        <f>H84*Group_1_rates!J81</f>
        <v>15.153427563789299</v>
      </c>
      <c r="I118" s="444">
        <f>I84*Group_1_rates!K81</f>
        <v>15.443101816046534</v>
      </c>
      <c r="J118" s="444">
        <f>J84*Group_1_rates!L81</f>
        <v>15.642616880450179</v>
      </c>
      <c r="K118" s="444">
        <f>K84*Group_1_rates!M81</f>
        <v>15.808418855281902</v>
      </c>
      <c r="L118" s="444">
        <f>L84*Group_1_rates!N81</f>
        <v>15.915734862554162</v>
      </c>
      <c r="M118" s="444">
        <f>M84*Group_1_rates!O81</f>
        <v>15.974286835551707</v>
      </c>
      <c r="N118" s="444">
        <f>N84*Group_1_rates!P81</f>
        <v>15.991046770982022</v>
      </c>
    </row>
    <row r="119" spans="1:16" ht="13.15">
      <c r="B119" s="329" t="str">
        <f t="shared" si="48"/>
        <v>60-64</v>
      </c>
      <c r="C119" s="444">
        <f>C85*Group_1_rates!E82</f>
        <v>6.8702380828643541</v>
      </c>
      <c r="D119" s="444">
        <f>D85*Group_1_rates!F82</f>
        <v>6.485170662821246</v>
      </c>
      <c r="E119" s="444">
        <f>E85*Group_1_rates!G82</f>
        <v>6.1509637465773244</v>
      </c>
      <c r="F119" s="444">
        <f>F85*Group_1_rates!H82</f>
        <v>5.9236593673449773</v>
      </c>
      <c r="G119" s="444">
        <f>G85*Group_1_rates!I82</f>
        <v>5.8031336862190619</v>
      </c>
      <c r="H119" s="444">
        <f>H85*Group_1_rates!J82</f>
        <v>5.8187363825130065</v>
      </c>
      <c r="I119" s="444">
        <f>I85*Group_1_rates!K82</f>
        <v>5.8671536278285252</v>
      </c>
      <c r="J119" s="444">
        <f>J85*Group_1_rates!L82</f>
        <v>5.8988138404383683</v>
      </c>
      <c r="K119" s="444">
        <f>K85*Group_1_rates!M82</f>
        <v>5.9391346176400255</v>
      </c>
      <c r="L119" s="444">
        <f>L85*Group_1_rates!N82</f>
        <v>5.9682462284765849</v>
      </c>
      <c r="M119" s="444">
        <f>M85*Group_1_rates!O82</f>
        <v>5.986149269508303</v>
      </c>
      <c r="N119" s="444">
        <f>N85*Group_1_rates!P82</f>
        <v>5.9922017690922003</v>
      </c>
    </row>
    <row r="120" spans="1:16" ht="13.15">
      <c r="B120" s="329" t="str">
        <f t="shared" si="48"/>
        <v>65 plus</v>
      </c>
      <c r="C120" s="444">
        <f>C86*Group_1_rates!E83</f>
        <v>2.0740717939108437</v>
      </c>
      <c r="D120" s="444">
        <f>D86*Group_1_rates!F83</f>
        <v>2.8939845531480328</v>
      </c>
      <c r="E120" s="444">
        <f>E86*Group_1_rates!G83</f>
        <v>3.3154100380006732</v>
      </c>
      <c r="F120" s="444">
        <f>F86*Group_1_rates!H83</f>
        <v>3.501773852647299</v>
      </c>
      <c r="G120" s="444">
        <f>G86*Group_1_rates!I83</f>
        <v>3.5713361845163725</v>
      </c>
      <c r="H120" s="444">
        <f>H86*Group_1_rates!J83</f>
        <v>3.6285116821669559</v>
      </c>
      <c r="I120" s="444">
        <f>I86*Group_1_rates!K83</f>
        <v>3.6637193904023588</v>
      </c>
      <c r="J120" s="444">
        <f>J86*Group_1_rates!L83</f>
        <v>3.6715176370081379</v>
      </c>
      <c r="K120" s="444">
        <f>K86*Group_1_rates!M83</f>
        <v>3.6793431519404303</v>
      </c>
      <c r="L120" s="444">
        <f>L86*Group_1_rates!N83</f>
        <v>3.681979052077633</v>
      </c>
      <c r="M120" s="444">
        <f>M86*Group_1_rates!O83</f>
        <v>3.681290740781074</v>
      </c>
      <c r="N120" s="444">
        <f>N86*Group_1_rates!P83</f>
        <v>3.6770718371749886</v>
      </c>
    </row>
    <row r="121" spans="1:16" ht="13.15">
      <c r="B121" s="329" t="str">
        <f t="shared" si="48"/>
        <v>Total</v>
      </c>
      <c r="C121" s="444">
        <f>SUM(C111:C120)</f>
        <v>364.71668616136623</v>
      </c>
      <c r="D121" s="444">
        <f t="shared" ref="D121:N121" si="50">SUM(D111:D120)</f>
        <v>371.61315606775889</v>
      </c>
      <c r="E121" s="444">
        <f t="shared" si="50"/>
        <v>379.33233456220427</v>
      </c>
      <c r="F121" s="444">
        <f t="shared" si="50"/>
        <v>385.82648079190824</v>
      </c>
      <c r="G121" s="444">
        <f t="shared" si="50"/>
        <v>392.00164786339684</v>
      </c>
      <c r="H121" s="444">
        <f t="shared" si="50"/>
        <v>402.66224638981834</v>
      </c>
      <c r="I121" s="444">
        <f t="shared" si="50"/>
        <v>411.14820683184746</v>
      </c>
      <c r="J121" s="444">
        <f t="shared" si="50"/>
        <v>414.89269044953403</v>
      </c>
      <c r="K121" s="444">
        <f t="shared" si="50"/>
        <v>417.58746510341149</v>
      </c>
      <c r="L121" s="444">
        <f t="shared" si="50"/>
        <v>418.44155913539151</v>
      </c>
      <c r="M121" s="444">
        <f t="shared" si="50"/>
        <v>418.0582925196465</v>
      </c>
      <c r="N121" s="444">
        <f t="shared" si="50"/>
        <v>416.73146432233995</v>
      </c>
    </row>
    <row r="122" spans="1:16">
      <c r="A122" s="300">
        <f>SUM(C122:N122)</f>
        <v>0</v>
      </c>
      <c r="C122" s="300">
        <f t="shared" ref="C122:N122" si="51">SUM(C111:C120)-C121</f>
        <v>0</v>
      </c>
      <c r="D122" s="300">
        <f t="shared" si="51"/>
        <v>0</v>
      </c>
      <c r="E122" s="300">
        <f t="shared" si="51"/>
        <v>0</v>
      </c>
      <c r="F122" s="300">
        <f t="shared" si="51"/>
        <v>0</v>
      </c>
      <c r="G122" s="300">
        <f t="shared" si="51"/>
        <v>0</v>
      </c>
      <c r="H122" s="300">
        <f t="shared" si="51"/>
        <v>0</v>
      </c>
      <c r="I122" s="300">
        <f t="shared" si="51"/>
        <v>0</v>
      </c>
      <c r="J122" s="300">
        <f t="shared" si="51"/>
        <v>0</v>
      </c>
      <c r="K122" s="300">
        <f t="shared" si="51"/>
        <v>0</v>
      </c>
      <c r="L122" s="300">
        <f t="shared" si="51"/>
        <v>0</v>
      </c>
      <c r="M122" s="300">
        <f t="shared" si="51"/>
        <v>0</v>
      </c>
      <c r="N122" s="300">
        <f t="shared" si="51"/>
        <v>0</v>
      </c>
    </row>
    <row r="124" spans="1:16" ht="13.15">
      <c r="B124" s="332" t="s">
        <v>47</v>
      </c>
      <c r="C124" s="320"/>
      <c r="D124" s="320"/>
      <c r="E124" s="320"/>
      <c r="F124" s="320"/>
      <c r="G124" s="320"/>
      <c r="H124" s="330"/>
      <c r="I124" s="320"/>
      <c r="J124" s="320"/>
      <c r="K124" s="320"/>
      <c r="L124" s="320"/>
    </row>
    <row r="125" spans="1:16">
      <c r="C125" s="320"/>
      <c r="D125" s="320"/>
      <c r="E125" s="320"/>
      <c r="F125" s="320"/>
      <c r="G125" s="320"/>
      <c r="H125" s="330"/>
      <c r="I125" s="320"/>
      <c r="J125" s="320"/>
      <c r="K125" s="320"/>
      <c r="L125" s="320"/>
    </row>
    <row r="126" spans="1:16" ht="13.15">
      <c r="B126" s="329" t="str">
        <f t="shared" ref="B126:B137" si="52">B110</f>
        <v>Age group</v>
      </c>
      <c r="C126" s="329" t="str">
        <f t="shared" ref="C126:N126" si="53">C110</f>
        <v>2018/19</v>
      </c>
      <c r="D126" s="329" t="str">
        <f t="shared" si="53"/>
        <v>2019/20</v>
      </c>
      <c r="E126" s="329" t="str">
        <f t="shared" si="53"/>
        <v>2020/21</v>
      </c>
      <c r="F126" s="329" t="str">
        <f t="shared" si="53"/>
        <v>2021/22</v>
      </c>
      <c r="G126" s="329" t="str">
        <f t="shared" si="53"/>
        <v>2022/23</v>
      </c>
      <c r="H126" s="329" t="str">
        <f t="shared" si="53"/>
        <v>2023/24</v>
      </c>
      <c r="I126" s="329" t="str">
        <f t="shared" si="53"/>
        <v>2024/25</v>
      </c>
      <c r="J126" s="329" t="str">
        <f t="shared" si="53"/>
        <v>2025/26</v>
      </c>
      <c r="K126" s="329" t="str">
        <f t="shared" si="53"/>
        <v>2026/27</v>
      </c>
      <c r="L126" s="329" t="str">
        <f t="shared" si="53"/>
        <v>2027/28</v>
      </c>
      <c r="M126" s="329" t="str">
        <f t="shared" si="53"/>
        <v>2028/29</v>
      </c>
      <c r="N126" s="329" t="str">
        <f t="shared" si="53"/>
        <v>2029/30</v>
      </c>
    </row>
    <row r="127" spans="1:16" ht="13.15">
      <c r="B127" s="329" t="str">
        <f t="shared" si="52"/>
        <v>20-24</v>
      </c>
      <c r="C127" s="444">
        <f>C93*Group_1_rates!E89</f>
        <v>57.521191391612724</v>
      </c>
      <c r="D127" s="444">
        <f>D93*Group_1_rates!F89</f>
        <v>73.966039843723621</v>
      </c>
      <c r="E127" s="444">
        <f>E93*Group_1_rates!G89</f>
        <v>88.953976248325418</v>
      </c>
      <c r="F127" s="444">
        <f>F93*Group_1_rates!H89</f>
        <v>97.121060136401951</v>
      </c>
      <c r="G127" s="444">
        <f>G93*Group_1_rates!I89</f>
        <v>103.41701579723534</v>
      </c>
      <c r="H127" s="444">
        <f>H93*Group_1_rates!J89</f>
        <v>111.20867750258746</v>
      </c>
      <c r="I127" s="444">
        <f>I93*Group_1_rates!K89</f>
        <v>116.39608910032366</v>
      </c>
      <c r="J127" s="444">
        <f>J93*Group_1_rates!L89</f>
        <v>117.96630279722586</v>
      </c>
      <c r="K127" s="444">
        <f>K93*Group_1_rates!M89</f>
        <v>118.786005104997</v>
      </c>
      <c r="L127" s="444">
        <f>L93*Group_1_rates!N89</f>
        <v>118.49204912389118</v>
      </c>
      <c r="M127" s="444">
        <f>M93*Group_1_rates!O89</f>
        <v>117.60716841527288</v>
      </c>
      <c r="N127" s="444">
        <f>N93*Group_1_rates!P89</f>
        <v>116.36984157528175</v>
      </c>
      <c r="O127" s="318"/>
      <c r="P127" s="318"/>
    </row>
    <row r="128" spans="1:16" ht="13.15">
      <c r="B128" s="329" t="str">
        <f t="shared" si="52"/>
        <v>25-29</v>
      </c>
      <c r="C128" s="444">
        <f>C94*Group_1_rates!E90</f>
        <v>151.1627162121498</v>
      </c>
      <c r="D128" s="444">
        <f>D94*Group_1_rates!F90</f>
        <v>150.88936577734682</v>
      </c>
      <c r="E128" s="444">
        <f>E94*Group_1_rates!G90</f>
        <v>159.44123518484437</v>
      </c>
      <c r="F128" s="444">
        <f>F94*Group_1_rates!H90</f>
        <v>163.10359131561555</v>
      </c>
      <c r="G128" s="444">
        <f>G94*Group_1_rates!I90</f>
        <v>167.21333389194399</v>
      </c>
      <c r="H128" s="444">
        <f>H94*Group_1_rates!J90</f>
        <v>174.69828258414987</v>
      </c>
      <c r="I128" s="444">
        <f>I94*Group_1_rates!K90</f>
        <v>180.92234305981026</v>
      </c>
      <c r="J128" s="444">
        <f>J94*Group_1_rates!L90</f>
        <v>183.93945089446211</v>
      </c>
      <c r="K128" s="444">
        <f>K94*Group_1_rates!M90</f>
        <v>186.00659858974635</v>
      </c>
      <c r="L128" s="444">
        <f>L94*Group_1_rates!N90</f>
        <v>186.66540768401882</v>
      </c>
      <c r="M128" s="444">
        <f>M94*Group_1_rates!O90</f>
        <v>186.35783176578482</v>
      </c>
      <c r="N128" s="444">
        <f>N94*Group_1_rates!P90</f>
        <v>185.34365315271069</v>
      </c>
      <c r="O128" s="318"/>
      <c r="P128" s="318"/>
    </row>
    <row r="129" spans="1:16" ht="13.15">
      <c r="B129" s="329" t="str">
        <f t="shared" si="52"/>
        <v>30-34</v>
      </c>
      <c r="C129" s="444">
        <f>C95*Group_1_rates!E91</f>
        <v>156.44407051988432</v>
      </c>
      <c r="D129" s="444">
        <f>D95*Group_1_rates!F91</f>
        <v>151.61938824033339</v>
      </c>
      <c r="E129" s="444">
        <f>E95*Group_1_rates!G91</f>
        <v>154.0727393733699</v>
      </c>
      <c r="F129" s="444">
        <f>F95*Group_1_rates!H91</f>
        <v>152.2605298610209</v>
      </c>
      <c r="G129" s="444">
        <f>G95*Group_1_rates!I91</f>
        <v>151.18730114916858</v>
      </c>
      <c r="H129" s="444">
        <f>H95*Group_1_rates!J91</f>
        <v>152.78613229999453</v>
      </c>
      <c r="I129" s="444">
        <f>I95*Group_1_rates!K91</f>
        <v>154.94660643103126</v>
      </c>
      <c r="J129" s="444">
        <f>J95*Group_1_rates!L91</f>
        <v>156.39214159586228</v>
      </c>
      <c r="K129" s="444">
        <f>K95*Group_1_rates!M91</f>
        <v>157.72979759283041</v>
      </c>
      <c r="L129" s="444">
        <f>L95*Group_1_rates!N91</f>
        <v>158.55002915200873</v>
      </c>
      <c r="M129" s="444">
        <f>M95*Group_1_rates!O91</f>
        <v>158.88307652377901</v>
      </c>
      <c r="N129" s="444">
        <f>N95*Group_1_rates!P91</f>
        <v>158.75484994526408</v>
      </c>
      <c r="O129" s="318"/>
      <c r="P129" s="318"/>
    </row>
    <row r="130" spans="1:16" ht="13.15">
      <c r="B130" s="329" t="str">
        <f t="shared" si="52"/>
        <v>35-39</v>
      </c>
      <c r="C130" s="444">
        <f>C96*Group_1_rates!E92</f>
        <v>150.41086814198678</v>
      </c>
      <c r="D130" s="444">
        <f>D96*Group_1_rates!F92</f>
        <v>146.86587395877757</v>
      </c>
      <c r="E130" s="444">
        <f>E96*Group_1_rates!G92</f>
        <v>149.1575917396089</v>
      </c>
      <c r="F130" s="444">
        <f>F96*Group_1_rates!H92</f>
        <v>146.44442490398077</v>
      </c>
      <c r="G130" s="444">
        <f>G96*Group_1_rates!I92</f>
        <v>143.66569905840277</v>
      </c>
      <c r="H130" s="444">
        <f>H96*Group_1_rates!J92</f>
        <v>142.60929789568164</v>
      </c>
      <c r="I130" s="444">
        <f>I96*Group_1_rates!K92</f>
        <v>142.10157540635188</v>
      </c>
      <c r="J130" s="444">
        <f>J96*Group_1_rates!L92</f>
        <v>141.49254783670921</v>
      </c>
      <c r="K130" s="444">
        <f>K96*Group_1_rates!M92</f>
        <v>141.22499773568754</v>
      </c>
      <c r="L130" s="444">
        <f>L96*Group_1_rates!N92</f>
        <v>140.99160286356977</v>
      </c>
      <c r="M130" s="444">
        <f>M96*Group_1_rates!O92</f>
        <v>140.74507129485264</v>
      </c>
      <c r="N130" s="444">
        <f>N96*Group_1_rates!P92</f>
        <v>140.42030353886352</v>
      </c>
      <c r="O130" s="318"/>
      <c r="P130" s="318"/>
    </row>
    <row r="131" spans="1:16" ht="13.15">
      <c r="B131" s="329" t="str">
        <f t="shared" si="52"/>
        <v>40-44</v>
      </c>
      <c r="C131" s="444">
        <f>C97*Group_1_rates!E93</f>
        <v>121.76015965761849</v>
      </c>
      <c r="D131" s="444">
        <f>D97*Group_1_rates!F93</f>
        <v>121.98475321803453</v>
      </c>
      <c r="E131" s="444">
        <f>E97*Group_1_rates!G93</f>
        <v>126.36302325283127</v>
      </c>
      <c r="F131" s="444">
        <f>F97*Group_1_rates!H93</f>
        <v>125.88037297354416</v>
      </c>
      <c r="G131" s="444">
        <f>G97*Group_1_rates!I93</f>
        <v>124.59333762295276</v>
      </c>
      <c r="H131" s="444">
        <f>H97*Group_1_rates!J93</f>
        <v>124.03838735955445</v>
      </c>
      <c r="I131" s="444">
        <f>I97*Group_1_rates!K93</f>
        <v>123.44643899918957</v>
      </c>
      <c r="J131" s="444">
        <f>J97*Group_1_rates!L93</f>
        <v>122.47812072209268</v>
      </c>
      <c r="K131" s="444">
        <f>K97*Group_1_rates!M93</f>
        <v>121.61750508762053</v>
      </c>
      <c r="L131" s="444">
        <f>L97*Group_1_rates!N93</f>
        <v>120.74784093196169</v>
      </c>
      <c r="M131" s="444">
        <f>M97*Group_1_rates!O93</f>
        <v>119.91483346794075</v>
      </c>
      <c r="N131" s="444">
        <f>N97*Group_1_rates!P93</f>
        <v>119.11711081551535</v>
      </c>
      <c r="O131" s="318"/>
      <c r="P131" s="318"/>
    </row>
    <row r="132" spans="1:16" ht="13.15">
      <c r="B132" s="329" t="str">
        <f t="shared" si="52"/>
        <v>45-49</v>
      </c>
      <c r="C132" s="444">
        <f>C98*Group_1_rates!E94</f>
        <v>95.536905896182731</v>
      </c>
      <c r="D132" s="444">
        <f>D98*Group_1_rates!F94</f>
        <v>101.29072197023291</v>
      </c>
      <c r="E132" s="444">
        <f>E98*Group_1_rates!G94</f>
        <v>109.66210615851742</v>
      </c>
      <c r="F132" s="444">
        <f>F98*Group_1_rates!H94</f>
        <v>113.07037335497793</v>
      </c>
      <c r="G132" s="444">
        <f>G98*Group_1_rates!I94</f>
        <v>114.99085127916784</v>
      </c>
      <c r="H132" s="444">
        <f>H98*Group_1_rates!J94</f>
        <v>116.89718104841398</v>
      </c>
      <c r="I132" s="444">
        <f>I98*Group_1_rates!K94</f>
        <v>118.14105187562608</v>
      </c>
      <c r="J132" s="444">
        <f>J98*Group_1_rates!L94</f>
        <v>118.48917263506947</v>
      </c>
      <c r="K132" s="444">
        <f>K98*Group_1_rates!M94</f>
        <v>118.49144989304642</v>
      </c>
      <c r="L132" s="444">
        <f>L98*Group_1_rates!N94</f>
        <v>118.13235939983487</v>
      </c>
      <c r="M132" s="444">
        <f>M98*Group_1_rates!O94</f>
        <v>117.54714944792296</v>
      </c>
      <c r="N132" s="444">
        <f>N98*Group_1_rates!P94</f>
        <v>116.81700522050544</v>
      </c>
      <c r="O132" s="318"/>
      <c r="P132" s="318"/>
    </row>
    <row r="133" spans="1:16" ht="13.15">
      <c r="B133" s="329" t="str">
        <f t="shared" si="52"/>
        <v>50-54</v>
      </c>
      <c r="C133" s="444">
        <f>C99*Group_1_rates!E95</f>
        <v>69.478215313306109</v>
      </c>
      <c r="D133" s="444">
        <f>D99*Group_1_rates!F95</f>
        <v>72.677059261103381</v>
      </c>
      <c r="E133" s="444">
        <f>E99*Group_1_rates!G95</f>
        <v>79.011418103738677</v>
      </c>
      <c r="F133" s="444">
        <f>F99*Group_1_rates!H95</f>
        <v>82.475937843158917</v>
      </c>
      <c r="G133" s="444">
        <f>G99*Group_1_rates!I95</f>
        <v>85.226983691853377</v>
      </c>
      <c r="H133" s="444">
        <f>H99*Group_1_rates!J95</f>
        <v>88.125308703871923</v>
      </c>
      <c r="I133" s="444">
        <f>I99*Group_1_rates!K95</f>
        <v>90.487029678319317</v>
      </c>
      <c r="J133" s="444">
        <f>J99*Group_1_rates!L95</f>
        <v>92.023331078987113</v>
      </c>
      <c r="K133" s="444">
        <f>K99*Group_1_rates!M95</f>
        <v>93.114974514279822</v>
      </c>
      <c r="L133" s="444">
        <f>L99*Group_1_rates!N95</f>
        <v>93.725485587361277</v>
      </c>
      <c r="M133" s="444">
        <f>M99*Group_1_rates!O95</f>
        <v>93.961796057070927</v>
      </c>
      <c r="N133" s="444">
        <f>N99*Group_1_rates!P95</f>
        <v>93.903568576718271</v>
      </c>
      <c r="O133" s="318"/>
      <c r="P133" s="318"/>
    </row>
    <row r="134" spans="1:16" ht="13.15">
      <c r="B134" s="329" t="str">
        <f t="shared" si="52"/>
        <v>55-59</v>
      </c>
      <c r="C134" s="444">
        <f>C100*Group_1_rates!E96</f>
        <v>31.496794840891226</v>
      </c>
      <c r="D134" s="444">
        <f>D100*Group_1_rates!F96</f>
        <v>29.98963871215496</v>
      </c>
      <c r="E134" s="444">
        <f>E100*Group_1_rates!G96</f>
        <v>30.646040888438705</v>
      </c>
      <c r="F134" s="444">
        <f>F100*Group_1_rates!H96</f>
        <v>30.842185587520181</v>
      </c>
      <c r="G134" s="444">
        <f>G100*Group_1_rates!I96</f>
        <v>31.283950301133348</v>
      </c>
      <c r="H134" s="444">
        <f>H100*Group_1_rates!J96</f>
        <v>32.154460457994887</v>
      </c>
      <c r="I134" s="444">
        <f>I100*Group_1_rates!K96</f>
        <v>33.017526161296672</v>
      </c>
      <c r="J134" s="444">
        <f>J100*Group_1_rates!L96</f>
        <v>33.666693936721792</v>
      </c>
      <c r="K134" s="444">
        <f>K100*Group_1_rates!M96</f>
        <v>34.220384671897875</v>
      </c>
      <c r="L134" s="444">
        <f>L100*Group_1_rates!N96</f>
        <v>34.616318655644378</v>
      </c>
      <c r="M134" s="444">
        <f>M100*Group_1_rates!O96</f>
        <v>34.872674391385281</v>
      </c>
      <c r="N134" s="444">
        <f>N100*Group_1_rates!P96</f>
        <v>35.004285909992255</v>
      </c>
      <c r="O134" s="318"/>
      <c r="P134" s="318"/>
    </row>
    <row r="135" spans="1:16" ht="13.15">
      <c r="B135" s="329" t="str">
        <f t="shared" si="52"/>
        <v>60-64</v>
      </c>
      <c r="C135" s="444">
        <f>C101*Group_1_rates!E97</f>
        <v>9.560517894255101</v>
      </c>
      <c r="D135" s="444">
        <f>D101*Group_1_rates!F97</f>
        <v>9.629525212142644</v>
      </c>
      <c r="E135" s="444">
        <f>E101*Group_1_rates!G97</f>
        <v>9.8762070723751627</v>
      </c>
      <c r="F135" s="444">
        <f>F101*Group_1_rates!H97</f>
        <v>9.7809355486480936</v>
      </c>
      <c r="G135" s="444">
        <f>G101*Group_1_rates!I97</f>
        <v>9.7360616045523489</v>
      </c>
      <c r="H135" s="444">
        <f>H101*Group_1_rates!J97</f>
        <v>9.8751439801530729</v>
      </c>
      <c r="I135" s="444">
        <f>I101*Group_1_rates!K97</f>
        <v>10.043404647280118</v>
      </c>
      <c r="J135" s="444">
        <f>J101*Group_1_rates!L97</f>
        <v>10.166973007873478</v>
      </c>
      <c r="K135" s="444">
        <f>K101*Group_1_rates!M97</f>
        <v>10.29662343323651</v>
      </c>
      <c r="L135" s="444">
        <f>L101*Group_1_rates!N97</f>
        <v>10.399383398657166</v>
      </c>
      <c r="M135" s="444">
        <f>M101*Group_1_rates!O97</f>
        <v>10.475465520136471</v>
      </c>
      <c r="N135" s="444">
        <f>N101*Group_1_rates!P97</f>
        <v>10.523439952755394</v>
      </c>
      <c r="O135" s="318"/>
      <c r="P135" s="318"/>
    </row>
    <row r="136" spans="1:16" ht="13.15">
      <c r="B136" s="329" t="str">
        <f t="shared" si="52"/>
        <v>65 plus</v>
      </c>
      <c r="C136" s="444">
        <f>C102*Group_1_rates!E98</f>
        <v>3.6120572794678392</v>
      </c>
      <c r="D136" s="444">
        <f>D102*Group_1_rates!F98</f>
        <v>5.0239269044834032</v>
      </c>
      <c r="E136" s="444">
        <f>E102*Group_1_rates!G98</f>
        <v>6.1754041258814141</v>
      </c>
      <c r="F136" s="444">
        <f>F102*Group_1_rates!H98</f>
        <v>6.7697927896514791</v>
      </c>
      <c r="G136" s="444">
        <f>G102*Group_1_rates!I98</f>
        <v>7.1117450547892727</v>
      </c>
      <c r="H136" s="444">
        <f>H102*Group_1_rates!J98</f>
        <v>7.3948748553236276</v>
      </c>
      <c r="I136" s="444">
        <f>I102*Group_1_rates!K98</f>
        <v>7.6011684865205771</v>
      </c>
      <c r="J136" s="444">
        <f>J102*Group_1_rates!L98</f>
        <v>7.7249027434175819</v>
      </c>
      <c r="K136" s="444">
        <f>K102*Group_1_rates!M98</f>
        <v>7.8234717988713705</v>
      </c>
      <c r="L136" s="444">
        <f>L102*Group_1_rates!N98</f>
        <v>7.8943282985070571</v>
      </c>
      <c r="M136" s="444">
        <f>M102*Group_1_rates!O98</f>
        <v>7.9455483375085629</v>
      </c>
      <c r="N136" s="444">
        <f>N102*Group_1_rates!P98</f>
        <v>7.9798373417030541</v>
      </c>
      <c r="O136" s="318"/>
      <c r="P136" s="318"/>
    </row>
    <row r="137" spans="1:16" ht="13.15">
      <c r="B137" s="329" t="str">
        <f t="shared" si="52"/>
        <v>Total</v>
      </c>
      <c r="C137" s="444">
        <f>SUM(C127:C136)</f>
        <v>846.98349714735502</v>
      </c>
      <c r="D137" s="444">
        <f t="shared" ref="D137:N137" si="54">SUM(D127:D136)</f>
        <v>863.93629309833318</v>
      </c>
      <c r="E137" s="444">
        <f t="shared" si="54"/>
        <v>913.35974214793123</v>
      </c>
      <c r="F137" s="444">
        <f t="shared" si="54"/>
        <v>927.74920431451994</v>
      </c>
      <c r="G137" s="444">
        <f t="shared" si="54"/>
        <v>938.42627945119955</v>
      </c>
      <c r="H137" s="444">
        <f t="shared" si="54"/>
        <v>959.78774668772553</v>
      </c>
      <c r="I137" s="444">
        <f t="shared" si="54"/>
        <v>977.10323384574951</v>
      </c>
      <c r="J137" s="444">
        <f t="shared" si="54"/>
        <v>984.3396372484217</v>
      </c>
      <c r="K137" s="444">
        <f t="shared" si="54"/>
        <v>989.31180842221386</v>
      </c>
      <c r="L137" s="444">
        <f t="shared" si="54"/>
        <v>990.21480509545484</v>
      </c>
      <c r="M137" s="444">
        <f t="shared" si="54"/>
        <v>988.3106152216543</v>
      </c>
      <c r="N137" s="444">
        <f t="shared" si="54"/>
        <v>984.2338960293099</v>
      </c>
      <c r="O137" s="318"/>
      <c r="P137" s="318"/>
    </row>
    <row r="138" spans="1:16">
      <c r="A138" s="300">
        <f>SUM(C138:N138)</f>
        <v>0</v>
      </c>
      <c r="C138" s="300">
        <f t="shared" ref="C138:N138" si="55">SUM(C127:C136)-C137</f>
        <v>0</v>
      </c>
      <c r="D138" s="300">
        <f t="shared" si="55"/>
        <v>0</v>
      </c>
      <c r="E138" s="300">
        <f t="shared" si="55"/>
        <v>0</v>
      </c>
      <c r="F138" s="300">
        <f t="shared" si="55"/>
        <v>0</v>
      </c>
      <c r="G138" s="300">
        <f t="shared" si="55"/>
        <v>0</v>
      </c>
      <c r="H138" s="300">
        <f t="shared" si="55"/>
        <v>0</v>
      </c>
      <c r="I138" s="300">
        <f t="shared" si="55"/>
        <v>0</v>
      </c>
      <c r="J138" s="300">
        <f t="shared" si="55"/>
        <v>0</v>
      </c>
      <c r="K138" s="300">
        <f t="shared" si="55"/>
        <v>0</v>
      </c>
      <c r="L138" s="300">
        <f t="shared" si="55"/>
        <v>0</v>
      </c>
      <c r="M138" s="300">
        <f t="shared" si="55"/>
        <v>0</v>
      </c>
      <c r="N138" s="300">
        <f t="shared" si="55"/>
        <v>0</v>
      </c>
    </row>
    <row r="140" spans="1:16" ht="15">
      <c r="B140" s="331" t="s">
        <v>164</v>
      </c>
      <c r="H140" s="316"/>
    </row>
    <row r="141" spans="1:16">
      <c r="H141" s="316"/>
    </row>
    <row r="142" spans="1:16" ht="13.15">
      <c r="B142" s="332" t="s">
        <v>46</v>
      </c>
      <c r="H142" s="316"/>
    </row>
    <row r="143" spans="1:16">
      <c r="H143" s="316"/>
    </row>
    <row r="144" spans="1:16" ht="13.15">
      <c r="B144" s="329" t="str">
        <f t="shared" ref="B144:B155" si="56">B110</f>
        <v>Age group</v>
      </c>
      <c r="C144" s="329" t="str">
        <f t="shared" ref="C144:N144" si="57">C110</f>
        <v>2018/19</v>
      </c>
      <c r="D144" s="329" t="str">
        <f t="shared" si="57"/>
        <v>2019/20</v>
      </c>
      <c r="E144" s="329" t="str">
        <f t="shared" si="57"/>
        <v>2020/21</v>
      </c>
      <c r="F144" s="329" t="str">
        <f t="shared" si="57"/>
        <v>2021/22</v>
      </c>
      <c r="G144" s="329" t="str">
        <f t="shared" si="57"/>
        <v>2022/23</v>
      </c>
      <c r="H144" s="329" t="str">
        <f t="shared" si="57"/>
        <v>2023/24</v>
      </c>
      <c r="I144" s="329" t="str">
        <f t="shared" si="57"/>
        <v>2024/25</v>
      </c>
      <c r="J144" s="329" t="str">
        <f t="shared" si="57"/>
        <v>2025/26</v>
      </c>
      <c r="K144" s="329" t="str">
        <f t="shared" si="57"/>
        <v>2026/27</v>
      </c>
      <c r="L144" s="329" t="str">
        <f t="shared" si="57"/>
        <v>2027/28</v>
      </c>
      <c r="M144" s="329" t="str">
        <f t="shared" si="57"/>
        <v>2028/29</v>
      </c>
      <c r="N144" s="329" t="str">
        <f t="shared" si="57"/>
        <v>2029/30</v>
      </c>
    </row>
    <row r="145" spans="1:16" ht="13.15">
      <c r="B145" s="329" t="str">
        <f t="shared" si="56"/>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c r="O145" s="318"/>
      <c r="P145" s="318"/>
    </row>
    <row r="146" spans="1:16" ht="13.15">
      <c r="B146" s="329" t="str">
        <f t="shared" si="56"/>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c r="O146" s="318"/>
      <c r="P146" s="318"/>
    </row>
    <row r="147" spans="1:16" ht="13.15">
      <c r="B147" s="329" t="str">
        <f t="shared" si="56"/>
        <v>30-34</v>
      </c>
      <c r="C147" s="444">
        <f>C79*Calc_SEC_retirement_rates!$G126</f>
        <v>0.1820633117621604</v>
      </c>
      <c r="D147" s="444">
        <f>D79*Calc_SEC_retirement_rates!$G126</f>
        <v>0.18127859558270967</v>
      </c>
      <c r="E147" s="444">
        <f>E79*Calc_SEC_retirement_rates!$G126</f>
        <v>0.1813026373801018</v>
      </c>
      <c r="F147" s="444">
        <f>F79*Calc_SEC_retirement_rates!$G126</f>
        <v>0.18177567864349328</v>
      </c>
      <c r="G147" s="444">
        <f>G79*Calc_SEC_retirement_rates!$G126</f>
        <v>0.18352865995232964</v>
      </c>
      <c r="H147" s="444">
        <f>H79*Calc_SEC_retirement_rates!$G126</f>
        <v>0.1879393624156856</v>
      </c>
      <c r="I147" s="444">
        <f>I79*Calc_SEC_retirement_rates!$G126</f>
        <v>0.19249675336288752</v>
      </c>
      <c r="J147" s="444">
        <f>J79*Calc_SEC_retirement_rates!$G126</f>
        <v>0.19569595165146814</v>
      </c>
      <c r="K147" s="444">
        <f>K79*Calc_SEC_retirement_rates!$G126</f>
        <v>0.19839870184652428</v>
      </c>
      <c r="L147" s="444">
        <f>L79*Calc_SEC_retirement_rates!$G126</f>
        <v>0.20016812120595021</v>
      </c>
      <c r="M147" s="444">
        <f>M79*Calc_SEC_retirement_rates!$G126</f>
        <v>0.20110810524814124</v>
      </c>
      <c r="N147" s="444">
        <f>N79*Calc_SEC_retirement_rates!$G126</f>
        <v>0.20130499092548165</v>
      </c>
      <c r="O147" s="318"/>
      <c r="P147" s="318"/>
    </row>
    <row r="148" spans="1:16" ht="13.15">
      <c r="B148" s="329" t="str">
        <f t="shared" si="56"/>
        <v>35-39</v>
      </c>
      <c r="C148" s="444">
        <f>C80*Calc_SEC_retirement_rates!$G127</f>
        <v>0.27873259536707878</v>
      </c>
      <c r="D148" s="444">
        <f>D80*Calc_SEC_retirement_rates!$G127</f>
        <v>0.26958584107048672</v>
      </c>
      <c r="E148" s="444">
        <f>E80*Calc_SEC_retirement_rates!$G127</f>
        <v>0.26320079653104889</v>
      </c>
      <c r="F148" s="444">
        <f>F80*Calc_SEC_retirement_rates!$G127</f>
        <v>0.25840563202743988</v>
      </c>
      <c r="G148" s="444">
        <f>G80*Calc_SEC_retirement_rates!$G127</f>
        <v>0.2556882543465297</v>
      </c>
      <c r="H148" s="444">
        <f>H80*Calc_SEC_retirement_rates!$G127</f>
        <v>0.25621229026343212</v>
      </c>
      <c r="I148" s="444">
        <f>I80*Calc_SEC_retirement_rates!$G127</f>
        <v>0.25765580321745629</v>
      </c>
      <c r="J148" s="444">
        <f>J80*Calc_SEC_retirement_rates!$G127</f>
        <v>0.25872079378910484</v>
      </c>
      <c r="K148" s="444">
        <f>K80*Calc_SEC_retirement_rates!$G127</f>
        <v>0.26015441934487904</v>
      </c>
      <c r="L148" s="444">
        <f>L80*Calc_SEC_retirement_rates!$G127</f>
        <v>0.26137891513441869</v>
      </c>
      <c r="M148" s="444">
        <f>M80*Calc_SEC_retirement_rates!$G127</f>
        <v>0.26231155777166437</v>
      </c>
      <c r="N148" s="444">
        <f>N80*Calc_SEC_retirement_rates!$G127</f>
        <v>0.26285167712402513</v>
      </c>
      <c r="O148" s="318"/>
      <c r="P148" s="318"/>
    </row>
    <row r="149" spans="1:16" ht="13.15">
      <c r="B149" s="329" t="str">
        <f t="shared" si="56"/>
        <v>40-44</v>
      </c>
      <c r="C149" s="444">
        <f>C81*Calc_SEC_retirement_rates!$G128</f>
        <v>0.3528077702698309</v>
      </c>
      <c r="D149" s="444">
        <f>D81*Calc_SEC_retirement_rates!$G128</f>
        <v>0.352802327441254</v>
      </c>
      <c r="E149" s="444">
        <f>E81*Calc_SEC_retirement_rates!$G128</f>
        <v>0.35105686336171416</v>
      </c>
      <c r="F149" s="444">
        <f>F81*Calc_SEC_retirement_rates!$G128</f>
        <v>0.34801400303766483</v>
      </c>
      <c r="G149" s="444">
        <f>G81*Calc_SEC_retirement_rates!$G128</f>
        <v>0.34530556195671025</v>
      </c>
      <c r="H149" s="444">
        <f>H81*Calc_SEC_retirement_rates!$G128</f>
        <v>0.34493950182051208</v>
      </c>
      <c r="I149" s="444">
        <f>I81*Calc_SEC_retirement_rates!$G128</f>
        <v>0.34476073960896847</v>
      </c>
      <c r="J149" s="444">
        <f>J81*Calc_SEC_retirement_rates!$G128</f>
        <v>0.34373968860047094</v>
      </c>
      <c r="K149" s="444">
        <f>K81*Calc_SEC_retirement_rates!$G128</f>
        <v>0.34309980310176075</v>
      </c>
      <c r="L149" s="444">
        <f>L81*Calc_SEC_retirement_rates!$G128</f>
        <v>0.34243755576941709</v>
      </c>
      <c r="M149" s="444">
        <f>M81*Calc_SEC_retirement_rates!$G128</f>
        <v>0.34181013063070792</v>
      </c>
      <c r="N149" s="444">
        <f>N81*Calc_SEC_retirement_rates!$G128</f>
        <v>0.34116507263336004</v>
      </c>
      <c r="O149" s="318"/>
      <c r="P149" s="318"/>
    </row>
    <row r="150" spans="1:16" ht="13.15">
      <c r="B150" s="329" t="str">
        <f t="shared" si="56"/>
        <v>45-49</v>
      </c>
      <c r="C150" s="444">
        <f>C82*Calc_SEC_retirement_rates!$G129</f>
        <v>0.7213601683739248</v>
      </c>
      <c r="D150" s="444">
        <f>D82*Calc_SEC_retirement_rates!$G129</f>
        <v>0.73433641542758088</v>
      </c>
      <c r="E150" s="444">
        <f>E82*Calc_SEC_retirement_rates!$G129</f>
        <v>0.74492185399313882</v>
      </c>
      <c r="F150" s="444">
        <f>F82*Calc_SEC_retirement_rates!$G129</f>
        <v>0.75144994613411864</v>
      </c>
      <c r="G150" s="444">
        <f>G82*Calc_SEC_retirement_rates!$G129</f>
        <v>0.75630151027065828</v>
      </c>
      <c r="H150" s="444">
        <f>H82*Calc_SEC_retirement_rates!$G129</f>
        <v>0.76344651951666886</v>
      </c>
      <c r="I150" s="444">
        <f>I82*Calc_SEC_retirement_rates!$G129</f>
        <v>0.76836860563351994</v>
      </c>
      <c r="J150" s="444">
        <f>J82*Calc_SEC_retirement_rates!$G129</f>
        <v>0.76920879194172664</v>
      </c>
      <c r="K150" s="444">
        <f>K82*Calc_SEC_retirement_rates!$G129</f>
        <v>0.76902135349997358</v>
      </c>
      <c r="L150" s="444">
        <f>L82*Calc_SEC_retirement_rates!$G129</f>
        <v>0.76742968408250589</v>
      </c>
      <c r="M150" s="444">
        <f>M82*Calc_SEC_retirement_rates!$G129</f>
        <v>0.76502945648164233</v>
      </c>
      <c r="N150" s="444">
        <f>N82*Calc_SEC_retirement_rates!$G129</f>
        <v>0.76212226885204759</v>
      </c>
      <c r="O150" s="318"/>
      <c r="P150" s="318"/>
    </row>
    <row r="151" spans="1:16" ht="13.15">
      <c r="B151" s="329" t="str">
        <f t="shared" si="56"/>
        <v>50-54</v>
      </c>
      <c r="C151" s="444">
        <f>C83*Calc_SEC_retirement_rates!$G130</f>
        <v>10.12774582951649</v>
      </c>
      <c r="D151" s="444">
        <f>D83*Calc_SEC_retirement_rates!$G130</f>
        <v>10.577333910191445</v>
      </c>
      <c r="E151" s="444">
        <f>E83*Calc_SEC_retirement_rates!$G130</f>
        <v>10.959579810575987</v>
      </c>
      <c r="F151" s="444">
        <f>F83*Calc_SEC_retirement_rates!$G130</f>
        <v>11.261836627350274</v>
      </c>
      <c r="G151" s="444">
        <f>G83*Calc_SEC_retirement_rates!$G130</f>
        <v>11.521999221517742</v>
      </c>
      <c r="H151" s="444">
        <f>H83*Calc_SEC_retirement_rates!$G130</f>
        <v>11.799198329970158</v>
      </c>
      <c r="I151" s="444">
        <f>I83*Calc_SEC_retirement_rates!$G130</f>
        <v>12.018883251877373</v>
      </c>
      <c r="J151" s="444">
        <f>J83*Calc_SEC_retirement_rates!$G130</f>
        <v>12.149710162926358</v>
      </c>
      <c r="K151" s="444">
        <f>K83*Calc_SEC_retirement_rates!$G130</f>
        <v>12.239427271167342</v>
      </c>
      <c r="L151" s="444">
        <f>L83*Calc_SEC_retirement_rates!$G130</f>
        <v>12.28335108992734</v>
      </c>
      <c r="M151" s="444">
        <f>M83*Calc_SEC_retirement_rates!$G130</f>
        <v>12.293368342361372</v>
      </c>
      <c r="N151" s="444">
        <f>N83*Calc_SEC_retirement_rates!$G130</f>
        <v>12.277580889741795</v>
      </c>
      <c r="O151" s="318"/>
      <c r="P151" s="318"/>
    </row>
    <row r="152" spans="1:16" ht="13.15">
      <c r="B152" s="329" t="str">
        <f t="shared" si="56"/>
        <v>55-59</v>
      </c>
      <c r="C152" s="444">
        <f>C84*Calc_SEC_retirement_rates!$G131</f>
        <v>44.041736458779866</v>
      </c>
      <c r="D152" s="444">
        <f>D84*Calc_SEC_retirement_rates!$G131</f>
        <v>40.868874364953115</v>
      </c>
      <c r="E152" s="444">
        <f>E84*Calc_SEC_retirement_rates!$G131</f>
        <v>39.598975795992615</v>
      </c>
      <c r="F152" s="444">
        <f>F84*Calc_SEC_retirement_rates!$G131</f>
        <v>39.271436025108031</v>
      </c>
      <c r="G152" s="444">
        <f>G84*Calc_SEC_retirement_rates!$G131</f>
        <v>39.531225842741691</v>
      </c>
      <c r="H152" s="444">
        <f>H84*Calc_SEC_retirement_rates!$G131</f>
        <v>40.307860978437922</v>
      </c>
      <c r="I152" s="444">
        <f>I84*Calc_SEC_retirement_rates!$G131</f>
        <v>41.078389589200484</v>
      </c>
      <c r="J152" s="444">
        <f>J84*Calc_SEC_retirement_rates!$G131</f>
        <v>41.609096285440174</v>
      </c>
      <c r="K152" s="444">
        <f>K84*Calc_SEC_retirement_rates!$G131</f>
        <v>42.05012673372223</v>
      </c>
      <c r="L152" s="444">
        <f>L84*Calc_SEC_retirement_rates!$G131</f>
        <v>42.335585497667353</v>
      </c>
      <c r="M152" s="444">
        <f>M84*Calc_SEC_retirement_rates!$G131</f>
        <v>42.491332755353</v>
      </c>
      <c r="N152" s="444">
        <f>N84*Calc_SEC_retirement_rates!$G131</f>
        <v>42.535913900080089</v>
      </c>
      <c r="O152" s="318"/>
      <c r="P152" s="318"/>
    </row>
    <row r="153" spans="1:16" ht="13.15">
      <c r="B153" s="329" t="str">
        <f t="shared" si="56"/>
        <v>60-64</v>
      </c>
      <c r="C153" s="444">
        <f>C85*Calc_SEC_retirement_rates!$G132</f>
        <v>28.418206224929765</v>
      </c>
      <c r="D153" s="444">
        <f>D85*Calc_SEC_retirement_rates!$G132</f>
        <v>26.990072181061276</v>
      </c>
      <c r="E153" s="444">
        <f>E85*Calc_SEC_retirement_rates!$G132</f>
        <v>25.612658052850346</v>
      </c>
      <c r="F153" s="444">
        <f>F85*Calc_SEC_retirement_rates!$G132</f>
        <v>24.607762322213748</v>
      </c>
      <c r="G153" s="444">
        <f>G85*Calc_SEC_retirement_rates!$G132</f>
        <v>24.107080711245494</v>
      </c>
      <c r="H153" s="444">
        <f>H85*Calc_SEC_retirement_rates!$G132</f>
        <v>24.171896632988673</v>
      </c>
      <c r="I153" s="444">
        <f>I85*Calc_SEC_retirement_rates!$G132</f>
        <v>24.37302907345083</v>
      </c>
      <c r="J153" s="444">
        <f>J85*Calc_SEC_retirement_rates!$G132</f>
        <v>24.504550306975602</v>
      </c>
      <c r="K153" s="444">
        <f>K85*Calc_SEC_retirement_rates!$G132</f>
        <v>24.672048814316348</v>
      </c>
      <c r="L153" s="444">
        <f>L85*Calc_SEC_retirement_rates!$G132</f>
        <v>24.792982776898995</v>
      </c>
      <c r="M153" s="444">
        <f>M85*Calc_SEC_retirement_rates!$G132</f>
        <v>24.867354672923597</v>
      </c>
      <c r="N153" s="444">
        <f>N85*Calc_SEC_retirement_rates!$G132</f>
        <v>24.89249765667396</v>
      </c>
      <c r="O153" s="318"/>
      <c r="P153" s="318"/>
    </row>
    <row r="154" spans="1:16" ht="13.15">
      <c r="B154" s="329" t="str">
        <f t="shared" si="56"/>
        <v>65 plus</v>
      </c>
      <c r="C154" s="444">
        <f>C86*Calc_SEC_retirement_rates!$G133</f>
        <v>6.3196527767482307</v>
      </c>
      <c r="D154" s="444">
        <f>D86*Calc_SEC_retirement_rates!$G133</f>
        <v>8.8720382025439548</v>
      </c>
      <c r="E154" s="444">
        <f>E86*Calc_SEC_retirement_rates!$G133</f>
        <v>10.169352229668878</v>
      </c>
      <c r="F154" s="444">
        <f>F86*Calc_SEC_retirement_rates!$G133</f>
        <v>10.715555743346636</v>
      </c>
      <c r="G154" s="444">
        <f>G86*Calc_SEC_retirement_rates!$G133</f>
        <v>10.928419016689293</v>
      </c>
      <c r="H154" s="444">
        <f>H86*Calc_SEC_retirement_rates!$G133</f>
        <v>11.10337812541793</v>
      </c>
      <c r="I154" s="444">
        <f>I86*Calc_SEC_retirement_rates!$G133</f>
        <v>11.211114997091332</v>
      </c>
      <c r="J154" s="444">
        <f>J86*Calc_SEC_retirement_rates!$G133</f>
        <v>11.234977916206288</v>
      </c>
      <c r="K154" s="444">
        <f>K86*Calc_SEC_retirement_rates!$G133</f>
        <v>11.258924277395199</v>
      </c>
      <c r="L154" s="444">
        <f>L86*Calc_SEC_retirement_rates!$G133</f>
        <v>11.266990227979854</v>
      </c>
      <c r="M154" s="444">
        <f>M86*Calc_SEC_retirement_rates!$G133</f>
        <v>11.264883970300913</v>
      </c>
      <c r="N154" s="444">
        <f>N86*Calc_SEC_retirement_rates!$G133</f>
        <v>11.2519739713492</v>
      </c>
      <c r="O154" s="318"/>
      <c r="P154" s="318"/>
    </row>
    <row r="155" spans="1:16" ht="13.15">
      <c r="B155" s="329" t="str">
        <f t="shared" si="56"/>
        <v>Total</v>
      </c>
      <c r="C155" s="444">
        <f>SUM(C145:C154)</f>
        <v>90.442305135747347</v>
      </c>
      <c r="D155" s="444">
        <f t="shared" ref="D155:N155" si="58">SUM(D145:D154)</f>
        <v>88.84632183827182</v>
      </c>
      <c r="E155" s="444">
        <f t="shared" si="58"/>
        <v>87.881048040353832</v>
      </c>
      <c r="F155" s="444">
        <f t="shared" si="58"/>
        <v>87.396235977861409</v>
      </c>
      <c r="G155" s="444">
        <f t="shared" si="58"/>
        <v>87.629548778720434</v>
      </c>
      <c r="H155" s="444">
        <f t="shared" si="58"/>
        <v>88.934871740830985</v>
      </c>
      <c r="I155" s="444">
        <f t="shared" si="58"/>
        <v>90.244698813442852</v>
      </c>
      <c r="J155" s="444">
        <f t="shared" si="58"/>
        <v>91.065699897531189</v>
      </c>
      <c r="K155" s="444">
        <f t="shared" si="58"/>
        <v>91.791201374394248</v>
      </c>
      <c r="L155" s="444">
        <f t="shared" si="58"/>
        <v>92.250323868665816</v>
      </c>
      <c r="M155" s="444">
        <f t="shared" si="58"/>
        <v>92.48719899107104</v>
      </c>
      <c r="N155" s="444">
        <f t="shared" si="58"/>
        <v>92.525410427379967</v>
      </c>
      <c r="O155" s="318"/>
      <c r="P155" s="318"/>
    </row>
    <row r="156" spans="1:16">
      <c r="A156" s="300">
        <f>SUM(C156:N156)</f>
        <v>0</v>
      </c>
      <c r="C156" s="300">
        <f t="shared" ref="C156:N156" si="59">SUM(C145:C154)-C155</f>
        <v>0</v>
      </c>
      <c r="D156" s="300">
        <f t="shared" si="59"/>
        <v>0</v>
      </c>
      <c r="E156" s="300">
        <f t="shared" si="59"/>
        <v>0</v>
      </c>
      <c r="F156" s="300">
        <f t="shared" si="59"/>
        <v>0</v>
      </c>
      <c r="G156" s="300">
        <f t="shared" si="59"/>
        <v>0</v>
      </c>
      <c r="H156" s="300">
        <f t="shared" si="59"/>
        <v>0</v>
      </c>
      <c r="I156" s="300">
        <f t="shared" si="59"/>
        <v>0</v>
      </c>
      <c r="J156" s="300">
        <f t="shared" si="59"/>
        <v>0</v>
      </c>
      <c r="K156" s="300">
        <f t="shared" si="59"/>
        <v>0</v>
      </c>
      <c r="L156" s="300">
        <f t="shared" si="59"/>
        <v>0</v>
      </c>
      <c r="M156" s="300">
        <f t="shared" si="59"/>
        <v>0</v>
      </c>
      <c r="N156" s="300">
        <f t="shared" si="59"/>
        <v>0</v>
      </c>
    </row>
    <row r="158" spans="1:16" ht="13.15">
      <c r="B158" s="332" t="s">
        <v>47</v>
      </c>
      <c r="C158" s="320"/>
      <c r="D158" s="320"/>
      <c r="E158" s="320"/>
      <c r="F158" s="320"/>
      <c r="G158" s="320"/>
      <c r="H158" s="330"/>
      <c r="I158" s="320"/>
      <c r="J158" s="320"/>
      <c r="K158" s="320"/>
      <c r="L158" s="320"/>
    </row>
    <row r="159" spans="1:16">
      <c r="C159" s="320"/>
      <c r="D159" s="320"/>
      <c r="E159" s="320"/>
      <c r="F159" s="320"/>
      <c r="G159" s="320"/>
      <c r="H159" s="330"/>
      <c r="I159" s="320"/>
      <c r="J159" s="320"/>
      <c r="K159" s="320"/>
      <c r="L159" s="320"/>
    </row>
    <row r="160" spans="1:16" ht="13.15">
      <c r="B160" s="329" t="str">
        <f t="shared" ref="B160:B171" si="60">B144</f>
        <v>Age group</v>
      </c>
      <c r="C160" s="329" t="str">
        <f t="shared" ref="C160:N160" si="61">C144</f>
        <v>2018/19</v>
      </c>
      <c r="D160" s="329" t="str">
        <f t="shared" si="61"/>
        <v>2019/20</v>
      </c>
      <c r="E160" s="329" t="str">
        <f t="shared" si="61"/>
        <v>2020/21</v>
      </c>
      <c r="F160" s="329" t="str">
        <f t="shared" si="61"/>
        <v>2021/22</v>
      </c>
      <c r="G160" s="329" t="str">
        <f t="shared" si="61"/>
        <v>2022/23</v>
      </c>
      <c r="H160" s="329" t="str">
        <f t="shared" si="61"/>
        <v>2023/24</v>
      </c>
      <c r="I160" s="329" t="str">
        <f t="shared" si="61"/>
        <v>2024/25</v>
      </c>
      <c r="J160" s="329" t="str">
        <f t="shared" si="61"/>
        <v>2025/26</v>
      </c>
      <c r="K160" s="329" t="str">
        <f t="shared" si="61"/>
        <v>2026/27</v>
      </c>
      <c r="L160" s="329" t="str">
        <f t="shared" si="61"/>
        <v>2027/28</v>
      </c>
      <c r="M160" s="329" t="str">
        <f t="shared" si="61"/>
        <v>2028/29</v>
      </c>
      <c r="N160" s="329" t="str">
        <f t="shared" si="61"/>
        <v>2029/30</v>
      </c>
    </row>
    <row r="161" spans="1:14" ht="13.15">
      <c r="B161" s="329" t="str">
        <f t="shared" si="60"/>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row>
    <row r="162" spans="1:14" ht="13.15">
      <c r="B162" s="329" t="str">
        <f t="shared" si="60"/>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row>
    <row r="163" spans="1:14" ht="13.15">
      <c r="B163" s="329" t="str">
        <f t="shared" si="60"/>
        <v>30-34</v>
      </c>
      <c r="C163" s="444">
        <f>C95*Calc_SEC_retirement_rates!$G142</f>
        <v>0.22992778688016693</v>
      </c>
      <c r="D163" s="444">
        <f>D95*Calc_SEC_retirement_rates!$G142</f>
        <v>0.22288439648570274</v>
      </c>
      <c r="E163" s="444">
        <f>E95*Calc_SEC_retirement_rates!$G142</f>
        <v>0.21816416188530072</v>
      </c>
      <c r="F163" s="444">
        <f>F95*Calc_SEC_retirement_rates!$G142</f>
        <v>0.21429505060891579</v>
      </c>
      <c r="G163" s="444">
        <f>G95*Calc_SEC_retirement_rates!$G142</f>
        <v>0.21278456327952541</v>
      </c>
      <c r="H163" s="444">
        <f>H95*Calc_SEC_retirement_rates!$G142</f>
        <v>0.21503479584271232</v>
      </c>
      <c r="I163" s="444">
        <f>I95*Calc_SEC_retirement_rates!$G142</f>
        <v>0.21807549794503892</v>
      </c>
      <c r="J163" s="444">
        <f>J95*Calc_SEC_retirement_rates!$G142</f>
        <v>0.22010997813230204</v>
      </c>
      <c r="K163" s="444">
        <f>K95*Calc_SEC_retirement_rates!$G142</f>
        <v>0.22199262664159894</v>
      </c>
      <c r="L163" s="444">
        <f>L95*Calc_SEC_retirement_rates!$G142</f>
        <v>0.22314703982829667</v>
      </c>
      <c r="M163" s="444">
        <f>M95*Calc_SEC_retirement_rates!$G142</f>
        <v>0.22361577853197662</v>
      </c>
      <c r="N163" s="444">
        <f>N95*Calc_SEC_retirement_rates!$G142</f>
        <v>0.22343530942972575</v>
      </c>
    </row>
    <row r="164" spans="1:14" ht="13.15">
      <c r="B164" s="329" t="str">
        <f t="shared" si="60"/>
        <v>35-39</v>
      </c>
      <c r="C164" s="444">
        <f>C96*Calc_SEC_retirement_rates!$G143</f>
        <v>0.70299630702576243</v>
      </c>
      <c r="D164" s="444">
        <f>D96*Calc_SEC_retirement_rates!$G143</f>
        <v>0.68657390617719893</v>
      </c>
      <c r="E164" s="444">
        <f>E96*Calc_SEC_retirement_rates!$G143</f>
        <v>0.67165220107395041</v>
      </c>
      <c r="F164" s="444">
        <f>F96*Calc_SEC_retirement_rates!$G143</f>
        <v>0.65544932504443465</v>
      </c>
      <c r="G164" s="444">
        <f>G96*Calc_SEC_retirement_rates!$G143</f>
        <v>0.64301242974328676</v>
      </c>
      <c r="H164" s="444">
        <f>H96*Calc_SEC_retirement_rates!$G143</f>
        <v>0.63828423725978511</v>
      </c>
      <c r="I164" s="444">
        <f>I96*Calc_SEC_retirement_rates!$G143</f>
        <v>0.63601179593496671</v>
      </c>
      <c r="J164" s="444">
        <f>J96*Calc_SEC_retirement_rates!$G143</f>
        <v>0.63328593791942611</v>
      </c>
      <c r="K164" s="444">
        <f>K96*Calc_SEC_retirement_rates!$G143</f>
        <v>0.63208844929365426</v>
      </c>
      <c r="L164" s="444">
        <f>L96*Calc_SEC_retirement_rates!$G143</f>
        <v>0.63104383109464302</v>
      </c>
      <c r="M164" s="444">
        <f>M96*Calc_SEC_retirement_rates!$G143</f>
        <v>0.62994041626390618</v>
      </c>
      <c r="N164" s="444">
        <f>N96*Calc_SEC_retirement_rates!$G143</f>
        <v>0.62848683544921258</v>
      </c>
    </row>
    <row r="165" spans="1:14" ht="13.15">
      <c r="B165" s="329" t="str">
        <f t="shared" si="60"/>
        <v>40-44</v>
      </c>
      <c r="C165" s="444">
        <f>C97*Calc_SEC_retirement_rates!$G144</f>
        <v>1.0433849101838759</v>
      </c>
      <c r="D165" s="444">
        <f>D97*Calc_SEC_retirement_rates!$G144</f>
        <v>1.0455323346056411</v>
      </c>
      <c r="E165" s="444">
        <f>E97*Calc_SEC_retirement_rates!$G144</f>
        <v>1.0432408983380164</v>
      </c>
      <c r="F165" s="444">
        <f>F97*Calc_SEC_retirement_rates!$G144</f>
        <v>1.0329750114235881</v>
      </c>
      <c r="G165" s="444">
        <f>G97*Calc_SEC_retirement_rates!$G144</f>
        <v>1.022413592478165</v>
      </c>
      <c r="H165" s="444">
        <f>H97*Calc_SEC_retirement_rates!$G144</f>
        <v>1.0178596676594494</v>
      </c>
      <c r="I165" s="444">
        <f>I97*Calc_SEC_retirement_rates!$G144</f>
        <v>1.0130021362598673</v>
      </c>
      <c r="J165" s="444">
        <f>J97*Calc_SEC_retirement_rates!$G144</f>
        <v>1.0050561113179486</v>
      </c>
      <c r="K165" s="444">
        <f>K97*Calc_SEC_retirement_rates!$G144</f>
        <v>0.99799389483534384</v>
      </c>
      <c r="L165" s="444">
        <f>L97*Calc_SEC_retirement_rates!$G144</f>
        <v>0.99085742613966266</v>
      </c>
      <c r="M165" s="444">
        <f>M97*Calc_SEC_retirement_rates!$G144</f>
        <v>0.98402176245090156</v>
      </c>
      <c r="N165" s="444">
        <f>N97*Calc_SEC_retirement_rates!$G144</f>
        <v>0.97747564611412219</v>
      </c>
    </row>
    <row r="166" spans="1:14" ht="13.15">
      <c r="B166" s="329" t="str">
        <f t="shared" si="60"/>
        <v>45-49</v>
      </c>
      <c r="C166" s="444">
        <f>C98*Calc_SEC_retirement_rates!$G145</f>
        <v>1.8398009290145945</v>
      </c>
      <c r="D166" s="444">
        <f>D98*Calc_SEC_retirement_rates!$G145</f>
        <v>1.951020814015912</v>
      </c>
      <c r="E166" s="444">
        <f>E98*Calc_SEC_retirement_rates!$G145</f>
        <v>2.0346115167972396</v>
      </c>
      <c r="F166" s="444">
        <f>F98*Calc_SEC_retirement_rates!$G145</f>
        <v>2.0851674658407267</v>
      </c>
      <c r="G166" s="444">
        <f>G98*Calc_SEC_retirement_rates!$G145</f>
        <v>2.1205836227664157</v>
      </c>
      <c r="H166" s="444">
        <f>H98*Calc_SEC_retirement_rates!$G145</f>
        <v>2.1557388689732746</v>
      </c>
      <c r="I166" s="444">
        <f>I98*Calc_SEC_retirement_rates!$G145</f>
        <v>2.1786774947481127</v>
      </c>
      <c r="J166" s="444">
        <f>J98*Calc_SEC_retirement_rates!$G145</f>
        <v>2.1850973026981246</v>
      </c>
      <c r="K166" s="444">
        <f>K98*Calc_SEC_retirement_rates!$G145</f>
        <v>2.1851392983518401</v>
      </c>
      <c r="L166" s="444">
        <f>L98*Calc_SEC_retirement_rates!$G145</f>
        <v>2.1785171939798422</v>
      </c>
      <c r="M166" s="444">
        <f>M98*Calc_SEC_retirement_rates!$G145</f>
        <v>2.1677251472552594</v>
      </c>
      <c r="N166" s="444">
        <f>N98*Calc_SEC_retirement_rates!$G145</f>
        <v>2.1542603204999544</v>
      </c>
    </row>
    <row r="167" spans="1:14" ht="13.15">
      <c r="B167" s="329" t="str">
        <f t="shared" si="60"/>
        <v>50-54</v>
      </c>
      <c r="C167" s="444">
        <f>C99*Calc_SEC_retirement_rates!$G146</f>
        <v>18.333838163138992</v>
      </c>
      <c r="D167" s="444">
        <f>D99*Calc_SEC_retirement_rates!$G146</f>
        <v>19.182034127269731</v>
      </c>
      <c r="E167" s="444">
        <f>E99*Calc_SEC_retirement_rates!$G146</f>
        <v>20.087220631921614</v>
      </c>
      <c r="F167" s="444">
        <f>F99*Calc_SEC_retirement_rates!$G146</f>
        <v>20.841283147922837</v>
      </c>
      <c r="G167" s="444">
        <f>G99*Calc_SEC_retirement_rates!$G146</f>
        <v>21.536459547063529</v>
      </c>
      <c r="H167" s="444">
        <f>H99*Calc_SEC_retirement_rates!$G146</f>
        <v>22.268852700871065</v>
      </c>
      <c r="I167" s="444">
        <f>I99*Calc_SEC_retirement_rates!$G146</f>
        <v>22.86564852801823</v>
      </c>
      <c r="J167" s="444">
        <f>J99*Calc_SEC_retirement_rates!$G146</f>
        <v>23.253864695414304</v>
      </c>
      <c r="K167" s="444">
        <f>K99*Calc_SEC_retirement_rates!$G146</f>
        <v>23.52971787788762</v>
      </c>
      <c r="L167" s="444">
        <f>L99*Calc_SEC_retirement_rates!$G146</f>
        <v>23.683991166216021</v>
      </c>
      <c r="M167" s="444">
        <f>M99*Calc_SEC_retirement_rates!$G146</f>
        <v>23.743705714953897</v>
      </c>
      <c r="N167" s="444">
        <f>N99*Calc_SEC_retirement_rates!$G146</f>
        <v>23.728991903425889</v>
      </c>
    </row>
    <row r="168" spans="1:14" ht="13.15">
      <c r="B168" s="329" t="str">
        <f t="shared" si="60"/>
        <v>55-59</v>
      </c>
      <c r="C168" s="444">
        <f>C100*Calc_SEC_retirement_rates!$G147</f>
        <v>83.208692834435041</v>
      </c>
      <c r="D168" s="444">
        <f>D100*Calc_SEC_retirement_rates!$G147</f>
        <v>79.243955555793107</v>
      </c>
      <c r="E168" s="444">
        <f>E100*Calc_SEC_retirement_rates!$G147</f>
        <v>78.001322925561027</v>
      </c>
      <c r="F168" s="444">
        <f>F100*Calc_SEC_retirement_rates!$G147</f>
        <v>78.026106484241851</v>
      </c>
      <c r="G168" s="444">
        <f>G100*Calc_SEC_retirement_rates!$G147</f>
        <v>79.143704991894595</v>
      </c>
      <c r="H168" s="444">
        <f>H100*Calc_SEC_retirement_rates!$G147</f>
        <v>81.345965204684973</v>
      </c>
      <c r="I168" s="444">
        <f>I100*Calc_SEC_retirement_rates!$G147</f>
        <v>83.529392065846551</v>
      </c>
      <c r="J168" s="444">
        <f>J100*Calc_SEC_retirement_rates!$G147</f>
        <v>85.171689231451907</v>
      </c>
      <c r="K168" s="444">
        <f>K100*Calc_SEC_retirement_rates!$G147</f>
        <v>86.572443796642915</v>
      </c>
      <c r="L168" s="444">
        <f>L100*Calc_SEC_retirement_rates!$G147</f>
        <v>87.574097427474939</v>
      </c>
      <c r="M168" s="444">
        <f>M100*Calc_SEC_retirement_rates!$G147</f>
        <v>88.222639012765825</v>
      </c>
      <c r="N168" s="444">
        <f>N100*Calc_SEC_retirement_rates!$G147</f>
        <v>88.555596427091729</v>
      </c>
    </row>
    <row r="169" spans="1:14" ht="13.15">
      <c r="B169" s="329" t="str">
        <f t="shared" si="60"/>
        <v>60-64</v>
      </c>
      <c r="C169" s="444">
        <f>C101*Calc_SEC_retirement_rates!$G148</f>
        <v>55.444167384083784</v>
      </c>
      <c r="D169" s="444">
        <f>D101*Calc_SEC_retirement_rates!$G148</f>
        <v>55.856265509683489</v>
      </c>
      <c r="E169" s="444">
        <f>E101*Calc_SEC_retirement_rates!$G148</f>
        <v>55.181040879446641</v>
      </c>
      <c r="F169" s="444">
        <f>F101*Calc_SEC_retirement_rates!$G148</f>
        <v>54.318440969068838</v>
      </c>
      <c r="G169" s="444">
        <f>G101*Calc_SEC_retirement_rates!$G148</f>
        <v>54.069233449881082</v>
      </c>
      <c r="H169" s="444">
        <f>H101*Calc_SEC_retirement_rates!$G148</f>
        <v>54.84162764175877</v>
      </c>
      <c r="I169" s="444">
        <f>I101*Calc_SEC_retirement_rates!$G148</f>
        <v>55.776063521567814</v>
      </c>
      <c r="J169" s="444">
        <f>J101*Calc_SEC_retirement_rates!$G148</f>
        <v>56.462300606675967</v>
      </c>
      <c r="K169" s="444">
        <f>K101*Calc_SEC_retirement_rates!$G148</f>
        <v>57.182314448058449</v>
      </c>
      <c r="L169" s="444">
        <f>L101*Calc_SEC_retirement_rates!$G148</f>
        <v>57.75299207781309</v>
      </c>
      <c r="M169" s="444">
        <f>M101*Calc_SEC_retirement_rates!$G148</f>
        <v>58.175514259236351</v>
      </c>
      <c r="N169" s="444">
        <f>N101*Calc_SEC_retirement_rates!$G148</f>
        <v>58.441940346319171</v>
      </c>
    </row>
    <row r="170" spans="1:14" ht="13.15">
      <c r="B170" s="329" t="str">
        <f t="shared" si="60"/>
        <v>65 plus</v>
      </c>
      <c r="C170" s="444">
        <f>C102*Calc_SEC_retirement_rates!$G149</f>
        <v>12.254877937372706</v>
      </c>
      <c r="D170" s="444">
        <f>D102*Calc_SEC_retirement_rates!$G149</f>
        <v>17.048659901619736</v>
      </c>
      <c r="E170" s="444">
        <f>E102*Calc_SEC_retirement_rates!$G149</f>
        <v>20.185755044111094</v>
      </c>
      <c r="F170" s="444">
        <f>F102*Calc_SEC_retirement_rates!$G149</f>
        <v>21.994909999423559</v>
      </c>
      <c r="G170" s="444">
        <f>G102*Calc_SEC_retirement_rates!$G149</f>
        <v>23.105905495076239</v>
      </c>
      <c r="H170" s="444">
        <f>H102*Calc_SEC_retirement_rates!$G149</f>
        <v>24.02578807854723</v>
      </c>
      <c r="I170" s="444">
        <f>I102*Calc_SEC_retirement_rates!$G149</f>
        <v>24.696031613706417</v>
      </c>
      <c r="J170" s="444">
        <f>J102*Calc_SEC_retirement_rates!$G149</f>
        <v>25.098041531713861</v>
      </c>
      <c r="K170" s="444">
        <f>K102*Calc_SEC_retirement_rates!$G149</f>
        <v>25.41829025583262</v>
      </c>
      <c r="L170" s="444">
        <f>L102*Calc_SEC_retirement_rates!$G149</f>
        <v>25.648501486927238</v>
      </c>
      <c r="M170" s="444">
        <f>M102*Calc_SEC_retirement_rates!$G149</f>
        <v>25.814914283154501</v>
      </c>
      <c r="N170" s="444">
        <f>N102*Calc_SEC_retirement_rates!$G149</f>
        <v>25.926318514371232</v>
      </c>
    </row>
    <row r="171" spans="1:14" ht="13.15">
      <c r="B171" s="329" t="str">
        <f t="shared" si="60"/>
        <v>Total</v>
      </c>
      <c r="C171" s="444">
        <f>SUM(C161:C170)</f>
        <v>173.05768625213491</v>
      </c>
      <c r="D171" s="444">
        <f t="shared" ref="D171:N171" si="62">SUM(D161:D170)</f>
        <v>175.23692654565053</v>
      </c>
      <c r="E171" s="444">
        <f t="shared" si="62"/>
        <v>177.42300825913486</v>
      </c>
      <c r="F171" s="444">
        <f t="shared" si="62"/>
        <v>179.16862745357474</v>
      </c>
      <c r="G171" s="444">
        <f t="shared" si="62"/>
        <v>181.85409769218285</v>
      </c>
      <c r="H171" s="444">
        <f t="shared" si="62"/>
        <v>186.50915119559727</v>
      </c>
      <c r="I171" s="444">
        <f t="shared" si="62"/>
        <v>190.91290265402699</v>
      </c>
      <c r="J171" s="444">
        <f t="shared" si="62"/>
        <v>194.02944539532382</v>
      </c>
      <c r="K171" s="444">
        <f t="shared" si="62"/>
        <v>196.73998064754403</v>
      </c>
      <c r="L171" s="444">
        <f t="shared" si="62"/>
        <v>198.68314764947374</v>
      </c>
      <c r="M171" s="444">
        <f t="shared" si="62"/>
        <v>199.96207637461262</v>
      </c>
      <c r="N171" s="444">
        <f t="shared" si="62"/>
        <v>200.63650530270104</v>
      </c>
    </row>
    <row r="172" spans="1:14">
      <c r="A172" s="300">
        <f>SUM(C172:N172)</f>
        <v>0</v>
      </c>
      <c r="C172" s="300">
        <f t="shared" ref="C172:N172" si="63">SUM(C161:C170)-C171</f>
        <v>0</v>
      </c>
      <c r="D172" s="300">
        <f t="shared" si="63"/>
        <v>0</v>
      </c>
      <c r="E172" s="300">
        <f t="shared" si="63"/>
        <v>0</v>
      </c>
      <c r="F172" s="300">
        <f t="shared" si="63"/>
        <v>0</v>
      </c>
      <c r="G172" s="300">
        <f t="shared" si="63"/>
        <v>0</v>
      </c>
      <c r="H172" s="300">
        <f t="shared" si="63"/>
        <v>0</v>
      </c>
      <c r="I172" s="300">
        <f t="shared" si="63"/>
        <v>0</v>
      </c>
      <c r="J172" s="300">
        <f t="shared" si="63"/>
        <v>0</v>
      </c>
      <c r="K172" s="300">
        <f t="shared" si="63"/>
        <v>0</v>
      </c>
      <c r="L172" s="300">
        <f t="shared" si="63"/>
        <v>0</v>
      </c>
      <c r="M172" s="300">
        <f t="shared" si="63"/>
        <v>0</v>
      </c>
      <c r="N172" s="300">
        <f t="shared" si="63"/>
        <v>0</v>
      </c>
    </row>
    <row r="174" spans="1:14" ht="15">
      <c r="B174" s="331" t="s">
        <v>516</v>
      </c>
      <c r="H174" s="316"/>
    </row>
    <row r="175" spans="1:14">
      <c r="H175" s="316"/>
    </row>
    <row r="176" spans="1:14" ht="13.15">
      <c r="B176" s="332" t="s">
        <v>46</v>
      </c>
      <c r="H176" s="316"/>
    </row>
    <row r="177" spans="1:14">
      <c r="H177" s="316"/>
    </row>
    <row r="178" spans="1:14" ht="13.15">
      <c r="B178" s="329" t="str">
        <f t="shared" ref="B178:B189" si="64">B144</f>
        <v>Age group</v>
      </c>
      <c r="C178" s="329" t="str">
        <f t="shared" ref="C178:N178" si="65">C144</f>
        <v>2018/19</v>
      </c>
      <c r="D178" s="329" t="str">
        <f t="shared" si="65"/>
        <v>2019/20</v>
      </c>
      <c r="E178" s="329" t="str">
        <f t="shared" si="65"/>
        <v>2020/21</v>
      </c>
      <c r="F178" s="329" t="str">
        <f t="shared" si="65"/>
        <v>2021/22</v>
      </c>
      <c r="G178" s="329" t="str">
        <f t="shared" si="65"/>
        <v>2022/23</v>
      </c>
      <c r="H178" s="329" t="str">
        <f t="shared" si="65"/>
        <v>2023/24</v>
      </c>
      <c r="I178" s="329" t="str">
        <f t="shared" si="65"/>
        <v>2024/25</v>
      </c>
      <c r="J178" s="329" t="str">
        <f t="shared" si="65"/>
        <v>2025/26</v>
      </c>
      <c r="K178" s="329" t="str">
        <f t="shared" si="65"/>
        <v>2026/27</v>
      </c>
      <c r="L178" s="329" t="str">
        <f t="shared" si="65"/>
        <v>2027/28</v>
      </c>
      <c r="M178" s="329" t="str">
        <f t="shared" si="65"/>
        <v>2028/29</v>
      </c>
      <c r="N178" s="329" t="str">
        <f t="shared" si="65"/>
        <v>2029/30</v>
      </c>
    </row>
    <row r="179" spans="1:14" ht="13.15">
      <c r="B179" s="329" t="str">
        <f t="shared" si="64"/>
        <v>20-24</v>
      </c>
      <c r="C179" s="444">
        <f>C77*Calc_SEC_death_rates!$G124</f>
        <v>2.7510427526701763E-2</v>
      </c>
      <c r="D179" s="444">
        <f>D77*Calc_SEC_death_rates!$G124</f>
        <v>3.6694771800193794E-2</v>
      </c>
      <c r="E179" s="444">
        <f>E77*Calc_SEC_death_rates!$G124</f>
        <v>4.2944260288605408E-2</v>
      </c>
      <c r="F179" s="444">
        <f>F77*Calc_SEC_death_rates!$G124</f>
        <v>4.6840787148030062E-2</v>
      </c>
      <c r="G179" s="444">
        <f>G77*Calc_SEC_death_rates!$G124</f>
        <v>4.9977266812148972E-2</v>
      </c>
      <c r="H179" s="444">
        <f>H77*Calc_SEC_death_rates!$G124</f>
        <v>5.3847014444494058E-2</v>
      </c>
      <c r="I179" s="444">
        <f>I77*Calc_SEC_death_rates!$G124</f>
        <v>5.6312242118944637E-2</v>
      </c>
      <c r="J179" s="444">
        <f>J77*Calc_SEC_death_rates!$G124</f>
        <v>5.6902668614097748E-2</v>
      </c>
      <c r="K179" s="444">
        <f>K77*Calc_SEC_death_rates!$G124</f>
        <v>5.7159888419509843E-2</v>
      </c>
      <c r="L179" s="444">
        <f>L77*Calc_SEC_death_rates!$G124</f>
        <v>5.6885968279066376E-2</v>
      </c>
      <c r="M179" s="444">
        <f>M77*Calc_SEC_death_rates!$G124</f>
        <v>5.6352114164565426E-2</v>
      </c>
      <c r="N179" s="444">
        <f>N77*Calc_SEC_death_rates!$G124</f>
        <v>5.5674248453651584E-2</v>
      </c>
    </row>
    <row r="180" spans="1:14" ht="13.15">
      <c r="B180" s="329" t="str">
        <f t="shared" si="64"/>
        <v>25-29</v>
      </c>
      <c r="C180" s="444">
        <f>C78*Calc_SEC_death_rates!$G125</f>
        <v>0.1009860486181791</v>
      </c>
      <c r="D180" s="444">
        <f>D78*Calc_SEC_death_rates!$G125</f>
        <v>0.10147150616484331</v>
      </c>
      <c r="E180" s="444">
        <f>E78*Calc_SEC_death_rates!$G125</f>
        <v>0.10390731731203159</v>
      </c>
      <c r="F180" s="444">
        <f>F78*Calc_SEC_death_rates!$G125</f>
        <v>0.10650112284334318</v>
      </c>
      <c r="G180" s="444">
        <f>G78*Calc_SEC_death_rates!$G125</f>
        <v>0.10985007111399671</v>
      </c>
      <c r="H180" s="444">
        <f>H78*Calc_SEC_death_rates!$G125</f>
        <v>0.11531968449807833</v>
      </c>
      <c r="I180" s="444">
        <f>I78*Calc_SEC_death_rates!$G125</f>
        <v>0.11974580332728491</v>
      </c>
      <c r="J180" s="444">
        <f>J78*Calc_SEC_death_rates!$G125</f>
        <v>0.12183916098270114</v>
      </c>
      <c r="K180" s="444">
        <f>K78*Calc_SEC_death_rates!$G125</f>
        <v>0.12321988136684224</v>
      </c>
      <c r="L180" s="444">
        <f>L78*Calc_SEC_death_rates!$G125</f>
        <v>0.12360320454634713</v>
      </c>
      <c r="M180" s="444">
        <f>M78*Calc_SEC_death_rates!$G125</f>
        <v>0.12331837883728008</v>
      </c>
      <c r="N180" s="444">
        <f>N78*Calc_SEC_death_rates!$G125</f>
        <v>0.1225581055660227</v>
      </c>
    </row>
    <row r="181" spans="1:14" ht="13.15">
      <c r="B181" s="329" t="str">
        <f t="shared" si="64"/>
        <v>30-34</v>
      </c>
      <c r="C181" s="444">
        <f>C79*Calc_SEC_death_rates!$G126</f>
        <v>0.24912010316666208</v>
      </c>
      <c r="D181" s="444">
        <f>D79*Calc_SEC_death_rates!$G126</f>
        <v>0.24804636363238022</v>
      </c>
      <c r="E181" s="444">
        <f>E79*Calc_SEC_death_rates!$G126</f>
        <v>0.24807926040322698</v>
      </c>
      <c r="F181" s="444">
        <f>F79*Calc_SEC_death_rates!$G126</f>
        <v>0.24872653023039631</v>
      </c>
      <c r="G181" s="444">
        <f>G79*Calc_SEC_death_rates!$G126</f>
        <v>0.25112516222428771</v>
      </c>
      <c r="H181" s="444">
        <f>H79*Calc_SEC_death_rates!$G126</f>
        <v>0.25716039602330876</v>
      </c>
      <c r="I181" s="444">
        <f>I79*Calc_SEC_death_rates!$G126</f>
        <v>0.26339634599010331</v>
      </c>
      <c r="J181" s="444">
        <f>J79*Calc_SEC_death_rates!$G126</f>
        <v>0.26777385950442933</v>
      </c>
      <c r="K181" s="444">
        <f>K79*Calc_SEC_death_rates!$G126</f>
        <v>0.27147207525646228</v>
      </c>
      <c r="L181" s="444">
        <f>L79*Calc_SEC_death_rates!$G126</f>
        <v>0.27389319969443315</v>
      </c>
      <c r="M181" s="444">
        <f>M79*Calc_SEC_death_rates!$G126</f>
        <v>0.27517939469604641</v>
      </c>
      <c r="N181" s="444">
        <f>N79*Calc_SEC_death_rates!$G126</f>
        <v>0.27544879647598958</v>
      </c>
    </row>
    <row r="182" spans="1:14" ht="13.15">
      <c r="B182" s="329" t="str">
        <f t="shared" si="64"/>
        <v>35-39</v>
      </c>
      <c r="C182" s="444">
        <f>C80*Calc_SEC_death_rates!$G127</f>
        <v>0.32884189601835073</v>
      </c>
      <c r="D182" s="444">
        <f>D80*Calc_SEC_death_rates!$G127</f>
        <v>0.31805077910091906</v>
      </c>
      <c r="E182" s="444">
        <f>E80*Calc_SEC_death_rates!$G127</f>
        <v>0.31051785978179464</v>
      </c>
      <c r="F182" s="444">
        <f>F80*Calc_SEC_death_rates!$G127</f>
        <v>0.30486064202794699</v>
      </c>
      <c r="G182" s="444">
        <f>G80*Calc_SEC_death_rates!$G127</f>
        <v>0.30165474632848049</v>
      </c>
      <c r="H182" s="444">
        <f>H80*Calc_SEC_death_rates!$G127</f>
        <v>0.30227299108119393</v>
      </c>
      <c r="I182" s="444">
        <f>I80*Calc_SEC_death_rates!$G127</f>
        <v>0.30397601234464977</v>
      </c>
      <c r="J182" s="444">
        <f>J80*Calc_SEC_death_rates!$G127</f>
        <v>0.30523246216301908</v>
      </c>
      <c r="K182" s="444">
        <f>K80*Calc_SEC_death_rates!$G127</f>
        <v>0.30692381851594325</v>
      </c>
      <c r="L182" s="444">
        <f>L80*Calc_SEC_death_rates!$G127</f>
        <v>0.30836844868762592</v>
      </c>
      <c r="M182" s="444">
        <f>M80*Calc_SEC_death_rates!$G127</f>
        <v>0.30946875765126014</v>
      </c>
      <c r="N182" s="444">
        <f>N80*Calc_SEC_death_rates!$G127</f>
        <v>0.31010597724759981</v>
      </c>
    </row>
    <row r="183" spans="1:14" ht="13.15">
      <c r="B183" s="329" t="str">
        <f t="shared" si="64"/>
        <v>40-44</v>
      </c>
      <c r="C183" s="444">
        <f>C81*Calc_SEC_death_rates!$G128</f>
        <v>0.35838579920119612</v>
      </c>
      <c r="D183" s="444">
        <f>D81*Calc_SEC_death_rates!$G128</f>
        <v>0.3583802703193692</v>
      </c>
      <c r="E183" s="444">
        <f>E81*Calc_SEC_death_rates!$G128</f>
        <v>0.35660720976958471</v>
      </c>
      <c r="F183" s="444">
        <f>F81*Calc_SEC_death_rates!$G128</f>
        <v>0.35351624063288456</v>
      </c>
      <c r="G183" s="444">
        <f>G81*Calc_SEC_death_rates!$G128</f>
        <v>0.35076497803839896</v>
      </c>
      <c r="H183" s="444">
        <f>H81*Calc_SEC_death_rates!$G128</f>
        <v>0.35039313034817737</v>
      </c>
      <c r="I183" s="444">
        <f>I81*Calc_SEC_death_rates!$G128</f>
        <v>0.35021154183610448</v>
      </c>
      <c r="J183" s="444">
        <f>J81*Calc_SEC_death_rates!$G128</f>
        <v>0.34917434761153937</v>
      </c>
      <c r="K183" s="444">
        <f>K81*Calc_SEC_death_rates!$G128</f>
        <v>0.34852434527265347</v>
      </c>
      <c r="L183" s="444">
        <f>L81*Calc_SEC_death_rates!$G128</f>
        <v>0.34785162755079224</v>
      </c>
      <c r="M183" s="444">
        <f>M81*Calc_SEC_death_rates!$G128</f>
        <v>0.34721428257507581</v>
      </c>
      <c r="N183" s="444">
        <f>N81*Calc_SEC_death_rates!$G128</f>
        <v>0.34655902595832433</v>
      </c>
    </row>
    <row r="184" spans="1:14" ht="13.15">
      <c r="B184" s="329" t="str">
        <f t="shared" si="64"/>
        <v>45-49</v>
      </c>
      <c r="C184" s="444">
        <f>C82*Calc_SEC_death_rates!$G129</f>
        <v>0.37791389546065784</v>
      </c>
      <c r="D184" s="444">
        <f>D82*Calc_SEC_death_rates!$G129</f>
        <v>0.38471203082701905</v>
      </c>
      <c r="E184" s="444">
        <f>E82*Calc_SEC_death_rates!$G129</f>
        <v>0.39025764382154726</v>
      </c>
      <c r="F184" s="444">
        <f>F82*Calc_SEC_death_rates!$G129</f>
        <v>0.39367765069063315</v>
      </c>
      <c r="G184" s="444">
        <f>G82*Calc_SEC_death_rates!$G129</f>
        <v>0.3962193401022483</v>
      </c>
      <c r="H184" s="444">
        <f>H82*Calc_SEC_death_rates!$G129</f>
        <v>0.39996254411550708</v>
      </c>
      <c r="I184" s="444">
        <f>I82*Calc_SEC_death_rates!$G129</f>
        <v>0.40254117933791628</v>
      </c>
      <c r="J184" s="444">
        <f>J82*Calc_SEC_death_rates!$G129</f>
        <v>0.4029813451449123</v>
      </c>
      <c r="K184" s="444">
        <f>K82*Calc_SEC_death_rates!$G129</f>
        <v>0.4028831478853635</v>
      </c>
      <c r="L184" s="444">
        <f>L82*Calc_SEC_death_rates!$G129</f>
        <v>0.40204928705382253</v>
      </c>
      <c r="M184" s="444">
        <f>M82*Calc_SEC_death_rates!$G129</f>
        <v>0.40079183009625408</v>
      </c>
      <c r="N184" s="444">
        <f>N82*Calc_SEC_death_rates!$G129</f>
        <v>0.39926878148599909</v>
      </c>
    </row>
    <row r="185" spans="1:14" ht="13.15">
      <c r="B185" s="329" t="str">
        <f t="shared" si="64"/>
        <v>50-54</v>
      </c>
      <c r="C185" s="444">
        <f>C83*Calc_SEC_death_rates!$G130</f>
        <v>0.31047470833788648</v>
      </c>
      <c r="D185" s="444">
        <f>D83*Calc_SEC_death_rates!$G130</f>
        <v>0.32425721538036539</v>
      </c>
      <c r="E185" s="444">
        <f>E83*Calc_SEC_death_rates!$G130</f>
        <v>0.33597529030374734</v>
      </c>
      <c r="F185" s="444">
        <f>F83*Calc_SEC_death_rates!$G130</f>
        <v>0.34524123147277203</v>
      </c>
      <c r="G185" s="444">
        <f>G83*Calc_SEC_death_rates!$G130</f>
        <v>0.35321673825426758</v>
      </c>
      <c r="H185" s="444">
        <f>H83*Calc_SEC_death_rates!$G130</f>
        <v>0.36171451394858467</v>
      </c>
      <c r="I185" s="444">
        <f>I83*Calc_SEC_death_rates!$G130</f>
        <v>0.36844914307568927</v>
      </c>
      <c r="J185" s="444">
        <f>J83*Calc_SEC_death_rates!$G130</f>
        <v>0.37245975390009411</v>
      </c>
      <c r="K185" s="444">
        <f>K83*Calc_SEC_death_rates!$G130</f>
        <v>0.3752101085676508</v>
      </c>
      <c r="L185" s="444">
        <f>L83*Calc_SEC_death_rates!$G130</f>
        <v>0.37655663078968876</v>
      </c>
      <c r="M185" s="444">
        <f>M83*Calc_SEC_death_rates!$G130</f>
        <v>0.37686371822850845</v>
      </c>
      <c r="N185" s="444">
        <f>N83*Calc_SEC_death_rates!$G130</f>
        <v>0.37637974036907446</v>
      </c>
    </row>
    <row r="186" spans="1:14" ht="13.15">
      <c r="B186" s="329" t="str">
        <f t="shared" si="64"/>
        <v>55-59</v>
      </c>
      <c r="C186" s="444">
        <f>C84*Calc_SEC_death_rates!$G131</f>
        <v>0.24672591527330093</v>
      </c>
      <c r="D186" s="444">
        <f>D84*Calc_SEC_death_rates!$G131</f>
        <v>0.22895124590103308</v>
      </c>
      <c r="E186" s="444">
        <f>E84*Calc_SEC_death_rates!$G131</f>
        <v>0.2218371556783581</v>
      </c>
      <c r="F186" s="444">
        <f>F84*Calc_SEC_death_rates!$G131</f>
        <v>0.22000224733328089</v>
      </c>
      <c r="G186" s="444">
        <f>G84*Calc_SEC_death_rates!$G131</f>
        <v>0.22145761412142601</v>
      </c>
      <c r="H186" s="444">
        <f>H84*Calc_SEC_death_rates!$G131</f>
        <v>0.22580839658585944</v>
      </c>
      <c r="I186" s="444">
        <f>I84*Calc_SEC_death_rates!$G131</f>
        <v>0.23012496972807844</v>
      </c>
      <c r="J186" s="444">
        <f>J84*Calc_SEC_death_rates!$G131</f>
        <v>0.23309803813772118</v>
      </c>
      <c r="K186" s="444">
        <f>K84*Calc_SEC_death_rates!$G131</f>
        <v>0.23556873184248972</v>
      </c>
      <c r="L186" s="444">
        <f>L84*Calc_SEC_death_rates!$G131</f>
        <v>0.23716789846193181</v>
      </c>
      <c r="M186" s="444">
        <f>M84*Calc_SEC_death_rates!$G131</f>
        <v>0.23804040912553298</v>
      </c>
      <c r="N186" s="444">
        <f>N84*Calc_SEC_death_rates!$G131</f>
        <v>0.23829015685623423</v>
      </c>
    </row>
    <row r="187" spans="1:14" ht="13.15">
      <c r="B187" s="329" t="str">
        <f t="shared" si="64"/>
        <v>60-64</v>
      </c>
      <c r="C187" s="444">
        <f>C85*Calc_SEC_death_rates!$G132</f>
        <v>2.102396018231625E-2</v>
      </c>
      <c r="D187" s="444">
        <f>D85*Calc_SEC_death_rates!$G132</f>
        <v>1.9967418012284348E-2</v>
      </c>
      <c r="E187" s="444">
        <f>E85*Calc_SEC_death_rates!$G132</f>
        <v>1.8948398741438797E-2</v>
      </c>
      <c r="F187" s="444">
        <f>F85*Calc_SEC_death_rates!$G132</f>
        <v>1.820497082550827E-2</v>
      </c>
      <c r="G187" s="444">
        <f>G85*Calc_SEC_death_rates!$G132</f>
        <v>1.7834563553152695E-2</v>
      </c>
      <c r="H187" s="444">
        <f>H85*Calc_SEC_death_rates!$G132</f>
        <v>1.7882514762568344E-2</v>
      </c>
      <c r="I187" s="444">
        <f>I85*Calc_SEC_death_rates!$G132</f>
        <v>1.8031313753826946E-2</v>
      </c>
      <c r="J187" s="444">
        <f>J85*Calc_SEC_death_rates!$G132</f>
        <v>1.8128613954792067E-2</v>
      </c>
      <c r="K187" s="444">
        <f>K85*Calc_SEC_death_rates!$G132</f>
        <v>1.8252530359686055E-2</v>
      </c>
      <c r="L187" s="444">
        <f>L85*Calc_SEC_death_rates!$G132</f>
        <v>1.8341998033820844E-2</v>
      </c>
      <c r="M187" s="444">
        <f>M85*Calc_SEC_death_rates!$G132</f>
        <v>1.8397018810583768E-2</v>
      </c>
      <c r="N187" s="444">
        <f>N85*Calc_SEC_death_rates!$G132</f>
        <v>1.8415619741446482E-2</v>
      </c>
    </row>
    <row r="188" spans="1:14" ht="13.15">
      <c r="B188" s="329" t="str">
        <f t="shared" si="64"/>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row>
    <row r="189" spans="1:14" ht="13.15">
      <c r="B189" s="329" t="str">
        <f t="shared" si="64"/>
        <v>Total</v>
      </c>
      <c r="C189" s="444">
        <f>SUM(C179:C188)</f>
        <v>2.0209827537852512</v>
      </c>
      <c r="D189" s="444">
        <f t="shared" ref="D189:N189" si="66">SUM(D179:D188)</f>
        <v>2.0205316011384071</v>
      </c>
      <c r="E189" s="444">
        <f t="shared" si="66"/>
        <v>2.0290743961003352</v>
      </c>
      <c r="F189" s="444">
        <f t="shared" si="66"/>
        <v>2.0375714232047955</v>
      </c>
      <c r="G189" s="444">
        <f t="shared" si="66"/>
        <v>2.0521004805484075</v>
      </c>
      <c r="H189" s="444">
        <f t="shared" si="66"/>
        <v>2.0843611858077717</v>
      </c>
      <c r="I189" s="444">
        <f t="shared" si="66"/>
        <v>2.1127885515125984</v>
      </c>
      <c r="J189" s="444">
        <f t="shared" si="66"/>
        <v>2.1275902500133062</v>
      </c>
      <c r="K189" s="444">
        <f t="shared" si="66"/>
        <v>2.1392145274866015</v>
      </c>
      <c r="L189" s="444">
        <f t="shared" si="66"/>
        <v>2.1447182630975288</v>
      </c>
      <c r="M189" s="444">
        <f t="shared" si="66"/>
        <v>2.1456259041851071</v>
      </c>
      <c r="N189" s="444">
        <f t="shared" si="66"/>
        <v>2.1427004521543429</v>
      </c>
    </row>
    <row r="190" spans="1:14">
      <c r="A190" s="300">
        <f>SUM(C190:N190)</f>
        <v>0</v>
      </c>
      <c r="C190" s="300">
        <f t="shared" ref="C190:N190" si="67">SUM(C179:C188)-C189</f>
        <v>0</v>
      </c>
      <c r="D190" s="300">
        <f t="shared" si="67"/>
        <v>0</v>
      </c>
      <c r="E190" s="300">
        <f t="shared" si="67"/>
        <v>0</v>
      </c>
      <c r="F190" s="300">
        <f t="shared" si="67"/>
        <v>0</v>
      </c>
      <c r="G190" s="300">
        <f t="shared" si="67"/>
        <v>0</v>
      </c>
      <c r="H190" s="300">
        <f t="shared" si="67"/>
        <v>0</v>
      </c>
      <c r="I190" s="300">
        <f t="shared" si="67"/>
        <v>0</v>
      </c>
      <c r="J190" s="300">
        <f t="shared" si="67"/>
        <v>0</v>
      </c>
      <c r="K190" s="300">
        <f t="shared" si="67"/>
        <v>0</v>
      </c>
      <c r="L190" s="300">
        <f t="shared" si="67"/>
        <v>0</v>
      </c>
      <c r="M190" s="300">
        <f t="shared" si="67"/>
        <v>0</v>
      </c>
      <c r="N190" s="300">
        <f t="shared" si="67"/>
        <v>0</v>
      </c>
    </row>
    <row r="192" spans="1:14" ht="13.15">
      <c r="B192" s="332" t="s">
        <v>47</v>
      </c>
      <c r="C192" s="320"/>
      <c r="D192" s="320"/>
      <c r="E192" s="320"/>
      <c r="F192" s="320"/>
      <c r="G192" s="320"/>
      <c r="H192" s="330"/>
      <c r="I192" s="320"/>
      <c r="J192" s="320"/>
      <c r="K192" s="320"/>
      <c r="L192" s="320"/>
    </row>
    <row r="193" spans="1:18">
      <c r="C193" s="320"/>
      <c r="D193" s="320"/>
      <c r="E193" s="320"/>
      <c r="F193" s="320"/>
      <c r="G193" s="320"/>
      <c r="H193" s="330"/>
      <c r="I193" s="320"/>
      <c r="J193" s="320"/>
      <c r="K193" s="320"/>
      <c r="L193" s="320"/>
    </row>
    <row r="194" spans="1:18" ht="13.15">
      <c r="B194" s="329" t="str">
        <f t="shared" ref="B194:B205" si="68">B178</f>
        <v>Age group</v>
      </c>
      <c r="C194" s="329" t="str">
        <f t="shared" ref="C194:N194" si="69">C178</f>
        <v>2018/19</v>
      </c>
      <c r="D194" s="329" t="str">
        <f t="shared" si="69"/>
        <v>2019/20</v>
      </c>
      <c r="E194" s="329" t="str">
        <f t="shared" si="69"/>
        <v>2020/21</v>
      </c>
      <c r="F194" s="329" t="str">
        <f t="shared" si="69"/>
        <v>2021/22</v>
      </c>
      <c r="G194" s="329" t="str">
        <f t="shared" si="69"/>
        <v>2022/23</v>
      </c>
      <c r="H194" s="329" t="str">
        <f t="shared" si="69"/>
        <v>2023/24</v>
      </c>
      <c r="I194" s="329" t="str">
        <f t="shared" si="69"/>
        <v>2024/25</v>
      </c>
      <c r="J194" s="329" t="str">
        <f t="shared" si="69"/>
        <v>2025/26</v>
      </c>
      <c r="K194" s="329" t="str">
        <f t="shared" si="69"/>
        <v>2026/27</v>
      </c>
      <c r="L194" s="329" t="str">
        <f t="shared" si="69"/>
        <v>2027/28</v>
      </c>
      <c r="M194" s="329" t="str">
        <f t="shared" si="69"/>
        <v>2028/29</v>
      </c>
      <c r="N194" s="329" t="str">
        <f t="shared" si="69"/>
        <v>2029/30</v>
      </c>
    </row>
    <row r="195" spans="1:18" ht="13.15">
      <c r="B195" s="329" t="str">
        <f t="shared" si="68"/>
        <v>20-24</v>
      </c>
      <c r="C195" s="444">
        <f>C93*Calc_SEC_death_rates!$G140</f>
        <v>0.16356187341586639</v>
      </c>
      <c r="D195" s="444">
        <f>D93*Calc_SEC_death_rates!$G140</f>
        <v>0.21036774164926458</v>
      </c>
      <c r="E195" s="444">
        <f>E93*Calc_SEC_death_rates!$G140</f>
        <v>0.24369399260082181</v>
      </c>
      <c r="F195" s="444">
        <f>F93*Calc_SEC_death_rates!$G140</f>
        <v>0.26446004651475297</v>
      </c>
      <c r="G195" s="444">
        <f>G93*Calc_SEC_death_rates!$G140</f>
        <v>0.28160389486834753</v>
      </c>
      <c r="H195" s="444">
        <f>H93*Calc_SEC_death_rates!$G140</f>
        <v>0.30282054153726418</v>
      </c>
      <c r="I195" s="444">
        <f>I93*Calc_SEC_death_rates!$G140</f>
        <v>0.31694583125817299</v>
      </c>
      <c r="J195" s="444">
        <f>J93*Calc_SEC_death_rates!$G140</f>
        <v>0.32122151345045596</v>
      </c>
      <c r="K195" s="444">
        <f>K93*Calc_SEC_death_rates!$G140</f>
        <v>0.32345355776851581</v>
      </c>
      <c r="L195" s="444">
        <f>L93*Calc_SEC_death_rates!$G140</f>
        <v>0.3226531174486989</v>
      </c>
      <c r="M195" s="444">
        <f>M93*Calc_SEC_death_rates!$G140</f>
        <v>0.32024359274795394</v>
      </c>
      <c r="N195" s="444">
        <f>N93*Calc_SEC_death_rates!$G140</f>
        <v>0.31687435940970127</v>
      </c>
      <c r="O195" s="318"/>
      <c r="P195" s="318"/>
      <c r="Q195" s="318"/>
      <c r="R195" s="318"/>
    </row>
    <row r="196" spans="1:18" ht="13.15">
      <c r="B196" s="329" t="str">
        <f t="shared" si="68"/>
        <v>25-29</v>
      </c>
      <c r="C196" s="444">
        <f>C94*Calc_SEC_death_rates!$G141</f>
        <v>0.13699082228727982</v>
      </c>
      <c r="D196" s="444">
        <f>D94*Calc_SEC_death_rates!$G141</f>
        <v>0.13677225036179752</v>
      </c>
      <c r="E196" s="444">
        <f>E94*Calc_SEC_death_rates!$G141</f>
        <v>0.13921072317149974</v>
      </c>
      <c r="F196" s="444">
        <f>F94*Calc_SEC_death_rates!$G141</f>
        <v>0.14154768184258246</v>
      </c>
      <c r="G196" s="444">
        <f>G94*Calc_SEC_death_rates!$G141</f>
        <v>0.14511427734153368</v>
      </c>
      <c r="H196" s="444">
        <f>H94*Calc_SEC_death_rates!$G141</f>
        <v>0.15161000884288522</v>
      </c>
      <c r="I196" s="444">
        <f>I94*Calc_SEC_death_rates!$G141</f>
        <v>0.15701149218774288</v>
      </c>
      <c r="J196" s="444">
        <f>J94*Calc_SEC_death_rates!$G141</f>
        <v>0.15962985648260178</v>
      </c>
      <c r="K196" s="444">
        <f>K94*Calc_SEC_death_rates!$G141</f>
        <v>0.16142380817878194</v>
      </c>
      <c r="L196" s="444">
        <f>L94*Calc_SEC_death_rates!$G141</f>
        <v>0.16199554850233266</v>
      </c>
      <c r="M196" s="444">
        <f>M94*Calc_SEC_death_rates!$G141</f>
        <v>0.16172862207928179</v>
      </c>
      <c r="N196" s="444">
        <f>N94*Calc_SEC_death_rates!$G141</f>
        <v>0.16084847817504869</v>
      </c>
      <c r="O196" s="318"/>
      <c r="P196" s="318"/>
      <c r="Q196" s="318"/>
      <c r="R196" s="318"/>
    </row>
    <row r="197" spans="1:18" ht="13.15">
      <c r="B197" s="329" t="str">
        <f t="shared" si="68"/>
        <v>30-34</v>
      </c>
      <c r="C197" s="444">
        <f>C95*Calc_SEC_death_rates!$G142</f>
        <v>0.23060846009605188</v>
      </c>
      <c r="D197" s="444">
        <f>D95*Calc_SEC_death_rates!$G142</f>
        <v>0.22354421860196383</v>
      </c>
      <c r="E197" s="444">
        <f>E95*Calc_SEC_death_rates!$G142</f>
        <v>0.21881001032178701</v>
      </c>
      <c r="F197" s="444">
        <f>F95*Calc_SEC_death_rates!$G142</f>
        <v>0.21492944501259098</v>
      </c>
      <c r="G197" s="444">
        <f>G95*Calc_SEC_death_rates!$G142</f>
        <v>0.21341448606938654</v>
      </c>
      <c r="H197" s="444">
        <f>H95*Calc_SEC_death_rates!$G142</f>
        <v>0.21567138017207702</v>
      </c>
      <c r="I197" s="444">
        <f>I95*Calc_SEC_death_rates!$G142</f>
        <v>0.21872108390272624</v>
      </c>
      <c r="J197" s="444">
        <f>J95*Calc_SEC_death_rates!$G142</f>
        <v>0.22076158692085512</v>
      </c>
      <c r="K197" s="444">
        <f>K95*Calc_SEC_death_rates!$G142</f>
        <v>0.22264980878182297</v>
      </c>
      <c r="L197" s="444">
        <f>L95*Calc_SEC_death_rates!$G142</f>
        <v>0.22380763946819271</v>
      </c>
      <c r="M197" s="444">
        <f>M95*Calc_SEC_death_rates!$G142</f>
        <v>0.22427776581572889</v>
      </c>
      <c r="N197" s="444">
        <f>N95*Calc_SEC_death_rates!$G142</f>
        <v>0.22409676245667565</v>
      </c>
      <c r="O197" s="318"/>
      <c r="P197" s="318"/>
      <c r="Q197" s="318"/>
      <c r="R197" s="318"/>
    </row>
    <row r="198" spans="1:18" ht="13.15">
      <c r="B198" s="329" t="str">
        <f t="shared" si="68"/>
        <v>35-39</v>
      </c>
      <c r="C198" s="444">
        <f>C96*Calc_SEC_death_rates!$G143</f>
        <v>0.5320442118498685</v>
      </c>
      <c r="D198" s="444">
        <f>D96*Calc_SEC_death_rates!$G143</f>
        <v>0.51961535094571532</v>
      </c>
      <c r="E198" s="444">
        <f>E96*Calc_SEC_death_rates!$G143</f>
        <v>0.50832225203214865</v>
      </c>
      <c r="F198" s="444">
        <f>F96*Calc_SEC_death_rates!$G143</f>
        <v>0.49605953269682651</v>
      </c>
      <c r="G198" s="444">
        <f>G96*Calc_SEC_death_rates!$G143</f>
        <v>0.48664699653948357</v>
      </c>
      <c r="H198" s="444">
        <f>H96*Calc_SEC_death_rates!$G143</f>
        <v>0.48306858877514958</v>
      </c>
      <c r="I198" s="444">
        <f>I96*Calc_SEC_death_rates!$G143</f>
        <v>0.48134875149925654</v>
      </c>
      <c r="J198" s="444">
        <f>J96*Calc_SEC_death_rates!$G143</f>
        <v>0.47928575776088428</v>
      </c>
      <c r="K198" s="444">
        <f>K96*Calc_SEC_death_rates!$G143</f>
        <v>0.47837947008094828</v>
      </c>
      <c r="L198" s="444">
        <f>L96*Calc_SEC_death_rates!$G143</f>
        <v>0.47758887835120167</v>
      </c>
      <c r="M198" s="444">
        <f>M96*Calc_SEC_death_rates!$G143</f>
        <v>0.47675378794162809</v>
      </c>
      <c r="N198" s="444">
        <f>N96*Calc_SEC_death_rates!$G143</f>
        <v>0.47565368364351918</v>
      </c>
      <c r="O198" s="318"/>
      <c r="P198" s="318"/>
      <c r="Q198" s="318"/>
      <c r="R198" s="318"/>
    </row>
    <row r="199" spans="1:18" ht="13.15">
      <c r="B199" s="329" t="str">
        <f t="shared" si="68"/>
        <v>40-44</v>
      </c>
      <c r="C199" s="444">
        <f>C97*Calc_SEC_death_rates!$G144</f>
        <v>0.53752058458149554</v>
      </c>
      <c r="D199" s="444">
        <f>D97*Calc_SEC_death_rates!$G144</f>
        <v>0.53862687318052116</v>
      </c>
      <c r="E199" s="444">
        <f>E97*Calc_SEC_death_rates!$G144</f>
        <v>0.53744639400156902</v>
      </c>
      <c r="F199" s="444">
        <f>F97*Calc_SEC_death_rates!$G144</f>
        <v>0.53215771723268734</v>
      </c>
      <c r="G199" s="444">
        <f>G97*Calc_SEC_death_rates!$G144</f>
        <v>0.52671679123294923</v>
      </c>
      <c r="H199" s="444">
        <f>H97*Calc_SEC_death_rates!$G144</f>
        <v>0.52437074586962806</v>
      </c>
      <c r="I199" s="444">
        <f>I97*Calc_SEC_death_rates!$G144</f>
        <v>0.52186829150974456</v>
      </c>
      <c r="J199" s="444">
        <f>J97*Calc_SEC_death_rates!$G144</f>
        <v>0.51777473798966678</v>
      </c>
      <c r="K199" s="444">
        <f>K97*Calc_SEC_death_rates!$G144</f>
        <v>0.51413649605697309</v>
      </c>
      <c r="L199" s="444">
        <f>L97*Calc_SEC_death_rates!$G144</f>
        <v>0.51046000161306349</v>
      </c>
      <c r="M199" s="444">
        <f>M97*Calc_SEC_death_rates!$G144</f>
        <v>0.50693847287891891</v>
      </c>
      <c r="N199" s="444">
        <f>N97*Calc_SEC_death_rates!$G144</f>
        <v>0.50356611024865627</v>
      </c>
      <c r="O199" s="318"/>
      <c r="P199" s="318"/>
      <c r="Q199" s="318"/>
      <c r="R199" s="318"/>
    </row>
    <row r="200" spans="1:18" ht="13.15">
      <c r="B200" s="329" t="str">
        <f t="shared" si="68"/>
        <v>45-49</v>
      </c>
      <c r="C200" s="444">
        <f>C98*Calc_SEC_death_rates!$G145</f>
        <v>0.81378726284492842</v>
      </c>
      <c r="D200" s="444">
        <f>D98*Calc_SEC_death_rates!$G145</f>
        <v>0.86298243628014726</v>
      </c>
      <c r="E200" s="444">
        <f>E98*Calc_SEC_death_rates!$G145</f>
        <v>0.8999565719830438</v>
      </c>
      <c r="F200" s="444">
        <f>F98*Calc_SEC_death_rates!$G145</f>
        <v>0.92231865841522243</v>
      </c>
      <c r="G200" s="444">
        <f>G98*Calc_SEC_death_rates!$G145</f>
        <v>0.93798405837807575</v>
      </c>
      <c r="H200" s="444">
        <f>H98*Calc_SEC_death_rates!$G145</f>
        <v>0.95353405138772296</v>
      </c>
      <c r="I200" s="444">
        <f>I98*Calc_SEC_death_rates!$G145</f>
        <v>0.9636803455809364</v>
      </c>
      <c r="J200" s="444">
        <f>J98*Calc_SEC_death_rates!$G145</f>
        <v>0.96651997777007159</v>
      </c>
      <c r="K200" s="444">
        <f>K98*Calc_SEC_death_rates!$G145</f>
        <v>0.96653855343635664</v>
      </c>
      <c r="L200" s="444">
        <f>L98*Calc_SEC_death_rates!$G145</f>
        <v>0.96360944077738653</v>
      </c>
      <c r="M200" s="444">
        <f>M98*Calc_SEC_death_rates!$G145</f>
        <v>0.95883586444856239</v>
      </c>
      <c r="N200" s="444">
        <f>N98*Calc_SEC_death_rates!$G145</f>
        <v>0.95288005459050906</v>
      </c>
      <c r="O200" s="318"/>
      <c r="P200" s="318"/>
      <c r="Q200" s="318"/>
      <c r="R200" s="318"/>
    </row>
    <row r="201" spans="1:18" ht="13.15">
      <c r="B201" s="329" t="str">
        <f t="shared" si="68"/>
        <v>50-54</v>
      </c>
      <c r="C201" s="444">
        <f>C99*Calc_SEC_death_rates!$G146</f>
        <v>0.56868252927429785</v>
      </c>
      <c r="D201" s="444">
        <f>D99*Calc_SEC_death_rates!$G146</f>
        <v>0.59499203533135003</v>
      </c>
      <c r="E201" s="444">
        <f>E99*Calc_SEC_death_rates!$G146</f>
        <v>0.62306928496941816</v>
      </c>
      <c r="F201" s="444">
        <f>F99*Calc_SEC_death_rates!$G146</f>
        <v>0.6464589415713119</v>
      </c>
      <c r="G201" s="444">
        <f>G99*Calc_SEC_death_rates!$G146</f>
        <v>0.66802205723958297</v>
      </c>
      <c r="H201" s="444">
        <f>H99*Calc_SEC_death_rates!$G146</f>
        <v>0.69073956938430336</v>
      </c>
      <c r="I201" s="444">
        <f>I99*Calc_SEC_death_rates!$G146</f>
        <v>0.70925109749000848</v>
      </c>
      <c r="J201" s="444">
        <f>J99*Calc_SEC_death_rates!$G146</f>
        <v>0.72129286146847793</v>
      </c>
      <c r="K201" s="444">
        <f>K99*Calc_SEC_death_rates!$G146</f>
        <v>0.72984932870252872</v>
      </c>
      <c r="L201" s="444">
        <f>L99*Calc_SEC_death_rates!$G146</f>
        <v>0.73463460732369856</v>
      </c>
      <c r="M201" s="444">
        <f>M99*Calc_SEC_death_rates!$G146</f>
        <v>0.73648684471712145</v>
      </c>
      <c r="N201" s="444">
        <f>N99*Calc_SEC_death_rates!$G146</f>
        <v>0.73603044887242397</v>
      </c>
      <c r="O201" s="318"/>
      <c r="P201" s="318"/>
      <c r="Q201" s="318"/>
      <c r="R201" s="318"/>
    </row>
    <row r="202" spans="1:18" ht="13.15">
      <c r="B202" s="329" t="str">
        <f t="shared" si="68"/>
        <v>55-59</v>
      </c>
      <c r="C202" s="444">
        <f>C100*Calc_SEC_death_rates!$G147</f>
        <v>0.21197379545426931</v>
      </c>
      <c r="D202" s="444">
        <f>D100*Calc_SEC_death_rates!$G147</f>
        <v>0.20187364389192003</v>
      </c>
      <c r="E202" s="444">
        <f>E100*Calc_SEC_death_rates!$G147</f>
        <v>0.1987080424864307</v>
      </c>
      <c r="F202" s="444">
        <f>F100*Calc_SEC_death_rates!$G147</f>
        <v>0.19877117849805981</v>
      </c>
      <c r="G202" s="444">
        <f>G100*Calc_SEC_death_rates!$G147</f>
        <v>0.20161825600151917</v>
      </c>
      <c r="H202" s="444">
        <f>H100*Calc_SEC_death_rates!$G147</f>
        <v>0.2072285046423909</v>
      </c>
      <c r="I202" s="444">
        <f>I100*Calc_SEC_death_rates!$G147</f>
        <v>0.21279077539910307</v>
      </c>
      <c r="J202" s="444">
        <f>J100*Calc_SEC_death_rates!$G147</f>
        <v>0.21697452052955279</v>
      </c>
      <c r="K202" s="444">
        <f>K100*Calc_SEC_death_rates!$G147</f>
        <v>0.22054293690011442</v>
      </c>
      <c r="L202" s="444">
        <f>L100*Calc_SEC_death_rates!$G147</f>
        <v>0.22309464531693196</v>
      </c>
      <c r="M202" s="444">
        <f>M100*Calc_SEC_death_rates!$G147</f>
        <v>0.22474680228107966</v>
      </c>
      <c r="N202" s="444">
        <f>N100*Calc_SEC_death_rates!$G147</f>
        <v>0.22559500989539388</v>
      </c>
      <c r="O202" s="318"/>
      <c r="P202" s="318"/>
      <c r="Q202" s="318"/>
      <c r="R202" s="318"/>
    </row>
    <row r="203" spans="1:18" ht="13.15">
      <c r="B203" s="329" t="str">
        <f t="shared" si="68"/>
        <v>60-64</v>
      </c>
      <c r="C203" s="444">
        <f>C101*Calc_SEC_death_rates!$G148</f>
        <v>3.2261019531893982E-2</v>
      </c>
      <c r="D203" s="444">
        <f>D101*Calc_SEC_death_rates!$G148</f>
        <v>3.2500805000885362E-2</v>
      </c>
      <c r="E203" s="444">
        <f>E101*Calc_SEC_death_rates!$G148</f>
        <v>3.2107915432653872E-2</v>
      </c>
      <c r="F203" s="444">
        <f>F101*Calc_SEC_death_rates!$G148</f>
        <v>3.1605998750162637E-2</v>
      </c>
      <c r="G203" s="444">
        <f>G101*Calc_SEC_death_rates!$G148</f>
        <v>3.1460993621159311E-2</v>
      </c>
      <c r="H203" s="444">
        <f>H101*Calc_SEC_death_rates!$G148</f>
        <v>3.1910422754757244E-2</v>
      </c>
      <c r="I203" s="444">
        <f>I101*Calc_SEC_death_rates!$G148</f>
        <v>3.2454138272405647E-2</v>
      </c>
      <c r="J203" s="444">
        <f>J101*Calc_SEC_death_rates!$G148</f>
        <v>3.2853435602507496E-2</v>
      </c>
      <c r="K203" s="444">
        <f>K101*Calc_SEC_death_rates!$G148</f>
        <v>3.3272386444336569E-2</v>
      </c>
      <c r="L203" s="444">
        <f>L101*Calc_SEC_death_rates!$G148</f>
        <v>3.3604443773872991E-2</v>
      </c>
      <c r="M203" s="444">
        <f>M101*Calc_SEC_death_rates!$G148</f>
        <v>3.3850294635932608E-2</v>
      </c>
      <c r="N203" s="444">
        <f>N101*Calc_SEC_death_rates!$G148</f>
        <v>3.4005318646657533E-2</v>
      </c>
      <c r="O203" s="318"/>
      <c r="P203" s="318"/>
      <c r="Q203" s="318"/>
      <c r="R203" s="318"/>
    </row>
    <row r="204" spans="1:18" ht="13.15">
      <c r="B204" s="329" t="str">
        <f t="shared" si="68"/>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c r="O204" s="318"/>
      <c r="P204" s="318"/>
      <c r="Q204" s="318"/>
      <c r="R204" s="318"/>
    </row>
    <row r="205" spans="1:18" ht="13.15">
      <c r="B205" s="329" t="str">
        <f t="shared" si="68"/>
        <v>Total</v>
      </c>
      <c r="C205" s="444">
        <f>SUM(C195:C204)</f>
        <v>3.2274305593359514</v>
      </c>
      <c r="D205" s="444">
        <f t="shared" ref="D205:N205" si="70">SUM(D195:D204)</f>
        <v>3.3212753552435652</v>
      </c>
      <c r="E205" s="444">
        <f t="shared" si="70"/>
        <v>3.4013251869993728</v>
      </c>
      <c r="F205" s="444">
        <f t="shared" si="70"/>
        <v>3.4483092005341969</v>
      </c>
      <c r="G205" s="444">
        <f t="shared" si="70"/>
        <v>3.4925818112920379</v>
      </c>
      <c r="H205" s="444">
        <f t="shared" si="70"/>
        <v>3.5609538133661784</v>
      </c>
      <c r="I205" s="444">
        <f t="shared" si="70"/>
        <v>3.614071807100097</v>
      </c>
      <c r="J205" s="444">
        <f t="shared" si="70"/>
        <v>3.6363142479750739</v>
      </c>
      <c r="K205" s="444">
        <f t="shared" si="70"/>
        <v>3.6502463463503787</v>
      </c>
      <c r="L205" s="444">
        <f t="shared" si="70"/>
        <v>3.65144832257538</v>
      </c>
      <c r="M205" s="444">
        <f t="shared" si="70"/>
        <v>3.6438620475462074</v>
      </c>
      <c r="N205" s="444">
        <f t="shared" si="70"/>
        <v>3.6295502259385857</v>
      </c>
      <c r="O205" s="318"/>
      <c r="P205" s="318"/>
      <c r="Q205" s="318"/>
      <c r="R205" s="318"/>
    </row>
    <row r="206" spans="1:18">
      <c r="A206" s="300">
        <f>SUM(C206:N206)</f>
        <v>0</v>
      </c>
      <c r="C206" s="300">
        <f t="shared" ref="C206:N206" si="71">SUM(C195:C204)-C205</f>
        <v>0</v>
      </c>
      <c r="D206" s="300">
        <f t="shared" si="71"/>
        <v>0</v>
      </c>
      <c r="E206" s="300">
        <f t="shared" si="71"/>
        <v>0</v>
      </c>
      <c r="F206" s="300">
        <f t="shared" si="71"/>
        <v>0</v>
      </c>
      <c r="G206" s="300">
        <f t="shared" si="71"/>
        <v>0</v>
      </c>
      <c r="H206" s="300">
        <f t="shared" si="71"/>
        <v>0</v>
      </c>
      <c r="I206" s="300">
        <f t="shared" si="71"/>
        <v>0</v>
      </c>
      <c r="J206" s="300">
        <f t="shared" si="71"/>
        <v>0</v>
      </c>
      <c r="K206" s="300">
        <f t="shared" si="71"/>
        <v>0</v>
      </c>
      <c r="L206" s="300">
        <f t="shared" si="71"/>
        <v>0</v>
      </c>
      <c r="M206" s="300">
        <f t="shared" si="71"/>
        <v>0</v>
      </c>
      <c r="N206" s="300">
        <f t="shared" si="71"/>
        <v>0</v>
      </c>
    </row>
    <row r="208" spans="1:18" ht="15">
      <c r="B208" s="331" t="s">
        <v>165</v>
      </c>
      <c r="C208" s="320"/>
      <c r="D208" s="320"/>
      <c r="E208" s="320"/>
      <c r="F208" s="320"/>
      <c r="G208" s="320"/>
      <c r="H208" s="330"/>
      <c r="I208" s="320"/>
      <c r="J208" s="320"/>
      <c r="K208" s="320"/>
      <c r="L208" s="320"/>
    </row>
    <row r="209" spans="1:14">
      <c r="C209" s="320"/>
      <c r="D209" s="320"/>
      <c r="E209" s="320"/>
      <c r="F209" s="320"/>
      <c r="G209" s="320"/>
      <c r="H209" s="330"/>
      <c r="I209" s="320"/>
      <c r="J209" s="320"/>
      <c r="K209" s="320"/>
      <c r="L209" s="320"/>
    </row>
    <row r="210" spans="1:14" ht="13.15">
      <c r="B210" s="332" t="s">
        <v>46</v>
      </c>
      <c r="C210" s="320"/>
      <c r="D210" s="320"/>
      <c r="E210" s="320"/>
      <c r="F210" s="320"/>
      <c r="G210" s="320"/>
      <c r="H210" s="330"/>
      <c r="I210" s="320"/>
      <c r="J210" s="320"/>
      <c r="K210" s="320"/>
      <c r="L210" s="320"/>
    </row>
    <row r="211" spans="1:14">
      <c r="C211" s="320"/>
      <c r="D211" s="320"/>
      <c r="E211" s="320"/>
      <c r="F211" s="320"/>
      <c r="G211" s="320"/>
      <c r="H211" s="330"/>
      <c r="I211" s="320"/>
      <c r="J211" s="320"/>
      <c r="K211" s="320"/>
      <c r="L211" s="320"/>
    </row>
    <row r="212" spans="1:14" ht="13.15">
      <c r="B212" s="329" t="str">
        <f t="shared" ref="B212:B223" si="72">B178</f>
        <v>Age group</v>
      </c>
      <c r="C212" s="329" t="str">
        <f t="shared" ref="C212:N212" si="73">C178</f>
        <v>2018/19</v>
      </c>
      <c r="D212" s="329" t="str">
        <f t="shared" si="73"/>
        <v>2019/20</v>
      </c>
      <c r="E212" s="329" t="str">
        <f t="shared" si="73"/>
        <v>2020/21</v>
      </c>
      <c r="F212" s="329" t="str">
        <f t="shared" si="73"/>
        <v>2021/22</v>
      </c>
      <c r="G212" s="329" t="str">
        <f t="shared" si="73"/>
        <v>2022/23</v>
      </c>
      <c r="H212" s="329" t="str">
        <f t="shared" si="73"/>
        <v>2023/24</v>
      </c>
      <c r="I212" s="329" t="str">
        <f t="shared" si="73"/>
        <v>2024/25</v>
      </c>
      <c r="J212" s="329" t="str">
        <f t="shared" si="73"/>
        <v>2025/26</v>
      </c>
      <c r="K212" s="329" t="str">
        <f t="shared" si="73"/>
        <v>2026/27</v>
      </c>
      <c r="L212" s="329" t="str">
        <f t="shared" si="73"/>
        <v>2027/28</v>
      </c>
      <c r="M212" s="329" t="str">
        <f t="shared" si="73"/>
        <v>2028/29</v>
      </c>
      <c r="N212" s="329" t="str">
        <f t="shared" si="73"/>
        <v>2029/30</v>
      </c>
    </row>
    <row r="213" spans="1:14" ht="13.15">
      <c r="B213" s="329" t="str">
        <f t="shared" si="72"/>
        <v>20-24</v>
      </c>
      <c r="C213" s="444">
        <f t="shared" ref="C213:C222" si="74">C111+C145+C179</f>
        <v>28.393096345494058</v>
      </c>
      <c r="D213" s="444">
        <f t="shared" ref="D213:N213" si="75">D111+D145+D179</f>
        <v>37.641283892811103</v>
      </c>
      <c r="E213" s="444">
        <f t="shared" si="75"/>
        <v>44.028788862986197</v>
      </c>
      <c r="F213" s="444">
        <f t="shared" si="75"/>
        <v>48.137577638741575</v>
      </c>
      <c r="G213" s="444">
        <f t="shared" si="75"/>
        <v>51.360890963231853</v>
      </c>
      <c r="H213" s="444">
        <f t="shared" si="75"/>
        <v>55.337772831285214</v>
      </c>
      <c r="I213" s="444">
        <f t="shared" si="75"/>
        <v>57.871250507503774</v>
      </c>
      <c r="J213" s="444">
        <f t="shared" si="75"/>
        <v>58.478023001752909</v>
      </c>
      <c r="K213" s="444">
        <f t="shared" si="75"/>
        <v>58.742363955591202</v>
      </c>
      <c r="L213" s="444">
        <f t="shared" si="75"/>
        <v>58.460860316770159</v>
      </c>
      <c r="M213" s="444">
        <f t="shared" si="75"/>
        <v>57.912226413515356</v>
      </c>
      <c r="N213" s="444">
        <f t="shared" si="75"/>
        <v>57.215593942659702</v>
      </c>
    </row>
    <row r="214" spans="1:14" ht="13.15">
      <c r="B214" s="329" t="str">
        <f t="shared" si="72"/>
        <v>25-29</v>
      </c>
      <c r="C214" s="444">
        <f t="shared" si="74"/>
        <v>66.098790522307482</v>
      </c>
      <c r="D214" s="444">
        <f t="shared" ref="D214:N214" si="76">D112+D146+D180</f>
        <v>66.011948249594397</v>
      </c>
      <c r="E214" s="444">
        <f t="shared" si="76"/>
        <v>67.561001768639485</v>
      </c>
      <c r="F214" s="444">
        <f t="shared" si="76"/>
        <v>69.411589709847163</v>
      </c>
      <c r="G214" s="444">
        <f t="shared" si="76"/>
        <v>71.594250484832926</v>
      </c>
      <c r="H214" s="444">
        <f t="shared" si="76"/>
        <v>75.159044450862865</v>
      </c>
      <c r="I214" s="444">
        <f t="shared" si="76"/>
        <v>78.043745907314403</v>
      </c>
      <c r="J214" s="444">
        <f t="shared" si="76"/>
        <v>79.408081595187397</v>
      </c>
      <c r="K214" s="444">
        <f t="shared" si="76"/>
        <v>80.307959401630768</v>
      </c>
      <c r="L214" s="444">
        <f t="shared" si="76"/>
        <v>80.557788422693804</v>
      </c>
      <c r="M214" s="444">
        <f t="shared" si="76"/>
        <v>80.372154649746108</v>
      </c>
      <c r="N214" s="444">
        <f t="shared" si="76"/>
        <v>79.876650236618886</v>
      </c>
    </row>
    <row r="215" spans="1:14" ht="13.15">
      <c r="B215" s="329" t="str">
        <f t="shared" si="72"/>
        <v>30-34</v>
      </c>
      <c r="C215" s="444">
        <f t="shared" si="74"/>
        <v>56.390468987495211</v>
      </c>
      <c r="D215" s="444">
        <f t="shared" ref="D215:N215" si="77">D113+D147+D181</f>
        <v>55.807480690513096</v>
      </c>
      <c r="E215" s="444">
        <f t="shared" si="77"/>
        <v>55.785704883433446</v>
      </c>
      <c r="F215" s="444">
        <f t="shared" si="77"/>
        <v>56.062970008493444</v>
      </c>
      <c r="G215" s="444">
        <f t="shared" si="77"/>
        <v>56.60362175726501</v>
      </c>
      <c r="H215" s="444">
        <f t="shared" si="77"/>
        <v>57.963963700504209</v>
      </c>
      <c r="I215" s="444">
        <f t="shared" si="77"/>
        <v>59.369547076105626</v>
      </c>
      <c r="J215" s="444">
        <f t="shared" si="77"/>
        <v>60.356238799896033</v>
      </c>
      <c r="K215" s="444">
        <f t="shared" si="77"/>
        <v>61.189816780496272</v>
      </c>
      <c r="L215" s="444">
        <f t="shared" si="77"/>
        <v>61.735538327076206</v>
      </c>
      <c r="M215" s="444">
        <f t="shared" si="77"/>
        <v>62.025446732640034</v>
      </c>
      <c r="N215" s="444">
        <f t="shared" si="77"/>
        <v>62.086169904772902</v>
      </c>
    </row>
    <row r="216" spans="1:14" ht="13.15">
      <c r="B216" s="329" t="str">
        <f t="shared" si="72"/>
        <v>35-39</v>
      </c>
      <c r="C216" s="444">
        <f t="shared" si="74"/>
        <v>60.237433580756857</v>
      </c>
      <c r="D216" s="444">
        <f t="shared" ref="D216:N216" si="78">D114+D148+D182</f>
        <v>57.908845472999879</v>
      </c>
      <c r="E216" s="444">
        <f t="shared" si="78"/>
        <v>56.507813391412959</v>
      </c>
      <c r="F216" s="444">
        <f t="shared" si="78"/>
        <v>55.608640296952672</v>
      </c>
      <c r="G216" s="444">
        <f t="shared" si="78"/>
        <v>55.023863267043915</v>
      </c>
      <c r="H216" s="444">
        <f t="shared" si="78"/>
        <v>55.136635285893</v>
      </c>
      <c r="I216" s="444">
        <f t="shared" si="78"/>
        <v>55.447277867459484</v>
      </c>
      <c r="J216" s="444">
        <f t="shared" si="78"/>
        <v>55.676462801060929</v>
      </c>
      <c r="K216" s="444">
        <f t="shared" si="78"/>
        <v>55.984977624155427</v>
      </c>
      <c r="L216" s="444">
        <f t="shared" si="78"/>
        <v>56.248487925271512</v>
      </c>
      <c r="M216" s="444">
        <f t="shared" si="78"/>
        <v>56.449191712310835</v>
      </c>
      <c r="N216" s="444">
        <f t="shared" si="78"/>
        <v>56.56542487080354</v>
      </c>
    </row>
    <row r="217" spans="1:14" ht="13.15">
      <c r="B217" s="329" t="str">
        <f t="shared" si="72"/>
        <v>40-44</v>
      </c>
      <c r="C217" s="444">
        <f t="shared" si="74"/>
        <v>50.111840488030367</v>
      </c>
      <c r="D217" s="444">
        <f t="shared" ref="D217:N217" si="79">D115+D149+D183</f>
        <v>49.809676874476772</v>
      </c>
      <c r="E217" s="444">
        <f t="shared" si="79"/>
        <v>49.537509873114395</v>
      </c>
      <c r="F217" s="444">
        <f t="shared" si="79"/>
        <v>49.223010475987515</v>
      </c>
      <c r="G217" s="444">
        <f t="shared" si="79"/>
        <v>48.83992927081259</v>
      </c>
      <c r="H217" s="444">
        <f t="shared" si="79"/>
        <v>48.788153819935189</v>
      </c>
      <c r="I217" s="444">
        <f t="shared" si="79"/>
        <v>48.762869739022577</v>
      </c>
      <c r="J217" s="444">
        <f t="shared" si="79"/>
        <v>48.618452548768452</v>
      </c>
      <c r="K217" s="444">
        <f t="shared" si="79"/>
        <v>48.527947309520833</v>
      </c>
      <c r="L217" s="444">
        <f t="shared" si="79"/>
        <v>48.434279218314408</v>
      </c>
      <c r="M217" s="444">
        <f t="shared" si="79"/>
        <v>48.345536369158886</v>
      </c>
      <c r="N217" s="444">
        <f t="shared" si="79"/>
        <v>48.254299533043309</v>
      </c>
    </row>
    <row r="218" spans="1:14" ht="13.15">
      <c r="B218" s="329" t="str">
        <f t="shared" si="72"/>
        <v>45-49</v>
      </c>
      <c r="C218" s="444">
        <f t="shared" si="74"/>
        <v>48.340193770000624</v>
      </c>
      <c r="D218" s="444">
        <f t="shared" ref="D218:N218" si="80">D116+D150+D184</f>
        <v>48.916362096660109</v>
      </c>
      <c r="E218" s="444">
        <f t="shared" si="80"/>
        <v>49.595947383908708</v>
      </c>
      <c r="F218" s="444">
        <f t="shared" si="80"/>
        <v>50.146593378692778</v>
      </c>
      <c r="G218" s="444">
        <f t="shared" si="80"/>
        <v>50.470353351339426</v>
      </c>
      <c r="H218" s="444">
        <f t="shared" si="80"/>
        <v>50.947162053223003</v>
      </c>
      <c r="I218" s="444">
        <f t="shared" si="80"/>
        <v>51.275628177076563</v>
      </c>
      <c r="J218" s="444">
        <f t="shared" si="80"/>
        <v>51.331696424039308</v>
      </c>
      <c r="K218" s="444">
        <f t="shared" si="80"/>
        <v>51.319188073522433</v>
      </c>
      <c r="L218" s="444">
        <f t="shared" si="80"/>
        <v>51.212971020102344</v>
      </c>
      <c r="M218" s="444">
        <f t="shared" si="80"/>
        <v>51.052796362913213</v>
      </c>
      <c r="N218" s="444">
        <f t="shared" si="80"/>
        <v>50.858790685373606</v>
      </c>
    </row>
    <row r="219" spans="1:14" ht="13.15">
      <c r="B219" s="329" t="str">
        <f t="shared" si="72"/>
        <v>50-54</v>
      </c>
      <c r="C219" s="444">
        <f t="shared" si="74"/>
        <v>42.988391168236291</v>
      </c>
      <c r="D219" s="444">
        <f t="shared" ref="D219:N219" si="81">D117+D151+D185</f>
        <v>44.68931435097786</v>
      </c>
      <c r="E219" s="444">
        <f t="shared" si="81"/>
        <v>46.285863441783292</v>
      </c>
      <c r="F219" s="444">
        <f t="shared" si="81"/>
        <v>47.647720510658672</v>
      </c>
      <c r="G219" s="444">
        <f t="shared" si="81"/>
        <v>48.748442798186311</v>
      </c>
      <c r="H219" s="444">
        <f t="shared" si="81"/>
        <v>49.921244898091402</v>
      </c>
      <c r="I219" s="444">
        <f t="shared" si="81"/>
        <v>50.850710144818528</v>
      </c>
      <c r="J219" s="444">
        <f t="shared" si="81"/>
        <v>51.404225907762218</v>
      </c>
      <c r="K219" s="444">
        <f t="shared" si="81"/>
        <v>51.783810147877119</v>
      </c>
      <c r="L219" s="444">
        <f t="shared" si="81"/>
        <v>51.969647494776147</v>
      </c>
      <c r="M219" s="444">
        <f t="shared" si="81"/>
        <v>52.012029502263488</v>
      </c>
      <c r="N219" s="444">
        <f t="shared" si="81"/>
        <v>51.9452343466522</v>
      </c>
    </row>
    <row r="220" spans="1:14" ht="13.15">
      <c r="B220" s="329" t="str">
        <f t="shared" si="72"/>
        <v>55-59</v>
      </c>
      <c r="C220" s="444">
        <f t="shared" si="74"/>
        <v>60.916566349942478</v>
      </c>
      <c r="D220" s="444">
        <f t="shared" ref="D220:N220" si="82">D118+D152+D186</f>
        <v>56.433864861549083</v>
      </c>
      <c r="E220" s="444">
        <f t="shared" si="82"/>
        <v>54.672494927541393</v>
      </c>
      <c r="F220" s="444">
        <f t="shared" si="82"/>
        <v>54.255229917222415</v>
      </c>
      <c r="G220" s="444">
        <f t="shared" si="82"/>
        <v>54.61414106773028</v>
      </c>
      <c r="H220" s="444">
        <f t="shared" si="82"/>
        <v>55.687096938813085</v>
      </c>
      <c r="I220" s="444">
        <f t="shared" si="82"/>
        <v>56.7516163749751</v>
      </c>
      <c r="J220" s="444">
        <f t="shared" si="82"/>
        <v>57.48481120402807</v>
      </c>
      <c r="K220" s="444">
        <f t="shared" si="82"/>
        <v>58.094114320846622</v>
      </c>
      <c r="L220" s="444">
        <f t="shared" si="82"/>
        <v>58.488488258683446</v>
      </c>
      <c r="M220" s="444">
        <f t="shared" si="82"/>
        <v>58.70366000003024</v>
      </c>
      <c r="N220" s="444">
        <f t="shared" si="82"/>
        <v>58.765250827918351</v>
      </c>
    </row>
    <row r="221" spans="1:14" ht="13.15">
      <c r="B221" s="329" t="str">
        <f t="shared" si="72"/>
        <v>60-64</v>
      </c>
      <c r="C221" s="444">
        <f t="shared" si="74"/>
        <v>35.309468267976442</v>
      </c>
      <c r="D221" s="444">
        <f t="shared" ref="D221:N221" si="83">D119+D153+D187</f>
        <v>33.495210261894805</v>
      </c>
      <c r="E221" s="444">
        <f t="shared" si="83"/>
        <v>31.782570198169111</v>
      </c>
      <c r="F221" s="444">
        <f t="shared" si="83"/>
        <v>30.549626660384234</v>
      </c>
      <c r="G221" s="444">
        <f t="shared" si="83"/>
        <v>29.928048961017709</v>
      </c>
      <c r="H221" s="444">
        <f t="shared" si="83"/>
        <v>30.008515530264248</v>
      </c>
      <c r="I221" s="444">
        <f t="shared" si="83"/>
        <v>30.258214015033182</v>
      </c>
      <c r="J221" s="444">
        <f t="shared" si="83"/>
        <v>30.421492761368764</v>
      </c>
      <c r="K221" s="444">
        <f t="shared" si="83"/>
        <v>30.629435962316059</v>
      </c>
      <c r="L221" s="444">
        <f t="shared" si="83"/>
        <v>30.779571003409401</v>
      </c>
      <c r="M221" s="444">
        <f t="shared" si="83"/>
        <v>30.871900961242485</v>
      </c>
      <c r="N221" s="444">
        <f t="shared" si="83"/>
        <v>30.903115045507608</v>
      </c>
    </row>
    <row r="222" spans="1:14" ht="13.15">
      <c r="B222" s="329" t="str">
        <f t="shared" si="72"/>
        <v>65 plus</v>
      </c>
      <c r="C222" s="444">
        <f t="shared" si="74"/>
        <v>8.3937245706590744</v>
      </c>
      <c r="D222" s="444">
        <f t="shared" ref="D222:N222" si="84">D120+D154+D188</f>
        <v>11.766022755691989</v>
      </c>
      <c r="E222" s="444">
        <f t="shared" si="84"/>
        <v>13.48476226766955</v>
      </c>
      <c r="F222" s="444">
        <f t="shared" si="84"/>
        <v>14.217329595993935</v>
      </c>
      <c r="G222" s="444">
        <f t="shared" si="84"/>
        <v>14.499755201205666</v>
      </c>
      <c r="H222" s="444">
        <f t="shared" si="84"/>
        <v>14.731889807584885</v>
      </c>
      <c r="I222" s="444">
        <f t="shared" si="84"/>
        <v>14.874834387493692</v>
      </c>
      <c r="J222" s="444">
        <f t="shared" si="84"/>
        <v>14.906495553214427</v>
      </c>
      <c r="K222" s="444">
        <f t="shared" si="84"/>
        <v>14.938267429335628</v>
      </c>
      <c r="L222" s="444">
        <f t="shared" si="84"/>
        <v>14.948969280057486</v>
      </c>
      <c r="M222" s="444">
        <f t="shared" si="84"/>
        <v>14.946174711081987</v>
      </c>
      <c r="N222" s="444">
        <f t="shared" si="84"/>
        <v>14.929045808524188</v>
      </c>
    </row>
    <row r="223" spans="1:14" ht="13.15">
      <c r="B223" s="329" t="str">
        <f t="shared" si="72"/>
        <v>Total</v>
      </c>
      <c r="C223" s="444">
        <f>SUM(C213:C222)</f>
        <v>457.17997405089886</v>
      </c>
      <c r="D223" s="444">
        <f t="shared" ref="D223:N223" si="85">SUM(D213:D222)</f>
        <v>462.48000950716909</v>
      </c>
      <c r="E223" s="444">
        <f t="shared" si="85"/>
        <v>469.24245699865855</v>
      </c>
      <c r="F223" s="444">
        <f t="shared" si="85"/>
        <v>475.26028819297443</v>
      </c>
      <c r="G223" s="444">
        <f t="shared" si="85"/>
        <v>481.68329712266569</v>
      </c>
      <c r="H223" s="444">
        <f t="shared" si="85"/>
        <v>493.68147931645711</v>
      </c>
      <c r="I223" s="444">
        <f t="shared" si="85"/>
        <v>503.50569419680295</v>
      </c>
      <c r="J223" s="444">
        <f t="shared" si="85"/>
        <v>508.0859805970785</v>
      </c>
      <c r="K223" s="444">
        <f t="shared" si="85"/>
        <v>511.51788100529234</v>
      </c>
      <c r="L223" s="444">
        <f t="shared" si="85"/>
        <v>512.83660126715483</v>
      </c>
      <c r="M223" s="444">
        <f t="shared" si="85"/>
        <v>512.69111741490258</v>
      </c>
      <c r="N223" s="444">
        <f t="shared" si="85"/>
        <v>511.39957520187431</v>
      </c>
    </row>
    <row r="224" spans="1:14">
      <c r="A224" s="300">
        <f>SUM(C224:N224)</f>
        <v>0</v>
      </c>
      <c r="C224" s="300">
        <f t="shared" ref="C224:N224" si="86">SUM(C213:C222)-C223</f>
        <v>0</v>
      </c>
      <c r="D224" s="300">
        <f t="shared" si="86"/>
        <v>0</v>
      </c>
      <c r="E224" s="300">
        <f t="shared" si="86"/>
        <v>0</v>
      </c>
      <c r="F224" s="300">
        <f t="shared" si="86"/>
        <v>0</v>
      </c>
      <c r="G224" s="300">
        <f t="shared" si="86"/>
        <v>0</v>
      </c>
      <c r="H224" s="300">
        <f t="shared" si="86"/>
        <v>0</v>
      </c>
      <c r="I224" s="300">
        <f t="shared" si="86"/>
        <v>0</v>
      </c>
      <c r="J224" s="300">
        <f t="shared" si="86"/>
        <v>0</v>
      </c>
      <c r="K224" s="300">
        <f t="shared" si="86"/>
        <v>0</v>
      </c>
      <c r="L224" s="300">
        <f t="shared" si="86"/>
        <v>0</v>
      </c>
      <c r="M224" s="300">
        <f t="shared" si="86"/>
        <v>0</v>
      </c>
      <c r="N224" s="300">
        <f t="shared" si="86"/>
        <v>0</v>
      </c>
    </row>
    <row r="226" spans="1:17" ht="13.15">
      <c r="B226" s="332" t="s">
        <v>47</v>
      </c>
      <c r="C226" s="320"/>
      <c r="D226" s="320"/>
      <c r="E226" s="320"/>
      <c r="F226" s="320"/>
      <c r="G226" s="320"/>
      <c r="H226" s="330"/>
      <c r="I226" s="320"/>
      <c r="J226" s="320"/>
      <c r="K226" s="320"/>
      <c r="L226" s="320"/>
    </row>
    <row r="227" spans="1:17">
      <c r="C227" s="320"/>
      <c r="D227" s="320"/>
      <c r="E227" s="320"/>
      <c r="F227" s="320"/>
      <c r="G227" s="320"/>
      <c r="H227" s="330"/>
      <c r="I227" s="320"/>
      <c r="J227" s="320"/>
      <c r="K227" s="320"/>
      <c r="L227" s="320"/>
    </row>
    <row r="228" spans="1:17" ht="13.15">
      <c r="B228" s="329" t="str">
        <f t="shared" ref="B228:B239" si="87">B212</f>
        <v>Age group</v>
      </c>
      <c r="C228" s="329" t="str">
        <f t="shared" ref="C228:N228" si="88">C212</f>
        <v>2018/19</v>
      </c>
      <c r="D228" s="329" t="str">
        <f t="shared" si="88"/>
        <v>2019/20</v>
      </c>
      <c r="E228" s="329" t="str">
        <f t="shared" si="88"/>
        <v>2020/21</v>
      </c>
      <c r="F228" s="329" t="str">
        <f t="shared" si="88"/>
        <v>2021/22</v>
      </c>
      <c r="G228" s="329" t="str">
        <f t="shared" si="88"/>
        <v>2022/23</v>
      </c>
      <c r="H228" s="329" t="str">
        <f t="shared" si="88"/>
        <v>2023/24</v>
      </c>
      <c r="I228" s="329" t="str">
        <f t="shared" si="88"/>
        <v>2024/25</v>
      </c>
      <c r="J228" s="329" t="str">
        <f t="shared" si="88"/>
        <v>2025/26</v>
      </c>
      <c r="K228" s="329" t="str">
        <f t="shared" si="88"/>
        <v>2026/27</v>
      </c>
      <c r="L228" s="329" t="str">
        <f t="shared" si="88"/>
        <v>2027/28</v>
      </c>
      <c r="M228" s="329" t="str">
        <f t="shared" si="88"/>
        <v>2028/29</v>
      </c>
      <c r="N228" s="329" t="str">
        <f t="shared" si="88"/>
        <v>2029/30</v>
      </c>
    </row>
    <row r="229" spans="1:17" ht="13.15">
      <c r="B229" s="329" t="str">
        <f t="shared" si="87"/>
        <v>20-24</v>
      </c>
      <c r="C229" s="444">
        <f t="shared" ref="C229:C238" si="89">C195+C161+C127</f>
        <v>57.68475326502859</v>
      </c>
      <c r="D229" s="444">
        <f t="shared" ref="D229:N229" si="90">D195+D161+D127</f>
        <v>74.176407585372885</v>
      </c>
      <c r="E229" s="444">
        <f t="shared" si="90"/>
        <v>89.197670240926243</v>
      </c>
      <c r="F229" s="444">
        <f t="shared" si="90"/>
        <v>97.385520182916707</v>
      </c>
      <c r="G229" s="444">
        <f t="shared" si="90"/>
        <v>103.69861969210369</v>
      </c>
      <c r="H229" s="444">
        <f t="shared" si="90"/>
        <v>111.51149804412472</v>
      </c>
      <c r="I229" s="444">
        <f t="shared" si="90"/>
        <v>116.71303493158183</v>
      </c>
      <c r="J229" s="444">
        <f t="shared" si="90"/>
        <v>118.28752431067632</v>
      </c>
      <c r="K229" s="444">
        <f t="shared" si="90"/>
        <v>119.10945866276552</v>
      </c>
      <c r="L229" s="444">
        <f t="shared" si="90"/>
        <v>118.81470224133987</v>
      </c>
      <c r="M229" s="444">
        <f t="shared" si="90"/>
        <v>117.92741200802084</v>
      </c>
      <c r="N229" s="444">
        <f t="shared" si="90"/>
        <v>116.68671593469145</v>
      </c>
      <c r="O229" s="318"/>
      <c r="P229" s="318"/>
      <c r="Q229" s="318"/>
    </row>
    <row r="230" spans="1:17" ht="13.15">
      <c r="B230" s="329" t="str">
        <f t="shared" si="87"/>
        <v>25-29</v>
      </c>
      <c r="C230" s="444">
        <f t="shared" si="89"/>
        <v>151.29970703443709</v>
      </c>
      <c r="D230" s="444">
        <f t="shared" ref="D230:N230" si="91">D196+D162+D128</f>
        <v>151.02613802770861</v>
      </c>
      <c r="E230" s="444">
        <f t="shared" si="91"/>
        <v>159.58044590801586</v>
      </c>
      <c r="F230" s="444">
        <f t="shared" si="91"/>
        <v>163.24513899745813</v>
      </c>
      <c r="G230" s="444">
        <f t="shared" si="91"/>
        <v>167.35844816928551</v>
      </c>
      <c r="H230" s="444">
        <f t="shared" si="91"/>
        <v>174.84989259299275</v>
      </c>
      <c r="I230" s="444">
        <f t="shared" si="91"/>
        <v>181.07935455199799</v>
      </c>
      <c r="J230" s="444">
        <f t="shared" si="91"/>
        <v>184.09908075094472</v>
      </c>
      <c r="K230" s="444">
        <f t="shared" si="91"/>
        <v>186.16802239792514</v>
      </c>
      <c r="L230" s="444">
        <f t="shared" si="91"/>
        <v>186.82740323252116</v>
      </c>
      <c r="M230" s="444">
        <f t="shared" si="91"/>
        <v>186.51956038786412</v>
      </c>
      <c r="N230" s="444">
        <f t="shared" si="91"/>
        <v>185.50450163088573</v>
      </c>
      <c r="O230" s="318"/>
      <c r="P230" s="318"/>
      <c r="Q230" s="318"/>
    </row>
    <row r="231" spans="1:17" ht="13.15">
      <c r="B231" s="329" t="str">
        <f t="shared" si="87"/>
        <v>30-34</v>
      </c>
      <c r="C231" s="444">
        <f t="shared" si="89"/>
        <v>156.90460676686055</v>
      </c>
      <c r="D231" s="444">
        <f t="shared" ref="D231:N231" si="92">D197+D163+D129</f>
        <v>152.06581685542105</v>
      </c>
      <c r="E231" s="444">
        <f t="shared" si="92"/>
        <v>154.509713545577</v>
      </c>
      <c r="F231" s="444">
        <f t="shared" si="92"/>
        <v>152.6897543566424</v>
      </c>
      <c r="G231" s="444">
        <f t="shared" si="92"/>
        <v>151.6135001985175</v>
      </c>
      <c r="H231" s="444">
        <f t="shared" si="92"/>
        <v>153.21683847600931</v>
      </c>
      <c r="I231" s="444">
        <f t="shared" si="92"/>
        <v>155.38340301287903</v>
      </c>
      <c r="J231" s="444">
        <f t="shared" si="92"/>
        <v>156.83301316091544</v>
      </c>
      <c r="K231" s="444">
        <f t="shared" si="92"/>
        <v>158.17444002825383</v>
      </c>
      <c r="L231" s="444">
        <f t="shared" si="92"/>
        <v>158.99698383130522</v>
      </c>
      <c r="M231" s="444">
        <f t="shared" si="92"/>
        <v>159.3309700681267</v>
      </c>
      <c r="N231" s="444">
        <f t="shared" si="92"/>
        <v>159.20238201715048</v>
      </c>
      <c r="O231" s="318"/>
      <c r="P231" s="318"/>
      <c r="Q231" s="318"/>
    </row>
    <row r="232" spans="1:17" ht="13.15">
      <c r="B232" s="329" t="str">
        <f t="shared" si="87"/>
        <v>35-39</v>
      </c>
      <c r="C232" s="444">
        <f t="shared" si="89"/>
        <v>151.6459086608624</v>
      </c>
      <c r="D232" s="444">
        <f t="shared" ref="D232:N232" si="93">D198+D164+D130</f>
        <v>148.07206321590047</v>
      </c>
      <c r="E232" s="444">
        <f t="shared" si="93"/>
        <v>150.337566192715</v>
      </c>
      <c r="F232" s="444">
        <f t="shared" si="93"/>
        <v>147.59593376172202</v>
      </c>
      <c r="G232" s="444">
        <f t="shared" si="93"/>
        <v>144.79535848468552</v>
      </c>
      <c r="H232" s="444">
        <f t="shared" si="93"/>
        <v>143.73065072171656</v>
      </c>
      <c r="I232" s="444">
        <f t="shared" si="93"/>
        <v>143.21893595378612</v>
      </c>
      <c r="J232" s="444">
        <f t="shared" si="93"/>
        <v>142.60511953238952</v>
      </c>
      <c r="K232" s="444">
        <f t="shared" si="93"/>
        <v>142.33546565506214</v>
      </c>
      <c r="L232" s="444">
        <f t="shared" si="93"/>
        <v>142.10023557301562</v>
      </c>
      <c r="M232" s="444">
        <f t="shared" si="93"/>
        <v>141.85176549905816</v>
      </c>
      <c r="N232" s="444">
        <f t="shared" si="93"/>
        <v>141.52444405795626</v>
      </c>
      <c r="O232" s="318"/>
      <c r="P232" s="318"/>
      <c r="Q232" s="318"/>
    </row>
    <row r="233" spans="1:17" ht="13.15">
      <c r="B233" s="329" t="str">
        <f t="shared" si="87"/>
        <v>40-44</v>
      </c>
      <c r="C233" s="444">
        <f t="shared" si="89"/>
        <v>123.34106515238386</v>
      </c>
      <c r="D233" s="444">
        <f t="shared" ref="D233:N233" si="94">D199+D165+D131</f>
        <v>123.56891242582068</v>
      </c>
      <c r="E233" s="444">
        <f t="shared" si="94"/>
        <v>127.94371054517086</v>
      </c>
      <c r="F233" s="444">
        <f t="shared" si="94"/>
        <v>127.44550570220044</v>
      </c>
      <c r="G233" s="444">
        <f t="shared" si="94"/>
        <v>126.14246800666388</v>
      </c>
      <c r="H233" s="444">
        <f t="shared" si="94"/>
        <v>125.58061777308353</v>
      </c>
      <c r="I233" s="444">
        <f t="shared" si="94"/>
        <v>124.98130942695919</v>
      </c>
      <c r="J233" s="444">
        <f t="shared" si="94"/>
        <v>124.00095157140029</v>
      </c>
      <c r="K233" s="444">
        <f t="shared" si="94"/>
        <v>123.12963547851285</v>
      </c>
      <c r="L233" s="444">
        <f t="shared" si="94"/>
        <v>122.24915835971441</v>
      </c>
      <c r="M233" s="444">
        <f t="shared" si="94"/>
        <v>121.40579370327058</v>
      </c>
      <c r="N233" s="444">
        <f t="shared" si="94"/>
        <v>120.59815257187813</v>
      </c>
      <c r="O233" s="318"/>
      <c r="P233" s="318"/>
      <c r="Q233" s="318"/>
    </row>
    <row r="234" spans="1:17" ht="13.15">
      <c r="B234" s="329" t="str">
        <f t="shared" si="87"/>
        <v>45-49</v>
      </c>
      <c r="C234" s="444">
        <f t="shared" si="89"/>
        <v>98.190494088042257</v>
      </c>
      <c r="D234" s="444">
        <f t="shared" ref="D234:N234" si="95">D200+D166+D132</f>
        <v>104.10472522052896</v>
      </c>
      <c r="E234" s="444">
        <f t="shared" si="95"/>
        <v>112.5966742472977</v>
      </c>
      <c r="F234" s="444">
        <f t="shared" si="95"/>
        <v>116.07785947923388</v>
      </c>
      <c r="G234" s="444">
        <f t="shared" si="95"/>
        <v>118.04941896031234</v>
      </c>
      <c r="H234" s="444">
        <f t="shared" si="95"/>
        <v>120.00645396877498</v>
      </c>
      <c r="I234" s="444">
        <f t="shared" si="95"/>
        <v>121.28340971595513</v>
      </c>
      <c r="J234" s="444">
        <f t="shared" si="95"/>
        <v>121.64078991553767</v>
      </c>
      <c r="K234" s="444">
        <f t="shared" si="95"/>
        <v>121.64312774483462</v>
      </c>
      <c r="L234" s="444">
        <f t="shared" si="95"/>
        <v>121.2744860345921</v>
      </c>
      <c r="M234" s="444">
        <f t="shared" si="95"/>
        <v>120.67371045962679</v>
      </c>
      <c r="N234" s="444">
        <f t="shared" si="95"/>
        <v>119.9241455955959</v>
      </c>
      <c r="O234" s="318"/>
      <c r="P234" s="318"/>
      <c r="Q234" s="318"/>
    </row>
    <row r="235" spans="1:17" ht="13.15">
      <c r="B235" s="329" t="str">
        <f t="shared" si="87"/>
        <v>50-54</v>
      </c>
      <c r="C235" s="444">
        <f t="shared" si="89"/>
        <v>88.380736005719399</v>
      </c>
      <c r="D235" s="444">
        <f t="shared" ref="D235:N235" si="96">D201+D167+D133</f>
        <v>92.45408542370447</v>
      </c>
      <c r="E235" s="444">
        <f t="shared" si="96"/>
        <v>99.721708020629706</v>
      </c>
      <c r="F235" s="444">
        <f t="shared" si="96"/>
        <v>103.96367993265306</v>
      </c>
      <c r="G235" s="444">
        <f t="shared" si="96"/>
        <v>107.43146529615649</v>
      </c>
      <c r="H235" s="444">
        <f t="shared" si="96"/>
        <v>111.08490097412729</v>
      </c>
      <c r="I235" s="444">
        <f t="shared" si="96"/>
        <v>114.06192930382755</v>
      </c>
      <c r="J235" s="444">
        <f t="shared" si="96"/>
        <v>115.99848863586989</v>
      </c>
      <c r="K235" s="444">
        <f t="shared" si="96"/>
        <v>117.37454172086997</v>
      </c>
      <c r="L235" s="444">
        <f t="shared" si="96"/>
        <v>118.14411136090099</v>
      </c>
      <c r="M235" s="444">
        <f t="shared" si="96"/>
        <v>118.44198861674195</v>
      </c>
      <c r="N235" s="444">
        <f t="shared" si="96"/>
        <v>118.36859092901659</v>
      </c>
      <c r="O235" s="318"/>
      <c r="P235" s="318"/>
      <c r="Q235" s="318"/>
    </row>
    <row r="236" spans="1:17" ht="13.15">
      <c r="B236" s="329" t="str">
        <f t="shared" si="87"/>
        <v>55-59</v>
      </c>
      <c r="C236" s="444">
        <f t="shared" si="89"/>
        <v>114.91746147078054</v>
      </c>
      <c r="D236" s="444">
        <f t="shared" ref="D236:N236" si="97">D202+D168+D134</f>
        <v>109.43546791183998</v>
      </c>
      <c r="E236" s="444">
        <f t="shared" si="97"/>
        <v>108.84607185648616</v>
      </c>
      <c r="F236" s="444">
        <f t="shared" si="97"/>
        <v>109.06706325026009</v>
      </c>
      <c r="G236" s="444">
        <f t="shared" si="97"/>
        <v>110.62927354902946</v>
      </c>
      <c r="H236" s="444">
        <f t="shared" si="97"/>
        <v>113.70765416732225</v>
      </c>
      <c r="I236" s="444">
        <f t="shared" si="97"/>
        <v>116.75970900254232</v>
      </c>
      <c r="J236" s="444">
        <f t="shared" si="97"/>
        <v>119.05535768870325</v>
      </c>
      <c r="K236" s="444">
        <f t="shared" si="97"/>
        <v>121.01337140544091</v>
      </c>
      <c r="L236" s="444">
        <f t="shared" si="97"/>
        <v>122.41351072843625</v>
      </c>
      <c r="M236" s="444">
        <f t="shared" si="97"/>
        <v>123.32006020643217</v>
      </c>
      <c r="N236" s="444">
        <f t="shared" si="97"/>
        <v>123.78547734697938</v>
      </c>
      <c r="O236" s="318"/>
      <c r="P236" s="318"/>
      <c r="Q236" s="318"/>
    </row>
    <row r="237" spans="1:17" ht="13.15">
      <c r="B237" s="329" t="str">
        <f t="shared" si="87"/>
        <v>60-64</v>
      </c>
      <c r="C237" s="444">
        <f t="shared" si="89"/>
        <v>65.036946297870784</v>
      </c>
      <c r="D237" s="444">
        <f t="shared" ref="D237:N237" si="98">D203+D169+D135</f>
        <v>65.518291526827014</v>
      </c>
      <c r="E237" s="444">
        <f t="shared" si="98"/>
        <v>65.089355867254454</v>
      </c>
      <c r="F237" s="444">
        <f t="shared" si="98"/>
        <v>64.1309825164671</v>
      </c>
      <c r="G237" s="444">
        <f t="shared" si="98"/>
        <v>63.836756048054589</v>
      </c>
      <c r="H237" s="444">
        <f t="shared" si="98"/>
        <v>64.748682044666594</v>
      </c>
      <c r="I237" s="444">
        <f t="shared" si="98"/>
        <v>65.851922307120333</v>
      </c>
      <c r="J237" s="444">
        <f t="shared" si="98"/>
        <v>66.662127050151952</v>
      </c>
      <c r="K237" s="444">
        <f t="shared" si="98"/>
        <v>67.512210267739292</v>
      </c>
      <c r="L237" s="444">
        <f t="shared" si="98"/>
        <v>68.185979920244137</v>
      </c>
      <c r="M237" s="444">
        <f t="shared" si="98"/>
        <v>68.684830074008758</v>
      </c>
      <c r="N237" s="444">
        <f t="shared" si="98"/>
        <v>68.999385617721217</v>
      </c>
      <c r="O237" s="318"/>
      <c r="P237" s="318"/>
      <c r="Q237" s="318"/>
    </row>
    <row r="238" spans="1:17" ht="13.15">
      <c r="B238" s="329" t="str">
        <f t="shared" si="87"/>
        <v>65 plus</v>
      </c>
      <c r="C238" s="444">
        <f t="shared" si="89"/>
        <v>15.866935216840545</v>
      </c>
      <c r="D238" s="444">
        <f t="shared" ref="D238:N238" si="99">D204+D170+D136</f>
        <v>22.072586806103139</v>
      </c>
      <c r="E238" s="444">
        <f t="shared" si="99"/>
        <v>26.361159169992508</v>
      </c>
      <c r="F238" s="444">
        <f t="shared" si="99"/>
        <v>28.764702789075038</v>
      </c>
      <c r="G238" s="444">
        <f t="shared" si="99"/>
        <v>30.21765054986551</v>
      </c>
      <c r="H238" s="444">
        <f t="shared" si="99"/>
        <v>31.420662933870858</v>
      </c>
      <c r="I238" s="444">
        <f t="shared" si="99"/>
        <v>32.297200100226995</v>
      </c>
      <c r="J238" s="444">
        <f t="shared" si="99"/>
        <v>32.822944275131441</v>
      </c>
      <c r="K238" s="444">
        <f t="shared" si="99"/>
        <v>33.24176205470399</v>
      </c>
      <c r="L238" s="444">
        <f t="shared" si="99"/>
        <v>33.542829785434293</v>
      </c>
      <c r="M238" s="444">
        <f t="shared" si="99"/>
        <v>33.760462620663063</v>
      </c>
      <c r="N238" s="444">
        <f t="shared" si="99"/>
        <v>33.906155856074285</v>
      </c>
      <c r="O238" s="318"/>
      <c r="P238" s="318"/>
      <c r="Q238" s="318"/>
    </row>
    <row r="239" spans="1:17" ht="13.15">
      <c r="B239" s="329" t="str">
        <f t="shared" si="87"/>
        <v>Total</v>
      </c>
      <c r="C239" s="444">
        <f>SUM(C229:C238)</f>
        <v>1023.2686139588259</v>
      </c>
      <c r="D239" s="444">
        <f t="shared" ref="D239:N239" si="100">SUM(D229:D238)</f>
        <v>1042.4944949992273</v>
      </c>
      <c r="E239" s="444">
        <f t="shared" si="100"/>
        <v>1094.1840755940655</v>
      </c>
      <c r="F239" s="444">
        <f t="shared" si="100"/>
        <v>1110.3661409686288</v>
      </c>
      <c r="G239" s="444">
        <f t="shared" si="100"/>
        <v>1123.7729589546746</v>
      </c>
      <c r="H239" s="444">
        <f t="shared" si="100"/>
        <v>1149.8578516966886</v>
      </c>
      <c r="I239" s="444">
        <f t="shared" si="100"/>
        <v>1171.6302083068765</v>
      </c>
      <c r="J239" s="444">
        <f t="shared" si="100"/>
        <v>1182.0053968917205</v>
      </c>
      <c r="K239" s="444">
        <f t="shared" si="100"/>
        <v>1189.7020354161082</v>
      </c>
      <c r="L239" s="444">
        <f t="shared" si="100"/>
        <v>1192.549401067504</v>
      </c>
      <c r="M239" s="444">
        <f t="shared" si="100"/>
        <v>1191.9165536438129</v>
      </c>
      <c r="N239" s="444">
        <f t="shared" si="100"/>
        <v>1188.4999515579493</v>
      </c>
      <c r="O239" s="318"/>
      <c r="P239" s="318"/>
      <c r="Q239" s="318"/>
    </row>
    <row r="240" spans="1:17">
      <c r="A240" s="300">
        <f>SUM(C240:N240)</f>
        <v>0</v>
      </c>
      <c r="C240" s="300">
        <f t="shared" ref="C240:N240" si="101">SUM(C229:C238)-C239</f>
        <v>0</v>
      </c>
      <c r="D240" s="300">
        <f t="shared" si="101"/>
        <v>0</v>
      </c>
      <c r="E240" s="300">
        <f t="shared" si="101"/>
        <v>0</v>
      </c>
      <c r="F240" s="300">
        <f t="shared" si="101"/>
        <v>0</v>
      </c>
      <c r="G240" s="300">
        <f t="shared" si="101"/>
        <v>0</v>
      </c>
      <c r="H240" s="300">
        <f t="shared" si="101"/>
        <v>0</v>
      </c>
      <c r="I240" s="300">
        <f t="shared" si="101"/>
        <v>0</v>
      </c>
      <c r="J240" s="300">
        <f t="shared" si="101"/>
        <v>0</v>
      </c>
      <c r="K240" s="300">
        <f t="shared" si="101"/>
        <v>0</v>
      </c>
      <c r="L240" s="300">
        <f t="shared" si="101"/>
        <v>0</v>
      </c>
      <c r="M240" s="300">
        <f t="shared" si="101"/>
        <v>0</v>
      </c>
      <c r="N240" s="300">
        <f t="shared" si="101"/>
        <v>0</v>
      </c>
    </row>
    <row r="242" spans="2:17" ht="15">
      <c r="B242" s="331" t="s">
        <v>166</v>
      </c>
      <c r="C242" s="320"/>
      <c r="D242" s="320"/>
      <c r="E242" s="320"/>
      <c r="F242" s="320"/>
      <c r="G242" s="320"/>
      <c r="H242" s="330"/>
      <c r="I242" s="320"/>
      <c r="J242" s="320"/>
      <c r="K242" s="320"/>
      <c r="L242" s="320"/>
    </row>
    <row r="243" spans="2:17">
      <c r="C243" s="320"/>
      <c r="D243" s="320"/>
      <c r="E243" s="320"/>
      <c r="F243" s="320"/>
      <c r="G243" s="320"/>
      <c r="H243" s="330"/>
      <c r="I243" s="320"/>
      <c r="J243" s="320"/>
      <c r="K243" s="320"/>
      <c r="L243" s="320"/>
    </row>
    <row r="244" spans="2:17" ht="13.15">
      <c r="B244" s="332" t="s">
        <v>46</v>
      </c>
      <c r="C244" s="320"/>
      <c r="D244" s="320"/>
      <c r="E244" s="320"/>
      <c r="F244" s="320"/>
      <c r="G244" s="320"/>
      <c r="H244" s="330"/>
      <c r="I244" s="320"/>
      <c r="J244" s="320"/>
      <c r="K244" s="320"/>
      <c r="L244" s="320"/>
    </row>
    <row r="245" spans="2:17">
      <c r="C245" s="320"/>
      <c r="D245" s="320"/>
      <c r="E245" s="320"/>
      <c r="F245" s="320"/>
      <c r="G245" s="320"/>
      <c r="H245" s="330"/>
      <c r="I245" s="320"/>
      <c r="J245" s="320"/>
      <c r="K245" s="320"/>
      <c r="L245" s="320"/>
    </row>
    <row r="246" spans="2:17" ht="13.15">
      <c r="B246" s="329" t="str">
        <f t="shared" ref="B246:B257" si="102">B212</f>
        <v>Age group</v>
      </c>
      <c r="C246" s="329" t="str">
        <f t="shared" ref="C246:N246" si="103">C212</f>
        <v>2018/19</v>
      </c>
      <c r="D246" s="329" t="str">
        <f t="shared" si="103"/>
        <v>2019/20</v>
      </c>
      <c r="E246" s="329" t="str">
        <f t="shared" si="103"/>
        <v>2020/21</v>
      </c>
      <c r="F246" s="329" t="str">
        <f t="shared" si="103"/>
        <v>2021/22</v>
      </c>
      <c r="G246" s="329" t="str">
        <f t="shared" si="103"/>
        <v>2022/23</v>
      </c>
      <c r="H246" s="329" t="str">
        <f t="shared" si="103"/>
        <v>2023/24</v>
      </c>
      <c r="I246" s="329" t="str">
        <f t="shared" si="103"/>
        <v>2024/25</v>
      </c>
      <c r="J246" s="329" t="str">
        <f t="shared" si="103"/>
        <v>2025/26</v>
      </c>
      <c r="K246" s="329" t="str">
        <f t="shared" si="103"/>
        <v>2026/27</v>
      </c>
      <c r="L246" s="329" t="str">
        <f t="shared" si="103"/>
        <v>2027/28</v>
      </c>
      <c r="M246" s="329" t="str">
        <f t="shared" si="103"/>
        <v>2028/29</v>
      </c>
      <c r="N246" s="329" t="str">
        <f t="shared" si="103"/>
        <v>2029/30</v>
      </c>
    </row>
    <row r="247" spans="2:17" ht="13.15">
      <c r="B247" s="329" t="str">
        <f t="shared" si="102"/>
        <v>20-24</v>
      </c>
      <c r="C247" s="444">
        <f t="shared" ref="C247:C256" si="104">C77-C213</f>
        <v>117.90493632388356</v>
      </c>
      <c r="D247" s="444">
        <f t="shared" ref="D247:N247" si="105">D77-D213</f>
        <v>157.49828340070104</v>
      </c>
      <c r="E247" s="444">
        <f t="shared" si="105"/>
        <v>184.34500825691194</v>
      </c>
      <c r="F247" s="444">
        <f t="shared" si="105"/>
        <v>200.95760642521327</v>
      </c>
      <c r="G247" s="444">
        <f t="shared" si="105"/>
        <v>214.41381594429691</v>
      </c>
      <c r="H247" s="444">
        <f t="shared" si="105"/>
        <v>231.01591144726305</v>
      </c>
      <c r="I247" s="444">
        <f t="shared" si="105"/>
        <v>241.59229760373734</v>
      </c>
      <c r="J247" s="444">
        <f t="shared" si="105"/>
        <v>244.12536125318084</v>
      </c>
      <c r="K247" s="444">
        <f t="shared" si="105"/>
        <v>245.22889258918121</v>
      </c>
      <c r="L247" s="444">
        <f t="shared" si="105"/>
        <v>244.05371302609626</v>
      </c>
      <c r="M247" s="444">
        <f t="shared" si="105"/>
        <v>241.76335772759708</v>
      </c>
      <c r="N247" s="444">
        <f t="shared" si="105"/>
        <v>238.85515999999549</v>
      </c>
      <c r="O247" s="318"/>
      <c r="P247" s="318"/>
      <c r="Q247" s="318"/>
    </row>
    <row r="248" spans="2:17" ht="13.15">
      <c r="B248" s="329" t="str">
        <f t="shared" si="102"/>
        <v>25-29</v>
      </c>
      <c r="C248" s="444">
        <f t="shared" si="104"/>
        <v>427.36647205555789</v>
      </c>
      <c r="D248" s="444">
        <f t="shared" ref="D248:N248" si="106">D78-D214</f>
        <v>429.82548790088794</v>
      </c>
      <c r="E248" s="444">
        <f t="shared" si="106"/>
        <v>440.17895164818316</v>
      </c>
      <c r="F248" s="444">
        <f t="shared" si="106"/>
        <v>451.00291573766242</v>
      </c>
      <c r="G248" s="444">
        <f t="shared" si="106"/>
        <v>465.18478907754292</v>
      </c>
      <c r="H248" s="444">
        <f t="shared" si="106"/>
        <v>488.34709496052483</v>
      </c>
      <c r="I248" s="444">
        <f t="shared" si="106"/>
        <v>507.09048887112061</v>
      </c>
      <c r="J248" s="444">
        <f t="shared" si="106"/>
        <v>515.95528185234787</v>
      </c>
      <c r="K248" s="444">
        <f t="shared" si="106"/>
        <v>521.80225231088491</v>
      </c>
      <c r="L248" s="444">
        <f t="shared" si="106"/>
        <v>523.42552037615064</v>
      </c>
      <c r="M248" s="444">
        <f t="shared" si="106"/>
        <v>522.21936196357467</v>
      </c>
      <c r="N248" s="444">
        <f t="shared" si="106"/>
        <v>518.99981410398209</v>
      </c>
      <c r="O248" s="318"/>
      <c r="P248" s="318"/>
      <c r="Q248" s="318"/>
    </row>
    <row r="249" spans="2:17" ht="13.15">
      <c r="B249" s="329" t="str">
        <f t="shared" si="102"/>
        <v>30-34</v>
      </c>
      <c r="C249" s="444">
        <f t="shared" si="104"/>
        <v>547.33711379328383</v>
      </c>
      <c r="D249" s="444">
        <f t="shared" ref="D249:N249" si="107">D79-D215</f>
        <v>545.3179589258724</v>
      </c>
      <c r="E249" s="444">
        <f t="shared" si="107"/>
        <v>545.41945807800585</v>
      </c>
      <c r="F249" s="444">
        <f t="shared" si="107"/>
        <v>546.71081243887488</v>
      </c>
      <c r="G249" s="444">
        <f t="shared" si="107"/>
        <v>551.98310102388245</v>
      </c>
      <c r="H249" s="444">
        <f t="shared" si="107"/>
        <v>565.24878510858775</v>
      </c>
      <c r="I249" s="444">
        <f t="shared" si="107"/>
        <v>578.95565131830176</v>
      </c>
      <c r="J249" s="444">
        <f t="shared" si="107"/>
        <v>588.57760024213587</v>
      </c>
      <c r="K249" s="444">
        <f t="shared" si="107"/>
        <v>596.7064256492821</v>
      </c>
      <c r="L249" s="444">
        <f t="shared" si="107"/>
        <v>602.02815352154619</v>
      </c>
      <c r="M249" s="444">
        <f t="shared" si="107"/>
        <v>604.8552613239807</v>
      </c>
      <c r="N249" s="444">
        <f t="shared" si="107"/>
        <v>605.44741715813643</v>
      </c>
      <c r="O249" s="318"/>
      <c r="P249" s="318"/>
      <c r="Q249" s="318"/>
    </row>
    <row r="250" spans="2:17" ht="13.15">
      <c r="B250" s="329" t="str">
        <f t="shared" si="102"/>
        <v>35-39</v>
      </c>
      <c r="C250" s="444">
        <f t="shared" si="104"/>
        <v>613.38479150177557</v>
      </c>
      <c r="D250" s="444">
        <f t="shared" ref="D250:N250" si="108">D80-D216</f>
        <v>593.60811784981911</v>
      </c>
      <c r="E250" s="444">
        <f t="shared" si="108"/>
        <v>579.5782029183996</v>
      </c>
      <c r="F250" s="444">
        <f t="shared" si="108"/>
        <v>568.88874434133277</v>
      </c>
      <c r="G250" s="444">
        <f t="shared" si="108"/>
        <v>562.90634541037605</v>
      </c>
      <c r="H250" s="444">
        <f t="shared" si="108"/>
        <v>564.06002821681227</v>
      </c>
      <c r="I250" s="444">
        <f t="shared" si="108"/>
        <v>567.23797083908494</v>
      </c>
      <c r="J250" s="444">
        <f t="shared" si="108"/>
        <v>569.58258362591516</v>
      </c>
      <c r="K250" s="444">
        <f t="shared" si="108"/>
        <v>572.73875880631294</v>
      </c>
      <c r="L250" s="444">
        <f t="shared" si="108"/>
        <v>575.43452772859587</v>
      </c>
      <c r="M250" s="444">
        <f t="shared" si="108"/>
        <v>577.48777205867907</v>
      </c>
      <c r="N250" s="444">
        <f t="shared" si="108"/>
        <v>578.67686309260182</v>
      </c>
      <c r="O250" s="318"/>
      <c r="P250" s="318"/>
      <c r="Q250" s="318"/>
    </row>
    <row r="251" spans="2:17" ht="13.15">
      <c r="B251" s="329" t="str">
        <f t="shared" si="102"/>
        <v>40-44</v>
      </c>
      <c r="C251" s="444">
        <f t="shared" si="104"/>
        <v>571.55979911483553</v>
      </c>
      <c r="D251" s="444">
        <f t="shared" ref="D251:N251" si="109">D81-D217</f>
        <v>571.85237208880972</v>
      </c>
      <c r="E251" s="444">
        <f t="shared" si="109"/>
        <v>569.04891092198989</v>
      </c>
      <c r="F251" s="444">
        <f t="shared" si="109"/>
        <v>564.00168043066355</v>
      </c>
      <c r="G251" s="444">
        <f t="shared" si="109"/>
        <v>559.61230153305496</v>
      </c>
      <c r="H251" s="444">
        <f t="shared" si="109"/>
        <v>559.01905376097579</v>
      </c>
      <c r="I251" s="444">
        <f t="shared" si="109"/>
        <v>558.72934648819921</v>
      </c>
      <c r="J251" s="444">
        <f t="shared" si="109"/>
        <v>557.07460133550001</v>
      </c>
      <c r="K251" s="444">
        <f t="shared" si="109"/>
        <v>556.03758416548487</v>
      </c>
      <c r="L251" s="444">
        <f t="shared" si="109"/>
        <v>554.96432675330504</v>
      </c>
      <c r="M251" s="444">
        <f t="shared" si="109"/>
        <v>553.94750320744868</v>
      </c>
      <c r="N251" s="444">
        <f t="shared" si="109"/>
        <v>552.90210333473135</v>
      </c>
      <c r="O251" s="318"/>
      <c r="P251" s="318"/>
      <c r="Q251" s="318"/>
    </row>
    <row r="252" spans="2:17" ht="13.15">
      <c r="B252" s="329" t="str">
        <f t="shared" si="102"/>
        <v>45-49</v>
      </c>
      <c r="C252" s="444">
        <f t="shared" si="104"/>
        <v>460.77454393871085</v>
      </c>
      <c r="D252" s="444">
        <f t="shared" ref="D252:N252" si="110">D82-D218</f>
        <v>469.35662818102469</v>
      </c>
      <c r="E252" s="444">
        <f t="shared" si="110"/>
        <v>476.14793332425819</v>
      </c>
      <c r="F252" s="444">
        <f t="shared" si="110"/>
        <v>480.20462228336424</v>
      </c>
      <c r="G252" s="444">
        <f t="shared" si="110"/>
        <v>483.3049532310954</v>
      </c>
      <c r="H252" s="444">
        <f t="shared" si="110"/>
        <v>487.87088138618151</v>
      </c>
      <c r="I252" s="444">
        <f t="shared" si="110"/>
        <v>491.01627851708611</v>
      </c>
      <c r="J252" s="444">
        <f t="shared" si="110"/>
        <v>491.55318899376613</v>
      </c>
      <c r="K252" s="444">
        <f t="shared" si="110"/>
        <v>491.43340881867067</v>
      </c>
      <c r="L252" s="444">
        <f t="shared" si="110"/>
        <v>490.41627252722878</v>
      </c>
      <c r="M252" s="444">
        <f t="shared" si="110"/>
        <v>488.88243731385705</v>
      </c>
      <c r="N252" s="444">
        <f t="shared" si="110"/>
        <v>487.02463568015082</v>
      </c>
      <c r="O252" s="318"/>
      <c r="P252" s="318"/>
      <c r="Q252" s="318"/>
    </row>
    <row r="253" spans="2:17" ht="13.15">
      <c r="B253" s="329" t="str">
        <f t="shared" si="102"/>
        <v>50-54</v>
      </c>
      <c r="C253" s="444">
        <f t="shared" si="104"/>
        <v>303.70304253668985</v>
      </c>
      <c r="D253" s="444">
        <f t="shared" ref="D253:N253" si="111">D83-D219</f>
        <v>317.39234921255922</v>
      </c>
      <c r="E253" s="444">
        <f t="shared" si="111"/>
        <v>328.88078284771478</v>
      </c>
      <c r="F253" s="444">
        <f t="shared" si="111"/>
        <v>337.86573452764935</v>
      </c>
      <c r="G253" s="444">
        <f t="shared" si="111"/>
        <v>345.67085805088868</v>
      </c>
      <c r="H253" s="444">
        <f t="shared" si="111"/>
        <v>353.98709309200393</v>
      </c>
      <c r="I253" s="444">
        <f t="shared" si="111"/>
        <v>360.5778482202191</v>
      </c>
      <c r="J253" s="444">
        <f t="shared" si="111"/>
        <v>364.50277910495601</v>
      </c>
      <c r="K253" s="444">
        <f t="shared" si="111"/>
        <v>367.19437708125065</v>
      </c>
      <c r="L253" s="444">
        <f t="shared" si="111"/>
        <v>368.51213312581672</v>
      </c>
      <c r="M253" s="444">
        <f t="shared" si="111"/>
        <v>368.81266015915634</v>
      </c>
      <c r="N253" s="444">
        <f t="shared" si="111"/>
        <v>368.33902167085864</v>
      </c>
      <c r="O253" s="318"/>
      <c r="P253" s="318"/>
      <c r="Q253" s="318"/>
    </row>
    <row r="254" spans="2:17" ht="13.15">
      <c r="B254" s="329" t="str">
        <f t="shared" si="102"/>
        <v>55-59</v>
      </c>
      <c r="C254" s="444">
        <f t="shared" si="104"/>
        <v>167.95000749453641</v>
      </c>
      <c r="D254" s="444">
        <f t="shared" ref="D254:N254" si="112">D84-D220</f>
        <v>155.94466525252903</v>
      </c>
      <c r="E254" s="444">
        <f t="shared" si="112"/>
        <v>151.10690086584498</v>
      </c>
      <c r="F254" s="444">
        <f t="shared" si="112"/>
        <v>149.82207801161482</v>
      </c>
      <c r="G254" s="444">
        <f t="shared" si="112"/>
        <v>150.81318641669702</v>
      </c>
      <c r="H254" s="444">
        <f t="shared" si="112"/>
        <v>153.77608010391666</v>
      </c>
      <c r="I254" s="444">
        <f t="shared" si="112"/>
        <v>156.71567715756251</v>
      </c>
      <c r="J254" s="444">
        <f t="shared" si="112"/>
        <v>158.74034414438916</v>
      </c>
      <c r="K254" s="444">
        <f t="shared" si="112"/>
        <v>160.42289270680396</v>
      </c>
      <c r="L254" s="444">
        <f t="shared" si="112"/>
        <v>161.511929154912</v>
      </c>
      <c r="M254" s="444">
        <f t="shared" si="112"/>
        <v>162.10611108847195</v>
      </c>
      <c r="N254" s="444">
        <f t="shared" si="112"/>
        <v>162.27618991469257</v>
      </c>
      <c r="O254" s="318"/>
      <c r="P254" s="318"/>
      <c r="Q254" s="318"/>
    </row>
    <row r="255" spans="2:17" ht="13.15">
      <c r="B255" s="329" t="str">
        <f t="shared" si="102"/>
        <v>60-64</v>
      </c>
      <c r="C255" s="444">
        <f t="shared" si="104"/>
        <v>62.238553383943625</v>
      </c>
      <c r="D255" s="444">
        <f t="shared" ref="D255:N255" si="113">D85-D221</f>
        <v>59.150614202402743</v>
      </c>
      <c r="E255" s="444">
        <f t="shared" si="113"/>
        <v>56.1351577022957</v>
      </c>
      <c r="F255" s="444">
        <f t="shared" si="113"/>
        <v>53.918707224350328</v>
      </c>
      <c r="G255" s="444">
        <f t="shared" si="113"/>
        <v>52.821650741077832</v>
      </c>
      <c r="H255" s="444">
        <f t="shared" si="113"/>
        <v>52.96367059083849</v>
      </c>
      <c r="I255" s="444">
        <f t="shared" si="113"/>
        <v>53.404377105660778</v>
      </c>
      <c r="J255" s="444">
        <f t="shared" si="113"/>
        <v>53.69255669677321</v>
      </c>
      <c r="K255" s="444">
        <f t="shared" si="113"/>
        <v>54.059567027073292</v>
      </c>
      <c r="L255" s="444">
        <f t="shared" si="113"/>
        <v>54.324548573814255</v>
      </c>
      <c r="M255" s="444">
        <f t="shared" si="113"/>
        <v>54.487506767044621</v>
      </c>
      <c r="N255" s="444">
        <f t="shared" si="113"/>
        <v>54.542598211842872</v>
      </c>
      <c r="O255" s="318"/>
      <c r="P255" s="318"/>
      <c r="Q255" s="318"/>
    </row>
    <row r="256" spans="2:17" ht="13.15">
      <c r="B256" s="329" t="str">
        <f t="shared" si="102"/>
        <v>65 plus</v>
      </c>
      <c r="C256" s="444">
        <f t="shared" si="104"/>
        <v>11.389917573142345</v>
      </c>
      <c r="D256" s="444">
        <f t="shared" ref="D256:N256" si="114">D86-D222</f>
        <v>16.007849494229152</v>
      </c>
      <c r="E256" s="444">
        <f t="shared" si="114"/>
        <v>18.350345206313939</v>
      </c>
      <c r="F256" s="444">
        <f t="shared" si="114"/>
        <v>19.327665309154387</v>
      </c>
      <c r="G256" s="444">
        <f t="shared" si="114"/>
        <v>19.711607141227113</v>
      </c>
      <c r="H256" s="444">
        <f t="shared" si="114"/>
        <v>20.027181169983827</v>
      </c>
      <c r="I256" s="444">
        <f t="shared" si="114"/>
        <v>20.221506340514694</v>
      </c>
      <c r="J256" s="444">
        <f t="shared" si="114"/>
        <v>20.264547926504264</v>
      </c>
      <c r="K256" s="444">
        <f t="shared" si="114"/>
        <v>20.307740017098237</v>
      </c>
      <c r="L256" s="444">
        <f t="shared" si="114"/>
        <v>20.322288585276528</v>
      </c>
      <c r="M256" s="444">
        <f t="shared" si="114"/>
        <v>20.31848952487794</v>
      </c>
      <c r="N256" s="444">
        <f t="shared" si="114"/>
        <v>20.295203738787457</v>
      </c>
      <c r="O256" s="318"/>
      <c r="P256" s="318"/>
      <c r="Q256" s="318"/>
    </row>
    <row r="257" spans="1:17" ht="13.15">
      <c r="B257" s="329" t="str">
        <f t="shared" si="102"/>
        <v>Total</v>
      </c>
      <c r="C257" s="444">
        <f>SUM(C247:C256)</f>
        <v>3283.6091777163592</v>
      </c>
      <c r="D257" s="444">
        <f t="shared" ref="D257:N257" si="115">SUM(D247:D256)</f>
        <v>3315.9543265088341</v>
      </c>
      <c r="E257" s="444">
        <f t="shared" si="115"/>
        <v>3349.1916517699183</v>
      </c>
      <c r="F257" s="444">
        <f t="shared" si="115"/>
        <v>3372.7005667298799</v>
      </c>
      <c r="G257" s="444">
        <f t="shared" si="115"/>
        <v>3406.4226085701389</v>
      </c>
      <c r="H257" s="444">
        <f t="shared" si="115"/>
        <v>3476.3157798370876</v>
      </c>
      <c r="I257" s="444">
        <f t="shared" si="115"/>
        <v>3535.5414424614869</v>
      </c>
      <c r="J257" s="444">
        <f t="shared" si="115"/>
        <v>3564.0688451754686</v>
      </c>
      <c r="K257" s="444">
        <f t="shared" si="115"/>
        <v>3585.9318991720429</v>
      </c>
      <c r="L257" s="444">
        <f t="shared" si="115"/>
        <v>3594.9934133727425</v>
      </c>
      <c r="M257" s="444">
        <f t="shared" si="115"/>
        <v>3594.8804611346882</v>
      </c>
      <c r="N257" s="444">
        <f t="shared" si="115"/>
        <v>3587.3590069057796</v>
      </c>
      <c r="O257" s="318"/>
      <c r="P257" s="318"/>
      <c r="Q257" s="318"/>
    </row>
    <row r="258" spans="1:17">
      <c r="A258" s="300">
        <f>SUM(C258:N258)</f>
        <v>0</v>
      </c>
      <c r="C258" s="300">
        <f t="shared" ref="C258:N258" si="116">SUM(C247:C256)-C257</f>
        <v>0</v>
      </c>
      <c r="D258" s="300">
        <f t="shared" si="116"/>
        <v>0</v>
      </c>
      <c r="E258" s="300">
        <f t="shared" si="116"/>
        <v>0</v>
      </c>
      <c r="F258" s="300">
        <f t="shared" si="116"/>
        <v>0</v>
      </c>
      <c r="G258" s="300">
        <f t="shared" si="116"/>
        <v>0</v>
      </c>
      <c r="H258" s="300">
        <f t="shared" si="116"/>
        <v>0</v>
      </c>
      <c r="I258" s="300">
        <f t="shared" si="116"/>
        <v>0</v>
      </c>
      <c r="J258" s="300">
        <f t="shared" si="116"/>
        <v>0</v>
      </c>
      <c r="K258" s="300">
        <f t="shared" si="116"/>
        <v>0</v>
      </c>
      <c r="L258" s="300">
        <f t="shared" si="116"/>
        <v>0</v>
      </c>
      <c r="M258" s="300">
        <f t="shared" si="116"/>
        <v>0</v>
      </c>
      <c r="N258" s="300">
        <f t="shared" si="116"/>
        <v>0</v>
      </c>
    </row>
    <row r="260" spans="1:17" ht="13.15">
      <c r="B260" s="332" t="s">
        <v>47</v>
      </c>
      <c r="C260" s="320"/>
      <c r="D260" s="320"/>
      <c r="E260" s="320"/>
      <c r="F260" s="320"/>
      <c r="G260" s="320"/>
      <c r="H260" s="330"/>
      <c r="I260" s="320"/>
      <c r="J260" s="320"/>
      <c r="K260" s="320"/>
      <c r="L260" s="320"/>
    </row>
    <row r="261" spans="1:17">
      <c r="C261" s="320"/>
      <c r="D261" s="320"/>
      <c r="E261" s="320"/>
      <c r="F261" s="320"/>
      <c r="G261" s="320"/>
      <c r="H261" s="330"/>
      <c r="I261" s="320"/>
      <c r="J261" s="320"/>
      <c r="K261" s="320"/>
      <c r="L261" s="320"/>
    </row>
    <row r="262" spans="1:17" ht="13.15">
      <c r="B262" s="329" t="str">
        <f t="shared" ref="B262:B273" si="117">B246</f>
        <v>Age group</v>
      </c>
      <c r="C262" s="329" t="str">
        <f t="shared" ref="C262:N262" si="118">C246</f>
        <v>2018/19</v>
      </c>
      <c r="D262" s="329" t="str">
        <f t="shared" si="118"/>
        <v>2019/20</v>
      </c>
      <c r="E262" s="329" t="str">
        <f t="shared" si="118"/>
        <v>2020/21</v>
      </c>
      <c r="F262" s="329" t="str">
        <f t="shared" si="118"/>
        <v>2021/22</v>
      </c>
      <c r="G262" s="329" t="str">
        <f t="shared" si="118"/>
        <v>2022/23</v>
      </c>
      <c r="H262" s="329" t="str">
        <f t="shared" si="118"/>
        <v>2023/24</v>
      </c>
      <c r="I262" s="329" t="str">
        <f t="shared" si="118"/>
        <v>2024/25</v>
      </c>
      <c r="J262" s="329" t="str">
        <f t="shared" si="118"/>
        <v>2025/26</v>
      </c>
      <c r="K262" s="329" t="str">
        <f t="shared" si="118"/>
        <v>2026/27</v>
      </c>
      <c r="L262" s="329" t="str">
        <f t="shared" si="118"/>
        <v>2027/28</v>
      </c>
      <c r="M262" s="329" t="str">
        <f t="shared" si="118"/>
        <v>2028/29</v>
      </c>
      <c r="N262" s="329" t="str">
        <f t="shared" si="118"/>
        <v>2029/30</v>
      </c>
    </row>
    <row r="263" spans="1:17" ht="13.15">
      <c r="B263" s="329" t="str">
        <f t="shared" si="117"/>
        <v>20-24</v>
      </c>
      <c r="C263" s="444">
        <f t="shared" ref="C263:C272" si="119">C93-C229</f>
        <v>323.94500166258587</v>
      </c>
      <c r="D263" s="444">
        <f t="shared" ref="D263:N263" si="120">D93-D229</f>
        <v>416.66285717507037</v>
      </c>
      <c r="E263" s="444">
        <f t="shared" si="120"/>
        <v>479.39986860679102</v>
      </c>
      <c r="F263" s="444">
        <f t="shared" si="120"/>
        <v>519.66428874755695</v>
      </c>
      <c r="G263" s="444">
        <f t="shared" si="120"/>
        <v>553.3519700380831</v>
      </c>
      <c r="H263" s="444">
        <f t="shared" si="120"/>
        <v>595.04270459747408</v>
      </c>
      <c r="I263" s="444">
        <f t="shared" si="120"/>
        <v>622.79891478085165</v>
      </c>
      <c r="J263" s="444">
        <f t="shared" si="120"/>
        <v>631.20063509605757</v>
      </c>
      <c r="K263" s="444">
        <f t="shared" si="120"/>
        <v>635.58660469064773</v>
      </c>
      <c r="L263" s="444">
        <f t="shared" si="120"/>
        <v>634.0137385622312</v>
      </c>
      <c r="M263" s="444">
        <f t="shared" si="120"/>
        <v>629.27901981611444</v>
      </c>
      <c r="N263" s="444">
        <f t="shared" si="120"/>
        <v>622.65847251824516</v>
      </c>
      <c r="O263" s="358"/>
      <c r="P263" s="358"/>
      <c r="Q263" s="358"/>
    </row>
    <row r="264" spans="1:17" ht="13.15">
      <c r="B264" s="329" t="str">
        <f t="shared" si="117"/>
        <v>25-29</v>
      </c>
      <c r="C264" s="444">
        <f t="shared" si="119"/>
        <v>1075.1627068658672</v>
      </c>
      <c r="D264" s="444">
        <f t="shared" ref="D264:N264" si="121">D94-D230</f>
        <v>1073.4794276190994</v>
      </c>
      <c r="E264" s="444">
        <f t="shared" si="121"/>
        <v>1086.7564745586496</v>
      </c>
      <c r="F264" s="444">
        <f t="shared" si="121"/>
        <v>1104.0142923722426</v>
      </c>
      <c r="G264" s="444">
        <f t="shared" si="121"/>
        <v>1131.8322852541867</v>
      </c>
      <c r="H264" s="444">
        <f t="shared" si="121"/>
        <v>1182.4963464634695</v>
      </c>
      <c r="I264" s="444">
        <f t="shared" si="121"/>
        <v>1224.6257175355115</v>
      </c>
      <c r="J264" s="444">
        <f t="shared" si="121"/>
        <v>1245.0478930634456</v>
      </c>
      <c r="K264" s="444">
        <f t="shared" si="121"/>
        <v>1259.0399859513454</v>
      </c>
      <c r="L264" s="444">
        <f t="shared" si="121"/>
        <v>1263.4993277117251</v>
      </c>
      <c r="M264" s="444">
        <f t="shared" si="121"/>
        <v>1261.4174102813308</v>
      </c>
      <c r="N264" s="444">
        <f t="shared" si="121"/>
        <v>1254.5526461469506</v>
      </c>
      <c r="O264" s="358"/>
      <c r="P264" s="358"/>
      <c r="Q264" s="358"/>
    </row>
    <row r="265" spans="1:17" ht="13.15">
      <c r="B265" s="329" t="str">
        <f t="shared" si="117"/>
        <v>30-34</v>
      </c>
      <c r="C265" s="444">
        <f t="shared" si="119"/>
        <v>1426.9927551145024</v>
      </c>
      <c r="D265" s="444">
        <f t="shared" ref="D265:N265" si="122">D95-D231</f>
        <v>1383.3119310381528</v>
      </c>
      <c r="E265" s="444">
        <f t="shared" si="122"/>
        <v>1348.3518812005984</v>
      </c>
      <c r="F265" s="444">
        <f t="shared" si="122"/>
        <v>1323.5187975944687</v>
      </c>
      <c r="G265" s="444">
        <f t="shared" si="122"/>
        <v>1314.1897983091567</v>
      </c>
      <c r="H265" s="444">
        <f t="shared" si="122"/>
        <v>1328.087576572698</v>
      </c>
      <c r="I265" s="444">
        <f t="shared" si="122"/>
        <v>1346.8674148325128</v>
      </c>
      <c r="J265" s="444">
        <f t="shared" si="122"/>
        <v>1359.4326736358546</v>
      </c>
      <c r="K265" s="444">
        <f t="shared" si="122"/>
        <v>1371.0601969231982</v>
      </c>
      <c r="L265" s="444">
        <f t="shared" si="122"/>
        <v>1378.1900281929543</v>
      </c>
      <c r="M265" s="444">
        <f t="shared" si="122"/>
        <v>1381.0850296580729</v>
      </c>
      <c r="N265" s="444">
        <f t="shared" si="122"/>
        <v>1379.9704250578484</v>
      </c>
      <c r="O265" s="358"/>
      <c r="P265" s="358"/>
      <c r="Q265" s="358"/>
    </row>
    <row r="266" spans="1:17" ht="13.15">
      <c r="B266" s="329" t="str">
        <f t="shared" si="117"/>
        <v>35-39</v>
      </c>
      <c r="C266" s="444">
        <f t="shared" si="119"/>
        <v>1445.2209497352371</v>
      </c>
      <c r="D266" s="444">
        <f t="shared" ref="D266:N266" si="123">D96-D232</f>
        <v>1411.4910605968453</v>
      </c>
      <c r="E266" s="444">
        <f t="shared" si="123"/>
        <v>1375.3306763638986</v>
      </c>
      <c r="F266" s="444">
        <f t="shared" si="123"/>
        <v>1341.2672281939688</v>
      </c>
      <c r="G266" s="444">
        <f t="shared" si="123"/>
        <v>1315.817205666631</v>
      </c>
      <c r="H266" s="444">
        <f t="shared" si="123"/>
        <v>1306.1417519215472</v>
      </c>
      <c r="I266" s="444">
        <f t="shared" si="123"/>
        <v>1301.491581480429</v>
      </c>
      <c r="J266" s="444">
        <f t="shared" si="123"/>
        <v>1295.9135697482379</v>
      </c>
      <c r="K266" s="444">
        <f t="shared" si="123"/>
        <v>1293.4631099056348</v>
      </c>
      <c r="L266" s="444">
        <f t="shared" si="123"/>
        <v>1291.325473779129</v>
      </c>
      <c r="M266" s="444">
        <f t="shared" si="123"/>
        <v>1289.0675201967215</v>
      </c>
      <c r="N266" s="444">
        <f t="shared" si="123"/>
        <v>1286.093010595773</v>
      </c>
      <c r="O266" s="358"/>
      <c r="P266" s="358"/>
      <c r="Q266" s="358"/>
    </row>
    <row r="267" spans="1:17" ht="13.15">
      <c r="B267" s="329" t="str">
        <f t="shared" si="117"/>
        <v>40-44</v>
      </c>
      <c r="C267" s="444">
        <f t="shared" si="119"/>
        <v>1293.5148295741051</v>
      </c>
      <c r="D267" s="444">
        <f t="shared" ref="D267:N267" si="124">D97-D233</f>
        <v>1296.2030595035881</v>
      </c>
      <c r="E267" s="444">
        <f t="shared" si="124"/>
        <v>1288.7166244883178</v>
      </c>
      <c r="F267" s="444">
        <f t="shared" si="124"/>
        <v>1275.2743532449126</v>
      </c>
      <c r="G267" s="444">
        <f t="shared" si="124"/>
        <v>1262.235599580958</v>
      </c>
      <c r="H267" s="444">
        <f t="shared" si="124"/>
        <v>1256.6134853345447</v>
      </c>
      <c r="I267" s="444">
        <f t="shared" si="124"/>
        <v>1250.6165491594561</v>
      </c>
      <c r="J267" s="444">
        <f t="shared" si="124"/>
        <v>1240.8066682750114</v>
      </c>
      <c r="K267" s="444">
        <f t="shared" si="124"/>
        <v>1232.0879060031946</v>
      </c>
      <c r="L267" s="444">
        <f t="shared" si="124"/>
        <v>1223.2774745796939</v>
      </c>
      <c r="M267" s="444">
        <f t="shared" si="124"/>
        <v>1214.8384063609276</v>
      </c>
      <c r="N267" s="444">
        <f t="shared" si="124"/>
        <v>1206.7568030449411</v>
      </c>
      <c r="O267" s="358"/>
      <c r="P267" s="358"/>
      <c r="Q267" s="358"/>
    </row>
    <row r="268" spans="1:17" ht="13.15">
      <c r="B268" s="329" t="str">
        <f t="shared" si="117"/>
        <v>45-49</v>
      </c>
      <c r="C268" s="444">
        <f t="shared" si="119"/>
        <v>905.32689871896025</v>
      </c>
      <c r="D268" s="444">
        <f t="shared" ref="D268:N268" si="125">D98-D234</f>
        <v>960.07743150992474</v>
      </c>
      <c r="E268" s="444">
        <f t="shared" si="125"/>
        <v>997.17993935896175</v>
      </c>
      <c r="F268" s="444">
        <f t="shared" si="125"/>
        <v>1021.2744409173224</v>
      </c>
      <c r="G268" s="444">
        <f t="shared" si="125"/>
        <v>1038.6205852708358</v>
      </c>
      <c r="H268" s="444">
        <f t="shared" si="125"/>
        <v>1055.8389406324013</v>
      </c>
      <c r="I268" s="444">
        <f t="shared" si="125"/>
        <v>1067.0738330798356</v>
      </c>
      <c r="J268" s="444">
        <f t="shared" si="125"/>
        <v>1070.2181300642994</v>
      </c>
      <c r="K268" s="444">
        <f t="shared" si="125"/>
        <v>1070.238698718123</v>
      </c>
      <c r="L268" s="444">
        <f t="shared" si="125"/>
        <v>1066.9953208834886</v>
      </c>
      <c r="M268" s="444">
        <f t="shared" si="125"/>
        <v>1061.7095864446205</v>
      </c>
      <c r="N268" s="444">
        <f t="shared" si="125"/>
        <v>1055.1147763673262</v>
      </c>
      <c r="O268" s="358"/>
      <c r="P268" s="358"/>
      <c r="Q268" s="358"/>
    </row>
    <row r="269" spans="1:17" ht="13.15">
      <c r="B269" s="329" t="str">
        <f t="shared" si="117"/>
        <v>50-54</v>
      </c>
      <c r="C269" s="444">
        <f t="shared" si="119"/>
        <v>611.38548047057839</v>
      </c>
      <c r="D269" s="444">
        <f t="shared" ref="D269:N269" si="126">D99-D235</f>
        <v>639.68608763324914</v>
      </c>
      <c r="E269" s="444">
        <f t="shared" si="126"/>
        <v>666.96763744252371</v>
      </c>
      <c r="F269" s="444">
        <f t="shared" si="126"/>
        <v>691.50673521778867</v>
      </c>
      <c r="G269" s="444">
        <f t="shared" si="126"/>
        <v>714.57245332920695</v>
      </c>
      <c r="H269" s="444">
        <f t="shared" si="126"/>
        <v>738.87301078964265</v>
      </c>
      <c r="I269" s="444">
        <f t="shared" si="126"/>
        <v>758.67449475265221</v>
      </c>
      <c r="J269" s="444">
        <f t="shared" si="126"/>
        <v>771.55537605777374</v>
      </c>
      <c r="K269" s="444">
        <f t="shared" si="126"/>
        <v>780.70809147638124</v>
      </c>
      <c r="L269" s="444">
        <f t="shared" si="126"/>
        <v>785.82682707371021</v>
      </c>
      <c r="M269" s="444">
        <f t="shared" si="126"/>
        <v>787.80813563084905</v>
      </c>
      <c r="N269" s="444">
        <f t="shared" si="126"/>
        <v>787.31993633428328</v>
      </c>
      <c r="O269" s="358"/>
      <c r="P269" s="358"/>
      <c r="Q269" s="358"/>
    </row>
    <row r="270" spans="1:17" ht="13.15">
      <c r="B270" s="329" t="str">
        <f t="shared" si="117"/>
        <v>55-59</v>
      </c>
      <c r="C270" s="444">
        <f t="shared" si="119"/>
        <v>344.86886983556377</v>
      </c>
      <c r="D270" s="444">
        <f t="shared" ref="D270:N270" si="127">D100-D236</f>
        <v>328.44291188314651</v>
      </c>
      <c r="E270" s="444">
        <f t="shared" si="127"/>
        <v>322.16589195774696</v>
      </c>
      <c r="F270" s="444">
        <f t="shared" si="127"/>
        <v>322.08184709124561</v>
      </c>
      <c r="G270" s="444">
        <f t="shared" si="127"/>
        <v>326.69515163597407</v>
      </c>
      <c r="H270" s="444">
        <f t="shared" si="127"/>
        <v>335.78580179233342</v>
      </c>
      <c r="I270" s="444">
        <f t="shared" si="127"/>
        <v>344.79871026769854</v>
      </c>
      <c r="J270" s="444">
        <f t="shared" si="127"/>
        <v>351.57790416067735</v>
      </c>
      <c r="K270" s="444">
        <f t="shared" si="127"/>
        <v>357.36004090960415</v>
      </c>
      <c r="L270" s="444">
        <f t="shared" si="127"/>
        <v>361.49473974439979</v>
      </c>
      <c r="M270" s="444">
        <f t="shared" si="127"/>
        <v>364.1718369509374</v>
      </c>
      <c r="N270" s="444">
        <f t="shared" si="127"/>
        <v>365.54624282405973</v>
      </c>
      <c r="O270" s="358"/>
      <c r="P270" s="358"/>
      <c r="Q270" s="358"/>
    </row>
    <row r="271" spans="1:17" ht="13.15">
      <c r="B271" s="329" t="str">
        <f t="shared" si="117"/>
        <v>60-64</v>
      </c>
      <c r="C271" s="444">
        <f t="shared" si="119"/>
        <v>119.29258291335559</v>
      </c>
      <c r="D271" s="444">
        <f t="shared" ref="D271:N271" si="128">D101-D237</f>
        <v>120.18129800029165</v>
      </c>
      <c r="E271" s="444">
        <f t="shared" si="128"/>
        <v>118.36538367697651</v>
      </c>
      <c r="F271" s="444">
        <f t="shared" si="128"/>
        <v>116.45595969434714</v>
      </c>
      <c r="G271" s="444">
        <f t="shared" si="128"/>
        <v>115.92167151721438</v>
      </c>
      <c r="H271" s="444">
        <f t="shared" si="128"/>
        <v>117.57764516580781</v>
      </c>
      <c r="I271" s="444">
        <f t="shared" si="128"/>
        <v>119.58102790681764</v>
      </c>
      <c r="J271" s="444">
        <f t="shared" si="128"/>
        <v>121.05228512441028</v>
      </c>
      <c r="K271" s="444">
        <f t="shared" si="128"/>
        <v>122.59595798017499</v>
      </c>
      <c r="L271" s="444">
        <f t="shared" si="128"/>
        <v>123.81946163498378</v>
      </c>
      <c r="M271" s="444">
        <f t="shared" si="128"/>
        <v>124.72532758496227</v>
      </c>
      <c r="N271" s="444">
        <f t="shared" si="128"/>
        <v>125.29653149113675</v>
      </c>
      <c r="O271" s="358"/>
      <c r="P271" s="358"/>
      <c r="Q271" s="358"/>
    </row>
    <row r="272" spans="1:17" ht="13.15">
      <c r="B272" s="329" t="str">
        <f t="shared" si="117"/>
        <v>65 plus</v>
      </c>
      <c r="C272" s="444">
        <f t="shared" si="119"/>
        <v>27.68771725504407</v>
      </c>
      <c r="D272" s="444">
        <f t="shared" ref="D272:N272" si="129">D102-D238</f>
        <v>38.519486074681133</v>
      </c>
      <c r="E272" s="444">
        <f t="shared" si="129"/>
        <v>45.380358805284587</v>
      </c>
      <c r="F272" s="444">
        <f t="shared" si="129"/>
        <v>49.406672402986011</v>
      </c>
      <c r="G272" s="444">
        <f t="shared" si="129"/>
        <v>51.902276635799126</v>
      </c>
      <c r="H272" s="444">
        <f t="shared" si="129"/>
        <v>53.96858822570583</v>
      </c>
      <c r="I272" s="444">
        <f t="shared" si="129"/>
        <v>55.47414122740927</v>
      </c>
      <c r="J272" s="444">
        <f t="shared" si="129"/>
        <v>56.377167078493251</v>
      </c>
      <c r="K272" s="444">
        <f t="shared" si="129"/>
        <v>57.09653459581542</v>
      </c>
      <c r="L272" s="444">
        <f t="shared" si="129"/>
        <v>57.613652914484504</v>
      </c>
      <c r="M272" s="444">
        <f t="shared" si="129"/>
        <v>57.987462241600682</v>
      </c>
      <c r="N272" s="444">
        <f t="shared" si="129"/>
        <v>58.237707064433586</v>
      </c>
      <c r="O272" s="358"/>
      <c r="P272" s="358"/>
      <c r="Q272" s="358"/>
    </row>
    <row r="273" spans="1:17" ht="13.15">
      <c r="B273" s="329" t="str">
        <f t="shared" si="117"/>
        <v>Total</v>
      </c>
      <c r="C273" s="444">
        <f>SUM(C263:C272)</f>
        <v>7573.397792145799</v>
      </c>
      <c r="D273" s="444">
        <f t="shared" ref="D273:N273" si="130">SUM(D263:D272)</f>
        <v>7668.0555510340491</v>
      </c>
      <c r="E273" s="444">
        <f t="shared" si="130"/>
        <v>7728.6147364597473</v>
      </c>
      <c r="F273" s="444">
        <f t="shared" si="130"/>
        <v>7764.4646154768407</v>
      </c>
      <c r="G273" s="444">
        <f t="shared" si="130"/>
        <v>7825.1389972380457</v>
      </c>
      <c r="H273" s="444">
        <f t="shared" si="130"/>
        <v>7970.4258514956246</v>
      </c>
      <c r="I273" s="444">
        <f t="shared" si="130"/>
        <v>8092.0023850231737</v>
      </c>
      <c r="J273" s="444">
        <f t="shared" si="130"/>
        <v>8143.1823023042625</v>
      </c>
      <c r="K273" s="444">
        <f t="shared" si="130"/>
        <v>8179.2371271541206</v>
      </c>
      <c r="L273" s="444">
        <f t="shared" si="130"/>
        <v>8186.0560450767998</v>
      </c>
      <c r="M273" s="444">
        <f t="shared" si="130"/>
        <v>8172.0897351661379</v>
      </c>
      <c r="N273" s="444">
        <f t="shared" si="130"/>
        <v>8141.5465514449979</v>
      </c>
      <c r="O273" s="358"/>
      <c r="P273" s="358"/>
      <c r="Q273" s="358"/>
    </row>
    <row r="274" spans="1:17">
      <c r="A274" s="300">
        <f>SUM(C274:N274)</f>
        <v>0</v>
      </c>
      <c r="C274" s="300">
        <f t="shared" ref="C274:N274" si="131">SUM(C263:C272)-C273</f>
        <v>0</v>
      </c>
      <c r="D274" s="300">
        <f t="shared" si="131"/>
        <v>0</v>
      </c>
      <c r="E274" s="300">
        <f t="shared" si="131"/>
        <v>0</v>
      </c>
      <c r="F274" s="300">
        <f t="shared" si="131"/>
        <v>0</v>
      </c>
      <c r="G274" s="300">
        <f t="shared" si="131"/>
        <v>0</v>
      </c>
      <c r="H274" s="300">
        <f t="shared" si="131"/>
        <v>0</v>
      </c>
      <c r="I274" s="300">
        <f t="shared" si="131"/>
        <v>0</v>
      </c>
      <c r="J274" s="300">
        <f t="shared" si="131"/>
        <v>0</v>
      </c>
      <c r="K274" s="300">
        <f t="shared" si="131"/>
        <v>0</v>
      </c>
      <c r="L274" s="300">
        <f t="shared" si="131"/>
        <v>0</v>
      </c>
      <c r="M274" s="300">
        <f t="shared" si="131"/>
        <v>0</v>
      </c>
      <c r="N274" s="300">
        <f t="shared" si="131"/>
        <v>0</v>
      </c>
    </row>
    <row r="275" spans="1:17" ht="15">
      <c r="B275" s="331"/>
      <c r="H275" s="318"/>
    </row>
    <row r="276" spans="1:17" ht="15">
      <c r="B276" s="331" t="s">
        <v>517</v>
      </c>
      <c r="H276" s="318"/>
    </row>
    <row r="277" spans="1:17" ht="15">
      <c r="B277" s="331"/>
      <c r="H277" s="318"/>
    </row>
    <row r="278" spans="1:17" ht="15">
      <c r="B278" s="331"/>
      <c r="C278" s="317" t="str">
        <f>C262</f>
        <v>2018/19</v>
      </c>
      <c r="D278" s="317" t="str">
        <f t="shared" ref="D278:N278" si="132">D262</f>
        <v>2019/20</v>
      </c>
      <c r="E278" s="317" t="str">
        <f t="shared" si="132"/>
        <v>2020/21</v>
      </c>
      <c r="F278" s="317" t="str">
        <f t="shared" si="132"/>
        <v>2021/22</v>
      </c>
      <c r="G278" s="317" t="str">
        <f t="shared" si="132"/>
        <v>2022/23</v>
      </c>
      <c r="H278" s="317" t="str">
        <f t="shared" si="132"/>
        <v>2023/24</v>
      </c>
      <c r="I278" s="317" t="str">
        <f t="shared" si="132"/>
        <v>2024/25</v>
      </c>
      <c r="J278" s="317" t="str">
        <f t="shared" si="132"/>
        <v>2025/26</v>
      </c>
      <c r="K278" s="317" t="str">
        <f t="shared" si="132"/>
        <v>2026/27</v>
      </c>
      <c r="L278" s="317" t="str">
        <f t="shared" si="132"/>
        <v>2027/28</v>
      </c>
      <c r="M278" s="317" t="str">
        <f t="shared" si="132"/>
        <v>2028/29</v>
      </c>
      <c r="N278" s="317" t="str">
        <f t="shared" si="132"/>
        <v>2029/30</v>
      </c>
    </row>
    <row r="279" spans="1:17" ht="13.15">
      <c r="B279" s="317" t="s">
        <v>193</v>
      </c>
      <c r="C279" s="444">
        <f>C223+C239</f>
        <v>1480.4485880097247</v>
      </c>
      <c r="D279" s="444">
        <f t="shared" ref="D279:N279" si="133">D223+D239</f>
        <v>1504.9745045063964</v>
      </c>
      <c r="E279" s="444">
        <f t="shared" si="133"/>
        <v>1563.426532592724</v>
      </c>
      <c r="F279" s="444">
        <f t="shared" si="133"/>
        <v>1585.6264291616033</v>
      </c>
      <c r="G279" s="444">
        <f t="shared" si="133"/>
        <v>1605.4562560773402</v>
      </c>
      <c r="H279" s="444">
        <f t="shared" si="133"/>
        <v>1643.5393310131458</v>
      </c>
      <c r="I279" s="444">
        <f t="shared" si="133"/>
        <v>1675.1359025036795</v>
      </c>
      <c r="J279" s="444">
        <f t="shared" si="133"/>
        <v>1690.091377488799</v>
      </c>
      <c r="K279" s="444">
        <f t="shared" si="133"/>
        <v>1701.2199164214005</v>
      </c>
      <c r="L279" s="444">
        <f t="shared" si="133"/>
        <v>1705.3860023346588</v>
      </c>
      <c r="M279" s="444">
        <f t="shared" si="133"/>
        <v>1704.6076710587154</v>
      </c>
      <c r="N279" s="444">
        <f t="shared" si="133"/>
        <v>1699.8995267598236</v>
      </c>
    </row>
    <row r="280" spans="1:17" ht="13.15">
      <c r="B280" s="317" t="s">
        <v>194</v>
      </c>
      <c r="C280" s="444">
        <f>C155+C171</f>
        <v>263.49999138788223</v>
      </c>
      <c r="D280" s="444">
        <f t="shared" ref="D280:N280" si="134">D155+D171</f>
        <v>264.08324838392235</v>
      </c>
      <c r="E280" s="444">
        <f t="shared" si="134"/>
        <v>265.30405629948871</v>
      </c>
      <c r="F280" s="444">
        <f t="shared" si="134"/>
        <v>266.56486343143615</v>
      </c>
      <c r="G280" s="444">
        <f t="shared" si="134"/>
        <v>269.4836464709033</v>
      </c>
      <c r="H280" s="444">
        <f t="shared" si="134"/>
        <v>275.44402293642827</v>
      </c>
      <c r="I280" s="444">
        <f t="shared" si="134"/>
        <v>281.15760146746982</v>
      </c>
      <c r="J280" s="444">
        <f t="shared" si="134"/>
        <v>285.09514529285502</v>
      </c>
      <c r="K280" s="444">
        <f t="shared" si="134"/>
        <v>288.53118202193826</v>
      </c>
      <c r="L280" s="444">
        <f t="shared" si="134"/>
        <v>290.93347151813953</v>
      </c>
      <c r="M280" s="444">
        <f t="shared" si="134"/>
        <v>292.44927536568366</v>
      </c>
      <c r="N280" s="444">
        <f t="shared" si="134"/>
        <v>293.16191573008098</v>
      </c>
    </row>
    <row r="281" spans="1:17" ht="13.15">
      <c r="B281" s="317" t="s">
        <v>518</v>
      </c>
      <c r="C281" s="444">
        <f>C189+C205</f>
        <v>5.248413313121203</v>
      </c>
      <c r="D281" s="444">
        <f t="shared" ref="D281:N281" si="135">D189+D205</f>
        <v>5.3418069563819728</v>
      </c>
      <c r="E281" s="444">
        <f t="shared" si="135"/>
        <v>5.4303995830997085</v>
      </c>
      <c r="F281" s="444">
        <f t="shared" si="135"/>
        <v>5.4858806237389928</v>
      </c>
      <c r="G281" s="444">
        <f t="shared" si="135"/>
        <v>5.544682291840445</v>
      </c>
      <c r="H281" s="444">
        <f t="shared" si="135"/>
        <v>5.6453149991739497</v>
      </c>
      <c r="I281" s="444">
        <f t="shared" si="135"/>
        <v>5.7268603586126954</v>
      </c>
      <c r="J281" s="444">
        <f t="shared" si="135"/>
        <v>5.7639044979883796</v>
      </c>
      <c r="K281" s="444">
        <f t="shared" si="135"/>
        <v>5.7894608738369797</v>
      </c>
      <c r="L281" s="444">
        <f t="shared" si="135"/>
        <v>5.7961665856729088</v>
      </c>
      <c r="M281" s="444">
        <f t="shared" si="135"/>
        <v>5.7894879517313145</v>
      </c>
      <c r="N281" s="444">
        <f t="shared" si="135"/>
        <v>5.772250678092929</v>
      </c>
    </row>
    <row r="282" spans="1:17" ht="13.15">
      <c r="B282" s="317" t="s">
        <v>195</v>
      </c>
      <c r="C282" s="444">
        <f>C121+C137</f>
        <v>1211.7001833087213</v>
      </c>
      <c r="D282" s="444">
        <f t="shared" ref="D282:N282" si="136">D121+D137</f>
        <v>1235.549449166092</v>
      </c>
      <c r="E282" s="444">
        <f t="shared" si="136"/>
        <v>1292.6920767101356</v>
      </c>
      <c r="F282" s="444">
        <f t="shared" si="136"/>
        <v>1313.5756851064282</v>
      </c>
      <c r="G282" s="444">
        <f t="shared" si="136"/>
        <v>1330.4279273145964</v>
      </c>
      <c r="H282" s="444">
        <f t="shared" si="136"/>
        <v>1362.4499930775439</v>
      </c>
      <c r="I282" s="444">
        <f t="shared" si="136"/>
        <v>1388.251440677597</v>
      </c>
      <c r="J282" s="444">
        <f t="shared" si="136"/>
        <v>1399.2323276979557</v>
      </c>
      <c r="K282" s="444">
        <f t="shared" si="136"/>
        <v>1406.8992735256254</v>
      </c>
      <c r="L282" s="444">
        <f t="shared" si="136"/>
        <v>1408.6563642308463</v>
      </c>
      <c r="M282" s="444">
        <f t="shared" si="136"/>
        <v>1406.3689077413007</v>
      </c>
      <c r="N282" s="444">
        <f t="shared" si="136"/>
        <v>1400.9653603516499</v>
      </c>
    </row>
    <row r="283" spans="1:17" ht="15">
      <c r="A283" s="300">
        <f>SUM(C283:N283)</f>
        <v>0</v>
      </c>
      <c r="B283" s="331"/>
      <c r="C283" s="300">
        <f>C279-C280-C281-C282</f>
        <v>0</v>
      </c>
      <c r="D283" s="300">
        <f t="shared" ref="D283:N283" si="137">D279-D280-D281-D282</f>
        <v>0</v>
      </c>
      <c r="E283" s="300">
        <f t="shared" si="137"/>
        <v>0</v>
      </c>
      <c r="F283" s="300">
        <f t="shared" si="137"/>
        <v>0</v>
      </c>
      <c r="G283" s="300">
        <f t="shared" si="137"/>
        <v>0</v>
      </c>
      <c r="H283" s="300">
        <f t="shared" si="137"/>
        <v>0</v>
      </c>
      <c r="I283" s="300">
        <f t="shared" si="137"/>
        <v>0</v>
      </c>
      <c r="J283" s="300">
        <f t="shared" si="137"/>
        <v>0</v>
      </c>
      <c r="K283" s="300">
        <f t="shared" si="137"/>
        <v>0</v>
      </c>
      <c r="L283" s="300">
        <f t="shared" si="137"/>
        <v>0</v>
      </c>
      <c r="M283" s="300">
        <f t="shared" si="137"/>
        <v>0</v>
      </c>
      <c r="N283" s="300">
        <f t="shared" si="137"/>
        <v>0</v>
      </c>
    </row>
    <row r="284" spans="1:17" ht="15">
      <c r="B284" s="331"/>
      <c r="H284" s="318"/>
    </row>
    <row r="285" spans="1:17" ht="15">
      <c r="B285" s="331" t="s">
        <v>265</v>
      </c>
      <c r="F285" s="355"/>
      <c r="G285" s="355" t="s">
        <v>266</v>
      </c>
      <c r="H285" s="318"/>
    </row>
    <row r="286" spans="1:17" ht="15">
      <c r="B286" s="331"/>
      <c r="H286" s="318"/>
    </row>
    <row r="287" spans="1:17" ht="15">
      <c r="B287" s="331" t="s">
        <v>211</v>
      </c>
      <c r="H287" s="318"/>
    </row>
    <row r="288" spans="1:17" ht="15">
      <c r="B288" s="331"/>
      <c r="H288" s="318"/>
    </row>
    <row r="289" spans="2:14" ht="15">
      <c r="B289" s="331"/>
      <c r="C289" s="317" t="str">
        <f>C278</f>
        <v>2018/19</v>
      </c>
      <c r="D289" s="317" t="str">
        <f t="shared" ref="D289:N289" si="138">D278</f>
        <v>2019/20</v>
      </c>
      <c r="E289" s="317" t="str">
        <f t="shared" si="138"/>
        <v>2020/21</v>
      </c>
      <c r="F289" s="317" t="str">
        <f t="shared" si="138"/>
        <v>2021/22</v>
      </c>
      <c r="G289" s="317" t="str">
        <f t="shared" si="138"/>
        <v>2022/23</v>
      </c>
      <c r="H289" s="317" t="str">
        <f t="shared" si="138"/>
        <v>2023/24</v>
      </c>
      <c r="I289" s="317" t="str">
        <f t="shared" si="138"/>
        <v>2024/25</v>
      </c>
      <c r="J289" s="317" t="str">
        <f t="shared" si="138"/>
        <v>2025/26</v>
      </c>
      <c r="K289" s="317" t="str">
        <f t="shared" si="138"/>
        <v>2026/27</v>
      </c>
      <c r="L289" s="317" t="str">
        <f t="shared" si="138"/>
        <v>2027/28</v>
      </c>
      <c r="M289" s="317" t="str">
        <f t="shared" si="138"/>
        <v>2028/29</v>
      </c>
      <c r="N289" s="317" t="str">
        <f t="shared" si="138"/>
        <v>2029/30</v>
      </c>
    </row>
    <row r="290" spans="2:14" ht="15">
      <c r="B290" s="331"/>
      <c r="C290" s="444">
        <f>C53+C69-C15</f>
        <v>0</v>
      </c>
      <c r="D290" s="444">
        <f>D53+D69-D15</f>
        <v>0</v>
      </c>
      <c r="E290" s="444">
        <f>E53+E69-E15</f>
        <v>0</v>
      </c>
      <c r="F290" s="444">
        <f t="shared" ref="F290:N290" si="139">F53+F69-F15</f>
        <v>0</v>
      </c>
      <c r="G290" s="444">
        <f t="shared" si="139"/>
        <v>0</v>
      </c>
      <c r="H290" s="444">
        <f t="shared" si="139"/>
        <v>0</v>
      </c>
      <c r="I290" s="444">
        <f t="shared" si="139"/>
        <v>0</v>
      </c>
      <c r="J290" s="444">
        <f t="shared" si="139"/>
        <v>0</v>
      </c>
      <c r="K290" s="444">
        <f t="shared" si="139"/>
        <v>0</v>
      </c>
      <c r="L290" s="444">
        <f t="shared" si="139"/>
        <v>0</v>
      </c>
      <c r="M290" s="444">
        <f t="shared" si="139"/>
        <v>0</v>
      </c>
      <c r="N290" s="444">
        <f t="shared" si="139"/>
        <v>0</v>
      </c>
    </row>
    <row r="291" spans="2:14" ht="15">
      <c r="B291" s="331"/>
      <c r="H291" s="318"/>
    </row>
    <row r="292" spans="2:14" ht="15">
      <c r="B292" s="331" t="s">
        <v>263</v>
      </c>
      <c r="H292" s="318"/>
    </row>
    <row r="293" spans="2:14" ht="15">
      <c r="B293" s="331"/>
      <c r="C293" s="356" t="str">
        <f t="shared" ref="C293:N293" si="140">C262</f>
        <v>2018/19</v>
      </c>
      <c r="D293" s="356" t="str">
        <f t="shared" si="140"/>
        <v>2019/20</v>
      </c>
      <c r="E293" s="356" t="str">
        <f t="shared" si="140"/>
        <v>2020/21</v>
      </c>
      <c r="F293" s="356" t="str">
        <f t="shared" si="140"/>
        <v>2021/22</v>
      </c>
      <c r="G293" s="356" t="str">
        <f t="shared" si="140"/>
        <v>2022/23</v>
      </c>
      <c r="H293" s="356" t="str">
        <f t="shared" si="140"/>
        <v>2023/24</v>
      </c>
      <c r="I293" s="356" t="str">
        <f t="shared" si="140"/>
        <v>2024/25</v>
      </c>
      <c r="J293" s="356" t="str">
        <f t="shared" si="140"/>
        <v>2025/26</v>
      </c>
      <c r="K293" s="356" t="str">
        <f t="shared" si="140"/>
        <v>2026/27</v>
      </c>
      <c r="L293" s="356" t="str">
        <f t="shared" si="140"/>
        <v>2027/28</v>
      </c>
      <c r="M293" s="356" t="str">
        <f t="shared" si="140"/>
        <v>2028/29</v>
      </c>
      <c r="N293" s="356" t="str">
        <f t="shared" si="140"/>
        <v>2029/30</v>
      </c>
    </row>
    <row r="294" spans="2:14" ht="13.15">
      <c r="B294" s="354" t="s">
        <v>267</v>
      </c>
      <c r="C294" s="444">
        <f>C36-C15+C279-C290</f>
        <v>1631.9774121871208</v>
      </c>
      <c r="D294" s="444">
        <f t="shared" ref="D294:N294" si="141">D36-D15+D279-D290</f>
        <v>1657.2230432795068</v>
      </c>
      <c r="E294" s="444">
        <f t="shared" si="141"/>
        <v>1644.9852231386553</v>
      </c>
      <c r="F294" s="444">
        <f t="shared" si="141"/>
        <v>1699.8526796788053</v>
      </c>
      <c r="G294" s="444">
        <f t="shared" si="141"/>
        <v>1858.7193565376738</v>
      </c>
      <c r="H294" s="444">
        <f t="shared" si="141"/>
        <v>1855.938098655628</v>
      </c>
      <c r="I294" s="444">
        <f t="shared" si="141"/>
        <v>1769.7986974838673</v>
      </c>
      <c r="J294" s="444">
        <f t="shared" si="141"/>
        <v>1759.1377952678336</v>
      </c>
      <c r="K294" s="444">
        <f t="shared" si="141"/>
        <v>1721.2664344580396</v>
      </c>
      <c r="L294" s="444">
        <f t="shared" si="141"/>
        <v>1690.5284089099987</v>
      </c>
      <c r="M294" s="444">
        <f t="shared" si="141"/>
        <v>1661.8348888097757</v>
      </c>
      <c r="N294" s="444">
        <f t="shared" si="141"/>
        <v>1675.1543503509909</v>
      </c>
    </row>
    <row r="295" spans="2:14" ht="12.75" customHeight="1">
      <c r="B295" s="1408" t="s">
        <v>264</v>
      </c>
      <c r="C295" s="1409"/>
      <c r="D295" s="1409"/>
      <c r="E295" s="1409"/>
      <c r="F295" s="1409"/>
      <c r="G295" s="1409"/>
      <c r="H295" s="1409"/>
      <c r="I295" s="1409"/>
      <c r="J295" s="1409"/>
      <c r="K295" s="1409"/>
      <c r="L295" s="1409"/>
      <c r="M295" s="1409"/>
      <c r="N295" s="1409"/>
    </row>
    <row r="296" spans="2:14" ht="13.15">
      <c r="B296" s="317" t="s">
        <v>7</v>
      </c>
      <c r="C296" s="274">
        <f>IF(C294&lt;0,0,C294)</f>
        <v>1631.9774121871208</v>
      </c>
      <c r="D296" s="274">
        <f t="shared" ref="D296:N296" si="142">IF(D294&lt;0,0,D294)</f>
        <v>1657.2230432795068</v>
      </c>
      <c r="E296" s="274">
        <f t="shared" si="142"/>
        <v>1644.9852231386553</v>
      </c>
      <c r="F296" s="274">
        <f t="shared" si="142"/>
        <v>1699.8526796788053</v>
      </c>
      <c r="G296" s="274">
        <f t="shared" si="142"/>
        <v>1858.7193565376738</v>
      </c>
      <c r="H296" s="274">
        <f t="shared" si="142"/>
        <v>1855.938098655628</v>
      </c>
      <c r="I296" s="274">
        <f t="shared" si="142"/>
        <v>1769.7986974838673</v>
      </c>
      <c r="J296" s="274">
        <f t="shared" si="142"/>
        <v>1759.1377952678336</v>
      </c>
      <c r="K296" s="274">
        <f t="shared" si="142"/>
        <v>1721.2664344580396</v>
      </c>
      <c r="L296" s="274">
        <f t="shared" si="142"/>
        <v>1690.5284089099987</v>
      </c>
      <c r="M296" s="274">
        <f t="shared" si="142"/>
        <v>1661.8348888097757</v>
      </c>
      <c r="N296" s="274">
        <f t="shared" si="142"/>
        <v>1675.1543503509909</v>
      </c>
    </row>
    <row r="297" spans="2:14" ht="15">
      <c r="B297" s="331"/>
      <c r="H297" s="318"/>
    </row>
    <row r="298" spans="2:14" ht="15">
      <c r="B298" s="331" t="s">
        <v>174</v>
      </c>
      <c r="H298" s="318"/>
    </row>
    <row r="299" spans="2:14" ht="15">
      <c r="B299" s="331"/>
      <c r="H299" s="318"/>
    </row>
    <row r="300" spans="2:14" ht="13.15">
      <c r="B300" s="332" t="s">
        <v>46</v>
      </c>
      <c r="H300" s="316"/>
    </row>
    <row r="301" spans="2:14">
      <c r="H301" s="316"/>
    </row>
    <row r="302" spans="2:14" ht="13.15">
      <c r="B302" s="329" t="str">
        <f t="shared" ref="B302:B313" si="143">B262</f>
        <v>Age group</v>
      </c>
      <c r="C302" s="329" t="str">
        <f>C293</f>
        <v>2018/19</v>
      </c>
      <c r="D302" s="329" t="str">
        <f t="shared" ref="D302:N302" si="144">D293</f>
        <v>2019/20</v>
      </c>
      <c r="E302" s="329" t="str">
        <f t="shared" si="144"/>
        <v>2020/21</v>
      </c>
      <c r="F302" s="329" t="str">
        <f t="shared" si="144"/>
        <v>2021/22</v>
      </c>
      <c r="G302" s="329" t="str">
        <f t="shared" si="144"/>
        <v>2022/23</v>
      </c>
      <c r="H302" s="329" t="str">
        <f t="shared" si="144"/>
        <v>2023/24</v>
      </c>
      <c r="I302" s="329" t="str">
        <f t="shared" si="144"/>
        <v>2024/25</v>
      </c>
      <c r="J302" s="329" t="str">
        <f t="shared" si="144"/>
        <v>2025/26</v>
      </c>
      <c r="K302" s="329" t="str">
        <f t="shared" si="144"/>
        <v>2026/27</v>
      </c>
      <c r="L302" s="329" t="str">
        <f t="shared" si="144"/>
        <v>2027/28</v>
      </c>
      <c r="M302" s="329" t="str">
        <f t="shared" si="144"/>
        <v>2028/29</v>
      </c>
      <c r="N302" s="329" t="str">
        <f t="shared" si="144"/>
        <v>2029/30</v>
      </c>
    </row>
    <row r="303" spans="2:14" ht="13.15">
      <c r="B303" s="329" t="str">
        <f t="shared" si="143"/>
        <v>20-24</v>
      </c>
      <c r="C303" s="444">
        <f>C$296*Entrant_age_breakdowns!$K76*$G$31</f>
        <v>126.01952279300664</v>
      </c>
      <c r="D303" s="444">
        <f>D$296*Entrant_age_breakdowns!$K76*$G$31</f>
        <v>127.96896299917168</v>
      </c>
      <c r="E303" s="444">
        <f>E$296*Entrant_age_breakdowns!$K76*$G$31</f>
        <v>127.0239718230316</v>
      </c>
      <c r="F303" s="444">
        <f>F$296*Entrant_age_breakdowns!$K76*$G$31</f>
        <v>131.26077720919767</v>
      </c>
      <c r="G303" s="444">
        <f>G$296*Entrant_age_breakdowns!$K76*$G$31</f>
        <v>143.52828940388844</v>
      </c>
      <c r="H303" s="444">
        <f>H$296*Entrant_age_breakdowns!$K76*$G$31</f>
        <v>143.3135236917883</v>
      </c>
      <c r="I303" s="444">
        <f>I$296*Entrant_age_breakdowns!$K76*$G$31</f>
        <v>136.66193271492986</v>
      </c>
      <c r="J303" s="444">
        <f>J$296*Entrant_age_breakdowns!$K76*$G$31</f>
        <v>135.83870942778464</v>
      </c>
      <c r="K303" s="444">
        <f>K$296*Entrant_age_breakdowns!$K76*$G$31</f>
        <v>132.91432408940179</v>
      </c>
      <c r="L303" s="444">
        <f>L$296*Entrant_age_breakdowns!$K76*$G$31</f>
        <v>130.5407671502943</v>
      </c>
      <c r="M303" s="444">
        <f>M$296*Entrant_age_breakdowns!$K76*$G$31</f>
        <v>128.32508470072187</v>
      </c>
      <c r="N303" s="444">
        <f>N$296*Entrant_age_breakdowns!$K76*$G$31</f>
        <v>129.35359905070558</v>
      </c>
    </row>
    <row r="304" spans="2:14" ht="13.15">
      <c r="B304" s="329" t="str">
        <f t="shared" si="143"/>
        <v>25-29</v>
      </c>
      <c r="C304" s="444">
        <f>C$296*Entrant_age_breakdowns!$K77*$G$31</f>
        <v>131.44920835332238</v>
      </c>
      <c r="D304" s="444">
        <f>D$296*Entrant_age_breakdowns!$K77*$G$31</f>
        <v>133.48264227017225</v>
      </c>
      <c r="E304" s="444">
        <f>E$296*Entrant_age_breakdowns!$K77*$G$31</f>
        <v>132.4969351412179</v>
      </c>
      <c r="F304" s="444">
        <f>F$296*Entrant_age_breakdowns!$K77*$G$31</f>
        <v>136.9162878067045</v>
      </c>
      <c r="G304" s="444">
        <f>G$296*Entrant_age_breakdowns!$K77*$G$31</f>
        <v>149.71235884964545</v>
      </c>
      <c r="H304" s="444">
        <f>H$296*Entrant_age_breakdowns!$K77*$G$31</f>
        <v>149.48833972775614</v>
      </c>
      <c r="I304" s="444">
        <f>I$296*Entrant_age_breakdowns!$K77*$G$31</f>
        <v>142.55015785863176</v>
      </c>
      <c r="J304" s="444">
        <f>J$296*Entrant_age_breakdowns!$K77*$G$31</f>
        <v>141.69146511805531</v>
      </c>
      <c r="K304" s="444">
        <f>K$296*Entrant_age_breakdowns!$K77*$G$31</f>
        <v>138.64107951802492</v>
      </c>
      <c r="L304" s="444">
        <f>L$296*Entrant_age_breakdowns!$K77*$G$31</f>
        <v>136.16525534640283</v>
      </c>
      <c r="M304" s="444">
        <f>M$296*Entrant_age_breakdowns!$K77*$G$31</f>
        <v>133.85410785509674</v>
      </c>
      <c r="N304" s="444">
        <f>N$296*Entrant_age_breakdowns!$K77*$G$31</f>
        <v>134.9269368429311</v>
      </c>
    </row>
    <row r="305" spans="1:14" ht="13.15">
      <c r="B305" s="329" t="str">
        <f t="shared" si="143"/>
        <v>30-34</v>
      </c>
      <c r="C305" s="444">
        <f>C$296*Entrant_age_breakdowns!$K78*$G$31</f>
        <v>64.365765624977897</v>
      </c>
      <c r="D305" s="444">
        <f>D$296*Entrant_age_breakdowns!$K78*$G$31</f>
        <v>65.361462233161632</v>
      </c>
      <c r="E305" s="444">
        <f>E$296*Entrant_age_breakdowns!$K78*$G$31</f>
        <v>64.878798283854238</v>
      </c>
      <c r="F305" s="444">
        <f>F$296*Entrant_age_breakdowns!$K78*$G$31</f>
        <v>67.042790151467813</v>
      </c>
      <c r="G305" s="444">
        <f>G$296*Entrant_age_breakdowns!$K78*$G$31</f>
        <v>73.308548005685324</v>
      </c>
      <c r="H305" s="444">
        <f>H$296*Entrant_age_breakdowns!$K78*$G$31</f>
        <v>73.198854212351222</v>
      </c>
      <c r="I305" s="444">
        <f>I$296*Entrant_age_breakdowns!$K78*$G$31</f>
        <v>69.801485801800098</v>
      </c>
      <c r="J305" s="444">
        <f>J$296*Entrant_age_breakdowns!$K78*$G$31</f>
        <v>69.381016052486331</v>
      </c>
      <c r="K305" s="444">
        <f>K$296*Entrant_age_breakdowns!$K78*$G$31</f>
        <v>67.887356204268613</v>
      </c>
      <c r="L305" s="444">
        <f>L$296*Entrant_age_breakdowns!$K78*$G$31</f>
        <v>66.675037618591446</v>
      </c>
      <c r="M305" s="444">
        <f>M$296*Entrant_age_breakdowns!$K78*$G$31</f>
        <v>65.543355049988108</v>
      </c>
      <c r="N305" s="444">
        <f>N$296*Entrant_age_breakdowns!$K78*$G$31</f>
        <v>66.068679318210542</v>
      </c>
    </row>
    <row r="306" spans="1:14" ht="13.15">
      <c r="B306" s="329" t="str">
        <f t="shared" si="143"/>
        <v>35-39</v>
      </c>
      <c r="C306" s="444">
        <f>C$296*Entrant_age_breakdowns!$K79*$G$31</f>
        <v>48.08569279718273</v>
      </c>
      <c r="D306" s="444">
        <f>D$296*Entrant_age_breakdowns!$K79*$G$31</f>
        <v>48.829547247688005</v>
      </c>
      <c r="E306" s="444">
        <f>E$296*Entrant_age_breakdowns!$K79*$G$31</f>
        <v>48.468963788992021</v>
      </c>
      <c r="F306" s="444">
        <f>F$296*Entrant_age_breakdowns!$K79*$G$31</f>
        <v>50.085615857856517</v>
      </c>
      <c r="G306" s="444">
        <f>G$296*Entrant_age_breakdowns!$K79*$G$31</f>
        <v>54.766571710613711</v>
      </c>
      <c r="H306" s="444">
        <f>H$296*Entrant_age_breakdowns!$K79*$G$31</f>
        <v>54.684622836133542</v>
      </c>
      <c r="I306" s="444">
        <f>I$296*Entrant_age_breakdowns!$K79*$G$31</f>
        <v>52.146552914609629</v>
      </c>
      <c r="J306" s="444">
        <f>J$296*Entrant_age_breakdowns!$K79*$G$31</f>
        <v>51.832432838514954</v>
      </c>
      <c r="K306" s="444">
        <f>K$296*Entrant_age_breakdowns!$K79*$G$31</f>
        <v>50.716565297633686</v>
      </c>
      <c r="L306" s="444">
        <f>L$296*Entrant_age_breakdowns!$K79*$G$31</f>
        <v>49.810879200107244</v>
      </c>
      <c r="M306" s="444">
        <f>M$296*Entrant_age_breakdowns!$K79*$G$31</f>
        <v>48.965433802085457</v>
      </c>
      <c r="N306" s="444">
        <f>N$296*Entrant_age_breakdowns!$K79*$G$31</f>
        <v>49.357887478902228</v>
      </c>
    </row>
    <row r="307" spans="1:14" ht="13.15">
      <c r="B307" s="329" t="str">
        <f t="shared" si="143"/>
        <v>40-44</v>
      </c>
      <c r="C307" s="444">
        <f>C$296*Entrant_age_breakdowns!$K80*$G$31</f>
        <v>40.150141014532998</v>
      </c>
      <c r="D307" s="444">
        <f>D$296*Entrant_age_breakdowns!$K80*$G$31</f>
        <v>40.77123763069374</v>
      </c>
      <c r="E307" s="444">
        <f>E$296*Entrant_age_breakdowns!$K80*$G$31</f>
        <v>40.470161034475915</v>
      </c>
      <c r="F307" s="444">
        <f>F$296*Entrant_age_breakdowns!$K80*$G$31</f>
        <v>41.820018024373518</v>
      </c>
      <c r="G307" s="444">
        <f>G$296*Entrant_age_breakdowns!$K80*$G$31</f>
        <v>45.728478662836359</v>
      </c>
      <c r="H307" s="444">
        <f>H$296*Entrant_age_breakdowns!$K80*$G$31</f>
        <v>45.660053759815021</v>
      </c>
      <c r="I307" s="444">
        <f>I$296*Entrant_age_breakdowns!$K80*$G$31</f>
        <v>43.540839928712636</v>
      </c>
      <c r="J307" s="444">
        <f>J$296*Entrant_age_breakdowns!$K80*$G$31</f>
        <v>43.278558892149597</v>
      </c>
      <c r="K307" s="444">
        <f>K$296*Entrant_age_breakdowns!$K80*$G$31</f>
        <v>42.346842273052701</v>
      </c>
      <c r="L307" s="444">
        <f>L$296*Entrant_age_breakdowns!$K80*$G$31</f>
        <v>41.590620985278747</v>
      </c>
      <c r="M307" s="444">
        <f>M$296*Entrant_age_breakdowns!$K80*$G$31</f>
        <v>40.884698912078385</v>
      </c>
      <c r="N307" s="444">
        <f>N$296*Entrant_age_breakdowns!$K80*$G$31</f>
        <v>41.212386204269976</v>
      </c>
    </row>
    <row r="308" spans="1:14" ht="13.15">
      <c r="B308" s="329" t="str">
        <f t="shared" si="143"/>
        <v>45-49</v>
      </c>
      <c r="C308" s="444">
        <f>C$296*Entrant_age_breakdowns!$K81*$G$31</f>
        <v>34.139208876053033</v>
      </c>
      <c r="D308" s="444">
        <f>D$296*Entrant_age_breakdowns!$K81*$G$31</f>
        <v>34.667320274308047</v>
      </c>
      <c r="E308" s="444">
        <f>E$296*Entrant_age_breakdowns!$K81*$G$31</f>
        <v>34.41131826419678</v>
      </c>
      <c r="F308" s="444">
        <f>F$296*Entrant_age_breakdowns!$K81*$G$31</f>
        <v>35.559086330919975</v>
      </c>
      <c r="G308" s="444">
        <f>G$296*Entrant_age_breakdowns!$K81*$G$31</f>
        <v>38.882406019187492</v>
      </c>
      <c r="H308" s="444">
        <f>H$296*Entrant_age_breakdowns!$K81*$G$31</f>
        <v>38.824225101324124</v>
      </c>
      <c r="I308" s="444">
        <f>I$296*Entrant_age_breakdowns!$K81*$G$31</f>
        <v>37.022281650942787</v>
      </c>
      <c r="J308" s="444">
        <f>J$296*Entrant_age_breakdowns!$K81*$G$31</f>
        <v>36.799267064562827</v>
      </c>
      <c r="K308" s="444">
        <f>K$296*Entrant_age_breakdowns!$K81*$G$31</f>
        <v>36.007039005858736</v>
      </c>
      <c r="L308" s="444">
        <f>L$296*Entrant_age_breakdowns!$K81*$G$31</f>
        <v>35.364032634088133</v>
      </c>
      <c r="M308" s="444">
        <f>M$296*Entrant_age_breakdowns!$K81*$G$31</f>
        <v>34.763795113166843</v>
      </c>
      <c r="N308" s="444">
        <f>N$296*Entrant_age_breakdowns!$K81*$G$31</f>
        <v>35.042423895818132</v>
      </c>
    </row>
    <row r="309" spans="1:14" ht="13.15">
      <c r="B309" s="329" t="str">
        <f t="shared" si="143"/>
        <v>50-54</v>
      </c>
      <c r="C309" s="444">
        <f>C$296*Entrant_age_breakdowns!$K82*$G$31</f>
        <v>25.170598714040494</v>
      </c>
      <c r="D309" s="444">
        <f>D$296*Entrant_age_breakdowns!$K82*$G$31</f>
        <v>25.559971535480191</v>
      </c>
      <c r="E309" s="444">
        <f>E$296*Entrant_age_breakdowns!$K82*$G$31</f>
        <v>25.371223053056553</v>
      </c>
      <c r="F309" s="444">
        <f>F$296*Entrant_age_breakdowns!$K82*$G$31</f>
        <v>26.217464380123293</v>
      </c>
      <c r="G309" s="444">
        <f>G$296*Entrant_age_breakdowns!$K82*$G$31</f>
        <v>28.667724624159828</v>
      </c>
      <c r="H309" s="444">
        <f>H$296*Entrant_age_breakdowns!$K82*$G$31</f>
        <v>28.624828242416761</v>
      </c>
      <c r="I309" s="444">
        <f>I$296*Entrant_age_breakdowns!$K82*$G$31</f>
        <v>27.296268003671532</v>
      </c>
      <c r="J309" s="444">
        <f>J$296*Entrant_age_breakdowns!$K82*$G$31</f>
        <v>27.131840916871486</v>
      </c>
      <c r="K309" s="444">
        <f>K$296*Entrant_age_breakdowns!$K82*$G$31</f>
        <v>26.547736738358097</v>
      </c>
      <c r="L309" s="444">
        <f>L$296*Entrant_age_breakdowns!$K82*$G$31</f>
        <v>26.07365266062887</v>
      </c>
      <c r="M309" s="444">
        <f>M$296*Entrant_age_breakdowns!$K82*$G$31</f>
        <v>25.631101755976299</v>
      </c>
      <c r="N309" s="444">
        <f>N$296*Entrant_age_breakdowns!$K82*$G$31</f>
        <v>25.836532798733025</v>
      </c>
    </row>
    <row r="310" spans="1:14" ht="13.15">
      <c r="B310" s="329" t="str">
        <f t="shared" si="143"/>
        <v>55-59</v>
      </c>
      <c r="C310" s="444">
        <f>C$296*Entrant_age_breakdowns!$K83*$G$31</f>
        <v>15.304744835378674</v>
      </c>
      <c r="D310" s="444">
        <f>D$296*Entrant_age_breakdowns!$K83*$G$31</f>
        <v>15.541499302194033</v>
      </c>
      <c r="E310" s="444">
        <f>E$296*Entrant_age_breakdowns!$K83*$G$31</f>
        <v>15.426732570008701</v>
      </c>
      <c r="F310" s="444">
        <f>F$296*Entrant_age_breakdowns!$K83*$G$31</f>
        <v>15.941281616976111</v>
      </c>
      <c r="G310" s="444">
        <f>G$296*Entrant_age_breakdowns!$K83*$G$31</f>
        <v>17.431139217952978</v>
      </c>
      <c r="H310" s="444">
        <f>H$296*Entrant_age_breakdowns!$K83*$G$31</f>
        <v>17.405056478150193</v>
      </c>
      <c r="I310" s="444">
        <f>I$296*Entrant_age_breakdowns!$K83*$G$31</f>
        <v>16.597237971986363</v>
      </c>
      <c r="J310" s="444">
        <f>J$296*Entrant_age_breakdowns!$K83*$G$31</f>
        <v>16.497259634717189</v>
      </c>
      <c r="K310" s="444">
        <f>K$296*Entrant_age_breakdowns!$K83*$G$31</f>
        <v>16.142100605288171</v>
      </c>
      <c r="L310" s="444">
        <f>L$296*Entrant_age_breakdowns!$K83*$G$31</f>
        <v>15.853838259104315</v>
      </c>
      <c r="M310" s="444">
        <f>M$296*Entrant_age_breakdowns!$K83*$G$31</f>
        <v>15.584749361008482</v>
      </c>
      <c r="N310" s="444">
        <f>N$296*Entrant_age_breakdowns!$K83*$G$31</f>
        <v>15.709659766453216</v>
      </c>
    </row>
    <row r="311" spans="1:14" ht="13.15">
      <c r="B311" s="329" t="str">
        <f t="shared" si="143"/>
        <v>60-64</v>
      </c>
      <c r="C311" s="444">
        <f>C$296*Entrant_age_breakdowns!$K84*$G$31</f>
        <v>7.7550391139495405</v>
      </c>
      <c r="D311" s="444">
        <f>D$296*Entrant_age_breakdowns!$K84*$G$31</f>
        <v>7.8750045344974975</v>
      </c>
      <c r="E311" s="444">
        <f>E$296*Entrant_age_breakdowns!$K84*$G$31</f>
        <v>7.8168512946590889</v>
      </c>
      <c r="F311" s="444">
        <f>F$296*Entrant_age_breakdowns!$K84*$G$31</f>
        <v>8.0775774961213695</v>
      </c>
      <c r="G311" s="444">
        <f>G$296*Entrant_age_breakdowns!$K84*$G$31</f>
        <v>8.8325005016380942</v>
      </c>
      <c r="H311" s="444">
        <f>H$296*Entrant_age_breakdowns!$K84*$G$31</f>
        <v>8.8192841645122382</v>
      </c>
      <c r="I311" s="444">
        <f>I$296*Entrant_age_breakdowns!$K84*$G$31</f>
        <v>8.4099559346294814</v>
      </c>
      <c r="J311" s="444">
        <f>J$296*Entrant_age_breakdowns!$K84*$G$31</f>
        <v>8.3592960951868918</v>
      </c>
      <c r="K311" s="444">
        <f>K$296*Entrant_age_breakdowns!$K84*$G$31</f>
        <v>8.1793341164332478</v>
      </c>
      <c r="L311" s="444">
        <f>L$296*Entrant_age_breakdowns!$K84*$G$31</f>
        <v>8.033269233040544</v>
      </c>
      <c r="M311" s="444">
        <f>M$296*Entrant_age_breakdowns!$K84*$G$31</f>
        <v>7.8969196922733627</v>
      </c>
      <c r="N311" s="444">
        <f>N$296*Entrant_age_breakdowns!$K84*$G$31</f>
        <v>7.9602128141373711</v>
      </c>
    </row>
    <row r="312" spans="1:14" ht="13.15">
      <c r="B312" s="329" t="str">
        <f t="shared" si="143"/>
        <v>65 plus</v>
      </c>
      <c r="C312" s="444">
        <f>C$296*Entrant_age_breakdowns!$K85*$G$31</f>
        <v>2.3852361772001642</v>
      </c>
      <c r="D312" s="444">
        <f>D$296*Entrant_age_breakdowns!$K85*$G$31</f>
        <v>2.4221342323742903</v>
      </c>
      <c r="E312" s="444">
        <f>E$296*Entrant_age_breakdowns!$K85*$G$31</f>
        <v>2.4042478994434271</v>
      </c>
      <c r="F312" s="444">
        <f>F$296*Entrant_age_breakdowns!$K85*$G$31</f>
        <v>2.4844400891840519</v>
      </c>
      <c r="G312" s="444">
        <f>G$296*Entrant_age_breakdowns!$K85*$G$31</f>
        <v>2.7166335877984142</v>
      </c>
      <c r="H312" s="444">
        <f>H$296*Entrant_age_breakdowns!$K85*$G$31</f>
        <v>2.7125686069544162</v>
      </c>
      <c r="I312" s="444">
        <f>I$296*Entrant_age_breakdowns!$K85*$G$31</f>
        <v>2.5866705311459479</v>
      </c>
      <c r="J312" s="444">
        <f>J$296*Entrant_age_breakdowns!$K85*$G$31</f>
        <v>2.5710889615375803</v>
      </c>
      <c r="K312" s="444">
        <f>K$296*Entrant_age_breakdowns!$K85*$G$31</f>
        <v>2.5157376195344696</v>
      </c>
      <c r="L312" s="444">
        <f>L$296*Entrant_age_breakdowns!$K85*$G$31</f>
        <v>2.4708120893124352</v>
      </c>
      <c r="M312" s="444">
        <f>M$296*Entrant_age_breakdowns!$K85*$G$31</f>
        <v>2.4288747305701044</v>
      </c>
      <c r="N312" s="444">
        <f>N$296*Entrant_age_breakdowns!$K85*$G$31</f>
        <v>2.4483419494737997</v>
      </c>
    </row>
    <row r="313" spans="1:14" ht="13.15">
      <c r="B313" s="329" t="str">
        <f t="shared" si="143"/>
        <v>Total</v>
      </c>
      <c r="C313" s="444">
        <f t="shared" ref="C313:N313" si="145">SUM(C303:C312)</f>
        <v>494.82515829964456</v>
      </c>
      <c r="D313" s="444">
        <f t="shared" si="145"/>
        <v>502.4797822597414</v>
      </c>
      <c r="E313" s="444">
        <f t="shared" si="145"/>
        <v>498.7692031529362</v>
      </c>
      <c r="F313" s="444">
        <f t="shared" si="145"/>
        <v>515.40533896292482</v>
      </c>
      <c r="G313" s="444">
        <f t="shared" si="145"/>
        <v>563.57465058340608</v>
      </c>
      <c r="H313" s="444">
        <f t="shared" si="145"/>
        <v>562.73135682120198</v>
      </c>
      <c r="I313" s="444">
        <f t="shared" si="145"/>
        <v>536.61338331106003</v>
      </c>
      <c r="J313" s="444">
        <f t="shared" si="145"/>
        <v>533.38093500186687</v>
      </c>
      <c r="K313" s="444">
        <f t="shared" si="145"/>
        <v>521.89811546785438</v>
      </c>
      <c r="L313" s="444">
        <f t="shared" si="145"/>
        <v>512.57816517684876</v>
      </c>
      <c r="M313" s="444">
        <f t="shared" si="145"/>
        <v>503.87812097296569</v>
      </c>
      <c r="N313" s="444">
        <f t="shared" si="145"/>
        <v>507.91666011963497</v>
      </c>
    </row>
    <row r="314" spans="1:14">
      <c r="A314" s="300">
        <f>SUM(C314:N314)</f>
        <v>0</v>
      </c>
      <c r="C314" s="300">
        <f t="shared" ref="C314:N314" si="146">SUM(C303:C312)-C313</f>
        <v>0</v>
      </c>
      <c r="D314" s="300">
        <f t="shared" si="146"/>
        <v>0</v>
      </c>
      <c r="E314" s="300">
        <f t="shared" si="146"/>
        <v>0</v>
      </c>
      <c r="F314" s="300">
        <f t="shared" si="146"/>
        <v>0</v>
      </c>
      <c r="G314" s="300">
        <f t="shared" si="146"/>
        <v>0</v>
      </c>
      <c r="H314" s="300">
        <f t="shared" si="146"/>
        <v>0</v>
      </c>
      <c r="I314" s="300">
        <f t="shared" si="146"/>
        <v>0</v>
      </c>
      <c r="J314" s="300">
        <f t="shared" si="146"/>
        <v>0</v>
      </c>
      <c r="K314" s="300">
        <f t="shared" si="146"/>
        <v>0</v>
      </c>
      <c r="L314" s="300">
        <f t="shared" si="146"/>
        <v>0</v>
      </c>
      <c r="M314" s="300">
        <f t="shared" si="146"/>
        <v>0</v>
      </c>
      <c r="N314" s="300">
        <f t="shared" si="146"/>
        <v>0</v>
      </c>
    </row>
    <row r="316" spans="1:14" ht="13.15">
      <c r="B316" s="332" t="s">
        <v>47</v>
      </c>
      <c r="H316" s="316"/>
    </row>
    <row r="317" spans="1:14">
      <c r="H317" s="316"/>
    </row>
    <row r="318" spans="1:14" ht="13.15">
      <c r="B318" s="329" t="str">
        <f t="shared" ref="B318:B329" si="147">B302</f>
        <v>Age group</v>
      </c>
      <c r="C318" s="329" t="str">
        <f>C293</f>
        <v>2018/19</v>
      </c>
      <c r="D318" s="329" t="str">
        <f t="shared" ref="D318:N318" si="148">D302</f>
        <v>2019/20</v>
      </c>
      <c r="E318" s="329" t="str">
        <f t="shared" si="148"/>
        <v>2020/21</v>
      </c>
      <c r="F318" s="329" t="str">
        <f t="shared" si="148"/>
        <v>2021/22</v>
      </c>
      <c r="G318" s="329" t="str">
        <f t="shared" si="148"/>
        <v>2022/23</v>
      </c>
      <c r="H318" s="329" t="str">
        <f t="shared" si="148"/>
        <v>2023/24</v>
      </c>
      <c r="I318" s="329" t="str">
        <f t="shared" si="148"/>
        <v>2024/25</v>
      </c>
      <c r="J318" s="329" t="str">
        <f t="shared" si="148"/>
        <v>2025/26</v>
      </c>
      <c r="K318" s="329" t="str">
        <f t="shared" si="148"/>
        <v>2026/27</v>
      </c>
      <c r="L318" s="329" t="str">
        <f t="shared" si="148"/>
        <v>2027/28</v>
      </c>
      <c r="M318" s="329" t="str">
        <f t="shared" si="148"/>
        <v>2028/29</v>
      </c>
      <c r="N318" s="329" t="str">
        <f t="shared" si="148"/>
        <v>2029/30</v>
      </c>
    </row>
    <row r="319" spans="1:14" ht="13.15">
      <c r="B319" s="329" t="str">
        <f t="shared" si="147"/>
        <v>20-24</v>
      </c>
      <c r="C319" s="444">
        <f>C$296*Entrant_age_breakdowns!$K76*$H$31</f>
        <v>289.6040792879682</v>
      </c>
      <c r="D319" s="444">
        <f>D$296*Entrant_age_breakdowns!$K76*$H$31</f>
        <v>294.08406638457626</v>
      </c>
      <c r="E319" s="444">
        <f>E$296*Entrant_age_breakdowns!$K76*$H$31</f>
        <v>291.91239255630109</v>
      </c>
      <c r="F319" s="444">
        <f>F$296*Entrant_age_breakdowns!$K76*$H$31</f>
        <v>301.64894841517645</v>
      </c>
      <c r="G319" s="444">
        <f>G$296*Entrant_age_breakdowns!$K76*$H$31</f>
        <v>329.84078326391545</v>
      </c>
      <c r="H319" s="444">
        <f>H$296*Entrant_age_breakdowns!$K76*$H$31</f>
        <v>329.34723254306766</v>
      </c>
      <c r="I319" s="444">
        <f>I$296*Entrant_age_breakdowns!$K76*$H$31</f>
        <v>314.06128447756566</v>
      </c>
      <c r="J319" s="444">
        <f>J$296*Entrant_age_breakdowns!$K76*$H$31</f>
        <v>312.16944409570903</v>
      </c>
      <c r="K319" s="444">
        <f>K$296*Entrant_age_breakdowns!$K76*$H$31</f>
        <v>305.44894631381612</v>
      </c>
      <c r="L319" s="444">
        <f>L$296*Entrant_age_breakdowns!$K76*$H$31</f>
        <v>299.9943012179379</v>
      </c>
      <c r="M319" s="444">
        <f>M$296*Entrant_age_breakdowns!$K76*$H$31</f>
        <v>294.90246575005642</v>
      </c>
      <c r="N319" s="444">
        <f>N$296*Entrant_age_breakdowns!$K76*$H$31</f>
        <v>297.26608326550081</v>
      </c>
    </row>
    <row r="320" spans="1:14" ht="13.15">
      <c r="B320" s="329" t="str">
        <f t="shared" si="147"/>
        <v>25-29</v>
      </c>
      <c r="C320" s="444">
        <f>C$296*Entrant_age_breakdowns!$K77*$H$31</f>
        <v>302.08197995500421</v>
      </c>
      <c r="D320" s="444">
        <f>D$296*Entrant_age_breakdowns!$K77*$H$31</f>
        <v>306.75499207432091</v>
      </c>
      <c r="E320" s="444">
        <f>E$296*Entrant_age_breakdowns!$K77*$H$31</f>
        <v>304.48974936270321</v>
      </c>
      <c r="F320" s="444">
        <f>F$296*Entrant_age_breakdowns!$K77*$H$31</f>
        <v>314.64581511641427</v>
      </c>
      <c r="G320" s="444">
        <f>G$296*Entrant_age_breakdowns!$K77*$H$31</f>
        <v>344.05232524089161</v>
      </c>
      <c r="H320" s="444">
        <f>H$296*Entrant_age_breakdowns!$K77*$H$31</f>
        <v>343.53750936078211</v>
      </c>
      <c r="I320" s="444">
        <f>I$296*Entrant_age_breakdowns!$K77*$H$31</f>
        <v>327.5929499178722</v>
      </c>
      <c r="J320" s="444">
        <f>J$296*Entrant_age_breakdowns!$K77*$H$31</f>
        <v>325.61959757520083</v>
      </c>
      <c r="K320" s="444">
        <f>K$296*Entrant_age_breakdowns!$K77*$H$31</f>
        <v>318.60953997784657</v>
      </c>
      <c r="L320" s="444">
        <f>L$296*Entrant_age_breakdowns!$K77*$H$31</f>
        <v>312.91987567972637</v>
      </c>
      <c r="M320" s="444">
        <f>M$296*Entrant_age_breakdowns!$K77*$H$31</f>
        <v>307.60865304942183</v>
      </c>
      <c r="N320" s="444">
        <f>N$296*Entrant_age_breakdowns!$K77*$H$31</f>
        <v>310.0741095467103</v>
      </c>
    </row>
    <row r="321" spans="1:14" ht="13.15">
      <c r="B321" s="329" t="str">
        <f t="shared" si="147"/>
        <v>30-34</v>
      </c>
      <c r="C321" s="444">
        <f>C$296*Entrant_age_breakdowns!$K78*$H$31</f>
        <v>147.91825804724698</v>
      </c>
      <c r="D321" s="444">
        <f>D$296*Entrant_age_breakdowns!$K78*$H$31</f>
        <v>150.20645747121119</v>
      </c>
      <c r="E321" s="444">
        <f>E$296*Entrant_age_breakdowns!$K78*$H$31</f>
        <v>149.09725275795213</v>
      </c>
      <c r="F321" s="444">
        <f>F$296*Entrant_age_breakdowns!$K78*$H$31</f>
        <v>154.07029866795978</v>
      </c>
      <c r="G321" s="444">
        <f>G$296*Entrant_age_breakdowns!$K78*$H$31</f>
        <v>168.46956787795807</v>
      </c>
      <c r="H321" s="444">
        <f>H$296*Entrant_age_breakdowns!$K78*$H$31</f>
        <v>168.21748177797889</v>
      </c>
      <c r="I321" s="444">
        <f>I$296*Entrant_age_breakdowns!$K78*$H$31</f>
        <v>160.41002680010391</v>
      </c>
      <c r="J321" s="444">
        <f>J$296*Entrant_age_breakdowns!$K78*$H$31</f>
        <v>159.44374989379895</v>
      </c>
      <c r="K321" s="444">
        <f>K$296*Entrant_age_breakdowns!$K78*$H$31</f>
        <v>156.01118662482818</v>
      </c>
      <c r="L321" s="444">
        <f>L$296*Entrant_age_breakdowns!$K78*$H$31</f>
        <v>153.22517061693219</v>
      </c>
      <c r="M321" s="444">
        <f>M$296*Entrant_age_breakdowns!$K78*$H$31</f>
        <v>150.62446335298753</v>
      </c>
      <c r="N321" s="444">
        <f>N$296*Entrant_age_breakdowns!$K78*$H$31</f>
        <v>151.83170527594004</v>
      </c>
    </row>
    <row r="322" spans="1:14" ht="13.15">
      <c r="B322" s="329" t="str">
        <f t="shared" si="147"/>
        <v>35-39</v>
      </c>
      <c r="C322" s="444">
        <f>C$296*Entrant_age_breakdowns!$K79*$H$31</f>
        <v>110.50520174025759</v>
      </c>
      <c r="D322" s="444">
        <f>D$296*Entrant_age_breakdowns!$K79*$H$31</f>
        <v>112.21464547158074</v>
      </c>
      <c r="E322" s="444">
        <f>E$296*Entrant_age_breakdowns!$K79*$H$31</f>
        <v>111.38599259107707</v>
      </c>
      <c r="F322" s="444">
        <f>F$296*Entrant_age_breakdowns!$K79*$H$31</f>
        <v>115.10120292956974</v>
      </c>
      <c r="G322" s="444">
        <f>G$296*Entrant_age_breakdowns!$K79*$H$31</f>
        <v>125.85845609066966</v>
      </c>
      <c r="H322" s="444">
        <f>H$296*Entrant_age_breakdowns!$K79*$H$31</f>
        <v>125.67013028355247</v>
      </c>
      <c r="I322" s="444">
        <f>I$296*Entrant_age_breakdowns!$K79*$H$31</f>
        <v>119.83741971220115</v>
      </c>
      <c r="J322" s="444">
        <f>J$296*Entrant_age_breakdowns!$K79*$H$31</f>
        <v>119.11554382021981</v>
      </c>
      <c r="K322" s="444">
        <f>K$296*Entrant_age_breakdowns!$K79*$H$31</f>
        <v>116.55118089753954</v>
      </c>
      <c r="L322" s="444">
        <f>L$296*Entrant_age_breakdowns!$K79*$H$31</f>
        <v>114.46983363812416</v>
      </c>
      <c r="M322" s="444">
        <f>M$296*Entrant_age_breakdowns!$K79*$H$31</f>
        <v>112.52692486767501</v>
      </c>
      <c r="N322" s="444">
        <f>N$296*Entrant_age_breakdowns!$K79*$H$31</f>
        <v>113.42881834591317</v>
      </c>
    </row>
    <row r="323" spans="1:14" ht="13.15">
      <c r="B323" s="329" t="str">
        <f t="shared" si="147"/>
        <v>40-44</v>
      </c>
      <c r="C323" s="444">
        <f>C$296*Entrant_age_breakdowns!$K80*$H$31</f>
        <v>92.268597468781934</v>
      </c>
      <c r="D323" s="444">
        <f>D$296*Entrant_age_breakdowns!$K80*$H$31</f>
        <v>93.695932771166412</v>
      </c>
      <c r="E323" s="444">
        <f>E$296*Entrant_age_breakdowns!$K80*$H$31</f>
        <v>93.004031956829579</v>
      </c>
      <c r="F323" s="444">
        <f>F$296*Entrant_age_breakdowns!$K80*$H$31</f>
        <v>96.10612345872994</v>
      </c>
      <c r="G323" s="444">
        <f>G$296*Entrant_age_breakdowns!$K80*$H$31</f>
        <v>105.08811386425232</v>
      </c>
      <c r="H323" s="444">
        <f>H$296*Entrant_age_breakdowns!$K80*$H$31</f>
        <v>104.93086734719948</v>
      </c>
      <c r="I323" s="444">
        <f>I$296*Entrant_age_breakdowns!$K80*$H$31</f>
        <v>100.06072535040093</v>
      </c>
      <c r="J323" s="444">
        <f>J$296*Entrant_age_breakdowns!$K80*$H$31</f>
        <v>99.457980185008594</v>
      </c>
      <c r="K323" s="444">
        <f>K$296*Entrant_age_breakdowns!$K80*$H$31</f>
        <v>97.316812470272339</v>
      </c>
      <c r="L323" s="444">
        <f>L$296*Entrant_age_breakdowns!$K80*$H$31</f>
        <v>95.578948646240377</v>
      </c>
      <c r="M323" s="444">
        <f>M$296*Entrant_age_breakdowns!$K80*$H$31</f>
        <v>93.956676893997326</v>
      </c>
      <c r="N323" s="444">
        <f>N$296*Entrant_age_breakdowns!$K80*$H$31</f>
        <v>94.709731456070145</v>
      </c>
    </row>
    <row r="324" spans="1:14" ht="13.15">
      <c r="B324" s="329" t="str">
        <f t="shared" si="147"/>
        <v>45-49</v>
      </c>
      <c r="C324" s="444">
        <f>C$296*Entrant_age_breakdowns!$K81*$H$31</f>
        <v>78.454940433385246</v>
      </c>
      <c r="D324" s="444">
        <f>D$296*Entrant_age_breakdowns!$K81*$H$31</f>
        <v>79.668587429210987</v>
      </c>
      <c r="E324" s="444">
        <f>E$296*Entrant_age_breakdowns!$K81*$H$31</f>
        <v>79.08027202544676</v>
      </c>
      <c r="F324" s="444">
        <f>F$296*Entrant_age_breakdowns!$K81*$H$31</f>
        <v>81.717945195702157</v>
      </c>
      <c r="G324" s="444">
        <f>G$296*Entrant_age_breakdowns!$K81*$H$31</f>
        <v>89.355229619331965</v>
      </c>
      <c r="H324" s="444">
        <f>H$296*Entrant_age_breakdowns!$K81*$H$31</f>
        <v>89.221524691900797</v>
      </c>
      <c r="I324" s="444">
        <f>I$296*Entrant_age_breakdowns!$K81*$H$31</f>
        <v>85.080498267496409</v>
      </c>
      <c r="J324" s="444">
        <f>J$296*Entrant_age_breakdowns!$K81*$H$31</f>
        <v>84.567990899392498</v>
      </c>
      <c r="K324" s="444">
        <f>K$296*Entrant_age_breakdowns!$K81*$H$31</f>
        <v>82.747380311111286</v>
      </c>
      <c r="L324" s="444">
        <f>L$296*Entrant_age_breakdowns!$K81*$H$31</f>
        <v>81.269694440337176</v>
      </c>
      <c r="M324" s="444">
        <f>M$296*Entrant_age_breakdowns!$K81*$H$31</f>
        <v>79.890295195300922</v>
      </c>
      <c r="N324" s="444">
        <f>N$296*Entrant_age_breakdowns!$K81*$H$31</f>
        <v>80.530608936175767</v>
      </c>
    </row>
    <row r="325" spans="1:14" ht="13.15">
      <c r="B325" s="329" t="str">
        <f t="shared" si="147"/>
        <v>50-54</v>
      </c>
      <c r="C325" s="444">
        <f>C$296*Entrant_age_breakdowns!$K82*$H$31</f>
        <v>57.844276062527193</v>
      </c>
      <c r="D325" s="444">
        <f>D$296*Entrant_age_breakdowns!$K82*$H$31</f>
        <v>58.739089460908509</v>
      </c>
      <c r="E325" s="444">
        <f>E$296*Entrant_age_breakdowns!$K82*$H$31</f>
        <v>58.305328649426272</v>
      </c>
      <c r="F325" s="444">
        <f>F$296*Entrant_age_breakdowns!$K82*$H$31</f>
        <v>60.250066535659492</v>
      </c>
      <c r="G325" s="444">
        <f>G$296*Entrant_age_breakdowns!$K82*$H$31</f>
        <v>65.880982652963596</v>
      </c>
      <c r="H325" s="444">
        <f>H$296*Entrant_age_breakdowns!$K82*$H$31</f>
        <v>65.782402949881472</v>
      </c>
      <c r="I325" s="444">
        <f>I$296*Entrant_age_breakdowns!$K82*$H$31</f>
        <v>62.729253277569221</v>
      </c>
      <c r="J325" s="444">
        <f>J$296*Entrant_age_breakdowns!$K82*$H$31</f>
        <v>62.351385197867423</v>
      </c>
      <c r="K325" s="444">
        <f>K$296*Entrant_age_breakdowns!$K82*$H$31</f>
        <v>61.009061809574028</v>
      </c>
      <c r="L325" s="444">
        <f>L$296*Entrant_age_breakdowns!$K82*$H$31</f>
        <v>59.919574404821866</v>
      </c>
      <c r="M325" s="444">
        <f>M$296*Entrant_age_breakdowns!$K82*$H$31</f>
        <v>58.902553038295338</v>
      </c>
      <c r="N325" s="444">
        <f>N$296*Entrant_age_breakdowns!$K82*$H$31</f>
        <v>59.374651858193658</v>
      </c>
    </row>
    <row r="326" spans="1:14" ht="13.15">
      <c r="B326" s="329" t="str">
        <f t="shared" si="147"/>
        <v>55-59</v>
      </c>
      <c r="C326" s="444">
        <f>C$296*Entrant_age_breakdowns!$K83*$H$31</f>
        <v>35.171665774892901</v>
      </c>
      <c r="D326" s="444">
        <f>D$296*Entrant_age_breakdowns!$K83*$H$31</f>
        <v>35.715748611105489</v>
      </c>
      <c r="E326" s="444">
        <f>E$296*Entrant_age_breakdowns!$K83*$H$31</f>
        <v>35.45200444614769</v>
      </c>
      <c r="F326" s="444">
        <f>F$296*Entrant_age_breakdowns!$K83*$H$31</f>
        <v>36.634483951646722</v>
      </c>
      <c r="G326" s="444">
        <f>G$296*Entrant_age_breakdowns!$K83*$H$31</f>
        <v>40.058309318052814</v>
      </c>
      <c r="H326" s="444">
        <f>H$296*Entrant_age_breakdowns!$K83*$H$31</f>
        <v>39.998368860586545</v>
      </c>
      <c r="I326" s="444">
        <f>I$296*Entrant_age_breakdowns!$K83*$H$31</f>
        <v>38.141930036471742</v>
      </c>
      <c r="J326" s="444">
        <f>J$296*Entrant_age_breakdowns!$K83*$H$31</f>
        <v>37.912170919218617</v>
      </c>
      <c r="K326" s="444">
        <f>K$296*Entrant_age_breakdowns!$K83*$H$31</f>
        <v>37.095983859952064</v>
      </c>
      <c r="L326" s="444">
        <f>L$296*Entrant_age_breakdowns!$K83*$H$31</f>
        <v>36.43353133267906</v>
      </c>
      <c r="M326" s="444">
        <f>M$296*Entrant_age_breakdowns!$K83*$H$31</f>
        <v>35.815141095575399</v>
      </c>
      <c r="N326" s="444">
        <f>N$296*Entrant_age_breakdowns!$K83*$H$31</f>
        <v>36.102196324484069</v>
      </c>
    </row>
    <row r="327" spans="1:14" ht="13.15">
      <c r="B327" s="329" t="str">
        <f t="shared" si="147"/>
        <v>60-64</v>
      </c>
      <c r="C327" s="444">
        <f>C$296*Entrant_age_breakdowns!$K84*$H$31</f>
        <v>17.821770092928581</v>
      </c>
      <c r="D327" s="444">
        <f>D$296*Entrant_age_breakdowns!$K84*$H$31</f>
        <v>18.097461306434056</v>
      </c>
      <c r="E327" s="444">
        <f>E$296*Entrant_age_breakdowns!$K84*$H$31</f>
        <v>17.963819985567625</v>
      </c>
      <c r="F327" s="444">
        <f>F$296*Entrant_age_breakdowns!$K84*$H$31</f>
        <v>18.562992001515962</v>
      </c>
      <c r="G327" s="444">
        <f>G$296*Entrant_age_breakdowns!$K84*$H$31</f>
        <v>20.297872257371917</v>
      </c>
      <c r="H327" s="444">
        <f>H$296*Entrant_age_breakdowns!$K84*$H$31</f>
        <v>20.267499938384645</v>
      </c>
      <c r="I327" s="444">
        <f>I$296*Entrant_age_breakdowns!$K84*$H$31</f>
        <v>19.326827235342577</v>
      </c>
      <c r="J327" s="444">
        <f>J$296*Entrant_age_breakdowns!$K84*$H$31</f>
        <v>19.210406415508604</v>
      </c>
      <c r="K327" s="444">
        <f>K$296*Entrant_age_breakdowns!$K84*$H$31</f>
        <v>18.796837771470837</v>
      </c>
      <c r="L327" s="444">
        <f>L$296*Entrant_age_breakdowns!$K84*$H$31</f>
        <v>18.461167669460295</v>
      </c>
      <c r="M327" s="444">
        <f>M$296*Entrant_age_breakdowns!$K84*$H$31</f>
        <v>18.147824289481967</v>
      </c>
      <c r="N327" s="444">
        <f>N$296*Entrant_age_breakdowns!$K84*$H$31</f>
        <v>18.293277516699749</v>
      </c>
    </row>
    <row r="328" spans="1:14" ht="13.15">
      <c r="B328" s="329" t="str">
        <f t="shared" si="147"/>
        <v>65 plus</v>
      </c>
      <c r="C328" s="444">
        <f>C$296*Entrant_age_breakdowns!$K85*$H$31</f>
        <v>5.4814850244833693</v>
      </c>
      <c r="D328" s="444">
        <f>D$296*Entrant_age_breakdowns!$K85*$H$31</f>
        <v>5.5662800392508149</v>
      </c>
      <c r="E328" s="444">
        <f>E$296*Entrant_age_breakdowns!$K85*$H$31</f>
        <v>5.5251756542676329</v>
      </c>
      <c r="F328" s="444">
        <f>F$296*Entrant_age_breakdowns!$K85*$H$31</f>
        <v>5.7094644435059978</v>
      </c>
      <c r="G328" s="444">
        <f>G$296*Entrant_age_breakdowns!$K85*$H$31</f>
        <v>6.2430657688602951</v>
      </c>
      <c r="H328" s="444">
        <f>H$296*Entrant_age_breakdowns!$K85*$H$31</f>
        <v>6.2337240810919408</v>
      </c>
      <c r="I328" s="444">
        <f>I$296*Entrant_age_breakdowns!$K85*$H$31</f>
        <v>5.9443990977833892</v>
      </c>
      <c r="J328" s="444">
        <f>J$296*Entrant_age_breakdowns!$K85*$H$31</f>
        <v>5.9085912640423848</v>
      </c>
      <c r="K328" s="444">
        <f>K$296*Entrant_age_breakdowns!$K85*$H$31</f>
        <v>5.7813889537742025</v>
      </c>
      <c r="L328" s="444">
        <f>L$296*Entrant_age_breakdowns!$K85*$H$31</f>
        <v>5.678146086890421</v>
      </c>
      <c r="M328" s="444">
        <f>M$296*Entrant_age_breakdowns!$K85*$H$31</f>
        <v>5.5817703040183408</v>
      </c>
      <c r="N328" s="444">
        <f>N$296*Entrant_age_breakdowns!$K85*$H$31</f>
        <v>5.6265077056681019</v>
      </c>
    </row>
    <row r="329" spans="1:14" ht="13.15">
      <c r="B329" s="329" t="str">
        <f t="shared" si="147"/>
        <v>Total</v>
      </c>
      <c r="C329" s="444">
        <f t="shared" ref="C329:N329" si="149">SUM(C319:C328)</f>
        <v>1137.152253887476</v>
      </c>
      <c r="D329" s="444">
        <f t="shared" si="149"/>
        <v>1154.7432610197654</v>
      </c>
      <c r="E329" s="444">
        <f t="shared" si="149"/>
        <v>1146.216019985719</v>
      </c>
      <c r="F329" s="444">
        <f t="shared" si="149"/>
        <v>1184.4473407158805</v>
      </c>
      <c r="G329" s="444">
        <f t="shared" si="149"/>
        <v>1295.1447059542677</v>
      </c>
      <c r="H329" s="444">
        <f t="shared" si="149"/>
        <v>1293.2067418344261</v>
      </c>
      <c r="I329" s="444">
        <f t="shared" si="149"/>
        <v>1233.185314172807</v>
      </c>
      <c r="J329" s="444">
        <f t="shared" si="149"/>
        <v>1225.7568602659669</v>
      </c>
      <c r="K329" s="444">
        <f t="shared" si="149"/>
        <v>1199.3683189901849</v>
      </c>
      <c r="L329" s="444">
        <f t="shared" si="149"/>
        <v>1177.9502437331496</v>
      </c>
      <c r="M329" s="444">
        <f t="shared" si="149"/>
        <v>1157.9567678368103</v>
      </c>
      <c r="N329" s="444">
        <f t="shared" si="149"/>
        <v>1167.2376902313558</v>
      </c>
    </row>
    <row r="330" spans="1:14">
      <c r="A330" s="300">
        <f>SUM(C330:N330)</f>
        <v>0</v>
      </c>
      <c r="C330" s="300">
        <f t="shared" ref="C330:N330" si="150">SUM(C319:C328)-C329</f>
        <v>0</v>
      </c>
      <c r="D330" s="300">
        <f t="shared" si="150"/>
        <v>0</v>
      </c>
      <c r="E330" s="300">
        <f t="shared" si="150"/>
        <v>0</v>
      </c>
      <c r="F330" s="300">
        <f t="shared" si="150"/>
        <v>0</v>
      </c>
      <c r="G330" s="300">
        <f t="shared" si="150"/>
        <v>0</v>
      </c>
      <c r="H330" s="300">
        <f t="shared" si="150"/>
        <v>0</v>
      </c>
      <c r="I330" s="300">
        <f t="shared" si="150"/>
        <v>0</v>
      </c>
      <c r="J330" s="300">
        <f t="shared" si="150"/>
        <v>0</v>
      </c>
      <c r="K330" s="300">
        <f t="shared" si="150"/>
        <v>0</v>
      </c>
      <c r="L330" s="300">
        <f t="shared" si="150"/>
        <v>0</v>
      </c>
      <c r="M330" s="300">
        <f t="shared" si="150"/>
        <v>0</v>
      </c>
      <c r="N330" s="300">
        <f t="shared" si="150"/>
        <v>0</v>
      </c>
    </row>
    <row r="331" spans="1:14">
      <c r="C331" s="320">
        <f>C294</f>
        <v>1631.9774121871208</v>
      </c>
      <c r="D331" s="320">
        <f t="shared" ref="D331:N331" si="151">D294</f>
        <v>1657.2230432795068</v>
      </c>
      <c r="E331" s="320">
        <f t="shared" si="151"/>
        <v>1644.9852231386553</v>
      </c>
      <c r="F331" s="320">
        <f t="shared" si="151"/>
        <v>1699.8526796788053</v>
      </c>
      <c r="G331" s="320">
        <f t="shared" si="151"/>
        <v>1858.7193565376738</v>
      </c>
      <c r="H331" s="320">
        <f t="shared" si="151"/>
        <v>1855.938098655628</v>
      </c>
      <c r="I331" s="320">
        <f t="shared" si="151"/>
        <v>1769.7986974838673</v>
      </c>
      <c r="J331" s="320">
        <f t="shared" si="151"/>
        <v>1759.1377952678336</v>
      </c>
      <c r="K331" s="320">
        <f t="shared" si="151"/>
        <v>1721.2664344580396</v>
      </c>
      <c r="L331" s="320">
        <f t="shared" si="151"/>
        <v>1690.5284089099987</v>
      </c>
      <c r="M331" s="320">
        <f t="shared" si="151"/>
        <v>1661.8348888097757</v>
      </c>
      <c r="N331" s="320">
        <f t="shared" si="151"/>
        <v>1675.1543503509909</v>
      </c>
    </row>
    <row r="332" spans="1:14">
      <c r="C332" s="320">
        <f>C313+C329</f>
        <v>1631.9774121871205</v>
      </c>
      <c r="D332" s="320">
        <f t="shared" ref="D332:N332" si="152">D313+D329</f>
        <v>1657.2230432795068</v>
      </c>
      <c r="E332" s="320">
        <f t="shared" si="152"/>
        <v>1644.9852231386551</v>
      </c>
      <c r="F332" s="320">
        <f t="shared" si="152"/>
        <v>1699.8526796788053</v>
      </c>
      <c r="G332" s="320">
        <f t="shared" si="152"/>
        <v>1858.7193565376738</v>
      </c>
      <c r="H332" s="320">
        <f t="shared" si="152"/>
        <v>1855.938098655628</v>
      </c>
      <c r="I332" s="320">
        <f t="shared" si="152"/>
        <v>1769.798697483867</v>
      </c>
      <c r="J332" s="320">
        <f t="shared" si="152"/>
        <v>1759.1377952678338</v>
      </c>
      <c r="K332" s="320">
        <f t="shared" si="152"/>
        <v>1721.2664344580394</v>
      </c>
      <c r="L332" s="320">
        <f t="shared" si="152"/>
        <v>1690.5284089099982</v>
      </c>
      <c r="M332" s="320">
        <f t="shared" si="152"/>
        <v>1661.834888809776</v>
      </c>
      <c r="N332" s="320">
        <f t="shared" si="152"/>
        <v>1675.1543503509909</v>
      </c>
    </row>
    <row r="333" spans="1:14">
      <c r="A333" s="300">
        <f>SUM(C333:L333)</f>
        <v>0</v>
      </c>
      <c r="C333" s="320">
        <f>C331-C332</f>
        <v>0</v>
      </c>
      <c r="D333" s="320">
        <f t="shared" ref="D333:K333" si="153">D331-D332</f>
        <v>0</v>
      </c>
      <c r="E333" s="320">
        <f t="shared" si="153"/>
        <v>0</v>
      </c>
      <c r="F333" s="320">
        <f t="shared" si="153"/>
        <v>0</v>
      </c>
      <c r="G333" s="320">
        <f t="shared" si="153"/>
        <v>0</v>
      </c>
      <c r="H333" s="320">
        <f t="shared" si="153"/>
        <v>0</v>
      </c>
      <c r="I333" s="320">
        <f t="shared" si="153"/>
        <v>0</v>
      </c>
      <c r="J333" s="320">
        <f t="shared" si="153"/>
        <v>0</v>
      </c>
      <c r="K333" s="320">
        <f t="shared" si="153"/>
        <v>0</v>
      </c>
      <c r="L333" s="320">
        <f>L331-L332</f>
        <v>0</v>
      </c>
      <c r="M333" s="320">
        <f>M331-M332</f>
        <v>0</v>
      </c>
      <c r="N333" s="320">
        <f>N331-N332</f>
        <v>0</v>
      </c>
    </row>
    <row r="334" spans="1:14" ht="13.15">
      <c r="C334" s="320"/>
      <c r="D334" s="320"/>
      <c r="E334" s="320"/>
      <c r="F334" s="320"/>
      <c r="G334" s="320"/>
      <c r="H334" s="333"/>
      <c r="I334" s="320"/>
      <c r="J334" s="320"/>
      <c r="K334" s="320"/>
      <c r="L334" s="320"/>
    </row>
    <row r="335" spans="1:14" ht="15">
      <c r="B335" s="331" t="s">
        <v>175</v>
      </c>
      <c r="C335" s="320"/>
      <c r="D335" s="320"/>
      <c r="E335" s="320"/>
      <c r="F335" s="320"/>
      <c r="G335" s="320"/>
      <c r="H335" s="333"/>
      <c r="I335" s="320"/>
      <c r="J335" s="320"/>
      <c r="K335" s="320"/>
      <c r="L335" s="320"/>
    </row>
    <row r="336" spans="1:14" ht="15">
      <c r="B336" s="331"/>
      <c r="C336" s="320"/>
      <c r="D336" s="320"/>
      <c r="E336" s="320"/>
      <c r="F336" s="320"/>
      <c r="G336" s="320"/>
      <c r="H336" s="333"/>
      <c r="I336" s="320"/>
      <c r="J336" s="320"/>
      <c r="K336" s="320"/>
      <c r="L336" s="320"/>
    </row>
    <row r="337" spans="1:14" ht="13.15">
      <c r="B337" s="332" t="s">
        <v>46</v>
      </c>
      <c r="C337" s="320"/>
      <c r="D337" s="320"/>
      <c r="E337" s="320"/>
      <c r="F337" s="320"/>
      <c r="G337" s="320"/>
      <c r="H337" s="330"/>
      <c r="I337" s="320"/>
      <c r="J337" s="320"/>
      <c r="K337" s="320"/>
      <c r="L337" s="320"/>
    </row>
    <row r="338" spans="1:14">
      <c r="C338" s="320"/>
      <c r="D338" s="320"/>
      <c r="E338" s="320"/>
      <c r="F338" s="320"/>
      <c r="G338" s="320"/>
      <c r="H338" s="330"/>
      <c r="I338" s="320"/>
      <c r="J338" s="320"/>
      <c r="K338" s="320"/>
      <c r="L338" s="320"/>
    </row>
    <row r="339" spans="1:14" ht="13.15">
      <c r="B339" s="329" t="str">
        <f>B318</f>
        <v>Age group</v>
      </c>
      <c r="C339" s="329" t="str">
        <f t="shared" ref="C339:N339" si="154">C318</f>
        <v>2018/19</v>
      </c>
      <c r="D339" s="329" t="str">
        <f t="shared" si="154"/>
        <v>2019/20</v>
      </c>
      <c r="E339" s="329" t="str">
        <f t="shared" si="154"/>
        <v>2020/21</v>
      </c>
      <c r="F339" s="329" t="str">
        <f t="shared" si="154"/>
        <v>2021/22</v>
      </c>
      <c r="G339" s="329" t="str">
        <f t="shared" si="154"/>
        <v>2022/23</v>
      </c>
      <c r="H339" s="329" t="str">
        <f t="shared" si="154"/>
        <v>2023/24</v>
      </c>
      <c r="I339" s="329" t="str">
        <f t="shared" si="154"/>
        <v>2024/25</v>
      </c>
      <c r="J339" s="329" t="str">
        <f t="shared" si="154"/>
        <v>2025/26</v>
      </c>
      <c r="K339" s="329" t="str">
        <f t="shared" si="154"/>
        <v>2026/27</v>
      </c>
      <c r="L339" s="329" t="str">
        <f t="shared" si="154"/>
        <v>2027/28</v>
      </c>
      <c r="M339" s="329" t="str">
        <f t="shared" si="154"/>
        <v>2028/29</v>
      </c>
      <c r="N339" s="329" t="str">
        <f t="shared" si="154"/>
        <v>2029/30</v>
      </c>
    </row>
    <row r="340" spans="1:14" ht="13.15">
      <c r="B340" s="329" t="str">
        <f t="shared" ref="B340:B350" si="155">B319</f>
        <v>20-24</v>
      </c>
      <c r="C340" s="444">
        <f t="shared" ref="C340:N340" si="156">C303+C247</f>
        <v>243.9244591168902</v>
      </c>
      <c r="D340" s="444">
        <f t="shared" si="156"/>
        <v>285.46724639987269</v>
      </c>
      <c r="E340" s="444">
        <f t="shared" si="156"/>
        <v>311.36898007994353</v>
      </c>
      <c r="F340" s="444">
        <f t="shared" si="156"/>
        <v>332.21838363441094</v>
      </c>
      <c r="G340" s="444">
        <f t="shared" si="156"/>
        <v>357.94210534818535</v>
      </c>
      <c r="H340" s="444">
        <f t="shared" si="156"/>
        <v>374.32943513905138</v>
      </c>
      <c r="I340" s="444">
        <f t="shared" si="156"/>
        <v>378.25423031866717</v>
      </c>
      <c r="J340" s="444">
        <f t="shared" si="156"/>
        <v>379.96407068096551</v>
      </c>
      <c r="K340" s="444">
        <f t="shared" si="156"/>
        <v>378.14321667858303</v>
      </c>
      <c r="L340" s="444">
        <f t="shared" si="156"/>
        <v>374.59448017639056</v>
      </c>
      <c r="M340" s="444">
        <f t="shared" si="156"/>
        <v>370.08844242831896</v>
      </c>
      <c r="N340" s="444">
        <f t="shared" si="156"/>
        <v>368.20875905070108</v>
      </c>
    </row>
    <row r="341" spans="1:14" ht="13.15">
      <c r="B341" s="329" t="str">
        <f t="shared" si="155"/>
        <v>25-29</v>
      </c>
      <c r="C341" s="444">
        <f t="shared" ref="C341:N341" si="157">C304+C248</f>
        <v>558.81568040888033</v>
      </c>
      <c r="D341" s="444">
        <f t="shared" si="157"/>
        <v>563.30813017106016</v>
      </c>
      <c r="E341" s="444">
        <f t="shared" si="157"/>
        <v>572.67588678940103</v>
      </c>
      <c r="F341" s="444">
        <f t="shared" si="157"/>
        <v>587.91920354436695</v>
      </c>
      <c r="G341" s="444">
        <f t="shared" si="157"/>
        <v>614.89714792718837</v>
      </c>
      <c r="H341" s="444">
        <f t="shared" si="157"/>
        <v>637.835434688281</v>
      </c>
      <c r="I341" s="444">
        <f t="shared" si="157"/>
        <v>649.64064672975235</v>
      </c>
      <c r="J341" s="444">
        <f t="shared" si="157"/>
        <v>657.64674697040323</v>
      </c>
      <c r="K341" s="444">
        <f t="shared" si="157"/>
        <v>660.44333182890978</v>
      </c>
      <c r="L341" s="444">
        <f t="shared" si="157"/>
        <v>659.59077572255342</v>
      </c>
      <c r="M341" s="444">
        <f t="shared" si="157"/>
        <v>656.07346981867136</v>
      </c>
      <c r="N341" s="444">
        <f t="shared" si="157"/>
        <v>653.92675094691322</v>
      </c>
    </row>
    <row r="342" spans="1:14" ht="13.15">
      <c r="B342" s="329" t="str">
        <f t="shared" si="155"/>
        <v>30-34</v>
      </c>
      <c r="C342" s="444">
        <f t="shared" ref="C342:N342" si="158">C305+C249</f>
        <v>611.70287941826177</v>
      </c>
      <c r="D342" s="444">
        <f t="shared" si="158"/>
        <v>610.67942115903406</v>
      </c>
      <c r="E342" s="444">
        <f t="shared" si="158"/>
        <v>610.29825636186013</v>
      </c>
      <c r="F342" s="444">
        <f t="shared" si="158"/>
        <v>613.75360259034267</v>
      </c>
      <c r="G342" s="444">
        <f t="shared" si="158"/>
        <v>625.29164902956779</v>
      </c>
      <c r="H342" s="444">
        <f t="shared" si="158"/>
        <v>638.44763932093895</v>
      </c>
      <c r="I342" s="444">
        <f t="shared" si="158"/>
        <v>648.7571371201019</v>
      </c>
      <c r="J342" s="444">
        <f t="shared" si="158"/>
        <v>657.95861629462217</v>
      </c>
      <c r="K342" s="444">
        <f t="shared" si="158"/>
        <v>664.59378185355069</v>
      </c>
      <c r="L342" s="444">
        <f t="shared" si="158"/>
        <v>668.70319114013762</v>
      </c>
      <c r="M342" s="444">
        <f t="shared" si="158"/>
        <v>670.39861637396882</v>
      </c>
      <c r="N342" s="444">
        <f t="shared" si="158"/>
        <v>671.516096476347</v>
      </c>
    </row>
    <row r="343" spans="1:14" ht="13.15">
      <c r="B343" s="329" t="str">
        <f t="shared" si="155"/>
        <v>35-39</v>
      </c>
      <c r="C343" s="444">
        <f t="shared" ref="C343:N343" si="159">C306+C250</f>
        <v>661.47048429895835</v>
      </c>
      <c r="D343" s="444">
        <f t="shared" si="159"/>
        <v>642.43766509750708</v>
      </c>
      <c r="E343" s="444">
        <f t="shared" si="159"/>
        <v>628.04716670739163</v>
      </c>
      <c r="F343" s="444">
        <f t="shared" si="159"/>
        <v>618.97436019918928</v>
      </c>
      <c r="G343" s="444">
        <f t="shared" si="159"/>
        <v>617.67291712098972</v>
      </c>
      <c r="H343" s="444">
        <f t="shared" si="159"/>
        <v>618.74465105294576</v>
      </c>
      <c r="I343" s="444">
        <f t="shared" si="159"/>
        <v>619.38452375369457</v>
      </c>
      <c r="J343" s="444">
        <f t="shared" si="159"/>
        <v>621.4150164644301</v>
      </c>
      <c r="K343" s="444">
        <f t="shared" si="159"/>
        <v>623.45532410394662</v>
      </c>
      <c r="L343" s="444">
        <f t="shared" si="159"/>
        <v>625.24540692870312</v>
      </c>
      <c r="M343" s="444">
        <f t="shared" si="159"/>
        <v>626.45320586076457</v>
      </c>
      <c r="N343" s="444">
        <f t="shared" si="159"/>
        <v>628.03475057150399</v>
      </c>
    </row>
    <row r="344" spans="1:14" ht="13.15">
      <c r="B344" s="329" t="str">
        <f t="shared" si="155"/>
        <v>40-44</v>
      </c>
      <c r="C344" s="444">
        <f t="shared" ref="C344:N344" si="160">C307+C251</f>
        <v>611.70994012936853</v>
      </c>
      <c r="D344" s="444">
        <f t="shared" si="160"/>
        <v>612.62360971950341</v>
      </c>
      <c r="E344" s="444">
        <f t="shared" si="160"/>
        <v>609.51907195646584</v>
      </c>
      <c r="F344" s="444">
        <f t="shared" si="160"/>
        <v>605.82169845503711</v>
      </c>
      <c r="G344" s="444">
        <f t="shared" si="160"/>
        <v>605.34078019589128</v>
      </c>
      <c r="H344" s="444">
        <f t="shared" si="160"/>
        <v>604.67910752079081</v>
      </c>
      <c r="I344" s="444">
        <f t="shared" si="160"/>
        <v>602.27018641691188</v>
      </c>
      <c r="J344" s="444">
        <f t="shared" si="160"/>
        <v>600.3531602276496</v>
      </c>
      <c r="K344" s="444">
        <f t="shared" si="160"/>
        <v>598.38442643853762</v>
      </c>
      <c r="L344" s="444">
        <f t="shared" si="160"/>
        <v>596.55494773858379</v>
      </c>
      <c r="M344" s="444">
        <f t="shared" si="160"/>
        <v>594.8322021195271</v>
      </c>
      <c r="N344" s="444">
        <f t="shared" si="160"/>
        <v>594.11448953900128</v>
      </c>
    </row>
    <row r="345" spans="1:14" ht="13.15">
      <c r="B345" s="329" t="str">
        <f t="shared" si="155"/>
        <v>45-49</v>
      </c>
      <c r="C345" s="444">
        <f t="shared" ref="C345:N345" si="161">C308+C252</f>
        <v>494.91375281476388</v>
      </c>
      <c r="D345" s="444">
        <f t="shared" si="161"/>
        <v>504.02394845533274</v>
      </c>
      <c r="E345" s="444">
        <f t="shared" si="161"/>
        <v>510.55925158845497</v>
      </c>
      <c r="F345" s="444">
        <f t="shared" si="161"/>
        <v>515.76370861428427</v>
      </c>
      <c r="G345" s="444">
        <f t="shared" si="161"/>
        <v>522.18735925028284</v>
      </c>
      <c r="H345" s="444">
        <f t="shared" si="161"/>
        <v>526.69510648750565</v>
      </c>
      <c r="I345" s="444">
        <f t="shared" si="161"/>
        <v>528.03856016802888</v>
      </c>
      <c r="J345" s="444">
        <f t="shared" si="161"/>
        <v>528.35245605832893</v>
      </c>
      <c r="K345" s="444">
        <f t="shared" si="161"/>
        <v>527.44044782452943</v>
      </c>
      <c r="L345" s="444">
        <f t="shared" si="161"/>
        <v>525.78030516131696</v>
      </c>
      <c r="M345" s="444">
        <f t="shared" si="161"/>
        <v>523.64623242702385</v>
      </c>
      <c r="N345" s="444">
        <f t="shared" si="161"/>
        <v>522.06705957596898</v>
      </c>
    </row>
    <row r="346" spans="1:14" ht="13.15">
      <c r="B346" s="329" t="str">
        <f t="shared" si="155"/>
        <v>50-54</v>
      </c>
      <c r="C346" s="444">
        <f t="shared" ref="C346:N346" si="162">C309+C253</f>
        <v>328.87364125073032</v>
      </c>
      <c r="D346" s="444">
        <f t="shared" si="162"/>
        <v>342.95232074803943</v>
      </c>
      <c r="E346" s="444">
        <f t="shared" si="162"/>
        <v>354.25200590077134</v>
      </c>
      <c r="F346" s="444">
        <f t="shared" si="162"/>
        <v>364.08319890777267</v>
      </c>
      <c r="G346" s="444">
        <f t="shared" si="162"/>
        <v>374.33858267504849</v>
      </c>
      <c r="H346" s="444">
        <f t="shared" si="162"/>
        <v>382.61192133442069</v>
      </c>
      <c r="I346" s="444">
        <f t="shared" si="162"/>
        <v>387.87411622389061</v>
      </c>
      <c r="J346" s="444">
        <f t="shared" si="162"/>
        <v>391.63462002182752</v>
      </c>
      <c r="K346" s="444">
        <f t="shared" si="162"/>
        <v>393.74211381960873</v>
      </c>
      <c r="L346" s="444">
        <f t="shared" si="162"/>
        <v>394.58578578644557</v>
      </c>
      <c r="M346" s="444">
        <f t="shared" si="162"/>
        <v>394.44376191513265</v>
      </c>
      <c r="N346" s="444">
        <f t="shared" si="162"/>
        <v>394.17555446959165</v>
      </c>
    </row>
    <row r="347" spans="1:14" ht="13.15">
      <c r="B347" s="329" t="str">
        <f t="shared" si="155"/>
        <v>55-59</v>
      </c>
      <c r="C347" s="444">
        <f t="shared" ref="C347:N347" si="163">C310+C254</f>
        <v>183.25475232991508</v>
      </c>
      <c r="D347" s="444">
        <f t="shared" si="163"/>
        <v>171.48616455472308</v>
      </c>
      <c r="E347" s="444">
        <f t="shared" si="163"/>
        <v>166.53363343585369</v>
      </c>
      <c r="F347" s="444">
        <f t="shared" si="163"/>
        <v>165.76335962859093</v>
      </c>
      <c r="G347" s="444">
        <f t="shared" si="163"/>
        <v>168.24432563465001</v>
      </c>
      <c r="H347" s="444">
        <f t="shared" si="163"/>
        <v>171.18113658206684</v>
      </c>
      <c r="I347" s="444">
        <f t="shared" si="163"/>
        <v>173.31291512954888</v>
      </c>
      <c r="J347" s="444">
        <f t="shared" si="163"/>
        <v>175.23760377910634</v>
      </c>
      <c r="K347" s="444">
        <f t="shared" si="163"/>
        <v>176.56499331209213</v>
      </c>
      <c r="L347" s="444">
        <f t="shared" si="163"/>
        <v>177.36576741401632</v>
      </c>
      <c r="M347" s="444">
        <f t="shared" si="163"/>
        <v>177.69086044948043</v>
      </c>
      <c r="N347" s="444">
        <f t="shared" si="163"/>
        <v>177.98584968114579</v>
      </c>
    </row>
    <row r="348" spans="1:14" ht="13.15">
      <c r="B348" s="329" t="str">
        <f t="shared" si="155"/>
        <v>60-64</v>
      </c>
      <c r="C348" s="444">
        <f t="shared" ref="C348:N348" si="164">C311+C255</f>
        <v>69.993592497893161</v>
      </c>
      <c r="D348" s="444">
        <f t="shared" si="164"/>
        <v>67.025618736900242</v>
      </c>
      <c r="E348" s="444">
        <f t="shared" si="164"/>
        <v>63.952008996954788</v>
      </c>
      <c r="F348" s="444">
        <f t="shared" si="164"/>
        <v>61.996284720471699</v>
      </c>
      <c r="G348" s="444">
        <f t="shared" si="164"/>
        <v>61.654151242715926</v>
      </c>
      <c r="H348" s="444">
        <f t="shared" si="164"/>
        <v>61.78295475535073</v>
      </c>
      <c r="I348" s="444">
        <f t="shared" si="164"/>
        <v>61.814333040290258</v>
      </c>
      <c r="J348" s="444">
        <f t="shared" si="164"/>
        <v>62.051852791960101</v>
      </c>
      <c r="K348" s="444">
        <f t="shared" si="164"/>
        <v>62.238901143506538</v>
      </c>
      <c r="L348" s="444">
        <f t="shared" si="164"/>
        <v>62.357817806854797</v>
      </c>
      <c r="M348" s="444">
        <f t="shared" si="164"/>
        <v>62.384426459317986</v>
      </c>
      <c r="N348" s="444">
        <f t="shared" si="164"/>
        <v>62.502811025980243</v>
      </c>
    </row>
    <row r="349" spans="1:14" ht="13.15">
      <c r="B349" s="329" t="str">
        <f t="shared" si="155"/>
        <v>65 plus</v>
      </c>
      <c r="C349" s="444">
        <f t="shared" ref="C349:N349" si="165">C312+C256</f>
        <v>13.775153750342509</v>
      </c>
      <c r="D349" s="444">
        <f t="shared" si="165"/>
        <v>18.429983726603442</v>
      </c>
      <c r="E349" s="444">
        <f t="shared" si="165"/>
        <v>20.754593105757365</v>
      </c>
      <c r="F349" s="444">
        <f t="shared" si="165"/>
        <v>21.812105398338439</v>
      </c>
      <c r="G349" s="444">
        <f t="shared" si="165"/>
        <v>22.428240729025525</v>
      </c>
      <c r="H349" s="444">
        <f t="shared" si="165"/>
        <v>22.739749776938243</v>
      </c>
      <c r="I349" s="444">
        <f t="shared" si="165"/>
        <v>22.808176871660642</v>
      </c>
      <c r="J349" s="444">
        <f t="shared" si="165"/>
        <v>22.835636888041844</v>
      </c>
      <c r="K349" s="444">
        <f t="shared" si="165"/>
        <v>22.823477636632706</v>
      </c>
      <c r="L349" s="444">
        <f t="shared" si="165"/>
        <v>22.793100674588963</v>
      </c>
      <c r="M349" s="444">
        <f t="shared" si="165"/>
        <v>22.747364255448044</v>
      </c>
      <c r="N349" s="444">
        <f t="shared" si="165"/>
        <v>22.743545688261257</v>
      </c>
    </row>
    <row r="350" spans="1:14" ht="13.15">
      <c r="B350" s="329" t="str">
        <f t="shared" si="155"/>
        <v>Total</v>
      </c>
      <c r="C350" s="444">
        <f t="shared" ref="C350:N350" si="166">SUM(C340:C349)</f>
        <v>3778.4343360160037</v>
      </c>
      <c r="D350" s="444">
        <f t="shared" si="166"/>
        <v>3818.4341087685762</v>
      </c>
      <c r="E350" s="444">
        <f t="shared" si="166"/>
        <v>3847.9608549228542</v>
      </c>
      <c r="F350" s="444">
        <f t="shared" si="166"/>
        <v>3888.1059056928052</v>
      </c>
      <c r="G350" s="444">
        <f t="shared" si="166"/>
        <v>3969.9972591535461</v>
      </c>
      <c r="H350" s="444">
        <f t="shared" si="166"/>
        <v>4039.0471366582897</v>
      </c>
      <c r="I350" s="444">
        <f t="shared" si="166"/>
        <v>4072.1548257725476</v>
      </c>
      <c r="J350" s="444">
        <f t="shared" si="166"/>
        <v>4097.4497801773368</v>
      </c>
      <c r="K350" s="444">
        <f t="shared" si="166"/>
        <v>4107.8300146398979</v>
      </c>
      <c r="L350" s="444">
        <f t="shared" si="166"/>
        <v>4107.5715785495913</v>
      </c>
      <c r="M350" s="444">
        <f t="shared" si="166"/>
        <v>4098.7585821076545</v>
      </c>
      <c r="N350" s="444">
        <f t="shared" si="166"/>
        <v>4095.2756670254144</v>
      </c>
    </row>
    <row r="351" spans="1:14">
      <c r="A351" s="300">
        <f>SUM(C351:N351)</f>
        <v>0</v>
      </c>
      <c r="C351" s="300">
        <f t="shared" ref="C351:N351" si="167">SUM(C340:C349)-C350</f>
        <v>0</v>
      </c>
      <c r="D351" s="300">
        <f t="shared" si="167"/>
        <v>0</v>
      </c>
      <c r="E351" s="300">
        <f t="shared" si="167"/>
        <v>0</v>
      </c>
      <c r="F351" s="300">
        <f t="shared" si="167"/>
        <v>0</v>
      </c>
      <c r="G351" s="300">
        <f t="shared" si="167"/>
        <v>0</v>
      </c>
      <c r="H351" s="300">
        <f t="shared" si="167"/>
        <v>0</v>
      </c>
      <c r="I351" s="300">
        <f t="shared" si="167"/>
        <v>0</v>
      </c>
      <c r="J351" s="300">
        <f t="shared" si="167"/>
        <v>0</v>
      </c>
      <c r="K351" s="300">
        <f t="shared" si="167"/>
        <v>0</v>
      </c>
      <c r="L351" s="300">
        <f t="shared" si="167"/>
        <v>0</v>
      </c>
      <c r="M351" s="300">
        <f t="shared" si="167"/>
        <v>0</v>
      </c>
      <c r="N351" s="300">
        <f t="shared" si="167"/>
        <v>0</v>
      </c>
    </row>
    <row r="353" spans="1:14" ht="13.15">
      <c r="B353" s="332" t="s">
        <v>47</v>
      </c>
      <c r="C353" s="320"/>
      <c r="D353" s="320"/>
      <c r="E353" s="320"/>
      <c r="F353" s="320"/>
      <c r="G353" s="320"/>
      <c r="H353" s="330"/>
      <c r="I353" s="320"/>
      <c r="J353" s="320"/>
      <c r="K353" s="320"/>
      <c r="L353" s="320"/>
    </row>
    <row r="354" spans="1:14">
      <c r="C354" s="320"/>
      <c r="D354" s="320"/>
      <c r="E354" s="320"/>
      <c r="F354" s="320"/>
      <c r="G354" s="320"/>
      <c r="H354" s="330"/>
      <c r="I354" s="320"/>
      <c r="J354" s="320"/>
      <c r="K354" s="320"/>
      <c r="L354" s="320"/>
    </row>
    <row r="355" spans="1:14" ht="13.15">
      <c r="B355" s="329" t="str">
        <f t="shared" ref="B355:B366" si="168">B339</f>
        <v>Age group</v>
      </c>
      <c r="C355" s="329" t="str">
        <f t="shared" ref="C355:N355" si="169">C339</f>
        <v>2018/19</v>
      </c>
      <c r="D355" s="329" t="str">
        <f t="shared" si="169"/>
        <v>2019/20</v>
      </c>
      <c r="E355" s="329" t="str">
        <f t="shared" si="169"/>
        <v>2020/21</v>
      </c>
      <c r="F355" s="329" t="str">
        <f t="shared" si="169"/>
        <v>2021/22</v>
      </c>
      <c r="G355" s="329" t="str">
        <f t="shared" si="169"/>
        <v>2022/23</v>
      </c>
      <c r="H355" s="329" t="str">
        <f t="shared" si="169"/>
        <v>2023/24</v>
      </c>
      <c r="I355" s="329" t="str">
        <f t="shared" si="169"/>
        <v>2024/25</v>
      </c>
      <c r="J355" s="329" t="str">
        <f t="shared" si="169"/>
        <v>2025/26</v>
      </c>
      <c r="K355" s="329" t="str">
        <f t="shared" si="169"/>
        <v>2026/27</v>
      </c>
      <c r="L355" s="329" t="str">
        <f t="shared" si="169"/>
        <v>2027/28</v>
      </c>
      <c r="M355" s="329" t="str">
        <f t="shared" si="169"/>
        <v>2028/29</v>
      </c>
      <c r="N355" s="329" t="str">
        <f t="shared" si="169"/>
        <v>2029/30</v>
      </c>
    </row>
    <row r="356" spans="1:14" ht="13.15">
      <c r="B356" s="329" t="str">
        <f t="shared" si="168"/>
        <v>20-24</v>
      </c>
      <c r="C356" s="444">
        <f t="shared" ref="C356:N356" si="170">C319+C263</f>
        <v>613.54908095055407</v>
      </c>
      <c r="D356" s="444">
        <f t="shared" si="170"/>
        <v>710.74692355964658</v>
      </c>
      <c r="E356" s="444">
        <f t="shared" si="170"/>
        <v>771.3122611630921</v>
      </c>
      <c r="F356" s="444">
        <f t="shared" si="170"/>
        <v>821.31323716273346</v>
      </c>
      <c r="G356" s="444">
        <f t="shared" si="170"/>
        <v>883.19275330199855</v>
      </c>
      <c r="H356" s="444">
        <f t="shared" si="170"/>
        <v>924.38993714054175</v>
      </c>
      <c r="I356" s="444">
        <f t="shared" si="170"/>
        <v>936.86019925841731</v>
      </c>
      <c r="J356" s="444">
        <f t="shared" si="170"/>
        <v>943.37007919176654</v>
      </c>
      <c r="K356" s="444">
        <f t="shared" si="170"/>
        <v>941.03555100446385</v>
      </c>
      <c r="L356" s="444">
        <f t="shared" si="170"/>
        <v>934.00803978016916</v>
      </c>
      <c r="M356" s="444">
        <f t="shared" si="170"/>
        <v>924.18148556617086</v>
      </c>
      <c r="N356" s="444">
        <f t="shared" si="170"/>
        <v>919.92455578374597</v>
      </c>
    </row>
    <row r="357" spans="1:14" ht="13.15">
      <c r="B357" s="329" t="str">
        <f t="shared" si="168"/>
        <v>25-29</v>
      </c>
      <c r="C357" s="444">
        <f t="shared" ref="C357:N357" si="171">C320+C264</f>
        <v>1377.2446868208715</v>
      </c>
      <c r="D357" s="444">
        <f t="shared" si="171"/>
        <v>1380.2344196934203</v>
      </c>
      <c r="E357" s="444">
        <f t="shared" si="171"/>
        <v>1391.2462239213528</v>
      </c>
      <c r="F357" s="444">
        <f t="shared" si="171"/>
        <v>1418.6601074886569</v>
      </c>
      <c r="G357" s="444">
        <f t="shared" si="171"/>
        <v>1475.8846104950783</v>
      </c>
      <c r="H357" s="444">
        <f t="shared" si="171"/>
        <v>1526.0338558242515</v>
      </c>
      <c r="I357" s="444">
        <f t="shared" si="171"/>
        <v>1552.2186674533837</v>
      </c>
      <c r="J357" s="444">
        <f t="shared" si="171"/>
        <v>1570.6674906386465</v>
      </c>
      <c r="K357" s="444">
        <f t="shared" si="171"/>
        <v>1577.6495259291919</v>
      </c>
      <c r="L357" s="444">
        <f t="shared" si="171"/>
        <v>1576.4192033914514</v>
      </c>
      <c r="M357" s="444">
        <f t="shared" si="171"/>
        <v>1569.0260633307525</v>
      </c>
      <c r="N357" s="444">
        <f t="shared" si="171"/>
        <v>1564.6267556936609</v>
      </c>
    </row>
    <row r="358" spans="1:14" ht="13.15">
      <c r="B358" s="329" t="str">
        <f t="shared" si="168"/>
        <v>30-34</v>
      </c>
      <c r="C358" s="444">
        <f t="shared" ref="C358:N358" si="172">C321+C265</f>
        <v>1574.9110131617495</v>
      </c>
      <c r="D358" s="444">
        <f t="shared" si="172"/>
        <v>1533.5183885093641</v>
      </c>
      <c r="E358" s="444">
        <f t="shared" si="172"/>
        <v>1497.4491339585506</v>
      </c>
      <c r="F358" s="444">
        <f t="shared" si="172"/>
        <v>1477.5890962624285</v>
      </c>
      <c r="G358" s="444">
        <f t="shared" si="172"/>
        <v>1482.6593661871148</v>
      </c>
      <c r="H358" s="444">
        <f t="shared" si="172"/>
        <v>1496.305058350677</v>
      </c>
      <c r="I358" s="444">
        <f t="shared" si="172"/>
        <v>1507.2774416326167</v>
      </c>
      <c r="J358" s="444">
        <f t="shared" si="172"/>
        <v>1518.8764235296535</v>
      </c>
      <c r="K358" s="444">
        <f t="shared" si="172"/>
        <v>1527.0713835480265</v>
      </c>
      <c r="L358" s="444">
        <f t="shared" si="172"/>
        <v>1531.4151988098865</v>
      </c>
      <c r="M358" s="444">
        <f t="shared" si="172"/>
        <v>1531.7094930110604</v>
      </c>
      <c r="N358" s="444">
        <f t="shared" si="172"/>
        <v>1531.8021303337885</v>
      </c>
    </row>
    <row r="359" spans="1:14" ht="13.15">
      <c r="B359" s="329" t="str">
        <f t="shared" si="168"/>
        <v>35-39</v>
      </c>
      <c r="C359" s="444">
        <f t="shared" ref="C359:N359" si="173">C322+C266</f>
        <v>1555.7261514754948</v>
      </c>
      <c r="D359" s="444">
        <f t="shared" si="173"/>
        <v>1523.705706068426</v>
      </c>
      <c r="E359" s="444">
        <f t="shared" si="173"/>
        <v>1486.7166689549758</v>
      </c>
      <c r="F359" s="444">
        <f t="shared" si="173"/>
        <v>1456.3684311235386</v>
      </c>
      <c r="G359" s="444">
        <f t="shared" si="173"/>
        <v>1441.6756617573008</v>
      </c>
      <c r="H359" s="444">
        <f t="shared" si="173"/>
        <v>1431.8118822050997</v>
      </c>
      <c r="I359" s="444">
        <f t="shared" si="173"/>
        <v>1421.3290011926301</v>
      </c>
      <c r="J359" s="444">
        <f t="shared" si="173"/>
        <v>1415.0291135684577</v>
      </c>
      <c r="K359" s="444">
        <f t="shared" si="173"/>
        <v>1410.0142908031744</v>
      </c>
      <c r="L359" s="444">
        <f t="shared" si="173"/>
        <v>1405.7953074172531</v>
      </c>
      <c r="M359" s="444">
        <f t="shared" si="173"/>
        <v>1401.5944450643965</v>
      </c>
      <c r="N359" s="444">
        <f t="shared" si="173"/>
        <v>1399.5218289416862</v>
      </c>
    </row>
    <row r="360" spans="1:14" ht="13.15">
      <c r="B360" s="329" t="str">
        <f t="shared" si="168"/>
        <v>40-44</v>
      </c>
      <c r="C360" s="444">
        <f t="shared" ref="C360:N360" si="174">C323+C267</f>
        <v>1385.7834270428871</v>
      </c>
      <c r="D360" s="444">
        <f t="shared" si="174"/>
        <v>1389.8989922747544</v>
      </c>
      <c r="E360" s="444">
        <f t="shared" si="174"/>
        <v>1381.7206564451474</v>
      </c>
      <c r="F360" s="444">
        <f t="shared" si="174"/>
        <v>1371.3804767036427</v>
      </c>
      <c r="G360" s="444">
        <f t="shared" si="174"/>
        <v>1367.3237134452104</v>
      </c>
      <c r="H360" s="444">
        <f t="shared" si="174"/>
        <v>1361.5443526817442</v>
      </c>
      <c r="I360" s="444">
        <f t="shared" si="174"/>
        <v>1350.6772745098569</v>
      </c>
      <c r="J360" s="444">
        <f t="shared" si="174"/>
        <v>1340.26464846002</v>
      </c>
      <c r="K360" s="444">
        <f t="shared" si="174"/>
        <v>1329.4047184734668</v>
      </c>
      <c r="L360" s="444">
        <f t="shared" si="174"/>
        <v>1318.8564232259343</v>
      </c>
      <c r="M360" s="444">
        <f t="shared" si="174"/>
        <v>1308.795083254925</v>
      </c>
      <c r="N360" s="444">
        <f t="shared" si="174"/>
        <v>1301.4665345010112</v>
      </c>
    </row>
    <row r="361" spans="1:14" ht="13.15">
      <c r="B361" s="329" t="str">
        <f t="shared" si="168"/>
        <v>45-49</v>
      </c>
      <c r="C361" s="444">
        <f t="shared" ref="C361:N361" si="175">C324+C268</f>
        <v>983.78183915234547</v>
      </c>
      <c r="D361" s="444">
        <f t="shared" si="175"/>
        <v>1039.7460189391356</v>
      </c>
      <c r="E361" s="444">
        <f t="shared" si="175"/>
        <v>1076.2602113844084</v>
      </c>
      <c r="F361" s="444">
        <f t="shared" si="175"/>
        <v>1102.9923861130246</v>
      </c>
      <c r="G361" s="444">
        <f t="shared" si="175"/>
        <v>1127.9758148901678</v>
      </c>
      <c r="H361" s="444">
        <f t="shared" si="175"/>
        <v>1145.0604653243022</v>
      </c>
      <c r="I361" s="444">
        <f t="shared" si="175"/>
        <v>1152.1543313473321</v>
      </c>
      <c r="J361" s="444">
        <f t="shared" si="175"/>
        <v>1154.7861209636919</v>
      </c>
      <c r="K361" s="444">
        <f t="shared" si="175"/>
        <v>1152.9860790292344</v>
      </c>
      <c r="L361" s="444">
        <f t="shared" si="175"/>
        <v>1148.2650153238258</v>
      </c>
      <c r="M361" s="444">
        <f t="shared" si="175"/>
        <v>1141.5998816399215</v>
      </c>
      <c r="N361" s="444">
        <f t="shared" si="175"/>
        <v>1135.6453853035018</v>
      </c>
    </row>
    <row r="362" spans="1:14" ht="13.15">
      <c r="B362" s="329" t="str">
        <f t="shared" si="168"/>
        <v>50-54</v>
      </c>
      <c r="C362" s="444">
        <f t="shared" ref="C362:N362" si="176">C325+C269</f>
        <v>669.22975653310561</v>
      </c>
      <c r="D362" s="444">
        <f t="shared" si="176"/>
        <v>698.42517709415768</v>
      </c>
      <c r="E362" s="444">
        <f t="shared" si="176"/>
        <v>725.27296609195002</v>
      </c>
      <c r="F362" s="444">
        <f t="shared" si="176"/>
        <v>751.75680175344814</v>
      </c>
      <c r="G362" s="444">
        <f t="shared" si="176"/>
        <v>780.4534359821705</v>
      </c>
      <c r="H362" s="444">
        <f t="shared" si="176"/>
        <v>804.65541373952408</v>
      </c>
      <c r="I362" s="444">
        <f t="shared" si="176"/>
        <v>821.40374803022144</v>
      </c>
      <c r="J362" s="444">
        <f t="shared" si="176"/>
        <v>833.90676125564119</v>
      </c>
      <c r="K362" s="444">
        <f t="shared" si="176"/>
        <v>841.71715328595531</v>
      </c>
      <c r="L362" s="444">
        <f t="shared" si="176"/>
        <v>845.74640147853211</v>
      </c>
      <c r="M362" s="444">
        <f t="shared" si="176"/>
        <v>846.71068866914436</v>
      </c>
      <c r="N362" s="444">
        <f t="shared" si="176"/>
        <v>846.69458819247689</v>
      </c>
    </row>
    <row r="363" spans="1:14" ht="13.15">
      <c r="B363" s="329" t="str">
        <f t="shared" si="168"/>
        <v>55-59</v>
      </c>
      <c r="C363" s="444">
        <f t="shared" ref="C363:N363" si="177">C326+C270</f>
        <v>380.04053561045669</v>
      </c>
      <c r="D363" s="444">
        <f t="shared" si="177"/>
        <v>364.15866049425199</v>
      </c>
      <c r="E363" s="444">
        <f t="shared" si="177"/>
        <v>357.61789640389463</v>
      </c>
      <c r="F363" s="444">
        <f t="shared" si="177"/>
        <v>358.71633104289231</v>
      </c>
      <c r="G363" s="444">
        <f t="shared" si="177"/>
        <v>366.75346095402688</v>
      </c>
      <c r="H363" s="444">
        <f t="shared" si="177"/>
        <v>375.78417065291995</v>
      </c>
      <c r="I363" s="444">
        <f t="shared" si="177"/>
        <v>382.9406403041703</v>
      </c>
      <c r="J363" s="444">
        <f t="shared" si="177"/>
        <v>389.49007507989597</v>
      </c>
      <c r="K363" s="444">
        <f t="shared" si="177"/>
        <v>394.45602476955622</v>
      </c>
      <c r="L363" s="444">
        <f t="shared" si="177"/>
        <v>397.92827107707888</v>
      </c>
      <c r="M363" s="444">
        <f t="shared" si="177"/>
        <v>399.98697804651283</v>
      </c>
      <c r="N363" s="444">
        <f t="shared" si="177"/>
        <v>401.64843914854379</v>
      </c>
    </row>
    <row r="364" spans="1:14" ht="13.15">
      <c r="B364" s="329" t="str">
        <f t="shared" si="168"/>
        <v>60-64</v>
      </c>
      <c r="C364" s="444">
        <f t="shared" ref="C364:N364" si="178">C327+C271</f>
        <v>137.11435300628418</v>
      </c>
      <c r="D364" s="444">
        <f t="shared" si="178"/>
        <v>138.2787593067257</v>
      </c>
      <c r="E364" s="444">
        <f t="shared" si="178"/>
        <v>136.32920366254413</v>
      </c>
      <c r="F364" s="444">
        <f t="shared" si="178"/>
        <v>135.01895169586311</v>
      </c>
      <c r="G364" s="444">
        <f t="shared" si="178"/>
        <v>136.2195437745863</v>
      </c>
      <c r="H364" s="444">
        <f t="shared" si="178"/>
        <v>137.84514510419245</v>
      </c>
      <c r="I364" s="444">
        <f t="shared" si="178"/>
        <v>138.9078551421602</v>
      </c>
      <c r="J364" s="444">
        <f t="shared" si="178"/>
        <v>140.26269153991888</v>
      </c>
      <c r="K364" s="444">
        <f t="shared" si="178"/>
        <v>141.39279575164582</v>
      </c>
      <c r="L364" s="444">
        <f t="shared" si="178"/>
        <v>142.28062930444406</v>
      </c>
      <c r="M364" s="444">
        <f t="shared" si="178"/>
        <v>142.87315187444423</v>
      </c>
      <c r="N364" s="444">
        <f t="shared" si="178"/>
        <v>143.58980900783649</v>
      </c>
    </row>
    <row r="365" spans="1:14" ht="13.15">
      <c r="B365" s="329" t="str">
        <f t="shared" si="168"/>
        <v>65 plus</v>
      </c>
      <c r="C365" s="444">
        <f t="shared" ref="C365:N365" si="179">C328+C272</f>
        <v>33.16920227952744</v>
      </c>
      <c r="D365" s="444">
        <f t="shared" si="179"/>
        <v>44.085766113931946</v>
      </c>
      <c r="E365" s="444">
        <f t="shared" si="179"/>
        <v>50.905534459552221</v>
      </c>
      <c r="F365" s="444">
        <f t="shared" si="179"/>
        <v>55.116136846492012</v>
      </c>
      <c r="G365" s="444">
        <f t="shared" si="179"/>
        <v>58.145342404659424</v>
      </c>
      <c r="H365" s="444">
        <f t="shared" si="179"/>
        <v>60.202312306797772</v>
      </c>
      <c r="I365" s="444">
        <f t="shared" si="179"/>
        <v>61.418540325192659</v>
      </c>
      <c r="J365" s="444">
        <f t="shared" si="179"/>
        <v>62.285758342535637</v>
      </c>
      <c r="K365" s="444">
        <f t="shared" si="179"/>
        <v>62.877923549589624</v>
      </c>
      <c r="L365" s="444">
        <f t="shared" si="179"/>
        <v>63.291799001374926</v>
      </c>
      <c r="M365" s="444">
        <f t="shared" si="179"/>
        <v>63.569232545619023</v>
      </c>
      <c r="N365" s="444">
        <f t="shared" si="179"/>
        <v>63.86421477010169</v>
      </c>
    </row>
    <row r="366" spans="1:14" ht="13.15">
      <c r="B366" s="329" t="str">
        <f t="shared" si="168"/>
        <v>Total</v>
      </c>
      <c r="C366" s="444">
        <f t="shared" ref="C366:N366" si="180">SUM(C356:C365)</f>
        <v>8710.5500460332751</v>
      </c>
      <c r="D366" s="444">
        <f t="shared" si="180"/>
        <v>8822.7988120538139</v>
      </c>
      <c r="E366" s="444">
        <f t="shared" si="180"/>
        <v>8874.8307564454699</v>
      </c>
      <c r="F366" s="444">
        <f t="shared" si="180"/>
        <v>8948.9119561927218</v>
      </c>
      <c r="G366" s="444">
        <f t="shared" si="180"/>
        <v>9120.2837031923136</v>
      </c>
      <c r="H366" s="444">
        <f t="shared" si="180"/>
        <v>9263.6325933300504</v>
      </c>
      <c r="I366" s="444">
        <f t="shared" si="180"/>
        <v>9325.1876991959816</v>
      </c>
      <c r="J366" s="444">
        <f t="shared" si="180"/>
        <v>9368.9391625702283</v>
      </c>
      <c r="K366" s="444">
        <f t="shared" si="180"/>
        <v>9378.6054461443036</v>
      </c>
      <c r="L366" s="444">
        <f t="shared" si="180"/>
        <v>9364.0062888099492</v>
      </c>
      <c r="M366" s="444">
        <f t="shared" si="180"/>
        <v>9330.0465030029463</v>
      </c>
      <c r="N366" s="444">
        <f t="shared" si="180"/>
        <v>9308.7842416763542</v>
      </c>
    </row>
    <row r="367" spans="1:14">
      <c r="A367" s="300">
        <f>SUM(C367:N367)</f>
        <v>0</v>
      </c>
      <c r="C367" s="300">
        <f t="shared" ref="C367:N367" si="181">SUM(C356:C365)-C366</f>
        <v>0</v>
      </c>
      <c r="D367" s="300">
        <f t="shared" si="181"/>
        <v>0</v>
      </c>
      <c r="E367" s="300">
        <f t="shared" si="181"/>
        <v>0</v>
      </c>
      <c r="F367" s="300">
        <f t="shared" si="181"/>
        <v>0</v>
      </c>
      <c r="G367" s="300">
        <f t="shared" si="181"/>
        <v>0</v>
      </c>
      <c r="H367" s="300">
        <f t="shared" si="181"/>
        <v>0</v>
      </c>
      <c r="I367" s="300">
        <f t="shared" si="181"/>
        <v>0</v>
      </c>
      <c r="J367" s="300">
        <f t="shared" si="181"/>
        <v>0</v>
      </c>
      <c r="K367" s="300">
        <f t="shared" si="181"/>
        <v>0</v>
      </c>
      <c r="L367" s="300">
        <f t="shared" si="181"/>
        <v>0</v>
      </c>
      <c r="M367" s="300">
        <f t="shared" si="181"/>
        <v>0</v>
      </c>
      <c r="N367" s="300">
        <f t="shared" si="181"/>
        <v>0</v>
      </c>
    </row>
    <row r="368" spans="1:14">
      <c r="C368" s="320">
        <f>C350+C366</f>
        <v>12488.984382049279</v>
      </c>
      <c r="D368" s="320">
        <f t="shared" ref="D368:N368" si="182">D350+D366</f>
        <v>12641.232920822389</v>
      </c>
      <c r="E368" s="320">
        <f t="shared" si="182"/>
        <v>12722.791611368324</v>
      </c>
      <c r="F368" s="320">
        <f t="shared" si="182"/>
        <v>12837.017861885528</v>
      </c>
      <c r="G368" s="320">
        <f t="shared" si="182"/>
        <v>13090.28096234586</v>
      </c>
      <c r="H368" s="320">
        <f t="shared" si="182"/>
        <v>13302.67972998834</v>
      </c>
      <c r="I368" s="320">
        <f t="shared" si="182"/>
        <v>13397.34252496853</v>
      </c>
      <c r="J368" s="320">
        <f t="shared" si="182"/>
        <v>13466.388942747566</v>
      </c>
      <c r="K368" s="320">
        <f t="shared" si="182"/>
        <v>13486.435460784201</v>
      </c>
      <c r="L368" s="320">
        <f t="shared" si="182"/>
        <v>13471.577867359541</v>
      </c>
      <c r="M368" s="320">
        <f t="shared" si="182"/>
        <v>13428.805085110602</v>
      </c>
      <c r="N368" s="320">
        <f t="shared" si="182"/>
        <v>13404.059908701769</v>
      </c>
    </row>
    <row r="369" spans="1:14">
      <c r="C369" s="320">
        <f>C36</f>
        <v>12488.984382049279</v>
      </c>
      <c r="D369" s="320">
        <f t="shared" ref="D369:N369" si="183">D36</f>
        <v>12641.232920822389</v>
      </c>
      <c r="E369" s="320">
        <f t="shared" si="183"/>
        <v>12722.79161136832</v>
      </c>
      <c r="F369" s="320">
        <f t="shared" si="183"/>
        <v>12837.017861885523</v>
      </c>
      <c r="G369" s="320">
        <f t="shared" si="183"/>
        <v>13090.280962345856</v>
      </c>
      <c r="H369" s="320">
        <f t="shared" si="183"/>
        <v>13302.679729988338</v>
      </c>
      <c r="I369" s="320">
        <f t="shared" si="183"/>
        <v>13397.342524968526</v>
      </c>
      <c r="J369" s="320">
        <f t="shared" si="183"/>
        <v>13466.388942747561</v>
      </c>
      <c r="K369" s="320">
        <f t="shared" si="183"/>
        <v>13486.4354607842</v>
      </c>
      <c r="L369" s="320">
        <f t="shared" si="183"/>
        <v>13471.57786735954</v>
      </c>
      <c r="M369" s="320">
        <f t="shared" si="183"/>
        <v>13428.8050851106</v>
      </c>
      <c r="N369" s="320">
        <f t="shared" si="183"/>
        <v>13404.059908701767</v>
      </c>
    </row>
    <row r="370" spans="1:14">
      <c r="A370" s="300">
        <f>SUM(C370:L370)</f>
        <v>0</v>
      </c>
      <c r="C370" s="320">
        <f>C368-C369</f>
        <v>0</v>
      </c>
      <c r="D370" s="320">
        <f t="shared" ref="D370:N370" si="184">D368-D369</f>
        <v>0</v>
      </c>
      <c r="E370" s="320">
        <f t="shared" si="184"/>
        <v>0</v>
      </c>
      <c r="F370" s="320">
        <f t="shared" si="184"/>
        <v>0</v>
      </c>
      <c r="G370" s="320">
        <f t="shared" si="184"/>
        <v>0</v>
      </c>
      <c r="H370" s="320">
        <f t="shared" si="184"/>
        <v>0</v>
      </c>
      <c r="I370" s="320">
        <f t="shared" si="184"/>
        <v>0</v>
      </c>
      <c r="J370" s="320">
        <f t="shared" si="184"/>
        <v>0</v>
      </c>
      <c r="K370" s="320">
        <f t="shared" si="184"/>
        <v>0</v>
      </c>
      <c r="L370" s="320">
        <f t="shared" si="184"/>
        <v>0</v>
      </c>
      <c r="M370" s="320">
        <f t="shared" si="184"/>
        <v>0</v>
      </c>
      <c r="N370" s="320">
        <f t="shared" si="184"/>
        <v>0</v>
      </c>
    </row>
    <row r="371" spans="1:14">
      <c r="A371" s="300">
        <f>SUM(C371:N371)</f>
        <v>0</v>
      </c>
      <c r="C371" s="320">
        <f>IF(C294&gt;0,0,C294)</f>
        <v>0</v>
      </c>
      <c r="D371" s="320">
        <f t="shared" ref="D371:N371" si="185">IF(D294&gt;0,0,D294)</f>
        <v>0</v>
      </c>
      <c r="E371" s="320">
        <f t="shared" si="185"/>
        <v>0</v>
      </c>
      <c r="F371" s="320">
        <f t="shared" si="185"/>
        <v>0</v>
      </c>
      <c r="G371" s="320">
        <f t="shared" si="185"/>
        <v>0</v>
      </c>
      <c r="H371" s="320">
        <f t="shared" si="185"/>
        <v>0</v>
      </c>
      <c r="I371" s="320">
        <f t="shared" si="185"/>
        <v>0</v>
      </c>
      <c r="J371" s="320">
        <f t="shared" si="185"/>
        <v>0</v>
      </c>
      <c r="K371" s="320">
        <f t="shared" si="185"/>
        <v>0</v>
      </c>
      <c r="L371" s="320">
        <f t="shared" si="185"/>
        <v>0</v>
      </c>
      <c r="M371" s="320">
        <f t="shared" si="185"/>
        <v>0</v>
      </c>
      <c r="N371" s="320">
        <f t="shared" si="185"/>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Q371"/>
  <sheetViews>
    <sheetView showGridLines="0" workbookViewId="0"/>
  </sheetViews>
  <sheetFormatPr defaultColWidth="9" defaultRowHeight="12.75"/>
  <cols>
    <col min="1" max="1" width="9" style="300"/>
    <col min="2" max="2" width="28.73046875" style="300" customWidth="1"/>
    <col min="3" max="14" width="10.73046875" style="300" customWidth="1"/>
    <col min="15"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540" customFormat="1" ht="13.15">
      <c r="A5" s="674" t="s">
        <v>425</v>
      </c>
      <c r="B5" s="674"/>
      <c r="C5" s="674"/>
      <c r="D5" s="674"/>
      <c r="E5" s="674"/>
      <c r="F5" s="674"/>
      <c r="G5" s="674"/>
      <c r="H5" s="674"/>
      <c r="I5" s="674"/>
      <c r="J5" s="674"/>
      <c r="K5" s="674"/>
      <c r="L5" s="674"/>
      <c r="M5" s="674"/>
      <c r="N5" s="674"/>
      <c r="O5" s="539"/>
      <c r="P5" s="539"/>
      <c r="Q5" s="539"/>
    </row>
    <row r="6" spans="1:17" s="345" customFormat="1" ht="13.5" customHeight="1">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5" customHeight="1">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7" t="str">
        <f>Forecast_stock_figures!B18</f>
        <v>Business Studies</v>
      </c>
      <c r="C15" s="298">
        <f>Forecast_stock_figures!C42</f>
        <v>4780.4359539540237</v>
      </c>
      <c r="D15" s="298">
        <f>Forecast_stock_figures!D42</f>
        <v>4649.9788834305391</v>
      </c>
      <c r="E15" s="298">
        <f>Forecast_stock_figures!E42</f>
        <v>4555.116761040148</v>
      </c>
      <c r="F15" s="298">
        <f>Forecast_stock_figures!F42</f>
        <v>4495.2157589953322</v>
      </c>
      <c r="G15" s="298">
        <f>Forecast_stock_figures!G42</f>
        <v>4498.4150073732999</v>
      </c>
      <c r="H15" s="298">
        <f>Forecast_stock_figures!H42</f>
        <v>4570.0834457111641</v>
      </c>
      <c r="I15" s="298">
        <f>Forecast_stock_figures!I42</f>
        <v>4650.3225516980847</v>
      </c>
      <c r="J15" s="298">
        <f>Forecast_stock_figures!J42</f>
        <v>4734.0749529702416</v>
      </c>
      <c r="K15" s="298">
        <f>Forecast_stock_figures!K42</f>
        <v>4811.9411616361067</v>
      </c>
      <c r="L15" s="298">
        <f>Forecast_stock_figures!L42</f>
        <v>4867.8605567365003</v>
      </c>
      <c r="M15" s="298">
        <f>Forecast_stock_figures!M42</f>
        <v>4906.5549382499466</v>
      </c>
      <c r="N15" s="298">
        <f>Forecast_stock_figures!N42</f>
        <v>4931.8369612161296</v>
      </c>
    </row>
    <row r="17" spans="1:9" ht="15">
      <c r="B17" s="331" t="s">
        <v>161</v>
      </c>
    </row>
    <row r="19" spans="1:9" ht="13.15">
      <c r="B19" s="1405" t="str">
        <f>Stock_ages_breakdowns!B73</f>
        <v>Age group</v>
      </c>
      <c r="C19" s="1406" t="str">
        <f>Stock_ages_breakdowns!G73</f>
        <v>Business Studies</v>
      </c>
      <c r="D19" s="1407"/>
      <c r="H19" s="316" t="s">
        <v>132</v>
      </c>
    </row>
    <row r="20" spans="1:9" ht="13.15">
      <c r="B20" s="1405"/>
      <c r="C20" s="354" t="str">
        <f>Stock_ages_breakdowns!G74</f>
        <v>Male</v>
      </c>
      <c r="D20" s="354" t="str">
        <f>Stock_ages_breakdowns!H74</f>
        <v>Female</v>
      </c>
    </row>
    <row r="21" spans="1:9" ht="13.15">
      <c r="B21" s="354" t="str">
        <f>Stock_ages_breakdowns!B75</f>
        <v>20-24</v>
      </c>
      <c r="C21" s="322">
        <f>Stock_ages_breakdowns!G20</f>
        <v>35.029325965895445</v>
      </c>
      <c r="D21" s="322">
        <f>Stock_ages_breakdowns!H20</f>
        <v>60.48428951322623</v>
      </c>
    </row>
    <row r="22" spans="1:9" ht="13.15">
      <c r="B22" s="354" t="str">
        <f>Stock_ages_breakdowns!B76</f>
        <v>25-29</v>
      </c>
      <c r="C22" s="322">
        <f>Stock_ages_breakdowns!G21</f>
        <v>184.02996609061259</v>
      </c>
      <c r="D22" s="322">
        <f>Stock_ages_breakdowns!H21</f>
        <v>269.96821911331517</v>
      </c>
    </row>
    <row r="23" spans="1:9" ht="13.15">
      <c r="B23" s="354" t="str">
        <f>Stock_ages_breakdowns!B77</f>
        <v>30-34</v>
      </c>
      <c r="C23" s="322">
        <f>Stock_ages_breakdowns!G22</f>
        <v>369.10597177698645</v>
      </c>
      <c r="D23" s="322">
        <f>Stock_ages_breakdowns!H22</f>
        <v>388.76371588203409</v>
      </c>
    </row>
    <row r="24" spans="1:9" ht="13.15">
      <c r="B24" s="354" t="str">
        <f>Stock_ages_breakdowns!B78</f>
        <v>35-39</v>
      </c>
      <c r="C24" s="322">
        <f>Stock_ages_breakdowns!G23</f>
        <v>411.31656957573267</v>
      </c>
      <c r="D24" s="322">
        <f>Stock_ages_breakdowns!H23</f>
        <v>517.63159392083685</v>
      </c>
    </row>
    <row r="25" spans="1:9" ht="13.15">
      <c r="B25" s="354" t="str">
        <f>Stock_ages_breakdowns!B79</f>
        <v>40-44</v>
      </c>
      <c r="C25" s="322">
        <f>Stock_ages_breakdowns!G24</f>
        <v>369.39898286834216</v>
      </c>
      <c r="D25" s="322">
        <f>Stock_ages_breakdowns!H24</f>
        <v>432.76838159167488</v>
      </c>
    </row>
    <row r="26" spans="1:9" ht="13.15">
      <c r="B26" s="354" t="str">
        <f>Stock_ages_breakdowns!B80</f>
        <v>45-49</v>
      </c>
      <c r="C26" s="322">
        <f>Stock_ages_breakdowns!G25</f>
        <v>344.61604475920603</v>
      </c>
      <c r="D26" s="322">
        <f>Stock_ages_breakdowns!H25</f>
        <v>402.69624327031931</v>
      </c>
    </row>
    <row r="27" spans="1:9" ht="13.15">
      <c r="B27" s="354" t="str">
        <f>Stock_ages_breakdowns!B81</f>
        <v>50-54</v>
      </c>
      <c r="C27" s="322">
        <f>Stock_ages_breakdowns!G26</f>
        <v>293.00609116642505</v>
      </c>
      <c r="D27" s="322">
        <f>Stock_ages_breakdowns!H26</f>
        <v>286.42784215981146</v>
      </c>
    </row>
    <row r="28" spans="1:9" ht="13.15">
      <c r="B28" s="354" t="str">
        <f>Stock_ages_breakdowns!B82</f>
        <v>55-59</v>
      </c>
      <c r="C28" s="322">
        <f>Stock_ages_breakdowns!G27</f>
        <v>173.05755075151799</v>
      </c>
      <c r="D28" s="322">
        <f>Stock_ages_breakdowns!H27</f>
        <v>136.04214960667235</v>
      </c>
    </row>
    <row r="29" spans="1:9" ht="13.15">
      <c r="B29" s="354" t="str">
        <f>Stock_ages_breakdowns!B83</f>
        <v>60-64</v>
      </c>
      <c r="C29" s="322">
        <f>Stock_ages_breakdowns!G28</f>
        <v>53.463023737088513</v>
      </c>
      <c r="D29" s="322">
        <f>Stock_ages_breakdowns!H28</f>
        <v>28.035061211828051</v>
      </c>
      <c r="F29" s="316"/>
    </row>
    <row r="30" spans="1:9" ht="13.15">
      <c r="B30" s="354" t="str">
        <f>Stock_ages_breakdowns!B84</f>
        <v>65 plus</v>
      </c>
      <c r="C30" s="322">
        <f>Stock_ages_breakdowns!G29</f>
        <v>10.200386115454309</v>
      </c>
      <c r="D30" s="322">
        <f>Stock_ages_breakdowns!H29</f>
        <v>14.394544877044053</v>
      </c>
      <c r="G30" s="317" t="s">
        <v>46</v>
      </c>
      <c r="H30" s="317" t="s">
        <v>47</v>
      </c>
    </row>
    <row r="31" spans="1:9" ht="13.15">
      <c r="A31" s="300">
        <f>I31</f>
        <v>0</v>
      </c>
      <c r="B31" s="354" t="str">
        <f>Stock_ages_breakdowns!B85</f>
        <v>Total</v>
      </c>
      <c r="C31" s="322">
        <f>Stock_ages_breakdowns!G30</f>
        <v>2243.2239128072615</v>
      </c>
      <c r="D31" s="322">
        <f>Stock_ages_breakdowns!H30</f>
        <v>2537.2120411467627</v>
      </c>
      <c r="E31" s="318">
        <f>SUM(C31:D31)</f>
        <v>4780.4359539540237</v>
      </c>
      <c r="G31" s="357">
        <f>C31/$E$31</f>
        <v>0.46925090816284909</v>
      </c>
      <c r="H31" s="357">
        <f>D31/$E$31</f>
        <v>0.53074909183715102</v>
      </c>
      <c r="I31" s="300">
        <f>(G31+H31)-1</f>
        <v>0</v>
      </c>
    </row>
    <row r="33" spans="2:14" ht="15">
      <c r="B33" s="331" t="s">
        <v>262</v>
      </c>
      <c r="H33" s="316"/>
    </row>
    <row r="34" spans="2:14">
      <c r="H34" s="316"/>
    </row>
    <row r="35" spans="2:14"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4" ht="13.15">
      <c r="B36" s="317" t="str">
        <f>B15</f>
        <v>Business Studies</v>
      </c>
      <c r="C36" s="298">
        <f>Teacher_need_by_subject!C632</f>
        <v>4649.9788834305391</v>
      </c>
      <c r="D36" s="298">
        <f>Teacher_need_by_subject!D632</f>
        <v>4555.116761040148</v>
      </c>
      <c r="E36" s="298">
        <f>Teacher_need_by_subject!E632</f>
        <v>4495.2157589953322</v>
      </c>
      <c r="F36" s="298">
        <f>Teacher_need_by_subject!F632</f>
        <v>4498.4150073732999</v>
      </c>
      <c r="G36" s="298">
        <f>Teacher_need_by_subject!G632</f>
        <v>4570.0834457111641</v>
      </c>
      <c r="H36" s="298">
        <f>Teacher_need_by_subject!H632</f>
        <v>4650.3225516980847</v>
      </c>
      <c r="I36" s="298">
        <f>Teacher_need_by_subject!I632</f>
        <v>4734.0749529702416</v>
      </c>
      <c r="J36" s="298">
        <f>Teacher_need_by_subject!J632</f>
        <v>4811.9411616361067</v>
      </c>
      <c r="K36" s="298">
        <f>Teacher_need_by_subject!K632</f>
        <v>4867.8605567365003</v>
      </c>
      <c r="L36" s="298">
        <f>Teacher_need_by_subject!L632</f>
        <v>4906.5549382499466</v>
      </c>
      <c r="M36" s="298">
        <f>Teacher_need_by_subject!M632</f>
        <v>4931.8369612161296</v>
      </c>
      <c r="N36" s="298">
        <f>Teacher_need_by_subject!N632</f>
        <v>4946.9094377948259</v>
      </c>
    </row>
    <row r="37" spans="2:14">
      <c r="H37" s="316"/>
    </row>
    <row r="38" spans="2:14" ht="15">
      <c r="B38" s="331" t="s">
        <v>169</v>
      </c>
      <c r="H38" s="316"/>
    </row>
    <row r="39" spans="2:14">
      <c r="H39" s="316"/>
    </row>
    <row r="40" spans="2:14" ht="13.15">
      <c r="B40" s="332" t="s">
        <v>46</v>
      </c>
      <c r="H40" s="316"/>
    </row>
    <row r="41" spans="2:14">
      <c r="H41" s="316"/>
    </row>
    <row r="42" spans="2:14"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4" ht="13.15">
      <c r="B43" s="354" t="str">
        <f>B21</f>
        <v>20-24</v>
      </c>
      <c r="C43" s="298">
        <f>C21</f>
        <v>35.029325965895445</v>
      </c>
      <c r="D43" s="298">
        <f t="shared" ref="D43:L43" si="2">C340</f>
        <v>70.350424271972884</v>
      </c>
      <c r="E43" s="298">
        <f t="shared" si="2"/>
        <v>98.50013386737325</v>
      </c>
      <c r="F43" s="298">
        <f t="shared" si="2"/>
        <v>122.73793154564181</v>
      </c>
      <c r="G43" s="298">
        <f t="shared" si="2"/>
        <v>147.11788318595137</v>
      </c>
      <c r="H43" s="298">
        <f t="shared" si="2"/>
        <v>172.78583173482357</v>
      </c>
      <c r="I43" s="298">
        <f t="shared" si="2"/>
        <v>193.01813355552596</v>
      </c>
      <c r="J43" s="298">
        <f t="shared" si="2"/>
        <v>208.81047613607791</v>
      </c>
      <c r="K43" s="298">
        <f t="shared" si="2"/>
        <v>220.30636356814273</v>
      </c>
      <c r="L43" s="298">
        <f t="shared" si="2"/>
        <v>226.70502062985247</v>
      </c>
      <c r="M43" s="298">
        <f t="shared" ref="M43:M53" si="3">L340</f>
        <v>229.72548516453935</v>
      </c>
      <c r="N43" s="298">
        <f t="shared" ref="N43:N53" si="4">M340</f>
        <v>230.55975596974969</v>
      </c>
    </row>
    <row r="44" spans="2:14" ht="13.15">
      <c r="B44" s="354" t="str">
        <f t="shared" ref="B44:C53" si="5">B22</f>
        <v>25-29</v>
      </c>
      <c r="C44" s="298">
        <f t="shared" si="5"/>
        <v>184.02996609061259</v>
      </c>
      <c r="D44" s="298">
        <f t="shared" ref="D44:K53" si="6">C341</f>
        <v>186.75148244511726</v>
      </c>
      <c r="E44" s="298">
        <f t="shared" si="6"/>
        <v>198.22790547415596</v>
      </c>
      <c r="F44" s="298">
        <f t="shared" si="6"/>
        <v>215.94009319362146</v>
      </c>
      <c r="G44" s="298">
        <f t="shared" si="6"/>
        <v>240.49803581357122</v>
      </c>
      <c r="H44" s="298">
        <f t="shared" si="6"/>
        <v>271.29270983036849</v>
      </c>
      <c r="I44" s="298">
        <f t="shared" si="6"/>
        <v>300.20440524504966</v>
      </c>
      <c r="J44" s="298">
        <f t="shared" si="6"/>
        <v>326.18806261175484</v>
      </c>
      <c r="K44" s="298">
        <f t="shared" si="6"/>
        <v>348.07549059592736</v>
      </c>
      <c r="L44" s="298">
        <f t="shared" ref="L44:L53" si="7">K341</f>
        <v>364.10508493557523</v>
      </c>
      <c r="M44" s="298">
        <f t="shared" si="3"/>
        <v>375.24679133687755</v>
      </c>
      <c r="N44" s="298">
        <f t="shared" si="4"/>
        <v>382.47629630681445</v>
      </c>
    </row>
    <row r="45" spans="2:14" ht="13.15">
      <c r="B45" s="354" t="str">
        <f t="shared" si="5"/>
        <v>30-34</v>
      </c>
      <c r="C45" s="298">
        <f t="shared" si="5"/>
        <v>369.10597177698645</v>
      </c>
      <c r="D45" s="298">
        <f t="shared" si="6"/>
        <v>332.12929517174086</v>
      </c>
      <c r="E45" s="298">
        <f t="shared" si="6"/>
        <v>306.72273019752322</v>
      </c>
      <c r="F45" s="298">
        <f t="shared" si="6"/>
        <v>292.05772543475598</v>
      </c>
      <c r="G45" s="298">
        <f t="shared" si="6"/>
        <v>288.01085799737956</v>
      </c>
      <c r="H45" s="298">
        <f t="shared" si="6"/>
        <v>293.78587931401984</v>
      </c>
      <c r="I45" s="298">
        <f t="shared" si="6"/>
        <v>304.78835193523332</v>
      </c>
      <c r="J45" s="298">
        <f t="shared" si="6"/>
        <v>319.04738067674464</v>
      </c>
      <c r="K45" s="298">
        <f t="shared" si="6"/>
        <v>334.61114244777804</v>
      </c>
      <c r="L45" s="298">
        <f t="shared" si="7"/>
        <v>349.34764897951067</v>
      </c>
      <c r="M45" s="298">
        <f t="shared" si="3"/>
        <v>362.5117878949963</v>
      </c>
      <c r="N45" s="298">
        <f t="shared" si="4"/>
        <v>373.71110259463154</v>
      </c>
    </row>
    <row r="46" spans="2:14" ht="13.15">
      <c r="B46" s="354" t="str">
        <f t="shared" si="5"/>
        <v>35-39</v>
      </c>
      <c r="C46" s="298">
        <f t="shared" si="5"/>
        <v>411.31656957573267</v>
      </c>
      <c r="D46" s="298">
        <f t="shared" si="6"/>
        <v>392.20692197989632</v>
      </c>
      <c r="E46" s="298">
        <f t="shared" si="6"/>
        <v>372.36426677247675</v>
      </c>
      <c r="F46" s="298">
        <f t="shared" si="6"/>
        <v>354.44182345939214</v>
      </c>
      <c r="G46" s="298">
        <f t="shared" si="6"/>
        <v>341.01214231596202</v>
      </c>
      <c r="H46" s="298">
        <f t="shared" si="6"/>
        <v>333.40813375786826</v>
      </c>
      <c r="I46" s="298">
        <f t="shared" si="6"/>
        <v>329.54593782934779</v>
      </c>
      <c r="J46" s="298">
        <f t="shared" si="6"/>
        <v>329.23055741408081</v>
      </c>
      <c r="K46" s="298">
        <f t="shared" si="6"/>
        <v>331.73327314074442</v>
      </c>
      <c r="L46" s="298">
        <f t="shared" si="7"/>
        <v>335.80337542471875</v>
      </c>
      <c r="M46" s="298">
        <f t="shared" si="3"/>
        <v>340.98671117812796</v>
      </c>
      <c r="N46" s="298">
        <f t="shared" si="4"/>
        <v>346.79273370794493</v>
      </c>
    </row>
    <row r="47" spans="2:14" ht="13.15">
      <c r="B47" s="354" t="str">
        <f t="shared" si="5"/>
        <v>40-44</v>
      </c>
      <c r="C47" s="298">
        <f t="shared" si="5"/>
        <v>369.39898286834216</v>
      </c>
      <c r="D47" s="298">
        <f t="shared" si="6"/>
        <v>364.58838828200675</v>
      </c>
      <c r="E47" s="298">
        <f t="shared" si="6"/>
        <v>358.56584917348277</v>
      </c>
      <c r="F47" s="298">
        <f t="shared" si="6"/>
        <v>351.7461811749709</v>
      </c>
      <c r="G47" s="298">
        <f t="shared" si="6"/>
        <v>345.56211600867897</v>
      </c>
      <c r="H47" s="298">
        <f t="shared" si="6"/>
        <v>341.11556712054232</v>
      </c>
      <c r="I47" s="298">
        <f t="shared" si="6"/>
        <v>337.01311616637923</v>
      </c>
      <c r="J47" s="298">
        <f t="shared" si="6"/>
        <v>333.68196287415913</v>
      </c>
      <c r="K47" s="298">
        <f t="shared" si="6"/>
        <v>331.2219713234166</v>
      </c>
      <c r="L47" s="298">
        <f t="shared" si="7"/>
        <v>329.28430513811202</v>
      </c>
      <c r="M47" s="298">
        <f t="shared" si="3"/>
        <v>328.108209316954</v>
      </c>
      <c r="N47" s="298">
        <f t="shared" si="4"/>
        <v>327.77554758703673</v>
      </c>
    </row>
    <row r="48" spans="2:14" ht="13.15">
      <c r="B48" s="354" t="str">
        <f t="shared" si="5"/>
        <v>45-49</v>
      </c>
      <c r="C48" s="298">
        <f t="shared" si="5"/>
        <v>344.61604475920603</v>
      </c>
      <c r="D48" s="298">
        <f t="shared" si="6"/>
        <v>333.72705012024369</v>
      </c>
      <c r="E48" s="298">
        <f t="shared" si="6"/>
        <v>325.78021172016707</v>
      </c>
      <c r="F48" s="298">
        <f t="shared" si="6"/>
        <v>319.9542378932174</v>
      </c>
      <c r="G48" s="298">
        <f t="shared" si="6"/>
        <v>316.2716260654679</v>
      </c>
      <c r="H48" s="298">
        <f t="shared" si="6"/>
        <v>314.66059215291386</v>
      </c>
      <c r="I48" s="298">
        <f t="shared" si="6"/>
        <v>313.17193783512641</v>
      </c>
      <c r="J48" s="298">
        <f t="shared" si="6"/>
        <v>311.68549873026592</v>
      </c>
      <c r="K48" s="298">
        <f t="shared" si="6"/>
        <v>310.03767637481644</v>
      </c>
      <c r="L48" s="298">
        <f t="shared" si="7"/>
        <v>307.88175472160043</v>
      </c>
      <c r="M48" s="298">
        <f t="shared" si="3"/>
        <v>305.51903548054815</v>
      </c>
      <c r="N48" s="298">
        <f t="shared" si="4"/>
        <v>303.20558707707698</v>
      </c>
    </row>
    <row r="49" spans="1:16" ht="13.15">
      <c r="B49" s="354" t="str">
        <f t="shared" si="5"/>
        <v>50-54</v>
      </c>
      <c r="C49" s="298">
        <f t="shared" si="5"/>
        <v>293.00609116642505</v>
      </c>
      <c r="D49" s="298">
        <f t="shared" si="6"/>
        <v>279.6529698868008</v>
      </c>
      <c r="E49" s="298">
        <f t="shared" si="6"/>
        <v>268.89758565462307</v>
      </c>
      <c r="F49" s="298">
        <f t="shared" si="6"/>
        <v>260.6344063438915</v>
      </c>
      <c r="G49" s="298">
        <f t="shared" si="6"/>
        <v>255.05985495935028</v>
      </c>
      <c r="H49" s="298">
        <f t="shared" si="6"/>
        <v>252.07176849987667</v>
      </c>
      <c r="I49" s="298">
        <f t="shared" si="6"/>
        <v>250.03057762254568</v>
      </c>
      <c r="J49" s="298">
        <f t="shared" si="6"/>
        <v>248.57581335170829</v>
      </c>
      <c r="K49" s="298">
        <f t="shared" si="6"/>
        <v>247.31530720604403</v>
      </c>
      <c r="L49" s="298">
        <f t="shared" si="7"/>
        <v>245.75946200656657</v>
      </c>
      <c r="M49" s="298">
        <f t="shared" si="3"/>
        <v>243.95443421315738</v>
      </c>
      <c r="N49" s="298">
        <f t="shared" si="4"/>
        <v>241.97982348595522</v>
      </c>
    </row>
    <row r="50" spans="1:16" ht="13.15">
      <c r="B50" s="354" t="str">
        <f t="shared" si="5"/>
        <v>55-59</v>
      </c>
      <c r="C50" s="298">
        <f t="shared" si="5"/>
        <v>173.05755075151799</v>
      </c>
      <c r="D50" s="298">
        <f t="shared" si="6"/>
        <v>154.19410299726803</v>
      </c>
      <c r="E50" s="298">
        <f t="shared" si="6"/>
        <v>141.20081107257568</v>
      </c>
      <c r="F50" s="298">
        <f t="shared" si="6"/>
        <v>132.23566114920621</v>
      </c>
      <c r="G50" s="298">
        <f t="shared" si="6"/>
        <v>126.41540009127004</v>
      </c>
      <c r="H50" s="298">
        <f t="shared" si="6"/>
        <v>123.0620872108174</v>
      </c>
      <c r="I50" s="298">
        <f t="shared" si="6"/>
        <v>120.81700062381955</v>
      </c>
      <c r="J50" s="298">
        <f t="shared" si="6"/>
        <v>119.31628495549575</v>
      </c>
      <c r="K50" s="298">
        <f t="shared" si="6"/>
        <v>118.21688176392772</v>
      </c>
      <c r="L50" s="298">
        <f t="shared" si="7"/>
        <v>117.14273918735819</v>
      </c>
      <c r="M50" s="298">
        <f t="shared" si="3"/>
        <v>116.07110189687117</v>
      </c>
      <c r="N50" s="298">
        <f t="shared" si="4"/>
        <v>114.99086133471467</v>
      </c>
    </row>
    <row r="51" spans="1:16" ht="13.15">
      <c r="B51" s="354" t="str">
        <f t="shared" si="5"/>
        <v>60-64</v>
      </c>
      <c r="C51" s="298">
        <f t="shared" si="5"/>
        <v>53.463023737088513</v>
      </c>
      <c r="D51" s="298">
        <f t="shared" si="6"/>
        <v>53.70962354792082</v>
      </c>
      <c r="E51" s="298">
        <f t="shared" si="6"/>
        <v>51.558105054508005</v>
      </c>
      <c r="F51" s="298">
        <f t="shared" si="6"/>
        <v>48.969880448077305</v>
      </c>
      <c r="G51" s="298">
        <f t="shared" si="6"/>
        <v>46.854738469863406</v>
      </c>
      <c r="H51" s="298">
        <f t="shared" si="6"/>
        <v>45.482780899772273</v>
      </c>
      <c r="I51" s="298">
        <f t="shared" si="6"/>
        <v>44.435837611421384</v>
      </c>
      <c r="J51" s="298">
        <f t="shared" si="6"/>
        <v>43.671604633576358</v>
      </c>
      <c r="K51" s="298">
        <f t="shared" si="6"/>
        <v>43.08497552827329</v>
      </c>
      <c r="L51" s="298">
        <f t="shared" si="7"/>
        <v>42.5198540440797</v>
      </c>
      <c r="M51" s="298">
        <f t="shared" si="3"/>
        <v>41.985515417985674</v>
      </c>
      <c r="N51" s="298">
        <f t="shared" si="4"/>
        <v>41.481651236940209</v>
      </c>
    </row>
    <row r="52" spans="1:16" ht="13.15">
      <c r="B52" s="354" t="str">
        <f t="shared" si="5"/>
        <v>65 plus</v>
      </c>
      <c r="C52" s="298">
        <f t="shared" si="5"/>
        <v>10.200386115454309</v>
      </c>
      <c r="D52" s="298">
        <f t="shared" si="6"/>
        <v>13.366457440129423</v>
      </c>
      <c r="E52" s="298">
        <f t="shared" si="6"/>
        <v>15.3583778674532</v>
      </c>
      <c r="F52" s="298">
        <f t="shared" si="6"/>
        <v>16.373239807124289</v>
      </c>
      <c r="G52" s="298">
        <f t="shared" si="6"/>
        <v>16.800323642118471</v>
      </c>
      <c r="H52" s="298">
        <f t="shared" si="6"/>
        <v>16.959024427808007</v>
      </c>
      <c r="I52" s="298">
        <f t="shared" si="6"/>
        <v>16.925700077077163</v>
      </c>
      <c r="J52" s="298">
        <f t="shared" si="6"/>
        <v>16.805725561133901</v>
      </c>
      <c r="K52" s="298">
        <f t="shared" si="6"/>
        <v>16.646411952413587</v>
      </c>
      <c r="L52" s="298">
        <f t="shared" si="7"/>
        <v>16.446411028357186</v>
      </c>
      <c r="M52" s="298">
        <f t="shared" si="3"/>
        <v>16.229575676379739</v>
      </c>
      <c r="N52" s="298">
        <f t="shared" si="4"/>
        <v>16.010629916995395</v>
      </c>
    </row>
    <row r="53" spans="1:16" ht="13.15">
      <c r="B53" s="354" t="str">
        <f t="shared" si="5"/>
        <v>Total</v>
      </c>
      <c r="C53" s="298">
        <f t="shared" si="5"/>
        <v>2243.2239128072615</v>
      </c>
      <c r="D53" s="298">
        <f t="shared" si="6"/>
        <v>2180.6767161430971</v>
      </c>
      <c r="E53" s="298">
        <f t="shared" si="6"/>
        <v>2137.1759768543388</v>
      </c>
      <c r="F53" s="298">
        <f t="shared" si="6"/>
        <v>2115.0911804498987</v>
      </c>
      <c r="G53" s="298">
        <f t="shared" si="6"/>
        <v>2123.6029785496139</v>
      </c>
      <c r="H53" s="298">
        <f t="shared" si="6"/>
        <v>2164.6243749488108</v>
      </c>
      <c r="I53" s="298">
        <f t="shared" si="6"/>
        <v>2209.9509985015261</v>
      </c>
      <c r="J53" s="298">
        <f t="shared" si="6"/>
        <v>2257.0133669449974</v>
      </c>
      <c r="K53" s="298">
        <f t="shared" si="6"/>
        <v>2301.2494939014841</v>
      </c>
      <c r="L53" s="298">
        <f t="shared" si="7"/>
        <v>2334.9956560957307</v>
      </c>
      <c r="M53" s="298">
        <f t="shared" si="3"/>
        <v>2360.3386475764378</v>
      </c>
      <c r="N53" s="298">
        <f t="shared" si="4"/>
        <v>2378.9839892178597</v>
      </c>
    </row>
    <row r="54" spans="1:16">
      <c r="A54" s="300">
        <f>SUM(C54:N54)</f>
        <v>0</v>
      </c>
      <c r="C54" s="300">
        <f>SUM(C43:C52)-C53</f>
        <v>0</v>
      </c>
      <c r="D54" s="300">
        <f t="shared" ref="D54:N54" si="8">SUM(D43:D52)-D53</f>
        <v>0</v>
      </c>
      <c r="E54" s="300">
        <f t="shared" si="8"/>
        <v>0</v>
      </c>
      <c r="F54" s="300">
        <f t="shared" si="8"/>
        <v>0</v>
      </c>
      <c r="G54" s="300">
        <f t="shared" si="8"/>
        <v>0</v>
      </c>
      <c r="H54" s="300">
        <f t="shared" si="8"/>
        <v>0</v>
      </c>
      <c r="I54" s="300">
        <f t="shared" si="8"/>
        <v>0</v>
      </c>
      <c r="J54" s="300">
        <f t="shared" si="8"/>
        <v>0</v>
      </c>
      <c r="K54" s="300">
        <f t="shared" si="8"/>
        <v>0</v>
      </c>
      <c r="L54" s="300">
        <f t="shared" si="8"/>
        <v>0</v>
      </c>
      <c r="M54" s="300">
        <f t="shared" si="8"/>
        <v>0</v>
      </c>
      <c r="N54" s="300">
        <f t="shared" si="8"/>
        <v>0</v>
      </c>
    </row>
    <row r="56" spans="1:16" ht="13.15">
      <c r="B56" s="332" t="s">
        <v>47</v>
      </c>
      <c r="H56" s="316"/>
    </row>
    <row r="57" spans="1:16">
      <c r="H57" s="316"/>
    </row>
    <row r="58" spans="1:16" ht="13.15">
      <c r="B58" s="329" t="str">
        <f t="shared" ref="B58:B69" si="9">B42</f>
        <v>Age group</v>
      </c>
      <c r="C58" s="329" t="str">
        <f t="shared" ref="C58:N58" si="10">C42</f>
        <v>2018/19</v>
      </c>
      <c r="D58" s="329" t="str">
        <f t="shared" si="10"/>
        <v>2019/20</v>
      </c>
      <c r="E58" s="329" t="str">
        <f t="shared" si="10"/>
        <v>2020/21</v>
      </c>
      <c r="F58" s="329" t="str">
        <f t="shared" si="10"/>
        <v>2021/22</v>
      </c>
      <c r="G58" s="329" t="str">
        <f t="shared" si="10"/>
        <v>2022/23</v>
      </c>
      <c r="H58" s="329" t="str">
        <f t="shared" si="10"/>
        <v>2023/24</v>
      </c>
      <c r="I58" s="329" t="str">
        <f t="shared" si="10"/>
        <v>2024/25</v>
      </c>
      <c r="J58" s="329" t="str">
        <f t="shared" si="10"/>
        <v>2025/26</v>
      </c>
      <c r="K58" s="329" t="str">
        <f t="shared" si="10"/>
        <v>2026/27</v>
      </c>
      <c r="L58" s="329" t="str">
        <f t="shared" si="10"/>
        <v>2027/28</v>
      </c>
      <c r="M58" s="329" t="str">
        <f t="shared" si="10"/>
        <v>2028/29</v>
      </c>
      <c r="N58" s="329" t="str">
        <f t="shared" si="10"/>
        <v>2029/30</v>
      </c>
    </row>
    <row r="59" spans="1:16" ht="13.15">
      <c r="B59" s="329" t="str">
        <f t="shared" si="9"/>
        <v>20-24</v>
      </c>
      <c r="C59" s="298">
        <f t="shared" ref="C59:C69" si="11">D21</f>
        <v>60.48428951322623</v>
      </c>
      <c r="D59" s="298">
        <f t="shared" ref="D59:L59" si="12">C356</f>
        <v>94.050414983760803</v>
      </c>
      <c r="E59" s="298">
        <f t="shared" si="12"/>
        <v>121.06326197447736</v>
      </c>
      <c r="F59" s="298">
        <f t="shared" si="12"/>
        <v>144.39894398162016</v>
      </c>
      <c r="G59" s="298">
        <f t="shared" si="12"/>
        <v>168.74936486816497</v>
      </c>
      <c r="H59" s="298">
        <f t="shared" si="12"/>
        <v>195.20320850096095</v>
      </c>
      <c r="I59" s="298">
        <f t="shared" si="12"/>
        <v>215.94707762406239</v>
      </c>
      <c r="J59" s="298">
        <f t="shared" si="12"/>
        <v>232.04644548015355</v>
      </c>
      <c r="K59" s="298">
        <f t="shared" si="12"/>
        <v>243.6082336916289</v>
      </c>
      <c r="L59" s="298">
        <f t="shared" si="12"/>
        <v>249.68595479938267</v>
      </c>
      <c r="M59" s="298">
        <f t="shared" ref="M59:M69" si="13">L356</f>
        <v>252.20551418832204</v>
      </c>
      <c r="N59" s="298">
        <f t="shared" ref="N59:N69" si="14">M356</f>
        <v>252.48021774735406</v>
      </c>
      <c r="O59" s="318"/>
      <c r="P59" s="318"/>
    </row>
    <row r="60" spans="1:16" ht="13.15">
      <c r="B60" s="329" t="str">
        <f t="shared" si="9"/>
        <v>25-29</v>
      </c>
      <c r="C60" s="298">
        <f t="shared" si="11"/>
        <v>269.96821911331517</v>
      </c>
      <c r="D60" s="298">
        <f t="shared" ref="D60:K69" si="15">C357</f>
        <v>259.92362427406113</v>
      </c>
      <c r="E60" s="298">
        <f t="shared" si="15"/>
        <v>262.15287322810889</v>
      </c>
      <c r="F60" s="298">
        <f t="shared" si="15"/>
        <v>272.67733286958287</v>
      </c>
      <c r="G60" s="298">
        <f t="shared" si="15"/>
        <v>292.6915705334693</v>
      </c>
      <c r="H60" s="298">
        <f t="shared" si="15"/>
        <v>321.24424591624972</v>
      </c>
      <c r="I60" s="298">
        <f t="shared" si="15"/>
        <v>348.83153118407444</v>
      </c>
      <c r="J60" s="298">
        <f t="shared" si="15"/>
        <v>374.03598259088147</v>
      </c>
      <c r="K60" s="298">
        <f t="shared" si="15"/>
        <v>395.35836208960211</v>
      </c>
      <c r="L60" s="298">
        <f t="shared" ref="L60:L69" si="16">K357</f>
        <v>410.67175314741917</v>
      </c>
      <c r="M60" s="298">
        <f t="shared" si="13"/>
        <v>420.97553862942044</v>
      </c>
      <c r="N60" s="298">
        <f t="shared" si="14"/>
        <v>427.29487525067213</v>
      </c>
      <c r="O60" s="318"/>
      <c r="P60" s="318"/>
    </row>
    <row r="61" spans="1:16" ht="13.15">
      <c r="B61" s="329" t="str">
        <f t="shared" si="9"/>
        <v>30-34</v>
      </c>
      <c r="C61" s="298">
        <f t="shared" si="11"/>
        <v>388.76371588203409</v>
      </c>
      <c r="D61" s="298">
        <f t="shared" si="15"/>
        <v>360.77223808876391</v>
      </c>
      <c r="E61" s="298">
        <f t="shared" si="15"/>
        <v>340.08588900982329</v>
      </c>
      <c r="F61" s="298">
        <f t="shared" si="15"/>
        <v>326.67915447777517</v>
      </c>
      <c r="G61" s="298">
        <f t="shared" si="15"/>
        <v>322.73464115131441</v>
      </c>
      <c r="H61" s="298">
        <f t="shared" si="15"/>
        <v>328.27779232822428</v>
      </c>
      <c r="I61" s="298">
        <f t="shared" si="15"/>
        <v>338.63789488100531</v>
      </c>
      <c r="J61" s="298">
        <f t="shared" si="15"/>
        <v>352.01754488284837</v>
      </c>
      <c r="K61" s="298">
        <f t="shared" si="15"/>
        <v>366.51726719545638</v>
      </c>
      <c r="L61" s="298">
        <f t="shared" si="16"/>
        <v>379.95418727078038</v>
      </c>
      <c r="M61" s="298">
        <f t="shared" si="13"/>
        <v>391.66911919277806</v>
      </c>
      <c r="N61" s="298">
        <f t="shared" si="14"/>
        <v>401.3424702527812</v>
      </c>
      <c r="O61" s="318"/>
      <c r="P61" s="318"/>
    </row>
    <row r="62" spans="1:16" ht="13.15">
      <c r="B62" s="329" t="str">
        <f t="shared" si="9"/>
        <v>35-39</v>
      </c>
      <c r="C62" s="298">
        <f t="shared" si="11"/>
        <v>517.63159392083685</v>
      </c>
      <c r="D62" s="298">
        <f t="shared" si="15"/>
        <v>472.02328469420792</v>
      </c>
      <c r="E62" s="298">
        <f t="shared" si="15"/>
        <v>434.56924900024512</v>
      </c>
      <c r="F62" s="298">
        <f t="shared" si="15"/>
        <v>403.72191726496476</v>
      </c>
      <c r="G62" s="298">
        <f t="shared" si="15"/>
        <v>381.5023397464999</v>
      </c>
      <c r="H62" s="298">
        <f t="shared" si="15"/>
        <v>368.05353171802483</v>
      </c>
      <c r="I62" s="298">
        <f t="shared" si="15"/>
        <v>360.0304979628886</v>
      </c>
      <c r="J62" s="298">
        <f t="shared" si="15"/>
        <v>356.62712283269707</v>
      </c>
      <c r="K62" s="298">
        <f t="shared" si="15"/>
        <v>356.67806236923451</v>
      </c>
      <c r="L62" s="298">
        <f t="shared" si="16"/>
        <v>358.59104769031484</v>
      </c>
      <c r="M62" s="298">
        <f t="shared" si="13"/>
        <v>361.78744614542126</v>
      </c>
      <c r="N62" s="298">
        <f t="shared" si="14"/>
        <v>365.70684289188284</v>
      </c>
      <c r="O62" s="318"/>
      <c r="P62" s="318"/>
    </row>
    <row r="63" spans="1:16" ht="13.15">
      <c r="B63" s="329" t="str">
        <f t="shared" si="9"/>
        <v>40-44</v>
      </c>
      <c r="C63" s="298">
        <f t="shared" si="11"/>
        <v>432.76838159167488</v>
      </c>
      <c r="D63" s="298">
        <f t="shared" si="15"/>
        <v>429.5961447050621</v>
      </c>
      <c r="E63" s="298">
        <f t="shared" si="15"/>
        <v>419.93515020848594</v>
      </c>
      <c r="F63" s="298">
        <f t="shared" si="15"/>
        <v>406.14542106464995</v>
      </c>
      <c r="G63" s="298">
        <f t="shared" si="15"/>
        <v>392.74188259365428</v>
      </c>
      <c r="H63" s="298">
        <f t="shared" si="15"/>
        <v>381.83448236871709</v>
      </c>
      <c r="I63" s="298">
        <f t="shared" si="15"/>
        <v>372.07030179763564</v>
      </c>
      <c r="J63" s="298">
        <f t="shared" si="15"/>
        <v>363.93548369861469</v>
      </c>
      <c r="K63" s="298">
        <f t="shared" si="15"/>
        <v>357.43390443979115</v>
      </c>
      <c r="L63" s="298">
        <f t="shared" si="16"/>
        <v>352.02956963280405</v>
      </c>
      <c r="M63" s="298">
        <f t="shared" si="13"/>
        <v>347.86405234385956</v>
      </c>
      <c r="N63" s="298">
        <f t="shared" si="14"/>
        <v>344.9222283540538</v>
      </c>
      <c r="O63" s="318"/>
      <c r="P63" s="318"/>
    </row>
    <row r="64" spans="1:16" ht="13.15">
      <c r="B64" s="329" t="str">
        <f t="shared" si="9"/>
        <v>45-49</v>
      </c>
      <c r="C64" s="298">
        <f t="shared" si="11"/>
        <v>402.69624327031931</v>
      </c>
      <c r="D64" s="298">
        <f t="shared" si="15"/>
        <v>386.96601373950188</v>
      </c>
      <c r="E64" s="298">
        <f t="shared" si="15"/>
        <v>375.79579628922454</v>
      </c>
      <c r="F64" s="298">
        <f t="shared" si="15"/>
        <v>365.89787217567891</v>
      </c>
      <c r="G64" s="298">
        <f t="shared" si="15"/>
        <v>358.15961611884563</v>
      </c>
      <c r="H64" s="298">
        <f t="shared" si="15"/>
        <v>352.6248669216248</v>
      </c>
      <c r="I64" s="298">
        <f t="shared" si="15"/>
        <v>347.19906308848294</v>
      </c>
      <c r="J64" s="298">
        <f t="shared" si="15"/>
        <v>341.88938393348013</v>
      </c>
      <c r="K64" s="298">
        <f t="shared" si="15"/>
        <v>336.61552176198313</v>
      </c>
      <c r="L64" s="298">
        <f t="shared" si="16"/>
        <v>331.04301107439301</v>
      </c>
      <c r="M64" s="298">
        <f t="shared" si="13"/>
        <v>325.53312265671576</v>
      </c>
      <c r="N64" s="298">
        <f t="shared" si="14"/>
        <v>320.36339031137777</v>
      </c>
      <c r="O64" s="318"/>
      <c r="P64" s="318"/>
    </row>
    <row r="65" spans="1:16" ht="13.15">
      <c r="B65" s="329" t="str">
        <f t="shared" si="9"/>
        <v>50-54</v>
      </c>
      <c r="C65" s="298">
        <f t="shared" si="11"/>
        <v>286.42784215981146</v>
      </c>
      <c r="D65" s="298">
        <f t="shared" si="15"/>
        <v>283.54852140237131</v>
      </c>
      <c r="E65" s="298">
        <f t="shared" si="15"/>
        <v>279.40020556723806</v>
      </c>
      <c r="F65" s="298">
        <f t="shared" si="15"/>
        <v>274.40061315174199</v>
      </c>
      <c r="G65" s="298">
        <f t="shared" si="15"/>
        <v>270.57881778109419</v>
      </c>
      <c r="H65" s="298">
        <f t="shared" si="15"/>
        <v>268.39831216097878</v>
      </c>
      <c r="I65" s="298">
        <f t="shared" si="15"/>
        <v>266.32272698763865</v>
      </c>
      <c r="J65" s="298">
        <f t="shared" si="15"/>
        <v>264.21397984490682</v>
      </c>
      <c r="K65" s="298">
        <f t="shared" si="15"/>
        <v>261.84805797186453</v>
      </c>
      <c r="L65" s="298">
        <f t="shared" si="16"/>
        <v>258.84935110127446</v>
      </c>
      <c r="M65" s="298">
        <f t="shared" si="13"/>
        <v>255.41265387657228</v>
      </c>
      <c r="N65" s="298">
        <f t="shared" si="14"/>
        <v>251.7302848341659</v>
      </c>
      <c r="O65" s="318"/>
      <c r="P65" s="318"/>
    </row>
    <row r="66" spans="1:16" ht="13.15">
      <c r="B66" s="329" t="str">
        <f t="shared" si="9"/>
        <v>55-59</v>
      </c>
      <c r="C66" s="298">
        <f t="shared" si="11"/>
        <v>136.04214960667235</v>
      </c>
      <c r="D66" s="298">
        <f t="shared" si="15"/>
        <v>133.20251841533931</v>
      </c>
      <c r="E66" s="298">
        <f t="shared" si="15"/>
        <v>131.42624009108903</v>
      </c>
      <c r="F66" s="298">
        <f t="shared" si="15"/>
        <v>129.93940772851028</v>
      </c>
      <c r="G66" s="298">
        <f t="shared" si="15"/>
        <v>129.18998879209596</v>
      </c>
      <c r="H66" s="298">
        <f t="shared" si="15"/>
        <v>129.28488482999873</v>
      </c>
      <c r="I66" s="298">
        <f t="shared" si="15"/>
        <v>129.27154352443259</v>
      </c>
      <c r="J66" s="298">
        <f t="shared" si="15"/>
        <v>129.13157328309435</v>
      </c>
      <c r="K66" s="298">
        <f t="shared" si="15"/>
        <v>128.75475388980226</v>
      </c>
      <c r="L66" s="298">
        <f t="shared" si="16"/>
        <v>127.91568622855632</v>
      </c>
      <c r="M66" s="298">
        <f t="shared" si="13"/>
        <v>126.73442761537227</v>
      </c>
      <c r="N66" s="298">
        <f t="shared" si="14"/>
        <v>125.30894126970833</v>
      </c>
      <c r="O66" s="318"/>
      <c r="P66" s="318"/>
    </row>
    <row r="67" spans="1:16" ht="13.15">
      <c r="B67" s="329" t="str">
        <f t="shared" si="9"/>
        <v>60-64</v>
      </c>
      <c r="C67" s="298">
        <f t="shared" si="11"/>
        <v>28.035061211828051</v>
      </c>
      <c r="D67" s="298">
        <f t="shared" si="15"/>
        <v>35.279492517599238</v>
      </c>
      <c r="E67" s="298">
        <f t="shared" si="15"/>
        <v>38.865120711512517</v>
      </c>
      <c r="F67" s="298">
        <f t="shared" si="15"/>
        <v>40.665201258711171</v>
      </c>
      <c r="G67" s="298">
        <f t="shared" si="15"/>
        <v>41.87679112379093</v>
      </c>
      <c r="H67" s="298">
        <f t="shared" si="15"/>
        <v>42.979861055846932</v>
      </c>
      <c r="I67" s="298">
        <f t="shared" si="15"/>
        <v>43.693476364857752</v>
      </c>
      <c r="J67" s="298">
        <f t="shared" si="15"/>
        <v>44.153377869258527</v>
      </c>
      <c r="K67" s="298">
        <f t="shared" si="15"/>
        <v>44.387715686538044</v>
      </c>
      <c r="L67" s="298">
        <f t="shared" si="16"/>
        <v>44.333926673708419</v>
      </c>
      <c r="M67" s="298">
        <f t="shared" si="13"/>
        <v>44.090120433463589</v>
      </c>
      <c r="N67" s="298">
        <f t="shared" si="14"/>
        <v>43.719911168880891</v>
      </c>
      <c r="O67" s="318"/>
      <c r="P67" s="318"/>
    </row>
    <row r="68" spans="1:16" ht="13.15">
      <c r="B68" s="329" t="str">
        <f t="shared" si="9"/>
        <v>65 plus</v>
      </c>
      <c r="C68" s="298">
        <f t="shared" si="11"/>
        <v>14.394544877044053</v>
      </c>
      <c r="D68" s="298">
        <f t="shared" si="15"/>
        <v>13.939914466774658</v>
      </c>
      <c r="E68" s="298">
        <f t="shared" si="15"/>
        <v>14.646998105604283</v>
      </c>
      <c r="F68" s="298">
        <f t="shared" si="15"/>
        <v>15.598714572197849</v>
      </c>
      <c r="G68" s="298">
        <f t="shared" si="15"/>
        <v>16.587016114757127</v>
      </c>
      <c r="H68" s="298">
        <f t="shared" si="15"/>
        <v>17.557884961727563</v>
      </c>
      <c r="I68" s="298">
        <f t="shared" si="15"/>
        <v>18.367439781480606</v>
      </c>
      <c r="J68" s="298">
        <f t="shared" si="15"/>
        <v>19.010691609309685</v>
      </c>
      <c r="K68" s="298">
        <f t="shared" si="15"/>
        <v>19.489788638722246</v>
      </c>
      <c r="L68" s="298">
        <f t="shared" si="16"/>
        <v>19.790413022136612</v>
      </c>
      <c r="M68" s="298">
        <f t="shared" si="13"/>
        <v>19.944295591585039</v>
      </c>
      <c r="N68" s="298">
        <f t="shared" si="14"/>
        <v>19.983809917393575</v>
      </c>
      <c r="O68" s="318"/>
      <c r="P68" s="318"/>
    </row>
    <row r="69" spans="1:16" ht="13.15">
      <c r="B69" s="329" t="str">
        <f t="shared" si="9"/>
        <v>Total</v>
      </c>
      <c r="C69" s="298">
        <f t="shared" si="11"/>
        <v>2537.2120411467627</v>
      </c>
      <c r="D69" s="298">
        <f t="shared" si="15"/>
        <v>2469.3021672874424</v>
      </c>
      <c r="E69" s="298">
        <f t="shared" si="15"/>
        <v>2417.9407841858092</v>
      </c>
      <c r="F69" s="298">
        <f t="shared" si="15"/>
        <v>2380.124578545433</v>
      </c>
      <c r="G69" s="298">
        <f t="shared" si="15"/>
        <v>2374.8120288236869</v>
      </c>
      <c r="H69" s="298">
        <f t="shared" si="15"/>
        <v>2405.4590707623538</v>
      </c>
      <c r="I69" s="298">
        <f t="shared" si="15"/>
        <v>2440.3715531965595</v>
      </c>
      <c r="J69" s="298">
        <f t="shared" si="15"/>
        <v>2477.0615860252447</v>
      </c>
      <c r="K69" s="298">
        <f t="shared" si="15"/>
        <v>2510.6916677346226</v>
      </c>
      <c r="L69" s="298">
        <f t="shared" si="16"/>
        <v>2532.86490064077</v>
      </c>
      <c r="M69" s="298">
        <f t="shared" si="13"/>
        <v>2546.2162906735102</v>
      </c>
      <c r="N69" s="298">
        <f t="shared" si="14"/>
        <v>2552.8529719982703</v>
      </c>
      <c r="O69" s="318"/>
      <c r="P69" s="318"/>
    </row>
    <row r="70" spans="1:16">
      <c r="A70" s="300">
        <f>SUM(C70:N70)</f>
        <v>0</v>
      </c>
      <c r="C70" s="300">
        <f t="shared" ref="C70:N70" si="17">SUM(C59:C68)-C69</f>
        <v>0</v>
      </c>
      <c r="D70" s="300">
        <f t="shared" si="17"/>
        <v>0</v>
      </c>
      <c r="E70" s="300">
        <f t="shared" si="17"/>
        <v>0</v>
      </c>
      <c r="F70" s="300">
        <f t="shared" si="17"/>
        <v>0</v>
      </c>
      <c r="G70" s="300">
        <f t="shared" si="17"/>
        <v>0</v>
      </c>
      <c r="H70" s="300">
        <f t="shared" si="17"/>
        <v>0</v>
      </c>
      <c r="I70" s="300">
        <f t="shared" si="17"/>
        <v>0</v>
      </c>
      <c r="J70" s="300">
        <f t="shared" si="17"/>
        <v>0</v>
      </c>
      <c r="K70" s="300">
        <f t="shared" si="17"/>
        <v>0</v>
      </c>
      <c r="L70" s="300">
        <f t="shared" si="17"/>
        <v>0</v>
      </c>
      <c r="M70" s="300">
        <f t="shared" si="17"/>
        <v>0</v>
      </c>
      <c r="N70" s="300">
        <f t="shared" si="17"/>
        <v>0</v>
      </c>
    </row>
    <row r="72" spans="1:16" ht="15">
      <c r="B72" s="331" t="s">
        <v>162</v>
      </c>
      <c r="H72" s="316"/>
    </row>
    <row r="73" spans="1:16">
      <c r="H73" s="316"/>
    </row>
    <row r="74" spans="1:16" ht="13.15">
      <c r="B74" s="332" t="s">
        <v>46</v>
      </c>
      <c r="C74" s="254" t="s">
        <v>449</v>
      </c>
      <c r="H74" s="316"/>
    </row>
    <row r="75" spans="1:16">
      <c r="H75" s="316"/>
    </row>
    <row r="76" spans="1:16" ht="13.15">
      <c r="B76" s="329" t="str">
        <f t="shared" ref="B76:B87" si="18">B42</f>
        <v>Age group</v>
      </c>
      <c r="C76" s="329" t="str">
        <f t="shared" ref="C76:N76" si="19">C42</f>
        <v>2018/19</v>
      </c>
      <c r="D76" s="329" t="str">
        <f t="shared" si="19"/>
        <v>2019/20</v>
      </c>
      <c r="E76" s="329" t="str">
        <f t="shared" si="19"/>
        <v>2020/21</v>
      </c>
      <c r="F76" s="329" t="str">
        <f t="shared" si="19"/>
        <v>2021/22</v>
      </c>
      <c r="G76" s="329" t="str">
        <f t="shared" si="19"/>
        <v>2022/23</v>
      </c>
      <c r="H76" s="329" t="str">
        <f t="shared" si="19"/>
        <v>2023/24</v>
      </c>
      <c r="I76" s="329" t="str">
        <f t="shared" si="19"/>
        <v>2024/25</v>
      </c>
      <c r="J76" s="329" t="str">
        <f t="shared" si="19"/>
        <v>2025/26</v>
      </c>
      <c r="K76" s="329" t="str">
        <f t="shared" si="19"/>
        <v>2026/27</v>
      </c>
      <c r="L76" s="329" t="str">
        <f t="shared" si="19"/>
        <v>2027/28</v>
      </c>
      <c r="M76" s="329" t="str">
        <f t="shared" si="19"/>
        <v>2028/29</v>
      </c>
      <c r="N76" s="329" t="str">
        <f t="shared" si="19"/>
        <v>2029/30</v>
      </c>
    </row>
    <row r="77" spans="1:16" ht="13.15">
      <c r="B77" s="329" t="str">
        <f t="shared" si="18"/>
        <v>20-24</v>
      </c>
      <c r="C77" s="444">
        <f>C43-(0.2*C43)</f>
        <v>28.023460772716355</v>
      </c>
      <c r="D77" s="444">
        <f>D43-(0.2*D43)</f>
        <v>56.280339417578304</v>
      </c>
      <c r="E77" s="444">
        <f t="shared" ref="E77:N77" si="20">E43-(0.2*E43)</f>
        <v>78.800107093898603</v>
      </c>
      <c r="F77" s="444">
        <f t="shared" si="20"/>
        <v>98.190345236513451</v>
      </c>
      <c r="G77" s="444">
        <f t="shared" si="20"/>
        <v>117.69430654876109</v>
      </c>
      <c r="H77" s="444">
        <f t="shared" si="20"/>
        <v>138.22866538785885</v>
      </c>
      <c r="I77" s="444">
        <f t="shared" si="20"/>
        <v>154.41450684442077</v>
      </c>
      <c r="J77" s="444">
        <f t="shared" si="20"/>
        <v>167.04838090886233</v>
      </c>
      <c r="K77" s="444">
        <f t="shared" si="20"/>
        <v>176.24509085451419</v>
      </c>
      <c r="L77" s="444">
        <f t="shared" si="20"/>
        <v>181.36401650388197</v>
      </c>
      <c r="M77" s="444">
        <f t="shared" si="20"/>
        <v>183.78038813163147</v>
      </c>
      <c r="N77" s="444">
        <f t="shared" si="20"/>
        <v>184.44780477579974</v>
      </c>
      <c r="O77" s="318"/>
    </row>
    <row r="78" spans="1:16" ht="13.15">
      <c r="B78" s="329" t="str">
        <f t="shared" si="18"/>
        <v>25-29</v>
      </c>
      <c r="C78" s="444">
        <f t="shared" ref="C78:C85" si="21">C44+(0.2*C43)-(0.2*C44)</f>
        <v>154.22983806566916</v>
      </c>
      <c r="D78" s="444">
        <f t="shared" ref="D78:N78" si="22">D44+(0.2*D43)-(0.2*D44)</f>
        <v>163.47127081048836</v>
      </c>
      <c r="E78" s="444">
        <f t="shared" si="22"/>
        <v>178.28235115279944</v>
      </c>
      <c r="F78" s="444">
        <f t="shared" si="22"/>
        <v>197.29966086402553</v>
      </c>
      <c r="G78" s="444">
        <f t="shared" si="22"/>
        <v>221.82200528804722</v>
      </c>
      <c r="H78" s="444">
        <f t="shared" si="22"/>
        <v>251.59133421125952</v>
      </c>
      <c r="I78" s="444">
        <f t="shared" si="22"/>
        <v>278.76715090714492</v>
      </c>
      <c r="J78" s="444">
        <f t="shared" si="22"/>
        <v>302.71254531661947</v>
      </c>
      <c r="K78" s="444">
        <f t="shared" si="22"/>
        <v>322.52166519037047</v>
      </c>
      <c r="L78" s="444">
        <f t="shared" si="22"/>
        <v>336.6250720744307</v>
      </c>
      <c r="M78" s="444">
        <f t="shared" si="22"/>
        <v>346.14253010240992</v>
      </c>
      <c r="N78" s="444">
        <f t="shared" si="22"/>
        <v>352.09298823940151</v>
      </c>
      <c r="O78" s="318"/>
    </row>
    <row r="79" spans="1:16" ht="13.15">
      <c r="B79" s="329" t="str">
        <f t="shared" si="18"/>
        <v>30-34</v>
      </c>
      <c r="C79" s="444">
        <f t="shared" si="21"/>
        <v>332.09077063971165</v>
      </c>
      <c r="D79" s="444">
        <f t="shared" ref="D79:N79" si="23">D45+(0.2*D44)-(0.2*D45)</f>
        <v>303.05373262641615</v>
      </c>
      <c r="E79" s="444">
        <f t="shared" si="23"/>
        <v>285.02376525284978</v>
      </c>
      <c r="F79" s="444">
        <f t="shared" si="23"/>
        <v>276.83419898652909</v>
      </c>
      <c r="G79" s="444">
        <f t="shared" si="23"/>
        <v>278.50829356061786</v>
      </c>
      <c r="H79" s="444">
        <f t="shared" si="23"/>
        <v>289.28724541728957</v>
      </c>
      <c r="I79" s="444">
        <f t="shared" si="23"/>
        <v>303.8715625971966</v>
      </c>
      <c r="J79" s="444">
        <f t="shared" si="23"/>
        <v>320.47551706374668</v>
      </c>
      <c r="K79" s="444">
        <f t="shared" si="23"/>
        <v>337.30401207740789</v>
      </c>
      <c r="L79" s="444">
        <f t="shared" si="23"/>
        <v>352.29913617072361</v>
      </c>
      <c r="M79" s="444">
        <f t="shared" si="23"/>
        <v>365.05878858337257</v>
      </c>
      <c r="N79" s="444">
        <f t="shared" si="23"/>
        <v>375.4641413370681</v>
      </c>
      <c r="O79" s="318"/>
    </row>
    <row r="80" spans="1:16" ht="13.15">
      <c r="B80" s="329" t="str">
        <f t="shared" si="18"/>
        <v>35-39</v>
      </c>
      <c r="C80" s="444">
        <f t="shared" si="21"/>
        <v>402.87445001598337</v>
      </c>
      <c r="D80" s="444">
        <f t="shared" ref="D80:N80" si="24">D46+(0.2*D45)-(0.2*D46)</f>
        <v>380.19139661826523</v>
      </c>
      <c r="E80" s="444">
        <f t="shared" si="24"/>
        <v>359.23595945748605</v>
      </c>
      <c r="F80" s="444">
        <f t="shared" si="24"/>
        <v>341.9650038544649</v>
      </c>
      <c r="G80" s="444">
        <f t="shared" si="24"/>
        <v>330.41188545224554</v>
      </c>
      <c r="H80" s="444">
        <f t="shared" si="24"/>
        <v>325.48368286909857</v>
      </c>
      <c r="I80" s="444">
        <f t="shared" si="24"/>
        <v>324.59442065052491</v>
      </c>
      <c r="J80" s="444">
        <f t="shared" si="24"/>
        <v>327.19392206661354</v>
      </c>
      <c r="K80" s="444">
        <f t="shared" si="24"/>
        <v>332.30884700215114</v>
      </c>
      <c r="L80" s="444">
        <f t="shared" si="24"/>
        <v>338.51223013567716</v>
      </c>
      <c r="M80" s="444">
        <f t="shared" si="24"/>
        <v>345.29172652150169</v>
      </c>
      <c r="N80" s="444">
        <f t="shared" si="24"/>
        <v>352.17640748528225</v>
      </c>
      <c r="O80" s="318"/>
    </row>
    <row r="81" spans="1:15" ht="13.15">
      <c r="B81" s="329" t="str">
        <f t="shared" si="18"/>
        <v>40-44</v>
      </c>
      <c r="C81" s="444">
        <f t="shared" si="21"/>
        <v>377.78250020982028</v>
      </c>
      <c r="D81" s="444">
        <f t="shared" ref="D81:N81" si="25">D47+(0.2*D46)-(0.2*D47)</f>
        <v>370.11209502158465</v>
      </c>
      <c r="E81" s="444">
        <f t="shared" si="25"/>
        <v>361.32553269328156</v>
      </c>
      <c r="F81" s="444">
        <f t="shared" si="25"/>
        <v>352.28530963185517</v>
      </c>
      <c r="G81" s="444">
        <f t="shared" si="25"/>
        <v>344.65212127013558</v>
      </c>
      <c r="H81" s="444">
        <f t="shared" si="25"/>
        <v>339.57408044800752</v>
      </c>
      <c r="I81" s="444">
        <f t="shared" si="25"/>
        <v>335.51968049897295</v>
      </c>
      <c r="J81" s="444">
        <f t="shared" si="25"/>
        <v>332.79168178214348</v>
      </c>
      <c r="K81" s="444">
        <f t="shared" si="25"/>
        <v>331.32423168688217</v>
      </c>
      <c r="L81" s="444">
        <f t="shared" si="25"/>
        <v>330.58811919543336</v>
      </c>
      <c r="M81" s="444">
        <f t="shared" si="25"/>
        <v>330.68390968918879</v>
      </c>
      <c r="N81" s="444">
        <f t="shared" si="25"/>
        <v>331.57898481121839</v>
      </c>
      <c r="O81" s="318"/>
    </row>
    <row r="82" spans="1:15" ht="13.15">
      <c r="B82" s="329" t="str">
        <f t="shared" si="18"/>
        <v>45-49</v>
      </c>
      <c r="C82" s="444">
        <f t="shared" si="21"/>
        <v>349.57263238103326</v>
      </c>
      <c r="D82" s="444">
        <f t="shared" ref="D82:N82" si="26">D48+(0.2*D47)-(0.2*D48)</f>
        <v>339.89931775259629</v>
      </c>
      <c r="E82" s="444">
        <f t="shared" si="26"/>
        <v>332.33733921083018</v>
      </c>
      <c r="F82" s="444">
        <f t="shared" si="26"/>
        <v>326.31262654956811</v>
      </c>
      <c r="G82" s="444">
        <f t="shared" si="26"/>
        <v>322.12972405411011</v>
      </c>
      <c r="H82" s="444">
        <f t="shared" si="26"/>
        <v>319.95158714643958</v>
      </c>
      <c r="I82" s="444">
        <f t="shared" si="26"/>
        <v>317.94017350137699</v>
      </c>
      <c r="J82" s="444">
        <f t="shared" si="26"/>
        <v>316.08479155904456</v>
      </c>
      <c r="K82" s="444">
        <f t="shared" si="26"/>
        <v>314.27453536453646</v>
      </c>
      <c r="L82" s="444">
        <f t="shared" si="26"/>
        <v>312.16226480490275</v>
      </c>
      <c r="M82" s="444">
        <f t="shared" si="26"/>
        <v>310.03687024782931</v>
      </c>
      <c r="N82" s="444">
        <f t="shared" si="26"/>
        <v>308.11957917906892</v>
      </c>
      <c r="O82" s="318"/>
    </row>
    <row r="83" spans="1:15" ht="13.15">
      <c r="B83" s="329" t="str">
        <f t="shared" si="18"/>
        <v>50-54</v>
      </c>
      <c r="C83" s="444">
        <f t="shared" si="21"/>
        <v>303.32808188498126</v>
      </c>
      <c r="D83" s="444">
        <f t="shared" ref="D83:N83" si="27">D49+(0.2*D48)-(0.2*D49)</f>
        <v>290.46778593348938</v>
      </c>
      <c r="E83" s="444">
        <f t="shared" si="27"/>
        <v>280.27411086773191</v>
      </c>
      <c r="F83" s="444">
        <f t="shared" si="27"/>
        <v>272.49837265375663</v>
      </c>
      <c r="G83" s="444">
        <f t="shared" si="27"/>
        <v>267.30220918057381</v>
      </c>
      <c r="H83" s="444">
        <f t="shared" si="27"/>
        <v>264.58953323048411</v>
      </c>
      <c r="I83" s="444">
        <f t="shared" si="27"/>
        <v>262.65884966506184</v>
      </c>
      <c r="J83" s="444">
        <f t="shared" si="27"/>
        <v>261.19775042741981</v>
      </c>
      <c r="K83" s="444">
        <f t="shared" si="27"/>
        <v>259.85978103979852</v>
      </c>
      <c r="L83" s="444">
        <f t="shared" si="27"/>
        <v>258.18392054957332</v>
      </c>
      <c r="M83" s="444">
        <f t="shared" si="27"/>
        <v>256.26735446663554</v>
      </c>
      <c r="N83" s="444">
        <f t="shared" si="27"/>
        <v>254.22497620417954</v>
      </c>
      <c r="O83" s="318"/>
    </row>
    <row r="84" spans="1:15" ht="13.15">
      <c r="B84" s="329" t="str">
        <f t="shared" si="18"/>
        <v>55-59</v>
      </c>
      <c r="C84" s="444">
        <f t="shared" si="21"/>
        <v>197.04725883449942</v>
      </c>
      <c r="D84" s="444">
        <f t="shared" ref="D84:N84" si="28">D50+(0.2*D49)-(0.2*D50)</f>
        <v>179.28587637517458</v>
      </c>
      <c r="E84" s="444">
        <f t="shared" si="28"/>
        <v>166.74016598898515</v>
      </c>
      <c r="F84" s="444">
        <f t="shared" si="28"/>
        <v>157.91541018814326</v>
      </c>
      <c r="G84" s="444">
        <f t="shared" si="28"/>
        <v>152.14429106488609</v>
      </c>
      <c r="H84" s="444">
        <f t="shared" si="28"/>
        <v>148.86402346862926</v>
      </c>
      <c r="I84" s="444">
        <f t="shared" si="28"/>
        <v>146.65971602356478</v>
      </c>
      <c r="J84" s="444">
        <f t="shared" si="28"/>
        <v>145.16819063473827</v>
      </c>
      <c r="K84" s="444">
        <f t="shared" si="28"/>
        <v>144.03656685235097</v>
      </c>
      <c r="L84" s="444">
        <f t="shared" si="28"/>
        <v>142.86608375119988</v>
      </c>
      <c r="M84" s="444">
        <f t="shared" si="28"/>
        <v>141.6477683601284</v>
      </c>
      <c r="N84" s="444">
        <f t="shared" si="28"/>
        <v>140.38865376496278</v>
      </c>
      <c r="O84" s="318"/>
    </row>
    <row r="85" spans="1:15" ht="13.15">
      <c r="B85" s="329" t="str">
        <f t="shared" si="18"/>
        <v>60-64</v>
      </c>
      <c r="C85" s="444">
        <f t="shared" si="21"/>
        <v>77.381929139974403</v>
      </c>
      <c r="D85" s="444">
        <f t="shared" ref="D85:N85" si="29">D51+(0.2*D50)-(0.2*D51)</f>
        <v>73.806519437790257</v>
      </c>
      <c r="E85" s="444">
        <f t="shared" si="29"/>
        <v>69.486646258121539</v>
      </c>
      <c r="F85" s="444">
        <f t="shared" si="29"/>
        <v>65.62303658830308</v>
      </c>
      <c r="G85" s="444">
        <f t="shared" si="29"/>
        <v>62.766870794144737</v>
      </c>
      <c r="H85" s="444">
        <f t="shared" si="29"/>
        <v>60.998642161981302</v>
      </c>
      <c r="I85" s="444">
        <f t="shared" si="29"/>
        <v>59.712070213901022</v>
      </c>
      <c r="J85" s="444">
        <f t="shared" si="29"/>
        <v>58.80054069796023</v>
      </c>
      <c r="K85" s="444">
        <f t="shared" si="29"/>
        <v>58.111356775404182</v>
      </c>
      <c r="L85" s="444">
        <f t="shared" si="29"/>
        <v>57.444431072735405</v>
      </c>
      <c r="M85" s="444">
        <f t="shared" si="29"/>
        <v>56.802632713762769</v>
      </c>
      <c r="N85" s="444">
        <f t="shared" si="29"/>
        <v>56.183493256495098</v>
      </c>
      <c r="O85" s="318"/>
    </row>
    <row r="86" spans="1:15" ht="13.15">
      <c r="B86" s="329" t="str">
        <f t="shared" si="18"/>
        <v>65 plus</v>
      </c>
      <c r="C86" s="444">
        <f>C52+(0.2*C51)</f>
        <v>20.892990862872011</v>
      </c>
      <c r="D86" s="444">
        <f t="shared" ref="D86:N86" si="30">D52+(0.2*D51)</f>
        <v>24.108382149713588</v>
      </c>
      <c r="E86" s="444">
        <f t="shared" si="30"/>
        <v>25.669998878354804</v>
      </c>
      <c r="F86" s="444">
        <f t="shared" si="30"/>
        <v>26.167215896739751</v>
      </c>
      <c r="G86" s="444">
        <f t="shared" si="30"/>
        <v>26.171271336091152</v>
      </c>
      <c r="H86" s="444">
        <f t="shared" si="30"/>
        <v>26.055580607762462</v>
      </c>
      <c r="I86" s="444">
        <f t="shared" si="30"/>
        <v>25.812867599361439</v>
      </c>
      <c r="J86" s="444">
        <f t="shared" si="30"/>
        <v>25.540046487849175</v>
      </c>
      <c r="K86" s="444">
        <f t="shared" si="30"/>
        <v>25.263407058068246</v>
      </c>
      <c r="L86" s="444">
        <f t="shared" si="30"/>
        <v>24.950381837173126</v>
      </c>
      <c r="M86" s="444">
        <f t="shared" si="30"/>
        <v>24.626678759976876</v>
      </c>
      <c r="N86" s="444">
        <f t="shared" si="30"/>
        <v>24.306960164383437</v>
      </c>
      <c r="O86" s="318"/>
    </row>
    <row r="87" spans="1:15" ht="13.15">
      <c r="B87" s="329" t="str">
        <f t="shared" si="18"/>
        <v>Total</v>
      </c>
      <c r="C87" s="444">
        <f>SUM(C77:C86)</f>
        <v>2243.2239128072615</v>
      </c>
      <c r="D87" s="444">
        <f t="shared" ref="D87:N87" si="31">SUM(D77:D86)</f>
        <v>2180.6767161430967</v>
      </c>
      <c r="E87" s="444">
        <f t="shared" si="31"/>
        <v>2137.1759768543388</v>
      </c>
      <c r="F87" s="444">
        <f t="shared" si="31"/>
        <v>2115.0911804498987</v>
      </c>
      <c r="G87" s="444">
        <f t="shared" si="31"/>
        <v>2123.602978549613</v>
      </c>
      <c r="H87" s="444">
        <f t="shared" si="31"/>
        <v>2164.6243749488103</v>
      </c>
      <c r="I87" s="444">
        <f t="shared" si="31"/>
        <v>2209.9509985015266</v>
      </c>
      <c r="J87" s="444">
        <f t="shared" si="31"/>
        <v>2257.0133669449979</v>
      </c>
      <c r="K87" s="444">
        <f t="shared" si="31"/>
        <v>2301.2494939014846</v>
      </c>
      <c r="L87" s="444">
        <f t="shared" si="31"/>
        <v>2334.9956560957312</v>
      </c>
      <c r="M87" s="444">
        <f t="shared" si="31"/>
        <v>2360.3386475764373</v>
      </c>
      <c r="N87" s="444">
        <f t="shared" si="31"/>
        <v>2378.9839892178597</v>
      </c>
      <c r="O87" s="318"/>
    </row>
    <row r="88" spans="1:15">
      <c r="A88" s="300">
        <f>SUM(C88:N88)</f>
        <v>0</v>
      </c>
      <c r="C88" s="300">
        <f t="shared" ref="C88:N88" si="32">SUM(C77:C86)-C87</f>
        <v>0</v>
      </c>
      <c r="D88" s="300">
        <f t="shared" si="32"/>
        <v>0</v>
      </c>
      <c r="E88" s="300">
        <f t="shared" si="32"/>
        <v>0</v>
      </c>
      <c r="F88" s="300">
        <f t="shared" si="32"/>
        <v>0</v>
      </c>
      <c r="G88" s="300">
        <f t="shared" si="32"/>
        <v>0</v>
      </c>
      <c r="H88" s="300">
        <f t="shared" si="32"/>
        <v>0</v>
      </c>
      <c r="I88" s="300">
        <f t="shared" si="32"/>
        <v>0</v>
      </c>
      <c r="J88" s="300">
        <f t="shared" si="32"/>
        <v>0</v>
      </c>
      <c r="K88" s="300">
        <f t="shared" si="32"/>
        <v>0</v>
      </c>
      <c r="L88" s="300">
        <f t="shared" si="32"/>
        <v>0</v>
      </c>
      <c r="M88" s="300">
        <f t="shared" si="32"/>
        <v>0</v>
      </c>
      <c r="N88" s="300">
        <f t="shared" si="32"/>
        <v>0</v>
      </c>
    </row>
    <row r="90" spans="1:15" ht="13.15">
      <c r="B90" s="332" t="s">
        <v>47</v>
      </c>
      <c r="H90" s="316"/>
    </row>
    <row r="91" spans="1:15">
      <c r="H91" s="316"/>
    </row>
    <row r="92" spans="1:15" ht="13.15">
      <c r="B92" s="329" t="str">
        <f t="shared" ref="B92:B103" si="33">B76</f>
        <v>Age group</v>
      </c>
      <c r="C92" s="329" t="str">
        <f t="shared" ref="C92:N92" si="34">C76</f>
        <v>2018/19</v>
      </c>
      <c r="D92" s="329" t="str">
        <f t="shared" si="34"/>
        <v>2019/20</v>
      </c>
      <c r="E92" s="329" t="str">
        <f t="shared" si="34"/>
        <v>2020/21</v>
      </c>
      <c r="F92" s="329" t="str">
        <f t="shared" si="34"/>
        <v>2021/22</v>
      </c>
      <c r="G92" s="329" t="str">
        <f t="shared" si="34"/>
        <v>2022/23</v>
      </c>
      <c r="H92" s="329" t="str">
        <f t="shared" si="34"/>
        <v>2023/24</v>
      </c>
      <c r="I92" s="329" t="str">
        <f t="shared" si="34"/>
        <v>2024/25</v>
      </c>
      <c r="J92" s="329" t="str">
        <f t="shared" si="34"/>
        <v>2025/26</v>
      </c>
      <c r="K92" s="329" t="str">
        <f t="shared" si="34"/>
        <v>2026/27</v>
      </c>
      <c r="L92" s="329" t="str">
        <f t="shared" si="34"/>
        <v>2027/28</v>
      </c>
      <c r="M92" s="329" t="str">
        <f t="shared" si="34"/>
        <v>2028/29</v>
      </c>
      <c r="N92" s="329" t="str">
        <f t="shared" si="34"/>
        <v>2029/30</v>
      </c>
    </row>
    <row r="93" spans="1:15" ht="13.15">
      <c r="B93" s="329" t="str">
        <f t="shared" si="33"/>
        <v>20-24</v>
      </c>
      <c r="C93" s="444">
        <f>C59-(0.2*C59)</f>
        <v>48.387431610580983</v>
      </c>
      <c r="D93" s="444">
        <f t="shared" ref="D93:N93" si="35">D59-(0.2*D59)</f>
        <v>75.240331987008645</v>
      </c>
      <c r="E93" s="444">
        <f t="shared" si="35"/>
        <v>96.850609579581885</v>
      </c>
      <c r="F93" s="444">
        <f t="shared" si="35"/>
        <v>115.51915518529613</v>
      </c>
      <c r="G93" s="444">
        <f t="shared" si="35"/>
        <v>134.99949189453199</v>
      </c>
      <c r="H93" s="444">
        <f t="shared" si="35"/>
        <v>156.16256680076876</v>
      </c>
      <c r="I93" s="444">
        <f t="shared" si="35"/>
        <v>172.7576620992499</v>
      </c>
      <c r="J93" s="444">
        <f t="shared" si="35"/>
        <v>185.63715638412285</v>
      </c>
      <c r="K93" s="444">
        <f t="shared" si="35"/>
        <v>194.88658695330312</v>
      </c>
      <c r="L93" s="444">
        <f t="shared" si="35"/>
        <v>199.74876383950613</v>
      </c>
      <c r="M93" s="444">
        <f t="shared" si="35"/>
        <v>201.76441135065764</v>
      </c>
      <c r="N93" s="444">
        <f t="shared" si="35"/>
        <v>201.98417419788325</v>
      </c>
    </row>
    <row r="94" spans="1:15" ht="13.15">
      <c r="B94" s="329" t="str">
        <f t="shared" si="33"/>
        <v>25-29</v>
      </c>
      <c r="C94" s="444">
        <f t="shared" ref="C94:C101" si="36">C60+(0.2*C59)-(0.2*C60)</f>
        <v>228.07143319329737</v>
      </c>
      <c r="D94" s="444">
        <f t="shared" ref="D94:N94" si="37">D60+(0.2*D59)-(0.2*D60)</f>
        <v>226.74898241600107</v>
      </c>
      <c r="E94" s="444">
        <f t="shared" si="37"/>
        <v>233.93495097738258</v>
      </c>
      <c r="F94" s="444">
        <f t="shared" si="37"/>
        <v>247.02165509199031</v>
      </c>
      <c r="G94" s="444">
        <f t="shared" si="37"/>
        <v>267.90312940040843</v>
      </c>
      <c r="H94" s="444">
        <f t="shared" si="37"/>
        <v>296.03603843319195</v>
      </c>
      <c r="I94" s="444">
        <f t="shared" si="37"/>
        <v>322.25464047207203</v>
      </c>
      <c r="J94" s="444">
        <f t="shared" si="37"/>
        <v>345.6380751687359</v>
      </c>
      <c r="K94" s="444">
        <f t="shared" si="37"/>
        <v>365.00833641000747</v>
      </c>
      <c r="L94" s="444">
        <f t="shared" si="37"/>
        <v>378.47459347781188</v>
      </c>
      <c r="M94" s="444">
        <f t="shared" si="37"/>
        <v>387.22153374120074</v>
      </c>
      <c r="N94" s="444">
        <f t="shared" si="37"/>
        <v>392.33194375000852</v>
      </c>
    </row>
    <row r="95" spans="1:15" ht="13.15">
      <c r="B95" s="329" t="str">
        <f t="shared" si="33"/>
        <v>30-34</v>
      </c>
      <c r="C95" s="444">
        <f t="shared" si="36"/>
        <v>365.00461652829028</v>
      </c>
      <c r="D95" s="444">
        <f t="shared" ref="D95:N95" si="38">D61+(0.2*D60)-(0.2*D61)</f>
        <v>340.60251532582333</v>
      </c>
      <c r="E95" s="444">
        <f t="shared" si="38"/>
        <v>324.49928585348039</v>
      </c>
      <c r="F95" s="444">
        <f t="shared" si="38"/>
        <v>315.87879015613674</v>
      </c>
      <c r="G95" s="444">
        <f t="shared" si="38"/>
        <v>316.72602702774537</v>
      </c>
      <c r="H95" s="444">
        <f t="shared" si="38"/>
        <v>326.87108304582938</v>
      </c>
      <c r="I95" s="444">
        <f t="shared" si="38"/>
        <v>340.67662214161913</v>
      </c>
      <c r="J95" s="444">
        <f t="shared" si="38"/>
        <v>356.42123242445496</v>
      </c>
      <c r="K95" s="444">
        <f t="shared" si="38"/>
        <v>372.2854861742855</v>
      </c>
      <c r="L95" s="444">
        <f t="shared" si="38"/>
        <v>386.09770044610815</v>
      </c>
      <c r="M95" s="444">
        <f t="shared" si="38"/>
        <v>397.53040308010657</v>
      </c>
      <c r="N95" s="444">
        <f t="shared" si="38"/>
        <v>406.5329512523594</v>
      </c>
    </row>
    <row r="96" spans="1:15" ht="13.15">
      <c r="B96" s="329" t="str">
        <f t="shared" si="33"/>
        <v>35-39</v>
      </c>
      <c r="C96" s="444">
        <f t="shared" si="36"/>
        <v>491.85801831307634</v>
      </c>
      <c r="D96" s="444">
        <f t="shared" ref="D96:N96" si="39">D62+(0.2*D61)-(0.2*D62)</f>
        <v>449.77307537311907</v>
      </c>
      <c r="E96" s="444">
        <f t="shared" si="39"/>
        <v>415.67257700216072</v>
      </c>
      <c r="F96" s="444">
        <f t="shared" si="39"/>
        <v>388.31336470752683</v>
      </c>
      <c r="G96" s="444">
        <f t="shared" si="39"/>
        <v>369.74880002746283</v>
      </c>
      <c r="H96" s="444">
        <f t="shared" si="39"/>
        <v>360.09838384006468</v>
      </c>
      <c r="I96" s="444">
        <f t="shared" si="39"/>
        <v>355.75197734651192</v>
      </c>
      <c r="J96" s="444">
        <f t="shared" si="39"/>
        <v>355.70520724272734</v>
      </c>
      <c r="K96" s="444">
        <f t="shared" si="39"/>
        <v>358.64590333447893</v>
      </c>
      <c r="L96" s="444">
        <f t="shared" si="39"/>
        <v>362.86367560640792</v>
      </c>
      <c r="M96" s="444">
        <f t="shared" si="39"/>
        <v>367.76378075489259</v>
      </c>
      <c r="N96" s="444">
        <f t="shared" si="39"/>
        <v>372.83396836406251</v>
      </c>
    </row>
    <row r="97" spans="1:15" ht="13.15">
      <c r="B97" s="329" t="str">
        <f t="shared" si="33"/>
        <v>40-44</v>
      </c>
      <c r="C97" s="444">
        <f t="shared" si="36"/>
        <v>449.74102405750727</v>
      </c>
      <c r="D97" s="444">
        <f t="shared" ref="D97:N97" si="40">D63+(0.2*D62)-(0.2*D63)</f>
        <v>438.08157270289132</v>
      </c>
      <c r="E97" s="444">
        <f t="shared" si="40"/>
        <v>422.86196996683776</v>
      </c>
      <c r="F97" s="444">
        <f t="shared" si="40"/>
        <v>405.66072030471292</v>
      </c>
      <c r="G97" s="444">
        <f t="shared" si="40"/>
        <v>390.49397402422346</v>
      </c>
      <c r="H97" s="444">
        <f t="shared" si="40"/>
        <v>379.07829223857868</v>
      </c>
      <c r="I97" s="444">
        <f t="shared" si="40"/>
        <v>369.66234103068626</v>
      </c>
      <c r="J97" s="444">
        <f t="shared" si="40"/>
        <v>362.47381152543119</v>
      </c>
      <c r="K97" s="444">
        <f t="shared" si="40"/>
        <v>357.28273602567987</v>
      </c>
      <c r="L97" s="444">
        <f t="shared" si="40"/>
        <v>353.34186524430623</v>
      </c>
      <c r="M97" s="444">
        <f t="shared" si="40"/>
        <v>350.64873110417187</v>
      </c>
      <c r="N97" s="444">
        <f t="shared" si="40"/>
        <v>349.07915126161959</v>
      </c>
    </row>
    <row r="98" spans="1:15" ht="13.15">
      <c r="B98" s="329" t="str">
        <f t="shared" si="33"/>
        <v>45-49</v>
      </c>
      <c r="C98" s="444">
        <f t="shared" si="36"/>
        <v>408.71067093459044</v>
      </c>
      <c r="D98" s="444">
        <f t="shared" ref="D98:N98" si="41">D64+(0.2*D63)-(0.2*D64)</f>
        <v>395.49203993261392</v>
      </c>
      <c r="E98" s="444">
        <f t="shared" si="41"/>
        <v>384.62366707307683</v>
      </c>
      <c r="F98" s="444">
        <f t="shared" si="41"/>
        <v>373.9473819534731</v>
      </c>
      <c r="G98" s="444">
        <f t="shared" si="41"/>
        <v>365.07606941380732</v>
      </c>
      <c r="H98" s="444">
        <f t="shared" si="41"/>
        <v>358.46679001104326</v>
      </c>
      <c r="I98" s="444">
        <f t="shared" si="41"/>
        <v>352.17331083031348</v>
      </c>
      <c r="J98" s="444">
        <f t="shared" si="41"/>
        <v>346.29860388650701</v>
      </c>
      <c r="K98" s="444">
        <f t="shared" si="41"/>
        <v>340.77919829754472</v>
      </c>
      <c r="L98" s="444">
        <f t="shared" si="41"/>
        <v>335.24032278607518</v>
      </c>
      <c r="M98" s="444">
        <f t="shared" si="41"/>
        <v>329.99930859414451</v>
      </c>
      <c r="N98" s="444">
        <f t="shared" si="41"/>
        <v>325.275157919913</v>
      </c>
    </row>
    <row r="99" spans="1:15" ht="13.15">
      <c r="B99" s="329" t="str">
        <f t="shared" si="33"/>
        <v>50-54</v>
      </c>
      <c r="C99" s="444">
        <f t="shared" si="36"/>
        <v>309.681522381913</v>
      </c>
      <c r="D99" s="444">
        <f t="shared" ref="D99:N99" si="42">D65+(0.2*D64)-(0.2*D65)</f>
        <v>304.2320198697974</v>
      </c>
      <c r="E99" s="444">
        <f t="shared" si="42"/>
        <v>298.67932371163533</v>
      </c>
      <c r="F99" s="444">
        <f t="shared" si="42"/>
        <v>292.70006495652939</v>
      </c>
      <c r="G99" s="444">
        <f t="shared" si="42"/>
        <v>288.0949774486445</v>
      </c>
      <c r="H99" s="444">
        <f t="shared" si="42"/>
        <v>285.24362311310801</v>
      </c>
      <c r="I99" s="444">
        <f t="shared" si="42"/>
        <v>282.49799420780749</v>
      </c>
      <c r="J99" s="444">
        <f t="shared" si="42"/>
        <v>279.7490606626215</v>
      </c>
      <c r="K99" s="444">
        <f t="shared" si="42"/>
        <v>276.80155072988828</v>
      </c>
      <c r="L99" s="444">
        <f t="shared" si="42"/>
        <v>273.28808309589817</v>
      </c>
      <c r="M99" s="444">
        <f t="shared" si="42"/>
        <v>269.43674763260094</v>
      </c>
      <c r="N99" s="444">
        <f t="shared" si="42"/>
        <v>265.45690592960824</v>
      </c>
    </row>
    <row r="100" spans="1:15" ht="13.15">
      <c r="B100" s="329" t="str">
        <f t="shared" si="33"/>
        <v>55-59</v>
      </c>
      <c r="C100" s="444">
        <f t="shared" si="36"/>
        <v>166.11928811730019</v>
      </c>
      <c r="D100" s="444">
        <f t="shared" ref="D100:N100" si="43">D66+(0.2*D65)-(0.2*D66)</f>
        <v>163.27171901274571</v>
      </c>
      <c r="E100" s="444">
        <f t="shared" si="43"/>
        <v>161.02103318631885</v>
      </c>
      <c r="F100" s="444">
        <f t="shared" si="43"/>
        <v>158.83164881315662</v>
      </c>
      <c r="G100" s="444">
        <f t="shared" si="43"/>
        <v>157.46775458989561</v>
      </c>
      <c r="H100" s="444">
        <f t="shared" si="43"/>
        <v>157.10757029619475</v>
      </c>
      <c r="I100" s="444">
        <f t="shared" si="43"/>
        <v>156.68178021707382</v>
      </c>
      <c r="J100" s="444">
        <f t="shared" si="43"/>
        <v>156.14805459545684</v>
      </c>
      <c r="K100" s="444">
        <f t="shared" si="43"/>
        <v>155.3734147062147</v>
      </c>
      <c r="L100" s="444">
        <f t="shared" si="43"/>
        <v>154.10241920309994</v>
      </c>
      <c r="M100" s="444">
        <f t="shared" si="43"/>
        <v>152.47007286761226</v>
      </c>
      <c r="N100" s="444">
        <f t="shared" si="43"/>
        <v>150.59320998259983</v>
      </c>
    </row>
    <row r="101" spans="1:15" ht="13.15">
      <c r="B101" s="329" t="str">
        <f t="shared" si="33"/>
        <v>60-64</v>
      </c>
      <c r="C101" s="444">
        <f t="shared" si="36"/>
        <v>49.636478890796909</v>
      </c>
      <c r="D101" s="444">
        <f t="shared" ref="D101:N101" si="44">D67+(0.2*D66)-(0.2*D67)</f>
        <v>54.864097697147251</v>
      </c>
      <c r="E101" s="444">
        <f t="shared" si="44"/>
        <v>57.377344587427828</v>
      </c>
      <c r="F101" s="444">
        <f t="shared" si="44"/>
        <v>58.520042552670994</v>
      </c>
      <c r="G101" s="444">
        <f t="shared" si="44"/>
        <v>59.339430657451928</v>
      </c>
      <c r="H101" s="444">
        <f t="shared" si="44"/>
        <v>60.240865810677299</v>
      </c>
      <c r="I101" s="444">
        <f t="shared" si="44"/>
        <v>60.80908979677271</v>
      </c>
      <c r="J101" s="444">
        <f t="shared" si="44"/>
        <v>61.14901695202569</v>
      </c>
      <c r="K101" s="444">
        <f t="shared" si="44"/>
        <v>61.261123327190887</v>
      </c>
      <c r="L101" s="444">
        <f t="shared" si="44"/>
        <v>61.050278584678004</v>
      </c>
      <c r="M101" s="444">
        <f t="shared" si="44"/>
        <v>60.618981869845328</v>
      </c>
      <c r="N101" s="444">
        <f t="shared" si="44"/>
        <v>60.037717189046376</v>
      </c>
    </row>
    <row r="102" spans="1:15" ht="13.15">
      <c r="B102" s="329" t="str">
        <f t="shared" si="33"/>
        <v>65 plus</v>
      </c>
      <c r="C102" s="444">
        <f>C68+(0.2*C67)</f>
        <v>20.001557119409664</v>
      </c>
      <c r="D102" s="444">
        <f t="shared" ref="D102:N102" si="45">D68+(0.2*D67)</f>
        <v>20.995812970294505</v>
      </c>
      <c r="E102" s="444">
        <f t="shared" si="45"/>
        <v>22.420022247906786</v>
      </c>
      <c r="F102" s="444">
        <f t="shared" si="45"/>
        <v>23.731754823940086</v>
      </c>
      <c r="G102" s="444">
        <f t="shared" si="45"/>
        <v>24.962374339515314</v>
      </c>
      <c r="H102" s="444">
        <f t="shared" si="45"/>
        <v>26.153857172896949</v>
      </c>
      <c r="I102" s="444">
        <f t="shared" si="45"/>
        <v>27.106135054452157</v>
      </c>
      <c r="J102" s="444">
        <f t="shared" si="45"/>
        <v>27.841367183161388</v>
      </c>
      <c r="K102" s="444">
        <f t="shared" si="45"/>
        <v>28.367331776029857</v>
      </c>
      <c r="L102" s="444">
        <f t="shared" si="45"/>
        <v>28.657198356878297</v>
      </c>
      <c r="M102" s="444">
        <f t="shared" si="45"/>
        <v>28.762319678277755</v>
      </c>
      <c r="N102" s="444">
        <f t="shared" si="45"/>
        <v>28.727792151169751</v>
      </c>
    </row>
    <row r="103" spans="1:15" ht="13.15">
      <c r="B103" s="329" t="str">
        <f t="shared" si="33"/>
        <v>Total</v>
      </c>
      <c r="C103" s="444">
        <f>SUM(C93:C102)</f>
        <v>2537.2120411467627</v>
      </c>
      <c r="D103" s="444">
        <f t="shared" ref="D103:N103" si="46">SUM(D93:D102)</f>
        <v>2469.3021672874424</v>
      </c>
      <c r="E103" s="444">
        <f t="shared" si="46"/>
        <v>2417.9407841858083</v>
      </c>
      <c r="F103" s="444">
        <f t="shared" si="46"/>
        <v>2380.1245785454335</v>
      </c>
      <c r="G103" s="444">
        <f t="shared" si="46"/>
        <v>2374.8120288236873</v>
      </c>
      <c r="H103" s="444">
        <f t="shared" si="46"/>
        <v>2405.4590707623543</v>
      </c>
      <c r="I103" s="444">
        <f t="shared" si="46"/>
        <v>2440.3715531965595</v>
      </c>
      <c r="J103" s="444">
        <f t="shared" si="46"/>
        <v>2477.0615860252447</v>
      </c>
      <c r="K103" s="444">
        <f t="shared" si="46"/>
        <v>2510.6916677346235</v>
      </c>
      <c r="L103" s="444">
        <f t="shared" si="46"/>
        <v>2532.86490064077</v>
      </c>
      <c r="M103" s="444">
        <f t="shared" si="46"/>
        <v>2546.2162906735102</v>
      </c>
      <c r="N103" s="444">
        <f t="shared" si="46"/>
        <v>2552.8529719982707</v>
      </c>
    </row>
    <row r="104" spans="1:15">
      <c r="A104" s="300">
        <f>SUM(C104:N104)</f>
        <v>0</v>
      </c>
      <c r="C104" s="300">
        <f t="shared" ref="C104:N104" si="47">SUM(C93:C102)-C103</f>
        <v>0</v>
      </c>
      <c r="D104" s="300">
        <f t="shared" si="47"/>
        <v>0</v>
      </c>
      <c r="E104" s="300">
        <f t="shared" si="47"/>
        <v>0</v>
      </c>
      <c r="F104" s="300">
        <f t="shared" si="47"/>
        <v>0</v>
      </c>
      <c r="G104" s="300">
        <f t="shared" si="47"/>
        <v>0</v>
      </c>
      <c r="H104" s="300">
        <f t="shared" si="47"/>
        <v>0</v>
      </c>
      <c r="I104" s="300">
        <f t="shared" si="47"/>
        <v>0</v>
      </c>
      <c r="J104" s="300">
        <f t="shared" si="47"/>
        <v>0</v>
      </c>
      <c r="K104" s="300">
        <f t="shared" si="47"/>
        <v>0</v>
      </c>
      <c r="L104" s="300">
        <f t="shared" si="47"/>
        <v>0</v>
      </c>
      <c r="M104" s="300">
        <f t="shared" si="47"/>
        <v>0</v>
      </c>
      <c r="N104" s="300">
        <f t="shared" si="47"/>
        <v>0</v>
      </c>
    </row>
    <row r="106" spans="1:15" ht="15">
      <c r="B106" s="331" t="s">
        <v>163</v>
      </c>
      <c r="H106" s="316"/>
    </row>
    <row r="107" spans="1:15">
      <c r="H107" s="316"/>
    </row>
    <row r="108" spans="1:15" ht="13.15">
      <c r="B108" s="332" t="s">
        <v>46</v>
      </c>
      <c r="H108" s="316"/>
    </row>
    <row r="109" spans="1:15">
      <c r="H109" s="316"/>
    </row>
    <row r="110" spans="1:15" ht="13.15">
      <c r="B110" s="329" t="str">
        <f t="shared" ref="B110:B121" si="48">B76</f>
        <v>Age group</v>
      </c>
      <c r="C110" s="329" t="str">
        <f t="shared" ref="C110:N110" si="49">C76</f>
        <v>2018/19</v>
      </c>
      <c r="D110" s="329" t="str">
        <f t="shared" si="49"/>
        <v>2019/20</v>
      </c>
      <c r="E110" s="329" t="str">
        <f t="shared" si="49"/>
        <v>2020/21</v>
      </c>
      <c r="F110" s="329" t="str">
        <f t="shared" si="49"/>
        <v>2021/22</v>
      </c>
      <c r="G110" s="329" t="str">
        <f t="shared" si="49"/>
        <v>2022/23</v>
      </c>
      <c r="H110" s="329" t="str">
        <f t="shared" si="49"/>
        <v>2023/24</v>
      </c>
      <c r="I110" s="329" t="str">
        <f t="shared" si="49"/>
        <v>2024/25</v>
      </c>
      <c r="J110" s="329" t="str">
        <f t="shared" si="49"/>
        <v>2025/26</v>
      </c>
      <c r="K110" s="329" t="str">
        <f t="shared" si="49"/>
        <v>2026/27</v>
      </c>
      <c r="L110" s="329" t="str">
        <f t="shared" si="49"/>
        <v>2027/28</v>
      </c>
      <c r="M110" s="329" t="str">
        <f t="shared" si="49"/>
        <v>2028/29</v>
      </c>
      <c r="N110" s="329" t="str">
        <f t="shared" si="49"/>
        <v>2029/30</v>
      </c>
    </row>
    <row r="111" spans="1:15" ht="13.15">
      <c r="B111" s="329" t="str">
        <f t="shared" si="48"/>
        <v>20-24</v>
      </c>
      <c r="C111" s="444">
        <f>C77*Group_3_rates!E74</f>
        <v>3.0138623936656321</v>
      </c>
      <c r="D111" s="444">
        <f>D77*Group_3_rates!F74</f>
        <v>6.0158998425746395</v>
      </c>
      <c r="E111" s="444">
        <f>E77*Group_3_rates!G74</f>
        <v>8.4186382746057173</v>
      </c>
      <c r="F111" s="444">
        <f>F77*Group_3_rates!H74</f>
        <v>10.515096590471344</v>
      </c>
      <c r="G111" s="444">
        <f>G77*Group_3_rates!I74</f>
        <v>12.603754458015292</v>
      </c>
      <c r="H111" s="444">
        <f>H77*Group_3_rates!J74</f>
        <v>14.802756468818069</v>
      </c>
      <c r="I111" s="444">
        <f>I77*Group_3_rates!K74</f>
        <v>16.536080513089932</v>
      </c>
      <c r="J111" s="444">
        <f>J77*Group_3_rates!L74</f>
        <v>17.88902825738662</v>
      </c>
      <c r="K111" s="444">
        <f>K77*Group_3_rates!M74</f>
        <v>18.873893858583394</v>
      </c>
      <c r="L111" s="444">
        <f>L77*Group_3_rates!N74</f>
        <v>19.422074003106683</v>
      </c>
      <c r="M111" s="444">
        <f>M77*Group_3_rates!O74</f>
        <v>19.680840595718802</v>
      </c>
      <c r="N111" s="444">
        <f>N77*Group_3_rates!P74</f>
        <v>19.752313513576595</v>
      </c>
      <c r="O111" s="318"/>
    </row>
    <row r="112" spans="1:15" ht="13.15">
      <c r="B112" s="329" t="str">
        <f t="shared" si="48"/>
        <v>25-29</v>
      </c>
      <c r="C112" s="444">
        <f>C78*Group_3_rates!E75</f>
        <v>14.7466734136789</v>
      </c>
      <c r="D112" s="444">
        <f>D78*Group_3_rates!F75</f>
        <v>15.534931260705063</v>
      </c>
      <c r="E112" s="444">
        <f>E78*Group_3_rates!G75</f>
        <v>16.933526139635593</v>
      </c>
      <c r="F112" s="444">
        <f>F78*Group_3_rates!H75</f>
        <v>18.784291799176529</v>
      </c>
      <c r="G112" s="444">
        <f>G78*Group_3_rates!I75</f>
        <v>21.118988530247911</v>
      </c>
      <c r="H112" s="444">
        <f>H78*Group_3_rates!J75</f>
        <v>23.953234462098099</v>
      </c>
      <c r="I112" s="444">
        <f>I78*Group_3_rates!K75</f>
        <v>26.540560098953879</v>
      </c>
      <c r="J112" s="444">
        <f>J78*Group_3_rates!L75</f>
        <v>28.820327199739371</v>
      </c>
      <c r="K112" s="444">
        <f>K78*Group_3_rates!M75</f>
        <v>30.706292367463856</v>
      </c>
      <c r="L112" s="444">
        <f>L78*Group_3_rates!N75</f>
        <v>32.049034210569616</v>
      </c>
      <c r="M112" s="444">
        <f>M78*Group_3_rates!O75</f>
        <v>32.955162016370487</v>
      </c>
      <c r="N112" s="444">
        <f>N78*Group_3_rates!P75</f>
        <v>33.521686771124465</v>
      </c>
      <c r="O112" s="318"/>
    </row>
    <row r="113" spans="1:15" ht="13.15">
      <c r="B113" s="329" t="str">
        <f t="shared" si="48"/>
        <v>30-34</v>
      </c>
      <c r="C113" s="444">
        <f>C79*Group_3_rates!E76</f>
        <v>22.885279638543835</v>
      </c>
      <c r="D113" s="444">
        <f>D79*Group_3_rates!F76</f>
        <v>20.756842616445816</v>
      </c>
      <c r="E113" s="444">
        <f>E79*Group_3_rates!G76</f>
        <v>19.511644762972747</v>
      </c>
      <c r="F113" s="444">
        <f>F79*Group_3_rates!H76</f>
        <v>18.995992315291165</v>
      </c>
      <c r="G113" s="444">
        <f>G79*Group_3_rates!I76</f>
        <v>19.110866444935848</v>
      </c>
      <c r="H113" s="444">
        <f>H79*Group_3_rates!J76</f>
        <v>19.850503698518789</v>
      </c>
      <c r="I113" s="444">
        <f>I79*Group_3_rates!K76</f>
        <v>20.851260028797057</v>
      </c>
      <c r="J113" s="444">
        <f>J79*Group_3_rates!L76</f>
        <v>21.990601167300603</v>
      </c>
      <c r="K113" s="444">
        <f>K79*Group_3_rates!M76</f>
        <v>23.145349977699492</v>
      </c>
      <c r="L113" s="444">
        <f>L79*Group_3_rates!N76</f>
        <v>24.174295328693947</v>
      </c>
      <c r="M113" s="444">
        <f>M79*Group_3_rates!O76</f>
        <v>25.049845604143336</v>
      </c>
      <c r="N113" s="444">
        <f>N79*Group_3_rates!P76</f>
        <v>25.763846987175899</v>
      </c>
      <c r="O113" s="318"/>
    </row>
    <row r="114" spans="1:15" ht="13.15">
      <c r="B114" s="329" t="str">
        <f t="shared" si="48"/>
        <v>35-39</v>
      </c>
      <c r="C114" s="444">
        <f>C80*Group_3_rates!E77</f>
        <v>27.60701692766148</v>
      </c>
      <c r="D114" s="444">
        <f>D80*Group_3_rates!F77</f>
        <v>25.893709912885182</v>
      </c>
      <c r="E114" s="444">
        <f>E80*Group_3_rates!G77</f>
        <v>24.453608158728308</v>
      </c>
      <c r="F114" s="444">
        <f>F80*Group_3_rates!H77</f>
        <v>23.333196950676111</v>
      </c>
      <c r="G114" s="444">
        <f>G80*Group_3_rates!I77</f>
        <v>22.544896440287655</v>
      </c>
      <c r="H114" s="444">
        <f>H80*Group_3_rates!J77</f>
        <v>22.208631851252875</v>
      </c>
      <c r="I114" s="444">
        <f>I80*Group_3_rates!K77</f>
        <v>22.147955085347306</v>
      </c>
      <c r="J114" s="444">
        <f>J80*Group_3_rates!L77</f>
        <v>22.325326096507766</v>
      </c>
      <c r="K114" s="444">
        <f>K80*Group_3_rates!M77</f>
        <v>22.674331256578519</v>
      </c>
      <c r="L114" s="444">
        <f>L80*Group_3_rates!N77</f>
        <v>23.097604862893704</v>
      </c>
      <c r="M114" s="444">
        <f>M80*Group_3_rates!O77</f>
        <v>23.5601882343318</v>
      </c>
      <c r="N114" s="444">
        <f>N80*Group_3_rates!P77</f>
        <v>24.029948633962722</v>
      </c>
      <c r="O114" s="318"/>
    </row>
    <row r="115" spans="1:15" ht="13.15">
      <c r="B115" s="329" t="str">
        <f t="shared" si="48"/>
        <v>40-44</v>
      </c>
      <c r="C115" s="444">
        <f>C81*Group_3_rates!E78</f>
        <v>27.209309571148648</v>
      </c>
      <c r="D115" s="444">
        <f>D81*Group_3_rates!F78</f>
        <v>26.494223800918899</v>
      </c>
      <c r="E115" s="444">
        <f>E81*Group_3_rates!G78</f>
        <v>25.851617823448336</v>
      </c>
      <c r="F115" s="444">
        <f>F81*Group_3_rates!H78</f>
        <v>25.264636046626435</v>
      </c>
      <c r="G115" s="444">
        <f>G81*Group_3_rates!I78</f>
        <v>24.717211216349746</v>
      </c>
      <c r="H115" s="444">
        <f>H81*Group_3_rates!J78</f>
        <v>24.35303238262248</v>
      </c>
      <c r="I115" s="444">
        <f>I81*Group_3_rates!K78</f>
        <v>24.062265392631147</v>
      </c>
      <c r="J115" s="444">
        <f>J81*Group_3_rates!L78</f>
        <v>23.866623130998423</v>
      </c>
      <c r="K115" s="444">
        <f>K81*Group_3_rates!M78</f>
        <v>23.761382885209837</v>
      </c>
      <c r="L115" s="444">
        <f>L81*Group_3_rates!N78</f>
        <v>23.708591543427055</v>
      </c>
      <c r="M115" s="444">
        <f>M81*Group_3_rates!O78</f>
        <v>23.715461293301061</v>
      </c>
      <c r="N115" s="444">
        <f>N81*Group_3_rates!P78</f>
        <v>23.779652863526056</v>
      </c>
      <c r="O115" s="318"/>
    </row>
    <row r="116" spans="1:15" ht="13.15">
      <c r="B116" s="329" t="str">
        <f t="shared" si="48"/>
        <v>45-49</v>
      </c>
      <c r="C116" s="444">
        <f>C82*Group_3_rates!E79</f>
        <v>27.375233927722924</v>
      </c>
      <c r="D116" s="444">
        <f>D82*Group_3_rates!F79</f>
        <v>26.455315452229506</v>
      </c>
      <c r="E116" s="444">
        <f>E82*Group_3_rates!G79</f>
        <v>25.853118840692783</v>
      </c>
      <c r="F116" s="444">
        <f>F82*Group_3_rates!H79</f>
        <v>25.444687456961979</v>
      </c>
      <c r="G116" s="444">
        <f>G82*Group_3_rates!I79</f>
        <v>25.118519733128259</v>
      </c>
      <c r="H116" s="444">
        <f>H82*Group_3_rates!J79</f>
        <v>24.948676434570729</v>
      </c>
      <c r="I116" s="444">
        <f>I82*Group_3_rates!K79</f>
        <v>24.791833617648621</v>
      </c>
      <c r="J116" s="444">
        <f>J82*Group_3_rates!L79</f>
        <v>24.647157592895503</v>
      </c>
      <c r="K116" s="444">
        <f>K82*Group_3_rates!M79</f>
        <v>24.506000311997912</v>
      </c>
      <c r="L116" s="444">
        <f>L82*Group_3_rates!N79</f>
        <v>24.34129303486085</v>
      </c>
      <c r="M116" s="444">
        <f>M82*Group_3_rates!O79</f>
        <v>24.175562395506489</v>
      </c>
      <c r="N116" s="444">
        <f>N82*Group_3_rates!P79</f>
        <v>24.026058919271183</v>
      </c>
      <c r="O116" s="318"/>
    </row>
    <row r="117" spans="1:15" ht="13.15">
      <c r="B117" s="329" t="str">
        <f t="shared" si="48"/>
        <v>50-54</v>
      </c>
      <c r="C117" s="444">
        <f>C83*Group_3_rates!E80</f>
        <v>23.599714150183914</v>
      </c>
      <c r="D117" s="444">
        <f>D83*Group_3_rates!F80</f>
        <v>22.461271407421155</v>
      </c>
      <c r="E117" s="444">
        <f>E83*Group_3_rates!G80</f>
        <v>21.661598271205531</v>
      </c>
      <c r="F117" s="444">
        <f>F83*Group_3_rates!H80</f>
        <v>21.110613978679925</v>
      </c>
      <c r="G117" s="444">
        <f>G83*Group_3_rates!I80</f>
        <v>20.708064047154796</v>
      </c>
      <c r="H117" s="444">
        <f>H83*Group_3_rates!J80</f>
        <v>20.497911398264094</v>
      </c>
      <c r="I117" s="444">
        <f>I83*Group_3_rates!K80</f>
        <v>20.348340173057554</v>
      </c>
      <c r="J117" s="444">
        <f>J83*Group_3_rates!L80</f>
        <v>20.235147930146081</v>
      </c>
      <c r="K117" s="444">
        <f>K83*Group_3_rates!M80</f>
        <v>20.131494631294082</v>
      </c>
      <c r="L117" s="444">
        <f>L83*Group_3_rates!N80</f>
        <v>20.001664704066521</v>
      </c>
      <c r="M117" s="444">
        <f>M83*Group_3_rates!O80</f>
        <v>19.853187168778856</v>
      </c>
      <c r="N117" s="444">
        <f>N83*Group_3_rates!P80</f>
        <v>19.694962887740893</v>
      </c>
      <c r="O117" s="318"/>
    </row>
    <row r="118" spans="1:15" ht="13.15">
      <c r="B118" s="329" t="str">
        <f t="shared" si="48"/>
        <v>55-59</v>
      </c>
      <c r="C118" s="444">
        <f>C84*Group_3_rates!E81</f>
        <v>10.229283388906079</v>
      </c>
      <c r="D118" s="444">
        <f>D84*Group_3_rates!F81</f>
        <v>9.2504557183159761</v>
      </c>
      <c r="E118" s="444">
        <f>E84*Group_3_rates!G81</f>
        <v>8.5986135769980372</v>
      </c>
      <c r="F118" s="444">
        <f>F84*Group_3_rates!H81</f>
        <v>8.1628563340948279</v>
      </c>
      <c r="G118" s="444">
        <f>G84*Group_3_rates!I81</f>
        <v>7.864539556562038</v>
      </c>
      <c r="H118" s="444">
        <f>H84*Group_3_rates!J81</f>
        <v>7.6949781876384522</v>
      </c>
      <c r="I118" s="444">
        <f>I84*Group_3_rates!K81</f>
        <v>7.5810346214671762</v>
      </c>
      <c r="J118" s="444">
        <f>J84*Group_3_rates!L81</f>
        <v>7.5039357021587936</v>
      </c>
      <c r="K118" s="444">
        <f>K84*Group_3_rates!M81</f>
        <v>7.4454405727166</v>
      </c>
      <c r="L118" s="444">
        <f>L84*Group_3_rates!N81</f>
        <v>7.3849367537112309</v>
      </c>
      <c r="M118" s="444">
        <f>M84*Group_3_rates!O81</f>
        <v>7.321960420400349</v>
      </c>
      <c r="N118" s="444">
        <f>N84*Group_3_rates!P81</f>
        <v>7.2568751222888253</v>
      </c>
      <c r="O118" s="318"/>
    </row>
    <row r="119" spans="1:15" ht="13.15">
      <c r="B119" s="329" t="str">
        <f t="shared" si="48"/>
        <v>60-64</v>
      </c>
      <c r="C119" s="444">
        <f>C85*Group_3_rates!E82</f>
        <v>3.9028404642056684</v>
      </c>
      <c r="D119" s="444">
        <f>D85*Group_3_rates!F82</f>
        <v>3.699799670253435</v>
      </c>
      <c r="E119" s="444">
        <f>E85*Group_3_rates!G82</f>
        <v>3.4814165349108364</v>
      </c>
      <c r="F119" s="444">
        <f>F85*Group_3_rates!H82</f>
        <v>3.2956447921002545</v>
      </c>
      <c r="G119" s="444">
        <f>G85*Group_3_rates!I82</f>
        <v>3.1522057131690819</v>
      </c>
      <c r="H119" s="444">
        <f>H85*Group_3_rates!J82</f>
        <v>3.0634037651673234</v>
      </c>
      <c r="I119" s="444">
        <f>I85*Group_3_rates!K82</f>
        <v>2.9987910260928743</v>
      </c>
      <c r="J119" s="444">
        <f>J85*Group_3_rates!L82</f>
        <v>2.9530132374040865</v>
      </c>
      <c r="K119" s="444">
        <f>K85*Group_3_rates!M82</f>
        <v>2.9184018337986655</v>
      </c>
      <c r="L119" s="444">
        <f>L85*Group_3_rates!N82</f>
        <v>2.8849082569544948</v>
      </c>
      <c r="M119" s="444">
        <f>M85*Group_3_rates!O82</f>
        <v>2.8526765967130414</v>
      </c>
      <c r="N119" s="444">
        <f>N85*Group_3_rates!P82</f>
        <v>2.8215828858150047</v>
      </c>
      <c r="O119" s="318"/>
    </row>
    <row r="120" spans="1:15" ht="13.15">
      <c r="B120" s="329" t="str">
        <f t="shared" si="48"/>
        <v>65 plus</v>
      </c>
      <c r="C120" s="444">
        <f>C86*Group_3_rates!E83</f>
        <v>1.7108010106652169</v>
      </c>
      <c r="D120" s="444">
        <f>D86*Group_3_rates!F83</f>
        <v>1.9620460139152986</v>
      </c>
      <c r="E120" s="444">
        <f>E86*Group_3_rates!G83</f>
        <v>2.0880366797422689</v>
      </c>
      <c r="F120" s="444">
        <f>F86*Group_3_rates!H83</f>
        <v>2.1335323340740233</v>
      </c>
      <c r="G120" s="444">
        <f>G86*Group_3_rates!I83</f>
        <v>2.1338629925215722</v>
      </c>
      <c r="H120" s="444">
        <f>H86*Group_3_rates!J83</f>
        <v>2.1244302003355076</v>
      </c>
      <c r="I120" s="444">
        <f>I86*Group_3_rates!K83</f>
        <v>2.1046407029213605</v>
      </c>
      <c r="J120" s="444">
        <f>J86*Group_3_rates!L83</f>
        <v>2.0823963546832296</v>
      </c>
      <c r="K120" s="444">
        <f>K86*Group_3_rates!M83</f>
        <v>2.0598406815597872</v>
      </c>
      <c r="L120" s="444">
        <f>L86*Group_3_rates!N83</f>
        <v>2.0343183091073316</v>
      </c>
      <c r="M120" s="444">
        <f>M86*Group_3_rates!O83</f>
        <v>2.0079253223806273</v>
      </c>
      <c r="N120" s="444">
        <f>N86*Group_3_rates!P83</f>
        <v>1.9818572085929342</v>
      </c>
      <c r="O120" s="318"/>
    </row>
    <row r="121" spans="1:15" ht="13.15">
      <c r="B121" s="329" t="str">
        <f t="shared" si="48"/>
        <v>Total</v>
      </c>
      <c r="C121" s="444">
        <f>SUM(C111:C120)</f>
        <v>162.2800148863823</v>
      </c>
      <c r="D121" s="444">
        <f t="shared" ref="D121:N121" si="50">SUM(D111:D120)</f>
        <v>158.524495695665</v>
      </c>
      <c r="E121" s="444">
        <f t="shared" si="50"/>
        <v>156.85181906294017</v>
      </c>
      <c r="F121" s="444">
        <f t="shared" si="50"/>
        <v>157.04054859815264</v>
      </c>
      <c r="G121" s="444">
        <f t="shared" si="50"/>
        <v>159.07290913237225</v>
      </c>
      <c r="H121" s="444">
        <f t="shared" si="50"/>
        <v>163.49755884928638</v>
      </c>
      <c r="I121" s="444">
        <f t="shared" si="50"/>
        <v>167.96276126000691</v>
      </c>
      <c r="J121" s="444">
        <f t="shared" si="50"/>
        <v>172.31355666922047</v>
      </c>
      <c r="K121" s="444">
        <f t="shared" si="50"/>
        <v>176.22242837690214</v>
      </c>
      <c r="L121" s="444">
        <f t="shared" si="50"/>
        <v>179.09872100739145</v>
      </c>
      <c r="M121" s="444">
        <f t="shared" si="50"/>
        <v>181.17280964764484</v>
      </c>
      <c r="N121" s="444">
        <f t="shared" si="50"/>
        <v>182.6287857930746</v>
      </c>
      <c r="O121" s="318"/>
    </row>
    <row r="122" spans="1:15">
      <c r="A122" s="300">
        <f>SUM(C122:N122)</f>
        <v>0</v>
      </c>
      <c r="C122" s="300">
        <f t="shared" ref="C122:N122" si="51">SUM(C111:C120)-C121</f>
        <v>0</v>
      </c>
      <c r="D122" s="300">
        <f t="shared" si="51"/>
        <v>0</v>
      </c>
      <c r="E122" s="300">
        <f t="shared" si="51"/>
        <v>0</v>
      </c>
      <c r="F122" s="300">
        <f t="shared" si="51"/>
        <v>0</v>
      </c>
      <c r="G122" s="300">
        <f t="shared" si="51"/>
        <v>0</v>
      </c>
      <c r="H122" s="300">
        <f t="shared" si="51"/>
        <v>0</v>
      </c>
      <c r="I122" s="300">
        <f t="shared" si="51"/>
        <v>0</v>
      </c>
      <c r="J122" s="300">
        <f t="shared" si="51"/>
        <v>0</v>
      </c>
      <c r="K122" s="300">
        <f t="shared" si="51"/>
        <v>0</v>
      </c>
      <c r="L122" s="300">
        <f t="shared" si="51"/>
        <v>0</v>
      </c>
      <c r="M122" s="300">
        <f t="shared" si="51"/>
        <v>0</v>
      </c>
      <c r="N122" s="300">
        <f t="shared" si="51"/>
        <v>0</v>
      </c>
    </row>
    <row r="124" spans="1:15" ht="13.15">
      <c r="B124" s="332" t="s">
        <v>47</v>
      </c>
      <c r="C124" s="320"/>
      <c r="D124" s="320"/>
      <c r="E124" s="320"/>
      <c r="F124" s="320"/>
      <c r="G124" s="320"/>
      <c r="H124" s="330"/>
      <c r="I124" s="320"/>
      <c r="J124" s="320"/>
      <c r="K124" s="320"/>
      <c r="L124" s="320"/>
    </row>
    <row r="125" spans="1:15">
      <c r="C125" s="320"/>
      <c r="D125" s="320"/>
      <c r="E125" s="320"/>
      <c r="F125" s="320"/>
      <c r="G125" s="320"/>
      <c r="H125" s="330"/>
      <c r="I125" s="320"/>
      <c r="J125" s="320"/>
      <c r="K125" s="320"/>
      <c r="L125" s="320"/>
    </row>
    <row r="126" spans="1:15" ht="13.15">
      <c r="B126" s="329" t="str">
        <f t="shared" ref="B126:B137" si="52">B110</f>
        <v>Age group</v>
      </c>
      <c r="C126" s="329" t="str">
        <f t="shared" ref="C126:N126" si="53">C110</f>
        <v>2018/19</v>
      </c>
      <c r="D126" s="329" t="str">
        <f t="shared" si="53"/>
        <v>2019/20</v>
      </c>
      <c r="E126" s="329" t="str">
        <f t="shared" si="53"/>
        <v>2020/21</v>
      </c>
      <c r="F126" s="329" t="str">
        <f t="shared" si="53"/>
        <v>2021/22</v>
      </c>
      <c r="G126" s="329" t="str">
        <f t="shared" si="53"/>
        <v>2022/23</v>
      </c>
      <c r="H126" s="329" t="str">
        <f t="shared" si="53"/>
        <v>2023/24</v>
      </c>
      <c r="I126" s="329" t="str">
        <f t="shared" si="53"/>
        <v>2024/25</v>
      </c>
      <c r="J126" s="329" t="str">
        <f t="shared" si="53"/>
        <v>2025/26</v>
      </c>
      <c r="K126" s="329" t="str">
        <f t="shared" si="53"/>
        <v>2026/27</v>
      </c>
      <c r="L126" s="329" t="str">
        <f t="shared" si="53"/>
        <v>2027/28</v>
      </c>
      <c r="M126" s="329" t="str">
        <f t="shared" si="53"/>
        <v>2028/29</v>
      </c>
      <c r="N126" s="329" t="str">
        <f t="shared" si="53"/>
        <v>2029/30</v>
      </c>
    </row>
    <row r="127" spans="1:15" ht="13.15">
      <c r="B127" s="329" t="str">
        <f t="shared" si="52"/>
        <v>20-24</v>
      </c>
      <c r="C127" s="444">
        <f>C93*Group_3_rates!E89</f>
        <v>5.605255328574219</v>
      </c>
      <c r="D127" s="444">
        <f>D93*Group_3_rates!F89</f>
        <v>8.7140682852309617</v>
      </c>
      <c r="E127" s="444">
        <f>E93*Group_3_rates!G89</f>
        <v>11.645011836542455</v>
      </c>
      <c r="F127" s="444">
        <f>F93*Group_3_rates!H89</f>
        <v>13.97411721530441</v>
      </c>
      <c r="G127" s="444">
        <f>G93*Group_3_rates!I89</f>
        <v>16.330613920390331</v>
      </c>
      <c r="H127" s="444">
        <f>H93*Group_3_rates!J89</f>
        <v>18.890668042164783</v>
      </c>
      <c r="I127" s="444">
        <f>I93*Group_3_rates!K89</f>
        <v>20.898142962909706</v>
      </c>
      <c r="J127" s="444">
        <f>J93*Group_3_rates!L89</f>
        <v>22.456149187262412</v>
      </c>
      <c r="K127" s="444">
        <f>K93*Group_3_rates!M89</f>
        <v>23.575033988152967</v>
      </c>
      <c r="L127" s="444">
        <f>L93*Group_3_rates!N89</f>
        <v>24.163201635504258</v>
      </c>
      <c r="M127" s="444">
        <f>M93*Group_3_rates!O89</f>
        <v>24.407030414726091</v>
      </c>
      <c r="N127" s="444">
        <f>N93*Group_3_rates!P89</f>
        <v>24.433614679316442</v>
      </c>
    </row>
    <row r="128" spans="1:15" ht="13.15">
      <c r="B128" s="329" t="str">
        <f t="shared" si="52"/>
        <v>25-29</v>
      </c>
      <c r="C128" s="444">
        <f>C94*Group_3_rates!E90</f>
        <v>21.621151522919831</v>
      </c>
      <c r="D128" s="444">
        <f>D94*Group_3_rates!F90</f>
        <v>21.491201764357708</v>
      </c>
      <c r="E128" s="444">
        <f>E94*Group_3_rates!G90</f>
        <v>23.018540686998872</v>
      </c>
      <c r="F128" s="444">
        <f>F94*Group_3_rates!H90</f>
        <v>24.454033561010547</v>
      </c>
      <c r="G128" s="444">
        <f>G94*Group_3_rates!I90</f>
        <v>26.521205661170256</v>
      </c>
      <c r="H128" s="444">
        <f>H94*Group_3_rates!J90</f>
        <v>29.306237205875714</v>
      </c>
      <c r="I128" s="444">
        <f>I94*Group_3_rates!K90</f>
        <v>31.901760962458066</v>
      </c>
      <c r="J128" s="444">
        <f>J94*Group_3_rates!L90</f>
        <v>34.216615895443489</v>
      </c>
      <c r="K128" s="444">
        <f>K94*Group_3_rates!M90</f>
        <v>36.134184694434815</v>
      </c>
      <c r="L128" s="444">
        <f>L94*Group_3_rates!N90</f>
        <v>37.467283617096683</v>
      </c>
      <c r="M128" s="444">
        <f>M94*Group_3_rates!O90</f>
        <v>38.333191388127567</v>
      </c>
      <c r="N128" s="444">
        <f>N94*Group_3_rates!P90</f>
        <v>38.839099009139055</v>
      </c>
    </row>
    <row r="129" spans="1:14" ht="13.15">
      <c r="B129" s="329" t="str">
        <f t="shared" si="52"/>
        <v>30-34</v>
      </c>
      <c r="C129" s="444">
        <f>C95*Group_3_rates!E91</f>
        <v>30.322620958384064</v>
      </c>
      <c r="D129" s="444">
        <f>D95*Group_3_rates!F91</f>
        <v>28.289394800485155</v>
      </c>
      <c r="E129" s="444">
        <f>E95*Group_3_rates!G91</f>
        <v>27.980590219139089</v>
      </c>
      <c r="F129" s="444">
        <f>F95*Group_3_rates!H91</f>
        <v>27.402891659234463</v>
      </c>
      <c r="G129" s="444">
        <f>G95*Group_3_rates!I91</f>
        <v>27.476390548447391</v>
      </c>
      <c r="H129" s="444">
        <f>H95*Group_3_rates!J91</f>
        <v>28.356487217182273</v>
      </c>
      <c r="I129" s="444">
        <f>I95*Group_3_rates!K91</f>
        <v>29.554135504844307</v>
      </c>
      <c r="J129" s="444">
        <f>J95*Group_3_rates!L91</f>
        <v>30.920000714041027</v>
      </c>
      <c r="K129" s="444">
        <f>K95*Group_3_rates!M91</f>
        <v>32.296245148009916</v>
      </c>
      <c r="L129" s="444">
        <f>L95*Group_3_rates!N91</f>
        <v>33.49447251578539</v>
      </c>
      <c r="M129" s="444">
        <f>M95*Group_3_rates!O91</f>
        <v>34.486274185966685</v>
      </c>
      <c r="N129" s="444">
        <f>N95*Group_3_rates!P91</f>
        <v>35.267256828388938</v>
      </c>
    </row>
    <row r="130" spans="1:14" ht="13.15">
      <c r="B130" s="329" t="str">
        <f t="shared" si="52"/>
        <v>35-39</v>
      </c>
      <c r="C130" s="444">
        <f>C96*Group_3_rates!E92</f>
        <v>39.024830626801688</v>
      </c>
      <c r="D130" s="444">
        <f>D96*Group_3_rates!F92</f>
        <v>35.678135535753704</v>
      </c>
      <c r="E130" s="444">
        <f>E96*Group_3_rates!G92</f>
        <v>34.231615167455097</v>
      </c>
      <c r="F130" s="444">
        <f>F96*Group_3_rates!H92</f>
        <v>32.172970233997468</v>
      </c>
      <c r="G130" s="444">
        <f>G96*Group_3_rates!I92</f>
        <v>30.634838299474218</v>
      </c>
      <c r="H130" s="444">
        <f>H96*Group_3_rates!J92</f>
        <v>29.835271297764915</v>
      </c>
      <c r="I130" s="444">
        <f>I96*Group_3_rates!K92</f>
        <v>29.475157998941814</v>
      </c>
      <c r="J130" s="444">
        <f>J96*Group_3_rates!L92</f>
        <v>29.471282950350489</v>
      </c>
      <c r="K130" s="444">
        <f>K96*Group_3_rates!M92</f>
        <v>29.714928769490442</v>
      </c>
      <c r="L130" s="444">
        <f>L96*Group_3_rates!N92</f>
        <v>30.064384322895762</v>
      </c>
      <c r="M130" s="444">
        <f>M96*Group_3_rates!O92</f>
        <v>30.470373277729692</v>
      </c>
      <c r="N130" s="444">
        <f>N96*Group_3_rates!P92</f>
        <v>30.890454093525122</v>
      </c>
    </row>
    <row r="131" spans="1:14" ht="13.15">
      <c r="B131" s="329" t="str">
        <f t="shared" si="52"/>
        <v>40-44</v>
      </c>
      <c r="C131" s="444">
        <f>C97*Group_3_rates!E93</f>
        <v>35.983864127858773</v>
      </c>
      <c r="D131" s="444">
        <f>D97*Group_3_rates!F93</f>
        <v>35.043518570451475</v>
      </c>
      <c r="E131" s="444">
        <f>E97*Group_3_rates!G93</f>
        <v>35.117101961583359</v>
      </c>
      <c r="F131" s="444">
        <f>F97*Group_3_rates!H93</f>
        <v>33.893451675771317</v>
      </c>
      <c r="G131" s="444">
        <f>G97*Group_3_rates!I93</f>
        <v>32.62625138644993</v>
      </c>
      <c r="H131" s="444">
        <f>H97*Group_3_rates!J93</f>
        <v>31.672457145151192</v>
      </c>
      <c r="I131" s="444">
        <f>I97*Group_3_rates!K93</f>
        <v>30.885742850983394</v>
      </c>
      <c r="J131" s="444">
        <f>J97*Group_3_rates!L93</f>
        <v>30.285132377227875</v>
      </c>
      <c r="K131" s="444">
        <f>K97*Group_3_rates!M93</f>
        <v>29.851411640194371</v>
      </c>
      <c r="L131" s="444">
        <f>L97*Group_3_rates!N93</f>
        <v>29.52214704368965</v>
      </c>
      <c r="M131" s="444">
        <f>M97*Group_3_rates!O93</f>
        <v>29.297132376835908</v>
      </c>
      <c r="N131" s="444">
        <f>N97*Group_3_rates!P93</f>
        <v>29.165992052219686</v>
      </c>
    </row>
    <row r="132" spans="1:14" ht="13.15">
      <c r="B132" s="329" t="str">
        <f t="shared" si="52"/>
        <v>45-49</v>
      </c>
      <c r="C132" s="444">
        <f>C98*Group_3_rates!E94</f>
        <v>34.558304359343296</v>
      </c>
      <c r="D132" s="444">
        <f>D98*Group_3_rates!F94</f>
        <v>33.433482912706815</v>
      </c>
      <c r="E132" s="444">
        <f>E98*Group_3_rates!G94</f>
        <v>33.755706236698892</v>
      </c>
      <c r="F132" s="444">
        <f>F98*Group_3_rates!H94</f>
        <v>33.018283598521087</v>
      </c>
      <c r="G132" s="444">
        <f>G98*Group_3_rates!I94</f>
        <v>32.234976835426153</v>
      </c>
      <c r="H132" s="444">
        <f>H98*Group_3_rates!J94</f>
        <v>31.651399914624285</v>
      </c>
      <c r="I132" s="444">
        <f>I98*Group_3_rates!K94</f>
        <v>31.095707080714892</v>
      </c>
      <c r="J132" s="444">
        <f>J98*Group_3_rates!L94</f>
        <v>30.576990412836366</v>
      </c>
      <c r="K132" s="444">
        <f>K98*Group_3_rates!M94</f>
        <v>30.089645647699612</v>
      </c>
      <c r="L132" s="444">
        <f>L98*Group_3_rates!N94</f>
        <v>29.600581754541086</v>
      </c>
      <c r="M132" s="444">
        <f>M98*Group_3_rates!O94</f>
        <v>29.137818004119719</v>
      </c>
      <c r="N132" s="444">
        <f>N98*Group_3_rates!P94</f>
        <v>28.720691546624348</v>
      </c>
    </row>
    <row r="133" spans="1:14" ht="13.15">
      <c r="B133" s="329" t="str">
        <f t="shared" si="52"/>
        <v>50-54</v>
      </c>
      <c r="C133" s="444">
        <f>C99*Group_3_rates!E95</f>
        <v>28.011931069405492</v>
      </c>
      <c r="D133" s="444">
        <f>D99*Group_3_rates!F95</f>
        <v>27.513136480585441</v>
      </c>
      <c r="E133" s="444">
        <f>E99*Group_3_rates!G95</f>
        <v>28.041914517713206</v>
      </c>
      <c r="F133" s="444">
        <f>F99*Group_3_rates!H95</f>
        <v>27.647643601595746</v>
      </c>
      <c r="G133" s="444">
        <f>G99*Group_3_rates!I95</f>
        <v>27.212659693440241</v>
      </c>
      <c r="H133" s="444">
        <f>H99*Group_3_rates!J95</f>
        <v>26.943328600321127</v>
      </c>
      <c r="I133" s="444">
        <f>I99*Group_3_rates!K95</f>
        <v>26.683984040738395</v>
      </c>
      <c r="J133" s="444">
        <f>J99*Group_3_rates!L95</f>
        <v>26.424327333955425</v>
      </c>
      <c r="K133" s="444">
        <f>K99*Group_3_rates!M95</f>
        <v>26.145913647424557</v>
      </c>
      <c r="L133" s="444">
        <f>L99*Group_3_rates!N95</f>
        <v>25.814041152060653</v>
      </c>
      <c r="M133" s="444">
        <f>M99*Group_3_rates!O95</f>
        <v>25.450254590225615</v>
      </c>
      <c r="N133" s="444">
        <f>N99*Group_3_rates!P95</f>
        <v>25.074329682209445</v>
      </c>
    </row>
    <row r="134" spans="1:14" ht="13.15">
      <c r="B134" s="329" t="str">
        <f t="shared" si="52"/>
        <v>55-59</v>
      </c>
      <c r="C134" s="444">
        <f>C100*Group_3_rates!E96</f>
        <v>9.0060709156811338</v>
      </c>
      <c r="D134" s="444">
        <f>D100*Group_3_rates!F96</f>
        <v>8.8498048144902572</v>
      </c>
      <c r="E134" s="444">
        <f>E100*Group_3_rates!G96</f>
        <v>9.0609275128524764</v>
      </c>
      <c r="F134" s="444">
        <f>F100*Group_3_rates!H96</f>
        <v>8.9920744352552529</v>
      </c>
      <c r="G134" s="444">
        <f>G100*Group_3_rates!I96</f>
        <v>8.9148591039971539</v>
      </c>
      <c r="H134" s="444">
        <f>H100*Group_3_rates!J96</f>
        <v>8.8944676769511641</v>
      </c>
      <c r="I134" s="444">
        <f>I100*Group_3_rates!K96</f>
        <v>8.8703620524496358</v>
      </c>
      <c r="J134" s="444">
        <f>J100*Group_3_rates!L96</f>
        <v>8.8401457790970337</v>
      </c>
      <c r="K134" s="444">
        <f>K100*Group_3_rates!M96</f>
        <v>8.7962904165377918</v>
      </c>
      <c r="L134" s="444">
        <f>L100*Group_3_rates!N96</f>
        <v>8.724334441413923</v>
      </c>
      <c r="M134" s="444">
        <f>M100*Group_3_rates!O96</f>
        <v>8.6319209969744684</v>
      </c>
      <c r="N134" s="444">
        <f>N100*Group_3_rates!P96</f>
        <v>8.5256645242065456</v>
      </c>
    </row>
    <row r="135" spans="1:14" ht="13.15">
      <c r="B135" s="329" t="str">
        <f t="shared" si="52"/>
        <v>60-64</v>
      </c>
      <c r="C135" s="444">
        <f>C101*Group_3_rates!E97</f>
        <v>2.574467838516985</v>
      </c>
      <c r="D135" s="444">
        <f>D101*Group_3_rates!F97</f>
        <v>2.8449993527798512</v>
      </c>
      <c r="E135" s="444">
        <f>E101*Group_3_rates!G97</f>
        <v>3.0888846906669158</v>
      </c>
      <c r="F135" s="444">
        <f>F101*Group_3_rates!H97</f>
        <v>3.1695578733684457</v>
      </c>
      <c r="G135" s="444">
        <f>G101*Group_3_rates!I97</f>
        <v>3.2139375064918383</v>
      </c>
      <c r="H135" s="444">
        <f>H101*Group_3_rates!J97</f>
        <v>3.2627609653036633</v>
      </c>
      <c r="I135" s="444">
        <f>I101*Group_3_rates!K97</f>
        <v>3.293537067480016</v>
      </c>
      <c r="J135" s="444">
        <f>J101*Group_3_rates!L97</f>
        <v>3.3119481749281023</v>
      </c>
      <c r="K135" s="444">
        <f>K101*Group_3_rates!M97</f>
        <v>3.3180200714708952</v>
      </c>
      <c r="L135" s="444">
        <f>L101*Group_3_rates!N97</f>
        <v>3.3066003153576191</v>
      </c>
      <c r="M135" s="444">
        <f>M101*Group_3_rates!O97</f>
        <v>3.2832404571171629</v>
      </c>
      <c r="N135" s="444">
        <f>N101*Group_3_rates!P97</f>
        <v>3.2517580458752522</v>
      </c>
    </row>
    <row r="136" spans="1:14" ht="13.15">
      <c r="B136" s="329" t="str">
        <f t="shared" si="52"/>
        <v>65 plus</v>
      </c>
      <c r="C136" s="444">
        <f>C102*Group_3_rates!E98</f>
        <v>1.4046207691131027</v>
      </c>
      <c r="D136" s="444">
        <f>D102*Group_3_rates!F98</f>
        <v>1.4741286958591358</v>
      </c>
      <c r="E136" s="444">
        <f>E102*Group_3_rates!G98</f>
        <v>1.6342032289521353</v>
      </c>
      <c r="F136" s="444">
        <f>F102*Group_3_rates!H98</f>
        <v>1.7403343005091023</v>
      </c>
      <c r="G136" s="444">
        <f>G102*Group_3_rates!I98</f>
        <v>1.8305800227374043</v>
      </c>
      <c r="H136" s="444">
        <f>H102*Group_3_rates!J98</f>
        <v>1.917955712347599</v>
      </c>
      <c r="I136" s="444">
        <f>I102*Group_3_rates!K98</f>
        <v>1.9877896489098816</v>
      </c>
      <c r="J136" s="444">
        <f>J102*Group_3_rates!L98</f>
        <v>2.0417068455909386</v>
      </c>
      <c r="K136" s="444">
        <f>K102*Group_3_rates!M98</f>
        <v>2.0802777068109823</v>
      </c>
      <c r="L136" s="444">
        <f>L102*Group_3_rates!N98</f>
        <v>2.101534657970487</v>
      </c>
      <c r="M136" s="444">
        <f>M102*Group_3_rates!O98</f>
        <v>2.1092435797381168</v>
      </c>
      <c r="N136" s="444">
        <f>N102*Group_3_rates!P98</f>
        <v>2.1067115529165181</v>
      </c>
    </row>
    <row r="137" spans="1:14" ht="13.15">
      <c r="B137" s="329" t="str">
        <f t="shared" si="52"/>
        <v>Total</v>
      </c>
      <c r="C137" s="444">
        <f>SUM(C127:C136)</f>
        <v>208.11311751659858</v>
      </c>
      <c r="D137" s="444">
        <f t="shared" ref="D137:N137" si="54">SUM(D127:D136)</f>
        <v>203.33187121270049</v>
      </c>
      <c r="E137" s="444">
        <f t="shared" si="54"/>
        <v>207.57449605860253</v>
      </c>
      <c r="F137" s="444">
        <f t="shared" si="54"/>
        <v>206.46535815456784</v>
      </c>
      <c r="G137" s="444">
        <f t="shared" si="54"/>
        <v>206.99631297802489</v>
      </c>
      <c r="H137" s="444">
        <f t="shared" si="54"/>
        <v>210.73103377768675</v>
      </c>
      <c r="I137" s="444">
        <f t="shared" si="54"/>
        <v>214.64632017043013</v>
      </c>
      <c r="J137" s="444">
        <f t="shared" si="54"/>
        <v>218.54429967073318</v>
      </c>
      <c r="K137" s="444">
        <f t="shared" si="54"/>
        <v>222.00195173022638</v>
      </c>
      <c r="L137" s="444">
        <f t="shared" si="54"/>
        <v>224.25858145631554</v>
      </c>
      <c r="M137" s="444">
        <f t="shared" si="54"/>
        <v>225.60647927156103</v>
      </c>
      <c r="N137" s="444">
        <f t="shared" si="54"/>
        <v>226.27557201442136</v>
      </c>
    </row>
    <row r="138" spans="1:14">
      <c r="A138" s="300">
        <f>SUM(C138:N138)</f>
        <v>0</v>
      </c>
      <c r="C138" s="300">
        <f t="shared" ref="C138:N138" si="55">SUM(C127:C136)-C137</f>
        <v>0</v>
      </c>
      <c r="D138" s="300">
        <f t="shared" si="55"/>
        <v>0</v>
      </c>
      <c r="E138" s="300">
        <f t="shared" si="55"/>
        <v>0</v>
      </c>
      <c r="F138" s="300">
        <f t="shared" si="55"/>
        <v>0</v>
      </c>
      <c r="G138" s="300">
        <f t="shared" si="55"/>
        <v>0</v>
      </c>
      <c r="H138" s="300">
        <f t="shared" si="55"/>
        <v>0</v>
      </c>
      <c r="I138" s="300">
        <f t="shared" si="55"/>
        <v>0</v>
      </c>
      <c r="J138" s="300">
        <f t="shared" si="55"/>
        <v>0</v>
      </c>
      <c r="K138" s="300">
        <f t="shared" si="55"/>
        <v>0</v>
      </c>
      <c r="L138" s="300">
        <f t="shared" si="55"/>
        <v>0</v>
      </c>
      <c r="M138" s="300">
        <f t="shared" si="55"/>
        <v>0</v>
      </c>
      <c r="N138" s="300">
        <f t="shared" si="55"/>
        <v>0</v>
      </c>
    </row>
    <row r="140" spans="1:14" ht="15">
      <c r="B140" s="331" t="s">
        <v>164</v>
      </c>
      <c r="H140" s="316"/>
    </row>
    <row r="141" spans="1:14">
      <c r="H141" s="316"/>
    </row>
    <row r="142" spans="1:14" ht="13.15">
      <c r="B142" s="332" t="s">
        <v>46</v>
      </c>
      <c r="H142" s="316"/>
    </row>
    <row r="143" spans="1:14">
      <c r="H143" s="316"/>
    </row>
    <row r="144" spans="1:14" ht="13.15">
      <c r="B144" s="329" t="str">
        <f t="shared" ref="B144:B155" si="56">B110</f>
        <v>Age group</v>
      </c>
      <c r="C144" s="329" t="str">
        <f t="shared" ref="C144:N144" si="57">C110</f>
        <v>2018/19</v>
      </c>
      <c r="D144" s="329" t="str">
        <f t="shared" si="57"/>
        <v>2019/20</v>
      </c>
      <c r="E144" s="329" t="str">
        <f t="shared" si="57"/>
        <v>2020/21</v>
      </c>
      <c r="F144" s="329" t="str">
        <f t="shared" si="57"/>
        <v>2021/22</v>
      </c>
      <c r="G144" s="329" t="str">
        <f t="shared" si="57"/>
        <v>2022/23</v>
      </c>
      <c r="H144" s="329" t="str">
        <f t="shared" si="57"/>
        <v>2023/24</v>
      </c>
      <c r="I144" s="329" t="str">
        <f t="shared" si="57"/>
        <v>2024/25</v>
      </c>
      <c r="J144" s="329" t="str">
        <f t="shared" si="57"/>
        <v>2025/26</v>
      </c>
      <c r="K144" s="329" t="str">
        <f t="shared" si="57"/>
        <v>2026/27</v>
      </c>
      <c r="L144" s="329" t="str">
        <f t="shared" si="57"/>
        <v>2027/28</v>
      </c>
      <c r="M144" s="329" t="str">
        <f t="shared" si="57"/>
        <v>2028/29</v>
      </c>
      <c r="N144" s="329" t="str">
        <f t="shared" si="57"/>
        <v>2029/30</v>
      </c>
    </row>
    <row r="145" spans="1:15" ht="13.15">
      <c r="B145" s="329" t="str">
        <f t="shared" si="56"/>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c r="O145" s="318"/>
    </row>
    <row r="146" spans="1:15" ht="13.15">
      <c r="B146" s="329" t="str">
        <f t="shared" si="56"/>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c r="O146" s="318"/>
    </row>
    <row r="147" spans="1:15" ht="13.15">
      <c r="B147" s="329" t="str">
        <f t="shared" si="56"/>
        <v>30-34</v>
      </c>
      <c r="C147" s="444">
        <f>C79*Calc_SEC_retirement_rates!$G126</f>
        <v>0.10014706505511486</v>
      </c>
      <c r="D147" s="444">
        <f>D79*Calc_SEC_retirement_rates!$G126</f>
        <v>9.1390500910547789E-2</v>
      </c>
      <c r="E147" s="444">
        <f>E79*Calc_SEC_retirement_rates!$G126</f>
        <v>8.5953287729272382E-2</v>
      </c>
      <c r="F147" s="444">
        <f>F79*Calc_SEC_retirement_rates!$G126</f>
        <v>8.3483598420935071E-2</v>
      </c>
      <c r="G147" s="444">
        <f>G79*Calc_SEC_retirement_rates!$G126</f>
        <v>8.3988447314798417E-2</v>
      </c>
      <c r="H147" s="444">
        <f>H79*Calc_SEC_retirement_rates!$G126</f>
        <v>8.7239005560475133E-2</v>
      </c>
      <c r="I147" s="444">
        <f>I79*Calc_SEC_retirement_rates!$G126</f>
        <v>9.1637130081030305E-2</v>
      </c>
      <c r="J147" s="444">
        <f>J79*Calc_SEC_retirement_rates!$G126</f>
        <v>9.6644307199896348E-2</v>
      </c>
      <c r="K147" s="444">
        <f>K79*Calc_SEC_retirement_rates!$G126</f>
        <v>0.10171919796444949</v>
      </c>
      <c r="L147" s="444">
        <f>L79*Calc_SEC_retirement_rates!$G126</f>
        <v>0.10624120761015578</v>
      </c>
      <c r="M147" s="444">
        <f>M79*Calc_SEC_retirement_rates!$G126</f>
        <v>0.11008907648585106</v>
      </c>
      <c r="N147" s="444">
        <f>N79*Calc_SEC_retirement_rates!$G126</f>
        <v>0.11322697019225673</v>
      </c>
      <c r="O147" s="318"/>
    </row>
    <row r="148" spans="1:15" ht="13.15">
      <c r="B148" s="329" t="str">
        <f t="shared" si="56"/>
        <v>35-39</v>
      </c>
      <c r="C148" s="444">
        <f>C80*Calc_SEC_retirement_rates!$G127</f>
        <v>0.16670210227443308</v>
      </c>
      <c r="D148" s="444">
        <f>D80*Calc_SEC_retirement_rates!$G127</f>
        <v>0.15731626833223888</v>
      </c>
      <c r="E148" s="444">
        <f>E80*Calc_SEC_retirement_rates!$G127</f>
        <v>0.14864529049126862</v>
      </c>
      <c r="F148" s="444">
        <f>F80*Calc_SEC_retirement_rates!$G127</f>
        <v>0.14149888394402343</v>
      </c>
      <c r="G148" s="444">
        <f>G80*Calc_SEC_retirement_rates!$G127</f>
        <v>0.13671841418378178</v>
      </c>
      <c r="H148" s="444">
        <f>H80*Calc_SEC_retirement_rates!$G127</f>
        <v>0.13467921380507247</v>
      </c>
      <c r="I148" s="444">
        <f>I80*Calc_SEC_retirement_rates!$G127</f>
        <v>0.13431125331191246</v>
      </c>
      <c r="J148" s="444">
        <f>J80*Calc_SEC_retirement_rates!$G127</f>
        <v>0.13538687960419818</v>
      </c>
      <c r="K148" s="444">
        <f>K80*Calc_SEC_retirement_rates!$G127</f>
        <v>0.13750334228803479</v>
      </c>
      <c r="L148" s="444">
        <f>L80*Calc_SEC_retirement_rates!$G127</f>
        <v>0.14007018912960423</v>
      </c>
      <c r="M148" s="444">
        <f>M80*Calc_SEC_retirement_rates!$G127</f>
        <v>0.14287542113137061</v>
      </c>
      <c r="N148" s="444">
        <f>N80*Calc_SEC_retirement_rates!$G127</f>
        <v>0.14572417659378692</v>
      </c>
      <c r="O148" s="318"/>
    </row>
    <row r="149" spans="1:15" ht="13.15">
      <c r="B149" s="329" t="str">
        <f t="shared" si="56"/>
        <v>40-44</v>
      </c>
      <c r="C149" s="444">
        <f>C81*Calc_SEC_retirement_rates!$G128</f>
        <v>0.21439710782227903</v>
      </c>
      <c r="D149" s="444">
        <f>D81*Calc_SEC_retirement_rates!$G128</f>
        <v>0.21004404041637917</v>
      </c>
      <c r="E149" s="444">
        <f>E81*Calc_SEC_retirement_rates!$G128</f>
        <v>0.20505753746867222</v>
      </c>
      <c r="F149" s="444">
        <f>F81*Calc_SEC_retirement_rates!$G128</f>
        <v>0.19992707833580711</v>
      </c>
      <c r="G149" s="444">
        <f>G81*Calc_SEC_retirement_rates!$G128</f>
        <v>0.19559513202461898</v>
      </c>
      <c r="H149" s="444">
        <f>H81*Calc_SEC_retirement_rates!$G128</f>
        <v>0.19271326940508776</v>
      </c>
      <c r="I149" s="444">
        <f>I81*Calc_SEC_retirement_rates!$G128</f>
        <v>0.19041233798940541</v>
      </c>
      <c r="J149" s="444">
        <f>J81*Calc_SEC_retirement_rates!$G128</f>
        <v>0.18886415872036491</v>
      </c>
      <c r="K149" s="444">
        <f>K81*Calc_SEC_retirement_rates!$G128</f>
        <v>0.18803135927591522</v>
      </c>
      <c r="L149" s="444">
        <f>L81*Calc_SEC_retirement_rates!$G128</f>
        <v>0.18761360464431948</v>
      </c>
      <c r="M149" s="444">
        <f>M81*Calc_SEC_retirement_rates!$G128</f>
        <v>0.18766796715398212</v>
      </c>
      <c r="N149" s="444">
        <f>N81*Calc_SEC_retirement_rates!$G128</f>
        <v>0.18817593540910307</v>
      </c>
      <c r="O149" s="318"/>
    </row>
    <row r="150" spans="1:15" ht="13.15">
      <c r="B150" s="329" t="str">
        <f t="shared" si="56"/>
        <v>45-49</v>
      </c>
      <c r="C150" s="444">
        <f>C82*Calc_SEC_retirement_rates!$G129</f>
        <v>0.4953063705996571</v>
      </c>
      <c r="D150" s="444">
        <f>D82*Calc_SEC_retirement_rates!$G129</f>
        <v>0.48160033667004093</v>
      </c>
      <c r="E150" s="444">
        <f>E82*Calc_SEC_retirement_rates!$G129</f>
        <v>0.47088583616534446</v>
      </c>
      <c r="F150" s="444">
        <f>F82*Calc_SEC_retirement_rates!$G129</f>
        <v>0.46234947408851318</v>
      </c>
      <c r="G150" s="444">
        <f>G82*Calc_SEC_retirement_rates!$G129</f>
        <v>0.45642275654347592</v>
      </c>
      <c r="H150" s="444">
        <f>H82*Calc_SEC_retirement_rates!$G129</f>
        <v>0.45333657362618301</v>
      </c>
      <c r="I150" s="444">
        <f>I82*Calc_SEC_retirement_rates!$G129</f>
        <v>0.45048661942489232</v>
      </c>
      <c r="J150" s="444">
        <f>J82*Calc_SEC_retirement_rates!$G129</f>
        <v>0.44785774516298749</v>
      </c>
      <c r="K150" s="444">
        <f>K82*Calc_SEC_retirement_rates!$G129</f>
        <v>0.44529280917400527</v>
      </c>
      <c r="L150" s="444">
        <f>L82*Calc_SEC_retirement_rates!$G129</f>
        <v>0.44229995170261061</v>
      </c>
      <c r="M150" s="444">
        <f>M82*Calc_SEC_retirement_rates!$G129</f>
        <v>0.43928849895533478</v>
      </c>
      <c r="N150" s="444">
        <f>N82*Calc_SEC_retirement_rates!$G129</f>
        <v>0.43657190619982483</v>
      </c>
      <c r="O150" s="318"/>
    </row>
    <row r="151" spans="1:15" ht="13.15">
      <c r="B151" s="329" t="str">
        <f t="shared" si="56"/>
        <v>50-54</v>
      </c>
      <c r="C151" s="444">
        <f>C83*Calc_SEC_retirement_rates!$G130</f>
        <v>8.860991122441467</v>
      </c>
      <c r="D151" s="444">
        <f>D83*Calc_SEC_retirement_rates!$G130</f>
        <v>8.485308898923007</v>
      </c>
      <c r="E151" s="444">
        <f>E83*Calc_SEC_retirement_rates!$G130</f>
        <v>8.1875255097247042</v>
      </c>
      <c r="F151" s="444">
        <f>F83*Calc_SEC_retirement_rates!$G130</f>
        <v>7.9603762564927196</v>
      </c>
      <c r="G151" s="444">
        <f>G83*Calc_SEC_retirement_rates!$G130</f>
        <v>7.8085829964671385</v>
      </c>
      <c r="H151" s="444">
        <f>H83*Calc_SEC_retirement_rates!$G130</f>
        <v>7.7293387756141554</v>
      </c>
      <c r="I151" s="444">
        <f>I83*Calc_SEC_retirement_rates!$G130</f>
        <v>7.6729385576483899</v>
      </c>
      <c r="J151" s="444">
        <f>J83*Calc_SEC_retirement_rates!$G130</f>
        <v>7.6302561020930177</v>
      </c>
      <c r="K151" s="444">
        <f>K83*Calc_SEC_retirement_rates!$G130</f>
        <v>7.5911705852093343</v>
      </c>
      <c r="L151" s="444">
        <f>L83*Calc_SEC_retirement_rates!$G130</f>
        <v>7.5422144027350493</v>
      </c>
      <c r="M151" s="444">
        <f>M83*Calc_SEC_retirement_rates!$G130</f>
        <v>7.4862265926353446</v>
      </c>
      <c r="N151" s="444">
        <f>N83*Calc_SEC_retirement_rates!$G130</f>
        <v>7.4265634861407985</v>
      </c>
      <c r="O151" s="318"/>
    </row>
    <row r="152" spans="1:15" ht="13.15">
      <c r="B152" s="329" t="str">
        <f t="shared" si="56"/>
        <v>55-59</v>
      </c>
      <c r="C152" s="444">
        <f>C84*Calc_SEC_retirement_rates!$G131</f>
        <v>37.918614753289184</v>
      </c>
      <c r="D152" s="444">
        <f>D84*Calc_SEC_retirement_rates!$G131</f>
        <v>34.500718848801469</v>
      </c>
      <c r="E152" s="444">
        <f>E84*Calc_SEC_retirement_rates!$G131</f>
        <v>32.086496180828142</v>
      </c>
      <c r="F152" s="444">
        <f>F84*Calc_SEC_retirement_rates!$G131</f>
        <v>30.38831211329423</v>
      </c>
      <c r="G152" s="444">
        <f>G84*Calc_SEC_retirement_rates!$G131</f>
        <v>29.277751915580811</v>
      </c>
      <c r="H152" s="444">
        <f>H84*Calc_SEC_retirement_rates!$G131</f>
        <v>28.646516525624786</v>
      </c>
      <c r="I152" s="444">
        <f>I84*Calc_SEC_retirement_rates!$G131</f>
        <v>28.222332574517864</v>
      </c>
      <c r="J152" s="444">
        <f>J84*Calc_SEC_retirement_rates!$G131</f>
        <v>27.935312207179667</v>
      </c>
      <c r="K152" s="444">
        <f>K84*Calc_SEC_retirement_rates!$G131</f>
        <v>27.717549186756006</v>
      </c>
      <c r="L152" s="444">
        <f>L84*Calc_SEC_retirement_rates!$G131</f>
        <v>27.492308307738952</v>
      </c>
      <c r="M152" s="444">
        <f>M84*Calc_SEC_retirement_rates!$G131</f>
        <v>27.257862864370246</v>
      </c>
      <c r="N152" s="444">
        <f>N84*Calc_SEC_retirement_rates!$G131</f>
        <v>27.015566262292523</v>
      </c>
      <c r="O152" s="318"/>
    </row>
    <row r="153" spans="1:15" ht="13.15">
      <c r="B153" s="329" t="str">
        <f t="shared" si="56"/>
        <v>60-64</v>
      </c>
      <c r="C153" s="444">
        <f>C85*Calc_SEC_retirement_rates!$G132</f>
        <v>22.543313366513669</v>
      </c>
      <c r="D153" s="444">
        <f>D85*Calc_SEC_retirement_rates!$G132</f>
        <v>21.501706078793923</v>
      </c>
      <c r="E153" s="444">
        <f>E85*Calc_SEC_retirement_rates!$G132</f>
        <v>20.243217748570032</v>
      </c>
      <c r="F153" s="444">
        <f>F85*Calc_SEC_retirement_rates!$G132</f>
        <v>19.117650520140518</v>
      </c>
      <c r="G153" s="444">
        <f>G85*Calc_SEC_retirement_rates!$G132</f>
        <v>18.285577176402086</v>
      </c>
      <c r="H153" s="444">
        <f>H85*Calc_SEC_retirement_rates!$G132</f>
        <v>17.770447447775172</v>
      </c>
      <c r="I153" s="444">
        <f>I85*Calc_SEC_retirement_rates!$G132</f>
        <v>17.395636494927565</v>
      </c>
      <c r="J153" s="444">
        <f>J85*Calc_SEC_retirement_rates!$G132</f>
        <v>17.130084889416292</v>
      </c>
      <c r="K153" s="444">
        <f>K85*Calc_SEC_retirement_rates!$G132</f>
        <v>16.929308179582137</v>
      </c>
      <c r="L153" s="444">
        <f>L85*Calc_SEC_retirement_rates!$G132</f>
        <v>16.735015852232056</v>
      </c>
      <c r="M153" s="444">
        <f>M85*Calc_SEC_retirement_rates!$G132</f>
        <v>16.548043755707258</v>
      </c>
      <c r="N153" s="444">
        <f>N85*Calc_SEC_retirement_rates!$G132</f>
        <v>16.367672770415446</v>
      </c>
      <c r="O153" s="318"/>
    </row>
    <row r="154" spans="1:15" ht="13.15">
      <c r="B154" s="329" t="str">
        <f t="shared" si="56"/>
        <v>65 plus</v>
      </c>
      <c r="C154" s="444">
        <f>C86*Calc_SEC_retirement_rates!$G133</f>
        <v>6.6740212323590766</v>
      </c>
      <c r="D154" s="444">
        <f>D86*Calc_SEC_retirement_rates!$G133</f>
        <v>7.7011403202661093</v>
      </c>
      <c r="E154" s="444">
        <f>E86*Calc_SEC_retirement_rates!$G133</f>
        <v>8.1999804945697097</v>
      </c>
      <c r="F154" s="444">
        <f>F86*Calc_SEC_retirement_rates!$G133</f>
        <v>8.3588106476852424</v>
      </c>
      <c r="G154" s="444">
        <f>G86*Calc_SEC_retirement_rates!$G133</f>
        <v>8.3601061102887275</v>
      </c>
      <c r="H154" s="444">
        <f>H86*Calc_SEC_retirement_rates!$G133</f>
        <v>8.3231500620943599</v>
      </c>
      <c r="I154" s="444">
        <f>I86*Calc_SEC_retirement_rates!$G133</f>
        <v>8.2456182342162965</v>
      </c>
      <c r="J154" s="444">
        <f>J86*Calc_SEC_retirement_rates!$G133</f>
        <v>8.1584687254255588</v>
      </c>
      <c r="K154" s="444">
        <f>K86*Calc_SEC_retirement_rates!$G133</f>
        <v>8.0700994995840549</v>
      </c>
      <c r="L154" s="444">
        <f>L86*Calc_SEC_retirement_rates!$G133</f>
        <v>7.9701072589216402</v>
      </c>
      <c r="M154" s="444">
        <f>M86*Calc_SEC_retirement_rates!$G133</f>
        <v>7.866704102122922</v>
      </c>
      <c r="N154" s="444">
        <f>N86*Calc_SEC_retirement_rates!$G133</f>
        <v>7.7645737413059583</v>
      </c>
      <c r="O154" s="318"/>
    </row>
    <row r="155" spans="1:15" ht="13.15">
      <c r="B155" s="329" t="str">
        <f t="shared" si="56"/>
        <v>Total</v>
      </c>
      <c r="C155" s="444">
        <f>SUM(C145:C154)</f>
        <v>76.973493120354888</v>
      </c>
      <c r="D155" s="444">
        <f t="shared" ref="D155:N155" si="58">SUM(D145:D154)</f>
        <v>73.12922529311372</v>
      </c>
      <c r="E155" s="444">
        <f t="shared" si="58"/>
        <v>69.627761885547145</v>
      </c>
      <c r="F155" s="444">
        <f t="shared" si="58"/>
        <v>66.712408572401998</v>
      </c>
      <c r="G155" s="444">
        <f t="shared" si="58"/>
        <v>64.604742948805438</v>
      </c>
      <c r="H155" s="444">
        <f t="shared" si="58"/>
        <v>63.337420873505295</v>
      </c>
      <c r="I155" s="444">
        <f t="shared" si="58"/>
        <v>62.403373202117358</v>
      </c>
      <c r="J155" s="444">
        <f t="shared" si="58"/>
        <v>61.722875014801978</v>
      </c>
      <c r="K155" s="444">
        <f t="shared" si="58"/>
        <v>61.180674159833934</v>
      </c>
      <c r="L155" s="444">
        <f t="shared" si="58"/>
        <v>60.615870774714395</v>
      </c>
      <c r="M155" s="444">
        <f t="shared" si="58"/>
        <v>60.038758278562312</v>
      </c>
      <c r="N155" s="444">
        <f t="shared" si="58"/>
        <v>59.458075248549697</v>
      </c>
      <c r="O155" s="318"/>
    </row>
    <row r="156" spans="1:15">
      <c r="A156" s="300">
        <f>SUM(C156:N156)</f>
        <v>0</v>
      </c>
      <c r="C156" s="300">
        <f t="shared" ref="C156:N156" si="59">SUM(C145:C154)-C155</f>
        <v>0</v>
      </c>
      <c r="D156" s="300">
        <f t="shared" si="59"/>
        <v>0</v>
      </c>
      <c r="E156" s="300">
        <f t="shared" si="59"/>
        <v>0</v>
      </c>
      <c r="F156" s="300">
        <f t="shared" si="59"/>
        <v>0</v>
      </c>
      <c r="G156" s="300">
        <f t="shared" si="59"/>
        <v>0</v>
      </c>
      <c r="H156" s="300">
        <f t="shared" si="59"/>
        <v>0</v>
      </c>
      <c r="I156" s="300">
        <f t="shared" si="59"/>
        <v>0</v>
      </c>
      <c r="J156" s="300">
        <f t="shared" si="59"/>
        <v>0</v>
      </c>
      <c r="K156" s="300">
        <f t="shared" si="59"/>
        <v>0</v>
      </c>
      <c r="L156" s="300">
        <f t="shared" si="59"/>
        <v>0</v>
      </c>
      <c r="M156" s="300">
        <f t="shared" si="59"/>
        <v>0</v>
      </c>
      <c r="N156" s="300">
        <f t="shared" si="59"/>
        <v>0</v>
      </c>
    </row>
    <row r="158" spans="1:15" ht="13.15">
      <c r="B158" s="332" t="s">
        <v>47</v>
      </c>
      <c r="C158" s="320"/>
      <c r="D158" s="320"/>
      <c r="E158" s="320"/>
      <c r="F158" s="320"/>
      <c r="G158" s="320"/>
      <c r="H158" s="330"/>
      <c r="I158" s="320"/>
      <c r="J158" s="320"/>
      <c r="K158" s="320"/>
      <c r="L158" s="320"/>
    </row>
    <row r="159" spans="1:15">
      <c r="C159" s="320"/>
      <c r="D159" s="320"/>
      <c r="E159" s="320"/>
      <c r="F159" s="320"/>
      <c r="G159" s="320"/>
      <c r="H159" s="330"/>
      <c r="I159" s="320"/>
      <c r="J159" s="320"/>
      <c r="K159" s="320"/>
      <c r="L159" s="320"/>
    </row>
    <row r="160" spans="1:15" ht="13.15">
      <c r="B160" s="329" t="str">
        <f t="shared" ref="B160:B171" si="60">B144</f>
        <v>Age group</v>
      </c>
      <c r="C160" s="329" t="str">
        <f t="shared" ref="C160:N160" si="61">C144</f>
        <v>2018/19</v>
      </c>
      <c r="D160" s="329" t="str">
        <f t="shared" si="61"/>
        <v>2019/20</v>
      </c>
      <c r="E160" s="329" t="str">
        <f t="shared" si="61"/>
        <v>2020/21</v>
      </c>
      <c r="F160" s="329" t="str">
        <f t="shared" si="61"/>
        <v>2021/22</v>
      </c>
      <c r="G160" s="329" t="str">
        <f t="shared" si="61"/>
        <v>2022/23</v>
      </c>
      <c r="H160" s="329" t="str">
        <f t="shared" si="61"/>
        <v>2023/24</v>
      </c>
      <c r="I160" s="329" t="str">
        <f t="shared" si="61"/>
        <v>2024/25</v>
      </c>
      <c r="J160" s="329" t="str">
        <f t="shared" si="61"/>
        <v>2025/26</v>
      </c>
      <c r="K160" s="329" t="str">
        <f t="shared" si="61"/>
        <v>2026/27</v>
      </c>
      <c r="L160" s="329" t="str">
        <f t="shared" si="61"/>
        <v>2027/28</v>
      </c>
      <c r="M160" s="329" t="str">
        <f t="shared" si="61"/>
        <v>2028/29</v>
      </c>
      <c r="N160" s="329" t="str">
        <f t="shared" si="61"/>
        <v>2029/30</v>
      </c>
    </row>
    <row r="161" spans="1:17" ht="13.15">
      <c r="B161" s="329" t="str">
        <f t="shared" si="60"/>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c r="O161" s="318"/>
      <c r="P161" s="318"/>
      <c r="Q161" s="318"/>
    </row>
    <row r="162" spans="1:17" ht="13.15">
      <c r="B162" s="329" t="str">
        <f t="shared" si="60"/>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c r="O162" s="318"/>
      <c r="P162" s="318"/>
      <c r="Q162" s="318"/>
    </row>
    <row r="163" spans="1:17" ht="13.15">
      <c r="B163" s="329" t="str">
        <f t="shared" si="60"/>
        <v>30-34</v>
      </c>
      <c r="C163" s="444">
        <f>C95*Calc_SEC_retirement_rates!$G142</f>
        <v>5.2986200810201181E-2</v>
      </c>
      <c r="D163" s="444">
        <f>D95*Calc_SEC_retirement_rates!$G142</f>
        <v>4.9443849355025681E-2</v>
      </c>
      <c r="E163" s="444">
        <f>E95*Calc_SEC_retirement_rates!$G142</f>
        <v>4.7106210563960742E-2</v>
      </c>
      <c r="F163" s="444">
        <f>F95*Calc_SEC_retirement_rates!$G142</f>
        <v>4.5854809087323464E-2</v>
      </c>
      <c r="G163" s="444">
        <f>G95*Calc_SEC_retirement_rates!$G142</f>
        <v>4.5977798937259735E-2</v>
      </c>
      <c r="H163" s="444">
        <f>H95*Calc_SEC_retirement_rates!$G142</f>
        <v>4.7450514489511597E-2</v>
      </c>
      <c r="I163" s="444">
        <f>I95*Calc_SEC_retirement_rates!$G142</f>
        <v>4.9454607132997111E-2</v>
      </c>
      <c r="J163" s="444">
        <f>J95*Calc_SEC_retirement_rates!$G142</f>
        <v>5.1740186669112481E-2</v>
      </c>
      <c r="K163" s="444">
        <f>K95*Calc_SEC_retirement_rates!$G142</f>
        <v>5.4043134349302593E-2</v>
      </c>
      <c r="L163" s="444">
        <f>L95*Calc_SEC_retirement_rates!$G142</f>
        <v>5.6048196000306666E-2</v>
      </c>
      <c r="M163" s="444">
        <f>M95*Calc_SEC_retirement_rates!$G142</f>
        <v>5.7707833851822453E-2</v>
      </c>
      <c r="N163" s="444">
        <f>N95*Calc_SEC_retirement_rates!$G142</f>
        <v>5.9014696295907533E-2</v>
      </c>
      <c r="O163" s="318"/>
      <c r="P163" s="318"/>
      <c r="Q163" s="318"/>
    </row>
    <row r="164" spans="1:17" ht="13.15">
      <c r="B164" s="329" t="str">
        <f t="shared" si="60"/>
        <v>35-39</v>
      </c>
      <c r="C164" s="444">
        <f>C96*Calc_SEC_retirement_rates!$G143</f>
        <v>0.21653299937754353</v>
      </c>
      <c r="D164" s="444">
        <f>D96*Calc_SEC_retirement_rates!$G143</f>
        <v>0.1980057443890495</v>
      </c>
      <c r="E164" s="444">
        <f>E96*Calc_SEC_retirement_rates!$G143</f>
        <v>0.18299351948346165</v>
      </c>
      <c r="F164" s="444">
        <f>F96*Calc_SEC_retirement_rates!$G143</f>
        <v>0.1709490430732119</v>
      </c>
      <c r="G164" s="444">
        <f>G96*Calc_SEC_retirement_rates!$G143</f>
        <v>0.16277627629368577</v>
      </c>
      <c r="H164" s="444">
        <f>H96*Calc_SEC_retirement_rates!$G143</f>
        <v>0.15852782758593525</v>
      </c>
      <c r="I164" s="444">
        <f>I96*Calc_SEC_retirement_rates!$G143</f>
        <v>0.15661438834224692</v>
      </c>
      <c r="J164" s="444">
        <f>J96*Calc_SEC_retirement_rates!$G143</f>
        <v>0.15659379851657243</v>
      </c>
      <c r="K164" s="444">
        <f>K96*Calc_SEC_retirement_rates!$G143</f>
        <v>0.15788839517108805</v>
      </c>
      <c r="L164" s="444">
        <f>L96*Calc_SEC_retirement_rates!$G143</f>
        <v>0.1597452051583777</v>
      </c>
      <c r="M164" s="444">
        <f>M96*Calc_SEC_retirement_rates!$G143</f>
        <v>0.16190240179960713</v>
      </c>
      <c r="N164" s="444">
        <f>N96*Calc_SEC_retirement_rates!$G143</f>
        <v>0.16413447465304104</v>
      </c>
      <c r="O164" s="318"/>
      <c r="P164" s="318"/>
      <c r="Q164" s="318"/>
    </row>
    <row r="165" spans="1:17" ht="13.15">
      <c r="B165" s="329" t="str">
        <f t="shared" si="60"/>
        <v>40-44</v>
      </c>
      <c r="C165" s="444">
        <f>C97*Calc_SEC_retirement_rates!$G144</f>
        <v>0.3311931719653336</v>
      </c>
      <c r="D165" s="444">
        <f>D97*Calc_SEC_retirement_rates!$G144</f>
        <v>0.32260705135158013</v>
      </c>
      <c r="E165" s="444">
        <f>E97*Calc_SEC_retirement_rates!$G144</f>
        <v>0.31139920453180386</v>
      </c>
      <c r="F165" s="444">
        <f>F97*Calc_SEC_retirement_rates!$G144</f>
        <v>0.29873205581148099</v>
      </c>
      <c r="G165" s="444">
        <f>G97*Calc_SEC_retirement_rates!$G144</f>
        <v>0.28756313294180202</v>
      </c>
      <c r="H165" s="444">
        <f>H97*Calc_SEC_retirement_rates!$G144</f>
        <v>0.27915652634268706</v>
      </c>
      <c r="I165" s="444">
        <f>I97*Calc_SEC_retirement_rates!$G144</f>
        <v>0.27222253860130202</v>
      </c>
      <c r="J165" s="444">
        <f>J97*Calc_SEC_retirement_rates!$G144</f>
        <v>0.26692884342728251</v>
      </c>
      <c r="K165" s="444">
        <f>K97*Calc_SEC_retirement_rates!$G144</f>
        <v>0.26310609062353929</v>
      </c>
      <c r="L165" s="444">
        <f>L97*Calc_SEC_retirement_rates!$G144</f>
        <v>0.26020399936530053</v>
      </c>
      <c r="M165" s="444">
        <f>M97*Calc_SEC_retirement_rates!$G144</f>
        <v>0.25822075213925882</v>
      </c>
      <c r="N165" s="444">
        <f>N97*Calc_SEC_retirement_rates!$G144</f>
        <v>0.25706489999568988</v>
      </c>
      <c r="O165" s="318"/>
      <c r="P165" s="318"/>
      <c r="Q165" s="318"/>
    </row>
    <row r="166" spans="1:17" ht="13.15">
      <c r="B166" s="329" t="str">
        <f t="shared" si="60"/>
        <v>45-49</v>
      </c>
      <c r="C166" s="444">
        <f>C98*Calc_SEC_retirement_rates!$G145</f>
        <v>0.74931065218543036</v>
      </c>
      <c r="D166" s="444">
        <f>D98*Calc_SEC_retirement_rates!$G145</f>
        <v>0.72507624451890107</v>
      </c>
      <c r="E166" s="444">
        <f>E98*Calc_SEC_retirement_rates!$G145</f>
        <v>0.70515068804406789</v>
      </c>
      <c r="F166" s="444">
        <f>F98*Calc_SEC_retirement_rates!$G145</f>
        <v>0.68557729607073181</v>
      </c>
      <c r="G166" s="444">
        <f>G98*Calc_SEC_retirement_rates!$G145</f>
        <v>0.6693130547441295</v>
      </c>
      <c r="H166" s="444">
        <f>H98*Calc_SEC_retirement_rates!$G145</f>
        <v>0.6571959170916275</v>
      </c>
      <c r="I166" s="444">
        <f>I98*Calc_SEC_retirement_rates!$G145</f>
        <v>0.64565775250530877</v>
      </c>
      <c r="J166" s="444">
        <f>J98*Calc_SEC_retirement_rates!$G145</f>
        <v>0.63488734496641097</v>
      </c>
      <c r="K166" s="444">
        <f>K98*Calc_SEC_retirement_rates!$G145</f>
        <v>0.62476832998673326</v>
      </c>
      <c r="L166" s="444">
        <f>L98*Calc_SEC_retirement_rates!$G145</f>
        <v>0.61461361977967488</v>
      </c>
      <c r="M166" s="444">
        <f>M98*Calc_SEC_retirement_rates!$G145</f>
        <v>0.60500499431049271</v>
      </c>
      <c r="N166" s="444">
        <f>N98*Calc_SEC_retirement_rates!$G145</f>
        <v>0.59634396176481397</v>
      </c>
      <c r="O166" s="318"/>
      <c r="P166" s="318"/>
      <c r="Q166" s="318"/>
    </row>
    <row r="167" spans="1:17" ht="13.15">
      <c r="B167" s="329" t="str">
        <f t="shared" si="60"/>
        <v>50-54</v>
      </c>
      <c r="C167" s="444">
        <f>C99*Calc_SEC_retirement_rates!$G146</f>
        <v>8.1136396410426173</v>
      </c>
      <c r="D167" s="444">
        <f>D99*Calc_SEC_retirement_rates!$G146</f>
        <v>7.9708629610967785</v>
      </c>
      <c r="E167" s="444">
        <f>E99*Calc_SEC_retirement_rates!$G146</f>
        <v>7.8253826130378847</v>
      </c>
      <c r="F167" s="444">
        <f>F99*Calc_SEC_retirement_rates!$G146</f>
        <v>7.6687263473158058</v>
      </c>
      <c r="G167" s="444">
        <f>G99*Calc_SEC_retirement_rates!$G146</f>
        <v>7.5480732961842438</v>
      </c>
      <c r="H167" s="444">
        <f>H99*Calc_SEC_retirement_rates!$G146</f>
        <v>7.4733679621703644</v>
      </c>
      <c r="I167" s="444">
        <f>I99*Calc_SEC_retirement_rates!$G146</f>
        <v>7.4014326288824916</v>
      </c>
      <c r="J167" s="444">
        <f>J99*Calc_SEC_retirement_rates!$G146</f>
        <v>7.3294107142029752</v>
      </c>
      <c r="K167" s="444">
        <f>K99*Calc_SEC_retirement_rates!$G146</f>
        <v>7.2521861085866988</v>
      </c>
      <c r="L167" s="444">
        <f>L99*Calc_SEC_retirement_rates!$G146</f>
        <v>7.1601334408866668</v>
      </c>
      <c r="M167" s="444">
        <f>M99*Calc_SEC_retirement_rates!$G146</f>
        <v>7.0592286537827569</v>
      </c>
      <c r="N167" s="444">
        <f>N99*Calc_SEC_retirement_rates!$G146</f>
        <v>6.9549570099400437</v>
      </c>
      <c r="O167" s="318"/>
      <c r="P167" s="318"/>
      <c r="Q167" s="318"/>
    </row>
    <row r="168" spans="1:17" ht="13.15">
      <c r="B168" s="329" t="str">
        <f t="shared" si="60"/>
        <v>55-59</v>
      </c>
      <c r="C168" s="444">
        <f>C100*Calc_SEC_retirement_rates!$G147</f>
        <v>30.063026840216807</v>
      </c>
      <c r="D168" s="444">
        <f>D100*Calc_SEC_retirement_rates!$G147</f>
        <v>29.547695072366075</v>
      </c>
      <c r="E168" s="444">
        <f>E100*Calc_SEC_retirement_rates!$G147</f>
        <v>29.140382777835963</v>
      </c>
      <c r="F168" s="444">
        <f>F100*Calc_SEC_retirement_rates!$G147</f>
        <v>28.744164362022318</v>
      </c>
      <c r="G168" s="444">
        <f>G100*Calc_SEC_retirement_rates!$G147</f>
        <v>28.497336982096634</v>
      </c>
      <c r="H168" s="444">
        <f>H100*Calc_SEC_retirement_rates!$G147</f>
        <v>28.432153521393943</v>
      </c>
      <c r="I168" s="444">
        <f>I100*Calc_SEC_retirement_rates!$G147</f>
        <v>28.355097216120882</v>
      </c>
      <c r="J168" s="444">
        <f>J100*Calc_SEC_retirement_rates!$G147</f>
        <v>28.25850754330304</v>
      </c>
      <c r="K168" s="444">
        <f>K100*Calc_SEC_retirement_rates!$G147</f>
        <v>28.118319007427875</v>
      </c>
      <c r="L168" s="444">
        <f>L100*Calc_SEC_retirement_rates!$G147</f>
        <v>27.888303743354786</v>
      </c>
      <c r="M168" s="444">
        <f>M100*Calc_SEC_retirement_rates!$G147</f>
        <v>27.592893907131291</v>
      </c>
      <c r="N168" s="444">
        <f>N100*Calc_SEC_retirement_rates!$G147</f>
        <v>27.253233293803277</v>
      </c>
      <c r="O168" s="318"/>
      <c r="P168" s="318"/>
      <c r="Q168" s="318"/>
    </row>
    <row r="169" spans="1:17" ht="13.15">
      <c r="B169" s="329" t="str">
        <f t="shared" si="60"/>
        <v>60-64</v>
      </c>
      <c r="C169" s="444">
        <f>C101*Calc_SEC_retirement_rates!$G148</f>
        <v>14.930072548627084</v>
      </c>
      <c r="D169" s="444">
        <f>D101*Calc_SEC_retirement_rates!$G148</f>
        <v>16.502479169312036</v>
      </c>
      <c r="E169" s="444">
        <f>E101*Calc_SEC_retirement_rates!$G148</f>
        <v>17.2584344514555</v>
      </c>
      <c r="F169" s="444">
        <f>F101*Calc_SEC_retirement_rates!$G148</f>
        <v>17.602144640080748</v>
      </c>
      <c r="G169" s="444">
        <f>G101*Calc_SEC_retirement_rates!$G148</f>
        <v>17.848607002505286</v>
      </c>
      <c r="H169" s="444">
        <f>H101*Calc_SEC_retirement_rates!$G148</f>
        <v>18.119748157887138</v>
      </c>
      <c r="I169" s="444">
        <f>I101*Calc_SEC_retirement_rates!$G148</f>
        <v>18.290663289779125</v>
      </c>
      <c r="J169" s="444">
        <f>J101*Calc_SEC_retirement_rates!$G148</f>
        <v>18.392909403979552</v>
      </c>
      <c r="K169" s="444">
        <f>K101*Calc_SEC_retirement_rates!$G148</f>
        <v>18.426629690989884</v>
      </c>
      <c r="L169" s="444">
        <f>L101*Calc_SEC_retirement_rates!$G148</f>
        <v>18.363210057434902</v>
      </c>
      <c r="M169" s="444">
        <f>M101*Calc_SEC_retirement_rates!$G148</f>
        <v>18.233481047917465</v>
      </c>
      <c r="N169" s="444">
        <f>N101*Calc_SEC_retirement_rates!$G148</f>
        <v>18.058643427517843</v>
      </c>
      <c r="O169" s="318"/>
      <c r="P169" s="318"/>
      <c r="Q169" s="318"/>
    </row>
    <row r="170" spans="1:17" ht="13.15">
      <c r="B170" s="329" t="str">
        <f t="shared" si="60"/>
        <v>65 plus</v>
      </c>
      <c r="C170" s="444">
        <f>C102*Calc_SEC_retirement_rates!$G149</f>
        <v>5.6277946704770763</v>
      </c>
      <c r="D170" s="444">
        <f>D102*Calc_SEC_retirement_rates!$G149</f>
        <v>5.9075462790791127</v>
      </c>
      <c r="E170" s="444">
        <f>E102*Calc_SEC_retirement_rates!$G149</f>
        <v>6.30827294922483</v>
      </c>
      <c r="F170" s="444">
        <f>F102*Calc_SEC_retirement_rates!$G149</f>
        <v>6.6773522942188084</v>
      </c>
      <c r="G170" s="444">
        <f>G102*Calc_SEC_retirement_rates!$G149</f>
        <v>7.0236090336212937</v>
      </c>
      <c r="H170" s="444">
        <f>H102*Calc_SEC_retirement_rates!$G149</f>
        <v>7.3588539697849429</v>
      </c>
      <c r="I170" s="444">
        <f>I102*Calc_SEC_retirement_rates!$G149</f>
        <v>7.6267943283597752</v>
      </c>
      <c r="J170" s="444">
        <f>J102*Calc_SEC_retirement_rates!$G149</f>
        <v>7.8336649950189239</v>
      </c>
      <c r="K170" s="444">
        <f>K102*Calc_SEC_retirement_rates!$G149</f>
        <v>7.9816545097818716</v>
      </c>
      <c r="L170" s="444">
        <f>L102*Calc_SEC_retirement_rates!$G149</f>
        <v>8.063213639859061</v>
      </c>
      <c r="M170" s="444">
        <f>M102*Calc_SEC_retirement_rates!$G149</f>
        <v>8.0927913976702914</v>
      </c>
      <c r="N170" s="444">
        <f>N102*Calc_SEC_retirement_rates!$G149</f>
        <v>8.0830764623838469</v>
      </c>
      <c r="O170" s="318"/>
      <c r="P170" s="318"/>
      <c r="Q170" s="318"/>
    </row>
    <row r="171" spans="1:17" ht="13.15">
      <c r="B171" s="329" t="str">
        <f t="shared" si="60"/>
        <v>Total</v>
      </c>
      <c r="C171" s="444">
        <f>SUM(C161:C170)</f>
        <v>60.084556724702082</v>
      </c>
      <c r="D171" s="444">
        <f t="shared" ref="D171:N171" si="62">SUM(D161:D170)</f>
        <v>61.223716371468555</v>
      </c>
      <c r="E171" s="444">
        <f t="shared" si="62"/>
        <v>61.779122414177472</v>
      </c>
      <c r="F171" s="444">
        <f t="shared" si="62"/>
        <v>61.893500847680428</v>
      </c>
      <c r="G171" s="444">
        <f t="shared" si="62"/>
        <v>62.083256577324327</v>
      </c>
      <c r="H171" s="444">
        <f t="shared" si="62"/>
        <v>62.526454396746153</v>
      </c>
      <c r="I171" s="444">
        <f t="shared" si="62"/>
        <v>62.79793674972413</v>
      </c>
      <c r="J171" s="444">
        <f t="shared" si="62"/>
        <v>62.924642830083862</v>
      </c>
      <c r="K171" s="444">
        <f t="shared" si="62"/>
        <v>62.878595266916989</v>
      </c>
      <c r="L171" s="444">
        <f t="shared" si="62"/>
        <v>62.565471901839075</v>
      </c>
      <c r="M171" s="444">
        <f t="shared" si="62"/>
        <v>62.061230988602979</v>
      </c>
      <c r="N171" s="444">
        <f t="shared" si="62"/>
        <v>61.426468226354459</v>
      </c>
      <c r="O171" s="318"/>
      <c r="P171" s="318"/>
      <c r="Q171" s="318"/>
    </row>
    <row r="172" spans="1:17">
      <c r="A172" s="300">
        <f>SUM(C172:N172)</f>
        <v>0</v>
      </c>
      <c r="C172" s="300">
        <f t="shared" ref="C172:N172" si="63">SUM(C161:C170)-C171</f>
        <v>0</v>
      </c>
      <c r="D172" s="300">
        <f t="shared" si="63"/>
        <v>0</v>
      </c>
      <c r="E172" s="300">
        <f t="shared" si="63"/>
        <v>0</v>
      </c>
      <c r="F172" s="300">
        <f t="shared" si="63"/>
        <v>0</v>
      </c>
      <c r="G172" s="300">
        <f t="shared" si="63"/>
        <v>0</v>
      </c>
      <c r="H172" s="300">
        <f t="shared" si="63"/>
        <v>0</v>
      </c>
      <c r="I172" s="300">
        <f t="shared" si="63"/>
        <v>0</v>
      </c>
      <c r="J172" s="300">
        <f t="shared" si="63"/>
        <v>0</v>
      </c>
      <c r="K172" s="300">
        <f t="shared" si="63"/>
        <v>0</v>
      </c>
      <c r="L172" s="300">
        <f t="shared" si="63"/>
        <v>0</v>
      </c>
      <c r="M172" s="300">
        <f t="shared" si="63"/>
        <v>0</v>
      </c>
      <c r="N172" s="300">
        <f t="shared" si="63"/>
        <v>0</v>
      </c>
    </row>
    <row r="174" spans="1:17" ht="15">
      <c r="B174" s="331" t="s">
        <v>516</v>
      </c>
      <c r="H174" s="316"/>
    </row>
    <row r="175" spans="1:17">
      <c r="H175" s="316"/>
    </row>
    <row r="176" spans="1:17" ht="13.15">
      <c r="B176" s="332" t="s">
        <v>46</v>
      </c>
      <c r="H176" s="316"/>
    </row>
    <row r="177" spans="1:15">
      <c r="H177" s="316"/>
    </row>
    <row r="178" spans="1:15" ht="13.15">
      <c r="B178" s="329" t="str">
        <f t="shared" ref="B178:B189" si="64">B144</f>
        <v>Age group</v>
      </c>
      <c r="C178" s="329" t="str">
        <f t="shared" ref="C178:N178" si="65">C144</f>
        <v>2018/19</v>
      </c>
      <c r="D178" s="329" t="str">
        <f t="shared" si="65"/>
        <v>2019/20</v>
      </c>
      <c r="E178" s="329" t="str">
        <f t="shared" si="65"/>
        <v>2020/21</v>
      </c>
      <c r="F178" s="329" t="str">
        <f t="shared" si="65"/>
        <v>2021/22</v>
      </c>
      <c r="G178" s="329" t="str">
        <f t="shared" si="65"/>
        <v>2022/23</v>
      </c>
      <c r="H178" s="329" t="str">
        <f t="shared" si="65"/>
        <v>2023/24</v>
      </c>
      <c r="I178" s="329" t="str">
        <f t="shared" si="65"/>
        <v>2024/25</v>
      </c>
      <c r="J178" s="329" t="str">
        <f t="shared" si="65"/>
        <v>2025/26</v>
      </c>
      <c r="K178" s="329" t="str">
        <f t="shared" si="65"/>
        <v>2026/27</v>
      </c>
      <c r="L178" s="329" t="str">
        <f t="shared" si="65"/>
        <v>2027/28</v>
      </c>
      <c r="M178" s="329" t="str">
        <f t="shared" si="65"/>
        <v>2028/29</v>
      </c>
      <c r="N178" s="329" t="str">
        <f t="shared" si="65"/>
        <v>2029/30</v>
      </c>
    </row>
    <row r="179" spans="1:15" ht="13.15">
      <c r="B179" s="329" t="str">
        <f t="shared" si="64"/>
        <v>20-24</v>
      </c>
      <c r="C179" s="444">
        <f>C77*Calc_SEC_death_rates!$G124</f>
        <v>5.2696360475157087E-3</v>
      </c>
      <c r="D179" s="444">
        <f>D77*Calc_SEC_death_rates!$G124</f>
        <v>1.058316486199439E-2</v>
      </c>
      <c r="E179" s="444">
        <f>E77*Calc_SEC_death_rates!$G124</f>
        <v>1.4817865939469967E-2</v>
      </c>
      <c r="F179" s="444">
        <f>F77*Calc_SEC_death_rates!$G124</f>
        <v>1.8464078615162013E-2</v>
      </c>
      <c r="G179" s="444">
        <f>G77*Calc_SEC_death_rates!$G124</f>
        <v>2.2131676219681918E-2</v>
      </c>
      <c r="H179" s="444">
        <f>H77*Calc_SEC_death_rates!$G124</f>
        <v>2.599303361692688E-2</v>
      </c>
      <c r="I179" s="444">
        <f>I77*Calc_SEC_death_rates!$G124</f>
        <v>2.9036679592370235E-2</v>
      </c>
      <c r="J179" s="444">
        <f>J77*Calc_SEC_death_rates!$G124</f>
        <v>3.141240037609918E-2</v>
      </c>
      <c r="K179" s="444">
        <f>K77*Calc_SEC_death_rates!$G124</f>
        <v>3.3141784003668018E-2</v>
      </c>
      <c r="L179" s="444">
        <f>L77*Calc_SEC_death_rates!$G124</f>
        <v>3.4104365868386312E-2</v>
      </c>
      <c r="M179" s="444">
        <f>M77*Calc_SEC_death_rates!$G124</f>
        <v>3.455874939856686E-2</v>
      </c>
      <c r="N179" s="444">
        <f>N77*Calc_SEC_death_rates!$G124</f>
        <v>3.46842529127597E-2</v>
      </c>
      <c r="O179" s="318"/>
    </row>
    <row r="180" spans="1:15" ht="13.15">
      <c r="B180" s="329" t="str">
        <f t="shared" si="64"/>
        <v>25-29</v>
      </c>
      <c r="C180" s="444">
        <f>C78*Calc_SEC_death_rates!$G125</f>
        <v>3.1562630860598663E-2</v>
      </c>
      <c r="D180" s="444">
        <f>D78*Calc_SEC_death_rates!$G125</f>
        <v>3.3453859782356217E-2</v>
      </c>
      <c r="E180" s="444">
        <f>E78*Calc_SEC_death_rates!$G125</f>
        <v>3.6484898830014351E-2</v>
      </c>
      <c r="F180" s="444">
        <f>F78*Calc_SEC_death_rates!$G125</f>
        <v>4.0376728931797466E-2</v>
      </c>
      <c r="G180" s="444">
        <f>G78*Calc_SEC_death_rates!$G125</f>
        <v>4.5395146344401519E-2</v>
      </c>
      <c r="H180" s="444">
        <f>H78*Calc_SEC_death_rates!$G125</f>
        <v>5.1487341937390622E-2</v>
      </c>
      <c r="I180" s="444">
        <f>I78*Calc_SEC_death_rates!$G125</f>
        <v>5.7048783753482719E-2</v>
      </c>
      <c r="J180" s="444">
        <f>J78*Calc_SEC_death_rates!$G125</f>
        <v>6.1949130236605435E-2</v>
      </c>
      <c r="K180" s="444">
        <f>K78*Calc_SEC_death_rates!$G125</f>
        <v>6.600300169293373E-2</v>
      </c>
      <c r="L180" s="444">
        <f>L78*Calc_SEC_death_rates!$G125</f>
        <v>6.8889217686812193E-2</v>
      </c>
      <c r="M180" s="444">
        <f>M78*Calc_SEC_death_rates!$G125</f>
        <v>7.0836934278075456E-2</v>
      </c>
      <c r="N180" s="444">
        <f>N78*Calc_SEC_death_rates!$G125</f>
        <v>7.2054676032750328E-2</v>
      </c>
      <c r="O180" s="318"/>
    </row>
    <row r="181" spans="1:15" ht="13.15">
      <c r="B181" s="329" t="str">
        <f t="shared" si="64"/>
        <v>30-34</v>
      </c>
      <c r="C181" s="444">
        <f>C79*Calc_SEC_death_rates!$G126</f>
        <v>0.13703280983354002</v>
      </c>
      <c r="D181" s="444">
        <f>D79*Calc_SEC_death_rates!$G126</f>
        <v>0.125051064901152</v>
      </c>
      <c r="E181" s="444">
        <f>E79*Calc_SEC_death_rates!$G126</f>
        <v>0.1176112402843838</v>
      </c>
      <c r="F181" s="444">
        <f>F79*Calc_SEC_death_rates!$G126</f>
        <v>0.11423192542227513</v>
      </c>
      <c r="G181" s="444">
        <f>G79*Calc_SEC_death_rates!$G126</f>
        <v>0.11492271813226992</v>
      </c>
      <c r="H181" s="444">
        <f>H79*Calc_SEC_death_rates!$G126</f>
        <v>0.11937050828655478</v>
      </c>
      <c r="I181" s="444">
        <f>I79*Calc_SEC_death_rates!$G126</f>
        <v>0.12538853148791154</v>
      </c>
      <c r="J181" s="444">
        <f>J79*Calc_SEC_death_rates!$G126</f>
        <v>0.13223993097280717</v>
      </c>
      <c r="K181" s="444">
        <f>K79*Calc_SEC_death_rates!$G126</f>
        <v>0.13918398410788685</v>
      </c>
      <c r="L181" s="444">
        <f>L79*Calc_SEC_death_rates!$G126</f>
        <v>0.14537152128138742</v>
      </c>
      <c r="M181" s="444">
        <f>M79*Calc_SEC_death_rates!$G126</f>
        <v>0.15063662099866185</v>
      </c>
      <c r="N181" s="444">
        <f>N79*Calc_SEC_death_rates!$G126</f>
        <v>0.15493025048556802</v>
      </c>
      <c r="O181" s="318"/>
    </row>
    <row r="182" spans="1:15" ht="13.15">
      <c r="B182" s="329" t="str">
        <f t="shared" si="64"/>
        <v>35-39</v>
      </c>
      <c r="C182" s="444">
        <f>C80*Calc_SEC_death_rates!$G127</f>
        <v>0.19667106141632204</v>
      </c>
      <c r="D182" s="444">
        <f>D80*Calc_SEC_death_rates!$G127</f>
        <v>0.18559788418278103</v>
      </c>
      <c r="E182" s="444">
        <f>E80*Calc_SEC_death_rates!$G127</f>
        <v>0.17536807668645069</v>
      </c>
      <c r="F182" s="444">
        <f>F80*Calc_SEC_death_rates!$G127</f>
        <v>0.16693692109942948</v>
      </c>
      <c r="G182" s="444">
        <f>G80*Calc_SEC_death_rates!$G127</f>
        <v>0.16129703984425736</v>
      </c>
      <c r="H182" s="444">
        <f>H80*Calc_SEC_death_rates!$G127</f>
        <v>0.15889124113236655</v>
      </c>
      <c r="I182" s="444">
        <f>I80*Calc_SEC_death_rates!$G127</f>
        <v>0.1584571303457496</v>
      </c>
      <c r="J182" s="444">
        <f>J80*Calc_SEC_death_rates!$G127</f>
        <v>0.15972612792709309</v>
      </c>
      <c r="K182" s="444">
        <f>K80*Calc_SEC_death_rates!$G127</f>
        <v>0.16222307881612835</v>
      </c>
      <c r="L182" s="444">
        <f>L80*Calc_SEC_death_rates!$G127</f>
        <v>0.16525138191451116</v>
      </c>
      <c r="M182" s="444">
        <f>M80*Calc_SEC_death_rates!$G127</f>
        <v>0.16856092599211481</v>
      </c>
      <c r="N182" s="444">
        <f>N80*Calc_SEC_death_rates!$G127</f>
        <v>0.1719218179836664</v>
      </c>
      <c r="O182" s="318"/>
    </row>
    <row r="183" spans="1:15" ht="13.15">
      <c r="B183" s="329" t="str">
        <f t="shared" si="64"/>
        <v>40-44</v>
      </c>
      <c r="C183" s="444">
        <f>C81*Calc_SEC_death_rates!$G128</f>
        <v>0.21778681000859723</v>
      </c>
      <c r="D183" s="444">
        <f>D81*Calc_SEC_death_rates!$G128</f>
        <v>0.21336491890328815</v>
      </c>
      <c r="E183" s="444">
        <f>E81*Calc_SEC_death_rates!$G128</f>
        <v>0.20829957739233931</v>
      </c>
      <c r="F183" s="444">
        <f>F81*Calc_SEC_death_rates!$G128</f>
        <v>0.2030880036926028</v>
      </c>
      <c r="G183" s="444">
        <f>G81*Calc_SEC_death_rates!$G128</f>
        <v>0.19868756761477926</v>
      </c>
      <c r="H183" s="444">
        <f>H81*Calc_SEC_death_rates!$G128</f>
        <v>0.19576014161931768</v>
      </c>
      <c r="I183" s="444">
        <f>I81*Calc_SEC_death_rates!$G128</f>
        <v>0.19342283157740509</v>
      </c>
      <c r="J183" s="444">
        <f>J81*Calc_SEC_death_rates!$G128</f>
        <v>0.19185017498818813</v>
      </c>
      <c r="K183" s="444">
        <f>K81*Calc_SEC_death_rates!$G128</f>
        <v>0.19100420865857709</v>
      </c>
      <c r="L183" s="444">
        <f>L81*Calc_SEC_death_rates!$G128</f>
        <v>0.19057984916275325</v>
      </c>
      <c r="M183" s="444">
        <f>M81*Calc_SEC_death_rates!$G128</f>
        <v>0.19063507116497028</v>
      </c>
      <c r="N183" s="444">
        <f>N81*Calc_SEC_death_rates!$G128</f>
        <v>0.19115107059701547</v>
      </c>
      <c r="O183" s="318"/>
    </row>
    <row r="184" spans="1:15" ht="13.15">
      <c r="B184" s="329" t="str">
        <f t="shared" si="64"/>
        <v>45-49</v>
      </c>
      <c r="C184" s="444">
        <f>C82*Calc_SEC_death_rates!$G129</f>
        <v>0.25948640937819051</v>
      </c>
      <c r="D184" s="444">
        <f>D82*Calc_SEC_death_rates!$G129</f>
        <v>0.25230594544249363</v>
      </c>
      <c r="E184" s="444">
        <f>E82*Calc_SEC_death_rates!$G129</f>
        <v>0.24669271809619786</v>
      </c>
      <c r="F184" s="444">
        <f>F82*Calc_SEC_death_rates!$G129</f>
        <v>0.24222059725150258</v>
      </c>
      <c r="G184" s="444">
        <f>G82*Calc_SEC_death_rates!$G129</f>
        <v>0.23911564495036713</v>
      </c>
      <c r="H184" s="444">
        <f>H82*Calc_SEC_death_rates!$G129</f>
        <v>0.2374988223705907</v>
      </c>
      <c r="I184" s="444">
        <f>I82*Calc_SEC_death_rates!$G129</f>
        <v>0.23600575782209743</v>
      </c>
      <c r="J184" s="444">
        <f>J82*Calc_SEC_death_rates!$G129</f>
        <v>0.23462851500145179</v>
      </c>
      <c r="K184" s="444">
        <f>K82*Calc_SEC_death_rates!$G129</f>
        <v>0.23328476884841906</v>
      </c>
      <c r="L184" s="444">
        <f>L82*Calc_SEC_death_rates!$G129</f>
        <v>0.23171683860336151</v>
      </c>
      <c r="M184" s="444">
        <f>M82*Calc_SEC_death_rates!$G129</f>
        <v>0.23013916646589913</v>
      </c>
      <c r="N184" s="444">
        <f>N82*Calc_SEC_death_rates!$G129</f>
        <v>0.22871596874078881</v>
      </c>
      <c r="O184" s="318"/>
    </row>
    <row r="185" spans="1:15" ht="13.15">
      <c r="B185" s="329" t="str">
        <f t="shared" si="64"/>
        <v>50-54</v>
      </c>
      <c r="C185" s="444">
        <f>C83*Calc_SEC_death_rates!$G130</f>
        <v>0.27164125962825009</v>
      </c>
      <c r="D185" s="444">
        <f>D83*Calc_SEC_death_rates!$G130</f>
        <v>0.26012439983160263</v>
      </c>
      <c r="E185" s="444">
        <f>E83*Calc_SEC_death_rates!$G130</f>
        <v>0.25099559541001454</v>
      </c>
      <c r="F185" s="444">
        <f>F83*Calc_SEC_death_rates!$G130</f>
        <v>0.24403214082362154</v>
      </c>
      <c r="G185" s="444">
        <f>G83*Calc_SEC_death_rates!$G130</f>
        <v>0.23937878864363807</v>
      </c>
      <c r="H185" s="444">
        <f>H83*Calc_SEC_death_rates!$G130</f>
        <v>0.23694948929401491</v>
      </c>
      <c r="I185" s="444">
        <f>I83*Calc_SEC_death_rates!$G130</f>
        <v>0.23522049238612644</v>
      </c>
      <c r="J185" s="444">
        <f>J83*Calc_SEC_death_rates!$G130</f>
        <v>0.23391202521457899</v>
      </c>
      <c r="K185" s="444">
        <f>K83*Calc_SEC_death_rates!$G130</f>
        <v>0.23271382527364737</v>
      </c>
      <c r="L185" s="444">
        <f>L83*Calc_SEC_death_rates!$G130</f>
        <v>0.23121303163892348</v>
      </c>
      <c r="M185" s="444">
        <f>M83*Calc_SEC_death_rates!$G130</f>
        <v>0.2294966774468068</v>
      </c>
      <c r="N185" s="444">
        <f>N83*Calc_SEC_death_rates!$G130</f>
        <v>0.22766765390106969</v>
      </c>
      <c r="O185" s="318"/>
    </row>
    <row r="186" spans="1:15" ht="13.15">
      <c r="B186" s="329" t="str">
        <f t="shared" si="64"/>
        <v>55-59</v>
      </c>
      <c r="C186" s="444">
        <f>C84*Calc_SEC_death_rates!$G131</f>
        <v>0.21242361639525945</v>
      </c>
      <c r="D186" s="444">
        <f>D84*Calc_SEC_death_rates!$G131</f>
        <v>0.19327624476215285</v>
      </c>
      <c r="E186" s="444">
        <f>E84*Calc_SEC_death_rates!$G131</f>
        <v>0.17975154420937697</v>
      </c>
      <c r="F186" s="444">
        <f>F84*Calc_SEC_death_rates!$G131</f>
        <v>0.1702381586788817</v>
      </c>
      <c r="G186" s="444">
        <f>G84*Calc_SEC_death_rates!$G131</f>
        <v>0.16401669687291068</v>
      </c>
      <c r="H186" s="444">
        <f>H84*Calc_SEC_death_rates!$G131</f>
        <v>0.1604804573450809</v>
      </c>
      <c r="I186" s="444">
        <f>I84*Calc_SEC_death_rates!$G131</f>
        <v>0.15810413928870606</v>
      </c>
      <c r="J186" s="444">
        <f>J84*Calc_SEC_death_rates!$G131</f>
        <v>0.15649622442141026</v>
      </c>
      <c r="K186" s="444">
        <f>K84*Calc_SEC_death_rates!$G131</f>
        <v>0.15527629567093984</v>
      </c>
      <c r="L186" s="444">
        <f>L84*Calc_SEC_death_rates!$G131</f>
        <v>0.15401447525919343</v>
      </c>
      <c r="M186" s="444">
        <f>M84*Calc_SEC_death_rates!$G131</f>
        <v>0.15270109001946888</v>
      </c>
      <c r="N186" s="444">
        <f>N84*Calc_SEC_death_rates!$G131</f>
        <v>0.15134372185640413</v>
      </c>
      <c r="O186" s="318"/>
    </row>
    <row r="187" spans="1:15" ht="13.15">
      <c r="B187" s="329" t="str">
        <f t="shared" si="64"/>
        <v>60-64</v>
      </c>
      <c r="C187" s="444">
        <f>C85*Calc_SEC_death_rates!$G132</f>
        <v>1.667767904996377E-2</v>
      </c>
      <c r="D187" s="444">
        <f>D85*Calc_SEC_death_rates!$G132</f>
        <v>1.5907091702919329E-2</v>
      </c>
      <c r="E187" s="444">
        <f>E85*Calc_SEC_death_rates!$G132</f>
        <v>1.4976054453941729E-2</v>
      </c>
      <c r="F187" s="444">
        <f>F85*Calc_SEC_death_rates!$G132</f>
        <v>1.4143353036909183E-2</v>
      </c>
      <c r="G187" s="444">
        <f>G85*Calc_SEC_death_rates!$G132</f>
        <v>1.3527780164045116E-2</v>
      </c>
      <c r="H187" s="444">
        <f>H85*Calc_SEC_death_rates!$G132</f>
        <v>1.3146684087197063E-2</v>
      </c>
      <c r="I187" s="444">
        <f>I85*Calc_SEC_death_rates!$G132</f>
        <v>1.2869396686078432E-2</v>
      </c>
      <c r="J187" s="444">
        <f>J85*Calc_SEC_death_rates!$G132</f>
        <v>1.2672940008396871E-2</v>
      </c>
      <c r="K187" s="444">
        <f>K85*Calc_SEC_death_rates!$G132</f>
        <v>1.2524404188800107E-2</v>
      </c>
      <c r="L187" s="444">
        <f>L85*Calc_SEC_death_rates!$G132</f>
        <v>1.2380665554432881E-2</v>
      </c>
      <c r="M187" s="444">
        <f>M85*Calc_SEC_death_rates!$G132</f>
        <v>1.2242342470933924E-2</v>
      </c>
      <c r="N187" s="444">
        <f>N85*Calc_SEC_death_rates!$G132</f>
        <v>1.2108902929296225E-2</v>
      </c>
      <c r="O187" s="318"/>
    </row>
    <row r="188" spans="1:15" ht="13.15">
      <c r="B188" s="329" t="str">
        <f t="shared" si="64"/>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c r="O188" s="318"/>
    </row>
    <row r="189" spans="1:15" ht="13.15">
      <c r="B189" s="329" t="str">
        <f t="shared" si="64"/>
        <v>Total</v>
      </c>
      <c r="C189" s="444">
        <f>SUM(C179:C188)</f>
        <v>1.3485519126182377</v>
      </c>
      <c r="D189" s="444">
        <f t="shared" ref="D189:N189" si="66">SUM(D179:D188)</f>
        <v>1.2896645743707402</v>
      </c>
      <c r="E189" s="444">
        <f t="shared" si="66"/>
        <v>1.244997571302189</v>
      </c>
      <c r="F189" s="444">
        <f t="shared" si="66"/>
        <v>1.213731907552182</v>
      </c>
      <c r="G189" s="444">
        <f t="shared" si="66"/>
        <v>1.198473058786351</v>
      </c>
      <c r="H189" s="444">
        <f t="shared" si="66"/>
        <v>1.1995777196894399</v>
      </c>
      <c r="I189" s="444">
        <f t="shared" si="66"/>
        <v>1.2055537429399277</v>
      </c>
      <c r="J189" s="444">
        <f t="shared" si="66"/>
        <v>1.2148874691466309</v>
      </c>
      <c r="K189" s="444">
        <f t="shared" si="66"/>
        <v>1.2253553512610007</v>
      </c>
      <c r="L189" s="444">
        <f t="shared" si="66"/>
        <v>1.2335213469697617</v>
      </c>
      <c r="M189" s="444">
        <f t="shared" si="66"/>
        <v>1.239807578235498</v>
      </c>
      <c r="N189" s="444">
        <f t="shared" si="66"/>
        <v>1.2445783154393188</v>
      </c>
      <c r="O189" s="318"/>
    </row>
    <row r="190" spans="1:15">
      <c r="A190" s="300">
        <f>SUM(C190:N190)</f>
        <v>0</v>
      </c>
      <c r="C190" s="300">
        <f t="shared" ref="C190:N190" si="67">SUM(C179:C188)-C189</f>
        <v>0</v>
      </c>
      <c r="D190" s="300">
        <f t="shared" si="67"/>
        <v>0</v>
      </c>
      <c r="E190" s="300">
        <f t="shared" si="67"/>
        <v>0</v>
      </c>
      <c r="F190" s="300">
        <f t="shared" si="67"/>
        <v>0</v>
      </c>
      <c r="G190" s="300">
        <f t="shared" si="67"/>
        <v>0</v>
      </c>
      <c r="H190" s="300">
        <f t="shared" si="67"/>
        <v>0</v>
      </c>
      <c r="I190" s="300">
        <f t="shared" si="67"/>
        <v>0</v>
      </c>
      <c r="J190" s="300">
        <f t="shared" si="67"/>
        <v>0</v>
      </c>
      <c r="K190" s="300">
        <f t="shared" si="67"/>
        <v>0</v>
      </c>
      <c r="L190" s="300">
        <f t="shared" si="67"/>
        <v>0</v>
      </c>
      <c r="M190" s="300">
        <f t="shared" si="67"/>
        <v>0</v>
      </c>
      <c r="N190" s="300">
        <f t="shared" si="67"/>
        <v>0</v>
      </c>
    </row>
    <row r="192" spans="1:15" ht="13.15">
      <c r="B192" s="332" t="s">
        <v>47</v>
      </c>
      <c r="C192" s="320"/>
      <c r="D192" s="320"/>
      <c r="E192" s="320"/>
      <c r="F192" s="320"/>
      <c r="G192" s="320"/>
      <c r="H192" s="330"/>
      <c r="I192" s="320"/>
      <c r="J192" s="320"/>
      <c r="K192" s="320"/>
      <c r="L192" s="320"/>
    </row>
    <row r="193" spans="1:15">
      <c r="C193" s="320"/>
      <c r="D193" s="320"/>
      <c r="E193" s="320"/>
      <c r="F193" s="320"/>
      <c r="G193" s="320"/>
      <c r="H193" s="330"/>
      <c r="I193" s="320"/>
      <c r="J193" s="320"/>
      <c r="K193" s="320"/>
      <c r="L193" s="320"/>
    </row>
    <row r="194" spans="1:15" ht="13.15">
      <c r="B194" s="329" t="str">
        <f t="shared" ref="B194:B205" si="68">B178</f>
        <v>Age group</v>
      </c>
      <c r="C194" s="329" t="str">
        <f t="shared" ref="C194:N194" si="69">C178</f>
        <v>2018/19</v>
      </c>
      <c r="D194" s="329" t="str">
        <f t="shared" si="69"/>
        <v>2019/20</v>
      </c>
      <c r="E194" s="329" t="str">
        <f t="shared" si="69"/>
        <v>2020/21</v>
      </c>
      <c r="F194" s="329" t="str">
        <f t="shared" si="69"/>
        <v>2021/22</v>
      </c>
      <c r="G194" s="329" t="str">
        <f t="shared" si="69"/>
        <v>2022/23</v>
      </c>
      <c r="H194" s="329" t="str">
        <f t="shared" si="69"/>
        <v>2023/24</v>
      </c>
      <c r="I194" s="329" t="str">
        <f t="shared" si="69"/>
        <v>2024/25</v>
      </c>
      <c r="J194" s="329" t="str">
        <f t="shared" si="69"/>
        <v>2025/26</v>
      </c>
      <c r="K194" s="329" t="str">
        <f t="shared" si="69"/>
        <v>2026/27</v>
      </c>
      <c r="L194" s="329" t="str">
        <f t="shared" si="69"/>
        <v>2027/28</v>
      </c>
      <c r="M194" s="329" t="str">
        <f t="shared" si="69"/>
        <v>2028/29</v>
      </c>
      <c r="N194" s="329" t="str">
        <f t="shared" si="69"/>
        <v>2029/30</v>
      </c>
    </row>
    <row r="195" spans="1:15" ht="13.15">
      <c r="B195" s="329" t="str">
        <f t="shared" si="68"/>
        <v>20-24</v>
      </c>
      <c r="C195" s="444">
        <f>C93*Calc_SEC_death_rates!$G140</f>
        <v>2.0738264933010505E-2</v>
      </c>
      <c r="D195" s="444">
        <f>D93*Calc_SEC_death_rates!$G140</f>
        <v>3.2247091578488409E-2</v>
      </c>
      <c r="E195" s="444">
        <f>E93*Calc_SEC_death_rates!$G140</f>
        <v>4.1508993834376784E-2</v>
      </c>
      <c r="F195" s="444">
        <f>F93*Calc_SEC_death_rates!$G140</f>
        <v>4.9510105523897237E-2</v>
      </c>
      <c r="G195" s="444">
        <f>G93*Calc_SEC_death_rates!$G140</f>
        <v>5.7859141011286946E-2</v>
      </c>
      <c r="H195" s="444">
        <f>H93*Calc_SEC_death_rates!$G140</f>
        <v>6.6929377632540324E-2</v>
      </c>
      <c r="I195" s="444">
        <f>I93*Calc_SEC_death_rates!$G140</f>
        <v>7.4041833727713641E-2</v>
      </c>
      <c r="J195" s="444">
        <f>J93*Calc_SEC_death_rates!$G140</f>
        <v>7.9561828399728488E-2</v>
      </c>
      <c r="K195" s="444">
        <f>K93*Calc_SEC_death_rates!$G140</f>
        <v>8.3526021894578126E-2</v>
      </c>
      <c r="L195" s="444">
        <f>L93*Calc_SEC_death_rates!$G140</f>
        <v>8.5609891797587989E-2</v>
      </c>
      <c r="M195" s="444">
        <f>M93*Calc_SEC_death_rates!$G140</f>
        <v>8.6473773816254235E-2</v>
      </c>
      <c r="N195" s="444">
        <f>N93*Calc_SEC_death_rates!$G140</f>
        <v>8.6567961500876048E-2</v>
      </c>
      <c r="O195" s="318"/>
    </row>
    <row r="196" spans="1:15" ht="13.15">
      <c r="B196" s="329" t="str">
        <f t="shared" si="68"/>
        <v>25-29</v>
      </c>
      <c r="C196" s="444">
        <f>C94*Calc_SEC_death_rates!$G141</f>
        <v>2.5474643836845643E-2</v>
      </c>
      <c r="D196" s="444">
        <f>D94*Calc_SEC_death_rates!$G141</f>
        <v>2.5326931507985803E-2</v>
      </c>
      <c r="E196" s="444">
        <f>E94*Calc_SEC_death_rates!$G141</f>
        <v>2.6129574728843787E-2</v>
      </c>
      <c r="F196" s="444">
        <f>F94*Calc_SEC_death_rates!$G141</f>
        <v>2.7591305913894328E-2</v>
      </c>
      <c r="G196" s="444">
        <f>G94*Calc_SEC_death_rates!$G141</f>
        <v>2.992368096563679E-2</v>
      </c>
      <c r="H196" s="444">
        <f>H94*Calc_SEC_death_rates!$G141</f>
        <v>3.3066011540185916E-2</v>
      </c>
      <c r="I196" s="444">
        <f>I94*Calc_SEC_death_rates!$G141</f>
        <v>3.5994521873500621E-2</v>
      </c>
      <c r="J196" s="444">
        <f>J94*Calc_SEC_death_rates!$G141</f>
        <v>3.8606355640839606E-2</v>
      </c>
      <c r="K196" s="444">
        <f>K94*Calc_SEC_death_rates!$G141</f>
        <v>4.0769934390002087E-2</v>
      </c>
      <c r="L196" s="444">
        <f>L94*Calc_SEC_death_rates!$G141</f>
        <v>4.2274060083494699E-2</v>
      </c>
      <c r="M196" s="444">
        <f>M94*Calc_SEC_death_rates!$G141</f>
        <v>4.3251057442401743E-2</v>
      </c>
      <c r="N196" s="444">
        <f>N94*Calc_SEC_death_rates!$G141</f>
        <v>4.3821869284164899E-2</v>
      </c>
      <c r="O196" s="318"/>
    </row>
    <row r="197" spans="1:15" ht="13.15">
      <c r="B197" s="329" t="str">
        <f t="shared" si="68"/>
        <v>30-34</v>
      </c>
      <c r="C197" s="444">
        <f>C95*Calc_SEC_death_rates!$G142</f>
        <v>5.3143060005831161E-2</v>
      </c>
      <c r="D197" s="444">
        <f>D95*Calc_SEC_death_rates!$G142</f>
        <v>4.9590221850507293E-2</v>
      </c>
      <c r="E197" s="444">
        <f>E95*Calc_SEC_death_rates!$G142</f>
        <v>4.7245662764444168E-2</v>
      </c>
      <c r="F197" s="444">
        <f>F95*Calc_SEC_death_rates!$G142</f>
        <v>4.5990556666112299E-2</v>
      </c>
      <c r="G197" s="444">
        <f>G95*Calc_SEC_death_rates!$G142</f>
        <v>4.6113910612523443E-2</v>
      </c>
      <c r="H197" s="444">
        <f>H95*Calc_SEC_death_rates!$G142</f>
        <v>4.7590985959842423E-2</v>
      </c>
      <c r="I197" s="444">
        <f>I95*Calc_SEC_death_rates!$G142</f>
        <v>4.9601011475570493E-2</v>
      </c>
      <c r="J197" s="444">
        <f>J95*Calc_SEC_death_rates!$G142</f>
        <v>5.1893357191598773E-2</v>
      </c>
      <c r="K197" s="444">
        <f>K95*Calc_SEC_death_rates!$G142</f>
        <v>5.4203122467977496E-2</v>
      </c>
      <c r="L197" s="444">
        <f>L95*Calc_SEC_death_rates!$G142</f>
        <v>5.6214119859852883E-2</v>
      </c>
      <c r="M197" s="444">
        <f>M95*Calc_SEC_death_rates!$G142</f>
        <v>5.7878670867142164E-2</v>
      </c>
      <c r="N197" s="444">
        <f>N95*Calc_SEC_death_rates!$G142</f>
        <v>5.9189402118362752E-2</v>
      </c>
      <c r="O197" s="318"/>
    </row>
    <row r="198" spans="1:15" ht="13.15">
      <c r="B198" s="329" t="str">
        <f t="shared" si="68"/>
        <v>35-39</v>
      </c>
      <c r="C198" s="444">
        <f>C96*Calc_SEC_death_rates!$G143</f>
        <v>0.16387728902975776</v>
      </c>
      <c r="D198" s="444">
        <f>D96*Calc_SEC_death_rates!$G143</f>
        <v>0.14985542479010167</v>
      </c>
      <c r="E198" s="444">
        <f>E96*Calc_SEC_death_rates!$G143</f>
        <v>0.13849381835179964</v>
      </c>
      <c r="F198" s="444">
        <f>F96*Calc_SEC_death_rates!$G143</f>
        <v>0.12937827408109434</v>
      </c>
      <c r="G198" s="444">
        <f>G96*Calc_SEC_death_rates!$G143</f>
        <v>0.12319293111927646</v>
      </c>
      <c r="H198" s="444">
        <f>H96*Calc_SEC_death_rates!$G143</f>
        <v>0.11997760477728917</v>
      </c>
      <c r="I198" s="444">
        <f>I96*Calc_SEC_death_rates!$G143</f>
        <v>0.11852946875700499</v>
      </c>
      <c r="J198" s="444">
        <f>J96*Calc_SEC_death_rates!$G143</f>
        <v>0.11851388589054661</v>
      </c>
      <c r="K198" s="444">
        <f>K96*Calc_SEC_death_rates!$G143</f>
        <v>0.11949366722059276</v>
      </c>
      <c r="L198" s="444">
        <f>L96*Calc_SEC_death_rates!$G143</f>
        <v>0.12089894488189673</v>
      </c>
      <c r="M198" s="444">
        <f>M96*Calc_SEC_death_rates!$G143</f>
        <v>0.12253156225885549</v>
      </c>
      <c r="N198" s="444">
        <f>N96*Calc_SEC_death_rates!$G143</f>
        <v>0.12422084772199124</v>
      </c>
      <c r="O198" s="318"/>
    </row>
    <row r="199" spans="1:15" ht="13.15">
      <c r="B199" s="329" t="str">
        <f t="shared" si="68"/>
        <v>40-44</v>
      </c>
      <c r="C199" s="444">
        <f>C97*Calc_SEC_death_rates!$G144</f>
        <v>0.17062078018056906</v>
      </c>
      <c r="D199" s="444">
        <f>D97*Calc_SEC_death_rates!$G144</f>
        <v>0.16619746858525505</v>
      </c>
      <c r="E199" s="444">
        <f>E97*Calc_SEC_death_rates!$G144</f>
        <v>0.16042352234962826</v>
      </c>
      <c r="F199" s="444">
        <f>F97*Calc_SEC_death_rates!$G144</f>
        <v>0.15389778758130698</v>
      </c>
      <c r="G199" s="444">
        <f>G97*Calc_SEC_death_rates!$G144</f>
        <v>0.1481438937963207</v>
      </c>
      <c r="H199" s="444">
        <f>H97*Calc_SEC_death_rates!$G144</f>
        <v>0.14381306243255618</v>
      </c>
      <c r="I199" s="444">
        <f>I97*Calc_SEC_death_rates!$G144</f>
        <v>0.14024088009806818</v>
      </c>
      <c r="J199" s="444">
        <f>J97*Calc_SEC_death_rates!$G144</f>
        <v>0.13751372725470018</v>
      </c>
      <c r="K199" s="444">
        <f>K97*Calc_SEC_death_rates!$G144</f>
        <v>0.13554435976459869</v>
      </c>
      <c r="L199" s="444">
        <f>L97*Calc_SEC_death_rates!$G144</f>
        <v>0.13404928946560191</v>
      </c>
      <c r="M199" s="444">
        <f>M97*Calc_SEC_death_rates!$G144</f>
        <v>0.13302758002941337</v>
      </c>
      <c r="N199" s="444">
        <f>N97*Calc_SEC_death_rates!$G144</f>
        <v>0.13243211970232138</v>
      </c>
      <c r="O199" s="318"/>
    </row>
    <row r="200" spans="1:15" ht="13.15">
      <c r="B200" s="329" t="str">
        <f t="shared" si="68"/>
        <v>45-49</v>
      </c>
      <c r="C200" s="444">
        <f>C98*Calc_SEC_death_rates!$G145</f>
        <v>0.33143774146756744</v>
      </c>
      <c r="D200" s="444">
        <f>D98*Calc_SEC_death_rates!$G145</f>
        <v>0.32071829243882061</v>
      </c>
      <c r="E200" s="444">
        <f>E98*Calc_SEC_death_rates!$G145</f>
        <v>0.31190474972960935</v>
      </c>
      <c r="F200" s="444">
        <f>F98*Calc_SEC_death_rates!$G145</f>
        <v>0.30324697766994235</v>
      </c>
      <c r="G200" s="444">
        <f>G98*Calc_SEC_death_rates!$G145</f>
        <v>0.29605292084417795</v>
      </c>
      <c r="H200" s="444">
        <f>H98*Calc_SEC_death_rates!$G145</f>
        <v>0.29069322560311389</v>
      </c>
      <c r="I200" s="444">
        <f>I98*Calc_SEC_death_rates!$G145</f>
        <v>0.2855896237792015</v>
      </c>
      <c r="J200" s="444">
        <f>J98*Calc_SEC_death_rates!$G145</f>
        <v>0.28082561897162783</v>
      </c>
      <c r="K200" s="444">
        <f>K98*Calc_SEC_death_rates!$G145</f>
        <v>0.2763497404278501</v>
      </c>
      <c r="L200" s="444">
        <f>L98*Calc_SEC_death_rates!$G145</f>
        <v>0.27185807304467752</v>
      </c>
      <c r="M200" s="444">
        <f>M98*Calc_SEC_death_rates!$G145</f>
        <v>0.26760795179680097</v>
      </c>
      <c r="N200" s="444">
        <f>N98*Calc_SEC_death_rates!$G145</f>
        <v>0.26377697320688703</v>
      </c>
      <c r="O200" s="318"/>
    </row>
    <row r="201" spans="1:15" ht="13.15">
      <c r="B201" s="329" t="str">
        <f t="shared" si="68"/>
        <v>50-54</v>
      </c>
      <c r="C201" s="444">
        <f>C99*Calc_SEC_death_rates!$G146</f>
        <v>0.25167043974268011</v>
      </c>
      <c r="D201" s="444">
        <f>D99*Calc_SEC_death_rates!$G146</f>
        <v>0.24724176513835031</v>
      </c>
      <c r="E201" s="444">
        <f>E99*Calc_SEC_death_rates!$G146</f>
        <v>0.24272922763487362</v>
      </c>
      <c r="F201" s="444">
        <f>F99*Calc_SEC_death_rates!$G146</f>
        <v>0.23787003336116105</v>
      </c>
      <c r="G201" s="444">
        <f>G99*Calc_SEC_death_rates!$G146</f>
        <v>0.23412759374368325</v>
      </c>
      <c r="H201" s="444">
        <f>H99*Calc_SEC_death_rates!$G146</f>
        <v>0.23181036928041129</v>
      </c>
      <c r="I201" s="444">
        <f>I99*Calc_SEC_death_rates!$G146</f>
        <v>0.22957906523407226</v>
      </c>
      <c r="J201" s="444">
        <f>J99*Calc_SEC_death_rates!$G146</f>
        <v>0.22734507558942316</v>
      </c>
      <c r="K201" s="444">
        <f>K99*Calc_SEC_death_rates!$G146</f>
        <v>0.22494970787354743</v>
      </c>
      <c r="L201" s="444">
        <f>L99*Calc_SEC_death_rates!$G146</f>
        <v>0.22209440046719373</v>
      </c>
      <c r="M201" s="444">
        <f>M99*Calc_SEC_death_rates!$G146</f>
        <v>0.21896451631333952</v>
      </c>
      <c r="N201" s="444">
        <f>N99*Calc_SEC_death_rates!$G146</f>
        <v>0.21573019834759663</v>
      </c>
      <c r="O201" s="318"/>
    </row>
    <row r="202" spans="1:15" ht="13.15">
      <c r="B202" s="329" t="str">
        <f t="shared" si="68"/>
        <v>55-59</v>
      </c>
      <c r="C202" s="444">
        <f>C100*Calc_SEC_death_rates!$G147</f>
        <v>7.6585434587275514E-2</v>
      </c>
      <c r="D202" s="444">
        <f>D100*Calc_SEC_death_rates!$G147</f>
        <v>7.5272629073471403E-2</v>
      </c>
      <c r="E202" s="444">
        <f>E100*Calc_SEC_death_rates!$G147</f>
        <v>7.4235002714185497E-2</v>
      </c>
      <c r="F202" s="444">
        <f>F100*Calc_SEC_death_rates!$G147</f>
        <v>7.3225637964326823E-2</v>
      </c>
      <c r="G202" s="444">
        <f>G100*Calc_SEC_death_rates!$G147</f>
        <v>7.2596846250833791E-2</v>
      </c>
      <c r="H202" s="444">
        <f>H100*Calc_SEC_death_rates!$G147</f>
        <v>7.2430791658515098E-2</v>
      </c>
      <c r="I202" s="444">
        <f>I100*Calc_SEC_death_rates!$G147</f>
        <v>7.2234491044528587E-2</v>
      </c>
      <c r="J202" s="444">
        <f>J100*Calc_SEC_death_rates!$G147</f>
        <v>7.1988429258777159E-2</v>
      </c>
      <c r="K202" s="444">
        <f>K100*Calc_SEC_death_rates!$G147</f>
        <v>7.1631299552536443E-2</v>
      </c>
      <c r="L202" s="444">
        <f>L100*Calc_SEC_death_rates!$G147</f>
        <v>7.1045336633553891E-2</v>
      </c>
      <c r="M202" s="444">
        <f>M100*Calc_SEC_death_rates!$G147</f>
        <v>7.0292781316726408E-2</v>
      </c>
      <c r="N202" s="444">
        <f>N100*Calc_SEC_death_rates!$G147</f>
        <v>6.9427497331112961E-2</v>
      </c>
      <c r="O202" s="318"/>
    </row>
    <row r="203" spans="1:15" ht="13.15">
      <c r="B203" s="329" t="str">
        <f t="shared" si="68"/>
        <v>60-64</v>
      </c>
      <c r="C203" s="444">
        <f>C101*Calc_SEC_death_rates!$G148</f>
        <v>8.6872864149479725E-3</v>
      </c>
      <c r="D203" s="444">
        <f>D101*Calc_SEC_death_rates!$G148</f>
        <v>9.6022147671150724E-3</v>
      </c>
      <c r="E203" s="444">
        <f>E101*Calc_SEC_death_rates!$G148</f>
        <v>1.004207867477418E-2</v>
      </c>
      <c r="F203" s="444">
        <f>F101*Calc_SEC_death_rates!$G148</f>
        <v>1.0242071597956452E-2</v>
      </c>
      <c r="G203" s="444">
        <f>G101*Calc_SEC_death_rates!$G148</f>
        <v>1.0385479416365449E-2</v>
      </c>
      <c r="H203" s="444">
        <f>H101*Calc_SEC_death_rates!$G148</f>
        <v>1.0543246960227695E-2</v>
      </c>
      <c r="I203" s="444">
        <f>I101*Calc_SEC_death_rates!$G148</f>
        <v>1.0642696490600598E-2</v>
      </c>
      <c r="J203" s="444">
        <f>J101*Calc_SEC_death_rates!$G148</f>
        <v>1.0702189924137614E-2</v>
      </c>
      <c r="K203" s="444">
        <f>K101*Calc_SEC_death_rates!$G148</f>
        <v>1.0721810578377499E-2</v>
      </c>
      <c r="L203" s="444">
        <f>L101*Calc_SEC_death_rates!$G148</f>
        <v>1.0684908914354854E-2</v>
      </c>
      <c r="M203" s="444">
        <f>M101*Calc_SEC_death_rates!$G148</f>
        <v>1.0609424146391743E-2</v>
      </c>
      <c r="N203" s="444">
        <f>N101*Calc_SEC_death_rates!$G148</f>
        <v>1.0507692257308651E-2</v>
      </c>
      <c r="O203" s="318"/>
    </row>
    <row r="204" spans="1:15" ht="13.15">
      <c r="B204" s="329" t="str">
        <f t="shared" si="68"/>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c r="O204" s="318"/>
    </row>
    <row r="205" spans="1:15" ht="13.15">
      <c r="B205" s="329" t="str">
        <f t="shared" si="68"/>
        <v>Total</v>
      </c>
      <c r="C205" s="444">
        <f>SUM(C195:C204)</f>
        <v>1.102234940198485</v>
      </c>
      <c r="D205" s="444">
        <f t="shared" ref="D205:N205" si="70">SUM(D195:D204)</f>
        <v>1.0760520397300954</v>
      </c>
      <c r="E205" s="444">
        <f t="shared" si="70"/>
        <v>1.0527126307825352</v>
      </c>
      <c r="F205" s="444">
        <f t="shared" si="70"/>
        <v>1.030952750359692</v>
      </c>
      <c r="G205" s="444">
        <f t="shared" si="70"/>
        <v>1.0183963977601047</v>
      </c>
      <c r="H205" s="444">
        <f t="shared" si="70"/>
        <v>1.0168546758446821</v>
      </c>
      <c r="I205" s="444">
        <f t="shared" si="70"/>
        <v>1.0164535924802609</v>
      </c>
      <c r="J205" s="444">
        <f t="shared" si="70"/>
        <v>1.0169504681213795</v>
      </c>
      <c r="K205" s="444">
        <f t="shared" si="70"/>
        <v>1.0171896641700606</v>
      </c>
      <c r="L205" s="444">
        <f t="shared" si="70"/>
        <v>1.0147290251482142</v>
      </c>
      <c r="M205" s="444">
        <f t="shared" si="70"/>
        <v>1.0106373179873256</v>
      </c>
      <c r="N205" s="444">
        <f t="shared" si="70"/>
        <v>1.0056745614706217</v>
      </c>
      <c r="O205" s="318"/>
    </row>
    <row r="206" spans="1:15">
      <c r="A206" s="300">
        <f>SUM(C206:N206)</f>
        <v>0</v>
      </c>
      <c r="C206" s="300">
        <f t="shared" ref="C206:N206" si="71">SUM(C195:C204)-C205</f>
        <v>0</v>
      </c>
      <c r="D206" s="300">
        <f t="shared" si="71"/>
        <v>0</v>
      </c>
      <c r="E206" s="300">
        <f t="shared" si="71"/>
        <v>0</v>
      </c>
      <c r="F206" s="300">
        <f t="shared" si="71"/>
        <v>0</v>
      </c>
      <c r="G206" s="300">
        <f t="shared" si="71"/>
        <v>0</v>
      </c>
      <c r="H206" s="300">
        <f t="shared" si="71"/>
        <v>0</v>
      </c>
      <c r="I206" s="300">
        <f t="shared" si="71"/>
        <v>0</v>
      </c>
      <c r="J206" s="300">
        <f t="shared" si="71"/>
        <v>0</v>
      </c>
      <c r="K206" s="300">
        <f t="shared" si="71"/>
        <v>0</v>
      </c>
      <c r="L206" s="300">
        <f t="shared" si="71"/>
        <v>0</v>
      </c>
      <c r="M206" s="300">
        <f t="shared" si="71"/>
        <v>0</v>
      </c>
      <c r="N206" s="300">
        <f t="shared" si="71"/>
        <v>0</v>
      </c>
    </row>
    <row r="208" spans="1:15" ht="15">
      <c r="B208" s="331" t="s">
        <v>165</v>
      </c>
      <c r="C208" s="320"/>
      <c r="D208" s="320"/>
      <c r="E208" s="320"/>
      <c r="F208" s="320"/>
      <c r="G208" s="320"/>
      <c r="H208" s="330"/>
      <c r="I208" s="320"/>
      <c r="J208" s="320"/>
      <c r="K208" s="320"/>
      <c r="L208" s="320"/>
    </row>
    <row r="209" spans="1:15">
      <c r="C209" s="320"/>
      <c r="D209" s="320"/>
      <c r="E209" s="320"/>
      <c r="F209" s="320"/>
      <c r="G209" s="320"/>
      <c r="H209" s="330"/>
      <c r="I209" s="320"/>
      <c r="J209" s="320"/>
      <c r="K209" s="320"/>
      <c r="L209" s="320"/>
    </row>
    <row r="210" spans="1:15" ht="13.15">
      <c r="B210" s="332" t="s">
        <v>46</v>
      </c>
      <c r="C210" s="320"/>
      <c r="D210" s="320"/>
      <c r="E210" s="320"/>
      <c r="F210" s="320"/>
      <c r="G210" s="320"/>
      <c r="H210" s="330"/>
      <c r="I210" s="320"/>
      <c r="J210" s="320"/>
      <c r="K210" s="320"/>
      <c r="L210" s="320"/>
    </row>
    <row r="211" spans="1:15">
      <c r="C211" s="320"/>
      <c r="D211" s="320"/>
      <c r="E211" s="320"/>
      <c r="F211" s="320"/>
      <c r="G211" s="320"/>
      <c r="H211" s="330"/>
      <c r="I211" s="320"/>
      <c r="J211" s="320"/>
      <c r="K211" s="320"/>
      <c r="L211" s="320"/>
    </row>
    <row r="212" spans="1:15" ht="13.15">
      <c r="B212" s="329" t="str">
        <f t="shared" ref="B212:B223" si="72">B178</f>
        <v>Age group</v>
      </c>
      <c r="C212" s="329" t="str">
        <f t="shared" ref="C212:N212" si="73">C178</f>
        <v>2018/19</v>
      </c>
      <c r="D212" s="329" t="str">
        <f t="shared" si="73"/>
        <v>2019/20</v>
      </c>
      <c r="E212" s="329" t="str">
        <f t="shared" si="73"/>
        <v>2020/21</v>
      </c>
      <c r="F212" s="329" t="str">
        <f t="shared" si="73"/>
        <v>2021/22</v>
      </c>
      <c r="G212" s="329" t="str">
        <f t="shared" si="73"/>
        <v>2022/23</v>
      </c>
      <c r="H212" s="329" t="str">
        <f t="shared" si="73"/>
        <v>2023/24</v>
      </c>
      <c r="I212" s="329" t="str">
        <f t="shared" si="73"/>
        <v>2024/25</v>
      </c>
      <c r="J212" s="329" t="str">
        <f t="shared" si="73"/>
        <v>2025/26</v>
      </c>
      <c r="K212" s="329" t="str">
        <f t="shared" si="73"/>
        <v>2026/27</v>
      </c>
      <c r="L212" s="329" t="str">
        <f t="shared" si="73"/>
        <v>2027/28</v>
      </c>
      <c r="M212" s="329" t="str">
        <f t="shared" si="73"/>
        <v>2028/29</v>
      </c>
      <c r="N212" s="329" t="str">
        <f t="shared" si="73"/>
        <v>2029/30</v>
      </c>
    </row>
    <row r="213" spans="1:15" ht="13.15">
      <c r="B213" s="329" t="str">
        <f t="shared" si="72"/>
        <v>20-24</v>
      </c>
      <c r="C213" s="444">
        <f t="shared" ref="C213:C222" si="74">C111+C145+C179</f>
        <v>3.0191320297131479</v>
      </c>
      <c r="D213" s="444">
        <f t="shared" ref="D213:N213" si="75">D111+D145+D179</f>
        <v>6.0264830074366342</v>
      </c>
      <c r="E213" s="444">
        <f t="shared" si="75"/>
        <v>8.4334561405451876</v>
      </c>
      <c r="F213" s="444">
        <f t="shared" si="75"/>
        <v>10.533560669086507</v>
      </c>
      <c r="G213" s="444">
        <f t="shared" si="75"/>
        <v>12.625886134234973</v>
      </c>
      <c r="H213" s="444">
        <f t="shared" si="75"/>
        <v>14.828749502434997</v>
      </c>
      <c r="I213" s="444">
        <f t="shared" si="75"/>
        <v>16.565117192682301</v>
      </c>
      <c r="J213" s="444">
        <f t="shared" si="75"/>
        <v>17.920440657762718</v>
      </c>
      <c r="K213" s="444">
        <f t="shared" si="75"/>
        <v>18.907035642587061</v>
      </c>
      <c r="L213" s="444">
        <f t="shared" si="75"/>
        <v>19.45617836897507</v>
      </c>
      <c r="M213" s="444">
        <f t="shared" si="75"/>
        <v>19.715399345117369</v>
      </c>
      <c r="N213" s="444">
        <f t="shared" si="75"/>
        <v>19.786997766489357</v>
      </c>
      <c r="O213" s="318"/>
    </row>
    <row r="214" spans="1:15" ht="13.15">
      <c r="B214" s="329" t="str">
        <f t="shared" si="72"/>
        <v>25-29</v>
      </c>
      <c r="C214" s="444">
        <f t="shared" si="74"/>
        <v>14.778236044539499</v>
      </c>
      <c r="D214" s="444">
        <f t="shared" ref="D214:N214" si="76">D112+D146+D180</f>
        <v>15.56838512048742</v>
      </c>
      <c r="E214" s="444">
        <f t="shared" si="76"/>
        <v>16.970011038465607</v>
      </c>
      <c r="F214" s="444">
        <f t="shared" si="76"/>
        <v>18.824668528108326</v>
      </c>
      <c r="G214" s="444">
        <f t="shared" si="76"/>
        <v>21.164383676592312</v>
      </c>
      <c r="H214" s="444">
        <f t="shared" si="76"/>
        <v>24.004721804035491</v>
      </c>
      <c r="I214" s="444">
        <f t="shared" si="76"/>
        <v>26.597608882707362</v>
      </c>
      <c r="J214" s="444">
        <f t="shared" si="76"/>
        <v>28.882276329975976</v>
      </c>
      <c r="K214" s="444">
        <f t="shared" si="76"/>
        <v>30.77229536915679</v>
      </c>
      <c r="L214" s="444">
        <f t="shared" si="76"/>
        <v>32.117923428256425</v>
      </c>
      <c r="M214" s="444">
        <f t="shared" si="76"/>
        <v>33.025998950648564</v>
      </c>
      <c r="N214" s="444">
        <f t="shared" si="76"/>
        <v>33.593741447157214</v>
      </c>
      <c r="O214" s="318"/>
    </row>
    <row r="215" spans="1:15" ht="13.15">
      <c r="B215" s="329" t="str">
        <f t="shared" si="72"/>
        <v>30-34</v>
      </c>
      <c r="C215" s="444">
        <f t="shared" si="74"/>
        <v>23.122459513432489</v>
      </c>
      <c r="D215" s="444">
        <f t="shared" ref="D215:N215" si="77">D113+D147+D181</f>
        <v>20.973284182257515</v>
      </c>
      <c r="E215" s="444">
        <f t="shared" si="77"/>
        <v>19.715209290986401</v>
      </c>
      <c r="F215" s="444">
        <f t="shared" si="77"/>
        <v>19.193707839134373</v>
      </c>
      <c r="G215" s="444">
        <f t="shared" si="77"/>
        <v>19.309777610382916</v>
      </c>
      <c r="H215" s="444">
        <f t="shared" si="77"/>
        <v>20.05711321236582</v>
      </c>
      <c r="I215" s="444">
        <f t="shared" si="77"/>
        <v>21.068285690365997</v>
      </c>
      <c r="J215" s="444">
        <f t="shared" si="77"/>
        <v>22.219485405473307</v>
      </c>
      <c r="K215" s="444">
        <f t="shared" si="77"/>
        <v>23.38625315977183</v>
      </c>
      <c r="L215" s="444">
        <f t="shared" si="77"/>
        <v>24.425908057585492</v>
      </c>
      <c r="M215" s="444">
        <f t="shared" si="77"/>
        <v>25.310571301627849</v>
      </c>
      <c r="N215" s="444">
        <f t="shared" si="77"/>
        <v>26.032004207853724</v>
      </c>
      <c r="O215" s="318"/>
    </row>
    <row r="216" spans="1:15" ht="13.15">
      <c r="B216" s="329" t="str">
        <f t="shared" si="72"/>
        <v>35-39</v>
      </c>
      <c r="C216" s="444">
        <f t="shared" si="74"/>
        <v>27.970390091352233</v>
      </c>
      <c r="D216" s="444">
        <f t="shared" ref="D216:N216" si="78">D114+D148+D182</f>
        <v>26.2366240654002</v>
      </c>
      <c r="E216" s="444">
        <f t="shared" si="78"/>
        <v>24.777621525906028</v>
      </c>
      <c r="F216" s="444">
        <f t="shared" si="78"/>
        <v>23.641632755719566</v>
      </c>
      <c r="G216" s="444">
        <f t="shared" si="78"/>
        <v>22.842911894315694</v>
      </c>
      <c r="H216" s="444">
        <f t="shared" si="78"/>
        <v>22.502202306190313</v>
      </c>
      <c r="I216" s="444">
        <f t="shared" si="78"/>
        <v>22.440723469004968</v>
      </c>
      <c r="J216" s="444">
        <f t="shared" si="78"/>
        <v>22.620439104039058</v>
      </c>
      <c r="K216" s="444">
        <f t="shared" si="78"/>
        <v>22.974057677682683</v>
      </c>
      <c r="L216" s="444">
        <f t="shared" si="78"/>
        <v>23.402926433937822</v>
      </c>
      <c r="M216" s="444">
        <f t="shared" si="78"/>
        <v>23.871624581455286</v>
      </c>
      <c r="N216" s="444">
        <f t="shared" si="78"/>
        <v>24.347594628540175</v>
      </c>
      <c r="O216" s="318"/>
    </row>
    <row r="217" spans="1:15" ht="13.15">
      <c r="B217" s="329" t="str">
        <f t="shared" si="72"/>
        <v>40-44</v>
      </c>
      <c r="C217" s="444">
        <f t="shared" si="74"/>
        <v>27.641493488979524</v>
      </c>
      <c r="D217" s="444">
        <f t="shared" ref="D217:N217" si="79">D115+D149+D183</f>
        <v>26.917632760238565</v>
      </c>
      <c r="E217" s="444">
        <f t="shared" si="79"/>
        <v>26.264974938309347</v>
      </c>
      <c r="F217" s="444">
        <f t="shared" si="79"/>
        <v>25.667651128654846</v>
      </c>
      <c r="G217" s="444">
        <f t="shared" si="79"/>
        <v>25.111493915989143</v>
      </c>
      <c r="H217" s="444">
        <f t="shared" si="79"/>
        <v>24.741505793646883</v>
      </c>
      <c r="I217" s="444">
        <f t="shared" si="79"/>
        <v>24.446100562197955</v>
      </c>
      <c r="J217" s="444">
        <f t="shared" si="79"/>
        <v>24.247337464706977</v>
      </c>
      <c r="K217" s="444">
        <f t="shared" si="79"/>
        <v>24.140418453144328</v>
      </c>
      <c r="L217" s="444">
        <f t="shared" si="79"/>
        <v>24.086784997234126</v>
      </c>
      <c r="M217" s="444">
        <f t="shared" si="79"/>
        <v>24.093764331620012</v>
      </c>
      <c r="N217" s="444">
        <f t="shared" si="79"/>
        <v>24.158979869532175</v>
      </c>
      <c r="O217" s="318"/>
    </row>
    <row r="218" spans="1:15" ht="13.15">
      <c r="B218" s="329" t="str">
        <f t="shared" si="72"/>
        <v>45-49</v>
      </c>
      <c r="C218" s="444">
        <f t="shared" si="74"/>
        <v>28.130026707700772</v>
      </c>
      <c r="D218" s="444">
        <f t="shared" ref="D218:N218" si="80">D116+D150+D184</f>
        <v>27.189221734342041</v>
      </c>
      <c r="E218" s="444">
        <f t="shared" si="80"/>
        <v>26.570697394954326</v>
      </c>
      <c r="F218" s="444">
        <f t="shared" si="80"/>
        <v>26.149257528301995</v>
      </c>
      <c r="G218" s="444">
        <f t="shared" si="80"/>
        <v>25.814058134622101</v>
      </c>
      <c r="H218" s="444">
        <f t="shared" si="80"/>
        <v>25.6395118305675</v>
      </c>
      <c r="I218" s="444">
        <f t="shared" si="80"/>
        <v>25.478325994895613</v>
      </c>
      <c r="J218" s="444">
        <f t="shared" si="80"/>
        <v>25.329643853059942</v>
      </c>
      <c r="K218" s="444">
        <f t="shared" si="80"/>
        <v>25.184577890020339</v>
      </c>
      <c r="L218" s="444">
        <f t="shared" si="80"/>
        <v>25.015309825166824</v>
      </c>
      <c r="M218" s="444">
        <f t="shared" si="80"/>
        <v>24.844990060927724</v>
      </c>
      <c r="N218" s="444">
        <f t="shared" si="80"/>
        <v>24.691346794211796</v>
      </c>
      <c r="O218" s="318"/>
    </row>
    <row r="219" spans="1:15" ht="13.15">
      <c r="B219" s="329" t="str">
        <f t="shared" si="72"/>
        <v>50-54</v>
      </c>
      <c r="C219" s="444">
        <f t="shared" si="74"/>
        <v>32.732346532253629</v>
      </c>
      <c r="D219" s="444">
        <f t="shared" ref="D219:N219" si="81">D117+D151+D185</f>
        <v>31.206704706175763</v>
      </c>
      <c r="E219" s="444">
        <f t="shared" si="81"/>
        <v>30.100119376340249</v>
      </c>
      <c r="F219" s="444">
        <f t="shared" si="81"/>
        <v>29.315022375996264</v>
      </c>
      <c r="G219" s="444">
        <f t="shared" si="81"/>
        <v>28.756025832265571</v>
      </c>
      <c r="H219" s="444">
        <f t="shared" si="81"/>
        <v>28.464199663172266</v>
      </c>
      <c r="I219" s="444">
        <f t="shared" si="81"/>
        <v>28.256499223092071</v>
      </c>
      <c r="J219" s="444">
        <f t="shared" si="81"/>
        <v>28.099316057453677</v>
      </c>
      <c r="K219" s="444">
        <f t="shared" si="81"/>
        <v>27.955379041777064</v>
      </c>
      <c r="L219" s="444">
        <f t="shared" si="81"/>
        <v>27.775092138440492</v>
      </c>
      <c r="M219" s="444">
        <f t="shared" si="81"/>
        <v>27.568910438861007</v>
      </c>
      <c r="N219" s="444">
        <f t="shared" si="81"/>
        <v>27.349194027782762</v>
      </c>
      <c r="O219" s="318"/>
    </row>
    <row r="220" spans="1:15" ht="13.15">
      <c r="B220" s="329" t="str">
        <f t="shared" si="72"/>
        <v>55-59</v>
      </c>
      <c r="C220" s="444">
        <f t="shared" si="74"/>
        <v>48.360321758590516</v>
      </c>
      <c r="D220" s="444">
        <f t="shared" ref="D220:N220" si="82">D118+D152+D186</f>
        <v>43.944450811879598</v>
      </c>
      <c r="E220" s="444">
        <f t="shared" si="82"/>
        <v>40.864861302035557</v>
      </c>
      <c r="F220" s="444">
        <f t="shared" si="82"/>
        <v>38.721406606067944</v>
      </c>
      <c r="G220" s="444">
        <f t="shared" si="82"/>
        <v>37.306308169015765</v>
      </c>
      <c r="H220" s="444">
        <f t="shared" si="82"/>
        <v>36.501975170608318</v>
      </c>
      <c r="I220" s="444">
        <f t="shared" si="82"/>
        <v>35.961471335273743</v>
      </c>
      <c r="J220" s="444">
        <f t="shared" si="82"/>
        <v>35.595744133759872</v>
      </c>
      <c r="K220" s="444">
        <f t="shared" si="82"/>
        <v>35.318266055143546</v>
      </c>
      <c r="L220" s="444">
        <f t="shared" si="82"/>
        <v>35.031259536709378</v>
      </c>
      <c r="M220" s="444">
        <f t="shared" si="82"/>
        <v>34.732524374790067</v>
      </c>
      <c r="N220" s="444">
        <f t="shared" si="82"/>
        <v>34.423785106437755</v>
      </c>
      <c r="O220" s="318"/>
    </row>
    <row r="221" spans="1:15" ht="13.15">
      <c r="B221" s="329" t="str">
        <f t="shared" si="72"/>
        <v>60-64</v>
      </c>
      <c r="C221" s="444">
        <f t="shared" si="74"/>
        <v>26.462831509769298</v>
      </c>
      <c r="D221" s="444">
        <f t="shared" ref="D221:N221" si="83">D119+D153+D187</f>
        <v>25.217412840750274</v>
      </c>
      <c r="E221" s="444">
        <f t="shared" si="83"/>
        <v>23.73961033793481</v>
      </c>
      <c r="F221" s="444">
        <f t="shared" si="83"/>
        <v>22.427438665277684</v>
      </c>
      <c r="G221" s="444">
        <f t="shared" si="83"/>
        <v>21.451310669735211</v>
      </c>
      <c r="H221" s="444">
        <f t="shared" si="83"/>
        <v>20.846997897029691</v>
      </c>
      <c r="I221" s="444">
        <f t="shared" si="83"/>
        <v>20.407296917706518</v>
      </c>
      <c r="J221" s="444">
        <f t="shared" si="83"/>
        <v>20.095771066828775</v>
      </c>
      <c r="K221" s="444">
        <f t="shared" si="83"/>
        <v>19.8602344175696</v>
      </c>
      <c r="L221" s="444">
        <f t="shared" si="83"/>
        <v>19.632304774740984</v>
      </c>
      <c r="M221" s="444">
        <f t="shared" si="83"/>
        <v>19.412962694891235</v>
      </c>
      <c r="N221" s="444">
        <f t="shared" si="83"/>
        <v>19.201364559159746</v>
      </c>
      <c r="O221" s="318"/>
    </row>
    <row r="222" spans="1:15" ht="13.15">
      <c r="B222" s="329" t="str">
        <f t="shared" si="72"/>
        <v>65 plus</v>
      </c>
      <c r="C222" s="444">
        <f t="shared" si="74"/>
        <v>8.3848222430242938</v>
      </c>
      <c r="D222" s="444">
        <f t="shared" ref="D222:N222" si="84">D120+D154+D188</f>
        <v>9.6631863341814075</v>
      </c>
      <c r="E222" s="444">
        <f t="shared" si="84"/>
        <v>10.288017174311978</v>
      </c>
      <c r="F222" s="444">
        <f t="shared" si="84"/>
        <v>10.492342981759265</v>
      </c>
      <c r="G222" s="444">
        <f t="shared" si="84"/>
        <v>10.493969102810301</v>
      </c>
      <c r="H222" s="444">
        <f t="shared" si="84"/>
        <v>10.447580262429867</v>
      </c>
      <c r="I222" s="444">
        <f t="shared" si="84"/>
        <v>10.350258937137657</v>
      </c>
      <c r="J222" s="444">
        <f t="shared" si="84"/>
        <v>10.240865080108788</v>
      </c>
      <c r="K222" s="444">
        <f t="shared" si="84"/>
        <v>10.129940181143843</v>
      </c>
      <c r="L222" s="444">
        <f t="shared" si="84"/>
        <v>10.004425568028971</v>
      </c>
      <c r="M222" s="444">
        <f t="shared" si="84"/>
        <v>9.8746294245035493</v>
      </c>
      <c r="N222" s="444">
        <f t="shared" si="84"/>
        <v>9.7464309498988921</v>
      </c>
      <c r="O222" s="318"/>
    </row>
    <row r="223" spans="1:15" ht="13.15">
      <c r="B223" s="329" t="str">
        <f t="shared" si="72"/>
        <v>Total</v>
      </c>
      <c r="C223" s="444">
        <f>SUM(C213:C222)</f>
        <v>240.60205991935538</v>
      </c>
      <c r="D223" s="444">
        <f t="shared" ref="D223:K223" si="85">SUM(D213:D222)</f>
        <v>232.94338556314943</v>
      </c>
      <c r="E223" s="444">
        <f t="shared" si="85"/>
        <v>227.7245785197895</v>
      </c>
      <c r="F223" s="444">
        <f t="shared" si="85"/>
        <v>224.96668907810678</v>
      </c>
      <c r="G223" s="444">
        <f t="shared" si="85"/>
        <v>224.87612513996402</v>
      </c>
      <c r="H223" s="444">
        <f t="shared" si="85"/>
        <v>228.03455744248112</v>
      </c>
      <c r="I223" s="444">
        <f t="shared" si="85"/>
        <v>231.57168820506416</v>
      </c>
      <c r="J223" s="444">
        <f t="shared" si="85"/>
        <v>235.25131915316908</v>
      </c>
      <c r="K223" s="444">
        <f t="shared" si="85"/>
        <v>238.62845788799709</v>
      </c>
      <c r="L223" s="444">
        <f>SUM(L213:L222)</f>
        <v>240.94811312907558</v>
      </c>
      <c r="M223" s="444">
        <f>SUM(M213:M222)</f>
        <v>242.45137550444267</v>
      </c>
      <c r="N223" s="444">
        <f>SUM(N213:N222)</f>
        <v>243.3314393570636</v>
      </c>
      <c r="O223" s="318"/>
    </row>
    <row r="224" spans="1:15">
      <c r="A224" s="300">
        <f>SUM(C224:N224)</f>
        <v>0</v>
      </c>
      <c r="C224" s="300">
        <f t="shared" ref="C224:N224" si="86">SUM(C213:C222)-C223</f>
        <v>0</v>
      </c>
      <c r="D224" s="300">
        <f t="shared" si="86"/>
        <v>0</v>
      </c>
      <c r="E224" s="300">
        <f t="shared" si="86"/>
        <v>0</v>
      </c>
      <c r="F224" s="300">
        <f t="shared" si="86"/>
        <v>0</v>
      </c>
      <c r="G224" s="300">
        <f t="shared" si="86"/>
        <v>0</v>
      </c>
      <c r="H224" s="300">
        <f t="shared" si="86"/>
        <v>0</v>
      </c>
      <c r="I224" s="300">
        <f t="shared" si="86"/>
        <v>0</v>
      </c>
      <c r="J224" s="300">
        <f t="shared" si="86"/>
        <v>0</v>
      </c>
      <c r="K224" s="300">
        <f t="shared" si="86"/>
        <v>0</v>
      </c>
      <c r="L224" s="300">
        <f t="shared" si="86"/>
        <v>0</v>
      </c>
      <c r="M224" s="300">
        <f t="shared" si="86"/>
        <v>0</v>
      </c>
      <c r="N224" s="300">
        <f t="shared" si="86"/>
        <v>0</v>
      </c>
    </row>
    <row r="226" spans="1:17" ht="13.15">
      <c r="B226" s="332" t="s">
        <v>47</v>
      </c>
      <c r="C226" s="320"/>
      <c r="D226" s="320"/>
      <c r="E226" s="320"/>
      <c r="F226" s="320"/>
      <c r="G226" s="320"/>
      <c r="H226" s="330"/>
      <c r="I226" s="320"/>
      <c r="J226" s="320"/>
      <c r="K226" s="320"/>
      <c r="L226" s="320"/>
    </row>
    <row r="227" spans="1:17">
      <c r="C227" s="320"/>
      <c r="D227" s="320"/>
      <c r="E227" s="320"/>
      <c r="F227" s="320"/>
      <c r="G227" s="320"/>
      <c r="H227" s="330"/>
      <c r="I227" s="320"/>
      <c r="J227" s="320"/>
      <c r="K227" s="320"/>
      <c r="L227" s="320"/>
    </row>
    <row r="228" spans="1:17" ht="13.15">
      <c r="B228" s="329" t="str">
        <f t="shared" ref="B228:B239" si="87">B212</f>
        <v>Age group</v>
      </c>
      <c r="C228" s="329" t="str">
        <f t="shared" ref="C228:N228" si="88">C212</f>
        <v>2018/19</v>
      </c>
      <c r="D228" s="329" t="str">
        <f t="shared" si="88"/>
        <v>2019/20</v>
      </c>
      <c r="E228" s="329" t="str">
        <f t="shared" si="88"/>
        <v>2020/21</v>
      </c>
      <c r="F228" s="329" t="str">
        <f t="shared" si="88"/>
        <v>2021/22</v>
      </c>
      <c r="G228" s="329" t="str">
        <f t="shared" si="88"/>
        <v>2022/23</v>
      </c>
      <c r="H228" s="329" t="str">
        <f t="shared" si="88"/>
        <v>2023/24</v>
      </c>
      <c r="I228" s="329" t="str">
        <f t="shared" si="88"/>
        <v>2024/25</v>
      </c>
      <c r="J228" s="329" t="str">
        <f t="shared" si="88"/>
        <v>2025/26</v>
      </c>
      <c r="K228" s="329" t="str">
        <f t="shared" si="88"/>
        <v>2026/27</v>
      </c>
      <c r="L228" s="329" t="str">
        <f t="shared" si="88"/>
        <v>2027/28</v>
      </c>
      <c r="M228" s="329" t="str">
        <f t="shared" si="88"/>
        <v>2028/29</v>
      </c>
      <c r="N228" s="329" t="str">
        <f t="shared" si="88"/>
        <v>2029/30</v>
      </c>
    </row>
    <row r="229" spans="1:17" ht="13.15">
      <c r="B229" s="329" t="str">
        <f t="shared" si="87"/>
        <v>20-24</v>
      </c>
      <c r="C229" s="444">
        <f t="shared" ref="C229:C238" si="89">C195+C161+C127</f>
        <v>5.6259935935072294</v>
      </c>
      <c r="D229" s="444">
        <f t="shared" ref="D229:N229" si="90">D195+D161+D127</f>
        <v>8.7463153768094504</v>
      </c>
      <c r="E229" s="444">
        <f t="shared" si="90"/>
        <v>11.686520830376832</v>
      </c>
      <c r="F229" s="444">
        <f t="shared" si="90"/>
        <v>14.023627320828307</v>
      </c>
      <c r="G229" s="444">
        <f t="shared" si="90"/>
        <v>16.388473061401619</v>
      </c>
      <c r="H229" s="444">
        <f t="shared" si="90"/>
        <v>18.957597419797324</v>
      </c>
      <c r="I229" s="444">
        <f t="shared" si="90"/>
        <v>20.972184796637418</v>
      </c>
      <c r="J229" s="444">
        <f t="shared" si="90"/>
        <v>22.535711015662141</v>
      </c>
      <c r="K229" s="444">
        <f t="shared" si="90"/>
        <v>23.658560010047545</v>
      </c>
      <c r="L229" s="444">
        <f t="shared" si="90"/>
        <v>24.248811527301847</v>
      </c>
      <c r="M229" s="444">
        <f t="shared" si="90"/>
        <v>24.493504188542346</v>
      </c>
      <c r="N229" s="444">
        <f t="shared" si="90"/>
        <v>24.520182640817318</v>
      </c>
      <c r="O229" s="318"/>
      <c r="P229" s="318"/>
      <c r="Q229" s="318"/>
    </row>
    <row r="230" spans="1:17" ht="13.15">
      <c r="B230" s="329" t="str">
        <f t="shared" si="87"/>
        <v>25-29</v>
      </c>
      <c r="C230" s="444">
        <f t="shared" si="89"/>
        <v>21.646626166756676</v>
      </c>
      <c r="D230" s="444">
        <f t="shared" ref="D230:N230" si="91">D196+D162+D128</f>
        <v>21.516528695865695</v>
      </c>
      <c r="E230" s="444">
        <f t="shared" si="91"/>
        <v>23.044670261727717</v>
      </c>
      <c r="F230" s="444">
        <f t="shared" si="91"/>
        <v>24.481624866924442</v>
      </c>
      <c r="G230" s="444">
        <f t="shared" si="91"/>
        <v>26.551129342135894</v>
      </c>
      <c r="H230" s="444">
        <f t="shared" si="91"/>
        <v>29.3393032174159</v>
      </c>
      <c r="I230" s="444">
        <f t="shared" si="91"/>
        <v>31.937755484331568</v>
      </c>
      <c r="J230" s="444">
        <f t="shared" si="91"/>
        <v>34.255222251084327</v>
      </c>
      <c r="K230" s="444">
        <f t="shared" si="91"/>
        <v>36.174954628824814</v>
      </c>
      <c r="L230" s="444">
        <f t="shared" si="91"/>
        <v>37.509557677180176</v>
      </c>
      <c r="M230" s="444">
        <f t="shared" si="91"/>
        <v>38.376442445569971</v>
      </c>
      <c r="N230" s="444">
        <f t="shared" si="91"/>
        <v>38.882920878423221</v>
      </c>
      <c r="O230" s="318"/>
      <c r="P230" s="318"/>
      <c r="Q230" s="318"/>
    </row>
    <row r="231" spans="1:17" ht="13.15">
      <c r="B231" s="329" t="str">
        <f t="shared" si="87"/>
        <v>30-34</v>
      </c>
      <c r="C231" s="444">
        <f t="shared" si="89"/>
        <v>30.428750219200097</v>
      </c>
      <c r="D231" s="444">
        <f t="shared" ref="D231:N231" si="92">D197+D163+D129</f>
        <v>28.388428871690689</v>
      </c>
      <c r="E231" s="444">
        <f t="shared" si="92"/>
        <v>28.074942092467495</v>
      </c>
      <c r="F231" s="444">
        <f t="shared" si="92"/>
        <v>27.494737024987899</v>
      </c>
      <c r="G231" s="444">
        <f t="shared" si="92"/>
        <v>27.568482257997175</v>
      </c>
      <c r="H231" s="444">
        <f t="shared" si="92"/>
        <v>28.451528717631628</v>
      </c>
      <c r="I231" s="444">
        <f t="shared" si="92"/>
        <v>29.653191123452874</v>
      </c>
      <c r="J231" s="444">
        <f t="shared" si="92"/>
        <v>31.023634257901737</v>
      </c>
      <c r="K231" s="444">
        <f t="shared" si="92"/>
        <v>32.404491404827198</v>
      </c>
      <c r="L231" s="444">
        <f t="shared" si="92"/>
        <v>33.606734831645547</v>
      </c>
      <c r="M231" s="444">
        <f t="shared" si="92"/>
        <v>34.601860690685648</v>
      </c>
      <c r="N231" s="444">
        <f t="shared" si="92"/>
        <v>35.385460926803205</v>
      </c>
      <c r="O231" s="318"/>
      <c r="P231" s="318"/>
      <c r="Q231" s="318"/>
    </row>
    <row r="232" spans="1:17" ht="13.15">
      <c r="B232" s="329" t="str">
        <f t="shared" si="87"/>
        <v>35-39</v>
      </c>
      <c r="C232" s="444">
        <f t="shared" si="89"/>
        <v>39.405240915208992</v>
      </c>
      <c r="D232" s="444">
        <f t="shared" ref="D232:N232" si="93">D198+D164+D130</f>
        <v>36.025996704932858</v>
      </c>
      <c r="E232" s="444">
        <f t="shared" si="93"/>
        <v>34.553102505290354</v>
      </c>
      <c r="F232" s="444">
        <f t="shared" si="93"/>
        <v>32.473297551151774</v>
      </c>
      <c r="G232" s="444">
        <f t="shared" si="93"/>
        <v>30.920807506887179</v>
      </c>
      <c r="H232" s="444">
        <f t="shared" si="93"/>
        <v>30.113776730128141</v>
      </c>
      <c r="I232" s="444">
        <f t="shared" si="93"/>
        <v>29.750301856041066</v>
      </c>
      <c r="J232" s="444">
        <f t="shared" si="93"/>
        <v>29.746390634757606</v>
      </c>
      <c r="K232" s="444">
        <f t="shared" si="93"/>
        <v>29.992310831882122</v>
      </c>
      <c r="L232" s="444">
        <f t="shared" si="93"/>
        <v>30.345028472936036</v>
      </c>
      <c r="M232" s="444">
        <f t="shared" si="93"/>
        <v>30.754807241788154</v>
      </c>
      <c r="N232" s="444">
        <f t="shared" si="93"/>
        <v>31.178809415900155</v>
      </c>
      <c r="O232" s="318"/>
      <c r="P232" s="318"/>
      <c r="Q232" s="318"/>
    </row>
    <row r="233" spans="1:17" ht="13.15">
      <c r="B233" s="329" t="str">
        <f t="shared" si="87"/>
        <v>40-44</v>
      </c>
      <c r="C233" s="444">
        <f t="shared" si="89"/>
        <v>36.485678080004675</v>
      </c>
      <c r="D233" s="444">
        <f t="shared" ref="D233:N233" si="94">D199+D165+D131</f>
        <v>35.53232309038831</v>
      </c>
      <c r="E233" s="444">
        <f t="shared" si="94"/>
        <v>35.588924688464793</v>
      </c>
      <c r="F233" s="444">
        <f t="shared" si="94"/>
        <v>34.346081519164102</v>
      </c>
      <c r="G233" s="444">
        <f t="shared" si="94"/>
        <v>33.061958413188052</v>
      </c>
      <c r="H233" s="444">
        <f t="shared" si="94"/>
        <v>32.095426733926438</v>
      </c>
      <c r="I233" s="444">
        <f t="shared" si="94"/>
        <v>31.298206269682765</v>
      </c>
      <c r="J233" s="444">
        <f t="shared" si="94"/>
        <v>30.689574947909858</v>
      </c>
      <c r="K233" s="444">
        <f t="shared" si="94"/>
        <v>30.25006209058251</v>
      </c>
      <c r="L233" s="444">
        <f t="shared" si="94"/>
        <v>29.916400332520553</v>
      </c>
      <c r="M233" s="444">
        <f t="shared" si="94"/>
        <v>29.68838070900458</v>
      </c>
      <c r="N233" s="444">
        <f t="shared" si="94"/>
        <v>29.555489071917698</v>
      </c>
      <c r="O233" s="318"/>
      <c r="P233" s="318"/>
      <c r="Q233" s="318"/>
    </row>
    <row r="234" spans="1:17" ht="13.15">
      <c r="B234" s="329" t="str">
        <f t="shared" si="87"/>
        <v>45-49</v>
      </c>
      <c r="C234" s="444">
        <f t="shared" si="89"/>
        <v>35.639052752996292</v>
      </c>
      <c r="D234" s="444">
        <f t="shared" ref="D234:N234" si="95">D200+D166+D132</f>
        <v>34.479277449664536</v>
      </c>
      <c r="E234" s="444">
        <f t="shared" si="95"/>
        <v>34.772761674472569</v>
      </c>
      <c r="F234" s="444">
        <f t="shared" si="95"/>
        <v>34.007107872261763</v>
      </c>
      <c r="G234" s="444">
        <f t="shared" si="95"/>
        <v>33.200342811014458</v>
      </c>
      <c r="H234" s="444">
        <f t="shared" si="95"/>
        <v>32.599289057319027</v>
      </c>
      <c r="I234" s="444">
        <f t="shared" si="95"/>
        <v>32.026954456999405</v>
      </c>
      <c r="J234" s="444">
        <f t="shared" si="95"/>
        <v>31.492703376774404</v>
      </c>
      <c r="K234" s="444">
        <f t="shared" si="95"/>
        <v>30.990763718114195</v>
      </c>
      <c r="L234" s="444">
        <f t="shared" si="95"/>
        <v>30.487053447365437</v>
      </c>
      <c r="M234" s="444">
        <f t="shared" si="95"/>
        <v>30.010430950227011</v>
      </c>
      <c r="N234" s="444">
        <f t="shared" si="95"/>
        <v>29.580812481596048</v>
      </c>
      <c r="O234" s="318"/>
      <c r="P234" s="318"/>
      <c r="Q234" s="318"/>
    </row>
    <row r="235" spans="1:17" ht="13.15">
      <c r="B235" s="329" t="str">
        <f t="shared" si="87"/>
        <v>50-54</v>
      </c>
      <c r="C235" s="444">
        <f t="shared" si="89"/>
        <v>36.377241150190791</v>
      </c>
      <c r="D235" s="444">
        <f t="shared" ref="D235:N235" si="96">D201+D167+D133</f>
        <v>35.73124120682057</v>
      </c>
      <c r="E235" s="444">
        <f t="shared" si="96"/>
        <v>36.110026358385966</v>
      </c>
      <c r="F235" s="444">
        <f t="shared" si="96"/>
        <v>35.554239982272712</v>
      </c>
      <c r="G235" s="444">
        <f t="shared" si="96"/>
        <v>34.994860583368165</v>
      </c>
      <c r="H235" s="444">
        <f t="shared" si="96"/>
        <v>34.648506931771905</v>
      </c>
      <c r="I235" s="444">
        <f t="shared" si="96"/>
        <v>34.314995734854961</v>
      </c>
      <c r="J235" s="444">
        <f t="shared" si="96"/>
        <v>33.981083123747823</v>
      </c>
      <c r="K235" s="444">
        <f t="shared" si="96"/>
        <v>33.623049463884804</v>
      </c>
      <c r="L235" s="444">
        <f t="shared" si="96"/>
        <v>33.196268993414513</v>
      </c>
      <c r="M235" s="444">
        <f t="shared" si="96"/>
        <v>32.728447760321714</v>
      </c>
      <c r="N235" s="444">
        <f t="shared" si="96"/>
        <v>32.245016890497084</v>
      </c>
      <c r="O235" s="318"/>
      <c r="P235" s="318"/>
      <c r="Q235" s="318"/>
    </row>
    <row r="236" spans="1:17" ht="13.15">
      <c r="B236" s="329" t="str">
        <f t="shared" si="87"/>
        <v>55-59</v>
      </c>
      <c r="C236" s="444">
        <f t="shared" si="89"/>
        <v>39.145683190485215</v>
      </c>
      <c r="D236" s="444">
        <f t="shared" ref="D236:N236" si="97">D202+D168+D134</f>
        <v>38.472772515929805</v>
      </c>
      <c r="E236" s="444">
        <f t="shared" si="97"/>
        <v>38.275545293402629</v>
      </c>
      <c r="F236" s="444">
        <f t="shared" si="97"/>
        <v>37.8094644352419</v>
      </c>
      <c r="G236" s="444">
        <f t="shared" si="97"/>
        <v>37.484792932344625</v>
      </c>
      <c r="H236" s="444">
        <f t="shared" si="97"/>
        <v>37.39905199000362</v>
      </c>
      <c r="I236" s="444">
        <f t="shared" si="97"/>
        <v>37.297693759615044</v>
      </c>
      <c r="J236" s="444">
        <f t="shared" si="97"/>
        <v>37.170641751658849</v>
      </c>
      <c r="K236" s="444">
        <f t="shared" si="97"/>
        <v>36.9862407235182</v>
      </c>
      <c r="L236" s="444">
        <f t="shared" si="97"/>
        <v>36.683683521402259</v>
      </c>
      <c r="M236" s="444">
        <f t="shared" si="97"/>
        <v>36.295107685422487</v>
      </c>
      <c r="N236" s="444">
        <f t="shared" si="97"/>
        <v>35.848325315340936</v>
      </c>
      <c r="O236" s="318"/>
      <c r="P236" s="318"/>
      <c r="Q236" s="318"/>
    </row>
    <row r="237" spans="1:17" ht="13.15">
      <c r="B237" s="329" t="str">
        <f t="shared" si="87"/>
        <v>60-64</v>
      </c>
      <c r="C237" s="444">
        <f t="shared" si="89"/>
        <v>17.513227673559019</v>
      </c>
      <c r="D237" s="444">
        <f t="shared" ref="D237:N237" si="98">D203+D169+D135</f>
        <v>19.357080736859</v>
      </c>
      <c r="E237" s="444">
        <f t="shared" si="98"/>
        <v>20.357361220797191</v>
      </c>
      <c r="F237" s="444">
        <f t="shared" si="98"/>
        <v>20.781944585047153</v>
      </c>
      <c r="G237" s="444">
        <f t="shared" si="98"/>
        <v>21.072929988413488</v>
      </c>
      <c r="H237" s="444">
        <f t="shared" si="98"/>
        <v>21.393052370151029</v>
      </c>
      <c r="I237" s="444">
        <f t="shared" si="98"/>
        <v>21.594843053749742</v>
      </c>
      <c r="J237" s="444">
        <f t="shared" si="98"/>
        <v>21.715559768831792</v>
      </c>
      <c r="K237" s="444">
        <f t="shared" si="98"/>
        <v>21.755371573039156</v>
      </c>
      <c r="L237" s="444">
        <f t="shared" si="98"/>
        <v>21.680495281706879</v>
      </c>
      <c r="M237" s="444">
        <f t="shared" si="98"/>
        <v>21.527330929181019</v>
      </c>
      <c r="N237" s="444">
        <f t="shared" si="98"/>
        <v>21.320909165650406</v>
      </c>
      <c r="O237" s="318"/>
      <c r="P237" s="318"/>
      <c r="Q237" s="318"/>
    </row>
    <row r="238" spans="1:17" ht="13.15">
      <c r="B238" s="329" t="str">
        <f t="shared" si="87"/>
        <v>65 plus</v>
      </c>
      <c r="C238" s="444">
        <f t="shared" si="89"/>
        <v>7.0324154395901788</v>
      </c>
      <c r="D238" s="444">
        <f t="shared" ref="D238:N238" si="99">D204+D170+D136</f>
        <v>7.3816749749382486</v>
      </c>
      <c r="E238" s="444">
        <f t="shared" si="99"/>
        <v>7.9424761781769657</v>
      </c>
      <c r="F238" s="444">
        <f t="shared" si="99"/>
        <v>8.4176865947279111</v>
      </c>
      <c r="G238" s="444">
        <f t="shared" si="99"/>
        <v>8.8541890563586989</v>
      </c>
      <c r="H238" s="444">
        <f t="shared" si="99"/>
        <v>9.2768096821325425</v>
      </c>
      <c r="I238" s="444">
        <f t="shared" si="99"/>
        <v>9.6145839772696569</v>
      </c>
      <c r="J238" s="444">
        <f t="shared" si="99"/>
        <v>9.8753718406098621</v>
      </c>
      <c r="K238" s="444">
        <f t="shared" si="99"/>
        <v>10.061932216592854</v>
      </c>
      <c r="L238" s="444">
        <f t="shared" si="99"/>
        <v>10.164748297829547</v>
      </c>
      <c r="M238" s="444">
        <f t="shared" si="99"/>
        <v>10.202034977408408</v>
      </c>
      <c r="N238" s="444">
        <f t="shared" si="99"/>
        <v>10.189788015300365</v>
      </c>
      <c r="O238" s="318"/>
      <c r="P238" s="318"/>
      <c r="Q238" s="318"/>
    </row>
    <row r="239" spans="1:17" ht="13.15">
      <c r="B239" s="329" t="str">
        <f t="shared" si="87"/>
        <v>Total</v>
      </c>
      <c r="C239" s="444">
        <f>SUM(C229:C238)</f>
        <v>269.29990918149917</v>
      </c>
      <c r="D239" s="444">
        <f t="shared" ref="D239:N239" si="100">SUM(D229:D238)</f>
        <v>265.63163962389916</v>
      </c>
      <c r="E239" s="444">
        <f t="shared" si="100"/>
        <v>270.40633110356254</v>
      </c>
      <c r="F239" s="444">
        <f t="shared" si="100"/>
        <v>269.38981175260795</v>
      </c>
      <c r="G239" s="444">
        <f t="shared" si="100"/>
        <v>270.09796595310934</v>
      </c>
      <c r="H239" s="444">
        <f t="shared" si="100"/>
        <v>274.27434285027755</v>
      </c>
      <c r="I239" s="444">
        <f t="shared" si="100"/>
        <v>278.46071051263453</v>
      </c>
      <c r="J239" s="444">
        <f t="shared" si="100"/>
        <v>282.4858929689384</v>
      </c>
      <c r="K239" s="444">
        <f t="shared" si="100"/>
        <v>285.89773666131344</v>
      </c>
      <c r="L239" s="444">
        <f t="shared" si="100"/>
        <v>287.83878238330277</v>
      </c>
      <c r="M239" s="444">
        <f t="shared" si="100"/>
        <v>288.67834757815126</v>
      </c>
      <c r="N239" s="444">
        <f t="shared" si="100"/>
        <v>288.70771480224641</v>
      </c>
      <c r="O239" s="318"/>
      <c r="P239" s="318"/>
      <c r="Q239" s="318"/>
    </row>
    <row r="240" spans="1:17">
      <c r="A240" s="300">
        <f>SUM(C240:N240)</f>
        <v>0</v>
      </c>
      <c r="C240" s="300">
        <f t="shared" ref="C240:N240" si="101">SUM(C229:C238)-C239</f>
        <v>0</v>
      </c>
      <c r="D240" s="300">
        <f t="shared" si="101"/>
        <v>0</v>
      </c>
      <c r="E240" s="300">
        <f t="shared" si="101"/>
        <v>0</v>
      </c>
      <c r="F240" s="300">
        <f t="shared" si="101"/>
        <v>0</v>
      </c>
      <c r="G240" s="300">
        <f t="shared" si="101"/>
        <v>0</v>
      </c>
      <c r="H240" s="300">
        <f t="shared" si="101"/>
        <v>0</v>
      </c>
      <c r="I240" s="300">
        <f t="shared" si="101"/>
        <v>0</v>
      </c>
      <c r="J240" s="300">
        <f t="shared" si="101"/>
        <v>0</v>
      </c>
      <c r="K240" s="300">
        <f t="shared" si="101"/>
        <v>0</v>
      </c>
      <c r="L240" s="300">
        <f t="shared" si="101"/>
        <v>0</v>
      </c>
      <c r="M240" s="300">
        <f t="shared" si="101"/>
        <v>0</v>
      </c>
      <c r="N240" s="300">
        <f t="shared" si="101"/>
        <v>0</v>
      </c>
    </row>
    <row r="242" spans="2:14" ht="15">
      <c r="B242" s="331" t="s">
        <v>166</v>
      </c>
      <c r="C242" s="320"/>
      <c r="D242" s="320"/>
      <c r="E242" s="320"/>
      <c r="F242" s="320"/>
      <c r="G242" s="320"/>
      <c r="H242" s="330"/>
      <c r="I242" s="320"/>
      <c r="J242" s="320"/>
      <c r="K242" s="320"/>
      <c r="L242" s="320"/>
    </row>
    <row r="243" spans="2:14">
      <c r="C243" s="320"/>
      <c r="D243" s="320"/>
      <c r="E243" s="320"/>
      <c r="F243" s="320"/>
      <c r="G243" s="320"/>
      <c r="H243" s="330"/>
      <c r="I243" s="320"/>
      <c r="J243" s="320"/>
      <c r="K243" s="320"/>
      <c r="L243" s="320"/>
    </row>
    <row r="244" spans="2:14" ht="13.15">
      <c r="B244" s="332" t="s">
        <v>46</v>
      </c>
      <c r="C244" s="320"/>
      <c r="D244" s="320"/>
      <c r="E244" s="320"/>
      <c r="F244" s="320"/>
      <c r="G244" s="320"/>
      <c r="H244" s="330"/>
      <c r="I244" s="320"/>
      <c r="J244" s="320"/>
      <c r="K244" s="320"/>
      <c r="L244" s="320"/>
    </row>
    <row r="245" spans="2:14">
      <c r="C245" s="320"/>
      <c r="D245" s="320"/>
      <c r="E245" s="320"/>
      <c r="F245" s="320"/>
      <c r="G245" s="320"/>
      <c r="H245" s="330"/>
      <c r="I245" s="320"/>
      <c r="J245" s="320"/>
      <c r="K245" s="320"/>
      <c r="L245" s="320"/>
    </row>
    <row r="246" spans="2:14" ht="13.15">
      <c r="B246" s="329" t="str">
        <f t="shared" ref="B246:B257" si="102">B212</f>
        <v>Age group</v>
      </c>
      <c r="C246" s="329" t="str">
        <f t="shared" ref="C246:N246" si="103">C212</f>
        <v>2018/19</v>
      </c>
      <c r="D246" s="329" t="str">
        <f t="shared" si="103"/>
        <v>2019/20</v>
      </c>
      <c r="E246" s="329" t="str">
        <f t="shared" si="103"/>
        <v>2020/21</v>
      </c>
      <c r="F246" s="329" t="str">
        <f t="shared" si="103"/>
        <v>2021/22</v>
      </c>
      <c r="G246" s="329" t="str">
        <f t="shared" si="103"/>
        <v>2022/23</v>
      </c>
      <c r="H246" s="329" t="str">
        <f t="shared" si="103"/>
        <v>2023/24</v>
      </c>
      <c r="I246" s="329" t="str">
        <f t="shared" si="103"/>
        <v>2024/25</v>
      </c>
      <c r="J246" s="329" t="str">
        <f t="shared" si="103"/>
        <v>2025/26</v>
      </c>
      <c r="K246" s="329" t="str">
        <f t="shared" si="103"/>
        <v>2026/27</v>
      </c>
      <c r="L246" s="329" t="str">
        <f t="shared" si="103"/>
        <v>2027/28</v>
      </c>
      <c r="M246" s="329" t="str">
        <f t="shared" si="103"/>
        <v>2028/29</v>
      </c>
      <c r="N246" s="329" t="str">
        <f t="shared" si="103"/>
        <v>2029/30</v>
      </c>
    </row>
    <row r="247" spans="2:14" ht="13.15">
      <c r="B247" s="329" t="str">
        <f t="shared" si="102"/>
        <v>20-24</v>
      </c>
      <c r="C247" s="444">
        <f t="shared" ref="C247:C256" si="104">C77-C213</f>
        <v>25.004328743003207</v>
      </c>
      <c r="D247" s="444">
        <f t="shared" ref="D247:N247" si="105">D77-D213</f>
        <v>50.253856410141672</v>
      </c>
      <c r="E247" s="444">
        <f t="shared" si="105"/>
        <v>70.366650953353414</v>
      </c>
      <c r="F247" s="444">
        <f t="shared" si="105"/>
        <v>87.656784567426939</v>
      </c>
      <c r="G247" s="444">
        <f t="shared" si="105"/>
        <v>105.06842041452612</v>
      </c>
      <c r="H247" s="444">
        <f t="shared" si="105"/>
        <v>123.39991588542385</v>
      </c>
      <c r="I247" s="444">
        <f t="shared" si="105"/>
        <v>137.84938965173848</v>
      </c>
      <c r="J247" s="444">
        <f t="shared" si="105"/>
        <v>149.1279402510996</v>
      </c>
      <c r="K247" s="444">
        <f t="shared" si="105"/>
        <v>157.33805521192713</v>
      </c>
      <c r="L247" s="444">
        <f t="shared" si="105"/>
        <v>161.90783813490691</v>
      </c>
      <c r="M247" s="444">
        <f t="shared" si="105"/>
        <v>164.06498878651411</v>
      </c>
      <c r="N247" s="444">
        <f t="shared" si="105"/>
        <v>164.66080700931039</v>
      </c>
    </row>
    <row r="248" spans="2:14" ht="13.15">
      <c r="B248" s="329" t="str">
        <f t="shared" si="102"/>
        <v>25-29</v>
      </c>
      <c r="C248" s="444">
        <f t="shared" si="104"/>
        <v>139.45160202112964</v>
      </c>
      <c r="D248" s="444">
        <f t="shared" ref="D248:N248" si="106">D78-D214</f>
        <v>147.90288569000094</v>
      </c>
      <c r="E248" s="444">
        <f t="shared" si="106"/>
        <v>161.31234011433384</v>
      </c>
      <c r="F248" s="444">
        <f t="shared" si="106"/>
        <v>178.47499233591719</v>
      </c>
      <c r="G248" s="444">
        <f t="shared" si="106"/>
        <v>200.65762161145491</v>
      </c>
      <c r="H248" s="444">
        <f t="shared" si="106"/>
        <v>227.58661240722404</v>
      </c>
      <c r="I248" s="444">
        <f t="shared" si="106"/>
        <v>252.16954202443756</v>
      </c>
      <c r="J248" s="444">
        <f t="shared" si="106"/>
        <v>273.83026898664349</v>
      </c>
      <c r="K248" s="444">
        <f t="shared" si="106"/>
        <v>291.74936982121369</v>
      </c>
      <c r="L248" s="444">
        <f t="shared" si="106"/>
        <v>304.5071486461743</v>
      </c>
      <c r="M248" s="444">
        <f t="shared" si="106"/>
        <v>313.11653115176136</v>
      </c>
      <c r="N248" s="444">
        <f t="shared" si="106"/>
        <v>318.49924679224432</v>
      </c>
    </row>
    <row r="249" spans="2:14" ht="13.15">
      <c r="B249" s="329" t="str">
        <f t="shared" si="102"/>
        <v>30-34</v>
      </c>
      <c r="C249" s="444">
        <f t="shared" si="104"/>
        <v>308.96831112627916</v>
      </c>
      <c r="D249" s="444">
        <f t="shared" ref="D249:N249" si="107">D79-D215</f>
        <v>282.08044844415861</v>
      </c>
      <c r="E249" s="444">
        <f t="shared" si="107"/>
        <v>265.30855596186336</v>
      </c>
      <c r="F249" s="444">
        <f t="shared" si="107"/>
        <v>257.6404911473947</v>
      </c>
      <c r="G249" s="444">
        <f t="shared" si="107"/>
        <v>259.19851595023493</v>
      </c>
      <c r="H249" s="444">
        <f t="shared" si="107"/>
        <v>269.23013220492373</v>
      </c>
      <c r="I249" s="444">
        <f t="shared" si="107"/>
        <v>282.8032769068306</v>
      </c>
      <c r="J249" s="444">
        <f t="shared" si="107"/>
        <v>298.2560316582734</v>
      </c>
      <c r="K249" s="444">
        <f t="shared" si="107"/>
        <v>313.91775891763604</v>
      </c>
      <c r="L249" s="444">
        <f t="shared" si="107"/>
        <v>327.87322811313811</v>
      </c>
      <c r="M249" s="444">
        <f t="shared" si="107"/>
        <v>339.7482172817447</v>
      </c>
      <c r="N249" s="444">
        <f t="shared" si="107"/>
        <v>349.43213712921437</v>
      </c>
    </row>
    <row r="250" spans="2:14" ht="13.15">
      <c r="B250" s="329" t="str">
        <f t="shared" si="102"/>
        <v>35-39</v>
      </c>
      <c r="C250" s="444">
        <f t="shared" si="104"/>
        <v>374.90405992463116</v>
      </c>
      <c r="D250" s="444">
        <f t="shared" ref="D250:N250" si="108">D80-D216</f>
        <v>353.95477255286505</v>
      </c>
      <c r="E250" s="444">
        <f t="shared" si="108"/>
        <v>334.45833793157999</v>
      </c>
      <c r="F250" s="444">
        <f t="shared" si="108"/>
        <v>318.32337109874533</v>
      </c>
      <c r="G250" s="444">
        <f t="shared" si="108"/>
        <v>307.56897355792984</v>
      </c>
      <c r="H250" s="444">
        <f t="shared" si="108"/>
        <v>302.98148056290825</v>
      </c>
      <c r="I250" s="444">
        <f t="shared" si="108"/>
        <v>302.15369718151993</v>
      </c>
      <c r="J250" s="444">
        <f t="shared" si="108"/>
        <v>304.57348296257447</v>
      </c>
      <c r="K250" s="444">
        <f t="shared" si="108"/>
        <v>309.33478932446843</v>
      </c>
      <c r="L250" s="444">
        <f t="shared" si="108"/>
        <v>315.10930370173935</v>
      </c>
      <c r="M250" s="444">
        <f t="shared" si="108"/>
        <v>321.42010194004638</v>
      </c>
      <c r="N250" s="444">
        <f t="shared" si="108"/>
        <v>327.8288128567421</v>
      </c>
    </row>
    <row r="251" spans="2:14" ht="13.15">
      <c r="B251" s="329" t="str">
        <f t="shared" si="102"/>
        <v>40-44</v>
      </c>
      <c r="C251" s="444">
        <f t="shared" si="104"/>
        <v>350.14100672084078</v>
      </c>
      <c r="D251" s="444">
        <f t="shared" ref="D251:N251" si="109">D81-D217</f>
        <v>343.19446226134608</v>
      </c>
      <c r="E251" s="444">
        <f t="shared" si="109"/>
        <v>335.06055775497219</v>
      </c>
      <c r="F251" s="444">
        <f t="shared" si="109"/>
        <v>326.61765850320035</v>
      </c>
      <c r="G251" s="444">
        <f t="shared" si="109"/>
        <v>319.54062735414641</v>
      </c>
      <c r="H251" s="444">
        <f t="shared" si="109"/>
        <v>314.83257465436066</v>
      </c>
      <c r="I251" s="444">
        <f t="shared" si="109"/>
        <v>311.07357993677499</v>
      </c>
      <c r="J251" s="444">
        <f t="shared" si="109"/>
        <v>308.54434431743653</v>
      </c>
      <c r="K251" s="444">
        <f t="shared" si="109"/>
        <v>307.18381323373785</v>
      </c>
      <c r="L251" s="444">
        <f t="shared" si="109"/>
        <v>306.50133419819923</v>
      </c>
      <c r="M251" s="444">
        <f t="shared" si="109"/>
        <v>306.59014535756876</v>
      </c>
      <c r="N251" s="444">
        <f t="shared" si="109"/>
        <v>307.42000494168622</v>
      </c>
    </row>
    <row r="252" spans="2:14" ht="13.15">
      <c r="B252" s="329" t="str">
        <f t="shared" si="102"/>
        <v>45-49</v>
      </c>
      <c r="C252" s="444">
        <f t="shared" si="104"/>
        <v>321.44260567333248</v>
      </c>
      <c r="D252" s="444">
        <f t="shared" ref="D252:N252" si="110">D82-D218</f>
        <v>312.71009601825426</v>
      </c>
      <c r="E252" s="444">
        <f t="shared" si="110"/>
        <v>305.76664181587586</v>
      </c>
      <c r="F252" s="444">
        <f t="shared" si="110"/>
        <v>300.16336902126613</v>
      </c>
      <c r="G252" s="444">
        <f t="shared" si="110"/>
        <v>296.31566591948803</v>
      </c>
      <c r="H252" s="444">
        <f t="shared" si="110"/>
        <v>294.31207531587211</v>
      </c>
      <c r="I252" s="444">
        <f t="shared" si="110"/>
        <v>292.46184750648138</v>
      </c>
      <c r="J252" s="444">
        <f t="shared" si="110"/>
        <v>290.7551477059846</v>
      </c>
      <c r="K252" s="444">
        <f t="shared" si="110"/>
        <v>289.0899574745161</v>
      </c>
      <c r="L252" s="444">
        <f t="shared" si="110"/>
        <v>287.14695497973594</v>
      </c>
      <c r="M252" s="444">
        <f t="shared" si="110"/>
        <v>285.19188018690159</v>
      </c>
      <c r="N252" s="444">
        <f t="shared" si="110"/>
        <v>283.4282323848571</v>
      </c>
    </row>
    <row r="253" spans="2:14" ht="13.15">
      <c r="B253" s="329" t="str">
        <f t="shared" si="102"/>
        <v>50-54</v>
      </c>
      <c r="C253" s="444">
        <f t="shared" si="104"/>
        <v>270.59573535272762</v>
      </c>
      <c r="D253" s="444">
        <f t="shared" ref="D253:N253" si="111">D83-D219</f>
        <v>259.26108122731364</v>
      </c>
      <c r="E253" s="444">
        <f t="shared" si="111"/>
        <v>250.17399149139166</v>
      </c>
      <c r="F253" s="444">
        <f t="shared" si="111"/>
        <v>243.18335027776038</v>
      </c>
      <c r="G253" s="444">
        <f t="shared" si="111"/>
        <v>238.54618334830823</v>
      </c>
      <c r="H253" s="444">
        <f t="shared" si="111"/>
        <v>236.12533356731183</v>
      </c>
      <c r="I253" s="444">
        <f t="shared" si="111"/>
        <v>234.40235044196976</v>
      </c>
      <c r="J253" s="444">
        <f t="shared" si="111"/>
        <v>233.09843436996613</v>
      </c>
      <c r="K253" s="444">
        <f t="shared" si="111"/>
        <v>231.90440199802146</v>
      </c>
      <c r="L253" s="444">
        <f t="shared" si="111"/>
        <v>230.40882841113282</v>
      </c>
      <c r="M253" s="444">
        <f t="shared" si="111"/>
        <v>228.69844402777454</v>
      </c>
      <c r="N253" s="444">
        <f t="shared" si="111"/>
        <v>226.87578217639677</v>
      </c>
    </row>
    <row r="254" spans="2:14" ht="13.15">
      <c r="B254" s="329" t="str">
        <f t="shared" si="102"/>
        <v>55-59</v>
      </c>
      <c r="C254" s="444">
        <f t="shared" si="104"/>
        <v>148.6869370759089</v>
      </c>
      <c r="D254" s="444">
        <f t="shared" ref="D254:N254" si="112">D84-D220</f>
        <v>135.34142556329499</v>
      </c>
      <c r="E254" s="444">
        <f t="shared" si="112"/>
        <v>125.87530468694959</v>
      </c>
      <c r="F254" s="444">
        <f t="shared" si="112"/>
        <v>119.19400358207531</v>
      </c>
      <c r="G254" s="444">
        <f t="shared" si="112"/>
        <v>114.83798289587033</v>
      </c>
      <c r="H254" s="444">
        <f t="shared" si="112"/>
        <v>112.36204829802094</v>
      </c>
      <c r="I254" s="444">
        <f t="shared" si="112"/>
        <v>110.69824468829104</v>
      </c>
      <c r="J254" s="444">
        <f t="shared" si="112"/>
        <v>109.5724465009784</v>
      </c>
      <c r="K254" s="444">
        <f t="shared" si="112"/>
        <v>108.71830079720743</v>
      </c>
      <c r="L254" s="444">
        <f t="shared" si="112"/>
        <v>107.83482421449051</v>
      </c>
      <c r="M254" s="444">
        <f t="shared" si="112"/>
        <v>106.91524398533832</v>
      </c>
      <c r="N254" s="444">
        <f t="shared" si="112"/>
        <v>105.96486865852503</v>
      </c>
    </row>
    <row r="255" spans="2:14" ht="13.15">
      <c r="B255" s="329" t="str">
        <f t="shared" si="102"/>
        <v>60-64</v>
      </c>
      <c r="C255" s="444">
        <f t="shared" si="104"/>
        <v>50.919097630205101</v>
      </c>
      <c r="D255" s="444">
        <f t="shared" ref="D255:N255" si="113">D85-D221</f>
        <v>48.589106597039986</v>
      </c>
      <c r="E255" s="444">
        <f t="shared" si="113"/>
        <v>45.747035920186732</v>
      </c>
      <c r="F255" s="444">
        <f t="shared" si="113"/>
        <v>43.195597923025396</v>
      </c>
      <c r="G255" s="444">
        <f t="shared" si="113"/>
        <v>41.315560124409529</v>
      </c>
      <c r="H255" s="444">
        <f t="shared" si="113"/>
        <v>40.151644264951614</v>
      </c>
      <c r="I255" s="444">
        <f t="shared" si="113"/>
        <v>39.304773296194504</v>
      </c>
      <c r="J255" s="444">
        <f t="shared" si="113"/>
        <v>38.704769631131455</v>
      </c>
      <c r="K255" s="444">
        <f t="shared" si="113"/>
        <v>38.251122357834582</v>
      </c>
      <c r="L255" s="444">
        <f t="shared" si="113"/>
        <v>37.812126297994425</v>
      </c>
      <c r="M255" s="444">
        <f t="shared" si="113"/>
        <v>37.389670018871534</v>
      </c>
      <c r="N255" s="444">
        <f t="shared" si="113"/>
        <v>36.982128697335355</v>
      </c>
    </row>
    <row r="256" spans="2:14" ht="13.15">
      <c r="B256" s="329" t="str">
        <f t="shared" si="102"/>
        <v>65 plus</v>
      </c>
      <c r="C256" s="444">
        <f t="shared" si="104"/>
        <v>12.508168619847718</v>
      </c>
      <c r="D256" s="444">
        <f t="shared" ref="D256:N256" si="114">D86-D222</f>
        <v>14.44519581553218</v>
      </c>
      <c r="E256" s="444">
        <f t="shared" si="114"/>
        <v>15.381981704042825</v>
      </c>
      <c r="F256" s="444">
        <f t="shared" si="114"/>
        <v>15.674872914980487</v>
      </c>
      <c r="G256" s="444">
        <f t="shared" si="114"/>
        <v>15.677302233280852</v>
      </c>
      <c r="H256" s="444">
        <f t="shared" si="114"/>
        <v>15.608000345332595</v>
      </c>
      <c r="I256" s="444">
        <f t="shared" si="114"/>
        <v>15.462608662223783</v>
      </c>
      <c r="J256" s="444">
        <f t="shared" si="114"/>
        <v>15.299181407740386</v>
      </c>
      <c r="K256" s="444">
        <f t="shared" si="114"/>
        <v>15.133466876924404</v>
      </c>
      <c r="L256" s="444">
        <f t="shared" si="114"/>
        <v>14.945956269144155</v>
      </c>
      <c r="M256" s="444">
        <f t="shared" si="114"/>
        <v>14.752049335473327</v>
      </c>
      <c r="N256" s="444">
        <f t="shared" si="114"/>
        <v>14.560529214484545</v>
      </c>
    </row>
    <row r="257" spans="1:15" ht="13.15">
      <c r="B257" s="329" t="str">
        <f t="shared" si="102"/>
        <v>Total</v>
      </c>
      <c r="C257" s="444">
        <f>SUM(C247:C256)</f>
        <v>2002.6218528879058</v>
      </c>
      <c r="D257" s="444">
        <f t="shared" ref="D257:N257" si="115">SUM(D247:D256)</f>
        <v>1947.7333305799475</v>
      </c>
      <c r="E257" s="444">
        <f t="shared" si="115"/>
        <v>1909.4513983345496</v>
      </c>
      <c r="F257" s="444">
        <f t="shared" si="115"/>
        <v>1890.1244913717924</v>
      </c>
      <c r="G257" s="444">
        <f t="shared" si="115"/>
        <v>1898.7268534096493</v>
      </c>
      <c r="H257" s="444">
        <f t="shared" si="115"/>
        <v>1936.5898175063294</v>
      </c>
      <c r="I257" s="444">
        <f t="shared" si="115"/>
        <v>1978.3793102964617</v>
      </c>
      <c r="J257" s="444">
        <f t="shared" si="115"/>
        <v>2021.7620477918285</v>
      </c>
      <c r="K257" s="444">
        <f t="shared" si="115"/>
        <v>2062.6210360134869</v>
      </c>
      <c r="L257" s="444">
        <f t="shared" si="115"/>
        <v>2094.0475429666558</v>
      </c>
      <c r="M257" s="444">
        <f t="shared" si="115"/>
        <v>2117.8872720719946</v>
      </c>
      <c r="N257" s="444">
        <f t="shared" si="115"/>
        <v>2135.6525498607957</v>
      </c>
    </row>
    <row r="258" spans="1:15">
      <c r="A258" s="300">
        <f>SUM(C258:N258)</f>
        <v>0</v>
      </c>
      <c r="C258" s="300">
        <f t="shared" ref="C258:N258" si="116">SUM(C247:C256)-C257</f>
        <v>0</v>
      </c>
      <c r="D258" s="300">
        <f t="shared" si="116"/>
        <v>0</v>
      </c>
      <c r="E258" s="300">
        <f t="shared" si="116"/>
        <v>0</v>
      </c>
      <c r="F258" s="300">
        <f t="shared" si="116"/>
        <v>0</v>
      </c>
      <c r="G258" s="300">
        <f t="shared" si="116"/>
        <v>0</v>
      </c>
      <c r="H258" s="300">
        <f t="shared" si="116"/>
        <v>0</v>
      </c>
      <c r="I258" s="300">
        <f t="shared" si="116"/>
        <v>0</v>
      </c>
      <c r="J258" s="300">
        <f t="shared" si="116"/>
        <v>0</v>
      </c>
      <c r="K258" s="300">
        <f t="shared" si="116"/>
        <v>0</v>
      </c>
      <c r="L258" s="300">
        <f t="shared" si="116"/>
        <v>0</v>
      </c>
      <c r="M258" s="300">
        <f t="shared" si="116"/>
        <v>0</v>
      </c>
      <c r="N258" s="300">
        <f t="shared" si="116"/>
        <v>0</v>
      </c>
    </row>
    <row r="260" spans="1:15" ht="13.15">
      <c r="B260" s="332" t="s">
        <v>47</v>
      </c>
      <c r="C260" s="320"/>
      <c r="D260" s="320"/>
      <c r="E260" s="320"/>
      <c r="F260" s="320"/>
      <c r="G260" s="320"/>
      <c r="H260" s="330"/>
      <c r="I260" s="320"/>
      <c r="J260" s="320"/>
      <c r="K260" s="320"/>
      <c r="L260" s="320"/>
    </row>
    <row r="261" spans="1:15">
      <c r="C261" s="320"/>
      <c r="D261" s="320"/>
      <c r="E261" s="320"/>
      <c r="F261" s="320"/>
      <c r="G261" s="320"/>
      <c r="H261" s="330"/>
      <c r="I261" s="320"/>
      <c r="J261" s="320"/>
      <c r="K261" s="320"/>
      <c r="L261" s="320"/>
    </row>
    <row r="262" spans="1:15" ht="13.15">
      <c r="B262" s="329" t="str">
        <f t="shared" ref="B262:B273" si="117">B246</f>
        <v>Age group</v>
      </c>
      <c r="C262" s="329" t="str">
        <f t="shared" ref="C262:N262" si="118">C246</f>
        <v>2018/19</v>
      </c>
      <c r="D262" s="329" t="str">
        <f t="shared" si="118"/>
        <v>2019/20</v>
      </c>
      <c r="E262" s="329" t="str">
        <f t="shared" si="118"/>
        <v>2020/21</v>
      </c>
      <c r="F262" s="329" t="str">
        <f t="shared" si="118"/>
        <v>2021/22</v>
      </c>
      <c r="G262" s="329" t="str">
        <f t="shared" si="118"/>
        <v>2022/23</v>
      </c>
      <c r="H262" s="329" t="str">
        <f t="shared" si="118"/>
        <v>2023/24</v>
      </c>
      <c r="I262" s="329" t="str">
        <f t="shared" si="118"/>
        <v>2024/25</v>
      </c>
      <c r="J262" s="329" t="str">
        <f t="shared" si="118"/>
        <v>2025/26</v>
      </c>
      <c r="K262" s="329" t="str">
        <f t="shared" si="118"/>
        <v>2026/27</v>
      </c>
      <c r="L262" s="329" t="str">
        <f t="shared" si="118"/>
        <v>2027/28</v>
      </c>
      <c r="M262" s="329" t="str">
        <f t="shared" si="118"/>
        <v>2028/29</v>
      </c>
      <c r="N262" s="329" t="str">
        <f t="shared" si="118"/>
        <v>2029/30</v>
      </c>
    </row>
    <row r="263" spans="1:15" ht="13.15">
      <c r="B263" s="329" t="str">
        <f t="shared" si="117"/>
        <v>20-24</v>
      </c>
      <c r="C263" s="444">
        <f t="shared" ref="C263:C272" si="119">C93-C229</f>
        <v>42.76143801707375</v>
      </c>
      <c r="D263" s="444">
        <f t="shared" ref="D263:N263" si="120">D93-D229</f>
        <v>66.494016610199196</v>
      </c>
      <c r="E263" s="444">
        <f t="shared" si="120"/>
        <v>85.16408874920505</v>
      </c>
      <c r="F263" s="444">
        <f t="shared" si="120"/>
        <v>101.49552786446782</v>
      </c>
      <c r="G263" s="444">
        <f t="shared" si="120"/>
        <v>118.61101883313037</v>
      </c>
      <c r="H263" s="444">
        <f t="shared" si="120"/>
        <v>137.20496938097142</v>
      </c>
      <c r="I263" s="444">
        <f t="shared" si="120"/>
        <v>151.78547730261249</v>
      </c>
      <c r="J263" s="444">
        <f t="shared" si="120"/>
        <v>163.1014453684607</v>
      </c>
      <c r="K263" s="444">
        <f t="shared" si="120"/>
        <v>171.22802694325557</v>
      </c>
      <c r="L263" s="444">
        <f t="shared" si="120"/>
        <v>175.49995231220427</v>
      </c>
      <c r="M263" s="444">
        <f t="shared" si="120"/>
        <v>177.27090716211529</v>
      </c>
      <c r="N263" s="444">
        <f t="shared" si="120"/>
        <v>177.46399155706592</v>
      </c>
      <c r="O263" s="318"/>
    </row>
    <row r="264" spans="1:15" ht="13.15">
      <c r="B264" s="329" t="str">
        <f t="shared" si="117"/>
        <v>25-29</v>
      </c>
      <c r="C264" s="444">
        <f t="shared" si="119"/>
        <v>206.42480702654069</v>
      </c>
      <c r="D264" s="444">
        <f t="shared" ref="D264:N264" si="121">D94-D230</f>
        <v>205.23245372013537</v>
      </c>
      <c r="E264" s="444">
        <f t="shared" si="121"/>
        <v>210.89028071565485</v>
      </c>
      <c r="F264" s="444">
        <f t="shared" si="121"/>
        <v>222.54003022506586</v>
      </c>
      <c r="G264" s="444">
        <f t="shared" si="121"/>
        <v>241.35200005827255</v>
      </c>
      <c r="H264" s="444">
        <f t="shared" si="121"/>
        <v>266.69673521577607</v>
      </c>
      <c r="I264" s="444">
        <f t="shared" si="121"/>
        <v>290.31688498774048</v>
      </c>
      <c r="J264" s="444">
        <f t="shared" si="121"/>
        <v>311.38285291765158</v>
      </c>
      <c r="K264" s="444">
        <f t="shared" si="121"/>
        <v>328.83338178118265</v>
      </c>
      <c r="L264" s="444">
        <f t="shared" si="121"/>
        <v>340.96503580063171</v>
      </c>
      <c r="M264" s="444">
        <f t="shared" si="121"/>
        <v>348.84509129563077</v>
      </c>
      <c r="N264" s="444">
        <f t="shared" si="121"/>
        <v>353.44902287158527</v>
      </c>
      <c r="O264" s="318"/>
    </row>
    <row r="265" spans="1:15" ht="13.15">
      <c r="B265" s="329" t="str">
        <f t="shared" si="117"/>
        <v>30-34</v>
      </c>
      <c r="C265" s="444">
        <f t="shared" si="119"/>
        <v>334.5758663090902</v>
      </c>
      <c r="D265" s="444">
        <f t="shared" ref="D265:N265" si="122">D95-D231</f>
        <v>312.21408645413266</v>
      </c>
      <c r="E265" s="444">
        <f t="shared" si="122"/>
        <v>296.42434376101289</v>
      </c>
      <c r="F265" s="444">
        <f t="shared" si="122"/>
        <v>288.38405313114885</v>
      </c>
      <c r="G265" s="444">
        <f t="shared" si="122"/>
        <v>289.1575447697482</v>
      </c>
      <c r="H265" s="444">
        <f t="shared" si="122"/>
        <v>298.41955432819776</v>
      </c>
      <c r="I265" s="444">
        <f t="shared" si="122"/>
        <v>311.02343101816626</v>
      </c>
      <c r="J265" s="444">
        <f t="shared" si="122"/>
        <v>325.39759816655322</v>
      </c>
      <c r="K265" s="444">
        <f t="shared" si="122"/>
        <v>339.88099476945831</v>
      </c>
      <c r="L265" s="444">
        <f t="shared" si="122"/>
        <v>352.4909656144626</v>
      </c>
      <c r="M265" s="444">
        <f t="shared" si="122"/>
        <v>362.9285423894209</v>
      </c>
      <c r="N265" s="444">
        <f t="shared" si="122"/>
        <v>371.14749032555619</v>
      </c>
      <c r="O265" s="318"/>
    </row>
    <row r="266" spans="1:15" ht="13.15">
      <c r="B266" s="329" t="str">
        <f t="shared" si="117"/>
        <v>35-39</v>
      </c>
      <c r="C266" s="444">
        <f t="shared" si="119"/>
        <v>452.45277739786735</v>
      </c>
      <c r="D266" s="444">
        <f t="shared" ref="D266:N266" si="123">D96-D232</f>
        <v>413.74707866818619</v>
      </c>
      <c r="E266" s="444">
        <f t="shared" si="123"/>
        <v>381.11947449687034</v>
      </c>
      <c r="F266" s="444">
        <f t="shared" si="123"/>
        <v>355.84006715637508</v>
      </c>
      <c r="G266" s="444">
        <f t="shared" si="123"/>
        <v>338.82799252057566</v>
      </c>
      <c r="H266" s="444">
        <f t="shared" si="123"/>
        <v>329.98460710993652</v>
      </c>
      <c r="I266" s="444">
        <f t="shared" si="123"/>
        <v>326.00167549047086</v>
      </c>
      <c r="J266" s="444">
        <f t="shared" si="123"/>
        <v>325.95881660796971</v>
      </c>
      <c r="K266" s="444">
        <f t="shared" si="123"/>
        <v>328.65359250259678</v>
      </c>
      <c r="L266" s="444">
        <f t="shared" si="123"/>
        <v>332.51864713347186</v>
      </c>
      <c r="M266" s="444">
        <f t="shared" si="123"/>
        <v>337.00897351310442</v>
      </c>
      <c r="N266" s="444">
        <f t="shared" si="123"/>
        <v>341.65515894816235</v>
      </c>
      <c r="O266" s="318"/>
    </row>
    <row r="267" spans="1:15" ht="13.15">
      <c r="B267" s="329" t="str">
        <f t="shared" si="117"/>
        <v>40-44</v>
      </c>
      <c r="C267" s="444">
        <f t="shared" si="119"/>
        <v>413.2553459775026</v>
      </c>
      <c r="D267" s="444">
        <f t="shared" ref="D267:N267" si="124">D97-D233</f>
        <v>402.54924961250299</v>
      </c>
      <c r="E267" s="444">
        <f t="shared" si="124"/>
        <v>387.27304527837299</v>
      </c>
      <c r="F267" s="444">
        <f t="shared" si="124"/>
        <v>371.31463878554882</v>
      </c>
      <c r="G267" s="444">
        <f t="shared" si="124"/>
        <v>357.43201561103541</v>
      </c>
      <c r="H267" s="444">
        <f t="shared" si="124"/>
        <v>346.98286550465224</v>
      </c>
      <c r="I267" s="444">
        <f t="shared" si="124"/>
        <v>338.36413476100347</v>
      </c>
      <c r="J267" s="444">
        <f t="shared" si="124"/>
        <v>331.78423657752131</v>
      </c>
      <c r="K267" s="444">
        <f t="shared" si="124"/>
        <v>327.03267393509736</v>
      </c>
      <c r="L267" s="444">
        <f t="shared" si="124"/>
        <v>323.4254649117857</v>
      </c>
      <c r="M267" s="444">
        <f t="shared" si="124"/>
        <v>320.96035039516727</v>
      </c>
      <c r="N267" s="444">
        <f t="shared" si="124"/>
        <v>319.52366218970189</v>
      </c>
      <c r="O267" s="318"/>
    </row>
    <row r="268" spans="1:15" ht="13.15">
      <c r="B268" s="329" t="str">
        <f t="shared" si="117"/>
        <v>45-49</v>
      </c>
      <c r="C268" s="444">
        <f t="shared" si="119"/>
        <v>373.07161818159415</v>
      </c>
      <c r="D268" s="444">
        <f t="shared" ref="D268:N268" si="125">D98-D234</f>
        <v>361.01276248294937</v>
      </c>
      <c r="E268" s="444">
        <f t="shared" si="125"/>
        <v>349.85090539860425</v>
      </c>
      <c r="F268" s="444">
        <f t="shared" si="125"/>
        <v>339.94027408121133</v>
      </c>
      <c r="G268" s="444">
        <f t="shared" si="125"/>
        <v>331.87572660279284</v>
      </c>
      <c r="H268" s="444">
        <f t="shared" si="125"/>
        <v>325.86750095372423</v>
      </c>
      <c r="I268" s="444">
        <f t="shared" si="125"/>
        <v>320.14635637331406</v>
      </c>
      <c r="J268" s="444">
        <f t="shared" si="125"/>
        <v>314.80590050973262</v>
      </c>
      <c r="K268" s="444">
        <f t="shared" si="125"/>
        <v>309.78843457943054</v>
      </c>
      <c r="L268" s="444">
        <f t="shared" si="125"/>
        <v>304.75326933870974</v>
      </c>
      <c r="M268" s="444">
        <f t="shared" si="125"/>
        <v>299.98887764391748</v>
      </c>
      <c r="N268" s="444">
        <f t="shared" si="125"/>
        <v>295.69434543831693</v>
      </c>
      <c r="O268" s="318"/>
    </row>
    <row r="269" spans="1:15" ht="13.15">
      <c r="B269" s="329" t="str">
        <f t="shared" si="117"/>
        <v>50-54</v>
      </c>
      <c r="C269" s="444">
        <f t="shared" si="119"/>
        <v>273.3042812317222</v>
      </c>
      <c r="D269" s="444">
        <f t="shared" ref="D269:N269" si="126">D99-D235</f>
        <v>268.50077866297681</v>
      </c>
      <c r="E269" s="444">
        <f t="shared" si="126"/>
        <v>262.56929735324934</v>
      </c>
      <c r="F269" s="444">
        <f t="shared" si="126"/>
        <v>257.1458249742567</v>
      </c>
      <c r="G269" s="444">
        <f t="shared" si="126"/>
        <v>253.10011686527633</v>
      </c>
      <c r="H269" s="444">
        <f t="shared" si="126"/>
        <v>250.5951161813361</v>
      </c>
      <c r="I269" s="444">
        <f t="shared" si="126"/>
        <v>248.18299847295253</v>
      </c>
      <c r="J269" s="444">
        <f t="shared" si="126"/>
        <v>245.76797753887368</v>
      </c>
      <c r="K269" s="444">
        <f t="shared" si="126"/>
        <v>243.17850126600348</v>
      </c>
      <c r="L269" s="444">
        <f t="shared" si="126"/>
        <v>240.09181410248365</v>
      </c>
      <c r="M269" s="444">
        <f t="shared" si="126"/>
        <v>236.70829987227921</v>
      </c>
      <c r="N269" s="444">
        <f t="shared" si="126"/>
        <v>233.21188903911116</v>
      </c>
      <c r="O269" s="318"/>
    </row>
    <row r="270" spans="1:15" ht="13.15">
      <c r="B270" s="329" t="str">
        <f t="shared" si="117"/>
        <v>55-59</v>
      </c>
      <c r="C270" s="444">
        <f t="shared" si="119"/>
        <v>126.97360492681497</v>
      </c>
      <c r="D270" s="444">
        <f t="shared" ref="D270:N270" si="127">D100-D236</f>
        <v>124.7989464968159</v>
      </c>
      <c r="E270" s="444">
        <f t="shared" si="127"/>
        <v>122.74548789291622</v>
      </c>
      <c r="F270" s="444">
        <f t="shared" si="127"/>
        <v>121.02218437791473</v>
      </c>
      <c r="G270" s="444">
        <f t="shared" si="127"/>
        <v>119.98296165755099</v>
      </c>
      <c r="H270" s="444">
        <f t="shared" si="127"/>
        <v>119.70851830619114</v>
      </c>
      <c r="I270" s="444">
        <f t="shared" si="127"/>
        <v>119.38408645745878</v>
      </c>
      <c r="J270" s="444">
        <f t="shared" si="127"/>
        <v>118.97741284379799</v>
      </c>
      <c r="K270" s="444">
        <f t="shared" si="127"/>
        <v>118.38717398269651</v>
      </c>
      <c r="L270" s="444">
        <f t="shared" si="127"/>
        <v>117.41873568169768</v>
      </c>
      <c r="M270" s="444">
        <f t="shared" si="127"/>
        <v>116.17496518218977</v>
      </c>
      <c r="N270" s="444">
        <f t="shared" si="127"/>
        <v>114.7448846672589</v>
      </c>
      <c r="O270" s="318"/>
    </row>
    <row r="271" spans="1:15" ht="13.15">
      <c r="B271" s="329" t="str">
        <f t="shared" si="117"/>
        <v>60-64</v>
      </c>
      <c r="C271" s="444">
        <f t="shared" si="119"/>
        <v>32.123251217237893</v>
      </c>
      <c r="D271" s="444">
        <f t="shared" ref="D271:N271" si="128">D101-D237</f>
        <v>35.507016960288254</v>
      </c>
      <c r="E271" s="444">
        <f t="shared" si="128"/>
        <v>37.01998336663064</v>
      </c>
      <c r="F271" s="444">
        <f t="shared" si="128"/>
        <v>37.738097967623844</v>
      </c>
      <c r="G271" s="444">
        <f t="shared" si="128"/>
        <v>38.266500669038436</v>
      </c>
      <c r="H271" s="444">
        <f t="shared" si="128"/>
        <v>38.847813440526267</v>
      </c>
      <c r="I271" s="444">
        <f t="shared" si="128"/>
        <v>39.214246743022969</v>
      </c>
      <c r="J271" s="444">
        <f t="shared" si="128"/>
        <v>39.433457183193894</v>
      </c>
      <c r="K271" s="444">
        <f t="shared" si="128"/>
        <v>39.505751754151731</v>
      </c>
      <c r="L271" s="444">
        <f t="shared" si="128"/>
        <v>39.369783302971129</v>
      </c>
      <c r="M271" s="444">
        <f t="shared" si="128"/>
        <v>39.091650940664309</v>
      </c>
      <c r="N271" s="444">
        <f t="shared" si="128"/>
        <v>38.71680802339597</v>
      </c>
      <c r="O271" s="318"/>
    </row>
    <row r="272" spans="1:15" ht="13.15">
      <c r="B272" s="329" t="str">
        <f t="shared" si="117"/>
        <v>65 plus</v>
      </c>
      <c r="C272" s="444">
        <f t="shared" si="119"/>
        <v>12.969141679819487</v>
      </c>
      <c r="D272" s="444">
        <f t="shared" ref="D272:N272" si="129">D102-D238</f>
        <v>13.614137995356256</v>
      </c>
      <c r="E272" s="444">
        <f t="shared" si="129"/>
        <v>14.47754606972982</v>
      </c>
      <c r="F272" s="444">
        <f t="shared" si="129"/>
        <v>15.314068229212175</v>
      </c>
      <c r="G272" s="444">
        <f t="shared" si="129"/>
        <v>16.108185283156615</v>
      </c>
      <c r="H272" s="444">
        <f t="shared" si="129"/>
        <v>16.877047490764404</v>
      </c>
      <c r="I272" s="444">
        <f t="shared" si="129"/>
        <v>17.4915510771825</v>
      </c>
      <c r="J272" s="444">
        <f t="shared" si="129"/>
        <v>17.965995342551526</v>
      </c>
      <c r="K272" s="444">
        <f t="shared" si="129"/>
        <v>18.305399559437003</v>
      </c>
      <c r="L272" s="444">
        <f t="shared" si="129"/>
        <v>18.49245005904875</v>
      </c>
      <c r="M272" s="444">
        <f t="shared" si="129"/>
        <v>18.560284700869346</v>
      </c>
      <c r="N272" s="444">
        <f t="shared" si="129"/>
        <v>18.538004135869386</v>
      </c>
      <c r="O272" s="318"/>
    </row>
    <row r="273" spans="1:15" ht="13.15">
      <c r="B273" s="329" t="str">
        <f t="shared" si="117"/>
        <v>Total</v>
      </c>
      <c r="C273" s="444">
        <f>SUM(C263:C272)</f>
        <v>2267.9121319652636</v>
      </c>
      <c r="D273" s="444">
        <f t="shared" ref="D273:N273" si="130">SUM(D263:D272)</f>
        <v>2203.6705276635425</v>
      </c>
      <c r="E273" s="444">
        <f t="shared" si="130"/>
        <v>2147.5344530822463</v>
      </c>
      <c r="F273" s="444">
        <f t="shared" si="130"/>
        <v>2110.7347667928252</v>
      </c>
      <c r="G273" s="444">
        <f t="shared" si="130"/>
        <v>2104.7140628705779</v>
      </c>
      <c r="H273" s="444">
        <f t="shared" si="130"/>
        <v>2131.1847279120761</v>
      </c>
      <c r="I273" s="444">
        <f t="shared" si="130"/>
        <v>2161.9108426839243</v>
      </c>
      <c r="J273" s="444">
        <f t="shared" si="130"/>
        <v>2194.5756930563061</v>
      </c>
      <c r="K273" s="444">
        <f t="shared" si="130"/>
        <v>2224.79393107331</v>
      </c>
      <c r="L273" s="444">
        <f t="shared" si="130"/>
        <v>2245.0261182574668</v>
      </c>
      <c r="M273" s="444">
        <f t="shared" si="130"/>
        <v>2257.5379430953585</v>
      </c>
      <c r="N273" s="444">
        <f t="shared" si="130"/>
        <v>2264.1452571960235</v>
      </c>
      <c r="O273" s="318"/>
    </row>
    <row r="274" spans="1:15">
      <c r="A274" s="300">
        <f>SUM(C274:N274)</f>
        <v>0</v>
      </c>
      <c r="C274" s="300">
        <f t="shared" ref="C274:N274" si="131">SUM(C263:C272)-C273</f>
        <v>0</v>
      </c>
      <c r="D274" s="300">
        <f t="shared" si="131"/>
        <v>0</v>
      </c>
      <c r="E274" s="300">
        <f t="shared" si="131"/>
        <v>0</v>
      </c>
      <c r="F274" s="300">
        <f t="shared" si="131"/>
        <v>0</v>
      </c>
      <c r="G274" s="300">
        <f t="shared" si="131"/>
        <v>0</v>
      </c>
      <c r="H274" s="300">
        <f t="shared" si="131"/>
        <v>0</v>
      </c>
      <c r="I274" s="300">
        <f t="shared" si="131"/>
        <v>0</v>
      </c>
      <c r="J274" s="300">
        <f t="shared" si="131"/>
        <v>0</v>
      </c>
      <c r="K274" s="300">
        <f t="shared" si="131"/>
        <v>0</v>
      </c>
      <c r="L274" s="300">
        <f t="shared" si="131"/>
        <v>0</v>
      </c>
      <c r="M274" s="300">
        <f t="shared" si="131"/>
        <v>0</v>
      </c>
      <c r="N274" s="300">
        <f t="shared" si="131"/>
        <v>0</v>
      </c>
    </row>
    <row r="275" spans="1:15" ht="15">
      <c r="B275" s="331"/>
      <c r="H275" s="318"/>
    </row>
    <row r="276" spans="1:15" ht="15">
      <c r="B276" s="331" t="s">
        <v>517</v>
      </c>
      <c r="H276" s="318"/>
    </row>
    <row r="277" spans="1:15" ht="15">
      <c r="B277" s="331"/>
      <c r="H277" s="318"/>
    </row>
    <row r="278" spans="1:15" ht="15">
      <c r="B278" s="331"/>
      <c r="C278" s="317" t="str">
        <f>C262</f>
        <v>2018/19</v>
      </c>
      <c r="D278" s="317" t="str">
        <f t="shared" ref="D278:N278" si="132">D262</f>
        <v>2019/20</v>
      </c>
      <c r="E278" s="317" t="str">
        <f t="shared" si="132"/>
        <v>2020/21</v>
      </c>
      <c r="F278" s="317" t="str">
        <f t="shared" si="132"/>
        <v>2021/22</v>
      </c>
      <c r="G278" s="317" t="str">
        <f t="shared" si="132"/>
        <v>2022/23</v>
      </c>
      <c r="H278" s="317" t="str">
        <f t="shared" si="132"/>
        <v>2023/24</v>
      </c>
      <c r="I278" s="317" t="str">
        <f t="shared" si="132"/>
        <v>2024/25</v>
      </c>
      <c r="J278" s="317" t="str">
        <f t="shared" si="132"/>
        <v>2025/26</v>
      </c>
      <c r="K278" s="317" t="str">
        <f t="shared" si="132"/>
        <v>2026/27</v>
      </c>
      <c r="L278" s="317" t="str">
        <f t="shared" si="132"/>
        <v>2027/28</v>
      </c>
      <c r="M278" s="317" t="str">
        <f t="shared" si="132"/>
        <v>2028/29</v>
      </c>
      <c r="N278" s="317" t="str">
        <f t="shared" si="132"/>
        <v>2029/30</v>
      </c>
    </row>
    <row r="279" spans="1:15" ht="13.15">
      <c r="B279" s="317" t="s">
        <v>546</v>
      </c>
      <c r="C279" s="444">
        <f>C223+C239</f>
        <v>509.90196910085456</v>
      </c>
      <c r="D279" s="444">
        <f t="shared" ref="D279:K279" si="133">D223+D239</f>
        <v>498.5750251870486</v>
      </c>
      <c r="E279" s="444">
        <f t="shared" si="133"/>
        <v>498.13090962335207</v>
      </c>
      <c r="F279" s="444">
        <f t="shared" si="133"/>
        <v>494.35650083071471</v>
      </c>
      <c r="G279" s="444">
        <f t="shared" si="133"/>
        <v>494.97409109307335</v>
      </c>
      <c r="H279" s="444">
        <f t="shared" si="133"/>
        <v>502.30890029275866</v>
      </c>
      <c r="I279" s="444">
        <f t="shared" si="133"/>
        <v>510.0323987176987</v>
      </c>
      <c r="J279" s="444">
        <f t="shared" si="133"/>
        <v>517.73721212210751</v>
      </c>
      <c r="K279" s="444">
        <f t="shared" si="133"/>
        <v>524.5261945493105</v>
      </c>
      <c r="L279" s="444">
        <f>L223+L239</f>
        <v>528.78689551237835</v>
      </c>
      <c r="M279" s="444">
        <f>M223+M239</f>
        <v>531.12972308259396</v>
      </c>
      <c r="N279" s="444">
        <f>N223+N239</f>
        <v>532.03915415930999</v>
      </c>
    </row>
    <row r="280" spans="1:15" ht="13.15">
      <c r="B280" s="317" t="s">
        <v>547</v>
      </c>
      <c r="C280" s="444">
        <f>C155+C171</f>
        <v>137.05804984505698</v>
      </c>
      <c r="D280" s="444">
        <f t="shared" ref="D280:N280" si="134">D155+D171</f>
        <v>134.35294166458226</v>
      </c>
      <c r="E280" s="444">
        <f t="shared" si="134"/>
        <v>131.40688429972462</v>
      </c>
      <c r="F280" s="444">
        <f t="shared" si="134"/>
        <v>128.60590942008241</v>
      </c>
      <c r="G280" s="444">
        <f t="shared" si="134"/>
        <v>126.68799952612977</v>
      </c>
      <c r="H280" s="444">
        <f t="shared" si="134"/>
        <v>125.86387527025144</v>
      </c>
      <c r="I280" s="444">
        <f t="shared" si="134"/>
        <v>125.20130995184149</v>
      </c>
      <c r="J280" s="444">
        <f t="shared" si="134"/>
        <v>124.64751784488584</v>
      </c>
      <c r="K280" s="444">
        <f t="shared" si="134"/>
        <v>124.05926942675092</v>
      </c>
      <c r="L280" s="444">
        <f t="shared" si="134"/>
        <v>123.18134267655347</v>
      </c>
      <c r="M280" s="444">
        <f t="shared" si="134"/>
        <v>122.09998926716528</v>
      </c>
      <c r="N280" s="444">
        <f t="shared" si="134"/>
        <v>120.88454347490415</v>
      </c>
    </row>
    <row r="281" spans="1:15" ht="13.15">
      <c r="B281" s="317" t="s">
        <v>548</v>
      </c>
      <c r="C281" s="444">
        <f>C189+C205</f>
        <v>2.4507868528167229</v>
      </c>
      <c r="D281" s="444">
        <f t="shared" ref="D281:N281" si="135">D189+D205</f>
        <v>2.3657166141008359</v>
      </c>
      <c r="E281" s="444">
        <f t="shared" si="135"/>
        <v>2.2977102020847244</v>
      </c>
      <c r="F281" s="444">
        <f t="shared" si="135"/>
        <v>2.2446846579118738</v>
      </c>
      <c r="G281" s="444">
        <f t="shared" si="135"/>
        <v>2.2168694565464557</v>
      </c>
      <c r="H281" s="444">
        <f t="shared" si="135"/>
        <v>2.2164323955341221</v>
      </c>
      <c r="I281" s="444">
        <f t="shared" si="135"/>
        <v>2.2220073354201886</v>
      </c>
      <c r="J281" s="444">
        <f t="shared" si="135"/>
        <v>2.2318379372680104</v>
      </c>
      <c r="K281" s="444">
        <f t="shared" si="135"/>
        <v>2.2425450154310616</v>
      </c>
      <c r="L281" s="444">
        <f t="shared" si="135"/>
        <v>2.2482503721179761</v>
      </c>
      <c r="M281" s="444">
        <f t="shared" si="135"/>
        <v>2.2504448962228238</v>
      </c>
      <c r="N281" s="444">
        <f t="shared" si="135"/>
        <v>2.2502528769099408</v>
      </c>
    </row>
    <row r="282" spans="1:15" ht="13.15">
      <c r="B282" s="317" t="s">
        <v>549</v>
      </c>
      <c r="C282" s="444">
        <f>C121+C137</f>
        <v>370.39313240298088</v>
      </c>
      <c r="D282" s="444">
        <f t="shared" ref="D282:N282" si="136">D121+D137</f>
        <v>361.85636690836549</v>
      </c>
      <c r="E282" s="444">
        <f t="shared" si="136"/>
        <v>364.4263151215427</v>
      </c>
      <c r="F282" s="444">
        <f t="shared" si="136"/>
        <v>363.50590675272048</v>
      </c>
      <c r="G282" s="444">
        <f t="shared" si="136"/>
        <v>366.06922211039716</v>
      </c>
      <c r="H282" s="444">
        <f t="shared" si="136"/>
        <v>374.22859262697312</v>
      </c>
      <c r="I282" s="444">
        <f t="shared" si="136"/>
        <v>382.60908143043707</v>
      </c>
      <c r="J282" s="444">
        <f t="shared" si="136"/>
        <v>390.85785633995363</v>
      </c>
      <c r="K282" s="444">
        <f t="shared" si="136"/>
        <v>398.22438010712852</v>
      </c>
      <c r="L282" s="444">
        <f t="shared" si="136"/>
        <v>403.35730246370701</v>
      </c>
      <c r="M282" s="444">
        <f t="shared" si="136"/>
        <v>406.7792889192059</v>
      </c>
      <c r="N282" s="444">
        <f t="shared" si="136"/>
        <v>408.90435780749596</v>
      </c>
    </row>
    <row r="283" spans="1:15" ht="15">
      <c r="A283" s="300">
        <f>SUM(C283:N283)</f>
        <v>0</v>
      </c>
      <c r="B283" s="331"/>
      <c r="C283" s="300">
        <f>C279-C280-C281-C282</f>
        <v>0</v>
      </c>
      <c r="D283" s="300">
        <f t="shared" ref="D283:N283" si="137">D279-D280-D281-D282</f>
        <v>0</v>
      </c>
      <c r="E283" s="300">
        <f t="shared" si="137"/>
        <v>0</v>
      </c>
      <c r="F283" s="300">
        <f t="shared" si="137"/>
        <v>0</v>
      </c>
      <c r="G283" s="300">
        <f t="shared" si="137"/>
        <v>0</v>
      </c>
      <c r="H283" s="300">
        <f t="shared" si="137"/>
        <v>0</v>
      </c>
      <c r="I283" s="300">
        <f t="shared" si="137"/>
        <v>0</v>
      </c>
      <c r="J283" s="300">
        <f t="shared" si="137"/>
        <v>0</v>
      </c>
      <c r="K283" s="300">
        <f t="shared" si="137"/>
        <v>0</v>
      </c>
      <c r="L283" s="300">
        <f t="shared" si="137"/>
        <v>0</v>
      </c>
      <c r="M283" s="300">
        <f t="shared" si="137"/>
        <v>0</v>
      </c>
      <c r="N283" s="300">
        <f t="shared" si="137"/>
        <v>0</v>
      </c>
    </row>
    <row r="284" spans="1:15" ht="15">
      <c r="B284" s="331"/>
      <c r="H284" s="318"/>
    </row>
    <row r="285" spans="1:15" ht="15">
      <c r="B285" s="331" t="s">
        <v>265</v>
      </c>
      <c r="F285" s="355"/>
      <c r="G285" s="355" t="s">
        <v>266</v>
      </c>
      <c r="H285" s="318"/>
    </row>
    <row r="286" spans="1:15" ht="15">
      <c r="B286" s="331"/>
      <c r="H286" s="318"/>
    </row>
    <row r="287" spans="1:15" ht="15">
      <c r="B287" s="331" t="s">
        <v>211</v>
      </c>
      <c r="H287" s="318"/>
    </row>
    <row r="288" spans="1:15" ht="15">
      <c r="B288" s="331"/>
      <c r="H288" s="318"/>
    </row>
    <row r="289" spans="2:15" ht="15">
      <c r="B289" s="331"/>
      <c r="C289" s="317" t="str">
        <f>C278</f>
        <v>2018/19</v>
      </c>
      <c r="D289" s="317" t="str">
        <f t="shared" ref="D289:N289" si="138">D278</f>
        <v>2019/20</v>
      </c>
      <c r="E289" s="317" t="str">
        <f t="shared" si="138"/>
        <v>2020/21</v>
      </c>
      <c r="F289" s="317" t="str">
        <f t="shared" si="138"/>
        <v>2021/22</v>
      </c>
      <c r="G289" s="317" t="str">
        <f t="shared" si="138"/>
        <v>2022/23</v>
      </c>
      <c r="H289" s="317" t="str">
        <f t="shared" si="138"/>
        <v>2023/24</v>
      </c>
      <c r="I289" s="317" t="str">
        <f t="shared" si="138"/>
        <v>2024/25</v>
      </c>
      <c r="J289" s="317" t="str">
        <f t="shared" si="138"/>
        <v>2025/26</v>
      </c>
      <c r="K289" s="317" t="str">
        <f t="shared" si="138"/>
        <v>2026/27</v>
      </c>
      <c r="L289" s="317" t="str">
        <f t="shared" si="138"/>
        <v>2027/28</v>
      </c>
      <c r="M289" s="317" t="str">
        <f t="shared" si="138"/>
        <v>2028/29</v>
      </c>
      <c r="N289" s="317" t="str">
        <f t="shared" si="138"/>
        <v>2029/30</v>
      </c>
    </row>
    <row r="290" spans="2:15" ht="15">
      <c r="B290" s="331"/>
      <c r="C290" s="444">
        <f>C53+C69-C15</f>
        <v>0</v>
      </c>
      <c r="D290" s="444">
        <f>D53+D69-D15</f>
        <v>0</v>
      </c>
      <c r="E290" s="444">
        <f>E53+E69-E15</f>
        <v>0</v>
      </c>
      <c r="F290" s="444">
        <f t="shared" ref="F290:N290" si="139">F53+F69-F15</f>
        <v>0</v>
      </c>
      <c r="G290" s="444">
        <f t="shared" si="139"/>
        <v>0</v>
      </c>
      <c r="H290" s="444">
        <f t="shared" si="139"/>
        <v>0</v>
      </c>
      <c r="I290" s="444">
        <f t="shared" si="139"/>
        <v>0</v>
      </c>
      <c r="J290" s="444">
        <f t="shared" si="139"/>
        <v>0</v>
      </c>
      <c r="K290" s="444">
        <f t="shared" si="139"/>
        <v>0</v>
      </c>
      <c r="L290" s="444">
        <f t="shared" si="139"/>
        <v>0</v>
      </c>
      <c r="M290" s="444">
        <f t="shared" si="139"/>
        <v>0</v>
      </c>
      <c r="N290" s="444">
        <f t="shared" si="139"/>
        <v>0</v>
      </c>
    </row>
    <row r="291" spans="2:15" ht="15">
      <c r="B291" s="331"/>
      <c r="C291" s="318"/>
      <c r="D291" s="318"/>
      <c r="E291" s="318"/>
      <c r="F291" s="318"/>
      <c r="G291" s="318"/>
      <c r="H291" s="318"/>
      <c r="I291" s="318"/>
      <c r="J291" s="318"/>
      <c r="K291" s="318"/>
      <c r="L291" s="318"/>
      <c r="M291" s="318"/>
      <c r="N291" s="318"/>
    </row>
    <row r="292" spans="2:15" ht="15">
      <c r="B292" s="331" t="s">
        <v>263</v>
      </c>
      <c r="H292" s="318"/>
    </row>
    <row r="293" spans="2:15" ht="15">
      <c r="B293" s="331"/>
      <c r="C293" s="356" t="str">
        <f t="shared" ref="C293:N293" si="140">C262</f>
        <v>2018/19</v>
      </c>
      <c r="D293" s="356" t="str">
        <f t="shared" si="140"/>
        <v>2019/20</v>
      </c>
      <c r="E293" s="356" t="str">
        <f t="shared" si="140"/>
        <v>2020/21</v>
      </c>
      <c r="F293" s="356" t="str">
        <f t="shared" si="140"/>
        <v>2021/22</v>
      </c>
      <c r="G293" s="356" t="str">
        <f t="shared" si="140"/>
        <v>2022/23</v>
      </c>
      <c r="H293" s="356" t="str">
        <f t="shared" si="140"/>
        <v>2023/24</v>
      </c>
      <c r="I293" s="356" t="str">
        <f t="shared" si="140"/>
        <v>2024/25</v>
      </c>
      <c r="J293" s="356" t="str">
        <f t="shared" si="140"/>
        <v>2025/26</v>
      </c>
      <c r="K293" s="356" t="str">
        <f t="shared" si="140"/>
        <v>2026/27</v>
      </c>
      <c r="L293" s="356" t="str">
        <f t="shared" si="140"/>
        <v>2027/28</v>
      </c>
      <c r="M293" s="356" t="str">
        <f t="shared" si="140"/>
        <v>2028/29</v>
      </c>
      <c r="N293" s="356" t="str">
        <f t="shared" si="140"/>
        <v>2029/30</v>
      </c>
    </row>
    <row r="294" spans="2:15" ht="13.15">
      <c r="B294" s="354" t="s">
        <v>267</v>
      </c>
      <c r="C294" s="444">
        <f>C36-C15+C279-C290</f>
        <v>379.44489857736994</v>
      </c>
      <c r="D294" s="444">
        <f t="shared" ref="D294:N294" si="141">D36-D15+D279-D290</f>
        <v>403.71290279665754</v>
      </c>
      <c r="E294" s="444">
        <f t="shared" si="141"/>
        <v>438.2299075785362</v>
      </c>
      <c r="F294" s="444">
        <f t="shared" si="141"/>
        <v>497.55574920868241</v>
      </c>
      <c r="G294" s="444">
        <f t="shared" si="141"/>
        <v>566.64252943093766</v>
      </c>
      <c r="H294" s="444">
        <f t="shared" si="141"/>
        <v>582.54800627967916</v>
      </c>
      <c r="I294" s="444">
        <f t="shared" si="141"/>
        <v>593.78479998985563</v>
      </c>
      <c r="J294" s="444">
        <f t="shared" si="141"/>
        <v>595.6034207879726</v>
      </c>
      <c r="K294" s="444">
        <f t="shared" si="141"/>
        <v>580.44558964970406</v>
      </c>
      <c r="L294" s="444">
        <f t="shared" si="141"/>
        <v>567.48127702582474</v>
      </c>
      <c r="M294" s="444">
        <f t="shared" si="141"/>
        <v>556.41174604877688</v>
      </c>
      <c r="N294" s="444">
        <f t="shared" si="141"/>
        <v>547.11163073800628</v>
      </c>
    </row>
    <row r="295" spans="2:15" ht="12.75" customHeight="1">
      <c r="B295" s="1405" t="s">
        <v>264</v>
      </c>
      <c r="C295" s="1405"/>
      <c r="D295" s="1405"/>
      <c r="E295" s="1405"/>
      <c r="F295" s="1405"/>
      <c r="G295" s="1405"/>
      <c r="H295" s="1405"/>
      <c r="I295" s="1405"/>
      <c r="J295" s="1405"/>
      <c r="K295" s="1405"/>
      <c r="L295" s="1405"/>
      <c r="M295" s="1405"/>
      <c r="N295" s="1405"/>
    </row>
    <row r="296" spans="2:15" ht="13.15">
      <c r="B296" s="317" t="s">
        <v>423</v>
      </c>
      <c r="C296" s="274">
        <f>IF(C294&lt;0,0,C294)</f>
        <v>379.44489857736994</v>
      </c>
      <c r="D296" s="274">
        <f t="shared" ref="D296:N296" si="142">IF(D294&lt;0,0,D294)</f>
        <v>403.71290279665754</v>
      </c>
      <c r="E296" s="274">
        <f t="shared" si="142"/>
        <v>438.2299075785362</v>
      </c>
      <c r="F296" s="274">
        <f t="shared" si="142"/>
        <v>497.55574920868241</v>
      </c>
      <c r="G296" s="274">
        <f t="shared" si="142"/>
        <v>566.64252943093766</v>
      </c>
      <c r="H296" s="274">
        <f t="shared" si="142"/>
        <v>582.54800627967916</v>
      </c>
      <c r="I296" s="274">
        <f t="shared" si="142"/>
        <v>593.78479998985563</v>
      </c>
      <c r="J296" s="274">
        <f t="shared" si="142"/>
        <v>595.6034207879726</v>
      </c>
      <c r="K296" s="274">
        <f t="shared" si="142"/>
        <v>580.44558964970406</v>
      </c>
      <c r="L296" s="274">
        <f t="shared" si="142"/>
        <v>567.48127702582474</v>
      </c>
      <c r="M296" s="274">
        <f t="shared" si="142"/>
        <v>556.41174604877688</v>
      </c>
      <c r="N296" s="274">
        <f t="shared" si="142"/>
        <v>547.11163073800628</v>
      </c>
    </row>
    <row r="297" spans="2:15" ht="15">
      <c r="B297" s="331"/>
      <c r="H297" s="318"/>
    </row>
    <row r="298" spans="2:15" ht="15">
      <c r="B298" s="331" t="s">
        <v>174</v>
      </c>
      <c r="H298" s="318"/>
    </row>
    <row r="299" spans="2:15" ht="15">
      <c r="B299" s="331"/>
      <c r="H299" s="318"/>
    </row>
    <row r="300" spans="2:15" ht="13.15">
      <c r="B300" s="332" t="s">
        <v>46</v>
      </c>
      <c r="H300" s="316"/>
    </row>
    <row r="301" spans="2:15">
      <c r="H301" s="316"/>
    </row>
    <row r="302" spans="2:15" ht="13.15">
      <c r="B302" s="329" t="str">
        <f t="shared" ref="B302:B313" si="143">B262</f>
        <v>Age group</v>
      </c>
      <c r="C302" s="329" t="str">
        <f>C293</f>
        <v>2018/19</v>
      </c>
      <c r="D302" s="329" t="str">
        <f t="shared" ref="D302:N302" si="144">D293</f>
        <v>2019/20</v>
      </c>
      <c r="E302" s="329" t="str">
        <f t="shared" si="144"/>
        <v>2020/21</v>
      </c>
      <c r="F302" s="329" t="str">
        <f t="shared" si="144"/>
        <v>2021/22</v>
      </c>
      <c r="G302" s="329" t="str">
        <f t="shared" si="144"/>
        <v>2022/23</v>
      </c>
      <c r="H302" s="329" t="str">
        <f t="shared" si="144"/>
        <v>2023/24</v>
      </c>
      <c r="I302" s="329" t="str">
        <f t="shared" si="144"/>
        <v>2024/25</v>
      </c>
      <c r="J302" s="329" t="str">
        <f t="shared" si="144"/>
        <v>2025/26</v>
      </c>
      <c r="K302" s="329" t="str">
        <f t="shared" si="144"/>
        <v>2026/27</v>
      </c>
      <c r="L302" s="329" t="str">
        <f t="shared" si="144"/>
        <v>2027/28</v>
      </c>
      <c r="M302" s="329" t="str">
        <f t="shared" si="144"/>
        <v>2028/29</v>
      </c>
      <c r="N302" s="329" t="str">
        <f t="shared" si="144"/>
        <v>2029/30</v>
      </c>
    </row>
    <row r="303" spans="2:15" ht="13.15">
      <c r="B303" s="329" t="str">
        <f t="shared" si="143"/>
        <v>20-24</v>
      </c>
      <c r="C303" s="444">
        <f>C$296*Entrant_age_breakdowns!$K76*$G$31</f>
        <v>45.34609552896967</v>
      </c>
      <c r="D303" s="444">
        <f>D$296*Entrant_age_breakdowns!$K76*$G$31</f>
        <v>48.246277457231571</v>
      </c>
      <c r="E303" s="444">
        <f>E$296*Entrant_age_breakdowns!$K76*$G$31</f>
        <v>52.3712805922884</v>
      </c>
      <c r="F303" s="444">
        <f>F$296*Entrant_age_breakdowns!$K76*$G$31</f>
        <v>59.461098618524424</v>
      </c>
      <c r="G303" s="444">
        <f>G$296*Entrant_age_breakdowns!$K76*$G$31</f>
        <v>67.717411320297458</v>
      </c>
      <c r="H303" s="444">
        <f>H$296*Entrant_age_breakdowns!$K76*$G$31</f>
        <v>69.618217670102112</v>
      </c>
      <c r="I303" s="444">
        <f>I$296*Entrant_age_breakdowns!$K76*$G$31</f>
        <v>70.961086484339418</v>
      </c>
      <c r="J303" s="444">
        <f>J$296*Entrant_age_breakdowns!$K76*$G$31</f>
        <v>71.178423317043112</v>
      </c>
      <c r="K303" s="444">
        <f>K$296*Entrant_age_breakdowns!$K76*$G$31</f>
        <v>69.366965417925357</v>
      </c>
      <c r="L303" s="444">
        <f>L$296*Entrant_age_breakdowns!$K76*$G$31</f>
        <v>67.817647029632425</v>
      </c>
      <c r="M303" s="444">
        <f>M$296*Entrant_age_breakdowns!$K76*$G$31</f>
        <v>66.494767183235581</v>
      </c>
      <c r="N303" s="444">
        <f>N$296*Entrant_age_breakdowns!$K76*$G$31</f>
        <v>65.383343841154073</v>
      </c>
      <c r="O303" s="318"/>
    </row>
    <row r="304" spans="2:15" ht="13.15">
      <c r="B304" s="329" t="str">
        <f t="shared" si="143"/>
        <v>25-29</v>
      </c>
      <c r="C304" s="444">
        <f>C$296*Entrant_age_breakdowns!$K77*$G$31</f>
        <v>47.299880423987609</v>
      </c>
      <c r="D304" s="444">
        <f>D$296*Entrant_age_breakdowns!$K77*$G$31</f>
        <v>50.325019784155018</v>
      </c>
      <c r="E304" s="444">
        <f>E$296*Entrant_age_breakdowns!$K77*$G$31</f>
        <v>54.627753079287629</v>
      </c>
      <c r="F304" s="444">
        <f>F$296*Entrant_age_breakdowns!$K77*$G$31</f>
        <v>62.023043477654042</v>
      </c>
      <c r="G304" s="444">
        <f>G$296*Entrant_age_breakdowns!$K77*$G$31</f>
        <v>70.635088218913552</v>
      </c>
      <c r="H304" s="444">
        <f>H$296*Entrant_age_breakdowns!$K77*$G$31</f>
        <v>72.617792837825633</v>
      </c>
      <c r="I304" s="444">
        <f>I$296*Entrant_age_breakdowns!$K77*$G$31</f>
        <v>74.018520587317269</v>
      </c>
      <c r="J304" s="444">
        <f>J$296*Entrant_age_breakdowns!$K77*$G$31</f>
        <v>74.245221609283888</v>
      </c>
      <c r="K304" s="444">
        <f>K$296*Entrant_age_breakdowns!$K77*$G$31</f>
        <v>72.35571511436153</v>
      </c>
      <c r="L304" s="444">
        <f>L$296*Entrant_age_breakdowns!$K77*$G$31</f>
        <v>70.739642690703278</v>
      </c>
      <c r="M304" s="444">
        <f>M$296*Entrant_age_breakdowns!$K77*$G$31</f>
        <v>69.359765155053068</v>
      </c>
      <c r="N304" s="444">
        <f>N$296*Entrant_age_breakdowns!$K77*$G$31</f>
        <v>68.200454952760154</v>
      </c>
      <c r="O304" s="318"/>
    </row>
    <row r="305" spans="1:15" ht="13.15">
      <c r="B305" s="329" t="str">
        <f t="shared" si="143"/>
        <v>30-34</v>
      </c>
      <c r="C305" s="444">
        <f>C$296*Entrant_age_breakdowns!$K78*$G$31</f>
        <v>23.160984045461674</v>
      </c>
      <c r="D305" s="444">
        <f>D$296*Entrant_age_breakdowns!$K78*$G$31</f>
        <v>24.642281753364603</v>
      </c>
      <c r="E305" s="444">
        <f>E$296*Entrant_age_breakdowns!$K78*$G$31</f>
        <v>26.749169472892621</v>
      </c>
      <c r="F305" s="444">
        <f>F$296*Entrant_age_breakdowns!$K78*$G$31</f>
        <v>30.370366849984862</v>
      </c>
      <c r="G305" s="444">
        <f>G$296*Entrant_age_breakdowns!$K78*$G$31</f>
        <v>34.587363363784881</v>
      </c>
      <c r="H305" s="444">
        <f>H$296*Entrant_age_breakdowns!$K78*$G$31</f>
        <v>35.558219730309588</v>
      </c>
      <c r="I305" s="444">
        <f>I$296*Entrant_age_breakdowns!$K78*$G$31</f>
        <v>36.244103769914027</v>
      </c>
      <c r="J305" s="444">
        <f>J$296*Entrant_age_breakdowns!$K78*$G$31</f>
        <v>36.355110789504621</v>
      </c>
      <c r="K305" s="444">
        <f>K$296*Entrant_age_breakdowns!$K78*$G$31</f>
        <v>35.429890061874637</v>
      </c>
      <c r="L305" s="444">
        <f>L$296*Entrant_age_breakdowns!$K78*$G$31</f>
        <v>34.638559781858184</v>
      </c>
      <c r="M305" s="444">
        <f>M$296*Entrant_age_breakdowns!$K78*$G$31</f>
        <v>33.96288531288684</v>
      </c>
      <c r="N305" s="444">
        <f>N$296*Entrant_age_breakdowns!$K78*$G$31</f>
        <v>33.395214425384346</v>
      </c>
      <c r="O305" s="318"/>
    </row>
    <row r="306" spans="1:15" ht="13.15">
      <c r="B306" s="329" t="str">
        <f t="shared" si="143"/>
        <v>35-39</v>
      </c>
      <c r="C306" s="444">
        <f>C$296*Entrant_age_breakdowns!$K79*$G$31</f>
        <v>17.302862055265159</v>
      </c>
      <c r="D306" s="444">
        <f>D$296*Entrant_age_breakdowns!$K79*$G$31</f>
        <v>18.409494219611691</v>
      </c>
      <c r="E306" s="444">
        <f>E$296*Entrant_age_breakdowns!$K79*$G$31</f>
        <v>19.983485527812125</v>
      </c>
      <c r="F306" s="444">
        <f>F$296*Entrant_age_breakdowns!$K79*$G$31</f>
        <v>22.68877121721669</v>
      </c>
      <c r="G306" s="444">
        <f>G$296*Entrant_age_breakdowns!$K79*$G$31</f>
        <v>25.839160199938405</v>
      </c>
      <c r="H306" s="444">
        <f>H$296*Entrant_age_breakdowns!$K79*$G$31</f>
        <v>26.56445726643954</v>
      </c>
      <c r="I306" s="444">
        <f>I$296*Entrant_age_breakdowns!$K79*$G$31</f>
        <v>27.076860232560879</v>
      </c>
      <c r="J306" s="444">
        <f>J$296*Entrant_age_breakdowns!$K79*$G$31</f>
        <v>27.159790178169931</v>
      </c>
      <c r="K306" s="444">
        <f>K$296*Entrant_age_breakdowns!$K79*$G$31</f>
        <v>26.468586100250342</v>
      </c>
      <c r="L306" s="444">
        <f>L$296*Entrant_age_breakdowns!$K79*$G$31</f>
        <v>25.87740747638863</v>
      </c>
      <c r="M306" s="444">
        <f>M$296*Entrant_age_breakdowns!$K79*$G$31</f>
        <v>25.372631767898536</v>
      </c>
      <c r="N306" s="444">
        <f>N$296*Entrant_age_breakdowns!$K79*$G$31</f>
        <v>24.948542228353674</v>
      </c>
      <c r="O306" s="318"/>
    </row>
    <row r="307" spans="1:15" ht="13.15">
      <c r="B307" s="329" t="str">
        <f t="shared" si="143"/>
        <v>40-44</v>
      </c>
      <c r="C307" s="444">
        <f>C$296*Entrant_age_breakdowns!$K80*$G$31</f>
        <v>14.447381561165956</v>
      </c>
      <c r="D307" s="444">
        <f>D$296*Entrant_age_breakdowns!$K80*$G$31</f>
        <v>15.371386912136678</v>
      </c>
      <c r="E307" s="444">
        <f>E$296*Entrant_age_breakdowns!$K80*$G$31</f>
        <v>16.685623419998727</v>
      </c>
      <c r="F307" s="444">
        <f>F$296*Entrant_age_breakdowns!$K80*$G$31</f>
        <v>18.944457505478624</v>
      </c>
      <c r="G307" s="444">
        <f>G$296*Entrant_age_breakdowns!$K80*$G$31</f>
        <v>21.574939766395925</v>
      </c>
      <c r="H307" s="444">
        <f>H$296*Entrant_age_breakdowns!$K80*$G$31</f>
        <v>22.180541512018561</v>
      </c>
      <c r="I307" s="444">
        <f>I$296*Entrant_age_breakdowns!$K80*$G$31</f>
        <v>22.608382937384111</v>
      </c>
      <c r="J307" s="444">
        <f>J$296*Entrant_age_breakdowns!$K80*$G$31</f>
        <v>22.677627005980046</v>
      </c>
      <c r="K307" s="444">
        <f>K$296*Entrant_age_breakdowns!$K80*$G$31</f>
        <v>22.100491904374152</v>
      </c>
      <c r="L307" s="444">
        <f>L$296*Entrant_age_breakdowns!$K80*$G$31</f>
        <v>21.606875118754793</v>
      </c>
      <c r="M307" s="444">
        <f>M$296*Entrant_age_breakdowns!$K80*$G$31</f>
        <v>21.18540222946795</v>
      </c>
      <c r="N307" s="444">
        <f>N$296*Entrant_age_breakdowns!$K80*$G$31</f>
        <v>20.831299921171539</v>
      </c>
      <c r="O307" s="318"/>
    </row>
    <row r="308" spans="1:15" ht="13.15">
      <c r="B308" s="329" t="str">
        <f t="shared" si="143"/>
        <v>45-49</v>
      </c>
      <c r="C308" s="444">
        <f>C$296*Entrant_age_breakdowns!$K81*$G$31</f>
        <v>12.284444446911204</v>
      </c>
      <c r="D308" s="444">
        <f>D$296*Entrant_age_breakdowns!$K81*$G$31</f>
        <v>13.070115701912826</v>
      </c>
      <c r="E308" s="444">
        <f>E$296*Entrant_age_breakdowns!$K81*$G$31</f>
        <v>14.187596077341558</v>
      </c>
      <c r="F308" s="444">
        <f>F$296*Entrant_age_breakdowns!$K81*$G$31</f>
        <v>16.108257044201764</v>
      </c>
      <c r="G308" s="444">
        <f>G$296*Entrant_age_breakdowns!$K81*$G$31</f>
        <v>18.344926233425838</v>
      </c>
      <c r="H308" s="444">
        <f>H$296*Entrant_age_breakdowns!$K81*$G$31</f>
        <v>18.859862519254325</v>
      </c>
      <c r="I308" s="444">
        <f>I$296*Entrant_age_breakdowns!$K81*$G$31</f>
        <v>19.22365122378455</v>
      </c>
      <c r="J308" s="444">
        <f>J$296*Entrant_age_breakdowns!$K81*$G$31</f>
        <v>19.282528668831844</v>
      </c>
      <c r="K308" s="444">
        <f>K$296*Entrant_age_breakdowns!$K81*$G$31</f>
        <v>18.791797247084311</v>
      </c>
      <c r="L308" s="444">
        <f>L$296*Entrant_age_breakdowns!$K81*$G$31</f>
        <v>18.372080500812228</v>
      </c>
      <c r="M308" s="444">
        <f>M$296*Entrant_age_breakdowns!$K81*$G$31</f>
        <v>18.013706890175374</v>
      </c>
      <c r="N308" s="444">
        <f>N$296*Entrant_age_breakdowns!$K81*$G$31</f>
        <v>17.712617719354078</v>
      </c>
      <c r="O308" s="318"/>
    </row>
    <row r="309" spans="1:15" ht="13.15">
      <c r="B309" s="329" t="str">
        <f t="shared" si="143"/>
        <v>50-54</v>
      </c>
      <c r="C309" s="444">
        <f>C$296*Entrant_age_breakdowns!$K82*$G$31</f>
        <v>9.0572345340731779</v>
      </c>
      <c r="D309" s="444">
        <f>D$296*Entrant_age_breakdowns!$K82*$G$31</f>
        <v>9.6365044273094593</v>
      </c>
      <c r="E309" s="444">
        <f>E$296*Entrant_age_breakdowns!$K82*$G$31</f>
        <v>10.460414852499838</v>
      </c>
      <c r="F309" s="444">
        <f>F$296*Entrant_age_breakdowns!$K82*$G$31</f>
        <v>11.87650468158988</v>
      </c>
      <c r="G309" s="444">
        <f>G$296*Entrant_age_breakdowns!$K82*$G$31</f>
        <v>13.525585151568436</v>
      </c>
      <c r="H309" s="444">
        <f>H$296*Entrant_age_breakdowns!$K82*$G$31</f>
        <v>13.90524405523386</v>
      </c>
      <c r="I309" s="444">
        <f>I$296*Entrant_age_breakdowns!$K82*$G$31</f>
        <v>14.173462909738539</v>
      </c>
      <c r="J309" s="444">
        <f>J$296*Entrant_age_breakdowns!$K82*$G$31</f>
        <v>14.216872836077897</v>
      </c>
      <c r="K309" s="444">
        <f>K$296*Entrant_age_breakdowns!$K82*$G$31</f>
        <v>13.855060008545097</v>
      </c>
      <c r="L309" s="444">
        <f>L$296*Entrant_age_breakdowns!$K82*$G$31</f>
        <v>13.545605802024571</v>
      </c>
      <c r="M309" s="444">
        <f>M$296*Entrant_age_breakdowns!$K82*$G$31</f>
        <v>13.281379458180691</v>
      </c>
      <c r="N309" s="444">
        <f>N$296*Entrant_age_breakdowns!$K82*$G$31</f>
        <v>13.059388529117248</v>
      </c>
      <c r="O309" s="318"/>
    </row>
    <row r="310" spans="1:15" ht="13.15">
      <c r="B310" s="329" t="str">
        <f t="shared" si="143"/>
        <v>55-59</v>
      </c>
      <c r="C310" s="444">
        <f>C$296*Entrant_age_breakdowns!$K83*$G$31</f>
        <v>5.5071659213591326</v>
      </c>
      <c r="D310" s="444">
        <f>D$296*Entrant_age_breakdowns!$K83*$G$31</f>
        <v>5.8593855092806955</v>
      </c>
      <c r="E310" s="444">
        <f>E$296*Entrant_age_breakdowns!$K83*$G$31</f>
        <v>6.3603564622566049</v>
      </c>
      <c r="F310" s="444">
        <f>F$296*Entrant_age_breakdowns!$K83*$G$31</f>
        <v>7.2213965091947285</v>
      </c>
      <c r="G310" s="444">
        <f>G$296*Entrant_age_breakdowns!$K83*$G$31</f>
        <v>8.2241043149470645</v>
      </c>
      <c r="H310" s="444">
        <f>H$296*Entrant_age_breakdowns!$K83*$G$31</f>
        <v>8.4549523257986188</v>
      </c>
      <c r="I310" s="444">
        <f>I$296*Entrant_age_breakdowns!$K83*$G$31</f>
        <v>8.6180402672047105</v>
      </c>
      <c r="J310" s="444">
        <f>J$296*Entrant_age_breakdowns!$K83*$G$31</f>
        <v>8.6444352629493224</v>
      </c>
      <c r="K310" s="444">
        <f>K$296*Entrant_age_breakdowns!$K83*$G$31</f>
        <v>8.4244383901507618</v>
      </c>
      <c r="L310" s="444">
        <f>L$296*Entrant_age_breakdowns!$K83*$G$31</f>
        <v>8.2362776823806563</v>
      </c>
      <c r="M310" s="444">
        <f>M$296*Entrant_age_breakdowns!$K83*$G$31</f>
        <v>8.0756173493763441</v>
      </c>
      <c r="N310" s="444">
        <f>N$296*Entrant_age_breakdowns!$K83*$G$31</f>
        <v>7.9406378614554054</v>
      </c>
      <c r="O310" s="318"/>
    </row>
    <row r="311" spans="1:15" ht="13.15">
      <c r="B311" s="329" t="str">
        <f t="shared" si="143"/>
        <v>60-64</v>
      </c>
      <c r="C311" s="444">
        <f>C$296*Entrant_age_breakdowns!$K84*$G$31</f>
        <v>2.7905259177157222</v>
      </c>
      <c r="D311" s="444">
        <f>D$296*Entrant_age_breakdowns!$K84*$G$31</f>
        <v>2.9689984574680208</v>
      </c>
      <c r="E311" s="444">
        <f>E$296*Entrant_age_breakdowns!$K84*$G$31</f>
        <v>3.2228445278905751</v>
      </c>
      <c r="F311" s="444">
        <f>F$296*Entrant_age_breakdowns!$K84*$G$31</f>
        <v>3.6591405468380138</v>
      </c>
      <c r="G311" s="444">
        <f>G$296*Entrant_age_breakdowns!$K84*$G$31</f>
        <v>4.1672207753627442</v>
      </c>
      <c r="H311" s="444">
        <f>H$296*Entrant_age_breakdowns!$K84*$G$31</f>
        <v>4.284193346469773</v>
      </c>
      <c r="I311" s="444">
        <f>I$296*Entrant_age_breakdowns!$K84*$G$31</f>
        <v>4.3668313373818544</v>
      </c>
      <c r="J311" s="444">
        <f>J$296*Entrant_age_breakdowns!$K84*$G$31</f>
        <v>4.3802058971418338</v>
      </c>
      <c r="K311" s="444">
        <f>K$296*Entrant_age_breakdowns!$K84*$G$31</f>
        <v>4.2687316862451175</v>
      </c>
      <c r="L311" s="444">
        <f>L$296*Entrant_age_breakdowns!$K84*$G$31</f>
        <v>4.173389119991251</v>
      </c>
      <c r="M311" s="444">
        <f>M$296*Entrant_age_breakdowns!$K84*$G$31</f>
        <v>4.0919812180686739</v>
      </c>
      <c r="N311" s="444">
        <f>N$296*Entrant_age_breakdowns!$K84*$G$31</f>
        <v>4.0235860099376612</v>
      </c>
      <c r="O311" s="318"/>
    </row>
    <row r="312" spans="1:15" ht="13.15">
      <c r="B312" s="329" t="str">
        <f t="shared" si="143"/>
        <v>65 plus</v>
      </c>
      <c r="C312" s="444">
        <f>C$296*Entrant_age_breakdowns!$K85*$G$31</f>
        <v>0.85828882028170483</v>
      </c>
      <c r="D312" s="444">
        <f>D$296*Entrant_age_breakdowns!$K85*$G$31</f>
        <v>0.91318205192101942</v>
      </c>
      <c r="E312" s="444">
        <f>E$296*Entrant_age_breakdowns!$K85*$G$31</f>
        <v>0.99125810308146434</v>
      </c>
      <c r="F312" s="444">
        <f>F$296*Entrant_age_breakdowns!$K85*$G$31</f>
        <v>1.1254507271379848</v>
      </c>
      <c r="G312" s="444">
        <f>G$296*Entrant_age_breakdowns!$K85*$G$31</f>
        <v>1.281722194527156</v>
      </c>
      <c r="H312" s="444">
        <f>H$296*Entrant_age_breakdowns!$K85*$G$31</f>
        <v>1.3176997317445676</v>
      </c>
      <c r="I312" s="444">
        <f>I$296*Entrant_age_breakdowns!$K85*$G$31</f>
        <v>1.3431168989101177</v>
      </c>
      <c r="J312" s="444">
        <f>J$296*Entrant_age_breakdowns!$K85*$G$31</f>
        <v>1.3472305446731991</v>
      </c>
      <c r="K312" s="444">
        <f>K$296*Entrant_age_breakdowns!$K85*$G$31</f>
        <v>1.3129441514327822</v>
      </c>
      <c r="L312" s="444">
        <f>L$296*Entrant_age_breakdowns!$K85*$G$31</f>
        <v>1.2836194072355855</v>
      </c>
      <c r="M312" s="444">
        <f>M$296*Entrant_age_breakdowns!$K85*$G$31</f>
        <v>1.2585805815220679</v>
      </c>
      <c r="N312" s="444">
        <f>N$296*Entrant_age_breakdowns!$K85*$G$31</f>
        <v>1.2375441015786233</v>
      </c>
      <c r="O312" s="318"/>
    </row>
    <row r="313" spans="1:15" ht="13.15">
      <c r="B313" s="329" t="str">
        <f t="shared" si="143"/>
        <v>Total</v>
      </c>
      <c r="C313" s="444">
        <f t="shared" ref="C313:N313" si="145">SUM(C303:C312)</f>
        <v>178.05486325519104</v>
      </c>
      <c r="D313" s="444">
        <f t="shared" si="145"/>
        <v>189.44264627439156</v>
      </c>
      <c r="E313" s="444">
        <f t="shared" si="145"/>
        <v>205.63978211534956</v>
      </c>
      <c r="F313" s="444">
        <f t="shared" si="145"/>
        <v>233.47848717782102</v>
      </c>
      <c r="G313" s="444">
        <f t="shared" si="145"/>
        <v>265.89752153916146</v>
      </c>
      <c r="H313" s="444">
        <f t="shared" si="145"/>
        <v>273.36118099519655</v>
      </c>
      <c r="I313" s="444">
        <f t="shared" si="145"/>
        <v>278.63405664853553</v>
      </c>
      <c r="J313" s="444">
        <f t="shared" si="145"/>
        <v>279.48744610965571</v>
      </c>
      <c r="K313" s="444">
        <f t="shared" si="145"/>
        <v>272.37462008224412</v>
      </c>
      <c r="L313" s="444">
        <f t="shared" si="145"/>
        <v>266.2911046097816</v>
      </c>
      <c r="M313" s="444">
        <f t="shared" si="145"/>
        <v>261.09671714586506</v>
      </c>
      <c r="N313" s="444">
        <f t="shared" si="145"/>
        <v>256.73262959026681</v>
      </c>
      <c r="O313" s="318"/>
    </row>
    <row r="314" spans="1:15">
      <c r="A314" s="300">
        <f>SUM(C314:N314)</f>
        <v>0</v>
      </c>
      <c r="C314" s="300">
        <f t="shared" ref="C314:N314" si="146">SUM(C303:C312)-C313</f>
        <v>0</v>
      </c>
      <c r="D314" s="300">
        <f t="shared" si="146"/>
        <v>0</v>
      </c>
      <c r="E314" s="300">
        <f t="shared" si="146"/>
        <v>0</v>
      </c>
      <c r="F314" s="300">
        <f t="shared" si="146"/>
        <v>0</v>
      </c>
      <c r="G314" s="300">
        <f t="shared" si="146"/>
        <v>0</v>
      </c>
      <c r="H314" s="300">
        <f t="shared" si="146"/>
        <v>0</v>
      </c>
      <c r="I314" s="300">
        <f t="shared" si="146"/>
        <v>0</v>
      </c>
      <c r="J314" s="300">
        <f t="shared" si="146"/>
        <v>0</v>
      </c>
      <c r="K314" s="300">
        <f t="shared" si="146"/>
        <v>0</v>
      </c>
      <c r="L314" s="300">
        <f t="shared" si="146"/>
        <v>0</v>
      </c>
      <c r="M314" s="300">
        <f t="shared" si="146"/>
        <v>0</v>
      </c>
      <c r="N314" s="300">
        <f t="shared" si="146"/>
        <v>0</v>
      </c>
    </row>
    <row r="316" spans="1:15" ht="13.15">
      <c r="B316" s="332" t="s">
        <v>47</v>
      </c>
      <c r="H316" s="316"/>
    </row>
    <row r="317" spans="1:15">
      <c r="H317" s="316"/>
    </row>
    <row r="318" spans="1:15" ht="13.15">
      <c r="B318" s="329" t="str">
        <f t="shared" ref="B318:B329" si="147">B302</f>
        <v>Age group</v>
      </c>
      <c r="C318" s="329" t="str">
        <f>C293</f>
        <v>2018/19</v>
      </c>
      <c r="D318" s="329" t="str">
        <f t="shared" ref="D318:N318" si="148">D302</f>
        <v>2019/20</v>
      </c>
      <c r="E318" s="329" t="str">
        <f t="shared" si="148"/>
        <v>2020/21</v>
      </c>
      <c r="F318" s="329" t="str">
        <f t="shared" si="148"/>
        <v>2021/22</v>
      </c>
      <c r="G318" s="329" t="str">
        <f t="shared" si="148"/>
        <v>2022/23</v>
      </c>
      <c r="H318" s="329" t="str">
        <f t="shared" si="148"/>
        <v>2023/24</v>
      </c>
      <c r="I318" s="329" t="str">
        <f t="shared" si="148"/>
        <v>2024/25</v>
      </c>
      <c r="J318" s="329" t="str">
        <f t="shared" si="148"/>
        <v>2025/26</v>
      </c>
      <c r="K318" s="329" t="str">
        <f t="shared" si="148"/>
        <v>2026/27</v>
      </c>
      <c r="L318" s="329" t="str">
        <f t="shared" si="148"/>
        <v>2027/28</v>
      </c>
      <c r="M318" s="329" t="str">
        <f t="shared" si="148"/>
        <v>2028/29</v>
      </c>
      <c r="N318" s="329" t="str">
        <f t="shared" si="148"/>
        <v>2029/30</v>
      </c>
    </row>
    <row r="319" spans="1:15" ht="13.15">
      <c r="B319" s="329" t="str">
        <f t="shared" si="147"/>
        <v>20-24</v>
      </c>
      <c r="C319" s="444">
        <f>C$296*Entrant_age_breakdowns!$K76*$H$31</f>
        <v>51.288976966687052</v>
      </c>
      <c r="D319" s="444">
        <f>D$296*Entrant_age_breakdowns!$K76*$H$31</f>
        <v>54.56924536427816</v>
      </c>
      <c r="E319" s="444">
        <f>E$296*Entrant_age_breakdowns!$K76*$H$31</f>
        <v>59.2348552324151</v>
      </c>
      <c r="F319" s="444">
        <f>F$296*Entrant_age_breakdowns!$K76*$H$31</f>
        <v>67.253837003697157</v>
      </c>
      <c r="G319" s="444">
        <f>G$296*Entrant_age_breakdowns!$K76*$H$31</f>
        <v>76.592189667830567</v>
      </c>
      <c r="H319" s="444">
        <f>H$296*Entrant_age_breakdowns!$K76*$H$31</f>
        <v>78.742108243090954</v>
      </c>
      <c r="I319" s="444">
        <f>I$296*Entrant_age_breakdowns!$K76*$H$31</f>
        <v>80.260968177541059</v>
      </c>
      <c r="J319" s="444">
        <f>J$296*Entrant_age_breakdowns!$K76*$H$31</f>
        <v>80.506788323168195</v>
      </c>
      <c r="K319" s="444">
        <f>K$296*Entrant_age_breakdowns!$K76*$H$31</f>
        <v>78.457927856127114</v>
      </c>
      <c r="L319" s="444">
        <f>L$296*Entrant_age_breakdowns!$K76*$H$31</f>
        <v>76.70556187611777</v>
      </c>
      <c r="M319" s="444">
        <f>M$296*Entrant_age_breakdowns!$K76*$H$31</f>
        <v>75.209310585238782</v>
      </c>
      <c r="N319" s="444">
        <f>N$296*Entrant_age_breakdowns!$K76*$H$31</f>
        <v>73.952228458821978</v>
      </c>
      <c r="O319" s="318"/>
    </row>
    <row r="320" spans="1:15" ht="13.15">
      <c r="B320" s="329" t="str">
        <f t="shared" si="147"/>
        <v>25-29</v>
      </c>
      <c r="C320" s="444">
        <f>C$296*Entrant_age_breakdowns!$K77*$H$31</f>
        <v>53.498817247520442</v>
      </c>
      <c r="D320" s="444">
        <f>D$296*Entrant_age_breakdowns!$K77*$H$31</f>
        <v>56.920419507973534</v>
      </c>
      <c r="E320" s="444">
        <f>E$296*Entrant_age_breakdowns!$K77*$H$31</f>
        <v>61.787052153928009</v>
      </c>
      <c r="F320" s="444">
        <f>F$296*Entrant_age_breakdowns!$K77*$H$31</f>
        <v>70.151540308403412</v>
      </c>
      <c r="G320" s="444">
        <f>G$296*Entrant_age_breakdowns!$K77*$H$31</f>
        <v>79.892245857977187</v>
      </c>
      <c r="H320" s="444">
        <f>H$296*Entrant_age_breakdowns!$K77*$H$31</f>
        <v>82.134795968298363</v>
      </c>
      <c r="I320" s="444">
        <f>I$296*Entrant_age_breakdowns!$K77*$H$31</f>
        <v>83.71909760314098</v>
      </c>
      <c r="J320" s="444">
        <f>J$296*Entrant_age_breakdowns!$K77*$H$31</f>
        <v>83.97550917195052</v>
      </c>
      <c r="K320" s="444">
        <f>K$296*Entrant_age_breakdowns!$K77*$H$31</f>
        <v>81.838371366236544</v>
      </c>
      <c r="L320" s="444">
        <f>L$296*Entrant_age_breakdowns!$K77*$H$31</f>
        <v>80.010502828788745</v>
      </c>
      <c r="M320" s="444">
        <f>M$296*Entrant_age_breakdowns!$K77*$H$31</f>
        <v>78.449783955041397</v>
      </c>
      <c r="N320" s="444">
        <f>N$296*Entrant_age_breakdowns!$K77*$H$31</f>
        <v>77.138539104320785</v>
      </c>
      <c r="O320" s="318"/>
    </row>
    <row r="321" spans="1:15" ht="13.15">
      <c r="B321" s="329" t="str">
        <f t="shared" si="147"/>
        <v>30-34</v>
      </c>
      <c r="C321" s="444">
        <f>C$296*Entrant_age_breakdowns!$K78*$H$31</f>
        <v>26.196371779673729</v>
      </c>
      <c r="D321" s="444">
        <f>D$296*Entrant_age_breakdowns!$K78*$H$31</f>
        <v>27.87180255569066</v>
      </c>
      <c r="E321" s="444">
        <f>E$296*Entrant_age_breakdowns!$K78*$H$31</f>
        <v>30.25481071676229</v>
      </c>
      <c r="F321" s="444">
        <f>F$296*Entrant_age_breakdowns!$K78*$H$31</f>
        <v>34.350588020165581</v>
      </c>
      <c r="G321" s="444">
        <f>G$296*Entrant_age_breakdowns!$K78*$H$31</f>
        <v>39.120247558476066</v>
      </c>
      <c r="H321" s="444">
        <f>H$296*Entrant_age_breakdowns!$K78*$H$31</f>
        <v>40.21834055280754</v>
      </c>
      <c r="I321" s="444">
        <f>I$296*Entrant_age_breakdowns!$K78*$H$31</f>
        <v>40.994113864682127</v>
      </c>
      <c r="J321" s="444">
        <f>J$296*Entrant_age_breakdowns!$K78*$H$31</f>
        <v>41.119669028903168</v>
      </c>
      <c r="K321" s="444">
        <f>K$296*Entrant_age_breakdowns!$K78*$H$31</f>
        <v>40.073192501322097</v>
      </c>
      <c r="L321" s="444">
        <f>L$296*Entrant_age_breakdowns!$K78*$H$31</f>
        <v>39.178153578315438</v>
      </c>
      <c r="M321" s="444">
        <f>M$296*Entrant_age_breakdowns!$K78*$H$31</f>
        <v>38.413927863360321</v>
      </c>
      <c r="N321" s="444">
        <f>N$296*Entrant_age_breakdowns!$K78*$H$31</f>
        <v>37.771860255683407</v>
      </c>
      <c r="O321" s="318"/>
    </row>
    <row r="322" spans="1:15" ht="13.15">
      <c r="B322" s="329" t="str">
        <f t="shared" si="147"/>
        <v>35-39</v>
      </c>
      <c r="C322" s="444">
        <f>C$296*Entrant_age_breakdowns!$K79*$H$31</f>
        <v>19.570507296340583</v>
      </c>
      <c r="D322" s="444">
        <f>D$296*Entrant_age_breakdowns!$K79*$H$31</f>
        <v>20.822170332058931</v>
      </c>
      <c r="E322" s="444">
        <f>E$296*Entrant_age_breakdowns!$K79*$H$31</f>
        <v>22.602442768094438</v>
      </c>
      <c r="F322" s="444">
        <f>F$296*Entrant_age_breakdowns!$K79*$H$31</f>
        <v>25.662272590124797</v>
      </c>
      <c r="G322" s="444">
        <f>G$296*Entrant_age_breakdowns!$K79*$H$31</f>
        <v>29.225539197449166</v>
      </c>
      <c r="H322" s="444">
        <f>H$296*Entrant_age_breakdowns!$K79*$H$31</f>
        <v>30.045890852952056</v>
      </c>
      <c r="I322" s="444">
        <f>I$296*Entrant_age_breakdowns!$K79*$H$31</f>
        <v>30.625447342226199</v>
      </c>
      <c r="J322" s="444">
        <f>J$296*Entrant_age_breakdowns!$K79*$H$31</f>
        <v>30.719245761264812</v>
      </c>
      <c r="K322" s="444">
        <f>K$296*Entrant_age_breakdowns!$K79*$H$31</f>
        <v>29.937455187718079</v>
      </c>
      <c r="L322" s="444">
        <f>L$296*Entrant_age_breakdowns!$K79*$H$31</f>
        <v>29.268799011949422</v>
      </c>
      <c r="M322" s="444">
        <f>M$296*Entrant_age_breakdowns!$K79*$H$31</f>
        <v>28.697869378778428</v>
      </c>
      <c r="N322" s="444">
        <f>N$296*Entrant_age_breakdowns!$K79*$H$31</f>
        <v>28.218200327412507</v>
      </c>
      <c r="O322" s="318"/>
    </row>
    <row r="323" spans="1:15" ht="13.15">
      <c r="B323" s="329" t="str">
        <f t="shared" si="147"/>
        <v>40-44</v>
      </c>
      <c r="C323" s="444">
        <f>C$296*Entrant_age_breakdowns!$K80*$H$31</f>
        <v>16.340798727559516</v>
      </c>
      <c r="D323" s="444">
        <f>D$296*Entrant_age_breakdowns!$K80*$H$31</f>
        <v>17.385900595982935</v>
      </c>
      <c r="E323" s="444">
        <f>E$296*Entrant_age_breakdowns!$K80*$H$31</f>
        <v>18.872375786276951</v>
      </c>
      <c r="F323" s="444">
        <f>F$296*Entrant_age_breakdowns!$K80*$H$31</f>
        <v>21.427243808105477</v>
      </c>
      <c r="G323" s="444">
        <f>G$296*Entrant_age_breakdowns!$K80*$H$31</f>
        <v>24.402466757681697</v>
      </c>
      <c r="H323" s="444">
        <f>H$296*Entrant_age_breakdowns!$K80*$H$31</f>
        <v>25.087436292983398</v>
      </c>
      <c r="I323" s="444">
        <f>I$296*Entrant_age_breakdowns!$K80*$H$31</f>
        <v>25.571348937611191</v>
      </c>
      <c r="J323" s="444">
        <f>J$296*Entrant_age_breakdowns!$K80*$H$31</f>
        <v>25.649667862269826</v>
      </c>
      <c r="K323" s="444">
        <f>K$296*Entrant_age_breakdowns!$K80*$H$31</f>
        <v>24.996895697706712</v>
      </c>
      <c r="L323" s="444">
        <f>L$296*Entrant_age_breakdowns!$K80*$H$31</f>
        <v>24.438587432073842</v>
      </c>
      <c r="M323" s="444">
        <f>M$296*Entrant_age_breakdowns!$K80*$H$31</f>
        <v>23.961877958886546</v>
      </c>
      <c r="N323" s="444">
        <f>N$296*Entrant_age_breakdowns!$K80*$H$31</f>
        <v>23.561368390814415</v>
      </c>
      <c r="O323" s="318"/>
    </row>
    <row r="324" spans="1:15" ht="13.15">
      <c r="B324" s="329" t="str">
        <f t="shared" si="147"/>
        <v>45-49</v>
      </c>
      <c r="C324" s="444">
        <f>C$296*Entrant_age_breakdowns!$K81*$H$31</f>
        <v>13.894395557907721</v>
      </c>
      <c r="D324" s="444">
        <f>D$296*Entrant_age_breakdowns!$K81*$H$31</f>
        <v>14.783033806275164</v>
      </c>
      <c r="E324" s="444">
        <f>E$296*Entrant_age_breakdowns!$K81*$H$31</f>
        <v>16.046966777074672</v>
      </c>
      <c r="F324" s="444">
        <f>F$296*Entrant_age_breakdowns!$K81*$H$31</f>
        <v>18.219342037634316</v>
      </c>
      <c r="G324" s="444">
        <f>G$296*Entrant_age_breakdowns!$K81*$H$31</f>
        <v>20.749140318831973</v>
      </c>
      <c r="H324" s="444">
        <f>H$296*Entrant_age_breakdowns!$K81*$H$31</f>
        <v>21.331562134758684</v>
      </c>
      <c r="I324" s="444">
        <f>I$296*Entrant_age_breakdowns!$K81*$H$31</f>
        <v>21.743027560166073</v>
      </c>
      <c r="J324" s="444">
        <f>J$296*Entrant_age_breakdowns!$K81*$H$31</f>
        <v>21.809621252250519</v>
      </c>
      <c r="K324" s="444">
        <f>K$296*Entrant_age_breakdowns!$K81*$H$31</f>
        <v>21.254576494962446</v>
      </c>
      <c r="L324" s="444">
        <f>L$296*Entrant_age_breakdowns!$K81*$H$31</f>
        <v>20.779853318006026</v>
      </c>
      <c r="M324" s="444">
        <f>M$296*Entrant_age_breakdowns!$K81*$H$31</f>
        <v>20.37451266746028</v>
      </c>
      <c r="N324" s="444">
        <f>N$296*Entrant_age_breakdowns!$K81*$H$31</f>
        <v>20.033963930749163</v>
      </c>
      <c r="O324" s="318"/>
    </row>
    <row r="325" spans="1:15" ht="13.15">
      <c r="B325" s="329" t="str">
        <f t="shared" si="147"/>
        <v>50-54</v>
      </c>
      <c r="C325" s="444">
        <f>C$296*Entrant_age_breakdowns!$K82*$H$31</f>
        <v>10.24424017064908</v>
      </c>
      <c r="D325" s="444">
        <f>D$296*Entrant_age_breakdowns!$K82*$H$31</f>
        <v>10.899426904261247</v>
      </c>
      <c r="E325" s="444">
        <f>E$296*Entrant_age_breakdowns!$K82*$H$31</f>
        <v>11.831315798492639</v>
      </c>
      <c r="F325" s="444">
        <f>F$296*Entrant_age_breakdowns!$K82*$H$31</f>
        <v>13.432992806837468</v>
      </c>
      <c r="G325" s="444">
        <f>G$296*Entrant_age_breakdowns!$K82*$H$31</f>
        <v>15.298195295702453</v>
      </c>
      <c r="H325" s="444">
        <f>H$296*Entrant_age_breakdowns!$K82*$H$31</f>
        <v>15.727610806302557</v>
      </c>
      <c r="I325" s="444">
        <f>I$296*Entrant_age_breakdowns!$K82*$H$31</f>
        <v>16.030981371954304</v>
      </c>
      <c r="J325" s="444">
        <f>J$296*Entrant_age_breakdowns!$K82*$H$31</f>
        <v>16.08008043299083</v>
      </c>
      <c r="K325" s="444">
        <f>K$296*Entrant_age_breakdowns!$K82*$H$31</f>
        <v>15.670849835270976</v>
      </c>
      <c r="L325" s="444">
        <f>L$296*Entrant_age_breakdowns!$K82*$H$31</f>
        <v>15.320839774088622</v>
      </c>
      <c r="M325" s="444">
        <f>M$296*Entrant_age_breakdowns!$K82*$H$31</f>
        <v>15.021984961886698</v>
      </c>
      <c r="N325" s="444">
        <f>N$296*Entrant_age_breakdowns!$K82*$H$31</f>
        <v>14.770900772283769</v>
      </c>
      <c r="O325" s="318"/>
    </row>
    <row r="326" spans="1:15" ht="13.15">
      <c r="B326" s="329" t="str">
        <f t="shared" si="147"/>
        <v>55-59</v>
      </c>
      <c r="C326" s="444">
        <f>C$296*Entrant_age_breakdowns!$K83*$H$31</f>
        <v>6.2289134885243396</v>
      </c>
      <c r="D326" s="444">
        <f>D$296*Entrant_age_breakdowns!$K83*$H$31</f>
        <v>6.6272935942731159</v>
      </c>
      <c r="E326" s="444">
        <f>E$296*Entrant_age_breakdowns!$K83*$H$31</f>
        <v>7.1939198355940617</v>
      </c>
      <c r="F326" s="444">
        <f>F$296*Entrant_age_breakdowns!$K83*$H$31</f>
        <v>8.1678044141812407</v>
      </c>
      <c r="G326" s="444">
        <f>G$296*Entrant_age_breakdowns!$K83*$H$31</f>
        <v>9.3019231724477329</v>
      </c>
      <c r="H326" s="444">
        <f>H$296*Entrant_age_breakdowns!$K83*$H$31</f>
        <v>9.5630252182414406</v>
      </c>
      <c r="I326" s="444">
        <f>I$296*Entrant_age_breakdowns!$K83*$H$31</f>
        <v>9.7474868256355691</v>
      </c>
      <c r="J326" s="444">
        <f>J$296*Entrant_age_breakdowns!$K83*$H$31</f>
        <v>9.7773410460042545</v>
      </c>
      <c r="K326" s="444">
        <f>K$296*Entrant_age_breakdowns!$K83*$H$31</f>
        <v>9.528512245859817</v>
      </c>
      <c r="L326" s="444">
        <f>L$296*Entrant_age_breakdowns!$K83*$H$31</f>
        <v>9.3156919336745876</v>
      </c>
      <c r="M326" s="444">
        <f>M$296*Entrant_age_breakdowns!$K83*$H$31</f>
        <v>9.1339760875185672</v>
      </c>
      <c r="N326" s="444">
        <f>N$296*Entrant_age_breakdowns!$K83*$H$31</f>
        <v>8.9813067172851504</v>
      </c>
      <c r="O326" s="318"/>
    </row>
    <row r="327" spans="1:15" ht="13.15">
      <c r="B327" s="329" t="str">
        <f t="shared" si="147"/>
        <v>60-64</v>
      </c>
      <c r="C327" s="444">
        <f>C$296*Entrant_age_breakdowns!$K84*$H$31</f>
        <v>3.156241300361343</v>
      </c>
      <c r="D327" s="444">
        <f>D$296*Entrant_age_breakdowns!$K84*$H$31</f>
        <v>3.35810375122426</v>
      </c>
      <c r="E327" s="444">
        <f>E$296*Entrant_age_breakdowns!$K84*$H$31</f>
        <v>3.6452178920805283</v>
      </c>
      <c r="F327" s="444">
        <f>F$296*Entrant_age_breakdowns!$K84*$H$31</f>
        <v>4.1386931561670837</v>
      </c>
      <c r="G327" s="444">
        <f>G$296*Entrant_age_breakdowns!$K84*$H$31</f>
        <v>4.7133603868084961</v>
      </c>
      <c r="H327" s="444">
        <f>H$296*Entrant_age_breakdowns!$K84*$H$31</f>
        <v>4.8456629243314859</v>
      </c>
      <c r="I327" s="444">
        <f>I$296*Entrant_age_breakdowns!$K84*$H$31</f>
        <v>4.9391311262355568</v>
      </c>
      <c r="J327" s="444">
        <f>J$296*Entrant_age_breakdowns!$K84*$H$31</f>
        <v>4.9542585033441533</v>
      </c>
      <c r="K327" s="444">
        <f>K$296*Entrant_age_breakdowns!$K84*$H$31</f>
        <v>4.8281749195566874</v>
      </c>
      <c r="L327" s="444">
        <f>L$296*Entrant_age_breakdowns!$K84*$H$31</f>
        <v>4.7203371304924593</v>
      </c>
      <c r="M327" s="444">
        <f>M$296*Entrant_age_breakdowns!$K84*$H$31</f>
        <v>4.6282602282165843</v>
      </c>
      <c r="N327" s="444">
        <f>N$296*Entrant_age_breakdowns!$K84*$H$31</f>
        <v>4.5509014123462697</v>
      </c>
      <c r="O327" s="318"/>
    </row>
    <row r="328" spans="1:15" ht="13.15">
      <c r="B328" s="329" t="str">
        <f t="shared" si="147"/>
        <v>65 plus</v>
      </c>
      <c r="C328" s="444">
        <f>C$296*Entrant_age_breakdowns!$K85*$H$31</f>
        <v>0.97077278695517222</v>
      </c>
      <c r="D328" s="444">
        <f>D$296*Entrant_age_breakdowns!$K85*$H$31</f>
        <v>1.032860110248027</v>
      </c>
      <c r="E328" s="444">
        <f>E$296*Entrant_age_breakdowns!$K85*$H$31</f>
        <v>1.1211685024680293</v>
      </c>
      <c r="F328" s="444">
        <f>F$296*Entrant_age_breakdowns!$K85*$H$31</f>
        <v>1.2729478855449508</v>
      </c>
      <c r="G328" s="444">
        <f>G$296*Entrant_age_breakdowns!$K85*$H$31</f>
        <v>1.4496996785709491</v>
      </c>
      <c r="H328" s="444">
        <f>H$296*Entrant_age_breakdowns!$K85*$H$31</f>
        <v>1.4903922907162019</v>
      </c>
      <c r="I328" s="444">
        <f>I$296*Entrant_age_breakdowns!$K85*$H$31</f>
        <v>1.5191405321271854</v>
      </c>
      <c r="J328" s="444">
        <f>J$296*Entrant_age_breakdowns!$K85*$H$31</f>
        <v>1.5237932961707181</v>
      </c>
      <c r="K328" s="444">
        <f>K$296*Entrant_age_breakdowns!$K85*$H$31</f>
        <v>1.4850134626996074</v>
      </c>
      <c r="L328" s="444">
        <f>L$296*Entrant_age_breakdowns!$K85*$H$31</f>
        <v>1.4518455325362896</v>
      </c>
      <c r="M328" s="444">
        <f>M$296*Entrant_age_breakdowns!$K85*$H$31</f>
        <v>1.4235252165242291</v>
      </c>
      <c r="N328" s="444">
        <f>N$296*Entrant_age_breakdowns!$K85*$H$31</f>
        <v>1.3997317780221157</v>
      </c>
      <c r="O328" s="318"/>
    </row>
    <row r="329" spans="1:15" ht="13.15">
      <c r="B329" s="329" t="str">
        <f t="shared" si="147"/>
        <v>Total</v>
      </c>
      <c r="C329" s="444">
        <f t="shared" ref="C329:N329" si="149">SUM(C319:C328)</f>
        <v>201.39003532217899</v>
      </c>
      <c r="D329" s="444">
        <f t="shared" si="149"/>
        <v>214.27025652226607</v>
      </c>
      <c r="E329" s="444">
        <f t="shared" si="149"/>
        <v>232.59012546318678</v>
      </c>
      <c r="F329" s="444">
        <f t="shared" si="149"/>
        <v>264.0772620308615</v>
      </c>
      <c r="G329" s="444">
        <f t="shared" si="149"/>
        <v>300.74500789177631</v>
      </c>
      <c r="H329" s="444">
        <f t="shared" si="149"/>
        <v>309.18682528448267</v>
      </c>
      <c r="I329" s="444">
        <f t="shared" si="149"/>
        <v>315.15074334132026</v>
      </c>
      <c r="J329" s="444">
        <f t="shared" si="149"/>
        <v>316.11597467831695</v>
      </c>
      <c r="K329" s="444">
        <f t="shared" si="149"/>
        <v>308.07096956746011</v>
      </c>
      <c r="L329" s="444">
        <f t="shared" si="149"/>
        <v>301.1901724160432</v>
      </c>
      <c r="M329" s="444">
        <f t="shared" si="149"/>
        <v>295.31502890291188</v>
      </c>
      <c r="N329" s="444">
        <f t="shared" si="149"/>
        <v>290.37900114773953</v>
      </c>
      <c r="O329" s="318"/>
    </row>
    <row r="330" spans="1:15">
      <c r="A330" s="300">
        <f>SUM(C330:N330)</f>
        <v>0</v>
      </c>
      <c r="C330" s="300">
        <f t="shared" ref="C330:N330" si="150">SUM(C319:C328)-C329</f>
        <v>0</v>
      </c>
      <c r="D330" s="300">
        <f t="shared" si="150"/>
        <v>0</v>
      </c>
      <c r="E330" s="300">
        <f t="shared" si="150"/>
        <v>0</v>
      </c>
      <c r="F330" s="300">
        <f t="shared" si="150"/>
        <v>0</v>
      </c>
      <c r="G330" s="300">
        <f t="shared" si="150"/>
        <v>0</v>
      </c>
      <c r="H330" s="300">
        <f t="shared" si="150"/>
        <v>0</v>
      </c>
      <c r="I330" s="300">
        <f t="shared" si="150"/>
        <v>0</v>
      </c>
      <c r="J330" s="300">
        <f t="shared" si="150"/>
        <v>0</v>
      </c>
      <c r="K330" s="300">
        <f t="shared" si="150"/>
        <v>0</v>
      </c>
      <c r="L330" s="300">
        <f t="shared" si="150"/>
        <v>0</v>
      </c>
      <c r="M330" s="300">
        <f t="shared" si="150"/>
        <v>0</v>
      </c>
      <c r="N330" s="300">
        <f t="shared" si="150"/>
        <v>0</v>
      </c>
    </row>
    <row r="331" spans="1:15">
      <c r="C331" s="320">
        <f>C294</f>
        <v>379.44489857736994</v>
      </c>
      <c r="D331" s="320">
        <f t="shared" ref="D331:N331" si="151">D294</f>
        <v>403.71290279665754</v>
      </c>
      <c r="E331" s="320">
        <f t="shared" si="151"/>
        <v>438.2299075785362</v>
      </c>
      <c r="F331" s="320">
        <f t="shared" si="151"/>
        <v>497.55574920868241</v>
      </c>
      <c r="G331" s="320">
        <f t="shared" si="151"/>
        <v>566.64252943093766</v>
      </c>
      <c r="H331" s="320">
        <f t="shared" si="151"/>
        <v>582.54800627967916</v>
      </c>
      <c r="I331" s="320">
        <f t="shared" si="151"/>
        <v>593.78479998985563</v>
      </c>
      <c r="J331" s="320">
        <f t="shared" si="151"/>
        <v>595.6034207879726</v>
      </c>
      <c r="K331" s="320">
        <f t="shared" si="151"/>
        <v>580.44558964970406</v>
      </c>
      <c r="L331" s="320">
        <f t="shared" si="151"/>
        <v>567.48127702582474</v>
      </c>
      <c r="M331" s="320">
        <f t="shared" si="151"/>
        <v>556.41174604877688</v>
      </c>
      <c r="N331" s="320">
        <f t="shared" si="151"/>
        <v>547.11163073800628</v>
      </c>
    </row>
    <row r="332" spans="1:15">
      <c r="C332" s="320">
        <f>C313+C329</f>
        <v>379.44489857737005</v>
      </c>
      <c r="D332" s="320">
        <f t="shared" ref="D332:N332" si="152">D313+D329</f>
        <v>403.71290279665766</v>
      </c>
      <c r="E332" s="320">
        <f t="shared" si="152"/>
        <v>438.22990757853631</v>
      </c>
      <c r="F332" s="320">
        <f t="shared" si="152"/>
        <v>497.55574920868253</v>
      </c>
      <c r="G332" s="320">
        <f t="shared" si="152"/>
        <v>566.64252943093777</v>
      </c>
      <c r="H332" s="320">
        <f t="shared" si="152"/>
        <v>582.54800627967916</v>
      </c>
      <c r="I332" s="320">
        <f t="shared" si="152"/>
        <v>593.78479998985586</v>
      </c>
      <c r="J332" s="320">
        <f t="shared" si="152"/>
        <v>595.60342078797271</v>
      </c>
      <c r="K332" s="320">
        <f t="shared" si="152"/>
        <v>580.44558964970429</v>
      </c>
      <c r="L332" s="320">
        <f t="shared" si="152"/>
        <v>567.48127702582474</v>
      </c>
      <c r="M332" s="320">
        <f t="shared" si="152"/>
        <v>556.41174604877688</v>
      </c>
      <c r="N332" s="320">
        <f t="shared" si="152"/>
        <v>547.1116307380064</v>
      </c>
    </row>
    <row r="333" spans="1:15">
      <c r="A333" s="300">
        <f>SUM(C333:L333)</f>
        <v>0</v>
      </c>
      <c r="C333" s="320">
        <f>C331-C332</f>
        <v>0</v>
      </c>
      <c r="D333" s="320">
        <f t="shared" ref="D333:K333" si="153">D331-D332</f>
        <v>0</v>
      </c>
      <c r="E333" s="320">
        <f t="shared" si="153"/>
        <v>0</v>
      </c>
      <c r="F333" s="320">
        <f t="shared" si="153"/>
        <v>0</v>
      </c>
      <c r="G333" s="320">
        <f t="shared" si="153"/>
        <v>0</v>
      </c>
      <c r="H333" s="320">
        <f t="shared" si="153"/>
        <v>0</v>
      </c>
      <c r="I333" s="320">
        <f t="shared" si="153"/>
        <v>0</v>
      </c>
      <c r="J333" s="320">
        <f t="shared" si="153"/>
        <v>0</v>
      </c>
      <c r="K333" s="320">
        <f t="shared" si="153"/>
        <v>0</v>
      </c>
      <c r="L333" s="320">
        <f>L331-L332</f>
        <v>0</v>
      </c>
      <c r="M333" s="320">
        <f>M331-M332</f>
        <v>0</v>
      </c>
      <c r="N333" s="320">
        <f>N331-N332</f>
        <v>0</v>
      </c>
    </row>
    <row r="334" spans="1:15" ht="13.15">
      <c r="C334" s="320"/>
      <c r="D334" s="320"/>
      <c r="E334" s="320"/>
      <c r="F334" s="320"/>
      <c r="G334" s="320"/>
      <c r="H334" s="333"/>
      <c r="I334" s="320"/>
      <c r="J334" s="320"/>
      <c r="K334" s="320"/>
      <c r="L334" s="320"/>
    </row>
    <row r="335" spans="1:15" ht="15">
      <c r="B335" s="331" t="s">
        <v>175</v>
      </c>
      <c r="C335" s="320"/>
      <c r="D335" s="320"/>
      <c r="E335" s="320"/>
      <c r="F335" s="320"/>
      <c r="G335" s="320"/>
      <c r="H335" s="333"/>
      <c r="I335" s="320"/>
      <c r="J335" s="320"/>
      <c r="K335" s="320"/>
      <c r="L335" s="320"/>
    </row>
    <row r="336" spans="1:15" ht="15">
      <c r="B336" s="331"/>
      <c r="C336" s="320"/>
      <c r="D336" s="320"/>
      <c r="E336" s="320"/>
      <c r="F336" s="320"/>
      <c r="G336" s="320"/>
      <c r="H336" s="333"/>
      <c r="I336" s="320"/>
      <c r="J336" s="320"/>
      <c r="K336" s="320"/>
      <c r="L336" s="320"/>
    </row>
    <row r="337" spans="1:14" ht="13.15">
      <c r="B337" s="332" t="s">
        <v>46</v>
      </c>
      <c r="C337" s="320"/>
      <c r="D337" s="320"/>
      <c r="E337" s="320"/>
      <c r="F337" s="320"/>
      <c r="G337" s="320"/>
      <c r="H337" s="330"/>
      <c r="I337" s="320"/>
      <c r="J337" s="320"/>
      <c r="K337" s="320"/>
      <c r="L337" s="320"/>
    </row>
    <row r="338" spans="1:14">
      <c r="C338" s="320"/>
      <c r="D338" s="320"/>
      <c r="E338" s="320"/>
      <c r="F338" s="320"/>
      <c r="G338" s="320"/>
      <c r="H338" s="330"/>
      <c r="I338" s="320"/>
      <c r="J338" s="320"/>
      <c r="K338" s="320"/>
      <c r="L338" s="320"/>
    </row>
    <row r="339" spans="1:14" ht="13.15">
      <c r="B339" s="329" t="str">
        <f>B318</f>
        <v>Age group</v>
      </c>
      <c r="C339" s="329" t="str">
        <f t="shared" ref="C339:N339" si="154">C318</f>
        <v>2018/19</v>
      </c>
      <c r="D339" s="329" t="str">
        <f t="shared" si="154"/>
        <v>2019/20</v>
      </c>
      <c r="E339" s="329" t="str">
        <f t="shared" si="154"/>
        <v>2020/21</v>
      </c>
      <c r="F339" s="329" t="str">
        <f t="shared" si="154"/>
        <v>2021/22</v>
      </c>
      <c r="G339" s="329" t="str">
        <f t="shared" si="154"/>
        <v>2022/23</v>
      </c>
      <c r="H339" s="329" t="str">
        <f t="shared" si="154"/>
        <v>2023/24</v>
      </c>
      <c r="I339" s="329" t="str">
        <f t="shared" si="154"/>
        <v>2024/25</v>
      </c>
      <c r="J339" s="329" t="str">
        <f t="shared" si="154"/>
        <v>2025/26</v>
      </c>
      <c r="K339" s="329" t="str">
        <f t="shared" si="154"/>
        <v>2026/27</v>
      </c>
      <c r="L339" s="329" t="str">
        <f t="shared" si="154"/>
        <v>2027/28</v>
      </c>
      <c r="M339" s="329" t="str">
        <f t="shared" si="154"/>
        <v>2028/29</v>
      </c>
      <c r="N339" s="329" t="str">
        <f t="shared" si="154"/>
        <v>2029/30</v>
      </c>
    </row>
    <row r="340" spans="1:14" ht="13.15">
      <c r="B340" s="329" t="str">
        <f t="shared" ref="B340:B350" si="155">B319</f>
        <v>20-24</v>
      </c>
      <c r="C340" s="444">
        <f t="shared" ref="C340:N340" si="156">C303+C247</f>
        <v>70.350424271972884</v>
      </c>
      <c r="D340" s="444">
        <f t="shared" si="156"/>
        <v>98.50013386737325</v>
      </c>
      <c r="E340" s="444">
        <f t="shared" si="156"/>
        <v>122.73793154564181</v>
      </c>
      <c r="F340" s="444">
        <f t="shared" si="156"/>
        <v>147.11788318595137</v>
      </c>
      <c r="G340" s="444">
        <f t="shared" si="156"/>
        <v>172.78583173482357</v>
      </c>
      <c r="H340" s="444">
        <f t="shared" si="156"/>
        <v>193.01813355552596</v>
      </c>
      <c r="I340" s="444">
        <f t="shared" si="156"/>
        <v>208.81047613607791</v>
      </c>
      <c r="J340" s="444">
        <f t="shared" si="156"/>
        <v>220.30636356814273</v>
      </c>
      <c r="K340" s="444">
        <f t="shared" si="156"/>
        <v>226.70502062985247</v>
      </c>
      <c r="L340" s="444">
        <f t="shared" si="156"/>
        <v>229.72548516453935</v>
      </c>
      <c r="M340" s="444">
        <f t="shared" si="156"/>
        <v>230.55975596974969</v>
      </c>
      <c r="N340" s="444">
        <f t="shared" si="156"/>
        <v>230.04415085046446</v>
      </c>
    </row>
    <row r="341" spans="1:14" ht="13.15">
      <c r="B341" s="329" t="str">
        <f t="shared" si="155"/>
        <v>25-29</v>
      </c>
      <c r="C341" s="444">
        <f t="shared" ref="C341:N341" si="157">C304+C248</f>
        <v>186.75148244511726</v>
      </c>
      <c r="D341" s="444">
        <f t="shared" si="157"/>
        <v>198.22790547415596</v>
      </c>
      <c r="E341" s="444">
        <f t="shared" si="157"/>
        <v>215.94009319362146</v>
      </c>
      <c r="F341" s="444">
        <f t="shared" si="157"/>
        <v>240.49803581357122</v>
      </c>
      <c r="G341" s="444">
        <f t="shared" si="157"/>
        <v>271.29270983036849</v>
      </c>
      <c r="H341" s="444">
        <f t="shared" si="157"/>
        <v>300.20440524504966</v>
      </c>
      <c r="I341" s="444">
        <f t="shared" si="157"/>
        <v>326.18806261175484</v>
      </c>
      <c r="J341" s="444">
        <f t="shared" si="157"/>
        <v>348.07549059592736</v>
      </c>
      <c r="K341" s="444">
        <f t="shared" si="157"/>
        <v>364.10508493557523</v>
      </c>
      <c r="L341" s="444">
        <f t="shared" si="157"/>
        <v>375.24679133687755</v>
      </c>
      <c r="M341" s="444">
        <f t="shared" si="157"/>
        <v>382.47629630681445</v>
      </c>
      <c r="N341" s="444">
        <f t="shared" si="157"/>
        <v>386.69970174500446</v>
      </c>
    </row>
    <row r="342" spans="1:14" ht="13.15">
      <c r="B342" s="329" t="str">
        <f t="shared" si="155"/>
        <v>30-34</v>
      </c>
      <c r="C342" s="444">
        <f t="shared" ref="C342:N342" si="158">C305+C249</f>
        <v>332.12929517174086</v>
      </c>
      <c r="D342" s="444">
        <f t="shared" si="158"/>
        <v>306.72273019752322</v>
      </c>
      <c r="E342" s="444">
        <f t="shared" si="158"/>
        <v>292.05772543475598</v>
      </c>
      <c r="F342" s="444">
        <f t="shared" si="158"/>
        <v>288.01085799737956</v>
      </c>
      <c r="G342" s="444">
        <f t="shared" si="158"/>
        <v>293.78587931401984</v>
      </c>
      <c r="H342" s="444">
        <f t="shared" si="158"/>
        <v>304.78835193523332</v>
      </c>
      <c r="I342" s="444">
        <f t="shared" si="158"/>
        <v>319.04738067674464</v>
      </c>
      <c r="J342" s="444">
        <f t="shared" si="158"/>
        <v>334.61114244777804</v>
      </c>
      <c r="K342" s="444">
        <f t="shared" si="158"/>
        <v>349.34764897951067</v>
      </c>
      <c r="L342" s="444">
        <f t="shared" si="158"/>
        <v>362.5117878949963</v>
      </c>
      <c r="M342" s="444">
        <f t="shared" si="158"/>
        <v>373.71110259463154</v>
      </c>
      <c r="N342" s="444">
        <f t="shared" si="158"/>
        <v>382.82735155459869</v>
      </c>
    </row>
    <row r="343" spans="1:14" ht="13.15">
      <c r="B343" s="329" t="str">
        <f t="shared" si="155"/>
        <v>35-39</v>
      </c>
      <c r="C343" s="444">
        <f t="shared" ref="C343:N343" si="159">C306+C250</f>
        <v>392.20692197989632</v>
      </c>
      <c r="D343" s="444">
        <f t="shared" si="159"/>
        <v>372.36426677247675</v>
      </c>
      <c r="E343" s="444">
        <f t="shared" si="159"/>
        <v>354.44182345939214</v>
      </c>
      <c r="F343" s="444">
        <f t="shared" si="159"/>
        <v>341.01214231596202</v>
      </c>
      <c r="G343" s="444">
        <f t="shared" si="159"/>
        <v>333.40813375786826</v>
      </c>
      <c r="H343" s="444">
        <f t="shared" si="159"/>
        <v>329.54593782934779</v>
      </c>
      <c r="I343" s="444">
        <f t="shared" si="159"/>
        <v>329.23055741408081</v>
      </c>
      <c r="J343" s="444">
        <f t="shared" si="159"/>
        <v>331.73327314074442</v>
      </c>
      <c r="K343" s="444">
        <f t="shared" si="159"/>
        <v>335.80337542471875</v>
      </c>
      <c r="L343" s="444">
        <f t="shared" si="159"/>
        <v>340.98671117812796</v>
      </c>
      <c r="M343" s="444">
        <f t="shared" si="159"/>
        <v>346.79273370794493</v>
      </c>
      <c r="N343" s="444">
        <f t="shared" si="159"/>
        <v>352.77735508509579</v>
      </c>
    </row>
    <row r="344" spans="1:14" ht="13.15">
      <c r="B344" s="329" t="str">
        <f t="shared" si="155"/>
        <v>40-44</v>
      </c>
      <c r="C344" s="444">
        <f t="shared" ref="C344:N344" si="160">C307+C251</f>
        <v>364.58838828200675</v>
      </c>
      <c r="D344" s="444">
        <f t="shared" si="160"/>
        <v>358.56584917348277</v>
      </c>
      <c r="E344" s="444">
        <f t="shared" si="160"/>
        <v>351.7461811749709</v>
      </c>
      <c r="F344" s="444">
        <f t="shared" si="160"/>
        <v>345.56211600867897</v>
      </c>
      <c r="G344" s="444">
        <f t="shared" si="160"/>
        <v>341.11556712054232</v>
      </c>
      <c r="H344" s="444">
        <f t="shared" si="160"/>
        <v>337.01311616637923</v>
      </c>
      <c r="I344" s="444">
        <f t="shared" si="160"/>
        <v>333.68196287415913</v>
      </c>
      <c r="J344" s="444">
        <f t="shared" si="160"/>
        <v>331.2219713234166</v>
      </c>
      <c r="K344" s="444">
        <f t="shared" si="160"/>
        <v>329.28430513811202</v>
      </c>
      <c r="L344" s="444">
        <f t="shared" si="160"/>
        <v>328.108209316954</v>
      </c>
      <c r="M344" s="444">
        <f t="shared" si="160"/>
        <v>327.77554758703673</v>
      </c>
      <c r="N344" s="444">
        <f t="shared" si="160"/>
        <v>328.25130486285775</v>
      </c>
    </row>
    <row r="345" spans="1:14" ht="13.15">
      <c r="B345" s="329" t="str">
        <f t="shared" si="155"/>
        <v>45-49</v>
      </c>
      <c r="C345" s="444">
        <f t="shared" ref="C345:N345" si="161">C308+C252</f>
        <v>333.72705012024369</v>
      </c>
      <c r="D345" s="444">
        <f t="shared" si="161"/>
        <v>325.78021172016707</v>
      </c>
      <c r="E345" s="444">
        <f t="shared" si="161"/>
        <v>319.9542378932174</v>
      </c>
      <c r="F345" s="444">
        <f t="shared" si="161"/>
        <v>316.2716260654679</v>
      </c>
      <c r="G345" s="444">
        <f t="shared" si="161"/>
        <v>314.66059215291386</v>
      </c>
      <c r="H345" s="444">
        <f t="shared" si="161"/>
        <v>313.17193783512641</v>
      </c>
      <c r="I345" s="444">
        <f t="shared" si="161"/>
        <v>311.68549873026592</v>
      </c>
      <c r="J345" s="444">
        <f t="shared" si="161"/>
        <v>310.03767637481644</v>
      </c>
      <c r="K345" s="444">
        <f t="shared" si="161"/>
        <v>307.88175472160043</v>
      </c>
      <c r="L345" s="444">
        <f t="shared" si="161"/>
        <v>305.51903548054815</v>
      </c>
      <c r="M345" s="444">
        <f t="shared" si="161"/>
        <v>303.20558707707698</v>
      </c>
      <c r="N345" s="444">
        <f t="shared" si="161"/>
        <v>301.14085010421115</v>
      </c>
    </row>
    <row r="346" spans="1:14" ht="13.15">
      <c r="B346" s="329" t="str">
        <f t="shared" si="155"/>
        <v>50-54</v>
      </c>
      <c r="C346" s="444">
        <f t="shared" ref="C346:N346" si="162">C309+C253</f>
        <v>279.6529698868008</v>
      </c>
      <c r="D346" s="444">
        <f t="shared" si="162"/>
        <v>268.89758565462307</v>
      </c>
      <c r="E346" s="444">
        <f t="shared" si="162"/>
        <v>260.6344063438915</v>
      </c>
      <c r="F346" s="444">
        <f t="shared" si="162"/>
        <v>255.05985495935028</v>
      </c>
      <c r="G346" s="444">
        <f t="shared" si="162"/>
        <v>252.07176849987667</v>
      </c>
      <c r="H346" s="444">
        <f t="shared" si="162"/>
        <v>250.03057762254568</v>
      </c>
      <c r="I346" s="444">
        <f t="shared" si="162"/>
        <v>248.57581335170829</v>
      </c>
      <c r="J346" s="444">
        <f t="shared" si="162"/>
        <v>247.31530720604403</v>
      </c>
      <c r="K346" s="444">
        <f t="shared" si="162"/>
        <v>245.75946200656657</v>
      </c>
      <c r="L346" s="444">
        <f t="shared" si="162"/>
        <v>243.95443421315738</v>
      </c>
      <c r="M346" s="444">
        <f t="shared" si="162"/>
        <v>241.97982348595522</v>
      </c>
      <c r="N346" s="444">
        <f t="shared" si="162"/>
        <v>239.93517070551403</v>
      </c>
    </row>
    <row r="347" spans="1:14" ht="13.15">
      <c r="B347" s="329" t="str">
        <f t="shared" si="155"/>
        <v>55-59</v>
      </c>
      <c r="C347" s="444">
        <f t="shared" ref="C347:N347" si="163">C310+C254</f>
        <v>154.19410299726803</v>
      </c>
      <c r="D347" s="444">
        <f t="shared" si="163"/>
        <v>141.20081107257568</v>
      </c>
      <c r="E347" s="444">
        <f t="shared" si="163"/>
        <v>132.23566114920621</v>
      </c>
      <c r="F347" s="444">
        <f t="shared" si="163"/>
        <v>126.41540009127004</v>
      </c>
      <c r="G347" s="444">
        <f t="shared" si="163"/>
        <v>123.0620872108174</v>
      </c>
      <c r="H347" s="444">
        <f t="shared" si="163"/>
        <v>120.81700062381955</v>
      </c>
      <c r="I347" s="444">
        <f t="shared" si="163"/>
        <v>119.31628495549575</v>
      </c>
      <c r="J347" s="444">
        <f t="shared" si="163"/>
        <v>118.21688176392772</v>
      </c>
      <c r="K347" s="444">
        <f t="shared" si="163"/>
        <v>117.14273918735819</v>
      </c>
      <c r="L347" s="444">
        <f t="shared" si="163"/>
        <v>116.07110189687117</v>
      </c>
      <c r="M347" s="444">
        <f t="shared" si="163"/>
        <v>114.99086133471467</v>
      </c>
      <c r="N347" s="444">
        <f t="shared" si="163"/>
        <v>113.90550651998043</v>
      </c>
    </row>
    <row r="348" spans="1:14" ht="13.15">
      <c r="B348" s="329" t="str">
        <f t="shared" si="155"/>
        <v>60-64</v>
      </c>
      <c r="C348" s="444">
        <f t="shared" ref="C348:N348" si="164">C311+C255</f>
        <v>53.70962354792082</v>
      </c>
      <c r="D348" s="444">
        <f t="shared" si="164"/>
        <v>51.558105054508005</v>
      </c>
      <c r="E348" s="444">
        <f t="shared" si="164"/>
        <v>48.969880448077305</v>
      </c>
      <c r="F348" s="444">
        <f t="shared" si="164"/>
        <v>46.854738469863406</v>
      </c>
      <c r="G348" s="444">
        <f t="shared" si="164"/>
        <v>45.482780899772273</v>
      </c>
      <c r="H348" s="444">
        <f t="shared" si="164"/>
        <v>44.435837611421384</v>
      </c>
      <c r="I348" s="444">
        <f t="shared" si="164"/>
        <v>43.671604633576358</v>
      </c>
      <c r="J348" s="444">
        <f t="shared" si="164"/>
        <v>43.08497552827329</v>
      </c>
      <c r="K348" s="444">
        <f t="shared" si="164"/>
        <v>42.5198540440797</v>
      </c>
      <c r="L348" s="444">
        <f t="shared" si="164"/>
        <v>41.985515417985674</v>
      </c>
      <c r="M348" s="444">
        <f t="shared" si="164"/>
        <v>41.481651236940209</v>
      </c>
      <c r="N348" s="444">
        <f t="shared" si="164"/>
        <v>41.005714707273015</v>
      </c>
    </row>
    <row r="349" spans="1:14" ht="13.15">
      <c r="B349" s="329" t="str">
        <f t="shared" si="155"/>
        <v>65 plus</v>
      </c>
      <c r="C349" s="444">
        <f t="shared" ref="C349:N349" si="165">C312+C256</f>
        <v>13.366457440129423</v>
      </c>
      <c r="D349" s="444">
        <f t="shared" si="165"/>
        <v>15.3583778674532</v>
      </c>
      <c r="E349" s="444">
        <f t="shared" si="165"/>
        <v>16.373239807124289</v>
      </c>
      <c r="F349" s="444">
        <f t="shared" si="165"/>
        <v>16.800323642118471</v>
      </c>
      <c r="G349" s="444">
        <f t="shared" si="165"/>
        <v>16.959024427808007</v>
      </c>
      <c r="H349" s="444">
        <f t="shared" si="165"/>
        <v>16.925700077077163</v>
      </c>
      <c r="I349" s="444">
        <f t="shared" si="165"/>
        <v>16.805725561133901</v>
      </c>
      <c r="J349" s="444">
        <f t="shared" si="165"/>
        <v>16.646411952413587</v>
      </c>
      <c r="K349" s="444">
        <f t="shared" si="165"/>
        <v>16.446411028357186</v>
      </c>
      <c r="L349" s="444">
        <f t="shared" si="165"/>
        <v>16.229575676379739</v>
      </c>
      <c r="M349" s="444">
        <f t="shared" si="165"/>
        <v>16.010629916995395</v>
      </c>
      <c r="N349" s="444">
        <f t="shared" si="165"/>
        <v>15.798073316063167</v>
      </c>
    </row>
    <row r="350" spans="1:14" ht="13.15">
      <c r="B350" s="329" t="str">
        <f t="shared" si="155"/>
        <v>Total</v>
      </c>
      <c r="C350" s="444">
        <f t="shared" ref="C350:N350" si="166">SUM(C340:C349)</f>
        <v>2180.6767161430971</v>
      </c>
      <c r="D350" s="444">
        <f t="shared" si="166"/>
        <v>2137.1759768543388</v>
      </c>
      <c r="E350" s="444">
        <f t="shared" si="166"/>
        <v>2115.0911804498987</v>
      </c>
      <c r="F350" s="444">
        <f t="shared" si="166"/>
        <v>2123.6029785496139</v>
      </c>
      <c r="G350" s="444">
        <f t="shared" si="166"/>
        <v>2164.6243749488108</v>
      </c>
      <c r="H350" s="444">
        <f t="shared" si="166"/>
        <v>2209.9509985015261</v>
      </c>
      <c r="I350" s="444">
        <f t="shared" si="166"/>
        <v>2257.0133669449974</v>
      </c>
      <c r="J350" s="444">
        <f t="shared" si="166"/>
        <v>2301.2494939014841</v>
      </c>
      <c r="K350" s="444">
        <f t="shared" si="166"/>
        <v>2334.9956560957307</v>
      </c>
      <c r="L350" s="444">
        <f t="shared" si="166"/>
        <v>2360.3386475764378</v>
      </c>
      <c r="M350" s="444">
        <f t="shared" si="166"/>
        <v>2378.9839892178597</v>
      </c>
      <c r="N350" s="444">
        <f t="shared" si="166"/>
        <v>2392.3851794510629</v>
      </c>
    </row>
    <row r="351" spans="1:14">
      <c r="A351" s="300">
        <f>SUM(C351:N351)</f>
        <v>0</v>
      </c>
      <c r="C351" s="300">
        <f t="shared" ref="C351:N351" si="167">SUM(C340:C349)-C350</f>
        <v>0</v>
      </c>
      <c r="D351" s="300">
        <f t="shared" si="167"/>
        <v>0</v>
      </c>
      <c r="E351" s="300">
        <f t="shared" si="167"/>
        <v>0</v>
      </c>
      <c r="F351" s="300">
        <f t="shared" si="167"/>
        <v>0</v>
      </c>
      <c r="G351" s="300">
        <f t="shared" si="167"/>
        <v>0</v>
      </c>
      <c r="H351" s="300">
        <f t="shared" si="167"/>
        <v>0</v>
      </c>
      <c r="I351" s="300">
        <f t="shared" si="167"/>
        <v>0</v>
      </c>
      <c r="J351" s="300">
        <f t="shared" si="167"/>
        <v>0</v>
      </c>
      <c r="K351" s="300">
        <f t="shared" si="167"/>
        <v>0</v>
      </c>
      <c r="L351" s="300">
        <f t="shared" si="167"/>
        <v>0</v>
      </c>
      <c r="M351" s="300">
        <f t="shared" si="167"/>
        <v>0</v>
      </c>
      <c r="N351" s="300">
        <f t="shared" si="167"/>
        <v>0</v>
      </c>
    </row>
    <row r="353" spans="1:14" ht="13.15">
      <c r="B353" s="332" t="s">
        <v>47</v>
      </c>
      <c r="C353" s="320"/>
      <c r="D353" s="320"/>
      <c r="E353" s="320"/>
      <c r="F353" s="320"/>
      <c r="G353" s="320"/>
      <c r="H353" s="330"/>
      <c r="I353" s="320"/>
      <c r="J353" s="320"/>
      <c r="K353" s="320"/>
      <c r="L353" s="320"/>
    </row>
    <row r="354" spans="1:14">
      <c r="C354" s="320"/>
      <c r="D354" s="320"/>
      <c r="E354" s="320"/>
      <c r="F354" s="320"/>
      <c r="G354" s="320"/>
      <c r="H354" s="330"/>
      <c r="I354" s="320"/>
      <c r="J354" s="320"/>
      <c r="K354" s="320"/>
      <c r="L354" s="320"/>
    </row>
    <row r="355" spans="1:14" ht="13.15">
      <c r="B355" s="329" t="str">
        <f t="shared" ref="B355:B366" si="168">B339</f>
        <v>Age group</v>
      </c>
      <c r="C355" s="329" t="str">
        <f t="shared" ref="C355:N355" si="169">C339</f>
        <v>2018/19</v>
      </c>
      <c r="D355" s="329" t="str">
        <f t="shared" si="169"/>
        <v>2019/20</v>
      </c>
      <c r="E355" s="329" t="str">
        <f t="shared" si="169"/>
        <v>2020/21</v>
      </c>
      <c r="F355" s="329" t="str">
        <f t="shared" si="169"/>
        <v>2021/22</v>
      </c>
      <c r="G355" s="329" t="str">
        <f t="shared" si="169"/>
        <v>2022/23</v>
      </c>
      <c r="H355" s="329" t="str">
        <f t="shared" si="169"/>
        <v>2023/24</v>
      </c>
      <c r="I355" s="329" t="str">
        <f t="shared" si="169"/>
        <v>2024/25</v>
      </c>
      <c r="J355" s="329" t="str">
        <f t="shared" si="169"/>
        <v>2025/26</v>
      </c>
      <c r="K355" s="329" t="str">
        <f t="shared" si="169"/>
        <v>2026/27</v>
      </c>
      <c r="L355" s="329" t="str">
        <f t="shared" si="169"/>
        <v>2027/28</v>
      </c>
      <c r="M355" s="329" t="str">
        <f t="shared" si="169"/>
        <v>2028/29</v>
      </c>
      <c r="N355" s="329" t="str">
        <f t="shared" si="169"/>
        <v>2029/30</v>
      </c>
    </row>
    <row r="356" spans="1:14" ht="13.15">
      <c r="B356" s="329" t="str">
        <f t="shared" si="168"/>
        <v>20-24</v>
      </c>
      <c r="C356" s="444">
        <f t="shared" ref="C356:N356" si="170">C319+C263</f>
        <v>94.050414983760803</v>
      </c>
      <c r="D356" s="444">
        <f t="shared" si="170"/>
        <v>121.06326197447736</v>
      </c>
      <c r="E356" s="444">
        <f t="shared" si="170"/>
        <v>144.39894398162016</v>
      </c>
      <c r="F356" s="444">
        <f t="shared" si="170"/>
        <v>168.74936486816497</v>
      </c>
      <c r="G356" s="444">
        <f t="shared" si="170"/>
        <v>195.20320850096095</v>
      </c>
      <c r="H356" s="444">
        <f t="shared" si="170"/>
        <v>215.94707762406239</v>
      </c>
      <c r="I356" s="444">
        <f t="shared" si="170"/>
        <v>232.04644548015355</v>
      </c>
      <c r="J356" s="444">
        <f t="shared" si="170"/>
        <v>243.6082336916289</v>
      </c>
      <c r="K356" s="444">
        <f t="shared" si="170"/>
        <v>249.68595479938267</v>
      </c>
      <c r="L356" s="444">
        <f t="shared" si="170"/>
        <v>252.20551418832204</v>
      </c>
      <c r="M356" s="444">
        <f t="shared" si="170"/>
        <v>252.48021774735406</v>
      </c>
      <c r="N356" s="444">
        <f t="shared" si="170"/>
        <v>251.41622001588792</v>
      </c>
    </row>
    <row r="357" spans="1:14" ht="13.15">
      <c r="B357" s="329" t="str">
        <f t="shared" si="168"/>
        <v>25-29</v>
      </c>
      <c r="C357" s="444">
        <f t="shared" ref="C357:N357" si="171">C320+C264</f>
        <v>259.92362427406113</v>
      </c>
      <c r="D357" s="444">
        <f t="shared" si="171"/>
        <v>262.15287322810889</v>
      </c>
      <c r="E357" s="444">
        <f t="shared" si="171"/>
        <v>272.67733286958287</v>
      </c>
      <c r="F357" s="444">
        <f t="shared" si="171"/>
        <v>292.6915705334693</v>
      </c>
      <c r="G357" s="444">
        <f t="shared" si="171"/>
        <v>321.24424591624972</v>
      </c>
      <c r="H357" s="444">
        <f t="shared" si="171"/>
        <v>348.83153118407444</v>
      </c>
      <c r="I357" s="444">
        <f t="shared" si="171"/>
        <v>374.03598259088147</v>
      </c>
      <c r="J357" s="444">
        <f t="shared" si="171"/>
        <v>395.35836208960211</v>
      </c>
      <c r="K357" s="444">
        <f t="shared" si="171"/>
        <v>410.67175314741917</v>
      </c>
      <c r="L357" s="444">
        <f t="shared" si="171"/>
        <v>420.97553862942044</v>
      </c>
      <c r="M357" s="444">
        <f t="shared" si="171"/>
        <v>427.29487525067213</v>
      </c>
      <c r="N357" s="444">
        <f t="shared" si="171"/>
        <v>430.58756197590606</v>
      </c>
    </row>
    <row r="358" spans="1:14" ht="13.15">
      <c r="B358" s="329" t="str">
        <f t="shared" si="168"/>
        <v>30-34</v>
      </c>
      <c r="C358" s="444">
        <f t="shared" ref="C358:N358" si="172">C321+C265</f>
        <v>360.77223808876391</v>
      </c>
      <c r="D358" s="444">
        <f t="shared" si="172"/>
        <v>340.08588900982329</v>
      </c>
      <c r="E358" s="444">
        <f t="shared" si="172"/>
        <v>326.67915447777517</v>
      </c>
      <c r="F358" s="444">
        <f t="shared" si="172"/>
        <v>322.73464115131441</v>
      </c>
      <c r="G358" s="444">
        <f t="shared" si="172"/>
        <v>328.27779232822428</v>
      </c>
      <c r="H358" s="444">
        <f t="shared" si="172"/>
        <v>338.63789488100531</v>
      </c>
      <c r="I358" s="444">
        <f t="shared" si="172"/>
        <v>352.01754488284837</v>
      </c>
      <c r="J358" s="444">
        <f t="shared" si="172"/>
        <v>366.51726719545638</v>
      </c>
      <c r="K358" s="444">
        <f t="shared" si="172"/>
        <v>379.95418727078038</v>
      </c>
      <c r="L358" s="444">
        <f t="shared" si="172"/>
        <v>391.66911919277806</v>
      </c>
      <c r="M358" s="444">
        <f t="shared" si="172"/>
        <v>401.3424702527812</v>
      </c>
      <c r="N358" s="444">
        <f t="shared" si="172"/>
        <v>408.9193505812396</v>
      </c>
    </row>
    <row r="359" spans="1:14" ht="13.15">
      <c r="B359" s="329" t="str">
        <f t="shared" si="168"/>
        <v>35-39</v>
      </c>
      <c r="C359" s="444">
        <f t="shared" ref="C359:N359" si="173">C322+C266</f>
        <v>472.02328469420792</v>
      </c>
      <c r="D359" s="444">
        <f t="shared" si="173"/>
        <v>434.56924900024512</v>
      </c>
      <c r="E359" s="444">
        <f t="shared" si="173"/>
        <v>403.72191726496476</v>
      </c>
      <c r="F359" s="444">
        <f t="shared" si="173"/>
        <v>381.5023397464999</v>
      </c>
      <c r="G359" s="444">
        <f t="shared" si="173"/>
        <v>368.05353171802483</v>
      </c>
      <c r="H359" s="444">
        <f t="shared" si="173"/>
        <v>360.0304979628886</v>
      </c>
      <c r="I359" s="444">
        <f t="shared" si="173"/>
        <v>356.62712283269707</v>
      </c>
      <c r="J359" s="444">
        <f t="shared" si="173"/>
        <v>356.67806236923451</v>
      </c>
      <c r="K359" s="444">
        <f t="shared" si="173"/>
        <v>358.59104769031484</v>
      </c>
      <c r="L359" s="444">
        <f t="shared" si="173"/>
        <v>361.78744614542126</v>
      </c>
      <c r="M359" s="444">
        <f t="shared" si="173"/>
        <v>365.70684289188284</v>
      </c>
      <c r="N359" s="444">
        <f t="shared" si="173"/>
        <v>369.87335927557484</v>
      </c>
    </row>
    <row r="360" spans="1:14" ht="13.15">
      <c r="B360" s="329" t="str">
        <f t="shared" si="168"/>
        <v>40-44</v>
      </c>
      <c r="C360" s="444">
        <f t="shared" ref="C360:N360" si="174">C323+C267</f>
        <v>429.5961447050621</v>
      </c>
      <c r="D360" s="444">
        <f t="shared" si="174"/>
        <v>419.93515020848594</v>
      </c>
      <c r="E360" s="444">
        <f t="shared" si="174"/>
        <v>406.14542106464995</v>
      </c>
      <c r="F360" s="444">
        <f t="shared" si="174"/>
        <v>392.74188259365428</v>
      </c>
      <c r="G360" s="444">
        <f t="shared" si="174"/>
        <v>381.83448236871709</v>
      </c>
      <c r="H360" s="444">
        <f t="shared" si="174"/>
        <v>372.07030179763564</v>
      </c>
      <c r="I360" s="444">
        <f t="shared" si="174"/>
        <v>363.93548369861469</v>
      </c>
      <c r="J360" s="444">
        <f t="shared" si="174"/>
        <v>357.43390443979115</v>
      </c>
      <c r="K360" s="444">
        <f t="shared" si="174"/>
        <v>352.02956963280405</v>
      </c>
      <c r="L360" s="444">
        <f t="shared" si="174"/>
        <v>347.86405234385956</v>
      </c>
      <c r="M360" s="444">
        <f t="shared" si="174"/>
        <v>344.9222283540538</v>
      </c>
      <c r="N360" s="444">
        <f t="shared" si="174"/>
        <v>343.08503058051633</v>
      </c>
    </row>
    <row r="361" spans="1:14" ht="13.15">
      <c r="B361" s="329" t="str">
        <f t="shared" si="168"/>
        <v>45-49</v>
      </c>
      <c r="C361" s="444">
        <f t="shared" ref="C361:N361" si="175">C324+C268</f>
        <v>386.96601373950188</v>
      </c>
      <c r="D361" s="444">
        <f t="shared" si="175"/>
        <v>375.79579628922454</v>
      </c>
      <c r="E361" s="444">
        <f t="shared" si="175"/>
        <v>365.89787217567891</v>
      </c>
      <c r="F361" s="444">
        <f t="shared" si="175"/>
        <v>358.15961611884563</v>
      </c>
      <c r="G361" s="444">
        <f t="shared" si="175"/>
        <v>352.6248669216248</v>
      </c>
      <c r="H361" s="444">
        <f t="shared" si="175"/>
        <v>347.19906308848294</v>
      </c>
      <c r="I361" s="444">
        <f t="shared" si="175"/>
        <v>341.88938393348013</v>
      </c>
      <c r="J361" s="444">
        <f t="shared" si="175"/>
        <v>336.61552176198313</v>
      </c>
      <c r="K361" s="444">
        <f t="shared" si="175"/>
        <v>331.04301107439301</v>
      </c>
      <c r="L361" s="444">
        <f t="shared" si="175"/>
        <v>325.53312265671576</v>
      </c>
      <c r="M361" s="444">
        <f t="shared" si="175"/>
        <v>320.36339031137777</v>
      </c>
      <c r="N361" s="444">
        <f t="shared" si="175"/>
        <v>315.7283093690661</v>
      </c>
    </row>
    <row r="362" spans="1:14" ht="13.15">
      <c r="B362" s="329" t="str">
        <f t="shared" si="168"/>
        <v>50-54</v>
      </c>
      <c r="C362" s="444">
        <f t="shared" ref="C362:N362" si="176">C325+C269</f>
        <v>283.54852140237131</v>
      </c>
      <c r="D362" s="444">
        <f t="shared" si="176"/>
        <v>279.40020556723806</v>
      </c>
      <c r="E362" s="444">
        <f t="shared" si="176"/>
        <v>274.40061315174199</v>
      </c>
      <c r="F362" s="444">
        <f t="shared" si="176"/>
        <v>270.57881778109419</v>
      </c>
      <c r="G362" s="444">
        <f t="shared" si="176"/>
        <v>268.39831216097878</v>
      </c>
      <c r="H362" s="444">
        <f t="shared" si="176"/>
        <v>266.32272698763865</v>
      </c>
      <c r="I362" s="444">
        <f t="shared" si="176"/>
        <v>264.21397984490682</v>
      </c>
      <c r="J362" s="444">
        <f t="shared" si="176"/>
        <v>261.84805797186453</v>
      </c>
      <c r="K362" s="444">
        <f t="shared" si="176"/>
        <v>258.84935110127446</v>
      </c>
      <c r="L362" s="444">
        <f t="shared" si="176"/>
        <v>255.41265387657228</v>
      </c>
      <c r="M362" s="444">
        <f t="shared" si="176"/>
        <v>251.7302848341659</v>
      </c>
      <c r="N362" s="444">
        <f t="shared" si="176"/>
        <v>247.98278981139492</v>
      </c>
    </row>
    <row r="363" spans="1:14" ht="13.15">
      <c r="B363" s="329" t="str">
        <f t="shared" si="168"/>
        <v>55-59</v>
      </c>
      <c r="C363" s="444">
        <f t="shared" ref="C363:N363" si="177">C326+C270</f>
        <v>133.20251841533931</v>
      </c>
      <c r="D363" s="444">
        <f t="shared" si="177"/>
        <v>131.42624009108903</v>
      </c>
      <c r="E363" s="444">
        <f t="shared" si="177"/>
        <v>129.93940772851028</v>
      </c>
      <c r="F363" s="444">
        <f t="shared" si="177"/>
        <v>129.18998879209596</v>
      </c>
      <c r="G363" s="444">
        <f t="shared" si="177"/>
        <v>129.28488482999873</v>
      </c>
      <c r="H363" s="444">
        <f t="shared" si="177"/>
        <v>129.27154352443259</v>
      </c>
      <c r="I363" s="444">
        <f t="shared" si="177"/>
        <v>129.13157328309435</v>
      </c>
      <c r="J363" s="444">
        <f t="shared" si="177"/>
        <v>128.75475388980226</v>
      </c>
      <c r="K363" s="444">
        <f t="shared" si="177"/>
        <v>127.91568622855632</v>
      </c>
      <c r="L363" s="444">
        <f t="shared" si="177"/>
        <v>126.73442761537227</v>
      </c>
      <c r="M363" s="444">
        <f t="shared" si="177"/>
        <v>125.30894126970833</v>
      </c>
      <c r="N363" s="444">
        <f t="shared" si="177"/>
        <v>123.72619138454405</v>
      </c>
    </row>
    <row r="364" spans="1:14" ht="13.15">
      <c r="B364" s="329" t="str">
        <f t="shared" si="168"/>
        <v>60-64</v>
      </c>
      <c r="C364" s="444">
        <f t="shared" ref="C364:N364" si="178">C327+C271</f>
        <v>35.279492517599238</v>
      </c>
      <c r="D364" s="444">
        <f t="shared" si="178"/>
        <v>38.865120711512517</v>
      </c>
      <c r="E364" s="444">
        <f t="shared" si="178"/>
        <v>40.665201258711171</v>
      </c>
      <c r="F364" s="444">
        <f t="shared" si="178"/>
        <v>41.87679112379093</v>
      </c>
      <c r="G364" s="444">
        <f t="shared" si="178"/>
        <v>42.979861055846932</v>
      </c>
      <c r="H364" s="444">
        <f t="shared" si="178"/>
        <v>43.693476364857752</v>
      </c>
      <c r="I364" s="444">
        <f t="shared" si="178"/>
        <v>44.153377869258527</v>
      </c>
      <c r="J364" s="444">
        <f t="shared" si="178"/>
        <v>44.387715686538044</v>
      </c>
      <c r="K364" s="444">
        <f t="shared" si="178"/>
        <v>44.333926673708419</v>
      </c>
      <c r="L364" s="444">
        <f t="shared" si="178"/>
        <v>44.090120433463589</v>
      </c>
      <c r="M364" s="444">
        <f t="shared" si="178"/>
        <v>43.719911168880891</v>
      </c>
      <c r="N364" s="444">
        <f t="shared" si="178"/>
        <v>43.26770943574224</v>
      </c>
    </row>
    <row r="365" spans="1:14" ht="13.15">
      <c r="B365" s="329" t="str">
        <f t="shared" si="168"/>
        <v>65 plus</v>
      </c>
      <c r="C365" s="444">
        <f t="shared" ref="C365:N365" si="179">C328+C272</f>
        <v>13.939914466774658</v>
      </c>
      <c r="D365" s="444">
        <f t="shared" si="179"/>
        <v>14.646998105604283</v>
      </c>
      <c r="E365" s="444">
        <f t="shared" si="179"/>
        <v>15.598714572197849</v>
      </c>
      <c r="F365" s="444">
        <f t="shared" si="179"/>
        <v>16.587016114757127</v>
      </c>
      <c r="G365" s="444">
        <f t="shared" si="179"/>
        <v>17.557884961727563</v>
      </c>
      <c r="H365" s="444">
        <f t="shared" si="179"/>
        <v>18.367439781480606</v>
      </c>
      <c r="I365" s="444">
        <f t="shared" si="179"/>
        <v>19.010691609309685</v>
      </c>
      <c r="J365" s="444">
        <f t="shared" si="179"/>
        <v>19.489788638722246</v>
      </c>
      <c r="K365" s="444">
        <f t="shared" si="179"/>
        <v>19.790413022136612</v>
      </c>
      <c r="L365" s="444">
        <f t="shared" si="179"/>
        <v>19.944295591585039</v>
      </c>
      <c r="M365" s="444">
        <f t="shared" si="179"/>
        <v>19.983809917393575</v>
      </c>
      <c r="N365" s="444">
        <f t="shared" si="179"/>
        <v>19.937735913891501</v>
      </c>
    </row>
    <row r="366" spans="1:14" ht="13.15">
      <c r="B366" s="329" t="str">
        <f t="shared" si="168"/>
        <v>Total</v>
      </c>
      <c r="C366" s="444">
        <f t="shared" ref="C366:N366" si="180">SUM(C356:C365)</f>
        <v>2469.3021672874424</v>
      </c>
      <c r="D366" s="444">
        <f t="shared" si="180"/>
        <v>2417.9407841858092</v>
      </c>
      <c r="E366" s="444">
        <f t="shared" si="180"/>
        <v>2380.124578545433</v>
      </c>
      <c r="F366" s="444">
        <f t="shared" si="180"/>
        <v>2374.8120288236869</v>
      </c>
      <c r="G366" s="444">
        <f t="shared" si="180"/>
        <v>2405.4590707623538</v>
      </c>
      <c r="H366" s="444">
        <f t="shared" si="180"/>
        <v>2440.3715531965595</v>
      </c>
      <c r="I366" s="444">
        <f t="shared" si="180"/>
        <v>2477.0615860252447</v>
      </c>
      <c r="J366" s="444">
        <f t="shared" si="180"/>
        <v>2510.6916677346226</v>
      </c>
      <c r="K366" s="444">
        <f t="shared" si="180"/>
        <v>2532.86490064077</v>
      </c>
      <c r="L366" s="444">
        <f t="shared" si="180"/>
        <v>2546.2162906735102</v>
      </c>
      <c r="M366" s="444">
        <f t="shared" si="180"/>
        <v>2552.8529719982703</v>
      </c>
      <c r="N366" s="444">
        <f t="shared" si="180"/>
        <v>2554.5242583437639</v>
      </c>
    </row>
    <row r="367" spans="1:14">
      <c r="A367" s="300">
        <f>SUM(C367:N367)</f>
        <v>0</v>
      </c>
      <c r="C367" s="300">
        <f t="shared" ref="C367:N367" si="181">SUM(C356:C365)-C366</f>
        <v>0</v>
      </c>
      <c r="D367" s="300">
        <f t="shared" si="181"/>
        <v>0</v>
      </c>
      <c r="E367" s="300">
        <f t="shared" si="181"/>
        <v>0</v>
      </c>
      <c r="F367" s="300">
        <f t="shared" si="181"/>
        <v>0</v>
      </c>
      <c r="G367" s="300">
        <f t="shared" si="181"/>
        <v>0</v>
      </c>
      <c r="H367" s="300">
        <f t="shared" si="181"/>
        <v>0</v>
      </c>
      <c r="I367" s="300">
        <f t="shared" si="181"/>
        <v>0</v>
      </c>
      <c r="J367" s="300">
        <f t="shared" si="181"/>
        <v>0</v>
      </c>
      <c r="K367" s="300">
        <f t="shared" si="181"/>
        <v>0</v>
      </c>
      <c r="L367" s="300">
        <f t="shared" si="181"/>
        <v>0</v>
      </c>
      <c r="M367" s="300">
        <f t="shared" si="181"/>
        <v>0</v>
      </c>
      <c r="N367" s="300">
        <f t="shared" si="181"/>
        <v>0</v>
      </c>
    </row>
    <row r="368" spans="1:14">
      <c r="C368" s="320">
        <f>C350+C366</f>
        <v>4649.97888343054</v>
      </c>
      <c r="D368" s="320">
        <f t="shared" ref="D368:N368" si="182">D350+D366</f>
        <v>4555.116761040148</v>
      </c>
      <c r="E368" s="320">
        <f t="shared" si="182"/>
        <v>4495.2157589953313</v>
      </c>
      <c r="F368" s="320">
        <f t="shared" si="182"/>
        <v>4498.4150073733008</v>
      </c>
      <c r="G368" s="320">
        <f t="shared" si="182"/>
        <v>4570.083445711165</v>
      </c>
      <c r="H368" s="320">
        <f t="shared" si="182"/>
        <v>4650.3225516980856</v>
      </c>
      <c r="I368" s="320">
        <f t="shared" si="182"/>
        <v>4734.0749529702425</v>
      </c>
      <c r="J368" s="320">
        <f t="shared" si="182"/>
        <v>4811.9411616361067</v>
      </c>
      <c r="K368" s="320">
        <f t="shared" si="182"/>
        <v>4867.8605567365012</v>
      </c>
      <c r="L368" s="320">
        <f t="shared" si="182"/>
        <v>4906.5549382499485</v>
      </c>
      <c r="M368" s="320">
        <f t="shared" si="182"/>
        <v>4931.8369612161296</v>
      </c>
      <c r="N368" s="320">
        <f t="shared" si="182"/>
        <v>4946.9094377948268</v>
      </c>
    </row>
    <row r="369" spans="1:14">
      <c r="C369" s="320">
        <f>C36</f>
        <v>4649.9788834305391</v>
      </c>
      <c r="D369" s="320">
        <f t="shared" ref="D369:N369" si="183">D36</f>
        <v>4555.116761040148</v>
      </c>
      <c r="E369" s="320">
        <f t="shared" si="183"/>
        <v>4495.2157589953322</v>
      </c>
      <c r="F369" s="320">
        <f t="shared" si="183"/>
        <v>4498.4150073732999</v>
      </c>
      <c r="G369" s="320">
        <f t="shared" si="183"/>
        <v>4570.0834457111641</v>
      </c>
      <c r="H369" s="320">
        <f t="shared" si="183"/>
        <v>4650.3225516980847</v>
      </c>
      <c r="I369" s="320">
        <f t="shared" si="183"/>
        <v>4734.0749529702416</v>
      </c>
      <c r="J369" s="320">
        <f t="shared" si="183"/>
        <v>4811.9411616361067</v>
      </c>
      <c r="K369" s="320">
        <f t="shared" si="183"/>
        <v>4867.8605567365003</v>
      </c>
      <c r="L369" s="320">
        <f t="shared" si="183"/>
        <v>4906.5549382499466</v>
      </c>
      <c r="M369" s="320">
        <f t="shared" si="183"/>
        <v>4931.8369612161296</v>
      </c>
      <c r="N369" s="320">
        <f t="shared" si="183"/>
        <v>4946.9094377948259</v>
      </c>
    </row>
    <row r="370" spans="1:14">
      <c r="A370" s="300">
        <f>SUM(C370:L370)</f>
        <v>0</v>
      </c>
      <c r="C370" s="320">
        <f>C368-C369</f>
        <v>0</v>
      </c>
      <c r="D370" s="320">
        <f t="shared" ref="D370:N370" si="184">D368-D369</f>
        <v>0</v>
      </c>
      <c r="E370" s="320">
        <f t="shared" si="184"/>
        <v>0</v>
      </c>
      <c r="F370" s="320">
        <f t="shared" si="184"/>
        <v>0</v>
      </c>
      <c r="G370" s="320">
        <f t="shared" si="184"/>
        <v>0</v>
      </c>
      <c r="H370" s="320">
        <f t="shared" si="184"/>
        <v>0</v>
      </c>
      <c r="I370" s="320">
        <f t="shared" si="184"/>
        <v>0</v>
      </c>
      <c r="J370" s="320">
        <f t="shared" si="184"/>
        <v>0</v>
      </c>
      <c r="K370" s="320">
        <f t="shared" si="184"/>
        <v>0</v>
      </c>
      <c r="L370" s="320">
        <f t="shared" si="184"/>
        <v>0</v>
      </c>
      <c r="M370" s="320">
        <f t="shared" si="184"/>
        <v>0</v>
      </c>
      <c r="N370" s="320">
        <f t="shared" si="184"/>
        <v>0</v>
      </c>
    </row>
    <row r="371" spans="1:14">
      <c r="A371" s="300">
        <f>SUM(C371:L371)</f>
        <v>0</v>
      </c>
      <c r="C371" s="320">
        <f>IF(C294&gt;0,0,C294)</f>
        <v>0</v>
      </c>
      <c r="D371" s="320">
        <f t="shared" ref="D371:N371" si="185">IF(D294&gt;0,0,D294)</f>
        <v>0</v>
      </c>
      <c r="E371" s="320">
        <f t="shared" si="185"/>
        <v>0</v>
      </c>
      <c r="F371" s="320">
        <f t="shared" si="185"/>
        <v>0</v>
      </c>
      <c r="G371" s="320">
        <f t="shared" si="185"/>
        <v>0</v>
      </c>
      <c r="H371" s="320">
        <f t="shared" si="185"/>
        <v>0</v>
      </c>
      <c r="I371" s="320">
        <f t="shared" si="185"/>
        <v>0</v>
      </c>
      <c r="J371" s="320">
        <f t="shared" si="185"/>
        <v>0</v>
      </c>
      <c r="K371" s="320">
        <f t="shared" si="185"/>
        <v>0</v>
      </c>
      <c r="L371" s="320">
        <f t="shared" si="185"/>
        <v>0</v>
      </c>
      <c r="M371" s="320">
        <f t="shared" si="185"/>
        <v>0</v>
      </c>
      <c r="N371" s="320">
        <f t="shared" si="185"/>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sheetPr>
  <dimension ref="A1:R371"/>
  <sheetViews>
    <sheetView showGridLines="0" workbookViewId="0"/>
  </sheetViews>
  <sheetFormatPr defaultColWidth="9" defaultRowHeight="12.75"/>
  <cols>
    <col min="1" max="1" width="9" style="300"/>
    <col min="2" max="2" width="28.73046875" style="300" customWidth="1"/>
    <col min="3" max="15" width="10.73046875" style="300" customWidth="1"/>
    <col min="16"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 r="A5" s="674" t="s">
        <v>269</v>
      </c>
      <c r="B5" s="674"/>
      <c r="C5" s="674"/>
      <c r="D5" s="674"/>
      <c r="E5" s="674"/>
      <c r="F5" s="674"/>
      <c r="G5" s="674"/>
      <c r="H5" s="674"/>
      <c r="I5" s="674"/>
      <c r="J5" s="674"/>
      <c r="K5" s="674"/>
      <c r="L5" s="674"/>
      <c r="M5" s="674"/>
      <c r="N5" s="674"/>
      <c r="O5" s="340"/>
      <c r="P5" s="340"/>
      <c r="Q5" s="340"/>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15">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7" t="str">
        <f>Forecast_stock_figures!B19</f>
        <v>Chemistry</v>
      </c>
      <c r="C15" s="298">
        <f>Forecast_stock_figures!C43</f>
        <v>11066.887357982589</v>
      </c>
      <c r="D15" s="298">
        <f>Forecast_stock_figures!D43</f>
        <v>11217.375614536913</v>
      </c>
      <c r="E15" s="298">
        <f>Forecast_stock_figures!E43</f>
        <v>11363.452934503526</v>
      </c>
      <c r="F15" s="298">
        <f>Forecast_stock_figures!F43</f>
        <v>11440.033546419827</v>
      </c>
      <c r="G15" s="298">
        <f>Forecast_stock_figures!G43</f>
        <v>11546.505675851071</v>
      </c>
      <c r="H15" s="298">
        <f>Forecast_stock_figures!H43</f>
        <v>11781.313641910179</v>
      </c>
      <c r="I15" s="298">
        <f>Forecast_stock_figures!I43</f>
        <v>11971.963027779826</v>
      </c>
      <c r="J15" s="298">
        <f>Forecast_stock_figures!J43</f>
        <v>12055.46699739504</v>
      </c>
      <c r="K15" s="298">
        <f>Forecast_stock_figures!K43</f>
        <v>12123.932242138968</v>
      </c>
      <c r="L15" s="298">
        <f>Forecast_stock_figures!L43</f>
        <v>12145.646259453573</v>
      </c>
      <c r="M15" s="298">
        <f>Forecast_stock_figures!M43</f>
        <v>12129.311113416123</v>
      </c>
      <c r="N15" s="298">
        <f>Forecast_stock_figures!N43</f>
        <v>12084.96512482003</v>
      </c>
    </row>
    <row r="17" spans="1:9" ht="15">
      <c r="B17" s="331" t="s">
        <v>161</v>
      </c>
    </row>
    <row r="19" spans="1:9" ht="13.15">
      <c r="B19" s="1405" t="str">
        <f>Stock_ages_breakdowns!B73</f>
        <v>Age group</v>
      </c>
      <c r="C19" s="1406" t="str">
        <f>Stock_ages_breakdowns!I73</f>
        <v>Chemistry</v>
      </c>
      <c r="D19" s="1407"/>
      <c r="H19" s="316" t="s">
        <v>132</v>
      </c>
    </row>
    <row r="20" spans="1:9" ht="13.15">
      <c r="B20" s="1405"/>
      <c r="C20" s="354" t="str">
        <f>Stock_ages_breakdowns!I74</f>
        <v>Male</v>
      </c>
      <c r="D20" s="354" t="str">
        <f>Stock_ages_breakdowns!J74</f>
        <v>Female</v>
      </c>
    </row>
    <row r="21" spans="1:9" ht="13.15">
      <c r="B21" s="354" t="str">
        <f>Stock_ages_breakdowns!B75</f>
        <v>20-24</v>
      </c>
      <c r="C21" s="322">
        <f>Stock_ages_breakdowns!I20</f>
        <v>169.32498900559693</v>
      </c>
      <c r="D21" s="322">
        <f>Stock_ages_breakdowns!J20</f>
        <v>326.84876969062685</v>
      </c>
    </row>
    <row r="22" spans="1:9" ht="13.15">
      <c r="B22" s="354" t="str">
        <f>Stock_ages_breakdowns!B76</f>
        <v>25-29</v>
      </c>
      <c r="C22" s="322">
        <f>Stock_ages_breakdowns!I21</f>
        <v>696.48129462054021</v>
      </c>
      <c r="D22" s="322">
        <f>Stock_ages_breakdowns!J21</f>
        <v>1255.9551707206765</v>
      </c>
    </row>
    <row r="23" spans="1:9" ht="13.15">
      <c r="B23" s="354" t="str">
        <f>Stock_ages_breakdowns!B77</f>
        <v>30-34</v>
      </c>
      <c r="C23" s="322">
        <f>Stock_ages_breakdowns!I22</f>
        <v>657.28760275476736</v>
      </c>
      <c r="D23" s="322">
        <f>Stock_ages_breakdowns!J22</f>
        <v>1145.7972261600137</v>
      </c>
    </row>
    <row r="24" spans="1:9" ht="13.15">
      <c r="B24" s="354" t="str">
        <f>Stock_ages_breakdowns!B78</f>
        <v>35-39</v>
      </c>
      <c r="C24" s="322">
        <f>Stock_ages_breakdowns!I23</f>
        <v>641.26431990412391</v>
      </c>
      <c r="D24" s="322">
        <f>Stock_ages_breakdowns!J23</f>
        <v>1089.9472402693818</v>
      </c>
    </row>
    <row r="25" spans="1:9" ht="13.15">
      <c r="B25" s="354" t="str">
        <f>Stock_ages_breakdowns!B79</f>
        <v>40-44</v>
      </c>
      <c r="C25" s="322">
        <f>Stock_ages_breakdowns!I24</f>
        <v>638.59827284178743</v>
      </c>
      <c r="D25" s="322">
        <f>Stock_ages_breakdowns!J24</f>
        <v>994.5015554165559</v>
      </c>
    </row>
    <row r="26" spans="1:9" ht="13.15">
      <c r="B26" s="354" t="str">
        <f>Stock_ages_breakdowns!B80</f>
        <v>45-49</v>
      </c>
      <c r="C26" s="322">
        <f>Stock_ages_breakdowns!I25</f>
        <v>648.17244184959259</v>
      </c>
      <c r="D26" s="322">
        <f>Stock_ages_breakdowns!J25</f>
        <v>846.49094266251097</v>
      </c>
    </row>
    <row r="27" spans="1:9" ht="13.15">
      <c r="B27" s="354" t="str">
        <f>Stock_ages_breakdowns!B81</f>
        <v>50-54</v>
      </c>
      <c r="C27" s="322">
        <f>Stock_ages_breakdowns!I26</f>
        <v>485.41956885812721</v>
      </c>
      <c r="D27" s="322">
        <f>Stock_ages_breakdowns!J26</f>
        <v>577.00918564179744</v>
      </c>
    </row>
    <row r="28" spans="1:9" ht="13.15">
      <c r="B28" s="354" t="str">
        <f>Stock_ages_breakdowns!B82</f>
        <v>55-59</v>
      </c>
      <c r="C28" s="322">
        <f>Stock_ages_breakdowns!I27</f>
        <v>314.49755166102574</v>
      </c>
      <c r="D28" s="322">
        <f>Stock_ages_breakdowns!J27</f>
        <v>354.54225854932213</v>
      </c>
    </row>
    <row r="29" spans="1:9" ht="13.15">
      <c r="B29" s="354" t="str">
        <f>Stock_ages_breakdowns!B83</f>
        <v>60-64</v>
      </c>
      <c r="C29" s="322">
        <f>Stock_ages_breakdowns!I28</f>
        <v>95.454685011701045</v>
      </c>
      <c r="D29" s="322">
        <f>Stock_ages_breakdowns!J28</f>
        <v>94.988676785501212</v>
      </c>
      <c r="F29" s="316"/>
    </row>
    <row r="30" spans="1:9" ht="13.15">
      <c r="B30" s="354" t="str">
        <f>Stock_ages_breakdowns!B84</f>
        <v>65 plus</v>
      </c>
      <c r="C30" s="322">
        <f>Stock_ages_breakdowns!I29</f>
        <v>25.534450746323053</v>
      </c>
      <c r="D30" s="322">
        <f>Stock_ages_breakdowns!J29</f>
        <v>8.7711548326153181</v>
      </c>
      <c r="G30" s="317" t="s">
        <v>46</v>
      </c>
      <c r="H30" s="317" t="s">
        <v>47</v>
      </c>
    </row>
    <row r="31" spans="1:9" ht="13.15">
      <c r="A31" s="300">
        <f>I31</f>
        <v>0</v>
      </c>
      <c r="B31" s="354" t="str">
        <f>Stock_ages_breakdowns!B85</f>
        <v>Total</v>
      </c>
      <c r="C31" s="322">
        <f>Stock_ages_breakdowns!I30</f>
        <v>4372.0351772535869</v>
      </c>
      <c r="D31" s="322">
        <f>Stock_ages_breakdowns!J30</f>
        <v>6694.8521807290017</v>
      </c>
      <c r="E31" s="318">
        <f>SUM(C31:D31)</f>
        <v>11066.887357982589</v>
      </c>
      <c r="G31" s="357">
        <f>C31/$E$31</f>
        <v>0.39505554143912208</v>
      </c>
      <c r="H31" s="357">
        <f>D31/$E$31</f>
        <v>0.60494445856087786</v>
      </c>
      <c r="I31" s="300">
        <f>(G31+H31)-1</f>
        <v>0</v>
      </c>
    </row>
    <row r="33" spans="2:16" ht="15">
      <c r="B33" s="331" t="s">
        <v>262</v>
      </c>
      <c r="H33" s="316"/>
    </row>
    <row r="34" spans="2:16">
      <c r="H34" s="316"/>
    </row>
    <row r="35" spans="2:16"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6" ht="13.15">
      <c r="B36" s="317" t="str">
        <f>B15</f>
        <v>Chemistry</v>
      </c>
      <c r="C36" s="298">
        <f>Teacher_need_by_subject!C633</f>
        <v>11217.375614536913</v>
      </c>
      <c r="D36" s="298">
        <f>Teacher_need_by_subject!D633</f>
        <v>11363.452934503526</v>
      </c>
      <c r="E36" s="298">
        <f>Teacher_need_by_subject!E633</f>
        <v>11440.033546419827</v>
      </c>
      <c r="F36" s="298">
        <f>Teacher_need_by_subject!F633</f>
        <v>11546.505675851071</v>
      </c>
      <c r="G36" s="298">
        <f>Teacher_need_by_subject!G633</f>
        <v>11781.313641910179</v>
      </c>
      <c r="H36" s="298">
        <f>Teacher_need_by_subject!H633</f>
        <v>11971.963027779826</v>
      </c>
      <c r="I36" s="298">
        <f>Teacher_need_by_subject!I633</f>
        <v>12055.46699739504</v>
      </c>
      <c r="J36" s="298">
        <f>Teacher_need_by_subject!J633</f>
        <v>12123.932242138968</v>
      </c>
      <c r="K36" s="298">
        <f>Teacher_need_by_subject!K633</f>
        <v>12145.646259453573</v>
      </c>
      <c r="L36" s="298">
        <f>Teacher_need_by_subject!L633</f>
        <v>12129.311113416123</v>
      </c>
      <c r="M36" s="298">
        <f>Teacher_need_by_subject!M633</f>
        <v>12084.96512482003</v>
      </c>
      <c r="N36" s="298">
        <f>Teacher_need_by_subject!N633</f>
        <v>12059.278633450818</v>
      </c>
    </row>
    <row r="37" spans="2:16">
      <c r="H37" s="316"/>
    </row>
    <row r="38" spans="2:16" ht="15">
      <c r="B38" s="331" t="s">
        <v>169</v>
      </c>
      <c r="H38" s="316"/>
    </row>
    <row r="39" spans="2:16">
      <c r="H39" s="316"/>
    </row>
    <row r="40" spans="2:16" ht="13.15">
      <c r="B40" s="332" t="s">
        <v>46</v>
      </c>
      <c r="H40" s="316"/>
    </row>
    <row r="41" spans="2:16">
      <c r="H41" s="316"/>
    </row>
    <row r="42" spans="2:16"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6" ht="13.15">
      <c r="B43" s="354" t="str">
        <f>B21</f>
        <v>20-24</v>
      </c>
      <c r="C43" s="298">
        <f>C21</f>
        <v>169.32498900559693</v>
      </c>
      <c r="D43" s="298">
        <f>C340</f>
        <v>262.3075182371723</v>
      </c>
      <c r="E43" s="298">
        <f t="shared" ref="E43:L43" si="2">D340</f>
        <v>324.23018382273494</v>
      </c>
      <c r="F43" s="298">
        <f t="shared" si="2"/>
        <v>361.96327371940504</v>
      </c>
      <c r="G43" s="298">
        <f t="shared" si="2"/>
        <v>390.81472253195682</v>
      </c>
      <c r="H43" s="298">
        <f t="shared" si="2"/>
        <v>423.74117205554069</v>
      </c>
      <c r="I43" s="298">
        <f t="shared" si="2"/>
        <v>443.62774301437855</v>
      </c>
      <c r="J43" s="298">
        <f t="shared" si="2"/>
        <v>448.07759187730966</v>
      </c>
      <c r="K43" s="298">
        <f t="shared" si="2"/>
        <v>450.33470967878168</v>
      </c>
      <c r="L43" s="298">
        <f t="shared" si="2"/>
        <v>447.7949235157493</v>
      </c>
      <c r="M43" s="298">
        <f>L340</f>
        <v>442.41795510786744</v>
      </c>
      <c r="N43" s="298">
        <f>M340</f>
        <v>435.73665283799789</v>
      </c>
      <c r="O43" s="318"/>
      <c r="P43" s="318"/>
    </row>
    <row r="44" spans="2:16" ht="13.15">
      <c r="B44" s="354" t="str">
        <f t="shared" ref="B44:C53" si="3">B22</f>
        <v>25-29</v>
      </c>
      <c r="C44" s="298">
        <f t="shared" si="3"/>
        <v>696.48129462054021</v>
      </c>
      <c r="D44" s="298">
        <f t="shared" ref="D44:L53" si="4">C341</f>
        <v>671.61522499433443</v>
      </c>
      <c r="E44" s="298">
        <f t="shared" si="4"/>
        <v>672.77310088618117</v>
      </c>
      <c r="F44" s="298">
        <f t="shared" si="4"/>
        <v>681.98025262225451</v>
      </c>
      <c r="G44" s="298">
        <f t="shared" si="4"/>
        <v>699.52947456990591</v>
      </c>
      <c r="H44" s="298">
        <f t="shared" si="4"/>
        <v>731.61907324767617</v>
      </c>
      <c r="I44" s="298">
        <f t="shared" si="4"/>
        <v>758.15074479489397</v>
      </c>
      <c r="J44" s="298">
        <f t="shared" si="4"/>
        <v>771.24570665534793</v>
      </c>
      <c r="K44" s="298">
        <f t="shared" si="4"/>
        <v>780.45437967106704</v>
      </c>
      <c r="L44" s="298">
        <f t="shared" si="4"/>
        <v>783.06122275568532</v>
      </c>
      <c r="M44" s="298">
        <f>L341</f>
        <v>780.52949813553585</v>
      </c>
      <c r="N44" s="298">
        <f>M341</f>
        <v>774.49294286900522</v>
      </c>
      <c r="O44" s="318"/>
      <c r="P44" s="318"/>
    </row>
    <row r="45" spans="2:16" ht="13.15">
      <c r="B45" s="354" t="str">
        <f t="shared" si="3"/>
        <v>30-34</v>
      </c>
      <c r="C45" s="298">
        <f t="shared" si="3"/>
        <v>657.28760275476736</v>
      </c>
      <c r="D45" s="298">
        <f t="shared" si="4"/>
        <v>681.21739469452427</v>
      </c>
      <c r="E45" s="298">
        <f t="shared" si="4"/>
        <v>695.32964694379496</v>
      </c>
      <c r="F45" s="298">
        <f t="shared" si="4"/>
        <v>704.65255798418423</v>
      </c>
      <c r="G45" s="298">
        <f t="shared" si="4"/>
        <v>715.29462373113449</v>
      </c>
      <c r="H45" s="298">
        <f t="shared" si="4"/>
        <v>733.50662814684006</v>
      </c>
      <c r="I45" s="298">
        <f t="shared" si="4"/>
        <v>751.84537526274062</v>
      </c>
      <c r="J45" s="298">
        <f t="shared" si="4"/>
        <v>765.68195094078169</v>
      </c>
      <c r="K45" s="298">
        <f t="shared" si="4"/>
        <v>777.78305921682522</v>
      </c>
      <c r="L45" s="298">
        <f t="shared" ref="L45:L53" si="5">K342</f>
        <v>786.19271194036753</v>
      </c>
      <c r="M45" s="298">
        <f t="shared" ref="M45:M53" si="6">L342</f>
        <v>790.85846249238955</v>
      </c>
      <c r="N45" s="298">
        <f t="shared" ref="N45:N53" si="7">M342</f>
        <v>792.14459529513033</v>
      </c>
      <c r="O45" s="318"/>
      <c r="P45" s="318"/>
    </row>
    <row r="46" spans="2:16" ht="13.15">
      <c r="B46" s="354" t="str">
        <f t="shared" si="3"/>
        <v>35-39</v>
      </c>
      <c r="C46" s="298">
        <f t="shared" si="3"/>
        <v>641.26431990412391</v>
      </c>
      <c r="D46" s="298">
        <f t="shared" si="4"/>
        <v>645.27159775704536</v>
      </c>
      <c r="E46" s="298">
        <f t="shared" si="4"/>
        <v>653.55933006120949</v>
      </c>
      <c r="F46" s="298">
        <f t="shared" si="4"/>
        <v>661.33409691380052</v>
      </c>
      <c r="G46" s="298">
        <f t="shared" si="4"/>
        <v>670.32223173974091</v>
      </c>
      <c r="H46" s="298">
        <f t="shared" si="4"/>
        <v>684.27002638788429</v>
      </c>
      <c r="I46" s="298">
        <f t="shared" si="4"/>
        <v>697.23220424860222</v>
      </c>
      <c r="J46" s="298">
        <f t="shared" si="4"/>
        <v>706.82024852903817</v>
      </c>
      <c r="K46" s="298">
        <f t="shared" si="4"/>
        <v>716.09396780877773</v>
      </c>
      <c r="L46" s="298">
        <f t="shared" si="5"/>
        <v>723.53205975542551</v>
      </c>
      <c r="M46" s="298">
        <f t="shared" si="6"/>
        <v>729.05859208290849</v>
      </c>
      <c r="N46" s="298">
        <f t="shared" si="7"/>
        <v>732.710951087578</v>
      </c>
      <c r="O46" s="318"/>
      <c r="P46" s="318"/>
    </row>
    <row r="47" spans="2:16" ht="13.15">
      <c r="B47" s="354" t="str">
        <f t="shared" si="3"/>
        <v>40-44</v>
      </c>
      <c r="C47" s="298">
        <f t="shared" si="3"/>
        <v>638.59827284178743</v>
      </c>
      <c r="D47" s="298">
        <f t="shared" si="4"/>
        <v>636.4021395913046</v>
      </c>
      <c r="E47" s="298">
        <f t="shared" si="4"/>
        <v>636.38270246270486</v>
      </c>
      <c r="F47" s="298">
        <f t="shared" si="4"/>
        <v>637.19469514313744</v>
      </c>
      <c r="G47" s="298">
        <f t="shared" si="4"/>
        <v>640.57343491245251</v>
      </c>
      <c r="H47" s="298">
        <f t="shared" si="4"/>
        <v>649.27063124373558</v>
      </c>
      <c r="I47" s="298">
        <f t="shared" si="4"/>
        <v>657.80091173580524</v>
      </c>
      <c r="J47" s="298">
        <f t="shared" si="4"/>
        <v>663.79023874078905</v>
      </c>
      <c r="K47" s="298">
        <f t="shared" si="4"/>
        <v>669.76489615442176</v>
      </c>
      <c r="L47" s="298">
        <f t="shared" si="5"/>
        <v>674.59351805343522</v>
      </c>
      <c r="M47" s="298">
        <f t="shared" si="6"/>
        <v>678.32368334550642</v>
      </c>
      <c r="N47" s="298">
        <f t="shared" si="7"/>
        <v>681.06183177211062</v>
      </c>
      <c r="O47" s="318"/>
      <c r="P47" s="318"/>
    </row>
    <row r="48" spans="2:16" ht="13.15">
      <c r="B48" s="354" t="str">
        <f t="shared" si="3"/>
        <v>45-49</v>
      </c>
      <c r="C48" s="298">
        <f t="shared" si="3"/>
        <v>648.17244184959259</v>
      </c>
      <c r="D48" s="298">
        <f t="shared" si="4"/>
        <v>626.38126792218713</v>
      </c>
      <c r="E48" s="298">
        <f t="shared" si="4"/>
        <v>611.02911387779739</v>
      </c>
      <c r="F48" s="298">
        <f t="shared" si="4"/>
        <v>599.3164810913579</v>
      </c>
      <c r="G48" s="298">
        <f t="shared" si="4"/>
        <v>592.09540552880685</v>
      </c>
      <c r="H48" s="298">
        <f t="shared" si="4"/>
        <v>591.35209948868965</v>
      </c>
      <c r="I48" s="298">
        <f t="shared" si="4"/>
        <v>592.01909117150547</v>
      </c>
      <c r="J48" s="298">
        <f t="shared" si="4"/>
        <v>591.77545669518236</v>
      </c>
      <c r="K48" s="298">
        <f t="shared" si="4"/>
        <v>592.51702520092465</v>
      </c>
      <c r="L48" s="298">
        <f t="shared" si="5"/>
        <v>593.05345551428627</v>
      </c>
      <c r="M48" s="298">
        <f t="shared" si="6"/>
        <v>593.30385165072641</v>
      </c>
      <c r="N48" s="298">
        <f t="shared" si="7"/>
        <v>593.29084616377486</v>
      </c>
      <c r="O48" s="318"/>
      <c r="P48" s="318"/>
    </row>
    <row r="49" spans="1:16" ht="13.15">
      <c r="B49" s="354" t="str">
        <f t="shared" si="3"/>
        <v>50-54</v>
      </c>
      <c r="C49" s="298">
        <f t="shared" si="3"/>
        <v>485.41956885812721</v>
      </c>
      <c r="D49" s="298">
        <f t="shared" si="4"/>
        <v>484.33082631471717</v>
      </c>
      <c r="E49" s="298">
        <f t="shared" si="4"/>
        <v>480.38825758717149</v>
      </c>
      <c r="F49" s="298">
        <f t="shared" si="4"/>
        <v>474.50236789461007</v>
      </c>
      <c r="G49" s="298">
        <f t="shared" si="4"/>
        <v>469.13271270608521</v>
      </c>
      <c r="H49" s="298">
        <f t="shared" si="4"/>
        <v>466.95956677252695</v>
      </c>
      <c r="I49" s="298">
        <f t="shared" si="4"/>
        <v>465.03316269692476</v>
      </c>
      <c r="J49" s="298">
        <f t="shared" si="4"/>
        <v>462.12465261972164</v>
      </c>
      <c r="K49" s="298">
        <f t="shared" si="4"/>
        <v>459.9199224146941</v>
      </c>
      <c r="L49" s="298">
        <f t="shared" si="5"/>
        <v>457.70586695159648</v>
      </c>
      <c r="M49" s="298">
        <f t="shared" si="6"/>
        <v>455.50099625940857</v>
      </c>
      <c r="N49" s="298">
        <f t="shared" si="7"/>
        <v>453.35764650680056</v>
      </c>
      <c r="O49" s="318"/>
      <c r="P49" s="318"/>
    </row>
    <row r="50" spans="1:16" ht="13.15">
      <c r="B50" s="354" t="str">
        <f t="shared" si="3"/>
        <v>55-59</v>
      </c>
      <c r="C50" s="298">
        <f t="shared" si="3"/>
        <v>314.49755166102574</v>
      </c>
      <c r="D50" s="298">
        <f t="shared" si="4"/>
        <v>274.47269099494349</v>
      </c>
      <c r="E50" s="298">
        <f t="shared" si="4"/>
        <v>251.16539582276215</v>
      </c>
      <c r="F50" s="298">
        <f t="shared" si="4"/>
        <v>236.63011370838746</v>
      </c>
      <c r="G50" s="298">
        <f t="shared" si="4"/>
        <v>227.73896582304062</v>
      </c>
      <c r="H50" s="298">
        <f t="shared" si="4"/>
        <v>223.46603408278011</v>
      </c>
      <c r="I50" s="298">
        <f t="shared" si="4"/>
        <v>220.47172241261558</v>
      </c>
      <c r="J50" s="298">
        <f t="shared" si="4"/>
        <v>217.41193651524489</v>
      </c>
      <c r="K50" s="298">
        <f t="shared" si="4"/>
        <v>215.11315772935586</v>
      </c>
      <c r="L50" s="298">
        <f t="shared" si="5"/>
        <v>212.95396442929987</v>
      </c>
      <c r="M50" s="298">
        <f t="shared" si="6"/>
        <v>210.90680593797288</v>
      </c>
      <c r="N50" s="298">
        <f t="shared" si="7"/>
        <v>208.99077233122236</v>
      </c>
      <c r="O50" s="318"/>
      <c r="P50" s="318"/>
    </row>
    <row r="51" spans="1:16" ht="13.15">
      <c r="B51" s="354" t="str">
        <f t="shared" si="3"/>
        <v>60-64</v>
      </c>
      <c r="C51" s="298">
        <f t="shared" si="3"/>
        <v>95.454685011701045</v>
      </c>
      <c r="D51" s="298">
        <f t="shared" si="4"/>
        <v>98.277939115687346</v>
      </c>
      <c r="E51" s="298">
        <f t="shared" si="4"/>
        <v>94.775110911931819</v>
      </c>
      <c r="F51" s="298">
        <f t="shared" si="4"/>
        <v>89.87442818561631</v>
      </c>
      <c r="G51" s="298">
        <f t="shared" si="4"/>
        <v>85.77935938934813</v>
      </c>
      <c r="H51" s="298">
        <f t="shared" si="4"/>
        <v>83.433406693963363</v>
      </c>
      <c r="I51" s="298">
        <f t="shared" si="4"/>
        <v>81.605955226836798</v>
      </c>
      <c r="J51" s="298">
        <f t="shared" si="4"/>
        <v>79.774472630957703</v>
      </c>
      <c r="K51" s="298">
        <f t="shared" si="4"/>
        <v>78.410734134005622</v>
      </c>
      <c r="L51" s="298">
        <f t="shared" si="5"/>
        <v>77.174905361909609</v>
      </c>
      <c r="M51" s="298">
        <f t="shared" si="6"/>
        <v>76.038138338357655</v>
      </c>
      <c r="N51" s="298">
        <f t="shared" si="7"/>
        <v>74.998679114240645</v>
      </c>
      <c r="O51" s="318"/>
      <c r="P51" s="318"/>
    </row>
    <row r="52" spans="1:16" ht="13.15">
      <c r="B52" s="354" t="str">
        <f t="shared" si="3"/>
        <v>65 plus</v>
      </c>
      <c r="C52" s="298">
        <f t="shared" si="3"/>
        <v>25.534450746323053</v>
      </c>
      <c r="D52" s="298">
        <f t="shared" si="4"/>
        <v>28.590413217079643</v>
      </c>
      <c r="E52" s="298">
        <f t="shared" si="4"/>
        <v>30.738396816619623</v>
      </c>
      <c r="F52" s="298">
        <f t="shared" si="4"/>
        <v>31.532289187233143</v>
      </c>
      <c r="G52" s="298">
        <f t="shared" si="4"/>
        <v>31.500088437072254</v>
      </c>
      <c r="H52" s="298">
        <f t="shared" si="4"/>
        <v>31.280414687363056</v>
      </c>
      <c r="I52" s="298">
        <f t="shared" si="4"/>
        <v>30.857690532211048</v>
      </c>
      <c r="J52" s="298">
        <f t="shared" si="4"/>
        <v>30.244837722795054</v>
      </c>
      <c r="K52" s="298">
        <f t="shared" si="4"/>
        <v>29.669042992762051</v>
      </c>
      <c r="L52" s="298">
        <f t="shared" si="5"/>
        <v>29.104492764650324</v>
      </c>
      <c r="M52" s="298">
        <f t="shared" si="6"/>
        <v>28.566058196634657</v>
      </c>
      <c r="N52" s="298">
        <f t="shared" si="7"/>
        <v>28.064056746701446</v>
      </c>
      <c r="O52" s="318"/>
      <c r="P52" s="318"/>
    </row>
    <row r="53" spans="1:16" ht="13.15">
      <c r="B53" s="354" t="str">
        <f t="shared" si="3"/>
        <v>Total</v>
      </c>
      <c r="C53" s="298">
        <f t="shared" si="3"/>
        <v>4372.0351772535869</v>
      </c>
      <c r="D53" s="298">
        <f t="shared" si="4"/>
        <v>4408.8670128389958</v>
      </c>
      <c r="E53" s="298">
        <f t="shared" si="4"/>
        <v>4450.3712391929084</v>
      </c>
      <c r="F53" s="298">
        <f t="shared" si="4"/>
        <v>4478.9805564499857</v>
      </c>
      <c r="G53" s="298">
        <f t="shared" si="4"/>
        <v>4522.7810193695432</v>
      </c>
      <c r="H53" s="298">
        <f t="shared" si="4"/>
        <v>4618.8990528070008</v>
      </c>
      <c r="I53" s="298">
        <f t="shared" si="4"/>
        <v>4698.6446010965137</v>
      </c>
      <c r="J53" s="298">
        <f t="shared" si="4"/>
        <v>4736.9470929271674</v>
      </c>
      <c r="K53" s="298">
        <f t="shared" si="4"/>
        <v>4770.0608950016158</v>
      </c>
      <c r="L53" s="298">
        <f t="shared" si="5"/>
        <v>4785.1671210424056</v>
      </c>
      <c r="M53" s="298">
        <f t="shared" si="6"/>
        <v>4785.5040415473086</v>
      </c>
      <c r="N53" s="298">
        <f t="shared" si="7"/>
        <v>4774.848974724563</v>
      </c>
      <c r="O53" s="318"/>
      <c r="P53" s="318"/>
    </row>
    <row r="54" spans="1:16">
      <c r="A54" s="300">
        <f>SUM(C54:N54)</f>
        <v>0</v>
      </c>
      <c r="C54" s="300">
        <f>SUM(C43:C52)-C53</f>
        <v>0</v>
      </c>
      <c r="D54" s="300">
        <f t="shared" ref="D54:N54" si="8">SUM(D43:D52)-D53</f>
        <v>0</v>
      </c>
      <c r="E54" s="300">
        <f t="shared" si="8"/>
        <v>0</v>
      </c>
      <c r="F54" s="300">
        <f t="shared" si="8"/>
        <v>0</v>
      </c>
      <c r="G54" s="300">
        <f t="shared" si="8"/>
        <v>0</v>
      </c>
      <c r="H54" s="300">
        <f t="shared" si="8"/>
        <v>0</v>
      </c>
      <c r="I54" s="300">
        <f t="shared" si="8"/>
        <v>0</v>
      </c>
      <c r="J54" s="300">
        <f t="shared" si="8"/>
        <v>0</v>
      </c>
      <c r="K54" s="300">
        <f t="shared" si="8"/>
        <v>0</v>
      </c>
      <c r="L54" s="300">
        <f t="shared" si="8"/>
        <v>0</v>
      </c>
      <c r="M54" s="300">
        <f t="shared" si="8"/>
        <v>0</v>
      </c>
      <c r="N54" s="300">
        <f t="shared" si="8"/>
        <v>0</v>
      </c>
    </row>
    <row r="56" spans="1:16" ht="13.15">
      <c r="B56" s="332" t="s">
        <v>47</v>
      </c>
      <c r="H56" s="316"/>
    </row>
    <row r="57" spans="1:16">
      <c r="H57" s="316"/>
    </row>
    <row r="58" spans="1:16" ht="13.15">
      <c r="B58" s="329" t="str">
        <f t="shared" ref="B58:B69" si="9">B42</f>
        <v>Age group</v>
      </c>
      <c r="C58" s="329" t="str">
        <f t="shared" ref="C58:N58" si="10">C42</f>
        <v>2018/19</v>
      </c>
      <c r="D58" s="329" t="str">
        <f t="shared" si="10"/>
        <v>2019/20</v>
      </c>
      <c r="E58" s="329" t="str">
        <f t="shared" si="10"/>
        <v>2020/21</v>
      </c>
      <c r="F58" s="329" t="str">
        <f t="shared" si="10"/>
        <v>2021/22</v>
      </c>
      <c r="G58" s="329" t="str">
        <f t="shared" si="10"/>
        <v>2022/23</v>
      </c>
      <c r="H58" s="329" t="str">
        <f t="shared" si="10"/>
        <v>2023/24</v>
      </c>
      <c r="I58" s="329" t="str">
        <f t="shared" si="10"/>
        <v>2024/25</v>
      </c>
      <c r="J58" s="329" t="str">
        <f t="shared" si="10"/>
        <v>2025/26</v>
      </c>
      <c r="K58" s="329" t="str">
        <f t="shared" si="10"/>
        <v>2026/27</v>
      </c>
      <c r="L58" s="329" t="str">
        <f t="shared" si="10"/>
        <v>2027/28</v>
      </c>
      <c r="M58" s="329" t="str">
        <f t="shared" si="10"/>
        <v>2028/29</v>
      </c>
      <c r="N58" s="329" t="str">
        <f t="shared" si="10"/>
        <v>2029/30</v>
      </c>
    </row>
    <row r="59" spans="1:16" ht="13.15">
      <c r="B59" s="329" t="str">
        <f t="shared" si="9"/>
        <v>20-24</v>
      </c>
      <c r="C59" s="298">
        <f t="shared" ref="C59:C69" si="11">D21</f>
        <v>326.84876969062685</v>
      </c>
      <c r="D59" s="298">
        <f>C356</f>
        <v>456.45291260392571</v>
      </c>
      <c r="E59" s="298">
        <f t="shared" ref="E59:L59" si="12">D356</f>
        <v>547.11736559487667</v>
      </c>
      <c r="F59" s="298">
        <f t="shared" si="12"/>
        <v>602.68558659452287</v>
      </c>
      <c r="G59" s="298">
        <f t="shared" si="12"/>
        <v>646.77783798139887</v>
      </c>
      <c r="H59" s="298">
        <f t="shared" si="12"/>
        <v>698.39077057149711</v>
      </c>
      <c r="I59" s="298">
        <f t="shared" si="12"/>
        <v>731.07555805255015</v>
      </c>
      <c r="J59" s="298">
        <f t="shared" si="12"/>
        <v>740.2568378076312</v>
      </c>
      <c r="K59" s="298">
        <f t="shared" si="12"/>
        <v>745.50117681382449</v>
      </c>
      <c r="L59" s="298">
        <f t="shared" si="12"/>
        <v>742.91465454334343</v>
      </c>
      <c r="M59" s="298">
        <f>L356</f>
        <v>735.44837088377926</v>
      </c>
      <c r="N59" s="298">
        <f>M356</f>
        <v>725.50105360852683</v>
      </c>
      <c r="O59" s="318"/>
    </row>
    <row r="60" spans="1:16" ht="13.15">
      <c r="B60" s="329" t="str">
        <f t="shared" si="9"/>
        <v>25-29</v>
      </c>
      <c r="C60" s="298">
        <f t="shared" si="11"/>
        <v>1255.9551707206765</v>
      </c>
      <c r="D60" s="298">
        <f t="shared" ref="D60:K69" si="13">C357</f>
        <v>1182.7202828392271</v>
      </c>
      <c r="E60" s="298">
        <f t="shared" si="13"/>
        <v>1156.865692214177</v>
      </c>
      <c r="F60" s="298">
        <f t="shared" si="13"/>
        <v>1146.1271587471394</v>
      </c>
      <c r="G60" s="298">
        <f t="shared" si="13"/>
        <v>1154.8946315897126</v>
      </c>
      <c r="H60" s="298">
        <f t="shared" si="13"/>
        <v>1191.5376170762502</v>
      </c>
      <c r="I60" s="298">
        <f t="shared" si="13"/>
        <v>1223.8897194539772</v>
      </c>
      <c r="J60" s="298">
        <f t="shared" si="13"/>
        <v>1238.7392718447743</v>
      </c>
      <c r="K60" s="298">
        <f t="shared" si="13"/>
        <v>1249.7062979937032</v>
      </c>
      <c r="L60" s="298">
        <f t="shared" ref="L60:L69" si="14">K357</f>
        <v>1251.8799528814886</v>
      </c>
      <c r="M60" s="298">
        <f t="shared" ref="M60:M69" si="15">L357</f>
        <v>1246.9739584182364</v>
      </c>
      <c r="N60" s="298">
        <f t="shared" ref="N60:N69" si="16">M357</f>
        <v>1237.1250127433862</v>
      </c>
      <c r="O60" s="318"/>
    </row>
    <row r="61" spans="1:16" ht="13.15">
      <c r="B61" s="329" t="str">
        <f t="shared" si="9"/>
        <v>30-34</v>
      </c>
      <c r="C61" s="298">
        <f t="shared" si="11"/>
        <v>1145.7972261600137</v>
      </c>
      <c r="D61" s="298">
        <f t="shared" si="13"/>
        <v>1171.9129053330689</v>
      </c>
      <c r="E61" s="298">
        <f t="shared" si="13"/>
        <v>1178.9136733146929</v>
      </c>
      <c r="F61" s="298">
        <f t="shared" si="13"/>
        <v>1173.0941439213243</v>
      </c>
      <c r="G61" s="298">
        <f t="shared" si="13"/>
        <v>1169.8734447851866</v>
      </c>
      <c r="H61" s="298">
        <f t="shared" si="13"/>
        <v>1180.3243284427449</v>
      </c>
      <c r="I61" s="298">
        <f t="shared" si="13"/>
        <v>1193.3238846535892</v>
      </c>
      <c r="J61" s="298">
        <f t="shared" si="13"/>
        <v>1201.8909645356066</v>
      </c>
      <c r="K61" s="298">
        <f t="shared" si="13"/>
        <v>1210.2175892361711</v>
      </c>
      <c r="L61" s="298">
        <f t="shared" si="14"/>
        <v>1215.0306450165647</v>
      </c>
      <c r="M61" s="298">
        <f t="shared" si="15"/>
        <v>1215.9491815638764</v>
      </c>
      <c r="N61" s="298">
        <f t="shared" si="16"/>
        <v>1213.2168969153988</v>
      </c>
      <c r="O61" s="318"/>
    </row>
    <row r="62" spans="1:16" ht="13.15">
      <c r="B62" s="329" t="str">
        <f t="shared" si="9"/>
        <v>35-39</v>
      </c>
      <c r="C62" s="298">
        <f t="shared" si="11"/>
        <v>1089.9472402693818</v>
      </c>
      <c r="D62" s="298">
        <f t="shared" si="13"/>
        <v>1086.0279886270637</v>
      </c>
      <c r="E62" s="298">
        <f t="shared" si="13"/>
        <v>1088.9475454135534</v>
      </c>
      <c r="F62" s="298">
        <f t="shared" si="13"/>
        <v>1087.0203011073422</v>
      </c>
      <c r="G62" s="298">
        <f t="shared" si="13"/>
        <v>1086.6225204822506</v>
      </c>
      <c r="H62" s="298">
        <f t="shared" si="13"/>
        <v>1094.1143801876067</v>
      </c>
      <c r="I62" s="298">
        <f t="shared" si="13"/>
        <v>1100.5996026176038</v>
      </c>
      <c r="J62" s="298">
        <f t="shared" si="13"/>
        <v>1102.7163130349527</v>
      </c>
      <c r="K62" s="298">
        <f t="shared" si="13"/>
        <v>1105.4261351888572</v>
      </c>
      <c r="L62" s="298">
        <f t="shared" si="14"/>
        <v>1106.5441516687586</v>
      </c>
      <c r="M62" s="298">
        <f t="shared" si="15"/>
        <v>1106.0330949026411</v>
      </c>
      <c r="N62" s="298">
        <f t="shared" si="16"/>
        <v>1103.9540869864716</v>
      </c>
      <c r="O62" s="318"/>
    </row>
    <row r="63" spans="1:16" ht="13.15">
      <c r="B63" s="329" t="str">
        <f t="shared" si="9"/>
        <v>40-44</v>
      </c>
      <c r="C63" s="298">
        <f t="shared" si="11"/>
        <v>994.5015554165559</v>
      </c>
      <c r="D63" s="298">
        <f t="shared" si="13"/>
        <v>1000.0664086042482</v>
      </c>
      <c r="E63" s="298">
        <f t="shared" si="13"/>
        <v>1004.2753580402809</v>
      </c>
      <c r="F63" s="298">
        <f t="shared" si="13"/>
        <v>1003.4234430040531</v>
      </c>
      <c r="G63" s="298">
        <f t="shared" si="13"/>
        <v>1004.1520584215516</v>
      </c>
      <c r="H63" s="298">
        <f t="shared" si="13"/>
        <v>1011.5890340825441</v>
      </c>
      <c r="I63" s="298">
        <f t="shared" si="13"/>
        <v>1017.6947556745057</v>
      </c>
      <c r="J63" s="298">
        <f t="shared" si="13"/>
        <v>1019.2239520079656</v>
      </c>
      <c r="K63" s="298">
        <f t="shared" si="13"/>
        <v>1020.4210868713775</v>
      </c>
      <c r="L63" s="298">
        <f t="shared" si="14"/>
        <v>1019.8347065372154</v>
      </c>
      <c r="M63" s="298">
        <f t="shared" si="15"/>
        <v>1017.7879448593434</v>
      </c>
      <c r="N63" s="298">
        <f t="shared" si="16"/>
        <v>1014.6398168448225</v>
      </c>
      <c r="O63" s="318"/>
    </row>
    <row r="64" spans="1:16" ht="13.15">
      <c r="B64" s="329" t="str">
        <f t="shared" si="9"/>
        <v>45-49</v>
      </c>
      <c r="C64" s="298">
        <f t="shared" si="11"/>
        <v>846.49094266251097</v>
      </c>
      <c r="D64" s="298">
        <f t="shared" si="13"/>
        <v>853.89689296283404</v>
      </c>
      <c r="E64" s="298">
        <f t="shared" si="13"/>
        <v>860.97952749873502</v>
      </c>
      <c r="F64" s="298">
        <f t="shared" si="13"/>
        <v>862.67482293658588</v>
      </c>
      <c r="G64" s="298">
        <f t="shared" si="13"/>
        <v>865.120411314188</v>
      </c>
      <c r="H64" s="298">
        <f t="shared" si="13"/>
        <v>872.94253530417313</v>
      </c>
      <c r="I64" s="298">
        <f t="shared" si="13"/>
        <v>879.33126655658577</v>
      </c>
      <c r="J64" s="298">
        <f t="shared" si="13"/>
        <v>881.53878991023305</v>
      </c>
      <c r="K64" s="298">
        <f t="shared" si="13"/>
        <v>883.14414900474105</v>
      </c>
      <c r="L64" s="298">
        <f t="shared" si="14"/>
        <v>882.85446193498353</v>
      </c>
      <c r="M64" s="298">
        <f t="shared" si="15"/>
        <v>880.99050027306146</v>
      </c>
      <c r="N64" s="298">
        <f t="shared" si="16"/>
        <v>877.95191520296896</v>
      </c>
      <c r="O64" s="318"/>
    </row>
    <row r="65" spans="1:18" ht="13.15">
      <c r="B65" s="329" t="str">
        <f t="shared" si="9"/>
        <v>50-54</v>
      </c>
      <c r="C65" s="298">
        <f t="shared" si="11"/>
        <v>577.00918564179744</v>
      </c>
      <c r="D65" s="298">
        <f t="shared" si="13"/>
        <v>598.05943915539876</v>
      </c>
      <c r="E65" s="298">
        <f t="shared" si="13"/>
        <v>614.6081790340719</v>
      </c>
      <c r="F65" s="298">
        <f t="shared" si="13"/>
        <v>624.20169001280988</v>
      </c>
      <c r="G65" s="298">
        <f t="shared" si="13"/>
        <v>632.16431456047587</v>
      </c>
      <c r="H65" s="298">
        <f t="shared" si="13"/>
        <v>642.50251930849993</v>
      </c>
      <c r="I65" s="298">
        <f t="shared" si="13"/>
        <v>650.63489334591759</v>
      </c>
      <c r="J65" s="298">
        <f t="shared" si="13"/>
        <v>654.83669501770441</v>
      </c>
      <c r="K65" s="298">
        <f t="shared" si="13"/>
        <v>657.95457322116272</v>
      </c>
      <c r="L65" s="298">
        <f t="shared" si="14"/>
        <v>659.17964167870412</v>
      </c>
      <c r="M65" s="298">
        <f t="shared" si="15"/>
        <v>658.83802820483925</v>
      </c>
      <c r="N65" s="298">
        <f t="shared" si="16"/>
        <v>657.29428821900979</v>
      </c>
      <c r="O65" s="318"/>
    </row>
    <row r="66" spans="1:18" ht="13.15">
      <c r="B66" s="329" t="str">
        <f t="shared" si="9"/>
        <v>55-59</v>
      </c>
      <c r="C66" s="298">
        <f t="shared" si="11"/>
        <v>354.54225854932213</v>
      </c>
      <c r="D66" s="298">
        <f t="shared" si="13"/>
        <v>327.78111125078681</v>
      </c>
      <c r="E66" s="298">
        <f t="shared" si="13"/>
        <v>315.2072530236033</v>
      </c>
      <c r="F66" s="298">
        <f t="shared" si="13"/>
        <v>308.74101257258218</v>
      </c>
      <c r="G66" s="298">
        <f t="shared" si="13"/>
        <v>307.00642681794926</v>
      </c>
      <c r="H66" s="298">
        <f t="shared" si="13"/>
        <v>309.81991201449955</v>
      </c>
      <c r="I66" s="298">
        <f t="shared" si="13"/>
        <v>312.792219234882</v>
      </c>
      <c r="J66" s="298">
        <f t="shared" si="13"/>
        <v>314.22421453731312</v>
      </c>
      <c r="K66" s="298">
        <f t="shared" si="13"/>
        <v>315.59344882136202</v>
      </c>
      <c r="L66" s="298">
        <f t="shared" si="14"/>
        <v>316.13432907833419</v>
      </c>
      <c r="M66" s="298">
        <f t="shared" si="15"/>
        <v>315.94548461186628</v>
      </c>
      <c r="N66" s="298">
        <f t="shared" si="16"/>
        <v>315.18443271297451</v>
      </c>
      <c r="O66" s="318"/>
    </row>
    <row r="67" spans="1:18" ht="13.15">
      <c r="B67" s="329" t="str">
        <f t="shared" si="9"/>
        <v>60-64</v>
      </c>
      <c r="C67" s="298">
        <f t="shared" si="11"/>
        <v>94.988676785501212</v>
      </c>
      <c r="D67" s="298">
        <f t="shared" si="13"/>
        <v>109.49950808569912</v>
      </c>
      <c r="E67" s="298">
        <f t="shared" si="13"/>
        <v>113.71273522553351</v>
      </c>
      <c r="F67" s="298">
        <f t="shared" si="13"/>
        <v>113.74733140757763</v>
      </c>
      <c r="G67" s="298">
        <f t="shared" si="13"/>
        <v>113.31586123100492</v>
      </c>
      <c r="H67" s="298">
        <f t="shared" si="13"/>
        <v>114.21762000961506</v>
      </c>
      <c r="I67" s="298">
        <f t="shared" si="13"/>
        <v>114.91715664169763</v>
      </c>
      <c r="J67" s="298">
        <f t="shared" si="13"/>
        <v>114.87126090603596</v>
      </c>
      <c r="K67" s="298">
        <f t="shared" si="13"/>
        <v>114.97433884397488</v>
      </c>
      <c r="L67" s="298">
        <f t="shared" si="14"/>
        <v>114.82750817532244</v>
      </c>
      <c r="M67" s="298">
        <f t="shared" si="15"/>
        <v>114.46929471683856</v>
      </c>
      <c r="N67" s="298">
        <f t="shared" si="16"/>
        <v>113.95755321706528</v>
      </c>
      <c r="O67" s="318"/>
    </row>
    <row r="68" spans="1:18" ht="13.15">
      <c r="B68" s="329" t="str">
        <f t="shared" si="9"/>
        <v>65 plus</v>
      </c>
      <c r="C68" s="298">
        <f t="shared" si="11"/>
        <v>8.7711548326153181</v>
      </c>
      <c r="D68" s="298">
        <f t="shared" si="13"/>
        <v>22.091152235663966</v>
      </c>
      <c r="E68" s="298">
        <f t="shared" si="13"/>
        <v>32.454365951092093</v>
      </c>
      <c r="F68" s="298">
        <f t="shared" si="13"/>
        <v>39.33749966590117</v>
      </c>
      <c r="G68" s="298">
        <f t="shared" si="13"/>
        <v>43.797149297807216</v>
      </c>
      <c r="H68" s="298">
        <f t="shared" si="13"/>
        <v>46.975872105747371</v>
      </c>
      <c r="I68" s="298">
        <f t="shared" si="13"/>
        <v>49.059370452000984</v>
      </c>
      <c r="J68" s="298">
        <f t="shared" si="13"/>
        <v>50.221604865653646</v>
      </c>
      <c r="K68" s="298">
        <f t="shared" si="13"/>
        <v>50.932551142176436</v>
      </c>
      <c r="L68" s="298">
        <f t="shared" si="14"/>
        <v>51.279086896450515</v>
      </c>
      <c r="M68" s="298">
        <f t="shared" si="15"/>
        <v>51.371213434330301</v>
      </c>
      <c r="N68" s="298">
        <f t="shared" si="16"/>
        <v>51.291093644841361</v>
      </c>
      <c r="O68" s="318"/>
    </row>
    <row r="69" spans="1:18" ht="13.15">
      <c r="B69" s="329" t="str">
        <f t="shared" si="9"/>
        <v>Total</v>
      </c>
      <c r="C69" s="298">
        <f t="shared" si="11"/>
        <v>6694.8521807290017</v>
      </c>
      <c r="D69" s="298">
        <f t="shared" si="13"/>
        <v>6808.5086016979158</v>
      </c>
      <c r="E69" s="298">
        <f t="shared" si="13"/>
        <v>6913.0816953106178</v>
      </c>
      <c r="F69" s="298">
        <f t="shared" si="13"/>
        <v>6961.0529899698386</v>
      </c>
      <c r="G69" s="298">
        <f t="shared" si="13"/>
        <v>7023.7246564815268</v>
      </c>
      <c r="H69" s="298">
        <f t="shared" si="13"/>
        <v>7162.4145891031776</v>
      </c>
      <c r="I69" s="298">
        <f t="shared" si="13"/>
        <v>7273.3184266833096</v>
      </c>
      <c r="J69" s="298">
        <f t="shared" si="13"/>
        <v>7318.5199044678702</v>
      </c>
      <c r="K69" s="298">
        <f t="shared" si="13"/>
        <v>7353.8713471373494</v>
      </c>
      <c r="L69" s="298">
        <f t="shared" si="14"/>
        <v>7360.479138411165</v>
      </c>
      <c r="M69" s="298">
        <f t="shared" si="15"/>
        <v>7343.8070718688123</v>
      </c>
      <c r="N69" s="298">
        <f t="shared" si="16"/>
        <v>7310.1161500954659</v>
      </c>
      <c r="O69" s="318"/>
    </row>
    <row r="70" spans="1:18">
      <c r="A70" s="300">
        <f>SUM(C70:N70)</f>
        <v>0</v>
      </c>
      <c r="C70" s="300">
        <f t="shared" ref="C70:N70" si="17">SUM(C59:C68)-C69</f>
        <v>0</v>
      </c>
      <c r="D70" s="300">
        <f t="shared" si="17"/>
        <v>0</v>
      </c>
      <c r="E70" s="300">
        <f t="shared" si="17"/>
        <v>0</v>
      </c>
      <c r="F70" s="300">
        <f t="shared" si="17"/>
        <v>0</v>
      </c>
      <c r="G70" s="300">
        <f t="shared" si="17"/>
        <v>0</v>
      </c>
      <c r="H70" s="300">
        <f t="shared" si="17"/>
        <v>0</v>
      </c>
      <c r="I70" s="300">
        <f t="shared" si="17"/>
        <v>0</v>
      </c>
      <c r="J70" s="300">
        <f t="shared" si="17"/>
        <v>0</v>
      </c>
      <c r="K70" s="300">
        <f t="shared" si="17"/>
        <v>0</v>
      </c>
      <c r="L70" s="300">
        <f t="shared" si="17"/>
        <v>0</v>
      </c>
      <c r="M70" s="300">
        <f t="shared" si="17"/>
        <v>0</v>
      </c>
      <c r="N70" s="300">
        <f t="shared" si="17"/>
        <v>0</v>
      </c>
    </row>
    <row r="72" spans="1:18" ht="15">
      <c r="B72" s="331" t="s">
        <v>162</v>
      </c>
      <c r="H72" s="316"/>
    </row>
    <row r="73" spans="1:18">
      <c r="H73" s="316"/>
    </row>
    <row r="74" spans="1:18" ht="13.15">
      <c r="B74" s="332" t="s">
        <v>46</v>
      </c>
      <c r="C74" s="254" t="s">
        <v>449</v>
      </c>
      <c r="H74" s="316"/>
    </row>
    <row r="75" spans="1:18">
      <c r="H75" s="316"/>
    </row>
    <row r="76" spans="1:18" ht="13.15">
      <c r="B76" s="329" t="str">
        <f t="shared" ref="B76:B87" si="18">B42</f>
        <v>Age group</v>
      </c>
      <c r="C76" s="329" t="str">
        <f t="shared" ref="C76:N76" si="19">C42</f>
        <v>2018/19</v>
      </c>
      <c r="D76" s="329" t="str">
        <f t="shared" si="19"/>
        <v>2019/20</v>
      </c>
      <c r="E76" s="329" t="str">
        <f t="shared" si="19"/>
        <v>2020/21</v>
      </c>
      <c r="F76" s="329" t="str">
        <f t="shared" si="19"/>
        <v>2021/22</v>
      </c>
      <c r="G76" s="329" t="str">
        <f t="shared" si="19"/>
        <v>2022/23</v>
      </c>
      <c r="H76" s="329" t="str">
        <f t="shared" si="19"/>
        <v>2023/24</v>
      </c>
      <c r="I76" s="329" t="str">
        <f t="shared" si="19"/>
        <v>2024/25</v>
      </c>
      <c r="J76" s="329" t="str">
        <f t="shared" si="19"/>
        <v>2025/26</v>
      </c>
      <c r="K76" s="329" t="str">
        <f t="shared" si="19"/>
        <v>2026/27</v>
      </c>
      <c r="L76" s="329" t="str">
        <f t="shared" si="19"/>
        <v>2027/28</v>
      </c>
      <c r="M76" s="329" t="str">
        <f t="shared" si="19"/>
        <v>2028/29</v>
      </c>
      <c r="N76" s="329" t="str">
        <f t="shared" si="19"/>
        <v>2029/30</v>
      </c>
    </row>
    <row r="77" spans="1:18" ht="13.15">
      <c r="B77" s="329" t="str">
        <f t="shared" si="18"/>
        <v>20-24</v>
      </c>
      <c r="C77" s="444">
        <f>C43-(0.2*C43)</f>
        <v>135.45999120447755</v>
      </c>
      <c r="D77" s="444">
        <f>D43-(0.2*D43)</f>
        <v>209.84601458973785</v>
      </c>
      <c r="E77" s="444">
        <f t="shared" ref="E77:N77" si="20">E43-(0.2*E43)</f>
        <v>259.38414705818798</v>
      </c>
      <c r="F77" s="444">
        <f t="shared" si="20"/>
        <v>289.57061897552404</v>
      </c>
      <c r="G77" s="444">
        <f t="shared" si="20"/>
        <v>312.65177802556548</v>
      </c>
      <c r="H77" s="444">
        <f t="shared" si="20"/>
        <v>338.99293764443257</v>
      </c>
      <c r="I77" s="444">
        <f t="shared" si="20"/>
        <v>354.90219441150282</v>
      </c>
      <c r="J77" s="444">
        <f t="shared" si="20"/>
        <v>358.46207350184773</v>
      </c>
      <c r="K77" s="444">
        <f t="shared" si="20"/>
        <v>360.26776774302533</v>
      </c>
      <c r="L77" s="444">
        <f t="shared" si="20"/>
        <v>358.23593881259944</v>
      </c>
      <c r="M77" s="444">
        <f t="shared" si="20"/>
        <v>353.93436408629395</v>
      </c>
      <c r="N77" s="444">
        <f t="shared" si="20"/>
        <v>348.58932227039833</v>
      </c>
      <c r="O77" s="318"/>
      <c r="P77" s="318"/>
      <c r="Q77" s="318"/>
      <c r="R77" s="318"/>
    </row>
    <row r="78" spans="1:18" ht="13.15">
      <c r="B78" s="329" t="str">
        <f t="shared" si="18"/>
        <v>25-29</v>
      </c>
      <c r="C78" s="444">
        <f t="shared" ref="C78:C85" si="21">C44+(0.2*C43)-(0.2*C44)</f>
        <v>591.05003349755157</v>
      </c>
      <c r="D78" s="444">
        <f t="shared" ref="D78:N78" si="22">D44+(0.2*D43)-(0.2*D44)</f>
        <v>589.75368364290205</v>
      </c>
      <c r="E78" s="444">
        <f t="shared" si="22"/>
        <v>603.06451747349183</v>
      </c>
      <c r="F78" s="444">
        <f t="shared" si="22"/>
        <v>617.97685684168459</v>
      </c>
      <c r="G78" s="444">
        <f t="shared" si="22"/>
        <v>637.78652416231603</v>
      </c>
      <c r="H78" s="444">
        <f t="shared" si="22"/>
        <v>670.043493009249</v>
      </c>
      <c r="I78" s="444">
        <f t="shared" si="22"/>
        <v>695.24614443879091</v>
      </c>
      <c r="J78" s="444">
        <f t="shared" si="22"/>
        <v>706.61208369974031</v>
      </c>
      <c r="K78" s="444">
        <f t="shared" si="22"/>
        <v>714.43044567261006</v>
      </c>
      <c r="L78" s="444">
        <f t="shared" si="22"/>
        <v>716.00796290769813</v>
      </c>
      <c r="M78" s="444">
        <f t="shared" si="22"/>
        <v>712.90718953000214</v>
      </c>
      <c r="N78" s="444">
        <f t="shared" si="22"/>
        <v>706.74168486280382</v>
      </c>
      <c r="O78" s="318"/>
      <c r="P78" s="318"/>
      <c r="Q78" s="318"/>
      <c r="R78" s="318"/>
    </row>
    <row r="79" spans="1:18" ht="13.15">
      <c r="B79" s="329" t="str">
        <f t="shared" si="18"/>
        <v>30-34</v>
      </c>
      <c r="C79" s="444">
        <f t="shared" si="21"/>
        <v>665.12634112792193</v>
      </c>
      <c r="D79" s="444">
        <f t="shared" ref="D79:N79" si="23">D45+(0.2*D44)-(0.2*D45)</f>
        <v>679.29696075448624</v>
      </c>
      <c r="E79" s="444">
        <f t="shared" si="23"/>
        <v>690.81833773227208</v>
      </c>
      <c r="F79" s="444">
        <f t="shared" si="23"/>
        <v>700.11809691179838</v>
      </c>
      <c r="G79" s="444">
        <f t="shared" si="23"/>
        <v>712.1415938988888</v>
      </c>
      <c r="H79" s="444">
        <f t="shared" si="23"/>
        <v>733.12911716700728</v>
      </c>
      <c r="I79" s="444">
        <f t="shared" si="23"/>
        <v>753.10644916917124</v>
      </c>
      <c r="J79" s="444">
        <f t="shared" si="23"/>
        <v>766.79470208369492</v>
      </c>
      <c r="K79" s="444">
        <f t="shared" si="23"/>
        <v>778.31732330767352</v>
      </c>
      <c r="L79" s="444">
        <f t="shared" si="23"/>
        <v>785.56641410343116</v>
      </c>
      <c r="M79" s="444">
        <f t="shared" si="23"/>
        <v>788.79266962101883</v>
      </c>
      <c r="N79" s="444">
        <f t="shared" si="23"/>
        <v>788.61426480990531</v>
      </c>
      <c r="O79" s="318"/>
      <c r="P79" s="318"/>
      <c r="Q79" s="318"/>
      <c r="R79" s="318"/>
    </row>
    <row r="80" spans="1:18" ht="13.15">
      <c r="B80" s="329" t="str">
        <f t="shared" si="18"/>
        <v>35-39</v>
      </c>
      <c r="C80" s="444">
        <f t="shared" si="21"/>
        <v>644.4689764742526</v>
      </c>
      <c r="D80" s="444">
        <f t="shared" ref="D80:N80" si="24">D46+(0.2*D45)-(0.2*D46)</f>
        <v>652.46075714454116</v>
      </c>
      <c r="E80" s="444">
        <f t="shared" si="24"/>
        <v>661.91339343772665</v>
      </c>
      <c r="F80" s="444">
        <f t="shared" si="24"/>
        <v>669.99778912787724</v>
      </c>
      <c r="G80" s="444">
        <f t="shared" si="24"/>
        <v>679.31671013801963</v>
      </c>
      <c r="H80" s="444">
        <f t="shared" si="24"/>
        <v>694.11734673967544</v>
      </c>
      <c r="I80" s="444">
        <f t="shared" si="24"/>
        <v>708.1548384514299</v>
      </c>
      <c r="J80" s="444">
        <f t="shared" si="24"/>
        <v>718.59258901138696</v>
      </c>
      <c r="K80" s="444">
        <f t="shared" si="24"/>
        <v>728.43178609038728</v>
      </c>
      <c r="L80" s="444">
        <f t="shared" si="24"/>
        <v>736.06419019241389</v>
      </c>
      <c r="M80" s="444">
        <f t="shared" si="24"/>
        <v>741.4185661648047</v>
      </c>
      <c r="N80" s="444">
        <f t="shared" si="24"/>
        <v>744.59767992908837</v>
      </c>
      <c r="O80" s="318"/>
      <c r="P80" s="318"/>
      <c r="Q80" s="318"/>
      <c r="R80" s="318"/>
    </row>
    <row r="81" spans="1:18" ht="13.15">
      <c r="B81" s="329" t="str">
        <f t="shared" si="18"/>
        <v>40-44</v>
      </c>
      <c r="C81" s="444">
        <f t="shared" si="21"/>
        <v>639.13148225425471</v>
      </c>
      <c r="D81" s="444">
        <f t="shared" ref="D81:N81" si="25">D47+(0.2*D46)-(0.2*D47)</f>
        <v>638.1760312244528</v>
      </c>
      <c r="E81" s="444">
        <f t="shared" si="25"/>
        <v>639.81802798240574</v>
      </c>
      <c r="F81" s="444">
        <f t="shared" si="25"/>
        <v>642.02257549727005</v>
      </c>
      <c r="G81" s="444">
        <f t="shared" si="25"/>
        <v>646.52319427791019</v>
      </c>
      <c r="H81" s="444">
        <f t="shared" si="25"/>
        <v>656.27051027256539</v>
      </c>
      <c r="I81" s="444">
        <f t="shared" si="25"/>
        <v>665.68717023836462</v>
      </c>
      <c r="J81" s="444">
        <f t="shared" si="25"/>
        <v>672.39624069843876</v>
      </c>
      <c r="K81" s="444">
        <f t="shared" si="25"/>
        <v>679.03071048529296</v>
      </c>
      <c r="L81" s="444">
        <f t="shared" si="25"/>
        <v>684.38122639383323</v>
      </c>
      <c r="M81" s="444">
        <f t="shared" si="25"/>
        <v>688.47066509298679</v>
      </c>
      <c r="N81" s="444">
        <f t="shared" si="25"/>
        <v>691.39165563520419</v>
      </c>
      <c r="O81" s="318"/>
      <c r="P81" s="318"/>
      <c r="Q81" s="318"/>
      <c r="R81" s="318"/>
    </row>
    <row r="82" spans="1:18" ht="13.15">
      <c r="B82" s="329" t="str">
        <f t="shared" si="18"/>
        <v>45-49</v>
      </c>
      <c r="C82" s="444">
        <f t="shared" si="21"/>
        <v>646.25760804803167</v>
      </c>
      <c r="D82" s="444">
        <f t="shared" ref="D82:N82" si="26">D48+(0.2*D47)-(0.2*D48)</f>
        <v>628.38544225601061</v>
      </c>
      <c r="E82" s="444">
        <f t="shared" si="26"/>
        <v>616.09983159477895</v>
      </c>
      <c r="F82" s="444">
        <f t="shared" si="26"/>
        <v>606.89212390171383</v>
      </c>
      <c r="G82" s="444">
        <f t="shared" si="26"/>
        <v>601.79101140553598</v>
      </c>
      <c r="H82" s="444">
        <f t="shared" si="26"/>
        <v>602.93580583969879</v>
      </c>
      <c r="I82" s="444">
        <f t="shared" si="26"/>
        <v>605.1754552843654</v>
      </c>
      <c r="J82" s="444">
        <f t="shared" si="26"/>
        <v>606.17841310430379</v>
      </c>
      <c r="K82" s="444">
        <f t="shared" si="26"/>
        <v>607.96659939162407</v>
      </c>
      <c r="L82" s="444">
        <f t="shared" si="26"/>
        <v>609.36146802211613</v>
      </c>
      <c r="M82" s="444">
        <f t="shared" si="26"/>
        <v>610.30781798968246</v>
      </c>
      <c r="N82" s="444">
        <f t="shared" si="26"/>
        <v>610.84504328544199</v>
      </c>
      <c r="O82" s="318"/>
      <c r="P82" s="318"/>
      <c r="Q82" s="318"/>
      <c r="R82" s="318"/>
    </row>
    <row r="83" spans="1:18" ht="13.15">
      <c r="B83" s="329" t="str">
        <f t="shared" si="18"/>
        <v>50-54</v>
      </c>
      <c r="C83" s="444">
        <f t="shared" si="21"/>
        <v>517.97014345642026</v>
      </c>
      <c r="D83" s="444">
        <f t="shared" ref="D83:N83" si="27">D49+(0.2*D48)-(0.2*D49)</f>
        <v>512.74091463621107</v>
      </c>
      <c r="E83" s="444">
        <f t="shared" si="27"/>
        <v>506.51642884529667</v>
      </c>
      <c r="F83" s="444">
        <f t="shared" si="27"/>
        <v>499.46519053395963</v>
      </c>
      <c r="G83" s="444">
        <f t="shared" si="27"/>
        <v>493.72525127062949</v>
      </c>
      <c r="H83" s="444">
        <f t="shared" si="27"/>
        <v>491.83807331575952</v>
      </c>
      <c r="I83" s="444">
        <f t="shared" si="27"/>
        <v>490.43034839184094</v>
      </c>
      <c r="J83" s="444">
        <f t="shared" si="27"/>
        <v>488.05481343481381</v>
      </c>
      <c r="K83" s="444">
        <f t="shared" si="27"/>
        <v>486.43934297194016</v>
      </c>
      <c r="L83" s="444">
        <f t="shared" si="27"/>
        <v>484.77538466413444</v>
      </c>
      <c r="M83" s="444">
        <f t="shared" si="27"/>
        <v>483.06156733767216</v>
      </c>
      <c r="N83" s="444">
        <f t="shared" si="27"/>
        <v>481.34428643819547</v>
      </c>
      <c r="O83" s="318"/>
      <c r="P83" s="318"/>
      <c r="Q83" s="318"/>
      <c r="R83" s="318"/>
    </row>
    <row r="84" spans="1:18" ht="13.15">
      <c r="B84" s="329" t="str">
        <f t="shared" si="18"/>
        <v>55-59</v>
      </c>
      <c r="C84" s="444">
        <f t="shared" si="21"/>
        <v>348.68195510044598</v>
      </c>
      <c r="D84" s="444">
        <f t="shared" ref="D84:N84" si="28">D50+(0.2*D49)-(0.2*D50)</f>
        <v>316.44431805889826</v>
      </c>
      <c r="E84" s="444">
        <f t="shared" si="28"/>
        <v>297.00996817564396</v>
      </c>
      <c r="F84" s="444">
        <f t="shared" si="28"/>
        <v>284.20456454563197</v>
      </c>
      <c r="G84" s="444">
        <f t="shared" si="28"/>
        <v>276.0177151996495</v>
      </c>
      <c r="H84" s="444">
        <f t="shared" si="28"/>
        <v>272.16474062072945</v>
      </c>
      <c r="I84" s="444">
        <f t="shared" si="28"/>
        <v>269.3840104694774</v>
      </c>
      <c r="J84" s="444">
        <f t="shared" si="28"/>
        <v>266.35447973614021</v>
      </c>
      <c r="K84" s="444">
        <f t="shared" si="28"/>
        <v>264.07451066642352</v>
      </c>
      <c r="L84" s="444">
        <f t="shared" si="28"/>
        <v>261.90434493375921</v>
      </c>
      <c r="M84" s="444">
        <f t="shared" si="28"/>
        <v>259.82564400225999</v>
      </c>
      <c r="N84" s="444">
        <f t="shared" si="28"/>
        <v>257.86414716633806</v>
      </c>
      <c r="O84" s="318"/>
      <c r="P84" s="318"/>
      <c r="Q84" s="318"/>
      <c r="R84" s="318"/>
    </row>
    <row r="85" spans="1:18" ht="13.15">
      <c r="B85" s="329" t="str">
        <f t="shared" si="18"/>
        <v>60-64</v>
      </c>
      <c r="C85" s="444">
        <f t="shared" si="21"/>
        <v>139.263258341566</v>
      </c>
      <c r="D85" s="444">
        <f t="shared" ref="D85:N85" si="29">D51+(0.2*D50)-(0.2*D51)</f>
        <v>133.51688949153856</v>
      </c>
      <c r="E85" s="444">
        <f t="shared" si="29"/>
        <v>126.0531678940979</v>
      </c>
      <c r="F85" s="444">
        <f t="shared" si="29"/>
        <v>119.22556529017052</v>
      </c>
      <c r="G85" s="444">
        <f t="shared" si="29"/>
        <v>114.17128067608661</v>
      </c>
      <c r="H85" s="444">
        <f t="shared" si="29"/>
        <v>111.43993217172672</v>
      </c>
      <c r="I85" s="444">
        <f t="shared" si="29"/>
        <v>109.37910866399255</v>
      </c>
      <c r="J85" s="444">
        <f t="shared" si="29"/>
        <v>107.30196540781515</v>
      </c>
      <c r="K85" s="444">
        <f t="shared" si="29"/>
        <v>105.75121885307567</v>
      </c>
      <c r="L85" s="444">
        <f t="shared" si="29"/>
        <v>104.33071717538766</v>
      </c>
      <c r="M85" s="444">
        <f t="shared" si="29"/>
        <v>103.0118718582807</v>
      </c>
      <c r="N85" s="444">
        <f t="shared" si="29"/>
        <v>101.797097757637</v>
      </c>
      <c r="O85" s="318"/>
      <c r="P85" s="318"/>
      <c r="Q85" s="318"/>
      <c r="R85" s="318"/>
    </row>
    <row r="86" spans="1:18" ht="13.15">
      <c r="B86" s="329" t="str">
        <f t="shared" si="18"/>
        <v>65 plus</v>
      </c>
      <c r="C86" s="444">
        <f>C52+(0.2*C51)</f>
        <v>44.625387748663258</v>
      </c>
      <c r="D86" s="444">
        <f t="shared" ref="D86:N86" si="30">D52+(0.2*D51)</f>
        <v>48.246001040217109</v>
      </c>
      <c r="E86" s="444">
        <f t="shared" si="30"/>
        <v>49.693418999005985</v>
      </c>
      <c r="F86" s="444">
        <f t="shared" si="30"/>
        <v>49.507174824356404</v>
      </c>
      <c r="G86" s="444">
        <f t="shared" si="30"/>
        <v>48.655960314941879</v>
      </c>
      <c r="H86" s="444">
        <f t="shared" si="30"/>
        <v>47.96709602615573</v>
      </c>
      <c r="I86" s="444">
        <f t="shared" si="30"/>
        <v>47.178881577578409</v>
      </c>
      <c r="J86" s="444">
        <f t="shared" si="30"/>
        <v>46.199732248986592</v>
      </c>
      <c r="K86" s="444">
        <f t="shared" si="30"/>
        <v>45.351189819563174</v>
      </c>
      <c r="L86" s="444">
        <f t="shared" si="30"/>
        <v>44.539473837032247</v>
      </c>
      <c r="M86" s="444">
        <f t="shared" si="30"/>
        <v>43.773685864306188</v>
      </c>
      <c r="N86" s="444">
        <f t="shared" si="30"/>
        <v>43.063792569549577</v>
      </c>
      <c r="O86" s="318"/>
      <c r="P86" s="318"/>
      <c r="Q86" s="318"/>
      <c r="R86" s="318"/>
    </row>
    <row r="87" spans="1:18" ht="13.15">
      <c r="B87" s="329" t="str">
        <f t="shared" si="18"/>
        <v>Total</v>
      </c>
      <c r="C87" s="444">
        <f>SUM(C77:C86)</f>
        <v>4372.035177253586</v>
      </c>
      <c r="D87" s="444">
        <f t="shared" ref="D87:N87" si="31">SUM(D77:D86)</f>
        <v>4408.8670128389967</v>
      </c>
      <c r="E87" s="444">
        <f t="shared" si="31"/>
        <v>4450.3712391929075</v>
      </c>
      <c r="F87" s="444">
        <f t="shared" si="31"/>
        <v>4478.9805564499857</v>
      </c>
      <c r="G87" s="444">
        <f t="shared" si="31"/>
        <v>4522.7810193695432</v>
      </c>
      <c r="H87" s="444">
        <f t="shared" si="31"/>
        <v>4618.899052806999</v>
      </c>
      <c r="I87" s="444">
        <f t="shared" si="31"/>
        <v>4698.6446010965137</v>
      </c>
      <c r="J87" s="444">
        <f t="shared" si="31"/>
        <v>4736.9470929271683</v>
      </c>
      <c r="K87" s="444">
        <f t="shared" si="31"/>
        <v>4770.0608950016149</v>
      </c>
      <c r="L87" s="444">
        <f t="shared" si="31"/>
        <v>4785.1671210424065</v>
      </c>
      <c r="M87" s="444">
        <f t="shared" si="31"/>
        <v>4785.5040415473077</v>
      </c>
      <c r="N87" s="444">
        <f t="shared" si="31"/>
        <v>4774.8489747245612</v>
      </c>
      <c r="O87" s="318"/>
      <c r="P87" s="318"/>
      <c r="Q87" s="318"/>
      <c r="R87" s="318"/>
    </row>
    <row r="88" spans="1:18">
      <c r="A88" s="300">
        <f>SUM(C88:N88)</f>
        <v>0</v>
      </c>
      <c r="C88" s="300">
        <f t="shared" ref="C88:N88" si="32">SUM(C77:C86)-C87</f>
        <v>0</v>
      </c>
      <c r="D88" s="300">
        <f t="shared" si="32"/>
        <v>0</v>
      </c>
      <c r="E88" s="300">
        <f t="shared" si="32"/>
        <v>0</v>
      </c>
      <c r="F88" s="300">
        <f t="shared" si="32"/>
        <v>0</v>
      </c>
      <c r="G88" s="300">
        <f t="shared" si="32"/>
        <v>0</v>
      </c>
      <c r="H88" s="300">
        <f t="shared" si="32"/>
        <v>0</v>
      </c>
      <c r="I88" s="300">
        <f t="shared" si="32"/>
        <v>0</v>
      </c>
      <c r="J88" s="300">
        <f t="shared" si="32"/>
        <v>0</v>
      </c>
      <c r="K88" s="300">
        <f t="shared" si="32"/>
        <v>0</v>
      </c>
      <c r="L88" s="300">
        <f t="shared" si="32"/>
        <v>0</v>
      </c>
      <c r="M88" s="300">
        <f t="shared" si="32"/>
        <v>0</v>
      </c>
      <c r="N88" s="300">
        <f t="shared" si="32"/>
        <v>0</v>
      </c>
    </row>
    <row r="90" spans="1:18" ht="13.15">
      <c r="B90" s="332" t="s">
        <v>47</v>
      </c>
      <c r="H90" s="316"/>
    </row>
    <row r="91" spans="1:18">
      <c r="H91" s="316"/>
    </row>
    <row r="92" spans="1:18" ht="13.15">
      <c r="B92" s="329" t="str">
        <f t="shared" ref="B92:B103" si="33">B76</f>
        <v>Age group</v>
      </c>
      <c r="C92" s="329" t="str">
        <f t="shared" ref="C92:N92" si="34">C76</f>
        <v>2018/19</v>
      </c>
      <c r="D92" s="329" t="str">
        <f t="shared" si="34"/>
        <v>2019/20</v>
      </c>
      <c r="E92" s="329" t="str">
        <f t="shared" si="34"/>
        <v>2020/21</v>
      </c>
      <c r="F92" s="329" t="str">
        <f t="shared" si="34"/>
        <v>2021/22</v>
      </c>
      <c r="G92" s="329" t="str">
        <f t="shared" si="34"/>
        <v>2022/23</v>
      </c>
      <c r="H92" s="329" t="str">
        <f t="shared" si="34"/>
        <v>2023/24</v>
      </c>
      <c r="I92" s="329" t="str">
        <f t="shared" si="34"/>
        <v>2024/25</v>
      </c>
      <c r="J92" s="329" t="str">
        <f t="shared" si="34"/>
        <v>2025/26</v>
      </c>
      <c r="K92" s="329" t="str">
        <f t="shared" si="34"/>
        <v>2026/27</v>
      </c>
      <c r="L92" s="329" t="str">
        <f t="shared" si="34"/>
        <v>2027/28</v>
      </c>
      <c r="M92" s="329" t="str">
        <f t="shared" si="34"/>
        <v>2028/29</v>
      </c>
      <c r="N92" s="329" t="str">
        <f t="shared" si="34"/>
        <v>2029/30</v>
      </c>
    </row>
    <row r="93" spans="1:18" ht="13.15">
      <c r="B93" s="329" t="str">
        <f t="shared" si="33"/>
        <v>20-24</v>
      </c>
      <c r="C93" s="444">
        <f>C59-(0.2*C59)</f>
        <v>261.47901575250148</v>
      </c>
      <c r="D93" s="444">
        <f t="shared" ref="D93:N93" si="35">D59-(0.2*D59)</f>
        <v>365.16233008314055</v>
      </c>
      <c r="E93" s="444">
        <f t="shared" si="35"/>
        <v>437.69389247590135</v>
      </c>
      <c r="F93" s="444">
        <f t="shared" si="35"/>
        <v>482.14846927561831</v>
      </c>
      <c r="G93" s="444">
        <f t="shared" si="35"/>
        <v>517.42227038511908</v>
      </c>
      <c r="H93" s="444">
        <f t="shared" si="35"/>
        <v>558.71261645719767</v>
      </c>
      <c r="I93" s="444">
        <f t="shared" si="35"/>
        <v>584.86044644204014</v>
      </c>
      <c r="J93" s="444">
        <f t="shared" si="35"/>
        <v>592.20547024610494</v>
      </c>
      <c r="K93" s="444">
        <f t="shared" si="35"/>
        <v>596.40094145105957</v>
      </c>
      <c r="L93" s="444">
        <f t="shared" si="35"/>
        <v>594.33172363467474</v>
      </c>
      <c r="M93" s="444">
        <f t="shared" si="35"/>
        <v>588.35869670702346</v>
      </c>
      <c r="N93" s="444">
        <f t="shared" si="35"/>
        <v>580.40084288682147</v>
      </c>
    </row>
    <row r="94" spans="1:18" ht="13.15">
      <c r="B94" s="329" t="str">
        <f t="shared" si="33"/>
        <v>25-29</v>
      </c>
      <c r="C94" s="444">
        <f t="shared" ref="C94:C101" si="36">C60+(0.2*C59)-(0.2*C60)</f>
        <v>1070.1338905146665</v>
      </c>
      <c r="D94" s="444">
        <f t="shared" ref="D94:N94" si="37">D60+(0.2*D59)-(0.2*D60)</f>
        <v>1037.4668087921668</v>
      </c>
      <c r="E94" s="444">
        <f t="shared" si="37"/>
        <v>1034.916026890317</v>
      </c>
      <c r="F94" s="444">
        <f t="shared" si="37"/>
        <v>1037.4388443166163</v>
      </c>
      <c r="G94" s="444">
        <f t="shared" si="37"/>
        <v>1053.2712728680499</v>
      </c>
      <c r="H94" s="444">
        <f t="shared" si="37"/>
        <v>1092.9082477752995</v>
      </c>
      <c r="I94" s="444">
        <f t="shared" si="37"/>
        <v>1125.3268871736918</v>
      </c>
      <c r="J94" s="444">
        <f t="shared" si="37"/>
        <v>1139.0427850373455</v>
      </c>
      <c r="K94" s="444">
        <f t="shared" si="37"/>
        <v>1148.8652737577272</v>
      </c>
      <c r="L94" s="444">
        <f t="shared" si="37"/>
        <v>1150.0868932138596</v>
      </c>
      <c r="M94" s="444">
        <f t="shared" si="37"/>
        <v>1144.6688409113449</v>
      </c>
      <c r="N94" s="444">
        <f t="shared" si="37"/>
        <v>1134.8002209164142</v>
      </c>
    </row>
    <row r="95" spans="1:18" ht="13.15">
      <c r="B95" s="329" t="str">
        <f t="shared" si="33"/>
        <v>30-34</v>
      </c>
      <c r="C95" s="444">
        <f t="shared" si="36"/>
        <v>1167.8288150721462</v>
      </c>
      <c r="D95" s="444">
        <f t="shared" ref="D95:N95" si="38">D61+(0.2*D60)-(0.2*D61)</f>
        <v>1174.0743808343007</v>
      </c>
      <c r="E95" s="444">
        <f t="shared" si="38"/>
        <v>1174.5040770945898</v>
      </c>
      <c r="F95" s="444">
        <f t="shared" si="38"/>
        <v>1167.7007468864874</v>
      </c>
      <c r="G95" s="444">
        <f t="shared" si="38"/>
        <v>1166.8776821460917</v>
      </c>
      <c r="H95" s="444">
        <f t="shared" si="38"/>
        <v>1182.566986169446</v>
      </c>
      <c r="I95" s="444">
        <f t="shared" si="38"/>
        <v>1199.4370516136669</v>
      </c>
      <c r="J95" s="444">
        <f t="shared" si="38"/>
        <v>1209.2606259974402</v>
      </c>
      <c r="K95" s="444">
        <f t="shared" si="38"/>
        <v>1218.1153309876775</v>
      </c>
      <c r="L95" s="444">
        <f t="shared" si="38"/>
        <v>1222.4005065895494</v>
      </c>
      <c r="M95" s="444">
        <f t="shared" si="38"/>
        <v>1222.1541369347485</v>
      </c>
      <c r="N95" s="444">
        <f t="shared" si="38"/>
        <v>1217.9985200809963</v>
      </c>
    </row>
    <row r="96" spans="1:18" ht="13.15">
      <c r="B96" s="329" t="str">
        <f t="shared" si="33"/>
        <v>35-39</v>
      </c>
      <c r="C96" s="444">
        <f t="shared" si="36"/>
        <v>1101.1172374475082</v>
      </c>
      <c r="D96" s="444">
        <f t="shared" ref="D96:N96" si="39">D62+(0.2*D61)-(0.2*D62)</f>
        <v>1103.2049719682645</v>
      </c>
      <c r="E96" s="444">
        <f t="shared" si="39"/>
        <v>1106.9407709937811</v>
      </c>
      <c r="F96" s="444">
        <f t="shared" si="39"/>
        <v>1104.2350696701387</v>
      </c>
      <c r="G96" s="444">
        <f t="shared" si="39"/>
        <v>1103.272705342838</v>
      </c>
      <c r="H96" s="444">
        <f t="shared" si="39"/>
        <v>1111.3563698386342</v>
      </c>
      <c r="I96" s="444">
        <f t="shared" si="39"/>
        <v>1119.1444590248009</v>
      </c>
      <c r="J96" s="444">
        <f t="shared" si="39"/>
        <v>1122.5512433350834</v>
      </c>
      <c r="K96" s="444">
        <f t="shared" si="39"/>
        <v>1126.3844259983198</v>
      </c>
      <c r="L96" s="444">
        <f t="shared" si="39"/>
        <v>1128.2414503383197</v>
      </c>
      <c r="M96" s="444">
        <f t="shared" si="39"/>
        <v>1128.0163122348881</v>
      </c>
      <c r="N96" s="444">
        <f t="shared" si="39"/>
        <v>1125.8066489722569</v>
      </c>
    </row>
    <row r="97" spans="1:14" ht="13.15">
      <c r="B97" s="329" t="str">
        <f t="shared" si="33"/>
        <v>40-44</v>
      </c>
      <c r="C97" s="444">
        <f t="shared" si="36"/>
        <v>1013.5906923871212</v>
      </c>
      <c r="D97" s="444">
        <f t="shared" ref="D97:N97" si="40">D63+(0.2*D62)-(0.2*D63)</f>
        <v>1017.2587246088115</v>
      </c>
      <c r="E97" s="444">
        <f t="shared" si="40"/>
        <v>1021.2097955149355</v>
      </c>
      <c r="F97" s="444">
        <f t="shared" si="40"/>
        <v>1020.1428146247108</v>
      </c>
      <c r="G97" s="444">
        <f t="shared" si="40"/>
        <v>1020.6461508336913</v>
      </c>
      <c r="H97" s="444">
        <f t="shared" si="40"/>
        <v>1028.0941033035565</v>
      </c>
      <c r="I97" s="444">
        <f t="shared" si="40"/>
        <v>1034.2757250631253</v>
      </c>
      <c r="J97" s="444">
        <f t="shared" si="40"/>
        <v>1035.922424213363</v>
      </c>
      <c r="K97" s="444">
        <f t="shared" si="40"/>
        <v>1037.4220965348734</v>
      </c>
      <c r="L97" s="444">
        <f t="shared" si="40"/>
        <v>1037.1765955635242</v>
      </c>
      <c r="M97" s="444">
        <f t="shared" si="40"/>
        <v>1035.4369748680031</v>
      </c>
      <c r="N97" s="444">
        <f t="shared" si="40"/>
        <v>1032.5026708731523</v>
      </c>
    </row>
    <row r="98" spans="1:14" ht="13.15">
      <c r="B98" s="329" t="str">
        <f t="shared" si="33"/>
        <v>45-49</v>
      </c>
      <c r="C98" s="444">
        <f t="shared" si="36"/>
        <v>876.09306521332007</v>
      </c>
      <c r="D98" s="444">
        <f t="shared" ref="D98:N98" si="41">D64+(0.2*D63)-(0.2*D64)</f>
        <v>883.13079609111685</v>
      </c>
      <c r="E98" s="444">
        <f t="shared" si="41"/>
        <v>889.63869360704427</v>
      </c>
      <c r="F98" s="444">
        <f t="shared" si="41"/>
        <v>890.82454695007925</v>
      </c>
      <c r="G98" s="444">
        <f t="shared" si="41"/>
        <v>892.9267407356607</v>
      </c>
      <c r="H98" s="444">
        <f t="shared" si="41"/>
        <v>900.67183505984735</v>
      </c>
      <c r="I98" s="444">
        <f t="shared" si="41"/>
        <v>907.00396438016969</v>
      </c>
      <c r="J98" s="444">
        <f t="shared" si="41"/>
        <v>909.0758223297795</v>
      </c>
      <c r="K98" s="444">
        <f t="shared" si="41"/>
        <v>910.5995365780683</v>
      </c>
      <c r="L98" s="444">
        <f t="shared" si="41"/>
        <v>910.25051085542987</v>
      </c>
      <c r="M98" s="444">
        <f t="shared" si="41"/>
        <v>908.34998919031796</v>
      </c>
      <c r="N98" s="444">
        <f t="shared" si="41"/>
        <v>905.28949553133964</v>
      </c>
    </row>
    <row r="99" spans="1:14" ht="13.15">
      <c r="B99" s="329" t="str">
        <f t="shared" si="33"/>
        <v>50-54</v>
      </c>
      <c r="C99" s="444">
        <f t="shared" si="36"/>
        <v>630.90553704594015</v>
      </c>
      <c r="D99" s="444">
        <f t="shared" ref="D99:N99" si="42">D65+(0.2*D64)-(0.2*D65)</f>
        <v>649.22692991688575</v>
      </c>
      <c r="E99" s="444">
        <f t="shared" si="42"/>
        <v>663.88244872700454</v>
      </c>
      <c r="F99" s="444">
        <f t="shared" si="42"/>
        <v>671.89631659756503</v>
      </c>
      <c r="G99" s="444">
        <f t="shared" si="42"/>
        <v>678.75553391121832</v>
      </c>
      <c r="H99" s="444">
        <f t="shared" si="42"/>
        <v>688.59052250763466</v>
      </c>
      <c r="I99" s="444">
        <f t="shared" si="42"/>
        <v>696.37416798805134</v>
      </c>
      <c r="J99" s="444">
        <f t="shared" si="42"/>
        <v>700.1771139962101</v>
      </c>
      <c r="K99" s="444">
        <f t="shared" si="42"/>
        <v>702.99248837787832</v>
      </c>
      <c r="L99" s="444">
        <f t="shared" si="42"/>
        <v>703.91460572995993</v>
      </c>
      <c r="M99" s="444">
        <f t="shared" si="42"/>
        <v>703.26852261848364</v>
      </c>
      <c r="N99" s="444">
        <f t="shared" si="42"/>
        <v>701.42581361580164</v>
      </c>
    </row>
    <row r="100" spans="1:14" ht="13.15">
      <c r="B100" s="329" t="str">
        <f t="shared" si="33"/>
        <v>55-59</v>
      </c>
      <c r="C100" s="444">
        <f t="shared" si="36"/>
        <v>399.03564396781718</v>
      </c>
      <c r="D100" s="444">
        <f t="shared" ref="D100:N100" si="43">D66+(0.2*D65)-(0.2*D66)</f>
        <v>381.83677683170919</v>
      </c>
      <c r="E100" s="444">
        <f t="shared" si="43"/>
        <v>375.08743822569704</v>
      </c>
      <c r="F100" s="444">
        <f t="shared" si="43"/>
        <v>371.83314806062771</v>
      </c>
      <c r="G100" s="444">
        <f t="shared" si="43"/>
        <v>372.03800436645457</v>
      </c>
      <c r="H100" s="444">
        <f t="shared" si="43"/>
        <v>376.3564334732996</v>
      </c>
      <c r="I100" s="444">
        <f t="shared" si="43"/>
        <v>380.36075405708914</v>
      </c>
      <c r="J100" s="444">
        <f t="shared" si="43"/>
        <v>382.34671063339135</v>
      </c>
      <c r="K100" s="444">
        <f t="shared" si="43"/>
        <v>384.06567370132217</v>
      </c>
      <c r="L100" s="444">
        <f t="shared" si="43"/>
        <v>384.74339159840821</v>
      </c>
      <c r="M100" s="444">
        <f t="shared" si="43"/>
        <v>384.52399333046088</v>
      </c>
      <c r="N100" s="444">
        <f t="shared" si="43"/>
        <v>383.60640381418153</v>
      </c>
    </row>
    <row r="101" spans="1:14" ht="13.15">
      <c r="B101" s="329" t="str">
        <f t="shared" si="33"/>
        <v>60-64</v>
      </c>
      <c r="C101" s="444">
        <f t="shared" si="36"/>
        <v>146.89939313826537</v>
      </c>
      <c r="D101" s="444">
        <f t="shared" ref="D101:N101" si="44">D67+(0.2*D66)-(0.2*D67)</f>
        <v>153.15582871871666</v>
      </c>
      <c r="E101" s="444">
        <f t="shared" si="44"/>
        <v>154.01163878514748</v>
      </c>
      <c r="F101" s="444">
        <f t="shared" si="44"/>
        <v>152.74606764057853</v>
      </c>
      <c r="G101" s="444">
        <f t="shared" si="44"/>
        <v>152.05397434839378</v>
      </c>
      <c r="H101" s="444">
        <f t="shared" si="44"/>
        <v>153.33807841059195</v>
      </c>
      <c r="I101" s="444">
        <f t="shared" si="44"/>
        <v>154.49216916033453</v>
      </c>
      <c r="J101" s="444">
        <f t="shared" si="44"/>
        <v>154.7418516322914</v>
      </c>
      <c r="K101" s="444">
        <f t="shared" si="44"/>
        <v>155.09816083945231</v>
      </c>
      <c r="L101" s="444">
        <f t="shared" si="44"/>
        <v>155.08887235592479</v>
      </c>
      <c r="M101" s="444">
        <f t="shared" si="44"/>
        <v>154.76453269584411</v>
      </c>
      <c r="N101" s="444">
        <f t="shared" si="44"/>
        <v>154.20292911624713</v>
      </c>
    </row>
    <row r="102" spans="1:14" ht="13.15">
      <c r="B102" s="329" t="str">
        <f t="shared" si="33"/>
        <v>65 plus</v>
      </c>
      <c r="C102" s="444">
        <f>C68+(0.2*C67)</f>
        <v>27.768890189715563</v>
      </c>
      <c r="D102" s="444">
        <f t="shared" ref="D102:N102" si="45">D68+(0.2*D67)</f>
        <v>43.991053852803788</v>
      </c>
      <c r="E102" s="444">
        <f t="shared" si="45"/>
        <v>55.196912996198797</v>
      </c>
      <c r="F102" s="444">
        <f t="shared" si="45"/>
        <v>62.086965947416701</v>
      </c>
      <c r="G102" s="444">
        <f t="shared" si="45"/>
        <v>66.460321544008195</v>
      </c>
      <c r="H102" s="444">
        <f t="shared" si="45"/>
        <v>69.819396107670386</v>
      </c>
      <c r="I102" s="444">
        <f t="shared" si="45"/>
        <v>72.042801780340511</v>
      </c>
      <c r="J102" s="444">
        <f t="shared" si="45"/>
        <v>73.195857046860837</v>
      </c>
      <c r="K102" s="444">
        <f t="shared" si="45"/>
        <v>73.927418910971411</v>
      </c>
      <c r="L102" s="444">
        <f t="shared" si="45"/>
        <v>74.244588531515006</v>
      </c>
      <c r="M102" s="444">
        <f t="shared" si="45"/>
        <v>74.265072377698019</v>
      </c>
      <c r="N102" s="444">
        <f t="shared" si="45"/>
        <v>74.082604288254416</v>
      </c>
    </row>
    <row r="103" spans="1:14" ht="13.15">
      <c r="B103" s="329" t="str">
        <f t="shared" si="33"/>
        <v>Total</v>
      </c>
      <c r="C103" s="444">
        <f>SUM(C93:C102)</f>
        <v>6694.8521807290026</v>
      </c>
      <c r="D103" s="444">
        <f t="shared" ref="D103:N103" si="46">SUM(D93:D102)</f>
        <v>6808.5086016979167</v>
      </c>
      <c r="E103" s="444">
        <f t="shared" si="46"/>
        <v>6913.0816953106178</v>
      </c>
      <c r="F103" s="444">
        <f t="shared" si="46"/>
        <v>6961.0529899698367</v>
      </c>
      <c r="G103" s="444">
        <f t="shared" si="46"/>
        <v>7023.7246564815268</v>
      </c>
      <c r="H103" s="444">
        <f t="shared" si="46"/>
        <v>7162.4145891031785</v>
      </c>
      <c r="I103" s="444">
        <f t="shared" si="46"/>
        <v>7273.3184266833105</v>
      </c>
      <c r="J103" s="444">
        <f t="shared" si="46"/>
        <v>7318.5199044678702</v>
      </c>
      <c r="K103" s="444">
        <f t="shared" si="46"/>
        <v>7353.8713471373494</v>
      </c>
      <c r="L103" s="444">
        <f t="shared" si="46"/>
        <v>7360.4791384111641</v>
      </c>
      <c r="M103" s="444">
        <f t="shared" si="46"/>
        <v>7343.8070718688141</v>
      </c>
      <c r="N103" s="444">
        <f t="shared" si="46"/>
        <v>7310.1161500954649</v>
      </c>
    </row>
    <row r="104" spans="1:14">
      <c r="A104" s="300">
        <f>SUM(C104:N104)</f>
        <v>0</v>
      </c>
      <c r="C104" s="300">
        <f t="shared" ref="C104:N104" si="47">SUM(C93:C102)-C103</f>
        <v>0</v>
      </c>
      <c r="D104" s="300">
        <f t="shared" si="47"/>
        <v>0</v>
      </c>
      <c r="E104" s="300">
        <f t="shared" si="47"/>
        <v>0</v>
      </c>
      <c r="F104" s="300">
        <f t="shared" si="47"/>
        <v>0</v>
      </c>
      <c r="G104" s="300">
        <f t="shared" si="47"/>
        <v>0</v>
      </c>
      <c r="H104" s="300">
        <f t="shared" si="47"/>
        <v>0</v>
      </c>
      <c r="I104" s="300">
        <f t="shared" si="47"/>
        <v>0</v>
      </c>
      <c r="J104" s="300">
        <f t="shared" si="47"/>
        <v>0</v>
      </c>
      <c r="K104" s="300">
        <f t="shared" si="47"/>
        <v>0</v>
      </c>
      <c r="L104" s="300">
        <f t="shared" si="47"/>
        <v>0</v>
      </c>
      <c r="M104" s="300">
        <f t="shared" si="47"/>
        <v>0</v>
      </c>
      <c r="N104" s="300">
        <f t="shared" si="47"/>
        <v>0</v>
      </c>
    </row>
    <row r="106" spans="1:14" ht="15">
      <c r="B106" s="331" t="s">
        <v>163</v>
      </c>
      <c r="H106" s="316"/>
    </row>
    <row r="107" spans="1:14">
      <c r="H107" s="316"/>
    </row>
    <row r="108" spans="1:14" ht="13.15">
      <c r="B108" s="332" t="s">
        <v>46</v>
      </c>
      <c r="H108" s="316"/>
    </row>
    <row r="109" spans="1:14">
      <c r="H109" s="316"/>
    </row>
    <row r="110" spans="1:14" ht="13.15">
      <c r="B110" s="329" t="str">
        <f t="shared" ref="B110:B121" si="48">B76</f>
        <v>Age group</v>
      </c>
      <c r="C110" s="329" t="str">
        <f t="shared" ref="C110:N110" si="49">C76</f>
        <v>2018/19</v>
      </c>
      <c r="D110" s="329" t="str">
        <f t="shared" si="49"/>
        <v>2019/20</v>
      </c>
      <c r="E110" s="329" t="str">
        <f t="shared" si="49"/>
        <v>2020/21</v>
      </c>
      <c r="F110" s="329" t="str">
        <f t="shared" si="49"/>
        <v>2021/22</v>
      </c>
      <c r="G110" s="329" t="str">
        <f t="shared" si="49"/>
        <v>2022/23</v>
      </c>
      <c r="H110" s="329" t="str">
        <f t="shared" si="49"/>
        <v>2023/24</v>
      </c>
      <c r="I110" s="329" t="str">
        <f t="shared" si="49"/>
        <v>2024/25</v>
      </c>
      <c r="J110" s="329" t="str">
        <f t="shared" si="49"/>
        <v>2025/26</v>
      </c>
      <c r="K110" s="329" t="str">
        <f t="shared" si="49"/>
        <v>2026/27</v>
      </c>
      <c r="L110" s="329" t="str">
        <f t="shared" si="49"/>
        <v>2027/28</v>
      </c>
      <c r="M110" s="329" t="str">
        <f t="shared" si="49"/>
        <v>2028/29</v>
      </c>
      <c r="N110" s="329" t="str">
        <f t="shared" si="49"/>
        <v>2029/30</v>
      </c>
    </row>
    <row r="111" spans="1:14" ht="13.15">
      <c r="B111" s="329" t="str">
        <f t="shared" si="48"/>
        <v>20-24</v>
      </c>
      <c r="C111" s="444">
        <f>C77*Group_1_rates!E74</f>
        <v>26.264208402865165</v>
      </c>
      <c r="D111" s="444">
        <f>D77*Group_1_rates!F74</f>
        <v>40.438611537246722</v>
      </c>
      <c r="E111" s="444">
        <f>E77*Group_1_rates!G74</f>
        <v>49.958580751340641</v>
      </c>
      <c r="F111" s="444">
        <f>F77*Group_1_rates!H74</f>
        <v>55.904992661478325</v>
      </c>
      <c r="G111" s="444">
        <f>G77*Group_1_rates!I74</f>
        <v>60.361080201975824</v>
      </c>
      <c r="H111" s="444">
        <f>H77*Group_1_rates!J74</f>
        <v>65.446548957050268</v>
      </c>
      <c r="I111" s="444">
        <f>I77*Group_1_rates!K74</f>
        <v>68.518016932493637</v>
      </c>
      <c r="J111" s="444">
        <f>J77*Group_1_rates!L74</f>
        <v>69.205293200802828</v>
      </c>
      <c r="K111" s="444">
        <f>K77*Group_1_rates!M74</f>
        <v>69.553903580056954</v>
      </c>
      <c r="L111" s="444">
        <f>L77*Group_1_rates!N74</f>
        <v>69.161635255850896</v>
      </c>
      <c r="M111" s="444">
        <f>M77*Group_1_rates!O74</f>
        <v>68.331165975653533</v>
      </c>
      <c r="N111" s="444">
        <f>N77*Group_1_rates!P74</f>
        <v>67.299243177166176</v>
      </c>
    </row>
    <row r="112" spans="1:14" ht="13.15">
      <c r="B112" s="329" t="str">
        <f t="shared" si="48"/>
        <v>25-29</v>
      </c>
      <c r="C112" s="444">
        <f>C78*Group_1_rates!E75</f>
        <v>79.049139834404713</v>
      </c>
      <c r="D112" s="444">
        <f>D78*Group_1_rates!F75</f>
        <v>78.394537435250072</v>
      </c>
      <c r="E112" s="444">
        <f>E78*Group_1_rates!G75</f>
        <v>80.121684026817221</v>
      </c>
      <c r="F112" s="444">
        <f>F78*Group_1_rates!H75</f>
        <v>82.297746046302265</v>
      </c>
      <c r="G112" s="444">
        <f>G78*Group_1_rates!I75</f>
        <v>84.93585611849339</v>
      </c>
      <c r="H112" s="444">
        <f>H78*Group_1_rates!J75</f>
        <v>89.231608946448333</v>
      </c>
      <c r="I112" s="444">
        <f>I78*Group_1_rates!K75</f>
        <v>92.587918141653802</v>
      </c>
      <c r="J112" s="444">
        <f>J78*Group_1_rates!L75</f>
        <v>94.101552790782648</v>
      </c>
      <c r="K112" s="444">
        <f>K78*Group_1_rates!M75</f>
        <v>95.142746422902988</v>
      </c>
      <c r="L112" s="444">
        <f>L78*Group_1_rates!N75</f>
        <v>95.352828906348151</v>
      </c>
      <c r="M112" s="444">
        <f>M78*Group_1_rates!O75</f>
        <v>94.939890044383404</v>
      </c>
      <c r="N112" s="444">
        <f>N78*Group_1_rates!P75</f>
        <v>94.11881214845441</v>
      </c>
    </row>
    <row r="113" spans="1:14" ht="13.15">
      <c r="B113" s="329" t="str">
        <f t="shared" si="48"/>
        <v>30-34</v>
      </c>
      <c r="C113" s="444">
        <f>C79*Group_1_rates!E76</f>
        <v>61.650313695421524</v>
      </c>
      <c r="D113" s="444">
        <f>D79*Group_1_rates!F76</f>
        <v>62.579638792971103</v>
      </c>
      <c r="E113" s="444">
        <f>E79*Group_1_rates!G76</f>
        <v>63.607509355953958</v>
      </c>
      <c r="F113" s="444">
        <f>F79*Group_1_rates!H76</f>
        <v>64.616774346481193</v>
      </c>
      <c r="G113" s="444">
        <f>G79*Group_1_rates!I76</f>
        <v>65.726472260443686</v>
      </c>
      <c r="H113" s="444">
        <f>H79*Group_1_rates!J76</f>
        <v>67.663496972545062</v>
      </c>
      <c r="I113" s="444">
        <f>I79*Group_1_rates!K76</f>
        <v>69.507286984148195</v>
      </c>
      <c r="J113" s="444">
        <f>J79*Group_1_rates!L76</f>
        <v>70.770632059324512</v>
      </c>
      <c r="K113" s="444">
        <f>K79*Group_1_rates!M76</f>
        <v>71.834102092157551</v>
      </c>
      <c r="L113" s="444">
        <f>L79*Group_1_rates!N76</f>
        <v>72.503150451616889</v>
      </c>
      <c r="M113" s="444">
        <f>M79*Group_1_rates!O76</f>
        <v>72.80091482263316</v>
      </c>
      <c r="N113" s="444">
        <f>N79*Group_1_rates!P76</f>
        <v>72.784449109958544</v>
      </c>
    </row>
    <row r="114" spans="1:14" ht="13.15">
      <c r="B114" s="329" t="str">
        <f t="shared" si="48"/>
        <v>35-39</v>
      </c>
      <c r="C114" s="444">
        <f>C80*Group_1_rates!E77</f>
        <v>57.049178046230146</v>
      </c>
      <c r="D114" s="444">
        <f>D80*Group_1_rates!F77</f>
        <v>57.404244914534416</v>
      </c>
      <c r="E114" s="444">
        <f>E80*Group_1_rates!G77</f>
        <v>58.205219900549885</v>
      </c>
      <c r="F114" s="444">
        <f>F80*Group_1_rates!H77</f>
        <v>59.055938110004504</v>
      </c>
      <c r="G114" s="444">
        <f>G80*Group_1_rates!I77</f>
        <v>59.87734025693301</v>
      </c>
      <c r="H114" s="444">
        <f>H80*Group_1_rates!J77</f>
        <v>61.181919903790963</v>
      </c>
      <c r="I114" s="444">
        <f>I80*Group_1_rates!K77</f>
        <v>62.419233302732415</v>
      </c>
      <c r="J114" s="444">
        <f>J80*Group_1_rates!L77</f>
        <v>63.339252982019502</v>
      </c>
      <c r="K114" s="444">
        <f>K80*Group_1_rates!M77</f>
        <v>64.206514073292567</v>
      </c>
      <c r="L114" s="444">
        <f>L80*Group_1_rates!N77</f>
        <v>64.879260747377188</v>
      </c>
      <c r="M114" s="444">
        <f>M80*Group_1_rates!O77</f>
        <v>65.351214089872258</v>
      </c>
      <c r="N114" s="444">
        <f>N80*Group_1_rates!P77</f>
        <v>65.631432246938985</v>
      </c>
    </row>
    <row r="115" spans="1:14" ht="13.15">
      <c r="B115" s="329" t="str">
        <f t="shared" si="48"/>
        <v>40-44</v>
      </c>
      <c r="C115" s="444">
        <f>C81*Group_1_rates!E78</f>
        <v>50.788079555225636</v>
      </c>
      <c r="D115" s="444">
        <f>D81*Group_1_rates!F78</f>
        <v>50.402758651367641</v>
      </c>
      <c r="E115" s="444">
        <f>E81*Group_1_rates!G78</f>
        <v>50.505821977586812</v>
      </c>
      <c r="F115" s="444">
        <f>F81*Group_1_rates!H78</f>
        <v>50.800116446117059</v>
      </c>
      <c r="G115" s="444">
        <f>G81*Group_1_rates!I78</f>
        <v>51.156228469061141</v>
      </c>
      <c r="H115" s="444">
        <f>H81*Group_1_rates!J78</f>
        <v>51.927486064141902</v>
      </c>
      <c r="I115" s="444">
        <f>I81*Group_1_rates!K78</f>
        <v>52.672580459655293</v>
      </c>
      <c r="J115" s="444">
        <f>J81*Group_1_rates!L78</f>
        <v>53.203436497471401</v>
      </c>
      <c r="K115" s="444">
        <f>K81*Group_1_rates!M78</f>
        <v>53.728389747704689</v>
      </c>
      <c r="L115" s="444">
        <f>L81*Group_1_rates!N78</f>
        <v>54.151749987007989</v>
      </c>
      <c r="M115" s="444">
        <f>M81*Group_1_rates!O78</f>
        <v>54.475327334666446</v>
      </c>
      <c r="N115" s="444">
        <f>N81*Group_1_rates!P78</f>
        <v>54.706451076020436</v>
      </c>
    </row>
    <row r="116" spans="1:14" ht="13.15">
      <c r="B116" s="329" t="str">
        <f t="shared" si="48"/>
        <v>45-49</v>
      </c>
      <c r="C116" s="444">
        <f>C82*Group_1_rates!E79</f>
        <v>59.966450605410536</v>
      </c>
      <c r="D116" s="444">
        <f>D82*Group_1_rates!F79</f>
        <v>57.952346813919121</v>
      </c>
      <c r="E116" s="444">
        <f>E82*Group_1_rates!G79</f>
        <v>56.789383631740677</v>
      </c>
      <c r="F116" s="444">
        <f>F82*Group_1_rates!H79</f>
        <v>56.073414681497887</v>
      </c>
      <c r="G116" s="444">
        <f>G82*Group_1_rates!I79</f>
        <v>55.602100612539111</v>
      </c>
      <c r="H116" s="444">
        <f>H82*Group_1_rates!J79</f>
        <v>55.707873171621259</v>
      </c>
      <c r="I116" s="444">
        <f>I82*Group_1_rates!K79</f>
        <v>55.914804168261306</v>
      </c>
      <c r="J116" s="444">
        <f>J82*Group_1_rates!L79</f>
        <v>56.007471822907888</v>
      </c>
      <c r="K116" s="444">
        <f>K82*Group_1_rates!M79</f>
        <v>56.172690166115316</v>
      </c>
      <c r="L116" s="444">
        <f>L82*Group_1_rates!N79</f>
        <v>56.301568172705601</v>
      </c>
      <c r="M116" s="444">
        <f>M82*Group_1_rates!O79</f>
        <v>56.389005580566511</v>
      </c>
      <c r="N116" s="444">
        <f>N82*Group_1_rates!P79</f>
        <v>56.438642172639653</v>
      </c>
    </row>
    <row r="117" spans="1:14" ht="13.15">
      <c r="B117" s="329" t="str">
        <f t="shared" si="48"/>
        <v>50-54</v>
      </c>
      <c r="C117" s="444">
        <f>C83*Group_1_rates!E80</f>
        <v>48.631188751261931</v>
      </c>
      <c r="D117" s="444">
        <f>D83*Group_1_rates!F80</f>
        <v>47.846521526572211</v>
      </c>
      <c r="E117" s="444">
        <f>E83*Group_1_rates!G80</f>
        <v>47.240782730334054</v>
      </c>
      <c r="F117" s="444">
        <f>F83*Group_1_rates!H80</f>
        <v>46.693691786390936</v>
      </c>
      <c r="G117" s="444">
        <f>G83*Group_1_rates!I80</f>
        <v>46.157079906495937</v>
      </c>
      <c r="H117" s="444">
        <f>H83*Group_1_rates!J80</f>
        <v>45.980652584951137</v>
      </c>
      <c r="I117" s="444">
        <f>I83*Group_1_rates!K80</f>
        <v>45.849048070836346</v>
      </c>
      <c r="J117" s="444">
        <f>J83*Group_1_rates!L80</f>
        <v>45.626965532926867</v>
      </c>
      <c r="K117" s="444">
        <f>K83*Group_1_rates!M80</f>
        <v>45.475939432784038</v>
      </c>
      <c r="L117" s="444">
        <f>L83*Group_1_rates!N80</f>
        <v>45.320380331083626</v>
      </c>
      <c r="M117" s="444">
        <f>M83*Group_1_rates!O80</f>
        <v>45.160160040387389</v>
      </c>
      <c r="N117" s="444">
        <f>N83*Group_1_rates!P80</f>
        <v>44.999615949326511</v>
      </c>
    </row>
    <row r="118" spans="1:14" ht="13.15">
      <c r="B118" s="329" t="str">
        <f t="shared" si="48"/>
        <v>55-59</v>
      </c>
      <c r="C118" s="444">
        <f>C84*Group_1_rates!E81</f>
        <v>25.333187396191935</v>
      </c>
      <c r="D118" s="444">
        <f>D84*Group_1_rates!F81</f>
        <v>22.850720738126828</v>
      </c>
      <c r="E118" s="444">
        <f>E84*Group_1_rates!G81</f>
        <v>21.436050844648403</v>
      </c>
      <c r="F118" s="444">
        <f>F84*Group_1_rates!H81</f>
        <v>20.560526880874953</v>
      </c>
      <c r="G118" s="444">
        <f>G84*Group_1_rates!I81</f>
        <v>19.968256533926603</v>
      </c>
      <c r="H118" s="444">
        <f>H84*Group_1_rates!J81</f>
        <v>19.6895165090158</v>
      </c>
      <c r="I118" s="444">
        <f>I84*Group_1_rates!K81</f>
        <v>19.488347055194104</v>
      </c>
      <c r="J118" s="444">
        <f>J84*Group_1_rates!L81</f>
        <v>19.269178344167948</v>
      </c>
      <c r="K118" s="444">
        <f>K84*Group_1_rates!M81</f>
        <v>19.104236006171309</v>
      </c>
      <c r="L118" s="444">
        <f>L84*Group_1_rates!N81</f>
        <v>18.947237293100908</v>
      </c>
      <c r="M118" s="444">
        <f>M84*Group_1_rates!O81</f>
        <v>18.7968555198605</v>
      </c>
      <c r="N118" s="444">
        <f>N84*Group_1_rates!P81</f>
        <v>18.654952772850791</v>
      </c>
    </row>
    <row r="119" spans="1:14" ht="13.15">
      <c r="B119" s="329" t="str">
        <f t="shared" si="48"/>
        <v>60-64</v>
      </c>
      <c r="C119" s="444">
        <f>C85*Group_1_rates!E82</f>
        <v>9.8082126607964</v>
      </c>
      <c r="D119" s="444">
        <f>D85*Group_1_rates!F82</f>
        <v>9.3461288701181768</v>
      </c>
      <c r="E119" s="444">
        <f>E85*Group_1_rates!G82</f>
        <v>8.8190230158771161</v>
      </c>
      <c r="F119" s="444">
        <f>F85*Group_1_rates!H82</f>
        <v>8.3611408462474159</v>
      </c>
      <c r="G119" s="444">
        <f>G85*Group_1_rates!I82</f>
        <v>8.0066901423859935</v>
      </c>
      <c r="H119" s="444">
        <f>H85*Group_1_rates!J82</f>
        <v>7.815144063409063</v>
      </c>
      <c r="I119" s="444">
        <f>I85*Group_1_rates!K82</f>
        <v>7.6706210698255415</v>
      </c>
      <c r="J119" s="444">
        <f>J85*Group_1_rates!L82</f>
        <v>7.5249535925486351</v>
      </c>
      <c r="K119" s="444">
        <f>K85*Group_1_rates!M82</f>
        <v>7.416201662293969</v>
      </c>
      <c r="L119" s="444">
        <f>L85*Group_1_rates!N82</f>
        <v>7.3165836435362142</v>
      </c>
      <c r="M119" s="444">
        <f>M85*Group_1_rates!O82</f>
        <v>7.2240946591148978</v>
      </c>
      <c r="N119" s="444">
        <f>N85*Group_1_rates!P82</f>
        <v>7.1389040598744113</v>
      </c>
    </row>
    <row r="120" spans="1:14" ht="13.15">
      <c r="B120" s="329" t="str">
        <f t="shared" si="48"/>
        <v>65 plus</v>
      </c>
      <c r="C120" s="444">
        <f>C86*Group_1_rates!E83</f>
        <v>4.6784235859642553</v>
      </c>
      <c r="D120" s="444">
        <f>D86*Group_1_rates!F83</f>
        <v>5.0271413544774504</v>
      </c>
      <c r="E120" s="444">
        <f>E86*Group_1_rates!G83</f>
        <v>5.1752317879410104</v>
      </c>
      <c r="F120" s="444">
        <f>F86*Group_1_rates!H83</f>
        <v>5.1680714457870733</v>
      </c>
      <c r="G120" s="444">
        <f>G86*Group_1_rates!I83</f>
        <v>5.0792128628452611</v>
      </c>
      <c r="H120" s="444">
        <f>H86*Group_1_rates!J83</f>
        <v>5.0073020767111549</v>
      </c>
      <c r="I120" s="444">
        <f>I86*Group_1_rates!K83</f>
        <v>4.9250200923462311</v>
      </c>
      <c r="J120" s="444">
        <f>J86*Group_1_rates!L83</f>
        <v>4.8228063484957655</v>
      </c>
      <c r="K120" s="444">
        <f>K86*Group_1_rates!M83</f>
        <v>4.7342267049269218</v>
      </c>
      <c r="L120" s="444">
        <f>L86*Group_1_rates!N83</f>
        <v>4.6494913871413619</v>
      </c>
      <c r="M120" s="444">
        <f>M86*Group_1_rates!O83</f>
        <v>4.5695505105024949</v>
      </c>
      <c r="N120" s="444">
        <f>N86*Group_1_rates!P83</f>
        <v>4.4954444990162079</v>
      </c>
    </row>
    <row r="121" spans="1:14" ht="13.15">
      <c r="B121" s="329" t="str">
        <f t="shared" si="48"/>
        <v>Total</v>
      </c>
      <c r="C121" s="444">
        <f>SUM(C111:C120)</f>
        <v>423.21838253377229</v>
      </c>
      <c r="D121" s="444">
        <f t="shared" ref="D121:N121" si="50">SUM(D111:D120)</f>
        <v>432.2426506345837</v>
      </c>
      <c r="E121" s="444">
        <f t="shared" si="50"/>
        <v>441.85928802278977</v>
      </c>
      <c r="F121" s="444">
        <f t="shared" si="50"/>
        <v>449.53241325118154</v>
      </c>
      <c r="G121" s="444">
        <f t="shared" si="50"/>
        <v>456.87031736509999</v>
      </c>
      <c r="H121" s="444">
        <f t="shared" si="50"/>
        <v>469.65154924968488</v>
      </c>
      <c r="I121" s="444">
        <f t="shared" si="50"/>
        <v>479.55287627714694</v>
      </c>
      <c r="J121" s="444">
        <f t="shared" si="50"/>
        <v>483.87154317144791</v>
      </c>
      <c r="K121" s="444">
        <f t="shared" si="50"/>
        <v>487.36894988840635</v>
      </c>
      <c r="L121" s="444">
        <f t="shared" si="50"/>
        <v>488.58388617576884</v>
      </c>
      <c r="M121" s="444">
        <f t="shared" si="50"/>
        <v>488.03817857764062</v>
      </c>
      <c r="N121" s="444">
        <f t="shared" si="50"/>
        <v>486.2679472122461</v>
      </c>
    </row>
    <row r="122" spans="1:14">
      <c r="A122" s="300">
        <f>SUM(C122:N122)</f>
        <v>0</v>
      </c>
      <c r="C122" s="300">
        <f t="shared" ref="C122:N122" si="51">SUM(C111:C120)-C121</f>
        <v>0</v>
      </c>
      <c r="D122" s="300">
        <f t="shared" si="51"/>
        <v>0</v>
      </c>
      <c r="E122" s="300">
        <f t="shared" si="51"/>
        <v>0</v>
      </c>
      <c r="F122" s="300">
        <f t="shared" si="51"/>
        <v>0</v>
      </c>
      <c r="G122" s="300">
        <f t="shared" si="51"/>
        <v>0</v>
      </c>
      <c r="H122" s="300">
        <f t="shared" si="51"/>
        <v>0</v>
      </c>
      <c r="I122" s="300">
        <f t="shared" si="51"/>
        <v>0</v>
      </c>
      <c r="J122" s="300">
        <f t="shared" si="51"/>
        <v>0</v>
      </c>
      <c r="K122" s="300">
        <f t="shared" si="51"/>
        <v>0</v>
      </c>
      <c r="L122" s="300">
        <f t="shared" si="51"/>
        <v>0</v>
      </c>
      <c r="M122" s="300">
        <f t="shared" si="51"/>
        <v>0</v>
      </c>
      <c r="N122" s="300">
        <f t="shared" si="51"/>
        <v>0</v>
      </c>
    </row>
    <row r="124" spans="1:14" ht="13.15">
      <c r="B124" s="332" t="s">
        <v>47</v>
      </c>
      <c r="C124" s="320"/>
      <c r="D124" s="320"/>
      <c r="E124" s="320"/>
      <c r="F124" s="320"/>
      <c r="G124" s="320"/>
      <c r="H124" s="330"/>
      <c r="I124" s="320"/>
      <c r="J124" s="320"/>
      <c r="K124" s="320"/>
      <c r="L124" s="320"/>
    </row>
    <row r="125" spans="1:14">
      <c r="C125" s="320"/>
      <c r="D125" s="320"/>
      <c r="E125" s="320"/>
      <c r="F125" s="320"/>
      <c r="G125" s="320"/>
      <c r="H125" s="330"/>
      <c r="I125" s="320"/>
      <c r="J125" s="320"/>
      <c r="K125" s="320"/>
      <c r="L125" s="320"/>
    </row>
    <row r="126" spans="1:14" ht="13.15">
      <c r="B126" s="329" t="str">
        <f t="shared" ref="B126:B137" si="52">B110</f>
        <v>Age group</v>
      </c>
      <c r="C126" s="329" t="str">
        <f t="shared" ref="C126:N126" si="53">C110</f>
        <v>2018/19</v>
      </c>
      <c r="D126" s="329" t="str">
        <f t="shared" si="53"/>
        <v>2019/20</v>
      </c>
      <c r="E126" s="329" t="str">
        <f t="shared" si="53"/>
        <v>2020/21</v>
      </c>
      <c r="F126" s="329" t="str">
        <f t="shared" si="53"/>
        <v>2021/22</v>
      </c>
      <c r="G126" s="329" t="str">
        <f t="shared" si="53"/>
        <v>2022/23</v>
      </c>
      <c r="H126" s="329" t="str">
        <f t="shared" si="53"/>
        <v>2023/24</v>
      </c>
      <c r="I126" s="329" t="str">
        <f t="shared" si="53"/>
        <v>2024/25</v>
      </c>
      <c r="J126" s="329" t="str">
        <f t="shared" si="53"/>
        <v>2025/26</v>
      </c>
      <c r="K126" s="329" t="str">
        <f t="shared" si="53"/>
        <v>2026/27</v>
      </c>
      <c r="L126" s="329" t="str">
        <f t="shared" si="53"/>
        <v>2027/28</v>
      </c>
      <c r="M126" s="329" t="str">
        <f t="shared" si="53"/>
        <v>2028/29</v>
      </c>
      <c r="N126" s="329" t="str">
        <f t="shared" si="53"/>
        <v>2029/30</v>
      </c>
    </row>
    <row r="127" spans="1:14" ht="13.15">
      <c r="B127" s="329" t="str">
        <f t="shared" si="52"/>
        <v>20-24</v>
      </c>
      <c r="C127" s="444">
        <f>C93*Group_1_rates!E89</f>
        <v>39.411456564341989</v>
      </c>
      <c r="D127" s="444">
        <f>D93*Group_1_rates!F89</f>
        <v>55.027405905553863</v>
      </c>
      <c r="E127" s="444">
        <f>E93*Group_1_rates!G89</f>
        <v>68.474816465510514</v>
      </c>
      <c r="F127" s="444">
        <f>F93*Group_1_rates!H89</f>
        <v>75.888153276241766</v>
      </c>
      <c r="G127" s="444">
        <f>G93*Group_1_rates!I89</f>
        <v>81.440102096602402</v>
      </c>
      <c r="H127" s="444">
        <f>H93*Group_1_rates!J89</f>
        <v>87.939029939834327</v>
      </c>
      <c r="I127" s="444">
        <f>I93*Group_1_rates!K89</f>
        <v>92.05458905943928</v>
      </c>
      <c r="J127" s="444">
        <f>J93*Group_1_rates!L89</f>
        <v>93.210665097797246</v>
      </c>
      <c r="K127" s="444">
        <f>K93*Group_1_rates!M89</f>
        <v>93.871014724844699</v>
      </c>
      <c r="L127" s="444">
        <f>L93*Group_1_rates!N89</f>
        <v>93.545328491623494</v>
      </c>
      <c r="M127" s="444">
        <f>M93*Group_1_rates!O89</f>
        <v>92.605199025507531</v>
      </c>
      <c r="N127" s="444">
        <f>N93*Group_1_rates!P89</f>
        <v>91.352666104756523</v>
      </c>
    </row>
    <row r="128" spans="1:14" ht="13.15">
      <c r="B128" s="329" t="str">
        <f t="shared" si="52"/>
        <v>25-29</v>
      </c>
      <c r="C128" s="444">
        <f>C94*Group_1_rates!E90</f>
        <v>131.89506972858746</v>
      </c>
      <c r="D128" s="444">
        <f>D94*Group_1_rates!F90</f>
        <v>127.84156575965339</v>
      </c>
      <c r="E128" s="444">
        <f>E94*Group_1_rates!G90</f>
        <v>132.3946092989043</v>
      </c>
      <c r="F128" s="444">
        <f>F94*Group_1_rates!H90</f>
        <v>133.52435743600935</v>
      </c>
      <c r="G128" s="444">
        <f>G94*Group_1_rates!I90</f>
        <v>135.56208222389722</v>
      </c>
      <c r="H128" s="444">
        <f>H94*Group_1_rates!J90</f>
        <v>140.6635892998965</v>
      </c>
      <c r="I128" s="444">
        <f>I94*Group_1_rates!K90</f>
        <v>144.83605500072673</v>
      </c>
      <c r="J128" s="444">
        <f>J94*Group_1_rates!L90</f>
        <v>146.60137009272975</v>
      </c>
      <c r="K128" s="444">
        <f>K94*Group_1_rates!M90</f>
        <v>147.86558099248197</v>
      </c>
      <c r="L128" s="444">
        <f>L94*Group_1_rates!N90</f>
        <v>148.02281045598721</v>
      </c>
      <c r="M128" s="444">
        <f>M94*Group_1_rates!O90</f>
        <v>147.3254759034869</v>
      </c>
      <c r="N128" s="444">
        <f>N94*Group_1_rates!P90</f>
        <v>146.05532764287182</v>
      </c>
    </row>
    <row r="129" spans="1:14" ht="13.15">
      <c r="B129" s="329" t="str">
        <f t="shared" si="52"/>
        <v>30-34</v>
      </c>
      <c r="C129" s="444">
        <f>C95*Group_1_rates!E91</f>
        <v>115.34831605710092</v>
      </c>
      <c r="D129" s="444">
        <f>D95*Group_1_rates!F91</f>
        <v>115.94048410234221</v>
      </c>
      <c r="E129" s="444">
        <f>E95*Group_1_rates!G91</f>
        <v>120.40966459969856</v>
      </c>
      <c r="F129" s="444">
        <f>F95*Group_1_rates!H91</f>
        <v>120.44011952447666</v>
      </c>
      <c r="G129" s="444">
        <f>G95*Group_1_rates!I91</f>
        <v>120.35522618517381</v>
      </c>
      <c r="H129" s="444">
        <f>H95*Group_1_rates!J91</f>
        <v>121.97346755126614</v>
      </c>
      <c r="I129" s="444">
        <f>I95*Group_1_rates!K91</f>
        <v>123.71349615354742</v>
      </c>
      <c r="J129" s="444">
        <f>J95*Group_1_rates!L91</f>
        <v>124.72672876138292</v>
      </c>
      <c r="K129" s="444">
        <f>K95*Group_1_rates!M91</f>
        <v>125.64002930539792</v>
      </c>
      <c r="L129" s="444">
        <f>L95*Group_1_rates!N91</f>
        <v>126.08201503080656</v>
      </c>
      <c r="M129" s="444">
        <f>M95*Group_1_rates!O91</f>
        <v>126.05660373364799</v>
      </c>
      <c r="N129" s="444">
        <f>N95*Group_1_rates!P91</f>
        <v>125.62798108191262</v>
      </c>
    </row>
    <row r="130" spans="1:14" ht="13.15">
      <c r="B130" s="329" t="str">
        <f t="shared" si="52"/>
        <v>35-39</v>
      </c>
      <c r="C130" s="444">
        <f>C96*Group_1_rates!E92</f>
        <v>103.71559703915165</v>
      </c>
      <c r="D130" s="444">
        <f>D96*Group_1_rates!F92</f>
        <v>103.89009581585987</v>
      </c>
      <c r="E130" s="444">
        <f>E96*Group_1_rates!G92</f>
        <v>108.22052592714407</v>
      </c>
      <c r="F130" s="444">
        <f>F96*Group_1_rates!H92</f>
        <v>108.61244597135322</v>
      </c>
      <c r="G130" s="444">
        <f>G96*Group_1_rates!I92</f>
        <v>108.51778791676442</v>
      </c>
      <c r="H130" s="444">
        <f>H96*Group_1_rates!J92</f>
        <v>109.31289631117767</v>
      </c>
      <c r="I130" s="444">
        <f>I96*Group_1_rates!K92</f>
        <v>110.07893194904713</v>
      </c>
      <c r="J130" s="444">
        <f>J96*Group_1_rates!L92</f>
        <v>110.41402289752348</v>
      </c>
      <c r="K130" s="444">
        <f>K96*Group_1_rates!M92</f>
        <v>110.79105434340345</v>
      </c>
      <c r="L130" s="444">
        <f>L96*Group_1_rates!N92</f>
        <v>110.97371106327739</v>
      </c>
      <c r="M130" s="444">
        <f>M96*Group_1_rates!O92</f>
        <v>110.9515665029689</v>
      </c>
      <c r="N130" s="444">
        <f>N96*Group_1_rates!P92</f>
        <v>110.73422425554408</v>
      </c>
    </row>
    <row r="131" spans="1:14" ht="13.15">
      <c r="B131" s="329" t="str">
        <f t="shared" si="52"/>
        <v>40-44</v>
      </c>
      <c r="C131" s="444">
        <f>C97*Group_1_rates!E93</f>
        <v>87.104810723433573</v>
      </c>
      <c r="D131" s="444">
        <f>D97*Group_1_rates!F93</f>
        <v>87.401397501646258</v>
      </c>
      <c r="E131" s="444">
        <f>E97*Group_1_rates!G93</f>
        <v>91.089694505791599</v>
      </c>
      <c r="F131" s="444">
        <f>F97*Group_1_rates!H93</f>
        <v>91.547829149313685</v>
      </c>
      <c r="G131" s="444">
        <f>G97*Group_1_rates!I93</f>
        <v>91.592998645784007</v>
      </c>
      <c r="H131" s="444">
        <f>H97*Group_1_rates!J93</f>
        <v>92.261379455263366</v>
      </c>
      <c r="I131" s="444">
        <f>I97*Group_1_rates!K93</f>
        <v>92.816119482441692</v>
      </c>
      <c r="J131" s="444">
        <f>J97*Group_1_rates!L93</f>
        <v>92.963894607948745</v>
      </c>
      <c r="K131" s="444">
        <f>K97*Group_1_rates!M93</f>
        <v>93.098475515152501</v>
      </c>
      <c r="L131" s="444">
        <f>L97*Group_1_rates!N93</f>
        <v>93.076444206732873</v>
      </c>
      <c r="M131" s="444">
        <f>M97*Group_1_rates!O93</f>
        <v>92.920330282353802</v>
      </c>
      <c r="N131" s="444">
        <f>N97*Group_1_rates!P93</f>
        <v>92.657005229290945</v>
      </c>
    </row>
    <row r="132" spans="1:14" ht="13.15">
      <c r="B132" s="329" t="str">
        <f t="shared" si="52"/>
        <v>45-49</v>
      </c>
      <c r="C132" s="444">
        <f>C98*Group_1_rates!E94</f>
        <v>83.405849592165822</v>
      </c>
      <c r="D132" s="444">
        <f>D98*Group_1_rates!F94</f>
        <v>84.057936288884122</v>
      </c>
      <c r="E132" s="444">
        <f>E98*Group_1_rates!G94</f>
        <v>87.909270807245449</v>
      </c>
      <c r="F132" s="444">
        <f>F98*Group_1_rates!H94</f>
        <v>88.561709579612952</v>
      </c>
      <c r="G132" s="444">
        <f>G98*Group_1_rates!I94</f>
        <v>88.770700088637582</v>
      </c>
      <c r="H132" s="444">
        <f>H98*Group_1_rates!J94</f>
        <v>89.540682007696404</v>
      </c>
      <c r="I132" s="444">
        <f>I98*Group_1_rates!K94</f>
        <v>90.170193396675188</v>
      </c>
      <c r="J132" s="444">
        <f>J98*Group_1_rates!L94</f>
        <v>90.376168055379594</v>
      </c>
      <c r="K132" s="444">
        <f>K98*Group_1_rates!M94</f>
        <v>90.527648769737183</v>
      </c>
      <c r="L132" s="444">
        <f>L98*Group_1_rates!N94</f>
        <v>90.492950225798381</v>
      </c>
      <c r="M132" s="444">
        <f>M98*Group_1_rates!O94</f>
        <v>90.304009038297806</v>
      </c>
      <c r="N132" s="444">
        <f>N98*Group_1_rates!P94</f>
        <v>89.999748730783097</v>
      </c>
    </row>
    <row r="133" spans="1:14" ht="13.15">
      <c r="B133" s="329" t="str">
        <f t="shared" si="52"/>
        <v>50-54</v>
      </c>
      <c r="C133" s="444">
        <f>C99*Group_1_rates!E95</f>
        <v>62.641193177292493</v>
      </c>
      <c r="D133" s="444">
        <f>D99*Group_1_rates!F95</f>
        <v>64.446544249120521</v>
      </c>
      <c r="E133" s="444">
        <f>E99*Group_1_rates!G95</f>
        <v>68.416620158476078</v>
      </c>
      <c r="F133" s="444">
        <f>F99*Group_1_rates!H95</f>
        <v>69.663532155709262</v>
      </c>
      <c r="G133" s="444">
        <f>G99*Group_1_rates!I95</f>
        <v>70.374709303267409</v>
      </c>
      <c r="H133" s="444">
        <f>H99*Group_1_rates!J95</f>
        <v>71.394420272672605</v>
      </c>
      <c r="I133" s="444">
        <f>I99*Group_1_rates!K95</f>
        <v>72.201443951503734</v>
      </c>
      <c r="J133" s="444">
        <f>J99*Group_1_rates!L95</f>
        <v>72.59574087646287</v>
      </c>
      <c r="K133" s="444">
        <f>K99*Group_1_rates!M95</f>
        <v>72.887644432000855</v>
      </c>
      <c r="L133" s="444">
        <f>L99*Group_1_rates!N95</f>
        <v>72.983251373460774</v>
      </c>
      <c r="M133" s="444">
        <f>M99*Group_1_rates!O95</f>
        <v>72.916264205203163</v>
      </c>
      <c r="N133" s="444">
        <f>N99*Group_1_rates!P95</f>
        <v>72.725208510014937</v>
      </c>
    </row>
    <row r="134" spans="1:14" ht="13.15">
      <c r="B134" s="329" t="str">
        <f t="shared" si="52"/>
        <v>55-59</v>
      </c>
      <c r="C134" s="444">
        <f>C100*Group_1_rates!E96</f>
        <v>27.335183663568447</v>
      </c>
      <c r="D134" s="444">
        <f>D100*Group_1_rates!F96</f>
        <v>26.151432709598719</v>
      </c>
      <c r="E134" s="444">
        <f>E100*Group_1_rates!G96</f>
        <v>26.669665655867455</v>
      </c>
      <c r="F134" s="444">
        <f>F100*Group_1_rates!H96</f>
        <v>26.599039647332113</v>
      </c>
      <c r="G134" s="444">
        <f>G100*Group_1_rates!I96</f>
        <v>26.613694018598139</v>
      </c>
      <c r="H134" s="444">
        <f>H100*Group_1_rates!J96</f>
        <v>26.92261232678629</v>
      </c>
      <c r="I134" s="444">
        <f>I100*Group_1_rates!K96</f>
        <v>27.209060919453126</v>
      </c>
      <c r="J134" s="444">
        <f>J100*Group_1_rates!L96</f>
        <v>27.351126084935171</v>
      </c>
      <c r="K134" s="444">
        <f>K100*Group_1_rates!M96</f>
        <v>27.474091901820156</v>
      </c>
      <c r="L134" s="444">
        <f>L100*Group_1_rates!N96</f>
        <v>27.522572370299958</v>
      </c>
      <c r="M134" s="444">
        <f>M100*Group_1_rates!O96</f>
        <v>27.506877741517869</v>
      </c>
      <c r="N134" s="444">
        <f>N100*Group_1_rates!P96</f>
        <v>27.441238085530255</v>
      </c>
    </row>
    <row r="135" spans="1:14" ht="13.15">
      <c r="B135" s="329" t="str">
        <f t="shared" si="52"/>
        <v>60-64</v>
      </c>
      <c r="C135" s="444">
        <f>C101*Group_1_rates!E97</f>
        <v>7.6191496976278597</v>
      </c>
      <c r="D135" s="444">
        <f>D101*Group_1_rates!F97</f>
        <v>7.941955702697487</v>
      </c>
      <c r="E135" s="444">
        <f>E101*Group_1_rates!G97</f>
        <v>8.2911503947884473</v>
      </c>
      <c r="F135" s="444">
        <f>F101*Group_1_rates!H97</f>
        <v>8.2730203225760928</v>
      </c>
      <c r="G135" s="444">
        <f>G101*Group_1_rates!I97</f>
        <v>8.2355352209312116</v>
      </c>
      <c r="H135" s="444">
        <f>H101*Group_1_rates!J97</f>
        <v>8.3050847626442295</v>
      </c>
      <c r="I135" s="444">
        <f>I101*Group_1_rates!K97</f>
        <v>8.3675925337063575</v>
      </c>
      <c r="J135" s="444">
        <f>J101*Group_1_rates!L97</f>
        <v>8.381115815821552</v>
      </c>
      <c r="K135" s="444">
        <f>K101*Group_1_rates!M97</f>
        <v>8.400414206657377</v>
      </c>
      <c r="L135" s="444">
        <f>L101*Group_1_rates!N97</f>
        <v>8.3999111245540146</v>
      </c>
      <c r="M135" s="444">
        <f>M101*Group_1_rates!O97</f>
        <v>8.3823442657751759</v>
      </c>
      <c r="N135" s="444">
        <f>N101*Group_1_rates!P97</f>
        <v>8.3519267375271173</v>
      </c>
    </row>
    <row r="136" spans="1:14" ht="13.15">
      <c r="B136" s="329" t="str">
        <f t="shared" si="52"/>
        <v>65 plus</v>
      </c>
      <c r="C136" s="444">
        <f>C102*Group_1_rates!E98</f>
        <v>2.3029186610374772</v>
      </c>
      <c r="D136" s="444">
        <f>D102*Group_1_rates!F98</f>
        <v>3.6474711707340854</v>
      </c>
      <c r="E136" s="444">
        <f>E102*Group_1_rates!G98</f>
        <v>4.7512689147462517</v>
      </c>
      <c r="F136" s="444">
        <f>F102*Group_1_rates!H98</f>
        <v>5.376851735938823</v>
      </c>
      <c r="G136" s="444">
        <f>G102*Group_1_rates!I98</f>
        <v>5.7555928174618955</v>
      </c>
      <c r="H136" s="444">
        <f>H102*Group_1_rates!J98</f>
        <v>6.0464951932370559</v>
      </c>
      <c r="I136" s="444">
        <f>I102*Group_1_rates!K98</f>
        <v>6.239046439192891</v>
      </c>
      <c r="J136" s="444">
        <f>J102*Group_1_rates!L98</f>
        <v>6.3389032628726634</v>
      </c>
      <c r="K136" s="444">
        <f>K102*Group_1_rates!M98</f>
        <v>6.4022579399609425</v>
      </c>
      <c r="L136" s="444">
        <f>L102*Group_1_rates!N98</f>
        <v>6.4297254445938989</v>
      </c>
      <c r="M136" s="444">
        <f>M102*Group_1_rates!O98</f>
        <v>6.4314993854239457</v>
      </c>
      <c r="N136" s="444">
        <f>N102*Group_1_rates!P98</f>
        <v>6.4156972947837101</v>
      </c>
    </row>
    <row r="137" spans="1:14" ht="13.15">
      <c r="B137" s="329" t="str">
        <f t="shared" si="52"/>
        <v>Total</v>
      </c>
      <c r="C137" s="444">
        <f>SUM(C127:C136)</f>
        <v>660.77954490430773</v>
      </c>
      <c r="D137" s="444">
        <f t="shared" ref="D137:N137" si="54">SUM(D127:D136)</f>
        <v>676.34628920609043</v>
      </c>
      <c r="E137" s="444">
        <f t="shared" si="54"/>
        <v>716.62728672817275</v>
      </c>
      <c r="F137" s="444">
        <f t="shared" si="54"/>
        <v>728.48705879856391</v>
      </c>
      <c r="G137" s="444">
        <f t="shared" si="54"/>
        <v>737.21842851711801</v>
      </c>
      <c r="H137" s="444">
        <f t="shared" si="54"/>
        <v>754.35965712047471</v>
      </c>
      <c r="I137" s="444">
        <f t="shared" si="54"/>
        <v>767.68652888573342</v>
      </c>
      <c r="J137" s="444">
        <f t="shared" si="54"/>
        <v>772.95973555285389</v>
      </c>
      <c r="K137" s="444">
        <f t="shared" si="54"/>
        <v>776.95821213145723</v>
      </c>
      <c r="L137" s="444">
        <f t="shared" si="54"/>
        <v>777.52871978713461</v>
      </c>
      <c r="M137" s="444">
        <f t="shared" si="54"/>
        <v>775.40017008418306</v>
      </c>
      <c r="N137" s="444">
        <f t="shared" si="54"/>
        <v>771.3610236730151</v>
      </c>
    </row>
    <row r="138" spans="1:14">
      <c r="A138" s="300">
        <f>SUM(C138:N138)</f>
        <v>0</v>
      </c>
      <c r="C138" s="300">
        <f t="shared" ref="C138:N138" si="55">SUM(C127:C136)-C137</f>
        <v>0</v>
      </c>
      <c r="D138" s="300">
        <f t="shared" si="55"/>
        <v>0</v>
      </c>
      <c r="E138" s="300">
        <f t="shared" si="55"/>
        <v>0</v>
      </c>
      <c r="F138" s="300">
        <f t="shared" si="55"/>
        <v>0</v>
      </c>
      <c r="G138" s="300">
        <f t="shared" si="55"/>
        <v>0</v>
      </c>
      <c r="H138" s="300">
        <f t="shared" si="55"/>
        <v>0</v>
      </c>
      <c r="I138" s="300">
        <f t="shared" si="55"/>
        <v>0</v>
      </c>
      <c r="J138" s="300">
        <f t="shared" si="55"/>
        <v>0</v>
      </c>
      <c r="K138" s="300">
        <f t="shared" si="55"/>
        <v>0</v>
      </c>
      <c r="L138" s="300">
        <f t="shared" si="55"/>
        <v>0</v>
      </c>
      <c r="M138" s="300">
        <f t="shared" si="55"/>
        <v>0</v>
      </c>
      <c r="N138" s="300">
        <f t="shared" si="55"/>
        <v>0</v>
      </c>
    </row>
    <row r="140" spans="1:14" ht="15">
      <c r="B140" s="331" t="s">
        <v>164</v>
      </c>
      <c r="H140" s="316"/>
    </row>
    <row r="141" spans="1:14">
      <c r="H141" s="316"/>
    </row>
    <row r="142" spans="1:14" ht="13.15">
      <c r="B142" s="332" t="s">
        <v>46</v>
      </c>
      <c r="H142" s="316"/>
    </row>
    <row r="143" spans="1:14">
      <c r="H143" s="316"/>
    </row>
    <row r="144" spans="1:14" ht="13.15">
      <c r="B144" s="329" t="str">
        <f t="shared" ref="B144:B155" si="56">B110</f>
        <v>Age group</v>
      </c>
      <c r="C144" s="329" t="str">
        <f t="shared" ref="C144:N144" si="57">C110</f>
        <v>2018/19</v>
      </c>
      <c r="D144" s="329" t="str">
        <f t="shared" si="57"/>
        <v>2019/20</v>
      </c>
      <c r="E144" s="329" t="str">
        <f t="shared" si="57"/>
        <v>2020/21</v>
      </c>
      <c r="F144" s="329" t="str">
        <f t="shared" si="57"/>
        <v>2021/22</v>
      </c>
      <c r="G144" s="329" t="str">
        <f t="shared" si="57"/>
        <v>2022/23</v>
      </c>
      <c r="H144" s="329" t="str">
        <f t="shared" si="57"/>
        <v>2023/24</v>
      </c>
      <c r="I144" s="329" t="str">
        <f t="shared" si="57"/>
        <v>2024/25</v>
      </c>
      <c r="J144" s="329" t="str">
        <f t="shared" si="57"/>
        <v>2025/26</v>
      </c>
      <c r="K144" s="329" t="str">
        <f t="shared" si="57"/>
        <v>2026/27</v>
      </c>
      <c r="L144" s="329" t="str">
        <f t="shared" si="57"/>
        <v>2027/28</v>
      </c>
      <c r="M144" s="329" t="str">
        <f t="shared" si="57"/>
        <v>2028/29</v>
      </c>
      <c r="N144" s="329" t="str">
        <f t="shared" si="57"/>
        <v>2029/30</v>
      </c>
    </row>
    <row r="145" spans="1:16" ht="13.15">
      <c r="B145" s="329" t="str">
        <f t="shared" si="56"/>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c r="O145" s="318"/>
      <c r="P145" s="318"/>
    </row>
    <row r="146" spans="1:16" ht="13.15">
      <c r="B146" s="329" t="str">
        <f t="shared" si="56"/>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c r="O146" s="318"/>
      <c r="P146" s="318"/>
    </row>
    <row r="147" spans="1:16" ht="13.15">
      <c r="B147" s="329" t="str">
        <f t="shared" si="56"/>
        <v>30-34</v>
      </c>
      <c r="C147" s="444">
        <f>C79*Calc_SEC_retirement_rates!$G126</f>
        <v>0.20057904899463411</v>
      </c>
      <c r="D147" s="444">
        <f>D79*Calc_SEC_retirement_rates!$G126</f>
        <v>0.20485241667323323</v>
      </c>
      <c r="E147" s="444">
        <f>E79*Calc_SEC_retirement_rates!$G126</f>
        <v>0.20832686460051583</v>
      </c>
      <c r="F147" s="444">
        <f>F79*Calc_SEC_retirement_rates!$G126</f>
        <v>0.2111313496084998</v>
      </c>
      <c r="G147" s="444">
        <f>G79*Calc_SEC_retirement_rates!$G126</f>
        <v>0.21475721952544033</v>
      </c>
      <c r="H147" s="444">
        <f>H79*Calc_SEC_retirement_rates!$G126</f>
        <v>0.22108632904579584</v>
      </c>
      <c r="I147" s="444">
        <f>I79*Calc_SEC_retirement_rates!$G126</f>
        <v>0.22711079989692615</v>
      </c>
      <c r="J147" s="444">
        <f>J79*Calc_SEC_retirement_rates!$G126</f>
        <v>0.23123870249560721</v>
      </c>
      <c r="K147" s="444">
        <f>K79*Calc_SEC_retirement_rates!$G126</f>
        <v>0.23471352564441184</v>
      </c>
      <c r="L147" s="444">
        <f>L79*Calc_SEC_retirement_rates!$G126</f>
        <v>0.23689960015083283</v>
      </c>
      <c r="M147" s="444">
        <f>M79*Calc_SEC_retirement_rates!$G126</f>
        <v>0.23787252698219849</v>
      </c>
      <c r="N147" s="444">
        <f>N79*Calc_SEC_retirement_rates!$G126</f>
        <v>0.23781872627527034</v>
      </c>
      <c r="O147" s="318"/>
      <c r="P147" s="318"/>
    </row>
    <row r="148" spans="1:16" ht="13.15">
      <c r="B148" s="329" t="str">
        <f t="shared" si="56"/>
        <v>35-39</v>
      </c>
      <c r="C148" s="444">
        <f>C80*Calc_SEC_retirement_rates!$G127</f>
        <v>0.26666951261031269</v>
      </c>
      <c r="D148" s="444">
        <f>D80*Calc_SEC_retirement_rates!$G127</f>
        <v>0.26997636574681816</v>
      </c>
      <c r="E148" s="444">
        <f>E80*Calc_SEC_retirement_rates!$G127</f>
        <v>0.27388769430599363</v>
      </c>
      <c r="F148" s="444">
        <f>F80*Calc_SEC_retirement_rates!$G127</f>
        <v>0.27723286984917589</v>
      </c>
      <c r="G148" s="444">
        <f>G80*Calc_SEC_retirement_rates!$G127</f>
        <v>0.28108886946210365</v>
      </c>
      <c r="H148" s="444">
        <f>H80*Calc_SEC_retirement_rates!$G127</f>
        <v>0.28721310304504261</v>
      </c>
      <c r="I148" s="444">
        <f>I80*Calc_SEC_retirement_rates!$G127</f>
        <v>0.29302156118607525</v>
      </c>
      <c r="J148" s="444">
        <f>J80*Calc_SEC_retirement_rates!$G127</f>
        <v>0.29734051206839596</v>
      </c>
      <c r="K148" s="444">
        <f>K80*Calc_SEC_retirement_rates!$G127</f>
        <v>0.30141179243302751</v>
      </c>
      <c r="L148" s="444">
        <f>L80*Calc_SEC_retirement_rates!$G127</f>
        <v>0.30456994209768201</v>
      </c>
      <c r="M148" s="444">
        <f>M80*Calc_SEC_retirement_rates!$G127</f>
        <v>0.30678548525493571</v>
      </c>
      <c r="N148" s="444">
        <f>N80*Calc_SEC_retirement_rates!$G127</f>
        <v>0.30810094456950543</v>
      </c>
      <c r="O148" s="318"/>
      <c r="P148" s="318"/>
    </row>
    <row r="149" spans="1:16" ht="13.15">
      <c r="B149" s="329" t="str">
        <f t="shared" si="56"/>
        <v>40-44</v>
      </c>
      <c r="C149" s="444">
        <f>C81*Calc_SEC_retirement_rates!$G128</f>
        <v>0.36271648696637138</v>
      </c>
      <c r="D149" s="444">
        <f>D81*Calc_SEC_retirement_rates!$G128</f>
        <v>0.36217425449837304</v>
      </c>
      <c r="E149" s="444">
        <f>E81*Calc_SEC_retirement_rates!$G128</f>
        <v>0.36310611173306007</v>
      </c>
      <c r="F149" s="444">
        <f>F81*Calc_SEC_retirement_rates!$G128</f>
        <v>0.36435722477027377</v>
      </c>
      <c r="G149" s="444">
        <f>G81*Calc_SEC_retirement_rates!$G128</f>
        <v>0.36691139191524202</v>
      </c>
      <c r="H149" s="444">
        <f>H81*Calc_SEC_retirement_rates!$G128</f>
        <v>0.37244313665493545</v>
      </c>
      <c r="I149" s="444">
        <f>I81*Calc_SEC_retirement_rates!$G128</f>
        <v>0.3777872292502566</v>
      </c>
      <c r="J149" s="444">
        <f>J81*Calc_SEC_retirement_rates!$G128</f>
        <v>0.38159472510307374</v>
      </c>
      <c r="K149" s="444">
        <f>K81*Calc_SEC_retirement_rates!$G128</f>
        <v>0.38535988398006199</v>
      </c>
      <c r="L149" s="444">
        <f>L81*Calc_SEC_retirement_rates!$G128</f>
        <v>0.38839638020609418</v>
      </c>
      <c r="M149" s="444">
        <f>M81*Calc_SEC_retirement_rates!$G128</f>
        <v>0.39071719662619858</v>
      </c>
      <c r="N149" s="444">
        <f>N81*Calc_SEC_retirement_rates!$G128</f>
        <v>0.3923749015857449</v>
      </c>
      <c r="O149" s="318"/>
      <c r="P149" s="318"/>
    </row>
    <row r="150" spans="1:16" ht="13.15">
      <c r="B150" s="329" t="str">
        <f t="shared" si="56"/>
        <v>45-49</v>
      </c>
      <c r="C150" s="444">
        <f>C82*Calc_SEC_retirement_rates!$G129</f>
        <v>0.91567668823051074</v>
      </c>
      <c r="D150" s="444">
        <f>D82*Calc_SEC_retirement_rates!$G129</f>
        <v>0.89035377461193987</v>
      </c>
      <c r="E150" s="444">
        <f>E82*Calc_SEC_retirement_rates!$G129</f>
        <v>0.87294640154109171</v>
      </c>
      <c r="F150" s="444">
        <f>F82*Calc_SEC_retirement_rates!$G129</f>
        <v>0.85990008195957612</v>
      </c>
      <c r="G150" s="444">
        <f>G82*Calc_SEC_retirement_rates!$G129</f>
        <v>0.85267236078674591</v>
      </c>
      <c r="H150" s="444">
        <f>H82*Calc_SEC_retirement_rates!$G129</f>
        <v>0.85429440989398209</v>
      </c>
      <c r="I150" s="444">
        <f>I82*Calc_SEC_retirement_rates!$G129</f>
        <v>0.85746774938082215</v>
      </c>
      <c r="J150" s="444">
        <f>J82*Calc_SEC_retirement_rates!$G129</f>
        <v>0.85888883144401051</v>
      </c>
      <c r="K150" s="444">
        <f>K82*Calc_SEC_retirement_rates!$G129</f>
        <v>0.86142249677672245</v>
      </c>
      <c r="L150" s="444">
        <f>L82*Calc_SEC_retirement_rates!$G129</f>
        <v>0.86339887380065172</v>
      </c>
      <c r="M150" s="444">
        <f>M82*Calc_SEC_retirement_rates!$G129</f>
        <v>0.86473974869855119</v>
      </c>
      <c r="N150" s="444">
        <f>N82*Calc_SEC_retirement_rates!$G129</f>
        <v>0.86550093846796927</v>
      </c>
      <c r="O150" s="318"/>
      <c r="P150" s="318"/>
    </row>
    <row r="151" spans="1:16" ht="13.15">
      <c r="B151" s="329" t="str">
        <f t="shared" si="56"/>
        <v>50-54</v>
      </c>
      <c r="C151" s="444">
        <f>C83*Calc_SEC_retirement_rates!$G130</f>
        <v>15.131236166249352</v>
      </c>
      <c r="D151" s="444">
        <f>D83*Calc_SEC_retirement_rates!$G130</f>
        <v>14.978476982644786</v>
      </c>
      <c r="E151" s="444">
        <f>E83*Calc_SEC_retirement_rates!$G130</f>
        <v>14.796643790701911</v>
      </c>
      <c r="F151" s="444">
        <f>F83*Calc_SEC_retirement_rates!$G130</f>
        <v>14.5906590375241</v>
      </c>
      <c r="G151" s="444">
        <f>G83*Calc_SEC_retirement_rates!$G130</f>
        <v>14.422980692216765</v>
      </c>
      <c r="H151" s="444">
        <f>H83*Calc_SEC_retirement_rates!$G130</f>
        <v>14.367851384700453</v>
      </c>
      <c r="I151" s="444">
        <f>I83*Calc_SEC_retirement_rates!$G130</f>
        <v>14.326728129721337</v>
      </c>
      <c r="J151" s="444">
        <f>J83*Calc_SEC_retirement_rates!$G130</f>
        <v>14.257332661835681</v>
      </c>
      <c r="K151" s="444">
        <f>K83*Calc_SEC_retirement_rates!$G130</f>
        <v>14.210140626923735</v>
      </c>
      <c r="L151" s="444">
        <f>L83*Calc_SEC_retirement_rates!$G130</f>
        <v>14.161532137719725</v>
      </c>
      <c r="M151" s="444">
        <f>M83*Calc_SEC_retirement_rates!$G130</f>
        <v>14.11146713872294</v>
      </c>
      <c r="N151" s="444">
        <f>N83*Calc_SEC_retirement_rates!$G130</f>
        <v>14.06130095987646</v>
      </c>
      <c r="O151" s="318"/>
      <c r="P151" s="318"/>
    </row>
    <row r="152" spans="1:16" ht="13.15">
      <c r="B152" s="329" t="str">
        <f t="shared" si="56"/>
        <v>55-59</v>
      </c>
      <c r="C152" s="444">
        <f>C84*Calc_SEC_retirement_rates!$G131</f>
        <v>67.098303245021512</v>
      </c>
      <c r="D152" s="444">
        <f>D84*Calc_SEC_retirement_rates!$G131</f>
        <v>60.894682109842392</v>
      </c>
      <c r="E152" s="444">
        <f>E84*Calc_SEC_retirement_rates!$G131</f>
        <v>57.154850200672342</v>
      </c>
      <c r="F152" s="444">
        <f>F84*Calc_SEC_retirement_rates!$G131</f>
        <v>54.690653693302394</v>
      </c>
      <c r="G152" s="444">
        <f>G84*Calc_SEC_retirement_rates!$G131</f>
        <v>53.115224589494048</v>
      </c>
      <c r="H152" s="444">
        <f>H84*Calc_SEC_retirement_rates!$G131</f>
        <v>52.373780838505382</v>
      </c>
      <c r="I152" s="444">
        <f>I84*Calc_SEC_retirement_rates!$G131</f>
        <v>51.838673494399963</v>
      </c>
      <c r="J152" s="444">
        <f>J84*Calc_SEC_retirement_rates!$G131</f>
        <v>51.25568843061307</v>
      </c>
      <c r="K152" s="444">
        <f>K84*Calc_SEC_retirement_rates!$G131</f>
        <v>50.816944601770395</v>
      </c>
      <c r="L152" s="444">
        <f>L84*Calc_SEC_retirement_rates!$G131</f>
        <v>50.399330680854078</v>
      </c>
      <c r="M152" s="444">
        <f>M84*Calc_SEC_retirement_rates!$G131</f>
        <v>49.999317707950837</v>
      </c>
      <c r="N152" s="444">
        <f>N84*Calc_SEC_retirement_rates!$G131</f>
        <v>49.621858801386757</v>
      </c>
      <c r="O152" s="318"/>
      <c r="P152" s="318"/>
    </row>
    <row r="153" spans="1:16" ht="13.15">
      <c r="B153" s="329" t="str">
        <f t="shared" si="56"/>
        <v>60-64</v>
      </c>
      <c r="C153" s="444">
        <f>C85*Calc_SEC_retirement_rates!$G132</f>
        <v>40.570909876862622</v>
      </c>
      <c r="D153" s="444">
        <f>D85*Calc_SEC_retirement_rates!$G132</f>
        <v>38.896847274062743</v>
      </c>
      <c r="E153" s="444">
        <f>E85*Calc_SEC_retirement_rates!$G132</f>
        <v>36.722476374790325</v>
      </c>
      <c r="F153" s="444">
        <f>F85*Calc_SEC_retirement_rates!$G132</f>
        <v>34.733423029222486</v>
      </c>
      <c r="G153" s="444">
        <f>G85*Calc_SEC_retirement_rates!$G132</f>
        <v>33.260982070911169</v>
      </c>
      <c r="H153" s="444">
        <f>H85*Calc_SEC_retirement_rates!$G132</f>
        <v>32.465271160996217</v>
      </c>
      <c r="I153" s="444">
        <f>I85*Calc_SEC_retirement_rates!$G132</f>
        <v>31.864901143806637</v>
      </c>
      <c r="J153" s="444">
        <f>J85*Calc_SEC_retirement_rates!$G132</f>
        <v>31.259776771080727</v>
      </c>
      <c r="K153" s="444">
        <f>K85*Calc_SEC_retirement_rates!$G132</f>
        <v>30.808005072906894</v>
      </c>
      <c r="L153" s="444">
        <f>L85*Calc_SEC_retirement_rates!$G132</f>
        <v>30.394177002016416</v>
      </c>
      <c r="M153" s="444">
        <f>M85*Calc_SEC_retirement_rates!$G132</f>
        <v>30.009964000403063</v>
      </c>
      <c r="N153" s="444">
        <f>N85*Calc_SEC_retirement_rates!$G132</f>
        <v>29.656069576670109</v>
      </c>
      <c r="O153" s="318"/>
      <c r="P153" s="318"/>
    </row>
    <row r="154" spans="1:16" ht="13.15">
      <c r="B154" s="329" t="str">
        <f t="shared" si="56"/>
        <v>65 plus</v>
      </c>
      <c r="C154" s="444">
        <f>C86*Calc_SEC_retirement_rates!$G133</f>
        <v>14.255057463605979</v>
      </c>
      <c r="D154" s="444">
        <f>D86*Calc_SEC_retirement_rates!$G133</f>
        <v>15.411619974956748</v>
      </c>
      <c r="E154" s="444">
        <f>E86*Calc_SEC_retirement_rates!$G133</f>
        <v>15.873980689727427</v>
      </c>
      <c r="F154" s="444">
        <f>F86*Calc_SEC_retirement_rates!$G133</f>
        <v>15.814487169428073</v>
      </c>
      <c r="G154" s="444">
        <f>G86*Calc_SEC_retirement_rates!$G133</f>
        <v>15.54257666382305</v>
      </c>
      <c r="H154" s="444">
        <f>H86*Calc_SEC_retirement_rates!$G133</f>
        <v>15.322527034751385</v>
      </c>
      <c r="I154" s="444">
        <f>I86*Calc_SEC_retirement_rates!$G133</f>
        <v>15.070741160723863</v>
      </c>
      <c r="J154" s="444">
        <f>J86*Calc_SEC_retirement_rates!$G133</f>
        <v>14.757963375505724</v>
      </c>
      <c r="K154" s="444">
        <f>K86*Calc_SEC_retirement_rates!$G133</f>
        <v>14.486906434558449</v>
      </c>
      <c r="L154" s="444">
        <f>L86*Calc_SEC_retirement_rates!$G133</f>
        <v>14.2276132707595</v>
      </c>
      <c r="M154" s="444">
        <f>M86*Calc_SEC_retirement_rates!$G133</f>
        <v>13.982991271783698</v>
      </c>
      <c r="N154" s="444">
        <f>N86*Calc_SEC_retirement_rates!$G133</f>
        <v>13.756224173046563</v>
      </c>
      <c r="O154" s="318"/>
      <c r="P154" s="318"/>
    </row>
    <row r="155" spans="1:16" ht="13.15">
      <c r="B155" s="329" t="str">
        <f t="shared" si="56"/>
        <v>Total</v>
      </c>
      <c r="C155" s="444">
        <f>SUM(C145:C154)</f>
        <v>138.80114848854129</v>
      </c>
      <c r="D155" s="444">
        <f t="shared" ref="D155:N155" si="58">SUM(D145:D154)</f>
        <v>131.90898315303704</v>
      </c>
      <c r="E155" s="444">
        <f t="shared" si="58"/>
        <v>126.26621812807267</v>
      </c>
      <c r="F155" s="444">
        <f t="shared" si="58"/>
        <v>121.54184445566457</v>
      </c>
      <c r="G155" s="444">
        <f t="shared" si="58"/>
        <v>118.05719385813457</v>
      </c>
      <c r="H155" s="444">
        <f t="shared" si="58"/>
        <v>116.26446739759321</v>
      </c>
      <c r="I155" s="444">
        <f t="shared" si="58"/>
        <v>114.85643126836587</v>
      </c>
      <c r="J155" s="444">
        <f t="shared" si="58"/>
        <v>113.29982401014628</v>
      </c>
      <c r="K155" s="444">
        <f t="shared" si="58"/>
        <v>112.1049044349937</v>
      </c>
      <c r="L155" s="444">
        <f t="shared" si="58"/>
        <v>110.97591788760499</v>
      </c>
      <c r="M155" s="444">
        <f t="shared" si="58"/>
        <v>109.90385507642243</v>
      </c>
      <c r="N155" s="444">
        <f t="shared" si="58"/>
        <v>108.89924902187838</v>
      </c>
      <c r="O155" s="318"/>
      <c r="P155" s="318"/>
    </row>
    <row r="156" spans="1:16">
      <c r="A156" s="300">
        <f>SUM(C156:N156)</f>
        <v>0</v>
      </c>
      <c r="C156" s="300">
        <f t="shared" ref="C156:N156" si="59">SUM(C145:C154)-C155</f>
        <v>0</v>
      </c>
      <c r="D156" s="300">
        <f t="shared" si="59"/>
        <v>0</v>
      </c>
      <c r="E156" s="300">
        <f t="shared" si="59"/>
        <v>0</v>
      </c>
      <c r="F156" s="300">
        <f t="shared" si="59"/>
        <v>0</v>
      </c>
      <c r="G156" s="300">
        <f t="shared" si="59"/>
        <v>0</v>
      </c>
      <c r="H156" s="300">
        <f t="shared" si="59"/>
        <v>0</v>
      </c>
      <c r="I156" s="300">
        <f t="shared" si="59"/>
        <v>0</v>
      </c>
      <c r="J156" s="300">
        <f t="shared" si="59"/>
        <v>0</v>
      </c>
      <c r="K156" s="300">
        <f t="shared" si="59"/>
        <v>0</v>
      </c>
      <c r="L156" s="300">
        <f t="shared" si="59"/>
        <v>0</v>
      </c>
      <c r="M156" s="300">
        <f t="shared" si="59"/>
        <v>0</v>
      </c>
      <c r="N156" s="300">
        <f t="shared" si="59"/>
        <v>0</v>
      </c>
    </row>
    <row r="158" spans="1:16" ht="13.15">
      <c r="B158" s="332" t="s">
        <v>47</v>
      </c>
      <c r="C158" s="320"/>
      <c r="D158" s="320"/>
      <c r="E158" s="320"/>
      <c r="F158" s="320"/>
      <c r="G158" s="320"/>
      <c r="H158" s="330"/>
      <c r="I158" s="320"/>
      <c r="J158" s="320"/>
      <c r="K158" s="320"/>
      <c r="L158" s="320"/>
    </row>
    <row r="159" spans="1:16">
      <c r="C159" s="320"/>
      <c r="D159" s="320"/>
      <c r="E159" s="320"/>
      <c r="F159" s="320"/>
      <c r="G159" s="320"/>
      <c r="H159" s="330"/>
      <c r="I159" s="320"/>
      <c r="J159" s="320"/>
      <c r="K159" s="320"/>
      <c r="L159" s="320"/>
    </row>
    <row r="160" spans="1:16" ht="13.15">
      <c r="B160" s="329" t="str">
        <f t="shared" ref="B160:B171" si="60">B144</f>
        <v>Age group</v>
      </c>
      <c r="C160" s="329" t="str">
        <f t="shared" ref="C160:N160" si="61">C144</f>
        <v>2018/19</v>
      </c>
      <c r="D160" s="329" t="str">
        <f t="shared" si="61"/>
        <v>2019/20</v>
      </c>
      <c r="E160" s="329" t="str">
        <f t="shared" si="61"/>
        <v>2020/21</v>
      </c>
      <c r="F160" s="329" t="str">
        <f t="shared" si="61"/>
        <v>2021/22</v>
      </c>
      <c r="G160" s="329" t="str">
        <f t="shared" si="61"/>
        <v>2022/23</v>
      </c>
      <c r="H160" s="329" t="str">
        <f t="shared" si="61"/>
        <v>2023/24</v>
      </c>
      <c r="I160" s="329" t="str">
        <f t="shared" si="61"/>
        <v>2024/25</v>
      </c>
      <c r="J160" s="329" t="str">
        <f t="shared" si="61"/>
        <v>2025/26</v>
      </c>
      <c r="K160" s="329" t="str">
        <f t="shared" si="61"/>
        <v>2026/27</v>
      </c>
      <c r="L160" s="329" t="str">
        <f t="shared" si="61"/>
        <v>2027/28</v>
      </c>
      <c r="M160" s="329" t="str">
        <f t="shared" si="61"/>
        <v>2028/29</v>
      </c>
      <c r="N160" s="329" t="str">
        <f t="shared" si="61"/>
        <v>2029/30</v>
      </c>
    </row>
    <row r="161" spans="1:15" ht="13.15">
      <c r="B161" s="329" t="str">
        <f t="shared" si="60"/>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c r="O161" s="318"/>
    </row>
    <row r="162" spans="1:15" ht="13.15">
      <c r="B162" s="329" t="str">
        <f t="shared" si="60"/>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c r="O162" s="318"/>
    </row>
    <row r="163" spans="1:15" ht="13.15">
      <c r="B163" s="329" t="str">
        <f t="shared" si="60"/>
        <v>30-34</v>
      </c>
      <c r="C163" s="444">
        <f>C95*Calc_SEC_retirement_rates!$G142</f>
        <v>0.16952884787021869</v>
      </c>
      <c r="D163" s="444">
        <f>D95*Calc_SEC_retirement_rates!$G142</f>
        <v>0.17043549065406738</v>
      </c>
      <c r="E163" s="444">
        <f>E95*Calc_SEC_retirement_rates!$G142</f>
        <v>0.17049786787151638</v>
      </c>
      <c r="F163" s="444">
        <f>F95*Calc_SEC_retirement_rates!$G142</f>
        <v>0.1695102567448043</v>
      </c>
      <c r="G163" s="444">
        <f>G95*Calc_SEC_retirement_rates!$G142</f>
        <v>0.16939077586253709</v>
      </c>
      <c r="H163" s="444">
        <f>H95*Calc_SEC_retirement_rates!$G142</f>
        <v>0.17166832681918182</v>
      </c>
      <c r="I163" s="444">
        <f>I95*Calc_SEC_retirement_rates!$G142</f>
        <v>0.17411728399624657</v>
      </c>
      <c r="J163" s="444">
        <f>J95*Calc_SEC_retirement_rates!$G142</f>
        <v>0.17554333139784764</v>
      </c>
      <c r="K163" s="444">
        <f>K95*Calc_SEC_retirement_rates!$G142</f>
        <v>0.17682873206261274</v>
      </c>
      <c r="L163" s="444">
        <f>L95*Calc_SEC_retirement_rates!$G142</f>
        <v>0.17745079316722939</v>
      </c>
      <c r="M163" s="444">
        <f>M95*Calc_SEC_retirement_rates!$G142</f>
        <v>0.1774150287099823</v>
      </c>
      <c r="N163" s="444">
        <f>N95*Calc_SEC_retirement_rates!$G142</f>
        <v>0.17681177510952789</v>
      </c>
      <c r="O163" s="318"/>
    </row>
    <row r="164" spans="1:15" ht="13.15">
      <c r="B164" s="329" t="str">
        <f t="shared" si="60"/>
        <v>35-39</v>
      </c>
      <c r="C164" s="444">
        <f>C96*Calc_SEC_retirement_rates!$G143</f>
        <v>0.48475008887434651</v>
      </c>
      <c r="D164" s="444">
        <f>D96*Calc_SEC_retirement_rates!$G143</f>
        <v>0.48566918219162913</v>
      </c>
      <c r="E164" s="444">
        <f>E96*Calc_SEC_retirement_rates!$G143</f>
        <v>0.48731381079978148</v>
      </c>
      <c r="F164" s="444">
        <f>F96*Calc_SEC_retirement_rates!$G143</f>
        <v>0.48612266701191065</v>
      </c>
      <c r="G164" s="444">
        <f>G96*Calc_SEC_retirement_rates!$G143</f>
        <v>0.48569900077790462</v>
      </c>
      <c r="H164" s="444">
        <f>H96*Calc_SEC_retirement_rates!$G143</f>
        <v>0.48925771092202258</v>
      </c>
      <c r="I164" s="444">
        <f>I96*Calc_SEC_retirement_rates!$G143</f>
        <v>0.49268629853900248</v>
      </c>
      <c r="J164" s="444">
        <f>J96*Calc_SEC_retirement_rates!$G143</f>
        <v>0.49418608343113024</v>
      </c>
      <c r="K164" s="444">
        <f>K96*Calc_SEC_retirement_rates!$G143</f>
        <v>0.49587358370220286</v>
      </c>
      <c r="L164" s="444">
        <f>L96*Calc_SEC_retirement_rates!$G143</f>
        <v>0.49669111037714941</v>
      </c>
      <c r="M164" s="444">
        <f>M96*Calc_SEC_retirement_rates!$G143</f>
        <v>0.49659199675696808</v>
      </c>
      <c r="N164" s="444">
        <f>N96*Calc_SEC_retirement_rates!$G143</f>
        <v>0.495619226168592</v>
      </c>
      <c r="O164" s="318"/>
    </row>
    <row r="165" spans="1:15" ht="13.15">
      <c r="B165" s="329" t="str">
        <f t="shared" si="60"/>
        <v>40-44</v>
      </c>
      <c r="C165" s="444">
        <f>C97*Calc_SEC_retirement_rates!$G144</f>
        <v>0.74641693447850777</v>
      </c>
      <c r="D165" s="444">
        <f>D97*Calc_SEC_retirement_rates!$G144</f>
        <v>0.74911810506644438</v>
      </c>
      <c r="E165" s="444">
        <f>E97*Calc_SEC_retirement_rates!$G144</f>
        <v>0.75202770778458972</v>
      </c>
      <c r="F165" s="444">
        <f>F97*Calc_SEC_retirement_rates!$G144</f>
        <v>0.75124197384759683</v>
      </c>
      <c r="G165" s="444">
        <f>G97*Calc_SEC_retirement_rates!$G144</f>
        <v>0.75161263497633546</v>
      </c>
      <c r="H165" s="444">
        <f>H97*Calc_SEC_retirement_rates!$G144</f>
        <v>0.75709737146065115</v>
      </c>
      <c r="I165" s="444">
        <f>I97*Calc_SEC_retirement_rates!$G144</f>
        <v>0.76164957107982512</v>
      </c>
      <c r="J165" s="444">
        <f>J97*Calc_SEC_retirement_rates!$G144</f>
        <v>0.76286221454721348</v>
      </c>
      <c r="K165" s="444">
        <f>K97*Calc_SEC_retirement_rates!$G144</f>
        <v>0.76396658618889435</v>
      </c>
      <c r="L165" s="444">
        <f>L97*Calc_SEC_retirement_rates!$G144</f>
        <v>0.76378579715460038</v>
      </c>
      <c r="M165" s="444">
        <f>M97*Calc_SEC_retirement_rates!$G144</f>
        <v>0.76250472545923176</v>
      </c>
      <c r="N165" s="444">
        <f>N97*Calc_SEC_retirement_rates!$G144</f>
        <v>0.76034387867056763</v>
      </c>
      <c r="O165" s="318"/>
    </row>
    <row r="166" spans="1:15" ht="13.15">
      <c r="B166" s="329" t="str">
        <f t="shared" si="60"/>
        <v>45-49</v>
      </c>
      <c r="C166" s="444">
        <f>C98*Calc_SEC_retirement_rates!$G145</f>
        <v>1.6061872438245823</v>
      </c>
      <c r="D166" s="444">
        <f>D98*Calc_SEC_retirement_rates!$G145</f>
        <v>1.6190898839780405</v>
      </c>
      <c r="E166" s="444">
        <f>E98*Calc_SEC_retirement_rates!$G145</f>
        <v>1.6310211529142409</v>
      </c>
      <c r="F166" s="444">
        <f>F98*Calc_SEC_retirement_rates!$G145</f>
        <v>1.6331952398785816</v>
      </c>
      <c r="G166" s="444">
        <f>G98*Calc_SEC_retirement_rates!$G145</f>
        <v>1.6370493017089032</v>
      </c>
      <c r="H166" s="444">
        <f>H98*Calc_SEC_retirement_rates!$G145</f>
        <v>1.6512487882699545</v>
      </c>
      <c r="I166" s="444">
        <f>I98*Calc_SEC_retirement_rates!$G145</f>
        <v>1.6628578121789304</v>
      </c>
      <c r="J166" s="444">
        <f>J98*Calc_SEC_retirement_rates!$G145</f>
        <v>1.6666562577343345</v>
      </c>
      <c r="K166" s="444">
        <f>K98*Calc_SEC_retirement_rates!$G145</f>
        <v>1.6694497627693723</v>
      </c>
      <c r="L166" s="444">
        <f>L98*Calc_SEC_retirement_rates!$G145</f>
        <v>1.6688098756549459</v>
      </c>
      <c r="M166" s="444">
        <f>M98*Calc_SEC_retirement_rates!$G145</f>
        <v>1.6653255498723056</v>
      </c>
      <c r="N166" s="444">
        <f>N98*Calc_SEC_retirement_rates!$G145</f>
        <v>1.6597145867565777</v>
      </c>
      <c r="O166" s="318"/>
    </row>
    <row r="167" spans="1:15" ht="13.15">
      <c r="B167" s="329" t="str">
        <f t="shared" si="60"/>
        <v>50-54</v>
      </c>
      <c r="C167" s="444">
        <f>C99*Calc_SEC_retirement_rates!$G146</f>
        <v>16.529691974377201</v>
      </c>
      <c r="D167" s="444">
        <f>D99*Calc_SEC_retirement_rates!$G146</f>
        <v>17.009711506487012</v>
      </c>
      <c r="E167" s="444">
        <f>E99*Calc_SEC_retirement_rates!$G146</f>
        <v>17.393685330508649</v>
      </c>
      <c r="F167" s="444">
        <f>F99*Calc_SEC_retirement_rates!$G146</f>
        <v>17.60364824832352</v>
      </c>
      <c r="G167" s="444">
        <f>G99*Calc_SEC_retirement_rates!$G146</f>
        <v>17.783359382118416</v>
      </c>
      <c r="H167" s="444">
        <f>H99*Calc_SEC_retirement_rates!$G146</f>
        <v>18.041035567417829</v>
      </c>
      <c r="I167" s="444">
        <f>I99*Calc_SEC_retirement_rates!$G146</f>
        <v>18.244966670688004</v>
      </c>
      <c r="J167" s="444">
        <f>J99*Calc_SEC_retirement_rates!$G146</f>
        <v>18.344603656605713</v>
      </c>
      <c r="K167" s="444">
        <f>K99*Calc_SEC_retirement_rates!$G146</f>
        <v>18.418366317715691</v>
      </c>
      <c r="L167" s="444">
        <f>L99*Calc_SEC_retirement_rates!$G146</f>
        <v>18.442525743967529</v>
      </c>
      <c r="M167" s="444">
        <f>M99*Calc_SEC_retirement_rates!$G146</f>
        <v>18.425598400339268</v>
      </c>
      <c r="N167" s="444">
        <f>N99*Calc_SEC_retirement_rates!$G146</f>
        <v>18.377319521134364</v>
      </c>
      <c r="O167" s="318"/>
    </row>
    <row r="168" spans="1:15" ht="13.15">
      <c r="B168" s="329" t="str">
        <f t="shared" si="60"/>
        <v>55-59</v>
      </c>
      <c r="C168" s="444">
        <f>C100*Calc_SEC_retirement_rates!$G147</f>
        <v>72.214487617698623</v>
      </c>
      <c r="D168" s="444">
        <f>D100*Calc_SEC_retirement_rates!$G147</f>
        <v>69.101965223736542</v>
      </c>
      <c r="E168" s="444">
        <f>E100*Calc_SEC_retirement_rates!$G147</f>
        <v>67.880520381503771</v>
      </c>
      <c r="F168" s="444">
        <f>F100*Calc_SEC_retirement_rates!$G147</f>
        <v>67.291583276805554</v>
      </c>
      <c r="G168" s="444">
        <f>G100*Calc_SEC_retirement_rates!$G147</f>
        <v>67.328656639509305</v>
      </c>
      <c r="H168" s="444">
        <f>H100*Calc_SEC_retirement_rates!$G147</f>
        <v>68.11017365428836</v>
      </c>
      <c r="I168" s="444">
        <f>I100*Calc_SEC_retirement_rates!$G147</f>
        <v>68.834845656869376</v>
      </c>
      <c r="J168" s="444">
        <f>J100*Calc_SEC_retirement_rates!$G147</f>
        <v>69.194249230852435</v>
      </c>
      <c r="K168" s="444">
        <f>K100*Calc_SEC_retirement_rates!$G147</f>
        <v>69.505334315758745</v>
      </c>
      <c r="L168" s="444">
        <f>L100*Calc_SEC_retirement_rates!$G147</f>
        <v>69.627982634091325</v>
      </c>
      <c r="M168" s="444">
        <f>M100*Calc_SEC_retirement_rates!$G147</f>
        <v>69.588277575800078</v>
      </c>
      <c r="N168" s="444">
        <f>N100*Calc_SEC_retirement_rates!$G147</f>
        <v>69.422219085128432</v>
      </c>
      <c r="O168" s="318"/>
    </row>
    <row r="169" spans="1:15" ht="13.15">
      <c r="B169" s="329" t="str">
        <f t="shared" si="60"/>
        <v>60-64</v>
      </c>
      <c r="C169" s="444">
        <f>C101*Calc_SEC_retirement_rates!$G148</f>
        <v>44.18562005030212</v>
      </c>
      <c r="D169" s="444">
        <f>D101*Calc_SEC_retirement_rates!$G148</f>
        <v>46.067482728705535</v>
      </c>
      <c r="E169" s="444">
        <f>E101*Calc_SEC_retirement_rates!$G148</f>
        <v>46.324900391383991</v>
      </c>
      <c r="F169" s="444">
        <f>F101*Calc_SEC_retirement_rates!$G148</f>
        <v>45.944231386931968</v>
      </c>
      <c r="G169" s="444">
        <f>G101*Calc_SEC_retirement_rates!$G148</f>
        <v>45.736057815928476</v>
      </c>
      <c r="H169" s="444">
        <f>H101*Calc_SEC_retirement_rates!$G148</f>
        <v>46.12230130533441</v>
      </c>
      <c r="I169" s="444">
        <f>I101*Calc_SEC_retirement_rates!$G148</f>
        <v>46.469438310343662</v>
      </c>
      <c r="J169" s="444">
        <f>J101*Calc_SEC_retirement_rates!$G148</f>
        <v>46.54453987886221</v>
      </c>
      <c r="K169" s="444">
        <f>K101*Calc_SEC_retirement_rates!$G148</f>
        <v>46.651713522753425</v>
      </c>
      <c r="L169" s="444">
        <f>L101*Calc_SEC_retirement_rates!$G148</f>
        <v>46.648919655500322</v>
      </c>
      <c r="M169" s="444">
        <f>M101*Calc_SEC_retirement_rates!$G148</f>
        <v>46.551362077613796</v>
      </c>
      <c r="N169" s="444">
        <f>N101*Calc_SEC_retirement_rates!$G148</f>
        <v>46.382438286597143</v>
      </c>
      <c r="O169" s="318"/>
    </row>
    <row r="170" spans="1:15" ht="13.15">
      <c r="B170" s="329" t="str">
        <f t="shared" si="60"/>
        <v>65 plus</v>
      </c>
      <c r="C170" s="444">
        <f>C102*Calc_SEC_retirement_rates!$G149</f>
        <v>7.8132723008395892</v>
      </c>
      <c r="D170" s="444">
        <f>D102*Calc_SEC_retirement_rates!$G149</f>
        <v>12.377667245778222</v>
      </c>
      <c r="E170" s="444">
        <f>E102*Calc_SEC_retirement_rates!$G149</f>
        <v>15.530635486641689</v>
      </c>
      <c r="F170" s="444">
        <f>F102*Calc_SEC_retirement_rates!$G149</f>
        <v>17.469274715911528</v>
      </c>
      <c r="G170" s="444">
        <f>G102*Calc_SEC_retirement_rates!$G149</f>
        <v>18.699796278391016</v>
      </c>
      <c r="H170" s="444">
        <f>H102*Calc_SEC_retirement_rates!$G149</f>
        <v>19.644931790304156</v>
      </c>
      <c r="I170" s="444">
        <f>I102*Calc_SEC_retirement_rates!$G149</f>
        <v>20.270526613760119</v>
      </c>
      <c r="J170" s="444">
        <f>J102*Calc_SEC_retirement_rates!$G149</f>
        <v>20.594959268925326</v>
      </c>
      <c r="K170" s="444">
        <f>K102*Calc_SEC_retirement_rates!$G149</f>
        <v>20.800797241208517</v>
      </c>
      <c r="L170" s="444">
        <f>L102*Calc_SEC_retirement_rates!$G149</f>
        <v>20.890038568245018</v>
      </c>
      <c r="M170" s="444">
        <f>M102*Calc_SEC_retirement_rates!$G149</f>
        <v>20.895802063541481</v>
      </c>
      <c r="N170" s="444">
        <f>N102*Calc_SEC_retirement_rates!$G149</f>
        <v>20.844461413652461</v>
      </c>
      <c r="O170" s="318"/>
    </row>
    <row r="171" spans="1:15" ht="13.15">
      <c r="B171" s="329" t="str">
        <f t="shared" si="60"/>
        <v>Total</v>
      </c>
      <c r="C171" s="444">
        <f>SUM(C161:C170)</f>
        <v>143.74995505826521</v>
      </c>
      <c r="D171" s="444">
        <f t="shared" ref="D171:N171" si="62">SUM(D161:D170)</f>
        <v>147.58113936659748</v>
      </c>
      <c r="E171" s="444">
        <f t="shared" si="62"/>
        <v>150.17060212940822</v>
      </c>
      <c r="F171" s="444">
        <f t="shared" si="62"/>
        <v>151.34880776545546</v>
      </c>
      <c r="G171" s="444">
        <f t="shared" si="62"/>
        <v>152.5916218292729</v>
      </c>
      <c r="H171" s="444">
        <f t="shared" si="62"/>
        <v>154.98771451481656</v>
      </c>
      <c r="I171" s="444">
        <f t="shared" si="62"/>
        <v>156.91108821745519</v>
      </c>
      <c r="J171" s="444">
        <f t="shared" si="62"/>
        <v>157.77759992235622</v>
      </c>
      <c r="K171" s="444">
        <f t="shared" si="62"/>
        <v>158.48233006215946</v>
      </c>
      <c r="L171" s="444">
        <f t="shared" si="62"/>
        <v>158.71620417815814</v>
      </c>
      <c r="M171" s="444">
        <f t="shared" si="62"/>
        <v>158.56287741809311</v>
      </c>
      <c r="N171" s="444">
        <f t="shared" si="62"/>
        <v>158.11892777321765</v>
      </c>
      <c r="O171" s="318"/>
    </row>
    <row r="172" spans="1:15">
      <c r="A172" s="300">
        <f>SUM(C172:N172)</f>
        <v>0</v>
      </c>
      <c r="C172" s="300">
        <f t="shared" ref="C172:N172" si="63">SUM(C161:C170)-C171</f>
        <v>0</v>
      </c>
      <c r="D172" s="300">
        <f t="shared" si="63"/>
        <v>0</v>
      </c>
      <c r="E172" s="300">
        <f t="shared" si="63"/>
        <v>0</v>
      </c>
      <c r="F172" s="300">
        <f t="shared" si="63"/>
        <v>0</v>
      </c>
      <c r="G172" s="300">
        <f t="shared" si="63"/>
        <v>0</v>
      </c>
      <c r="H172" s="300">
        <f t="shared" si="63"/>
        <v>0</v>
      </c>
      <c r="I172" s="300">
        <f t="shared" si="63"/>
        <v>0</v>
      </c>
      <c r="J172" s="300">
        <f t="shared" si="63"/>
        <v>0</v>
      </c>
      <c r="K172" s="300">
        <f t="shared" si="63"/>
        <v>0</v>
      </c>
      <c r="L172" s="300">
        <f t="shared" si="63"/>
        <v>0</v>
      </c>
      <c r="M172" s="300">
        <f t="shared" si="63"/>
        <v>0</v>
      </c>
      <c r="N172" s="300">
        <f t="shared" si="63"/>
        <v>0</v>
      </c>
    </row>
    <row r="174" spans="1:15" ht="15">
      <c r="B174" s="331" t="s">
        <v>516</v>
      </c>
      <c r="H174" s="316"/>
    </row>
    <row r="175" spans="1:15">
      <c r="H175" s="316"/>
    </row>
    <row r="176" spans="1:15" ht="13.15">
      <c r="B176" s="332" t="s">
        <v>46</v>
      </c>
      <c r="H176" s="316"/>
    </row>
    <row r="177" spans="1:17">
      <c r="H177" s="316"/>
    </row>
    <row r="178" spans="1:17" ht="13.15">
      <c r="B178" s="329" t="str">
        <f t="shared" ref="B178:B189" si="64">B144</f>
        <v>Age group</v>
      </c>
      <c r="C178" s="329" t="str">
        <f t="shared" ref="C178:N178" si="65">C144</f>
        <v>2018/19</v>
      </c>
      <c r="D178" s="329" t="str">
        <f t="shared" si="65"/>
        <v>2019/20</v>
      </c>
      <c r="E178" s="329" t="str">
        <f t="shared" si="65"/>
        <v>2020/21</v>
      </c>
      <c r="F178" s="329" t="str">
        <f t="shared" si="65"/>
        <v>2021/22</v>
      </c>
      <c r="G178" s="329" t="str">
        <f t="shared" si="65"/>
        <v>2022/23</v>
      </c>
      <c r="H178" s="329" t="str">
        <f t="shared" si="65"/>
        <v>2023/24</v>
      </c>
      <c r="I178" s="329" t="str">
        <f t="shared" si="65"/>
        <v>2024/25</v>
      </c>
      <c r="J178" s="329" t="str">
        <f t="shared" si="65"/>
        <v>2025/26</v>
      </c>
      <c r="K178" s="329" t="str">
        <f t="shared" si="65"/>
        <v>2026/27</v>
      </c>
      <c r="L178" s="329" t="str">
        <f t="shared" si="65"/>
        <v>2027/28</v>
      </c>
      <c r="M178" s="329" t="str">
        <f t="shared" si="65"/>
        <v>2028/29</v>
      </c>
      <c r="N178" s="329" t="str">
        <f t="shared" si="65"/>
        <v>2029/30</v>
      </c>
    </row>
    <row r="179" spans="1:17" ht="13.15">
      <c r="B179" s="329" t="str">
        <f t="shared" si="64"/>
        <v>20-24</v>
      </c>
      <c r="C179" s="444">
        <f>C77*Calc_SEC_death_rates!$G124</f>
        <v>2.5472401800646111E-2</v>
      </c>
      <c r="D179" s="444">
        <f>D77*Calc_SEC_death_rates!$G124</f>
        <v>3.9460226981893998E-2</v>
      </c>
      <c r="E179" s="444">
        <f>E77*Calc_SEC_death_rates!$G124</f>
        <v>4.8775562111254944E-2</v>
      </c>
      <c r="F179" s="444">
        <f>F77*Calc_SEC_death_rates!$G124</f>
        <v>5.4451938839063914E-2</v>
      </c>
      <c r="G179" s="444">
        <f>G77*Calc_SEC_death_rates!$G124</f>
        <v>5.879220604356851E-2</v>
      </c>
      <c r="H179" s="444">
        <f>H77*Calc_SEC_death_rates!$G124</f>
        <v>6.374549590975416E-2</v>
      </c>
      <c r="I179" s="444">
        <f>I77*Calc_SEC_death_rates!$G124</f>
        <v>6.6737131868955871E-2</v>
      </c>
      <c r="J179" s="444">
        <f>J77*Calc_SEC_death_rates!$G124</f>
        <v>6.7406544805902718E-2</v>
      </c>
      <c r="K179" s="444">
        <f>K77*Calc_SEC_death_rates!$G124</f>
        <v>6.7746094283437808E-2</v>
      </c>
      <c r="L179" s="444">
        <f>L77*Calc_SEC_death_rates!$G124</f>
        <v>6.7364021595806678E-2</v>
      </c>
      <c r="M179" s="444">
        <f>M77*Calc_SEC_death_rates!$G124</f>
        <v>6.6555137446105542E-2</v>
      </c>
      <c r="N179" s="444">
        <f>N77*Calc_SEC_death_rates!$G124</f>
        <v>6.5550035854372607E-2</v>
      </c>
      <c r="O179" s="318"/>
      <c r="P179" s="318"/>
      <c r="Q179" s="318"/>
    </row>
    <row r="180" spans="1:17" ht="13.15">
      <c r="B180" s="329" t="str">
        <f t="shared" si="64"/>
        <v>25-29</v>
      </c>
      <c r="C180" s="444">
        <f>C78*Calc_SEC_death_rates!$G125</f>
        <v>0.12095645214569042</v>
      </c>
      <c r="D180" s="444">
        <f>D78*Calc_SEC_death_rates!$G125</f>
        <v>0.12069115839681759</v>
      </c>
      <c r="E180" s="444">
        <f>E78*Calc_SEC_death_rates!$G125</f>
        <v>0.12341517691301929</v>
      </c>
      <c r="F180" s="444">
        <f>F78*Calc_SEC_death_rates!$G125</f>
        <v>0.12646693828844027</v>
      </c>
      <c r="G180" s="444">
        <f>G78*Calc_SEC_death_rates!$G125</f>
        <v>0.13052092177797833</v>
      </c>
      <c r="H180" s="444">
        <f>H78*Calc_SEC_death_rates!$G125</f>
        <v>0.13712220472793565</v>
      </c>
      <c r="I180" s="444">
        <f>I78*Calc_SEC_death_rates!$G125</f>
        <v>0.14227984473946359</v>
      </c>
      <c r="J180" s="444">
        <f>J78*Calc_SEC_death_rates!$G125</f>
        <v>0.14460584695652215</v>
      </c>
      <c r="K180" s="444">
        <f>K78*Calc_SEC_death_rates!$G125</f>
        <v>0.14620584910901849</v>
      </c>
      <c r="L180" s="444">
        <f>L78*Calc_SEC_death_rates!$G125</f>
        <v>0.14652868284075149</v>
      </c>
      <c r="M180" s="444">
        <f>M78*Calc_SEC_death_rates!$G125</f>
        <v>0.14589411973201685</v>
      </c>
      <c r="N180" s="444">
        <f>N78*Calc_SEC_death_rates!$G125</f>
        <v>0.14463236940976584</v>
      </c>
      <c r="O180" s="318"/>
      <c r="P180" s="318"/>
      <c r="Q180" s="318"/>
    </row>
    <row r="181" spans="1:17" ht="13.15">
      <c r="B181" s="329" t="str">
        <f t="shared" si="64"/>
        <v>30-34</v>
      </c>
      <c r="C181" s="444">
        <f>C79*Calc_SEC_death_rates!$G126</f>
        <v>0.27445547867376269</v>
      </c>
      <c r="D181" s="444">
        <f>D79*Calc_SEC_death_rates!$G126</f>
        <v>0.28030279511911227</v>
      </c>
      <c r="E181" s="444">
        <f>E79*Calc_SEC_death_rates!$G126</f>
        <v>0.28505693705860724</v>
      </c>
      <c r="F181" s="444">
        <f>F79*Calc_SEC_death_rates!$G126</f>
        <v>0.28889435816094894</v>
      </c>
      <c r="G181" s="444">
        <f>G79*Calc_SEC_death_rates!$G126</f>
        <v>0.29385569319893351</v>
      </c>
      <c r="H181" s="444">
        <f>H79*Calc_SEC_death_rates!$G126</f>
        <v>0.30251591365413327</v>
      </c>
      <c r="I181" s="444">
        <f>I79*Calc_SEC_death_rates!$G126</f>
        <v>0.31075929220982346</v>
      </c>
      <c r="J181" s="444">
        <f>J79*Calc_SEC_death_rates!$G126</f>
        <v>0.31640756649030422</v>
      </c>
      <c r="K181" s="444">
        <f>K79*Calc_SEC_death_rates!$G126</f>
        <v>0.32116222185133025</v>
      </c>
      <c r="L181" s="444">
        <f>L79*Calc_SEC_death_rates!$G126</f>
        <v>0.32415346210340829</v>
      </c>
      <c r="M181" s="444">
        <f>M79*Calc_SEC_death_rates!$G126</f>
        <v>0.32548473324341731</v>
      </c>
      <c r="N181" s="444">
        <f>N79*Calc_SEC_death_rates!$G126</f>
        <v>0.32541111688693858</v>
      </c>
      <c r="O181" s="318"/>
      <c r="P181" s="318"/>
      <c r="Q181" s="318"/>
    </row>
    <row r="182" spans="1:17" ht="13.15">
      <c r="B182" s="329" t="str">
        <f t="shared" si="64"/>
        <v>35-39</v>
      </c>
      <c r="C182" s="444">
        <f>C80*Calc_SEC_death_rates!$G127</f>
        <v>0.31461016613998083</v>
      </c>
      <c r="D182" s="444">
        <f>D80*Calc_SEC_death_rates!$G127</f>
        <v>0.31851151055874388</v>
      </c>
      <c r="E182" s="444">
        <f>E80*Calc_SEC_death_rates!$G127</f>
        <v>0.32312600029094085</v>
      </c>
      <c r="F182" s="444">
        <f>F80*Calc_SEC_death_rates!$G127</f>
        <v>0.32707255654743306</v>
      </c>
      <c r="G182" s="444">
        <f>G80*Calc_SEC_death_rates!$G127</f>
        <v>0.33162177054262898</v>
      </c>
      <c r="H182" s="444">
        <f>H80*Calc_SEC_death_rates!$G127</f>
        <v>0.33884699147676722</v>
      </c>
      <c r="I182" s="444">
        <f>I80*Calc_SEC_death_rates!$G127</f>
        <v>0.3456996682709001</v>
      </c>
      <c r="J182" s="444">
        <f>J80*Calc_SEC_death_rates!$G127</f>
        <v>0.35079506084628959</v>
      </c>
      <c r="K182" s="444">
        <f>K80*Calc_SEC_death_rates!$G127</f>
        <v>0.35559825780488202</v>
      </c>
      <c r="L182" s="444">
        <f>L80*Calc_SEC_death_rates!$G127</f>
        <v>0.35932416550601398</v>
      </c>
      <c r="M182" s="444">
        <f>M80*Calc_SEC_death_rates!$G127</f>
        <v>0.36193800911329754</v>
      </c>
      <c r="N182" s="444">
        <f>N80*Calc_SEC_death_rates!$G127</f>
        <v>0.36348995582612609</v>
      </c>
      <c r="O182" s="318"/>
      <c r="P182" s="318"/>
      <c r="Q182" s="318"/>
    </row>
    <row r="183" spans="1:17" ht="13.15">
      <c r="B183" s="329" t="str">
        <f t="shared" si="64"/>
        <v>40-44</v>
      </c>
      <c r="C183" s="444">
        <f>C81*Calc_SEC_death_rates!$G128</f>
        <v>0.36845117658682436</v>
      </c>
      <c r="D183" s="444">
        <f>D81*Calc_SEC_death_rates!$G128</f>
        <v>0.36790037121128577</v>
      </c>
      <c r="E183" s="444">
        <f>E81*Calc_SEC_death_rates!$G128</f>
        <v>0.36884696147356738</v>
      </c>
      <c r="F183" s="444">
        <f>F81*Calc_SEC_death_rates!$G128</f>
        <v>0.3701178550975654</v>
      </c>
      <c r="G183" s="444">
        <f>G81*Calc_SEC_death_rates!$G128</f>
        <v>0.37271240462475635</v>
      </c>
      <c r="H183" s="444">
        <f>H81*Calc_SEC_death_rates!$G128</f>
        <v>0.37833160841382202</v>
      </c>
      <c r="I183" s="444">
        <f>I81*Calc_SEC_death_rates!$G128</f>
        <v>0.38376019320466875</v>
      </c>
      <c r="J183" s="444">
        <f>J81*Calc_SEC_death_rates!$G128</f>
        <v>0.38762788705711276</v>
      </c>
      <c r="K183" s="444">
        <f>K81*Calc_SEC_death_rates!$G128</f>
        <v>0.39145257456957006</v>
      </c>
      <c r="L183" s="444">
        <f>L81*Calc_SEC_death_rates!$G128</f>
        <v>0.39453707898937257</v>
      </c>
      <c r="M183" s="444">
        <f>M81*Calc_SEC_death_rates!$G128</f>
        <v>0.39689458842540976</v>
      </c>
      <c r="N183" s="444">
        <f>N81*Calc_SEC_death_rates!$G128</f>
        <v>0.39857850234916614</v>
      </c>
      <c r="O183" s="318"/>
      <c r="P183" s="318"/>
      <c r="Q183" s="318"/>
    </row>
    <row r="184" spans="1:17" ht="13.15">
      <c r="B184" s="329" t="str">
        <f t="shared" si="64"/>
        <v>45-49</v>
      </c>
      <c r="C184" s="444">
        <f>C82*Calc_SEC_death_rates!$G129</f>
        <v>0.47971451627521727</v>
      </c>
      <c r="D184" s="444">
        <f>D82*Calc_SEC_death_rates!$G129</f>
        <v>0.46644807691583312</v>
      </c>
      <c r="E184" s="444">
        <f>E82*Calc_SEC_death_rates!$G129</f>
        <v>0.45732851576544375</v>
      </c>
      <c r="F184" s="444">
        <f>F82*Calc_SEC_death_rates!$G129</f>
        <v>0.4504936700522556</v>
      </c>
      <c r="G184" s="444">
        <f>G82*Calc_SEC_death_rates!$G129</f>
        <v>0.44670713402839257</v>
      </c>
      <c r="H184" s="444">
        <f>H82*Calc_SEC_death_rates!$G129</f>
        <v>0.44755691049737328</v>
      </c>
      <c r="I184" s="444">
        <f>I82*Calc_SEC_death_rates!$G129</f>
        <v>0.44921939359481705</v>
      </c>
      <c r="J184" s="444">
        <f>J82*Calc_SEC_death_rates!$G129</f>
        <v>0.44996388529509956</v>
      </c>
      <c r="K184" s="444">
        <f>K82*Calc_SEC_death_rates!$G129</f>
        <v>0.45129124904161361</v>
      </c>
      <c r="L184" s="444">
        <f>L82*Calc_SEC_death_rates!$G129</f>
        <v>0.45232665461674493</v>
      </c>
      <c r="M184" s="444">
        <f>M82*Calc_SEC_death_rates!$G129</f>
        <v>0.45302912652773619</v>
      </c>
      <c r="N184" s="444">
        <f>N82*Calc_SEC_death_rates!$G129</f>
        <v>0.45342790678142558</v>
      </c>
      <c r="O184" s="318"/>
      <c r="P184" s="318"/>
      <c r="Q184" s="318"/>
    </row>
    <row r="185" spans="1:17" ht="13.15">
      <c r="B185" s="329" t="str">
        <f t="shared" si="64"/>
        <v>50-54</v>
      </c>
      <c r="C185" s="444">
        <f>C83*Calc_SEC_death_rates!$G130</f>
        <v>0.46386098294611611</v>
      </c>
      <c r="D185" s="444">
        <f>D83*Calc_SEC_death_rates!$G130</f>
        <v>0.45917801955288634</v>
      </c>
      <c r="E185" s="444">
        <f>E83*Calc_SEC_death_rates!$G130</f>
        <v>0.45360376757372645</v>
      </c>
      <c r="F185" s="444">
        <f>F83*Calc_SEC_death_rates!$G130</f>
        <v>0.44728912883362831</v>
      </c>
      <c r="G185" s="444">
        <f>G83*Calc_SEC_death_rates!$G130</f>
        <v>0.44214880578146892</v>
      </c>
      <c r="H185" s="444">
        <f>H83*Calc_SEC_death_rates!$G130</f>
        <v>0.44045876972012621</v>
      </c>
      <c r="I185" s="444">
        <f>I83*Calc_SEC_death_rates!$G130</f>
        <v>0.43919810117546987</v>
      </c>
      <c r="J185" s="444">
        <f>J83*Calc_SEC_death_rates!$G130</f>
        <v>0.43707072376943573</v>
      </c>
      <c r="K185" s="444">
        <f>K83*Calc_SEC_death_rates!$G130</f>
        <v>0.43562401158670538</v>
      </c>
      <c r="L185" s="444">
        <f>L83*Calc_SEC_death_rates!$G130</f>
        <v>0.43413387678648391</v>
      </c>
      <c r="M185" s="444">
        <f>M83*Calc_SEC_death_rates!$G130</f>
        <v>0.43259909143314673</v>
      </c>
      <c r="N185" s="444">
        <f>N83*Calc_SEC_death_rates!$G130</f>
        <v>0.43106120432500133</v>
      </c>
      <c r="O185" s="318"/>
      <c r="P185" s="318"/>
      <c r="Q185" s="318"/>
    </row>
    <row r="186" spans="1:17" ht="13.15">
      <c r="B186" s="329" t="str">
        <f t="shared" si="64"/>
        <v>55-59</v>
      </c>
      <c r="C186" s="444">
        <f>C84*Calc_SEC_death_rates!$G131</f>
        <v>0.37589095282171059</v>
      </c>
      <c r="D186" s="444">
        <f>D84*Calc_SEC_death_rates!$G131</f>
        <v>0.34113768863063132</v>
      </c>
      <c r="E186" s="444">
        <f>E84*Calc_SEC_death_rates!$G131</f>
        <v>0.32018680147335776</v>
      </c>
      <c r="F186" s="444">
        <f>F84*Calc_SEC_death_rates!$G131</f>
        <v>0.30638214281138265</v>
      </c>
      <c r="G186" s="444">
        <f>G84*Calc_SEC_death_rates!$G131</f>
        <v>0.29755644203663895</v>
      </c>
      <c r="H186" s="444">
        <f>H84*Calc_SEC_death_rates!$G131</f>
        <v>0.29340280499152466</v>
      </c>
      <c r="I186" s="444">
        <f>I84*Calc_SEC_death_rates!$G131</f>
        <v>0.29040508374210389</v>
      </c>
      <c r="J186" s="444">
        <f>J84*Calc_SEC_death_rates!$G131</f>
        <v>0.28713914704162646</v>
      </c>
      <c r="K186" s="444">
        <f>K84*Calc_SEC_death_rates!$G131</f>
        <v>0.28468126319222292</v>
      </c>
      <c r="L186" s="444">
        <f>L84*Calc_SEC_death_rates!$G131</f>
        <v>0.28234175105774145</v>
      </c>
      <c r="M186" s="444">
        <f>M84*Calc_SEC_death_rates!$G131</f>
        <v>0.28010084107561312</v>
      </c>
      <c r="N186" s="444">
        <f>N84*Calc_SEC_death_rates!$G131</f>
        <v>0.27798628107666201</v>
      </c>
      <c r="O186" s="318"/>
      <c r="P186" s="318"/>
      <c r="Q186" s="318"/>
    </row>
    <row r="187" spans="1:17" ht="13.15">
      <c r="B187" s="329" t="str">
        <f t="shared" si="64"/>
        <v>60-64</v>
      </c>
      <c r="C187" s="444">
        <f>C85*Calc_SEC_death_rates!$G132</f>
        <v>3.0014603562952678E-2</v>
      </c>
      <c r="D187" s="444">
        <f>D85*Calc_SEC_death_rates!$G132</f>
        <v>2.8776121963326087E-2</v>
      </c>
      <c r="E187" s="444">
        <f>E85*Calc_SEC_death_rates!$G132</f>
        <v>2.7167509271657033E-2</v>
      </c>
      <c r="F187" s="444">
        <f>F85*Calc_SEC_death_rates!$G132</f>
        <v>2.5695995622740067E-2</v>
      </c>
      <c r="G187" s="444">
        <f>G85*Calc_SEC_death_rates!$G132</f>
        <v>2.4606674930458226E-2</v>
      </c>
      <c r="H187" s="444">
        <f>H85*Calc_SEC_death_rates!$G132</f>
        <v>2.4018003205217131E-2</v>
      </c>
      <c r="I187" s="444">
        <f>I85*Calc_SEC_death_rates!$G132</f>
        <v>2.3573845849325419E-2</v>
      </c>
      <c r="J187" s="444">
        <f>J85*Calc_SEC_death_rates!$G132</f>
        <v>2.3126171192563365E-2</v>
      </c>
      <c r="K187" s="444">
        <f>K85*Calc_SEC_death_rates!$G132</f>
        <v>2.2791947768370888E-2</v>
      </c>
      <c r="L187" s="444">
        <f>L85*Calc_SEC_death_rates!$G132</f>
        <v>2.2485795268249543E-2</v>
      </c>
      <c r="M187" s="444">
        <f>M85*Calc_SEC_death_rates!$G132</f>
        <v>2.2201552174807522E-2</v>
      </c>
      <c r="N187" s="444">
        <f>N85*Calc_SEC_death_rates!$G132</f>
        <v>2.1939738947948099E-2</v>
      </c>
      <c r="O187" s="318"/>
      <c r="P187" s="318"/>
      <c r="Q187" s="318"/>
    </row>
    <row r="188" spans="1:17" ht="13.15">
      <c r="B188" s="329" t="str">
        <f t="shared" si="64"/>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c r="O188" s="318"/>
      <c r="P188" s="318"/>
      <c r="Q188" s="318"/>
    </row>
    <row r="189" spans="1:17" ht="13.15">
      <c r="B189" s="329" t="str">
        <f t="shared" si="64"/>
        <v>Total</v>
      </c>
      <c r="C189" s="444">
        <f>SUM(C179:C188)</f>
        <v>2.4534267309529008</v>
      </c>
      <c r="D189" s="444">
        <f t="shared" ref="D189:N189" si="66">SUM(D179:D188)</f>
        <v>2.4224059693305309</v>
      </c>
      <c r="E189" s="444">
        <f t="shared" si="66"/>
        <v>2.4075072319315751</v>
      </c>
      <c r="F189" s="444">
        <f t="shared" si="66"/>
        <v>2.3968645842534584</v>
      </c>
      <c r="G189" s="444">
        <f t="shared" si="66"/>
        <v>2.3985220529648243</v>
      </c>
      <c r="H189" s="444">
        <f t="shared" si="66"/>
        <v>2.4259987025966536</v>
      </c>
      <c r="I189" s="444">
        <f t="shared" si="66"/>
        <v>2.4516325546555278</v>
      </c>
      <c r="J189" s="444">
        <f t="shared" si="66"/>
        <v>2.4641428334548565</v>
      </c>
      <c r="K189" s="444">
        <f t="shared" si="66"/>
        <v>2.4765534692071514</v>
      </c>
      <c r="L189" s="444">
        <f t="shared" si="66"/>
        <v>2.4831954887645731</v>
      </c>
      <c r="M189" s="444">
        <f t="shared" si="66"/>
        <v>2.4846971991715505</v>
      </c>
      <c r="N189" s="444">
        <f t="shared" si="66"/>
        <v>2.4820771114574067</v>
      </c>
      <c r="O189" s="318"/>
      <c r="P189" s="318"/>
      <c r="Q189" s="318"/>
    </row>
    <row r="190" spans="1:17">
      <c r="A190" s="300">
        <f>SUM(C190:N190)</f>
        <v>0</v>
      </c>
      <c r="C190" s="300">
        <f t="shared" ref="C190:N190" si="67">SUM(C179:C188)-C189</f>
        <v>0</v>
      </c>
      <c r="D190" s="300">
        <f t="shared" si="67"/>
        <v>0</v>
      </c>
      <c r="E190" s="300">
        <f t="shared" si="67"/>
        <v>0</v>
      </c>
      <c r="F190" s="300">
        <f t="shared" si="67"/>
        <v>0</v>
      </c>
      <c r="G190" s="300">
        <f t="shared" si="67"/>
        <v>0</v>
      </c>
      <c r="H190" s="300">
        <f t="shared" si="67"/>
        <v>0</v>
      </c>
      <c r="I190" s="300">
        <f t="shared" si="67"/>
        <v>0</v>
      </c>
      <c r="J190" s="300">
        <f t="shared" si="67"/>
        <v>0</v>
      </c>
      <c r="K190" s="300">
        <f t="shared" si="67"/>
        <v>0</v>
      </c>
      <c r="L190" s="300">
        <f t="shared" si="67"/>
        <v>0</v>
      </c>
      <c r="M190" s="300">
        <f t="shared" si="67"/>
        <v>0</v>
      </c>
      <c r="N190" s="300">
        <f t="shared" si="67"/>
        <v>0</v>
      </c>
    </row>
    <row r="192" spans="1:17" ht="13.15">
      <c r="B192" s="332" t="s">
        <v>47</v>
      </c>
      <c r="C192" s="320"/>
      <c r="D192" s="320"/>
      <c r="E192" s="320"/>
      <c r="F192" s="320"/>
      <c r="G192" s="320"/>
      <c r="H192" s="330"/>
      <c r="I192" s="320"/>
      <c r="J192" s="320"/>
      <c r="K192" s="320"/>
      <c r="L192" s="320"/>
    </row>
    <row r="193" spans="1:14">
      <c r="C193" s="320"/>
      <c r="D193" s="320"/>
      <c r="E193" s="320"/>
      <c r="F193" s="320"/>
      <c r="G193" s="320"/>
      <c r="H193" s="330"/>
      <c r="I193" s="320"/>
      <c r="J193" s="320"/>
      <c r="K193" s="320"/>
      <c r="L193" s="320"/>
    </row>
    <row r="194" spans="1:14" ht="13.15">
      <c r="B194" s="329" t="str">
        <f t="shared" ref="B194:B205" si="68">B178</f>
        <v>Age group</v>
      </c>
      <c r="C194" s="329" t="str">
        <f t="shared" ref="C194:N194" si="69">C178</f>
        <v>2018/19</v>
      </c>
      <c r="D194" s="329" t="str">
        <f t="shared" si="69"/>
        <v>2019/20</v>
      </c>
      <c r="E194" s="329" t="str">
        <f t="shared" si="69"/>
        <v>2020/21</v>
      </c>
      <c r="F194" s="329" t="str">
        <f t="shared" si="69"/>
        <v>2021/22</v>
      </c>
      <c r="G194" s="329" t="str">
        <f t="shared" si="69"/>
        <v>2022/23</v>
      </c>
      <c r="H194" s="329" t="str">
        <f t="shared" si="69"/>
        <v>2023/24</v>
      </c>
      <c r="I194" s="329" t="str">
        <f t="shared" si="69"/>
        <v>2024/25</v>
      </c>
      <c r="J194" s="329" t="str">
        <f t="shared" si="69"/>
        <v>2025/26</v>
      </c>
      <c r="K194" s="329" t="str">
        <f t="shared" si="69"/>
        <v>2026/27</v>
      </c>
      <c r="L194" s="329" t="str">
        <f t="shared" si="69"/>
        <v>2027/28</v>
      </c>
      <c r="M194" s="329" t="str">
        <f t="shared" si="69"/>
        <v>2028/29</v>
      </c>
      <c r="N194" s="329" t="str">
        <f t="shared" si="69"/>
        <v>2029/30</v>
      </c>
    </row>
    <row r="195" spans="1:14" ht="13.15">
      <c r="B195" s="329" t="str">
        <f t="shared" si="68"/>
        <v>20-24</v>
      </c>
      <c r="C195" s="444">
        <f>C93*Calc_SEC_death_rates!$G140</f>
        <v>0.11206672730098835</v>
      </c>
      <c r="D195" s="444">
        <f>D93*Calc_SEC_death_rates!$G140</f>
        <v>0.15650413532516641</v>
      </c>
      <c r="E195" s="444">
        <f>E93*Calc_SEC_death_rates!$G140</f>
        <v>0.18759028118659155</v>
      </c>
      <c r="F195" s="444">
        <f>F93*Calc_SEC_death_rates!$G140</f>
        <v>0.20664297236013582</v>
      </c>
      <c r="G195" s="444">
        <f>G93*Calc_SEC_death_rates!$G140</f>
        <v>0.22176089468530391</v>
      </c>
      <c r="H195" s="444">
        <f>H93*Calc_SEC_death_rates!$G140</f>
        <v>0.23945743503714206</v>
      </c>
      <c r="I195" s="444">
        <f>I93*Calc_SEC_death_rates!$G140</f>
        <v>0.25066407708446253</v>
      </c>
      <c r="J195" s="444">
        <f>J93*Calc_SEC_death_rates!$G140</f>
        <v>0.25381206499202186</v>
      </c>
      <c r="K195" s="444">
        <f>K93*Calc_SEC_death_rates!$G140</f>
        <v>0.2556101929453175</v>
      </c>
      <c r="L195" s="444">
        <f>L93*Calc_SEC_death_rates!$G140</f>
        <v>0.25472335134509272</v>
      </c>
      <c r="M195" s="444">
        <f>M93*Calc_SEC_death_rates!$G140</f>
        <v>0.25216338461913507</v>
      </c>
      <c r="N195" s="444">
        <f>N93*Calc_SEC_death_rates!$G140</f>
        <v>0.24875274521695134</v>
      </c>
    </row>
    <row r="196" spans="1:14" ht="13.15">
      <c r="B196" s="329" t="str">
        <f t="shared" si="68"/>
        <v>25-29</v>
      </c>
      <c r="C196" s="444">
        <f>C94*Calc_SEC_death_rates!$G141</f>
        <v>0.11952956728032813</v>
      </c>
      <c r="D196" s="444">
        <f>D94*Calc_SEC_death_rates!$G141</f>
        <v>0.11588078820958624</v>
      </c>
      <c r="E196" s="444">
        <f>E94*Calc_SEC_death_rates!$G141</f>
        <v>0.11559587633112216</v>
      </c>
      <c r="F196" s="444">
        <f>F94*Calc_SEC_death_rates!$G141</f>
        <v>0.11587766469234095</v>
      </c>
      <c r="G196" s="444">
        <f>G94*Calc_SEC_death_rates!$G141</f>
        <v>0.11764608203761298</v>
      </c>
      <c r="H196" s="444">
        <f>H94*Calc_SEC_death_rates!$G141</f>
        <v>0.12207336959570181</v>
      </c>
      <c r="I196" s="444">
        <f>I94*Calc_SEC_death_rates!$G141</f>
        <v>0.1256943986776265</v>
      </c>
      <c r="J196" s="444">
        <f>J94*Calc_SEC_death_rates!$G141</f>
        <v>0.12722640822431533</v>
      </c>
      <c r="K196" s="444">
        <f>K94*Calc_SEC_death_rates!$G141</f>
        <v>0.12832353993537482</v>
      </c>
      <c r="L196" s="444">
        <f>L94*Calc_SEC_death_rates!$G141</f>
        <v>0.12845998981913892</v>
      </c>
      <c r="M196" s="444">
        <f>M94*Calc_SEC_death_rates!$G141</f>
        <v>0.12785481559471518</v>
      </c>
      <c r="N196" s="444">
        <f>N94*Calc_SEC_death_rates!$G141</f>
        <v>0.12675253120945873</v>
      </c>
    </row>
    <row r="197" spans="1:14" ht="13.15">
      <c r="B197" s="329" t="str">
        <f t="shared" si="68"/>
        <v>30-34</v>
      </c>
      <c r="C197" s="444">
        <f>C95*Calc_SEC_death_rates!$G142</f>
        <v>0.17003071738164591</v>
      </c>
      <c r="D197" s="444">
        <f>D95*Calc_SEC_death_rates!$G142</f>
        <v>0.17094004417105876</v>
      </c>
      <c r="E197" s="444">
        <f>E95*Calc_SEC_death_rates!$G142</f>
        <v>0.17100260604866466</v>
      </c>
      <c r="F197" s="444">
        <f>F95*Calc_SEC_death_rates!$G142</f>
        <v>0.17001207121946846</v>
      </c>
      <c r="G197" s="444">
        <f>G95*Calc_SEC_death_rates!$G142</f>
        <v>0.1698922366285979</v>
      </c>
      <c r="H197" s="444">
        <f>H95*Calc_SEC_death_rates!$G142</f>
        <v>0.17217652999752361</v>
      </c>
      <c r="I197" s="444">
        <f>I95*Calc_SEC_death_rates!$G142</f>
        <v>0.17463273701411361</v>
      </c>
      <c r="J197" s="444">
        <f>J95*Calc_SEC_death_rates!$G142</f>
        <v>0.17606300605540437</v>
      </c>
      <c r="K197" s="444">
        <f>K95*Calc_SEC_death_rates!$G142</f>
        <v>0.1773522119923206</v>
      </c>
      <c r="L197" s="444">
        <f>L95*Calc_SEC_death_rates!$G142</f>
        <v>0.17797611463309215</v>
      </c>
      <c r="M197" s="444">
        <f>M95*Calc_SEC_death_rates!$G142</f>
        <v>0.17794024429952424</v>
      </c>
      <c r="N197" s="444">
        <f>N95*Calc_SEC_death_rates!$G142</f>
        <v>0.1773352048402409</v>
      </c>
    </row>
    <row r="198" spans="1:14" ht="13.15">
      <c r="B198" s="329" t="str">
        <f t="shared" si="68"/>
        <v>35-39</v>
      </c>
      <c r="C198" s="444">
        <f>C96*Calc_SEC_death_rates!$G143</f>
        <v>0.36687031838113754</v>
      </c>
      <c r="D198" s="444">
        <f>D96*Calc_SEC_death_rates!$G143</f>
        <v>0.36756590991515137</v>
      </c>
      <c r="E198" s="444">
        <f>E96*Calc_SEC_death_rates!$G143</f>
        <v>0.36881060369642055</v>
      </c>
      <c r="F198" s="444">
        <f>F96*Calc_SEC_death_rates!$G143</f>
        <v>0.36790911793969044</v>
      </c>
      <c r="G198" s="444">
        <f>G96*Calc_SEC_death_rates!$G143</f>
        <v>0.36758847732564109</v>
      </c>
      <c r="H198" s="444">
        <f>H96*Calc_SEC_death_rates!$G143</f>
        <v>0.37028179322916266</v>
      </c>
      <c r="I198" s="444">
        <f>I96*Calc_SEC_death_rates!$G143</f>
        <v>0.37287662933029658</v>
      </c>
      <c r="J198" s="444">
        <f>J96*Calc_SEC_death_rates!$G143</f>
        <v>0.37401170196567413</v>
      </c>
      <c r="K198" s="444">
        <f>K96*Calc_SEC_death_rates!$G143</f>
        <v>0.37528884203418716</v>
      </c>
      <c r="L198" s="444">
        <f>L96*Calc_SEC_death_rates!$G143</f>
        <v>0.37590756553399957</v>
      </c>
      <c r="M198" s="444">
        <f>M96*Calc_SEC_death_rates!$G143</f>
        <v>0.37583255400491195</v>
      </c>
      <c r="N198" s="444">
        <f>N96*Calc_SEC_death_rates!$G143</f>
        <v>0.37509633824413086</v>
      </c>
    </row>
    <row r="199" spans="1:14" ht="13.15">
      <c r="B199" s="329" t="str">
        <f t="shared" si="68"/>
        <v>40-44</v>
      </c>
      <c r="C199" s="444">
        <f>C97*Calc_SEC_death_rates!$G144</f>
        <v>0.38453159811531984</v>
      </c>
      <c r="D199" s="444">
        <f>D97*Calc_SEC_death_rates!$G144</f>
        <v>0.38592316011637101</v>
      </c>
      <c r="E199" s="444">
        <f>E97*Calc_SEC_death_rates!$G144</f>
        <v>0.38742210009402678</v>
      </c>
      <c r="F199" s="444">
        <f>F97*Calc_SEC_death_rates!$G144</f>
        <v>0.38701731355646457</v>
      </c>
      <c r="G199" s="444">
        <f>G97*Calc_SEC_death_rates!$G144</f>
        <v>0.38720826704319478</v>
      </c>
      <c r="H199" s="444">
        <f>H97*Calc_SEC_death_rates!$G144</f>
        <v>0.39003383863479968</v>
      </c>
      <c r="I199" s="444">
        <f>I97*Calc_SEC_death_rates!$G144</f>
        <v>0.39237899522710545</v>
      </c>
      <c r="J199" s="444">
        <f>J97*Calc_SEC_death_rates!$G144</f>
        <v>0.39300371273942275</v>
      </c>
      <c r="K199" s="444">
        <f>K97*Calc_SEC_death_rates!$G144</f>
        <v>0.39357265185732404</v>
      </c>
      <c r="L199" s="444">
        <f>L97*Calc_SEC_death_rates!$G144</f>
        <v>0.39347951477392262</v>
      </c>
      <c r="M199" s="444">
        <f>M97*Calc_SEC_death_rates!$G144</f>
        <v>0.39281954509268197</v>
      </c>
      <c r="N199" s="444">
        <f>N97*Calc_SEC_death_rates!$G144</f>
        <v>0.3917063416931531</v>
      </c>
    </row>
    <row r="200" spans="1:14" ht="13.15">
      <c r="B200" s="329" t="str">
        <f t="shared" si="68"/>
        <v>45-49</v>
      </c>
      <c r="C200" s="444">
        <f>C98*Calc_SEC_death_rates!$G145</f>
        <v>0.71045443023476029</v>
      </c>
      <c r="D200" s="444">
        <f>D98*Calc_SEC_death_rates!$G145</f>
        <v>0.71616157172401895</v>
      </c>
      <c r="E200" s="444">
        <f>E98*Calc_SEC_death_rates!$G145</f>
        <v>0.72143905285620735</v>
      </c>
      <c r="F200" s="444">
        <f>F98*Calc_SEC_death_rates!$G145</f>
        <v>0.72240070270212042</v>
      </c>
      <c r="G200" s="444">
        <f>G98*Calc_SEC_death_rates!$G145</f>
        <v>0.72410544498063012</v>
      </c>
      <c r="H200" s="444">
        <f>H98*Calc_SEC_death_rates!$G145</f>
        <v>0.73038621216586597</v>
      </c>
      <c r="I200" s="444">
        <f>I98*Calc_SEC_death_rates!$G145</f>
        <v>0.73552115673633467</v>
      </c>
      <c r="J200" s="444">
        <f>J98*Calc_SEC_death_rates!$G145</f>
        <v>0.73720129862714967</v>
      </c>
      <c r="K200" s="444">
        <f>K98*Calc_SEC_death_rates!$G145</f>
        <v>0.73843693166785296</v>
      </c>
      <c r="L200" s="444">
        <f>L98*Calc_SEC_death_rates!$G145</f>
        <v>0.73815389453314628</v>
      </c>
      <c r="M200" s="444">
        <f>M98*Calc_SEC_death_rates!$G145</f>
        <v>0.73661269521272121</v>
      </c>
      <c r="N200" s="444">
        <f>N98*Calc_SEC_death_rates!$G145</f>
        <v>0.73413083413532865</v>
      </c>
    </row>
    <row r="201" spans="1:14" ht="13.15">
      <c r="B201" s="329" t="str">
        <f t="shared" si="68"/>
        <v>50-54</v>
      </c>
      <c r="C201" s="444">
        <f>C99*Calc_SEC_death_rates!$G146</f>
        <v>0.5127211747190672</v>
      </c>
      <c r="D201" s="444">
        <f>D99*Calc_SEC_death_rates!$G146</f>
        <v>0.52761051317576346</v>
      </c>
      <c r="E201" s="444">
        <f>E99*Calc_SEC_death_rates!$G146</f>
        <v>0.53952068732897329</v>
      </c>
      <c r="F201" s="444">
        <f>F99*Calc_SEC_death_rates!$G146</f>
        <v>0.54603335762170202</v>
      </c>
      <c r="G201" s="444">
        <f>G99*Calc_SEC_death_rates!$G146</f>
        <v>0.55160767224125118</v>
      </c>
      <c r="H201" s="444">
        <f>H99*Calc_SEC_death_rates!$G146</f>
        <v>0.55960032187009101</v>
      </c>
      <c r="I201" s="444">
        <f>I99*Calc_SEC_death_rates!$G146</f>
        <v>0.56592589617556011</v>
      </c>
      <c r="J201" s="444">
        <f>J99*Calc_SEC_death_rates!$G146</f>
        <v>0.56901645542762502</v>
      </c>
      <c r="K201" s="444">
        <f>K99*Calc_SEC_death_rates!$G146</f>
        <v>0.57130443988089474</v>
      </c>
      <c r="L201" s="444">
        <f>L99*Calc_SEC_death_rates!$G146</f>
        <v>0.5720538216254295</v>
      </c>
      <c r="M201" s="444">
        <f>M99*Calc_SEC_death_rates!$G146</f>
        <v>0.5715287660149917</v>
      </c>
      <c r="N201" s="444">
        <f>N99*Calc_SEC_death_rates!$G146</f>
        <v>0.57003124242541547</v>
      </c>
    </row>
    <row r="202" spans="1:14" ht="13.15">
      <c r="B202" s="329" t="str">
        <f t="shared" si="68"/>
        <v>55-59</v>
      </c>
      <c r="C202" s="444">
        <f>C100*Calc_SEC_death_rates!$G147</f>
        <v>0.18396610384887613</v>
      </c>
      <c r="D202" s="444">
        <f>D100*Calc_SEC_death_rates!$G147</f>
        <v>0.17603696612528108</v>
      </c>
      <c r="E202" s="444">
        <f>E100*Calc_SEC_death_rates!$G147</f>
        <v>0.17292534052071479</v>
      </c>
      <c r="F202" s="444">
        <f>F100*Calc_SEC_death_rates!$G147</f>
        <v>0.17142502572049156</v>
      </c>
      <c r="G202" s="444">
        <f>G100*Calc_SEC_death_rates!$G147</f>
        <v>0.17151946995624229</v>
      </c>
      <c r="H202" s="444">
        <f>H100*Calc_SEC_death_rates!$G147</f>
        <v>0.17351038126841054</v>
      </c>
      <c r="I202" s="444">
        <f>I100*Calc_SEC_death_rates!$G147</f>
        <v>0.17535648015079766</v>
      </c>
      <c r="J202" s="444">
        <f>J100*Calc_SEC_death_rates!$G147</f>
        <v>0.17627205924574396</v>
      </c>
      <c r="K202" s="444">
        <f>K100*Calc_SEC_death_rates!$G147</f>
        <v>0.17706454719274264</v>
      </c>
      <c r="L202" s="444">
        <f>L100*Calc_SEC_death_rates!$G147</f>
        <v>0.17737699326847622</v>
      </c>
      <c r="M202" s="444">
        <f>M100*Calc_SEC_death_rates!$G147</f>
        <v>0.17727584479927153</v>
      </c>
      <c r="N202" s="444">
        <f>N100*Calc_SEC_death_rates!$G147</f>
        <v>0.17685281149186075</v>
      </c>
    </row>
    <row r="203" spans="1:14" ht="13.15">
      <c r="B203" s="329" t="str">
        <f t="shared" si="68"/>
        <v>60-64</v>
      </c>
      <c r="C203" s="444">
        <f>C101*Calc_SEC_death_rates!$G148</f>
        <v>2.5710065074957728E-2</v>
      </c>
      <c r="D203" s="444">
        <f>D101*Calc_SEC_death_rates!$G148</f>
        <v>2.6805055070997296E-2</v>
      </c>
      <c r="E203" s="444">
        <f>E101*Calc_SEC_death_rates!$G148</f>
        <v>2.6954837395006152E-2</v>
      </c>
      <c r="F203" s="444">
        <f>F101*Calc_SEC_death_rates!$G148</f>
        <v>2.6733339431068134E-2</v>
      </c>
      <c r="G203" s="444">
        <f>G101*Calc_SEC_death_rates!$G148</f>
        <v>2.6612210519641903E-2</v>
      </c>
      <c r="H203" s="444">
        <f>H101*Calc_SEC_death_rates!$G148</f>
        <v>2.6836952081174828E-2</v>
      </c>
      <c r="I203" s="444">
        <f>I101*Calc_SEC_death_rates!$G148</f>
        <v>2.7038938948815327E-2</v>
      </c>
      <c r="J203" s="444">
        <f>J101*Calc_SEC_death_rates!$G148</f>
        <v>2.7082637921731066E-2</v>
      </c>
      <c r="K203" s="444">
        <f>K101*Calc_SEC_death_rates!$G148</f>
        <v>2.714499851224958E-2</v>
      </c>
      <c r="L203" s="444">
        <f>L101*Calc_SEC_death_rates!$G148</f>
        <v>2.7143372858726863E-2</v>
      </c>
      <c r="M203" s="444">
        <f>M101*Calc_SEC_death_rates!$G148</f>
        <v>2.7086607520294081E-2</v>
      </c>
      <c r="N203" s="444">
        <f>N101*Calc_SEC_death_rates!$G148</f>
        <v>2.6988316681446453E-2</v>
      </c>
    </row>
    <row r="204" spans="1:14" ht="13.15">
      <c r="B204" s="329" t="str">
        <f t="shared" si="68"/>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row>
    <row r="205" spans="1:14" ht="13.15">
      <c r="B205" s="329" t="str">
        <f t="shared" si="68"/>
        <v>Total</v>
      </c>
      <c r="C205" s="444">
        <f>SUM(C195:C204)</f>
        <v>2.5858807023370809</v>
      </c>
      <c r="D205" s="444">
        <f t="shared" ref="D205:N205" si="70">SUM(D195:D204)</f>
        <v>2.6434281438333946</v>
      </c>
      <c r="E205" s="444">
        <f t="shared" si="70"/>
        <v>2.6912613854577274</v>
      </c>
      <c r="F205" s="444">
        <f t="shared" si="70"/>
        <v>2.7140515652434827</v>
      </c>
      <c r="G205" s="444">
        <f t="shared" si="70"/>
        <v>2.7379407554181161</v>
      </c>
      <c r="H205" s="444">
        <f t="shared" si="70"/>
        <v>2.7843568338798721</v>
      </c>
      <c r="I205" s="444">
        <f t="shared" si="70"/>
        <v>2.820089309345112</v>
      </c>
      <c r="J205" s="444">
        <f t="shared" si="70"/>
        <v>2.8336893451990877</v>
      </c>
      <c r="K205" s="444">
        <f t="shared" si="70"/>
        <v>2.844098356018264</v>
      </c>
      <c r="L205" s="444">
        <f t="shared" si="70"/>
        <v>2.8452746183910245</v>
      </c>
      <c r="M205" s="444">
        <f t="shared" si="70"/>
        <v>2.8391144571582472</v>
      </c>
      <c r="N205" s="444">
        <f t="shared" si="70"/>
        <v>2.8276463659379862</v>
      </c>
    </row>
    <row r="206" spans="1:14">
      <c r="A206" s="300">
        <f>SUM(C206:N206)</f>
        <v>0</v>
      </c>
      <c r="C206" s="300">
        <f t="shared" ref="C206:N206" si="71">SUM(C195:C204)-C205</f>
        <v>0</v>
      </c>
      <c r="D206" s="300">
        <f t="shared" si="71"/>
        <v>0</v>
      </c>
      <c r="E206" s="300">
        <f t="shared" si="71"/>
        <v>0</v>
      </c>
      <c r="F206" s="300">
        <f t="shared" si="71"/>
        <v>0</v>
      </c>
      <c r="G206" s="300">
        <f t="shared" si="71"/>
        <v>0</v>
      </c>
      <c r="H206" s="300">
        <f t="shared" si="71"/>
        <v>0</v>
      </c>
      <c r="I206" s="300">
        <f t="shared" si="71"/>
        <v>0</v>
      </c>
      <c r="J206" s="300">
        <f t="shared" si="71"/>
        <v>0</v>
      </c>
      <c r="K206" s="300">
        <f t="shared" si="71"/>
        <v>0</v>
      </c>
      <c r="L206" s="300">
        <f t="shared" si="71"/>
        <v>0</v>
      </c>
      <c r="M206" s="300">
        <f t="shared" si="71"/>
        <v>0</v>
      </c>
      <c r="N206" s="300">
        <f t="shared" si="71"/>
        <v>0</v>
      </c>
    </row>
    <row r="208" spans="1:14" ht="15">
      <c r="B208" s="331" t="s">
        <v>165</v>
      </c>
      <c r="C208" s="320"/>
      <c r="D208" s="320"/>
      <c r="E208" s="320"/>
      <c r="F208" s="320"/>
      <c r="G208" s="320"/>
      <c r="H208" s="330"/>
      <c r="I208" s="320"/>
      <c r="J208" s="320"/>
      <c r="K208" s="320"/>
      <c r="L208" s="320"/>
    </row>
    <row r="209" spans="1:14">
      <c r="C209" s="320"/>
      <c r="D209" s="320"/>
      <c r="E209" s="320"/>
      <c r="F209" s="320"/>
      <c r="G209" s="320"/>
      <c r="H209" s="330"/>
      <c r="I209" s="320"/>
      <c r="J209" s="320"/>
      <c r="K209" s="320"/>
      <c r="L209" s="320"/>
    </row>
    <row r="210" spans="1:14" ht="13.15">
      <c r="B210" s="332" t="s">
        <v>46</v>
      </c>
      <c r="C210" s="320"/>
      <c r="D210" s="320"/>
      <c r="E210" s="320"/>
      <c r="F210" s="320"/>
      <c r="G210" s="320"/>
      <c r="H210" s="330"/>
      <c r="I210" s="320"/>
      <c r="J210" s="320"/>
      <c r="K210" s="320"/>
      <c r="L210" s="320"/>
    </row>
    <row r="211" spans="1:14">
      <c r="C211" s="320"/>
      <c r="D211" s="320"/>
      <c r="E211" s="320"/>
      <c r="F211" s="320"/>
      <c r="G211" s="320"/>
      <c r="H211" s="330"/>
      <c r="I211" s="320"/>
      <c r="J211" s="320"/>
      <c r="K211" s="320"/>
      <c r="L211" s="320"/>
    </row>
    <row r="212" spans="1:14" ht="13.15">
      <c r="B212" s="329" t="str">
        <f t="shared" ref="B212:B223" si="72">B178</f>
        <v>Age group</v>
      </c>
      <c r="C212" s="329" t="str">
        <f t="shared" ref="C212:N212" si="73">C178</f>
        <v>2018/19</v>
      </c>
      <c r="D212" s="329" t="str">
        <f t="shared" si="73"/>
        <v>2019/20</v>
      </c>
      <c r="E212" s="329" t="str">
        <f t="shared" si="73"/>
        <v>2020/21</v>
      </c>
      <c r="F212" s="329" t="str">
        <f t="shared" si="73"/>
        <v>2021/22</v>
      </c>
      <c r="G212" s="329" t="str">
        <f t="shared" si="73"/>
        <v>2022/23</v>
      </c>
      <c r="H212" s="329" t="str">
        <f t="shared" si="73"/>
        <v>2023/24</v>
      </c>
      <c r="I212" s="329" t="str">
        <f t="shared" si="73"/>
        <v>2024/25</v>
      </c>
      <c r="J212" s="329" t="str">
        <f t="shared" si="73"/>
        <v>2025/26</v>
      </c>
      <c r="K212" s="329" t="str">
        <f t="shared" si="73"/>
        <v>2026/27</v>
      </c>
      <c r="L212" s="329" t="str">
        <f t="shared" si="73"/>
        <v>2027/28</v>
      </c>
      <c r="M212" s="329" t="str">
        <f t="shared" si="73"/>
        <v>2028/29</v>
      </c>
      <c r="N212" s="329" t="str">
        <f t="shared" si="73"/>
        <v>2029/30</v>
      </c>
    </row>
    <row r="213" spans="1:14" ht="13.15">
      <c r="B213" s="329" t="str">
        <f t="shared" si="72"/>
        <v>20-24</v>
      </c>
      <c r="C213" s="444">
        <f t="shared" ref="C213:C222" si="74">C111+C145+C179</f>
        <v>26.28968080466581</v>
      </c>
      <c r="D213" s="444">
        <f t="shared" ref="D213:N213" si="75">D111+D145+D179</f>
        <v>40.478071764228616</v>
      </c>
      <c r="E213" s="444">
        <f t="shared" si="75"/>
        <v>50.007356313451893</v>
      </c>
      <c r="F213" s="444">
        <f t="shared" si="75"/>
        <v>55.95944460031739</v>
      </c>
      <c r="G213" s="444">
        <f t="shared" si="75"/>
        <v>60.419872408019394</v>
      </c>
      <c r="H213" s="444">
        <f t="shared" si="75"/>
        <v>65.510294452960025</v>
      </c>
      <c r="I213" s="444">
        <f t="shared" si="75"/>
        <v>68.584754064362599</v>
      </c>
      <c r="J213" s="444">
        <f t="shared" si="75"/>
        <v>69.272699745608733</v>
      </c>
      <c r="K213" s="444">
        <f t="shared" si="75"/>
        <v>69.621649674340389</v>
      </c>
      <c r="L213" s="444">
        <f t="shared" si="75"/>
        <v>69.228999277446704</v>
      </c>
      <c r="M213" s="444">
        <f t="shared" si="75"/>
        <v>68.397721113099635</v>
      </c>
      <c r="N213" s="444">
        <f t="shared" si="75"/>
        <v>67.364793213020548</v>
      </c>
    </row>
    <row r="214" spans="1:14" ht="13.15">
      <c r="B214" s="329" t="str">
        <f t="shared" si="72"/>
        <v>25-29</v>
      </c>
      <c r="C214" s="444">
        <f t="shared" si="74"/>
        <v>79.170096286550404</v>
      </c>
      <c r="D214" s="444">
        <f t="shared" ref="D214:N214" si="76">D112+D146+D180</f>
        <v>78.515228593646896</v>
      </c>
      <c r="E214" s="444">
        <f t="shared" si="76"/>
        <v>80.245099203730234</v>
      </c>
      <c r="F214" s="444">
        <f t="shared" si="76"/>
        <v>82.42421298459071</v>
      </c>
      <c r="G214" s="444">
        <f t="shared" si="76"/>
        <v>85.066377040271362</v>
      </c>
      <c r="H214" s="444">
        <f t="shared" si="76"/>
        <v>89.368731151176263</v>
      </c>
      <c r="I214" s="444">
        <f t="shared" si="76"/>
        <v>92.730197986393264</v>
      </c>
      <c r="J214" s="444">
        <f t="shared" si="76"/>
        <v>94.246158637739171</v>
      </c>
      <c r="K214" s="444">
        <f t="shared" si="76"/>
        <v>95.288952272012011</v>
      </c>
      <c r="L214" s="444">
        <f t="shared" si="76"/>
        <v>95.499357589188904</v>
      </c>
      <c r="M214" s="444">
        <f t="shared" si="76"/>
        <v>95.085784164115424</v>
      </c>
      <c r="N214" s="444">
        <f t="shared" si="76"/>
        <v>94.263444517864173</v>
      </c>
    </row>
    <row r="215" spans="1:14" ht="13.15">
      <c r="B215" s="329" t="str">
        <f t="shared" si="72"/>
        <v>30-34</v>
      </c>
      <c r="C215" s="444">
        <f t="shared" si="74"/>
        <v>62.125348223089922</v>
      </c>
      <c r="D215" s="444">
        <f t="shared" ref="D215:N215" si="77">D113+D147+D181</f>
        <v>63.064794004763449</v>
      </c>
      <c r="E215" s="444">
        <f t="shared" si="77"/>
        <v>64.100893157613086</v>
      </c>
      <c r="F215" s="444">
        <f t="shared" si="77"/>
        <v>65.116800054250632</v>
      </c>
      <c r="G215" s="444">
        <f t="shared" si="77"/>
        <v>66.235085173168059</v>
      </c>
      <c r="H215" s="444">
        <f t="shared" si="77"/>
        <v>68.187099215244984</v>
      </c>
      <c r="I215" s="444">
        <f t="shared" si="77"/>
        <v>70.045157076254938</v>
      </c>
      <c r="J215" s="444">
        <f t="shared" si="77"/>
        <v>71.318278328310413</v>
      </c>
      <c r="K215" s="444">
        <f t="shared" si="77"/>
        <v>72.389977839653284</v>
      </c>
      <c r="L215" s="444">
        <f t="shared" si="77"/>
        <v>73.064203513871135</v>
      </c>
      <c r="M215" s="444">
        <f t="shared" si="77"/>
        <v>73.364272082858776</v>
      </c>
      <c r="N215" s="444">
        <f t="shared" si="77"/>
        <v>73.347678953120749</v>
      </c>
    </row>
    <row r="216" spans="1:14" ht="13.15">
      <c r="B216" s="329" t="str">
        <f t="shared" si="72"/>
        <v>35-39</v>
      </c>
      <c r="C216" s="444">
        <f t="shared" si="74"/>
        <v>57.630457724980438</v>
      </c>
      <c r="D216" s="444">
        <f t="shared" ref="D216:N216" si="78">D114+D148+D182</f>
        <v>57.99273279083998</v>
      </c>
      <c r="E216" s="444">
        <f t="shared" si="78"/>
        <v>58.802233595146816</v>
      </c>
      <c r="F216" s="444">
        <f t="shared" si="78"/>
        <v>59.660243536401119</v>
      </c>
      <c r="G216" s="444">
        <f t="shared" si="78"/>
        <v>60.490050896937746</v>
      </c>
      <c r="H216" s="444">
        <f t="shared" si="78"/>
        <v>61.807979998312767</v>
      </c>
      <c r="I216" s="444">
        <f t="shared" si="78"/>
        <v>63.057954532189392</v>
      </c>
      <c r="J216" s="444">
        <f t="shared" si="78"/>
        <v>63.987388554934185</v>
      </c>
      <c r="K216" s="444">
        <f t="shared" si="78"/>
        <v>64.863524123530482</v>
      </c>
      <c r="L216" s="444">
        <f t="shared" si="78"/>
        <v>65.543154854980884</v>
      </c>
      <c r="M216" s="444">
        <f t="shared" si="78"/>
        <v>66.019937584240495</v>
      </c>
      <c r="N216" s="444">
        <f t="shared" si="78"/>
        <v>66.303023147334613</v>
      </c>
    </row>
    <row r="217" spans="1:14" ht="13.15">
      <c r="B217" s="329" t="str">
        <f t="shared" si="72"/>
        <v>40-44</v>
      </c>
      <c r="C217" s="444">
        <f t="shared" si="74"/>
        <v>51.51924721877883</v>
      </c>
      <c r="D217" s="444">
        <f t="shared" ref="D217:N217" si="79">D115+D149+D183</f>
        <v>51.132833277077296</v>
      </c>
      <c r="E217" s="444">
        <f t="shared" si="79"/>
        <v>51.237775050793438</v>
      </c>
      <c r="F217" s="444">
        <f t="shared" si="79"/>
        <v>51.534591525984901</v>
      </c>
      <c r="G217" s="444">
        <f t="shared" si="79"/>
        <v>51.895852265601143</v>
      </c>
      <c r="H217" s="444">
        <f t="shared" si="79"/>
        <v>52.678260809210663</v>
      </c>
      <c r="I217" s="444">
        <f t="shared" si="79"/>
        <v>53.434127882110218</v>
      </c>
      <c r="J217" s="444">
        <f t="shared" si="79"/>
        <v>53.972659109631586</v>
      </c>
      <c r="K217" s="444">
        <f t="shared" si="79"/>
        <v>54.505202206254324</v>
      </c>
      <c r="L217" s="444">
        <f t="shared" si="79"/>
        <v>54.934683446203458</v>
      </c>
      <c r="M217" s="444">
        <f t="shared" si="79"/>
        <v>55.262939119718055</v>
      </c>
      <c r="N217" s="444">
        <f t="shared" si="79"/>
        <v>55.49740447995535</v>
      </c>
    </row>
    <row r="218" spans="1:14" ht="13.15">
      <c r="B218" s="329" t="str">
        <f t="shared" si="72"/>
        <v>45-49</v>
      </c>
      <c r="C218" s="444">
        <f t="shared" si="74"/>
        <v>61.361841809916264</v>
      </c>
      <c r="D218" s="444">
        <f t="shared" ref="D218:N218" si="80">D116+D150+D184</f>
        <v>59.309148665446891</v>
      </c>
      <c r="E218" s="444">
        <f t="shared" si="80"/>
        <v>58.119658549047216</v>
      </c>
      <c r="F218" s="444">
        <f t="shared" si="80"/>
        <v>57.383808433509714</v>
      </c>
      <c r="G218" s="444">
        <f t="shared" si="80"/>
        <v>56.901480107354253</v>
      </c>
      <c r="H218" s="444">
        <f t="shared" si="80"/>
        <v>57.009724492012616</v>
      </c>
      <c r="I218" s="444">
        <f t="shared" si="80"/>
        <v>57.221491311236946</v>
      </c>
      <c r="J218" s="444">
        <f t="shared" si="80"/>
        <v>57.316324539646999</v>
      </c>
      <c r="K218" s="444">
        <f t="shared" si="80"/>
        <v>57.485403911933659</v>
      </c>
      <c r="L218" s="444">
        <f t="shared" si="80"/>
        <v>57.617293701123003</v>
      </c>
      <c r="M218" s="444">
        <f t="shared" si="80"/>
        <v>57.706774455792804</v>
      </c>
      <c r="N218" s="444">
        <f t="shared" si="80"/>
        <v>57.757571017889049</v>
      </c>
    </row>
    <row r="219" spans="1:14" ht="13.15">
      <c r="B219" s="329" t="str">
        <f t="shared" si="72"/>
        <v>50-54</v>
      </c>
      <c r="C219" s="444">
        <f t="shared" si="74"/>
        <v>64.226285900457398</v>
      </c>
      <c r="D219" s="444">
        <f t="shared" ref="D219:N219" si="81">D117+D151+D185</f>
        <v>63.284176528769883</v>
      </c>
      <c r="E219" s="444">
        <f t="shared" si="81"/>
        <v>62.491030288609693</v>
      </c>
      <c r="F219" s="444">
        <f t="shared" si="81"/>
        <v>61.731639952748665</v>
      </c>
      <c r="G219" s="444">
        <f t="shared" si="81"/>
        <v>61.022209404494177</v>
      </c>
      <c r="H219" s="444">
        <f t="shared" si="81"/>
        <v>60.788962739371712</v>
      </c>
      <c r="I219" s="444">
        <f t="shared" si="81"/>
        <v>60.614974301733156</v>
      </c>
      <c r="J219" s="444">
        <f t="shared" si="81"/>
        <v>60.321368918531988</v>
      </c>
      <c r="K219" s="444">
        <f t="shared" si="81"/>
        <v>60.121704071294481</v>
      </c>
      <c r="L219" s="444">
        <f t="shared" si="81"/>
        <v>59.916046345589834</v>
      </c>
      <c r="M219" s="444">
        <f t="shared" si="81"/>
        <v>59.704226270543472</v>
      </c>
      <c r="N219" s="444">
        <f t="shared" si="81"/>
        <v>59.491978113527978</v>
      </c>
    </row>
    <row r="220" spans="1:14" ht="13.15">
      <c r="B220" s="329" t="str">
        <f t="shared" si="72"/>
        <v>55-59</v>
      </c>
      <c r="C220" s="444">
        <f t="shared" si="74"/>
        <v>92.807381594035149</v>
      </c>
      <c r="D220" s="444">
        <f t="shared" ref="D220:N220" si="82">D118+D152+D186</f>
        <v>84.086540536599841</v>
      </c>
      <c r="E220" s="444">
        <f t="shared" si="82"/>
        <v>78.911087846794103</v>
      </c>
      <c r="F220" s="444">
        <f t="shared" si="82"/>
        <v>75.557562716988727</v>
      </c>
      <c r="G220" s="444">
        <f t="shared" si="82"/>
        <v>73.381037565457291</v>
      </c>
      <c r="H220" s="444">
        <f t="shared" si="82"/>
        <v>72.356700152512715</v>
      </c>
      <c r="I220" s="444">
        <f t="shared" si="82"/>
        <v>71.617425633336168</v>
      </c>
      <c r="J220" s="444">
        <f t="shared" si="82"/>
        <v>70.812005921822646</v>
      </c>
      <c r="K220" s="444">
        <f t="shared" si="82"/>
        <v>70.205861871133934</v>
      </c>
      <c r="L220" s="444">
        <f t="shared" si="82"/>
        <v>69.628909725012733</v>
      </c>
      <c r="M220" s="444">
        <f t="shared" si="82"/>
        <v>69.076274068886946</v>
      </c>
      <c r="N220" s="444">
        <f t="shared" si="82"/>
        <v>68.554797855314206</v>
      </c>
    </row>
    <row r="221" spans="1:14" ht="13.15">
      <c r="B221" s="329" t="str">
        <f t="shared" si="72"/>
        <v>60-64</v>
      </c>
      <c r="C221" s="444">
        <f t="shared" si="74"/>
        <v>50.409137141221976</v>
      </c>
      <c r="D221" s="444">
        <f t="shared" ref="D221:N221" si="83">D119+D153+D187</f>
        <v>48.271752266144247</v>
      </c>
      <c r="E221" s="444">
        <f t="shared" si="83"/>
        <v>45.568666899939096</v>
      </c>
      <c r="F221" s="444">
        <f t="shared" si="83"/>
        <v>43.120259871092642</v>
      </c>
      <c r="G221" s="444">
        <f t="shared" si="83"/>
        <v>41.292278888227621</v>
      </c>
      <c r="H221" s="444">
        <f t="shared" si="83"/>
        <v>40.304433227610495</v>
      </c>
      <c r="I221" s="444">
        <f t="shared" si="83"/>
        <v>39.559096059481504</v>
      </c>
      <c r="J221" s="444">
        <f t="shared" si="83"/>
        <v>38.80785653482193</v>
      </c>
      <c r="K221" s="444">
        <f t="shared" si="83"/>
        <v>38.246998682969235</v>
      </c>
      <c r="L221" s="444">
        <f t="shared" si="83"/>
        <v>37.733246440820885</v>
      </c>
      <c r="M221" s="444">
        <f t="shared" si="83"/>
        <v>37.256260211692769</v>
      </c>
      <c r="N221" s="444">
        <f t="shared" si="83"/>
        <v>36.816913375492469</v>
      </c>
    </row>
    <row r="222" spans="1:14" ht="13.15">
      <c r="B222" s="329" t="str">
        <f t="shared" si="72"/>
        <v>65 plus</v>
      </c>
      <c r="C222" s="444">
        <f t="shared" si="74"/>
        <v>18.933481049570233</v>
      </c>
      <c r="D222" s="444">
        <f t="shared" ref="D222:N222" si="84">D120+D154+D188</f>
        <v>20.4387613294342</v>
      </c>
      <c r="E222" s="444">
        <f t="shared" si="84"/>
        <v>21.049212477668437</v>
      </c>
      <c r="F222" s="444">
        <f t="shared" si="84"/>
        <v>20.982558615215147</v>
      </c>
      <c r="G222" s="444">
        <f t="shared" si="84"/>
        <v>20.621789526668312</v>
      </c>
      <c r="H222" s="444">
        <f t="shared" si="84"/>
        <v>20.329829111462541</v>
      </c>
      <c r="I222" s="444">
        <f t="shared" si="84"/>
        <v>19.995761253070093</v>
      </c>
      <c r="J222" s="444">
        <f t="shared" si="84"/>
        <v>19.580769724001492</v>
      </c>
      <c r="K222" s="444">
        <f t="shared" si="84"/>
        <v>19.221133139485371</v>
      </c>
      <c r="L222" s="444">
        <f t="shared" si="84"/>
        <v>18.877104657900862</v>
      </c>
      <c r="M222" s="444">
        <f t="shared" si="84"/>
        <v>18.552541782286191</v>
      </c>
      <c r="N222" s="444">
        <f t="shared" si="84"/>
        <v>18.25166867206277</v>
      </c>
    </row>
    <row r="223" spans="1:14" ht="13.15">
      <c r="B223" s="329" t="str">
        <f t="shared" si="72"/>
        <v>Total</v>
      </c>
      <c r="C223" s="444">
        <f>SUM(C213:C222)</f>
        <v>564.47295775326643</v>
      </c>
      <c r="D223" s="444">
        <f t="shared" ref="D223:N223" si="85">SUM(D213:D222)</f>
        <v>566.57403975695138</v>
      </c>
      <c r="E223" s="444">
        <f t="shared" si="85"/>
        <v>570.53301338279391</v>
      </c>
      <c r="F223" s="444">
        <f t="shared" si="85"/>
        <v>573.47112229109962</v>
      </c>
      <c r="G223" s="444">
        <f t="shared" si="85"/>
        <v>577.32603327619938</v>
      </c>
      <c r="H223" s="444">
        <f t="shared" si="85"/>
        <v>588.34201534987483</v>
      </c>
      <c r="I223" s="444">
        <f t="shared" si="85"/>
        <v>596.86094010016825</v>
      </c>
      <c r="J223" s="444">
        <f t="shared" si="85"/>
        <v>599.63551001504914</v>
      </c>
      <c r="K223" s="444">
        <f t="shared" si="85"/>
        <v>601.95040779260705</v>
      </c>
      <c r="L223" s="444">
        <f t="shared" si="85"/>
        <v>602.04299955213844</v>
      </c>
      <c r="M223" s="444">
        <f t="shared" si="85"/>
        <v>600.42673085323452</v>
      </c>
      <c r="N223" s="444">
        <f t="shared" si="85"/>
        <v>597.64927334558206</v>
      </c>
    </row>
    <row r="224" spans="1:14">
      <c r="A224" s="300">
        <f>SUM(C224:N224)</f>
        <v>0</v>
      </c>
      <c r="C224" s="300">
        <f t="shared" ref="C224:N224" si="86">SUM(C213:C222)-C223</f>
        <v>0</v>
      </c>
      <c r="D224" s="300">
        <f t="shared" si="86"/>
        <v>0</v>
      </c>
      <c r="E224" s="300">
        <f t="shared" si="86"/>
        <v>0</v>
      </c>
      <c r="F224" s="300">
        <f t="shared" si="86"/>
        <v>0</v>
      </c>
      <c r="G224" s="300">
        <f t="shared" si="86"/>
        <v>0</v>
      </c>
      <c r="H224" s="300">
        <f t="shared" si="86"/>
        <v>0</v>
      </c>
      <c r="I224" s="300">
        <f t="shared" si="86"/>
        <v>0</v>
      </c>
      <c r="J224" s="300">
        <f t="shared" si="86"/>
        <v>0</v>
      </c>
      <c r="K224" s="300">
        <f t="shared" si="86"/>
        <v>0</v>
      </c>
      <c r="L224" s="300">
        <f t="shared" si="86"/>
        <v>0</v>
      </c>
      <c r="M224" s="300">
        <f t="shared" si="86"/>
        <v>0</v>
      </c>
      <c r="N224" s="300">
        <f t="shared" si="86"/>
        <v>0</v>
      </c>
    </row>
    <row r="226" spans="1:14" ht="13.15">
      <c r="B226" s="332" t="s">
        <v>47</v>
      </c>
      <c r="C226" s="320"/>
      <c r="D226" s="320"/>
      <c r="E226" s="320"/>
      <c r="F226" s="320"/>
      <c r="G226" s="320"/>
      <c r="H226" s="330"/>
      <c r="I226" s="320"/>
      <c r="J226" s="320"/>
      <c r="K226" s="320"/>
      <c r="L226" s="320"/>
    </row>
    <row r="227" spans="1:14">
      <c r="C227" s="320"/>
      <c r="D227" s="320"/>
      <c r="E227" s="320"/>
      <c r="F227" s="320"/>
      <c r="G227" s="320"/>
      <c r="H227" s="330"/>
      <c r="I227" s="320"/>
      <c r="J227" s="320"/>
      <c r="K227" s="320"/>
      <c r="L227" s="320"/>
    </row>
    <row r="228" spans="1:14" ht="13.15">
      <c r="B228" s="329" t="str">
        <f t="shared" ref="B228:B239" si="87">B212</f>
        <v>Age group</v>
      </c>
      <c r="C228" s="329" t="str">
        <f t="shared" ref="C228:N228" si="88">C212</f>
        <v>2018/19</v>
      </c>
      <c r="D228" s="329" t="str">
        <f t="shared" si="88"/>
        <v>2019/20</v>
      </c>
      <c r="E228" s="329" t="str">
        <f t="shared" si="88"/>
        <v>2020/21</v>
      </c>
      <c r="F228" s="329" t="str">
        <f t="shared" si="88"/>
        <v>2021/22</v>
      </c>
      <c r="G228" s="329" t="str">
        <f t="shared" si="88"/>
        <v>2022/23</v>
      </c>
      <c r="H228" s="329" t="str">
        <f t="shared" si="88"/>
        <v>2023/24</v>
      </c>
      <c r="I228" s="329" t="str">
        <f t="shared" si="88"/>
        <v>2024/25</v>
      </c>
      <c r="J228" s="329" t="str">
        <f t="shared" si="88"/>
        <v>2025/26</v>
      </c>
      <c r="K228" s="329" t="str">
        <f t="shared" si="88"/>
        <v>2026/27</v>
      </c>
      <c r="L228" s="329" t="str">
        <f t="shared" si="88"/>
        <v>2027/28</v>
      </c>
      <c r="M228" s="329" t="str">
        <f t="shared" si="88"/>
        <v>2028/29</v>
      </c>
      <c r="N228" s="329" t="str">
        <f t="shared" si="88"/>
        <v>2029/30</v>
      </c>
    </row>
    <row r="229" spans="1:14" ht="13.15">
      <c r="B229" s="329" t="str">
        <f t="shared" si="87"/>
        <v>20-24</v>
      </c>
      <c r="C229" s="444">
        <f t="shared" ref="C229:C238" si="89">C195+C161+C127</f>
        <v>39.523523291642981</v>
      </c>
      <c r="D229" s="444">
        <f t="shared" ref="D229:N229" si="90">D195+D161+D127</f>
        <v>55.183910040879027</v>
      </c>
      <c r="E229" s="444">
        <f t="shared" si="90"/>
        <v>68.662406746697101</v>
      </c>
      <c r="F229" s="444">
        <f t="shared" si="90"/>
        <v>76.094796248601895</v>
      </c>
      <c r="G229" s="444">
        <f t="shared" si="90"/>
        <v>81.661862991287705</v>
      </c>
      <c r="H229" s="444">
        <f t="shared" si="90"/>
        <v>88.178487374871466</v>
      </c>
      <c r="I229" s="444">
        <f t="shared" si="90"/>
        <v>92.305253136523746</v>
      </c>
      <c r="J229" s="444">
        <f t="shared" si="90"/>
        <v>93.464477162789265</v>
      </c>
      <c r="K229" s="444">
        <f t="shared" si="90"/>
        <v>94.126624917790011</v>
      </c>
      <c r="L229" s="444">
        <f t="shared" si="90"/>
        <v>93.800051842968585</v>
      </c>
      <c r="M229" s="444">
        <f t="shared" si="90"/>
        <v>92.857362410126669</v>
      </c>
      <c r="N229" s="444">
        <f t="shared" si="90"/>
        <v>91.60141884997347</v>
      </c>
    </row>
    <row r="230" spans="1:14" ht="13.15">
      <c r="B230" s="329" t="str">
        <f t="shared" si="87"/>
        <v>25-29</v>
      </c>
      <c r="C230" s="444">
        <f t="shared" si="89"/>
        <v>132.01459929586778</v>
      </c>
      <c r="D230" s="444">
        <f t="shared" ref="D230:N230" si="91">D196+D162+D128</f>
        <v>127.95744654786297</v>
      </c>
      <c r="E230" s="444">
        <f t="shared" si="91"/>
        <v>132.51020517523543</v>
      </c>
      <c r="F230" s="444">
        <f t="shared" si="91"/>
        <v>133.64023510070169</v>
      </c>
      <c r="G230" s="444">
        <f t="shared" si="91"/>
        <v>135.67972830593484</v>
      </c>
      <c r="H230" s="444">
        <f t="shared" si="91"/>
        <v>140.78566266949221</v>
      </c>
      <c r="I230" s="444">
        <f t="shared" si="91"/>
        <v>144.96174939940437</v>
      </c>
      <c r="J230" s="444">
        <f t="shared" si="91"/>
        <v>146.72859650095407</v>
      </c>
      <c r="K230" s="444">
        <f t="shared" si="91"/>
        <v>147.99390453241733</v>
      </c>
      <c r="L230" s="444">
        <f t="shared" si="91"/>
        <v>148.15127044580635</v>
      </c>
      <c r="M230" s="444">
        <f t="shared" si="91"/>
        <v>147.45333071908161</v>
      </c>
      <c r="N230" s="444">
        <f t="shared" si="91"/>
        <v>146.18208017408128</v>
      </c>
    </row>
    <row r="231" spans="1:14" ht="13.15">
      <c r="B231" s="329" t="str">
        <f t="shared" si="87"/>
        <v>30-34</v>
      </c>
      <c r="C231" s="444">
        <f t="shared" si="89"/>
        <v>115.68787562235278</v>
      </c>
      <c r="D231" s="444">
        <f t="shared" ref="D231:N231" si="92">D197+D163+D129</f>
        <v>116.28185963716734</v>
      </c>
      <c r="E231" s="444">
        <f t="shared" si="92"/>
        <v>120.75116507361874</v>
      </c>
      <c r="F231" s="444">
        <f t="shared" si="92"/>
        <v>120.77964185244093</v>
      </c>
      <c r="G231" s="444">
        <f t="shared" si="92"/>
        <v>120.69450919766494</v>
      </c>
      <c r="H231" s="444">
        <f t="shared" si="92"/>
        <v>122.31731240808284</v>
      </c>
      <c r="I231" s="444">
        <f t="shared" si="92"/>
        <v>124.06224617455779</v>
      </c>
      <c r="J231" s="444">
        <f t="shared" si="92"/>
        <v>125.07833509883616</v>
      </c>
      <c r="K231" s="444">
        <f t="shared" si="92"/>
        <v>125.99421024945285</v>
      </c>
      <c r="L231" s="444">
        <f t="shared" si="92"/>
        <v>126.43744193860688</v>
      </c>
      <c r="M231" s="444">
        <f t="shared" si="92"/>
        <v>126.4119590066575</v>
      </c>
      <c r="N231" s="444">
        <f t="shared" si="92"/>
        <v>125.9821280618624</v>
      </c>
    </row>
    <row r="232" spans="1:14" ht="13.15">
      <c r="B232" s="329" t="str">
        <f t="shared" si="87"/>
        <v>35-39</v>
      </c>
      <c r="C232" s="444">
        <f t="shared" si="89"/>
        <v>104.56721744640713</v>
      </c>
      <c r="D232" s="444">
        <f t="shared" ref="D232:N232" si="93">D198+D164+D130</f>
        <v>104.74333090796665</v>
      </c>
      <c r="E232" s="444">
        <f t="shared" si="93"/>
        <v>109.07665034164027</v>
      </c>
      <c r="F232" s="444">
        <f t="shared" si="93"/>
        <v>109.46647775630483</v>
      </c>
      <c r="G232" s="444">
        <f t="shared" si="93"/>
        <v>109.37107539486796</v>
      </c>
      <c r="H232" s="444">
        <f t="shared" si="93"/>
        <v>110.17243581532885</v>
      </c>
      <c r="I232" s="444">
        <f t="shared" si="93"/>
        <v>110.94449487691644</v>
      </c>
      <c r="J232" s="444">
        <f t="shared" si="93"/>
        <v>111.28222068292028</v>
      </c>
      <c r="K232" s="444">
        <f t="shared" si="93"/>
        <v>111.66221676913983</v>
      </c>
      <c r="L232" s="444">
        <f t="shared" si="93"/>
        <v>111.84630973918854</v>
      </c>
      <c r="M232" s="444">
        <f t="shared" si="93"/>
        <v>111.82399105373078</v>
      </c>
      <c r="N232" s="444">
        <f t="shared" si="93"/>
        <v>111.6049398199568</v>
      </c>
    </row>
    <row r="233" spans="1:14" ht="13.15">
      <c r="B233" s="329" t="str">
        <f t="shared" si="87"/>
        <v>40-44</v>
      </c>
      <c r="C233" s="444">
        <f t="shared" si="89"/>
        <v>88.235759256027407</v>
      </c>
      <c r="D233" s="444">
        <f t="shared" ref="D233:N233" si="94">D199+D165+D131</f>
        <v>88.536438766829079</v>
      </c>
      <c r="E233" s="444">
        <f t="shared" si="94"/>
        <v>92.229144313670218</v>
      </c>
      <c r="F233" s="444">
        <f t="shared" si="94"/>
        <v>92.686088436717753</v>
      </c>
      <c r="G233" s="444">
        <f t="shared" si="94"/>
        <v>92.731819547803539</v>
      </c>
      <c r="H233" s="444">
        <f t="shared" si="94"/>
        <v>93.408510665358818</v>
      </c>
      <c r="I233" s="444">
        <f t="shared" si="94"/>
        <v>93.970148048748626</v>
      </c>
      <c r="J233" s="444">
        <f t="shared" si="94"/>
        <v>94.119760535235386</v>
      </c>
      <c r="K233" s="444">
        <f t="shared" si="94"/>
        <v>94.256014753198713</v>
      </c>
      <c r="L233" s="444">
        <f t="shared" si="94"/>
        <v>94.233709518661399</v>
      </c>
      <c r="M233" s="444">
        <f t="shared" si="94"/>
        <v>94.075654552905718</v>
      </c>
      <c r="N233" s="444">
        <f t="shared" si="94"/>
        <v>93.809055449654664</v>
      </c>
    </row>
    <row r="234" spans="1:14" ht="13.15">
      <c r="B234" s="329" t="str">
        <f t="shared" si="87"/>
        <v>45-49</v>
      </c>
      <c r="C234" s="444">
        <f t="shared" si="89"/>
        <v>85.722491266225163</v>
      </c>
      <c r="D234" s="444">
        <f t="shared" ref="D234:N234" si="95">D200+D166+D132</f>
        <v>86.393187744586186</v>
      </c>
      <c r="E234" s="444">
        <f t="shared" si="95"/>
        <v>90.26173101301589</v>
      </c>
      <c r="F234" s="444">
        <f t="shared" si="95"/>
        <v>90.917305522193658</v>
      </c>
      <c r="G234" s="444">
        <f t="shared" si="95"/>
        <v>91.131854835327118</v>
      </c>
      <c r="H234" s="444">
        <f t="shared" si="95"/>
        <v>91.922317008132225</v>
      </c>
      <c r="I234" s="444">
        <f t="shared" si="95"/>
        <v>92.568572365590455</v>
      </c>
      <c r="J234" s="444">
        <f t="shared" si="95"/>
        <v>92.780025611741081</v>
      </c>
      <c r="K234" s="444">
        <f t="shared" si="95"/>
        <v>92.935535464174407</v>
      </c>
      <c r="L234" s="444">
        <f t="shared" si="95"/>
        <v>92.899913995986481</v>
      </c>
      <c r="M234" s="444">
        <f t="shared" si="95"/>
        <v>92.705947283382827</v>
      </c>
      <c r="N234" s="444">
        <f t="shared" si="95"/>
        <v>92.393594151675003</v>
      </c>
    </row>
    <row r="235" spans="1:14" ht="13.15">
      <c r="B235" s="329" t="str">
        <f t="shared" si="87"/>
        <v>50-54</v>
      </c>
      <c r="C235" s="444">
        <f t="shared" si="89"/>
        <v>79.68360632638877</v>
      </c>
      <c r="D235" s="444">
        <f t="shared" ref="D235:N235" si="96">D201+D167+D133</f>
        <v>81.983866268783288</v>
      </c>
      <c r="E235" s="444">
        <f t="shared" si="96"/>
        <v>86.349826176313698</v>
      </c>
      <c r="F235" s="444">
        <f t="shared" si="96"/>
        <v>87.813213761654481</v>
      </c>
      <c r="G235" s="444">
        <f t="shared" si="96"/>
        <v>88.709676357627075</v>
      </c>
      <c r="H235" s="444">
        <f t="shared" si="96"/>
        <v>89.99505616196052</v>
      </c>
      <c r="I235" s="444">
        <f t="shared" si="96"/>
        <v>91.012336518367306</v>
      </c>
      <c r="J235" s="444">
        <f t="shared" si="96"/>
        <v>91.509360988496212</v>
      </c>
      <c r="K235" s="444">
        <f t="shared" si="96"/>
        <v>91.877315189597439</v>
      </c>
      <c r="L235" s="444">
        <f t="shared" si="96"/>
        <v>91.997830939053728</v>
      </c>
      <c r="M235" s="444">
        <f t="shared" si="96"/>
        <v>91.913391371557424</v>
      </c>
      <c r="N235" s="444">
        <f t="shared" si="96"/>
        <v>91.67255927357472</v>
      </c>
    </row>
    <row r="236" spans="1:14" ht="13.15">
      <c r="B236" s="329" t="str">
        <f t="shared" si="87"/>
        <v>55-59</v>
      </c>
      <c r="C236" s="444">
        <f t="shared" si="89"/>
        <v>99.733637385115941</v>
      </c>
      <c r="D236" s="444">
        <f t="shared" ref="D236:N236" si="97">D202+D168+D134</f>
        <v>95.429434899460546</v>
      </c>
      <c r="E236" s="444">
        <f t="shared" si="97"/>
        <v>94.723111377891939</v>
      </c>
      <c r="F236" s="444">
        <f t="shared" si="97"/>
        <v>94.062047949858169</v>
      </c>
      <c r="G236" s="444">
        <f t="shared" si="97"/>
        <v>94.113870128063681</v>
      </c>
      <c r="H236" s="444">
        <f t="shared" si="97"/>
        <v>95.206296362343068</v>
      </c>
      <c r="I236" s="444">
        <f t="shared" si="97"/>
        <v>96.219263056473295</v>
      </c>
      <c r="J236" s="444">
        <f t="shared" si="97"/>
        <v>96.721647375033356</v>
      </c>
      <c r="K236" s="444">
        <f t="shared" si="97"/>
        <v>97.156490764771647</v>
      </c>
      <c r="L236" s="444">
        <f t="shared" si="97"/>
        <v>97.327931997659761</v>
      </c>
      <c r="M236" s="444">
        <f t="shared" si="97"/>
        <v>97.272431162117215</v>
      </c>
      <c r="N236" s="444">
        <f t="shared" si="97"/>
        <v>97.040309982150546</v>
      </c>
    </row>
    <row r="237" spans="1:14" ht="13.15">
      <c r="B237" s="329" t="str">
        <f t="shared" si="87"/>
        <v>60-64</v>
      </c>
      <c r="C237" s="444">
        <f t="shared" si="89"/>
        <v>51.830479813004942</v>
      </c>
      <c r="D237" s="444">
        <f t="shared" ref="D237:N237" si="98">D203+D169+D135</f>
        <v>54.036243486474014</v>
      </c>
      <c r="E237" s="444">
        <f t="shared" si="98"/>
        <v>54.64300562356744</v>
      </c>
      <c r="F237" s="444">
        <f t="shared" si="98"/>
        <v>54.24398504893913</v>
      </c>
      <c r="G237" s="444">
        <f t="shared" si="98"/>
        <v>53.998205247379332</v>
      </c>
      <c r="H237" s="444">
        <f t="shared" si="98"/>
        <v>54.454223020059814</v>
      </c>
      <c r="I237" s="444">
        <f t="shared" si="98"/>
        <v>54.864069782998833</v>
      </c>
      <c r="J237" s="444">
        <f t="shared" si="98"/>
        <v>54.952738332605492</v>
      </c>
      <c r="K237" s="444">
        <f t="shared" si="98"/>
        <v>55.079272727923055</v>
      </c>
      <c r="L237" s="444">
        <f t="shared" si="98"/>
        <v>55.075974152913062</v>
      </c>
      <c r="M237" s="444">
        <f t="shared" si="98"/>
        <v>54.960792950909266</v>
      </c>
      <c r="N237" s="444">
        <f t="shared" si="98"/>
        <v>54.761353340805705</v>
      </c>
    </row>
    <row r="238" spans="1:14" ht="13.15">
      <c r="B238" s="329" t="str">
        <f t="shared" si="87"/>
        <v>65 plus</v>
      </c>
      <c r="C238" s="444">
        <f t="shared" si="89"/>
        <v>10.116190961877066</v>
      </c>
      <c r="D238" s="444">
        <f t="shared" ref="D238:N238" si="99">D204+D170+D136</f>
        <v>16.025138416512306</v>
      </c>
      <c r="E238" s="444">
        <f t="shared" si="99"/>
        <v>20.281904401387941</v>
      </c>
      <c r="F238" s="444">
        <f t="shared" si="99"/>
        <v>22.846126451850353</v>
      </c>
      <c r="G238" s="444">
        <f t="shared" si="99"/>
        <v>24.455389095852912</v>
      </c>
      <c r="H238" s="444">
        <f t="shared" si="99"/>
        <v>25.691426983541213</v>
      </c>
      <c r="I238" s="444">
        <f t="shared" si="99"/>
        <v>26.509573052953009</v>
      </c>
      <c r="J238" s="444">
        <f t="shared" si="99"/>
        <v>26.933862531797988</v>
      </c>
      <c r="K238" s="444">
        <f t="shared" si="99"/>
        <v>27.203055181169461</v>
      </c>
      <c r="L238" s="444">
        <f t="shared" si="99"/>
        <v>27.319764012838917</v>
      </c>
      <c r="M238" s="444">
        <f t="shared" si="99"/>
        <v>27.327301448965429</v>
      </c>
      <c r="N238" s="444">
        <f t="shared" si="99"/>
        <v>27.260158708436173</v>
      </c>
    </row>
    <row r="239" spans="1:14" ht="13.15">
      <c r="B239" s="329" t="str">
        <f t="shared" si="87"/>
        <v>Total</v>
      </c>
      <c r="C239" s="444">
        <f>SUM(C229:C238)</f>
        <v>807.11538066490971</v>
      </c>
      <c r="D239" s="444">
        <f t="shared" ref="D239:N239" si="100">SUM(D229:D238)</f>
        <v>826.57085671652135</v>
      </c>
      <c r="E239" s="444">
        <f t="shared" si="100"/>
        <v>869.48915024303869</v>
      </c>
      <c r="F239" s="444">
        <f t="shared" si="100"/>
        <v>882.54991812926301</v>
      </c>
      <c r="G239" s="444">
        <f t="shared" si="100"/>
        <v>892.54799110180909</v>
      </c>
      <c r="H239" s="444">
        <f t="shared" si="100"/>
        <v>912.13172846917109</v>
      </c>
      <c r="I239" s="444">
        <f t="shared" si="100"/>
        <v>927.41770641253379</v>
      </c>
      <c r="J239" s="444">
        <f t="shared" si="100"/>
        <v>933.57102482040943</v>
      </c>
      <c r="K239" s="444">
        <f t="shared" si="100"/>
        <v>938.28464054963479</v>
      </c>
      <c r="L239" s="444">
        <f t="shared" si="100"/>
        <v>939.09019858368379</v>
      </c>
      <c r="M239" s="444">
        <f t="shared" si="100"/>
        <v>936.80216195943433</v>
      </c>
      <c r="N239" s="444">
        <f t="shared" si="100"/>
        <v>932.3075978121708</v>
      </c>
    </row>
    <row r="240" spans="1:14">
      <c r="A240" s="300">
        <f>SUM(C240:N240)</f>
        <v>0</v>
      </c>
      <c r="C240" s="300">
        <f t="shared" ref="C240:N240" si="101">SUM(C229:C238)-C239</f>
        <v>0</v>
      </c>
      <c r="D240" s="300">
        <f t="shared" si="101"/>
        <v>0</v>
      </c>
      <c r="E240" s="300">
        <f t="shared" si="101"/>
        <v>0</v>
      </c>
      <c r="F240" s="300">
        <f t="shared" si="101"/>
        <v>0</v>
      </c>
      <c r="G240" s="300">
        <f t="shared" si="101"/>
        <v>0</v>
      </c>
      <c r="H240" s="300">
        <f t="shared" si="101"/>
        <v>0</v>
      </c>
      <c r="I240" s="300">
        <f t="shared" si="101"/>
        <v>0</v>
      </c>
      <c r="J240" s="300">
        <f t="shared" si="101"/>
        <v>0</v>
      </c>
      <c r="K240" s="300">
        <f t="shared" si="101"/>
        <v>0</v>
      </c>
      <c r="L240" s="300">
        <f t="shared" si="101"/>
        <v>0</v>
      </c>
      <c r="M240" s="300">
        <f t="shared" si="101"/>
        <v>0</v>
      </c>
      <c r="N240" s="300">
        <f t="shared" si="101"/>
        <v>0</v>
      </c>
    </row>
    <row r="242" spans="2:15" ht="15">
      <c r="B242" s="331" t="s">
        <v>166</v>
      </c>
      <c r="C242" s="320"/>
      <c r="D242" s="320"/>
      <c r="E242" s="320"/>
      <c r="F242" s="320"/>
      <c r="G242" s="320"/>
      <c r="H242" s="330"/>
      <c r="I242" s="320"/>
      <c r="J242" s="320"/>
      <c r="K242" s="320"/>
      <c r="L242" s="320"/>
    </row>
    <row r="243" spans="2:15">
      <c r="C243" s="320"/>
      <c r="D243" s="320"/>
      <c r="E243" s="320"/>
      <c r="F243" s="320"/>
      <c r="G243" s="320"/>
      <c r="H243" s="330"/>
      <c r="I243" s="320"/>
      <c r="J243" s="320"/>
      <c r="K243" s="320"/>
      <c r="L243" s="320"/>
    </row>
    <row r="244" spans="2:15" ht="13.15">
      <c r="B244" s="332" t="s">
        <v>46</v>
      </c>
      <c r="C244" s="320"/>
      <c r="D244" s="320"/>
      <c r="E244" s="320"/>
      <c r="F244" s="320"/>
      <c r="G244" s="320"/>
      <c r="H244" s="330"/>
      <c r="I244" s="320"/>
      <c r="J244" s="320"/>
      <c r="K244" s="320"/>
      <c r="L244" s="320"/>
    </row>
    <row r="245" spans="2:15">
      <c r="C245" s="320"/>
      <c r="D245" s="320"/>
      <c r="E245" s="320"/>
      <c r="F245" s="320"/>
      <c r="G245" s="320"/>
      <c r="H245" s="330"/>
      <c r="I245" s="320"/>
      <c r="J245" s="320"/>
      <c r="K245" s="320"/>
      <c r="L245" s="320"/>
    </row>
    <row r="246" spans="2:15" ht="13.15">
      <c r="B246" s="329" t="str">
        <f t="shared" ref="B246:B257" si="102">B212</f>
        <v>Age group</v>
      </c>
      <c r="C246" s="329" t="str">
        <f t="shared" ref="C246:N246" si="103">C212</f>
        <v>2018/19</v>
      </c>
      <c r="D246" s="329" t="str">
        <f t="shared" si="103"/>
        <v>2019/20</v>
      </c>
      <c r="E246" s="329" t="str">
        <f t="shared" si="103"/>
        <v>2020/21</v>
      </c>
      <c r="F246" s="329" t="str">
        <f t="shared" si="103"/>
        <v>2021/22</v>
      </c>
      <c r="G246" s="329" t="str">
        <f t="shared" si="103"/>
        <v>2022/23</v>
      </c>
      <c r="H246" s="329" t="str">
        <f t="shared" si="103"/>
        <v>2023/24</v>
      </c>
      <c r="I246" s="329" t="str">
        <f t="shared" si="103"/>
        <v>2024/25</v>
      </c>
      <c r="J246" s="329" t="str">
        <f t="shared" si="103"/>
        <v>2025/26</v>
      </c>
      <c r="K246" s="329" t="str">
        <f t="shared" si="103"/>
        <v>2026/27</v>
      </c>
      <c r="L246" s="329" t="str">
        <f t="shared" si="103"/>
        <v>2027/28</v>
      </c>
      <c r="M246" s="329" t="str">
        <f t="shared" si="103"/>
        <v>2028/29</v>
      </c>
      <c r="N246" s="329" t="str">
        <f t="shared" si="103"/>
        <v>2029/30</v>
      </c>
    </row>
    <row r="247" spans="2:15" ht="13.15">
      <c r="B247" s="329" t="str">
        <f t="shared" si="102"/>
        <v>20-24</v>
      </c>
      <c r="C247" s="444">
        <f t="shared" ref="C247:C256" si="104">C77-C213</f>
        <v>109.17031039981174</v>
      </c>
      <c r="D247" s="444">
        <f t="shared" ref="D247:N247" si="105">D77-D213</f>
        <v>169.36794282550923</v>
      </c>
      <c r="E247" s="444">
        <f t="shared" si="105"/>
        <v>209.37679074473607</v>
      </c>
      <c r="F247" s="444">
        <f t="shared" si="105"/>
        <v>233.61117437520664</v>
      </c>
      <c r="G247" s="444">
        <f t="shared" si="105"/>
        <v>252.23190561754609</v>
      </c>
      <c r="H247" s="444">
        <f t="shared" si="105"/>
        <v>273.48264319147256</v>
      </c>
      <c r="I247" s="444">
        <f t="shared" si="105"/>
        <v>286.31744034714023</v>
      </c>
      <c r="J247" s="444">
        <f t="shared" si="105"/>
        <v>289.18937375623898</v>
      </c>
      <c r="K247" s="444">
        <f t="shared" si="105"/>
        <v>290.64611806868493</v>
      </c>
      <c r="L247" s="444">
        <f t="shared" si="105"/>
        <v>289.00693953515275</v>
      </c>
      <c r="M247" s="444">
        <f t="shared" si="105"/>
        <v>285.53664297319432</v>
      </c>
      <c r="N247" s="444">
        <f t="shared" si="105"/>
        <v>281.22452905737777</v>
      </c>
      <c r="O247" s="318"/>
    </row>
    <row r="248" spans="2:15" ht="13.15">
      <c r="B248" s="329" t="str">
        <f t="shared" si="102"/>
        <v>25-29</v>
      </c>
      <c r="C248" s="444">
        <f t="shared" si="104"/>
        <v>511.87993721100116</v>
      </c>
      <c r="D248" s="444">
        <f t="shared" ref="D248:N248" si="106">D78-D214</f>
        <v>511.23845504925515</v>
      </c>
      <c r="E248" s="444">
        <f t="shared" si="106"/>
        <v>522.81941826976163</v>
      </c>
      <c r="F248" s="444">
        <f t="shared" si="106"/>
        <v>535.55264385709393</v>
      </c>
      <c r="G248" s="444">
        <f t="shared" si="106"/>
        <v>552.72014712204464</v>
      </c>
      <c r="H248" s="444">
        <f t="shared" si="106"/>
        <v>580.67476185807277</v>
      </c>
      <c r="I248" s="444">
        <f t="shared" si="106"/>
        <v>602.51594645239766</v>
      </c>
      <c r="J248" s="444">
        <f t="shared" si="106"/>
        <v>612.36592506200111</v>
      </c>
      <c r="K248" s="444">
        <f t="shared" si="106"/>
        <v>619.14149340059805</v>
      </c>
      <c r="L248" s="444">
        <f t="shared" si="106"/>
        <v>620.50860531850924</v>
      </c>
      <c r="M248" s="444">
        <f t="shared" si="106"/>
        <v>617.82140536588668</v>
      </c>
      <c r="N248" s="444">
        <f t="shared" si="106"/>
        <v>612.47824034493965</v>
      </c>
      <c r="O248" s="318"/>
    </row>
    <row r="249" spans="2:15" ht="13.15">
      <c r="B249" s="329" t="str">
        <f t="shared" si="102"/>
        <v>30-34</v>
      </c>
      <c r="C249" s="444">
        <f t="shared" si="104"/>
        <v>603.00099290483206</v>
      </c>
      <c r="D249" s="444">
        <f t="shared" ref="D249:N249" si="107">D79-D215</f>
        <v>616.23216674972275</v>
      </c>
      <c r="E249" s="444">
        <f t="shared" si="107"/>
        <v>626.717444574659</v>
      </c>
      <c r="F249" s="444">
        <f t="shared" si="107"/>
        <v>635.00129685754769</v>
      </c>
      <c r="G249" s="444">
        <f t="shared" si="107"/>
        <v>645.90650872572076</v>
      </c>
      <c r="H249" s="444">
        <f t="shared" si="107"/>
        <v>664.9420179517623</v>
      </c>
      <c r="I249" s="444">
        <f t="shared" si="107"/>
        <v>683.06129209291635</v>
      </c>
      <c r="J249" s="444">
        <f t="shared" si="107"/>
        <v>695.47642375538453</v>
      </c>
      <c r="K249" s="444">
        <f t="shared" si="107"/>
        <v>705.92734546802023</v>
      </c>
      <c r="L249" s="444">
        <f t="shared" si="107"/>
        <v>712.50221058956004</v>
      </c>
      <c r="M249" s="444">
        <f t="shared" si="107"/>
        <v>715.42839753816008</v>
      </c>
      <c r="N249" s="444">
        <f t="shared" si="107"/>
        <v>715.26658585678456</v>
      </c>
      <c r="O249" s="318"/>
    </row>
    <row r="250" spans="2:15" ht="13.15">
      <c r="B250" s="329" t="str">
        <f t="shared" si="102"/>
        <v>35-39</v>
      </c>
      <c r="C250" s="444">
        <f t="shared" si="104"/>
        <v>586.83851874927211</v>
      </c>
      <c r="D250" s="444">
        <f t="shared" ref="D250:N250" si="108">D80-D216</f>
        <v>594.46802435370114</v>
      </c>
      <c r="E250" s="444">
        <f t="shared" si="108"/>
        <v>603.11115984257981</v>
      </c>
      <c r="F250" s="444">
        <f t="shared" si="108"/>
        <v>610.3375455914761</v>
      </c>
      <c r="G250" s="444">
        <f t="shared" si="108"/>
        <v>618.82665924108187</v>
      </c>
      <c r="H250" s="444">
        <f t="shared" si="108"/>
        <v>632.30936674136262</v>
      </c>
      <c r="I250" s="444">
        <f t="shared" si="108"/>
        <v>645.09688391924055</v>
      </c>
      <c r="J250" s="444">
        <f t="shared" si="108"/>
        <v>654.60520045645274</v>
      </c>
      <c r="K250" s="444">
        <f t="shared" si="108"/>
        <v>663.56826196685677</v>
      </c>
      <c r="L250" s="444">
        <f t="shared" si="108"/>
        <v>670.52103533743298</v>
      </c>
      <c r="M250" s="444">
        <f t="shared" si="108"/>
        <v>675.39862858056426</v>
      </c>
      <c r="N250" s="444">
        <f t="shared" si="108"/>
        <v>678.2946567817537</v>
      </c>
      <c r="O250" s="318"/>
    </row>
    <row r="251" spans="2:15" ht="13.15">
      <c r="B251" s="329" t="str">
        <f t="shared" si="102"/>
        <v>40-44</v>
      </c>
      <c r="C251" s="444">
        <f t="shared" si="104"/>
        <v>587.61223503547592</v>
      </c>
      <c r="D251" s="444">
        <f t="shared" ref="D251:N251" si="109">D81-D217</f>
        <v>587.04319794737546</v>
      </c>
      <c r="E251" s="444">
        <f t="shared" si="109"/>
        <v>588.58025293161234</v>
      </c>
      <c r="F251" s="444">
        <f t="shared" si="109"/>
        <v>590.48798397128519</v>
      </c>
      <c r="G251" s="444">
        <f t="shared" si="109"/>
        <v>594.6273420123091</v>
      </c>
      <c r="H251" s="444">
        <f t="shared" si="109"/>
        <v>603.59224946335473</v>
      </c>
      <c r="I251" s="444">
        <f t="shared" si="109"/>
        <v>612.25304235625435</v>
      </c>
      <c r="J251" s="444">
        <f t="shared" si="109"/>
        <v>618.42358158880722</v>
      </c>
      <c r="K251" s="444">
        <f t="shared" si="109"/>
        <v>624.5255082790386</v>
      </c>
      <c r="L251" s="444">
        <f t="shared" si="109"/>
        <v>629.44654294762972</v>
      </c>
      <c r="M251" s="444">
        <f t="shared" si="109"/>
        <v>633.20772597326868</v>
      </c>
      <c r="N251" s="444">
        <f t="shared" si="109"/>
        <v>635.89425115524887</v>
      </c>
      <c r="O251" s="318"/>
    </row>
    <row r="252" spans="2:15" ht="13.15">
      <c r="B252" s="329" t="str">
        <f t="shared" si="102"/>
        <v>45-49</v>
      </c>
      <c r="C252" s="444">
        <f t="shared" si="104"/>
        <v>584.89576623811536</v>
      </c>
      <c r="D252" s="444">
        <f t="shared" ref="D252:N252" si="110">D82-D218</f>
        <v>569.07629359056375</v>
      </c>
      <c r="E252" s="444">
        <f t="shared" si="110"/>
        <v>557.9801730457317</v>
      </c>
      <c r="F252" s="444">
        <f t="shared" si="110"/>
        <v>549.50831546820416</v>
      </c>
      <c r="G252" s="444">
        <f t="shared" si="110"/>
        <v>544.88953129818174</v>
      </c>
      <c r="H252" s="444">
        <f t="shared" si="110"/>
        <v>545.92608134768614</v>
      </c>
      <c r="I252" s="444">
        <f t="shared" si="110"/>
        <v>547.95396397312845</v>
      </c>
      <c r="J252" s="444">
        <f t="shared" si="110"/>
        <v>548.8620885646568</v>
      </c>
      <c r="K252" s="444">
        <f t="shared" si="110"/>
        <v>550.48119547969043</v>
      </c>
      <c r="L252" s="444">
        <f t="shared" si="110"/>
        <v>551.74417432099312</v>
      </c>
      <c r="M252" s="444">
        <f t="shared" si="110"/>
        <v>552.60104353388965</v>
      </c>
      <c r="N252" s="444">
        <f t="shared" si="110"/>
        <v>553.08747226755293</v>
      </c>
      <c r="O252" s="318"/>
    </row>
    <row r="253" spans="2:15" ht="13.15">
      <c r="B253" s="329" t="str">
        <f t="shared" si="102"/>
        <v>50-54</v>
      </c>
      <c r="C253" s="444">
        <f t="shared" si="104"/>
        <v>453.74385755596285</v>
      </c>
      <c r="D253" s="444">
        <f t="shared" ref="D253:N253" si="111">D83-D219</f>
        <v>449.4567381074412</v>
      </c>
      <c r="E253" s="444">
        <f t="shared" si="111"/>
        <v>444.02539855668698</v>
      </c>
      <c r="F253" s="444">
        <f t="shared" si="111"/>
        <v>437.73355058121098</v>
      </c>
      <c r="G253" s="444">
        <f t="shared" si="111"/>
        <v>432.70304186613532</v>
      </c>
      <c r="H253" s="444">
        <f t="shared" si="111"/>
        <v>431.04911057638782</v>
      </c>
      <c r="I253" s="444">
        <f t="shared" si="111"/>
        <v>429.81537409010775</v>
      </c>
      <c r="J253" s="444">
        <f t="shared" si="111"/>
        <v>427.73344451628179</v>
      </c>
      <c r="K253" s="444">
        <f t="shared" si="111"/>
        <v>426.3176389006457</v>
      </c>
      <c r="L253" s="444">
        <f t="shared" si="111"/>
        <v>424.85933831854459</v>
      </c>
      <c r="M253" s="444">
        <f t="shared" si="111"/>
        <v>423.35734106712869</v>
      </c>
      <c r="N253" s="444">
        <f t="shared" si="111"/>
        <v>421.85230832466749</v>
      </c>
      <c r="O253" s="318"/>
    </row>
    <row r="254" spans="2:15" ht="13.15">
      <c r="B254" s="329" t="str">
        <f t="shared" si="102"/>
        <v>55-59</v>
      </c>
      <c r="C254" s="444">
        <f t="shared" si="104"/>
        <v>255.87457350641083</v>
      </c>
      <c r="D254" s="444">
        <f t="shared" ref="D254:N254" si="112">D84-D220</f>
        <v>232.35777752229842</v>
      </c>
      <c r="E254" s="444">
        <f t="shared" si="112"/>
        <v>218.09888032884987</v>
      </c>
      <c r="F254" s="444">
        <f t="shared" si="112"/>
        <v>208.64700182864323</v>
      </c>
      <c r="G254" s="444">
        <f t="shared" si="112"/>
        <v>202.63667763419221</v>
      </c>
      <c r="H254" s="444">
        <f t="shared" si="112"/>
        <v>199.80804046821675</v>
      </c>
      <c r="I254" s="444">
        <f t="shared" si="112"/>
        <v>197.76658483614125</v>
      </c>
      <c r="J254" s="444">
        <f t="shared" si="112"/>
        <v>195.54247381431756</v>
      </c>
      <c r="K254" s="444">
        <f t="shared" si="112"/>
        <v>193.86864879528957</v>
      </c>
      <c r="L254" s="444">
        <f t="shared" si="112"/>
        <v>192.27543520874647</v>
      </c>
      <c r="M254" s="444">
        <f t="shared" si="112"/>
        <v>190.74936993337303</v>
      </c>
      <c r="N254" s="444">
        <f t="shared" si="112"/>
        <v>189.30934931102385</v>
      </c>
      <c r="O254" s="318"/>
    </row>
    <row r="255" spans="2:15" ht="13.15">
      <c r="B255" s="329" t="str">
        <f t="shared" si="102"/>
        <v>60-64</v>
      </c>
      <c r="C255" s="444">
        <f t="shared" si="104"/>
        <v>88.854121200344025</v>
      </c>
      <c r="D255" s="444">
        <f t="shared" ref="D255:N255" si="113">D85-D221</f>
        <v>85.245137225394316</v>
      </c>
      <c r="E255" s="444">
        <f t="shared" si="113"/>
        <v>80.484500994158793</v>
      </c>
      <c r="F255" s="444">
        <f t="shared" si="113"/>
        <v>76.105305419077879</v>
      </c>
      <c r="G255" s="444">
        <f t="shared" si="113"/>
        <v>72.879001787858982</v>
      </c>
      <c r="H255" s="444">
        <f t="shared" si="113"/>
        <v>71.135498944116222</v>
      </c>
      <c r="I255" s="444">
        <f t="shared" si="113"/>
        <v>69.820012604511049</v>
      </c>
      <c r="J255" s="444">
        <f t="shared" si="113"/>
        <v>68.494108872993223</v>
      </c>
      <c r="K255" s="444">
        <f t="shared" si="113"/>
        <v>67.504220170106436</v>
      </c>
      <c r="L255" s="444">
        <f t="shared" si="113"/>
        <v>66.59747073456677</v>
      </c>
      <c r="M255" s="444">
        <f t="shared" si="113"/>
        <v>65.755611646587937</v>
      </c>
      <c r="N255" s="444">
        <f t="shared" si="113"/>
        <v>64.980184382144529</v>
      </c>
      <c r="O255" s="318"/>
    </row>
    <row r="256" spans="2:15" ht="13.15">
      <c r="B256" s="329" t="str">
        <f t="shared" si="102"/>
        <v>65 plus</v>
      </c>
      <c r="C256" s="444">
        <f t="shared" si="104"/>
        <v>25.691906699093025</v>
      </c>
      <c r="D256" s="444">
        <f t="shared" ref="D256:N256" si="114">D86-D222</f>
        <v>27.807239710782909</v>
      </c>
      <c r="E256" s="444">
        <f t="shared" si="114"/>
        <v>28.644206521337548</v>
      </c>
      <c r="F256" s="444">
        <f t="shared" si="114"/>
        <v>28.524616209141257</v>
      </c>
      <c r="G256" s="444">
        <f t="shared" si="114"/>
        <v>28.034170788273567</v>
      </c>
      <c r="H256" s="444">
        <f t="shared" si="114"/>
        <v>27.637266914693189</v>
      </c>
      <c r="I256" s="444">
        <f t="shared" si="114"/>
        <v>27.183120324508316</v>
      </c>
      <c r="J256" s="444">
        <f t="shared" si="114"/>
        <v>26.618962524985101</v>
      </c>
      <c r="K256" s="444">
        <f t="shared" si="114"/>
        <v>26.130056680077804</v>
      </c>
      <c r="L256" s="444">
        <f t="shared" si="114"/>
        <v>25.662369179131385</v>
      </c>
      <c r="M256" s="444">
        <f t="shared" si="114"/>
        <v>25.221144082019997</v>
      </c>
      <c r="N256" s="444">
        <f t="shared" si="114"/>
        <v>24.812123897486806</v>
      </c>
      <c r="O256" s="318"/>
    </row>
    <row r="257" spans="1:15" ht="13.15">
      <c r="B257" s="329" t="str">
        <f t="shared" si="102"/>
        <v>Total</v>
      </c>
      <c r="C257" s="444">
        <f>SUM(C247:C256)</f>
        <v>3807.5622195003189</v>
      </c>
      <c r="D257" s="444">
        <f t="shared" ref="D257:N257" si="115">SUM(D247:D256)</f>
        <v>3842.2929730820447</v>
      </c>
      <c r="E257" s="444">
        <f t="shared" si="115"/>
        <v>3879.8382258101133</v>
      </c>
      <c r="F257" s="444">
        <f t="shared" si="115"/>
        <v>3905.5094341588874</v>
      </c>
      <c r="G257" s="444">
        <f t="shared" si="115"/>
        <v>3945.4549860933448</v>
      </c>
      <c r="H257" s="444">
        <f t="shared" si="115"/>
        <v>4030.5570374571248</v>
      </c>
      <c r="I257" s="444">
        <f t="shared" si="115"/>
        <v>4101.783660996346</v>
      </c>
      <c r="J257" s="444">
        <f t="shared" si="115"/>
        <v>4137.3115829121198</v>
      </c>
      <c r="K257" s="444">
        <f t="shared" si="115"/>
        <v>4168.1104872090082</v>
      </c>
      <c r="L257" s="444">
        <f t="shared" si="115"/>
        <v>4183.1241214902666</v>
      </c>
      <c r="M257" s="444">
        <f t="shared" si="115"/>
        <v>4185.0773106940733</v>
      </c>
      <c r="N257" s="444">
        <f t="shared" si="115"/>
        <v>4177.1997013789805</v>
      </c>
      <c r="O257" s="318"/>
    </row>
    <row r="258" spans="1:15">
      <c r="A258" s="300">
        <f>SUM(C258:N258)</f>
        <v>0</v>
      </c>
      <c r="C258" s="300">
        <f t="shared" ref="C258:N258" si="116">SUM(C247:C256)-C257</f>
        <v>0</v>
      </c>
      <c r="D258" s="300">
        <f t="shared" si="116"/>
        <v>0</v>
      </c>
      <c r="E258" s="300">
        <f t="shared" si="116"/>
        <v>0</v>
      </c>
      <c r="F258" s="300">
        <f t="shared" si="116"/>
        <v>0</v>
      </c>
      <c r="G258" s="300">
        <f t="shared" si="116"/>
        <v>0</v>
      </c>
      <c r="H258" s="300">
        <f t="shared" si="116"/>
        <v>0</v>
      </c>
      <c r="I258" s="300">
        <f t="shared" si="116"/>
        <v>0</v>
      </c>
      <c r="J258" s="300">
        <f t="shared" si="116"/>
        <v>0</v>
      </c>
      <c r="K258" s="300">
        <f t="shared" si="116"/>
        <v>0</v>
      </c>
      <c r="L258" s="300">
        <f t="shared" si="116"/>
        <v>0</v>
      </c>
      <c r="M258" s="300">
        <f t="shared" si="116"/>
        <v>0</v>
      </c>
      <c r="N258" s="300">
        <f t="shared" si="116"/>
        <v>0</v>
      </c>
    </row>
    <row r="260" spans="1:15" ht="13.15">
      <c r="B260" s="332" t="s">
        <v>47</v>
      </c>
      <c r="C260" s="320"/>
      <c r="D260" s="320"/>
      <c r="E260" s="320"/>
      <c r="F260" s="320"/>
      <c r="G260" s="320"/>
      <c r="H260" s="330"/>
      <c r="I260" s="320"/>
      <c r="J260" s="320"/>
      <c r="K260" s="320"/>
      <c r="L260" s="320"/>
    </row>
    <row r="261" spans="1:15">
      <c r="C261" s="320"/>
      <c r="D261" s="320"/>
      <c r="E261" s="320"/>
      <c r="F261" s="320"/>
      <c r="G261" s="320"/>
      <c r="H261" s="330"/>
      <c r="I261" s="320"/>
      <c r="J261" s="320"/>
      <c r="K261" s="320"/>
      <c r="L261" s="320"/>
    </row>
    <row r="262" spans="1:15" ht="13.15">
      <c r="B262" s="329" t="str">
        <f t="shared" ref="B262:B273" si="117">B246</f>
        <v>Age group</v>
      </c>
      <c r="C262" s="329" t="str">
        <f t="shared" ref="C262:N262" si="118">C246</f>
        <v>2018/19</v>
      </c>
      <c r="D262" s="329" t="str">
        <f t="shared" si="118"/>
        <v>2019/20</v>
      </c>
      <c r="E262" s="329" t="str">
        <f t="shared" si="118"/>
        <v>2020/21</v>
      </c>
      <c r="F262" s="329" t="str">
        <f t="shared" si="118"/>
        <v>2021/22</v>
      </c>
      <c r="G262" s="329" t="str">
        <f t="shared" si="118"/>
        <v>2022/23</v>
      </c>
      <c r="H262" s="329" t="str">
        <f t="shared" si="118"/>
        <v>2023/24</v>
      </c>
      <c r="I262" s="329" t="str">
        <f t="shared" si="118"/>
        <v>2024/25</v>
      </c>
      <c r="J262" s="329" t="str">
        <f t="shared" si="118"/>
        <v>2025/26</v>
      </c>
      <c r="K262" s="329" t="str">
        <f t="shared" si="118"/>
        <v>2026/27</v>
      </c>
      <c r="L262" s="329" t="str">
        <f t="shared" si="118"/>
        <v>2027/28</v>
      </c>
      <c r="M262" s="329" t="str">
        <f t="shared" si="118"/>
        <v>2028/29</v>
      </c>
      <c r="N262" s="329" t="str">
        <f t="shared" si="118"/>
        <v>2029/30</v>
      </c>
    </row>
    <row r="263" spans="1:15" ht="13.15">
      <c r="B263" s="329" t="str">
        <f t="shared" si="117"/>
        <v>20-24</v>
      </c>
      <c r="C263" s="444">
        <f t="shared" ref="C263:C272" si="119">C93-C229</f>
        <v>221.95549246085849</v>
      </c>
      <c r="D263" s="444">
        <f t="shared" ref="D263:N263" si="120">D93-D229</f>
        <v>309.97842004226152</v>
      </c>
      <c r="E263" s="444">
        <f t="shared" si="120"/>
        <v>369.03148572920423</v>
      </c>
      <c r="F263" s="444">
        <f t="shared" si="120"/>
        <v>406.05367302701643</v>
      </c>
      <c r="G263" s="444">
        <f t="shared" si="120"/>
        <v>435.76040739383137</v>
      </c>
      <c r="H263" s="444">
        <f t="shared" si="120"/>
        <v>470.53412908232622</v>
      </c>
      <c r="I263" s="444">
        <f t="shared" si="120"/>
        <v>492.55519330551641</v>
      </c>
      <c r="J263" s="444">
        <f t="shared" si="120"/>
        <v>498.74099308331569</v>
      </c>
      <c r="K263" s="444">
        <f t="shared" si="120"/>
        <v>502.27431653326954</v>
      </c>
      <c r="L263" s="444">
        <f t="shared" si="120"/>
        <v>500.53167179170617</v>
      </c>
      <c r="M263" s="444">
        <f t="shared" si="120"/>
        <v>495.5013342968968</v>
      </c>
      <c r="N263" s="444">
        <f t="shared" si="120"/>
        <v>488.799424036848</v>
      </c>
    </row>
    <row r="264" spans="1:15" ht="13.15">
      <c r="B264" s="329" t="str">
        <f t="shared" si="117"/>
        <v>25-29</v>
      </c>
      <c r="C264" s="444">
        <f t="shared" si="119"/>
        <v>938.11929121879871</v>
      </c>
      <c r="D264" s="444">
        <f t="shared" ref="D264:N264" si="121">D94-D230</f>
        <v>909.50936224430382</v>
      </c>
      <c r="E264" s="444">
        <f t="shared" si="121"/>
        <v>902.40582171508152</v>
      </c>
      <c r="F264" s="444">
        <f t="shared" si="121"/>
        <v>903.79860921591455</v>
      </c>
      <c r="G264" s="444">
        <f t="shared" si="121"/>
        <v>917.59154456211502</v>
      </c>
      <c r="H264" s="444">
        <f t="shared" si="121"/>
        <v>952.12258510580727</v>
      </c>
      <c r="I264" s="444">
        <f t="shared" si="121"/>
        <v>980.3651377742874</v>
      </c>
      <c r="J264" s="444">
        <f t="shared" si="121"/>
        <v>992.3141885363915</v>
      </c>
      <c r="K264" s="444">
        <f t="shared" si="121"/>
        <v>1000.8713692253099</v>
      </c>
      <c r="L264" s="444">
        <f t="shared" si="121"/>
        <v>1001.9356227680532</v>
      </c>
      <c r="M264" s="444">
        <f t="shared" si="121"/>
        <v>997.21551019226331</v>
      </c>
      <c r="N264" s="444">
        <f t="shared" si="121"/>
        <v>988.61814074233291</v>
      </c>
    </row>
    <row r="265" spans="1:15" ht="13.15">
      <c r="B265" s="329" t="str">
        <f t="shared" si="117"/>
        <v>30-34</v>
      </c>
      <c r="C265" s="444">
        <f t="shared" si="119"/>
        <v>1052.1409394497934</v>
      </c>
      <c r="D265" s="444">
        <f t="shared" ref="D265:N265" si="122">D95-D231</f>
        <v>1057.7925211971333</v>
      </c>
      <c r="E265" s="444">
        <f t="shared" si="122"/>
        <v>1053.7529120209711</v>
      </c>
      <c r="F265" s="444">
        <f t="shared" si="122"/>
        <v>1046.9211050340464</v>
      </c>
      <c r="G265" s="444">
        <f t="shared" si="122"/>
        <v>1046.1831729484268</v>
      </c>
      <c r="H265" s="444">
        <f t="shared" si="122"/>
        <v>1060.2496737613631</v>
      </c>
      <c r="I265" s="444">
        <f t="shared" si="122"/>
        <v>1075.3748054391092</v>
      </c>
      <c r="J265" s="444">
        <f t="shared" si="122"/>
        <v>1084.1822908986042</v>
      </c>
      <c r="K265" s="444">
        <f t="shared" si="122"/>
        <v>1092.1211207382246</v>
      </c>
      <c r="L265" s="444">
        <f t="shared" si="122"/>
        <v>1095.9630646509424</v>
      </c>
      <c r="M265" s="444">
        <f t="shared" si="122"/>
        <v>1095.742177928091</v>
      </c>
      <c r="N265" s="444">
        <f t="shared" si="122"/>
        <v>1092.0163920191339</v>
      </c>
    </row>
    <row r="266" spans="1:15" ht="13.15">
      <c r="B266" s="329" t="str">
        <f t="shared" si="117"/>
        <v>35-39</v>
      </c>
      <c r="C266" s="444">
        <f t="shared" si="119"/>
        <v>996.55002000110107</v>
      </c>
      <c r="D266" s="444">
        <f t="shared" ref="D266:N266" si="123">D96-D232</f>
        <v>998.46164106029789</v>
      </c>
      <c r="E266" s="444">
        <f t="shared" si="123"/>
        <v>997.86412065214085</v>
      </c>
      <c r="F266" s="444">
        <f t="shared" si="123"/>
        <v>994.76859191383392</v>
      </c>
      <c r="G266" s="444">
        <f t="shared" si="123"/>
        <v>993.90162994797004</v>
      </c>
      <c r="H266" s="444">
        <f t="shared" si="123"/>
        <v>1001.1839340233054</v>
      </c>
      <c r="I266" s="444">
        <f t="shared" si="123"/>
        <v>1008.1999641478844</v>
      </c>
      <c r="J266" s="444">
        <f t="shared" si="123"/>
        <v>1011.2690226521631</v>
      </c>
      <c r="K266" s="444">
        <f t="shared" si="123"/>
        <v>1014.72220922918</v>
      </c>
      <c r="L266" s="444">
        <f t="shared" si="123"/>
        <v>1016.3951405991312</v>
      </c>
      <c r="M266" s="444">
        <f t="shared" si="123"/>
        <v>1016.1923211811574</v>
      </c>
      <c r="N266" s="444">
        <f t="shared" si="123"/>
        <v>1014.2017091523001</v>
      </c>
    </row>
    <row r="267" spans="1:15" ht="13.15">
      <c r="B267" s="329" t="str">
        <f t="shared" si="117"/>
        <v>40-44</v>
      </c>
      <c r="C267" s="444">
        <f t="shared" si="119"/>
        <v>925.35493313109373</v>
      </c>
      <c r="D267" s="444">
        <f t="shared" ref="D267:N267" si="124">D97-D233</f>
        <v>928.7222858419824</v>
      </c>
      <c r="E267" s="444">
        <f t="shared" si="124"/>
        <v>928.98065120126535</v>
      </c>
      <c r="F267" s="444">
        <f t="shared" si="124"/>
        <v>927.45672618799301</v>
      </c>
      <c r="G267" s="444">
        <f t="shared" si="124"/>
        <v>927.91433128588778</v>
      </c>
      <c r="H267" s="444">
        <f t="shared" si="124"/>
        <v>934.6855926381977</v>
      </c>
      <c r="I267" s="444">
        <f t="shared" si="124"/>
        <v>940.30557701437669</v>
      </c>
      <c r="J267" s="444">
        <f t="shared" si="124"/>
        <v>941.8026636781276</v>
      </c>
      <c r="K267" s="444">
        <f t="shared" si="124"/>
        <v>943.16608178167462</v>
      </c>
      <c r="L267" s="444">
        <f t="shared" si="124"/>
        <v>942.9428860448628</v>
      </c>
      <c r="M267" s="444">
        <f t="shared" si="124"/>
        <v>941.36132031509737</v>
      </c>
      <c r="N267" s="444">
        <f t="shared" si="124"/>
        <v>938.69361542349759</v>
      </c>
    </row>
    <row r="268" spans="1:15" ht="13.15">
      <c r="B268" s="329" t="str">
        <f t="shared" si="117"/>
        <v>45-49</v>
      </c>
      <c r="C268" s="444">
        <f t="shared" si="119"/>
        <v>790.37057394709495</v>
      </c>
      <c r="D268" s="444">
        <f t="shared" ref="D268:N268" si="125">D98-D234</f>
        <v>796.73760834653069</v>
      </c>
      <c r="E268" s="444">
        <f t="shared" si="125"/>
        <v>799.37696259402833</v>
      </c>
      <c r="F268" s="444">
        <f t="shared" si="125"/>
        <v>799.90724142788554</v>
      </c>
      <c r="G268" s="444">
        <f t="shared" si="125"/>
        <v>801.79488590033361</v>
      </c>
      <c r="H268" s="444">
        <f t="shared" si="125"/>
        <v>808.74951805171509</v>
      </c>
      <c r="I268" s="444">
        <f t="shared" si="125"/>
        <v>814.43539201457929</v>
      </c>
      <c r="J268" s="444">
        <f t="shared" si="125"/>
        <v>816.29579671803845</v>
      </c>
      <c r="K268" s="444">
        <f t="shared" si="125"/>
        <v>817.66400111389385</v>
      </c>
      <c r="L268" s="444">
        <f t="shared" si="125"/>
        <v>817.35059685944339</v>
      </c>
      <c r="M268" s="444">
        <f t="shared" si="125"/>
        <v>815.64404190693517</v>
      </c>
      <c r="N268" s="444">
        <f t="shared" si="125"/>
        <v>812.89590137966468</v>
      </c>
    </row>
    <row r="269" spans="1:15" ht="13.15">
      <c r="B269" s="329" t="str">
        <f t="shared" si="117"/>
        <v>50-54</v>
      </c>
      <c r="C269" s="444">
        <f t="shared" si="119"/>
        <v>551.22193071955144</v>
      </c>
      <c r="D269" s="444">
        <f t="shared" ref="D269:N269" si="126">D99-D235</f>
        <v>567.24306364810241</v>
      </c>
      <c r="E269" s="444">
        <f t="shared" si="126"/>
        <v>577.5326225506908</v>
      </c>
      <c r="F269" s="444">
        <f t="shared" si="126"/>
        <v>584.08310283591049</v>
      </c>
      <c r="G269" s="444">
        <f t="shared" si="126"/>
        <v>590.0458575535913</v>
      </c>
      <c r="H269" s="444">
        <f t="shared" si="126"/>
        <v>598.59546634567414</v>
      </c>
      <c r="I269" s="444">
        <f t="shared" si="126"/>
        <v>605.36183146968403</v>
      </c>
      <c r="J269" s="444">
        <f t="shared" si="126"/>
        <v>608.66775300771383</v>
      </c>
      <c r="K269" s="444">
        <f t="shared" si="126"/>
        <v>611.11517318828089</v>
      </c>
      <c r="L269" s="444">
        <f t="shared" si="126"/>
        <v>611.91677479090617</v>
      </c>
      <c r="M269" s="444">
        <f t="shared" si="126"/>
        <v>611.35513124692625</v>
      </c>
      <c r="N269" s="444">
        <f t="shared" si="126"/>
        <v>609.75325434222691</v>
      </c>
    </row>
    <row r="270" spans="1:15" ht="13.15">
      <c r="B270" s="329" t="str">
        <f t="shared" si="117"/>
        <v>55-59</v>
      </c>
      <c r="C270" s="444">
        <f t="shared" si="119"/>
        <v>299.30200658270121</v>
      </c>
      <c r="D270" s="444">
        <f t="shared" ref="D270:N270" si="127">D100-D236</f>
        <v>286.40734193224864</v>
      </c>
      <c r="E270" s="444">
        <f t="shared" si="127"/>
        <v>280.3643268478051</v>
      </c>
      <c r="F270" s="444">
        <f t="shared" si="127"/>
        <v>277.77110011076957</v>
      </c>
      <c r="G270" s="444">
        <f t="shared" si="127"/>
        <v>277.92413423839088</v>
      </c>
      <c r="H270" s="444">
        <f t="shared" si="127"/>
        <v>281.15013711095651</v>
      </c>
      <c r="I270" s="444">
        <f t="shared" si="127"/>
        <v>284.14149100061582</v>
      </c>
      <c r="J270" s="444">
        <f t="shared" si="127"/>
        <v>285.62506325835801</v>
      </c>
      <c r="K270" s="444">
        <f t="shared" si="127"/>
        <v>286.90918293655051</v>
      </c>
      <c r="L270" s="444">
        <f t="shared" si="127"/>
        <v>287.41545960074848</v>
      </c>
      <c r="M270" s="444">
        <f t="shared" si="127"/>
        <v>287.25156216834364</v>
      </c>
      <c r="N270" s="444">
        <f t="shared" si="127"/>
        <v>286.56609383203102</v>
      </c>
    </row>
    <row r="271" spans="1:15" ht="13.15">
      <c r="B271" s="329" t="str">
        <f t="shared" si="117"/>
        <v>60-64</v>
      </c>
      <c r="C271" s="444">
        <f t="shared" si="119"/>
        <v>95.068913325260425</v>
      </c>
      <c r="D271" s="444">
        <f t="shared" ref="D271:N271" si="128">D101-D237</f>
        <v>99.119585232242656</v>
      </c>
      <c r="E271" s="444">
        <f t="shared" si="128"/>
        <v>99.36863316158005</v>
      </c>
      <c r="F271" s="444">
        <f t="shared" si="128"/>
        <v>98.502082591639407</v>
      </c>
      <c r="G271" s="444">
        <f t="shared" si="128"/>
        <v>98.055769101014448</v>
      </c>
      <c r="H271" s="444">
        <f t="shared" si="128"/>
        <v>98.883855390532133</v>
      </c>
      <c r="I271" s="444">
        <f t="shared" si="128"/>
        <v>99.628099377335701</v>
      </c>
      <c r="J271" s="444">
        <f t="shared" si="128"/>
        <v>99.789113299685908</v>
      </c>
      <c r="K271" s="444">
        <f t="shared" si="128"/>
        <v>100.01888811152925</v>
      </c>
      <c r="L271" s="444">
        <f t="shared" si="128"/>
        <v>100.01289820301173</v>
      </c>
      <c r="M271" s="444">
        <f t="shared" si="128"/>
        <v>99.803739744934845</v>
      </c>
      <c r="N271" s="444">
        <f t="shared" si="128"/>
        <v>99.441575775441436</v>
      </c>
    </row>
    <row r="272" spans="1:15" ht="13.15">
      <c r="B272" s="329" t="str">
        <f t="shared" si="117"/>
        <v>65 plus</v>
      </c>
      <c r="C272" s="444">
        <f t="shared" si="119"/>
        <v>17.652699227838497</v>
      </c>
      <c r="D272" s="444">
        <f t="shared" ref="D272:N272" si="129">D102-D238</f>
        <v>27.965915436291482</v>
      </c>
      <c r="E272" s="444">
        <f t="shared" si="129"/>
        <v>34.915008594810857</v>
      </c>
      <c r="F272" s="444">
        <f t="shared" si="129"/>
        <v>39.240839495566348</v>
      </c>
      <c r="G272" s="444">
        <f t="shared" si="129"/>
        <v>42.004932448155287</v>
      </c>
      <c r="H272" s="444">
        <f t="shared" si="129"/>
        <v>44.127969124129173</v>
      </c>
      <c r="I272" s="444">
        <f t="shared" si="129"/>
        <v>45.533228727387502</v>
      </c>
      <c r="J272" s="444">
        <f t="shared" si="129"/>
        <v>46.261994515062852</v>
      </c>
      <c r="K272" s="444">
        <f t="shared" si="129"/>
        <v>46.724363729801951</v>
      </c>
      <c r="L272" s="444">
        <f t="shared" si="129"/>
        <v>46.92482451867609</v>
      </c>
      <c r="M272" s="444">
        <f t="shared" si="129"/>
        <v>46.93777092873259</v>
      </c>
      <c r="N272" s="444">
        <f t="shared" si="129"/>
        <v>46.822445579818243</v>
      </c>
    </row>
    <row r="273" spans="1:14" ht="13.15">
      <c r="B273" s="329" t="str">
        <f t="shared" si="117"/>
        <v>Total</v>
      </c>
      <c r="C273" s="444">
        <f>SUM(C263:C272)</f>
        <v>5887.7368000640936</v>
      </c>
      <c r="D273" s="444">
        <f t="shared" ref="D273:N273" si="130">SUM(D263:D272)</f>
        <v>5981.9377449813946</v>
      </c>
      <c r="E273" s="444">
        <f t="shared" si="130"/>
        <v>6043.5925450675786</v>
      </c>
      <c r="F273" s="444">
        <f t="shared" si="130"/>
        <v>6078.503071840576</v>
      </c>
      <c r="G273" s="444">
        <f t="shared" si="130"/>
        <v>6131.1766653797167</v>
      </c>
      <c r="H273" s="444">
        <f t="shared" si="130"/>
        <v>6250.2828606340072</v>
      </c>
      <c r="I273" s="444">
        <f t="shared" si="130"/>
        <v>6345.9007202707762</v>
      </c>
      <c r="J273" s="444">
        <f t="shared" si="130"/>
        <v>6384.9488796474607</v>
      </c>
      <c r="K273" s="444">
        <f t="shared" si="130"/>
        <v>6415.5867065877146</v>
      </c>
      <c r="L273" s="444">
        <f t="shared" si="130"/>
        <v>6421.3889398274814</v>
      </c>
      <c r="M273" s="444">
        <f t="shared" si="130"/>
        <v>6407.0049099093785</v>
      </c>
      <c r="N273" s="444">
        <f t="shared" si="130"/>
        <v>6377.8085522832935</v>
      </c>
    </row>
    <row r="274" spans="1:14">
      <c r="A274" s="300">
        <f>SUM(C274:N274)</f>
        <v>0</v>
      </c>
      <c r="C274" s="300">
        <f t="shared" ref="C274:N274" si="131">SUM(C263:C272)-C273</f>
        <v>0</v>
      </c>
      <c r="D274" s="300">
        <f t="shared" si="131"/>
        <v>0</v>
      </c>
      <c r="E274" s="300">
        <f t="shared" si="131"/>
        <v>0</v>
      </c>
      <c r="F274" s="300">
        <f t="shared" si="131"/>
        <v>0</v>
      </c>
      <c r="G274" s="300">
        <f t="shared" si="131"/>
        <v>0</v>
      </c>
      <c r="H274" s="300">
        <f t="shared" si="131"/>
        <v>0</v>
      </c>
      <c r="I274" s="300">
        <f t="shared" si="131"/>
        <v>0</v>
      </c>
      <c r="J274" s="300">
        <f t="shared" si="131"/>
        <v>0</v>
      </c>
      <c r="K274" s="300">
        <f t="shared" si="131"/>
        <v>0</v>
      </c>
      <c r="L274" s="300">
        <f t="shared" si="131"/>
        <v>0</v>
      </c>
      <c r="M274" s="300">
        <f t="shared" si="131"/>
        <v>0</v>
      </c>
      <c r="N274" s="300">
        <f t="shared" si="131"/>
        <v>0</v>
      </c>
    </row>
    <row r="275" spans="1:14" ht="15">
      <c r="B275" s="331"/>
      <c r="H275" s="318"/>
    </row>
    <row r="276" spans="1:14" ht="15">
      <c r="B276" s="331" t="s">
        <v>517</v>
      </c>
      <c r="H276" s="318"/>
    </row>
    <row r="277" spans="1:14" ht="15">
      <c r="B277" s="331"/>
      <c r="H277" s="318"/>
    </row>
    <row r="278" spans="1:14" ht="15">
      <c r="B278" s="331"/>
      <c r="C278" s="317" t="str">
        <f>C262</f>
        <v>2018/19</v>
      </c>
      <c r="D278" s="317" t="str">
        <f t="shared" ref="D278:N278" si="132">D262</f>
        <v>2019/20</v>
      </c>
      <c r="E278" s="317" t="str">
        <f t="shared" si="132"/>
        <v>2020/21</v>
      </c>
      <c r="F278" s="317" t="str">
        <f t="shared" si="132"/>
        <v>2021/22</v>
      </c>
      <c r="G278" s="317" t="str">
        <f t="shared" si="132"/>
        <v>2022/23</v>
      </c>
      <c r="H278" s="317" t="str">
        <f t="shared" si="132"/>
        <v>2023/24</v>
      </c>
      <c r="I278" s="317" t="str">
        <f t="shared" si="132"/>
        <v>2024/25</v>
      </c>
      <c r="J278" s="317" t="str">
        <f t="shared" si="132"/>
        <v>2025/26</v>
      </c>
      <c r="K278" s="317" t="str">
        <f t="shared" si="132"/>
        <v>2026/27</v>
      </c>
      <c r="L278" s="317" t="str">
        <f t="shared" si="132"/>
        <v>2027/28</v>
      </c>
      <c r="M278" s="317" t="str">
        <f t="shared" si="132"/>
        <v>2028/29</v>
      </c>
      <c r="N278" s="317" t="str">
        <f t="shared" si="132"/>
        <v>2029/30</v>
      </c>
    </row>
    <row r="279" spans="1:14" ht="13.15">
      <c r="B279" s="317" t="s">
        <v>196</v>
      </c>
      <c r="C279" s="444">
        <f>C223+C239</f>
        <v>1371.5883384181761</v>
      </c>
      <c r="D279" s="444">
        <f t="shared" ref="D279:N279" si="133">D223+D239</f>
        <v>1393.1448964734727</v>
      </c>
      <c r="E279" s="444">
        <f t="shared" si="133"/>
        <v>1440.0221636258325</v>
      </c>
      <c r="F279" s="444">
        <f t="shared" si="133"/>
        <v>1456.0210404203626</v>
      </c>
      <c r="G279" s="444">
        <f t="shared" si="133"/>
        <v>1469.8740243780085</v>
      </c>
      <c r="H279" s="444">
        <f t="shared" si="133"/>
        <v>1500.4737438190459</v>
      </c>
      <c r="I279" s="444">
        <f t="shared" si="133"/>
        <v>1524.2786465127019</v>
      </c>
      <c r="J279" s="444">
        <f t="shared" si="133"/>
        <v>1533.2065348354586</v>
      </c>
      <c r="K279" s="444">
        <f t="shared" si="133"/>
        <v>1540.235048342242</v>
      </c>
      <c r="L279" s="444">
        <f t="shared" si="133"/>
        <v>1541.1331981358221</v>
      </c>
      <c r="M279" s="444">
        <f t="shared" si="133"/>
        <v>1537.2288928126688</v>
      </c>
      <c r="N279" s="444">
        <f t="shared" si="133"/>
        <v>1529.9568711577529</v>
      </c>
    </row>
    <row r="280" spans="1:14" ht="13.15">
      <c r="B280" s="317" t="s">
        <v>197</v>
      </c>
      <c r="C280" s="444">
        <f>C155+C171</f>
        <v>282.55110354680653</v>
      </c>
      <c r="D280" s="444">
        <f t="shared" ref="D280:N280" si="134">D155+D171</f>
        <v>279.4901225196345</v>
      </c>
      <c r="E280" s="444">
        <f t="shared" si="134"/>
        <v>276.43682025748092</v>
      </c>
      <c r="F280" s="444">
        <f t="shared" si="134"/>
        <v>272.89065222112004</v>
      </c>
      <c r="G280" s="444">
        <f t="shared" si="134"/>
        <v>270.64881568740748</v>
      </c>
      <c r="H280" s="444">
        <f t="shared" si="134"/>
        <v>271.25218191240975</v>
      </c>
      <c r="I280" s="444">
        <f t="shared" si="134"/>
        <v>271.76751948582103</v>
      </c>
      <c r="J280" s="444">
        <f t="shared" si="134"/>
        <v>271.07742393250248</v>
      </c>
      <c r="K280" s="444">
        <f t="shared" si="134"/>
        <v>270.58723449715319</v>
      </c>
      <c r="L280" s="444">
        <f t="shared" si="134"/>
        <v>269.6921220657631</v>
      </c>
      <c r="M280" s="444">
        <f t="shared" si="134"/>
        <v>268.46673249451555</v>
      </c>
      <c r="N280" s="444">
        <f t="shared" si="134"/>
        <v>267.018176795096</v>
      </c>
    </row>
    <row r="281" spans="1:14" ht="13.15">
      <c r="B281" s="317" t="s">
        <v>520</v>
      </c>
      <c r="C281" s="444">
        <f>C189+C205</f>
        <v>5.0393074332899817</v>
      </c>
      <c r="D281" s="444">
        <f t="shared" ref="D281:N281" si="135">D189+D205</f>
        <v>5.0658341131639251</v>
      </c>
      <c r="E281" s="444">
        <f t="shared" si="135"/>
        <v>5.0987686173893021</v>
      </c>
      <c r="F281" s="444">
        <f t="shared" si="135"/>
        <v>5.1109161494969406</v>
      </c>
      <c r="G281" s="444">
        <f t="shared" si="135"/>
        <v>5.1364628083829409</v>
      </c>
      <c r="H281" s="444">
        <f t="shared" si="135"/>
        <v>5.2103555364765253</v>
      </c>
      <c r="I281" s="444">
        <f t="shared" si="135"/>
        <v>5.2717218640006394</v>
      </c>
      <c r="J281" s="444">
        <f t="shared" si="135"/>
        <v>5.2978321786539446</v>
      </c>
      <c r="K281" s="444">
        <f t="shared" si="135"/>
        <v>5.3206518252254149</v>
      </c>
      <c r="L281" s="444">
        <f t="shared" si="135"/>
        <v>5.3284701071555975</v>
      </c>
      <c r="M281" s="444">
        <f t="shared" si="135"/>
        <v>5.3238116563297977</v>
      </c>
      <c r="N281" s="444">
        <f t="shared" si="135"/>
        <v>5.3097234773953925</v>
      </c>
    </row>
    <row r="282" spans="1:14" ht="13.15">
      <c r="B282" s="317" t="s">
        <v>198</v>
      </c>
      <c r="C282" s="444">
        <f>C121+C137</f>
        <v>1083.9979274380801</v>
      </c>
      <c r="D282" s="444">
        <f t="shared" ref="D282:N282" si="136">D121+D137</f>
        <v>1108.5889398406741</v>
      </c>
      <c r="E282" s="444">
        <f t="shared" si="136"/>
        <v>1158.4865747509625</v>
      </c>
      <c r="F282" s="444">
        <f t="shared" si="136"/>
        <v>1178.0194720497454</v>
      </c>
      <c r="G282" s="444">
        <f t="shared" si="136"/>
        <v>1194.0887458822181</v>
      </c>
      <c r="H282" s="444">
        <f t="shared" si="136"/>
        <v>1224.0112063701595</v>
      </c>
      <c r="I282" s="444">
        <f t="shared" si="136"/>
        <v>1247.2394051628803</v>
      </c>
      <c r="J282" s="444">
        <f t="shared" si="136"/>
        <v>1256.8312787243017</v>
      </c>
      <c r="K282" s="444">
        <f t="shared" si="136"/>
        <v>1264.3271620198636</v>
      </c>
      <c r="L282" s="444">
        <f t="shared" si="136"/>
        <v>1266.1126059629034</v>
      </c>
      <c r="M282" s="444">
        <f t="shared" si="136"/>
        <v>1263.4383486618237</v>
      </c>
      <c r="N282" s="444">
        <f t="shared" si="136"/>
        <v>1257.6289708852612</v>
      </c>
    </row>
    <row r="283" spans="1:14" ht="15">
      <c r="A283" s="300">
        <f>SUM(C283:N283)</f>
        <v>0</v>
      </c>
      <c r="B283" s="331"/>
      <c r="C283" s="300">
        <f>C279-C280-C281-C282</f>
        <v>0</v>
      </c>
      <c r="D283" s="300">
        <f t="shared" ref="D283:N283" si="137">D279-D280-D281-D282</f>
        <v>0</v>
      </c>
      <c r="E283" s="300">
        <f t="shared" si="137"/>
        <v>0</v>
      </c>
      <c r="F283" s="300">
        <f t="shared" si="137"/>
        <v>0</v>
      </c>
      <c r="G283" s="300">
        <f t="shared" si="137"/>
        <v>0</v>
      </c>
      <c r="H283" s="300">
        <f t="shared" si="137"/>
        <v>0</v>
      </c>
      <c r="I283" s="300">
        <f t="shared" si="137"/>
        <v>0</v>
      </c>
      <c r="J283" s="300">
        <f t="shared" si="137"/>
        <v>0</v>
      </c>
      <c r="K283" s="300">
        <f t="shared" si="137"/>
        <v>0</v>
      </c>
      <c r="L283" s="300">
        <f t="shared" si="137"/>
        <v>0</v>
      </c>
      <c r="M283" s="300">
        <f t="shared" si="137"/>
        <v>0</v>
      </c>
      <c r="N283" s="300">
        <f t="shared" si="137"/>
        <v>0</v>
      </c>
    </row>
    <row r="284" spans="1:14" ht="15">
      <c r="B284" s="331"/>
      <c r="H284" s="318"/>
    </row>
    <row r="285" spans="1:14" ht="15">
      <c r="B285" s="331" t="s">
        <v>265</v>
      </c>
      <c r="F285" s="355"/>
      <c r="G285" s="355" t="s">
        <v>266</v>
      </c>
      <c r="H285" s="318"/>
    </row>
    <row r="286" spans="1:14" ht="15">
      <c r="B286" s="331"/>
      <c r="H286" s="318"/>
    </row>
    <row r="287" spans="1:14" ht="15">
      <c r="B287" s="331" t="s">
        <v>211</v>
      </c>
      <c r="H287" s="318"/>
    </row>
    <row r="288" spans="1:14" ht="15">
      <c r="B288" s="331"/>
      <c r="H288" s="318"/>
    </row>
    <row r="289" spans="2:16" ht="15">
      <c r="B289" s="331"/>
      <c r="C289" s="317" t="str">
        <f>C278</f>
        <v>2018/19</v>
      </c>
      <c r="D289" s="317" t="str">
        <f t="shared" ref="D289:N289" si="138">D278</f>
        <v>2019/20</v>
      </c>
      <c r="E289" s="317" t="str">
        <f t="shared" si="138"/>
        <v>2020/21</v>
      </c>
      <c r="F289" s="317" t="str">
        <f t="shared" si="138"/>
        <v>2021/22</v>
      </c>
      <c r="G289" s="317" t="str">
        <f t="shared" si="138"/>
        <v>2022/23</v>
      </c>
      <c r="H289" s="317" t="str">
        <f t="shared" si="138"/>
        <v>2023/24</v>
      </c>
      <c r="I289" s="317" t="str">
        <f t="shared" si="138"/>
        <v>2024/25</v>
      </c>
      <c r="J289" s="317" t="str">
        <f t="shared" si="138"/>
        <v>2025/26</v>
      </c>
      <c r="K289" s="317" t="str">
        <f t="shared" si="138"/>
        <v>2026/27</v>
      </c>
      <c r="L289" s="317" t="str">
        <f t="shared" si="138"/>
        <v>2027/28</v>
      </c>
      <c r="M289" s="317" t="str">
        <f t="shared" si="138"/>
        <v>2028/29</v>
      </c>
      <c r="N289" s="317" t="str">
        <f t="shared" si="138"/>
        <v>2029/30</v>
      </c>
    </row>
    <row r="290" spans="2:16" ht="15">
      <c r="B290" s="331"/>
      <c r="C290" s="444">
        <f>C53+C69-C15</f>
        <v>0</v>
      </c>
      <c r="D290" s="444">
        <f>D53+D69-D15</f>
        <v>0</v>
      </c>
      <c r="E290" s="444">
        <f>E53+E69-E15</f>
        <v>0</v>
      </c>
      <c r="F290" s="444">
        <f t="shared" ref="F290:N290" si="139">F53+F69-F15</f>
        <v>0</v>
      </c>
      <c r="G290" s="444">
        <f t="shared" si="139"/>
        <v>0</v>
      </c>
      <c r="H290" s="444">
        <f t="shared" si="139"/>
        <v>0</v>
      </c>
      <c r="I290" s="444">
        <f t="shared" si="139"/>
        <v>0</v>
      </c>
      <c r="J290" s="444">
        <f t="shared" si="139"/>
        <v>0</v>
      </c>
      <c r="K290" s="444">
        <f t="shared" si="139"/>
        <v>0</v>
      </c>
      <c r="L290" s="444">
        <f t="shared" si="139"/>
        <v>0</v>
      </c>
      <c r="M290" s="444">
        <f t="shared" si="139"/>
        <v>0</v>
      </c>
      <c r="N290" s="444">
        <f t="shared" si="139"/>
        <v>0</v>
      </c>
    </row>
    <row r="291" spans="2:16" ht="15">
      <c r="B291" s="331"/>
      <c r="H291" s="318"/>
    </row>
    <row r="292" spans="2:16" ht="15">
      <c r="B292" s="331" t="s">
        <v>263</v>
      </c>
      <c r="H292" s="318"/>
    </row>
    <row r="293" spans="2:16" ht="15">
      <c r="B293" s="331"/>
      <c r="C293" s="356" t="str">
        <f t="shared" ref="C293:N293" si="140">C262</f>
        <v>2018/19</v>
      </c>
      <c r="D293" s="356" t="str">
        <f t="shared" si="140"/>
        <v>2019/20</v>
      </c>
      <c r="E293" s="356" t="str">
        <f t="shared" si="140"/>
        <v>2020/21</v>
      </c>
      <c r="F293" s="356" t="str">
        <f t="shared" si="140"/>
        <v>2021/22</v>
      </c>
      <c r="G293" s="356" t="str">
        <f t="shared" si="140"/>
        <v>2022/23</v>
      </c>
      <c r="H293" s="356" t="str">
        <f t="shared" si="140"/>
        <v>2023/24</v>
      </c>
      <c r="I293" s="356" t="str">
        <f t="shared" si="140"/>
        <v>2024/25</v>
      </c>
      <c r="J293" s="356" t="str">
        <f t="shared" si="140"/>
        <v>2025/26</v>
      </c>
      <c r="K293" s="356" t="str">
        <f t="shared" si="140"/>
        <v>2026/27</v>
      </c>
      <c r="L293" s="356" t="str">
        <f t="shared" si="140"/>
        <v>2027/28</v>
      </c>
      <c r="M293" s="356" t="str">
        <f t="shared" si="140"/>
        <v>2028/29</v>
      </c>
      <c r="N293" s="356" t="str">
        <f t="shared" si="140"/>
        <v>2029/30</v>
      </c>
    </row>
    <row r="294" spans="2:16" ht="13.15">
      <c r="B294" s="354" t="s">
        <v>267</v>
      </c>
      <c r="C294" s="444">
        <f>C36-C15+C279-C290</f>
        <v>1522.076594972501</v>
      </c>
      <c r="D294" s="444">
        <f t="shared" ref="D294:N294" si="141">D36-D15+D279-D290</f>
        <v>1539.2222164400855</v>
      </c>
      <c r="E294" s="444">
        <f t="shared" si="141"/>
        <v>1516.6027755421333</v>
      </c>
      <c r="F294" s="444">
        <f t="shared" si="141"/>
        <v>1562.4931698516066</v>
      </c>
      <c r="G294" s="444">
        <f t="shared" si="141"/>
        <v>1704.6819904371168</v>
      </c>
      <c r="H294" s="444">
        <f t="shared" si="141"/>
        <v>1691.1231296886926</v>
      </c>
      <c r="I294" s="444">
        <f t="shared" si="141"/>
        <v>1607.7826161279163</v>
      </c>
      <c r="J294" s="444">
        <f t="shared" si="141"/>
        <v>1601.6717795793861</v>
      </c>
      <c r="K294" s="444">
        <f t="shared" si="141"/>
        <v>1561.9490656568473</v>
      </c>
      <c r="L294" s="444">
        <f t="shared" si="141"/>
        <v>1524.7980520983715</v>
      </c>
      <c r="M294" s="444">
        <f t="shared" si="141"/>
        <v>1492.882904216576</v>
      </c>
      <c r="N294" s="444">
        <f t="shared" si="141"/>
        <v>1504.2703797885413</v>
      </c>
    </row>
    <row r="295" spans="2:16" ht="12.75" customHeight="1">
      <c r="B295" s="1405" t="s">
        <v>264</v>
      </c>
      <c r="C295" s="1405"/>
      <c r="D295" s="1405"/>
      <c r="E295" s="1405"/>
      <c r="F295" s="1405"/>
      <c r="G295" s="1405"/>
      <c r="H295" s="1405"/>
      <c r="I295" s="1405"/>
      <c r="J295" s="1405"/>
      <c r="K295" s="1405"/>
      <c r="L295" s="1405"/>
      <c r="M295" s="1405"/>
      <c r="N295" s="1405"/>
    </row>
    <row r="296" spans="2:16" ht="13.15">
      <c r="B296" s="521" t="s">
        <v>3</v>
      </c>
      <c r="C296" s="522">
        <f>IF(C294&lt;0,0,C294)</f>
        <v>1522.076594972501</v>
      </c>
      <c r="D296" s="522">
        <f t="shared" ref="D296:N296" si="142">IF(D294&lt;0,0,D294)</f>
        <v>1539.2222164400855</v>
      </c>
      <c r="E296" s="522">
        <f t="shared" si="142"/>
        <v>1516.6027755421333</v>
      </c>
      <c r="F296" s="522">
        <f t="shared" si="142"/>
        <v>1562.4931698516066</v>
      </c>
      <c r="G296" s="522">
        <f t="shared" si="142"/>
        <v>1704.6819904371168</v>
      </c>
      <c r="H296" s="522">
        <f t="shared" si="142"/>
        <v>1691.1231296886926</v>
      </c>
      <c r="I296" s="522">
        <f t="shared" si="142"/>
        <v>1607.7826161279163</v>
      </c>
      <c r="J296" s="522">
        <f t="shared" si="142"/>
        <v>1601.6717795793861</v>
      </c>
      <c r="K296" s="522">
        <f t="shared" si="142"/>
        <v>1561.9490656568473</v>
      </c>
      <c r="L296" s="522">
        <f t="shared" si="142"/>
        <v>1524.7980520983715</v>
      </c>
      <c r="M296" s="522">
        <f t="shared" si="142"/>
        <v>1492.882904216576</v>
      </c>
      <c r="N296" s="522">
        <f t="shared" si="142"/>
        <v>1504.2703797885413</v>
      </c>
    </row>
    <row r="297" spans="2:16" ht="15">
      <c r="B297" s="331"/>
      <c r="H297" s="318"/>
    </row>
    <row r="298" spans="2:16" ht="15">
      <c r="B298" s="331" t="s">
        <v>174</v>
      </c>
      <c r="H298" s="318"/>
    </row>
    <row r="299" spans="2:16" ht="15">
      <c r="B299" s="331"/>
      <c r="H299" s="318"/>
    </row>
    <row r="300" spans="2:16" ht="13.15">
      <c r="B300" s="332" t="s">
        <v>46</v>
      </c>
      <c r="H300" s="316"/>
    </row>
    <row r="301" spans="2:16">
      <c r="H301" s="316"/>
    </row>
    <row r="302" spans="2:16" ht="13.15">
      <c r="B302" s="329" t="str">
        <f t="shared" ref="B302:B313" si="143">B262</f>
        <v>Age group</v>
      </c>
      <c r="C302" s="329" t="str">
        <f>C293</f>
        <v>2018/19</v>
      </c>
      <c r="D302" s="329" t="str">
        <f t="shared" ref="D302:N302" si="144">D293</f>
        <v>2019/20</v>
      </c>
      <c r="E302" s="329" t="str">
        <f t="shared" si="144"/>
        <v>2020/21</v>
      </c>
      <c r="F302" s="329" t="str">
        <f t="shared" si="144"/>
        <v>2021/22</v>
      </c>
      <c r="G302" s="329" t="str">
        <f t="shared" si="144"/>
        <v>2022/23</v>
      </c>
      <c r="H302" s="329" t="str">
        <f t="shared" si="144"/>
        <v>2023/24</v>
      </c>
      <c r="I302" s="329" t="str">
        <f t="shared" si="144"/>
        <v>2024/25</v>
      </c>
      <c r="J302" s="329" t="str">
        <f t="shared" si="144"/>
        <v>2025/26</v>
      </c>
      <c r="K302" s="329" t="str">
        <f t="shared" si="144"/>
        <v>2026/27</v>
      </c>
      <c r="L302" s="329" t="str">
        <f t="shared" si="144"/>
        <v>2027/28</v>
      </c>
      <c r="M302" s="329" t="str">
        <f t="shared" si="144"/>
        <v>2028/29</v>
      </c>
      <c r="N302" s="329" t="str">
        <f t="shared" si="144"/>
        <v>2029/30</v>
      </c>
    </row>
    <row r="303" spans="2:16" ht="13.15">
      <c r="B303" s="329" t="str">
        <f t="shared" si="143"/>
        <v>20-24</v>
      </c>
      <c r="C303" s="444">
        <f>C$296*Entrant_age_breakdowns!$K76*$G$31</f>
        <v>153.13720783736056</v>
      </c>
      <c r="D303" s="444">
        <f>D$296*Entrant_age_breakdowns!$K76*$G$31</f>
        <v>154.86224099722571</v>
      </c>
      <c r="E303" s="444">
        <f>E$296*Entrant_age_breakdowns!$K76*$G$31</f>
        <v>152.58648297466894</v>
      </c>
      <c r="F303" s="444">
        <f>F$296*Entrant_age_breakdowns!$K76*$G$31</f>
        <v>157.20354815675014</v>
      </c>
      <c r="G303" s="444">
        <f>G$296*Entrant_age_breakdowns!$K76*$G$31</f>
        <v>171.50926643799463</v>
      </c>
      <c r="H303" s="444">
        <f>H$296*Entrant_age_breakdowns!$K76*$G$31</f>
        <v>170.14509982290599</v>
      </c>
      <c r="I303" s="444">
        <f>I$296*Entrant_age_breakdowns!$K76*$G$31</f>
        <v>161.76015153016942</v>
      </c>
      <c r="J303" s="444">
        <f>J$296*Entrant_age_breakdowns!$K76*$G$31</f>
        <v>161.1453359225427</v>
      </c>
      <c r="K303" s="444">
        <f>K$296*Entrant_age_breakdowns!$K76*$G$31</f>
        <v>157.14880544706438</v>
      </c>
      <c r="L303" s="444">
        <f>L$296*Entrant_age_breakdowns!$K76*$G$31</f>
        <v>153.41101557271466</v>
      </c>
      <c r="M303" s="444">
        <f>M$296*Entrant_age_breakdowns!$K76*$G$31</f>
        <v>150.20000986480355</v>
      </c>
      <c r="N303" s="444">
        <f>N$296*Entrant_age_breakdowns!$K76*$G$31</f>
        <v>151.34571187426022</v>
      </c>
      <c r="O303" s="318"/>
      <c r="P303" s="318"/>
    </row>
    <row r="304" spans="2:16" ht="13.15">
      <c r="B304" s="329" t="str">
        <f t="shared" si="143"/>
        <v>25-29</v>
      </c>
      <c r="C304" s="444">
        <f>C$296*Entrant_age_breakdowns!$K77*$G$31</f>
        <v>159.73528778333326</v>
      </c>
      <c r="D304" s="444">
        <f>D$296*Entrant_age_breakdowns!$K77*$G$31</f>
        <v>161.53464583692599</v>
      </c>
      <c r="E304" s="444">
        <f>E$296*Entrant_age_breakdowns!$K77*$G$31</f>
        <v>159.16083435249291</v>
      </c>
      <c r="F304" s="444">
        <f>F$296*Entrant_age_breakdowns!$K77*$G$31</f>
        <v>163.97683071281193</v>
      </c>
      <c r="G304" s="444">
        <f>G$296*Entrant_age_breakdowns!$K77*$G$31</f>
        <v>178.89892612563153</v>
      </c>
      <c r="H304" s="444">
        <f>H$296*Entrant_age_breakdowns!$K77*$G$31</f>
        <v>177.47598293682123</v>
      </c>
      <c r="I304" s="444">
        <f>I$296*Entrant_age_breakdowns!$K77*$G$31</f>
        <v>168.72976020295027</v>
      </c>
      <c r="J304" s="444">
        <f>J$296*Entrant_age_breakdowns!$K77*$G$31</f>
        <v>168.08845460906588</v>
      </c>
      <c r="K304" s="444">
        <f>K$296*Entrant_age_breakdowns!$K77*$G$31</f>
        <v>163.91972935508721</v>
      </c>
      <c r="L304" s="444">
        <f>L$296*Entrant_age_breakdowns!$K77*$G$31</f>
        <v>160.02089281702658</v>
      </c>
      <c r="M304" s="444">
        <f>M$296*Entrant_age_breakdowns!$K77*$G$31</f>
        <v>156.67153750311851</v>
      </c>
      <c r="N304" s="444">
        <f>N$296*Entrant_age_breakdowns!$K77*$G$31</f>
        <v>157.86660330573434</v>
      </c>
      <c r="O304" s="318"/>
      <c r="P304" s="318"/>
    </row>
    <row r="305" spans="1:16" ht="13.15">
      <c r="B305" s="329" t="str">
        <f t="shared" si="143"/>
        <v>30-34</v>
      </c>
      <c r="C305" s="444">
        <f>C$296*Entrant_age_breakdowns!$K78*$G$31</f>
        <v>78.216401789692185</v>
      </c>
      <c r="D305" s="444">
        <f>D$296*Entrant_age_breakdowns!$K78*$G$31</f>
        <v>79.097480194072219</v>
      </c>
      <c r="E305" s="444">
        <f>E$296*Entrant_age_breakdowns!$K78*$G$31</f>
        <v>77.935113409525215</v>
      </c>
      <c r="F305" s="444">
        <f>F$296*Entrant_age_breakdowns!$K78*$G$31</f>
        <v>80.293326873586821</v>
      </c>
      <c r="G305" s="444">
        <f>G$296*Entrant_age_breakdowns!$K78*$G$31</f>
        <v>87.600119421119317</v>
      </c>
      <c r="H305" s="444">
        <f>H$296*Entrant_age_breakdowns!$K78*$G$31</f>
        <v>86.90335731097835</v>
      </c>
      <c r="I305" s="444">
        <f>I$296*Entrant_age_breakdowns!$K78*$G$31</f>
        <v>82.620658847865357</v>
      </c>
      <c r="J305" s="444">
        <f>J$296*Entrant_age_breakdowns!$K78*$G$31</f>
        <v>82.306635461440706</v>
      </c>
      <c r="K305" s="444">
        <f>K$296*Entrant_age_breakdowns!$K78*$G$31</f>
        <v>80.265366472347267</v>
      </c>
      <c r="L305" s="444">
        <f>L$296*Entrant_age_breakdowns!$K78*$G$31</f>
        <v>78.35625190282947</v>
      </c>
      <c r="M305" s="444">
        <f>M$296*Entrant_age_breakdowns!$K78*$G$31</f>
        <v>76.716197756970232</v>
      </c>
      <c r="N305" s="444">
        <f>N$296*Entrant_age_breakdowns!$K78*$G$31</f>
        <v>77.301376825914019</v>
      </c>
      <c r="O305" s="318"/>
      <c r="P305" s="318"/>
    </row>
    <row r="306" spans="1:16" ht="13.15">
      <c r="B306" s="329" t="str">
        <f t="shared" si="143"/>
        <v>35-39</v>
      </c>
      <c r="C306" s="444">
        <f>C$296*Entrant_age_breakdowns!$K79*$G$31</f>
        <v>58.433079007773294</v>
      </c>
      <c r="D306" s="444">
        <f>D$296*Entrant_age_breakdowns!$K79*$G$31</f>
        <v>59.091305707508369</v>
      </c>
      <c r="E306" s="444">
        <f>E$296*Entrant_age_breakdowns!$K79*$G$31</f>
        <v>58.222937071220656</v>
      </c>
      <c r="F306" s="444">
        <f>F$296*Entrant_age_breakdowns!$K79*$G$31</f>
        <v>59.984686148264821</v>
      </c>
      <c r="G306" s="444">
        <f>G$296*Entrant_age_breakdowns!$K79*$G$31</f>
        <v>65.443367146802444</v>
      </c>
      <c r="H306" s="444">
        <f>H$296*Entrant_age_breakdowns!$K79*$G$31</f>
        <v>64.922837507239592</v>
      </c>
      <c r="I306" s="444">
        <f>I$296*Entrant_age_breakdowns!$K79*$G$31</f>
        <v>61.723364609797649</v>
      </c>
      <c r="J306" s="444">
        <f>J$296*Entrant_age_breakdowns!$K79*$G$31</f>
        <v>61.488767352324999</v>
      </c>
      <c r="K306" s="444">
        <f>K$296*Entrant_age_breakdowns!$K79*$G$31</f>
        <v>59.963797788568705</v>
      </c>
      <c r="L306" s="444">
        <f>L$296*Entrant_age_breakdowns!$K79*$G$31</f>
        <v>58.537556745475534</v>
      </c>
      <c r="M306" s="444">
        <f>M$296*Entrant_age_breakdowns!$K79*$G$31</f>
        <v>57.312322507013697</v>
      </c>
      <c r="N306" s="444">
        <f>N$296*Entrant_age_breakdowns!$K79*$G$31</f>
        <v>57.749491872861391</v>
      </c>
      <c r="O306" s="318"/>
      <c r="P306" s="318"/>
    </row>
    <row r="307" spans="1:16" ht="13.15">
      <c r="B307" s="329" t="str">
        <f t="shared" si="143"/>
        <v>40-44</v>
      </c>
      <c r="C307" s="444">
        <f>C$296*Entrant_age_breakdowns!$K80*$G$31</f>
        <v>48.78990455582872</v>
      </c>
      <c r="D307" s="444">
        <f>D$296*Entrant_age_breakdowns!$K80*$G$31</f>
        <v>49.339504515329402</v>
      </c>
      <c r="E307" s="444">
        <f>E$296*Entrant_age_breakdowns!$K80*$G$31</f>
        <v>48.614442211525144</v>
      </c>
      <c r="F307" s="444">
        <f>F$296*Entrant_age_breakdowns!$K80*$G$31</f>
        <v>50.085450941167295</v>
      </c>
      <c r="G307" s="444">
        <f>G$296*Entrant_age_breakdowns!$K80*$G$31</f>
        <v>54.643289231426429</v>
      </c>
      <c r="H307" s="444">
        <f>H$296*Entrant_age_breakdowns!$K80*$G$31</f>
        <v>54.208662272450461</v>
      </c>
      <c r="I307" s="444">
        <f>I$296*Entrant_age_breakdowns!$K80*$G$31</f>
        <v>51.537196384534681</v>
      </c>
      <c r="J307" s="444">
        <f>J$296*Entrant_age_breakdowns!$K80*$G$31</f>
        <v>51.341314565614496</v>
      </c>
      <c r="K307" s="444">
        <f>K$296*Entrant_age_breakdowns!$K80*$G$31</f>
        <v>50.068009774396572</v>
      </c>
      <c r="L307" s="444">
        <f>L$296*Entrant_age_breakdowns!$K80*$G$31</f>
        <v>48.877140397876737</v>
      </c>
      <c r="M307" s="444">
        <f>M$296*Entrant_age_breakdowns!$K80*$G$31</f>
        <v>47.854105798841928</v>
      </c>
      <c r="N307" s="444">
        <f>N$296*Entrant_age_breakdowns!$K80*$G$31</f>
        <v>48.219129377893843</v>
      </c>
      <c r="O307" s="318"/>
      <c r="P307" s="318"/>
    </row>
    <row r="308" spans="1:16" ht="13.15">
      <c r="B308" s="329" t="str">
        <f t="shared" si="143"/>
        <v>45-49</v>
      </c>
      <c r="C308" s="444">
        <f>C$296*Entrant_age_breakdowns!$K81*$G$31</f>
        <v>41.485501684071771</v>
      </c>
      <c r="D308" s="444">
        <f>D$296*Entrant_age_breakdowns!$K81*$G$31</f>
        <v>41.952820287233649</v>
      </c>
      <c r="E308" s="444">
        <f>E$296*Entrant_age_breakdowns!$K81*$G$31</f>
        <v>41.336308045626183</v>
      </c>
      <c r="F308" s="444">
        <f>F$296*Entrant_age_breakdowns!$K81*$G$31</f>
        <v>42.587090060602748</v>
      </c>
      <c r="G308" s="444">
        <f>G$296*Entrant_age_breakdowns!$K81*$G$31</f>
        <v>46.462568190507859</v>
      </c>
      <c r="H308" s="444">
        <f>H$296*Entrant_age_breakdowns!$K81*$G$31</f>
        <v>46.093009823819351</v>
      </c>
      <c r="I308" s="444">
        <f>I$296*Entrant_age_breakdowns!$K81*$G$31</f>
        <v>43.821492722053875</v>
      </c>
      <c r="J308" s="444">
        <f>J$296*Entrant_age_breakdowns!$K81*$G$31</f>
        <v>43.654936636267848</v>
      </c>
      <c r="K308" s="444">
        <f>K$296*Entrant_age_breakdowns!$K81*$G$31</f>
        <v>42.572260034595807</v>
      </c>
      <c r="L308" s="444">
        <f>L$296*Entrant_age_breakdowns!$K81*$G$31</f>
        <v>41.559677329733333</v>
      </c>
      <c r="M308" s="444">
        <f>M$296*Entrant_age_breakdowns!$K81*$G$31</f>
        <v>40.689802629885165</v>
      </c>
      <c r="N308" s="444">
        <f>N$296*Entrant_age_breakdowns!$K81*$G$31</f>
        <v>41.000178033185172</v>
      </c>
      <c r="O308" s="318"/>
      <c r="P308" s="318"/>
    </row>
    <row r="309" spans="1:16" ht="13.15">
      <c r="B309" s="329" t="str">
        <f t="shared" si="143"/>
        <v>50-54</v>
      </c>
      <c r="C309" s="444">
        <f>C$296*Entrant_age_breakdowns!$K82*$G$31</f>
        <v>30.58696875875431</v>
      </c>
      <c r="D309" s="444">
        <f>D$296*Entrant_age_breakdowns!$K82*$G$31</f>
        <v>30.931519479730284</v>
      </c>
      <c r="E309" s="444">
        <f>E$296*Entrant_age_breakdowns!$K82*$G$31</f>
        <v>30.476969337923094</v>
      </c>
      <c r="F309" s="444">
        <f>F$296*Entrant_age_breakdowns!$K82*$G$31</f>
        <v>31.399162124874223</v>
      </c>
      <c r="G309" s="444">
        <f>G$296*Entrant_age_breakdowns!$K82*$G$31</f>
        <v>34.256524906391604</v>
      </c>
      <c r="H309" s="444">
        <f>H$296*Entrant_age_breakdowns!$K82*$G$31</f>
        <v>33.98405212053693</v>
      </c>
      <c r="I309" s="444">
        <f>I$296*Entrant_age_breakdowns!$K82*$G$31</f>
        <v>32.309278529613891</v>
      </c>
      <c r="J309" s="444">
        <f>J$296*Entrant_age_breakdowns!$K82*$G$31</f>
        <v>32.186477898412328</v>
      </c>
      <c r="K309" s="444">
        <f>K$296*Entrant_age_breakdowns!$K82*$G$31</f>
        <v>31.388228050950755</v>
      </c>
      <c r="L309" s="444">
        <f>L$296*Entrant_age_breakdowns!$K82*$G$31</f>
        <v>30.641657940863961</v>
      </c>
      <c r="M309" s="444">
        <f>M$296*Entrant_age_breakdowns!$K82*$G$31</f>
        <v>30.000305439671902</v>
      </c>
      <c r="N309" s="444">
        <f>N$296*Entrant_age_breakdowns!$K82*$G$31</f>
        <v>30.229143042661963</v>
      </c>
      <c r="O309" s="318"/>
      <c r="P309" s="318"/>
    </row>
    <row r="310" spans="1:16" ht="13.15">
      <c r="B310" s="329" t="str">
        <f t="shared" si="143"/>
        <v>55-59</v>
      </c>
      <c r="C310" s="444">
        <f>C$296*Entrant_age_breakdowns!$K83*$G$31</f>
        <v>18.598117488532644</v>
      </c>
      <c r="D310" s="444">
        <f>D$296*Entrant_age_breakdowns!$K83*$G$31</f>
        <v>18.807618300463734</v>
      </c>
      <c r="E310" s="444">
        <f>E$296*Entrant_age_breakdowns!$K83*$G$31</f>
        <v>18.531233379537571</v>
      </c>
      <c r="F310" s="444">
        <f>F$296*Entrant_age_breakdowns!$K83*$G$31</f>
        <v>19.091963994397389</v>
      </c>
      <c r="G310" s="444">
        <f>G$296*Entrant_age_breakdowns!$K83*$G$31</f>
        <v>20.829356448587902</v>
      </c>
      <c r="H310" s="444">
        <f>H$296*Entrant_age_breakdowns!$K83*$G$31</f>
        <v>20.663681944398839</v>
      </c>
      <c r="I310" s="444">
        <f>I$296*Entrant_age_breakdowns!$K83*$G$31</f>
        <v>19.645351679103634</v>
      </c>
      <c r="J310" s="444">
        <f>J$296*Entrant_age_breakdowns!$K83*$G$31</f>
        <v>19.570683915038295</v>
      </c>
      <c r="K310" s="444">
        <f>K$296*Entrant_age_breakdowns!$K83*$G$31</f>
        <v>19.0853156340103</v>
      </c>
      <c r="L310" s="444">
        <f>L$296*Entrant_age_breakdowns!$K83*$G$31</f>
        <v>18.631370729226393</v>
      </c>
      <c r="M310" s="444">
        <f>M$296*Entrant_age_breakdowns!$K83*$G$31</f>
        <v>18.241402397849317</v>
      </c>
      <c r="N310" s="444">
        <f>N$296*Entrant_age_breakdowns!$K83*$G$31</f>
        <v>18.380544941190923</v>
      </c>
      <c r="O310" s="318"/>
      <c r="P310" s="318"/>
    </row>
    <row r="311" spans="1:16" ht="13.15">
      <c r="B311" s="329" t="str">
        <f t="shared" si="143"/>
        <v>60-64</v>
      </c>
      <c r="C311" s="444">
        <f>C$296*Entrant_age_breakdowns!$K84*$G$31</f>
        <v>9.4238179153433173</v>
      </c>
      <c r="D311" s="444">
        <f>D$296*Entrant_age_breakdowns!$K84*$G$31</f>
        <v>9.5299736865374971</v>
      </c>
      <c r="E311" s="444">
        <f>E$296*Entrant_age_breakdowns!$K84*$G$31</f>
        <v>9.3899271914575166</v>
      </c>
      <c r="F311" s="444">
        <f>F$296*Entrant_age_breakdowns!$K84*$G$31</f>
        <v>9.6740539702702453</v>
      </c>
      <c r="G311" s="444">
        <f>G$296*Entrant_age_breakdowns!$K84*$G$31</f>
        <v>10.554404906104375</v>
      </c>
      <c r="H311" s="444">
        <f>H$296*Entrant_age_breakdowns!$K84*$G$31</f>
        <v>10.470456282720574</v>
      </c>
      <c r="I311" s="444">
        <f>I$296*Entrant_age_breakdowns!$K84*$G$31</f>
        <v>9.9544600264466592</v>
      </c>
      <c r="J311" s="444">
        <f>J$296*Entrant_age_breakdowns!$K84*$G$31</f>
        <v>9.9166252610123919</v>
      </c>
      <c r="K311" s="444">
        <f>K$296*Entrant_age_breakdowns!$K84*$G$31</f>
        <v>9.6706851918031678</v>
      </c>
      <c r="L311" s="444">
        <f>L$296*Entrant_age_breakdowns!$K84*$G$31</f>
        <v>9.4406676037908817</v>
      </c>
      <c r="M311" s="444">
        <f>M$296*Entrant_age_breakdowns!$K84*$G$31</f>
        <v>9.2430674676527076</v>
      </c>
      <c r="N311" s="444">
        <f>N$296*Entrant_age_breakdowns!$K84*$G$31</f>
        <v>9.3135721299411109</v>
      </c>
      <c r="O311" s="318"/>
      <c r="P311" s="318"/>
    </row>
    <row r="312" spans="1:16" ht="13.15">
      <c r="B312" s="329" t="str">
        <f t="shared" si="143"/>
        <v>65 plus</v>
      </c>
      <c r="C312" s="444">
        <f>C$296*Entrant_age_breakdowns!$K85*$G$31</f>
        <v>2.8985065179866183</v>
      </c>
      <c r="D312" s="444">
        <f>D$296*Entrant_age_breakdowns!$K85*$G$31</f>
        <v>2.9311571058367147</v>
      </c>
      <c r="E312" s="444">
        <f>E$296*Entrant_age_breakdowns!$K85*$G$31</f>
        <v>2.8880826658955945</v>
      </c>
      <c r="F312" s="444">
        <f>F$296*Entrant_age_breakdowns!$K85*$G$31</f>
        <v>2.9754722279309975</v>
      </c>
      <c r="G312" s="444">
        <f>G$296*Entrant_age_breakdowns!$K85*$G$31</f>
        <v>3.2462438990894893</v>
      </c>
      <c r="H312" s="444">
        <f>H$296*Entrant_age_breakdowns!$K85*$G$31</f>
        <v>3.220423617517858</v>
      </c>
      <c r="I312" s="444">
        <f>I$296*Entrant_age_breakdowns!$K85*$G$31</f>
        <v>3.0617173982867376</v>
      </c>
      <c r="J312" s="444">
        <f>J$296*Entrant_age_breakdowns!$K85*$G$31</f>
        <v>3.0500804677769526</v>
      </c>
      <c r="K312" s="444">
        <f>K$296*Entrant_age_breakdowns!$K85*$G$31</f>
        <v>2.9744360845725208</v>
      </c>
      <c r="L312" s="444">
        <f>L$296*Entrant_age_breakdowns!$K85*$G$31</f>
        <v>2.9036890175032735</v>
      </c>
      <c r="M312" s="444">
        <f>M$296*Entrant_age_breakdowns!$K85*$G$31</f>
        <v>2.8429126646814482</v>
      </c>
      <c r="N312" s="444">
        <f>N$296*Entrant_age_breakdowns!$K85*$G$31</f>
        <v>2.8645979545530467</v>
      </c>
      <c r="O312" s="318"/>
      <c r="P312" s="318"/>
    </row>
    <row r="313" spans="1:16" ht="13.15">
      <c r="B313" s="329" t="str">
        <f t="shared" si="143"/>
        <v>Total</v>
      </c>
      <c r="C313" s="444">
        <f t="shared" ref="C313:N313" si="145">SUM(C303:C312)</f>
        <v>601.30479333867675</v>
      </c>
      <c r="D313" s="444">
        <f t="shared" si="145"/>
        <v>608.07826611086352</v>
      </c>
      <c r="E313" s="444">
        <f t="shared" si="145"/>
        <v>599.14233063987274</v>
      </c>
      <c r="F313" s="444">
        <f t="shared" si="145"/>
        <v>617.27158521065678</v>
      </c>
      <c r="G313" s="444">
        <f t="shared" si="145"/>
        <v>673.44406671365562</v>
      </c>
      <c r="H313" s="444">
        <f t="shared" si="145"/>
        <v>668.08756363938915</v>
      </c>
      <c r="I313" s="444">
        <f t="shared" si="145"/>
        <v>635.16343193082218</v>
      </c>
      <c r="J313" s="444">
        <f t="shared" si="145"/>
        <v>632.7493120894967</v>
      </c>
      <c r="K313" s="444">
        <f t="shared" si="145"/>
        <v>617.05663383339663</v>
      </c>
      <c r="L313" s="444">
        <f t="shared" si="145"/>
        <v>602.37992005704086</v>
      </c>
      <c r="M313" s="444">
        <f t="shared" si="145"/>
        <v>589.77166403048852</v>
      </c>
      <c r="N313" s="444">
        <f t="shared" si="145"/>
        <v>594.27034935819597</v>
      </c>
      <c r="O313" s="318"/>
      <c r="P313" s="318"/>
    </row>
    <row r="314" spans="1:16">
      <c r="A314" s="300">
        <f>SUM(C314:N314)</f>
        <v>0</v>
      </c>
      <c r="C314" s="300">
        <f t="shared" ref="C314:N314" si="146">SUM(C303:C312)-C313</f>
        <v>0</v>
      </c>
      <c r="D314" s="300">
        <f t="shared" si="146"/>
        <v>0</v>
      </c>
      <c r="E314" s="300">
        <f t="shared" si="146"/>
        <v>0</v>
      </c>
      <c r="F314" s="300">
        <f t="shared" si="146"/>
        <v>0</v>
      </c>
      <c r="G314" s="300">
        <f t="shared" si="146"/>
        <v>0</v>
      </c>
      <c r="H314" s="300">
        <f t="shared" si="146"/>
        <v>0</v>
      </c>
      <c r="I314" s="300">
        <f t="shared" si="146"/>
        <v>0</v>
      </c>
      <c r="J314" s="300">
        <f t="shared" si="146"/>
        <v>0</v>
      </c>
      <c r="K314" s="300">
        <f t="shared" si="146"/>
        <v>0</v>
      </c>
      <c r="L314" s="300">
        <f t="shared" si="146"/>
        <v>0</v>
      </c>
      <c r="M314" s="300">
        <f t="shared" si="146"/>
        <v>0</v>
      </c>
      <c r="N314" s="300">
        <f t="shared" si="146"/>
        <v>0</v>
      </c>
    </row>
    <row r="316" spans="1:16" ht="13.15">
      <c r="B316" s="332" t="s">
        <v>47</v>
      </c>
      <c r="H316" s="316"/>
    </row>
    <row r="317" spans="1:16">
      <c r="H317" s="316"/>
    </row>
    <row r="318" spans="1:16" ht="13.15">
      <c r="B318" s="329" t="str">
        <f t="shared" ref="B318:B329" si="147">B302</f>
        <v>Age group</v>
      </c>
      <c r="C318" s="329" t="str">
        <f>C293</f>
        <v>2018/19</v>
      </c>
      <c r="D318" s="329" t="str">
        <f t="shared" ref="D318:N318" si="148">D302</f>
        <v>2019/20</v>
      </c>
      <c r="E318" s="329" t="str">
        <f t="shared" si="148"/>
        <v>2020/21</v>
      </c>
      <c r="F318" s="329" t="str">
        <f t="shared" si="148"/>
        <v>2021/22</v>
      </c>
      <c r="G318" s="329" t="str">
        <f t="shared" si="148"/>
        <v>2022/23</v>
      </c>
      <c r="H318" s="329" t="str">
        <f t="shared" si="148"/>
        <v>2023/24</v>
      </c>
      <c r="I318" s="329" t="str">
        <f t="shared" si="148"/>
        <v>2024/25</v>
      </c>
      <c r="J318" s="329" t="str">
        <f t="shared" si="148"/>
        <v>2025/26</v>
      </c>
      <c r="K318" s="329" t="str">
        <f t="shared" si="148"/>
        <v>2026/27</v>
      </c>
      <c r="L318" s="329" t="str">
        <f t="shared" si="148"/>
        <v>2027/28</v>
      </c>
      <c r="M318" s="329" t="str">
        <f t="shared" si="148"/>
        <v>2028/29</v>
      </c>
      <c r="N318" s="329" t="str">
        <f t="shared" si="148"/>
        <v>2029/30</v>
      </c>
    </row>
    <row r="319" spans="1:16" ht="13.15">
      <c r="B319" s="329" t="str">
        <f t="shared" si="147"/>
        <v>20-24</v>
      </c>
      <c r="C319" s="444">
        <f>C$296*Entrant_age_breakdowns!$K76*$H$31</f>
        <v>234.49742014306722</v>
      </c>
      <c r="D319" s="444">
        <f>D$296*Entrant_age_breakdowns!$K76*$H$31</f>
        <v>237.13894555261521</v>
      </c>
      <c r="E319" s="444">
        <f>E$296*Entrant_age_breakdowns!$K76*$H$31</f>
        <v>233.65410086531867</v>
      </c>
      <c r="F319" s="444">
        <f>F$296*Entrant_age_breakdowns!$K76*$H$31</f>
        <v>240.72416495438247</v>
      </c>
      <c r="G319" s="444">
        <f>G$296*Entrant_age_breakdowns!$K76*$H$31</f>
        <v>262.63036317766569</v>
      </c>
      <c r="H319" s="444">
        <f>H$296*Entrant_age_breakdowns!$K76*$H$31</f>
        <v>260.54142897022393</v>
      </c>
      <c r="I319" s="444">
        <f>I$296*Entrant_age_breakdowns!$K76*$H$31</f>
        <v>247.70164450211479</v>
      </c>
      <c r="J319" s="444">
        <f>J$296*Entrant_age_breakdowns!$K76*$H$31</f>
        <v>246.76018373050874</v>
      </c>
      <c r="K319" s="444">
        <f>K$296*Entrant_age_breakdowns!$K76*$H$31</f>
        <v>240.64033801007392</v>
      </c>
      <c r="L319" s="444">
        <f>L$296*Entrant_age_breakdowns!$K76*$H$31</f>
        <v>234.91669909207315</v>
      </c>
      <c r="M319" s="444">
        <f>M$296*Entrant_age_breakdowns!$K76*$H$31</f>
        <v>229.99971931163003</v>
      </c>
      <c r="N319" s="444">
        <f>N$296*Entrant_age_breakdowns!$K76*$H$31</f>
        <v>231.75412093135688</v>
      </c>
      <c r="O319" s="318"/>
    </row>
    <row r="320" spans="1:16" ht="13.15">
      <c r="B320" s="329" t="str">
        <f t="shared" si="147"/>
        <v>25-29</v>
      </c>
      <c r="C320" s="444">
        <f>C$296*Entrant_age_breakdowns!$K77*$H$31</f>
        <v>244.60099162042852</v>
      </c>
      <c r="D320" s="444">
        <f>D$296*Entrant_age_breakdowns!$K77*$H$31</f>
        <v>247.35632996987309</v>
      </c>
      <c r="E320" s="444">
        <f>E$296*Entrant_age_breakdowns!$K77*$H$31</f>
        <v>243.7213370320579</v>
      </c>
      <c r="F320" s="444">
        <f>F$296*Entrant_age_breakdowns!$K77*$H$31</f>
        <v>251.09602237379815</v>
      </c>
      <c r="G320" s="444">
        <f>G$296*Entrant_age_breakdowns!$K77*$H$31</f>
        <v>273.94607251413515</v>
      </c>
      <c r="H320" s="444">
        <f>H$296*Entrant_age_breakdowns!$K77*$H$31</f>
        <v>271.76713434816998</v>
      </c>
      <c r="I320" s="444">
        <f>I$296*Entrant_age_breakdowns!$K77*$H$31</f>
        <v>258.37413407048689</v>
      </c>
      <c r="J320" s="444">
        <f>J$296*Entrant_age_breakdowns!$K77*$H$31</f>
        <v>257.39210945731173</v>
      </c>
      <c r="K320" s="444">
        <f>K$296*Entrant_age_breakdowns!$K77*$H$31</f>
        <v>251.00858365617876</v>
      </c>
      <c r="L320" s="444">
        <f>L$296*Entrant_age_breakdowns!$K77*$H$31</f>
        <v>245.03833565018311</v>
      </c>
      <c r="M320" s="444">
        <f>M$296*Entrant_age_breakdowns!$K77*$H$31</f>
        <v>239.9095025511229</v>
      </c>
      <c r="N320" s="444">
        <f>N$296*Entrant_age_breakdowns!$K77*$H$31</f>
        <v>241.73949443599679</v>
      </c>
      <c r="O320" s="318"/>
    </row>
    <row r="321" spans="1:15" ht="13.15">
      <c r="B321" s="329" t="str">
        <f t="shared" si="147"/>
        <v>30-34</v>
      </c>
      <c r="C321" s="444">
        <f>C$296*Entrant_age_breakdowns!$K78*$H$31</f>
        <v>119.7719658832754</v>
      </c>
      <c r="D321" s="444">
        <f>D$296*Entrant_age_breakdowns!$K78*$H$31</f>
        <v>121.1211521175596</v>
      </c>
      <c r="E321" s="444">
        <f>E$296*Entrant_age_breakdowns!$K78*$H$31</f>
        <v>119.34123190035316</v>
      </c>
      <c r="F321" s="444">
        <f>F$296*Entrant_age_breakdowns!$K78*$H$31</f>
        <v>122.95233975114014</v>
      </c>
      <c r="G321" s="444">
        <f>G$296*Entrant_age_breakdowns!$K78*$H$31</f>
        <v>134.14115549431801</v>
      </c>
      <c r="H321" s="444">
        <f>H$296*Entrant_age_breakdowns!$K78*$H$31</f>
        <v>133.07421089222612</v>
      </c>
      <c r="I321" s="444">
        <f>I$296*Entrant_age_breakdowns!$K78*$H$31</f>
        <v>126.51615909649746</v>
      </c>
      <c r="J321" s="444">
        <f>J$296*Entrant_age_breakdowns!$K78*$H$31</f>
        <v>126.03529833756696</v>
      </c>
      <c r="K321" s="444">
        <f>K$296*Entrant_age_breakdowns!$K78*$H$31</f>
        <v>122.90952427834007</v>
      </c>
      <c r="L321" s="444">
        <f>L$296*Entrant_age_breakdowns!$K78*$H$31</f>
        <v>119.98611691293397</v>
      </c>
      <c r="M321" s="444">
        <f>M$296*Entrant_age_breakdowns!$K78*$H$31</f>
        <v>117.47471898730777</v>
      </c>
      <c r="N321" s="444">
        <f>N$296*Entrant_age_breakdowns!$K78*$H$31</f>
        <v>118.37079763420839</v>
      </c>
      <c r="O321" s="318"/>
    </row>
    <row r="322" spans="1:15" ht="13.15">
      <c r="B322" s="329" t="str">
        <f t="shared" si="147"/>
        <v>35-39</v>
      </c>
      <c r="C322" s="444">
        <f>C$296*Entrant_age_breakdowns!$K79*$H$31</f>
        <v>89.477968625962546</v>
      </c>
      <c r="D322" s="444">
        <f>D$296*Entrant_age_breakdowns!$K79*$H$31</f>
        <v>90.485904353255492</v>
      </c>
      <c r="E322" s="444">
        <f>E$296*Entrant_age_breakdowns!$K79*$H$31</f>
        <v>89.156180455201351</v>
      </c>
      <c r="F322" s="444">
        <f>F$296*Entrant_age_breakdowns!$K79*$H$31</f>
        <v>91.853928568416578</v>
      </c>
      <c r="G322" s="444">
        <f>G$296*Entrant_age_breakdowns!$K79*$H$31</f>
        <v>100.21275023963659</v>
      </c>
      <c r="H322" s="444">
        <f>H$296*Entrant_age_breakdowns!$K79*$H$31</f>
        <v>99.415668594298481</v>
      </c>
      <c r="I322" s="444">
        <f>I$296*Entrant_age_breakdowns!$K79*$H$31</f>
        <v>94.51634888706819</v>
      </c>
      <c r="J322" s="444">
        <f>J$296*Entrant_age_breakdowns!$K79*$H$31</f>
        <v>94.157112536694072</v>
      </c>
      <c r="K322" s="444">
        <f>K$296*Entrant_age_breakdowns!$K79*$H$31</f>
        <v>91.821942439578692</v>
      </c>
      <c r="L322" s="444">
        <f>L$296*Entrant_age_breakdowns!$K79*$H$31</f>
        <v>89.637954303509844</v>
      </c>
      <c r="M322" s="444">
        <f>M$296*Entrant_age_breakdowns!$K79*$H$31</f>
        <v>87.761765805314155</v>
      </c>
      <c r="N322" s="444">
        <f>N$296*Entrant_age_breakdowns!$K79*$H$31</f>
        <v>88.431198726970536</v>
      </c>
      <c r="O322" s="318"/>
    </row>
    <row r="323" spans="1:15" ht="13.15">
      <c r="B323" s="329" t="str">
        <f t="shared" si="147"/>
        <v>40-44</v>
      </c>
      <c r="C323" s="444">
        <f>C$296*Entrant_age_breakdowns!$K80*$H$31</f>
        <v>74.711475473154437</v>
      </c>
      <c r="D323" s="444">
        <f>D$296*Entrant_age_breakdowns!$K80*$H$31</f>
        <v>75.553072198298594</v>
      </c>
      <c r="E323" s="444">
        <f>E$296*Entrant_age_breakdowns!$K80*$H$31</f>
        <v>74.442791802787781</v>
      </c>
      <c r="F323" s="444">
        <f>F$296*Entrant_age_breakdowns!$K80*$H$31</f>
        <v>76.695332233558631</v>
      </c>
      <c r="G323" s="444">
        <f>G$296*Entrant_age_breakdowns!$K80*$H$31</f>
        <v>83.674702796656376</v>
      </c>
      <c r="H323" s="444">
        <f>H$296*Entrant_age_breakdowns!$K80*$H$31</f>
        <v>83.009163036308038</v>
      </c>
      <c r="I323" s="444">
        <f>I$296*Entrant_age_breakdowns!$K80*$H$31</f>
        <v>78.918374993588969</v>
      </c>
      <c r="J323" s="444">
        <f>J$296*Entrant_age_breakdowns!$K80*$H$31</f>
        <v>78.618423193249896</v>
      </c>
      <c r="K323" s="444">
        <f>K$296*Entrant_age_breakdowns!$K80*$H$31</f>
        <v>76.668624755540861</v>
      </c>
      <c r="L323" s="444">
        <f>L$296*Entrant_age_breakdowns!$K80*$H$31</f>
        <v>74.845058814480552</v>
      </c>
      <c r="M323" s="444">
        <f>M$296*Entrant_age_breakdowns!$K80*$H$31</f>
        <v>73.278496529725146</v>
      </c>
      <c r="N323" s="444">
        <f>N$296*Entrant_age_breakdowns!$K80*$H$31</f>
        <v>73.837453355358093</v>
      </c>
      <c r="O323" s="318"/>
    </row>
    <row r="324" spans="1:15" ht="13.15">
      <c r="B324" s="329" t="str">
        <f t="shared" si="147"/>
        <v>45-49</v>
      </c>
      <c r="C324" s="444">
        <f>C$296*Entrant_age_breakdowns!$K81*$H$31</f>
        <v>63.526319015739048</v>
      </c>
      <c r="D324" s="444">
        <f>D$296*Entrant_age_breakdowns!$K81*$H$31</f>
        <v>64.241919152204289</v>
      </c>
      <c r="E324" s="444">
        <f>E$296*Entrant_age_breakdowns!$K81*$H$31</f>
        <v>63.297860342557506</v>
      </c>
      <c r="F324" s="444">
        <f>F$296*Entrant_age_breakdowns!$K81*$H$31</f>
        <v>65.213169886302467</v>
      </c>
      <c r="G324" s="444">
        <f>G$296*Entrant_age_breakdowns!$K81*$H$31</f>
        <v>71.147649403839495</v>
      </c>
      <c r="H324" s="444">
        <f>H$296*Entrant_age_breakdowns!$K81*$H$31</f>
        <v>70.581748504870646</v>
      </c>
      <c r="I324" s="444">
        <f>I$296*Entrant_age_breakdowns!$K81*$H$31</f>
        <v>67.103397895653742</v>
      </c>
      <c r="J324" s="444">
        <f>J$296*Entrant_age_breakdowns!$K81*$H$31</f>
        <v>66.848352286702635</v>
      </c>
      <c r="K324" s="444">
        <f>K$296*Entrant_age_breakdowns!$K81*$H$31</f>
        <v>65.190460821089687</v>
      </c>
      <c r="L324" s="444">
        <f>L$296*Entrant_age_breakdowns!$K81*$H$31</f>
        <v>63.639903413618079</v>
      </c>
      <c r="M324" s="444">
        <f>M$296*Entrant_age_breakdowns!$K81*$H$31</f>
        <v>62.30787329603384</v>
      </c>
      <c r="N324" s="444">
        <f>N$296*Entrant_age_breakdowns!$K81*$H$31</f>
        <v>62.783147936191924</v>
      </c>
      <c r="O324" s="318"/>
    </row>
    <row r="325" spans="1:15" ht="13.15">
      <c r="B325" s="329" t="str">
        <f t="shared" si="147"/>
        <v>50-54</v>
      </c>
      <c r="C325" s="444">
        <f>C$296*Entrant_age_breakdowns!$K82*$H$31</f>
        <v>46.837508435847319</v>
      </c>
      <c r="D325" s="444">
        <f>D$296*Entrant_age_breakdowns!$K82*$H$31</f>
        <v>47.365115385969524</v>
      </c>
      <c r="E325" s="444">
        <f>E$296*Entrant_age_breakdowns!$K82*$H$31</f>
        <v>46.669067462119067</v>
      </c>
      <c r="F325" s="444">
        <f>F$296*Entrant_age_breakdowns!$K82*$H$31</f>
        <v>48.081211724565428</v>
      </c>
      <c r="G325" s="444">
        <f>G$296*Entrant_age_breakdowns!$K82*$H$31</f>
        <v>52.456661754908573</v>
      </c>
      <c r="H325" s="444">
        <f>H$296*Entrant_age_breakdowns!$K82*$H$31</f>
        <v>52.039427000243499</v>
      </c>
      <c r="I325" s="444">
        <f>I$296*Entrant_age_breakdowns!$K82*$H$31</f>
        <v>49.474863548020373</v>
      </c>
      <c r="J325" s="444">
        <f>J$296*Entrant_age_breakdowns!$K82*$H$31</f>
        <v>49.286820213448863</v>
      </c>
      <c r="K325" s="444">
        <f>K$296*Entrant_age_breakdowns!$K82*$H$31</f>
        <v>48.064468490423209</v>
      </c>
      <c r="L325" s="444">
        <f>L$296*Entrant_age_breakdowns!$K82*$H$31</f>
        <v>46.921253413933044</v>
      </c>
      <c r="M325" s="444">
        <f>M$296*Entrant_age_breakdowns!$K82*$H$31</f>
        <v>45.939156972083524</v>
      </c>
      <c r="N325" s="444">
        <f>N$296*Entrant_age_breakdowns!$K82*$H$31</f>
        <v>46.289573623207822</v>
      </c>
      <c r="O325" s="318"/>
    </row>
    <row r="326" spans="1:15" ht="13.15">
      <c r="B326" s="329" t="str">
        <f t="shared" si="147"/>
        <v>55-59</v>
      </c>
      <c r="C326" s="444">
        <f>C$296*Entrant_age_breakdowns!$K83*$H$31</f>
        <v>28.479104668085569</v>
      </c>
      <c r="D326" s="444">
        <f>D$296*Entrant_age_breakdowns!$K83*$H$31</f>
        <v>28.799911091354655</v>
      </c>
      <c r="E326" s="444">
        <f>E$296*Entrant_age_breakdowns!$K83*$H$31</f>
        <v>28.376685724777097</v>
      </c>
      <c r="F326" s="444">
        <f>F$296*Entrant_age_breakdowns!$K83*$H$31</f>
        <v>29.235326707179706</v>
      </c>
      <c r="G326" s="444">
        <f>G$296*Entrant_age_breakdowns!$K83*$H$31</f>
        <v>31.895777776108698</v>
      </c>
      <c r="H326" s="444">
        <f>H$296*Entrant_age_breakdowns!$K83*$H$31</f>
        <v>31.642082123925473</v>
      </c>
      <c r="I326" s="444">
        <f>I$296*Entrant_age_breakdowns!$K83*$H$31</f>
        <v>30.082723536697319</v>
      </c>
      <c r="J326" s="444">
        <f>J$296*Entrant_age_breakdowns!$K83*$H$31</f>
        <v>29.968385563004023</v>
      </c>
      <c r="K326" s="444">
        <f>K$296*Entrant_age_breakdowns!$K83*$H$31</f>
        <v>29.225146141783672</v>
      </c>
      <c r="L326" s="444">
        <f>L$296*Entrant_age_breakdowns!$K83*$H$31</f>
        <v>28.530025011117829</v>
      </c>
      <c r="M326" s="444">
        <f>M$296*Entrant_age_breakdowns!$K83*$H$31</f>
        <v>27.932870544630873</v>
      </c>
      <c r="N326" s="444">
        <f>N$296*Entrant_age_breakdowns!$K83*$H$31</f>
        <v>28.145938079990437</v>
      </c>
      <c r="O326" s="318"/>
    </row>
    <row r="327" spans="1:15" ht="13.15">
      <c r="B327" s="329" t="str">
        <f t="shared" si="147"/>
        <v>60-64</v>
      </c>
      <c r="C327" s="444">
        <f>C$296*Entrant_age_breakdowns!$K84*$H$31</f>
        <v>14.430594760438687</v>
      </c>
      <c r="D327" s="444">
        <f>D$296*Entrant_age_breakdowns!$K84*$H$31</f>
        <v>14.593149993290854</v>
      </c>
      <c r="E327" s="444">
        <f>E$296*Entrant_age_breakdowns!$K84*$H$31</f>
        <v>14.378698245997587</v>
      </c>
      <c r="F327" s="444">
        <f>F$296*Entrant_age_breakdowns!$K84*$H$31</f>
        <v>14.813778639365513</v>
      </c>
      <c r="G327" s="444">
        <f>G$296*Entrant_age_breakdowns!$K84*$H$31</f>
        <v>16.161850908600616</v>
      </c>
      <c r="H327" s="444">
        <f>H$296*Entrant_age_breakdowns!$K84*$H$31</f>
        <v>16.033301251165497</v>
      </c>
      <c r="I327" s="444">
        <f>I$296*Entrant_age_breakdowns!$K84*$H$31</f>
        <v>15.243161528700259</v>
      </c>
      <c r="J327" s="444">
        <f>J$296*Entrant_age_breakdowns!$K84*$H$31</f>
        <v>15.185225544288967</v>
      </c>
      <c r="K327" s="444">
        <f>K$296*Entrant_age_breakdowns!$K84*$H$31</f>
        <v>14.808620063793192</v>
      </c>
      <c r="L327" s="444">
        <f>L$296*Entrant_age_breakdowns!$K84*$H$31</f>
        <v>14.45639651382683</v>
      </c>
      <c r="M327" s="444">
        <f>M$296*Entrant_age_breakdowns!$K84*$H$31</f>
        <v>14.153813472130439</v>
      </c>
      <c r="N327" s="444">
        <f>N$296*Entrant_age_breakdowns!$K84*$H$31</f>
        <v>14.261776531194753</v>
      </c>
      <c r="O327" s="318"/>
    </row>
    <row r="328" spans="1:15" ht="13.15">
      <c r="B328" s="329" t="str">
        <f t="shared" si="147"/>
        <v>65 plus</v>
      </c>
      <c r="C328" s="444">
        <f>C$296*Entrant_age_breakdowns!$K85*$H$31</f>
        <v>4.4384530078254683</v>
      </c>
      <c r="D328" s="444">
        <f>D$296*Entrant_age_breakdowns!$K85*$H$31</f>
        <v>4.4884505148006095</v>
      </c>
      <c r="E328" s="444">
        <f>E$296*Entrant_age_breakdowns!$K85*$H$31</f>
        <v>4.4224910710903149</v>
      </c>
      <c r="F328" s="444">
        <f>F$296*Entrant_age_breakdowns!$K85*$H$31</f>
        <v>4.5563098022408699</v>
      </c>
      <c r="G328" s="444">
        <f>G$296*Entrant_age_breakdowns!$K85*$H$31</f>
        <v>4.9709396575920826</v>
      </c>
      <c r="H328" s="444">
        <f>H$296*Entrant_age_breakdowns!$K85*$H$31</f>
        <v>4.9314013278718116</v>
      </c>
      <c r="I328" s="444">
        <f>I$296*Entrant_age_breakdowns!$K85*$H$31</f>
        <v>4.6883761382661397</v>
      </c>
      <c r="J328" s="444">
        <f>J$296*Entrant_age_breakdowns!$K85*$H$31</f>
        <v>4.6705566271135863</v>
      </c>
      <c r="K328" s="444">
        <f>K$296*Entrant_age_breakdowns!$K85*$H$31</f>
        <v>4.5547231666485644</v>
      </c>
      <c r="L328" s="444">
        <f>L$296*Entrant_age_breakdowns!$K85*$H$31</f>
        <v>4.4463889156542109</v>
      </c>
      <c r="M328" s="444">
        <f>M$296*Entrant_age_breakdowns!$K85*$H$31</f>
        <v>4.3533227161087735</v>
      </c>
      <c r="N328" s="444">
        <f>N$296*Entrant_age_breakdowns!$K85*$H$31</f>
        <v>4.3865291758696516</v>
      </c>
      <c r="O328" s="318"/>
    </row>
    <row r="329" spans="1:15" ht="13.15">
      <c r="B329" s="329" t="str">
        <f t="shared" si="147"/>
        <v>Total</v>
      </c>
      <c r="C329" s="444">
        <f t="shared" ref="C329:N329" si="149">SUM(C319:C328)</f>
        <v>920.77180163382423</v>
      </c>
      <c r="D329" s="444">
        <f t="shared" si="149"/>
        <v>931.14395032922187</v>
      </c>
      <c r="E329" s="444">
        <f t="shared" si="149"/>
        <v>917.46044490226052</v>
      </c>
      <c r="F329" s="444">
        <f t="shared" si="149"/>
        <v>945.22158464094991</v>
      </c>
      <c r="G329" s="444">
        <f t="shared" si="149"/>
        <v>1031.2379237234611</v>
      </c>
      <c r="H329" s="444">
        <f t="shared" si="149"/>
        <v>1023.0355660493035</v>
      </c>
      <c r="I329" s="444">
        <f t="shared" si="149"/>
        <v>972.61918419709411</v>
      </c>
      <c r="J329" s="444">
        <f t="shared" si="149"/>
        <v>968.92246748988953</v>
      </c>
      <c r="K329" s="444">
        <f t="shared" si="149"/>
        <v>944.89243182345069</v>
      </c>
      <c r="L329" s="444">
        <f t="shared" si="149"/>
        <v>922.41813204133052</v>
      </c>
      <c r="M329" s="444">
        <f t="shared" si="149"/>
        <v>903.11124018608734</v>
      </c>
      <c r="N329" s="444">
        <f t="shared" si="149"/>
        <v>910.00003043034519</v>
      </c>
      <c r="O329" s="318"/>
    </row>
    <row r="330" spans="1:15">
      <c r="A330" s="300">
        <f>SUM(C330:N330)</f>
        <v>0</v>
      </c>
      <c r="C330" s="300">
        <f t="shared" ref="C330:N330" si="150">SUM(C319:C328)-C329</f>
        <v>0</v>
      </c>
      <c r="D330" s="300">
        <f t="shared" si="150"/>
        <v>0</v>
      </c>
      <c r="E330" s="300">
        <f t="shared" si="150"/>
        <v>0</v>
      </c>
      <c r="F330" s="300">
        <f t="shared" si="150"/>
        <v>0</v>
      </c>
      <c r="G330" s="300">
        <f t="shared" si="150"/>
        <v>0</v>
      </c>
      <c r="H330" s="300">
        <f t="shared" si="150"/>
        <v>0</v>
      </c>
      <c r="I330" s="300">
        <f t="shared" si="150"/>
        <v>0</v>
      </c>
      <c r="J330" s="300">
        <f t="shared" si="150"/>
        <v>0</v>
      </c>
      <c r="K330" s="300">
        <f t="shared" si="150"/>
        <v>0</v>
      </c>
      <c r="L330" s="300">
        <f t="shared" si="150"/>
        <v>0</v>
      </c>
      <c r="M330" s="300">
        <f t="shared" si="150"/>
        <v>0</v>
      </c>
      <c r="N330" s="300">
        <f t="shared" si="150"/>
        <v>0</v>
      </c>
    </row>
    <row r="331" spans="1:15">
      <c r="C331" s="320">
        <f>C294</f>
        <v>1522.076594972501</v>
      </c>
      <c r="D331" s="320">
        <f t="shared" ref="D331:N331" si="151">D294</f>
        <v>1539.2222164400855</v>
      </c>
      <c r="E331" s="320">
        <f t="shared" si="151"/>
        <v>1516.6027755421333</v>
      </c>
      <c r="F331" s="320">
        <f t="shared" si="151"/>
        <v>1562.4931698516066</v>
      </c>
      <c r="G331" s="320">
        <f t="shared" si="151"/>
        <v>1704.6819904371168</v>
      </c>
      <c r="H331" s="320">
        <f t="shared" si="151"/>
        <v>1691.1231296886926</v>
      </c>
      <c r="I331" s="320">
        <f t="shared" si="151"/>
        <v>1607.7826161279163</v>
      </c>
      <c r="J331" s="320">
        <f t="shared" si="151"/>
        <v>1601.6717795793861</v>
      </c>
      <c r="K331" s="320">
        <f t="shared" si="151"/>
        <v>1561.9490656568473</v>
      </c>
      <c r="L331" s="320">
        <f t="shared" si="151"/>
        <v>1524.7980520983715</v>
      </c>
      <c r="M331" s="320">
        <f t="shared" si="151"/>
        <v>1492.882904216576</v>
      </c>
      <c r="N331" s="320">
        <f t="shared" si="151"/>
        <v>1504.2703797885413</v>
      </c>
    </row>
    <row r="332" spans="1:15">
      <c r="C332" s="320">
        <f>C313+C329</f>
        <v>1522.076594972501</v>
      </c>
      <c r="D332" s="320">
        <f t="shared" ref="D332:N332" si="152">D313+D329</f>
        <v>1539.2222164400855</v>
      </c>
      <c r="E332" s="320">
        <f t="shared" si="152"/>
        <v>1516.6027755421333</v>
      </c>
      <c r="F332" s="320">
        <f t="shared" si="152"/>
        <v>1562.4931698516066</v>
      </c>
      <c r="G332" s="320">
        <f t="shared" si="152"/>
        <v>1704.6819904371168</v>
      </c>
      <c r="H332" s="320">
        <f t="shared" si="152"/>
        <v>1691.1231296886926</v>
      </c>
      <c r="I332" s="320">
        <f t="shared" si="152"/>
        <v>1607.7826161279163</v>
      </c>
      <c r="J332" s="320">
        <f t="shared" si="152"/>
        <v>1601.6717795793861</v>
      </c>
      <c r="K332" s="320">
        <f t="shared" si="152"/>
        <v>1561.9490656568473</v>
      </c>
      <c r="L332" s="320">
        <f t="shared" si="152"/>
        <v>1524.7980520983715</v>
      </c>
      <c r="M332" s="320">
        <f t="shared" si="152"/>
        <v>1492.8829042165758</v>
      </c>
      <c r="N332" s="320">
        <f t="shared" si="152"/>
        <v>1504.270379788541</v>
      </c>
    </row>
    <row r="333" spans="1:15">
      <c r="A333" s="300">
        <f>SUM(C333:L333)</f>
        <v>0</v>
      </c>
      <c r="C333" s="320">
        <f>C331-C332</f>
        <v>0</v>
      </c>
      <c r="D333" s="320">
        <f t="shared" ref="D333:K333" si="153">D331-D332</f>
        <v>0</v>
      </c>
      <c r="E333" s="320">
        <f t="shared" si="153"/>
        <v>0</v>
      </c>
      <c r="F333" s="320">
        <f t="shared" si="153"/>
        <v>0</v>
      </c>
      <c r="G333" s="320">
        <f t="shared" si="153"/>
        <v>0</v>
      </c>
      <c r="H333" s="320">
        <f t="shared" si="153"/>
        <v>0</v>
      </c>
      <c r="I333" s="320">
        <f t="shared" si="153"/>
        <v>0</v>
      </c>
      <c r="J333" s="320">
        <f t="shared" si="153"/>
        <v>0</v>
      </c>
      <c r="K333" s="320">
        <f t="shared" si="153"/>
        <v>0</v>
      </c>
      <c r="L333" s="320">
        <f>L331-L332</f>
        <v>0</v>
      </c>
      <c r="M333" s="320">
        <f>M331-M332</f>
        <v>0</v>
      </c>
      <c r="N333" s="320">
        <f>N331-N332</f>
        <v>0</v>
      </c>
    </row>
    <row r="334" spans="1:15" ht="13.15">
      <c r="C334" s="320"/>
      <c r="D334" s="320"/>
      <c r="E334" s="320"/>
      <c r="F334" s="320"/>
      <c r="G334" s="320"/>
      <c r="H334" s="333"/>
      <c r="I334" s="320"/>
      <c r="J334" s="320"/>
      <c r="K334" s="320"/>
      <c r="L334" s="320"/>
    </row>
    <row r="335" spans="1:15" ht="15">
      <c r="B335" s="331" t="s">
        <v>175</v>
      </c>
      <c r="C335" s="320"/>
      <c r="D335" s="320"/>
      <c r="E335" s="320"/>
      <c r="F335" s="320"/>
      <c r="G335" s="320"/>
      <c r="H335" s="333"/>
      <c r="I335" s="320"/>
      <c r="J335" s="320"/>
      <c r="K335" s="320"/>
      <c r="L335" s="320"/>
    </row>
    <row r="336" spans="1:15" ht="15">
      <c r="B336" s="331"/>
      <c r="C336" s="320"/>
      <c r="D336" s="320"/>
      <c r="E336" s="320"/>
      <c r="F336" s="320"/>
      <c r="G336" s="320"/>
      <c r="H336" s="333"/>
      <c r="I336" s="320"/>
      <c r="J336" s="320"/>
      <c r="K336" s="320"/>
      <c r="L336" s="320"/>
    </row>
    <row r="337" spans="1:15" ht="13.15">
      <c r="B337" s="332" t="s">
        <v>46</v>
      </c>
      <c r="C337" s="320"/>
      <c r="D337" s="320"/>
      <c r="E337" s="320"/>
      <c r="F337" s="320"/>
      <c r="G337" s="320"/>
      <c r="H337" s="330"/>
      <c r="I337" s="320"/>
      <c r="J337" s="320"/>
      <c r="K337" s="320"/>
      <c r="L337" s="320"/>
    </row>
    <row r="338" spans="1:15">
      <c r="C338" s="320"/>
      <c r="D338" s="320"/>
      <c r="E338" s="320"/>
      <c r="F338" s="320"/>
      <c r="G338" s="320"/>
      <c r="H338" s="330"/>
      <c r="I338" s="320"/>
      <c r="J338" s="320"/>
      <c r="K338" s="320"/>
      <c r="L338" s="320"/>
    </row>
    <row r="339" spans="1:15" ht="13.15">
      <c r="B339" s="329" t="str">
        <f>B318</f>
        <v>Age group</v>
      </c>
      <c r="C339" s="329" t="str">
        <f t="shared" ref="C339:N339" si="154">C318</f>
        <v>2018/19</v>
      </c>
      <c r="D339" s="329" t="str">
        <f t="shared" si="154"/>
        <v>2019/20</v>
      </c>
      <c r="E339" s="329" t="str">
        <f t="shared" si="154"/>
        <v>2020/21</v>
      </c>
      <c r="F339" s="329" t="str">
        <f t="shared" si="154"/>
        <v>2021/22</v>
      </c>
      <c r="G339" s="329" t="str">
        <f t="shared" si="154"/>
        <v>2022/23</v>
      </c>
      <c r="H339" s="329" t="str">
        <f t="shared" si="154"/>
        <v>2023/24</v>
      </c>
      <c r="I339" s="329" t="str">
        <f t="shared" si="154"/>
        <v>2024/25</v>
      </c>
      <c r="J339" s="329" t="str">
        <f t="shared" si="154"/>
        <v>2025/26</v>
      </c>
      <c r="K339" s="329" t="str">
        <f t="shared" si="154"/>
        <v>2026/27</v>
      </c>
      <c r="L339" s="329" t="str">
        <f t="shared" si="154"/>
        <v>2027/28</v>
      </c>
      <c r="M339" s="329" t="str">
        <f t="shared" si="154"/>
        <v>2028/29</v>
      </c>
      <c r="N339" s="329" t="str">
        <f t="shared" si="154"/>
        <v>2029/30</v>
      </c>
    </row>
    <row r="340" spans="1:15" ht="13.15">
      <c r="B340" s="329" t="str">
        <f t="shared" ref="B340:B350" si="155">B319</f>
        <v>20-24</v>
      </c>
      <c r="C340" s="444">
        <f t="shared" ref="C340:N340" si="156">C303+C247</f>
        <v>262.3075182371723</v>
      </c>
      <c r="D340" s="444">
        <f t="shared" si="156"/>
        <v>324.23018382273494</v>
      </c>
      <c r="E340" s="444">
        <f t="shared" si="156"/>
        <v>361.96327371940504</v>
      </c>
      <c r="F340" s="444">
        <f t="shared" si="156"/>
        <v>390.81472253195682</v>
      </c>
      <c r="G340" s="444">
        <f t="shared" si="156"/>
        <v>423.74117205554069</v>
      </c>
      <c r="H340" s="444">
        <f t="shared" si="156"/>
        <v>443.62774301437855</v>
      </c>
      <c r="I340" s="444">
        <f t="shared" si="156"/>
        <v>448.07759187730966</v>
      </c>
      <c r="J340" s="444">
        <f t="shared" si="156"/>
        <v>450.33470967878168</v>
      </c>
      <c r="K340" s="444">
        <f t="shared" si="156"/>
        <v>447.7949235157493</v>
      </c>
      <c r="L340" s="444">
        <f t="shared" si="156"/>
        <v>442.41795510786744</v>
      </c>
      <c r="M340" s="444">
        <f t="shared" si="156"/>
        <v>435.73665283799789</v>
      </c>
      <c r="N340" s="444">
        <f t="shared" si="156"/>
        <v>432.57024093163795</v>
      </c>
      <c r="O340" s="318"/>
    </row>
    <row r="341" spans="1:15" ht="13.15">
      <c r="B341" s="329" t="str">
        <f t="shared" si="155"/>
        <v>25-29</v>
      </c>
      <c r="C341" s="444">
        <f t="shared" ref="C341:N341" si="157">C304+C248</f>
        <v>671.61522499433443</v>
      </c>
      <c r="D341" s="444">
        <f t="shared" si="157"/>
        <v>672.77310088618117</v>
      </c>
      <c r="E341" s="444">
        <f t="shared" si="157"/>
        <v>681.98025262225451</v>
      </c>
      <c r="F341" s="444">
        <f t="shared" si="157"/>
        <v>699.52947456990591</v>
      </c>
      <c r="G341" s="444">
        <f t="shared" si="157"/>
        <v>731.61907324767617</v>
      </c>
      <c r="H341" s="444">
        <f t="shared" si="157"/>
        <v>758.15074479489397</v>
      </c>
      <c r="I341" s="444">
        <f t="shared" si="157"/>
        <v>771.24570665534793</v>
      </c>
      <c r="J341" s="444">
        <f t="shared" si="157"/>
        <v>780.45437967106704</v>
      </c>
      <c r="K341" s="444">
        <f t="shared" si="157"/>
        <v>783.06122275568532</v>
      </c>
      <c r="L341" s="444">
        <f t="shared" si="157"/>
        <v>780.52949813553585</v>
      </c>
      <c r="M341" s="444">
        <f t="shared" si="157"/>
        <v>774.49294286900522</v>
      </c>
      <c r="N341" s="444">
        <f t="shared" si="157"/>
        <v>770.34484365067397</v>
      </c>
      <c r="O341" s="318"/>
    </row>
    <row r="342" spans="1:15" ht="13.15">
      <c r="B342" s="329" t="str">
        <f t="shared" si="155"/>
        <v>30-34</v>
      </c>
      <c r="C342" s="444">
        <f t="shared" ref="C342:N342" si="158">C305+C249</f>
        <v>681.21739469452427</v>
      </c>
      <c r="D342" s="444">
        <f t="shared" si="158"/>
        <v>695.32964694379496</v>
      </c>
      <c r="E342" s="444">
        <f t="shared" si="158"/>
        <v>704.65255798418423</v>
      </c>
      <c r="F342" s="444">
        <f t="shared" si="158"/>
        <v>715.29462373113449</v>
      </c>
      <c r="G342" s="444">
        <f t="shared" si="158"/>
        <v>733.50662814684006</v>
      </c>
      <c r="H342" s="444">
        <f t="shared" si="158"/>
        <v>751.84537526274062</v>
      </c>
      <c r="I342" s="444">
        <f t="shared" si="158"/>
        <v>765.68195094078169</v>
      </c>
      <c r="J342" s="444">
        <f t="shared" si="158"/>
        <v>777.78305921682522</v>
      </c>
      <c r="K342" s="444">
        <f t="shared" si="158"/>
        <v>786.19271194036753</v>
      </c>
      <c r="L342" s="444">
        <f t="shared" si="158"/>
        <v>790.85846249238955</v>
      </c>
      <c r="M342" s="444">
        <f t="shared" si="158"/>
        <v>792.14459529513033</v>
      </c>
      <c r="N342" s="444">
        <f t="shared" si="158"/>
        <v>792.56796268269864</v>
      </c>
      <c r="O342" s="318"/>
    </row>
    <row r="343" spans="1:15" ht="13.15">
      <c r="B343" s="329" t="str">
        <f t="shared" si="155"/>
        <v>35-39</v>
      </c>
      <c r="C343" s="444">
        <f t="shared" ref="C343:N343" si="159">C306+C250</f>
        <v>645.27159775704536</v>
      </c>
      <c r="D343" s="444">
        <f t="shared" si="159"/>
        <v>653.55933006120949</v>
      </c>
      <c r="E343" s="444">
        <f t="shared" si="159"/>
        <v>661.33409691380052</v>
      </c>
      <c r="F343" s="444">
        <f t="shared" si="159"/>
        <v>670.32223173974091</v>
      </c>
      <c r="G343" s="444">
        <f t="shared" si="159"/>
        <v>684.27002638788429</v>
      </c>
      <c r="H343" s="444">
        <f t="shared" si="159"/>
        <v>697.23220424860222</v>
      </c>
      <c r="I343" s="444">
        <f t="shared" si="159"/>
        <v>706.82024852903817</v>
      </c>
      <c r="J343" s="444">
        <f t="shared" si="159"/>
        <v>716.09396780877773</v>
      </c>
      <c r="K343" s="444">
        <f t="shared" si="159"/>
        <v>723.53205975542551</v>
      </c>
      <c r="L343" s="444">
        <f t="shared" si="159"/>
        <v>729.05859208290849</v>
      </c>
      <c r="M343" s="444">
        <f t="shared" si="159"/>
        <v>732.710951087578</v>
      </c>
      <c r="N343" s="444">
        <f t="shared" si="159"/>
        <v>736.04414865461513</v>
      </c>
      <c r="O343" s="318"/>
    </row>
    <row r="344" spans="1:15" ht="13.15">
      <c r="B344" s="329" t="str">
        <f t="shared" si="155"/>
        <v>40-44</v>
      </c>
      <c r="C344" s="444">
        <f t="shared" ref="C344:N344" si="160">C307+C251</f>
        <v>636.4021395913046</v>
      </c>
      <c r="D344" s="444">
        <f t="shared" si="160"/>
        <v>636.38270246270486</v>
      </c>
      <c r="E344" s="444">
        <f t="shared" si="160"/>
        <v>637.19469514313744</v>
      </c>
      <c r="F344" s="444">
        <f t="shared" si="160"/>
        <v>640.57343491245251</v>
      </c>
      <c r="G344" s="444">
        <f t="shared" si="160"/>
        <v>649.27063124373558</v>
      </c>
      <c r="H344" s="444">
        <f t="shared" si="160"/>
        <v>657.80091173580524</v>
      </c>
      <c r="I344" s="444">
        <f t="shared" si="160"/>
        <v>663.79023874078905</v>
      </c>
      <c r="J344" s="444">
        <f t="shared" si="160"/>
        <v>669.76489615442176</v>
      </c>
      <c r="K344" s="444">
        <f t="shared" si="160"/>
        <v>674.59351805343522</v>
      </c>
      <c r="L344" s="444">
        <f t="shared" si="160"/>
        <v>678.32368334550642</v>
      </c>
      <c r="M344" s="444">
        <f t="shared" si="160"/>
        <v>681.06183177211062</v>
      </c>
      <c r="N344" s="444">
        <f t="shared" si="160"/>
        <v>684.11338053314273</v>
      </c>
      <c r="O344" s="318"/>
    </row>
    <row r="345" spans="1:15" ht="13.15">
      <c r="B345" s="329" t="str">
        <f t="shared" si="155"/>
        <v>45-49</v>
      </c>
      <c r="C345" s="444">
        <f t="shared" ref="C345:N345" si="161">C308+C252</f>
        <v>626.38126792218713</v>
      </c>
      <c r="D345" s="444">
        <f t="shared" si="161"/>
        <v>611.02911387779739</v>
      </c>
      <c r="E345" s="444">
        <f t="shared" si="161"/>
        <v>599.3164810913579</v>
      </c>
      <c r="F345" s="444">
        <f t="shared" si="161"/>
        <v>592.09540552880685</v>
      </c>
      <c r="G345" s="444">
        <f t="shared" si="161"/>
        <v>591.35209948868965</v>
      </c>
      <c r="H345" s="444">
        <f t="shared" si="161"/>
        <v>592.01909117150547</v>
      </c>
      <c r="I345" s="444">
        <f t="shared" si="161"/>
        <v>591.77545669518236</v>
      </c>
      <c r="J345" s="444">
        <f t="shared" si="161"/>
        <v>592.51702520092465</v>
      </c>
      <c r="K345" s="444">
        <f t="shared" si="161"/>
        <v>593.05345551428627</v>
      </c>
      <c r="L345" s="444">
        <f t="shared" si="161"/>
        <v>593.30385165072641</v>
      </c>
      <c r="M345" s="444">
        <f t="shared" si="161"/>
        <v>593.29084616377486</v>
      </c>
      <c r="N345" s="444">
        <f t="shared" si="161"/>
        <v>594.08765030073812</v>
      </c>
      <c r="O345" s="318"/>
    </row>
    <row r="346" spans="1:15" ht="13.15">
      <c r="B346" s="329" t="str">
        <f t="shared" si="155"/>
        <v>50-54</v>
      </c>
      <c r="C346" s="444">
        <f t="shared" ref="C346:N346" si="162">C309+C253</f>
        <v>484.33082631471717</v>
      </c>
      <c r="D346" s="444">
        <f t="shared" si="162"/>
        <v>480.38825758717149</v>
      </c>
      <c r="E346" s="444">
        <f t="shared" si="162"/>
        <v>474.50236789461007</v>
      </c>
      <c r="F346" s="444">
        <f t="shared" si="162"/>
        <v>469.13271270608521</v>
      </c>
      <c r="G346" s="444">
        <f t="shared" si="162"/>
        <v>466.95956677252695</v>
      </c>
      <c r="H346" s="444">
        <f t="shared" si="162"/>
        <v>465.03316269692476</v>
      </c>
      <c r="I346" s="444">
        <f t="shared" si="162"/>
        <v>462.12465261972164</v>
      </c>
      <c r="J346" s="444">
        <f t="shared" si="162"/>
        <v>459.9199224146941</v>
      </c>
      <c r="K346" s="444">
        <f t="shared" si="162"/>
        <v>457.70586695159648</v>
      </c>
      <c r="L346" s="444">
        <f t="shared" si="162"/>
        <v>455.50099625940857</v>
      </c>
      <c r="M346" s="444">
        <f t="shared" si="162"/>
        <v>453.35764650680056</v>
      </c>
      <c r="N346" s="444">
        <f t="shared" si="162"/>
        <v>452.08145136732946</v>
      </c>
      <c r="O346" s="318"/>
    </row>
    <row r="347" spans="1:15" ht="13.15">
      <c r="B347" s="329" t="str">
        <f t="shared" si="155"/>
        <v>55-59</v>
      </c>
      <c r="C347" s="444">
        <f t="shared" ref="C347:N347" si="163">C310+C254</f>
        <v>274.47269099494349</v>
      </c>
      <c r="D347" s="444">
        <f t="shared" si="163"/>
        <v>251.16539582276215</v>
      </c>
      <c r="E347" s="444">
        <f t="shared" si="163"/>
        <v>236.63011370838746</v>
      </c>
      <c r="F347" s="444">
        <f t="shared" si="163"/>
        <v>227.73896582304062</v>
      </c>
      <c r="G347" s="444">
        <f t="shared" si="163"/>
        <v>223.46603408278011</v>
      </c>
      <c r="H347" s="444">
        <f t="shared" si="163"/>
        <v>220.47172241261558</v>
      </c>
      <c r="I347" s="444">
        <f t="shared" si="163"/>
        <v>217.41193651524489</v>
      </c>
      <c r="J347" s="444">
        <f t="shared" si="163"/>
        <v>215.11315772935586</v>
      </c>
      <c r="K347" s="444">
        <f t="shared" si="163"/>
        <v>212.95396442929987</v>
      </c>
      <c r="L347" s="444">
        <f t="shared" si="163"/>
        <v>210.90680593797288</v>
      </c>
      <c r="M347" s="444">
        <f t="shared" si="163"/>
        <v>208.99077233122236</v>
      </c>
      <c r="N347" s="444">
        <f t="shared" si="163"/>
        <v>207.68989425221477</v>
      </c>
      <c r="O347" s="318"/>
    </row>
    <row r="348" spans="1:15" ht="13.15">
      <c r="B348" s="329" t="str">
        <f t="shared" si="155"/>
        <v>60-64</v>
      </c>
      <c r="C348" s="444">
        <f t="shared" ref="C348:N348" si="164">C311+C255</f>
        <v>98.277939115687346</v>
      </c>
      <c r="D348" s="444">
        <f t="shared" si="164"/>
        <v>94.775110911931819</v>
      </c>
      <c r="E348" s="444">
        <f t="shared" si="164"/>
        <v>89.87442818561631</v>
      </c>
      <c r="F348" s="444">
        <f t="shared" si="164"/>
        <v>85.77935938934813</v>
      </c>
      <c r="G348" s="444">
        <f t="shared" si="164"/>
        <v>83.433406693963363</v>
      </c>
      <c r="H348" s="444">
        <f t="shared" si="164"/>
        <v>81.605955226836798</v>
      </c>
      <c r="I348" s="444">
        <f t="shared" si="164"/>
        <v>79.774472630957703</v>
      </c>
      <c r="J348" s="444">
        <f t="shared" si="164"/>
        <v>78.410734134005622</v>
      </c>
      <c r="K348" s="444">
        <f t="shared" si="164"/>
        <v>77.174905361909609</v>
      </c>
      <c r="L348" s="444">
        <f t="shared" si="164"/>
        <v>76.038138338357655</v>
      </c>
      <c r="M348" s="444">
        <f t="shared" si="164"/>
        <v>74.998679114240645</v>
      </c>
      <c r="N348" s="444">
        <f t="shared" si="164"/>
        <v>74.293756512085636</v>
      </c>
      <c r="O348" s="318"/>
    </row>
    <row r="349" spans="1:15" ht="13.15">
      <c r="B349" s="329" t="str">
        <f t="shared" si="155"/>
        <v>65 plus</v>
      </c>
      <c r="C349" s="444">
        <f t="shared" ref="C349:N349" si="165">C312+C256</f>
        <v>28.590413217079643</v>
      </c>
      <c r="D349" s="444">
        <f t="shared" si="165"/>
        <v>30.738396816619623</v>
      </c>
      <c r="E349" s="444">
        <f t="shared" si="165"/>
        <v>31.532289187233143</v>
      </c>
      <c r="F349" s="444">
        <f t="shared" si="165"/>
        <v>31.500088437072254</v>
      </c>
      <c r="G349" s="444">
        <f t="shared" si="165"/>
        <v>31.280414687363056</v>
      </c>
      <c r="H349" s="444">
        <f t="shared" si="165"/>
        <v>30.857690532211048</v>
      </c>
      <c r="I349" s="444">
        <f t="shared" si="165"/>
        <v>30.244837722795054</v>
      </c>
      <c r="J349" s="444">
        <f t="shared" si="165"/>
        <v>29.669042992762051</v>
      </c>
      <c r="K349" s="444">
        <f t="shared" si="165"/>
        <v>29.104492764650324</v>
      </c>
      <c r="L349" s="444">
        <f t="shared" si="165"/>
        <v>28.566058196634657</v>
      </c>
      <c r="M349" s="444">
        <f t="shared" si="165"/>
        <v>28.064056746701446</v>
      </c>
      <c r="N349" s="444">
        <f t="shared" si="165"/>
        <v>27.676721852039854</v>
      </c>
      <c r="O349" s="318"/>
    </row>
    <row r="350" spans="1:15" ht="13.15">
      <c r="B350" s="329" t="str">
        <f t="shared" si="155"/>
        <v>Total</v>
      </c>
      <c r="C350" s="444">
        <f t="shared" ref="C350:N350" si="166">SUM(C340:C349)</f>
        <v>4408.8670128389958</v>
      </c>
      <c r="D350" s="444">
        <f t="shared" si="166"/>
        <v>4450.3712391929084</v>
      </c>
      <c r="E350" s="444">
        <f t="shared" si="166"/>
        <v>4478.9805564499857</v>
      </c>
      <c r="F350" s="444">
        <f t="shared" si="166"/>
        <v>4522.7810193695432</v>
      </c>
      <c r="G350" s="444">
        <f t="shared" si="166"/>
        <v>4618.8990528070008</v>
      </c>
      <c r="H350" s="444">
        <f t="shared" si="166"/>
        <v>4698.6446010965137</v>
      </c>
      <c r="I350" s="444">
        <f t="shared" si="166"/>
        <v>4736.9470929271674</v>
      </c>
      <c r="J350" s="444">
        <f t="shared" si="166"/>
        <v>4770.0608950016158</v>
      </c>
      <c r="K350" s="444">
        <f t="shared" si="166"/>
        <v>4785.1671210424056</v>
      </c>
      <c r="L350" s="444">
        <f t="shared" si="166"/>
        <v>4785.5040415473086</v>
      </c>
      <c r="M350" s="444">
        <f t="shared" si="166"/>
        <v>4774.848974724563</v>
      </c>
      <c r="N350" s="444">
        <f t="shared" si="166"/>
        <v>4771.4700507371763</v>
      </c>
      <c r="O350" s="318"/>
    </row>
    <row r="351" spans="1:15">
      <c r="A351" s="300">
        <f>SUM(C351:N351)</f>
        <v>0</v>
      </c>
      <c r="C351" s="300">
        <f t="shared" ref="C351:N351" si="167">SUM(C340:C349)-C350</f>
        <v>0</v>
      </c>
      <c r="D351" s="300">
        <f t="shared" si="167"/>
        <v>0</v>
      </c>
      <c r="E351" s="300">
        <f t="shared" si="167"/>
        <v>0</v>
      </c>
      <c r="F351" s="300">
        <f t="shared" si="167"/>
        <v>0</v>
      </c>
      <c r="G351" s="300">
        <f t="shared" si="167"/>
        <v>0</v>
      </c>
      <c r="H351" s="300">
        <f t="shared" si="167"/>
        <v>0</v>
      </c>
      <c r="I351" s="300">
        <f t="shared" si="167"/>
        <v>0</v>
      </c>
      <c r="J351" s="300">
        <f t="shared" si="167"/>
        <v>0</v>
      </c>
      <c r="K351" s="300">
        <f t="shared" si="167"/>
        <v>0</v>
      </c>
      <c r="L351" s="300">
        <f t="shared" si="167"/>
        <v>0</v>
      </c>
      <c r="M351" s="300">
        <f t="shared" si="167"/>
        <v>0</v>
      </c>
      <c r="N351" s="300">
        <f t="shared" si="167"/>
        <v>0</v>
      </c>
    </row>
    <row r="353" spans="1:16" ht="13.15">
      <c r="B353" s="332" t="s">
        <v>47</v>
      </c>
      <c r="C353" s="320"/>
      <c r="D353" s="320"/>
      <c r="E353" s="320"/>
      <c r="F353" s="320"/>
      <c r="G353" s="320"/>
      <c r="H353" s="330"/>
      <c r="I353" s="320"/>
      <c r="J353" s="320"/>
      <c r="K353" s="320"/>
      <c r="L353" s="320"/>
    </row>
    <row r="354" spans="1:16">
      <c r="C354" s="320"/>
      <c r="D354" s="320"/>
      <c r="E354" s="320"/>
      <c r="F354" s="320"/>
      <c r="G354" s="320"/>
      <c r="H354" s="330"/>
      <c r="I354" s="320"/>
      <c r="J354" s="320"/>
      <c r="K354" s="320"/>
      <c r="L354" s="320"/>
    </row>
    <row r="355" spans="1:16" ht="13.15">
      <c r="B355" s="329" t="str">
        <f t="shared" ref="B355:B366" si="168">B339</f>
        <v>Age group</v>
      </c>
      <c r="C355" s="329" t="str">
        <f t="shared" ref="C355:N355" si="169">C339</f>
        <v>2018/19</v>
      </c>
      <c r="D355" s="329" t="str">
        <f t="shared" si="169"/>
        <v>2019/20</v>
      </c>
      <c r="E355" s="329" t="str">
        <f t="shared" si="169"/>
        <v>2020/21</v>
      </c>
      <c r="F355" s="329" t="str">
        <f t="shared" si="169"/>
        <v>2021/22</v>
      </c>
      <c r="G355" s="329" t="str">
        <f t="shared" si="169"/>
        <v>2022/23</v>
      </c>
      <c r="H355" s="329" t="str">
        <f t="shared" si="169"/>
        <v>2023/24</v>
      </c>
      <c r="I355" s="329" t="str">
        <f t="shared" si="169"/>
        <v>2024/25</v>
      </c>
      <c r="J355" s="329" t="str">
        <f t="shared" si="169"/>
        <v>2025/26</v>
      </c>
      <c r="K355" s="329" t="str">
        <f t="shared" si="169"/>
        <v>2026/27</v>
      </c>
      <c r="L355" s="329" t="str">
        <f t="shared" si="169"/>
        <v>2027/28</v>
      </c>
      <c r="M355" s="329" t="str">
        <f t="shared" si="169"/>
        <v>2028/29</v>
      </c>
      <c r="N355" s="329" t="str">
        <f t="shared" si="169"/>
        <v>2029/30</v>
      </c>
    </row>
    <row r="356" spans="1:16" ht="13.15">
      <c r="B356" s="329" t="str">
        <f t="shared" si="168"/>
        <v>20-24</v>
      </c>
      <c r="C356" s="444">
        <f t="shared" ref="C356:N356" si="170">C319+C263</f>
        <v>456.45291260392571</v>
      </c>
      <c r="D356" s="444">
        <f t="shared" si="170"/>
        <v>547.11736559487667</v>
      </c>
      <c r="E356" s="444">
        <f t="shared" si="170"/>
        <v>602.68558659452287</v>
      </c>
      <c r="F356" s="444">
        <f t="shared" si="170"/>
        <v>646.77783798139887</v>
      </c>
      <c r="G356" s="444">
        <f t="shared" si="170"/>
        <v>698.39077057149711</v>
      </c>
      <c r="H356" s="444">
        <f t="shared" si="170"/>
        <v>731.07555805255015</v>
      </c>
      <c r="I356" s="444">
        <f t="shared" si="170"/>
        <v>740.2568378076312</v>
      </c>
      <c r="J356" s="444">
        <f t="shared" si="170"/>
        <v>745.50117681382449</v>
      </c>
      <c r="K356" s="444">
        <f t="shared" si="170"/>
        <v>742.91465454334343</v>
      </c>
      <c r="L356" s="444">
        <f t="shared" si="170"/>
        <v>735.44837088377926</v>
      </c>
      <c r="M356" s="444">
        <f t="shared" si="170"/>
        <v>725.50105360852683</v>
      </c>
      <c r="N356" s="444">
        <f t="shared" si="170"/>
        <v>720.55354496820485</v>
      </c>
      <c r="O356" s="318"/>
      <c r="P356" s="318"/>
    </row>
    <row r="357" spans="1:16" ht="13.15">
      <c r="B357" s="329" t="str">
        <f t="shared" si="168"/>
        <v>25-29</v>
      </c>
      <c r="C357" s="444">
        <f t="shared" ref="C357:N357" si="171">C320+C264</f>
        <v>1182.7202828392271</v>
      </c>
      <c r="D357" s="444">
        <f t="shared" si="171"/>
        <v>1156.865692214177</v>
      </c>
      <c r="E357" s="444">
        <f t="shared" si="171"/>
        <v>1146.1271587471394</v>
      </c>
      <c r="F357" s="444">
        <f t="shared" si="171"/>
        <v>1154.8946315897126</v>
      </c>
      <c r="G357" s="444">
        <f t="shared" si="171"/>
        <v>1191.5376170762502</v>
      </c>
      <c r="H357" s="444">
        <f t="shared" si="171"/>
        <v>1223.8897194539772</v>
      </c>
      <c r="I357" s="444">
        <f t="shared" si="171"/>
        <v>1238.7392718447743</v>
      </c>
      <c r="J357" s="444">
        <f t="shared" si="171"/>
        <v>1249.7062979937032</v>
      </c>
      <c r="K357" s="444">
        <f t="shared" si="171"/>
        <v>1251.8799528814886</v>
      </c>
      <c r="L357" s="444">
        <f t="shared" si="171"/>
        <v>1246.9739584182364</v>
      </c>
      <c r="M357" s="444">
        <f t="shared" si="171"/>
        <v>1237.1250127433862</v>
      </c>
      <c r="N357" s="444">
        <f t="shared" si="171"/>
        <v>1230.3576351783297</v>
      </c>
      <c r="O357" s="318"/>
      <c r="P357" s="318"/>
    </row>
    <row r="358" spans="1:16" ht="13.15">
      <c r="B358" s="329" t="str">
        <f t="shared" si="168"/>
        <v>30-34</v>
      </c>
      <c r="C358" s="444">
        <f t="shared" ref="C358:N358" si="172">C321+C265</f>
        <v>1171.9129053330689</v>
      </c>
      <c r="D358" s="444">
        <f t="shared" si="172"/>
        <v>1178.9136733146929</v>
      </c>
      <c r="E358" s="444">
        <f t="shared" si="172"/>
        <v>1173.0941439213243</v>
      </c>
      <c r="F358" s="444">
        <f t="shared" si="172"/>
        <v>1169.8734447851866</v>
      </c>
      <c r="G358" s="444">
        <f t="shared" si="172"/>
        <v>1180.3243284427449</v>
      </c>
      <c r="H358" s="444">
        <f t="shared" si="172"/>
        <v>1193.3238846535892</v>
      </c>
      <c r="I358" s="444">
        <f t="shared" si="172"/>
        <v>1201.8909645356066</v>
      </c>
      <c r="J358" s="444">
        <f t="shared" si="172"/>
        <v>1210.2175892361711</v>
      </c>
      <c r="K358" s="444">
        <f t="shared" si="172"/>
        <v>1215.0306450165647</v>
      </c>
      <c r="L358" s="444">
        <f t="shared" si="172"/>
        <v>1215.9491815638764</v>
      </c>
      <c r="M358" s="444">
        <f t="shared" si="172"/>
        <v>1213.2168969153988</v>
      </c>
      <c r="N358" s="444">
        <f t="shared" si="172"/>
        <v>1210.3871896533424</v>
      </c>
      <c r="O358" s="318"/>
      <c r="P358" s="318"/>
    </row>
    <row r="359" spans="1:16" ht="13.15">
      <c r="B359" s="329" t="str">
        <f t="shared" si="168"/>
        <v>35-39</v>
      </c>
      <c r="C359" s="444">
        <f t="shared" ref="C359:N359" si="173">C322+C266</f>
        <v>1086.0279886270637</v>
      </c>
      <c r="D359" s="444">
        <f t="shared" si="173"/>
        <v>1088.9475454135534</v>
      </c>
      <c r="E359" s="444">
        <f t="shared" si="173"/>
        <v>1087.0203011073422</v>
      </c>
      <c r="F359" s="444">
        <f t="shared" si="173"/>
        <v>1086.6225204822506</v>
      </c>
      <c r="G359" s="444">
        <f t="shared" si="173"/>
        <v>1094.1143801876067</v>
      </c>
      <c r="H359" s="444">
        <f t="shared" si="173"/>
        <v>1100.5996026176038</v>
      </c>
      <c r="I359" s="444">
        <f t="shared" si="173"/>
        <v>1102.7163130349527</v>
      </c>
      <c r="J359" s="444">
        <f t="shared" si="173"/>
        <v>1105.4261351888572</v>
      </c>
      <c r="K359" s="444">
        <f t="shared" si="173"/>
        <v>1106.5441516687586</v>
      </c>
      <c r="L359" s="444">
        <f t="shared" si="173"/>
        <v>1106.0330949026411</v>
      </c>
      <c r="M359" s="444">
        <f t="shared" si="173"/>
        <v>1103.9540869864716</v>
      </c>
      <c r="N359" s="444">
        <f t="shared" si="173"/>
        <v>1102.6329078792705</v>
      </c>
      <c r="O359" s="318"/>
      <c r="P359" s="318"/>
    </row>
    <row r="360" spans="1:16" ht="13.15">
      <c r="B360" s="329" t="str">
        <f t="shared" si="168"/>
        <v>40-44</v>
      </c>
      <c r="C360" s="444">
        <f t="shared" ref="C360:N360" si="174">C323+C267</f>
        <v>1000.0664086042482</v>
      </c>
      <c r="D360" s="444">
        <f t="shared" si="174"/>
        <v>1004.2753580402809</v>
      </c>
      <c r="E360" s="444">
        <f t="shared" si="174"/>
        <v>1003.4234430040531</v>
      </c>
      <c r="F360" s="444">
        <f t="shared" si="174"/>
        <v>1004.1520584215516</v>
      </c>
      <c r="G360" s="444">
        <f t="shared" si="174"/>
        <v>1011.5890340825441</v>
      </c>
      <c r="H360" s="444">
        <f t="shared" si="174"/>
        <v>1017.6947556745057</v>
      </c>
      <c r="I360" s="444">
        <f t="shared" si="174"/>
        <v>1019.2239520079656</v>
      </c>
      <c r="J360" s="444">
        <f t="shared" si="174"/>
        <v>1020.4210868713775</v>
      </c>
      <c r="K360" s="444">
        <f t="shared" si="174"/>
        <v>1019.8347065372154</v>
      </c>
      <c r="L360" s="444">
        <f t="shared" si="174"/>
        <v>1017.7879448593434</v>
      </c>
      <c r="M360" s="444">
        <f t="shared" si="174"/>
        <v>1014.6398168448225</v>
      </c>
      <c r="N360" s="444">
        <f t="shared" si="174"/>
        <v>1012.5310687788557</v>
      </c>
      <c r="O360" s="318"/>
      <c r="P360" s="318"/>
    </row>
    <row r="361" spans="1:16" ht="13.15">
      <c r="B361" s="329" t="str">
        <f t="shared" si="168"/>
        <v>45-49</v>
      </c>
      <c r="C361" s="444">
        <f t="shared" ref="C361:N361" si="175">C324+C268</f>
        <v>853.89689296283404</v>
      </c>
      <c r="D361" s="444">
        <f t="shared" si="175"/>
        <v>860.97952749873502</v>
      </c>
      <c r="E361" s="444">
        <f t="shared" si="175"/>
        <v>862.67482293658588</v>
      </c>
      <c r="F361" s="444">
        <f t="shared" si="175"/>
        <v>865.120411314188</v>
      </c>
      <c r="G361" s="444">
        <f t="shared" si="175"/>
        <v>872.94253530417313</v>
      </c>
      <c r="H361" s="444">
        <f t="shared" si="175"/>
        <v>879.33126655658577</v>
      </c>
      <c r="I361" s="444">
        <f t="shared" si="175"/>
        <v>881.53878991023305</v>
      </c>
      <c r="J361" s="444">
        <f t="shared" si="175"/>
        <v>883.14414900474105</v>
      </c>
      <c r="K361" s="444">
        <f t="shared" si="175"/>
        <v>882.85446193498353</v>
      </c>
      <c r="L361" s="444">
        <f t="shared" si="175"/>
        <v>880.99050027306146</v>
      </c>
      <c r="M361" s="444">
        <f t="shared" si="175"/>
        <v>877.95191520296896</v>
      </c>
      <c r="N361" s="444">
        <f t="shared" si="175"/>
        <v>875.67904931585656</v>
      </c>
      <c r="O361" s="318"/>
      <c r="P361" s="318"/>
    </row>
    <row r="362" spans="1:16" ht="13.15">
      <c r="B362" s="329" t="str">
        <f t="shared" si="168"/>
        <v>50-54</v>
      </c>
      <c r="C362" s="444">
        <f t="shared" ref="C362:N362" si="176">C325+C269</f>
        <v>598.05943915539876</v>
      </c>
      <c r="D362" s="444">
        <f t="shared" si="176"/>
        <v>614.6081790340719</v>
      </c>
      <c r="E362" s="444">
        <f t="shared" si="176"/>
        <v>624.20169001280988</v>
      </c>
      <c r="F362" s="444">
        <f t="shared" si="176"/>
        <v>632.16431456047587</v>
      </c>
      <c r="G362" s="444">
        <f t="shared" si="176"/>
        <v>642.50251930849993</v>
      </c>
      <c r="H362" s="444">
        <f t="shared" si="176"/>
        <v>650.63489334591759</v>
      </c>
      <c r="I362" s="444">
        <f t="shared" si="176"/>
        <v>654.83669501770441</v>
      </c>
      <c r="J362" s="444">
        <f t="shared" si="176"/>
        <v>657.95457322116272</v>
      </c>
      <c r="K362" s="444">
        <f t="shared" si="176"/>
        <v>659.17964167870412</v>
      </c>
      <c r="L362" s="444">
        <f t="shared" si="176"/>
        <v>658.83802820483925</v>
      </c>
      <c r="M362" s="444">
        <f t="shared" si="176"/>
        <v>657.29428821900979</v>
      </c>
      <c r="N362" s="444">
        <f t="shared" si="176"/>
        <v>656.04282796543475</v>
      </c>
      <c r="O362" s="318"/>
      <c r="P362" s="318"/>
    </row>
    <row r="363" spans="1:16" ht="13.15">
      <c r="B363" s="329" t="str">
        <f t="shared" si="168"/>
        <v>55-59</v>
      </c>
      <c r="C363" s="444">
        <f t="shared" ref="C363:N363" si="177">C326+C270</f>
        <v>327.78111125078681</v>
      </c>
      <c r="D363" s="444">
        <f t="shared" si="177"/>
        <v>315.2072530236033</v>
      </c>
      <c r="E363" s="444">
        <f t="shared" si="177"/>
        <v>308.74101257258218</v>
      </c>
      <c r="F363" s="444">
        <f t="shared" si="177"/>
        <v>307.00642681794926</v>
      </c>
      <c r="G363" s="444">
        <f t="shared" si="177"/>
        <v>309.81991201449955</v>
      </c>
      <c r="H363" s="444">
        <f t="shared" si="177"/>
        <v>312.792219234882</v>
      </c>
      <c r="I363" s="444">
        <f t="shared" si="177"/>
        <v>314.22421453731312</v>
      </c>
      <c r="J363" s="444">
        <f t="shared" si="177"/>
        <v>315.59344882136202</v>
      </c>
      <c r="K363" s="444">
        <f t="shared" si="177"/>
        <v>316.13432907833419</v>
      </c>
      <c r="L363" s="444">
        <f t="shared" si="177"/>
        <v>315.94548461186628</v>
      </c>
      <c r="M363" s="444">
        <f t="shared" si="177"/>
        <v>315.18443271297451</v>
      </c>
      <c r="N363" s="444">
        <f t="shared" si="177"/>
        <v>314.71203191202147</v>
      </c>
      <c r="O363" s="318"/>
      <c r="P363" s="318"/>
    </row>
    <row r="364" spans="1:16" ht="13.15">
      <c r="B364" s="329" t="str">
        <f t="shared" si="168"/>
        <v>60-64</v>
      </c>
      <c r="C364" s="444">
        <f t="shared" ref="C364:N364" si="178">C327+C271</f>
        <v>109.49950808569912</v>
      </c>
      <c r="D364" s="444">
        <f t="shared" si="178"/>
        <v>113.71273522553351</v>
      </c>
      <c r="E364" s="444">
        <f t="shared" si="178"/>
        <v>113.74733140757763</v>
      </c>
      <c r="F364" s="444">
        <f t="shared" si="178"/>
        <v>113.31586123100492</v>
      </c>
      <c r="G364" s="444">
        <f t="shared" si="178"/>
        <v>114.21762000961506</v>
      </c>
      <c r="H364" s="444">
        <f t="shared" si="178"/>
        <v>114.91715664169763</v>
      </c>
      <c r="I364" s="444">
        <f t="shared" si="178"/>
        <v>114.87126090603596</v>
      </c>
      <c r="J364" s="444">
        <f t="shared" si="178"/>
        <v>114.97433884397488</v>
      </c>
      <c r="K364" s="444">
        <f t="shared" si="178"/>
        <v>114.82750817532244</v>
      </c>
      <c r="L364" s="444">
        <f t="shared" si="178"/>
        <v>114.46929471683856</v>
      </c>
      <c r="M364" s="444">
        <f t="shared" si="178"/>
        <v>113.95755321706528</v>
      </c>
      <c r="N364" s="444">
        <f t="shared" si="178"/>
        <v>113.70335230663619</v>
      </c>
      <c r="O364" s="318"/>
      <c r="P364" s="318"/>
    </row>
    <row r="365" spans="1:16" ht="13.15">
      <c r="B365" s="329" t="str">
        <f t="shared" si="168"/>
        <v>65 plus</v>
      </c>
      <c r="C365" s="444">
        <f t="shared" ref="C365:N365" si="179">C328+C272</f>
        <v>22.091152235663966</v>
      </c>
      <c r="D365" s="444">
        <f t="shared" si="179"/>
        <v>32.454365951092093</v>
      </c>
      <c r="E365" s="444">
        <f t="shared" si="179"/>
        <v>39.33749966590117</v>
      </c>
      <c r="F365" s="444">
        <f t="shared" si="179"/>
        <v>43.797149297807216</v>
      </c>
      <c r="G365" s="444">
        <f t="shared" si="179"/>
        <v>46.975872105747371</v>
      </c>
      <c r="H365" s="444">
        <f t="shared" si="179"/>
        <v>49.059370452000984</v>
      </c>
      <c r="I365" s="444">
        <f t="shared" si="179"/>
        <v>50.221604865653646</v>
      </c>
      <c r="J365" s="444">
        <f t="shared" si="179"/>
        <v>50.932551142176436</v>
      </c>
      <c r="K365" s="444">
        <f t="shared" si="179"/>
        <v>51.279086896450515</v>
      </c>
      <c r="L365" s="444">
        <f t="shared" si="179"/>
        <v>51.371213434330301</v>
      </c>
      <c r="M365" s="444">
        <f t="shared" si="179"/>
        <v>51.291093644841361</v>
      </c>
      <c r="N365" s="444">
        <f t="shared" si="179"/>
        <v>51.208974755687898</v>
      </c>
      <c r="O365" s="318"/>
      <c r="P365" s="318"/>
    </row>
    <row r="366" spans="1:16" ht="13.15">
      <c r="B366" s="329" t="str">
        <f t="shared" si="168"/>
        <v>Total</v>
      </c>
      <c r="C366" s="444">
        <f t="shared" ref="C366:K366" si="180">SUM(C356:C365)</f>
        <v>6808.5086016979158</v>
      </c>
      <c r="D366" s="444">
        <f t="shared" si="180"/>
        <v>6913.0816953106178</v>
      </c>
      <c r="E366" s="444">
        <f t="shared" si="180"/>
        <v>6961.0529899698386</v>
      </c>
      <c r="F366" s="444">
        <f t="shared" si="180"/>
        <v>7023.7246564815268</v>
      </c>
      <c r="G366" s="444">
        <f t="shared" si="180"/>
        <v>7162.4145891031776</v>
      </c>
      <c r="H366" s="444">
        <f t="shared" si="180"/>
        <v>7273.3184266833096</v>
      </c>
      <c r="I366" s="444">
        <f t="shared" si="180"/>
        <v>7318.5199044678702</v>
      </c>
      <c r="J366" s="444">
        <f t="shared" si="180"/>
        <v>7353.8713471373494</v>
      </c>
      <c r="K366" s="444">
        <f t="shared" si="180"/>
        <v>7360.479138411165</v>
      </c>
      <c r="L366" s="444">
        <f>L329+L273</f>
        <v>7343.8070718688123</v>
      </c>
      <c r="M366" s="444">
        <f>M329+M273</f>
        <v>7310.1161500954659</v>
      </c>
      <c r="N366" s="444">
        <f>N329+N273</f>
        <v>7287.8085827136383</v>
      </c>
      <c r="O366" s="318"/>
      <c r="P366" s="318"/>
    </row>
    <row r="367" spans="1:16">
      <c r="A367" s="300">
        <f>SUM(C367:N367)</f>
        <v>0</v>
      </c>
      <c r="C367" s="300">
        <f t="shared" ref="C367:N367" si="181">SUM(C356:C365)-C366</f>
        <v>0</v>
      </c>
      <c r="D367" s="300">
        <f t="shared" si="181"/>
        <v>0</v>
      </c>
      <c r="E367" s="300">
        <f t="shared" si="181"/>
        <v>0</v>
      </c>
      <c r="F367" s="300">
        <f t="shared" si="181"/>
        <v>0</v>
      </c>
      <c r="G367" s="300">
        <f t="shared" si="181"/>
        <v>0</v>
      </c>
      <c r="H367" s="300">
        <f t="shared" si="181"/>
        <v>0</v>
      </c>
      <c r="I367" s="300">
        <f t="shared" si="181"/>
        <v>0</v>
      </c>
      <c r="J367" s="300">
        <f t="shared" si="181"/>
        <v>0</v>
      </c>
      <c r="K367" s="300">
        <f t="shared" si="181"/>
        <v>0</v>
      </c>
      <c r="L367" s="300">
        <f t="shared" si="181"/>
        <v>0</v>
      </c>
      <c r="M367" s="300">
        <f t="shared" si="181"/>
        <v>0</v>
      </c>
      <c r="N367" s="300">
        <f t="shared" si="181"/>
        <v>0</v>
      </c>
    </row>
    <row r="368" spans="1:16">
      <c r="C368" s="320">
        <f>C350+C366</f>
        <v>11217.375614536912</v>
      </c>
      <c r="D368" s="320">
        <f t="shared" ref="D368:N368" si="182">D350+D366</f>
        <v>11363.452934503526</v>
      </c>
      <c r="E368" s="320">
        <f t="shared" si="182"/>
        <v>11440.033546419825</v>
      </c>
      <c r="F368" s="320">
        <f t="shared" si="182"/>
        <v>11546.505675851069</v>
      </c>
      <c r="G368" s="320">
        <f t="shared" si="182"/>
        <v>11781.313641910179</v>
      </c>
      <c r="H368" s="320">
        <f t="shared" si="182"/>
        <v>11971.963027779824</v>
      </c>
      <c r="I368" s="320">
        <f t="shared" si="182"/>
        <v>12055.466997395037</v>
      </c>
      <c r="J368" s="320">
        <f t="shared" si="182"/>
        <v>12123.932242138966</v>
      </c>
      <c r="K368" s="320">
        <f t="shared" si="182"/>
        <v>12145.64625945357</v>
      </c>
      <c r="L368" s="320">
        <f t="shared" si="182"/>
        <v>12129.311113416121</v>
      </c>
      <c r="M368" s="320">
        <f t="shared" si="182"/>
        <v>12084.965124820028</v>
      </c>
      <c r="N368" s="320">
        <f t="shared" si="182"/>
        <v>12059.278633450815</v>
      </c>
    </row>
    <row r="369" spans="1:14">
      <c r="C369" s="320">
        <f>C36</f>
        <v>11217.375614536913</v>
      </c>
      <c r="D369" s="320">
        <f t="shared" ref="D369:N369" si="183">D36</f>
        <v>11363.452934503526</v>
      </c>
      <c r="E369" s="320">
        <f t="shared" si="183"/>
        <v>11440.033546419827</v>
      </c>
      <c r="F369" s="320">
        <f t="shared" si="183"/>
        <v>11546.505675851071</v>
      </c>
      <c r="G369" s="320">
        <f t="shared" si="183"/>
        <v>11781.313641910179</v>
      </c>
      <c r="H369" s="320">
        <f t="shared" si="183"/>
        <v>11971.963027779826</v>
      </c>
      <c r="I369" s="320">
        <f t="shared" si="183"/>
        <v>12055.46699739504</v>
      </c>
      <c r="J369" s="320">
        <f t="shared" si="183"/>
        <v>12123.932242138968</v>
      </c>
      <c r="K369" s="320">
        <f t="shared" si="183"/>
        <v>12145.646259453573</v>
      </c>
      <c r="L369" s="320">
        <f t="shared" si="183"/>
        <v>12129.311113416123</v>
      </c>
      <c r="M369" s="320">
        <f t="shared" si="183"/>
        <v>12084.96512482003</v>
      </c>
      <c r="N369" s="320">
        <f t="shared" si="183"/>
        <v>12059.278633450818</v>
      </c>
    </row>
    <row r="370" spans="1:14">
      <c r="A370" s="300">
        <f>SUM(C370:L370)</f>
        <v>0</v>
      </c>
      <c r="C370" s="320">
        <f>C368-C369</f>
        <v>0</v>
      </c>
      <c r="D370" s="320">
        <f t="shared" ref="D370:N370" si="184">D368-D369</f>
        <v>0</v>
      </c>
      <c r="E370" s="320">
        <f t="shared" si="184"/>
        <v>0</v>
      </c>
      <c r="F370" s="320">
        <f t="shared" si="184"/>
        <v>0</v>
      </c>
      <c r="G370" s="320">
        <f t="shared" si="184"/>
        <v>0</v>
      </c>
      <c r="H370" s="320">
        <f t="shared" si="184"/>
        <v>0</v>
      </c>
      <c r="I370" s="320">
        <f t="shared" si="184"/>
        <v>0</v>
      </c>
      <c r="J370" s="320">
        <f t="shared" si="184"/>
        <v>0</v>
      </c>
      <c r="K370" s="320">
        <f t="shared" si="184"/>
        <v>0</v>
      </c>
      <c r="L370" s="320">
        <f t="shared" si="184"/>
        <v>0</v>
      </c>
      <c r="M370" s="320">
        <f t="shared" si="184"/>
        <v>0</v>
      </c>
      <c r="N370" s="320">
        <f t="shared" si="184"/>
        <v>0</v>
      </c>
    </row>
    <row r="371" spans="1:14">
      <c r="A371" s="300">
        <f>SUM(C371:L371)</f>
        <v>0</v>
      </c>
      <c r="C371" s="320">
        <f>IF(C294&gt;0,0,C294)</f>
        <v>0</v>
      </c>
      <c r="D371" s="320">
        <f t="shared" ref="D371:N371" si="185">IF(D294&gt;0,0,D294)</f>
        <v>0</v>
      </c>
      <c r="E371" s="320">
        <f t="shared" si="185"/>
        <v>0</v>
      </c>
      <c r="F371" s="320">
        <f t="shared" si="185"/>
        <v>0</v>
      </c>
      <c r="G371" s="320">
        <f t="shared" si="185"/>
        <v>0</v>
      </c>
      <c r="H371" s="320">
        <f t="shared" si="185"/>
        <v>0</v>
      </c>
      <c r="I371" s="320">
        <f t="shared" si="185"/>
        <v>0</v>
      </c>
      <c r="J371" s="320">
        <f t="shared" si="185"/>
        <v>0</v>
      </c>
      <c r="K371" s="320">
        <f t="shared" si="185"/>
        <v>0</v>
      </c>
      <c r="L371" s="320">
        <f t="shared" si="185"/>
        <v>0</v>
      </c>
      <c r="M371" s="320">
        <f t="shared" si="185"/>
        <v>0</v>
      </c>
      <c r="N371" s="320">
        <f t="shared" si="185"/>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2060"/>
  </sheetPr>
  <dimension ref="A1:Q42"/>
  <sheetViews>
    <sheetView showGridLines="0" workbookViewId="0"/>
  </sheetViews>
  <sheetFormatPr defaultRowHeight="12.75"/>
  <cols>
    <col min="1" max="1" width="11.73046875" customWidth="1"/>
    <col min="2" max="2" width="25.73046875" customWidth="1"/>
    <col min="3" max="3" width="115.59765625" customWidth="1"/>
  </cols>
  <sheetData>
    <row r="1" spans="1:17" s="97" customFormat="1" ht="15">
      <c r="A1" s="1076" t="str">
        <f>ModelBanner</f>
        <v>TSM_201920</v>
      </c>
      <c r="C1" s="96"/>
    </row>
    <row r="2" spans="1:17" s="98" customFormat="1" ht="13.9">
      <c r="A2" s="920" t="s">
        <v>13</v>
      </c>
      <c r="B2" s="920" t="s">
        <v>30</v>
      </c>
      <c r="C2" s="65"/>
    </row>
    <row r="3" spans="1:17" s="98" customFormat="1" ht="13.9">
      <c r="A3" s="65"/>
      <c r="C3" s="65"/>
    </row>
    <row r="4" spans="1:17" s="99" customFormat="1" ht="13.15">
      <c r="A4" s="99" t="s">
        <v>26</v>
      </c>
      <c r="C4" s="100"/>
      <c r="D4" s="100"/>
    </row>
    <row r="5" spans="1:17" s="104" customFormat="1" ht="13.9">
      <c r="A5" s="101"/>
      <c r="B5" s="223" t="s">
        <v>389</v>
      </c>
      <c r="C5" s="102"/>
      <c r="D5" s="103"/>
      <c r="E5" s="62"/>
      <c r="F5" s="62"/>
      <c r="G5" s="62"/>
      <c r="H5" s="62"/>
      <c r="I5" s="62"/>
      <c r="J5" s="62"/>
      <c r="K5" s="62"/>
      <c r="L5" s="62"/>
      <c r="M5" s="62"/>
      <c r="N5" s="62"/>
      <c r="O5" s="62"/>
      <c r="P5" s="62"/>
      <c r="Q5" s="62"/>
    </row>
    <row r="7" spans="1:17">
      <c r="B7" s="982" t="s">
        <v>1591</v>
      </c>
    </row>
    <row r="8" spans="1:17">
      <c r="B8" s="11"/>
    </row>
    <row r="9" spans="1:17" ht="13.15">
      <c r="B9" s="11" t="s">
        <v>618</v>
      </c>
    </row>
    <row r="10" spans="1:17">
      <c r="B10" s="11"/>
    </row>
    <row r="11" spans="1:17">
      <c r="B11" s="146" t="s">
        <v>1238</v>
      </c>
    </row>
    <row r="12" spans="1:17">
      <c r="B12" s="11"/>
    </row>
    <row r="13" spans="1:17" ht="15" customHeight="1">
      <c r="B13" s="1206" t="s">
        <v>1729</v>
      </c>
      <c r="C13" s="1205"/>
      <c r="D13" s="1205"/>
      <c r="E13" s="1205"/>
      <c r="F13" s="1205"/>
    </row>
    <row r="14" spans="1:17">
      <c r="B14" s="1205"/>
      <c r="C14" s="1205"/>
      <c r="D14" s="1205"/>
      <c r="E14" s="1205"/>
      <c r="F14" s="1205"/>
    </row>
    <row r="15" spans="1:17">
      <c r="B15" s="1235" t="s">
        <v>1713</v>
      </c>
      <c r="C15" s="1235"/>
      <c r="D15" s="1235"/>
      <c r="E15" s="1235"/>
      <c r="F15" s="1235"/>
    </row>
    <row r="16" spans="1:17">
      <c r="B16" s="1235"/>
      <c r="C16" s="1235"/>
      <c r="D16" s="1235"/>
      <c r="E16" s="1235"/>
      <c r="F16" s="1235"/>
    </row>
    <row r="17" spans="1:12">
      <c r="B17" s="1203"/>
      <c r="C17" s="1198"/>
      <c r="D17" s="1198"/>
      <c r="E17" s="1198"/>
      <c r="F17" s="1198"/>
    </row>
    <row r="18" spans="1:12">
      <c r="B18" s="1203" t="s">
        <v>1714</v>
      </c>
      <c r="C18" s="1198"/>
      <c r="D18" s="1198"/>
      <c r="E18" s="1198"/>
      <c r="F18" s="1198"/>
    </row>
    <row r="19" spans="1:12">
      <c r="B19" s="1203"/>
      <c r="C19" s="1198"/>
      <c r="D19" s="1198"/>
      <c r="E19" s="1198"/>
      <c r="F19" s="1198"/>
    </row>
    <row r="20" spans="1:12">
      <c r="B20" s="1203" t="s">
        <v>1715</v>
      </c>
    </row>
    <row r="21" spans="1:12">
      <c r="B21" s="1203"/>
    </row>
    <row r="22" spans="1:12" ht="13.15">
      <c r="B22" s="74" t="s">
        <v>36</v>
      </c>
      <c r="C22" s="74" t="s">
        <v>37</v>
      </c>
    </row>
    <row r="23" spans="1:12">
      <c r="D23" s="3"/>
      <c r="E23" s="3"/>
      <c r="F23" s="3"/>
      <c r="G23" s="3"/>
      <c r="H23" s="3"/>
      <c r="I23" s="3"/>
      <c r="J23" s="3"/>
      <c r="K23" s="3"/>
      <c r="L23" s="3"/>
    </row>
    <row r="24" spans="1:12" ht="13.15">
      <c r="B24" s="382" t="s">
        <v>559</v>
      </c>
      <c r="C24" s="383" t="s">
        <v>625</v>
      </c>
      <c r="D24" s="3"/>
      <c r="E24" s="3"/>
      <c r="I24" s="3"/>
      <c r="J24" s="3"/>
      <c r="K24" s="3"/>
      <c r="L24" s="3"/>
    </row>
    <row r="25" spans="1:12" ht="13.15">
      <c r="B25" s="382" t="s">
        <v>7</v>
      </c>
      <c r="C25" s="384" t="s">
        <v>417</v>
      </c>
      <c r="D25" s="3"/>
      <c r="E25" s="3"/>
      <c r="I25" s="3"/>
      <c r="J25" s="3"/>
      <c r="K25" s="3"/>
      <c r="L25" s="3"/>
    </row>
    <row r="26" spans="1:12" ht="25.5">
      <c r="B26" s="382" t="s">
        <v>423</v>
      </c>
      <c r="C26" s="385" t="s">
        <v>1592</v>
      </c>
      <c r="D26" s="3"/>
      <c r="E26" s="3"/>
      <c r="I26" s="3"/>
      <c r="J26" s="3"/>
      <c r="K26" s="3"/>
      <c r="L26" s="3"/>
    </row>
    <row r="27" spans="1:12" ht="13.15">
      <c r="B27" s="382" t="s">
        <v>3</v>
      </c>
      <c r="C27" s="383" t="s">
        <v>402</v>
      </c>
      <c r="D27" s="3"/>
      <c r="E27" s="3"/>
      <c r="I27" s="3"/>
      <c r="J27" s="3"/>
      <c r="K27" s="3"/>
      <c r="L27" s="3"/>
    </row>
    <row r="28" spans="1:12" ht="13.15">
      <c r="B28" s="382" t="s">
        <v>79</v>
      </c>
      <c r="C28" s="385" t="s">
        <v>626</v>
      </c>
      <c r="D28" s="3"/>
      <c r="E28" s="3"/>
      <c r="I28" s="3"/>
      <c r="J28" s="3"/>
      <c r="K28" s="3"/>
      <c r="L28" s="3"/>
    </row>
    <row r="29" spans="1:12" ht="13.15">
      <c r="B29" s="382" t="s">
        <v>107</v>
      </c>
      <c r="C29" s="383" t="s">
        <v>624</v>
      </c>
      <c r="D29" s="3"/>
      <c r="E29" s="3"/>
      <c r="I29" s="3"/>
      <c r="J29" s="3"/>
      <c r="K29" s="3"/>
      <c r="L29" s="3"/>
    </row>
    <row r="30" spans="1:12" ht="25.5">
      <c r="A30" s="11"/>
      <c r="B30" s="382" t="s">
        <v>560</v>
      </c>
      <c r="C30" s="386" t="s">
        <v>485</v>
      </c>
      <c r="D30" s="11"/>
    </row>
    <row r="31" spans="1:12" ht="14.25">
      <c r="A31" s="11"/>
      <c r="B31" s="382" t="s">
        <v>6</v>
      </c>
      <c r="C31" s="384" t="s">
        <v>403</v>
      </c>
      <c r="H31" s="129"/>
    </row>
    <row r="32" spans="1:12" ht="14.25">
      <c r="B32" s="382" t="s">
        <v>1</v>
      </c>
      <c r="C32" s="384" t="s">
        <v>404</v>
      </c>
      <c r="H32" s="129"/>
    </row>
    <row r="33" spans="2:8" ht="14.25">
      <c r="B33" s="382" t="s">
        <v>392</v>
      </c>
      <c r="C33" s="384" t="s">
        <v>405</v>
      </c>
      <c r="H33" s="129"/>
    </row>
    <row r="34" spans="2:8" ht="14.25">
      <c r="B34" s="382" t="s">
        <v>4</v>
      </c>
      <c r="C34" s="384" t="s">
        <v>406</v>
      </c>
      <c r="H34" s="129"/>
    </row>
    <row r="35" spans="2:8" ht="14.25">
      <c r="B35" s="382" t="s">
        <v>0</v>
      </c>
      <c r="C35" s="384" t="s">
        <v>407</v>
      </c>
      <c r="H35" s="129"/>
    </row>
    <row r="36" spans="2:8" ht="14.25">
      <c r="B36" s="382" t="s">
        <v>561</v>
      </c>
      <c r="C36" s="384" t="s">
        <v>408</v>
      </c>
      <c r="H36" s="129"/>
    </row>
    <row r="37" spans="2:8" ht="13.15">
      <c r="B37" s="382" t="s">
        <v>571</v>
      </c>
      <c r="C37" s="384" t="s">
        <v>574</v>
      </c>
    </row>
    <row r="38" spans="2:8" ht="14.25">
      <c r="B38" s="382" t="s">
        <v>5</v>
      </c>
      <c r="C38" s="384" t="s">
        <v>409</v>
      </c>
      <c r="H38" s="129"/>
    </row>
    <row r="39" spans="2:8" ht="25.5">
      <c r="B39" s="292" t="s">
        <v>41</v>
      </c>
      <c r="C39" s="387" t="s">
        <v>1672</v>
      </c>
      <c r="H39" s="129"/>
    </row>
    <row r="40" spans="2:8" ht="14.25">
      <c r="B40" s="382" t="s">
        <v>563</v>
      </c>
      <c r="C40" s="384" t="s">
        <v>1673</v>
      </c>
      <c r="H40" s="129"/>
    </row>
    <row r="41" spans="2:8" ht="13.15">
      <c r="B41" s="382" t="s">
        <v>2</v>
      </c>
      <c r="C41" s="383" t="s">
        <v>411</v>
      </c>
    </row>
    <row r="42" spans="2:8" ht="13.15">
      <c r="B42" s="382" t="s">
        <v>564</v>
      </c>
      <c r="C42" s="384" t="s">
        <v>410</v>
      </c>
    </row>
  </sheetData>
  <mergeCells count="1">
    <mergeCell ref="B15:F16"/>
  </mergeCells>
  <phoneticPr fontId="7" type="noConversion"/>
  <hyperlinks>
    <hyperlink ref="B2" location="Map_of_sheets!A1" display="Map of sheets"/>
    <hyperlink ref="A2" location="'Title_&amp;_Contents'!A1" display="Contents"/>
  </hyperlinks>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00"/>
  </sheetPr>
  <dimension ref="A1:Q371"/>
  <sheetViews>
    <sheetView showGridLines="0" workbookViewId="0"/>
  </sheetViews>
  <sheetFormatPr defaultColWidth="9" defaultRowHeight="12.75"/>
  <cols>
    <col min="1" max="1" width="9" style="300"/>
    <col min="2" max="2" width="28.73046875" style="300" customWidth="1"/>
    <col min="3" max="15" width="10.73046875" style="300" customWidth="1"/>
    <col min="16"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 r="A5" s="674" t="s">
        <v>270</v>
      </c>
      <c r="B5" s="674"/>
      <c r="C5" s="674"/>
      <c r="D5" s="674"/>
      <c r="E5" s="674"/>
      <c r="F5" s="674"/>
      <c r="G5" s="674"/>
      <c r="H5" s="674"/>
      <c r="I5" s="674"/>
      <c r="J5" s="674"/>
      <c r="K5" s="674"/>
      <c r="L5" s="674"/>
      <c r="M5" s="674"/>
      <c r="N5" s="674"/>
      <c r="O5" s="340"/>
      <c r="P5" s="340"/>
      <c r="Q5" s="340"/>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15">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7" t="str">
        <f>Forecast_stock_figures!B20</f>
        <v>Classics</v>
      </c>
      <c r="C15" s="298">
        <f>Forecast_stock_figures!C44</f>
        <v>288.17752085980402</v>
      </c>
      <c r="D15" s="298">
        <f>Forecast_stock_figures!D44</f>
        <v>284.31499929998387</v>
      </c>
      <c r="E15" s="298">
        <f>Forecast_stock_figures!E44</f>
        <v>283.23229040098903</v>
      </c>
      <c r="F15" s="298">
        <f>Forecast_stock_figures!F44</f>
        <v>283.25010780396593</v>
      </c>
      <c r="G15" s="298">
        <f>Forecast_stock_figures!G44</f>
        <v>285.3638075432404</v>
      </c>
      <c r="H15" s="298">
        <f>Forecast_stock_figures!H44</f>
        <v>290.85330474895585</v>
      </c>
      <c r="I15" s="298">
        <f>Forecast_stock_figures!I44</f>
        <v>296.21637922819917</v>
      </c>
      <c r="J15" s="298">
        <f>Forecast_stock_figures!J44</f>
        <v>299.50935939559361</v>
      </c>
      <c r="K15" s="298">
        <f>Forecast_stock_figures!K44</f>
        <v>301.44269490601692</v>
      </c>
      <c r="L15" s="298">
        <f>Forecast_stock_figures!L44</f>
        <v>302.47468765331774</v>
      </c>
      <c r="M15" s="298">
        <f>Forecast_stock_figures!M44</f>
        <v>303.34082159901243</v>
      </c>
      <c r="N15" s="298">
        <f>Forecast_stock_figures!N44</f>
        <v>303.81987195985465</v>
      </c>
    </row>
    <row r="17" spans="1:9" ht="15">
      <c r="B17" s="331" t="s">
        <v>161</v>
      </c>
    </row>
    <row r="19" spans="1:9" ht="13.15">
      <c r="B19" s="1405" t="str">
        <f>Stock_ages_breakdowns!B73</f>
        <v>Age group</v>
      </c>
      <c r="C19" s="1406" t="str">
        <f>Stock_ages_breakdowns!K73</f>
        <v>Classics</v>
      </c>
      <c r="D19" s="1407"/>
      <c r="H19" s="316" t="s">
        <v>132</v>
      </c>
    </row>
    <row r="20" spans="1:9" ht="13.15">
      <c r="B20" s="1405"/>
      <c r="C20" s="354" t="str">
        <f>Stock_ages_breakdowns!K74</f>
        <v>Male</v>
      </c>
      <c r="D20" s="354" t="str">
        <f>Stock_ages_breakdowns!L74</f>
        <v>Female</v>
      </c>
    </row>
    <row r="21" spans="1:9" ht="13.15">
      <c r="B21" s="354" t="str">
        <f>Stock_ages_breakdowns!B75</f>
        <v>20-24</v>
      </c>
      <c r="C21" s="322">
        <f>Stock_ages_breakdowns!K20</f>
        <v>0</v>
      </c>
      <c r="D21" s="322">
        <f>Stock_ages_breakdowns!L20</f>
        <v>7.3596006857697542</v>
      </c>
    </row>
    <row r="22" spans="1:9" ht="13.15">
      <c r="B22" s="354" t="str">
        <f>Stock_ages_breakdowns!B76</f>
        <v>25-29</v>
      </c>
      <c r="C22" s="322">
        <f>Stock_ages_breakdowns!K21</f>
        <v>20.315658150662735</v>
      </c>
      <c r="D22" s="322">
        <f>Stock_ages_breakdowns!L21</f>
        <v>29.98444731087767</v>
      </c>
    </row>
    <row r="23" spans="1:9" ht="13.15">
      <c r="B23" s="354" t="str">
        <f>Stock_ages_breakdowns!B77</f>
        <v>30-34</v>
      </c>
      <c r="C23" s="322">
        <f>Stock_ages_breakdowns!K22</f>
        <v>21.446750469674193</v>
      </c>
      <c r="D23" s="322">
        <f>Stock_ages_breakdowns!L22</f>
        <v>25.470078851091738</v>
      </c>
    </row>
    <row r="24" spans="1:9" ht="13.15">
      <c r="B24" s="354" t="str">
        <f>Stock_ages_breakdowns!B78</f>
        <v>35-39</v>
      </c>
      <c r="C24" s="322">
        <f>Stock_ages_breakdowns!K23</f>
        <v>10.450852991750772</v>
      </c>
      <c r="D24" s="322">
        <f>Stock_ages_breakdowns!L23</f>
        <v>27.808269692691098</v>
      </c>
    </row>
    <row r="25" spans="1:9" ht="13.15">
      <c r="B25" s="354" t="str">
        <f>Stock_ages_breakdowns!B79</f>
        <v>40-44</v>
      </c>
      <c r="C25" s="322">
        <f>Stock_ages_breakdowns!K24</f>
        <v>12.08898669514673</v>
      </c>
      <c r="D25" s="322">
        <f>Stock_ages_breakdowns!L24</f>
        <v>24.457996245574822</v>
      </c>
    </row>
    <row r="26" spans="1:9" ht="13.15">
      <c r="B26" s="354" t="str">
        <f>Stock_ages_breakdowns!B80</f>
        <v>45-49</v>
      </c>
      <c r="C26" s="322">
        <f>Stock_ages_breakdowns!K25</f>
        <v>18.155481838492204</v>
      </c>
      <c r="D26" s="322">
        <f>Stock_ages_breakdowns!L25</f>
        <v>13.61811150130816</v>
      </c>
    </row>
    <row r="27" spans="1:9" ht="13.15">
      <c r="B27" s="354" t="str">
        <f>Stock_ages_breakdowns!B81</f>
        <v>50-54</v>
      </c>
      <c r="C27" s="322">
        <f>Stock_ages_breakdowns!K26</f>
        <v>10.743876908170197</v>
      </c>
      <c r="D27" s="322">
        <f>Stock_ages_breakdowns!L26</f>
        <v>16.775369194605499</v>
      </c>
    </row>
    <row r="28" spans="1:9" ht="13.15">
      <c r="B28" s="354" t="str">
        <f>Stock_ages_breakdowns!B82</f>
        <v>55-59</v>
      </c>
      <c r="C28" s="322">
        <f>Stock_ages_breakdowns!K27</f>
        <v>17.126897886146232</v>
      </c>
      <c r="D28" s="322">
        <f>Stock_ages_breakdowns!L27</f>
        <v>17.444423802402749</v>
      </c>
    </row>
    <row r="29" spans="1:9" ht="13.15">
      <c r="B29" s="354" t="str">
        <f>Stock_ages_breakdowns!B83</f>
        <v>60-64</v>
      </c>
      <c r="C29" s="322">
        <f>Stock_ages_breakdowns!K28</f>
        <v>0</v>
      </c>
      <c r="D29" s="322">
        <f>Stock_ages_breakdowns!L28</f>
        <v>8.7187116155103581</v>
      </c>
      <c r="F29" s="316"/>
    </row>
    <row r="30" spans="1:9" ht="13.15">
      <c r="B30" s="354" t="str">
        <f>Stock_ages_breakdowns!B84</f>
        <v>65 plus</v>
      </c>
      <c r="C30" s="322">
        <f>Stock_ages_breakdowns!K29</f>
        <v>6.2120070199291799</v>
      </c>
      <c r="D30" s="322">
        <f>Stock_ages_breakdowns!L29</f>
        <v>0</v>
      </c>
      <c r="G30" s="317" t="s">
        <v>46</v>
      </c>
      <c r="H30" s="317" t="s">
        <v>47</v>
      </c>
    </row>
    <row r="31" spans="1:9" ht="13.15">
      <c r="A31" s="300">
        <f>I31</f>
        <v>0</v>
      </c>
      <c r="B31" s="354" t="str">
        <f>Stock_ages_breakdowns!B85</f>
        <v>Total</v>
      </c>
      <c r="C31" s="322">
        <f>Stock_ages_breakdowns!K30</f>
        <v>116.54051195997218</v>
      </c>
      <c r="D31" s="322">
        <f>Stock_ages_breakdowns!L30</f>
        <v>171.63700889983184</v>
      </c>
      <c r="E31" s="318">
        <f>SUM(C31:D31)</f>
        <v>288.17752085980402</v>
      </c>
      <c r="G31" s="357">
        <f>C31/$E$31</f>
        <v>0.40440528328602066</v>
      </c>
      <c r="H31" s="357">
        <f>D31/$E$31</f>
        <v>0.59559471671397934</v>
      </c>
      <c r="I31" s="300">
        <f>(G31+H31)-1</f>
        <v>0</v>
      </c>
    </row>
    <row r="33" spans="2:15" ht="15">
      <c r="B33" s="331" t="s">
        <v>262</v>
      </c>
      <c r="H33" s="316"/>
    </row>
    <row r="34" spans="2:15">
      <c r="H34" s="316"/>
    </row>
    <row r="35" spans="2:15"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5" ht="13.15">
      <c r="B36" s="317" t="str">
        <f>B15</f>
        <v>Classics</v>
      </c>
      <c r="C36" s="298">
        <f>Teacher_need_by_subject!C634</f>
        <v>284.31499929998387</v>
      </c>
      <c r="D36" s="298">
        <f>Teacher_need_by_subject!D634</f>
        <v>283.23229040098903</v>
      </c>
      <c r="E36" s="298">
        <f>Teacher_need_by_subject!E634</f>
        <v>283.25010780396593</v>
      </c>
      <c r="F36" s="298">
        <f>Teacher_need_by_subject!F634</f>
        <v>285.3638075432404</v>
      </c>
      <c r="G36" s="298">
        <f>Teacher_need_by_subject!G634</f>
        <v>290.85330474895585</v>
      </c>
      <c r="H36" s="298">
        <f>Teacher_need_by_subject!H634</f>
        <v>296.21637922819917</v>
      </c>
      <c r="I36" s="298">
        <f>Teacher_need_by_subject!I634</f>
        <v>299.50935939559361</v>
      </c>
      <c r="J36" s="298">
        <f>Teacher_need_by_subject!J634</f>
        <v>301.44269490601692</v>
      </c>
      <c r="K36" s="298">
        <f>Teacher_need_by_subject!K634</f>
        <v>302.47468765331774</v>
      </c>
      <c r="L36" s="298">
        <f>Teacher_need_by_subject!L634</f>
        <v>303.34082159901243</v>
      </c>
      <c r="M36" s="298">
        <f>Teacher_need_by_subject!M634</f>
        <v>303.81987195985465</v>
      </c>
      <c r="N36" s="298">
        <f>Teacher_need_by_subject!N634</f>
        <v>304.12812464324185</v>
      </c>
    </row>
    <row r="37" spans="2:15">
      <c r="H37" s="316"/>
    </row>
    <row r="38" spans="2:15" ht="15">
      <c r="B38" s="331" t="s">
        <v>169</v>
      </c>
      <c r="H38" s="316"/>
    </row>
    <row r="39" spans="2:15">
      <c r="H39" s="316"/>
    </row>
    <row r="40" spans="2:15" ht="13.15">
      <c r="B40" s="332" t="s">
        <v>46</v>
      </c>
      <c r="H40" s="316"/>
    </row>
    <row r="41" spans="2:15">
      <c r="H41" s="316"/>
    </row>
    <row r="42" spans="2:15"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5" ht="13.15">
      <c r="B43" s="354" t="str">
        <f>B21</f>
        <v>20-24</v>
      </c>
      <c r="C43" s="298">
        <f>C21</f>
        <v>0</v>
      </c>
      <c r="D43" s="298">
        <f>C340</f>
        <v>3.5702882500149222</v>
      </c>
      <c r="E43" s="298">
        <f t="shared" ref="E43:L43" si="2">D340</f>
        <v>6.1368986684835996</v>
      </c>
      <c r="F43" s="298">
        <f t="shared" si="2"/>
        <v>7.9669350095556588</v>
      </c>
      <c r="G43" s="298">
        <f t="shared" si="2"/>
        <v>9.3784609437631268</v>
      </c>
      <c r="H43" s="298">
        <f t="shared" si="2"/>
        <v>10.668112994078713</v>
      </c>
      <c r="I43" s="298">
        <f t="shared" si="2"/>
        <v>11.571286390380905</v>
      </c>
      <c r="J43" s="298">
        <f t="shared" si="2"/>
        <v>12.01613830396273</v>
      </c>
      <c r="K43" s="298">
        <f t="shared" si="2"/>
        <v>12.198824504046097</v>
      </c>
      <c r="L43" s="298">
        <f t="shared" si="2"/>
        <v>12.236709884932104</v>
      </c>
      <c r="M43" s="298">
        <f>L340</f>
        <v>12.244050930071747</v>
      </c>
      <c r="N43" s="298">
        <f>M340</f>
        <v>12.209617625956747</v>
      </c>
      <c r="O43" s="318"/>
    </row>
    <row r="44" spans="2:15" ht="13.15">
      <c r="B44" s="354" t="str">
        <f t="shared" ref="B44:C53" si="3">B22</f>
        <v>25-29</v>
      </c>
      <c r="C44" s="298">
        <f t="shared" si="3"/>
        <v>20.315658150662735</v>
      </c>
      <c r="D44" s="298">
        <f t="shared" ref="D44:L53" si="4">C341</f>
        <v>17.978880060511109</v>
      </c>
      <c r="E44" s="298">
        <f t="shared" si="4"/>
        <v>17.062834118991205</v>
      </c>
      <c r="F44" s="298">
        <f t="shared" si="4"/>
        <v>16.916867067355838</v>
      </c>
      <c r="G44" s="298">
        <f t="shared" si="4"/>
        <v>17.277400800070122</v>
      </c>
      <c r="H44" s="298">
        <f t="shared" si="4"/>
        <v>18.099339088862294</v>
      </c>
      <c r="I44" s="298">
        <f t="shared" si="4"/>
        <v>18.909127300675006</v>
      </c>
      <c r="J44" s="298">
        <f t="shared" si="4"/>
        <v>19.44489746817127</v>
      </c>
      <c r="K44" s="298">
        <f t="shared" si="4"/>
        <v>19.766920829841883</v>
      </c>
      <c r="L44" s="298">
        <f t="shared" ref="L44:L52" si="5">K341</f>
        <v>19.932039755915142</v>
      </c>
      <c r="M44" s="298">
        <f t="shared" ref="M44:M53" si="6">L341</f>
        <v>20.034785539054425</v>
      </c>
      <c r="N44" s="298">
        <f t="shared" ref="N44:N53" si="7">M341</f>
        <v>20.066966766136026</v>
      </c>
      <c r="O44" s="318"/>
    </row>
    <row r="45" spans="2:15" ht="13.15">
      <c r="B45" s="354" t="str">
        <f t="shared" si="3"/>
        <v>30-34</v>
      </c>
      <c r="C45" s="298">
        <f t="shared" si="3"/>
        <v>21.446750469674193</v>
      </c>
      <c r="D45" s="298">
        <f t="shared" si="4"/>
        <v>21.280941527466357</v>
      </c>
      <c r="E45" s="298">
        <f t="shared" si="4"/>
        <v>20.78326430541534</v>
      </c>
      <c r="F45" s="298">
        <f t="shared" si="4"/>
        <v>20.273201652829595</v>
      </c>
      <c r="G45" s="298">
        <f t="shared" si="4"/>
        <v>19.939786661551345</v>
      </c>
      <c r="H45" s="298">
        <f t="shared" si="4"/>
        <v>19.918475806379426</v>
      </c>
      <c r="I45" s="298">
        <f t="shared" si="4"/>
        <v>20.056738334076368</v>
      </c>
      <c r="J45" s="298">
        <f t="shared" si="4"/>
        <v>20.213085549283107</v>
      </c>
      <c r="K45" s="298">
        <f t="shared" si="4"/>
        <v>20.361364084795529</v>
      </c>
      <c r="L45" s="298">
        <f t="shared" si="5"/>
        <v>20.483693759155962</v>
      </c>
      <c r="M45" s="298">
        <f t="shared" si="6"/>
        <v>20.594041714512702</v>
      </c>
      <c r="N45" s="298">
        <f t="shared" si="7"/>
        <v>20.673670016315004</v>
      </c>
      <c r="O45" s="318"/>
    </row>
    <row r="46" spans="2:15" ht="13.15">
      <c r="B46" s="354" t="str">
        <f t="shared" si="3"/>
        <v>35-39</v>
      </c>
      <c r="C46" s="298">
        <f t="shared" si="3"/>
        <v>10.450852991750772</v>
      </c>
      <c r="D46" s="298">
        <f t="shared" si="4"/>
        <v>13.068921138864576</v>
      </c>
      <c r="E46" s="298">
        <f t="shared" si="4"/>
        <v>15.014554876248987</v>
      </c>
      <c r="F46" s="298">
        <f t="shared" si="4"/>
        <v>16.380888670923838</v>
      </c>
      <c r="G46" s="298">
        <f t="shared" si="4"/>
        <v>17.348982298862676</v>
      </c>
      <c r="H46" s="298">
        <f t="shared" si="4"/>
        <v>18.121657918217721</v>
      </c>
      <c r="I46" s="298">
        <f t="shared" si="4"/>
        <v>18.692272427159139</v>
      </c>
      <c r="J46" s="298">
        <f t="shared" si="4"/>
        <v>19.070483784160693</v>
      </c>
      <c r="K46" s="298">
        <f t="shared" si="4"/>
        <v>19.331164771847533</v>
      </c>
      <c r="L46" s="298">
        <f t="shared" si="5"/>
        <v>19.517642485932601</v>
      </c>
      <c r="M46" s="298">
        <f t="shared" si="6"/>
        <v>19.67114009852229</v>
      </c>
      <c r="N46" s="298">
        <f t="shared" si="7"/>
        <v>19.790161808358604</v>
      </c>
      <c r="O46" s="318"/>
    </row>
    <row r="47" spans="2:15" ht="13.15">
      <c r="B47" s="354" t="str">
        <f t="shared" si="3"/>
        <v>40-44</v>
      </c>
      <c r="C47" s="298">
        <f t="shared" si="3"/>
        <v>12.08898669514673</v>
      </c>
      <c r="D47" s="298">
        <f t="shared" si="4"/>
        <v>12.063688616326122</v>
      </c>
      <c r="E47" s="298">
        <f t="shared" si="4"/>
        <v>12.562814446382358</v>
      </c>
      <c r="F47" s="298">
        <f t="shared" si="4"/>
        <v>13.310050272961551</v>
      </c>
      <c r="G47" s="298">
        <f t="shared" si="4"/>
        <v>14.161989807310967</v>
      </c>
      <c r="H47" s="298">
        <f t="shared" si="4"/>
        <v>15.073341052685745</v>
      </c>
      <c r="I47" s="298">
        <f t="shared" si="4"/>
        <v>15.89641730171952</v>
      </c>
      <c r="J47" s="298">
        <f t="shared" si="4"/>
        <v>16.555941148082571</v>
      </c>
      <c r="K47" s="298">
        <f t="shared" si="4"/>
        <v>17.076161522251162</v>
      </c>
      <c r="L47" s="298">
        <f t="shared" si="5"/>
        <v>17.482942456390635</v>
      </c>
      <c r="M47" s="298">
        <f t="shared" si="6"/>
        <v>17.813956878773123</v>
      </c>
      <c r="N47" s="298">
        <f t="shared" si="7"/>
        <v>18.075974345395938</v>
      </c>
      <c r="O47" s="318"/>
    </row>
    <row r="48" spans="2:15" ht="13.15">
      <c r="B48" s="354" t="str">
        <f t="shared" si="3"/>
        <v>45-49</v>
      </c>
      <c r="C48" s="298">
        <f t="shared" si="3"/>
        <v>18.155481838492204</v>
      </c>
      <c r="D48" s="298">
        <f t="shared" si="4"/>
        <v>16.444443996428049</v>
      </c>
      <c r="E48" s="298">
        <f t="shared" si="4"/>
        <v>15.21969335635784</v>
      </c>
      <c r="F48" s="298">
        <f t="shared" si="4"/>
        <v>14.427890802158341</v>
      </c>
      <c r="G48" s="298">
        <f t="shared" si="4"/>
        <v>14.020598879779874</v>
      </c>
      <c r="H48" s="298">
        <f t="shared" si="4"/>
        <v>13.961922551764649</v>
      </c>
      <c r="I48" s="298">
        <f t="shared" si="4"/>
        <v>14.087250378557858</v>
      </c>
      <c r="J48" s="298">
        <f t="shared" si="4"/>
        <v>14.279638259238075</v>
      </c>
      <c r="K48" s="298">
        <f t="shared" si="4"/>
        <v>14.506505099318746</v>
      </c>
      <c r="L48" s="298">
        <f t="shared" si="5"/>
        <v>14.743293649857668</v>
      </c>
      <c r="M48" s="298">
        <f t="shared" si="6"/>
        <v>14.985613476316725</v>
      </c>
      <c r="N48" s="298">
        <f t="shared" si="7"/>
        <v>15.212567734843553</v>
      </c>
      <c r="O48" s="318"/>
    </row>
    <row r="49" spans="1:15" ht="13.15">
      <c r="B49" s="354" t="str">
        <f t="shared" si="3"/>
        <v>50-54</v>
      </c>
      <c r="C49" s="298">
        <f t="shared" si="3"/>
        <v>10.743876908170197</v>
      </c>
      <c r="D49" s="298">
        <f t="shared" si="4"/>
        <v>11.605483349404954</v>
      </c>
      <c r="E49" s="298">
        <f t="shared" si="4"/>
        <v>11.937222700843755</v>
      </c>
      <c r="F49" s="298">
        <f t="shared" si="4"/>
        <v>11.964729582136206</v>
      </c>
      <c r="G49" s="298">
        <f t="shared" si="4"/>
        <v>11.868837144192998</v>
      </c>
      <c r="H49" s="298">
        <f t="shared" si="4"/>
        <v>11.789346087907578</v>
      </c>
      <c r="I49" s="298">
        <f t="shared" si="4"/>
        <v>11.723428220189636</v>
      </c>
      <c r="J49" s="298">
        <f t="shared" si="4"/>
        <v>11.662138757135786</v>
      </c>
      <c r="K49" s="298">
        <f t="shared" si="4"/>
        <v>11.627415877884832</v>
      </c>
      <c r="L49" s="298">
        <f t="shared" si="5"/>
        <v>11.625282803979003</v>
      </c>
      <c r="M49" s="298">
        <f t="shared" si="6"/>
        <v>11.662171723500458</v>
      </c>
      <c r="N49" s="298">
        <f t="shared" si="7"/>
        <v>11.723768847495467</v>
      </c>
      <c r="O49" s="318"/>
    </row>
    <row r="50" spans="1:15" ht="13.15">
      <c r="B50" s="354" t="str">
        <f t="shared" si="3"/>
        <v>55-59</v>
      </c>
      <c r="C50" s="298">
        <f t="shared" si="3"/>
        <v>17.126897886146232</v>
      </c>
      <c r="D50" s="298">
        <f t="shared" si="4"/>
        <v>12.428791672180841</v>
      </c>
      <c r="E50" s="298">
        <f t="shared" si="4"/>
        <v>9.7285859237769259</v>
      </c>
      <c r="F50" s="298">
        <f t="shared" si="4"/>
        <v>8.1489858792034298</v>
      </c>
      <c r="G50" s="298">
        <f t="shared" si="4"/>
        <v>7.2123740938397622</v>
      </c>
      <c r="H50" s="298">
        <f t="shared" si="4"/>
        <v>6.6680312442214653</v>
      </c>
      <c r="I50" s="298">
        <f t="shared" si="4"/>
        <v>6.3270860868006196</v>
      </c>
      <c r="J50" s="298">
        <f t="shared" si="4"/>
        <v>6.0883594175040026</v>
      </c>
      <c r="K50" s="298">
        <f t="shared" si="4"/>
        <v>5.9191152761987427</v>
      </c>
      <c r="L50" s="298">
        <f t="shared" si="5"/>
        <v>5.800533116107677</v>
      </c>
      <c r="M50" s="298">
        <f t="shared" si="6"/>
        <v>5.7260885953546161</v>
      </c>
      <c r="N50" s="298">
        <f t="shared" si="7"/>
        <v>5.6817883788642582</v>
      </c>
      <c r="O50" s="318"/>
    </row>
    <row r="51" spans="1:15" ht="13.15">
      <c r="B51" s="354" t="str">
        <f t="shared" si="3"/>
        <v>60-64</v>
      </c>
      <c r="C51" s="298">
        <f t="shared" si="3"/>
        <v>0</v>
      </c>
      <c r="D51" s="298">
        <f t="shared" si="4"/>
        <v>2.4403775986128946</v>
      </c>
      <c r="E51" s="298">
        <f t="shared" si="4"/>
        <v>3.1035994159060802</v>
      </c>
      <c r="F51" s="298">
        <f t="shared" si="4"/>
        <v>3.1003006028551425</v>
      </c>
      <c r="G51" s="298">
        <f t="shared" si="4"/>
        <v>2.9016893752735688</v>
      </c>
      <c r="H51" s="298">
        <f t="shared" si="4"/>
        <v>2.6960937826243332</v>
      </c>
      <c r="I51" s="298">
        <f t="shared" si="4"/>
        <v>2.5191896344833133</v>
      </c>
      <c r="J51" s="298">
        <f t="shared" si="4"/>
        <v>2.3718939792945601</v>
      </c>
      <c r="K51" s="298">
        <f t="shared" si="4"/>
        <v>2.2567049722653381</v>
      </c>
      <c r="L51" s="298">
        <f t="shared" si="5"/>
        <v>2.1694983794952192</v>
      </c>
      <c r="M51" s="298">
        <f t="shared" si="6"/>
        <v>2.1077003882057608</v>
      </c>
      <c r="N51" s="298">
        <f t="shared" si="7"/>
        <v>2.0635473861393114</v>
      </c>
      <c r="O51" s="318"/>
    </row>
    <row r="52" spans="1:15" ht="13.15">
      <c r="B52" s="354" t="str">
        <f t="shared" si="3"/>
        <v>65 plus</v>
      </c>
      <c r="C52" s="298">
        <f t="shared" si="3"/>
        <v>6.2120070199291799</v>
      </c>
      <c r="D52" s="298">
        <f t="shared" si="4"/>
        <v>3.7563032722710656</v>
      </c>
      <c r="E52" s="298">
        <f t="shared" si="4"/>
        <v>2.591721010236129</v>
      </c>
      <c r="F52" s="298">
        <f t="shared" si="4"/>
        <v>1.9793804733720171</v>
      </c>
      <c r="G52" s="298">
        <f t="shared" si="4"/>
        <v>1.617144566959513</v>
      </c>
      <c r="H52" s="298">
        <f t="shared" si="4"/>
        <v>1.3841365146230706</v>
      </c>
      <c r="I52" s="298">
        <f t="shared" si="4"/>
        <v>1.2213720802970787</v>
      </c>
      <c r="J52" s="298">
        <f t="shared" si="4"/>
        <v>1.1001677375513572</v>
      </c>
      <c r="K52" s="298">
        <f t="shared" si="4"/>
        <v>1.0082480142507038</v>
      </c>
      <c r="L52" s="298">
        <f t="shared" si="5"/>
        <v>0.93825484363083145</v>
      </c>
      <c r="M52" s="298">
        <f t="shared" si="6"/>
        <v>0.88594350957620049</v>
      </c>
      <c r="N52" s="298">
        <f t="shared" si="7"/>
        <v>0.84676919697941089</v>
      </c>
      <c r="O52" s="318"/>
    </row>
    <row r="53" spans="1:15" ht="13.15">
      <c r="B53" s="354" t="str">
        <f t="shared" si="3"/>
        <v>Total</v>
      </c>
      <c r="C53" s="298">
        <f t="shared" si="3"/>
        <v>116.54051195997218</v>
      </c>
      <c r="D53" s="298">
        <f t="shared" si="4"/>
        <v>114.63811948208088</v>
      </c>
      <c r="E53" s="298">
        <f t="shared" si="4"/>
        <v>114.14118882264221</v>
      </c>
      <c r="F53" s="298">
        <f t="shared" si="4"/>
        <v>114.46923001335162</v>
      </c>
      <c r="G53" s="298">
        <f t="shared" si="4"/>
        <v>115.72726457160394</v>
      </c>
      <c r="H53" s="298">
        <f t="shared" si="4"/>
        <v>118.38045704136498</v>
      </c>
      <c r="I53" s="298">
        <f t="shared" si="4"/>
        <v>121.00416815433944</v>
      </c>
      <c r="J53" s="298">
        <f t="shared" si="4"/>
        <v>122.80274440438413</v>
      </c>
      <c r="K53" s="298">
        <f t="shared" si="4"/>
        <v>124.05242495270056</v>
      </c>
      <c r="L53" s="298">
        <f t="shared" si="4"/>
        <v>124.92989113539683</v>
      </c>
      <c r="M53" s="298">
        <f t="shared" si="6"/>
        <v>125.72549285388804</v>
      </c>
      <c r="N53" s="298">
        <f t="shared" si="7"/>
        <v>126.34483210648429</v>
      </c>
      <c r="O53" s="318"/>
    </row>
    <row r="54" spans="1:15">
      <c r="A54" s="300">
        <f>SUM(C54:N54)</f>
        <v>0</v>
      </c>
      <c r="C54" s="300">
        <f>SUM(C43:C52)-C53</f>
        <v>0</v>
      </c>
      <c r="D54" s="300">
        <f t="shared" ref="D54:N54" si="8">SUM(D43:D52)-D53</f>
        <v>0</v>
      </c>
      <c r="E54" s="300">
        <f t="shared" si="8"/>
        <v>0</v>
      </c>
      <c r="F54" s="300">
        <f t="shared" si="8"/>
        <v>0</v>
      </c>
      <c r="G54" s="300">
        <f t="shared" si="8"/>
        <v>0</v>
      </c>
      <c r="H54" s="300">
        <f t="shared" si="8"/>
        <v>0</v>
      </c>
      <c r="I54" s="300">
        <f t="shared" si="8"/>
        <v>0</v>
      </c>
      <c r="J54" s="300">
        <f t="shared" si="8"/>
        <v>0</v>
      </c>
      <c r="K54" s="300">
        <f t="shared" si="8"/>
        <v>0</v>
      </c>
      <c r="L54" s="300">
        <f t="shared" si="8"/>
        <v>0</v>
      </c>
      <c r="M54" s="300">
        <f t="shared" si="8"/>
        <v>0</v>
      </c>
      <c r="N54" s="300">
        <f t="shared" si="8"/>
        <v>0</v>
      </c>
    </row>
    <row r="56" spans="1:15" ht="13.15">
      <c r="B56" s="332" t="s">
        <v>47</v>
      </c>
      <c r="H56" s="316"/>
    </row>
    <row r="57" spans="1:15">
      <c r="H57" s="316"/>
    </row>
    <row r="58" spans="1:15" ht="13.15">
      <c r="B58" s="329" t="str">
        <f t="shared" ref="B58:B69" si="9">B42</f>
        <v>Age group</v>
      </c>
      <c r="C58" s="329" t="str">
        <f t="shared" ref="C58:N58" si="10">C42</f>
        <v>2018/19</v>
      </c>
      <c r="D58" s="329" t="str">
        <f t="shared" si="10"/>
        <v>2019/20</v>
      </c>
      <c r="E58" s="329" t="str">
        <f t="shared" si="10"/>
        <v>2020/21</v>
      </c>
      <c r="F58" s="329" t="str">
        <f t="shared" si="10"/>
        <v>2021/22</v>
      </c>
      <c r="G58" s="329" t="str">
        <f t="shared" si="10"/>
        <v>2022/23</v>
      </c>
      <c r="H58" s="329" t="str">
        <f t="shared" si="10"/>
        <v>2023/24</v>
      </c>
      <c r="I58" s="329" t="str">
        <f t="shared" si="10"/>
        <v>2024/25</v>
      </c>
      <c r="J58" s="329" t="str">
        <f t="shared" si="10"/>
        <v>2025/26</v>
      </c>
      <c r="K58" s="329" t="str">
        <f t="shared" si="10"/>
        <v>2026/27</v>
      </c>
      <c r="L58" s="329" t="str">
        <f t="shared" si="10"/>
        <v>2027/28</v>
      </c>
      <c r="M58" s="329" t="str">
        <f t="shared" si="10"/>
        <v>2028/29</v>
      </c>
      <c r="N58" s="329" t="str">
        <f t="shared" si="10"/>
        <v>2029/30</v>
      </c>
    </row>
    <row r="59" spans="1:15" ht="13.15">
      <c r="B59" s="329" t="str">
        <f t="shared" si="9"/>
        <v>20-24</v>
      </c>
      <c r="C59" s="298">
        <f t="shared" ref="C59:C69" si="11">D21</f>
        <v>7.3596006857697542</v>
      </c>
      <c r="D59" s="298">
        <f>C356</f>
        <v>10.391570247611554</v>
      </c>
      <c r="E59" s="298">
        <f t="shared" ref="E59:L59" si="12">D356</f>
        <v>12.62803778162959</v>
      </c>
      <c r="F59" s="298">
        <f t="shared" si="12"/>
        <v>14.203441516197458</v>
      </c>
      <c r="G59" s="298">
        <f t="shared" si="12"/>
        <v>15.493328519481643</v>
      </c>
      <c r="H59" s="298">
        <f t="shared" si="12"/>
        <v>16.840518856466019</v>
      </c>
      <c r="I59" s="298">
        <f t="shared" si="12"/>
        <v>17.7830804346364</v>
      </c>
      <c r="J59" s="298">
        <f t="shared" si="12"/>
        <v>18.16616798619437</v>
      </c>
      <c r="K59" s="298">
        <f t="shared" si="12"/>
        <v>18.244967197230242</v>
      </c>
      <c r="L59" s="298">
        <f t="shared" si="12"/>
        <v>18.168217147482192</v>
      </c>
      <c r="M59" s="298">
        <f>L356</f>
        <v>18.087030411931988</v>
      </c>
      <c r="N59" s="298">
        <f>M356</f>
        <v>17.972536418574553</v>
      </c>
      <c r="O59" s="318"/>
    </row>
    <row r="60" spans="1:15" ht="13.15">
      <c r="B60" s="329" t="str">
        <f t="shared" si="9"/>
        <v>25-29</v>
      </c>
      <c r="C60" s="298">
        <f t="shared" si="11"/>
        <v>29.98444731087767</v>
      </c>
      <c r="D60" s="298">
        <f t="shared" ref="D60:L69" si="13">C357</f>
        <v>27.930812947252136</v>
      </c>
      <c r="E60" s="298">
        <f t="shared" si="13"/>
        <v>27.144253298810298</v>
      </c>
      <c r="F60" s="298">
        <f t="shared" si="13"/>
        <v>26.941861307708841</v>
      </c>
      <c r="G60" s="298">
        <f t="shared" si="13"/>
        <v>27.273191423873598</v>
      </c>
      <c r="H60" s="298">
        <f t="shared" si="13"/>
        <v>28.204436801648708</v>
      </c>
      <c r="I60" s="298">
        <f t="shared" si="13"/>
        <v>29.102857419821092</v>
      </c>
      <c r="J60" s="298">
        <f t="shared" si="13"/>
        <v>29.616243735446204</v>
      </c>
      <c r="K60" s="298">
        <f t="shared" si="13"/>
        <v>29.848621248823441</v>
      </c>
      <c r="L60" s="298">
        <f t="shared" ref="L60:L68" si="14">K357</f>
        <v>29.888342318143017</v>
      </c>
      <c r="M60" s="298">
        <f t="shared" ref="M60:M69" si="15">L357</f>
        <v>29.873532402128845</v>
      </c>
      <c r="N60" s="298">
        <f t="shared" ref="N60:N69" si="16">M357</f>
        <v>29.788176527179441</v>
      </c>
      <c r="O60" s="318"/>
    </row>
    <row r="61" spans="1:15" ht="13.15">
      <c r="B61" s="329" t="str">
        <f t="shared" si="9"/>
        <v>30-34</v>
      </c>
      <c r="C61" s="298">
        <f t="shared" si="11"/>
        <v>25.470078851091738</v>
      </c>
      <c r="D61" s="298">
        <f t="shared" si="13"/>
        <v>26.494484746562428</v>
      </c>
      <c r="E61" s="298">
        <f t="shared" si="13"/>
        <v>26.926108201597529</v>
      </c>
      <c r="F61" s="298">
        <f t="shared" si="13"/>
        <v>27.029070914125715</v>
      </c>
      <c r="G61" s="298">
        <f t="shared" si="13"/>
        <v>27.155578069235332</v>
      </c>
      <c r="H61" s="298">
        <f t="shared" si="13"/>
        <v>27.537585230143844</v>
      </c>
      <c r="I61" s="298">
        <f t="shared" si="13"/>
        <v>27.984094416684648</v>
      </c>
      <c r="J61" s="298">
        <f t="shared" si="13"/>
        <v>28.328529304287692</v>
      </c>
      <c r="K61" s="298">
        <f t="shared" si="13"/>
        <v>28.573012251689363</v>
      </c>
      <c r="L61" s="298">
        <f t="shared" si="14"/>
        <v>28.723409012136575</v>
      </c>
      <c r="M61" s="298">
        <f t="shared" si="15"/>
        <v>28.824348629009606</v>
      </c>
      <c r="N61" s="298">
        <f t="shared" si="16"/>
        <v>28.864498407728377</v>
      </c>
      <c r="O61" s="318"/>
    </row>
    <row r="62" spans="1:15" ht="13.15">
      <c r="B62" s="329" t="str">
        <f t="shared" si="9"/>
        <v>35-39</v>
      </c>
      <c r="C62" s="298">
        <f t="shared" si="11"/>
        <v>27.808269692691098</v>
      </c>
      <c r="D62" s="298">
        <f t="shared" si="13"/>
        <v>26.913498721298641</v>
      </c>
      <c r="E62" s="298">
        <f t="shared" si="13"/>
        <v>26.494876744982491</v>
      </c>
      <c r="F62" s="298">
        <f t="shared" si="13"/>
        <v>26.20358771180247</v>
      </c>
      <c r="G62" s="298">
        <f t="shared" si="13"/>
        <v>26.074802068049209</v>
      </c>
      <c r="H62" s="298">
        <f t="shared" si="13"/>
        <v>26.177270690333849</v>
      </c>
      <c r="I62" s="298">
        <f t="shared" si="13"/>
        <v>26.324357777272638</v>
      </c>
      <c r="J62" s="298">
        <f t="shared" si="13"/>
        <v>26.409038416310054</v>
      </c>
      <c r="K62" s="298">
        <f t="shared" si="13"/>
        <v>26.461744969028757</v>
      </c>
      <c r="L62" s="298">
        <f t="shared" si="14"/>
        <v>26.494223775484514</v>
      </c>
      <c r="M62" s="298">
        <f t="shared" si="15"/>
        <v>26.534393189528441</v>
      </c>
      <c r="N62" s="298">
        <f t="shared" si="16"/>
        <v>26.559635062966954</v>
      </c>
      <c r="O62" s="318"/>
    </row>
    <row r="63" spans="1:15" ht="13.15">
      <c r="B63" s="329" t="str">
        <f t="shared" si="9"/>
        <v>40-44</v>
      </c>
      <c r="C63" s="298">
        <f t="shared" si="11"/>
        <v>24.457996245574822</v>
      </c>
      <c r="D63" s="298">
        <f t="shared" si="13"/>
        <v>24.719284883432479</v>
      </c>
      <c r="E63" s="298">
        <f t="shared" si="13"/>
        <v>24.785991670165021</v>
      </c>
      <c r="F63" s="298">
        <f t="shared" si="13"/>
        <v>24.700286492601585</v>
      </c>
      <c r="G63" s="298">
        <f t="shared" si="13"/>
        <v>24.637192549095573</v>
      </c>
      <c r="H63" s="298">
        <f t="shared" si="13"/>
        <v>24.711986898205669</v>
      </c>
      <c r="I63" s="298">
        <f t="shared" si="13"/>
        <v>24.788223492050211</v>
      </c>
      <c r="J63" s="298">
        <f t="shared" si="13"/>
        <v>24.784752168328406</v>
      </c>
      <c r="K63" s="298">
        <f t="shared" si="13"/>
        <v>24.738210568997786</v>
      </c>
      <c r="L63" s="298">
        <f t="shared" si="14"/>
        <v>24.671978410478694</v>
      </c>
      <c r="M63" s="298">
        <f t="shared" si="15"/>
        <v>24.62059163289743</v>
      </c>
      <c r="N63" s="298">
        <f t="shared" si="16"/>
        <v>24.571825939406835</v>
      </c>
      <c r="O63" s="318"/>
    </row>
    <row r="64" spans="1:15" ht="13.15">
      <c r="B64" s="329" t="str">
        <f t="shared" si="9"/>
        <v>45-49</v>
      </c>
      <c r="C64" s="298">
        <f t="shared" si="11"/>
        <v>13.61811150130816</v>
      </c>
      <c r="D64" s="298">
        <f t="shared" si="13"/>
        <v>15.754931951487682</v>
      </c>
      <c r="E64" s="298">
        <f t="shared" si="13"/>
        <v>17.387428580079195</v>
      </c>
      <c r="F64" s="298">
        <f t="shared" si="13"/>
        <v>18.538162564777906</v>
      </c>
      <c r="G64" s="298">
        <f t="shared" si="13"/>
        <v>19.399942735316209</v>
      </c>
      <c r="H64" s="298">
        <f t="shared" si="13"/>
        <v>20.134463074714034</v>
      </c>
      <c r="I64" s="298">
        <f t="shared" si="13"/>
        <v>20.681518865603802</v>
      </c>
      <c r="J64" s="298">
        <f t="shared" si="13"/>
        <v>21.01768517577273</v>
      </c>
      <c r="K64" s="298">
        <f t="shared" si="13"/>
        <v>21.209555564814405</v>
      </c>
      <c r="L64" s="298">
        <f t="shared" si="14"/>
        <v>21.304291437899852</v>
      </c>
      <c r="M64" s="298">
        <f t="shared" si="15"/>
        <v>21.353233474194312</v>
      </c>
      <c r="N64" s="298">
        <f t="shared" si="16"/>
        <v>21.363557123235587</v>
      </c>
      <c r="O64" s="318"/>
    </row>
    <row r="65" spans="1:15" ht="13.15">
      <c r="B65" s="329" t="str">
        <f t="shared" si="9"/>
        <v>50-54</v>
      </c>
      <c r="C65" s="298">
        <f t="shared" si="11"/>
        <v>16.775369194605499</v>
      </c>
      <c r="D65" s="298">
        <f t="shared" si="13"/>
        <v>15.349790781027176</v>
      </c>
      <c r="E65" s="298">
        <f t="shared" si="13"/>
        <v>14.742700280528954</v>
      </c>
      <c r="F65" s="298">
        <f t="shared" si="13"/>
        <v>14.56378235313753</v>
      </c>
      <c r="G65" s="298">
        <f t="shared" si="13"/>
        <v>14.673314851535931</v>
      </c>
      <c r="H65" s="298">
        <f t="shared" si="13"/>
        <v>14.993134958492666</v>
      </c>
      <c r="I65" s="298">
        <f t="shared" si="13"/>
        <v>15.350119742631875</v>
      </c>
      <c r="J65" s="298">
        <f t="shared" si="13"/>
        <v>15.644519318393652</v>
      </c>
      <c r="K65" s="298">
        <f t="shared" si="13"/>
        <v>15.874229457985209</v>
      </c>
      <c r="L65" s="298">
        <f t="shared" si="14"/>
        <v>16.043898533673023</v>
      </c>
      <c r="M65" s="298">
        <f t="shared" si="15"/>
        <v>16.174719322989887</v>
      </c>
      <c r="N65" s="298">
        <f t="shared" si="16"/>
        <v>16.264016472157195</v>
      </c>
      <c r="O65" s="318"/>
    </row>
    <row r="66" spans="1:15" ht="13.15">
      <c r="B66" s="329" t="str">
        <f t="shared" si="9"/>
        <v>55-59</v>
      </c>
      <c r="C66" s="298">
        <f t="shared" si="11"/>
        <v>17.444423802402749</v>
      </c>
      <c r="D66" s="298">
        <f t="shared" si="13"/>
        <v>13.828262999774861</v>
      </c>
      <c r="E66" s="298">
        <f t="shared" si="13"/>
        <v>11.421697439981262</v>
      </c>
      <c r="F66" s="298">
        <f t="shared" si="13"/>
        <v>9.8439643971292732</v>
      </c>
      <c r="G66" s="298">
        <f t="shared" si="13"/>
        <v>8.8789753657705823</v>
      </c>
      <c r="H66" s="298">
        <f t="shared" si="13"/>
        <v>8.3643889782544214</v>
      </c>
      <c r="I66" s="298">
        <f t="shared" si="13"/>
        <v>8.1014199498357762</v>
      </c>
      <c r="J66" s="298">
        <f t="shared" si="13"/>
        <v>7.9630727869013871</v>
      </c>
      <c r="K66" s="298">
        <f t="shared" si="13"/>
        <v>7.9010645323243596</v>
      </c>
      <c r="L66" s="298">
        <f t="shared" si="14"/>
        <v>7.8823285877297034</v>
      </c>
      <c r="M66" s="298">
        <f t="shared" si="15"/>
        <v>7.8933155933349894</v>
      </c>
      <c r="N66" s="298">
        <f t="shared" si="16"/>
        <v>7.9127884858039899</v>
      </c>
      <c r="O66" s="318"/>
    </row>
    <row r="67" spans="1:15" ht="13.15">
      <c r="B67" s="329" t="str">
        <f t="shared" si="9"/>
        <v>60-64</v>
      </c>
      <c r="C67" s="298">
        <f t="shared" si="11"/>
        <v>8.7187116155103581</v>
      </c>
      <c r="D67" s="298">
        <f t="shared" si="13"/>
        <v>7.0762695396955282</v>
      </c>
      <c r="E67" s="298">
        <f t="shared" si="13"/>
        <v>5.7691714728874297</v>
      </c>
      <c r="F67" s="298">
        <f t="shared" si="13"/>
        <v>4.7735715384878823</v>
      </c>
      <c r="G67" s="298">
        <f t="shared" si="13"/>
        <v>4.0689417975491589</v>
      </c>
      <c r="H67" s="298">
        <f t="shared" si="13"/>
        <v>3.6103108813731084</v>
      </c>
      <c r="I67" s="298">
        <f t="shared" si="13"/>
        <v>3.3087875752888869</v>
      </c>
      <c r="J67" s="298">
        <f t="shared" si="13"/>
        <v>3.1032573680626276</v>
      </c>
      <c r="K67" s="298">
        <f t="shared" si="13"/>
        <v>2.9682615807825772</v>
      </c>
      <c r="L67" s="298">
        <f t="shared" si="14"/>
        <v>2.8827670592935291</v>
      </c>
      <c r="M67" s="298">
        <f t="shared" si="15"/>
        <v>2.8346591853172329</v>
      </c>
      <c r="N67" s="298">
        <f t="shared" si="16"/>
        <v>2.8077433966111438</v>
      </c>
      <c r="O67" s="318"/>
    </row>
    <row r="68" spans="1:15" ht="13.15">
      <c r="B68" s="329" t="str">
        <f t="shared" si="9"/>
        <v>65 plus</v>
      </c>
      <c r="C68" s="298">
        <f t="shared" si="11"/>
        <v>0</v>
      </c>
      <c r="D68" s="298">
        <f t="shared" si="13"/>
        <v>1.2179729997605557</v>
      </c>
      <c r="E68" s="298">
        <f t="shared" si="13"/>
        <v>1.7908361076851118</v>
      </c>
      <c r="F68" s="298">
        <f t="shared" si="13"/>
        <v>1.9831489946457339</v>
      </c>
      <c r="G68" s="298">
        <f t="shared" si="13"/>
        <v>1.981275591729293</v>
      </c>
      <c r="H68" s="298">
        <f t="shared" si="13"/>
        <v>1.8987513379586305</v>
      </c>
      <c r="I68" s="298">
        <f t="shared" si="13"/>
        <v>1.7877514000345018</v>
      </c>
      <c r="J68" s="298">
        <f t="shared" si="13"/>
        <v>1.6733487315124265</v>
      </c>
      <c r="K68" s="298">
        <f t="shared" si="13"/>
        <v>1.5706025816403215</v>
      </c>
      <c r="L68" s="298">
        <f t="shared" si="14"/>
        <v>1.4853402355999128</v>
      </c>
      <c r="M68" s="298">
        <f t="shared" si="15"/>
        <v>1.4195049037917542</v>
      </c>
      <c r="N68" s="298">
        <f t="shared" si="16"/>
        <v>1.3702620197063586</v>
      </c>
      <c r="O68" s="318"/>
    </row>
    <row r="69" spans="1:15" ht="13.15">
      <c r="B69" s="329" t="str">
        <f t="shared" si="9"/>
        <v>Total</v>
      </c>
      <c r="C69" s="298">
        <f t="shared" si="11"/>
        <v>171.63700889983184</v>
      </c>
      <c r="D69" s="298">
        <f t="shared" si="13"/>
        <v>169.67687981790303</v>
      </c>
      <c r="E69" s="298">
        <f t="shared" si="13"/>
        <v>169.09110157834689</v>
      </c>
      <c r="F69" s="298">
        <f t="shared" si="13"/>
        <v>168.7808777906144</v>
      </c>
      <c r="G69" s="298">
        <f t="shared" si="13"/>
        <v>169.63654297163652</v>
      </c>
      <c r="H69" s="298">
        <f t="shared" si="13"/>
        <v>172.47284770759097</v>
      </c>
      <c r="I69" s="298">
        <f t="shared" si="13"/>
        <v>175.21221107385983</v>
      </c>
      <c r="J69" s="298">
        <f t="shared" si="13"/>
        <v>176.70661499120956</v>
      </c>
      <c r="K69" s="298">
        <f t="shared" si="13"/>
        <v>177.39026995331648</v>
      </c>
      <c r="L69" s="298">
        <f t="shared" si="13"/>
        <v>177.54479651792104</v>
      </c>
      <c r="M69" s="298">
        <f t="shared" si="15"/>
        <v>177.61532874512451</v>
      </c>
      <c r="N69" s="298">
        <f t="shared" si="16"/>
        <v>177.47503985337042</v>
      </c>
      <c r="O69" s="318"/>
    </row>
    <row r="70" spans="1:15">
      <c r="A70" s="300">
        <f>SUM(C70:N70)</f>
        <v>0</v>
      </c>
      <c r="C70" s="300">
        <f t="shared" ref="C70:N70" si="17">SUM(C59:C68)-C69</f>
        <v>0</v>
      </c>
      <c r="D70" s="300">
        <f t="shared" si="17"/>
        <v>0</v>
      </c>
      <c r="E70" s="300">
        <f t="shared" si="17"/>
        <v>0</v>
      </c>
      <c r="F70" s="300">
        <f t="shared" si="17"/>
        <v>0</v>
      </c>
      <c r="G70" s="300">
        <f t="shared" si="17"/>
        <v>0</v>
      </c>
      <c r="H70" s="300">
        <f t="shared" si="17"/>
        <v>0</v>
      </c>
      <c r="I70" s="300">
        <f t="shared" si="17"/>
        <v>0</v>
      </c>
      <c r="J70" s="300">
        <f t="shared" si="17"/>
        <v>0</v>
      </c>
      <c r="K70" s="300">
        <f t="shared" si="17"/>
        <v>0</v>
      </c>
      <c r="L70" s="300">
        <f t="shared" si="17"/>
        <v>0</v>
      </c>
      <c r="M70" s="300">
        <f t="shared" si="17"/>
        <v>0</v>
      </c>
      <c r="N70" s="300">
        <f t="shared" si="17"/>
        <v>0</v>
      </c>
    </row>
    <row r="72" spans="1:15" ht="15">
      <c r="B72" s="331" t="s">
        <v>162</v>
      </c>
      <c r="H72" s="316"/>
    </row>
    <row r="73" spans="1:15">
      <c r="H73" s="316"/>
    </row>
    <row r="74" spans="1:15" ht="13.15">
      <c r="B74" s="332" t="s">
        <v>46</v>
      </c>
      <c r="C74" s="254" t="s">
        <v>449</v>
      </c>
      <c r="H74" s="316"/>
    </row>
    <row r="75" spans="1:15">
      <c r="H75" s="316"/>
    </row>
    <row r="76" spans="1:15" ht="13.15">
      <c r="B76" s="329" t="str">
        <f t="shared" ref="B76:B87" si="18">B42</f>
        <v>Age group</v>
      </c>
      <c r="C76" s="329" t="str">
        <f t="shared" ref="C76:N76" si="19">C42</f>
        <v>2018/19</v>
      </c>
      <c r="D76" s="329" t="str">
        <f t="shared" si="19"/>
        <v>2019/20</v>
      </c>
      <c r="E76" s="329" t="str">
        <f t="shared" si="19"/>
        <v>2020/21</v>
      </c>
      <c r="F76" s="329" t="str">
        <f t="shared" si="19"/>
        <v>2021/22</v>
      </c>
      <c r="G76" s="329" t="str">
        <f t="shared" si="19"/>
        <v>2022/23</v>
      </c>
      <c r="H76" s="329" t="str">
        <f t="shared" si="19"/>
        <v>2023/24</v>
      </c>
      <c r="I76" s="329" t="str">
        <f t="shared" si="19"/>
        <v>2024/25</v>
      </c>
      <c r="J76" s="329" t="str">
        <f t="shared" si="19"/>
        <v>2025/26</v>
      </c>
      <c r="K76" s="329" t="str">
        <f t="shared" si="19"/>
        <v>2026/27</v>
      </c>
      <c r="L76" s="329" t="str">
        <f t="shared" si="19"/>
        <v>2027/28</v>
      </c>
      <c r="M76" s="329" t="str">
        <f t="shared" si="19"/>
        <v>2028/29</v>
      </c>
      <c r="N76" s="329" t="str">
        <f t="shared" si="19"/>
        <v>2029/30</v>
      </c>
    </row>
    <row r="77" spans="1:15" ht="13.15">
      <c r="B77" s="329" t="str">
        <f t="shared" si="18"/>
        <v>20-24</v>
      </c>
      <c r="C77" s="444">
        <f>C43-(0.2*C43)</f>
        <v>0</v>
      </c>
      <c r="D77" s="444">
        <f>D43-(0.2*D43)</f>
        <v>2.856230600011938</v>
      </c>
      <c r="E77" s="444">
        <f t="shared" ref="E77:N77" si="20">E43-(0.2*E43)</f>
        <v>4.9095189347868793</v>
      </c>
      <c r="F77" s="444">
        <f t="shared" si="20"/>
        <v>6.3735480076445272</v>
      </c>
      <c r="G77" s="444">
        <f t="shared" si="20"/>
        <v>7.5027687550105018</v>
      </c>
      <c r="H77" s="444">
        <f t="shared" si="20"/>
        <v>8.5344903952629707</v>
      </c>
      <c r="I77" s="444">
        <f t="shared" si="20"/>
        <v>9.2570291123047248</v>
      </c>
      <c r="J77" s="444">
        <f t="shared" si="20"/>
        <v>9.612910643170185</v>
      </c>
      <c r="K77" s="444">
        <f t="shared" si="20"/>
        <v>9.7590596032368779</v>
      </c>
      <c r="L77" s="444">
        <f t="shared" si="20"/>
        <v>9.7893679079456835</v>
      </c>
      <c r="M77" s="444">
        <f t="shared" si="20"/>
        <v>9.7952407440573985</v>
      </c>
      <c r="N77" s="444">
        <f t="shared" si="20"/>
        <v>9.7676941007653983</v>
      </c>
    </row>
    <row r="78" spans="1:15" ht="13.15">
      <c r="B78" s="329" t="str">
        <f t="shared" si="18"/>
        <v>25-29</v>
      </c>
      <c r="C78" s="444">
        <f t="shared" ref="C78:C85" si="21">C44+(0.2*C43)-(0.2*C44)</f>
        <v>16.252526520530189</v>
      </c>
      <c r="D78" s="444">
        <f t="shared" ref="D78:N78" si="22">D44+(0.2*D43)-(0.2*D44)</f>
        <v>15.097161698411872</v>
      </c>
      <c r="E78" s="444">
        <f t="shared" si="22"/>
        <v>14.877647028889683</v>
      </c>
      <c r="F78" s="444">
        <f t="shared" si="22"/>
        <v>15.126880655795803</v>
      </c>
      <c r="G78" s="444">
        <f t="shared" si="22"/>
        <v>15.697612828808724</v>
      </c>
      <c r="H78" s="444">
        <f t="shared" si="22"/>
        <v>16.613093869905576</v>
      </c>
      <c r="I78" s="444">
        <f t="shared" si="22"/>
        <v>17.441559118616183</v>
      </c>
      <c r="J78" s="444">
        <f t="shared" si="22"/>
        <v>17.959145635329563</v>
      </c>
      <c r="K78" s="444">
        <f t="shared" si="22"/>
        <v>18.253301564682726</v>
      </c>
      <c r="L78" s="444">
        <f t="shared" si="22"/>
        <v>18.392973781718535</v>
      </c>
      <c r="M78" s="444">
        <f t="shared" si="22"/>
        <v>18.47663861725789</v>
      </c>
      <c r="N78" s="444">
        <f t="shared" si="22"/>
        <v>18.495496938100171</v>
      </c>
    </row>
    <row r="79" spans="1:15" ht="13.15">
      <c r="B79" s="329" t="str">
        <f t="shared" si="18"/>
        <v>30-34</v>
      </c>
      <c r="C79" s="444">
        <f t="shared" si="21"/>
        <v>21.220532005871899</v>
      </c>
      <c r="D79" s="444">
        <f t="shared" ref="D79:N79" si="23">D45+(0.2*D44)-(0.2*D45)</f>
        <v>20.62052923407531</v>
      </c>
      <c r="E79" s="444">
        <f t="shared" si="23"/>
        <v>20.039178268130513</v>
      </c>
      <c r="F79" s="444">
        <f t="shared" si="23"/>
        <v>19.601934735734844</v>
      </c>
      <c r="G79" s="444">
        <f t="shared" si="23"/>
        <v>19.407309489255102</v>
      </c>
      <c r="H79" s="444">
        <f t="shared" si="23"/>
        <v>19.554648462875999</v>
      </c>
      <c r="I79" s="444">
        <f t="shared" si="23"/>
        <v>19.827216127396092</v>
      </c>
      <c r="J79" s="444">
        <f t="shared" si="23"/>
        <v>20.059447933060738</v>
      </c>
      <c r="K79" s="444">
        <f t="shared" si="23"/>
        <v>20.242475433804799</v>
      </c>
      <c r="L79" s="444">
        <f t="shared" si="23"/>
        <v>20.373362958507798</v>
      </c>
      <c r="M79" s="444">
        <f t="shared" si="23"/>
        <v>20.48219047942105</v>
      </c>
      <c r="N79" s="444">
        <f t="shared" si="23"/>
        <v>20.552329366279206</v>
      </c>
    </row>
    <row r="80" spans="1:15" ht="13.15">
      <c r="B80" s="329" t="str">
        <f t="shared" si="18"/>
        <v>35-39</v>
      </c>
      <c r="C80" s="444">
        <f t="shared" si="21"/>
        <v>12.650032487335457</v>
      </c>
      <c r="D80" s="444">
        <f t="shared" ref="D80:N80" si="24">D46+(0.2*D45)-(0.2*D46)</f>
        <v>14.711325216584934</v>
      </c>
      <c r="E80" s="444">
        <f t="shared" si="24"/>
        <v>16.168296762082257</v>
      </c>
      <c r="F80" s="444">
        <f t="shared" si="24"/>
        <v>17.159351267304991</v>
      </c>
      <c r="G80" s="444">
        <f t="shared" si="24"/>
        <v>17.867143171400411</v>
      </c>
      <c r="H80" s="444">
        <f t="shared" si="24"/>
        <v>18.481021495850062</v>
      </c>
      <c r="I80" s="444">
        <f t="shared" si="24"/>
        <v>18.965165608542588</v>
      </c>
      <c r="J80" s="444">
        <f t="shared" si="24"/>
        <v>19.299004137185175</v>
      </c>
      <c r="K80" s="444">
        <f t="shared" si="24"/>
        <v>19.537204634437131</v>
      </c>
      <c r="L80" s="444">
        <f t="shared" si="24"/>
        <v>19.710852740577273</v>
      </c>
      <c r="M80" s="444">
        <f t="shared" si="24"/>
        <v>19.85572042172037</v>
      </c>
      <c r="N80" s="444">
        <f t="shared" si="24"/>
        <v>19.966863449949884</v>
      </c>
    </row>
    <row r="81" spans="1:14" ht="13.15">
      <c r="B81" s="329" t="str">
        <f t="shared" si="18"/>
        <v>40-44</v>
      </c>
      <c r="C81" s="444">
        <f t="shared" si="21"/>
        <v>11.761359954467537</v>
      </c>
      <c r="D81" s="444">
        <f t="shared" ref="D81:N81" si="25">D47+(0.2*D46)-(0.2*D47)</f>
        <v>12.264735120833812</v>
      </c>
      <c r="E81" s="444">
        <f t="shared" si="25"/>
        <v>13.053162532355683</v>
      </c>
      <c r="F81" s="444">
        <f t="shared" si="25"/>
        <v>13.924217952554008</v>
      </c>
      <c r="G81" s="444">
        <f t="shared" si="25"/>
        <v>14.799388305621308</v>
      </c>
      <c r="H81" s="444">
        <f t="shared" si="25"/>
        <v>15.683004425792141</v>
      </c>
      <c r="I81" s="444">
        <f t="shared" si="25"/>
        <v>16.455588326807444</v>
      </c>
      <c r="J81" s="444">
        <f t="shared" si="25"/>
        <v>17.058849675298195</v>
      </c>
      <c r="K81" s="444">
        <f t="shared" si="25"/>
        <v>17.527162172170438</v>
      </c>
      <c r="L81" s="444">
        <f t="shared" si="25"/>
        <v>17.889882462299028</v>
      </c>
      <c r="M81" s="444">
        <f t="shared" si="25"/>
        <v>18.185393522722958</v>
      </c>
      <c r="N81" s="444">
        <f t="shared" si="25"/>
        <v>18.418811837988471</v>
      </c>
    </row>
    <row r="82" spans="1:14" ht="13.15">
      <c r="B82" s="329" t="str">
        <f t="shared" si="18"/>
        <v>45-49</v>
      </c>
      <c r="C82" s="444">
        <f t="shared" si="21"/>
        <v>16.942182809823109</v>
      </c>
      <c r="D82" s="444">
        <f t="shared" ref="D82:N82" si="26">D48+(0.2*D47)-(0.2*D48)</f>
        <v>15.568292920407663</v>
      </c>
      <c r="E82" s="444">
        <f t="shared" si="26"/>
        <v>14.688317574362742</v>
      </c>
      <c r="F82" s="444">
        <f t="shared" si="26"/>
        <v>14.204322696318984</v>
      </c>
      <c r="G82" s="444">
        <f t="shared" si="26"/>
        <v>14.048877065286092</v>
      </c>
      <c r="H82" s="444">
        <f t="shared" si="26"/>
        <v>14.184206251948867</v>
      </c>
      <c r="I82" s="444">
        <f t="shared" si="26"/>
        <v>14.44908376319019</v>
      </c>
      <c r="J82" s="444">
        <f t="shared" si="26"/>
        <v>14.734898837006973</v>
      </c>
      <c r="K82" s="444">
        <f t="shared" si="26"/>
        <v>15.02043638390523</v>
      </c>
      <c r="L82" s="444">
        <f t="shared" si="26"/>
        <v>15.29122341116426</v>
      </c>
      <c r="M82" s="444">
        <f t="shared" si="26"/>
        <v>15.551282156808005</v>
      </c>
      <c r="N82" s="444">
        <f t="shared" si="26"/>
        <v>15.785249056954033</v>
      </c>
    </row>
    <row r="83" spans="1:14" ht="13.15">
      <c r="B83" s="329" t="str">
        <f t="shared" si="18"/>
        <v>50-54</v>
      </c>
      <c r="C83" s="444">
        <f t="shared" si="21"/>
        <v>12.226197894234598</v>
      </c>
      <c r="D83" s="444">
        <f t="shared" ref="D83:N83" si="27">D49+(0.2*D48)-(0.2*D49)</f>
        <v>12.573275478809574</v>
      </c>
      <c r="E83" s="444">
        <f t="shared" si="27"/>
        <v>12.593716831946573</v>
      </c>
      <c r="F83" s="444">
        <f t="shared" si="27"/>
        <v>12.457361826140634</v>
      </c>
      <c r="G83" s="444">
        <f t="shared" si="27"/>
        <v>12.299189491310374</v>
      </c>
      <c r="H83" s="444">
        <f t="shared" si="27"/>
        <v>12.223861380678992</v>
      </c>
      <c r="I83" s="444">
        <f t="shared" si="27"/>
        <v>12.19619265186328</v>
      </c>
      <c r="J83" s="444">
        <f t="shared" si="27"/>
        <v>12.185638657556243</v>
      </c>
      <c r="K83" s="444">
        <f t="shared" si="27"/>
        <v>12.203233722171616</v>
      </c>
      <c r="L83" s="444">
        <f t="shared" si="27"/>
        <v>12.248884973154736</v>
      </c>
      <c r="M83" s="444">
        <f t="shared" si="27"/>
        <v>12.326860074063712</v>
      </c>
      <c r="N83" s="444">
        <f t="shared" si="27"/>
        <v>12.421528624965084</v>
      </c>
    </row>
    <row r="84" spans="1:14" ht="13.15">
      <c r="B84" s="329" t="str">
        <f t="shared" si="18"/>
        <v>55-59</v>
      </c>
      <c r="C84" s="444">
        <f t="shared" si="21"/>
        <v>15.850293690551023</v>
      </c>
      <c r="D84" s="444">
        <f t="shared" ref="D84:N84" si="28">D50+(0.2*D49)-(0.2*D50)</f>
        <v>12.264130007625663</v>
      </c>
      <c r="E84" s="444">
        <f t="shared" si="28"/>
        <v>10.170313279190292</v>
      </c>
      <c r="F84" s="444">
        <f t="shared" si="28"/>
        <v>8.9121346197899847</v>
      </c>
      <c r="G84" s="444">
        <f t="shared" si="28"/>
        <v>8.1436667039104105</v>
      </c>
      <c r="H84" s="444">
        <f t="shared" si="28"/>
        <v>7.6922942129586884</v>
      </c>
      <c r="I84" s="444">
        <f t="shared" si="28"/>
        <v>7.4063545134784228</v>
      </c>
      <c r="J84" s="444">
        <f t="shared" si="28"/>
        <v>7.2031152854303588</v>
      </c>
      <c r="K84" s="444">
        <f t="shared" si="28"/>
        <v>7.0607753965359592</v>
      </c>
      <c r="L84" s="444">
        <f t="shared" si="28"/>
        <v>6.9654830536819414</v>
      </c>
      <c r="M84" s="444">
        <f t="shared" si="28"/>
        <v>6.9133052209837844</v>
      </c>
      <c r="N84" s="444">
        <f t="shared" si="28"/>
        <v>6.8901844725904997</v>
      </c>
    </row>
    <row r="85" spans="1:14" ht="13.15">
      <c r="B85" s="329" t="str">
        <f t="shared" si="18"/>
        <v>60-64</v>
      </c>
      <c r="C85" s="444">
        <f t="shared" si="21"/>
        <v>3.4253795772292466</v>
      </c>
      <c r="D85" s="444">
        <f t="shared" ref="D85:N85" si="29">D51+(0.2*D50)-(0.2*D51)</f>
        <v>4.4380604133264834</v>
      </c>
      <c r="E85" s="444">
        <f t="shared" si="29"/>
        <v>4.4285967174802492</v>
      </c>
      <c r="F85" s="444">
        <f t="shared" si="29"/>
        <v>4.1100376581248002</v>
      </c>
      <c r="G85" s="444">
        <f t="shared" si="29"/>
        <v>3.763826318986808</v>
      </c>
      <c r="H85" s="444">
        <f t="shared" si="29"/>
        <v>3.4904812749437601</v>
      </c>
      <c r="I85" s="444">
        <f t="shared" si="29"/>
        <v>3.2807689249467744</v>
      </c>
      <c r="J85" s="444">
        <f t="shared" si="29"/>
        <v>3.115187066936449</v>
      </c>
      <c r="K85" s="444">
        <f t="shared" si="29"/>
        <v>2.9891870330520192</v>
      </c>
      <c r="L85" s="444">
        <f t="shared" si="29"/>
        <v>2.8957053268177111</v>
      </c>
      <c r="M85" s="444">
        <f t="shared" si="29"/>
        <v>2.8313780296355313</v>
      </c>
      <c r="N85" s="444">
        <f t="shared" si="29"/>
        <v>2.7871955846843006</v>
      </c>
    </row>
    <row r="86" spans="1:14" ht="13.15">
      <c r="B86" s="329" t="str">
        <f t="shared" si="18"/>
        <v>65 plus</v>
      </c>
      <c r="C86" s="444">
        <f>C52+(0.2*C51)</f>
        <v>6.2120070199291799</v>
      </c>
      <c r="D86" s="444">
        <f t="shared" ref="D86:N86" si="30">D52+(0.2*D51)</f>
        <v>4.2443787919936442</v>
      </c>
      <c r="E86" s="444">
        <f t="shared" si="30"/>
        <v>3.212440893417345</v>
      </c>
      <c r="F86" s="444">
        <f t="shared" si="30"/>
        <v>2.5994405939430454</v>
      </c>
      <c r="G86" s="444">
        <f t="shared" si="30"/>
        <v>2.1974824420142269</v>
      </c>
      <c r="H86" s="444">
        <f t="shared" si="30"/>
        <v>1.9233552711479374</v>
      </c>
      <c r="I86" s="444">
        <f t="shared" si="30"/>
        <v>1.7252100071937413</v>
      </c>
      <c r="J86" s="444">
        <f t="shared" si="30"/>
        <v>1.5745465334102693</v>
      </c>
      <c r="K86" s="444">
        <f t="shared" si="30"/>
        <v>1.4595890087037713</v>
      </c>
      <c r="L86" s="444">
        <f t="shared" si="30"/>
        <v>1.3721545195298752</v>
      </c>
      <c r="M86" s="444">
        <f t="shared" si="30"/>
        <v>1.3074835872173527</v>
      </c>
      <c r="N86" s="444">
        <f t="shared" si="30"/>
        <v>1.2594786742072732</v>
      </c>
    </row>
    <row r="87" spans="1:14" ht="13.15">
      <c r="B87" s="329" t="str">
        <f t="shared" si="18"/>
        <v>Total</v>
      </c>
      <c r="C87" s="444">
        <f>SUM(C77:C86)</f>
        <v>116.54051195997225</v>
      </c>
      <c r="D87" s="444">
        <f t="shared" ref="D87:N87" si="31">SUM(D77:D86)</f>
        <v>114.6381194820809</v>
      </c>
      <c r="E87" s="444">
        <f t="shared" si="31"/>
        <v>114.14118882264223</v>
      </c>
      <c r="F87" s="444">
        <f t="shared" si="31"/>
        <v>114.46923001335162</v>
      </c>
      <c r="G87" s="444">
        <f t="shared" si="31"/>
        <v>115.72726457160394</v>
      </c>
      <c r="H87" s="444">
        <f t="shared" si="31"/>
        <v>118.38045704136501</v>
      </c>
      <c r="I87" s="444">
        <f t="shared" si="31"/>
        <v>121.00416815433944</v>
      </c>
      <c r="J87" s="444">
        <f t="shared" si="31"/>
        <v>122.80274440438414</v>
      </c>
      <c r="K87" s="444">
        <f t="shared" si="31"/>
        <v>124.05242495270058</v>
      </c>
      <c r="L87" s="444">
        <f t="shared" si="31"/>
        <v>124.92989113539683</v>
      </c>
      <c r="M87" s="444">
        <f t="shared" si="31"/>
        <v>125.72549285388804</v>
      </c>
      <c r="N87" s="444">
        <f t="shared" si="31"/>
        <v>126.34483210648433</v>
      </c>
    </row>
    <row r="88" spans="1:14">
      <c r="A88" s="300">
        <f>SUM(C88:N88)</f>
        <v>0</v>
      </c>
      <c r="C88" s="300">
        <f t="shared" ref="C88:N88" si="32">SUM(C77:C86)-C87</f>
        <v>0</v>
      </c>
      <c r="D88" s="300">
        <f t="shared" si="32"/>
        <v>0</v>
      </c>
      <c r="E88" s="300">
        <f t="shared" si="32"/>
        <v>0</v>
      </c>
      <c r="F88" s="300">
        <f t="shared" si="32"/>
        <v>0</v>
      </c>
      <c r="G88" s="300">
        <f t="shared" si="32"/>
        <v>0</v>
      </c>
      <c r="H88" s="300">
        <f t="shared" si="32"/>
        <v>0</v>
      </c>
      <c r="I88" s="300">
        <f t="shared" si="32"/>
        <v>0</v>
      </c>
      <c r="J88" s="300">
        <f t="shared" si="32"/>
        <v>0</v>
      </c>
      <c r="K88" s="300">
        <f t="shared" si="32"/>
        <v>0</v>
      </c>
      <c r="L88" s="300">
        <f t="shared" si="32"/>
        <v>0</v>
      </c>
      <c r="M88" s="300">
        <f t="shared" si="32"/>
        <v>0</v>
      </c>
      <c r="N88" s="300">
        <f t="shared" si="32"/>
        <v>0</v>
      </c>
    </row>
    <row r="90" spans="1:14" ht="13.15">
      <c r="B90" s="332" t="s">
        <v>47</v>
      </c>
      <c r="H90" s="316"/>
    </row>
    <row r="91" spans="1:14">
      <c r="H91" s="316"/>
    </row>
    <row r="92" spans="1:14" ht="13.15">
      <c r="B92" s="329" t="str">
        <f t="shared" ref="B92:B103" si="33">B76</f>
        <v>Age group</v>
      </c>
      <c r="C92" s="329" t="str">
        <f t="shared" ref="C92:N92" si="34">C76</f>
        <v>2018/19</v>
      </c>
      <c r="D92" s="329" t="str">
        <f t="shared" si="34"/>
        <v>2019/20</v>
      </c>
      <c r="E92" s="329" t="str">
        <f t="shared" si="34"/>
        <v>2020/21</v>
      </c>
      <c r="F92" s="329" t="str">
        <f t="shared" si="34"/>
        <v>2021/22</v>
      </c>
      <c r="G92" s="329" t="str">
        <f t="shared" si="34"/>
        <v>2022/23</v>
      </c>
      <c r="H92" s="329" t="str">
        <f t="shared" si="34"/>
        <v>2023/24</v>
      </c>
      <c r="I92" s="329" t="str">
        <f t="shared" si="34"/>
        <v>2024/25</v>
      </c>
      <c r="J92" s="329" t="str">
        <f t="shared" si="34"/>
        <v>2025/26</v>
      </c>
      <c r="K92" s="329" t="str">
        <f t="shared" si="34"/>
        <v>2026/27</v>
      </c>
      <c r="L92" s="329" t="str">
        <f t="shared" si="34"/>
        <v>2027/28</v>
      </c>
      <c r="M92" s="329" t="str">
        <f t="shared" si="34"/>
        <v>2028/29</v>
      </c>
      <c r="N92" s="329" t="str">
        <f t="shared" si="34"/>
        <v>2029/30</v>
      </c>
    </row>
    <row r="93" spans="1:14" ht="13.15">
      <c r="B93" s="329" t="str">
        <f t="shared" si="33"/>
        <v>20-24</v>
      </c>
      <c r="C93" s="444">
        <f>C59-(0.2*C59)</f>
        <v>5.887680548615803</v>
      </c>
      <c r="D93" s="444">
        <f t="shared" ref="D93:N93" si="35">D59-(0.2*D59)</f>
        <v>8.3132561980892437</v>
      </c>
      <c r="E93" s="444">
        <f t="shared" si="35"/>
        <v>10.102430225303673</v>
      </c>
      <c r="F93" s="444">
        <f t="shared" si="35"/>
        <v>11.362753212957966</v>
      </c>
      <c r="G93" s="444">
        <f t="shared" si="35"/>
        <v>12.394662815585315</v>
      </c>
      <c r="H93" s="444">
        <f t="shared" si="35"/>
        <v>13.472415085172816</v>
      </c>
      <c r="I93" s="444">
        <f t="shared" si="35"/>
        <v>14.22646434770912</v>
      </c>
      <c r="J93" s="444">
        <f t="shared" si="35"/>
        <v>14.532934388955496</v>
      </c>
      <c r="K93" s="444">
        <f t="shared" si="35"/>
        <v>14.595973757784193</v>
      </c>
      <c r="L93" s="444">
        <f t="shared" si="35"/>
        <v>14.534573717985754</v>
      </c>
      <c r="M93" s="444">
        <f t="shared" si="35"/>
        <v>14.46962432954559</v>
      </c>
      <c r="N93" s="444">
        <f t="shared" si="35"/>
        <v>14.378029134859641</v>
      </c>
    </row>
    <row r="94" spans="1:14" ht="13.15">
      <c r="B94" s="329" t="str">
        <f t="shared" si="33"/>
        <v>25-29</v>
      </c>
      <c r="C94" s="444">
        <f t="shared" ref="C94:C101" si="36">C60+(0.2*C59)-(0.2*C60)</f>
        <v>25.459477985856086</v>
      </c>
      <c r="D94" s="444">
        <f t="shared" ref="D94:N94" si="37">D60+(0.2*D59)-(0.2*D60)</f>
        <v>24.42296440732402</v>
      </c>
      <c r="E94" s="444">
        <f t="shared" si="37"/>
        <v>24.241010195374159</v>
      </c>
      <c r="F94" s="444">
        <f t="shared" si="37"/>
        <v>24.394177349406565</v>
      </c>
      <c r="G94" s="444">
        <f t="shared" si="37"/>
        <v>24.917218842995208</v>
      </c>
      <c r="H94" s="444">
        <f t="shared" si="37"/>
        <v>25.931653212612169</v>
      </c>
      <c r="I94" s="444">
        <f t="shared" si="37"/>
        <v>26.838902022784151</v>
      </c>
      <c r="J94" s="444">
        <f t="shared" si="37"/>
        <v>27.326228585595835</v>
      </c>
      <c r="K94" s="444">
        <f t="shared" si="37"/>
        <v>27.527890438504805</v>
      </c>
      <c r="L94" s="444">
        <f t="shared" si="37"/>
        <v>27.544317284010852</v>
      </c>
      <c r="M94" s="444">
        <f t="shared" si="37"/>
        <v>27.516232004089471</v>
      </c>
      <c r="N94" s="444">
        <f t="shared" si="37"/>
        <v>27.425048505458459</v>
      </c>
    </row>
    <row r="95" spans="1:14" ht="13.15">
      <c r="B95" s="329" t="str">
        <f t="shared" si="33"/>
        <v>30-34</v>
      </c>
      <c r="C95" s="444">
        <f t="shared" si="36"/>
        <v>26.372952543048925</v>
      </c>
      <c r="D95" s="444">
        <f t="shared" ref="D95:N95" si="38">D61+(0.2*D60)-(0.2*D61)</f>
        <v>26.781750386700374</v>
      </c>
      <c r="E95" s="444">
        <f t="shared" si="38"/>
        <v>26.969737221040084</v>
      </c>
      <c r="F95" s="444">
        <f t="shared" si="38"/>
        <v>27.011628992842343</v>
      </c>
      <c r="G95" s="444">
        <f t="shared" si="38"/>
        <v>27.179100740162983</v>
      </c>
      <c r="H95" s="444">
        <f t="shared" si="38"/>
        <v>27.670955544444819</v>
      </c>
      <c r="I95" s="444">
        <f t="shared" si="38"/>
        <v>28.207847017311941</v>
      </c>
      <c r="J95" s="444">
        <f t="shared" si="38"/>
        <v>28.586072190519392</v>
      </c>
      <c r="K95" s="444">
        <f t="shared" si="38"/>
        <v>28.82813405111618</v>
      </c>
      <c r="L95" s="444">
        <f t="shared" si="38"/>
        <v>28.956395673337859</v>
      </c>
      <c r="M95" s="444">
        <f t="shared" si="38"/>
        <v>29.034185383633449</v>
      </c>
      <c r="N95" s="444">
        <f t="shared" si="38"/>
        <v>29.049234031618589</v>
      </c>
    </row>
    <row r="96" spans="1:14" ht="13.15">
      <c r="B96" s="329" t="str">
        <f t="shared" si="33"/>
        <v>35-39</v>
      </c>
      <c r="C96" s="444">
        <f t="shared" si="36"/>
        <v>27.340631524371226</v>
      </c>
      <c r="D96" s="444">
        <f t="shared" ref="D96:N96" si="39">D62+(0.2*D61)-(0.2*D62)</f>
        <v>26.829695926351402</v>
      </c>
      <c r="E96" s="444">
        <f t="shared" si="39"/>
        <v>26.581123036305499</v>
      </c>
      <c r="F96" s="444">
        <f t="shared" si="39"/>
        <v>26.368684352267117</v>
      </c>
      <c r="G96" s="444">
        <f t="shared" si="39"/>
        <v>26.290957268286434</v>
      </c>
      <c r="H96" s="444">
        <f t="shared" si="39"/>
        <v>26.449333598295848</v>
      </c>
      <c r="I96" s="444">
        <f t="shared" si="39"/>
        <v>26.656305105155042</v>
      </c>
      <c r="J96" s="444">
        <f t="shared" si="39"/>
        <v>26.792936593905587</v>
      </c>
      <c r="K96" s="444">
        <f t="shared" si="39"/>
        <v>26.883998425560875</v>
      </c>
      <c r="L96" s="444">
        <f t="shared" si="39"/>
        <v>26.940060822814928</v>
      </c>
      <c r="M96" s="444">
        <f t="shared" si="39"/>
        <v>26.992384277424669</v>
      </c>
      <c r="N96" s="444">
        <f t="shared" si="39"/>
        <v>27.020607731919238</v>
      </c>
    </row>
    <row r="97" spans="1:14" ht="13.15">
      <c r="B97" s="329" t="str">
        <f t="shared" si="33"/>
        <v>40-44</v>
      </c>
      <c r="C97" s="444">
        <f t="shared" si="36"/>
        <v>25.128050934998079</v>
      </c>
      <c r="D97" s="444">
        <f t="shared" ref="D97:N97" si="40">D63+(0.2*D62)-(0.2*D63)</f>
        <v>25.15812765100571</v>
      </c>
      <c r="E97" s="444">
        <f t="shared" si="40"/>
        <v>25.127768685128515</v>
      </c>
      <c r="F97" s="444">
        <f t="shared" si="40"/>
        <v>25.000946736441762</v>
      </c>
      <c r="G97" s="444">
        <f t="shared" si="40"/>
        <v>24.924714452886299</v>
      </c>
      <c r="H97" s="444">
        <f t="shared" si="40"/>
        <v>25.005043656631308</v>
      </c>
      <c r="I97" s="444">
        <f t="shared" si="40"/>
        <v>25.095450349094698</v>
      </c>
      <c r="J97" s="444">
        <f t="shared" si="40"/>
        <v>25.109609417924737</v>
      </c>
      <c r="K97" s="444">
        <f t="shared" si="40"/>
        <v>25.082917449003983</v>
      </c>
      <c r="L97" s="444">
        <f t="shared" si="40"/>
        <v>25.036427483479855</v>
      </c>
      <c r="M97" s="444">
        <f t="shared" si="40"/>
        <v>25.003351944223635</v>
      </c>
      <c r="N97" s="444">
        <f t="shared" si="40"/>
        <v>24.969387764118856</v>
      </c>
    </row>
    <row r="98" spans="1:14" ht="13.15">
      <c r="B98" s="329" t="str">
        <f t="shared" si="33"/>
        <v>45-49</v>
      </c>
      <c r="C98" s="444">
        <f t="shared" si="36"/>
        <v>15.786088450161493</v>
      </c>
      <c r="D98" s="444">
        <f t="shared" ref="D98:N98" si="41">D64+(0.2*D63)-(0.2*D64)</f>
        <v>17.547802537876642</v>
      </c>
      <c r="E98" s="444">
        <f t="shared" si="41"/>
        <v>18.867141198096363</v>
      </c>
      <c r="F98" s="444">
        <f t="shared" si="41"/>
        <v>19.770587350342641</v>
      </c>
      <c r="G98" s="444">
        <f t="shared" si="41"/>
        <v>20.447392698072083</v>
      </c>
      <c r="H98" s="444">
        <f t="shared" si="41"/>
        <v>21.049967839412364</v>
      </c>
      <c r="I98" s="444">
        <f t="shared" si="41"/>
        <v>21.502859790893083</v>
      </c>
      <c r="J98" s="444">
        <f t="shared" si="41"/>
        <v>21.771098574283865</v>
      </c>
      <c r="K98" s="444">
        <f t="shared" si="41"/>
        <v>21.91528656565108</v>
      </c>
      <c r="L98" s="444">
        <f t="shared" si="41"/>
        <v>21.977828832415621</v>
      </c>
      <c r="M98" s="444">
        <f t="shared" si="41"/>
        <v>22.006705105934934</v>
      </c>
      <c r="N98" s="444">
        <f t="shared" si="41"/>
        <v>22.005210886469836</v>
      </c>
    </row>
    <row r="99" spans="1:14" ht="13.15">
      <c r="B99" s="329" t="str">
        <f t="shared" si="33"/>
        <v>50-54</v>
      </c>
      <c r="C99" s="444">
        <f t="shared" si="36"/>
        <v>16.14391765594603</v>
      </c>
      <c r="D99" s="444">
        <f t="shared" ref="D99:N99" si="42">D65+(0.2*D64)-(0.2*D65)</f>
        <v>15.430819015119278</v>
      </c>
      <c r="E99" s="444">
        <f t="shared" si="42"/>
        <v>15.271645940439001</v>
      </c>
      <c r="F99" s="444">
        <f t="shared" si="42"/>
        <v>15.358658395465604</v>
      </c>
      <c r="G99" s="444">
        <f t="shared" si="42"/>
        <v>15.618640428291986</v>
      </c>
      <c r="H99" s="444">
        <f t="shared" si="42"/>
        <v>16.021400581736941</v>
      </c>
      <c r="I99" s="444">
        <f t="shared" si="42"/>
        <v>16.416399567226261</v>
      </c>
      <c r="J99" s="444">
        <f t="shared" si="42"/>
        <v>16.719152489869469</v>
      </c>
      <c r="K99" s="444">
        <f t="shared" si="42"/>
        <v>16.941294679351049</v>
      </c>
      <c r="L99" s="444">
        <f t="shared" si="42"/>
        <v>17.095977114518391</v>
      </c>
      <c r="M99" s="444">
        <f t="shared" si="42"/>
        <v>17.210422153230773</v>
      </c>
      <c r="N99" s="444">
        <f t="shared" si="42"/>
        <v>17.283924602372871</v>
      </c>
    </row>
    <row r="100" spans="1:14" ht="13.15">
      <c r="B100" s="329" t="str">
        <f t="shared" si="33"/>
        <v>55-59</v>
      </c>
      <c r="C100" s="444">
        <f t="shared" si="36"/>
        <v>17.310612880843301</v>
      </c>
      <c r="D100" s="444">
        <f t="shared" ref="D100:N100" si="43">D66+(0.2*D65)-(0.2*D66)</f>
        <v>14.132568556025323</v>
      </c>
      <c r="E100" s="444">
        <f t="shared" si="43"/>
        <v>12.085898008090801</v>
      </c>
      <c r="F100" s="444">
        <f t="shared" si="43"/>
        <v>10.787927988330924</v>
      </c>
      <c r="G100" s="444">
        <f t="shared" si="43"/>
        <v>10.037843262923653</v>
      </c>
      <c r="H100" s="444">
        <f t="shared" si="43"/>
        <v>9.6901381743020707</v>
      </c>
      <c r="I100" s="444">
        <f t="shared" si="43"/>
        <v>9.551159908394995</v>
      </c>
      <c r="J100" s="444">
        <f t="shared" si="43"/>
        <v>9.4993620931998404</v>
      </c>
      <c r="K100" s="444">
        <f t="shared" si="43"/>
        <v>9.495697517456529</v>
      </c>
      <c r="L100" s="444">
        <f t="shared" si="43"/>
        <v>9.5146425769183693</v>
      </c>
      <c r="M100" s="444">
        <f t="shared" si="43"/>
        <v>9.5495963392659675</v>
      </c>
      <c r="N100" s="444">
        <f t="shared" si="43"/>
        <v>9.5830340830746312</v>
      </c>
    </row>
    <row r="101" spans="1:14" ht="13.15">
      <c r="B101" s="329" t="str">
        <f t="shared" si="33"/>
        <v>60-64</v>
      </c>
      <c r="C101" s="444">
        <f t="shared" si="36"/>
        <v>10.463854052888836</v>
      </c>
      <c r="D101" s="444">
        <f t="shared" ref="D101:N101" si="44">D67+(0.2*D66)-(0.2*D67)</f>
        <v>8.4266682317113943</v>
      </c>
      <c r="E101" s="444">
        <f t="shared" si="44"/>
        <v>6.8996766663061955</v>
      </c>
      <c r="F101" s="444">
        <f t="shared" si="44"/>
        <v>5.7876501102161599</v>
      </c>
      <c r="G101" s="444">
        <f t="shared" si="44"/>
        <v>5.0309485111934436</v>
      </c>
      <c r="H101" s="444">
        <f t="shared" si="44"/>
        <v>4.5611265007493715</v>
      </c>
      <c r="I101" s="444">
        <f t="shared" si="44"/>
        <v>4.2673140501982649</v>
      </c>
      <c r="J101" s="444">
        <f t="shared" si="44"/>
        <v>4.0752204518303792</v>
      </c>
      <c r="K101" s="444">
        <f t="shared" si="44"/>
        <v>3.9548221710909335</v>
      </c>
      <c r="L101" s="444">
        <f t="shared" si="44"/>
        <v>3.8826793649807634</v>
      </c>
      <c r="M101" s="444">
        <f t="shared" si="44"/>
        <v>3.8463904669207842</v>
      </c>
      <c r="N101" s="444">
        <f t="shared" si="44"/>
        <v>3.8287524144497134</v>
      </c>
    </row>
    <row r="102" spans="1:14" ht="13.15">
      <c r="B102" s="329" t="str">
        <f t="shared" si="33"/>
        <v>65 plus</v>
      </c>
      <c r="C102" s="444">
        <f>C68+(0.2*C67)</f>
        <v>1.7437423231020717</v>
      </c>
      <c r="D102" s="444">
        <f t="shared" ref="D102:N102" si="45">D68+(0.2*D67)</f>
        <v>2.6332269076996617</v>
      </c>
      <c r="E102" s="444">
        <f t="shared" si="45"/>
        <v>2.9446704022625978</v>
      </c>
      <c r="F102" s="444">
        <f t="shared" si="45"/>
        <v>2.9378633023433105</v>
      </c>
      <c r="G102" s="444">
        <f t="shared" si="45"/>
        <v>2.7950639512391247</v>
      </c>
      <c r="H102" s="444">
        <f t="shared" si="45"/>
        <v>2.6208135142332525</v>
      </c>
      <c r="I102" s="444">
        <f t="shared" si="45"/>
        <v>2.4495089150922791</v>
      </c>
      <c r="J102" s="444">
        <f t="shared" si="45"/>
        <v>2.2940002051249522</v>
      </c>
      <c r="K102" s="444">
        <f t="shared" si="45"/>
        <v>2.164254897796837</v>
      </c>
      <c r="L102" s="444">
        <f t="shared" si="45"/>
        <v>2.0618936474586187</v>
      </c>
      <c r="M102" s="444">
        <f t="shared" si="45"/>
        <v>1.9864367408552008</v>
      </c>
      <c r="N102" s="444">
        <f t="shared" si="45"/>
        <v>1.9318106990285875</v>
      </c>
    </row>
    <row r="103" spans="1:14" ht="13.15">
      <c r="B103" s="329" t="str">
        <f t="shared" si="33"/>
        <v>Total</v>
      </c>
      <c r="C103" s="444">
        <f>SUM(C93:C102)</f>
        <v>171.63700889983187</v>
      </c>
      <c r="D103" s="444">
        <f t="shared" ref="D103:N103" si="46">SUM(D93:D102)</f>
        <v>169.67687981790306</v>
      </c>
      <c r="E103" s="444">
        <f t="shared" si="46"/>
        <v>169.09110157834689</v>
      </c>
      <c r="F103" s="444">
        <f t="shared" si="46"/>
        <v>168.7808777906144</v>
      </c>
      <c r="G103" s="444">
        <f t="shared" si="46"/>
        <v>169.63654297163652</v>
      </c>
      <c r="H103" s="444">
        <f t="shared" si="46"/>
        <v>172.47284770759097</v>
      </c>
      <c r="I103" s="444">
        <f t="shared" si="46"/>
        <v>175.21221107385983</v>
      </c>
      <c r="J103" s="444">
        <f t="shared" si="46"/>
        <v>176.70661499120951</v>
      </c>
      <c r="K103" s="444">
        <f t="shared" si="46"/>
        <v>177.39026995331648</v>
      </c>
      <c r="L103" s="444">
        <f t="shared" si="46"/>
        <v>177.54479651792101</v>
      </c>
      <c r="M103" s="444">
        <f t="shared" si="46"/>
        <v>177.61532874512449</v>
      </c>
      <c r="N103" s="444">
        <f t="shared" si="46"/>
        <v>177.47503985337042</v>
      </c>
    </row>
    <row r="104" spans="1:14">
      <c r="A104" s="300">
        <f>SUM(C104:N104)</f>
        <v>0</v>
      </c>
      <c r="C104" s="300">
        <f t="shared" ref="C104:N104" si="47">SUM(C93:C102)-C103</f>
        <v>0</v>
      </c>
      <c r="D104" s="300">
        <f t="shared" si="47"/>
        <v>0</v>
      </c>
      <c r="E104" s="300">
        <f t="shared" si="47"/>
        <v>0</v>
      </c>
      <c r="F104" s="300">
        <f t="shared" si="47"/>
        <v>0</v>
      </c>
      <c r="G104" s="300">
        <f t="shared" si="47"/>
        <v>0</v>
      </c>
      <c r="H104" s="300">
        <f t="shared" si="47"/>
        <v>0</v>
      </c>
      <c r="I104" s="300">
        <f t="shared" si="47"/>
        <v>0</v>
      </c>
      <c r="J104" s="300">
        <f t="shared" si="47"/>
        <v>0</v>
      </c>
      <c r="K104" s="300">
        <f t="shared" si="47"/>
        <v>0</v>
      </c>
      <c r="L104" s="300">
        <f t="shared" si="47"/>
        <v>0</v>
      </c>
      <c r="M104" s="300">
        <f t="shared" si="47"/>
        <v>0</v>
      </c>
      <c r="N104" s="300">
        <f t="shared" si="47"/>
        <v>0</v>
      </c>
    </row>
    <row r="106" spans="1:14" ht="15">
      <c r="B106" s="331" t="s">
        <v>163</v>
      </c>
      <c r="H106" s="316"/>
    </row>
    <row r="107" spans="1:14">
      <c r="H107" s="316"/>
    </row>
    <row r="108" spans="1:14" ht="13.15">
      <c r="B108" s="332" t="s">
        <v>46</v>
      </c>
      <c r="H108" s="316"/>
    </row>
    <row r="109" spans="1:14">
      <c r="H109" s="316"/>
    </row>
    <row r="110" spans="1:14" ht="13.15">
      <c r="B110" s="329" t="str">
        <f t="shared" ref="B110:B121" si="48">B76</f>
        <v>Age group</v>
      </c>
      <c r="C110" s="329" t="str">
        <f t="shared" ref="C110:N110" si="49">C76</f>
        <v>2018/19</v>
      </c>
      <c r="D110" s="329" t="str">
        <f t="shared" si="49"/>
        <v>2019/20</v>
      </c>
      <c r="E110" s="329" t="str">
        <f t="shared" si="49"/>
        <v>2020/21</v>
      </c>
      <c r="F110" s="329" t="str">
        <f t="shared" si="49"/>
        <v>2021/22</v>
      </c>
      <c r="G110" s="329" t="str">
        <f t="shared" si="49"/>
        <v>2022/23</v>
      </c>
      <c r="H110" s="329" t="str">
        <f t="shared" si="49"/>
        <v>2023/24</v>
      </c>
      <c r="I110" s="329" t="str">
        <f t="shared" si="49"/>
        <v>2024/25</v>
      </c>
      <c r="J110" s="329" t="str">
        <f t="shared" si="49"/>
        <v>2025/26</v>
      </c>
      <c r="K110" s="329" t="str">
        <f t="shared" si="49"/>
        <v>2026/27</v>
      </c>
      <c r="L110" s="329" t="str">
        <f t="shared" si="49"/>
        <v>2027/28</v>
      </c>
      <c r="M110" s="329" t="str">
        <f t="shared" si="49"/>
        <v>2028/29</v>
      </c>
      <c r="N110" s="329" t="str">
        <f t="shared" si="49"/>
        <v>2029/30</v>
      </c>
    </row>
    <row r="111" spans="1:14" ht="13.15">
      <c r="B111" s="329" t="str">
        <f t="shared" si="48"/>
        <v>20-24</v>
      </c>
      <c r="C111" s="444">
        <f>C77*Group_2_rates!E74</f>
        <v>0</v>
      </c>
      <c r="D111" s="444">
        <f>D77*Group_2_rates!F74</f>
        <v>0.37152885627269666</v>
      </c>
      <c r="E111" s="444">
        <f>E77*Group_2_rates!G74</f>
        <v>0.63827726417168285</v>
      </c>
      <c r="F111" s="444">
        <f>F77*Group_2_rates!H74</f>
        <v>0.83057935988981846</v>
      </c>
      <c r="G111" s="444">
        <f>G77*Group_2_rates!I74</f>
        <v>0.97773561326652381</v>
      </c>
      <c r="H111" s="444">
        <f>H77*Group_2_rates!J74</f>
        <v>1.1121861106217739</v>
      </c>
      <c r="I111" s="444">
        <f>I77*Group_2_rates!K74</f>
        <v>1.2063449283440772</v>
      </c>
      <c r="J111" s="444">
        <f>J77*Group_2_rates!L74</f>
        <v>1.2527222136094129</v>
      </c>
      <c r="K111" s="444">
        <f>K77*Group_2_rates!M74</f>
        <v>1.2717678549939544</v>
      </c>
      <c r="L111" s="444">
        <f>L77*Group_2_rates!N74</f>
        <v>1.2757175314213056</v>
      </c>
      <c r="M111" s="444">
        <f>M77*Group_2_rates!O74</f>
        <v>1.2764828596894155</v>
      </c>
      <c r="N111" s="444">
        <f>N77*Group_2_rates!P74</f>
        <v>1.2728930736981372</v>
      </c>
    </row>
    <row r="112" spans="1:14" ht="13.15">
      <c r="B112" s="329" t="str">
        <f t="shared" si="48"/>
        <v>25-29</v>
      </c>
      <c r="C112" s="444">
        <f>C78*Group_2_rates!E75</f>
        <v>1.9944383613084962</v>
      </c>
      <c r="D112" s="444">
        <f>D78*Group_2_rates!F75</f>
        <v>1.841353957299714</v>
      </c>
      <c r="E112" s="444">
        <f>E78*Group_2_rates!G75</f>
        <v>1.813624509837247</v>
      </c>
      <c r="F112" s="444">
        <f>F78*Group_2_rates!H75</f>
        <v>1.8483829065798405</v>
      </c>
      <c r="G112" s="444">
        <f>G78*Group_2_rates!I75</f>
        <v>1.9181217785149516</v>
      </c>
      <c r="H112" s="444">
        <f>H78*Group_2_rates!J75</f>
        <v>2.0299861837525901</v>
      </c>
      <c r="I112" s="444">
        <f>I78*Group_2_rates!K75</f>
        <v>2.1312179604325618</v>
      </c>
      <c r="J112" s="444">
        <f>J78*Group_2_rates!L75</f>
        <v>2.1944628614758348</v>
      </c>
      <c r="K112" s="444">
        <f>K78*Group_2_rates!M75</f>
        <v>2.2304063454007363</v>
      </c>
      <c r="L112" s="444">
        <f>L78*Group_2_rates!N75</f>
        <v>2.2474731646853972</v>
      </c>
      <c r="M112" s="444">
        <f>M78*Group_2_rates!O75</f>
        <v>2.2576963333221842</v>
      </c>
      <c r="N112" s="444">
        <f>N78*Group_2_rates!P75</f>
        <v>2.2600006681473763</v>
      </c>
    </row>
    <row r="113" spans="1:15" ht="13.15">
      <c r="B113" s="329" t="str">
        <f t="shared" si="48"/>
        <v>30-34</v>
      </c>
      <c r="C113" s="444">
        <f>C79*Group_2_rates!E76</f>
        <v>1.7479961275996372</v>
      </c>
      <c r="D113" s="444">
        <f>D79*Group_2_rates!F76</f>
        <v>1.6882091253384743</v>
      </c>
      <c r="E113" s="444">
        <f>E79*Group_2_rates!G76</f>
        <v>1.6397494629011944</v>
      </c>
      <c r="F113" s="444">
        <f>F79*Group_2_rates!H76</f>
        <v>1.6077775682379223</v>
      </c>
      <c r="G113" s="444">
        <f>G79*Group_2_rates!I76</f>
        <v>1.5918141386213318</v>
      </c>
      <c r="H113" s="444">
        <f>H79*Group_2_rates!J76</f>
        <v>1.603899083291769</v>
      </c>
      <c r="I113" s="444">
        <f>I79*Group_2_rates!K76</f>
        <v>1.6262554569227607</v>
      </c>
      <c r="J113" s="444">
        <f>J79*Group_2_rates!L76</f>
        <v>1.6453034280956436</v>
      </c>
      <c r="K113" s="444">
        <f>K79*Group_2_rates!M76</f>
        <v>1.660315594702366</v>
      </c>
      <c r="L113" s="444">
        <f>L79*Group_2_rates!N76</f>
        <v>1.6710511689717791</v>
      </c>
      <c r="M113" s="444">
        <f>M79*Group_2_rates!O76</f>
        <v>1.6799773514782586</v>
      </c>
      <c r="N113" s="444">
        <f>N79*Group_2_rates!P76</f>
        <v>1.6857302391636839</v>
      </c>
    </row>
    <row r="114" spans="1:15" ht="13.15">
      <c r="B114" s="329" t="str">
        <f t="shared" si="48"/>
        <v>35-39</v>
      </c>
      <c r="C114" s="444">
        <f>C80*Group_2_rates!E77</f>
        <v>0.9320285197006235</v>
      </c>
      <c r="D114" s="444">
        <f>D80*Group_2_rates!F77</f>
        <v>1.0772874356464008</v>
      </c>
      <c r="E114" s="444">
        <f>E80*Group_2_rates!G77</f>
        <v>1.1833554704397875</v>
      </c>
      <c r="F114" s="444">
        <f>F80*Group_2_rates!H77</f>
        <v>1.2588710703029182</v>
      </c>
      <c r="G114" s="444">
        <f>G80*Group_2_rates!I77</f>
        <v>1.3107972030558543</v>
      </c>
      <c r="H114" s="444">
        <f>H80*Group_2_rates!J77</f>
        <v>1.355833501415697</v>
      </c>
      <c r="I114" s="444">
        <f>I80*Group_2_rates!K77</f>
        <v>1.3913520363434932</v>
      </c>
      <c r="J114" s="444">
        <f>J80*Group_2_rates!L77</f>
        <v>1.4158436187648753</v>
      </c>
      <c r="K114" s="444">
        <f>K80*Group_2_rates!M77</f>
        <v>1.4333188548767213</v>
      </c>
      <c r="L114" s="444">
        <f>L80*Group_2_rates!N77</f>
        <v>1.446058297867741</v>
      </c>
      <c r="M114" s="444">
        <f>M80*Group_2_rates!O77</f>
        <v>1.456686306466201</v>
      </c>
      <c r="N114" s="444">
        <f>N80*Group_2_rates!P77</f>
        <v>1.4648401545181717</v>
      </c>
    </row>
    <row r="115" spans="1:15" ht="13.15">
      <c r="B115" s="329" t="str">
        <f t="shared" si="48"/>
        <v>40-44</v>
      </c>
      <c r="C115" s="444">
        <f>C81*Group_2_rates!E78</f>
        <v>0.82171925166289261</v>
      </c>
      <c r="D115" s="444">
        <f>D81*Group_2_rates!F78</f>
        <v>0.85166015847661647</v>
      </c>
      <c r="E115" s="444">
        <f>E81*Group_2_rates!G78</f>
        <v>0.90593086428792469</v>
      </c>
      <c r="F115" s="444">
        <f>F81*Group_2_rates!H78</f>
        <v>0.96867827666968087</v>
      </c>
      <c r="G115" s="444">
        <f>G81*Group_2_rates!I78</f>
        <v>1.0295620198206656</v>
      </c>
      <c r="H115" s="444">
        <f>H81*Group_2_rates!J78</f>
        <v>1.0910333170555409</v>
      </c>
      <c r="I115" s="444">
        <f>I81*Group_2_rates!K78</f>
        <v>1.1447803385664308</v>
      </c>
      <c r="J115" s="444">
        <f>J81*Group_2_rates!L78</f>
        <v>1.1867479496328939</v>
      </c>
      <c r="K115" s="444">
        <f>K81*Group_2_rates!M78</f>
        <v>1.2193274556388216</v>
      </c>
      <c r="L115" s="444">
        <f>L81*Group_2_rates!N78</f>
        <v>1.2445611360330904</v>
      </c>
      <c r="M115" s="444">
        <f>M81*Group_2_rates!O78</f>
        <v>1.2651192130269784</v>
      </c>
      <c r="N115" s="444">
        <f>N81*Group_2_rates!P78</f>
        <v>1.2813576295861695</v>
      </c>
    </row>
    <row r="116" spans="1:15" ht="13.15">
      <c r="B116" s="329" t="str">
        <f t="shared" si="48"/>
        <v>45-49</v>
      </c>
      <c r="C116" s="444">
        <f>C82*Group_2_rates!E79</f>
        <v>1.4283632912988884</v>
      </c>
      <c r="D116" s="444">
        <f>D82*Group_2_rates!F79</f>
        <v>1.3045254271793378</v>
      </c>
      <c r="E116" s="444">
        <f>E82*Group_2_rates!G79</f>
        <v>1.2301406232930034</v>
      </c>
      <c r="F116" s="444">
        <f>F82*Group_2_rates!H79</f>
        <v>1.1924293980152851</v>
      </c>
      <c r="G116" s="444">
        <f>G82*Group_2_rates!I79</f>
        <v>1.1793799943795389</v>
      </c>
      <c r="H116" s="444">
        <f>H82*Group_2_rates!J79</f>
        <v>1.1907406557807341</v>
      </c>
      <c r="I116" s="444">
        <f>I82*Group_2_rates!K79</f>
        <v>1.2129766847720445</v>
      </c>
      <c r="J116" s="444">
        <f>J82*Group_2_rates!L79</f>
        <v>1.2369703875132081</v>
      </c>
      <c r="K116" s="444">
        <f>K82*Group_2_rates!M79</f>
        <v>1.2609407923285594</v>
      </c>
      <c r="L116" s="444">
        <f>L82*Group_2_rates!N79</f>
        <v>1.2836729154158864</v>
      </c>
      <c r="M116" s="444">
        <f>M82*Group_2_rates!O79</f>
        <v>1.3055044170049726</v>
      </c>
      <c r="N116" s="444">
        <f>N82*Group_2_rates!P79</f>
        <v>1.3251455513174824</v>
      </c>
    </row>
    <row r="117" spans="1:15" ht="13.15">
      <c r="B117" s="329" t="str">
        <f t="shared" si="48"/>
        <v>50-54</v>
      </c>
      <c r="C117" s="444">
        <f>C83*Group_2_rates!E80</f>
        <v>0.96572100398315064</v>
      </c>
      <c r="D117" s="444">
        <f>D83*Group_2_rates!F80</f>
        <v>0.98707675482080759</v>
      </c>
      <c r="E117" s="444">
        <f>E83*Group_2_rates!G80</f>
        <v>0.98816068302598536</v>
      </c>
      <c r="F117" s="444">
        <f>F83*Group_2_rates!H80</f>
        <v>0.97978133670926482</v>
      </c>
      <c r="G117" s="444">
        <f>G83*Group_2_rates!I80</f>
        <v>0.96734095777403806</v>
      </c>
      <c r="H117" s="444">
        <f>H83*Group_2_rates!J80</f>
        <v>0.96141634243764107</v>
      </c>
      <c r="I117" s="444">
        <f>I83*Group_2_rates!K80</f>
        <v>0.95924017508515891</v>
      </c>
      <c r="J117" s="444">
        <f>J83*Group_2_rates!L80</f>
        <v>0.95841009510561859</v>
      </c>
      <c r="K117" s="444">
        <f>K83*Group_2_rates!M80</f>
        <v>0.95979396082044111</v>
      </c>
      <c r="L117" s="444">
        <f>L83*Group_2_rates!N80</f>
        <v>0.96338446772992448</v>
      </c>
      <c r="M117" s="444">
        <f>M83*Group_2_rates!O80</f>
        <v>0.96951727094017726</v>
      </c>
      <c r="N117" s="444">
        <f>N83*Group_2_rates!P80</f>
        <v>0.97696302716376537</v>
      </c>
    </row>
    <row r="118" spans="1:15" ht="13.15">
      <c r="B118" s="329" t="str">
        <f t="shared" si="48"/>
        <v>55-59</v>
      </c>
      <c r="C118" s="444">
        <f>C84*Group_2_rates!E81</f>
        <v>0.78787990154270127</v>
      </c>
      <c r="D118" s="444">
        <f>D84*Group_2_rates!F81</f>
        <v>0.60590103085729441</v>
      </c>
      <c r="E118" s="444">
        <f>E84*Group_2_rates!G81</f>
        <v>0.50219273894675365</v>
      </c>
      <c r="F118" s="444">
        <f>F84*Group_2_rates!H81</f>
        <v>0.44111037632239186</v>
      </c>
      <c r="G118" s="444">
        <f>G84*Group_2_rates!I81</f>
        <v>0.40307468835010773</v>
      </c>
      <c r="H118" s="444">
        <f>H84*Group_2_rates!J81</f>
        <v>0.3807337904800101</v>
      </c>
      <c r="I118" s="444">
        <f>I84*Group_2_rates!K81</f>
        <v>0.36658106794783812</v>
      </c>
      <c r="J118" s="444">
        <f>J84*Group_2_rates!L81</f>
        <v>0.35652164490359028</v>
      </c>
      <c r="K118" s="444">
        <f>K84*Group_2_rates!M81</f>
        <v>0.3494764638516264</v>
      </c>
      <c r="L118" s="444">
        <f>L84*Group_2_rates!N81</f>
        <v>0.34475992364995151</v>
      </c>
      <c r="M118" s="444">
        <f>M84*Group_2_rates!O81</f>
        <v>0.34217735680159378</v>
      </c>
      <c r="N118" s="444">
        <f>N84*Group_2_rates!P81</f>
        <v>0.3410329842736059</v>
      </c>
    </row>
    <row r="119" spans="1:15" ht="13.15">
      <c r="B119" s="329" t="str">
        <f t="shared" si="48"/>
        <v>60-64</v>
      </c>
      <c r="C119" s="444">
        <f>C85*Group_2_rates!E82</f>
        <v>0.20607381611433995</v>
      </c>
      <c r="D119" s="444">
        <f>D85*Group_2_rates!F82</f>
        <v>0.26536861432810582</v>
      </c>
      <c r="E119" s="444">
        <f>E85*Group_2_rates!G82</f>
        <v>0.26466324514064044</v>
      </c>
      <c r="F119" s="444">
        <f>F85*Group_2_rates!H82</f>
        <v>0.24620832761833053</v>
      </c>
      <c r="G119" s="444">
        <f>G85*Group_2_rates!I82</f>
        <v>0.2254688303431259</v>
      </c>
      <c r="H119" s="444">
        <f>H85*Group_2_rates!J82</f>
        <v>0.20909432680942758</v>
      </c>
      <c r="I119" s="444">
        <f>I85*Group_2_rates!K82</f>
        <v>0.19653168596072418</v>
      </c>
      <c r="J119" s="444">
        <f>J85*Group_2_rates!L82</f>
        <v>0.18661264488720317</v>
      </c>
      <c r="K119" s="444">
        <f>K85*Group_2_rates!M82</f>
        <v>0.1790647194901662</v>
      </c>
      <c r="L119" s="444">
        <f>L85*Group_2_rates!N82</f>
        <v>0.17346477699101207</v>
      </c>
      <c r="M119" s="444">
        <f>M85*Group_2_rates!O82</f>
        <v>0.16961130469298502</v>
      </c>
      <c r="N119" s="444">
        <f>N85*Group_2_rates!P82</f>
        <v>0.16696459271942743</v>
      </c>
    </row>
    <row r="120" spans="1:15" ht="13.15">
      <c r="B120" s="329" t="str">
        <f t="shared" si="48"/>
        <v>65 plus</v>
      </c>
      <c r="C120" s="444">
        <f>C86*Group_2_rates!E83</f>
        <v>0.5389275380595131</v>
      </c>
      <c r="D120" s="444">
        <f>D86*Group_2_rates!F83</f>
        <v>0.36597785811987682</v>
      </c>
      <c r="E120" s="444">
        <f>E86*Group_2_rates!G83</f>
        <v>0.27685155906408404</v>
      </c>
      <c r="F120" s="444">
        <f>F86*Group_2_rates!H83</f>
        <v>0.22455418958099382</v>
      </c>
      <c r="G120" s="444">
        <f>G86*Group_2_rates!I83</f>
        <v>0.18983080053253171</v>
      </c>
      <c r="H120" s="444">
        <f>H86*Group_2_rates!J83</f>
        <v>0.16615016522990436</v>
      </c>
      <c r="I120" s="444">
        <f>I86*Group_2_rates!K83</f>
        <v>0.149033271206543</v>
      </c>
      <c r="J120" s="444">
        <f>J86*Group_2_rates!L83</f>
        <v>0.13601811927972574</v>
      </c>
      <c r="K120" s="444">
        <f>K86*Group_2_rates!M83</f>
        <v>0.12608744655850471</v>
      </c>
      <c r="L120" s="444">
        <f>L86*Group_2_rates!N83</f>
        <v>0.11853436729074954</v>
      </c>
      <c r="M120" s="444">
        <f>M86*Group_2_rates!O83</f>
        <v>0.11294773113960078</v>
      </c>
      <c r="N120" s="444">
        <f>N86*Group_2_rates!P83</f>
        <v>0.1088007987719205</v>
      </c>
    </row>
    <row r="121" spans="1:15" ht="13.15">
      <c r="B121" s="329" t="str">
        <f t="shared" si="48"/>
        <v>Total</v>
      </c>
      <c r="C121" s="444">
        <f>SUM(C111:C120)</f>
        <v>9.4231478112702423</v>
      </c>
      <c r="D121" s="444">
        <f t="shared" ref="D121:N121" si="50">SUM(D111:D120)</f>
        <v>9.3588892183393249</v>
      </c>
      <c r="E121" s="444">
        <f t="shared" si="50"/>
        <v>9.442946421108303</v>
      </c>
      <c r="F121" s="444">
        <f t="shared" si="50"/>
        <v>9.5983728099264454</v>
      </c>
      <c r="G121" s="444">
        <f t="shared" si="50"/>
        <v>9.7931260246586671</v>
      </c>
      <c r="H121" s="444">
        <f t="shared" si="50"/>
        <v>10.101073476875088</v>
      </c>
      <c r="I121" s="444">
        <f t="shared" si="50"/>
        <v>10.384313605581632</v>
      </c>
      <c r="J121" s="444">
        <f t="shared" si="50"/>
        <v>10.569612963268007</v>
      </c>
      <c r="K121" s="444">
        <f t="shared" si="50"/>
        <v>10.690499488661896</v>
      </c>
      <c r="L121" s="444">
        <f t="shared" si="50"/>
        <v>10.768677750056836</v>
      </c>
      <c r="M121" s="444">
        <f t="shared" si="50"/>
        <v>10.835720144562368</v>
      </c>
      <c r="N121" s="444">
        <f t="shared" si="50"/>
        <v>10.883728719359739</v>
      </c>
    </row>
    <row r="122" spans="1:15">
      <c r="A122" s="300">
        <f>SUM(C122:N122)</f>
        <v>0</v>
      </c>
      <c r="C122" s="300">
        <f t="shared" ref="C122:N122" si="51">SUM(C111:C120)-C121</f>
        <v>0</v>
      </c>
      <c r="D122" s="300">
        <f t="shared" si="51"/>
        <v>0</v>
      </c>
      <c r="E122" s="300">
        <f t="shared" si="51"/>
        <v>0</v>
      </c>
      <c r="F122" s="300">
        <f t="shared" si="51"/>
        <v>0</v>
      </c>
      <c r="G122" s="300">
        <f t="shared" si="51"/>
        <v>0</v>
      </c>
      <c r="H122" s="300">
        <f t="shared" si="51"/>
        <v>0</v>
      </c>
      <c r="I122" s="300">
        <f t="shared" si="51"/>
        <v>0</v>
      </c>
      <c r="J122" s="300">
        <f t="shared" si="51"/>
        <v>0</v>
      </c>
      <c r="K122" s="300">
        <f t="shared" si="51"/>
        <v>0</v>
      </c>
      <c r="L122" s="300">
        <f t="shared" si="51"/>
        <v>0</v>
      </c>
      <c r="M122" s="300">
        <f t="shared" si="51"/>
        <v>0</v>
      </c>
      <c r="N122" s="300">
        <f t="shared" si="51"/>
        <v>0</v>
      </c>
    </row>
    <row r="124" spans="1:15" ht="13.15">
      <c r="B124" s="332" t="s">
        <v>47</v>
      </c>
      <c r="C124" s="320"/>
      <c r="D124" s="320"/>
      <c r="E124" s="320"/>
      <c r="F124" s="320"/>
      <c r="G124" s="320"/>
      <c r="H124" s="330"/>
      <c r="I124" s="320"/>
      <c r="J124" s="320"/>
      <c r="K124" s="320"/>
      <c r="L124" s="320"/>
    </row>
    <row r="125" spans="1:15">
      <c r="C125" s="320"/>
      <c r="D125" s="320"/>
      <c r="E125" s="320"/>
      <c r="F125" s="320"/>
      <c r="G125" s="320"/>
      <c r="H125" s="330"/>
      <c r="I125" s="320"/>
      <c r="J125" s="320"/>
      <c r="K125" s="320"/>
      <c r="L125" s="320"/>
    </row>
    <row r="126" spans="1:15" ht="13.15">
      <c r="B126" s="329" t="str">
        <f t="shared" ref="B126:B137" si="52">B110</f>
        <v>Age group</v>
      </c>
      <c r="C126" s="329" t="str">
        <f t="shared" ref="C126:N126" si="53">C110</f>
        <v>2018/19</v>
      </c>
      <c r="D126" s="329" t="str">
        <f t="shared" si="53"/>
        <v>2019/20</v>
      </c>
      <c r="E126" s="329" t="str">
        <f t="shared" si="53"/>
        <v>2020/21</v>
      </c>
      <c r="F126" s="329" t="str">
        <f t="shared" si="53"/>
        <v>2021/22</v>
      </c>
      <c r="G126" s="329" t="str">
        <f t="shared" si="53"/>
        <v>2022/23</v>
      </c>
      <c r="H126" s="329" t="str">
        <f t="shared" si="53"/>
        <v>2023/24</v>
      </c>
      <c r="I126" s="329" t="str">
        <f t="shared" si="53"/>
        <v>2024/25</v>
      </c>
      <c r="J126" s="329" t="str">
        <f t="shared" si="53"/>
        <v>2025/26</v>
      </c>
      <c r="K126" s="329" t="str">
        <f t="shared" si="53"/>
        <v>2026/27</v>
      </c>
      <c r="L126" s="329" t="str">
        <f t="shared" si="53"/>
        <v>2027/28</v>
      </c>
      <c r="M126" s="329" t="str">
        <f t="shared" si="53"/>
        <v>2028/29</v>
      </c>
      <c r="N126" s="329" t="str">
        <f t="shared" si="53"/>
        <v>2029/30</v>
      </c>
    </row>
    <row r="127" spans="1:15" ht="13.15">
      <c r="B127" s="329" t="str">
        <f t="shared" si="52"/>
        <v>20-24</v>
      </c>
      <c r="C127" s="444">
        <f>C93*Group_2_rates!E89</f>
        <v>0.75178928230266395</v>
      </c>
      <c r="D127" s="444">
        <f>D93*Group_2_rates!F89</f>
        <v>1.0612812283344122</v>
      </c>
      <c r="E127" s="444">
        <f>E93*Group_2_rates!G89</f>
        <v>1.3389134290560227</v>
      </c>
      <c r="F127" s="444">
        <f>F93*Group_2_rates!H89</f>
        <v>1.5151059863071252</v>
      </c>
      <c r="G127" s="444">
        <f>G93*Group_2_rates!I89</f>
        <v>1.6527004924067172</v>
      </c>
      <c r="H127" s="444">
        <f>H93*Group_2_rates!J89</f>
        <v>1.7964076454887679</v>
      </c>
      <c r="I127" s="444">
        <f>I93*Group_2_rates!K89</f>
        <v>1.8969523400911616</v>
      </c>
      <c r="J127" s="444">
        <f>J93*Group_2_rates!L89</f>
        <v>1.9378169602596833</v>
      </c>
      <c r="K127" s="444">
        <f>K93*Group_2_rates!M89</f>
        <v>1.946222610131271</v>
      </c>
      <c r="L127" s="444">
        <f>L93*Group_2_rates!N89</f>
        <v>1.9380355478837141</v>
      </c>
      <c r="M127" s="444">
        <f>M93*Group_2_rates!O89</f>
        <v>1.9293752165900222</v>
      </c>
      <c r="N127" s="444">
        <f>N93*Group_2_rates!P89</f>
        <v>1.9171619417626338</v>
      </c>
      <c r="O127" s="318"/>
    </row>
    <row r="128" spans="1:15" ht="13.15">
      <c r="B128" s="329" t="str">
        <f t="shared" si="52"/>
        <v>25-29</v>
      </c>
      <c r="C128" s="444">
        <f>C94*Group_2_rates!E90</f>
        <v>3.0105789467600039</v>
      </c>
      <c r="D128" s="444">
        <f>D94*Group_2_rates!F90</f>
        <v>2.8873958506259769</v>
      </c>
      <c r="E128" s="444">
        <f>E94*Group_2_rates!G90</f>
        <v>2.9752672772391229</v>
      </c>
      <c r="F128" s="444">
        <f>F94*Group_2_rates!H90</f>
        <v>3.0122724537029044</v>
      </c>
      <c r="G128" s="444">
        <f>G94*Group_2_rates!I90</f>
        <v>3.0768593205077828</v>
      </c>
      <c r="H128" s="444">
        <f>H94*Group_2_rates!J90</f>
        <v>3.2021249797640059</v>
      </c>
      <c r="I128" s="444">
        <f>I94*Group_2_rates!K90</f>
        <v>3.3141550171123355</v>
      </c>
      <c r="J128" s="444">
        <f>J94*Group_2_rates!L90</f>
        <v>3.3743316879665821</v>
      </c>
      <c r="K128" s="444">
        <f>K94*Group_2_rates!M90</f>
        <v>3.3992335502339381</v>
      </c>
      <c r="L128" s="444">
        <f>L94*Group_2_rates!N90</f>
        <v>3.4012619906076531</v>
      </c>
      <c r="M128" s="444">
        <f>M94*Group_2_rates!O90</f>
        <v>3.3977939287890497</v>
      </c>
      <c r="N128" s="444">
        <f>N94*Group_2_rates!P90</f>
        <v>3.3865342934578697</v>
      </c>
      <c r="O128" s="318"/>
    </row>
    <row r="129" spans="1:15" ht="13.15">
      <c r="B129" s="329" t="str">
        <f t="shared" si="52"/>
        <v>30-34</v>
      </c>
      <c r="C129" s="444">
        <f>C95*Group_2_rates!E91</f>
        <v>2.5564804271100372</v>
      </c>
      <c r="D129" s="444">
        <f>D95*Group_2_rates!F91</f>
        <v>2.5955542032218855</v>
      </c>
      <c r="E129" s="444">
        <f>E95*Group_2_rates!G91</f>
        <v>2.7135334514859211</v>
      </c>
      <c r="F129" s="444">
        <f>F95*Group_2_rates!H91</f>
        <v>2.7342740624254143</v>
      </c>
      <c r="G129" s="444">
        <f>G95*Group_2_rates!I91</f>
        <v>2.7512265259369348</v>
      </c>
      <c r="H129" s="444">
        <f>H95*Group_2_rates!J91</f>
        <v>2.8010149275984384</v>
      </c>
      <c r="I129" s="444">
        <f>I95*Group_2_rates!K91</f>
        <v>2.8553622025808894</v>
      </c>
      <c r="J129" s="444">
        <f>J95*Group_2_rates!L91</f>
        <v>2.8936483526361689</v>
      </c>
      <c r="K129" s="444">
        <f>K95*Group_2_rates!M91</f>
        <v>2.9181512608875599</v>
      </c>
      <c r="L129" s="444">
        <f>L95*Group_2_rates!N91</f>
        <v>2.9311346476702775</v>
      </c>
      <c r="M129" s="444">
        <f>M95*Group_2_rates!O91</f>
        <v>2.9390089742146404</v>
      </c>
      <c r="N129" s="444">
        <f>N95*Group_2_rates!P91</f>
        <v>2.9405322858176262</v>
      </c>
      <c r="O129" s="318"/>
    </row>
    <row r="130" spans="1:15" ht="13.15">
      <c r="B130" s="329" t="str">
        <f t="shared" si="52"/>
        <v>35-39</v>
      </c>
      <c r="C130" s="444">
        <f>C96*Group_2_rates!E92</f>
        <v>2.4123771012456547</v>
      </c>
      <c r="D130" s="444">
        <f>D96*Group_2_rates!F92</f>
        <v>2.3667905805642806</v>
      </c>
      <c r="E130" s="444">
        <f>E96*Group_2_rates!G92</f>
        <v>2.4343595739411041</v>
      </c>
      <c r="F130" s="444">
        <f>F96*Group_2_rates!H92</f>
        <v>2.4295881741662453</v>
      </c>
      <c r="G130" s="444">
        <f>G96*Group_2_rates!I92</f>
        <v>2.422426466682889</v>
      </c>
      <c r="H130" s="444">
        <f>H96*Group_2_rates!J92</f>
        <v>2.4370191271781265</v>
      </c>
      <c r="I130" s="444">
        <f>I96*Group_2_rates!K92</f>
        <v>2.4560893059832831</v>
      </c>
      <c r="J130" s="444">
        <f>J96*Group_2_rates!L92</f>
        <v>2.4686784152787005</v>
      </c>
      <c r="K130" s="444">
        <f>K96*Group_2_rates!M92</f>
        <v>2.477068775083989</v>
      </c>
      <c r="L130" s="444">
        <f>L96*Group_2_rates!N92</f>
        <v>2.4822343167380287</v>
      </c>
      <c r="M130" s="444">
        <f>M96*Group_2_rates!O92</f>
        <v>2.4870553553933159</v>
      </c>
      <c r="N130" s="444">
        <f>N96*Group_2_rates!P92</f>
        <v>2.4896558405126363</v>
      </c>
      <c r="O130" s="318"/>
    </row>
    <row r="131" spans="1:15" ht="13.15">
      <c r="B131" s="329" t="str">
        <f t="shared" si="52"/>
        <v>40-44</v>
      </c>
      <c r="C131" s="444">
        <f>C97*Group_2_rates!E93</f>
        <v>2.0560052390226948</v>
      </c>
      <c r="D131" s="444">
        <f>D97*Group_2_rates!F93</f>
        <v>2.0580274146508692</v>
      </c>
      <c r="E131" s="444">
        <f>E97*Group_2_rates!G93</f>
        <v>2.133998377246964</v>
      </c>
      <c r="F131" s="444">
        <f>F97*Group_2_rates!H93</f>
        <v>2.1361385423821844</v>
      </c>
      <c r="G131" s="444">
        <f>G97*Group_2_rates!I93</f>
        <v>2.1296250802803964</v>
      </c>
      <c r="H131" s="444">
        <f>H97*Group_2_rates!J93</f>
        <v>2.136488592690847</v>
      </c>
      <c r="I131" s="444">
        <f>I97*Group_2_rates!K93</f>
        <v>2.1442131489765033</v>
      </c>
      <c r="J131" s="444">
        <f>J97*Group_2_rates!L93</f>
        <v>2.1454229324687422</v>
      </c>
      <c r="K131" s="444">
        <f>K97*Group_2_rates!M93</f>
        <v>2.143142309091365</v>
      </c>
      <c r="L131" s="444">
        <f>L97*Group_2_rates!N93</f>
        <v>2.1391700992291942</v>
      </c>
      <c r="M131" s="444">
        <f>M97*Group_2_rates!O93</f>
        <v>2.1363440488815764</v>
      </c>
      <c r="N131" s="444">
        <f>N97*Group_2_rates!P93</f>
        <v>2.1334420710106157</v>
      </c>
      <c r="O131" s="318"/>
    </row>
    <row r="132" spans="1:15" ht="13.15">
      <c r="B132" s="329" t="str">
        <f t="shared" si="52"/>
        <v>45-49</v>
      </c>
      <c r="C132" s="444">
        <f>C98*Group_2_rates!E94</f>
        <v>1.413882272524287</v>
      </c>
      <c r="D132" s="444">
        <f>D98*Group_2_rates!F94</f>
        <v>1.5713353546467193</v>
      </c>
      <c r="E132" s="444">
        <f>E98*Group_2_rates!G94</f>
        <v>1.7539595085584387</v>
      </c>
      <c r="F132" s="444">
        <f>F98*Group_2_rates!H94</f>
        <v>1.8491231553704011</v>
      </c>
      <c r="G132" s="444">
        <f>G98*Group_2_rates!I94</f>
        <v>1.912424079009543</v>
      </c>
      <c r="H132" s="444">
        <f>H98*Group_2_rates!J94</f>
        <v>1.9687823260842612</v>
      </c>
      <c r="I132" s="444">
        <f>I98*Group_2_rates!K94</f>
        <v>2.0111408549192364</v>
      </c>
      <c r="J132" s="444">
        <f>J98*Group_2_rates!L94</f>
        <v>2.0362289586132163</v>
      </c>
      <c r="K132" s="444">
        <f>K98*Group_2_rates!M94</f>
        <v>2.0497147164634422</v>
      </c>
      <c r="L132" s="444">
        <f>L98*Group_2_rates!N94</f>
        <v>2.0555642317871063</v>
      </c>
      <c r="M132" s="444">
        <f>M98*Group_2_rates!O94</f>
        <v>2.0582650006140093</v>
      </c>
      <c r="N132" s="444">
        <f>N98*Group_2_rates!P94</f>
        <v>2.0581252477698904</v>
      </c>
      <c r="O132" s="318"/>
    </row>
    <row r="133" spans="1:15" ht="13.15">
      <c r="B133" s="329" t="str">
        <f t="shared" si="52"/>
        <v>50-54</v>
      </c>
      <c r="C133" s="444">
        <f>C99*Group_2_rates!E95</f>
        <v>1.4082880980603885</v>
      </c>
      <c r="D133" s="444">
        <f>D99*Group_2_rates!F95</f>
        <v>1.3457952116027596</v>
      </c>
      <c r="E133" s="444">
        <f>E99*Group_2_rates!G95</f>
        <v>1.3827484109654162</v>
      </c>
      <c r="F133" s="444">
        <f>F99*Group_2_rates!H95</f>
        <v>1.3990827569849875</v>
      </c>
      <c r="G133" s="444">
        <f>G99*Group_2_rates!I95</f>
        <v>1.4227655793961353</v>
      </c>
      <c r="H133" s="444">
        <f>H99*Group_2_rates!J95</f>
        <v>1.4594546424234001</v>
      </c>
      <c r="I133" s="444">
        <f>I99*Group_2_rates!K95</f>
        <v>1.4954367090463432</v>
      </c>
      <c r="J133" s="444">
        <f>J99*Group_2_rates!L95</f>
        <v>1.5230157060388134</v>
      </c>
      <c r="K133" s="444">
        <f>K99*Group_2_rates!M95</f>
        <v>1.5432515429784728</v>
      </c>
      <c r="L133" s="444">
        <f>L99*Group_2_rates!N95</f>
        <v>1.5573421960992537</v>
      </c>
      <c r="M133" s="444">
        <f>M99*Group_2_rates!O95</f>
        <v>1.5677674608692707</v>
      </c>
      <c r="N133" s="444">
        <f>N99*Group_2_rates!P95</f>
        <v>1.5744630983750332</v>
      </c>
      <c r="O133" s="318"/>
    </row>
    <row r="134" spans="1:15" ht="13.15">
      <c r="B134" s="329" t="str">
        <f t="shared" si="52"/>
        <v>55-59</v>
      </c>
      <c r="C134" s="444">
        <f>C100*Group_2_rates!E96</f>
        <v>0.98021898881404823</v>
      </c>
      <c r="D134" s="444">
        <f>D100*Group_2_rates!F96</f>
        <v>0.80009064772982685</v>
      </c>
      <c r="E134" s="444">
        <f>E100*Group_2_rates!G96</f>
        <v>0.71033683868857334</v>
      </c>
      <c r="F134" s="444">
        <f>F100*Group_2_rates!H96</f>
        <v>0.63790536370245432</v>
      </c>
      <c r="G134" s="444">
        <f>G100*Group_2_rates!I96</f>
        <v>0.59355179830174476</v>
      </c>
      <c r="H134" s="444">
        <f>H100*Group_2_rates!J96</f>
        <v>0.57299150708935775</v>
      </c>
      <c r="I134" s="444">
        <f>I100*Group_2_rates!K96</f>
        <v>0.56477352664342917</v>
      </c>
      <c r="J134" s="444">
        <f>J100*Group_2_rates!L96</f>
        <v>0.56171064893634781</v>
      </c>
      <c r="K134" s="444">
        <f>K100*Group_2_rates!M96</f>
        <v>0.56149395741552188</v>
      </c>
      <c r="L134" s="444">
        <f>L100*Group_2_rates!N96</f>
        <v>0.56261420544270946</v>
      </c>
      <c r="M134" s="444">
        <f>M100*Group_2_rates!O96</f>
        <v>0.56468107060043315</v>
      </c>
      <c r="N134" s="444">
        <f>N100*Group_2_rates!P96</f>
        <v>0.56665829144847069</v>
      </c>
      <c r="O134" s="318"/>
    </row>
    <row r="135" spans="1:15" ht="13.15">
      <c r="B135" s="329" t="str">
        <f t="shared" si="52"/>
        <v>60-64</v>
      </c>
      <c r="C135" s="444">
        <f>C101*Group_2_rates!E97</f>
        <v>0.56192951462751572</v>
      </c>
      <c r="D135" s="444">
        <f>D101*Group_2_rates!F97</f>
        <v>0.45243218429403631</v>
      </c>
      <c r="E135" s="444">
        <f>E101*Group_2_rates!G97</f>
        <v>0.38458616340316126</v>
      </c>
      <c r="F135" s="444">
        <f>F101*Group_2_rates!H97</f>
        <v>0.32456373013968148</v>
      </c>
      <c r="G135" s="444">
        <f>G101*Group_2_rates!I97</f>
        <v>0.28212890963317688</v>
      </c>
      <c r="H135" s="444">
        <f>H101*Group_2_rates!J97</f>
        <v>0.25578191537685735</v>
      </c>
      <c r="I135" s="444">
        <f>I101*Group_2_rates!K97</f>
        <v>0.23930530343654322</v>
      </c>
      <c r="J135" s="444">
        <f>J101*Group_2_rates!L97</f>
        <v>0.22853294960814183</v>
      </c>
      <c r="K135" s="444">
        <f>K101*Group_2_rates!M97</f>
        <v>0.22178117395566727</v>
      </c>
      <c r="L135" s="444">
        <f>L101*Group_2_rates!N97</f>
        <v>0.21773550122010757</v>
      </c>
      <c r="M135" s="444">
        <f>M101*Group_2_rates!O97</f>
        <v>0.21570046802136336</v>
      </c>
      <c r="N135" s="444">
        <f>N101*Group_2_rates!P97</f>
        <v>0.21471134946834214</v>
      </c>
      <c r="O135" s="318"/>
    </row>
    <row r="136" spans="1:15" ht="13.15">
      <c r="B136" s="329" t="str">
        <f t="shared" si="52"/>
        <v>65 plus</v>
      </c>
      <c r="C136" s="444">
        <f>C102*Group_2_rates!E98</f>
        <v>0.13466102901235719</v>
      </c>
      <c r="D136" s="444">
        <f>D102*Group_2_rates!F98</f>
        <v>0.20330840370393236</v>
      </c>
      <c r="E136" s="444">
        <f>E102*Group_2_rates!G98</f>
        <v>0.23603209296445948</v>
      </c>
      <c r="F136" s="444">
        <f>F102*Group_2_rates!H98</f>
        <v>0.23691837898798143</v>
      </c>
      <c r="G136" s="444">
        <f>G102*Group_2_rates!I98</f>
        <v>0.2254025978564515</v>
      </c>
      <c r="H136" s="444">
        <f>H102*Group_2_rates!J98</f>
        <v>0.21135050392803414</v>
      </c>
      <c r="I136" s="444">
        <f>I102*Group_2_rates!K98</f>
        <v>0.19753597147198226</v>
      </c>
      <c r="J136" s="444">
        <f>J102*Group_2_rates!L98</f>
        <v>0.18499526835125352</v>
      </c>
      <c r="K136" s="444">
        <f>K102*Group_2_rates!M98</f>
        <v>0.17453220566588068</v>
      </c>
      <c r="L136" s="444">
        <f>L102*Group_2_rates!N98</f>
        <v>0.16627747799289117</v>
      </c>
      <c r="M136" s="444">
        <f>M102*Group_2_rates!O98</f>
        <v>0.16019239977237967</v>
      </c>
      <c r="N136" s="444">
        <f>N102*Group_2_rates!P98</f>
        <v>0.15578718688525586</v>
      </c>
      <c r="O136" s="318"/>
    </row>
    <row r="137" spans="1:15" ht="13.15">
      <c r="B137" s="329" t="str">
        <f t="shared" si="52"/>
        <v>Total</v>
      </c>
      <c r="C137" s="444">
        <f>SUM(C127:C136)</f>
        <v>15.286210899479649</v>
      </c>
      <c r="D137" s="444">
        <f t="shared" ref="D137:N137" si="54">SUM(D127:D136)</f>
        <v>15.342011079374696</v>
      </c>
      <c r="E137" s="444">
        <f t="shared" si="54"/>
        <v>16.063735123549183</v>
      </c>
      <c r="F137" s="444">
        <f t="shared" si="54"/>
        <v>16.274972604169378</v>
      </c>
      <c r="G137" s="444">
        <f t="shared" si="54"/>
        <v>16.46911085001177</v>
      </c>
      <c r="H137" s="444">
        <f t="shared" si="54"/>
        <v>16.8414161676221</v>
      </c>
      <c r="I137" s="444">
        <f t="shared" si="54"/>
        <v>17.174964380261706</v>
      </c>
      <c r="J137" s="444">
        <f t="shared" si="54"/>
        <v>17.35438188015765</v>
      </c>
      <c r="K137" s="444">
        <f t="shared" si="54"/>
        <v>17.434592101907107</v>
      </c>
      <c r="L137" s="444">
        <f t="shared" si="54"/>
        <v>17.451370214670938</v>
      </c>
      <c r="M137" s="444">
        <f t="shared" si="54"/>
        <v>17.456183923746064</v>
      </c>
      <c r="N137" s="444">
        <f t="shared" si="54"/>
        <v>17.437071606508372</v>
      </c>
      <c r="O137" s="318"/>
    </row>
    <row r="138" spans="1:15">
      <c r="A138" s="300">
        <f>SUM(C138:N138)</f>
        <v>0</v>
      </c>
      <c r="C138" s="300">
        <f t="shared" ref="C138:N138" si="55">SUM(C127:C136)-C137</f>
        <v>0</v>
      </c>
      <c r="D138" s="300">
        <f t="shared" si="55"/>
        <v>0</v>
      </c>
      <c r="E138" s="300">
        <f t="shared" si="55"/>
        <v>0</v>
      </c>
      <c r="F138" s="300">
        <f t="shared" si="55"/>
        <v>0</v>
      </c>
      <c r="G138" s="300">
        <f t="shared" si="55"/>
        <v>0</v>
      </c>
      <c r="H138" s="300">
        <f t="shared" si="55"/>
        <v>0</v>
      </c>
      <c r="I138" s="300">
        <f t="shared" si="55"/>
        <v>0</v>
      </c>
      <c r="J138" s="300">
        <f t="shared" si="55"/>
        <v>0</v>
      </c>
      <c r="K138" s="300">
        <f t="shared" si="55"/>
        <v>0</v>
      </c>
      <c r="L138" s="300">
        <f t="shared" si="55"/>
        <v>0</v>
      </c>
      <c r="M138" s="300">
        <f t="shared" si="55"/>
        <v>0</v>
      </c>
      <c r="N138" s="300">
        <f t="shared" si="55"/>
        <v>0</v>
      </c>
    </row>
    <row r="140" spans="1:15" ht="15">
      <c r="B140" s="331" t="s">
        <v>164</v>
      </c>
      <c r="H140" s="316"/>
    </row>
    <row r="141" spans="1:15">
      <c r="H141" s="316"/>
    </row>
    <row r="142" spans="1:15" ht="13.15">
      <c r="B142" s="332" t="s">
        <v>46</v>
      </c>
      <c r="H142" s="316"/>
    </row>
    <row r="143" spans="1:15">
      <c r="H143" s="316"/>
    </row>
    <row r="144" spans="1:15" ht="13.15">
      <c r="B144" s="329" t="str">
        <f t="shared" ref="B144:B155" si="56">B110</f>
        <v>Age group</v>
      </c>
      <c r="C144" s="329" t="str">
        <f t="shared" ref="C144:N144" si="57">C110</f>
        <v>2018/19</v>
      </c>
      <c r="D144" s="329" t="str">
        <f t="shared" si="57"/>
        <v>2019/20</v>
      </c>
      <c r="E144" s="329" t="str">
        <f t="shared" si="57"/>
        <v>2020/21</v>
      </c>
      <c r="F144" s="329" t="str">
        <f t="shared" si="57"/>
        <v>2021/22</v>
      </c>
      <c r="G144" s="329" t="str">
        <f t="shared" si="57"/>
        <v>2022/23</v>
      </c>
      <c r="H144" s="329" t="str">
        <f t="shared" si="57"/>
        <v>2023/24</v>
      </c>
      <c r="I144" s="329" t="str">
        <f t="shared" si="57"/>
        <v>2024/25</v>
      </c>
      <c r="J144" s="329" t="str">
        <f t="shared" si="57"/>
        <v>2025/26</v>
      </c>
      <c r="K144" s="329" t="str">
        <f t="shared" si="57"/>
        <v>2026/27</v>
      </c>
      <c r="L144" s="329" t="str">
        <f t="shared" si="57"/>
        <v>2027/28</v>
      </c>
      <c r="M144" s="329" t="str">
        <f t="shared" si="57"/>
        <v>2028/29</v>
      </c>
      <c r="N144" s="329" t="str">
        <f t="shared" si="57"/>
        <v>2029/30</v>
      </c>
    </row>
    <row r="145" spans="1:14" ht="13.15">
      <c r="B145" s="329" t="str">
        <f t="shared" si="56"/>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row>
    <row r="146" spans="1:14" ht="13.15">
      <c r="B146" s="329" t="str">
        <f t="shared" si="56"/>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row>
    <row r="147" spans="1:14" ht="13.15">
      <c r="B147" s="329" t="str">
        <f t="shared" si="56"/>
        <v>30-34</v>
      </c>
      <c r="C147" s="444">
        <f>C79*Calc_SEC_retirement_rates!$G126</f>
        <v>6.3993768788046844E-3</v>
      </c>
      <c r="D147" s="444">
        <f>D79*Calc_SEC_retirement_rates!$G126</f>
        <v>6.2184368409210272E-3</v>
      </c>
      <c r="E147" s="444">
        <f>E79*Calc_SEC_retirement_rates!$G126</f>
        <v>6.0431215411486904E-3</v>
      </c>
      <c r="F147" s="444">
        <f>F79*Calc_SEC_retirement_rates!$G126</f>
        <v>5.911264048092179E-3</v>
      </c>
      <c r="G147" s="444">
        <f>G79*Calc_SEC_retirement_rates!$G126</f>
        <v>5.8525718201117736E-3</v>
      </c>
      <c r="H147" s="444">
        <f>H79*Calc_SEC_retirement_rates!$G126</f>
        <v>5.8970041472973253E-3</v>
      </c>
      <c r="I147" s="444">
        <f>I79*Calc_SEC_retirement_rates!$G126</f>
        <v>5.9792011068154479E-3</v>
      </c>
      <c r="J147" s="444">
        <f>J79*Calc_SEC_retirement_rates!$G126</f>
        <v>6.0492341694776929E-3</v>
      </c>
      <c r="K147" s="444">
        <f>K79*Calc_SEC_retirement_rates!$G126</f>
        <v>6.1044289193606296E-3</v>
      </c>
      <c r="L147" s="444">
        <f>L79*Calc_SEC_retirement_rates!$G126</f>
        <v>6.1439000598144397E-3</v>
      </c>
      <c r="M147" s="444">
        <f>M79*Calc_SEC_retirement_rates!$G126</f>
        <v>6.1767186677983109E-3</v>
      </c>
      <c r="N147" s="444">
        <f>N79*Calc_SEC_retirement_rates!$G126</f>
        <v>6.1978701248278046E-3</v>
      </c>
    </row>
    <row r="148" spans="1:14" ht="13.15">
      <c r="B148" s="329" t="str">
        <f t="shared" si="56"/>
        <v>35-39</v>
      </c>
      <c r="C148" s="444">
        <f>C80*Calc_SEC_retirement_rates!$G127</f>
        <v>5.2343528099015307E-3</v>
      </c>
      <c r="D148" s="444">
        <f>D80*Calc_SEC_retirement_rates!$G127</f>
        <v>6.0872781601074297E-3</v>
      </c>
      <c r="E148" s="444">
        <f>E80*Calc_SEC_retirement_rates!$G127</f>
        <v>6.6901464223633198E-3</v>
      </c>
      <c r="F148" s="444">
        <f>F80*Calc_SEC_retirement_rates!$G127</f>
        <v>7.100226707878134E-3</v>
      </c>
      <c r="G148" s="444">
        <f>G80*Calc_SEC_retirement_rates!$G127</f>
        <v>7.3930980934446529E-3</v>
      </c>
      <c r="H148" s="444">
        <f>H80*Calc_SEC_retirement_rates!$G127</f>
        <v>7.6471097519710332E-3</v>
      </c>
      <c r="I148" s="444">
        <f>I80*Calc_SEC_retirement_rates!$G127</f>
        <v>7.8474397589655999E-3</v>
      </c>
      <c r="J148" s="444">
        <f>J80*Calc_SEC_retirement_rates!$G127</f>
        <v>7.9855760556275367E-3</v>
      </c>
      <c r="K148" s="444">
        <f>K80*Calc_SEC_retirement_rates!$G127</f>
        <v>8.0841390785572394E-3</v>
      </c>
      <c r="L148" s="444">
        <f>L80*Calc_SEC_retirement_rates!$G127</f>
        <v>8.1559914989536852E-3</v>
      </c>
      <c r="M148" s="444">
        <f>M80*Calc_SEC_retirement_rates!$G127</f>
        <v>8.2159351042064357E-3</v>
      </c>
      <c r="N148" s="444">
        <f>N80*Calc_SEC_retirement_rates!$G127</f>
        <v>8.2619240629459908E-3</v>
      </c>
    </row>
    <row r="149" spans="1:14" ht="13.15">
      <c r="B149" s="329" t="str">
        <f t="shared" si="56"/>
        <v>40-44</v>
      </c>
      <c r="C149" s="444">
        <f>C81*Calc_SEC_retirement_rates!$G128</f>
        <v>6.6747442162993645E-3</v>
      </c>
      <c r="D149" s="444">
        <f>D81*Calc_SEC_retirement_rates!$G128</f>
        <v>6.9604170035739155E-3</v>
      </c>
      <c r="E149" s="444">
        <f>E81*Calc_SEC_retirement_rates!$G128</f>
        <v>7.4078611193395E-3</v>
      </c>
      <c r="F149" s="444">
        <f>F81*Calc_SEC_retirement_rates!$G128</f>
        <v>7.902197841500317E-3</v>
      </c>
      <c r="G149" s="444">
        <f>G81*Calc_SEC_retirement_rates!$G128</f>
        <v>8.3988698483964015E-3</v>
      </c>
      <c r="H149" s="444">
        <f>H81*Calc_SEC_retirement_rates!$G128</f>
        <v>8.9003349519534824E-3</v>
      </c>
      <c r="I149" s="444">
        <f>I81*Calc_SEC_retirement_rates!$G128</f>
        <v>9.3387876432129719E-3</v>
      </c>
      <c r="J149" s="444">
        <f>J81*Calc_SEC_retirement_rates!$G128</f>
        <v>9.6811473033495618E-3</v>
      </c>
      <c r="K149" s="444">
        <f>K81*Calc_SEC_retirement_rates!$G128</f>
        <v>9.946921511606097E-3</v>
      </c>
      <c r="L149" s="444">
        <f>L81*Calc_SEC_retirement_rates!$G128</f>
        <v>1.0152770594368893E-2</v>
      </c>
      <c r="M149" s="444">
        <f>M81*Calc_SEC_retirement_rates!$G128</f>
        <v>1.0320477453869258E-2</v>
      </c>
      <c r="N149" s="444">
        <f>N81*Calc_SEC_retirement_rates!$G128</f>
        <v>1.0452945770103812E-2</v>
      </c>
    </row>
    <row r="150" spans="1:14" ht="13.15">
      <c r="B150" s="329" t="str">
        <f t="shared" si="56"/>
        <v>45-49</v>
      </c>
      <c r="C150" s="444">
        <f>C82*Calc_SEC_retirement_rates!$G129</f>
        <v>2.400522895746196E-2</v>
      </c>
      <c r="D150" s="444">
        <f>D82*Calc_SEC_retirement_rates!$G129</f>
        <v>2.2058576526192142E-2</v>
      </c>
      <c r="E150" s="444">
        <f>E82*Calc_SEC_retirement_rates!$G129</f>
        <v>2.0811747242395109E-2</v>
      </c>
      <c r="F150" s="444">
        <f>F82*Calc_SEC_retirement_rates!$G129</f>
        <v>2.0125979180977256E-2</v>
      </c>
      <c r="G150" s="444">
        <f>G82*Calc_SEC_retirement_rates!$G129</f>
        <v>1.9905729641395014E-2</v>
      </c>
      <c r="H150" s="444">
        <f>H82*Calc_SEC_retirement_rates!$G129</f>
        <v>2.0097476368893637E-2</v>
      </c>
      <c r="I150" s="444">
        <f>I82*Calc_SEC_retirement_rates!$G129</f>
        <v>2.0472778971539624E-2</v>
      </c>
      <c r="J150" s="444">
        <f>J82*Calc_SEC_retirement_rates!$G129</f>
        <v>2.0877747821390995E-2</v>
      </c>
      <c r="K150" s="444">
        <f>K82*Calc_SEC_retirement_rates!$G129</f>
        <v>2.1282323445806432E-2</v>
      </c>
      <c r="L150" s="444">
        <f>L82*Calc_SEC_retirement_rates!$G129</f>
        <v>2.1665999189423992E-2</v>
      </c>
      <c r="M150" s="444">
        <f>M82*Calc_SEC_retirement_rates!$G129</f>
        <v>2.203447412572021E-2</v>
      </c>
      <c r="N150" s="444">
        <f>N82*Calc_SEC_retirement_rates!$G129</f>
        <v>2.2365979756931831E-2</v>
      </c>
    </row>
    <row r="151" spans="1:14" ht="13.15">
      <c r="B151" s="329" t="str">
        <f t="shared" si="56"/>
        <v>50-54</v>
      </c>
      <c r="C151" s="444">
        <f>C83*Calc_SEC_retirement_rates!$G130</f>
        <v>0.35715859319317905</v>
      </c>
      <c r="D151" s="444">
        <f>D83*Calc_SEC_retirement_rates!$G130</f>
        <v>0.36729761947984996</v>
      </c>
      <c r="E151" s="444">
        <f>E83*Calc_SEC_retirement_rates!$G130</f>
        <v>0.36789476382452135</v>
      </c>
      <c r="F151" s="444">
        <f>F83*Calc_SEC_retirement_rates!$G130</f>
        <v>0.36391148443792953</v>
      </c>
      <c r="G151" s="444">
        <f>G83*Calc_SEC_retirement_rates!$G130</f>
        <v>0.35929086492246304</v>
      </c>
      <c r="H151" s="444">
        <f>H83*Calc_SEC_retirement_rates!$G130</f>
        <v>0.35709033764049491</v>
      </c>
      <c r="I151" s="444">
        <f>I83*Calc_SEC_retirement_rates!$G130</f>
        <v>0.35628206311846028</v>
      </c>
      <c r="J151" s="444">
        <f>J83*Calc_SEC_retirement_rates!$G130</f>
        <v>0.35597375388022623</v>
      </c>
      <c r="K151" s="444">
        <f>K83*Calc_SEC_retirement_rates!$G130</f>
        <v>0.35648775083819573</v>
      </c>
      <c r="L151" s="444">
        <f>L83*Calc_SEC_retirement_rates!$G130</f>
        <v>0.35782134094688589</v>
      </c>
      <c r="M151" s="444">
        <f>M83*Calc_SEC_retirement_rates!$G130</f>
        <v>0.36009919360276993</v>
      </c>
      <c r="N151" s="444">
        <f>N83*Calc_SEC_retirement_rates!$G130</f>
        <v>0.36286470474139754</v>
      </c>
    </row>
    <row r="152" spans="1:14" ht="13.15">
      <c r="B152" s="329" t="str">
        <f t="shared" si="56"/>
        <v>55-59</v>
      </c>
      <c r="C152" s="444">
        <f>C84*Calc_SEC_retirement_rates!$G131</f>
        <v>3.0501372296850575</v>
      </c>
      <c r="D152" s="444">
        <f>D84*Calc_SEC_retirement_rates!$G131</f>
        <v>2.3600369971855257</v>
      </c>
      <c r="E152" s="444">
        <f>E84*Calc_SEC_retirement_rates!$G131</f>
        <v>1.9571152292850804</v>
      </c>
      <c r="F152" s="444">
        <f>F84*Calc_SEC_retirement_rates!$G131</f>
        <v>1.7149987331775118</v>
      </c>
      <c r="G152" s="444">
        <f>G84*Calc_SEC_retirement_rates!$G131</f>
        <v>1.5671192903227664</v>
      </c>
      <c r="H152" s="444">
        <f>H84*Calc_SEC_retirement_rates!$G131</f>
        <v>1.480259824751585</v>
      </c>
      <c r="I152" s="444">
        <f>I84*Calc_SEC_retirement_rates!$G131</f>
        <v>1.425235271903732</v>
      </c>
      <c r="J152" s="444">
        <f>J84*Calc_SEC_retirement_rates!$G131</f>
        <v>1.3861251110382964</v>
      </c>
      <c r="K152" s="444">
        <f>K84*Calc_SEC_retirement_rates!$G131</f>
        <v>1.3587340605718397</v>
      </c>
      <c r="L152" s="444">
        <f>L84*Calc_SEC_retirement_rates!$G131</f>
        <v>1.3403965629634376</v>
      </c>
      <c r="M152" s="444">
        <f>M84*Calc_SEC_retirement_rates!$G131</f>
        <v>1.3303557679356581</v>
      </c>
      <c r="N152" s="444">
        <f>N84*Calc_SEC_retirement_rates!$G131</f>
        <v>1.3259065471938003</v>
      </c>
    </row>
    <row r="153" spans="1:14" ht="13.15">
      <c r="B153" s="329" t="str">
        <f t="shared" si="56"/>
        <v>60-64</v>
      </c>
      <c r="C153" s="444">
        <f>C85*Calc_SEC_retirement_rates!$G132</f>
        <v>0.99789971724605886</v>
      </c>
      <c r="D153" s="444">
        <f>D85*Calc_SEC_retirement_rates!$G132</f>
        <v>1.2929192609835625</v>
      </c>
      <c r="E153" s="444">
        <f>E85*Calc_SEC_retirement_rates!$G132</f>
        <v>1.290162246995437</v>
      </c>
      <c r="F153" s="444">
        <f>F85*Calc_SEC_retirement_rates!$G132</f>
        <v>1.1973579349214709</v>
      </c>
      <c r="G153" s="444">
        <f>G85*Calc_SEC_retirement_rates!$G132</f>
        <v>1.0964978142709472</v>
      </c>
      <c r="H153" s="444">
        <f>H85*Calc_SEC_retirement_rates!$G132</f>
        <v>1.0168654885647812</v>
      </c>
      <c r="I153" s="444">
        <f>I85*Calc_SEC_retirement_rates!$G132</f>
        <v>0.95577097624965945</v>
      </c>
      <c r="J153" s="444">
        <f>J85*Calc_SEC_retirement_rates!$G132</f>
        <v>0.9075327925493768</v>
      </c>
      <c r="K153" s="444">
        <f>K85*Calc_SEC_retirement_rates!$G132</f>
        <v>0.87082579545564964</v>
      </c>
      <c r="L153" s="444">
        <f>L85*Calc_SEC_retirement_rates!$G132</f>
        <v>0.84359220977100768</v>
      </c>
      <c r="M153" s="444">
        <f>M85*Calc_SEC_retirement_rates!$G132</f>
        <v>0.8248520409161374</v>
      </c>
      <c r="N153" s="444">
        <f>N85*Calc_SEC_retirement_rates!$G132</f>
        <v>0.8119805770885471</v>
      </c>
    </row>
    <row r="154" spans="1:14" ht="13.15">
      <c r="B154" s="329" t="str">
        <f t="shared" si="56"/>
        <v>65 plus</v>
      </c>
      <c r="C154" s="444">
        <f>C86*Calc_SEC_retirement_rates!$G133</f>
        <v>1.9843528874674432</v>
      </c>
      <c r="D154" s="444">
        <f>D86*Calc_SEC_retirement_rates!$G133</f>
        <v>1.3558170949224371</v>
      </c>
      <c r="E154" s="444">
        <f>E86*Calc_SEC_retirement_rates!$G133</f>
        <v>1.02617661928268</v>
      </c>
      <c r="F154" s="444">
        <f>F86*Calc_SEC_retirement_rates!$G133</f>
        <v>0.83036085307736396</v>
      </c>
      <c r="G154" s="444">
        <f>G86*Calc_SEC_retirement_rates!$G133</f>
        <v>0.70196002917904821</v>
      </c>
      <c r="H154" s="444">
        <f>H86*Calc_SEC_retirement_rates!$G133</f>
        <v>0.61439331502423966</v>
      </c>
      <c r="I154" s="444">
        <f>I86*Calc_SEC_retirement_rates!$G133</f>
        <v>0.55109813113212769</v>
      </c>
      <c r="J154" s="444">
        <f>J86*Calc_SEC_retirement_rates!$G133</f>
        <v>0.50297044900315346</v>
      </c>
      <c r="K154" s="444">
        <f>K86*Calc_SEC_retirement_rates!$G133</f>
        <v>0.4662486141186124</v>
      </c>
      <c r="L154" s="444">
        <f>L86*Calc_SEC_retirement_rates!$G133</f>
        <v>0.43831869058506823</v>
      </c>
      <c r="M154" s="444">
        <f>M86*Calc_SEC_retirement_rates!$G133</f>
        <v>0.41766031868402864</v>
      </c>
      <c r="N154" s="444">
        <f>N86*Calc_SEC_retirement_rates!$G133</f>
        <v>0.40232571145667545</v>
      </c>
    </row>
    <row r="155" spans="1:14" ht="13.15">
      <c r="B155" s="329" t="str">
        <f t="shared" si="56"/>
        <v>Total</v>
      </c>
      <c r="C155" s="444">
        <f>SUM(C145:C154)</f>
        <v>6.4318621304542063</v>
      </c>
      <c r="D155" s="444">
        <f t="shared" ref="D155:N155" si="58">SUM(D145:D154)</f>
        <v>5.4173956811021693</v>
      </c>
      <c r="E155" s="444">
        <f t="shared" si="58"/>
        <v>4.682301735712965</v>
      </c>
      <c r="F155" s="444">
        <f t="shared" si="58"/>
        <v>4.1476686733927242</v>
      </c>
      <c r="G155" s="444">
        <f t="shared" si="58"/>
        <v>3.7664182680985725</v>
      </c>
      <c r="H155" s="444">
        <f t="shared" si="58"/>
        <v>3.5111508912012162</v>
      </c>
      <c r="I155" s="444">
        <f t="shared" si="58"/>
        <v>3.332024649884513</v>
      </c>
      <c r="J155" s="444">
        <f t="shared" si="58"/>
        <v>3.1971958118208983</v>
      </c>
      <c r="K155" s="444">
        <f t="shared" si="58"/>
        <v>3.0977140339396279</v>
      </c>
      <c r="L155" s="444">
        <f t="shared" si="58"/>
        <v>3.0262474656089609</v>
      </c>
      <c r="M155" s="444">
        <f t="shared" si="58"/>
        <v>2.9797149264901885</v>
      </c>
      <c r="N155" s="444">
        <f t="shared" si="58"/>
        <v>2.95035626019523</v>
      </c>
    </row>
    <row r="156" spans="1:14">
      <c r="A156" s="300">
        <f>SUM(C156:N156)</f>
        <v>0</v>
      </c>
      <c r="C156" s="300">
        <f t="shared" ref="C156:N156" si="59">SUM(C145:C154)-C155</f>
        <v>0</v>
      </c>
      <c r="D156" s="300">
        <f t="shared" si="59"/>
        <v>0</v>
      </c>
      <c r="E156" s="300">
        <f t="shared" si="59"/>
        <v>0</v>
      </c>
      <c r="F156" s="300">
        <f t="shared" si="59"/>
        <v>0</v>
      </c>
      <c r="G156" s="300">
        <f t="shared" si="59"/>
        <v>0</v>
      </c>
      <c r="H156" s="300">
        <f t="shared" si="59"/>
        <v>0</v>
      </c>
      <c r="I156" s="300">
        <f t="shared" si="59"/>
        <v>0</v>
      </c>
      <c r="J156" s="300">
        <f t="shared" si="59"/>
        <v>0</v>
      </c>
      <c r="K156" s="300">
        <f t="shared" si="59"/>
        <v>0</v>
      </c>
      <c r="L156" s="300">
        <f t="shared" si="59"/>
        <v>0</v>
      </c>
      <c r="M156" s="300">
        <f t="shared" si="59"/>
        <v>0</v>
      </c>
      <c r="N156" s="300">
        <f t="shared" si="59"/>
        <v>0</v>
      </c>
    </row>
    <row r="158" spans="1:14" ht="13.15">
      <c r="B158" s="332" t="s">
        <v>47</v>
      </c>
      <c r="C158" s="320"/>
      <c r="D158" s="320"/>
      <c r="E158" s="320"/>
      <c r="F158" s="320"/>
      <c r="G158" s="320"/>
      <c r="H158" s="330"/>
      <c r="I158" s="320"/>
      <c r="J158" s="320"/>
      <c r="K158" s="320"/>
      <c r="L158" s="320"/>
    </row>
    <row r="159" spans="1:14">
      <c r="C159" s="320"/>
      <c r="D159" s="320"/>
      <c r="E159" s="320"/>
      <c r="F159" s="320"/>
      <c r="G159" s="320"/>
      <c r="H159" s="330"/>
      <c r="I159" s="320"/>
      <c r="J159" s="320"/>
      <c r="K159" s="320"/>
      <c r="L159" s="320"/>
    </row>
    <row r="160" spans="1:14" ht="13.15">
      <c r="B160" s="329" t="str">
        <f t="shared" ref="B160:B171" si="60">B144</f>
        <v>Age group</v>
      </c>
      <c r="C160" s="329" t="str">
        <f t="shared" ref="C160:N160" si="61">C144</f>
        <v>2018/19</v>
      </c>
      <c r="D160" s="329" t="str">
        <f t="shared" si="61"/>
        <v>2019/20</v>
      </c>
      <c r="E160" s="329" t="str">
        <f t="shared" si="61"/>
        <v>2020/21</v>
      </c>
      <c r="F160" s="329" t="str">
        <f t="shared" si="61"/>
        <v>2021/22</v>
      </c>
      <c r="G160" s="329" t="str">
        <f t="shared" si="61"/>
        <v>2022/23</v>
      </c>
      <c r="H160" s="329" t="str">
        <f t="shared" si="61"/>
        <v>2023/24</v>
      </c>
      <c r="I160" s="329" t="str">
        <f t="shared" si="61"/>
        <v>2024/25</v>
      </c>
      <c r="J160" s="329" t="str">
        <f t="shared" si="61"/>
        <v>2025/26</v>
      </c>
      <c r="K160" s="329" t="str">
        <f t="shared" si="61"/>
        <v>2026/27</v>
      </c>
      <c r="L160" s="329" t="str">
        <f t="shared" si="61"/>
        <v>2027/28</v>
      </c>
      <c r="M160" s="329" t="str">
        <f t="shared" si="61"/>
        <v>2028/29</v>
      </c>
      <c r="N160" s="329" t="str">
        <f t="shared" si="61"/>
        <v>2029/30</v>
      </c>
    </row>
    <row r="161" spans="1:14" ht="13.15">
      <c r="B161" s="329" t="str">
        <f t="shared" si="60"/>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row>
    <row r="162" spans="1:14" ht="13.15">
      <c r="B162" s="329" t="str">
        <f t="shared" si="60"/>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row>
    <row r="163" spans="1:14" ht="13.15">
      <c r="B163" s="329" t="str">
        <f t="shared" si="60"/>
        <v>30-34</v>
      </c>
      <c r="C163" s="444">
        <f>C95*Calc_SEC_retirement_rates!$G142</f>
        <v>3.8284517404058318E-3</v>
      </c>
      <c r="D163" s="444">
        <f>D95*Calc_SEC_retirement_rates!$G142</f>
        <v>3.8877952217034554E-3</v>
      </c>
      <c r="E163" s="444">
        <f>E95*Calc_SEC_retirement_rates!$G142</f>
        <v>3.9150844879290124E-3</v>
      </c>
      <c r="F163" s="444">
        <f>F95*Calc_SEC_retirement_rates!$G142</f>
        <v>3.9211657420625138E-3</v>
      </c>
      <c r="G163" s="444">
        <f>G95*Calc_SEC_retirement_rates!$G142</f>
        <v>3.9454769185017823E-3</v>
      </c>
      <c r="H163" s="444">
        <f>H95*Calc_SEC_retirement_rates!$G142</f>
        <v>4.0168774330405334E-3</v>
      </c>
      <c r="I163" s="444">
        <f>I95*Calc_SEC_retirement_rates!$G142</f>
        <v>4.0948157332878045E-3</v>
      </c>
      <c r="J163" s="444">
        <f>J95*Calc_SEC_retirement_rates!$G142</f>
        <v>4.1497211072791217E-3</v>
      </c>
      <c r="K163" s="444">
        <f>K95*Calc_SEC_retirement_rates!$G142</f>
        <v>4.1848602199732708E-3</v>
      </c>
      <c r="L163" s="444">
        <f>L95*Calc_SEC_retirement_rates!$G142</f>
        <v>4.2034794257683116E-3</v>
      </c>
      <c r="M163" s="444">
        <f>M95*Calc_SEC_retirement_rates!$G142</f>
        <v>4.2147718342038362E-3</v>
      </c>
      <c r="N163" s="444">
        <f>N95*Calc_SEC_retirement_rates!$G142</f>
        <v>4.2169563837902132E-3</v>
      </c>
    </row>
    <row r="164" spans="1:14" ht="13.15">
      <c r="B164" s="329" t="str">
        <f t="shared" si="60"/>
        <v>35-39</v>
      </c>
      <c r="C164" s="444">
        <f>C96*Calc_SEC_retirement_rates!$G143</f>
        <v>1.2036296509209374E-2</v>
      </c>
      <c r="D164" s="444">
        <f>D96*Calc_SEC_retirement_rates!$G143</f>
        <v>1.1811364896002307E-2</v>
      </c>
      <c r="E164" s="444">
        <f>E96*Calc_SEC_retirement_rates!$G143</f>
        <v>1.1701934468030055E-2</v>
      </c>
      <c r="F164" s="444">
        <f>F96*Calc_SEC_retirement_rates!$G143</f>
        <v>1.1608411573767977E-2</v>
      </c>
      <c r="G164" s="444">
        <f>G96*Calc_SEC_retirement_rates!$G143</f>
        <v>1.1574193409174604E-2</v>
      </c>
      <c r="H164" s="444">
        <f>H96*Calc_SEC_retirement_rates!$G143</f>
        <v>1.1643916175685482E-2</v>
      </c>
      <c r="I164" s="444">
        <f>I96*Calc_SEC_retirement_rates!$G143</f>
        <v>1.1735032228483842E-2</v>
      </c>
      <c r="J164" s="444">
        <f>J96*Calc_SEC_retirement_rates!$G143</f>
        <v>1.179518215990113E-2</v>
      </c>
      <c r="K164" s="444">
        <f>K96*Calc_SEC_retirement_rates!$G143</f>
        <v>1.1835270744010746E-2</v>
      </c>
      <c r="L164" s="444">
        <f>L96*Calc_SEC_retirement_rates!$G143</f>
        <v>1.1859951360322236E-2</v>
      </c>
      <c r="M164" s="444">
        <f>M96*Calc_SEC_retirement_rates!$G143</f>
        <v>1.1882985964095292E-2</v>
      </c>
      <c r="N164" s="444">
        <f>N96*Calc_SEC_retirement_rates!$G143</f>
        <v>1.1895410909967812E-2</v>
      </c>
    </row>
    <row r="165" spans="1:14" ht="13.15">
      <c r="B165" s="329" t="str">
        <f t="shared" si="60"/>
        <v>40-44</v>
      </c>
      <c r="C165" s="444">
        <f>C97*Calc_SEC_retirement_rates!$G144</f>
        <v>1.8504513596260982E-2</v>
      </c>
      <c r="D165" s="444">
        <f>D97*Calc_SEC_retirement_rates!$G144</f>
        <v>1.852666234953014E-2</v>
      </c>
      <c r="E165" s="444">
        <f>E97*Calc_SEC_retirement_rates!$G144</f>
        <v>1.8504305745020853E-2</v>
      </c>
      <c r="F165" s="444">
        <f>F97*Calc_SEC_retirement_rates!$G144</f>
        <v>1.8410912967369731E-2</v>
      </c>
      <c r="G165" s="444">
        <f>G97*Calc_SEC_retirement_rates!$G144</f>
        <v>1.8354774855775829E-2</v>
      </c>
      <c r="H165" s="444">
        <f>H97*Calc_SEC_retirement_rates!$G144</f>
        <v>1.8413929974759057E-2</v>
      </c>
      <c r="I165" s="444">
        <f>I97*Calc_SEC_retirement_rates!$G144</f>
        <v>1.8480506243416316E-2</v>
      </c>
      <c r="J165" s="444">
        <f>J97*Calc_SEC_retirement_rates!$G144</f>
        <v>1.849093310391392E-2</v>
      </c>
      <c r="K165" s="444">
        <f>K97*Calc_SEC_retirement_rates!$G144</f>
        <v>1.8471276907614301E-2</v>
      </c>
      <c r="L165" s="444">
        <f>L97*Calc_SEC_retirement_rates!$G144</f>
        <v>1.8437041295733529E-2</v>
      </c>
      <c r="M165" s="444">
        <f>M97*Calc_SEC_retirement_rates!$G144</f>
        <v>1.841268418314037E-2</v>
      </c>
      <c r="N165" s="444">
        <f>N97*Calc_SEC_retirement_rates!$G144</f>
        <v>1.8387672667756205E-2</v>
      </c>
    </row>
    <row r="166" spans="1:14" ht="13.15">
      <c r="B166" s="329" t="str">
        <f t="shared" si="60"/>
        <v>45-49</v>
      </c>
      <c r="C166" s="444">
        <f>C98*Calc_SEC_retirement_rates!$G145</f>
        <v>2.8941461706881753E-2</v>
      </c>
      <c r="D166" s="444">
        <f>D98*Calc_SEC_retirement_rates!$G145</f>
        <v>3.2171304297023869E-2</v>
      </c>
      <c r="E166" s="444">
        <f>E98*Calc_SEC_retirement_rates!$G145</f>
        <v>3.4590116875814855E-2</v>
      </c>
      <c r="F166" s="444">
        <f>F98*Calc_SEC_retirement_rates!$G145</f>
        <v>3.6246451964903871E-2</v>
      </c>
      <c r="G166" s="444">
        <f>G98*Calc_SEC_retirement_rates!$G145</f>
        <v>3.7487274611765702E-2</v>
      </c>
      <c r="H166" s="444">
        <f>H98*Calc_SEC_retirement_rates!$G145</f>
        <v>3.8592007138361945E-2</v>
      </c>
      <c r="I166" s="444">
        <f>I98*Calc_SEC_retirement_rates!$G145</f>
        <v>3.9422317643241958E-2</v>
      </c>
      <c r="J166" s="444">
        <f>J98*Calc_SEC_retirement_rates!$G145</f>
        <v>3.9914093836078725E-2</v>
      </c>
      <c r="K166" s="444">
        <f>K98*Calc_SEC_retirement_rates!$G145</f>
        <v>4.0178441222951736E-2</v>
      </c>
      <c r="L166" s="444">
        <f>L98*Calc_SEC_retirement_rates!$G145</f>
        <v>4.0293103232121527E-2</v>
      </c>
      <c r="M166" s="444">
        <f>M98*Calc_SEC_retirement_rates!$G145</f>
        <v>4.0346043614847442E-2</v>
      </c>
      <c r="N166" s="444">
        <f>N98*Calc_SEC_retirement_rates!$G145</f>
        <v>4.0343304184141261E-2</v>
      </c>
    </row>
    <row r="167" spans="1:14" ht="13.15">
      <c r="B167" s="329" t="str">
        <f t="shared" si="60"/>
        <v>50-54</v>
      </c>
      <c r="C167" s="444">
        <f>C99*Calc_SEC_retirement_rates!$G146</f>
        <v>0.42296979570345128</v>
      </c>
      <c r="D167" s="444">
        <f>D99*Calc_SEC_retirement_rates!$G146</f>
        <v>0.40428664872172654</v>
      </c>
      <c r="E167" s="444">
        <f>E99*Calc_SEC_retirement_rates!$G146</f>
        <v>0.4001163225150508</v>
      </c>
      <c r="F167" s="444">
        <f>F99*Calc_SEC_retirement_rates!$G146</f>
        <v>0.40239604427222309</v>
      </c>
      <c r="G167" s="444">
        <f>G99*Calc_SEC_retirement_rates!$G146</f>
        <v>0.4092075598940611</v>
      </c>
      <c r="H167" s="444">
        <f>H99*Calc_SEC_retirement_rates!$G146</f>
        <v>0.41975985478620947</v>
      </c>
      <c r="I167" s="444">
        <f>I99*Calc_SEC_retirement_rates!$G146</f>
        <v>0.43010880748505781</v>
      </c>
      <c r="J167" s="444">
        <f>J99*Calc_SEC_retirement_rates!$G146</f>
        <v>0.43804091817640889</v>
      </c>
      <c r="K167" s="444">
        <f>K99*Calc_SEC_retirement_rates!$G146</f>
        <v>0.4438610318876266</v>
      </c>
      <c r="L167" s="444">
        <f>L99*Calc_SEC_retirement_rates!$G146</f>
        <v>0.44791370357463473</v>
      </c>
      <c r="M167" s="444">
        <f>M99*Calc_SEC_retirement_rates!$G146</f>
        <v>0.45091215758530795</v>
      </c>
      <c r="N167" s="444">
        <f>N99*Calc_SEC_retirement_rates!$G146</f>
        <v>0.45283791789701805</v>
      </c>
    </row>
    <row r="168" spans="1:14" ht="13.15">
      <c r="B168" s="329" t="str">
        <f t="shared" si="60"/>
        <v>55-59</v>
      </c>
      <c r="C168" s="444">
        <f>C100*Calc_SEC_retirement_rates!$G147</f>
        <v>3.1327453034227029</v>
      </c>
      <c r="D168" s="444">
        <f>D100*Calc_SEC_retirement_rates!$G147</f>
        <v>2.5576066008721732</v>
      </c>
      <c r="E168" s="444">
        <f>E100*Calc_SEC_retirement_rates!$G147</f>
        <v>2.1872154662064034</v>
      </c>
      <c r="F168" s="444">
        <f>F100*Calc_SEC_retirement_rates!$G147</f>
        <v>1.9523185557748799</v>
      </c>
      <c r="G168" s="444">
        <f>G100*Calc_SEC_retirement_rates!$G147</f>
        <v>1.8165738298738601</v>
      </c>
      <c r="H168" s="444">
        <f>H100*Calc_SEC_retirement_rates!$G147</f>
        <v>1.753648762410716</v>
      </c>
      <c r="I168" s="444">
        <f>I100*Calc_SEC_retirement_rates!$G147</f>
        <v>1.7284975148612987</v>
      </c>
      <c r="J168" s="444">
        <f>J100*Calc_SEC_retirement_rates!$G147</f>
        <v>1.7191235335125647</v>
      </c>
      <c r="K168" s="444">
        <f>K100*Calc_SEC_retirement_rates!$G147</f>
        <v>1.7184603459912495</v>
      </c>
      <c r="L168" s="444">
        <f>L100*Calc_SEC_retirement_rates!$G147</f>
        <v>1.7218888812176263</v>
      </c>
      <c r="M168" s="444">
        <f>M100*Calc_SEC_retirement_rates!$G147</f>
        <v>1.7282145518097156</v>
      </c>
      <c r="N168" s="444">
        <f>N100*Calc_SEC_retirement_rates!$G147</f>
        <v>1.734265864700524</v>
      </c>
    </row>
    <row r="169" spans="1:14" ht="13.15">
      <c r="B169" s="329" t="str">
        <f t="shared" si="60"/>
        <v>60-64</v>
      </c>
      <c r="C169" s="444">
        <f>C101*Calc_SEC_retirement_rates!$G148</f>
        <v>3.1474049658434118</v>
      </c>
      <c r="D169" s="444">
        <f>D101*Calc_SEC_retirement_rates!$G148</f>
        <v>2.5346432876403884</v>
      </c>
      <c r="E169" s="444">
        <f>E101*Calc_SEC_retirement_rates!$G148</f>
        <v>2.075342076875653</v>
      </c>
      <c r="F169" s="444">
        <f>F101*Calc_SEC_retirement_rates!$G148</f>
        <v>1.7408574895432012</v>
      </c>
      <c r="G169" s="444">
        <f>G101*Calc_SEC_retirement_rates!$G148</f>
        <v>1.5132504951807151</v>
      </c>
      <c r="H169" s="444">
        <f>H101*Calc_SEC_retirement_rates!$G148</f>
        <v>1.3719335271438791</v>
      </c>
      <c r="I169" s="444">
        <f>I101*Calc_SEC_retirement_rates!$G148</f>
        <v>1.2835581769892319</v>
      </c>
      <c r="J169" s="444">
        <f>J101*Calc_SEC_retirement_rates!$G148</f>
        <v>1.2257786683728156</v>
      </c>
      <c r="K169" s="444">
        <f>K101*Calc_SEC_retirement_rates!$G148</f>
        <v>1.1895642731066924</v>
      </c>
      <c r="L169" s="444">
        <f>L101*Calc_SEC_retirement_rates!$G148</f>
        <v>1.1678645604526976</v>
      </c>
      <c r="M169" s="444">
        <f>M101*Calc_SEC_retirement_rates!$G148</f>
        <v>1.1569492841709694</v>
      </c>
      <c r="N169" s="444">
        <f>N101*Calc_SEC_retirement_rates!$G148</f>
        <v>1.1516439641947289</v>
      </c>
    </row>
    <row r="170" spans="1:14" ht="13.15">
      <c r="B170" s="329" t="str">
        <f t="shared" si="60"/>
        <v>65 plus</v>
      </c>
      <c r="C170" s="444">
        <f>C102*Calc_SEC_retirement_rates!$G149</f>
        <v>0.49063298892445395</v>
      </c>
      <c r="D170" s="444">
        <f>D102*Calc_SEC_retirement_rates!$G149</f>
        <v>0.7409053339616376</v>
      </c>
      <c r="E170" s="444">
        <f>E102*Calc_SEC_retirement_rates!$G149</f>
        <v>0.82853551337177844</v>
      </c>
      <c r="F170" s="444">
        <f>F102*Calc_SEC_retirement_rates!$G149</f>
        <v>0.82662021445687572</v>
      </c>
      <c r="G170" s="444">
        <f>G102*Calc_SEC_retirement_rates!$G149</f>
        <v>0.78644107128847418</v>
      </c>
      <c r="H170" s="444">
        <f>H102*Calc_SEC_retirement_rates!$G149</f>
        <v>0.73741260441184675</v>
      </c>
      <c r="I170" s="444">
        <f>I102*Calc_SEC_retirement_rates!$G149</f>
        <v>0.68921300153501652</v>
      </c>
      <c r="J170" s="444">
        <f>J102*Calc_SEC_retirement_rates!$G149</f>
        <v>0.64545785367617237</v>
      </c>
      <c r="K170" s="444">
        <f>K102*Calc_SEC_retirement_rates!$G149</f>
        <v>0.60895169844328778</v>
      </c>
      <c r="L170" s="444">
        <f>L102*Calc_SEC_retirement_rates!$G149</f>
        <v>0.58015053582991427</v>
      </c>
      <c r="M170" s="444">
        <f>M102*Calc_SEC_retirement_rates!$G149</f>
        <v>0.55891938995971047</v>
      </c>
      <c r="N170" s="444">
        <f>N102*Calc_SEC_retirement_rates!$G149</f>
        <v>0.54354937925375668</v>
      </c>
    </row>
    <row r="171" spans="1:14" ht="13.15">
      <c r="B171" s="329" t="str">
        <f t="shared" si="60"/>
        <v>Total</v>
      </c>
      <c r="C171" s="444">
        <f>SUM(C161:C170)</f>
        <v>7.2570637774467786</v>
      </c>
      <c r="D171" s="444">
        <f t="shared" ref="D171:N171" si="62">SUM(D161:D170)</f>
        <v>6.3038389979601854</v>
      </c>
      <c r="E171" s="444">
        <f t="shared" si="62"/>
        <v>5.5599208205456803</v>
      </c>
      <c r="F171" s="444">
        <f t="shared" si="62"/>
        <v>4.9923792462952843</v>
      </c>
      <c r="G171" s="444">
        <f t="shared" si="62"/>
        <v>4.5968346760323282</v>
      </c>
      <c r="H171" s="444">
        <f t="shared" si="62"/>
        <v>4.3554214794744981</v>
      </c>
      <c r="I171" s="444">
        <f t="shared" si="62"/>
        <v>4.205110172719035</v>
      </c>
      <c r="J171" s="444">
        <f t="shared" si="62"/>
        <v>4.1027509039451342</v>
      </c>
      <c r="K171" s="444">
        <f t="shared" si="62"/>
        <v>4.0355071985234066</v>
      </c>
      <c r="L171" s="444">
        <f t="shared" si="62"/>
        <v>3.9926112563888188</v>
      </c>
      <c r="M171" s="444">
        <f t="shared" si="62"/>
        <v>3.9698518691219906</v>
      </c>
      <c r="N171" s="444">
        <f t="shared" si="62"/>
        <v>3.9571404701916828</v>
      </c>
    </row>
    <row r="172" spans="1:14">
      <c r="A172" s="300">
        <f>SUM(C172:N172)</f>
        <v>0</v>
      </c>
      <c r="C172" s="300">
        <f t="shared" ref="C172:N172" si="63">SUM(C161:C170)-C171</f>
        <v>0</v>
      </c>
      <c r="D172" s="300">
        <f t="shared" si="63"/>
        <v>0</v>
      </c>
      <c r="E172" s="300">
        <f t="shared" si="63"/>
        <v>0</v>
      </c>
      <c r="F172" s="300">
        <f t="shared" si="63"/>
        <v>0</v>
      </c>
      <c r="G172" s="300">
        <f t="shared" si="63"/>
        <v>0</v>
      </c>
      <c r="H172" s="300">
        <f t="shared" si="63"/>
        <v>0</v>
      </c>
      <c r="I172" s="300">
        <f t="shared" si="63"/>
        <v>0</v>
      </c>
      <c r="J172" s="300">
        <f t="shared" si="63"/>
        <v>0</v>
      </c>
      <c r="K172" s="300">
        <f t="shared" si="63"/>
        <v>0</v>
      </c>
      <c r="L172" s="300">
        <f t="shared" si="63"/>
        <v>0</v>
      </c>
      <c r="M172" s="300">
        <f t="shared" si="63"/>
        <v>0</v>
      </c>
      <c r="N172" s="300">
        <f t="shared" si="63"/>
        <v>0</v>
      </c>
    </row>
    <row r="174" spans="1:14" ht="15">
      <c r="B174" s="331" t="s">
        <v>516</v>
      </c>
      <c r="H174" s="316"/>
    </row>
    <row r="175" spans="1:14">
      <c r="H175" s="316"/>
    </row>
    <row r="176" spans="1:14" ht="13.15">
      <c r="B176" s="332" t="s">
        <v>46</v>
      </c>
      <c r="H176" s="316"/>
    </row>
    <row r="177" spans="1:15">
      <c r="H177" s="316"/>
    </row>
    <row r="178" spans="1:15" ht="13.15">
      <c r="B178" s="329" t="str">
        <f t="shared" ref="B178:B189" si="64">B144</f>
        <v>Age group</v>
      </c>
      <c r="C178" s="329" t="str">
        <f t="shared" ref="C178:N178" si="65">C144</f>
        <v>2018/19</v>
      </c>
      <c r="D178" s="329" t="str">
        <f t="shared" si="65"/>
        <v>2019/20</v>
      </c>
      <c r="E178" s="329" t="str">
        <f t="shared" si="65"/>
        <v>2020/21</v>
      </c>
      <c r="F178" s="329" t="str">
        <f t="shared" si="65"/>
        <v>2021/22</v>
      </c>
      <c r="G178" s="329" t="str">
        <f t="shared" si="65"/>
        <v>2022/23</v>
      </c>
      <c r="H178" s="329" t="str">
        <f t="shared" si="65"/>
        <v>2023/24</v>
      </c>
      <c r="I178" s="329" t="str">
        <f t="shared" si="65"/>
        <v>2024/25</v>
      </c>
      <c r="J178" s="329" t="str">
        <f t="shared" si="65"/>
        <v>2025/26</v>
      </c>
      <c r="K178" s="329" t="str">
        <f t="shared" si="65"/>
        <v>2026/27</v>
      </c>
      <c r="L178" s="329" t="str">
        <f t="shared" si="65"/>
        <v>2027/28</v>
      </c>
      <c r="M178" s="329" t="str">
        <f t="shared" si="65"/>
        <v>2028/29</v>
      </c>
      <c r="N178" s="329" t="str">
        <f t="shared" si="65"/>
        <v>2029/30</v>
      </c>
    </row>
    <row r="179" spans="1:15" ht="13.15">
      <c r="B179" s="329" t="str">
        <f t="shared" si="64"/>
        <v>20-24</v>
      </c>
      <c r="C179" s="444">
        <f>C77*Calc_SEC_death_rates!$G124</f>
        <v>0</v>
      </c>
      <c r="D179" s="444">
        <f>D77*Calc_SEC_death_rates!$G124</f>
        <v>5.3709625131290965E-4</v>
      </c>
      <c r="E179" s="444">
        <f>E77*Calc_SEC_death_rates!$G124</f>
        <v>9.2320424534796358E-4</v>
      </c>
      <c r="F179" s="444">
        <f>F77*Calc_SEC_death_rates!$G124</f>
        <v>1.1985057307538237E-3</v>
      </c>
      <c r="G179" s="444">
        <f>G77*Calc_SEC_death_rates!$G124</f>
        <v>1.410848610321213E-3</v>
      </c>
      <c r="H179" s="444">
        <f>H77*Calc_SEC_death_rates!$G124</f>
        <v>1.6048573942673311E-3</v>
      </c>
      <c r="I179" s="444">
        <f>I77*Calc_SEC_death_rates!$G124</f>
        <v>1.7407262685626851E-3</v>
      </c>
      <c r="J179" s="444">
        <f>J77*Calc_SEC_death_rates!$G124</f>
        <v>1.8076475585098409E-3</v>
      </c>
      <c r="K179" s="444">
        <f>K77*Calc_SEC_death_rates!$G124</f>
        <v>1.8351299538685256E-3</v>
      </c>
      <c r="L179" s="444">
        <f>L77*Calc_SEC_death_rates!$G124</f>
        <v>1.8408292404886888E-3</v>
      </c>
      <c r="M179" s="444">
        <f>M77*Calc_SEC_death_rates!$G124</f>
        <v>1.8419335904876575E-3</v>
      </c>
      <c r="N179" s="444">
        <f>N77*Calc_SEC_death_rates!$G124</f>
        <v>1.8367536169770014E-3</v>
      </c>
      <c r="O179" s="318"/>
    </row>
    <row r="180" spans="1:15" ht="13.15">
      <c r="B180" s="329" t="str">
        <f t="shared" si="64"/>
        <v>25-29</v>
      </c>
      <c r="C180" s="444">
        <f>C78*Calc_SEC_death_rates!$G125</f>
        <v>3.3260262835857158E-3</v>
      </c>
      <c r="D180" s="444">
        <f>D78*Calc_SEC_death_rates!$G125</f>
        <v>3.0895846595316548E-3</v>
      </c>
      <c r="E180" s="444">
        <f>E78*Calc_SEC_death_rates!$G125</f>
        <v>3.0446617018892747E-3</v>
      </c>
      <c r="F180" s="444">
        <f>F78*Calc_SEC_death_rates!$G125</f>
        <v>3.0956665467542265E-3</v>
      </c>
      <c r="G180" s="444">
        <f>G78*Calc_SEC_death_rates!$G125</f>
        <v>3.2124650153450064E-3</v>
      </c>
      <c r="H180" s="444">
        <f>H78*Calc_SEC_death_rates!$G125</f>
        <v>3.3998152098496091E-3</v>
      </c>
      <c r="I180" s="444">
        <f>I78*Calc_SEC_death_rates!$G125</f>
        <v>3.5693579076429716E-3</v>
      </c>
      <c r="J180" s="444">
        <f>J78*Calc_SEC_death_rates!$G125</f>
        <v>3.6752802918608141E-3</v>
      </c>
      <c r="K180" s="444">
        <f>K78*Calc_SEC_death_rates!$G125</f>
        <v>3.7354783386854312E-3</v>
      </c>
      <c r="L180" s="444">
        <f>L78*Calc_SEC_death_rates!$G125</f>
        <v>3.7640618001159331E-3</v>
      </c>
      <c r="M180" s="444">
        <f>M78*Calc_SEC_death_rates!$G125</f>
        <v>3.7811835344914633E-3</v>
      </c>
      <c r="N180" s="444">
        <f>N78*Calc_SEC_death_rates!$G125</f>
        <v>3.7850428280423142E-3</v>
      </c>
      <c r="O180" s="318"/>
    </row>
    <row r="181" spans="1:15" ht="13.15">
      <c r="B181" s="329" t="str">
        <f t="shared" si="64"/>
        <v>30-34</v>
      </c>
      <c r="C181" s="444">
        <f>C79*Calc_SEC_death_rates!$G126</f>
        <v>8.7563683908638661E-3</v>
      </c>
      <c r="D181" s="444">
        <f>D79*Calc_SEC_death_rates!$G126</f>
        <v>8.5087852810748869E-3</v>
      </c>
      <c r="E181" s="444">
        <f>E79*Calc_SEC_death_rates!$G126</f>
        <v>8.2688985892243431E-3</v>
      </c>
      <c r="F181" s="444">
        <f>F79*Calc_SEC_death_rates!$G126</f>
        <v>8.0884759002399342E-3</v>
      </c>
      <c r="G181" s="444">
        <f>G79*Calc_SEC_death_rates!$G126</f>
        <v>8.0081663982977721E-3</v>
      </c>
      <c r="H181" s="444">
        <f>H79*Calc_SEC_death_rates!$G126</f>
        <v>8.06896385290444E-3</v>
      </c>
      <c r="I181" s="444">
        <f>I79*Calc_SEC_death_rates!$G126</f>
        <v>8.1814352500077219E-3</v>
      </c>
      <c r="J181" s="444">
        <f>J79*Calc_SEC_death_rates!$G126</f>
        <v>8.2772625950484815E-3</v>
      </c>
      <c r="K181" s="444">
        <f>K79*Calc_SEC_death_rates!$G126</f>
        <v>8.352786442505776E-3</v>
      </c>
      <c r="L181" s="444">
        <f>L79*Calc_SEC_death_rates!$G126</f>
        <v>8.4067954270001608E-3</v>
      </c>
      <c r="M181" s="444">
        <f>M79*Calc_SEC_death_rates!$G126</f>
        <v>8.451701646312532E-3</v>
      </c>
      <c r="N181" s="444">
        <f>N79*Calc_SEC_death_rates!$G126</f>
        <v>8.4806435188200264E-3</v>
      </c>
      <c r="O181" s="318"/>
    </row>
    <row r="182" spans="1:15" ht="13.15">
      <c r="B182" s="329" t="str">
        <f t="shared" si="64"/>
        <v>35-39</v>
      </c>
      <c r="C182" s="444">
        <f>C80*Calc_SEC_death_rates!$G127</f>
        <v>6.1753613716047703E-3</v>
      </c>
      <c r="D182" s="444">
        <f>D80*Calc_SEC_death_rates!$G127</f>
        <v>7.1816218305024706E-3</v>
      </c>
      <c r="E182" s="444">
        <f>E80*Calc_SEC_death_rates!$G127</f>
        <v>7.8928710554036011E-3</v>
      </c>
      <c r="F182" s="444">
        <f>F80*Calc_SEC_death_rates!$G127</f>
        <v>8.3766737424587137E-3</v>
      </c>
      <c r="G182" s="444">
        <f>G80*Calc_SEC_death_rates!$G127</f>
        <v>8.7221962372081401E-3</v>
      </c>
      <c r="H182" s="444">
        <f>H80*Calc_SEC_death_rates!$G127</f>
        <v>9.021872976810754E-3</v>
      </c>
      <c r="I182" s="444">
        <f>I80*Calc_SEC_death_rates!$G127</f>
        <v>9.2582174174123486E-3</v>
      </c>
      <c r="J182" s="444">
        <f>J80*Calc_SEC_death_rates!$G127</f>
        <v>9.4211872403117559E-3</v>
      </c>
      <c r="K182" s="444">
        <f>K80*Calc_SEC_death_rates!$G127</f>
        <v>9.5374694831359876E-3</v>
      </c>
      <c r="L182" s="444">
        <f>L80*Calc_SEC_death_rates!$G127</f>
        <v>9.6222392106433078E-3</v>
      </c>
      <c r="M182" s="444">
        <f>M80*Calc_SEC_death_rates!$G127</f>
        <v>9.6929592094275544E-3</v>
      </c>
      <c r="N182" s="444">
        <f>N80*Calc_SEC_death_rates!$G127</f>
        <v>9.7472158576961537E-3</v>
      </c>
      <c r="O182" s="318"/>
    </row>
    <row r="183" spans="1:15" ht="13.15">
      <c r="B183" s="329" t="str">
        <f t="shared" si="64"/>
        <v>40-44</v>
      </c>
      <c r="C183" s="444">
        <f>C81*Calc_SEC_death_rates!$G128</f>
        <v>6.7802745347487143E-3</v>
      </c>
      <c r="D183" s="444">
        <f>D81*Calc_SEC_death_rates!$G128</f>
        <v>7.0704639205979017E-3</v>
      </c>
      <c r="E183" s="444">
        <f>E81*Calc_SEC_death_rates!$G128</f>
        <v>7.5249823029563132E-3</v>
      </c>
      <c r="F183" s="444">
        <f>F81*Calc_SEC_death_rates!$G128</f>
        <v>8.027134682170093E-3</v>
      </c>
      <c r="G183" s="444">
        <f>G81*Calc_SEC_death_rates!$G128</f>
        <v>8.5316592678847981E-3</v>
      </c>
      <c r="H183" s="444">
        <f>H81*Calc_SEC_death_rates!$G128</f>
        <v>9.041052730994651E-3</v>
      </c>
      <c r="I183" s="444">
        <f>I81*Calc_SEC_death_rates!$G128</f>
        <v>9.4864375309064251E-3</v>
      </c>
      <c r="J183" s="444">
        <f>J81*Calc_SEC_death_rates!$G128</f>
        <v>9.8342100312639475E-3</v>
      </c>
      <c r="K183" s="444">
        <f>K81*Calc_SEC_death_rates!$G128</f>
        <v>1.0104186233772853E-2</v>
      </c>
      <c r="L183" s="444">
        <f>L81*Calc_SEC_death_rates!$G128</f>
        <v>1.0313289871100214E-2</v>
      </c>
      <c r="M183" s="444">
        <f>M81*Calc_SEC_death_rates!$G128</f>
        <v>1.0483648241687103E-2</v>
      </c>
      <c r="N183" s="444">
        <f>N81*Calc_SEC_death_rates!$G128</f>
        <v>1.0618210933847336E-2</v>
      </c>
      <c r="O183" s="318"/>
    </row>
    <row r="184" spans="1:15" ht="13.15">
      <c r="B184" s="329" t="str">
        <f t="shared" si="64"/>
        <v>45-49</v>
      </c>
      <c r="C184" s="444">
        <f>C82*Calc_SEC_death_rates!$G129</f>
        <v>1.2576116598160872E-2</v>
      </c>
      <c r="D184" s="444">
        <f>D82*Calc_SEC_death_rates!$G129</f>
        <v>1.1556283461175414E-2</v>
      </c>
      <c r="E184" s="444">
        <f>E82*Calc_SEC_death_rates!$G129</f>
        <v>1.0903081174339541E-2</v>
      </c>
      <c r="F184" s="444">
        <f>F82*Calc_SEC_death_rates!$G129</f>
        <v>1.054381365329368E-2</v>
      </c>
      <c r="G184" s="444">
        <f>G82*Calc_SEC_death_rates!$G129</f>
        <v>1.0428426964194156E-2</v>
      </c>
      <c r="H184" s="444">
        <f>H82*Calc_SEC_death_rates!$G129</f>
        <v>1.0528881294649059E-2</v>
      </c>
      <c r="I184" s="444">
        <f>I82*Calc_SEC_death_rates!$G129</f>
        <v>1.0725498844051851E-2</v>
      </c>
      <c r="J184" s="444">
        <f>J82*Calc_SEC_death_rates!$G129</f>
        <v>1.0937658264958806E-2</v>
      </c>
      <c r="K184" s="444">
        <f>K82*Calc_SEC_death_rates!$G129</f>
        <v>1.1149611678710383E-2</v>
      </c>
      <c r="L184" s="444">
        <f>L82*Calc_SEC_death_rates!$G129</f>
        <v>1.1350615838936092E-2</v>
      </c>
      <c r="M184" s="444">
        <f>M82*Calc_SEC_death_rates!$G129</f>
        <v>1.1543656437322915E-2</v>
      </c>
      <c r="N184" s="444">
        <f>N82*Calc_SEC_death_rates!$G129</f>
        <v>1.171732915998063E-2</v>
      </c>
      <c r="O184" s="318"/>
    </row>
    <row r="185" spans="1:15" ht="13.15">
      <c r="B185" s="329" t="str">
        <f t="shared" si="64"/>
        <v>50-54</v>
      </c>
      <c r="C185" s="444">
        <f>C83*Calc_SEC_death_rates!$G130</f>
        <v>1.0949002070020954E-2</v>
      </c>
      <c r="D185" s="444">
        <f>D83*Calc_SEC_death_rates!$G130</f>
        <v>1.1259822590418493E-2</v>
      </c>
      <c r="E185" s="444">
        <f>E83*Calc_SEC_death_rates!$G130</f>
        <v>1.1278128560904752E-2</v>
      </c>
      <c r="F185" s="444">
        <f>F83*Calc_SEC_death_rates!$G130</f>
        <v>1.1156017725325118E-2</v>
      </c>
      <c r="G185" s="444">
        <f>G83*Calc_SEC_death_rates!$G130</f>
        <v>1.1014368683124253E-2</v>
      </c>
      <c r="H185" s="444">
        <f>H83*Calc_SEC_death_rates!$G130</f>
        <v>1.0946909637690128E-2</v>
      </c>
      <c r="I185" s="444">
        <f>I83*Calc_SEC_death_rates!$G130</f>
        <v>1.0922131291085668E-2</v>
      </c>
      <c r="J185" s="444">
        <f>J83*Calc_SEC_death_rates!$G130</f>
        <v>1.0912679807761548E-2</v>
      </c>
      <c r="K185" s="444">
        <f>K83*Calc_SEC_death_rates!$G130</f>
        <v>1.0928436824011605E-2</v>
      </c>
      <c r="L185" s="444">
        <f>L83*Calc_SEC_death_rates!$G130</f>
        <v>1.0969319169106716E-2</v>
      </c>
      <c r="M185" s="444">
        <f>M83*Calc_SEC_death_rates!$G130</f>
        <v>1.1039148689996859E-2</v>
      </c>
      <c r="N185" s="444">
        <f>N83*Calc_SEC_death_rates!$G130</f>
        <v>1.1123927798657762E-2</v>
      </c>
      <c r="O185" s="318"/>
    </row>
    <row r="186" spans="1:15" ht="13.15">
      <c r="B186" s="329" t="str">
        <f t="shared" si="64"/>
        <v>55-59</v>
      </c>
      <c r="C186" s="444">
        <f>C84*Calc_SEC_death_rates!$G131</f>
        <v>1.7087153237192433E-2</v>
      </c>
      <c r="D186" s="444">
        <f>D84*Calc_SEC_death_rates!$G131</f>
        <v>1.3221147371299247E-2</v>
      </c>
      <c r="E186" s="444">
        <f>E84*Calc_SEC_death_rates!$G131</f>
        <v>1.0963942048302588E-2</v>
      </c>
      <c r="F186" s="444">
        <f>F84*Calc_SEC_death_rates!$G131</f>
        <v>9.6075828556805229E-3</v>
      </c>
      <c r="G186" s="444">
        <f>G84*Calc_SEC_death_rates!$G131</f>
        <v>8.7791484245678657E-3</v>
      </c>
      <c r="H186" s="444">
        <f>H84*Calc_SEC_death_rates!$G131</f>
        <v>8.2925535973349066E-3</v>
      </c>
      <c r="I186" s="444">
        <f>I84*Calc_SEC_death_rates!$G131</f>
        <v>7.9843009203180298E-3</v>
      </c>
      <c r="J186" s="444">
        <f>J84*Calc_SEC_death_rates!$G131</f>
        <v>7.7652021514708494E-3</v>
      </c>
      <c r="K186" s="444">
        <f>K84*Calc_SEC_death_rates!$G131</f>
        <v>7.6117549320825128E-3</v>
      </c>
      <c r="L186" s="444">
        <f>L84*Calc_SEC_death_rates!$G131</f>
        <v>7.5090265602007758E-3</v>
      </c>
      <c r="M186" s="444">
        <f>M84*Calc_SEC_death_rates!$G131</f>
        <v>7.4527770899824736E-3</v>
      </c>
      <c r="N186" s="444">
        <f>N84*Calc_SEC_death_rates!$G131</f>
        <v>7.4278521404220659E-3</v>
      </c>
      <c r="O186" s="318"/>
    </row>
    <row r="187" spans="1:15" ht="13.15">
      <c r="B187" s="329" t="str">
        <f t="shared" si="64"/>
        <v>60-64</v>
      </c>
      <c r="C187" s="444">
        <f>C85*Calc_SEC_death_rates!$G132</f>
        <v>7.382522230738593E-4</v>
      </c>
      <c r="D187" s="444">
        <f>D85*Calc_SEC_death_rates!$G132</f>
        <v>9.5650945899683883E-4</v>
      </c>
      <c r="E187" s="444">
        <f>E85*Calc_SEC_death_rates!$G132</f>
        <v>9.544698034376647E-4</v>
      </c>
      <c r="F187" s="444">
        <f>F85*Calc_SEC_death_rates!$G132</f>
        <v>8.8581261422778748E-4</v>
      </c>
      <c r="G187" s="444">
        <f>G85*Calc_SEC_death_rates!$G132</f>
        <v>8.1119568929745734E-4</v>
      </c>
      <c r="H187" s="444">
        <f>H85*Calc_SEC_death_rates!$G132</f>
        <v>7.5228321496250089E-4</v>
      </c>
      <c r="I187" s="444">
        <f>I85*Calc_SEC_death_rates!$G132</f>
        <v>7.0708512666288221E-4</v>
      </c>
      <c r="J187" s="444">
        <f>J85*Calc_SEC_death_rates!$G132</f>
        <v>6.7139822773073447E-4</v>
      </c>
      <c r="K187" s="444">
        <f>K85*Calc_SEC_death_rates!$G132</f>
        <v>6.4424217012446926E-4</v>
      </c>
      <c r="L187" s="444">
        <f>L85*Calc_SEC_death_rates!$G132</f>
        <v>6.2409459935508916E-4</v>
      </c>
      <c r="M187" s="444">
        <f>M85*Calc_SEC_death_rates!$G132</f>
        <v>6.1023050952843975E-4</v>
      </c>
      <c r="N187" s="444">
        <f>N85*Calc_SEC_death_rates!$G132</f>
        <v>6.0070812303938709E-4</v>
      </c>
      <c r="O187" s="318"/>
    </row>
    <row r="188" spans="1:15" ht="13.15">
      <c r="B188" s="329" t="str">
        <f t="shared" si="64"/>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c r="O188" s="318"/>
    </row>
    <row r="189" spans="1:15" ht="13.15">
      <c r="B189" s="329" t="str">
        <f t="shared" si="64"/>
        <v>Total</v>
      </c>
      <c r="C189" s="444">
        <f>SUM(C179:C188)</f>
        <v>6.6388554709251188E-2</v>
      </c>
      <c r="D189" s="444">
        <f t="shared" ref="D189:N189" si="66">SUM(D179:D188)</f>
        <v>6.3381314824909815E-2</v>
      </c>
      <c r="E189" s="444">
        <f t="shared" si="66"/>
        <v>6.1754239481806042E-2</v>
      </c>
      <c r="F189" s="444">
        <f t="shared" si="66"/>
        <v>6.0979683450903897E-2</v>
      </c>
      <c r="G189" s="444">
        <f t="shared" si="66"/>
        <v>6.0918475290240665E-2</v>
      </c>
      <c r="H189" s="444">
        <f t="shared" si="66"/>
        <v>6.1657189909463374E-2</v>
      </c>
      <c r="I189" s="444">
        <f t="shared" si="66"/>
        <v>6.2575190556650576E-2</v>
      </c>
      <c r="J189" s="444">
        <f t="shared" si="66"/>
        <v>6.3302526168916781E-2</v>
      </c>
      <c r="K189" s="444">
        <f t="shared" si="66"/>
        <v>6.3899096056897545E-2</v>
      </c>
      <c r="L189" s="444">
        <f t="shared" si="66"/>
        <v>6.4400271716946983E-2</v>
      </c>
      <c r="M189" s="444">
        <f t="shared" si="66"/>
        <v>6.4897238949236991E-2</v>
      </c>
      <c r="N189" s="444">
        <f t="shared" si="66"/>
        <v>6.5337683977482686E-2</v>
      </c>
      <c r="O189" s="318"/>
    </row>
    <row r="190" spans="1:15">
      <c r="A190" s="300">
        <f>SUM(C190:N190)</f>
        <v>0</v>
      </c>
      <c r="C190" s="300">
        <f t="shared" ref="C190:N190" si="67">SUM(C179:C188)-C189</f>
        <v>0</v>
      </c>
      <c r="D190" s="300">
        <f t="shared" si="67"/>
        <v>0</v>
      </c>
      <c r="E190" s="300">
        <f t="shared" si="67"/>
        <v>0</v>
      </c>
      <c r="F190" s="300">
        <f t="shared" si="67"/>
        <v>0</v>
      </c>
      <c r="G190" s="300">
        <f t="shared" si="67"/>
        <v>0</v>
      </c>
      <c r="H190" s="300">
        <f t="shared" si="67"/>
        <v>0</v>
      </c>
      <c r="I190" s="300">
        <f t="shared" si="67"/>
        <v>0</v>
      </c>
      <c r="J190" s="300">
        <f t="shared" si="67"/>
        <v>0</v>
      </c>
      <c r="K190" s="300">
        <f t="shared" si="67"/>
        <v>0</v>
      </c>
      <c r="L190" s="300">
        <f t="shared" si="67"/>
        <v>0</v>
      </c>
      <c r="M190" s="300">
        <f t="shared" si="67"/>
        <v>0</v>
      </c>
      <c r="N190" s="300">
        <f t="shared" si="67"/>
        <v>0</v>
      </c>
    </row>
    <row r="192" spans="1:15" ht="13.15">
      <c r="B192" s="332" t="s">
        <v>47</v>
      </c>
      <c r="C192" s="320"/>
      <c r="D192" s="320"/>
      <c r="E192" s="320"/>
      <c r="F192" s="320"/>
      <c r="G192" s="320"/>
      <c r="H192" s="330"/>
      <c r="I192" s="320"/>
      <c r="J192" s="320"/>
      <c r="K192" s="320"/>
      <c r="L192" s="320"/>
    </row>
    <row r="193" spans="1:17">
      <c r="C193" s="320"/>
      <c r="D193" s="320"/>
      <c r="E193" s="320"/>
      <c r="F193" s="320"/>
      <c r="G193" s="320"/>
      <c r="H193" s="330"/>
      <c r="I193" s="320"/>
      <c r="J193" s="320"/>
      <c r="K193" s="320"/>
      <c r="L193" s="320"/>
    </row>
    <row r="194" spans="1:17" ht="13.15">
      <c r="B194" s="329" t="str">
        <f t="shared" ref="B194:B205" si="68">B178</f>
        <v>Age group</v>
      </c>
      <c r="C194" s="329" t="str">
        <f t="shared" ref="C194:N194" si="69">C178</f>
        <v>2018/19</v>
      </c>
      <c r="D194" s="329" t="str">
        <f t="shared" si="69"/>
        <v>2019/20</v>
      </c>
      <c r="E194" s="329" t="str">
        <f t="shared" si="69"/>
        <v>2020/21</v>
      </c>
      <c r="F194" s="329" t="str">
        <f t="shared" si="69"/>
        <v>2021/22</v>
      </c>
      <c r="G194" s="329" t="str">
        <f t="shared" si="69"/>
        <v>2022/23</v>
      </c>
      <c r="H194" s="329" t="str">
        <f t="shared" si="69"/>
        <v>2023/24</v>
      </c>
      <c r="I194" s="329" t="str">
        <f t="shared" si="69"/>
        <v>2024/25</v>
      </c>
      <c r="J194" s="329" t="str">
        <f t="shared" si="69"/>
        <v>2025/26</v>
      </c>
      <c r="K194" s="329" t="str">
        <f t="shared" si="69"/>
        <v>2026/27</v>
      </c>
      <c r="L194" s="329" t="str">
        <f t="shared" si="69"/>
        <v>2027/28</v>
      </c>
      <c r="M194" s="329" t="str">
        <f t="shared" si="69"/>
        <v>2028/29</v>
      </c>
      <c r="N194" s="329" t="str">
        <f t="shared" si="69"/>
        <v>2029/30</v>
      </c>
    </row>
    <row r="195" spans="1:17" ht="13.15">
      <c r="B195" s="329" t="str">
        <f t="shared" si="68"/>
        <v>20-24</v>
      </c>
      <c r="C195" s="444">
        <f>C93*Calc_SEC_death_rates!$G140</f>
        <v>2.5233883054753257E-3</v>
      </c>
      <c r="D195" s="444">
        <f>D93*Calc_SEC_death_rates!$G140</f>
        <v>3.5629605406513614E-3</v>
      </c>
      <c r="E195" s="444">
        <f>E93*Calc_SEC_death_rates!$G140</f>
        <v>4.3297787773837384E-3</v>
      </c>
      <c r="F195" s="444">
        <f>F93*Calc_SEC_death_rates!$G140</f>
        <v>4.8699378879041369E-3</v>
      </c>
      <c r="G195" s="444">
        <f>G93*Calc_SEC_death_rates!$G140</f>
        <v>5.3122017984673087E-3</v>
      </c>
      <c r="H195" s="444">
        <f>H93*Calc_SEC_death_rates!$G140</f>
        <v>5.7741133187715083E-3</v>
      </c>
      <c r="I195" s="444">
        <f>I93*Calc_SEC_death_rates!$G140</f>
        <v>6.0972896655730928E-3</v>
      </c>
      <c r="J195" s="444">
        <f>J93*Calc_SEC_death_rates!$G140</f>
        <v>6.2286389994362316E-3</v>
      </c>
      <c r="K195" s="444">
        <f>K93*Calc_SEC_death_rates!$G140</f>
        <v>6.2556569065345159E-3</v>
      </c>
      <c r="L195" s="444">
        <f>L93*Calc_SEC_death_rates!$G140</f>
        <v>6.2293415959289626E-3</v>
      </c>
      <c r="M195" s="444">
        <f>M93*Calc_SEC_death_rates!$G140</f>
        <v>6.2015050776456776E-3</v>
      </c>
      <c r="N195" s="444">
        <f>N93*Calc_SEC_death_rates!$G140</f>
        <v>6.1622484907436258E-3</v>
      </c>
      <c r="O195" s="318"/>
      <c r="P195" s="318"/>
      <c r="Q195" s="318"/>
    </row>
    <row r="196" spans="1:17" ht="13.15">
      <c r="B196" s="329" t="str">
        <f t="shared" si="68"/>
        <v>25-29</v>
      </c>
      <c r="C196" s="444">
        <f>C94*Calc_SEC_death_rates!$G141</f>
        <v>2.8437192895263328E-3</v>
      </c>
      <c r="D196" s="444">
        <f>D94*Calc_SEC_death_rates!$G141</f>
        <v>2.7279449732278954E-3</v>
      </c>
      <c r="E196" s="444">
        <f>E94*Calc_SEC_death_rates!$G141</f>
        <v>2.7076214338913923E-3</v>
      </c>
      <c r="F196" s="444">
        <f>F94*Calc_SEC_death_rates!$G141</f>
        <v>2.7247295769053919E-3</v>
      </c>
      <c r="G196" s="444">
        <f>G94*Calc_SEC_death_rates!$G141</f>
        <v>2.7831511669068444E-3</v>
      </c>
      <c r="H196" s="444">
        <f>H94*Calc_SEC_death_rates!$G141</f>
        <v>2.8964593261095136E-3</v>
      </c>
      <c r="I196" s="444">
        <f>I94*Calc_SEC_death_rates!$G141</f>
        <v>2.9977952978572126E-3</v>
      </c>
      <c r="J196" s="444">
        <f>J94*Calc_SEC_death_rates!$G141</f>
        <v>3.0522276765468323E-3</v>
      </c>
      <c r="K196" s="444">
        <f>K94*Calc_SEC_death_rates!$G141</f>
        <v>3.0747524785634901E-3</v>
      </c>
      <c r="L196" s="444">
        <f>L94*Calc_SEC_death_rates!$G141</f>
        <v>3.0765872898450711E-3</v>
      </c>
      <c r="M196" s="444">
        <f>M94*Calc_SEC_death_rates!$G141</f>
        <v>3.0734502792469534E-3</v>
      </c>
      <c r="N196" s="444">
        <f>N94*Calc_SEC_death_rates!$G141</f>
        <v>3.0632654563653703E-3</v>
      </c>
      <c r="O196" s="318"/>
      <c r="P196" s="318"/>
      <c r="Q196" s="318"/>
    </row>
    <row r="197" spans="1:17" ht="13.15">
      <c r="B197" s="329" t="str">
        <f t="shared" si="68"/>
        <v>30-34</v>
      </c>
      <c r="C197" s="444">
        <f>C95*Calc_SEC_death_rates!$G142</f>
        <v>3.8397854056115969E-3</v>
      </c>
      <c r="D197" s="444">
        <f>D95*Calc_SEC_death_rates!$G142</f>
        <v>3.899304566059639E-3</v>
      </c>
      <c r="E197" s="444">
        <f>E95*Calc_SEC_death_rates!$G142</f>
        <v>3.926674618834977E-3</v>
      </c>
      <c r="F197" s="444">
        <f>F95*Calc_SEC_death_rates!$G142</f>
        <v>3.9327738757808563E-3</v>
      </c>
      <c r="G197" s="444">
        <f>G95*Calc_SEC_death_rates!$G142</f>
        <v>3.9571570224977209E-3</v>
      </c>
      <c r="H197" s="444">
        <f>H95*Calc_SEC_death_rates!$G142</f>
        <v>4.0287689095656748E-3</v>
      </c>
      <c r="I197" s="444">
        <f>I95*Calc_SEC_death_rates!$G142</f>
        <v>4.1069379366606654E-3</v>
      </c>
      <c r="J197" s="444">
        <f>J95*Calc_SEC_death_rates!$G142</f>
        <v>4.1620058513261275E-3</v>
      </c>
      <c r="K197" s="444">
        <f>K95*Calc_SEC_death_rates!$G142</f>
        <v>4.1972489890846907E-3</v>
      </c>
      <c r="L197" s="444">
        <f>L95*Calc_SEC_death_rates!$G142</f>
        <v>4.2159233147713183E-3</v>
      </c>
      <c r="M197" s="444">
        <f>M95*Calc_SEC_death_rates!$G142</f>
        <v>4.2272491530069957E-3</v>
      </c>
      <c r="N197" s="444">
        <f>N95*Calc_SEC_death_rates!$G142</f>
        <v>4.2294401696864213E-3</v>
      </c>
      <c r="O197" s="318"/>
      <c r="P197" s="318"/>
      <c r="Q197" s="318"/>
    </row>
    <row r="198" spans="1:17" ht="13.15">
      <c r="B198" s="329" t="str">
        <f t="shared" si="68"/>
        <v>35-39</v>
      </c>
      <c r="C198" s="444">
        <f>C96*Calc_SEC_death_rates!$G143</f>
        <v>9.1093535283663235E-3</v>
      </c>
      <c r="D198" s="444">
        <f>D96*Calc_SEC_death_rates!$G143</f>
        <v>8.9391199699921861E-3</v>
      </c>
      <c r="E198" s="444">
        <f>E96*Calc_SEC_death_rates!$G143</f>
        <v>8.8563004370572039E-3</v>
      </c>
      <c r="F198" s="444">
        <f>F96*Calc_SEC_death_rates!$G143</f>
        <v>8.7855201014134746E-3</v>
      </c>
      <c r="G198" s="444">
        <f>G96*Calc_SEC_death_rates!$G143</f>
        <v>8.759622986122706E-3</v>
      </c>
      <c r="H198" s="444">
        <f>H96*Calc_SEC_death_rates!$G143</f>
        <v>8.8123908228603092E-3</v>
      </c>
      <c r="I198" s="444">
        <f>I96*Calc_SEC_death_rates!$G143</f>
        <v>8.8813496040281281E-3</v>
      </c>
      <c r="J198" s="444">
        <f>J96*Calc_SEC_death_rates!$G143</f>
        <v>8.9268724930303914E-3</v>
      </c>
      <c r="K198" s="444">
        <f>K96*Calc_SEC_death_rates!$G143</f>
        <v>8.9572124804863928E-3</v>
      </c>
      <c r="L198" s="444">
        <f>L96*Calc_SEC_death_rates!$G143</f>
        <v>8.9758913539344943E-3</v>
      </c>
      <c r="M198" s="444">
        <f>M96*Calc_SEC_death_rates!$G143</f>
        <v>8.9933244862101941E-3</v>
      </c>
      <c r="N198" s="444">
        <f>N96*Calc_SEC_death_rates!$G143</f>
        <v>9.0027279787576724E-3</v>
      </c>
      <c r="O198" s="318"/>
      <c r="P198" s="318"/>
      <c r="Q198" s="318"/>
    </row>
    <row r="199" spans="1:17" ht="13.15">
      <c r="B199" s="329" t="str">
        <f t="shared" si="68"/>
        <v>40-44</v>
      </c>
      <c r="C199" s="444">
        <f>C97*Calc_SEC_death_rates!$G144</f>
        <v>9.5329699218149027E-3</v>
      </c>
      <c r="D199" s="444">
        <f>D97*Calc_SEC_death_rates!$G144</f>
        <v>9.5443802946205553E-3</v>
      </c>
      <c r="E199" s="444">
        <f>E97*Calc_SEC_death_rates!$G144</f>
        <v>9.5328628430954299E-3</v>
      </c>
      <c r="F199" s="444">
        <f>F97*Calc_SEC_death_rates!$G144</f>
        <v>9.4847496875871008E-3</v>
      </c>
      <c r="G199" s="444">
        <f>G97*Calc_SEC_death_rates!$G144</f>
        <v>9.4558290176917168E-3</v>
      </c>
      <c r="H199" s="444">
        <f>H97*Calc_SEC_death_rates!$G144</f>
        <v>9.4863039592271922E-3</v>
      </c>
      <c r="I199" s="444">
        <f>I97*Calc_SEC_death_rates!$G144</f>
        <v>9.5206020543008481E-3</v>
      </c>
      <c r="J199" s="444">
        <f>J97*Calc_SEC_death_rates!$G144</f>
        <v>9.5259736598275503E-3</v>
      </c>
      <c r="K199" s="444">
        <f>K97*Calc_SEC_death_rates!$G144</f>
        <v>9.5158473775490797E-3</v>
      </c>
      <c r="L199" s="444">
        <f>L97*Calc_SEC_death_rates!$G144</f>
        <v>9.4982102180195104E-3</v>
      </c>
      <c r="M199" s="444">
        <f>M97*Calc_SEC_death_rates!$G144</f>
        <v>9.4856621647823932E-3</v>
      </c>
      <c r="N199" s="444">
        <f>N97*Calc_SEC_death_rates!$G144</f>
        <v>9.4727769828717254E-3</v>
      </c>
      <c r="O199" s="318"/>
      <c r="P199" s="318"/>
      <c r="Q199" s="318"/>
    </row>
    <row r="200" spans="1:17" ht="13.15">
      <c r="B200" s="329" t="str">
        <f t="shared" si="68"/>
        <v>45-49</v>
      </c>
      <c r="C200" s="444">
        <f>C98*Calc_SEC_death_rates!$G145</f>
        <v>1.2801489842593605E-2</v>
      </c>
      <c r="D200" s="444">
        <f>D98*Calc_SEC_death_rates!$G145</f>
        <v>1.423012525602364E-2</v>
      </c>
      <c r="E200" s="444">
        <f>E98*Calc_SEC_death_rates!$G145</f>
        <v>1.5300023002451826E-2</v>
      </c>
      <c r="F200" s="444">
        <f>F98*Calc_SEC_death_rates!$G145</f>
        <v>1.6032659005209855E-2</v>
      </c>
      <c r="G200" s="444">
        <f>G98*Calc_SEC_death_rates!$G145</f>
        <v>1.658150407292407E-2</v>
      </c>
      <c r="H200" s="444">
        <f>H98*Calc_SEC_death_rates!$G145</f>
        <v>1.7070153276659408E-2</v>
      </c>
      <c r="I200" s="444">
        <f>I98*Calc_SEC_death_rates!$G145</f>
        <v>1.7437419159843631E-2</v>
      </c>
      <c r="J200" s="444">
        <f>J98*Calc_SEC_death_rates!$G145</f>
        <v>1.7654943347156265E-2</v>
      </c>
      <c r="K200" s="444">
        <f>K98*Calc_SEC_death_rates!$G145</f>
        <v>1.7771870419542743E-2</v>
      </c>
      <c r="L200" s="444">
        <f>L98*Calc_SEC_death_rates!$G145</f>
        <v>1.7822588125530947E-2</v>
      </c>
      <c r="M200" s="444">
        <f>M98*Calc_SEC_death_rates!$G145</f>
        <v>1.7846004903114356E-2</v>
      </c>
      <c r="N200" s="444">
        <f>N98*Calc_SEC_death_rates!$G145</f>
        <v>1.7844793188422307E-2</v>
      </c>
      <c r="O200" s="318"/>
      <c r="P200" s="318"/>
      <c r="Q200" s="318"/>
    </row>
    <row r="201" spans="1:17" ht="13.15">
      <c r="B201" s="329" t="str">
        <f t="shared" si="68"/>
        <v>50-54</v>
      </c>
      <c r="C201" s="444">
        <f>C99*Calc_SEC_death_rates!$G146</f>
        <v>1.3119758726292197E-2</v>
      </c>
      <c r="D201" s="444">
        <f>D99*Calc_SEC_death_rates!$G146</f>
        <v>1.2540241268691188E-2</v>
      </c>
      <c r="E201" s="444">
        <f>E99*Calc_SEC_death_rates!$G146</f>
        <v>1.241088528583543E-2</v>
      </c>
      <c r="F201" s="444">
        <f>F99*Calc_SEC_death_rates!$G146</f>
        <v>1.2481598135123961E-2</v>
      </c>
      <c r="G201" s="444">
        <f>G99*Calc_SEC_death_rates!$G146</f>
        <v>1.2692879040821397E-2</v>
      </c>
      <c r="H201" s="444">
        <f>H99*Calc_SEC_death_rates!$G146</f>
        <v>1.3020192159630326E-2</v>
      </c>
      <c r="I201" s="444">
        <f>I99*Calc_SEC_death_rates!$G146</f>
        <v>1.3341197971056859E-2</v>
      </c>
      <c r="J201" s="444">
        <f>J99*Calc_SEC_death_rates!$G146</f>
        <v>1.3587237710815797E-2</v>
      </c>
      <c r="K201" s="444">
        <f>K99*Calc_SEC_death_rates!$G146</f>
        <v>1.3767767120779381E-2</v>
      </c>
      <c r="L201" s="444">
        <f>L99*Calc_SEC_death_rates!$G146</f>
        <v>1.3893473673045113E-2</v>
      </c>
      <c r="M201" s="444">
        <f>M99*Calc_SEC_death_rates!$G146</f>
        <v>1.3986480298037072E-2</v>
      </c>
      <c r="N201" s="444">
        <f>N99*Calc_SEC_death_rates!$G146</f>
        <v>1.4046213902920809E-2</v>
      </c>
      <c r="O201" s="318"/>
      <c r="P201" s="318"/>
      <c r="Q201" s="318"/>
    </row>
    <row r="202" spans="1:17" ht="13.15">
      <c r="B202" s="329" t="str">
        <f t="shared" si="68"/>
        <v>55-59</v>
      </c>
      <c r="C202" s="444">
        <f>C100*Calc_SEC_death_rates!$G147</f>
        <v>7.9806555004939654E-3</v>
      </c>
      <c r="D202" s="444">
        <f>D100*Calc_SEC_death_rates!$G147</f>
        <v>6.5154920717779364E-3</v>
      </c>
      <c r="E202" s="444">
        <f>E100*Calc_SEC_death_rates!$G147</f>
        <v>5.5719222121487421E-3</v>
      </c>
      <c r="F202" s="444">
        <f>F100*Calc_SEC_death_rates!$G147</f>
        <v>4.9735233195747951E-3</v>
      </c>
      <c r="G202" s="444">
        <f>G100*Calc_SEC_death_rates!$G147</f>
        <v>4.6277142005757442E-3</v>
      </c>
      <c r="H202" s="444">
        <f>H100*Calc_SEC_death_rates!$G147</f>
        <v>4.4674128555477807E-3</v>
      </c>
      <c r="I202" s="444">
        <f>I100*Calc_SEC_death_rates!$G147</f>
        <v>4.4033401580705102E-3</v>
      </c>
      <c r="J202" s="444">
        <f>J100*Calc_SEC_death_rates!$G147</f>
        <v>4.3794599799626488E-3</v>
      </c>
      <c r="K202" s="444">
        <f>K100*Calc_SEC_death_rates!$G147</f>
        <v>4.3777705125380029E-3</v>
      </c>
      <c r="L202" s="444">
        <f>L100*Calc_SEC_death_rates!$G147</f>
        <v>4.3865046916246745E-3</v>
      </c>
      <c r="M202" s="444">
        <f>M100*Calc_SEC_death_rates!$G147</f>
        <v>4.402619310885268E-3</v>
      </c>
      <c r="N202" s="444">
        <f>N100*Calc_SEC_death_rates!$G147</f>
        <v>4.4180350050543656E-3</v>
      </c>
      <c r="O202" s="318"/>
      <c r="P202" s="318"/>
      <c r="Q202" s="318"/>
    </row>
    <row r="203" spans="1:17" ht="13.15">
      <c r="B203" s="329" t="str">
        <f t="shared" si="68"/>
        <v>60-64</v>
      </c>
      <c r="C203" s="444">
        <f>C101*Calc_SEC_death_rates!$G148</f>
        <v>1.83136473805183E-3</v>
      </c>
      <c r="D203" s="444">
        <f>D101*Calc_SEC_death_rates!$G148</f>
        <v>1.4748201743656107E-3</v>
      </c>
      <c r="E203" s="444">
        <f>E101*Calc_SEC_death_rates!$G148</f>
        <v>1.2075688830105291E-3</v>
      </c>
      <c r="F203" s="444">
        <f>F101*Calc_SEC_death_rates!$G148</f>
        <v>1.0129440141709003E-3</v>
      </c>
      <c r="G203" s="444">
        <f>G101*Calc_SEC_death_rates!$G148</f>
        <v>8.8050747418542052E-4</v>
      </c>
      <c r="H203" s="444">
        <f>H101*Calc_SEC_death_rates!$G148</f>
        <v>7.9828007893134102E-4</v>
      </c>
      <c r="I203" s="444">
        <f>I101*Calc_SEC_death_rates!$G148</f>
        <v>7.4685755728489832E-4</v>
      </c>
      <c r="J203" s="444">
        <f>J101*Calc_SEC_death_rates!$G148</f>
        <v>7.1323768446573239E-4</v>
      </c>
      <c r="K203" s="444">
        <f>K101*Calc_SEC_death_rates!$G148</f>
        <v>6.9216579596711439E-4</v>
      </c>
      <c r="L203" s="444">
        <f>L101*Calc_SEC_death_rates!$G148</f>
        <v>6.7953949302495891E-4</v>
      </c>
      <c r="M203" s="444">
        <f>M101*Calc_SEC_death_rates!$G148</f>
        <v>6.7318827597301085E-4</v>
      </c>
      <c r="N203" s="444">
        <f>N101*Calc_SEC_death_rates!$G148</f>
        <v>6.7010129605335987E-4</v>
      </c>
      <c r="O203" s="318"/>
      <c r="P203" s="318"/>
      <c r="Q203" s="318"/>
    </row>
    <row r="204" spans="1:17" ht="13.15">
      <c r="B204" s="329" t="str">
        <f t="shared" si="68"/>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c r="O204" s="318"/>
      <c r="P204" s="318"/>
      <c r="Q204" s="318"/>
    </row>
    <row r="205" spans="1:17" ht="13.15">
      <c r="B205" s="329" t="str">
        <f t="shared" si="68"/>
        <v>Total</v>
      </c>
      <c r="C205" s="444">
        <f>SUM(C195:C204)</f>
        <v>6.3582485258226074E-2</v>
      </c>
      <c r="D205" s="444">
        <f t="shared" ref="D205:N205" si="70">SUM(D195:D204)</f>
        <v>6.3434389115410009E-2</v>
      </c>
      <c r="E205" s="444">
        <f t="shared" si="70"/>
        <v>6.3843637493709263E-2</v>
      </c>
      <c r="F205" s="444">
        <f t="shared" si="70"/>
        <v>6.4298435603670476E-2</v>
      </c>
      <c r="G205" s="444">
        <f t="shared" si="70"/>
        <v>6.5050566780192928E-2</v>
      </c>
      <c r="H205" s="444">
        <f t="shared" si="70"/>
        <v>6.6354074707303048E-2</v>
      </c>
      <c r="I205" s="444">
        <f t="shared" si="70"/>
        <v>6.7532789404675844E-2</v>
      </c>
      <c r="J205" s="444">
        <f t="shared" si="70"/>
        <v>6.823059740256758E-2</v>
      </c>
      <c r="K205" s="444">
        <f t="shared" si="70"/>
        <v>6.8610292081045424E-2</v>
      </c>
      <c r="L205" s="444">
        <f t="shared" si="70"/>
        <v>6.8778059755725054E-2</v>
      </c>
      <c r="M205" s="444">
        <f t="shared" si="70"/>
        <v>6.8889483948901931E-2</v>
      </c>
      <c r="N205" s="444">
        <f t="shared" si="70"/>
        <v>6.8909602470875644E-2</v>
      </c>
      <c r="O205" s="318"/>
      <c r="P205" s="318"/>
      <c r="Q205" s="318"/>
    </row>
    <row r="206" spans="1:17">
      <c r="A206" s="300">
        <f>SUM(C206:N206)</f>
        <v>0</v>
      </c>
      <c r="C206" s="300">
        <f t="shared" ref="C206:N206" si="71">SUM(C195:C204)-C205</f>
        <v>0</v>
      </c>
      <c r="D206" s="300">
        <f t="shared" si="71"/>
        <v>0</v>
      </c>
      <c r="E206" s="300">
        <f t="shared" si="71"/>
        <v>0</v>
      </c>
      <c r="F206" s="300">
        <f t="shared" si="71"/>
        <v>0</v>
      </c>
      <c r="G206" s="300">
        <f t="shared" si="71"/>
        <v>0</v>
      </c>
      <c r="H206" s="300">
        <f t="shared" si="71"/>
        <v>0</v>
      </c>
      <c r="I206" s="300">
        <f t="shared" si="71"/>
        <v>0</v>
      </c>
      <c r="J206" s="300">
        <f t="shared" si="71"/>
        <v>0</v>
      </c>
      <c r="K206" s="300">
        <f t="shared" si="71"/>
        <v>0</v>
      </c>
      <c r="L206" s="300">
        <f t="shared" si="71"/>
        <v>0</v>
      </c>
      <c r="M206" s="300">
        <f t="shared" si="71"/>
        <v>0</v>
      </c>
      <c r="N206" s="300">
        <f t="shared" si="71"/>
        <v>0</v>
      </c>
    </row>
    <row r="208" spans="1:17" ht="15">
      <c r="B208" s="331" t="s">
        <v>165</v>
      </c>
      <c r="C208" s="320"/>
      <c r="D208" s="320"/>
      <c r="E208" s="320"/>
      <c r="F208" s="320"/>
      <c r="G208" s="320"/>
      <c r="H208" s="330"/>
      <c r="I208" s="320"/>
      <c r="J208" s="320"/>
      <c r="K208" s="320"/>
      <c r="L208" s="320"/>
    </row>
    <row r="209" spans="1:14">
      <c r="C209" s="320"/>
      <c r="D209" s="320"/>
      <c r="E209" s="320"/>
      <c r="F209" s="320"/>
      <c r="G209" s="320"/>
      <c r="H209" s="330"/>
      <c r="I209" s="320"/>
      <c r="J209" s="320"/>
      <c r="K209" s="320"/>
      <c r="L209" s="320"/>
    </row>
    <row r="210" spans="1:14" ht="13.15">
      <c r="B210" s="332" t="s">
        <v>46</v>
      </c>
      <c r="C210" s="320"/>
      <c r="D210" s="320"/>
      <c r="E210" s="320"/>
      <c r="F210" s="320"/>
      <c r="G210" s="320"/>
      <c r="H210" s="330"/>
      <c r="I210" s="320"/>
      <c r="J210" s="320"/>
      <c r="K210" s="320"/>
      <c r="L210" s="320"/>
    </row>
    <row r="211" spans="1:14">
      <c r="C211" s="320"/>
      <c r="D211" s="320"/>
      <c r="E211" s="320"/>
      <c r="F211" s="320"/>
      <c r="G211" s="320"/>
      <c r="H211" s="330"/>
      <c r="I211" s="320"/>
      <c r="J211" s="320"/>
      <c r="K211" s="320"/>
      <c r="L211" s="320"/>
    </row>
    <row r="212" spans="1:14" ht="13.15">
      <c r="B212" s="329" t="str">
        <f t="shared" ref="B212:B223" si="72">B178</f>
        <v>Age group</v>
      </c>
      <c r="C212" s="329" t="str">
        <f t="shared" ref="C212:N212" si="73">C178</f>
        <v>2018/19</v>
      </c>
      <c r="D212" s="329" t="str">
        <f t="shared" si="73"/>
        <v>2019/20</v>
      </c>
      <c r="E212" s="329" t="str">
        <f t="shared" si="73"/>
        <v>2020/21</v>
      </c>
      <c r="F212" s="329" t="str">
        <f t="shared" si="73"/>
        <v>2021/22</v>
      </c>
      <c r="G212" s="329" t="str">
        <f t="shared" si="73"/>
        <v>2022/23</v>
      </c>
      <c r="H212" s="329" t="str">
        <f t="shared" si="73"/>
        <v>2023/24</v>
      </c>
      <c r="I212" s="329" t="str">
        <f t="shared" si="73"/>
        <v>2024/25</v>
      </c>
      <c r="J212" s="329" t="str">
        <f t="shared" si="73"/>
        <v>2025/26</v>
      </c>
      <c r="K212" s="329" t="str">
        <f t="shared" si="73"/>
        <v>2026/27</v>
      </c>
      <c r="L212" s="329" t="str">
        <f t="shared" si="73"/>
        <v>2027/28</v>
      </c>
      <c r="M212" s="329" t="str">
        <f t="shared" si="73"/>
        <v>2028/29</v>
      </c>
      <c r="N212" s="329" t="str">
        <f t="shared" si="73"/>
        <v>2029/30</v>
      </c>
    </row>
    <row r="213" spans="1:14" ht="13.15">
      <c r="B213" s="329" t="str">
        <f t="shared" si="72"/>
        <v>20-24</v>
      </c>
      <c r="C213" s="444">
        <f t="shared" ref="C213:C222" si="74">C111+C145+C179</f>
        <v>0</v>
      </c>
      <c r="D213" s="444">
        <f t="shared" ref="D213:N213" si="75">D111+D145+D179</f>
        <v>0.37206595252400959</v>
      </c>
      <c r="E213" s="444">
        <f t="shared" si="75"/>
        <v>0.63920046841703082</v>
      </c>
      <c r="F213" s="444">
        <f t="shared" si="75"/>
        <v>0.83177786562057232</v>
      </c>
      <c r="G213" s="444">
        <f t="shared" si="75"/>
        <v>0.97914646187684506</v>
      </c>
      <c r="H213" s="444">
        <f t="shared" si="75"/>
        <v>1.1137909680160412</v>
      </c>
      <c r="I213" s="444">
        <f t="shared" si="75"/>
        <v>1.2080856546126399</v>
      </c>
      <c r="J213" s="444">
        <f t="shared" si="75"/>
        <v>1.2545298611679228</v>
      </c>
      <c r="K213" s="444">
        <f t="shared" si="75"/>
        <v>1.273602984947823</v>
      </c>
      <c r="L213" s="444">
        <f t="shared" si="75"/>
        <v>1.2775583606617944</v>
      </c>
      <c r="M213" s="444">
        <f t="shared" si="75"/>
        <v>1.2783247932799031</v>
      </c>
      <c r="N213" s="444">
        <f t="shared" si="75"/>
        <v>1.2747298273151142</v>
      </c>
    </row>
    <row r="214" spans="1:14" ht="13.15">
      <c r="B214" s="329" t="str">
        <f t="shared" si="72"/>
        <v>25-29</v>
      </c>
      <c r="C214" s="444">
        <f t="shared" si="74"/>
        <v>1.9977643875920819</v>
      </c>
      <c r="D214" s="444">
        <f t="shared" ref="D214:N214" si="76">D112+D146+D180</f>
        <v>1.8444435419592455</v>
      </c>
      <c r="E214" s="444">
        <f t="shared" si="76"/>
        <v>1.8166691715391363</v>
      </c>
      <c r="F214" s="444">
        <f t="shared" si="76"/>
        <v>1.8514785731265948</v>
      </c>
      <c r="G214" s="444">
        <f t="shared" si="76"/>
        <v>1.9213342435302967</v>
      </c>
      <c r="H214" s="444">
        <f t="shared" si="76"/>
        <v>2.0333859989624399</v>
      </c>
      <c r="I214" s="444">
        <f t="shared" si="76"/>
        <v>2.1347873183402046</v>
      </c>
      <c r="J214" s="444">
        <f t="shared" si="76"/>
        <v>2.1981381417676955</v>
      </c>
      <c r="K214" s="444">
        <f t="shared" si="76"/>
        <v>2.2341418237394217</v>
      </c>
      <c r="L214" s="444">
        <f t="shared" si="76"/>
        <v>2.2512372264855132</v>
      </c>
      <c r="M214" s="444">
        <f t="shared" si="76"/>
        <v>2.2614775168566759</v>
      </c>
      <c r="N214" s="444">
        <f t="shared" si="76"/>
        <v>2.2637857109754185</v>
      </c>
    </row>
    <row r="215" spans="1:14" ht="13.15">
      <c r="B215" s="329" t="str">
        <f t="shared" si="72"/>
        <v>30-34</v>
      </c>
      <c r="C215" s="444">
        <f t="shared" si="74"/>
        <v>1.7631518728693056</v>
      </c>
      <c r="D215" s="444">
        <f t="shared" ref="D215:N215" si="77">D113+D147+D181</f>
        <v>1.7029363474604702</v>
      </c>
      <c r="E215" s="444">
        <f t="shared" si="77"/>
        <v>1.6540614830315674</v>
      </c>
      <c r="F215" s="444">
        <f t="shared" si="77"/>
        <v>1.6217773081862545</v>
      </c>
      <c r="G215" s="444">
        <f t="shared" si="77"/>
        <v>1.6056748768397413</v>
      </c>
      <c r="H215" s="444">
        <f t="shared" si="77"/>
        <v>1.6178650512919708</v>
      </c>
      <c r="I215" s="444">
        <f t="shared" si="77"/>
        <v>1.6404160932795839</v>
      </c>
      <c r="J215" s="444">
        <f t="shared" si="77"/>
        <v>1.6596299248601698</v>
      </c>
      <c r="K215" s="444">
        <f t="shared" si="77"/>
        <v>1.6747728100642323</v>
      </c>
      <c r="L215" s="444">
        <f t="shared" si="77"/>
        <v>1.6856018644585937</v>
      </c>
      <c r="M215" s="444">
        <f t="shared" si="77"/>
        <v>1.6946057717923695</v>
      </c>
      <c r="N215" s="444">
        <f t="shared" si="77"/>
        <v>1.7004087528073317</v>
      </c>
    </row>
    <row r="216" spans="1:14" ht="13.15">
      <c r="B216" s="329" t="str">
        <f t="shared" si="72"/>
        <v>35-39</v>
      </c>
      <c r="C216" s="444">
        <f t="shared" si="74"/>
        <v>0.94343823388212977</v>
      </c>
      <c r="D216" s="444">
        <f t="shared" ref="D216:N216" si="78">D114+D148+D182</f>
        <v>1.0905563356370107</v>
      </c>
      <c r="E216" s="444">
        <f t="shared" si="78"/>
        <v>1.1979384879175545</v>
      </c>
      <c r="F216" s="444">
        <f t="shared" si="78"/>
        <v>1.274347970753255</v>
      </c>
      <c r="G216" s="444">
        <f t="shared" si="78"/>
        <v>1.3269124973865072</v>
      </c>
      <c r="H216" s="444">
        <f t="shared" si="78"/>
        <v>1.3725024841444788</v>
      </c>
      <c r="I216" s="444">
        <f t="shared" si="78"/>
        <v>1.4084576935198712</v>
      </c>
      <c r="J216" s="444">
        <f t="shared" si="78"/>
        <v>1.4332503820608147</v>
      </c>
      <c r="K216" s="444">
        <f t="shared" si="78"/>
        <v>1.4509404634384147</v>
      </c>
      <c r="L216" s="444">
        <f t="shared" si="78"/>
        <v>1.463836528577338</v>
      </c>
      <c r="M216" s="444">
        <f t="shared" si="78"/>
        <v>1.4745952007798349</v>
      </c>
      <c r="N216" s="444">
        <f t="shared" si="78"/>
        <v>1.4828492944388139</v>
      </c>
    </row>
    <row r="217" spans="1:14" ht="13.15">
      <c r="B217" s="329" t="str">
        <f t="shared" si="72"/>
        <v>40-44</v>
      </c>
      <c r="C217" s="444">
        <f t="shared" si="74"/>
        <v>0.83517427041394066</v>
      </c>
      <c r="D217" s="444">
        <f t="shared" ref="D217:N217" si="79">D115+D149+D183</f>
        <v>0.86569103940078818</v>
      </c>
      <c r="E217" s="444">
        <f t="shared" si="79"/>
        <v>0.92086370771022052</v>
      </c>
      <c r="F217" s="444">
        <f t="shared" si="79"/>
        <v>0.98460760919335133</v>
      </c>
      <c r="G217" s="444">
        <f t="shared" si="79"/>
        <v>1.0464925489369468</v>
      </c>
      <c r="H217" s="444">
        <f t="shared" si="79"/>
        <v>1.108974704738489</v>
      </c>
      <c r="I217" s="444">
        <f t="shared" si="79"/>
        <v>1.1636055637405502</v>
      </c>
      <c r="J217" s="444">
        <f t="shared" si="79"/>
        <v>1.2062633069675075</v>
      </c>
      <c r="K217" s="444">
        <f t="shared" si="79"/>
        <v>1.2393785633842007</v>
      </c>
      <c r="L217" s="444">
        <f t="shared" si="79"/>
        <v>1.2650271964985595</v>
      </c>
      <c r="M217" s="444">
        <f t="shared" si="79"/>
        <v>1.2859233387225346</v>
      </c>
      <c r="N217" s="444">
        <f t="shared" si="79"/>
        <v>1.3024287862901207</v>
      </c>
    </row>
    <row r="218" spans="1:14" ht="13.15">
      <c r="B218" s="329" t="str">
        <f t="shared" si="72"/>
        <v>45-49</v>
      </c>
      <c r="C218" s="444">
        <f t="shared" si="74"/>
        <v>1.4649446368545112</v>
      </c>
      <c r="D218" s="444">
        <f t="shared" ref="D218:N218" si="80">D116+D150+D184</f>
        <v>1.3381402871667054</v>
      </c>
      <c r="E218" s="444">
        <f t="shared" si="80"/>
        <v>1.2618554517097382</v>
      </c>
      <c r="F218" s="444">
        <f t="shared" si="80"/>
        <v>1.2230991908495561</v>
      </c>
      <c r="G218" s="444">
        <f t="shared" si="80"/>
        <v>1.2097141509851279</v>
      </c>
      <c r="H218" s="444">
        <f t="shared" si="80"/>
        <v>1.2213670134442769</v>
      </c>
      <c r="I218" s="444">
        <f t="shared" si="80"/>
        <v>1.2441749625876359</v>
      </c>
      <c r="J218" s="444">
        <f t="shared" si="80"/>
        <v>1.2687857935995579</v>
      </c>
      <c r="K218" s="444">
        <f t="shared" si="80"/>
        <v>1.2933727274530762</v>
      </c>
      <c r="L218" s="444">
        <f t="shared" si="80"/>
        <v>1.3166895304442463</v>
      </c>
      <c r="M218" s="444">
        <f t="shared" si="80"/>
        <v>1.3390825475680157</v>
      </c>
      <c r="N218" s="444">
        <f t="shared" si="80"/>
        <v>1.3592288602343947</v>
      </c>
    </row>
    <row r="219" spans="1:14" ht="13.15">
      <c r="B219" s="329" t="str">
        <f t="shared" si="72"/>
        <v>50-54</v>
      </c>
      <c r="C219" s="444">
        <f t="shared" si="74"/>
        <v>1.3338285992463506</v>
      </c>
      <c r="D219" s="444">
        <f t="shared" ref="D219:N219" si="81">D117+D151+D185</f>
        <v>1.3656341968910761</v>
      </c>
      <c r="E219" s="444">
        <f t="shared" si="81"/>
        <v>1.3673335754114115</v>
      </c>
      <c r="F219" s="444">
        <f t="shared" si="81"/>
        <v>1.3548488388725195</v>
      </c>
      <c r="G219" s="444">
        <f t="shared" si="81"/>
        <v>1.3376461913796254</v>
      </c>
      <c r="H219" s="444">
        <f t="shared" si="81"/>
        <v>1.3294535897158262</v>
      </c>
      <c r="I219" s="444">
        <f t="shared" si="81"/>
        <v>1.3264443694947048</v>
      </c>
      <c r="J219" s="444">
        <f t="shared" si="81"/>
        <v>1.3252965287936063</v>
      </c>
      <c r="K219" s="444">
        <f t="shared" si="81"/>
        <v>1.3272101484826486</v>
      </c>
      <c r="L219" s="444">
        <f t="shared" si="81"/>
        <v>1.3321751278459171</v>
      </c>
      <c r="M219" s="444">
        <f t="shared" si="81"/>
        <v>1.3406556132329439</v>
      </c>
      <c r="N219" s="444">
        <f t="shared" si="81"/>
        <v>1.3509516597038205</v>
      </c>
    </row>
    <row r="220" spans="1:14" ht="13.15">
      <c r="B220" s="329" t="str">
        <f t="shared" si="72"/>
        <v>55-59</v>
      </c>
      <c r="C220" s="444">
        <f t="shared" si="74"/>
        <v>3.855104284464951</v>
      </c>
      <c r="D220" s="444">
        <f t="shared" ref="D220:N220" si="82">D118+D152+D186</f>
        <v>2.9791591754141193</v>
      </c>
      <c r="E220" s="444">
        <f t="shared" si="82"/>
        <v>2.4702719102801369</v>
      </c>
      <c r="F220" s="444">
        <f t="shared" si="82"/>
        <v>2.1657166923555842</v>
      </c>
      <c r="G220" s="444">
        <f t="shared" si="82"/>
        <v>1.978973127097442</v>
      </c>
      <c r="H220" s="444">
        <f t="shared" si="82"/>
        <v>1.86928616882893</v>
      </c>
      <c r="I220" s="444">
        <f t="shared" si="82"/>
        <v>1.7998006407718881</v>
      </c>
      <c r="J220" s="444">
        <f t="shared" si="82"/>
        <v>1.7504119580933575</v>
      </c>
      <c r="K220" s="444">
        <f t="shared" si="82"/>
        <v>1.7158222793555484</v>
      </c>
      <c r="L220" s="444">
        <f t="shared" si="82"/>
        <v>1.6926655131735897</v>
      </c>
      <c r="M220" s="444">
        <f t="shared" si="82"/>
        <v>1.6799859018272343</v>
      </c>
      <c r="N220" s="444">
        <f t="shared" si="82"/>
        <v>1.6743673836078283</v>
      </c>
    </row>
    <row r="221" spans="1:14" ht="13.15">
      <c r="B221" s="329" t="str">
        <f t="shared" si="72"/>
        <v>60-64</v>
      </c>
      <c r="C221" s="444">
        <f t="shared" si="74"/>
        <v>1.2047117855834728</v>
      </c>
      <c r="D221" s="444">
        <f t="shared" ref="D221:N221" si="83">D119+D153+D187</f>
        <v>1.5592443847706652</v>
      </c>
      <c r="E221" s="444">
        <f t="shared" si="83"/>
        <v>1.555779961939515</v>
      </c>
      <c r="F221" s="444">
        <f t="shared" si="83"/>
        <v>1.4444520751540291</v>
      </c>
      <c r="G221" s="444">
        <f t="shared" si="83"/>
        <v>1.3227778403033705</v>
      </c>
      <c r="H221" s="444">
        <f t="shared" si="83"/>
        <v>1.2267120985891713</v>
      </c>
      <c r="I221" s="444">
        <f t="shared" si="83"/>
        <v>1.1530097473370464</v>
      </c>
      <c r="J221" s="444">
        <f t="shared" si="83"/>
        <v>1.0948168356643107</v>
      </c>
      <c r="K221" s="444">
        <f t="shared" si="83"/>
        <v>1.0505347571159402</v>
      </c>
      <c r="L221" s="444">
        <f t="shared" si="83"/>
        <v>1.017681081361375</v>
      </c>
      <c r="M221" s="444">
        <f t="shared" si="83"/>
        <v>0.99507357611865088</v>
      </c>
      <c r="N221" s="444">
        <f t="shared" si="83"/>
        <v>0.97954587793101389</v>
      </c>
    </row>
    <row r="222" spans="1:14" ht="13.15">
      <c r="B222" s="329" t="str">
        <f t="shared" si="72"/>
        <v>65 plus</v>
      </c>
      <c r="C222" s="444">
        <f t="shared" si="74"/>
        <v>2.5232804255269565</v>
      </c>
      <c r="D222" s="444">
        <f t="shared" ref="D222:N222" si="84">D120+D154+D188</f>
        <v>1.721794953042314</v>
      </c>
      <c r="E222" s="444">
        <f t="shared" si="84"/>
        <v>1.3030281783467641</v>
      </c>
      <c r="F222" s="444">
        <f t="shared" si="84"/>
        <v>1.0549150426583578</v>
      </c>
      <c r="G222" s="444">
        <f t="shared" si="84"/>
        <v>0.89179082971157997</v>
      </c>
      <c r="H222" s="444">
        <f t="shared" si="84"/>
        <v>0.780543480254144</v>
      </c>
      <c r="I222" s="444">
        <f t="shared" si="84"/>
        <v>0.70013140233867066</v>
      </c>
      <c r="J222" s="444">
        <f t="shared" si="84"/>
        <v>0.6389885682828792</v>
      </c>
      <c r="K222" s="444">
        <f t="shared" si="84"/>
        <v>0.59233606067711708</v>
      </c>
      <c r="L222" s="444">
        <f t="shared" si="84"/>
        <v>0.55685305787581774</v>
      </c>
      <c r="M222" s="444">
        <f t="shared" si="84"/>
        <v>0.53060804982362941</v>
      </c>
      <c r="N222" s="444">
        <f t="shared" si="84"/>
        <v>0.51112651022859601</v>
      </c>
    </row>
    <row r="223" spans="1:14" ht="13.15">
      <c r="B223" s="329" t="str">
        <f t="shared" si="72"/>
        <v>Total</v>
      </c>
      <c r="C223" s="444">
        <f>SUM(C213:C222)</f>
        <v>15.921398496433699</v>
      </c>
      <c r="D223" s="444">
        <f t="shared" ref="D223:N223" si="85">SUM(D213:D222)</f>
        <v>14.839666214266405</v>
      </c>
      <c r="E223" s="444">
        <f t="shared" si="85"/>
        <v>14.187002396303075</v>
      </c>
      <c r="F223" s="444">
        <f t="shared" si="85"/>
        <v>13.807021166770074</v>
      </c>
      <c r="G223" s="444">
        <f t="shared" si="85"/>
        <v>13.620462768047481</v>
      </c>
      <c r="H223" s="444">
        <f t="shared" si="85"/>
        <v>13.673881557985768</v>
      </c>
      <c r="I223" s="444">
        <f t="shared" si="85"/>
        <v>13.778913446022795</v>
      </c>
      <c r="J223" s="444">
        <f t="shared" si="85"/>
        <v>13.830111301257823</v>
      </c>
      <c r="K223" s="444">
        <f t="shared" si="85"/>
        <v>13.852112618658424</v>
      </c>
      <c r="L223" s="444">
        <f t="shared" si="85"/>
        <v>13.859325487382742</v>
      </c>
      <c r="M223" s="444">
        <f t="shared" si="85"/>
        <v>13.880332310001791</v>
      </c>
      <c r="N223" s="444">
        <f t="shared" si="85"/>
        <v>13.89942266353245</v>
      </c>
    </row>
    <row r="224" spans="1:14">
      <c r="A224" s="300">
        <f>SUM(C224:N224)</f>
        <v>0</v>
      </c>
      <c r="C224" s="300">
        <f t="shared" ref="C224:N224" si="86">SUM(C213:C222)-C223</f>
        <v>0</v>
      </c>
      <c r="D224" s="300">
        <f t="shared" si="86"/>
        <v>0</v>
      </c>
      <c r="E224" s="300">
        <f t="shared" si="86"/>
        <v>0</v>
      </c>
      <c r="F224" s="300">
        <f t="shared" si="86"/>
        <v>0</v>
      </c>
      <c r="G224" s="300">
        <f t="shared" si="86"/>
        <v>0</v>
      </c>
      <c r="H224" s="300">
        <f t="shared" si="86"/>
        <v>0</v>
      </c>
      <c r="I224" s="300">
        <f t="shared" si="86"/>
        <v>0</v>
      </c>
      <c r="J224" s="300">
        <f t="shared" si="86"/>
        <v>0</v>
      </c>
      <c r="K224" s="300">
        <f t="shared" si="86"/>
        <v>0</v>
      </c>
      <c r="L224" s="300">
        <f t="shared" si="86"/>
        <v>0</v>
      </c>
      <c r="M224" s="300">
        <f t="shared" si="86"/>
        <v>0</v>
      </c>
      <c r="N224" s="300">
        <f t="shared" si="86"/>
        <v>0</v>
      </c>
    </row>
    <row r="226" spans="1:14" ht="13.15">
      <c r="B226" s="332" t="s">
        <v>47</v>
      </c>
      <c r="C226" s="320"/>
      <c r="D226" s="320"/>
      <c r="E226" s="320"/>
      <c r="F226" s="320"/>
      <c r="G226" s="320"/>
      <c r="H226" s="330"/>
      <c r="I226" s="320"/>
      <c r="J226" s="320"/>
      <c r="K226" s="320"/>
      <c r="L226" s="320"/>
    </row>
    <row r="227" spans="1:14">
      <c r="C227" s="320"/>
      <c r="D227" s="320"/>
      <c r="E227" s="320"/>
      <c r="F227" s="320"/>
      <c r="G227" s="320"/>
      <c r="H227" s="330"/>
      <c r="I227" s="320"/>
      <c r="J227" s="320"/>
      <c r="K227" s="320"/>
      <c r="L227" s="320"/>
    </row>
    <row r="228" spans="1:14" ht="13.15">
      <c r="B228" s="329" t="str">
        <f t="shared" ref="B228:B239" si="87">B212</f>
        <v>Age group</v>
      </c>
      <c r="C228" s="329" t="str">
        <f t="shared" ref="C228:N228" si="88">C212</f>
        <v>2018/19</v>
      </c>
      <c r="D228" s="329" t="str">
        <f t="shared" si="88"/>
        <v>2019/20</v>
      </c>
      <c r="E228" s="329" t="str">
        <f t="shared" si="88"/>
        <v>2020/21</v>
      </c>
      <c r="F228" s="329" t="str">
        <f t="shared" si="88"/>
        <v>2021/22</v>
      </c>
      <c r="G228" s="329" t="str">
        <f t="shared" si="88"/>
        <v>2022/23</v>
      </c>
      <c r="H228" s="329" t="str">
        <f t="shared" si="88"/>
        <v>2023/24</v>
      </c>
      <c r="I228" s="329" t="str">
        <f t="shared" si="88"/>
        <v>2024/25</v>
      </c>
      <c r="J228" s="329" t="str">
        <f t="shared" si="88"/>
        <v>2025/26</v>
      </c>
      <c r="K228" s="329" t="str">
        <f t="shared" si="88"/>
        <v>2026/27</v>
      </c>
      <c r="L228" s="329" t="str">
        <f t="shared" si="88"/>
        <v>2027/28</v>
      </c>
      <c r="M228" s="329" t="str">
        <f t="shared" si="88"/>
        <v>2028/29</v>
      </c>
      <c r="N228" s="329" t="str">
        <f t="shared" si="88"/>
        <v>2029/30</v>
      </c>
    </row>
    <row r="229" spans="1:14" ht="13.15">
      <c r="B229" s="329" t="str">
        <f t="shared" si="87"/>
        <v>20-24</v>
      </c>
      <c r="C229" s="444">
        <f t="shared" ref="C229:C238" si="89">C195+C161+C127</f>
        <v>0.75431267060813922</v>
      </c>
      <c r="D229" s="444">
        <f t="shared" ref="D229:N229" si="90">D195+D161+D127</f>
        <v>1.0648441888750635</v>
      </c>
      <c r="E229" s="444">
        <f t="shared" si="90"/>
        <v>1.3432432078334064</v>
      </c>
      <c r="F229" s="444">
        <f t="shared" si="90"/>
        <v>1.5199759241950295</v>
      </c>
      <c r="G229" s="444">
        <f t="shared" si="90"/>
        <v>1.6580126942051845</v>
      </c>
      <c r="H229" s="444">
        <f t="shared" si="90"/>
        <v>1.8021817588075393</v>
      </c>
      <c r="I229" s="444">
        <f t="shared" si="90"/>
        <v>1.9030496297567348</v>
      </c>
      <c r="J229" s="444">
        <f t="shared" si="90"/>
        <v>1.9440455992591195</v>
      </c>
      <c r="K229" s="444">
        <f t="shared" si="90"/>
        <v>1.9524782670378056</v>
      </c>
      <c r="L229" s="444">
        <f t="shared" si="90"/>
        <v>1.944264889479643</v>
      </c>
      <c r="M229" s="444">
        <f t="shared" si="90"/>
        <v>1.9355767216676678</v>
      </c>
      <c r="N229" s="444">
        <f t="shared" si="90"/>
        <v>1.9233241902533773</v>
      </c>
    </row>
    <row r="230" spans="1:14" ht="13.15">
      <c r="B230" s="329" t="str">
        <f t="shared" si="87"/>
        <v>25-29</v>
      </c>
      <c r="C230" s="444">
        <f t="shared" si="89"/>
        <v>3.0134226660495305</v>
      </c>
      <c r="D230" s="444">
        <f t="shared" ref="D230:N230" si="91">D196+D162+D128</f>
        <v>2.8901237955992047</v>
      </c>
      <c r="E230" s="444">
        <f t="shared" si="91"/>
        <v>2.9779748986730143</v>
      </c>
      <c r="F230" s="444">
        <f t="shared" si="91"/>
        <v>3.0149971832798097</v>
      </c>
      <c r="G230" s="444">
        <f t="shared" si="91"/>
        <v>3.0796424716746897</v>
      </c>
      <c r="H230" s="444">
        <f t="shared" si="91"/>
        <v>3.2050214390901153</v>
      </c>
      <c r="I230" s="444">
        <f t="shared" si="91"/>
        <v>3.3171528124101926</v>
      </c>
      <c r="J230" s="444">
        <f t="shared" si="91"/>
        <v>3.3773839156431289</v>
      </c>
      <c r="K230" s="444">
        <f t="shared" si="91"/>
        <v>3.4023083027125018</v>
      </c>
      <c r="L230" s="444">
        <f t="shared" si="91"/>
        <v>3.4043385778974984</v>
      </c>
      <c r="M230" s="444">
        <f t="shared" si="91"/>
        <v>3.4008673790682966</v>
      </c>
      <c r="N230" s="444">
        <f t="shared" si="91"/>
        <v>3.3895975589142351</v>
      </c>
    </row>
    <row r="231" spans="1:14" ht="13.15">
      <c r="B231" s="329" t="str">
        <f t="shared" si="87"/>
        <v>30-34</v>
      </c>
      <c r="C231" s="444">
        <f t="shared" si="89"/>
        <v>2.5641486642560545</v>
      </c>
      <c r="D231" s="444">
        <f t="shared" ref="D231:N231" si="92">D197+D163+D129</f>
        <v>2.6033413030096484</v>
      </c>
      <c r="E231" s="444">
        <f t="shared" si="92"/>
        <v>2.7213752105926852</v>
      </c>
      <c r="F231" s="444">
        <f t="shared" si="92"/>
        <v>2.7421280020432577</v>
      </c>
      <c r="G231" s="444">
        <f t="shared" si="92"/>
        <v>2.7591291598779342</v>
      </c>
      <c r="H231" s="444">
        <f t="shared" si="92"/>
        <v>2.8090605739410446</v>
      </c>
      <c r="I231" s="444">
        <f t="shared" si="92"/>
        <v>2.8635639562508377</v>
      </c>
      <c r="J231" s="444">
        <f t="shared" si="92"/>
        <v>2.9019600795947742</v>
      </c>
      <c r="K231" s="444">
        <f t="shared" si="92"/>
        <v>2.9265333700966178</v>
      </c>
      <c r="L231" s="444">
        <f t="shared" si="92"/>
        <v>2.9395540504108171</v>
      </c>
      <c r="M231" s="444">
        <f t="shared" si="92"/>
        <v>2.9474509952018511</v>
      </c>
      <c r="N231" s="444">
        <f t="shared" si="92"/>
        <v>2.9489786823711026</v>
      </c>
    </row>
    <row r="232" spans="1:14" ht="13.15">
      <c r="B232" s="329" t="str">
        <f t="shared" si="87"/>
        <v>35-39</v>
      </c>
      <c r="C232" s="444">
        <f t="shared" si="89"/>
        <v>2.4335227512832303</v>
      </c>
      <c r="D232" s="444">
        <f t="shared" ref="D232:N232" si="93">D198+D164+D130</f>
        <v>2.3875410654302751</v>
      </c>
      <c r="E232" s="444">
        <f t="shared" si="93"/>
        <v>2.4549178088461914</v>
      </c>
      <c r="F232" s="444">
        <f t="shared" si="93"/>
        <v>2.4499821058414266</v>
      </c>
      <c r="G232" s="444">
        <f t="shared" si="93"/>
        <v>2.4427602830781865</v>
      </c>
      <c r="H232" s="444">
        <f t="shared" si="93"/>
        <v>2.4574754341766725</v>
      </c>
      <c r="I232" s="444">
        <f t="shared" si="93"/>
        <v>2.4767056878157949</v>
      </c>
      <c r="J232" s="444">
        <f t="shared" si="93"/>
        <v>2.4894004699316321</v>
      </c>
      <c r="K232" s="444">
        <f t="shared" si="93"/>
        <v>2.497861258308486</v>
      </c>
      <c r="L232" s="444">
        <f t="shared" si="93"/>
        <v>2.5030701594522853</v>
      </c>
      <c r="M232" s="444">
        <f t="shared" si="93"/>
        <v>2.5079316658436213</v>
      </c>
      <c r="N232" s="444">
        <f t="shared" si="93"/>
        <v>2.5105539794013616</v>
      </c>
    </row>
    <row r="233" spans="1:14" ht="13.15">
      <c r="B233" s="329" t="str">
        <f t="shared" si="87"/>
        <v>40-44</v>
      </c>
      <c r="C233" s="444">
        <f t="shared" si="89"/>
        <v>2.0840427225407705</v>
      </c>
      <c r="D233" s="444">
        <f t="shared" ref="D233:N233" si="94">D199+D165+D131</f>
        <v>2.0860984572950199</v>
      </c>
      <c r="E233" s="444">
        <f t="shared" si="94"/>
        <v>2.1620355458350802</v>
      </c>
      <c r="F233" s="444">
        <f t="shared" si="94"/>
        <v>2.1640342050371411</v>
      </c>
      <c r="G233" s="444">
        <f t="shared" si="94"/>
        <v>2.1574356841538638</v>
      </c>
      <c r="H233" s="444">
        <f t="shared" si="94"/>
        <v>2.1643888266248332</v>
      </c>
      <c r="I233" s="444">
        <f t="shared" si="94"/>
        <v>2.1722142572742205</v>
      </c>
      <c r="J233" s="444">
        <f t="shared" si="94"/>
        <v>2.1734398392324836</v>
      </c>
      <c r="K233" s="444">
        <f t="shared" si="94"/>
        <v>2.1711294333765285</v>
      </c>
      <c r="L233" s="444">
        <f t="shared" si="94"/>
        <v>2.1671053507429474</v>
      </c>
      <c r="M233" s="444">
        <f t="shared" si="94"/>
        <v>2.1642423952294991</v>
      </c>
      <c r="N233" s="444">
        <f t="shared" si="94"/>
        <v>2.1613025206612435</v>
      </c>
    </row>
    <row r="234" spans="1:14" ht="13.15">
      <c r="B234" s="329" t="str">
        <f t="shared" si="87"/>
        <v>45-49</v>
      </c>
      <c r="C234" s="444">
        <f t="shared" si="89"/>
        <v>1.4556252240737624</v>
      </c>
      <c r="D234" s="444">
        <f t="shared" ref="D234:N234" si="95">D200+D166+D132</f>
        <v>1.6177367841997667</v>
      </c>
      <c r="E234" s="444">
        <f t="shared" si="95"/>
        <v>1.8038496484367055</v>
      </c>
      <c r="F234" s="444">
        <f t="shared" si="95"/>
        <v>1.9014022663405148</v>
      </c>
      <c r="G234" s="444">
        <f t="shared" si="95"/>
        <v>1.9664928576942329</v>
      </c>
      <c r="H234" s="444">
        <f t="shared" si="95"/>
        <v>2.0244444864992825</v>
      </c>
      <c r="I234" s="444">
        <f t="shared" si="95"/>
        <v>2.0680005917223219</v>
      </c>
      <c r="J234" s="444">
        <f t="shared" si="95"/>
        <v>2.0937979957964514</v>
      </c>
      <c r="K234" s="444">
        <f t="shared" si="95"/>
        <v>2.1076650281059366</v>
      </c>
      <c r="L234" s="444">
        <f t="shared" si="95"/>
        <v>2.1136799231447587</v>
      </c>
      <c r="M234" s="444">
        <f t="shared" si="95"/>
        <v>2.116457049131971</v>
      </c>
      <c r="N234" s="444">
        <f t="shared" si="95"/>
        <v>2.1163133451424541</v>
      </c>
    </row>
    <row r="235" spans="1:14" ht="13.15">
      <c r="B235" s="329" t="str">
        <f t="shared" si="87"/>
        <v>50-54</v>
      </c>
      <c r="C235" s="444">
        <f t="shared" si="89"/>
        <v>1.8443776524901319</v>
      </c>
      <c r="D235" s="444">
        <f t="shared" ref="D235:N235" si="96">D201+D167+D133</f>
        <v>1.7626221015931773</v>
      </c>
      <c r="E235" s="444">
        <f t="shared" si="96"/>
        <v>1.7952756187663024</v>
      </c>
      <c r="F235" s="444">
        <f t="shared" si="96"/>
        <v>1.8139603993923346</v>
      </c>
      <c r="G235" s="444">
        <f t="shared" si="96"/>
        <v>1.8446660183310177</v>
      </c>
      <c r="H235" s="444">
        <f t="shared" si="96"/>
        <v>1.8922346893692399</v>
      </c>
      <c r="I235" s="444">
        <f t="shared" si="96"/>
        <v>1.9388867145024578</v>
      </c>
      <c r="J235" s="444">
        <f t="shared" si="96"/>
        <v>1.974643861926038</v>
      </c>
      <c r="K235" s="444">
        <f t="shared" si="96"/>
        <v>2.0008803419868788</v>
      </c>
      <c r="L235" s="444">
        <f t="shared" si="96"/>
        <v>2.0191493733469335</v>
      </c>
      <c r="M235" s="444">
        <f t="shared" si="96"/>
        <v>2.0326660987526157</v>
      </c>
      <c r="N235" s="444">
        <f t="shared" si="96"/>
        <v>2.041347230174972</v>
      </c>
    </row>
    <row r="236" spans="1:14" ht="13.15">
      <c r="B236" s="329" t="str">
        <f t="shared" si="87"/>
        <v>55-59</v>
      </c>
      <c r="C236" s="444">
        <f t="shared" si="89"/>
        <v>4.1209449477372448</v>
      </c>
      <c r="D236" s="444">
        <f t="shared" ref="D236:N236" si="97">D202+D168+D134</f>
        <v>3.3642127406737776</v>
      </c>
      <c r="E236" s="444">
        <f t="shared" si="97"/>
        <v>2.9031242271071251</v>
      </c>
      <c r="F236" s="444">
        <f t="shared" si="97"/>
        <v>2.5951974427969091</v>
      </c>
      <c r="G236" s="444">
        <f t="shared" si="97"/>
        <v>2.4147533423761804</v>
      </c>
      <c r="H236" s="444">
        <f t="shared" si="97"/>
        <v>2.3311076823556216</v>
      </c>
      <c r="I236" s="444">
        <f t="shared" si="97"/>
        <v>2.2976743816627985</v>
      </c>
      <c r="J236" s="444">
        <f t="shared" si="97"/>
        <v>2.2852136424288751</v>
      </c>
      <c r="K236" s="444">
        <f t="shared" si="97"/>
        <v>2.2843320739193094</v>
      </c>
      <c r="L236" s="444">
        <f t="shared" si="97"/>
        <v>2.2888895913519605</v>
      </c>
      <c r="M236" s="444">
        <f t="shared" si="97"/>
        <v>2.2972982417210339</v>
      </c>
      <c r="N236" s="444">
        <f t="shared" si="97"/>
        <v>2.305342191154049</v>
      </c>
    </row>
    <row r="237" spans="1:14" ht="13.15">
      <c r="B237" s="329" t="str">
        <f t="shared" si="87"/>
        <v>60-64</v>
      </c>
      <c r="C237" s="444">
        <f t="shared" si="89"/>
        <v>3.7111658452089795</v>
      </c>
      <c r="D237" s="444">
        <f t="shared" ref="D237:N237" si="98">D203+D169+D135</f>
        <v>2.9885502921087905</v>
      </c>
      <c r="E237" s="444">
        <f t="shared" si="98"/>
        <v>2.4611358091618247</v>
      </c>
      <c r="F237" s="444">
        <f t="shared" si="98"/>
        <v>2.0664341636970534</v>
      </c>
      <c r="G237" s="444">
        <f t="shared" si="98"/>
        <v>1.7962599122880774</v>
      </c>
      <c r="H237" s="444">
        <f t="shared" si="98"/>
        <v>1.6285137225996675</v>
      </c>
      <c r="I237" s="444">
        <f t="shared" si="98"/>
        <v>1.5236103379830599</v>
      </c>
      <c r="J237" s="444">
        <f t="shared" si="98"/>
        <v>1.4550248556654231</v>
      </c>
      <c r="K237" s="444">
        <f t="shared" si="98"/>
        <v>1.4120376128583267</v>
      </c>
      <c r="L237" s="444">
        <f t="shared" si="98"/>
        <v>1.3862796011658303</v>
      </c>
      <c r="M237" s="444">
        <f t="shared" si="98"/>
        <v>1.3733229404683058</v>
      </c>
      <c r="N237" s="444">
        <f t="shared" si="98"/>
        <v>1.3670254149591243</v>
      </c>
    </row>
    <row r="238" spans="1:14" ht="13.15">
      <c r="B238" s="329" t="str">
        <f t="shared" si="87"/>
        <v>65 plus</v>
      </c>
      <c r="C238" s="444">
        <f t="shared" si="89"/>
        <v>0.62529401793681116</v>
      </c>
      <c r="D238" s="444">
        <f t="shared" ref="D238:N238" si="99">D204+D170+D136</f>
        <v>0.94421373766556993</v>
      </c>
      <c r="E238" s="444">
        <f t="shared" si="99"/>
        <v>1.0645676063362379</v>
      </c>
      <c r="F238" s="444">
        <f t="shared" si="99"/>
        <v>1.0635385934448571</v>
      </c>
      <c r="G238" s="444">
        <f t="shared" si="99"/>
        <v>1.0118436691449257</v>
      </c>
      <c r="H238" s="444">
        <f t="shared" si="99"/>
        <v>0.94876310833988087</v>
      </c>
      <c r="I238" s="444">
        <f t="shared" si="99"/>
        <v>0.88674897300699884</v>
      </c>
      <c r="J238" s="444">
        <f t="shared" si="99"/>
        <v>0.83045312202742583</v>
      </c>
      <c r="K238" s="444">
        <f t="shared" si="99"/>
        <v>0.78348390410916846</v>
      </c>
      <c r="L238" s="444">
        <f t="shared" si="99"/>
        <v>0.74642801382280544</v>
      </c>
      <c r="M238" s="444">
        <f t="shared" si="99"/>
        <v>0.71911178973209011</v>
      </c>
      <c r="N238" s="444">
        <f t="shared" si="99"/>
        <v>0.69933656613901252</v>
      </c>
    </row>
    <row r="239" spans="1:14" ht="13.15">
      <c r="B239" s="329" t="str">
        <f t="shared" si="87"/>
        <v>Total</v>
      </c>
      <c r="C239" s="444">
        <f>SUM(C229:C238)</f>
        <v>22.606857162184653</v>
      </c>
      <c r="D239" s="444">
        <f t="shared" ref="D239:N239" si="100">SUM(D229:D238)</f>
        <v>21.709284466450296</v>
      </c>
      <c r="E239" s="444">
        <f t="shared" si="100"/>
        <v>21.687499581588572</v>
      </c>
      <c r="F239" s="444">
        <f t="shared" si="100"/>
        <v>21.331650286068335</v>
      </c>
      <c r="G239" s="444">
        <f t="shared" si="100"/>
        <v>21.130996092824294</v>
      </c>
      <c r="H239" s="444">
        <f t="shared" si="100"/>
        <v>21.263191721803899</v>
      </c>
      <c r="I239" s="444">
        <f t="shared" si="100"/>
        <v>21.447607342385414</v>
      </c>
      <c r="J239" s="444">
        <f t="shared" si="100"/>
        <v>21.52536338150535</v>
      </c>
      <c r="K239" s="444">
        <f t="shared" si="100"/>
        <v>21.538709592511559</v>
      </c>
      <c r="L239" s="444">
        <f t="shared" si="100"/>
        <v>21.51275953081548</v>
      </c>
      <c r="M239" s="444">
        <f t="shared" si="100"/>
        <v>21.494925276816954</v>
      </c>
      <c r="N239" s="444">
        <f t="shared" si="100"/>
        <v>21.463121679170932</v>
      </c>
    </row>
    <row r="240" spans="1:14">
      <c r="A240" s="300">
        <f>SUM(C240:N240)</f>
        <v>0</v>
      </c>
      <c r="C240" s="300">
        <f t="shared" ref="C240:N240" si="101">SUM(C229:C238)-C239</f>
        <v>0</v>
      </c>
      <c r="D240" s="300">
        <f t="shared" si="101"/>
        <v>0</v>
      </c>
      <c r="E240" s="300">
        <f t="shared" si="101"/>
        <v>0</v>
      </c>
      <c r="F240" s="300">
        <f t="shared" si="101"/>
        <v>0</v>
      </c>
      <c r="G240" s="300">
        <f t="shared" si="101"/>
        <v>0</v>
      </c>
      <c r="H240" s="300">
        <f t="shared" si="101"/>
        <v>0</v>
      </c>
      <c r="I240" s="300">
        <f t="shared" si="101"/>
        <v>0</v>
      </c>
      <c r="J240" s="300">
        <f t="shared" si="101"/>
        <v>0</v>
      </c>
      <c r="K240" s="300">
        <f t="shared" si="101"/>
        <v>0</v>
      </c>
      <c r="L240" s="300">
        <f t="shared" si="101"/>
        <v>0</v>
      </c>
      <c r="M240" s="300">
        <f t="shared" si="101"/>
        <v>0</v>
      </c>
      <c r="N240" s="300">
        <f t="shared" si="101"/>
        <v>0</v>
      </c>
    </row>
    <row r="242" spans="2:16" ht="15">
      <c r="B242" s="331" t="s">
        <v>166</v>
      </c>
      <c r="C242" s="320"/>
      <c r="D242" s="320"/>
      <c r="E242" s="320"/>
      <c r="F242" s="320"/>
      <c r="G242" s="320"/>
      <c r="H242" s="330"/>
      <c r="I242" s="320"/>
      <c r="J242" s="320"/>
      <c r="K242" s="320"/>
      <c r="L242" s="320"/>
    </row>
    <row r="243" spans="2:16">
      <c r="C243" s="320"/>
      <c r="D243" s="320"/>
      <c r="E243" s="320"/>
      <c r="F243" s="320"/>
      <c r="G243" s="320"/>
      <c r="H243" s="330"/>
      <c r="I243" s="320"/>
      <c r="J243" s="320"/>
      <c r="K243" s="320"/>
      <c r="L243" s="320"/>
    </row>
    <row r="244" spans="2:16" ht="13.15">
      <c r="B244" s="332" t="s">
        <v>46</v>
      </c>
      <c r="C244" s="320"/>
      <c r="D244" s="320"/>
      <c r="E244" s="320"/>
      <c r="F244" s="320"/>
      <c r="G244" s="320"/>
      <c r="H244" s="330"/>
      <c r="I244" s="320"/>
      <c r="J244" s="320"/>
      <c r="K244" s="320"/>
      <c r="L244" s="320"/>
    </row>
    <row r="245" spans="2:16">
      <c r="C245" s="320"/>
      <c r="D245" s="320"/>
      <c r="E245" s="320"/>
      <c r="F245" s="320"/>
      <c r="G245" s="320"/>
      <c r="H245" s="330"/>
      <c r="I245" s="320"/>
      <c r="J245" s="320"/>
      <c r="K245" s="320"/>
      <c r="L245" s="320"/>
    </row>
    <row r="246" spans="2:16" ht="13.15">
      <c r="B246" s="329" t="str">
        <f t="shared" ref="B246:B257" si="102">B212</f>
        <v>Age group</v>
      </c>
      <c r="C246" s="329" t="str">
        <f t="shared" ref="C246:N246" si="103">C212</f>
        <v>2018/19</v>
      </c>
      <c r="D246" s="329" t="str">
        <f t="shared" si="103"/>
        <v>2019/20</v>
      </c>
      <c r="E246" s="329" t="str">
        <f t="shared" si="103"/>
        <v>2020/21</v>
      </c>
      <c r="F246" s="329" t="str">
        <f t="shared" si="103"/>
        <v>2021/22</v>
      </c>
      <c r="G246" s="329" t="str">
        <f t="shared" si="103"/>
        <v>2022/23</v>
      </c>
      <c r="H246" s="329" t="str">
        <f t="shared" si="103"/>
        <v>2023/24</v>
      </c>
      <c r="I246" s="329" t="str">
        <f t="shared" si="103"/>
        <v>2024/25</v>
      </c>
      <c r="J246" s="329" t="str">
        <f t="shared" si="103"/>
        <v>2025/26</v>
      </c>
      <c r="K246" s="329" t="str">
        <f t="shared" si="103"/>
        <v>2026/27</v>
      </c>
      <c r="L246" s="329" t="str">
        <f t="shared" si="103"/>
        <v>2027/28</v>
      </c>
      <c r="M246" s="329" t="str">
        <f t="shared" si="103"/>
        <v>2028/29</v>
      </c>
      <c r="N246" s="329" t="str">
        <f t="shared" si="103"/>
        <v>2029/30</v>
      </c>
    </row>
    <row r="247" spans="2:16" ht="13.15">
      <c r="B247" s="329" t="str">
        <f t="shared" si="102"/>
        <v>20-24</v>
      </c>
      <c r="C247" s="444">
        <f t="shared" ref="C247:C256" si="104">C77-C213</f>
        <v>0</v>
      </c>
      <c r="D247" s="444">
        <f t="shared" ref="D247:N247" si="105">D77-D213</f>
        <v>2.4841646474879284</v>
      </c>
      <c r="E247" s="444">
        <f t="shared" si="105"/>
        <v>4.2703184663698481</v>
      </c>
      <c r="F247" s="444">
        <f t="shared" si="105"/>
        <v>5.5417701420239549</v>
      </c>
      <c r="G247" s="444">
        <f t="shared" si="105"/>
        <v>6.5236222931336565</v>
      </c>
      <c r="H247" s="444">
        <f t="shared" si="105"/>
        <v>7.4206994272469293</v>
      </c>
      <c r="I247" s="444">
        <f t="shared" si="105"/>
        <v>8.0489434576920846</v>
      </c>
      <c r="J247" s="444">
        <f t="shared" si="105"/>
        <v>8.3583807820022624</v>
      </c>
      <c r="K247" s="444">
        <f t="shared" si="105"/>
        <v>8.4854566182890547</v>
      </c>
      <c r="L247" s="444">
        <f t="shared" si="105"/>
        <v>8.5118095472838888</v>
      </c>
      <c r="M247" s="444">
        <f t="shared" si="105"/>
        <v>8.516915950777495</v>
      </c>
      <c r="N247" s="444">
        <f t="shared" si="105"/>
        <v>8.4929642734502835</v>
      </c>
      <c r="O247" s="318"/>
      <c r="P247" s="318"/>
    </row>
    <row r="248" spans="2:16" ht="13.15">
      <c r="B248" s="329" t="str">
        <f t="shared" si="102"/>
        <v>25-29</v>
      </c>
      <c r="C248" s="444">
        <f t="shared" si="104"/>
        <v>14.254762132938108</v>
      </c>
      <c r="D248" s="444">
        <f t="shared" ref="D248:N248" si="106">D78-D214</f>
        <v>13.252718156452627</v>
      </c>
      <c r="E248" s="444">
        <f t="shared" si="106"/>
        <v>13.060977857350547</v>
      </c>
      <c r="F248" s="444">
        <f t="shared" si="106"/>
        <v>13.275402082669208</v>
      </c>
      <c r="G248" s="444">
        <f t="shared" si="106"/>
        <v>13.776278585278428</v>
      </c>
      <c r="H248" s="444">
        <f t="shared" si="106"/>
        <v>14.579707870943135</v>
      </c>
      <c r="I248" s="444">
        <f t="shared" si="106"/>
        <v>15.306771800275978</v>
      </c>
      <c r="J248" s="444">
        <f t="shared" si="106"/>
        <v>15.761007493561866</v>
      </c>
      <c r="K248" s="444">
        <f t="shared" si="106"/>
        <v>16.019159740943305</v>
      </c>
      <c r="L248" s="444">
        <f t="shared" si="106"/>
        <v>16.14173655523302</v>
      </c>
      <c r="M248" s="444">
        <f t="shared" si="106"/>
        <v>16.215161100401215</v>
      </c>
      <c r="N248" s="444">
        <f t="shared" si="106"/>
        <v>16.231711227124752</v>
      </c>
      <c r="O248" s="318"/>
      <c r="P248" s="318"/>
    </row>
    <row r="249" spans="2:16" ht="13.15">
      <c r="B249" s="329" t="str">
        <f t="shared" si="102"/>
        <v>30-34</v>
      </c>
      <c r="C249" s="444">
        <f t="shared" si="104"/>
        <v>19.457380133002594</v>
      </c>
      <c r="D249" s="444">
        <f t="shared" ref="D249:N249" si="107">D79-D215</f>
        <v>18.917592886614841</v>
      </c>
      <c r="E249" s="444">
        <f t="shared" si="107"/>
        <v>18.385116785098944</v>
      </c>
      <c r="F249" s="444">
        <f t="shared" si="107"/>
        <v>17.98015742754859</v>
      </c>
      <c r="G249" s="444">
        <f t="shared" si="107"/>
        <v>17.801634612415359</v>
      </c>
      <c r="H249" s="444">
        <f t="shared" si="107"/>
        <v>17.936783411584027</v>
      </c>
      <c r="I249" s="444">
        <f t="shared" si="107"/>
        <v>18.186800034116509</v>
      </c>
      <c r="J249" s="444">
        <f t="shared" si="107"/>
        <v>18.399818008200569</v>
      </c>
      <c r="K249" s="444">
        <f t="shared" si="107"/>
        <v>18.567702623740566</v>
      </c>
      <c r="L249" s="444">
        <f t="shared" si="107"/>
        <v>18.687761094049204</v>
      </c>
      <c r="M249" s="444">
        <f t="shared" si="107"/>
        <v>18.787584707628682</v>
      </c>
      <c r="N249" s="444">
        <f t="shared" si="107"/>
        <v>18.851920613471876</v>
      </c>
      <c r="O249" s="318"/>
      <c r="P249" s="318"/>
    </row>
    <row r="250" spans="2:16" ht="13.15">
      <c r="B250" s="329" t="str">
        <f t="shared" si="102"/>
        <v>35-39</v>
      </c>
      <c r="C250" s="444">
        <f t="shared" si="104"/>
        <v>11.706594253453327</v>
      </c>
      <c r="D250" s="444">
        <f t="shared" ref="D250:N250" si="108">D80-D216</f>
        <v>13.620768880947923</v>
      </c>
      <c r="E250" s="444">
        <f t="shared" si="108"/>
        <v>14.970358274164703</v>
      </c>
      <c r="F250" s="444">
        <f t="shared" si="108"/>
        <v>15.885003296551737</v>
      </c>
      <c r="G250" s="444">
        <f t="shared" si="108"/>
        <v>16.540230674013905</v>
      </c>
      <c r="H250" s="444">
        <f t="shared" si="108"/>
        <v>17.108519011705582</v>
      </c>
      <c r="I250" s="444">
        <f t="shared" si="108"/>
        <v>17.556707915022717</v>
      </c>
      <c r="J250" s="444">
        <f t="shared" si="108"/>
        <v>17.865753755124359</v>
      </c>
      <c r="K250" s="444">
        <f t="shared" si="108"/>
        <v>18.086264170998717</v>
      </c>
      <c r="L250" s="444">
        <f t="shared" si="108"/>
        <v>18.247016211999934</v>
      </c>
      <c r="M250" s="444">
        <f t="shared" si="108"/>
        <v>18.381125220940536</v>
      </c>
      <c r="N250" s="444">
        <f t="shared" si="108"/>
        <v>18.484014155511069</v>
      </c>
      <c r="O250" s="318"/>
      <c r="P250" s="318"/>
    </row>
    <row r="251" spans="2:16" ht="13.15">
      <c r="B251" s="329" t="str">
        <f t="shared" si="102"/>
        <v>40-44</v>
      </c>
      <c r="C251" s="444">
        <f t="shared" si="104"/>
        <v>10.926185684053596</v>
      </c>
      <c r="D251" s="444">
        <f t="shared" ref="D251:N251" si="109">D81-D217</f>
        <v>11.399044081433024</v>
      </c>
      <c r="E251" s="444">
        <f t="shared" si="109"/>
        <v>12.132298824645463</v>
      </c>
      <c r="F251" s="444">
        <f t="shared" si="109"/>
        <v>12.939610343360656</v>
      </c>
      <c r="G251" s="444">
        <f t="shared" si="109"/>
        <v>13.752895756684362</v>
      </c>
      <c r="H251" s="444">
        <f t="shared" si="109"/>
        <v>14.574029721053652</v>
      </c>
      <c r="I251" s="444">
        <f t="shared" si="109"/>
        <v>15.291982763066894</v>
      </c>
      <c r="J251" s="444">
        <f t="shared" si="109"/>
        <v>15.852586368330687</v>
      </c>
      <c r="K251" s="444">
        <f t="shared" si="109"/>
        <v>16.287783608786238</v>
      </c>
      <c r="L251" s="444">
        <f t="shared" si="109"/>
        <v>16.62485526580047</v>
      </c>
      <c r="M251" s="444">
        <f t="shared" si="109"/>
        <v>16.899470184000425</v>
      </c>
      <c r="N251" s="444">
        <f t="shared" si="109"/>
        <v>17.11638305169835</v>
      </c>
      <c r="O251" s="318"/>
      <c r="P251" s="318"/>
    </row>
    <row r="252" spans="2:16" ht="13.15">
      <c r="B252" s="329" t="str">
        <f t="shared" si="102"/>
        <v>45-49</v>
      </c>
      <c r="C252" s="444">
        <f t="shared" si="104"/>
        <v>15.477238172968597</v>
      </c>
      <c r="D252" s="444">
        <f t="shared" ref="D252:N252" si="110">D82-D218</f>
        <v>14.230152633240957</v>
      </c>
      <c r="E252" s="444">
        <f t="shared" si="110"/>
        <v>13.426462122653003</v>
      </c>
      <c r="F252" s="444">
        <f t="shared" si="110"/>
        <v>12.981223505469428</v>
      </c>
      <c r="G252" s="444">
        <f t="shared" si="110"/>
        <v>12.839162914300964</v>
      </c>
      <c r="H252" s="444">
        <f t="shared" si="110"/>
        <v>12.962839238504589</v>
      </c>
      <c r="I252" s="444">
        <f t="shared" si="110"/>
        <v>13.204908800602555</v>
      </c>
      <c r="J252" s="444">
        <f t="shared" si="110"/>
        <v>13.466113043407415</v>
      </c>
      <c r="K252" s="444">
        <f t="shared" si="110"/>
        <v>13.727063656452152</v>
      </c>
      <c r="L252" s="444">
        <f t="shared" si="110"/>
        <v>13.974533880720013</v>
      </c>
      <c r="M252" s="444">
        <f t="shared" si="110"/>
        <v>14.21219960923999</v>
      </c>
      <c r="N252" s="444">
        <f t="shared" si="110"/>
        <v>14.426020196719637</v>
      </c>
      <c r="O252" s="318"/>
      <c r="P252" s="318"/>
    </row>
    <row r="253" spans="2:16" ht="13.15">
      <c r="B253" s="329" t="str">
        <f t="shared" si="102"/>
        <v>50-54</v>
      </c>
      <c r="C253" s="444">
        <f t="shared" si="104"/>
        <v>10.892369294988248</v>
      </c>
      <c r="D253" s="444">
        <f t="shared" ref="D253:N253" si="111">D83-D219</f>
        <v>11.207641281918498</v>
      </c>
      <c r="E253" s="444">
        <f t="shared" si="111"/>
        <v>11.226383256535161</v>
      </c>
      <c r="F253" s="444">
        <f t="shared" si="111"/>
        <v>11.102512987268113</v>
      </c>
      <c r="G253" s="444">
        <f t="shared" si="111"/>
        <v>10.961543299930749</v>
      </c>
      <c r="H253" s="444">
        <f t="shared" si="111"/>
        <v>10.894407790963166</v>
      </c>
      <c r="I253" s="444">
        <f t="shared" si="111"/>
        <v>10.869748282368574</v>
      </c>
      <c r="J253" s="444">
        <f t="shared" si="111"/>
        <v>10.860342128762637</v>
      </c>
      <c r="K253" s="444">
        <f t="shared" si="111"/>
        <v>10.876023573688967</v>
      </c>
      <c r="L253" s="444">
        <f t="shared" si="111"/>
        <v>10.916709845308819</v>
      </c>
      <c r="M253" s="444">
        <f t="shared" si="111"/>
        <v>10.986204460830768</v>
      </c>
      <c r="N253" s="444">
        <f t="shared" si="111"/>
        <v>11.070576965261264</v>
      </c>
      <c r="O253" s="318"/>
      <c r="P253" s="318"/>
    </row>
    <row r="254" spans="2:16" ht="13.15">
      <c r="B254" s="329" t="str">
        <f t="shared" si="102"/>
        <v>55-59</v>
      </c>
      <c r="C254" s="444">
        <f t="shared" si="104"/>
        <v>11.995189406086073</v>
      </c>
      <c r="D254" s="444">
        <f t="shared" ref="D254:N254" si="112">D84-D220</f>
        <v>9.2849708322115436</v>
      </c>
      <c r="E254" s="444">
        <f t="shared" si="112"/>
        <v>7.7000413689101554</v>
      </c>
      <c r="F254" s="444">
        <f t="shared" si="112"/>
        <v>6.7464179274344005</v>
      </c>
      <c r="G254" s="444">
        <f t="shared" si="112"/>
        <v>6.1646935768129687</v>
      </c>
      <c r="H254" s="444">
        <f t="shared" si="112"/>
        <v>5.8230080441297583</v>
      </c>
      <c r="I254" s="444">
        <f t="shared" si="112"/>
        <v>5.6065538727065345</v>
      </c>
      <c r="J254" s="444">
        <f t="shared" si="112"/>
        <v>5.4527033273370016</v>
      </c>
      <c r="K254" s="444">
        <f t="shared" si="112"/>
        <v>5.3449531171804106</v>
      </c>
      <c r="L254" s="444">
        <f t="shared" si="112"/>
        <v>5.2728175405083517</v>
      </c>
      <c r="M254" s="444">
        <f t="shared" si="112"/>
        <v>5.2333193191565499</v>
      </c>
      <c r="N254" s="444">
        <f t="shared" si="112"/>
        <v>5.2158170889826714</v>
      </c>
      <c r="O254" s="318"/>
      <c r="P254" s="318"/>
    </row>
    <row r="255" spans="2:16" ht="13.15">
      <c r="B255" s="329" t="str">
        <f t="shared" si="102"/>
        <v>60-64</v>
      </c>
      <c r="C255" s="444">
        <f t="shared" si="104"/>
        <v>2.2206677916457735</v>
      </c>
      <c r="D255" s="444">
        <f t="shared" ref="D255:N255" si="113">D85-D221</f>
        <v>2.8788160285558182</v>
      </c>
      <c r="E255" s="444">
        <f t="shared" si="113"/>
        <v>2.8728167555407342</v>
      </c>
      <c r="F255" s="444">
        <f t="shared" si="113"/>
        <v>2.6655855829707713</v>
      </c>
      <c r="G255" s="444">
        <f t="shared" si="113"/>
        <v>2.4410484786834372</v>
      </c>
      <c r="H255" s="444">
        <f t="shared" si="113"/>
        <v>2.2637691763545886</v>
      </c>
      <c r="I255" s="444">
        <f t="shared" si="113"/>
        <v>2.127759177609728</v>
      </c>
      <c r="J255" s="444">
        <f t="shared" si="113"/>
        <v>2.0203702312721381</v>
      </c>
      <c r="K255" s="444">
        <f t="shared" si="113"/>
        <v>1.9386522759360789</v>
      </c>
      <c r="L255" s="444">
        <f t="shared" si="113"/>
        <v>1.8780242454563361</v>
      </c>
      <c r="M255" s="444">
        <f t="shared" si="113"/>
        <v>1.8363044535168804</v>
      </c>
      <c r="N255" s="444">
        <f t="shared" si="113"/>
        <v>1.8076497067532866</v>
      </c>
      <c r="O255" s="318"/>
      <c r="P255" s="318"/>
    </row>
    <row r="256" spans="2:16" ht="13.15">
      <c r="B256" s="329" t="str">
        <f t="shared" si="102"/>
        <v>65 plus</v>
      </c>
      <c r="C256" s="444">
        <f t="shared" si="104"/>
        <v>3.6887265944022234</v>
      </c>
      <c r="D256" s="444">
        <f t="shared" ref="D256:N256" si="114">D86-D222</f>
        <v>2.5225838389513302</v>
      </c>
      <c r="E256" s="444">
        <f t="shared" si="114"/>
        <v>1.9094127150705809</v>
      </c>
      <c r="F256" s="444">
        <f t="shared" si="114"/>
        <v>1.5445255512846876</v>
      </c>
      <c r="G256" s="444">
        <f t="shared" si="114"/>
        <v>1.305691612302647</v>
      </c>
      <c r="H256" s="444">
        <f t="shared" si="114"/>
        <v>1.1428117908937934</v>
      </c>
      <c r="I256" s="444">
        <f t="shared" si="114"/>
        <v>1.0250786048550706</v>
      </c>
      <c r="J256" s="444">
        <f t="shared" si="114"/>
        <v>0.93555796512739009</v>
      </c>
      <c r="K256" s="444">
        <f t="shared" si="114"/>
        <v>0.8672529480266542</v>
      </c>
      <c r="L256" s="444">
        <f t="shared" si="114"/>
        <v>0.81530146165405748</v>
      </c>
      <c r="M256" s="444">
        <f t="shared" si="114"/>
        <v>0.77687553739372328</v>
      </c>
      <c r="N256" s="444">
        <f t="shared" si="114"/>
        <v>0.74835216397867721</v>
      </c>
      <c r="O256" s="318"/>
      <c r="P256" s="318"/>
    </row>
    <row r="257" spans="1:16" ht="13.15">
      <c r="B257" s="329" t="str">
        <f t="shared" si="102"/>
        <v>Total</v>
      </c>
      <c r="C257" s="444">
        <f>SUM(C247:C256)</f>
        <v>100.61911346353853</v>
      </c>
      <c r="D257" s="444">
        <f t="shared" ref="D257:N257" si="115">SUM(D247:D256)</f>
        <v>99.798453267814494</v>
      </c>
      <c r="E257" s="444">
        <f t="shared" si="115"/>
        <v>99.954186426339149</v>
      </c>
      <c r="F257" s="444">
        <f t="shared" si="115"/>
        <v>100.66220884658156</v>
      </c>
      <c r="G257" s="444">
        <f t="shared" si="115"/>
        <v>102.10680180355649</v>
      </c>
      <c r="H257" s="444">
        <f t="shared" si="115"/>
        <v>104.70657548337923</v>
      </c>
      <c r="I257" s="444">
        <f t="shared" si="115"/>
        <v>107.22525470831665</v>
      </c>
      <c r="J257" s="444">
        <f t="shared" si="115"/>
        <v>108.97263310312633</v>
      </c>
      <c r="K257" s="444">
        <f t="shared" si="115"/>
        <v>110.20031233404215</v>
      </c>
      <c r="L257" s="444">
        <f t="shared" si="115"/>
        <v>111.0705656480141</v>
      </c>
      <c r="M257" s="444">
        <f t="shared" si="115"/>
        <v>111.84516054388624</v>
      </c>
      <c r="N257" s="444">
        <f t="shared" si="115"/>
        <v>112.44540944295187</v>
      </c>
      <c r="O257" s="318"/>
      <c r="P257" s="318"/>
    </row>
    <row r="258" spans="1:16">
      <c r="A258" s="300">
        <f>SUM(C258:N258)</f>
        <v>0</v>
      </c>
      <c r="C258" s="300">
        <f t="shared" ref="C258:N258" si="116">SUM(C247:C256)-C257</f>
        <v>0</v>
      </c>
      <c r="D258" s="300">
        <f t="shared" si="116"/>
        <v>0</v>
      </c>
      <c r="E258" s="300">
        <f t="shared" si="116"/>
        <v>0</v>
      </c>
      <c r="F258" s="300">
        <f t="shared" si="116"/>
        <v>0</v>
      </c>
      <c r="G258" s="300">
        <f t="shared" si="116"/>
        <v>0</v>
      </c>
      <c r="H258" s="300">
        <f t="shared" si="116"/>
        <v>0</v>
      </c>
      <c r="I258" s="300">
        <f t="shared" si="116"/>
        <v>0</v>
      </c>
      <c r="J258" s="300">
        <f t="shared" si="116"/>
        <v>0</v>
      </c>
      <c r="K258" s="300">
        <f t="shared" si="116"/>
        <v>0</v>
      </c>
      <c r="L258" s="300">
        <f t="shared" si="116"/>
        <v>0</v>
      </c>
      <c r="M258" s="300">
        <f t="shared" si="116"/>
        <v>0</v>
      </c>
      <c r="N258" s="300">
        <f t="shared" si="116"/>
        <v>0</v>
      </c>
    </row>
    <row r="260" spans="1:16" ht="13.15">
      <c r="B260" s="332" t="s">
        <v>47</v>
      </c>
      <c r="C260" s="320"/>
      <c r="D260" s="320"/>
      <c r="E260" s="320"/>
      <c r="F260" s="320"/>
      <c r="G260" s="320"/>
      <c r="H260" s="330"/>
      <c r="I260" s="320"/>
      <c r="J260" s="320"/>
      <c r="K260" s="320"/>
      <c r="L260" s="320"/>
    </row>
    <row r="261" spans="1:16">
      <c r="C261" s="320"/>
      <c r="D261" s="320"/>
      <c r="E261" s="320"/>
      <c r="F261" s="320"/>
      <c r="G261" s="320"/>
      <c r="H261" s="330"/>
      <c r="I261" s="320"/>
      <c r="J261" s="320"/>
      <c r="K261" s="320"/>
      <c r="L261" s="320"/>
    </row>
    <row r="262" spans="1:16" ht="13.15">
      <c r="B262" s="329" t="str">
        <f t="shared" ref="B262:B273" si="117">B246</f>
        <v>Age group</v>
      </c>
      <c r="C262" s="329" t="str">
        <f t="shared" ref="C262:N262" si="118">C246</f>
        <v>2018/19</v>
      </c>
      <c r="D262" s="329" t="str">
        <f t="shared" si="118"/>
        <v>2019/20</v>
      </c>
      <c r="E262" s="329" t="str">
        <f t="shared" si="118"/>
        <v>2020/21</v>
      </c>
      <c r="F262" s="329" t="str">
        <f t="shared" si="118"/>
        <v>2021/22</v>
      </c>
      <c r="G262" s="329" t="str">
        <f t="shared" si="118"/>
        <v>2022/23</v>
      </c>
      <c r="H262" s="329" t="str">
        <f t="shared" si="118"/>
        <v>2023/24</v>
      </c>
      <c r="I262" s="329" t="str">
        <f t="shared" si="118"/>
        <v>2024/25</v>
      </c>
      <c r="J262" s="329" t="str">
        <f t="shared" si="118"/>
        <v>2025/26</v>
      </c>
      <c r="K262" s="329" t="str">
        <f t="shared" si="118"/>
        <v>2026/27</v>
      </c>
      <c r="L262" s="329" t="str">
        <f t="shared" si="118"/>
        <v>2027/28</v>
      </c>
      <c r="M262" s="329" t="str">
        <f t="shared" si="118"/>
        <v>2028/29</v>
      </c>
      <c r="N262" s="329" t="str">
        <f t="shared" si="118"/>
        <v>2029/30</v>
      </c>
    </row>
    <row r="263" spans="1:16" ht="13.15">
      <c r="B263" s="329" t="str">
        <f t="shared" si="117"/>
        <v>20-24</v>
      </c>
      <c r="C263" s="444">
        <f t="shared" ref="C263:C272" si="119">C93-C229</f>
        <v>5.1333678780076637</v>
      </c>
      <c r="D263" s="444">
        <f t="shared" ref="D263:N263" si="120">D93-D229</f>
        <v>7.2484120092141797</v>
      </c>
      <c r="E263" s="444">
        <f t="shared" si="120"/>
        <v>8.759187017470266</v>
      </c>
      <c r="F263" s="444">
        <f t="shared" si="120"/>
        <v>9.8427772887629352</v>
      </c>
      <c r="G263" s="444">
        <f t="shared" si="120"/>
        <v>10.73665012138013</v>
      </c>
      <c r="H263" s="444">
        <f t="shared" si="120"/>
        <v>11.670233326365278</v>
      </c>
      <c r="I263" s="444">
        <f t="shared" si="120"/>
        <v>12.323414717952385</v>
      </c>
      <c r="J263" s="444">
        <f t="shared" si="120"/>
        <v>12.588888789696377</v>
      </c>
      <c r="K263" s="444">
        <f t="shared" si="120"/>
        <v>12.643495490746387</v>
      </c>
      <c r="L263" s="444">
        <f t="shared" si="120"/>
        <v>12.590308828506112</v>
      </c>
      <c r="M263" s="444">
        <f t="shared" si="120"/>
        <v>12.534047607877923</v>
      </c>
      <c r="N263" s="444">
        <f t="shared" si="120"/>
        <v>12.454704944606265</v>
      </c>
    </row>
    <row r="264" spans="1:16" ht="13.15">
      <c r="B264" s="329" t="str">
        <f t="shared" si="117"/>
        <v>25-29</v>
      </c>
      <c r="C264" s="444">
        <f t="shared" si="119"/>
        <v>22.446055319806554</v>
      </c>
      <c r="D264" s="444">
        <f t="shared" ref="D264:N264" si="121">D94-D230</f>
        <v>21.532840611724815</v>
      </c>
      <c r="E264" s="444">
        <f t="shared" si="121"/>
        <v>21.263035296701144</v>
      </c>
      <c r="F264" s="444">
        <f t="shared" si="121"/>
        <v>21.379180166126755</v>
      </c>
      <c r="G264" s="444">
        <f t="shared" si="121"/>
        <v>21.83757637132052</v>
      </c>
      <c r="H264" s="444">
        <f t="shared" si="121"/>
        <v>22.726631773522055</v>
      </c>
      <c r="I264" s="444">
        <f t="shared" si="121"/>
        <v>23.521749210373958</v>
      </c>
      <c r="J264" s="444">
        <f t="shared" si="121"/>
        <v>23.948844669952706</v>
      </c>
      <c r="K264" s="444">
        <f t="shared" si="121"/>
        <v>24.125582135792303</v>
      </c>
      <c r="L264" s="444">
        <f t="shared" si="121"/>
        <v>24.139978706113354</v>
      </c>
      <c r="M264" s="444">
        <f t="shared" si="121"/>
        <v>24.115364625021172</v>
      </c>
      <c r="N264" s="444">
        <f t="shared" si="121"/>
        <v>24.035450946544223</v>
      </c>
    </row>
    <row r="265" spans="1:16" ht="13.15">
      <c r="B265" s="329" t="str">
        <f t="shared" si="117"/>
        <v>30-34</v>
      </c>
      <c r="C265" s="444">
        <f t="shared" si="119"/>
        <v>23.808803878792869</v>
      </c>
      <c r="D265" s="444">
        <f t="shared" ref="D265:N265" si="122">D95-D231</f>
        <v>24.178409083690724</v>
      </c>
      <c r="E265" s="444">
        <f t="shared" si="122"/>
        <v>24.248362010447398</v>
      </c>
      <c r="F265" s="444">
        <f t="shared" si="122"/>
        <v>24.269500990799084</v>
      </c>
      <c r="G265" s="444">
        <f t="shared" si="122"/>
        <v>24.419971580285051</v>
      </c>
      <c r="H265" s="444">
        <f t="shared" si="122"/>
        <v>24.861894970503776</v>
      </c>
      <c r="I265" s="444">
        <f t="shared" si="122"/>
        <v>25.344283061061105</v>
      </c>
      <c r="J265" s="444">
        <f t="shared" si="122"/>
        <v>25.684112110924616</v>
      </c>
      <c r="K265" s="444">
        <f t="shared" si="122"/>
        <v>25.901600681019563</v>
      </c>
      <c r="L265" s="444">
        <f t="shared" si="122"/>
        <v>26.016841622927043</v>
      </c>
      <c r="M265" s="444">
        <f t="shared" si="122"/>
        <v>26.086734388431598</v>
      </c>
      <c r="N265" s="444">
        <f t="shared" si="122"/>
        <v>26.100255349247487</v>
      </c>
    </row>
    <row r="266" spans="1:16" ht="13.15">
      <c r="B266" s="329" t="str">
        <f t="shared" si="117"/>
        <v>35-39</v>
      </c>
      <c r="C266" s="444">
        <f t="shared" si="119"/>
        <v>24.907108773087995</v>
      </c>
      <c r="D266" s="444">
        <f t="shared" ref="D266:N266" si="123">D96-D232</f>
        <v>24.442154860921129</v>
      </c>
      <c r="E266" s="444">
        <f t="shared" si="123"/>
        <v>24.126205227459309</v>
      </c>
      <c r="F266" s="444">
        <f t="shared" si="123"/>
        <v>23.918702246425688</v>
      </c>
      <c r="G266" s="444">
        <f t="shared" si="123"/>
        <v>23.848196985208247</v>
      </c>
      <c r="H266" s="444">
        <f t="shared" si="123"/>
        <v>23.991858164119176</v>
      </c>
      <c r="I266" s="444">
        <f t="shared" si="123"/>
        <v>24.179599417339247</v>
      </c>
      <c r="J266" s="444">
        <f t="shared" si="123"/>
        <v>24.303536123973956</v>
      </c>
      <c r="K266" s="444">
        <f t="shared" si="123"/>
        <v>24.386137167252389</v>
      </c>
      <c r="L266" s="444">
        <f t="shared" si="123"/>
        <v>24.436990663362643</v>
      </c>
      <c r="M266" s="444">
        <f t="shared" si="123"/>
        <v>24.484452611581048</v>
      </c>
      <c r="N266" s="444">
        <f t="shared" si="123"/>
        <v>24.510053752517877</v>
      </c>
    </row>
    <row r="267" spans="1:16" ht="13.15">
      <c r="B267" s="329" t="str">
        <f t="shared" si="117"/>
        <v>40-44</v>
      </c>
      <c r="C267" s="444">
        <f t="shared" si="119"/>
        <v>23.044008212457307</v>
      </c>
      <c r="D267" s="444">
        <f t="shared" ref="D267:N267" si="124">D97-D233</f>
        <v>23.072029193710691</v>
      </c>
      <c r="E267" s="444">
        <f t="shared" si="124"/>
        <v>22.965733139293434</v>
      </c>
      <c r="F267" s="444">
        <f t="shared" si="124"/>
        <v>22.836912531404622</v>
      </c>
      <c r="G267" s="444">
        <f t="shared" si="124"/>
        <v>22.767278768732435</v>
      </c>
      <c r="H267" s="444">
        <f t="shared" si="124"/>
        <v>22.840654830006475</v>
      </c>
      <c r="I267" s="444">
        <f t="shared" si="124"/>
        <v>22.923236091820478</v>
      </c>
      <c r="J267" s="444">
        <f t="shared" si="124"/>
        <v>22.936169578692255</v>
      </c>
      <c r="K267" s="444">
        <f t="shared" si="124"/>
        <v>22.911788015627454</v>
      </c>
      <c r="L267" s="444">
        <f t="shared" si="124"/>
        <v>22.869322132736908</v>
      </c>
      <c r="M267" s="444">
        <f t="shared" si="124"/>
        <v>22.839109548994134</v>
      </c>
      <c r="N267" s="444">
        <f t="shared" si="124"/>
        <v>22.808085243457612</v>
      </c>
    </row>
    <row r="268" spans="1:16" ht="13.15">
      <c r="B268" s="329" t="str">
        <f t="shared" si="117"/>
        <v>45-49</v>
      </c>
      <c r="C268" s="444">
        <f t="shared" si="119"/>
        <v>14.330463226087732</v>
      </c>
      <c r="D268" s="444">
        <f t="shared" ref="D268:N268" si="125">D98-D234</f>
        <v>15.930065753676875</v>
      </c>
      <c r="E268" s="444">
        <f t="shared" si="125"/>
        <v>17.063291549659656</v>
      </c>
      <c r="F268" s="444">
        <f t="shared" si="125"/>
        <v>17.869185084002126</v>
      </c>
      <c r="G268" s="444">
        <f t="shared" si="125"/>
        <v>18.480899840377848</v>
      </c>
      <c r="H268" s="444">
        <f t="shared" si="125"/>
        <v>19.025523352913083</v>
      </c>
      <c r="I268" s="444">
        <f t="shared" si="125"/>
        <v>19.434859199170763</v>
      </c>
      <c r="J268" s="444">
        <f t="shared" si="125"/>
        <v>19.677300578487415</v>
      </c>
      <c r="K268" s="444">
        <f t="shared" si="125"/>
        <v>19.807621537545142</v>
      </c>
      <c r="L268" s="444">
        <f t="shared" si="125"/>
        <v>19.864148909270863</v>
      </c>
      <c r="M268" s="444">
        <f t="shared" si="125"/>
        <v>19.890248056802964</v>
      </c>
      <c r="N268" s="444">
        <f t="shared" si="125"/>
        <v>19.888897541327381</v>
      </c>
    </row>
    <row r="269" spans="1:16" ht="13.15">
      <c r="B269" s="329" t="str">
        <f t="shared" si="117"/>
        <v>50-54</v>
      </c>
      <c r="C269" s="444">
        <f t="shared" si="119"/>
        <v>14.299540003455899</v>
      </c>
      <c r="D269" s="444">
        <f t="shared" ref="D269:N269" si="126">D99-D235</f>
        <v>13.668196913526101</v>
      </c>
      <c r="E269" s="444">
        <f t="shared" si="126"/>
        <v>13.476370321672698</v>
      </c>
      <c r="F269" s="444">
        <f t="shared" si="126"/>
        <v>13.544697996073269</v>
      </c>
      <c r="G269" s="444">
        <f t="shared" si="126"/>
        <v>13.773974409960967</v>
      </c>
      <c r="H269" s="444">
        <f t="shared" si="126"/>
        <v>14.129165892367702</v>
      </c>
      <c r="I269" s="444">
        <f t="shared" si="126"/>
        <v>14.477512852723804</v>
      </c>
      <c r="J269" s="444">
        <f t="shared" si="126"/>
        <v>14.74450862794343</v>
      </c>
      <c r="K269" s="444">
        <f t="shared" si="126"/>
        <v>14.940414337364171</v>
      </c>
      <c r="L269" s="444">
        <f t="shared" si="126"/>
        <v>15.076827741171456</v>
      </c>
      <c r="M269" s="444">
        <f t="shared" si="126"/>
        <v>15.177756054478158</v>
      </c>
      <c r="N269" s="444">
        <f t="shared" si="126"/>
        <v>15.242577372197898</v>
      </c>
    </row>
    <row r="270" spans="1:16" ht="13.15">
      <c r="B270" s="329" t="str">
        <f t="shared" si="117"/>
        <v>55-59</v>
      </c>
      <c r="C270" s="444">
        <f t="shared" si="119"/>
        <v>13.189667933106056</v>
      </c>
      <c r="D270" s="444">
        <f t="shared" ref="D270:N270" si="127">D100-D236</f>
        <v>10.768355815351544</v>
      </c>
      <c r="E270" s="444">
        <f t="shared" si="127"/>
        <v>9.1827737809836769</v>
      </c>
      <c r="F270" s="444">
        <f t="shared" si="127"/>
        <v>8.1927305455340154</v>
      </c>
      <c r="G270" s="444">
        <f t="shared" si="127"/>
        <v>7.6230899205474731</v>
      </c>
      <c r="H270" s="444">
        <f t="shared" si="127"/>
        <v>7.3590304919464486</v>
      </c>
      <c r="I270" s="444">
        <f t="shared" si="127"/>
        <v>7.2534855267321969</v>
      </c>
      <c r="J270" s="444">
        <f t="shared" si="127"/>
        <v>7.2141484507709652</v>
      </c>
      <c r="K270" s="444">
        <f t="shared" si="127"/>
        <v>7.2113654435372201</v>
      </c>
      <c r="L270" s="444">
        <f t="shared" si="127"/>
        <v>7.2257529855664089</v>
      </c>
      <c r="M270" s="444">
        <f t="shared" si="127"/>
        <v>7.2522980975449336</v>
      </c>
      <c r="N270" s="444">
        <f t="shared" si="127"/>
        <v>7.2776918919205826</v>
      </c>
    </row>
    <row r="271" spans="1:16" ht="13.15">
      <c r="B271" s="329" t="str">
        <f t="shared" si="117"/>
        <v>60-64</v>
      </c>
      <c r="C271" s="444">
        <f t="shared" si="119"/>
        <v>6.7526882076798564</v>
      </c>
      <c r="D271" s="444">
        <f t="shared" ref="D271:N271" si="128">D101-D237</f>
        <v>5.4381179396026038</v>
      </c>
      <c r="E271" s="444">
        <f t="shared" si="128"/>
        <v>4.4385408571443712</v>
      </c>
      <c r="F271" s="444">
        <f t="shared" si="128"/>
        <v>3.7212159465191066</v>
      </c>
      <c r="G271" s="444">
        <f t="shared" si="128"/>
        <v>3.2346885989053664</v>
      </c>
      <c r="H271" s="444">
        <f t="shared" si="128"/>
        <v>2.932612778149704</v>
      </c>
      <c r="I271" s="444">
        <f t="shared" si="128"/>
        <v>2.743703712215205</v>
      </c>
      <c r="J271" s="444">
        <f t="shared" si="128"/>
        <v>2.6201955961649563</v>
      </c>
      <c r="K271" s="444">
        <f t="shared" si="128"/>
        <v>2.542784558232607</v>
      </c>
      <c r="L271" s="444">
        <f t="shared" si="128"/>
        <v>2.4963997638149333</v>
      </c>
      <c r="M271" s="444">
        <f t="shared" si="128"/>
        <v>2.4730675264524784</v>
      </c>
      <c r="N271" s="444">
        <f t="shared" si="128"/>
        <v>2.461726999490589</v>
      </c>
    </row>
    <row r="272" spans="1:16" ht="13.15">
      <c r="B272" s="329" t="str">
        <f t="shared" si="117"/>
        <v>65 plus</v>
      </c>
      <c r="C272" s="444">
        <f t="shared" si="119"/>
        <v>1.1184483051652605</v>
      </c>
      <c r="D272" s="444">
        <f t="shared" ref="D272:N272" si="129">D102-D238</f>
        <v>1.6890131700340918</v>
      </c>
      <c r="E272" s="444">
        <f t="shared" si="129"/>
        <v>1.8801027959263599</v>
      </c>
      <c r="F272" s="444">
        <f t="shared" si="129"/>
        <v>1.8743247088984534</v>
      </c>
      <c r="G272" s="444">
        <f t="shared" si="129"/>
        <v>1.7832202820941989</v>
      </c>
      <c r="H272" s="444">
        <f t="shared" si="129"/>
        <v>1.6720504058933716</v>
      </c>
      <c r="I272" s="444">
        <f t="shared" si="129"/>
        <v>1.5627599420852802</v>
      </c>
      <c r="J272" s="444">
        <f t="shared" si="129"/>
        <v>1.4635470830975263</v>
      </c>
      <c r="K272" s="444">
        <f t="shared" si="129"/>
        <v>1.3807709936876686</v>
      </c>
      <c r="L272" s="444">
        <f t="shared" si="129"/>
        <v>1.3154656336358133</v>
      </c>
      <c r="M272" s="444">
        <f t="shared" si="129"/>
        <v>1.2673249511231108</v>
      </c>
      <c r="N272" s="444">
        <f t="shared" si="129"/>
        <v>1.232474132889575</v>
      </c>
    </row>
    <row r="273" spans="1:14" ht="13.15">
      <c r="B273" s="329" t="str">
        <f t="shared" si="117"/>
        <v>Total</v>
      </c>
      <c r="C273" s="444">
        <f>SUM(C263:C272)</f>
        <v>149.03015173764717</v>
      </c>
      <c r="D273" s="444">
        <f t="shared" ref="D273:N273" si="130">SUM(D263:D272)</f>
        <v>147.96759535145273</v>
      </c>
      <c r="E273" s="444">
        <f t="shared" si="130"/>
        <v>147.40360199675828</v>
      </c>
      <c r="F273" s="444">
        <f t="shared" si="130"/>
        <v>147.44922750454603</v>
      </c>
      <c r="G273" s="444">
        <f t="shared" si="130"/>
        <v>148.50554687881223</v>
      </c>
      <c r="H273" s="444">
        <f t="shared" si="130"/>
        <v>151.20965598578707</v>
      </c>
      <c r="I273" s="444">
        <f t="shared" si="130"/>
        <v>153.76460373147438</v>
      </c>
      <c r="J273" s="444">
        <f t="shared" si="130"/>
        <v>155.18125160970422</v>
      </c>
      <c r="K273" s="444">
        <f t="shared" si="130"/>
        <v>155.85156036080488</v>
      </c>
      <c r="L273" s="444">
        <f t="shared" si="130"/>
        <v>156.03203698710556</v>
      </c>
      <c r="M273" s="444">
        <f t="shared" si="130"/>
        <v>156.12040346830747</v>
      </c>
      <c r="N273" s="444">
        <f t="shared" si="130"/>
        <v>156.01191817419948</v>
      </c>
    </row>
    <row r="274" spans="1:14">
      <c r="A274" s="300">
        <f>SUM(C274:N274)</f>
        <v>0</v>
      </c>
      <c r="C274" s="300">
        <f t="shared" ref="C274:N274" si="131">SUM(C263:C272)-C273</f>
        <v>0</v>
      </c>
      <c r="D274" s="300">
        <f t="shared" si="131"/>
        <v>0</v>
      </c>
      <c r="E274" s="300">
        <f t="shared" si="131"/>
        <v>0</v>
      </c>
      <c r="F274" s="300">
        <f t="shared" si="131"/>
        <v>0</v>
      </c>
      <c r="G274" s="300">
        <f t="shared" si="131"/>
        <v>0</v>
      </c>
      <c r="H274" s="300">
        <f t="shared" si="131"/>
        <v>0</v>
      </c>
      <c r="I274" s="300">
        <f t="shared" si="131"/>
        <v>0</v>
      </c>
      <c r="J274" s="300">
        <f t="shared" si="131"/>
        <v>0</v>
      </c>
      <c r="K274" s="300">
        <f t="shared" si="131"/>
        <v>0</v>
      </c>
      <c r="L274" s="300">
        <f t="shared" si="131"/>
        <v>0</v>
      </c>
      <c r="M274" s="300">
        <f t="shared" si="131"/>
        <v>0</v>
      </c>
      <c r="N274" s="300">
        <f t="shared" si="131"/>
        <v>0</v>
      </c>
    </row>
    <row r="275" spans="1:14" ht="15">
      <c r="B275" s="331"/>
      <c r="H275" s="318"/>
    </row>
    <row r="276" spans="1:14" ht="15">
      <c r="B276" s="331" t="s">
        <v>517</v>
      </c>
      <c r="H276" s="318"/>
    </row>
    <row r="277" spans="1:14" ht="15">
      <c r="B277" s="331"/>
      <c r="H277" s="318"/>
    </row>
    <row r="278" spans="1:14" ht="15">
      <c r="B278" s="331"/>
      <c r="C278" s="317" t="str">
        <f>C262</f>
        <v>2018/19</v>
      </c>
      <c r="D278" s="317" t="str">
        <f t="shared" ref="D278:N278" si="132">D262</f>
        <v>2019/20</v>
      </c>
      <c r="E278" s="317" t="str">
        <f t="shared" si="132"/>
        <v>2020/21</v>
      </c>
      <c r="F278" s="317" t="str">
        <f t="shared" si="132"/>
        <v>2021/22</v>
      </c>
      <c r="G278" s="317" t="str">
        <f t="shared" si="132"/>
        <v>2022/23</v>
      </c>
      <c r="H278" s="317" t="str">
        <f t="shared" si="132"/>
        <v>2023/24</v>
      </c>
      <c r="I278" s="317" t="str">
        <f t="shared" si="132"/>
        <v>2024/25</v>
      </c>
      <c r="J278" s="317" t="str">
        <f t="shared" si="132"/>
        <v>2025/26</v>
      </c>
      <c r="K278" s="317" t="str">
        <f t="shared" si="132"/>
        <v>2026/27</v>
      </c>
      <c r="L278" s="317" t="str">
        <f t="shared" si="132"/>
        <v>2027/28</v>
      </c>
      <c r="M278" s="317" t="str">
        <f t="shared" si="132"/>
        <v>2028/29</v>
      </c>
      <c r="N278" s="317" t="str">
        <f t="shared" si="132"/>
        <v>2029/30</v>
      </c>
    </row>
    <row r="279" spans="1:14" ht="13.15">
      <c r="B279" s="317" t="s">
        <v>199</v>
      </c>
      <c r="C279" s="444">
        <f>C223+C239</f>
        <v>38.528255658618349</v>
      </c>
      <c r="D279" s="444">
        <f t="shared" ref="D279:N279" si="133">D223+D239</f>
        <v>36.5489506807167</v>
      </c>
      <c r="E279" s="444">
        <f t="shared" si="133"/>
        <v>35.874501977891647</v>
      </c>
      <c r="F279" s="444">
        <f t="shared" si="133"/>
        <v>35.138671452838409</v>
      </c>
      <c r="G279" s="444">
        <f t="shared" si="133"/>
        <v>34.751458860871779</v>
      </c>
      <c r="H279" s="444">
        <f t="shared" si="133"/>
        <v>34.937073279789665</v>
      </c>
      <c r="I279" s="444">
        <f t="shared" si="133"/>
        <v>35.226520788408209</v>
      </c>
      <c r="J279" s="444">
        <f t="shared" si="133"/>
        <v>35.355474682763173</v>
      </c>
      <c r="K279" s="444">
        <f t="shared" si="133"/>
        <v>35.390822211169983</v>
      </c>
      <c r="L279" s="444">
        <f t="shared" si="133"/>
        <v>35.37208501819822</v>
      </c>
      <c r="M279" s="444">
        <f t="shared" si="133"/>
        <v>35.375257586818748</v>
      </c>
      <c r="N279" s="444">
        <f t="shared" si="133"/>
        <v>35.36254434270338</v>
      </c>
    </row>
    <row r="280" spans="1:14" ht="13.15">
      <c r="B280" s="317" t="s">
        <v>200</v>
      </c>
      <c r="C280" s="444">
        <f>C155+C171</f>
        <v>13.688925907900984</v>
      </c>
      <c r="D280" s="444">
        <f t="shared" ref="D280:N280" si="134">D155+D171</f>
        <v>11.721234679062356</v>
      </c>
      <c r="E280" s="444">
        <f t="shared" si="134"/>
        <v>10.242222556258646</v>
      </c>
      <c r="F280" s="444">
        <f t="shared" si="134"/>
        <v>9.1400479196880084</v>
      </c>
      <c r="G280" s="444">
        <f t="shared" si="134"/>
        <v>8.3632529441309007</v>
      </c>
      <c r="H280" s="444">
        <f t="shared" si="134"/>
        <v>7.8665723706757138</v>
      </c>
      <c r="I280" s="444">
        <f t="shared" si="134"/>
        <v>7.5371348226035479</v>
      </c>
      <c r="J280" s="444">
        <f t="shared" si="134"/>
        <v>7.2999467157660325</v>
      </c>
      <c r="K280" s="444">
        <f t="shared" si="134"/>
        <v>7.1332212324630344</v>
      </c>
      <c r="L280" s="444">
        <f t="shared" si="134"/>
        <v>7.0188587219977796</v>
      </c>
      <c r="M280" s="444">
        <f t="shared" si="134"/>
        <v>6.9495667956121796</v>
      </c>
      <c r="N280" s="444">
        <f t="shared" si="134"/>
        <v>6.9074967303869128</v>
      </c>
    </row>
    <row r="281" spans="1:14" ht="13.15">
      <c r="B281" s="317" t="s">
        <v>521</v>
      </c>
      <c r="C281" s="444">
        <f>C189+C205</f>
        <v>0.12997103996747728</v>
      </c>
      <c r="D281" s="444">
        <f t="shared" ref="D281:N281" si="135">D189+D205</f>
        <v>0.12681570394031982</v>
      </c>
      <c r="E281" s="444">
        <f t="shared" si="135"/>
        <v>0.1255978769755153</v>
      </c>
      <c r="F281" s="444">
        <f t="shared" si="135"/>
        <v>0.12527811905457437</v>
      </c>
      <c r="G281" s="444">
        <f t="shared" si="135"/>
        <v>0.12596904207043358</v>
      </c>
      <c r="H281" s="444">
        <f t="shared" si="135"/>
        <v>0.12801126461676643</v>
      </c>
      <c r="I281" s="444">
        <f t="shared" si="135"/>
        <v>0.13010797996132642</v>
      </c>
      <c r="J281" s="444">
        <f t="shared" si="135"/>
        <v>0.13153312357148436</v>
      </c>
      <c r="K281" s="444">
        <f t="shared" si="135"/>
        <v>0.13250938813794297</v>
      </c>
      <c r="L281" s="444">
        <f t="shared" si="135"/>
        <v>0.13317833147267205</v>
      </c>
      <c r="M281" s="444">
        <f t="shared" si="135"/>
        <v>0.13378672289813892</v>
      </c>
      <c r="N281" s="444">
        <f t="shared" si="135"/>
        <v>0.13424728644835832</v>
      </c>
    </row>
    <row r="282" spans="1:14" ht="13.15">
      <c r="B282" s="317" t="s">
        <v>201</v>
      </c>
      <c r="C282" s="444">
        <f>C121+C137</f>
        <v>24.709358710749889</v>
      </c>
      <c r="D282" s="444">
        <f t="shared" ref="D282:N282" si="136">D121+D137</f>
        <v>24.700900297714021</v>
      </c>
      <c r="E282" s="444">
        <f t="shared" si="136"/>
        <v>25.506681544657486</v>
      </c>
      <c r="F282" s="444">
        <f t="shared" si="136"/>
        <v>25.873345414095823</v>
      </c>
      <c r="G282" s="444">
        <f t="shared" si="136"/>
        <v>26.262236874670435</v>
      </c>
      <c r="H282" s="444">
        <f t="shared" si="136"/>
        <v>26.942489644497186</v>
      </c>
      <c r="I282" s="444">
        <f t="shared" si="136"/>
        <v>27.559277985843337</v>
      </c>
      <c r="J282" s="444">
        <f t="shared" si="136"/>
        <v>27.923994843425657</v>
      </c>
      <c r="K282" s="444">
        <f t="shared" si="136"/>
        <v>28.125091590569003</v>
      </c>
      <c r="L282" s="444">
        <f t="shared" si="136"/>
        <v>28.220047964727776</v>
      </c>
      <c r="M282" s="444">
        <f t="shared" si="136"/>
        <v>28.291904068308433</v>
      </c>
      <c r="N282" s="444">
        <f t="shared" si="136"/>
        <v>28.320800325868113</v>
      </c>
    </row>
    <row r="283" spans="1:14" ht="15">
      <c r="A283" s="300">
        <f>SUM(C283:N283)</f>
        <v>0</v>
      </c>
      <c r="B283" s="331"/>
      <c r="C283" s="300">
        <f>C279-C280-C281-C282</f>
        <v>0</v>
      </c>
      <c r="D283" s="300">
        <f t="shared" ref="D283:N283" si="137">D279-D280-D281-D282</f>
        <v>0</v>
      </c>
      <c r="E283" s="300">
        <f t="shared" si="137"/>
        <v>0</v>
      </c>
      <c r="F283" s="300">
        <f t="shared" si="137"/>
        <v>0</v>
      </c>
      <c r="G283" s="300">
        <f t="shared" si="137"/>
        <v>0</v>
      </c>
      <c r="H283" s="300">
        <f t="shared" si="137"/>
        <v>0</v>
      </c>
      <c r="I283" s="300">
        <f t="shared" si="137"/>
        <v>0</v>
      </c>
      <c r="J283" s="300">
        <f t="shared" si="137"/>
        <v>0</v>
      </c>
      <c r="K283" s="300">
        <f t="shared" si="137"/>
        <v>0</v>
      </c>
      <c r="L283" s="300">
        <f t="shared" si="137"/>
        <v>0</v>
      </c>
      <c r="M283" s="300">
        <f t="shared" si="137"/>
        <v>0</v>
      </c>
      <c r="N283" s="300">
        <f t="shared" si="137"/>
        <v>0</v>
      </c>
    </row>
    <row r="284" spans="1:14" ht="15">
      <c r="B284" s="331"/>
      <c r="H284" s="318"/>
    </row>
    <row r="285" spans="1:14" ht="15">
      <c r="B285" s="331" t="s">
        <v>265</v>
      </c>
      <c r="F285" s="355"/>
      <c r="G285" s="355" t="s">
        <v>266</v>
      </c>
      <c r="H285" s="318"/>
    </row>
    <row r="286" spans="1:14" ht="15">
      <c r="B286" s="331"/>
      <c r="H286" s="318"/>
    </row>
    <row r="287" spans="1:14" ht="15">
      <c r="B287" s="331" t="s">
        <v>211</v>
      </c>
      <c r="H287" s="318"/>
    </row>
    <row r="288" spans="1:14" ht="15">
      <c r="B288" s="331"/>
      <c r="H288" s="318"/>
    </row>
    <row r="289" spans="2:14" ht="15">
      <c r="B289" s="331"/>
      <c r="C289" s="317" t="str">
        <f>C278</f>
        <v>2018/19</v>
      </c>
      <c r="D289" s="317" t="str">
        <f t="shared" ref="D289:N289" si="138">D278</f>
        <v>2019/20</v>
      </c>
      <c r="E289" s="317" t="str">
        <f t="shared" si="138"/>
        <v>2020/21</v>
      </c>
      <c r="F289" s="317" t="str">
        <f t="shared" si="138"/>
        <v>2021/22</v>
      </c>
      <c r="G289" s="317" t="str">
        <f t="shared" si="138"/>
        <v>2022/23</v>
      </c>
      <c r="H289" s="317" t="str">
        <f t="shared" si="138"/>
        <v>2023/24</v>
      </c>
      <c r="I289" s="317" t="str">
        <f t="shared" si="138"/>
        <v>2024/25</v>
      </c>
      <c r="J289" s="317" t="str">
        <f t="shared" si="138"/>
        <v>2025/26</v>
      </c>
      <c r="K289" s="317" t="str">
        <f t="shared" si="138"/>
        <v>2026/27</v>
      </c>
      <c r="L289" s="317" t="str">
        <f t="shared" si="138"/>
        <v>2027/28</v>
      </c>
      <c r="M289" s="317" t="str">
        <f t="shared" si="138"/>
        <v>2028/29</v>
      </c>
      <c r="N289" s="317" t="str">
        <f t="shared" si="138"/>
        <v>2029/30</v>
      </c>
    </row>
    <row r="290" spans="2:14" ht="15">
      <c r="B290" s="331"/>
      <c r="C290" s="444">
        <f>C53+C69-C15</f>
        <v>0</v>
      </c>
      <c r="D290" s="444">
        <f>D53+D69-D15</f>
        <v>0</v>
      </c>
      <c r="E290" s="444">
        <f>E53+E69-E15</f>
        <v>0</v>
      </c>
      <c r="F290" s="444">
        <f t="shared" ref="F290:N290" si="139">F53+F69-F15</f>
        <v>0</v>
      </c>
      <c r="G290" s="444">
        <f t="shared" si="139"/>
        <v>0</v>
      </c>
      <c r="H290" s="444">
        <f t="shared" si="139"/>
        <v>0</v>
      </c>
      <c r="I290" s="444">
        <f t="shared" si="139"/>
        <v>0</v>
      </c>
      <c r="J290" s="444">
        <f t="shared" si="139"/>
        <v>0</v>
      </c>
      <c r="K290" s="444">
        <f t="shared" si="139"/>
        <v>0</v>
      </c>
      <c r="L290" s="444">
        <f t="shared" si="139"/>
        <v>0</v>
      </c>
      <c r="M290" s="444">
        <f t="shared" si="139"/>
        <v>0</v>
      </c>
      <c r="N290" s="444">
        <f t="shared" si="139"/>
        <v>0</v>
      </c>
    </row>
    <row r="291" spans="2:14" ht="15">
      <c r="B291" s="331"/>
      <c r="C291" s="318"/>
      <c r="D291" s="318"/>
      <c r="E291" s="318"/>
      <c r="F291" s="318"/>
      <c r="G291" s="318"/>
      <c r="H291" s="318"/>
      <c r="I291" s="318"/>
      <c r="J291" s="318"/>
      <c r="K291" s="318"/>
      <c r="L291" s="318"/>
      <c r="M291" s="318"/>
      <c r="N291" s="318"/>
    </row>
    <row r="292" spans="2:14" ht="15">
      <c r="B292" s="331" t="s">
        <v>263</v>
      </c>
      <c r="H292" s="318"/>
    </row>
    <row r="293" spans="2:14" ht="15">
      <c r="B293" s="331"/>
      <c r="C293" s="356" t="str">
        <f t="shared" ref="C293:N293" si="140">C262</f>
        <v>2018/19</v>
      </c>
      <c r="D293" s="356" t="str">
        <f t="shared" si="140"/>
        <v>2019/20</v>
      </c>
      <c r="E293" s="356" t="str">
        <f t="shared" si="140"/>
        <v>2020/21</v>
      </c>
      <c r="F293" s="356" t="str">
        <f t="shared" si="140"/>
        <v>2021/22</v>
      </c>
      <c r="G293" s="356" t="str">
        <f t="shared" si="140"/>
        <v>2022/23</v>
      </c>
      <c r="H293" s="356" t="str">
        <f t="shared" si="140"/>
        <v>2023/24</v>
      </c>
      <c r="I293" s="356" t="str">
        <f t="shared" si="140"/>
        <v>2024/25</v>
      </c>
      <c r="J293" s="356" t="str">
        <f t="shared" si="140"/>
        <v>2025/26</v>
      </c>
      <c r="K293" s="356" t="str">
        <f t="shared" si="140"/>
        <v>2026/27</v>
      </c>
      <c r="L293" s="356" t="str">
        <f t="shared" si="140"/>
        <v>2027/28</v>
      </c>
      <c r="M293" s="356" t="str">
        <f t="shared" si="140"/>
        <v>2028/29</v>
      </c>
      <c r="N293" s="356" t="str">
        <f t="shared" si="140"/>
        <v>2029/30</v>
      </c>
    </row>
    <row r="294" spans="2:14" ht="13.15">
      <c r="B294" s="354" t="s">
        <v>267</v>
      </c>
      <c r="C294" s="444">
        <f>C36-C15+C279-C290</f>
        <v>34.665734098798197</v>
      </c>
      <c r="D294" s="444">
        <f t="shared" ref="D294:N294" si="141">D36-D15+D279-D290</f>
        <v>35.466241781721862</v>
      </c>
      <c r="E294" s="444">
        <f t="shared" si="141"/>
        <v>35.89231938086855</v>
      </c>
      <c r="F294" s="444">
        <f t="shared" si="141"/>
        <v>37.252371192112875</v>
      </c>
      <c r="G294" s="444">
        <f t="shared" si="141"/>
        <v>40.240956066587231</v>
      </c>
      <c r="H294" s="444">
        <f t="shared" si="141"/>
        <v>40.300147759032988</v>
      </c>
      <c r="I294" s="444">
        <f t="shared" si="141"/>
        <v>38.519500955802641</v>
      </c>
      <c r="J294" s="444">
        <f t="shared" si="141"/>
        <v>37.288810193186492</v>
      </c>
      <c r="K294" s="444">
        <f t="shared" si="141"/>
        <v>36.422814958470802</v>
      </c>
      <c r="L294" s="444">
        <f t="shared" si="141"/>
        <v>36.238218963892905</v>
      </c>
      <c r="M294" s="444">
        <f t="shared" si="141"/>
        <v>35.854307947660971</v>
      </c>
      <c r="N294" s="444">
        <f t="shared" si="141"/>
        <v>35.670797026090575</v>
      </c>
    </row>
    <row r="295" spans="2:14" ht="12.75" customHeight="1">
      <c r="B295" s="1405" t="s">
        <v>264</v>
      </c>
      <c r="C295" s="1405"/>
      <c r="D295" s="1405"/>
      <c r="E295" s="1405"/>
      <c r="F295" s="1405"/>
      <c r="G295" s="1405"/>
      <c r="H295" s="1405"/>
      <c r="I295" s="1405"/>
      <c r="J295" s="1405"/>
      <c r="K295" s="1405"/>
      <c r="L295" s="1405"/>
      <c r="M295" s="1405"/>
      <c r="N295" s="1405"/>
    </row>
    <row r="296" spans="2:14" ht="13.15">
      <c r="B296" s="521" t="s">
        <v>79</v>
      </c>
      <c r="C296" s="522">
        <f>IF(C294&lt;0,0,C294)</f>
        <v>34.665734098798197</v>
      </c>
      <c r="D296" s="522">
        <f t="shared" ref="D296:N296" si="142">IF(D294&lt;0,0,D294)</f>
        <v>35.466241781721862</v>
      </c>
      <c r="E296" s="522">
        <f t="shared" si="142"/>
        <v>35.89231938086855</v>
      </c>
      <c r="F296" s="522">
        <f t="shared" si="142"/>
        <v>37.252371192112875</v>
      </c>
      <c r="G296" s="522">
        <f t="shared" si="142"/>
        <v>40.240956066587231</v>
      </c>
      <c r="H296" s="522">
        <f t="shared" si="142"/>
        <v>40.300147759032988</v>
      </c>
      <c r="I296" s="522">
        <f t="shared" si="142"/>
        <v>38.519500955802641</v>
      </c>
      <c r="J296" s="522">
        <f t="shared" si="142"/>
        <v>37.288810193186492</v>
      </c>
      <c r="K296" s="522">
        <f t="shared" si="142"/>
        <v>36.422814958470802</v>
      </c>
      <c r="L296" s="522">
        <f t="shared" si="142"/>
        <v>36.238218963892905</v>
      </c>
      <c r="M296" s="522">
        <f t="shared" si="142"/>
        <v>35.854307947660971</v>
      </c>
      <c r="N296" s="522">
        <f t="shared" si="142"/>
        <v>35.670797026090575</v>
      </c>
    </row>
    <row r="297" spans="2:14" ht="15">
      <c r="B297" s="331"/>
      <c r="H297" s="318"/>
    </row>
    <row r="298" spans="2:14" ht="15">
      <c r="B298" s="331" t="s">
        <v>174</v>
      </c>
      <c r="H298" s="318"/>
    </row>
    <row r="299" spans="2:14" ht="15">
      <c r="B299" s="331"/>
      <c r="H299" s="318"/>
    </row>
    <row r="300" spans="2:14" ht="13.15">
      <c r="B300" s="332" t="s">
        <v>46</v>
      </c>
      <c r="H300" s="316"/>
    </row>
    <row r="301" spans="2:14">
      <c r="H301" s="316"/>
    </row>
    <row r="302" spans="2:14" ht="13.15">
      <c r="B302" s="329" t="str">
        <f t="shared" ref="B302:B313" si="143">B262</f>
        <v>Age group</v>
      </c>
      <c r="C302" s="329" t="str">
        <f>C293</f>
        <v>2018/19</v>
      </c>
      <c r="D302" s="329" t="str">
        <f t="shared" ref="D302:N302" si="144">D293</f>
        <v>2019/20</v>
      </c>
      <c r="E302" s="329" t="str">
        <f t="shared" si="144"/>
        <v>2020/21</v>
      </c>
      <c r="F302" s="329" t="str">
        <f t="shared" si="144"/>
        <v>2021/22</v>
      </c>
      <c r="G302" s="329" t="str">
        <f t="shared" si="144"/>
        <v>2022/23</v>
      </c>
      <c r="H302" s="329" t="str">
        <f t="shared" si="144"/>
        <v>2023/24</v>
      </c>
      <c r="I302" s="329" t="str">
        <f t="shared" si="144"/>
        <v>2024/25</v>
      </c>
      <c r="J302" s="329" t="str">
        <f t="shared" si="144"/>
        <v>2025/26</v>
      </c>
      <c r="K302" s="329" t="str">
        <f t="shared" si="144"/>
        <v>2026/27</v>
      </c>
      <c r="L302" s="329" t="str">
        <f t="shared" si="144"/>
        <v>2027/28</v>
      </c>
      <c r="M302" s="329" t="str">
        <f t="shared" si="144"/>
        <v>2028/29</v>
      </c>
      <c r="N302" s="329" t="str">
        <f t="shared" si="144"/>
        <v>2029/30</v>
      </c>
    </row>
    <row r="303" spans="2:14" ht="13.15">
      <c r="B303" s="329" t="str">
        <f t="shared" si="143"/>
        <v>20-24</v>
      </c>
      <c r="C303" s="444">
        <f>C$296*Entrant_age_breakdowns!$K76*$G$31</f>
        <v>3.5702882500149222</v>
      </c>
      <c r="D303" s="444">
        <f>D$296*Entrant_age_breakdowns!$K76*$G$31</f>
        <v>3.6527340209956711</v>
      </c>
      <c r="E303" s="444">
        <f>E$296*Entrant_age_breakdowns!$K76*$G$31</f>
        <v>3.6966165431858102</v>
      </c>
      <c r="F303" s="444">
        <f>F$296*Entrant_age_breakdowns!$K76*$G$31</f>
        <v>3.8366908017391714</v>
      </c>
      <c r="G303" s="444">
        <f>G$296*Entrant_age_breakdowns!$K76*$G$31</f>
        <v>4.1444907009450569</v>
      </c>
      <c r="H303" s="444">
        <f>H$296*Entrant_age_breakdowns!$K76*$G$31</f>
        <v>4.1505869631339758</v>
      </c>
      <c r="I303" s="444">
        <f>I$296*Entrant_age_breakdowns!$K76*$G$31</f>
        <v>3.9671948462706448</v>
      </c>
      <c r="J303" s="444">
        <f>J$296*Entrant_age_breakdowns!$K76*$G$31</f>
        <v>3.8404437220438341</v>
      </c>
      <c r="K303" s="444">
        <f>K$296*Entrant_age_breakdowns!$K76*$G$31</f>
        <v>3.7512532666430491</v>
      </c>
      <c r="L303" s="444">
        <f>L$296*Entrant_age_breakdowns!$K76*$G$31</f>
        <v>3.732241382787858</v>
      </c>
      <c r="M303" s="444">
        <f>M$296*Entrant_age_breakdowns!$K76*$G$31</f>
        <v>3.6927016751792521</v>
      </c>
      <c r="N303" s="444">
        <f>N$296*Entrant_age_breakdowns!$K76*$G$31</f>
        <v>3.6738015450056087</v>
      </c>
    </row>
    <row r="304" spans="2:14" ht="13.15">
      <c r="B304" s="329" t="str">
        <f t="shared" si="143"/>
        <v>25-29</v>
      </c>
      <c r="C304" s="444">
        <f>C$296*Entrant_age_breakdowns!$K77*$G$31</f>
        <v>3.7241179275729999</v>
      </c>
      <c r="D304" s="444">
        <f>D$296*Entrant_age_breakdowns!$K77*$G$31</f>
        <v>3.8101159625385796</v>
      </c>
      <c r="E304" s="444">
        <f>E$296*Entrant_age_breakdowns!$K77*$G$31</f>
        <v>3.8558892100052895</v>
      </c>
      <c r="F304" s="444">
        <f>F$296*Entrant_age_breakdowns!$K77*$G$31</f>
        <v>4.0019987174009142</v>
      </c>
      <c r="G304" s="444">
        <f>G$296*Entrant_age_breakdowns!$K77*$G$31</f>
        <v>4.3230605035838678</v>
      </c>
      <c r="H304" s="444">
        <f>H$296*Entrant_age_breakdowns!$K77*$G$31</f>
        <v>4.329419429731872</v>
      </c>
      <c r="I304" s="444">
        <f>I$296*Entrant_age_breakdowns!$K77*$G$31</f>
        <v>4.1381256678952933</v>
      </c>
      <c r="J304" s="444">
        <f>J$296*Entrant_age_breakdowns!$K77*$G$31</f>
        <v>4.0059133362800168</v>
      </c>
      <c r="K304" s="444">
        <f>K$296*Entrant_age_breakdowns!$K77*$G$31</f>
        <v>3.9128800149718348</v>
      </c>
      <c r="L304" s="444">
        <f>L$296*Entrant_age_breakdowns!$K77*$G$31</f>
        <v>3.8930489838214068</v>
      </c>
      <c r="M304" s="444">
        <f>M$296*Entrant_age_breakdowns!$K77*$G$31</f>
        <v>3.8518056657348105</v>
      </c>
      <c r="N304" s="444">
        <f>N$296*Entrant_age_breakdowns!$K77*$G$31</f>
        <v>3.8320912032925034</v>
      </c>
    </row>
    <row r="305" spans="1:14" ht="13.15">
      <c r="B305" s="329" t="str">
        <f t="shared" si="143"/>
        <v>30-34</v>
      </c>
      <c r="C305" s="444">
        <f>C$296*Entrant_age_breakdowns!$K78*$G$31</f>
        <v>1.8235613944637621</v>
      </c>
      <c r="D305" s="444">
        <f>D$296*Entrant_age_breakdowns!$K78*$G$31</f>
        <v>1.8656714188004988</v>
      </c>
      <c r="E305" s="444">
        <f>E$296*Entrant_age_breakdowns!$K78*$G$31</f>
        <v>1.8880848677306523</v>
      </c>
      <c r="F305" s="444">
        <f>F$296*Entrant_age_breakdowns!$K78*$G$31</f>
        <v>1.9596292340027532</v>
      </c>
      <c r="G305" s="444">
        <f>G$296*Entrant_age_breakdowns!$K78*$G$31</f>
        <v>2.1168411939640657</v>
      </c>
      <c r="H305" s="444">
        <f>H$296*Entrant_age_breakdowns!$K78*$G$31</f>
        <v>2.1199549224923415</v>
      </c>
      <c r="I305" s="444">
        <f>I$296*Entrant_age_breakdowns!$K78*$G$31</f>
        <v>2.0262855151665997</v>
      </c>
      <c r="J305" s="444">
        <f>J$296*Entrant_age_breakdowns!$K78*$G$31</f>
        <v>1.9615460765949593</v>
      </c>
      <c r="K305" s="444">
        <f>K$296*Entrant_age_breakdowns!$K78*$G$31</f>
        <v>1.9159911354153965</v>
      </c>
      <c r="L305" s="444">
        <f>L$296*Entrant_age_breakdowns!$K78*$G$31</f>
        <v>1.9062806204634988</v>
      </c>
      <c r="M305" s="444">
        <f>M$296*Entrant_age_breakdowns!$K78*$G$31</f>
        <v>1.8860853086863227</v>
      </c>
      <c r="N305" s="444">
        <f>N$296*Entrant_age_breakdowns!$K78*$G$31</f>
        <v>1.8764318730751082</v>
      </c>
    </row>
    <row r="306" spans="1:14" ht="13.15">
      <c r="B306" s="329" t="str">
        <f t="shared" si="143"/>
        <v>35-39</v>
      </c>
      <c r="C306" s="444">
        <f>C$296*Entrant_age_breakdowns!$K79*$G$31</f>
        <v>1.3623268854112496</v>
      </c>
      <c r="D306" s="444">
        <f>D$296*Entrant_age_breakdowns!$K79*$G$31</f>
        <v>1.3937859953010638</v>
      </c>
      <c r="E306" s="444">
        <f>E$296*Entrant_age_breakdowns!$K79*$G$31</f>
        <v>1.4105303967591345</v>
      </c>
      <c r="F306" s="444">
        <f>F$296*Entrant_age_breakdowns!$K79*$G$31</f>
        <v>1.4639790023109394</v>
      </c>
      <c r="G306" s="444">
        <f>G$296*Entrant_age_breakdowns!$K79*$G$31</f>
        <v>1.5814272442038166</v>
      </c>
      <c r="H306" s="444">
        <f>H$296*Entrant_age_breakdowns!$K79*$G$31</f>
        <v>1.5837534154535593</v>
      </c>
      <c r="I306" s="444">
        <f>I$296*Entrant_age_breakdowns!$K79*$G$31</f>
        <v>1.5137758691379775</v>
      </c>
      <c r="J306" s="444">
        <f>J$296*Entrant_age_breakdowns!$K79*$G$31</f>
        <v>1.4654110167231722</v>
      </c>
      <c r="K306" s="444">
        <f>K$296*Entrant_age_breakdowns!$K79*$G$31</f>
        <v>1.4313783149338826</v>
      </c>
      <c r="L306" s="444">
        <f>L$296*Entrant_age_breakdowns!$K79*$G$31</f>
        <v>1.4241238865223573</v>
      </c>
      <c r="M306" s="444">
        <f>M$296*Entrant_age_breakdowns!$K79*$G$31</f>
        <v>1.4090365874180686</v>
      </c>
      <c r="N306" s="444">
        <f>N$296*Entrant_age_breakdowns!$K79*$G$31</f>
        <v>1.4018248012343564</v>
      </c>
    </row>
    <row r="307" spans="1:14" ht="13.15">
      <c r="B307" s="329" t="str">
        <f t="shared" si="143"/>
        <v>40-44</v>
      </c>
      <c r="C307" s="444">
        <f>C$296*Entrant_age_breakdowns!$K80*$G$31</f>
        <v>1.1375029322725256</v>
      </c>
      <c r="D307" s="444">
        <f>D$296*Entrant_age_breakdowns!$K80*$G$31</f>
        <v>1.1637703649493347</v>
      </c>
      <c r="E307" s="444">
        <f>E$296*Entrant_age_breakdowns!$K80*$G$31</f>
        <v>1.177751448316088</v>
      </c>
      <c r="F307" s="444">
        <f>F$296*Entrant_age_breakdowns!$K80*$G$31</f>
        <v>1.2223794639503109</v>
      </c>
      <c r="G307" s="444">
        <f>G$296*Entrant_age_breakdowns!$K80*$G$31</f>
        <v>1.3204452960013837</v>
      </c>
      <c r="H307" s="444">
        <f>H$296*Entrant_age_breakdowns!$K80*$G$31</f>
        <v>1.3223875806658691</v>
      </c>
      <c r="I307" s="444">
        <f>I$296*Entrant_age_breakdowns!$K80*$G$31</f>
        <v>1.263958385015677</v>
      </c>
      <c r="J307" s="444">
        <f>J$296*Entrant_age_breakdowns!$K80*$G$31</f>
        <v>1.2235751539204753</v>
      </c>
      <c r="K307" s="444">
        <f>K$296*Entrant_age_breakdowns!$K80*$G$31</f>
        <v>1.1951588476043979</v>
      </c>
      <c r="L307" s="444">
        <f>L$296*Entrant_age_breakdowns!$K80*$G$31</f>
        <v>1.1891016129726526</v>
      </c>
      <c r="M307" s="444">
        <f>M$296*Entrant_age_breakdowns!$K80*$G$31</f>
        <v>1.1765041613955147</v>
      </c>
      <c r="N307" s="444">
        <f>N$296*Entrant_age_breakdowns!$K80*$G$31</f>
        <v>1.1704825317714187</v>
      </c>
    </row>
    <row r="308" spans="1:14" ht="13.15">
      <c r="B308" s="329" t="str">
        <f t="shared" si="143"/>
        <v>45-49</v>
      </c>
      <c r="C308" s="444">
        <f>C$296*Entrant_age_breakdowns!$K81*$G$31</f>
        <v>0.96720582345945305</v>
      </c>
      <c r="D308" s="444">
        <f>D$296*Entrant_age_breakdowns!$K81*$G$31</f>
        <v>0.9895407231168829</v>
      </c>
      <c r="E308" s="444">
        <f>E$296*Entrant_age_breakdowns!$K81*$G$31</f>
        <v>1.0014286795053382</v>
      </c>
      <c r="F308" s="444">
        <f>F$296*Entrant_age_breakdowns!$K81*$G$31</f>
        <v>1.0393753743104452</v>
      </c>
      <c r="G308" s="444">
        <f>G$296*Entrant_age_breakdowns!$K81*$G$31</f>
        <v>1.1227596374636852</v>
      </c>
      <c r="H308" s="444">
        <f>H$296*Entrant_age_breakdowns!$K81*$G$31</f>
        <v>1.1244111400532681</v>
      </c>
      <c r="I308" s="444">
        <f>I$296*Entrant_age_breakdowns!$K81*$G$31</f>
        <v>1.0747294586355203</v>
      </c>
      <c r="J308" s="444">
        <f>J$296*Entrant_age_breakdowns!$K81*$G$31</f>
        <v>1.0403920559113311</v>
      </c>
      <c r="K308" s="444">
        <f>K$296*Entrant_age_breakdowns!$K81*$G$31</f>
        <v>1.0162299934055152</v>
      </c>
      <c r="L308" s="444">
        <f>L$296*Entrant_age_breakdowns!$K81*$G$31</f>
        <v>1.0110795955967113</v>
      </c>
      <c r="M308" s="444">
        <f>M$296*Entrant_age_breakdowns!$K81*$G$31</f>
        <v>1.0003681256035621</v>
      </c>
      <c r="N308" s="444">
        <f>N$296*Entrant_age_breakdowns!$K81*$G$31</f>
        <v>0.99524800232835786</v>
      </c>
    </row>
    <row r="309" spans="1:14" ht="13.15">
      <c r="B309" s="329" t="str">
        <f t="shared" si="143"/>
        <v>50-54</v>
      </c>
      <c r="C309" s="444">
        <f>C$296*Entrant_age_breakdowns!$K82*$G$31</f>
        <v>0.71311405441670639</v>
      </c>
      <c r="D309" s="444">
        <f>D$296*Entrant_age_breakdowns!$K82*$G$31</f>
        <v>0.72958141892525752</v>
      </c>
      <c r="E309" s="444">
        <f>E$296*Entrant_age_breakdowns!$K82*$G$31</f>
        <v>0.73834632560104496</v>
      </c>
      <c r="F309" s="444">
        <f>F$296*Entrant_age_breakdowns!$K82*$G$31</f>
        <v>0.76632415692488387</v>
      </c>
      <c r="G309" s="444">
        <f>G$296*Entrant_age_breakdowns!$K82*$G$31</f>
        <v>0.82780278797682916</v>
      </c>
      <c r="H309" s="444">
        <f>H$296*Entrant_age_breakdowns!$K82*$G$31</f>
        <v>0.82902042922647001</v>
      </c>
      <c r="I309" s="444">
        <f>I$296*Entrant_age_breakdowns!$K82*$G$31</f>
        <v>0.79239047476721158</v>
      </c>
      <c r="J309" s="444">
        <f>J$296*Entrant_age_breakdowns!$K82*$G$31</f>
        <v>0.76707374912219439</v>
      </c>
      <c r="K309" s="444">
        <f>K$296*Entrant_age_breakdowns!$K82*$G$31</f>
        <v>0.7492592302900356</v>
      </c>
      <c r="L309" s="444">
        <f>L$296*Entrant_age_breakdowns!$K82*$G$31</f>
        <v>0.745461878191639</v>
      </c>
      <c r="M309" s="444">
        <f>M$296*Entrant_age_breakdowns!$K82*$G$31</f>
        <v>0.73756438666469959</v>
      </c>
      <c r="N309" s="444">
        <f>N$296*Entrant_age_breakdowns!$K82*$G$31</f>
        <v>0.73378935576710358</v>
      </c>
    </row>
    <row r="310" spans="1:14" ht="13.15">
      <c r="B310" s="329" t="str">
        <f t="shared" si="143"/>
        <v>55-59</v>
      </c>
      <c r="C310" s="444">
        <f>C$296*Entrant_age_breakdowns!$K83*$G$31</f>
        <v>0.43360226609476887</v>
      </c>
      <c r="D310" s="444">
        <f>D$296*Entrant_age_breakdowns!$K83*$G$31</f>
        <v>0.4436150915653827</v>
      </c>
      <c r="E310" s="444">
        <f>E$296*Entrant_age_breakdowns!$K83*$G$31</f>
        <v>0.44894451029327365</v>
      </c>
      <c r="F310" s="444">
        <f>F$296*Entrant_age_breakdowns!$K83*$G$31</f>
        <v>0.46595616640536153</v>
      </c>
      <c r="G310" s="444">
        <f>G$296*Entrant_age_breakdowns!$K83*$G$31</f>
        <v>0.50333766740849639</v>
      </c>
      <c r="H310" s="444">
        <f>H$296*Entrant_age_breakdowns!$K83*$G$31</f>
        <v>0.5040780426708612</v>
      </c>
      <c r="I310" s="444">
        <f>I$296*Entrant_age_breakdowns!$K83*$G$31</f>
        <v>0.48180554479746834</v>
      </c>
      <c r="J310" s="444">
        <f>J$296*Entrant_age_breakdowns!$K83*$G$31</f>
        <v>0.46641194886174109</v>
      </c>
      <c r="K310" s="444">
        <f>K$296*Entrant_age_breakdowns!$K83*$G$31</f>
        <v>0.45557999892726642</v>
      </c>
      <c r="L310" s="444">
        <f>L$296*Entrant_age_breakdowns!$K83*$G$31</f>
        <v>0.45327105484626484</v>
      </c>
      <c r="M310" s="444">
        <f>M$296*Entrant_age_breakdowns!$K83*$G$31</f>
        <v>0.44846905970770862</v>
      </c>
      <c r="N310" s="444">
        <f>N$296*Entrant_age_breakdowns!$K83*$G$31</f>
        <v>0.44617368782205102</v>
      </c>
    </row>
    <row r="311" spans="1:14" ht="13.15">
      <c r="B311" s="329" t="str">
        <f t="shared" si="143"/>
        <v>60-64</v>
      </c>
      <c r="C311" s="444">
        <f>C$296*Entrant_age_breakdowns!$K84*$G$31</f>
        <v>0.21970980696712092</v>
      </c>
      <c r="D311" s="444">
        <f>D$296*Entrant_age_breakdowns!$K84*$G$31</f>
        <v>0.22478338735026226</v>
      </c>
      <c r="E311" s="444">
        <f>E$296*Entrant_age_breakdowns!$K84*$G$31</f>
        <v>0.22748384731440816</v>
      </c>
      <c r="F311" s="444">
        <f>F$296*Entrant_age_breakdowns!$K84*$G$31</f>
        <v>0.23610379230279752</v>
      </c>
      <c r="G311" s="444">
        <f>G$296*Entrant_age_breakdowns!$K84*$G$31</f>
        <v>0.25504530394089614</v>
      </c>
      <c r="H311" s="444">
        <f>H$296*Entrant_age_breakdowns!$K84*$G$31</f>
        <v>0.25542045812872466</v>
      </c>
      <c r="I311" s="444">
        <f>I$296*Entrant_age_breakdowns!$K84*$G$31</f>
        <v>0.24413480168483234</v>
      </c>
      <c r="J311" s="444">
        <f>J$296*Entrant_age_breakdowns!$K84*$G$31</f>
        <v>0.23633474099320007</v>
      </c>
      <c r="K311" s="444">
        <f>K$296*Entrant_age_breakdowns!$K84*$G$31</f>
        <v>0.23084610355914015</v>
      </c>
      <c r="L311" s="444">
        <f>L$296*Entrant_age_breakdowns!$K84*$G$31</f>
        <v>0.22967614274942461</v>
      </c>
      <c r="M311" s="444">
        <f>M$296*Entrant_age_breakdowns!$K84*$G$31</f>
        <v>0.22724293262243081</v>
      </c>
      <c r="N311" s="444">
        <f>N$296*Entrant_age_breakdowns!$K84*$G$31</f>
        <v>0.22607984895486213</v>
      </c>
    </row>
    <row r="312" spans="1:14" ht="13.15">
      <c r="B312" s="329" t="str">
        <f t="shared" si="143"/>
        <v>65 plus</v>
      </c>
      <c r="C312" s="444">
        <f>C$296*Entrant_age_breakdowns!$K85*$G$31</f>
        <v>6.7576677868842444E-2</v>
      </c>
      <c r="D312" s="444">
        <f>D$296*Entrant_age_breakdowns!$K85*$G$31</f>
        <v>6.9137171284798737E-2</v>
      </c>
      <c r="E312" s="444">
        <f>E$296*Entrant_age_breakdowns!$K85*$G$31</f>
        <v>6.9967758301436117E-2</v>
      </c>
      <c r="F312" s="444">
        <f>F$296*Entrant_age_breakdowns!$K85*$G$31</f>
        <v>7.2619015674825468E-2</v>
      </c>
      <c r="G312" s="444">
        <f>G$296*Entrant_age_breakdowns!$K85*$G$31</f>
        <v>7.8444902320423726E-2</v>
      </c>
      <c r="H312" s="444">
        <f>H$296*Entrant_age_breakdowns!$K85*$G$31</f>
        <v>7.8560289403285397E-2</v>
      </c>
      <c r="I312" s="444">
        <f>I$296*Entrant_age_breakdowns!$K85*$G$31</f>
        <v>7.5089132696286559E-2</v>
      </c>
      <c r="J312" s="444">
        <f>J$296*Entrant_age_breakdowns!$K85*$G$31</f>
        <v>7.2690049123313713E-2</v>
      </c>
      <c r="K312" s="444">
        <f>K$296*Entrant_age_breakdowns!$K85*$G$31</f>
        <v>7.1001895604177259E-2</v>
      </c>
      <c r="L312" s="444">
        <f>L$296*Entrant_age_breakdowns!$K85*$G$31</f>
        <v>7.0642047922142973E-2</v>
      </c>
      <c r="M312" s="444">
        <f>M$296*Entrant_age_breakdowns!$K85*$G$31</f>
        <v>6.9893659585687565E-2</v>
      </c>
      <c r="N312" s="444">
        <f>N$296*Entrant_age_breakdowns!$K85*$G$31</f>
        <v>6.9535927122932453E-2</v>
      </c>
    </row>
    <row r="313" spans="1:14" ht="13.15">
      <c r="B313" s="329" t="str">
        <f t="shared" si="143"/>
        <v>Total</v>
      </c>
      <c r="C313" s="444">
        <f t="shared" ref="C313:N313" si="145">SUM(C303:C312)</f>
        <v>14.019006018542351</v>
      </c>
      <c r="D313" s="444">
        <f t="shared" si="145"/>
        <v>14.342735554827732</v>
      </c>
      <c r="E313" s="444">
        <f t="shared" si="145"/>
        <v>14.515043587012473</v>
      </c>
      <c r="F313" s="444">
        <f t="shared" si="145"/>
        <v>15.065055725022404</v>
      </c>
      <c r="G313" s="444">
        <f t="shared" si="145"/>
        <v>16.273655237808519</v>
      </c>
      <c r="H313" s="444">
        <f t="shared" si="145"/>
        <v>16.297592670960228</v>
      </c>
      <c r="I313" s="444">
        <f t="shared" si="145"/>
        <v>15.577489696067511</v>
      </c>
      <c r="J313" s="444">
        <f t="shared" si="145"/>
        <v>15.079791849574235</v>
      </c>
      <c r="K313" s="444">
        <f t="shared" si="145"/>
        <v>14.729578801354695</v>
      </c>
      <c r="L313" s="444">
        <f t="shared" si="145"/>
        <v>14.654927205873957</v>
      </c>
      <c r="M313" s="444">
        <f t="shared" si="145"/>
        <v>14.499671562598058</v>
      </c>
      <c r="N313" s="444">
        <f t="shared" si="145"/>
        <v>14.425458776374304</v>
      </c>
    </row>
    <row r="314" spans="1:14">
      <c r="A314" s="300">
        <f>SUM(C314:N314)</f>
        <v>0</v>
      </c>
      <c r="C314" s="300">
        <f t="shared" ref="C314:N314" si="146">SUM(C303:C312)-C313</f>
        <v>0</v>
      </c>
      <c r="D314" s="300">
        <f t="shared" si="146"/>
        <v>0</v>
      </c>
      <c r="E314" s="300">
        <f t="shared" si="146"/>
        <v>0</v>
      </c>
      <c r="F314" s="300">
        <f t="shared" si="146"/>
        <v>0</v>
      </c>
      <c r="G314" s="300">
        <f t="shared" si="146"/>
        <v>0</v>
      </c>
      <c r="H314" s="300">
        <f t="shared" si="146"/>
        <v>0</v>
      </c>
      <c r="I314" s="300">
        <f t="shared" si="146"/>
        <v>0</v>
      </c>
      <c r="J314" s="300">
        <f t="shared" si="146"/>
        <v>0</v>
      </c>
      <c r="K314" s="300">
        <f t="shared" si="146"/>
        <v>0</v>
      </c>
      <c r="L314" s="300">
        <f t="shared" si="146"/>
        <v>0</v>
      </c>
      <c r="M314" s="300">
        <f t="shared" si="146"/>
        <v>0</v>
      </c>
      <c r="N314" s="300">
        <f t="shared" si="146"/>
        <v>0</v>
      </c>
    </row>
    <row r="316" spans="1:14" ht="13.15">
      <c r="B316" s="332" t="s">
        <v>47</v>
      </c>
      <c r="H316" s="316"/>
    </row>
    <row r="317" spans="1:14">
      <c r="H317" s="316"/>
    </row>
    <row r="318" spans="1:14" ht="13.15">
      <c r="B318" s="329" t="str">
        <f t="shared" ref="B318:B329" si="147">B302</f>
        <v>Age group</v>
      </c>
      <c r="C318" s="329" t="str">
        <f>C293</f>
        <v>2018/19</v>
      </c>
      <c r="D318" s="329" t="str">
        <f t="shared" ref="D318:N318" si="148">D302</f>
        <v>2019/20</v>
      </c>
      <c r="E318" s="329" t="str">
        <f t="shared" si="148"/>
        <v>2020/21</v>
      </c>
      <c r="F318" s="329" t="str">
        <f t="shared" si="148"/>
        <v>2021/22</v>
      </c>
      <c r="G318" s="329" t="str">
        <f t="shared" si="148"/>
        <v>2022/23</v>
      </c>
      <c r="H318" s="329" t="str">
        <f t="shared" si="148"/>
        <v>2023/24</v>
      </c>
      <c r="I318" s="329" t="str">
        <f t="shared" si="148"/>
        <v>2024/25</v>
      </c>
      <c r="J318" s="329" t="str">
        <f t="shared" si="148"/>
        <v>2025/26</v>
      </c>
      <c r="K318" s="329" t="str">
        <f t="shared" si="148"/>
        <v>2026/27</v>
      </c>
      <c r="L318" s="329" t="str">
        <f t="shared" si="148"/>
        <v>2027/28</v>
      </c>
      <c r="M318" s="329" t="str">
        <f t="shared" si="148"/>
        <v>2028/29</v>
      </c>
      <c r="N318" s="329" t="str">
        <f t="shared" si="148"/>
        <v>2029/30</v>
      </c>
    </row>
    <row r="319" spans="1:14" ht="13.15">
      <c r="B319" s="329" t="str">
        <f t="shared" si="147"/>
        <v>20-24</v>
      </c>
      <c r="C319" s="444">
        <f>C$296*Entrant_age_breakdowns!$K76*$H$31</f>
        <v>5.2582023696038913</v>
      </c>
      <c r="D319" s="444">
        <f>D$296*Entrant_age_breakdowns!$K76*$H$31</f>
        <v>5.3796257724154097</v>
      </c>
      <c r="E319" s="444">
        <f>E$296*Entrant_age_breakdowns!$K76*$H$31</f>
        <v>5.444254498727191</v>
      </c>
      <c r="F319" s="444">
        <f>F$296*Entrant_age_breakdowns!$K76*$H$31</f>
        <v>5.6505512307187091</v>
      </c>
      <c r="G319" s="444">
        <f>G$296*Entrant_age_breakdowns!$K76*$H$31</f>
        <v>6.1038687350858885</v>
      </c>
      <c r="H319" s="444">
        <f>H$296*Entrant_age_breakdowns!$K76*$H$31</f>
        <v>6.1128471082711231</v>
      </c>
      <c r="I319" s="444">
        <f>I$296*Entrant_age_breakdowns!$K76*$H$31</f>
        <v>5.842753268241986</v>
      </c>
      <c r="J319" s="444">
        <f>J$296*Entrant_age_breakdowns!$K76*$H$31</f>
        <v>5.6560784075338661</v>
      </c>
      <c r="K319" s="444">
        <f>K$296*Entrant_age_breakdowns!$K76*$H$31</f>
        <v>5.5247216567358048</v>
      </c>
      <c r="L319" s="444">
        <f>L$296*Entrant_age_breakdowns!$K76*$H$31</f>
        <v>5.4967215834258747</v>
      </c>
      <c r="M319" s="444">
        <f>M$296*Entrant_age_breakdowns!$K76*$H$31</f>
        <v>5.4384888106966285</v>
      </c>
      <c r="N319" s="444">
        <f>N$296*Entrant_age_breakdowns!$K76*$H$31</f>
        <v>5.4106533245101955</v>
      </c>
    </row>
    <row r="320" spans="1:14" ht="13.15">
      <c r="B320" s="329" t="str">
        <f t="shared" si="147"/>
        <v>25-29</v>
      </c>
      <c r="C320" s="444">
        <f>C$296*Entrant_age_breakdowns!$K77*$H$31</f>
        <v>5.4847576274455809</v>
      </c>
      <c r="D320" s="444">
        <f>D$296*Entrant_age_breakdowns!$K77*$H$31</f>
        <v>5.611412687085485</v>
      </c>
      <c r="E320" s="444">
        <f>E$296*Entrant_age_breakdowns!$K77*$H$31</f>
        <v>5.678826011007696</v>
      </c>
      <c r="F320" s="444">
        <f>F$296*Entrant_age_breakdowns!$K77*$H$31</f>
        <v>5.8940112577468415</v>
      </c>
      <c r="G320" s="444">
        <f>G$296*Entrant_age_breakdowns!$K77*$H$31</f>
        <v>6.3668604303281882</v>
      </c>
      <c r="H320" s="444">
        <f>H$296*Entrant_age_breakdowns!$K77*$H$31</f>
        <v>6.3762256462990381</v>
      </c>
      <c r="I320" s="444">
        <f>I$296*Entrant_age_breakdowns!$K77*$H$31</f>
        <v>6.0944945250722462</v>
      </c>
      <c r="J320" s="444">
        <f>J$296*Entrant_age_breakdowns!$K77*$H$31</f>
        <v>5.8997765788707337</v>
      </c>
      <c r="K320" s="444">
        <f>K$296*Entrant_age_breakdowns!$K77*$H$31</f>
        <v>5.762760182350716</v>
      </c>
      <c r="L320" s="444">
        <f>L$296*Entrant_age_breakdowns!$K77*$H$31</f>
        <v>5.7335536960154929</v>
      </c>
      <c r="M320" s="444">
        <f>M$296*Entrant_age_breakdowns!$K77*$H$31</f>
        <v>5.6728119021582701</v>
      </c>
      <c r="N320" s="444">
        <f>N$296*Entrant_age_breakdowns!$K77*$H$31</f>
        <v>5.6437770943583194</v>
      </c>
    </row>
    <row r="321" spans="1:14" ht="13.15">
      <c r="B321" s="329" t="str">
        <f t="shared" si="147"/>
        <v>30-34</v>
      </c>
      <c r="C321" s="444">
        <f>C$296*Entrant_age_breakdowns!$K78*$H$31</f>
        <v>2.6856808677695572</v>
      </c>
      <c r="D321" s="444">
        <f>D$296*Entrant_age_breakdowns!$K78*$H$31</f>
        <v>2.747699117906806</v>
      </c>
      <c r="E321" s="444">
        <f>E$296*Entrant_age_breakdowns!$K78*$H$31</f>
        <v>2.7807089036783155</v>
      </c>
      <c r="F321" s="444">
        <f>F$296*Entrant_age_breakdowns!$K78*$H$31</f>
        <v>2.8860770784362493</v>
      </c>
      <c r="G321" s="444">
        <f>G$296*Entrant_age_breakdowns!$K78*$H$31</f>
        <v>3.1176136498587916</v>
      </c>
      <c r="H321" s="444">
        <f>H$296*Entrant_age_breakdowns!$K78*$H$31</f>
        <v>3.1221994461808715</v>
      </c>
      <c r="I321" s="444">
        <f>I$296*Entrant_age_breakdowns!$K78*$H$31</f>
        <v>2.984246243226587</v>
      </c>
      <c r="J321" s="444">
        <f>J$296*Entrant_age_breakdowns!$K78*$H$31</f>
        <v>2.888900140764747</v>
      </c>
      <c r="K321" s="444">
        <f>K$296*Entrant_age_breakdowns!$K78*$H$31</f>
        <v>2.8218083311170128</v>
      </c>
      <c r="L321" s="444">
        <f>L$296*Entrant_age_breakdowns!$K78*$H$31</f>
        <v>2.8075070060825622</v>
      </c>
      <c r="M321" s="444">
        <f>M$296*Entrant_age_breakdowns!$K78*$H$31</f>
        <v>2.7777640192967774</v>
      </c>
      <c r="N321" s="444">
        <f>N$296*Entrant_age_breakdowns!$K78*$H$31</f>
        <v>2.7635467588261435</v>
      </c>
    </row>
    <row r="322" spans="1:14" ht="13.15">
      <c r="B322" s="329" t="str">
        <f t="shared" si="147"/>
        <v>35-39</v>
      </c>
      <c r="C322" s="444">
        <f>C$296*Entrant_age_breakdowns!$K79*$H$31</f>
        <v>2.0063899482106469</v>
      </c>
      <c r="D322" s="444">
        <f>D$296*Entrant_age_breakdowns!$K79*$H$31</f>
        <v>2.0527218840613615</v>
      </c>
      <c r="E322" s="444">
        <f>E$296*Entrant_age_breakdowns!$K79*$H$31</f>
        <v>2.0773824843431616</v>
      </c>
      <c r="F322" s="444">
        <f>F$296*Entrant_age_breakdowns!$K79*$H$31</f>
        <v>2.1560998216235197</v>
      </c>
      <c r="G322" s="444">
        <f>G$296*Entrant_age_breakdowns!$K79*$H$31</f>
        <v>2.329073705125603</v>
      </c>
      <c r="H322" s="444">
        <f>H$296*Entrant_age_breakdowns!$K79*$H$31</f>
        <v>2.3324996131534634</v>
      </c>
      <c r="I322" s="444">
        <f>I$296*Entrant_age_breakdowns!$K79*$H$31</f>
        <v>2.229438998970807</v>
      </c>
      <c r="J322" s="444">
        <f>J$296*Entrant_age_breakdowns!$K79*$H$31</f>
        <v>2.1582088450548009</v>
      </c>
      <c r="K322" s="444">
        <f>K$296*Entrant_age_breakdowns!$K79*$H$31</f>
        <v>2.1080866082321248</v>
      </c>
      <c r="L322" s="444">
        <f>L$296*Entrant_age_breakdowns!$K79*$H$31</f>
        <v>2.0974025261657974</v>
      </c>
      <c r="M322" s="444">
        <f>M$296*Entrant_age_breakdowns!$K79*$H$31</f>
        <v>2.0751824513859076</v>
      </c>
      <c r="N322" s="444">
        <f>N$296*Entrant_age_breakdowns!$K79*$H$31</f>
        <v>2.0645611713813832</v>
      </c>
    </row>
    <row r="323" spans="1:14" ht="13.15">
      <c r="B323" s="329" t="str">
        <f t="shared" si="147"/>
        <v>40-44</v>
      </c>
      <c r="C323" s="444">
        <f>C$296*Entrant_age_breakdowns!$K80*$H$31</f>
        <v>1.675276670975171</v>
      </c>
      <c r="D323" s="444">
        <f>D$296*Entrant_age_breakdowns!$K80*$H$31</f>
        <v>1.7139624764543315</v>
      </c>
      <c r="E323" s="444">
        <f>E$296*Entrant_age_breakdowns!$K80*$H$31</f>
        <v>1.7345533533081494</v>
      </c>
      <c r="F323" s="444">
        <f>F$296*Entrant_age_breakdowns!$K80*$H$31</f>
        <v>1.800280017690951</v>
      </c>
      <c r="G323" s="444">
        <f>G$296*Entrant_age_breakdowns!$K80*$H$31</f>
        <v>1.9447081294732347</v>
      </c>
      <c r="H323" s="444">
        <f>H$296*Entrant_age_breakdowns!$K80*$H$31</f>
        <v>1.9475686620437349</v>
      </c>
      <c r="I323" s="444">
        <f>I$296*Entrant_age_breakdowns!$K80*$H$31</f>
        <v>1.8615160765079295</v>
      </c>
      <c r="J323" s="444">
        <f>J$296*Entrant_age_breakdowns!$K80*$H$31</f>
        <v>1.8020409903055303</v>
      </c>
      <c r="K323" s="444">
        <f>K$296*Entrant_age_breakdowns!$K80*$H$31</f>
        <v>1.7601903948512381</v>
      </c>
      <c r="L323" s="444">
        <f>L$296*Entrant_age_breakdowns!$K80*$H$31</f>
        <v>1.7512695001605203</v>
      </c>
      <c r="M323" s="444">
        <f>M$296*Entrant_age_breakdowns!$K80*$H$31</f>
        <v>1.7327163904127008</v>
      </c>
      <c r="N323" s="444">
        <f>N$296*Entrant_age_breakdowns!$K80*$H$31</f>
        <v>1.7238479335988379</v>
      </c>
    </row>
    <row r="324" spans="1:14" ht="13.15">
      <c r="B324" s="329" t="str">
        <f t="shared" si="147"/>
        <v>45-49</v>
      </c>
      <c r="C324" s="444">
        <f>C$296*Entrant_age_breakdowns!$K81*$H$31</f>
        <v>1.4244687253999513</v>
      </c>
      <c r="D324" s="444">
        <f>D$296*Entrant_age_breakdowns!$K81*$H$31</f>
        <v>1.4573628264023204</v>
      </c>
      <c r="E324" s="444">
        <f>E$296*Entrant_age_breakdowns!$K81*$H$31</f>
        <v>1.4748710151182489</v>
      </c>
      <c r="F324" s="444">
        <f>F$296*Entrant_age_breakdowns!$K81*$H$31</f>
        <v>1.5307576513140841</v>
      </c>
      <c r="G324" s="444">
        <f>G$296*Entrant_age_breakdowns!$K81*$H$31</f>
        <v>1.6535632343361857</v>
      </c>
      <c r="H324" s="444">
        <f>H$296*Entrant_age_breakdowns!$K81*$H$31</f>
        <v>1.655995512690718</v>
      </c>
      <c r="I324" s="444">
        <f>I$296*Entrant_age_breakdowns!$K81*$H$31</f>
        <v>1.5828259766019679</v>
      </c>
      <c r="J324" s="444">
        <f>J$296*Entrant_age_breakdowns!$K81*$H$31</f>
        <v>1.5322549863269892</v>
      </c>
      <c r="K324" s="444">
        <f>K$296*Entrant_age_breakdowns!$K81*$H$31</f>
        <v>1.4966699003547106</v>
      </c>
      <c r="L324" s="444">
        <f>L$296*Entrant_age_breakdowns!$K81*$H$31</f>
        <v>1.4890845649234488</v>
      </c>
      <c r="M324" s="444">
        <f>M$296*Entrant_age_breakdowns!$K81*$H$31</f>
        <v>1.4733090664326243</v>
      </c>
      <c r="N324" s="444">
        <f>N$296*Entrant_age_breakdowns!$K81*$H$31</f>
        <v>1.465768318332459</v>
      </c>
    </row>
    <row r="325" spans="1:14" ht="13.15">
      <c r="B325" s="329" t="str">
        <f t="shared" si="147"/>
        <v>50-54</v>
      </c>
      <c r="C325" s="444">
        <f>C$296*Entrant_age_breakdowns!$K82*$H$31</f>
        <v>1.0502507775712764</v>
      </c>
      <c r="D325" s="444">
        <f>D$296*Entrant_age_breakdowns!$K82*$H$31</f>
        <v>1.0745033670028532</v>
      </c>
      <c r="E325" s="444">
        <f>E$296*Entrant_age_breakdowns!$K82*$H$31</f>
        <v>1.0874120314648303</v>
      </c>
      <c r="F325" s="444">
        <f>F$296*Entrant_age_breakdowns!$K82*$H$31</f>
        <v>1.128616855462661</v>
      </c>
      <c r="G325" s="444">
        <f>G$296*Entrant_age_breakdowns!$K82*$H$31</f>
        <v>1.2191605485316985</v>
      </c>
      <c r="H325" s="444">
        <f>H$296*Entrant_age_breakdowns!$K82*$H$31</f>
        <v>1.2209538502641741</v>
      </c>
      <c r="I325" s="444">
        <f>I$296*Entrant_age_breakdowns!$K82*$H$31</f>
        <v>1.1670064656698489</v>
      </c>
      <c r="J325" s="444">
        <f>J$296*Entrant_age_breakdowns!$K82*$H$31</f>
        <v>1.1297208300417776</v>
      </c>
      <c r="K325" s="444">
        <f>K$296*Entrant_age_breakdowns!$K82*$H$31</f>
        <v>1.1034841963088515</v>
      </c>
      <c r="L325" s="444">
        <f>L$296*Entrant_age_breakdowns!$K82*$H$31</f>
        <v>1.0978915818184318</v>
      </c>
      <c r="M325" s="444">
        <f>M$296*Entrant_age_breakdowns!$K82*$H$31</f>
        <v>1.086260417679036</v>
      </c>
      <c r="N325" s="444">
        <f>N$296*Entrant_age_breakdowns!$K82*$H$31</f>
        <v>1.0807006771143954</v>
      </c>
    </row>
    <row r="326" spans="1:14" ht="13.15">
      <c r="B326" s="329" t="str">
        <f t="shared" si="147"/>
        <v>55-59</v>
      </c>
      <c r="C326" s="444">
        <f>C$296*Entrant_age_breakdowns!$K83*$H$31</f>
        <v>0.63859506666880506</v>
      </c>
      <c r="D326" s="444">
        <f>D$296*Entrant_age_breakdowns!$K83*$H$31</f>
        <v>0.65334162462971812</v>
      </c>
      <c r="E326" s="444">
        <f>E$296*Entrant_age_breakdowns!$K83*$H$31</f>
        <v>0.66119061614559649</v>
      </c>
      <c r="F326" s="444">
        <f>F$296*Entrant_age_breakdowns!$K83*$H$31</f>
        <v>0.68624482023656674</v>
      </c>
      <c r="G326" s="444">
        <f>G$296*Entrant_age_breakdowns!$K83*$H$31</f>
        <v>0.74129905770694826</v>
      </c>
      <c r="H326" s="444">
        <f>H$296*Entrant_age_breakdowns!$K83*$H$31</f>
        <v>0.74238945788932742</v>
      </c>
      <c r="I326" s="444">
        <f>I$296*Entrant_age_breakdowns!$K83*$H$31</f>
        <v>0.70958726016919027</v>
      </c>
      <c r="J326" s="444">
        <f>J$296*Entrant_age_breakdowns!$K83*$H$31</f>
        <v>0.68691608155339434</v>
      </c>
      <c r="K326" s="444">
        <f>K$296*Entrant_age_breakdowns!$K83*$H$31</f>
        <v>0.67096314419248304</v>
      </c>
      <c r="L326" s="444">
        <f>L$296*Entrant_age_breakdowns!$K83*$H$31</f>
        <v>0.66756260776858101</v>
      </c>
      <c r="M326" s="444">
        <f>M$296*Entrant_age_breakdowns!$K83*$H$31</f>
        <v>0.66049038825905626</v>
      </c>
      <c r="N326" s="444">
        <f>N$296*Entrant_age_breakdowns!$K83*$H$31</f>
        <v>0.65710984051526089</v>
      </c>
    </row>
    <row r="327" spans="1:14" ht="13.15">
      <c r="B327" s="329" t="str">
        <f t="shared" si="147"/>
        <v>60-64</v>
      </c>
      <c r="C327" s="444">
        <f>C$296*Entrant_age_breakdowns!$K84*$H$31</f>
        <v>0.32358133201567135</v>
      </c>
      <c r="D327" s="444">
        <f>D$296*Entrant_age_breakdowns!$K84*$H$31</f>
        <v>0.33105353328482601</v>
      </c>
      <c r="E327" s="444">
        <f>E$296*Entrant_age_breakdowns!$K84*$H$31</f>
        <v>0.33503068134351094</v>
      </c>
      <c r="F327" s="444">
        <f>F$296*Entrant_age_breakdowns!$K84*$H$31</f>
        <v>0.34772585103005227</v>
      </c>
      <c r="G327" s="444">
        <f>G$296*Entrant_age_breakdowns!$K84*$H$31</f>
        <v>0.37562228246774182</v>
      </c>
      <c r="H327" s="444">
        <f>H$296*Entrant_age_breakdowns!$K84*$H$31</f>
        <v>0.37617479713918284</v>
      </c>
      <c r="I327" s="444">
        <f>I$296*Entrant_age_breakdowns!$K84*$H$31</f>
        <v>0.35955365584742244</v>
      </c>
      <c r="J327" s="444">
        <f>J$296*Entrant_age_breakdowns!$K84*$H$31</f>
        <v>0.34806598461762084</v>
      </c>
      <c r="K327" s="444">
        <f>K$296*Entrant_age_breakdowns!$K84*$H$31</f>
        <v>0.33998250106092209</v>
      </c>
      <c r="L327" s="444">
        <f>L$296*Entrant_age_breakdowns!$K84*$H$31</f>
        <v>0.33825942150229982</v>
      </c>
      <c r="M327" s="444">
        <f>M$296*Entrant_age_breakdowns!$K84*$H$31</f>
        <v>0.33467587015866546</v>
      </c>
      <c r="N327" s="444">
        <f>N$296*Entrant_age_breakdowns!$K84*$H$31</f>
        <v>0.3329629190273859</v>
      </c>
    </row>
    <row r="328" spans="1:14" ht="13.15">
      <c r="B328" s="329" t="str">
        <f t="shared" si="147"/>
        <v>65 plus</v>
      </c>
      <c r="C328" s="444">
        <f>C$296*Entrant_age_breakdowns!$K85*$H$31</f>
        <v>9.9524694595295227E-2</v>
      </c>
      <c r="D328" s="444">
        <f>D$296*Entrant_age_breakdowns!$K85*$H$31</f>
        <v>0.10182293765102002</v>
      </c>
      <c r="E328" s="444">
        <f>E$296*Entrant_age_breakdowns!$K85*$H$31</f>
        <v>0.10304619871937398</v>
      </c>
      <c r="F328" s="444">
        <f>F$296*Entrant_age_breakdowns!$K85*$H$31</f>
        <v>0.10695088283083963</v>
      </c>
      <c r="G328" s="444">
        <f>G$296*Entrant_age_breakdowns!$K85*$H$31</f>
        <v>0.11553105586443163</v>
      </c>
      <c r="H328" s="444">
        <f>H$296*Entrant_age_breakdowns!$K85*$H$31</f>
        <v>0.11570099414113026</v>
      </c>
      <c r="I328" s="444">
        <f>I$296*Entrant_age_breakdowns!$K85*$H$31</f>
        <v>0.11058878942714634</v>
      </c>
      <c r="J328" s="444">
        <f>J$296*Entrant_age_breakdowns!$K85*$H$31</f>
        <v>0.10705549854279524</v>
      </c>
      <c r="K328" s="444">
        <f>K$296*Entrant_age_breakdowns!$K85*$H$31</f>
        <v>0.10456924191224408</v>
      </c>
      <c r="L328" s="444">
        <f>L$296*Entrant_age_breakdowns!$K85*$H$31</f>
        <v>0.10403927015594087</v>
      </c>
      <c r="M328" s="444">
        <f>M$296*Entrant_age_breakdowns!$K85*$H$31</f>
        <v>0.10293706858324787</v>
      </c>
      <c r="N328" s="444">
        <f>N$296*Entrant_age_breakdowns!$K85*$H$31</f>
        <v>0.10241021205189209</v>
      </c>
    </row>
    <row r="329" spans="1:14" ht="13.15">
      <c r="B329" s="329" t="str">
        <f t="shared" si="147"/>
        <v>Total</v>
      </c>
      <c r="C329" s="444">
        <f t="shared" ref="C329:N329" si="149">SUM(C319:C328)</f>
        <v>20.646728080255844</v>
      </c>
      <c r="D329" s="444">
        <f t="shared" si="149"/>
        <v>21.123506226894133</v>
      </c>
      <c r="E329" s="444">
        <f t="shared" si="149"/>
        <v>21.377275793856072</v>
      </c>
      <c r="F329" s="444">
        <f t="shared" si="149"/>
        <v>22.187315467090475</v>
      </c>
      <c r="G329" s="444">
        <f t="shared" si="149"/>
        <v>23.967300828778708</v>
      </c>
      <c r="H329" s="444">
        <f t="shared" si="149"/>
        <v>24.002555088072764</v>
      </c>
      <c r="I329" s="444">
        <f t="shared" si="149"/>
        <v>22.942011259735128</v>
      </c>
      <c r="J329" s="444">
        <f t="shared" si="149"/>
        <v>22.209018343612257</v>
      </c>
      <c r="K329" s="444">
        <f t="shared" si="149"/>
        <v>21.693236157116111</v>
      </c>
      <c r="L329" s="444">
        <f t="shared" si="149"/>
        <v>21.583291758018952</v>
      </c>
      <c r="M329" s="444">
        <f t="shared" si="149"/>
        <v>21.354636385062914</v>
      </c>
      <c r="N329" s="444">
        <f t="shared" si="149"/>
        <v>21.245338249716273</v>
      </c>
    </row>
    <row r="330" spans="1:14">
      <c r="A330" s="300">
        <f>SUM(C330:N330)</f>
        <v>0</v>
      </c>
      <c r="C330" s="300">
        <f t="shared" ref="C330:N330" si="150">SUM(C319:C328)-C329</f>
        <v>0</v>
      </c>
      <c r="D330" s="300">
        <f t="shared" si="150"/>
        <v>0</v>
      </c>
      <c r="E330" s="300">
        <f t="shared" si="150"/>
        <v>0</v>
      </c>
      <c r="F330" s="300">
        <f t="shared" si="150"/>
        <v>0</v>
      </c>
      <c r="G330" s="300">
        <f t="shared" si="150"/>
        <v>0</v>
      </c>
      <c r="H330" s="300">
        <f t="shared" si="150"/>
        <v>0</v>
      </c>
      <c r="I330" s="300">
        <f t="shared" si="150"/>
        <v>0</v>
      </c>
      <c r="J330" s="300">
        <f t="shared" si="150"/>
        <v>0</v>
      </c>
      <c r="K330" s="300">
        <f t="shared" si="150"/>
        <v>0</v>
      </c>
      <c r="L330" s="300">
        <f t="shared" si="150"/>
        <v>0</v>
      </c>
      <c r="M330" s="300">
        <f t="shared" si="150"/>
        <v>0</v>
      </c>
      <c r="N330" s="300">
        <f t="shared" si="150"/>
        <v>0</v>
      </c>
    </row>
    <row r="331" spans="1:14">
      <c r="C331" s="320">
        <f>C294</f>
        <v>34.665734098798197</v>
      </c>
      <c r="D331" s="320">
        <f t="shared" ref="D331:N331" si="151">D294</f>
        <v>35.466241781721862</v>
      </c>
      <c r="E331" s="320">
        <f t="shared" si="151"/>
        <v>35.89231938086855</v>
      </c>
      <c r="F331" s="320">
        <f t="shared" si="151"/>
        <v>37.252371192112875</v>
      </c>
      <c r="G331" s="320">
        <f t="shared" si="151"/>
        <v>40.240956066587231</v>
      </c>
      <c r="H331" s="320">
        <f t="shared" si="151"/>
        <v>40.300147759032988</v>
      </c>
      <c r="I331" s="320">
        <f t="shared" si="151"/>
        <v>38.519500955802641</v>
      </c>
      <c r="J331" s="320">
        <f t="shared" si="151"/>
        <v>37.288810193186492</v>
      </c>
      <c r="K331" s="320">
        <f t="shared" si="151"/>
        <v>36.422814958470802</v>
      </c>
      <c r="L331" s="320">
        <f t="shared" si="151"/>
        <v>36.238218963892905</v>
      </c>
      <c r="M331" s="320">
        <f t="shared" si="151"/>
        <v>35.854307947660971</v>
      </c>
      <c r="N331" s="320">
        <f t="shared" si="151"/>
        <v>35.670797026090575</v>
      </c>
    </row>
    <row r="332" spans="1:14">
      <c r="C332" s="320">
        <f>C313+C329</f>
        <v>34.665734098798197</v>
      </c>
      <c r="D332" s="320">
        <f t="shared" ref="D332:N332" si="152">D313+D329</f>
        <v>35.466241781721862</v>
      </c>
      <c r="E332" s="320">
        <f t="shared" si="152"/>
        <v>35.892319380868543</v>
      </c>
      <c r="F332" s="320">
        <f t="shared" si="152"/>
        <v>37.252371192112875</v>
      </c>
      <c r="G332" s="320">
        <f t="shared" si="152"/>
        <v>40.240956066587231</v>
      </c>
      <c r="H332" s="320">
        <f t="shared" si="152"/>
        <v>40.300147759032996</v>
      </c>
      <c r="I332" s="320">
        <f t="shared" si="152"/>
        <v>38.519500955802641</v>
      </c>
      <c r="J332" s="320">
        <f t="shared" si="152"/>
        <v>37.288810193186492</v>
      </c>
      <c r="K332" s="320">
        <f t="shared" si="152"/>
        <v>36.422814958470809</v>
      </c>
      <c r="L332" s="320">
        <f t="shared" si="152"/>
        <v>36.238218963892905</v>
      </c>
      <c r="M332" s="320">
        <f t="shared" si="152"/>
        <v>35.854307947660971</v>
      </c>
      <c r="N332" s="320">
        <f t="shared" si="152"/>
        <v>35.670797026090575</v>
      </c>
    </row>
    <row r="333" spans="1:14">
      <c r="A333" s="300">
        <f>SUM(C333:L333)</f>
        <v>0</v>
      </c>
      <c r="C333" s="320">
        <f>C331-C332</f>
        <v>0</v>
      </c>
      <c r="D333" s="320">
        <f t="shared" ref="D333:K333" si="153">D331-D332</f>
        <v>0</v>
      </c>
      <c r="E333" s="320">
        <f t="shared" si="153"/>
        <v>0</v>
      </c>
      <c r="F333" s="320">
        <f t="shared" si="153"/>
        <v>0</v>
      </c>
      <c r="G333" s="320">
        <f t="shared" si="153"/>
        <v>0</v>
      </c>
      <c r="H333" s="320">
        <f t="shared" si="153"/>
        <v>0</v>
      </c>
      <c r="I333" s="320">
        <f t="shared" si="153"/>
        <v>0</v>
      </c>
      <c r="J333" s="320">
        <f t="shared" si="153"/>
        <v>0</v>
      </c>
      <c r="K333" s="320">
        <f t="shared" si="153"/>
        <v>0</v>
      </c>
      <c r="L333" s="320">
        <f>L331-L332</f>
        <v>0</v>
      </c>
      <c r="M333" s="320">
        <f>M331-M332</f>
        <v>0</v>
      </c>
      <c r="N333" s="320">
        <f>N331-N332</f>
        <v>0</v>
      </c>
    </row>
    <row r="334" spans="1:14" ht="13.15">
      <c r="C334" s="320"/>
      <c r="D334" s="320"/>
      <c r="E334" s="320"/>
      <c r="F334" s="320"/>
      <c r="G334" s="320"/>
      <c r="H334" s="333"/>
      <c r="I334" s="320"/>
      <c r="J334" s="320"/>
      <c r="K334" s="320"/>
      <c r="L334" s="320"/>
    </row>
    <row r="335" spans="1:14" ht="15">
      <c r="B335" s="331" t="s">
        <v>175</v>
      </c>
      <c r="C335" s="320"/>
      <c r="D335" s="320"/>
      <c r="E335" s="320"/>
      <c r="F335" s="320"/>
      <c r="G335" s="320"/>
      <c r="H335" s="333"/>
      <c r="I335" s="320"/>
      <c r="J335" s="320"/>
      <c r="K335" s="320"/>
      <c r="L335" s="320"/>
    </row>
    <row r="336" spans="1:14" ht="15">
      <c r="B336" s="331"/>
      <c r="C336" s="320"/>
      <c r="D336" s="320"/>
      <c r="E336" s="320"/>
      <c r="F336" s="320"/>
      <c r="G336" s="320"/>
      <c r="H336" s="333"/>
      <c r="I336" s="320"/>
      <c r="J336" s="320"/>
      <c r="K336" s="320"/>
      <c r="L336" s="320"/>
    </row>
    <row r="337" spans="1:16" ht="13.15">
      <c r="B337" s="332" t="s">
        <v>46</v>
      </c>
      <c r="C337" s="320"/>
      <c r="D337" s="320"/>
      <c r="E337" s="320"/>
      <c r="F337" s="320"/>
      <c r="G337" s="320"/>
      <c r="H337" s="330"/>
      <c r="I337" s="320"/>
      <c r="J337" s="320"/>
      <c r="K337" s="320"/>
      <c r="L337" s="320"/>
    </row>
    <row r="338" spans="1:16">
      <c r="C338" s="320"/>
      <c r="D338" s="320"/>
      <c r="E338" s="320"/>
      <c r="F338" s="320"/>
      <c r="G338" s="320"/>
      <c r="H338" s="330"/>
      <c r="I338" s="320"/>
      <c r="J338" s="320"/>
      <c r="K338" s="320"/>
      <c r="L338" s="320"/>
    </row>
    <row r="339" spans="1:16" ht="13.15">
      <c r="B339" s="329" t="str">
        <f>B318</f>
        <v>Age group</v>
      </c>
      <c r="C339" s="329" t="str">
        <f t="shared" ref="C339:N339" si="154">C318</f>
        <v>2018/19</v>
      </c>
      <c r="D339" s="329" t="str">
        <f t="shared" si="154"/>
        <v>2019/20</v>
      </c>
      <c r="E339" s="329" t="str">
        <f t="shared" si="154"/>
        <v>2020/21</v>
      </c>
      <c r="F339" s="329" t="str">
        <f t="shared" si="154"/>
        <v>2021/22</v>
      </c>
      <c r="G339" s="329" t="str">
        <f t="shared" si="154"/>
        <v>2022/23</v>
      </c>
      <c r="H339" s="329" t="str">
        <f t="shared" si="154"/>
        <v>2023/24</v>
      </c>
      <c r="I339" s="329" t="str">
        <f t="shared" si="154"/>
        <v>2024/25</v>
      </c>
      <c r="J339" s="329" t="str">
        <f t="shared" si="154"/>
        <v>2025/26</v>
      </c>
      <c r="K339" s="329" t="str">
        <f t="shared" si="154"/>
        <v>2026/27</v>
      </c>
      <c r="L339" s="329" t="str">
        <f t="shared" si="154"/>
        <v>2027/28</v>
      </c>
      <c r="M339" s="329" t="str">
        <f t="shared" si="154"/>
        <v>2028/29</v>
      </c>
      <c r="N339" s="329" t="str">
        <f t="shared" si="154"/>
        <v>2029/30</v>
      </c>
    </row>
    <row r="340" spans="1:16" ht="13.15">
      <c r="B340" s="329" t="str">
        <f t="shared" ref="B340:B350" si="155">B319</f>
        <v>20-24</v>
      </c>
      <c r="C340" s="444">
        <f t="shared" ref="C340:N340" si="156">C303+C247</f>
        <v>3.5702882500149222</v>
      </c>
      <c r="D340" s="444">
        <f t="shared" si="156"/>
        <v>6.1368986684835996</v>
      </c>
      <c r="E340" s="444">
        <f t="shared" si="156"/>
        <v>7.9669350095556588</v>
      </c>
      <c r="F340" s="444">
        <f t="shared" si="156"/>
        <v>9.3784609437631268</v>
      </c>
      <c r="G340" s="444">
        <f t="shared" si="156"/>
        <v>10.668112994078713</v>
      </c>
      <c r="H340" s="444">
        <f t="shared" si="156"/>
        <v>11.571286390380905</v>
      </c>
      <c r="I340" s="444">
        <f t="shared" si="156"/>
        <v>12.01613830396273</v>
      </c>
      <c r="J340" s="444">
        <f t="shared" si="156"/>
        <v>12.198824504046097</v>
      </c>
      <c r="K340" s="444">
        <f t="shared" si="156"/>
        <v>12.236709884932104</v>
      </c>
      <c r="L340" s="444">
        <f t="shared" si="156"/>
        <v>12.244050930071747</v>
      </c>
      <c r="M340" s="444">
        <f t="shared" si="156"/>
        <v>12.209617625956747</v>
      </c>
      <c r="N340" s="444">
        <f t="shared" si="156"/>
        <v>12.166765818455893</v>
      </c>
      <c r="O340" s="318"/>
      <c r="P340" s="318"/>
    </row>
    <row r="341" spans="1:16" ht="13.15">
      <c r="B341" s="329" t="str">
        <f t="shared" si="155"/>
        <v>25-29</v>
      </c>
      <c r="C341" s="444">
        <f t="shared" ref="C341:N341" si="157">C304+C248</f>
        <v>17.978880060511109</v>
      </c>
      <c r="D341" s="444">
        <f t="shared" si="157"/>
        <v>17.062834118991205</v>
      </c>
      <c r="E341" s="444">
        <f t="shared" si="157"/>
        <v>16.916867067355838</v>
      </c>
      <c r="F341" s="444">
        <f t="shared" si="157"/>
        <v>17.277400800070122</v>
      </c>
      <c r="G341" s="444">
        <f t="shared" si="157"/>
        <v>18.099339088862294</v>
      </c>
      <c r="H341" s="444">
        <f t="shared" si="157"/>
        <v>18.909127300675006</v>
      </c>
      <c r="I341" s="444">
        <f t="shared" si="157"/>
        <v>19.44489746817127</v>
      </c>
      <c r="J341" s="444">
        <f t="shared" si="157"/>
        <v>19.766920829841883</v>
      </c>
      <c r="K341" s="444">
        <f t="shared" si="157"/>
        <v>19.932039755915142</v>
      </c>
      <c r="L341" s="444">
        <f t="shared" si="157"/>
        <v>20.034785539054425</v>
      </c>
      <c r="M341" s="444">
        <f t="shared" si="157"/>
        <v>20.066966766136026</v>
      </c>
      <c r="N341" s="444">
        <f t="shared" si="157"/>
        <v>20.063802430417255</v>
      </c>
      <c r="O341" s="318"/>
      <c r="P341" s="318"/>
    </row>
    <row r="342" spans="1:16" ht="13.15">
      <c r="B342" s="329" t="str">
        <f t="shared" si="155"/>
        <v>30-34</v>
      </c>
      <c r="C342" s="444">
        <f t="shared" ref="C342:N342" si="158">C305+C249</f>
        <v>21.280941527466357</v>
      </c>
      <c r="D342" s="444">
        <f t="shared" si="158"/>
        <v>20.78326430541534</v>
      </c>
      <c r="E342" s="444">
        <f t="shared" si="158"/>
        <v>20.273201652829595</v>
      </c>
      <c r="F342" s="444">
        <f t="shared" si="158"/>
        <v>19.939786661551345</v>
      </c>
      <c r="G342" s="444">
        <f t="shared" si="158"/>
        <v>19.918475806379426</v>
      </c>
      <c r="H342" s="444">
        <f t="shared" si="158"/>
        <v>20.056738334076368</v>
      </c>
      <c r="I342" s="444">
        <f t="shared" si="158"/>
        <v>20.213085549283107</v>
      </c>
      <c r="J342" s="444">
        <f t="shared" si="158"/>
        <v>20.361364084795529</v>
      </c>
      <c r="K342" s="444">
        <f t="shared" si="158"/>
        <v>20.483693759155962</v>
      </c>
      <c r="L342" s="444">
        <f t="shared" si="158"/>
        <v>20.594041714512702</v>
      </c>
      <c r="M342" s="444">
        <f t="shared" si="158"/>
        <v>20.673670016315004</v>
      </c>
      <c r="N342" s="444">
        <f t="shared" si="158"/>
        <v>20.728352486546985</v>
      </c>
      <c r="O342" s="318"/>
      <c r="P342" s="318"/>
    </row>
    <row r="343" spans="1:16" ht="13.15">
      <c r="B343" s="329" t="str">
        <f t="shared" si="155"/>
        <v>35-39</v>
      </c>
      <c r="C343" s="444">
        <f t="shared" ref="C343:N343" si="159">C306+C250</f>
        <v>13.068921138864576</v>
      </c>
      <c r="D343" s="444">
        <f t="shared" si="159"/>
        <v>15.014554876248987</v>
      </c>
      <c r="E343" s="444">
        <f t="shared" si="159"/>
        <v>16.380888670923838</v>
      </c>
      <c r="F343" s="444">
        <f t="shared" si="159"/>
        <v>17.348982298862676</v>
      </c>
      <c r="G343" s="444">
        <f t="shared" si="159"/>
        <v>18.121657918217721</v>
      </c>
      <c r="H343" s="444">
        <f t="shared" si="159"/>
        <v>18.692272427159139</v>
      </c>
      <c r="I343" s="444">
        <f t="shared" si="159"/>
        <v>19.070483784160693</v>
      </c>
      <c r="J343" s="444">
        <f t="shared" si="159"/>
        <v>19.331164771847533</v>
      </c>
      <c r="K343" s="444">
        <f t="shared" si="159"/>
        <v>19.517642485932601</v>
      </c>
      <c r="L343" s="444">
        <f t="shared" si="159"/>
        <v>19.67114009852229</v>
      </c>
      <c r="M343" s="444">
        <f t="shared" si="159"/>
        <v>19.790161808358604</v>
      </c>
      <c r="N343" s="444">
        <f t="shared" si="159"/>
        <v>19.885838956745424</v>
      </c>
      <c r="O343" s="318"/>
      <c r="P343" s="318"/>
    </row>
    <row r="344" spans="1:16" ht="13.15">
      <c r="B344" s="329" t="str">
        <f t="shared" si="155"/>
        <v>40-44</v>
      </c>
      <c r="C344" s="444">
        <f t="shared" ref="C344:N344" si="160">C307+C251</f>
        <v>12.063688616326122</v>
      </c>
      <c r="D344" s="444">
        <f t="shared" si="160"/>
        <v>12.562814446382358</v>
      </c>
      <c r="E344" s="444">
        <f t="shared" si="160"/>
        <v>13.310050272961551</v>
      </c>
      <c r="F344" s="444">
        <f t="shared" si="160"/>
        <v>14.161989807310967</v>
      </c>
      <c r="G344" s="444">
        <f t="shared" si="160"/>
        <v>15.073341052685745</v>
      </c>
      <c r="H344" s="444">
        <f t="shared" si="160"/>
        <v>15.89641730171952</v>
      </c>
      <c r="I344" s="444">
        <f t="shared" si="160"/>
        <v>16.555941148082571</v>
      </c>
      <c r="J344" s="444">
        <f t="shared" si="160"/>
        <v>17.076161522251162</v>
      </c>
      <c r="K344" s="444">
        <f t="shared" si="160"/>
        <v>17.482942456390635</v>
      </c>
      <c r="L344" s="444">
        <f t="shared" si="160"/>
        <v>17.813956878773123</v>
      </c>
      <c r="M344" s="444">
        <f t="shared" si="160"/>
        <v>18.075974345395938</v>
      </c>
      <c r="N344" s="444">
        <f t="shared" si="160"/>
        <v>18.286865583469769</v>
      </c>
      <c r="O344" s="318"/>
      <c r="P344" s="318"/>
    </row>
    <row r="345" spans="1:16" ht="13.15">
      <c r="B345" s="329" t="str">
        <f t="shared" si="155"/>
        <v>45-49</v>
      </c>
      <c r="C345" s="444">
        <f t="shared" ref="C345:N345" si="161">C308+C252</f>
        <v>16.444443996428049</v>
      </c>
      <c r="D345" s="444">
        <f t="shared" si="161"/>
        <v>15.21969335635784</v>
      </c>
      <c r="E345" s="444">
        <f t="shared" si="161"/>
        <v>14.427890802158341</v>
      </c>
      <c r="F345" s="444">
        <f t="shared" si="161"/>
        <v>14.020598879779874</v>
      </c>
      <c r="G345" s="444">
        <f t="shared" si="161"/>
        <v>13.961922551764649</v>
      </c>
      <c r="H345" s="444">
        <f t="shared" si="161"/>
        <v>14.087250378557858</v>
      </c>
      <c r="I345" s="444">
        <f t="shared" si="161"/>
        <v>14.279638259238075</v>
      </c>
      <c r="J345" s="444">
        <f t="shared" si="161"/>
        <v>14.506505099318746</v>
      </c>
      <c r="K345" s="444">
        <f t="shared" si="161"/>
        <v>14.743293649857668</v>
      </c>
      <c r="L345" s="444">
        <f t="shared" si="161"/>
        <v>14.985613476316725</v>
      </c>
      <c r="M345" s="444">
        <f t="shared" si="161"/>
        <v>15.212567734843553</v>
      </c>
      <c r="N345" s="444">
        <f t="shared" si="161"/>
        <v>15.421268199047995</v>
      </c>
      <c r="O345" s="318"/>
      <c r="P345" s="318"/>
    </row>
    <row r="346" spans="1:16" ht="13.15">
      <c r="B346" s="329" t="str">
        <f t="shared" si="155"/>
        <v>50-54</v>
      </c>
      <c r="C346" s="444">
        <f t="shared" ref="C346:N346" si="162">C309+C253</f>
        <v>11.605483349404954</v>
      </c>
      <c r="D346" s="444">
        <f t="shared" si="162"/>
        <v>11.937222700843755</v>
      </c>
      <c r="E346" s="444">
        <f t="shared" si="162"/>
        <v>11.964729582136206</v>
      </c>
      <c r="F346" s="444">
        <f t="shared" si="162"/>
        <v>11.868837144192998</v>
      </c>
      <c r="G346" s="444">
        <f t="shared" si="162"/>
        <v>11.789346087907578</v>
      </c>
      <c r="H346" s="444">
        <f t="shared" si="162"/>
        <v>11.723428220189636</v>
      </c>
      <c r="I346" s="444">
        <f t="shared" si="162"/>
        <v>11.662138757135786</v>
      </c>
      <c r="J346" s="444">
        <f t="shared" si="162"/>
        <v>11.627415877884832</v>
      </c>
      <c r="K346" s="444">
        <f t="shared" si="162"/>
        <v>11.625282803979003</v>
      </c>
      <c r="L346" s="444">
        <f t="shared" si="162"/>
        <v>11.662171723500458</v>
      </c>
      <c r="M346" s="444">
        <f t="shared" si="162"/>
        <v>11.723768847495467</v>
      </c>
      <c r="N346" s="444">
        <f t="shared" si="162"/>
        <v>11.804366321028368</v>
      </c>
      <c r="O346" s="318"/>
      <c r="P346" s="318"/>
    </row>
    <row r="347" spans="1:16" ht="13.15">
      <c r="B347" s="329" t="str">
        <f t="shared" si="155"/>
        <v>55-59</v>
      </c>
      <c r="C347" s="444">
        <f t="shared" ref="C347:N347" si="163">C310+C254</f>
        <v>12.428791672180841</v>
      </c>
      <c r="D347" s="444">
        <f t="shared" si="163"/>
        <v>9.7285859237769259</v>
      </c>
      <c r="E347" s="444">
        <f t="shared" si="163"/>
        <v>8.1489858792034298</v>
      </c>
      <c r="F347" s="444">
        <f t="shared" si="163"/>
        <v>7.2123740938397622</v>
      </c>
      <c r="G347" s="444">
        <f t="shared" si="163"/>
        <v>6.6680312442214653</v>
      </c>
      <c r="H347" s="444">
        <f t="shared" si="163"/>
        <v>6.3270860868006196</v>
      </c>
      <c r="I347" s="444">
        <f t="shared" si="163"/>
        <v>6.0883594175040026</v>
      </c>
      <c r="J347" s="444">
        <f t="shared" si="163"/>
        <v>5.9191152761987427</v>
      </c>
      <c r="K347" s="444">
        <f t="shared" si="163"/>
        <v>5.800533116107677</v>
      </c>
      <c r="L347" s="444">
        <f t="shared" si="163"/>
        <v>5.7260885953546161</v>
      </c>
      <c r="M347" s="444">
        <f t="shared" si="163"/>
        <v>5.6817883788642582</v>
      </c>
      <c r="N347" s="444">
        <f t="shared" si="163"/>
        <v>5.6619907768047222</v>
      </c>
      <c r="O347" s="318"/>
      <c r="P347" s="318"/>
    </row>
    <row r="348" spans="1:16" ht="13.15">
      <c r="B348" s="329" t="str">
        <f t="shared" si="155"/>
        <v>60-64</v>
      </c>
      <c r="C348" s="444">
        <f t="shared" ref="C348:N348" si="164">C311+C255</f>
        <v>2.4403775986128946</v>
      </c>
      <c r="D348" s="444">
        <f t="shared" si="164"/>
        <v>3.1035994159060802</v>
      </c>
      <c r="E348" s="444">
        <f t="shared" si="164"/>
        <v>3.1003006028551425</v>
      </c>
      <c r="F348" s="444">
        <f t="shared" si="164"/>
        <v>2.9016893752735688</v>
      </c>
      <c r="G348" s="444">
        <f t="shared" si="164"/>
        <v>2.6960937826243332</v>
      </c>
      <c r="H348" s="444">
        <f t="shared" si="164"/>
        <v>2.5191896344833133</v>
      </c>
      <c r="I348" s="444">
        <f t="shared" si="164"/>
        <v>2.3718939792945601</v>
      </c>
      <c r="J348" s="444">
        <f t="shared" si="164"/>
        <v>2.2567049722653381</v>
      </c>
      <c r="K348" s="444">
        <f t="shared" si="164"/>
        <v>2.1694983794952192</v>
      </c>
      <c r="L348" s="444">
        <f t="shared" si="164"/>
        <v>2.1077003882057608</v>
      </c>
      <c r="M348" s="444">
        <f t="shared" si="164"/>
        <v>2.0635473861393114</v>
      </c>
      <c r="N348" s="444">
        <f t="shared" si="164"/>
        <v>2.033729555708149</v>
      </c>
      <c r="O348" s="318"/>
      <c r="P348" s="318"/>
    </row>
    <row r="349" spans="1:16" ht="13.15">
      <c r="B349" s="329" t="str">
        <f t="shared" si="155"/>
        <v>65 plus</v>
      </c>
      <c r="C349" s="444">
        <f t="shared" ref="C349:N349" si="165">C312+C256</f>
        <v>3.7563032722710656</v>
      </c>
      <c r="D349" s="444">
        <f t="shared" si="165"/>
        <v>2.591721010236129</v>
      </c>
      <c r="E349" s="444">
        <f t="shared" si="165"/>
        <v>1.9793804733720171</v>
      </c>
      <c r="F349" s="444">
        <f t="shared" si="165"/>
        <v>1.617144566959513</v>
      </c>
      <c r="G349" s="444">
        <f t="shared" si="165"/>
        <v>1.3841365146230706</v>
      </c>
      <c r="H349" s="444">
        <f t="shared" si="165"/>
        <v>1.2213720802970787</v>
      </c>
      <c r="I349" s="444">
        <f t="shared" si="165"/>
        <v>1.1001677375513572</v>
      </c>
      <c r="J349" s="444">
        <f t="shared" si="165"/>
        <v>1.0082480142507038</v>
      </c>
      <c r="K349" s="444">
        <f t="shared" si="165"/>
        <v>0.93825484363083145</v>
      </c>
      <c r="L349" s="444">
        <f t="shared" si="165"/>
        <v>0.88594350957620049</v>
      </c>
      <c r="M349" s="444">
        <f t="shared" si="165"/>
        <v>0.84676919697941089</v>
      </c>
      <c r="N349" s="444">
        <f t="shared" si="165"/>
        <v>0.81788809110160965</v>
      </c>
      <c r="O349" s="318"/>
      <c r="P349" s="318"/>
    </row>
    <row r="350" spans="1:16" ht="13.15">
      <c r="B350" s="329" t="str">
        <f t="shared" si="155"/>
        <v>Total</v>
      </c>
      <c r="C350" s="444">
        <f t="shared" ref="C350:N350" si="166">SUM(C340:C349)</f>
        <v>114.63811948208088</v>
      </c>
      <c r="D350" s="444">
        <f t="shared" si="166"/>
        <v>114.14118882264221</v>
      </c>
      <c r="E350" s="444">
        <f t="shared" si="166"/>
        <v>114.46923001335162</v>
      </c>
      <c r="F350" s="444">
        <f t="shared" si="166"/>
        <v>115.72726457160394</v>
      </c>
      <c r="G350" s="444">
        <f t="shared" si="166"/>
        <v>118.38045704136498</v>
      </c>
      <c r="H350" s="444">
        <f t="shared" si="166"/>
        <v>121.00416815433944</v>
      </c>
      <c r="I350" s="444">
        <f t="shared" si="166"/>
        <v>122.80274440438413</v>
      </c>
      <c r="J350" s="444">
        <f t="shared" si="166"/>
        <v>124.05242495270056</v>
      </c>
      <c r="K350" s="444">
        <f t="shared" si="166"/>
        <v>124.92989113539683</v>
      </c>
      <c r="L350" s="444">
        <f t="shared" si="166"/>
        <v>125.72549285388804</v>
      </c>
      <c r="M350" s="444">
        <f t="shared" si="166"/>
        <v>126.34483210648429</v>
      </c>
      <c r="N350" s="444">
        <f t="shared" si="166"/>
        <v>126.87086821932617</v>
      </c>
      <c r="O350" s="318"/>
      <c r="P350" s="318"/>
    </row>
    <row r="351" spans="1:16">
      <c r="A351" s="300">
        <f>SUM(C351:N351)</f>
        <v>0</v>
      </c>
      <c r="C351" s="300">
        <f t="shared" ref="C351:N351" si="167">SUM(C340:C349)-C350</f>
        <v>0</v>
      </c>
      <c r="D351" s="300">
        <f t="shared" si="167"/>
        <v>0</v>
      </c>
      <c r="E351" s="300">
        <f t="shared" si="167"/>
        <v>0</v>
      </c>
      <c r="F351" s="300">
        <f t="shared" si="167"/>
        <v>0</v>
      </c>
      <c r="G351" s="300">
        <f t="shared" si="167"/>
        <v>0</v>
      </c>
      <c r="H351" s="300">
        <f t="shared" si="167"/>
        <v>0</v>
      </c>
      <c r="I351" s="300">
        <f t="shared" si="167"/>
        <v>0</v>
      </c>
      <c r="J351" s="300">
        <f t="shared" si="167"/>
        <v>0</v>
      </c>
      <c r="K351" s="300">
        <f t="shared" si="167"/>
        <v>0</v>
      </c>
      <c r="L351" s="300">
        <f t="shared" si="167"/>
        <v>0</v>
      </c>
      <c r="M351" s="300">
        <f t="shared" si="167"/>
        <v>0</v>
      </c>
      <c r="N351" s="300">
        <f t="shared" si="167"/>
        <v>0</v>
      </c>
    </row>
    <row r="353" spans="1:14" ht="13.15">
      <c r="B353" s="332" t="s">
        <v>47</v>
      </c>
      <c r="C353" s="320"/>
      <c r="D353" s="320"/>
      <c r="E353" s="320"/>
      <c r="F353" s="320"/>
      <c r="G353" s="320"/>
      <c r="H353" s="330"/>
      <c r="I353" s="320"/>
      <c r="J353" s="320"/>
      <c r="K353" s="320"/>
      <c r="L353" s="320"/>
    </row>
    <row r="354" spans="1:14">
      <c r="C354" s="320"/>
      <c r="D354" s="320"/>
      <c r="E354" s="320"/>
      <c r="F354" s="320"/>
      <c r="G354" s="320"/>
      <c r="H354" s="330"/>
      <c r="I354" s="320"/>
      <c r="J354" s="320"/>
      <c r="K354" s="320"/>
      <c r="L354" s="320"/>
    </row>
    <row r="355" spans="1:14" ht="13.15">
      <c r="B355" s="329" t="str">
        <f t="shared" ref="B355:B366" si="168">B339</f>
        <v>Age group</v>
      </c>
      <c r="C355" s="329" t="str">
        <f t="shared" ref="C355:N355" si="169">C339</f>
        <v>2018/19</v>
      </c>
      <c r="D355" s="329" t="str">
        <f t="shared" si="169"/>
        <v>2019/20</v>
      </c>
      <c r="E355" s="329" t="str">
        <f t="shared" si="169"/>
        <v>2020/21</v>
      </c>
      <c r="F355" s="329" t="str">
        <f t="shared" si="169"/>
        <v>2021/22</v>
      </c>
      <c r="G355" s="329" t="str">
        <f t="shared" si="169"/>
        <v>2022/23</v>
      </c>
      <c r="H355" s="329" t="str">
        <f t="shared" si="169"/>
        <v>2023/24</v>
      </c>
      <c r="I355" s="329" t="str">
        <f t="shared" si="169"/>
        <v>2024/25</v>
      </c>
      <c r="J355" s="329" t="str">
        <f t="shared" si="169"/>
        <v>2025/26</v>
      </c>
      <c r="K355" s="329" t="str">
        <f t="shared" si="169"/>
        <v>2026/27</v>
      </c>
      <c r="L355" s="329" t="str">
        <f t="shared" si="169"/>
        <v>2027/28</v>
      </c>
      <c r="M355" s="329" t="str">
        <f t="shared" si="169"/>
        <v>2028/29</v>
      </c>
      <c r="N355" s="329" t="str">
        <f t="shared" si="169"/>
        <v>2029/30</v>
      </c>
    </row>
    <row r="356" spans="1:14" ht="13.15">
      <c r="B356" s="329" t="str">
        <f t="shared" si="168"/>
        <v>20-24</v>
      </c>
      <c r="C356" s="444">
        <f t="shared" ref="C356:N356" si="170">C319+C263</f>
        <v>10.391570247611554</v>
      </c>
      <c r="D356" s="444">
        <f t="shared" si="170"/>
        <v>12.62803778162959</v>
      </c>
      <c r="E356" s="444">
        <f t="shared" si="170"/>
        <v>14.203441516197458</v>
      </c>
      <c r="F356" s="444">
        <f t="shared" si="170"/>
        <v>15.493328519481643</v>
      </c>
      <c r="G356" s="444">
        <f t="shared" si="170"/>
        <v>16.840518856466019</v>
      </c>
      <c r="H356" s="444">
        <f t="shared" si="170"/>
        <v>17.7830804346364</v>
      </c>
      <c r="I356" s="444">
        <f t="shared" si="170"/>
        <v>18.16616798619437</v>
      </c>
      <c r="J356" s="444">
        <f t="shared" si="170"/>
        <v>18.244967197230242</v>
      </c>
      <c r="K356" s="444">
        <f t="shared" si="170"/>
        <v>18.168217147482192</v>
      </c>
      <c r="L356" s="444">
        <f t="shared" si="170"/>
        <v>18.087030411931988</v>
      </c>
      <c r="M356" s="444">
        <f t="shared" si="170"/>
        <v>17.972536418574553</v>
      </c>
      <c r="N356" s="444">
        <f t="shared" si="170"/>
        <v>17.865358269116459</v>
      </c>
    </row>
    <row r="357" spans="1:14" ht="13.15">
      <c r="B357" s="329" t="str">
        <f t="shared" si="168"/>
        <v>25-29</v>
      </c>
      <c r="C357" s="444">
        <f t="shared" ref="C357:N357" si="171">C320+C264</f>
        <v>27.930812947252136</v>
      </c>
      <c r="D357" s="444">
        <f t="shared" si="171"/>
        <v>27.144253298810298</v>
      </c>
      <c r="E357" s="444">
        <f t="shared" si="171"/>
        <v>26.941861307708841</v>
      </c>
      <c r="F357" s="444">
        <f t="shared" si="171"/>
        <v>27.273191423873598</v>
      </c>
      <c r="G357" s="444">
        <f t="shared" si="171"/>
        <v>28.204436801648708</v>
      </c>
      <c r="H357" s="444">
        <f t="shared" si="171"/>
        <v>29.102857419821092</v>
      </c>
      <c r="I357" s="444">
        <f t="shared" si="171"/>
        <v>29.616243735446204</v>
      </c>
      <c r="J357" s="444">
        <f t="shared" si="171"/>
        <v>29.848621248823441</v>
      </c>
      <c r="K357" s="444">
        <f t="shared" si="171"/>
        <v>29.888342318143017</v>
      </c>
      <c r="L357" s="444">
        <f t="shared" si="171"/>
        <v>29.873532402128845</v>
      </c>
      <c r="M357" s="444">
        <f t="shared" si="171"/>
        <v>29.788176527179441</v>
      </c>
      <c r="N357" s="444">
        <f t="shared" si="171"/>
        <v>29.679228040902544</v>
      </c>
    </row>
    <row r="358" spans="1:14" ht="13.15">
      <c r="B358" s="329" t="str">
        <f t="shared" si="168"/>
        <v>30-34</v>
      </c>
      <c r="C358" s="444">
        <f t="shared" ref="C358:N358" si="172">C321+C265</f>
        <v>26.494484746562428</v>
      </c>
      <c r="D358" s="444">
        <f t="shared" si="172"/>
        <v>26.926108201597529</v>
      </c>
      <c r="E358" s="444">
        <f t="shared" si="172"/>
        <v>27.029070914125715</v>
      </c>
      <c r="F358" s="444">
        <f t="shared" si="172"/>
        <v>27.155578069235332</v>
      </c>
      <c r="G358" s="444">
        <f t="shared" si="172"/>
        <v>27.537585230143844</v>
      </c>
      <c r="H358" s="444">
        <f t="shared" si="172"/>
        <v>27.984094416684648</v>
      </c>
      <c r="I358" s="444">
        <f t="shared" si="172"/>
        <v>28.328529304287692</v>
      </c>
      <c r="J358" s="444">
        <f t="shared" si="172"/>
        <v>28.573012251689363</v>
      </c>
      <c r="K358" s="444">
        <f t="shared" si="172"/>
        <v>28.723409012136575</v>
      </c>
      <c r="L358" s="444">
        <f t="shared" si="172"/>
        <v>28.824348629009606</v>
      </c>
      <c r="M358" s="444">
        <f t="shared" si="172"/>
        <v>28.864498407728377</v>
      </c>
      <c r="N358" s="444">
        <f t="shared" si="172"/>
        <v>28.863802108073632</v>
      </c>
    </row>
    <row r="359" spans="1:14" ht="13.15">
      <c r="B359" s="329" t="str">
        <f t="shared" si="168"/>
        <v>35-39</v>
      </c>
      <c r="C359" s="444">
        <f t="shared" ref="C359:N359" si="173">C322+C266</f>
        <v>26.913498721298641</v>
      </c>
      <c r="D359" s="444">
        <f t="shared" si="173"/>
        <v>26.494876744982491</v>
      </c>
      <c r="E359" s="444">
        <f t="shared" si="173"/>
        <v>26.20358771180247</v>
      </c>
      <c r="F359" s="444">
        <f t="shared" si="173"/>
        <v>26.074802068049209</v>
      </c>
      <c r="G359" s="444">
        <f t="shared" si="173"/>
        <v>26.177270690333849</v>
      </c>
      <c r="H359" s="444">
        <f t="shared" si="173"/>
        <v>26.324357777272638</v>
      </c>
      <c r="I359" s="444">
        <f t="shared" si="173"/>
        <v>26.409038416310054</v>
      </c>
      <c r="J359" s="444">
        <f t="shared" si="173"/>
        <v>26.461744969028757</v>
      </c>
      <c r="K359" s="444">
        <f t="shared" si="173"/>
        <v>26.494223775484514</v>
      </c>
      <c r="L359" s="444">
        <f t="shared" si="173"/>
        <v>26.534393189528441</v>
      </c>
      <c r="M359" s="444">
        <f t="shared" si="173"/>
        <v>26.559635062966954</v>
      </c>
      <c r="N359" s="444">
        <f t="shared" si="173"/>
        <v>26.574614923899261</v>
      </c>
    </row>
    <row r="360" spans="1:14" ht="13.15">
      <c r="B360" s="329" t="str">
        <f t="shared" si="168"/>
        <v>40-44</v>
      </c>
      <c r="C360" s="444">
        <f t="shared" ref="C360:N360" si="174">C323+C267</f>
        <v>24.719284883432479</v>
      </c>
      <c r="D360" s="444">
        <f t="shared" si="174"/>
        <v>24.785991670165021</v>
      </c>
      <c r="E360" s="444">
        <f t="shared" si="174"/>
        <v>24.700286492601585</v>
      </c>
      <c r="F360" s="444">
        <f t="shared" si="174"/>
        <v>24.637192549095573</v>
      </c>
      <c r="G360" s="444">
        <f t="shared" si="174"/>
        <v>24.711986898205669</v>
      </c>
      <c r="H360" s="444">
        <f t="shared" si="174"/>
        <v>24.788223492050211</v>
      </c>
      <c r="I360" s="444">
        <f t="shared" si="174"/>
        <v>24.784752168328406</v>
      </c>
      <c r="J360" s="444">
        <f t="shared" si="174"/>
        <v>24.738210568997786</v>
      </c>
      <c r="K360" s="444">
        <f t="shared" si="174"/>
        <v>24.671978410478694</v>
      </c>
      <c r="L360" s="444">
        <f t="shared" si="174"/>
        <v>24.62059163289743</v>
      </c>
      <c r="M360" s="444">
        <f t="shared" si="174"/>
        <v>24.571825939406835</v>
      </c>
      <c r="N360" s="444">
        <f t="shared" si="174"/>
        <v>24.531933177056448</v>
      </c>
    </row>
    <row r="361" spans="1:14" ht="13.15">
      <c r="B361" s="329" t="str">
        <f t="shared" si="168"/>
        <v>45-49</v>
      </c>
      <c r="C361" s="444">
        <f t="shared" ref="C361:N361" si="175">C324+C268</f>
        <v>15.754931951487682</v>
      </c>
      <c r="D361" s="444">
        <f t="shared" si="175"/>
        <v>17.387428580079195</v>
      </c>
      <c r="E361" s="444">
        <f t="shared" si="175"/>
        <v>18.538162564777906</v>
      </c>
      <c r="F361" s="444">
        <f t="shared" si="175"/>
        <v>19.399942735316209</v>
      </c>
      <c r="G361" s="444">
        <f t="shared" si="175"/>
        <v>20.134463074714034</v>
      </c>
      <c r="H361" s="444">
        <f t="shared" si="175"/>
        <v>20.681518865603802</v>
      </c>
      <c r="I361" s="444">
        <f t="shared" si="175"/>
        <v>21.01768517577273</v>
      </c>
      <c r="J361" s="444">
        <f t="shared" si="175"/>
        <v>21.209555564814405</v>
      </c>
      <c r="K361" s="444">
        <f t="shared" si="175"/>
        <v>21.304291437899852</v>
      </c>
      <c r="L361" s="444">
        <f t="shared" si="175"/>
        <v>21.353233474194312</v>
      </c>
      <c r="M361" s="444">
        <f t="shared" si="175"/>
        <v>21.363557123235587</v>
      </c>
      <c r="N361" s="444">
        <f t="shared" si="175"/>
        <v>21.354665859659839</v>
      </c>
    </row>
    <row r="362" spans="1:14" ht="13.15">
      <c r="B362" s="329" t="str">
        <f t="shared" si="168"/>
        <v>50-54</v>
      </c>
      <c r="C362" s="444">
        <f t="shared" ref="C362:N362" si="176">C325+C269</f>
        <v>15.349790781027176</v>
      </c>
      <c r="D362" s="444">
        <f t="shared" si="176"/>
        <v>14.742700280528954</v>
      </c>
      <c r="E362" s="444">
        <f t="shared" si="176"/>
        <v>14.56378235313753</v>
      </c>
      <c r="F362" s="444">
        <f t="shared" si="176"/>
        <v>14.673314851535931</v>
      </c>
      <c r="G362" s="444">
        <f t="shared" si="176"/>
        <v>14.993134958492666</v>
      </c>
      <c r="H362" s="444">
        <f t="shared" si="176"/>
        <v>15.350119742631875</v>
      </c>
      <c r="I362" s="444">
        <f t="shared" si="176"/>
        <v>15.644519318393652</v>
      </c>
      <c r="J362" s="444">
        <f t="shared" si="176"/>
        <v>15.874229457985209</v>
      </c>
      <c r="K362" s="444">
        <f t="shared" si="176"/>
        <v>16.043898533673023</v>
      </c>
      <c r="L362" s="444">
        <f t="shared" si="176"/>
        <v>16.174719322989887</v>
      </c>
      <c r="M362" s="444">
        <f t="shared" si="176"/>
        <v>16.264016472157195</v>
      </c>
      <c r="N362" s="444">
        <f t="shared" si="176"/>
        <v>16.323278049312293</v>
      </c>
    </row>
    <row r="363" spans="1:14" ht="13.15">
      <c r="B363" s="329" t="str">
        <f t="shared" si="168"/>
        <v>55-59</v>
      </c>
      <c r="C363" s="444">
        <f t="shared" ref="C363:N363" si="177">C326+C270</f>
        <v>13.828262999774861</v>
      </c>
      <c r="D363" s="444">
        <f t="shared" si="177"/>
        <v>11.421697439981262</v>
      </c>
      <c r="E363" s="444">
        <f t="shared" si="177"/>
        <v>9.8439643971292732</v>
      </c>
      <c r="F363" s="444">
        <f t="shared" si="177"/>
        <v>8.8789753657705823</v>
      </c>
      <c r="G363" s="444">
        <f t="shared" si="177"/>
        <v>8.3643889782544214</v>
      </c>
      <c r="H363" s="444">
        <f t="shared" si="177"/>
        <v>8.1014199498357762</v>
      </c>
      <c r="I363" s="444">
        <f t="shared" si="177"/>
        <v>7.9630727869013871</v>
      </c>
      <c r="J363" s="444">
        <f t="shared" si="177"/>
        <v>7.9010645323243596</v>
      </c>
      <c r="K363" s="444">
        <f t="shared" si="177"/>
        <v>7.8823285877297034</v>
      </c>
      <c r="L363" s="444">
        <f t="shared" si="177"/>
        <v>7.8933155933349894</v>
      </c>
      <c r="M363" s="444">
        <f t="shared" si="177"/>
        <v>7.9127884858039899</v>
      </c>
      <c r="N363" s="444">
        <f t="shared" si="177"/>
        <v>7.9348017324358437</v>
      </c>
    </row>
    <row r="364" spans="1:14" ht="13.15">
      <c r="B364" s="329" t="str">
        <f t="shared" si="168"/>
        <v>60-64</v>
      </c>
      <c r="C364" s="444">
        <f t="shared" ref="C364:N364" si="178">C327+C271</f>
        <v>7.0762695396955282</v>
      </c>
      <c r="D364" s="444">
        <f t="shared" si="178"/>
        <v>5.7691714728874297</v>
      </c>
      <c r="E364" s="444">
        <f t="shared" si="178"/>
        <v>4.7735715384878823</v>
      </c>
      <c r="F364" s="444">
        <f t="shared" si="178"/>
        <v>4.0689417975491589</v>
      </c>
      <c r="G364" s="444">
        <f t="shared" si="178"/>
        <v>3.6103108813731084</v>
      </c>
      <c r="H364" s="444">
        <f t="shared" si="178"/>
        <v>3.3087875752888869</v>
      </c>
      <c r="I364" s="444">
        <f t="shared" si="178"/>
        <v>3.1032573680626276</v>
      </c>
      <c r="J364" s="444">
        <f t="shared" si="178"/>
        <v>2.9682615807825772</v>
      </c>
      <c r="K364" s="444">
        <f t="shared" si="178"/>
        <v>2.8827670592935291</v>
      </c>
      <c r="L364" s="444">
        <f t="shared" si="178"/>
        <v>2.8346591853172329</v>
      </c>
      <c r="M364" s="444">
        <f t="shared" si="178"/>
        <v>2.8077433966111438</v>
      </c>
      <c r="N364" s="444">
        <f t="shared" si="178"/>
        <v>2.794689918517975</v>
      </c>
    </row>
    <row r="365" spans="1:14" ht="13.15">
      <c r="B365" s="329" t="str">
        <f t="shared" si="168"/>
        <v>65 plus</v>
      </c>
      <c r="C365" s="444">
        <f t="shared" ref="C365:N365" si="179">C328+C272</f>
        <v>1.2179729997605557</v>
      </c>
      <c r="D365" s="444">
        <f t="shared" si="179"/>
        <v>1.7908361076851118</v>
      </c>
      <c r="E365" s="444">
        <f t="shared" si="179"/>
        <v>1.9831489946457339</v>
      </c>
      <c r="F365" s="444">
        <f t="shared" si="179"/>
        <v>1.981275591729293</v>
      </c>
      <c r="G365" s="444">
        <f t="shared" si="179"/>
        <v>1.8987513379586305</v>
      </c>
      <c r="H365" s="444">
        <f t="shared" si="179"/>
        <v>1.7877514000345018</v>
      </c>
      <c r="I365" s="444">
        <f t="shared" si="179"/>
        <v>1.6733487315124265</v>
      </c>
      <c r="J365" s="444">
        <f t="shared" si="179"/>
        <v>1.5706025816403215</v>
      </c>
      <c r="K365" s="444">
        <f t="shared" si="179"/>
        <v>1.4853402355999128</v>
      </c>
      <c r="L365" s="444">
        <f t="shared" si="179"/>
        <v>1.4195049037917542</v>
      </c>
      <c r="M365" s="444">
        <f t="shared" si="179"/>
        <v>1.3702620197063586</v>
      </c>
      <c r="N365" s="444">
        <f t="shared" si="179"/>
        <v>1.3348843449414671</v>
      </c>
    </row>
    <row r="366" spans="1:14" ht="13.15">
      <c r="B366" s="329" t="str">
        <f t="shared" si="168"/>
        <v>Total</v>
      </c>
      <c r="C366" s="444">
        <f t="shared" ref="C366:N366" si="180">SUM(C356:C365)</f>
        <v>169.67687981790303</v>
      </c>
      <c r="D366" s="444">
        <f t="shared" si="180"/>
        <v>169.09110157834689</v>
      </c>
      <c r="E366" s="444">
        <f t="shared" si="180"/>
        <v>168.7808777906144</v>
      </c>
      <c r="F366" s="444">
        <f t="shared" si="180"/>
        <v>169.63654297163652</v>
      </c>
      <c r="G366" s="444">
        <f t="shared" si="180"/>
        <v>172.47284770759097</v>
      </c>
      <c r="H366" s="444">
        <f t="shared" si="180"/>
        <v>175.21221107385983</v>
      </c>
      <c r="I366" s="444">
        <f t="shared" si="180"/>
        <v>176.70661499120956</v>
      </c>
      <c r="J366" s="444">
        <f t="shared" si="180"/>
        <v>177.39026995331648</v>
      </c>
      <c r="K366" s="444">
        <f t="shared" si="180"/>
        <v>177.54479651792104</v>
      </c>
      <c r="L366" s="444">
        <f t="shared" si="180"/>
        <v>177.61532874512451</v>
      </c>
      <c r="M366" s="444">
        <f t="shared" si="180"/>
        <v>177.47503985337042</v>
      </c>
      <c r="N366" s="444">
        <f t="shared" si="180"/>
        <v>177.25725642391578</v>
      </c>
    </row>
    <row r="367" spans="1:14">
      <c r="A367" s="300">
        <f>SUM(C367:N367)</f>
        <v>0</v>
      </c>
      <c r="C367" s="300">
        <f t="shared" ref="C367:N367" si="181">SUM(C356:C365)-C366</f>
        <v>0</v>
      </c>
      <c r="D367" s="300">
        <f t="shared" si="181"/>
        <v>0</v>
      </c>
      <c r="E367" s="300">
        <f t="shared" si="181"/>
        <v>0</v>
      </c>
      <c r="F367" s="300">
        <f t="shared" si="181"/>
        <v>0</v>
      </c>
      <c r="G367" s="300">
        <f t="shared" si="181"/>
        <v>0</v>
      </c>
      <c r="H367" s="300">
        <f t="shared" si="181"/>
        <v>0</v>
      </c>
      <c r="I367" s="300">
        <f t="shared" si="181"/>
        <v>0</v>
      </c>
      <c r="J367" s="300">
        <f t="shared" si="181"/>
        <v>0</v>
      </c>
      <c r="K367" s="300">
        <f t="shared" si="181"/>
        <v>0</v>
      </c>
      <c r="L367" s="300">
        <f t="shared" si="181"/>
        <v>0</v>
      </c>
      <c r="M367" s="300">
        <f t="shared" si="181"/>
        <v>0</v>
      </c>
      <c r="N367" s="300">
        <f t="shared" si="181"/>
        <v>0</v>
      </c>
    </row>
    <row r="368" spans="1:14">
      <c r="C368" s="320">
        <f>C350+C366</f>
        <v>284.31499929998392</v>
      </c>
      <c r="D368" s="320">
        <f t="shared" ref="D368:N368" si="182">D350+D366</f>
        <v>283.23229040098909</v>
      </c>
      <c r="E368" s="320">
        <f t="shared" si="182"/>
        <v>283.25010780396599</v>
      </c>
      <c r="F368" s="320">
        <f t="shared" si="182"/>
        <v>285.36380754324045</v>
      </c>
      <c r="G368" s="320">
        <f t="shared" si="182"/>
        <v>290.85330474895596</v>
      </c>
      <c r="H368" s="320">
        <f t="shared" si="182"/>
        <v>296.21637922819929</v>
      </c>
      <c r="I368" s="320">
        <f t="shared" si="182"/>
        <v>299.50935939559372</v>
      </c>
      <c r="J368" s="320">
        <f t="shared" si="182"/>
        <v>301.44269490601704</v>
      </c>
      <c r="K368" s="320">
        <f t="shared" si="182"/>
        <v>302.47468765331786</v>
      </c>
      <c r="L368" s="320">
        <f t="shared" si="182"/>
        <v>303.34082159901254</v>
      </c>
      <c r="M368" s="320">
        <f t="shared" si="182"/>
        <v>303.81987195985471</v>
      </c>
      <c r="N368" s="320">
        <f t="shared" si="182"/>
        <v>304.12812464324196</v>
      </c>
    </row>
    <row r="369" spans="1:14">
      <c r="C369" s="320">
        <f>C36</f>
        <v>284.31499929998387</v>
      </c>
      <c r="D369" s="320">
        <f t="shared" ref="D369:N369" si="183">D36</f>
        <v>283.23229040098903</v>
      </c>
      <c r="E369" s="320">
        <f t="shared" si="183"/>
        <v>283.25010780396593</v>
      </c>
      <c r="F369" s="320">
        <f t="shared" si="183"/>
        <v>285.3638075432404</v>
      </c>
      <c r="G369" s="320">
        <f t="shared" si="183"/>
        <v>290.85330474895585</v>
      </c>
      <c r="H369" s="320">
        <f t="shared" si="183"/>
        <v>296.21637922819917</v>
      </c>
      <c r="I369" s="320">
        <f t="shared" si="183"/>
        <v>299.50935939559361</v>
      </c>
      <c r="J369" s="320">
        <f t="shared" si="183"/>
        <v>301.44269490601692</v>
      </c>
      <c r="K369" s="320">
        <f t="shared" si="183"/>
        <v>302.47468765331774</v>
      </c>
      <c r="L369" s="320">
        <f t="shared" si="183"/>
        <v>303.34082159901243</v>
      </c>
      <c r="M369" s="320">
        <f t="shared" si="183"/>
        <v>303.81987195985465</v>
      </c>
      <c r="N369" s="320">
        <f t="shared" si="183"/>
        <v>304.12812464324185</v>
      </c>
    </row>
    <row r="370" spans="1:14">
      <c r="A370" s="300">
        <f>SUM(C370:L370)</f>
        <v>0</v>
      </c>
      <c r="C370" s="320">
        <f>C368-C369</f>
        <v>0</v>
      </c>
      <c r="D370" s="320">
        <f t="shared" ref="D370:N370" si="184">D368-D369</f>
        <v>0</v>
      </c>
      <c r="E370" s="320">
        <f t="shared" si="184"/>
        <v>0</v>
      </c>
      <c r="F370" s="320">
        <f t="shared" si="184"/>
        <v>0</v>
      </c>
      <c r="G370" s="320">
        <f t="shared" si="184"/>
        <v>0</v>
      </c>
      <c r="H370" s="320">
        <f t="shared" si="184"/>
        <v>0</v>
      </c>
      <c r="I370" s="320">
        <f t="shared" si="184"/>
        <v>0</v>
      </c>
      <c r="J370" s="320">
        <f t="shared" si="184"/>
        <v>0</v>
      </c>
      <c r="K370" s="320">
        <f t="shared" si="184"/>
        <v>0</v>
      </c>
      <c r="L370" s="320">
        <f t="shared" si="184"/>
        <v>0</v>
      </c>
      <c r="M370" s="320">
        <f t="shared" si="184"/>
        <v>0</v>
      </c>
      <c r="N370" s="320">
        <f t="shared" si="184"/>
        <v>0</v>
      </c>
    </row>
    <row r="371" spans="1:14">
      <c r="A371" s="300">
        <f>SUM(C371:L371)</f>
        <v>0</v>
      </c>
      <c r="C371" s="320">
        <f>IF(C294&gt;0,0,C294)</f>
        <v>0</v>
      </c>
      <c r="D371" s="320">
        <f t="shared" ref="D371:N371" si="185">IF(D294&gt;0,0,D294)</f>
        <v>0</v>
      </c>
      <c r="E371" s="320">
        <f t="shared" si="185"/>
        <v>0</v>
      </c>
      <c r="F371" s="320">
        <f t="shared" si="185"/>
        <v>0</v>
      </c>
      <c r="G371" s="320">
        <f t="shared" si="185"/>
        <v>0</v>
      </c>
      <c r="H371" s="320">
        <f t="shared" si="185"/>
        <v>0</v>
      </c>
      <c r="I371" s="320">
        <f t="shared" si="185"/>
        <v>0</v>
      </c>
      <c r="J371" s="320">
        <f t="shared" si="185"/>
        <v>0</v>
      </c>
      <c r="K371" s="320">
        <f t="shared" si="185"/>
        <v>0</v>
      </c>
      <c r="L371" s="320">
        <f t="shared" si="185"/>
        <v>0</v>
      </c>
      <c r="M371" s="320">
        <f t="shared" si="185"/>
        <v>0</v>
      </c>
      <c r="N371" s="320">
        <f t="shared" si="185"/>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0000"/>
  </sheetPr>
  <dimension ref="A1:Q371"/>
  <sheetViews>
    <sheetView showGridLines="0" workbookViewId="0"/>
  </sheetViews>
  <sheetFormatPr defaultColWidth="9" defaultRowHeight="12.75"/>
  <cols>
    <col min="1" max="1" width="9" style="300"/>
    <col min="2" max="2" width="28.73046875" style="300" customWidth="1"/>
    <col min="3" max="3" width="9.59765625" style="300" customWidth="1"/>
    <col min="4" max="4" width="9.86328125" style="300" customWidth="1"/>
    <col min="5" max="5" width="9" style="300" customWidth="1"/>
    <col min="6" max="6" width="9.265625" style="300" customWidth="1"/>
    <col min="7" max="7" width="8.73046875" style="300" customWidth="1"/>
    <col min="8" max="8" width="9.265625" style="300" customWidth="1"/>
    <col min="9" max="9" width="8.59765625" style="300" customWidth="1"/>
    <col min="10" max="10" width="9.265625" style="300" customWidth="1"/>
    <col min="11" max="11" width="9" style="300" customWidth="1"/>
    <col min="12" max="13" width="9" style="300"/>
    <col min="14" max="14" width="8.86328125" style="300" customWidth="1"/>
    <col min="15"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 r="A5" s="674" t="s">
        <v>271</v>
      </c>
      <c r="B5" s="674"/>
      <c r="C5" s="674"/>
      <c r="D5" s="674"/>
      <c r="E5" s="674"/>
      <c r="F5" s="674"/>
      <c r="G5" s="674"/>
      <c r="H5" s="674"/>
      <c r="I5" s="674"/>
      <c r="J5" s="674"/>
      <c r="K5" s="674"/>
      <c r="L5" s="674"/>
      <c r="M5" s="674"/>
      <c r="N5" s="674"/>
      <c r="O5" s="340"/>
      <c r="P5" s="340"/>
      <c r="Q5" s="340"/>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5" customHeight="1">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7" t="str">
        <f>Forecast_stock_figures!B21</f>
        <v>Computing</v>
      </c>
      <c r="C15" s="298">
        <f>Forecast_stock_figures!C45</f>
        <v>6528.3428046648842</v>
      </c>
      <c r="D15" s="298">
        <f>Forecast_stock_figures!D45</f>
        <v>6503.7124384682911</v>
      </c>
      <c r="E15" s="298">
        <f>Forecast_stock_figures!E45</f>
        <v>6504.2354336534609</v>
      </c>
      <c r="F15" s="298">
        <f>Forecast_stock_figures!F45</f>
        <v>6489.3013271074778</v>
      </c>
      <c r="G15" s="298">
        <f>Forecast_stock_figures!G45</f>
        <v>6464.6533963364363</v>
      </c>
      <c r="H15" s="298">
        <f>Forecast_stock_figures!H45</f>
        <v>6478.1128046628564</v>
      </c>
      <c r="I15" s="298">
        <f>Forecast_stock_figures!I45</f>
        <v>6506.9373649956433</v>
      </c>
      <c r="J15" s="298">
        <f>Forecast_stock_figures!J45</f>
        <v>6553.6319658577149</v>
      </c>
      <c r="K15" s="298">
        <f>Forecast_stock_figures!K45</f>
        <v>6572.8331237257271</v>
      </c>
      <c r="L15" s="298">
        <f>Forecast_stock_figures!L45</f>
        <v>6572.850753271392</v>
      </c>
      <c r="M15" s="298">
        <f>Forecast_stock_figures!M45</f>
        <v>6567.5788072079231</v>
      </c>
      <c r="N15" s="298">
        <f>Forecast_stock_figures!N45</f>
        <v>6554.2864445250671</v>
      </c>
    </row>
    <row r="17" spans="1:9" ht="15">
      <c r="B17" s="331" t="s">
        <v>161</v>
      </c>
    </row>
    <row r="19" spans="1:9" ht="13.15">
      <c r="B19" s="1405" t="str">
        <f>Stock_ages_breakdowns!B73</f>
        <v>Age group</v>
      </c>
      <c r="C19" s="1406" t="str">
        <f>Stock_ages_breakdowns!M73</f>
        <v>Computing</v>
      </c>
      <c r="D19" s="1407"/>
      <c r="H19" s="316" t="s">
        <v>132</v>
      </c>
    </row>
    <row r="20" spans="1:9" ht="13.15">
      <c r="B20" s="1405"/>
      <c r="C20" s="354" t="str">
        <f>Stock_ages_breakdowns!M74</f>
        <v>Male</v>
      </c>
      <c r="D20" s="354" t="str">
        <f>Stock_ages_breakdowns!N74</f>
        <v>Female</v>
      </c>
    </row>
    <row r="21" spans="1:9" ht="13.15">
      <c r="B21" s="354" t="str">
        <f>Stock_ages_breakdowns!B75</f>
        <v>20-24</v>
      </c>
      <c r="C21" s="322">
        <f>Stock_ages_breakdowns!M20</f>
        <v>88.817106181273019</v>
      </c>
      <c r="D21" s="322">
        <f>Stock_ages_breakdowns!N20</f>
        <v>87.057104077182132</v>
      </c>
    </row>
    <row r="22" spans="1:9" ht="13.15">
      <c r="B22" s="354" t="str">
        <f>Stock_ages_breakdowns!B76</f>
        <v>25-29</v>
      </c>
      <c r="C22" s="322">
        <f>Stock_ages_breakdowns!M21</f>
        <v>392.91046972633603</v>
      </c>
      <c r="D22" s="322">
        <f>Stock_ages_breakdowns!N21</f>
        <v>245.08829300422039</v>
      </c>
    </row>
    <row r="23" spans="1:9" ht="13.15">
      <c r="B23" s="354" t="str">
        <f>Stock_ages_breakdowns!B77</f>
        <v>30-34</v>
      </c>
      <c r="C23" s="322">
        <f>Stock_ages_breakdowns!M22</f>
        <v>754.33090180618217</v>
      </c>
      <c r="D23" s="322">
        <f>Stock_ages_breakdowns!N22</f>
        <v>429.93451398875709</v>
      </c>
    </row>
    <row r="24" spans="1:9" ht="13.15">
      <c r="B24" s="354" t="str">
        <f>Stock_ages_breakdowns!B78</f>
        <v>35-39</v>
      </c>
      <c r="C24" s="322">
        <f>Stock_ages_breakdowns!M23</f>
        <v>805.43696290372145</v>
      </c>
      <c r="D24" s="322">
        <f>Stock_ages_breakdowns!N23</f>
        <v>533.82763819348133</v>
      </c>
    </row>
    <row r="25" spans="1:9" ht="13.15">
      <c r="B25" s="354" t="str">
        <f>Stock_ages_breakdowns!B79</f>
        <v>40-44</v>
      </c>
      <c r="C25" s="322">
        <f>Stock_ages_breakdowns!M24</f>
        <v>608.42172737106989</v>
      </c>
      <c r="D25" s="322">
        <f>Stock_ages_breakdowns!N24</f>
        <v>435.5595207134794</v>
      </c>
    </row>
    <row r="26" spans="1:9" ht="13.15">
      <c r="B26" s="354" t="str">
        <f>Stock_ages_breakdowns!B80</f>
        <v>45-49</v>
      </c>
      <c r="C26" s="322">
        <f>Stock_ages_breakdowns!M25</f>
        <v>601.64771927271102</v>
      </c>
      <c r="D26" s="322">
        <f>Stock_ages_breakdowns!N25</f>
        <v>369.03144117884375</v>
      </c>
    </row>
    <row r="27" spans="1:9" ht="13.15">
      <c r="B27" s="354" t="str">
        <f>Stock_ages_breakdowns!B81</f>
        <v>50-54</v>
      </c>
      <c r="C27" s="322">
        <f>Stock_ages_breakdowns!M26</f>
        <v>386.26546178219735</v>
      </c>
      <c r="D27" s="322">
        <f>Stock_ages_breakdowns!N26</f>
        <v>296.76135477961162</v>
      </c>
    </row>
    <row r="28" spans="1:9" ht="13.15">
      <c r="B28" s="354" t="str">
        <f>Stock_ages_breakdowns!B82</f>
        <v>55-59</v>
      </c>
      <c r="C28" s="322">
        <f>Stock_ages_breakdowns!M27</f>
        <v>221.93526532466564</v>
      </c>
      <c r="D28" s="322">
        <f>Stock_ages_breakdowns!N27</f>
        <v>157.91418878716402</v>
      </c>
    </row>
    <row r="29" spans="1:9" ht="13.15">
      <c r="B29" s="354" t="str">
        <f>Stock_ages_breakdowns!B83</f>
        <v>60-64</v>
      </c>
      <c r="C29" s="322">
        <f>Stock_ages_breakdowns!M28</f>
        <v>54.620065298547942</v>
      </c>
      <c r="D29" s="322">
        <f>Stock_ages_breakdowns!N28</f>
        <v>44.309052971683641</v>
      </c>
      <c r="F29" s="316"/>
    </row>
    <row r="30" spans="1:9" ht="13.15">
      <c r="B30" s="354" t="str">
        <f>Stock_ages_breakdowns!B84</f>
        <v>65 plus</v>
      </c>
      <c r="C30" s="322">
        <f>Stock_ages_breakdowns!M29</f>
        <v>9.199010997461416</v>
      </c>
      <c r="D30" s="322">
        <f>Stock_ages_breakdowns!N29</f>
        <v>5.275006306295138</v>
      </c>
      <c r="G30" s="317" t="s">
        <v>46</v>
      </c>
      <c r="H30" s="317" t="s">
        <v>47</v>
      </c>
    </row>
    <row r="31" spans="1:9" ht="13.15">
      <c r="A31" s="300">
        <f>I31</f>
        <v>0</v>
      </c>
      <c r="B31" s="354" t="str">
        <f>Stock_ages_breakdowns!B85</f>
        <v>Total</v>
      </c>
      <c r="C31" s="322">
        <f>Stock_ages_breakdowns!M30</f>
        <v>3923.5846906641659</v>
      </c>
      <c r="D31" s="322">
        <f>Stock_ages_breakdowns!N30</f>
        <v>2604.7581140007187</v>
      </c>
      <c r="E31" s="318">
        <f>SUM(C31:D31)</f>
        <v>6528.3428046648842</v>
      </c>
      <c r="G31" s="357">
        <f>C31/$E$31</f>
        <v>0.60100776078433482</v>
      </c>
      <c r="H31" s="357">
        <f>D31/$E$31</f>
        <v>0.39899223921566529</v>
      </c>
      <c r="I31" s="300">
        <f>(G31+H31)-1</f>
        <v>0</v>
      </c>
    </row>
    <row r="33" spans="2:15" ht="15">
      <c r="B33" s="331" t="s">
        <v>262</v>
      </c>
      <c r="H33" s="316"/>
    </row>
    <row r="34" spans="2:15">
      <c r="H34" s="316"/>
    </row>
    <row r="35" spans="2:15"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5" ht="13.15">
      <c r="B36" s="317" t="str">
        <f>B15</f>
        <v>Computing</v>
      </c>
      <c r="C36" s="298">
        <f>Teacher_need_by_subject!C635</f>
        <v>6503.7124384682911</v>
      </c>
      <c r="D36" s="298">
        <f>Teacher_need_by_subject!D635</f>
        <v>6504.2354336534609</v>
      </c>
      <c r="E36" s="298">
        <f>Teacher_need_by_subject!E635</f>
        <v>6489.3013271074778</v>
      </c>
      <c r="F36" s="298">
        <f>Teacher_need_by_subject!F635</f>
        <v>6464.6533963364363</v>
      </c>
      <c r="G36" s="298">
        <f>Teacher_need_by_subject!G635</f>
        <v>6478.1128046628564</v>
      </c>
      <c r="H36" s="298">
        <f>Teacher_need_by_subject!H635</f>
        <v>6506.9373649956433</v>
      </c>
      <c r="I36" s="298">
        <f>Teacher_need_by_subject!I635</f>
        <v>6553.6319658577149</v>
      </c>
      <c r="J36" s="298">
        <f>Teacher_need_by_subject!J635</f>
        <v>6572.8331237257271</v>
      </c>
      <c r="K36" s="298">
        <f>Teacher_need_by_subject!K635</f>
        <v>6572.850753271392</v>
      </c>
      <c r="L36" s="298">
        <f>Teacher_need_by_subject!L635</f>
        <v>6567.5788072079231</v>
      </c>
      <c r="M36" s="298">
        <f>Teacher_need_by_subject!M635</f>
        <v>6554.2864445250671</v>
      </c>
      <c r="N36" s="298">
        <f>Teacher_need_by_subject!N635</f>
        <v>6543.9920272778973</v>
      </c>
    </row>
    <row r="37" spans="2:15">
      <c r="H37" s="316"/>
    </row>
    <row r="38" spans="2:15" ht="15">
      <c r="B38" s="331" t="s">
        <v>169</v>
      </c>
      <c r="H38" s="316"/>
    </row>
    <row r="39" spans="2:15">
      <c r="H39" s="316"/>
    </row>
    <row r="40" spans="2:15" ht="13.15">
      <c r="B40" s="332" t="s">
        <v>46</v>
      </c>
      <c r="H40" s="316"/>
    </row>
    <row r="41" spans="2:15">
      <c r="H41" s="316"/>
    </row>
    <row r="42" spans="2:15"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5" ht="13.15">
      <c r="B43" s="354" t="str">
        <f>B21</f>
        <v>20-24</v>
      </c>
      <c r="C43" s="298">
        <f>C21</f>
        <v>88.817106181273019</v>
      </c>
      <c r="D43" s="298">
        <f>C340</f>
        <v>172.89837958334982</v>
      </c>
      <c r="E43" s="298">
        <f t="shared" ref="E43:L43" si="2">D340</f>
        <v>232.18596154335037</v>
      </c>
      <c r="F43" s="298">
        <f t="shared" si="2"/>
        <v>270.9167501562805</v>
      </c>
      <c r="G43" s="298">
        <f t="shared" si="2"/>
        <v>295.38913590009753</v>
      </c>
      <c r="H43" s="298">
        <f t="shared" si="2"/>
        <v>317.2107187995091</v>
      </c>
      <c r="I43" s="298">
        <f t="shared" si="2"/>
        <v>334.44504247001305</v>
      </c>
      <c r="J43" s="298">
        <f t="shared" si="2"/>
        <v>349.25773253816453</v>
      </c>
      <c r="K43" s="298">
        <f t="shared" si="2"/>
        <v>355.8003453707538</v>
      </c>
      <c r="L43" s="298">
        <f t="shared" si="2"/>
        <v>357.58647199474967</v>
      </c>
      <c r="M43" s="298">
        <f>L340</f>
        <v>357.9543115943045</v>
      </c>
      <c r="N43" s="298">
        <f>M340</f>
        <v>356.83064494636494</v>
      </c>
      <c r="O43" s="318"/>
    </row>
    <row r="44" spans="2:15" ht="13.15">
      <c r="B44" s="354" t="str">
        <f t="shared" ref="B44:C53" si="3">B22</f>
        <v>25-29</v>
      </c>
      <c r="C44" s="298">
        <f t="shared" si="3"/>
        <v>392.91046972633603</v>
      </c>
      <c r="D44" s="298">
        <f t="shared" ref="D44:L53" si="4">C341</f>
        <v>408.22552048868937</v>
      </c>
      <c r="E44" s="298">
        <f t="shared" si="4"/>
        <v>438.82011387531725</v>
      </c>
      <c r="F44" s="298">
        <f t="shared" si="4"/>
        <v>470.79343364611339</v>
      </c>
      <c r="G44" s="298">
        <f t="shared" si="4"/>
        <v>499.0896291741002</v>
      </c>
      <c r="H44" s="298">
        <f t="shared" si="4"/>
        <v>529.23577267951032</v>
      </c>
      <c r="I44" s="298">
        <f t="shared" si="4"/>
        <v>557.20466775088823</v>
      </c>
      <c r="J44" s="298">
        <f t="shared" si="4"/>
        <v>583.43120365360289</v>
      </c>
      <c r="K44" s="298">
        <f t="shared" si="4"/>
        <v>601.03389771937691</v>
      </c>
      <c r="L44" s="298">
        <f t="shared" si="4"/>
        <v>611.8303499750848</v>
      </c>
      <c r="M44" s="298">
        <f t="shared" ref="M44:M53" si="5">L341</f>
        <v>618.80634184672022</v>
      </c>
      <c r="N44" s="298">
        <f t="shared" ref="N44:N53" si="6">M341</f>
        <v>622.28682505600727</v>
      </c>
      <c r="O44" s="318"/>
    </row>
    <row r="45" spans="2:15" ht="13.15">
      <c r="B45" s="354" t="str">
        <f t="shared" si="3"/>
        <v>30-34</v>
      </c>
      <c r="C45" s="298">
        <f t="shared" si="3"/>
        <v>754.33090180618217</v>
      </c>
      <c r="D45" s="298">
        <f t="shared" si="4"/>
        <v>677.40258305312</v>
      </c>
      <c r="E45" s="298">
        <f t="shared" si="4"/>
        <v>627.24743198254032</v>
      </c>
      <c r="F45" s="298">
        <f t="shared" si="4"/>
        <v>596.64788865054106</v>
      </c>
      <c r="G45" s="298">
        <f t="shared" si="4"/>
        <v>579.8916290274417</v>
      </c>
      <c r="H45" s="298">
        <f t="shared" si="4"/>
        <v>575.94468444918698</v>
      </c>
      <c r="I45" s="298">
        <f t="shared" si="4"/>
        <v>580.1585047891457</v>
      </c>
      <c r="J45" s="298">
        <f t="shared" si="4"/>
        <v>590.17406452420539</v>
      </c>
      <c r="K45" s="298">
        <f t="shared" si="4"/>
        <v>600.6575187482473</v>
      </c>
      <c r="L45" s="298">
        <f t="shared" si="4"/>
        <v>610.21288719929441</v>
      </c>
      <c r="M45" s="298">
        <f t="shared" si="5"/>
        <v>618.70374805258825</v>
      </c>
      <c r="N45" s="298">
        <f t="shared" si="6"/>
        <v>625.43491289424117</v>
      </c>
      <c r="O45" s="318"/>
    </row>
    <row r="46" spans="2:15" ht="13.15">
      <c r="B46" s="354" t="str">
        <f t="shared" si="3"/>
        <v>35-39</v>
      </c>
      <c r="C46" s="298">
        <f t="shared" si="3"/>
        <v>805.43696290372145</v>
      </c>
      <c r="D46" s="298">
        <f t="shared" si="4"/>
        <v>768.22811674965874</v>
      </c>
      <c r="E46" s="298">
        <f t="shared" si="4"/>
        <v>729.39304128317849</v>
      </c>
      <c r="F46" s="298">
        <f t="shared" si="4"/>
        <v>692.14422520520304</v>
      </c>
      <c r="G46" s="298">
        <f t="shared" si="4"/>
        <v>659.10800461876522</v>
      </c>
      <c r="H46" s="298">
        <f t="shared" si="4"/>
        <v>634.27935033277345</v>
      </c>
      <c r="I46" s="298">
        <f t="shared" si="4"/>
        <v>616.66824360097053</v>
      </c>
      <c r="J46" s="298">
        <f t="shared" si="4"/>
        <v>606.00950252773521</v>
      </c>
      <c r="K46" s="298">
        <f t="shared" si="4"/>
        <v>598.91514560995438</v>
      </c>
      <c r="L46" s="298">
        <f t="shared" si="4"/>
        <v>594.7253314903561</v>
      </c>
      <c r="M46" s="298">
        <f t="shared" si="5"/>
        <v>593.11334135397738</v>
      </c>
      <c r="N46" s="298">
        <f t="shared" si="6"/>
        <v>592.96619101886211</v>
      </c>
      <c r="O46" s="318"/>
    </row>
    <row r="47" spans="2:15" ht="13.15">
      <c r="B47" s="354" t="str">
        <f t="shared" si="3"/>
        <v>40-44</v>
      </c>
      <c r="C47" s="298">
        <f t="shared" si="3"/>
        <v>608.42172737106989</v>
      </c>
      <c r="D47" s="298">
        <f t="shared" si="4"/>
        <v>632.44625051180731</v>
      </c>
      <c r="E47" s="298">
        <f t="shared" si="4"/>
        <v>645.15995996817867</v>
      </c>
      <c r="F47" s="298">
        <f t="shared" si="4"/>
        <v>647.53611299366207</v>
      </c>
      <c r="G47" s="298">
        <f t="shared" si="4"/>
        <v>642.16860849324905</v>
      </c>
      <c r="H47" s="298">
        <f t="shared" si="4"/>
        <v>634.06264379389438</v>
      </c>
      <c r="I47" s="298">
        <f t="shared" si="4"/>
        <v>624.53507431946844</v>
      </c>
      <c r="J47" s="298">
        <f t="shared" si="4"/>
        <v>615.46087189751665</v>
      </c>
      <c r="K47" s="298">
        <f t="shared" si="4"/>
        <v>605.86219460710151</v>
      </c>
      <c r="L47" s="298">
        <f t="shared" si="4"/>
        <v>596.71838710280315</v>
      </c>
      <c r="M47" s="298">
        <f t="shared" si="5"/>
        <v>588.96973346288109</v>
      </c>
      <c r="N47" s="298">
        <f t="shared" si="6"/>
        <v>582.53823276277069</v>
      </c>
      <c r="O47" s="318"/>
    </row>
    <row r="48" spans="2:15" ht="13.15">
      <c r="B48" s="354" t="str">
        <f t="shared" si="3"/>
        <v>45-49</v>
      </c>
      <c r="C48" s="298">
        <f t="shared" si="3"/>
        <v>601.64771927271102</v>
      </c>
      <c r="D48" s="298">
        <f t="shared" si="4"/>
        <v>577.07361522244003</v>
      </c>
      <c r="E48" s="298">
        <f t="shared" si="4"/>
        <v>565.29371205620907</v>
      </c>
      <c r="F48" s="298">
        <f t="shared" si="4"/>
        <v>559.20695958522606</v>
      </c>
      <c r="G48" s="298">
        <f t="shared" si="4"/>
        <v>554.9820395557166</v>
      </c>
      <c r="H48" s="298">
        <f t="shared" si="4"/>
        <v>552.58245716955014</v>
      </c>
      <c r="I48" s="298">
        <f t="shared" si="4"/>
        <v>550.22992845962153</v>
      </c>
      <c r="J48" s="298">
        <f t="shared" si="4"/>
        <v>547.80005914112837</v>
      </c>
      <c r="K48" s="298">
        <f t="shared" si="4"/>
        <v>543.57927170819062</v>
      </c>
      <c r="L48" s="298">
        <f t="shared" si="4"/>
        <v>538.1236447838387</v>
      </c>
      <c r="M48" s="298">
        <f t="shared" si="5"/>
        <v>532.30333684862944</v>
      </c>
      <c r="N48" s="298">
        <f t="shared" si="6"/>
        <v>526.31543738318931</v>
      </c>
      <c r="O48" s="318"/>
    </row>
    <row r="49" spans="1:15" ht="13.15">
      <c r="B49" s="354" t="str">
        <f t="shared" si="3"/>
        <v>50-54</v>
      </c>
      <c r="C49" s="298">
        <f t="shared" si="3"/>
        <v>386.26546178219735</v>
      </c>
      <c r="D49" s="298">
        <f t="shared" si="4"/>
        <v>399.20153987472281</v>
      </c>
      <c r="E49" s="298">
        <f t="shared" si="4"/>
        <v>405.19223708810347</v>
      </c>
      <c r="F49" s="298">
        <f t="shared" si="4"/>
        <v>407.43563255049924</v>
      </c>
      <c r="G49" s="298">
        <f t="shared" si="4"/>
        <v>407.7570693606275</v>
      </c>
      <c r="H49" s="298">
        <f t="shared" si="4"/>
        <v>408.44571556786866</v>
      </c>
      <c r="I49" s="298">
        <f t="shared" si="4"/>
        <v>409.13724190172923</v>
      </c>
      <c r="J49" s="298">
        <f t="shared" si="4"/>
        <v>409.94668961973292</v>
      </c>
      <c r="K49" s="298">
        <f t="shared" si="4"/>
        <v>409.48560023675356</v>
      </c>
      <c r="L49" s="298">
        <f t="shared" si="4"/>
        <v>407.9358446638613</v>
      </c>
      <c r="M49" s="298">
        <f t="shared" si="5"/>
        <v>405.73622928144164</v>
      </c>
      <c r="N49" s="298">
        <f t="shared" si="6"/>
        <v>402.90198379219157</v>
      </c>
      <c r="O49" s="318"/>
    </row>
    <row r="50" spans="1:15" ht="13.15">
      <c r="B50" s="354" t="str">
        <f t="shared" si="3"/>
        <v>55-59</v>
      </c>
      <c r="C50" s="298">
        <f t="shared" si="3"/>
        <v>221.93526532466564</v>
      </c>
      <c r="D50" s="298">
        <f t="shared" si="4"/>
        <v>201.02530851747252</v>
      </c>
      <c r="E50" s="298">
        <f t="shared" si="4"/>
        <v>191.35176304709626</v>
      </c>
      <c r="F50" s="298">
        <f t="shared" si="4"/>
        <v>186.61031149131571</v>
      </c>
      <c r="G50" s="298">
        <f t="shared" si="4"/>
        <v>184.06149632574278</v>
      </c>
      <c r="H50" s="298">
        <f t="shared" si="4"/>
        <v>183.3437108136724</v>
      </c>
      <c r="I50" s="298">
        <f t="shared" si="4"/>
        <v>183.40589832422472</v>
      </c>
      <c r="J50" s="298">
        <f t="shared" si="4"/>
        <v>183.99205684014046</v>
      </c>
      <c r="K50" s="298">
        <f t="shared" si="4"/>
        <v>184.08869909304042</v>
      </c>
      <c r="L50" s="298">
        <f t="shared" si="4"/>
        <v>183.781853523449</v>
      </c>
      <c r="M50" s="298">
        <f t="shared" si="5"/>
        <v>183.27876250902304</v>
      </c>
      <c r="N50" s="298">
        <f t="shared" si="6"/>
        <v>182.49502436416026</v>
      </c>
      <c r="O50" s="318"/>
    </row>
    <row r="51" spans="1:15" ht="13.15">
      <c r="B51" s="354" t="str">
        <f t="shared" si="3"/>
        <v>60-64</v>
      </c>
      <c r="C51" s="298">
        <f t="shared" si="3"/>
        <v>54.620065298547942</v>
      </c>
      <c r="D51" s="298">
        <f t="shared" si="4"/>
        <v>63.315620698519197</v>
      </c>
      <c r="E51" s="298">
        <f t="shared" si="4"/>
        <v>65.427216820746736</v>
      </c>
      <c r="F51" s="298">
        <f t="shared" si="4"/>
        <v>65.300373451795139</v>
      </c>
      <c r="G51" s="298">
        <f t="shared" si="4"/>
        <v>64.5881813477138</v>
      </c>
      <c r="H51" s="298">
        <f t="shared" si="4"/>
        <v>64.269991038033282</v>
      </c>
      <c r="I51" s="298">
        <f t="shared" si="4"/>
        <v>64.209752864744047</v>
      </c>
      <c r="J51" s="298">
        <f t="shared" si="4"/>
        <v>64.413985990072561</v>
      </c>
      <c r="K51" s="298">
        <f t="shared" si="4"/>
        <v>64.407420989432865</v>
      </c>
      <c r="L51" s="298">
        <f t="shared" si="4"/>
        <v>64.266469526711504</v>
      </c>
      <c r="M51" s="298">
        <f t="shared" si="5"/>
        <v>64.107013727326063</v>
      </c>
      <c r="N51" s="298">
        <f t="shared" si="6"/>
        <v>63.877599589679932</v>
      </c>
      <c r="O51" s="318"/>
    </row>
    <row r="52" spans="1:15" ht="13.15">
      <c r="B52" s="354" t="str">
        <f t="shared" si="3"/>
        <v>65 plus</v>
      </c>
      <c r="C52" s="298">
        <f t="shared" si="3"/>
        <v>9.199010997461416</v>
      </c>
      <c r="D52" s="298">
        <f t="shared" si="4"/>
        <v>13.773983053658014</v>
      </c>
      <c r="E52" s="298">
        <f t="shared" si="4"/>
        <v>17.519063043822246</v>
      </c>
      <c r="F52" s="298">
        <f t="shared" si="4"/>
        <v>19.930835169806478</v>
      </c>
      <c r="G52" s="298">
        <f t="shared" si="4"/>
        <v>21.289928595289997</v>
      </c>
      <c r="H52" s="298">
        <f t="shared" si="4"/>
        <v>22.105008375734151</v>
      </c>
      <c r="I52" s="298">
        <f t="shared" si="4"/>
        <v>22.59760190849881</v>
      </c>
      <c r="J52" s="298">
        <f t="shared" si="4"/>
        <v>22.944314664182563</v>
      </c>
      <c r="K52" s="298">
        <f t="shared" si="4"/>
        <v>23.110501498730095</v>
      </c>
      <c r="L52" s="298">
        <f t="shared" si="4"/>
        <v>23.159380627622966</v>
      </c>
      <c r="M52" s="298">
        <f t="shared" si="5"/>
        <v>23.156444228230907</v>
      </c>
      <c r="N52" s="298">
        <f t="shared" si="6"/>
        <v>23.110615908068336</v>
      </c>
      <c r="O52" s="318"/>
    </row>
    <row r="53" spans="1:15" ht="13.15">
      <c r="B53" s="354" t="str">
        <f t="shared" si="3"/>
        <v>Total</v>
      </c>
      <c r="C53" s="298">
        <f t="shared" si="3"/>
        <v>3923.5846906641659</v>
      </c>
      <c r="D53" s="298">
        <f t="shared" si="4"/>
        <v>3913.5909177534377</v>
      </c>
      <c r="E53" s="298">
        <f t="shared" si="4"/>
        <v>3917.590500708543</v>
      </c>
      <c r="F53" s="298">
        <f t="shared" si="4"/>
        <v>3916.5225229004432</v>
      </c>
      <c r="G53" s="298">
        <f t="shared" si="4"/>
        <v>3908.3257223987443</v>
      </c>
      <c r="H53" s="298">
        <f t="shared" si="4"/>
        <v>3921.4800530197331</v>
      </c>
      <c r="I53" s="298">
        <f t="shared" si="4"/>
        <v>3942.5919563893049</v>
      </c>
      <c r="J53" s="298">
        <f t="shared" si="4"/>
        <v>3973.4304813964809</v>
      </c>
      <c r="K53" s="298">
        <f t="shared" si="4"/>
        <v>3986.9405955815814</v>
      </c>
      <c r="L53" s="298">
        <f t="shared" si="4"/>
        <v>3988.3406208877718</v>
      </c>
      <c r="M53" s="298">
        <f t="shared" si="5"/>
        <v>3986.1292629051222</v>
      </c>
      <c r="N53" s="298">
        <f t="shared" si="6"/>
        <v>3978.7574677155353</v>
      </c>
      <c r="O53" s="318"/>
    </row>
    <row r="54" spans="1:15">
      <c r="A54" s="300">
        <f>SUM(C54:N54)</f>
        <v>0</v>
      </c>
      <c r="C54" s="300">
        <f>SUM(C43:C52)-C53</f>
        <v>0</v>
      </c>
      <c r="D54" s="300">
        <f t="shared" ref="D54:N54" si="7">SUM(D43:D52)-D53</f>
        <v>0</v>
      </c>
      <c r="E54" s="300">
        <f t="shared" si="7"/>
        <v>0</v>
      </c>
      <c r="F54" s="300">
        <f t="shared" si="7"/>
        <v>0</v>
      </c>
      <c r="G54" s="300">
        <f t="shared" si="7"/>
        <v>0</v>
      </c>
      <c r="H54" s="300">
        <f t="shared" si="7"/>
        <v>0</v>
      </c>
      <c r="I54" s="300">
        <f t="shared" si="7"/>
        <v>0</v>
      </c>
      <c r="J54" s="300">
        <f t="shared" si="7"/>
        <v>0</v>
      </c>
      <c r="K54" s="300">
        <f t="shared" si="7"/>
        <v>0</v>
      </c>
      <c r="L54" s="300">
        <f t="shared" si="7"/>
        <v>0</v>
      </c>
      <c r="M54" s="300">
        <f t="shared" si="7"/>
        <v>0</v>
      </c>
      <c r="N54" s="300">
        <f t="shared" si="7"/>
        <v>0</v>
      </c>
    </row>
    <row r="56" spans="1:15" ht="13.15">
      <c r="B56" s="332" t="s">
        <v>47</v>
      </c>
      <c r="H56" s="316"/>
    </row>
    <row r="57" spans="1:15">
      <c r="H57" s="316"/>
    </row>
    <row r="58" spans="1:15" ht="13.15">
      <c r="B58" s="329" t="str">
        <f t="shared" ref="B58:B69" si="8">B42</f>
        <v>Age group</v>
      </c>
      <c r="C58" s="329" t="str">
        <f t="shared" ref="C58:N58" si="9">C42</f>
        <v>2018/19</v>
      </c>
      <c r="D58" s="329" t="str">
        <f t="shared" si="9"/>
        <v>2019/20</v>
      </c>
      <c r="E58" s="329" t="str">
        <f t="shared" si="9"/>
        <v>2020/21</v>
      </c>
      <c r="F58" s="329" t="str">
        <f t="shared" si="9"/>
        <v>2021/22</v>
      </c>
      <c r="G58" s="329" t="str">
        <f t="shared" si="9"/>
        <v>2022/23</v>
      </c>
      <c r="H58" s="329" t="str">
        <f t="shared" si="9"/>
        <v>2023/24</v>
      </c>
      <c r="I58" s="329" t="str">
        <f t="shared" si="9"/>
        <v>2024/25</v>
      </c>
      <c r="J58" s="329" t="str">
        <f t="shared" si="9"/>
        <v>2025/26</v>
      </c>
      <c r="K58" s="329" t="str">
        <f t="shared" si="9"/>
        <v>2026/27</v>
      </c>
      <c r="L58" s="329" t="str">
        <f t="shared" si="9"/>
        <v>2027/28</v>
      </c>
      <c r="M58" s="329" t="str">
        <f t="shared" si="9"/>
        <v>2028/29</v>
      </c>
      <c r="N58" s="329" t="str">
        <f t="shared" si="9"/>
        <v>2029/30</v>
      </c>
    </row>
    <row r="59" spans="1:15" ht="13.15">
      <c r="B59" s="329" t="str">
        <f t="shared" si="8"/>
        <v>20-24</v>
      </c>
      <c r="C59" s="298">
        <f t="shared" ref="C59:C69" si="10">D21</f>
        <v>87.057104077182132</v>
      </c>
      <c r="D59" s="298">
        <f>C356</f>
        <v>135.88504729043845</v>
      </c>
      <c r="E59" s="298">
        <f t="shared" ref="E59:L59" si="11">D356</f>
        <v>172.30843720322</v>
      </c>
      <c r="F59" s="298">
        <f t="shared" si="11"/>
        <v>196.53685897115389</v>
      </c>
      <c r="G59" s="298">
        <f t="shared" si="11"/>
        <v>212.43757704213073</v>
      </c>
      <c r="H59" s="298">
        <f t="shared" si="11"/>
        <v>227.15175739393982</v>
      </c>
      <c r="I59" s="298">
        <f t="shared" si="11"/>
        <v>239.15693751541176</v>
      </c>
      <c r="J59" s="298">
        <f t="shared" si="11"/>
        <v>249.69477125897703</v>
      </c>
      <c r="K59" s="298">
        <f t="shared" si="11"/>
        <v>254.79130219064893</v>
      </c>
      <c r="L59" s="298">
        <f t="shared" si="11"/>
        <v>256.60753237248338</v>
      </c>
      <c r="M59" s="298">
        <f>L356</f>
        <v>257.31010914216648</v>
      </c>
      <c r="N59" s="298">
        <f>M356</f>
        <v>256.87988698277536</v>
      </c>
    </row>
    <row r="60" spans="1:15" ht="13.15">
      <c r="B60" s="329" t="str">
        <f t="shared" si="8"/>
        <v>25-29</v>
      </c>
      <c r="C60" s="298">
        <f t="shared" si="10"/>
        <v>245.08829300422039</v>
      </c>
      <c r="D60" s="298">
        <f t="shared" ref="D60:K69" si="12">C357</f>
        <v>267.22047071617266</v>
      </c>
      <c r="E60" s="298">
        <f t="shared" si="12"/>
        <v>294.7117018944594</v>
      </c>
      <c r="F60" s="298">
        <f t="shared" si="12"/>
        <v>319.40577853836675</v>
      </c>
      <c r="G60" s="298">
        <f t="shared" si="12"/>
        <v>340.32309201316929</v>
      </c>
      <c r="H60" s="298">
        <f t="shared" si="12"/>
        <v>361.84543624104481</v>
      </c>
      <c r="I60" s="298">
        <f t="shared" si="12"/>
        <v>381.59085795224621</v>
      </c>
      <c r="J60" s="298">
        <f t="shared" si="12"/>
        <v>399.99908746029291</v>
      </c>
      <c r="K60" s="298">
        <f t="shared" si="12"/>
        <v>412.57515969845497</v>
      </c>
      <c r="L60" s="298">
        <f t="shared" ref="L60:L69" si="13">K357</f>
        <v>420.54080402803777</v>
      </c>
      <c r="M60" s="298">
        <f t="shared" ref="M60:M69" si="14">L357</f>
        <v>425.86533907485568</v>
      </c>
      <c r="N60" s="298">
        <f t="shared" ref="N60:N69" si="15">M357</f>
        <v>428.75615905262725</v>
      </c>
    </row>
    <row r="61" spans="1:15" ht="13.15">
      <c r="B61" s="329" t="str">
        <f t="shared" si="8"/>
        <v>30-34</v>
      </c>
      <c r="C61" s="298">
        <f t="shared" si="10"/>
        <v>429.93451398875709</v>
      </c>
      <c r="D61" s="298">
        <f t="shared" si="12"/>
        <v>393.24651652818977</v>
      </c>
      <c r="E61" s="298">
        <f t="shared" si="12"/>
        <v>372.46540958939465</v>
      </c>
      <c r="F61" s="298">
        <f t="shared" si="12"/>
        <v>361.24163512477469</v>
      </c>
      <c r="G61" s="298">
        <f t="shared" si="12"/>
        <v>357.24777897657145</v>
      </c>
      <c r="H61" s="298">
        <f t="shared" si="12"/>
        <v>360.17759090656352</v>
      </c>
      <c r="I61" s="298">
        <f t="shared" si="12"/>
        <v>367.20657620032915</v>
      </c>
      <c r="J61" s="298">
        <f t="shared" si="12"/>
        <v>377.03983876476246</v>
      </c>
      <c r="K61" s="298">
        <f t="shared" si="12"/>
        <v>386.37044311897807</v>
      </c>
      <c r="L61" s="298">
        <f t="shared" si="13"/>
        <v>394.491744357009</v>
      </c>
      <c r="M61" s="298">
        <f t="shared" si="14"/>
        <v>401.47896519418362</v>
      </c>
      <c r="N61" s="298">
        <f t="shared" si="15"/>
        <v>406.98381911778949</v>
      </c>
    </row>
    <row r="62" spans="1:15" ht="13.15">
      <c r="B62" s="329" t="str">
        <f t="shared" si="8"/>
        <v>35-39</v>
      </c>
      <c r="C62" s="298">
        <f t="shared" si="10"/>
        <v>533.82763819348133</v>
      </c>
      <c r="D62" s="298">
        <f t="shared" si="12"/>
        <v>493.61956843132953</v>
      </c>
      <c r="E62" s="298">
        <f t="shared" si="12"/>
        <v>459.12118692634249</v>
      </c>
      <c r="F62" s="298">
        <f t="shared" si="12"/>
        <v>428.90245407117618</v>
      </c>
      <c r="G62" s="298">
        <f t="shared" si="12"/>
        <v>404.72780440903205</v>
      </c>
      <c r="H62" s="298">
        <f t="shared" si="12"/>
        <v>388.1124688339853</v>
      </c>
      <c r="I62" s="298">
        <f t="shared" si="12"/>
        <v>377.46389553078933</v>
      </c>
      <c r="J62" s="298">
        <f t="shared" si="12"/>
        <v>371.99062320565702</v>
      </c>
      <c r="K62" s="298">
        <f t="shared" si="12"/>
        <v>369.05338317198931</v>
      </c>
      <c r="L62" s="298">
        <f t="shared" si="13"/>
        <v>368.00046159934436</v>
      </c>
      <c r="M62" s="298">
        <f t="shared" si="14"/>
        <v>368.5060355249509</v>
      </c>
      <c r="N62" s="298">
        <f t="shared" si="15"/>
        <v>369.78452944665537</v>
      </c>
    </row>
    <row r="63" spans="1:15" ht="13.15">
      <c r="B63" s="329" t="str">
        <f t="shared" si="8"/>
        <v>40-44</v>
      </c>
      <c r="C63" s="298">
        <f t="shared" si="10"/>
        <v>435.5595207134794</v>
      </c>
      <c r="D63" s="298">
        <f t="shared" si="12"/>
        <v>440.04365609116485</v>
      </c>
      <c r="E63" s="298">
        <f t="shared" si="12"/>
        <v>437.02463549588487</v>
      </c>
      <c r="F63" s="298">
        <f t="shared" si="12"/>
        <v>427.16397205397203</v>
      </c>
      <c r="G63" s="298">
        <f t="shared" si="12"/>
        <v>414.16512026953586</v>
      </c>
      <c r="H63" s="298">
        <f t="shared" si="12"/>
        <v>401.59000998559941</v>
      </c>
      <c r="I63" s="298">
        <f t="shared" si="12"/>
        <v>390.08919674932218</v>
      </c>
      <c r="J63" s="298">
        <f t="shared" si="12"/>
        <v>380.56866664260019</v>
      </c>
      <c r="K63" s="298">
        <f t="shared" si="12"/>
        <v>372.01080627277565</v>
      </c>
      <c r="L63" s="298">
        <f t="shared" si="13"/>
        <v>364.73712698001037</v>
      </c>
      <c r="M63" s="298">
        <f t="shared" si="14"/>
        <v>359.08939703745369</v>
      </c>
      <c r="N63" s="298">
        <f t="shared" si="15"/>
        <v>354.78576327831615</v>
      </c>
    </row>
    <row r="64" spans="1:15" ht="13.15">
      <c r="B64" s="329" t="str">
        <f t="shared" si="8"/>
        <v>45-49</v>
      </c>
      <c r="C64" s="298">
        <f t="shared" si="10"/>
        <v>369.03144117884375</v>
      </c>
      <c r="D64" s="298">
        <f t="shared" si="12"/>
        <v>365.72315915968193</v>
      </c>
      <c r="E64" s="298">
        <f t="shared" si="12"/>
        <v>365.0359737178124</v>
      </c>
      <c r="F64" s="298">
        <f t="shared" si="12"/>
        <v>362.69433891639483</v>
      </c>
      <c r="G64" s="298">
        <f t="shared" si="12"/>
        <v>358.9343222973061</v>
      </c>
      <c r="H64" s="298">
        <f t="shared" si="12"/>
        <v>354.98281531524617</v>
      </c>
      <c r="I64" s="298">
        <f t="shared" si="12"/>
        <v>350.45253614104212</v>
      </c>
      <c r="J64" s="298">
        <f t="shared" si="12"/>
        <v>345.79635962126127</v>
      </c>
      <c r="K64" s="298">
        <f t="shared" si="12"/>
        <v>340.19912697352584</v>
      </c>
      <c r="L64" s="298">
        <f t="shared" si="13"/>
        <v>334.20326309657889</v>
      </c>
      <c r="M64" s="298">
        <f t="shared" si="14"/>
        <v>328.44868932679128</v>
      </c>
      <c r="N64" s="298">
        <f t="shared" si="15"/>
        <v>323.05583100963236</v>
      </c>
    </row>
    <row r="65" spans="1:15" ht="13.15">
      <c r="B65" s="329" t="str">
        <f t="shared" si="8"/>
        <v>50-54</v>
      </c>
      <c r="C65" s="298">
        <f t="shared" si="10"/>
        <v>296.76135477961162</v>
      </c>
      <c r="D65" s="298">
        <f t="shared" si="12"/>
        <v>287.24177842343175</v>
      </c>
      <c r="E65" s="298">
        <f t="shared" si="12"/>
        <v>280.66783045221069</v>
      </c>
      <c r="F65" s="298">
        <f t="shared" si="12"/>
        <v>274.88253818329451</v>
      </c>
      <c r="G65" s="298">
        <f t="shared" si="12"/>
        <v>270.20733096978023</v>
      </c>
      <c r="H65" s="298">
        <f t="shared" si="12"/>
        <v>267.1014511893685</v>
      </c>
      <c r="I65" s="298">
        <f t="shared" si="12"/>
        <v>264.67224688577653</v>
      </c>
      <c r="J65" s="298">
        <f t="shared" si="12"/>
        <v>262.68447552148211</v>
      </c>
      <c r="K65" s="298">
        <f t="shared" si="12"/>
        <v>260.09244591592835</v>
      </c>
      <c r="L65" s="298">
        <f t="shared" si="13"/>
        <v>256.99361840120429</v>
      </c>
      <c r="M65" s="298">
        <f t="shared" si="14"/>
        <v>253.69202851905632</v>
      </c>
      <c r="N65" s="298">
        <f t="shared" si="15"/>
        <v>250.21498363505759</v>
      </c>
    </row>
    <row r="66" spans="1:15" ht="13.15">
      <c r="B66" s="329" t="str">
        <f t="shared" si="8"/>
        <v>55-59</v>
      </c>
      <c r="C66" s="298">
        <f t="shared" si="10"/>
        <v>157.91418878716402</v>
      </c>
      <c r="D66" s="298">
        <f t="shared" si="12"/>
        <v>148.59757798041417</v>
      </c>
      <c r="E66" s="298">
        <f t="shared" si="12"/>
        <v>141.97781379885026</v>
      </c>
      <c r="F66" s="298">
        <f t="shared" si="12"/>
        <v>136.61044521748806</v>
      </c>
      <c r="G66" s="298">
        <f t="shared" si="12"/>
        <v>132.42959367588406</v>
      </c>
      <c r="H66" s="298">
        <f t="shared" si="12"/>
        <v>129.71844390695298</v>
      </c>
      <c r="I66" s="298">
        <f t="shared" si="12"/>
        <v>127.88817870251914</v>
      </c>
      <c r="J66" s="298">
        <f t="shared" si="12"/>
        <v>126.72890786433416</v>
      </c>
      <c r="K66" s="298">
        <f t="shared" si="12"/>
        <v>125.49582513626781</v>
      </c>
      <c r="L66" s="298">
        <f t="shared" si="13"/>
        <v>124.17519588782653</v>
      </c>
      <c r="M66" s="298">
        <f t="shared" si="14"/>
        <v>122.85968494477581</v>
      </c>
      <c r="N66" s="298">
        <f t="shared" si="15"/>
        <v>121.47048697231733</v>
      </c>
    </row>
    <row r="67" spans="1:15" ht="13.15">
      <c r="B67" s="329" t="str">
        <f t="shared" si="8"/>
        <v>60-64</v>
      </c>
      <c r="C67" s="298">
        <f t="shared" si="10"/>
        <v>44.309052971683641</v>
      </c>
      <c r="D67" s="298">
        <f t="shared" si="12"/>
        <v>48.103963364182277</v>
      </c>
      <c r="E67" s="298">
        <f t="shared" si="12"/>
        <v>49.064329068636049</v>
      </c>
      <c r="F67" s="298">
        <f t="shared" si="12"/>
        <v>48.58843243530572</v>
      </c>
      <c r="G67" s="298">
        <f t="shared" si="12"/>
        <v>47.610559067916199</v>
      </c>
      <c r="H67" s="298">
        <f t="shared" si="12"/>
        <v>46.813078110970224</v>
      </c>
      <c r="I67" s="298">
        <f t="shared" si="12"/>
        <v>46.180703681500944</v>
      </c>
      <c r="J67" s="298">
        <f t="shared" si="12"/>
        <v>45.769139186661448</v>
      </c>
      <c r="K67" s="298">
        <f t="shared" si="12"/>
        <v>45.2840204312376</v>
      </c>
      <c r="L67" s="298">
        <f t="shared" si="13"/>
        <v>44.775172071290918</v>
      </c>
      <c r="M67" s="298">
        <f t="shared" si="14"/>
        <v>44.310262106630034</v>
      </c>
      <c r="N67" s="298">
        <f t="shared" si="15"/>
        <v>43.845142537852041</v>
      </c>
    </row>
    <row r="68" spans="1:15" ht="13.15">
      <c r="B68" s="329" t="str">
        <f t="shared" si="8"/>
        <v>65 plus</v>
      </c>
      <c r="C68" s="298">
        <f t="shared" si="10"/>
        <v>5.275006306295138</v>
      </c>
      <c r="D68" s="298">
        <f t="shared" si="12"/>
        <v>10.439782729848329</v>
      </c>
      <c r="E68" s="298">
        <f t="shared" si="12"/>
        <v>14.267614798107443</v>
      </c>
      <c r="F68" s="298">
        <f t="shared" si="12"/>
        <v>16.752350695109079</v>
      </c>
      <c r="G68" s="298">
        <f t="shared" si="12"/>
        <v>18.244495216366758</v>
      </c>
      <c r="H68" s="298">
        <f t="shared" si="12"/>
        <v>19.139699759453933</v>
      </c>
      <c r="I68" s="298">
        <f t="shared" si="12"/>
        <v>19.644279247403105</v>
      </c>
      <c r="J68" s="298">
        <f t="shared" si="12"/>
        <v>19.929614935206466</v>
      </c>
      <c r="K68" s="298">
        <f t="shared" si="12"/>
        <v>20.020015234340896</v>
      </c>
      <c r="L68" s="298">
        <f t="shared" si="13"/>
        <v>19.985213589836846</v>
      </c>
      <c r="M68" s="298">
        <f t="shared" si="14"/>
        <v>19.889033431939037</v>
      </c>
      <c r="N68" s="298">
        <f t="shared" si="15"/>
        <v>19.752374776510635</v>
      </c>
    </row>
    <row r="69" spans="1:15" ht="13.15">
      <c r="B69" s="329" t="str">
        <f t="shared" si="8"/>
        <v>Total</v>
      </c>
      <c r="C69" s="298">
        <f t="shared" si="10"/>
        <v>2604.7581140007187</v>
      </c>
      <c r="D69" s="298">
        <f t="shared" si="12"/>
        <v>2590.1215207148539</v>
      </c>
      <c r="E69" s="298">
        <f t="shared" si="12"/>
        <v>2586.6449329449183</v>
      </c>
      <c r="F69" s="298">
        <f t="shared" si="12"/>
        <v>2572.7788042070356</v>
      </c>
      <c r="G69" s="298">
        <f t="shared" si="12"/>
        <v>2556.3276739376929</v>
      </c>
      <c r="H69" s="298">
        <f t="shared" si="12"/>
        <v>2556.6327516431247</v>
      </c>
      <c r="I69" s="298">
        <f t="shared" si="12"/>
        <v>2564.3454086063402</v>
      </c>
      <c r="J69" s="298">
        <f t="shared" si="12"/>
        <v>2580.2014844612349</v>
      </c>
      <c r="K69" s="298">
        <f t="shared" si="12"/>
        <v>2585.892528144147</v>
      </c>
      <c r="L69" s="298">
        <f t="shared" si="13"/>
        <v>2584.5101323836225</v>
      </c>
      <c r="M69" s="298">
        <f t="shared" si="14"/>
        <v>2581.4495443028031</v>
      </c>
      <c r="N69" s="298">
        <f t="shared" si="15"/>
        <v>2575.528976809534</v>
      </c>
    </row>
    <row r="70" spans="1:15">
      <c r="A70" s="300">
        <f>SUM(C70:N70)</f>
        <v>0</v>
      </c>
      <c r="C70" s="300">
        <f t="shared" ref="C70:N70" si="16">SUM(C59:C68)-C69</f>
        <v>0</v>
      </c>
      <c r="D70" s="300">
        <f t="shared" si="16"/>
        <v>0</v>
      </c>
      <c r="E70" s="300">
        <f t="shared" si="16"/>
        <v>0</v>
      </c>
      <c r="F70" s="300">
        <f t="shared" si="16"/>
        <v>0</v>
      </c>
      <c r="G70" s="300">
        <f t="shared" si="16"/>
        <v>0</v>
      </c>
      <c r="H70" s="300">
        <f t="shared" si="16"/>
        <v>0</v>
      </c>
      <c r="I70" s="300">
        <f t="shared" si="16"/>
        <v>0</v>
      </c>
      <c r="J70" s="300">
        <f t="shared" si="16"/>
        <v>0</v>
      </c>
      <c r="K70" s="300">
        <f t="shared" si="16"/>
        <v>0</v>
      </c>
      <c r="L70" s="300">
        <f t="shared" si="16"/>
        <v>0</v>
      </c>
      <c r="M70" s="300">
        <f t="shared" si="16"/>
        <v>0</v>
      </c>
      <c r="N70" s="300">
        <f t="shared" si="16"/>
        <v>0</v>
      </c>
    </row>
    <row r="72" spans="1:15" ht="15">
      <c r="B72" s="331" t="s">
        <v>162</v>
      </c>
      <c r="H72" s="316"/>
    </row>
    <row r="73" spans="1:15">
      <c r="H73" s="316"/>
    </row>
    <row r="74" spans="1:15" ht="13.15">
      <c r="B74" s="332" t="s">
        <v>46</v>
      </c>
      <c r="C74" s="254" t="s">
        <v>449</v>
      </c>
      <c r="H74" s="316"/>
    </row>
    <row r="75" spans="1:15">
      <c r="H75" s="316"/>
    </row>
    <row r="76" spans="1:15" ht="13.15">
      <c r="B76" s="329" t="str">
        <f t="shared" ref="B76:B87" si="17">B42</f>
        <v>Age group</v>
      </c>
      <c r="C76" s="329" t="str">
        <f t="shared" ref="C76:N76" si="18">C42</f>
        <v>2018/19</v>
      </c>
      <c r="D76" s="329" t="str">
        <f t="shared" si="18"/>
        <v>2019/20</v>
      </c>
      <c r="E76" s="329" t="str">
        <f t="shared" si="18"/>
        <v>2020/21</v>
      </c>
      <c r="F76" s="329" t="str">
        <f t="shared" si="18"/>
        <v>2021/22</v>
      </c>
      <c r="G76" s="329" t="str">
        <f t="shared" si="18"/>
        <v>2022/23</v>
      </c>
      <c r="H76" s="329" t="str">
        <f t="shared" si="18"/>
        <v>2023/24</v>
      </c>
      <c r="I76" s="329" t="str">
        <f t="shared" si="18"/>
        <v>2024/25</v>
      </c>
      <c r="J76" s="329" t="str">
        <f t="shared" si="18"/>
        <v>2025/26</v>
      </c>
      <c r="K76" s="329" t="str">
        <f t="shared" si="18"/>
        <v>2026/27</v>
      </c>
      <c r="L76" s="329" t="str">
        <f t="shared" si="18"/>
        <v>2027/28</v>
      </c>
      <c r="M76" s="329" t="str">
        <f t="shared" si="18"/>
        <v>2028/29</v>
      </c>
      <c r="N76" s="329" t="str">
        <f t="shared" si="18"/>
        <v>2029/30</v>
      </c>
    </row>
    <row r="77" spans="1:15" ht="13.15">
      <c r="B77" s="329" t="str">
        <f t="shared" si="17"/>
        <v>20-24</v>
      </c>
      <c r="C77" s="444">
        <f>C43-(0.2*C43)</f>
        <v>71.053684945018418</v>
      </c>
      <c r="D77" s="444">
        <f>D43-(0.2*D43)</f>
        <v>138.31870366667985</v>
      </c>
      <c r="E77" s="444">
        <f t="shared" ref="E77:N77" si="19">E43-(0.2*E43)</f>
        <v>185.74876923468031</v>
      </c>
      <c r="F77" s="444">
        <f t="shared" si="19"/>
        <v>216.73340012502439</v>
      </c>
      <c r="G77" s="444">
        <f t="shared" si="19"/>
        <v>236.31130872007802</v>
      </c>
      <c r="H77" s="444">
        <f t="shared" si="19"/>
        <v>253.76857503960727</v>
      </c>
      <c r="I77" s="444">
        <f t="shared" si="19"/>
        <v>267.55603397601044</v>
      </c>
      <c r="J77" s="444">
        <f t="shared" si="19"/>
        <v>279.40618603053161</v>
      </c>
      <c r="K77" s="444">
        <f t="shared" si="19"/>
        <v>284.64027629660302</v>
      </c>
      <c r="L77" s="444">
        <f t="shared" si="19"/>
        <v>286.06917759579972</v>
      </c>
      <c r="M77" s="444">
        <f t="shared" si="19"/>
        <v>286.3634492754436</v>
      </c>
      <c r="N77" s="444">
        <f t="shared" si="19"/>
        <v>285.46451595709198</v>
      </c>
      <c r="O77" s="318"/>
    </row>
    <row r="78" spans="1:15" ht="13.15">
      <c r="B78" s="329" t="str">
        <f t="shared" si="17"/>
        <v>25-29</v>
      </c>
      <c r="C78" s="444">
        <f t="shared" ref="C78:C85" si="20">C44+(0.2*C43)-(0.2*C44)</f>
        <v>332.09179701732342</v>
      </c>
      <c r="D78" s="444">
        <f t="shared" ref="D78:N78" si="21">D44+(0.2*D43)-(0.2*D44)</f>
        <v>361.16009230762143</v>
      </c>
      <c r="E78" s="444">
        <f t="shared" si="21"/>
        <v>397.4932834089239</v>
      </c>
      <c r="F78" s="444">
        <f t="shared" si="21"/>
        <v>430.81809694814677</v>
      </c>
      <c r="G78" s="444">
        <f t="shared" si="21"/>
        <v>458.34953051929972</v>
      </c>
      <c r="H78" s="444">
        <f t="shared" si="21"/>
        <v>486.83076190351005</v>
      </c>
      <c r="I78" s="444">
        <f t="shared" si="21"/>
        <v>512.6527426947132</v>
      </c>
      <c r="J78" s="444">
        <f t="shared" si="21"/>
        <v>536.5965094305152</v>
      </c>
      <c r="K78" s="444">
        <f t="shared" si="21"/>
        <v>551.98718724965227</v>
      </c>
      <c r="L78" s="444">
        <f t="shared" si="21"/>
        <v>560.98157437901773</v>
      </c>
      <c r="M78" s="444">
        <f t="shared" si="21"/>
        <v>566.63593579623705</v>
      </c>
      <c r="N78" s="444">
        <f t="shared" si="21"/>
        <v>569.19558903407881</v>
      </c>
      <c r="O78" s="318"/>
    </row>
    <row r="79" spans="1:15" ht="13.15">
      <c r="B79" s="329" t="str">
        <f t="shared" si="17"/>
        <v>30-34</v>
      </c>
      <c r="C79" s="444">
        <f t="shared" si="20"/>
        <v>682.04681539021294</v>
      </c>
      <c r="D79" s="444">
        <f t="shared" ref="D79:N79" si="22">D45+(0.2*D44)-(0.2*D45)</f>
        <v>623.56717054023386</v>
      </c>
      <c r="E79" s="444">
        <f t="shared" si="22"/>
        <v>589.56196836109575</v>
      </c>
      <c r="F79" s="444">
        <f t="shared" si="22"/>
        <v>571.47699764965557</v>
      </c>
      <c r="G79" s="444">
        <f t="shared" si="22"/>
        <v>563.73122905677337</v>
      </c>
      <c r="H79" s="444">
        <f t="shared" si="22"/>
        <v>566.60290209525169</v>
      </c>
      <c r="I79" s="444">
        <f t="shared" si="22"/>
        <v>575.56773738149423</v>
      </c>
      <c r="J79" s="444">
        <f t="shared" si="22"/>
        <v>588.82549235008491</v>
      </c>
      <c r="K79" s="444">
        <f t="shared" si="22"/>
        <v>600.73279454247324</v>
      </c>
      <c r="L79" s="444">
        <f t="shared" si="22"/>
        <v>610.53637975445258</v>
      </c>
      <c r="M79" s="444">
        <f t="shared" si="22"/>
        <v>618.72426681141462</v>
      </c>
      <c r="N79" s="444">
        <f t="shared" si="22"/>
        <v>624.80529532659432</v>
      </c>
      <c r="O79" s="318"/>
    </row>
    <row r="80" spans="1:15" ht="13.15">
      <c r="B80" s="329" t="str">
        <f t="shared" si="17"/>
        <v>35-39</v>
      </c>
      <c r="C80" s="444">
        <f t="shared" si="20"/>
        <v>795.21575068421362</v>
      </c>
      <c r="D80" s="444">
        <f t="shared" ref="D80:N80" si="23">D46+(0.2*D45)-(0.2*D46)</f>
        <v>750.06301001035104</v>
      </c>
      <c r="E80" s="444">
        <f t="shared" si="23"/>
        <v>708.96391942305081</v>
      </c>
      <c r="F80" s="444">
        <f t="shared" si="23"/>
        <v>673.04495789427062</v>
      </c>
      <c r="G80" s="444">
        <f t="shared" si="23"/>
        <v>643.26472950050049</v>
      </c>
      <c r="H80" s="444">
        <f t="shared" si="23"/>
        <v>622.61241715605615</v>
      </c>
      <c r="I80" s="444">
        <f t="shared" si="23"/>
        <v>609.36629583860554</v>
      </c>
      <c r="J80" s="444">
        <f t="shared" si="23"/>
        <v>602.84241492702915</v>
      </c>
      <c r="K80" s="444">
        <f t="shared" si="23"/>
        <v>599.26362023761294</v>
      </c>
      <c r="L80" s="444">
        <f t="shared" si="23"/>
        <v>597.82284263214376</v>
      </c>
      <c r="M80" s="444">
        <f t="shared" si="23"/>
        <v>598.23142269369964</v>
      </c>
      <c r="N80" s="444">
        <f t="shared" si="23"/>
        <v>599.45993539393794</v>
      </c>
      <c r="O80" s="318"/>
    </row>
    <row r="81" spans="1:15" ht="13.15">
      <c r="B81" s="329" t="str">
        <f t="shared" si="17"/>
        <v>40-44</v>
      </c>
      <c r="C81" s="444">
        <f t="shared" si="20"/>
        <v>647.82477447760027</v>
      </c>
      <c r="D81" s="444">
        <f t="shared" ref="D81:N81" si="24">D47+(0.2*D46)-(0.2*D47)</f>
        <v>659.60262375937759</v>
      </c>
      <c r="E81" s="444">
        <f t="shared" si="24"/>
        <v>662.00657623117866</v>
      </c>
      <c r="F81" s="444">
        <f t="shared" si="24"/>
        <v>656.45773543597033</v>
      </c>
      <c r="G81" s="444">
        <f t="shared" si="24"/>
        <v>645.55648771835229</v>
      </c>
      <c r="H81" s="444">
        <f t="shared" si="24"/>
        <v>634.10598510167029</v>
      </c>
      <c r="I81" s="444">
        <f t="shared" si="24"/>
        <v>622.96170817576888</v>
      </c>
      <c r="J81" s="444">
        <f t="shared" si="24"/>
        <v>613.57059802356036</v>
      </c>
      <c r="K81" s="444">
        <f t="shared" si="24"/>
        <v>604.47278480767216</v>
      </c>
      <c r="L81" s="444">
        <f t="shared" si="24"/>
        <v>596.31977598031369</v>
      </c>
      <c r="M81" s="444">
        <f t="shared" si="24"/>
        <v>589.79845504110028</v>
      </c>
      <c r="N81" s="444">
        <f t="shared" si="24"/>
        <v>584.62382441398904</v>
      </c>
      <c r="O81" s="318"/>
    </row>
    <row r="82" spans="1:15" ht="13.15">
      <c r="B82" s="329" t="str">
        <f t="shared" si="17"/>
        <v>45-49</v>
      </c>
      <c r="C82" s="444">
        <f t="shared" si="20"/>
        <v>603.00252089238279</v>
      </c>
      <c r="D82" s="444">
        <f t="shared" ref="D82:N82" si="25">D48+(0.2*D47)-(0.2*D48)</f>
        <v>588.14814228031344</v>
      </c>
      <c r="E82" s="444">
        <f t="shared" si="25"/>
        <v>581.26696163860299</v>
      </c>
      <c r="F82" s="444">
        <f t="shared" si="25"/>
        <v>576.87279026691317</v>
      </c>
      <c r="G82" s="444">
        <f t="shared" si="25"/>
        <v>572.41935334322307</v>
      </c>
      <c r="H82" s="444">
        <f t="shared" si="25"/>
        <v>568.87849449441899</v>
      </c>
      <c r="I82" s="444">
        <f t="shared" si="25"/>
        <v>565.09095763159087</v>
      </c>
      <c r="J82" s="444">
        <f t="shared" si="25"/>
        <v>561.33222169240605</v>
      </c>
      <c r="K82" s="444">
        <f t="shared" si="25"/>
        <v>556.03585628797282</v>
      </c>
      <c r="L82" s="444">
        <f t="shared" si="25"/>
        <v>549.84259324763161</v>
      </c>
      <c r="M82" s="444">
        <f t="shared" si="25"/>
        <v>543.63661617147977</v>
      </c>
      <c r="N82" s="444">
        <f t="shared" si="25"/>
        <v>537.55999645910549</v>
      </c>
      <c r="O82" s="318"/>
    </row>
    <row r="83" spans="1:15" ht="13.15">
      <c r="B83" s="329" t="str">
        <f t="shared" si="17"/>
        <v>50-54</v>
      </c>
      <c r="C83" s="444">
        <f t="shared" si="20"/>
        <v>429.34191328030005</v>
      </c>
      <c r="D83" s="444">
        <f t="shared" ref="D83:N83" si="26">D49+(0.2*D48)-(0.2*D49)</f>
        <v>434.77595494426629</v>
      </c>
      <c r="E83" s="444">
        <f t="shared" si="26"/>
        <v>437.21253208172453</v>
      </c>
      <c r="F83" s="444">
        <f t="shared" si="26"/>
        <v>437.78989795744462</v>
      </c>
      <c r="G83" s="444">
        <f t="shared" si="26"/>
        <v>437.20206339964534</v>
      </c>
      <c r="H83" s="444">
        <f t="shared" si="26"/>
        <v>437.27306388820494</v>
      </c>
      <c r="I83" s="444">
        <f t="shared" si="26"/>
        <v>437.3557792133077</v>
      </c>
      <c r="J83" s="444">
        <f t="shared" si="26"/>
        <v>437.51736352401196</v>
      </c>
      <c r="K83" s="444">
        <f t="shared" si="26"/>
        <v>436.30433453104098</v>
      </c>
      <c r="L83" s="444">
        <f t="shared" si="26"/>
        <v>433.97340468785677</v>
      </c>
      <c r="M83" s="444">
        <f t="shared" si="26"/>
        <v>431.0496507948792</v>
      </c>
      <c r="N83" s="444">
        <f t="shared" si="26"/>
        <v>427.5846745103911</v>
      </c>
      <c r="O83" s="318"/>
    </row>
    <row r="84" spans="1:15" ht="13.15">
      <c r="B84" s="329" t="str">
        <f t="shared" si="17"/>
        <v>55-59</v>
      </c>
      <c r="C84" s="444">
        <f t="shared" si="20"/>
        <v>254.80130461617199</v>
      </c>
      <c r="D84" s="444">
        <f t="shared" ref="D84:N84" si="27">D50+(0.2*D49)-(0.2*D50)</f>
        <v>240.66055478892258</v>
      </c>
      <c r="E84" s="444">
        <f t="shared" si="27"/>
        <v>234.11985785529771</v>
      </c>
      <c r="F84" s="444">
        <f t="shared" si="27"/>
        <v>230.77537570315243</v>
      </c>
      <c r="G84" s="444">
        <f t="shared" si="27"/>
        <v>228.80061093271974</v>
      </c>
      <c r="H84" s="444">
        <f t="shared" si="27"/>
        <v>228.36411176451168</v>
      </c>
      <c r="I84" s="444">
        <f t="shared" si="27"/>
        <v>228.55216703972565</v>
      </c>
      <c r="J84" s="444">
        <f t="shared" si="27"/>
        <v>229.18298339605894</v>
      </c>
      <c r="K84" s="444">
        <f t="shared" si="27"/>
        <v>229.16807932178304</v>
      </c>
      <c r="L84" s="444">
        <f t="shared" si="27"/>
        <v>228.61265175153147</v>
      </c>
      <c r="M84" s="444">
        <f t="shared" si="27"/>
        <v>227.77025586350675</v>
      </c>
      <c r="N84" s="444">
        <f t="shared" si="27"/>
        <v>226.57641624976654</v>
      </c>
      <c r="O84" s="318"/>
    </row>
    <row r="85" spans="1:15" ht="13.15">
      <c r="B85" s="329" t="str">
        <f t="shared" si="17"/>
        <v>60-64</v>
      </c>
      <c r="C85" s="444">
        <f t="shared" si="20"/>
        <v>88.083105303771475</v>
      </c>
      <c r="D85" s="444">
        <f t="shared" ref="D85:N85" si="28">D51+(0.2*D50)-(0.2*D51)</f>
        <v>90.857558262309865</v>
      </c>
      <c r="E85" s="444">
        <f t="shared" si="28"/>
        <v>90.612126066016657</v>
      </c>
      <c r="F85" s="444">
        <f t="shared" si="28"/>
        <v>89.562361059699256</v>
      </c>
      <c r="G85" s="444">
        <f t="shared" si="28"/>
        <v>88.482844343319613</v>
      </c>
      <c r="H85" s="444">
        <f t="shared" si="28"/>
        <v>88.084734993161106</v>
      </c>
      <c r="I85" s="444">
        <f t="shared" si="28"/>
        <v>88.048981956640176</v>
      </c>
      <c r="J85" s="444">
        <f t="shared" si="28"/>
        <v>88.32960016008613</v>
      </c>
      <c r="K85" s="444">
        <f t="shared" si="28"/>
        <v>88.343676610154375</v>
      </c>
      <c r="L85" s="444">
        <f t="shared" si="28"/>
        <v>88.169546326059006</v>
      </c>
      <c r="M85" s="444">
        <f t="shared" si="28"/>
        <v>87.941363483665469</v>
      </c>
      <c r="N85" s="444">
        <f t="shared" si="28"/>
        <v>87.601084544575997</v>
      </c>
      <c r="O85" s="318"/>
    </row>
    <row r="86" spans="1:15" ht="13.15">
      <c r="B86" s="329" t="str">
        <f t="shared" si="17"/>
        <v>65 plus</v>
      </c>
      <c r="C86" s="444">
        <f>C52+(0.2*C51)</f>
        <v>20.123024057171005</v>
      </c>
      <c r="D86" s="444">
        <f t="shared" ref="D86:N86" si="29">D52+(0.2*D51)</f>
        <v>26.437107193361854</v>
      </c>
      <c r="E86" s="444">
        <f t="shared" si="29"/>
        <v>30.604506407971595</v>
      </c>
      <c r="F86" s="444">
        <f t="shared" si="29"/>
        <v>32.990909860165509</v>
      </c>
      <c r="G86" s="444">
        <f t="shared" si="29"/>
        <v>34.207564864832761</v>
      </c>
      <c r="H86" s="444">
        <f t="shared" si="29"/>
        <v>34.959006583340809</v>
      </c>
      <c r="I86" s="444">
        <f t="shared" si="29"/>
        <v>35.43955248144762</v>
      </c>
      <c r="J86" s="444">
        <f t="shared" si="29"/>
        <v>35.827111862197079</v>
      </c>
      <c r="K86" s="444">
        <f t="shared" si="29"/>
        <v>35.991985696616666</v>
      </c>
      <c r="L86" s="444">
        <f t="shared" si="29"/>
        <v>36.012674532965264</v>
      </c>
      <c r="M86" s="444">
        <f t="shared" si="29"/>
        <v>35.977846973696117</v>
      </c>
      <c r="N86" s="444">
        <f t="shared" si="29"/>
        <v>35.88613582600432</v>
      </c>
      <c r="O86" s="318"/>
    </row>
    <row r="87" spans="1:15" ht="13.15">
      <c r="B87" s="329" t="str">
        <f t="shared" si="17"/>
        <v>Total</v>
      </c>
      <c r="C87" s="444">
        <f>SUM(C77:C86)</f>
        <v>3923.5846906641659</v>
      </c>
      <c r="D87" s="444">
        <f t="shared" ref="D87:N87" si="30">SUM(D77:D86)</f>
        <v>3913.5909177534381</v>
      </c>
      <c r="E87" s="444">
        <f t="shared" si="30"/>
        <v>3917.5905007085425</v>
      </c>
      <c r="F87" s="444">
        <f t="shared" si="30"/>
        <v>3916.5225229004427</v>
      </c>
      <c r="G87" s="444">
        <f t="shared" si="30"/>
        <v>3908.3257223987448</v>
      </c>
      <c r="H87" s="444">
        <f t="shared" si="30"/>
        <v>3921.4800530197331</v>
      </c>
      <c r="I87" s="444">
        <f t="shared" si="30"/>
        <v>3942.5919563893044</v>
      </c>
      <c r="J87" s="444">
        <f t="shared" si="30"/>
        <v>3973.4304813964814</v>
      </c>
      <c r="K87" s="444">
        <f t="shared" si="30"/>
        <v>3986.9405955815819</v>
      </c>
      <c r="L87" s="444">
        <f t="shared" si="30"/>
        <v>3988.3406208877714</v>
      </c>
      <c r="M87" s="444">
        <f t="shared" si="30"/>
        <v>3986.1292629051222</v>
      </c>
      <c r="N87" s="444">
        <f t="shared" si="30"/>
        <v>3978.7574677155358</v>
      </c>
      <c r="O87" s="318"/>
    </row>
    <row r="88" spans="1:15">
      <c r="A88" s="300">
        <f>SUM(C88:N88)</f>
        <v>0</v>
      </c>
      <c r="C88" s="300">
        <f t="shared" ref="C88:N88" si="31">SUM(C77:C86)-C87</f>
        <v>0</v>
      </c>
      <c r="D88" s="300">
        <f t="shared" si="31"/>
        <v>0</v>
      </c>
      <c r="E88" s="300">
        <f t="shared" si="31"/>
        <v>0</v>
      </c>
      <c r="F88" s="300">
        <f t="shared" si="31"/>
        <v>0</v>
      </c>
      <c r="G88" s="300">
        <f t="shared" si="31"/>
        <v>0</v>
      </c>
      <c r="H88" s="300">
        <f t="shared" si="31"/>
        <v>0</v>
      </c>
      <c r="I88" s="300">
        <f t="shared" si="31"/>
        <v>0</v>
      </c>
      <c r="J88" s="300">
        <f t="shared" si="31"/>
        <v>0</v>
      </c>
      <c r="K88" s="300">
        <f t="shared" si="31"/>
        <v>0</v>
      </c>
      <c r="L88" s="300">
        <f t="shared" si="31"/>
        <v>0</v>
      </c>
      <c r="M88" s="300">
        <f t="shared" si="31"/>
        <v>0</v>
      </c>
      <c r="N88" s="300">
        <f t="shared" si="31"/>
        <v>0</v>
      </c>
    </row>
    <row r="90" spans="1:15" ht="13.15">
      <c r="B90" s="332" t="s">
        <v>47</v>
      </c>
      <c r="H90" s="316"/>
    </row>
    <row r="91" spans="1:15">
      <c r="H91" s="316"/>
    </row>
    <row r="92" spans="1:15" ht="13.15">
      <c r="B92" s="329" t="str">
        <f t="shared" ref="B92:B103" si="32">B76</f>
        <v>Age group</v>
      </c>
      <c r="C92" s="329" t="str">
        <f t="shared" ref="C92:N92" si="33">C76</f>
        <v>2018/19</v>
      </c>
      <c r="D92" s="329" t="str">
        <f t="shared" si="33"/>
        <v>2019/20</v>
      </c>
      <c r="E92" s="329" t="str">
        <f t="shared" si="33"/>
        <v>2020/21</v>
      </c>
      <c r="F92" s="329" t="str">
        <f t="shared" si="33"/>
        <v>2021/22</v>
      </c>
      <c r="G92" s="329" t="str">
        <f t="shared" si="33"/>
        <v>2022/23</v>
      </c>
      <c r="H92" s="329" t="str">
        <f t="shared" si="33"/>
        <v>2023/24</v>
      </c>
      <c r="I92" s="329" t="str">
        <f t="shared" si="33"/>
        <v>2024/25</v>
      </c>
      <c r="J92" s="329" t="str">
        <f t="shared" si="33"/>
        <v>2025/26</v>
      </c>
      <c r="K92" s="329" t="str">
        <f t="shared" si="33"/>
        <v>2026/27</v>
      </c>
      <c r="L92" s="329" t="str">
        <f t="shared" si="33"/>
        <v>2027/28</v>
      </c>
      <c r="M92" s="329" t="str">
        <f t="shared" si="33"/>
        <v>2028/29</v>
      </c>
      <c r="N92" s="329" t="str">
        <f t="shared" si="33"/>
        <v>2029/30</v>
      </c>
    </row>
    <row r="93" spans="1:15" ht="13.15">
      <c r="B93" s="329" t="str">
        <f t="shared" si="32"/>
        <v>20-24</v>
      </c>
      <c r="C93" s="444">
        <f>C59-(0.2*C59)</f>
        <v>69.645683261745702</v>
      </c>
      <c r="D93" s="444">
        <f t="shared" ref="D93:N93" si="34">D59-(0.2*D59)</f>
        <v>108.70803783235075</v>
      </c>
      <c r="E93" s="444">
        <f t="shared" si="34"/>
        <v>137.846749762576</v>
      </c>
      <c r="F93" s="444">
        <f t="shared" si="34"/>
        <v>157.2294871769231</v>
      </c>
      <c r="G93" s="444">
        <f t="shared" si="34"/>
        <v>169.95006163370459</v>
      </c>
      <c r="H93" s="444">
        <f t="shared" si="34"/>
        <v>181.72140591515185</v>
      </c>
      <c r="I93" s="444">
        <f t="shared" si="34"/>
        <v>191.32555001232942</v>
      </c>
      <c r="J93" s="444">
        <f t="shared" si="34"/>
        <v>199.75581700718163</v>
      </c>
      <c r="K93" s="444">
        <f t="shared" si="34"/>
        <v>203.83304175251914</v>
      </c>
      <c r="L93" s="444">
        <f t="shared" si="34"/>
        <v>205.28602589798669</v>
      </c>
      <c r="M93" s="444">
        <f t="shared" si="34"/>
        <v>205.84808731373317</v>
      </c>
      <c r="N93" s="444">
        <f t="shared" si="34"/>
        <v>205.50390958622029</v>
      </c>
      <c r="O93" s="318"/>
    </row>
    <row r="94" spans="1:15" ht="13.15">
      <c r="B94" s="329" t="str">
        <f t="shared" si="32"/>
        <v>25-29</v>
      </c>
      <c r="C94" s="444">
        <f t="shared" ref="C94:C101" si="35">C60+(0.2*C59)-(0.2*C60)</f>
        <v>213.48205521881272</v>
      </c>
      <c r="D94" s="444">
        <f t="shared" ref="D94:N94" si="36">D60+(0.2*D59)-(0.2*D60)</f>
        <v>240.95338603102581</v>
      </c>
      <c r="E94" s="444">
        <f t="shared" si="36"/>
        <v>270.23104895621145</v>
      </c>
      <c r="F94" s="444">
        <f t="shared" si="36"/>
        <v>294.83199462492416</v>
      </c>
      <c r="G94" s="444">
        <f t="shared" si="36"/>
        <v>314.74598901896155</v>
      </c>
      <c r="H94" s="444">
        <f t="shared" si="36"/>
        <v>334.90670047162382</v>
      </c>
      <c r="I94" s="444">
        <f t="shared" si="36"/>
        <v>353.1040738648793</v>
      </c>
      <c r="J94" s="444">
        <f t="shared" si="36"/>
        <v>369.93822422002972</v>
      </c>
      <c r="K94" s="444">
        <f t="shared" si="36"/>
        <v>381.01838819689374</v>
      </c>
      <c r="L94" s="444">
        <f t="shared" si="36"/>
        <v>387.7541496969269</v>
      </c>
      <c r="M94" s="444">
        <f t="shared" si="36"/>
        <v>392.15429308831784</v>
      </c>
      <c r="N94" s="444">
        <f t="shared" si="36"/>
        <v>394.38090463865689</v>
      </c>
      <c r="O94" s="318"/>
    </row>
    <row r="95" spans="1:15" ht="13.15">
      <c r="B95" s="329" t="str">
        <f t="shared" si="32"/>
        <v>30-34</v>
      </c>
      <c r="C95" s="444">
        <f t="shared" si="35"/>
        <v>392.96526979184972</v>
      </c>
      <c r="D95" s="444">
        <f t="shared" ref="D95:N95" si="37">D61+(0.2*D60)-(0.2*D61)</f>
        <v>368.04130736578639</v>
      </c>
      <c r="E95" s="444">
        <f t="shared" si="37"/>
        <v>356.91466805040761</v>
      </c>
      <c r="F95" s="444">
        <f t="shared" si="37"/>
        <v>352.8744638074931</v>
      </c>
      <c r="G95" s="444">
        <f t="shared" si="37"/>
        <v>353.86284158389105</v>
      </c>
      <c r="H95" s="444">
        <f t="shared" si="37"/>
        <v>360.51115997345983</v>
      </c>
      <c r="I95" s="444">
        <f t="shared" si="37"/>
        <v>370.08343255071259</v>
      </c>
      <c r="J95" s="444">
        <f t="shared" si="37"/>
        <v>381.63168850386853</v>
      </c>
      <c r="K95" s="444">
        <f t="shared" si="37"/>
        <v>391.61138643487345</v>
      </c>
      <c r="L95" s="444">
        <f t="shared" si="37"/>
        <v>399.70155629121473</v>
      </c>
      <c r="M95" s="444">
        <f t="shared" si="37"/>
        <v>406.35623997031803</v>
      </c>
      <c r="N95" s="444">
        <f t="shared" si="37"/>
        <v>411.338287104757</v>
      </c>
      <c r="O95" s="318"/>
    </row>
    <row r="96" spans="1:15" ht="13.15">
      <c r="B96" s="329" t="str">
        <f t="shared" si="32"/>
        <v>35-39</v>
      </c>
      <c r="C96" s="444">
        <f t="shared" si="35"/>
        <v>513.04901335253646</v>
      </c>
      <c r="D96" s="444">
        <f t="shared" ref="D96:N96" si="38">D62+(0.2*D61)-(0.2*D62)</f>
        <v>473.54495805070161</v>
      </c>
      <c r="E96" s="444">
        <f t="shared" si="38"/>
        <v>441.79003145895297</v>
      </c>
      <c r="F96" s="444">
        <f t="shared" si="38"/>
        <v>415.3702902818959</v>
      </c>
      <c r="G96" s="444">
        <f t="shared" si="38"/>
        <v>395.23179932253993</v>
      </c>
      <c r="H96" s="444">
        <f t="shared" si="38"/>
        <v>382.52549324850094</v>
      </c>
      <c r="I96" s="444">
        <f t="shared" si="38"/>
        <v>375.41243166469729</v>
      </c>
      <c r="J96" s="444">
        <f t="shared" si="38"/>
        <v>373.00046631747813</v>
      </c>
      <c r="K96" s="444">
        <f t="shared" si="38"/>
        <v>372.51679516138711</v>
      </c>
      <c r="L96" s="444">
        <f t="shared" si="38"/>
        <v>373.29871815087733</v>
      </c>
      <c r="M96" s="444">
        <f t="shared" si="38"/>
        <v>375.10062145879743</v>
      </c>
      <c r="N96" s="444">
        <f t="shared" si="38"/>
        <v>377.22438738088215</v>
      </c>
      <c r="O96" s="318"/>
    </row>
    <row r="97" spans="1:15" ht="13.15">
      <c r="B97" s="329" t="str">
        <f t="shared" si="32"/>
        <v>40-44</v>
      </c>
      <c r="C97" s="444">
        <f t="shared" si="35"/>
        <v>455.21314420947982</v>
      </c>
      <c r="D97" s="444">
        <f t="shared" ref="D97:N97" si="39">D63+(0.2*D62)-(0.2*D63)</f>
        <v>450.75883855919773</v>
      </c>
      <c r="E97" s="444">
        <f t="shared" si="39"/>
        <v>441.44394578197642</v>
      </c>
      <c r="F97" s="444">
        <f t="shared" si="39"/>
        <v>427.51166845741278</v>
      </c>
      <c r="G97" s="444">
        <f t="shared" si="39"/>
        <v>412.27765709743511</v>
      </c>
      <c r="H97" s="444">
        <f t="shared" si="39"/>
        <v>398.89450175527656</v>
      </c>
      <c r="I97" s="444">
        <f t="shared" si="39"/>
        <v>387.56413650561558</v>
      </c>
      <c r="J97" s="444">
        <f t="shared" si="39"/>
        <v>378.85305795521157</v>
      </c>
      <c r="K97" s="444">
        <f t="shared" si="39"/>
        <v>371.41932165261835</v>
      </c>
      <c r="L97" s="444">
        <f t="shared" si="39"/>
        <v>365.38979390387721</v>
      </c>
      <c r="M97" s="444">
        <f t="shared" si="39"/>
        <v>360.97272473495315</v>
      </c>
      <c r="N97" s="444">
        <f t="shared" si="39"/>
        <v>357.78551651198404</v>
      </c>
      <c r="O97" s="318"/>
    </row>
    <row r="98" spans="1:15" ht="13.15">
      <c r="B98" s="329" t="str">
        <f t="shared" si="32"/>
        <v>45-49</v>
      </c>
      <c r="C98" s="444">
        <f t="shared" si="35"/>
        <v>382.33705708577088</v>
      </c>
      <c r="D98" s="444">
        <f t="shared" ref="D98:N98" si="40">D64+(0.2*D63)-(0.2*D64)</f>
        <v>380.5872585459785</v>
      </c>
      <c r="E98" s="444">
        <f t="shared" si="40"/>
        <v>379.43370607342689</v>
      </c>
      <c r="F98" s="444">
        <f t="shared" si="40"/>
        <v>375.58826554391027</v>
      </c>
      <c r="G98" s="444">
        <f t="shared" si="40"/>
        <v>369.98048189175205</v>
      </c>
      <c r="H98" s="444">
        <f t="shared" si="40"/>
        <v>364.30425424931684</v>
      </c>
      <c r="I98" s="444">
        <f t="shared" si="40"/>
        <v>358.37986826269815</v>
      </c>
      <c r="J98" s="444">
        <f t="shared" si="40"/>
        <v>352.75082102552904</v>
      </c>
      <c r="K98" s="444">
        <f t="shared" si="40"/>
        <v>346.5614628333758</v>
      </c>
      <c r="L98" s="444">
        <f t="shared" si="40"/>
        <v>340.31003587326518</v>
      </c>
      <c r="M98" s="444">
        <f t="shared" si="40"/>
        <v>334.57683086892376</v>
      </c>
      <c r="N98" s="444">
        <f t="shared" si="40"/>
        <v>329.40181746336907</v>
      </c>
      <c r="O98" s="318"/>
    </row>
    <row r="99" spans="1:15" ht="13.15">
      <c r="B99" s="329" t="str">
        <f t="shared" si="32"/>
        <v>50-54</v>
      </c>
      <c r="C99" s="444">
        <f t="shared" si="35"/>
        <v>311.21537205945805</v>
      </c>
      <c r="D99" s="444">
        <f t="shared" ref="D99:N99" si="41">D65+(0.2*D64)-(0.2*D65)</f>
        <v>302.9380545706818</v>
      </c>
      <c r="E99" s="444">
        <f t="shared" si="41"/>
        <v>297.541459105331</v>
      </c>
      <c r="F99" s="444">
        <f t="shared" si="41"/>
        <v>292.44489832991462</v>
      </c>
      <c r="G99" s="444">
        <f t="shared" si="41"/>
        <v>287.9527292352854</v>
      </c>
      <c r="H99" s="444">
        <f t="shared" si="41"/>
        <v>284.67772401454403</v>
      </c>
      <c r="I99" s="444">
        <f t="shared" si="41"/>
        <v>281.82830473682964</v>
      </c>
      <c r="J99" s="444">
        <f t="shared" si="41"/>
        <v>279.30685234143795</v>
      </c>
      <c r="K99" s="444">
        <f t="shared" si="41"/>
        <v>276.11378212744785</v>
      </c>
      <c r="L99" s="444">
        <f t="shared" si="41"/>
        <v>272.43554734027919</v>
      </c>
      <c r="M99" s="444">
        <f t="shared" si="41"/>
        <v>268.64336068060328</v>
      </c>
      <c r="N99" s="444">
        <f t="shared" si="41"/>
        <v>264.78315310997255</v>
      </c>
      <c r="O99" s="318"/>
    </row>
    <row r="100" spans="1:15" ht="13.15">
      <c r="B100" s="329" t="str">
        <f t="shared" si="32"/>
        <v>55-59</v>
      </c>
      <c r="C100" s="444">
        <f t="shared" si="35"/>
        <v>185.68362198565356</v>
      </c>
      <c r="D100" s="444">
        <f t="shared" ref="D100:N100" si="42">D66+(0.2*D65)-(0.2*D66)</f>
        <v>176.32641806901771</v>
      </c>
      <c r="E100" s="444">
        <f t="shared" si="42"/>
        <v>169.71581712952235</v>
      </c>
      <c r="F100" s="444">
        <f t="shared" si="42"/>
        <v>164.26486381064936</v>
      </c>
      <c r="G100" s="444">
        <f t="shared" si="42"/>
        <v>159.98514113466328</v>
      </c>
      <c r="H100" s="444">
        <f t="shared" si="42"/>
        <v>157.19504536343609</v>
      </c>
      <c r="I100" s="444">
        <f t="shared" si="42"/>
        <v>155.24499233917061</v>
      </c>
      <c r="J100" s="444">
        <f t="shared" si="42"/>
        <v>153.92002139576377</v>
      </c>
      <c r="K100" s="444">
        <f t="shared" si="42"/>
        <v>152.41514929219994</v>
      </c>
      <c r="L100" s="444">
        <f t="shared" si="42"/>
        <v>150.73888039050209</v>
      </c>
      <c r="M100" s="444">
        <f t="shared" si="42"/>
        <v>149.02615365963189</v>
      </c>
      <c r="N100" s="444">
        <f t="shared" si="42"/>
        <v>147.21938630486537</v>
      </c>
      <c r="O100" s="318"/>
    </row>
    <row r="101" spans="1:15" ht="13.15">
      <c r="B101" s="329" t="str">
        <f t="shared" si="32"/>
        <v>60-64</v>
      </c>
      <c r="C101" s="444">
        <f t="shared" si="35"/>
        <v>67.030080134779723</v>
      </c>
      <c r="D101" s="444">
        <f t="shared" ref="D101:N101" si="43">D67+(0.2*D66)-(0.2*D67)</f>
        <v>68.202686287428648</v>
      </c>
      <c r="E101" s="444">
        <f t="shared" si="43"/>
        <v>67.647026014678886</v>
      </c>
      <c r="F101" s="444">
        <f t="shared" si="43"/>
        <v>66.192834991742188</v>
      </c>
      <c r="G101" s="444">
        <f t="shared" si="43"/>
        <v>64.574365989509772</v>
      </c>
      <c r="H101" s="444">
        <f t="shared" si="43"/>
        <v>63.394151270166773</v>
      </c>
      <c r="I101" s="444">
        <f t="shared" si="43"/>
        <v>62.522198685704595</v>
      </c>
      <c r="J101" s="444">
        <f t="shared" si="43"/>
        <v>61.961092922195988</v>
      </c>
      <c r="K101" s="444">
        <f t="shared" si="43"/>
        <v>61.326381372243645</v>
      </c>
      <c r="L101" s="444">
        <f t="shared" si="43"/>
        <v>60.655176834598031</v>
      </c>
      <c r="M101" s="444">
        <f t="shared" si="43"/>
        <v>60.020146674259188</v>
      </c>
      <c r="N101" s="444">
        <f t="shared" si="43"/>
        <v>59.370211424745094</v>
      </c>
      <c r="O101" s="318"/>
    </row>
    <row r="102" spans="1:15" ht="13.15">
      <c r="B102" s="329" t="str">
        <f t="shared" si="32"/>
        <v>65 plus</v>
      </c>
      <c r="C102" s="444">
        <f>C68+(0.2*C67)</f>
        <v>14.136816900631867</v>
      </c>
      <c r="D102" s="444">
        <f t="shared" ref="D102:N102" si="44">D68+(0.2*D67)</f>
        <v>20.060575402684783</v>
      </c>
      <c r="E102" s="444">
        <f t="shared" si="44"/>
        <v>24.080480611834652</v>
      </c>
      <c r="F102" s="444">
        <f t="shared" si="44"/>
        <v>26.470037182170223</v>
      </c>
      <c r="G102" s="444">
        <f t="shared" si="44"/>
        <v>27.766607029949999</v>
      </c>
      <c r="H102" s="444">
        <f t="shared" si="44"/>
        <v>28.502315381647978</v>
      </c>
      <c r="I102" s="444">
        <f t="shared" si="44"/>
        <v>28.880419983703295</v>
      </c>
      <c r="J102" s="444">
        <f t="shared" si="44"/>
        <v>29.083442772538756</v>
      </c>
      <c r="K102" s="444">
        <f t="shared" si="44"/>
        <v>29.076819320588417</v>
      </c>
      <c r="L102" s="444">
        <f t="shared" si="44"/>
        <v>28.940248004095032</v>
      </c>
      <c r="M102" s="444">
        <f t="shared" si="44"/>
        <v>28.751085853265046</v>
      </c>
      <c r="N102" s="444">
        <f t="shared" si="44"/>
        <v>28.521403284081046</v>
      </c>
      <c r="O102" s="318"/>
    </row>
    <row r="103" spans="1:15" ht="13.15">
      <c r="B103" s="329" t="str">
        <f t="shared" si="32"/>
        <v>Total</v>
      </c>
      <c r="C103" s="444">
        <f>SUM(C93:C102)</f>
        <v>2604.7581140007187</v>
      </c>
      <c r="D103" s="444">
        <f t="shared" ref="D103:N103" si="45">SUM(D93:D102)</f>
        <v>2590.1215207148534</v>
      </c>
      <c r="E103" s="444">
        <f t="shared" si="45"/>
        <v>2586.6449329449183</v>
      </c>
      <c r="F103" s="444">
        <f t="shared" si="45"/>
        <v>2572.7788042070351</v>
      </c>
      <c r="G103" s="444">
        <f t="shared" si="45"/>
        <v>2556.3276739376925</v>
      </c>
      <c r="H103" s="444">
        <f t="shared" si="45"/>
        <v>2556.6327516431243</v>
      </c>
      <c r="I103" s="444">
        <f t="shared" si="45"/>
        <v>2564.3454086063402</v>
      </c>
      <c r="J103" s="444">
        <f t="shared" si="45"/>
        <v>2580.2014844612349</v>
      </c>
      <c r="K103" s="444">
        <f t="shared" si="45"/>
        <v>2585.8925281441475</v>
      </c>
      <c r="L103" s="444">
        <f t="shared" si="45"/>
        <v>2584.510132383622</v>
      </c>
      <c r="M103" s="444">
        <f t="shared" si="45"/>
        <v>2581.4495443028027</v>
      </c>
      <c r="N103" s="444">
        <f t="shared" si="45"/>
        <v>2575.5289768095331</v>
      </c>
      <c r="O103" s="318"/>
    </row>
    <row r="104" spans="1:15">
      <c r="A104" s="300">
        <f>SUM(C104:N104)</f>
        <v>0</v>
      </c>
      <c r="C104" s="300">
        <f t="shared" ref="C104:N104" si="46">SUM(C93:C102)-C103</f>
        <v>0</v>
      </c>
      <c r="D104" s="300">
        <f t="shared" si="46"/>
        <v>0</v>
      </c>
      <c r="E104" s="300">
        <f t="shared" si="46"/>
        <v>0</v>
      </c>
      <c r="F104" s="300">
        <f t="shared" si="46"/>
        <v>0</v>
      </c>
      <c r="G104" s="300">
        <f t="shared" si="46"/>
        <v>0</v>
      </c>
      <c r="H104" s="300">
        <f t="shared" si="46"/>
        <v>0</v>
      </c>
      <c r="I104" s="300">
        <f t="shared" si="46"/>
        <v>0</v>
      </c>
      <c r="J104" s="300">
        <f t="shared" si="46"/>
        <v>0</v>
      </c>
      <c r="K104" s="300">
        <f t="shared" si="46"/>
        <v>0</v>
      </c>
      <c r="L104" s="300">
        <f t="shared" si="46"/>
        <v>0</v>
      </c>
      <c r="M104" s="300">
        <f t="shared" si="46"/>
        <v>0</v>
      </c>
      <c r="N104" s="300">
        <f t="shared" si="46"/>
        <v>0</v>
      </c>
    </row>
    <row r="106" spans="1:15" ht="15">
      <c r="B106" s="331" t="s">
        <v>163</v>
      </c>
      <c r="H106" s="316"/>
    </row>
    <row r="107" spans="1:15">
      <c r="H107" s="316"/>
    </row>
    <row r="108" spans="1:15" ht="13.15">
      <c r="B108" s="332" t="s">
        <v>46</v>
      </c>
      <c r="H108" s="316"/>
    </row>
    <row r="109" spans="1:15">
      <c r="H109" s="316"/>
    </row>
    <row r="110" spans="1:15" ht="13.15">
      <c r="B110" s="329" t="str">
        <f t="shared" ref="B110:B121" si="47">B76</f>
        <v>Age group</v>
      </c>
      <c r="C110" s="329" t="str">
        <f t="shared" ref="C110:N110" si="48">C76</f>
        <v>2018/19</v>
      </c>
      <c r="D110" s="329" t="str">
        <f t="shared" si="48"/>
        <v>2019/20</v>
      </c>
      <c r="E110" s="329" t="str">
        <f t="shared" si="48"/>
        <v>2020/21</v>
      </c>
      <c r="F110" s="329" t="str">
        <f t="shared" si="48"/>
        <v>2021/22</v>
      </c>
      <c r="G110" s="329" t="str">
        <f t="shared" si="48"/>
        <v>2022/23</v>
      </c>
      <c r="H110" s="329" t="str">
        <f t="shared" si="48"/>
        <v>2023/24</v>
      </c>
      <c r="I110" s="329" t="str">
        <f t="shared" si="48"/>
        <v>2024/25</v>
      </c>
      <c r="J110" s="329" t="str">
        <f t="shared" si="48"/>
        <v>2025/26</v>
      </c>
      <c r="K110" s="329" t="str">
        <f t="shared" si="48"/>
        <v>2026/27</v>
      </c>
      <c r="L110" s="329" t="str">
        <f t="shared" si="48"/>
        <v>2027/28</v>
      </c>
      <c r="M110" s="329" t="str">
        <f t="shared" si="48"/>
        <v>2028/29</v>
      </c>
      <c r="N110" s="329" t="str">
        <f t="shared" si="48"/>
        <v>2029/30</v>
      </c>
    </row>
    <row r="111" spans="1:15" ht="13.15">
      <c r="B111" s="329" t="str">
        <f t="shared" si="47"/>
        <v>20-24</v>
      </c>
      <c r="C111" s="444">
        <f>C77*Group_1_rates!E74</f>
        <v>13.776531155760194</v>
      </c>
      <c r="D111" s="444">
        <f>D77*Group_1_rates!F74</f>
        <v>26.654860883814688</v>
      </c>
      <c r="E111" s="444">
        <f>E77*Group_1_rates!G74</f>
        <v>35.776068015410274</v>
      </c>
      <c r="F111" s="444">
        <f>F77*Group_1_rates!H74</f>
        <v>41.84291619900457</v>
      </c>
      <c r="G111" s="444">
        <f>G77*Group_1_rates!I74</f>
        <v>45.622660291156677</v>
      </c>
      <c r="H111" s="444">
        <f>H77*Group_1_rates!J74</f>
        <v>48.992989604729914</v>
      </c>
      <c r="I111" s="444">
        <f>I77*Group_1_rates!K74</f>
        <v>51.654819708167324</v>
      </c>
      <c r="J111" s="444">
        <f>J77*Group_1_rates!L74</f>
        <v>53.94263007369824</v>
      </c>
      <c r="K111" s="444">
        <f>K77*Group_1_rates!M74</f>
        <v>54.953132378626385</v>
      </c>
      <c r="L111" s="444">
        <f>L77*Group_1_rates!N74</f>
        <v>55.22899847625807</v>
      </c>
      <c r="M111" s="444">
        <f>M77*Group_1_rates!O74</f>
        <v>55.285811063630284</v>
      </c>
      <c r="N111" s="444">
        <f>N77*Group_1_rates!P74</f>
        <v>55.112261479271886</v>
      </c>
      <c r="O111" s="318"/>
    </row>
    <row r="112" spans="1:15" ht="13.15">
      <c r="B112" s="329" t="str">
        <f t="shared" si="47"/>
        <v>25-29</v>
      </c>
      <c r="C112" s="444">
        <f>C78*Group_1_rates!E75</f>
        <v>44.415141548908977</v>
      </c>
      <c r="D112" s="444">
        <f>D78*Group_1_rates!F75</f>
        <v>48.00814163913185</v>
      </c>
      <c r="E112" s="444">
        <f>E78*Group_1_rates!G75</f>
        <v>52.809990197229276</v>
      </c>
      <c r="F112" s="444">
        <f>F78*Group_1_rates!H75</f>
        <v>57.373278533427168</v>
      </c>
      <c r="G112" s="444">
        <f>G78*Group_1_rates!I75</f>
        <v>61.039718309034882</v>
      </c>
      <c r="H112" s="444">
        <f>H78*Group_1_rates!J75</f>
        <v>64.832645376761945</v>
      </c>
      <c r="I112" s="444">
        <f>I78*Group_1_rates!K75</f>
        <v>68.271432434950015</v>
      </c>
      <c r="J112" s="444">
        <f>J78*Group_1_rates!L75</f>
        <v>71.460092353843621</v>
      </c>
      <c r="K112" s="444">
        <f>K78*Group_1_rates!M75</f>
        <v>73.509712951471101</v>
      </c>
      <c r="L112" s="444">
        <f>L78*Group_1_rates!N75</f>
        <v>74.707521218268823</v>
      </c>
      <c r="M112" s="444">
        <f>M78*Group_1_rates!O75</f>
        <v>75.460528705226452</v>
      </c>
      <c r="N112" s="444">
        <f>N78*Group_1_rates!P75</f>
        <v>75.801405050031804</v>
      </c>
      <c r="O112" s="318"/>
    </row>
    <row r="113" spans="1:15" ht="13.15">
      <c r="B113" s="329" t="str">
        <f t="shared" si="47"/>
        <v>30-34</v>
      </c>
      <c r="C113" s="444">
        <f>C79*Group_1_rates!E76</f>
        <v>63.218666174706236</v>
      </c>
      <c r="D113" s="444">
        <f>D79*Group_1_rates!F76</f>
        <v>57.445580578221559</v>
      </c>
      <c r="E113" s="444">
        <f>E79*Group_1_rates!G76</f>
        <v>54.284268917274233</v>
      </c>
      <c r="F113" s="444">
        <f>F79*Group_1_rates!H76</f>
        <v>52.743959003797123</v>
      </c>
      <c r="G113" s="444">
        <f>G79*Group_1_rates!I76</f>
        <v>52.029070210729138</v>
      </c>
      <c r="H113" s="444">
        <f>H79*Group_1_rates!J76</f>
        <v>52.294108708580744</v>
      </c>
      <c r="I113" s="444">
        <f>I79*Group_1_rates!K76</f>
        <v>53.12151017313321</v>
      </c>
      <c r="J113" s="444">
        <f>J79*Group_1_rates!L76</f>
        <v>54.345122824948845</v>
      </c>
      <c r="K113" s="444">
        <f>K79*Group_1_rates!M76</f>
        <v>55.444096644129878</v>
      </c>
      <c r="L113" s="444">
        <f>L79*Group_1_rates!N76</f>
        <v>56.348909783831907</v>
      </c>
      <c r="M113" s="444">
        <f>M79*Group_1_rates!O76</f>
        <v>57.104603505602455</v>
      </c>
      <c r="N113" s="444">
        <f>N79*Group_1_rates!P76</f>
        <v>57.665846600293357</v>
      </c>
      <c r="O113" s="318"/>
    </row>
    <row r="114" spans="1:15" ht="13.15">
      <c r="B114" s="329" t="str">
        <f t="shared" si="47"/>
        <v>35-39</v>
      </c>
      <c r="C114" s="444">
        <f>C80*Group_1_rates!E77</f>
        <v>70.393465941742988</v>
      </c>
      <c r="D114" s="444">
        <f>D80*Group_1_rates!F77</f>
        <v>65.991402941079258</v>
      </c>
      <c r="E114" s="444">
        <f>E80*Group_1_rates!G77</f>
        <v>62.342598353022574</v>
      </c>
      <c r="F114" s="444">
        <f>F80*Group_1_rates!H77</f>
        <v>59.324526175516048</v>
      </c>
      <c r="G114" s="444">
        <f>G80*Group_1_rates!I77</f>
        <v>56.699593148179417</v>
      </c>
      <c r="H114" s="444">
        <f>H80*Group_1_rates!J77</f>
        <v>54.87922642543311</v>
      </c>
      <c r="I114" s="444">
        <f>I80*Group_1_rates!K77</f>
        <v>53.71166716864925</v>
      </c>
      <c r="J114" s="444">
        <f>J80*Group_1_rates!L77</f>
        <v>53.136629588521409</v>
      </c>
      <c r="K114" s="444">
        <f>K80*Group_1_rates!M77</f>
        <v>52.821182162998284</v>
      </c>
      <c r="L114" s="444">
        <f>L80*Group_1_rates!N77</f>
        <v>52.694187007970051</v>
      </c>
      <c r="M114" s="444">
        <f>M80*Group_1_rates!O77</f>
        <v>52.730200677298171</v>
      </c>
      <c r="N114" s="444">
        <f>N80*Group_1_rates!P77</f>
        <v>52.838486064459026</v>
      </c>
      <c r="O114" s="318"/>
    </row>
    <row r="115" spans="1:15" ht="13.15">
      <c r="B115" s="329" t="str">
        <f t="shared" si="47"/>
        <v>40-44</v>
      </c>
      <c r="C115" s="444">
        <f>C81*Group_1_rates!E78</f>
        <v>51.478885170807033</v>
      </c>
      <c r="D115" s="444">
        <f>D81*Group_1_rates!F78</f>
        <v>52.095018027181112</v>
      </c>
      <c r="E115" s="444">
        <f>E81*Group_1_rates!G78</f>
        <v>52.257336969009401</v>
      </c>
      <c r="F115" s="444">
        <f>F81*Group_1_rates!H78</f>
        <v>51.942300278572368</v>
      </c>
      <c r="G115" s="444">
        <f>G81*Group_1_rates!I78</f>
        <v>51.079737691837721</v>
      </c>
      <c r="H115" s="444">
        <f>H81*Group_1_rates!J78</f>
        <v>50.173715242637279</v>
      </c>
      <c r="I115" s="444">
        <f>I81*Group_1_rates!K78</f>
        <v>49.291922939453734</v>
      </c>
      <c r="J115" s="444">
        <f>J81*Group_1_rates!L78</f>
        <v>48.548850176130735</v>
      </c>
      <c r="K115" s="444">
        <f>K81*Group_1_rates!M78</f>
        <v>47.82898456951375</v>
      </c>
      <c r="L115" s="444">
        <f>L81*Group_1_rates!N78</f>
        <v>47.183876728102973</v>
      </c>
      <c r="M115" s="444">
        <f>M81*Group_1_rates!O78</f>
        <v>46.667876394566491</v>
      </c>
      <c r="N115" s="444">
        <f>N81*Group_1_rates!P78</f>
        <v>46.258433100116463</v>
      </c>
      <c r="O115" s="318"/>
    </row>
    <row r="116" spans="1:15" ht="13.15">
      <c r="B116" s="329" t="str">
        <f t="shared" si="47"/>
        <v>45-49</v>
      </c>
      <c r="C116" s="444">
        <f>C82*Group_1_rates!E79</f>
        <v>55.952797203036724</v>
      </c>
      <c r="D116" s="444">
        <f>D82*Group_1_rates!F79</f>
        <v>54.241493878377554</v>
      </c>
      <c r="E116" s="444">
        <f>E82*Group_1_rates!G79</f>
        <v>53.578642265661436</v>
      </c>
      <c r="F116" s="444">
        <f>F82*Group_1_rates!H79</f>
        <v>53.299797300299147</v>
      </c>
      <c r="G116" s="444">
        <f>G82*Group_1_rates!I79</f>
        <v>52.888324807009035</v>
      </c>
      <c r="H116" s="444">
        <f>H82*Group_1_rates!J79</f>
        <v>52.561169388874468</v>
      </c>
      <c r="I116" s="444">
        <f>I82*Group_1_rates!K79</f>
        <v>52.211222311351975</v>
      </c>
      <c r="J116" s="444">
        <f>J82*Group_1_rates!L79</f>
        <v>51.863936276988653</v>
      </c>
      <c r="K116" s="444">
        <f>K82*Group_1_rates!M79</f>
        <v>51.374581938826871</v>
      </c>
      <c r="L116" s="444">
        <f>L82*Group_1_rates!N79</f>
        <v>50.802359309770495</v>
      </c>
      <c r="M116" s="444">
        <f>M82*Group_1_rates!O79</f>
        <v>50.228961975401248</v>
      </c>
      <c r="N116" s="444">
        <f>N82*Group_1_rates!P79</f>
        <v>49.667516533000168</v>
      </c>
      <c r="O116" s="318"/>
    </row>
    <row r="117" spans="1:15" ht="13.15">
      <c r="B117" s="329" t="str">
        <f t="shared" si="47"/>
        <v>50-54</v>
      </c>
      <c r="C117" s="444">
        <f>C83*Group_1_rates!E80</f>
        <v>40.31006012090522</v>
      </c>
      <c r="D117" s="444">
        <f>D83*Group_1_rates!F80</f>
        <v>40.571205639472289</v>
      </c>
      <c r="E117" s="444">
        <f>E83*Group_1_rates!G80</f>
        <v>40.777082556112525</v>
      </c>
      <c r="F117" s="444">
        <f>F83*Group_1_rates!H80</f>
        <v>40.927830306986259</v>
      </c>
      <c r="G117" s="444">
        <f>G83*Group_1_rates!I80</f>
        <v>40.872875194631128</v>
      </c>
      <c r="H117" s="444">
        <f>H83*Group_1_rates!J80</f>
        <v>40.879512844245795</v>
      </c>
      <c r="I117" s="444">
        <f>I83*Group_1_rates!K80</f>
        <v>40.887245683229487</v>
      </c>
      <c r="J117" s="444">
        <f>J83*Group_1_rates!L80</f>
        <v>40.902351776996454</v>
      </c>
      <c r="K117" s="444">
        <f>K83*Group_1_rates!M80</f>
        <v>40.788948875254313</v>
      </c>
      <c r="L117" s="444">
        <f>L83*Group_1_rates!N80</f>
        <v>40.5710363525478</v>
      </c>
      <c r="M117" s="444">
        <f>M83*Group_1_rates!O80</f>
        <v>40.297702262954878</v>
      </c>
      <c r="N117" s="444">
        <f>N83*Group_1_rates!P80</f>
        <v>39.973770710283354</v>
      </c>
      <c r="O117" s="318"/>
    </row>
    <row r="118" spans="1:15" ht="13.15">
      <c r="B118" s="329" t="str">
        <f t="shared" si="47"/>
        <v>55-59</v>
      </c>
      <c r="C118" s="444">
        <f>C84*Group_1_rates!E81</f>
        <v>18.512369522466905</v>
      </c>
      <c r="D118" s="444">
        <f>D84*Group_1_rates!F81</f>
        <v>17.378308967269206</v>
      </c>
      <c r="E118" s="444">
        <f>E84*Group_1_rates!G81</f>
        <v>16.897093412569056</v>
      </c>
      <c r="F118" s="444">
        <f>F84*Group_1_rates!H81</f>
        <v>16.695239653080396</v>
      </c>
      <c r="G118" s="444">
        <f>G84*Group_1_rates!I81</f>
        <v>16.552377049128914</v>
      </c>
      <c r="H118" s="444">
        <f>H84*Group_1_rates!J81</f>
        <v>16.520798904366288</v>
      </c>
      <c r="I118" s="444">
        <f>I84*Group_1_rates!K81</f>
        <v>16.534403596280047</v>
      </c>
      <c r="J118" s="444">
        <f>J84*Group_1_rates!L81</f>
        <v>16.580039445486133</v>
      </c>
      <c r="K118" s="444">
        <f>K84*Group_1_rates!M81</f>
        <v>16.578961223465758</v>
      </c>
      <c r="L118" s="444">
        <f>L84*Group_1_rates!N81</f>
        <v>16.538779309052124</v>
      </c>
      <c r="M118" s="444">
        <f>M84*Group_1_rates!O81</f>
        <v>16.477836926484269</v>
      </c>
      <c r="N118" s="444">
        <f>N84*Group_1_rates!P81</f>
        <v>16.391469659621396</v>
      </c>
      <c r="O118" s="318"/>
    </row>
    <row r="119" spans="1:15" ht="13.15">
      <c r="B119" s="329" t="str">
        <f t="shared" si="47"/>
        <v>60-64</v>
      </c>
      <c r="C119" s="444">
        <f>C85*Group_1_rates!E82</f>
        <v>6.2036307273793962</v>
      </c>
      <c r="D119" s="444">
        <f>D85*Group_1_rates!F82</f>
        <v>6.3599927438216213</v>
      </c>
      <c r="E119" s="444">
        <f>E85*Group_1_rates!G82</f>
        <v>6.3394711822325887</v>
      </c>
      <c r="F119" s="444">
        <f>F85*Group_1_rates!H82</f>
        <v>6.2808971676509078</v>
      </c>
      <c r="G119" s="444">
        <f>G85*Group_1_rates!I82</f>
        <v>6.2051920008139021</v>
      </c>
      <c r="H119" s="444">
        <f>H85*Group_1_rates!J82</f>
        <v>6.1772730864369221</v>
      </c>
      <c r="I119" s="444">
        <f>I85*Group_1_rates!K82</f>
        <v>6.1747657703818044</v>
      </c>
      <c r="J119" s="444">
        <f>J85*Group_1_rates!L82</f>
        <v>6.1944451765336828</v>
      </c>
      <c r="K119" s="444">
        <f>K85*Group_1_rates!M82</f>
        <v>6.1954323404976304</v>
      </c>
      <c r="L119" s="444">
        <f>L85*Group_1_rates!N82</f>
        <v>6.1832207998991437</v>
      </c>
      <c r="M119" s="444">
        <f>M85*Group_1_rates!O82</f>
        <v>6.1672186205066106</v>
      </c>
      <c r="N119" s="444">
        <f>N85*Group_1_rates!P82</f>
        <v>6.1433552810473744</v>
      </c>
      <c r="O119" s="318"/>
    </row>
    <row r="120" spans="1:15" ht="13.15">
      <c r="B120" s="329" t="str">
        <f t="shared" si="47"/>
        <v>65 plus</v>
      </c>
      <c r="C120" s="444">
        <f>C86*Group_1_rates!E83</f>
        <v>2.1096518174862244</v>
      </c>
      <c r="D120" s="444">
        <f>D86*Group_1_rates!F83</f>
        <v>2.7546961820466058</v>
      </c>
      <c r="E120" s="444">
        <f>E86*Group_1_rates!G83</f>
        <v>3.1872513022287143</v>
      </c>
      <c r="F120" s="444">
        <f>F86*Group_1_rates!H83</f>
        <v>3.4439327193232354</v>
      </c>
      <c r="G120" s="444">
        <f>G86*Group_1_rates!I83</f>
        <v>3.5709397644899763</v>
      </c>
      <c r="H120" s="444">
        <f>H86*Group_1_rates!J83</f>
        <v>3.6493830305897421</v>
      </c>
      <c r="I120" s="444">
        <f>I86*Group_1_rates!K83</f>
        <v>3.6995473864271933</v>
      </c>
      <c r="J120" s="444">
        <f>J86*Group_1_rates!L83</f>
        <v>3.7400048469125529</v>
      </c>
      <c r="K120" s="444">
        <f>K86*Group_1_rates!M83</f>
        <v>3.7572160846542406</v>
      </c>
      <c r="L120" s="444">
        <f>L86*Group_1_rates!N83</f>
        <v>3.7593757995795838</v>
      </c>
      <c r="M120" s="444">
        <f>M86*Group_1_rates!O83</f>
        <v>3.7557401383804967</v>
      </c>
      <c r="N120" s="444">
        <f>N86*Group_1_rates!P83</f>
        <v>3.7461663793177369</v>
      </c>
      <c r="O120" s="318"/>
    </row>
    <row r="121" spans="1:15" ht="13.15">
      <c r="B121" s="329" t="str">
        <f t="shared" si="47"/>
        <v>Total</v>
      </c>
      <c r="C121" s="444">
        <f>SUM(C111:C120)</f>
        <v>366.37119938319989</v>
      </c>
      <c r="D121" s="444">
        <f t="shared" ref="D121:N121" si="49">SUM(D111:D120)</f>
        <v>371.50070148041578</v>
      </c>
      <c r="E121" s="444">
        <f t="shared" si="49"/>
        <v>378.24980317075011</v>
      </c>
      <c r="F121" s="444">
        <f t="shared" si="49"/>
        <v>383.87467733765726</v>
      </c>
      <c r="G121" s="444">
        <f t="shared" si="49"/>
        <v>386.56048846701083</v>
      </c>
      <c r="H121" s="444">
        <f t="shared" si="49"/>
        <v>390.96082261265616</v>
      </c>
      <c r="I121" s="444">
        <f t="shared" si="49"/>
        <v>395.55853717202399</v>
      </c>
      <c r="J121" s="444">
        <f t="shared" si="49"/>
        <v>400.71410254006037</v>
      </c>
      <c r="K121" s="444">
        <f t="shared" si="49"/>
        <v>403.25224916943819</v>
      </c>
      <c r="L121" s="444">
        <f t="shared" si="49"/>
        <v>404.01826478528096</v>
      </c>
      <c r="M121" s="444">
        <f t="shared" si="49"/>
        <v>404.17648027005134</v>
      </c>
      <c r="N121" s="444">
        <f t="shared" si="49"/>
        <v>403.59871085744254</v>
      </c>
      <c r="O121" s="318"/>
    </row>
    <row r="122" spans="1:15">
      <c r="A122" s="300">
        <f>SUM(C122:N122)</f>
        <v>0</v>
      </c>
      <c r="C122" s="300">
        <f t="shared" ref="C122:N122" si="50">SUM(C111:C120)-C121</f>
        <v>0</v>
      </c>
      <c r="D122" s="300">
        <f t="shared" si="50"/>
        <v>0</v>
      </c>
      <c r="E122" s="300">
        <f t="shared" si="50"/>
        <v>0</v>
      </c>
      <c r="F122" s="300">
        <f t="shared" si="50"/>
        <v>0</v>
      </c>
      <c r="G122" s="300">
        <f t="shared" si="50"/>
        <v>0</v>
      </c>
      <c r="H122" s="300">
        <f t="shared" si="50"/>
        <v>0</v>
      </c>
      <c r="I122" s="300">
        <f t="shared" si="50"/>
        <v>0</v>
      </c>
      <c r="J122" s="300">
        <f t="shared" si="50"/>
        <v>0</v>
      </c>
      <c r="K122" s="300">
        <f t="shared" si="50"/>
        <v>0</v>
      </c>
      <c r="L122" s="300">
        <f t="shared" si="50"/>
        <v>0</v>
      </c>
      <c r="M122" s="300">
        <f t="shared" si="50"/>
        <v>0</v>
      </c>
      <c r="N122" s="300">
        <f t="shared" si="50"/>
        <v>0</v>
      </c>
    </row>
    <row r="124" spans="1:15" ht="13.15">
      <c r="B124" s="332" t="s">
        <v>47</v>
      </c>
      <c r="C124" s="320"/>
      <c r="D124" s="320"/>
      <c r="E124" s="320"/>
      <c r="F124" s="320"/>
      <c r="G124" s="320"/>
      <c r="H124" s="330"/>
      <c r="I124" s="320"/>
      <c r="J124" s="320"/>
      <c r="K124" s="320"/>
      <c r="L124" s="320"/>
    </row>
    <row r="125" spans="1:15">
      <c r="C125" s="320"/>
      <c r="D125" s="320"/>
      <c r="E125" s="320"/>
      <c r="F125" s="320"/>
      <c r="G125" s="320"/>
      <c r="H125" s="330"/>
      <c r="I125" s="320"/>
      <c r="J125" s="320"/>
      <c r="K125" s="320"/>
      <c r="L125" s="320"/>
    </row>
    <row r="126" spans="1:15" ht="13.15">
      <c r="B126" s="329" t="str">
        <f t="shared" ref="B126:B137" si="51">B110</f>
        <v>Age group</v>
      </c>
      <c r="C126" s="329" t="str">
        <f t="shared" ref="C126:N126" si="52">C110</f>
        <v>2018/19</v>
      </c>
      <c r="D126" s="329" t="str">
        <f t="shared" si="52"/>
        <v>2019/20</v>
      </c>
      <c r="E126" s="329" t="str">
        <f t="shared" si="52"/>
        <v>2020/21</v>
      </c>
      <c r="F126" s="329" t="str">
        <f t="shared" si="52"/>
        <v>2021/22</v>
      </c>
      <c r="G126" s="329" t="str">
        <f t="shared" si="52"/>
        <v>2022/23</v>
      </c>
      <c r="H126" s="329" t="str">
        <f t="shared" si="52"/>
        <v>2023/24</v>
      </c>
      <c r="I126" s="329" t="str">
        <f t="shared" si="52"/>
        <v>2024/25</v>
      </c>
      <c r="J126" s="329" t="str">
        <f t="shared" si="52"/>
        <v>2025/26</v>
      </c>
      <c r="K126" s="329" t="str">
        <f t="shared" si="52"/>
        <v>2026/27</v>
      </c>
      <c r="L126" s="329" t="str">
        <f t="shared" si="52"/>
        <v>2027/28</v>
      </c>
      <c r="M126" s="329" t="str">
        <f t="shared" si="52"/>
        <v>2028/29</v>
      </c>
      <c r="N126" s="329" t="str">
        <f t="shared" si="52"/>
        <v>2029/30</v>
      </c>
    </row>
    <row r="127" spans="1:15" ht="13.15">
      <c r="B127" s="329" t="str">
        <f t="shared" si="51"/>
        <v>20-24</v>
      </c>
      <c r="C127" s="444">
        <f>C93*Group_1_rates!E89</f>
        <v>10.497354110290404</v>
      </c>
      <c r="D127" s="444">
        <f>D93*Group_1_rates!F89</f>
        <v>16.381540017107188</v>
      </c>
      <c r="E127" s="444">
        <f>E93*Group_1_rates!G89</f>
        <v>21.565370348134898</v>
      </c>
      <c r="F127" s="444">
        <f>F93*Group_1_rates!H89</f>
        <v>24.747263929622537</v>
      </c>
      <c r="G127" s="444">
        <f>G93*Group_1_rates!I89</f>
        <v>26.749429166377123</v>
      </c>
      <c r="H127" s="444">
        <f>H93*Group_1_rates!J89</f>
        <v>28.602189542117788</v>
      </c>
      <c r="I127" s="444">
        <f>I93*Group_1_rates!K89</f>
        <v>30.113841669581216</v>
      </c>
      <c r="J127" s="444">
        <f>J93*Group_1_rates!L89</f>
        <v>31.440730448936176</v>
      </c>
      <c r="K127" s="444">
        <f>K93*Group_1_rates!M89</f>
        <v>32.082468577609944</v>
      </c>
      <c r="L127" s="444">
        <f>L93*Group_1_rates!N89</f>
        <v>32.311162207405872</v>
      </c>
      <c r="M127" s="444">
        <f>M93*Group_1_rates!O89</f>
        <v>32.399628324353031</v>
      </c>
      <c r="N127" s="444">
        <f>N93*Group_1_rates!P89</f>
        <v>32.345456188996039</v>
      </c>
    </row>
    <row r="128" spans="1:15" ht="13.15">
      <c r="B128" s="329" t="str">
        <f t="shared" si="51"/>
        <v>25-29</v>
      </c>
      <c r="C128" s="444">
        <f>C94*Group_1_rates!E90</f>
        <v>26.311876306754122</v>
      </c>
      <c r="D128" s="444">
        <f>D94*Group_1_rates!F90</f>
        <v>29.691415555895048</v>
      </c>
      <c r="E128" s="444">
        <f>E94*Group_1_rates!G90</f>
        <v>34.570084158898091</v>
      </c>
      <c r="F128" s="444">
        <f>F94*Group_1_rates!H90</f>
        <v>37.946576658021741</v>
      </c>
      <c r="G128" s="444">
        <f>G94*Group_1_rates!I90</f>
        <v>40.509622489604887</v>
      </c>
      <c r="H128" s="444">
        <f>H94*Group_1_rates!J90</f>
        <v>43.10442222832372</v>
      </c>
      <c r="I128" s="444">
        <f>I94*Group_1_rates!K90</f>
        <v>45.446529045191681</v>
      </c>
      <c r="J128" s="444">
        <f>J94*Group_1_rates!L90</f>
        <v>47.613181201573283</v>
      </c>
      <c r="K128" s="444">
        <f>K94*Group_1_rates!M90</f>
        <v>49.039262154104939</v>
      </c>
      <c r="L128" s="444">
        <f>L94*Group_1_rates!N90</f>
        <v>49.906193473537641</v>
      </c>
      <c r="M128" s="444">
        <f>M94*Group_1_rates!O90</f>
        <v>50.472517283543809</v>
      </c>
      <c r="N128" s="444">
        <f>N94*Group_1_rates!P90</f>
        <v>50.759095020773664</v>
      </c>
    </row>
    <row r="129" spans="1:14" ht="13.15">
      <c r="B129" s="329" t="str">
        <f t="shared" si="51"/>
        <v>30-34</v>
      </c>
      <c r="C129" s="444">
        <f>C95*Group_1_rates!E91</f>
        <v>38.813806916225083</v>
      </c>
      <c r="D129" s="444">
        <f>D95*Group_1_rates!F91</f>
        <v>36.344279410411922</v>
      </c>
      <c r="E129" s="444">
        <f>E95*Group_1_rates!G91</f>
        <v>36.590741836310556</v>
      </c>
      <c r="F129" s="444">
        <f>F95*Group_1_rates!H91</f>
        <v>36.396519152215241</v>
      </c>
      <c r="G129" s="444">
        <f>G95*Group_1_rates!I91</f>
        <v>36.498463368524185</v>
      </c>
      <c r="H129" s="444">
        <f>H95*Group_1_rates!J91</f>
        <v>37.184190652343652</v>
      </c>
      <c r="I129" s="444">
        <f>I95*Group_1_rates!K91</f>
        <v>38.171503246258837</v>
      </c>
      <c r="J129" s="444">
        <f>J95*Group_1_rates!L91</f>
        <v>39.362624628176185</v>
      </c>
      <c r="K129" s="444">
        <f>K95*Group_1_rates!M91</f>
        <v>40.391960281881339</v>
      </c>
      <c r="L129" s="444">
        <f>L95*Group_1_rates!N91</f>
        <v>41.226404403861324</v>
      </c>
      <c r="M129" s="444">
        <f>M95*Group_1_rates!O91</f>
        <v>41.912788222528775</v>
      </c>
      <c r="N129" s="444">
        <f>N95*Group_1_rates!P91</f>
        <v>42.426651345377948</v>
      </c>
    </row>
    <row r="130" spans="1:14" ht="13.15">
      <c r="B130" s="329" t="str">
        <f t="shared" si="51"/>
        <v>35-39</v>
      </c>
      <c r="C130" s="444">
        <f>C96*Group_1_rates!E92</f>
        <v>48.32472230981913</v>
      </c>
      <c r="D130" s="444">
        <f>D96*Group_1_rates!F92</f>
        <v>44.594279680621263</v>
      </c>
      <c r="E130" s="444">
        <f>E96*Group_1_rates!G92</f>
        <v>43.191786594809614</v>
      </c>
      <c r="F130" s="444">
        <f>F96*Group_1_rates!H92</f>
        <v>40.855778312514985</v>
      </c>
      <c r="G130" s="444">
        <f>G96*Group_1_rates!I92</f>
        <v>38.874958447845195</v>
      </c>
      <c r="H130" s="444">
        <f>H96*Group_1_rates!J92</f>
        <v>37.62516751123394</v>
      </c>
      <c r="I130" s="444">
        <f>I96*Group_1_rates!K92</f>
        <v>36.925527517738203</v>
      </c>
      <c r="J130" s="444">
        <f>J96*Group_1_rates!L92</f>
        <v>36.688286858430153</v>
      </c>
      <c r="K130" s="444">
        <f>K96*Group_1_rates!M92</f>
        <v>36.640713014099589</v>
      </c>
      <c r="L130" s="444">
        <f>L96*Group_1_rates!N92</f>
        <v>36.717622877571984</v>
      </c>
      <c r="M130" s="444">
        <f>M96*Group_1_rates!O92</f>
        <v>36.894857898495147</v>
      </c>
      <c r="N130" s="444">
        <f>N96*Group_1_rates!P92</f>
        <v>37.103751292486997</v>
      </c>
    </row>
    <row r="131" spans="1:14" ht="13.15">
      <c r="B131" s="329" t="str">
        <f t="shared" si="51"/>
        <v>40-44</v>
      </c>
      <c r="C131" s="444">
        <f>C97*Group_1_rates!E93</f>
        <v>39.119592418318881</v>
      </c>
      <c r="D131" s="444">
        <f>D97*Group_1_rates!F93</f>
        <v>38.728547097438756</v>
      </c>
      <c r="E131" s="444">
        <f>E97*Group_1_rates!G93</f>
        <v>39.375840634622428</v>
      </c>
      <c r="F131" s="444">
        <f>F97*Group_1_rates!H93</f>
        <v>38.364986374653071</v>
      </c>
      <c r="G131" s="444">
        <f>G97*Group_1_rates!I93</f>
        <v>36.997883014958283</v>
      </c>
      <c r="H131" s="444">
        <f>H97*Group_1_rates!J93</f>
        <v>35.796875860687059</v>
      </c>
      <c r="I131" s="444">
        <f>I97*Group_1_rates!K93</f>
        <v>34.780086517856788</v>
      </c>
      <c r="J131" s="444">
        <f>J97*Group_1_rates!L93</f>
        <v>33.998352510219817</v>
      </c>
      <c r="K131" s="444">
        <f>K97*Group_1_rates!M93</f>
        <v>33.331247462559197</v>
      </c>
      <c r="L131" s="444">
        <f>L97*Group_1_rates!N93</f>
        <v>32.790156383663678</v>
      </c>
      <c r="M131" s="444">
        <f>M97*Group_1_rates!O93</f>
        <v>32.393767674337596</v>
      </c>
      <c r="N131" s="444">
        <f>N97*Group_1_rates!P93</f>
        <v>32.10774694304714</v>
      </c>
    </row>
    <row r="132" spans="1:14" ht="13.15">
      <c r="B132" s="329" t="str">
        <f t="shared" si="51"/>
        <v>45-49</v>
      </c>
      <c r="C132" s="444">
        <f>C98*Group_1_rates!E94</f>
        <v>36.399268916758778</v>
      </c>
      <c r="D132" s="444">
        <f>D98*Group_1_rates!F94</f>
        <v>36.224962002025151</v>
      </c>
      <c r="E132" s="444">
        <f>E98*Group_1_rates!G94</f>
        <v>37.493581001254171</v>
      </c>
      <c r="F132" s="444">
        <f>F98*Group_1_rates!H94</f>
        <v>37.339270688590865</v>
      </c>
      <c r="G132" s="444">
        <f>G98*Group_1_rates!I94</f>
        <v>36.781770439088234</v>
      </c>
      <c r="H132" s="444">
        <f>H98*Group_1_rates!J94</f>
        <v>36.217465800539372</v>
      </c>
      <c r="I132" s="444">
        <f>I98*Group_1_rates!K94</f>
        <v>35.628490392328203</v>
      </c>
      <c r="J132" s="444">
        <f>J98*Group_1_rates!L94</f>
        <v>35.068876214278362</v>
      </c>
      <c r="K132" s="444">
        <f>K98*Group_1_rates!M94</f>
        <v>34.453558479069621</v>
      </c>
      <c r="L132" s="444">
        <f>L98*Group_1_rates!N94</f>
        <v>33.832070150312887</v>
      </c>
      <c r="M132" s="444">
        <f>M98*Group_1_rates!O94</f>
        <v>33.262101082561863</v>
      </c>
      <c r="N132" s="444">
        <f>N98*Group_1_rates!P94</f>
        <v>32.747624875252072</v>
      </c>
    </row>
    <row r="133" spans="1:14" ht="13.15">
      <c r="B133" s="329" t="str">
        <f t="shared" si="51"/>
        <v>50-54</v>
      </c>
      <c r="C133" s="444">
        <f>C99*Group_1_rates!E95</f>
        <v>30.899875014886618</v>
      </c>
      <c r="D133" s="444">
        <f>D99*Group_1_rates!F95</f>
        <v>30.07162802247176</v>
      </c>
      <c r="E133" s="444">
        <f>E99*Group_1_rates!G95</f>
        <v>30.663231160941713</v>
      </c>
      <c r="F133" s="444">
        <f>F99*Group_1_rates!H95</f>
        <v>30.32126248547582</v>
      </c>
      <c r="G133" s="444">
        <f>G99*Group_1_rates!I95</f>
        <v>29.855505554767682</v>
      </c>
      <c r="H133" s="444">
        <f>H99*Group_1_rates!J95</f>
        <v>29.515946569446019</v>
      </c>
      <c r="I133" s="444">
        <f>I99*Group_1_rates!K95</f>
        <v>29.220513172097828</v>
      </c>
      <c r="J133" s="444">
        <f>J99*Group_1_rates!L95</f>
        <v>28.959084026430002</v>
      </c>
      <c r="K133" s="444">
        <f>K99*Group_1_rates!M95</f>
        <v>28.628020223827008</v>
      </c>
      <c r="L133" s="444">
        <f>L99*Group_1_rates!N95</f>
        <v>28.246653603647054</v>
      </c>
      <c r="M133" s="444">
        <f>M99*Group_1_rates!O95</f>
        <v>27.853472229109151</v>
      </c>
      <c r="N133" s="444">
        <f>N99*Group_1_rates!P95</f>
        <v>27.453238312682707</v>
      </c>
    </row>
    <row r="134" spans="1:14" ht="13.15">
      <c r="B134" s="329" t="str">
        <f t="shared" si="51"/>
        <v>55-59</v>
      </c>
      <c r="C134" s="444">
        <f>C100*Group_1_rates!E96</f>
        <v>12.719906071107317</v>
      </c>
      <c r="D134" s="444">
        <f>D100*Group_1_rates!F96</f>
        <v>12.076334017162585</v>
      </c>
      <c r="E134" s="444">
        <f>E100*Group_1_rates!G96</f>
        <v>12.067223900559332</v>
      </c>
      <c r="F134" s="444">
        <f>F100*Group_1_rates!H96</f>
        <v>11.750667330096823</v>
      </c>
      <c r="G134" s="444">
        <f>G100*Group_1_rates!I96</f>
        <v>11.444517881797557</v>
      </c>
      <c r="H134" s="444">
        <f>H100*Group_1_rates!J96</f>
        <v>11.244928715458292</v>
      </c>
      <c r="I134" s="444">
        <f>I100*Group_1_rates!K96</f>
        <v>11.105431906264776</v>
      </c>
      <c r="J134" s="444">
        <f>J100*Group_1_rates!L96</f>
        <v>11.010650268750588</v>
      </c>
      <c r="K134" s="444">
        <f>K100*Group_1_rates!M96</f>
        <v>10.902999423322651</v>
      </c>
      <c r="L134" s="444">
        <f>L100*Group_1_rates!N96</f>
        <v>10.783087728498225</v>
      </c>
      <c r="M134" s="444">
        <f>M100*Group_1_rates!O96</f>
        <v>10.660568027236858</v>
      </c>
      <c r="N134" s="444">
        <f>N100*Group_1_rates!P96</f>
        <v>10.531321141224684</v>
      </c>
    </row>
    <row r="135" spans="1:14" ht="13.15">
      <c r="B135" s="329" t="str">
        <f t="shared" si="51"/>
        <v>60-64</v>
      </c>
      <c r="C135" s="444">
        <f>C101*Group_1_rates!E97</f>
        <v>3.4766121484939223</v>
      </c>
      <c r="D135" s="444">
        <f>D101*Group_1_rates!F97</f>
        <v>3.5366771074350685</v>
      </c>
      <c r="E135" s="444">
        <f>E101*Group_1_rates!G97</f>
        <v>3.6417485773936091</v>
      </c>
      <c r="F135" s="444">
        <f>F101*Group_1_rates!H97</f>
        <v>3.5851310449718556</v>
      </c>
      <c r="G135" s="444">
        <f>G101*Group_1_rates!I97</f>
        <v>3.4974716560674231</v>
      </c>
      <c r="H135" s="444">
        <f>H101*Group_1_rates!J97</f>
        <v>3.4335489606491474</v>
      </c>
      <c r="I135" s="444">
        <f>I101*Group_1_rates!K97</f>
        <v>3.3863223343732249</v>
      </c>
      <c r="J135" s="444">
        <f>J101*Group_1_rates!L97</f>
        <v>3.355931768800406</v>
      </c>
      <c r="K135" s="444">
        <f>K101*Group_1_rates!M97</f>
        <v>3.3215545724978117</v>
      </c>
      <c r="L135" s="444">
        <f>L101*Group_1_rates!N97</f>
        <v>3.2852008459088315</v>
      </c>
      <c r="M135" s="444">
        <f>M101*Group_1_rates!O97</f>
        <v>3.2508063930559166</v>
      </c>
      <c r="N135" s="444">
        <f>N101*Group_1_rates!P97</f>
        <v>3.2156046519528925</v>
      </c>
    </row>
    <row r="136" spans="1:14" ht="13.15">
      <c r="B136" s="329" t="str">
        <f t="shared" si="51"/>
        <v>65 plus</v>
      </c>
      <c r="C136" s="444">
        <f>C102*Group_1_rates!E98</f>
        <v>1.1723889296876717</v>
      </c>
      <c r="D136" s="444">
        <f>D102*Group_1_rates!F98</f>
        <v>1.6633011496942467</v>
      </c>
      <c r="E136" s="444">
        <f>E102*Group_1_rates!G98</f>
        <v>2.0728122783069223</v>
      </c>
      <c r="F136" s="444">
        <f>F102*Group_1_rates!H98</f>
        <v>2.2923565872723888</v>
      </c>
      <c r="G136" s="444">
        <f>G102*Group_1_rates!I98</f>
        <v>2.4046420521911442</v>
      </c>
      <c r="H136" s="444">
        <f>H102*Group_1_rates!J98</f>
        <v>2.4683558231510951</v>
      </c>
      <c r="I136" s="444">
        <f>I102*Group_1_rates!K98</f>
        <v>2.501100415432338</v>
      </c>
      <c r="J136" s="444">
        <f>J102*Group_1_rates!L98</f>
        <v>2.5186825829280024</v>
      </c>
      <c r="K136" s="444">
        <f>K102*Group_1_rates!M98</f>
        <v>2.5181089791357469</v>
      </c>
      <c r="L136" s="444">
        <f>L102*Group_1_rates!N98</f>
        <v>2.5062816380994843</v>
      </c>
      <c r="M136" s="444">
        <f>M102*Group_1_rates!O98</f>
        <v>2.4898998287528085</v>
      </c>
      <c r="N136" s="444">
        <f>N102*Group_1_rates!P98</f>
        <v>2.4700088725434521</v>
      </c>
    </row>
    <row r="137" spans="1:14" ht="13.15">
      <c r="B137" s="329" t="str">
        <f t="shared" si="51"/>
        <v>Total</v>
      </c>
      <c r="C137" s="444">
        <f>SUM(C127:C136)</f>
        <v>247.73540314234197</v>
      </c>
      <c r="D137" s="444">
        <f t="shared" ref="D137:N137" si="53">SUM(D127:D136)</f>
        <v>249.31296406026303</v>
      </c>
      <c r="E137" s="444">
        <f t="shared" si="53"/>
        <v>261.23242049123132</v>
      </c>
      <c r="F137" s="444">
        <f t="shared" si="53"/>
        <v>263.59981256343525</v>
      </c>
      <c r="G137" s="444">
        <f t="shared" si="53"/>
        <v>263.61426407122173</v>
      </c>
      <c r="H137" s="444">
        <f t="shared" si="53"/>
        <v>265.1930916639501</v>
      </c>
      <c r="I137" s="444">
        <f t="shared" si="53"/>
        <v>267.27934621712313</v>
      </c>
      <c r="J137" s="444">
        <f t="shared" si="53"/>
        <v>270.01640050852296</v>
      </c>
      <c r="K137" s="444">
        <f t="shared" si="53"/>
        <v>271.30989316810786</v>
      </c>
      <c r="L137" s="444">
        <f t="shared" si="53"/>
        <v>271.60483331250697</v>
      </c>
      <c r="M137" s="444">
        <f t="shared" si="53"/>
        <v>271.59040696397494</v>
      </c>
      <c r="N137" s="444">
        <f t="shared" si="53"/>
        <v>271.16049864433768</v>
      </c>
    </row>
    <row r="138" spans="1:14">
      <c r="A138" s="300">
        <f>SUM(C138:N138)</f>
        <v>0</v>
      </c>
      <c r="C138" s="300">
        <f t="shared" ref="C138:N138" si="54">SUM(C127:C136)-C137</f>
        <v>0</v>
      </c>
      <c r="D138" s="300">
        <f t="shared" si="54"/>
        <v>0</v>
      </c>
      <c r="E138" s="300">
        <f t="shared" si="54"/>
        <v>0</v>
      </c>
      <c r="F138" s="300">
        <f t="shared" si="54"/>
        <v>0</v>
      </c>
      <c r="G138" s="300">
        <f t="shared" si="54"/>
        <v>0</v>
      </c>
      <c r="H138" s="300">
        <f t="shared" si="54"/>
        <v>0</v>
      </c>
      <c r="I138" s="300">
        <f t="shared" si="54"/>
        <v>0</v>
      </c>
      <c r="J138" s="300">
        <f t="shared" si="54"/>
        <v>0</v>
      </c>
      <c r="K138" s="300">
        <f t="shared" si="54"/>
        <v>0</v>
      </c>
      <c r="L138" s="300">
        <f t="shared" si="54"/>
        <v>0</v>
      </c>
      <c r="M138" s="300">
        <f t="shared" si="54"/>
        <v>0</v>
      </c>
      <c r="N138" s="300">
        <f t="shared" si="54"/>
        <v>0</v>
      </c>
    </row>
    <row r="140" spans="1:14" ht="15">
      <c r="B140" s="331" t="s">
        <v>164</v>
      </c>
      <c r="H140" s="316"/>
    </row>
    <row r="141" spans="1:14">
      <c r="H141" s="316"/>
    </row>
    <row r="142" spans="1:14" ht="13.15">
      <c r="B142" s="332" t="s">
        <v>46</v>
      </c>
      <c r="H142" s="316"/>
    </row>
    <row r="143" spans="1:14">
      <c r="H143" s="316"/>
    </row>
    <row r="144" spans="1:14" ht="13.15">
      <c r="B144" s="329" t="str">
        <f t="shared" ref="B144:B155" si="55">B110</f>
        <v>Age group</v>
      </c>
      <c r="C144" s="329" t="str">
        <f t="shared" ref="C144:N144" si="56">C110</f>
        <v>2018/19</v>
      </c>
      <c r="D144" s="329" t="str">
        <f t="shared" si="56"/>
        <v>2019/20</v>
      </c>
      <c r="E144" s="329" t="str">
        <f t="shared" si="56"/>
        <v>2020/21</v>
      </c>
      <c r="F144" s="329" t="str">
        <f t="shared" si="56"/>
        <v>2021/22</v>
      </c>
      <c r="G144" s="329" t="str">
        <f t="shared" si="56"/>
        <v>2022/23</v>
      </c>
      <c r="H144" s="329" t="str">
        <f t="shared" si="56"/>
        <v>2023/24</v>
      </c>
      <c r="I144" s="329" t="str">
        <f t="shared" si="56"/>
        <v>2024/25</v>
      </c>
      <c r="J144" s="329" t="str">
        <f t="shared" si="56"/>
        <v>2025/26</v>
      </c>
      <c r="K144" s="329" t="str">
        <f t="shared" si="56"/>
        <v>2026/27</v>
      </c>
      <c r="L144" s="329" t="str">
        <f t="shared" si="56"/>
        <v>2027/28</v>
      </c>
      <c r="M144" s="329" t="str">
        <f t="shared" si="56"/>
        <v>2028/29</v>
      </c>
      <c r="N144" s="329" t="str">
        <f t="shared" si="56"/>
        <v>2029/30</v>
      </c>
    </row>
    <row r="145" spans="1:14" ht="13.15">
      <c r="B145" s="329" t="str">
        <f t="shared" si="55"/>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row>
    <row r="146" spans="1:14" ht="13.15">
      <c r="B146" s="329" t="str">
        <f t="shared" si="55"/>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row>
    <row r="147" spans="1:14" ht="13.15">
      <c r="B147" s="329" t="str">
        <f t="shared" si="55"/>
        <v>30-34</v>
      </c>
      <c r="C147" s="444">
        <f>C79*Calc_SEC_retirement_rates!$G126</f>
        <v>0.20568167751226754</v>
      </c>
      <c r="D147" s="444">
        <f>D79*Calc_SEC_retirement_rates!$G126</f>
        <v>0.18804624372436288</v>
      </c>
      <c r="E147" s="444">
        <f>E79*Calc_SEC_retirement_rates!$G126</f>
        <v>0.17779145348045947</v>
      </c>
      <c r="F147" s="444">
        <f>F79*Calc_SEC_retirement_rates!$G126</f>
        <v>0.17233765319907982</v>
      </c>
      <c r="G147" s="444">
        <f>G79*Calc_SEC_retirement_rates!$G126</f>
        <v>0.17000179788554923</v>
      </c>
      <c r="H147" s="444">
        <f>H79*Calc_SEC_retirement_rates!$G126</f>
        <v>0.17086779493222268</v>
      </c>
      <c r="I147" s="444">
        <f>I79*Calc_SEC_retirement_rates!$G126</f>
        <v>0.17357127850356757</v>
      </c>
      <c r="J147" s="444">
        <f>J79*Calc_SEC_retirement_rates!$G126</f>
        <v>0.17756935784424482</v>
      </c>
      <c r="K147" s="444">
        <f>K79*Calc_SEC_retirement_rates!$G126</f>
        <v>0.18116018743880097</v>
      </c>
      <c r="L147" s="444">
        <f>L79*Calc_SEC_retirement_rates!$G126</f>
        <v>0.18411660891388804</v>
      </c>
      <c r="M147" s="444">
        <f>M79*Calc_SEC_retirement_rates!$G126</f>
        <v>0.18658579183088975</v>
      </c>
      <c r="N147" s="444">
        <f>N79*Calc_SEC_retirement_rates!$G126</f>
        <v>0.18841961924240916</v>
      </c>
    </row>
    <row r="148" spans="1:14" ht="13.15">
      <c r="B148" s="329" t="str">
        <f t="shared" si="55"/>
        <v>35-39</v>
      </c>
      <c r="C148" s="444">
        <f>C80*Calc_SEC_retirement_rates!$G127</f>
        <v>0.32904577938745083</v>
      </c>
      <c r="D148" s="444">
        <f>D80*Calc_SEC_retirement_rates!$G127</f>
        <v>0.31036239851411279</v>
      </c>
      <c r="E148" s="444">
        <f>E80*Calc_SEC_retirement_rates!$G127</f>
        <v>0.29335634414109785</v>
      </c>
      <c r="F148" s="444">
        <f>F80*Calc_SEC_retirement_rates!$G127</f>
        <v>0.27849373272921857</v>
      </c>
      <c r="G148" s="444">
        <f>G80*Calc_SEC_retirement_rates!$G127</f>
        <v>0.26617121716821118</v>
      </c>
      <c r="H148" s="444">
        <f>H80*Calc_SEC_retirement_rates!$G127</f>
        <v>0.25762566684971738</v>
      </c>
      <c r="I148" s="444">
        <f>I80*Calc_SEC_retirement_rates!$G127</f>
        <v>0.25214466334970992</v>
      </c>
      <c r="J148" s="444">
        <f>J80*Calc_SEC_retirement_rates!$G127</f>
        <v>0.24944520037084719</v>
      </c>
      <c r="K148" s="444">
        <f>K80*Calc_SEC_retirement_rates!$G127</f>
        <v>0.24796436037637598</v>
      </c>
      <c r="L148" s="444">
        <f>L80*Calc_SEC_retirement_rates!$G127</f>
        <v>0.24736819287125841</v>
      </c>
      <c r="M148" s="444">
        <f>M80*Calc_SEC_retirement_rates!$G127</f>
        <v>0.24753725585156428</v>
      </c>
      <c r="N148" s="444">
        <f>N80*Calc_SEC_retirement_rates!$G127</f>
        <v>0.24804559200887691</v>
      </c>
    </row>
    <row r="149" spans="1:14" ht="13.15">
      <c r="B149" s="329" t="str">
        <f t="shared" si="55"/>
        <v>40-44</v>
      </c>
      <c r="C149" s="444">
        <f>C81*Calc_SEC_retirement_rates!$G128</f>
        <v>0.36765005776201182</v>
      </c>
      <c r="D149" s="444">
        <f>D81*Calc_SEC_retirement_rates!$G128</f>
        <v>0.37433415991332192</v>
      </c>
      <c r="E149" s="444">
        <f>E81*Calc_SEC_retirement_rates!$G128</f>
        <v>0.3756984381872232</v>
      </c>
      <c r="F149" s="444">
        <f>F81*Calc_SEC_retirement_rates!$G128</f>
        <v>0.37254938968021661</v>
      </c>
      <c r="G149" s="444">
        <f>G81*Calc_SEC_retirement_rates!$G128</f>
        <v>0.36636277176908139</v>
      </c>
      <c r="H149" s="444">
        <f>H81*Calc_SEC_retirement_rates!$G128</f>
        <v>0.35986444364968839</v>
      </c>
      <c r="I149" s="444">
        <f>I81*Calc_SEC_retirement_rates!$G128</f>
        <v>0.35353990309961847</v>
      </c>
      <c r="J149" s="444">
        <f>J81*Calc_SEC_retirement_rates!$G128</f>
        <v>0.34821031039811506</v>
      </c>
      <c r="K149" s="444">
        <f>K81*Calc_SEC_retirement_rates!$G128</f>
        <v>0.34304716800822033</v>
      </c>
      <c r="L149" s="444">
        <f>L81*Calc_SEC_retirement_rates!$G128</f>
        <v>0.33842021596130356</v>
      </c>
      <c r="M149" s="444">
        <f>M81*Calc_SEC_retirement_rates!$G128</f>
        <v>0.33471927071431173</v>
      </c>
      <c r="N149" s="444">
        <f>N81*Calc_SEC_retirement_rates!$G128</f>
        <v>0.33178259196427684</v>
      </c>
    </row>
    <row r="150" spans="1:14" ht="13.15">
      <c r="B150" s="329" t="str">
        <f t="shared" si="55"/>
        <v>45-49</v>
      </c>
      <c r="C150" s="444">
        <f>C82*Calc_SEC_retirement_rates!$G129</f>
        <v>0.85438893786198755</v>
      </c>
      <c r="D150" s="444">
        <f>D82*Calc_SEC_retirement_rates!$G129</f>
        <v>0.83334190020419507</v>
      </c>
      <c r="E150" s="444">
        <f>E82*Calc_SEC_retirement_rates!$G129</f>
        <v>0.823592016221941</v>
      </c>
      <c r="F150" s="444">
        <f>F82*Calc_SEC_retirement_rates!$G129</f>
        <v>0.81736595367499576</v>
      </c>
      <c r="G150" s="444">
        <f>G82*Calc_SEC_retirement_rates!$G129</f>
        <v>0.81105591829166768</v>
      </c>
      <c r="H150" s="444">
        <f>H82*Calc_SEC_retirement_rates!$G129</f>
        <v>0.80603890671023715</v>
      </c>
      <c r="I150" s="444">
        <f>I82*Calc_SEC_retirement_rates!$G129</f>
        <v>0.80067237923278012</v>
      </c>
      <c r="J150" s="444">
        <f>J82*Calc_SEC_retirement_rates!$G129</f>
        <v>0.79534665952926842</v>
      </c>
      <c r="K150" s="444">
        <f>K82*Calc_SEC_retirement_rates!$G129</f>
        <v>0.78784228623788322</v>
      </c>
      <c r="L150" s="444">
        <f>L82*Calc_SEC_retirement_rates!$G129</f>
        <v>0.77906710661988399</v>
      </c>
      <c r="M150" s="444">
        <f>M82*Calc_SEC_retirement_rates!$G129</f>
        <v>0.77027391259700939</v>
      </c>
      <c r="N150" s="444">
        <f>N82*Calc_SEC_retirement_rates!$G129</f>
        <v>0.76166400387861244</v>
      </c>
    </row>
    <row r="151" spans="1:14" ht="13.15">
      <c r="B151" s="329" t="str">
        <f t="shared" si="55"/>
        <v>50-54</v>
      </c>
      <c r="C151" s="444">
        <f>C83*Calc_SEC_retirement_rates!$G130</f>
        <v>12.542178285726141</v>
      </c>
      <c r="D151" s="444">
        <f>D83*Calc_SEC_retirement_rates!$G130</f>
        <v>12.700920577716239</v>
      </c>
      <c r="E151" s="444">
        <f>E83*Calc_SEC_retirement_rates!$G130</f>
        <v>12.772099244228059</v>
      </c>
      <c r="F151" s="444">
        <f>F83*Calc_SEC_retirement_rates!$G130</f>
        <v>12.788965582047373</v>
      </c>
      <c r="G151" s="444">
        <f>G83*Calc_SEC_retirement_rates!$G130</f>
        <v>12.771793427178775</v>
      </c>
      <c r="H151" s="444">
        <f>H83*Calc_SEC_retirement_rates!$G130</f>
        <v>12.773867533522328</v>
      </c>
      <c r="I151" s="444">
        <f>I83*Calc_SEC_retirement_rates!$G130</f>
        <v>12.776283860282682</v>
      </c>
      <c r="J151" s="444">
        <f>J83*Calc_SEC_retirement_rates!$G130</f>
        <v>12.781004152363055</v>
      </c>
      <c r="K151" s="444">
        <f>K83*Calc_SEC_retirement_rates!$G130</f>
        <v>12.745568464802627</v>
      </c>
      <c r="L151" s="444">
        <f>L83*Calc_SEC_retirement_rates!$G130</f>
        <v>12.677476026677096</v>
      </c>
      <c r="M151" s="444">
        <f>M83*Calc_SEC_retirement_rates!$G130</f>
        <v>12.592065677826831</v>
      </c>
      <c r="N151" s="444">
        <f>N83*Calc_SEC_retirement_rates!$G130</f>
        <v>12.490844835016894</v>
      </c>
    </row>
    <row r="152" spans="1:14" ht="13.15">
      <c r="B152" s="329" t="str">
        <f t="shared" si="55"/>
        <v>55-59</v>
      </c>
      <c r="C152" s="444">
        <f>C84*Calc_SEC_retirement_rates!$G131</f>
        <v>49.032463407628583</v>
      </c>
      <c r="D152" s="444">
        <f>D84*Calc_SEC_retirement_rates!$G131</f>
        <v>46.311300737345178</v>
      </c>
      <c r="E152" s="444">
        <f>E84*Calc_SEC_retirement_rates!$G131</f>
        <v>45.05264751521409</v>
      </c>
      <c r="F152" s="444">
        <f>F84*Calc_SEC_retirement_rates!$G131</f>
        <v>44.409055054062613</v>
      </c>
      <c r="G152" s="444">
        <f>G84*Calc_SEC_retirement_rates!$G131</f>
        <v>44.029042944270728</v>
      </c>
      <c r="H152" s="444">
        <f>H84*Calc_SEC_retirement_rates!$G131</f>
        <v>43.945045613390256</v>
      </c>
      <c r="I152" s="444">
        <f>I84*Calc_SEC_retirement_rates!$G131</f>
        <v>43.981233863738616</v>
      </c>
      <c r="J152" s="444">
        <f>J84*Calc_SEC_retirement_rates!$G131</f>
        <v>44.102624450633137</v>
      </c>
      <c r="K152" s="444">
        <f>K84*Calc_SEC_retirement_rates!$G131</f>
        <v>44.09975639829856</v>
      </c>
      <c r="L152" s="444">
        <f>L84*Calc_SEC_retirement_rates!$G131</f>
        <v>43.992873185691103</v>
      </c>
      <c r="M152" s="444">
        <f>M84*Calc_SEC_retirement_rates!$G131</f>
        <v>43.830767478985521</v>
      </c>
      <c r="N152" s="444">
        <f>N84*Calc_SEC_retirement_rates!$G131</f>
        <v>43.601032010152373</v>
      </c>
    </row>
    <row r="153" spans="1:14" ht="13.15">
      <c r="B153" s="329" t="str">
        <f t="shared" si="55"/>
        <v>60-64</v>
      </c>
      <c r="C153" s="444">
        <f>C85*Calc_SEC_retirement_rates!$G132</f>
        <v>25.660836673723683</v>
      </c>
      <c r="D153" s="444">
        <f>D85*Calc_SEC_retirement_rates!$G132</f>
        <v>26.469105001485907</v>
      </c>
      <c r="E153" s="444">
        <f>E85*Calc_SEC_retirement_rates!$G132</f>
        <v>26.397604394396346</v>
      </c>
      <c r="F153" s="444">
        <f>F85*Calc_SEC_retirement_rates!$G132</f>
        <v>26.091781293814222</v>
      </c>
      <c r="G153" s="444">
        <f>G85*Calc_SEC_retirement_rates!$G132</f>
        <v>25.777290767509101</v>
      </c>
      <c r="H153" s="444">
        <f>H85*Calc_SEC_retirement_rates!$G132</f>
        <v>25.661311443466555</v>
      </c>
      <c r="I153" s="444">
        <f>I85*Calc_SEC_retirement_rates!$G132</f>
        <v>25.650895679540099</v>
      </c>
      <c r="J153" s="444">
        <f>J85*Calc_SEC_retirement_rates!$G132</f>
        <v>25.732646860557917</v>
      </c>
      <c r="K153" s="444">
        <f>K85*Calc_SEC_retirement_rates!$G132</f>
        <v>25.73674768653245</v>
      </c>
      <c r="L153" s="444">
        <f>L85*Calc_SEC_retirement_rates!$G132</f>
        <v>25.686019130077604</v>
      </c>
      <c r="M153" s="444">
        <f>M85*Calc_SEC_retirement_rates!$G132</f>
        <v>25.61954369610859</v>
      </c>
      <c r="N153" s="444">
        <f>N85*Calc_SEC_retirement_rates!$G132</f>
        <v>25.520411833654723</v>
      </c>
    </row>
    <row r="154" spans="1:14" ht="13.15">
      <c r="B154" s="329" t="str">
        <f t="shared" si="55"/>
        <v>65 plus</v>
      </c>
      <c r="C154" s="444">
        <f>C86*Calc_SEC_retirement_rates!$G133</f>
        <v>6.4280643541319344</v>
      </c>
      <c r="D154" s="444">
        <f>D86*Calc_SEC_retirement_rates!$G133</f>
        <v>8.4450242614233204</v>
      </c>
      <c r="E154" s="444">
        <f>E86*Calc_SEC_retirement_rates!$G133</f>
        <v>9.7762511319355614</v>
      </c>
      <c r="F154" s="444">
        <f>F86*Calc_SEC_retirement_rates!$G133</f>
        <v>10.538559765172948</v>
      </c>
      <c r="G154" s="444">
        <f>G86*Calc_SEC_retirement_rates!$G133</f>
        <v>10.92720595694604</v>
      </c>
      <c r="H154" s="444">
        <f>H86*Calc_SEC_retirement_rates!$G133</f>
        <v>11.16724521303528</v>
      </c>
      <c r="I154" s="444">
        <f>I86*Calc_SEC_retirement_rates!$G133</f>
        <v>11.320749972030185</v>
      </c>
      <c r="J154" s="444">
        <f>J86*Calc_SEC_retirement_rates!$G133</f>
        <v>11.444551277113714</v>
      </c>
      <c r="K154" s="444">
        <f>K86*Calc_SEC_retirement_rates!$G133</f>
        <v>11.4972182925161</v>
      </c>
      <c r="L154" s="444">
        <f>L86*Calc_SEC_retirement_rates!$G133</f>
        <v>11.503827098979933</v>
      </c>
      <c r="M154" s="444">
        <f>M86*Calc_SEC_retirement_rates!$G133</f>
        <v>11.492701843071906</v>
      </c>
      <c r="N154" s="444">
        <f>N86*Calc_SEC_retirement_rates!$G133</f>
        <v>11.463405791063058</v>
      </c>
    </row>
    <row r="155" spans="1:14" ht="13.15">
      <c r="B155" s="329" t="str">
        <f t="shared" si="55"/>
        <v>Total</v>
      </c>
      <c r="C155" s="444">
        <f>SUM(C145:C154)</f>
        <v>95.420309173734054</v>
      </c>
      <c r="D155" s="444">
        <f t="shared" ref="D155:N155" si="57">SUM(D145:D154)</f>
        <v>95.632435280326632</v>
      </c>
      <c r="E155" s="444">
        <f t="shared" si="57"/>
        <v>95.66904053780479</v>
      </c>
      <c r="F155" s="444">
        <f t="shared" si="57"/>
        <v>95.469108424380664</v>
      </c>
      <c r="G155" s="444">
        <f t="shared" si="57"/>
        <v>95.118924801019148</v>
      </c>
      <c r="H155" s="444">
        <f t="shared" si="57"/>
        <v>95.141866615556296</v>
      </c>
      <c r="I155" s="444">
        <f t="shared" si="57"/>
        <v>95.309091599777261</v>
      </c>
      <c r="J155" s="444">
        <f t="shared" si="57"/>
        <v>95.631398268810301</v>
      </c>
      <c r="K155" s="444">
        <f t="shared" si="57"/>
        <v>95.639304844211011</v>
      </c>
      <c r="L155" s="444">
        <f t="shared" si="57"/>
        <v>95.409167565792075</v>
      </c>
      <c r="M155" s="444">
        <f t="shared" si="57"/>
        <v>95.074194926986621</v>
      </c>
      <c r="N155" s="444">
        <f t="shared" si="57"/>
        <v>94.60560627698122</v>
      </c>
    </row>
    <row r="156" spans="1:14">
      <c r="A156" s="300">
        <f>SUM(C156:N156)</f>
        <v>0</v>
      </c>
      <c r="C156" s="300">
        <f t="shared" ref="C156:N156" si="58">SUM(C145:C154)-C155</f>
        <v>0</v>
      </c>
      <c r="D156" s="300">
        <f t="shared" si="58"/>
        <v>0</v>
      </c>
      <c r="E156" s="300">
        <f t="shared" si="58"/>
        <v>0</v>
      </c>
      <c r="F156" s="300">
        <f t="shared" si="58"/>
        <v>0</v>
      </c>
      <c r="G156" s="300">
        <f t="shared" si="58"/>
        <v>0</v>
      </c>
      <c r="H156" s="300">
        <f t="shared" si="58"/>
        <v>0</v>
      </c>
      <c r="I156" s="300">
        <f t="shared" si="58"/>
        <v>0</v>
      </c>
      <c r="J156" s="300">
        <f t="shared" si="58"/>
        <v>0</v>
      </c>
      <c r="K156" s="300">
        <f t="shared" si="58"/>
        <v>0</v>
      </c>
      <c r="L156" s="300">
        <f t="shared" si="58"/>
        <v>0</v>
      </c>
      <c r="M156" s="300">
        <f t="shared" si="58"/>
        <v>0</v>
      </c>
      <c r="N156" s="300">
        <f t="shared" si="58"/>
        <v>0</v>
      </c>
    </row>
    <row r="158" spans="1:14" ht="13.15">
      <c r="B158" s="332" t="s">
        <v>47</v>
      </c>
      <c r="C158" s="320"/>
      <c r="D158" s="320"/>
      <c r="E158" s="320"/>
      <c r="F158" s="320"/>
      <c r="G158" s="320"/>
      <c r="H158" s="330"/>
      <c r="I158" s="320"/>
      <c r="J158" s="320"/>
      <c r="K158" s="320"/>
      <c r="L158" s="320"/>
    </row>
    <row r="159" spans="1:14">
      <c r="C159" s="320"/>
      <c r="D159" s="320"/>
      <c r="E159" s="320"/>
      <c r="F159" s="320"/>
      <c r="G159" s="320"/>
      <c r="H159" s="330"/>
      <c r="I159" s="320"/>
      <c r="J159" s="320"/>
      <c r="K159" s="320"/>
      <c r="L159" s="320"/>
    </row>
    <row r="160" spans="1:14" ht="13.15">
      <c r="B160" s="329" t="str">
        <f t="shared" ref="B160:B171" si="59">B144</f>
        <v>Age group</v>
      </c>
      <c r="C160" s="329" t="str">
        <f t="shared" ref="C160:N160" si="60">C144</f>
        <v>2018/19</v>
      </c>
      <c r="D160" s="329" t="str">
        <f t="shared" si="60"/>
        <v>2019/20</v>
      </c>
      <c r="E160" s="329" t="str">
        <f t="shared" si="60"/>
        <v>2020/21</v>
      </c>
      <c r="F160" s="329" t="str">
        <f t="shared" si="60"/>
        <v>2021/22</v>
      </c>
      <c r="G160" s="329" t="str">
        <f t="shared" si="60"/>
        <v>2022/23</v>
      </c>
      <c r="H160" s="329" t="str">
        <f t="shared" si="60"/>
        <v>2023/24</v>
      </c>
      <c r="I160" s="329" t="str">
        <f t="shared" si="60"/>
        <v>2024/25</v>
      </c>
      <c r="J160" s="329" t="str">
        <f t="shared" si="60"/>
        <v>2025/26</v>
      </c>
      <c r="K160" s="329" t="str">
        <f t="shared" si="60"/>
        <v>2026/27</v>
      </c>
      <c r="L160" s="329" t="str">
        <f t="shared" si="60"/>
        <v>2027/28</v>
      </c>
      <c r="M160" s="329" t="str">
        <f t="shared" si="60"/>
        <v>2028/29</v>
      </c>
      <c r="N160" s="329" t="str">
        <f t="shared" si="60"/>
        <v>2029/30</v>
      </c>
    </row>
    <row r="161" spans="1:14" ht="13.15">
      <c r="B161" s="329" t="str">
        <f t="shared" si="59"/>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row>
    <row r="162" spans="1:14" ht="13.15">
      <c r="B162" s="329" t="str">
        <f t="shared" si="59"/>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row>
    <row r="163" spans="1:14" ht="13.15">
      <c r="B163" s="329" t="str">
        <f t="shared" si="59"/>
        <v>30-34</v>
      </c>
      <c r="C163" s="444">
        <f>C95*Calc_SEC_retirement_rates!$G142</f>
        <v>5.7045132455227479E-2</v>
      </c>
      <c r="D163" s="444">
        <f>D95*Calc_SEC_retirement_rates!$G142</f>
        <v>5.34270245785263E-2</v>
      </c>
      <c r="E163" s="444">
        <f>E95*Calc_SEC_retirement_rates!$G142</f>
        <v>5.1811816664952846E-2</v>
      </c>
      <c r="F163" s="444">
        <f>F95*Calc_SEC_retirement_rates!$G142</f>
        <v>5.1225317032796265E-2</v>
      </c>
      <c r="G163" s="444">
        <f>G95*Calc_SEC_retirement_rates!$G142</f>
        <v>5.1368795720366518E-2</v>
      </c>
      <c r="H163" s="444">
        <f>H95*Calc_SEC_retirement_rates!$G142</f>
        <v>5.2333904426635554E-2</v>
      </c>
      <c r="I163" s="444">
        <f>I95*Calc_SEC_retirement_rates!$G142</f>
        <v>5.3723471391054989E-2</v>
      </c>
      <c r="J163" s="444">
        <f>J95*Calc_SEC_retirement_rates!$G142</f>
        <v>5.5399883636909682E-2</v>
      </c>
      <c r="K163" s="444">
        <f>K95*Calc_SEC_retirement_rates!$G142</f>
        <v>5.68485948439812E-2</v>
      </c>
      <c r="L163" s="444">
        <f>L95*Calc_SEC_retirement_rates!$G142</f>
        <v>5.8023011125818862E-2</v>
      </c>
      <c r="M163" s="444">
        <f>M95*Calc_SEC_retirement_rates!$G142</f>
        <v>5.898904385467342E-2</v>
      </c>
      <c r="N163" s="444">
        <f>N95*Calc_SEC_retirement_rates!$G142</f>
        <v>5.9712266898869659E-2</v>
      </c>
    </row>
    <row r="164" spans="1:14" ht="13.15">
      <c r="B164" s="329" t="str">
        <f t="shared" si="59"/>
        <v>35-39</v>
      </c>
      <c r="C164" s="444">
        <f>C96*Calc_SEC_retirement_rates!$G143</f>
        <v>0.22586201211058032</v>
      </c>
      <c r="D164" s="444">
        <f>D96*Calc_SEC_retirement_rates!$G143</f>
        <v>0.20847095358637444</v>
      </c>
      <c r="E164" s="444">
        <f>E96*Calc_SEC_retirement_rates!$G143</f>
        <v>0.19449133092309528</v>
      </c>
      <c r="F164" s="444">
        <f>F96*Calc_SEC_retirement_rates!$G143</f>
        <v>0.18286044236003601</v>
      </c>
      <c r="G164" s="444">
        <f>G96*Calc_SEC_retirement_rates!$G143</f>
        <v>0.17399477851394768</v>
      </c>
      <c r="H164" s="444">
        <f>H96*Calc_SEC_retirement_rates!$G143</f>
        <v>0.16840102083839528</v>
      </c>
      <c r="I164" s="444">
        <f>I96*Calc_SEC_retirement_rates!$G143</f>
        <v>0.16526960383968364</v>
      </c>
      <c r="J164" s="444">
        <f>J96*Calc_SEC_retirement_rates!$G143</f>
        <v>0.16420777284052807</v>
      </c>
      <c r="K164" s="444">
        <f>K96*Calc_SEC_retirement_rates!$G143</f>
        <v>0.16399484398252145</v>
      </c>
      <c r="L164" s="444">
        <f>L96*Calc_SEC_retirement_rates!$G143</f>
        <v>0.1643390736664804</v>
      </c>
      <c r="M164" s="444">
        <f>M96*Calc_SEC_retirement_rates!$G143</f>
        <v>0.16513233414679221</v>
      </c>
      <c r="N164" s="444">
        <f>N96*Calc_SEC_retirement_rates!$G143</f>
        <v>0.16606728973959117</v>
      </c>
    </row>
    <row r="165" spans="1:14" ht="13.15">
      <c r="B165" s="329" t="str">
        <f t="shared" si="59"/>
        <v>40-44</v>
      </c>
      <c r="C165" s="444">
        <f>C97*Calc_SEC_retirement_rates!$G144</f>
        <v>0.33522288847675302</v>
      </c>
      <c r="D165" s="444">
        <f>D97*Calc_SEC_retirement_rates!$G144</f>
        <v>0.33194269934944004</v>
      </c>
      <c r="E165" s="444">
        <f>E97*Calc_SEC_retirement_rates!$G144</f>
        <v>0.32508313190866678</v>
      </c>
      <c r="F165" s="444">
        <f>F97*Calc_SEC_retirement_rates!$G144</f>
        <v>0.31482328263320264</v>
      </c>
      <c r="G165" s="444">
        <f>G97*Calc_SEC_retirement_rates!$G144</f>
        <v>0.30360482517840354</v>
      </c>
      <c r="H165" s="444">
        <f>H97*Calc_SEC_retirement_rates!$G144</f>
        <v>0.29374935407041863</v>
      </c>
      <c r="I165" s="444">
        <f>I97*Calc_SEC_retirement_rates!$G144</f>
        <v>0.28540557530479466</v>
      </c>
      <c r="J165" s="444">
        <f>J97*Calc_SEC_retirement_rates!$G144</f>
        <v>0.278990661872351</v>
      </c>
      <c r="K165" s="444">
        <f>K97*Calc_SEC_retirement_rates!$G144</f>
        <v>0.27351639429631841</v>
      </c>
      <c r="L165" s="444">
        <f>L97*Calc_SEC_retirement_rates!$G144</f>
        <v>0.26907619801948679</v>
      </c>
      <c r="M165" s="444">
        <f>M97*Calc_SEC_retirement_rates!$G144</f>
        <v>0.26582343015844512</v>
      </c>
      <c r="N165" s="444">
        <f>N97*Calc_SEC_retirement_rates!$G144</f>
        <v>0.26347634251330254</v>
      </c>
    </row>
    <row r="166" spans="1:14" ht="13.15">
      <c r="B166" s="329" t="str">
        <f t="shared" si="59"/>
        <v>45-49</v>
      </c>
      <c r="C166" s="444">
        <f>C98*Calc_SEC_retirement_rates!$G145</f>
        <v>0.70095852634453604</v>
      </c>
      <c r="D166" s="444">
        <f>D98*Calc_SEC_retirement_rates!$G145</f>
        <v>0.69775052915168867</v>
      </c>
      <c r="E166" s="444">
        <f>E98*Calc_SEC_retirement_rates!$G145</f>
        <v>0.6956356610628246</v>
      </c>
      <c r="F166" s="444">
        <f>F98*Calc_SEC_retirement_rates!$G145</f>
        <v>0.68858561378971705</v>
      </c>
      <c r="G166" s="444">
        <f>G98*Calc_SEC_retirement_rates!$G145</f>
        <v>0.67830457068383254</v>
      </c>
      <c r="H166" s="444">
        <f>H98*Calc_SEC_retirement_rates!$G145</f>
        <v>0.66789804563035093</v>
      </c>
      <c r="I166" s="444">
        <f>I98*Calc_SEC_retirement_rates!$G145</f>
        <v>0.6570365589036149</v>
      </c>
      <c r="J166" s="444">
        <f>J98*Calc_SEC_retirement_rates!$G145</f>
        <v>0.64671653215505753</v>
      </c>
      <c r="K166" s="444">
        <f>K98*Calc_SEC_retirement_rates!$G145</f>
        <v>0.63536925802353916</v>
      </c>
      <c r="L166" s="444">
        <f>L98*Calc_SEC_retirement_rates!$G145</f>
        <v>0.62390818997298236</v>
      </c>
      <c r="M166" s="444">
        <f>M98*Calc_SEC_retirement_rates!$G145</f>
        <v>0.61339720534150122</v>
      </c>
      <c r="N166" s="444">
        <f>N98*Calc_SEC_retirement_rates!$G145</f>
        <v>0.60390958256640337</v>
      </c>
    </row>
    <row r="167" spans="1:14" ht="13.15">
      <c r="B167" s="329" t="str">
        <f t="shared" si="59"/>
        <v>50-54</v>
      </c>
      <c r="C167" s="444">
        <f>C99*Calc_SEC_retirement_rates!$G146</f>
        <v>8.1538264221311643</v>
      </c>
      <c r="D167" s="444">
        <f>D99*Calc_SEC_retirement_rates!$G146</f>
        <v>7.936961138139158</v>
      </c>
      <c r="E167" s="444">
        <f>E99*Calc_SEC_retirement_rates!$G146</f>
        <v>7.7955706200431436</v>
      </c>
      <c r="F167" s="444">
        <f>F99*Calc_SEC_retirement_rates!$G146</f>
        <v>7.6620409950841042</v>
      </c>
      <c r="G167" s="444">
        <f>G99*Calc_SEC_retirement_rates!$G146</f>
        <v>7.5443464004563339</v>
      </c>
      <c r="H167" s="444">
        <f>H99*Calc_SEC_retirement_rates!$G146</f>
        <v>7.4585414354740873</v>
      </c>
      <c r="I167" s="444">
        <f>I99*Calc_SEC_retirement_rates!$G146</f>
        <v>7.3838867998736371</v>
      </c>
      <c r="J167" s="444">
        <f>J99*Calc_SEC_retirement_rates!$G146</f>
        <v>7.3178248793854586</v>
      </c>
      <c r="K167" s="444">
        <f>K99*Calc_SEC_retirement_rates!$G146</f>
        <v>7.2341666072819253</v>
      </c>
      <c r="L167" s="444">
        <f>L99*Calc_SEC_retirement_rates!$G146</f>
        <v>7.1377970488120184</v>
      </c>
      <c r="M167" s="444">
        <f>M99*Calc_SEC_retirement_rates!$G146</f>
        <v>7.038441957260142</v>
      </c>
      <c r="N167" s="444">
        <f>N99*Calc_SEC_retirement_rates!$G146</f>
        <v>6.93730472140951</v>
      </c>
    </row>
    <row r="168" spans="1:14" ht="13.15">
      <c r="B168" s="329" t="str">
        <f t="shared" si="59"/>
        <v>55-59</v>
      </c>
      <c r="C168" s="444">
        <f>C100*Calc_SEC_retirement_rates!$G147</f>
        <v>33.603633718931313</v>
      </c>
      <c r="D168" s="444">
        <f>D100*Calc_SEC_retirement_rates!$G147</f>
        <v>31.910236909425546</v>
      </c>
      <c r="E168" s="444">
        <f>E100*Calc_SEC_retirement_rates!$G147</f>
        <v>30.713899772863289</v>
      </c>
      <c r="F168" s="444">
        <f>F100*Calc_SEC_retirement_rates!$G147</f>
        <v>29.727426993047775</v>
      </c>
      <c r="G168" s="444">
        <f>G100*Calc_SEC_retirement_rates!$G147</f>
        <v>28.952914778752685</v>
      </c>
      <c r="H168" s="444">
        <f>H100*Calc_SEC_retirement_rates!$G147</f>
        <v>28.447984105091539</v>
      </c>
      <c r="I168" s="444">
        <f>I100*Calc_SEC_retirement_rates!$G147</f>
        <v>28.095078087537797</v>
      </c>
      <c r="J168" s="444">
        <f>J100*Calc_SEC_retirement_rates!$G147</f>
        <v>27.855294751806063</v>
      </c>
      <c r="K168" s="444">
        <f>K100*Calc_SEC_retirement_rates!$G147</f>
        <v>27.58295424906693</v>
      </c>
      <c r="L168" s="444">
        <f>L100*Calc_SEC_retirement_rates!$G147</f>
        <v>27.279595635179906</v>
      </c>
      <c r="M168" s="444">
        <f>M100*Calc_SEC_retirement_rates!$G147</f>
        <v>26.969639155931393</v>
      </c>
      <c r="N168" s="444">
        <f>N100*Calc_SEC_retirement_rates!$G147</f>
        <v>26.642663907626577</v>
      </c>
    </row>
    <row r="169" spans="1:14" ht="13.15">
      <c r="B169" s="329" t="str">
        <f t="shared" si="59"/>
        <v>60-64</v>
      </c>
      <c r="C169" s="444">
        <f>C101*Calc_SEC_retirement_rates!$G148</f>
        <v>20.16186445364681</v>
      </c>
      <c r="D169" s="444">
        <f>D101*Calc_SEC_retirement_rates!$G148</f>
        <v>20.514570675386096</v>
      </c>
      <c r="E169" s="444">
        <f>E101*Calc_SEC_retirement_rates!$G148</f>
        <v>20.34743456158569</v>
      </c>
      <c r="F169" s="444">
        <f>F101*Calc_SEC_retirement_rates!$G148</f>
        <v>19.910030902881918</v>
      </c>
      <c r="G169" s="444">
        <f>G101*Calc_SEC_retirement_rates!$G148</f>
        <v>19.423214348585308</v>
      </c>
      <c r="H169" s="444">
        <f>H101*Calc_SEC_retirement_rates!$G148</f>
        <v>19.068219558936448</v>
      </c>
      <c r="I169" s="444">
        <f>I101*Calc_SEC_retirement_rates!$G148</f>
        <v>18.805946415556875</v>
      </c>
      <c r="J169" s="444">
        <f>J101*Calc_SEC_retirement_rates!$G148</f>
        <v>18.637172361799617</v>
      </c>
      <c r="K169" s="444">
        <f>K101*Calc_SEC_retirement_rates!$G148</f>
        <v>18.44625854800778</v>
      </c>
      <c r="L169" s="444">
        <f>L101*Calc_SEC_retirement_rates!$G148</f>
        <v>18.24436807015854</v>
      </c>
      <c r="M169" s="444">
        <f>M101*Calc_SEC_retirement_rates!$G148</f>
        <v>18.053358422087328</v>
      </c>
      <c r="N169" s="444">
        <f>N101*Calc_SEC_retirement_rates!$G148</f>
        <v>17.857865497448095</v>
      </c>
    </row>
    <row r="170" spans="1:14" ht="13.15">
      <c r="B170" s="329" t="str">
        <f t="shared" si="59"/>
        <v>65 plus</v>
      </c>
      <c r="C170" s="444">
        <f>C102*Calc_SEC_retirement_rates!$G149</f>
        <v>3.9776454570970139</v>
      </c>
      <c r="D170" s="444">
        <f>D102*Calc_SEC_retirement_rates!$G149</f>
        <v>5.6444005166166304</v>
      </c>
      <c r="E170" s="444">
        <f>E102*Calc_SEC_retirement_rates!$G149</f>
        <v>6.775472511502616</v>
      </c>
      <c r="F170" s="444">
        <f>F102*Calc_SEC_retirement_rates!$G149</f>
        <v>7.4478168520483843</v>
      </c>
      <c r="G170" s="444">
        <f>G102*Calc_SEC_retirement_rates!$G149</f>
        <v>7.8126298931368394</v>
      </c>
      <c r="H170" s="444">
        <f>H102*Calc_SEC_retirement_rates!$G149</f>
        <v>8.0196345536236713</v>
      </c>
      <c r="I170" s="444">
        <f>I102*Calc_SEC_retirement_rates!$G149</f>
        <v>8.1260210240182609</v>
      </c>
      <c r="J170" s="444">
        <f>J102*Calc_SEC_retirement_rates!$G149</f>
        <v>8.1831451050171768</v>
      </c>
      <c r="K170" s="444">
        <f>K102*Calc_SEC_retirement_rates!$G149</f>
        <v>8.1812814787322949</v>
      </c>
      <c r="L170" s="444">
        <f>L102*Calc_SEC_retirement_rates!$G149</f>
        <v>8.1428547041310502</v>
      </c>
      <c r="M170" s="444">
        <f>M102*Calc_SEC_retirement_rates!$G149</f>
        <v>8.0896305607335375</v>
      </c>
      <c r="N170" s="444">
        <f>N102*Calc_SEC_retirement_rates!$G149</f>
        <v>8.0250052752600958</v>
      </c>
    </row>
    <row r="171" spans="1:14" ht="13.15">
      <c r="B171" s="329" t="str">
        <f t="shared" si="59"/>
        <v>Total</v>
      </c>
      <c r="C171" s="444">
        <f>SUM(C161:C170)</f>
        <v>67.216058611193404</v>
      </c>
      <c r="D171" s="444">
        <f t="shared" ref="D171:N171" si="61">SUM(D161:D170)</f>
        <v>67.297760446233454</v>
      </c>
      <c r="E171" s="444">
        <f t="shared" si="61"/>
        <v>66.899399406554281</v>
      </c>
      <c r="F171" s="444">
        <f t="shared" si="61"/>
        <v>65.98481039887794</v>
      </c>
      <c r="G171" s="444">
        <f t="shared" si="61"/>
        <v>64.940378391027721</v>
      </c>
      <c r="H171" s="444">
        <f t="shared" si="61"/>
        <v>64.176761978091548</v>
      </c>
      <c r="I171" s="444">
        <f t="shared" si="61"/>
        <v>63.572367536425716</v>
      </c>
      <c r="J171" s="444">
        <f t="shared" si="61"/>
        <v>63.138751948513161</v>
      </c>
      <c r="K171" s="444">
        <f t="shared" si="61"/>
        <v>62.574389974235295</v>
      </c>
      <c r="L171" s="444">
        <f t="shared" si="61"/>
        <v>61.919961931066283</v>
      </c>
      <c r="M171" s="444">
        <f t="shared" si="61"/>
        <v>61.254412109513815</v>
      </c>
      <c r="N171" s="444">
        <f t="shared" si="61"/>
        <v>60.55600488346245</v>
      </c>
    </row>
    <row r="172" spans="1:14">
      <c r="A172" s="300">
        <f>SUM(C172:N172)</f>
        <v>0</v>
      </c>
      <c r="C172" s="300">
        <f t="shared" ref="C172:N172" si="62">SUM(C161:C170)-C171</f>
        <v>0</v>
      </c>
      <c r="D172" s="300">
        <f t="shared" si="62"/>
        <v>0</v>
      </c>
      <c r="E172" s="300">
        <f t="shared" si="62"/>
        <v>0</v>
      </c>
      <c r="F172" s="300">
        <f t="shared" si="62"/>
        <v>0</v>
      </c>
      <c r="G172" s="300">
        <f t="shared" si="62"/>
        <v>0</v>
      </c>
      <c r="H172" s="300">
        <f t="shared" si="62"/>
        <v>0</v>
      </c>
      <c r="I172" s="300">
        <f t="shared" si="62"/>
        <v>0</v>
      </c>
      <c r="J172" s="300">
        <f t="shared" si="62"/>
        <v>0</v>
      </c>
      <c r="K172" s="300">
        <f t="shared" si="62"/>
        <v>0</v>
      </c>
      <c r="L172" s="300">
        <f t="shared" si="62"/>
        <v>0</v>
      </c>
      <c r="M172" s="300">
        <f t="shared" si="62"/>
        <v>0</v>
      </c>
      <c r="N172" s="300">
        <f t="shared" si="62"/>
        <v>0</v>
      </c>
    </row>
    <row r="174" spans="1:14" ht="15">
      <c r="B174" s="331" t="s">
        <v>516</v>
      </c>
      <c r="H174" s="316"/>
    </row>
    <row r="175" spans="1:14">
      <c r="H175" s="316"/>
    </row>
    <row r="176" spans="1:14" ht="13.15">
      <c r="B176" s="332" t="s">
        <v>46</v>
      </c>
      <c r="H176" s="316"/>
    </row>
    <row r="177" spans="1:14">
      <c r="H177" s="316"/>
    </row>
    <row r="178" spans="1:14" ht="13.15">
      <c r="B178" s="329" t="str">
        <f t="shared" ref="B178:B189" si="63">B144</f>
        <v>Age group</v>
      </c>
      <c r="C178" s="329" t="str">
        <f t="shared" ref="C178:N178" si="64">C144</f>
        <v>2018/19</v>
      </c>
      <c r="D178" s="329" t="str">
        <f t="shared" si="64"/>
        <v>2019/20</v>
      </c>
      <c r="E178" s="329" t="str">
        <f t="shared" si="64"/>
        <v>2020/21</v>
      </c>
      <c r="F178" s="329" t="str">
        <f t="shared" si="64"/>
        <v>2021/22</v>
      </c>
      <c r="G178" s="329" t="str">
        <f t="shared" si="64"/>
        <v>2022/23</v>
      </c>
      <c r="H178" s="329" t="str">
        <f t="shared" si="64"/>
        <v>2023/24</v>
      </c>
      <c r="I178" s="329" t="str">
        <f t="shared" si="64"/>
        <v>2024/25</v>
      </c>
      <c r="J178" s="329" t="str">
        <f t="shared" si="64"/>
        <v>2025/26</v>
      </c>
      <c r="K178" s="329" t="str">
        <f t="shared" si="64"/>
        <v>2026/27</v>
      </c>
      <c r="L178" s="329" t="str">
        <f t="shared" si="64"/>
        <v>2027/28</v>
      </c>
      <c r="M178" s="329" t="str">
        <f t="shared" si="64"/>
        <v>2028/29</v>
      </c>
      <c r="N178" s="329" t="str">
        <f t="shared" si="64"/>
        <v>2029/30</v>
      </c>
    </row>
    <row r="179" spans="1:14" ht="13.15">
      <c r="B179" s="329" t="str">
        <f t="shared" si="63"/>
        <v>20-24</v>
      </c>
      <c r="C179" s="444">
        <f>C77*Calc_SEC_death_rates!$G124</f>
        <v>1.3361199836518246E-2</v>
      </c>
      <c r="D179" s="444">
        <f>D77*Calc_SEC_death_rates!$G124</f>
        <v>2.6009964750578773E-2</v>
      </c>
      <c r="E179" s="444">
        <f>E77*Calc_SEC_death_rates!$G124</f>
        <v>3.4928891120176553E-2</v>
      </c>
      <c r="F179" s="444">
        <f>F77*Calc_SEC_death_rates!$G124</f>
        <v>4.0755356637158416E-2</v>
      </c>
      <c r="G179" s="444">
        <f>G77*Calc_SEC_death_rates!$G124</f>
        <v>4.4436859564445222E-2</v>
      </c>
      <c r="H179" s="444">
        <f>H77*Calc_SEC_death_rates!$G124</f>
        <v>4.7719589011553272E-2</v>
      </c>
      <c r="I179" s="444">
        <f>I77*Calc_SEC_death_rates!$G124</f>
        <v>5.0312234195678769E-2</v>
      </c>
      <c r="J179" s="444">
        <f>J77*Calc_SEC_death_rates!$G124</f>
        <v>5.2540580970601172E-2</v>
      </c>
      <c r="K179" s="444">
        <f>K77*Calc_SEC_death_rates!$G124</f>
        <v>5.3524818819228867E-2</v>
      </c>
      <c r="L179" s="444">
        <f>L77*Calc_SEC_death_rates!$G124</f>
        <v>5.3793514747103699E-2</v>
      </c>
      <c r="M179" s="444">
        <f>M77*Calc_SEC_death_rates!$G124</f>
        <v>5.3848850690918472E-2</v>
      </c>
      <c r="N179" s="444">
        <f>N77*Calc_SEC_death_rates!$G124</f>
        <v>5.367981191811598E-2</v>
      </c>
    </row>
    <row r="180" spans="1:14" ht="13.15">
      <c r="B180" s="329" t="str">
        <f t="shared" si="63"/>
        <v>25-29</v>
      </c>
      <c r="C180" s="444">
        <f>C78*Calc_SEC_death_rates!$G125</f>
        <v>6.7961497804514742E-2</v>
      </c>
      <c r="D180" s="444">
        <f>D78*Calc_SEC_death_rates!$G125</f>
        <v>7.391022916221679E-2</v>
      </c>
      <c r="E180" s="444">
        <f>E78*Calc_SEC_death_rates!$G125</f>
        <v>8.1345697636415137E-2</v>
      </c>
      <c r="F180" s="444">
        <f>F78*Calc_SEC_death_rates!$G125</f>
        <v>8.8165511502710708E-2</v>
      </c>
      <c r="G180" s="444">
        <f>G78*Calc_SEC_death_rates!$G125</f>
        <v>9.379972914676607E-2</v>
      </c>
      <c r="H180" s="444">
        <f>H78*Calc_SEC_death_rates!$G125</f>
        <v>9.9628319800232026E-2</v>
      </c>
      <c r="I180" s="444">
        <f>I78*Calc_SEC_death_rates!$G125</f>
        <v>0.10491270353572681</v>
      </c>
      <c r="J180" s="444">
        <f>J78*Calc_SEC_death_rates!$G125</f>
        <v>0.10981271692076726</v>
      </c>
      <c r="K180" s="444">
        <f>K78*Calc_SEC_death_rates!$G125</f>
        <v>0.11296236869238484</v>
      </c>
      <c r="L180" s="444">
        <f>L78*Calc_SEC_death_rates!$G125</f>
        <v>0.1148030405386498</v>
      </c>
      <c r="M180" s="444">
        <f>M78*Calc_SEC_death_rates!$G125</f>
        <v>0.11596018707010187</v>
      </c>
      <c r="N180" s="444">
        <f>N78*Calc_SEC_death_rates!$G125</f>
        <v>0.11648401171577606</v>
      </c>
    </row>
    <row r="181" spans="1:14" ht="13.15">
      <c r="B181" s="329" t="str">
        <f t="shared" si="63"/>
        <v>30-34</v>
      </c>
      <c r="C181" s="444">
        <f>C79*Calc_SEC_death_rates!$G126</f>
        <v>0.28143748581419409</v>
      </c>
      <c r="D181" s="444">
        <f>D79*Calc_SEC_death_rates!$G126</f>
        <v>0.2573066434049836</v>
      </c>
      <c r="E181" s="444">
        <f>E79*Calc_SEC_death_rates!$G126</f>
        <v>0.24327485205291255</v>
      </c>
      <c r="F181" s="444">
        <f>F79*Calc_SEC_death_rates!$G126</f>
        <v>0.23581233104526136</v>
      </c>
      <c r="G181" s="444">
        <f>G79*Calc_SEC_death_rates!$G126</f>
        <v>0.23261614335067896</v>
      </c>
      <c r="H181" s="444">
        <f>H79*Calc_SEC_death_rates!$G126</f>
        <v>0.23380110077851676</v>
      </c>
      <c r="I181" s="444">
        <f>I79*Calc_SEC_death_rates!$G126</f>
        <v>0.23750032002090113</v>
      </c>
      <c r="J181" s="444">
        <f>J79*Calc_SEC_death_rates!$G126</f>
        <v>0.24297095508832842</v>
      </c>
      <c r="K181" s="444">
        <f>K79*Calc_SEC_death_rates!$G126</f>
        <v>0.24788434390011893</v>
      </c>
      <c r="L181" s="444">
        <f>L79*Calc_SEC_death_rates!$G126</f>
        <v>0.25192966206855893</v>
      </c>
      <c r="M181" s="444">
        <f>M79*Calc_SEC_death_rates!$G126</f>
        <v>0.25530828402741024</v>
      </c>
      <c r="N181" s="444">
        <f>N79*Calc_SEC_death_rates!$G126</f>
        <v>0.25781753901967563</v>
      </c>
    </row>
    <row r="182" spans="1:14" ht="13.15">
      <c r="B182" s="329" t="str">
        <f t="shared" si="63"/>
        <v>35-39</v>
      </c>
      <c r="C182" s="444">
        <f>C80*Calc_SEC_death_rates!$G127</f>
        <v>0.38820015946863062</v>
      </c>
      <c r="D182" s="444">
        <f>D80*Calc_SEC_death_rates!$G127</f>
        <v>0.3661579638569899</v>
      </c>
      <c r="E182" s="444">
        <f>E80*Calc_SEC_death_rates!$G127</f>
        <v>0.34609463700980653</v>
      </c>
      <c r="F182" s="444">
        <f>F80*Calc_SEC_death_rates!$G127</f>
        <v>0.32856009172266565</v>
      </c>
      <c r="G182" s="444">
        <f>G80*Calc_SEC_death_rates!$G127</f>
        <v>0.31402228936962268</v>
      </c>
      <c r="H182" s="444">
        <f>H80*Calc_SEC_death_rates!$G127</f>
        <v>0.30394045819536442</v>
      </c>
      <c r="I182" s="444">
        <f>I80*Calc_SEC_death_rates!$G127</f>
        <v>0.29747410437459215</v>
      </c>
      <c r="J182" s="444">
        <f>J80*Calc_SEC_death_rates!$G127</f>
        <v>0.29428934400226647</v>
      </c>
      <c r="K182" s="444">
        <f>K80*Calc_SEC_death_rates!$G127</f>
        <v>0.2925422852098048</v>
      </c>
      <c r="L182" s="444">
        <f>L80*Calc_SEC_death_rates!$G127</f>
        <v>0.29183894137422217</v>
      </c>
      <c r="M182" s="444">
        <f>M80*Calc_SEC_death_rates!$G127</f>
        <v>0.29203839774177426</v>
      </c>
      <c r="N182" s="444">
        <f>N80*Calc_SEC_death_rates!$G127</f>
        <v>0.29263812030226355</v>
      </c>
    </row>
    <row r="183" spans="1:14" ht="13.15">
      <c r="B183" s="329" t="str">
        <f t="shared" si="63"/>
        <v>40-44</v>
      </c>
      <c r="C183" s="444">
        <f>C81*Calc_SEC_death_rates!$G128</f>
        <v>0.37346274906766574</v>
      </c>
      <c r="D183" s="444">
        <f>D81*Calc_SEC_death_rates!$G128</f>
        <v>0.38025252949004024</v>
      </c>
      <c r="E183" s="444">
        <f>E81*Calc_SEC_death_rates!$G128</f>
        <v>0.38163837753740892</v>
      </c>
      <c r="F183" s="444">
        <f>F81*Calc_SEC_death_rates!$G128</f>
        <v>0.37843954134101865</v>
      </c>
      <c r="G183" s="444">
        <f>G81*Calc_SEC_death_rates!$G128</f>
        <v>0.37215511057936362</v>
      </c>
      <c r="H183" s="444">
        <f>H81*Calc_SEC_death_rates!$G128</f>
        <v>0.36555404134905989</v>
      </c>
      <c r="I183" s="444">
        <f>I81*Calc_SEC_death_rates!$G128</f>
        <v>0.35912950733756782</v>
      </c>
      <c r="J183" s="444">
        <f>J81*Calc_SEC_death_rates!$G128</f>
        <v>0.35371565168953517</v>
      </c>
      <c r="K183" s="444">
        <f>K81*Calc_SEC_death_rates!$G128</f>
        <v>0.34847087799768367</v>
      </c>
      <c r="L183" s="444">
        <f>L81*Calc_SEC_death_rates!$G128</f>
        <v>0.34377077202798906</v>
      </c>
      <c r="M183" s="444">
        <f>M81*Calc_SEC_death_rates!$G128</f>
        <v>0.34001131338815066</v>
      </c>
      <c r="N183" s="444">
        <f>N81*Calc_SEC_death_rates!$G128</f>
        <v>0.33702820459770794</v>
      </c>
    </row>
    <row r="184" spans="1:14" ht="13.15">
      <c r="B184" s="329" t="str">
        <f t="shared" si="63"/>
        <v>45-49</v>
      </c>
      <c r="C184" s="444">
        <f>C82*Calc_SEC_death_rates!$G129</f>
        <v>0.44760643282226048</v>
      </c>
      <c r="D184" s="444">
        <f>D82*Calc_SEC_death_rates!$G129</f>
        <v>0.43658008518361391</v>
      </c>
      <c r="E184" s="444">
        <f>E82*Calc_SEC_death_rates!$G129</f>
        <v>0.43147221147840381</v>
      </c>
      <c r="F184" s="444">
        <f>F82*Calc_SEC_death_rates!$G129</f>
        <v>0.4282104351097395</v>
      </c>
      <c r="G184" s="444">
        <f>G82*Calc_SEC_death_rates!$G129</f>
        <v>0.42490466615165645</v>
      </c>
      <c r="H184" s="444">
        <f>H82*Calc_SEC_death_rates!$G129</f>
        <v>0.42227630035959507</v>
      </c>
      <c r="I184" s="444">
        <f>I82*Calc_SEC_death_rates!$G129</f>
        <v>0.4194648264343378</v>
      </c>
      <c r="J184" s="444">
        <f>J82*Calc_SEC_death_rates!$G129</f>
        <v>0.41667473132301142</v>
      </c>
      <c r="K184" s="444">
        <f>K82*Calc_SEC_death_rates!$G129</f>
        <v>0.41274325982253873</v>
      </c>
      <c r="L184" s="444">
        <f>L82*Calc_SEC_death_rates!$G129</f>
        <v>0.40814602468508926</v>
      </c>
      <c r="M184" s="444">
        <f>M82*Calc_SEC_death_rates!$G129</f>
        <v>0.40353935196816237</v>
      </c>
      <c r="N184" s="444">
        <f>N82*Calc_SEC_death_rates!$G129</f>
        <v>0.39902870072072139</v>
      </c>
    </row>
    <row r="185" spans="1:14" ht="13.15">
      <c r="B185" s="329" t="str">
        <f t="shared" si="63"/>
        <v>50-54</v>
      </c>
      <c r="C185" s="444">
        <f>C83*Calc_SEC_death_rates!$G130</f>
        <v>0.38449119979233348</v>
      </c>
      <c r="D185" s="444">
        <f>D83*Calc_SEC_death_rates!$G130</f>
        <v>0.38935758048909969</v>
      </c>
      <c r="E185" s="444">
        <f>E83*Calc_SEC_death_rates!$G130</f>
        <v>0.39153962337377901</v>
      </c>
      <c r="F185" s="444">
        <f>F83*Calc_SEC_death_rates!$G130</f>
        <v>0.3920566753815336</v>
      </c>
      <c r="G185" s="444">
        <f>G83*Calc_SEC_death_rates!$G130</f>
        <v>0.39153024829063809</v>
      </c>
      <c r="H185" s="444">
        <f>H83*Calc_SEC_death_rates!$G130</f>
        <v>0.3915938317941064</v>
      </c>
      <c r="I185" s="444">
        <f>I83*Calc_SEC_death_rates!$G130</f>
        <v>0.3916679063570741</v>
      </c>
      <c r="J185" s="444">
        <f>J83*Calc_SEC_death_rates!$G130</f>
        <v>0.39181261094697922</v>
      </c>
      <c r="K185" s="444">
        <f>K83*Calc_SEC_death_rates!$G130</f>
        <v>0.39072629964481242</v>
      </c>
      <c r="L185" s="444">
        <f>L83*Calc_SEC_death_rates!$G130</f>
        <v>0.38863886773025685</v>
      </c>
      <c r="M185" s="444">
        <f>M83*Calc_SEC_death_rates!$G130</f>
        <v>0.38602054045440448</v>
      </c>
      <c r="N185" s="444">
        <f>N83*Calc_SEC_death_rates!$G130</f>
        <v>0.38291752896713549</v>
      </c>
    </row>
    <row r="186" spans="1:14" ht="13.15">
      <c r="B186" s="329" t="str">
        <f t="shared" si="63"/>
        <v>55-59</v>
      </c>
      <c r="C186" s="444">
        <f>C84*Calc_SEC_death_rates!$G131</f>
        <v>0.27468443310981455</v>
      </c>
      <c r="D186" s="444">
        <f>D84*Calc_SEC_death_rates!$G131</f>
        <v>0.25944022603679007</v>
      </c>
      <c r="E186" s="444">
        <f>E84*Calc_SEC_death_rates!$G131</f>
        <v>0.25238913329587082</v>
      </c>
      <c r="F186" s="444">
        <f>F84*Calc_SEC_death_rates!$G131</f>
        <v>0.24878366830269977</v>
      </c>
      <c r="G186" s="444">
        <f>G84*Calc_SEC_death_rates!$G131</f>
        <v>0.24665480502113746</v>
      </c>
      <c r="H186" s="444">
        <f>H84*Calc_SEC_death_rates!$G131</f>
        <v>0.24618424413938395</v>
      </c>
      <c r="I186" s="444">
        <f>I84*Calc_SEC_death_rates!$G131</f>
        <v>0.24638697409299729</v>
      </c>
      <c r="J186" s="444">
        <f>J84*Calc_SEC_death_rates!$G131</f>
        <v>0.2470670154824903</v>
      </c>
      <c r="K186" s="444">
        <f>K84*Calc_SEC_death_rates!$G131</f>
        <v>0.24705094838581795</v>
      </c>
      <c r="L186" s="444">
        <f>L84*Calc_SEC_death_rates!$G131</f>
        <v>0.24645217866013724</v>
      </c>
      <c r="M186" s="444">
        <f>M84*Calc_SEC_death_rates!$G131</f>
        <v>0.24554404737209429</v>
      </c>
      <c r="N186" s="444">
        <f>N84*Calc_SEC_death_rates!$G131</f>
        <v>0.24425704784900215</v>
      </c>
    </row>
    <row r="187" spans="1:14" ht="13.15">
      <c r="B187" s="329" t="str">
        <f t="shared" si="63"/>
        <v>60-64</v>
      </c>
      <c r="C187" s="444">
        <f>C85*Calc_SEC_death_rates!$G132</f>
        <v>1.8984041575432712E-2</v>
      </c>
      <c r="D187" s="444">
        <f>D85*Calc_SEC_death_rates!$G132</f>
        <v>1.9582003354054519E-2</v>
      </c>
      <c r="E187" s="444">
        <f>E85*Calc_SEC_death_rates!$G132</f>
        <v>1.9529106774144992E-2</v>
      </c>
      <c r="F187" s="444">
        <f>F85*Calc_SEC_death_rates!$G132</f>
        <v>1.9302857001777911E-2</v>
      </c>
      <c r="G187" s="444">
        <f>G85*Calc_SEC_death_rates!$G132</f>
        <v>1.9070195015640504E-2</v>
      </c>
      <c r="H187" s="444">
        <f>H85*Calc_SEC_death_rates!$G132</f>
        <v>1.898439281294893E-2</v>
      </c>
      <c r="I187" s="444">
        <f>I85*Calc_SEC_death_rates!$G132</f>
        <v>1.8976687168042107E-2</v>
      </c>
      <c r="J187" s="444">
        <f>J85*Calc_SEC_death_rates!$G132</f>
        <v>1.9037167184302536E-2</v>
      </c>
      <c r="K187" s="444">
        <f>K85*Calc_SEC_death_rates!$G132</f>
        <v>1.9040201000065596E-2</v>
      </c>
      <c r="L187" s="444">
        <f>L85*Calc_SEC_death_rates!$G132</f>
        <v>1.9002671708365355E-2</v>
      </c>
      <c r="M187" s="444">
        <f>M85*Calc_SEC_death_rates!$G132</f>
        <v>1.8953492781806622E-2</v>
      </c>
      <c r="N187" s="444">
        <f>N85*Calc_SEC_death_rates!$G132</f>
        <v>1.888015443270278E-2</v>
      </c>
    </row>
    <row r="188" spans="1:14" ht="13.15">
      <c r="B188" s="329" t="str">
        <f t="shared" si="63"/>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row>
    <row r="189" spans="1:14" ht="13.15">
      <c r="B189" s="329" t="str">
        <f t="shared" si="63"/>
        <v>Total</v>
      </c>
      <c r="C189" s="444">
        <f>SUM(C179:C188)</f>
        <v>2.2501891992913645</v>
      </c>
      <c r="D189" s="444">
        <f t="shared" ref="D189:N189" si="65">SUM(D179:D188)</f>
        <v>2.2085972257283677</v>
      </c>
      <c r="E189" s="444">
        <f t="shared" si="65"/>
        <v>2.1822125302789179</v>
      </c>
      <c r="F189" s="444">
        <f t="shared" si="65"/>
        <v>2.1600864680445651</v>
      </c>
      <c r="G189" s="444">
        <f t="shared" si="65"/>
        <v>2.1391900464899494</v>
      </c>
      <c r="H189" s="444">
        <f t="shared" si="65"/>
        <v>2.1296822782407605</v>
      </c>
      <c r="I189" s="444">
        <f t="shared" si="65"/>
        <v>2.1258252635169179</v>
      </c>
      <c r="J189" s="444">
        <f t="shared" si="65"/>
        <v>2.1279207736082819</v>
      </c>
      <c r="K189" s="444">
        <f t="shared" si="65"/>
        <v>2.1249454034724558</v>
      </c>
      <c r="L189" s="444">
        <f t="shared" si="65"/>
        <v>2.1183756735403723</v>
      </c>
      <c r="M189" s="444">
        <f t="shared" si="65"/>
        <v>2.1112244654948236</v>
      </c>
      <c r="N189" s="444">
        <f t="shared" si="65"/>
        <v>2.1027311195231011</v>
      </c>
    </row>
    <row r="190" spans="1:14">
      <c r="A190" s="300">
        <f>SUM(C190:N190)</f>
        <v>0</v>
      </c>
      <c r="C190" s="300">
        <f t="shared" ref="C190:N190" si="66">SUM(C179:C188)-C189</f>
        <v>0</v>
      </c>
      <c r="D190" s="300">
        <f t="shared" si="66"/>
        <v>0</v>
      </c>
      <c r="E190" s="300">
        <f t="shared" si="66"/>
        <v>0</v>
      </c>
      <c r="F190" s="300">
        <f t="shared" si="66"/>
        <v>0</v>
      </c>
      <c r="G190" s="300">
        <f t="shared" si="66"/>
        <v>0</v>
      </c>
      <c r="H190" s="300">
        <f t="shared" si="66"/>
        <v>0</v>
      </c>
      <c r="I190" s="300">
        <f t="shared" si="66"/>
        <v>0</v>
      </c>
      <c r="J190" s="300">
        <f t="shared" si="66"/>
        <v>0</v>
      </c>
      <c r="K190" s="300">
        <f t="shared" si="66"/>
        <v>0</v>
      </c>
      <c r="L190" s="300">
        <f t="shared" si="66"/>
        <v>0</v>
      </c>
      <c r="M190" s="300">
        <f t="shared" si="66"/>
        <v>0</v>
      </c>
      <c r="N190" s="300">
        <f t="shared" si="66"/>
        <v>0</v>
      </c>
    </row>
    <row r="192" spans="1:14" ht="13.15">
      <c r="B192" s="332" t="s">
        <v>47</v>
      </c>
      <c r="C192" s="320"/>
      <c r="D192" s="320"/>
      <c r="E192" s="320"/>
      <c r="F192" s="320"/>
      <c r="G192" s="320"/>
      <c r="H192" s="330"/>
      <c r="I192" s="320"/>
      <c r="J192" s="320"/>
      <c r="K192" s="320"/>
      <c r="L192" s="320"/>
    </row>
    <row r="193" spans="1:14">
      <c r="C193" s="320"/>
      <c r="D193" s="320"/>
      <c r="E193" s="320"/>
      <c r="F193" s="320"/>
      <c r="G193" s="320"/>
      <c r="H193" s="330"/>
      <c r="I193" s="320"/>
      <c r="J193" s="320"/>
      <c r="K193" s="320"/>
      <c r="L193" s="320"/>
    </row>
    <row r="194" spans="1:14" ht="13.15">
      <c r="B194" s="329" t="str">
        <f t="shared" ref="B194:B205" si="67">B178</f>
        <v>Age group</v>
      </c>
      <c r="C194" s="329" t="str">
        <f t="shared" ref="C194:N194" si="68">C178</f>
        <v>2018/19</v>
      </c>
      <c r="D194" s="329" t="str">
        <f t="shared" si="68"/>
        <v>2019/20</v>
      </c>
      <c r="E194" s="329" t="str">
        <f t="shared" si="68"/>
        <v>2020/21</v>
      </c>
      <c r="F194" s="329" t="str">
        <f t="shared" si="68"/>
        <v>2021/22</v>
      </c>
      <c r="G194" s="329" t="str">
        <f t="shared" si="68"/>
        <v>2022/23</v>
      </c>
      <c r="H194" s="329" t="str">
        <f t="shared" si="68"/>
        <v>2023/24</v>
      </c>
      <c r="I194" s="329" t="str">
        <f t="shared" si="68"/>
        <v>2024/25</v>
      </c>
      <c r="J194" s="329" t="str">
        <f t="shared" si="68"/>
        <v>2025/26</v>
      </c>
      <c r="K194" s="329" t="str">
        <f t="shared" si="68"/>
        <v>2026/27</v>
      </c>
      <c r="L194" s="329" t="str">
        <f t="shared" si="68"/>
        <v>2027/28</v>
      </c>
      <c r="M194" s="329" t="str">
        <f t="shared" si="68"/>
        <v>2028/29</v>
      </c>
      <c r="N194" s="329" t="str">
        <f t="shared" si="68"/>
        <v>2029/30</v>
      </c>
    </row>
    <row r="195" spans="1:14" ht="13.15">
      <c r="B195" s="329" t="str">
        <f t="shared" si="67"/>
        <v>20-24</v>
      </c>
      <c r="C195" s="444">
        <f>C93*Calc_SEC_death_rates!$G140</f>
        <v>2.9849293150058055E-2</v>
      </c>
      <c r="D195" s="444">
        <f>D93*Calc_SEC_death_rates!$G140</f>
        <v>4.659094343048456E-2</v>
      </c>
      <c r="E195" s="444">
        <f>E93*Calc_SEC_death_rates!$G140</f>
        <v>5.9079441118870736E-2</v>
      </c>
      <c r="F195" s="444">
        <f>F93*Calc_SEC_death_rates!$G140</f>
        <v>6.7386646735004468E-2</v>
      </c>
      <c r="G195" s="444">
        <f>G93*Calc_SEC_death_rates!$G140</f>
        <v>7.2838530300718143E-2</v>
      </c>
      <c r="H195" s="444">
        <f>H93*Calc_SEC_death_rates!$G140</f>
        <v>7.7883585353256818E-2</v>
      </c>
      <c r="I195" s="444">
        <f>I93*Calc_SEC_death_rates!$G140</f>
        <v>8.1999804753885713E-2</v>
      </c>
      <c r="J195" s="444">
        <f>J93*Calc_SEC_death_rates!$G140</f>
        <v>8.5612914699506992E-2</v>
      </c>
      <c r="K195" s="444">
        <f>K93*Calc_SEC_death_rates!$G140</f>
        <v>8.736036365775561E-2</v>
      </c>
      <c r="L195" s="444">
        <f>L93*Calc_SEC_death_rates!$G140</f>
        <v>8.7983094998296124E-2</v>
      </c>
      <c r="M195" s="444">
        <f>M93*Calc_SEC_death_rates!$G140</f>
        <v>8.8223987687996663E-2</v>
      </c>
      <c r="N195" s="444">
        <f>N93*Calc_SEC_death_rates!$G140</f>
        <v>8.8076477298219269E-2</v>
      </c>
    </row>
    <row r="196" spans="1:14" ht="13.15">
      <c r="B196" s="329" t="str">
        <f t="shared" si="67"/>
        <v>25-29</v>
      </c>
      <c r="C196" s="444">
        <f>C94*Calc_SEC_death_rates!$G141</f>
        <v>2.3845070143650473E-2</v>
      </c>
      <c r="D196" s="444">
        <f>D94*Calc_SEC_death_rates!$G141</f>
        <v>2.691350514389082E-2</v>
      </c>
      <c r="E196" s="444">
        <f>E94*Calc_SEC_death_rates!$G141</f>
        <v>3.0183700033937416E-2</v>
      </c>
      <c r="F196" s="444">
        <f>F94*Calc_SEC_death_rates!$G141</f>
        <v>3.2931524784215981E-2</v>
      </c>
      <c r="G196" s="444">
        <f>G94*Calc_SEC_death_rates!$G141</f>
        <v>3.5155836296859873E-2</v>
      </c>
      <c r="H196" s="444">
        <f>H94*Calc_SEC_death_rates!$G141</f>
        <v>3.7407705093241338E-2</v>
      </c>
      <c r="I196" s="444">
        <f>I94*Calc_SEC_death_rates!$G141</f>
        <v>3.9440277079432977E-2</v>
      </c>
      <c r="J196" s="444">
        <f>J94*Calc_SEC_death_rates!$G141</f>
        <v>4.1320582642426953E-2</v>
      </c>
      <c r="K196" s="444">
        <f>K94*Calc_SEC_death_rates!$G141</f>
        <v>4.2558191522295882E-2</v>
      </c>
      <c r="L196" s="444">
        <f>L94*Calc_SEC_death_rates!$G141</f>
        <v>4.331054846056203E-2</v>
      </c>
      <c r="M196" s="444">
        <f>M94*Calc_SEC_death_rates!$G141</f>
        <v>4.3802026433744812E-2</v>
      </c>
      <c r="N196" s="444">
        <f>N94*Calc_SEC_death_rates!$G141</f>
        <v>4.4050729813268102E-2</v>
      </c>
    </row>
    <row r="197" spans="1:14" ht="13.15">
      <c r="B197" s="329" t="str">
        <f t="shared" si="67"/>
        <v>30-34</v>
      </c>
      <c r="C197" s="444">
        <f>C95*Calc_SEC_death_rates!$G142</f>
        <v>5.7214007623756453E-2</v>
      </c>
      <c r="D197" s="444">
        <f>D95*Calc_SEC_death_rates!$G142</f>
        <v>5.3585188779245473E-2</v>
      </c>
      <c r="E197" s="444">
        <f>E95*Calc_SEC_death_rates!$G142</f>
        <v>5.196519923931979E-2</v>
      </c>
      <c r="F197" s="444">
        <f>F95*Calc_SEC_death_rates!$G142</f>
        <v>5.1376963346417379E-2</v>
      </c>
      <c r="G197" s="444">
        <f>G95*Calc_SEC_death_rates!$G142</f>
        <v>5.1520866785171489E-2</v>
      </c>
      <c r="H197" s="444">
        <f>H95*Calc_SEC_death_rates!$G142</f>
        <v>5.2488832578248906E-2</v>
      </c>
      <c r="I197" s="444">
        <f>I95*Calc_SEC_death_rates!$G142</f>
        <v>5.388251318646578E-2</v>
      </c>
      <c r="J197" s="444">
        <f>J95*Calc_SEC_death_rates!$G142</f>
        <v>5.5563888246645869E-2</v>
      </c>
      <c r="K197" s="444">
        <f>K95*Calc_SEC_death_rates!$G142</f>
        <v>5.7016888186843494E-2</v>
      </c>
      <c r="L197" s="444">
        <f>L95*Calc_SEC_death_rates!$G142</f>
        <v>5.8194781185080653E-2</v>
      </c>
      <c r="M197" s="444">
        <f>M95*Calc_SEC_death_rates!$G142</f>
        <v>5.9163673736199941E-2</v>
      </c>
      <c r="N197" s="444">
        <f>N95*Calc_SEC_death_rates!$G142</f>
        <v>5.9889037794155213E-2</v>
      </c>
    </row>
    <row r="198" spans="1:14" ht="13.15">
      <c r="B198" s="329" t="str">
        <f t="shared" si="67"/>
        <v>35-39</v>
      </c>
      <c r="C198" s="444">
        <f>C96*Calc_SEC_death_rates!$G143</f>
        <v>0.17093770624287985</v>
      </c>
      <c r="D198" s="444">
        <f>D96*Calc_SEC_death_rates!$G143</f>
        <v>0.15777574232746064</v>
      </c>
      <c r="E198" s="444">
        <f>E96*Calc_SEC_death_rates!$G143</f>
        <v>0.147195633659023</v>
      </c>
      <c r="F198" s="444">
        <f>F96*Calc_SEC_death_rates!$G143</f>
        <v>0.138393102441146</v>
      </c>
      <c r="G198" s="444">
        <f>G96*Calc_SEC_death_rates!$G143</f>
        <v>0.1316833586112327</v>
      </c>
      <c r="H198" s="444">
        <f>H96*Calc_SEC_death_rates!$G143</f>
        <v>0.12744987066254088</v>
      </c>
      <c r="I198" s="444">
        <f>I96*Calc_SEC_death_rates!$G143</f>
        <v>0.12507994030529399</v>
      </c>
      <c r="J198" s="444">
        <f>J96*Calc_SEC_death_rates!$G143</f>
        <v>0.12427632152178479</v>
      </c>
      <c r="K198" s="444">
        <f>K96*Calc_SEC_death_rates!$G143</f>
        <v>0.12411517193208423</v>
      </c>
      <c r="L198" s="444">
        <f>L96*Calc_SEC_death_rates!$G143</f>
        <v>0.12437569308854962</v>
      </c>
      <c r="M198" s="444">
        <f>M96*Calc_SEC_death_rates!$G143</f>
        <v>0.12497605135902869</v>
      </c>
      <c r="N198" s="444">
        <f>N96*Calc_SEC_death_rates!$G143</f>
        <v>0.12568364783786357</v>
      </c>
    </row>
    <row r="199" spans="1:14" ht="13.15">
      <c r="B199" s="329" t="str">
        <f t="shared" si="67"/>
        <v>40-44</v>
      </c>
      <c r="C199" s="444">
        <f>C97*Calc_SEC_death_rates!$G144</f>
        <v>0.17269676916006668</v>
      </c>
      <c r="D199" s="444">
        <f>D97*Calc_SEC_death_rates!$G144</f>
        <v>0.17100691418896077</v>
      </c>
      <c r="E199" s="444">
        <f>E97*Calc_SEC_death_rates!$G144</f>
        <v>0.16747307095934108</v>
      </c>
      <c r="F199" s="444">
        <f>F97*Calc_SEC_death_rates!$G144</f>
        <v>0.16218750460081127</v>
      </c>
      <c r="G199" s="444">
        <f>G97*Calc_SEC_death_rates!$G144</f>
        <v>0.15640809208453907</v>
      </c>
      <c r="H199" s="444">
        <f>H97*Calc_SEC_death_rates!$G144</f>
        <v>0.15133084921895412</v>
      </c>
      <c r="I199" s="444">
        <f>I97*Calc_SEC_death_rates!$G144</f>
        <v>0.14703238486898909</v>
      </c>
      <c r="J199" s="444">
        <f>J97*Calc_SEC_death_rates!$G144</f>
        <v>0.14372761403648859</v>
      </c>
      <c r="K199" s="444">
        <f>K97*Calc_SEC_death_rates!$G144</f>
        <v>0.14090743571216724</v>
      </c>
      <c r="L199" s="444">
        <f>L97*Calc_SEC_death_rates!$G144</f>
        <v>0.13861997987963226</v>
      </c>
      <c r="M199" s="444">
        <f>M97*Calc_SEC_death_rates!$G144</f>
        <v>0.13694425152175624</v>
      </c>
      <c r="N199" s="444">
        <f>N97*Calc_SEC_death_rates!$G144</f>
        <v>0.13573510242369358</v>
      </c>
    </row>
    <row r="200" spans="1:14" ht="13.15">
      <c r="B200" s="329" t="str">
        <f t="shared" si="67"/>
        <v>45-49</v>
      </c>
      <c r="C200" s="444">
        <f>C98*Calc_SEC_death_rates!$G145</f>
        <v>0.31005045791952068</v>
      </c>
      <c r="D200" s="444">
        <f>D98*Calc_SEC_death_rates!$G145</f>
        <v>0.30863148523959072</v>
      </c>
      <c r="E200" s="444">
        <f>E98*Calc_SEC_death_rates!$G145</f>
        <v>0.30769602929641077</v>
      </c>
      <c r="F200" s="444">
        <f>F98*Calc_SEC_death_rates!$G145</f>
        <v>0.30457762741779965</v>
      </c>
      <c r="G200" s="444">
        <f>G98*Calc_SEC_death_rates!$G145</f>
        <v>0.30003008001939191</v>
      </c>
      <c r="H200" s="444">
        <f>H98*Calc_SEC_death_rates!$G145</f>
        <v>0.29542702900151041</v>
      </c>
      <c r="I200" s="444">
        <f>I98*Calc_SEC_death_rates!$G145</f>
        <v>0.29062273772500186</v>
      </c>
      <c r="J200" s="444">
        <f>J98*Calc_SEC_death_rates!$G145</f>
        <v>0.28605794694370085</v>
      </c>
      <c r="K200" s="444">
        <f>K98*Calc_SEC_death_rates!$G145</f>
        <v>0.28103878046182212</v>
      </c>
      <c r="L200" s="444">
        <f>L98*Calc_SEC_death_rates!$G145</f>
        <v>0.27596928025065653</v>
      </c>
      <c r="M200" s="444">
        <f>M98*Calc_SEC_death_rates!$G145</f>
        <v>0.27132002430227548</v>
      </c>
      <c r="N200" s="444">
        <f>N98*Calc_SEC_death_rates!$G145</f>
        <v>0.26712342539459505</v>
      </c>
    </row>
    <row r="201" spans="1:14" ht="13.15">
      <c r="B201" s="329" t="str">
        <f t="shared" si="67"/>
        <v>50-54</v>
      </c>
      <c r="C201" s="444">
        <f>C99*Calc_SEC_death_rates!$G146</f>
        <v>0.25291696107168232</v>
      </c>
      <c r="D201" s="444">
        <f>D99*Calc_SEC_death_rates!$G146</f>
        <v>0.24619019185320423</v>
      </c>
      <c r="E201" s="444">
        <f>E99*Calc_SEC_death_rates!$G146</f>
        <v>0.24180451348456317</v>
      </c>
      <c r="F201" s="444">
        <f>F99*Calc_SEC_death_rates!$G146</f>
        <v>0.23766266581583945</v>
      </c>
      <c r="G201" s="444">
        <f>G99*Calc_SEC_death_rates!$G146</f>
        <v>0.23401199217296845</v>
      </c>
      <c r="H201" s="444">
        <f>H99*Calc_SEC_death_rates!$G146</f>
        <v>0.23135047721487842</v>
      </c>
      <c r="I201" s="444">
        <f>I99*Calc_SEC_death_rates!$G146</f>
        <v>0.22903482532477543</v>
      </c>
      <c r="J201" s="444">
        <f>J99*Calc_SEC_death_rates!$G146</f>
        <v>0.2269857039298093</v>
      </c>
      <c r="K201" s="444">
        <f>K99*Calc_SEC_death_rates!$G146</f>
        <v>0.22439077550559061</v>
      </c>
      <c r="L201" s="444">
        <f>L99*Calc_SEC_death_rates!$G146</f>
        <v>0.22140156594848329</v>
      </c>
      <c r="M201" s="444">
        <f>M99*Calc_SEC_death_rates!$G146</f>
        <v>0.21831975055024336</v>
      </c>
      <c r="N201" s="444">
        <f>N99*Calc_SEC_death_rates!$G146</f>
        <v>0.21518265625631722</v>
      </c>
    </row>
    <row r="202" spans="1:14" ht="13.15">
      <c r="B202" s="329" t="str">
        <f t="shared" si="67"/>
        <v>55-59</v>
      </c>
      <c r="C202" s="444">
        <f>C100*Calc_SEC_death_rates!$G147</f>
        <v>8.5605115737488399E-2</v>
      </c>
      <c r="D202" s="444">
        <f>D100*Calc_SEC_death_rates!$G147</f>
        <v>8.129119447886074E-2</v>
      </c>
      <c r="E202" s="444">
        <f>E100*Calc_SEC_death_rates!$G147</f>
        <v>7.8243530649018109E-2</v>
      </c>
      <c r="F202" s="444">
        <f>F100*Calc_SEC_death_rates!$G147</f>
        <v>7.573049538639369E-2</v>
      </c>
      <c r="G202" s="444">
        <f>G100*Calc_SEC_death_rates!$G147</f>
        <v>7.3757428774032754E-2</v>
      </c>
      <c r="H202" s="444">
        <f>H100*Calc_SEC_death_rates!$G147</f>
        <v>7.2471120003983924E-2</v>
      </c>
      <c r="I202" s="444">
        <f>I100*Calc_SEC_death_rates!$G147</f>
        <v>7.1572093406746473E-2</v>
      </c>
      <c r="J202" s="444">
        <f>J100*Calc_SEC_death_rates!$G147</f>
        <v>7.0961246366247038E-2</v>
      </c>
      <c r="K202" s="444">
        <f>K100*Calc_SEC_death_rates!$G147</f>
        <v>7.0267460079561764E-2</v>
      </c>
      <c r="L202" s="444">
        <f>L100*Calc_SEC_death_rates!$G147</f>
        <v>6.9494655285027518E-2</v>
      </c>
      <c r="M202" s="444">
        <f>M100*Calc_SEC_death_rates!$G147</f>
        <v>6.8705042456201071E-2</v>
      </c>
      <c r="N202" s="444">
        <f>N100*Calc_SEC_death_rates!$G147</f>
        <v>6.7872074384695794E-2</v>
      </c>
    </row>
    <row r="203" spans="1:14" ht="13.15">
      <c r="B203" s="329" t="str">
        <f t="shared" si="67"/>
        <v>60-64</v>
      </c>
      <c r="C203" s="444">
        <f>C101*Calc_SEC_death_rates!$G148</f>
        <v>1.1731482924662326E-2</v>
      </c>
      <c r="D203" s="444">
        <f>D101*Calc_SEC_death_rates!$G148</f>
        <v>1.193671032450273E-2</v>
      </c>
      <c r="E203" s="444">
        <f>E101*Calc_SEC_death_rates!$G148</f>
        <v>1.1839459672428771E-2</v>
      </c>
      <c r="F203" s="444">
        <f>F101*Calc_SEC_death_rates!$G148</f>
        <v>1.1584949799839088E-2</v>
      </c>
      <c r="G203" s="444">
        <f>G101*Calc_SEC_death_rates!$G148</f>
        <v>1.1301688293577914E-2</v>
      </c>
      <c r="H203" s="444">
        <f>H101*Calc_SEC_death_rates!$G148</f>
        <v>1.1095129256208907E-2</v>
      </c>
      <c r="I203" s="444">
        <f>I101*Calc_SEC_death_rates!$G148</f>
        <v>1.0942521698002727E-2</v>
      </c>
      <c r="J203" s="444">
        <f>J101*Calc_SEC_death_rates!$G148</f>
        <v>1.0844317986023047E-2</v>
      </c>
      <c r="K203" s="444">
        <f>K101*Calc_SEC_death_rates!$G148</f>
        <v>1.0733231922939433E-2</v>
      </c>
      <c r="L203" s="444">
        <f>L101*Calc_SEC_death_rates!$G148</f>
        <v>1.0615758923406798E-2</v>
      </c>
      <c r="M203" s="444">
        <f>M101*Calc_SEC_death_rates!$G148</f>
        <v>1.0504617097711812E-2</v>
      </c>
      <c r="N203" s="444">
        <f>N101*Calc_SEC_death_rates!$G148</f>
        <v>1.0390866610371211E-2</v>
      </c>
    </row>
    <row r="204" spans="1:14" ht="13.15">
      <c r="B204" s="329" t="str">
        <f t="shared" si="67"/>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row>
    <row r="205" spans="1:14" ht="13.15">
      <c r="B205" s="329" t="str">
        <f t="shared" si="67"/>
        <v>Total</v>
      </c>
      <c r="C205" s="444">
        <f>SUM(C195:C204)</f>
        <v>1.1148468639737654</v>
      </c>
      <c r="D205" s="444">
        <f t="shared" ref="D205:N205" si="69">SUM(D195:D204)</f>
        <v>1.1039218757662006</v>
      </c>
      <c r="E205" s="444">
        <f t="shared" si="69"/>
        <v>1.0954805781129129</v>
      </c>
      <c r="F205" s="444">
        <f t="shared" si="69"/>
        <v>1.0818314803274669</v>
      </c>
      <c r="G205" s="444">
        <f t="shared" si="69"/>
        <v>1.0667078733384923</v>
      </c>
      <c r="H205" s="444">
        <f t="shared" si="69"/>
        <v>1.0569045983828238</v>
      </c>
      <c r="I205" s="444">
        <f t="shared" si="69"/>
        <v>1.0496070983485941</v>
      </c>
      <c r="J205" s="444">
        <f t="shared" si="69"/>
        <v>1.0453505363726336</v>
      </c>
      <c r="K205" s="444">
        <f t="shared" si="69"/>
        <v>1.0383882989810604</v>
      </c>
      <c r="L205" s="444">
        <f t="shared" si="69"/>
        <v>1.029965358019695</v>
      </c>
      <c r="M205" s="444">
        <f t="shared" si="69"/>
        <v>1.0219594251451583</v>
      </c>
      <c r="N205" s="444">
        <f t="shared" si="69"/>
        <v>1.0140040178131791</v>
      </c>
    </row>
    <row r="206" spans="1:14">
      <c r="A206" s="300">
        <f>SUM(C206:N206)</f>
        <v>0</v>
      </c>
      <c r="C206" s="300">
        <f t="shared" ref="C206:N206" si="70">SUM(C195:C204)-C205</f>
        <v>0</v>
      </c>
      <c r="D206" s="300">
        <f t="shared" si="70"/>
        <v>0</v>
      </c>
      <c r="E206" s="300">
        <f t="shared" si="70"/>
        <v>0</v>
      </c>
      <c r="F206" s="300">
        <f t="shared" si="70"/>
        <v>0</v>
      </c>
      <c r="G206" s="300">
        <f t="shared" si="70"/>
        <v>0</v>
      </c>
      <c r="H206" s="300">
        <f t="shared" si="70"/>
        <v>0</v>
      </c>
      <c r="I206" s="300">
        <f t="shared" si="70"/>
        <v>0</v>
      </c>
      <c r="J206" s="300">
        <f t="shared" si="70"/>
        <v>0</v>
      </c>
      <c r="K206" s="300">
        <f t="shared" si="70"/>
        <v>0</v>
      </c>
      <c r="L206" s="300">
        <f t="shared" si="70"/>
        <v>0</v>
      </c>
      <c r="M206" s="300">
        <f t="shared" si="70"/>
        <v>0</v>
      </c>
      <c r="N206" s="300">
        <f t="shared" si="70"/>
        <v>0</v>
      </c>
    </row>
    <row r="208" spans="1:14" ht="15">
      <c r="B208" s="331" t="s">
        <v>165</v>
      </c>
      <c r="C208" s="320"/>
      <c r="D208" s="320"/>
      <c r="E208" s="320"/>
      <c r="F208" s="320"/>
      <c r="G208" s="320"/>
      <c r="H208" s="330"/>
      <c r="I208" s="320"/>
      <c r="J208" s="320"/>
      <c r="K208" s="320"/>
      <c r="L208" s="320"/>
    </row>
    <row r="209" spans="1:14">
      <c r="C209" s="320"/>
      <c r="D209" s="320"/>
      <c r="E209" s="320"/>
      <c r="F209" s="320"/>
      <c r="G209" s="320"/>
      <c r="H209" s="330"/>
      <c r="I209" s="320"/>
      <c r="J209" s="320"/>
      <c r="K209" s="320"/>
      <c r="L209" s="320"/>
    </row>
    <row r="210" spans="1:14" ht="13.15">
      <c r="B210" s="332" t="s">
        <v>46</v>
      </c>
      <c r="C210" s="320"/>
      <c r="D210" s="320"/>
      <c r="E210" s="320"/>
      <c r="F210" s="320"/>
      <c r="G210" s="320"/>
      <c r="H210" s="330"/>
      <c r="I210" s="320"/>
      <c r="J210" s="320"/>
      <c r="K210" s="320"/>
      <c r="L210" s="320"/>
    </row>
    <row r="211" spans="1:14">
      <c r="C211" s="320"/>
      <c r="D211" s="320"/>
      <c r="E211" s="320"/>
      <c r="F211" s="320"/>
      <c r="G211" s="320"/>
      <c r="H211" s="330"/>
      <c r="I211" s="320"/>
      <c r="J211" s="320"/>
      <c r="K211" s="320"/>
      <c r="L211" s="320"/>
    </row>
    <row r="212" spans="1:14" ht="13.15">
      <c r="B212" s="329" t="str">
        <f t="shared" ref="B212:B223" si="71">B178</f>
        <v>Age group</v>
      </c>
      <c r="C212" s="329" t="str">
        <f t="shared" ref="C212:N212" si="72">C178</f>
        <v>2018/19</v>
      </c>
      <c r="D212" s="329" t="str">
        <f t="shared" si="72"/>
        <v>2019/20</v>
      </c>
      <c r="E212" s="329" t="str">
        <f t="shared" si="72"/>
        <v>2020/21</v>
      </c>
      <c r="F212" s="329" t="str">
        <f t="shared" si="72"/>
        <v>2021/22</v>
      </c>
      <c r="G212" s="329" t="str">
        <f t="shared" si="72"/>
        <v>2022/23</v>
      </c>
      <c r="H212" s="329" t="str">
        <f t="shared" si="72"/>
        <v>2023/24</v>
      </c>
      <c r="I212" s="329" t="str">
        <f t="shared" si="72"/>
        <v>2024/25</v>
      </c>
      <c r="J212" s="329" t="str">
        <f t="shared" si="72"/>
        <v>2025/26</v>
      </c>
      <c r="K212" s="329" t="str">
        <f t="shared" si="72"/>
        <v>2026/27</v>
      </c>
      <c r="L212" s="329" t="str">
        <f t="shared" si="72"/>
        <v>2027/28</v>
      </c>
      <c r="M212" s="329" t="str">
        <f t="shared" si="72"/>
        <v>2028/29</v>
      </c>
      <c r="N212" s="329" t="str">
        <f t="shared" si="72"/>
        <v>2029/30</v>
      </c>
    </row>
    <row r="213" spans="1:14" ht="13.15">
      <c r="B213" s="329" t="str">
        <f t="shared" si="71"/>
        <v>20-24</v>
      </c>
      <c r="C213" s="444">
        <f t="shared" ref="C213:C222" si="73">C111+C145+C179</f>
        <v>13.789892355596713</v>
      </c>
      <c r="D213" s="444">
        <f t="shared" ref="D213:N213" si="74">D111+D145+D179</f>
        <v>26.680870848565267</v>
      </c>
      <c r="E213" s="444">
        <f t="shared" si="74"/>
        <v>35.810996906530448</v>
      </c>
      <c r="F213" s="444">
        <f t="shared" si="74"/>
        <v>41.883671555641726</v>
      </c>
      <c r="G213" s="444">
        <f t="shared" si="74"/>
        <v>45.667097150721119</v>
      </c>
      <c r="H213" s="444">
        <f t="shared" si="74"/>
        <v>49.040709193741471</v>
      </c>
      <c r="I213" s="444">
        <f t="shared" si="74"/>
        <v>51.705131942363003</v>
      </c>
      <c r="J213" s="444">
        <f t="shared" si="74"/>
        <v>53.99517065466884</v>
      </c>
      <c r="K213" s="444">
        <f t="shared" si="74"/>
        <v>55.006657197445612</v>
      </c>
      <c r="L213" s="444">
        <f t="shared" si="74"/>
        <v>55.282791991005176</v>
      </c>
      <c r="M213" s="444">
        <f t="shared" si="74"/>
        <v>55.339659914321203</v>
      </c>
      <c r="N213" s="444">
        <f t="shared" si="74"/>
        <v>55.165941291190002</v>
      </c>
    </row>
    <row r="214" spans="1:14" ht="13.15">
      <c r="B214" s="329" t="str">
        <f t="shared" si="71"/>
        <v>25-29</v>
      </c>
      <c r="C214" s="444">
        <f t="shared" si="73"/>
        <v>44.483103046713495</v>
      </c>
      <c r="D214" s="444">
        <f t="shared" ref="D214:N214" si="75">D112+D146+D180</f>
        <v>48.082051868294066</v>
      </c>
      <c r="E214" s="444">
        <f t="shared" si="75"/>
        <v>52.891335894865691</v>
      </c>
      <c r="F214" s="444">
        <f t="shared" si="75"/>
        <v>57.461444044929877</v>
      </c>
      <c r="G214" s="444">
        <f t="shared" si="75"/>
        <v>61.133518038181649</v>
      </c>
      <c r="H214" s="444">
        <f t="shared" si="75"/>
        <v>64.932273696562177</v>
      </c>
      <c r="I214" s="444">
        <f t="shared" si="75"/>
        <v>68.376345138485746</v>
      </c>
      <c r="J214" s="444">
        <f t="shared" si="75"/>
        <v>71.569905070764392</v>
      </c>
      <c r="K214" s="444">
        <f t="shared" si="75"/>
        <v>73.622675320163481</v>
      </c>
      <c r="L214" s="444">
        <f t="shared" si="75"/>
        <v>74.82232425880747</v>
      </c>
      <c r="M214" s="444">
        <f t="shared" si="75"/>
        <v>75.576488892296553</v>
      </c>
      <c r="N214" s="444">
        <f t="shared" si="75"/>
        <v>75.917889061747573</v>
      </c>
    </row>
    <row r="215" spans="1:14" ht="13.15">
      <c r="B215" s="329" t="str">
        <f t="shared" si="71"/>
        <v>30-34</v>
      </c>
      <c r="C215" s="444">
        <f t="shared" si="73"/>
        <v>63.705785338032697</v>
      </c>
      <c r="D215" s="444">
        <f t="shared" ref="D215:N215" si="76">D113+D147+D181</f>
        <v>57.890933465350905</v>
      </c>
      <c r="E215" s="444">
        <f t="shared" si="76"/>
        <v>54.705335222807605</v>
      </c>
      <c r="F215" s="444">
        <f t="shared" si="76"/>
        <v>53.152108988041462</v>
      </c>
      <c r="G215" s="444">
        <f t="shared" si="76"/>
        <v>52.431688151965361</v>
      </c>
      <c r="H215" s="444">
        <f t="shared" si="76"/>
        <v>52.698777604291479</v>
      </c>
      <c r="I215" s="444">
        <f t="shared" si="76"/>
        <v>53.532581771657675</v>
      </c>
      <c r="J215" s="444">
        <f t="shared" si="76"/>
        <v>54.765663137881418</v>
      </c>
      <c r="K215" s="444">
        <f t="shared" si="76"/>
        <v>55.873141175468795</v>
      </c>
      <c r="L215" s="444">
        <f t="shared" si="76"/>
        <v>56.784956054814359</v>
      </c>
      <c r="M215" s="444">
        <f t="shared" si="76"/>
        <v>57.546497581460756</v>
      </c>
      <c r="N215" s="444">
        <f t="shared" si="76"/>
        <v>58.112083758555443</v>
      </c>
    </row>
    <row r="216" spans="1:14" ht="13.15">
      <c r="B216" s="329" t="str">
        <f t="shared" si="71"/>
        <v>35-39</v>
      </c>
      <c r="C216" s="444">
        <f t="shared" si="73"/>
        <v>71.110711880599069</v>
      </c>
      <c r="D216" s="444">
        <f t="shared" ref="D216:N216" si="77">D114+D148+D182</f>
        <v>66.667923303450365</v>
      </c>
      <c r="E216" s="444">
        <f t="shared" si="77"/>
        <v>62.982049334173475</v>
      </c>
      <c r="F216" s="444">
        <f t="shared" si="77"/>
        <v>59.93157999996793</v>
      </c>
      <c r="G216" s="444">
        <f t="shared" si="77"/>
        <v>57.279786654717256</v>
      </c>
      <c r="H216" s="444">
        <f t="shared" si="77"/>
        <v>55.440792550478193</v>
      </c>
      <c r="I216" s="444">
        <f t="shared" si="77"/>
        <v>54.261285936373554</v>
      </c>
      <c r="J216" s="444">
        <f t="shared" si="77"/>
        <v>53.680364132894525</v>
      </c>
      <c r="K216" s="444">
        <f t="shared" si="77"/>
        <v>53.361688808584468</v>
      </c>
      <c r="L216" s="444">
        <f t="shared" si="77"/>
        <v>53.233394142215531</v>
      </c>
      <c r="M216" s="444">
        <f t="shared" si="77"/>
        <v>53.26977633089151</v>
      </c>
      <c r="N216" s="444">
        <f t="shared" si="77"/>
        <v>53.379169776770169</v>
      </c>
    </row>
    <row r="217" spans="1:14" ht="13.15">
      <c r="B217" s="329" t="str">
        <f t="shared" si="71"/>
        <v>40-44</v>
      </c>
      <c r="C217" s="444">
        <f t="shared" si="73"/>
        <v>52.219997977636709</v>
      </c>
      <c r="D217" s="444">
        <f t="shared" ref="D217:N217" si="78">D115+D149+D183</f>
        <v>52.84960471658448</v>
      </c>
      <c r="E217" s="444">
        <f t="shared" si="78"/>
        <v>53.014673784734029</v>
      </c>
      <c r="F217" s="444">
        <f t="shared" si="78"/>
        <v>52.693289209593601</v>
      </c>
      <c r="G217" s="444">
        <f t="shared" si="78"/>
        <v>51.818255574186168</v>
      </c>
      <c r="H217" s="444">
        <f t="shared" si="78"/>
        <v>50.899133727636027</v>
      </c>
      <c r="I217" s="444">
        <f t="shared" si="78"/>
        <v>50.00459234989092</v>
      </c>
      <c r="J217" s="444">
        <f t="shared" si="78"/>
        <v>49.250776138218384</v>
      </c>
      <c r="K217" s="444">
        <f t="shared" si="78"/>
        <v>48.520502615519653</v>
      </c>
      <c r="L217" s="444">
        <f t="shared" si="78"/>
        <v>47.866067716092267</v>
      </c>
      <c r="M217" s="444">
        <f t="shared" si="78"/>
        <v>47.342606978668954</v>
      </c>
      <c r="N217" s="444">
        <f t="shared" si="78"/>
        <v>46.927243896678448</v>
      </c>
    </row>
    <row r="218" spans="1:14" ht="13.15">
      <c r="B218" s="329" t="str">
        <f t="shared" si="71"/>
        <v>45-49</v>
      </c>
      <c r="C218" s="444">
        <f t="shared" si="73"/>
        <v>57.254792573720977</v>
      </c>
      <c r="D218" s="444">
        <f t="shared" ref="D218:N218" si="79">D116+D150+D184</f>
        <v>55.511415863765365</v>
      </c>
      <c r="E218" s="444">
        <f t="shared" si="79"/>
        <v>54.833706493361781</v>
      </c>
      <c r="F218" s="444">
        <f t="shared" si="79"/>
        <v>54.545373689083881</v>
      </c>
      <c r="G218" s="444">
        <f t="shared" si="79"/>
        <v>54.124285391452354</v>
      </c>
      <c r="H218" s="444">
        <f t="shared" si="79"/>
        <v>53.789484595944302</v>
      </c>
      <c r="I218" s="444">
        <f t="shared" si="79"/>
        <v>53.431359517019089</v>
      </c>
      <c r="J218" s="444">
        <f t="shared" si="79"/>
        <v>53.075957667840932</v>
      </c>
      <c r="K218" s="444">
        <f t="shared" si="79"/>
        <v>52.575167484887295</v>
      </c>
      <c r="L218" s="444">
        <f t="shared" si="79"/>
        <v>51.989572441075467</v>
      </c>
      <c r="M218" s="444">
        <f t="shared" si="79"/>
        <v>51.402775239966424</v>
      </c>
      <c r="N218" s="444">
        <f t="shared" si="79"/>
        <v>50.828209237599502</v>
      </c>
    </row>
    <row r="219" spans="1:14" ht="13.15">
      <c r="B219" s="329" t="str">
        <f t="shared" si="71"/>
        <v>50-54</v>
      </c>
      <c r="C219" s="444">
        <f t="shared" si="73"/>
        <v>53.236729606423694</v>
      </c>
      <c r="D219" s="444">
        <f t="shared" ref="D219:N219" si="80">D117+D151+D185</f>
        <v>53.661483797677626</v>
      </c>
      <c r="E219" s="444">
        <f t="shared" si="80"/>
        <v>53.940721423714365</v>
      </c>
      <c r="F219" s="444">
        <f t="shared" si="80"/>
        <v>54.108852564415166</v>
      </c>
      <c r="G219" s="444">
        <f t="shared" si="80"/>
        <v>54.036198870100534</v>
      </c>
      <c r="H219" s="444">
        <f t="shared" si="80"/>
        <v>54.044974209562227</v>
      </c>
      <c r="I219" s="444">
        <f t="shared" si="80"/>
        <v>54.05519744986924</v>
      </c>
      <c r="J219" s="444">
        <f t="shared" si="80"/>
        <v>54.075168540306485</v>
      </c>
      <c r="K219" s="444">
        <f t="shared" si="80"/>
        <v>53.925243639701748</v>
      </c>
      <c r="L219" s="444">
        <f t="shared" si="80"/>
        <v>53.637151246955156</v>
      </c>
      <c r="M219" s="444">
        <f t="shared" si="80"/>
        <v>53.275788481236113</v>
      </c>
      <c r="N219" s="444">
        <f t="shared" si="80"/>
        <v>52.847533074267382</v>
      </c>
    </row>
    <row r="220" spans="1:14" ht="13.15">
      <c r="B220" s="329" t="str">
        <f t="shared" si="71"/>
        <v>55-59</v>
      </c>
      <c r="C220" s="444">
        <f t="shared" si="73"/>
        <v>67.819517363205293</v>
      </c>
      <c r="D220" s="444">
        <f t="shared" ref="D220:N220" si="81">D118+D152+D186</f>
        <v>63.949049930651171</v>
      </c>
      <c r="E220" s="444">
        <f t="shared" si="81"/>
        <v>62.202130061079018</v>
      </c>
      <c r="F220" s="444">
        <f t="shared" si="81"/>
        <v>61.353078375445712</v>
      </c>
      <c r="G220" s="444">
        <f t="shared" si="81"/>
        <v>60.828074798420779</v>
      </c>
      <c r="H220" s="444">
        <f t="shared" si="81"/>
        <v>60.71202876189593</v>
      </c>
      <c r="I220" s="444">
        <f t="shared" si="81"/>
        <v>60.762024434111666</v>
      </c>
      <c r="J220" s="444">
        <f t="shared" si="81"/>
        <v>60.929730911601759</v>
      </c>
      <c r="K220" s="444">
        <f t="shared" si="81"/>
        <v>60.92576857015014</v>
      </c>
      <c r="L220" s="444">
        <f t="shared" si="81"/>
        <v>60.778104673403362</v>
      </c>
      <c r="M220" s="444">
        <f t="shared" si="81"/>
        <v>60.554148452841886</v>
      </c>
      <c r="N220" s="444">
        <f t="shared" si="81"/>
        <v>60.236758717622777</v>
      </c>
    </row>
    <row r="221" spans="1:14" ht="13.15">
      <c r="B221" s="329" t="str">
        <f t="shared" si="71"/>
        <v>60-64</v>
      </c>
      <c r="C221" s="444">
        <f t="shared" si="73"/>
        <v>31.88345144267851</v>
      </c>
      <c r="D221" s="444">
        <f t="shared" ref="D221:N221" si="82">D119+D153+D187</f>
        <v>32.848679748661581</v>
      </c>
      <c r="E221" s="444">
        <f t="shared" si="82"/>
        <v>32.756604683403076</v>
      </c>
      <c r="F221" s="444">
        <f t="shared" si="82"/>
        <v>32.391981318466904</v>
      </c>
      <c r="G221" s="444">
        <f t="shared" si="82"/>
        <v>32.001552963338646</v>
      </c>
      <c r="H221" s="444">
        <f t="shared" si="82"/>
        <v>31.857568922716428</v>
      </c>
      <c r="I221" s="444">
        <f t="shared" si="82"/>
        <v>31.844638137089945</v>
      </c>
      <c r="J221" s="444">
        <f t="shared" si="82"/>
        <v>31.946129204275902</v>
      </c>
      <c r="K221" s="444">
        <f t="shared" si="82"/>
        <v>31.951220228030145</v>
      </c>
      <c r="L221" s="444">
        <f t="shared" si="82"/>
        <v>31.888242601685111</v>
      </c>
      <c r="M221" s="444">
        <f t="shared" si="82"/>
        <v>31.805715809397007</v>
      </c>
      <c r="N221" s="444">
        <f t="shared" si="82"/>
        <v>31.682647269134801</v>
      </c>
    </row>
    <row r="222" spans="1:14" ht="13.15">
      <c r="B222" s="329" t="str">
        <f t="shared" si="71"/>
        <v>65 plus</v>
      </c>
      <c r="C222" s="444">
        <f t="shared" si="73"/>
        <v>8.5377161716181593</v>
      </c>
      <c r="D222" s="444">
        <f t="shared" ref="D222:N222" si="83">D120+D154+D188</f>
        <v>11.199720443469927</v>
      </c>
      <c r="E222" s="444">
        <f t="shared" si="83"/>
        <v>12.963502434164276</v>
      </c>
      <c r="F222" s="444">
        <f t="shared" si="83"/>
        <v>13.982492484496184</v>
      </c>
      <c r="G222" s="444">
        <f t="shared" si="83"/>
        <v>14.498145721436016</v>
      </c>
      <c r="H222" s="444">
        <f t="shared" si="83"/>
        <v>14.816628243625022</v>
      </c>
      <c r="I222" s="444">
        <f t="shared" si="83"/>
        <v>15.020297358457379</v>
      </c>
      <c r="J222" s="444">
        <f t="shared" si="83"/>
        <v>15.184556124026267</v>
      </c>
      <c r="K222" s="444">
        <f t="shared" si="83"/>
        <v>15.254434377170341</v>
      </c>
      <c r="L222" s="444">
        <f t="shared" si="83"/>
        <v>15.263202898559516</v>
      </c>
      <c r="M222" s="444">
        <f t="shared" si="83"/>
        <v>15.248441981452402</v>
      </c>
      <c r="N222" s="444">
        <f t="shared" si="83"/>
        <v>15.209572170380795</v>
      </c>
    </row>
    <row r="223" spans="1:14" ht="13.15">
      <c r="B223" s="329" t="str">
        <f t="shared" si="71"/>
        <v>Total</v>
      </c>
      <c r="C223" s="444">
        <f>SUM(C213:C222)</f>
        <v>464.04169775622535</v>
      </c>
      <c r="D223" s="444">
        <f t="shared" ref="D223:N223" si="84">SUM(D213:D222)</f>
        <v>469.34173398647084</v>
      </c>
      <c r="E223" s="444">
        <f t="shared" si="84"/>
        <v>476.10105623883373</v>
      </c>
      <c r="F223" s="444">
        <f t="shared" si="84"/>
        <v>481.50387223008238</v>
      </c>
      <c r="G223" s="444">
        <f t="shared" si="84"/>
        <v>483.81860331451992</v>
      </c>
      <c r="H223" s="444">
        <f t="shared" si="84"/>
        <v>488.23237150645326</v>
      </c>
      <c r="I223" s="444">
        <f t="shared" si="84"/>
        <v>492.99345403531817</v>
      </c>
      <c r="J223" s="444">
        <f t="shared" si="84"/>
        <v>498.47342158247892</v>
      </c>
      <c r="K223" s="444">
        <f t="shared" si="84"/>
        <v>501.01649941712168</v>
      </c>
      <c r="L223" s="444">
        <f t="shared" si="84"/>
        <v>501.54580802461351</v>
      </c>
      <c r="M223" s="444">
        <f t="shared" si="84"/>
        <v>501.36189966253284</v>
      </c>
      <c r="N223" s="444">
        <f t="shared" si="84"/>
        <v>500.3070482539469</v>
      </c>
    </row>
    <row r="224" spans="1:14">
      <c r="A224" s="300">
        <f>SUM(C224:N224)</f>
        <v>0</v>
      </c>
      <c r="C224" s="300">
        <f t="shared" ref="C224:N224" si="85">SUM(C213:C222)-C223</f>
        <v>0</v>
      </c>
      <c r="D224" s="300">
        <f t="shared" si="85"/>
        <v>0</v>
      </c>
      <c r="E224" s="300">
        <f t="shared" si="85"/>
        <v>0</v>
      </c>
      <c r="F224" s="300">
        <f t="shared" si="85"/>
        <v>0</v>
      </c>
      <c r="G224" s="300">
        <f t="shared" si="85"/>
        <v>0</v>
      </c>
      <c r="H224" s="300">
        <f t="shared" si="85"/>
        <v>0</v>
      </c>
      <c r="I224" s="300">
        <f t="shared" si="85"/>
        <v>0</v>
      </c>
      <c r="J224" s="300">
        <f t="shared" si="85"/>
        <v>0</v>
      </c>
      <c r="K224" s="300">
        <f t="shared" si="85"/>
        <v>0</v>
      </c>
      <c r="L224" s="300">
        <f t="shared" si="85"/>
        <v>0</v>
      </c>
      <c r="M224" s="300">
        <f t="shared" si="85"/>
        <v>0</v>
      </c>
      <c r="N224" s="300">
        <f t="shared" si="85"/>
        <v>0</v>
      </c>
    </row>
    <row r="226" spans="1:15" ht="13.15">
      <c r="B226" s="332" t="s">
        <v>47</v>
      </c>
      <c r="C226" s="320"/>
      <c r="D226" s="320"/>
      <c r="E226" s="320"/>
      <c r="F226" s="320"/>
      <c r="G226" s="320"/>
      <c r="H226" s="330"/>
      <c r="I226" s="320"/>
      <c r="J226" s="320"/>
      <c r="K226" s="320"/>
      <c r="L226" s="320"/>
    </row>
    <row r="227" spans="1:15">
      <c r="C227" s="320"/>
      <c r="D227" s="320"/>
      <c r="E227" s="320"/>
      <c r="F227" s="320"/>
      <c r="G227" s="320"/>
      <c r="H227" s="330"/>
      <c r="I227" s="320"/>
      <c r="J227" s="320"/>
      <c r="K227" s="320"/>
      <c r="L227" s="320"/>
    </row>
    <row r="228" spans="1:15" ht="13.15">
      <c r="B228" s="329" t="str">
        <f t="shared" ref="B228:B239" si="86">B212</f>
        <v>Age group</v>
      </c>
      <c r="C228" s="329" t="str">
        <f t="shared" ref="C228:N228" si="87">C212</f>
        <v>2018/19</v>
      </c>
      <c r="D228" s="329" t="str">
        <f t="shared" si="87"/>
        <v>2019/20</v>
      </c>
      <c r="E228" s="329" t="str">
        <f t="shared" si="87"/>
        <v>2020/21</v>
      </c>
      <c r="F228" s="329" t="str">
        <f t="shared" si="87"/>
        <v>2021/22</v>
      </c>
      <c r="G228" s="329" t="str">
        <f t="shared" si="87"/>
        <v>2022/23</v>
      </c>
      <c r="H228" s="329" t="str">
        <f t="shared" si="87"/>
        <v>2023/24</v>
      </c>
      <c r="I228" s="329" t="str">
        <f t="shared" si="87"/>
        <v>2024/25</v>
      </c>
      <c r="J228" s="329" t="str">
        <f t="shared" si="87"/>
        <v>2025/26</v>
      </c>
      <c r="K228" s="329" t="str">
        <f t="shared" si="87"/>
        <v>2026/27</v>
      </c>
      <c r="L228" s="329" t="str">
        <f t="shared" si="87"/>
        <v>2027/28</v>
      </c>
      <c r="M228" s="329" t="str">
        <f t="shared" si="87"/>
        <v>2028/29</v>
      </c>
      <c r="N228" s="329" t="str">
        <f t="shared" si="87"/>
        <v>2029/30</v>
      </c>
    </row>
    <row r="229" spans="1:15" ht="13.15">
      <c r="B229" s="329" t="str">
        <f t="shared" si="86"/>
        <v>20-24</v>
      </c>
      <c r="C229" s="444">
        <f t="shared" ref="C229:C238" si="88">C195+C161+C127</f>
        <v>10.527203403440462</v>
      </c>
      <c r="D229" s="444">
        <f t="shared" ref="D229:N229" si="89">D195+D161+D127</f>
        <v>16.428130960537672</v>
      </c>
      <c r="E229" s="444">
        <f t="shared" si="89"/>
        <v>21.62444978925377</v>
      </c>
      <c r="F229" s="444">
        <f t="shared" si="89"/>
        <v>24.814650576357543</v>
      </c>
      <c r="G229" s="444">
        <f t="shared" si="89"/>
        <v>26.822267696677841</v>
      </c>
      <c r="H229" s="444">
        <f t="shared" si="89"/>
        <v>28.680073127471044</v>
      </c>
      <c r="I229" s="444">
        <f t="shared" si="89"/>
        <v>30.195841474335101</v>
      </c>
      <c r="J229" s="444">
        <f t="shared" si="89"/>
        <v>31.526343363635682</v>
      </c>
      <c r="K229" s="444">
        <f t="shared" si="89"/>
        <v>32.169828941267703</v>
      </c>
      <c r="L229" s="444">
        <f t="shared" si="89"/>
        <v>32.399145302404165</v>
      </c>
      <c r="M229" s="444">
        <f t="shared" si="89"/>
        <v>32.487852312041028</v>
      </c>
      <c r="N229" s="444">
        <f t="shared" si="89"/>
        <v>32.433532666294255</v>
      </c>
      <c r="O229" s="318"/>
    </row>
    <row r="230" spans="1:15" ht="13.15">
      <c r="B230" s="329" t="str">
        <f t="shared" si="86"/>
        <v>25-29</v>
      </c>
      <c r="C230" s="444">
        <f t="shared" si="88"/>
        <v>26.335721376897773</v>
      </c>
      <c r="D230" s="444">
        <f t="shared" ref="D230:N230" si="90">D196+D162+D128</f>
        <v>29.71832906103894</v>
      </c>
      <c r="E230" s="444">
        <f t="shared" si="90"/>
        <v>34.600267858932028</v>
      </c>
      <c r="F230" s="444">
        <f t="shared" si="90"/>
        <v>37.979508182805958</v>
      </c>
      <c r="G230" s="444">
        <f t="shared" si="90"/>
        <v>40.544778325901746</v>
      </c>
      <c r="H230" s="444">
        <f t="shared" si="90"/>
        <v>43.141829933416965</v>
      </c>
      <c r="I230" s="444">
        <f t="shared" si="90"/>
        <v>45.485969322271117</v>
      </c>
      <c r="J230" s="444">
        <f t="shared" si="90"/>
        <v>47.654501784215711</v>
      </c>
      <c r="K230" s="444">
        <f t="shared" si="90"/>
        <v>49.081820345627236</v>
      </c>
      <c r="L230" s="444">
        <f t="shared" si="90"/>
        <v>49.949504021998202</v>
      </c>
      <c r="M230" s="444">
        <f t="shared" si="90"/>
        <v>50.516319309977554</v>
      </c>
      <c r="N230" s="444">
        <f t="shared" si="90"/>
        <v>50.803145750586935</v>
      </c>
      <c r="O230" s="318"/>
    </row>
    <row r="231" spans="1:15" ht="13.15">
      <c r="B231" s="329" t="str">
        <f t="shared" si="86"/>
        <v>30-34</v>
      </c>
      <c r="C231" s="444">
        <f t="shared" si="88"/>
        <v>38.928066056304068</v>
      </c>
      <c r="D231" s="444">
        <f t="shared" ref="D231:N231" si="91">D197+D163+D129</f>
        <v>36.451291623769691</v>
      </c>
      <c r="E231" s="444">
        <f t="shared" si="91"/>
        <v>36.694518852214827</v>
      </c>
      <c r="F231" s="444">
        <f t="shared" si="91"/>
        <v>36.499121432594457</v>
      </c>
      <c r="G231" s="444">
        <f t="shared" si="91"/>
        <v>36.601353031029724</v>
      </c>
      <c r="H231" s="444">
        <f t="shared" si="91"/>
        <v>37.28901338934854</v>
      </c>
      <c r="I231" s="444">
        <f t="shared" si="91"/>
        <v>38.279109230836355</v>
      </c>
      <c r="J231" s="444">
        <f t="shared" si="91"/>
        <v>39.473588400059739</v>
      </c>
      <c r="K231" s="444">
        <f t="shared" si="91"/>
        <v>40.50582576491216</v>
      </c>
      <c r="L231" s="444">
        <f t="shared" si="91"/>
        <v>41.342622196172222</v>
      </c>
      <c r="M231" s="444">
        <f t="shared" si="91"/>
        <v>42.030940940119649</v>
      </c>
      <c r="N231" s="444">
        <f t="shared" si="91"/>
        <v>42.546252650070976</v>
      </c>
      <c r="O231" s="318"/>
    </row>
    <row r="232" spans="1:15" ht="13.15">
      <c r="B232" s="329" t="str">
        <f t="shared" si="86"/>
        <v>35-39</v>
      </c>
      <c r="C232" s="444">
        <f t="shared" si="88"/>
        <v>48.721522028172593</v>
      </c>
      <c r="D232" s="444">
        <f t="shared" ref="D232:N232" si="92">D198+D164+D130</f>
        <v>44.9605263765351</v>
      </c>
      <c r="E232" s="444">
        <f t="shared" si="92"/>
        <v>43.53347355939173</v>
      </c>
      <c r="F232" s="444">
        <f t="shared" si="92"/>
        <v>41.177031857316166</v>
      </c>
      <c r="G232" s="444">
        <f t="shared" si="92"/>
        <v>39.180636584970372</v>
      </c>
      <c r="H232" s="444">
        <f t="shared" si="92"/>
        <v>37.921018402734873</v>
      </c>
      <c r="I232" s="444">
        <f t="shared" si="92"/>
        <v>37.215877061883184</v>
      </c>
      <c r="J232" s="444">
        <f t="shared" si="92"/>
        <v>36.976770952792464</v>
      </c>
      <c r="K232" s="444">
        <f t="shared" si="92"/>
        <v>36.928823030014193</v>
      </c>
      <c r="L232" s="444">
        <f t="shared" si="92"/>
        <v>37.006337644327012</v>
      </c>
      <c r="M232" s="444">
        <f t="shared" si="92"/>
        <v>37.184966284000964</v>
      </c>
      <c r="N232" s="444">
        <f t="shared" si="92"/>
        <v>37.395502230064452</v>
      </c>
      <c r="O232" s="318"/>
    </row>
    <row r="233" spans="1:15" ht="13.15">
      <c r="B233" s="329" t="str">
        <f t="shared" si="86"/>
        <v>40-44</v>
      </c>
      <c r="C233" s="444">
        <f t="shared" si="88"/>
        <v>39.6275120759557</v>
      </c>
      <c r="D233" s="444">
        <f t="shared" ref="D233:N233" si="93">D199+D165+D131</f>
        <v>39.231496710977154</v>
      </c>
      <c r="E233" s="444">
        <f t="shared" si="93"/>
        <v>39.868396837490437</v>
      </c>
      <c r="F233" s="444">
        <f t="shared" si="93"/>
        <v>38.841997161887086</v>
      </c>
      <c r="G233" s="444">
        <f t="shared" si="93"/>
        <v>37.457895932221227</v>
      </c>
      <c r="H233" s="444">
        <f t="shared" si="93"/>
        <v>36.241956063976431</v>
      </c>
      <c r="I233" s="444">
        <f t="shared" si="93"/>
        <v>35.212524478030574</v>
      </c>
      <c r="J233" s="444">
        <f t="shared" si="93"/>
        <v>34.421070786128659</v>
      </c>
      <c r="K233" s="444">
        <f t="shared" si="93"/>
        <v>33.745671292567685</v>
      </c>
      <c r="L233" s="444">
        <f t="shared" si="93"/>
        <v>33.197852561562797</v>
      </c>
      <c r="M233" s="444">
        <f t="shared" si="93"/>
        <v>32.796535356017799</v>
      </c>
      <c r="N233" s="444">
        <f t="shared" si="93"/>
        <v>32.506958387984135</v>
      </c>
      <c r="O233" s="318"/>
    </row>
    <row r="234" spans="1:15" ht="13.15">
      <c r="B234" s="329" t="str">
        <f t="shared" si="86"/>
        <v>45-49</v>
      </c>
      <c r="C234" s="444">
        <f t="shared" si="88"/>
        <v>37.410277901022837</v>
      </c>
      <c r="D234" s="444">
        <f t="shared" ref="D234:N234" si="94">D200+D166+D132</f>
        <v>37.231344016416429</v>
      </c>
      <c r="E234" s="444">
        <f t="shared" si="94"/>
        <v>38.496912691613403</v>
      </c>
      <c r="F234" s="444">
        <f t="shared" si="94"/>
        <v>38.332433929798384</v>
      </c>
      <c r="G234" s="444">
        <f t="shared" si="94"/>
        <v>37.760105089791459</v>
      </c>
      <c r="H234" s="444">
        <f t="shared" si="94"/>
        <v>37.180790875171233</v>
      </c>
      <c r="I234" s="444">
        <f t="shared" si="94"/>
        <v>36.576149688956818</v>
      </c>
      <c r="J234" s="444">
        <f t="shared" si="94"/>
        <v>36.001650693377123</v>
      </c>
      <c r="K234" s="444">
        <f t="shared" si="94"/>
        <v>35.369966517554985</v>
      </c>
      <c r="L234" s="444">
        <f t="shared" si="94"/>
        <v>34.731947620536523</v>
      </c>
      <c r="M234" s="444">
        <f t="shared" si="94"/>
        <v>34.146818312205639</v>
      </c>
      <c r="N234" s="444">
        <f t="shared" si="94"/>
        <v>33.618657883213068</v>
      </c>
      <c r="O234" s="318"/>
    </row>
    <row r="235" spans="1:15" ht="13.15">
      <c r="B235" s="329" t="str">
        <f t="shared" si="86"/>
        <v>50-54</v>
      </c>
      <c r="C235" s="444">
        <f t="shared" si="88"/>
        <v>39.306618398089462</v>
      </c>
      <c r="D235" s="444">
        <f t="shared" ref="D235:N235" si="95">D201+D167+D133</f>
        <v>38.254779352464126</v>
      </c>
      <c r="E235" s="444">
        <f t="shared" si="95"/>
        <v>38.700606294469424</v>
      </c>
      <c r="F235" s="444">
        <f t="shared" si="95"/>
        <v>38.220966146375766</v>
      </c>
      <c r="G235" s="444">
        <f t="shared" si="95"/>
        <v>37.633863947396982</v>
      </c>
      <c r="H235" s="444">
        <f t="shared" si="95"/>
        <v>37.205838482134986</v>
      </c>
      <c r="I235" s="444">
        <f t="shared" si="95"/>
        <v>36.833434797296242</v>
      </c>
      <c r="J235" s="444">
        <f t="shared" si="95"/>
        <v>36.503894609745274</v>
      </c>
      <c r="K235" s="444">
        <f t="shared" si="95"/>
        <v>36.086577606614526</v>
      </c>
      <c r="L235" s="444">
        <f t="shared" si="95"/>
        <v>35.605852218407556</v>
      </c>
      <c r="M235" s="444">
        <f t="shared" si="95"/>
        <v>35.110233936919535</v>
      </c>
      <c r="N235" s="444">
        <f t="shared" si="95"/>
        <v>34.605725690348535</v>
      </c>
      <c r="O235" s="318"/>
    </row>
    <row r="236" spans="1:15" ht="13.15">
      <c r="B236" s="329" t="str">
        <f t="shared" si="86"/>
        <v>55-59</v>
      </c>
      <c r="C236" s="444">
        <f t="shared" si="88"/>
        <v>46.409144905776117</v>
      </c>
      <c r="D236" s="444">
        <f t="shared" ref="D236:N236" si="96">D202+D168+D134</f>
        <v>44.067862121066995</v>
      </c>
      <c r="E236" s="444">
        <f t="shared" si="96"/>
        <v>42.859367204071638</v>
      </c>
      <c r="F236" s="444">
        <f t="shared" si="96"/>
        <v>41.553824818530991</v>
      </c>
      <c r="G236" s="444">
        <f t="shared" si="96"/>
        <v>40.471190089324274</v>
      </c>
      <c r="H236" s="444">
        <f t="shared" si="96"/>
        <v>39.765383940553818</v>
      </c>
      <c r="I236" s="444">
        <f t="shared" si="96"/>
        <v>39.27208208720932</v>
      </c>
      <c r="J236" s="444">
        <f t="shared" si="96"/>
        <v>38.936906266922904</v>
      </c>
      <c r="K236" s="444">
        <f t="shared" si="96"/>
        <v>38.556221132469148</v>
      </c>
      <c r="L236" s="444">
        <f t="shared" si="96"/>
        <v>38.13217801896316</v>
      </c>
      <c r="M236" s="444">
        <f t="shared" si="96"/>
        <v>37.698912225624454</v>
      </c>
      <c r="N236" s="444">
        <f t="shared" si="96"/>
        <v>37.24185712323596</v>
      </c>
      <c r="O236" s="318"/>
    </row>
    <row r="237" spans="1:15" ht="13.15">
      <c r="B237" s="329" t="str">
        <f t="shared" si="86"/>
        <v>60-64</v>
      </c>
      <c r="C237" s="444">
        <f t="shared" si="88"/>
        <v>23.650208085065394</v>
      </c>
      <c r="D237" s="444">
        <f t="shared" ref="D237:N237" si="97">D203+D169+D135</f>
        <v>24.063184493145666</v>
      </c>
      <c r="E237" s="444">
        <f t="shared" si="97"/>
        <v>24.00102259865173</v>
      </c>
      <c r="F237" s="444">
        <f t="shared" si="97"/>
        <v>23.506746897653613</v>
      </c>
      <c r="G237" s="444">
        <f t="shared" si="97"/>
        <v>22.931987692946308</v>
      </c>
      <c r="H237" s="444">
        <f t="shared" si="97"/>
        <v>22.512863648841805</v>
      </c>
      <c r="I237" s="444">
        <f t="shared" si="97"/>
        <v>22.203211271628103</v>
      </c>
      <c r="J237" s="444">
        <f t="shared" si="97"/>
        <v>22.003948448586048</v>
      </c>
      <c r="K237" s="444">
        <f t="shared" si="97"/>
        <v>21.778546352428528</v>
      </c>
      <c r="L237" s="444">
        <f t="shared" si="97"/>
        <v>21.54018467499078</v>
      </c>
      <c r="M237" s="444">
        <f t="shared" si="97"/>
        <v>21.314669432240958</v>
      </c>
      <c r="N237" s="444">
        <f t="shared" si="97"/>
        <v>21.083861016011362</v>
      </c>
      <c r="O237" s="318"/>
    </row>
    <row r="238" spans="1:15" ht="13.15">
      <c r="B238" s="329" t="str">
        <f t="shared" si="86"/>
        <v>65 plus</v>
      </c>
      <c r="C238" s="444">
        <f t="shared" si="88"/>
        <v>5.1500343867846858</v>
      </c>
      <c r="D238" s="444">
        <f t="shared" ref="D238:N238" si="98">D204+D170+D136</f>
        <v>7.3077016663108774</v>
      </c>
      <c r="E238" s="444">
        <f t="shared" si="98"/>
        <v>8.8482847898095383</v>
      </c>
      <c r="F238" s="444">
        <f t="shared" si="98"/>
        <v>9.740173439320774</v>
      </c>
      <c r="G238" s="444">
        <f t="shared" si="98"/>
        <v>10.217271945327983</v>
      </c>
      <c r="H238" s="444">
        <f t="shared" si="98"/>
        <v>10.487990376774766</v>
      </c>
      <c r="I238" s="444">
        <f t="shared" si="98"/>
        <v>10.627121439450599</v>
      </c>
      <c r="J238" s="444">
        <f t="shared" si="98"/>
        <v>10.70182768794518</v>
      </c>
      <c r="K238" s="444">
        <f t="shared" si="98"/>
        <v>10.699390457868041</v>
      </c>
      <c r="L238" s="444">
        <f t="shared" si="98"/>
        <v>10.649136342230534</v>
      </c>
      <c r="M238" s="444">
        <f t="shared" si="98"/>
        <v>10.579530389486345</v>
      </c>
      <c r="N238" s="444">
        <f t="shared" si="98"/>
        <v>10.495014147803548</v>
      </c>
      <c r="O238" s="318"/>
    </row>
    <row r="239" spans="1:15" ht="13.15">
      <c r="B239" s="329" t="str">
        <f t="shared" si="86"/>
        <v>Total</v>
      </c>
      <c r="C239" s="444">
        <f>SUM(C229:C238)</f>
        <v>316.06630861750909</v>
      </c>
      <c r="D239" s="444">
        <f t="shared" ref="D239:N239" si="99">SUM(D229:D238)</f>
        <v>317.71464638226269</v>
      </c>
      <c r="E239" s="444">
        <f t="shared" si="99"/>
        <v>329.22730047589852</v>
      </c>
      <c r="F239" s="444">
        <f t="shared" si="99"/>
        <v>330.66645444264071</v>
      </c>
      <c r="G239" s="444">
        <f t="shared" si="99"/>
        <v>329.62135033558798</v>
      </c>
      <c r="H239" s="444">
        <f t="shared" si="99"/>
        <v>330.42675824042442</v>
      </c>
      <c r="I239" s="444">
        <f t="shared" si="99"/>
        <v>331.90132085189742</v>
      </c>
      <c r="J239" s="444">
        <f t="shared" si="99"/>
        <v>334.2005029934088</v>
      </c>
      <c r="K239" s="444">
        <f t="shared" si="99"/>
        <v>334.92267144132421</v>
      </c>
      <c r="L239" s="444">
        <f t="shared" si="99"/>
        <v>334.55476060159287</v>
      </c>
      <c r="M239" s="444">
        <f t="shared" si="99"/>
        <v>333.86677849863395</v>
      </c>
      <c r="N239" s="444">
        <f t="shared" si="99"/>
        <v>332.73050754561325</v>
      </c>
      <c r="O239" s="318"/>
    </row>
    <row r="240" spans="1:15">
      <c r="A240" s="300">
        <f>SUM(C240:N240)</f>
        <v>0</v>
      </c>
      <c r="C240" s="300">
        <f t="shared" ref="C240:N240" si="100">SUM(C229:C238)-C239</f>
        <v>0</v>
      </c>
      <c r="D240" s="300">
        <f t="shared" si="100"/>
        <v>0</v>
      </c>
      <c r="E240" s="300">
        <f t="shared" si="100"/>
        <v>0</v>
      </c>
      <c r="F240" s="300">
        <f t="shared" si="100"/>
        <v>0</v>
      </c>
      <c r="G240" s="300">
        <f t="shared" si="100"/>
        <v>0</v>
      </c>
      <c r="H240" s="300">
        <f t="shared" si="100"/>
        <v>0</v>
      </c>
      <c r="I240" s="300">
        <f t="shared" si="100"/>
        <v>0</v>
      </c>
      <c r="J240" s="300">
        <f t="shared" si="100"/>
        <v>0</v>
      </c>
      <c r="K240" s="300">
        <f t="shared" si="100"/>
        <v>0</v>
      </c>
      <c r="L240" s="300">
        <f t="shared" si="100"/>
        <v>0</v>
      </c>
      <c r="M240" s="300">
        <f t="shared" si="100"/>
        <v>0</v>
      </c>
      <c r="N240" s="300">
        <f t="shared" si="100"/>
        <v>0</v>
      </c>
    </row>
    <row r="242" spans="2:14" ht="15">
      <c r="B242" s="331" t="s">
        <v>166</v>
      </c>
      <c r="C242" s="320"/>
      <c r="D242" s="320"/>
      <c r="E242" s="320"/>
      <c r="F242" s="320"/>
      <c r="G242" s="320"/>
      <c r="H242" s="330"/>
      <c r="I242" s="320"/>
      <c r="J242" s="320"/>
      <c r="K242" s="320"/>
      <c r="L242" s="320"/>
    </row>
    <row r="243" spans="2:14">
      <c r="C243" s="320"/>
      <c r="D243" s="320"/>
      <c r="E243" s="320"/>
      <c r="F243" s="320"/>
      <c r="G243" s="320"/>
      <c r="H243" s="330"/>
      <c r="I243" s="320"/>
      <c r="J243" s="320"/>
      <c r="K243" s="320"/>
      <c r="L243" s="320"/>
    </row>
    <row r="244" spans="2:14" ht="13.15">
      <c r="B244" s="332" t="s">
        <v>46</v>
      </c>
      <c r="C244" s="320"/>
      <c r="D244" s="320"/>
      <c r="E244" s="320"/>
      <c r="F244" s="320"/>
      <c r="G244" s="320"/>
      <c r="H244" s="330"/>
      <c r="I244" s="320"/>
      <c r="J244" s="320"/>
      <c r="K244" s="320"/>
      <c r="L244" s="320"/>
    </row>
    <row r="245" spans="2:14">
      <c r="C245" s="320"/>
      <c r="D245" s="320"/>
      <c r="E245" s="320"/>
      <c r="F245" s="320"/>
      <c r="G245" s="320"/>
      <c r="H245" s="330"/>
      <c r="I245" s="320"/>
      <c r="J245" s="320"/>
      <c r="K245" s="320"/>
      <c r="L245" s="320"/>
    </row>
    <row r="246" spans="2:14" ht="13.15">
      <c r="B246" s="329" t="str">
        <f t="shared" ref="B246:B257" si="101">B212</f>
        <v>Age group</v>
      </c>
      <c r="C246" s="329" t="str">
        <f t="shared" ref="C246:N246" si="102">C212</f>
        <v>2018/19</v>
      </c>
      <c r="D246" s="329" t="str">
        <f t="shared" si="102"/>
        <v>2019/20</v>
      </c>
      <c r="E246" s="329" t="str">
        <f t="shared" si="102"/>
        <v>2020/21</v>
      </c>
      <c r="F246" s="329" t="str">
        <f t="shared" si="102"/>
        <v>2021/22</v>
      </c>
      <c r="G246" s="329" t="str">
        <f t="shared" si="102"/>
        <v>2022/23</v>
      </c>
      <c r="H246" s="329" t="str">
        <f t="shared" si="102"/>
        <v>2023/24</v>
      </c>
      <c r="I246" s="329" t="str">
        <f t="shared" si="102"/>
        <v>2024/25</v>
      </c>
      <c r="J246" s="329" t="str">
        <f t="shared" si="102"/>
        <v>2025/26</v>
      </c>
      <c r="K246" s="329" t="str">
        <f t="shared" si="102"/>
        <v>2026/27</v>
      </c>
      <c r="L246" s="329" t="str">
        <f t="shared" si="102"/>
        <v>2027/28</v>
      </c>
      <c r="M246" s="329" t="str">
        <f t="shared" si="102"/>
        <v>2028/29</v>
      </c>
      <c r="N246" s="329" t="str">
        <f t="shared" si="102"/>
        <v>2029/30</v>
      </c>
    </row>
    <row r="247" spans="2:14" ht="13.15">
      <c r="B247" s="329" t="str">
        <f t="shared" si="101"/>
        <v>20-24</v>
      </c>
      <c r="C247" s="444">
        <f t="shared" ref="C247:C256" si="103">C77-C213</f>
        <v>57.263792589421705</v>
      </c>
      <c r="D247" s="444">
        <f t="shared" ref="D247:N247" si="104">D77-D213</f>
        <v>111.63783281811459</v>
      </c>
      <c r="E247" s="444">
        <f t="shared" si="104"/>
        <v>149.93777232814986</v>
      </c>
      <c r="F247" s="444">
        <f t="shared" si="104"/>
        <v>174.84972856938265</v>
      </c>
      <c r="G247" s="444">
        <f t="shared" si="104"/>
        <v>190.64421156935691</v>
      </c>
      <c r="H247" s="444">
        <f t="shared" si="104"/>
        <v>204.72786584586581</v>
      </c>
      <c r="I247" s="444">
        <f t="shared" si="104"/>
        <v>215.85090203364743</v>
      </c>
      <c r="J247" s="444">
        <f t="shared" si="104"/>
        <v>225.41101537586277</v>
      </c>
      <c r="K247" s="444">
        <f t="shared" si="104"/>
        <v>229.63361909915741</v>
      </c>
      <c r="L247" s="444">
        <f t="shared" si="104"/>
        <v>230.78638560479453</v>
      </c>
      <c r="M247" s="444">
        <f t="shared" si="104"/>
        <v>231.0237893611224</v>
      </c>
      <c r="N247" s="444">
        <f t="shared" si="104"/>
        <v>230.29857466590198</v>
      </c>
    </row>
    <row r="248" spans="2:14" ht="13.15">
      <c r="B248" s="329" t="str">
        <f t="shared" si="101"/>
        <v>25-29</v>
      </c>
      <c r="C248" s="444">
        <f t="shared" si="103"/>
        <v>287.60869397060992</v>
      </c>
      <c r="D248" s="444">
        <f t="shared" ref="D248:N248" si="105">D78-D214</f>
        <v>313.07804043932737</v>
      </c>
      <c r="E248" s="444">
        <f t="shared" si="105"/>
        <v>344.60194751405822</v>
      </c>
      <c r="F248" s="444">
        <f t="shared" si="105"/>
        <v>373.35665290321691</v>
      </c>
      <c r="G248" s="444">
        <f t="shared" si="105"/>
        <v>397.21601248111807</v>
      </c>
      <c r="H248" s="444">
        <f t="shared" si="105"/>
        <v>421.89848820694789</v>
      </c>
      <c r="I248" s="444">
        <f t="shared" si="105"/>
        <v>444.27639755622744</v>
      </c>
      <c r="J248" s="444">
        <f t="shared" si="105"/>
        <v>465.02660435975082</v>
      </c>
      <c r="K248" s="444">
        <f t="shared" si="105"/>
        <v>478.3645119294888</v>
      </c>
      <c r="L248" s="444">
        <f t="shared" si="105"/>
        <v>486.15925012021023</v>
      </c>
      <c r="M248" s="444">
        <f t="shared" si="105"/>
        <v>491.05944690394051</v>
      </c>
      <c r="N248" s="444">
        <f t="shared" si="105"/>
        <v>493.27769997233122</v>
      </c>
    </row>
    <row r="249" spans="2:14" ht="13.15">
      <c r="B249" s="329" t="str">
        <f t="shared" si="101"/>
        <v>30-34</v>
      </c>
      <c r="C249" s="444">
        <f t="shared" si="103"/>
        <v>618.34103005218026</v>
      </c>
      <c r="D249" s="444">
        <f t="shared" ref="D249:N249" si="106">D79-D215</f>
        <v>565.67623707488292</v>
      </c>
      <c r="E249" s="444">
        <f t="shared" si="106"/>
        <v>534.85663313828809</v>
      </c>
      <c r="F249" s="444">
        <f t="shared" si="106"/>
        <v>518.32488866161407</v>
      </c>
      <c r="G249" s="444">
        <f t="shared" si="106"/>
        <v>511.299540904808</v>
      </c>
      <c r="H249" s="444">
        <f t="shared" si="106"/>
        <v>513.90412449096016</v>
      </c>
      <c r="I249" s="444">
        <f t="shared" si="106"/>
        <v>522.03515560983658</v>
      </c>
      <c r="J249" s="444">
        <f t="shared" si="106"/>
        <v>534.05982921220345</v>
      </c>
      <c r="K249" s="444">
        <f t="shared" si="106"/>
        <v>544.8596533670044</v>
      </c>
      <c r="L249" s="444">
        <f t="shared" si="106"/>
        <v>553.75142369963828</v>
      </c>
      <c r="M249" s="444">
        <f t="shared" si="106"/>
        <v>561.17776922995381</v>
      </c>
      <c r="N249" s="444">
        <f t="shared" si="106"/>
        <v>566.69321156803892</v>
      </c>
    </row>
    <row r="250" spans="2:14" ht="13.15">
      <c r="B250" s="329" t="str">
        <f t="shared" si="101"/>
        <v>35-39</v>
      </c>
      <c r="C250" s="444">
        <f t="shared" si="103"/>
        <v>724.10503880361455</v>
      </c>
      <c r="D250" s="444">
        <f t="shared" ref="D250:N250" si="107">D80-D216</f>
        <v>683.39508670690066</v>
      </c>
      <c r="E250" s="444">
        <f t="shared" si="107"/>
        <v>645.98187008887737</v>
      </c>
      <c r="F250" s="444">
        <f t="shared" si="107"/>
        <v>613.11337789430274</v>
      </c>
      <c r="G250" s="444">
        <f t="shared" si="107"/>
        <v>585.98494284578328</v>
      </c>
      <c r="H250" s="444">
        <f t="shared" si="107"/>
        <v>567.17162460557802</v>
      </c>
      <c r="I250" s="444">
        <f t="shared" si="107"/>
        <v>555.10500990223204</v>
      </c>
      <c r="J250" s="444">
        <f t="shared" si="107"/>
        <v>549.16205079413464</v>
      </c>
      <c r="K250" s="444">
        <f t="shared" si="107"/>
        <v>545.90193142902842</v>
      </c>
      <c r="L250" s="444">
        <f t="shared" si="107"/>
        <v>544.58944848992826</v>
      </c>
      <c r="M250" s="444">
        <f t="shared" si="107"/>
        <v>544.9616463628081</v>
      </c>
      <c r="N250" s="444">
        <f t="shared" si="107"/>
        <v>546.0807656171678</v>
      </c>
    </row>
    <row r="251" spans="2:14" ht="13.15">
      <c r="B251" s="329" t="str">
        <f t="shared" si="101"/>
        <v>40-44</v>
      </c>
      <c r="C251" s="444">
        <f t="shared" si="103"/>
        <v>595.60477649996358</v>
      </c>
      <c r="D251" s="444">
        <f t="shared" ref="D251:N251" si="108">D81-D217</f>
        <v>606.75301904279308</v>
      </c>
      <c r="E251" s="444">
        <f t="shared" si="108"/>
        <v>608.99190244644467</v>
      </c>
      <c r="F251" s="444">
        <f t="shared" si="108"/>
        <v>603.76444622637678</v>
      </c>
      <c r="G251" s="444">
        <f t="shared" si="108"/>
        <v>593.73823214416609</v>
      </c>
      <c r="H251" s="444">
        <f t="shared" si="108"/>
        <v>583.20685137403427</v>
      </c>
      <c r="I251" s="444">
        <f t="shared" si="108"/>
        <v>572.95711582587796</v>
      </c>
      <c r="J251" s="444">
        <f t="shared" si="108"/>
        <v>564.31982188534198</v>
      </c>
      <c r="K251" s="444">
        <f t="shared" si="108"/>
        <v>555.95228219215255</v>
      </c>
      <c r="L251" s="444">
        <f t="shared" si="108"/>
        <v>548.4537082642214</v>
      </c>
      <c r="M251" s="444">
        <f t="shared" si="108"/>
        <v>542.4558480624313</v>
      </c>
      <c r="N251" s="444">
        <f t="shared" si="108"/>
        <v>537.69658051731062</v>
      </c>
    </row>
    <row r="252" spans="2:14" ht="13.15">
      <c r="B252" s="329" t="str">
        <f t="shared" si="101"/>
        <v>45-49</v>
      </c>
      <c r="C252" s="444">
        <f t="shared" si="103"/>
        <v>545.74772831866176</v>
      </c>
      <c r="D252" s="444">
        <f t="shared" ref="D252:N252" si="109">D82-D218</f>
        <v>532.63672641654807</v>
      </c>
      <c r="E252" s="444">
        <f t="shared" si="109"/>
        <v>526.43325514524122</v>
      </c>
      <c r="F252" s="444">
        <f t="shared" si="109"/>
        <v>522.32741657782924</v>
      </c>
      <c r="G252" s="444">
        <f t="shared" si="109"/>
        <v>518.29506795177076</v>
      </c>
      <c r="H252" s="444">
        <f t="shared" si="109"/>
        <v>515.08900989847473</v>
      </c>
      <c r="I252" s="444">
        <f t="shared" si="109"/>
        <v>511.65959811457179</v>
      </c>
      <c r="J252" s="444">
        <f t="shared" si="109"/>
        <v>508.2562640245651</v>
      </c>
      <c r="K252" s="444">
        <f t="shared" si="109"/>
        <v>503.46068880308553</v>
      </c>
      <c r="L252" s="444">
        <f t="shared" si="109"/>
        <v>497.85302080655617</v>
      </c>
      <c r="M252" s="444">
        <f t="shared" si="109"/>
        <v>492.23384093151333</v>
      </c>
      <c r="N252" s="444">
        <f t="shared" si="109"/>
        <v>486.73178722150601</v>
      </c>
    </row>
    <row r="253" spans="2:14" ht="13.15">
      <c r="B253" s="329" t="str">
        <f t="shared" si="101"/>
        <v>50-54</v>
      </c>
      <c r="C253" s="444">
        <f t="shared" si="103"/>
        <v>376.10518367387635</v>
      </c>
      <c r="D253" s="444">
        <f t="shared" ref="D253:N253" si="110">D83-D219</f>
        <v>381.11447114658864</v>
      </c>
      <c r="E253" s="444">
        <f t="shared" si="110"/>
        <v>383.27181065801017</v>
      </c>
      <c r="F253" s="444">
        <f t="shared" si="110"/>
        <v>383.68104539302948</v>
      </c>
      <c r="G253" s="444">
        <f t="shared" si="110"/>
        <v>383.16586452954482</v>
      </c>
      <c r="H253" s="444">
        <f t="shared" si="110"/>
        <v>383.22808967864273</v>
      </c>
      <c r="I253" s="444">
        <f t="shared" si="110"/>
        <v>383.30058176343846</v>
      </c>
      <c r="J253" s="444">
        <f t="shared" si="110"/>
        <v>383.44219498370546</v>
      </c>
      <c r="K253" s="444">
        <f t="shared" si="110"/>
        <v>382.37909089133922</v>
      </c>
      <c r="L253" s="444">
        <f t="shared" si="110"/>
        <v>380.3362534409016</v>
      </c>
      <c r="M253" s="444">
        <f t="shared" si="110"/>
        <v>377.77386231364306</v>
      </c>
      <c r="N253" s="444">
        <f t="shared" si="110"/>
        <v>374.73714143612369</v>
      </c>
    </row>
    <row r="254" spans="2:14" ht="13.15">
      <c r="B254" s="329" t="str">
        <f t="shared" si="101"/>
        <v>55-59</v>
      </c>
      <c r="C254" s="444">
        <f t="shared" si="103"/>
        <v>186.98178725296668</v>
      </c>
      <c r="D254" s="444">
        <f t="shared" ref="D254:N254" si="111">D84-D220</f>
        <v>176.71150485827141</v>
      </c>
      <c r="E254" s="444">
        <f t="shared" si="111"/>
        <v>171.91772779421871</v>
      </c>
      <c r="F254" s="444">
        <f t="shared" si="111"/>
        <v>169.42229732770673</v>
      </c>
      <c r="G254" s="444">
        <f t="shared" si="111"/>
        <v>167.97253613429896</v>
      </c>
      <c r="H254" s="444">
        <f t="shared" si="111"/>
        <v>167.65208300261574</v>
      </c>
      <c r="I254" s="444">
        <f t="shared" si="111"/>
        <v>167.79014260561399</v>
      </c>
      <c r="J254" s="444">
        <f t="shared" si="111"/>
        <v>168.25325248445719</v>
      </c>
      <c r="K254" s="444">
        <f t="shared" si="111"/>
        <v>168.24231075163289</v>
      </c>
      <c r="L254" s="444">
        <f t="shared" si="111"/>
        <v>167.83454707812811</v>
      </c>
      <c r="M254" s="444">
        <f t="shared" si="111"/>
        <v>167.21610741066485</v>
      </c>
      <c r="N254" s="444">
        <f t="shared" si="111"/>
        <v>166.33965753214375</v>
      </c>
    </row>
    <row r="255" spans="2:14" ht="13.15">
      <c r="B255" s="329" t="str">
        <f t="shared" si="101"/>
        <v>60-64</v>
      </c>
      <c r="C255" s="444">
        <f t="shared" si="103"/>
        <v>56.199653861092969</v>
      </c>
      <c r="D255" s="444">
        <f t="shared" ref="D255:N255" si="112">D85-D221</f>
        <v>58.008878513648284</v>
      </c>
      <c r="E255" s="444">
        <f t="shared" si="112"/>
        <v>57.855521382613581</v>
      </c>
      <c r="F255" s="444">
        <f t="shared" si="112"/>
        <v>57.170379741232352</v>
      </c>
      <c r="G255" s="444">
        <f t="shared" si="112"/>
        <v>56.481291379980966</v>
      </c>
      <c r="H255" s="444">
        <f t="shared" si="112"/>
        <v>56.227166070444682</v>
      </c>
      <c r="I255" s="444">
        <f t="shared" si="112"/>
        <v>56.204343819550232</v>
      </c>
      <c r="J255" s="444">
        <f t="shared" si="112"/>
        <v>56.383470955810225</v>
      </c>
      <c r="K255" s="444">
        <f t="shared" si="112"/>
        <v>56.39245638212423</v>
      </c>
      <c r="L255" s="444">
        <f t="shared" si="112"/>
        <v>56.281303724373899</v>
      </c>
      <c r="M255" s="444">
        <f t="shared" si="112"/>
        <v>56.135647674268462</v>
      </c>
      <c r="N255" s="444">
        <f t="shared" si="112"/>
        <v>55.918437275441192</v>
      </c>
    </row>
    <row r="256" spans="2:14" ht="13.15">
      <c r="B256" s="329" t="str">
        <f t="shared" si="101"/>
        <v>65 plus</v>
      </c>
      <c r="C256" s="444">
        <f t="shared" si="103"/>
        <v>11.585307885552846</v>
      </c>
      <c r="D256" s="444">
        <f t="shared" ref="D256:N256" si="113">D86-D222</f>
        <v>15.237386749891927</v>
      </c>
      <c r="E256" s="444">
        <f t="shared" si="113"/>
        <v>17.641003973807319</v>
      </c>
      <c r="F256" s="444">
        <f t="shared" si="113"/>
        <v>19.008417375669325</v>
      </c>
      <c r="G256" s="444">
        <f t="shared" si="113"/>
        <v>19.709419143396744</v>
      </c>
      <c r="H256" s="444">
        <f t="shared" si="113"/>
        <v>20.142378339715787</v>
      </c>
      <c r="I256" s="444">
        <f t="shared" si="113"/>
        <v>20.419255122990243</v>
      </c>
      <c r="J256" s="444">
        <f t="shared" si="113"/>
        <v>20.642555738170813</v>
      </c>
      <c r="K256" s="444">
        <f t="shared" si="113"/>
        <v>20.737551319446325</v>
      </c>
      <c r="L256" s="444">
        <f t="shared" si="113"/>
        <v>20.749471634405747</v>
      </c>
      <c r="M256" s="444">
        <f t="shared" si="113"/>
        <v>20.729404992243715</v>
      </c>
      <c r="N256" s="444">
        <f t="shared" si="113"/>
        <v>20.676563655623525</v>
      </c>
    </row>
    <row r="257" spans="1:14" ht="13.15">
      <c r="B257" s="329" t="str">
        <f t="shared" si="101"/>
        <v>Total</v>
      </c>
      <c r="C257" s="444">
        <f>SUM(C247:C256)</f>
        <v>3459.5429929079405</v>
      </c>
      <c r="D257" s="444">
        <f t="shared" ref="D257:N257" si="114">SUM(D247:D256)</f>
        <v>3444.2491837669668</v>
      </c>
      <c r="E257" s="444">
        <f t="shared" si="114"/>
        <v>3441.4894444697093</v>
      </c>
      <c r="F257" s="444">
        <f t="shared" si="114"/>
        <v>3435.0186506703603</v>
      </c>
      <c r="G257" s="444">
        <f t="shared" si="114"/>
        <v>3424.5071190842245</v>
      </c>
      <c r="H257" s="444">
        <f t="shared" si="114"/>
        <v>3433.2476815132795</v>
      </c>
      <c r="I257" s="444">
        <f t="shared" si="114"/>
        <v>3449.5985023539865</v>
      </c>
      <c r="J257" s="444">
        <f t="shared" si="114"/>
        <v>3474.9570598140026</v>
      </c>
      <c r="K257" s="444">
        <f t="shared" si="114"/>
        <v>3485.9240961644605</v>
      </c>
      <c r="L257" s="444">
        <f t="shared" si="114"/>
        <v>3486.7948128631588</v>
      </c>
      <c r="M257" s="444">
        <f t="shared" si="114"/>
        <v>3484.7673632425895</v>
      </c>
      <c r="N257" s="444">
        <f t="shared" si="114"/>
        <v>3478.4504194615884</v>
      </c>
    </row>
    <row r="258" spans="1:14">
      <c r="A258" s="300">
        <f>SUM(C258:N258)</f>
        <v>0</v>
      </c>
      <c r="C258" s="300">
        <f t="shared" ref="C258:N258" si="115">SUM(C247:C256)-C257</f>
        <v>0</v>
      </c>
      <c r="D258" s="300">
        <f t="shared" si="115"/>
        <v>0</v>
      </c>
      <c r="E258" s="300">
        <f t="shared" si="115"/>
        <v>0</v>
      </c>
      <c r="F258" s="300">
        <f t="shared" si="115"/>
        <v>0</v>
      </c>
      <c r="G258" s="300">
        <f t="shared" si="115"/>
        <v>0</v>
      </c>
      <c r="H258" s="300">
        <f t="shared" si="115"/>
        <v>0</v>
      </c>
      <c r="I258" s="300">
        <f t="shared" si="115"/>
        <v>0</v>
      </c>
      <c r="J258" s="300">
        <f t="shared" si="115"/>
        <v>0</v>
      </c>
      <c r="K258" s="300">
        <f t="shared" si="115"/>
        <v>0</v>
      </c>
      <c r="L258" s="300">
        <f t="shared" si="115"/>
        <v>0</v>
      </c>
      <c r="M258" s="300">
        <f t="shared" si="115"/>
        <v>0</v>
      </c>
      <c r="N258" s="300">
        <f t="shared" si="115"/>
        <v>0</v>
      </c>
    </row>
    <row r="260" spans="1:14" ht="13.15">
      <c r="B260" s="332" t="s">
        <v>47</v>
      </c>
      <c r="C260" s="320"/>
      <c r="D260" s="320"/>
      <c r="E260" s="320"/>
      <c r="F260" s="320"/>
      <c r="G260" s="320"/>
      <c r="H260" s="330"/>
      <c r="I260" s="320"/>
      <c r="J260" s="320"/>
      <c r="K260" s="320"/>
      <c r="L260" s="320"/>
    </row>
    <row r="261" spans="1:14">
      <c r="C261" s="320"/>
      <c r="D261" s="320"/>
      <c r="E261" s="320"/>
      <c r="F261" s="320"/>
      <c r="G261" s="320"/>
      <c r="H261" s="330"/>
      <c r="I261" s="320"/>
      <c r="J261" s="320"/>
      <c r="K261" s="320"/>
      <c r="L261" s="320"/>
    </row>
    <row r="262" spans="1:14" ht="13.15">
      <c r="B262" s="329" t="str">
        <f t="shared" ref="B262:B273" si="116">B246</f>
        <v>Age group</v>
      </c>
      <c r="C262" s="329" t="str">
        <f t="shared" ref="C262:N262" si="117">C246</f>
        <v>2018/19</v>
      </c>
      <c r="D262" s="329" t="str">
        <f t="shared" si="117"/>
        <v>2019/20</v>
      </c>
      <c r="E262" s="329" t="str">
        <f t="shared" si="117"/>
        <v>2020/21</v>
      </c>
      <c r="F262" s="329" t="str">
        <f t="shared" si="117"/>
        <v>2021/22</v>
      </c>
      <c r="G262" s="329" t="str">
        <f t="shared" si="117"/>
        <v>2022/23</v>
      </c>
      <c r="H262" s="329" t="str">
        <f t="shared" si="117"/>
        <v>2023/24</v>
      </c>
      <c r="I262" s="329" t="str">
        <f t="shared" si="117"/>
        <v>2024/25</v>
      </c>
      <c r="J262" s="329" t="str">
        <f t="shared" si="117"/>
        <v>2025/26</v>
      </c>
      <c r="K262" s="329" t="str">
        <f t="shared" si="117"/>
        <v>2026/27</v>
      </c>
      <c r="L262" s="329" t="str">
        <f t="shared" si="117"/>
        <v>2027/28</v>
      </c>
      <c r="M262" s="329" t="str">
        <f t="shared" si="117"/>
        <v>2028/29</v>
      </c>
      <c r="N262" s="329" t="str">
        <f t="shared" si="117"/>
        <v>2029/30</v>
      </c>
    </row>
    <row r="263" spans="1:14" ht="13.15">
      <c r="B263" s="329" t="str">
        <f t="shared" si="116"/>
        <v>20-24</v>
      </c>
      <c r="C263" s="444">
        <f t="shared" ref="C263:C272" si="118">C93-C229</f>
        <v>59.118479858305243</v>
      </c>
      <c r="D263" s="444">
        <f t="shared" ref="D263:N263" si="119">D93-D229</f>
        <v>92.279906871813083</v>
      </c>
      <c r="E263" s="444">
        <f t="shared" si="119"/>
        <v>116.22229997332222</v>
      </c>
      <c r="F263" s="444">
        <f t="shared" si="119"/>
        <v>132.41483660056556</v>
      </c>
      <c r="G263" s="444">
        <f t="shared" si="119"/>
        <v>143.12779393702675</v>
      </c>
      <c r="H263" s="444">
        <f t="shared" si="119"/>
        <v>153.0413327876808</v>
      </c>
      <c r="I263" s="444">
        <f t="shared" si="119"/>
        <v>161.1297085379943</v>
      </c>
      <c r="J263" s="444">
        <f t="shared" si="119"/>
        <v>168.22947364354596</v>
      </c>
      <c r="K263" s="444">
        <f t="shared" si="119"/>
        <v>171.66321281125144</v>
      </c>
      <c r="L263" s="444">
        <f t="shared" si="119"/>
        <v>172.88688059558251</v>
      </c>
      <c r="M263" s="444">
        <f t="shared" si="119"/>
        <v>173.36023500169216</v>
      </c>
      <c r="N263" s="444">
        <f t="shared" si="119"/>
        <v>173.07037691992605</v>
      </c>
    </row>
    <row r="264" spans="1:14" ht="13.15">
      <c r="B264" s="329" t="str">
        <f t="shared" si="116"/>
        <v>25-29</v>
      </c>
      <c r="C264" s="444">
        <f t="shared" si="118"/>
        <v>187.14633384191495</v>
      </c>
      <c r="D264" s="444">
        <f t="shared" ref="D264:N264" si="120">D94-D230</f>
        <v>211.23505696998689</v>
      </c>
      <c r="E264" s="444">
        <f t="shared" si="120"/>
        <v>235.63078109727942</v>
      </c>
      <c r="F264" s="444">
        <f t="shared" si="120"/>
        <v>256.85248644211822</v>
      </c>
      <c r="G264" s="444">
        <f t="shared" si="120"/>
        <v>274.20121069305981</v>
      </c>
      <c r="H264" s="444">
        <f t="shared" si="120"/>
        <v>291.76487053820688</v>
      </c>
      <c r="I264" s="444">
        <f t="shared" si="120"/>
        <v>307.61810454260819</v>
      </c>
      <c r="J264" s="444">
        <f t="shared" si="120"/>
        <v>322.28372243581401</v>
      </c>
      <c r="K264" s="444">
        <f t="shared" si="120"/>
        <v>331.93656785126649</v>
      </c>
      <c r="L264" s="444">
        <f t="shared" si="120"/>
        <v>337.80464567492868</v>
      </c>
      <c r="M264" s="444">
        <f t="shared" si="120"/>
        <v>341.63797377834027</v>
      </c>
      <c r="N264" s="444">
        <f t="shared" si="120"/>
        <v>343.57775888806998</v>
      </c>
    </row>
    <row r="265" spans="1:14" ht="13.15">
      <c r="B265" s="329" t="str">
        <f t="shared" si="116"/>
        <v>30-34</v>
      </c>
      <c r="C265" s="444">
        <f t="shared" si="118"/>
        <v>354.03720373554563</v>
      </c>
      <c r="D265" s="444">
        <f t="shared" ref="D265:N265" si="121">D95-D231</f>
        <v>331.5900157420167</v>
      </c>
      <c r="E265" s="444">
        <f t="shared" si="121"/>
        <v>320.22014919819276</v>
      </c>
      <c r="F265" s="444">
        <f t="shared" si="121"/>
        <v>316.37534237489865</v>
      </c>
      <c r="G265" s="444">
        <f t="shared" si="121"/>
        <v>317.26148855286135</v>
      </c>
      <c r="H265" s="444">
        <f t="shared" si="121"/>
        <v>323.22214658411127</v>
      </c>
      <c r="I265" s="444">
        <f t="shared" si="121"/>
        <v>331.80432331987623</v>
      </c>
      <c r="J265" s="444">
        <f t="shared" si="121"/>
        <v>342.15810010380881</v>
      </c>
      <c r="K265" s="444">
        <f t="shared" si="121"/>
        <v>351.10556066996128</v>
      </c>
      <c r="L265" s="444">
        <f t="shared" si="121"/>
        <v>358.35893409504251</v>
      </c>
      <c r="M265" s="444">
        <f t="shared" si="121"/>
        <v>364.32529903019838</v>
      </c>
      <c r="N265" s="444">
        <f t="shared" si="121"/>
        <v>368.79203445468602</v>
      </c>
    </row>
    <row r="266" spans="1:14" ht="13.15">
      <c r="B266" s="329" t="str">
        <f t="shared" si="116"/>
        <v>35-39</v>
      </c>
      <c r="C266" s="444">
        <f t="shared" si="118"/>
        <v>464.32749132436385</v>
      </c>
      <c r="D266" s="444">
        <f t="shared" ref="D266:N266" si="122">D96-D232</f>
        <v>428.58443167416652</v>
      </c>
      <c r="E266" s="444">
        <f t="shared" si="122"/>
        <v>398.25655789956124</v>
      </c>
      <c r="F266" s="444">
        <f t="shared" si="122"/>
        <v>374.19325842457977</v>
      </c>
      <c r="G266" s="444">
        <f t="shared" si="122"/>
        <v>356.05116273756954</v>
      </c>
      <c r="H266" s="444">
        <f t="shared" si="122"/>
        <v>344.60447484576605</v>
      </c>
      <c r="I266" s="444">
        <f t="shared" si="122"/>
        <v>338.1965546028141</v>
      </c>
      <c r="J266" s="444">
        <f t="shared" si="122"/>
        <v>336.02369536468564</v>
      </c>
      <c r="K266" s="444">
        <f t="shared" si="122"/>
        <v>335.58797213137291</v>
      </c>
      <c r="L266" s="444">
        <f t="shared" si="122"/>
        <v>336.29238050655033</v>
      </c>
      <c r="M266" s="444">
        <f t="shared" si="122"/>
        <v>337.91565517479648</v>
      </c>
      <c r="N266" s="444">
        <f t="shared" si="122"/>
        <v>339.82888515081771</v>
      </c>
    </row>
    <row r="267" spans="1:14" ht="13.15">
      <c r="B267" s="329" t="str">
        <f t="shared" si="116"/>
        <v>40-44</v>
      </c>
      <c r="C267" s="444">
        <f t="shared" si="118"/>
        <v>415.58563213352414</v>
      </c>
      <c r="D267" s="444">
        <f t="shared" ref="D267:N267" si="123">D97-D233</f>
        <v>411.52734184822054</v>
      </c>
      <c r="E267" s="444">
        <f t="shared" si="123"/>
        <v>401.575548944486</v>
      </c>
      <c r="F267" s="444">
        <f t="shared" si="123"/>
        <v>388.66967129552569</v>
      </c>
      <c r="G267" s="444">
        <f t="shared" si="123"/>
        <v>374.81976116521389</v>
      </c>
      <c r="H267" s="444">
        <f t="shared" si="123"/>
        <v>362.65254569130013</v>
      </c>
      <c r="I267" s="444">
        <f t="shared" si="123"/>
        <v>352.35161202758502</v>
      </c>
      <c r="J267" s="444">
        <f t="shared" si="123"/>
        <v>344.4319871690829</v>
      </c>
      <c r="K267" s="444">
        <f t="shared" si="123"/>
        <v>337.67365036005066</v>
      </c>
      <c r="L267" s="444">
        <f t="shared" si="123"/>
        <v>332.19194134231441</v>
      </c>
      <c r="M267" s="444">
        <f t="shared" si="123"/>
        <v>328.17618937893536</v>
      </c>
      <c r="N267" s="444">
        <f t="shared" si="123"/>
        <v>325.27855812399991</v>
      </c>
    </row>
    <row r="268" spans="1:14" ht="13.15">
      <c r="B268" s="329" t="str">
        <f t="shared" si="116"/>
        <v>45-49</v>
      </c>
      <c r="C268" s="444">
        <f t="shared" si="118"/>
        <v>344.92677918474806</v>
      </c>
      <c r="D268" s="444">
        <f t="shared" ref="D268:N268" si="124">D98-D234</f>
        <v>343.35591452956209</v>
      </c>
      <c r="E268" s="444">
        <f t="shared" si="124"/>
        <v>340.93679338181346</v>
      </c>
      <c r="F268" s="444">
        <f t="shared" si="124"/>
        <v>337.25583161411191</v>
      </c>
      <c r="G268" s="444">
        <f t="shared" si="124"/>
        <v>332.22037680196058</v>
      </c>
      <c r="H268" s="444">
        <f t="shared" si="124"/>
        <v>327.12346337414562</v>
      </c>
      <c r="I268" s="444">
        <f t="shared" si="124"/>
        <v>321.80371857374132</v>
      </c>
      <c r="J268" s="444">
        <f t="shared" si="124"/>
        <v>316.74917033215189</v>
      </c>
      <c r="K268" s="444">
        <f t="shared" si="124"/>
        <v>311.19149631582081</v>
      </c>
      <c r="L268" s="444">
        <f t="shared" si="124"/>
        <v>305.57808825272866</v>
      </c>
      <c r="M268" s="444">
        <f t="shared" si="124"/>
        <v>300.43001255671811</v>
      </c>
      <c r="N268" s="444">
        <f t="shared" si="124"/>
        <v>295.783159580156</v>
      </c>
    </row>
    <row r="269" spans="1:14" ht="13.15">
      <c r="B269" s="329" t="str">
        <f t="shared" si="116"/>
        <v>50-54</v>
      </c>
      <c r="C269" s="444">
        <f t="shared" si="118"/>
        <v>271.90875366136856</v>
      </c>
      <c r="D269" s="444">
        <f t="shared" ref="D269:N269" si="125">D99-D235</f>
        <v>264.68327521821766</v>
      </c>
      <c r="E269" s="444">
        <f t="shared" si="125"/>
        <v>258.84085281086158</v>
      </c>
      <c r="F269" s="444">
        <f t="shared" si="125"/>
        <v>254.22393218353886</v>
      </c>
      <c r="G269" s="444">
        <f t="shared" si="125"/>
        <v>250.31886528788843</v>
      </c>
      <c r="H269" s="444">
        <f t="shared" si="125"/>
        <v>247.47188553240903</v>
      </c>
      <c r="I269" s="444">
        <f t="shared" si="125"/>
        <v>244.9948699395334</v>
      </c>
      <c r="J269" s="444">
        <f t="shared" si="125"/>
        <v>242.80295773169269</v>
      </c>
      <c r="K269" s="444">
        <f t="shared" si="125"/>
        <v>240.02720452083332</v>
      </c>
      <c r="L269" s="444">
        <f t="shared" si="125"/>
        <v>236.82969512187162</v>
      </c>
      <c r="M269" s="444">
        <f t="shared" si="125"/>
        <v>233.53312674368374</v>
      </c>
      <c r="N269" s="444">
        <f t="shared" si="125"/>
        <v>230.177427419624</v>
      </c>
    </row>
    <row r="270" spans="1:14" ht="13.15">
      <c r="B270" s="329" t="str">
        <f t="shared" si="116"/>
        <v>55-59</v>
      </c>
      <c r="C270" s="444">
        <f t="shared" si="118"/>
        <v>139.27447707987744</v>
      </c>
      <c r="D270" s="444">
        <f t="shared" ref="D270:N270" si="126">D100-D236</f>
        <v>132.2585559479507</v>
      </c>
      <c r="E270" s="444">
        <f t="shared" si="126"/>
        <v>126.8564499254507</v>
      </c>
      <c r="F270" s="444">
        <f t="shared" si="126"/>
        <v>122.71103899211838</v>
      </c>
      <c r="G270" s="444">
        <f t="shared" si="126"/>
        <v>119.51395104533901</v>
      </c>
      <c r="H270" s="444">
        <f t="shared" si="126"/>
        <v>117.42966142288228</v>
      </c>
      <c r="I270" s="444">
        <f t="shared" si="126"/>
        <v>115.97291025196128</v>
      </c>
      <c r="J270" s="444">
        <f t="shared" si="126"/>
        <v>114.98311512884086</v>
      </c>
      <c r="K270" s="444">
        <f t="shared" si="126"/>
        <v>113.85892815973079</v>
      </c>
      <c r="L270" s="444">
        <f t="shared" si="126"/>
        <v>112.60670237153893</v>
      </c>
      <c r="M270" s="444">
        <f t="shared" si="126"/>
        <v>111.32724143400743</v>
      </c>
      <c r="N270" s="444">
        <f t="shared" si="126"/>
        <v>109.97752918162941</v>
      </c>
    </row>
    <row r="271" spans="1:14" ht="13.15">
      <c r="B271" s="329" t="str">
        <f t="shared" si="116"/>
        <v>60-64</v>
      </c>
      <c r="C271" s="444">
        <f t="shared" si="118"/>
        <v>43.379872049714329</v>
      </c>
      <c r="D271" s="444">
        <f t="shared" ref="D271:N271" si="127">D101-D237</f>
        <v>44.139501794282978</v>
      </c>
      <c r="E271" s="444">
        <f t="shared" si="127"/>
        <v>43.646003416027156</v>
      </c>
      <c r="F271" s="444">
        <f t="shared" si="127"/>
        <v>42.686088094088575</v>
      </c>
      <c r="G271" s="444">
        <f t="shared" si="127"/>
        <v>41.642378296563464</v>
      </c>
      <c r="H271" s="444">
        <f t="shared" si="127"/>
        <v>40.881287621324972</v>
      </c>
      <c r="I271" s="444">
        <f t="shared" si="127"/>
        <v>40.318987414076489</v>
      </c>
      <c r="J271" s="444">
        <f t="shared" si="127"/>
        <v>39.957144473609944</v>
      </c>
      <c r="K271" s="444">
        <f t="shared" si="127"/>
        <v>39.547835019815118</v>
      </c>
      <c r="L271" s="444">
        <f t="shared" si="127"/>
        <v>39.114992159607255</v>
      </c>
      <c r="M271" s="444">
        <f t="shared" si="127"/>
        <v>38.705477242018233</v>
      </c>
      <c r="N271" s="444">
        <f t="shared" si="127"/>
        <v>38.286350408733732</v>
      </c>
    </row>
    <row r="272" spans="1:14" ht="13.15">
      <c r="B272" s="329" t="str">
        <f t="shared" si="116"/>
        <v>65 plus</v>
      </c>
      <c r="C272" s="444">
        <f t="shared" si="118"/>
        <v>8.9867825138471815</v>
      </c>
      <c r="D272" s="444">
        <f t="shared" ref="D272:N272" si="128">D102-D238</f>
        <v>12.752873736373907</v>
      </c>
      <c r="E272" s="444">
        <f t="shared" si="128"/>
        <v>15.232195822025114</v>
      </c>
      <c r="F272" s="444">
        <f t="shared" si="128"/>
        <v>16.729863742849449</v>
      </c>
      <c r="G272" s="444">
        <f t="shared" si="128"/>
        <v>17.549335084622015</v>
      </c>
      <c r="H272" s="444">
        <f t="shared" si="128"/>
        <v>18.014325004873214</v>
      </c>
      <c r="I272" s="444">
        <f t="shared" si="128"/>
        <v>18.253298544252694</v>
      </c>
      <c r="J272" s="444">
        <f t="shared" si="128"/>
        <v>18.381615084593577</v>
      </c>
      <c r="K272" s="444">
        <f t="shared" si="128"/>
        <v>18.377428862720375</v>
      </c>
      <c r="L272" s="444">
        <f t="shared" si="128"/>
        <v>18.291111661864498</v>
      </c>
      <c r="M272" s="444">
        <f t="shared" si="128"/>
        <v>18.171555463778702</v>
      </c>
      <c r="N272" s="444">
        <f t="shared" si="128"/>
        <v>18.026389136277498</v>
      </c>
    </row>
    <row r="273" spans="1:14" ht="13.15">
      <c r="B273" s="329" t="str">
        <f t="shared" si="116"/>
        <v>Total</v>
      </c>
      <c r="C273" s="444">
        <f>SUM(C263:C272)</f>
        <v>2288.6918053832096</v>
      </c>
      <c r="D273" s="444">
        <f t="shared" ref="D273:N273" si="129">SUM(D263:D272)</f>
        <v>2272.4068743325911</v>
      </c>
      <c r="E273" s="444">
        <f t="shared" si="129"/>
        <v>2257.4176324690197</v>
      </c>
      <c r="F273" s="444">
        <f t="shared" si="129"/>
        <v>2242.1123497643953</v>
      </c>
      <c r="G273" s="444">
        <f t="shared" si="129"/>
        <v>2226.7063236021045</v>
      </c>
      <c r="H273" s="444">
        <f t="shared" si="129"/>
        <v>2226.2059934027002</v>
      </c>
      <c r="I273" s="444">
        <f t="shared" si="129"/>
        <v>2232.4440877544434</v>
      </c>
      <c r="J273" s="444">
        <f t="shared" si="129"/>
        <v>2246.000981467826</v>
      </c>
      <c r="K273" s="444">
        <f t="shared" si="129"/>
        <v>2250.9698567028236</v>
      </c>
      <c r="L273" s="444">
        <f t="shared" si="129"/>
        <v>2249.9553717820299</v>
      </c>
      <c r="M273" s="444">
        <f t="shared" si="129"/>
        <v>2247.582765804169</v>
      </c>
      <c r="N273" s="444">
        <f t="shared" si="129"/>
        <v>2242.7984692639202</v>
      </c>
    </row>
    <row r="274" spans="1:14">
      <c r="A274" s="300">
        <f>SUM(C274:N274)</f>
        <v>0</v>
      </c>
      <c r="C274" s="300">
        <f t="shared" ref="C274:N274" si="130">SUM(C263:C272)-C273</f>
        <v>0</v>
      </c>
      <c r="D274" s="300">
        <f t="shared" si="130"/>
        <v>0</v>
      </c>
      <c r="E274" s="300">
        <f t="shared" si="130"/>
        <v>0</v>
      </c>
      <c r="F274" s="300">
        <f t="shared" si="130"/>
        <v>0</v>
      </c>
      <c r="G274" s="300">
        <f t="shared" si="130"/>
        <v>0</v>
      </c>
      <c r="H274" s="300">
        <f t="shared" si="130"/>
        <v>0</v>
      </c>
      <c r="I274" s="300">
        <f t="shared" si="130"/>
        <v>0</v>
      </c>
      <c r="J274" s="300">
        <f t="shared" si="130"/>
        <v>0</v>
      </c>
      <c r="K274" s="300">
        <f t="shared" si="130"/>
        <v>0</v>
      </c>
      <c r="L274" s="300">
        <f t="shared" si="130"/>
        <v>0</v>
      </c>
      <c r="M274" s="300">
        <f t="shared" si="130"/>
        <v>0</v>
      </c>
      <c r="N274" s="300">
        <f t="shared" si="130"/>
        <v>0</v>
      </c>
    </row>
    <row r="275" spans="1:14" ht="15">
      <c r="B275" s="331"/>
      <c r="H275" s="318"/>
    </row>
    <row r="276" spans="1:14" ht="15">
      <c r="B276" s="331" t="s">
        <v>517</v>
      </c>
      <c r="H276" s="318"/>
    </row>
    <row r="277" spans="1:14" ht="15">
      <c r="B277" s="331"/>
      <c r="H277" s="318"/>
    </row>
    <row r="278" spans="1:14" ht="15">
      <c r="B278" s="331"/>
      <c r="C278" s="317" t="str">
        <f>C262</f>
        <v>2018/19</v>
      </c>
      <c r="D278" s="317" t="str">
        <f t="shared" ref="D278:N278" si="131">D262</f>
        <v>2019/20</v>
      </c>
      <c r="E278" s="317" t="str">
        <f t="shared" si="131"/>
        <v>2020/21</v>
      </c>
      <c r="F278" s="317" t="str">
        <f t="shared" si="131"/>
        <v>2021/22</v>
      </c>
      <c r="G278" s="317" t="str">
        <f t="shared" si="131"/>
        <v>2022/23</v>
      </c>
      <c r="H278" s="317" t="str">
        <f t="shared" si="131"/>
        <v>2023/24</v>
      </c>
      <c r="I278" s="317" t="str">
        <f t="shared" si="131"/>
        <v>2024/25</v>
      </c>
      <c r="J278" s="317" t="str">
        <f t="shared" si="131"/>
        <v>2025/26</v>
      </c>
      <c r="K278" s="317" t="str">
        <f t="shared" si="131"/>
        <v>2026/27</v>
      </c>
      <c r="L278" s="317" t="str">
        <f t="shared" si="131"/>
        <v>2027/28</v>
      </c>
      <c r="M278" s="317" t="str">
        <f t="shared" si="131"/>
        <v>2028/29</v>
      </c>
      <c r="N278" s="317" t="str">
        <f t="shared" si="131"/>
        <v>2029/30</v>
      </c>
    </row>
    <row r="279" spans="1:14" ht="13.15">
      <c r="B279" s="317" t="s">
        <v>202</v>
      </c>
      <c r="C279" s="444">
        <f>C223+C239</f>
        <v>780.1080063737345</v>
      </c>
      <c r="D279" s="444">
        <f t="shared" ref="D279:N279" si="132">D223+D239</f>
        <v>787.05638036873347</v>
      </c>
      <c r="E279" s="444">
        <f t="shared" si="132"/>
        <v>805.32835671473231</v>
      </c>
      <c r="F279" s="444">
        <f t="shared" si="132"/>
        <v>812.17032667272315</v>
      </c>
      <c r="G279" s="444">
        <f t="shared" si="132"/>
        <v>813.4399536501079</v>
      </c>
      <c r="H279" s="444">
        <f t="shared" si="132"/>
        <v>818.65912974687762</v>
      </c>
      <c r="I279" s="444">
        <f t="shared" si="132"/>
        <v>824.89477488721559</v>
      </c>
      <c r="J279" s="444">
        <f t="shared" si="132"/>
        <v>832.67392457588767</v>
      </c>
      <c r="K279" s="444">
        <f t="shared" si="132"/>
        <v>835.93917085844589</v>
      </c>
      <c r="L279" s="444">
        <f t="shared" si="132"/>
        <v>836.10056862620638</v>
      </c>
      <c r="M279" s="444">
        <f t="shared" si="132"/>
        <v>835.22867816116673</v>
      </c>
      <c r="N279" s="444">
        <f t="shared" si="132"/>
        <v>833.0375557995601</v>
      </c>
    </row>
    <row r="280" spans="1:14" ht="13.15">
      <c r="B280" s="317" t="s">
        <v>203</v>
      </c>
      <c r="C280" s="444">
        <f>C155+C171</f>
        <v>162.63636778492747</v>
      </c>
      <c r="D280" s="444">
        <f t="shared" ref="D280:N280" si="133">D155+D171</f>
        <v>162.9301957265601</v>
      </c>
      <c r="E280" s="444">
        <f t="shared" si="133"/>
        <v>162.56843994435906</v>
      </c>
      <c r="F280" s="444">
        <f t="shared" si="133"/>
        <v>161.45391882325862</v>
      </c>
      <c r="G280" s="444">
        <f t="shared" si="133"/>
        <v>160.05930319204685</v>
      </c>
      <c r="H280" s="444">
        <f t="shared" si="133"/>
        <v>159.31862859364784</v>
      </c>
      <c r="I280" s="444">
        <f t="shared" si="133"/>
        <v>158.88145913620298</v>
      </c>
      <c r="J280" s="444">
        <f t="shared" si="133"/>
        <v>158.77015021732348</v>
      </c>
      <c r="K280" s="444">
        <f t="shared" si="133"/>
        <v>158.2136948184463</v>
      </c>
      <c r="L280" s="444">
        <f t="shared" si="133"/>
        <v>157.32912949685834</v>
      </c>
      <c r="M280" s="444">
        <f t="shared" si="133"/>
        <v>156.32860703650044</v>
      </c>
      <c r="N280" s="444">
        <f t="shared" si="133"/>
        <v>155.16161116044367</v>
      </c>
    </row>
    <row r="281" spans="1:14" ht="13.15">
      <c r="B281" s="317" t="s">
        <v>522</v>
      </c>
      <c r="C281" s="444">
        <f>C189+C205</f>
        <v>3.3650360632651299</v>
      </c>
      <c r="D281" s="444">
        <f t="shared" ref="D281:N281" si="134">D189+D205</f>
        <v>3.3125191014945683</v>
      </c>
      <c r="E281" s="444">
        <f t="shared" si="134"/>
        <v>3.2776931083918308</v>
      </c>
      <c r="F281" s="444">
        <f t="shared" si="134"/>
        <v>3.241917948372032</v>
      </c>
      <c r="G281" s="444">
        <f t="shared" si="134"/>
        <v>3.2058979198284416</v>
      </c>
      <c r="H281" s="444">
        <f t="shared" si="134"/>
        <v>3.1865868766235845</v>
      </c>
      <c r="I281" s="444">
        <f t="shared" si="134"/>
        <v>3.175432361865512</v>
      </c>
      <c r="J281" s="444">
        <f t="shared" si="134"/>
        <v>3.1732713099809153</v>
      </c>
      <c r="K281" s="444">
        <f t="shared" si="134"/>
        <v>3.1633337024535164</v>
      </c>
      <c r="L281" s="444">
        <f t="shared" si="134"/>
        <v>3.1483410315600673</v>
      </c>
      <c r="M281" s="444">
        <f t="shared" si="134"/>
        <v>3.133183890639982</v>
      </c>
      <c r="N281" s="444">
        <f t="shared" si="134"/>
        <v>3.1167351373362804</v>
      </c>
    </row>
    <row r="282" spans="1:14" ht="13.15">
      <c r="B282" s="317" t="s">
        <v>204</v>
      </c>
      <c r="C282" s="444">
        <f>C121+C137</f>
        <v>614.1066025255418</v>
      </c>
      <c r="D282" s="444">
        <f t="shared" ref="D282:N282" si="135">D121+D137</f>
        <v>620.81366554067881</v>
      </c>
      <c r="E282" s="444">
        <f t="shared" si="135"/>
        <v>639.48222366198138</v>
      </c>
      <c r="F282" s="444">
        <f t="shared" si="135"/>
        <v>647.47448990109251</v>
      </c>
      <c r="G282" s="444">
        <f t="shared" si="135"/>
        <v>650.1747525382325</v>
      </c>
      <c r="H282" s="444">
        <f t="shared" si="135"/>
        <v>656.1539142766062</v>
      </c>
      <c r="I282" s="444">
        <f t="shared" si="135"/>
        <v>662.83788338914712</v>
      </c>
      <c r="J282" s="444">
        <f t="shared" si="135"/>
        <v>670.73050304858339</v>
      </c>
      <c r="K282" s="444">
        <f t="shared" si="135"/>
        <v>674.56214233754599</v>
      </c>
      <c r="L282" s="444">
        <f t="shared" si="135"/>
        <v>675.62309809778799</v>
      </c>
      <c r="M282" s="444">
        <f t="shared" si="135"/>
        <v>675.76688723402629</v>
      </c>
      <c r="N282" s="444">
        <f t="shared" si="135"/>
        <v>674.75920950178022</v>
      </c>
    </row>
    <row r="283" spans="1:14" ht="15">
      <c r="A283" s="300">
        <f>SUM(C283:N283)</f>
        <v>0</v>
      </c>
      <c r="B283" s="331"/>
      <c r="C283" s="300">
        <f>C279-C280-C281-C282</f>
        <v>0</v>
      </c>
      <c r="D283" s="300">
        <f t="shared" ref="D283:N283" si="136">D279-D280-D281-D282</f>
        <v>0</v>
      </c>
      <c r="E283" s="300">
        <f t="shared" si="136"/>
        <v>0</v>
      </c>
      <c r="F283" s="300">
        <f t="shared" si="136"/>
        <v>0</v>
      </c>
      <c r="G283" s="300">
        <f t="shared" si="136"/>
        <v>0</v>
      </c>
      <c r="H283" s="300">
        <f t="shared" si="136"/>
        <v>0</v>
      </c>
      <c r="I283" s="300">
        <f t="shared" si="136"/>
        <v>0</v>
      </c>
      <c r="J283" s="300">
        <f t="shared" si="136"/>
        <v>0</v>
      </c>
      <c r="K283" s="300">
        <f t="shared" si="136"/>
        <v>0</v>
      </c>
      <c r="L283" s="300">
        <f t="shared" si="136"/>
        <v>0</v>
      </c>
      <c r="M283" s="300">
        <f t="shared" si="136"/>
        <v>0</v>
      </c>
      <c r="N283" s="300">
        <f t="shared" si="136"/>
        <v>0</v>
      </c>
    </row>
    <row r="284" spans="1:14" ht="15">
      <c r="B284" s="331"/>
      <c r="H284" s="318"/>
    </row>
    <row r="285" spans="1:14" ht="15">
      <c r="B285" s="331" t="s">
        <v>265</v>
      </c>
      <c r="F285" s="355"/>
      <c r="G285" s="355" t="s">
        <v>266</v>
      </c>
      <c r="H285" s="318"/>
    </row>
    <row r="286" spans="1:14" ht="15">
      <c r="B286" s="331"/>
      <c r="H286" s="318"/>
    </row>
    <row r="287" spans="1:14" ht="15">
      <c r="B287" s="331" t="s">
        <v>211</v>
      </c>
      <c r="H287" s="318"/>
    </row>
    <row r="288" spans="1:14" ht="15">
      <c r="B288" s="331"/>
      <c r="H288" s="318"/>
    </row>
    <row r="289" spans="2:14" ht="15">
      <c r="B289" s="331"/>
      <c r="C289" s="317" t="str">
        <f>C278</f>
        <v>2018/19</v>
      </c>
      <c r="D289" s="317" t="str">
        <f t="shared" ref="D289:N289" si="137">D278</f>
        <v>2019/20</v>
      </c>
      <c r="E289" s="317" t="str">
        <f t="shared" si="137"/>
        <v>2020/21</v>
      </c>
      <c r="F289" s="317" t="str">
        <f t="shared" si="137"/>
        <v>2021/22</v>
      </c>
      <c r="G289" s="317" t="str">
        <f t="shared" si="137"/>
        <v>2022/23</v>
      </c>
      <c r="H289" s="317" t="str">
        <f t="shared" si="137"/>
        <v>2023/24</v>
      </c>
      <c r="I289" s="317" t="str">
        <f t="shared" si="137"/>
        <v>2024/25</v>
      </c>
      <c r="J289" s="317" t="str">
        <f t="shared" si="137"/>
        <v>2025/26</v>
      </c>
      <c r="K289" s="317" t="str">
        <f t="shared" si="137"/>
        <v>2026/27</v>
      </c>
      <c r="L289" s="317" t="str">
        <f t="shared" si="137"/>
        <v>2027/28</v>
      </c>
      <c r="M289" s="317" t="str">
        <f t="shared" si="137"/>
        <v>2028/29</v>
      </c>
      <c r="N289" s="317" t="str">
        <f t="shared" si="137"/>
        <v>2029/30</v>
      </c>
    </row>
    <row r="290" spans="2:14" ht="15">
      <c r="B290" s="331"/>
      <c r="C290" s="444">
        <f>C53+C69-C15</f>
        <v>0</v>
      </c>
      <c r="D290" s="444">
        <f>D53+D69-D15</f>
        <v>0</v>
      </c>
      <c r="E290" s="444">
        <f>E53+E69-E15</f>
        <v>0</v>
      </c>
      <c r="F290" s="444">
        <f t="shared" ref="F290:N290" si="138">F53+F69-F15</f>
        <v>0</v>
      </c>
      <c r="G290" s="444">
        <f t="shared" si="138"/>
        <v>0</v>
      </c>
      <c r="H290" s="444">
        <f t="shared" si="138"/>
        <v>0</v>
      </c>
      <c r="I290" s="444">
        <f t="shared" si="138"/>
        <v>0</v>
      </c>
      <c r="J290" s="444">
        <f t="shared" si="138"/>
        <v>0</v>
      </c>
      <c r="K290" s="444">
        <f t="shared" si="138"/>
        <v>0</v>
      </c>
      <c r="L290" s="444">
        <f t="shared" si="138"/>
        <v>0</v>
      </c>
      <c r="M290" s="444">
        <f t="shared" si="138"/>
        <v>0</v>
      </c>
      <c r="N290" s="444">
        <f t="shared" si="138"/>
        <v>0</v>
      </c>
    </row>
    <row r="291" spans="2:14" ht="15">
      <c r="B291" s="331"/>
      <c r="H291" s="318"/>
    </row>
    <row r="292" spans="2:14" ht="15">
      <c r="B292" s="331" t="s">
        <v>263</v>
      </c>
      <c r="H292" s="318"/>
    </row>
    <row r="293" spans="2:14" ht="15">
      <c r="B293" s="331"/>
      <c r="C293" s="356" t="str">
        <f t="shared" ref="C293:N293" si="139">C262</f>
        <v>2018/19</v>
      </c>
      <c r="D293" s="356" t="str">
        <f t="shared" si="139"/>
        <v>2019/20</v>
      </c>
      <c r="E293" s="356" t="str">
        <f t="shared" si="139"/>
        <v>2020/21</v>
      </c>
      <c r="F293" s="356" t="str">
        <f t="shared" si="139"/>
        <v>2021/22</v>
      </c>
      <c r="G293" s="356" t="str">
        <f t="shared" si="139"/>
        <v>2022/23</v>
      </c>
      <c r="H293" s="356" t="str">
        <f t="shared" si="139"/>
        <v>2023/24</v>
      </c>
      <c r="I293" s="356" t="str">
        <f t="shared" si="139"/>
        <v>2024/25</v>
      </c>
      <c r="J293" s="356" t="str">
        <f t="shared" si="139"/>
        <v>2025/26</v>
      </c>
      <c r="K293" s="356" t="str">
        <f t="shared" si="139"/>
        <v>2026/27</v>
      </c>
      <c r="L293" s="356" t="str">
        <f t="shared" si="139"/>
        <v>2027/28</v>
      </c>
      <c r="M293" s="356" t="str">
        <f t="shared" si="139"/>
        <v>2028/29</v>
      </c>
      <c r="N293" s="356" t="str">
        <f t="shared" si="139"/>
        <v>2029/30</v>
      </c>
    </row>
    <row r="294" spans="2:14" ht="13.15">
      <c r="B294" s="354" t="s">
        <v>267</v>
      </c>
      <c r="C294" s="444">
        <f>C36-C15+C279-C290</f>
        <v>755.47764017714144</v>
      </c>
      <c r="D294" s="444">
        <f t="shared" ref="D294:N294" si="140">D36-D15+D279-D290</f>
        <v>787.57937555390322</v>
      </c>
      <c r="E294" s="444">
        <f t="shared" si="140"/>
        <v>790.39425016874929</v>
      </c>
      <c r="F294" s="444">
        <f t="shared" si="140"/>
        <v>787.52239590168165</v>
      </c>
      <c r="G294" s="444">
        <f t="shared" si="140"/>
        <v>826.89936197652798</v>
      </c>
      <c r="H294" s="444">
        <f t="shared" si="140"/>
        <v>847.48369007966448</v>
      </c>
      <c r="I294" s="444">
        <f t="shared" si="140"/>
        <v>871.58937574928723</v>
      </c>
      <c r="J294" s="444">
        <f t="shared" si="140"/>
        <v>851.87508244389983</v>
      </c>
      <c r="K294" s="444">
        <f t="shared" si="140"/>
        <v>835.95680040411082</v>
      </c>
      <c r="L294" s="444">
        <f t="shared" si="140"/>
        <v>830.82862256273745</v>
      </c>
      <c r="M294" s="444">
        <f t="shared" si="140"/>
        <v>821.93631547831069</v>
      </c>
      <c r="N294" s="444">
        <f t="shared" si="140"/>
        <v>822.74313855239029</v>
      </c>
    </row>
    <row r="295" spans="2:14" ht="12.75" customHeight="1">
      <c r="B295" s="1405" t="s">
        <v>264</v>
      </c>
      <c r="C295" s="1405"/>
      <c r="D295" s="1405"/>
      <c r="E295" s="1405"/>
      <c r="F295" s="1405"/>
      <c r="G295" s="1405"/>
      <c r="H295" s="1405"/>
      <c r="I295" s="1405"/>
      <c r="J295" s="1405"/>
      <c r="K295" s="1405"/>
      <c r="L295" s="1405"/>
      <c r="M295" s="1405"/>
      <c r="N295" s="1405"/>
    </row>
    <row r="296" spans="2:14" ht="13.15">
      <c r="B296" s="317" t="s">
        <v>107</v>
      </c>
      <c r="C296" s="274">
        <f>IF(C294&lt;0,0,C294)</f>
        <v>755.47764017714144</v>
      </c>
      <c r="D296" s="274">
        <f t="shared" ref="D296:N296" si="141">IF(D294&lt;0,0,D294)</f>
        <v>787.57937555390322</v>
      </c>
      <c r="E296" s="274">
        <f t="shared" si="141"/>
        <v>790.39425016874929</v>
      </c>
      <c r="F296" s="274">
        <f t="shared" si="141"/>
        <v>787.52239590168165</v>
      </c>
      <c r="G296" s="274">
        <f t="shared" si="141"/>
        <v>826.89936197652798</v>
      </c>
      <c r="H296" s="274">
        <f t="shared" si="141"/>
        <v>847.48369007966448</v>
      </c>
      <c r="I296" s="274">
        <f t="shared" si="141"/>
        <v>871.58937574928723</v>
      </c>
      <c r="J296" s="274">
        <f t="shared" si="141"/>
        <v>851.87508244389983</v>
      </c>
      <c r="K296" s="274">
        <f t="shared" si="141"/>
        <v>835.95680040411082</v>
      </c>
      <c r="L296" s="274">
        <f t="shared" si="141"/>
        <v>830.82862256273745</v>
      </c>
      <c r="M296" s="274">
        <f t="shared" si="141"/>
        <v>821.93631547831069</v>
      </c>
      <c r="N296" s="274">
        <f t="shared" si="141"/>
        <v>822.74313855239029</v>
      </c>
    </row>
    <row r="297" spans="2:14" ht="15">
      <c r="B297" s="331"/>
      <c r="H297" s="318"/>
    </row>
    <row r="298" spans="2:14" ht="15">
      <c r="B298" s="331" t="s">
        <v>174</v>
      </c>
      <c r="H298" s="318"/>
    </row>
    <row r="299" spans="2:14" ht="15">
      <c r="B299" s="331"/>
      <c r="H299" s="318"/>
    </row>
    <row r="300" spans="2:14" ht="13.15">
      <c r="B300" s="332" t="s">
        <v>46</v>
      </c>
      <c r="H300" s="316"/>
    </row>
    <row r="301" spans="2:14">
      <c r="H301" s="316"/>
    </row>
    <row r="302" spans="2:14" ht="13.15">
      <c r="B302" s="329" t="str">
        <f t="shared" ref="B302:B313" si="142">B262</f>
        <v>Age group</v>
      </c>
      <c r="C302" s="329" t="str">
        <f>C293</f>
        <v>2018/19</v>
      </c>
      <c r="D302" s="329" t="str">
        <f t="shared" ref="D302:N302" si="143">D293</f>
        <v>2019/20</v>
      </c>
      <c r="E302" s="329" t="str">
        <f t="shared" si="143"/>
        <v>2020/21</v>
      </c>
      <c r="F302" s="329" t="str">
        <f t="shared" si="143"/>
        <v>2021/22</v>
      </c>
      <c r="G302" s="329" t="str">
        <f t="shared" si="143"/>
        <v>2022/23</v>
      </c>
      <c r="H302" s="329" t="str">
        <f t="shared" si="143"/>
        <v>2023/24</v>
      </c>
      <c r="I302" s="329" t="str">
        <f t="shared" si="143"/>
        <v>2024/25</v>
      </c>
      <c r="J302" s="329" t="str">
        <f t="shared" si="143"/>
        <v>2025/26</v>
      </c>
      <c r="K302" s="329" t="str">
        <f t="shared" si="143"/>
        <v>2026/27</v>
      </c>
      <c r="L302" s="329" t="str">
        <f t="shared" si="143"/>
        <v>2027/28</v>
      </c>
      <c r="M302" s="329" t="str">
        <f t="shared" si="143"/>
        <v>2028/29</v>
      </c>
      <c r="N302" s="329" t="str">
        <f t="shared" si="143"/>
        <v>2029/30</v>
      </c>
    </row>
    <row r="303" spans="2:14" ht="13.15">
      <c r="B303" s="329" t="str">
        <f t="shared" si="142"/>
        <v>20-24</v>
      </c>
      <c r="C303" s="444">
        <f>C$296*Entrant_age_breakdowns!$K76*$G$31</f>
        <v>115.63458699392812</v>
      </c>
      <c r="D303" s="444">
        <f>D$296*Entrant_age_breakdowns!$K76*$G$31</f>
        <v>120.54812872523578</v>
      </c>
      <c r="E303" s="444">
        <f>E$296*Entrant_age_breakdowns!$K76*$G$31</f>
        <v>120.97897782813061</v>
      </c>
      <c r="F303" s="444">
        <f>F$296*Entrant_age_breakdowns!$K76*$G$31</f>
        <v>120.53940733071489</v>
      </c>
      <c r="G303" s="444">
        <f>G$296*Entrant_age_breakdowns!$K76*$G$31</f>
        <v>126.56650723015218</v>
      </c>
      <c r="H303" s="444">
        <f>H$296*Entrant_age_breakdowns!$K76*$G$31</f>
        <v>129.71717662414721</v>
      </c>
      <c r="I303" s="444">
        <f>I$296*Entrant_age_breakdowns!$K76*$G$31</f>
        <v>133.4068305045171</v>
      </c>
      <c r="J303" s="444">
        <f>J$296*Entrant_age_breakdowns!$K76*$G$31</f>
        <v>130.389329994891</v>
      </c>
      <c r="K303" s="444">
        <f>K$296*Entrant_age_breakdowns!$K76*$G$31</f>
        <v>127.95285289559226</v>
      </c>
      <c r="L303" s="444">
        <f>L$296*Entrant_age_breakdowns!$K76*$G$31</f>
        <v>127.16792598950994</v>
      </c>
      <c r="M303" s="444">
        <f>M$296*Entrant_age_breakdowns!$K76*$G$31</f>
        <v>125.80685558524254</v>
      </c>
      <c r="N303" s="444">
        <f>N$296*Entrant_age_breakdowns!$K76*$G$31</f>
        <v>125.93034918450577</v>
      </c>
    </row>
    <row r="304" spans="2:14" ht="13.15">
      <c r="B304" s="329" t="str">
        <f t="shared" si="142"/>
        <v>25-29</v>
      </c>
      <c r="C304" s="444">
        <f>C$296*Entrant_age_breakdowns!$K77*$G$31</f>
        <v>120.61682651807944</v>
      </c>
      <c r="D304" s="444">
        <f>D$296*Entrant_age_breakdowns!$K77*$G$31</f>
        <v>125.74207343598989</v>
      </c>
      <c r="E304" s="444">
        <f>E$296*Entrant_age_breakdowns!$K77*$G$31</f>
        <v>126.19148613205516</v>
      </c>
      <c r="F304" s="444">
        <f>F$296*Entrant_age_breakdowns!$K77*$G$31</f>
        <v>125.73297627088326</v>
      </c>
      <c r="G304" s="444">
        <f>G$296*Entrant_age_breakdowns!$K77*$G$31</f>
        <v>132.01976019839222</v>
      </c>
      <c r="H304" s="444">
        <f>H$296*Entrant_age_breakdowns!$K77*$G$31</f>
        <v>135.30617954394037</v>
      </c>
      <c r="I304" s="444">
        <f>I$296*Entrant_age_breakdowns!$K77*$G$31</f>
        <v>139.15480609737548</v>
      </c>
      <c r="J304" s="444">
        <f>J$296*Entrant_age_breakdowns!$K77*$G$31</f>
        <v>136.00729335962603</v>
      </c>
      <c r="K304" s="444">
        <f>K$296*Entrant_age_breakdowns!$K77*$G$31</f>
        <v>133.46583804559597</v>
      </c>
      <c r="L304" s="444">
        <f>L$296*Entrant_age_breakdowns!$K77*$G$31</f>
        <v>132.64709172651001</v>
      </c>
      <c r="M304" s="444">
        <f>M$296*Entrant_age_breakdowns!$K77*$G$31</f>
        <v>131.22737815206682</v>
      </c>
      <c r="N304" s="444">
        <f>N$296*Entrant_age_breakdowns!$K77*$G$31</f>
        <v>131.35619260478077</v>
      </c>
    </row>
    <row r="305" spans="1:14" ht="13.15">
      <c r="B305" s="329" t="str">
        <f t="shared" si="142"/>
        <v>30-34</v>
      </c>
      <c r="C305" s="444">
        <f>C$296*Entrant_age_breakdowns!$K78*$G$31</f>
        <v>59.061553000939739</v>
      </c>
      <c r="D305" s="444">
        <f>D$296*Entrant_age_breakdowns!$K78*$G$31</f>
        <v>61.571194907657457</v>
      </c>
      <c r="E305" s="444">
        <f>E$296*Entrant_age_breakdowns!$K78*$G$31</f>
        <v>61.791255512252917</v>
      </c>
      <c r="F305" s="444">
        <f>F$296*Entrant_age_breakdowns!$K78*$G$31</f>
        <v>61.566740365827641</v>
      </c>
      <c r="G305" s="444">
        <f>G$296*Entrant_age_breakdowns!$K78*$G$31</f>
        <v>64.645143544378925</v>
      </c>
      <c r="H305" s="444">
        <f>H$296*Entrant_age_breakdowns!$K78*$G$31</f>
        <v>66.254380298185524</v>
      </c>
      <c r="I305" s="444">
        <f>I$296*Entrant_age_breakdowns!$K78*$G$31</f>
        <v>68.13890891436877</v>
      </c>
      <c r="J305" s="444">
        <f>J$296*Entrant_age_breakdowns!$K78*$G$31</f>
        <v>66.597689536043831</v>
      </c>
      <c r="K305" s="444">
        <f>K$296*Entrant_age_breakdowns!$K78*$G$31</f>
        <v>65.35323383229003</v>
      </c>
      <c r="L305" s="444">
        <f>L$296*Entrant_age_breakdowns!$K78*$G$31</f>
        <v>64.952324352949915</v>
      </c>
      <c r="M305" s="444">
        <f>M$296*Entrant_age_breakdowns!$K78*$G$31</f>
        <v>64.257143664287369</v>
      </c>
      <c r="N305" s="444">
        <f>N$296*Entrant_age_breakdowns!$K78*$G$31</f>
        <v>64.320219288525507</v>
      </c>
    </row>
    <row r="306" spans="1:14" ht="13.15">
      <c r="B306" s="329" t="str">
        <f t="shared" si="142"/>
        <v>35-39</v>
      </c>
      <c r="C306" s="444">
        <f>C$296*Entrant_age_breakdowns!$K79*$G$31</f>
        <v>44.123077946044233</v>
      </c>
      <c r="D306" s="444">
        <f>D$296*Entrant_age_breakdowns!$K79*$G$31</f>
        <v>45.99795457627782</v>
      </c>
      <c r="E306" s="444">
        <f>E$296*Entrant_age_breakdowns!$K79*$G$31</f>
        <v>46.162355116325671</v>
      </c>
      <c r="F306" s="444">
        <f>F$296*Entrant_age_breakdowns!$K79*$G$31</f>
        <v>45.994626724462485</v>
      </c>
      <c r="G306" s="444">
        <f>G$296*Entrant_age_breakdowns!$K79*$G$31</f>
        <v>48.294407486990146</v>
      </c>
      <c r="H306" s="444">
        <f>H$296*Entrant_age_breakdowns!$K79*$G$31</f>
        <v>49.496618995392538</v>
      </c>
      <c r="I306" s="444">
        <f>I$296*Entrant_age_breakdowns!$K79*$G$31</f>
        <v>50.904492625503167</v>
      </c>
      <c r="J306" s="444">
        <f>J$296*Entrant_age_breakdowns!$K79*$G$31</f>
        <v>49.753094815819708</v>
      </c>
      <c r="K306" s="444">
        <f>K$296*Entrant_age_breakdowns!$K79*$G$31</f>
        <v>48.823400061327654</v>
      </c>
      <c r="L306" s="444">
        <f>L$296*Entrant_age_breakdowns!$K79*$G$31</f>
        <v>48.523892864049074</v>
      </c>
      <c r="M306" s="444">
        <f>M$296*Entrant_age_breakdowns!$K79*$G$31</f>
        <v>48.004544656054023</v>
      </c>
      <c r="N306" s="444">
        <f>N$296*Entrant_age_breakdowns!$K79*$G$31</f>
        <v>48.051666523721657</v>
      </c>
    </row>
    <row r="307" spans="1:14" ht="13.15">
      <c r="B307" s="329" t="str">
        <f t="shared" si="142"/>
        <v>40-44</v>
      </c>
      <c r="C307" s="444">
        <f>C$296*Entrant_age_breakdowns!$K80*$G$31</f>
        <v>36.841474011843694</v>
      </c>
      <c r="D307" s="444">
        <f>D$296*Entrant_age_breakdowns!$K80*$G$31</f>
        <v>38.406940925385626</v>
      </c>
      <c r="E307" s="444">
        <f>E$296*Entrant_age_breakdowns!$K80*$G$31</f>
        <v>38.544210547217361</v>
      </c>
      <c r="F307" s="444">
        <f>F$296*Entrant_age_breakdowns!$K80*$G$31</f>
        <v>38.404162266872277</v>
      </c>
      <c r="G307" s="444">
        <f>G$296*Entrant_age_breakdowns!$K80*$G$31</f>
        <v>40.324411649728326</v>
      </c>
      <c r="H307" s="444">
        <f>H$296*Entrant_age_breakdowns!$K80*$G$31</f>
        <v>41.328222945434113</v>
      </c>
      <c r="I307" s="444">
        <f>I$296*Entrant_age_breakdowns!$K80*$G$31</f>
        <v>42.503756071638676</v>
      </c>
      <c r="J307" s="444">
        <f>J$296*Entrant_age_breakdowns!$K80*$G$31</f>
        <v>41.542372721759527</v>
      </c>
      <c r="K307" s="444">
        <f>K$296*Entrant_age_breakdowns!$K80*$G$31</f>
        <v>40.766104910650554</v>
      </c>
      <c r="L307" s="444">
        <f>L$296*Entrant_age_breakdowns!$K80*$G$31</f>
        <v>40.516025198659641</v>
      </c>
      <c r="M307" s="444">
        <f>M$296*Entrant_age_breakdowns!$K80*$G$31</f>
        <v>40.082384700339361</v>
      </c>
      <c r="N307" s="444">
        <f>N$296*Entrant_age_breakdowns!$K80*$G$31</f>
        <v>40.121730075682159</v>
      </c>
    </row>
    <row r="308" spans="1:14" ht="13.15">
      <c r="B308" s="329" t="str">
        <f t="shared" si="142"/>
        <v>45-49</v>
      </c>
      <c r="C308" s="444">
        <f>C$296*Entrant_age_breakdowns!$K81*$G$31</f>
        <v>31.325886903778301</v>
      </c>
      <c r="D308" s="444">
        <f>D$296*Entrant_age_breakdowns!$K81*$G$31</f>
        <v>32.656985639661023</v>
      </c>
      <c r="E308" s="444">
        <f>E$296*Entrant_age_breakdowns!$K81*$G$31</f>
        <v>32.773704439984897</v>
      </c>
      <c r="F308" s="444">
        <f>F$296*Entrant_age_breakdowns!$K81*$G$31</f>
        <v>32.654622977887357</v>
      </c>
      <c r="G308" s="444">
        <f>G$296*Entrant_age_breakdowns!$K81*$G$31</f>
        <v>34.287389217779406</v>
      </c>
      <c r="H308" s="444">
        <f>H$296*Entrant_age_breakdowns!$K81*$G$31</f>
        <v>35.140918561146769</v>
      </c>
      <c r="I308" s="444">
        <f>I$296*Entrant_age_breakdowns!$K81*$G$31</f>
        <v>36.140461026556558</v>
      </c>
      <c r="J308" s="444">
        <f>J$296*Entrant_age_breakdowns!$K81*$G$31</f>
        <v>35.323007683625491</v>
      </c>
      <c r="K308" s="444">
        <f>K$296*Entrant_age_breakdowns!$K81*$G$31</f>
        <v>34.662955980753182</v>
      </c>
      <c r="L308" s="444">
        <f>L$296*Entrant_age_breakdowns!$K81*$G$31</f>
        <v>34.450316042073254</v>
      </c>
      <c r="M308" s="444">
        <f>M$296*Entrant_age_breakdowns!$K81*$G$31</f>
        <v>34.081596451675978</v>
      </c>
      <c r="N308" s="444">
        <f>N$296*Entrant_age_breakdowns!$K81*$G$31</f>
        <v>34.115051377441944</v>
      </c>
    </row>
    <row r="309" spans="1:14" ht="13.15">
      <c r="B309" s="329" t="str">
        <f t="shared" si="142"/>
        <v>50-54</v>
      </c>
      <c r="C309" s="444">
        <f>C$296*Entrant_age_breakdowns!$K82*$G$31</f>
        <v>23.096356200846465</v>
      </c>
      <c r="D309" s="444">
        <f>D$296*Entrant_age_breakdowns!$K82*$G$31</f>
        <v>24.077765941514837</v>
      </c>
      <c r="E309" s="444">
        <f>E$296*Entrant_age_breakdowns!$K82*$G$31</f>
        <v>24.163821892489057</v>
      </c>
      <c r="F309" s="444">
        <f>F$296*Entrant_age_breakdowns!$K82*$G$31</f>
        <v>24.076023967598044</v>
      </c>
      <c r="G309" s="444">
        <f>G$296*Entrant_age_breakdowns!$K82*$G$31</f>
        <v>25.279851038323859</v>
      </c>
      <c r="H309" s="444">
        <f>H$296*Entrant_age_breakdowns!$K82*$G$31</f>
        <v>25.909152223086465</v>
      </c>
      <c r="I309" s="444">
        <f>I$296*Entrant_age_breakdowns!$K82*$G$31</f>
        <v>26.646107856294485</v>
      </c>
      <c r="J309" s="444">
        <f>J$296*Entrant_age_breakdowns!$K82*$G$31</f>
        <v>26.043405253048114</v>
      </c>
      <c r="K309" s="444">
        <f>K$296*Entrant_age_breakdowns!$K82*$G$31</f>
        <v>25.556753772522104</v>
      </c>
      <c r="L309" s="444">
        <f>L$296*Entrant_age_breakdowns!$K82*$G$31</f>
        <v>25.399975840540055</v>
      </c>
      <c r="M309" s="444">
        <f>M$296*Entrant_age_breakdowns!$K82*$G$31</f>
        <v>25.128121478548515</v>
      </c>
      <c r="N309" s="444">
        <f>N$296*Entrant_age_breakdowns!$K82*$G$31</f>
        <v>25.152787560135838</v>
      </c>
    </row>
    <row r="310" spans="1:14" ht="13.15">
      <c r="B310" s="329" t="str">
        <f t="shared" si="142"/>
        <v>55-59</v>
      </c>
      <c r="C310" s="444">
        <f>C$296*Entrant_age_breakdowns!$K83*$G$31</f>
        <v>14.043521264505841</v>
      </c>
      <c r="D310" s="444">
        <f>D$296*Entrant_age_breakdowns!$K83*$G$31</f>
        <v>14.640258188824856</v>
      </c>
      <c r="E310" s="444">
        <f>E$296*Entrant_age_breakdowns!$K83*$G$31</f>
        <v>14.692583697096998</v>
      </c>
      <c r="F310" s="444">
        <f>F$296*Entrant_age_breakdowns!$K83*$G$31</f>
        <v>14.63919899803606</v>
      </c>
      <c r="G310" s="444">
        <f>G$296*Entrant_age_breakdowns!$K83*$G$31</f>
        <v>15.371174679373452</v>
      </c>
      <c r="H310" s="444">
        <f>H$296*Entrant_age_breakdowns!$K83*$G$31</f>
        <v>15.753815321608981</v>
      </c>
      <c r="I310" s="444">
        <f>I$296*Entrant_age_breakdowns!$K83*$G$31</f>
        <v>16.201914234526463</v>
      </c>
      <c r="J310" s="444">
        <f>J$296*Entrant_age_breakdowns!$K83*$G$31</f>
        <v>15.835446608583228</v>
      </c>
      <c r="K310" s="444">
        <f>K$296*Entrant_age_breakdowns!$K83*$G$31</f>
        <v>15.539542771816118</v>
      </c>
      <c r="L310" s="444">
        <f>L$296*Entrant_age_breakdowns!$K83*$G$31</f>
        <v>15.444215430894939</v>
      </c>
      <c r="M310" s="444">
        <f>M$296*Entrant_age_breakdowns!$K83*$G$31</f>
        <v>15.278916953495418</v>
      </c>
      <c r="N310" s="444">
        <f>N$296*Entrant_age_breakdowns!$K83*$G$31</f>
        <v>15.293914931456586</v>
      </c>
    </row>
    <row r="311" spans="1:14" ht="13.15">
      <c r="B311" s="329" t="str">
        <f t="shared" si="142"/>
        <v>60-64</v>
      </c>
      <c r="C311" s="444">
        <f>C$296*Entrant_age_breakdowns!$K84*$G$31</f>
        <v>7.1159668374262246</v>
      </c>
      <c r="D311" s="444">
        <f>D$296*Entrant_age_breakdowns!$K84*$G$31</f>
        <v>7.4183383070984519</v>
      </c>
      <c r="E311" s="444">
        <f>E$296*Entrant_age_breakdowns!$K84*$G$31</f>
        <v>7.4448520691815503</v>
      </c>
      <c r="F311" s="444">
        <f>F$296*Entrant_age_breakdowns!$K84*$G$31</f>
        <v>7.4178016064814472</v>
      </c>
      <c r="G311" s="444">
        <f>G$296*Entrant_age_breakdowns!$K84*$G$31</f>
        <v>7.7886996580523213</v>
      </c>
      <c r="H311" s="444">
        <f>H$296*Entrant_age_breakdowns!$K84*$G$31</f>
        <v>7.9825867942993645</v>
      </c>
      <c r="I311" s="444">
        <f>I$296*Entrant_age_breakdowns!$K84*$G$31</f>
        <v>8.2096421705223257</v>
      </c>
      <c r="J311" s="444">
        <f>J$296*Entrant_age_breakdowns!$K84*$G$31</f>
        <v>8.0239500336226346</v>
      </c>
      <c r="K311" s="444">
        <f>K$296*Entrant_age_breakdowns!$K84*$G$31</f>
        <v>7.8740131445872725</v>
      </c>
      <c r="L311" s="444">
        <f>L$296*Entrant_age_breakdowns!$K84*$G$31</f>
        <v>7.8257100029521602</v>
      </c>
      <c r="M311" s="444">
        <f>M$296*Entrant_age_breakdowns!$K84*$G$31</f>
        <v>7.7419519154114695</v>
      </c>
      <c r="N311" s="444">
        <f>N$296*Entrant_age_breakdowns!$K84*$G$31</f>
        <v>7.7495515132466553</v>
      </c>
    </row>
    <row r="312" spans="1:14" ht="13.15">
      <c r="B312" s="329" t="str">
        <f t="shared" si="142"/>
        <v>65 plus</v>
      </c>
      <c r="C312" s="444">
        <f>C$296*Entrant_age_breakdowns!$K85*$G$31</f>
        <v>2.1886751681051684</v>
      </c>
      <c r="D312" s="444">
        <f>D$296*Entrant_age_breakdowns!$K85*$G$31</f>
        <v>2.2816762939303183</v>
      </c>
      <c r="E312" s="444">
        <f>E$296*Entrant_age_breakdowns!$K85*$G$31</f>
        <v>2.2898311959991591</v>
      </c>
      <c r="F312" s="444">
        <f>F$296*Entrant_age_breakdowns!$K85*$G$31</f>
        <v>2.2815112196206733</v>
      </c>
      <c r="G312" s="444">
        <f>G$296*Entrant_age_breakdowns!$K85*$G$31</f>
        <v>2.3955892323374068</v>
      </c>
      <c r="H312" s="444">
        <f>H$296*Entrant_age_breakdowns!$K85*$G$31</f>
        <v>2.4552235687830235</v>
      </c>
      <c r="I312" s="444">
        <f>I$296*Entrant_age_breakdowns!$K85*$G$31</f>
        <v>2.5250595411923209</v>
      </c>
      <c r="J312" s="444">
        <f>J$296*Entrant_age_breakdowns!$K85*$G$31</f>
        <v>2.4679457605592816</v>
      </c>
      <c r="K312" s="444">
        <f>K$296*Entrant_age_breakdowns!$K85*$G$31</f>
        <v>2.4218293081766387</v>
      </c>
      <c r="L312" s="444">
        <f>L$296*Entrant_age_breakdowns!$K85*$G$31</f>
        <v>2.4069725938251598</v>
      </c>
      <c r="M312" s="444">
        <f>M$296*Entrant_age_breakdowns!$K85*$G$31</f>
        <v>2.3812109158246213</v>
      </c>
      <c r="N312" s="444">
        <f>N$296*Entrant_age_breakdowns!$K85*$G$31</f>
        <v>2.3835483425509478</v>
      </c>
    </row>
    <row r="313" spans="1:14" ht="13.15">
      <c r="B313" s="329" t="str">
        <f t="shared" si="142"/>
        <v>Total</v>
      </c>
      <c r="C313" s="444">
        <f t="shared" ref="C313:N313" si="144">SUM(C303:C312)</f>
        <v>454.04792484549728</v>
      </c>
      <c r="D313" s="444">
        <f t="shared" si="144"/>
        <v>473.34131694157611</v>
      </c>
      <c r="E313" s="444">
        <f t="shared" si="144"/>
        <v>475.03307843073338</v>
      </c>
      <c r="F313" s="444">
        <f t="shared" si="144"/>
        <v>473.30707172838407</v>
      </c>
      <c r="G313" s="444">
        <f t="shared" si="144"/>
        <v>496.97293393550825</v>
      </c>
      <c r="H313" s="444">
        <f t="shared" si="144"/>
        <v>509.34427487602437</v>
      </c>
      <c r="I313" s="444">
        <f t="shared" si="144"/>
        <v>523.83197904249539</v>
      </c>
      <c r="J313" s="444">
        <f t="shared" si="144"/>
        <v>511.98353576757893</v>
      </c>
      <c r="K313" s="444">
        <f t="shared" si="144"/>
        <v>502.41652472331174</v>
      </c>
      <c r="L313" s="444">
        <f t="shared" si="144"/>
        <v>499.33445004196415</v>
      </c>
      <c r="M313" s="444">
        <f t="shared" si="144"/>
        <v>493.99010447294609</v>
      </c>
      <c r="N313" s="444">
        <f t="shared" si="144"/>
        <v>494.47501140204787</v>
      </c>
    </row>
    <row r="314" spans="1:14">
      <c r="A314" s="300">
        <f>SUM(C314:N314)</f>
        <v>0</v>
      </c>
      <c r="C314" s="300">
        <f t="shared" ref="C314:N314" si="145">SUM(C303:C312)-C313</f>
        <v>0</v>
      </c>
      <c r="D314" s="300">
        <f t="shared" si="145"/>
        <v>0</v>
      </c>
      <c r="E314" s="300">
        <f t="shared" si="145"/>
        <v>0</v>
      </c>
      <c r="F314" s="300">
        <f t="shared" si="145"/>
        <v>0</v>
      </c>
      <c r="G314" s="300">
        <f t="shared" si="145"/>
        <v>0</v>
      </c>
      <c r="H314" s="300">
        <f t="shared" si="145"/>
        <v>0</v>
      </c>
      <c r="I314" s="300">
        <f t="shared" si="145"/>
        <v>0</v>
      </c>
      <c r="J314" s="300">
        <f t="shared" si="145"/>
        <v>0</v>
      </c>
      <c r="K314" s="300">
        <f t="shared" si="145"/>
        <v>0</v>
      </c>
      <c r="L314" s="300">
        <f t="shared" si="145"/>
        <v>0</v>
      </c>
      <c r="M314" s="300">
        <f t="shared" si="145"/>
        <v>0</v>
      </c>
      <c r="N314" s="300">
        <f t="shared" si="145"/>
        <v>0</v>
      </c>
    </row>
    <row r="316" spans="1:14" ht="13.15">
      <c r="B316" s="332" t="s">
        <v>47</v>
      </c>
      <c r="H316" s="316"/>
    </row>
    <row r="317" spans="1:14">
      <c r="H317" s="316"/>
    </row>
    <row r="318" spans="1:14" ht="13.15">
      <c r="B318" s="329" t="str">
        <f t="shared" ref="B318:B329" si="146">B302</f>
        <v>Age group</v>
      </c>
      <c r="C318" s="329" t="str">
        <f>C293</f>
        <v>2018/19</v>
      </c>
      <c r="D318" s="329" t="str">
        <f t="shared" ref="D318:N318" si="147">D302</f>
        <v>2019/20</v>
      </c>
      <c r="E318" s="329" t="str">
        <f t="shared" si="147"/>
        <v>2020/21</v>
      </c>
      <c r="F318" s="329" t="str">
        <f t="shared" si="147"/>
        <v>2021/22</v>
      </c>
      <c r="G318" s="329" t="str">
        <f t="shared" si="147"/>
        <v>2022/23</v>
      </c>
      <c r="H318" s="329" t="str">
        <f t="shared" si="147"/>
        <v>2023/24</v>
      </c>
      <c r="I318" s="329" t="str">
        <f t="shared" si="147"/>
        <v>2024/25</v>
      </c>
      <c r="J318" s="329" t="str">
        <f t="shared" si="147"/>
        <v>2025/26</v>
      </c>
      <c r="K318" s="329" t="str">
        <f t="shared" si="147"/>
        <v>2026/27</v>
      </c>
      <c r="L318" s="329" t="str">
        <f t="shared" si="147"/>
        <v>2027/28</v>
      </c>
      <c r="M318" s="329" t="str">
        <f t="shared" si="147"/>
        <v>2028/29</v>
      </c>
      <c r="N318" s="329" t="str">
        <f t="shared" si="147"/>
        <v>2029/30</v>
      </c>
    </row>
    <row r="319" spans="1:14" ht="13.15">
      <c r="B319" s="329" t="str">
        <f t="shared" si="146"/>
        <v>20-24</v>
      </c>
      <c r="C319" s="444">
        <f>C$296*Entrant_age_breakdowns!$K76*$H$31</f>
        <v>76.766567432133215</v>
      </c>
      <c r="D319" s="444">
        <f>D$296*Entrant_age_breakdowns!$K76*$H$31</f>
        <v>80.028530331406913</v>
      </c>
      <c r="E319" s="444">
        <f>E$296*Entrant_age_breakdowns!$K76*$H$31</f>
        <v>80.314558997831654</v>
      </c>
      <c r="F319" s="444">
        <f>F$296*Entrant_age_breakdowns!$K76*$H$31</f>
        <v>80.022740441565176</v>
      </c>
      <c r="G319" s="444">
        <f>G$296*Entrant_age_breakdowns!$K76*$H$31</f>
        <v>84.02396345691308</v>
      </c>
      <c r="H319" s="444">
        <f>H$296*Entrant_age_breakdowns!$K76*$H$31</f>
        <v>86.11560472773094</v>
      </c>
      <c r="I319" s="444">
        <f>I$296*Entrant_age_breakdowns!$K76*$H$31</f>
        <v>88.565062720982723</v>
      </c>
      <c r="J319" s="444">
        <f>J$296*Entrant_age_breakdowns!$K76*$H$31</f>
        <v>86.561828547102991</v>
      </c>
      <c r="K319" s="444">
        <f>K$296*Entrant_age_breakdowns!$K76*$H$31</f>
        <v>84.944319561231936</v>
      </c>
      <c r="L319" s="444">
        <f>L$296*Entrant_age_breakdowns!$K76*$H$31</f>
        <v>84.423228546583971</v>
      </c>
      <c r="M319" s="444">
        <f>M$296*Entrant_age_breakdowns!$K76*$H$31</f>
        <v>83.5196519810832</v>
      </c>
      <c r="N319" s="444">
        <f>N$296*Entrant_age_breakdowns!$K76*$H$31</f>
        <v>83.601635926905359</v>
      </c>
    </row>
    <row r="320" spans="1:14" ht="13.15">
      <c r="B320" s="329" t="str">
        <f t="shared" si="146"/>
        <v>25-29</v>
      </c>
      <c r="C320" s="444">
        <f>C$296*Entrant_age_breakdowns!$K77*$H$31</f>
        <v>80.07413687425769</v>
      </c>
      <c r="D320" s="444">
        <f>D$296*Entrant_age_breakdowns!$K77*$H$31</f>
        <v>83.47664492447251</v>
      </c>
      <c r="E320" s="444">
        <f>E$296*Entrant_age_breakdowns!$K77*$H$31</f>
        <v>83.774997441087308</v>
      </c>
      <c r="F320" s="444">
        <f>F$296*Entrant_age_breakdowns!$K77*$H$31</f>
        <v>83.470605571051053</v>
      </c>
      <c r="G320" s="444">
        <f>G$296*Entrant_age_breakdowns!$K77*$H$31</f>
        <v>87.64422554798503</v>
      </c>
      <c r="H320" s="444">
        <f>H$296*Entrant_age_breakdowns!$K77*$H$31</f>
        <v>89.825987414039318</v>
      </c>
      <c r="I320" s="444">
        <f>I$296*Entrant_age_breakdowns!$K77*$H$31</f>
        <v>92.38098291768469</v>
      </c>
      <c r="J320" s="444">
        <f>J$296*Entrant_age_breakdowns!$K77*$H$31</f>
        <v>90.29143726264094</v>
      </c>
      <c r="K320" s="444">
        <f>K$296*Entrant_age_breakdowns!$K77*$H$31</f>
        <v>88.604236176771295</v>
      </c>
      <c r="L320" s="444">
        <f>L$296*Entrant_age_breakdowns!$K77*$H$31</f>
        <v>88.060693399927004</v>
      </c>
      <c r="M320" s="444">
        <f>M$296*Entrant_age_breakdowns!$K77*$H$31</f>
        <v>87.118185274286958</v>
      </c>
      <c r="N320" s="444">
        <f>N$296*Entrant_age_breakdowns!$K77*$H$31</f>
        <v>87.203701585864366</v>
      </c>
    </row>
    <row r="321" spans="1:14" ht="13.15">
      <c r="B321" s="329" t="str">
        <f t="shared" si="146"/>
        <v>30-34</v>
      </c>
      <c r="C321" s="444">
        <f>C$296*Entrant_age_breakdowns!$K78*$H$31</f>
        <v>39.209312792644162</v>
      </c>
      <c r="D321" s="444">
        <f>D$296*Entrant_age_breakdowns!$K78*$H$31</f>
        <v>40.875393847377978</v>
      </c>
      <c r="E321" s="444">
        <f>E$296*Entrant_age_breakdowns!$K78*$H$31</f>
        <v>41.021485926581931</v>
      </c>
      <c r="F321" s="444">
        <f>F$296*Entrant_age_breakdowns!$K78*$H$31</f>
        <v>40.872436601672803</v>
      </c>
      <c r="G321" s="444">
        <f>G$296*Entrant_age_breakdowns!$K78*$H$31</f>
        <v>42.916102353702165</v>
      </c>
      <c r="H321" s="444">
        <f>H$296*Entrant_age_breakdowns!$K78*$H$31</f>
        <v>43.984429616217902</v>
      </c>
      <c r="I321" s="444">
        <f>I$296*Entrant_age_breakdowns!$K78*$H$31</f>
        <v>45.235515444886211</v>
      </c>
      <c r="J321" s="444">
        <f>J$296*Entrant_age_breakdowns!$K78*$H$31</f>
        <v>44.212343015169274</v>
      </c>
      <c r="K321" s="444">
        <f>K$296*Entrant_age_breakdowns!$K78*$H$31</f>
        <v>43.386183687047698</v>
      </c>
      <c r="L321" s="444">
        <f>L$296*Entrant_age_breakdowns!$K78*$H$31</f>
        <v>43.120031099141109</v>
      </c>
      <c r="M321" s="444">
        <f>M$296*Entrant_age_breakdowns!$K78*$H$31</f>
        <v>42.658520087591143</v>
      </c>
      <c r="N321" s="444">
        <f>N$296*Entrant_age_breakdowns!$K78*$H$31</f>
        <v>42.700394229984674</v>
      </c>
    </row>
    <row r="322" spans="1:14" ht="13.15">
      <c r="B322" s="329" t="str">
        <f t="shared" si="146"/>
        <v>35-39</v>
      </c>
      <c r="C322" s="444">
        <f>C$296*Entrant_age_breakdowns!$K79*$H$31</f>
        <v>29.292077106965689</v>
      </c>
      <c r="D322" s="444">
        <f>D$296*Entrant_age_breakdowns!$K79*$H$31</f>
        <v>30.536755252175958</v>
      </c>
      <c r="E322" s="444">
        <f>E$296*Entrant_age_breakdowns!$K79*$H$31</f>
        <v>30.645896171614918</v>
      </c>
      <c r="F322" s="444">
        <f>F$296*Entrant_age_breakdowns!$K79*$H$31</f>
        <v>30.534545984452279</v>
      </c>
      <c r="G322" s="444">
        <f>G$296*Entrant_age_breakdowns!$K79*$H$31</f>
        <v>32.061306096415777</v>
      </c>
      <c r="H322" s="444">
        <f>H$296*Entrant_age_breakdowns!$K79*$H$31</f>
        <v>32.859420685023288</v>
      </c>
      <c r="I322" s="444">
        <f>I$296*Entrant_age_breakdowns!$K79*$H$31</f>
        <v>33.794068602842941</v>
      </c>
      <c r="J322" s="444">
        <f>J$296*Entrant_age_breakdowns!$K79*$H$31</f>
        <v>33.029687807303652</v>
      </c>
      <c r="K322" s="444">
        <f>K$296*Entrant_age_breakdowns!$K79*$H$31</f>
        <v>32.412489467971469</v>
      </c>
      <c r="L322" s="444">
        <f>L$296*Entrant_age_breakdowns!$K79*$H$31</f>
        <v>32.21365501840058</v>
      </c>
      <c r="M322" s="444">
        <f>M$296*Entrant_age_breakdowns!$K79*$H$31</f>
        <v>31.868874271858864</v>
      </c>
      <c r="N322" s="444">
        <f>N$296*Entrant_age_breakdowns!$K79*$H$31</f>
        <v>31.900157161570963</v>
      </c>
    </row>
    <row r="323" spans="1:14" ht="13.15">
      <c r="B323" s="329" t="str">
        <f t="shared" si="146"/>
        <v>40-44</v>
      </c>
      <c r="C323" s="444">
        <f>C$296*Entrant_age_breakdowns!$K80*$H$31</f>
        <v>24.458023957640705</v>
      </c>
      <c r="D323" s="444">
        <f>D$296*Entrant_age_breakdowns!$K80*$H$31</f>
        <v>25.497293647664335</v>
      </c>
      <c r="E323" s="444">
        <f>E$296*Entrant_age_breakdowns!$K80*$H$31</f>
        <v>25.588423109486019</v>
      </c>
      <c r="F323" s="444">
        <f>F$296*Entrant_age_breakdowns!$K80*$H$31</f>
        <v>25.495448974010188</v>
      </c>
      <c r="G323" s="444">
        <f>G$296*Entrant_age_breakdowns!$K80*$H$31</f>
        <v>26.77024882038549</v>
      </c>
      <c r="H323" s="444">
        <f>H$296*Entrant_age_breakdowns!$K80*$H$31</f>
        <v>27.436651058022068</v>
      </c>
      <c r="I323" s="444">
        <f>I$296*Entrant_age_breakdowns!$K80*$H$31</f>
        <v>28.217054615015165</v>
      </c>
      <c r="J323" s="444">
        <f>J$296*Entrant_age_breakdowns!$K80*$H$31</f>
        <v>27.578819103692734</v>
      </c>
      <c r="K323" s="444">
        <f>K$296*Entrant_age_breakdowns!$K80*$H$31</f>
        <v>27.063476619959726</v>
      </c>
      <c r="L323" s="444">
        <f>L$296*Entrant_age_breakdowns!$K80*$H$31</f>
        <v>26.89745569513931</v>
      </c>
      <c r="M323" s="444">
        <f>M$296*Entrant_age_breakdowns!$K80*$H$31</f>
        <v>26.609573899380784</v>
      </c>
      <c r="N323" s="444">
        <f>N$296*Entrant_age_breakdowns!$K80*$H$31</f>
        <v>26.6356941933855</v>
      </c>
    </row>
    <row r="324" spans="1:14" ht="13.15">
      <c r="B324" s="329" t="str">
        <f t="shared" si="146"/>
        <v>45-49</v>
      </c>
      <c r="C324" s="444">
        <f>C$296*Entrant_age_breakdowns!$K81*$H$31</f>
        <v>20.796379974933874</v>
      </c>
      <c r="D324" s="444">
        <f>D$296*Entrant_age_breakdowns!$K81*$H$31</f>
        <v>21.680059188250336</v>
      </c>
      <c r="E324" s="444">
        <f>E$296*Entrant_age_breakdowns!$K81*$H$31</f>
        <v>21.757545534581393</v>
      </c>
      <c r="F324" s="444">
        <f>F$296*Entrant_age_breakdowns!$K81*$H$31</f>
        <v>21.67849068319417</v>
      </c>
      <c r="G324" s="444">
        <f>G$296*Entrant_age_breakdowns!$K81*$H$31</f>
        <v>22.76243851328557</v>
      </c>
      <c r="H324" s="444">
        <f>H$296*Entrant_age_breakdowns!$K81*$H$31</f>
        <v>23.32907276689652</v>
      </c>
      <c r="I324" s="444">
        <f>I$296*Entrant_age_breakdowns!$K81*$H$31</f>
        <v>23.99264104751995</v>
      </c>
      <c r="J324" s="444">
        <f>J$296*Entrant_age_breakdowns!$K81*$H$31</f>
        <v>23.449956641373927</v>
      </c>
      <c r="K324" s="444">
        <f>K$296*Entrant_age_breakdowns!$K81*$H$31</f>
        <v>23.011766780758073</v>
      </c>
      <c r="L324" s="444">
        <f>L$296*Entrant_age_breakdowns!$K81*$H$31</f>
        <v>22.870601074062595</v>
      </c>
      <c r="M324" s="444">
        <f>M$296*Entrant_age_breakdowns!$K81*$H$31</f>
        <v>22.625818452914238</v>
      </c>
      <c r="N324" s="444">
        <f>N$296*Entrant_age_breakdowns!$K81*$H$31</f>
        <v>22.648028242230001</v>
      </c>
    </row>
    <row r="325" spans="1:14" ht="13.15">
      <c r="B325" s="329" t="str">
        <f t="shared" si="146"/>
        <v>50-54</v>
      </c>
      <c r="C325" s="444">
        <f>C$296*Entrant_age_breakdowns!$K82*$H$31</f>
        <v>15.333024762063173</v>
      </c>
      <c r="D325" s="444">
        <f>D$296*Entrant_age_breakdowns!$K82*$H$31</f>
        <v>15.984555233993056</v>
      </c>
      <c r="E325" s="444">
        <f>E$296*Entrant_age_breakdowns!$K82*$H$31</f>
        <v>16.041685372432916</v>
      </c>
      <c r="F325" s="444">
        <f>F$296*Entrant_age_breakdowns!$K82*$H$31</f>
        <v>15.983398786241352</v>
      </c>
      <c r="G325" s="444">
        <f>G$296*Entrant_age_breakdowns!$K82*$H$31</f>
        <v>16.782585901480093</v>
      </c>
      <c r="H325" s="444">
        <f>H$296*Entrant_age_breakdowns!$K82*$H$31</f>
        <v>17.20036135336748</v>
      </c>
      <c r="I325" s="444">
        <f>I$296*Entrant_age_breakdowns!$K82*$H$31</f>
        <v>17.689605581948715</v>
      </c>
      <c r="J325" s="444">
        <f>J$296*Entrant_age_breakdowns!$K82*$H$31</f>
        <v>17.289488184235658</v>
      </c>
      <c r="K325" s="444">
        <f>K$296*Entrant_age_breakdowns!$K82*$H$31</f>
        <v>16.96641388037094</v>
      </c>
      <c r="L325" s="444">
        <f>L$296*Entrant_age_breakdowns!$K82*$H$31</f>
        <v>16.862333397184692</v>
      </c>
      <c r="M325" s="444">
        <f>M$296*Entrant_age_breakdowns!$K82*$H$31</f>
        <v>16.681856891373858</v>
      </c>
      <c r="N325" s="444">
        <f>N$296*Entrant_age_breakdowns!$K82*$H$31</f>
        <v>16.698232012906992</v>
      </c>
    </row>
    <row r="326" spans="1:14" ht="13.15">
      <c r="B326" s="329" t="str">
        <f t="shared" si="146"/>
        <v>55-59</v>
      </c>
      <c r="C326" s="444">
        <f>C$296*Entrant_age_breakdowns!$K83*$H$31</f>
        <v>9.3231009005367316</v>
      </c>
      <c r="D326" s="444">
        <f>D$296*Entrant_age_breakdowns!$K83*$H$31</f>
        <v>9.7192578508995577</v>
      </c>
      <c r="E326" s="444">
        <f>E$296*Entrant_age_breakdowns!$K83*$H$31</f>
        <v>9.7539952920373452</v>
      </c>
      <c r="F326" s="444">
        <f>F$296*Entrant_age_breakdowns!$K83*$H$31</f>
        <v>9.7185546837656975</v>
      </c>
      <c r="G326" s="444">
        <f>G$296*Entrant_age_breakdowns!$K83*$H$31</f>
        <v>10.204492861613984</v>
      </c>
      <c r="H326" s="444">
        <f>H$296*Entrant_age_breakdowns!$K83*$H$31</f>
        <v>10.458517279636862</v>
      </c>
      <c r="I326" s="444">
        <f>I$296*Entrant_age_breakdowns!$K83*$H$31</f>
        <v>10.755997612372877</v>
      </c>
      <c r="J326" s="444">
        <f>J$296*Entrant_age_breakdowns!$K83*$H$31</f>
        <v>10.512710007426943</v>
      </c>
      <c r="K326" s="444">
        <f>K$296*Entrant_age_breakdowns!$K83*$H$31</f>
        <v>10.316267728095742</v>
      </c>
      <c r="L326" s="444">
        <f>L$296*Entrant_age_breakdowns!$K83*$H$31</f>
        <v>10.252982573236878</v>
      </c>
      <c r="M326" s="444">
        <f>M$296*Entrant_age_breakdowns!$K83*$H$31</f>
        <v>10.1432455383099</v>
      </c>
      <c r="N326" s="444">
        <f>N$296*Entrant_age_breakdowns!$K83*$H$31</f>
        <v>10.153202276310461</v>
      </c>
    </row>
    <row r="327" spans="1:14" ht="13.15">
      <c r="B327" s="329" t="str">
        <f t="shared" si="146"/>
        <v>60-64</v>
      </c>
      <c r="C327" s="444">
        <f>C$296*Entrant_age_breakdowns!$K84*$H$31</f>
        <v>4.7240913144679464</v>
      </c>
      <c r="D327" s="444">
        <f>D$296*Entrant_age_breakdowns!$K84*$H$31</f>
        <v>4.9248272743530723</v>
      </c>
      <c r="E327" s="444">
        <f>E$296*Entrant_age_breakdowns!$K84*$H$31</f>
        <v>4.9424290192785643</v>
      </c>
      <c r="F327" s="444">
        <f>F$296*Entrant_age_breakdowns!$K84*$H$31</f>
        <v>4.9244709738276224</v>
      </c>
      <c r="G327" s="444">
        <f>G$296*Entrant_age_breakdowns!$K84*$H$31</f>
        <v>5.1706998144067597</v>
      </c>
      <c r="H327" s="444">
        <f>H$296*Entrant_age_breakdowns!$K84*$H$31</f>
        <v>5.2994160601759726</v>
      </c>
      <c r="I327" s="444">
        <f>I$296*Entrant_age_breakdowns!$K84*$H$31</f>
        <v>5.450151772584956</v>
      </c>
      <c r="J327" s="444">
        <f>J$296*Entrant_age_breakdowns!$K84*$H$31</f>
        <v>5.3268759576276574</v>
      </c>
      <c r="K327" s="444">
        <f>K$296*Entrant_age_breakdowns!$K84*$H$31</f>
        <v>5.2273370514758</v>
      </c>
      <c r="L327" s="444">
        <f>L$296*Entrant_age_breakdowns!$K84*$H$31</f>
        <v>5.1952699470227834</v>
      </c>
      <c r="M327" s="444">
        <f>M$296*Entrant_age_breakdowns!$K84*$H$31</f>
        <v>5.1396652958338054</v>
      </c>
      <c r="N327" s="444">
        <f>N$296*Entrant_age_breakdowns!$K84*$H$31</f>
        <v>5.1447104562381272</v>
      </c>
    </row>
    <row r="328" spans="1:14" ht="13.15">
      <c r="B328" s="329" t="str">
        <f t="shared" si="146"/>
        <v>65 plus</v>
      </c>
      <c r="C328" s="444">
        <f>C$296*Entrant_age_breakdowns!$K85*$H$31</f>
        <v>1.4530002160011464</v>
      </c>
      <c r="D328" s="444">
        <f>D$296*Entrant_age_breakdowns!$K85*$H$31</f>
        <v>1.5147410617335357</v>
      </c>
      <c r="E328" s="444">
        <f>E$296*Entrant_age_breakdowns!$K85*$H$31</f>
        <v>1.5201548730839665</v>
      </c>
      <c r="F328" s="444">
        <f>F$296*Entrant_age_breakdowns!$K85*$H$31</f>
        <v>1.5146314735173099</v>
      </c>
      <c r="G328" s="444">
        <f>G$296*Entrant_age_breakdowns!$K85*$H$31</f>
        <v>1.5903646748319193</v>
      </c>
      <c r="H328" s="444">
        <f>H$296*Entrant_age_breakdowns!$K85*$H$31</f>
        <v>1.6299542425298896</v>
      </c>
      <c r="I328" s="444">
        <f>I$296*Entrant_age_breakdowns!$K85*$H$31</f>
        <v>1.6763163909537728</v>
      </c>
      <c r="J328" s="444">
        <f>J$296*Entrant_age_breakdowns!$K85*$H$31</f>
        <v>1.6384001497473204</v>
      </c>
      <c r="K328" s="444">
        <f>K$296*Entrant_age_breakdowns!$K85*$H$31</f>
        <v>1.6077847271164702</v>
      </c>
      <c r="L328" s="444">
        <f>L$296*Entrant_age_breakdowns!$K85*$H$31</f>
        <v>1.5979217700745376</v>
      </c>
      <c r="M328" s="444">
        <f>M$296*Entrant_age_breakdowns!$K85*$H$31</f>
        <v>1.5808193127319339</v>
      </c>
      <c r="N328" s="444">
        <f>N$296*Entrant_age_breakdowns!$K85*$H$31</f>
        <v>1.5823710649461191</v>
      </c>
    </row>
    <row r="329" spans="1:14" ht="13.15">
      <c r="B329" s="329" t="str">
        <f t="shared" si="146"/>
        <v>Total</v>
      </c>
      <c r="C329" s="444">
        <f t="shared" ref="C329:N329" si="148">SUM(C319:C328)</f>
        <v>301.42971533164439</v>
      </c>
      <c r="D329" s="444">
        <f t="shared" si="148"/>
        <v>314.23805861232722</v>
      </c>
      <c r="E329" s="444">
        <f t="shared" si="148"/>
        <v>315.36117173801603</v>
      </c>
      <c r="F329" s="444">
        <f t="shared" si="148"/>
        <v>314.21532417329769</v>
      </c>
      <c r="G329" s="444">
        <f t="shared" si="148"/>
        <v>329.9264280410199</v>
      </c>
      <c r="H329" s="444">
        <f t="shared" si="148"/>
        <v>338.13941520364023</v>
      </c>
      <c r="I329" s="444">
        <f t="shared" si="148"/>
        <v>347.75739670679206</v>
      </c>
      <c r="J329" s="444">
        <f t="shared" si="148"/>
        <v>339.89154667632113</v>
      </c>
      <c r="K329" s="444">
        <f t="shared" si="148"/>
        <v>333.5402756807992</v>
      </c>
      <c r="L329" s="444">
        <f t="shared" si="148"/>
        <v>331.49417252077342</v>
      </c>
      <c r="M329" s="444">
        <f t="shared" si="148"/>
        <v>327.94621100536466</v>
      </c>
      <c r="N329" s="444">
        <f t="shared" si="148"/>
        <v>328.26812715034259</v>
      </c>
    </row>
    <row r="330" spans="1:14">
      <c r="A330" s="300">
        <f>SUM(C330:N330)</f>
        <v>0</v>
      </c>
      <c r="C330" s="300">
        <f t="shared" ref="C330:N330" si="149">SUM(C319:C328)-C329</f>
        <v>0</v>
      </c>
      <c r="D330" s="300">
        <f t="shared" si="149"/>
        <v>0</v>
      </c>
      <c r="E330" s="300">
        <f t="shared" si="149"/>
        <v>0</v>
      </c>
      <c r="F330" s="300">
        <f t="shared" si="149"/>
        <v>0</v>
      </c>
      <c r="G330" s="300">
        <f t="shared" si="149"/>
        <v>0</v>
      </c>
      <c r="H330" s="300">
        <f t="shared" si="149"/>
        <v>0</v>
      </c>
      <c r="I330" s="300">
        <f t="shared" si="149"/>
        <v>0</v>
      </c>
      <c r="J330" s="300">
        <f t="shared" si="149"/>
        <v>0</v>
      </c>
      <c r="K330" s="300">
        <f t="shared" si="149"/>
        <v>0</v>
      </c>
      <c r="L330" s="300">
        <f t="shared" si="149"/>
        <v>0</v>
      </c>
      <c r="M330" s="300">
        <f t="shared" si="149"/>
        <v>0</v>
      </c>
      <c r="N330" s="300">
        <f t="shared" si="149"/>
        <v>0</v>
      </c>
    </row>
    <row r="331" spans="1:14">
      <c r="C331" s="320">
        <f>C294</f>
        <v>755.47764017714144</v>
      </c>
      <c r="D331" s="320">
        <f t="shared" ref="D331:N331" si="150">D294</f>
        <v>787.57937555390322</v>
      </c>
      <c r="E331" s="320">
        <f t="shared" si="150"/>
        <v>790.39425016874929</v>
      </c>
      <c r="F331" s="320">
        <f t="shared" si="150"/>
        <v>787.52239590168165</v>
      </c>
      <c r="G331" s="320">
        <f t="shared" si="150"/>
        <v>826.89936197652798</v>
      </c>
      <c r="H331" s="320">
        <f t="shared" si="150"/>
        <v>847.48369007966448</v>
      </c>
      <c r="I331" s="320">
        <f t="shared" si="150"/>
        <v>871.58937574928723</v>
      </c>
      <c r="J331" s="320">
        <f t="shared" si="150"/>
        <v>851.87508244389983</v>
      </c>
      <c r="K331" s="320">
        <f t="shared" si="150"/>
        <v>835.95680040411082</v>
      </c>
      <c r="L331" s="320">
        <f t="shared" si="150"/>
        <v>830.82862256273745</v>
      </c>
      <c r="M331" s="320">
        <f t="shared" si="150"/>
        <v>821.93631547831069</v>
      </c>
      <c r="N331" s="320">
        <f t="shared" si="150"/>
        <v>822.74313855239029</v>
      </c>
    </row>
    <row r="332" spans="1:14">
      <c r="C332" s="320">
        <f>C313+C329</f>
        <v>755.47764017714167</v>
      </c>
      <c r="D332" s="320">
        <f t="shared" ref="D332:N332" si="151">D313+D329</f>
        <v>787.57937555390333</v>
      </c>
      <c r="E332" s="320">
        <f t="shared" si="151"/>
        <v>790.39425016874941</v>
      </c>
      <c r="F332" s="320">
        <f t="shared" si="151"/>
        <v>787.52239590168176</v>
      </c>
      <c r="G332" s="320">
        <f t="shared" si="151"/>
        <v>826.8993619765281</v>
      </c>
      <c r="H332" s="320">
        <f t="shared" si="151"/>
        <v>847.4836900796646</v>
      </c>
      <c r="I332" s="320">
        <f t="shared" si="151"/>
        <v>871.58937574928746</v>
      </c>
      <c r="J332" s="320">
        <f t="shared" si="151"/>
        <v>851.87508244390006</v>
      </c>
      <c r="K332" s="320">
        <f t="shared" si="151"/>
        <v>835.95680040411094</v>
      </c>
      <c r="L332" s="320">
        <f t="shared" si="151"/>
        <v>830.82862256273756</v>
      </c>
      <c r="M332" s="320">
        <f t="shared" si="151"/>
        <v>821.93631547831069</v>
      </c>
      <c r="N332" s="320">
        <f t="shared" si="151"/>
        <v>822.74313855239052</v>
      </c>
    </row>
    <row r="333" spans="1:14">
      <c r="A333" s="300">
        <f>SUM(C333:L333)</f>
        <v>0</v>
      </c>
      <c r="C333" s="320">
        <f>C331-C332</f>
        <v>0</v>
      </c>
      <c r="D333" s="320">
        <f t="shared" ref="D333:K333" si="152">D331-D332</f>
        <v>0</v>
      </c>
      <c r="E333" s="320">
        <f t="shared" si="152"/>
        <v>0</v>
      </c>
      <c r="F333" s="320">
        <f t="shared" si="152"/>
        <v>0</v>
      </c>
      <c r="G333" s="320">
        <f t="shared" si="152"/>
        <v>0</v>
      </c>
      <c r="H333" s="320">
        <f t="shared" si="152"/>
        <v>0</v>
      </c>
      <c r="I333" s="320">
        <f t="shared" si="152"/>
        <v>0</v>
      </c>
      <c r="J333" s="320">
        <f t="shared" si="152"/>
        <v>0</v>
      </c>
      <c r="K333" s="320">
        <f t="shared" si="152"/>
        <v>0</v>
      </c>
      <c r="L333" s="320">
        <f>L331-L332</f>
        <v>0</v>
      </c>
      <c r="M333" s="320">
        <f>M331-M332</f>
        <v>0</v>
      </c>
      <c r="N333" s="320">
        <f>N331-N332</f>
        <v>0</v>
      </c>
    </row>
    <row r="334" spans="1:14" ht="13.15">
      <c r="C334" s="320"/>
      <c r="D334" s="320"/>
      <c r="E334" s="320"/>
      <c r="F334" s="320"/>
      <c r="G334" s="320"/>
      <c r="H334" s="333"/>
      <c r="I334" s="320"/>
      <c r="J334" s="320"/>
      <c r="K334" s="320"/>
      <c r="L334" s="320"/>
    </row>
    <row r="335" spans="1:14" ht="15">
      <c r="B335" s="331" t="s">
        <v>175</v>
      </c>
      <c r="C335" s="320"/>
      <c r="D335" s="320"/>
      <c r="E335" s="320"/>
      <c r="F335" s="320"/>
      <c r="G335" s="320"/>
      <c r="H335" s="333"/>
      <c r="I335" s="320"/>
      <c r="J335" s="320"/>
      <c r="K335" s="320"/>
      <c r="L335" s="320"/>
    </row>
    <row r="336" spans="1:14" ht="15">
      <c r="B336" s="331"/>
      <c r="C336" s="320"/>
      <c r="D336" s="320"/>
      <c r="E336" s="320"/>
      <c r="F336" s="320"/>
      <c r="G336" s="320"/>
      <c r="H336" s="333"/>
      <c r="I336" s="320"/>
      <c r="J336" s="320"/>
      <c r="K336" s="320"/>
      <c r="L336" s="320"/>
    </row>
    <row r="337" spans="1:14" ht="13.15">
      <c r="B337" s="332" t="s">
        <v>46</v>
      </c>
      <c r="C337" s="320"/>
      <c r="D337" s="320"/>
      <c r="E337" s="320"/>
      <c r="F337" s="320"/>
      <c r="G337" s="320"/>
      <c r="H337" s="330"/>
      <c r="I337" s="320"/>
      <c r="J337" s="320"/>
      <c r="K337" s="320"/>
      <c r="L337" s="320"/>
    </row>
    <row r="338" spans="1:14">
      <c r="C338" s="320"/>
      <c r="D338" s="320"/>
      <c r="E338" s="320"/>
      <c r="F338" s="320"/>
      <c r="G338" s="320"/>
      <c r="H338" s="330"/>
      <c r="I338" s="320"/>
      <c r="J338" s="320"/>
      <c r="K338" s="320"/>
      <c r="L338" s="320"/>
    </row>
    <row r="339" spans="1:14" ht="13.15">
      <c r="B339" s="329" t="str">
        <f>B318</f>
        <v>Age group</v>
      </c>
      <c r="C339" s="329" t="str">
        <f t="shared" ref="C339:N339" si="153">C318</f>
        <v>2018/19</v>
      </c>
      <c r="D339" s="329" t="str">
        <f t="shared" si="153"/>
        <v>2019/20</v>
      </c>
      <c r="E339" s="329" t="str">
        <f t="shared" si="153"/>
        <v>2020/21</v>
      </c>
      <c r="F339" s="329" t="str">
        <f t="shared" si="153"/>
        <v>2021/22</v>
      </c>
      <c r="G339" s="329" t="str">
        <f t="shared" si="153"/>
        <v>2022/23</v>
      </c>
      <c r="H339" s="329" t="str">
        <f t="shared" si="153"/>
        <v>2023/24</v>
      </c>
      <c r="I339" s="329" t="str">
        <f t="shared" si="153"/>
        <v>2024/25</v>
      </c>
      <c r="J339" s="329" t="str">
        <f t="shared" si="153"/>
        <v>2025/26</v>
      </c>
      <c r="K339" s="329" t="str">
        <f t="shared" si="153"/>
        <v>2026/27</v>
      </c>
      <c r="L339" s="329" t="str">
        <f t="shared" si="153"/>
        <v>2027/28</v>
      </c>
      <c r="M339" s="329" t="str">
        <f t="shared" si="153"/>
        <v>2028/29</v>
      </c>
      <c r="N339" s="329" t="str">
        <f t="shared" si="153"/>
        <v>2029/30</v>
      </c>
    </row>
    <row r="340" spans="1:14" ht="13.15">
      <c r="B340" s="329" t="str">
        <f t="shared" ref="B340:B350" si="154">B319</f>
        <v>20-24</v>
      </c>
      <c r="C340" s="444">
        <f t="shared" ref="C340:N340" si="155">C303+C247</f>
        <v>172.89837958334982</v>
      </c>
      <c r="D340" s="444">
        <f t="shared" si="155"/>
        <v>232.18596154335037</v>
      </c>
      <c r="E340" s="444">
        <f t="shared" si="155"/>
        <v>270.9167501562805</v>
      </c>
      <c r="F340" s="444">
        <f t="shared" si="155"/>
        <v>295.38913590009753</v>
      </c>
      <c r="G340" s="444">
        <f t="shared" si="155"/>
        <v>317.2107187995091</v>
      </c>
      <c r="H340" s="444">
        <f t="shared" si="155"/>
        <v>334.44504247001305</v>
      </c>
      <c r="I340" s="444">
        <f t="shared" si="155"/>
        <v>349.25773253816453</v>
      </c>
      <c r="J340" s="444">
        <f t="shared" si="155"/>
        <v>355.8003453707538</v>
      </c>
      <c r="K340" s="444">
        <f t="shared" si="155"/>
        <v>357.58647199474967</v>
      </c>
      <c r="L340" s="444">
        <f t="shared" si="155"/>
        <v>357.9543115943045</v>
      </c>
      <c r="M340" s="444">
        <f t="shared" si="155"/>
        <v>356.83064494636494</v>
      </c>
      <c r="N340" s="444">
        <f t="shared" si="155"/>
        <v>356.22892385040774</v>
      </c>
    </row>
    <row r="341" spans="1:14" ht="13.15">
      <c r="B341" s="329" t="str">
        <f t="shared" si="154"/>
        <v>25-29</v>
      </c>
      <c r="C341" s="444">
        <f t="shared" ref="C341:N341" si="156">C304+C248</f>
        <v>408.22552048868937</v>
      </c>
      <c r="D341" s="444">
        <f t="shared" si="156"/>
        <v>438.82011387531725</v>
      </c>
      <c r="E341" s="444">
        <f t="shared" si="156"/>
        <v>470.79343364611339</v>
      </c>
      <c r="F341" s="444">
        <f t="shared" si="156"/>
        <v>499.0896291741002</v>
      </c>
      <c r="G341" s="444">
        <f t="shared" si="156"/>
        <v>529.23577267951032</v>
      </c>
      <c r="H341" s="444">
        <f t="shared" si="156"/>
        <v>557.20466775088823</v>
      </c>
      <c r="I341" s="444">
        <f t="shared" si="156"/>
        <v>583.43120365360289</v>
      </c>
      <c r="J341" s="444">
        <f t="shared" si="156"/>
        <v>601.03389771937691</v>
      </c>
      <c r="K341" s="444">
        <f t="shared" si="156"/>
        <v>611.8303499750848</v>
      </c>
      <c r="L341" s="444">
        <f t="shared" si="156"/>
        <v>618.80634184672022</v>
      </c>
      <c r="M341" s="444">
        <f t="shared" si="156"/>
        <v>622.28682505600727</v>
      </c>
      <c r="N341" s="444">
        <f t="shared" si="156"/>
        <v>624.63389257711196</v>
      </c>
    </row>
    <row r="342" spans="1:14" ht="13.15">
      <c r="B342" s="329" t="str">
        <f t="shared" si="154"/>
        <v>30-34</v>
      </c>
      <c r="C342" s="444">
        <f t="shared" ref="C342:N342" si="157">C305+C249</f>
        <v>677.40258305312</v>
      </c>
      <c r="D342" s="444">
        <f t="shared" si="157"/>
        <v>627.24743198254032</v>
      </c>
      <c r="E342" s="444">
        <f t="shared" si="157"/>
        <v>596.64788865054106</v>
      </c>
      <c r="F342" s="444">
        <f t="shared" si="157"/>
        <v>579.8916290274417</v>
      </c>
      <c r="G342" s="444">
        <f t="shared" si="157"/>
        <v>575.94468444918698</v>
      </c>
      <c r="H342" s="444">
        <f t="shared" si="157"/>
        <v>580.1585047891457</v>
      </c>
      <c r="I342" s="444">
        <f t="shared" si="157"/>
        <v>590.17406452420539</v>
      </c>
      <c r="J342" s="444">
        <f t="shared" si="157"/>
        <v>600.6575187482473</v>
      </c>
      <c r="K342" s="444">
        <f t="shared" si="157"/>
        <v>610.21288719929441</v>
      </c>
      <c r="L342" s="444">
        <f t="shared" si="157"/>
        <v>618.70374805258825</v>
      </c>
      <c r="M342" s="444">
        <f t="shared" si="157"/>
        <v>625.43491289424117</v>
      </c>
      <c r="N342" s="444">
        <f t="shared" si="157"/>
        <v>631.01343085656447</v>
      </c>
    </row>
    <row r="343" spans="1:14" ht="13.15">
      <c r="B343" s="329" t="str">
        <f t="shared" si="154"/>
        <v>35-39</v>
      </c>
      <c r="C343" s="444">
        <f t="shared" ref="C343:N343" si="158">C306+C250</f>
        <v>768.22811674965874</v>
      </c>
      <c r="D343" s="444">
        <f t="shared" si="158"/>
        <v>729.39304128317849</v>
      </c>
      <c r="E343" s="444">
        <f t="shared" si="158"/>
        <v>692.14422520520304</v>
      </c>
      <c r="F343" s="444">
        <f t="shared" si="158"/>
        <v>659.10800461876522</v>
      </c>
      <c r="G343" s="444">
        <f t="shared" si="158"/>
        <v>634.27935033277345</v>
      </c>
      <c r="H343" s="444">
        <f t="shared" si="158"/>
        <v>616.66824360097053</v>
      </c>
      <c r="I343" s="444">
        <f t="shared" si="158"/>
        <v>606.00950252773521</v>
      </c>
      <c r="J343" s="444">
        <f t="shared" si="158"/>
        <v>598.91514560995438</v>
      </c>
      <c r="K343" s="444">
        <f t="shared" si="158"/>
        <v>594.7253314903561</v>
      </c>
      <c r="L343" s="444">
        <f t="shared" si="158"/>
        <v>593.11334135397738</v>
      </c>
      <c r="M343" s="444">
        <f t="shared" si="158"/>
        <v>592.96619101886211</v>
      </c>
      <c r="N343" s="444">
        <f t="shared" si="158"/>
        <v>594.13243214088948</v>
      </c>
    </row>
    <row r="344" spans="1:14" ht="13.15">
      <c r="B344" s="329" t="str">
        <f t="shared" si="154"/>
        <v>40-44</v>
      </c>
      <c r="C344" s="444">
        <f t="shared" ref="C344:N344" si="159">C307+C251</f>
        <v>632.44625051180731</v>
      </c>
      <c r="D344" s="444">
        <f t="shared" si="159"/>
        <v>645.15995996817867</v>
      </c>
      <c r="E344" s="444">
        <f t="shared" si="159"/>
        <v>647.53611299366207</v>
      </c>
      <c r="F344" s="444">
        <f t="shared" si="159"/>
        <v>642.16860849324905</v>
      </c>
      <c r="G344" s="444">
        <f t="shared" si="159"/>
        <v>634.06264379389438</v>
      </c>
      <c r="H344" s="444">
        <f t="shared" si="159"/>
        <v>624.53507431946844</v>
      </c>
      <c r="I344" s="444">
        <f t="shared" si="159"/>
        <v>615.46087189751665</v>
      </c>
      <c r="J344" s="444">
        <f t="shared" si="159"/>
        <v>605.86219460710151</v>
      </c>
      <c r="K344" s="444">
        <f t="shared" si="159"/>
        <v>596.71838710280315</v>
      </c>
      <c r="L344" s="444">
        <f t="shared" si="159"/>
        <v>588.96973346288109</v>
      </c>
      <c r="M344" s="444">
        <f t="shared" si="159"/>
        <v>582.53823276277069</v>
      </c>
      <c r="N344" s="444">
        <f t="shared" si="159"/>
        <v>577.81831059299282</v>
      </c>
    </row>
    <row r="345" spans="1:14" ht="13.15">
      <c r="B345" s="329" t="str">
        <f t="shared" si="154"/>
        <v>45-49</v>
      </c>
      <c r="C345" s="444">
        <f t="shared" ref="C345:N345" si="160">C308+C252</f>
        <v>577.07361522244003</v>
      </c>
      <c r="D345" s="444">
        <f t="shared" si="160"/>
        <v>565.29371205620907</v>
      </c>
      <c r="E345" s="444">
        <f t="shared" si="160"/>
        <v>559.20695958522606</v>
      </c>
      <c r="F345" s="444">
        <f t="shared" si="160"/>
        <v>554.9820395557166</v>
      </c>
      <c r="G345" s="444">
        <f t="shared" si="160"/>
        <v>552.58245716955014</v>
      </c>
      <c r="H345" s="444">
        <f t="shared" si="160"/>
        <v>550.22992845962153</v>
      </c>
      <c r="I345" s="444">
        <f t="shared" si="160"/>
        <v>547.80005914112837</v>
      </c>
      <c r="J345" s="444">
        <f t="shared" si="160"/>
        <v>543.57927170819062</v>
      </c>
      <c r="K345" s="444">
        <f t="shared" si="160"/>
        <v>538.1236447838387</v>
      </c>
      <c r="L345" s="444">
        <f t="shared" si="160"/>
        <v>532.30333684862944</v>
      </c>
      <c r="M345" s="444">
        <f t="shared" si="160"/>
        <v>526.31543738318931</v>
      </c>
      <c r="N345" s="444">
        <f t="shared" si="160"/>
        <v>520.8468385989479</v>
      </c>
    </row>
    <row r="346" spans="1:14" ht="13.15">
      <c r="B346" s="329" t="str">
        <f t="shared" si="154"/>
        <v>50-54</v>
      </c>
      <c r="C346" s="444">
        <f t="shared" ref="C346:N346" si="161">C309+C253</f>
        <v>399.20153987472281</v>
      </c>
      <c r="D346" s="444">
        <f t="shared" si="161"/>
        <v>405.19223708810347</v>
      </c>
      <c r="E346" s="444">
        <f t="shared" si="161"/>
        <v>407.43563255049924</v>
      </c>
      <c r="F346" s="444">
        <f t="shared" si="161"/>
        <v>407.7570693606275</v>
      </c>
      <c r="G346" s="444">
        <f t="shared" si="161"/>
        <v>408.44571556786866</v>
      </c>
      <c r="H346" s="444">
        <f t="shared" si="161"/>
        <v>409.13724190172923</v>
      </c>
      <c r="I346" s="444">
        <f t="shared" si="161"/>
        <v>409.94668961973292</v>
      </c>
      <c r="J346" s="444">
        <f t="shared" si="161"/>
        <v>409.48560023675356</v>
      </c>
      <c r="K346" s="444">
        <f t="shared" si="161"/>
        <v>407.9358446638613</v>
      </c>
      <c r="L346" s="444">
        <f t="shared" si="161"/>
        <v>405.73622928144164</v>
      </c>
      <c r="M346" s="444">
        <f t="shared" si="161"/>
        <v>402.90198379219157</v>
      </c>
      <c r="N346" s="444">
        <f t="shared" si="161"/>
        <v>399.88992899625953</v>
      </c>
    </row>
    <row r="347" spans="1:14" ht="13.15">
      <c r="B347" s="329" t="str">
        <f t="shared" si="154"/>
        <v>55-59</v>
      </c>
      <c r="C347" s="444">
        <f t="shared" ref="C347:N347" si="162">C310+C254</f>
        <v>201.02530851747252</v>
      </c>
      <c r="D347" s="444">
        <f t="shared" si="162"/>
        <v>191.35176304709626</v>
      </c>
      <c r="E347" s="444">
        <f t="shared" si="162"/>
        <v>186.61031149131571</v>
      </c>
      <c r="F347" s="444">
        <f t="shared" si="162"/>
        <v>184.06149632574278</v>
      </c>
      <c r="G347" s="444">
        <f t="shared" si="162"/>
        <v>183.3437108136724</v>
      </c>
      <c r="H347" s="444">
        <f t="shared" si="162"/>
        <v>183.40589832422472</v>
      </c>
      <c r="I347" s="444">
        <f t="shared" si="162"/>
        <v>183.99205684014046</v>
      </c>
      <c r="J347" s="444">
        <f t="shared" si="162"/>
        <v>184.08869909304042</v>
      </c>
      <c r="K347" s="444">
        <f t="shared" si="162"/>
        <v>183.781853523449</v>
      </c>
      <c r="L347" s="444">
        <f t="shared" si="162"/>
        <v>183.27876250902304</v>
      </c>
      <c r="M347" s="444">
        <f t="shared" si="162"/>
        <v>182.49502436416026</v>
      </c>
      <c r="N347" s="444">
        <f t="shared" si="162"/>
        <v>181.63357246360033</v>
      </c>
    </row>
    <row r="348" spans="1:14" ht="13.15">
      <c r="B348" s="329" t="str">
        <f t="shared" si="154"/>
        <v>60-64</v>
      </c>
      <c r="C348" s="444">
        <f t="shared" ref="C348:N348" si="163">C311+C255</f>
        <v>63.315620698519197</v>
      </c>
      <c r="D348" s="444">
        <f t="shared" si="163"/>
        <v>65.427216820746736</v>
      </c>
      <c r="E348" s="444">
        <f t="shared" si="163"/>
        <v>65.300373451795139</v>
      </c>
      <c r="F348" s="444">
        <f t="shared" si="163"/>
        <v>64.5881813477138</v>
      </c>
      <c r="G348" s="444">
        <f t="shared" si="163"/>
        <v>64.269991038033282</v>
      </c>
      <c r="H348" s="444">
        <f t="shared" si="163"/>
        <v>64.209752864744047</v>
      </c>
      <c r="I348" s="444">
        <f t="shared" si="163"/>
        <v>64.413985990072561</v>
      </c>
      <c r="J348" s="444">
        <f t="shared" si="163"/>
        <v>64.407420989432865</v>
      </c>
      <c r="K348" s="444">
        <f t="shared" si="163"/>
        <v>64.266469526711504</v>
      </c>
      <c r="L348" s="444">
        <f t="shared" si="163"/>
        <v>64.107013727326063</v>
      </c>
      <c r="M348" s="444">
        <f t="shared" si="163"/>
        <v>63.877599589679932</v>
      </c>
      <c r="N348" s="444">
        <f t="shared" si="163"/>
        <v>63.66798878868785</v>
      </c>
    </row>
    <row r="349" spans="1:14" ht="13.15">
      <c r="B349" s="329" t="str">
        <f t="shared" si="154"/>
        <v>65 plus</v>
      </c>
      <c r="C349" s="444">
        <f t="shared" ref="C349:N349" si="164">C312+C256</f>
        <v>13.773983053658014</v>
      </c>
      <c r="D349" s="444">
        <f t="shared" si="164"/>
        <v>17.519063043822246</v>
      </c>
      <c r="E349" s="444">
        <f t="shared" si="164"/>
        <v>19.930835169806478</v>
      </c>
      <c r="F349" s="444">
        <f t="shared" si="164"/>
        <v>21.289928595289997</v>
      </c>
      <c r="G349" s="444">
        <f t="shared" si="164"/>
        <v>22.105008375734151</v>
      </c>
      <c r="H349" s="444">
        <f t="shared" si="164"/>
        <v>22.59760190849881</v>
      </c>
      <c r="I349" s="444">
        <f t="shared" si="164"/>
        <v>22.944314664182563</v>
      </c>
      <c r="J349" s="444">
        <f t="shared" si="164"/>
        <v>23.110501498730095</v>
      </c>
      <c r="K349" s="444">
        <f t="shared" si="164"/>
        <v>23.159380627622966</v>
      </c>
      <c r="L349" s="444">
        <f t="shared" si="164"/>
        <v>23.156444228230907</v>
      </c>
      <c r="M349" s="444">
        <f t="shared" si="164"/>
        <v>23.110615908068336</v>
      </c>
      <c r="N349" s="444">
        <f t="shared" si="164"/>
        <v>23.060111998174474</v>
      </c>
    </row>
    <row r="350" spans="1:14" ht="13.15">
      <c r="B350" s="329" t="str">
        <f t="shared" si="154"/>
        <v>Total</v>
      </c>
      <c r="C350" s="444">
        <f t="shared" ref="C350:N350" si="165">SUM(C340:C349)</f>
        <v>3913.5909177534377</v>
      </c>
      <c r="D350" s="444">
        <f t="shared" si="165"/>
        <v>3917.590500708543</v>
      </c>
      <c r="E350" s="444">
        <f t="shared" si="165"/>
        <v>3916.5225229004432</v>
      </c>
      <c r="F350" s="444">
        <f t="shared" si="165"/>
        <v>3908.3257223987443</v>
      </c>
      <c r="G350" s="444">
        <f t="shared" si="165"/>
        <v>3921.4800530197331</v>
      </c>
      <c r="H350" s="444">
        <f t="shared" si="165"/>
        <v>3942.5919563893049</v>
      </c>
      <c r="I350" s="444">
        <f t="shared" si="165"/>
        <v>3973.4304813964809</v>
      </c>
      <c r="J350" s="444">
        <f t="shared" si="165"/>
        <v>3986.9405955815814</v>
      </c>
      <c r="K350" s="444">
        <f t="shared" si="165"/>
        <v>3988.3406208877718</v>
      </c>
      <c r="L350" s="444">
        <f t="shared" si="165"/>
        <v>3986.1292629051222</v>
      </c>
      <c r="M350" s="444">
        <f t="shared" si="165"/>
        <v>3978.7574677155353</v>
      </c>
      <c r="N350" s="444">
        <f t="shared" si="165"/>
        <v>3972.9254308636373</v>
      </c>
    </row>
    <row r="351" spans="1:14">
      <c r="A351" s="300">
        <f>SUM(C351:N351)</f>
        <v>0</v>
      </c>
      <c r="C351" s="300">
        <f t="shared" ref="C351:N351" si="166">SUM(C340:C349)-C350</f>
        <v>0</v>
      </c>
      <c r="D351" s="300">
        <f t="shared" si="166"/>
        <v>0</v>
      </c>
      <c r="E351" s="300">
        <f t="shared" si="166"/>
        <v>0</v>
      </c>
      <c r="F351" s="300">
        <f t="shared" si="166"/>
        <v>0</v>
      </c>
      <c r="G351" s="300">
        <f t="shared" si="166"/>
        <v>0</v>
      </c>
      <c r="H351" s="300">
        <f t="shared" si="166"/>
        <v>0</v>
      </c>
      <c r="I351" s="300">
        <f t="shared" si="166"/>
        <v>0</v>
      </c>
      <c r="J351" s="300">
        <f t="shared" si="166"/>
        <v>0</v>
      </c>
      <c r="K351" s="300">
        <f t="shared" si="166"/>
        <v>0</v>
      </c>
      <c r="L351" s="300">
        <f t="shared" si="166"/>
        <v>0</v>
      </c>
      <c r="M351" s="300">
        <f t="shared" si="166"/>
        <v>0</v>
      </c>
      <c r="N351" s="300">
        <f t="shared" si="166"/>
        <v>0</v>
      </c>
    </row>
    <row r="353" spans="1:14" ht="13.15">
      <c r="B353" s="332" t="s">
        <v>47</v>
      </c>
      <c r="C353" s="320"/>
      <c r="D353" s="320"/>
      <c r="E353" s="320"/>
      <c r="F353" s="320"/>
      <c r="G353" s="320"/>
      <c r="H353" s="330"/>
      <c r="I353" s="320"/>
      <c r="J353" s="320"/>
      <c r="K353" s="320"/>
      <c r="L353" s="320"/>
    </row>
    <row r="354" spans="1:14">
      <c r="C354" s="320"/>
      <c r="D354" s="320"/>
      <c r="E354" s="320"/>
      <c r="F354" s="320"/>
      <c r="G354" s="320"/>
      <c r="H354" s="330"/>
      <c r="I354" s="320"/>
      <c r="J354" s="320"/>
      <c r="K354" s="320"/>
      <c r="L354" s="320"/>
    </row>
    <row r="355" spans="1:14" ht="13.15">
      <c r="B355" s="329" t="str">
        <f t="shared" ref="B355:B366" si="167">B339</f>
        <v>Age group</v>
      </c>
      <c r="C355" s="329" t="str">
        <f t="shared" ref="C355:N355" si="168">C339</f>
        <v>2018/19</v>
      </c>
      <c r="D355" s="329" t="str">
        <f t="shared" si="168"/>
        <v>2019/20</v>
      </c>
      <c r="E355" s="329" t="str">
        <f t="shared" si="168"/>
        <v>2020/21</v>
      </c>
      <c r="F355" s="329" t="str">
        <f t="shared" si="168"/>
        <v>2021/22</v>
      </c>
      <c r="G355" s="329" t="str">
        <f t="shared" si="168"/>
        <v>2022/23</v>
      </c>
      <c r="H355" s="329" t="str">
        <f t="shared" si="168"/>
        <v>2023/24</v>
      </c>
      <c r="I355" s="329" t="str">
        <f t="shared" si="168"/>
        <v>2024/25</v>
      </c>
      <c r="J355" s="329" t="str">
        <f t="shared" si="168"/>
        <v>2025/26</v>
      </c>
      <c r="K355" s="329" t="str">
        <f t="shared" si="168"/>
        <v>2026/27</v>
      </c>
      <c r="L355" s="329" t="str">
        <f t="shared" si="168"/>
        <v>2027/28</v>
      </c>
      <c r="M355" s="329" t="str">
        <f t="shared" si="168"/>
        <v>2028/29</v>
      </c>
      <c r="N355" s="329" t="str">
        <f t="shared" si="168"/>
        <v>2029/30</v>
      </c>
    </row>
    <row r="356" spans="1:14" ht="13.15">
      <c r="B356" s="329" t="str">
        <f t="shared" si="167"/>
        <v>20-24</v>
      </c>
      <c r="C356" s="444">
        <f t="shared" ref="C356:N356" si="169">C319+C263</f>
        <v>135.88504729043845</v>
      </c>
      <c r="D356" s="444">
        <f t="shared" si="169"/>
        <v>172.30843720322</v>
      </c>
      <c r="E356" s="444">
        <f t="shared" si="169"/>
        <v>196.53685897115389</v>
      </c>
      <c r="F356" s="444">
        <f t="shared" si="169"/>
        <v>212.43757704213073</v>
      </c>
      <c r="G356" s="444">
        <f t="shared" si="169"/>
        <v>227.15175739393982</v>
      </c>
      <c r="H356" s="444">
        <f t="shared" si="169"/>
        <v>239.15693751541176</v>
      </c>
      <c r="I356" s="444">
        <f t="shared" si="169"/>
        <v>249.69477125897703</v>
      </c>
      <c r="J356" s="444">
        <f t="shared" si="169"/>
        <v>254.79130219064893</v>
      </c>
      <c r="K356" s="444">
        <f t="shared" si="169"/>
        <v>256.60753237248338</v>
      </c>
      <c r="L356" s="444">
        <f t="shared" si="169"/>
        <v>257.31010914216648</v>
      </c>
      <c r="M356" s="444">
        <f t="shared" si="169"/>
        <v>256.87988698277536</v>
      </c>
      <c r="N356" s="444">
        <f t="shared" si="169"/>
        <v>256.67201284683142</v>
      </c>
    </row>
    <row r="357" spans="1:14" ht="13.15">
      <c r="B357" s="329" t="str">
        <f t="shared" si="167"/>
        <v>25-29</v>
      </c>
      <c r="C357" s="444">
        <f t="shared" ref="C357:N357" si="170">C320+C264</f>
        <v>267.22047071617266</v>
      </c>
      <c r="D357" s="444">
        <f t="shared" si="170"/>
        <v>294.7117018944594</v>
      </c>
      <c r="E357" s="444">
        <f t="shared" si="170"/>
        <v>319.40577853836675</v>
      </c>
      <c r="F357" s="444">
        <f t="shared" si="170"/>
        <v>340.32309201316929</v>
      </c>
      <c r="G357" s="444">
        <f t="shared" si="170"/>
        <v>361.84543624104481</v>
      </c>
      <c r="H357" s="444">
        <f t="shared" si="170"/>
        <v>381.59085795224621</v>
      </c>
      <c r="I357" s="444">
        <f t="shared" si="170"/>
        <v>399.99908746029291</v>
      </c>
      <c r="J357" s="444">
        <f t="shared" si="170"/>
        <v>412.57515969845497</v>
      </c>
      <c r="K357" s="444">
        <f t="shared" si="170"/>
        <v>420.54080402803777</v>
      </c>
      <c r="L357" s="444">
        <f t="shared" si="170"/>
        <v>425.86533907485568</v>
      </c>
      <c r="M357" s="444">
        <f t="shared" si="170"/>
        <v>428.75615905262725</v>
      </c>
      <c r="N357" s="444">
        <f t="shared" si="170"/>
        <v>430.78146047393432</v>
      </c>
    </row>
    <row r="358" spans="1:14" ht="13.15">
      <c r="B358" s="329" t="str">
        <f t="shared" si="167"/>
        <v>30-34</v>
      </c>
      <c r="C358" s="444">
        <f t="shared" ref="C358:N358" si="171">C321+C265</f>
        <v>393.24651652818977</v>
      </c>
      <c r="D358" s="444">
        <f t="shared" si="171"/>
        <v>372.46540958939465</v>
      </c>
      <c r="E358" s="444">
        <f t="shared" si="171"/>
        <v>361.24163512477469</v>
      </c>
      <c r="F358" s="444">
        <f t="shared" si="171"/>
        <v>357.24777897657145</v>
      </c>
      <c r="G358" s="444">
        <f t="shared" si="171"/>
        <v>360.17759090656352</v>
      </c>
      <c r="H358" s="444">
        <f t="shared" si="171"/>
        <v>367.20657620032915</v>
      </c>
      <c r="I358" s="444">
        <f t="shared" si="171"/>
        <v>377.03983876476246</v>
      </c>
      <c r="J358" s="444">
        <f t="shared" si="171"/>
        <v>386.37044311897807</v>
      </c>
      <c r="K358" s="444">
        <f t="shared" si="171"/>
        <v>394.491744357009</v>
      </c>
      <c r="L358" s="444">
        <f t="shared" si="171"/>
        <v>401.47896519418362</v>
      </c>
      <c r="M358" s="444">
        <f t="shared" si="171"/>
        <v>406.98381911778949</v>
      </c>
      <c r="N358" s="444">
        <f t="shared" si="171"/>
        <v>411.4924286846707</v>
      </c>
    </row>
    <row r="359" spans="1:14" ht="13.15">
      <c r="B359" s="329" t="str">
        <f t="shared" si="167"/>
        <v>35-39</v>
      </c>
      <c r="C359" s="444">
        <f t="shared" ref="C359:N359" si="172">C322+C266</f>
        <v>493.61956843132953</v>
      </c>
      <c r="D359" s="444">
        <f t="shared" si="172"/>
        <v>459.12118692634249</v>
      </c>
      <c r="E359" s="444">
        <f t="shared" si="172"/>
        <v>428.90245407117618</v>
      </c>
      <c r="F359" s="444">
        <f t="shared" si="172"/>
        <v>404.72780440903205</v>
      </c>
      <c r="G359" s="444">
        <f t="shared" si="172"/>
        <v>388.1124688339853</v>
      </c>
      <c r="H359" s="444">
        <f t="shared" si="172"/>
        <v>377.46389553078933</v>
      </c>
      <c r="I359" s="444">
        <f t="shared" si="172"/>
        <v>371.99062320565702</v>
      </c>
      <c r="J359" s="444">
        <f t="shared" si="172"/>
        <v>369.05338317198931</v>
      </c>
      <c r="K359" s="444">
        <f t="shared" si="172"/>
        <v>368.00046159934436</v>
      </c>
      <c r="L359" s="444">
        <f t="shared" si="172"/>
        <v>368.5060355249509</v>
      </c>
      <c r="M359" s="444">
        <f t="shared" si="172"/>
        <v>369.78452944665537</v>
      </c>
      <c r="N359" s="444">
        <f t="shared" si="172"/>
        <v>371.72904231238869</v>
      </c>
    </row>
    <row r="360" spans="1:14" ht="13.15">
      <c r="B360" s="329" t="str">
        <f t="shared" si="167"/>
        <v>40-44</v>
      </c>
      <c r="C360" s="444">
        <f t="shared" ref="C360:N360" si="173">C323+C267</f>
        <v>440.04365609116485</v>
      </c>
      <c r="D360" s="444">
        <f t="shared" si="173"/>
        <v>437.02463549588487</v>
      </c>
      <c r="E360" s="444">
        <f t="shared" si="173"/>
        <v>427.16397205397203</v>
      </c>
      <c r="F360" s="444">
        <f t="shared" si="173"/>
        <v>414.16512026953586</v>
      </c>
      <c r="G360" s="444">
        <f t="shared" si="173"/>
        <v>401.59000998559941</v>
      </c>
      <c r="H360" s="444">
        <f t="shared" si="173"/>
        <v>390.08919674932218</v>
      </c>
      <c r="I360" s="444">
        <f t="shared" si="173"/>
        <v>380.56866664260019</v>
      </c>
      <c r="J360" s="444">
        <f t="shared" si="173"/>
        <v>372.01080627277565</v>
      </c>
      <c r="K360" s="444">
        <f t="shared" si="173"/>
        <v>364.73712698001037</v>
      </c>
      <c r="L360" s="444">
        <f t="shared" si="173"/>
        <v>359.08939703745369</v>
      </c>
      <c r="M360" s="444">
        <f t="shared" si="173"/>
        <v>354.78576327831615</v>
      </c>
      <c r="N360" s="444">
        <f t="shared" si="173"/>
        <v>351.91425231738543</v>
      </c>
    </row>
    <row r="361" spans="1:14" ht="13.15">
      <c r="B361" s="329" t="str">
        <f t="shared" si="167"/>
        <v>45-49</v>
      </c>
      <c r="C361" s="444">
        <f t="shared" ref="C361:N361" si="174">C324+C268</f>
        <v>365.72315915968193</v>
      </c>
      <c r="D361" s="444">
        <f t="shared" si="174"/>
        <v>365.0359737178124</v>
      </c>
      <c r="E361" s="444">
        <f t="shared" si="174"/>
        <v>362.69433891639483</v>
      </c>
      <c r="F361" s="444">
        <f t="shared" si="174"/>
        <v>358.9343222973061</v>
      </c>
      <c r="G361" s="444">
        <f t="shared" si="174"/>
        <v>354.98281531524617</v>
      </c>
      <c r="H361" s="444">
        <f t="shared" si="174"/>
        <v>350.45253614104212</v>
      </c>
      <c r="I361" s="444">
        <f t="shared" si="174"/>
        <v>345.79635962126127</v>
      </c>
      <c r="J361" s="444">
        <f t="shared" si="174"/>
        <v>340.19912697352584</v>
      </c>
      <c r="K361" s="444">
        <f t="shared" si="174"/>
        <v>334.20326309657889</v>
      </c>
      <c r="L361" s="444">
        <f t="shared" si="174"/>
        <v>328.44868932679128</v>
      </c>
      <c r="M361" s="444">
        <f t="shared" si="174"/>
        <v>323.05583100963236</v>
      </c>
      <c r="N361" s="444">
        <f t="shared" si="174"/>
        <v>318.43118782238599</v>
      </c>
    </row>
    <row r="362" spans="1:14" ht="13.15">
      <c r="B362" s="329" t="str">
        <f t="shared" si="167"/>
        <v>50-54</v>
      </c>
      <c r="C362" s="444">
        <f t="shared" ref="C362:N362" si="175">C325+C269</f>
        <v>287.24177842343175</v>
      </c>
      <c r="D362" s="444">
        <f t="shared" si="175"/>
        <v>280.66783045221069</v>
      </c>
      <c r="E362" s="444">
        <f t="shared" si="175"/>
        <v>274.88253818329451</v>
      </c>
      <c r="F362" s="444">
        <f t="shared" si="175"/>
        <v>270.20733096978023</v>
      </c>
      <c r="G362" s="444">
        <f t="shared" si="175"/>
        <v>267.1014511893685</v>
      </c>
      <c r="H362" s="444">
        <f t="shared" si="175"/>
        <v>264.67224688577653</v>
      </c>
      <c r="I362" s="444">
        <f t="shared" si="175"/>
        <v>262.68447552148211</v>
      </c>
      <c r="J362" s="444">
        <f t="shared" si="175"/>
        <v>260.09244591592835</v>
      </c>
      <c r="K362" s="444">
        <f t="shared" si="175"/>
        <v>256.99361840120429</v>
      </c>
      <c r="L362" s="444">
        <f t="shared" si="175"/>
        <v>253.69202851905632</v>
      </c>
      <c r="M362" s="444">
        <f t="shared" si="175"/>
        <v>250.21498363505759</v>
      </c>
      <c r="N362" s="444">
        <f t="shared" si="175"/>
        <v>246.87565943253099</v>
      </c>
    </row>
    <row r="363" spans="1:14" ht="13.15">
      <c r="B363" s="329" t="str">
        <f t="shared" si="167"/>
        <v>55-59</v>
      </c>
      <c r="C363" s="444">
        <f t="shared" ref="C363:N363" si="176">C326+C270</f>
        <v>148.59757798041417</v>
      </c>
      <c r="D363" s="444">
        <f t="shared" si="176"/>
        <v>141.97781379885026</v>
      </c>
      <c r="E363" s="444">
        <f t="shared" si="176"/>
        <v>136.61044521748806</v>
      </c>
      <c r="F363" s="444">
        <f t="shared" si="176"/>
        <v>132.42959367588406</v>
      </c>
      <c r="G363" s="444">
        <f t="shared" si="176"/>
        <v>129.71844390695298</v>
      </c>
      <c r="H363" s="444">
        <f t="shared" si="176"/>
        <v>127.88817870251914</v>
      </c>
      <c r="I363" s="444">
        <f t="shared" si="176"/>
        <v>126.72890786433416</v>
      </c>
      <c r="J363" s="444">
        <f t="shared" si="176"/>
        <v>125.49582513626781</v>
      </c>
      <c r="K363" s="444">
        <f t="shared" si="176"/>
        <v>124.17519588782653</v>
      </c>
      <c r="L363" s="444">
        <f t="shared" si="176"/>
        <v>122.85968494477581</v>
      </c>
      <c r="M363" s="444">
        <f t="shared" si="176"/>
        <v>121.47048697231733</v>
      </c>
      <c r="N363" s="444">
        <f t="shared" si="176"/>
        <v>120.13073145793987</v>
      </c>
    </row>
    <row r="364" spans="1:14" ht="13.15">
      <c r="B364" s="329" t="str">
        <f t="shared" si="167"/>
        <v>60-64</v>
      </c>
      <c r="C364" s="444">
        <f t="shared" ref="C364:N364" si="177">C327+C271</f>
        <v>48.103963364182277</v>
      </c>
      <c r="D364" s="444">
        <f t="shared" si="177"/>
        <v>49.064329068636049</v>
      </c>
      <c r="E364" s="444">
        <f t="shared" si="177"/>
        <v>48.58843243530572</v>
      </c>
      <c r="F364" s="444">
        <f t="shared" si="177"/>
        <v>47.610559067916199</v>
      </c>
      <c r="G364" s="444">
        <f t="shared" si="177"/>
        <v>46.813078110970224</v>
      </c>
      <c r="H364" s="444">
        <f t="shared" si="177"/>
        <v>46.180703681500944</v>
      </c>
      <c r="I364" s="444">
        <f t="shared" si="177"/>
        <v>45.769139186661448</v>
      </c>
      <c r="J364" s="444">
        <f t="shared" si="177"/>
        <v>45.2840204312376</v>
      </c>
      <c r="K364" s="444">
        <f t="shared" si="177"/>
        <v>44.775172071290918</v>
      </c>
      <c r="L364" s="444">
        <f t="shared" si="177"/>
        <v>44.310262106630034</v>
      </c>
      <c r="M364" s="444">
        <f t="shared" si="177"/>
        <v>43.845142537852041</v>
      </c>
      <c r="N364" s="444">
        <f t="shared" si="177"/>
        <v>43.431060864971862</v>
      </c>
    </row>
    <row r="365" spans="1:14" ht="13.15">
      <c r="B365" s="329" t="str">
        <f t="shared" si="167"/>
        <v>65 plus</v>
      </c>
      <c r="C365" s="444">
        <f t="shared" ref="C365:N365" si="178">C328+C272</f>
        <v>10.439782729848329</v>
      </c>
      <c r="D365" s="444">
        <f t="shared" si="178"/>
        <v>14.267614798107443</v>
      </c>
      <c r="E365" s="444">
        <f t="shared" si="178"/>
        <v>16.752350695109079</v>
      </c>
      <c r="F365" s="444">
        <f t="shared" si="178"/>
        <v>18.244495216366758</v>
      </c>
      <c r="G365" s="444">
        <f t="shared" si="178"/>
        <v>19.139699759453933</v>
      </c>
      <c r="H365" s="444">
        <f t="shared" si="178"/>
        <v>19.644279247403105</v>
      </c>
      <c r="I365" s="444">
        <f t="shared" si="178"/>
        <v>19.929614935206466</v>
      </c>
      <c r="J365" s="444">
        <f t="shared" si="178"/>
        <v>20.020015234340896</v>
      </c>
      <c r="K365" s="444">
        <f t="shared" si="178"/>
        <v>19.985213589836846</v>
      </c>
      <c r="L365" s="444">
        <f t="shared" si="178"/>
        <v>19.889033431939037</v>
      </c>
      <c r="M365" s="444">
        <f t="shared" si="178"/>
        <v>19.752374776510635</v>
      </c>
      <c r="N365" s="444">
        <f t="shared" si="178"/>
        <v>19.608760201223618</v>
      </c>
    </row>
    <row r="366" spans="1:14" ht="13.15">
      <c r="B366" s="329" t="str">
        <f t="shared" si="167"/>
        <v>Total</v>
      </c>
      <c r="C366" s="444">
        <f t="shared" ref="C366:N366" si="179">SUM(C356:C365)</f>
        <v>2590.1215207148539</v>
      </c>
      <c r="D366" s="444">
        <f t="shared" si="179"/>
        <v>2586.6449329449183</v>
      </c>
      <c r="E366" s="444">
        <f t="shared" si="179"/>
        <v>2572.7788042070356</v>
      </c>
      <c r="F366" s="444">
        <f t="shared" si="179"/>
        <v>2556.3276739376929</v>
      </c>
      <c r="G366" s="444">
        <f t="shared" si="179"/>
        <v>2556.6327516431247</v>
      </c>
      <c r="H366" s="444">
        <f t="shared" si="179"/>
        <v>2564.3454086063402</v>
      </c>
      <c r="I366" s="444">
        <f t="shared" si="179"/>
        <v>2580.2014844612349</v>
      </c>
      <c r="J366" s="444">
        <f t="shared" si="179"/>
        <v>2585.892528144147</v>
      </c>
      <c r="K366" s="444">
        <f t="shared" si="179"/>
        <v>2584.5101323836225</v>
      </c>
      <c r="L366" s="444">
        <f t="shared" si="179"/>
        <v>2581.4495443028031</v>
      </c>
      <c r="M366" s="444">
        <f t="shared" si="179"/>
        <v>2575.528976809534</v>
      </c>
      <c r="N366" s="444">
        <f t="shared" si="179"/>
        <v>2571.0665964142627</v>
      </c>
    </row>
    <row r="367" spans="1:14">
      <c r="A367" s="300">
        <f>SUM(C367:N367)</f>
        <v>0</v>
      </c>
      <c r="C367" s="300">
        <f t="shared" ref="C367:N367" si="180">SUM(C356:C365)-C366</f>
        <v>0</v>
      </c>
      <c r="D367" s="300">
        <f t="shared" si="180"/>
        <v>0</v>
      </c>
      <c r="E367" s="300">
        <f t="shared" si="180"/>
        <v>0</v>
      </c>
      <c r="F367" s="300">
        <f t="shared" si="180"/>
        <v>0</v>
      </c>
      <c r="G367" s="300">
        <f t="shared" si="180"/>
        <v>0</v>
      </c>
      <c r="H367" s="300">
        <f t="shared" si="180"/>
        <v>0</v>
      </c>
      <c r="I367" s="300">
        <f t="shared" si="180"/>
        <v>0</v>
      </c>
      <c r="J367" s="300">
        <f t="shared" si="180"/>
        <v>0</v>
      </c>
      <c r="K367" s="300">
        <f t="shared" si="180"/>
        <v>0</v>
      </c>
      <c r="L367" s="300">
        <f t="shared" si="180"/>
        <v>0</v>
      </c>
      <c r="M367" s="300">
        <f t="shared" si="180"/>
        <v>0</v>
      </c>
      <c r="N367" s="300">
        <f t="shared" si="180"/>
        <v>0</v>
      </c>
    </row>
    <row r="368" spans="1:14">
      <c r="C368" s="320">
        <f>C350+C366</f>
        <v>6503.712438468292</v>
      </c>
      <c r="D368" s="320">
        <f t="shared" ref="D368:N368" si="181">D350+D366</f>
        <v>6504.2354336534609</v>
      </c>
      <c r="E368" s="320">
        <f t="shared" si="181"/>
        <v>6489.3013271074788</v>
      </c>
      <c r="F368" s="320">
        <f t="shared" si="181"/>
        <v>6464.6533963364373</v>
      </c>
      <c r="G368" s="320">
        <f t="shared" si="181"/>
        <v>6478.1128046628583</v>
      </c>
      <c r="H368" s="320">
        <f t="shared" si="181"/>
        <v>6506.9373649956451</v>
      </c>
      <c r="I368" s="320">
        <f t="shared" si="181"/>
        <v>6553.6319658577158</v>
      </c>
      <c r="J368" s="320">
        <f t="shared" si="181"/>
        <v>6572.833123725728</v>
      </c>
      <c r="K368" s="320">
        <f t="shared" si="181"/>
        <v>6572.8507532713938</v>
      </c>
      <c r="L368" s="320">
        <f t="shared" si="181"/>
        <v>6567.5788072079249</v>
      </c>
      <c r="M368" s="320">
        <f t="shared" si="181"/>
        <v>6554.2864445250689</v>
      </c>
      <c r="N368" s="320">
        <f t="shared" si="181"/>
        <v>6543.9920272779</v>
      </c>
    </row>
    <row r="369" spans="1:14">
      <c r="C369" s="320">
        <f>C36</f>
        <v>6503.7124384682911</v>
      </c>
      <c r="D369" s="320">
        <f t="shared" ref="D369:N369" si="182">D36</f>
        <v>6504.2354336534609</v>
      </c>
      <c r="E369" s="320">
        <f t="shared" si="182"/>
        <v>6489.3013271074778</v>
      </c>
      <c r="F369" s="320">
        <f t="shared" si="182"/>
        <v>6464.6533963364363</v>
      </c>
      <c r="G369" s="320">
        <f t="shared" si="182"/>
        <v>6478.1128046628564</v>
      </c>
      <c r="H369" s="320">
        <f t="shared" si="182"/>
        <v>6506.9373649956433</v>
      </c>
      <c r="I369" s="320">
        <f t="shared" si="182"/>
        <v>6553.6319658577149</v>
      </c>
      <c r="J369" s="320">
        <f t="shared" si="182"/>
        <v>6572.8331237257271</v>
      </c>
      <c r="K369" s="320">
        <f t="shared" si="182"/>
        <v>6572.850753271392</v>
      </c>
      <c r="L369" s="320">
        <f t="shared" si="182"/>
        <v>6567.5788072079231</v>
      </c>
      <c r="M369" s="320">
        <f t="shared" si="182"/>
        <v>6554.2864445250671</v>
      </c>
      <c r="N369" s="320">
        <f t="shared" si="182"/>
        <v>6543.9920272778973</v>
      </c>
    </row>
    <row r="370" spans="1:14">
      <c r="A370" s="300">
        <f>SUM(C370:L370)</f>
        <v>0</v>
      </c>
      <c r="C370" s="320">
        <f>C368-C369</f>
        <v>0</v>
      </c>
      <c r="D370" s="320">
        <f t="shared" ref="D370:N370" si="183">D368-D369</f>
        <v>0</v>
      </c>
      <c r="E370" s="320">
        <f t="shared" si="183"/>
        <v>0</v>
      </c>
      <c r="F370" s="320">
        <f t="shared" si="183"/>
        <v>0</v>
      </c>
      <c r="G370" s="320">
        <f t="shared" si="183"/>
        <v>0</v>
      </c>
      <c r="H370" s="320">
        <f t="shared" si="183"/>
        <v>0</v>
      </c>
      <c r="I370" s="320">
        <f t="shared" si="183"/>
        <v>0</v>
      </c>
      <c r="J370" s="320">
        <f t="shared" si="183"/>
        <v>0</v>
      </c>
      <c r="K370" s="320">
        <f t="shared" si="183"/>
        <v>0</v>
      </c>
      <c r="L370" s="320">
        <f t="shared" si="183"/>
        <v>0</v>
      </c>
      <c r="M370" s="320">
        <f t="shared" si="183"/>
        <v>0</v>
      </c>
      <c r="N370" s="320">
        <f t="shared" si="183"/>
        <v>0</v>
      </c>
    </row>
    <row r="371" spans="1:14">
      <c r="A371" s="300">
        <f>SUM(C371:L371)</f>
        <v>0</v>
      </c>
      <c r="C371" s="320">
        <f>IF(C294&gt;0,0,C294)</f>
        <v>0</v>
      </c>
      <c r="D371" s="320">
        <f t="shared" ref="D371:N371" si="184">IF(D294&gt;0,0,D294)</f>
        <v>0</v>
      </c>
      <c r="E371" s="320">
        <f t="shared" si="184"/>
        <v>0</v>
      </c>
      <c r="F371" s="320">
        <f t="shared" si="184"/>
        <v>0</v>
      </c>
      <c r="G371" s="320">
        <f t="shared" si="184"/>
        <v>0</v>
      </c>
      <c r="H371" s="320">
        <f t="shared" si="184"/>
        <v>0</v>
      </c>
      <c r="I371" s="320">
        <f t="shared" si="184"/>
        <v>0</v>
      </c>
      <c r="J371" s="320">
        <f t="shared" si="184"/>
        <v>0</v>
      </c>
      <c r="K371" s="320">
        <f t="shared" si="184"/>
        <v>0</v>
      </c>
      <c r="L371" s="320">
        <f t="shared" si="184"/>
        <v>0</v>
      </c>
      <c r="M371" s="320">
        <f t="shared" si="184"/>
        <v>0</v>
      </c>
      <c r="N371" s="320">
        <f t="shared" si="184"/>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sheetPr>
  <dimension ref="A1:Q371"/>
  <sheetViews>
    <sheetView showGridLines="0" workbookViewId="0"/>
  </sheetViews>
  <sheetFormatPr defaultColWidth="9" defaultRowHeight="12.75"/>
  <cols>
    <col min="1" max="1" width="9" style="300"/>
    <col min="2" max="2" width="32.73046875" style="300" customWidth="1"/>
    <col min="3" max="15" width="10.73046875" style="300" customWidth="1"/>
    <col min="16"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 r="A5" s="674" t="s">
        <v>272</v>
      </c>
      <c r="B5" s="674"/>
      <c r="C5" s="674"/>
      <c r="D5" s="674"/>
      <c r="E5" s="674"/>
      <c r="F5" s="674"/>
      <c r="G5" s="674"/>
      <c r="H5" s="674"/>
      <c r="I5" s="674"/>
      <c r="J5" s="674"/>
      <c r="K5" s="674"/>
      <c r="L5" s="674"/>
      <c r="M5" s="674"/>
      <c r="N5" s="674"/>
      <c r="O5" s="340"/>
      <c r="P5" s="340"/>
      <c r="Q5" s="340"/>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5" customHeight="1">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7" t="str">
        <f>Forecast_stock_figures!B22</f>
        <v>Design &amp; Technology</v>
      </c>
      <c r="C15" s="298">
        <f>Forecast_stock_figures!C46</f>
        <v>9843.3741747935237</v>
      </c>
      <c r="D15" s="298">
        <f>Forecast_stock_figures!D46</f>
        <v>9857.8867676356749</v>
      </c>
      <c r="E15" s="298">
        <f>Forecast_stock_figures!E46</f>
        <v>9902.6632021243076</v>
      </c>
      <c r="F15" s="298">
        <f>Forecast_stock_figures!F46</f>
        <v>9901.0568641284426</v>
      </c>
      <c r="G15" s="298">
        <f>Forecast_stock_figures!G46</f>
        <v>9852.485154383472</v>
      </c>
      <c r="H15" s="298">
        <f>Forecast_stock_figures!H46</f>
        <v>9838.0922126570331</v>
      </c>
      <c r="I15" s="298">
        <f>Forecast_stock_figures!I46</f>
        <v>9852.4440749749465</v>
      </c>
      <c r="J15" s="298">
        <f>Forecast_stock_figures!J46</f>
        <v>9901.3476727265497</v>
      </c>
      <c r="K15" s="298">
        <f>Forecast_stock_figures!K46</f>
        <v>9888.5185783881552</v>
      </c>
      <c r="L15" s="298">
        <f>Forecast_stock_figures!L46</f>
        <v>9855.1373469907467</v>
      </c>
      <c r="M15" s="298">
        <f>Forecast_stock_figures!M46</f>
        <v>9831.4549532943693</v>
      </c>
      <c r="N15" s="298">
        <f>Forecast_stock_figures!N46</f>
        <v>9804.2398172544508</v>
      </c>
    </row>
    <row r="17" spans="1:9" ht="15">
      <c r="B17" s="331" t="s">
        <v>161</v>
      </c>
    </row>
    <row r="19" spans="1:9" ht="13.15">
      <c r="B19" s="1405" t="str">
        <f>Stock_ages_breakdowns!B73</f>
        <v>Age group</v>
      </c>
      <c r="C19" s="1406" t="str">
        <f>Stock_ages_breakdowns!O73</f>
        <v>Design &amp; Technology</v>
      </c>
      <c r="D19" s="1407"/>
      <c r="H19" s="316" t="s">
        <v>132</v>
      </c>
    </row>
    <row r="20" spans="1:9" ht="13.15">
      <c r="B20" s="1405"/>
      <c r="C20" s="354" t="str">
        <f>Stock_ages_breakdowns!O74</f>
        <v>Male</v>
      </c>
      <c r="D20" s="354" t="str">
        <f>Stock_ages_breakdowns!N74</f>
        <v>Female</v>
      </c>
    </row>
    <row r="21" spans="1:9" ht="13.15">
      <c r="B21" s="354" t="str">
        <f>Stock_ages_breakdowns!B75</f>
        <v>20-24</v>
      </c>
      <c r="C21" s="322">
        <f>Stock_ages_breakdowns!O20</f>
        <v>39.816470811743756</v>
      </c>
      <c r="D21" s="322">
        <f>Stock_ages_breakdowns!P20</f>
        <v>131.92424663611288</v>
      </c>
    </row>
    <row r="22" spans="1:9" ht="13.15">
      <c r="B22" s="354" t="str">
        <f>Stock_ages_breakdowns!B76</f>
        <v>25-29</v>
      </c>
      <c r="C22" s="322">
        <f>Stock_ages_breakdowns!O21</f>
        <v>264.49848463339396</v>
      </c>
      <c r="D22" s="322">
        <f>Stock_ages_breakdowns!P21</f>
        <v>734.09324339637658</v>
      </c>
    </row>
    <row r="23" spans="1:9" ht="13.15">
      <c r="B23" s="354" t="str">
        <f>Stock_ages_breakdowns!B77</f>
        <v>30-34</v>
      </c>
      <c r="C23" s="322">
        <f>Stock_ages_breakdowns!O22</f>
        <v>539.1628341554582</v>
      </c>
      <c r="D23" s="322">
        <f>Stock_ages_breakdowns!P22</f>
        <v>989.48184910632108</v>
      </c>
    </row>
    <row r="24" spans="1:9" ht="13.15">
      <c r="B24" s="354" t="str">
        <f>Stock_ages_breakdowns!B78</f>
        <v>35-39</v>
      </c>
      <c r="C24" s="322">
        <f>Stock_ages_breakdowns!O23</f>
        <v>662.02120128333922</v>
      </c>
      <c r="D24" s="322">
        <f>Stock_ages_breakdowns!P23</f>
        <v>950.96436103020426</v>
      </c>
    </row>
    <row r="25" spans="1:9" ht="13.15">
      <c r="B25" s="354" t="str">
        <f>Stock_ages_breakdowns!B79</f>
        <v>40-44</v>
      </c>
      <c r="C25" s="322">
        <f>Stock_ages_breakdowns!O24</f>
        <v>648.73537786106169</v>
      </c>
      <c r="D25" s="322">
        <f>Stock_ages_breakdowns!P24</f>
        <v>842.67980020642335</v>
      </c>
    </row>
    <row r="26" spans="1:9" ht="13.15">
      <c r="B26" s="354" t="str">
        <f>Stock_ages_breakdowns!B80</f>
        <v>45-49</v>
      </c>
      <c r="C26" s="322">
        <f>Stock_ages_breakdowns!O25</f>
        <v>702.12966821425391</v>
      </c>
      <c r="D26" s="322">
        <f>Stock_ages_breakdowns!P25</f>
        <v>741.90413958419913</v>
      </c>
    </row>
    <row r="27" spans="1:9" ht="13.15">
      <c r="B27" s="354" t="str">
        <f>Stock_ages_breakdowns!B81</f>
        <v>50-54</v>
      </c>
      <c r="C27" s="322">
        <f>Stock_ages_breakdowns!O26</f>
        <v>671.93606950792775</v>
      </c>
      <c r="D27" s="322">
        <f>Stock_ages_breakdowns!P26</f>
        <v>695.10776154021858</v>
      </c>
    </row>
    <row r="28" spans="1:9" ht="13.15">
      <c r="B28" s="354" t="str">
        <f>Stock_ages_breakdowns!B82</f>
        <v>55-59</v>
      </c>
      <c r="C28" s="322">
        <f>Stock_ages_breakdowns!O27</f>
        <v>492.31045685574634</v>
      </c>
      <c r="D28" s="322">
        <f>Stock_ages_breakdowns!P27</f>
        <v>424.8493534601651</v>
      </c>
    </row>
    <row r="29" spans="1:9" ht="13.15">
      <c r="B29" s="354" t="str">
        <f>Stock_ages_breakdowns!B83</f>
        <v>60-64</v>
      </c>
      <c r="C29" s="322">
        <f>Stock_ages_breakdowns!O28</f>
        <v>141.56311852888226</v>
      </c>
      <c r="D29" s="322">
        <f>Stock_ages_breakdowns!P28</f>
        <v>132.52423866180661</v>
      </c>
      <c r="F29" s="316"/>
    </row>
    <row r="30" spans="1:9" ht="13.15">
      <c r="B30" s="354" t="str">
        <f>Stock_ages_breakdowns!B84</f>
        <v>65 plus</v>
      </c>
      <c r="C30" s="322">
        <f>Stock_ages_breakdowns!O29</f>
        <v>25.277664042475791</v>
      </c>
      <c r="D30" s="322">
        <f>Stock_ages_breakdowns!P29</f>
        <v>12.393835277412967</v>
      </c>
      <c r="G30" s="317" t="s">
        <v>46</v>
      </c>
      <c r="H30" s="317" t="s">
        <v>47</v>
      </c>
    </row>
    <row r="31" spans="1:9" ht="13.15">
      <c r="A31" s="300">
        <f>I31</f>
        <v>0</v>
      </c>
      <c r="B31" s="354" t="str">
        <f>Stock_ages_breakdowns!B85</f>
        <v>Total</v>
      </c>
      <c r="C31" s="322">
        <f>Stock_ages_breakdowns!O30</f>
        <v>4187.4513458942829</v>
      </c>
      <c r="D31" s="322">
        <f>Stock_ages_breakdowns!P30</f>
        <v>5655.9228288992399</v>
      </c>
      <c r="E31" s="318">
        <f>SUM(C31:D31)</f>
        <v>9843.3741747935237</v>
      </c>
      <c r="G31" s="357">
        <f>C31/$E$31</f>
        <v>0.4254081244434782</v>
      </c>
      <c r="H31" s="357">
        <f>D31/$E$31</f>
        <v>0.57459187555652169</v>
      </c>
      <c r="I31" s="300">
        <f>(G31+H31)-1</f>
        <v>0</v>
      </c>
    </row>
    <row r="33" spans="2:14" ht="15">
      <c r="B33" s="331" t="s">
        <v>262</v>
      </c>
      <c r="H33" s="316"/>
    </row>
    <row r="34" spans="2:14">
      <c r="H34" s="316"/>
    </row>
    <row r="35" spans="2:14"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4" ht="13.15">
      <c r="B36" s="317" t="str">
        <f>B15</f>
        <v>Design &amp; Technology</v>
      </c>
      <c r="C36" s="298">
        <f>Teacher_need_by_subject!C636</f>
        <v>9857.8867676356749</v>
      </c>
      <c r="D36" s="298">
        <f>Teacher_need_by_subject!D636</f>
        <v>9902.6632021243076</v>
      </c>
      <c r="E36" s="298">
        <f>Teacher_need_by_subject!E636</f>
        <v>9901.0568641284426</v>
      </c>
      <c r="F36" s="298">
        <f>Teacher_need_by_subject!F636</f>
        <v>9852.485154383472</v>
      </c>
      <c r="G36" s="298">
        <f>Teacher_need_by_subject!G636</f>
        <v>9838.0922126570331</v>
      </c>
      <c r="H36" s="298">
        <f>Teacher_need_by_subject!H636</f>
        <v>9852.4440749749465</v>
      </c>
      <c r="I36" s="298">
        <f>Teacher_need_by_subject!I636</f>
        <v>9901.3476727265497</v>
      </c>
      <c r="J36" s="298">
        <f>Teacher_need_by_subject!J636</f>
        <v>9888.5185783881552</v>
      </c>
      <c r="K36" s="298">
        <f>Teacher_need_by_subject!K636</f>
        <v>9855.1373469907467</v>
      </c>
      <c r="L36" s="298">
        <f>Teacher_need_by_subject!L636</f>
        <v>9831.4549532943693</v>
      </c>
      <c r="M36" s="298">
        <f>Teacher_need_by_subject!M636</f>
        <v>9804.2398172544508</v>
      </c>
      <c r="N36" s="298">
        <f>Teacher_need_by_subject!N636</f>
        <v>9783.5176957192598</v>
      </c>
    </row>
    <row r="37" spans="2:14">
      <c r="H37" s="316"/>
    </row>
    <row r="38" spans="2:14" ht="15">
      <c r="B38" s="331" t="s">
        <v>169</v>
      </c>
      <c r="H38" s="316"/>
    </row>
    <row r="39" spans="2:14">
      <c r="H39" s="316"/>
    </row>
    <row r="40" spans="2:14" ht="13.15">
      <c r="B40" s="332" t="s">
        <v>46</v>
      </c>
      <c r="H40" s="316"/>
    </row>
    <row r="41" spans="2:14">
      <c r="H41" s="316"/>
    </row>
    <row r="42" spans="2:14"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4" ht="13.15">
      <c r="B43" s="354" t="str">
        <f>B21</f>
        <v>20-24</v>
      </c>
      <c r="C43" s="298">
        <f>C21</f>
        <v>39.816470811743756</v>
      </c>
      <c r="D43" s="298">
        <f t="shared" ref="D43:K53" si="2">C340</f>
        <v>153.63658643733959</v>
      </c>
      <c r="E43" s="298">
        <f t="shared" ref="E43:L43" si="3">D340</f>
        <v>237.18078594131026</v>
      </c>
      <c r="F43" s="298">
        <f t="shared" si="3"/>
        <v>293.02502948859751</v>
      </c>
      <c r="G43" s="298">
        <f t="shared" si="3"/>
        <v>326.84718689398289</v>
      </c>
      <c r="H43" s="298">
        <f t="shared" si="3"/>
        <v>352.9036717201376</v>
      </c>
      <c r="I43" s="298">
        <f t="shared" si="3"/>
        <v>373.35128852801608</v>
      </c>
      <c r="J43" s="298">
        <f t="shared" si="3"/>
        <v>390.88906872862344</v>
      </c>
      <c r="K43" s="298">
        <f t="shared" si="3"/>
        <v>396.4398613575259</v>
      </c>
      <c r="L43" s="298">
        <f t="shared" si="3"/>
        <v>397.28036602131891</v>
      </c>
      <c r="M43" s="298">
        <f>L340</f>
        <v>397.90005562954616</v>
      </c>
      <c r="N43" s="298">
        <f>M340</f>
        <v>397.13319799082723</v>
      </c>
    </row>
    <row r="44" spans="2:14" ht="13.15">
      <c r="B44" s="354" t="str">
        <f t="shared" ref="B44:C53" si="4">B22</f>
        <v>25-29</v>
      </c>
      <c r="C44" s="298">
        <f t="shared" si="4"/>
        <v>264.49848463339396</v>
      </c>
      <c r="D44" s="298">
        <f t="shared" si="2"/>
        <v>329.13390607732117</v>
      </c>
      <c r="E44" s="298">
        <f t="shared" si="2"/>
        <v>398.95489151293623</v>
      </c>
      <c r="F44" s="298">
        <f t="shared" si="2"/>
        <v>460.61723814331833</v>
      </c>
      <c r="G44" s="298">
        <f t="shared" si="2"/>
        <v>508.98950751085988</v>
      </c>
      <c r="H44" s="298">
        <f t="shared" si="2"/>
        <v>552.09748485214959</v>
      </c>
      <c r="I44" s="298">
        <f t="shared" si="2"/>
        <v>589.92540294959963</v>
      </c>
      <c r="J44" s="298">
        <f t="shared" si="2"/>
        <v>624.06066702858254</v>
      </c>
      <c r="K44" s="298">
        <f t="shared" si="2"/>
        <v>644.66144633036015</v>
      </c>
      <c r="L44" s="298">
        <f t="shared" ref="L44:L53" si="5">K341</f>
        <v>657.31552240251301</v>
      </c>
      <c r="M44" s="298">
        <f t="shared" ref="M44:M53" si="6">L341</f>
        <v>666.64522530414717</v>
      </c>
      <c r="N44" s="298">
        <f t="shared" ref="N44:N53" si="7">M341</f>
        <v>672.24743519452625</v>
      </c>
    </row>
    <row r="45" spans="2:14" ht="13.15">
      <c r="B45" s="354" t="str">
        <f t="shared" si="4"/>
        <v>30-34</v>
      </c>
      <c r="C45" s="298">
        <f t="shared" si="4"/>
        <v>539.1628341554582</v>
      </c>
      <c r="D45" s="298">
        <f t="shared" si="2"/>
        <v>514.46943901103123</v>
      </c>
      <c r="E45" s="298">
        <f t="shared" si="2"/>
        <v>509.4505070300371</v>
      </c>
      <c r="F45" s="298">
        <f t="shared" si="2"/>
        <v>516.76468542762075</v>
      </c>
      <c r="G45" s="298">
        <f t="shared" si="2"/>
        <v>530.53764633568358</v>
      </c>
      <c r="H45" s="298">
        <f t="shared" si="2"/>
        <v>550.7669507707443</v>
      </c>
      <c r="I45" s="298">
        <f t="shared" si="2"/>
        <v>574.79128817892683</v>
      </c>
      <c r="J45" s="298">
        <f t="shared" si="2"/>
        <v>601.21810018117242</v>
      </c>
      <c r="K45" s="298">
        <f t="shared" si="2"/>
        <v>623.6852647965967</v>
      </c>
      <c r="L45" s="298">
        <f t="shared" si="5"/>
        <v>642.65183155465172</v>
      </c>
      <c r="M45" s="298">
        <f t="shared" si="6"/>
        <v>659.13834500141661</v>
      </c>
      <c r="N45" s="298">
        <f t="shared" si="7"/>
        <v>672.53195252409921</v>
      </c>
    </row>
    <row r="46" spans="2:14" ht="13.15">
      <c r="B46" s="354" t="str">
        <f t="shared" si="4"/>
        <v>35-39</v>
      </c>
      <c r="C46" s="298">
        <f t="shared" si="4"/>
        <v>662.02120128333922</v>
      </c>
      <c r="D46" s="298">
        <f t="shared" si="2"/>
        <v>640.97204050270852</v>
      </c>
      <c r="E46" s="298">
        <f t="shared" si="2"/>
        <v>621.80953885541066</v>
      </c>
      <c r="F46" s="298">
        <f t="shared" si="2"/>
        <v>605.15724934642765</v>
      </c>
      <c r="G46" s="298">
        <f t="shared" si="2"/>
        <v>591.72709509520655</v>
      </c>
      <c r="H46" s="298">
        <f t="shared" si="2"/>
        <v>585.01545209009316</v>
      </c>
      <c r="I46" s="298">
        <f t="shared" si="2"/>
        <v>584.48507001465032</v>
      </c>
      <c r="J46" s="298">
        <f t="shared" si="2"/>
        <v>589.68252286439883</v>
      </c>
      <c r="K46" s="298">
        <f t="shared" si="2"/>
        <v>595.81177492131735</v>
      </c>
      <c r="L46" s="298">
        <f t="shared" si="5"/>
        <v>603.36702211207978</v>
      </c>
      <c r="M46" s="298">
        <f t="shared" si="6"/>
        <v>612.53183016133039</v>
      </c>
      <c r="N46" s="298">
        <f t="shared" si="7"/>
        <v>621.96465175534763</v>
      </c>
    </row>
    <row r="47" spans="2:14" ht="13.15">
      <c r="B47" s="354" t="str">
        <f t="shared" si="4"/>
        <v>40-44</v>
      </c>
      <c r="C47" s="298">
        <f t="shared" si="4"/>
        <v>648.73537786106169</v>
      </c>
      <c r="D47" s="298">
        <f t="shared" si="2"/>
        <v>643.62548184054003</v>
      </c>
      <c r="E47" s="298">
        <f t="shared" si="2"/>
        <v>636.92393960442178</v>
      </c>
      <c r="F47" s="298">
        <f t="shared" si="2"/>
        <v>627.19770007772547</v>
      </c>
      <c r="G47" s="298">
        <f t="shared" si="2"/>
        <v>614.872608857361</v>
      </c>
      <c r="H47" s="298">
        <f t="shared" si="2"/>
        <v>603.84641944878922</v>
      </c>
      <c r="I47" s="298">
        <f t="shared" si="2"/>
        <v>595.0094345156657</v>
      </c>
      <c r="J47" s="298">
        <f t="shared" si="2"/>
        <v>589.29154170754703</v>
      </c>
      <c r="K47" s="298">
        <f t="shared" si="2"/>
        <v>583.79223318797051</v>
      </c>
      <c r="L47" s="298">
        <f t="shared" si="5"/>
        <v>579.85463104102291</v>
      </c>
      <c r="M47" s="298">
        <f t="shared" si="6"/>
        <v>578.34120635881936</v>
      </c>
      <c r="N47" s="298">
        <f t="shared" si="7"/>
        <v>578.53276648954591</v>
      </c>
    </row>
    <row r="48" spans="2:14" ht="13.15">
      <c r="B48" s="354" t="str">
        <f t="shared" si="4"/>
        <v>45-49</v>
      </c>
      <c r="C48" s="298">
        <f t="shared" si="4"/>
        <v>702.12966821425391</v>
      </c>
      <c r="D48" s="298">
        <f t="shared" si="2"/>
        <v>669.73122581390612</v>
      </c>
      <c r="E48" s="298">
        <f t="shared" si="2"/>
        <v>645.87661492934569</v>
      </c>
      <c r="F48" s="298">
        <f t="shared" si="2"/>
        <v>626.07113249738177</v>
      </c>
      <c r="G48" s="298">
        <f t="shared" si="2"/>
        <v>607.95936611029526</v>
      </c>
      <c r="H48" s="298">
        <f t="shared" si="2"/>
        <v>592.87869327070575</v>
      </c>
      <c r="I48" s="298">
        <f t="shared" si="2"/>
        <v>580.25052854614933</v>
      </c>
      <c r="J48" s="298">
        <f t="shared" si="2"/>
        <v>570.126780754734</v>
      </c>
      <c r="K48" s="298">
        <f t="shared" si="2"/>
        <v>559.73549350298345</v>
      </c>
      <c r="L48" s="298">
        <f t="shared" si="5"/>
        <v>550.23067244383958</v>
      </c>
      <c r="M48" s="298">
        <f t="shared" si="6"/>
        <v>542.51700397290369</v>
      </c>
      <c r="N48" s="298">
        <f t="shared" si="7"/>
        <v>536.23451299089049</v>
      </c>
    </row>
    <row r="49" spans="1:14" ht="13.15">
      <c r="B49" s="354" t="str">
        <f t="shared" si="4"/>
        <v>50-54</v>
      </c>
      <c r="C49" s="298">
        <f t="shared" si="4"/>
        <v>671.93606950792775</v>
      </c>
      <c r="D49" s="298">
        <f t="shared" si="2"/>
        <v>629.82398784528414</v>
      </c>
      <c r="E49" s="298">
        <f t="shared" si="2"/>
        <v>594.73499594735972</v>
      </c>
      <c r="F49" s="298">
        <f t="shared" si="2"/>
        <v>564.67794915202762</v>
      </c>
      <c r="G49" s="298">
        <f t="shared" si="2"/>
        <v>538.372274385276</v>
      </c>
      <c r="H49" s="298">
        <f t="shared" si="2"/>
        <v>516.73879704639933</v>
      </c>
      <c r="I49" s="298">
        <f t="shared" si="2"/>
        <v>498.96943514976942</v>
      </c>
      <c r="J49" s="298">
        <f t="shared" si="2"/>
        <v>484.61543203400709</v>
      </c>
      <c r="K49" s="298">
        <f t="shared" si="2"/>
        <v>471.1676288596193</v>
      </c>
      <c r="L49" s="298">
        <f t="shared" si="5"/>
        <v>459.08813815882519</v>
      </c>
      <c r="M49" s="298">
        <f t="shared" si="6"/>
        <v>448.77156016915887</v>
      </c>
      <c r="N49" s="298">
        <f t="shared" si="7"/>
        <v>439.78783898963303</v>
      </c>
    </row>
    <row r="50" spans="1:14" ht="13.15">
      <c r="B50" s="354" t="str">
        <f t="shared" si="4"/>
        <v>55-59</v>
      </c>
      <c r="C50" s="298">
        <f t="shared" si="4"/>
        <v>492.31045685574634</v>
      </c>
      <c r="D50" s="298">
        <f t="shared" si="2"/>
        <v>413.80042156137245</v>
      </c>
      <c r="E50" s="298">
        <f t="shared" si="2"/>
        <v>360.46575755540505</v>
      </c>
      <c r="F50" s="298">
        <f t="shared" si="2"/>
        <v>322.50265733156778</v>
      </c>
      <c r="G50" s="298">
        <f t="shared" si="2"/>
        <v>294.26168334028068</v>
      </c>
      <c r="H50" s="298">
        <f t="shared" si="2"/>
        <v>273.46856925956058</v>
      </c>
      <c r="I50" s="298">
        <f t="shared" si="2"/>
        <v>257.87043597437253</v>
      </c>
      <c r="J50" s="298">
        <f t="shared" si="2"/>
        <v>246.12564338845064</v>
      </c>
      <c r="K50" s="298">
        <f t="shared" si="2"/>
        <v>236.01981796752838</v>
      </c>
      <c r="L50" s="298">
        <f t="shared" si="5"/>
        <v>227.50810180355236</v>
      </c>
      <c r="M50" s="298">
        <f t="shared" si="6"/>
        <v>220.54725763766413</v>
      </c>
      <c r="N50" s="298">
        <f t="shared" si="7"/>
        <v>214.63977563966716</v>
      </c>
    </row>
    <row r="51" spans="1:14" ht="13.15">
      <c r="B51" s="354" t="str">
        <f t="shared" si="4"/>
        <v>60-64</v>
      </c>
      <c r="C51" s="298">
        <f t="shared" si="4"/>
        <v>141.56311852888226</v>
      </c>
      <c r="D51" s="298">
        <f t="shared" si="2"/>
        <v>147.0173129473537</v>
      </c>
      <c r="E51" s="298">
        <f t="shared" si="2"/>
        <v>139.75433512755862</v>
      </c>
      <c r="F51" s="298">
        <f t="shared" si="2"/>
        <v>128.67504644447655</v>
      </c>
      <c r="G51" s="298">
        <f t="shared" si="2"/>
        <v>117.45117850998234</v>
      </c>
      <c r="H51" s="298">
        <f t="shared" si="2"/>
        <v>107.93994704996001</v>
      </c>
      <c r="I51" s="298">
        <f t="shared" si="2"/>
        <v>100.30720321412846</v>
      </c>
      <c r="J51" s="298">
        <f t="shared" si="2"/>
        <v>94.415000197712004</v>
      </c>
      <c r="K51" s="298">
        <f t="shared" si="2"/>
        <v>89.336858620352416</v>
      </c>
      <c r="L51" s="298">
        <f t="shared" si="5"/>
        <v>85.140117685651504</v>
      </c>
      <c r="M51" s="298">
        <f t="shared" si="6"/>
        <v>81.810800562962513</v>
      </c>
      <c r="N51" s="298">
        <f t="shared" si="7"/>
        <v>79.066808195326928</v>
      </c>
    </row>
    <row r="52" spans="1:14" ht="13.15">
      <c r="B52" s="354" t="str">
        <f t="shared" si="4"/>
        <v>65 plus</v>
      </c>
      <c r="C52" s="298">
        <f t="shared" si="4"/>
        <v>25.277664042475791</v>
      </c>
      <c r="D52" s="298">
        <f t="shared" si="2"/>
        <v>34.453323733853175</v>
      </c>
      <c r="E52" s="298">
        <f t="shared" si="2"/>
        <v>40.67352046471251</v>
      </c>
      <c r="F52" s="298">
        <f t="shared" si="2"/>
        <v>43.460323146678839</v>
      </c>
      <c r="G52" s="298">
        <f t="shared" si="2"/>
        <v>43.675286081989746</v>
      </c>
      <c r="H52" s="298">
        <f t="shared" si="2"/>
        <v>42.495363706479253</v>
      </c>
      <c r="I52" s="298">
        <f t="shared" si="2"/>
        <v>40.683861803750858</v>
      </c>
      <c r="J52" s="298">
        <f t="shared" si="2"/>
        <v>38.739822219031751</v>
      </c>
      <c r="K52" s="298">
        <f t="shared" si="2"/>
        <v>36.737365412723541</v>
      </c>
      <c r="L52" s="298">
        <f t="shared" si="5"/>
        <v>34.870325613542818</v>
      </c>
      <c r="M52" s="298">
        <f t="shared" si="6"/>
        <v>33.24949327462555</v>
      </c>
      <c r="N52" s="298">
        <f t="shared" si="7"/>
        <v>31.856808977323858</v>
      </c>
    </row>
    <row r="53" spans="1:14" ht="13.15">
      <c r="B53" s="354" t="str">
        <f t="shared" si="4"/>
        <v>Total</v>
      </c>
      <c r="C53" s="298">
        <f t="shared" si="4"/>
        <v>4187.4513458942829</v>
      </c>
      <c r="D53" s="298">
        <f t="shared" si="2"/>
        <v>4176.6637257707098</v>
      </c>
      <c r="E53" s="298">
        <f t="shared" si="2"/>
        <v>4185.8248869684976</v>
      </c>
      <c r="F53" s="298">
        <f t="shared" si="2"/>
        <v>4188.1490110558225</v>
      </c>
      <c r="G53" s="298">
        <f t="shared" si="2"/>
        <v>4174.6938331209176</v>
      </c>
      <c r="H53" s="298">
        <f t="shared" si="2"/>
        <v>4178.1513492150189</v>
      </c>
      <c r="I53" s="298">
        <f t="shared" si="2"/>
        <v>4195.6439488750284</v>
      </c>
      <c r="J53" s="298">
        <f t="shared" si="2"/>
        <v>4229.1645791042592</v>
      </c>
      <c r="K53" s="298">
        <f t="shared" si="2"/>
        <v>4237.3877449569773</v>
      </c>
      <c r="L53" s="298">
        <f t="shared" si="5"/>
        <v>4237.3067288369975</v>
      </c>
      <c r="M53" s="298">
        <f t="shared" si="6"/>
        <v>4241.4527780725748</v>
      </c>
      <c r="N53" s="298">
        <f t="shared" si="7"/>
        <v>4243.9957487471875</v>
      </c>
    </row>
    <row r="54" spans="1:14">
      <c r="A54" s="300">
        <f>SUM(C54:N54)</f>
        <v>0</v>
      </c>
      <c r="C54" s="300">
        <f>SUM(C43:C52)-C53</f>
        <v>0</v>
      </c>
      <c r="D54" s="300">
        <f t="shared" ref="D54:N54" si="8">SUM(D43:D52)-D53</f>
        <v>0</v>
      </c>
      <c r="E54" s="300">
        <f t="shared" si="8"/>
        <v>0</v>
      </c>
      <c r="F54" s="300">
        <f t="shared" si="8"/>
        <v>0</v>
      </c>
      <c r="G54" s="300">
        <f t="shared" si="8"/>
        <v>0</v>
      </c>
      <c r="H54" s="300">
        <f t="shared" si="8"/>
        <v>0</v>
      </c>
      <c r="I54" s="300">
        <f t="shared" si="8"/>
        <v>0</v>
      </c>
      <c r="J54" s="300">
        <f t="shared" si="8"/>
        <v>0</v>
      </c>
      <c r="K54" s="300">
        <f t="shared" si="8"/>
        <v>0</v>
      </c>
      <c r="L54" s="300">
        <f t="shared" si="8"/>
        <v>0</v>
      </c>
      <c r="M54" s="300">
        <f t="shared" si="8"/>
        <v>0</v>
      </c>
      <c r="N54" s="300">
        <f t="shared" si="8"/>
        <v>0</v>
      </c>
    </row>
    <row r="56" spans="1:14" ht="13.15">
      <c r="B56" s="332" t="s">
        <v>47</v>
      </c>
      <c r="H56" s="316"/>
    </row>
    <row r="57" spans="1:14">
      <c r="H57" s="316"/>
    </row>
    <row r="58" spans="1:14" ht="13.15">
      <c r="B58" s="329" t="str">
        <f t="shared" ref="B58:B69" si="9">B42</f>
        <v>Age group</v>
      </c>
      <c r="C58" s="329" t="str">
        <f t="shared" ref="C58:N58" si="10">C42</f>
        <v>2018/19</v>
      </c>
      <c r="D58" s="329" t="str">
        <f t="shared" si="10"/>
        <v>2019/20</v>
      </c>
      <c r="E58" s="329" t="str">
        <f t="shared" si="10"/>
        <v>2020/21</v>
      </c>
      <c r="F58" s="329" t="str">
        <f t="shared" si="10"/>
        <v>2021/22</v>
      </c>
      <c r="G58" s="329" t="str">
        <f t="shared" si="10"/>
        <v>2022/23</v>
      </c>
      <c r="H58" s="329" t="str">
        <f t="shared" si="10"/>
        <v>2023/24</v>
      </c>
      <c r="I58" s="329" t="str">
        <f t="shared" si="10"/>
        <v>2024/25</v>
      </c>
      <c r="J58" s="329" t="str">
        <f t="shared" si="10"/>
        <v>2025/26</v>
      </c>
      <c r="K58" s="329" t="str">
        <f t="shared" si="10"/>
        <v>2026/27</v>
      </c>
      <c r="L58" s="329" t="str">
        <f t="shared" si="10"/>
        <v>2027/28</v>
      </c>
      <c r="M58" s="329" t="str">
        <f t="shared" si="10"/>
        <v>2028/29</v>
      </c>
      <c r="N58" s="329" t="str">
        <f t="shared" si="10"/>
        <v>2029/30</v>
      </c>
    </row>
    <row r="59" spans="1:14" ht="13.15">
      <c r="B59" s="329" t="str">
        <f t="shared" si="9"/>
        <v>20-24</v>
      </c>
      <c r="C59" s="298">
        <f t="shared" ref="C59:C69" si="11">D21</f>
        <v>131.92424663611288</v>
      </c>
      <c r="D59" s="298">
        <f>C356</f>
        <v>262.39442465834679</v>
      </c>
      <c r="E59" s="298">
        <f t="shared" ref="E59:L59" si="12">D356</f>
        <v>357.63506133928485</v>
      </c>
      <c r="F59" s="298">
        <f t="shared" si="12"/>
        <v>418.51235936008311</v>
      </c>
      <c r="G59" s="298">
        <f t="shared" si="12"/>
        <v>452.97181067729974</v>
      </c>
      <c r="H59" s="298">
        <f t="shared" si="12"/>
        <v>479.76099448894786</v>
      </c>
      <c r="I59" s="298">
        <f t="shared" si="12"/>
        <v>501.07406727540183</v>
      </c>
      <c r="J59" s="298">
        <f t="shared" si="12"/>
        <v>520.01828506588367</v>
      </c>
      <c r="K59" s="298">
        <f t="shared" si="12"/>
        <v>523.91375879235852</v>
      </c>
      <c r="L59" s="298">
        <f t="shared" si="12"/>
        <v>522.43261910803096</v>
      </c>
      <c r="M59" s="298">
        <f>L356</f>
        <v>521.41778089496847</v>
      </c>
      <c r="N59" s="298">
        <f>M356</f>
        <v>519.07091566380484</v>
      </c>
    </row>
    <row r="60" spans="1:14" ht="13.15">
      <c r="B60" s="329" t="str">
        <f t="shared" si="9"/>
        <v>25-29</v>
      </c>
      <c r="C60" s="298">
        <f t="shared" si="11"/>
        <v>734.09324339637658</v>
      </c>
      <c r="D60" s="298">
        <f t="shared" ref="D60:L69" si="13">C357</f>
        <v>731.82908168111351</v>
      </c>
      <c r="E60" s="298">
        <f t="shared" si="13"/>
        <v>756.94411136780082</v>
      </c>
      <c r="F60" s="298">
        <f t="shared" si="13"/>
        <v>784.50360002807429</v>
      </c>
      <c r="G60" s="298">
        <f t="shared" si="13"/>
        <v>806.45891456236859</v>
      </c>
      <c r="H60" s="298">
        <f t="shared" si="13"/>
        <v>831.17016125576799</v>
      </c>
      <c r="I60" s="298">
        <f t="shared" si="13"/>
        <v>856.39716326616588</v>
      </c>
      <c r="J60" s="298">
        <f t="shared" si="13"/>
        <v>882.55318508372159</v>
      </c>
      <c r="K60" s="298">
        <f t="shared" si="13"/>
        <v>894.99157937845416</v>
      </c>
      <c r="L60" s="298">
        <f t="shared" si="13"/>
        <v>900.25699833054716</v>
      </c>
      <c r="M60" s="298">
        <f t="shared" ref="M60:M69" si="14">L357</f>
        <v>903.81235057939784</v>
      </c>
      <c r="N60" s="298">
        <f t="shared" ref="N60:N69" si="15">M357</f>
        <v>904.48795516109487</v>
      </c>
    </row>
    <row r="61" spans="1:14" ht="13.15">
      <c r="B61" s="329" t="str">
        <f t="shared" si="9"/>
        <v>30-34</v>
      </c>
      <c r="C61" s="298">
        <f t="shared" si="11"/>
        <v>989.48184910632108</v>
      </c>
      <c r="D61" s="298">
        <f t="shared" si="13"/>
        <v>946.55658155032779</v>
      </c>
      <c r="E61" s="298">
        <f t="shared" si="13"/>
        <v>916.20984714188205</v>
      </c>
      <c r="F61" s="298">
        <f t="shared" si="13"/>
        <v>893.10418243536026</v>
      </c>
      <c r="G61" s="298">
        <f t="shared" si="13"/>
        <v>876.6491595419343</v>
      </c>
      <c r="H61" s="298">
        <f t="shared" si="13"/>
        <v>869.95156982426465</v>
      </c>
      <c r="I61" s="298">
        <f t="shared" si="13"/>
        <v>870.840372374607</v>
      </c>
      <c r="J61" s="298">
        <f t="shared" si="13"/>
        <v>878.12022518294918</v>
      </c>
      <c r="K61" s="298">
        <f t="shared" si="13"/>
        <v>883.40164652863973</v>
      </c>
      <c r="L61" s="298">
        <f t="shared" si="13"/>
        <v>887.37516496761634</v>
      </c>
      <c r="M61" s="298">
        <f t="shared" si="14"/>
        <v>891.25210729106982</v>
      </c>
      <c r="N61" s="298">
        <f t="shared" si="15"/>
        <v>893.89851902141845</v>
      </c>
    </row>
    <row r="62" spans="1:14" ht="13.15">
      <c r="B62" s="329" t="str">
        <f t="shared" si="9"/>
        <v>35-39</v>
      </c>
      <c r="C62" s="298">
        <f t="shared" si="11"/>
        <v>950.96436103020426</v>
      </c>
      <c r="D62" s="298">
        <f t="shared" si="13"/>
        <v>946.39811420801868</v>
      </c>
      <c r="E62" s="298">
        <f t="shared" si="13"/>
        <v>936.2993696511237</v>
      </c>
      <c r="F62" s="298">
        <f t="shared" si="13"/>
        <v>918.48000069447039</v>
      </c>
      <c r="G62" s="298">
        <f t="shared" si="13"/>
        <v>897.61636625460517</v>
      </c>
      <c r="H62" s="298">
        <f t="shared" si="13"/>
        <v>880.28544003399998</v>
      </c>
      <c r="I62" s="298">
        <f t="shared" si="13"/>
        <v>867.30026638869754</v>
      </c>
      <c r="J62" s="298">
        <f t="shared" si="13"/>
        <v>859.45616071014899</v>
      </c>
      <c r="K62" s="298">
        <f t="shared" si="13"/>
        <v>851.44541369968488</v>
      </c>
      <c r="L62" s="298">
        <f t="shared" si="13"/>
        <v>844.9307610261161</v>
      </c>
      <c r="M62" s="298">
        <f t="shared" si="14"/>
        <v>840.89313089612324</v>
      </c>
      <c r="N62" s="298">
        <f t="shared" si="15"/>
        <v>838.02037430854239</v>
      </c>
    </row>
    <row r="63" spans="1:14" ht="13.15">
      <c r="B63" s="329" t="str">
        <f t="shared" si="9"/>
        <v>40-44</v>
      </c>
      <c r="C63" s="298">
        <f t="shared" si="11"/>
        <v>842.67980020642335</v>
      </c>
      <c r="D63" s="298">
        <f t="shared" si="13"/>
        <v>848.10055079938593</v>
      </c>
      <c r="E63" s="298">
        <f t="shared" si="13"/>
        <v>852.21522286766913</v>
      </c>
      <c r="F63" s="298">
        <f t="shared" si="13"/>
        <v>849.07612308438547</v>
      </c>
      <c r="G63" s="298">
        <f t="shared" si="13"/>
        <v>840.48913147803512</v>
      </c>
      <c r="H63" s="298">
        <f t="shared" si="13"/>
        <v>831.19997608511085</v>
      </c>
      <c r="I63" s="298">
        <f t="shared" si="13"/>
        <v>822.0163492245789</v>
      </c>
      <c r="J63" s="298">
        <f t="shared" si="13"/>
        <v>814.17715786311589</v>
      </c>
      <c r="K63" s="298">
        <f t="shared" si="13"/>
        <v>803.99952300191421</v>
      </c>
      <c r="L63" s="298">
        <f t="shared" si="13"/>
        <v>793.73603468379019</v>
      </c>
      <c r="M63" s="298">
        <f t="shared" si="14"/>
        <v>785.0361685830668</v>
      </c>
      <c r="N63" s="298">
        <f t="shared" si="15"/>
        <v>777.40593970321333</v>
      </c>
    </row>
    <row r="64" spans="1:14" ht="13.15">
      <c r="B64" s="329" t="str">
        <f t="shared" si="9"/>
        <v>45-49</v>
      </c>
      <c r="C64" s="298">
        <f t="shared" si="11"/>
        <v>741.90413958419913</v>
      </c>
      <c r="D64" s="298">
        <f t="shared" si="13"/>
        <v>741.42561754937401</v>
      </c>
      <c r="E64" s="298">
        <f t="shared" si="13"/>
        <v>742.89092517560391</v>
      </c>
      <c r="F64" s="298">
        <f t="shared" si="13"/>
        <v>740.83772260899673</v>
      </c>
      <c r="G64" s="298">
        <f t="shared" si="13"/>
        <v>736.16568898704531</v>
      </c>
      <c r="H64" s="298">
        <f t="shared" si="13"/>
        <v>731.90249263475607</v>
      </c>
      <c r="I64" s="298">
        <f t="shared" si="13"/>
        <v>727.7859844111033</v>
      </c>
      <c r="J64" s="298">
        <f t="shared" si="13"/>
        <v>724.1963357988808</v>
      </c>
      <c r="K64" s="298">
        <f t="shared" si="13"/>
        <v>717.6085745726383</v>
      </c>
      <c r="L64" s="298">
        <f t="shared" si="13"/>
        <v>709.82422978679676</v>
      </c>
      <c r="M64" s="298">
        <f t="shared" si="14"/>
        <v>702.30416827870306</v>
      </c>
      <c r="N64" s="298">
        <f t="shared" si="15"/>
        <v>694.8109492006962</v>
      </c>
    </row>
    <row r="65" spans="1:14" ht="13.15">
      <c r="B65" s="329" t="str">
        <f t="shared" si="9"/>
        <v>50-54</v>
      </c>
      <c r="C65" s="298">
        <f t="shared" si="11"/>
        <v>695.10776154021858</v>
      </c>
      <c r="D65" s="298">
        <f t="shared" si="13"/>
        <v>655.49619105575562</v>
      </c>
      <c r="E65" s="298">
        <f t="shared" si="13"/>
        <v>628.05609868878457</v>
      </c>
      <c r="F65" s="298">
        <f t="shared" si="13"/>
        <v>605.65645283730885</v>
      </c>
      <c r="G65" s="298">
        <f t="shared" si="13"/>
        <v>587.55897020652105</v>
      </c>
      <c r="H65" s="298">
        <f t="shared" si="13"/>
        <v>574.53168596315129</v>
      </c>
      <c r="I65" s="298">
        <f t="shared" si="13"/>
        <v>565.1227544787472</v>
      </c>
      <c r="J65" s="298">
        <f t="shared" si="13"/>
        <v>558.57831310459369</v>
      </c>
      <c r="K65" s="298">
        <f t="shared" si="13"/>
        <v>551.4664706760351</v>
      </c>
      <c r="L65" s="298">
        <f t="shared" si="13"/>
        <v>544.46786197347853</v>
      </c>
      <c r="M65" s="298">
        <f t="shared" si="14"/>
        <v>538.18655375766093</v>
      </c>
      <c r="N65" s="298">
        <f t="shared" si="15"/>
        <v>532.12429998515563</v>
      </c>
    </row>
    <row r="66" spans="1:14" ht="13.15">
      <c r="B66" s="329" t="str">
        <f t="shared" si="9"/>
        <v>55-59</v>
      </c>
      <c r="C66" s="298">
        <f t="shared" si="11"/>
        <v>424.8493534601651</v>
      </c>
      <c r="D66" s="298">
        <f t="shared" si="13"/>
        <v>386.58887176489287</v>
      </c>
      <c r="E66" s="298">
        <f t="shared" si="13"/>
        <v>357.50669111842325</v>
      </c>
      <c r="F66" s="298">
        <f t="shared" si="13"/>
        <v>334.04608392079274</v>
      </c>
      <c r="G66" s="298">
        <f t="shared" si="13"/>
        <v>315.20478059250189</v>
      </c>
      <c r="H66" s="298">
        <f t="shared" si="13"/>
        <v>301.27385700137472</v>
      </c>
      <c r="I66" s="298">
        <f t="shared" si="13"/>
        <v>291.09846453083117</v>
      </c>
      <c r="J66" s="298">
        <f t="shared" si="13"/>
        <v>283.94347155420883</v>
      </c>
      <c r="K66" s="298">
        <f t="shared" si="13"/>
        <v>277.44070289618276</v>
      </c>
      <c r="L66" s="298">
        <f t="shared" si="13"/>
        <v>271.88067344358751</v>
      </c>
      <c r="M66" s="298">
        <f t="shared" si="14"/>
        <v>267.42815431569159</v>
      </c>
      <c r="N66" s="298">
        <f t="shared" si="15"/>
        <v>263.55846499538842</v>
      </c>
    </row>
    <row r="67" spans="1:14" ht="13.15">
      <c r="B67" s="329" t="str">
        <f t="shared" si="9"/>
        <v>60-64</v>
      </c>
      <c r="C67" s="298">
        <f t="shared" si="11"/>
        <v>132.52423866180661</v>
      </c>
      <c r="D67" s="298">
        <f t="shared" si="13"/>
        <v>134.01030992422054</v>
      </c>
      <c r="E67" s="298">
        <f t="shared" si="13"/>
        <v>130.01384722317724</v>
      </c>
      <c r="F67" s="298">
        <f t="shared" si="13"/>
        <v>123.5134401640357</v>
      </c>
      <c r="G67" s="298">
        <f t="shared" si="13"/>
        <v>116.57684521681766</v>
      </c>
      <c r="H67" s="298">
        <f t="shared" si="13"/>
        <v>110.72624582150424</v>
      </c>
      <c r="I67" s="298">
        <f t="shared" si="13"/>
        <v>106.06400809033946</v>
      </c>
      <c r="J67" s="298">
        <f t="shared" si="13"/>
        <v>102.59030503373602</v>
      </c>
      <c r="K67" s="298">
        <f t="shared" si="13"/>
        <v>99.295710215090338</v>
      </c>
      <c r="L67" s="298">
        <f t="shared" si="13"/>
        <v>96.49769227837939</v>
      </c>
      <c r="M67" s="298">
        <f t="shared" si="14"/>
        <v>94.338704965801142</v>
      </c>
      <c r="N67" s="298">
        <f t="shared" si="15"/>
        <v>92.550094178200084</v>
      </c>
    </row>
    <row r="68" spans="1:14" ht="13.15">
      <c r="B68" s="329" t="str">
        <f t="shared" si="9"/>
        <v>65 plus</v>
      </c>
      <c r="C68" s="298">
        <f t="shared" si="11"/>
        <v>12.393835277412967</v>
      </c>
      <c r="D68" s="298">
        <f t="shared" si="13"/>
        <v>28.423298673528695</v>
      </c>
      <c r="E68" s="298">
        <f t="shared" si="13"/>
        <v>39.067140582060262</v>
      </c>
      <c r="F68" s="298">
        <f t="shared" si="13"/>
        <v>45.177887939112424</v>
      </c>
      <c r="G68" s="298">
        <f t="shared" si="13"/>
        <v>48.099653745424675</v>
      </c>
      <c r="H68" s="298">
        <f t="shared" si="13"/>
        <v>49.138440333135804</v>
      </c>
      <c r="I68" s="298">
        <f t="shared" si="13"/>
        <v>49.100696059444594</v>
      </c>
      <c r="J68" s="298">
        <f t="shared" si="13"/>
        <v>48.54965422505083</v>
      </c>
      <c r="K68" s="298">
        <f t="shared" si="13"/>
        <v>47.567453670179006</v>
      </c>
      <c r="L68" s="298">
        <f t="shared" si="13"/>
        <v>46.428582555405619</v>
      </c>
      <c r="M68" s="298">
        <f t="shared" si="14"/>
        <v>45.333055659311526</v>
      </c>
      <c r="N68" s="298">
        <f t="shared" si="15"/>
        <v>44.316556289748434</v>
      </c>
    </row>
    <row r="69" spans="1:14" ht="13.15">
      <c r="B69" s="329" t="str">
        <f t="shared" si="9"/>
        <v>Total</v>
      </c>
      <c r="C69" s="298">
        <f t="shared" si="11"/>
        <v>5655.9228288992399</v>
      </c>
      <c r="D69" s="298">
        <f t="shared" si="13"/>
        <v>5681.2230418649651</v>
      </c>
      <c r="E69" s="298">
        <f t="shared" si="13"/>
        <v>5716.8383151558101</v>
      </c>
      <c r="F69" s="298">
        <f t="shared" si="13"/>
        <v>5712.9078530726201</v>
      </c>
      <c r="G69" s="298">
        <f t="shared" si="13"/>
        <v>5677.7913212625535</v>
      </c>
      <c r="H69" s="298">
        <f t="shared" si="13"/>
        <v>5659.9408634420133</v>
      </c>
      <c r="I69" s="298">
        <f t="shared" si="13"/>
        <v>5656.8001260999163</v>
      </c>
      <c r="J69" s="298">
        <f t="shared" si="13"/>
        <v>5672.1830936222896</v>
      </c>
      <c r="K69" s="298">
        <f t="shared" si="13"/>
        <v>5651.1308334311761</v>
      </c>
      <c r="L69" s="298">
        <f t="shared" si="13"/>
        <v>5617.8306181537473</v>
      </c>
      <c r="M69" s="298">
        <f t="shared" si="14"/>
        <v>5590.0021752217954</v>
      </c>
      <c r="N69" s="298">
        <f t="shared" si="15"/>
        <v>5560.2440685072625</v>
      </c>
    </row>
    <row r="70" spans="1:14">
      <c r="A70" s="300">
        <f>SUM(C70:N70)</f>
        <v>0</v>
      </c>
      <c r="C70" s="300">
        <f>SUM(C59:C68)-C69</f>
        <v>0</v>
      </c>
      <c r="D70" s="300">
        <f t="shared" ref="D70:N70" si="16">SUM(D59:D68)-D69</f>
        <v>0</v>
      </c>
      <c r="E70" s="300">
        <f t="shared" si="16"/>
        <v>0</v>
      </c>
      <c r="F70" s="300">
        <f t="shared" si="16"/>
        <v>0</v>
      </c>
      <c r="G70" s="300">
        <f t="shared" si="16"/>
        <v>0</v>
      </c>
      <c r="H70" s="300">
        <f t="shared" si="16"/>
        <v>0</v>
      </c>
      <c r="I70" s="300">
        <f t="shared" si="16"/>
        <v>0</v>
      </c>
      <c r="J70" s="300">
        <f t="shared" si="16"/>
        <v>0</v>
      </c>
      <c r="K70" s="300">
        <f t="shared" si="16"/>
        <v>0</v>
      </c>
      <c r="L70" s="300">
        <f t="shared" si="16"/>
        <v>0</v>
      </c>
      <c r="M70" s="300">
        <f t="shared" si="16"/>
        <v>0</v>
      </c>
      <c r="N70" s="300">
        <f t="shared" si="16"/>
        <v>0</v>
      </c>
    </row>
    <row r="72" spans="1:14" ht="15">
      <c r="B72" s="331" t="s">
        <v>162</v>
      </c>
      <c r="H72" s="316"/>
    </row>
    <row r="73" spans="1:14">
      <c r="H73" s="316"/>
    </row>
    <row r="74" spans="1:14" ht="13.15">
      <c r="B74" s="332" t="s">
        <v>46</v>
      </c>
      <c r="C74" s="254" t="s">
        <v>449</v>
      </c>
      <c r="H74" s="316"/>
    </row>
    <row r="75" spans="1:14">
      <c r="H75" s="316"/>
    </row>
    <row r="76" spans="1:14" ht="13.15">
      <c r="B76" s="329" t="str">
        <f t="shared" ref="B76:B87" si="17">B42</f>
        <v>Age group</v>
      </c>
      <c r="C76" s="329" t="str">
        <f t="shared" ref="C76:N76" si="18">C42</f>
        <v>2018/19</v>
      </c>
      <c r="D76" s="329" t="str">
        <f t="shared" si="18"/>
        <v>2019/20</v>
      </c>
      <c r="E76" s="329" t="str">
        <f t="shared" si="18"/>
        <v>2020/21</v>
      </c>
      <c r="F76" s="329" t="str">
        <f t="shared" si="18"/>
        <v>2021/22</v>
      </c>
      <c r="G76" s="329" t="str">
        <f t="shared" si="18"/>
        <v>2022/23</v>
      </c>
      <c r="H76" s="329" t="str">
        <f t="shared" si="18"/>
        <v>2023/24</v>
      </c>
      <c r="I76" s="329" t="str">
        <f t="shared" si="18"/>
        <v>2024/25</v>
      </c>
      <c r="J76" s="329" t="str">
        <f t="shared" si="18"/>
        <v>2025/26</v>
      </c>
      <c r="K76" s="329" t="str">
        <f t="shared" si="18"/>
        <v>2026/27</v>
      </c>
      <c r="L76" s="329" t="str">
        <f t="shared" si="18"/>
        <v>2027/28</v>
      </c>
      <c r="M76" s="329" t="str">
        <f t="shared" si="18"/>
        <v>2028/29</v>
      </c>
      <c r="N76" s="329" t="str">
        <f t="shared" si="18"/>
        <v>2029/30</v>
      </c>
    </row>
    <row r="77" spans="1:14" ht="13.15">
      <c r="B77" s="329" t="str">
        <f t="shared" si="17"/>
        <v>20-24</v>
      </c>
      <c r="C77" s="444">
        <f>C43-(0.2*C43)</f>
        <v>31.853176649395003</v>
      </c>
      <c r="D77" s="444">
        <f>D43-(0.2*D43)</f>
        <v>122.90926914987168</v>
      </c>
      <c r="E77" s="444">
        <f t="shared" ref="E77:N77" si="19">E43-(0.2*E43)</f>
        <v>189.7446287530482</v>
      </c>
      <c r="F77" s="444">
        <f t="shared" si="19"/>
        <v>234.420023590878</v>
      </c>
      <c r="G77" s="444">
        <f t="shared" si="19"/>
        <v>261.4777495151863</v>
      </c>
      <c r="H77" s="444">
        <f t="shared" si="19"/>
        <v>282.32293737611008</v>
      </c>
      <c r="I77" s="444">
        <f t="shared" si="19"/>
        <v>298.68103082241288</v>
      </c>
      <c r="J77" s="444">
        <f t="shared" si="19"/>
        <v>312.71125498289877</v>
      </c>
      <c r="K77" s="444">
        <f t="shared" si="19"/>
        <v>317.15188908602073</v>
      </c>
      <c r="L77" s="444">
        <f t="shared" si="19"/>
        <v>317.82429281705515</v>
      </c>
      <c r="M77" s="444">
        <f t="shared" si="19"/>
        <v>318.32004450363695</v>
      </c>
      <c r="N77" s="444">
        <f t="shared" si="19"/>
        <v>317.7065583926618</v>
      </c>
    </row>
    <row r="78" spans="1:14" ht="13.15">
      <c r="B78" s="329" t="str">
        <f t="shared" si="17"/>
        <v>25-29</v>
      </c>
      <c r="C78" s="444">
        <f t="shared" ref="C78:C85" si="20">C44+(0.2*C43)-(0.2*C44)</f>
        <v>219.56208186906392</v>
      </c>
      <c r="D78" s="444">
        <f t="shared" ref="D78:N78" si="21">D44+(0.2*D43)-(0.2*D44)</f>
        <v>294.03444214932489</v>
      </c>
      <c r="E78" s="444">
        <f t="shared" si="21"/>
        <v>366.60007039861108</v>
      </c>
      <c r="F78" s="444">
        <f t="shared" si="21"/>
        <v>427.09879641237416</v>
      </c>
      <c r="G78" s="444">
        <f t="shared" si="21"/>
        <v>472.56104338748446</v>
      </c>
      <c r="H78" s="444">
        <f t="shared" si="21"/>
        <v>512.25872222574719</v>
      </c>
      <c r="I78" s="444">
        <f t="shared" si="21"/>
        <v>546.61058006528299</v>
      </c>
      <c r="J78" s="444">
        <f t="shared" si="21"/>
        <v>577.42634736859077</v>
      </c>
      <c r="K78" s="444">
        <f t="shared" si="21"/>
        <v>595.01712933579324</v>
      </c>
      <c r="L78" s="444">
        <f t="shared" si="21"/>
        <v>605.30849112627425</v>
      </c>
      <c r="M78" s="444">
        <f t="shared" si="21"/>
        <v>612.89619136922693</v>
      </c>
      <c r="N78" s="444">
        <f t="shared" si="21"/>
        <v>617.22458775378641</v>
      </c>
    </row>
    <row r="79" spans="1:14" ht="13.15">
      <c r="B79" s="329" t="str">
        <f t="shared" si="17"/>
        <v>30-34</v>
      </c>
      <c r="C79" s="444">
        <f t="shared" si="20"/>
        <v>484.22996425104532</v>
      </c>
      <c r="D79" s="444">
        <f t="shared" ref="D79:N79" si="22">D45+(0.2*D44)-(0.2*D45)</f>
        <v>477.40233242428928</v>
      </c>
      <c r="E79" s="444">
        <f t="shared" si="22"/>
        <v>487.35138392661696</v>
      </c>
      <c r="F79" s="444">
        <f t="shared" si="22"/>
        <v>505.5351959707603</v>
      </c>
      <c r="G79" s="444">
        <f t="shared" si="22"/>
        <v>526.22801857071886</v>
      </c>
      <c r="H79" s="444">
        <f t="shared" si="22"/>
        <v>551.03305758702538</v>
      </c>
      <c r="I79" s="444">
        <f t="shared" si="22"/>
        <v>577.81811113306139</v>
      </c>
      <c r="J79" s="444">
        <f t="shared" si="22"/>
        <v>605.78661355065447</v>
      </c>
      <c r="K79" s="444">
        <f t="shared" si="22"/>
        <v>627.88050110334939</v>
      </c>
      <c r="L79" s="444">
        <f t="shared" si="22"/>
        <v>645.58456972422391</v>
      </c>
      <c r="M79" s="444">
        <f t="shared" si="22"/>
        <v>660.63972106196275</v>
      </c>
      <c r="N79" s="444">
        <f t="shared" si="22"/>
        <v>672.4750490581846</v>
      </c>
    </row>
    <row r="80" spans="1:14" ht="13.15">
      <c r="B80" s="329" t="str">
        <f t="shared" si="17"/>
        <v>35-39</v>
      </c>
      <c r="C80" s="444">
        <f t="shared" si="20"/>
        <v>637.44952785776297</v>
      </c>
      <c r="D80" s="444">
        <f t="shared" ref="D80:N80" si="23">D46+(0.2*D45)-(0.2*D46)</f>
        <v>615.671520204373</v>
      </c>
      <c r="E80" s="444">
        <f t="shared" si="23"/>
        <v>599.33773249033607</v>
      </c>
      <c r="F80" s="444">
        <f t="shared" si="23"/>
        <v>587.4787365626662</v>
      </c>
      <c r="G80" s="444">
        <f t="shared" si="23"/>
        <v>579.48920534330193</v>
      </c>
      <c r="H80" s="444">
        <f t="shared" si="23"/>
        <v>578.16575182622341</v>
      </c>
      <c r="I80" s="444">
        <f t="shared" si="23"/>
        <v>582.5463136475056</v>
      </c>
      <c r="J80" s="444">
        <f t="shared" si="23"/>
        <v>591.98963832775348</v>
      </c>
      <c r="K80" s="444">
        <f t="shared" si="23"/>
        <v>601.38647289637322</v>
      </c>
      <c r="L80" s="444">
        <f t="shared" si="23"/>
        <v>611.22398400059421</v>
      </c>
      <c r="M80" s="444">
        <f t="shared" si="23"/>
        <v>621.85313312934761</v>
      </c>
      <c r="N80" s="444">
        <f t="shared" si="23"/>
        <v>632.07811190909797</v>
      </c>
    </row>
    <row r="81" spans="1:14" ht="13.15">
      <c r="B81" s="329" t="str">
        <f t="shared" si="17"/>
        <v>40-44</v>
      </c>
      <c r="C81" s="444">
        <f t="shared" si="20"/>
        <v>651.39254254551724</v>
      </c>
      <c r="D81" s="444">
        <f t="shared" ref="D81:N81" si="24">D47+(0.2*D46)-(0.2*D47)</f>
        <v>643.0947935729738</v>
      </c>
      <c r="E81" s="444">
        <f t="shared" si="24"/>
        <v>633.90105945461949</v>
      </c>
      <c r="F81" s="444">
        <f t="shared" si="24"/>
        <v>622.78960993146598</v>
      </c>
      <c r="G81" s="444">
        <f t="shared" si="24"/>
        <v>610.24350610493002</v>
      </c>
      <c r="H81" s="444">
        <f t="shared" si="24"/>
        <v>600.08022597705008</v>
      </c>
      <c r="I81" s="444">
        <f t="shared" si="24"/>
        <v>592.90456161546263</v>
      </c>
      <c r="J81" s="444">
        <f t="shared" si="24"/>
        <v>589.36973793891741</v>
      </c>
      <c r="K81" s="444">
        <f t="shared" si="24"/>
        <v>586.19614153463988</v>
      </c>
      <c r="L81" s="444">
        <f t="shared" si="24"/>
        <v>584.55710925523431</v>
      </c>
      <c r="M81" s="444">
        <f t="shared" si="24"/>
        <v>585.17933111932155</v>
      </c>
      <c r="N81" s="444">
        <f t="shared" si="24"/>
        <v>587.21914354270632</v>
      </c>
    </row>
    <row r="82" spans="1:14" ht="13.15">
      <c r="B82" s="329" t="str">
        <f t="shared" si="17"/>
        <v>45-49</v>
      </c>
      <c r="C82" s="444">
        <f t="shared" si="20"/>
        <v>691.4508101436154</v>
      </c>
      <c r="D82" s="444">
        <f t="shared" ref="D82:N82" si="25">D48+(0.2*D47)-(0.2*D48)</f>
        <v>664.51007701923288</v>
      </c>
      <c r="E82" s="444">
        <f t="shared" si="25"/>
        <v>644.08607986436095</v>
      </c>
      <c r="F82" s="444">
        <f t="shared" si="25"/>
        <v>626.29644601345058</v>
      </c>
      <c r="G82" s="444">
        <f t="shared" si="25"/>
        <v>609.34201465970841</v>
      </c>
      <c r="H82" s="444">
        <f t="shared" si="25"/>
        <v>595.07223850632249</v>
      </c>
      <c r="I82" s="444">
        <f t="shared" si="25"/>
        <v>583.20230974005256</v>
      </c>
      <c r="J82" s="444">
        <f t="shared" si="25"/>
        <v>573.95973294529665</v>
      </c>
      <c r="K82" s="444">
        <f t="shared" si="25"/>
        <v>564.54684143998088</v>
      </c>
      <c r="L82" s="444">
        <f t="shared" si="25"/>
        <v>556.15546416327618</v>
      </c>
      <c r="M82" s="444">
        <f t="shared" si="25"/>
        <v>549.68184445008683</v>
      </c>
      <c r="N82" s="444">
        <f t="shared" si="25"/>
        <v>544.69416369062151</v>
      </c>
    </row>
    <row r="83" spans="1:14" ht="13.15">
      <c r="B83" s="329" t="str">
        <f t="shared" si="17"/>
        <v>50-54</v>
      </c>
      <c r="C83" s="444">
        <f t="shared" si="20"/>
        <v>677.9747892491929</v>
      </c>
      <c r="D83" s="444">
        <f t="shared" ref="D83:N83" si="26">D49+(0.2*D48)-(0.2*D49)</f>
        <v>637.80543543900853</v>
      </c>
      <c r="E83" s="444">
        <f t="shared" si="26"/>
        <v>604.96331974375687</v>
      </c>
      <c r="F83" s="444">
        <f t="shared" si="26"/>
        <v>576.95658582109843</v>
      </c>
      <c r="G83" s="444">
        <f t="shared" si="26"/>
        <v>552.28969273027974</v>
      </c>
      <c r="H83" s="444">
        <f t="shared" si="26"/>
        <v>531.96677629126066</v>
      </c>
      <c r="I83" s="444">
        <f t="shared" si="26"/>
        <v>515.22565382904543</v>
      </c>
      <c r="J83" s="444">
        <f t="shared" si="26"/>
        <v>501.71770177815245</v>
      </c>
      <c r="K83" s="444">
        <f t="shared" si="26"/>
        <v>488.88120178829217</v>
      </c>
      <c r="L83" s="444">
        <f t="shared" si="26"/>
        <v>477.31664501582804</v>
      </c>
      <c r="M83" s="444">
        <f t="shared" si="26"/>
        <v>467.52064892990791</v>
      </c>
      <c r="N83" s="444">
        <f t="shared" si="26"/>
        <v>459.07717378988451</v>
      </c>
    </row>
    <row r="84" spans="1:14" ht="13.15">
      <c r="B84" s="329" t="str">
        <f t="shared" si="17"/>
        <v>55-59</v>
      </c>
      <c r="C84" s="444">
        <f t="shared" si="20"/>
        <v>528.23557938618262</v>
      </c>
      <c r="D84" s="444">
        <f t="shared" ref="D84:N84" si="27">D50+(0.2*D49)-(0.2*D50)</f>
        <v>457.00513481815477</v>
      </c>
      <c r="E84" s="444">
        <f t="shared" si="27"/>
        <v>407.31960523379598</v>
      </c>
      <c r="F84" s="444">
        <f t="shared" si="27"/>
        <v>370.93771569565979</v>
      </c>
      <c r="G84" s="444">
        <f t="shared" si="27"/>
        <v>343.08380154927977</v>
      </c>
      <c r="H84" s="444">
        <f t="shared" si="27"/>
        <v>322.12261481692838</v>
      </c>
      <c r="I84" s="444">
        <f t="shared" si="27"/>
        <v>306.09023580945194</v>
      </c>
      <c r="J84" s="444">
        <f t="shared" si="27"/>
        <v>293.82360111756191</v>
      </c>
      <c r="K84" s="444">
        <f t="shared" si="27"/>
        <v>283.04938014594654</v>
      </c>
      <c r="L84" s="444">
        <f t="shared" si="27"/>
        <v>273.82410907460689</v>
      </c>
      <c r="M84" s="444">
        <f t="shared" si="27"/>
        <v>266.19211814396311</v>
      </c>
      <c r="N84" s="444">
        <f t="shared" si="27"/>
        <v>259.66938830966035</v>
      </c>
    </row>
    <row r="85" spans="1:14" ht="13.15">
      <c r="B85" s="329" t="str">
        <f t="shared" si="17"/>
        <v>60-64</v>
      </c>
      <c r="C85" s="444">
        <f t="shared" si="20"/>
        <v>211.7125861942551</v>
      </c>
      <c r="D85" s="444">
        <f t="shared" ref="D85:N85" si="28">D51+(0.2*D50)-(0.2*D51)</f>
        <v>200.37393467015747</v>
      </c>
      <c r="E85" s="444">
        <f t="shared" si="28"/>
        <v>183.89661961312788</v>
      </c>
      <c r="F85" s="444">
        <f t="shared" si="28"/>
        <v>167.44056862189478</v>
      </c>
      <c r="G85" s="444">
        <f t="shared" si="28"/>
        <v>152.813279476042</v>
      </c>
      <c r="H85" s="444">
        <f t="shared" si="28"/>
        <v>141.04567149188011</v>
      </c>
      <c r="I85" s="444">
        <f t="shared" si="28"/>
        <v>131.8198497661773</v>
      </c>
      <c r="J85" s="444">
        <f t="shared" si="28"/>
        <v>124.75712883585973</v>
      </c>
      <c r="K85" s="444">
        <f t="shared" si="28"/>
        <v>118.67345048978761</v>
      </c>
      <c r="L85" s="444">
        <f t="shared" si="28"/>
        <v>113.61371450923167</v>
      </c>
      <c r="M85" s="444">
        <f t="shared" si="28"/>
        <v>109.55809197790283</v>
      </c>
      <c r="N85" s="444">
        <f t="shared" si="28"/>
        <v>106.18140168419498</v>
      </c>
    </row>
    <row r="86" spans="1:14" ht="13.15">
      <c r="B86" s="329" t="str">
        <f t="shared" si="17"/>
        <v>65 plus</v>
      </c>
      <c r="C86" s="444">
        <f>C52+(0.2*C51)</f>
        <v>53.590287748252244</v>
      </c>
      <c r="D86" s="444">
        <f t="shared" ref="D86:N86" si="29">D52+(0.2*D51)</f>
        <v>63.856786323323917</v>
      </c>
      <c r="E86" s="444">
        <f t="shared" si="29"/>
        <v>68.624387490224237</v>
      </c>
      <c r="F86" s="444">
        <f t="shared" si="29"/>
        <v>69.195332435574159</v>
      </c>
      <c r="G86" s="444">
        <f t="shared" si="29"/>
        <v>67.165521783986208</v>
      </c>
      <c r="H86" s="444">
        <f t="shared" si="29"/>
        <v>64.083353116471258</v>
      </c>
      <c r="I86" s="444">
        <f t="shared" si="29"/>
        <v>60.745302446576552</v>
      </c>
      <c r="J86" s="444">
        <f t="shared" si="29"/>
        <v>57.622822258574153</v>
      </c>
      <c r="K86" s="444">
        <f t="shared" si="29"/>
        <v>54.604737136794029</v>
      </c>
      <c r="L86" s="444">
        <f t="shared" si="29"/>
        <v>51.89834915067312</v>
      </c>
      <c r="M86" s="444">
        <f t="shared" si="29"/>
        <v>49.611653387218055</v>
      </c>
      <c r="N86" s="444">
        <f t="shared" si="29"/>
        <v>47.670170616389242</v>
      </c>
    </row>
    <row r="87" spans="1:14" ht="13.15">
      <c r="B87" s="329" t="str">
        <f t="shared" si="17"/>
        <v>Total</v>
      </c>
      <c r="C87" s="444">
        <f>SUM(C77:C86)</f>
        <v>4187.4513458942829</v>
      </c>
      <c r="D87" s="444">
        <f t="shared" ref="D87:N87" si="30">SUM(D77:D86)</f>
        <v>4176.6637257707098</v>
      </c>
      <c r="E87" s="444">
        <f t="shared" si="30"/>
        <v>4185.8248869684976</v>
      </c>
      <c r="F87" s="444">
        <f t="shared" si="30"/>
        <v>4188.1490110558225</v>
      </c>
      <c r="G87" s="444">
        <f t="shared" si="30"/>
        <v>4174.6938331209185</v>
      </c>
      <c r="H87" s="444">
        <f t="shared" si="30"/>
        <v>4178.1513492150198</v>
      </c>
      <c r="I87" s="444">
        <f t="shared" si="30"/>
        <v>4195.6439488750293</v>
      </c>
      <c r="J87" s="444">
        <f t="shared" si="30"/>
        <v>4229.1645791042592</v>
      </c>
      <c r="K87" s="444">
        <f t="shared" si="30"/>
        <v>4237.3877449569773</v>
      </c>
      <c r="L87" s="444">
        <f t="shared" si="30"/>
        <v>4237.3067288369975</v>
      </c>
      <c r="M87" s="444">
        <f t="shared" si="30"/>
        <v>4241.4527780725748</v>
      </c>
      <c r="N87" s="444">
        <f t="shared" si="30"/>
        <v>4243.9957487471875</v>
      </c>
    </row>
    <row r="88" spans="1:14">
      <c r="A88" s="300">
        <f>SUM(C88:N88)</f>
        <v>0</v>
      </c>
      <c r="C88" s="300">
        <f>SUM(C77:C86)-C87</f>
        <v>0</v>
      </c>
      <c r="D88" s="300">
        <f t="shared" ref="D88:N88" si="31">SUM(D77:D86)-D87</f>
        <v>0</v>
      </c>
      <c r="E88" s="300">
        <f t="shared" si="31"/>
        <v>0</v>
      </c>
      <c r="F88" s="300">
        <f t="shared" si="31"/>
        <v>0</v>
      </c>
      <c r="G88" s="300">
        <f t="shared" si="31"/>
        <v>0</v>
      </c>
      <c r="H88" s="300">
        <f t="shared" si="31"/>
        <v>0</v>
      </c>
      <c r="I88" s="300">
        <f t="shared" si="31"/>
        <v>0</v>
      </c>
      <c r="J88" s="300">
        <f t="shared" si="31"/>
        <v>0</v>
      </c>
      <c r="K88" s="300">
        <f t="shared" si="31"/>
        <v>0</v>
      </c>
      <c r="L88" s="300">
        <f t="shared" si="31"/>
        <v>0</v>
      </c>
      <c r="M88" s="300">
        <f t="shared" si="31"/>
        <v>0</v>
      </c>
      <c r="N88" s="300">
        <f t="shared" si="31"/>
        <v>0</v>
      </c>
    </row>
    <row r="90" spans="1:14" ht="13.15">
      <c r="B90" s="332" t="s">
        <v>47</v>
      </c>
      <c r="H90" s="316"/>
    </row>
    <row r="91" spans="1:14">
      <c r="H91" s="316"/>
    </row>
    <row r="92" spans="1:14" ht="13.15">
      <c r="B92" s="329" t="str">
        <f t="shared" ref="B92:B103" si="32">B76</f>
        <v>Age group</v>
      </c>
      <c r="C92" s="329" t="str">
        <f t="shared" ref="C92:N92" si="33">C76</f>
        <v>2018/19</v>
      </c>
      <c r="D92" s="329" t="str">
        <f t="shared" si="33"/>
        <v>2019/20</v>
      </c>
      <c r="E92" s="329" t="str">
        <f t="shared" si="33"/>
        <v>2020/21</v>
      </c>
      <c r="F92" s="329" t="str">
        <f t="shared" si="33"/>
        <v>2021/22</v>
      </c>
      <c r="G92" s="329" t="str">
        <f t="shared" si="33"/>
        <v>2022/23</v>
      </c>
      <c r="H92" s="329" t="str">
        <f t="shared" si="33"/>
        <v>2023/24</v>
      </c>
      <c r="I92" s="329" t="str">
        <f t="shared" si="33"/>
        <v>2024/25</v>
      </c>
      <c r="J92" s="329" t="str">
        <f t="shared" si="33"/>
        <v>2025/26</v>
      </c>
      <c r="K92" s="329" t="str">
        <f t="shared" si="33"/>
        <v>2026/27</v>
      </c>
      <c r="L92" s="329" t="str">
        <f t="shared" si="33"/>
        <v>2027/28</v>
      </c>
      <c r="M92" s="329" t="str">
        <f t="shared" si="33"/>
        <v>2028/29</v>
      </c>
      <c r="N92" s="329" t="str">
        <f t="shared" si="33"/>
        <v>2029/30</v>
      </c>
    </row>
    <row r="93" spans="1:14" ht="13.15">
      <c r="B93" s="329" t="str">
        <f t="shared" si="32"/>
        <v>20-24</v>
      </c>
      <c r="C93" s="444">
        <f>C59-(0.2*C59)</f>
        <v>105.5393973088903</v>
      </c>
      <c r="D93" s="444">
        <f t="shared" ref="D93:N93" si="34">D59-(0.2*D59)</f>
        <v>209.91553972667742</v>
      </c>
      <c r="E93" s="444">
        <f t="shared" si="34"/>
        <v>286.1080490714279</v>
      </c>
      <c r="F93" s="444">
        <f t="shared" si="34"/>
        <v>334.80988748806647</v>
      </c>
      <c r="G93" s="444">
        <f t="shared" si="34"/>
        <v>362.37744854183978</v>
      </c>
      <c r="H93" s="444">
        <f t="shared" si="34"/>
        <v>383.80879559115829</v>
      </c>
      <c r="I93" s="444">
        <f t="shared" si="34"/>
        <v>400.85925382032144</v>
      </c>
      <c r="J93" s="444">
        <f t="shared" si="34"/>
        <v>416.01462805270694</v>
      </c>
      <c r="K93" s="444">
        <f t="shared" si="34"/>
        <v>419.13100703388682</v>
      </c>
      <c r="L93" s="444">
        <f t="shared" si="34"/>
        <v>417.94609528642479</v>
      </c>
      <c r="M93" s="444">
        <f t="shared" si="34"/>
        <v>417.13422471597477</v>
      </c>
      <c r="N93" s="444">
        <f t="shared" si="34"/>
        <v>415.25673253104389</v>
      </c>
    </row>
    <row r="94" spans="1:14" ht="13.15">
      <c r="B94" s="329" t="str">
        <f t="shared" si="32"/>
        <v>25-29</v>
      </c>
      <c r="C94" s="444">
        <f t="shared" ref="C94:C101" si="35">C60+(0.2*C59)-(0.2*C60)</f>
        <v>613.65944404432389</v>
      </c>
      <c r="D94" s="444">
        <f t="shared" ref="D94:N94" si="36">D60+(0.2*D59)-(0.2*D60)</f>
        <v>637.94215027656014</v>
      </c>
      <c r="E94" s="444">
        <f t="shared" si="36"/>
        <v>677.08230136209761</v>
      </c>
      <c r="F94" s="444">
        <f t="shared" si="36"/>
        <v>711.30535189447608</v>
      </c>
      <c r="G94" s="444">
        <f t="shared" si="36"/>
        <v>735.76149378535479</v>
      </c>
      <c r="H94" s="444">
        <f t="shared" si="36"/>
        <v>760.88832790240394</v>
      </c>
      <c r="I94" s="444">
        <f t="shared" si="36"/>
        <v>785.33254406801302</v>
      </c>
      <c r="J94" s="444">
        <f t="shared" si="36"/>
        <v>810.04620508015398</v>
      </c>
      <c r="K94" s="444">
        <f t="shared" si="36"/>
        <v>820.77601526123499</v>
      </c>
      <c r="L94" s="444">
        <f t="shared" si="36"/>
        <v>824.6921224860439</v>
      </c>
      <c r="M94" s="444">
        <f t="shared" si="36"/>
        <v>827.33343664251197</v>
      </c>
      <c r="N94" s="444">
        <f t="shared" si="36"/>
        <v>827.40454726163682</v>
      </c>
    </row>
    <row r="95" spans="1:14" ht="13.15">
      <c r="B95" s="329" t="str">
        <f t="shared" si="32"/>
        <v>30-34</v>
      </c>
      <c r="C95" s="444">
        <f t="shared" si="35"/>
        <v>938.40412796433225</v>
      </c>
      <c r="D95" s="444">
        <f t="shared" ref="D95:N95" si="37">D61+(0.2*D60)-(0.2*D61)</f>
        <v>903.61108157648493</v>
      </c>
      <c r="E95" s="444">
        <f t="shared" si="37"/>
        <v>884.35669998706567</v>
      </c>
      <c r="F95" s="444">
        <f t="shared" si="37"/>
        <v>871.3840659539029</v>
      </c>
      <c r="G95" s="444">
        <f t="shared" si="37"/>
        <v>862.61111054602122</v>
      </c>
      <c r="H95" s="444">
        <f t="shared" si="37"/>
        <v>862.19528811056534</v>
      </c>
      <c r="I95" s="444">
        <f t="shared" si="37"/>
        <v>867.95173055291866</v>
      </c>
      <c r="J95" s="444">
        <f t="shared" si="37"/>
        <v>879.00681716310373</v>
      </c>
      <c r="K95" s="444">
        <f t="shared" si="37"/>
        <v>885.71963309860269</v>
      </c>
      <c r="L95" s="444">
        <f t="shared" si="37"/>
        <v>889.95153164020246</v>
      </c>
      <c r="M95" s="444">
        <f t="shared" si="37"/>
        <v>893.76415594873549</v>
      </c>
      <c r="N95" s="444">
        <f t="shared" si="37"/>
        <v>896.01640624935374</v>
      </c>
    </row>
    <row r="96" spans="1:14" ht="13.15">
      <c r="B96" s="329" t="str">
        <f t="shared" si="32"/>
        <v>35-39</v>
      </c>
      <c r="C96" s="444">
        <f t="shared" si="35"/>
        <v>958.66785864542749</v>
      </c>
      <c r="D96" s="444">
        <f t="shared" ref="D96:N96" si="38">D62+(0.2*D61)-(0.2*D62)</f>
        <v>946.42980767648044</v>
      </c>
      <c r="E96" s="444">
        <f t="shared" si="38"/>
        <v>932.28146514927539</v>
      </c>
      <c r="F96" s="444">
        <f t="shared" si="38"/>
        <v>913.4048370426483</v>
      </c>
      <c r="G96" s="444">
        <f t="shared" si="38"/>
        <v>893.42292491207093</v>
      </c>
      <c r="H96" s="444">
        <f t="shared" si="38"/>
        <v>878.21866599205293</v>
      </c>
      <c r="I96" s="444">
        <f t="shared" si="38"/>
        <v>868.00828758587954</v>
      </c>
      <c r="J96" s="444">
        <f t="shared" si="38"/>
        <v>863.18897360470896</v>
      </c>
      <c r="K96" s="444">
        <f t="shared" si="38"/>
        <v>857.83666026547598</v>
      </c>
      <c r="L96" s="444">
        <f t="shared" si="38"/>
        <v>853.4196418144162</v>
      </c>
      <c r="M96" s="444">
        <f t="shared" si="38"/>
        <v>850.96492617511251</v>
      </c>
      <c r="N96" s="444">
        <f t="shared" si="38"/>
        <v>849.19600325111765</v>
      </c>
    </row>
    <row r="97" spans="1:14" ht="13.15">
      <c r="B97" s="329" t="str">
        <f t="shared" si="32"/>
        <v>40-44</v>
      </c>
      <c r="C97" s="444">
        <f t="shared" si="35"/>
        <v>864.3367123711796</v>
      </c>
      <c r="D97" s="444">
        <f t="shared" ref="D97:N97" si="39">D63+(0.2*D62)-(0.2*D63)</f>
        <v>867.76006348111241</v>
      </c>
      <c r="E97" s="444">
        <f t="shared" si="39"/>
        <v>869.03205222436009</v>
      </c>
      <c r="F97" s="444">
        <f t="shared" si="39"/>
        <v>862.95689860640243</v>
      </c>
      <c r="G97" s="444">
        <f t="shared" si="39"/>
        <v>851.91457843334911</v>
      </c>
      <c r="H97" s="444">
        <f t="shared" si="39"/>
        <v>841.01706887488865</v>
      </c>
      <c r="I97" s="444">
        <f t="shared" si="39"/>
        <v>831.07313265740265</v>
      </c>
      <c r="J97" s="444">
        <f t="shared" si="39"/>
        <v>823.23295843252254</v>
      </c>
      <c r="K97" s="444">
        <f t="shared" si="39"/>
        <v>813.48870114146825</v>
      </c>
      <c r="L97" s="444">
        <f t="shared" si="39"/>
        <v>803.97497995225535</v>
      </c>
      <c r="M97" s="444">
        <f t="shared" si="39"/>
        <v>796.20756104567818</v>
      </c>
      <c r="N97" s="444">
        <f t="shared" si="39"/>
        <v>789.52882662427908</v>
      </c>
    </row>
    <row r="98" spans="1:14" ht="13.15">
      <c r="B98" s="329" t="str">
        <f t="shared" si="32"/>
        <v>45-49</v>
      </c>
      <c r="C98" s="444">
        <f t="shared" si="35"/>
        <v>762.05927170864391</v>
      </c>
      <c r="D98" s="444">
        <f t="shared" ref="D98:N98" si="40">D64+(0.2*D63)-(0.2*D64)</f>
        <v>762.76060419937642</v>
      </c>
      <c r="E98" s="444">
        <f t="shared" si="40"/>
        <v>764.75578471401695</v>
      </c>
      <c r="F98" s="444">
        <f t="shared" si="40"/>
        <v>762.48540270407443</v>
      </c>
      <c r="G98" s="444">
        <f t="shared" si="40"/>
        <v>757.03037748524332</v>
      </c>
      <c r="H98" s="444">
        <f t="shared" si="40"/>
        <v>751.76198932482703</v>
      </c>
      <c r="I98" s="444">
        <f t="shared" si="40"/>
        <v>746.63205737379849</v>
      </c>
      <c r="J98" s="444">
        <f t="shared" si="40"/>
        <v>742.19250021172775</v>
      </c>
      <c r="K98" s="444">
        <f t="shared" si="40"/>
        <v>734.88676425849349</v>
      </c>
      <c r="L98" s="444">
        <f t="shared" si="40"/>
        <v>726.6065907661955</v>
      </c>
      <c r="M98" s="444">
        <f t="shared" si="40"/>
        <v>718.85056833957572</v>
      </c>
      <c r="N98" s="444">
        <f t="shared" si="40"/>
        <v>711.3299473011997</v>
      </c>
    </row>
    <row r="99" spans="1:14" ht="13.15">
      <c r="B99" s="329" t="str">
        <f t="shared" si="32"/>
        <v>50-54</v>
      </c>
      <c r="C99" s="444">
        <f t="shared" si="35"/>
        <v>704.46703714901469</v>
      </c>
      <c r="D99" s="444">
        <f t="shared" ref="D99:N99" si="41">D65+(0.2*D64)-(0.2*D65)</f>
        <v>672.68207635447925</v>
      </c>
      <c r="E99" s="444">
        <f t="shared" si="41"/>
        <v>651.02306398614837</v>
      </c>
      <c r="F99" s="444">
        <f t="shared" si="41"/>
        <v>632.69270679164651</v>
      </c>
      <c r="G99" s="444">
        <f t="shared" si="41"/>
        <v>617.28031396262588</v>
      </c>
      <c r="H99" s="444">
        <f t="shared" si="41"/>
        <v>606.0058472974722</v>
      </c>
      <c r="I99" s="444">
        <f t="shared" si="41"/>
        <v>597.65540046521835</v>
      </c>
      <c r="J99" s="444">
        <f t="shared" si="41"/>
        <v>591.70191764345122</v>
      </c>
      <c r="K99" s="444">
        <f t="shared" si="41"/>
        <v>584.69489145535579</v>
      </c>
      <c r="L99" s="444">
        <f t="shared" si="41"/>
        <v>577.53913553614211</v>
      </c>
      <c r="M99" s="444">
        <f t="shared" si="41"/>
        <v>571.01007666186933</v>
      </c>
      <c r="N99" s="444">
        <f t="shared" si="41"/>
        <v>564.6616298282637</v>
      </c>
    </row>
    <row r="100" spans="1:14" ht="13.15">
      <c r="B100" s="329" t="str">
        <f t="shared" si="32"/>
        <v>55-59</v>
      </c>
      <c r="C100" s="444">
        <f t="shared" si="35"/>
        <v>478.90103507617573</v>
      </c>
      <c r="D100" s="444">
        <f t="shared" ref="D100:N100" si="42">D66+(0.2*D65)-(0.2*D66)</f>
        <v>440.37033562306539</v>
      </c>
      <c r="E100" s="444">
        <f t="shared" si="42"/>
        <v>411.61657263249549</v>
      </c>
      <c r="F100" s="444">
        <f t="shared" si="42"/>
        <v>388.36815770409595</v>
      </c>
      <c r="G100" s="444">
        <f t="shared" si="42"/>
        <v>369.6756185153057</v>
      </c>
      <c r="H100" s="444">
        <f t="shared" si="42"/>
        <v>355.92542279373004</v>
      </c>
      <c r="I100" s="444">
        <f t="shared" si="42"/>
        <v>345.90332252041435</v>
      </c>
      <c r="J100" s="444">
        <f t="shared" si="42"/>
        <v>338.8704398642858</v>
      </c>
      <c r="K100" s="444">
        <f t="shared" si="42"/>
        <v>332.24585645215325</v>
      </c>
      <c r="L100" s="444">
        <f t="shared" si="42"/>
        <v>326.39811114956569</v>
      </c>
      <c r="M100" s="444">
        <f t="shared" si="42"/>
        <v>321.57983420408544</v>
      </c>
      <c r="N100" s="444">
        <f t="shared" si="42"/>
        <v>317.27163199334188</v>
      </c>
    </row>
    <row r="101" spans="1:14" ht="13.15">
      <c r="B101" s="329" t="str">
        <f t="shared" si="32"/>
        <v>60-64</v>
      </c>
      <c r="C101" s="444">
        <f t="shared" si="35"/>
        <v>190.98926162147831</v>
      </c>
      <c r="D101" s="444">
        <f t="shared" ref="D101:N101" si="43">D67+(0.2*D66)-(0.2*D67)</f>
        <v>184.52602229235501</v>
      </c>
      <c r="E101" s="444">
        <f t="shared" si="43"/>
        <v>175.51241600222644</v>
      </c>
      <c r="F101" s="444">
        <f t="shared" si="43"/>
        <v>165.61996891538712</v>
      </c>
      <c r="G101" s="444">
        <f t="shared" si="43"/>
        <v>156.30243229195452</v>
      </c>
      <c r="H101" s="444">
        <f t="shared" si="43"/>
        <v>148.83576805747833</v>
      </c>
      <c r="I101" s="444">
        <f t="shared" si="43"/>
        <v>143.07089937843782</v>
      </c>
      <c r="J101" s="444">
        <f t="shared" si="43"/>
        <v>138.86093833783059</v>
      </c>
      <c r="K101" s="444">
        <f t="shared" si="43"/>
        <v>134.92470875130883</v>
      </c>
      <c r="L101" s="444">
        <f t="shared" si="43"/>
        <v>131.57428851142103</v>
      </c>
      <c r="M101" s="444">
        <f t="shared" si="43"/>
        <v>128.95659483577924</v>
      </c>
      <c r="N101" s="444">
        <f t="shared" si="43"/>
        <v>126.75176834163776</v>
      </c>
    </row>
    <row r="102" spans="1:14" ht="13.15">
      <c r="B102" s="329" t="str">
        <f t="shared" si="32"/>
        <v>65 plus</v>
      </c>
      <c r="C102" s="444">
        <f>C68+(0.2*C67)</f>
        <v>38.898683009774288</v>
      </c>
      <c r="D102" s="444">
        <f t="shared" ref="D102:N102" si="44">D68+(0.2*D67)</f>
        <v>55.225360658372807</v>
      </c>
      <c r="E102" s="444">
        <f t="shared" si="44"/>
        <v>65.069910026695709</v>
      </c>
      <c r="F102" s="444">
        <f t="shared" si="44"/>
        <v>69.880575971919569</v>
      </c>
      <c r="G102" s="444">
        <f t="shared" si="44"/>
        <v>71.415022788788207</v>
      </c>
      <c r="H102" s="444">
        <f t="shared" si="44"/>
        <v>71.283689497436654</v>
      </c>
      <c r="I102" s="444">
        <f t="shared" si="44"/>
        <v>70.313497677512487</v>
      </c>
      <c r="J102" s="444">
        <f t="shared" si="44"/>
        <v>69.067715231798033</v>
      </c>
      <c r="K102" s="444">
        <f t="shared" si="44"/>
        <v>67.426595713197074</v>
      </c>
      <c r="L102" s="444">
        <f t="shared" si="44"/>
        <v>65.728121011081498</v>
      </c>
      <c r="M102" s="444">
        <f t="shared" si="44"/>
        <v>64.200796652471752</v>
      </c>
      <c r="N102" s="444">
        <f t="shared" si="44"/>
        <v>62.826575125388452</v>
      </c>
    </row>
    <row r="103" spans="1:14" ht="13.15">
      <c r="B103" s="329" t="str">
        <f t="shared" si="32"/>
        <v>Total</v>
      </c>
      <c r="C103" s="444">
        <f>SUM(C93:C102)</f>
        <v>5655.9228288992408</v>
      </c>
      <c r="D103" s="444">
        <f t="shared" ref="D103:N103" si="45">SUM(D93:D102)</f>
        <v>5681.2230418649642</v>
      </c>
      <c r="E103" s="444">
        <f t="shared" si="45"/>
        <v>5716.8383151558091</v>
      </c>
      <c r="F103" s="444">
        <f t="shared" si="45"/>
        <v>5712.907853072621</v>
      </c>
      <c r="G103" s="444">
        <f t="shared" si="45"/>
        <v>5677.7913212625535</v>
      </c>
      <c r="H103" s="444">
        <f t="shared" si="45"/>
        <v>5659.9408634420142</v>
      </c>
      <c r="I103" s="444">
        <f t="shared" si="45"/>
        <v>5656.8001260999154</v>
      </c>
      <c r="J103" s="444">
        <f t="shared" si="45"/>
        <v>5672.1830936222896</v>
      </c>
      <c r="K103" s="444">
        <f t="shared" si="45"/>
        <v>5651.1308334311771</v>
      </c>
      <c r="L103" s="444">
        <f t="shared" si="45"/>
        <v>5617.8306181537491</v>
      </c>
      <c r="M103" s="444">
        <f t="shared" si="45"/>
        <v>5590.0021752217936</v>
      </c>
      <c r="N103" s="444">
        <f t="shared" si="45"/>
        <v>5560.2440685072625</v>
      </c>
    </row>
    <row r="104" spans="1:14">
      <c r="A104" s="300">
        <f>SUM(C104:N104)</f>
        <v>0</v>
      </c>
      <c r="C104" s="300">
        <f>SUM(C93:C102)-C103</f>
        <v>0</v>
      </c>
      <c r="D104" s="300">
        <f t="shared" ref="D104:N104" si="46">SUM(D93:D102)-D103</f>
        <v>0</v>
      </c>
      <c r="E104" s="300">
        <f t="shared" si="46"/>
        <v>0</v>
      </c>
      <c r="F104" s="300">
        <f t="shared" si="46"/>
        <v>0</v>
      </c>
      <c r="G104" s="300">
        <f t="shared" si="46"/>
        <v>0</v>
      </c>
      <c r="H104" s="300">
        <f t="shared" si="46"/>
        <v>0</v>
      </c>
      <c r="I104" s="300">
        <f t="shared" si="46"/>
        <v>0</v>
      </c>
      <c r="J104" s="300">
        <f t="shared" si="46"/>
        <v>0</v>
      </c>
      <c r="K104" s="300">
        <f t="shared" si="46"/>
        <v>0</v>
      </c>
      <c r="L104" s="300">
        <f t="shared" si="46"/>
        <v>0</v>
      </c>
      <c r="M104" s="300">
        <f t="shared" si="46"/>
        <v>0</v>
      </c>
      <c r="N104" s="300">
        <f t="shared" si="46"/>
        <v>0</v>
      </c>
    </row>
    <row r="106" spans="1:14" ht="15">
      <c r="B106" s="331" t="s">
        <v>163</v>
      </c>
      <c r="H106" s="316"/>
    </row>
    <row r="107" spans="1:14">
      <c r="H107" s="316"/>
    </row>
    <row r="108" spans="1:14" ht="13.15">
      <c r="B108" s="332" t="s">
        <v>46</v>
      </c>
      <c r="H108" s="316"/>
    </row>
    <row r="109" spans="1:14">
      <c r="H109" s="316"/>
    </row>
    <row r="110" spans="1:14" ht="13.15">
      <c r="B110" s="329" t="str">
        <f t="shared" ref="B110:B121" si="47">B76</f>
        <v>Age group</v>
      </c>
      <c r="C110" s="329" t="str">
        <f t="shared" ref="C110:N110" si="48">C76</f>
        <v>2018/19</v>
      </c>
      <c r="D110" s="329" t="str">
        <f t="shared" si="48"/>
        <v>2019/20</v>
      </c>
      <c r="E110" s="329" t="str">
        <f t="shared" si="48"/>
        <v>2020/21</v>
      </c>
      <c r="F110" s="329" t="str">
        <f t="shared" si="48"/>
        <v>2021/22</v>
      </c>
      <c r="G110" s="329" t="str">
        <f t="shared" si="48"/>
        <v>2022/23</v>
      </c>
      <c r="H110" s="329" t="str">
        <f t="shared" si="48"/>
        <v>2023/24</v>
      </c>
      <c r="I110" s="329" t="str">
        <f t="shared" si="48"/>
        <v>2024/25</v>
      </c>
      <c r="J110" s="329" t="str">
        <f t="shared" si="48"/>
        <v>2025/26</v>
      </c>
      <c r="K110" s="329" t="str">
        <f t="shared" si="48"/>
        <v>2026/27</v>
      </c>
      <c r="L110" s="329" t="str">
        <f t="shared" si="48"/>
        <v>2027/28</v>
      </c>
      <c r="M110" s="329" t="str">
        <f t="shared" si="48"/>
        <v>2028/29</v>
      </c>
      <c r="N110" s="329" t="str">
        <f t="shared" si="48"/>
        <v>2029/30</v>
      </c>
    </row>
    <row r="111" spans="1:14" ht="13.15">
      <c r="B111" s="329" t="str">
        <f t="shared" si="47"/>
        <v>20-24</v>
      </c>
      <c r="C111" s="444">
        <f>C77*Group_3_rates!E74</f>
        <v>3.4257400255098589</v>
      </c>
      <c r="D111" s="444">
        <f>D77*Group_3_rates!F74</f>
        <v>13.137977854816093</v>
      </c>
      <c r="E111" s="444">
        <f>E77*Group_3_rates!G74</f>
        <v>20.271436841041403</v>
      </c>
      <c r="F111" s="444">
        <f>F77*Group_3_rates!H74</f>
        <v>25.103783725999445</v>
      </c>
      <c r="G111" s="444">
        <f>G77*Group_3_rates!I74</f>
        <v>28.001365977363214</v>
      </c>
      <c r="H111" s="444">
        <f>H77*Group_3_rates!J74</f>
        <v>30.233654327874333</v>
      </c>
      <c r="I111" s="444">
        <f>I77*Group_3_rates!K74</f>
        <v>31.985424649177443</v>
      </c>
      <c r="J111" s="444">
        <f>J77*Group_3_rates!L74</f>
        <v>33.487905996789742</v>
      </c>
      <c r="K111" s="444">
        <f>K77*Group_3_rates!M74</f>
        <v>33.963448642095614</v>
      </c>
      <c r="L111" s="444">
        <f>L77*Group_3_rates!N74</f>
        <v>34.035455621626951</v>
      </c>
      <c r="M111" s="444">
        <f>M77*Group_3_rates!O74</f>
        <v>34.088545127084338</v>
      </c>
      <c r="N111" s="444">
        <f>N77*Group_3_rates!P74</f>
        <v>34.022847570992873</v>
      </c>
    </row>
    <row r="112" spans="1:14" ht="13.15">
      <c r="B112" s="329" t="str">
        <f t="shared" si="47"/>
        <v>25-29</v>
      </c>
      <c r="C112" s="444">
        <f>C78*Group_3_rates!E75</f>
        <v>20.99341058746295</v>
      </c>
      <c r="D112" s="444">
        <f>D78*Group_3_rates!F75</f>
        <v>27.942554214097722</v>
      </c>
      <c r="E112" s="444">
        <f>E78*Group_3_rates!G75</f>
        <v>34.820226650290351</v>
      </c>
      <c r="F112" s="444">
        <f>F78*Group_3_rates!H75</f>
        <v>40.662758282267006</v>
      </c>
      <c r="G112" s="444">
        <f>G78*Group_3_rates!I75</f>
        <v>44.991078509919319</v>
      </c>
      <c r="H112" s="444">
        <f>H78*Group_3_rates!J75</f>
        <v>48.770571996032487</v>
      </c>
      <c r="I112" s="444">
        <f>I78*Group_3_rates!K75</f>
        <v>52.041106363277947</v>
      </c>
      <c r="J112" s="444">
        <f>J78*Group_3_rates!L75</f>
        <v>54.974980463749866</v>
      </c>
      <c r="K112" s="444">
        <f>K78*Group_3_rates!M75</f>
        <v>56.649744525687858</v>
      </c>
      <c r="L112" s="444">
        <f>L78*Group_3_rates!N75</f>
        <v>57.629553320273267</v>
      </c>
      <c r="M112" s="444">
        <f>M78*Group_3_rates!O75</f>
        <v>58.351954843033788</v>
      </c>
      <c r="N112" s="444">
        <f>N78*Group_3_rates!P75</f>
        <v>58.764048104390682</v>
      </c>
    </row>
    <row r="113" spans="1:14" ht="13.15">
      <c r="B113" s="329" t="str">
        <f t="shared" si="47"/>
        <v>30-34</v>
      </c>
      <c r="C113" s="444">
        <f>C79*Group_3_rates!E76</f>
        <v>33.369605905940503</v>
      </c>
      <c r="D113" s="444">
        <f>D79*Group_3_rates!F76</f>
        <v>32.698376598022982</v>
      </c>
      <c r="E113" s="444">
        <f>E79*Group_3_rates!G76</f>
        <v>33.362225319996263</v>
      </c>
      <c r="F113" s="444">
        <f>F79*Group_3_rates!H76</f>
        <v>34.68914871401806</v>
      </c>
      <c r="G113" s="444">
        <f>G79*Group_3_rates!I76</f>
        <v>36.109062512708896</v>
      </c>
      <c r="H113" s="444">
        <f>H79*Group_3_rates!J76</f>
        <v>37.811151099521048</v>
      </c>
      <c r="I113" s="444">
        <f>I79*Group_3_rates!K76</f>
        <v>39.64910563399647</v>
      </c>
      <c r="J113" s="444">
        <f>J79*Group_3_rates!L76</f>
        <v>41.568266846519393</v>
      </c>
      <c r="K113" s="444">
        <f>K79*Group_3_rates!M76</f>
        <v>43.084319847566142</v>
      </c>
      <c r="L113" s="444">
        <f>L79*Group_3_rates!N76</f>
        <v>44.299149347327059</v>
      </c>
      <c r="M113" s="444">
        <f>M79*Group_3_rates!O76</f>
        <v>45.332213687514127</v>
      </c>
      <c r="N113" s="444">
        <f>N79*Group_3_rates!P76</f>
        <v>46.144338058304456</v>
      </c>
    </row>
    <row r="114" spans="1:14" ht="13.15">
      <c r="B114" s="329" t="str">
        <f t="shared" si="47"/>
        <v>35-39</v>
      </c>
      <c r="C114" s="444">
        <f>C80*Group_3_rates!E77</f>
        <v>43.681300478104049</v>
      </c>
      <c r="D114" s="444">
        <f>D80*Group_3_rates!F77</f>
        <v>41.931563648200587</v>
      </c>
      <c r="E114" s="444">
        <f>E80*Group_3_rates!G77</f>
        <v>40.797614156424324</v>
      </c>
      <c r="F114" s="444">
        <f>F80*Group_3_rates!H77</f>
        <v>40.085262848665273</v>
      </c>
      <c r="G114" s="444">
        <f>G80*Group_3_rates!I77</f>
        <v>39.540115528372986</v>
      </c>
      <c r="H114" s="444">
        <f>H80*Group_3_rates!J77</f>
        <v>39.449812716035495</v>
      </c>
      <c r="I114" s="444">
        <f>I80*Group_3_rates!K77</f>
        <v>39.748710294964624</v>
      </c>
      <c r="J114" s="444">
        <f>J80*Group_3_rates!L77</f>
        <v>40.393053874423941</v>
      </c>
      <c r="K114" s="444">
        <f>K80*Group_3_rates!M77</f>
        <v>41.034225307848864</v>
      </c>
      <c r="L114" s="444">
        <f>L80*Group_3_rates!N77</f>
        <v>41.705465292970089</v>
      </c>
      <c r="M114" s="444">
        <f>M80*Group_3_rates!O77</f>
        <v>42.430720881243275</v>
      </c>
      <c r="N114" s="444">
        <f>N80*Group_3_rates!P77</f>
        <v>43.128398833651339</v>
      </c>
    </row>
    <row r="115" spans="1:14" ht="13.15">
      <c r="B115" s="329" t="str">
        <f t="shared" si="47"/>
        <v>40-44</v>
      </c>
      <c r="C115" s="444">
        <f>C81*Group_3_rates!E78</f>
        <v>46.915728845604875</v>
      </c>
      <c r="D115" s="444">
        <f>D81*Group_3_rates!F78</f>
        <v>46.035505500392922</v>
      </c>
      <c r="E115" s="444">
        <f>E81*Group_3_rates!G78</f>
        <v>45.353473375518611</v>
      </c>
      <c r="F115" s="444">
        <f>F81*Group_3_rates!H78</f>
        <v>44.664232082177477</v>
      </c>
      <c r="G115" s="444">
        <f>G81*Group_3_rates!I78</f>
        <v>43.764470615223715</v>
      </c>
      <c r="H115" s="444">
        <f>H81*Group_3_rates!J78</f>
        <v>43.035596698400084</v>
      </c>
      <c r="I115" s="444">
        <f>I81*Group_3_rates!K78</f>
        <v>42.520983844751129</v>
      </c>
      <c r="J115" s="444">
        <f>J81*Group_3_rates!L78</f>
        <v>42.267478997301659</v>
      </c>
      <c r="K115" s="444">
        <f>K81*Group_3_rates!M78</f>
        <v>42.039880071315373</v>
      </c>
      <c r="L115" s="444">
        <f>L81*Group_3_rates!N78</f>
        <v>41.922334568066525</v>
      </c>
      <c r="M115" s="444">
        <f>M81*Group_3_rates!O78</f>
        <v>41.966958083457627</v>
      </c>
      <c r="N115" s="444">
        <f>N81*Group_3_rates!P78</f>
        <v>42.113246097948092</v>
      </c>
    </row>
    <row r="116" spans="1:14" ht="13.15">
      <c r="B116" s="329" t="str">
        <f t="shared" si="47"/>
        <v>45-49</v>
      </c>
      <c r="C116" s="444">
        <f>C82*Group_3_rates!E79</f>
        <v>54.147910688165219</v>
      </c>
      <c r="D116" s="444">
        <f>D82*Group_3_rates!F79</f>
        <v>51.720679597024137</v>
      </c>
      <c r="E116" s="444">
        <f>E82*Group_3_rates!G79</f>
        <v>50.104613601078704</v>
      </c>
      <c r="F116" s="444">
        <f>F82*Group_3_rates!H79</f>
        <v>48.83634903351674</v>
      </c>
      <c r="G116" s="444">
        <f>G82*Group_3_rates!I79</f>
        <v>47.514303327323532</v>
      </c>
      <c r="H116" s="444">
        <f>H82*Group_3_rates!J79</f>
        <v>46.401597398217966</v>
      </c>
      <c r="I116" s="444">
        <f>I82*Group_3_rates!K79</f>
        <v>45.476022955120953</v>
      </c>
      <c r="J116" s="444">
        <f>J82*Group_3_rates!L79</f>
        <v>44.755319988992213</v>
      </c>
      <c r="K116" s="444">
        <f>K82*Group_3_rates!M79</f>
        <v>44.021336493006743</v>
      </c>
      <c r="L116" s="444">
        <f>L82*Group_3_rates!N79</f>
        <v>43.367007010274421</v>
      </c>
      <c r="M116" s="444">
        <f>M82*Group_3_rates!O79</f>
        <v>42.862217379364111</v>
      </c>
      <c r="N116" s="444">
        <f>N82*Group_3_rates!P79</f>
        <v>42.47329593491483</v>
      </c>
    </row>
    <row r="117" spans="1:14" ht="13.15">
      <c r="B117" s="329" t="str">
        <f t="shared" si="47"/>
        <v>50-54</v>
      </c>
      <c r="C117" s="444">
        <f>C83*Group_3_rates!E80</f>
        <v>52.748202961897753</v>
      </c>
      <c r="D117" s="444">
        <f>D83*Group_3_rates!F80</f>
        <v>49.320171407249674</v>
      </c>
      <c r="E117" s="444">
        <f>E83*Group_3_rates!G80</f>
        <v>46.755914631331891</v>
      </c>
      <c r="F117" s="444">
        <f>F83*Group_3_rates!H80</f>
        <v>44.697176159662526</v>
      </c>
      <c r="G117" s="444">
        <f>G83*Group_3_rates!I80</f>
        <v>42.786217011457637</v>
      </c>
      <c r="H117" s="444">
        <f>H83*Group_3_rates!J80</f>
        <v>41.211788365565369</v>
      </c>
      <c r="I117" s="444">
        <f>I83*Group_3_rates!K80</f>
        <v>39.914843468508344</v>
      </c>
      <c r="J117" s="444">
        <f>J83*Group_3_rates!L80</f>
        <v>38.86837424151134</v>
      </c>
      <c r="K117" s="444">
        <f>K83*Group_3_rates!M80</f>
        <v>37.873922812373479</v>
      </c>
      <c r="L117" s="444">
        <f>L83*Group_3_rates!N80</f>
        <v>36.97800959468897</v>
      </c>
      <c r="M117" s="444">
        <f>M83*Group_3_rates!O80</f>
        <v>36.219107844588308</v>
      </c>
      <c r="N117" s="444">
        <f>N83*Group_3_rates!P80</f>
        <v>35.564986711372953</v>
      </c>
    </row>
    <row r="118" spans="1:14" ht="13.15">
      <c r="B118" s="329" t="str">
        <f t="shared" si="47"/>
        <v>55-59</v>
      </c>
      <c r="C118" s="444">
        <f>C84*Group_3_rates!E81</f>
        <v>27.422210639238823</v>
      </c>
      <c r="D118" s="444">
        <f>D84*Group_3_rates!F81</f>
        <v>23.579692099292096</v>
      </c>
      <c r="E118" s="444">
        <f>E84*Group_3_rates!G81</f>
        <v>21.005040189129751</v>
      </c>
      <c r="F118" s="444">
        <f>F84*Group_3_rates!H81</f>
        <v>19.174260944599865</v>
      </c>
      <c r="G118" s="444">
        <f>G84*Group_3_rates!I81</f>
        <v>17.734455296447972</v>
      </c>
      <c r="H118" s="444">
        <f>H84*Group_3_rates!J81</f>
        <v>16.650943841267861</v>
      </c>
      <c r="I118" s="444">
        <f>I84*Group_3_rates!K81</f>
        <v>15.822208973810232</v>
      </c>
      <c r="J118" s="444">
        <f>J84*Group_3_rates!L81</f>
        <v>15.188130408751736</v>
      </c>
      <c r="K118" s="444">
        <f>K84*Group_3_rates!M81</f>
        <v>14.631196682028648</v>
      </c>
      <c r="L118" s="444">
        <f>L84*Group_3_rates!N81</f>
        <v>14.154330223532245</v>
      </c>
      <c r="M118" s="444">
        <f>M84*Group_3_rates!O81</f>
        <v>13.759822521999279</v>
      </c>
      <c r="N118" s="444">
        <f>N84*Group_3_rates!P81</f>
        <v>13.422653993100853</v>
      </c>
    </row>
    <row r="119" spans="1:14" ht="13.15">
      <c r="B119" s="329" t="str">
        <f t="shared" si="47"/>
        <v>60-64</v>
      </c>
      <c r="C119" s="444">
        <f>C85*Group_3_rates!E82</f>
        <v>10.677951006958347</v>
      </c>
      <c r="D119" s="444">
        <f>D85*Group_3_rates!F82</f>
        <v>10.044416442708595</v>
      </c>
      <c r="E119" s="444">
        <f>E85*Group_3_rates!G82</f>
        <v>9.213579395631335</v>
      </c>
      <c r="F119" s="444">
        <f>F85*Group_3_rates!H82</f>
        <v>8.4090079742425754</v>
      </c>
      <c r="G119" s="444">
        <f>G85*Group_3_rates!I82</f>
        <v>7.6744130544965596</v>
      </c>
      <c r="H119" s="444">
        <f>H85*Group_3_rates!J82</f>
        <v>7.0834337584334284</v>
      </c>
      <c r="I119" s="444">
        <f>I85*Group_3_rates!K82</f>
        <v>6.6201051332448557</v>
      </c>
      <c r="J119" s="444">
        <f>J85*Group_3_rates!L82</f>
        <v>6.2654092724286947</v>
      </c>
      <c r="K119" s="444">
        <f>K85*Group_3_rates!M82</f>
        <v>5.9598817640960586</v>
      </c>
      <c r="L119" s="444">
        <f>L85*Group_3_rates!N82</f>
        <v>5.7057775135058977</v>
      </c>
      <c r="M119" s="444">
        <f>M85*Group_3_rates!O82</f>
        <v>5.5021006955928309</v>
      </c>
      <c r="N119" s="444">
        <f>N85*Group_3_rates!P82</f>
        <v>5.3325204329358398</v>
      </c>
    </row>
    <row r="120" spans="1:14" ht="13.15">
      <c r="B120" s="329" t="str">
        <f t="shared" si="47"/>
        <v>65 plus</v>
      </c>
      <c r="C120" s="444">
        <f>C86*Group_3_rates!E83</f>
        <v>4.3881854466549459</v>
      </c>
      <c r="D120" s="444">
        <f>D86*Group_3_rates!F83</f>
        <v>5.1969457049861436</v>
      </c>
      <c r="E120" s="444">
        <f>E86*Group_3_rates!G83</f>
        <v>5.5820118607507396</v>
      </c>
      <c r="F120" s="444">
        <f>F86*Group_3_rates!H83</f>
        <v>5.6418107184529411</v>
      </c>
      <c r="G120" s="444">
        <f>G86*Group_3_rates!I83</f>
        <v>5.4763110078876176</v>
      </c>
      <c r="H120" s="444">
        <f>H86*Group_3_rates!J83</f>
        <v>5.225007753572652</v>
      </c>
      <c r="I120" s="444">
        <f>I86*Group_3_rates!K83</f>
        <v>4.952841273764415</v>
      </c>
      <c r="J120" s="444">
        <f>J86*Group_3_rates!L83</f>
        <v>4.6982512375183854</v>
      </c>
      <c r="K120" s="444">
        <f>K86*Group_3_rates!M83</f>
        <v>4.4521730066620444</v>
      </c>
      <c r="L120" s="444">
        <f>L86*Group_3_rates!N83</f>
        <v>4.2315088634179077</v>
      </c>
      <c r="M120" s="444">
        <f>M86*Group_3_rates!O83</f>
        <v>4.0450641392724807</v>
      </c>
      <c r="N120" s="444">
        <f>N86*Group_3_rates!P83</f>
        <v>3.8867662032613755</v>
      </c>
    </row>
    <row r="121" spans="1:14" ht="13.15">
      <c r="B121" s="329" t="str">
        <f t="shared" si="47"/>
        <v>Total</v>
      </c>
      <c r="C121" s="444">
        <f>SUM(C111:C120)</f>
        <v>297.77024658553734</v>
      </c>
      <c r="D121" s="444">
        <f t="shared" ref="D121:N121" si="49">SUM(D111:D120)</f>
        <v>301.60788306679098</v>
      </c>
      <c r="E121" s="444">
        <f t="shared" si="49"/>
        <v>307.2661360211934</v>
      </c>
      <c r="F121" s="444">
        <f t="shared" si="49"/>
        <v>311.96379048360194</v>
      </c>
      <c r="G121" s="444">
        <f t="shared" si="49"/>
        <v>313.59179284120142</v>
      </c>
      <c r="H121" s="444">
        <f t="shared" si="49"/>
        <v>315.87355795492073</v>
      </c>
      <c r="I121" s="444">
        <f t="shared" si="49"/>
        <v>318.73135259061644</v>
      </c>
      <c r="J121" s="444">
        <f t="shared" si="49"/>
        <v>322.46717132798699</v>
      </c>
      <c r="K121" s="444">
        <f t="shared" si="49"/>
        <v>323.71012915268079</v>
      </c>
      <c r="L121" s="444">
        <f t="shared" si="49"/>
        <v>324.02859135568332</v>
      </c>
      <c r="M121" s="444">
        <f t="shared" si="49"/>
        <v>324.55870520315023</v>
      </c>
      <c r="N121" s="444">
        <f t="shared" si="49"/>
        <v>324.85310194087339</v>
      </c>
    </row>
    <row r="122" spans="1:14">
      <c r="A122" s="300">
        <f>SUM(C122:N122)</f>
        <v>0</v>
      </c>
      <c r="C122" s="300">
        <f>SUM(C111:C120)-C121</f>
        <v>0</v>
      </c>
      <c r="D122" s="300">
        <f t="shared" ref="D122:N122" si="50">SUM(D111:D120)-D121</f>
        <v>0</v>
      </c>
      <c r="E122" s="300">
        <f t="shared" si="50"/>
        <v>0</v>
      </c>
      <c r="F122" s="300">
        <f t="shared" si="50"/>
        <v>0</v>
      </c>
      <c r="G122" s="300">
        <f t="shared" si="50"/>
        <v>0</v>
      </c>
      <c r="H122" s="300">
        <f t="shared" si="50"/>
        <v>0</v>
      </c>
      <c r="I122" s="300">
        <f t="shared" si="50"/>
        <v>0</v>
      </c>
      <c r="J122" s="300">
        <f t="shared" si="50"/>
        <v>0</v>
      </c>
      <c r="K122" s="300">
        <f t="shared" si="50"/>
        <v>0</v>
      </c>
      <c r="L122" s="300">
        <f t="shared" si="50"/>
        <v>0</v>
      </c>
      <c r="M122" s="300">
        <f t="shared" si="50"/>
        <v>0</v>
      </c>
      <c r="N122" s="300">
        <f t="shared" si="50"/>
        <v>0</v>
      </c>
    </row>
    <row r="124" spans="1:14" ht="13.15">
      <c r="B124" s="332" t="s">
        <v>47</v>
      </c>
      <c r="C124" s="320"/>
      <c r="D124" s="320"/>
      <c r="E124" s="320"/>
      <c r="F124" s="320"/>
      <c r="G124" s="320"/>
      <c r="H124" s="330"/>
      <c r="I124" s="320"/>
      <c r="J124" s="320"/>
      <c r="K124" s="320"/>
      <c r="L124" s="320"/>
    </row>
    <row r="125" spans="1:14">
      <c r="C125" s="320"/>
      <c r="D125" s="320"/>
      <c r="E125" s="320"/>
      <c r="F125" s="320"/>
      <c r="G125" s="320"/>
      <c r="H125" s="330"/>
      <c r="I125" s="320"/>
      <c r="J125" s="320"/>
      <c r="K125" s="320"/>
      <c r="L125" s="320"/>
    </row>
    <row r="126" spans="1:14" ht="13.15">
      <c r="B126" s="329" t="str">
        <f t="shared" ref="B126:B137" si="51">B110</f>
        <v>Age group</v>
      </c>
      <c r="C126" s="329" t="str">
        <f t="shared" ref="C126:N126" si="52">C110</f>
        <v>2018/19</v>
      </c>
      <c r="D126" s="329" t="str">
        <f t="shared" si="52"/>
        <v>2019/20</v>
      </c>
      <c r="E126" s="329" t="str">
        <f t="shared" si="52"/>
        <v>2020/21</v>
      </c>
      <c r="F126" s="329" t="str">
        <f t="shared" si="52"/>
        <v>2021/22</v>
      </c>
      <c r="G126" s="329" t="str">
        <f t="shared" si="52"/>
        <v>2022/23</v>
      </c>
      <c r="H126" s="329" t="str">
        <f t="shared" si="52"/>
        <v>2023/24</v>
      </c>
      <c r="I126" s="329" t="str">
        <f t="shared" si="52"/>
        <v>2024/25</v>
      </c>
      <c r="J126" s="329" t="str">
        <f t="shared" si="52"/>
        <v>2025/26</v>
      </c>
      <c r="K126" s="329" t="str">
        <f t="shared" si="52"/>
        <v>2026/27</v>
      </c>
      <c r="L126" s="329" t="str">
        <f t="shared" si="52"/>
        <v>2027/28</v>
      </c>
      <c r="M126" s="329" t="str">
        <f t="shared" si="52"/>
        <v>2028/29</v>
      </c>
      <c r="N126" s="329" t="str">
        <f t="shared" si="52"/>
        <v>2029/30</v>
      </c>
    </row>
    <row r="127" spans="1:14" ht="13.15">
      <c r="B127" s="329" t="str">
        <f t="shared" si="51"/>
        <v>20-24</v>
      </c>
      <c r="C127" s="444">
        <f>C93*Group_3_rates!E89</f>
        <v>12.225804293584533</v>
      </c>
      <c r="D127" s="444">
        <f>D93*Group_3_rates!F89</f>
        <v>24.311672995079572</v>
      </c>
      <c r="E127" s="444">
        <f>E93*Group_3_rates!G89</f>
        <v>34.400729457765287</v>
      </c>
      <c r="F127" s="444">
        <f>F93*Group_3_rates!H89</f>
        <v>40.50127102380894</v>
      </c>
      <c r="G127" s="444">
        <f>G93*Group_3_rates!I89</f>
        <v>43.83606280693413</v>
      </c>
      <c r="H127" s="444">
        <f>H93*Group_3_rates!J89</f>
        <v>46.428569264141714</v>
      </c>
      <c r="I127" s="444">
        <f>I93*Group_3_rates!K89</f>
        <v>48.491128512318291</v>
      </c>
      <c r="J127" s="444">
        <f>J93*Group_3_rates!L89</f>
        <v>50.324443304358219</v>
      </c>
      <c r="K127" s="444">
        <f>K93*Group_3_rates!M89</f>
        <v>50.701425330416711</v>
      </c>
      <c r="L127" s="444">
        <f>L93*Group_3_rates!N89</f>
        <v>50.558088966657245</v>
      </c>
      <c r="M127" s="444">
        <f>M93*Group_3_rates!O89</f>
        <v>50.459878635245744</v>
      </c>
      <c r="N127" s="444">
        <f>N93*Group_3_rates!P89</f>
        <v>50.232762224803182</v>
      </c>
    </row>
    <row r="128" spans="1:14" ht="13.15">
      <c r="B128" s="329" t="str">
        <f t="shared" si="51"/>
        <v>25-29</v>
      </c>
      <c r="C128" s="444">
        <f>C94*Group_3_rates!E90</f>
        <v>58.174860557429049</v>
      </c>
      <c r="D128" s="444">
        <f>D94*Group_3_rates!F90</f>
        <v>60.463969097019735</v>
      </c>
      <c r="E128" s="444">
        <f>E94*Group_3_rates!G90</f>
        <v>66.622992576500963</v>
      </c>
      <c r="F128" s="444">
        <f>F94*Group_3_rates!H90</f>
        <v>70.416032719383821</v>
      </c>
      <c r="G128" s="444">
        <f>G94*Group_3_rates!I90</f>
        <v>72.837080843078368</v>
      </c>
      <c r="H128" s="444">
        <f>H94*Group_3_rates!J90</f>
        <v>75.324524482590235</v>
      </c>
      <c r="I128" s="444">
        <f>I94*Group_3_rates!K90</f>
        <v>77.744392013085871</v>
      </c>
      <c r="J128" s="444">
        <f>J94*Group_3_rates!L90</f>
        <v>80.190933372309118</v>
      </c>
      <c r="K128" s="444">
        <f>K94*Group_3_rates!M90</f>
        <v>81.253136352747077</v>
      </c>
      <c r="L128" s="444">
        <f>L94*Group_3_rates!N90</f>
        <v>81.640813366198913</v>
      </c>
      <c r="M128" s="444">
        <f>M94*Group_3_rates!O90</f>
        <v>81.902291595722502</v>
      </c>
      <c r="N128" s="444">
        <f>N94*Group_3_rates!P90</f>
        <v>81.909331227393565</v>
      </c>
    </row>
    <row r="129" spans="1:14" ht="13.15">
      <c r="B129" s="329" t="str">
        <f t="shared" si="51"/>
        <v>30-34</v>
      </c>
      <c r="C129" s="444">
        <f>C95*Group_3_rates!E91</f>
        <v>77.957569273209288</v>
      </c>
      <c r="D129" s="444">
        <f>D95*Group_3_rates!F91</f>
        <v>75.051150483598647</v>
      </c>
      <c r="E129" s="444">
        <f>E95*Group_3_rates!G91</f>
        <v>76.255398728554127</v>
      </c>
      <c r="F129" s="444">
        <f>F95*Group_3_rates!H91</f>
        <v>75.593689405721307</v>
      </c>
      <c r="G129" s="444">
        <f>G95*Group_3_rates!I91</f>
        <v>74.832624231150248</v>
      </c>
      <c r="H129" s="444">
        <f>H95*Group_3_rates!J91</f>
        <v>74.79655109960936</v>
      </c>
      <c r="I129" s="444">
        <f>I95*Group_3_rates!K91</f>
        <v>75.295929891431555</v>
      </c>
      <c r="J129" s="444">
        <f>J95*Group_3_rates!L91</f>
        <v>76.254972885462948</v>
      </c>
      <c r="K129" s="444">
        <f>K95*Group_3_rates!M91</f>
        <v>76.837318308901899</v>
      </c>
      <c r="L129" s="444">
        <f>L95*Group_3_rates!N91</f>
        <v>77.204440954873192</v>
      </c>
      <c r="M129" s="444">
        <f>M95*Group_3_rates!O91</f>
        <v>77.535191021417546</v>
      </c>
      <c r="N129" s="444">
        <f>N95*Group_3_rates!P91</f>
        <v>77.730576634192673</v>
      </c>
    </row>
    <row r="130" spans="1:14" ht="13.15">
      <c r="B130" s="329" t="str">
        <f t="shared" si="51"/>
        <v>35-39</v>
      </c>
      <c r="C130" s="444">
        <f>C96*Group_3_rates!E92</f>
        <v>76.062297285114425</v>
      </c>
      <c r="D130" s="444">
        <f>D96*Group_3_rates!F92</f>
        <v>75.075305308897725</v>
      </c>
      <c r="E130" s="444">
        <f>E96*Group_3_rates!G92</f>
        <v>76.775573151594529</v>
      </c>
      <c r="F130" s="444">
        <f>F96*Group_3_rates!H92</f>
        <v>75.678432175251913</v>
      </c>
      <c r="G130" s="444">
        <f>G96*Group_3_rates!I92</f>
        <v>74.0228685953591</v>
      </c>
      <c r="H130" s="444">
        <f>H96*Group_3_rates!J92</f>
        <v>72.763148446318738</v>
      </c>
      <c r="I130" s="444">
        <f>I96*Group_3_rates!K92</f>
        <v>71.917186832849453</v>
      </c>
      <c r="J130" s="444">
        <f>J96*Group_3_rates!L92</f>
        <v>71.517891677553237</v>
      </c>
      <c r="K130" s="444">
        <f>K96*Group_3_rates!M92</f>
        <v>71.074435867383343</v>
      </c>
      <c r="L130" s="444">
        <f>L96*Group_3_rates!N92</f>
        <v>70.708472148220608</v>
      </c>
      <c r="M130" s="444">
        <f>M96*Group_3_rates!O92</f>
        <v>70.505091321357412</v>
      </c>
      <c r="N130" s="444">
        <f>N96*Group_3_rates!P92</f>
        <v>70.358530554326421</v>
      </c>
    </row>
    <row r="131" spans="1:14" ht="13.15">
      <c r="B131" s="329" t="str">
        <f t="shared" si="51"/>
        <v>40-44</v>
      </c>
      <c r="C131" s="444">
        <f>C97*Group_3_rates!E93</f>
        <v>69.155743316641974</v>
      </c>
      <c r="D131" s="444">
        <f>D97*Group_3_rates!F93</f>
        <v>69.414848270553179</v>
      </c>
      <c r="E131" s="444">
        <f>E97*Group_3_rates!G93</f>
        <v>72.169855303469831</v>
      </c>
      <c r="F131" s="444">
        <f>F97*Group_3_rates!H93</f>
        <v>72.101109319185383</v>
      </c>
      <c r="G131" s="444">
        <f>G97*Group_3_rates!I93</f>
        <v>71.178509899422352</v>
      </c>
      <c r="H131" s="444">
        <f>H97*Group_3_rates!J93</f>
        <v>70.268009584458426</v>
      </c>
      <c r="I131" s="444">
        <f>I97*Group_3_rates!K93</f>
        <v>69.437181493927127</v>
      </c>
      <c r="J131" s="444">
        <f>J97*Group_3_rates!L93</f>
        <v>68.782125303076313</v>
      </c>
      <c r="K131" s="444">
        <f>K97*Group_3_rates!M93</f>
        <v>67.967980632222933</v>
      </c>
      <c r="L131" s="444">
        <f>L97*Group_3_rates!N93</f>
        <v>67.173097535971607</v>
      </c>
      <c r="M131" s="444">
        <f>M97*Group_3_rates!O93</f>
        <v>66.524120141370048</v>
      </c>
      <c r="N131" s="444">
        <f>N97*Group_3_rates!P93</f>
        <v>65.966103673330039</v>
      </c>
    </row>
    <row r="132" spans="1:14" ht="13.15">
      <c r="B132" s="329" t="str">
        <f t="shared" si="51"/>
        <v>45-49</v>
      </c>
      <c r="C132" s="444">
        <f>C98*Group_3_rates!E94</f>
        <v>64.435499546282955</v>
      </c>
      <c r="D132" s="444">
        <f>D98*Group_3_rates!F94</f>
        <v>64.481054110042024</v>
      </c>
      <c r="E132" s="444">
        <f>E98*Group_3_rates!G94</f>
        <v>67.117220861808761</v>
      </c>
      <c r="F132" s="444">
        <f>F98*Group_3_rates!H94</f>
        <v>67.324871041210031</v>
      </c>
      <c r="G132" s="444">
        <f>G98*Group_3_rates!I94</f>
        <v>66.843210844068025</v>
      </c>
      <c r="H132" s="444">
        <f>H98*Group_3_rates!J94</f>
        <v>66.378030065213522</v>
      </c>
      <c r="I132" s="444">
        <f>I98*Group_3_rates!K94</f>
        <v>65.925074499338621</v>
      </c>
      <c r="J132" s="444">
        <f>J98*Group_3_rates!L94</f>
        <v>65.533076682257132</v>
      </c>
      <c r="K132" s="444">
        <f>K98*Group_3_rates!M94</f>
        <v>64.88800501377888</v>
      </c>
      <c r="L132" s="444">
        <f>L98*Group_3_rates!N94</f>
        <v>64.156893820579867</v>
      </c>
      <c r="M132" s="444">
        <f>M98*Group_3_rates!O94</f>
        <v>63.47206338603899</v>
      </c>
      <c r="N132" s="444">
        <f>N98*Group_3_rates!P94</f>
        <v>62.808018094466391</v>
      </c>
    </row>
    <row r="133" spans="1:14" ht="13.15">
      <c r="B133" s="329" t="str">
        <f t="shared" si="51"/>
        <v>50-54</v>
      </c>
      <c r="C133" s="444">
        <f>C99*Group_3_rates!E95</f>
        <v>63.721858293341477</v>
      </c>
      <c r="D133" s="444">
        <f>D99*Group_3_rates!F95</f>
        <v>60.833812899461087</v>
      </c>
      <c r="E133" s="444">
        <f>E99*Group_3_rates!G95</f>
        <v>61.122185769326251</v>
      </c>
      <c r="F133" s="444">
        <f>F99*Group_3_rates!H95</f>
        <v>59.762414023728589</v>
      </c>
      <c r="G133" s="444">
        <f>G99*Group_3_rates!I95</f>
        <v>58.30660176059213</v>
      </c>
      <c r="H133" s="444">
        <f>H99*Group_3_rates!J95</f>
        <v>57.241646629124922</v>
      </c>
      <c r="I133" s="444">
        <f>I99*Group_3_rates!K95</f>
        <v>56.45288637392472</v>
      </c>
      <c r="J133" s="444">
        <f>J99*Group_3_rates!L95</f>
        <v>55.890536750705863</v>
      </c>
      <c r="K133" s="444">
        <f>K99*Group_3_rates!M95</f>
        <v>55.228672316940589</v>
      </c>
      <c r="L133" s="444">
        <f>L99*Group_3_rates!N95</f>
        <v>54.552759281581984</v>
      </c>
      <c r="M133" s="444">
        <f>M99*Group_3_rates!O95</f>
        <v>53.936042326508748</v>
      </c>
      <c r="N133" s="444">
        <f>N99*Group_3_rates!P95</f>
        <v>53.33638548835507</v>
      </c>
    </row>
    <row r="134" spans="1:14" ht="13.15">
      <c r="B134" s="329" t="str">
        <f t="shared" si="51"/>
        <v>55-59</v>
      </c>
      <c r="C134" s="444">
        <f>C100*Group_3_rates!E96</f>
        <v>25.963370854585101</v>
      </c>
      <c r="D134" s="444">
        <f>D100*Group_3_rates!F96</f>
        <v>23.869360474188813</v>
      </c>
      <c r="E134" s="444">
        <f>E100*Group_3_rates!G96</f>
        <v>23.162364902951737</v>
      </c>
      <c r="F134" s="444">
        <f>F100*Group_3_rates!H96</f>
        <v>21.987024679610997</v>
      </c>
      <c r="G134" s="444">
        <f>G100*Group_3_rates!I96</f>
        <v>20.928767682183135</v>
      </c>
      <c r="H134" s="444">
        <f>H100*Group_3_rates!J96</f>
        <v>20.150315878958544</v>
      </c>
      <c r="I134" s="444">
        <f>I100*Group_3_rates!K96</f>
        <v>19.582925989546393</v>
      </c>
      <c r="J134" s="444">
        <f>J100*Group_3_rates!L96</f>
        <v>19.184767279926014</v>
      </c>
      <c r="K134" s="444">
        <f>K100*Group_3_rates!M96</f>
        <v>18.809723970928275</v>
      </c>
      <c r="L134" s="444">
        <f>L100*Group_3_rates!N96</f>
        <v>18.47866047424986</v>
      </c>
      <c r="M134" s="444">
        <f>M100*Group_3_rates!O96</f>
        <v>18.20587916607116</v>
      </c>
      <c r="N134" s="444">
        <f>N100*Group_3_rates!P96</f>
        <v>17.961975162992346</v>
      </c>
    </row>
    <row r="135" spans="1:14" ht="13.15">
      <c r="B135" s="329" t="str">
        <f t="shared" si="51"/>
        <v>60-64</v>
      </c>
      <c r="C135" s="444">
        <f>C101*Group_3_rates!E97</f>
        <v>9.9059345572912392</v>
      </c>
      <c r="D135" s="444">
        <f>D101*Group_3_rates!F97</f>
        <v>9.5686694218628769</v>
      </c>
      <c r="E135" s="444">
        <f>E101*Group_3_rates!G97</f>
        <v>9.4486354973288549</v>
      </c>
      <c r="F135" s="444">
        <f>F101*Group_3_rates!H97</f>
        <v>8.9702955357615828</v>
      </c>
      <c r="G135" s="444">
        <f>G101*Group_3_rates!I97</f>
        <v>8.4656398609366903</v>
      </c>
      <c r="H135" s="444">
        <f>H101*Group_3_rates!J97</f>
        <v>8.061230988696348</v>
      </c>
      <c r="I135" s="444">
        <f>I101*Group_3_rates!K97</f>
        <v>7.7489946314834794</v>
      </c>
      <c r="J135" s="444">
        <f>J101*Group_3_rates!L97</f>
        <v>7.5209750576627483</v>
      </c>
      <c r="K135" s="444">
        <f>K101*Group_3_rates!M97</f>
        <v>7.3077813050075493</v>
      </c>
      <c r="L135" s="444">
        <f>L101*Group_3_rates!N97</f>
        <v>7.1263161114224385</v>
      </c>
      <c r="M135" s="444">
        <f>M101*Group_3_rates!O97</f>
        <v>6.984536795520035</v>
      </c>
      <c r="N135" s="444">
        <f>N101*Group_3_rates!P97</f>
        <v>6.8651191589448803</v>
      </c>
    </row>
    <row r="136" spans="1:14" ht="13.15">
      <c r="B136" s="329" t="str">
        <f t="shared" si="51"/>
        <v>65 plus</v>
      </c>
      <c r="C136" s="444">
        <f>C102*Group_3_rates!E98</f>
        <v>2.7316822245631518</v>
      </c>
      <c r="D136" s="444">
        <f>D102*Group_3_rates!F98</f>
        <v>3.8774058904438609</v>
      </c>
      <c r="E136" s="444">
        <f>E102*Group_3_rates!G98</f>
        <v>4.7429684010763689</v>
      </c>
      <c r="F136" s="444">
        <f>F102*Group_3_rates!H98</f>
        <v>5.1245921005631088</v>
      </c>
      <c r="G136" s="444">
        <f>G102*Group_3_rates!I98</f>
        <v>5.2371185634190969</v>
      </c>
      <c r="H136" s="444">
        <f>H102*Group_3_rates!J98</f>
        <v>5.2274874243215663</v>
      </c>
      <c r="I136" s="444">
        <f>I102*Group_3_rates!K98</f>
        <v>5.1563397947082645</v>
      </c>
      <c r="J136" s="444">
        <f>J102*Group_3_rates!L98</f>
        <v>5.0649821206831698</v>
      </c>
      <c r="K136" s="444">
        <f>K102*Group_3_rates!M98</f>
        <v>4.9446329678015184</v>
      </c>
      <c r="L136" s="444">
        <f>L102*Group_3_rates!N98</f>
        <v>4.8200777545622149</v>
      </c>
      <c r="M136" s="444">
        <f>M102*Group_3_rates!O98</f>
        <v>4.7080736069965994</v>
      </c>
      <c r="N136" s="444">
        <f>N102*Group_3_rates!P98</f>
        <v>4.6072970366239581</v>
      </c>
    </row>
    <row r="137" spans="1:14" ht="13.15">
      <c r="B137" s="329" t="str">
        <f t="shared" si="51"/>
        <v>Total</v>
      </c>
      <c r="C137" s="444">
        <f>SUM(C127:C136)</f>
        <v>460.33462020204314</v>
      </c>
      <c r="D137" s="444">
        <f t="shared" ref="D137:N137" si="53">SUM(D127:D136)</f>
        <v>466.94724895114746</v>
      </c>
      <c r="E137" s="444">
        <f t="shared" si="53"/>
        <v>491.81792465037665</v>
      </c>
      <c r="F137" s="444">
        <f t="shared" si="53"/>
        <v>497.45973202422573</v>
      </c>
      <c r="G137" s="444">
        <f t="shared" si="53"/>
        <v>496.48848508714326</v>
      </c>
      <c r="H137" s="444">
        <f t="shared" si="53"/>
        <v>496.63951386343342</v>
      </c>
      <c r="I137" s="444">
        <f t="shared" si="53"/>
        <v>497.75204003261376</v>
      </c>
      <c r="J137" s="444">
        <f t="shared" si="53"/>
        <v>500.26470443399467</v>
      </c>
      <c r="K137" s="444">
        <f t="shared" si="53"/>
        <v>499.01311206612871</v>
      </c>
      <c r="L137" s="444">
        <f t="shared" si="53"/>
        <v>496.41962041431793</v>
      </c>
      <c r="M137" s="444">
        <f t="shared" si="53"/>
        <v>494.23316799624882</v>
      </c>
      <c r="N137" s="444">
        <f t="shared" si="53"/>
        <v>491.77609925542851</v>
      </c>
    </row>
    <row r="138" spans="1:14">
      <c r="A138" s="300">
        <f>SUM(C138:N138)</f>
        <v>0</v>
      </c>
      <c r="C138" s="300">
        <f>SUM(C127:C136)-C137</f>
        <v>0</v>
      </c>
      <c r="D138" s="300">
        <f t="shared" ref="D138:N138" si="54">SUM(D127:D136)-D137</f>
        <v>0</v>
      </c>
      <c r="E138" s="300">
        <f t="shared" si="54"/>
        <v>0</v>
      </c>
      <c r="F138" s="300">
        <f t="shared" si="54"/>
        <v>0</v>
      </c>
      <c r="G138" s="300">
        <f t="shared" si="54"/>
        <v>0</v>
      </c>
      <c r="H138" s="300">
        <f t="shared" si="54"/>
        <v>0</v>
      </c>
      <c r="I138" s="300">
        <f t="shared" si="54"/>
        <v>0</v>
      </c>
      <c r="J138" s="300">
        <f t="shared" si="54"/>
        <v>0</v>
      </c>
      <c r="K138" s="300">
        <f t="shared" si="54"/>
        <v>0</v>
      </c>
      <c r="L138" s="300">
        <f t="shared" si="54"/>
        <v>0</v>
      </c>
      <c r="M138" s="300">
        <f t="shared" si="54"/>
        <v>0</v>
      </c>
      <c r="N138" s="300">
        <f t="shared" si="54"/>
        <v>0</v>
      </c>
    </row>
    <row r="140" spans="1:14" ht="15">
      <c r="B140" s="331" t="s">
        <v>164</v>
      </c>
      <c r="H140" s="316"/>
    </row>
    <row r="141" spans="1:14">
      <c r="H141" s="316"/>
    </row>
    <row r="142" spans="1:14" ht="13.15">
      <c r="B142" s="332" t="s">
        <v>46</v>
      </c>
      <c r="H142" s="316"/>
    </row>
    <row r="143" spans="1:14">
      <c r="H143" s="316"/>
    </row>
    <row r="144" spans="1:14" ht="13.15">
      <c r="B144" s="329" t="str">
        <f t="shared" ref="B144:B155" si="55">B110</f>
        <v>Age group</v>
      </c>
      <c r="C144" s="329" t="str">
        <f t="shared" ref="C144:N144" si="56">C110</f>
        <v>2018/19</v>
      </c>
      <c r="D144" s="329" t="str">
        <f t="shared" si="56"/>
        <v>2019/20</v>
      </c>
      <c r="E144" s="329" t="str">
        <f t="shared" si="56"/>
        <v>2020/21</v>
      </c>
      <c r="F144" s="329" t="str">
        <f t="shared" si="56"/>
        <v>2021/22</v>
      </c>
      <c r="G144" s="329" t="str">
        <f t="shared" si="56"/>
        <v>2022/23</v>
      </c>
      <c r="H144" s="329" t="str">
        <f t="shared" si="56"/>
        <v>2023/24</v>
      </c>
      <c r="I144" s="329" t="str">
        <f t="shared" si="56"/>
        <v>2024/25</v>
      </c>
      <c r="J144" s="329" t="str">
        <f t="shared" si="56"/>
        <v>2025/26</v>
      </c>
      <c r="K144" s="329" t="str">
        <f t="shared" si="56"/>
        <v>2026/27</v>
      </c>
      <c r="L144" s="329" t="str">
        <f t="shared" si="56"/>
        <v>2027/28</v>
      </c>
      <c r="M144" s="329" t="str">
        <f t="shared" si="56"/>
        <v>2028/29</v>
      </c>
      <c r="N144" s="329" t="str">
        <f t="shared" si="56"/>
        <v>2029/30</v>
      </c>
    </row>
    <row r="145" spans="1:14" ht="13.15">
      <c r="B145" s="329" t="str">
        <f t="shared" si="55"/>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row>
    <row r="146" spans="1:14" ht="13.15">
      <c r="B146" s="329" t="str">
        <f t="shared" si="55"/>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row>
    <row r="147" spans="1:14" ht="13.15">
      <c r="B147" s="329" t="str">
        <f t="shared" si="55"/>
        <v>30-34</v>
      </c>
      <c r="C147" s="444">
        <f>C79*Calc_SEC_retirement_rates!$G126</f>
        <v>0.14602697219820421</v>
      </c>
      <c r="D147" s="444">
        <f>D79*Calc_SEC_retirement_rates!$G126</f>
        <v>0.1439679951076655</v>
      </c>
      <c r="E147" s="444">
        <f>E79*Calc_SEC_retirement_rates!$G126</f>
        <v>0.14696828417357655</v>
      </c>
      <c r="F147" s="444">
        <f>F79*Calc_SEC_retirement_rates!$G126</f>
        <v>0.15245189157473038</v>
      </c>
      <c r="G147" s="444">
        <f>G79*Calc_SEC_retirement_rates!$G126</f>
        <v>0.15869212958887347</v>
      </c>
      <c r="H147" s="444">
        <f>H79*Calc_SEC_retirement_rates!$G126</f>
        <v>0.16617246953109904</v>
      </c>
      <c r="I147" s="444">
        <f>I79*Calc_SEC_retirement_rates!$G126</f>
        <v>0.17424991322160682</v>
      </c>
      <c r="J147" s="444">
        <f>J79*Calc_SEC_retirement_rates!$G126</f>
        <v>0.18268424406950509</v>
      </c>
      <c r="K147" s="444">
        <f>K79*Calc_SEC_retirement_rates!$G126</f>
        <v>0.18934699470782573</v>
      </c>
      <c r="L147" s="444">
        <f>L79*Calc_SEC_retirement_rates!$G126</f>
        <v>0.19468592812202318</v>
      </c>
      <c r="M147" s="444">
        <f>M79*Calc_SEC_retirement_rates!$G126</f>
        <v>0.1992260399039037</v>
      </c>
      <c r="N147" s="444">
        <f>N79*Calc_SEC_retirement_rates!$G126</f>
        <v>0.20279516457576086</v>
      </c>
    </row>
    <row r="148" spans="1:14" ht="13.15">
      <c r="B148" s="329" t="str">
        <f t="shared" si="55"/>
        <v>35-39</v>
      </c>
      <c r="C148" s="444">
        <f>C80*Calc_SEC_retirement_rates!$G127</f>
        <v>0.26376499275026755</v>
      </c>
      <c r="D148" s="444">
        <f>D80*Calc_SEC_retirement_rates!$G127</f>
        <v>0.25475365023642788</v>
      </c>
      <c r="E148" s="444">
        <f>E80*Calc_SEC_retirement_rates!$G127</f>
        <v>0.24799502667535014</v>
      </c>
      <c r="F148" s="444">
        <f>F80*Calc_SEC_retirement_rates!$G127</f>
        <v>0.24308799037178688</v>
      </c>
      <c r="G148" s="444">
        <f>G80*Calc_SEC_retirement_rates!$G127</f>
        <v>0.23978206801706223</v>
      </c>
      <c r="H148" s="444">
        <f>H80*Calc_SEC_retirement_rates!$G127</f>
        <v>0.23923444708068684</v>
      </c>
      <c r="I148" s="444">
        <f>I80*Calc_SEC_retirement_rates!$G127</f>
        <v>0.24104704369663477</v>
      </c>
      <c r="J148" s="444">
        <f>J80*Calc_SEC_retirement_rates!$G127</f>
        <v>0.24495451928014447</v>
      </c>
      <c r="K148" s="444">
        <f>K80*Calc_SEC_retirement_rates!$G127</f>
        <v>0.24884275810306272</v>
      </c>
      <c r="L148" s="444">
        <f>L80*Calc_SEC_retirement_rates!$G127</f>
        <v>0.25291334084206901</v>
      </c>
      <c r="M148" s="444">
        <f>M80*Calc_SEC_retirement_rates!$G127</f>
        <v>0.25731148896260969</v>
      </c>
      <c r="N148" s="444">
        <f>N80*Calc_SEC_retirement_rates!$G127</f>
        <v>0.2615423987615017</v>
      </c>
    </row>
    <row r="149" spans="1:14" ht="13.15">
      <c r="B149" s="329" t="str">
        <f t="shared" si="55"/>
        <v>40-44</v>
      </c>
      <c r="C149" s="444">
        <f>C81*Calc_SEC_retirement_rates!$G128</f>
        <v>0.36967481845028416</v>
      </c>
      <c r="D149" s="444">
        <f>D81*Calc_SEC_retirement_rates!$G128</f>
        <v>0.36496572424883084</v>
      </c>
      <c r="E149" s="444">
        <f>E81*Calc_SEC_retirement_rates!$G128</f>
        <v>0.3597481453404181</v>
      </c>
      <c r="F149" s="444">
        <f>F81*Calc_SEC_retirement_rates!$G128</f>
        <v>0.35344223482271481</v>
      </c>
      <c r="G149" s="444">
        <f>G81*Calc_SEC_retirement_rates!$G128</f>
        <v>0.34632213695329683</v>
      </c>
      <c r="H149" s="444">
        <f>H81*Calc_SEC_retirement_rates!$G128</f>
        <v>0.3405543264692355</v>
      </c>
      <c r="I149" s="444">
        <f>I81*Calc_SEC_retirement_rates!$G128</f>
        <v>0.33648203173622565</v>
      </c>
      <c r="J149" s="444">
        <f>J81*Calc_SEC_retirement_rates!$G128</f>
        <v>0.33447596747307928</v>
      </c>
      <c r="K149" s="444">
        <f>K81*Calc_SEC_retirement_rates!$G128</f>
        <v>0.33267490498316937</v>
      </c>
      <c r="L149" s="444">
        <f>L81*Calc_SEC_retirement_rates!$G128</f>
        <v>0.33174473013352246</v>
      </c>
      <c r="M149" s="444">
        <f>M81*Calc_SEC_retirement_rates!$G128</f>
        <v>0.33209785016425442</v>
      </c>
      <c r="N149" s="444">
        <f>N81*Calc_SEC_retirement_rates!$G128</f>
        <v>0.33325547362174851</v>
      </c>
    </row>
    <row r="150" spans="1:14" ht="13.15">
      <c r="B150" s="329" t="str">
        <f t="shared" si="55"/>
        <v>45-49</v>
      </c>
      <c r="C150" s="444">
        <f>C82*Calc_SEC_retirement_rates!$G129</f>
        <v>0.97971053651340878</v>
      </c>
      <c r="D150" s="444">
        <f>D82*Calc_SEC_retirement_rates!$G129</f>
        <v>0.94153845005960701</v>
      </c>
      <c r="E150" s="444">
        <f>E82*Calc_SEC_retirement_rates!$G129</f>
        <v>0.91259986915579427</v>
      </c>
      <c r="F150" s="444">
        <f>F82*Calc_SEC_retirement_rates!$G129</f>
        <v>0.88739389431452886</v>
      </c>
      <c r="G150" s="444">
        <f>G82*Calc_SEC_retirement_rates!$G129</f>
        <v>0.86337131050353522</v>
      </c>
      <c r="H150" s="444">
        <f>H82*Calc_SEC_retirement_rates!$G129</f>
        <v>0.84315259089822259</v>
      </c>
      <c r="I150" s="444">
        <f>I82*Calc_SEC_retirement_rates!$G129</f>
        <v>0.82633419382734075</v>
      </c>
      <c r="J150" s="444">
        <f>J82*Calc_SEC_retirement_rates!$G129</f>
        <v>0.81323846852408177</v>
      </c>
      <c r="K150" s="444">
        <f>K82*Calc_SEC_retirement_rates!$G129</f>
        <v>0.79990142581398649</v>
      </c>
      <c r="L150" s="444">
        <f>L82*Calc_SEC_retirement_rates!$G129</f>
        <v>0.78801175757838304</v>
      </c>
      <c r="M150" s="444">
        <f>M82*Calc_SEC_retirement_rates!$G129</f>
        <v>0.77883934307058134</v>
      </c>
      <c r="N150" s="444">
        <f>N82*Calc_SEC_retirement_rates!$G129</f>
        <v>0.77177234232211389</v>
      </c>
    </row>
    <row r="151" spans="1:14" ht="13.15">
      <c r="B151" s="329" t="str">
        <f t="shared" si="55"/>
        <v>50-54</v>
      </c>
      <c r="C151" s="444">
        <f>C83*Calc_SEC_retirement_rates!$G130</f>
        <v>19.805382183685232</v>
      </c>
      <c r="D151" s="444">
        <f>D83*Calc_SEC_retirement_rates!$G130</f>
        <v>18.631932349122195</v>
      </c>
      <c r="E151" s="444">
        <f>E83*Calc_SEC_retirement_rates!$G130</f>
        <v>17.672529929770302</v>
      </c>
      <c r="F151" s="444">
        <f>F83*Calc_SEC_retirement_rates!$G130</f>
        <v>16.854381411785873</v>
      </c>
      <c r="G151" s="444">
        <f>G83*Calc_SEC_retirement_rates!$G130</f>
        <v>16.133798209143798</v>
      </c>
      <c r="H151" s="444">
        <f>H83*Calc_SEC_retirement_rates!$G130</f>
        <v>15.540113704137921</v>
      </c>
      <c r="I151" s="444">
        <f>I83*Calc_SEC_retirement_rates!$G130</f>
        <v>15.05106258630029</v>
      </c>
      <c r="J151" s="444">
        <f>J83*Calc_SEC_retirement_rates!$G130</f>
        <v>14.656460667277459</v>
      </c>
      <c r="K151" s="444">
        <f>K83*Calc_SEC_retirement_rates!$G130</f>
        <v>14.281473584820311</v>
      </c>
      <c r="L151" s="444">
        <f>L83*Calc_SEC_retirement_rates!$G130</f>
        <v>13.943643225497921</v>
      </c>
      <c r="M151" s="444">
        <f>M83*Calc_SEC_retirement_rates!$G130</f>
        <v>13.657477059103462</v>
      </c>
      <c r="N151" s="444">
        <f>N83*Calc_SEC_retirement_rates!$G130</f>
        <v>13.410821497925738</v>
      </c>
    </row>
    <row r="152" spans="1:14" ht="13.15">
      <c r="B152" s="329" t="str">
        <f t="shared" si="55"/>
        <v>55-59</v>
      </c>
      <c r="C152" s="444">
        <f>C84*Calc_SEC_retirement_rates!$G131</f>
        <v>101.65054592588059</v>
      </c>
      <c r="D152" s="444">
        <f>D84*Calc_SEC_retirement_rates!$G131</f>
        <v>87.943378405478228</v>
      </c>
      <c r="E152" s="444">
        <f>E84*Calc_SEC_retirement_rates!$G131</f>
        <v>78.382187520276247</v>
      </c>
      <c r="F152" s="444">
        <f>F84*Calc_SEC_retirement_rates!$G131</f>
        <v>71.381070825970951</v>
      </c>
      <c r="G152" s="444">
        <f>G84*Calc_SEC_retirement_rates!$G131</f>
        <v>66.021027523999081</v>
      </c>
      <c r="H152" s="444">
        <f>H84*Calc_SEC_retirement_rates!$G131</f>
        <v>61.987380117904692</v>
      </c>
      <c r="I152" s="444">
        <f>I84*Calc_SEC_retirement_rates!$G131</f>
        <v>58.902203461507668</v>
      </c>
      <c r="J152" s="444">
        <f>J84*Calc_SEC_retirement_rates!$G131</f>
        <v>56.541684477623818</v>
      </c>
      <c r="K152" s="444">
        <f>K84*Calc_SEC_retirement_rates!$G131</f>
        <v>54.468356806353704</v>
      </c>
      <c r="L152" s="444">
        <f>L84*Calc_SEC_retirement_rates!$G131</f>
        <v>52.693099937428684</v>
      </c>
      <c r="M152" s="444">
        <f>M84*Calc_SEC_retirement_rates!$G131</f>
        <v>51.22444452140617</v>
      </c>
      <c r="N152" s="444">
        <f>N84*Calc_SEC_retirement_rates!$G131</f>
        <v>49.96924878212188</v>
      </c>
    </row>
    <row r="153" spans="1:14" ht="13.15">
      <c r="B153" s="329" t="str">
        <f t="shared" si="55"/>
        <v>60-64</v>
      </c>
      <c r="C153" s="444">
        <f>C85*Calc_SEC_retirement_rates!$G132</f>
        <v>61.677231716191706</v>
      </c>
      <c r="D153" s="444">
        <f>D85*Calc_SEC_retirement_rates!$G132</f>
        <v>58.373995711322117</v>
      </c>
      <c r="E153" s="444">
        <f>E85*Calc_SEC_retirement_rates!$G132</f>
        <v>53.573737034680974</v>
      </c>
      <c r="F153" s="444">
        <f>F85*Calc_SEC_retirement_rates!$G132</f>
        <v>48.779673118289729</v>
      </c>
      <c r="G153" s="444">
        <f>G85*Calc_SEC_retirement_rates!$G132</f>
        <v>44.518373786748242</v>
      </c>
      <c r="H153" s="444">
        <f>H85*Calc_SEC_retirement_rates!$G132</f>
        <v>41.090171914430108</v>
      </c>
      <c r="I153" s="444">
        <f>I85*Calc_SEC_retirement_rates!$G132</f>
        <v>38.402456674740272</v>
      </c>
      <c r="J153" s="444">
        <f>J85*Calc_SEC_retirement_rates!$G132</f>
        <v>36.344907413279245</v>
      </c>
      <c r="K153" s="444">
        <f>K85*Calc_SEC_retirement_rates!$G132</f>
        <v>34.572578021897741</v>
      </c>
      <c r="L153" s="444">
        <f>L85*Calc_SEC_retirement_rates!$G132</f>
        <v>33.098548942638544</v>
      </c>
      <c r="M153" s="444">
        <f>M85*Calc_SEC_retirement_rates!$G132</f>
        <v>31.917043510605971</v>
      </c>
      <c r="N153" s="444">
        <f>N85*Calc_SEC_retirement_rates!$G132</f>
        <v>30.933328213265344</v>
      </c>
    </row>
    <row r="154" spans="1:14" ht="13.15">
      <c r="B154" s="329" t="str">
        <f t="shared" si="55"/>
        <v>65 plus</v>
      </c>
      <c r="C154" s="444">
        <f>C86*Calc_SEC_retirement_rates!$G133</f>
        <v>17.118789771533105</v>
      </c>
      <c r="D154" s="444">
        <f>D86*Calc_SEC_retirement_rates!$G133</f>
        <v>20.398302500070898</v>
      </c>
      <c r="E154" s="444">
        <f>E86*Calc_SEC_retirement_rates!$G133</f>
        <v>21.921256854674901</v>
      </c>
      <c r="F154" s="444">
        <f>F86*Calc_SEC_retirement_rates!$G133</f>
        <v>22.103638530557646</v>
      </c>
      <c r="G154" s="444">
        <f>G86*Calc_SEC_retirement_rates!$G133</f>
        <v>21.455239291057651</v>
      </c>
      <c r="H154" s="444">
        <f>H86*Calc_SEC_retirement_rates!$G133</f>
        <v>20.470676608590704</v>
      </c>
      <c r="I154" s="444">
        <f>I86*Calc_SEC_retirement_rates!$G133</f>
        <v>19.404375417354494</v>
      </c>
      <c r="J154" s="444">
        <f>J86*Calc_SEC_retirement_rates!$G133</f>
        <v>18.406935691796505</v>
      </c>
      <c r="K154" s="444">
        <f>K86*Calc_SEC_retirement_rates!$G133</f>
        <v>17.44284374746783</v>
      </c>
      <c r="L154" s="444">
        <f>L86*Calc_SEC_retirement_rates!$G133</f>
        <v>16.578319802527496</v>
      </c>
      <c r="M154" s="444">
        <f>M86*Calc_SEC_retirement_rates!$G133</f>
        <v>15.847861622680918</v>
      </c>
      <c r="N154" s="444">
        <f>N86*Calc_SEC_retirement_rates!$G133</f>
        <v>15.227677690192966</v>
      </c>
    </row>
    <row r="155" spans="1:14" ht="13.15">
      <c r="B155" s="329" t="str">
        <f t="shared" si="55"/>
        <v>Total</v>
      </c>
      <c r="C155" s="444">
        <f>SUM(C145:C154)</f>
        <v>202.0111269172028</v>
      </c>
      <c r="D155" s="444">
        <f t="shared" ref="D155:N155" si="57">SUM(D145:D154)</f>
        <v>187.05283478564598</v>
      </c>
      <c r="E155" s="444">
        <f t="shared" si="57"/>
        <v>173.21702266474759</v>
      </c>
      <c r="F155" s="444">
        <f t="shared" si="57"/>
        <v>160.75513989768797</v>
      </c>
      <c r="G155" s="444">
        <f t="shared" si="57"/>
        <v>149.73660645601154</v>
      </c>
      <c r="H155" s="444">
        <f t="shared" si="57"/>
        <v>140.67745617904268</v>
      </c>
      <c r="I155" s="444">
        <f t="shared" si="57"/>
        <v>133.33821132238452</v>
      </c>
      <c r="J155" s="444">
        <f t="shared" si="57"/>
        <v>127.52534144932383</v>
      </c>
      <c r="K155" s="444">
        <f t="shared" si="57"/>
        <v>122.33601824414764</v>
      </c>
      <c r="L155" s="444">
        <f t="shared" si="57"/>
        <v>117.88096766476863</v>
      </c>
      <c r="M155" s="444">
        <f t="shared" si="57"/>
        <v>114.21430143589787</v>
      </c>
      <c r="N155" s="444">
        <f t="shared" si="57"/>
        <v>111.11044156278705</v>
      </c>
    </row>
    <row r="156" spans="1:14">
      <c r="A156" s="300">
        <f>SUM(C156:N156)</f>
        <v>0</v>
      </c>
      <c r="C156" s="300">
        <f>SUM(C145:C154)-C155</f>
        <v>0</v>
      </c>
      <c r="D156" s="300">
        <f t="shared" ref="D156:N156" si="58">SUM(D145:D154)-D155</f>
        <v>0</v>
      </c>
      <c r="E156" s="300">
        <f t="shared" si="58"/>
        <v>0</v>
      </c>
      <c r="F156" s="300">
        <f t="shared" si="58"/>
        <v>0</v>
      </c>
      <c r="G156" s="300">
        <f t="shared" si="58"/>
        <v>0</v>
      </c>
      <c r="H156" s="300">
        <f t="shared" si="58"/>
        <v>0</v>
      </c>
      <c r="I156" s="300">
        <f t="shared" si="58"/>
        <v>0</v>
      </c>
      <c r="J156" s="300">
        <f t="shared" si="58"/>
        <v>0</v>
      </c>
      <c r="K156" s="300">
        <f t="shared" si="58"/>
        <v>0</v>
      </c>
      <c r="L156" s="300">
        <f t="shared" si="58"/>
        <v>0</v>
      </c>
      <c r="M156" s="300">
        <f t="shared" si="58"/>
        <v>0</v>
      </c>
      <c r="N156" s="300">
        <f t="shared" si="58"/>
        <v>0</v>
      </c>
    </row>
    <row r="158" spans="1:14" ht="13.15">
      <c r="B158" s="332" t="s">
        <v>47</v>
      </c>
      <c r="C158" s="320"/>
      <c r="D158" s="320"/>
      <c r="E158" s="320"/>
      <c r="F158" s="320"/>
      <c r="G158" s="320"/>
      <c r="H158" s="330"/>
      <c r="I158" s="320"/>
      <c r="J158" s="320"/>
      <c r="K158" s="320"/>
      <c r="L158" s="320"/>
    </row>
    <row r="159" spans="1:14">
      <c r="C159" s="320"/>
      <c r="D159" s="320"/>
      <c r="E159" s="320"/>
      <c r="F159" s="320"/>
      <c r="G159" s="320"/>
      <c r="H159" s="330"/>
      <c r="I159" s="320"/>
      <c r="J159" s="320"/>
      <c r="K159" s="320"/>
      <c r="L159" s="320"/>
    </row>
    <row r="160" spans="1:14" ht="13.15">
      <c r="B160" s="329" t="str">
        <f t="shared" ref="B160:B171" si="59">B144</f>
        <v>Age group</v>
      </c>
      <c r="C160" s="329" t="str">
        <f t="shared" ref="C160:N160" si="60">C144</f>
        <v>2018/19</v>
      </c>
      <c r="D160" s="329" t="str">
        <f t="shared" si="60"/>
        <v>2019/20</v>
      </c>
      <c r="E160" s="329" t="str">
        <f t="shared" si="60"/>
        <v>2020/21</v>
      </c>
      <c r="F160" s="329" t="str">
        <f t="shared" si="60"/>
        <v>2021/22</v>
      </c>
      <c r="G160" s="329" t="str">
        <f t="shared" si="60"/>
        <v>2022/23</v>
      </c>
      <c r="H160" s="329" t="str">
        <f t="shared" si="60"/>
        <v>2023/24</v>
      </c>
      <c r="I160" s="329" t="str">
        <f t="shared" si="60"/>
        <v>2024/25</v>
      </c>
      <c r="J160" s="329" t="str">
        <f t="shared" si="60"/>
        <v>2025/26</v>
      </c>
      <c r="K160" s="329" t="str">
        <f t="shared" si="60"/>
        <v>2026/27</v>
      </c>
      <c r="L160" s="329" t="str">
        <f t="shared" si="60"/>
        <v>2027/28</v>
      </c>
      <c r="M160" s="329" t="str">
        <f t="shared" si="60"/>
        <v>2028/29</v>
      </c>
      <c r="N160" s="329" t="str">
        <f t="shared" si="60"/>
        <v>2029/30</v>
      </c>
    </row>
    <row r="161" spans="1:14" ht="13.15">
      <c r="B161" s="329" t="str">
        <f t="shared" si="59"/>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row>
    <row r="162" spans="1:14" ht="13.15">
      <c r="B162" s="329" t="str">
        <f t="shared" si="59"/>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row>
    <row r="163" spans="1:14" ht="13.15">
      <c r="B163" s="329" t="str">
        <f t="shared" si="59"/>
        <v>30-34</v>
      </c>
      <c r="C163" s="444">
        <f>C95*Calc_SEC_retirement_rates!$G142</f>
        <v>0.13622422104786178</v>
      </c>
      <c r="D163" s="444">
        <f>D95*Calc_SEC_retirement_rates!$G142</f>
        <v>0.13117345933355826</v>
      </c>
      <c r="E163" s="444">
        <f>E95*Calc_SEC_retirement_rates!$G142</f>
        <v>0.128378380906669</v>
      </c>
      <c r="F163" s="444">
        <f>F95*Calc_SEC_retirement_rates!$G142</f>
        <v>0.12649519762406761</v>
      </c>
      <c r="G163" s="444">
        <f>G95*Calc_SEC_retirement_rates!$G142</f>
        <v>0.12522166420588154</v>
      </c>
      <c r="H163" s="444">
        <f>H95*Calc_SEC_retirement_rates!$G142</f>
        <v>0.1251613009938323</v>
      </c>
      <c r="I163" s="444">
        <f>I95*Calc_SEC_retirement_rates!$G142</f>
        <v>0.12599693978137422</v>
      </c>
      <c r="J163" s="444">
        <f>J95*Calc_SEC_retirement_rates!$G142</f>
        <v>0.12760176068658058</v>
      </c>
      <c r="K163" s="444">
        <f>K95*Calc_SEC_retirement_rates!$G142</f>
        <v>0.12857623223311429</v>
      </c>
      <c r="L163" s="444">
        <f>L95*Calc_SEC_retirement_rates!$G142</f>
        <v>0.12919055932866275</v>
      </c>
      <c r="M163" s="444">
        <f>M95*Calc_SEC_retirement_rates!$G142</f>
        <v>0.12974402212907127</v>
      </c>
      <c r="N163" s="444">
        <f>N95*Calc_SEC_retirement_rates!$G142</f>
        <v>0.13007097192997644</v>
      </c>
    </row>
    <row r="164" spans="1:14" ht="13.15">
      <c r="B164" s="329" t="str">
        <f t="shared" si="59"/>
        <v>35-39</v>
      </c>
      <c r="C164" s="444">
        <f>C96*Calc_SEC_retirement_rates!$G143</f>
        <v>0.4220389199942064</v>
      </c>
      <c r="D164" s="444">
        <f>D96*Calc_SEC_retirement_rates!$G143</f>
        <v>0.41665130449506327</v>
      </c>
      <c r="E164" s="444">
        <f>E96*Calc_SEC_retirement_rates!$G143</f>
        <v>0.41042271223963206</v>
      </c>
      <c r="F164" s="444">
        <f>F96*Calc_SEC_retirement_rates!$G143</f>
        <v>0.40211256429067516</v>
      </c>
      <c r="G164" s="444">
        <f>G96*Calc_SEC_retirement_rates!$G143</f>
        <v>0.39331583188856478</v>
      </c>
      <c r="H164" s="444">
        <f>H96*Calc_SEC_retirement_rates!$G143</f>
        <v>0.38662238852749975</v>
      </c>
      <c r="I164" s="444">
        <f>I96*Calc_SEC_retirement_rates!$G143</f>
        <v>0.38212742498364805</v>
      </c>
      <c r="J164" s="444">
        <f>J96*Calc_SEC_retirement_rates!$G143</f>
        <v>0.38000579542301993</v>
      </c>
      <c r="K164" s="444">
        <f>K96*Calc_SEC_retirement_rates!$G143</f>
        <v>0.37764952101495514</v>
      </c>
      <c r="L164" s="444">
        <f>L96*Calc_SEC_retirement_rates!$G143</f>
        <v>0.37570499593270845</v>
      </c>
      <c r="M164" s="444">
        <f>M96*Calc_SEC_retirement_rates!$G143</f>
        <v>0.37462434476873968</v>
      </c>
      <c r="N164" s="444">
        <f>N96*Calc_SEC_retirement_rates!$G143</f>
        <v>0.37384560340001305</v>
      </c>
    </row>
    <row r="165" spans="1:14" ht="13.15">
      <c r="B165" s="329" t="str">
        <f t="shared" si="59"/>
        <v>40-44</v>
      </c>
      <c r="C165" s="444">
        <f>C97*Calc_SEC_retirement_rates!$G144</f>
        <v>0.63650501533899539</v>
      </c>
      <c r="D165" s="444">
        <f>D97*Calc_SEC_retirement_rates!$G144</f>
        <v>0.63902600064431792</v>
      </c>
      <c r="E165" s="444">
        <f>E97*Calc_SEC_retirement_rates!$G144</f>
        <v>0.63996270413376111</v>
      </c>
      <c r="F165" s="444">
        <f>F97*Calc_SEC_retirement_rates!$G144</f>
        <v>0.63548890857302787</v>
      </c>
      <c r="G165" s="444">
        <f>G97*Calc_SEC_retirement_rates!$G144</f>
        <v>0.62735724868802112</v>
      </c>
      <c r="H165" s="444">
        <f>H97*Calc_SEC_retirement_rates!$G144</f>
        <v>0.61933222858950421</v>
      </c>
      <c r="I165" s="444">
        <f>I97*Calc_SEC_retirement_rates!$G144</f>
        <v>0.61200942812985781</v>
      </c>
      <c r="J165" s="444">
        <f>J97*Calc_SEC_retirement_rates!$G144</f>
        <v>0.60623585615976583</v>
      </c>
      <c r="K165" s="444">
        <f>K97*Calc_SEC_retirement_rates!$G144</f>
        <v>0.59906010098503237</v>
      </c>
      <c r="L165" s="444">
        <f>L97*Calc_SEC_retirement_rates!$G144</f>
        <v>0.59205411458552093</v>
      </c>
      <c r="M165" s="444">
        <f>M97*Calc_SEC_retirement_rates!$G144</f>
        <v>0.58633412025980014</v>
      </c>
      <c r="N165" s="444">
        <f>N97*Calc_SEC_retirement_rates!$G144</f>
        <v>0.58141584258572609</v>
      </c>
    </row>
    <row r="166" spans="1:14" ht="13.15">
      <c r="B166" s="329" t="str">
        <f t="shared" si="59"/>
        <v>45-49</v>
      </c>
      <c r="C166" s="444">
        <f>C98*Calc_SEC_retirement_rates!$G145</f>
        <v>1.3971231252225937</v>
      </c>
      <c r="D166" s="444">
        <f>D98*Calc_SEC_retirement_rates!$G145</f>
        <v>1.3984089147637082</v>
      </c>
      <c r="E166" s="444">
        <f>E98*Calc_SEC_retirement_rates!$G145</f>
        <v>1.4020667835666791</v>
      </c>
      <c r="F166" s="444">
        <f>F98*Calc_SEC_retirement_rates!$G145</f>
        <v>1.3979043734669137</v>
      </c>
      <c r="G166" s="444">
        <f>G98*Calc_SEC_retirement_rates!$G145</f>
        <v>1.3879033903874567</v>
      </c>
      <c r="H166" s="444">
        <f>H98*Calc_SEC_retirement_rates!$G145</f>
        <v>1.3782445787899507</v>
      </c>
      <c r="I166" s="444">
        <f>I98*Calc_SEC_retirement_rates!$G145</f>
        <v>1.3688396062035919</v>
      </c>
      <c r="J166" s="444">
        <f>J98*Calc_SEC_retirement_rates!$G145</f>
        <v>1.3607003338305002</v>
      </c>
      <c r="K166" s="444">
        <f>K98*Calc_SEC_retirement_rates!$G145</f>
        <v>1.3473063459532211</v>
      </c>
      <c r="L166" s="444">
        <f>L98*Calc_SEC_retirement_rates!$G145</f>
        <v>1.332125870763927</v>
      </c>
      <c r="M166" s="444">
        <f>M98*Calc_SEC_retirement_rates!$G145</f>
        <v>1.3179063491410492</v>
      </c>
      <c r="N166" s="444">
        <f>N98*Calc_SEC_retirement_rates!$G145</f>
        <v>1.3041184011968006</v>
      </c>
    </row>
    <row r="167" spans="1:14" ht="13.15">
      <c r="B167" s="329" t="str">
        <f t="shared" si="59"/>
        <v>50-54</v>
      </c>
      <c r="C167" s="444">
        <f>C99*Calc_SEC_retirement_rates!$G146</f>
        <v>18.456999418167158</v>
      </c>
      <c r="D167" s="444">
        <f>D99*Calc_SEC_retirement_rates!$G146</f>
        <v>17.624235112735057</v>
      </c>
      <c r="E167" s="444">
        <f>E99*Calc_SEC_retirement_rates!$G146</f>
        <v>17.05677012487957</v>
      </c>
      <c r="F167" s="444">
        <f>F99*Calc_SEC_retirement_rates!$G146</f>
        <v>16.576515727962839</v>
      </c>
      <c r="G167" s="444">
        <f>G99*Calc_SEC_retirement_rates!$G146</f>
        <v>16.172711844350289</v>
      </c>
      <c r="H167" s="444">
        <f>H99*Calc_SEC_retirement_rates!$G146</f>
        <v>15.877321409162519</v>
      </c>
      <c r="I167" s="444">
        <f>I99*Calc_SEC_retirement_rates!$G146</f>
        <v>15.658540140207641</v>
      </c>
      <c r="J167" s="444">
        <f>J99*Calc_SEC_retirement_rates!$G146</f>
        <v>15.502559202586879</v>
      </c>
      <c r="K167" s="444">
        <f>K99*Calc_SEC_retirement_rates!$G146</f>
        <v>15.318975484035398</v>
      </c>
      <c r="L167" s="444">
        <f>L99*Calc_SEC_retirement_rates!$G146</f>
        <v>15.131495054330728</v>
      </c>
      <c r="M167" s="444">
        <f>M99*Calc_SEC_retirement_rates!$G146</f>
        <v>14.960434054328054</v>
      </c>
      <c r="N167" s="444">
        <f>N99*Calc_SEC_retirement_rates!$G146</f>
        <v>14.794105080316259</v>
      </c>
    </row>
    <row r="168" spans="1:14" ht="13.15">
      <c r="B168" s="329" t="str">
        <f t="shared" si="59"/>
        <v>55-59</v>
      </c>
      <c r="C168" s="444">
        <f>C100*Calc_SEC_retirement_rates!$G147</f>
        <v>86.667929019395487</v>
      </c>
      <c r="D168" s="444">
        <f>D100*Calc_SEC_retirement_rates!$G147</f>
        <v>79.694931091465236</v>
      </c>
      <c r="E168" s="444">
        <f>E100*Calc_SEC_retirement_rates!$G147</f>
        <v>74.491290031239004</v>
      </c>
      <c r="F168" s="444">
        <f>F100*Calc_SEC_retirement_rates!$G147</f>
        <v>70.283965704810072</v>
      </c>
      <c r="G168" s="444">
        <f>G100*Calc_SEC_retirement_rates!$G147</f>
        <v>66.901129709584779</v>
      </c>
      <c r="H168" s="444">
        <f>H100*Calc_SEC_retirement_rates!$G147</f>
        <v>64.412722085636418</v>
      </c>
      <c r="I168" s="444">
        <f>I100*Calc_SEC_retirement_rates!$G147</f>
        <v>62.598997304325749</v>
      </c>
      <c r="J168" s="444">
        <f>J100*Calc_SEC_retirement_rates!$G147</f>
        <v>61.326238779704617</v>
      </c>
      <c r="K168" s="444">
        <f>K100*Calc_SEC_retirement_rates!$G147</f>
        <v>60.12737119977875</v>
      </c>
      <c r="L168" s="444">
        <f>L100*Calc_SEC_retirement_rates!$G147</f>
        <v>59.069089973204356</v>
      </c>
      <c r="M168" s="444">
        <f>M100*Calc_SEC_retirement_rates!$G147</f>
        <v>58.197114233498034</v>
      </c>
      <c r="N168" s="444">
        <f>N100*Calc_SEC_retirement_rates!$G147</f>
        <v>57.417448005918189</v>
      </c>
    </row>
    <row r="169" spans="1:14" ht="13.15">
      <c r="B169" s="329" t="str">
        <f t="shared" si="59"/>
        <v>60-64</v>
      </c>
      <c r="C169" s="444">
        <f>C101*Calc_SEC_retirement_rates!$G148</f>
        <v>57.447337033934588</v>
      </c>
      <c r="D169" s="444">
        <f>D101*Calc_SEC_retirement_rates!$G148</f>
        <v>55.503270205680131</v>
      </c>
      <c r="E169" s="444">
        <f>E101*Calc_SEC_retirement_rates!$G148</f>
        <v>52.792082811980208</v>
      </c>
      <c r="F169" s="444">
        <f>F101*Calc_SEC_retirement_rates!$G148</f>
        <v>49.816550381186659</v>
      </c>
      <c r="G169" s="444">
        <f>G101*Calc_SEC_retirement_rates!$G148</f>
        <v>47.013944296488511</v>
      </c>
      <c r="H169" s="444">
        <f>H101*Calc_SEC_retirement_rates!$G148</f>
        <v>44.768058987777835</v>
      </c>
      <c r="I169" s="444">
        <f>I101*Calc_SEC_retirement_rates!$G148</f>
        <v>43.034053886393792</v>
      </c>
      <c r="J169" s="444">
        <f>J101*Calc_SEC_retirement_rates!$G148</f>
        <v>41.767746824173607</v>
      </c>
      <c r="K169" s="444">
        <f>K101*Calc_SEC_retirement_rates!$G148</f>
        <v>40.583774983138795</v>
      </c>
      <c r="L169" s="444">
        <f>L101*Calc_SEC_retirement_rates!$G148</f>
        <v>39.576007744854941</v>
      </c>
      <c r="M169" s="444">
        <f>M101*Calc_SEC_retirement_rates!$G148</f>
        <v>38.788636090765664</v>
      </c>
      <c r="N169" s="444">
        <f>N101*Calc_SEC_retirement_rates!$G148</f>
        <v>38.125450058027738</v>
      </c>
    </row>
    <row r="170" spans="1:14" ht="13.15">
      <c r="B170" s="329" t="str">
        <f t="shared" si="59"/>
        <v>65 plus</v>
      </c>
      <c r="C170" s="444">
        <f>C102*Calc_SEC_retirement_rates!$G149</f>
        <v>10.94483792557077</v>
      </c>
      <c r="D170" s="444">
        <f>D102*Calc_SEC_retirement_rates!$G149</f>
        <v>15.538639743541022</v>
      </c>
      <c r="E170" s="444">
        <f>E102*Calc_SEC_retirement_rates!$G149</f>
        <v>18.308579210630437</v>
      </c>
      <c r="F170" s="444">
        <f>F102*Calc_SEC_retirement_rates!$G149</f>
        <v>19.662145835786042</v>
      </c>
      <c r="G170" s="444">
        <f>G102*Calc_SEC_retirement_rates!$G149</f>
        <v>20.093889802845677</v>
      </c>
      <c r="H170" s="444">
        <f>H102*Calc_SEC_retirement_rates!$G149</f>
        <v>20.05693683999824</v>
      </c>
      <c r="I170" s="444">
        <f>I102*Calc_SEC_retirement_rates!$G149</f>
        <v>19.783956075505099</v>
      </c>
      <c r="J170" s="444">
        <f>J102*Calc_SEC_retirement_rates!$G149</f>
        <v>19.433432975392947</v>
      </c>
      <c r="K170" s="444">
        <f>K102*Calc_SEC_retirement_rates!$G149</f>
        <v>18.971674742008418</v>
      </c>
      <c r="L170" s="444">
        <f>L102*Calc_SEC_retirement_rates!$G149</f>
        <v>18.493778605250625</v>
      </c>
      <c r="M170" s="444">
        <f>M102*Calc_SEC_retirement_rates!$G149</f>
        <v>18.064038668796748</v>
      </c>
      <c r="N170" s="444">
        <f>N102*Calc_SEC_retirement_rates!$G149</f>
        <v>17.677376943411911</v>
      </c>
    </row>
    <row r="171" spans="1:14" ht="13.15">
      <c r="B171" s="329" t="str">
        <f t="shared" si="59"/>
        <v>Total</v>
      </c>
      <c r="C171" s="444">
        <f>SUM(C161:C170)</f>
        <v>176.10899467867165</v>
      </c>
      <c r="D171" s="444">
        <f t="shared" ref="D171:N171" si="61">SUM(D161:D170)</f>
        <v>170.94633583265809</v>
      </c>
      <c r="E171" s="444">
        <f t="shared" si="61"/>
        <v>165.22955275957597</v>
      </c>
      <c r="F171" s="444">
        <f t="shared" si="61"/>
        <v>158.9011786937003</v>
      </c>
      <c r="G171" s="444">
        <f t="shared" si="61"/>
        <v>152.71547378843917</v>
      </c>
      <c r="H171" s="444">
        <f t="shared" si="61"/>
        <v>147.6243998194758</v>
      </c>
      <c r="I171" s="444">
        <f t="shared" si="61"/>
        <v>143.56452080553075</v>
      </c>
      <c r="J171" s="444">
        <f t="shared" si="61"/>
        <v>140.50452152795791</v>
      </c>
      <c r="K171" s="444">
        <f t="shared" si="61"/>
        <v>137.45438860914768</v>
      </c>
      <c r="L171" s="444">
        <f t="shared" si="61"/>
        <v>134.69944691825145</v>
      </c>
      <c r="M171" s="444">
        <f t="shared" si="61"/>
        <v>132.41883188368715</v>
      </c>
      <c r="N171" s="444">
        <f t="shared" si="61"/>
        <v>130.40383090678662</v>
      </c>
    </row>
    <row r="172" spans="1:14">
      <c r="A172" s="300">
        <f>SUM(C172:N172)</f>
        <v>0</v>
      </c>
      <c r="C172" s="300">
        <f>SUM(C161:C170)-C171</f>
        <v>0</v>
      </c>
      <c r="D172" s="300">
        <f t="shared" ref="D172:N172" si="62">SUM(D161:D170)-D171</f>
        <v>0</v>
      </c>
      <c r="E172" s="300">
        <f t="shared" si="62"/>
        <v>0</v>
      </c>
      <c r="F172" s="300">
        <f t="shared" si="62"/>
        <v>0</v>
      </c>
      <c r="G172" s="300">
        <f t="shared" si="62"/>
        <v>0</v>
      </c>
      <c r="H172" s="300">
        <f t="shared" si="62"/>
        <v>0</v>
      </c>
      <c r="I172" s="300">
        <f t="shared" si="62"/>
        <v>0</v>
      </c>
      <c r="J172" s="300">
        <f t="shared" si="62"/>
        <v>0</v>
      </c>
      <c r="K172" s="300">
        <f t="shared" si="62"/>
        <v>0</v>
      </c>
      <c r="L172" s="300">
        <f t="shared" si="62"/>
        <v>0</v>
      </c>
      <c r="M172" s="300">
        <f t="shared" si="62"/>
        <v>0</v>
      </c>
      <c r="N172" s="300">
        <f t="shared" si="62"/>
        <v>0</v>
      </c>
    </row>
    <row r="174" spans="1:14" ht="15">
      <c r="B174" s="331" t="s">
        <v>516</v>
      </c>
      <c r="H174" s="316"/>
    </row>
    <row r="175" spans="1:14">
      <c r="H175" s="316"/>
    </row>
    <row r="176" spans="1:14" ht="13.15">
      <c r="B176" s="332" t="s">
        <v>46</v>
      </c>
      <c r="H176" s="316"/>
    </row>
    <row r="177" spans="1:14">
      <c r="H177" s="316"/>
    </row>
    <row r="178" spans="1:14" ht="13.15">
      <c r="B178" s="329" t="str">
        <f t="shared" ref="B178:B189" si="63">B144</f>
        <v>Age group</v>
      </c>
      <c r="C178" s="329" t="str">
        <f t="shared" ref="C178:N178" si="64">C144</f>
        <v>2018/19</v>
      </c>
      <c r="D178" s="329" t="str">
        <f t="shared" si="64"/>
        <v>2019/20</v>
      </c>
      <c r="E178" s="329" t="str">
        <f t="shared" si="64"/>
        <v>2020/21</v>
      </c>
      <c r="F178" s="329" t="str">
        <f t="shared" si="64"/>
        <v>2021/22</v>
      </c>
      <c r="G178" s="329" t="str">
        <f t="shared" si="64"/>
        <v>2022/23</v>
      </c>
      <c r="H178" s="329" t="str">
        <f t="shared" si="64"/>
        <v>2023/24</v>
      </c>
      <c r="I178" s="329" t="str">
        <f t="shared" si="64"/>
        <v>2024/25</v>
      </c>
      <c r="J178" s="329" t="str">
        <f t="shared" si="64"/>
        <v>2025/26</v>
      </c>
      <c r="K178" s="329" t="str">
        <f t="shared" si="64"/>
        <v>2026/27</v>
      </c>
      <c r="L178" s="329" t="str">
        <f t="shared" si="64"/>
        <v>2027/28</v>
      </c>
      <c r="M178" s="329" t="str">
        <f t="shared" si="64"/>
        <v>2028/29</v>
      </c>
      <c r="N178" s="329" t="str">
        <f t="shared" si="64"/>
        <v>2029/30</v>
      </c>
    </row>
    <row r="179" spans="1:14" ht="13.15">
      <c r="B179" s="329" t="str">
        <f t="shared" si="63"/>
        <v>20-24</v>
      </c>
      <c r="C179" s="444">
        <f>C77*Calc_SEC_death_rates!$G124</f>
        <v>5.9897900998352373E-3</v>
      </c>
      <c r="D179" s="444">
        <f>D77*Calc_SEC_death_rates!$G124</f>
        <v>2.3112317230874015E-2</v>
      </c>
      <c r="E179" s="444">
        <f>E77*Calc_SEC_death_rates!$G124</f>
        <v>3.5680287442336055E-2</v>
      </c>
      <c r="F179" s="444">
        <f>F77*Calc_SEC_death_rates!$G124</f>
        <v>4.408121525720584E-2</v>
      </c>
      <c r="G179" s="444">
        <f>G77*Calc_SEC_death_rates!$G124</f>
        <v>4.91692509231417E-2</v>
      </c>
      <c r="H179" s="444">
        <f>H77*Calc_SEC_death_rates!$G124</f>
        <v>5.3089057768558427E-2</v>
      </c>
      <c r="I179" s="444">
        <f>I77*Calc_SEC_death_rates!$G124</f>
        <v>5.6165094650384002E-2</v>
      </c>
      <c r="J179" s="444">
        <f>J77*Calc_SEC_death_rates!$G124</f>
        <v>5.8803390312381777E-2</v>
      </c>
      <c r="K179" s="444">
        <f>K77*Calc_SEC_death_rates!$G124</f>
        <v>5.9638423705774136E-2</v>
      </c>
      <c r="L179" s="444">
        <f>L77*Calc_SEC_death_rates!$G124</f>
        <v>5.9764865010375347E-2</v>
      </c>
      <c r="M179" s="444">
        <f>M77*Calc_SEC_death_rates!$G124</f>
        <v>5.9858088005900992E-2</v>
      </c>
      <c r="N179" s="444">
        <f>N77*Calc_SEC_death_rates!$G124</f>
        <v>5.9742725790246594E-2</v>
      </c>
    </row>
    <row r="180" spans="1:14" ht="13.15">
      <c r="B180" s="329" t="str">
        <f t="shared" si="63"/>
        <v>25-29</v>
      </c>
      <c r="C180" s="444">
        <f>C78*Calc_SEC_death_rates!$G125</f>
        <v>4.4932660423770379E-2</v>
      </c>
      <c r="D180" s="444">
        <f>D78*Calc_SEC_death_rates!$G125</f>
        <v>6.0173184866534529E-2</v>
      </c>
      <c r="E180" s="444">
        <f>E78*Calc_SEC_death_rates!$G125</f>
        <v>7.502350284861295E-2</v>
      </c>
      <c r="F180" s="444">
        <f>F78*Calc_SEC_death_rates!$G125</f>
        <v>8.7404368838343557E-2</v>
      </c>
      <c r="G180" s="444">
        <f>G78*Calc_SEC_death_rates!$G125</f>
        <v>9.6708068675970357E-2</v>
      </c>
      <c r="H180" s="444">
        <f>H78*Calc_SEC_death_rates!$G125</f>
        <v>0.10483206853818373</v>
      </c>
      <c r="I180" s="444">
        <f>I78*Calc_SEC_death_rates!$G125</f>
        <v>0.11186206365432576</v>
      </c>
      <c r="J180" s="444">
        <f>J78*Calc_SEC_death_rates!$G125</f>
        <v>0.11816840943202331</v>
      </c>
      <c r="K180" s="444">
        <f>K78*Calc_SEC_death_rates!$G125</f>
        <v>0.1217683053065407</v>
      </c>
      <c r="L180" s="444">
        <f>L78*Calc_SEC_death_rates!$G125</f>
        <v>0.12387439876627393</v>
      </c>
      <c r="M180" s="444">
        <f>M78*Calc_SEC_death_rates!$G125</f>
        <v>0.12542719675175337</v>
      </c>
      <c r="N180" s="444">
        <f>N78*Calc_SEC_death_rates!$G125</f>
        <v>0.12631298888521869</v>
      </c>
    </row>
    <row r="181" spans="1:14" ht="13.15">
      <c r="B181" s="329" t="str">
        <f t="shared" si="63"/>
        <v>30-34</v>
      </c>
      <c r="C181" s="444">
        <f>C79*Calc_SEC_death_rates!$G126</f>
        <v>0.19981101094467016</v>
      </c>
      <c r="D181" s="444">
        <f>D79*Calc_SEC_death_rates!$G126</f>
        <v>0.1969936800928461</v>
      </c>
      <c r="E181" s="444">
        <f>E79*Calc_SEC_death_rates!$G126</f>
        <v>0.20109902297821544</v>
      </c>
      <c r="F181" s="444">
        <f>F79*Calc_SEC_death_rates!$G126</f>
        <v>0.20860232953832844</v>
      </c>
      <c r="G181" s="444">
        <f>G79*Calc_SEC_death_rates!$G126</f>
        <v>0.21714094570883222</v>
      </c>
      <c r="H181" s="444">
        <f>H79*Calc_SEC_death_rates!$G126</f>
        <v>0.22737641292126731</v>
      </c>
      <c r="I181" s="444">
        <f>I79*Calc_SEC_death_rates!$G126</f>
        <v>0.23842890661714669</v>
      </c>
      <c r="J181" s="444">
        <f>J79*Calc_SEC_death_rates!$G126</f>
        <v>0.24996973464358097</v>
      </c>
      <c r="K181" s="444">
        <f>K79*Calc_SEC_death_rates!$G126</f>
        <v>0.25908648150667496</v>
      </c>
      <c r="L181" s="444">
        <f>L79*Calc_SEC_death_rates!$G126</f>
        <v>0.26639182836690517</v>
      </c>
      <c r="M181" s="444">
        <f>M79*Calc_SEC_death_rates!$G126</f>
        <v>0.27260413497905656</v>
      </c>
      <c r="N181" s="444">
        <f>N79*Calc_SEC_death_rates!$G126</f>
        <v>0.27748782460252813</v>
      </c>
    </row>
    <row r="182" spans="1:14" ht="13.15">
      <c r="B182" s="329" t="str">
        <f t="shared" si="63"/>
        <v>35-39</v>
      </c>
      <c r="C182" s="444">
        <f>C80*Calc_SEC_death_rates!$G127</f>
        <v>0.31118348467654333</v>
      </c>
      <c r="D182" s="444">
        <f>D80*Calc_SEC_death_rates!$G127</f>
        <v>0.30055212326716363</v>
      </c>
      <c r="E182" s="444">
        <f>E80*Calc_SEC_death_rates!$G127</f>
        <v>0.29257846455899517</v>
      </c>
      <c r="F182" s="444">
        <f>F80*Calc_SEC_death_rates!$G127</f>
        <v>0.28678926319282727</v>
      </c>
      <c r="G182" s="444">
        <f>G80*Calc_SEC_death_rates!$G127</f>
        <v>0.28288901688763501</v>
      </c>
      <c r="H182" s="444">
        <f>H80*Calc_SEC_death_rates!$G127</f>
        <v>0.28224294710602271</v>
      </c>
      <c r="I182" s="444">
        <f>I80*Calc_SEC_death_rates!$G127</f>
        <v>0.28438140424312142</v>
      </c>
      <c r="J182" s="444">
        <f>J80*Calc_SEC_death_rates!$G127</f>
        <v>0.288991348328902</v>
      </c>
      <c r="K182" s="444">
        <f>K80*Calc_SEC_death_rates!$G127</f>
        <v>0.29357859735521957</v>
      </c>
      <c r="L182" s="444">
        <f>L80*Calc_SEC_death_rates!$G127</f>
        <v>0.29838097127216873</v>
      </c>
      <c r="M182" s="444">
        <f>M80*Calc_SEC_death_rates!$G127</f>
        <v>0.3035697988114216</v>
      </c>
      <c r="N182" s="444">
        <f>N80*Calc_SEC_death_rates!$G127</f>
        <v>0.30856132267076064</v>
      </c>
    </row>
    <row r="183" spans="1:14" ht="13.15">
      <c r="B183" s="329" t="str">
        <f t="shared" si="63"/>
        <v>40-44</v>
      </c>
      <c r="C183" s="444">
        <f>C81*Calc_SEC_death_rates!$G128</f>
        <v>0.37551952201487904</v>
      </c>
      <c r="D183" s="444">
        <f>D81*Calc_SEC_death_rates!$G128</f>
        <v>0.37073597519103552</v>
      </c>
      <c r="E183" s="444">
        <f>E81*Calc_SEC_death_rates!$G128</f>
        <v>0.36543590431800271</v>
      </c>
      <c r="F183" s="444">
        <f>F81*Calc_SEC_death_rates!$G128</f>
        <v>0.35903029488698057</v>
      </c>
      <c r="G183" s="444">
        <f>G81*Calc_SEC_death_rates!$G128</f>
        <v>0.35179762548355303</v>
      </c>
      <c r="H183" s="444">
        <f>H81*Calc_SEC_death_rates!$G128</f>
        <v>0.34593862365830857</v>
      </c>
      <c r="I183" s="444">
        <f>I81*Calc_SEC_death_rates!$G128</f>
        <v>0.34180194435173789</v>
      </c>
      <c r="J183" s="444">
        <f>J81*Calc_SEC_death_rates!$G128</f>
        <v>0.33976416342744925</v>
      </c>
      <c r="K183" s="444">
        <f>K81*Calc_SEC_death_rates!$G128</f>
        <v>0.3379346254346664</v>
      </c>
      <c r="L183" s="444">
        <f>L81*Calc_SEC_death_rates!$G128</f>
        <v>0.33698974415659078</v>
      </c>
      <c r="M183" s="444">
        <f>M81*Calc_SEC_death_rates!$G128</f>
        <v>0.33734844715321421</v>
      </c>
      <c r="N183" s="444">
        <f>N81*Calc_SEC_death_rates!$G128</f>
        <v>0.33852437309064687</v>
      </c>
    </row>
    <row r="184" spans="1:14" ht="13.15">
      <c r="B184" s="329" t="str">
        <f t="shared" si="63"/>
        <v>45-49</v>
      </c>
      <c r="C184" s="444">
        <f>C82*Calc_SEC_death_rates!$G129</f>
        <v>0.51326125493210251</v>
      </c>
      <c r="D184" s="444">
        <f>D82*Calc_SEC_death_rates!$G129</f>
        <v>0.49326325320969594</v>
      </c>
      <c r="E184" s="444">
        <f>E82*Calc_SEC_death_rates!$G129</f>
        <v>0.47810259932563737</v>
      </c>
      <c r="F184" s="444">
        <f>F82*Calc_SEC_death_rates!$G129</f>
        <v>0.46489742310608184</v>
      </c>
      <c r="G184" s="444">
        <f>G82*Calc_SEC_death_rates!$G129</f>
        <v>0.45231221446126957</v>
      </c>
      <c r="H184" s="444">
        <f>H82*Calc_SEC_death_rates!$G129</f>
        <v>0.44171981496062279</v>
      </c>
      <c r="I184" s="444">
        <f>I82*Calc_SEC_death_rates!$G129</f>
        <v>0.43290881286885435</v>
      </c>
      <c r="J184" s="444">
        <f>J82*Calc_SEC_death_rates!$G129</f>
        <v>0.42604808395670302</v>
      </c>
      <c r="K184" s="444">
        <f>K82*Calc_SEC_death_rates!$G129</f>
        <v>0.41906093109538145</v>
      </c>
      <c r="L184" s="444">
        <f>L82*Calc_SEC_death_rates!$G129</f>
        <v>0.41283204428453857</v>
      </c>
      <c r="M184" s="444">
        <f>M82*Calc_SEC_death_rates!$G129</f>
        <v>0.40802670147605352</v>
      </c>
      <c r="N184" s="444">
        <f>N82*Calc_SEC_death_rates!$G129</f>
        <v>0.4043243653904654</v>
      </c>
    </row>
    <row r="185" spans="1:14" ht="13.15">
      <c r="B185" s="329" t="str">
        <f t="shared" si="63"/>
        <v>50-54</v>
      </c>
      <c r="C185" s="444">
        <f>C83*Calc_SEC_death_rates!$G130</f>
        <v>0.60715092583377062</v>
      </c>
      <c r="D185" s="444">
        <f>D83*Calc_SEC_death_rates!$G130</f>
        <v>0.57117781777320897</v>
      </c>
      <c r="E185" s="444">
        <f>E83*Calc_SEC_death_rates!$G130</f>
        <v>0.5417665162515195</v>
      </c>
      <c r="F185" s="444">
        <f>F83*Calc_SEC_death_rates!$G130</f>
        <v>0.51668547385825714</v>
      </c>
      <c r="G185" s="444">
        <f>G83*Calc_SEC_death_rates!$G130</f>
        <v>0.49459537963201222</v>
      </c>
      <c r="H185" s="444">
        <f>H83*Calc_SEC_death_rates!$G130</f>
        <v>0.47639547348910471</v>
      </c>
      <c r="I185" s="444">
        <f>I83*Calc_SEC_death_rates!$G130</f>
        <v>0.46140319329873536</v>
      </c>
      <c r="J185" s="444">
        <f>J83*Calc_SEC_death_rates!$G130</f>
        <v>0.44930633405873288</v>
      </c>
      <c r="K185" s="444">
        <f>K83*Calc_SEC_death_rates!$G130</f>
        <v>0.43781078440571436</v>
      </c>
      <c r="L185" s="444">
        <f>L83*Calc_SEC_death_rates!$G130</f>
        <v>0.42745430587200001</v>
      </c>
      <c r="M185" s="444">
        <f>M83*Calc_SEC_death_rates!$G130</f>
        <v>0.41868163734900521</v>
      </c>
      <c r="N185" s="444">
        <f>N83*Calc_SEC_death_rates!$G130</f>
        <v>0.41112020021327217</v>
      </c>
    </row>
    <row r="186" spans="1:14" ht="13.15">
      <c r="B186" s="329" t="str">
        <f t="shared" si="63"/>
        <v>55-59</v>
      </c>
      <c r="C186" s="444">
        <f>C84*Calc_SEC_death_rates!$G131</f>
        <v>0.56945583889651241</v>
      </c>
      <c r="D186" s="444">
        <f>D84*Calc_SEC_death_rates!$G131</f>
        <v>0.49266700802375646</v>
      </c>
      <c r="E186" s="444">
        <f>E84*Calc_SEC_death_rates!$G131</f>
        <v>0.4391043249433092</v>
      </c>
      <c r="F186" s="444">
        <f>F84*Calc_SEC_death_rates!$G131</f>
        <v>0.39988341625015744</v>
      </c>
      <c r="G186" s="444">
        <f>G84*Calc_SEC_death_rates!$G131</f>
        <v>0.36985595375849861</v>
      </c>
      <c r="H186" s="444">
        <f>H84*Calc_SEC_death_rates!$G131</f>
        <v>0.34725908478422779</v>
      </c>
      <c r="I186" s="444">
        <f>I84*Calc_SEC_death_rates!$G131</f>
        <v>0.32997563741058017</v>
      </c>
      <c r="J186" s="444">
        <f>J84*Calc_SEC_death_rates!$G131</f>
        <v>0.31675178990484359</v>
      </c>
      <c r="K186" s="444">
        <f>K84*Calc_SEC_death_rates!$G131</f>
        <v>0.30513681491777989</v>
      </c>
      <c r="L186" s="444">
        <f>L84*Calc_SEC_death_rates!$G131</f>
        <v>0.29519166036555916</v>
      </c>
      <c r="M186" s="444">
        <f>M84*Calc_SEC_death_rates!$G131</f>
        <v>0.28696411574823039</v>
      </c>
      <c r="N186" s="444">
        <f>N84*Calc_SEC_death_rates!$G131</f>
        <v>0.2799323921486872</v>
      </c>
    </row>
    <row r="187" spans="1:14" ht="13.15">
      <c r="B187" s="329" t="str">
        <f t="shared" si="63"/>
        <v>60-64</v>
      </c>
      <c r="C187" s="444">
        <f>C85*Calc_SEC_death_rates!$G132</f>
        <v>4.562918762336176E-2</v>
      </c>
      <c r="D187" s="444">
        <f>D85*Calc_SEC_death_rates!$G132</f>
        <v>4.3185433725262116E-2</v>
      </c>
      <c r="E187" s="444">
        <f>E85*Calc_SEC_death_rates!$G132</f>
        <v>3.963417343516016E-2</v>
      </c>
      <c r="F187" s="444">
        <f>F85*Calc_SEC_death_rates!$G132</f>
        <v>3.6087496066013934E-2</v>
      </c>
      <c r="G187" s="444">
        <f>G85*Calc_SEC_death_rates!$G132</f>
        <v>3.2934961146597837E-2</v>
      </c>
      <c r="H187" s="444">
        <f>H85*Calc_SEC_death_rates!$G132</f>
        <v>3.039875674685175E-2</v>
      </c>
      <c r="I187" s="444">
        <f>I85*Calc_SEC_death_rates!$G132</f>
        <v>2.841036881928883E-2</v>
      </c>
      <c r="J187" s="444">
        <f>J85*Calc_SEC_death_rates!$G132</f>
        <v>2.688818147911241E-2</v>
      </c>
      <c r="K187" s="444">
        <f>K85*Calc_SEC_death_rates!$G132</f>
        <v>2.5577001517244652E-2</v>
      </c>
      <c r="L187" s="444">
        <f>L85*Calc_SEC_death_rates!$G132</f>
        <v>2.4486505923517282E-2</v>
      </c>
      <c r="M187" s="444">
        <f>M85*Calc_SEC_death_rates!$G132</f>
        <v>2.3612421086436592E-2</v>
      </c>
      <c r="N187" s="444">
        <f>N85*Calc_SEC_death_rates!$G132</f>
        <v>2.2884662582668615E-2</v>
      </c>
    </row>
    <row r="188" spans="1:14" ht="13.15">
      <c r="B188" s="329" t="str">
        <f t="shared" si="63"/>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row>
    <row r="189" spans="1:14" ht="13.15">
      <c r="B189" s="329" t="str">
        <f t="shared" si="63"/>
        <v>Total</v>
      </c>
      <c r="C189" s="444">
        <f>SUM(C179:C188)</f>
        <v>2.6729336754454449</v>
      </c>
      <c r="D189" s="444">
        <f t="shared" ref="D189:N189" si="65">SUM(D179:D188)</f>
        <v>2.5518607933803774</v>
      </c>
      <c r="E189" s="444">
        <f t="shared" si="65"/>
        <v>2.4684247961017882</v>
      </c>
      <c r="F189" s="444">
        <f t="shared" si="65"/>
        <v>2.4034612809941955</v>
      </c>
      <c r="G189" s="444">
        <f t="shared" si="65"/>
        <v>2.3474034166775102</v>
      </c>
      <c r="H189" s="444">
        <f t="shared" si="65"/>
        <v>2.3092522399731479</v>
      </c>
      <c r="I189" s="444">
        <f t="shared" si="65"/>
        <v>2.2853374259141743</v>
      </c>
      <c r="J189" s="444">
        <f t="shared" si="65"/>
        <v>2.2746914355437289</v>
      </c>
      <c r="K189" s="444">
        <f t="shared" si="65"/>
        <v>2.2595919652449963</v>
      </c>
      <c r="L189" s="444">
        <f t="shared" si="65"/>
        <v>2.2453663240179291</v>
      </c>
      <c r="M189" s="444">
        <f t="shared" si="65"/>
        <v>2.2360925413610726</v>
      </c>
      <c r="N189" s="444">
        <f t="shared" si="65"/>
        <v>2.2288908553744942</v>
      </c>
    </row>
    <row r="190" spans="1:14">
      <c r="A190" s="300">
        <f>SUM(C190:N190)</f>
        <v>0</v>
      </c>
      <c r="C190" s="300">
        <f>SUM(C179:C188)-C189</f>
        <v>0</v>
      </c>
      <c r="D190" s="300">
        <f t="shared" ref="D190:N190" si="66">SUM(D179:D188)-D189</f>
        <v>0</v>
      </c>
      <c r="E190" s="300">
        <f t="shared" si="66"/>
        <v>0</v>
      </c>
      <c r="F190" s="300">
        <f t="shared" si="66"/>
        <v>0</v>
      </c>
      <c r="G190" s="300">
        <f t="shared" si="66"/>
        <v>0</v>
      </c>
      <c r="H190" s="300">
        <f t="shared" si="66"/>
        <v>0</v>
      </c>
      <c r="I190" s="300">
        <f t="shared" si="66"/>
        <v>0</v>
      </c>
      <c r="J190" s="300">
        <f t="shared" si="66"/>
        <v>0</v>
      </c>
      <c r="K190" s="300">
        <f t="shared" si="66"/>
        <v>0</v>
      </c>
      <c r="L190" s="300">
        <f t="shared" si="66"/>
        <v>0</v>
      </c>
      <c r="M190" s="300">
        <f t="shared" si="66"/>
        <v>0</v>
      </c>
      <c r="N190" s="300">
        <f t="shared" si="66"/>
        <v>0</v>
      </c>
    </row>
    <row r="192" spans="1:14" ht="13.15">
      <c r="B192" s="332" t="s">
        <v>47</v>
      </c>
      <c r="C192" s="320"/>
      <c r="D192" s="320"/>
      <c r="E192" s="320"/>
      <c r="F192" s="320"/>
      <c r="G192" s="320"/>
      <c r="H192" s="330"/>
      <c r="I192" s="320"/>
      <c r="J192" s="320"/>
      <c r="K192" s="320"/>
      <c r="L192" s="320"/>
    </row>
    <row r="193" spans="1:14">
      <c r="C193" s="320"/>
      <c r="D193" s="320"/>
      <c r="E193" s="320"/>
      <c r="F193" s="320"/>
      <c r="G193" s="320"/>
      <c r="H193" s="330"/>
      <c r="I193" s="320"/>
      <c r="J193" s="320"/>
      <c r="K193" s="320"/>
      <c r="L193" s="320"/>
    </row>
    <row r="194" spans="1:14" ht="13.15">
      <c r="B194" s="329" t="str">
        <f t="shared" ref="B194:B205" si="67">B178</f>
        <v>Age group</v>
      </c>
      <c r="C194" s="329" t="str">
        <f t="shared" ref="C194:N194" si="68">C178</f>
        <v>2018/19</v>
      </c>
      <c r="D194" s="329" t="str">
        <f t="shared" si="68"/>
        <v>2019/20</v>
      </c>
      <c r="E194" s="329" t="str">
        <f t="shared" si="68"/>
        <v>2020/21</v>
      </c>
      <c r="F194" s="329" t="str">
        <f t="shared" si="68"/>
        <v>2021/22</v>
      </c>
      <c r="G194" s="329" t="str">
        <f t="shared" si="68"/>
        <v>2022/23</v>
      </c>
      <c r="H194" s="329" t="str">
        <f t="shared" si="68"/>
        <v>2023/24</v>
      </c>
      <c r="I194" s="329" t="str">
        <f t="shared" si="68"/>
        <v>2024/25</v>
      </c>
      <c r="J194" s="329" t="str">
        <f t="shared" si="68"/>
        <v>2025/26</v>
      </c>
      <c r="K194" s="329" t="str">
        <f t="shared" si="68"/>
        <v>2026/27</v>
      </c>
      <c r="L194" s="329" t="str">
        <f t="shared" si="68"/>
        <v>2027/28</v>
      </c>
      <c r="M194" s="329" t="str">
        <f t="shared" si="68"/>
        <v>2028/29</v>
      </c>
      <c r="N194" s="329" t="str">
        <f t="shared" si="68"/>
        <v>2029/30</v>
      </c>
    </row>
    <row r="195" spans="1:14" ht="13.15">
      <c r="B195" s="329" t="str">
        <f t="shared" si="67"/>
        <v>20-24</v>
      </c>
      <c r="C195" s="444">
        <f>C93*Calc_SEC_death_rates!$G140</f>
        <v>4.5232902623899847E-2</v>
      </c>
      <c r="D195" s="444">
        <f>D93*Calc_SEC_death_rates!$G140</f>
        <v>8.9967248343385639E-2</v>
      </c>
      <c r="E195" s="444">
        <f>E93*Calc_SEC_death_rates!$G140</f>
        <v>0.12262243156159948</v>
      </c>
      <c r="F195" s="444">
        <f>F93*Calc_SEC_death_rates!$G140</f>
        <v>0.14349544742938244</v>
      </c>
      <c r="G195" s="444">
        <f>G93*Calc_SEC_death_rates!$G140</f>
        <v>0.15531056895290379</v>
      </c>
      <c r="H195" s="444">
        <f>H93*Calc_SEC_death_rates!$G140</f>
        <v>0.16449578375324611</v>
      </c>
      <c r="I195" s="444">
        <f>I93*Calc_SEC_death_rates!$G140</f>
        <v>0.17180340286457529</v>
      </c>
      <c r="J195" s="444">
        <f>J93*Calc_SEC_death_rates!$G140</f>
        <v>0.17829881201378509</v>
      </c>
      <c r="K195" s="444">
        <f>K93*Calc_SEC_death_rates!$G140</f>
        <v>0.17963445415870194</v>
      </c>
      <c r="L195" s="444">
        <f>L93*Calc_SEC_death_rates!$G140</f>
        <v>0.17912661538893904</v>
      </c>
      <c r="M195" s="444">
        <f>M93*Calc_SEC_death_rates!$G140</f>
        <v>0.17877865753251035</v>
      </c>
      <c r="N195" s="444">
        <f>N93*Calc_SEC_death_rates!$G140</f>
        <v>0.17797398720708149</v>
      </c>
    </row>
    <row r="196" spans="1:14" ht="13.15">
      <c r="B196" s="329" t="str">
        <f t="shared" si="67"/>
        <v>25-29</v>
      </c>
      <c r="C196" s="444">
        <f>C94*Calc_SEC_death_rates!$G141</f>
        <v>6.8543243470990209E-2</v>
      </c>
      <c r="D196" s="444">
        <f>D94*Calc_SEC_death_rates!$G141</f>
        <v>7.125552218121646E-2</v>
      </c>
      <c r="E196" s="444">
        <f>E94*Calc_SEC_death_rates!$G141</f>
        <v>7.5627316555741828E-2</v>
      </c>
      <c r="F196" s="444">
        <f>F94*Calc_SEC_death_rates!$G141</f>
        <v>7.9449890961997338E-2</v>
      </c>
      <c r="G196" s="444">
        <f>G94*Calc_SEC_death_rates!$G141</f>
        <v>8.218154172408762E-2</v>
      </c>
      <c r="H196" s="444">
        <f>H94*Calc_SEC_death_rates!$G141</f>
        <v>8.4988106057538482E-2</v>
      </c>
      <c r="I196" s="444">
        <f>I94*Calc_SEC_death_rates!$G141</f>
        <v>8.7718424765019898E-2</v>
      </c>
      <c r="J196" s="444">
        <f>J94*Calc_SEC_death_rates!$G141</f>
        <v>9.0478839356948421E-2</v>
      </c>
      <c r="K196" s="444">
        <f>K94*Calc_SEC_death_rates!$G141</f>
        <v>9.1677315154521613E-2</v>
      </c>
      <c r="L196" s="444">
        <f>L94*Calc_SEC_death_rates!$G141</f>
        <v>9.2114728272780722E-2</v>
      </c>
      <c r="M196" s="444">
        <f>M94*Calc_SEC_death_rates!$G141</f>
        <v>9.2409752232840703E-2</v>
      </c>
      <c r="N196" s="444">
        <f>N94*Calc_SEC_death_rates!$G141</f>
        <v>9.2417694997394162E-2</v>
      </c>
    </row>
    <row r="197" spans="1:14" ht="13.15">
      <c r="B197" s="329" t="str">
        <f t="shared" si="67"/>
        <v>30-34</v>
      </c>
      <c r="C197" s="444">
        <f>C95*Calc_SEC_death_rates!$G142</f>
        <v>0.13662749626692172</v>
      </c>
      <c r="D197" s="444">
        <f>D95*Calc_SEC_death_rates!$G142</f>
        <v>0.13156178238756938</v>
      </c>
      <c r="E197" s="444">
        <f>E95*Calc_SEC_death_rates!$G142</f>
        <v>0.12875842947134025</v>
      </c>
      <c r="F197" s="444">
        <f>F95*Calc_SEC_death_rates!$G142</f>
        <v>0.12686967125393664</v>
      </c>
      <c r="G197" s="444">
        <f>G95*Calc_SEC_death_rates!$G142</f>
        <v>0.12559236769513796</v>
      </c>
      <c r="H197" s="444">
        <f>H95*Calc_SEC_death_rates!$G142</f>
        <v>0.12553182578514957</v>
      </c>
      <c r="I197" s="444">
        <f>I95*Calc_SEC_death_rates!$G142</f>
        <v>0.12636993837957036</v>
      </c>
      <c r="J197" s="444">
        <f>J95*Calc_SEC_death_rates!$G142</f>
        <v>0.12797951016165546</v>
      </c>
      <c r="K197" s="444">
        <f>K95*Calc_SEC_death_rates!$G142</f>
        <v>0.12895686651254609</v>
      </c>
      <c r="L197" s="444">
        <f>L95*Calc_SEC_death_rates!$G142</f>
        <v>0.12957301224865733</v>
      </c>
      <c r="M197" s="444">
        <f>M95*Calc_SEC_death_rates!$G142</f>
        <v>0.13012811350829401</v>
      </c>
      <c r="N197" s="444">
        <f>N95*Calc_SEC_death_rates!$G142</f>
        <v>0.13045603120427371</v>
      </c>
    </row>
    <row r="198" spans="1:14" ht="13.15">
      <c r="B198" s="329" t="str">
        <f t="shared" si="67"/>
        <v>35-39</v>
      </c>
      <c r="C198" s="444">
        <f>C96*Calc_SEC_death_rates!$G143</f>
        <v>0.31940902436356394</v>
      </c>
      <c r="D198" s="444">
        <f>D96*Calc_SEC_death_rates!$G143</f>
        <v>0.31533154968361987</v>
      </c>
      <c r="E198" s="444">
        <f>E96*Calc_SEC_death_rates!$G143</f>
        <v>0.31061760392834914</v>
      </c>
      <c r="F198" s="444">
        <f>F96*Calc_SEC_death_rates!$G143</f>
        <v>0.30432828765218761</v>
      </c>
      <c r="G198" s="444">
        <f>G96*Calc_SEC_death_rates!$G143</f>
        <v>0.29767071276742579</v>
      </c>
      <c r="H198" s="444">
        <f>H96*Calc_SEC_death_rates!$G143</f>
        <v>0.29260495671435871</v>
      </c>
      <c r="I198" s="444">
        <f>I96*Calc_SEC_death_rates!$G143</f>
        <v>0.28920306212105634</v>
      </c>
      <c r="J198" s="444">
        <f>J96*Calc_SEC_death_rates!$G143</f>
        <v>0.28759736275088821</v>
      </c>
      <c r="K198" s="444">
        <f>K96*Calc_SEC_death_rates!$G143</f>
        <v>0.28581407861722791</v>
      </c>
      <c r="L198" s="444">
        <f>L96*Calc_SEC_death_rates!$G143</f>
        <v>0.28434241609999034</v>
      </c>
      <c r="M198" s="444">
        <f>M96*Calc_SEC_death_rates!$G143</f>
        <v>0.28352455377116687</v>
      </c>
      <c r="N198" s="444">
        <f>N96*Calc_SEC_death_rates!$G143</f>
        <v>0.28293518390731653</v>
      </c>
    </row>
    <row r="199" spans="1:14" ht="13.15">
      <c r="B199" s="329" t="str">
        <f t="shared" si="67"/>
        <v>40-44</v>
      </c>
      <c r="C199" s="444">
        <f>C97*Calc_SEC_death_rates!$G144</f>
        <v>0.32790827679669637</v>
      </c>
      <c r="D199" s="444">
        <f>D97*Calc_SEC_death_rates!$G144</f>
        <v>0.32920701274908765</v>
      </c>
      <c r="E199" s="444">
        <f>E97*Calc_SEC_death_rates!$G144</f>
        <v>0.32968957426814993</v>
      </c>
      <c r="F199" s="444">
        <f>F97*Calc_SEC_death_rates!$G144</f>
        <v>0.32738480909315842</v>
      </c>
      <c r="G199" s="444">
        <f>G97*Calc_SEC_death_rates!$G144</f>
        <v>0.32319562202293672</v>
      </c>
      <c r="H199" s="444">
        <f>H97*Calc_SEC_death_rates!$G144</f>
        <v>0.319061372569518</v>
      </c>
      <c r="I199" s="444">
        <f>I97*Calc_SEC_death_rates!$G144</f>
        <v>0.31528888559426632</v>
      </c>
      <c r="J199" s="444">
        <f>J97*Calc_SEC_death_rates!$G144</f>
        <v>0.31231451463087923</v>
      </c>
      <c r="K199" s="444">
        <f>K97*Calc_SEC_death_rates!$G144</f>
        <v>0.3086177809722942</v>
      </c>
      <c r="L199" s="444">
        <f>L97*Calc_SEC_death_rates!$G144</f>
        <v>0.30500850709045157</v>
      </c>
      <c r="M199" s="444">
        <f>M97*Calc_SEC_death_rates!$G144</f>
        <v>0.30206173772110884</v>
      </c>
      <c r="N199" s="444">
        <f>N97*Calc_SEC_death_rates!$G144</f>
        <v>0.29952798870413627</v>
      </c>
    </row>
    <row r="200" spans="1:14" ht="13.15">
      <c r="B200" s="329" t="str">
        <f t="shared" si="67"/>
        <v>45-49</v>
      </c>
      <c r="C200" s="444">
        <f>C98*Calc_SEC_death_rates!$G145</f>
        <v>0.61798044886367565</v>
      </c>
      <c r="D200" s="444">
        <f>D98*Calc_SEC_death_rates!$G145</f>
        <v>0.61854918384731261</v>
      </c>
      <c r="E200" s="444">
        <f>E98*Calc_SEC_death_rates!$G145</f>
        <v>0.62016714533111827</v>
      </c>
      <c r="F200" s="444">
        <f>F98*Calc_SEC_death_rates!$G145</f>
        <v>0.61832601335400783</v>
      </c>
      <c r="G200" s="444">
        <f>G98*Calc_SEC_death_rates!$G145</f>
        <v>0.61390234309836289</v>
      </c>
      <c r="H200" s="444">
        <f>H98*Calc_SEC_death_rates!$G145</f>
        <v>0.6096300233444647</v>
      </c>
      <c r="I200" s="444">
        <f>I98*Calc_SEC_death_rates!$G145</f>
        <v>0.60546998256098505</v>
      </c>
      <c r="J200" s="444">
        <f>J98*Calc_SEC_death_rates!$G145</f>
        <v>0.60186979077849945</v>
      </c>
      <c r="K200" s="444">
        <f>K98*Calc_SEC_death_rates!$G145</f>
        <v>0.5959453146238608</v>
      </c>
      <c r="L200" s="444">
        <f>L98*Calc_SEC_death_rates!$G145</f>
        <v>0.58923063307426637</v>
      </c>
      <c r="M200" s="444">
        <f>M98*Calc_SEC_death_rates!$G145</f>
        <v>0.5829410039095263</v>
      </c>
      <c r="N200" s="444">
        <f>N98*Calc_SEC_death_rates!$G145</f>
        <v>0.57684226994279875</v>
      </c>
    </row>
    <row r="201" spans="1:14" ht="13.15">
      <c r="B201" s="329" t="str">
        <f t="shared" si="67"/>
        <v>50-54</v>
      </c>
      <c r="C201" s="444">
        <f>C99*Calc_SEC_death_rates!$G146</f>
        <v>0.57250276884414586</v>
      </c>
      <c r="D201" s="444">
        <f>D99*Calc_SEC_death_rates!$G146</f>
        <v>0.54667192495382344</v>
      </c>
      <c r="E201" s="444">
        <f>E99*Calc_SEC_death_rates!$G146</f>
        <v>0.52907018648003856</v>
      </c>
      <c r="F201" s="444">
        <f>F99*Calc_SEC_death_rates!$G146</f>
        <v>0.51417356294144889</v>
      </c>
      <c r="G201" s="444">
        <f>G99*Calc_SEC_death_rates!$G146</f>
        <v>0.5016482961740536</v>
      </c>
      <c r="H201" s="444">
        <f>H99*Calc_SEC_death_rates!$G146</f>
        <v>0.49248581866600216</v>
      </c>
      <c r="I201" s="444">
        <f>I99*Calc_SEC_death_rates!$G146</f>
        <v>0.48569961905629649</v>
      </c>
      <c r="J201" s="444">
        <f>J99*Calc_SEC_death_rates!$G146</f>
        <v>0.48086137223992093</v>
      </c>
      <c r="K201" s="444">
        <f>K99*Calc_SEC_death_rates!$G146</f>
        <v>0.475166937039258</v>
      </c>
      <c r="L201" s="444">
        <f>L99*Calc_SEC_death_rates!$G146</f>
        <v>0.46935163290025661</v>
      </c>
      <c r="M201" s="444">
        <f>M99*Calc_SEC_death_rates!$G146</f>
        <v>0.46404562979953673</v>
      </c>
      <c r="N201" s="444">
        <f>N99*Calc_SEC_death_rates!$G146</f>
        <v>0.45888640559394728</v>
      </c>
    </row>
    <row r="202" spans="1:14" ht="13.15">
      <c r="B202" s="329" t="str">
        <f t="shared" si="67"/>
        <v>55-59</v>
      </c>
      <c r="C202" s="444">
        <f>C100*Calc_SEC_death_rates!$G147</f>
        <v>0.22078618510396414</v>
      </c>
      <c r="D202" s="444">
        <f>D100*Calc_SEC_death_rates!$G147</f>
        <v>0.20302250217459553</v>
      </c>
      <c r="E202" s="444">
        <f>E100*Calc_SEC_death_rates!$G147</f>
        <v>0.18976624843302306</v>
      </c>
      <c r="F202" s="444">
        <f>F100*Calc_SEC_death_rates!$G147</f>
        <v>0.17904810738549135</v>
      </c>
      <c r="G202" s="444">
        <f>G100*Calc_SEC_death_rates!$G147</f>
        <v>0.17043034689820635</v>
      </c>
      <c r="H202" s="444">
        <f>H100*Calc_SEC_death_rates!$G147</f>
        <v>0.16409113892945212</v>
      </c>
      <c r="I202" s="444">
        <f>I100*Calc_SEC_death_rates!$G147</f>
        <v>0.15947068266812289</v>
      </c>
      <c r="J202" s="444">
        <f>J100*Calc_SEC_death_rates!$G147</f>
        <v>0.15622833567322975</v>
      </c>
      <c r="K202" s="444">
        <f>K100*Calc_SEC_death_rates!$G147</f>
        <v>0.15317422554954815</v>
      </c>
      <c r="L202" s="444">
        <f>L100*Calc_SEC_death_rates!$G147</f>
        <v>0.15047825857045702</v>
      </c>
      <c r="M202" s="444">
        <f>M100*Calc_SEC_death_rates!$G147</f>
        <v>0.14825690403653383</v>
      </c>
      <c r="N202" s="444">
        <f>N100*Calc_SEC_death_rates!$G147</f>
        <v>0.14627070759698085</v>
      </c>
    </row>
    <row r="203" spans="1:14" ht="13.15">
      <c r="B203" s="329" t="str">
        <f t="shared" si="67"/>
        <v>60-64</v>
      </c>
      <c r="C203" s="444">
        <f>C101*Calc_SEC_death_rates!$G148</f>
        <v>3.342659380685524E-2</v>
      </c>
      <c r="D203" s="444">
        <f>D101*Calc_SEC_death_rates!$G148</f>
        <v>3.2295409394198185E-2</v>
      </c>
      <c r="E203" s="444">
        <f>E101*Calc_SEC_death_rates!$G148</f>
        <v>3.0717864386499389E-2</v>
      </c>
      <c r="F203" s="444">
        <f>F101*Calc_SEC_death_rates!$G148</f>
        <v>2.8986506258192973E-2</v>
      </c>
      <c r="G203" s="444">
        <f>G101*Calc_SEC_death_rates!$G148</f>
        <v>2.735576791537845E-2</v>
      </c>
      <c r="H203" s="444">
        <f>H101*Calc_SEC_death_rates!$G148</f>
        <v>2.6048965897615472E-2</v>
      </c>
      <c r="I203" s="444">
        <f>I101*Calc_SEC_death_rates!$G148</f>
        <v>2.5040009048166723E-2</v>
      </c>
      <c r="J203" s="444">
        <f>J101*Calc_SEC_death_rates!$G148</f>
        <v>2.4303189310489717E-2</v>
      </c>
      <c r="K203" s="444">
        <f>K101*Calc_SEC_death_rates!$G148</f>
        <v>2.3614277554917004E-2</v>
      </c>
      <c r="L203" s="444">
        <f>L101*Calc_SEC_death_rates!$G148</f>
        <v>2.3027893087590484E-2</v>
      </c>
      <c r="M203" s="444">
        <f>M101*Calc_SEC_death_rates!$G148</f>
        <v>2.2569749093192152E-2</v>
      </c>
      <c r="N203" s="444">
        <f>N101*Calc_SEC_death_rates!$G148</f>
        <v>2.2183864363293955E-2</v>
      </c>
    </row>
    <row r="204" spans="1:14" ht="13.15">
      <c r="B204" s="329" t="str">
        <f t="shared" si="67"/>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row>
    <row r="205" spans="1:14" ht="13.15">
      <c r="B205" s="329" t="str">
        <f t="shared" si="67"/>
        <v>Total</v>
      </c>
      <c r="C205" s="444">
        <f>SUM(C195:C204)</f>
        <v>2.3424169401407129</v>
      </c>
      <c r="D205" s="444">
        <f t="shared" ref="D205:N205" si="69">SUM(D195:D204)</f>
        <v>2.3378621357148082</v>
      </c>
      <c r="E205" s="444">
        <f t="shared" si="69"/>
        <v>2.3370368004158601</v>
      </c>
      <c r="F205" s="444">
        <f t="shared" si="69"/>
        <v>2.3220622963298037</v>
      </c>
      <c r="G205" s="444">
        <f t="shared" si="69"/>
        <v>2.2972875672484929</v>
      </c>
      <c r="H205" s="444">
        <f t="shared" si="69"/>
        <v>2.2789379917173451</v>
      </c>
      <c r="I205" s="444">
        <f t="shared" si="69"/>
        <v>2.2660640070580591</v>
      </c>
      <c r="J205" s="444">
        <f t="shared" si="69"/>
        <v>2.2599317269162964</v>
      </c>
      <c r="K205" s="444">
        <f t="shared" si="69"/>
        <v>2.2426012501828758</v>
      </c>
      <c r="L205" s="444">
        <f t="shared" si="69"/>
        <v>2.2222536967333895</v>
      </c>
      <c r="M205" s="444">
        <f t="shared" si="69"/>
        <v>2.2047161016047099</v>
      </c>
      <c r="N205" s="444">
        <f t="shared" si="69"/>
        <v>2.1874941335172231</v>
      </c>
    </row>
    <row r="206" spans="1:14">
      <c r="A206" s="300">
        <f>SUM(C206:N206)</f>
        <v>0</v>
      </c>
      <c r="C206" s="300">
        <f>SUM(C195:C204)-C205</f>
        <v>0</v>
      </c>
      <c r="D206" s="300">
        <f t="shared" ref="D206:N206" si="70">SUM(D195:D204)-D205</f>
        <v>0</v>
      </c>
      <c r="E206" s="300">
        <f t="shared" si="70"/>
        <v>0</v>
      </c>
      <c r="F206" s="300">
        <f t="shared" si="70"/>
        <v>0</v>
      </c>
      <c r="G206" s="300">
        <f t="shared" si="70"/>
        <v>0</v>
      </c>
      <c r="H206" s="300">
        <f t="shared" si="70"/>
        <v>0</v>
      </c>
      <c r="I206" s="300">
        <f t="shared" si="70"/>
        <v>0</v>
      </c>
      <c r="J206" s="300">
        <f t="shared" si="70"/>
        <v>0</v>
      </c>
      <c r="K206" s="300">
        <f t="shared" si="70"/>
        <v>0</v>
      </c>
      <c r="L206" s="300">
        <f t="shared" si="70"/>
        <v>0</v>
      </c>
      <c r="M206" s="300">
        <f t="shared" si="70"/>
        <v>0</v>
      </c>
      <c r="N206" s="300">
        <f t="shared" si="70"/>
        <v>0</v>
      </c>
    </row>
    <row r="208" spans="1:14" ht="15">
      <c r="B208" s="331" t="s">
        <v>165</v>
      </c>
      <c r="C208" s="320"/>
      <c r="D208" s="320"/>
      <c r="E208" s="320"/>
      <c r="F208" s="320"/>
      <c r="G208" s="320"/>
      <c r="H208" s="330"/>
      <c r="I208" s="320"/>
      <c r="J208" s="320"/>
      <c r="K208" s="320"/>
      <c r="L208" s="320"/>
    </row>
    <row r="209" spans="1:14">
      <c r="C209" s="320"/>
      <c r="D209" s="320"/>
      <c r="E209" s="320"/>
      <c r="F209" s="320"/>
      <c r="G209" s="320"/>
      <c r="H209" s="330"/>
      <c r="I209" s="320"/>
      <c r="J209" s="320"/>
      <c r="K209" s="320"/>
      <c r="L209" s="320"/>
    </row>
    <row r="210" spans="1:14" ht="13.15">
      <c r="B210" s="332" t="s">
        <v>46</v>
      </c>
      <c r="C210" s="320"/>
      <c r="D210" s="320"/>
      <c r="E210" s="320"/>
      <c r="F210" s="320"/>
      <c r="G210" s="320"/>
      <c r="H210" s="330"/>
      <c r="I210" s="320"/>
      <c r="J210" s="320"/>
      <c r="K210" s="320"/>
      <c r="L210" s="320"/>
    </row>
    <row r="211" spans="1:14">
      <c r="C211" s="320"/>
      <c r="D211" s="320"/>
      <c r="E211" s="320"/>
      <c r="F211" s="320"/>
      <c r="G211" s="320"/>
      <c r="H211" s="330"/>
      <c r="I211" s="320"/>
      <c r="J211" s="320"/>
      <c r="K211" s="320"/>
      <c r="L211" s="320"/>
    </row>
    <row r="212" spans="1:14" ht="13.15">
      <c r="B212" s="329" t="str">
        <f t="shared" ref="B212:B223" si="71">B178</f>
        <v>Age group</v>
      </c>
      <c r="C212" s="329" t="str">
        <f t="shared" ref="C212:N212" si="72">C178</f>
        <v>2018/19</v>
      </c>
      <c r="D212" s="329" t="str">
        <f t="shared" si="72"/>
        <v>2019/20</v>
      </c>
      <c r="E212" s="329" t="str">
        <f t="shared" si="72"/>
        <v>2020/21</v>
      </c>
      <c r="F212" s="329" t="str">
        <f t="shared" si="72"/>
        <v>2021/22</v>
      </c>
      <c r="G212" s="329" t="str">
        <f t="shared" si="72"/>
        <v>2022/23</v>
      </c>
      <c r="H212" s="329" t="str">
        <f t="shared" si="72"/>
        <v>2023/24</v>
      </c>
      <c r="I212" s="329" t="str">
        <f t="shared" si="72"/>
        <v>2024/25</v>
      </c>
      <c r="J212" s="329" t="str">
        <f t="shared" si="72"/>
        <v>2025/26</v>
      </c>
      <c r="K212" s="329" t="str">
        <f t="shared" si="72"/>
        <v>2026/27</v>
      </c>
      <c r="L212" s="329" t="str">
        <f t="shared" si="72"/>
        <v>2027/28</v>
      </c>
      <c r="M212" s="329" t="str">
        <f t="shared" si="72"/>
        <v>2028/29</v>
      </c>
      <c r="N212" s="329" t="str">
        <f t="shared" si="72"/>
        <v>2029/30</v>
      </c>
    </row>
    <row r="213" spans="1:14" ht="13.15">
      <c r="B213" s="329" t="str">
        <f t="shared" si="71"/>
        <v>20-24</v>
      </c>
      <c r="C213" s="444">
        <f t="shared" ref="C213:C222" si="73">C111+C145+C179</f>
        <v>3.4317298156096943</v>
      </c>
      <c r="D213" s="444">
        <f t="shared" ref="D213:N213" si="74">D111+D145+D179</f>
        <v>13.161090172046967</v>
      </c>
      <c r="E213" s="444">
        <f t="shared" si="74"/>
        <v>20.307117128483739</v>
      </c>
      <c r="F213" s="444">
        <f t="shared" si="74"/>
        <v>25.14786494125665</v>
      </c>
      <c r="G213" s="444">
        <f t="shared" si="74"/>
        <v>28.050535228286357</v>
      </c>
      <c r="H213" s="444">
        <f t="shared" si="74"/>
        <v>30.286743385642893</v>
      </c>
      <c r="I213" s="444">
        <f t="shared" si="74"/>
        <v>32.041589743827828</v>
      </c>
      <c r="J213" s="444">
        <f t="shared" si="74"/>
        <v>33.546709387102126</v>
      </c>
      <c r="K213" s="444">
        <f t="shared" si="74"/>
        <v>34.023087065801391</v>
      </c>
      <c r="L213" s="444">
        <f t="shared" si="74"/>
        <v>34.095220486637324</v>
      </c>
      <c r="M213" s="444">
        <f t="shared" si="74"/>
        <v>34.148403215090241</v>
      </c>
      <c r="N213" s="444">
        <f t="shared" si="74"/>
        <v>34.082590296783117</v>
      </c>
    </row>
    <row r="214" spans="1:14" ht="13.15">
      <c r="B214" s="329" t="str">
        <f t="shared" si="71"/>
        <v>25-29</v>
      </c>
      <c r="C214" s="444">
        <f t="shared" si="73"/>
        <v>21.038343247886722</v>
      </c>
      <c r="D214" s="444">
        <f t="shared" ref="D214:N214" si="75">D112+D146+D180</f>
        <v>28.002727398964257</v>
      </c>
      <c r="E214" s="444">
        <f t="shared" si="75"/>
        <v>34.895250153138967</v>
      </c>
      <c r="F214" s="444">
        <f t="shared" si="75"/>
        <v>40.750162651105349</v>
      </c>
      <c r="G214" s="444">
        <f t="shared" si="75"/>
        <v>45.087786578595292</v>
      </c>
      <c r="H214" s="444">
        <f t="shared" si="75"/>
        <v>48.875404064570674</v>
      </c>
      <c r="I214" s="444">
        <f t="shared" si="75"/>
        <v>52.152968426932276</v>
      </c>
      <c r="J214" s="444">
        <f t="shared" si="75"/>
        <v>55.093148873181889</v>
      </c>
      <c r="K214" s="444">
        <f t="shared" si="75"/>
        <v>56.771512830994396</v>
      </c>
      <c r="L214" s="444">
        <f t="shared" si="75"/>
        <v>57.753427719039543</v>
      </c>
      <c r="M214" s="444">
        <f t="shared" si="75"/>
        <v>58.477382039785539</v>
      </c>
      <c r="N214" s="444">
        <f t="shared" si="75"/>
        <v>58.890361093275899</v>
      </c>
    </row>
    <row r="215" spans="1:14" ht="13.15">
      <c r="B215" s="329" t="str">
        <f t="shared" si="71"/>
        <v>30-34</v>
      </c>
      <c r="C215" s="444">
        <f t="shared" si="73"/>
        <v>33.715443889083382</v>
      </c>
      <c r="D215" s="444">
        <f t="shared" ref="D215:N215" si="76">D113+D147+D181</f>
        <v>33.039338273223493</v>
      </c>
      <c r="E215" s="444">
        <f t="shared" si="76"/>
        <v>33.71029262714805</v>
      </c>
      <c r="F215" s="444">
        <f t="shared" si="76"/>
        <v>35.050202935131118</v>
      </c>
      <c r="G215" s="444">
        <f t="shared" si="76"/>
        <v>36.484895588006601</v>
      </c>
      <c r="H215" s="444">
        <f t="shared" si="76"/>
        <v>38.204699981973413</v>
      </c>
      <c r="I215" s="444">
        <f t="shared" si="76"/>
        <v>40.061784453835223</v>
      </c>
      <c r="J215" s="444">
        <f t="shared" si="76"/>
        <v>42.000920825232477</v>
      </c>
      <c r="K215" s="444">
        <f t="shared" si="76"/>
        <v>43.532753323780646</v>
      </c>
      <c r="L215" s="444">
        <f t="shared" si="76"/>
        <v>44.760227103815986</v>
      </c>
      <c r="M215" s="444">
        <f t="shared" si="76"/>
        <v>45.804043862397087</v>
      </c>
      <c r="N215" s="444">
        <f t="shared" si="76"/>
        <v>46.624621047482748</v>
      </c>
    </row>
    <row r="216" spans="1:14" ht="13.15">
      <c r="B216" s="329" t="str">
        <f t="shared" si="71"/>
        <v>35-39</v>
      </c>
      <c r="C216" s="444">
        <f t="shared" si="73"/>
        <v>44.256248955530857</v>
      </c>
      <c r="D216" s="444">
        <f t="shared" ref="D216:N216" si="77">D114+D148+D182</f>
        <v>42.486869421704185</v>
      </c>
      <c r="E216" s="444">
        <f t="shared" si="77"/>
        <v>41.338187647658664</v>
      </c>
      <c r="F216" s="444">
        <f t="shared" si="77"/>
        <v>40.615140102229887</v>
      </c>
      <c r="G216" s="444">
        <f t="shared" si="77"/>
        <v>40.062786613277687</v>
      </c>
      <c r="H216" s="444">
        <f t="shared" si="77"/>
        <v>39.971290110222199</v>
      </c>
      <c r="I216" s="444">
        <f t="shared" si="77"/>
        <v>40.274138742904377</v>
      </c>
      <c r="J216" s="444">
        <f t="shared" si="77"/>
        <v>40.926999742032983</v>
      </c>
      <c r="K216" s="444">
        <f t="shared" si="77"/>
        <v>41.576646663307145</v>
      </c>
      <c r="L216" s="444">
        <f t="shared" si="77"/>
        <v>42.256759605084326</v>
      </c>
      <c r="M216" s="444">
        <f t="shared" si="77"/>
        <v>42.991602169017305</v>
      </c>
      <c r="N216" s="444">
        <f t="shared" si="77"/>
        <v>43.6985025550836</v>
      </c>
    </row>
    <row r="217" spans="1:14" ht="13.15">
      <c r="B217" s="329" t="str">
        <f t="shared" si="71"/>
        <v>40-44</v>
      </c>
      <c r="C217" s="444">
        <f t="shared" si="73"/>
        <v>47.660923186070036</v>
      </c>
      <c r="D217" s="444">
        <f t="shared" ref="D217:N217" si="78">D115+D149+D183</f>
        <v>46.771207199832794</v>
      </c>
      <c r="E217" s="444">
        <f t="shared" si="78"/>
        <v>46.078657425177035</v>
      </c>
      <c r="F217" s="444">
        <f t="shared" si="78"/>
        <v>45.37670461188717</v>
      </c>
      <c r="G217" s="444">
        <f t="shared" si="78"/>
        <v>44.462590377660568</v>
      </c>
      <c r="H217" s="444">
        <f t="shared" si="78"/>
        <v>43.722089648527628</v>
      </c>
      <c r="I217" s="444">
        <f t="shared" si="78"/>
        <v>43.19926782083909</v>
      </c>
      <c r="J217" s="444">
        <f t="shared" si="78"/>
        <v>42.941719128202188</v>
      </c>
      <c r="K217" s="444">
        <f t="shared" si="78"/>
        <v>42.710489601733208</v>
      </c>
      <c r="L217" s="444">
        <f t="shared" si="78"/>
        <v>42.591069042356636</v>
      </c>
      <c r="M217" s="444">
        <f t="shared" si="78"/>
        <v>42.63640438077509</v>
      </c>
      <c r="N217" s="444">
        <f t="shared" si="78"/>
        <v>42.785025944660489</v>
      </c>
    </row>
    <row r="218" spans="1:14" ht="13.15">
      <c r="B218" s="329" t="str">
        <f t="shared" si="71"/>
        <v>45-49</v>
      </c>
      <c r="C218" s="444">
        <f t="shared" si="73"/>
        <v>55.640882479610731</v>
      </c>
      <c r="D218" s="444">
        <f t="shared" ref="D218:N218" si="79">D116+D150+D184</f>
        <v>53.155481300293445</v>
      </c>
      <c r="E218" s="444">
        <f t="shared" si="79"/>
        <v>51.495316069560133</v>
      </c>
      <c r="F218" s="444">
        <f t="shared" si="79"/>
        <v>50.188640350937348</v>
      </c>
      <c r="G218" s="444">
        <f t="shared" si="79"/>
        <v>48.829986852288343</v>
      </c>
      <c r="H218" s="444">
        <f t="shared" si="79"/>
        <v>47.686469804076808</v>
      </c>
      <c r="I218" s="444">
        <f t="shared" si="79"/>
        <v>46.735265961817149</v>
      </c>
      <c r="J218" s="444">
        <f t="shared" si="79"/>
        <v>45.994606541472997</v>
      </c>
      <c r="K218" s="444">
        <f t="shared" si="79"/>
        <v>45.240298849916108</v>
      </c>
      <c r="L218" s="444">
        <f t="shared" si="79"/>
        <v>44.567850812137337</v>
      </c>
      <c r="M218" s="444">
        <f t="shared" si="79"/>
        <v>44.049083423910744</v>
      </c>
      <c r="N218" s="444">
        <f t="shared" si="79"/>
        <v>43.649392642627411</v>
      </c>
    </row>
    <row r="219" spans="1:14" ht="13.15">
      <c r="B219" s="329" t="str">
        <f t="shared" si="71"/>
        <v>50-54</v>
      </c>
      <c r="C219" s="444">
        <f t="shared" si="73"/>
        <v>73.16073607141675</v>
      </c>
      <c r="D219" s="444">
        <f t="shared" ref="D219:N219" si="80">D117+D151+D185</f>
        <v>68.523281574145074</v>
      </c>
      <c r="E219" s="444">
        <f t="shared" si="80"/>
        <v>64.97021107735371</v>
      </c>
      <c r="F219" s="444">
        <f t="shared" si="80"/>
        <v>62.068243045306659</v>
      </c>
      <c r="G219" s="444">
        <f t="shared" si="80"/>
        <v>59.414610600233445</v>
      </c>
      <c r="H219" s="444">
        <f t="shared" si="80"/>
        <v>57.228297543192397</v>
      </c>
      <c r="I219" s="444">
        <f t="shared" si="80"/>
        <v>55.42730924810737</v>
      </c>
      <c r="J219" s="444">
        <f t="shared" si="80"/>
        <v>53.97414124284753</v>
      </c>
      <c r="K219" s="444">
        <f t="shared" si="80"/>
        <v>52.593207181599503</v>
      </c>
      <c r="L219" s="444">
        <f t="shared" si="80"/>
        <v>51.34910712605889</v>
      </c>
      <c r="M219" s="444">
        <f t="shared" si="80"/>
        <v>50.295266541040775</v>
      </c>
      <c r="N219" s="444">
        <f t="shared" si="80"/>
        <v>49.386928409511967</v>
      </c>
    </row>
    <row r="220" spans="1:14" ht="13.15">
      <c r="B220" s="329" t="str">
        <f t="shared" si="71"/>
        <v>55-59</v>
      </c>
      <c r="C220" s="444">
        <f t="shared" si="73"/>
        <v>129.64221240401594</v>
      </c>
      <c r="D220" s="444">
        <f t="shared" ref="D220:N220" si="81">D118+D152+D186</f>
        <v>112.01573751279408</v>
      </c>
      <c r="E220" s="444">
        <f t="shared" si="81"/>
        <v>99.826332034349321</v>
      </c>
      <c r="F220" s="444">
        <f t="shared" si="81"/>
        <v>90.955215186820979</v>
      </c>
      <c r="G220" s="444">
        <f t="shared" si="81"/>
        <v>84.125338774205559</v>
      </c>
      <c r="H220" s="444">
        <f t="shared" si="81"/>
        <v>78.98558304395678</v>
      </c>
      <c r="I220" s="444">
        <f t="shared" si="81"/>
        <v>75.054388072728486</v>
      </c>
      <c r="J220" s="444">
        <f t="shared" si="81"/>
        <v>72.046566676280392</v>
      </c>
      <c r="K220" s="444">
        <f t="shared" si="81"/>
        <v>69.404690303300129</v>
      </c>
      <c r="L220" s="444">
        <f t="shared" si="81"/>
        <v>67.142621821326486</v>
      </c>
      <c r="M220" s="444">
        <f t="shared" si="81"/>
        <v>65.271231159153686</v>
      </c>
      <c r="N220" s="444">
        <f t="shared" si="81"/>
        <v>63.67183516737142</v>
      </c>
    </row>
    <row r="221" spans="1:14" ht="13.15">
      <c r="B221" s="329" t="str">
        <f t="shared" si="71"/>
        <v>60-64</v>
      </c>
      <c r="C221" s="444">
        <f t="shared" si="73"/>
        <v>72.400811910773413</v>
      </c>
      <c r="D221" s="444">
        <f t="shared" ref="D221:N221" si="82">D119+D153+D187</f>
        <v>68.461597587755961</v>
      </c>
      <c r="E221" s="444">
        <f t="shared" si="82"/>
        <v>62.82695060374747</v>
      </c>
      <c r="F221" s="444">
        <f t="shared" si="82"/>
        <v>57.224768588598323</v>
      </c>
      <c r="G221" s="444">
        <f t="shared" si="82"/>
        <v>52.225721802391398</v>
      </c>
      <c r="H221" s="444">
        <f t="shared" si="82"/>
        <v>48.204004429610386</v>
      </c>
      <c r="I221" s="444">
        <f t="shared" si="82"/>
        <v>45.050972176804414</v>
      </c>
      <c r="J221" s="444">
        <f t="shared" si="82"/>
        <v>42.637204867187059</v>
      </c>
      <c r="K221" s="444">
        <f t="shared" si="82"/>
        <v>40.558036787511043</v>
      </c>
      <c r="L221" s="444">
        <f t="shared" si="82"/>
        <v>38.828812962067964</v>
      </c>
      <c r="M221" s="444">
        <f t="shared" si="82"/>
        <v>37.442756627285235</v>
      </c>
      <c r="N221" s="444">
        <f t="shared" si="82"/>
        <v>36.288733308783854</v>
      </c>
    </row>
    <row r="222" spans="1:14" ht="13.15">
      <c r="B222" s="329" t="str">
        <f t="shared" si="71"/>
        <v>65 plus</v>
      </c>
      <c r="C222" s="444">
        <f t="shared" si="73"/>
        <v>21.506975218188053</v>
      </c>
      <c r="D222" s="444">
        <f t="shared" ref="D222:N222" si="83">D120+D154+D188</f>
        <v>25.59524820505704</v>
      </c>
      <c r="E222" s="444">
        <f t="shared" si="83"/>
        <v>27.503268715425641</v>
      </c>
      <c r="F222" s="444">
        <f t="shared" si="83"/>
        <v>27.745449249010587</v>
      </c>
      <c r="G222" s="444">
        <f t="shared" si="83"/>
        <v>26.931550298945268</v>
      </c>
      <c r="H222" s="444">
        <f t="shared" si="83"/>
        <v>25.695684362163355</v>
      </c>
      <c r="I222" s="444">
        <f t="shared" si="83"/>
        <v>24.357216691118907</v>
      </c>
      <c r="J222" s="444">
        <f t="shared" si="83"/>
        <v>23.10518692931489</v>
      </c>
      <c r="K222" s="444">
        <f t="shared" si="83"/>
        <v>21.895016754129873</v>
      </c>
      <c r="L222" s="444">
        <f t="shared" si="83"/>
        <v>20.809828665945403</v>
      </c>
      <c r="M222" s="444">
        <f t="shared" si="83"/>
        <v>19.8929257619534</v>
      </c>
      <c r="N222" s="444">
        <f t="shared" si="83"/>
        <v>19.114443893454343</v>
      </c>
    </row>
    <row r="223" spans="1:14" ht="13.15">
      <c r="B223" s="329" t="str">
        <f t="shared" si="71"/>
        <v>Total</v>
      </c>
      <c r="C223" s="444">
        <f>SUM(C213:C222)</f>
        <v>502.45430717818562</v>
      </c>
      <c r="D223" s="444">
        <f t="shared" ref="D223:N223" si="84">SUM(D213:D222)</f>
        <v>491.2125786458173</v>
      </c>
      <c r="E223" s="444">
        <f t="shared" si="84"/>
        <v>482.95158348204274</v>
      </c>
      <c r="F223" s="444">
        <f t="shared" si="84"/>
        <v>475.12239166228403</v>
      </c>
      <c r="G223" s="444">
        <f t="shared" si="84"/>
        <v>465.67580271389056</v>
      </c>
      <c r="H223" s="444">
        <f t="shared" si="84"/>
        <v>458.86026637393661</v>
      </c>
      <c r="I223" s="444">
        <f t="shared" si="84"/>
        <v>454.35490133891506</v>
      </c>
      <c r="J223" s="444">
        <f t="shared" si="84"/>
        <v>452.26720421285449</v>
      </c>
      <c r="K223" s="444">
        <f t="shared" si="84"/>
        <v>448.30573936207338</v>
      </c>
      <c r="L223" s="444">
        <f t="shared" si="84"/>
        <v>444.15492534446992</v>
      </c>
      <c r="M223" s="444">
        <f t="shared" si="84"/>
        <v>441.00909918040907</v>
      </c>
      <c r="N223" s="444">
        <f t="shared" si="84"/>
        <v>438.19243435903479</v>
      </c>
    </row>
    <row r="224" spans="1:14">
      <c r="A224" s="300">
        <f>SUM(C224:N224)</f>
        <v>0</v>
      </c>
      <c r="C224" s="300">
        <f>SUM(C213:C222)-C223</f>
        <v>0</v>
      </c>
      <c r="D224" s="300">
        <f t="shared" ref="D224:N224" si="85">SUM(D213:D222)-D223</f>
        <v>0</v>
      </c>
      <c r="E224" s="300">
        <f t="shared" si="85"/>
        <v>0</v>
      </c>
      <c r="F224" s="300">
        <f t="shared" si="85"/>
        <v>0</v>
      </c>
      <c r="G224" s="300">
        <f t="shared" si="85"/>
        <v>0</v>
      </c>
      <c r="H224" s="300">
        <f t="shared" si="85"/>
        <v>0</v>
      </c>
      <c r="I224" s="300">
        <f t="shared" si="85"/>
        <v>0</v>
      </c>
      <c r="J224" s="300">
        <f t="shared" si="85"/>
        <v>0</v>
      </c>
      <c r="K224" s="300">
        <f t="shared" si="85"/>
        <v>0</v>
      </c>
      <c r="L224" s="300">
        <f t="shared" si="85"/>
        <v>0</v>
      </c>
      <c r="M224" s="300">
        <f t="shared" si="85"/>
        <v>0</v>
      </c>
      <c r="N224" s="300">
        <f t="shared" si="85"/>
        <v>0</v>
      </c>
    </row>
    <row r="226" spans="1:14" ht="13.15">
      <c r="B226" s="332" t="s">
        <v>47</v>
      </c>
      <c r="C226" s="320"/>
      <c r="D226" s="320"/>
      <c r="E226" s="320"/>
      <c r="F226" s="320"/>
      <c r="G226" s="320"/>
      <c r="H226" s="330"/>
      <c r="I226" s="320"/>
      <c r="J226" s="320"/>
      <c r="K226" s="320"/>
      <c r="L226" s="320"/>
    </row>
    <row r="227" spans="1:14">
      <c r="C227" s="320"/>
      <c r="D227" s="320"/>
      <c r="E227" s="320"/>
      <c r="F227" s="320"/>
      <c r="G227" s="320"/>
      <c r="H227" s="330"/>
      <c r="I227" s="320"/>
      <c r="J227" s="320"/>
      <c r="K227" s="320"/>
      <c r="L227" s="320"/>
    </row>
    <row r="228" spans="1:14" ht="13.15">
      <c r="B228" s="329" t="str">
        <f t="shared" ref="B228:B239" si="86">B212</f>
        <v>Age group</v>
      </c>
      <c r="C228" s="329" t="str">
        <f t="shared" ref="C228:N228" si="87">C212</f>
        <v>2018/19</v>
      </c>
      <c r="D228" s="329" t="str">
        <f t="shared" si="87"/>
        <v>2019/20</v>
      </c>
      <c r="E228" s="329" t="str">
        <f t="shared" si="87"/>
        <v>2020/21</v>
      </c>
      <c r="F228" s="329" t="str">
        <f t="shared" si="87"/>
        <v>2021/22</v>
      </c>
      <c r="G228" s="329" t="str">
        <f t="shared" si="87"/>
        <v>2022/23</v>
      </c>
      <c r="H228" s="329" t="str">
        <f t="shared" si="87"/>
        <v>2023/24</v>
      </c>
      <c r="I228" s="329" t="str">
        <f t="shared" si="87"/>
        <v>2024/25</v>
      </c>
      <c r="J228" s="329" t="str">
        <f t="shared" si="87"/>
        <v>2025/26</v>
      </c>
      <c r="K228" s="329" t="str">
        <f t="shared" si="87"/>
        <v>2026/27</v>
      </c>
      <c r="L228" s="329" t="str">
        <f t="shared" si="87"/>
        <v>2027/28</v>
      </c>
      <c r="M228" s="329" t="str">
        <f t="shared" si="87"/>
        <v>2028/29</v>
      </c>
      <c r="N228" s="329" t="str">
        <f t="shared" si="87"/>
        <v>2029/30</v>
      </c>
    </row>
    <row r="229" spans="1:14" ht="13.15">
      <c r="B229" s="329" t="str">
        <f t="shared" si="86"/>
        <v>20-24</v>
      </c>
      <c r="C229" s="444">
        <f t="shared" ref="C229:C238" si="88">C195+C161+C127</f>
        <v>12.271037196208432</v>
      </c>
      <c r="D229" s="444">
        <f t="shared" ref="D229:N229" si="89">D195+D161+D127</f>
        <v>24.401640243422957</v>
      </c>
      <c r="E229" s="444">
        <f t="shared" si="89"/>
        <v>34.523351889326889</v>
      </c>
      <c r="F229" s="444">
        <f t="shared" si="89"/>
        <v>40.64476647123832</v>
      </c>
      <c r="G229" s="444">
        <f t="shared" si="89"/>
        <v>43.991373375887036</v>
      </c>
      <c r="H229" s="444">
        <f t="shared" si="89"/>
        <v>46.59306504789496</v>
      </c>
      <c r="I229" s="444">
        <f t="shared" si="89"/>
        <v>48.662931915182867</v>
      </c>
      <c r="J229" s="444">
        <f t="shared" si="89"/>
        <v>50.502742116372005</v>
      </c>
      <c r="K229" s="444">
        <f t="shared" si="89"/>
        <v>50.881059784575413</v>
      </c>
      <c r="L229" s="444">
        <f t="shared" si="89"/>
        <v>50.737215582046183</v>
      </c>
      <c r="M229" s="444">
        <f t="shared" si="89"/>
        <v>50.638657292778255</v>
      </c>
      <c r="N229" s="444">
        <f t="shared" si="89"/>
        <v>50.410736212010264</v>
      </c>
    </row>
    <row r="230" spans="1:14" ht="13.15">
      <c r="B230" s="329" t="str">
        <f t="shared" si="86"/>
        <v>25-29</v>
      </c>
      <c r="C230" s="444">
        <f t="shared" si="88"/>
        <v>58.24340380090004</v>
      </c>
      <c r="D230" s="444">
        <f t="shared" ref="D230:N230" si="90">D196+D162+D128</f>
        <v>60.535224619200953</v>
      </c>
      <c r="E230" s="444">
        <f t="shared" si="90"/>
        <v>66.698619893056701</v>
      </c>
      <c r="F230" s="444">
        <f t="shared" si="90"/>
        <v>70.495482610345817</v>
      </c>
      <c r="G230" s="444">
        <f t="shared" si="90"/>
        <v>72.919262384802451</v>
      </c>
      <c r="H230" s="444">
        <f t="shared" si="90"/>
        <v>75.409512588647772</v>
      </c>
      <c r="I230" s="444">
        <f t="shared" si="90"/>
        <v>77.832110437850886</v>
      </c>
      <c r="J230" s="444">
        <f t="shared" si="90"/>
        <v>80.281412211666066</v>
      </c>
      <c r="K230" s="444">
        <f t="shared" si="90"/>
        <v>81.344813667901605</v>
      </c>
      <c r="L230" s="444">
        <f t="shared" si="90"/>
        <v>81.732928094471688</v>
      </c>
      <c r="M230" s="444">
        <f t="shared" si="90"/>
        <v>81.994701347955342</v>
      </c>
      <c r="N230" s="444">
        <f t="shared" si="90"/>
        <v>82.001748922390959</v>
      </c>
    </row>
    <row r="231" spans="1:14" ht="13.15">
      <c r="B231" s="329" t="str">
        <f t="shared" si="86"/>
        <v>30-34</v>
      </c>
      <c r="C231" s="444">
        <f t="shared" si="88"/>
        <v>78.230420990524067</v>
      </c>
      <c r="D231" s="444">
        <f t="shared" ref="D231:N231" si="91">D197+D163+D129</f>
        <v>75.313885725319778</v>
      </c>
      <c r="E231" s="444">
        <f t="shared" si="91"/>
        <v>76.512535538932141</v>
      </c>
      <c r="F231" s="444">
        <f t="shared" si="91"/>
        <v>75.847054274599316</v>
      </c>
      <c r="G231" s="444">
        <f t="shared" si="91"/>
        <v>75.083438263051264</v>
      </c>
      <c r="H231" s="444">
        <f t="shared" si="91"/>
        <v>75.047244226388344</v>
      </c>
      <c r="I231" s="444">
        <f t="shared" si="91"/>
        <v>75.548296769592497</v>
      </c>
      <c r="J231" s="444">
        <f t="shared" si="91"/>
        <v>76.510554156311187</v>
      </c>
      <c r="K231" s="444">
        <f t="shared" si="91"/>
        <v>77.094851407647553</v>
      </c>
      <c r="L231" s="444">
        <f t="shared" si="91"/>
        <v>77.463204526450511</v>
      </c>
      <c r="M231" s="444">
        <f t="shared" si="91"/>
        <v>77.795063157054912</v>
      </c>
      <c r="N231" s="444">
        <f t="shared" si="91"/>
        <v>77.99110363732693</v>
      </c>
    </row>
    <row r="232" spans="1:14" ht="13.15">
      <c r="B232" s="329" t="str">
        <f t="shared" si="86"/>
        <v>35-39</v>
      </c>
      <c r="C232" s="444">
        <f t="shared" si="88"/>
        <v>76.803745229472199</v>
      </c>
      <c r="D232" s="444">
        <f t="shared" ref="D232:N232" si="92">D198+D164+D130</f>
        <v>75.807288163076407</v>
      </c>
      <c r="E232" s="444">
        <f t="shared" si="92"/>
        <v>77.496613467762515</v>
      </c>
      <c r="F232" s="444">
        <f t="shared" si="92"/>
        <v>76.384873027194772</v>
      </c>
      <c r="G232" s="444">
        <f t="shared" si="92"/>
        <v>74.713855140015085</v>
      </c>
      <c r="H232" s="444">
        <f t="shared" si="92"/>
        <v>73.442375791560593</v>
      </c>
      <c r="I232" s="444">
        <f t="shared" si="92"/>
        <v>72.58851731995415</v>
      </c>
      <c r="J232" s="444">
        <f t="shared" si="92"/>
        <v>72.185494835727141</v>
      </c>
      <c r="K232" s="444">
        <f t="shared" si="92"/>
        <v>71.737899467015524</v>
      </c>
      <c r="L232" s="444">
        <f t="shared" si="92"/>
        <v>71.368519560253304</v>
      </c>
      <c r="M232" s="444">
        <f t="shared" si="92"/>
        <v>71.163240219897318</v>
      </c>
      <c r="N232" s="444">
        <f t="shared" si="92"/>
        <v>71.015311341633748</v>
      </c>
    </row>
    <row r="233" spans="1:14" ht="13.15">
      <c r="B233" s="329" t="str">
        <f t="shared" si="86"/>
        <v>40-44</v>
      </c>
      <c r="C233" s="444">
        <f t="shared" si="88"/>
        <v>70.120156608777663</v>
      </c>
      <c r="D233" s="444">
        <f t="shared" ref="D233:N233" si="93">D199+D165+D131</f>
        <v>70.383081283946581</v>
      </c>
      <c r="E233" s="444">
        <f t="shared" si="93"/>
        <v>73.13950758187174</v>
      </c>
      <c r="F233" s="444">
        <f t="shared" si="93"/>
        <v>73.063983036851567</v>
      </c>
      <c r="G233" s="444">
        <f t="shared" si="93"/>
        <v>72.129062770133316</v>
      </c>
      <c r="H233" s="444">
        <f t="shared" si="93"/>
        <v>71.206403185617447</v>
      </c>
      <c r="I233" s="444">
        <f t="shared" si="93"/>
        <v>70.36447980765125</v>
      </c>
      <c r="J233" s="444">
        <f t="shared" si="93"/>
        <v>69.700675673866954</v>
      </c>
      <c r="K233" s="444">
        <f t="shared" si="93"/>
        <v>68.875658514180259</v>
      </c>
      <c r="L233" s="444">
        <f t="shared" si="93"/>
        <v>68.070160157647578</v>
      </c>
      <c r="M233" s="444">
        <f t="shared" si="93"/>
        <v>67.412515999350958</v>
      </c>
      <c r="N233" s="444">
        <f t="shared" si="93"/>
        <v>66.847047504619908</v>
      </c>
    </row>
    <row r="234" spans="1:14" ht="13.15">
      <c r="B234" s="329" t="str">
        <f t="shared" si="86"/>
        <v>45-49</v>
      </c>
      <c r="C234" s="444">
        <f t="shared" si="88"/>
        <v>66.450603120369223</v>
      </c>
      <c r="D234" s="444">
        <f t="shared" ref="D234:N234" si="94">D200+D166+D132</f>
        <v>66.498012208653051</v>
      </c>
      <c r="E234" s="444">
        <f t="shared" si="94"/>
        <v>69.139454790706552</v>
      </c>
      <c r="F234" s="444">
        <f t="shared" si="94"/>
        <v>69.341101428030953</v>
      </c>
      <c r="G234" s="444">
        <f t="shared" si="94"/>
        <v>68.845016577553849</v>
      </c>
      <c r="H234" s="444">
        <f t="shared" si="94"/>
        <v>68.365904667347934</v>
      </c>
      <c r="I234" s="444">
        <f t="shared" si="94"/>
        <v>67.899384088103204</v>
      </c>
      <c r="J234" s="444">
        <f t="shared" si="94"/>
        <v>67.495646806866134</v>
      </c>
      <c r="K234" s="444">
        <f t="shared" si="94"/>
        <v>66.831256674355956</v>
      </c>
      <c r="L234" s="444">
        <f t="shared" si="94"/>
        <v>66.078250324418065</v>
      </c>
      <c r="M234" s="444">
        <f t="shared" si="94"/>
        <v>65.372910739089562</v>
      </c>
      <c r="N234" s="444">
        <f t="shared" si="94"/>
        <v>64.688978765605995</v>
      </c>
    </row>
    <row r="235" spans="1:14" ht="13.15">
      <c r="B235" s="329" t="str">
        <f t="shared" si="86"/>
        <v>50-54</v>
      </c>
      <c r="C235" s="444">
        <f t="shared" si="88"/>
        <v>82.751360480352787</v>
      </c>
      <c r="D235" s="444">
        <f t="shared" ref="D235:N235" si="95">D201+D167+D133</f>
        <v>79.004719937149972</v>
      </c>
      <c r="E235" s="444">
        <f t="shared" si="95"/>
        <v>78.708026080685855</v>
      </c>
      <c r="F235" s="444">
        <f t="shared" si="95"/>
        <v>76.853103314632875</v>
      </c>
      <c r="G235" s="444">
        <f t="shared" si="95"/>
        <v>74.980961901116473</v>
      </c>
      <c r="H235" s="444">
        <f t="shared" si="95"/>
        <v>73.611453856953446</v>
      </c>
      <c r="I235" s="444">
        <f t="shared" si="95"/>
        <v>72.597126133188652</v>
      </c>
      <c r="J235" s="444">
        <f t="shared" si="95"/>
        <v>71.873957325532658</v>
      </c>
      <c r="K235" s="444">
        <f t="shared" si="95"/>
        <v>71.022814738015242</v>
      </c>
      <c r="L235" s="444">
        <f t="shared" si="95"/>
        <v>70.153605968812968</v>
      </c>
      <c r="M235" s="444">
        <f t="shared" si="95"/>
        <v>69.360522010636345</v>
      </c>
      <c r="N235" s="444">
        <f t="shared" si="95"/>
        <v>68.589376974265278</v>
      </c>
    </row>
    <row r="236" spans="1:14" ht="13.15">
      <c r="B236" s="329" t="str">
        <f t="shared" si="86"/>
        <v>55-59</v>
      </c>
      <c r="C236" s="444">
        <f t="shared" si="88"/>
        <v>112.85208605908454</v>
      </c>
      <c r="D236" s="444">
        <f t="shared" ref="D236:N236" si="96">D202+D168+D134</f>
        <v>103.76731406782864</v>
      </c>
      <c r="E236" s="444">
        <f t="shared" si="96"/>
        <v>97.843421182623757</v>
      </c>
      <c r="F236" s="444">
        <f t="shared" si="96"/>
        <v>92.450038491806566</v>
      </c>
      <c r="G236" s="444">
        <f t="shared" si="96"/>
        <v>88.000327738666115</v>
      </c>
      <c r="H236" s="444">
        <f t="shared" si="96"/>
        <v>84.727129103524419</v>
      </c>
      <c r="I236" s="444">
        <f t="shared" si="96"/>
        <v>82.34139397654026</v>
      </c>
      <c r="J236" s="444">
        <f t="shared" si="96"/>
        <v>80.667234395303865</v>
      </c>
      <c r="K236" s="444">
        <f t="shared" si="96"/>
        <v>79.090269396256573</v>
      </c>
      <c r="L236" s="444">
        <f t="shared" si="96"/>
        <v>77.698228706024679</v>
      </c>
      <c r="M236" s="444">
        <f t="shared" si="96"/>
        <v>76.551250303605727</v>
      </c>
      <c r="N236" s="444">
        <f t="shared" si="96"/>
        <v>75.525693876507518</v>
      </c>
    </row>
    <row r="237" spans="1:14" ht="13.15">
      <c r="B237" s="329" t="str">
        <f t="shared" si="86"/>
        <v>60-64</v>
      </c>
      <c r="C237" s="444">
        <f t="shared" si="88"/>
        <v>67.386698185032685</v>
      </c>
      <c r="D237" s="444">
        <f t="shared" ref="D237:N237" si="97">D203+D169+D135</f>
        <v>65.104235036937212</v>
      </c>
      <c r="E237" s="444">
        <f t="shared" si="97"/>
        <v>62.271436173695562</v>
      </c>
      <c r="F237" s="444">
        <f t="shared" si="97"/>
        <v>58.81583242320643</v>
      </c>
      <c r="G237" s="444">
        <f t="shared" si="97"/>
        <v>55.506939925340582</v>
      </c>
      <c r="H237" s="444">
        <f t="shared" si="97"/>
        <v>52.855338942371802</v>
      </c>
      <c r="I237" s="444">
        <f t="shared" si="97"/>
        <v>50.808088526925438</v>
      </c>
      <c r="J237" s="444">
        <f t="shared" si="97"/>
        <v>49.313025071146839</v>
      </c>
      <c r="K237" s="444">
        <f t="shared" si="97"/>
        <v>47.915170565701267</v>
      </c>
      <c r="L237" s="444">
        <f t="shared" si="97"/>
        <v>46.725351749364975</v>
      </c>
      <c r="M237" s="444">
        <f t="shared" si="97"/>
        <v>45.795742635378893</v>
      </c>
      <c r="N237" s="444">
        <f t="shared" si="97"/>
        <v>45.012753081335909</v>
      </c>
    </row>
    <row r="238" spans="1:14" ht="13.15">
      <c r="B238" s="329" t="str">
        <f t="shared" si="86"/>
        <v>65 plus</v>
      </c>
      <c r="C238" s="444">
        <f t="shared" si="88"/>
        <v>13.676520150133921</v>
      </c>
      <c r="D238" s="444">
        <f t="shared" ref="D238:N238" si="98">D204+D170+D136</f>
        <v>19.416045633984883</v>
      </c>
      <c r="E238" s="444">
        <f t="shared" si="98"/>
        <v>23.051547611706805</v>
      </c>
      <c r="F238" s="444">
        <f t="shared" si="98"/>
        <v>24.786737936349152</v>
      </c>
      <c r="G238" s="444">
        <f t="shared" si="98"/>
        <v>25.331008366264776</v>
      </c>
      <c r="H238" s="444">
        <f t="shared" si="98"/>
        <v>25.284424264319806</v>
      </c>
      <c r="I238" s="444">
        <f t="shared" si="98"/>
        <v>24.940295870213362</v>
      </c>
      <c r="J238" s="444">
        <f t="shared" si="98"/>
        <v>24.498415096076116</v>
      </c>
      <c r="K238" s="444">
        <f t="shared" si="98"/>
        <v>23.916307709809935</v>
      </c>
      <c r="L238" s="444">
        <f t="shared" si="98"/>
        <v>23.313856359812839</v>
      </c>
      <c r="M238" s="444">
        <f t="shared" si="98"/>
        <v>22.772112275793347</v>
      </c>
      <c r="N238" s="444">
        <f t="shared" si="98"/>
        <v>22.284673980035869</v>
      </c>
    </row>
    <row r="239" spans="1:14" ht="13.15">
      <c r="B239" s="329" t="str">
        <f t="shared" si="86"/>
        <v>Total</v>
      </c>
      <c r="C239" s="444">
        <f>SUM(C229:C238)</f>
        <v>638.78603182085567</v>
      </c>
      <c r="D239" s="444">
        <f t="shared" ref="D239:N239" si="99">SUM(D229:D238)</f>
        <v>640.23144691952052</v>
      </c>
      <c r="E239" s="444">
        <f t="shared" si="99"/>
        <v>659.38451421036848</v>
      </c>
      <c r="F239" s="444">
        <f t="shared" si="99"/>
        <v>658.68297301425582</v>
      </c>
      <c r="G239" s="444">
        <f t="shared" si="99"/>
        <v>651.50124644283096</v>
      </c>
      <c r="H239" s="444">
        <f t="shared" si="99"/>
        <v>646.54285167462649</v>
      </c>
      <c r="I239" s="444">
        <f t="shared" si="99"/>
        <v>643.58262484520264</v>
      </c>
      <c r="J239" s="444">
        <f t="shared" si="99"/>
        <v>643.02915768886896</v>
      </c>
      <c r="K239" s="444">
        <f t="shared" si="99"/>
        <v>638.71010192545941</v>
      </c>
      <c r="L239" s="444">
        <f t="shared" si="99"/>
        <v>633.34132102930278</v>
      </c>
      <c r="M239" s="444">
        <f t="shared" si="99"/>
        <v>628.85671598154067</v>
      </c>
      <c r="N239" s="444">
        <f t="shared" si="99"/>
        <v>624.36742429573246</v>
      </c>
    </row>
    <row r="240" spans="1:14">
      <c r="A240" s="300">
        <f>SUM(C240:N240)</f>
        <v>0</v>
      </c>
      <c r="C240" s="300">
        <f>SUM(C229:C238)-C239</f>
        <v>0</v>
      </c>
      <c r="D240" s="300">
        <f t="shared" ref="D240:N240" si="100">SUM(D229:D238)-D239</f>
        <v>0</v>
      </c>
      <c r="E240" s="300">
        <f t="shared" si="100"/>
        <v>0</v>
      </c>
      <c r="F240" s="300">
        <f t="shared" si="100"/>
        <v>0</v>
      </c>
      <c r="G240" s="300">
        <f t="shared" si="100"/>
        <v>0</v>
      </c>
      <c r="H240" s="300">
        <f t="shared" si="100"/>
        <v>0</v>
      </c>
      <c r="I240" s="300">
        <f t="shared" si="100"/>
        <v>0</v>
      </c>
      <c r="J240" s="300">
        <f t="shared" si="100"/>
        <v>0</v>
      </c>
      <c r="K240" s="300">
        <f t="shared" si="100"/>
        <v>0</v>
      </c>
      <c r="L240" s="300">
        <f t="shared" si="100"/>
        <v>0</v>
      </c>
      <c r="M240" s="300">
        <f t="shared" si="100"/>
        <v>0</v>
      </c>
      <c r="N240" s="300">
        <f t="shared" si="100"/>
        <v>0</v>
      </c>
    </row>
    <row r="242" spans="2:14" ht="15">
      <c r="B242" s="331" t="s">
        <v>166</v>
      </c>
      <c r="C242" s="320"/>
      <c r="D242" s="320"/>
      <c r="E242" s="320"/>
      <c r="F242" s="320"/>
      <c r="G242" s="320"/>
      <c r="H242" s="330"/>
      <c r="I242" s="320"/>
      <c r="J242" s="320"/>
      <c r="K242" s="320"/>
      <c r="L242" s="320"/>
    </row>
    <row r="243" spans="2:14">
      <c r="C243" s="320"/>
      <c r="D243" s="320"/>
      <c r="E243" s="320"/>
      <c r="F243" s="320"/>
      <c r="G243" s="320"/>
      <c r="H243" s="330"/>
      <c r="I243" s="320"/>
      <c r="J243" s="320"/>
      <c r="K243" s="320"/>
      <c r="L243" s="320"/>
    </row>
    <row r="244" spans="2:14" ht="13.15">
      <c r="B244" s="332" t="s">
        <v>46</v>
      </c>
      <c r="C244" s="320"/>
      <c r="D244" s="320"/>
      <c r="E244" s="320"/>
      <c r="F244" s="320"/>
      <c r="G244" s="320"/>
      <c r="H244" s="330"/>
      <c r="I244" s="320"/>
      <c r="J244" s="320"/>
      <c r="K244" s="320"/>
      <c r="L244" s="320"/>
    </row>
    <row r="245" spans="2:14">
      <c r="C245" s="320"/>
      <c r="D245" s="320"/>
      <c r="E245" s="320"/>
      <c r="F245" s="320"/>
      <c r="G245" s="320"/>
      <c r="H245" s="330"/>
      <c r="I245" s="320"/>
      <c r="J245" s="320"/>
      <c r="K245" s="320"/>
      <c r="L245" s="320"/>
    </row>
    <row r="246" spans="2:14" ht="13.15">
      <c r="B246" s="329" t="str">
        <f t="shared" ref="B246:B257" si="101">B212</f>
        <v>Age group</v>
      </c>
      <c r="C246" s="329" t="str">
        <f t="shared" ref="C246:N246" si="102">C212</f>
        <v>2018/19</v>
      </c>
      <c r="D246" s="329" t="str">
        <f t="shared" si="102"/>
        <v>2019/20</v>
      </c>
      <c r="E246" s="329" t="str">
        <f t="shared" si="102"/>
        <v>2020/21</v>
      </c>
      <c r="F246" s="329" t="str">
        <f t="shared" si="102"/>
        <v>2021/22</v>
      </c>
      <c r="G246" s="329" t="str">
        <f t="shared" si="102"/>
        <v>2022/23</v>
      </c>
      <c r="H246" s="329" t="str">
        <f t="shared" si="102"/>
        <v>2023/24</v>
      </c>
      <c r="I246" s="329" t="str">
        <f t="shared" si="102"/>
        <v>2024/25</v>
      </c>
      <c r="J246" s="329" t="str">
        <f t="shared" si="102"/>
        <v>2025/26</v>
      </c>
      <c r="K246" s="329" t="str">
        <f t="shared" si="102"/>
        <v>2026/27</v>
      </c>
      <c r="L246" s="329" t="str">
        <f t="shared" si="102"/>
        <v>2027/28</v>
      </c>
      <c r="M246" s="329" t="str">
        <f t="shared" si="102"/>
        <v>2028/29</v>
      </c>
      <c r="N246" s="329" t="str">
        <f t="shared" si="102"/>
        <v>2029/30</v>
      </c>
    </row>
    <row r="247" spans="2:14" ht="13.15">
      <c r="B247" s="329" t="str">
        <f t="shared" si="101"/>
        <v>20-24</v>
      </c>
      <c r="C247" s="444">
        <f t="shared" ref="C247:C256" si="103">C77-C213</f>
        <v>28.421446833785311</v>
      </c>
      <c r="D247" s="444">
        <f t="shared" ref="D247:N247" si="104">D77-D213</f>
        <v>109.74817897782471</v>
      </c>
      <c r="E247" s="444">
        <f t="shared" si="104"/>
        <v>169.43751162456448</v>
      </c>
      <c r="F247" s="444">
        <f t="shared" si="104"/>
        <v>209.27215864962136</v>
      </c>
      <c r="G247" s="444">
        <f t="shared" si="104"/>
        <v>233.42721428689995</v>
      </c>
      <c r="H247" s="444">
        <f t="shared" si="104"/>
        <v>252.03619399046718</v>
      </c>
      <c r="I247" s="444">
        <f t="shared" si="104"/>
        <v>266.63944107858504</v>
      </c>
      <c r="J247" s="444">
        <f t="shared" si="104"/>
        <v>279.16454559579665</v>
      </c>
      <c r="K247" s="444">
        <f t="shared" si="104"/>
        <v>283.12880202021933</v>
      </c>
      <c r="L247" s="444">
        <f t="shared" si="104"/>
        <v>283.72907233041781</v>
      </c>
      <c r="M247" s="444">
        <f t="shared" si="104"/>
        <v>284.17164128854671</v>
      </c>
      <c r="N247" s="444">
        <f t="shared" si="104"/>
        <v>283.62396809587869</v>
      </c>
    </row>
    <row r="248" spans="2:14" ht="13.15">
      <c r="B248" s="329" t="str">
        <f t="shared" si="101"/>
        <v>25-29</v>
      </c>
      <c r="C248" s="444">
        <f t="shared" si="103"/>
        <v>198.52373862117719</v>
      </c>
      <c r="D248" s="444">
        <f t="shared" ref="D248:N248" si="105">D78-D214</f>
        <v>266.03171475036061</v>
      </c>
      <c r="E248" s="444">
        <f t="shared" si="105"/>
        <v>331.70482024547209</v>
      </c>
      <c r="F248" s="444">
        <f t="shared" si="105"/>
        <v>386.34863376126879</v>
      </c>
      <c r="G248" s="444">
        <f t="shared" si="105"/>
        <v>427.47325680888918</v>
      </c>
      <c r="H248" s="444">
        <f t="shared" si="105"/>
        <v>463.38331816117653</v>
      </c>
      <c r="I248" s="444">
        <f t="shared" si="105"/>
        <v>494.45761163835073</v>
      </c>
      <c r="J248" s="444">
        <f t="shared" si="105"/>
        <v>522.33319849540885</v>
      </c>
      <c r="K248" s="444">
        <f t="shared" si="105"/>
        <v>538.24561650479882</v>
      </c>
      <c r="L248" s="444">
        <f t="shared" si="105"/>
        <v>547.55506340723468</v>
      </c>
      <c r="M248" s="444">
        <f t="shared" si="105"/>
        <v>554.41880932944139</v>
      </c>
      <c r="N248" s="444">
        <f t="shared" si="105"/>
        <v>558.33422666051047</v>
      </c>
    </row>
    <row r="249" spans="2:14" ht="13.15">
      <c r="B249" s="329" t="str">
        <f t="shared" si="101"/>
        <v>30-34</v>
      </c>
      <c r="C249" s="444">
        <f t="shared" si="103"/>
        <v>450.51452036196196</v>
      </c>
      <c r="D249" s="444">
        <f t="shared" ref="D249:N249" si="106">D79-D215</f>
        <v>444.36299415106578</v>
      </c>
      <c r="E249" s="444">
        <f t="shared" si="106"/>
        <v>453.64109129946894</v>
      </c>
      <c r="F249" s="444">
        <f t="shared" si="106"/>
        <v>470.4849930356292</v>
      </c>
      <c r="G249" s="444">
        <f t="shared" si="106"/>
        <v>489.74312298271224</v>
      </c>
      <c r="H249" s="444">
        <f t="shared" si="106"/>
        <v>512.82835760505202</v>
      </c>
      <c r="I249" s="444">
        <f t="shared" si="106"/>
        <v>537.75632667922616</v>
      </c>
      <c r="J249" s="444">
        <f t="shared" si="106"/>
        <v>563.785692725422</v>
      </c>
      <c r="K249" s="444">
        <f t="shared" si="106"/>
        <v>584.34774777956875</v>
      </c>
      <c r="L249" s="444">
        <f t="shared" si="106"/>
        <v>600.82434262040795</v>
      </c>
      <c r="M249" s="444">
        <f t="shared" si="106"/>
        <v>614.83567719956568</v>
      </c>
      <c r="N249" s="444">
        <f t="shared" si="106"/>
        <v>625.85042801070188</v>
      </c>
    </row>
    <row r="250" spans="2:14" ht="13.15">
      <c r="B250" s="329" t="str">
        <f t="shared" si="101"/>
        <v>35-39</v>
      </c>
      <c r="C250" s="444">
        <f t="shared" si="103"/>
        <v>593.19327890223212</v>
      </c>
      <c r="D250" s="444">
        <f t="shared" ref="D250:N250" si="107">D80-D216</f>
        <v>573.18465078266877</v>
      </c>
      <c r="E250" s="444">
        <f t="shared" si="107"/>
        <v>557.99954484267744</v>
      </c>
      <c r="F250" s="444">
        <f t="shared" si="107"/>
        <v>546.86359646043627</v>
      </c>
      <c r="G250" s="444">
        <f t="shared" si="107"/>
        <v>539.42641873002424</v>
      </c>
      <c r="H250" s="444">
        <f t="shared" si="107"/>
        <v>538.19446171600123</v>
      </c>
      <c r="I250" s="444">
        <f t="shared" si="107"/>
        <v>542.27217490460123</v>
      </c>
      <c r="J250" s="444">
        <f t="shared" si="107"/>
        <v>551.06263858572049</v>
      </c>
      <c r="K250" s="444">
        <f t="shared" si="107"/>
        <v>559.80982623306613</v>
      </c>
      <c r="L250" s="444">
        <f t="shared" si="107"/>
        <v>568.9672243955099</v>
      </c>
      <c r="M250" s="444">
        <f t="shared" si="107"/>
        <v>578.86153096033036</v>
      </c>
      <c r="N250" s="444">
        <f t="shared" si="107"/>
        <v>588.37960935401441</v>
      </c>
    </row>
    <row r="251" spans="2:14" ht="13.15">
      <c r="B251" s="329" t="str">
        <f t="shared" si="101"/>
        <v>40-44</v>
      </c>
      <c r="C251" s="444">
        <f t="shared" si="103"/>
        <v>603.73161935944722</v>
      </c>
      <c r="D251" s="444">
        <f t="shared" ref="D251:N251" si="108">D81-D217</f>
        <v>596.32358637314098</v>
      </c>
      <c r="E251" s="444">
        <f t="shared" si="108"/>
        <v>587.8224020294424</v>
      </c>
      <c r="F251" s="444">
        <f t="shared" si="108"/>
        <v>577.41290531957884</v>
      </c>
      <c r="G251" s="444">
        <f t="shared" si="108"/>
        <v>565.78091572726942</v>
      </c>
      <c r="H251" s="444">
        <f t="shared" si="108"/>
        <v>556.35813632852251</v>
      </c>
      <c r="I251" s="444">
        <f t="shared" si="108"/>
        <v>549.70529379462357</v>
      </c>
      <c r="J251" s="444">
        <f t="shared" si="108"/>
        <v>546.42801881071523</v>
      </c>
      <c r="K251" s="444">
        <f t="shared" si="108"/>
        <v>543.48565193290665</v>
      </c>
      <c r="L251" s="444">
        <f t="shared" si="108"/>
        <v>541.96604021287772</v>
      </c>
      <c r="M251" s="444">
        <f t="shared" si="108"/>
        <v>542.5429267385465</v>
      </c>
      <c r="N251" s="444">
        <f t="shared" si="108"/>
        <v>544.43411759804587</v>
      </c>
    </row>
    <row r="252" spans="2:14" ht="13.15">
      <c r="B252" s="329" t="str">
        <f t="shared" si="101"/>
        <v>45-49</v>
      </c>
      <c r="C252" s="444">
        <f t="shared" si="103"/>
        <v>635.8099276640047</v>
      </c>
      <c r="D252" s="444">
        <f t="shared" ref="D252:N252" si="109">D82-D218</f>
        <v>611.35459571893944</v>
      </c>
      <c r="E252" s="444">
        <f t="shared" si="109"/>
        <v>592.59076379480086</v>
      </c>
      <c r="F252" s="444">
        <f t="shared" si="109"/>
        <v>576.10780566251321</v>
      </c>
      <c r="G252" s="444">
        <f t="shared" si="109"/>
        <v>560.51202780742005</v>
      </c>
      <c r="H252" s="444">
        <f t="shared" si="109"/>
        <v>547.38576870224574</v>
      </c>
      <c r="I252" s="444">
        <f t="shared" si="109"/>
        <v>536.46704377823539</v>
      </c>
      <c r="J252" s="444">
        <f t="shared" si="109"/>
        <v>527.96512640382366</v>
      </c>
      <c r="K252" s="444">
        <f t="shared" si="109"/>
        <v>519.30654259006474</v>
      </c>
      <c r="L252" s="444">
        <f t="shared" si="109"/>
        <v>511.58761335113883</v>
      </c>
      <c r="M252" s="444">
        <f t="shared" si="109"/>
        <v>505.63276102617607</v>
      </c>
      <c r="N252" s="444">
        <f t="shared" si="109"/>
        <v>501.04477104799412</v>
      </c>
    </row>
    <row r="253" spans="2:14" ht="13.15">
      <c r="B253" s="329" t="str">
        <f t="shared" si="101"/>
        <v>50-54</v>
      </c>
      <c r="C253" s="444">
        <f t="shared" si="103"/>
        <v>604.81405317777615</v>
      </c>
      <c r="D253" s="444">
        <f t="shared" ref="D253:N253" si="110">D83-D219</f>
        <v>569.2821538648634</v>
      </c>
      <c r="E253" s="444">
        <f t="shared" si="110"/>
        <v>539.99310866640315</v>
      </c>
      <c r="F253" s="444">
        <f t="shared" si="110"/>
        <v>514.88834277579178</v>
      </c>
      <c r="G253" s="444">
        <f t="shared" si="110"/>
        <v>492.87508213004628</v>
      </c>
      <c r="H253" s="444">
        <f t="shared" si="110"/>
        <v>474.73847874806825</v>
      </c>
      <c r="I253" s="444">
        <f t="shared" si="110"/>
        <v>459.79834458093808</v>
      </c>
      <c r="J253" s="444">
        <f t="shared" si="110"/>
        <v>447.74356053530494</v>
      </c>
      <c r="K253" s="444">
        <f t="shared" si="110"/>
        <v>436.28799460669268</v>
      </c>
      <c r="L253" s="444">
        <f t="shared" si="110"/>
        <v>425.96753788976918</v>
      </c>
      <c r="M253" s="444">
        <f t="shared" si="110"/>
        <v>417.22538238886716</v>
      </c>
      <c r="N253" s="444">
        <f t="shared" si="110"/>
        <v>409.69024538037252</v>
      </c>
    </row>
    <row r="254" spans="2:14" ht="13.15">
      <c r="B254" s="329" t="str">
        <f t="shared" si="101"/>
        <v>55-59</v>
      </c>
      <c r="C254" s="444">
        <f t="shared" si="103"/>
        <v>398.59336698216669</v>
      </c>
      <c r="D254" s="444">
        <f t="shared" ref="D254:N254" si="111">D84-D220</f>
        <v>344.98939730536068</v>
      </c>
      <c r="E254" s="444">
        <f t="shared" si="111"/>
        <v>307.49327319944666</v>
      </c>
      <c r="F254" s="444">
        <f t="shared" si="111"/>
        <v>279.98250050883883</v>
      </c>
      <c r="G254" s="444">
        <f t="shared" si="111"/>
        <v>258.95846277507422</v>
      </c>
      <c r="H254" s="444">
        <f t="shared" si="111"/>
        <v>243.1370317729716</v>
      </c>
      <c r="I254" s="444">
        <f t="shared" si="111"/>
        <v>231.03584773672344</v>
      </c>
      <c r="J254" s="444">
        <f t="shared" si="111"/>
        <v>221.7770344412815</v>
      </c>
      <c r="K254" s="444">
        <f t="shared" si="111"/>
        <v>213.64468984264641</v>
      </c>
      <c r="L254" s="444">
        <f t="shared" si="111"/>
        <v>206.68148725328041</v>
      </c>
      <c r="M254" s="444">
        <f t="shared" si="111"/>
        <v>200.92088698480944</v>
      </c>
      <c r="N254" s="444">
        <f t="shared" si="111"/>
        <v>195.99755314228892</v>
      </c>
    </row>
    <row r="255" spans="2:14" ht="13.15">
      <c r="B255" s="329" t="str">
        <f t="shared" si="101"/>
        <v>60-64</v>
      </c>
      <c r="C255" s="444">
        <f t="shared" si="103"/>
        <v>139.31177428348167</v>
      </c>
      <c r="D255" s="444">
        <f t="shared" ref="D255:N255" si="112">D85-D221</f>
        <v>131.91233708240151</v>
      </c>
      <c r="E255" s="444">
        <f t="shared" si="112"/>
        <v>121.06966900938042</v>
      </c>
      <c r="F255" s="444">
        <f t="shared" si="112"/>
        <v>110.21580003329646</v>
      </c>
      <c r="G255" s="444">
        <f t="shared" si="112"/>
        <v>100.58755767365059</v>
      </c>
      <c r="H255" s="444">
        <f t="shared" si="112"/>
        <v>92.841667062269721</v>
      </c>
      <c r="I255" s="444">
        <f t="shared" si="112"/>
        <v>86.768877589372892</v>
      </c>
      <c r="J255" s="444">
        <f t="shared" si="112"/>
        <v>82.11992396867268</v>
      </c>
      <c r="K255" s="444">
        <f t="shared" si="112"/>
        <v>78.11541370227657</v>
      </c>
      <c r="L255" s="444">
        <f t="shared" si="112"/>
        <v>74.784901547163713</v>
      </c>
      <c r="M255" s="444">
        <f t="shared" si="112"/>
        <v>72.115335350617599</v>
      </c>
      <c r="N255" s="444">
        <f t="shared" si="112"/>
        <v>69.89266837541112</v>
      </c>
    </row>
    <row r="256" spans="2:14" ht="13.15">
      <c r="B256" s="329" t="str">
        <f t="shared" si="101"/>
        <v>65 plus</v>
      </c>
      <c r="C256" s="444">
        <f t="shared" si="103"/>
        <v>32.083312530064191</v>
      </c>
      <c r="D256" s="444">
        <f t="shared" ref="D256:N256" si="113">D86-D222</f>
        <v>38.261538118266877</v>
      </c>
      <c r="E256" s="444">
        <f t="shared" si="113"/>
        <v>41.121118774798596</v>
      </c>
      <c r="F256" s="444">
        <f t="shared" si="113"/>
        <v>41.449883186563568</v>
      </c>
      <c r="G256" s="444">
        <f t="shared" si="113"/>
        <v>40.233971485040939</v>
      </c>
      <c r="H256" s="444">
        <f t="shared" si="113"/>
        <v>38.387668754307903</v>
      </c>
      <c r="I256" s="444">
        <f t="shared" si="113"/>
        <v>36.388085755457645</v>
      </c>
      <c r="J256" s="444">
        <f t="shared" si="113"/>
        <v>34.517635329259264</v>
      </c>
      <c r="K256" s="444">
        <f t="shared" si="113"/>
        <v>32.709720382664159</v>
      </c>
      <c r="L256" s="444">
        <f t="shared" si="113"/>
        <v>31.088520484727717</v>
      </c>
      <c r="M256" s="444">
        <f t="shared" si="113"/>
        <v>29.718727625264656</v>
      </c>
      <c r="N256" s="444">
        <f t="shared" si="113"/>
        <v>28.555726722934899</v>
      </c>
    </row>
    <row r="257" spans="1:14" ht="13.15">
      <c r="B257" s="329" t="str">
        <f t="shared" si="101"/>
        <v>Total</v>
      </c>
      <c r="C257" s="444">
        <f>SUM(C247:C256)</f>
        <v>3684.997038716097</v>
      </c>
      <c r="D257" s="444">
        <f t="shared" ref="D257:N257" si="114">SUM(D247:D256)</f>
        <v>3685.4511471248925</v>
      </c>
      <c r="E257" s="444">
        <f t="shared" si="114"/>
        <v>3702.8733034864554</v>
      </c>
      <c r="F257" s="444">
        <f t="shared" si="114"/>
        <v>3713.0266193935386</v>
      </c>
      <c r="G257" s="444">
        <f t="shared" si="114"/>
        <v>3709.0180304070273</v>
      </c>
      <c r="H257" s="444">
        <f t="shared" si="114"/>
        <v>3719.2910828410822</v>
      </c>
      <c r="I257" s="444">
        <f t="shared" si="114"/>
        <v>3741.289047536115</v>
      </c>
      <c r="J257" s="444">
        <f t="shared" si="114"/>
        <v>3776.897374891405</v>
      </c>
      <c r="K257" s="444">
        <f t="shared" si="114"/>
        <v>3789.0820055949048</v>
      </c>
      <c r="L257" s="444">
        <f t="shared" si="114"/>
        <v>3793.151803492528</v>
      </c>
      <c r="M257" s="444">
        <f t="shared" si="114"/>
        <v>3800.4436788921657</v>
      </c>
      <c r="N257" s="444">
        <f t="shared" si="114"/>
        <v>3805.8033143881526</v>
      </c>
    </row>
    <row r="258" spans="1:14">
      <c r="A258" s="300">
        <f>SUM(C258:N258)</f>
        <v>0</v>
      </c>
      <c r="C258" s="300">
        <f>SUM(C247:C256)-C257</f>
        <v>0</v>
      </c>
      <c r="D258" s="300">
        <f t="shared" ref="D258:N258" si="115">SUM(D247:D256)-D257</f>
        <v>0</v>
      </c>
      <c r="E258" s="300">
        <f t="shared" si="115"/>
        <v>0</v>
      </c>
      <c r="F258" s="300">
        <f t="shared" si="115"/>
        <v>0</v>
      </c>
      <c r="G258" s="300">
        <f t="shared" si="115"/>
        <v>0</v>
      </c>
      <c r="H258" s="300">
        <f t="shared" si="115"/>
        <v>0</v>
      </c>
      <c r="I258" s="300">
        <f t="shared" si="115"/>
        <v>0</v>
      </c>
      <c r="J258" s="300">
        <f t="shared" si="115"/>
        <v>0</v>
      </c>
      <c r="K258" s="300">
        <f t="shared" si="115"/>
        <v>0</v>
      </c>
      <c r="L258" s="300">
        <f t="shared" si="115"/>
        <v>0</v>
      </c>
      <c r="M258" s="300">
        <f t="shared" si="115"/>
        <v>0</v>
      </c>
      <c r="N258" s="300">
        <f t="shared" si="115"/>
        <v>0</v>
      </c>
    </row>
    <row r="260" spans="1:14" ht="13.15">
      <c r="B260" s="332" t="s">
        <v>47</v>
      </c>
      <c r="C260" s="320"/>
      <c r="D260" s="320"/>
      <c r="E260" s="320"/>
      <c r="F260" s="320"/>
      <c r="G260" s="320"/>
      <c r="H260" s="330"/>
      <c r="I260" s="320"/>
      <c r="J260" s="320"/>
      <c r="K260" s="320"/>
      <c r="L260" s="320"/>
    </row>
    <row r="261" spans="1:14">
      <c r="C261" s="320"/>
      <c r="D261" s="320"/>
      <c r="E261" s="320"/>
      <c r="F261" s="320"/>
      <c r="G261" s="320"/>
      <c r="H261" s="330"/>
      <c r="I261" s="320"/>
      <c r="J261" s="320"/>
      <c r="K261" s="320"/>
      <c r="L261" s="320"/>
    </row>
    <row r="262" spans="1:14" ht="13.15">
      <c r="B262" s="329" t="str">
        <f t="shared" ref="B262:B273" si="116">B246</f>
        <v>Age group</v>
      </c>
      <c r="C262" s="329" t="str">
        <f t="shared" ref="C262:N262" si="117">C246</f>
        <v>2018/19</v>
      </c>
      <c r="D262" s="329" t="str">
        <f t="shared" si="117"/>
        <v>2019/20</v>
      </c>
      <c r="E262" s="329" t="str">
        <f t="shared" si="117"/>
        <v>2020/21</v>
      </c>
      <c r="F262" s="329" t="str">
        <f t="shared" si="117"/>
        <v>2021/22</v>
      </c>
      <c r="G262" s="329" t="str">
        <f t="shared" si="117"/>
        <v>2022/23</v>
      </c>
      <c r="H262" s="329" t="str">
        <f t="shared" si="117"/>
        <v>2023/24</v>
      </c>
      <c r="I262" s="329" t="str">
        <f t="shared" si="117"/>
        <v>2024/25</v>
      </c>
      <c r="J262" s="329" t="str">
        <f t="shared" si="117"/>
        <v>2025/26</v>
      </c>
      <c r="K262" s="329" t="str">
        <f t="shared" si="117"/>
        <v>2026/27</v>
      </c>
      <c r="L262" s="329" t="str">
        <f t="shared" si="117"/>
        <v>2027/28</v>
      </c>
      <c r="M262" s="329" t="str">
        <f t="shared" si="117"/>
        <v>2028/29</v>
      </c>
      <c r="N262" s="329" t="str">
        <f t="shared" si="117"/>
        <v>2029/30</v>
      </c>
    </row>
    <row r="263" spans="1:14" ht="13.15">
      <c r="B263" s="329" t="str">
        <f t="shared" si="116"/>
        <v>20-24</v>
      </c>
      <c r="C263" s="444">
        <f t="shared" ref="C263:C272" si="118">C93-C229</f>
        <v>93.268360112681876</v>
      </c>
      <c r="D263" s="444">
        <f t="shared" ref="D263:N263" si="119">D93-D229</f>
        <v>185.51389948325448</v>
      </c>
      <c r="E263" s="444">
        <f t="shared" si="119"/>
        <v>251.58469718210102</v>
      </c>
      <c r="F263" s="444">
        <f t="shared" si="119"/>
        <v>294.16512101682815</v>
      </c>
      <c r="G263" s="444">
        <f t="shared" si="119"/>
        <v>318.38607516595278</v>
      </c>
      <c r="H263" s="444">
        <f t="shared" si="119"/>
        <v>337.21573054326331</v>
      </c>
      <c r="I263" s="444">
        <f t="shared" si="119"/>
        <v>352.19632190513857</v>
      </c>
      <c r="J263" s="444">
        <f t="shared" si="119"/>
        <v>365.51188593633492</v>
      </c>
      <c r="K263" s="444">
        <f t="shared" si="119"/>
        <v>368.24994724931139</v>
      </c>
      <c r="L263" s="444">
        <f t="shared" si="119"/>
        <v>367.2088797043786</v>
      </c>
      <c r="M263" s="444">
        <f t="shared" si="119"/>
        <v>366.49556742319652</v>
      </c>
      <c r="N263" s="444">
        <f t="shared" si="119"/>
        <v>364.84599631903365</v>
      </c>
    </row>
    <row r="264" spans="1:14" ht="13.15">
      <c r="B264" s="329" t="str">
        <f t="shared" si="116"/>
        <v>25-29</v>
      </c>
      <c r="C264" s="444">
        <f t="shared" si="118"/>
        <v>555.41604024342382</v>
      </c>
      <c r="D264" s="444">
        <f t="shared" ref="D264:N264" si="120">D94-D230</f>
        <v>577.40692565735924</v>
      </c>
      <c r="E264" s="444">
        <f t="shared" si="120"/>
        <v>610.38368146904088</v>
      </c>
      <c r="F264" s="444">
        <f t="shared" si="120"/>
        <v>640.80986928413029</v>
      </c>
      <c r="G264" s="444">
        <f t="shared" si="120"/>
        <v>662.84223140055235</v>
      </c>
      <c r="H264" s="444">
        <f t="shared" si="120"/>
        <v>685.47881531375617</v>
      </c>
      <c r="I264" s="444">
        <f t="shared" si="120"/>
        <v>707.50043363016209</v>
      </c>
      <c r="J264" s="444">
        <f t="shared" si="120"/>
        <v>729.76479286848792</v>
      </c>
      <c r="K264" s="444">
        <f t="shared" si="120"/>
        <v>739.43120159333341</v>
      </c>
      <c r="L264" s="444">
        <f t="shared" si="120"/>
        <v>742.95919439157217</v>
      </c>
      <c r="M264" s="444">
        <f t="shared" si="120"/>
        <v>745.33873529455661</v>
      </c>
      <c r="N264" s="444">
        <f t="shared" si="120"/>
        <v>745.40279833924592</v>
      </c>
    </row>
    <row r="265" spans="1:14" ht="13.15">
      <c r="B265" s="329" t="str">
        <f t="shared" si="116"/>
        <v>30-34</v>
      </c>
      <c r="C265" s="444">
        <f t="shared" si="118"/>
        <v>860.17370697380818</v>
      </c>
      <c r="D265" s="444">
        <f t="shared" ref="D265:N265" si="121">D95-D231</f>
        <v>828.29719585116516</v>
      </c>
      <c r="E265" s="444">
        <f t="shared" si="121"/>
        <v>807.84416444813348</v>
      </c>
      <c r="F265" s="444">
        <f t="shared" si="121"/>
        <v>795.53701167930353</v>
      </c>
      <c r="G265" s="444">
        <f t="shared" si="121"/>
        <v>787.52767228297</v>
      </c>
      <c r="H265" s="444">
        <f t="shared" si="121"/>
        <v>787.14804388417701</v>
      </c>
      <c r="I265" s="444">
        <f t="shared" si="121"/>
        <v>792.40343378332614</v>
      </c>
      <c r="J265" s="444">
        <f t="shared" si="121"/>
        <v>802.49626300679256</v>
      </c>
      <c r="K265" s="444">
        <f t="shared" si="121"/>
        <v>808.62478169095516</v>
      </c>
      <c r="L265" s="444">
        <f t="shared" si="121"/>
        <v>812.48832711375189</v>
      </c>
      <c r="M265" s="444">
        <f t="shared" si="121"/>
        <v>815.96909279168062</v>
      </c>
      <c r="N265" s="444">
        <f t="shared" si="121"/>
        <v>818.02530261202685</v>
      </c>
    </row>
    <row r="266" spans="1:14" ht="13.15">
      <c r="B266" s="329" t="str">
        <f t="shared" si="116"/>
        <v>35-39</v>
      </c>
      <c r="C266" s="444">
        <f t="shared" si="118"/>
        <v>881.86411341595533</v>
      </c>
      <c r="D266" s="444">
        <f t="shared" ref="D266:N266" si="122">D96-D232</f>
        <v>870.62251951340409</v>
      </c>
      <c r="E266" s="444">
        <f t="shared" si="122"/>
        <v>854.78485168151292</v>
      </c>
      <c r="F266" s="444">
        <f t="shared" si="122"/>
        <v>837.01996401545352</v>
      </c>
      <c r="G266" s="444">
        <f t="shared" si="122"/>
        <v>818.70906977205584</v>
      </c>
      <c r="H266" s="444">
        <f t="shared" si="122"/>
        <v>804.77629020049233</v>
      </c>
      <c r="I266" s="444">
        <f t="shared" si="122"/>
        <v>795.41977026592542</v>
      </c>
      <c r="J266" s="444">
        <f t="shared" si="122"/>
        <v>791.00347876898184</v>
      </c>
      <c r="K266" s="444">
        <f t="shared" si="122"/>
        <v>786.09876079846049</v>
      </c>
      <c r="L266" s="444">
        <f t="shared" si="122"/>
        <v>782.05112225416292</v>
      </c>
      <c r="M266" s="444">
        <f t="shared" si="122"/>
        <v>779.80168595521513</v>
      </c>
      <c r="N266" s="444">
        <f t="shared" si="122"/>
        <v>778.18069190948393</v>
      </c>
    </row>
    <row r="267" spans="1:14" ht="13.15">
      <c r="B267" s="329" t="str">
        <f t="shared" si="116"/>
        <v>40-44</v>
      </c>
      <c r="C267" s="444">
        <f t="shared" si="118"/>
        <v>794.21655576240198</v>
      </c>
      <c r="D267" s="444">
        <f t="shared" ref="D267:N267" si="123">D97-D233</f>
        <v>797.37698219716583</v>
      </c>
      <c r="E267" s="444">
        <f t="shared" si="123"/>
        <v>795.89254464248836</v>
      </c>
      <c r="F267" s="444">
        <f t="shared" si="123"/>
        <v>789.89291556955084</v>
      </c>
      <c r="G267" s="444">
        <f t="shared" si="123"/>
        <v>779.78551566321585</v>
      </c>
      <c r="H267" s="444">
        <f t="shared" si="123"/>
        <v>769.81066568927122</v>
      </c>
      <c r="I267" s="444">
        <f t="shared" si="123"/>
        <v>760.70865284975139</v>
      </c>
      <c r="J267" s="444">
        <f t="shared" si="123"/>
        <v>753.53228275865558</v>
      </c>
      <c r="K267" s="444">
        <f t="shared" si="123"/>
        <v>744.613042627288</v>
      </c>
      <c r="L267" s="444">
        <f t="shared" si="123"/>
        <v>735.90481979460776</v>
      </c>
      <c r="M267" s="444">
        <f t="shared" si="123"/>
        <v>728.79504504632723</v>
      </c>
      <c r="N267" s="444">
        <f t="shared" si="123"/>
        <v>722.68177911965915</v>
      </c>
    </row>
    <row r="268" spans="1:14" ht="13.15">
      <c r="B268" s="329" t="str">
        <f t="shared" si="116"/>
        <v>45-49</v>
      </c>
      <c r="C268" s="444">
        <f t="shared" si="118"/>
        <v>695.60866858827467</v>
      </c>
      <c r="D268" s="444">
        <f t="shared" ref="D268:N268" si="124">D98-D234</f>
        <v>696.26259199072342</v>
      </c>
      <c r="E268" s="444">
        <f t="shared" si="124"/>
        <v>695.61632992331045</v>
      </c>
      <c r="F268" s="444">
        <f t="shared" si="124"/>
        <v>693.14430127604351</v>
      </c>
      <c r="G268" s="444">
        <f t="shared" si="124"/>
        <v>688.18536090768953</v>
      </c>
      <c r="H268" s="444">
        <f t="shared" si="124"/>
        <v>683.39608465747915</v>
      </c>
      <c r="I268" s="444">
        <f t="shared" si="124"/>
        <v>678.73267328569523</v>
      </c>
      <c r="J268" s="444">
        <f t="shared" si="124"/>
        <v>674.6968534048616</v>
      </c>
      <c r="K268" s="444">
        <f t="shared" si="124"/>
        <v>668.05550758413756</v>
      </c>
      <c r="L268" s="444">
        <f t="shared" si="124"/>
        <v>660.52834044177746</v>
      </c>
      <c r="M268" s="444">
        <f t="shared" si="124"/>
        <v>653.47765760048617</v>
      </c>
      <c r="N268" s="444">
        <f t="shared" si="124"/>
        <v>646.64096853559374</v>
      </c>
    </row>
    <row r="269" spans="1:14" ht="13.15">
      <c r="B269" s="329" t="str">
        <f t="shared" si="116"/>
        <v>50-54</v>
      </c>
      <c r="C269" s="444">
        <f t="shared" si="118"/>
        <v>621.7156766686619</v>
      </c>
      <c r="D269" s="444">
        <f t="shared" ref="D269:N269" si="125">D99-D235</f>
        <v>593.67735641732929</v>
      </c>
      <c r="E269" s="444">
        <f t="shared" si="125"/>
        <v>572.31503790546253</v>
      </c>
      <c r="F269" s="444">
        <f t="shared" si="125"/>
        <v>555.83960347701361</v>
      </c>
      <c r="G269" s="444">
        <f t="shared" si="125"/>
        <v>542.29935206150935</v>
      </c>
      <c r="H269" s="444">
        <f t="shared" si="125"/>
        <v>532.3943934405188</v>
      </c>
      <c r="I269" s="444">
        <f t="shared" si="125"/>
        <v>525.05827433202967</v>
      </c>
      <c r="J269" s="444">
        <f t="shared" si="125"/>
        <v>519.82796031791861</v>
      </c>
      <c r="K269" s="444">
        <f t="shared" si="125"/>
        <v>513.67207671734059</v>
      </c>
      <c r="L269" s="444">
        <f t="shared" si="125"/>
        <v>507.38552956732917</v>
      </c>
      <c r="M269" s="444">
        <f t="shared" si="125"/>
        <v>501.64955465123296</v>
      </c>
      <c r="N269" s="444">
        <f t="shared" si="125"/>
        <v>496.07225285399841</v>
      </c>
    </row>
    <row r="270" spans="1:14" ht="13.15">
      <c r="B270" s="329" t="str">
        <f t="shared" si="116"/>
        <v>55-59</v>
      </c>
      <c r="C270" s="444">
        <f t="shared" si="118"/>
        <v>366.04894901709122</v>
      </c>
      <c r="D270" s="444">
        <f t="shared" ref="D270:N270" si="126">D100-D236</f>
        <v>336.60302155523675</v>
      </c>
      <c r="E270" s="444">
        <f t="shared" si="126"/>
        <v>313.77315144987176</v>
      </c>
      <c r="F270" s="444">
        <f t="shared" si="126"/>
        <v>295.91811921228941</v>
      </c>
      <c r="G270" s="444">
        <f t="shared" si="126"/>
        <v>281.6752907766396</v>
      </c>
      <c r="H270" s="444">
        <f t="shared" si="126"/>
        <v>271.19829369020562</v>
      </c>
      <c r="I270" s="444">
        <f t="shared" si="126"/>
        <v>263.5619285438741</v>
      </c>
      <c r="J270" s="444">
        <f t="shared" si="126"/>
        <v>258.20320546898193</v>
      </c>
      <c r="K270" s="444">
        <f t="shared" si="126"/>
        <v>253.15558705589666</v>
      </c>
      <c r="L270" s="444">
        <f t="shared" si="126"/>
        <v>248.69988244354101</v>
      </c>
      <c r="M270" s="444">
        <f t="shared" si="126"/>
        <v>245.0285839004797</v>
      </c>
      <c r="N270" s="444">
        <f t="shared" si="126"/>
        <v>241.74593811683437</v>
      </c>
    </row>
    <row r="271" spans="1:14" ht="13.15">
      <c r="B271" s="329" t="str">
        <f t="shared" si="116"/>
        <v>60-64</v>
      </c>
      <c r="C271" s="444">
        <f t="shared" si="118"/>
        <v>123.60256343644562</v>
      </c>
      <c r="D271" s="444">
        <f t="shared" ref="D271:N271" si="127">D101-D237</f>
        <v>119.4217872554178</v>
      </c>
      <c r="E271" s="444">
        <f t="shared" si="127"/>
        <v>113.24097982853088</v>
      </c>
      <c r="F271" s="444">
        <f t="shared" si="127"/>
        <v>106.80413649218069</v>
      </c>
      <c r="G271" s="444">
        <f t="shared" si="127"/>
        <v>100.79549236661393</v>
      </c>
      <c r="H271" s="444">
        <f t="shared" si="127"/>
        <v>95.980429115106531</v>
      </c>
      <c r="I271" s="444">
        <f t="shared" si="127"/>
        <v>92.26281085151237</v>
      </c>
      <c r="J271" s="444">
        <f t="shared" si="127"/>
        <v>89.54791326668375</v>
      </c>
      <c r="K271" s="444">
        <f t="shared" si="127"/>
        <v>87.009538185607568</v>
      </c>
      <c r="L271" s="444">
        <f t="shared" si="127"/>
        <v>84.848936762056056</v>
      </c>
      <c r="M271" s="444">
        <f t="shared" si="127"/>
        <v>83.160852200400342</v>
      </c>
      <c r="N271" s="444">
        <f t="shared" si="127"/>
        <v>81.739015260301841</v>
      </c>
    </row>
    <row r="272" spans="1:14" ht="13.15">
      <c r="B272" s="329" t="str">
        <f t="shared" si="116"/>
        <v>65 plus</v>
      </c>
      <c r="C272" s="444">
        <f t="shared" si="118"/>
        <v>25.222162859640367</v>
      </c>
      <c r="D272" s="444">
        <f t="shared" ref="D272:N272" si="128">D102-D238</f>
        <v>35.809315024387928</v>
      </c>
      <c r="E272" s="444">
        <f t="shared" si="128"/>
        <v>42.0183624149889</v>
      </c>
      <c r="F272" s="444">
        <f t="shared" si="128"/>
        <v>45.093838035570414</v>
      </c>
      <c r="G272" s="444">
        <f t="shared" si="128"/>
        <v>46.084014422523431</v>
      </c>
      <c r="H272" s="444">
        <f t="shared" si="128"/>
        <v>45.999265233116844</v>
      </c>
      <c r="I272" s="444">
        <f t="shared" si="128"/>
        <v>45.373201807299125</v>
      </c>
      <c r="J272" s="444">
        <f t="shared" si="128"/>
        <v>44.569300135721917</v>
      </c>
      <c r="K272" s="444">
        <f t="shared" si="128"/>
        <v>43.510288003387139</v>
      </c>
      <c r="L272" s="444">
        <f t="shared" si="128"/>
        <v>42.41426465126866</v>
      </c>
      <c r="M272" s="444">
        <f t="shared" si="128"/>
        <v>41.428684376678405</v>
      </c>
      <c r="N272" s="444">
        <f t="shared" si="128"/>
        <v>40.541901145352583</v>
      </c>
    </row>
    <row r="273" spans="1:14" ht="13.15">
      <c r="B273" s="329" t="str">
        <f t="shared" si="116"/>
        <v>Total</v>
      </c>
      <c r="C273" s="444">
        <f>SUM(C263:C272)</f>
        <v>5017.1367970783858</v>
      </c>
      <c r="D273" s="444">
        <f t="shared" ref="D273:N273" si="129">SUM(D263:D272)</f>
        <v>5040.9915949454435</v>
      </c>
      <c r="E273" s="444">
        <f t="shared" si="129"/>
        <v>5057.4538009454409</v>
      </c>
      <c r="F273" s="444">
        <f t="shared" si="129"/>
        <v>5054.2248800583648</v>
      </c>
      <c r="G273" s="444">
        <f t="shared" si="129"/>
        <v>5026.2900748197217</v>
      </c>
      <c r="H273" s="444">
        <f t="shared" si="129"/>
        <v>5013.3980117673873</v>
      </c>
      <c r="I273" s="444">
        <f t="shared" si="129"/>
        <v>5013.217501254715</v>
      </c>
      <c r="J273" s="444">
        <f t="shared" si="129"/>
        <v>5029.153935933422</v>
      </c>
      <c r="K273" s="444">
        <f t="shared" si="129"/>
        <v>5012.4207315057174</v>
      </c>
      <c r="L273" s="444">
        <f t="shared" si="129"/>
        <v>4984.4892971244453</v>
      </c>
      <c r="M273" s="444">
        <f t="shared" si="129"/>
        <v>4961.1454592402542</v>
      </c>
      <c r="N273" s="444">
        <f t="shared" si="129"/>
        <v>4935.8766442115302</v>
      </c>
    </row>
    <row r="274" spans="1:14">
      <c r="A274" s="300">
        <f>SUM(C274:N274)</f>
        <v>0</v>
      </c>
      <c r="C274" s="300">
        <f>SUM(C263:C272)-C273</f>
        <v>0</v>
      </c>
      <c r="D274" s="300">
        <f t="shared" ref="D274:N274" si="130">SUM(D263:D272)-D273</f>
        <v>0</v>
      </c>
      <c r="E274" s="300">
        <f t="shared" si="130"/>
        <v>0</v>
      </c>
      <c r="F274" s="300">
        <f t="shared" si="130"/>
        <v>0</v>
      </c>
      <c r="G274" s="300">
        <f t="shared" si="130"/>
        <v>0</v>
      </c>
      <c r="H274" s="300">
        <f t="shared" si="130"/>
        <v>0</v>
      </c>
      <c r="I274" s="300">
        <f t="shared" si="130"/>
        <v>0</v>
      </c>
      <c r="J274" s="300">
        <f t="shared" si="130"/>
        <v>0</v>
      </c>
      <c r="K274" s="300">
        <f t="shared" si="130"/>
        <v>0</v>
      </c>
      <c r="L274" s="300">
        <f t="shared" si="130"/>
        <v>0</v>
      </c>
      <c r="M274" s="300">
        <f t="shared" si="130"/>
        <v>0</v>
      </c>
      <c r="N274" s="300">
        <f t="shared" si="130"/>
        <v>0</v>
      </c>
    </row>
    <row r="275" spans="1:14" ht="15">
      <c r="B275" s="331"/>
      <c r="H275" s="318"/>
    </row>
    <row r="276" spans="1:14" ht="15">
      <c r="B276" s="331" t="s">
        <v>517</v>
      </c>
      <c r="H276" s="318"/>
    </row>
    <row r="277" spans="1:14" ht="15">
      <c r="B277" s="331"/>
      <c r="H277" s="318"/>
    </row>
    <row r="278" spans="1:14" ht="15">
      <c r="B278" s="331"/>
      <c r="C278" s="317" t="str">
        <f>C262</f>
        <v>2018/19</v>
      </c>
      <c r="D278" s="317" t="str">
        <f t="shared" ref="D278:N278" si="131">D262</f>
        <v>2019/20</v>
      </c>
      <c r="E278" s="317" t="str">
        <f t="shared" si="131"/>
        <v>2020/21</v>
      </c>
      <c r="F278" s="317" t="str">
        <f t="shared" si="131"/>
        <v>2021/22</v>
      </c>
      <c r="G278" s="317" t="str">
        <f t="shared" si="131"/>
        <v>2022/23</v>
      </c>
      <c r="H278" s="317" t="str">
        <f t="shared" si="131"/>
        <v>2023/24</v>
      </c>
      <c r="I278" s="317" t="str">
        <f t="shared" si="131"/>
        <v>2024/25</v>
      </c>
      <c r="J278" s="317" t="str">
        <f t="shared" si="131"/>
        <v>2025/26</v>
      </c>
      <c r="K278" s="317" t="str">
        <f t="shared" si="131"/>
        <v>2026/27</v>
      </c>
      <c r="L278" s="317" t="str">
        <f t="shared" si="131"/>
        <v>2027/28</v>
      </c>
      <c r="M278" s="317" t="str">
        <f t="shared" si="131"/>
        <v>2028/29</v>
      </c>
      <c r="N278" s="317" t="str">
        <f t="shared" si="131"/>
        <v>2029/30</v>
      </c>
    </row>
    <row r="279" spans="1:14" ht="13.15">
      <c r="B279" s="317" t="s">
        <v>580</v>
      </c>
      <c r="C279" s="444">
        <f>C223+C239</f>
        <v>1141.2403389990413</v>
      </c>
      <c r="D279" s="444">
        <f t="shared" ref="D279:N279" si="132">D223+D239</f>
        <v>1131.4440255653378</v>
      </c>
      <c r="E279" s="444">
        <f t="shared" si="132"/>
        <v>1142.3360976924112</v>
      </c>
      <c r="F279" s="444">
        <f t="shared" si="132"/>
        <v>1133.8053646765397</v>
      </c>
      <c r="G279" s="444">
        <f t="shared" si="132"/>
        <v>1117.1770491567215</v>
      </c>
      <c r="H279" s="444">
        <f t="shared" si="132"/>
        <v>1105.4031180485631</v>
      </c>
      <c r="I279" s="444">
        <f t="shared" si="132"/>
        <v>1097.9375261841178</v>
      </c>
      <c r="J279" s="444">
        <f t="shared" si="132"/>
        <v>1095.2963619017235</v>
      </c>
      <c r="K279" s="444">
        <f t="shared" si="132"/>
        <v>1087.0158412875328</v>
      </c>
      <c r="L279" s="444">
        <f t="shared" si="132"/>
        <v>1077.4962463737727</v>
      </c>
      <c r="M279" s="444">
        <f t="shared" si="132"/>
        <v>1069.8658151619497</v>
      </c>
      <c r="N279" s="444">
        <f t="shared" si="132"/>
        <v>1062.5598586547671</v>
      </c>
    </row>
    <row r="280" spans="1:14" ht="13.15">
      <c r="B280" s="317" t="s">
        <v>581</v>
      </c>
      <c r="C280" s="444">
        <f>C155+C171</f>
        <v>378.12012159587448</v>
      </c>
      <c r="D280" s="444">
        <f t="shared" ref="D280:N280" si="133">D155+D171</f>
        <v>357.99917061830411</v>
      </c>
      <c r="E280" s="444">
        <f t="shared" si="133"/>
        <v>338.44657542432356</v>
      </c>
      <c r="F280" s="444">
        <f t="shared" si="133"/>
        <v>319.6563185913883</v>
      </c>
      <c r="G280" s="444">
        <f t="shared" si="133"/>
        <v>302.45208024445071</v>
      </c>
      <c r="H280" s="444">
        <f t="shared" si="133"/>
        <v>288.30185599851848</v>
      </c>
      <c r="I280" s="444">
        <f t="shared" si="133"/>
        <v>276.90273212791527</v>
      </c>
      <c r="J280" s="444">
        <f t="shared" si="133"/>
        <v>268.02986297728171</v>
      </c>
      <c r="K280" s="444">
        <f t="shared" si="133"/>
        <v>259.79040685329534</v>
      </c>
      <c r="L280" s="444">
        <f t="shared" si="133"/>
        <v>252.58041458302009</v>
      </c>
      <c r="M280" s="444">
        <f t="shared" si="133"/>
        <v>246.633133319585</v>
      </c>
      <c r="N280" s="444">
        <f t="shared" si="133"/>
        <v>241.51427246957365</v>
      </c>
    </row>
    <row r="281" spans="1:14" ht="13.15">
      <c r="B281" s="317" t="s">
        <v>582</v>
      </c>
      <c r="C281" s="444">
        <f>C189+C205</f>
        <v>5.0153506155861578</v>
      </c>
      <c r="D281" s="444">
        <f t="shared" ref="D281:N281" si="134">D189+D205</f>
        <v>4.8897229290951856</v>
      </c>
      <c r="E281" s="444">
        <f t="shared" si="134"/>
        <v>4.8054615965176488</v>
      </c>
      <c r="F281" s="444">
        <f t="shared" si="134"/>
        <v>4.7255235773239992</v>
      </c>
      <c r="G281" s="444">
        <f t="shared" si="134"/>
        <v>4.6446909839260027</v>
      </c>
      <c r="H281" s="444">
        <f t="shared" si="134"/>
        <v>4.5881902316904934</v>
      </c>
      <c r="I281" s="444">
        <f t="shared" si="134"/>
        <v>4.5514014329722334</v>
      </c>
      <c r="J281" s="444">
        <f t="shared" si="134"/>
        <v>4.5346231624600257</v>
      </c>
      <c r="K281" s="444">
        <f t="shared" si="134"/>
        <v>4.5021932154278721</v>
      </c>
      <c r="L281" s="444">
        <f t="shared" si="134"/>
        <v>4.467620020751319</v>
      </c>
      <c r="M281" s="444">
        <f t="shared" si="134"/>
        <v>4.4408086429657825</v>
      </c>
      <c r="N281" s="444">
        <f t="shared" si="134"/>
        <v>4.4163849888917177</v>
      </c>
    </row>
    <row r="282" spans="1:14" ht="13.15">
      <c r="B282" s="317" t="s">
        <v>583</v>
      </c>
      <c r="C282" s="444">
        <f>C121+C137</f>
        <v>758.10486678758048</v>
      </c>
      <c r="D282" s="444">
        <f t="shared" ref="D282:N282" si="135">D121+D137</f>
        <v>768.55513201793838</v>
      </c>
      <c r="E282" s="444">
        <f t="shared" si="135"/>
        <v>799.08406067157011</v>
      </c>
      <c r="F282" s="444">
        <f t="shared" si="135"/>
        <v>809.42352250782767</v>
      </c>
      <c r="G282" s="444">
        <f t="shared" si="135"/>
        <v>810.08027792834469</v>
      </c>
      <c r="H282" s="444">
        <f t="shared" si="135"/>
        <v>812.51307181835409</v>
      </c>
      <c r="I282" s="444">
        <f t="shared" si="135"/>
        <v>816.4833926232302</v>
      </c>
      <c r="J282" s="444">
        <f t="shared" si="135"/>
        <v>822.73187576198166</v>
      </c>
      <c r="K282" s="444">
        <f t="shared" si="135"/>
        <v>822.72324121880956</v>
      </c>
      <c r="L282" s="444">
        <f t="shared" si="135"/>
        <v>820.44821177000131</v>
      </c>
      <c r="M282" s="444">
        <f t="shared" si="135"/>
        <v>818.79187319939911</v>
      </c>
      <c r="N282" s="444">
        <f t="shared" si="135"/>
        <v>816.62920119630189</v>
      </c>
    </row>
    <row r="283" spans="1:14" ht="15">
      <c r="A283" s="300">
        <f>SUM(C283:N283)</f>
        <v>0</v>
      </c>
      <c r="B283" s="331"/>
      <c r="C283" s="300">
        <f>C279-C280-C281-C282</f>
        <v>0</v>
      </c>
      <c r="D283" s="300">
        <f t="shared" ref="D283:N283" si="136">D279-D280-D281-D282</f>
        <v>0</v>
      </c>
      <c r="E283" s="300">
        <f t="shared" si="136"/>
        <v>0</v>
      </c>
      <c r="F283" s="300">
        <f t="shared" si="136"/>
        <v>0</v>
      </c>
      <c r="G283" s="300">
        <f t="shared" si="136"/>
        <v>0</v>
      </c>
      <c r="H283" s="300">
        <f t="shared" si="136"/>
        <v>0</v>
      </c>
      <c r="I283" s="300">
        <f t="shared" si="136"/>
        <v>0</v>
      </c>
      <c r="J283" s="300">
        <f t="shared" si="136"/>
        <v>0</v>
      </c>
      <c r="K283" s="300">
        <f t="shared" si="136"/>
        <v>0</v>
      </c>
      <c r="L283" s="300">
        <f t="shared" si="136"/>
        <v>0</v>
      </c>
      <c r="M283" s="300">
        <f t="shared" si="136"/>
        <v>0</v>
      </c>
      <c r="N283" s="300">
        <f t="shared" si="136"/>
        <v>0</v>
      </c>
    </row>
    <row r="284" spans="1:14" ht="15">
      <c r="B284" s="331"/>
      <c r="H284" s="318"/>
    </row>
    <row r="285" spans="1:14" ht="15">
      <c r="B285" s="331" t="s">
        <v>265</v>
      </c>
      <c r="F285" s="355"/>
      <c r="G285" s="355" t="s">
        <v>266</v>
      </c>
      <c r="H285" s="318"/>
    </row>
    <row r="286" spans="1:14" ht="15">
      <c r="B286" s="331"/>
      <c r="H286" s="318"/>
    </row>
    <row r="287" spans="1:14" ht="15">
      <c r="B287" s="331" t="s">
        <v>211</v>
      </c>
      <c r="H287" s="318"/>
    </row>
    <row r="288" spans="1:14" ht="15">
      <c r="B288" s="331"/>
      <c r="H288" s="318"/>
    </row>
    <row r="289" spans="2:14" ht="15">
      <c r="B289" s="331"/>
      <c r="C289" s="317" t="str">
        <f>C278</f>
        <v>2018/19</v>
      </c>
      <c r="D289" s="317" t="str">
        <f t="shared" ref="D289:N289" si="137">D278</f>
        <v>2019/20</v>
      </c>
      <c r="E289" s="317" t="str">
        <f t="shared" si="137"/>
        <v>2020/21</v>
      </c>
      <c r="F289" s="317" t="str">
        <f t="shared" si="137"/>
        <v>2021/22</v>
      </c>
      <c r="G289" s="317" t="str">
        <f t="shared" si="137"/>
        <v>2022/23</v>
      </c>
      <c r="H289" s="317" t="str">
        <f t="shared" si="137"/>
        <v>2023/24</v>
      </c>
      <c r="I289" s="317" t="str">
        <f t="shared" si="137"/>
        <v>2024/25</v>
      </c>
      <c r="J289" s="317" t="str">
        <f t="shared" si="137"/>
        <v>2025/26</v>
      </c>
      <c r="K289" s="317" t="str">
        <f t="shared" si="137"/>
        <v>2026/27</v>
      </c>
      <c r="L289" s="317" t="str">
        <f t="shared" si="137"/>
        <v>2027/28</v>
      </c>
      <c r="M289" s="317" t="str">
        <f t="shared" si="137"/>
        <v>2028/29</v>
      </c>
      <c r="N289" s="317" t="str">
        <f t="shared" si="137"/>
        <v>2029/30</v>
      </c>
    </row>
    <row r="290" spans="2:14" ht="15">
      <c r="B290" s="331"/>
      <c r="C290" s="444">
        <f>C53+C69-C15</f>
        <v>0</v>
      </c>
      <c r="D290" s="444">
        <f>D53+D69-D15</f>
        <v>0</v>
      </c>
      <c r="E290" s="444">
        <f>E53+E69-E15</f>
        <v>0</v>
      </c>
      <c r="F290" s="444">
        <f t="shared" ref="F290:N290" si="138">F53+F69-F15</f>
        <v>0</v>
      </c>
      <c r="G290" s="444">
        <f t="shared" si="138"/>
        <v>0</v>
      </c>
      <c r="H290" s="444">
        <f t="shared" si="138"/>
        <v>0</v>
      </c>
      <c r="I290" s="444">
        <f t="shared" si="138"/>
        <v>0</v>
      </c>
      <c r="J290" s="444">
        <f t="shared" si="138"/>
        <v>0</v>
      </c>
      <c r="K290" s="444">
        <f t="shared" si="138"/>
        <v>0</v>
      </c>
      <c r="L290" s="444">
        <f t="shared" si="138"/>
        <v>0</v>
      </c>
      <c r="M290" s="444">
        <f t="shared" si="138"/>
        <v>0</v>
      </c>
      <c r="N290" s="444">
        <f t="shared" si="138"/>
        <v>0</v>
      </c>
    </row>
    <row r="291" spans="2:14" ht="15">
      <c r="B291" s="331"/>
      <c r="H291" s="318"/>
    </row>
    <row r="292" spans="2:14" ht="15">
      <c r="B292" s="331" t="s">
        <v>263</v>
      </c>
      <c r="H292" s="318"/>
    </row>
    <row r="293" spans="2:14" ht="15">
      <c r="B293" s="331"/>
      <c r="C293" s="356" t="str">
        <f t="shared" ref="C293:N293" si="139">C262</f>
        <v>2018/19</v>
      </c>
      <c r="D293" s="356" t="str">
        <f t="shared" si="139"/>
        <v>2019/20</v>
      </c>
      <c r="E293" s="356" t="str">
        <f t="shared" si="139"/>
        <v>2020/21</v>
      </c>
      <c r="F293" s="356" t="str">
        <f t="shared" si="139"/>
        <v>2021/22</v>
      </c>
      <c r="G293" s="356" t="str">
        <f t="shared" si="139"/>
        <v>2022/23</v>
      </c>
      <c r="H293" s="356" t="str">
        <f t="shared" si="139"/>
        <v>2023/24</v>
      </c>
      <c r="I293" s="356" t="str">
        <f t="shared" si="139"/>
        <v>2024/25</v>
      </c>
      <c r="J293" s="356" t="str">
        <f t="shared" si="139"/>
        <v>2025/26</v>
      </c>
      <c r="K293" s="356" t="str">
        <f t="shared" si="139"/>
        <v>2026/27</v>
      </c>
      <c r="L293" s="356" t="str">
        <f t="shared" si="139"/>
        <v>2027/28</v>
      </c>
      <c r="M293" s="356" t="str">
        <f t="shared" si="139"/>
        <v>2028/29</v>
      </c>
      <c r="N293" s="356" t="str">
        <f t="shared" si="139"/>
        <v>2029/30</v>
      </c>
    </row>
    <row r="294" spans="2:14" ht="13.15">
      <c r="B294" s="354" t="s">
        <v>267</v>
      </c>
      <c r="C294" s="444">
        <f>C36-C15+C279-C290</f>
        <v>1155.7529318411925</v>
      </c>
      <c r="D294" s="444">
        <f t="shared" ref="D294:N294" si="140">D36-D15+D279-D290</f>
        <v>1176.2204600539706</v>
      </c>
      <c r="E294" s="444">
        <f t="shared" si="140"/>
        <v>1140.7297596965461</v>
      </c>
      <c r="F294" s="444">
        <f t="shared" si="140"/>
        <v>1085.2336549315692</v>
      </c>
      <c r="G294" s="444">
        <f t="shared" si="140"/>
        <v>1102.7841074302826</v>
      </c>
      <c r="H294" s="444">
        <f t="shared" si="140"/>
        <v>1119.7549803664765</v>
      </c>
      <c r="I294" s="444">
        <f t="shared" si="140"/>
        <v>1146.841123935721</v>
      </c>
      <c r="J294" s="444">
        <f t="shared" si="140"/>
        <v>1082.467267563329</v>
      </c>
      <c r="K294" s="444">
        <f t="shared" si="140"/>
        <v>1053.6346098901242</v>
      </c>
      <c r="L294" s="444">
        <f t="shared" si="140"/>
        <v>1053.8138526773953</v>
      </c>
      <c r="M294" s="444">
        <f t="shared" si="140"/>
        <v>1042.6506791220313</v>
      </c>
      <c r="N294" s="444">
        <f t="shared" si="140"/>
        <v>1041.8377371195761</v>
      </c>
    </row>
    <row r="295" spans="2:14" ht="12.75" customHeight="1">
      <c r="B295" s="1405" t="s">
        <v>264</v>
      </c>
      <c r="C295" s="1405"/>
      <c r="D295" s="1405"/>
      <c r="E295" s="1405"/>
      <c r="F295" s="1405"/>
      <c r="G295" s="1405"/>
      <c r="H295" s="1405"/>
      <c r="I295" s="1405"/>
      <c r="J295" s="1405"/>
      <c r="K295" s="1405"/>
      <c r="L295" s="1405"/>
      <c r="M295" s="1405"/>
      <c r="N295" s="1405"/>
    </row>
    <row r="296" spans="2:14" ht="13.15">
      <c r="B296" s="317" t="s">
        <v>560</v>
      </c>
      <c r="C296" s="274">
        <f>IF(C294&lt;0,0,C294)</f>
        <v>1155.7529318411925</v>
      </c>
      <c r="D296" s="274">
        <f t="shared" ref="D296:N296" si="141">IF(D294&lt;0,0,D294)</f>
        <v>1176.2204600539706</v>
      </c>
      <c r="E296" s="274">
        <f t="shared" si="141"/>
        <v>1140.7297596965461</v>
      </c>
      <c r="F296" s="274">
        <f t="shared" si="141"/>
        <v>1085.2336549315692</v>
      </c>
      <c r="G296" s="274">
        <f t="shared" si="141"/>
        <v>1102.7841074302826</v>
      </c>
      <c r="H296" s="274">
        <f t="shared" si="141"/>
        <v>1119.7549803664765</v>
      </c>
      <c r="I296" s="274">
        <f t="shared" si="141"/>
        <v>1146.841123935721</v>
      </c>
      <c r="J296" s="274">
        <f t="shared" si="141"/>
        <v>1082.467267563329</v>
      </c>
      <c r="K296" s="274">
        <f t="shared" si="141"/>
        <v>1053.6346098901242</v>
      </c>
      <c r="L296" s="274">
        <f t="shared" si="141"/>
        <v>1053.8138526773953</v>
      </c>
      <c r="M296" s="274">
        <f t="shared" si="141"/>
        <v>1042.6506791220313</v>
      </c>
      <c r="N296" s="274">
        <f t="shared" si="141"/>
        <v>1041.8377371195761</v>
      </c>
    </row>
    <row r="297" spans="2:14" ht="15">
      <c r="B297" s="331"/>
      <c r="H297" s="318"/>
    </row>
    <row r="298" spans="2:14" ht="15">
      <c r="B298" s="331" t="s">
        <v>174</v>
      </c>
      <c r="H298" s="318"/>
    </row>
    <row r="299" spans="2:14" ht="15">
      <c r="B299" s="331"/>
      <c r="H299" s="318"/>
    </row>
    <row r="300" spans="2:14" ht="13.15">
      <c r="B300" s="332" t="s">
        <v>46</v>
      </c>
      <c r="H300" s="316"/>
    </row>
    <row r="301" spans="2:14">
      <c r="H301" s="316"/>
    </row>
    <row r="302" spans="2:14" ht="13.15">
      <c r="B302" s="329" t="str">
        <f t="shared" ref="B302:B313" si="142">B262</f>
        <v>Age group</v>
      </c>
      <c r="C302" s="329" t="str">
        <f>C293</f>
        <v>2018/19</v>
      </c>
      <c r="D302" s="329" t="str">
        <f t="shared" ref="D302:N302" si="143">D293</f>
        <v>2019/20</v>
      </c>
      <c r="E302" s="329" t="str">
        <f t="shared" si="143"/>
        <v>2020/21</v>
      </c>
      <c r="F302" s="329" t="str">
        <f t="shared" si="143"/>
        <v>2021/22</v>
      </c>
      <c r="G302" s="329" t="str">
        <f t="shared" si="143"/>
        <v>2022/23</v>
      </c>
      <c r="H302" s="329" t="str">
        <f t="shared" si="143"/>
        <v>2023/24</v>
      </c>
      <c r="I302" s="329" t="str">
        <f t="shared" si="143"/>
        <v>2024/25</v>
      </c>
      <c r="J302" s="329" t="str">
        <f t="shared" si="143"/>
        <v>2025/26</v>
      </c>
      <c r="K302" s="329" t="str">
        <f t="shared" si="143"/>
        <v>2026/27</v>
      </c>
      <c r="L302" s="329" t="str">
        <f t="shared" si="143"/>
        <v>2027/28</v>
      </c>
      <c r="M302" s="329" t="str">
        <f t="shared" si="143"/>
        <v>2028/29</v>
      </c>
      <c r="N302" s="329" t="str">
        <f t="shared" si="143"/>
        <v>2029/30</v>
      </c>
    </row>
    <row r="303" spans="2:14" ht="13.15">
      <c r="B303" s="329" t="str">
        <f t="shared" si="142"/>
        <v>20-24</v>
      </c>
      <c r="C303" s="444">
        <f>C$296*Entrant_age_breakdowns!$K76*$G$31</f>
        <v>125.21513960355429</v>
      </c>
      <c r="D303" s="444">
        <f>D$296*Entrant_age_breakdowns!$K76*$G$31</f>
        <v>127.43260696348554</v>
      </c>
      <c r="E303" s="444">
        <f>E$296*Entrant_age_breakdowns!$K76*$G$31</f>
        <v>123.58751786403305</v>
      </c>
      <c r="F303" s="444">
        <f>F$296*Entrant_age_breakdowns!$K76*$G$31</f>
        <v>117.57502824436156</v>
      </c>
      <c r="G303" s="444">
        <f>G$296*Entrant_age_breakdowns!$K76*$G$31</f>
        <v>119.47645743323764</v>
      </c>
      <c r="H303" s="444">
        <f>H$296*Entrant_age_breakdowns!$K76*$G$31</f>
        <v>121.31509453754887</v>
      </c>
      <c r="I303" s="444">
        <f>I$296*Entrant_age_breakdowns!$K76*$G$31</f>
        <v>124.24962765003843</v>
      </c>
      <c r="J303" s="444">
        <f>J$296*Entrant_age_breakdowns!$K76*$G$31</f>
        <v>117.27531576172923</v>
      </c>
      <c r="K303" s="444">
        <f>K$296*Entrant_age_breakdowns!$K76*$G$31</f>
        <v>114.15156400109957</v>
      </c>
      <c r="L303" s="444">
        <f>L$296*Entrant_age_breakdowns!$K76*$G$31</f>
        <v>114.17098329912838</v>
      </c>
      <c r="M303" s="444">
        <f>M$296*Entrant_age_breakdowns!$K76*$G$31</f>
        <v>112.96155670228052</v>
      </c>
      <c r="N303" s="444">
        <f>N$296*Entrant_age_breakdowns!$K76*$G$31</f>
        <v>112.87348195592028</v>
      </c>
    </row>
    <row r="304" spans="2:14" ht="13.15">
      <c r="B304" s="329" t="str">
        <f t="shared" si="142"/>
        <v>25-29</v>
      </c>
      <c r="C304" s="444">
        <f>C$296*Entrant_age_breakdowns!$K77*$G$31</f>
        <v>130.61016745614401</v>
      </c>
      <c r="D304" s="444">
        <f>D$296*Entrant_age_breakdowns!$K77*$G$31</f>
        <v>132.92317676257562</v>
      </c>
      <c r="E304" s="444">
        <f>E$296*Entrant_age_breakdowns!$K77*$G$31</f>
        <v>128.91241789784624</v>
      </c>
      <c r="F304" s="444">
        <f>F$296*Entrant_age_breakdowns!$K77*$G$31</f>
        <v>122.64087374959111</v>
      </c>
      <c r="G304" s="444">
        <f>G$296*Entrant_age_breakdowns!$K77*$G$31</f>
        <v>124.62422804326036</v>
      </c>
      <c r="H304" s="444">
        <f>H$296*Entrant_age_breakdowns!$K77*$G$31</f>
        <v>126.5420847884231</v>
      </c>
      <c r="I304" s="444">
        <f>I$296*Entrant_age_breakdowns!$K77*$G$31</f>
        <v>129.60305539023184</v>
      </c>
      <c r="J304" s="444">
        <f>J$296*Entrant_age_breakdowns!$K77*$G$31</f>
        <v>122.32824783495136</v>
      </c>
      <c r="K304" s="444">
        <f>K$296*Entrant_age_breakdowns!$K77*$G$31</f>
        <v>119.06990589771422</v>
      </c>
      <c r="L304" s="444">
        <f>L$296*Entrant_age_breakdowns!$K77*$G$31</f>
        <v>119.09016189691249</v>
      </c>
      <c r="M304" s="444">
        <f>M$296*Entrant_age_breakdowns!$K77*$G$31</f>
        <v>117.82862586508486</v>
      </c>
      <c r="N304" s="444">
        <f>N$296*Entrant_age_breakdowns!$K77*$G$31</f>
        <v>117.73675632433131</v>
      </c>
    </row>
    <row r="305" spans="1:14" ht="13.15">
      <c r="B305" s="329" t="str">
        <f t="shared" si="142"/>
        <v>30-34</v>
      </c>
      <c r="C305" s="444">
        <f>C$296*Entrant_age_breakdowns!$K78*$G$31</f>
        <v>63.954918649069221</v>
      </c>
      <c r="D305" s="444">
        <f>D$296*Entrant_age_breakdowns!$K78*$G$31</f>
        <v>65.087512878971296</v>
      </c>
      <c r="E305" s="444">
        <f>E$296*Entrant_age_breakdowns!$K78*$G$31</f>
        <v>63.123594128151758</v>
      </c>
      <c r="F305" s="444">
        <f>F$296*Entrant_age_breakdowns!$K78*$G$31</f>
        <v>60.052653300054423</v>
      </c>
      <c r="G305" s="444">
        <f>G$296*Entrant_age_breakdowns!$K78*$G$31</f>
        <v>61.023827788032101</v>
      </c>
      <c r="H305" s="444">
        <f>H$296*Entrant_age_breakdowns!$K78*$G$31</f>
        <v>61.962930573874836</v>
      </c>
      <c r="I305" s="444">
        <f>I$296*Entrant_age_breakdowns!$K78*$G$31</f>
        <v>63.461773501946304</v>
      </c>
      <c r="J305" s="444">
        <f>J$296*Entrant_age_breakdowns!$K78*$G$31</f>
        <v>59.899572071174681</v>
      </c>
      <c r="K305" s="444">
        <f>K$296*Entrant_age_breakdowns!$K78*$G$31</f>
        <v>58.304083775082994</v>
      </c>
      <c r="L305" s="444">
        <f>L$296*Entrant_age_breakdowns!$K78*$G$31</f>
        <v>58.314002381008656</v>
      </c>
      <c r="M305" s="444">
        <f>M$296*Entrant_age_breakdowns!$K78*$G$31</f>
        <v>57.696275324533538</v>
      </c>
      <c r="N305" s="444">
        <f>N$296*Entrant_age_breakdowns!$K78*$G$31</f>
        <v>57.651290243205985</v>
      </c>
    </row>
    <row r="306" spans="1:14" ht="13.15">
      <c r="B306" s="329" t="str">
        <f t="shared" si="142"/>
        <v>35-39</v>
      </c>
      <c r="C306" s="444">
        <f>C$296*Entrant_age_breakdowns!$K79*$G$31</f>
        <v>47.778761600476358</v>
      </c>
      <c r="D306" s="444">
        <f>D$296*Entrant_age_breakdowns!$K79*$G$31</f>
        <v>48.624888072741903</v>
      </c>
      <c r="E306" s="444">
        <f>E$296*Entrant_age_breakdowns!$K79*$G$31</f>
        <v>47.157704503750246</v>
      </c>
      <c r="F306" s="444">
        <f>F$296*Entrant_age_breakdowns!$K79*$G$31</f>
        <v>44.863498634770259</v>
      </c>
      <c r="G306" s="444">
        <f>G$296*Entrant_age_breakdowns!$K79*$G$31</f>
        <v>45.58903336006891</v>
      </c>
      <c r="H306" s="444">
        <f>H$296*Entrant_age_breakdowns!$K79*$G$31</f>
        <v>46.290608298649126</v>
      </c>
      <c r="I306" s="444">
        <f>I$296*Entrant_age_breakdowns!$K79*$G$31</f>
        <v>47.410347959797598</v>
      </c>
      <c r="J306" s="444">
        <f>J$296*Entrant_age_breakdowns!$K79*$G$31</f>
        <v>44.749136335596894</v>
      </c>
      <c r="K306" s="444">
        <f>K$296*Entrant_age_breakdowns!$K79*$G$31</f>
        <v>43.557195879013669</v>
      </c>
      <c r="L306" s="444">
        <f>L$296*Entrant_age_breakdowns!$K79*$G$31</f>
        <v>43.564605765820517</v>
      </c>
      <c r="M306" s="444">
        <f>M$296*Entrant_age_breakdowns!$K79*$G$31</f>
        <v>43.10312079501729</v>
      </c>
      <c r="N306" s="444">
        <f>N$296*Entrant_age_breakdowns!$K79*$G$31</f>
        <v>43.069513818075912</v>
      </c>
    </row>
    <row r="307" spans="1:14" ht="13.15">
      <c r="B307" s="329" t="str">
        <f t="shared" si="142"/>
        <v>40-44</v>
      </c>
      <c r="C307" s="444">
        <f>C$296*Entrant_age_breakdowns!$K80*$G$31</f>
        <v>39.893862481092761</v>
      </c>
      <c r="D307" s="444">
        <f>D$296*Entrant_age_breakdowns!$K80*$G$31</f>
        <v>40.600353231280742</v>
      </c>
      <c r="E307" s="444">
        <f>E$296*Entrant_age_breakdowns!$K80*$G$31</f>
        <v>39.375298048283121</v>
      </c>
      <c r="F307" s="444">
        <f>F$296*Entrant_age_breakdowns!$K80*$G$31</f>
        <v>37.459703537782218</v>
      </c>
      <c r="G307" s="444">
        <f>G$296*Entrant_age_breakdowns!$K80*$G$31</f>
        <v>38.065503721519782</v>
      </c>
      <c r="H307" s="444">
        <f>H$296*Entrant_age_breakdowns!$K80*$G$31</f>
        <v>38.651298187143212</v>
      </c>
      <c r="I307" s="444">
        <f>I$296*Entrant_age_breakdowns!$K80*$G$31</f>
        <v>39.586247912923405</v>
      </c>
      <c r="J307" s="444">
        <f>J$296*Entrant_age_breakdowns!$K80*$G$31</f>
        <v>37.364214377255323</v>
      </c>
      <c r="K307" s="444">
        <f>K$296*Entrant_age_breakdowns!$K80*$G$31</f>
        <v>36.368979108116243</v>
      </c>
      <c r="L307" s="444">
        <f>L$296*Entrant_age_breakdowns!$K80*$G$31</f>
        <v>36.375166145941648</v>
      </c>
      <c r="M307" s="444">
        <f>M$296*Entrant_age_breakdowns!$K80*$G$31</f>
        <v>35.98983975099943</v>
      </c>
      <c r="N307" s="444">
        <f>N$296*Entrant_age_breakdowns!$K80*$G$31</f>
        <v>35.961778912426098</v>
      </c>
    </row>
    <row r="308" spans="1:14" ht="13.15">
      <c r="B308" s="329" t="str">
        <f t="shared" si="142"/>
        <v>45-49</v>
      </c>
      <c r="C308" s="444">
        <f>C$296*Entrant_age_breakdowns!$K81*$G$31</f>
        <v>33.92129814990146</v>
      </c>
      <c r="D308" s="444">
        <f>D$296*Entrant_age_breakdowns!$K81*$G$31</f>
        <v>34.522019210406249</v>
      </c>
      <c r="E308" s="444">
        <f>E$296*Entrant_age_breakdowns!$K81*$G$31</f>
        <v>33.480368702580904</v>
      </c>
      <c r="F308" s="444">
        <f>F$296*Entrant_age_breakdowns!$K81*$G$31</f>
        <v>31.851560447782013</v>
      </c>
      <c r="G308" s="444">
        <f>G$296*Entrant_age_breakdowns!$K81*$G$31</f>
        <v>32.366665463285749</v>
      </c>
      <c r="H308" s="444">
        <f>H$296*Entrant_age_breakdowns!$K81*$G$31</f>
        <v>32.86475984390362</v>
      </c>
      <c r="I308" s="444">
        <f>I$296*Entrant_age_breakdowns!$K81*$G$31</f>
        <v>33.659736976498621</v>
      </c>
      <c r="J308" s="444">
        <f>J$296*Entrant_age_breakdowns!$K81*$G$31</f>
        <v>31.770367099159742</v>
      </c>
      <c r="K308" s="444">
        <f>K$296*Entrant_age_breakdowns!$K81*$G$31</f>
        <v>30.924129853774833</v>
      </c>
      <c r="L308" s="444">
        <f>L$296*Entrant_age_breakdowns!$K81*$G$31</f>
        <v>30.929390621764888</v>
      </c>
      <c r="M308" s="444">
        <f>M$296*Entrant_age_breakdowns!$K81*$G$31</f>
        <v>30.601751964714413</v>
      </c>
      <c r="N308" s="444">
        <f>N$296*Entrant_age_breakdowns!$K81*$G$31</f>
        <v>30.57789215239282</v>
      </c>
    </row>
    <row r="309" spans="1:14" ht="13.15">
      <c r="B309" s="329" t="str">
        <f t="shared" si="142"/>
        <v>50-54</v>
      </c>
      <c r="C309" s="444">
        <f>C$296*Entrant_age_breakdowns!$K82*$G$31</f>
        <v>25.009934667507949</v>
      </c>
      <c r="D309" s="444">
        <f>D$296*Entrant_age_breakdowns!$K82*$G$31</f>
        <v>25.452842082496268</v>
      </c>
      <c r="E309" s="444">
        <f>E$296*Entrant_age_breakdowns!$K82*$G$31</f>
        <v>24.684840485624481</v>
      </c>
      <c r="F309" s="444">
        <f>F$296*Entrant_age_breakdowns!$K82*$G$31</f>
        <v>23.483931609484191</v>
      </c>
      <c r="G309" s="444">
        <f>G$296*Entrant_age_breakdowns!$K82*$G$31</f>
        <v>23.863714916353047</v>
      </c>
      <c r="H309" s="444">
        <f>H$296*Entrant_age_breakdowns!$K82*$G$31</f>
        <v>24.230956401701153</v>
      </c>
      <c r="I309" s="444">
        <f>I$296*Entrant_age_breakdowns!$K82*$G$31</f>
        <v>24.817087453069</v>
      </c>
      <c r="J309" s="444">
        <f>J$296*Entrant_age_breakdowns!$K82*$G$31</f>
        <v>23.424068324314337</v>
      </c>
      <c r="K309" s="444">
        <f>K$296*Entrant_age_breakdowns!$K82*$G$31</f>
        <v>22.800143552132528</v>
      </c>
      <c r="L309" s="444">
        <f>L$296*Entrant_age_breakdowns!$K82*$G$31</f>
        <v>22.804022279389685</v>
      </c>
      <c r="M309" s="444">
        <f>M$296*Entrant_age_breakdowns!$K82*$G$31</f>
        <v>22.562456600765849</v>
      </c>
      <c r="N309" s="444">
        <f>N$296*Entrant_age_breakdowns!$K82*$G$31</f>
        <v>22.544864928869774</v>
      </c>
    </row>
    <row r="310" spans="1:14" ht="13.15">
      <c r="B310" s="329" t="str">
        <f t="shared" si="142"/>
        <v>55-59</v>
      </c>
      <c r="C310" s="444">
        <f>C$296*Entrant_age_breakdowns!$K83*$G$31</f>
        <v>15.207054579205767</v>
      </c>
      <c r="D310" s="444">
        <f>D$296*Entrant_age_breakdowns!$K83*$G$31</f>
        <v>15.476360250044349</v>
      </c>
      <c r="E310" s="444">
        <f>E$296*Entrant_age_breakdowns!$K83*$G$31</f>
        <v>15.009384132121118</v>
      </c>
      <c r="F310" s="444">
        <f>F$296*Entrant_age_breakdowns!$K83*$G$31</f>
        <v>14.279182831441842</v>
      </c>
      <c r="G310" s="444">
        <f>G$296*Entrant_age_breakdowns!$K83*$G$31</f>
        <v>14.510106484486371</v>
      </c>
      <c r="H310" s="444">
        <f>H$296*Entrant_age_breakdowns!$K83*$G$31</f>
        <v>14.733404201400949</v>
      </c>
      <c r="I310" s="444">
        <f>I$296*Entrant_age_breakdowns!$K83*$G$31</f>
        <v>15.089795651727204</v>
      </c>
      <c r="J310" s="444">
        <f>J$296*Entrant_age_breakdowns!$K83*$G$31</f>
        <v>14.242783526246884</v>
      </c>
      <c r="K310" s="444">
        <f>K$296*Entrant_age_breakdowns!$K83*$G$31</f>
        <v>13.863411960905939</v>
      </c>
      <c r="L310" s="444">
        <f>L$296*Entrant_age_breakdowns!$K83*$G$31</f>
        <v>13.865770384383714</v>
      </c>
      <c r="M310" s="444">
        <f>M$296*Entrant_age_breakdowns!$K83*$G$31</f>
        <v>13.718888654857725</v>
      </c>
      <c r="N310" s="444">
        <f>N$296*Entrant_age_breakdowns!$K83*$G$31</f>
        <v>13.708192204898156</v>
      </c>
    </row>
    <row r="311" spans="1:14" ht="13.15">
      <c r="B311" s="329" t="str">
        <f t="shared" si="142"/>
        <v>60-64</v>
      </c>
      <c r="C311" s="444">
        <f>C$296*Entrant_age_breakdowns!$K84*$G$31</f>
        <v>7.7055386638720336</v>
      </c>
      <c r="D311" s="444">
        <f>D$296*Entrant_age_breakdowns!$K84*$G$31</f>
        <v>7.8419980451571023</v>
      </c>
      <c r="E311" s="444">
        <f>E$296*Entrant_age_breakdowns!$K84*$G$31</f>
        <v>7.6053774350961199</v>
      </c>
      <c r="F311" s="444">
        <f>F$296*Entrant_age_breakdowns!$K84*$G$31</f>
        <v>7.23537847668588</v>
      </c>
      <c r="G311" s="444">
        <f>G$296*Entrant_age_breakdowns!$K84*$G$31</f>
        <v>7.3523893763094224</v>
      </c>
      <c r="H311" s="444">
        <f>H$296*Entrant_age_breakdowns!$K84*$G$31</f>
        <v>7.4655361518587409</v>
      </c>
      <c r="I311" s="444">
        <f>I$296*Entrant_age_breakdowns!$K84*$G$31</f>
        <v>7.6461226083391143</v>
      </c>
      <c r="J311" s="444">
        <f>J$296*Entrant_age_breakdowns!$K84*$G$31</f>
        <v>7.2169346516797317</v>
      </c>
      <c r="K311" s="444">
        <f>K$296*Entrant_age_breakdowns!$K84*$G$31</f>
        <v>7.0247039833749305</v>
      </c>
      <c r="L311" s="444">
        <f>L$296*Entrant_age_breakdowns!$K84*$G$31</f>
        <v>7.025899015798803</v>
      </c>
      <c r="M311" s="444">
        <f>M$296*Entrant_age_breakdowns!$K84*$G$31</f>
        <v>6.9514728447093317</v>
      </c>
      <c r="N311" s="444">
        <f>N$296*Entrant_age_breakdowns!$K84*$G$31</f>
        <v>6.9460528662184062</v>
      </c>
    </row>
    <row r="312" spans="1:14" ht="13.15">
      <c r="B312" s="329" t="str">
        <f t="shared" si="142"/>
        <v>65 plus</v>
      </c>
      <c r="C312" s="444">
        <f>C$296*Entrant_age_breakdowns!$K85*$G$31</f>
        <v>2.370011203788982</v>
      </c>
      <c r="D312" s="444">
        <f>D$296*Entrant_age_breakdowns!$K85*$G$31</f>
        <v>2.411982346445634</v>
      </c>
      <c r="E312" s="444">
        <f>E$296*Entrant_age_breakdowns!$K85*$G$31</f>
        <v>2.339204371880244</v>
      </c>
      <c r="F312" s="444">
        <f>F$296*Entrant_age_breakdowns!$K85*$G$31</f>
        <v>2.2254028954261789</v>
      </c>
      <c r="G312" s="444">
        <f>G$296*Entrant_age_breakdowns!$K85*$G$31</f>
        <v>2.2613922214383169</v>
      </c>
      <c r="H312" s="444">
        <f>H$296*Entrant_age_breakdowns!$K85*$G$31</f>
        <v>2.2961930494429525</v>
      </c>
      <c r="I312" s="444">
        <f>I$296*Entrant_age_breakdowns!$K85*$G$31</f>
        <v>2.3517364635741029</v>
      </c>
      <c r="J312" s="444">
        <f>J$296*Entrant_age_breakdowns!$K85*$G$31</f>
        <v>2.2197300834642788</v>
      </c>
      <c r="K312" s="444">
        <f>K$296*Entrant_age_breakdowns!$K85*$G$31</f>
        <v>2.1606052308786596</v>
      </c>
      <c r="L312" s="444">
        <f>L$296*Entrant_age_breakdowns!$K85*$G$31</f>
        <v>2.1609727898978299</v>
      </c>
      <c r="M312" s="444">
        <f>M$296*Entrant_age_breakdowns!$K85*$G$31</f>
        <v>2.1380813520592028</v>
      </c>
      <c r="N312" s="444">
        <f>N$296*Entrant_age_breakdowns!$K85*$G$31</f>
        <v>2.1364143161376243</v>
      </c>
    </row>
    <row r="313" spans="1:14" ht="13.15">
      <c r="B313" s="329" t="str">
        <f t="shared" si="142"/>
        <v>Total</v>
      </c>
      <c r="C313" s="444">
        <f t="shared" ref="C313:N313" si="144">SUM(C303:C312)</f>
        <v>491.66668705461279</v>
      </c>
      <c r="D313" s="444">
        <f t="shared" si="144"/>
        <v>500.37373984360477</v>
      </c>
      <c r="E313" s="444">
        <f t="shared" si="144"/>
        <v>485.27570756936728</v>
      </c>
      <c r="F313" s="444">
        <f t="shared" si="144"/>
        <v>461.6672137273797</v>
      </c>
      <c r="G313" s="444">
        <f t="shared" si="144"/>
        <v>469.13331880799171</v>
      </c>
      <c r="H313" s="444">
        <f t="shared" si="144"/>
        <v>476.35286603394655</v>
      </c>
      <c r="I313" s="444">
        <f t="shared" si="144"/>
        <v>487.87553156814568</v>
      </c>
      <c r="J313" s="444">
        <f t="shared" si="144"/>
        <v>460.49037006557256</v>
      </c>
      <c r="K313" s="444">
        <f t="shared" si="144"/>
        <v>448.22472324209355</v>
      </c>
      <c r="L313" s="444">
        <f t="shared" si="144"/>
        <v>448.30097458004656</v>
      </c>
      <c r="M313" s="444">
        <f t="shared" si="144"/>
        <v>443.55206985502213</v>
      </c>
      <c r="N313" s="444">
        <f t="shared" si="144"/>
        <v>443.20623772247637</v>
      </c>
    </row>
    <row r="314" spans="1:14">
      <c r="A314" s="300">
        <f>SUM(C314:N314)</f>
        <v>0</v>
      </c>
      <c r="C314" s="300">
        <f>SUM(C303:C312)-C313</f>
        <v>0</v>
      </c>
      <c r="D314" s="300">
        <f t="shared" ref="D314:N314" si="145">SUM(D303:D312)-D313</f>
        <v>0</v>
      </c>
      <c r="E314" s="300">
        <f t="shared" si="145"/>
        <v>0</v>
      </c>
      <c r="F314" s="300">
        <f t="shared" si="145"/>
        <v>0</v>
      </c>
      <c r="G314" s="300">
        <f t="shared" si="145"/>
        <v>0</v>
      </c>
      <c r="H314" s="300">
        <f t="shared" si="145"/>
        <v>0</v>
      </c>
      <c r="I314" s="300">
        <f t="shared" si="145"/>
        <v>0</v>
      </c>
      <c r="J314" s="300">
        <f t="shared" si="145"/>
        <v>0</v>
      </c>
      <c r="K314" s="300">
        <f t="shared" si="145"/>
        <v>0</v>
      </c>
      <c r="L314" s="300">
        <f t="shared" si="145"/>
        <v>0</v>
      </c>
      <c r="M314" s="300">
        <f t="shared" si="145"/>
        <v>0</v>
      </c>
      <c r="N314" s="300">
        <f t="shared" si="145"/>
        <v>0</v>
      </c>
    </row>
    <row r="316" spans="1:14" ht="13.15">
      <c r="B316" s="332" t="s">
        <v>47</v>
      </c>
      <c r="H316" s="316"/>
    </row>
    <row r="317" spans="1:14">
      <c r="H317" s="316"/>
    </row>
    <row r="318" spans="1:14" ht="13.15">
      <c r="B318" s="329" t="str">
        <f t="shared" ref="B318:B329" si="146">B302</f>
        <v>Age group</v>
      </c>
      <c r="C318" s="329" t="str">
        <f>C293</f>
        <v>2018/19</v>
      </c>
      <c r="D318" s="329" t="str">
        <f t="shared" ref="D318:N318" si="147">D302</f>
        <v>2019/20</v>
      </c>
      <c r="E318" s="329" t="str">
        <f t="shared" si="147"/>
        <v>2020/21</v>
      </c>
      <c r="F318" s="329" t="str">
        <f t="shared" si="147"/>
        <v>2021/22</v>
      </c>
      <c r="G318" s="329" t="str">
        <f t="shared" si="147"/>
        <v>2022/23</v>
      </c>
      <c r="H318" s="329" t="str">
        <f t="shared" si="147"/>
        <v>2023/24</v>
      </c>
      <c r="I318" s="329" t="str">
        <f t="shared" si="147"/>
        <v>2024/25</v>
      </c>
      <c r="J318" s="329" t="str">
        <f t="shared" si="147"/>
        <v>2025/26</v>
      </c>
      <c r="K318" s="329" t="str">
        <f t="shared" si="147"/>
        <v>2026/27</v>
      </c>
      <c r="L318" s="329" t="str">
        <f t="shared" si="147"/>
        <v>2027/28</v>
      </c>
      <c r="M318" s="329" t="str">
        <f t="shared" si="147"/>
        <v>2028/29</v>
      </c>
      <c r="N318" s="329" t="str">
        <f t="shared" si="147"/>
        <v>2029/30</v>
      </c>
    </row>
    <row r="319" spans="1:14" ht="13.15">
      <c r="B319" s="329" t="str">
        <f t="shared" si="146"/>
        <v>20-24</v>
      </c>
      <c r="C319" s="444">
        <f>C$296*Entrant_age_breakdowns!$K76*$H$31</f>
        <v>169.12606454566495</v>
      </c>
      <c r="D319" s="444">
        <f>D$296*Entrant_age_breakdowns!$K76*$H$31</f>
        <v>172.12116185603037</v>
      </c>
      <c r="E319" s="444">
        <f>E$296*Entrant_age_breakdowns!$K76*$H$31</f>
        <v>166.92766217798206</v>
      </c>
      <c r="F319" s="444">
        <f>F$296*Entrant_age_breakdowns!$K76*$H$31</f>
        <v>158.80668966047159</v>
      </c>
      <c r="G319" s="444">
        <f>G$296*Entrant_age_breakdowns!$K76*$H$31</f>
        <v>161.37491932299508</v>
      </c>
      <c r="H319" s="444">
        <f>H$296*Entrant_age_breakdowns!$K76*$H$31</f>
        <v>163.85833673213855</v>
      </c>
      <c r="I319" s="444">
        <f>I$296*Entrant_age_breakdowns!$K76*$H$31</f>
        <v>167.82196316074504</v>
      </c>
      <c r="J319" s="444">
        <f>J$296*Entrant_age_breakdowns!$K76*$H$31</f>
        <v>158.40187285602363</v>
      </c>
      <c r="K319" s="444">
        <f>K$296*Entrant_age_breakdowns!$K76*$H$31</f>
        <v>154.18267185871954</v>
      </c>
      <c r="L319" s="444">
        <f>L$296*Entrant_age_breakdowns!$K76*$H$31</f>
        <v>154.20890119058987</v>
      </c>
      <c r="M319" s="444">
        <f>M$296*Entrant_age_breakdowns!$K76*$H$31</f>
        <v>152.57534824060835</v>
      </c>
      <c r="N319" s="444">
        <f>N$296*Entrant_age_breakdowns!$K76*$H$31</f>
        <v>152.45638710471914</v>
      </c>
    </row>
    <row r="320" spans="1:14" ht="13.15">
      <c r="B320" s="329" t="str">
        <f t="shared" si="146"/>
        <v>25-29</v>
      </c>
      <c r="C320" s="444">
        <f>C$296*Entrant_age_breakdowns!$K77*$H$31</f>
        <v>176.41304143768969</v>
      </c>
      <c r="D320" s="444">
        <f>D$296*Entrant_age_breakdowns!$K77*$H$31</f>
        <v>179.53718571044161</v>
      </c>
      <c r="E320" s="444">
        <f>E$296*Entrant_age_breakdowns!$K77*$H$31</f>
        <v>174.11991855903344</v>
      </c>
      <c r="F320" s="444">
        <f>F$296*Entrant_age_breakdowns!$K77*$H$31</f>
        <v>165.64904527823828</v>
      </c>
      <c r="G320" s="444">
        <f>G$296*Entrant_age_breakdowns!$K77*$H$31</f>
        <v>168.32792985521561</v>
      </c>
      <c r="H320" s="444">
        <f>H$296*Entrant_age_breakdowns!$K77*$H$31</f>
        <v>170.91834795240973</v>
      </c>
      <c r="I320" s="444">
        <f>I$296*Entrant_age_breakdowns!$K77*$H$31</f>
        <v>175.05275145355947</v>
      </c>
      <c r="J320" s="444">
        <f>J$296*Entrant_age_breakdowns!$K77*$H$31</f>
        <v>165.22678650996622</v>
      </c>
      <c r="K320" s="444">
        <f>K$296*Entrant_age_breakdowns!$K77*$H$31</f>
        <v>160.82579673721375</v>
      </c>
      <c r="L320" s="444">
        <f>L$296*Entrant_age_breakdowns!$K77*$H$31</f>
        <v>160.85315618782565</v>
      </c>
      <c r="M320" s="444">
        <f>M$296*Entrant_age_breakdowns!$K77*$H$31</f>
        <v>159.14921986653829</v>
      </c>
      <c r="N320" s="444">
        <f>N$296*Entrant_age_breakdowns!$K77*$H$31</f>
        <v>159.02513316321745</v>
      </c>
    </row>
    <row r="321" spans="1:14" ht="13.15">
      <c r="B321" s="329" t="str">
        <f t="shared" si="146"/>
        <v>30-34</v>
      </c>
      <c r="C321" s="444">
        <f>C$296*Entrant_age_breakdowns!$K78*$H$31</f>
        <v>86.382874576519669</v>
      </c>
      <c r="D321" s="444">
        <f>D$296*Entrant_age_breakdowns!$K78*$H$31</f>
        <v>87.912651290716852</v>
      </c>
      <c r="E321" s="444">
        <f>E$296*Entrant_age_breakdowns!$K78*$H$31</f>
        <v>85.260017987226774</v>
      </c>
      <c r="F321" s="444">
        <f>F$296*Entrant_age_breakdowns!$K78*$H$31</f>
        <v>81.112147862630721</v>
      </c>
      <c r="G321" s="444">
        <f>G$296*Entrant_age_breakdowns!$K78*$H$31</f>
        <v>82.423897541294608</v>
      </c>
      <c r="H321" s="444">
        <f>H$296*Entrant_age_breakdowns!$K78*$H$31</f>
        <v>83.692328490429958</v>
      </c>
      <c r="I321" s="444">
        <f>I$296*Entrant_age_breakdowns!$K78*$H$31</f>
        <v>85.716791399623034</v>
      </c>
      <c r="J321" s="444">
        <f>J$296*Entrant_age_breakdowns!$K78*$H$31</f>
        <v>80.905383521847199</v>
      </c>
      <c r="K321" s="444">
        <f>K$296*Entrant_age_breakdowns!$K78*$H$31</f>
        <v>78.750383276661225</v>
      </c>
      <c r="L321" s="444">
        <f>L$296*Entrant_age_breakdowns!$K78*$H$31</f>
        <v>78.763780177317955</v>
      </c>
      <c r="M321" s="444">
        <f>M$296*Entrant_age_breakdowns!$K78*$H$31</f>
        <v>77.929426229737885</v>
      </c>
      <c r="N321" s="444">
        <f>N$296*Entrant_age_breakdowns!$K78*$H$31</f>
        <v>77.868665607721383</v>
      </c>
    </row>
    <row r="322" spans="1:14" ht="13.15">
      <c r="B322" s="329" t="str">
        <f t="shared" si="146"/>
        <v>35-39</v>
      </c>
      <c r="C322" s="444">
        <f>C$296*Entrant_age_breakdowns!$K79*$H$31</f>
        <v>64.534000792063395</v>
      </c>
      <c r="D322" s="444">
        <f>D$296*Entrant_age_breakdowns!$K79*$H$31</f>
        <v>65.676850137719654</v>
      </c>
      <c r="E322" s="444">
        <f>E$296*Entrant_age_breakdowns!$K79*$H$31</f>
        <v>63.695149012957437</v>
      </c>
      <c r="F322" s="444">
        <f>F$296*Entrant_age_breakdowns!$K79*$H$31</f>
        <v>60.596402239151665</v>
      </c>
      <c r="G322" s="444">
        <f>G$296*Entrant_age_breakdowns!$K79*$H$31</f>
        <v>61.576370261944163</v>
      </c>
      <c r="H322" s="444">
        <f>H$296*Entrant_age_breakdowns!$K79*$H$31</f>
        <v>62.523976188205253</v>
      </c>
      <c r="I322" s="444">
        <f>I$296*Entrant_age_breakdowns!$K79*$H$31</f>
        <v>64.036390444223557</v>
      </c>
      <c r="J322" s="444">
        <f>J$296*Entrant_age_breakdowns!$K79*$H$31</f>
        <v>60.441934930702999</v>
      </c>
      <c r="K322" s="444">
        <f>K$296*Entrant_age_breakdowns!$K79*$H$31</f>
        <v>58.832000227655627</v>
      </c>
      <c r="L322" s="444">
        <f>L$296*Entrant_age_breakdowns!$K79*$H$31</f>
        <v>58.842008641960305</v>
      </c>
      <c r="M322" s="444">
        <f>M$296*Entrant_age_breakdowns!$K79*$H$31</f>
        <v>58.218688353327209</v>
      </c>
      <c r="N322" s="444">
        <f>N$296*Entrant_age_breakdowns!$K79*$H$31</f>
        <v>58.173295952940421</v>
      </c>
    </row>
    <row r="323" spans="1:14" ht="13.15">
      <c r="B323" s="329" t="str">
        <f t="shared" si="146"/>
        <v>40-44</v>
      </c>
      <c r="C323" s="444">
        <f>C$296*Entrant_age_breakdowns!$K80*$H$31</f>
        <v>53.883995036983976</v>
      </c>
      <c r="D323" s="444">
        <f>D$296*Entrant_age_breakdowns!$K80*$H$31</f>
        <v>54.838240670503332</v>
      </c>
      <c r="E323" s="444">
        <f>E$296*Entrant_age_breakdowns!$K80*$H$31</f>
        <v>53.183578441897097</v>
      </c>
      <c r="F323" s="444">
        <f>F$296*Entrant_age_breakdowns!$K80*$H$31</f>
        <v>50.59621590848424</v>
      </c>
      <c r="G323" s="444">
        <f>G$296*Entrant_age_breakdowns!$K80*$H$31</f>
        <v>51.414460421895036</v>
      </c>
      <c r="H323" s="444">
        <f>H$296*Entrant_age_breakdowns!$K80*$H$31</f>
        <v>52.205683535307664</v>
      </c>
      <c r="I323" s="444">
        <f>I$296*Entrant_age_breakdowns!$K80*$H$31</f>
        <v>53.468505013364492</v>
      </c>
      <c r="J323" s="444">
        <f>J$296*Entrant_age_breakdowns!$K80*$H$31</f>
        <v>50.467240243258658</v>
      </c>
      <c r="K323" s="444">
        <f>K$296*Entrant_age_breakdowns!$K80*$H$31</f>
        <v>49.12299205650217</v>
      </c>
      <c r="L323" s="444">
        <f>L$296*Entrant_age_breakdowns!$K80*$H$31</f>
        <v>49.131348788459015</v>
      </c>
      <c r="M323" s="444">
        <f>M$296*Entrant_age_breakdowns!$K80*$H$31</f>
        <v>48.610894656886124</v>
      </c>
      <c r="N323" s="444">
        <f>N$296*Entrant_age_breakdowns!$K80*$H$31</f>
        <v>48.572993335921389</v>
      </c>
    </row>
    <row r="324" spans="1:14" ht="13.15">
      <c r="B324" s="329" t="str">
        <f t="shared" si="146"/>
        <v>45-49</v>
      </c>
      <c r="C324" s="444">
        <f>C$296*Entrant_age_breakdowns!$K81*$H$31</f>
        <v>45.816948961099364</v>
      </c>
      <c r="D324" s="444">
        <f>D$296*Entrant_age_breakdowns!$K81*$H$31</f>
        <v>46.628333184880475</v>
      </c>
      <c r="E324" s="444">
        <f>E$296*Entrant_age_breakdowns!$K81*$H$31</f>
        <v>45.22139268568629</v>
      </c>
      <c r="F324" s="444">
        <f>F$296*Entrant_age_breakdowns!$K81*$H$31</f>
        <v>43.021387711001836</v>
      </c>
      <c r="G324" s="444">
        <f>G$296*Entrant_age_breakdowns!$K81*$H$31</f>
        <v>43.717131727066544</v>
      </c>
      <c r="H324" s="444">
        <f>H$296*Entrant_age_breakdowns!$K81*$H$31</f>
        <v>44.389899753624093</v>
      </c>
      <c r="I324" s="444">
        <f>I$296*Entrant_age_breakdowns!$K81*$H$31</f>
        <v>45.463662513185589</v>
      </c>
      <c r="J324" s="444">
        <f>J$296*Entrant_age_breakdowns!$K81*$H$31</f>
        <v>42.91172116777674</v>
      </c>
      <c r="K324" s="444">
        <f>K$296*Entrant_age_breakdowns!$K81*$H$31</f>
        <v>41.768722202659177</v>
      </c>
      <c r="L324" s="444">
        <f>L$296*Entrant_age_breakdowns!$K81*$H$31</f>
        <v>41.775827836925629</v>
      </c>
      <c r="M324" s="444">
        <f>M$296*Entrant_age_breakdowns!$K81*$H$31</f>
        <v>41.333291600210046</v>
      </c>
      <c r="N324" s="444">
        <f>N$296*Entrant_age_breakdowns!$K81*$H$31</f>
        <v>41.301064537480052</v>
      </c>
    </row>
    <row r="325" spans="1:14" ht="13.15">
      <c r="B325" s="329" t="str">
        <f t="shared" si="146"/>
        <v>50-54</v>
      </c>
      <c r="C325" s="444">
        <f>C$296*Entrant_age_breakdowns!$K82*$H$31</f>
        <v>33.780514387093703</v>
      </c>
      <c r="D325" s="444">
        <f>D$296*Entrant_age_breakdowns!$K82*$H$31</f>
        <v>34.378742271455238</v>
      </c>
      <c r="E325" s="444">
        <f>E$296*Entrant_age_breakdowns!$K82*$H$31</f>
        <v>33.341414931846344</v>
      </c>
      <c r="F325" s="444">
        <f>F$296*Entrant_age_breakdowns!$K82*$H$31</f>
        <v>31.719366729507403</v>
      </c>
      <c r="G325" s="444">
        <f>G$296*Entrant_age_breakdowns!$K82*$H$31</f>
        <v>32.232333901641951</v>
      </c>
      <c r="H325" s="444">
        <f>H$296*Entrant_age_breakdowns!$K82*$H$31</f>
        <v>32.728361038228449</v>
      </c>
      <c r="I325" s="444">
        <f>I$296*Entrant_age_breakdowns!$K82*$H$31</f>
        <v>33.520038772564043</v>
      </c>
      <c r="J325" s="444">
        <f>J$296*Entrant_age_breakdowns!$K82*$H$31</f>
        <v>31.63851035811647</v>
      </c>
      <c r="K325" s="444">
        <f>K$296*Entrant_age_breakdowns!$K82*$H$31</f>
        <v>30.79578525613795</v>
      </c>
      <c r="L325" s="444">
        <f>L$296*Entrant_age_breakdowns!$K82*$H$31</f>
        <v>30.801024190331738</v>
      </c>
      <c r="M325" s="444">
        <f>M$296*Entrant_age_breakdowns!$K82*$H$31</f>
        <v>30.474745333922648</v>
      </c>
      <c r="N325" s="444">
        <f>N$296*Entrant_age_breakdowns!$K82*$H$31</f>
        <v>30.450984547120175</v>
      </c>
    </row>
    <row r="326" spans="1:14" ht="13.15">
      <c r="B326" s="329" t="str">
        <f t="shared" si="146"/>
        <v>55-59</v>
      </c>
      <c r="C326" s="444">
        <f>C$296*Entrant_age_breakdowns!$K83*$H$31</f>
        <v>20.539922747801651</v>
      </c>
      <c r="D326" s="444">
        <f>D$296*Entrant_age_breakdowns!$K83*$H$31</f>
        <v>20.90366956318648</v>
      </c>
      <c r="E326" s="444">
        <f>E$296*Entrant_age_breakdowns!$K83*$H$31</f>
        <v>20.272932470920949</v>
      </c>
      <c r="F326" s="444">
        <f>F$296*Entrant_age_breakdowns!$K83*$H$31</f>
        <v>19.286661380212472</v>
      </c>
      <c r="G326" s="444">
        <f>G$296*Entrant_age_breakdowns!$K83*$H$31</f>
        <v>19.598566224735134</v>
      </c>
      <c r="H326" s="444">
        <f>H$296*Entrant_age_breakdowns!$K83*$H$31</f>
        <v>19.900170840625545</v>
      </c>
      <c r="I326" s="444">
        <f>I$296*Entrant_age_breakdowns!$K83*$H$31</f>
        <v>20.381543010334731</v>
      </c>
      <c r="J326" s="444">
        <f>J$296*Entrant_age_breakdowns!$K83*$H$31</f>
        <v>19.237497427200793</v>
      </c>
      <c r="K326" s="444">
        <f>K$296*Entrant_age_breakdowns!$K83*$H$31</f>
        <v>18.72508638769083</v>
      </c>
      <c r="L326" s="444">
        <f>L$296*Entrant_age_breakdowns!$K83*$H$31</f>
        <v>18.728271872150543</v>
      </c>
      <c r="M326" s="444">
        <f>M$296*Entrant_age_breakdowns!$K83*$H$31</f>
        <v>18.529881094908731</v>
      </c>
      <c r="N326" s="444">
        <f>N$296*Entrant_age_breakdowns!$K83*$H$31</f>
        <v>18.51543357289183</v>
      </c>
    </row>
    <row r="327" spans="1:14" ht="13.15">
      <c r="B327" s="329" t="str">
        <f t="shared" si="146"/>
        <v>60-64</v>
      </c>
      <c r="C327" s="444">
        <f>C$296*Entrant_age_breakdowns!$K84*$H$31</f>
        <v>10.40774648777492</v>
      </c>
      <c r="D327" s="444">
        <f>D$296*Entrant_age_breakdowns!$K84*$H$31</f>
        <v>10.59205996775945</v>
      </c>
      <c r="E327" s="444">
        <f>E$296*Entrant_age_breakdowns!$K84*$H$31</f>
        <v>10.272460335504819</v>
      </c>
      <c r="F327" s="444">
        <f>F$296*Entrant_age_breakdowns!$K84*$H$31</f>
        <v>9.7727087246369688</v>
      </c>
      <c r="G327" s="444">
        <f>G$296*Entrant_age_breakdowns!$K84*$H$31</f>
        <v>9.9307534548903043</v>
      </c>
      <c r="H327" s="444">
        <f>H$296*Entrant_age_breakdowns!$K84*$H$31</f>
        <v>10.083578975232932</v>
      </c>
      <c r="I327" s="444">
        <f>I$296*Entrant_age_breakdowns!$K84*$H$31</f>
        <v>10.327494182223649</v>
      </c>
      <c r="J327" s="444">
        <f>J$296*Entrant_age_breakdowns!$K84*$H$31</f>
        <v>9.7477969484065952</v>
      </c>
      <c r="K327" s="444">
        <f>K$296*Entrant_age_breakdowns!$K84*$H$31</f>
        <v>9.4881540927718167</v>
      </c>
      <c r="L327" s="444">
        <f>L$296*Entrant_age_breakdowns!$K84*$H$31</f>
        <v>9.4897682037450917</v>
      </c>
      <c r="M327" s="444">
        <f>M$296*Entrant_age_breakdowns!$K84*$H$31</f>
        <v>9.3892419777997471</v>
      </c>
      <c r="N327" s="444">
        <f>N$296*Entrant_age_breakdowns!$K84*$H$31</f>
        <v>9.3819213004839312</v>
      </c>
    </row>
    <row r="328" spans="1:14" ht="13.15">
      <c r="B328" s="329" t="str">
        <f t="shared" si="146"/>
        <v>65 plus</v>
      </c>
      <c r="C328" s="444">
        <f>C$296*Entrant_age_breakdowns!$K85*$H$31</f>
        <v>3.2011358138883286</v>
      </c>
      <c r="D328" s="444">
        <f>D$296*Entrant_age_breakdowns!$K85*$H$31</f>
        <v>3.2578255576723363</v>
      </c>
      <c r="E328" s="444">
        <f>E$296*Entrant_age_breakdowns!$K85*$H$31</f>
        <v>3.1595255241235214</v>
      </c>
      <c r="F328" s="444">
        <f>F$296*Entrant_age_breakdowns!$K85*$H$31</f>
        <v>3.0058157098542582</v>
      </c>
      <c r="G328" s="444">
        <f>G$296*Entrant_age_breakdowns!$K85*$H$31</f>
        <v>3.0544259106123706</v>
      </c>
      <c r="H328" s="444">
        <f>H$296*Entrant_age_breakdowns!$K85*$H$31</f>
        <v>3.1014308263277504</v>
      </c>
      <c r="I328" s="444">
        <f>I$296*Entrant_age_breakdowns!$K85*$H$31</f>
        <v>3.1764524177517073</v>
      </c>
      <c r="J328" s="444">
        <f>J$296*Entrant_age_breakdowns!$K85*$H$31</f>
        <v>2.9981535344570869</v>
      </c>
      <c r="K328" s="444">
        <f>K$296*Entrant_age_breakdowns!$K85*$H$31</f>
        <v>2.9182945520184771</v>
      </c>
      <c r="L328" s="444">
        <f>L$296*Entrant_age_breakdowns!$K85*$H$31</f>
        <v>2.918791008042863</v>
      </c>
      <c r="M328" s="444">
        <f>M$296*Entrant_age_breakdowns!$K85*$H$31</f>
        <v>2.8878719130700308</v>
      </c>
      <c r="N328" s="444">
        <f>N$296*Entrant_age_breakdowns!$K85*$H$31</f>
        <v>2.8856202746039035</v>
      </c>
    </row>
    <row r="329" spans="1:14" ht="13.15">
      <c r="B329" s="329" t="str">
        <f t="shared" si="146"/>
        <v>Total</v>
      </c>
      <c r="C329" s="444">
        <f t="shared" ref="C329:N329" si="148">SUM(C319:C328)</f>
        <v>664.08624478657953</v>
      </c>
      <c r="D329" s="444">
        <f t="shared" si="148"/>
        <v>675.8467202103659</v>
      </c>
      <c r="E329" s="444">
        <f t="shared" si="148"/>
        <v>655.45405212717867</v>
      </c>
      <c r="F329" s="444">
        <f t="shared" si="148"/>
        <v>623.56644120418923</v>
      </c>
      <c r="G329" s="444">
        <f t="shared" si="148"/>
        <v>633.65078862229086</v>
      </c>
      <c r="H329" s="444">
        <f t="shared" si="148"/>
        <v>643.40211433252989</v>
      </c>
      <c r="I329" s="444">
        <f t="shared" si="148"/>
        <v>658.96559236757537</v>
      </c>
      <c r="J329" s="444">
        <f t="shared" si="148"/>
        <v>621.97689749775634</v>
      </c>
      <c r="K329" s="444">
        <f t="shared" si="148"/>
        <v>605.40988664803047</v>
      </c>
      <c r="L329" s="444">
        <f t="shared" si="148"/>
        <v>605.51287809734868</v>
      </c>
      <c r="M329" s="444">
        <f t="shared" si="148"/>
        <v>599.09860926700912</v>
      </c>
      <c r="N329" s="444">
        <f t="shared" si="148"/>
        <v>598.63149939709967</v>
      </c>
    </row>
    <row r="330" spans="1:14">
      <c r="A330" s="300">
        <f>SUM(C330:N330)</f>
        <v>0</v>
      </c>
      <c r="C330" s="300">
        <f>SUM(C319:C328)-C329</f>
        <v>0</v>
      </c>
      <c r="D330" s="300">
        <f t="shared" ref="D330:N330" si="149">SUM(D319:D328)-D329</f>
        <v>0</v>
      </c>
      <c r="E330" s="300">
        <f t="shared" si="149"/>
        <v>0</v>
      </c>
      <c r="F330" s="300">
        <f t="shared" si="149"/>
        <v>0</v>
      </c>
      <c r="G330" s="300">
        <f t="shared" si="149"/>
        <v>0</v>
      </c>
      <c r="H330" s="300">
        <f t="shared" si="149"/>
        <v>0</v>
      </c>
      <c r="I330" s="300">
        <f t="shared" si="149"/>
        <v>0</v>
      </c>
      <c r="J330" s="300">
        <f t="shared" si="149"/>
        <v>0</v>
      </c>
      <c r="K330" s="300">
        <f t="shared" si="149"/>
        <v>0</v>
      </c>
      <c r="L330" s="300">
        <f t="shared" si="149"/>
        <v>0</v>
      </c>
      <c r="M330" s="300">
        <f t="shared" si="149"/>
        <v>0</v>
      </c>
      <c r="N330" s="300">
        <f t="shared" si="149"/>
        <v>0</v>
      </c>
    </row>
    <row r="331" spans="1:14">
      <c r="C331" s="320">
        <f>C294</f>
        <v>1155.7529318411925</v>
      </c>
      <c r="D331" s="320">
        <f t="shared" ref="D331:N331" si="150">D294</f>
        <v>1176.2204600539706</v>
      </c>
      <c r="E331" s="320">
        <f t="shared" si="150"/>
        <v>1140.7297596965461</v>
      </c>
      <c r="F331" s="320">
        <f t="shared" si="150"/>
        <v>1085.2336549315692</v>
      </c>
      <c r="G331" s="320">
        <f t="shared" si="150"/>
        <v>1102.7841074302826</v>
      </c>
      <c r="H331" s="320">
        <f t="shared" si="150"/>
        <v>1119.7549803664765</v>
      </c>
      <c r="I331" s="320">
        <f t="shared" si="150"/>
        <v>1146.841123935721</v>
      </c>
      <c r="J331" s="320">
        <f t="shared" si="150"/>
        <v>1082.467267563329</v>
      </c>
      <c r="K331" s="320">
        <f t="shared" si="150"/>
        <v>1053.6346098901242</v>
      </c>
      <c r="L331" s="320">
        <f t="shared" si="150"/>
        <v>1053.8138526773953</v>
      </c>
      <c r="M331" s="320">
        <f t="shared" si="150"/>
        <v>1042.6506791220313</v>
      </c>
      <c r="N331" s="320">
        <f t="shared" si="150"/>
        <v>1041.8377371195761</v>
      </c>
    </row>
    <row r="332" spans="1:14">
      <c r="C332" s="320">
        <f>C313+C329</f>
        <v>1155.7529318411923</v>
      </c>
      <c r="D332" s="320">
        <f t="shared" ref="D332:N332" si="151">D313+D329</f>
        <v>1176.2204600539708</v>
      </c>
      <c r="E332" s="320">
        <f t="shared" si="151"/>
        <v>1140.7297596965459</v>
      </c>
      <c r="F332" s="320">
        <f t="shared" si="151"/>
        <v>1085.2336549315689</v>
      </c>
      <c r="G332" s="320">
        <f t="shared" si="151"/>
        <v>1102.7841074302826</v>
      </c>
      <c r="H332" s="320">
        <f t="shared" si="151"/>
        <v>1119.7549803664765</v>
      </c>
      <c r="I332" s="320">
        <f t="shared" si="151"/>
        <v>1146.841123935721</v>
      </c>
      <c r="J332" s="320">
        <f t="shared" si="151"/>
        <v>1082.467267563329</v>
      </c>
      <c r="K332" s="320">
        <f t="shared" si="151"/>
        <v>1053.634609890124</v>
      </c>
      <c r="L332" s="320">
        <f t="shared" si="151"/>
        <v>1053.8138526773953</v>
      </c>
      <c r="M332" s="320">
        <f t="shared" si="151"/>
        <v>1042.6506791220313</v>
      </c>
      <c r="N332" s="320">
        <f t="shared" si="151"/>
        <v>1041.8377371195761</v>
      </c>
    </row>
    <row r="333" spans="1:14">
      <c r="A333" s="300">
        <f>SUM(C333:L333)</f>
        <v>0</v>
      </c>
      <c r="C333" s="320">
        <f>C331-C332</f>
        <v>0</v>
      </c>
      <c r="D333" s="320">
        <f t="shared" ref="D333:K333" si="152">D331-D332</f>
        <v>0</v>
      </c>
      <c r="E333" s="320">
        <f t="shared" si="152"/>
        <v>0</v>
      </c>
      <c r="F333" s="320">
        <f t="shared" si="152"/>
        <v>0</v>
      </c>
      <c r="G333" s="320">
        <f t="shared" si="152"/>
        <v>0</v>
      </c>
      <c r="H333" s="320">
        <f t="shared" si="152"/>
        <v>0</v>
      </c>
      <c r="I333" s="320">
        <f t="shared" si="152"/>
        <v>0</v>
      </c>
      <c r="J333" s="320">
        <f t="shared" si="152"/>
        <v>0</v>
      </c>
      <c r="K333" s="320">
        <f t="shared" si="152"/>
        <v>0</v>
      </c>
      <c r="L333" s="320">
        <f>L331-L332</f>
        <v>0</v>
      </c>
      <c r="M333" s="320">
        <f>M331-M332</f>
        <v>0</v>
      </c>
      <c r="N333" s="320">
        <f>N331-N332</f>
        <v>0</v>
      </c>
    </row>
    <row r="334" spans="1:14" ht="13.15">
      <c r="C334" s="320"/>
      <c r="D334" s="320"/>
      <c r="E334" s="320"/>
      <c r="F334" s="320"/>
      <c r="G334" s="320"/>
      <c r="H334" s="333"/>
      <c r="I334" s="320"/>
      <c r="J334" s="320"/>
      <c r="K334" s="320"/>
      <c r="L334" s="320"/>
    </row>
    <row r="335" spans="1:14" ht="15">
      <c r="B335" s="331" t="s">
        <v>175</v>
      </c>
      <c r="C335" s="320"/>
      <c r="D335" s="320"/>
      <c r="E335" s="320"/>
      <c r="F335" s="320"/>
      <c r="G335" s="320"/>
      <c r="H335" s="333"/>
      <c r="I335" s="320"/>
      <c r="J335" s="320"/>
      <c r="K335" s="320"/>
      <c r="L335" s="320"/>
    </row>
    <row r="336" spans="1:14" ht="15">
      <c r="B336" s="331"/>
      <c r="C336" s="320"/>
      <c r="D336" s="320"/>
      <c r="E336" s="320"/>
      <c r="F336" s="320"/>
      <c r="G336" s="320"/>
      <c r="H336" s="333"/>
      <c r="I336" s="320"/>
      <c r="J336" s="320"/>
      <c r="K336" s="320"/>
      <c r="L336" s="320"/>
    </row>
    <row r="337" spans="1:14" ht="13.15">
      <c r="B337" s="332" t="s">
        <v>46</v>
      </c>
      <c r="C337" s="320"/>
      <c r="D337" s="320"/>
      <c r="E337" s="320"/>
      <c r="F337" s="320"/>
      <c r="G337" s="320"/>
      <c r="H337" s="330"/>
      <c r="I337" s="320"/>
      <c r="J337" s="320"/>
      <c r="K337" s="320"/>
      <c r="L337" s="320"/>
    </row>
    <row r="338" spans="1:14">
      <c r="C338" s="320"/>
      <c r="D338" s="320"/>
      <c r="E338" s="320"/>
      <c r="F338" s="320"/>
      <c r="G338" s="320"/>
      <c r="H338" s="330"/>
      <c r="I338" s="320"/>
      <c r="J338" s="320"/>
      <c r="K338" s="320"/>
      <c r="L338" s="320"/>
    </row>
    <row r="339" spans="1:14" ht="13.15">
      <c r="B339" s="329" t="str">
        <f>B318</f>
        <v>Age group</v>
      </c>
      <c r="C339" s="329" t="str">
        <f t="shared" ref="C339:N339" si="153">C318</f>
        <v>2018/19</v>
      </c>
      <c r="D339" s="329" t="str">
        <f t="shared" si="153"/>
        <v>2019/20</v>
      </c>
      <c r="E339" s="329" t="str">
        <f t="shared" si="153"/>
        <v>2020/21</v>
      </c>
      <c r="F339" s="329" t="str">
        <f t="shared" si="153"/>
        <v>2021/22</v>
      </c>
      <c r="G339" s="329" t="str">
        <f t="shared" si="153"/>
        <v>2022/23</v>
      </c>
      <c r="H339" s="329" t="str">
        <f t="shared" si="153"/>
        <v>2023/24</v>
      </c>
      <c r="I339" s="329" t="str">
        <f t="shared" si="153"/>
        <v>2024/25</v>
      </c>
      <c r="J339" s="329" t="str">
        <f t="shared" si="153"/>
        <v>2025/26</v>
      </c>
      <c r="K339" s="329" t="str">
        <f t="shared" si="153"/>
        <v>2026/27</v>
      </c>
      <c r="L339" s="329" t="str">
        <f t="shared" si="153"/>
        <v>2027/28</v>
      </c>
      <c r="M339" s="329" t="str">
        <f t="shared" si="153"/>
        <v>2028/29</v>
      </c>
      <c r="N339" s="329" t="str">
        <f t="shared" si="153"/>
        <v>2029/30</v>
      </c>
    </row>
    <row r="340" spans="1:14" ht="13.15">
      <c r="B340" s="329" t="str">
        <f t="shared" ref="B340:B350" si="154">B319</f>
        <v>20-24</v>
      </c>
      <c r="C340" s="444">
        <f t="shared" ref="C340:N340" si="155">C303+C247</f>
        <v>153.63658643733959</v>
      </c>
      <c r="D340" s="444">
        <f t="shared" si="155"/>
        <v>237.18078594131026</v>
      </c>
      <c r="E340" s="444">
        <f t="shared" si="155"/>
        <v>293.02502948859751</v>
      </c>
      <c r="F340" s="444">
        <f t="shared" si="155"/>
        <v>326.84718689398289</v>
      </c>
      <c r="G340" s="444">
        <f t="shared" si="155"/>
        <v>352.9036717201376</v>
      </c>
      <c r="H340" s="444">
        <f t="shared" si="155"/>
        <v>373.35128852801608</v>
      </c>
      <c r="I340" s="444">
        <f t="shared" si="155"/>
        <v>390.88906872862344</v>
      </c>
      <c r="J340" s="444">
        <f t="shared" si="155"/>
        <v>396.4398613575259</v>
      </c>
      <c r="K340" s="444">
        <f t="shared" si="155"/>
        <v>397.28036602131891</v>
      </c>
      <c r="L340" s="444">
        <f t="shared" si="155"/>
        <v>397.90005562954616</v>
      </c>
      <c r="M340" s="444">
        <f t="shared" si="155"/>
        <v>397.13319799082723</v>
      </c>
      <c r="N340" s="444">
        <f t="shared" si="155"/>
        <v>396.49745005179898</v>
      </c>
    </row>
    <row r="341" spans="1:14" ht="13.15">
      <c r="B341" s="329" t="str">
        <f t="shared" si="154"/>
        <v>25-29</v>
      </c>
      <c r="C341" s="444">
        <f t="shared" ref="C341:N341" si="156">C304+C248</f>
        <v>329.13390607732117</v>
      </c>
      <c r="D341" s="444">
        <f t="shared" si="156"/>
        <v>398.95489151293623</v>
      </c>
      <c r="E341" s="444">
        <f t="shared" si="156"/>
        <v>460.61723814331833</v>
      </c>
      <c r="F341" s="444">
        <f t="shared" si="156"/>
        <v>508.98950751085988</v>
      </c>
      <c r="G341" s="444">
        <f t="shared" si="156"/>
        <v>552.09748485214959</v>
      </c>
      <c r="H341" s="444">
        <f t="shared" si="156"/>
        <v>589.92540294959963</v>
      </c>
      <c r="I341" s="444">
        <f t="shared" si="156"/>
        <v>624.06066702858254</v>
      </c>
      <c r="J341" s="444">
        <f t="shared" si="156"/>
        <v>644.66144633036015</v>
      </c>
      <c r="K341" s="444">
        <f t="shared" si="156"/>
        <v>657.31552240251301</v>
      </c>
      <c r="L341" s="444">
        <f t="shared" si="156"/>
        <v>666.64522530414717</v>
      </c>
      <c r="M341" s="444">
        <f t="shared" si="156"/>
        <v>672.24743519452625</v>
      </c>
      <c r="N341" s="444">
        <f t="shared" si="156"/>
        <v>676.07098298484175</v>
      </c>
    </row>
    <row r="342" spans="1:14" ht="13.15">
      <c r="B342" s="329" t="str">
        <f t="shared" si="154"/>
        <v>30-34</v>
      </c>
      <c r="C342" s="444">
        <f t="shared" ref="C342:N342" si="157">C305+C249</f>
        <v>514.46943901103123</v>
      </c>
      <c r="D342" s="444">
        <f t="shared" si="157"/>
        <v>509.4505070300371</v>
      </c>
      <c r="E342" s="444">
        <f t="shared" si="157"/>
        <v>516.76468542762075</v>
      </c>
      <c r="F342" s="444">
        <f t="shared" si="157"/>
        <v>530.53764633568358</v>
      </c>
      <c r="G342" s="444">
        <f t="shared" si="157"/>
        <v>550.7669507707443</v>
      </c>
      <c r="H342" s="444">
        <f t="shared" si="157"/>
        <v>574.79128817892683</v>
      </c>
      <c r="I342" s="444">
        <f t="shared" si="157"/>
        <v>601.21810018117242</v>
      </c>
      <c r="J342" s="444">
        <f t="shared" si="157"/>
        <v>623.6852647965967</v>
      </c>
      <c r="K342" s="444">
        <f t="shared" si="157"/>
        <v>642.65183155465172</v>
      </c>
      <c r="L342" s="444">
        <f t="shared" si="157"/>
        <v>659.13834500141661</v>
      </c>
      <c r="M342" s="444">
        <f t="shared" si="157"/>
        <v>672.53195252409921</v>
      </c>
      <c r="N342" s="444">
        <f t="shared" si="157"/>
        <v>683.50171825390782</v>
      </c>
    </row>
    <row r="343" spans="1:14" ht="13.15">
      <c r="B343" s="329" t="str">
        <f t="shared" si="154"/>
        <v>35-39</v>
      </c>
      <c r="C343" s="444">
        <f t="shared" ref="C343:N343" si="158">C306+C250</f>
        <v>640.97204050270852</v>
      </c>
      <c r="D343" s="444">
        <f t="shared" si="158"/>
        <v>621.80953885541066</v>
      </c>
      <c r="E343" s="444">
        <f t="shared" si="158"/>
        <v>605.15724934642765</v>
      </c>
      <c r="F343" s="444">
        <f t="shared" si="158"/>
        <v>591.72709509520655</v>
      </c>
      <c r="G343" s="444">
        <f t="shared" si="158"/>
        <v>585.01545209009316</v>
      </c>
      <c r="H343" s="444">
        <f t="shared" si="158"/>
        <v>584.48507001465032</v>
      </c>
      <c r="I343" s="444">
        <f t="shared" si="158"/>
        <v>589.68252286439883</v>
      </c>
      <c r="J343" s="444">
        <f t="shared" si="158"/>
        <v>595.81177492131735</v>
      </c>
      <c r="K343" s="444">
        <f t="shared" si="158"/>
        <v>603.36702211207978</v>
      </c>
      <c r="L343" s="444">
        <f t="shared" si="158"/>
        <v>612.53183016133039</v>
      </c>
      <c r="M343" s="444">
        <f t="shared" si="158"/>
        <v>621.96465175534763</v>
      </c>
      <c r="N343" s="444">
        <f t="shared" si="158"/>
        <v>631.44912317209037</v>
      </c>
    </row>
    <row r="344" spans="1:14" ht="13.15">
      <c r="B344" s="329" t="str">
        <f t="shared" si="154"/>
        <v>40-44</v>
      </c>
      <c r="C344" s="444">
        <f t="shared" ref="C344:N344" si="159">C307+C251</f>
        <v>643.62548184054003</v>
      </c>
      <c r="D344" s="444">
        <f t="shared" si="159"/>
        <v>636.92393960442178</v>
      </c>
      <c r="E344" s="444">
        <f t="shared" si="159"/>
        <v>627.19770007772547</v>
      </c>
      <c r="F344" s="444">
        <f t="shared" si="159"/>
        <v>614.872608857361</v>
      </c>
      <c r="G344" s="444">
        <f t="shared" si="159"/>
        <v>603.84641944878922</v>
      </c>
      <c r="H344" s="444">
        <f t="shared" si="159"/>
        <v>595.0094345156657</v>
      </c>
      <c r="I344" s="444">
        <f t="shared" si="159"/>
        <v>589.29154170754703</v>
      </c>
      <c r="J344" s="444">
        <f t="shared" si="159"/>
        <v>583.79223318797051</v>
      </c>
      <c r="K344" s="444">
        <f t="shared" si="159"/>
        <v>579.85463104102291</v>
      </c>
      <c r="L344" s="444">
        <f t="shared" si="159"/>
        <v>578.34120635881936</v>
      </c>
      <c r="M344" s="444">
        <f t="shared" si="159"/>
        <v>578.53276648954591</v>
      </c>
      <c r="N344" s="444">
        <f t="shared" si="159"/>
        <v>580.39589651047197</v>
      </c>
    </row>
    <row r="345" spans="1:14" ht="13.15">
      <c r="B345" s="329" t="str">
        <f t="shared" si="154"/>
        <v>45-49</v>
      </c>
      <c r="C345" s="444">
        <f t="shared" ref="C345:N345" si="160">C308+C252</f>
        <v>669.73122581390612</v>
      </c>
      <c r="D345" s="444">
        <f t="shared" si="160"/>
        <v>645.87661492934569</v>
      </c>
      <c r="E345" s="444">
        <f t="shared" si="160"/>
        <v>626.07113249738177</v>
      </c>
      <c r="F345" s="444">
        <f t="shared" si="160"/>
        <v>607.95936611029526</v>
      </c>
      <c r="G345" s="444">
        <f t="shared" si="160"/>
        <v>592.87869327070575</v>
      </c>
      <c r="H345" s="444">
        <f t="shared" si="160"/>
        <v>580.25052854614933</v>
      </c>
      <c r="I345" s="444">
        <f t="shared" si="160"/>
        <v>570.126780754734</v>
      </c>
      <c r="J345" s="444">
        <f t="shared" si="160"/>
        <v>559.73549350298345</v>
      </c>
      <c r="K345" s="444">
        <f t="shared" si="160"/>
        <v>550.23067244383958</v>
      </c>
      <c r="L345" s="444">
        <f t="shared" si="160"/>
        <v>542.51700397290369</v>
      </c>
      <c r="M345" s="444">
        <f t="shared" si="160"/>
        <v>536.23451299089049</v>
      </c>
      <c r="N345" s="444">
        <f t="shared" si="160"/>
        <v>531.62266320038691</v>
      </c>
    </row>
    <row r="346" spans="1:14" ht="13.15">
      <c r="B346" s="329" t="str">
        <f t="shared" si="154"/>
        <v>50-54</v>
      </c>
      <c r="C346" s="444">
        <f t="shared" ref="C346:N346" si="161">C309+C253</f>
        <v>629.82398784528414</v>
      </c>
      <c r="D346" s="444">
        <f t="shared" si="161"/>
        <v>594.73499594735972</v>
      </c>
      <c r="E346" s="444">
        <f t="shared" si="161"/>
        <v>564.67794915202762</v>
      </c>
      <c r="F346" s="444">
        <f t="shared" si="161"/>
        <v>538.372274385276</v>
      </c>
      <c r="G346" s="444">
        <f t="shared" si="161"/>
        <v>516.73879704639933</v>
      </c>
      <c r="H346" s="444">
        <f t="shared" si="161"/>
        <v>498.96943514976942</v>
      </c>
      <c r="I346" s="444">
        <f t="shared" si="161"/>
        <v>484.61543203400709</v>
      </c>
      <c r="J346" s="444">
        <f t="shared" si="161"/>
        <v>471.1676288596193</v>
      </c>
      <c r="K346" s="444">
        <f t="shared" si="161"/>
        <v>459.08813815882519</v>
      </c>
      <c r="L346" s="444">
        <f t="shared" si="161"/>
        <v>448.77156016915887</v>
      </c>
      <c r="M346" s="444">
        <f t="shared" si="161"/>
        <v>439.78783898963303</v>
      </c>
      <c r="N346" s="444">
        <f t="shared" si="161"/>
        <v>432.23511030924232</v>
      </c>
    </row>
    <row r="347" spans="1:14" ht="13.15">
      <c r="B347" s="329" t="str">
        <f t="shared" si="154"/>
        <v>55-59</v>
      </c>
      <c r="C347" s="444">
        <f t="shared" ref="C347:N347" si="162">C310+C254</f>
        <v>413.80042156137245</v>
      </c>
      <c r="D347" s="444">
        <f t="shared" si="162"/>
        <v>360.46575755540505</v>
      </c>
      <c r="E347" s="444">
        <f t="shared" si="162"/>
        <v>322.50265733156778</v>
      </c>
      <c r="F347" s="444">
        <f t="shared" si="162"/>
        <v>294.26168334028068</v>
      </c>
      <c r="G347" s="444">
        <f t="shared" si="162"/>
        <v>273.46856925956058</v>
      </c>
      <c r="H347" s="444">
        <f t="shared" si="162"/>
        <v>257.87043597437253</v>
      </c>
      <c r="I347" s="444">
        <f t="shared" si="162"/>
        <v>246.12564338845064</v>
      </c>
      <c r="J347" s="444">
        <f t="shared" si="162"/>
        <v>236.01981796752838</v>
      </c>
      <c r="K347" s="444">
        <f t="shared" si="162"/>
        <v>227.50810180355236</v>
      </c>
      <c r="L347" s="444">
        <f t="shared" si="162"/>
        <v>220.54725763766413</v>
      </c>
      <c r="M347" s="444">
        <f t="shared" si="162"/>
        <v>214.63977563966716</v>
      </c>
      <c r="N347" s="444">
        <f t="shared" si="162"/>
        <v>209.70574534718708</v>
      </c>
    </row>
    <row r="348" spans="1:14" ht="13.15">
      <c r="B348" s="329" t="str">
        <f t="shared" si="154"/>
        <v>60-64</v>
      </c>
      <c r="C348" s="444">
        <f t="shared" ref="C348:N348" si="163">C311+C255</f>
        <v>147.0173129473537</v>
      </c>
      <c r="D348" s="444">
        <f t="shared" si="163"/>
        <v>139.75433512755862</v>
      </c>
      <c r="E348" s="444">
        <f t="shared" si="163"/>
        <v>128.67504644447655</v>
      </c>
      <c r="F348" s="444">
        <f t="shared" si="163"/>
        <v>117.45117850998234</v>
      </c>
      <c r="G348" s="444">
        <f t="shared" si="163"/>
        <v>107.93994704996001</v>
      </c>
      <c r="H348" s="444">
        <f t="shared" si="163"/>
        <v>100.30720321412846</v>
      </c>
      <c r="I348" s="444">
        <f t="shared" si="163"/>
        <v>94.415000197712004</v>
      </c>
      <c r="J348" s="444">
        <f t="shared" si="163"/>
        <v>89.336858620352416</v>
      </c>
      <c r="K348" s="444">
        <f t="shared" si="163"/>
        <v>85.140117685651504</v>
      </c>
      <c r="L348" s="444">
        <f t="shared" si="163"/>
        <v>81.810800562962513</v>
      </c>
      <c r="M348" s="444">
        <f t="shared" si="163"/>
        <v>79.066808195326928</v>
      </c>
      <c r="N348" s="444">
        <f t="shared" si="163"/>
        <v>76.838721241629528</v>
      </c>
    </row>
    <row r="349" spans="1:14" ht="13.15">
      <c r="B349" s="329" t="str">
        <f t="shared" si="154"/>
        <v>65 plus</v>
      </c>
      <c r="C349" s="444">
        <f t="shared" ref="C349:N349" si="164">C312+C256</f>
        <v>34.453323733853175</v>
      </c>
      <c r="D349" s="444">
        <f t="shared" si="164"/>
        <v>40.67352046471251</v>
      </c>
      <c r="E349" s="444">
        <f t="shared" si="164"/>
        <v>43.460323146678839</v>
      </c>
      <c r="F349" s="444">
        <f t="shared" si="164"/>
        <v>43.675286081989746</v>
      </c>
      <c r="G349" s="444">
        <f t="shared" si="164"/>
        <v>42.495363706479253</v>
      </c>
      <c r="H349" s="444">
        <f t="shared" si="164"/>
        <v>40.683861803750858</v>
      </c>
      <c r="I349" s="444">
        <f t="shared" si="164"/>
        <v>38.739822219031751</v>
      </c>
      <c r="J349" s="444">
        <f t="shared" si="164"/>
        <v>36.737365412723541</v>
      </c>
      <c r="K349" s="444">
        <f t="shared" si="164"/>
        <v>34.870325613542818</v>
      </c>
      <c r="L349" s="444">
        <f t="shared" si="164"/>
        <v>33.24949327462555</v>
      </c>
      <c r="M349" s="444">
        <f t="shared" si="164"/>
        <v>31.856808977323858</v>
      </c>
      <c r="N349" s="444">
        <f t="shared" si="164"/>
        <v>30.692141039072524</v>
      </c>
    </row>
    <row r="350" spans="1:14" ht="13.15">
      <c r="B350" s="329" t="str">
        <f t="shared" si="154"/>
        <v>Total</v>
      </c>
      <c r="C350" s="444">
        <f t="shared" ref="C350:N350" si="165">SUM(C340:C349)</f>
        <v>4176.6637257707098</v>
      </c>
      <c r="D350" s="444">
        <f t="shared" si="165"/>
        <v>4185.8248869684976</v>
      </c>
      <c r="E350" s="444">
        <f t="shared" si="165"/>
        <v>4188.1490110558225</v>
      </c>
      <c r="F350" s="444">
        <f t="shared" si="165"/>
        <v>4174.6938331209176</v>
      </c>
      <c r="G350" s="444">
        <f t="shared" si="165"/>
        <v>4178.1513492150189</v>
      </c>
      <c r="H350" s="444">
        <f t="shared" si="165"/>
        <v>4195.6439488750284</v>
      </c>
      <c r="I350" s="444">
        <f t="shared" si="165"/>
        <v>4229.1645791042592</v>
      </c>
      <c r="J350" s="444">
        <f t="shared" si="165"/>
        <v>4237.3877449569773</v>
      </c>
      <c r="K350" s="444">
        <f t="shared" si="165"/>
        <v>4237.3067288369975</v>
      </c>
      <c r="L350" s="444">
        <f t="shared" si="165"/>
        <v>4241.4527780725748</v>
      </c>
      <c r="M350" s="444">
        <f t="shared" si="165"/>
        <v>4243.9957487471875</v>
      </c>
      <c r="N350" s="444">
        <f t="shared" si="165"/>
        <v>4249.0095521106286</v>
      </c>
    </row>
    <row r="351" spans="1:14">
      <c r="A351" s="300">
        <f>SUM(C351:N351)</f>
        <v>0</v>
      </c>
      <c r="C351" s="300">
        <f>SUM(C340:C349)-C350</f>
        <v>0</v>
      </c>
      <c r="D351" s="300">
        <f t="shared" ref="D351:N351" si="166">SUM(D340:D349)-D350</f>
        <v>0</v>
      </c>
      <c r="E351" s="300">
        <f t="shared" si="166"/>
        <v>0</v>
      </c>
      <c r="F351" s="300">
        <f t="shared" si="166"/>
        <v>0</v>
      </c>
      <c r="G351" s="300">
        <f t="shared" si="166"/>
        <v>0</v>
      </c>
      <c r="H351" s="300">
        <f t="shared" si="166"/>
        <v>0</v>
      </c>
      <c r="I351" s="300">
        <f t="shared" si="166"/>
        <v>0</v>
      </c>
      <c r="J351" s="300">
        <f t="shared" si="166"/>
        <v>0</v>
      </c>
      <c r="K351" s="300">
        <f t="shared" si="166"/>
        <v>0</v>
      </c>
      <c r="L351" s="300">
        <f t="shared" si="166"/>
        <v>0</v>
      </c>
      <c r="M351" s="300">
        <f t="shared" si="166"/>
        <v>0</v>
      </c>
      <c r="N351" s="300">
        <f t="shared" si="166"/>
        <v>0</v>
      </c>
    </row>
    <row r="353" spans="1:14" ht="13.15">
      <c r="B353" s="332" t="s">
        <v>47</v>
      </c>
      <c r="C353" s="320"/>
      <c r="D353" s="320"/>
      <c r="E353" s="320"/>
      <c r="F353" s="320"/>
      <c r="G353" s="320"/>
      <c r="H353" s="330"/>
      <c r="I353" s="320"/>
      <c r="J353" s="320"/>
      <c r="K353" s="320"/>
      <c r="L353" s="320"/>
    </row>
    <row r="354" spans="1:14">
      <c r="C354" s="320"/>
      <c r="D354" s="320"/>
      <c r="E354" s="320"/>
      <c r="F354" s="320"/>
      <c r="G354" s="320"/>
      <c r="H354" s="330"/>
      <c r="I354" s="320"/>
      <c r="J354" s="320"/>
      <c r="K354" s="320"/>
      <c r="L354" s="320"/>
    </row>
    <row r="355" spans="1:14" ht="13.15">
      <c r="B355" s="329" t="str">
        <f t="shared" ref="B355:B366" si="167">B339</f>
        <v>Age group</v>
      </c>
      <c r="C355" s="329" t="str">
        <f t="shared" ref="C355:N355" si="168">C339</f>
        <v>2018/19</v>
      </c>
      <c r="D355" s="329" t="str">
        <f t="shared" si="168"/>
        <v>2019/20</v>
      </c>
      <c r="E355" s="329" t="str">
        <f t="shared" si="168"/>
        <v>2020/21</v>
      </c>
      <c r="F355" s="329" t="str">
        <f t="shared" si="168"/>
        <v>2021/22</v>
      </c>
      <c r="G355" s="329" t="str">
        <f t="shared" si="168"/>
        <v>2022/23</v>
      </c>
      <c r="H355" s="329" t="str">
        <f t="shared" si="168"/>
        <v>2023/24</v>
      </c>
      <c r="I355" s="329" t="str">
        <f t="shared" si="168"/>
        <v>2024/25</v>
      </c>
      <c r="J355" s="329" t="str">
        <f t="shared" si="168"/>
        <v>2025/26</v>
      </c>
      <c r="K355" s="329" t="str">
        <f t="shared" si="168"/>
        <v>2026/27</v>
      </c>
      <c r="L355" s="329" t="str">
        <f t="shared" si="168"/>
        <v>2027/28</v>
      </c>
      <c r="M355" s="329" t="str">
        <f t="shared" si="168"/>
        <v>2028/29</v>
      </c>
      <c r="N355" s="329" t="str">
        <f t="shared" si="168"/>
        <v>2029/30</v>
      </c>
    </row>
    <row r="356" spans="1:14" ht="13.15">
      <c r="B356" s="329" t="str">
        <f t="shared" si="167"/>
        <v>20-24</v>
      </c>
      <c r="C356" s="444">
        <f t="shared" ref="C356:N356" si="169">C319+C263</f>
        <v>262.39442465834679</v>
      </c>
      <c r="D356" s="444">
        <f t="shared" si="169"/>
        <v>357.63506133928485</v>
      </c>
      <c r="E356" s="444">
        <f t="shared" si="169"/>
        <v>418.51235936008311</v>
      </c>
      <c r="F356" s="444">
        <f t="shared" si="169"/>
        <v>452.97181067729974</v>
      </c>
      <c r="G356" s="444">
        <f t="shared" si="169"/>
        <v>479.76099448894786</v>
      </c>
      <c r="H356" s="444">
        <f t="shared" si="169"/>
        <v>501.07406727540183</v>
      </c>
      <c r="I356" s="444">
        <f t="shared" si="169"/>
        <v>520.01828506588367</v>
      </c>
      <c r="J356" s="444">
        <f t="shared" si="169"/>
        <v>523.91375879235852</v>
      </c>
      <c r="K356" s="444">
        <f t="shared" si="169"/>
        <v>522.43261910803096</v>
      </c>
      <c r="L356" s="444">
        <f t="shared" si="169"/>
        <v>521.41778089496847</v>
      </c>
      <c r="M356" s="444">
        <f t="shared" si="169"/>
        <v>519.07091566380484</v>
      </c>
      <c r="N356" s="444">
        <f t="shared" si="169"/>
        <v>517.30238342375276</v>
      </c>
    </row>
    <row r="357" spans="1:14" ht="13.15">
      <c r="B357" s="329" t="str">
        <f t="shared" si="167"/>
        <v>25-29</v>
      </c>
      <c r="C357" s="444">
        <f t="shared" ref="C357:N357" si="170">C320+C264</f>
        <v>731.82908168111351</v>
      </c>
      <c r="D357" s="444">
        <f t="shared" si="170"/>
        <v>756.94411136780082</v>
      </c>
      <c r="E357" s="444">
        <f t="shared" si="170"/>
        <v>784.50360002807429</v>
      </c>
      <c r="F357" s="444">
        <f t="shared" si="170"/>
        <v>806.45891456236859</v>
      </c>
      <c r="G357" s="444">
        <f t="shared" si="170"/>
        <v>831.17016125576799</v>
      </c>
      <c r="H357" s="444">
        <f t="shared" si="170"/>
        <v>856.39716326616588</v>
      </c>
      <c r="I357" s="444">
        <f t="shared" si="170"/>
        <v>882.55318508372159</v>
      </c>
      <c r="J357" s="444">
        <f t="shared" si="170"/>
        <v>894.99157937845416</v>
      </c>
      <c r="K357" s="444">
        <f t="shared" si="170"/>
        <v>900.25699833054716</v>
      </c>
      <c r="L357" s="444">
        <f t="shared" si="170"/>
        <v>903.81235057939784</v>
      </c>
      <c r="M357" s="444">
        <f t="shared" si="170"/>
        <v>904.48795516109487</v>
      </c>
      <c r="N357" s="444">
        <f t="shared" si="170"/>
        <v>904.42793150246337</v>
      </c>
    </row>
    <row r="358" spans="1:14" ht="13.15">
      <c r="B358" s="329" t="str">
        <f t="shared" si="167"/>
        <v>30-34</v>
      </c>
      <c r="C358" s="444">
        <f t="shared" ref="C358:N358" si="171">C321+C265</f>
        <v>946.55658155032779</v>
      </c>
      <c r="D358" s="444">
        <f t="shared" si="171"/>
        <v>916.20984714188205</v>
      </c>
      <c r="E358" s="444">
        <f t="shared" si="171"/>
        <v>893.10418243536026</v>
      </c>
      <c r="F358" s="444">
        <f t="shared" si="171"/>
        <v>876.6491595419343</v>
      </c>
      <c r="G358" s="444">
        <f t="shared" si="171"/>
        <v>869.95156982426465</v>
      </c>
      <c r="H358" s="444">
        <f t="shared" si="171"/>
        <v>870.840372374607</v>
      </c>
      <c r="I358" s="444">
        <f t="shared" si="171"/>
        <v>878.12022518294918</v>
      </c>
      <c r="J358" s="444">
        <f t="shared" si="171"/>
        <v>883.40164652863973</v>
      </c>
      <c r="K358" s="444">
        <f t="shared" si="171"/>
        <v>887.37516496761634</v>
      </c>
      <c r="L358" s="444">
        <f t="shared" si="171"/>
        <v>891.25210729106982</v>
      </c>
      <c r="M358" s="444">
        <f t="shared" si="171"/>
        <v>893.89851902141845</v>
      </c>
      <c r="N358" s="444">
        <f t="shared" si="171"/>
        <v>895.89396821974822</v>
      </c>
    </row>
    <row r="359" spans="1:14" ht="13.15">
      <c r="B359" s="329" t="str">
        <f t="shared" si="167"/>
        <v>35-39</v>
      </c>
      <c r="C359" s="444">
        <f t="shared" ref="C359:N359" si="172">C322+C266</f>
        <v>946.39811420801868</v>
      </c>
      <c r="D359" s="444">
        <f t="shared" si="172"/>
        <v>936.2993696511237</v>
      </c>
      <c r="E359" s="444">
        <f t="shared" si="172"/>
        <v>918.48000069447039</v>
      </c>
      <c r="F359" s="444">
        <f t="shared" si="172"/>
        <v>897.61636625460517</v>
      </c>
      <c r="G359" s="444">
        <f t="shared" si="172"/>
        <v>880.28544003399998</v>
      </c>
      <c r="H359" s="444">
        <f t="shared" si="172"/>
        <v>867.30026638869754</v>
      </c>
      <c r="I359" s="444">
        <f t="shared" si="172"/>
        <v>859.45616071014899</v>
      </c>
      <c r="J359" s="444">
        <f t="shared" si="172"/>
        <v>851.44541369968488</v>
      </c>
      <c r="K359" s="444">
        <f t="shared" si="172"/>
        <v>844.9307610261161</v>
      </c>
      <c r="L359" s="444">
        <f t="shared" si="172"/>
        <v>840.89313089612324</v>
      </c>
      <c r="M359" s="444">
        <f t="shared" si="172"/>
        <v>838.02037430854239</v>
      </c>
      <c r="N359" s="444">
        <f t="shared" si="172"/>
        <v>836.35398786242433</v>
      </c>
    </row>
    <row r="360" spans="1:14" ht="13.15">
      <c r="B360" s="329" t="str">
        <f t="shared" si="167"/>
        <v>40-44</v>
      </c>
      <c r="C360" s="444">
        <f t="shared" ref="C360:N360" si="173">C323+C267</f>
        <v>848.10055079938593</v>
      </c>
      <c r="D360" s="444">
        <f t="shared" si="173"/>
        <v>852.21522286766913</v>
      </c>
      <c r="E360" s="444">
        <f t="shared" si="173"/>
        <v>849.07612308438547</v>
      </c>
      <c r="F360" s="444">
        <f t="shared" si="173"/>
        <v>840.48913147803512</v>
      </c>
      <c r="G360" s="444">
        <f t="shared" si="173"/>
        <v>831.19997608511085</v>
      </c>
      <c r="H360" s="444">
        <f t="shared" si="173"/>
        <v>822.0163492245789</v>
      </c>
      <c r="I360" s="444">
        <f t="shared" si="173"/>
        <v>814.17715786311589</v>
      </c>
      <c r="J360" s="444">
        <f t="shared" si="173"/>
        <v>803.99952300191421</v>
      </c>
      <c r="K360" s="444">
        <f t="shared" si="173"/>
        <v>793.73603468379019</v>
      </c>
      <c r="L360" s="444">
        <f t="shared" si="173"/>
        <v>785.0361685830668</v>
      </c>
      <c r="M360" s="444">
        <f t="shared" si="173"/>
        <v>777.40593970321333</v>
      </c>
      <c r="N360" s="444">
        <f t="shared" si="173"/>
        <v>771.25477245558056</v>
      </c>
    </row>
    <row r="361" spans="1:14" ht="13.15">
      <c r="B361" s="329" t="str">
        <f t="shared" si="167"/>
        <v>45-49</v>
      </c>
      <c r="C361" s="444">
        <f t="shared" ref="C361:N361" si="174">C324+C268</f>
        <v>741.42561754937401</v>
      </c>
      <c r="D361" s="444">
        <f t="shared" si="174"/>
        <v>742.89092517560391</v>
      </c>
      <c r="E361" s="444">
        <f t="shared" si="174"/>
        <v>740.83772260899673</v>
      </c>
      <c r="F361" s="444">
        <f t="shared" si="174"/>
        <v>736.16568898704531</v>
      </c>
      <c r="G361" s="444">
        <f t="shared" si="174"/>
        <v>731.90249263475607</v>
      </c>
      <c r="H361" s="444">
        <f t="shared" si="174"/>
        <v>727.7859844111033</v>
      </c>
      <c r="I361" s="444">
        <f t="shared" si="174"/>
        <v>724.1963357988808</v>
      </c>
      <c r="J361" s="444">
        <f t="shared" si="174"/>
        <v>717.6085745726383</v>
      </c>
      <c r="K361" s="444">
        <f t="shared" si="174"/>
        <v>709.82422978679676</v>
      </c>
      <c r="L361" s="444">
        <f t="shared" si="174"/>
        <v>702.30416827870306</v>
      </c>
      <c r="M361" s="444">
        <f t="shared" si="174"/>
        <v>694.8109492006962</v>
      </c>
      <c r="N361" s="444">
        <f t="shared" si="174"/>
        <v>687.94203307307384</v>
      </c>
    </row>
    <row r="362" spans="1:14" ht="13.15">
      <c r="B362" s="329" t="str">
        <f t="shared" si="167"/>
        <v>50-54</v>
      </c>
      <c r="C362" s="444">
        <f t="shared" ref="C362:N362" si="175">C325+C269</f>
        <v>655.49619105575562</v>
      </c>
      <c r="D362" s="444">
        <f t="shared" si="175"/>
        <v>628.05609868878457</v>
      </c>
      <c r="E362" s="444">
        <f t="shared" si="175"/>
        <v>605.65645283730885</v>
      </c>
      <c r="F362" s="444">
        <f t="shared" si="175"/>
        <v>587.55897020652105</v>
      </c>
      <c r="G362" s="444">
        <f t="shared" si="175"/>
        <v>574.53168596315129</v>
      </c>
      <c r="H362" s="444">
        <f t="shared" si="175"/>
        <v>565.1227544787472</v>
      </c>
      <c r="I362" s="444">
        <f t="shared" si="175"/>
        <v>558.57831310459369</v>
      </c>
      <c r="J362" s="444">
        <f t="shared" si="175"/>
        <v>551.4664706760351</v>
      </c>
      <c r="K362" s="444">
        <f t="shared" si="175"/>
        <v>544.46786197347853</v>
      </c>
      <c r="L362" s="444">
        <f t="shared" si="175"/>
        <v>538.18655375766093</v>
      </c>
      <c r="M362" s="444">
        <f t="shared" si="175"/>
        <v>532.12429998515563</v>
      </c>
      <c r="N362" s="444">
        <f t="shared" si="175"/>
        <v>526.52323740111854</v>
      </c>
    </row>
    <row r="363" spans="1:14" ht="13.15">
      <c r="B363" s="329" t="str">
        <f t="shared" si="167"/>
        <v>55-59</v>
      </c>
      <c r="C363" s="444">
        <f t="shared" ref="C363:N363" si="176">C326+C270</f>
        <v>386.58887176489287</v>
      </c>
      <c r="D363" s="444">
        <f t="shared" si="176"/>
        <v>357.50669111842325</v>
      </c>
      <c r="E363" s="444">
        <f t="shared" si="176"/>
        <v>334.04608392079274</v>
      </c>
      <c r="F363" s="444">
        <f t="shared" si="176"/>
        <v>315.20478059250189</v>
      </c>
      <c r="G363" s="444">
        <f t="shared" si="176"/>
        <v>301.27385700137472</v>
      </c>
      <c r="H363" s="444">
        <f t="shared" si="176"/>
        <v>291.09846453083117</v>
      </c>
      <c r="I363" s="444">
        <f t="shared" si="176"/>
        <v>283.94347155420883</v>
      </c>
      <c r="J363" s="444">
        <f t="shared" si="176"/>
        <v>277.44070289618276</v>
      </c>
      <c r="K363" s="444">
        <f t="shared" si="176"/>
        <v>271.88067344358751</v>
      </c>
      <c r="L363" s="444">
        <f t="shared" si="176"/>
        <v>267.42815431569159</v>
      </c>
      <c r="M363" s="444">
        <f t="shared" si="176"/>
        <v>263.55846499538842</v>
      </c>
      <c r="N363" s="444">
        <f t="shared" si="176"/>
        <v>260.26137168972622</v>
      </c>
    </row>
    <row r="364" spans="1:14" ht="13.15">
      <c r="B364" s="329" t="str">
        <f t="shared" si="167"/>
        <v>60-64</v>
      </c>
      <c r="C364" s="444">
        <f t="shared" ref="C364:N364" si="177">C327+C271</f>
        <v>134.01030992422054</v>
      </c>
      <c r="D364" s="444">
        <f t="shared" si="177"/>
        <v>130.01384722317724</v>
      </c>
      <c r="E364" s="444">
        <f t="shared" si="177"/>
        <v>123.5134401640357</v>
      </c>
      <c r="F364" s="444">
        <f t="shared" si="177"/>
        <v>116.57684521681766</v>
      </c>
      <c r="G364" s="444">
        <f t="shared" si="177"/>
        <v>110.72624582150424</v>
      </c>
      <c r="H364" s="444">
        <f t="shared" si="177"/>
        <v>106.06400809033946</v>
      </c>
      <c r="I364" s="444">
        <f t="shared" si="177"/>
        <v>102.59030503373602</v>
      </c>
      <c r="J364" s="444">
        <f t="shared" si="177"/>
        <v>99.295710215090338</v>
      </c>
      <c r="K364" s="444">
        <f t="shared" si="177"/>
        <v>96.49769227837939</v>
      </c>
      <c r="L364" s="444">
        <f t="shared" si="177"/>
        <v>94.338704965801142</v>
      </c>
      <c r="M364" s="444">
        <f t="shared" si="177"/>
        <v>92.550094178200084</v>
      </c>
      <c r="N364" s="444">
        <f t="shared" si="177"/>
        <v>91.120936560785765</v>
      </c>
    </row>
    <row r="365" spans="1:14" ht="13.15">
      <c r="B365" s="329" t="str">
        <f t="shared" si="167"/>
        <v>65 plus</v>
      </c>
      <c r="C365" s="444">
        <f t="shared" ref="C365:K365" si="178">C328+C272</f>
        <v>28.423298673528695</v>
      </c>
      <c r="D365" s="444">
        <f t="shared" si="178"/>
        <v>39.067140582060262</v>
      </c>
      <c r="E365" s="444">
        <f t="shared" si="178"/>
        <v>45.177887939112424</v>
      </c>
      <c r="F365" s="444">
        <f t="shared" si="178"/>
        <v>48.099653745424675</v>
      </c>
      <c r="G365" s="444">
        <f t="shared" si="178"/>
        <v>49.138440333135804</v>
      </c>
      <c r="H365" s="444">
        <f t="shared" si="178"/>
        <v>49.100696059444594</v>
      </c>
      <c r="I365" s="444">
        <f t="shared" si="178"/>
        <v>48.54965422505083</v>
      </c>
      <c r="J365" s="444">
        <f t="shared" si="178"/>
        <v>47.567453670179006</v>
      </c>
      <c r="K365" s="444">
        <f t="shared" si="178"/>
        <v>46.428582555405619</v>
      </c>
      <c r="L365" s="444">
        <f>L328+L272</f>
        <v>45.333055659311526</v>
      </c>
      <c r="M365" s="444">
        <f>M328+M272</f>
        <v>44.316556289748434</v>
      </c>
      <c r="N365" s="444">
        <f>N328+N272</f>
        <v>43.427521419956484</v>
      </c>
    </row>
    <row r="366" spans="1:14" ht="13.15">
      <c r="B366" s="329" t="str">
        <f t="shared" si="167"/>
        <v>Total</v>
      </c>
      <c r="C366" s="444">
        <f t="shared" ref="C366:N366" si="179">SUM(C356:C365)</f>
        <v>5681.2230418649651</v>
      </c>
      <c r="D366" s="444">
        <f t="shared" si="179"/>
        <v>5716.8383151558101</v>
      </c>
      <c r="E366" s="444">
        <f t="shared" si="179"/>
        <v>5712.9078530726201</v>
      </c>
      <c r="F366" s="444">
        <f t="shared" si="179"/>
        <v>5677.7913212625535</v>
      </c>
      <c r="G366" s="444">
        <f t="shared" si="179"/>
        <v>5659.9408634420133</v>
      </c>
      <c r="H366" s="444">
        <f t="shared" si="179"/>
        <v>5656.8001260999163</v>
      </c>
      <c r="I366" s="444">
        <f t="shared" si="179"/>
        <v>5672.1830936222896</v>
      </c>
      <c r="J366" s="444">
        <f t="shared" si="179"/>
        <v>5651.1308334311761</v>
      </c>
      <c r="K366" s="444">
        <f t="shared" si="179"/>
        <v>5617.8306181537473</v>
      </c>
      <c r="L366" s="444">
        <f t="shared" si="179"/>
        <v>5590.0021752217954</v>
      </c>
      <c r="M366" s="444">
        <f t="shared" si="179"/>
        <v>5560.2440685072625</v>
      </c>
      <c r="N366" s="444">
        <f t="shared" si="179"/>
        <v>5534.5081436086293</v>
      </c>
    </row>
    <row r="367" spans="1:14">
      <c r="A367" s="300">
        <f>SUM(C367:N367)</f>
        <v>0</v>
      </c>
      <c r="C367" s="300">
        <f>SUM(C356:C365)-C366</f>
        <v>0</v>
      </c>
      <c r="D367" s="300">
        <f t="shared" ref="D367:N367" si="180">SUM(D356:D365)-D366</f>
        <v>0</v>
      </c>
      <c r="E367" s="300">
        <f t="shared" si="180"/>
        <v>0</v>
      </c>
      <c r="F367" s="300">
        <f t="shared" si="180"/>
        <v>0</v>
      </c>
      <c r="G367" s="300">
        <f t="shared" si="180"/>
        <v>0</v>
      </c>
      <c r="H367" s="300">
        <f t="shared" si="180"/>
        <v>0</v>
      </c>
      <c r="I367" s="300">
        <f t="shared" si="180"/>
        <v>0</v>
      </c>
      <c r="J367" s="300">
        <f t="shared" si="180"/>
        <v>0</v>
      </c>
      <c r="K367" s="300">
        <f t="shared" si="180"/>
        <v>0</v>
      </c>
      <c r="L367" s="300">
        <f t="shared" si="180"/>
        <v>0</v>
      </c>
      <c r="M367" s="300">
        <f t="shared" si="180"/>
        <v>0</v>
      </c>
      <c r="N367" s="300">
        <f t="shared" si="180"/>
        <v>0</v>
      </c>
    </row>
    <row r="368" spans="1:14">
      <c r="C368" s="320">
        <f>C350+C366</f>
        <v>9857.8867676356749</v>
      </c>
      <c r="D368" s="320">
        <f t="shared" ref="D368:N368" si="181">D350+D366</f>
        <v>9902.6632021243076</v>
      </c>
      <c r="E368" s="320">
        <f t="shared" si="181"/>
        <v>9901.0568641284426</v>
      </c>
      <c r="F368" s="320">
        <f t="shared" si="181"/>
        <v>9852.4851543834702</v>
      </c>
      <c r="G368" s="320">
        <f t="shared" si="181"/>
        <v>9838.0922126570331</v>
      </c>
      <c r="H368" s="320">
        <f t="shared" si="181"/>
        <v>9852.4440749749447</v>
      </c>
      <c r="I368" s="320">
        <f t="shared" si="181"/>
        <v>9901.3476727265479</v>
      </c>
      <c r="J368" s="320">
        <f t="shared" si="181"/>
        <v>9888.5185783881534</v>
      </c>
      <c r="K368" s="320">
        <f t="shared" si="181"/>
        <v>9855.1373469907448</v>
      </c>
      <c r="L368" s="320">
        <f t="shared" si="181"/>
        <v>9831.4549532943711</v>
      </c>
      <c r="M368" s="320">
        <f t="shared" si="181"/>
        <v>9804.239817254449</v>
      </c>
      <c r="N368" s="320">
        <f t="shared" si="181"/>
        <v>9783.517695719258</v>
      </c>
    </row>
    <row r="369" spans="1:14">
      <c r="C369" s="320">
        <f>C36</f>
        <v>9857.8867676356749</v>
      </c>
      <c r="D369" s="320">
        <f t="shared" ref="D369:N369" si="182">D36</f>
        <v>9902.6632021243076</v>
      </c>
      <c r="E369" s="320">
        <f t="shared" si="182"/>
        <v>9901.0568641284426</v>
      </c>
      <c r="F369" s="320">
        <f t="shared" si="182"/>
        <v>9852.485154383472</v>
      </c>
      <c r="G369" s="320">
        <f t="shared" si="182"/>
        <v>9838.0922126570331</v>
      </c>
      <c r="H369" s="320">
        <f t="shared" si="182"/>
        <v>9852.4440749749465</v>
      </c>
      <c r="I369" s="320">
        <f t="shared" si="182"/>
        <v>9901.3476727265497</v>
      </c>
      <c r="J369" s="320">
        <f t="shared" si="182"/>
        <v>9888.5185783881552</v>
      </c>
      <c r="K369" s="320">
        <f t="shared" si="182"/>
        <v>9855.1373469907467</v>
      </c>
      <c r="L369" s="320">
        <f t="shared" si="182"/>
        <v>9831.4549532943693</v>
      </c>
      <c r="M369" s="320">
        <f t="shared" si="182"/>
        <v>9804.2398172544508</v>
      </c>
      <c r="N369" s="320">
        <f t="shared" si="182"/>
        <v>9783.5176957192598</v>
      </c>
    </row>
    <row r="370" spans="1:14">
      <c r="A370" s="300">
        <f>SUM(C370:L370)</f>
        <v>0</v>
      </c>
      <c r="C370" s="320">
        <f>C368-C369</f>
        <v>0</v>
      </c>
      <c r="D370" s="320">
        <f t="shared" ref="D370:N370" si="183">D368-D369</f>
        <v>0</v>
      </c>
      <c r="E370" s="320">
        <f t="shared" si="183"/>
        <v>0</v>
      </c>
      <c r="F370" s="320">
        <f t="shared" si="183"/>
        <v>0</v>
      </c>
      <c r="G370" s="320">
        <f t="shared" si="183"/>
        <v>0</v>
      </c>
      <c r="H370" s="320">
        <f t="shared" si="183"/>
        <v>0</v>
      </c>
      <c r="I370" s="320">
        <f t="shared" si="183"/>
        <v>0</v>
      </c>
      <c r="J370" s="320">
        <f t="shared" si="183"/>
        <v>0</v>
      </c>
      <c r="K370" s="320">
        <f t="shared" si="183"/>
        <v>0</v>
      </c>
      <c r="L370" s="320">
        <f t="shared" si="183"/>
        <v>0</v>
      </c>
      <c r="M370" s="320">
        <f t="shared" si="183"/>
        <v>0</v>
      </c>
      <c r="N370" s="320">
        <f t="shared" si="183"/>
        <v>0</v>
      </c>
    </row>
    <row r="371" spans="1:14">
      <c r="A371" s="300">
        <f>SUM(C371:L371)</f>
        <v>0</v>
      </c>
      <c r="C371" s="320">
        <f>IF(C294&gt;0,0,C294)</f>
        <v>0</v>
      </c>
      <c r="D371" s="320">
        <f t="shared" ref="D371:N371" si="184">IF(D294&gt;0,0,D294)</f>
        <v>0</v>
      </c>
      <c r="E371" s="320">
        <f t="shared" si="184"/>
        <v>0</v>
      </c>
      <c r="F371" s="320">
        <f t="shared" si="184"/>
        <v>0</v>
      </c>
      <c r="G371" s="320">
        <f t="shared" si="184"/>
        <v>0</v>
      </c>
      <c r="H371" s="320">
        <f t="shared" si="184"/>
        <v>0</v>
      </c>
      <c r="I371" s="320">
        <f t="shared" si="184"/>
        <v>0</v>
      </c>
      <c r="J371" s="320">
        <f t="shared" si="184"/>
        <v>0</v>
      </c>
      <c r="K371" s="320">
        <f t="shared" si="184"/>
        <v>0</v>
      </c>
      <c r="L371" s="320">
        <f t="shared" si="184"/>
        <v>0</v>
      </c>
      <c r="M371" s="320">
        <f t="shared" si="184"/>
        <v>0</v>
      </c>
      <c r="N371" s="320">
        <f t="shared" si="184"/>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sheetPr>
  <dimension ref="A1:Q371"/>
  <sheetViews>
    <sheetView showGridLines="0" workbookViewId="0"/>
  </sheetViews>
  <sheetFormatPr defaultColWidth="9" defaultRowHeight="12.75"/>
  <cols>
    <col min="1" max="1" width="9" style="300"/>
    <col min="2" max="2" width="28.73046875" style="300" customWidth="1"/>
    <col min="3" max="16" width="10.73046875" style="300" customWidth="1"/>
    <col min="17"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 r="A5" s="674" t="s">
        <v>273</v>
      </c>
      <c r="B5" s="674"/>
      <c r="C5" s="674"/>
      <c r="D5" s="674"/>
      <c r="E5" s="674"/>
      <c r="F5" s="674"/>
      <c r="G5" s="674"/>
      <c r="H5" s="674"/>
      <c r="I5" s="674"/>
      <c r="J5" s="674"/>
      <c r="K5" s="674"/>
      <c r="L5" s="674"/>
      <c r="M5" s="674"/>
      <c r="N5" s="674"/>
      <c r="O5" s="340"/>
      <c r="P5" s="340"/>
      <c r="Q5" s="340"/>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15">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7" t="str">
        <f>Forecast_stock_figures!B23</f>
        <v>Drama</v>
      </c>
      <c r="C15" s="298">
        <f>Forecast_stock_figures!C47</f>
        <v>4743.5127181744028</v>
      </c>
      <c r="D15" s="298">
        <f>Forecast_stock_figures!D47</f>
        <v>4740.1138605007391</v>
      </c>
      <c r="E15" s="298">
        <f>Forecast_stock_figures!E47</f>
        <v>4752.9085316880291</v>
      </c>
      <c r="F15" s="298">
        <f>Forecast_stock_figures!F47</f>
        <v>4747.4584889264943</v>
      </c>
      <c r="G15" s="298">
        <f>Forecast_stock_figures!G47</f>
        <v>4725.8608227382256</v>
      </c>
      <c r="H15" s="298">
        <f>Forecast_stock_figures!H47</f>
        <v>4724.045968368835</v>
      </c>
      <c r="I15" s="298">
        <f>Forecast_stock_figures!I47</f>
        <v>4736.2452413546316</v>
      </c>
      <c r="J15" s="298">
        <f>Forecast_stock_figures!J47</f>
        <v>4764.5127774888497</v>
      </c>
      <c r="K15" s="298">
        <f>Forecast_stock_figures!K47</f>
        <v>4763.053214842821</v>
      </c>
      <c r="L15" s="298">
        <f>Forecast_stock_figures!L47</f>
        <v>4751.4066693918894</v>
      </c>
      <c r="M15" s="298">
        <f>Forecast_stock_figures!M47</f>
        <v>4744.2880312492334</v>
      </c>
      <c r="N15" s="298">
        <f>Forecast_stock_figures!N47</f>
        <v>4735.2506471086472</v>
      </c>
    </row>
    <row r="17" spans="1:9" ht="15">
      <c r="B17" s="331" t="s">
        <v>161</v>
      </c>
    </row>
    <row r="19" spans="1:9" ht="13.15">
      <c r="B19" s="1405" t="str">
        <f>Stock_ages_breakdowns!B73</f>
        <v>Age group</v>
      </c>
      <c r="C19" s="1406" t="str">
        <f>Stock_ages_breakdowns!Q73</f>
        <v>Drama</v>
      </c>
      <c r="D19" s="1407"/>
      <c r="H19" s="316" t="s">
        <v>132</v>
      </c>
    </row>
    <row r="20" spans="1:9" ht="13.15">
      <c r="B20" s="1405"/>
      <c r="C20" s="354" t="str">
        <f>Stock_ages_breakdowns!Q74</f>
        <v>Male</v>
      </c>
      <c r="D20" s="354" t="str">
        <f>Stock_ages_breakdowns!R74</f>
        <v>Female</v>
      </c>
    </row>
    <row r="21" spans="1:9" ht="13.15">
      <c r="B21" s="354" t="str">
        <f>Stock_ages_breakdowns!B75</f>
        <v>20-24</v>
      </c>
      <c r="C21" s="322">
        <f>Stock_ages_breakdowns!Q20</f>
        <v>35.296116957738931</v>
      </c>
      <c r="D21" s="322">
        <f>Stock_ages_breakdowns!R20</f>
        <v>163.47854170493102</v>
      </c>
    </row>
    <row r="22" spans="1:9" ht="13.15">
      <c r="B22" s="354" t="str">
        <f>Stock_ages_breakdowns!B76</f>
        <v>25-29</v>
      </c>
      <c r="C22" s="322">
        <f>Stock_ages_breakdowns!Q21</f>
        <v>151.04050049005235</v>
      </c>
      <c r="D22" s="322">
        <f>Stock_ages_breakdowns!R21</f>
        <v>605.92100778887732</v>
      </c>
    </row>
    <row r="23" spans="1:9" ht="13.15">
      <c r="B23" s="354" t="str">
        <f>Stock_ages_breakdowns!B77</f>
        <v>30-34</v>
      </c>
      <c r="C23" s="322">
        <f>Stock_ages_breakdowns!Q22</f>
        <v>183.25760724513722</v>
      </c>
      <c r="D23" s="322">
        <f>Stock_ages_breakdowns!R22</f>
        <v>870.48588445499365</v>
      </c>
    </row>
    <row r="24" spans="1:9" ht="13.15">
      <c r="B24" s="354" t="str">
        <f>Stock_ages_breakdowns!B78</f>
        <v>35-39</v>
      </c>
      <c r="C24" s="322">
        <f>Stock_ages_breakdowns!Q23</f>
        <v>208.2476900526479</v>
      </c>
      <c r="D24" s="322">
        <f>Stock_ages_breakdowns!R23</f>
        <v>795.22963508476471</v>
      </c>
    </row>
    <row r="25" spans="1:9" ht="13.15">
      <c r="B25" s="354" t="str">
        <f>Stock_ages_breakdowns!B79</f>
        <v>40-44</v>
      </c>
      <c r="C25" s="322">
        <f>Stock_ages_breakdowns!Q24</f>
        <v>151.20650104011426</v>
      </c>
      <c r="D25" s="322">
        <f>Stock_ages_breakdowns!R24</f>
        <v>528.52375132417546</v>
      </c>
    </row>
    <row r="26" spans="1:9" ht="13.15">
      <c r="B26" s="354" t="str">
        <f>Stock_ages_breakdowns!B80</f>
        <v>45-49</v>
      </c>
      <c r="C26" s="322">
        <f>Stock_ages_breakdowns!Q25</f>
        <v>131.38743536736303</v>
      </c>
      <c r="D26" s="322">
        <f>Stock_ages_breakdowns!R25</f>
        <v>353.57917162521011</v>
      </c>
    </row>
    <row r="27" spans="1:9" ht="13.15">
      <c r="B27" s="354" t="str">
        <f>Stock_ages_breakdowns!B81</f>
        <v>50-54</v>
      </c>
      <c r="C27" s="322">
        <f>Stock_ages_breakdowns!Q26</f>
        <v>102.22033871883708</v>
      </c>
      <c r="D27" s="322">
        <f>Stock_ages_breakdowns!R26</f>
        <v>220.96373218871452</v>
      </c>
    </row>
    <row r="28" spans="1:9" ht="13.15">
      <c r="B28" s="354" t="str">
        <f>Stock_ages_breakdowns!B82</f>
        <v>55-59</v>
      </c>
      <c r="C28" s="322">
        <f>Stock_ages_breakdowns!Q27</f>
        <v>52.444173779795463</v>
      </c>
      <c r="D28" s="322">
        <f>Stock_ages_breakdowns!R27</f>
        <v>109.39736250073</v>
      </c>
    </row>
    <row r="29" spans="1:9" ht="13.15">
      <c r="B29" s="354" t="str">
        <f>Stock_ages_breakdowns!B83</f>
        <v>60-64</v>
      </c>
      <c r="C29" s="322">
        <f>Stock_ages_breakdowns!Q28</f>
        <v>25.243083645857997</v>
      </c>
      <c r="D29" s="322">
        <f>Stock_ages_breakdowns!R28</f>
        <v>40.734134977236451</v>
      </c>
      <c r="F29" s="316"/>
    </row>
    <row r="30" spans="1:9" ht="13.15">
      <c r="B30" s="354" t="str">
        <f>Stock_ages_breakdowns!B84</f>
        <v>65 plus</v>
      </c>
      <c r="C30" s="322">
        <f>Stock_ages_breakdowns!Q29</f>
        <v>9.2080305118670704</v>
      </c>
      <c r="D30" s="322">
        <f>Stock_ages_breakdowns!R29</f>
        <v>5.6480187153589494</v>
      </c>
      <c r="G30" s="317" t="s">
        <v>46</v>
      </c>
      <c r="H30" s="317" t="s">
        <v>47</v>
      </c>
    </row>
    <row r="31" spans="1:9" ht="13.15">
      <c r="A31" s="300">
        <f>I31</f>
        <v>0</v>
      </c>
      <c r="B31" s="354" t="str">
        <f>Stock_ages_breakdowns!B85</f>
        <v>Total</v>
      </c>
      <c r="C31" s="322">
        <f>Stock_ages_breakdowns!Q30</f>
        <v>1049.5514778094112</v>
      </c>
      <c r="D31" s="322">
        <f>Stock_ages_breakdowns!R30</f>
        <v>3693.9612403649921</v>
      </c>
      <c r="E31" s="318">
        <f>SUM(C31:D31)</f>
        <v>4743.5127181744028</v>
      </c>
      <c r="G31" s="357">
        <f>C31/$E$31</f>
        <v>0.22126039080450563</v>
      </c>
      <c r="H31" s="357">
        <f>D31/$E$31</f>
        <v>0.77873960919549445</v>
      </c>
      <c r="I31" s="300">
        <f>(G31+H31)-1</f>
        <v>0</v>
      </c>
    </row>
    <row r="33" spans="2:14" ht="15">
      <c r="B33" s="331" t="s">
        <v>262</v>
      </c>
      <c r="H33" s="316"/>
    </row>
    <row r="34" spans="2:14">
      <c r="H34" s="316"/>
    </row>
    <row r="35" spans="2:14"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4" ht="13.15">
      <c r="B36" s="317" t="str">
        <f>B15</f>
        <v>Drama</v>
      </c>
      <c r="C36" s="298">
        <f>Teacher_need_by_subject!C637</f>
        <v>4740.1138605007391</v>
      </c>
      <c r="D36" s="298">
        <f>Teacher_need_by_subject!D637</f>
        <v>4752.9085316880291</v>
      </c>
      <c r="E36" s="298">
        <f>Teacher_need_by_subject!E637</f>
        <v>4747.4584889264943</v>
      </c>
      <c r="F36" s="298">
        <f>Teacher_need_by_subject!F637</f>
        <v>4725.8608227382256</v>
      </c>
      <c r="G36" s="298">
        <f>Teacher_need_by_subject!G637</f>
        <v>4724.045968368835</v>
      </c>
      <c r="H36" s="298">
        <f>Teacher_need_by_subject!H637</f>
        <v>4736.2452413546316</v>
      </c>
      <c r="I36" s="298">
        <f>Teacher_need_by_subject!I637</f>
        <v>4764.5127774888497</v>
      </c>
      <c r="J36" s="298">
        <f>Teacher_need_by_subject!J637</f>
        <v>4763.053214842821</v>
      </c>
      <c r="K36" s="298">
        <f>Teacher_need_by_subject!K637</f>
        <v>4751.4066693918894</v>
      </c>
      <c r="L36" s="298">
        <f>Teacher_need_by_subject!L637</f>
        <v>4744.2880312492334</v>
      </c>
      <c r="M36" s="298">
        <f>Teacher_need_by_subject!M637</f>
        <v>4735.2506471086472</v>
      </c>
      <c r="N36" s="298">
        <f>Teacher_need_by_subject!N637</f>
        <v>4727.844089221443</v>
      </c>
    </row>
    <row r="37" spans="2:14">
      <c r="H37" s="316"/>
    </row>
    <row r="38" spans="2:14" ht="15">
      <c r="B38" s="331" t="s">
        <v>169</v>
      </c>
      <c r="H38" s="316"/>
    </row>
    <row r="39" spans="2:14">
      <c r="H39" s="316"/>
    </row>
    <row r="40" spans="2:14" ht="13.15">
      <c r="B40" s="332" t="s">
        <v>46</v>
      </c>
      <c r="H40" s="316"/>
    </row>
    <row r="41" spans="2:14">
      <c r="H41" s="316"/>
    </row>
    <row r="42" spans="2:14"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4" ht="13.15">
      <c r="B43" s="354" t="str">
        <f>B21</f>
        <v>20-24</v>
      </c>
      <c r="C43" s="298">
        <f>C21</f>
        <v>35.296116957738931</v>
      </c>
      <c r="D43" s="298">
        <f>C340</f>
        <v>51.507236383955224</v>
      </c>
      <c r="E43" s="298">
        <f t="shared" ref="E43:L43" si="2">D340</f>
        <v>64.141420631554524</v>
      </c>
      <c r="F43" s="298">
        <f t="shared" si="2"/>
        <v>73.064840756478901</v>
      </c>
      <c r="G43" s="298">
        <f t="shared" si="2"/>
        <v>78.789694796460324</v>
      </c>
      <c r="H43" s="298">
        <f t="shared" si="2"/>
        <v>84.046566719930553</v>
      </c>
      <c r="I43" s="298">
        <f t="shared" si="2"/>
        <v>88.761505076238294</v>
      </c>
      <c r="J43" s="298">
        <f t="shared" si="2"/>
        <v>93.280543178645843</v>
      </c>
      <c r="K43" s="298">
        <f t="shared" si="2"/>
        <v>95.162160261870582</v>
      </c>
      <c r="L43" s="298">
        <f t="shared" si="2"/>
        <v>96.059050459461147</v>
      </c>
      <c r="M43" s="298">
        <f>L340</f>
        <v>97.001480553084406</v>
      </c>
      <c r="N43" s="298">
        <f>M340</f>
        <v>97.623126370551887</v>
      </c>
    </row>
    <row r="44" spans="2:14" ht="13.15">
      <c r="B44" s="354" t="str">
        <f t="shared" ref="B44:C53" si="3">B22</f>
        <v>25-29</v>
      </c>
      <c r="C44" s="298">
        <f t="shared" si="3"/>
        <v>151.04050049005235</v>
      </c>
      <c r="D44" s="298">
        <f t="shared" ref="D44:K53" si="4">C341</f>
        <v>143.08327400190319</v>
      </c>
      <c r="E44" s="298">
        <f t="shared" si="4"/>
        <v>141.4118789424235</v>
      </c>
      <c r="F44" s="298">
        <f t="shared" si="4"/>
        <v>142.38557265519384</v>
      </c>
      <c r="G44" s="298">
        <f t="shared" si="4"/>
        <v>144.01380679700353</v>
      </c>
      <c r="H44" s="298">
        <f t="shared" si="4"/>
        <v>147.44648182010718</v>
      </c>
      <c r="I44" s="298">
        <f t="shared" si="4"/>
        <v>151.88365141797061</v>
      </c>
      <c r="J44" s="298">
        <f t="shared" si="4"/>
        <v>157.14907135004759</v>
      </c>
      <c r="K44" s="298">
        <f t="shared" si="4"/>
        <v>160.37330869795031</v>
      </c>
      <c r="L44" s="298">
        <f t="shared" ref="L44:L53" si="5">K341</f>
        <v>162.58083658647095</v>
      </c>
      <c r="M44" s="298">
        <f t="shared" ref="M44:M53" si="6">L341</f>
        <v>164.65552097650169</v>
      </c>
      <c r="N44" s="298">
        <f t="shared" ref="N44:N53" si="7">M341</f>
        <v>166.27377884951727</v>
      </c>
    </row>
    <row r="45" spans="2:14" ht="13.15">
      <c r="B45" s="354" t="str">
        <f t="shared" si="3"/>
        <v>30-34</v>
      </c>
      <c r="C45" s="298">
        <f t="shared" si="3"/>
        <v>183.25760724513722</v>
      </c>
      <c r="D45" s="298">
        <f t="shared" si="4"/>
        <v>177.94252156659485</v>
      </c>
      <c r="E45" s="298">
        <f t="shared" si="4"/>
        <v>173.1066316289957</v>
      </c>
      <c r="F45" s="298">
        <f t="shared" si="4"/>
        <v>169.14714506979058</v>
      </c>
      <c r="G45" s="298">
        <f t="shared" si="4"/>
        <v>166.02895944366958</v>
      </c>
      <c r="H45" s="298">
        <f t="shared" si="4"/>
        <v>164.60715750567036</v>
      </c>
      <c r="I45" s="298">
        <f t="shared" si="4"/>
        <v>164.67814673285179</v>
      </c>
      <c r="J45" s="298">
        <f t="shared" si="4"/>
        <v>166.14516451480438</v>
      </c>
      <c r="K45" s="298">
        <f t="shared" si="4"/>
        <v>167.5301071270278</v>
      </c>
      <c r="L45" s="298">
        <f t="shared" si="5"/>
        <v>168.93311287393368</v>
      </c>
      <c r="M45" s="298">
        <f t="shared" si="6"/>
        <v>170.54278632634416</v>
      </c>
      <c r="N45" s="298">
        <f t="shared" si="7"/>
        <v>172.10114860367989</v>
      </c>
    </row>
    <row r="46" spans="2:14" ht="13.15">
      <c r="B46" s="354" t="str">
        <f t="shared" si="3"/>
        <v>35-39</v>
      </c>
      <c r="C46" s="298">
        <f t="shared" si="3"/>
        <v>208.2476900526479</v>
      </c>
      <c r="D46" s="298">
        <f t="shared" si="4"/>
        <v>199.17878277027773</v>
      </c>
      <c r="E46" s="298">
        <f t="shared" si="4"/>
        <v>191.91474640558266</v>
      </c>
      <c r="F46" s="298">
        <f t="shared" si="4"/>
        <v>185.57097719240915</v>
      </c>
      <c r="G46" s="298">
        <f t="shared" si="4"/>
        <v>179.83695800236617</v>
      </c>
      <c r="H46" s="298">
        <f t="shared" si="4"/>
        <v>175.4321499254911</v>
      </c>
      <c r="I46" s="298">
        <f t="shared" si="4"/>
        <v>172.25375913540225</v>
      </c>
      <c r="J46" s="298">
        <f t="shared" si="4"/>
        <v>170.33952213134515</v>
      </c>
      <c r="K46" s="298">
        <f t="shared" si="4"/>
        <v>168.67360907157499</v>
      </c>
      <c r="L46" s="298">
        <f t="shared" si="5"/>
        <v>167.52032267443664</v>
      </c>
      <c r="M46" s="298">
        <f t="shared" si="6"/>
        <v>167.03787444237193</v>
      </c>
      <c r="N46" s="298">
        <f t="shared" si="7"/>
        <v>166.95865729281431</v>
      </c>
    </row>
    <row r="47" spans="2:14" ht="13.15">
      <c r="B47" s="354" t="str">
        <f t="shared" si="3"/>
        <v>40-44</v>
      </c>
      <c r="C47" s="298">
        <f t="shared" si="3"/>
        <v>151.20650104011426</v>
      </c>
      <c r="D47" s="298">
        <f t="shared" si="4"/>
        <v>159.09980489006435</v>
      </c>
      <c r="E47" s="298">
        <f t="shared" si="4"/>
        <v>163.67468480105265</v>
      </c>
      <c r="F47" s="298">
        <f t="shared" si="4"/>
        <v>165.69434642731093</v>
      </c>
      <c r="G47" s="298">
        <f t="shared" si="4"/>
        <v>165.78496266268741</v>
      </c>
      <c r="H47" s="298">
        <f t="shared" si="4"/>
        <v>165.16115135840494</v>
      </c>
      <c r="I47" s="298">
        <f t="shared" si="4"/>
        <v>164.18773645835216</v>
      </c>
      <c r="J47" s="298">
        <f t="shared" si="4"/>
        <v>163.24332523500397</v>
      </c>
      <c r="K47" s="298">
        <f t="shared" si="4"/>
        <v>161.7591216883342</v>
      </c>
      <c r="L47" s="298">
        <f t="shared" si="5"/>
        <v>160.2069738991363</v>
      </c>
      <c r="M47" s="298">
        <f t="shared" si="6"/>
        <v>158.93805933443366</v>
      </c>
      <c r="N47" s="298">
        <f t="shared" si="7"/>
        <v>157.89104949024417</v>
      </c>
    </row>
    <row r="48" spans="2:14" ht="13.15">
      <c r="B48" s="354" t="str">
        <f t="shared" si="3"/>
        <v>45-49</v>
      </c>
      <c r="C48" s="298">
        <f t="shared" si="3"/>
        <v>131.38743536736303</v>
      </c>
      <c r="D48" s="298">
        <f t="shared" si="4"/>
        <v>131.58772219607019</v>
      </c>
      <c r="E48" s="298">
        <f t="shared" si="4"/>
        <v>133.53269488378891</v>
      </c>
      <c r="F48" s="298">
        <f t="shared" si="4"/>
        <v>135.78339862997794</v>
      </c>
      <c r="G48" s="298">
        <f t="shared" si="4"/>
        <v>137.61343273145454</v>
      </c>
      <c r="H48" s="298">
        <f t="shared" si="4"/>
        <v>139.29330877668471</v>
      </c>
      <c r="I48" s="298">
        <f t="shared" si="4"/>
        <v>140.67497976827906</v>
      </c>
      <c r="J48" s="298">
        <f t="shared" si="4"/>
        <v>141.82466641533264</v>
      </c>
      <c r="K48" s="298">
        <f t="shared" si="4"/>
        <v>142.1323869835652</v>
      </c>
      <c r="L48" s="298">
        <f t="shared" si="5"/>
        <v>141.96471022398467</v>
      </c>
      <c r="M48" s="298">
        <f t="shared" si="6"/>
        <v>141.63754858793664</v>
      </c>
      <c r="N48" s="298">
        <f t="shared" si="7"/>
        <v>141.14941805044268</v>
      </c>
    </row>
    <row r="49" spans="1:14" ht="13.15">
      <c r="B49" s="354" t="str">
        <f t="shared" si="3"/>
        <v>50-54</v>
      </c>
      <c r="C49" s="298">
        <f t="shared" si="3"/>
        <v>102.22033871883708</v>
      </c>
      <c r="D49" s="298">
        <f t="shared" si="4"/>
        <v>101.64914075458844</v>
      </c>
      <c r="E49" s="298">
        <f t="shared" si="4"/>
        <v>101.53514019489886</v>
      </c>
      <c r="F49" s="298">
        <f t="shared" si="4"/>
        <v>101.7844600119094</v>
      </c>
      <c r="G49" s="298">
        <f t="shared" si="4"/>
        <v>102.21753464529932</v>
      </c>
      <c r="H49" s="298">
        <f t="shared" si="4"/>
        <v>103.08670709092435</v>
      </c>
      <c r="I49" s="298">
        <f t="shared" si="4"/>
        <v>104.19893779658435</v>
      </c>
      <c r="J49" s="298">
        <f t="shared" si="4"/>
        <v>105.46964877518823</v>
      </c>
      <c r="K49" s="298">
        <f t="shared" si="4"/>
        <v>106.31325655058242</v>
      </c>
      <c r="L49" s="298">
        <f t="shared" si="5"/>
        <v>106.88119674765609</v>
      </c>
      <c r="M49" s="298">
        <f t="shared" si="6"/>
        <v>107.31704092907262</v>
      </c>
      <c r="N49" s="298">
        <f t="shared" si="7"/>
        <v>107.55954313130178</v>
      </c>
    </row>
    <row r="50" spans="1:14" ht="13.15">
      <c r="B50" s="354" t="str">
        <f t="shared" si="3"/>
        <v>55-59</v>
      </c>
      <c r="C50" s="298">
        <f t="shared" si="3"/>
        <v>52.444173779795463</v>
      </c>
      <c r="D50" s="298">
        <f t="shared" si="4"/>
        <v>50.280614188084883</v>
      </c>
      <c r="E50" s="298">
        <f t="shared" si="4"/>
        <v>49.03329109233534</v>
      </c>
      <c r="F50" s="298">
        <f t="shared" si="4"/>
        <v>48.251728275397987</v>
      </c>
      <c r="G50" s="298">
        <f t="shared" si="4"/>
        <v>47.733017613575612</v>
      </c>
      <c r="H50" s="298">
        <f t="shared" si="4"/>
        <v>47.627065022182975</v>
      </c>
      <c r="I50" s="298">
        <f t="shared" si="4"/>
        <v>47.81095819864143</v>
      </c>
      <c r="J50" s="298">
        <f t="shared" si="4"/>
        <v>48.229776040923923</v>
      </c>
      <c r="K50" s="298">
        <f t="shared" si="4"/>
        <v>48.511057690121469</v>
      </c>
      <c r="L50" s="298">
        <f t="shared" si="5"/>
        <v>48.753979168308369</v>
      </c>
      <c r="M50" s="298">
        <f t="shared" si="6"/>
        <v>49.023063871020007</v>
      </c>
      <c r="N50" s="298">
        <f t="shared" si="7"/>
        <v>49.245097451298776</v>
      </c>
    </row>
    <row r="51" spans="1:14" ht="13.15">
      <c r="B51" s="354" t="str">
        <f t="shared" si="3"/>
        <v>60-64</v>
      </c>
      <c r="C51" s="298">
        <f t="shared" si="3"/>
        <v>25.243083645857997</v>
      </c>
      <c r="D51" s="298">
        <f t="shared" si="4"/>
        <v>21.809548687782595</v>
      </c>
      <c r="E51" s="298">
        <f t="shared" si="4"/>
        <v>19.789522170270754</v>
      </c>
      <c r="F51" s="298">
        <f t="shared" si="4"/>
        <v>18.555660107297651</v>
      </c>
      <c r="G51" s="298">
        <f t="shared" si="4"/>
        <v>17.760900553316443</v>
      </c>
      <c r="H51" s="298">
        <f t="shared" si="4"/>
        <v>17.345996134049773</v>
      </c>
      <c r="I51" s="298">
        <f t="shared" si="4"/>
        <v>17.17267632751798</v>
      </c>
      <c r="J51" s="298">
        <f t="shared" si="4"/>
        <v>17.176492506216629</v>
      </c>
      <c r="K51" s="298">
        <f t="shared" si="4"/>
        <v>17.150821166991822</v>
      </c>
      <c r="L51" s="298">
        <f t="shared" si="5"/>
        <v>17.146830203033314</v>
      </c>
      <c r="M51" s="298">
        <f t="shared" si="6"/>
        <v>17.195286497906157</v>
      </c>
      <c r="N51" s="298">
        <f t="shared" si="7"/>
        <v>17.253063356797433</v>
      </c>
    </row>
    <row r="52" spans="1:14" ht="13.15">
      <c r="B52" s="354" t="str">
        <f t="shared" si="3"/>
        <v>65 plus</v>
      </c>
      <c r="C52" s="298">
        <f t="shared" si="3"/>
        <v>9.2080305118670704</v>
      </c>
      <c r="D52" s="298">
        <f t="shared" si="4"/>
        <v>9.0331670043857635</v>
      </c>
      <c r="E52" s="298">
        <f t="shared" si="4"/>
        <v>8.5436546056121525</v>
      </c>
      <c r="F52" s="298">
        <f t="shared" si="4"/>
        <v>8.0068366531502146</v>
      </c>
      <c r="G52" s="298">
        <f t="shared" si="4"/>
        <v>7.5230115459974112</v>
      </c>
      <c r="H52" s="298">
        <f t="shared" si="4"/>
        <v>7.1600837576418455</v>
      </c>
      <c r="I52" s="298">
        <f t="shared" si="4"/>
        <v>6.9111540050611744</v>
      </c>
      <c r="J52" s="298">
        <f t="shared" si="4"/>
        <v>6.7630730687036271</v>
      </c>
      <c r="K52" s="298">
        <f t="shared" si="4"/>
        <v>6.6493534494629207</v>
      </c>
      <c r="L52" s="298">
        <f t="shared" si="5"/>
        <v>6.5696976563653884</v>
      </c>
      <c r="M52" s="298">
        <f t="shared" si="6"/>
        <v>6.5272175695052717</v>
      </c>
      <c r="N52" s="298">
        <f t="shared" si="7"/>
        <v>6.5066029669723804</v>
      </c>
    </row>
    <row r="53" spans="1:14" ht="13.15">
      <c r="B53" s="354" t="str">
        <f t="shared" si="3"/>
        <v>Total</v>
      </c>
      <c r="C53" s="298">
        <f t="shared" si="3"/>
        <v>1049.5514778094112</v>
      </c>
      <c r="D53" s="298">
        <f t="shared" si="4"/>
        <v>1045.1718124437073</v>
      </c>
      <c r="E53" s="298">
        <f t="shared" si="4"/>
        <v>1046.6836653565151</v>
      </c>
      <c r="F53" s="298">
        <f t="shared" si="4"/>
        <v>1048.2449657789168</v>
      </c>
      <c r="G53" s="298">
        <f t="shared" si="4"/>
        <v>1047.3022787918303</v>
      </c>
      <c r="H53" s="298">
        <f t="shared" si="4"/>
        <v>1051.2066681110878</v>
      </c>
      <c r="I53" s="298">
        <f t="shared" si="4"/>
        <v>1058.5335049168991</v>
      </c>
      <c r="J53" s="298">
        <f t="shared" si="4"/>
        <v>1069.6212832162119</v>
      </c>
      <c r="K53" s="298">
        <f t="shared" si="4"/>
        <v>1074.2551826874817</v>
      </c>
      <c r="L53" s="298">
        <f t="shared" si="5"/>
        <v>1076.6167104927865</v>
      </c>
      <c r="M53" s="298">
        <f t="shared" si="6"/>
        <v>1079.8758790881766</v>
      </c>
      <c r="N53" s="298">
        <f t="shared" si="7"/>
        <v>1082.5614855636206</v>
      </c>
    </row>
    <row r="54" spans="1:14">
      <c r="A54" s="300">
        <f>SUM(C54:N54)</f>
        <v>0</v>
      </c>
      <c r="C54" s="300">
        <f>SUM(C43:C52)-C53</f>
        <v>0</v>
      </c>
      <c r="D54" s="300">
        <f t="shared" ref="D54:N54" si="8">SUM(D43:D52)-D53</f>
        <v>0</v>
      </c>
      <c r="E54" s="300">
        <f t="shared" si="8"/>
        <v>0</v>
      </c>
      <c r="F54" s="300">
        <f t="shared" si="8"/>
        <v>0</v>
      </c>
      <c r="G54" s="300">
        <f t="shared" si="8"/>
        <v>0</v>
      </c>
      <c r="H54" s="300">
        <f t="shared" si="8"/>
        <v>0</v>
      </c>
      <c r="I54" s="300">
        <f t="shared" si="8"/>
        <v>0</v>
      </c>
      <c r="J54" s="300">
        <f t="shared" si="8"/>
        <v>0</v>
      </c>
      <c r="K54" s="300">
        <f t="shared" si="8"/>
        <v>0</v>
      </c>
      <c r="L54" s="300">
        <f t="shared" si="8"/>
        <v>0</v>
      </c>
      <c r="M54" s="300">
        <f t="shared" si="8"/>
        <v>0</v>
      </c>
      <c r="N54" s="300">
        <f t="shared" si="8"/>
        <v>0</v>
      </c>
    </row>
    <row r="56" spans="1:14" ht="13.15">
      <c r="B56" s="332" t="s">
        <v>47</v>
      </c>
      <c r="H56" s="316"/>
    </row>
    <row r="57" spans="1:14">
      <c r="H57" s="316"/>
    </row>
    <row r="58" spans="1:14" ht="13.15">
      <c r="B58" s="329" t="str">
        <f t="shared" ref="B58:B69" si="9">B42</f>
        <v>Age group</v>
      </c>
      <c r="C58" s="329" t="str">
        <f t="shared" ref="C58:N58" si="10">C42</f>
        <v>2018/19</v>
      </c>
      <c r="D58" s="329" t="str">
        <f t="shared" si="10"/>
        <v>2019/20</v>
      </c>
      <c r="E58" s="329" t="str">
        <f t="shared" si="10"/>
        <v>2020/21</v>
      </c>
      <c r="F58" s="329" t="str">
        <f t="shared" si="10"/>
        <v>2021/22</v>
      </c>
      <c r="G58" s="329" t="str">
        <f t="shared" si="10"/>
        <v>2022/23</v>
      </c>
      <c r="H58" s="329" t="str">
        <f t="shared" si="10"/>
        <v>2023/24</v>
      </c>
      <c r="I58" s="329" t="str">
        <f t="shared" si="10"/>
        <v>2024/25</v>
      </c>
      <c r="J58" s="329" t="str">
        <f t="shared" si="10"/>
        <v>2025/26</v>
      </c>
      <c r="K58" s="329" t="str">
        <f t="shared" si="10"/>
        <v>2026/27</v>
      </c>
      <c r="L58" s="329" t="str">
        <f t="shared" si="10"/>
        <v>2027/28</v>
      </c>
      <c r="M58" s="329" t="str">
        <f t="shared" si="10"/>
        <v>2028/29</v>
      </c>
      <c r="N58" s="329" t="str">
        <f t="shared" si="10"/>
        <v>2029/30</v>
      </c>
    </row>
    <row r="59" spans="1:14" ht="13.15">
      <c r="B59" s="329" t="str">
        <f t="shared" si="9"/>
        <v>20-24</v>
      </c>
      <c r="C59" s="298">
        <f t="shared" ref="C59:C69" si="11">D21</f>
        <v>163.47854170493102</v>
      </c>
      <c r="D59" s="298">
        <f>C356</f>
        <v>208.18510899240323</v>
      </c>
      <c r="E59" s="298">
        <f t="shared" ref="E59:L59" si="12">D356</f>
        <v>243.44044744003295</v>
      </c>
      <c r="F59" s="298">
        <f t="shared" si="12"/>
        <v>267.13734786015357</v>
      </c>
      <c r="G59" s="298">
        <f t="shared" si="12"/>
        <v>281.41600443392633</v>
      </c>
      <c r="H59" s="298">
        <f t="shared" si="12"/>
        <v>295.56414609271508</v>
      </c>
      <c r="I59" s="298">
        <f t="shared" si="12"/>
        <v>308.88949997884947</v>
      </c>
      <c r="J59" s="298">
        <f t="shared" si="12"/>
        <v>322.30924905840857</v>
      </c>
      <c r="K59" s="298">
        <f t="shared" si="12"/>
        <v>327.00519466623859</v>
      </c>
      <c r="L59" s="298">
        <f t="shared" si="12"/>
        <v>328.73293077065398</v>
      </c>
      <c r="M59" s="298">
        <f>L356</f>
        <v>331.00984877188284</v>
      </c>
      <c r="N59" s="298">
        <f>M356</f>
        <v>332.42928832848366</v>
      </c>
    </row>
    <row r="60" spans="1:14" ht="13.15">
      <c r="B60" s="329" t="str">
        <f t="shared" si="9"/>
        <v>25-29</v>
      </c>
      <c r="C60" s="298">
        <f t="shared" si="11"/>
        <v>605.92100778887732</v>
      </c>
      <c r="D60" s="298">
        <f t="shared" ref="D60:K69" si="13">C357</f>
        <v>564.92065355253635</v>
      </c>
      <c r="E60" s="298">
        <f t="shared" si="13"/>
        <v>547.13756094122107</v>
      </c>
      <c r="F60" s="298">
        <f t="shared" si="13"/>
        <v>538.49977138185079</v>
      </c>
      <c r="G60" s="298">
        <f t="shared" si="13"/>
        <v>533.92164459653384</v>
      </c>
      <c r="H60" s="298">
        <f t="shared" si="13"/>
        <v>537.48391783596514</v>
      </c>
      <c r="I60" s="298">
        <f t="shared" si="13"/>
        <v>546.12702809009295</v>
      </c>
      <c r="J60" s="298">
        <f t="shared" si="13"/>
        <v>558.98542453822211</v>
      </c>
      <c r="K60" s="298">
        <f t="shared" si="13"/>
        <v>565.72996044773106</v>
      </c>
      <c r="L60" s="298">
        <f t="shared" ref="L60:L69" si="14">K357</f>
        <v>569.79621634577768</v>
      </c>
      <c r="M60" s="298">
        <f t="shared" ref="M60:M69" si="15">L357</f>
        <v>574.14642785612659</v>
      </c>
      <c r="N60" s="298">
        <f t="shared" ref="N60:N69" si="16">M357</f>
        <v>577.50317504538839</v>
      </c>
    </row>
    <row r="61" spans="1:14" ht="13.15">
      <c r="B61" s="329" t="str">
        <f t="shared" si="9"/>
        <v>30-34</v>
      </c>
      <c r="C61" s="298">
        <f t="shared" si="11"/>
        <v>870.48588445499365</v>
      </c>
      <c r="D61" s="298">
        <f t="shared" si="13"/>
        <v>796.71630037376713</v>
      </c>
      <c r="E61" s="298">
        <f t="shared" si="13"/>
        <v>736.97872321883108</v>
      </c>
      <c r="F61" s="298">
        <f t="shared" si="13"/>
        <v>687.50786980648013</v>
      </c>
      <c r="G61" s="298">
        <f t="shared" si="13"/>
        <v>648.29073201824144</v>
      </c>
      <c r="H61" s="298">
        <f t="shared" si="13"/>
        <v>620.91213180524187</v>
      </c>
      <c r="I61" s="298">
        <f t="shared" si="13"/>
        <v>603.2929779347744</v>
      </c>
      <c r="J61" s="298">
        <f t="shared" si="13"/>
        <v>594.0731113854896</v>
      </c>
      <c r="K61" s="298">
        <f t="shared" si="13"/>
        <v>587.26781702845619</v>
      </c>
      <c r="L61" s="298">
        <f t="shared" si="14"/>
        <v>582.72554743521209</v>
      </c>
      <c r="M61" s="298">
        <f t="shared" si="15"/>
        <v>580.69318472026646</v>
      </c>
      <c r="N61" s="298">
        <f t="shared" si="16"/>
        <v>579.91069672226638</v>
      </c>
    </row>
    <row r="62" spans="1:14" ht="13.15">
      <c r="B62" s="329" t="str">
        <f t="shared" si="9"/>
        <v>35-39</v>
      </c>
      <c r="C62" s="298">
        <f t="shared" si="11"/>
        <v>795.22963508476471</v>
      </c>
      <c r="D62" s="298">
        <f t="shared" si="13"/>
        <v>780.70205617169563</v>
      </c>
      <c r="E62" s="298">
        <f t="shared" si="13"/>
        <v>757.84304783564278</v>
      </c>
      <c r="F62" s="298">
        <f t="shared" si="13"/>
        <v>727.60788076707036</v>
      </c>
      <c r="G62" s="298">
        <f t="shared" si="13"/>
        <v>695.1455014034733</v>
      </c>
      <c r="H62" s="298">
        <f t="shared" si="13"/>
        <v>665.72886094396631</v>
      </c>
      <c r="I62" s="298">
        <f t="shared" si="13"/>
        <v>640.43580269865834</v>
      </c>
      <c r="J62" s="298">
        <f t="shared" si="13"/>
        <v>620.2110885629678</v>
      </c>
      <c r="K62" s="298">
        <f t="shared" si="13"/>
        <v>601.88726020522154</v>
      </c>
      <c r="L62" s="298">
        <f t="shared" si="14"/>
        <v>586.60664494113803</v>
      </c>
      <c r="M62" s="298">
        <f t="shared" si="15"/>
        <v>574.97739158994034</v>
      </c>
      <c r="N62" s="298">
        <f t="shared" si="16"/>
        <v>566.01046736793535</v>
      </c>
    </row>
    <row r="63" spans="1:14" ht="13.15">
      <c r="B63" s="329" t="str">
        <f t="shared" si="9"/>
        <v>40-44</v>
      </c>
      <c r="C63" s="298">
        <f t="shared" si="11"/>
        <v>528.52375132417546</v>
      </c>
      <c r="D63" s="298">
        <f t="shared" si="13"/>
        <v>564.16582928212472</v>
      </c>
      <c r="E63" s="298">
        <f t="shared" si="13"/>
        <v>588.86796097262732</v>
      </c>
      <c r="F63" s="298">
        <f t="shared" si="13"/>
        <v>600.80755695741709</v>
      </c>
      <c r="G63" s="298">
        <f t="shared" si="13"/>
        <v>602.98893443251995</v>
      </c>
      <c r="H63" s="298">
        <f t="shared" si="13"/>
        <v>599.95357474575496</v>
      </c>
      <c r="I63" s="298">
        <f t="shared" si="13"/>
        <v>593.42283209053437</v>
      </c>
      <c r="J63" s="298">
        <f t="shared" si="13"/>
        <v>585.30175797197785</v>
      </c>
      <c r="K63" s="298">
        <f t="shared" si="13"/>
        <v>574.14341719190145</v>
      </c>
      <c r="L63" s="298">
        <f t="shared" si="14"/>
        <v>562.1169083190855</v>
      </c>
      <c r="M63" s="298">
        <f t="shared" si="15"/>
        <v>550.85145208905647</v>
      </c>
      <c r="N63" s="298">
        <f t="shared" si="16"/>
        <v>540.41555279000465</v>
      </c>
    </row>
    <row r="64" spans="1:14" ht="13.15">
      <c r="B64" s="329" t="str">
        <f t="shared" si="9"/>
        <v>45-49</v>
      </c>
      <c r="C64" s="298">
        <f t="shared" si="11"/>
        <v>353.57917162521011</v>
      </c>
      <c r="D64" s="298">
        <f t="shared" si="13"/>
        <v>379.7734296189002</v>
      </c>
      <c r="E64" s="298">
        <f t="shared" si="13"/>
        <v>406.40316667175324</v>
      </c>
      <c r="F64" s="298">
        <f t="shared" si="13"/>
        <v>428.83071852535363</v>
      </c>
      <c r="G64" s="298">
        <f t="shared" si="13"/>
        <v>446.47000240764538</v>
      </c>
      <c r="H64" s="298">
        <f t="shared" si="13"/>
        <v>460.80866012409638</v>
      </c>
      <c r="I64" s="298">
        <f t="shared" si="13"/>
        <v>471.60043716830654</v>
      </c>
      <c r="J64" s="298">
        <f t="shared" si="13"/>
        <v>479.35949514492677</v>
      </c>
      <c r="K64" s="298">
        <f t="shared" si="13"/>
        <v>482.24258682484248</v>
      </c>
      <c r="L64" s="298">
        <f t="shared" si="14"/>
        <v>481.88446696840265</v>
      </c>
      <c r="M64" s="298">
        <f t="shared" si="15"/>
        <v>479.72530540294383</v>
      </c>
      <c r="N64" s="298">
        <f t="shared" si="16"/>
        <v>476.05784322334381</v>
      </c>
    </row>
    <row r="65" spans="1:14" ht="13.15">
      <c r="B65" s="329" t="str">
        <f t="shared" si="9"/>
        <v>50-54</v>
      </c>
      <c r="C65" s="298">
        <f t="shared" si="11"/>
        <v>220.96373218871452</v>
      </c>
      <c r="D65" s="298">
        <f t="shared" si="13"/>
        <v>236.91257676724666</v>
      </c>
      <c r="E65" s="298">
        <f t="shared" si="13"/>
        <v>253.52938128768403</v>
      </c>
      <c r="F65" s="298">
        <f t="shared" si="13"/>
        <v>268.90786910125797</v>
      </c>
      <c r="G65" s="298">
        <f t="shared" si="13"/>
        <v>283.04827532884991</v>
      </c>
      <c r="H65" s="298">
        <f t="shared" si="13"/>
        <v>296.90711936811721</v>
      </c>
      <c r="I65" s="298">
        <f t="shared" si="13"/>
        <v>309.84211780365962</v>
      </c>
      <c r="J65" s="298">
        <f t="shared" si="13"/>
        <v>321.6389728913274</v>
      </c>
      <c r="K65" s="298">
        <f t="shared" si="13"/>
        <v>330.3473391052151</v>
      </c>
      <c r="L65" s="298">
        <f t="shared" si="14"/>
        <v>336.66018844093526</v>
      </c>
      <c r="M65" s="298">
        <f t="shared" si="15"/>
        <v>341.24631088449974</v>
      </c>
      <c r="N65" s="298">
        <f t="shared" si="16"/>
        <v>344.05402502972117</v>
      </c>
    </row>
    <row r="66" spans="1:14" ht="13.15">
      <c r="B66" s="329" t="str">
        <f t="shared" si="9"/>
        <v>55-59</v>
      </c>
      <c r="C66" s="298">
        <f t="shared" si="11"/>
        <v>109.39736250073</v>
      </c>
      <c r="D66" s="298">
        <f t="shared" si="13"/>
        <v>111.92032991092255</v>
      </c>
      <c r="E66" s="298">
        <f t="shared" si="13"/>
        <v>116.34536786068372</v>
      </c>
      <c r="F66" s="298">
        <f t="shared" si="13"/>
        <v>121.24936242105285</v>
      </c>
      <c r="G66" s="298">
        <f t="shared" si="13"/>
        <v>126.26154234515053</v>
      </c>
      <c r="H66" s="298">
        <f t="shared" si="13"/>
        <v>131.9710229361711</v>
      </c>
      <c r="I66" s="298">
        <f t="shared" si="13"/>
        <v>137.97385989064543</v>
      </c>
      <c r="J66" s="298">
        <f t="shared" si="13"/>
        <v>144.09643037148064</v>
      </c>
      <c r="K66" s="298">
        <f t="shared" si="13"/>
        <v>149.05100238184986</v>
      </c>
      <c r="L66" s="298">
        <f t="shared" si="14"/>
        <v>153.20716163987498</v>
      </c>
      <c r="M66" s="298">
        <f t="shared" si="15"/>
        <v>156.83165757361971</v>
      </c>
      <c r="N66" s="298">
        <f t="shared" si="16"/>
        <v>159.71791640128487</v>
      </c>
    </row>
    <row r="67" spans="1:14" ht="13.15">
      <c r="B67" s="329" t="str">
        <f t="shared" si="9"/>
        <v>60-64</v>
      </c>
      <c r="C67" s="298">
        <f t="shared" si="11"/>
        <v>40.734134977236451</v>
      </c>
      <c r="D67" s="298">
        <f t="shared" si="13"/>
        <v>40.948248400252702</v>
      </c>
      <c r="E67" s="298">
        <f t="shared" si="13"/>
        <v>41.610539970539975</v>
      </c>
      <c r="F67" s="298">
        <f t="shared" si="13"/>
        <v>42.39162231360428</v>
      </c>
      <c r="G67" s="298">
        <f t="shared" si="13"/>
        <v>43.271016509219187</v>
      </c>
      <c r="H67" s="298">
        <f t="shared" si="13"/>
        <v>44.624182423594824</v>
      </c>
      <c r="I67" s="298">
        <f t="shared" si="13"/>
        <v>46.266713682592602</v>
      </c>
      <c r="J67" s="298">
        <f t="shared" si="13"/>
        <v>48.137762106504653</v>
      </c>
      <c r="K67" s="298">
        <f t="shared" si="13"/>
        <v>49.60121326045951</v>
      </c>
      <c r="L67" s="298">
        <f t="shared" si="14"/>
        <v>50.898425477855582</v>
      </c>
      <c r="M67" s="298">
        <f t="shared" si="15"/>
        <v>52.169083342119343</v>
      </c>
      <c r="N67" s="298">
        <f t="shared" si="16"/>
        <v>53.280948257495524</v>
      </c>
    </row>
    <row r="68" spans="1:14" ht="13.15">
      <c r="B68" s="329" t="str">
        <f t="shared" si="9"/>
        <v>65 plus</v>
      </c>
      <c r="C68" s="298">
        <f t="shared" si="11"/>
        <v>5.6480187153589494</v>
      </c>
      <c r="D68" s="298">
        <f t="shared" si="13"/>
        <v>10.697514987183503</v>
      </c>
      <c r="E68" s="298">
        <f t="shared" si="13"/>
        <v>14.068670132498866</v>
      </c>
      <c r="F68" s="298">
        <f t="shared" si="13"/>
        <v>16.273524013338125</v>
      </c>
      <c r="G68" s="298">
        <f t="shared" si="13"/>
        <v>17.744890470836463</v>
      </c>
      <c r="H68" s="298">
        <f t="shared" si="13"/>
        <v>18.885683982125496</v>
      </c>
      <c r="I68" s="298">
        <f t="shared" si="13"/>
        <v>19.86046709962012</v>
      </c>
      <c r="J68" s="298">
        <f t="shared" si="13"/>
        <v>20.778202241333624</v>
      </c>
      <c r="K68" s="298">
        <f t="shared" si="13"/>
        <v>21.522241043425026</v>
      </c>
      <c r="L68" s="298">
        <f t="shared" si="14"/>
        <v>22.1614685601687</v>
      </c>
      <c r="M68" s="298">
        <f t="shared" si="15"/>
        <v>22.761489930603172</v>
      </c>
      <c r="N68" s="298">
        <f t="shared" si="16"/>
        <v>23.309248379104073</v>
      </c>
    </row>
    <row r="69" spans="1:14" ht="13.15">
      <c r="B69" s="329" t="str">
        <f t="shared" si="9"/>
        <v>Total</v>
      </c>
      <c r="C69" s="298">
        <f t="shared" si="11"/>
        <v>3693.9612403649921</v>
      </c>
      <c r="D69" s="298">
        <f t="shared" si="13"/>
        <v>3694.9420480570334</v>
      </c>
      <c r="E69" s="298">
        <f t="shared" si="13"/>
        <v>3706.2248663315149</v>
      </c>
      <c r="F69" s="298">
        <f t="shared" si="13"/>
        <v>3699.2135231475786</v>
      </c>
      <c r="G69" s="298">
        <f t="shared" si="13"/>
        <v>3678.5585439463966</v>
      </c>
      <c r="H69" s="298">
        <f t="shared" si="13"/>
        <v>3672.8393002577486</v>
      </c>
      <c r="I69" s="298">
        <f t="shared" si="13"/>
        <v>3677.7117364377341</v>
      </c>
      <c r="J69" s="298">
        <f t="shared" si="13"/>
        <v>3694.8914942726387</v>
      </c>
      <c r="K69" s="298">
        <f t="shared" si="13"/>
        <v>3688.7980321553405</v>
      </c>
      <c r="L69" s="298">
        <f t="shared" si="14"/>
        <v>3674.7899588991036</v>
      </c>
      <c r="M69" s="298">
        <f t="shared" si="15"/>
        <v>3664.4121521610587</v>
      </c>
      <c r="N69" s="298">
        <f t="shared" si="16"/>
        <v>3652.6891615450281</v>
      </c>
    </row>
    <row r="70" spans="1:14">
      <c r="A70" s="300">
        <f>SUM(C70:N70)</f>
        <v>0</v>
      </c>
      <c r="C70" s="300">
        <f>SUM(C59:C68)-C69</f>
        <v>0</v>
      </c>
      <c r="D70" s="300">
        <f t="shared" ref="D70:N70" si="17">SUM(D59:D68)-D69</f>
        <v>0</v>
      </c>
      <c r="E70" s="300">
        <f t="shared" si="17"/>
        <v>0</v>
      </c>
      <c r="F70" s="300">
        <f t="shared" si="17"/>
        <v>0</v>
      </c>
      <c r="G70" s="300">
        <f t="shared" si="17"/>
        <v>0</v>
      </c>
      <c r="H70" s="300">
        <f t="shared" si="17"/>
        <v>0</v>
      </c>
      <c r="I70" s="300">
        <f t="shared" si="17"/>
        <v>0</v>
      </c>
      <c r="J70" s="300">
        <f t="shared" si="17"/>
        <v>0</v>
      </c>
      <c r="K70" s="300">
        <f t="shared" si="17"/>
        <v>0</v>
      </c>
      <c r="L70" s="300">
        <f t="shared" si="17"/>
        <v>0</v>
      </c>
      <c r="M70" s="300">
        <f t="shared" si="17"/>
        <v>0</v>
      </c>
      <c r="N70" s="300">
        <f t="shared" si="17"/>
        <v>0</v>
      </c>
    </row>
    <row r="72" spans="1:14" ht="15">
      <c r="B72" s="331" t="s">
        <v>162</v>
      </c>
      <c r="H72" s="316"/>
    </row>
    <row r="73" spans="1:14">
      <c r="H73" s="316"/>
    </row>
    <row r="74" spans="1:14" ht="13.15">
      <c r="B74" s="332" t="s">
        <v>46</v>
      </c>
      <c r="C74" s="254" t="s">
        <v>449</v>
      </c>
      <c r="H74" s="316"/>
    </row>
    <row r="75" spans="1:14">
      <c r="H75" s="316"/>
    </row>
    <row r="76" spans="1:14" ht="13.15">
      <c r="B76" s="329" t="str">
        <f t="shared" ref="B76:B87" si="18">B42</f>
        <v>Age group</v>
      </c>
      <c r="C76" s="329" t="str">
        <f t="shared" ref="C76:N76" si="19">C42</f>
        <v>2018/19</v>
      </c>
      <c r="D76" s="329" t="str">
        <f t="shared" si="19"/>
        <v>2019/20</v>
      </c>
      <c r="E76" s="329" t="str">
        <f t="shared" si="19"/>
        <v>2020/21</v>
      </c>
      <c r="F76" s="329" t="str">
        <f t="shared" si="19"/>
        <v>2021/22</v>
      </c>
      <c r="G76" s="329" t="str">
        <f t="shared" si="19"/>
        <v>2022/23</v>
      </c>
      <c r="H76" s="329" t="str">
        <f t="shared" si="19"/>
        <v>2023/24</v>
      </c>
      <c r="I76" s="329" t="str">
        <f t="shared" si="19"/>
        <v>2024/25</v>
      </c>
      <c r="J76" s="329" t="str">
        <f t="shared" si="19"/>
        <v>2025/26</v>
      </c>
      <c r="K76" s="329" t="str">
        <f t="shared" si="19"/>
        <v>2026/27</v>
      </c>
      <c r="L76" s="329" t="str">
        <f t="shared" si="19"/>
        <v>2027/28</v>
      </c>
      <c r="M76" s="329" t="str">
        <f t="shared" si="19"/>
        <v>2028/29</v>
      </c>
      <c r="N76" s="329" t="str">
        <f t="shared" si="19"/>
        <v>2029/30</v>
      </c>
    </row>
    <row r="77" spans="1:14" ht="13.15">
      <c r="B77" s="329" t="str">
        <f t="shared" si="18"/>
        <v>20-24</v>
      </c>
      <c r="C77" s="444">
        <f>C43-(0.2*C43)</f>
        <v>28.236893566191146</v>
      </c>
      <c r="D77" s="444">
        <f>D43-(0.2*D43)</f>
        <v>41.205789107164179</v>
      </c>
      <c r="E77" s="444">
        <f t="shared" ref="E77:N77" si="20">E43-(0.2*E43)</f>
        <v>51.313136505243619</v>
      </c>
      <c r="F77" s="444">
        <f t="shared" si="20"/>
        <v>58.451872605183119</v>
      </c>
      <c r="G77" s="444">
        <f t="shared" si="20"/>
        <v>63.031755837168262</v>
      </c>
      <c r="H77" s="444">
        <f t="shared" si="20"/>
        <v>67.237253375944448</v>
      </c>
      <c r="I77" s="444">
        <f t="shared" si="20"/>
        <v>71.009204060990641</v>
      </c>
      <c r="J77" s="444">
        <f t="shared" si="20"/>
        <v>74.624434542916674</v>
      </c>
      <c r="K77" s="444">
        <f t="shared" si="20"/>
        <v>76.129728209496463</v>
      </c>
      <c r="L77" s="444">
        <f t="shared" si="20"/>
        <v>76.847240367568915</v>
      </c>
      <c r="M77" s="444">
        <f t="shared" si="20"/>
        <v>77.601184442467527</v>
      </c>
      <c r="N77" s="444">
        <f t="shared" si="20"/>
        <v>78.09850109644151</v>
      </c>
    </row>
    <row r="78" spans="1:14" ht="13.15">
      <c r="B78" s="329" t="str">
        <f t="shared" si="18"/>
        <v>25-29</v>
      </c>
      <c r="C78" s="444">
        <f t="shared" ref="C78:C85" si="21">C44+(0.2*C43)-(0.2*C44)</f>
        <v>127.89162378358967</v>
      </c>
      <c r="D78" s="444">
        <f t="shared" ref="D78:N78" si="22">D44+(0.2*D43)-(0.2*D44)</f>
        <v>124.76806647831359</v>
      </c>
      <c r="E78" s="444">
        <f t="shared" si="22"/>
        <v>125.9577872802497</v>
      </c>
      <c r="F78" s="444">
        <f t="shared" si="22"/>
        <v>128.52142627545084</v>
      </c>
      <c r="G78" s="444">
        <f t="shared" si="22"/>
        <v>130.96898439689488</v>
      </c>
      <c r="H78" s="444">
        <f t="shared" si="22"/>
        <v>134.76649880007184</v>
      </c>
      <c r="I78" s="444">
        <f t="shared" si="22"/>
        <v>139.25922214962415</v>
      </c>
      <c r="J78" s="444">
        <f t="shared" si="22"/>
        <v>144.37536571576723</v>
      </c>
      <c r="K78" s="444">
        <f t="shared" si="22"/>
        <v>147.33107901073436</v>
      </c>
      <c r="L78" s="444">
        <f t="shared" si="22"/>
        <v>149.27647936106899</v>
      </c>
      <c r="M78" s="444">
        <f t="shared" si="22"/>
        <v>151.12471289181823</v>
      </c>
      <c r="N78" s="444">
        <f t="shared" si="22"/>
        <v>152.54364835372419</v>
      </c>
    </row>
    <row r="79" spans="1:14" ht="13.15">
      <c r="B79" s="329" t="str">
        <f t="shared" si="18"/>
        <v>30-34</v>
      </c>
      <c r="C79" s="444">
        <f t="shared" si="21"/>
        <v>176.81418589412024</v>
      </c>
      <c r="D79" s="444">
        <f t="shared" ref="D79:N79" si="23">D45+(0.2*D44)-(0.2*D45)</f>
        <v>170.97067205365653</v>
      </c>
      <c r="E79" s="444">
        <f t="shared" si="23"/>
        <v>166.76768109168125</v>
      </c>
      <c r="F79" s="444">
        <f t="shared" si="23"/>
        <v>163.79483058687123</v>
      </c>
      <c r="G79" s="444">
        <f t="shared" si="23"/>
        <v>161.62592891433636</v>
      </c>
      <c r="H79" s="444">
        <f t="shared" si="23"/>
        <v>161.17502236855773</v>
      </c>
      <c r="I79" s="444">
        <f t="shared" si="23"/>
        <v>162.11924766987556</v>
      </c>
      <c r="J79" s="444">
        <f t="shared" si="23"/>
        <v>164.34594588185303</v>
      </c>
      <c r="K79" s="444">
        <f t="shared" si="23"/>
        <v>166.09874744121231</v>
      </c>
      <c r="L79" s="444">
        <f t="shared" si="23"/>
        <v>167.66265761644112</v>
      </c>
      <c r="M79" s="444">
        <f t="shared" si="23"/>
        <v>169.36533325637566</v>
      </c>
      <c r="N79" s="444">
        <f t="shared" si="23"/>
        <v>170.93567465284735</v>
      </c>
    </row>
    <row r="80" spans="1:14" ht="13.15">
      <c r="B80" s="329" t="str">
        <f t="shared" si="18"/>
        <v>35-39</v>
      </c>
      <c r="C80" s="444">
        <f t="shared" si="21"/>
        <v>203.24967349114576</v>
      </c>
      <c r="D80" s="444">
        <f t="shared" ref="D80:N80" si="24">D46+(0.2*D45)-(0.2*D46)</f>
        <v>194.93153052954113</v>
      </c>
      <c r="E80" s="444">
        <f t="shared" si="24"/>
        <v>188.15312345026527</v>
      </c>
      <c r="F80" s="444">
        <f t="shared" si="24"/>
        <v>182.28621076788545</v>
      </c>
      <c r="G80" s="444">
        <f t="shared" si="24"/>
        <v>177.07535829062687</v>
      </c>
      <c r="H80" s="444">
        <f t="shared" si="24"/>
        <v>173.26715144152695</v>
      </c>
      <c r="I80" s="444">
        <f t="shared" si="24"/>
        <v>170.73863665489216</v>
      </c>
      <c r="J80" s="444">
        <f t="shared" si="24"/>
        <v>169.50065060803701</v>
      </c>
      <c r="K80" s="444">
        <f t="shared" si="24"/>
        <v>168.44490868266556</v>
      </c>
      <c r="L80" s="444">
        <f t="shared" si="24"/>
        <v>167.80288071433606</v>
      </c>
      <c r="M80" s="444">
        <f t="shared" si="24"/>
        <v>167.73885681916639</v>
      </c>
      <c r="N80" s="444">
        <f t="shared" si="24"/>
        <v>167.98715555498742</v>
      </c>
    </row>
    <row r="81" spans="1:14" ht="13.15">
      <c r="B81" s="329" t="str">
        <f t="shared" si="18"/>
        <v>40-44</v>
      </c>
      <c r="C81" s="444">
        <f t="shared" si="21"/>
        <v>162.61473884262099</v>
      </c>
      <c r="D81" s="444">
        <f t="shared" ref="D81:N81" si="25">D47+(0.2*D46)-(0.2*D47)</f>
        <v>167.11560046610703</v>
      </c>
      <c r="E81" s="444">
        <f t="shared" si="25"/>
        <v>169.32269712195864</v>
      </c>
      <c r="F81" s="444">
        <f t="shared" si="25"/>
        <v>169.66967258033057</v>
      </c>
      <c r="G81" s="444">
        <f t="shared" si="25"/>
        <v>168.59536173062315</v>
      </c>
      <c r="H81" s="444">
        <f t="shared" si="25"/>
        <v>167.21535107182217</v>
      </c>
      <c r="I81" s="444">
        <f t="shared" si="25"/>
        <v>165.8009409937622</v>
      </c>
      <c r="J81" s="444">
        <f t="shared" si="25"/>
        <v>164.66256461427218</v>
      </c>
      <c r="K81" s="444">
        <f t="shared" si="25"/>
        <v>163.14201916498237</v>
      </c>
      <c r="L81" s="444">
        <f t="shared" si="25"/>
        <v>161.66964365419636</v>
      </c>
      <c r="M81" s="444">
        <f t="shared" si="25"/>
        <v>160.5580223560213</v>
      </c>
      <c r="N81" s="444">
        <f t="shared" si="25"/>
        <v>159.7045710507582</v>
      </c>
    </row>
    <row r="82" spans="1:14" ht="13.15">
      <c r="B82" s="329" t="str">
        <f t="shared" si="18"/>
        <v>45-49</v>
      </c>
      <c r="C82" s="444">
        <f t="shared" si="21"/>
        <v>135.35124850191329</v>
      </c>
      <c r="D82" s="444">
        <f t="shared" ref="D82:N82" si="26">D48+(0.2*D47)-(0.2*D48)</f>
        <v>137.09013873486902</v>
      </c>
      <c r="E82" s="444">
        <f t="shared" si="26"/>
        <v>139.56109286724165</v>
      </c>
      <c r="F82" s="444">
        <f t="shared" si="26"/>
        <v>141.76558818944454</v>
      </c>
      <c r="G82" s="444">
        <f t="shared" si="26"/>
        <v>143.24773871770111</v>
      </c>
      <c r="H82" s="444">
        <f t="shared" si="26"/>
        <v>144.46687729302874</v>
      </c>
      <c r="I82" s="444">
        <f t="shared" si="26"/>
        <v>145.37753110629367</v>
      </c>
      <c r="J82" s="444">
        <f t="shared" si="26"/>
        <v>146.10839817926691</v>
      </c>
      <c r="K82" s="444">
        <f t="shared" si="26"/>
        <v>146.057733924519</v>
      </c>
      <c r="L82" s="444">
        <f t="shared" si="26"/>
        <v>145.613162959015</v>
      </c>
      <c r="M82" s="444">
        <f t="shared" si="26"/>
        <v>145.09765073723602</v>
      </c>
      <c r="N82" s="444">
        <f t="shared" si="26"/>
        <v>144.49774433840298</v>
      </c>
    </row>
    <row r="83" spans="1:14" ht="13.15">
      <c r="B83" s="329" t="str">
        <f t="shared" si="18"/>
        <v>50-54</v>
      </c>
      <c r="C83" s="444">
        <f t="shared" si="21"/>
        <v>108.05375804854228</v>
      </c>
      <c r="D83" s="444">
        <f t="shared" ref="D83:N83" si="27">D49+(0.2*D48)-(0.2*D49)</f>
        <v>107.63685704288478</v>
      </c>
      <c r="E83" s="444">
        <f t="shared" si="27"/>
        <v>107.93465113267686</v>
      </c>
      <c r="F83" s="444">
        <f t="shared" si="27"/>
        <v>108.58424773552311</v>
      </c>
      <c r="G83" s="444">
        <f t="shared" si="27"/>
        <v>109.29671426253036</v>
      </c>
      <c r="H83" s="444">
        <f t="shared" si="27"/>
        <v>110.32802742807641</v>
      </c>
      <c r="I83" s="444">
        <f t="shared" si="27"/>
        <v>111.49414619092329</v>
      </c>
      <c r="J83" s="444">
        <f t="shared" si="27"/>
        <v>112.74065230321712</v>
      </c>
      <c r="K83" s="444">
        <f t="shared" si="27"/>
        <v>113.47708263717898</v>
      </c>
      <c r="L83" s="444">
        <f t="shared" si="27"/>
        <v>113.8978994429218</v>
      </c>
      <c r="M83" s="444">
        <f t="shared" si="27"/>
        <v>114.18114246084542</v>
      </c>
      <c r="N83" s="444">
        <f t="shared" si="27"/>
        <v>114.27751811512996</v>
      </c>
    </row>
    <row r="84" spans="1:14" ht="13.15">
      <c r="B84" s="329" t="str">
        <f t="shared" si="18"/>
        <v>55-59</v>
      </c>
      <c r="C84" s="444">
        <f t="shared" si="21"/>
        <v>62.399406767603793</v>
      </c>
      <c r="D84" s="444">
        <f t="shared" ref="D84:N84" si="28">D50+(0.2*D49)-(0.2*D50)</f>
        <v>60.554319501385599</v>
      </c>
      <c r="E84" s="444">
        <f t="shared" si="28"/>
        <v>59.533660912848042</v>
      </c>
      <c r="F84" s="444">
        <f t="shared" si="28"/>
        <v>58.958274622700266</v>
      </c>
      <c r="G84" s="444">
        <f t="shared" si="28"/>
        <v>58.629921019920353</v>
      </c>
      <c r="H84" s="444">
        <f t="shared" si="28"/>
        <v>58.718993435931246</v>
      </c>
      <c r="I84" s="444">
        <f t="shared" si="28"/>
        <v>59.088554118230022</v>
      </c>
      <c r="J84" s="444">
        <f t="shared" si="28"/>
        <v>59.677750587776785</v>
      </c>
      <c r="K84" s="444">
        <f t="shared" si="28"/>
        <v>60.071497462213664</v>
      </c>
      <c r="L84" s="444">
        <f t="shared" si="28"/>
        <v>60.379422684177904</v>
      </c>
      <c r="M84" s="444">
        <f t="shared" si="28"/>
        <v>60.681859282630526</v>
      </c>
      <c r="N84" s="444">
        <f t="shared" si="28"/>
        <v>60.907986587299384</v>
      </c>
    </row>
    <row r="85" spans="1:14" ht="13.15">
      <c r="B85" s="329" t="str">
        <f t="shared" si="18"/>
        <v>60-64</v>
      </c>
      <c r="C85" s="444">
        <f t="shared" si="21"/>
        <v>30.683301672645491</v>
      </c>
      <c r="D85" s="444">
        <f t="shared" ref="D85:N85" si="29">D51+(0.2*D50)-(0.2*D51)</f>
        <v>27.50376178784305</v>
      </c>
      <c r="E85" s="444">
        <f t="shared" si="29"/>
        <v>25.638275954683671</v>
      </c>
      <c r="F85" s="444">
        <f t="shared" si="29"/>
        <v>24.494873740917718</v>
      </c>
      <c r="G85" s="444">
        <f t="shared" si="29"/>
        <v>23.755323965368273</v>
      </c>
      <c r="H85" s="444">
        <f t="shared" si="29"/>
        <v>23.402209911676415</v>
      </c>
      <c r="I85" s="444">
        <f t="shared" si="29"/>
        <v>23.300332701742668</v>
      </c>
      <c r="J85" s="444">
        <f t="shared" si="29"/>
        <v>23.387149213158086</v>
      </c>
      <c r="K85" s="444">
        <f t="shared" si="29"/>
        <v>23.42286847161775</v>
      </c>
      <c r="L85" s="444">
        <f t="shared" si="29"/>
        <v>23.468259996088324</v>
      </c>
      <c r="M85" s="444">
        <f t="shared" si="29"/>
        <v>23.560841972528927</v>
      </c>
      <c r="N85" s="444">
        <f t="shared" si="29"/>
        <v>23.651470175697703</v>
      </c>
    </row>
    <row r="86" spans="1:14" ht="13.15">
      <c r="B86" s="329" t="str">
        <f t="shared" si="18"/>
        <v>65 plus</v>
      </c>
      <c r="C86" s="444">
        <f>C52+(0.2*C51)</f>
        <v>14.256647241038671</v>
      </c>
      <c r="D86" s="444">
        <f t="shared" ref="D86:N86" si="30">D52+(0.2*D51)</f>
        <v>13.395076741942283</v>
      </c>
      <c r="E86" s="444">
        <f t="shared" si="30"/>
        <v>12.501559039666304</v>
      </c>
      <c r="F86" s="444">
        <f t="shared" si="30"/>
        <v>11.717968674609745</v>
      </c>
      <c r="G86" s="444">
        <f t="shared" si="30"/>
        <v>11.075191656660699</v>
      </c>
      <c r="H86" s="444">
        <f t="shared" si="30"/>
        <v>10.6292829844518</v>
      </c>
      <c r="I86" s="444">
        <f t="shared" si="30"/>
        <v>10.345689270564771</v>
      </c>
      <c r="J86" s="444">
        <f t="shared" si="30"/>
        <v>10.198371569946953</v>
      </c>
      <c r="K86" s="444">
        <f t="shared" si="30"/>
        <v>10.079517682861285</v>
      </c>
      <c r="L86" s="444">
        <f t="shared" si="30"/>
        <v>9.9990636969720512</v>
      </c>
      <c r="M86" s="444">
        <f t="shared" si="30"/>
        <v>9.9662748690865026</v>
      </c>
      <c r="N86" s="444">
        <f t="shared" si="30"/>
        <v>9.9572156383318671</v>
      </c>
    </row>
    <row r="87" spans="1:14" ht="13.15">
      <c r="B87" s="329" t="str">
        <f t="shared" si="18"/>
        <v>Total</v>
      </c>
      <c r="C87" s="444">
        <f>SUM(C77:C86)</f>
        <v>1049.5514778094114</v>
      </c>
      <c r="D87" s="444">
        <f t="shared" ref="D87:N87" si="31">SUM(D77:D86)</f>
        <v>1045.1718124437073</v>
      </c>
      <c r="E87" s="444">
        <f t="shared" si="31"/>
        <v>1046.6836653565151</v>
      </c>
      <c r="F87" s="444">
        <f t="shared" si="31"/>
        <v>1048.2449657789166</v>
      </c>
      <c r="G87" s="444">
        <f t="shared" si="31"/>
        <v>1047.3022787918305</v>
      </c>
      <c r="H87" s="444">
        <f t="shared" si="31"/>
        <v>1051.2066681110878</v>
      </c>
      <c r="I87" s="444">
        <f t="shared" si="31"/>
        <v>1058.5335049168991</v>
      </c>
      <c r="J87" s="444">
        <f t="shared" si="31"/>
        <v>1069.6212832162119</v>
      </c>
      <c r="K87" s="444">
        <f t="shared" si="31"/>
        <v>1074.2551826874817</v>
      </c>
      <c r="L87" s="444">
        <f t="shared" si="31"/>
        <v>1076.6167104927868</v>
      </c>
      <c r="M87" s="444">
        <f t="shared" si="31"/>
        <v>1079.8758790881766</v>
      </c>
      <c r="N87" s="444">
        <f t="shared" si="31"/>
        <v>1082.5614855636209</v>
      </c>
    </row>
    <row r="88" spans="1:14">
      <c r="A88" s="300">
        <f>SUM(C88:N88)</f>
        <v>0</v>
      </c>
      <c r="C88" s="300">
        <f>SUM(C77:C86)-C87</f>
        <v>0</v>
      </c>
      <c r="D88" s="300">
        <f t="shared" ref="D88:N88" si="32">SUM(D77:D86)-D87</f>
        <v>0</v>
      </c>
      <c r="E88" s="300">
        <f t="shared" si="32"/>
        <v>0</v>
      </c>
      <c r="F88" s="300">
        <f t="shared" si="32"/>
        <v>0</v>
      </c>
      <c r="G88" s="300">
        <f t="shared" si="32"/>
        <v>0</v>
      </c>
      <c r="H88" s="300">
        <f t="shared" si="32"/>
        <v>0</v>
      </c>
      <c r="I88" s="300">
        <f t="shared" si="32"/>
        <v>0</v>
      </c>
      <c r="J88" s="300">
        <f t="shared" si="32"/>
        <v>0</v>
      </c>
      <c r="K88" s="300">
        <f t="shared" si="32"/>
        <v>0</v>
      </c>
      <c r="L88" s="300">
        <f t="shared" si="32"/>
        <v>0</v>
      </c>
      <c r="M88" s="300">
        <f t="shared" si="32"/>
        <v>0</v>
      </c>
      <c r="N88" s="300">
        <f t="shared" si="32"/>
        <v>0</v>
      </c>
    </row>
    <row r="90" spans="1:14" ht="13.15">
      <c r="B90" s="332" t="s">
        <v>47</v>
      </c>
      <c r="H90" s="316"/>
    </row>
    <row r="91" spans="1:14">
      <c r="H91" s="316"/>
    </row>
    <row r="92" spans="1:14" ht="13.15">
      <c r="B92" s="329" t="str">
        <f t="shared" ref="B92:B103" si="33">B76</f>
        <v>Age group</v>
      </c>
      <c r="C92" s="329" t="str">
        <f t="shared" ref="C92:N92" si="34">C76</f>
        <v>2018/19</v>
      </c>
      <c r="D92" s="329" t="str">
        <f t="shared" si="34"/>
        <v>2019/20</v>
      </c>
      <c r="E92" s="329" t="str">
        <f t="shared" si="34"/>
        <v>2020/21</v>
      </c>
      <c r="F92" s="329" t="str">
        <f t="shared" si="34"/>
        <v>2021/22</v>
      </c>
      <c r="G92" s="329" t="str">
        <f t="shared" si="34"/>
        <v>2022/23</v>
      </c>
      <c r="H92" s="329" t="str">
        <f t="shared" si="34"/>
        <v>2023/24</v>
      </c>
      <c r="I92" s="329" t="str">
        <f t="shared" si="34"/>
        <v>2024/25</v>
      </c>
      <c r="J92" s="329" t="str">
        <f t="shared" si="34"/>
        <v>2025/26</v>
      </c>
      <c r="K92" s="329" t="str">
        <f t="shared" si="34"/>
        <v>2026/27</v>
      </c>
      <c r="L92" s="329" t="str">
        <f t="shared" si="34"/>
        <v>2027/28</v>
      </c>
      <c r="M92" s="329" t="str">
        <f t="shared" si="34"/>
        <v>2028/29</v>
      </c>
      <c r="N92" s="329" t="str">
        <f t="shared" si="34"/>
        <v>2029/30</v>
      </c>
    </row>
    <row r="93" spans="1:14" ht="13.15">
      <c r="B93" s="329" t="str">
        <f t="shared" si="33"/>
        <v>20-24</v>
      </c>
      <c r="C93" s="444">
        <f>C59-(0.2*C59)</f>
        <v>130.7828333639448</v>
      </c>
      <c r="D93" s="444">
        <f t="shared" ref="D93:N93" si="35">D59-(0.2*D59)</f>
        <v>166.54808719392258</v>
      </c>
      <c r="E93" s="444">
        <f t="shared" si="35"/>
        <v>194.75235795202636</v>
      </c>
      <c r="F93" s="444">
        <f t="shared" si="35"/>
        <v>213.70987828812287</v>
      </c>
      <c r="G93" s="444">
        <f t="shared" si="35"/>
        <v>225.13280354714107</v>
      </c>
      <c r="H93" s="444">
        <f t="shared" si="35"/>
        <v>236.45131687417205</v>
      </c>
      <c r="I93" s="444">
        <f t="shared" si="35"/>
        <v>247.11159998307957</v>
      </c>
      <c r="J93" s="444">
        <f t="shared" si="35"/>
        <v>257.84739924672687</v>
      </c>
      <c r="K93" s="444">
        <f t="shared" si="35"/>
        <v>261.60415573299088</v>
      </c>
      <c r="L93" s="444">
        <f t="shared" si="35"/>
        <v>262.98634461652318</v>
      </c>
      <c r="M93" s="444">
        <f t="shared" si="35"/>
        <v>264.80787901750625</v>
      </c>
      <c r="N93" s="444">
        <f t="shared" si="35"/>
        <v>265.94343066278691</v>
      </c>
    </row>
    <row r="94" spans="1:14" ht="13.15">
      <c r="B94" s="329" t="str">
        <f t="shared" si="33"/>
        <v>25-29</v>
      </c>
      <c r="C94" s="444">
        <f t="shared" ref="C94:C101" si="36">C60+(0.2*C59)-(0.2*C60)</f>
        <v>517.43251457208805</v>
      </c>
      <c r="D94" s="444">
        <f t="shared" ref="D94:N94" si="37">D60+(0.2*D59)-(0.2*D60)</f>
        <v>493.57354464050974</v>
      </c>
      <c r="E94" s="444">
        <f t="shared" si="37"/>
        <v>486.39813824098337</v>
      </c>
      <c r="F94" s="444">
        <f t="shared" si="37"/>
        <v>484.22728667751142</v>
      </c>
      <c r="G94" s="444">
        <f t="shared" si="37"/>
        <v>483.42051656401236</v>
      </c>
      <c r="H94" s="444">
        <f t="shared" si="37"/>
        <v>489.09996348731511</v>
      </c>
      <c r="I94" s="444">
        <f t="shared" si="37"/>
        <v>498.67952246784421</v>
      </c>
      <c r="J94" s="444">
        <f t="shared" si="37"/>
        <v>511.65018944225943</v>
      </c>
      <c r="K94" s="444">
        <f t="shared" si="37"/>
        <v>517.98500729143257</v>
      </c>
      <c r="L94" s="444">
        <f t="shared" si="37"/>
        <v>521.58355923075294</v>
      </c>
      <c r="M94" s="444">
        <f t="shared" si="37"/>
        <v>525.51911203927784</v>
      </c>
      <c r="N94" s="444">
        <f t="shared" si="37"/>
        <v>528.48839770200743</v>
      </c>
    </row>
    <row r="95" spans="1:14" ht="13.15">
      <c r="B95" s="329" t="str">
        <f t="shared" si="33"/>
        <v>30-34</v>
      </c>
      <c r="C95" s="444">
        <f t="shared" si="36"/>
        <v>817.57290912177041</v>
      </c>
      <c r="D95" s="444">
        <f t="shared" ref="D95:N95" si="38">D61+(0.2*D60)-(0.2*D61)</f>
        <v>750.35717100952104</v>
      </c>
      <c r="E95" s="444">
        <f t="shared" si="38"/>
        <v>699.01049076330912</v>
      </c>
      <c r="F95" s="444">
        <f t="shared" si="38"/>
        <v>657.70625012155426</v>
      </c>
      <c r="G95" s="444">
        <f t="shared" si="38"/>
        <v>625.4169145338999</v>
      </c>
      <c r="H95" s="444">
        <f t="shared" si="38"/>
        <v>604.22648901138655</v>
      </c>
      <c r="I95" s="444">
        <f t="shared" si="38"/>
        <v>591.85978796583811</v>
      </c>
      <c r="J95" s="444">
        <f t="shared" si="38"/>
        <v>587.05557401603619</v>
      </c>
      <c r="K95" s="444">
        <f t="shared" si="38"/>
        <v>582.96024571231112</v>
      </c>
      <c r="L95" s="444">
        <f t="shared" si="38"/>
        <v>580.13968121732523</v>
      </c>
      <c r="M95" s="444">
        <f t="shared" si="38"/>
        <v>579.38383334743844</v>
      </c>
      <c r="N95" s="444">
        <f t="shared" si="38"/>
        <v>579.42919238689069</v>
      </c>
    </row>
    <row r="96" spans="1:14" ht="13.15">
      <c r="B96" s="329" t="str">
        <f t="shared" si="33"/>
        <v>35-39</v>
      </c>
      <c r="C96" s="444">
        <f t="shared" si="36"/>
        <v>810.28088495881047</v>
      </c>
      <c r="D96" s="444">
        <f t="shared" ref="D96:N96" si="39">D62+(0.2*D61)-(0.2*D62)</f>
        <v>783.90490501210991</v>
      </c>
      <c r="E96" s="444">
        <f t="shared" si="39"/>
        <v>753.67018291228044</v>
      </c>
      <c r="F96" s="444">
        <f t="shared" si="39"/>
        <v>719.58787857495224</v>
      </c>
      <c r="G96" s="444">
        <f t="shared" si="39"/>
        <v>685.77454752642689</v>
      </c>
      <c r="H96" s="444">
        <f t="shared" si="39"/>
        <v>656.76551511622142</v>
      </c>
      <c r="I96" s="444">
        <f t="shared" si="39"/>
        <v>633.00723774588153</v>
      </c>
      <c r="J96" s="444">
        <f t="shared" si="39"/>
        <v>614.98349312747212</v>
      </c>
      <c r="K96" s="444">
        <f t="shared" si="39"/>
        <v>598.96337156986851</v>
      </c>
      <c r="L96" s="444">
        <f t="shared" si="39"/>
        <v>585.83042543995282</v>
      </c>
      <c r="M96" s="444">
        <f t="shared" si="39"/>
        <v>576.12055021600554</v>
      </c>
      <c r="N96" s="444">
        <f t="shared" si="39"/>
        <v>568.79051323880151</v>
      </c>
    </row>
    <row r="97" spans="1:14" ht="13.15">
      <c r="B97" s="329" t="str">
        <f t="shared" si="33"/>
        <v>40-44</v>
      </c>
      <c r="C97" s="444">
        <f t="shared" si="36"/>
        <v>581.86492807629338</v>
      </c>
      <c r="D97" s="444">
        <f t="shared" ref="D97:N97" si="40">D63+(0.2*D62)-(0.2*D63)</f>
        <v>607.47307466003895</v>
      </c>
      <c r="E97" s="444">
        <f t="shared" si="40"/>
        <v>622.66297834523039</v>
      </c>
      <c r="F97" s="444">
        <f t="shared" si="40"/>
        <v>626.16762171934784</v>
      </c>
      <c r="G97" s="444">
        <f t="shared" si="40"/>
        <v>621.42024782671069</v>
      </c>
      <c r="H97" s="444">
        <f t="shared" si="40"/>
        <v>613.10863198539732</v>
      </c>
      <c r="I97" s="444">
        <f t="shared" si="40"/>
        <v>602.82542621215919</v>
      </c>
      <c r="J97" s="444">
        <f t="shared" si="40"/>
        <v>592.28362409017586</v>
      </c>
      <c r="K97" s="444">
        <f t="shared" si="40"/>
        <v>579.69218579456549</v>
      </c>
      <c r="L97" s="444">
        <f t="shared" si="40"/>
        <v>567.01485564349605</v>
      </c>
      <c r="M97" s="444">
        <f t="shared" si="40"/>
        <v>555.67663998923319</v>
      </c>
      <c r="N97" s="444">
        <f t="shared" si="40"/>
        <v>545.53453570559077</v>
      </c>
    </row>
    <row r="98" spans="1:14" ht="13.15">
      <c r="B98" s="329" t="str">
        <f t="shared" si="33"/>
        <v>45-49</v>
      </c>
      <c r="C98" s="444">
        <f t="shared" si="36"/>
        <v>388.56808756500322</v>
      </c>
      <c r="D98" s="444">
        <f t="shared" ref="D98:N98" si="41">D64+(0.2*D63)-(0.2*D64)</f>
        <v>416.65190955154509</v>
      </c>
      <c r="E98" s="444">
        <f t="shared" si="41"/>
        <v>442.89612553192808</v>
      </c>
      <c r="F98" s="444">
        <f t="shared" si="41"/>
        <v>463.2260862117663</v>
      </c>
      <c r="G98" s="444">
        <f t="shared" si="41"/>
        <v>477.7737888126203</v>
      </c>
      <c r="H98" s="444">
        <f t="shared" si="41"/>
        <v>488.63764304842806</v>
      </c>
      <c r="I98" s="444">
        <f t="shared" si="41"/>
        <v>495.96491615275204</v>
      </c>
      <c r="J98" s="444">
        <f t="shared" si="41"/>
        <v>500.54794771033698</v>
      </c>
      <c r="K98" s="444">
        <f t="shared" si="41"/>
        <v>500.6227528982543</v>
      </c>
      <c r="L98" s="444">
        <f t="shared" si="41"/>
        <v>497.93095523853918</v>
      </c>
      <c r="M98" s="444">
        <f t="shared" si="41"/>
        <v>493.9505347401664</v>
      </c>
      <c r="N98" s="444">
        <f t="shared" si="41"/>
        <v>488.92938513667593</v>
      </c>
    </row>
    <row r="99" spans="1:14" ht="13.15">
      <c r="B99" s="329" t="str">
        <f t="shared" si="33"/>
        <v>50-54</v>
      </c>
      <c r="C99" s="444">
        <f t="shared" si="36"/>
        <v>247.48682007601363</v>
      </c>
      <c r="D99" s="444">
        <f t="shared" ref="D99:N99" si="42">D65+(0.2*D64)-(0.2*D65)</f>
        <v>265.4847473375774</v>
      </c>
      <c r="E99" s="444">
        <f t="shared" si="42"/>
        <v>284.10413836449789</v>
      </c>
      <c r="F99" s="444">
        <f t="shared" si="42"/>
        <v>300.89243898607714</v>
      </c>
      <c r="G99" s="444">
        <f t="shared" si="42"/>
        <v>315.73262074460899</v>
      </c>
      <c r="H99" s="444">
        <f t="shared" si="42"/>
        <v>329.68742751931302</v>
      </c>
      <c r="I99" s="444">
        <f t="shared" si="42"/>
        <v>342.19378167658897</v>
      </c>
      <c r="J99" s="444">
        <f t="shared" si="42"/>
        <v>353.18307734204728</v>
      </c>
      <c r="K99" s="444">
        <f t="shared" si="42"/>
        <v>360.72638864914057</v>
      </c>
      <c r="L99" s="444">
        <f t="shared" si="42"/>
        <v>365.70504414642869</v>
      </c>
      <c r="M99" s="444">
        <f t="shared" si="42"/>
        <v>368.94210978818853</v>
      </c>
      <c r="N99" s="444">
        <f t="shared" si="42"/>
        <v>370.4547886684457</v>
      </c>
    </row>
    <row r="100" spans="1:14" ht="13.15">
      <c r="B100" s="329" t="str">
        <f t="shared" si="33"/>
        <v>55-59</v>
      </c>
      <c r="C100" s="444">
        <f t="shared" si="36"/>
        <v>131.7106364383269</v>
      </c>
      <c r="D100" s="444">
        <f t="shared" ref="D100:N100" si="43">D66+(0.2*D65)-(0.2*D66)</f>
        <v>136.91877928218736</v>
      </c>
      <c r="E100" s="444">
        <f t="shared" si="43"/>
        <v>143.78217054608376</v>
      </c>
      <c r="F100" s="444">
        <f t="shared" si="43"/>
        <v>150.78106375709388</v>
      </c>
      <c r="G100" s="444">
        <f t="shared" si="43"/>
        <v>157.61888894189039</v>
      </c>
      <c r="H100" s="444">
        <f t="shared" si="43"/>
        <v>164.95824222256033</v>
      </c>
      <c r="I100" s="444">
        <f t="shared" si="43"/>
        <v>172.34751147324829</v>
      </c>
      <c r="J100" s="444">
        <f t="shared" si="43"/>
        <v>179.60493887544999</v>
      </c>
      <c r="K100" s="444">
        <f t="shared" si="43"/>
        <v>185.3102697265229</v>
      </c>
      <c r="L100" s="444">
        <f t="shared" si="43"/>
        <v>189.89776700008704</v>
      </c>
      <c r="M100" s="444">
        <f t="shared" si="43"/>
        <v>193.7145882357957</v>
      </c>
      <c r="N100" s="444">
        <f t="shared" si="43"/>
        <v>196.58513812697214</v>
      </c>
    </row>
    <row r="101" spans="1:14" ht="13.15">
      <c r="B101" s="329" t="str">
        <f t="shared" si="33"/>
        <v>60-64</v>
      </c>
      <c r="C101" s="444">
        <f t="shared" si="36"/>
        <v>54.46678048193516</v>
      </c>
      <c r="D101" s="444">
        <f t="shared" ref="D101:N101" si="44">D67+(0.2*D66)-(0.2*D67)</f>
        <v>55.142664702386668</v>
      </c>
      <c r="E101" s="444">
        <f t="shared" si="44"/>
        <v>56.557505548568727</v>
      </c>
      <c r="F101" s="444">
        <f t="shared" si="44"/>
        <v>58.163170335094001</v>
      </c>
      <c r="G101" s="444">
        <f t="shared" si="44"/>
        <v>59.869121676405456</v>
      </c>
      <c r="H101" s="444">
        <f t="shared" si="44"/>
        <v>62.093550526110079</v>
      </c>
      <c r="I101" s="444">
        <f t="shared" si="44"/>
        <v>64.608142924203165</v>
      </c>
      <c r="J101" s="444">
        <f t="shared" si="44"/>
        <v>67.329495759499849</v>
      </c>
      <c r="K101" s="444">
        <f t="shared" si="44"/>
        <v>69.491171084737573</v>
      </c>
      <c r="L101" s="444">
        <f t="shared" si="44"/>
        <v>71.360172710259462</v>
      </c>
      <c r="M101" s="444">
        <f t="shared" si="44"/>
        <v>73.101598188419416</v>
      </c>
      <c r="N101" s="444">
        <f t="shared" si="44"/>
        <v>74.568341886253393</v>
      </c>
    </row>
    <row r="102" spans="1:14" ht="13.15">
      <c r="B102" s="329" t="str">
        <f t="shared" si="33"/>
        <v>65 plus</v>
      </c>
      <c r="C102" s="444">
        <f>C68+(0.2*C67)</f>
        <v>13.794845710806239</v>
      </c>
      <c r="D102" s="444">
        <f t="shared" ref="D102:N102" si="45">D68+(0.2*D67)</f>
        <v>18.887164667234046</v>
      </c>
      <c r="E102" s="444">
        <f t="shared" si="45"/>
        <v>22.390778126606861</v>
      </c>
      <c r="F102" s="444">
        <f t="shared" si="45"/>
        <v>24.751848476058981</v>
      </c>
      <c r="G102" s="444">
        <f t="shared" si="45"/>
        <v>26.399093772680303</v>
      </c>
      <c r="H102" s="444">
        <f t="shared" si="45"/>
        <v>27.810520466844459</v>
      </c>
      <c r="I102" s="444">
        <f t="shared" si="45"/>
        <v>29.113809836138643</v>
      </c>
      <c r="J102" s="444">
        <f t="shared" si="45"/>
        <v>30.405754662634557</v>
      </c>
      <c r="K102" s="444">
        <f t="shared" si="45"/>
        <v>31.442483695516927</v>
      </c>
      <c r="L102" s="444">
        <f t="shared" si="45"/>
        <v>32.341153655739816</v>
      </c>
      <c r="M102" s="444">
        <f t="shared" si="45"/>
        <v>33.195306599027042</v>
      </c>
      <c r="N102" s="444">
        <f t="shared" si="45"/>
        <v>33.965438030603181</v>
      </c>
    </row>
    <row r="103" spans="1:14" ht="13.15">
      <c r="B103" s="329" t="str">
        <f t="shared" si="33"/>
        <v>Total</v>
      </c>
      <c r="C103" s="444">
        <f>SUM(C93:C102)</f>
        <v>3693.9612403649926</v>
      </c>
      <c r="D103" s="444">
        <f t="shared" ref="D103:N103" si="46">SUM(D93:D102)</f>
        <v>3694.9420480570329</v>
      </c>
      <c r="E103" s="444">
        <f t="shared" si="46"/>
        <v>3706.2248663315154</v>
      </c>
      <c r="F103" s="444">
        <f t="shared" si="46"/>
        <v>3699.2135231475795</v>
      </c>
      <c r="G103" s="444">
        <f t="shared" si="46"/>
        <v>3678.5585439463966</v>
      </c>
      <c r="H103" s="444">
        <f t="shared" si="46"/>
        <v>3672.8393002577482</v>
      </c>
      <c r="I103" s="444">
        <f t="shared" si="46"/>
        <v>3677.7117364377336</v>
      </c>
      <c r="J103" s="444">
        <f t="shared" si="46"/>
        <v>3694.8914942726392</v>
      </c>
      <c r="K103" s="444">
        <f t="shared" si="46"/>
        <v>3688.7980321553414</v>
      </c>
      <c r="L103" s="444">
        <f t="shared" si="46"/>
        <v>3674.7899588991045</v>
      </c>
      <c r="M103" s="444">
        <f t="shared" si="46"/>
        <v>3664.4121521610582</v>
      </c>
      <c r="N103" s="444">
        <f t="shared" si="46"/>
        <v>3652.6891615450281</v>
      </c>
    </row>
    <row r="104" spans="1:14">
      <c r="A104" s="300">
        <f>SUM(C104:N104)</f>
        <v>0</v>
      </c>
      <c r="C104" s="300">
        <f>SUM(C93:C102)-C103</f>
        <v>0</v>
      </c>
      <c r="D104" s="300">
        <f t="shared" ref="D104:N104" si="47">SUM(D93:D102)-D103</f>
        <v>0</v>
      </c>
      <c r="E104" s="300">
        <f t="shared" si="47"/>
        <v>0</v>
      </c>
      <c r="F104" s="300">
        <f t="shared" si="47"/>
        <v>0</v>
      </c>
      <c r="G104" s="300">
        <f t="shared" si="47"/>
        <v>0</v>
      </c>
      <c r="H104" s="300">
        <f t="shared" si="47"/>
        <v>0</v>
      </c>
      <c r="I104" s="300">
        <f t="shared" si="47"/>
        <v>0</v>
      </c>
      <c r="J104" s="300">
        <f t="shared" si="47"/>
        <v>0</v>
      </c>
      <c r="K104" s="300">
        <f t="shared" si="47"/>
        <v>0</v>
      </c>
      <c r="L104" s="300">
        <f t="shared" si="47"/>
        <v>0</v>
      </c>
      <c r="M104" s="300">
        <f t="shared" si="47"/>
        <v>0</v>
      </c>
      <c r="N104" s="300">
        <f t="shared" si="47"/>
        <v>0</v>
      </c>
    </row>
    <row r="106" spans="1:14" ht="15">
      <c r="B106" s="331" t="s">
        <v>163</v>
      </c>
      <c r="H106" s="316"/>
    </row>
    <row r="107" spans="1:14">
      <c r="H107" s="316"/>
    </row>
    <row r="108" spans="1:14" ht="13.15">
      <c r="B108" s="332" t="s">
        <v>46</v>
      </c>
      <c r="H108" s="316"/>
    </row>
    <row r="109" spans="1:14">
      <c r="H109" s="316"/>
    </row>
    <row r="110" spans="1:14" ht="13.15">
      <c r="B110" s="329" t="str">
        <f t="shared" ref="B110:B121" si="48">B76</f>
        <v>Age group</v>
      </c>
      <c r="C110" s="329" t="str">
        <f t="shared" ref="C110:N110" si="49">C76</f>
        <v>2018/19</v>
      </c>
      <c r="D110" s="329" t="str">
        <f t="shared" si="49"/>
        <v>2019/20</v>
      </c>
      <c r="E110" s="329" t="str">
        <f t="shared" si="49"/>
        <v>2020/21</v>
      </c>
      <c r="F110" s="329" t="str">
        <f t="shared" si="49"/>
        <v>2021/22</v>
      </c>
      <c r="G110" s="329" t="str">
        <f t="shared" si="49"/>
        <v>2022/23</v>
      </c>
      <c r="H110" s="329" t="str">
        <f t="shared" si="49"/>
        <v>2023/24</v>
      </c>
      <c r="I110" s="329" t="str">
        <f t="shared" si="49"/>
        <v>2024/25</v>
      </c>
      <c r="J110" s="329" t="str">
        <f t="shared" si="49"/>
        <v>2025/26</v>
      </c>
      <c r="K110" s="329" t="str">
        <f t="shared" si="49"/>
        <v>2026/27</v>
      </c>
      <c r="L110" s="329" t="str">
        <f t="shared" si="49"/>
        <v>2027/28</v>
      </c>
      <c r="M110" s="329" t="str">
        <f t="shared" si="49"/>
        <v>2028/29</v>
      </c>
      <c r="N110" s="329" t="str">
        <f t="shared" si="49"/>
        <v>2029/30</v>
      </c>
    </row>
    <row r="111" spans="1:14" ht="13.15">
      <c r="B111" s="329" t="str">
        <f t="shared" si="48"/>
        <v>20-24</v>
      </c>
      <c r="C111" s="444">
        <f>C77*Group_3_rates!E74</f>
        <v>3.0368166274430304</v>
      </c>
      <c r="D111" s="444">
        <f>D77*Group_3_rates!F74</f>
        <v>4.4045558852036368</v>
      </c>
      <c r="E111" s="444">
        <f>E77*Group_3_rates!G74</f>
        <v>5.4820577141900859</v>
      </c>
      <c r="F111" s="444">
        <f>F77*Group_3_rates!H74</f>
        <v>6.2595470548245791</v>
      </c>
      <c r="G111" s="444">
        <f>G77*Group_3_rates!I74</f>
        <v>6.7500017369158245</v>
      </c>
      <c r="H111" s="444">
        <f>H77*Group_3_rates!J74</f>
        <v>7.2003638649305941</v>
      </c>
      <c r="I111" s="444">
        <f>I77*Group_3_rates!K74</f>
        <v>7.6042979349475539</v>
      </c>
      <c r="J111" s="444">
        <f>J77*Group_3_rates!L74</f>
        <v>7.9914490099611113</v>
      </c>
      <c r="K111" s="444">
        <f>K77*Group_3_rates!M74</f>
        <v>8.1526492609937886</v>
      </c>
      <c r="L111" s="444">
        <f>L77*Group_3_rates!N74</f>
        <v>8.2294868526001359</v>
      </c>
      <c r="M111" s="444">
        <f>M77*Group_3_rates!O74</f>
        <v>8.3102258983003683</v>
      </c>
      <c r="N111" s="444">
        <f>N77*Group_3_rates!P74</f>
        <v>8.3634829944027427</v>
      </c>
    </row>
    <row r="112" spans="1:14" ht="13.15">
      <c r="B112" s="329" t="str">
        <f t="shared" si="48"/>
        <v>25-29</v>
      </c>
      <c r="C112" s="444">
        <f>C78*Group_3_rates!E75</f>
        <v>12.228347198799888</v>
      </c>
      <c r="D112" s="444">
        <f>D78*Group_3_rates!F75</f>
        <v>11.856905049197927</v>
      </c>
      <c r="E112" s="444">
        <f>E78*Group_3_rates!G75</f>
        <v>11.963660281621076</v>
      </c>
      <c r="F112" s="444">
        <f>F78*Group_3_rates!H75</f>
        <v>12.236128349294138</v>
      </c>
      <c r="G112" s="444">
        <f>G78*Group_3_rates!I75</f>
        <v>12.469152804315046</v>
      </c>
      <c r="H112" s="444">
        <f>H78*Group_3_rates!J75</f>
        <v>12.830702430647213</v>
      </c>
      <c r="I112" s="444">
        <f>I78*Group_3_rates!K75</f>
        <v>13.258440755190637</v>
      </c>
      <c r="J112" s="444">
        <f>J78*Group_3_rates!L75</f>
        <v>13.745532994538902</v>
      </c>
      <c r="K112" s="444">
        <f>K78*Group_3_rates!M75</f>
        <v>14.026937335348347</v>
      </c>
      <c r="L112" s="444">
        <f>L78*Group_3_rates!N75</f>
        <v>14.212152898755171</v>
      </c>
      <c r="M112" s="444">
        <f>M78*Group_3_rates!O75</f>
        <v>14.388117509148206</v>
      </c>
      <c r="N112" s="444">
        <f>N78*Group_3_rates!P75</f>
        <v>14.523209975318283</v>
      </c>
    </row>
    <row r="113" spans="1:14" ht="13.15">
      <c r="B113" s="329" t="str">
        <f t="shared" si="48"/>
        <v>30-34</v>
      </c>
      <c r="C113" s="444">
        <f>C79*Group_3_rates!E76</f>
        <v>12.184747201657215</v>
      </c>
      <c r="D113" s="444">
        <f>D79*Group_3_rates!F76</f>
        <v>11.710171991910261</v>
      </c>
      <c r="E113" s="444">
        <f>E79*Group_3_rates!G76</f>
        <v>11.41628224761892</v>
      </c>
      <c r="F113" s="444">
        <f>F79*Group_3_rates!H76</f>
        <v>11.239382108509032</v>
      </c>
      <c r="G113" s="444">
        <f>G79*Group_3_rates!I76</f>
        <v>11.090554977847695</v>
      </c>
      <c r="H113" s="444">
        <f>H79*Group_3_rates!J76</f>
        <v>11.059614374013766</v>
      </c>
      <c r="I113" s="444">
        <f>I79*Group_3_rates!K76</f>
        <v>11.124405850765559</v>
      </c>
      <c r="J113" s="444">
        <f>J79*Group_3_rates!L76</f>
        <v>11.277198902628543</v>
      </c>
      <c r="K113" s="444">
        <f>K79*Group_3_rates!M76</f>
        <v>11.397473800288278</v>
      </c>
      <c r="L113" s="444">
        <f>L79*Group_3_rates!N76</f>
        <v>11.504787223915891</v>
      </c>
      <c r="M113" s="444">
        <f>M79*Group_3_rates!O76</f>
        <v>11.621622548055896</v>
      </c>
      <c r="N113" s="444">
        <f>N79*Group_3_rates!P76</f>
        <v>11.729377273479873</v>
      </c>
    </row>
    <row r="114" spans="1:14" ht="13.15">
      <c r="B114" s="329" t="str">
        <f t="shared" si="48"/>
        <v>35-39</v>
      </c>
      <c r="C114" s="444">
        <f>C80*Group_3_rates!E77</f>
        <v>13.927706699665661</v>
      </c>
      <c r="D114" s="444">
        <f>D80*Group_3_rates!F77</f>
        <v>13.276209165444769</v>
      </c>
      <c r="E114" s="444">
        <f>E80*Group_3_rates!G77</f>
        <v>12.80780120576468</v>
      </c>
      <c r="F114" s="444">
        <f>F80*Group_3_rates!H77</f>
        <v>12.437881096890477</v>
      </c>
      <c r="G114" s="444">
        <f>G80*Group_3_rates!I77</f>
        <v>12.082330541241985</v>
      </c>
      <c r="H114" s="444">
        <f>H80*Group_3_rates!J77</f>
        <v>11.822486289820345</v>
      </c>
      <c r="I114" s="444">
        <f>I80*Group_3_rates!K77</f>
        <v>11.649958888348717</v>
      </c>
      <c r="J114" s="444">
        <f>J80*Group_3_rates!L77</f>
        <v>11.565487752624682</v>
      </c>
      <c r="K114" s="444">
        <f>K80*Group_3_rates!M77</f>
        <v>11.493451626131861</v>
      </c>
      <c r="L114" s="444">
        <f>L80*Group_3_rates!N77</f>
        <v>11.449644321688364</v>
      </c>
      <c r="M114" s="444">
        <f>M80*Group_3_rates!O77</f>
        <v>11.445275798188282</v>
      </c>
      <c r="N114" s="444">
        <f>N80*Group_3_rates!P77</f>
        <v>11.462217892379833</v>
      </c>
    </row>
    <row r="115" spans="1:14" ht="13.15">
      <c r="B115" s="329" t="str">
        <f t="shared" si="48"/>
        <v>40-44</v>
      </c>
      <c r="C115" s="444">
        <f>C81*Group_3_rates!E78</f>
        <v>11.712122100793247</v>
      </c>
      <c r="D115" s="444">
        <f>D81*Group_3_rates!F78</f>
        <v>11.962857142282184</v>
      </c>
      <c r="E115" s="444">
        <f>E81*Group_3_rates!G78</f>
        <v>12.114465374768022</v>
      </c>
      <c r="F115" s="444">
        <f>F81*Group_3_rates!H78</f>
        <v>12.168099005808523</v>
      </c>
      <c r="G115" s="444">
        <f>G81*Group_3_rates!I78</f>
        <v>12.09105329349323</v>
      </c>
      <c r="H115" s="444">
        <f>H81*Group_3_rates!J78</f>
        <v>11.992083889768995</v>
      </c>
      <c r="I115" s="444">
        <f>I81*Group_3_rates!K78</f>
        <v>11.890647483351115</v>
      </c>
      <c r="J115" s="444">
        <f>J81*Group_3_rates!L78</f>
        <v>11.809007221536206</v>
      </c>
      <c r="K115" s="444">
        <f>K81*Group_3_rates!M78</f>
        <v>11.699959167818591</v>
      </c>
      <c r="L115" s="444">
        <f>L81*Group_3_rates!N78</f>
        <v>11.594365688933967</v>
      </c>
      <c r="M115" s="444">
        <f>M81*Group_3_rates!O78</f>
        <v>11.514644205374461</v>
      </c>
      <c r="N115" s="444">
        <f>N81*Group_3_rates!P78</f>
        <v>11.453437745662805</v>
      </c>
    </row>
    <row r="116" spans="1:14" ht="13.15">
      <c r="B116" s="329" t="str">
        <f t="shared" si="48"/>
        <v>45-49</v>
      </c>
      <c r="C116" s="444">
        <f>C82*Group_3_rates!E79</f>
        <v>10.599434128786422</v>
      </c>
      <c r="D116" s="444">
        <f>D82*Group_3_rates!F79</f>
        <v>10.670109282951522</v>
      </c>
      <c r="E116" s="444">
        <f>E82*Group_3_rates!G79</f>
        <v>10.85670821100496</v>
      </c>
      <c r="F116" s="444">
        <f>F82*Group_3_rates!H79</f>
        <v>11.054371759300746</v>
      </c>
      <c r="G116" s="444">
        <f>G82*Group_3_rates!I79</f>
        <v>11.169944537940776</v>
      </c>
      <c r="H116" s="444">
        <f>H82*Group_3_rates!J79</f>
        <v>11.265008588461741</v>
      </c>
      <c r="I116" s="444">
        <f>I82*Group_3_rates!K79</f>
        <v>11.33601810441284</v>
      </c>
      <c r="J116" s="444">
        <f>J82*Group_3_rates!L79</f>
        <v>11.393008495624576</v>
      </c>
      <c r="K116" s="444">
        <f>K82*Group_3_rates!M79</f>
        <v>11.389057878877281</v>
      </c>
      <c r="L116" s="444">
        <f>L82*Group_3_rates!N79</f>
        <v>11.354391830587021</v>
      </c>
      <c r="M116" s="444">
        <f>M82*Group_3_rates!O79</f>
        <v>11.314194037746118</v>
      </c>
      <c r="N116" s="444">
        <f>N82*Group_3_rates!P79</f>
        <v>11.2674154898758</v>
      </c>
    </row>
    <row r="117" spans="1:14" ht="13.15">
      <c r="B117" s="329" t="str">
        <f t="shared" si="48"/>
        <v>50-54</v>
      </c>
      <c r="C117" s="444">
        <f>C83*Group_3_rates!E80</f>
        <v>8.4068635747536185</v>
      </c>
      <c r="D117" s="444">
        <f>D83*Group_3_rates!F80</f>
        <v>8.3233348982651609</v>
      </c>
      <c r="E117" s="444">
        <f>E83*Group_3_rates!G80</f>
        <v>8.3419658174641071</v>
      </c>
      <c r="F117" s="444">
        <f>F83*Group_3_rates!H80</f>
        <v>8.4120874403261396</v>
      </c>
      <c r="G117" s="444">
        <f>G83*Group_3_rates!I80</f>
        <v>8.4672826537063379</v>
      </c>
      <c r="H117" s="444">
        <f>H83*Group_3_rates!J80</f>
        <v>8.5471791092959535</v>
      </c>
      <c r="I117" s="444">
        <f>I83*Group_3_rates!K80</f>
        <v>8.6375190361586931</v>
      </c>
      <c r="J117" s="444">
        <f>J83*Group_3_rates!L80</f>
        <v>8.7340866196728015</v>
      </c>
      <c r="K117" s="444">
        <f>K83*Group_3_rates!M80</f>
        <v>8.7911383236923815</v>
      </c>
      <c r="L117" s="444">
        <f>L83*Group_3_rates!N80</f>
        <v>8.823739256517273</v>
      </c>
      <c r="M117" s="444">
        <f>M83*Group_3_rates!O80</f>
        <v>8.8456822646729201</v>
      </c>
      <c r="N117" s="444">
        <f>N83*Group_3_rates!P80</f>
        <v>8.8531485449839913</v>
      </c>
    </row>
    <row r="118" spans="1:14" ht="13.15">
      <c r="B118" s="329" t="str">
        <f t="shared" si="48"/>
        <v>55-59</v>
      </c>
      <c r="C118" s="444">
        <f>C84*Group_3_rates!E81</f>
        <v>3.2393305996789032</v>
      </c>
      <c r="D118" s="444">
        <f>D84*Group_3_rates!F81</f>
        <v>3.1243679782569238</v>
      </c>
      <c r="E118" s="444">
        <f>E84*Group_3_rates!G81</f>
        <v>3.0700877738566548</v>
      </c>
      <c r="F118" s="444">
        <f>F84*Group_3_rates!H81</f>
        <v>3.047631164544486</v>
      </c>
      <c r="G118" s="444">
        <f>G84*Group_3_rates!I81</f>
        <v>3.0306581326973627</v>
      </c>
      <c r="H118" s="444">
        <f>H84*Group_3_rates!J81</f>
        <v>3.0352624036444564</v>
      </c>
      <c r="I118" s="444">
        <f>I84*Group_3_rates!K81</f>
        <v>3.0543654839121821</v>
      </c>
      <c r="J118" s="444">
        <f>J84*Group_3_rates!L81</f>
        <v>3.0848218284053255</v>
      </c>
      <c r="K118" s="444">
        <f>K84*Group_3_rates!M81</f>
        <v>3.1051751249214652</v>
      </c>
      <c r="L118" s="444">
        <f>L84*Group_3_rates!N81</f>
        <v>3.1210921867556691</v>
      </c>
      <c r="M118" s="444">
        <f>M84*Group_3_rates!O81</f>
        <v>3.1367255343839959</v>
      </c>
      <c r="N118" s="444">
        <f>N84*Group_3_rates!P81</f>
        <v>3.1484143537273952</v>
      </c>
    </row>
    <row r="119" spans="1:14" ht="13.15">
      <c r="B119" s="329" t="str">
        <f t="shared" si="48"/>
        <v>60-64</v>
      </c>
      <c r="C119" s="444">
        <f>C85*Group_3_rates!E82</f>
        <v>1.547545178497858</v>
      </c>
      <c r="D119" s="444">
        <f>D85*Group_3_rates!F82</f>
        <v>1.3787184325791229</v>
      </c>
      <c r="E119" s="444">
        <f>E85*Group_3_rates!G82</f>
        <v>1.2845276415223492</v>
      </c>
      <c r="F119" s="444">
        <f>F85*Group_3_rates!H82</f>
        <v>1.2301534228575726</v>
      </c>
      <c r="G119" s="444">
        <f>G85*Group_3_rates!I82</f>
        <v>1.1930126032155435</v>
      </c>
      <c r="H119" s="444">
        <f>H85*Group_3_rates!J82</f>
        <v>1.1752789146730902</v>
      </c>
      <c r="I119" s="444">
        <f>I85*Group_3_rates!K82</f>
        <v>1.1701625544159713</v>
      </c>
      <c r="J119" s="444">
        <f>J85*Group_3_rates!L82</f>
        <v>1.1745225535655006</v>
      </c>
      <c r="K119" s="444">
        <f>K85*Group_3_rates!M82</f>
        <v>1.17631640514934</v>
      </c>
      <c r="L119" s="444">
        <f>L85*Group_3_rates!N82</f>
        <v>1.1785960061706313</v>
      </c>
      <c r="M119" s="444">
        <f>M85*Group_3_rates!O82</f>
        <v>1.1832455518844791</v>
      </c>
      <c r="N119" s="444">
        <f>N85*Group_3_rates!P82</f>
        <v>1.1877969774404831</v>
      </c>
    </row>
    <row r="120" spans="1:14" ht="13.15">
      <c r="B120" s="329" t="str">
        <f t="shared" si="48"/>
        <v>65 plus</v>
      </c>
      <c r="C120" s="444">
        <f>C86*Group_3_rates!E83</f>
        <v>1.16739085699833</v>
      </c>
      <c r="D120" s="444">
        <f>D86*Group_3_rates!F83</f>
        <v>1.0901501711897168</v>
      </c>
      <c r="E120" s="444">
        <f>E86*Group_3_rates!G83</f>
        <v>1.0168957915614747</v>
      </c>
      <c r="F120" s="444">
        <f>F86*Group_3_rates!H83</f>
        <v>0.95541937497681306</v>
      </c>
      <c r="G120" s="444">
        <f>G86*Group_3_rates!I83</f>
        <v>0.90301083610872379</v>
      </c>
      <c r="H120" s="444">
        <f>H86*Group_3_rates!J83</f>
        <v>0.86665387043243902</v>
      </c>
      <c r="I120" s="444">
        <f>I86*Group_3_rates!K83</f>
        <v>0.84353118284099748</v>
      </c>
      <c r="J120" s="444">
        <f>J86*Group_3_rates!L83</f>
        <v>0.83151969950666582</v>
      </c>
      <c r="K120" s="444">
        <f>K86*Group_3_rates!M83</f>
        <v>0.8218290005752884</v>
      </c>
      <c r="L120" s="444">
        <f>L86*Group_3_rates!N83</f>
        <v>0.81526922054453621</v>
      </c>
      <c r="M120" s="444">
        <f>M86*Group_3_rates!O83</f>
        <v>0.81259579801589332</v>
      </c>
      <c r="N120" s="444">
        <f>N86*Group_3_rates!P83</f>
        <v>0.81185715765716637</v>
      </c>
    </row>
    <row r="121" spans="1:14" ht="13.15">
      <c r="B121" s="329" t="str">
        <f t="shared" si="48"/>
        <v>Total</v>
      </c>
      <c r="C121" s="444">
        <f>SUM(C111:C120)</f>
        <v>78.050304167074174</v>
      </c>
      <c r="D121" s="444">
        <f t="shared" ref="D121:N121" si="50">SUM(D111:D120)</f>
        <v>77.797379997281226</v>
      </c>
      <c r="E121" s="444">
        <f t="shared" si="50"/>
        <v>78.354452059372335</v>
      </c>
      <c r="F121" s="444">
        <f t="shared" si="50"/>
        <v>79.040700777332489</v>
      </c>
      <c r="G121" s="444">
        <f t="shared" si="50"/>
        <v>79.247002117482538</v>
      </c>
      <c r="H121" s="444">
        <f t="shared" si="50"/>
        <v>79.794633735688592</v>
      </c>
      <c r="I121" s="444">
        <f t="shared" si="50"/>
        <v>80.569347274344253</v>
      </c>
      <c r="J121" s="444">
        <f t="shared" si="50"/>
        <v>81.606635078064301</v>
      </c>
      <c r="K121" s="444">
        <f t="shared" si="50"/>
        <v>82.053987923796612</v>
      </c>
      <c r="L121" s="444">
        <f t="shared" si="50"/>
        <v>82.283525486468676</v>
      </c>
      <c r="M121" s="444">
        <f t="shared" si="50"/>
        <v>82.572329145770624</v>
      </c>
      <c r="N121" s="444">
        <f t="shared" si="50"/>
        <v>82.800358404928375</v>
      </c>
    </row>
    <row r="122" spans="1:14">
      <c r="A122" s="300">
        <f>SUM(C122:N122)</f>
        <v>0</v>
      </c>
      <c r="C122" s="300">
        <f t="shared" ref="C122:N122" si="51">SUM(C111:C120)-C121</f>
        <v>0</v>
      </c>
      <c r="D122" s="300">
        <f t="shared" si="51"/>
        <v>0</v>
      </c>
      <c r="E122" s="300">
        <f t="shared" si="51"/>
        <v>0</v>
      </c>
      <c r="F122" s="300">
        <f t="shared" si="51"/>
        <v>0</v>
      </c>
      <c r="G122" s="300">
        <f t="shared" si="51"/>
        <v>0</v>
      </c>
      <c r="H122" s="300">
        <f t="shared" si="51"/>
        <v>0</v>
      </c>
      <c r="I122" s="300">
        <f t="shared" si="51"/>
        <v>0</v>
      </c>
      <c r="J122" s="300">
        <f t="shared" si="51"/>
        <v>0</v>
      </c>
      <c r="K122" s="300">
        <f t="shared" si="51"/>
        <v>0</v>
      </c>
      <c r="L122" s="300">
        <f t="shared" si="51"/>
        <v>0</v>
      </c>
      <c r="M122" s="300">
        <f t="shared" si="51"/>
        <v>0</v>
      </c>
      <c r="N122" s="300">
        <f t="shared" si="51"/>
        <v>0</v>
      </c>
    </row>
    <row r="124" spans="1:14" ht="13.15">
      <c r="B124" s="332" t="s">
        <v>47</v>
      </c>
      <c r="C124" s="320"/>
      <c r="D124" s="320"/>
      <c r="E124" s="320"/>
      <c r="F124" s="320"/>
      <c r="G124" s="320"/>
      <c r="H124" s="330"/>
      <c r="I124" s="320"/>
      <c r="J124" s="320"/>
      <c r="K124" s="320"/>
      <c r="L124" s="320"/>
    </row>
    <row r="125" spans="1:14">
      <c r="C125" s="320"/>
      <c r="D125" s="320"/>
      <c r="E125" s="320"/>
      <c r="F125" s="320"/>
      <c r="G125" s="320"/>
      <c r="H125" s="330"/>
      <c r="I125" s="320"/>
      <c r="J125" s="320"/>
      <c r="K125" s="320"/>
      <c r="L125" s="320"/>
    </row>
    <row r="126" spans="1:14" ht="13.15">
      <c r="B126" s="329" t="str">
        <f t="shared" ref="B126:B137" si="52">B110</f>
        <v>Age group</v>
      </c>
      <c r="C126" s="329" t="str">
        <f t="shared" ref="C126:N126" si="53">C110</f>
        <v>2018/19</v>
      </c>
      <c r="D126" s="329" t="str">
        <f t="shared" si="53"/>
        <v>2019/20</v>
      </c>
      <c r="E126" s="329" t="str">
        <f t="shared" si="53"/>
        <v>2020/21</v>
      </c>
      <c r="F126" s="329" t="str">
        <f t="shared" si="53"/>
        <v>2021/22</v>
      </c>
      <c r="G126" s="329" t="str">
        <f t="shared" si="53"/>
        <v>2022/23</v>
      </c>
      <c r="H126" s="329" t="str">
        <f t="shared" si="53"/>
        <v>2023/24</v>
      </c>
      <c r="I126" s="329" t="str">
        <f t="shared" si="53"/>
        <v>2024/25</v>
      </c>
      <c r="J126" s="329" t="str">
        <f t="shared" si="53"/>
        <v>2025/26</v>
      </c>
      <c r="K126" s="329" t="str">
        <f t="shared" si="53"/>
        <v>2026/27</v>
      </c>
      <c r="L126" s="329" t="str">
        <f t="shared" si="53"/>
        <v>2027/28</v>
      </c>
      <c r="M126" s="329" t="str">
        <f t="shared" si="53"/>
        <v>2028/29</v>
      </c>
      <c r="N126" s="329" t="str">
        <f t="shared" si="53"/>
        <v>2029/30</v>
      </c>
    </row>
    <row r="127" spans="1:14" ht="13.15">
      <c r="B127" s="329" t="str">
        <f t="shared" si="52"/>
        <v>20-24</v>
      </c>
      <c r="C127" s="444">
        <f>C93*Group_3_rates!E89</f>
        <v>15.150032750219037</v>
      </c>
      <c r="D127" s="444">
        <f>D93*Group_3_rates!F89</f>
        <v>19.289008517838969</v>
      </c>
      <c r="E127" s="444">
        <f>E93*Group_3_rates!G89</f>
        <v>23.416409286328527</v>
      </c>
      <c r="F127" s="444">
        <f>F93*Group_3_rates!H89</f>
        <v>25.852049250848342</v>
      </c>
      <c r="G127" s="444">
        <f>G93*Group_3_rates!I89</f>
        <v>27.233857283075881</v>
      </c>
      <c r="H127" s="444">
        <f>H93*Group_3_rates!J89</f>
        <v>28.603034816284229</v>
      </c>
      <c r="I127" s="444">
        <f>I93*Group_3_rates!K89</f>
        <v>29.89258757896895</v>
      </c>
      <c r="J127" s="444">
        <f>J93*Group_3_rates!L89</f>
        <v>31.191275377278625</v>
      </c>
      <c r="K127" s="444">
        <f>K93*Group_3_rates!M89</f>
        <v>31.645722567480121</v>
      </c>
      <c r="L127" s="444">
        <f>L93*Group_3_rates!N89</f>
        <v>31.812923145091595</v>
      </c>
      <c r="M127" s="444">
        <f>M93*Group_3_rates!O89</f>
        <v>32.03327045623854</v>
      </c>
      <c r="N127" s="444">
        <f>N93*Group_3_rates!P89</f>
        <v>32.170635828844759</v>
      </c>
    </row>
    <row r="128" spans="1:14" ht="13.15">
      <c r="B128" s="329" t="str">
        <f t="shared" si="52"/>
        <v>25-29</v>
      </c>
      <c r="C128" s="444">
        <f>C94*Group_3_rates!E90</f>
        <v>49.052556226832706</v>
      </c>
      <c r="D128" s="444">
        <f>D94*Group_3_rates!F90</f>
        <v>46.780755178682867</v>
      </c>
      <c r="E128" s="444">
        <f>E94*Group_3_rates!G90</f>
        <v>47.860207670563305</v>
      </c>
      <c r="F128" s="444">
        <f>F94*Group_3_rates!H90</f>
        <v>47.936324915154756</v>
      </c>
      <c r="G128" s="444">
        <f>G94*Group_3_rates!I90</f>
        <v>47.856458300123862</v>
      </c>
      <c r="H128" s="444">
        <f>H94*Group_3_rates!J90</f>
        <v>48.418698018008932</v>
      </c>
      <c r="I128" s="444">
        <f>I94*Group_3_rates!K90</f>
        <v>49.367031299648964</v>
      </c>
      <c r="J128" s="444">
        <f>J94*Group_3_rates!L90</f>
        <v>50.651069030603857</v>
      </c>
      <c r="K128" s="444">
        <f>K94*Group_3_rates!M90</f>
        <v>51.278187524441485</v>
      </c>
      <c r="L128" s="444">
        <f>L94*Group_3_rates!N90</f>
        <v>51.634427991951952</v>
      </c>
      <c r="M128" s="444">
        <f>M94*Group_3_rates!O90</f>
        <v>52.024030030789227</v>
      </c>
      <c r="N128" s="444">
        <f>N94*Group_3_rates!P90</f>
        <v>52.317975965292732</v>
      </c>
    </row>
    <row r="129" spans="1:14" ht="13.15">
      <c r="B129" s="329" t="str">
        <f t="shared" si="52"/>
        <v>30-34</v>
      </c>
      <c r="C129" s="444">
        <f>C95*Group_3_rates!E91</f>
        <v>67.919561305661901</v>
      </c>
      <c r="D129" s="444">
        <f>D95*Group_3_rates!F91</f>
        <v>62.322353173925976</v>
      </c>
      <c r="E129" s="444">
        <f>E95*Group_3_rates!G91</f>
        <v>60.273556687452064</v>
      </c>
      <c r="F129" s="444">
        <f>F95*Group_3_rates!H91</f>
        <v>57.056863826702774</v>
      </c>
      <c r="G129" s="444">
        <f>G95*Group_3_rates!I91</f>
        <v>54.255722400208782</v>
      </c>
      <c r="H129" s="444">
        <f>H95*Group_3_rates!J91</f>
        <v>52.417425708875108</v>
      </c>
      <c r="I129" s="444">
        <f>I95*Group_3_rates!K91</f>
        <v>51.344598474207665</v>
      </c>
      <c r="J129" s="444">
        <f>J95*Group_3_rates!L91</f>
        <v>50.92782672986506</v>
      </c>
      <c r="K129" s="444">
        <f>K95*Group_3_rates!M91</f>
        <v>50.572551727828667</v>
      </c>
      <c r="L129" s="444">
        <f>L95*Group_3_rates!N91</f>
        <v>50.327864127132919</v>
      </c>
      <c r="M129" s="444">
        <f>M95*Group_3_rates!O91</f>
        <v>50.262293351459334</v>
      </c>
      <c r="N129" s="444">
        <f>N95*Group_3_rates!P91</f>
        <v>50.266228306519984</v>
      </c>
    </row>
    <row r="130" spans="1:14" ht="13.15">
      <c r="B130" s="329" t="str">
        <f t="shared" si="52"/>
        <v>35-39</v>
      </c>
      <c r="C130" s="444">
        <f>C96*Group_3_rates!E92</f>
        <v>64.289028781320354</v>
      </c>
      <c r="D130" s="444">
        <f>D96*Group_3_rates!F92</f>
        <v>62.183058478906297</v>
      </c>
      <c r="E130" s="444">
        <f>E96*Group_3_rates!G92</f>
        <v>62.066513626431913</v>
      </c>
      <c r="F130" s="444">
        <f>F96*Group_3_rates!H92</f>
        <v>59.620094239029342</v>
      </c>
      <c r="G130" s="444">
        <f>G96*Group_3_rates!I92</f>
        <v>56.81855457490812</v>
      </c>
      <c r="H130" s="444">
        <f>H96*Group_3_rates!J92</f>
        <v>54.41506599821809</v>
      </c>
      <c r="I130" s="444">
        <f>I96*Group_3_rates!K92</f>
        <v>52.446618810667083</v>
      </c>
      <c r="J130" s="444">
        <f>J96*Group_3_rates!L92</f>
        <v>50.953295500638816</v>
      </c>
      <c r="K130" s="444">
        <f>K96*Group_3_rates!M92</f>
        <v>49.625978594083186</v>
      </c>
      <c r="L130" s="444">
        <f>L96*Group_3_rates!N92</f>
        <v>48.537873153157371</v>
      </c>
      <c r="M130" s="444">
        <f>M96*Group_3_rates!O92</f>
        <v>47.733379785304379</v>
      </c>
      <c r="N130" s="444">
        <f>N96*Group_3_rates!P92</f>
        <v>47.126063419411821</v>
      </c>
    </row>
    <row r="131" spans="1:14" ht="13.15">
      <c r="B131" s="329" t="str">
        <f t="shared" si="52"/>
        <v>40-44</v>
      </c>
      <c r="C131" s="444">
        <f>C97*Group_3_rates!E93</f>
        <v>46.555122598703377</v>
      </c>
      <c r="D131" s="444">
        <f>D97*Group_3_rates!F93</f>
        <v>48.593675925592819</v>
      </c>
      <c r="E131" s="444">
        <f>E97*Group_3_rates!G93</f>
        <v>51.709826967810415</v>
      </c>
      <c r="F131" s="444">
        <f>F97*Group_3_rates!H93</f>
        <v>52.317074257856866</v>
      </c>
      <c r="G131" s="444">
        <f>G97*Group_3_rates!I93</f>
        <v>51.920425335338436</v>
      </c>
      <c r="H131" s="444">
        <f>H97*Group_3_rates!J93</f>
        <v>51.225979618105761</v>
      </c>
      <c r="I131" s="444">
        <f>I97*Group_3_rates!K93</f>
        <v>50.366805139281539</v>
      </c>
      <c r="J131" s="444">
        <f>J97*Group_3_rates!L93</f>
        <v>49.486024617744725</v>
      </c>
      <c r="K131" s="444">
        <f>K97*Group_3_rates!M93</f>
        <v>48.433994475215371</v>
      </c>
      <c r="L131" s="444">
        <f>L97*Group_3_rates!N93</f>
        <v>47.374787962614604</v>
      </c>
      <c r="M131" s="444">
        <f>M97*Group_3_rates!O93</f>
        <v>46.427466111786721</v>
      </c>
      <c r="N131" s="444">
        <f>N97*Group_3_rates!P93</f>
        <v>45.580080835810143</v>
      </c>
    </row>
    <row r="132" spans="1:14" ht="13.15">
      <c r="B132" s="329" t="str">
        <f t="shared" si="52"/>
        <v>45-49</v>
      </c>
      <c r="C132" s="444">
        <f>C98*Group_3_rates!E94</f>
        <v>32.855159381312994</v>
      </c>
      <c r="D132" s="444">
        <f>D98*Group_3_rates!F94</f>
        <v>35.222262629891965</v>
      </c>
      <c r="E132" s="444">
        <f>E98*Group_3_rates!G94</f>
        <v>38.869868878836812</v>
      </c>
      <c r="F132" s="444">
        <f>F98*Group_3_rates!H94</f>
        <v>40.901289921789292</v>
      </c>
      <c r="G132" s="444">
        <f>G98*Group_3_rates!I94</f>
        <v>42.185802645672204</v>
      </c>
      <c r="H132" s="444">
        <f>H98*Group_3_rates!J94</f>
        <v>43.145044072252176</v>
      </c>
      <c r="I132" s="444">
        <f>I98*Group_3_rates!K94</f>
        <v>43.792017398014053</v>
      </c>
      <c r="J132" s="444">
        <f>J98*Group_3_rates!L94</f>
        <v>44.196683516864269</v>
      </c>
      <c r="K132" s="444">
        <f>K98*Group_3_rates!M94</f>
        <v>44.203288560858404</v>
      </c>
      <c r="L132" s="444">
        <f>L98*Group_3_rates!N94</f>
        <v>43.96561197102907</v>
      </c>
      <c r="M132" s="444">
        <f>M98*Group_3_rates!O94</f>
        <v>43.614154361752398</v>
      </c>
      <c r="N132" s="444">
        <f>N98*Group_3_rates!P94</f>
        <v>43.170803907652207</v>
      </c>
    </row>
    <row r="133" spans="1:14" ht="13.15">
      <c r="B133" s="329" t="str">
        <f t="shared" si="52"/>
        <v>50-54</v>
      </c>
      <c r="C133" s="444">
        <f>C99*Group_3_rates!E95</f>
        <v>22.386171739384835</v>
      </c>
      <c r="D133" s="444">
        <f>D99*Group_3_rates!F95</f>
        <v>24.009037872274419</v>
      </c>
      <c r="E133" s="444">
        <f>E99*Group_3_rates!G95</f>
        <v>26.673503418795438</v>
      </c>
      <c r="F133" s="444">
        <f>F99*Group_3_rates!H95</f>
        <v>28.421472734341393</v>
      </c>
      <c r="G133" s="444">
        <f>G99*Group_3_rates!I95</f>
        <v>29.823235512575579</v>
      </c>
      <c r="H133" s="444">
        <f>H99*Group_3_rates!J95</f>
        <v>31.141368203435931</v>
      </c>
      <c r="I133" s="444">
        <f>I99*Group_3_rates!K95</f>
        <v>32.322684041363928</v>
      </c>
      <c r="J133" s="444">
        <f>J99*Group_3_rates!L95</f>
        <v>33.360702704039234</v>
      </c>
      <c r="K133" s="444">
        <f>K99*Group_3_rates!M95</f>
        <v>34.073223156077319</v>
      </c>
      <c r="L133" s="444">
        <f>L99*Group_3_rates!N95</f>
        <v>34.543493269698885</v>
      </c>
      <c r="M133" s="444">
        <f>M99*Group_3_rates!O95</f>
        <v>34.849257592612986</v>
      </c>
      <c r="N133" s="444">
        <f>N99*Group_3_rates!P95</f>
        <v>34.992141081795751</v>
      </c>
    </row>
    <row r="134" spans="1:14" ht="13.15">
      <c r="B134" s="329" t="str">
        <f t="shared" si="52"/>
        <v>55-59</v>
      </c>
      <c r="C134" s="444">
        <f>C100*Group_3_rates!E96</f>
        <v>7.1406237382589266</v>
      </c>
      <c r="D134" s="444">
        <f>D100*Group_3_rates!F96</f>
        <v>7.4213983867655582</v>
      </c>
      <c r="E134" s="444">
        <f>E100*Group_3_rates!G96</f>
        <v>8.0908673803575493</v>
      </c>
      <c r="F134" s="444">
        <f>F100*Group_3_rates!H96</f>
        <v>8.5362996535136837</v>
      </c>
      <c r="G134" s="444">
        <f>G100*Group_3_rates!I96</f>
        <v>8.92341540466529</v>
      </c>
      <c r="H134" s="444">
        <f>H100*Group_3_rates!J96</f>
        <v>9.3389246026089197</v>
      </c>
      <c r="I134" s="444">
        <f>I100*Group_3_rates!K96</f>
        <v>9.7572597368269882</v>
      </c>
      <c r="J134" s="444">
        <f>J100*Group_3_rates!L96</f>
        <v>10.168130793676793</v>
      </c>
      <c r="K134" s="444">
        <f>K100*Group_3_rates!M96</f>
        <v>10.491131657005717</v>
      </c>
      <c r="L134" s="444">
        <f>L100*Group_3_rates!N96</f>
        <v>10.750847634669245</v>
      </c>
      <c r="M134" s="444">
        <f>M100*Group_3_rates!O96</f>
        <v>10.966932658743568</v>
      </c>
      <c r="N134" s="444">
        <f>N100*Group_3_rates!P96</f>
        <v>11.129445599234016</v>
      </c>
    </row>
    <row r="135" spans="1:14" ht="13.15">
      <c r="B135" s="329" t="str">
        <f t="shared" si="52"/>
        <v>60-64</v>
      </c>
      <c r="C135" s="444">
        <f>C101*Group_3_rates!E97</f>
        <v>2.8249984235748329</v>
      </c>
      <c r="D135" s="444">
        <f>D101*Group_3_rates!F97</f>
        <v>2.8594445543392886</v>
      </c>
      <c r="E135" s="444">
        <f>E101*Group_3_rates!G97</f>
        <v>3.0447490082969471</v>
      </c>
      <c r="F135" s="444">
        <f>F101*Group_3_rates!H97</f>
        <v>3.1502289888074078</v>
      </c>
      <c r="G135" s="444">
        <f>G101*Group_3_rates!I97</f>
        <v>3.242626589177751</v>
      </c>
      <c r="H135" s="444">
        <f>H101*Group_3_rates!J97</f>
        <v>3.3631059269701571</v>
      </c>
      <c r="I135" s="444">
        <f>I101*Group_3_rates!K97</f>
        <v>3.4993010797080388</v>
      </c>
      <c r="J135" s="444">
        <f>J101*Group_3_rates!L97</f>
        <v>3.6466947747410661</v>
      </c>
      <c r="K135" s="444">
        <f>K101*Group_3_rates!M97</f>
        <v>3.7637752611506028</v>
      </c>
      <c r="L135" s="444">
        <f>L101*Group_3_rates!N97</f>
        <v>3.8650039779988434</v>
      </c>
      <c r="M135" s="444">
        <f>M101*Group_3_rates!O97</f>
        <v>3.9593229257374483</v>
      </c>
      <c r="N135" s="444">
        <f>N101*Group_3_rates!P97</f>
        <v>4.0387645808165429</v>
      </c>
    </row>
    <row r="136" spans="1:14" ht="13.15">
      <c r="B136" s="329" t="str">
        <f t="shared" si="52"/>
        <v>65 plus</v>
      </c>
      <c r="C136" s="444">
        <f>C102*Group_3_rates!E98</f>
        <v>0.96875091656269674</v>
      </c>
      <c r="D136" s="444">
        <f>D102*Group_3_rates!F98</f>
        <v>1.3260792263094698</v>
      </c>
      <c r="E136" s="444">
        <f>E102*Group_3_rates!G98</f>
        <v>1.6320716147669323</v>
      </c>
      <c r="F136" s="444">
        <f>F102*Group_3_rates!H98</f>
        <v>1.8151414096202763</v>
      </c>
      <c r="G136" s="444">
        <f>G102*Group_3_rates!I98</f>
        <v>1.9359397876723894</v>
      </c>
      <c r="H136" s="444">
        <f>H102*Group_3_rates!J98</f>
        <v>2.0394447457646638</v>
      </c>
      <c r="I136" s="444">
        <f>I102*Group_3_rates!K98</f>
        <v>2.135019607788077</v>
      </c>
      <c r="J136" s="444">
        <f>J102*Group_3_rates!L98</f>
        <v>2.2297625339895548</v>
      </c>
      <c r="K136" s="444">
        <f>K102*Group_3_rates!M98</f>
        <v>2.3057895749582538</v>
      </c>
      <c r="L136" s="444">
        <f>L102*Group_3_rates!N98</f>
        <v>2.3716922512759502</v>
      </c>
      <c r="M136" s="444">
        <f>M102*Group_3_rates!O98</f>
        <v>2.4343303358218091</v>
      </c>
      <c r="N136" s="444">
        <f>N102*Group_3_rates!P98</f>
        <v>2.490806822968056</v>
      </c>
    </row>
    <row r="137" spans="1:14" ht="13.15">
      <c r="B137" s="329" t="str">
        <f t="shared" si="52"/>
        <v>Total</v>
      </c>
      <c r="C137" s="444">
        <f>SUM(C127:C136)</f>
        <v>309.14200586183159</v>
      </c>
      <c r="D137" s="444">
        <f t="shared" ref="D137:N137" si="54">SUM(D127:D136)</f>
        <v>310.00707394452758</v>
      </c>
      <c r="E137" s="444">
        <f t="shared" si="54"/>
        <v>323.6375745396399</v>
      </c>
      <c r="F137" s="444">
        <f t="shared" si="54"/>
        <v>325.60683919766404</v>
      </c>
      <c r="G137" s="444">
        <f t="shared" si="54"/>
        <v>324.19603783341825</v>
      </c>
      <c r="H137" s="444">
        <f t="shared" si="54"/>
        <v>324.10809171052404</v>
      </c>
      <c r="I137" s="444">
        <f t="shared" si="54"/>
        <v>324.92392316647533</v>
      </c>
      <c r="J137" s="444">
        <f t="shared" si="54"/>
        <v>326.81146557944203</v>
      </c>
      <c r="K137" s="444">
        <f t="shared" si="54"/>
        <v>326.39364309909917</v>
      </c>
      <c r="L137" s="444">
        <f t="shared" si="54"/>
        <v>325.18452548462045</v>
      </c>
      <c r="M137" s="444">
        <f t="shared" si="54"/>
        <v>324.30443761024645</v>
      </c>
      <c r="N137" s="444">
        <f t="shared" si="54"/>
        <v>323.282946348346</v>
      </c>
    </row>
    <row r="138" spans="1:14">
      <c r="A138" s="300">
        <f>SUM(C138:N138)</f>
        <v>0</v>
      </c>
      <c r="C138" s="300">
        <f t="shared" ref="C138:N138" si="55">SUM(C127:C136)-C137</f>
        <v>0</v>
      </c>
      <c r="D138" s="300">
        <f t="shared" si="55"/>
        <v>0</v>
      </c>
      <c r="E138" s="300">
        <f t="shared" si="55"/>
        <v>0</v>
      </c>
      <c r="F138" s="300">
        <f t="shared" si="55"/>
        <v>0</v>
      </c>
      <c r="G138" s="300">
        <f t="shared" si="55"/>
        <v>0</v>
      </c>
      <c r="H138" s="300">
        <f t="shared" si="55"/>
        <v>0</v>
      </c>
      <c r="I138" s="300">
        <f t="shared" si="55"/>
        <v>0</v>
      </c>
      <c r="J138" s="300">
        <f t="shared" si="55"/>
        <v>0</v>
      </c>
      <c r="K138" s="300">
        <f t="shared" si="55"/>
        <v>0</v>
      </c>
      <c r="L138" s="300">
        <f t="shared" si="55"/>
        <v>0</v>
      </c>
      <c r="M138" s="300">
        <f t="shared" si="55"/>
        <v>0</v>
      </c>
      <c r="N138" s="300">
        <f t="shared" si="55"/>
        <v>0</v>
      </c>
    </row>
    <row r="140" spans="1:14" ht="15">
      <c r="B140" s="331" t="s">
        <v>164</v>
      </c>
      <c r="H140" s="316"/>
    </row>
    <row r="141" spans="1:14">
      <c r="H141" s="316"/>
    </row>
    <row r="142" spans="1:14" ht="13.15">
      <c r="B142" s="332" t="s">
        <v>46</v>
      </c>
      <c r="H142" s="316"/>
    </row>
    <row r="143" spans="1:14">
      <c r="H143" s="316"/>
    </row>
    <row r="144" spans="1:14" ht="13.15">
      <c r="B144" s="329" t="str">
        <f t="shared" ref="B144:B155" si="56">B110</f>
        <v>Age group</v>
      </c>
      <c r="C144" s="329" t="str">
        <f t="shared" ref="C144:N144" si="57">C110</f>
        <v>2018/19</v>
      </c>
      <c r="D144" s="329" t="str">
        <f t="shared" si="57"/>
        <v>2019/20</v>
      </c>
      <c r="E144" s="329" t="str">
        <f t="shared" si="57"/>
        <v>2020/21</v>
      </c>
      <c r="F144" s="329" t="str">
        <f t="shared" si="57"/>
        <v>2021/22</v>
      </c>
      <c r="G144" s="329" t="str">
        <f t="shared" si="57"/>
        <v>2022/23</v>
      </c>
      <c r="H144" s="329" t="str">
        <f t="shared" si="57"/>
        <v>2023/24</v>
      </c>
      <c r="I144" s="329" t="str">
        <f t="shared" si="57"/>
        <v>2024/25</v>
      </c>
      <c r="J144" s="329" t="str">
        <f t="shared" si="57"/>
        <v>2025/26</v>
      </c>
      <c r="K144" s="329" t="str">
        <f t="shared" si="57"/>
        <v>2026/27</v>
      </c>
      <c r="L144" s="329" t="str">
        <f t="shared" si="57"/>
        <v>2027/28</v>
      </c>
      <c r="M144" s="329" t="str">
        <f t="shared" si="57"/>
        <v>2028/29</v>
      </c>
      <c r="N144" s="329" t="str">
        <f t="shared" si="57"/>
        <v>2029/30</v>
      </c>
    </row>
    <row r="145" spans="1:14" ht="13.15">
      <c r="B145" s="329" t="str">
        <f t="shared" si="56"/>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row>
    <row r="146" spans="1:14" ht="13.15">
      <c r="B146" s="329" t="str">
        <f t="shared" si="56"/>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row>
    <row r="147" spans="1:14" ht="13.15">
      <c r="B147" s="329" t="str">
        <f t="shared" si="56"/>
        <v>30-34</v>
      </c>
      <c r="C147" s="444">
        <f>C79*Calc_SEC_retirement_rates!$G126</f>
        <v>5.3321029498337308E-2</v>
      </c>
      <c r="D147" s="444">
        <f>D79*Calc_SEC_retirement_rates!$G126</f>
        <v>5.1558828279664223E-2</v>
      </c>
      <c r="E147" s="444">
        <f>E79*Calc_SEC_retirement_rates!$G126</f>
        <v>5.0291351895167966E-2</v>
      </c>
      <c r="F147" s="444">
        <f>F79*Calc_SEC_retirement_rates!$G126</f>
        <v>4.9394843231796097E-2</v>
      </c>
      <c r="G147" s="444">
        <f>G79*Calc_SEC_retirement_rates!$G126</f>
        <v>4.8740777668699949E-2</v>
      </c>
      <c r="H147" s="444">
        <f>H79*Calc_SEC_retirement_rates!$G126</f>
        <v>4.8604799884412589E-2</v>
      </c>
      <c r="I147" s="444">
        <f>I79*Calc_SEC_retirement_rates!$G126</f>
        <v>4.8889545505302945E-2</v>
      </c>
      <c r="J147" s="444">
        <f>J79*Calc_SEC_retirement_rates!$G126</f>
        <v>4.9561040501274835E-2</v>
      </c>
      <c r="K147" s="444">
        <f>K79*Calc_SEC_retirement_rates!$G126</f>
        <v>5.0089624693650074E-2</v>
      </c>
      <c r="L147" s="444">
        <f>L79*Calc_SEC_retirement_rates!$G126</f>
        <v>5.0561245792174712E-2</v>
      </c>
      <c r="M147" s="444">
        <f>M79*Calc_SEC_retirement_rates!$G126</f>
        <v>5.107471374478241E-2</v>
      </c>
      <c r="N147" s="444">
        <f>N79*Calc_SEC_retirement_rates!$G126</f>
        <v>5.1548274276706399E-2</v>
      </c>
    </row>
    <row r="148" spans="1:14" ht="13.15">
      <c r="B148" s="329" t="str">
        <f t="shared" si="56"/>
        <v>35-39</v>
      </c>
      <c r="C148" s="444">
        <f>C80*Calc_SEC_retirement_rates!$G127</f>
        <v>8.4101009275276431E-2</v>
      </c>
      <c r="D148" s="444">
        <f>D80*Calc_SEC_retirement_rates!$G127</f>
        <v>8.0659113372809163E-2</v>
      </c>
      <c r="E148" s="444">
        <f>E80*Calc_SEC_retirement_rates!$G127</f>
        <v>7.7854332106232549E-2</v>
      </c>
      <c r="F148" s="444">
        <f>F80*Calc_SEC_retirement_rates!$G127</f>
        <v>7.542671060287226E-2</v>
      </c>
      <c r="G148" s="444">
        <f>G80*Calc_SEC_retirement_rates!$G127</f>
        <v>7.3270554851206995E-2</v>
      </c>
      <c r="H148" s="444">
        <f>H80*Calc_SEC_retirement_rates!$G127</f>
        <v>7.1694788287664263E-2</v>
      </c>
      <c r="I148" s="444">
        <f>I80*Calc_SEC_retirement_rates!$G127</f>
        <v>7.0648534968429738E-2</v>
      </c>
      <c r="J148" s="444">
        <f>J80*Calc_SEC_retirement_rates!$G127</f>
        <v>7.0136278913003586E-2</v>
      </c>
      <c r="K148" s="444">
        <f>K80*Calc_SEC_retirement_rates!$G127</f>
        <v>6.9699432152401875E-2</v>
      </c>
      <c r="L148" s="444">
        <f>L80*Calc_SEC_retirement_rates!$G127</f>
        <v>6.9433772684457787E-2</v>
      </c>
      <c r="M148" s="444">
        <f>M80*Calc_SEC_retirement_rates!$G127</f>
        <v>6.9407280763909937E-2</v>
      </c>
      <c r="N148" s="444">
        <f>N80*Calc_SEC_retirement_rates!$G127</f>
        <v>6.9510022253850071E-2</v>
      </c>
    </row>
    <row r="149" spans="1:14" ht="13.15">
      <c r="B149" s="329" t="str">
        <f t="shared" si="56"/>
        <v>40-44</v>
      </c>
      <c r="C149" s="444">
        <f>C81*Calc_SEC_retirement_rates!$G128</f>
        <v>9.228624851010736E-2</v>
      </c>
      <c r="D149" s="444">
        <f>D81*Calc_SEC_retirement_rates!$G128</f>
        <v>9.4840553471951139E-2</v>
      </c>
      <c r="E149" s="444">
        <f>E81*Calc_SEC_retirement_rates!$G128</f>
        <v>9.6093113184050019E-2</v>
      </c>
      <c r="F149" s="444">
        <f>F81*Calc_SEC_retirement_rates!$G128</f>
        <v>9.629002684394411E-2</v>
      </c>
      <c r="G149" s="444">
        <f>G81*Calc_SEC_retirement_rates!$G128</f>
        <v>9.5680339685456237E-2</v>
      </c>
      <c r="H149" s="444">
        <f>H81*Calc_SEC_retirement_rates!$G128</f>
        <v>9.4897163403213095E-2</v>
      </c>
      <c r="I149" s="444">
        <f>I81*Calc_SEC_retirement_rates!$G128</f>
        <v>9.409446494618473E-2</v>
      </c>
      <c r="J149" s="444">
        <f>J81*Calc_SEC_retirement_rates!$G128</f>
        <v>9.3448419660232346E-2</v>
      </c>
      <c r="K149" s="444">
        <f>K81*Calc_SEC_retirement_rates!$G128</f>
        <v>9.2585487823900595E-2</v>
      </c>
      <c r="L149" s="444">
        <f>L81*Calc_SEC_retirement_rates!$G128</f>
        <v>9.1749893133925411E-2</v>
      </c>
      <c r="M149" s="444">
        <f>M81*Calc_SEC_retirement_rates!$G128</f>
        <v>9.1119031748895629E-2</v>
      </c>
      <c r="N149" s="444">
        <f>N81*Calc_SEC_retirement_rates!$G128</f>
        <v>9.0634685620067726E-2</v>
      </c>
    </row>
    <row r="150" spans="1:14" ht="13.15">
      <c r="B150" s="329" t="str">
        <f t="shared" si="56"/>
        <v>45-49</v>
      </c>
      <c r="C150" s="444">
        <f>C82*Calc_SEC_retirement_rates!$G129</f>
        <v>0.19177798672334612</v>
      </c>
      <c r="D150" s="444">
        <f>D82*Calc_SEC_retirement_rates!$G129</f>
        <v>0.19424180491268794</v>
      </c>
      <c r="E150" s="444">
        <f>E82*Calc_SEC_retirement_rates!$G129</f>
        <v>0.19774287796548257</v>
      </c>
      <c r="F150" s="444">
        <f>F82*Calc_SEC_retirement_rates!$G129</f>
        <v>0.20086640788716723</v>
      </c>
      <c r="G150" s="444">
        <f>G82*Calc_SEC_retirement_rates!$G129</f>
        <v>0.20296645385996792</v>
      </c>
      <c r="H150" s="444">
        <f>H82*Calc_SEC_retirement_rates!$G129</f>
        <v>0.20469384052319325</v>
      </c>
      <c r="I150" s="444">
        <f>I82*Calc_SEC_retirement_rates!$G129</f>
        <v>0.20598413785582123</v>
      </c>
      <c r="J150" s="444">
        <f>J82*Calc_SEC_retirement_rates!$G129</f>
        <v>0.20701969694647279</v>
      </c>
      <c r="K150" s="444">
        <f>K82*Calc_SEC_retirement_rates!$G129</f>
        <v>0.2069479112120822</v>
      </c>
      <c r="L150" s="444">
        <f>L82*Calc_SEC_retirement_rates!$G129</f>
        <v>0.2063180025436091</v>
      </c>
      <c r="M150" s="444">
        <f>M82*Calc_SEC_retirement_rates!$G129</f>
        <v>0.20558757783664636</v>
      </c>
      <c r="N150" s="444">
        <f>N82*Calc_SEC_retirement_rates!$G129</f>
        <v>0.20473757576674281</v>
      </c>
    </row>
    <row r="151" spans="1:14" ht="13.15">
      <c r="B151" s="329" t="str">
        <f t="shared" si="56"/>
        <v>50-54</v>
      </c>
      <c r="C151" s="444">
        <f>C83*Calc_SEC_retirement_rates!$G130</f>
        <v>3.1565273642472413</v>
      </c>
      <c r="D151" s="444">
        <f>D83*Calc_SEC_retirement_rates!$G130</f>
        <v>3.1443486167764791</v>
      </c>
      <c r="E151" s="444">
        <f>E83*Calc_SEC_retirement_rates!$G130</f>
        <v>3.1530479457985896</v>
      </c>
      <c r="F151" s="444">
        <f>F83*Calc_SEC_retirement_rates!$G130</f>
        <v>3.1720243283847931</v>
      </c>
      <c r="G151" s="444">
        <f>G83*Calc_SEC_retirement_rates!$G130</f>
        <v>3.1928373026785541</v>
      </c>
      <c r="H151" s="444">
        <f>H83*Calc_SEC_retirement_rates!$G130</f>
        <v>3.2229646049301994</v>
      </c>
      <c r="I151" s="444">
        <f>I83*Calc_SEC_retirement_rates!$G130</f>
        <v>3.2570299243727185</v>
      </c>
      <c r="J151" s="444">
        <f>J83*Calc_SEC_retirement_rates!$G130</f>
        <v>3.2934435644368554</v>
      </c>
      <c r="K151" s="444">
        <f>K83*Calc_SEC_retirement_rates!$G130</f>
        <v>3.3149565829842347</v>
      </c>
      <c r="L151" s="444">
        <f>L83*Calc_SEC_retirement_rates!$G130</f>
        <v>3.3272497210171164</v>
      </c>
      <c r="M151" s="444">
        <f>M83*Calc_SEC_retirement_rates!$G130</f>
        <v>3.3355239759153705</v>
      </c>
      <c r="N151" s="444">
        <f>N83*Calc_SEC_retirement_rates!$G130</f>
        <v>3.338339355921494</v>
      </c>
    </row>
    <row r="152" spans="1:14" ht="13.15">
      <c r="B152" s="329" t="str">
        <f t="shared" si="56"/>
        <v>55-59</v>
      </c>
      <c r="C152" s="444">
        <f>C84*Calc_SEC_retirement_rates!$G131</f>
        <v>12.007774581842053</v>
      </c>
      <c r="D152" s="444">
        <f>D84*Calc_SEC_retirement_rates!$G131</f>
        <v>11.65271684773427</v>
      </c>
      <c r="E152" s="444">
        <f>E84*Calc_SEC_retirement_rates!$G131</f>
        <v>11.456307316120855</v>
      </c>
      <c r="F152" s="444">
        <f>F84*Calc_SEC_retirement_rates!$G131</f>
        <v>11.345583364925153</v>
      </c>
      <c r="G152" s="444">
        <f>G84*Calc_SEC_retirement_rates!$G131</f>
        <v>11.282396930156612</v>
      </c>
      <c r="H152" s="444">
        <f>H84*Calc_SEC_retirement_rates!$G131</f>
        <v>11.299537501651182</v>
      </c>
      <c r="I152" s="444">
        <f>I84*Calc_SEC_retirement_rates!$G131</f>
        <v>11.370653584274892</v>
      </c>
      <c r="J152" s="444">
        <f>J84*Calc_SEC_retirement_rates!$G131</f>
        <v>11.484035085113259</v>
      </c>
      <c r="K152" s="444">
        <f>K84*Calc_SEC_retirement_rates!$G131</f>
        <v>11.55980541620233</v>
      </c>
      <c r="L152" s="444">
        <f>L84*Calc_SEC_retirement_rates!$G131</f>
        <v>11.619060733599513</v>
      </c>
      <c r="M152" s="444">
        <f>M84*Calc_SEC_retirement_rates!$G131</f>
        <v>11.677259852591837</v>
      </c>
      <c r="N152" s="444">
        <f>N84*Calc_SEC_retirement_rates!$G131</f>
        <v>11.720774460212638</v>
      </c>
    </row>
    <row r="153" spans="1:14" ht="13.15">
      <c r="B153" s="329" t="str">
        <f t="shared" si="56"/>
        <v>60-64</v>
      </c>
      <c r="C153" s="444">
        <f>C85*Calc_SEC_retirement_rates!$G132</f>
        <v>8.9388219241021254</v>
      </c>
      <c r="D153" s="444">
        <f>D85*Calc_SEC_retirement_rates!$G132</f>
        <v>8.0125415278771275</v>
      </c>
      <c r="E153" s="444">
        <f>E85*Calc_SEC_retirement_rates!$G132</f>
        <v>7.4690783164387984</v>
      </c>
      <c r="F153" s="444">
        <f>F85*Calc_SEC_retirement_rates!$G132</f>
        <v>7.135976328734853</v>
      </c>
      <c r="G153" s="444">
        <f>G85*Calc_SEC_retirement_rates!$G132</f>
        <v>6.9205267718985466</v>
      </c>
      <c r="H153" s="444">
        <f>H85*Calc_SEC_retirement_rates!$G132</f>
        <v>6.8176557158914495</v>
      </c>
      <c r="I153" s="444">
        <f>I85*Calc_SEC_retirement_rates!$G132</f>
        <v>6.7879763076114079</v>
      </c>
      <c r="J153" s="444">
        <f>J85*Calc_SEC_retirement_rates!$G132</f>
        <v>6.8132681534464359</v>
      </c>
      <c r="K153" s="444">
        <f>K85*Calc_SEC_retirement_rates!$G132</f>
        <v>6.8236740769692155</v>
      </c>
      <c r="L153" s="444">
        <f>L85*Calc_SEC_retirement_rates!$G132</f>
        <v>6.8368977762449585</v>
      </c>
      <c r="M153" s="444">
        <f>M85*Calc_SEC_retirement_rates!$G132</f>
        <v>6.863869247881655</v>
      </c>
      <c r="N153" s="444">
        <f>N85*Calc_SEC_retirement_rates!$G132</f>
        <v>6.8902715359427624</v>
      </c>
    </row>
    <row r="154" spans="1:14" ht="13.15">
      <c r="B154" s="329" t="str">
        <f t="shared" si="56"/>
        <v>65 plus</v>
      </c>
      <c r="C154" s="444">
        <f>C86*Calc_SEC_retirement_rates!$G133</f>
        <v>4.5541189872451833</v>
      </c>
      <c r="D154" s="444">
        <f>D86*Calc_SEC_retirement_rates!$G133</f>
        <v>4.2789003820256779</v>
      </c>
      <c r="E154" s="444">
        <f>E86*Calc_SEC_retirement_rates!$G133</f>
        <v>3.993476616916213</v>
      </c>
      <c r="F154" s="444">
        <f>F86*Calc_SEC_retirement_rates!$G133</f>
        <v>3.7431678522121161</v>
      </c>
      <c r="G154" s="444">
        <f>G86*Calc_SEC_retirement_rates!$G133</f>
        <v>3.5378402620350782</v>
      </c>
      <c r="H154" s="444">
        <f>H86*Calc_SEC_retirement_rates!$G133</f>
        <v>3.3953999591819448</v>
      </c>
      <c r="I154" s="444">
        <f>I86*Calc_SEC_retirement_rates!$G133</f>
        <v>3.3048092687313471</v>
      </c>
      <c r="J154" s="444">
        <f>J86*Calc_SEC_retirement_rates!$G133</f>
        <v>3.257750354654434</v>
      </c>
      <c r="K154" s="444">
        <f>K86*Calc_SEC_retirement_rates!$G133</f>
        <v>3.2197838724420773</v>
      </c>
      <c r="L154" s="444">
        <f>L86*Calc_SEC_retirement_rates!$G133</f>
        <v>3.1940837889271383</v>
      </c>
      <c r="M154" s="444">
        <f>M86*Calc_SEC_retirement_rates!$G133</f>
        <v>3.1836097818819722</v>
      </c>
      <c r="N154" s="444">
        <f>N86*Calc_SEC_retirement_rates!$G133</f>
        <v>3.1807159167191474</v>
      </c>
    </row>
    <row r="155" spans="1:14" ht="13.15">
      <c r="B155" s="329" t="str">
        <f t="shared" si="56"/>
        <v>Total</v>
      </c>
      <c r="C155" s="444">
        <f>SUM(C145:C154)</f>
        <v>29.078729131443669</v>
      </c>
      <c r="D155" s="444">
        <f t="shared" ref="D155:N155" si="58">SUM(D145:D154)</f>
        <v>27.509807674450666</v>
      </c>
      <c r="E155" s="444">
        <f t="shared" si="58"/>
        <v>26.493891870425387</v>
      </c>
      <c r="F155" s="444">
        <f t="shared" si="58"/>
        <v>25.818729862822696</v>
      </c>
      <c r="G155" s="444">
        <f t="shared" si="58"/>
        <v>25.354259392834123</v>
      </c>
      <c r="H155" s="444">
        <f t="shared" si="58"/>
        <v>25.155448373753259</v>
      </c>
      <c r="I155" s="444">
        <f t="shared" si="58"/>
        <v>25.140085768266104</v>
      </c>
      <c r="J155" s="444">
        <f t="shared" si="58"/>
        <v>25.268662593671969</v>
      </c>
      <c r="K155" s="444">
        <f t="shared" si="58"/>
        <v>25.33754240447989</v>
      </c>
      <c r="L155" s="444">
        <f t="shared" si="58"/>
        <v>25.39535493394289</v>
      </c>
      <c r="M155" s="444">
        <f t="shared" si="58"/>
        <v>25.477451462365071</v>
      </c>
      <c r="N155" s="444">
        <f t="shared" si="58"/>
        <v>25.546531826713409</v>
      </c>
    </row>
    <row r="156" spans="1:14">
      <c r="A156" s="300">
        <f>SUM(C156:N156)</f>
        <v>0</v>
      </c>
      <c r="C156" s="300">
        <f t="shared" ref="C156:N156" si="59">SUM(C145:C154)-C155</f>
        <v>0</v>
      </c>
      <c r="D156" s="300">
        <f t="shared" si="59"/>
        <v>0</v>
      </c>
      <c r="E156" s="300">
        <f t="shared" si="59"/>
        <v>0</v>
      </c>
      <c r="F156" s="300">
        <f t="shared" si="59"/>
        <v>0</v>
      </c>
      <c r="G156" s="300">
        <f t="shared" si="59"/>
        <v>0</v>
      </c>
      <c r="H156" s="300">
        <f t="shared" si="59"/>
        <v>0</v>
      </c>
      <c r="I156" s="300">
        <f t="shared" si="59"/>
        <v>0</v>
      </c>
      <c r="J156" s="300">
        <f t="shared" si="59"/>
        <v>0</v>
      </c>
      <c r="K156" s="300">
        <f t="shared" si="59"/>
        <v>0</v>
      </c>
      <c r="L156" s="300">
        <f t="shared" si="59"/>
        <v>0</v>
      </c>
      <c r="M156" s="300">
        <f t="shared" si="59"/>
        <v>0</v>
      </c>
      <c r="N156" s="300">
        <f t="shared" si="59"/>
        <v>0</v>
      </c>
    </row>
    <row r="158" spans="1:14" ht="13.15">
      <c r="B158" s="332" t="s">
        <v>47</v>
      </c>
      <c r="C158" s="320"/>
      <c r="D158" s="320"/>
      <c r="E158" s="320"/>
      <c r="F158" s="320"/>
      <c r="G158" s="320"/>
      <c r="H158" s="330"/>
      <c r="I158" s="320"/>
      <c r="J158" s="320"/>
      <c r="K158" s="320"/>
      <c r="L158" s="320"/>
    </row>
    <row r="159" spans="1:14">
      <c r="C159" s="320"/>
      <c r="D159" s="320"/>
      <c r="E159" s="320"/>
      <c r="F159" s="320"/>
      <c r="G159" s="320"/>
      <c r="H159" s="330"/>
      <c r="I159" s="320"/>
      <c r="J159" s="320"/>
      <c r="K159" s="320"/>
      <c r="L159" s="320"/>
    </row>
    <row r="160" spans="1:14" ht="13.15">
      <c r="B160" s="329" t="str">
        <f t="shared" ref="B160:B171" si="60">B144</f>
        <v>Age group</v>
      </c>
      <c r="C160" s="329" t="str">
        <f t="shared" ref="C160:N160" si="61">C144</f>
        <v>2018/19</v>
      </c>
      <c r="D160" s="329" t="str">
        <f t="shared" si="61"/>
        <v>2019/20</v>
      </c>
      <c r="E160" s="329" t="str">
        <f t="shared" si="61"/>
        <v>2020/21</v>
      </c>
      <c r="F160" s="329" t="str">
        <f t="shared" si="61"/>
        <v>2021/22</v>
      </c>
      <c r="G160" s="329" t="str">
        <f t="shared" si="61"/>
        <v>2022/23</v>
      </c>
      <c r="H160" s="329" t="str">
        <f t="shared" si="61"/>
        <v>2023/24</v>
      </c>
      <c r="I160" s="329" t="str">
        <f t="shared" si="61"/>
        <v>2024/25</v>
      </c>
      <c r="J160" s="329" t="str">
        <f t="shared" si="61"/>
        <v>2025/26</v>
      </c>
      <c r="K160" s="329" t="str">
        <f t="shared" si="61"/>
        <v>2026/27</v>
      </c>
      <c r="L160" s="329" t="str">
        <f t="shared" si="61"/>
        <v>2027/28</v>
      </c>
      <c r="M160" s="329" t="str">
        <f t="shared" si="61"/>
        <v>2028/29</v>
      </c>
      <c r="N160" s="329" t="str">
        <f t="shared" si="61"/>
        <v>2029/30</v>
      </c>
    </row>
    <row r="161" spans="1:14" ht="13.15">
      <c r="B161" s="329" t="str">
        <f t="shared" si="60"/>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row>
    <row r="162" spans="1:14" ht="13.15">
      <c r="B162" s="329" t="str">
        <f t="shared" si="60"/>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row>
    <row r="163" spans="1:14" ht="13.15">
      <c r="B163" s="329" t="str">
        <f t="shared" si="60"/>
        <v>30-34</v>
      </c>
      <c r="C163" s="444">
        <f>C95*Calc_SEC_retirement_rates!$G142</f>
        <v>0.11868365598150973</v>
      </c>
      <c r="D163" s="444">
        <f>D95*Calc_SEC_retirement_rates!$G142</f>
        <v>0.1089262270725373</v>
      </c>
      <c r="E163" s="444">
        <f>E95*Calc_SEC_retirement_rates!$G142</f>
        <v>0.10147244323730709</v>
      </c>
      <c r="F163" s="444">
        <f>F95*Calc_SEC_retirement_rates!$G142</f>
        <v>9.5476478556714428E-2</v>
      </c>
      <c r="G163" s="444">
        <f>G95*Calc_SEC_retirement_rates!$G142</f>
        <v>9.0789170117307805E-2</v>
      </c>
      <c r="H163" s="444">
        <f>H95*Calc_SEC_retirement_rates!$G142</f>
        <v>8.771304425164364E-2</v>
      </c>
      <c r="I163" s="444">
        <f>I95*Calc_SEC_retirement_rates!$G142</f>
        <v>8.5917821738592581E-2</v>
      </c>
      <c r="J163" s="444">
        <f>J95*Calc_SEC_retirement_rates!$G142</f>
        <v>8.5220413997560238E-2</v>
      </c>
      <c r="K163" s="444">
        <f>K95*Calc_SEC_retirement_rates!$G142</f>
        <v>8.4625912234955664E-2</v>
      </c>
      <c r="L163" s="444">
        <f>L95*Calc_SEC_retirement_rates!$G142</f>
        <v>8.4216462628123462E-2</v>
      </c>
      <c r="M163" s="444">
        <f>M95*Calc_SEC_retirement_rates!$G142</f>
        <v>8.4106739339150541E-2</v>
      </c>
      <c r="N163" s="444">
        <f>N95*Calc_SEC_retirement_rates!$G142</f>
        <v>8.4113323922095903E-2</v>
      </c>
    </row>
    <row r="164" spans="1:14" ht="13.15">
      <c r="B164" s="329" t="str">
        <f t="shared" si="60"/>
        <v>35-39</v>
      </c>
      <c r="C164" s="444">
        <f>C96*Calc_SEC_retirement_rates!$G143</f>
        <v>0.35671381542212222</v>
      </c>
      <c r="D164" s="444">
        <f>D96*Calc_SEC_retirement_rates!$G143</f>
        <v>0.34510219207404924</v>
      </c>
      <c r="E164" s="444">
        <f>E96*Calc_SEC_retirement_rates!$G143</f>
        <v>0.33179181627886312</v>
      </c>
      <c r="F164" s="444">
        <f>F96*Calc_SEC_retirement_rates!$G143</f>
        <v>0.31678760101940495</v>
      </c>
      <c r="G164" s="444">
        <f>G96*Calc_SEC_retirement_rates!$G143</f>
        <v>0.30190179715268295</v>
      </c>
      <c r="H164" s="444">
        <f>H96*Calc_SEC_retirement_rates!$G143</f>
        <v>0.28913101257064949</v>
      </c>
      <c r="I164" s="444">
        <f>I96*Calc_SEC_retirement_rates!$G143</f>
        <v>0.27867179290256883</v>
      </c>
      <c r="J164" s="444">
        <f>J96*Calc_SEC_retirement_rates!$G143</f>
        <v>0.27073711391609168</v>
      </c>
      <c r="K164" s="444">
        <f>K96*Calc_SEC_retirement_rates!$G143</f>
        <v>0.26368449945804551</v>
      </c>
      <c r="L164" s="444">
        <f>L96*Calc_SEC_retirement_rates!$G143</f>
        <v>0.25790291999751858</v>
      </c>
      <c r="M164" s="444">
        <f>M96*Calc_SEC_retirement_rates!$G143</f>
        <v>0.25362829535475284</v>
      </c>
      <c r="N164" s="444">
        <f>N96*Calc_SEC_retirement_rates!$G143</f>
        <v>0.25040135824459675</v>
      </c>
    </row>
    <row r="165" spans="1:14" ht="13.15">
      <c r="B165" s="329" t="str">
        <f t="shared" si="60"/>
        <v>40-44</v>
      </c>
      <c r="C165" s="444">
        <f>C97*Calc_SEC_retirement_rates!$G144</f>
        <v>0.42849035528572771</v>
      </c>
      <c r="D165" s="444">
        <f>D97*Calc_SEC_retirement_rates!$G144</f>
        <v>0.44734841546157555</v>
      </c>
      <c r="E165" s="444">
        <f>E97*Calc_SEC_retirement_rates!$G144</f>
        <v>0.45853439164395554</v>
      </c>
      <c r="F165" s="444">
        <f>F97*Calc_SEC_retirement_rates!$G144</f>
        <v>0.46111524127428155</v>
      </c>
      <c r="G165" s="444">
        <f>G97*Calc_SEC_retirement_rates!$G144</f>
        <v>0.45761923416373862</v>
      </c>
      <c r="H165" s="444">
        <f>H97*Calc_SEC_retirement_rates!$G144</f>
        <v>0.45149848851815144</v>
      </c>
      <c r="I165" s="444">
        <f>I97*Calc_SEC_retirement_rates!$G144</f>
        <v>0.44392584702931209</v>
      </c>
      <c r="J165" s="444">
        <f>J97*Calc_SEC_retirement_rates!$G144</f>
        <v>0.43616277295723432</v>
      </c>
      <c r="K165" s="444">
        <f>K97*Calc_SEC_retirement_rates!$G144</f>
        <v>0.42689032911587432</v>
      </c>
      <c r="L165" s="444">
        <f>L97*Calc_SEC_retirement_rates!$G144</f>
        <v>0.41755463377079599</v>
      </c>
      <c r="M165" s="444">
        <f>M97*Calc_SEC_retirement_rates!$G144</f>
        <v>0.40920507389946398</v>
      </c>
      <c r="N165" s="444">
        <f>N97*Calc_SEC_retirement_rates!$G144</f>
        <v>0.40173634076545212</v>
      </c>
    </row>
    <row r="166" spans="1:14" ht="13.15">
      <c r="B166" s="329" t="str">
        <f t="shared" si="60"/>
        <v>45-49</v>
      </c>
      <c r="C166" s="444">
        <f>C98*Calc_SEC_retirement_rates!$G145</f>
        <v>0.7123822004597834</v>
      </c>
      <c r="D166" s="444">
        <f>D98*Calc_SEC_retirement_rates!$G145</f>
        <v>0.76386974033848409</v>
      </c>
      <c r="E166" s="444">
        <f>E98*Calc_SEC_retirement_rates!$G145</f>
        <v>0.81198463429852763</v>
      </c>
      <c r="F166" s="444">
        <f>F98*Calc_SEC_retirement_rates!$G145</f>
        <v>0.8492566146485383</v>
      </c>
      <c r="G166" s="444">
        <f>G98*Calc_SEC_retirement_rates!$G145</f>
        <v>0.87592767879941813</v>
      </c>
      <c r="H166" s="444">
        <f>H98*Calc_SEC_retirement_rates!$G145</f>
        <v>0.89584495104500461</v>
      </c>
      <c r="I166" s="444">
        <f>I98*Calc_SEC_retirement_rates!$G145</f>
        <v>0.90927842410795878</v>
      </c>
      <c r="J166" s="444">
        <f>J98*Calc_SEC_retirement_rates!$G145</f>
        <v>0.91768073559531893</v>
      </c>
      <c r="K166" s="444">
        <f>K98*Calc_SEC_retirement_rates!$G145</f>
        <v>0.91781787985929675</v>
      </c>
      <c r="L166" s="444">
        <f>L98*Calc_SEC_retirement_rates!$G145</f>
        <v>0.91288286640505989</v>
      </c>
      <c r="M166" s="444">
        <f>M98*Calc_SEC_retirement_rates!$G145</f>
        <v>0.90558535329440937</v>
      </c>
      <c r="N166" s="444">
        <f>N98*Calc_SEC_retirement_rates!$G145</f>
        <v>0.8963798170760654</v>
      </c>
    </row>
    <row r="167" spans="1:14" ht="13.15">
      <c r="B167" s="329" t="str">
        <f t="shared" si="60"/>
        <v>50-54</v>
      </c>
      <c r="C167" s="444">
        <f>C99*Calc_SEC_retirement_rates!$G146</f>
        <v>6.4841417032558626</v>
      </c>
      <c r="D167" s="444">
        <f>D99*Calc_SEC_retirement_rates!$G146</f>
        <v>6.9556864533683225</v>
      </c>
      <c r="E167" s="444">
        <f>E99*Calc_SEC_retirement_rates!$G146</f>
        <v>7.4435135215322017</v>
      </c>
      <c r="F167" s="444">
        <f>F99*Calc_SEC_retirement_rates!$G146</f>
        <v>7.883366117132014</v>
      </c>
      <c r="G167" s="444">
        <f>G99*Calc_SEC_retirement_rates!$G146</f>
        <v>8.2721781007149708</v>
      </c>
      <c r="H167" s="444">
        <f>H99*Calc_SEC_retirement_rates!$G146</f>
        <v>8.6377933061668983</v>
      </c>
      <c r="I167" s="444">
        <f>I99*Calc_SEC_retirement_rates!$G146</f>
        <v>8.9654591290255592</v>
      </c>
      <c r="J167" s="444">
        <f>J99*Calc_SEC_retirement_rates!$G146</f>
        <v>9.2533780989808943</v>
      </c>
      <c r="K167" s="444">
        <f>K99*Calc_SEC_retirement_rates!$G146</f>
        <v>9.451012459517516</v>
      </c>
      <c r="L167" s="444">
        <f>L99*Calc_SEC_retirement_rates!$G146</f>
        <v>9.5814529723747057</v>
      </c>
      <c r="M167" s="444">
        <f>M99*Calc_SEC_retirement_rates!$G146</f>
        <v>9.6662639223778797</v>
      </c>
      <c r="N167" s="444">
        <f>N99*Calc_SEC_retirement_rates!$G146</f>
        <v>9.7058960296880681</v>
      </c>
    </row>
    <row r="168" spans="1:14" ht="13.15">
      <c r="B168" s="329" t="str">
        <f t="shared" si="60"/>
        <v>55-59</v>
      </c>
      <c r="C168" s="444">
        <f>C100*Calc_SEC_retirement_rates!$G147</f>
        <v>23.836006301637237</v>
      </c>
      <c r="D168" s="444">
        <f>D100*Calc_SEC_retirement_rates!$G147</f>
        <v>24.778537056958687</v>
      </c>
      <c r="E168" s="444">
        <f>E100*Calc_SEC_retirement_rates!$G147</f>
        <v>26.02062229654706</v>
      </c>
      <c r="F168" s="444">
        <f>F100*Calc_SEC_retirement_rates!$G147</f>
        <v>27.287229665498913</v>
      </c>
      <c r="G168" s="444">
        <f>G100*Calc_SEC_retirement_rates!$G147</f>
        <v>28.524688147226176</v>
      </c>
      <c r="H168" s="444">
        <f>H100*Calc_SEC_retirement_rates!$G147</f>
        <v>29.852909434273908</v>
      </c>
      <c r="I168" s="444">
        <f>I100*Calc_SEC_retirement_rates!$G147</f>
        <v>31.190164140399069</v>
      </c>
      <c r="J168" s="444">
        <f>J100*Calc_SEC_retirement_rates!$G147</f>
        <v>32.503559094447105</v>
      </c>
      <c r="K168" s="444">
        <f>K100*Calc_SEC_retirement_rates!$G147</f>
        <v>33.536067218290071</v>
      </c>
      <c r="L168" s="444">
        <f>L100*Calc_SEC_retirement_rates!$G147</f>
        <v>34.366278178303311</v>
      </c>
      <c r="M168" s="444">
        <f>M100*Calc_SEC_retirement_rates!$G147</f>
        <v>35.057017950631227</v>
      </c>
      <c r="N168" s="444">
        <f>N100*Calc_SEC_retirement_rates!$G147</f>
        <v>35.576508609438299</v>
      </c>
    </row>
    <row r="169" spans="1:14" ht="13.15">
      <c r="B169" s="329" t="str">
        <f t="shared" si="60"/>
        <v>60-64</v>
      </c>
      <c r="C169" s="444">
        <f>C101*Calc_SEC_retirement_rates!$G148</f>
        <v>16.38297079602501</v>
      </c>
      <c r="D169" s="444">
        <f>D101*Calc_SEC_retirement_rates!$G148</f>
        <v>16.586268867751937</v>
      </c>
      <c r="E169" s="444">
        <f>E101*Calc_SEC_retirement_rates!$G148</f>
        <v>17.011836453332137</v>
      </c>
      <c r="F169" s="444">
        <f>F101*Calc_SEC_retirement_rates!$G148</f>
        <v>17.494801649238546</v>
      </c>
      <c r="G169" s="444">
        <f>G101*Calc_SEC_retirement_rates!$G148</f>
        <v>18.007931868371198</v>
      </c>
      <c r="H169" s="444">
        <f>H101*Calc_SEC_retirement_rates!$G148</f>
        <v>18.677014060490727</v>
      </c>
      <c r="I169" s="444">
        <f>I101*Calc_SEC_retirement_rates!$G148</f>
        <v>19.433374055653815</v>
      </c>
      <c r="J169" s="444">
        <f>J101*Calc_SEC_retirement_rates!$G148</f>
        <v>20.251925173084601</v>
      </c>
      <c r="K169" s="444">
        <f>K101*Calc_SEC_retirement_rates!$G148</f>
        <v>20.902131838698029</v>
      </c>
      <c r="L169" s="444">
        <f>L101*Calc_SEC_retirement_rates!$G148</f>
        <v>21.464305677094885</v>
      </c>
      <c r="M169" s="444">
        <f>M101*Calc_SEC_retirement_rates!$G148</f>
        <v>21.988106101862247</v>
      </c>
      <c r="N169" s="444">
        <f>N101*Calc_SEC_retirement_rates!$G148</f>
        <v>22.429285458421383</v>
      </c>
    </row>
    <row r="170" spans="1:14" ht="13.15">
      <c r="B170" s="329" t="str">
        <f t="shared" si="60"/>
        <v>65 plus</v>
      </c>
      <c r="C170" s="444">
        <f>C102*Calc_SEC_retirement_rates!$G149</f>
        <v>3.8814257663965441</v>
      </c>
      <c r="D170" s="444">
        <f>D102*Calc_SEC_retirement_rates!$G149</f>
        <v>5.3142404873836089</v>
      </c>
      <c r="E170" s="444">
        <f>E102*Calc_SEC_retirement_rates!$G149</f>
        <v>6.3000445943516583</v>
      </c>
      <c r="F170" s="444">
        <f>F102*Calc_SEC_retirement_rates!$G149</f>
        <v>6.9643738288177932</v>
      </c>
      <c r="G170" s="444">
        <f>G102*Calc_SEC_retirement_rates!$G149</f>
        <v>7.4278556590547939</v>
      </c>
      <c r="H170" s="444">
        <f>H102*Calc_SEC_retirement_rates!$G149</f>
        <v>7.8249857214676828</v>
      </c>
      <c r="I170" s="444">
        <f>I102*Calc_SEC_retirement_rates!$G149</f>
        <v>8.1916894197255363</v>
      </c>
      <c r="J170" s="444">
        <f>J102*Calc_SEC_retirement_rates!$G149</f>
        <v>8.5552011286238656</v>
      </c>
      <c r="K170" s="444">
        <f>K102*Calc_SEC_retirement_rates!$G149</f>
        <v>8.8469033241655524</v>
      </c>
      <c r="L170" s="444">
        <f>L102*Calc_SEC_retirement_rates!$G149</f>
        <v>9.0997601383858999</v>
      </c>
      <c r="M170" s="444">
        <f>M102*Calc_SEC_retirement_rates!$G149</f>
        <v>9.3400912962705718</v>
      </c>
      <c r="N170" s="444">
        <f>N102*Calc_SEC_retirement_rates!$G149</f>
        <v>9.5567815039537134</v>
      </c>
    </row>
    <row r="171" spans="1:14" ht="13.15">
      <c r="B171" s="329" t="str">
        <f t="shared" si="60"/>
        <v>Total</v>
      </c>
      <c r="C171" s="444">
        <f>SUM(C161:C170)</f>
        <v>52.200814594463793</v>
      </c>
      <c r="D171" s="444">
        <f t="shared" ref="D171:N171" si="62">SUM(D161:D170)</f>
        <v>55.299979440409196</v>
      </c>
      <c r="E171" s="444">
        <f t="shared" si="62"/>
        <v>58.47980015122171</v>
      </c>
      <c r="F171" s="444">
        <f t="shared" si="62"/>
        <v>61.352407196186206</v>
      </c>
      <c r="G171" s="444">
        <f t="shared" si="62"/>
        <v>63.95889165560029</v>
      </c>
      <c r="H171" s="444">
        <f t="shared" si="62"/>
        <v>66.716890018784667</v>
      </c>
      <c r="I171" s="444">
        <f t="shared" si="62"/>
        <v>69.498480630582407</v>
      </c>
      <c r="J171" s="444">
        <f t="shared" si="62"/>
        <v>72.273864531602669</v>
      </c>
      <c r="K171" s="444">
        <f t="shared" si="62"/>
        <v>74.429133461339333</v>
      </c>
      <c r="L171" s="444">
        <f t="shared" si="62"/>
        <v>76.184353848960299</v>
      </c>
      <c r="M171" s="444">
        <f t="shared" si="62"/>
        <v>77.704004733029706</v>
      </c>
      <c r="N171" s="444">
        <f t="shared" si="62"/>
        <v>78.901102441509664</v>
      </c>
    </row>
    <row r="172" spans="1:14">
      <c r="A172" s="300">
        <f>SUM(C172:N172)</f>
        <v>0</v>
      </c>
      <c r="C172" s="300">
        <f t="shared" ref="C172:N172" si="63">SUM(C161:C170)-C171</f>
        <v>0</v>
      </c>
      <c r="D172" s="300">
        <f t="shared" si="63"/>
        <v>0</v>
      </c>
      <c r="E172" s="300">
        <f t="shared" si="63"/>
        <v>0</v>
      </c>
      <c r="F172" s="300">
        <f t="shared" si="63"/>
        <v>0</v>
      </c>
      <c r="G172" s="300">
        <f t="shared" si="63"/>
        <v>0</v>
      </c>
      <c r="H172" s="300">
        <f t="shared" si="63"/>
        <v>0</v>
      </c>
      <c r="I172" s="300">
        <f t="shared" si="63"/>
        <v>0</v>
      </c>
      <c r="J172" s="300">
        <f t="shared" si="63"/>
        <v>0</v>
      </c>
      <c r="K172" s="300">
        <f t="shared" si="63"/>
        <v>0</v>
      </c>
      <c r="L172" s="300">
        <f t="shared" si="63"/>
        <v>0</v>
      </c>
      <c r="M172" s="300">
        <f t="shared" si="63"/>
        <v>0</v>
      </c>
      <c r="N172" s="300">
        <f t="shared" si="63"/>
        <v>0</v>
      </c>
    </row>
    <row r="174" spans="1:14" ht="15">
      <c r="B174" s="331" t="s">
        <v>516</v>
      </c>
      <c r="H174" s="316"/>
    </row>
    <row r="175" spans="1:14">
      <c r="H175" s="316"/>
    </row>
    <row r="176" spans="1:14" ht="13.15">
      <c r="B176" s="332" t="s">
        <v>46</v>
      </c>
      <c r="H176" s="316"/>
    </row>
    <row r="177" spans="1:14">
      <c r="H177" s="316"/>
    </row>
    <row r="178" spans="1:14" ht="13.15">
      <c r="B178" s="329" t="str">
        <f t="shared" ref="B178:B189" si="64">B144</f>
        <v>Age group</v>
      </c>
      <c r="C178" s="329" t="str">
        <f t="shared" ref="C178:N178" si="65">C144</f>
        <v>2018/19</v>
      </c>
      <c r="D178" s="329" t="str">
        <f t="shared" si="65"/>
        <v>2019/20</v>
      </c>
      <c r="E178" s="329" t="str">
        <f t="shared" si="65"/>
        <v>2020/21</v>
      </c>
      <c r="F178" s="329" t="str">
        <f t="shared" si="65"/>
        <v>2021/22</v>
      </c>
      <c r="G178" s="329" t="str">
        <f t="shared" si="65"/>
        <v>2022/23</v>
      </c>
      <c r="H178" s="329" t="str">
        <f t="shared" si="65"/>
        <v>2023/24</v>
      </c>
      <c r="I178" s="329" t="str">
        <f t="shared" si="65"/>
        <v>2024/25</v>
      </c>
      <c r="J178" s="329" t="str">
        <f t="shared" si="65"/>
        <v>2025/26</v>
      </c>
      <c r="K178" s="329" t="str">
        <f t="shared" si="65"/>
        <v>2026/27</v>
      </c>
      <c r="L178" s="329" t="str">
        <f t="shared" si="65"/>
        <v>2027/28</v>
      </c>
      <c r="M178" s="329" t="str">
        <f t="shared" si="65"/>
        <v>2028/29</v>
      </c>
      <c r="N178" s="329" t="str">
        <f t="shared" si="65"/>
        <v>2029/30</v>
      </c>
    </row>
    <row r="179" spans="1:14" ht="13.15">
      <c r="B179" s="329" t="str">
        <f t="shared" si="64"/>
        <v>20-24</v>
      </c>
      <c r="C179" s="444">
        <f>C77*Calc_SEC_death_rates!$G124</f>
        <v>5.309770745772241E-3</v>
      </c>
      <c r="D179" s="444">
        <f>D77*Calc_SEC_death_rates!$G124</f>
        <v>7.7484902170559013E-3</v>
      </c>
      <c r="E179" s="444">
        <f>E77*Calc_SEC_death_rates!$G124</f>
        <v>9.6491135064370424E-3</v>
      </c>
      <c r="F179" s="444">
        <f>F77*Calc_SEC_death_rates!$G124</f>
        <v>1.0991508059024505E-2</v>
      </c>
      <c r="G179" s="444">
        <f>G77*Calc_SEC_death_rates!$G124</f>
        <v>1.1852726377790432E-2</v>
      </c>
      <c r="H179" s="444">
        <f>H77*Calc_SEC_death_rates!$G124</f>
        <v>1.2643543814930457E-2</v>
      </c>
      <c r="I179" s="444">
        <f>I77*Calc_SEC_death_rates!$G124</f>
        <v>1.3352835485241321E-2</v>
      </c>
      <c r="J179" s="444">
        <f>J77*Calc_SEC_death_rates!$G124</f>
        <v>1.4032656904235474E-2</v>
      </c>
      <c r="K179" s="444">
        <f>K77*Calc_SEC_death_rates!$G124</f>
        <v>1.4315717937697439E-2</v>
      </c>
      <c r="L179" s="444">
        <f>L77*Calc_SEC_death_rates!$G124</f>
        <v>1.4450641599102979E-2</v>
      </c>
      <c r="M179" s="444">
        <f>M77*Calc_SEC_death_rates!$G124</f>
        <v>1.4592416053982753E-2</v>
      </c>
      <c r="N179" s="444">
        <f>N77*Calc_SEC_death_rates!$G124</f>
        <v>1.4685933331811717E-2</v>
      </c>
    </row>
    <row r="180" spans="1:14" ht="13.15">
      <c r="B180" s="329" t="str">
        <f t="shared" si="64"/>
        <v>25-29</v>
      </c>
      <c r="C180" s="444">
        <f>C78*Calc_SEC_death_rates!$G125</f>
        <v>2.617260163318896E-2</v>
      </c>
      <c r="D180" s="444">
        <f>D78*Calc_SEC_death_rates!$G125</f>
        <v>2.5533375868351044E-2</v>
      </c>
      <c r="E180" s="444">
        <f>E78*Calc_SEC_death_rates!$G125</f>
        <v>2.5776848331070589E-2</v>
      </c>
      <c r="F180" s="444">
        <f>F78*Calc_SEC_death_rates!$G125</f>
        <v>2.6301488648924756E-2</v>
      </c>
      <c r="G180" s="444">
        <f>G78*Calc_SEC_death_rates!$G125</f>
        <v>2.6802373396428065E-2</v>
      </c>
      <c r="H180" s="444">
        <f>H78*Calc_SEC_death_rates!$G125</f>
        <v>2.7579522272407862E-2</v>
      </c>
      <c r="I180" s="444">
        <f>I78*Calc_SEC_death_rates!$G125</f>
        <v>2.8498943380665359E-2</v>
      </c>
      <c r="J180" s="444">
        <f>J78*Calc_SEC_death_rates!$G125</f>
        <v>2.9545945392942939E-2</v>
      </c>
      <c r="K180" s="444">
        <f>K78*Calc_SEC_death_rates!$G125</f>
        <v>3.0150822431192111E-2</v>
      </c>
      <c r="L180" s="444">
        <f>L78*Calc_SEC_death_rates!$G125</f>
        <v>3.0548942236696588E-2</v>
      </c>
      <c r="M180" s="444">
        <f>M78*Calc_SEC_death_rates!$G125</f>
        <v>3.0927177171044252E-2</v>
      </c>
      <c r="N180" s="444">
        <f>N78*Calc_SEC_death_rates!$G125</f>
        <v>3.1217557662658862E-2</v>
      </c>
    </row>
    <row r="181" spans="1:14" ht="13.15">
      <c r="B181" s="329" t="str">
        <f t="shared" si="64"/>
        <v>30-34</v>
      </c>
      <c r="C181" s="444">
        <f>C79*Calc_SEC_death_rates!$G126</f>
        <v>7.2960006280294407E-2</v>
      </c>
      <c r="D181" s="444">
        <f>D79*Calc_SEC_death_rates!$G126</f>
        <v>7.0548758538246589E-2</v>
      </c>
      <c r="E181" s="444">
        <f>E79*Calc_SEC_death_rates!$G126</f>
        <v>6.8814450595526627E-2</v>
      </c>
      <c r="F181" s="444">
        <f>F79*Calc_SEC_death_rates!$G126</f>
        <v>6.7587743640965869E-2</v>
      </c>
      <c r="G181" s="444">
        <f>G79*Calc_SEC_death_rates!$G126</f>
        <v>6.6692775407227858E-2</v>
      </c>
      <c r="H181" s="444">
        <f>H79*Calc_SEC_death_rates!$G126</f>
        <v>6.6506714858717716E-2</v>
      </c>
      <c r="I181" s="444">
        <f>I79*Calc_SEC_death_rates!$G126</f>
        <v>6.6896336786199342E-2</v>
      </c>
      <c r="J181" s="444">
        <f>J79*Calc_SEC_death_rates!$G126</f>
        <v>6.7815153988046939E-2</v>
      </c>
      <c r="K181" s="444">
        <f>K79*Calc_SEC_death_rates!$G126</f>
        <v>6.8538424081632895E-2</v>
      </c>
      <c r="L181" s="444">
        <f>L79*Calc_SEC_death_rates!$G126</f>
        <v>6.9183750674799108E-2</v>
      </c>
      <c r="M181" s="444">
        <f>M79*Calc_SEC_death_rates!$G126</f>
        <v>6.9886336978916802E-2</v>
      </c>
      <c r="N181" s="444">
        <f>N79*Calc_SEC_death_rates!$G126</f>
        <v>7.05343173294153E-2</v>
      </c>
    </row>
    <row r="182" spans="1:14" ht="13.15">
      <c r="B182" s="329" t="str">
        <f t="shared" si="64"/>
        <v>35-39</v>
      </c>
      <c r="C182" s="444">
        <f>C80*Calc_SEC_death_rates!$G127</f>
        <v>9.9220312969558258E-2</v>
      </c>
      <c r="D182" s="444">
        <f>D80*Calc_SEC_death_rates!$G127</f>
        <v>9.5159648399723698E-2</v>
      </c>
      <c r="E182" s="444">
        <f>E80*Calc_SEC_death_rates!$G127</f>
        <v>9.1850636088468399E-2</v>
      </c>
      <c r="F182" s="444">
        <f>F80*Calc_SEC_death_rates!$G127</f>
        <v>8.8986587637555861E-2</v>
      </c>
      <c r="G182" s="444">
        <f>G80*Calc_SEC_death_rates!$G127</f>
        <v>8.6442807838301633E-2</v>
      </c>
      <c r="H182" s="444">
        <f>H80*Calc_SEC_death_rates!$G127</f>
        <v>8.4583757002301294E-2</v>
      </c>
      <c r="I182" s="444">
        <f>I80*Calc_SEC_death_rates!$G127</f>
        <v>8.3349412935869185E-2</v>
      </c>
      <c r="J182" s="444">
        <f>J80*Calc_SEC_death_rates!$G127</f>
        <v>8.2745065775497159E-2</v>
      </c>
      <c r="K182" s="444">
        <f>K80*Calc_SEC_death_rates!$G127</f>
        <v>8.2229684656053431E-2</v>
      </c>
      <c r="L182" s="444">
        <f>L80*Calc_SEC_death_rates!$G127</f>
        <v>8.1916266115897016E-2</v>
      </c>
      <c r="M182" s="444">
        <f>M80*Calc_SEC_death_rates!$G127</f>
        <v>8.1885011596235804E-2</v>
      </c>
      <c r="N182" s="444">
        <f>N80*Calc_SEC_death_rates!$G127</f>
        <v>8.2006223492200714E-2</v>
      </c>
    </row>
    <row r="183" spans="1:14" ht="13.15">
      <c r="B183" s="329" t="str">
        <f t="shared" si="64"/>
        <v>40-44</v>
      </c>
      <c r="C183" s="444">
        <f>C81*Calc_SEC_death_rates!$G128</f>
        <v>9.3745330218434911E-2</v>
      </c>
      <c r="D183" s="444">
        <f>D81*Calc_SEC_death_rates!$G128</f>
        <v>9.634001974144013E-2</v>
      </c>
      <c r="E183" s="444">
        <f>E81*Calc_SEC_death_rates!$G128</f>
        <v>9.7612382912819429E-2</v>
      </c>
      <c r="F183" s="444">
        <f>F81*Calc_SEC_death_rates!$G128</f>
        <v>9.7812409854745333E-2</v>
      </c>
      <c r="G183" s="444">
        <f>G81*Calc_SEC_death_rates!$G128</f>
        <v>9.7193083303659833E-2</v>
      </c>
      <c r="H183" s="444">
        <f>H81*Calc_SEC_death_rates!$G128</f>
        <v>9.6397524697871564E-2</v>
      </c>
      <c r="I183" s="444">
        <f>I81*Calc_SEC_death_rates!$G128</f>
        <v>9.5582135264074067E-2</v>
      </c>
      <c r="J183" s="444">
        <f>J81*Calc_SEC_death_rates!$G128</f>
        <v>9.4925875749298838E-2</v>
      </c>
      <c r="K183" s="444">
        <f>K81*Calc_SEC_death_rates!$G128</f>
        <v>9.4049300622896764E-2</v>
      </c>
      <c r="L183" s="444">
        <f>L81*Calc_SEC_death_rates!$G128</f>
        <v>9.3200494853834484E-2</v>
      </c>
      <c r="M183" s="444">
        <f>M81*Calc_SEC_death_rates!$G128</f>
        <v>9.2559659303398184E-2</v>
      </c>
      <c r="N183" s="444">
        <f>N81*Calc_SEC_death_rates!$G128</f>
        <v>9.2067655472708065E-2</v>
      </c>
    </row>
    <row r="184" spans="1:14" ht="13.15">
      <c r="B184" s="329" t="str">
        <f t="shared" si="64"/>
        <v>45-49</v>
      </c>
      <c r="C184" s="444">
        <f>C82*Calc_SEC_death_rates!$G129</f>
        <v>0.10047070687253912</v>
      </c>
      <c r="D184" s="444">
        <f>D82*Calc_SEC_death_rates!$G129</f>
        <v>0.1017614783490678</v>
      </c>
      <c r="E184" s="444">
        <f>E82*Calc_SEC_death_rates!$G129</f>
        <v>0.10359565801919911</v>
      </c>
      <c r="F184" s="444">
        <f>F82*Calc_SEC_death_rates!$G129</f>
        <v>0.10523204634786532</v>
      </c>
      <c r="G184" s="444">
        <f>G82*Calc_SEC_death_rates!$G129</f>
        <v>0.10633224093722915</v>
      </c>
      <c r="H184" s="444">
        <f>H82*Calc_SEC_death_rates!$G129</f>
        <v>0.10723720277389087</v>
      </c>
      <c r="I184" s="444">
        <f>I82*Calc_SEC_death_rates!$G129</f>
        <v>0.10791317756797345</v>
      </c>
      <c r="J184" s="444">
        <f>J82*Calc_SEC_death_rates!$G129</f>
        <v>0.10845569736194821</v>
      </c>
      <c r="K184" s="444">
        <f>K82*Calc_SEC_death_rates!$G129</f>
        <v>0.10841808948212417</v>
      </c>
      <c r="L184" s="444">
        <f>L82*Calc_SEC_death_rates!$G129</f>
        <v>0.10808808617847114</v>
      </c>
      <c r="M184" s="444">
        <f>M82*Calc_SEC_death_rates!$G129</f>
        <v>0.10770542345539448</v>
      </c>
      <c r="N184" s="444">
        <f>N82*Calc_SEC_death_rates!$G129</f>
        <v>0.10726011526197014</v>
      </c>
    </row>
    <row r="185" spans="1:14" ht="13.15">
      <c r="B185" s="329" t="str">
        <f t="shared" si="64"/>
        <v>50-54</v>
      </c>
      <c r="C185" s="444">
        <f>C83*Calc_SEC_death_rates!$G130</f>
        <v>9.6766045403610543E-2</v>
      </c>
      <c r="D185" s="444">
        <f>D83*Calc_SEC_death_rates!$G130</f>
        <v>9.6392695486209795E-2</v>
      </c>
      <c r="E185" s="444">
        <f>E83*Calc_SEC_death_rates!$G130</f>
        <v>9.6659380855919949E-2</v>
      </c>
      <c r="F185" s="444">
        <f>F83*Calc_SEC_death_rates!$G130</f>
        <v>9.7241118090240025E-2</v>
      </c>
      <c r="G185" s="444">
        <f>G83*Calc_SEC_death_rates!$G130</f>
        <v>9.787915761377021E-2</v>
      </c>
      <c r="H185" s="444">
        <f>H83*Calc_SEC_death_rates!$G130</f>
        <v>9.8802735825253951E-2</v>
      </c>
      <c r="I185" s="444">
        <f>I83*Calc_SEC_death_rates!$G130</f>
        <v>9.9847037321005264E-2</v>
      </c>
      <c r="J185" s="444">
        <f>J83*Calc_SEC_death_rates!$G130</f>
        <v>0.10096332859339133</v>
      </c>
      <c r="K185" s="444">
        <f>K83*Calc_SEC_death_rates!$G130</f>
        <v>0.10162282857210318</v>
      </c>
      <c r="L185" s="444">
        <f>L83*Calc_SEC_death_rates!$G130</f>
        <v>0.10199968522999765</v>
      </c>
      <c r="M185" s="444">
        <f>M83*Calc_SEC_death_rates!$G130</f>
        <v>0.10225333958897276</v>
      </c>
      <c r="N185" s="444">
        <f>N83*Calc_SEC_death_rates!$G130</f>
        <v>0.10233964747040813</v>
      </c>
    </row>
    <row r="186" spans="1:14" ht="13.15">
      <c r="B186" s="329" t="str">
        <f t="shared" si="64"/>
        <v>55-59</v>
      </c>
      <c r="C186" s="444">
        <f>C84*Calc_SEC_death_rates!$G131</f>
        <v>6.7268673134023294E-2</v>
      </c>
      <c r="D186" s="444">
        <f>D84*Calc_SEC_death_rates!$G131</f>
        <v>6.5279606592457726E-2</v>
      </c>
      <c r="E186" s="444">
        <f>E84*Calc_SEC_death_rates!$G131</f>
        <v>6.417930207787359E-2</v>
      </c>
      <c r="F186" s="444">
        <f>F84*Calc_SEC_death_rates!$G131</f>
        <v>6.355901617640819E-2</v>
      </c>
      <c r="G186" s="444">
        <f>G84*Calc_SEC_death_rates!$G131</f>
        <v>6.3205039875639121E-2</v>
      </c>
      <c r="H186" s="444">
        <f>H84*Calc_SEC_death_rates!$G131</f>
        <v>6.3301062955797724E-2</v>
      </c>
      <c r="I186" s="444">
        <f>I84*Calc_SEC_death_rates!$G131</f>
        <v>6.3699461883424222E-2</v>
      </c>
      <c r="J186" s="444">
        <f>J84*Calc_SEC_death_rates!$G131</f>
        <v>6.4334635625848943E-2</v>
      </c>
      <c r="K186" s="444">
        <f>K84*Calc_SEC_death_rates!$G131</f>
        <v>6.4759108087465184E-2</v>
      </c>
      <c r="L186" s="444">
        <f>L84*Calc_SEC_death_rates!$G131</f>
        <v>6.5091061902077224E-2</v>
      </c>
      <c r="M186" s="444">
        <f>M84*Calc_SEC_death_rates!$G131</f>
        <v>6.5417098794716994E-2</v>
      </c>
      <c r="N186" s="444">
        <f>N84*Calc_SEC_death_rates!$G131</f>
        <v>6.5660871685076339E-2</v>
      </c>
    </row>
    <row r="187" spans="1:14" ht="13.15">
      <c r="B187" s="329" t="str">
        <f t="shared" si="64"/>
        <v>60-64</v>
      </c>
      <c r="C187" s="444">
        <f>C85*Calc_SEC_death_rates!$G132</f>
        <v>6.6129943150415394E-3</v>
      </c>
      <c r="D187" s="444">
        <f>D85*Calc_SEC_death_rates!$G132</f>
        <v>5.9277264971589697E-3</v>
      </c>
      <c r="E187" s="444">
        <f>E85*Calc_SEC_death_rates!$G132</f>
        <v>5.5256691390203711E-3</v>
      </c>
      <c r="F187" s="444">
        <f>F85*Calc_SEC_death_rates!$G132</f>
        <v>5.2792382816077496E-3</v>
      </c>
      <c r="G187" s="444">
        <f>G85*Calc_SEC_death_rates!$G132</f>
        <v>5.1198474013962238E-3</v>
      </c>
      <c r="H187" s="444">
        <f>H85*Calc_SEC_death_rates!$G132</f>
        <v>5.0437427743733982E-3</v>
      </c>
      <c r="I187" s="444">
        <f>I85*Calc_SEC_death_rates!$G132</f>
        <v>5.0217857693120828E-3</v>
      </c>
      <c r="J187" s="444">
        <f>J85*Calc_SEC_death_rates!$G132</f>
        <v>5.0404968292419115E-3</v>
      </c>
      <c r="K187" s="444">
        <f>K85*Calc_SEC_death_rates!$G132</f>
        <v>5.0481951941588081E-3</v>
      </c>
      <c r="L187" s="444">
        <f>L85*Calc_SEC_death_rates!$G132</f>
        <v>5.0579781665545916E-3</v>
      </c>
      <c r="M187" s="444">
        <f>M85*Calc_SEC_death_rates!$G132</f>
        <v>5.0779318237720878E-3</v>
      </c>
      <c r="N187" s="444">
        <f>N85*Calc_SEC_death_rates!$G132</f>
        <v>5.0974643955510844E-3</v>
      </c>
    </row>
    <row r="188" spans="1:14" ht="13.15">
      <c r="B188" s="329" t="str">
        <f t="shared" si="64"/>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row>
    <row r="189" spans="1:14" ht="13.15">
      <c r="B189" s="329" t="str">
        <f t="shared" si="64"/>
        <v>Total</v>
      </c>
      <c r="C189" s="444">
        <f>SUM(C179:C188)</f>
        <v>0.56852644157246335</v>
      </c>
      <c r="D189" s="444">
        <f t="shared" ref="D189:N189" si="66">SUM(D179:D188)</f>
        <v>0.56469179968971162</v>
      </c>
      <c r="E189" s="444">
        <f t="shared" si="66"/>
        <v>0.56366344152633518</v>
      </c>
      <c r="F189" s="444">
        <f t="shared" si="66"/>
        <v>0.56299115673733746</v>
      </c>
      <c r="G189" s="444">
        <f t="shared" si="66"/>
        <v>0.56152005215144252</v>
      </c>
      <c r="H189" s="444">
        <f t="shared" si="66"/>
        <v>0.56209580697554473</v>
      </c>
      <c r="I189" s="444">
        <f t="shared" si="66"/>
        <v>0.56416112639376426</v>
      </c>
      <c r="J189" s="444">
        <f t="shared" si="66"/>
        <v>0.56785885622045174</v>
      </c>
      <c r="K189" s="444">
        <f t="shared" si="66"/>
        <v>0.56913217106532399</v>
      </c>
      <c r="L189" s="444">
        <f t="shared" si="66"/>
        <v>0.56953690695743076</v>
      </c>
      <c r="M189" s="444">
        <f t="shared" si="66"/>
        <v>0.57030439476643413</v>
      </c>
      <c r="N189" s="444">
        <f t="shared" si="66"/>
        <v>0.57086978610180039</v>
      </c>
    </row>
    <row r="190" spans="1:14">
      <c r="A190" s="300">
        <f>SUM(C190:N190)</f>
        <v>0</v>
      </c>
      <c r="C190" s="300">
        <f t="shared" ref="C190:N190" si="67">SUM(C179:C188)-C189</f>
        <v>0</v>
      </c>
      <c r="D190" s="300">
        <f t="shared" si="67"/>
        <v>0</v>
      </c>
      <c r="E190" s="300">
        <f t="shared" si="67"/>
        <v>0</v>
      </c>
      <c r="F190" s="300">
        <f t="shared" si="67"/>
        <v>0</v>
      </c>
      <c r="G190" s="300">
        <f t="shared" si="67"/>
        <v>0</v>
      </c>
      <c r="H190" s="300">
        <f t="shared" si="67"/>
        <v>0</v>
      </c>
      <c r="I190" s="300">
        <f t="shared" si="67"/>
        <v>0</v>
      </c>
      <c r="J190" s="300">
        <f t="shared" si="67"/>
        <v>0</v>
      </c>
      <c r="K190" s="300">
        <f t="shared" si="67"/>
        <v>0</v>
      </c>
      <c r="L190" s="300">
        <f t="shared" si="67"/>
        <v>0</v>
      </c>
      <c r="M190" s="300">
        <f t="shared" si="67"/>
        <v>0</v>
      </c>
      <c r="N190" s="300">
        <f t="shared" si="67"/>
        <v>0</v>
      </c>
    </row>
    <row r="192" spans="1:14" ht="13.15">
      <c r="B192" s="332" t="s">
        <v>47</v>
      </c>
      <c r="C192" s="320"/>
      <c r="D192" s="320"/>
      <c r="E192" s="320"/>
      <c r="F192" s="320"/>
      <c r="G192" s="320"/>
      <c r="H192" s="330"/>
      <c r="I192" s="320"/>
      <c r="J192" s="320"/>
      <c r="K192" s="320"/>
      <c r="L192" s="320"/>
    </row>
    <row r="193" spans="1:14">
      <c r="C193" s="320"/>
      <c r="D193" s="320"/>
      <c r="E193" s="320"/>
      <c r="F193" s="320"/>
      <c r="G193" s="320"/>
      <c r="H193" s="330"/>
      <c r="I193" s="320"/>
      <c r="J193" s="320"/>
      <c r="K193" s="320"/>
      <c r="L193" s="320"/>
    </row>
    <row r="194" spans="1:14" ht="13.15">
      <c r="B194" s="329" t="str">
        <f t="shared" ref="B194:B205" si="68">B178</f>
        <v>Age group</v>
      </c>
      <c r="C194" s="329" t="str">
        <f t="shared" ref="C194:N194" si="69">C178</f>
        <v>2018/19</v>
      </c>
      <c r="D194" s="329" t="str">
        <f t="shared" si="69"/>
        <v>2019/20</v>
      </c>
      <c r="E194" s="329" t="str">
        <f t="shared" si="69"/>
        <v>2020/21</v>
      </c>
      <c r="F194" s="329" t="str">
        <f t="shared" si="69"/>
        <v>2021/22</v>
      </c>
      <c r="G194" s="329" t="str">
        <f t="shared" si="69"/>
        <v>2022/23</v>
      </c>
      <c r="H194" s="329" t="str">
        <f t="shared" si="69"/>
        <v>2023/24</v>
      </c>
      <c r="I194" s="329" t="str">
        <f t="shared" si="69"/>
        <v>2024/25</v>
      </c>
      <c r="J194" s="329" t="str">
        <f t="shared" si="69"/>
        <v>2025/26</v>
      </c>
      <c r="K194" s="329" t="str">
        <f t="shared" si="69"/>
        <v>2026/27</v>
      </c>
      <c r="L194" s="329" t="str">
        <f t="shared" si="69"/>
        <v>2027/28</v>
      </c>
      <c r="M194" s="329" t="str">
        <f t="shared" si="69"/>
        <v>2028/29</v>
      </c>
      <c r="N194" s="329" t="str">
        <f t="shared" si="69"/>
        <v>2029/30</v>
      </c>
    </row>
    <row r="195" spans="1:14" ht="13.15">
      <c r="B195" s="329" t="str">
        <f t="shared" si="68"/>
        <v>20-24</v>
      </c>
      <c r="C195" s="444">
        <f>C93*Calc_SEC_death_rates!$G140</f>
        <v>5.605193242780359E-2</v>
      </c>
      <c r="D195" s="444">
        <f>D93*Calc_SEC_death_rates!$G140</f>
        <v>7.1380485414283185E-2</v>
      </c>
      <c r="E195" s="444">
        <f>E93*Calc_SEC_death_rates!$G140</f>
        <v>8.3468492976478612E-2</v>
      </c>
      <c r="F195" s="444">
        <f>F93*Calc_SEC_death_rates!$G140</f>
        <v>9.1593455722319694E-2</v>
      </c>
      <c r="G195" s="444">
        <f>G93*Calc_SEC_death_rates!$G140</f>
        <v>9.6489182617642139E-2</v>
      </c>
      <c r="H195" s="444">
        <f>H93*Calc_SEC_death_rates!$G140</f>
        <v>0.10134015982827076</v>
      </c>
      <c r="I195" s="444">
        <f>I93*Calc_SEC_death_rates!$G140</f>
        <v>0.10590902756964263</v>
      </c>
      <c r="J195" s="444">
        <f>J93*Calc_SEC_death_rates!$G140</f>
        <v>0.11051026061687159</v>
      </c>
      <c r="K195" s="444">
        <f>K93*Calc_SEC_death_rates!$G140</f>
        <v>0.11212036077527537</v>
      </c>
      <c r="L195" s="444">
        <f>L93*Calc_SEC_death_rates!$G140</f>
        <v>0.11271275012722203</v>
      </c>
      <c r="M195" s="444">
        <f>M93*Calc_SEC_death_rates!$G140</f>
        <v>0.11349343762674037</v>
      </c>
      <c r="N195" s="444">
        <f>N93*Calc_SEC_death_rates!$G140</f>
        <v>0.11398012125678857</v>
      </c>
    </row>
    <row r="196" spans="1:14" ht="13.15">
      <c r="B196" s="329" t="str">
        <f t="shared" si="68"/>
        <v>25-29</v>
      </c>
      <c r="C196" s="444">
        <f>C94*Calc_SEC_death_rates!$G141</f>
        <v>5.7795090046002154E-2</v>
      </c>
      <c r="D196" s="444">
        <f>D94*Calc_SEC_death_rates!$G141</f>
        <v>5.5130140942947062E-2</v>
      </c>
      <c r="E196" s="444">
        <f>E94*Calc_SEC_death_rates!$G141</f>
        <v>5.4328677472256122E-2</v>
      </c>
      <c r="F196" s="444">
        <f>F94*Calc_SEC_death_rates!$G141</f>
        <v>5.4086202254611311E-2</v>
      </c>
      <c r="G196" s="444">
        <f>G94*Calc_SEC_death_rates!$G141</f>
        <v>5.3996089341249727E-2</v>
      </c>
      <c r="H196" s="444">
        <f>H94*Calc_SEC_death_rates!$G141</f>
        <v>5.4630460272916494E-2</v>
      </c>
      <c r="I196" s="444">
        <f>I94*Calc_SEC_death_rates!$G141</f>
        <v>5.5700457728214664E-2</v>
      </c>
      <c r="J196" s="444">
        <f>J94*Calc_SEC_death_rates!$G141</f>
        <v>5.7149228040538354E-2</v>
      </c>
      <c r="K196" s="444">
        <f>K94*Calc_SEC_death_rates!$G141</f>
        <v>5.785680121715011E-2</v>
      </c>
      <c r="L196" s="444">
        <f>L94*Calc_SEC_death_rates!$G141</f>
        <v>5.8258744712216773E-2</v>
      </c>
      <c r="M196" s="444">
        <f>M94*Calc_SEC_death_rates!$G141</f>
        <v>5.8698329822436598E-2</v>
      </c>
      <c r="N196" s="444">
        <f>N94*Calc_SEC_death_rates!$G141</f>
        <v>5.9029986854835653E-2</v>
      </c>
    </row>
    <row r="197" spans="1:14" ht="13.15">
      <c r="B197" s="329" t="str">
        <f t="shared" si="68"/>
        <v>30-34</v>
      </c>
      <c r="C197" s="444">
        <f>C95*Calc_SEC_death_rates!$G142</f>
        <v>0.11903500449351893</v>
      </c>
      <c r="D197" s="444">
        <f>D95*Calc_SEC_death_rates!$G142</f>
        <v>0.10924868990437553</v>
      </c>
      <c r="E197" s="444">
        <f>E95*Calc_SEC_death_rates!$G142</f>
        <v>0.10177284004971165</v>
      </c>
      <c r="F197" s="444">
        <f>F95*Calc_SEC_death_rates!$G142</f>
        <v>9.5759125045781171E-2</v>
      </c>
      <c r="G197" s="444">
        <f>G95*Calc_SEC_death_rates!$G142</f>
        <v>9.1057940400490159E-2</v>
      </c>
      <c r="H197" s="444">
        <f>H95*Calc_SEC_death_rates!$G142</f>
        <v>8.7972708038765376E-2</v>
      </c>
      <c r="I197" s="444">
        <f>I95*Calc_SEC_death_rates!$G142</f>
        <v>8.6172170988059835E-2</v>
      </c>
      <c r="J197" s="444">
        <f>J95*Calc_SEC_death_rates!$G142</f>
        <v>8.5472698656330059E-2</v>
      </c>
      <c r="K197" s="444">
        <f>K95*Calc_SEC_death_rates!$G142</f>
        <v>8.4876436943646841E-2</v>
      </c>
      <c r="L197" s="444">
        <f>L95*Calc_SEC_death_rates!$G142</f>
        <v>8.4465775211110275E-2</v>
      </c>
      <c r="M197" s="444">
        <f>M95*Calc_SEC_death_rates!$G142</f>
        <v>8.4355727099700822E-2</v>
      </c>
      <c r="N197" s="444">
        <f>N95*Calc_SEC_death_rates!$G142</f>
        <v>8.4362331175502236E-2</v>
      </c>
    </row>
    <row r="198" spans="1:14" ht="13.15">
      <c r="B198" s="329" t="str">
        <f t="shared" si="68"/>
        <v>35-39</v>
      </c>
      <c r="C198" s="444">
        <f>C96*Calc_SEC_death_rates!$G143</f>
        <v>0.26996944206602697</v>
      </c>
      <c r="D198" s="444">
        <f>D96*Calc_SEC_death_rates!$G143</f>
        <v>0.26118149121794859</v>
      </c>
      <c r="E198" s="444">
        <f>E96*Calc_SEC_death_rates!$G143</f>
        <v>0.25110788438872261</v>
      </c>
      <c r="F198" s="444">
        <f>F96*Calc_SEC_death_rates!$G143</f>
        <v>0.23975233983982119</v>
      </c>
      <c r="G198" s="444">
        <f>G96*Calc_SEC_death_rates!$G143</f>
        <v>0.22848641183014307</v>
      </c>
      <c r="H198" s="444">
        <f>H96*Calc_SEC_death_rates!$G143</f>
        <v>0.21882118037764919</v>
      </c>
      <c r="I198" s="444">
        <f>I96*Calc_SEC_death_rates!$G143</f>
        <v>0.21090539585751131</v>
      </c>
      <c r="J198" s="444">
        <f>J96*Calc_SEC_death_rates!$G143</f>
        <v>0.20490024336175683</v>
      </c>
      <c r="K198" s="444">
        <f>K96*Calc_SEC_death_rates!$G143</f>
        <v>0.19956265813789212</v>
      </c>
      <c r="L198" s="444">
        <f>L96*Calc_SEC_death_rates!$G143</f>
        <v>0.19518702222546805</v>
      </c>
      <c r="M198" s="444">
        <f>M96*Calc_SEC_death_rates!$G143</f>
        <v>0.19195188531751417</v>
      </c>
      <c r="N198" s="444">
        <f>N96*Calc_SEC_death_rates!$G143</f>
        <v>0.18950966308348019</v>
      </c>
    </row>
    <row r="199" spans="1:14" ht="13.15">
      <c r="B199" s="329" t="str">
        <f t="shared" si="68"/>
        <v>40-44</v>
      </c>
      <c r="C199" s="444">
        <f>C97*Calc_SEC_death_rates!$G144</f>
        <v>0.22074536828420038</v>
      </c>
      <c r="D199" s="444">
        <f>D97*Calc_SEC_death_rates!$G144</f>
        <v>0.23046047479078038</v>
      </c>
      <c r="E199" s="444">
        <f>E97*Calc_SEC_death_rates!$G144</f>
        <v>0.23622315393055054</v>
      </c>
      <c r="F199" s="444">
        <f>F97*Calc_SEC_death_rates!$G144</f>
        <v>0.23755273018612941</v>
      </c>
      <c r="G199" s="444">
        <f>G97*Calc_SEC_death_rates!$G144</f>
        <v>0.23575169226865661</v>
      </c>
      <c r="H199" s="444">
        <f>H97*Calc_SEC_death_rates!$G144</f>
        <v>0.23259846784938565</v>
      </c>
      <c r="I199" s="444">
        <f>I97*Calc_SEC_death_rates!$G144</f>
        <v>0.22869727027581746</v>
      </c>
      <c r="J199" s="444">
        <f>J97*Calc_SEC_death_rates!$G144</f>
        <v>0.2246979675519192</v>
      </c>
      <c r="K199" s="444">
        <f>K97*Calc_SEC_death_rates!$G144</f>
        <v>0.21992108283233039</v>
      </c>
      <c r="L199" s="444">
        <f>L97*Calc_SEC_death_rates!$G144</f>
        <v>0.21511161283675903</v>
      </c>
      <c r="M199" s="444">
        <f>M97*Calc_SEC_death_rates!$G144</f>
        <v>0.21081017023467497</v>
      </c>
      <c r="N199" s="444">
        <f>N97*Calc_SEC_death_rates!$G144</f>
        <v>0.20696250312631154</v>
      </c>
    </row>
    <row r="200" spans="1:14" ht="13.15">
      <c r="B200" s="329" t="str">
        <f t="shared" si="68"/>
        <v>45-49</v>
      </c>
      <c r="C200" s="444">
        <f>C98*Calc_SEC_death_rates!$G145</f>
        <v>0.31510341791278412</v>
      </c>
      <c r="D200" s="444">
        <f>D98*Calc_SEC_death_rates!$G145</f>
        <v>0.33787756890255921</v>
      </c>
      <c r="E200" s="444">
        <f>E98*Calc_SEC_death_rates!$G145</f>
        <v>0.35915991920487672</v>
      </c>
      <c r="F200" s="444">
        <f>F98*Calc_SEC_death_rates!$G145</f>
        <v>0.37564619355744533</v>
      </c>
      <c r="G200" s="444">
        <f>G98*Calc_SEC_death_rates!$G145</f>
        <v>0.3874434331121242</v>
      </c>
      <c r="H200" s="444">
        <f>H98*Calc_SEC_death_rates!$G145</f>
        <v>0.39625331151171522</v>
      </c>
      <c r="I200" s="444">
        <f>I98*Calc_SEC_death_rates!$G145</f>
        <v>0.40219525289352431</v>
      </c>
      <c r="J200" s="444">
        <f>J98*Calc_SEC_death_rates!$G145</f>
        <v>0.40591179306862446</v>
      </c>
      <c r="K200" s="444">
        <f>K98*Calc_SEC_death_rates!$G145</f>
        <v>0.40597245520518349</v>
      </c>
      <c r="L200" s="444">
        <f>L98*Calc_SEC_death_rates!$G145</f>
        <v>0.40378958257603592</v>
      </c>
      <c r="M200" s="444">
        <f>M98*Calc_SEC_death_rates!$G145</f>
        <v>0.40056172073172641</v>
      </c>
      <c r="N200" s="444">
        <f>N98*Calc_SEC_death_rates!$G145</f>
        <v>0.39648989534888002</v>
      </c>
    </row>
    <row r="201" spans="1:14" ht="13.15">
      <c r="B201" s="329" t="str">
        <f t="shared" si="68"/>
        <v>50-54</v>
      </c>
      <c r="C201" s="444">
        <f>C99*Calc_SEC_death_rates!$G146</f>
        <v>0.20112635833091499</v>
      </c>
      <c r="D201" s="444">
        <f>D99*Calc_SEC_death_rates!$G146</f>
        <v>0.21575282436458584</v>
      </c>
      <c r="E201" s="444">
        <f>E99*Calc_SEC_death_rates!$G146</f>
        <v>0.23088433848090778</v>
      </c>
      <c r="F201" s="444">
        <f>F99*Calc_SEC_death_rates!$G146</f>
        <v>0.24452777115156793</v>
      </c>
      <c r="G201" s="444">
        <f>G99*Calc_SEC_death_rates!$G146</f>
        <v>0.25658801627147226</v>
      </c>
      <c r="H201" s="444">
        <f>H99*Calc_SEC_death_rates!$G146</f>
        <v>0.26792873925197586</v>
      </c>
      <c r="I201" s="444">
        <f>I99*Calc_SEC_death_rates!$G146</f>
        <v>0.27809234096166302</v>
      </c>
      <c r="J201" s="444">
        <f>J99*Calc_SEC_death_rates!$G146</f>
        <v>0.28702306711967207</v>
      </c>
      <c r="K201" s="444">
        <f>K99*Calc_SEC_death_rates!$G146</f>
        <v>0.29315332784420722</v>
      </c>
      <c r="L201" s="444">
        <f>L99*Calc_SEC_death_rates!$G146</f>
        <v>0.29719935683777626</v>
      </c>
      <c r="M201" s="444">
        <f>M99*Calc_SEC_death_rates!$G146</f>
        <v>0.29983003924747109</v>
      </c>
      <c r="N201" s="444">
        <f>N99*Calc_SEC_death_rates!$G146</f>
        <v>0.30105935559820352</v>
      </c>
    </row>
    <row r="202" spans="1:14" ht="13.15">
      <c r="B202" s="329" t="str">
        <f t="shared" si="68"/>
        <v>55-59</v>
      </c>
      <c r="C202" s="444">
        <f>C100*Calc_SEC_death_rates!$G147</f>
        <v>6.0722125923590491E-2</v>
      </c>
      <c r="D202" s="444">
        <f>D100*Calc_SEC_death_rates!$G147</f>
        <v>6.3123219063407066E-2</v>
      </c>
      <c r="E202" s="444">
        <f>E100*Calc_SEC_death_rates!$G147</f>
        <v>6.6287425993531005E-2</v>
      </c>
      <c r="F202" s="444">
        <f>F100*Calc_SEC_death_rates!$G147</f>
        <v>6.9514102945196304E-2</v>
      </c>
      <c r="G202" s="444">
        <f>G100*Calc_SEC_death_rates!$G147</f>
        <v>7.2666523229105051E-2</v>
      </c>
      <c r="H202" s="444">
        <f>H100*Calc_SEC_death_rates!$G147</f>
        <v>7.6050161378293082E-2</v>
      </c>
      <c r="I202" s="444">
        <f>I100*Calc_SEC_death_rates!$G147</f>
        <v>7.945681212463343E-2</v>
      </c>
      <c r="J202" s="444">
        <f>J100*Calc_SEC_death_rates!$G147</f>
        <v>8.2802680252786906E-2</v>
      </c>
      <c r="K202" s="444">
        <f>K100*Calc_SEC_death_rates!$G147</f>
        <v>8.5432990360936864E-2</v>
      </c>
      <c r="L202" s="444">
        <f>L100*Calc_SEC_death_rates!$G147</f>
        <v>8.7547949294036587E-2</v>
      </c>
      <c r="M202" s="444">
        <f>M100*Calc_SEC_death_rates!$G147</f>
        <v>8.9307605962395786E-2</v>
      </c>
      <c r="N202" s="444">
        <f>N100*Calc_SEC_death_rates!$G147</f>
        <v>9.0631006233440586E-2</v>
      </c>
    </row>
    <row r="203" spans="1:14" ht="13.15">
      <c r="B203" s="329" t="str">
        <f t="shared" si="68"/>
        <v>60-64</v>
      </c>
      <c r="C203" s="444">
        <f>C101*Calc_SEC_death_rates!$G148</f>
        <v>9.5326770294820173E-3</v>
      </c>
      <c r="D203" s="444">
        <f>D101*Calc_SEC_death_rates!$G148</f>
        <v>9.6509690586028558E-3</v>
      </c>
      <c r="E203" s="444">
        <f>E101*Calc_SEC_death_rates!$G148</f>
        <v>9.8985919347015436E-3</v>
      </c>
      <c r="F203" s="444">
        <f>F101*Calc_SEC_death_rates!$G148</f>
        <v>1.0179612470377124E-2</v>
      </c>
      <c r="G203" s="444">
        <f>G101*Calc_SEC_death_rates!$G148</f>
        <v>1.0478184976790044E-2</v>
      </c>
      <c r="H203" s="444">
        <f>H101*Calc_SEC_death_rates!$G148</f>
        <v>1.0867500475368655E-2</v>
      </c>
      <c r="I203" s="444">
        <f>I101*Calc_SEC_death_rates!$G148</f>
        <v>1.1307599871362189E-2</v>
      </c>
      <c r="J203" s="444">
        <f>J101*Calc_SEC_death_rates!$G148</f>
        <v>1.1783886103678648E-2</v>
      </c>
      <c r="K203" s="444">
        <f>K101*Calc_SEC_death_rates!$G148</f>
        <v>1.2162218594341028E-2</v>
      </c>
      <c r="L203" s="444">
        <f>L101*Calc_SEC_death_rates!$G148</f>
        <v>1.2489327865460628E-2</v>
      </c>
      <c r="M203" s="444">
        <f>M101*Calc_SEC_death_rates!$G148</f>
        <v>1.2794108990897553E-2</v>
      </c>
      <c r="N203" s="444">
        <f>N101*Calc_SEC_death_rates!$G148</f>
        <v>1.3050815809856989E-2</v>
      </c>
    </row>
    <row r="204" spans="1:14" ht="13.15">
      <c r="B204" s="329" t="str">
        <f t="shared" si="68"/>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row>
    <row r="205" spans="1:14" ht="13.15">
      <c r="B205" s="329" t="str">
        <f t="shared" si="68"/>
        <v>Total</v>
      </c>
      <c r="C205" s="444">
        <f>SUM(C195:C204)</f>
        <v>1.3100814165143237</v>
      </c>
      <c r="D205" s="444">
        <f t="shared" ref="D205:N205" si="70">SUM(D195:D204)</f>
        <v>1.3538058636594896</v>
      </c>
      <c r="E205" s="444">
        <f t="shared" si="70"/>
        <v>1.3931313244317367</v>
      </c>
      <c r="F205" s="444">
        <f t="shared" si="70"/>
        <v>1.4186115331732492</v>
      </c>
      <c r="G205" s="444">
        <f t="shared" si="70"/>
        <v>1.4329574740476732</v>
      </c>
      <c r="H205" s="444">
        <f t="shared" si="70"/>
        <v>1.4464626889843404</v>
      </c>
      <c r="I205" s="444">
        <f t="shared" si="70"/>
        <v>1.4584363282704289</v>
      </c>
      <c r="J205" s="444">
        <f t="shared" si="70"/>
        <v>1.4702518247721781</v>
      </c>
      <c r="K205" s="444">
        <f t="shared" si="70"/>
        <v>1.4710583319109636</v>
      </c>
      <c r="L205" s="444">
        <f t="shared" si="70"/>
        <v>1.4667621216860853</v>
      </c>
      <c r="M205" s="444">
        <f t="shared" si="70"/>
        <v>1.4618030250335579</v>
      </c>
      <c r="N205" s="444">
        <f t="shared" si="70"/>
        <v>1.4550756784872994</v>
      </c>
    </row>
    <row r="206" spans="1:14">
      <c r="A206" s="300">
        <f>SUM(C206:N206)</f>
        <v>0</v>
      </c>
      <c r="C206" s="300">
        <f t="shared" ref="C206:N206" si="71">SUM(C195:C204)-C205</f>
        <v>0</v>
      </c>
      <c r="D206" s="300">
        <f t="shared" si="71"/>
        <v>0</v>
      </c>
      <c r="E206" s="300">
        <f t="shared" si="71"/>
        <v>0</v>
      </c>
      <c r="F206" s="300">
        <f t="shared" si="71"/>
        <v>0</v>
      </c>
      <c r="G206" s="300">
        <f t="shared" si="71"/>
        <v>0</v>
      </c>
      <c r="H206" s="300">
        <f t="shared" si="71"/>
        <v>0</v>
      </c>
      <c r="I206" s="300">
        <f t="shared" si="71"/>
        <v>0</v>
      </c>
      <c r="J206" s="300">
        <f t="shared" si="71"/>
        <v>0</v>
      </c>
      <c r="K206" s="300">
        <f t="shared" si="71"/>
        <v>0</v>
      </c>
      <c r="L206" s="300">
        <f t="shared" si="71"/>
        <v>0</v>
      </c>
      <c r="M206" s="300">
        <f t="shared" si="71"/>
        <v>0</v>
      </c>
      <c r="N206" s="300">
        <f t="shared" si="71"/>
        <v>0</v>
      </c>
    </row>
    <row r="208" spans="1:14" ht="15">
      <c r="B208" s="331" t="s">
        <v>165</v>
      </c>
      <c r="C208" s="320"/>
      <c r="D208" s="320"/>
      <c r="E208" s="320"/>
      <c r="F208" s="320"/>
      <c r="G208" s="320"/>
      <c r="H208" s="330"/>
      <c r="I208" s="320"/>
      <c r="J208" s="320"/>
      <c r="K208" s="320"/>
      <c r="L208" s="320"/>
    </row>
    <row r="209" spans="1:14">
      <c r="C209" s="320"/>
      <c r="D209" s="320"/>
      <c r="E209" s="320"/>
      <c r="F209" s="320"/>
      <c r="G209" s="320"/>
      <c r="H209" s="330"/>
      <c r="I209" s="320"/>
      <c r="J209" s="320"/>
      <c r="K209" s="320"/>
      <c r="L209" s="320"/>
    </row>
    <row r="210" spans="1:14" ht="13.15">
      <c r="B210" s="332" t="s">
        <v>46</v>
      </c>
      <c r="C210" s="320"/>
      <c r="D210" s="320"/>
      <c r="E210" s="320"/>
      <c r="F210" s="320"/>
      <c r="G210" s="320"/>
      <c r="H210" s="330"/>
      <c r="I210" s="320"/>
      <c r="J210" s="320"/>
      <c r="K210" s="320"/>
      <c r="L210" s="320"/>
    </row>
    <row r="211" spans="1:14">
      <c r="C211" s="320"/>
      <c r="D211" s="320"/>
      <c r="E211" s="320"/>
      <c r="F211" s="320"/>
      <c r="G211" s="320"/>
      <c r="H211" s="330"/>
      <c r="I211" s="320"/>
      <c r="J211" s="320"/>
      <c r="K211" s="320"/>
      <c r="L211" s="320"/>
    </row>
    <row r="212" spans="1:14" ht="13.15">
      <c r="B212" s="329" t="str">
        <f t="shared" ref="B212:B223" si="72">B178</f>
        <v>Age group</v>
      </c>
      <c r="C212" s="329" t="str">
        <f t="shared" ref="C212:N212" si="73">C178</f>
        <v>2018/19</v>
      </c>
      <c r="D212" s="329" t="str">
        <f t="shared" si="73"/>
        <v>2019/20</v>
      </c>
      <c r="E212" s="329" t="str">
        <f t="shared" si="73"/>
        <v>2020/21</v>
      </c>
      <c r="F212" s="329" t="str">
        <f t="shared" si="73"/>
        <v>2021/22</v>
      </c>
      <c r="G212" s="329" t="str">
        <f t="shared" si="73"/>
        <v>2022/23</v>
      </c>
      <c r="H212" s="329" t="str">
        <f t="shared" si="73"/>
        <v>2023/24</v>
      </c>
      <c r="I212" s="329" t="str">
        <f t="shared" si="73"/>
        <v>2024/25</v>
      </c>
      <c r="J212" s="329" t="str">
        <f t="shared" si="73"/>
        <v>2025/26</v>
      </c>
      <c r="K212" s="329" t="str">
        <f t="shared" si="73"/>
        <v>2026/27</v>
      </c>
      <c r="L212" s="329" t="str">
        <f t="shared" si="73"/>
        <v>2027/28</v>
      </c>
      <c r="M212" s="329" t="str">
        <f t="shared" si="73"/>
        <v>2028/29</v>
      </c>
      <c r="N212" s="329" t="str">
        <f t="shared" si="73"/>
        <v>2029/30</v>
      </c>
    </row>
    <row r="213" spans="1:14" ht="13.15">
      <c r="B213" s="329" t="str">
        <f t="shared" si="72"/>
        <v>20-24</v>
      </c>
      <c r="C213" s="444">
        <f t="shared" ref="C213:C222" si="74">C111+C145+C179</f>
        <v>3.0421263981888025</v>
      </c>
      <c r="D213" s="444">
        <f t="shared" ref="D213:N213" si="75">D111+D145+D179</f>
        <v>4.4123043754206925</v>
      </c>
      <c r="E213" s="444">
        <f t="shared" si="75"/>
        <v>5.4917068276965226</v>
      </c>
      <c r="F213" s="444">
        <f t="shared" si="75"/>
        <v>6.2705385628836039</v>
      </c>
      <c r="G213" s="444">
        <f t="shared" si="75"/>
        <v>6.7618544632936146</v>
      </c>
      <c r="H213" s="444">
        <f t="shared" si="75"/>
        <v>7.2130074087455247</v>
      </c>
      <c r="I213" s="444">
        <f t="shared" si="75"/>
        <v>7.6176507704327951</v>
      </c>
      <c r="J213" s="444">
        <f t="shared" si="75"/>
        <v>8.0054816668653466</v>
      </c>
      <c r="K213" s="444">
        <f t="shared" si="75"/>
        <v>8.1669649789314853</v>
      </c>
      <c r="L213" s="444">
        <f t="shared" si="75"/>
        <v>8.2439374941992387</v>
      </c>
      <c r="M213" s="444">
        <f t="shared" si="75"/>
        <v>8.324818314354351</v>
      </c>
      <c r="N213" s="444">
        <f t="shared" si="75"/>
        <v>8.3781689277345546</v>
      </c>
    </row>
    <row r="214" spans="1:14" ht="13.15">
      <c r="B214" s="329" t="str">
        <f t="shared" si="72"/>
        <v>25-29</v>
      </c>
      <c r="C214" s="444">
        <f t="shared" si="74"/>
        <v>12.254519800433076</v>
      </c>
      <c r="D214" s="444">
        <f t="shared" ref="D214:N214" si="76">D112+D146+D180</f>
        <v>11.882438425066278</v>
      </c>
      <c r="E214" s="444">
        <f t="shared" si="76"/>
        <v>11.989437129952146</v>
      </c>
      <c r="F214" s="444">
        <f t="shared" si="76"/>
        <v>12.262429837943062</v>
      </c>
      <c r="G214" s="444">
        <f t="shared" si="76"/>
        <v>12.495955177711474</v>
      </c>
      <c r="H214" s="444">
        <f t="shared" si="76"/>
        <v>12.85828195291962</v>
      </c>
      <c r="I214" s="444">
        <f t="shared" si="76"/>
        <v>13.286939698571302</v>
      </c>
      <c r="J214" s="444">
        <f t="shared" si="76"/>
        <v>13.775078939931845</v>
      </c>
      <c r="K214" s="444">
        <f t="shared" si="76"/>
        <v>14.057088157779539</v>
      </c>
      <c r="L214" s="444">
        <f t="shared" si="76"/>
        <v>14.242701840991868</v>
      </c>
      <c r="M214" s="444">
        <f t="shared" si="76"/>
        <v>14.41904468631925</v>
      </c>
      <c r="N214" s="444">
        <f t="shared" si="76"/>
        <v>14.554427532980942</v>
      </c>
    </row>
    <row r="215" spans="1:14" ht="13.15">
      <c r="B215" s="329" t="str">
        <f t="shared" si="72"/>
        <v>30-34</v>
      </c>
      <c r="C215" s="444">
        <f t="shared" si="74"/>
        <v>12.311028237435846</v>
      </c>
      <c r="D215" s="444">
        <f t="shared" ref="D215:N215" si="77">D113+D147+D181</f>
        <v>11.832279578728171</v>
      </c>
      <c r="E215" s="444">
        <f t="shared" si="77"/>
        <v>11.535388050109615</v>
      </c>
      <c r="F215" s="444">
        <f t="shared" si="77"/>
        <v>11.356364695381794</v>
      </c>
      <c r="G215" s="444">
        <f t="shared" si="77"/>
        <v>11.205988530923623</v>
      </c>
      <c r="H215" s="444">
        <f t="shared" si="77"/>
        <v>11.174725888756896</v>
      </c>
      <c r="I215" s="444">
        <f t="shared" si="77"/>
        <v>11.24019173305706</v>
      </c>
      <c r="J215" s="444">
        <f t="shared" si="77"/>
        <v>11.394575097117864</v>
      </c>
      <c r="K215" s="444">
        <f t="shared" si="77"/>
        <v>11.51610184906356</v>
      </c>
      <c r="L215" s="444">
        <f t="shared" si="77"/>
        <v>11.624532220382864</v>
      </c>
      <c r="M215" s="444">
        <f t="shared" si="77"/>
        <v>11.742583598779595</v>
      </c>
      <c r="N215" s="444">
        <f t="shared" si="77"/>
        <v>11.851459865085994</v>
      </c>
    </row>
    <row r="216" spans="1:14" ht="13.15">
      <c r="B216" s="329" t="str">
        <f t="shared" si="72"/>
        <v>35-39</v>
      </c>
      <c r="C216" s="444">
        <f t="shared" si="74"/>
        <v>14.111028021910496</v>
      </c>
      <c r="D216" s="444">
        <f t="shared" ref="D216:N216" si="78">D114+D148+D182</f>
        <v>13.452027927217301</v>
      </c>
      <c r="E216" s="444">
        <f t="shared" si="78"/>
        <v>12.97750617395938</v>
      </c>
      <c r="F216" s="444">
        <f t="shared" si="78"/>
        <v>12.602294395130906</v>
      </c>
      <c r="G216" s="444">
        <f t="shared" si="78"/>
        <v>12.242043903931494</v>
      </c>
      <c r="H216" s="444">
        <f t="shared" si="78"/>
        <v>11.97876483511031</v>
      </c>
      <c r="I216" s="444">
        <f t="shared" si="78"/>
        <v>11.803956836253015</v>
      </c>
      <c r="J216" s="444">
        <f t="shared" si="78"/>
        <v>11.718369097313184</v>
      </c>
      <c r="K216" s="444">
        <f t="shared" si="78"/>
        <v>11.645380742940317</v>
      </c>
      <c r="L216" s="444">
        <f t="shared" si="78"/>
        <v>11.600994360488718</v>
      </c>
      <c r="M216" s="444">
        <f t="shared" si="78"/>
        <v>11.596568090548429</v>
      </c>
      <c r="N216" s="444">
        <f t="shared" si="78"/>
        <v>11.613734138125883</v>
      </c>
    </row>
    <row r="217" spans="1:14" ht="13.15">
      <c r="B217" s="329" t="str">
        <f t="shared" si="72"/>
        <v>40-44</v>
      </c>
      <c r="C217" s="444">
        <f t="shared" si="74"/>
        <v>11.898153679521789</v>
      </c>
      <c r="D217" s="444">
        <f t="shared" ref="D217:N217" si="79">D115+D149+D183</f>
        <v>12.154037715495575</v>
      </c>
      <c r="E217" s="444">
        <f t="shared" si="79"/>
        <v>12.308170870864892</v>
      </c>
      <c r="F217" s="444">
        <f t="shared" si="79"/>
        <v>12.362201442507212</v>
      </c>
      <c r="G217" s="444">
        <f t="shared" si="79"/>
        <v>12.283926716482346</v>
      </c>
      <c r="H217" s="444">
        <f t="shared" si="79"/>
        <v>12.18337857787008</v>
      </c>
      <c r="I217" s="444">
        <f t="shared" si="79"/>
        <v>12.080324083561374</v>
      </c>
      <c r="J217" s="444">
        <f t="shared" si="79"/>
        <v>11.997381516945737</v>
      </c>
      <c r="K217" s="444">
        <f t="shared" si="79"/>
        <v>11.886593956265388</v>
      </c>
      <c r="L217" s="444">
        <f t="shared" si="79"/>
        <v>11.779316076921727</v>
      </c>
      <c r="M217" s="444">
        <f t="shared" si="79"/>
        <v>11.698322896426756</v>
      </c>
      <c r="N217" s="444">
        <f t="shared" si="79"/>
        <v>11.63614008675558</v>
      </c>
    </row>
    <row r="218" spans="1:14" ht="13.15">
      <c r="B218" s="329" t="str">
        <f t="shared" si="72"/>
        <v>45-49</v>
      </c>
      <c r="C218" s="444">
        <f t="shared" si="74"/>
        <v>10.891682822382307</v>
      </c>
      <c r="D218" s="444">
        <f t="shared" ref="D218:N218" si="80">D116+D150+D184</f>
        <v>10.966112566213278</v>
      </c>
      <c r="E218" s="444">
        <f t="shared" si="80"/>
        <v>11.158046746989642</v>
      </c>
      <c r="F218" s="444">
        <f t="shared" si="80"/>
        <v>11.360470213535779</v>
      </c>
      <c r="G218" s="444">
        <f t="shared" si="80"/>
        <v>11.479243232737973</v>
      </c>
      <c r="H218" s="444">
        <f t="shared" si="80"/>
        <v>11.576939631758826</v>
      </c>
      <c r="I218" s="444">
        <f t="shared" si="80"/>
        <v>11.649915419836635</v>
      </c>
      <c r="J218" s="444">
        <f t="shared" si="80"/>
        <v>11.708483889932998</v>
      </c>
      <c r="K218" s="444">
        <f t="shared" si="80"/>
        <v>11.704423879571486</v>
      </c>
      <c r="L218" s="444">
        <f t="shared" si="80"/>
        <v>11.668797919309101</v>
      </c>
      <c r="M218" s="444">
        <f t="shared" si="80"/>
        <v>11.627487039038158</v>
      </c>
      <c r="N218" s="444">
        <f t="shared" si="80"/>
        <v>11.579413180904513</v>
      </c>
    </row>
    <row r="219" spans="1:14" ht="13.15">
      <c r="B219" s="329" t="str">
        <f t="shared" si="72"/>
        <v>50-54</v>
      </c>
      <c r="C219" s="444">
        <f t="shared" si="74"/>
        <v>11.66015698440447</v>
      </c>
      <c r="D219" s="444">
        <f t="shared" ref="D219:N219" si="81">D117+D151+D185</f>
        <v>11.564076210527851</v>
      </c>
      <c r="E219" s="444">
        <f t="shared" si="81"/>
        <v>11.591673144118618</v>
      </c>
      <c r="F219" s="444">
        <f t="shared" si="81"/>
        <v>11.681352886801173</v>
      </c>
      <c r="G219" s="444">
        <f t="shared" si="81"/>
        <v>11.757999113998663</v>
      </c>
      <c r="H219" s="444">
        <f t="shared" si="81"/>
        <v>11.868946450051407</v>
      </c>
      <c r="I219" s="444">
        <f t="shared" si="81"/>
        <v>11.994395997852417</v>
      </c>
      <c r="J219" s="444">
        <f t="shared" si="81"/>
        <v>12.128493512703049</v>
      </c>
      <c r="K219" s="444">
        <f t="shared" si="81"/>
        <v>12.207717735248719</v>
      </c>
      <c r="L219" s="444">
        <f t="shared" si="81"/>
        <v>12.252988662764388</v>
      </c>
      <c r="M219" s="444">
        <f t="shared" si="81"/>
        <v>12.283459580177263</v>
      </c>
      <c r="N219" s="444">
        <f t="shared" si="81"/>
        <v>12.293827548375894</v>
      </c>
    </row>
    <row r="220" spans="1:14" ht="13.15">
      <c r="B220" s="329" t="str">
        <f t="shared" si="72"/>
        <v>55-59</v>
      </c>
      <c r="C220" s="444">
        <f t="shared" si="74"/>
        <v>15.314373854654979</v>
      </c>
      <c r="D220" s="444">
        <f t="shared" ref="D220:N220" si="82">D118+D152+D186</f>
        <v>14.842364432583652</v>
      </c>
      <c r="E220" s="444">
        <f t="shared" si="82"/>
        <v>14.590574392055382</v>
      </c>
      <c r="F220" s="444">
        <f t="shared" si="82"/>
        <v>14.456773545646046</v>
      </c>
      <c r="G220" s="444">
        <f t="shared" si="82"/>
        <v>14.376260102729614</v>
      </c>
      <c r="H220" s="444">
        <f t="shared" si="82"/>
        <v>14.398100968251436</v>
      </c>
      <c r="I220" s="444">
        <f t="shared" si="82"/>
        <v>14.488718530070498</v>
      </c>
      <c r="J220" s="444">
        <f t="shared" si="82"/>
        <v>14.633191549144433</v>
      </c>
      <c r="K220" s="444">
        <f t="shared" si="82"/>
        <v>14.729739649211261</v>
      </c>
      <c r="L220" s="444">
        <f t="shared" si="82"/>
        <v>14.805243982257259</v>
      </c>
      <c r="M220" s="444">
        <f t="shared" si="82"/>
        <v>14.87940248577055</v>
      </c>
      <c r="N220" s="444">
        <f t="shared" si="82"/>
        <v>14.934849685625109</v>
      </c>
    </row>
    <row r="221" spans="1:14" ht="13.15">
      <c r="B221" s="329" t="str">
        <f t="shared" si="72"/>
        <v>60-64</v>
      </c>
      <c r="C221" s="444">
        <f t="shared" si="74"/>
        <v>10.492980096915025</v>
      </c>
      <c r="D221" s="444">
        <f t="shared" ref="D221:N221" si="83">D119+D153+D187</f>
        <v>9.3971876869534086</v>
      </c>
      <c r="E221" s="444">
        <f t="shared" si="83"/>
        <v>8.7591316271001673</v>
      </c>
      <c r="F221" s="444">
        <f t="shared" si="83"/>
        <v>8.3714089898740323</v>
      </c>
      <c r="G221" s="444">
        <f t="shared" si="83"/>
        <v>8.1186592225154861</v>
      </c>
      <c r="H221" s="444">
        <f t="shared" si="83"/>
        <v>7.9979783733389125</v>
      </c>
      <c r="I221" s="444">
        <f t="shared" si="83"/>
        <v>7.9631606477966912</v>
      </c>
      <c r="J221" s="444">
        <f t="shared" si="83"/>
        <v>7.9928312038411784</v>
      </c>
      <c r="K221" s="444">
        <f t="shared" si="83"/>
        <v>8.0050386773127133</v>
      </c>
      <c r="L221" s="444">
        <f t="shared" si="83"/>
        <v>8.0205517605821441</v>
      </c>
      <c r="M221" s="444">
        <f t="shared" si="83"/>
        <v>8.0521927315899067</v>
      </c>
      <c r="N221" s="444">
        <f t="shared" si="83"/>
        <v>8.0831659777787959</v>
      </c>
    </row>
    <row r="222" spans="1:14" ht="13.15">
      <c r="B222" s="329" t="str">
        <f t="shared" si="72"/>
        <v>65 plus</v>
      </c>
      <c r="C222" s="444">
        <f t="shared" si="74"/>
        <v>5.7215098442435135</v>
      </c>
      <c r="D222" s="444">
        <f t="shared" ref="D222:N222" si="84">D120+D154+D188</f>
        <v>5.3690505532153949</v>
      </c>
      <c r="E222" s="444">
        <f t="shared" si="84"/>
        <v>5.0103724084776875</v>
      </c>
      <c r="F222" s="444">
        <f t="shared" si="84"/>
        <v>4.6985872271889288</v>
      </c>
      <c r="G222" s="444">
        <f t="shared" si="84"/>
        <v>4.4408510981438019</v>
      </c>
      <c r="H222" s="444">
        <f t="shared" si="84"/>
        <v>4.2620538296143842</v>
      </c>
      <c r="I222" s="444">
        <f t="shared" si="84"/>
        <v>4.148340451572345</v>
      </c>
      <c r="J222" s="444">
        <f t="shared" si="84"/>
        <v>4.0892700541610996</v>
      </c>
      <c r="K222" s="444">
        <f t="shared" si="84"/>
        <v>4.0416128730173657</v>
      </c>
      <c r="L222" s="444">
        <f t="shared" si="84"/>
        <v>4.0093530094716741</v>
      </c>
      <c r="M222" s="444">
        <f t="shared" si="84"/>
        <v>3.9962055798978655</v>
      </c>
      <c r="N222" s="444">
        <f t="shared" si="84"/>
        <v>3.9925730743763137</v>
      </c>
    </row>
    <row r="223" spans="1:14" ht="13.15">
      <c r="B223" s="329" t="str">
        <f t="shared" si="72"/>
        <v>Total</v>
      </c>
      <c r="C223" s="444">
        <f>SUM(C213:C222)</f>
        <v>107.69755974009028</v>
      </c>
      <c r="D223" s="444">
        <f t="shared" ref="D223:N223" si="85">SUM(D213:D222)</f>
        <v>105.87187947142161</v>
      </c>
      <c r="E223" s="444">
        <f t="shared" si="85"/>
        <v>105.41200737132407</v>
      </c>
      <c r="F223" s="444">
        <f t="shared" si="85"/>
        <v>105.42242179689254</v>
      </c>
      <c r="G223" s="444">
        <f t="shared" si="85"/>
        <v>105.1627815624681</v>
      </c>
      <c r="H223" s="444">
        <f t="shared" si="85"/>
        <v>105.51217791641741</v>
      </c>
      <c r="I223" s="444">
        <f t="shared" si="85"/>
        <v>106.27359416900416</v>
      </c>
      <c r="J223" s="444">
        <f t="shared" si="85"/>
        <v>107.44315652795673</v>
      </c>
      <c r="K223" s="444">
        <f t="shared" si="85"/>
        <v>107.96066249934184</v>
      </c>
      <c r="L223" s="444">
        <f t="shared" si="85"/>
        <v>108.248417327369</v>
      </c>
      <c r="M223" s="444">
        <f t="shared" si="85"/>
        <v>108.62008500290213</v>
      </c>
      <c r="N223" s="444">
        <f t="shared" si="85"/>
        <v>108.91776001774357</v>
      </c>
    </row>
    <row r="224" spans="1:14">
      <c r="A224" s="300">
        <f>SUM(C224:N224)</f>
        <v>0</v>
      </c>
      <c r="C224" s="300">
        <f t="shared" ref="C224:N224" si="86">SUM(C213:C222)-C223</f>
        <v>0</v>
      </c>
      <c r="D224" s="300">
        <f t="shared" si="86"/>
        <v>0</v>
      </c>
      <c r="E224" s="300">
        <f t="shared" si="86"/>
        <v>0</v>
      </c>
      <c r="F224" s="300">
        <f t="shared" si="86"/>
        <v>0</v>
      </c>
      <c r="G224" s="300">
        <f t="shared" si="86"/>
        <v>0</v>
      </c>
      <c r="H224" s="300">
        <f t="shared" si="86"/>
        <v>0</v>
      </c>
      <c r="I224" s="300">
        <f t="shared" si="86"/>
        <v>0</v>
      </c>
      <c r="J224" s="300">
        <f t="shared" si="86"/>
        <v>0</v>
      </c>
      <c r="K224" s="300">
        <f t="shared" si="86"/>
        <v>0</v>
      </c>
      <c r="L224" s="300">
        <f t="shared" si="86"/>
        <v>0</v>
      </c>
      <c r="M224" s="300">
        <f t="shared" si="86"/>
        <v>0</v>
      </c>
      <c r="N224" s="300">
        <f t="shared" si="86"/>
        <v>0</v>
      </c>
    </row>
    <row r="226" spans="1:14" ht="13.15">
      <c r="B226" s="332" t="s">
        <v>47</v>
      </c>
      <c r="C226" s="320"/>
      <c r="D226" s="320"/>
      <c r="E226" s="320"/>
      <c r="F226" s="320"/>
      <c r="G226" s="320"/>
      <c r="H226" s="330"/>
      <c r="I226" s="320"/>
      <c r="J226" s="320"/>
      <c r="K226" s="320"/>
      <c r="L226" s="320"/>
    </row>
    <row r="227" spans="1:14">
      <c r="C227" s="320"/>
      <c r="D227" s="320"/>
      <c r="E227" s="320"/>
      <c r="F227" s="320"/>
      <c r="G227" s="320"/>
      <c r="H227" s="330"/>
      <c r="I227" s="320"/>
      <c r="J227" s="320"/>
      <c r="K227" s="320"/>
      <c r="L227" s="320"/>
    </row>
    <row r="228" spans="1:14" ht="13.15">
      <c r="B228" s="329" t="str">
        <f t="shared" ref="B228:B239" si="87">B212</f>
        <v>Age group</v>
      </c>
      <c r="C228" s="329" t="str">
        <f t="shared" ref="C228:N228" si="88">C212</f>
        <v>2018/19</v>
      </c>
      <c r="D228" s="329" t="str">
        <f t="shared" si="88"/>
        <v>2019/20</v>
      </c>
      <c r="E228" s="329" t="str">
        <f t="shared" si="88"/>
        <v>2020/21</v>
      </c>
      <c r="F228" s="329" t="str">
        <f t="shared" si="88"/>
        <v>2021/22</v>
      </c>
      <c r="G228" s="329" t="str">
        <f t="shared" si="88"/>
        <v>2022/23</v>
      </c>
      <c r="H228" s="329" t="str">
        <f t="shared" si="88"/>
        <v>2023/24</v>
      </c>
      <c r="I228" s="329" t="str">
        <f t="shared" si="88"/>
        <v>2024/25</v>
      </c>
      <c r="J228" s="329" t="str">
        <f t="shared" si="88"/>
        <v>2025/26</v>
      </c>
      <c r="K228" s="329" t="str">
        <f t="shared" si="88"/>
        <v>2026/27</v>
      </c>
      <c r="L228" s="329" t="str">
        <f t="shared" si="88"/>
        <v>2027/28</v>
      </c>
      <c r="M228" s="329" t="str">
        <f t="shared" si="88"/>
        <v>2028/29</v>
      </c>
      <c r="N228" s="329" t="str">
        <f t="shared" si="88"/>
        <v>2029/30</v>
      </c>
    </row>
    <row r="229" spans="1:14" ht="13.15">
      <c r="B229" s="329" t="str">
        <f t="shared" si="87"/>
        <v>20-24</v>
      </c>
      <c r="C229" s="444">
        <f t="shared" ref="C229:C238" si="89">C195+C161+C127</f>
        <v>15.206084682646841</v>
      </c>
      <c r="D229" s="444">
        <f t="shared" ref="D229:N229" si="90">D195+D161+D127</f>
        <v>19.360389003253253</v>
      </c>
      <c r="E229" s="444">
        <f t="shared" si="90"/>
        <v>23.499877779305006</v>
      </c>
      <c r="F229" s="444">
        <f t="shared" si="90"/>
        <v>25.94364270657066</v>
      </c>
      <c r="G229" s="444">
        <f t="shared" si="90"/>
        <v>27.330346465693523</v>
      </c>
      <c r="H229" s="444">
        <f t="shared" si="90"/>
        <v>28.704374976112501</v>
      </c>
      <c r="I229" s="444">
        <f t="shared" si="90"/>
        <v>29.998496606538591</v>
      </c>
      <c r="J229" s="444">
        <f t="shared" si="90"/>
        <v>31.301785637895495</v>
      </c>
      <c r="K229" s="444">
        <f t="shared" si="90"/>
        <v>31.757842928255396</v>
      </c>
      <c r="L229" s="444">
        <f t="shared" si="90"/>
        <v>31.925635895218818</v>
      </c>
      <c r="M229" s="444">
        <f t="shared" si="90"/>
        <v>32.146763893865284</v>
      </c>
      <c r="N229" s="444">
        <f t="shared" si="90"/>
        <v>32.284615950101546</v>
      </c>
    </row>
    <row r="230" spans="1:14" ht="13.15">
      <c r="B230" s="329" t="str">
        <f t="shared" si="87"/>
        <v>25-29</v>
      </c>
      <c r="C230" s="444">
        <f t="shared" si="89"/>
        <v>49.110351316878706</v>
      </c>
      <c r="D230" s="444">
        <f t="shared" ref="D230:N230" si="91">D196+D162+D128</f>
        <v>46.835885319625817</v>
      </c>
      <c r="E230" s="444">
        <f t="shared" si="91"/>
        <v>47.914536348035561</v>
      </c>
      <c r="F230" s="444">
        <f t="shared" si="91"/>
        <v>47.990411117409366</v>
      </c>
      <c r="G230" s="444">
        <f t="shared" si="91"/>
        <v>47.910454389465109</v>
      </c>
      <c r="H230" s="444">
        <f t="shared" si="91"/>
        <v>48.47332847828185</v>
      </c>
      <c r="I230" s="444">
        <f t="shared" si="91"/>
        <v>49.422731757377178</v>
      </c>
      <c r="J230" s="444">
        <f t="shared" si="91"/>
        <v>50.708218258644393</v>
      </c>
      <c r="K230" s="444">
        <f t="shared" si="91"/>
        <v>51.336044325658634</v>
      </c>
      <c r="L230" s="444">
        <f t="shared" si="91"/>
        <v>51.692686736664172</v>
      </c>
      <c r="M230" s="444">
        <f t="shared" si="91"/>
        <v>52.082728360611661</v>
      </c>
      <c r="N230" s="444">
        <f t="shared" si="91"/>
        <v>52.37700595214757</v>
      </c>
    </row>
    <row r="231" spans="1:14" ht="13.15">
      <c r="B231" s="329" t="str">
        <f t="shared" si="87"/>
        <v>30-34</v>
      </c>
      <c r="C231" s="444">
        <f t="shared" si="89"/>
        <v>68.157279966136926</v>
      </c>
      <c r="D231" s="444">
        <f t="shared" ref="D231:N231" si="92">D197+D163+D129</f>
        <v>62.540528090902889</v>
      </c>
      <c r="E231" s="444">
        <f t="shared" si="92"/>
        <v>60.476801970739082</v>
      </c>
      <c r="F231" s="444">
        <f t="shared" si="92"/>
        <v>57.248099430305267</v>
      </c>
      <c r="G231" s="444">
        <f t="shared" si="92"/>
        <v>54.437569510726583</v>
      </c>
      <c r="H231" s="444">
        <f t="shared" si="92"/>
        <v>52.593111461165513</v>
      </c>
      <c r="I231" s="444">
        <f t="shared" si="92"/>
        <v>51.516688466934319</v>
      </c>
      <c r="J231" s="444">
        <f t="shared" si="92"/>
        <v>51.098519842518954</v>
      </c>
      <c r="K231" s="444">
        <f t="shared" si="92"/>
        <v>50.742054077007268</v>
      </c>
      <c r="L231" s="444">
        <f t="shared" si="92"/>
        <v>50.496546364972154</v>
      </c>
      <c r="M231" s="444">
        <f t="shared" si="92"/>
        <v>50.430755817898188</v>
      </c>
      <c r="N231" s="444">
        <f t="shared" si="92"/>
        <v>50.434703961617579</v>
      </c>
    </row>
    <row r="232" spans="1:14" ht="13.15">
      <c r="B232" s="329" t="str">
        <f t="shared" si="87"/>
        <v>35-39</v>
      </c>
      <c r="C232" s="444">
        <f t="shared" si="89"/>
        <v>64.915712038808508</v>
      </c>
      <c r="D232" s="444">
        <f t="shared" ref="D232:N232" si="93">D198+D164+D130</f>
        <v>62.789342162198295</v>
      </c>
      <c r="E232" s="444">
        <f t="shared" si="93"/>
        <v>62.649413327099502</v>
      </c>
      <c r="F232" s="444">
        <f t="shared" si="93"/>
        <v>60.176634179888566</v>
      </c>
      <c r="G232" s="444">
        <f t="shared" si="93"/>
        <v>57.348942783890948</v>
      </c>
      <c r="H232" s="444">
        <f t="shared" si="93"/>
        <v>54.923018191166392</v>
      </c>
      <c r="I232" s="444">
        <f t="shared" si="93"/>
        <v>52.936195999427163</v>
      </c>
      <c r="J232" s="444">
        <f t="shared" si="93"/>
        <v>51.428932857916664</v>
      </c>
      <c r="K232" s="444">
        <f t="shared" si="93"/>
        <v>50.089225751679123</v>
      </c>
      <c r="L232" s="444">
        <f t="shared" si="93"/>
        <v>48.990963095380359</v>
      </c>
      <c r="M232" s="444">
        <f t="shared" si="93"/>
        <v>48.178959965976645</v>
      </c>
      <c r="N232" s="444">
        <f t="shared" si="93"/>
        <v>47.5659744407399</v>
      </c>
    </row>
    <row r="233" spans="1:14" ht="13.15">
      <c r="B233" s="329" t="str">
        <f t="shared" si="87"/>
        <v>40-44</v>
      </c>
      <c r="C233" s="444">
        <f t="shared" si="89"/>
        <v>47.204358322273308</v>
      </c>
      <c r="D233" s="444">
        <f t="shared" ref="D233:N233" si="94">D199+D165+D131</f>
        <v>49.271484815845177</v>
      </c>
      <c r="E233" s="444">
        <f t="shared" si="94"/>
        <v>52.404584513384918</v>
      </c>
      <c r="F233" s="444">
        <f t="shared" si="94"/>
        <v>53.015742229317276</v>
      </c>
      <c r="G233" s="444">
        <f t="shared" si="94"/>
        <v>52.61379626177083</v>
      </c>
      <c r="H233" s="444">
        <f t="shared" si="94"/>
        <v>51.910076574473301</v>
      </c>
      <c r="I233" s="444">
        <f t="shared" si="94"/>
        <v>51.039428256586667</v>
      </c>
      <c r="J233" s="444">
        <f t="shared" si="94"/>
        <v>50.146885358253876</v>
      </c>
      <c r="K233" s="444">
        <f t="shared" si="94"/>
        <v>49.080805887163578</v>
      </c>
      <c r="L233" s="444">
        <f t="shared" si="94"/>
        <v>48.007454209222161</v>
      </c>
      <c r="M233" s="444">
        <f t="shared" si="94"/>
        <v>47.047481355920858</v>
      </c>
      <c r="N233" s="444">
        <f t="shared" si="94"/>
        <v>46.188779679701909</v>
      </c>
    </row>
    <row r="234" spans="1:14" ht="13.15">
      <c r="B234" s="329" t="str">
        <f t="shared" si="87"/>
        <v>45-49</v>
      </c>
      <c r="C234" s="444">
        <f t="shared" si="89"/>
        <v>33.88264499968556</v>
      </c>
      <c r="D234" s="444">
        <f t="shared" ref="D234:N234" si="95">D200+D166+D132</f>
        <v>36.324009939133006</v>
      </c>
      <c r="E234" s="444">
        <f t="shared" si="95"/>
        <v>40.041013432340215</v>
      </c>
      <c r="F234" s="444">
        <f t="shared" si="95"/>
        <v>42.126192729995275</v>
      </c>
      <c r="G234" s="444">
        <f t="shared" si="95"/>
        <v>43.449173757583743</v>
      </c>
      <c r="H234" s="444">
        <f t="shared" si="95"/>
        <v>44.437142334808897</v>
      </c>
      <c r="I234" s="444">
        <f t="shared" si="95"/>
        <v>45.103491075015533</v>
      </c>
      <c r="J234" s="444">
        <f t="shared" si="95"/>
        <v>45.520276045528213</v>
      </c>
      <c r="K234" s="444">
        <f t="shared" si="95"/>
        <v>45.527078895922884</v>
      </c>
      <c r="L234" s="444">
        <f t="shared" si="95"/>
        <v>45.282284420010164</v>
      </c>
      <c r="M234" s="444">
        <f t="shared" si="95"/>
        <v>44.920301435778534</v>
      </c>
      <c r="N234" s="444">
        <f t="shared" si="95"/>
        <v>44.463673620077152</v>
      </c>
    </row>
    <row r="235" spans="1:14" ht="13.15">
      <c r="B235" s="329" t="str">
        <f t="shared" si="87"/>
        <v>50-54</v>
      </c>
      <c r="C235" s="444">
        <f t="shared" si="89"/>
        <v>29.071439800971611</v>
      </c>
      <c r="D235" s="444">
        <f t="shared" ref="D235:N235" si="96">D201+D167+D133</f>
        <v>31.180477150007327</v>
      </c>
      <c r="E235" s="444">
        <f t="shared" si="96"/>
        <v>34.34790127880855</v>
      </c>
      <c r="F235" s="444">
        <f t="shared" si="96"/>
        <v>36.549366622624973</v>
      </c>
      <c r="G235" s="444">
        <f t="shared" si="96"/>
        <v>38.352001629562025</v>
      </c>
      <c r="H235" s="444">
        <f t="shared" si="96"/>
        <v>40.047090248854808</v>
      </c>
      <c r="I235" s="444">
        <f t="shared" si="96"/>
        <v>41.566235511351152</v>
      </c>
      <c r="J235" s="444">
        <f t="shared" si="96"/>
        <v>42.901103870139799</v>
      </c>
      <c r="K235" s="444">
        <f t="shared" si="96"/>
        <v>43.817388943439042</v>
      </c>
      <c r="L235" s="444">
        <f t="shared" si="96"/>
        <v>44.422145598911371</v>
      </c>
      <c r="M235" s="444">
        <f t="shared" si="96"/>
        <v>44.815351554238333</v>
      </c>
      <c r="N235" s="444">
        <f t="shared" si="96"/>
        <v>44.999096467082026</v>
      </c>
    </row>
    <row r="236" spans="1:14" ht="13.15">
      <c r="B236" s="329" t="str">
        <f t="shared" si="87"/>
        <v>55-59</v>
      </c>
      <c r="C236" s="444">
        <f t="shared" si="89"/>
        <v>31.037352165819755</v>
      </c>
      <c r="D236" s="444">
        <f t="shared" ref="D236:N236" si="97">D202+D168+D134</f>
        <v>32.26305866278765</v>
      </c>
      <c r="E236" s="444">
        <f t="shared" si="97"/>
        <v>34.177777102898141</v>
      </c>
      <c r="F236" s="444">
        <f t="shared" si="97"/>
        <v>35.893043421957792</v>
      </c>
      <c r="G236" s="444">
        <f t="shared" si="97"/>
        <v>37.520770075120573</v>
      </c>
      <c r="H236" s="444">
        <f t="shared" si="97"/>
        <v>39.267884198261122</v>
      </c>
      <c r="I236" s="444">
        <f t="shared" si="97"/>
        <v>41.026880689350691</v>
      </c>
      <c r="J236" s="444">
        <f t="shared" si="97"/>
        <v>42.754492568376691</v>
      </c>
      <c r="K236" s="444">
        <f t="shared" si="97"/>
        <v>44.112631865656724</v>
      </c>
      <c r="L236" s="444">
        <f t="shared" si="97"/>
        <v>45.204673762266594</v>
      </c>
      <c r="M236" s="444">
        <f t="shared" si="97"/>
        <v>46.11325821533719</v>
      </c>
      <c r="N236" s="444">
        <f t="shared" si="97"/>
        <v>46.796585214905761</v>
      </c>
    </row>
    <row r="237" spans="1:14" ht="13.15">
      <c r="B237" s="329" t="str">
        <f t="shared" si="87"/>
        <v>60-64</v>
      </c>
      <c r="C237" s="444">
        <f t="shared" si="89"/>
        <v>19.217501896629326</v>
      </c>
      <c r="D237" s="444">
        <f t="shared" ref="D237:N237" si="98">D203+D169+D135</f>
        <v>19.455364391149828</v>
      </c>
      <c r="E237" s="444">
        <f t="shared" si="98"/>
        <v>20.066484053563784</v>
      </c>
      <c r="F237" s="444">
        <f t="shared" si="98"/>
        <v>20.655210250516333</v>
      </c>
      <c r="G237" s="444">
        <f t="shared" si="98"/>
        <v>21.261036642525738</v>
      </c>
      <c r="H237" s="444">
        <f t="shared" si="98"/>
        <v>22.050987487936251</v>
      </c>
      <c r="I237" s="444">
        <f t="shared" si="98"/>
        <v>22.943982735233217</v>
      </c>
      <c r="J237" s="444">
        <f t="shared" si="98"/>
        <v>23.910403833929344</v>
      </c>
      <c r="K237" s="444">
        <f t="shared" si="98"/>
        <v>24.678069318442972</v>
      </c>
      <c r="L237" s="444">
        <f t="shared" si="98"/>
        <v>25.341798982959187</v>
      </c>
      <c r="M237" s="444">
        <f t="shared" si="98"/>
        <v>25.960223136590592</v>
      </c>
      <c r="N237" s="444">
        <f t="shared" si="98"/>
        <v>26.481100855047785</v>
      </c>
    </row>
    <row r="238" spans="1:14" ht="13.15">
      <c r="B238" s="329" t="str">
        <f t="shared" si="87"/>
        <v>65 plus</v>
      </c>
      <c r="C238" s="444">
        <f t="shared" si="89"/>
        <v>4.8501766829592405</v>
      </c>
      <c r="D238" s="444">
        <f t="shared" ref="D238:N238" si="99">D204+D170+D136</f>
        <v>6.6403197136930787</v>
      </c>
      <c r="E238" s="444">
        <f t="shared" si="99"/>
        <v>7.9321162091185906</v>
      </c>
      <c r="F238" s="444">
        <f t="shared" si="99"/>
        <v>8.7795152384380692</v>
      </c>
      <c r="G238" s="444">
        <f t="shared" si="99"/>
        <v>9.3637954467271829</v>
      </c>
      <c r="H238" s="444">
        <f t="shared" si="99"/>
        <v>9.8644304672323457</v>
      </c>
      <c r="I238" s="444">
        <f t="shared" si="99"/>
        <v>10.326709027513614</v>
      </c>
      <c r="J238" s="444">
        <f t="shared" si="99"/>
        <v>10.784963662613421</v>
      </c>
      <c r="K238" s="444">
        <f t="shared" si="99"/>
        <v>11.152692899123807</v>
      </c>
      <c r="L238" s="444">
        <f t="shared" si="99"/>
        <v>11.471452389661851</v>
      </c>
      <c r="M238" s="444">
        <f t="shared" si="99"/>
        <v>11.77442163209238</v>
      </c>
      <c r="N238" s="444">
        <f t="shared" si="99"/>
        <v>12.047588326921769</v>
      </c>
    </row>
    <row r="239" spans="1:14" ht="13.15">
      <c r="B239" s="329" t="str">
        <f t="shared" si="87"/>
        <v>Total</v>
      </c>
      <c r="C239" s="444">
        <f>SUM(C229:C238)</f>
        <v>362.65290187280976</v>
      </c>
      <c r="D239" s="444">
        <f t="shared" ref="D239:N239" si="100">SUM(D229:D238)</f>
        <v>366.66085924859635</v>
      </c>
      <c r="E239" s="444">
        <f t="shared" si="100"/>
        <v>383.51050601529329</v>
      </c>
      <c r="F239" s="444">
        <f t="shared" si="100"/>
        <v>388.37785792702357</v>
      </c>
      <c r="G239" s="444">
        <f t="shared" si="100"/>
        <v>389.58788696306624</v>
      </c>
      <c r="H239" s="444">
        <f t="shared" si="100"/>
        <v>392.27144441829302</v>
      </c>
      <c r="I239" s="444">
        <f t="shared" si="100"/>
        <v>395.88084012532812</v>
      </c>
      <c r="J239" s="444">
        <f t="shared" si="100"/>
        <v>400.55558193581692</v>
      </c>
      <c r="K239" s="444">
        <f t="shared" si="100"/>
        <v>402.29383489234942</v>
      </c>
      <c r="L239" s="444">
        <f t="shared" si="100"/>
        <v>402.8356414552668</v>
      </c>
      <c r="M239" s="444">
        <f t="shared" si="100"/>
        <v>403.47024536830958</v>
      </c>
      <c r="N239" s="444">
        <f t="shared" si="100"/>
        <v>403.63912446834297</v>
      </c>
    </row>
    <row r="240" spans="1:14">
      <c r="A240" s="300">
        <f>SUM(C240:N240)</f>
        <v>0</v>
      </c>
      <c r="C240" s="300">
        <f t="shared" ref="C240:N240" si="101">SUM(C229:C238)-C239</f>
        <v>0</v>
      </c>
      <c r="D240" s="300">
        <f t="shared" si="101"/>
        <v>0</v>
      </c>
      <c r="E240" s="300">
        <f t="shared" si="101"/>
        <v>0</v>
      </c>
      <c r="F240" s="300">
        <f t="shared" si="101"/>
        <v>0</v>
      </c>
      <c r="G240" s="300">
        <f t="shared" si="101"/>
        <v>0</v>
      </c>
      <c r="H240" s="300">
        <f t="shared" si="101"/>
        <v>0</v>
      </c>
      <c r="I240" s="300">
        <f t="shared" si="101"/>
        <v>0</v>
      </c>
      <c r="J240" s="300">
        <f t="shared" si="101"/>
        <v>0</v>
      </c>
      <c r="K240" s="300">
        <f t="shared" si="101"/>
        <v>0</v>
      </c>
      <c r="L240" s="300">
        <f t="shared" si="101"/>
        <v>0</v>
      </c>
      <c r="M240" s="300">
        <f t="shared" si="101"/>
        <v>0</v>
      </c>
      <c r="N240" s="300">
        <f t="shared" si="101"/>
        <v>0</v>
      </c>
    </row>
    <row r="242" spans="2:14" ht="15">
      <c r="B242" s="331" t="s">
        <v>166</v>
      </c>
      <c r="C242" s="320"/>
      <c r="D242" s="320"/>
      <c r="E242" s="320"/>
      <c r="F242" s="320"/>
      <c r="G242" s="320"/>
      <c r="H242" s="330"/>
      <c r="I242" s="320"/>
      <c r="J242" s="320"/>
      <c r="K242" s="320"/>
      <c r="L242" s="320"/>
    </row>
    <row r="243" spans="2:14">
      <c r="C243" s="320"/>
      <c r="D243" s="320"/>
      <c r="E243" s="320"/>
      <c r="F243" s="320"/>
      <c r="G243" s="320"/>
      <c r="H243" s="330"/>
      <c r="I243" s="320"/>
      <c r="J243" s="320"/>
      <c r="K243" s="320"/>
      <c r="L243" s="320"/>
    </row>
    <row r="244" spans="2:14" ht="13.15">
      <c r="B244" s="332" t="s">
        <v>46</v>
      </c>
      <c r="C244" s="320"/>
      <c r="D244" s="320"/>
      <c r="E244" s="320"/>
      <c r="F244" s="320"/>
      <c r="G244" s="320"/>
      <c r="H244" s="330"/>
      <c r="I244" s="320"/>
      <c r="J244" s="320"/>
      <c r="K244" s="320"/>
      <c r="L244" s="320"/>
    </row>
    <row r="245" spans="2:14">
      <c r="C245" s="320"/>
      <c r="D245" s="320"/>
      <c r="E245" s="320"/>
      <c r="F245" s="320"/>
      <c r="G245" s="320"/>
      <c r="H245" s="330"/>
      <c r="I245" s="320"/>
      <c r="J245" s="320"/>
      <c r="K245" s="320"/>
      <c r="L245" s="320"/>
    </row>
    <row r="246" spans="2:14" ht="13.15">
      <c r="B246" s="329" t="str">
        <f t="shared" ref="B246:B257" si="102">B212</f>
        <v>Age group</v>
      </c>
      <c r="C246" s="329" t="str">
        <f t="shared" ref="C246:N246" si="103">C212</f>
        <v>2018/19</v>
      </c>
      <c r="D246" s="329" t="str">
        <f t="shared" si="103"/>
        <v>2019/20</v>
      </c>
      <c r="E246" s="329" t="str">
        <f t="shared" si="103"/>
        <v>2020/21</v>
      </c>
      <c r="F246" s="329" t="str">
        <f t="shared" si="103"/>
        <v>2021/22</v>
      </c>
      <c r="G246" s="329" t="str">
        <f t="shared" si="103"/>
        <v>2022/23</v>
      </c>
      <c r="H246" s="329" t="str">
        <f t="shared" si="103"/>
        <v>2023/24</v>
      </c>
      <c r="I246" s="329" t="str">
        <f t="shared" si="103"/>
        <v>2024/25</v>
      </c>
      <c r="J246" s="329" t="str">
        <f t="shared" si="103"/>
        <v>2025/26</v>
      </c>
      <c r="K246" s="329" t="str">
        <f t="shared" si="103"/>
        <v>2026/27</v>
      </c>
      <c r="L246" s="329" t="str">
        <f t="shared" si="103"/>
        <v>2027/28</v>
      </c>
      <c r="M246" s="329" t="str">
        <f t="shared" si="103"/>
        <v>2028/29</v>
      </c>
      <c r="N246" s="329" t="str">
        <f t="shared" si="103"/>
        <v>2029/30</v>
      </c>
    </row>
    <row r="247" spans="2:14" ht="13.15">
      <c r="B247" s="329" t="str">
        <f t="shared" si="102"/>
        <v>20-24</v>
      </c>
      <c r="C247" s="444">
        <f t="shared" ref="C247:C256" si="104">C77-C213</f>
        <v>25.194767168002343</v>
      </c>
      <c r="D247" s="444">
        <f t="shared" ref="D247:N247" si="105">D77-D213</f>
        <v>36.79348473174349</v>
      </c>
      <c r="E247" s="444">
        <f t="shared" si="105"/>
        <v>45.821429677547094</v>
      </c>
      <c r="F247" s="444">
        <f t="shared" si="105"/>
        <v>52.181334042299518</v>
      </c>
      <c r="G247" s="444">
        <f t="shared" si="105"/>
        <v>56.269901373874646</v>
      </c>
      <c r="H247" s="444">
        <f t="shared" si="105"/>
        <v>60.024245967198922</v>
      </c>
      <c r="I247" s="444">
        <f t="shared" si="105"/>
        <v>63.391553290557844</v>
      </c>
      <c r="J247" s="444">
        <f t="shared" si="105"/>
        <v>66.618952876051324</v>
      </c>
      <c r="K247" s="444">
        <f t="shared" si="105"/>
        <v>67.962763230564974</v>
      </c>
      <c r="L247" s="444">
        <f t="shared" si="105"/>
        <v>68.603302873369671</v>
      </c>
      <c r="M247" s="444">
        <f t="shared" si="105"/>
        <v>69.276366128113182</v>
      </c>
      <c r="N247" s="444">
        <f t="shared" si="105"/>
        <v>69.72033216870696</v>
      </c>
    </row>
    <row r="248" spans="2:14" ht="13.15">
      <c r="B248" s="329" t="str">
        <f t="shared" si="102"/>
        <v>25-29</v>
      </c>
      <c r="C248" s="444">
        <f t="shared" si="104"/>
        <v>115.63710398315659</v>
      </c>
      <c r="D248" s="444">
        <f t="shared" ref="D248:N248" si="106">D78-D214</f>
        <v>112.8856280532473</v>
      </c>
      <c r="E248" s="444">
        <f t="shared" si="106"/>
        <v>113.96835015029755</v>
      </c>
      <c r="F248" s="444">
        <f t="shared" si="106"/>
        <v>116.25899643750778</v>
      </c>
      <c r="G248" s="444">
        <f t="shared" si="106"/>
        <v>118.4730292191834</v>
      </c>
      <c r="H248" s="444">
        <f t="shared" si="106"/>
        <v>121.90821684715222</v>
      </c>
      <c r="I248" s="444">
        <f t="shared" si="106"/>
        <v>125.97228245105285</v>
      </c>
      <c r="J248" s="444">
        <f t="shared" si="106"/>
        <v>130.6002867758354</v>
      </c>
      <c r="K248" s="444">
        <f t="shared" si="106"/>
        <v>133.27399085295482</v>
      </c>
      <c r="L248" s="444">
        <f t="shared" si="106"/>
        <v>135.03377752007714</v>
      </c>
      <c r="M248" s="444">
        <f t="shared" si="106"/>
        <v>136.70566820549899</v>
      </c>
      <c r="N248" s="444">
        <f t="shared" si="106"/>
        <v>137.98922082074324</v>
      </c>
    </row>
    <row r="249" spans="2:14" ht="13.15">
      <c r="B249" s="329" t="str">
        <f t="shared" si="102"/>
        <v>30-34</v>
      </c>
      <c r="C249" s="444">
        <f t="shared" si="104"/>
        <v>164.50315765668441</v>
      </c>
      <c r="D249" s="444">
        <f t="shared" ref="D249:N249" si="107">D79-D215</f>
        <v>159.13839247492837</v>
      </c>
      <c r="E249" s="444">
        <f t="shared" si="107"/>
        <v>155.23229304157164</v>
      </c>
      <c r="F249" s="444">
        <f t="shared" si="107"/>
        <v>152.43846589148944</v>
      </c>
      <c r="G249" s="444">
        <f t="shared" si="107"/>
        <v>150.41994038341272</v>
      </c>
      <c r="H249" s="444">
        <f t="shared" si="107"/>
        <v>150.00029647980085</v>
      </c>
      <c r="I249" s="444">
        <f t="shared" si="107"/>
        <v>150.8790559368185</v>
      </c>
      <c r="J249" s="444">
        <f t="shared" si="107"/>
        <v>152.95137078473516</v>
      </c>
      <c r="K249" s="444">
        <f t="shared" si="107"/>
        <v>154.58264559214876</v>
      </c>
      <c r="L249" s="444">
        <f t="shared" si="107"/>
        <v>156.03812539605826</v>
      </c>
      <c r="M249" s="444">
        <f t="shared" si="107"/>
        <v>157.62274965759607</v>
      </c>
      <c r="N249" s="444">
        <f t="shared" si="107"/>
        <v>159.08421478776137</v>
      </c>
    </row>
    <row r="250" spans="2:14" ht="13.15">
      <c r="B250" s="329" t="str">
        <f t="shared" si="102"/>
        <v>35-39</v>
      </c>
      <c r="C250" s="444">
        <f t="shared" si="104"/>
        <v>189.13864546923526</v>
      </c>
      <c r="D250" s="444">
        <f t="shared" ref="D250:N250" si="108">D80-D216</f>
        <v>181.47950260232383</v>
      </c>
      <c r="E250" s="444">
        <f t="shared" si="108"/>
        <v>175.1756172763059</v>
      </c>
      <c r="F250" s="444">
        <f t="shared" si="108"/>
        <v>169.68391637275454</v>
      </c>
      <c r="G250" s="444">
        <f t="shared" si="108"/>
        <v>164.83331438669538</v>
      </c>
      <c r="H250" s="444">
        <f t="shared" si="108"/>
        <v>161.28838660641665</v>
      </c>
      <c r="I250" s="444">
        <f t="shared" si="108"/>
        <v>158.93467981863915</v>
      </c>
      <c r="J250" s="444">
        <f t="shared" si="108"/>
        <v>157.78228151072383</v>
      </c>
      <c r="K250" s="444">
        <f t="shared" si="108"/>
        <v>156.79952793972524</v>
      </c>
      <c r="L250" s="444">
        <f t="shared" si="108"/>
        <v>156.20188635384733</v>
      </c>
      <c r="M250" s="444">
        <f t="shared" si="108"/>
        <v>156.14228872861796</v>
      </c>
      <c r="N250" s="444">
        <f t="shared" si="108"/>
        <v>156.37342141686153</v>
      </c>
    </row>
    <row r="251" spans="2:14" ht="13.15">
      <c r="B251" s="329" t="str">
        <f t="shared" si="102"/>
        <v>40-44</v>
      </c>
      <c r="C251" s="444">
        <f t="shared" si="104"/>
        <v>150.71658516309921</v>
      </c>
      <c r="D251" s="444">
        <f t="shared" ref="D251:N251" si="109">D81-D217</f>
        <v>154.96156275061145</v>
      </c>
      <c r="E251" s="444">
        <f t="shared" si="109"/>
        <v>157.01452625109374</v>
      </c>
      <c r="F251" s="444">
        <f t="shared" si="109"/>
        <v>157.30747113782337</v>
      </c>
      <c r="G251" s="444">
        <f t="shared" si="109"/>
        <v>156.31143501414081</v>
      </c>
      <c r="H251" s="444">
        <f t="shared" si="109"/>
        <v>155.03197249395208</v>
      </c>
      <c r="I251" s="444">
        <f t="shared" si="109"/>
        <v>153.72061691020082</v>
      </c>
      <c r="J251" s="444">
        <f t="shared" si="109"/>
        <v>152.66518309732646</v>
      </c>
      <c r="K251" s="444">
        <f t="shared" si="109"/>
        <v>151.25542520871699</v>
      </c>
      <c r="L251" s="444">
        <f t="shared" si="109"/>
        <v>149.89032757727463</v>
      </c>
      <c r="M251" s="444">
        <f t="shared" si="109"/>
        <v>148.85969945959454</v>
      </c>
      <c r="N251" s="444">
        <f t="shared" si="109"/>
        <v>148.06843096400263</v>
      </c>
    </row>
    <row r="252" spans="2:14" ht="13.15">
      <c r="B252" s="329" t="str">
        <f t="shared" si="102"/>
        <v>45-49</v>
      </c>
      <c r="C252" s="444">
        <f t="shared" si="104"/>
        <v>124.45956567953098</v>
      </c>
      <c r="D252" s="444">
        <f t="shared" ref="D252:N252" si="110">D82-D218</f>
        <v>126.12402616865573</v>
      </c>
      <c r="E252" s="444">
        <f t="shared" si="110"/>
        <v>128.40304612025201</v>
      </c>
      <c r="F252" s="444">
        <f t="shared" si="110"/>
        <v>130.40511797590875</v>
      </c>
      <c r="G252" s="444">
        <f t="shared" si="110"/>
        <v>131.76849548496313</v>
      </c>
      <c r="H252" s="444">
        <f t="shared" si="110"/>
        <v>132.88993766126993</v>
      </c>
      <c r="I252" s="444">
        <f t="shared" si="110"/>
        <v>133.72761568645703</v>
      </c>
      <c r="J252" s="444">
        <f t="shared" si="110"/>
        <v>134.39991428933391</v>
      </c>
      <c r="K252" s="444">
        <f t="shared" si="110"/>
        <v>134.35331004494751</v>
      </c>
      <c r="L252" s="444">
        <f t="shared" si="110"/>
        <v>133.9443650397059</v>
      </c>
      <c r="M252" s="444">
        <f t="shared" si="110"/>
        <v>133.47016369819787</v>
      </c>
      <c r="N252" s="444">
        <f t="shared" si="110"/>
        <v>132.91833115749847</v>
      </c>
    </row>
    <row r="253" spans="2:14" ht="13.15">
      <c r="B253" s="329" t="str">
        <f t="shared" si="102"/>
        <v>50-54</v>
      </c>
      <c r="C253" s="444">
        <f t="shared" si="104"/>
        <v>96.393601064137812</v>
      </c>
      <c r="D253" s="444">
        <f t="shared" ref="D253:N253" si="111">D83-D219</f>
        <v>96.072780832356926</v>
      </c>
      <c r="E253" s="444">
        <f t="shared" si="111"/>
        <v>96.342977988558246</v>
      </c>
      <c r="F253" s="444">
        <f t="shared" si="111"/>
        <v>96.902894848721928</v>
      </c>
      <c r="G253" s="444">
        <f t="shared" si="111"/>
        <v>97.538715148531693</v>
      </c>
      <c r="H253" s="444">
        <f t="shared" si="111"/>
        <v>98.459080978025</v>
      </c>
      <c r="I253" s="444">
        <f t="shared" si="111"/>
        <v>99.499750193070867</v>
      </c>
      <c r="J253" s="444">
        <f t="shared" si="111"/>
        <v>100.61215879051407</v>
      </c>
      <c r="K253" s="444">
        <f t="shared" si="111"/>
        <v>101.26936490193026</v>
      </c>
      <c r="L253" s="444">
        <f t="shared" si="111"/>
        <v>101.6449107801574</v>
      </c>
      <c r="M253" s="444">
        <f t="shared" si="111"/>
        <v>101.89768288066816</v>
      </c>
      <c r="N253" s="444">
        <f t="shared" si="111"/>
        <v>101.98369056675406</v>
      </c>
    </row>
    <row r="254" spans="2:14" ht="13.15">
      <c r="B254" s="329" t="str">
        <f t="shared" si="102"/>
        <v>55-59</v>
      </c>
      <c r="C254" s="444">
        <f t="shared" si="104"/>
        <v>47.085032912948812</v>
      </c>
      <c r="D254" s="444">
        <f t="shared" ref="D254:N254" si="112">D84-D220</f>
        <v>45.711955068801949</v>
      </c>
      <c r="E254" s="444">
        <f t="shared" si="112"/>
        <v>44.943086520792662</v>
      </c>
      <c r="F254" s="444">
        <f t="shared" si="112"/>
        <v>44.501501077054222</v>
      </c>
      <c r="G254" s="444">
        <f t="shared" si="112"/>
        <v>44.253660917190743</v>
      </c>
      <c r="H254" s="444">
        <f t="shared" si="112"/>
        <v>44.320892467679812</v>
      </c>
      <c r="I254" s="444">
        <f t="shared" si="112"/>
        <v>44.599835588159522</v>
      </c>
      <c r="J254" s="444">
        <f t="shared" si="112"/>
        <v>45.04455903863235</v>
      </c>
      <c r="K254" s="444">
        <f t="shared" si="112"/>
        <v>45.341757813002403</v>
      </c>
      <c r="L254" s="444">
        <f t="shared" si="112"/>
        <v>45.574178701920644</v>
      </c>
      <c r="M254" s="444">
        <f t="shared" si="112"/>
        <v>45.802456796859978</v>
      </c>
      <c r="N254" s="444">
        <f t="shared" si="112"/>
        <v>45.973136901674273</v>
      </c>
    </row>
    <row r="255" spans="2:14" ht="13.15">
      <c r="B255" s="329" t="str">
        <f t="shared" si="102"/>
        <v>60-64</v>
      </c>
      <c r="C255" s="444">
        <f t="shared" si="104"/>
        <v>20.190321575730465</v>
      </c>
      <c r="D255" s="444">
        <f t="shared" ref="D255:N255" si="113">D85-D221</f>
        <v>18.106574100889642</v>
      </c>
      <c r="E255" s="444">
        <f t="shared" si="113"/>
        <v>16.879144327583504</v>
      </c>
      <c r="F255" s="444">
        <f t="shared" si="113"/>
        <v>16.123464751043684</v>
      </c>
      <c r="G255" s="444">
        <f t="shared" si="113"/>
        <v>15.636664742852787</v>
      </c>
      <c r="H255" s="444">
        <f t="shared" si="113"/>
        <v>15.404231538337502</v>
      </c>
      <c r="I255" s="444">
        <f t="shared" si="113"/>
        <v>15.337172053945977</v>
      </c>
      <c r="J255" s="444">
        <f t="shared" si="113"/>
        <v>15.394318009316908</v>
      </c>
      <c r="K255" s="444">
        <f t="shared" si="113"/>
        <v>15.417829794305037</v>
      </c>
      <c r="L255" s="444">
        <f t="shared" si="113"/>
        <v>15.44770823550618</v>
      </c>
      <c r="M255" s="444">
        <f t="shared" si="113"/>
        <v>15.50864924093902</v>
      </c>
      <c r="N255" s="444">
        <f t="shared" si="113"/>
        <v>15.568304197918907</v>
      </c>
    </row>
    <row r="256" spans="2:14" ht="13.15">
      <c r="B256" s="329" t="str">
        <f t="shared" si="102"/>
        <v>65 plus</v>
      </c>
      <c r="C256" s="444">
        <f t="shared" si="104"/>
        <v>8.5351373967951574</v>
      </c>
      <c r="D256" s="444">
        <f t="shared" ref="D256:N256" si="114">D86-D222</f>
        <v>8.0260261887268882</v>
      </c>
      <c r="E256" s="444">
        <f t="shared" si="114"/>
        <v>7.4911866311886168</v>
      </c>
      <c r="F256" s="444">
        <f t="shared" si="114"/>
        <v>7.019381447420816</v>
      </c>
      <c r="G256" s="444">
        <f t="shared" si="114"/>
        <v>6.6343405585168975</v>
      </c>
      <c r="H256" s="444">
        <f t="shared" si="114"/>
        <v>6.3672291548374158</v>
      </c>
      <c r="I256" s="444">
        <f t="shared" si="114"/>
        <v>6.1973488189924257</v>
      </c>
      <c r="J256" s="444">
        <f t="shared" si="114"/>
        <v>6.1091015157858539</v>
      </c>
      <c r="K256" s="444">
        <f t="shared" si="114"/>
        <v>6.0379048098439192</v>
      </c>
      <c r="L256" s="444">
        <f t="shared" si="114"/>
        <v>5.9897106875003772</v>
      </c>
      <c r="M256" s="444">
        <f t="shared" si="114"/>
        <v>5.9700692891886371</v>
      </c>
      <c r="N256" s="444">
        <f t="shared" si="114"/>
        <v>5.9646425639555538</v>
      </c>
    </row>
    <row r="257" spans="1:14" ht="13.15">
      <c r="B257" s="329" t="str">
        <f t="shared" si="102"/>
        <v>Total</v>
      </c>
      <c r="C257" s="444">
        <f>SUM(C247:C256)</f>
        <v>941.85391806932091</v>
      </c>
      <c r="D257" s="444">
        <f t="shared" ref="D257:N257" si="115">SUM(D247:D256)</f>
        <v>939.29993297228532</v>
      </c>
      <c r="E257" s="444">
        <f t="shared" si="115"/>
        <v>941.27165798519104</v>
      </c>
      <c r="F257" s="444">
        <f t="shared" si="115"/>
        <v>942.82254398202406</v>
      </c>
      <c r="G257" s="444">
        <f t="shared" si="115"/>
        <v>942.13949722936218</v>
      </c>
      <c r="H257" s="444">
        <f t="shared" si="115"/>
        <v>945.69449019467038</v>
      </c>
      <c r="I257" s="444">
        <f t="shared" si="115"/>
        <v>952.25991074789499</v>
      </c>
      <c r="J257" s="444">
        <f t="shared" si="115"/>
        <v>962.17812668825513</v>
      </c>
      <c r="K257" s="444">
        <f t="shared" si="115"/>
        <v>966.29452018814015</v>
      </c>
      <c r="L257" s="444">
        <f t="shared" si="115"/>
        <v>968.36829316541764</v>
      </c>
      <c r="M257" s="444">
        <f t="shared" si="115"/>
        <v>971.25579408527426</v>
      </c>
      <c r="N257" s="444">
        <f t="shared" si="115"/>
        <v>973.64372554587692</v>
      </c>
    </row>
    <row r="258" spans="1:14">
      <c r="A258" s="300">
        <f>SUM(C258:N258)</f>
        <v>0</v>
      </c>
      <c r="C258" s="300">
        <f t="shared" ref="C258:N258" si="116">SUM(C247:C256)-C257</f>
        <v>0</v>
      </c>
      <c r="D258" s="300">
        <f t="shared" si="116"/>
        <v>0</v>
      </c>
      <c r="E258" s="300">
        <f t="shared" si="116"/>
        <v>0</v>
      </c>
      <c r="F258" s="300">
        <f t="shared" si="116"/>
        <v>0</v>
      </c>
      <c r="G258" s="300">
        <f t="shared" si="116"/>
        <v>0</v>
      </c>
      <c r="H258" s="300">
        <f t="shared" si="116"/>
        <v>0</v>
      </c>
      <c r="I258" s="300">
        <f t="shared" si="116"/>
        <v>0</v>
      </c>
      <c r="J258" s="300">
        <f t="shared" si="116"/>
        <v>0</v>
      </c>
      <c r="K258" s="300">
        <f t="shared" si="116"/>
        <v>0</v>
      </c>
      <c r="L258" s="300">
        <f t="shared" si="116"/>
        <v>0</v>
      </c>
      <c r="M258" s="300">
        <f t="shared" si="116"/>
        <v>0</v>
      </c>
      <c r="N258" s="300">
        <f t="shared" si="116"/>
        <v>0</v>
      </c>
    </row>
    <row r="260" spans="1:14" ht="13.15">
      <c r="B260" s="332" t="s">
        <v>47</v>
      </c>
      <c r="C260" s="320"/>
      <c r="D260" s="320"/>
      <c r="E260" s="320"/>
      <c r="F260" s="320"/>
      <c r="G260" s="320"/>
      <c r="H260" s="330"/>
      <c r="I260" s="320"/>
      <c r="J260" s="320"/>
      <c r="K260" s="320"/>
      <c r="L260" s="320"/>
    </row>
    <row r="261" spans="1:14">
      <c r="C261" s="320"/>
      <c r="D261" s="320"/>
      <c r="E261" s="320"/>
      <c r="F261" s="320"/>
      <c r="G261" s="320"/>
      <c r="H261" s="330"/>
      <c r="I261" s="320"/>
      <c r="J261" s="320"/>
      <c r="K261" s="320"/>
      <c r="L261" s="320"/>
    </row>
    <row r="262" spans="1:14" ht="13.15">
      <c r="B262" s="329" t="str">
        <f t="shared" ref="B262:B273" si="117">B246</f>
        <v>Age group</v>
      </c>
      <c r="C262" s="329" t="str">
        <f t="shared" ref="C262:N262" si="118">C246</f>
        <v>2018/19</v>
      </c>
      <c r="D262" s="329" t="str">
        <f t="shared" si="118"/>
        <v>2019/20</v>
      </c>
      <c r="E262" s="329" t="str">
        <f t="shared" si="118"/>
        <v>2020/21</v>
      </c>
      <c r="F262" s="329" t="str">
        <f t="shared" si="118"/>
        <v>2021/22</v>
      </c>
      <c r="G262" s="329" t="str">
        <f t="shared" si="118"/>
        <v>2022/23</v>
      </c>
      <c r="H262" s="329" t="str">
        <f t="shared" si="118"/>
        <v>2023/24</v>
      </c>
      <c r="I262" s="329" t="str">
        <f t="shared" si="118"/>
        <v>2024/25</v>
      </c>
      <c r="J262" s="329" t="str">
        <f t="shared" si="118"/>
        <v>2025/26</v>
      </c>
      <c r="K262" s="329" t="str">
        <f t="shared" si="118"/>
        <v>2026/27</v>
      </c>
      <c r="L262" s="329" t="str">
        <f t="shared" si="118"/>
        <v>2027/28</v>
      </c>
      <c r="M262" s="329" t="str">
        <f t="shared" si="118"/>
        <v>2028/29</v>
      </c>
      <c r="N262" s="329" t="str">
        <f t="shared" si="118"/>
        <v>2029/30</v>
      </c>
    </row>
    <row r="263" spans="1:14" ht="13.15">
      <c r="B263" s="329" t="str">
        <f t="shared" si="117"/>
        <v>20-24</v>
      </c>
      <c r="C263" s="444">
        <f t="shared" ref="C263:C272" si="119">C93-C229</f>
        <v>115.57674868129796</v>
      </c>
      <c r="D263" s="444">
        <f t="shared" ref="D263:N263" si="120">D93-D229</f>
        <v>147.18769819066932</v>
      </c>
      <c r="E263" s="444">
        <f t="shared" si="120"/>
        <v>171.25248017272136</v>
      </c>
      <c r="F263" s="444">
        <f t="shared" si="120"/>
        <v>187.76623558155219</v>
      </c>
      <c r="G263" s="444">
        <f t="shared" si="120"/>
        <v>197.80245708144753</v>
      </c>
      <c r="H263" s="444">
        <f t="shared" si="120"/>
        <v>207.74694189805956</v>
      </c>
      <c r="I263" s="444">
        <f t="shared" si="120"/>
        <v>217.11310337654098</v>
      </c>
      <c r="J263" s="444">
        <f t="shared" si="120"/>
        <v>226.54561360883136</v>
      </c>
      <c r="K263" s="444">
        <f t="shared" si="120"/>
        <v>229.84631280473548</v>
      </c>
      <c r="L263" s="444">
        <f t="shared" si="120"/>
        <v>231.06070872130437</v>
      </c>
      <c r="M263" s="444">
        <f t="shared" si="120"/>
        <v>232.66111512364097</v>
      </c>
      <c r="N263" s="444">
        <f t="shared" si="120"/>
        <v>233.65881471268537</v>
      </c>
    </row>
    <row r="264" spans="1:14" ht="13.15">
      <c r="B264" s="329" t="str">
        <f t="shared" si="117"/>
        <v>25-29</v>
      </c>
      <c r="C264" s="444">
        <f t="shared" si="119"/>
        <v>468.32216325520938</v>
      </c>
      <c r="D264" s="444">
        <f t="shared" ref="D264:N264" si="121">D94-D230</f>
        <v>446.73765932088395</v>
      </c>
      <c r="E264" s="444">
        <f t="shared" si="121"/>
        <v>438.48360189294783</v>
      </c>
      <c r="F264" s="444">
        <f t="shared" si="121"/>
        <v>436.23687556010202</v>
      </c>
      <c r="G264" s="444">
        <f t="shared" si="121"/>
        <v>435.51006217454727</v>
      </c>
      <c r="H264" s="444">
        <f t="shared" si="121"/>
        <v>440.62663500903324</v>
      </c>
      <c r="I264" s="444">
        <f t="shared" si="121"/>
        <v>449.25679071046704</v>
      </c>
      <c r="J264" s="444">
        <f t="shared" si="121"/>
        <v>460.94197118361501</v>
      </c>
      <c r="K264" s="444">
        <f t="shared" si="121"/>
        <v>466.64896296577393</v>
      </c>
      <c r="L264" s="444">
        <f t="shared" si="121"/>
        <v>469.89087249408874</v>
      </c>
      <c r="M264" s="444">
        <f t="shared" si="121"/>
        <v>473.43638367866618</v>
      </c>
      <c r="N264" s="444">
        <f t="shared" si="121"/>
        <v>476.11139174985988</v>
      </c>
    </row>
    <row r="265" spans="1:14" ht="13.15">
      <c r="B265" s="329" t="str">
        <f t="shared" si="117"/>
        <v>30-34</v>
      </c>
      <c r="C265" s="444">
        <f t="shared" si="119"/>
        <v>749.4156291556335</v>
      </c>
      <c r="D265" s="444">
        <f t="shared" ref="D265:N265" si="122">D95-D231</f>
        <v>687.81664291861819</v>
      </c>
      <c r="E265" s="444">
        <f t="shared" si="122"/>
        <v>638.53368879257005</v>
      </c>
      <c r="F265" s="444">
        <f t="shared" si="122"/>
        <v>600.45815069124899</v>
      </c>
      <c r="G265" s="444">
        <f t="shared" si="122"/>
        <v>570.97934502317332</v>
      </c>
      <c r="H265" s="444">
        <f t="shared" si="122"/>
        <v>551.63337755022098</v>
      </c>
      <c r="I265" s="444">
        <f t="shared" si="122"/>
        <v>540.34309949890383</v>
      </c>
      <c r="J265" s="444">
        <f t="shared" si="122"/>
        <v>535.95705417351724</v>
      </c>
      <c r="K265" s="444">
        <f t="shared" si="122"/>
        <v>532.21819163530381</v>
      </c>
      <c r="L265" s="444">
        <f t="shared" si="122"/>
        <v>529.64313485235311</v>
      </c>
      <c r="M265" s="444">
        <f t="shared" si="122"/>
        <v>528.95307752954022</v>
      </c>
      <c r="N265" s="444">
        <f t="shared" si="122"/>
        <v>528.99448842527306</v>
      </c>
    </row>
    <row r="266" spans="1:14" ht="13.15">
      <c r="B266" s="329" t="str">
        <f t="shared" si="117"/>
        <v>35-39</v>
      </c>
      <c r="C266" s="444">
        <f t="shared" si="119"/>
        <v>745.36517292000201</v>
      </c>
      <c r="D266" s="444">
        <f t="shared" ref="D266:N266" si="123">D96-D232</f>
        <v>721.11556284991161</v>
      </c>
      <c r="E266" s="444">
        <f t="shared" si="123"/>
        <v>691.02076958518091</v>
      </c>
      <c r="F266" s="444">
        <f t="shared" si="123"/>
        <v>659.4112443950637</v>
      </c>
      <c r="G266" s="444">
        <f t="shared" si="123"/>
        <v>628.42560474253594</v>
      </c>
      <c r="H266" s="444">
        <f t="shared" si="123"/>
        <v>601.842496925055</v>
      </c>
      <c r="I266" s="444">
        <f t="shared" si="123"/>
        <v>580.0710417464544</v>
      </c>
      <c r="J266" s="444">
        <f t="shared" si="123"/>
        <v>563.5545602695554</v>
      </c>
      <c r="K266" s="444">
        <f t="shared" si="123"/>
        <v>548.87414581818939</v>
      </c>
      <c r="L266" s="444">
        <f t="shared" si="123"/>
        <v>536.83946234457244</v>
      </c>
      <c r="M266" s="444">
        <f t="shared" si="123"/>
        <v>527.94159025002887</v>
      </c>
      <c r="N266" s="444">
        <f t="shared" si="123"/>
        <v>521.22453879806164</v>
      </c>
    </row>
    <row r="267" spans="1:14" ht="13.15">
      <c r="B267" s="329" t="str">
        <f t="shared" si="117"/>
        <v>40-44</v>
      </c>
      <c r="C267" s="444">
        <f t="shared" si="119"/>
        <v>534.66056975402012</v>
      </c>
      <c r="D267" s="444">
        <f t="shared" ref="D267:N267" si="124">D97-D233</f>
        <v>558.20158984419379</v>
      </c>
      <c r="E267" s="444">
        <f t="shared" si="124"/>
        <v>570.25839383184552</v>
      </c>
      <c r="F267" s="444">
        <f t="shared" si="124"/>
        <v>573.15187949003052</v>
      </c>
      <c r="G267" s="444">
        <f t="shared" si="124"/>
        <v>568.80645156493983</v>
      </c>
      <c r="H267" s="444">
        <f t="shared" si="124"/>
        <v>561.19855541092397</v>
      </c>
      <c r="I267" s="444">
        <f t="shared" si="124"/>
        <v>551.7859979555725</v>
      </c>
      <c r="J267" s="444">
        <f t="shared" si="124"/>
        <v>542.13673873192204</v>
      </c>
      <c r="K267" s="444">
        <f t="shared" si="124"/>
        <v>530.6113799074019</v>
      </c>
      <c r="L267" s="444">
        <f t="shared" si="124"/>
        <v>519.0074014342739</v>
      </c>
      <c r="M267" s="444">
        <f t="shared" si="124"/>
        <v>508.62915863331233</v>
      </c>
      <c r="N267" s="444">
        <f t="shared" si="124"/>
        <v>499.34575602588887</v>
      </c>
    </row>
    <row r="268" spans="1:14" ht="13.15">
      <c r="B268" s="329" t="str">
        <f t="shared" si="117"/>
        <v>45-49</v>
      </c>
      <c r="C268" s="444">
        <f t="shared" si="119"/>
        <v>354.68544256531766</v>
      </c>
      <c r="D268" s="444">
        <f t="shared" ref="D268:N268" si="125">D98-D234</f>
        <v>380.32789961241207</v>
      </c>
      <c r="E268" s="444">
        <f t="shared" si="125"/>
        <v>402.85511209958787</v>
      </c>
      <c r="F268" s="444">
        <f t="shared" si="125"/>
        <v>421.09989348177101</v>
      </c>
      <c r="G268" s="444">
        <f t="shared" si="125"/>
        <v>434.32461505503653</v>
      </c>
      <c r="H268" s="444">
        <f t="shared" si="125"/>
        <v>444.20050071361914</v>
      </c>
      <c r="I268" s="444">
        <f t="shared" si="125"/>
        <v>450.8614250777365</v>
      </c>
      <c r="J268" s="444">
        <f t="shared" si="125"/>
        <v>455.02767166480879</v>
      </c>
      <c r="K268" s="444">
        <f t="shared" si="125"/>
        <v>455.09567400233141</v>
      </c>
      <c r="L268" s="444">
        <f t="shared" si="125"/>
        <v>452.64867081852901</v>
      </c>
      <c r="M268" s="444">
        <f t="shared" si="125"/>
        <v>449.03023330438788</v>
      </c>
      <c r="N268" s="444">
        <f t="shared" si="125"/>
        <v>444.46571151659879</v>
      </c>
    </row>
    <row r="269" spans="1:14" ht="13.15">
      <c r="B269" s="329" t="str">
        <f t="shared" si="117"/>
        <v>50-54</v>
      </c>
      <c r="C269" s="444">
        <f t="shared" si="119"/>
        <v>218.41538027504203</v>
      </c>
      <c r="D269" s="444">
        <f t="shared" ref="D269:N269" si="126">D99-D235</f>
        <v>234.30427018757007</v>
      </c>
      <c r="E269" s="444">
        <f t="shared" si="126"/>
        <v>249.75623708568935</v>
      </c>
      <c r="F269" s="444">
        <f t="shared" si="126"/>
        <v>264.34307236345217</v>
      </c>
      <c r="G269" s="444">
        <f t="shared" si="126"/>
        <v>277.38061911504695</v>
      </c>
      <c r="H269" s="444">
        <f t="shared" si="126"/>
        <v>289.64033727045819</v>
      </c>
      <c r="I269" s="444">
        <f t="shared" si="126"/>
        <v>300.62754616523785</v>
      </c>
      <c r="J269" s="444">
        <f t="shared" si="126"/>
        <v>310.28197347190746</v>
      </c>
      <c r="K269" s="444">
        <f t="shared" si="126"/>
        <v>316.90899970570155</v>
      </c>
      <c r="L269" s="444">
        <f t="shared" si="126"/>
        <v>321.28289854751733</v>
      </c>
      <c r="M269" s="444">
        <f t="shared" si="126"/>
        <v>324.12675823395023</v>
      </c>
      <c r="N269" s="444">
        <f t="shared" si="126"/>
        <v>325.45569220136366</v>
      </c>
    </row>
    <row r="270" spans="1:14" ht="13.15">
      <c r="B270" s="329" t="str">
        <f t="shared" si="117"/>
        <v>55-59</v>
      </c>
      <c r="C270" s="444">
        <f t="shared" si="119"/>
        <v>100.67328427250715</v>
      </c>
      <c r="D270" s="444">
        <f t="shared" ref="D270:N270" si="127">D100-D236</f>
        <v>104.65572061939972</v>
      </c>
      <c r="E270" s="444">
        <f t="shared" si="127"/>
        <v>109.60439344318561</v>
      </c>
      <c r="F270" s="444">
        <f t="shared" si="127"/>
        <v>114.88802033513608</v>
      </c>
      <c r="G270" s="444">
        <f t="shared" si="127"/>
        <v>120.09811886676982</v>
      </c>
      <c r="H270" s="444">
        <f t="shared" si="127"/>
        <v>125.6903580242992</v>
      </c>
      <c r="I270" s="444">
        <f t="shared" si="127"/>
        <v>131.3206307838976</v>
      </c>
      <c r="J270" s="444">
        <f t="shared" si="127"/>
        <v>136.8504463070733</v>
      </c>
      <c r="K270" s="444">
        <f t="shared" si="127"/>
        <v>141.19763786086617</v>
      </c>
      <c r="L270" s="444">
        <f t="shared" si="127"/>
        <v>144.69309323782045</v>
      </c>
      <c r="M270" s="444">
        <f t="shared" si="127"/>
        <v>147.60133002045851</v>
      </c>
      <c r="N270" s="444">
        <f t="shared" si="127"/>
        <v>149.78855291206639</v>
      </c>
    </row>
    <row r="271" spans="1:14" ht="13.15">
      <c r="B271" s="329" t="str">
        <f t="shared" si="117"/>
        <v>60-64</v>
      </c>
      <c r="C271" s="444">
        <f t="shared" si="119"/>
        <v>35.249278585305831</v>
      </c>
      <c r="D271" s="444">
        <f t="shared" ref="D271:N271" si="128">D101-D237</f>
        <v>35.687300311236839</v>
      </c>
      <c r="E271" s="444">
        <f t="shared" si="128"/>
        <v>36.491021495004944</v>
      </c>
      <c r="F271" s="444">
        <f t="shared" si="128"/>
        <v>37.507960084577668</v>
      </c>
      <c r="G271" s="444">
        <f t="shared" si="128"/>
        <v>38.608085033879718</v>
      </c>
      <c r="H271" s="444">
        <f t="shared" si="128"/>
        <v>40.042563038173824</v>
      </c>
      <c r="I271" s="444">
        <f t="shared" si="128"/>
        <v>41.664160188969944</v>
      </c>
      <c r="J271" s="444">
        <f t="shared" si="128"/>
        <v>43.419091925570505</v>
      </c>
      <c r="K271" s="444">
        <f t="shared" si="128"/>
        <v>44.813101766294601</v>
      </c>
      <c r="L271" s="444">
        <f t="shared" si="128"/>
        <v>46.018373727300272</v>
      </c>
      <c r="M271" s="444">
        <f t="shared" si="128"/>
        <v>47.141375051828824</v>
      </c>
      <c r="N271" s="444">
        <f t="shared" si="128"/>
        <v>48.087241031205608</v>
      </c>
    </row>
    <row r="272" spans="1:14" ht="13.15">
      <c r="B272" s="329" t="str">
        <f t="shared" si="117"/>
        <v>65 plus</v>
      </c>
      <c r="C272" s="444">
        <f t="shared" si="119"/>
        <v>8.9446690278469987</v>
      </c>
      <c r="D272" s="444">
        <f t="shared" ref="D272:N272" si="129">D102-D238</f>
        <v>12.246844953540968</v>
      </c>
      <c r="E272" s="444">
        <f t="shared" si="129"/>
        <v>14.458661917488271</v>
      </c>
      <c r="F272" s="444">
        <f t="shared" si="129"/>
        <v>15.972333237620912</v>
      </c>
      <c r="G272" s="444">
        <f t="shared" si="129"/>
        <v>17.035298325953121</v>
      </c>
      <c r="H272" s="444">
        <f t="shared" si="129"/>
        <v>17.946089999612113</v>
      </c>
      <c r="I272" s="444">
        <f t="shared" si="129"/>
        <v>18.787100808625027</v>
      </c>
      <c r="J272" s="444">
        <f t="shared" si="129"/>
        <v>19.620791000021136</v>
      </c>
      <c r="K272" s="444">
        <f t="shared" si="129"/>
        <v>20.28979079639312</v>
      </c>
      <c r="L272" s="444">
        <f t="shared" si="129"/>
        <v>20.869701266077968</v>
      </c>
      <c r="M272" s="444">
        <f t="shared" si="129"/>
        <v>21.420884966934661</v>
      </c>
      <c r="N272" s="444">
        <f t="shared" si="129"/>
        <v>21.917849703681412</v>
      </c>
    </row>
    <row r="273" spans="1:14" ht="13.15">
      <c r="B273" s="329" t="str">
        <f t="shared" si="117"/>
        <v>Total</v>
      </c>
      <c r="C273" s="444">
        <f>SUM(C263:C272)</f>
        <v>3331.3083384921833</v>
      </c>
      <c r="D273" s="444">
        <f t="shared" ref="D273:N273" si="130">SUM(D263:D272)</f>
        <v>3328.281188808437</v>
      </c>
      <c r="E273" s="444">
        <f t="shared" si="130"/>
        <v>3322.7143603162217</v>
      </c>
      <c r="F273" s="444">
        <f t="shared" si="130"/>
        <v>3310.8356652205548</v>
      </c>
      <c r="G273" s="444">
        <f t="shared" si="130"/>
        <v>3288.9706569833306</v>
      </c>
      <c r="H273" s="444">
        <f t="shared" si="130"/>
        <v>3280.5678558394552</v>
      </c>
      <c r="I273" s="444">
        <f t="shared" si="130"/>
        <v>3281.8308963124055</v>
      </c>
      <c r="J273" s="444">
        <f t="shared" si="130"/>
        <v>3294.3359123368218</v>
      </c>
      <c r="K273" s="444">
        <f t="shared" si="130"/>
        <v>3286.5041972629911</v>
      </c>
      <c r="L273" s="444">
        <f t="shared" si="130"/>
        <v>3271.9543174438372</v>
      </c>
      <c r="M273" s="444">
        <f t="shared" si="130"/>
        <v>3260.9419067927488</v>
      </c>
      <c r="N273" s="444">
        <f t="shared" si="130"/>
        <v>3249.050037076684</v>
      </c>
    </row>
    <row r="274" spans="1:14">
      <c r="A274" s="300">
        <f>SUM(C274:N274)</f>
        <v>0</v>
      </c>
      <c r="C274" s="300">
        <f t="shared" ref="C274:N274" si="131">SUM(C263:C272)-C273</f>
        <v>0</v>
      </c>
      <c r="D274" s="300">
        <f t="shared" si="131"/>
        <v>0</v>
      </c>
      <c r="E274" s="300">
        <f t="shared" si="131"/>
        <v>0</v>
      </c>
      <c r="F274" s="300">
        <f t="shared" si="131"/>
        <v>0</v>
      </c>
      <c r="G274" s="300">
        <f t="shared" si="131"/>
        <v>0</v>
      </c>
      <c r="H274" s="300">
        <f t="shared" si="131"/>
        <v>0</v>
      </c>
      <c r="I274" s="300">
        <f t="shared" si="131"/>
        <v>0</v>
      </c>
      <c r="J274" s="300">
        <f t="shared" si="131"/>
        <v>0</v>
      </c>
      <c r="K274" s="300">
        <f t="shared" si="131"/>
        <v>0</v>
      </c>
      <c r="L274" s="300">
        <f t="shared" si="131"/>
        <v>0</v>
      </c>
      <c r="M274" s="300">
        <f t="shared" si="131"/>
        <v>0</v>
      </c>
      <c r="N274" s="300">
        <f t="shared" si="131"/>
        <v>0</v>
      </c>
    </row>
    <row r="275" spans="1:14" ht="15">
      <c r="B275" s="331"/>
      <c r="H275" s="318"/>
    </row>
    <row r="276" spans="1:14" ht="15">
      <c r="B276" s="331" t="s">
        <v>517</v>
      </c>
      <c r="H276" s="318"/>
    </row>
    <row r="277" spans="1:14" ht="15">
      <c r="B277" s="331"/>
      <c r="H277" s="318"/>
    </row>
    <row r="278" spans="1:14" ht="15">
      <c r="B278" s="331"/>
      <c r="C278" s="317" t="str">
        <f>C262</f>
        <v>2018/19</v>
      </c>
      <c r="D278" s="317" t="str">
        <f t="shared" ref="D278:N278" si="132">D262</f>
        <v>2019/20</v>
      </c>
      <c r="E278" s="317" t="str">
        <f t="shared" si="132"/>
        <v>2020/21</v>
      </c>
      <c r="F278" s="317" t="str">
        <f t="shared" si="132"/>
        <v>2021/22</v>
      </c>
      <c r="G278" s="317" t="str">
        <f t="shared" si="132"/>
        <v>2022/23</v>
      </c>
      <c r="H278" s="317" t="str">
        <f t="shared" si="132"/>
        <v>2023/24</v>
      </c>
      <c r="I278" s="317" t="str">
        <f t="shared" si="132"/>
        <v>2024/25</v>
      </c>
      <c r="J278" s="317" t="str">
        <f t="shared" si="132"/>
        <v>2025/26</v>
      </c>
      <c r="K278" s="317" t="str">
        <f t="shared" si="132"/>
        <v>2026/27</v>
      </c>
      <c r="L278" s="317" t="str">
        <f t="shared" si="132"/>
        <v>2027/28</v>
      </c>
      <c r="M278" s="317" t="str">
        <f t="shared" si="132"/>
        <v>2028/29</v>
      </c>
      <c r="N278" s="317" t="str">
        <f t="shared" si="132"/>
        <v>2029/30</v>
      </c>
    </row>
    <row r="279" spans="1:14" ht="13.15">
      <c r="B279" s="317" t="s">
        <v>208</v>
      </c>
      <c r="C279" s="444">
        <f>C223+C239</f>
        <v>470.35046161290006</v>
      </c>
      <c r="D279" s="444">
        <f t="shared" ref="D279:N279" si="133">D223+D239</f>
        <v>472.53273872001796</v>
      </c>
      <c r="E279" s="444">
        <f t="shared" si="133"/>
        <v>488.92251338661737</v>
      </c>
      <c r="F279" s="444">
        <f t="shared" si="133"/>
        <v>493.80027972391611</v>
      </c>
      <c r="G279" s="444">
        <f t="shared" si="133"/>
        <v>494.75066852553437</v>
      </c>
      <c r="H279" s="444">
        <f t="shared" si="133"/>
        <v>497.78362233471046</v>
      </c>
      <c r="I279" s="444">
        <f t="shared" si="133"/>
        <v>502.1544342943323</v>
      </c>
      <c r="J279" s="444">
        <f t="shared" si="133"/>
        <v>507.99873846377363</v>
      </c>
      <c r="K279" s="444">
        <f t="shared" si="133"/>
        <v>510.25449739169125</v>
      </c>
      <c r="L279" s="444">
        <f t="shared" si="133"/>
        <v>511.08405878263579</v>
      </c>
      <c r="M279" s="444">
        <f t="shared" si="133"/>
        <v>512.09033037121173</v>
      </c>
      <c r="N279" s="444">
        <f t="shared" si="133"/>
        <v>512.55688448608657</v>
      </c>
    </row>
    <row r="280" spans="1:14" ht="13.15">
      <c r="B280" s="317" t="s">
        <v>209</v>
      </c>
      <c r="C280" s="444">
        <f>C155+C171</f>
        <v>81.279543725907459</v>
      </c>
      <c r="D280" s="444">
        <f t="shared" ref="D280:N280" si="134">D155+D171</f>
        <v>82.809787114859859</v>
      </c>
      <c r="E280" s="444">
        <f t="shared" si="134"/>
        <v>84.973692021647096</v>
      </c>
      <c r="F280" s="444">
        <f t="shared" si="134"/>
        <v>87.171137059008899</v>
      </c>
      <c r="G280" s="444">
        <f t="shared" si="134"/>
        <v>89.313151048434406</v>
      </c>
      <c r="H280" s="444">
        <f t="shared" si="134"/>
        <v>91.872338392537927</v>
      </c>
      <c r="I280" s="444">
        <f t="shared" si="134"/>
        <v>94.638566398848511</v>
      </c>
      <c r="J280" s="444">
        <f t="shared" si="134"/>
        <v>97.542527125274631</v>
      </c>
      <c r="K280" s="444">
        <f t="shared" si="134"/>
        <v>99.766675865819224</v>
      </c>
      <c r="L280" s="444">
        <f t="shared" si="134"/>
        <v>101.5797087829032</v>
      </c>
      <c r="M280" s="444">
        <f t="shared" si="134"/>
        <v>103.18145619539477</v>
      </c>
      <c r="N280" s="444">
        <f t="shared" si="134"/>
        <v>104.44763426822307</v>
      </c>
    </row>
    <row r="281" spans="1:14" ht="13.15">
      <c r="B281" s="317" t="s">
        <v>523</v>
      </c>
      <c r="C281" s="444">
        <f>C189+C205</f>
        <v>1.8786078580867871</v>
      </c>
      <c r="D281" s="444">
        <f t="shared" ref="D281:N281" si="135">D189+D205</f>
        <v>1.9184976633492012</v>
      </c>
      <c r="E281" s="444">
        <f t="shared" si="135"/>
        <v>1.956794765958072</v>
      </c>
      <c r="F281" s="444">
        <f t="shared" si="135"/>
        <v>1.9816026899105865</v>
      </c>
      <c r="G281" s="444">
        <f t="shared" si="135"/>
        <v>1.9944775261991157</v>
      </c>
      <c r="H281" s="444">
        <f t="shared" si="135"/>
        <v>2.008558495959885</v>
      </c>
      <c r="I281" s="444">
        <f t="shared" si="135"/>
        <v>2.0225974546641932</v>
      </c>
      <c r="J281" s="444">
        <f t="shared" si="135"/>
        <v>2.0381106809926299</v>
      </c>
      <c r="K281" s="444">
        <f t="shared" si="135"/>
        <v>2.0401905029762877</v>
      </c>
      <c r="L281" s="444">
        <f t="shared" si="135"/>
        <v>2.0362990286435161</v>
      </c>
      <c r="M281" s="444">
        <f t="shared" si="135"/>
        <v>2.032107419799992</v>
      </c>
      <c r="N281" s="444">
        <f t="shared" si="135"/>
        <v>2.0259454645890997</v>
      </c>
    </row>
    <row r="282" spans="1:14" ht="13.15">
      <c r="B282" s="317" t="s">
        <v>210</v>
      </c>
      <c r="C282" s="444">
        <f>C121+C137</f>
        <v>387.19231002890575</v>
      </c>
      <c r="D282" s="444">
        <f t="shared" ref="D282:N282" si="136">D121+D137</f>
        <v>387.80445394180879</v>
      </c>
      <c r="E282" s="444">
        <f t="shared" si="136"/>
        <v>401.99202659901221</v>
      </c>
      <c r="F282" s="444">
        <f t="shared" si="136"/>
        <v>404.64753997499656</v>
      </c>
      <c r="G282" s="444">
        <f t="shared" si="136"/>
        <v>403.44303995090081</v>
      </c>
      <c r="H282" s="444">
        <f t="shared" si="136"/>
        <v>403.90272544621263</v>
      </c>
      <c r="I282" s="444">
        <f t="shared" si="136"/>
        <v>405.49327044081957</v>
      </c>
      <c r="J282" s="444">
        <f t="shared" si="136"/>
        <v>408.41810065750633</v>
      </c>
      <c r="K282" s="444">
        <f t="shared" si="136"/>
        <v>408.44763102289579</v>
      </c>
      <c r="L282" s="444">
        <f t="shared" si="136"/>
        <v>407.46805097108916</v>
      </c>
      <c r="M282" s="444">
        <f t="shared" si="136"/>
        <v>406.8767667560171</v>
      </c>
      <c r="N282" s="444">
        <f t="shared" si="136"/>
        <v>406.08330475327438</v>
      </c>
    </row>
    <row r="283" spans="1:14" ht="15">
      <c r="A283" s="300">
        <f>SUM(C283:N283)</f>
        <v>0</v>
      </c>
      <c r="B283" s="331"/>
      <c r="C283" s="300">
        <f>C279-C280-C281-C282</f>
        <v>0</v>
      </c>
      <c r="D283" s="300">
        <f t="shared" ref="D283:N283" si="137">D279-D280-D281-D282</f>
        <v>0</v>
      </c>
      <c r="E283" s="300">
        <f t="shared" si="137"/>
        <v>0</v>
      </c>
      <c r="F283" s="300">
        <f t="shared" si="137"/>
        <v>0</v>
      </c>
      <c r="G283" s="300">
        <f t="shared" si="137"/>
        <v>0</v>
      </c>
      <c r="H283" s="300">
        <f t="shared" si="137"/>
        <v>0</v>
      </c>
      <c r="I283" s="300">
        <f t="shared" si="137"/>
        <v>0</v>
      </c>
      <c r="J283" s="300">
        <f t="shared" si="137"/>
        <v>0</v>
      </c>
      <c r="K283" s="300">
        <f t="shared" si="137"/>
        <v>0</v>
      </c>
      <c r="L283" s="300">
        <f t="shared" si="137"/>
        <v>0</v>
      </c>
      <c r="M283" s="300">
        <f t="shared" si="137"/>
        <v>0</v>
      </c>
      <c r="N283" s="300">
        <f t="shared" si="137"/>
        <v>0</v>
      </c>
    </row>
    <row r="284" spans="1:14" ht="15">
      <c r="B284" s="331"/>
      <c r="H284" s="318"/>
    </row>
    <row r="285" spans="1:14" ht="15">
      <c r="B285" s="331" t="s">
        <v>265</v>
      </c>
      <c r="F285" s="355"/>
      <c r="G285" s="355" t="s">
        <v>266</v>
      </c>
      <c r="H285" s="318"/>
    </row>
    <row r="286" spans="1:14" ht="15">
      <c r="B286" s="331"/>
      <c r="H286" s="318"/>
    </row>
    <row r="287" spans="1:14" ht="15">
      <c r="B287" s="331" t="s">
        <v>211</v>
      </c>
      <c r="H287" s="318"/>
    </row>
    <row r="288" spans="1:14" ht="15">
      <c r="B288" s="331"/>
      <c r="H288" s="318"/>
    </row>
    <row r="289" spans="2:14" ht="15">
      <c r="B289" s="331"/>
      <c r="C289" s="317" t="str">
        <f>C278</f>
        <v>2018/19</v>
      </c>
      <c r="D289" s="317" t="str">
        <f t="shared" ref="D289:N289" si="138">D278</f>
        <v>2019/20</v>
      </c>
      <c r="E289" s="317" t="str">
        <f t="shared" si="138"/>
        <v>2020/21</v>
      </c>
      <c r="F289" s="317" t="str">
        <f t="shared" si="138"/>
        <v>2021/22</v>
      </c>
      <c r="G289" s="317" t="str">
        <f t="shared" si="138"/>
        <v>2022/23</v>
      </c>
      <c r="H289" s="317" t="str">
        <f t="shared" si="138"/>
        <v>2023/24</v>
      </c>
      <c r="I289" s="317" t="str">
        <f t="shared" si="138"/>
        <v>2024/25</v>
      </c>
      <c r="J289" s="317" t="str">
        <f t="shared" si="138"/>
        <v>2025/26</v>
      </c>
      <c r="K289" s="317" t="str">
        <f t="shared" si="138"/>
        <v>2026/27</v>
      </c>
      <c r="L289" s="317" t="str">
        <f t="shared" si="138"/>
        <v>2027/28</v>
      </c>
      <c r="M289" s="317" t="str">
        <f t="shared" si="138"/>
        <v>2028/29</v>
      </c>
      <c r="N289" s="317" t="str">
        <f t="shared" si="138"/>
        <v>2029/30</v>
      </c>
    </row>
    <row r="290" spans="2:14" ht="15">
      <c r="B290" s="331"/>
      <c r="C290" s="444">
        <f>C53+C69-C15</f>
        <v>0</v>
      </c>
      <c r="D290" s="444">
        <f>D53+D69-D15</f>
        <v>0</v>
      </c>
      <c r="E290" s="444">
        <f>E53+E69-E15</f>
        <v>0</v>
      </c>
      <c r="F290" s="444">
        <f t="shared" ref="F290:N290" si="139">F53+F69-F15</f>
        <v>0</v>
      </c>
      <c r="G290" s="444">
        <f t="shared" si="139"/>
        <v>0</v>
      </c>
      <c r="H290" s="444">
        <f t="shared" si="139"/>
        <v>0</v>
      </c>
      <c r="I290" s="444">
        <f t="shared" si="139"/>
        <v>0</v>
      </c>
      <c r="J290" s="444">
        <f t="shared" si="139"/>
        <v>0</v>
      </c>
      <c r="K290" s="444">
        <f t="shared" si="139"/>
        <v>0</v>
      </c>
      <c r="L290" s="444">
        <f t="shared" si="139"/>
        <v>0</v>
      </c>
      <c r="M290" s="444">
        <f t="shared" si="139"/>
        <v>0</v>
      </c>
      <c r="N290" s="444">
        <f t="shared" si="139"/>
        <v>0</v>
      </c>
    </row>
    <row r="291" spans="2:14" ht="15">
      <c r="B291" s="331"/>
      <c r="H291" s="318"/>
    </row>
    <row r="292" spans="2:14" ht="15">
      <c r="B292" s="331" t="s">
        <v>263</v>
      </c>
      <c r="H292" s="318"/>
    </row>
    <row r="293" spans="2:14" ht="15">
      <c r="B293" s="331"/>
      <c r="C293" s="356" t="str">
        <f t="shared" ref="C293:N293" si="140">C262</f>
        <v>2018/19</v>
      </c>
      <c r="D293" s="356" t="str">
        <f t="shared" si="140"/>
        <v>2019/20</v>
      </c>
      <c r="E293" s="356" t="str">
        <f t="shared" si="140"/>
        <v>2020/21</v>
      </c>
      <c r="F293" s="356" t="str">
        <f t="shared" si="140"/>
        <v>2021/22</v>
      </c>
      <c r="G293" s="356" t="str">
        <f t="shared" si="140"/>
        <v>2022/23</v>
      </c>
      <c r="H293" s="356" t="str">
        <f t="shared" si="140"/>
        <v>2023/24</v>
      </c>
      <c r="I293" s="356" t="str">
        <f t="shared" si="140"/>
        <v>2024/25</v>
      </c>
      <c r="J293" s="356" t="str">
        <f t="shared" si="140"/>
        <v>2025/26</v>
      </c>
      <c r="K293" s="356" t="str">
        <f t="shared" si="140"/>
        <v>2026/27</v>
      </c>
      <c r="L293" s="356" t="str">
        <f t="shared" si="140"/>
        <v>2027/28</v>
      </c>
      <c r="M293" s="356" t="str">
        <f t="shared" si="140"/>
        <v>2028/29</v>
      </c>
      <c r="N293" s="356" t="str">
        <f t="shared" si="140"/>
        <v>2029/30</v>
      </c>
    </row>
    <row r="294" spans="2:14" ht="13.15">
      <c r="B294" s="354" t="s">
        <v>267</v>
      </c>
      <c r="C294" s="444">
        <f>C36-C15+C279-C290</f>
        <v>466.95160393923629</v>
      </c>
      <c r="D294" s="444">
        <f>D36-D15+D279-D290</f>
        <v>485.32740990730804</v>
      </c>
      <c r="E294" s="444">
        <f>E36-E15+E279-E290</f>
        <v>483.47247062508251</v>
      </c>
      <c r="F294" s="444">
        <f t="shared" ref="F294:N294" si="141">F36-F15+F279-F290</f>
        <v>472.2026135356474</v>
      </c>
      <c r="G294" s="444">
        <f t="shared" si="141"/>
        <v>492.93581415614381</v>
      </c>
      <c r="H294" s="444">
        <f t="shared" si="141"/>
        <v>509.98289532050705</v>
      </c>
      <c r="I294" s="444">
        <f t="shared" si="141"/>
        <v>530.42197042855037</v>
      </c>
      <c r="J294" s="444">
        <f t="shared" si="141"/>
        <v>506.53917581774499</v>
      </c>
      <c r="K294" s="444">
        <f t="shared" si="141"/>
        <v>498.60795194075962</v>
      </c>
      <c r="L294" s="444">
        <f t="shared" si="141"/>
        <v>503.96542063997981</v>
      </c>
      <c r="M294" s="444">
        <f t="shared" si="141"/>
        <v>503.05294623062548</v>
      </c>
      <c r="N294" s="444">
        <f t="shared" si="141"/>
        <v>505.15032659888243</v>
      </c>
    </row>
    <row r="295" spans="2:14" ht="12.75" customHeight="1">
      <c r="B295" s="1405" t="s">
        <v>264</v>
      </c>
      <c r="C295" s="1405"/>
      <c r="D295" s="1405"/>
      <c r="E295" s="1405"/>
      <c r="F295" s="1405"/>
      <c r="G295" s="1405"/>
      <c r="H295" s="1405"/>
      <c r="I295" s="1405"/>
      <c r="J295" s="1405"/>
      <c r="K295" s="1405"/>
      <c r="L295" s="1405"/>
      <c r="M295" s="1405"/>
      <c r="N295" s="1405"/>
    </row>
    <row r="296" spans="2:14" ht="13.15">
      <c r="B296" s="521" t="s">
        <v>6</v>
      </c>
      <c r="C296" s="522">
        <f>IF(C294&lt;0,0,C294)</f>
        <v>466.95160393923629</v>
      </c>
      <c r="D296" s="522">
        <f t="shared" ref="D296:N296" si="142">IF(D294&lt;0,0,D294)</f>
        <v>485.32740990730804</v>
      </c>
      <c r="E296" s="522">
        <f t="shared" si="142"/>
        <v>483.47247062508251</v>
      </c>
      <c r="F296" s="522">
        <f t="shared" si="142"/>
        <v>472.2026135356474</v>
      </c>
      <c r="G296" s="522">
        <f t="shared" si="142"/>
        <v>492.93581415614381</v>
      </c>
      <c r="H296" s="522">
        <f t="shared" si="142"/>
        <v>509.98289532050705</v>
      </c>
      <c r="I296" s="522">
        <f t="shared" si="142"/>
        <v>530.42197042855037</v>
      </c>
      <c r="J296" s="522">
        <f t="shared" si="142"/>
        <v>506.53917581774499</v>
      </c>
      <c r="K296" s="522">
        <f t="shared" si="142"/>
        <v>498.60795194075962</v>
      </c>
      <c r="L296" s="522">
        <f t="shared" si="142"/>
        <v>503.96542063997981</v>
      </c>
      <c r="M296" s="522">
        <f t="shared" si="142"/>
        <v>503.05294623062548</v>
      </c>
      <c r="N296" s="522">
        <f t="shared" si="142"/>
        <v>505.15032659888243</v>
      </c>
    </row>
    <row r="297" spans="2:14" ht="15">
      <c r="B297" s="331"/>
      <c r="H297" s="318"/>
    </row>
    <row r="298" spans="2:14" ht="15">
      <c r="B298" s="331" t="s">
        <v>174</v>
      </c>
      <c r="H298" s="318"/>
    </row>
    <row r="299" spans="2:14" ht="15">
      <c r="B299" s="331"/>
      <c r="H299" s="318"/>
    </row>
    <row r="300" spans="2:14" ht="13.15">
      <c r="B300" s="332" t="s">
        <v>46</v>
      </c>
      <c r="H300" s="316"/>
    </row>
    <row r="301" spans="2:14">
      <c r="H301" s="316"/>
    </row>
    <row r="302" spans="2:14" ht="13.15">
      <c r="B302" s="329" t="str">
        <f t="shared" ref="B302:B313" si="143">B262</f>
        <v>Age group</v>
      </c>
      <c r="C302" s="329" t="str">
        <f>C293</f>
        <v>2018/19</v>
      </c>
      <c r="D302" s="329" t="str">
        <f t="shared" ref="D302:N302" si="144">D293</f>
        <v>2019/20</v>
      </c>
      <c r="E302" s="329" t="str">
        <f t="shared" si="144"/>
        <v>2020/21</v>
      </c>
      <c r="F302" s="329" t="str">
        <f t="shared" si="144"/>
        <v>2021/22</v>
      </c>
      <c r="G302" s="329" t="str">
        <f t="shared" si="144"/>
        <v>2022/23</v>
      </c>
      <c r="H302" s="329" t="str">
        <f t="shared" si="144"/>
        <v>2023/24</v>
      </c>
      <c r="I302" s="329" t="str">
        <f t="shared" si="144"/>
        <v>2024/25</v>
      </c>
      <c r="J302" s="329" t="str">
        <f t="shared" si="144"/>
        <v>2025/26</v>
      </c>
      <c r="K302" s="329" t="str">
        <f t="shared" si="144"/>
        <v>2026/27</v>
      </c>
      <c r="L302" s="329" t="str">
        <f t="shared" si="144"/>
        <v>2027/28</v>
      </c>
      <c r="M302" s="329" t="str">
        <f t="shared" si="144"/>
        <v>2028/29</v>
      </c>
      <c r="N302" s="329" t="str">
        <f t="shared" si="144"/>
        <v>2029/30</v>
      </c>
    </row>
    <row r="303" spans="2:14" ht="13.15">
      <c r="B303" s="329" t="str">
        <f t="shared" si="143"/>
        <v>20-24</v>
      </c>
      <c r="C303" s="444">
        <f>C$296*Entrant_age_breakdowns!$K76*$G$31</f>
        <v>26.312469215952881</v>
      </c>
      <c r="D303" s="444">
        <f>D$296*Entrant_age_breakdowns!$K76*$G$31</f>
        <v>27.347935899811041</v>
      </c>
      <c r="E303" s="444">
        <f>E$296*Entrant_age_breakdowns!$K76*$G$31</f>
        <v>27.243411078931807</v>
      </c>
      <c r="F303" s="444">
        <f>F$296*Entrant_age_breakdowns!$K76*$G$31</f>
        <v>26.60836075416081</v>
      </c>
      <c r="G303" s="444">
        <f>G$296*Entrant_age_breakdowns!$K76*$G$31</f>
        <v>27.7766653460559</v>
      </c>
      <c r="H303" s="444">
        <f>H$296*Entrant_age_breakdowns!$K76*$G$31</f>
        <v>28.737259109039368</v>
      </c>
      <c r="I303" s="444">
        <f>I$296*Entrant_age_breakdowns!$K76*$G$31</f>
        <v>29.888989888087991</v>
      </c>
      <c r="J303" s="444">
        <f>J$296*Entrant_age_breakdowns!$K76*$G$31</f>
        <v>28.543207385819258</v>
      </c>
      <c r="K303" s="444">
        <f>K$296*Entrant_age_breakdowns!$K76*$G$31</f>
        <v>28.096287228896177</v>
      </c>
      <c r="L303" s="444">
        <f>L$296*Entrant_age_breakdowns!$K76*$G$31</f>
        <v>28.398177679714731</v>
      </c>
      <c r="M303" s="444">
        <f>M$296*Entrant_age_breakdowns!$K76*$G$31</f>
        <v>28.346760242438712</v>
      </c>
      <c r="N303" s="444">
        <f>N$296*Entrant_age_breakdowns!$K76*$G$31</f>
        <v>28.464946486812526</v>
      </c>
    </row>
    <row r="304" spans="2:14" ht="13.15">
      <c r="B304" s="329" t="str">
        <f t="shared" si="143"/>
        <v>25-29</v>
      </c>
      <c r="C304" s="444">
        <f>C$296*Entrant_age_breakdowns!$K77*$G$31</f>
        <v>27.446170018746589</v>
      </c>
      <c r="D304" s="444">
        <f>D$296*Entrant_age_breakdowns!$K77*$G$31</f>
        <v>28.526250889176204</v>
      </c>
      <c r="E304" s="444">
        <f>E$296*Entrant_age_breakdowns!$K77*$G$31</f>
        <v>28.417222504896284</v>
      </c>
      <c r="F304" s="444">
        <f>F$296*Entrant_age_breakdowns!$K77*$G$31</f>
        <v>27.754810359495742</v>
      </c>
      <c r="G304" s="444">
        <f>G$296*Entrant_age_breakdowns!$K77*$G$31</f>
        <v>28.973452600923775</v>
      </c>
      <c r="H304" s="444">
        <f>H$296*Entrant_age_breakdowns!$K77*$G$31</f>
        <v>29.97543457081839</v>
      </c>
      <c r="I304" s="444">
        <f>I$296*Entrant_age_breakdowns!$K77*$G$31</f>
        <v>31.176788898994737</v>
      </c>
      <c r="J304" s="444">
        <f>J$296*Entrant_age_breakdowns!$K77*$G$31</f>
        <v>29.773021922114911</v>
      </c>
      <c r="K304" s="444">
        <f>K$296*Entrant_age_breakdowns!$K77*$G$31</f>
        <v>29.306845733516123</v>
      </c>
      <c r="L304" s="444">
        <f>L$296*Entrant_age_breakdowns!$K77*$G$31</f>
        <v>29.621743456424564</v>
      </c>
      <c r="M304" s="444">
        <f>M$296*Entrant_age_breakdowns!$K77*$G$31</f>
        <v>29.568110644018262</v>
      </c>
      <c r="N304" s="444">
        <f>N$296*Entrant_age_breakdowns!$K77*$G$31</f>
        <v>29.691389068796205</v>
      </c>
    </row>
    <row r="305" spans="1:14" ht="13.15">
      <c r="B305" s="329" t="str">
        <f t="shared" si="143"/>
        <v>30-34</v>
      </c>
      <c r="C305" s="444">
        <f>C$296*Entrant_age_breakdowns!$K78*$G$31</f>
        <v>13.439363909910437</v>
      </c>
      <c r="D305" s="444">
        <f>D$296*Entrant_age_breakdowns!$K78*$G$31</f>
        <v>13.968239154067339</v>
      </c>
      <c r="E305" s="444">
        <f>E$296*Entrant_age_breakdowns!$K78*$G$31</f>
        <v>13.914852028218938</v>
      </c>
      <c r="F305" s="444">
        <f>F$296*Entrant_age_breakdowns!$K78*$G$31</f>
        <v>13.59049355218014</v>
      </c>
      <c r="G305" s="444">
        <f>G$296*Entrant_age_breakdowns!$K78*$G$31</f>
        <v>14.187217122257632</v>
      </c>
      <c r="H305" s="444">
        <f>H$296*Entrant_age_breakdowns!$K78*$G$31</f>
        <v>14.677850253050927</v>
      </c>
      <c r="I305" s="444">
        <f>I$296*Entrant_age_breakdowns!$K78*$G$31</f>
        <v>15.266108577985881</v>
      </c>
      <c r="J305" s="444">
        <f>J$296*Entrant_age_breakdowns!$K78*$G$31</f>
        <v>14.578736342292633</v>
      </c>
      <c r="K305" s="444">
        <f>K$296*Entrant_age_breakdowns!$K78*$G$31</f>
        <v>14.350467281784926</v>
      </c>
      <c r="L305" s="444">
        <f>L$296*Entrant_age_breakdowns!$K78*$G$31</f>
        <v>14.504660930285903</v>
      </c>
      <c r="M305" s="444">
        <f>M$296*Entrant_age_breakdowns!$K78*$G$31</f>
        <v>14.478398946083811</v>
      </c>
      <c r="N305" s="444">
        <f>N$296*Entrant_age_breakdowns!$K78*$G$31</f>
        <v>14.538763784299841</v>
      </c>
    </row>
    <row r="306" spans="1:14" ht="13.15">
      <c r="B306" s="329" t="str">
        <f t="shared" si="143"/>
        <v>35-39</v>
      </c>
      <c r="C306" s="444">
        <f>C$296*Entrant_age_breakdowns!$K79*$G$31</f>
        <v>10.040137301042471</v>
      </c>
      <c r="D306" s="444">
        <f>D$296*Entrant_age_breakdowns!$K79*$G$31</f>
        <v>10.435243803258842</v>
      </c>
      <c r="E306" s="444">
        <f>E$296*Entrant_age_breakdowns!$K79*$G$31</f>
        <v>10.395359916103237</v>
      </c>
      <c r="F306" s="444">
        <f>F$296*Entrant_age_breakdowns!$K79*$G$31</f>
        <v>10.153041629611646</v>
      </c>
      <c r="G306" s="444">
        <f>G$296*Entrant_age_breakdowns!$K79*$G$31</f>
        <v>10.598835538795713</v>
      </c>
      <c r="H306" s="444">
        <f>H$296*Entrant_age_breakdowns!$K79*$G$31</f>
        <v>10.96537252898559</v>
      </c>
      <c r="I306" s="444">
        <f>I$296*Entrant_age_breakdowns!$K79*$G$31</f>
        <v>11.404842312705998</v>
      </c>
      <c r="J306" s="444">
        <f>J$296*Entrant_age_breakdowns!$K79*$G$31</f>
        <v>10.891327560851144</v>
      </c>
      <c r="K306" s="444">
        <f>K$296*Entrant_age_breakdowns!$K79*$G$31</f>
        <v>10.72079473471141</v>
      </c>
      <c r="L306" s="444">
        <f>L$296*Entrant_age_breakdowns!$K79*$G$31</f>
        <v>10.835988088524598</v>
      </c>
      <c r="M306" s="444">
        <f>M$296*Entrant_age_breakdowns!$K79*$G$31</f>
        <v>10.81636856419634</v>
      </c>
      <c r="N306" s="444">
        <f>N$296*Entrant_age_breakdowns!$K79*$G$31</f>
        <v>10.861465286623597</v>
      </c>
    </row>
    <row r="307" spans="1:14" ht="13.15">
      <c r="B307" s="329" t="str">
        <f t="shared" si="143"/>
        <v>40-44</v>
      </c>
      <c r="C307" s="444">
        <f>C$296*Entrant_age_breakdowns!$K80*$G$31</f>
        <v>8.3832197269651445</v>
      </c>
      <c r="D307" s="444">
        <f>D$296*Entrant_age_breakdowns!$K80*$G$31</f>
        <v>8.7131220504411946</v>
      </c>
      <c r="E307" s="444">
        <f>E$296*Entrant_age_breakdowns!$K80*$G$31</f>
        <v>8.6798201762172038</v>
      </c>
      <c r="F307" s="444">
        <f>F$296*Entrant_age_breakdowns!$K80*$G$31</f>
        <v>8.477491524864023</v>
      </c>
      <c r="G307" s="444">
        <f>G$296*Entrant_age_breakdowns!$K80*$G$31</f>
        <v>8.8497163442641273</v>
      </c>
      <c r="H307" s="444">
        <f>H$296*Entrant_age_breakdowns!$K80*$G$31</f>
        <v>9.155763964400073</v>
      </c>
      <c r="I307" s="444">
        <f>I$296*Entrant_age_breakdowns!$K80*$G$31</f>
        <v>9.5227083248031441</v>
      </c>
      <c r="J307" s="444">
        <f>J$296*Entrant_age_breakdowns!$K80*$G$31</f>
        <v>9.0939385910077455</v>
      </c>
      <c r="K307" s="444">
        <f>K$296*Entrant_age_breakdowns!$K80*$G$31</f>
        <v>8.9515486904193047</v>
      </c>
      <c r="L307" s="444">
        <f>L$296*Entrant_age_breakdowns!$K80*$G$31</f>
        <v>9.0477317571590135</v>
      </c>
      <c r="M307" s="444">
        <f>M$296*Entrant_age_breakdowns!$K80*$G$31</f>
        <v>9.0313500306496284</v>
      </c>
      <c r="N307" s="444">
        <f>N$296*Entrant_age_breakdowns!$K80*$G$31</f>
        <v>9.0690044692034153</v>
      </c>
    </row>
    <row r="308" spans="1:14" ht="13.15">
      <c r="B308" s="329" t="str">
        <f t="shared" si="143"/>
        <v>45-49</v>
      </c>
      <c r="C308" s="444">
        <f>C$296*Entrant_age_breakdowns!$K81*$G$31</f>
        <v>7.1281565165392013</v>
      </c>
      <c r="D308" s="444">
        <f>D$296*Entrant_age_breakdowns!$K81*$G$31</f>
        <v>7.4086687151331612</v>
      </c>
      <c r="E308" s="444">
        <f>E$296*Entrant_age_breakdowns!$K81*$G$31</f>
        <v>7.3803525097259275</v>
      </c>
      <c r="F308" s="444">
        <f>F$296*Entrant_age_breakdowns!$K81*$G$31</f>
        <v>7.2083147555457829</v>
      </c>
      <c r="G308" s="444">
        <f>G$296*Entrant_age_breakdowns!$K81*$G$31</f>
        <v>7.5248132917215749</v>
      </c>
      <c r="H308" s="444">
        <f>H$296*Entrant_age_breakdowns!$K81*$G$31</f>
        <v>7.785042107009124</v>
      </c>
      <c r="I308" s="444">
        <f>I$296*Entrant_age_breakdowns!$K81*$G$31</f>
        <v>8.0970507288756242</v>
      </c>
      <c r="J308" s="444">
        <f>J$296*Entrant_age_breakdowns!$K81*$G$31</f>
        <v>7.7324726942313049</v>
      </c>
      <c r="K308" s="444">
        <f>K$296*Entrant_age_breakdowns!$K81*$G$31</f>
        <v>7.6114001790371582</v>
      </c>
      <c r="L308" s="444">
        <f>L$296*Entrant_age_breakdowns!$K81*$G$31</f>
        <v>7.6931835482307465</v>
      </c>
      <c r="M308" s="444">
        <f>M$296*Entrant_age_breakdowns!$K81*$G$31</f>
        <v>7.6792543522448158</v>
      </c>
      <c r="N308" s="444">
        <f>N$296*Entrant_age_breakdowns!$K81*$G$31</f>
        <v>7.7112714936648885</v>
      </c>
    </row>
    <row r="309" spans="1:14" ht="13.15">
      <c r="B309" s="329" t="str">
        <f t="shared" si="143"/>
        <v>50-54</v>
      </c>
      <c r="C309" s="444">
        <f>C$296*Entrant_age_breakdowns!$K82*$G$31</f>
        <v>5.2555396904506262</v>
      </c>
      <c r="D309" s="444">
        <f>D$296*Entrant_age_breakdowns!$K82*$G$31</f>
        <v>5.4623593625419291</v>
      </c>
      <c r="E309" s="444">
        <f>E$296*Entrant_age_breakdowns!$K82*$G$31</f>
        <v>5.4414820233511607</v>
      </c>
      <c r="F309" s="444">
        <f>F$296*Entrant_age_breakdowns!$K82*$G$31</f>
        <v>5.3146397965773984</v>
      </c>
      <c r="G309" s="444">
        <f>G$296*Entrant_age_breakdowns!$K82*$G$31</f>
        <v>5.5479919423926516</v>
      </c>
      <c r="H309" s="444">
        <f>H$296*Entrant_age_breakdowns!$K82*$G$31</f>
        <v>5.7398568185593524</v>
      </c>
      <c r="I309" s="444">
        <f>I$296*Entrant_age_breakdowns!$K82*$G$31</f>
        <v>5.969898582117362</v>
      </c>
      <c r="J309" s="444">
        <f>J$296*Entrant_age_breakdowns!$K82*$G$31</f>
        <v>5.7010977600683574</v>
      </c>
      <c r="K309" s="444">
        <f>K$296*Entrant_age_breakdowns!$K82*$G$31</f>
        <v>5.6118318457258285</v>
      </c>
      <c r="L309" s="444">
        <f>L$296*Entrant_age_breakdowns!$K82*$G$31</f>
        <v>5.6721301489152163</v>
      </c>
      <c r="M309" s="444">
        <f>M$296*Entrant_age_breakdowns!$K82*$G$31</f>
        <v>5.6618602506336231</v>
      </c>
      <c r="N309" s="444">
        <f>N$296*Entrant_age_breakdowns!$K82*$G$31</f>
        <v>5.6854662639299836</v>
      </c>
    </row>
    <row r="310" spans="1:14" ht="13.15">
      <c r="B310" s="329" t="str">
        <f t="shared" si="143"/>
        <v>55-59</v>
      </c>
      <c r="C310" s="444">
        <f>C$296*Entrant_age_breakdowns!$K83*$G$31</f>
        <v>3.1955812751360702</v>
      </c>
      <c r="D310" s="444">
        <f>D$296*Entrant_age_breakdowns!$K83*$G$31</f>
        <v>3.32133602353339</v>
      </c>
      <c r="E310" s="444">
        <f>E$296*Entrant_age_breakdowns!$K83*$G$31</f>
        <v>3.3086417546053286</v>
      </c>
      <c r="F310" s="444">
        <f>F$296*Entrant_age_breakdowns!$K83*$G$31</f>
        <v>3.2315165365213905</v>
      </c>
      <c r="G310" s="444">
        <f>G$296*Entrant_age_breakdowns!$K83*$G$31</f>
        <v>3.3734041049922325</v>
      </c>
      <c r="H310" s="444">
        <f>H$296*Entrant_age_breakdowns!$K83*$G$31</f>
        <v>3.4900657309616183</v>
      </c>
      <c r="I310" s="444">
        <f>I$296*Entrant_age_breakdowns!$K83*$G$31</f>
        <v>3.6299404527643997</v>
      </c>
      <c r="J310" s="444">
        <f>J$296*Entrant_age_breakdowns!$K83*$G$31</f>
        <v>3.4664986514891183</v>
      </c>
      <c r="K310" s="444">
        <f>K$296*Entrant_age_breakdowns!$K83*$G$31</f>
        <v>3.4122213553059693</v>
      </c>
      <c r="L310" s="444">
        <f>L$296*Entrant_age_breakdowns!$K83*$G$31</f>
        <v>3.4488851690993649</v>
      </c>
      <c r="M310" s="444">
        <f>M$296*Entrant_age_breakdowns!$K83*$G$31</f>
        <v>3.4426406544387982</v>
      </c>
      <c r="N310" s="444">
        <f>N$296*Entrant_age_breakdowns!$K83*$G$31</f>
        <v>3.4569940678869981</v>
      </c>
    </row>
    <row r="311" spans="1:14" ht="13.15">
      <c r="B311" s="329" t="str">
        <f t="shared" si="143"/>
        <v>60-64</v>
      </c>
      <c r="C311" s="444">
        <f>C$296*Entrant_age_breakdowns!$K84*$G$31</f>
        <v>1.6192271120521307</v>
      </c>
      <c r="D311" s="444">
        <f>D$296*Entrant_age_breakdowns!$K84*$G$31</f>
        <v>1.6829480693811112</v>
      </c>
      <c r="E311" s="444">
        <f>E$296*Entrant_age_breakdowns!$K84*$G$31</f>
        <v>1.6765157797141483</v>
      </c>
      <c r="F311" s="444">
        <f>F$296*Entrant_age_breakdowns!$K84*$G$31</f>
        <v>1.6374358022727584</v>
      </c>
      <c r="G311" s="444">
        <f>G$296*Entrant_age_breakdowns!$K84*$G$31</f>
        <v>1.7093313911969854</v>
      </c>
      <c r="H311" s="444">
        <f>H$296*Entrant_age_breakdowns!$K84*$G$31</f>
        <v>1.7684447891804778</v>
      </c>
      <c r="I311" s="444">
        <f>I$296*Entrant_age_breakdowns!$K84*$G$31</f>
        <v>1.8393204522706514</v>
      </c>
      <c r="J311" s="444">
        <f>J$296*Entrant_age_breakdowns!$K84*$G$31</f>
        <v>1.7565031576749126</v>
      </c>
      <c r="K311" s="444">
        <f>K$296*Entrant_age_breakdowns!$K84*$G$31</f>
        <v>1.7290004087282762</v>
      </c>
      <c r="L311" s="444">
        <f>L$296*Entrant_age_breakdowns!$K84*$G$31</f>
        <v>1.7475782623999747</v>
      </c>
      <c r="M311" s="444">
        <f>M$296*Entrant_age_breakdowns!$K84*$G$31</f>
        <v>1.7444141158584145</v>
      </c>
      <c r="N311" s="444">
        <f>N$296*Entrant_age_breakdowns!$K84*$G$31</f>
        <v>1.7516871075944265</v>
      </c>
    </row>
    <row r="312" spans="1:14" ht="13.15">
      <c r="B312" s="329" t="str">
        <f t="shared" si="143"/>
        <v>65 plus</v>
      </c>
      <c r="C312" s="444">
        <f>C$296*Entrant_age_breakdowns!$K85*$G$31</f>
        <v>0.49802960759060538</v>
      </c>
      <c r="D312" s="444">
        <f>D$296*Entrant_age_breakdowns!$K85*$G$31</f>
        <v>0.51762841688526362</v>
      </c>
      <c r="E312" s="444">
        <f>E$296*Entrant_age_breakdowns!$K85*$G$31</f>
        <v>0.51565002196159737</v>
      </c>
      <c r="F312" s="444">
        <f>F$296*Entrant_age_breakdowns!$K85*$G$31</f>
        <v>0.50363009857659513</v>
      </c>
      <c r="G312" s="444">
        <f>G$296*Entrant_age_breakdowns!$K85*$G$31</f>
        <v>0.52574319912494827</v>
      </c>
      <c r="H312" s="444">
        <f>H$296*Entrant_age_breakdowns!$K85*$G$31</f>
        <v>0.54392485022375858</v>
      </c>
      <c r="I312" s="444">
        <f>I$296*Entrant_age_breakdowns!$K85*$G$31</f>
        <v>0.56572424971120172</v>
      </c>
      <c r="J312" s="444">
        <f>J$296*Entrant_age_breakdowns!$K85*$G$31</f>
        <v>0.5402519336770667</v>
      </c>
      <c r="K312" s="444">
        <f>K$296*Entrant_age_breakdowns!$K85*$G$31</f>
        <v>0.53179284652146874</v>
      </c>
      <c r="L312" s="444">
        <f>L$296*Entrant_age_breakdowns!$K85*$G$31</f>
        <v>0.53750688200489494</v>
      </c>
      <c r="M312" s="444">
        <f>M$296*Entrant_age_breakdowns!$K85*$G$31</f>
        <v>0.53653367778374328</v>
      </c>
      <c r="N312" s="444">
        <f>N$296*Entrant_age_breakdowns!$K85*$G$31</f>
        <v>0.53877064948050857</v>
      </c>
    </row>
    <row r="313" spans="1:14" ht="13.15">
      <c r="B313" s="329" t="str">
        <f t="shared" si="143"/>
        <v>Total</v>
      </c>
      <c r="C313" s="444">
        <f>C$296*Entrant_age_breakdowns!$K86*$G$31</f>
        <v>103.31789437438616</v>
      </c>
      <c r="D313" s="444">
        <f>D$296*Entrant_age_breakdowns!$K86*$G$31</f>
        <v>107.38373238422948</v>
      </c>
      <c r="E313" s="444">
        <f>E$296*Entrant_age_breakdowns!$K86*$G$31</f>
        <v>106.97330779372562</v>
      </c>
      <c r="F313" s="444">
        <f>F$296*Entrant_age_breakdowns!$K86*$G$31</f>
        <v>104.47973480980629</v>
      </c>
      <c r="G313" s="444">
        <f>G$296*Entrant_age_breakdowns!$K86*$G$31</f>
        <v>109.06717088172553</v>
      </c>
      <c r="H313" s="444">
        <f>H$296*Entrant_age_breakdowns!$K86*$G$31</f>
        <v>112.83901472222868</v>
      </c>
      <c r="I313" s="444">
        <f>I$296*Entrant_age_breakdowns!$K86*$G$31</f>
        <v>117.36137246831699</v>
      </c>
      <c r="J313" s="444">
        <f>J$296*Entrant_age_breakdowns!$K86*$G$31</f>
        <v>112.07705599922645</v>
      </c>
      <c r="K313" s="444">
        <f>K$296*Entrant_age_breakdowns!$K86*$G$31</f>
        <v>110.32219030464664</v>
      </c>
      <c r="L313" s="444">
        <f>L$296*Entrant_age_breakdowns!$K86*$G$31</f>
        <v>111.50758592275901</v>
      </c>
      <c r="M313" s="444">
        <f>M$296*Entrant_age_breakdowns!$K86*$G$31</f>
        <v>111.30569147834615</v>
      </c>
      <c r="N313" s="444">
        <f>N$296*Entrant_age_breakdowns!$K86*$G$31</f>
        <v>111.76975867829238</v>
      </c>
    </row>
    <row r="314" spans="1:14">
      <c r="A314" s="300">
        <f>SUM(C314:N314)</f>
        <v>0</v>
      </c>
      <c r="C314" s="300">
        <f t="shared" ref="C314:N314" si="145">SUM(C303:C312)-C313</f>
        <v>0</v>
      </c>
      <c r="D314" s="300">
        <f t="shared" si="145"/>
        <v>0</v>
      </c>
      <c r="E314" s="300">
        <f t="shared" si="145"/>
        <v>0</v>
      </c>
      <c r="F314" s="300">
        <f t="shared" si="145"/>
        <v>0</v>
      </c>
      <c r="G314" s="300">
        <f t="shared" si="145"/>
        <v>0</v>
      </c>
      <c r="H314" s="300">
        <f t="shared" si="145"/>
        <v>0</v>
      </c>
      <c r="I314" s="300">
        <f t="shared" si="145"/>
        <v>0</v>
      </c>
      <c r="J314" s="300">
        <f t="shared" si="145"/>
        <v>0</v>
      </c>
      <c r="K314" s="300">
        <f t="shared" si="145"/>
        <v>0</v>
      </c>
      <c r="L314" s="300">
        <f t="shared" si="145"/>
        <v>0</v>
      </c>
      <c r="M314" s="300">
        <f t="shared" si="145"/>
        <v>0</v>
      </c>
      <c r="N314" s="300">
        <f t="shared" si="145"/>
        <v>0</v>
      </c>
    </row>
    <row r="316" spans="1:14" ht="13.15">
      <c r="B316" s="332" t="s">
        <v>47</v>
      </c>
      <c r="H316" s="316"/>
    </row>
    <row r="317" spans="1:14">
      <c r="H317" s="316"/>
    </row>
    <row r="318" spans="1:14" ht="13.15">
      <c r="B318" s="329" t="str">
        <f t="shared" ref="B318:B329" si="146">B302</f>
        <v>Age group</v>
      </c>
      <c r="C318" s="329" t="str">
        <f>C293</f>
        <v>2018/19</v>
      </c>
      <c r="D318" s="329" t="str">
        <f t="shared" ref="D318:N318" si="147">D302</f>
        <v>2019/20</v>
      </c>
      <c r="E318" s="329" t="str">
        <f t="shared" si="147"/>
        <v>2020/21</v>
      </c>
      <c r="F318" s="329" t="str">
        <f t="shared" si="147"/>
        <v>2021/22</v>
      </c>
      <c r="G318" s="329" t="str">
        <f t="shared" si="147"/>
        <v>2022/23</v>
      </c>
      <c r="H318" s="329" t="str">
        <f t="shared" si="147"/>
        <v>2023/24</v>
      </c>
      <c r="I318" s="329" t="str">
        <f t="shared" si="147"/>
        <v>2024/25</v>
      </c>
      <c r="J318" s="329" t="str">
        <f t="shared" si="147"/>
        <v>2025/26</v>
      </c>
      <c r="K318" s="329" t="str">
        <f t="shared" si="147"/>
        <v>2026/27</v>
      </c>
      <c r="L318" s="329" t="str">
        <f t="shared" si="147"/>
        <v>2027/28</v>
      </c>
      <c r="M318" s="329" t="str">
        <f t="shared" si="147"/>
        <v>2028/29</v>
      </c>
      <c r="N318" s="329" t="str">
        <f t="shared" si="147"/>
        <v>2029/30</v>
      </c>
    </row>
    <row r="319" spans="1:14" ht="13.15">
      <c r="B319" s="329" t="str">
        <f t="shared" si="146"/>
        <v>20-24</v>
      </c>
      <c r="C319" s="444">
        <f>C$296*Entrant_age_breakdowns!$K76*$H$31</f>
        <v>92.608360311105287</v>
      </c>
      <c r="D319" s="444">
        <f>D$296*Entrant_age_breakdowns!$K76*$H$31</f>
        <v>96.252749249363632</v>
      </c>
      <c r="E319" s="444">
        <f>E$296*Entrant_age_breakdowns!$K76*$H$31</f>
        <v>95.884867687432177</v>
      </c>
      <c r="F319" s="444">
        <f>F$296*Entrant_age_breakdowns!$K76*$H$31</f>
        <v>93.649768852374137</v>
      </c>
      <c r="G319" s="444">
        <f>G$296*Entrant_age_breakdowns!$K76*$H$31</f>
        <v>97.761689011267563</v>
      </c>
      <c r="H319" s="444">
        <f>H$296*Entrant_age_breakdowns!$K76*$H$31</f>
        <v>101.1425580807899</v>
      </c>
      <c r="I319" s="444">
        <f>I$296*Entrant_age_breakdowns!$K76*$H$31</f>
        <v>105.19614568186758</v>
      </c>
      <c r="J319" s="444">
        <f>J$296*Entrant_age_breakdowns!$K76*$H$31</f>
        <v>100.45958105740726</v>
      </c>
      <c r="K319" s="444">
        <f>K$296*Entrant_age_breakdowns!$K76*$H$31</f>
        <v>98.886617965918475</v>
      </c>
      <c r="L319" s="444">
        <f>L$296*Entrant_age_breakdowns!$K76*$H$31</f>
        <v>99.949140050578492</v>
      </c>
      <c r="M319" s="444">
        <f>M$296*Entrant_age_breakdowns!$K76*$H$31</f>
        <v>99.768173204842697</v>
      </c>
      <c r="N319" s="444">
        <f>N$296*Entrant_age_breakdowns!$K76*$H$31</f>
        <v>100.18413699041363</v>
      </c>
    </row>
    <row r="320" spans="1:14" ht="13.15">
      <c r="B320" s="329" t="str">
        <f t="shared" si="146"/>
        <v>25-29</v>
      </c>
      <c r="C320" s="444">
        <f>C$296*Entrant_age_breakdowns!$K77*$H$31</f>
        <v>96.59849029732699</v>
      </c>
      <c r="D320" s="444">
        <f>D$296*Entrant_age_breakdowns!$K77*$H$31</f>
        <v>100.39990162033709</v>
      </c>
      <c r="E320" s="444">
        <f>E$296*Entrant_age_breakdowns!$K77*$H$31</f>
        <v>100.01616948890296</v>
      </c>
      <c r="F320" s="444">
        <f>F$296*Entrant_age_breakdowns!$K77*$H$31</f>
        <v>97.684769036431817</v>
      </c>
      <c r="G320" s="444">
        <f>G$296*Entrant_age_breakdowns!$K77*$H$31</f>
        <v>101.97385566141784</v>
      </c>
      <c r="H320" s="444">
        <f>H$296*Entrant_age_breakdowns!$K77*$H$31</f>
        <v>105.50039308105968</v>
      </c>
      <c r="I320" s="444">
        <f>I$296*Entrant_age_breakdowns!$K77*$H$31</f>
        <v>109.7286338277551</v>
      </c>
      <c r="J320" s="444">
        <f>J$296*Entrant_age_breakdowns!$K77*$H$31</f>
        <v>104.78798926411604</v>
      </c>
      <c r="K320" s="444">
        <f>K$296*Entrant_age_breakdowns!$K77*$H$31</f>
        <v>103.14725338000373</v>
      </c>
      <c r="L320" s="444">
        <f>L$296*Entrant_age_breakdowns!$K77*$H$31</f>
        <v>104.25555536203782</v>
      </c>
      <c r="M320" s="444">
        <f>M$296*Entrant_age_breakdowns!$K77*$H$31</f>
        <v>104.06679136672227</v>
      </c>
      <c r="N320" s="444">
        <f>N$296*Entrant_age_breakdowns!$K77*$H$31</f>
        <v>104.50067739568907</v>
      </c>
    </row>
    <row r="321" spans="1:14" ht="13.15">
      <c r="B321" s="329" t="str">
        <f t="shared" si="146"/>
        <v>30-34</v>
      </c>
      <c r="C321" s="444">
        <f>C$296*Entrant_age_breakdowns!$K78*$H$31</f>
        <v>47.300671218133665</v>
      </c>
      <c r="D321" s="444">
        <f>D$296*Entrant_age_breakdowns!$K78*$H$31</f>
        <v>49.162080300212942</v>
      </c>
      <c r="E321" s="444">
        <f>E$296*Entrant_age_breakdowns!$K78*$H$31</f>
        <v>48.974181013910105</v>
      </c>
      <c r="F321" s="444">
        <f>F$296*Entrant_age_breakdowns!$K78*$H$31</f>
        <v>47.832581326992461</v>
      </c>
      <c r="G321" s="444">
        <f>G$296*Entrant_age_breakdowns!$K78*$H$31</f>
        <v>49.932786782068526</v>
      </c>
      <c r="H321" s="444">
        <f>H$296*Entrant_age_breakdowns!$K78*$H$31</f>
        <v>51.659600384553372</v>
      </c>
      <c r="I321" s="444">
        <f>I$296*Entrant_age_breakdowns!$K78*$H$31</f>
        <v>53.730011886585814</v>
      </c>
      <c r="J321" s="444">
        <f>J$296*Entrant_age_breakdowns!$K78*$H$31</f>
        <v>51.310762854939014</v>
      </c>
      <c r="K321" s="444">
        <f>K$296*Entrant_age_breakdowns!$K78*$H$31</f>
        <v>50.507355799908289</v>
      </c>
      <c r="L321" s="444">
        <f>L$296*Entrant_age_breakdowns!$K78*$H$31</f>
        <v>51.050049867913316</v>
      </c>
      <c r="M321" s="444">
        <f>M$296*Entrant_age_breakdowns!$K78*$H$31</f>
        <v>50.957619192726149</v>
      </c>
      <c r="N321" s="444">
        <f>N$296*Entrant_age_breakdowns!$K78*$H$31</f>
        <v>51.170076968609933</v>
      </c>
    </row>
    <row r="322" spans="1:14" ht="13.15">
      <c r="B322" s="329" t="str">
        <f t="shared" si="146"/>
        <v>35-39</v>
      </c>
      <c r="C322" s="444">
        <f>C$296*Entrant_age_breakdowns!$K79*$H$31</f>
        <v>35.336883251693621</v>
      </c>
      <c r="D322" s="444">
        <f>D$296*Entrant_age_breakdowns!$K79*$H$31</f>
        <v>36.727484985731195</v>
      </c>
      <c r="E322" s="444">
        <f>E$296*Entrant_age_breakdowns!$K79*$H$31</f>
        <v>36.587111181889384</v>
      </c>
      <c r="F322" s="444">
        <f>F$296*Entrant_age_breakdowns!$K79*$H$31</f>
        <v>35.734257008409635</v>
      </c>
      <c r="G322" s="444">
        <f>G$296*Entrant_age_breakdowns!$K79*$H$31</f>
        <v>37.303256201430415</v>
      </c>
      <c r="H322" s="444">
        <f>H$296*Entrant_age_breakdowns!$K79*$H$31</f>
        <v>38.593305773603298</v>
      </c>
      <c r="I322" s="444">
        <f>I$296*Entrant_age_breakdowns!$K79*$H$31</f>
        <v>40.140046816513404</v>
      </c>
      <c r="J322" s="444">
        <f>J$296*Entrant_age_breakdowns!$K79*$H$31</f>
        <v>38.332699935666142</v>
      </c>
      <c r="K322" s="444">
        <f>K$296*Entrant_age_breakdowns!$K79*$H$31</f>
        <v>37.732499122948624</v>
      </c>
      <c r="L322" s="444">
        <f>L$296*Entrant_age_breakdowns!$K79*$H$31</f>
        <v>38.137929245367864</v>
      </c>
      <c r="M322" s="444">
        <f>M$296*Entrant_age_breakdowns!$K79*$H$31</f>
        <v>38.068877117906474</v>
      </c>
      <c r="N322" s="444">
        <f>N$296*Entrant_age_breakdowns!$K79*$H$31</f>
        <v>38.227597817401353</v>
      </c>
    </row>
    <row r="323" spans="1:14" ht="13.15">
      <c r="B323" s="329" t="str">
        <f t="shared" si="146"/>
        <v>40-44</v>
      </c>
      <c r="C323" s="444">
        <f>C$296*Entrant_age_breakdowns!$K80*$H$31</f>
        <v>29.505259528104641</v>
      </c>
      <c r="D323" s="444">
        <f>D$296*Entrant_age_breakdowns!$K80*$H$31</f>
        <v>30.666371128433575</v>
      </c>
      <c r="E323" s="444">
        <f>E$296*Entrant_age_breakdowns!$K80*$H$31</f>
        <v>30.549163125571546</v>
      </c>
      <c r="F323" s="444">
        <f>F$296*Entrant_age_breakdowns!$K80*$H$31</f>
        <v>29.837054942489466</v>
      </c>
      <c r="G323" s="444">
        <f>G$296*Entrant_age_breakdowns!$K80*$H$31</f>
        <v>31.1471231808151</v>
      </c>
      <c r="H323" s="444">
        <f>H$296*Entrant_age_breakdowns!$K80*$H$31</f>
        <v>32.224276679610355</v>
      </c>
      <c r="I323" s="444">
        <f>I$296*Entrant_age_breakdowns!$K80*$H$31</f>
        <v>33.515760016405395</v>
      </c>
      <c r="J323" s="444">
        <f>J$296*Entrant_age_breakdowns!$K80*$H$31</f>
        <v>32.006678459979412</v>
      </c>
      <c r="K323" s="444">
        <f>K$296*Entrant_age_breakdowns!$K80*$H$31</f>
        <v>31.505528411683606</v>
      </c>
      <c r="L323" s="444">
        <f>L$296*Entrant_age_breakdowns!$K80*$H$31</f>
        <v>31.84405065478261</v>
      </c>
      <c r="M323" s="444">
        <f>M$296*Entrant_age_breakdowns!$K80*$H$31</f>
        <v>31.786394156692374</v>
      </c>
      <c r="N323" s="444">
        <f>N$296*Entrant_age_breakdowns!$K80*$H$31</f>
        <v>31.918921278502257</v>
      </c>
    </row>
    <row r="324" spans="1:14" ht="13.15">
      <c r="B324" s="329" t="str">
        <f t="shared" si="146"/>
        <v>45-49</v>
      </c>
      <c r="C324" s="444">
        <f>C$296*Entrant_age_breakdowns!$K81*$H$31</f>
        <v>25.087987053582559</v>
      </c>
      <c r="D324" s="444">
        <f>D$296*Entrant_age_breakdowns!$K81*$H$31</f>
        <v>26.07526705934119</v>
      </c>
      <c r="E324" s="444">
        <f>E$296*Entrant_age_breakdowns!$K81*$H$31</f>
        <v>25.97560642576574</v>
      </c>
      <c r="F324" s="444">
        <f>F$296*Entrant_age_breakdowns!$K81*$H$31</f>
        <v>25.370108925874369</v>
      </c>
      <c r="G324" s="444">
        <f>G$296*Entrant_age_breakdowns!$K81*$H$31</f>
        <v>26.484045069059846</v>
      </c>
      <c r="H324" s="444">
        <f>H$296*Entrant_age_breakdowns!$K81*$H$31</f>
        <v>27.399936454687396</v>
      </c>
      <c r="I324" s="444">
        <f>I$296*Entrant_age_breakdowns!$K81*$H$31</f>
        <v>28.498070067190241</v>
      </c>
      <c r="J324" s="444">
        <f>J$296*Entrant_age_breakdowns!$K81*$H$31</f>
        <v>27.214915160033687</v>
      </c>
      <c r="K324" s="444">
        <f>K$296*Entrant_age_breakdowns!$K81*$H$31</f>
        <v>26.788792966071235</v>
      </c>
      <c r="L324" s="444">
        <f>L$296*Entrant_age_breakdowns!$K81*$H$31</f>
        <v>27.076634584414833</v>
      </c>
      <c r="M324" s="444">
        <f>M$296*Entrant_age_breakdowns!$K81*$H$31</f>
        <v>27.027609918955957</v>
      </c>
      <c r="N324" s="444">
        <f>N$296*Entrant_age_breakdowns!$K81*$H$31</f>
        <v>27.140296225376947</v>
      </c>
    </row>
    <row r="325" spans="1:14" ht="13.15">
      <c r="B325" s="329" t="str">
        <f t="shared" si="146"/>
        <v>50-54</v>
      </c>
      <c r="C325" s="444">
        <f>C$296*Entrant_age_breakdowns!$K82*$H$31</f>
        <v>18.497196492204644</v>
      </c>
      <c r="D325" s="444">
        <f>D$296*Entrant_age_breakdowns!$K82*$H$31</f>
        <v>19.225111100113949</v>
      </c>
      <c r="E325" s="444">
        <f>E$296*Entrant_age_breakdowns!$K82*$H$31</f>
        <v>19.151632015568605</v>
      </c>
      <c r="F325" s="444">
        <f>F$296*Entrant_age_breakdowns!$K82*$H$31</f>
        <v>18.70520296539776</v>
      </c>
      <c r="G325" s="444">
        <f>G$296*Entrant_age_breakdowns!$K82*$H$31</f>
        <v>19.526500253070267</v>
      </c>
      <c r="H325" s="444">
        <f>H$296*Entrant_age_breakdowns!$K82*$H$31</f>
        <v>20.20178053320144</v>
      </c>
      <c r="I325" s="444">
        <f>I$296*Entrant_age_breakdowns!$K82*$H$31</f>
        <v>21.011426726089564</v>
      </c>
      <c r="J325" s="444">
        <f>J$296*Entrant_age_breakdowns!$K82*$H$31</f>
        <v>20.065365633307625</v>
      </c>
      <c r="K325" s="444">
        <f>K$296*Entrant_age_breakdowns!$K82*$H$31</f>
        <v>19.751188735233718</v>
      </c>
      <c r="L325" s="444">
        <f>L$296*Entrant_age_breakdowns!$K82*$H$31</f>
        <v>19.963412336982408</v>
      </c>
      <c r="M325" s="444">
        <f>M$296*Entrant_age_breakdowns!$K82*$H$31</f>
        <v>19.927266795770965</v>
      </c>
      <c r="N325" s="444">
        <f>N$296*Entrant_age_breakdowns!$K82*$H$31</f>
        <v>20.010349617338036</v>
      </c>
    </row>
    <row r="326" spans="1:14" ht="13.15">
      <c r="B326" s="329" t="str">
        <f t="shared" si="146"/>
        <v>55-59</v>
      </c>
      <c r="C326" s="444">
        <f>C$296*Entrant_age_breakdowns!$K83*$H$31</f>
        <v>11.247045638415404</v>
      </c>
      <c r="D326" s="444">
        <f>D$296*Entrant_age_breakdowns!$K83*$H$31</f>
        <v>11.689647241284003</v>
      </c>
      <c r="E326" s="444">
        <f>E$296*Entrant_age_breakdowns!$K83*$H$31</f>
        <v>11.644968977867235</v>
      </c>
      <c r="F326" s="444">
        <f>F$296*Entrant_age_breakdowns!$K83*$H$31</f>
        <v>11.373522010014458</v>
      </c>
      <c r="G326" s="444">
        <f>G$296*Entrant_age_breakdowns!$K83*$H$31</f>
        <v>11.87290406940126</v>
      </c>
      <c r="H326" s="444">
        <f>H$296*Entrant_age_breakdowns!$K83*$H$31</f>
        <v>12.283501866346217</v>
      </c>
      <c r="I326" s="444">
        <f>I$296*Entrant_age_breakdowns!$K83*$H$31</f>
        <v>12.775799587583037</v>
      </c>
      <c r="J326" s="444">
        <f>J$296*Entrant_age_breakdowns!$K83*$H$31</f>
        <v>12.20055607477655</v>
      </c>
      <c r="K326" s="444">
        <f>K$296*Entrant_age_breakdowns!$K83*$H$31</f>
        <v>12.009523779008802</v>
      </c>
      <c r="L326" s="444">
        <f>L$296*Entrant_age_breakdowns!$K83*$H$31</f>
        <v>12.138564335799249</v>
      </c>
      <c r="M326" s="444">
        <f>M$296*Entrant_age_breakdowns!$K83*$H$31</f>
        <v>12.116586380826361</v>
      </c>
      <c r="N326" s="444">
        <f>N$296*Entrant_age_breakdowns!$K83*$H$31</f>
        <v>12.167104105840904</v>
      </c>
    </row>
    <row r="327" spans="1:14" ht="13.15">
      <c r="B327" s="329" t="str">
        <f t="shared" si="146"/>
        <v>60-64</v>
      </c>
      <c r="C327" s="444">
        <f>C$296*Entrant_age_breakdowns!$K84*$H$31</f>
        <v>5.6989698149468691</v>
      </c>
      <c r="D327" s="444">
        <f>D$296*Entrant_age_breakdowns!$K84*$H$31</f>
        <v>5.9232396593031353</v>
      </c>
      <c r="E327" s="444">
        <f>E$296*Entrant_age_breakdowns!$K84*$H$31</f>
        <v>5.9006008185993393</v>
      </c>
      <c r="F327" s="444">
        <f>F$296*Entrant_age_breakdowns!$K84*$H$31</f>
        <v>5.7630564246415164</v>
      </c>
      <c r="G327" s="444">
        <f>G$296*Entrant_age_breakdowns!$K84*$H$31</f>
        <v>6.0160973897151093</v>
      </c>
      <c r="H327" s="444">
        <f>H$296*Entrant_age_breakdowns!$K84*$H$31</f>
        <v>6.224150644418776</v>
      </c>
      <c r="I327" s="444">
        <f>I$296*Entrant_age_breakdowns!$K84*$H$31</f>
        <v>6.4736019175347108</v>
      </c>
      <c r="J327" s="444">
        <f>J$296*Entrant_age_breakdowns!$K84*$H$31</f>
        <v>6.1821213348890058</v>
      </c>
      <c r="K327" s="444">
        <f>K$296*Entrant_age_breakdowns!$K84*$H$31</f>
        <v>6.0853237115609842</v>
      </c>
      <c r="L327" s="444">
        <f>L$296*Entrant_age_breakdowns!$K84*$H$31</f>
        <v>6.1507096148190694</v>
      </c>
      <c r="M327" s="444">
        <f>M$296*Entrant_age_breakdowns!$K84*$H$31</f>
        <v>6.139573205666701</v>
      </c>
      <c r="N327" s="444">
        <f>N$296*Entrant_age_breakdowns!$K84*$H$31</f>
        <v>6.1651709492194016</v>
      </c>
    </row>
    <row r="328" spans="1:14" ht="13.15">
      <c r="B328" s="329" t="str">
        <f t="shared" si="146"/>
        <v>65 plus</v>
      </c>
      <c r="C328" s="444">
        <f>C$296*Entrant_age_breakdowns!$K85*$H$31</f>
        <v>1.7528459593365042</v>
      </c>
      <c r="D328" s="444">
        <f>D$296*Entrant_age_breakdowns!$K85*$H$31</f>
        <v>1.821825178957897</v>
      </c>
      <c r="E328" s="444">
        <f>E$296*Entrant_age_breakdowns!$K85*$H$31</f>
        <v>1.8148620958498525</v>
      </c>
      <c r="F328" s="444">
        <f>F$296*Entrant_age_breakdowns!$K85*$H$31</f>
        <v>1.772557233215551</v>
      </c>
      <c r="G328" s="444">
        <f>G$296*Entrant_age_breakdowns!$K85*$H$31</f>
        <v>1.8503856561723748</v>
      </c>
      <c r="H328" s="444">
        <f>H$296*Entrant_age_breakdowns!$K85*$H$31</f>
        <v>1.9143771000080061</v>
      </c>
      <c r="I328" s="444">
        <f>I$296*Entrant_age_breakdowns!$K85*$H$31</f>
        <v>1.9911014327085983</v>
      </c>
      <c r="J328" s="444">
        <f>J$296*Entrant_age_breakdowns!$K85*$H$31</f>
        <v>1.901450043403891</v>
      </c>
      <c r="K328" s="444">
        <f>K$296*Entrant_age_breakdowns!$K85*$H$31</f>
        <v>1.8716777637755808</v>
      </c>
      <c r="L328" s="444">
        <f>L$296*Entrant_age_breakdowns!$K85*$H$31</f>
        <v>1.8917886645252049</v>
      </c>
      <c r="M328" s="444">
        <f>M$296*Entrant_age_breakdowns!$K85*$H$31</f>
        <v>1.8883634121694108</v>
      </c>
      <c r="N328" s="444">
        <f>N$296*Entrant_age_breakdowns!$K85*$H$31</f>
        <v>1.8962365721985801</v>
      </c>
    </row>
    <row r="329" spans="1:14" ht="13.15">
      <c r="B329" s="329" t="str">
        <f t="shared" si="146"/>
        <v>Total</v>
      </c>
      <c r="C329" s="444">
        <f>C$296*Entrant_age_breakdowns!$K86*$H$31</f>
        <v>363.63370956485016</v>
      </c>
      <c r="D329" s="444">
        <f>D$296*Entrant_age_breakdowns!$K86*$H$31</f>
        <v>377.94367752307858</v>
      </c>
      <c r="E329" s="444">
        <f>E$296*Entrant_age_breakdowns!$K86*$H$31</f>
        <v>376.4991628313569</v>
      </c>
      <c r="F329" s="444">
        <f>F$296*Entrant_age_breakdowns!$K86*$H$31</f>
        <v>367.72287872584116</v>
      </c>
      <c r="G329" s="444">
        <f>G$296*Entrant_age_breakdowns!$K86*$H$31</f>
        <v>383.86864327441833</v>
      </c>
      <c r="H329" s="444">
        <f>H$296*Entrant_age_breakdowns!$K86*$H$31</f>
        <v>397.14388059827843</v>
      </c>
      <c r="I329" s="444">
        <f>I$296*Entrant_age_breakdowns!$K86*$H$31</f>
        <v>413.06059796023345</v>
      </c>
      <c r="J329" s="444">
        <f>J$296*Entrant_age_breakdowns!$K86*$H$31</f>
        <v>394.4621198185186</v>
      </c>
      <c r="K329" s="444">
        <f>K$296*Entrant_age_breakdowns!$K86*$H$31</f>
        <v>388.28576163611302</v>
      </c>
      <c r="L329" s="444">
        <f>L$296*Entrant_age_breakdowns!$K86*$H$31</f>
        <v>392.45783471722086</v>
      </c>
      <c r="M329" s="444">
        <f>M$296*Entrant_age_breakdowns!$K86*$H$31</f>
        <v>391.74725475227939</v>
      </c>
      <c r="N329" s="444">
        <f>N$296*Entrant_age_breakdowns!$K86*$H$31</f>
        <v>393.38056792059007</v>
      </c>
    </row>
    <row r="330" spans="1:14">
      <c r="A330" s="300">
        <f>SUM(C330:N330)</f>
        <v>0</v>
      </c>
      <c r="C330" s="300">
        <f t="shared" ref="C330:N330" si="148">SUM(C319:C328)-C329</f>
        <v>0</v>
      </c>
      <c r="D330" s="300">
        <f t="shared" si="148"/>
        <v>0</v>
      </c>
      <c r="E330" s="300">
        <f t="shared" si="148"/>
        <v>0</v>
      </c>
      <c r="F330" s="300">
        <f t="shared" si="148"/>
        <v>0</v>
      </c>
      <c r="G330" s="300">
        <f t="shared" si="148"/>
        <v>0</v>
      </c>
      <c r="H330" s="300">
        <f t="shared" si="148"/>
        <v>0</v>
      </c>
      <c r="I330" s="300">
        <f t="shared" si="148"/>
        <v>0</v>
      </c>
      <c r="J330" s="300">
        <f t="shared" si="148"/>
        <v>0</v>
      </c>
      <c r="K330" s="300">
        <f t="shared" si="148"/>
        <v>0</v>
      </c>
      <c r="L330" s="300">
        <f t="shared" si="148"/>
        <v>0</v>
      </c>
      <c r="M330" s="300">
        <f t="shared" si="148"/>
        <v>0</v>
      </c>
      <c r="N330" s="300">
        <f t="shared" si="148"/>
        <v>0</v>
      </c>
    </row>
    <row r="331" spans="1:14">
      <c r="C331" s="320">
        <f>C296</f>
        <v>466.95160393923629</v>
      </c>
      <c r="D331" s="320">
        <f t="shared" ref="D331:N331" si="149">D296</f>
        <v>485.32740990730804</v>
      </c>
      <c r="E331" s="320">
        <f t="shared" si="149"/>
        <v>483.47247062508251</v>
      </c>
      <c r="F331" s="320">
        <f t="shared" si="149"/>
        <v>472.2026135356474</v>
      </c>
      <c r="G331" s="320">
        <f t="shared" si="149"/>
        <v>492.93581415614381</v>
      </c>
      <c r="H331" s="320">
        <f t="shared" si="149"/>
        <v>509.98289532050705</v>
      </c>
      <c r="I331" s="320">
        <f t="shared" si="149"/>
        <v>530.42197042855037</v>
      </c>
      <c r="J331" s="320">
        <f t="shared" si="149"/>
        <v>506.53917581774499</v>
      </c>
      <c r="K331" s="320">
        <f t="shared" si="149"/>
        <v>498.60795194075962</v>
      </c>
      <c r="L331" s="320">
        <f t="shared" si="149"/>
        <v>503.96542063997981</v>
      </c>
      <c r="M331" s="320">
        <f t="shared" si="149"/>
        <v>503.05294623062548</v>
      </c>
      <c r="N331" s="320">
        <f t="shared" si="149"/>
        <v>505.15032659888243</v>
      </c>
    </row>
    <row r="332" spans="1:14">
      <c r="C332" s="320">
        <f>C313+C329</f>
        <v>466.95160393923629</v>
      </c>
      <c r="D332" s="320">
        <f t="shared" ref="D332:N332" si="150">D313+D329</f>
        <v>485.32740990730804</v>
      </c>
      <c r="E332" s="320">
        <f t="shared" si="150"/>
        <v>483.47247062508251</v>
      </c>
      <c r="F332" s="320">
        <f t="shared" si="150"/>
        <v>472.20261353564746</v>
      </c>
      <c r="G332" s="320">
        <f t="shared" si="150"/>
        <v>492.93581415614386</v>
      </c>
      <c r="H332" s="320">
        <f t="shared" si="150"/>
        <v>509.98289532050711</v>
      </c>
      <c r="I332" s="320">
        <f t="shared" si="150"/>
        <v>530.42197042855048</v>
      </c>
      <c r="J332" s="320">
        <f t="shared" si="150"/>
        <v>506.53917581774505</v>
      </c>
      <c r="K332" s="320">
        <f t="shared" si="150"/>
        <v>498.60795194075968</v>
      </c>
      <c r="L332" s="320">
        <f t="shared" si="150"/>
        <v>503.96542063997987</v>
      </c>
      <c r="M332" s="320">
        <f t="shared" si="150"/>
        <v>503.05294623062554</v>
      </c>
      <c r="N332" s="320">
        <f t="shared" si="150"/>
        <v>505.15032659888243</v>
      </c>
    </row>
    <row r="333" spans="1:14">
      <c r="A333" s="300">
        <f>SUM(C333:L333)</f>
        <v>0</v>
      </c>
      <c r="C333" s="320">
        <f>C331-C332</f>
        <v>0</v>
      </c>
      <c r="D333" s="320">
        <f t="shared" ref="D333:K333" si="151">D331-D332</f>
        <v>0</v>
      </c>
      <c r="E333" s="320">
        <f t="shared" si="151"/>
        <v>0</v>
      </c>
      <c r="F333" s="320">
        <f t="shared" si="151"/>
        <v>0</v>
      </c>
      <c r="G333" s="320">
        <f t="shared" si="151"/>
        <v>0</v>
      </c>
      <c r="H333" s="320">
        <f t="shared" si="151"/>
        <v>0</v>
      </c>
      <c r="I333" s="320">
        <f t="shared" si="151"/>
        <v>0</v>
      </c>
      <c r="J333" s="320">
        <f t="shared" si="151"/>
        <v>0</v>
      </c>
      <c r="K333" s="320">
        <f t="shared" si="151"/>
        <v>0</v>
      </c>
      <c r="L333" s="320">
        <f>L331-L332</f>
        <v>0</v>
      </c>
      <c r="M333" s="320">
        <f>M331-M332</f>
        <v>0</v>
      </c>
      <c r="N333" s="320">
        <f>N331-N332</f>
        <v>0</v>
      </c>
    </row>
    <row r="334" spans="1:14" ht="13.15">
      <c r="C334" s="320"/>
      <c r="D334" s="320"/>
      <c r="E334" s="320"/>
      <c r="F334" s="320"/>
      <c r="G334" s="320"/>
      <c r="H334" s="333"/>
      <c r="I334" s="320"/>
      <c r="J334" s="320"/>
      <c r="K334" s="320"/>
      <c r="L334" s="320"/>
    </row>
    <row r="335" spans="1:14" ht="15">
      <c r="B335" s="331" t="s">
        <v>175</v>
      </c>
      <c r="C335" s="320"/>
      <c r="D335" s="320"/>
      <c r="E335" s="320"/>
      <c r="F335" s="320"/>
      <c r="G335" s="320"/>
      <c r="H335" s="333"/>
      <c r="I335" s="320"/>
      <c r="J335" s="320"/>
      <c r="K335" s="320"/>
      <c r="L335" s="320"/>
    </row>
    <row r="336" spans="1:14" ht="15">
      <c r="B336" s="331"/>
      <c r="C336" s="320"/>
      <c r="D336" s="320"/>
      <c r="E336" s="320"/>
      <c r="F336" s="320"/>
      <c r="G336" s="320"/>
      <c r="H336" s="333"/>
      <c r="I336" s="320"/>
      <c r="J336" s="320"/>
      <c r="K336" s="320"/>
      <c r="L336" s="320"/>
    </row>
    <row r="337" spans="1:14" ht="13.15">
      <c r="B337" s="332" t="s">
        <v>46</v>
      </c>
      <c r="C337" s="320"/>
      <c r="D337" s="320"/>
      <c r="E337" s="320"/>
      <c r="F337" s="320"/>
      <c r="G337" s="320"/>
      <c r="H337" s="330"/>
      <c r="I337" s="320"/>
      <c r="J337" s="320"/>
      <c r="K337" s="320"/>
      <c r="L337" s="320"/>
    </row>
    <row r="338" spans="1:14">
      <c r="C338" s="320"/>
      <c r="D338" s="320"/>
      <c r="E338" s="320"/>
      <c r="F338" s="320"/>
      <c r="G338" s="320"/>
      <c r="H338" s="330"/>
      <c r="I338" s="320"/>
      <c r="J338" s="320"/>
      <c r="K338" s="320"/>
      <c r="L338" s="320"/>
    </row>
    <row r="339" spans="1:14" ht="13.15">
      <c r="B339" s="329" t="str">
        <f>B318</f>
        <v>Age group</v>
      </c>
      <c r="C339" s="329" t="str">
        <f t="shared" ref="C339:N339" si="152">C318</f>
        <v>2018/19</v>
      </c>
      <c r="D339" s="329" t="str">
        <f t="shared" si="152"/>
        <v>2019/20</v>
      </c>
      <c r="E339" s="329" t="str">
        <f t="shared" si="152"/>
        <v>2020/21</v>
      </c>
      <c r="F339" s="329" t="str">
        <f t="shared" si="152"/>
        <v>2021/22</v>
      </c>
      <c r="G339" s="329" t="str">
        <f t="shared" si="152"/>
        <v>2022/23</v>
      </c>
      <c r="H339" s="329" t="str">
        <f t="shared" si="152"/>
        <v>2023/24</v>
      </c>
      <c r="I339" s="329" t="str">
        <f t="shared" si="152"/>
        <v>2024/25</v>
      </c>
      <c r="J339" s="329" t="str">
        <f t="shared" si="152"/>
        <v>2025/26</v>
      </c>
      <c r="K339" s="329" t="str">
        <f t="shared" si="152"/>
        <v>2026/27</v>
      </c>
      <c r="L339" s="329" t="str">
        <f t="shared" si="152"/>
        <v>2027/28</v>
      </c>
      <c r="M339" s="329" t="str">
        <f t="shared" si="152"/>
        <v>2028/29</v>
      </c>
      <c r="N339" s="329" t="str">
        <f t="shared" si="152"/>
        <v>2029/30</v>
      </c>
    </row>
    <row r="340" spans="1:14" ht="13.15">
      <c r="B340" s="329" t="str">
        <f t="shared" ref="B340:B350" si="153">B319</f>
        <v>20-24</v>
      </c>
      <c r="C340" s="444">
        <f t="shared" ref="C340:N340" si="154">C303+C247</f>
        <v>51.507236383955224</v>
      </c>
      <c r="D340" s="444">
        <f t="shared" si="154"/>
        <v>64.141420631554524</v>
      </c>
      <c r="E340" s="444">
        <f t="shared" si="154"/>
        <v>73.064840756478901</v>
      </c>
      <c r="F340" s="444">
        <f t="shared" si="154"/>
        <v>78.789694796460324</v>
      </c>
      <c r="G340" s="444">
        <f t="shared" si="154"/>
        <v>84.046566719930553</v>
      </c>
      <c r="H340" s="444">
        <f t="shared" si="154"/>
        <v>88.761505076238294</v>
      </c>
      <c r="I340" s="444">
        <f t="shared" si="154"/>
        <v>93.280543178645843</v>
      </c>
      <c r="J340" s="444">
        <f t="shared" si="154"/>
        <v>95.162160261870582</v>
      </c>
      <c r="K340" s="444">
        <f t="shared" si="154"/>
        <v>96.059050459461147</v>
      </c>
      <c r="L340" s="444">
        <f t="shared" si="154"/>
        <v>97.001480553084406</v>
      </c>
      <c r="M340" s="444">
        <f t="shared" si="154"/>
        <v>97.623126370551887</v>
      </c>
      <c r="N340" s="444">
        <f t="shared" si="154"/>
        <v>98.185278655519483</v>
      </c>
    </row>
    <row r="341" spans="1:14" ht="13.15">
      <c r="B341" s="329" t="str">
        <f t="shared" si="153"/>
        <v>25-29</v>
      </c>
      <c r="C341" s="444">
        <f t="shared" ref="C341:N341" si="155">C304+C248</f>
        <v>143.08327400190319</v>
      </c>
      <c r="D341" s="444">
        <f t="shared" si="155"/>
        <v>141.4118789424235</v>
      </c>
      <c r="E341" s="444">
        <f t="shared" si="155"/>
        <v>142.38557265519384</v>
      </c>
      <c r="F341" s="444">
        <f t="shared" si="155"/>
        <v>144.01380679700353</v>
      </c>
      <c r="G341" s="444">
        <f t="shared" si="155"/>
        <v>147.44648182010718</v>
      </c>
      <c r="H341" s="444">
        <f t="shared" si="155"/>
        <v>151.88365141797061</v>
      </c>
      <c r="I341" s="444">
        <f t="shared" si="155"/>
        <v>157.14907135004759</v>
      </c>
      <c r="J341" s="444">
        <f t="shared" si="155"/>
        <v>160.37330869795031</v>
      </c>
      <c r="K341" s="444">
        <f t="shared" si="155"/>
        <v>162.58083658647095</v>
      </c>
      <c r="L341" s="444">
        <f t="shared" si="155"/>
        <v>164.65552097650169</v>
      </c>
      <c r="M341" s="444">
        <f t="shared" si="155"/>
        <v>166.27377884951727</v>
      </c>
      <c r="N341" s="444">
        <f t="shared" si="155"/>
        <v>167.68060988953945</v>
      </c>
    </row>
    <row r="342" spans="1:14" ht="13.15">
      <c r="B342" s="329" t="str">
        <f t="shared" si="153"/>
        <v>30-34</v>
      </c>
      <c r="C342" s="444">
        <f t="shared" ref="C342:N342" si="156">C305+C249</f>
        <v>177.94252156659485</v>
      </c>
      <c r="D342" s="444">
        <f t="shared" si="156"/>
        <v>173.1066316289957</v>
      </c>
      <c r="E342" s="444">
        <f t="shared" si="156"/>
        <v>169.14714506979058</v>
      </c>
      <c r="F342" s="444">
        <f t="shared" si="156"/>
        <v>166.02895944366958</v>
      </c>
      <c r="G342" s="444">
        <f t="shared" si="156"/>
        <v>164.60715750567036</v>
      </c>
      <c r="H342" s="444">
        <f t="shared" si="156"/>
        <v>164.67814673285179</v>
      </c>
      <c r="I342" s="444">
        <f t="shared" si="156"/>
        <v>166.14516451480438</v>
      </c>
      <c r="J342" s="444">
        <f t="shared" si="156"/>
        <v>167.5301071270278</v>
      </c>
      <c r="K342" s="444">
        <f t="shared" si="156"/>
        <v>168.93311287393368</v>
      </c>
      <c r="L342" s="444">
        <f t="shared" si="156"/>
        <v>170.54278632634416</v>
      </c>
      <c r="M342" s="444">
        <f t="shared" si="156"/>
        <v>172.10114860367989</v>
      </c>
      <c r="N342" s="444">
        <f t="shared" si="156"/>
        <v>173.62297857206121</v>
      </c>
    </row>
    <row r="343" spans="1:14" ht="13.15">
      <c r="B343" s="329" t="str">
        <f t="shared" si="153"/>
        <v>35-39</v>
      </c>
      <c r="C343" s="444">
        <f t="shared" ref="C343:N343" si="157">C306+C250</f>
        <v>199.17878277027773</v>
      </c>
      <c r="D343" s="444">
        <f t="shared" si="157"/>
        <v>191.91474640558266</v>
      </c>
      <c r="E343" s="444">
        <f t="shared" si="157"/>
        <v>185.57097719240915</v>
      </c>
      <c r="F343" s="444">
        <f t="shared" si="157"/>
        <v>179.83695800236617</v>
      </c>
      <c r="G343" s="444">
        <f t="shared" si="157"/>
        <v>175.4321499254911</v>
      </c>
      <c r="H343" s="444">
        <f t="shared" si="157"/>
        <v>172.25375913540225</v>
      </c>
      <c r="I343" s="444">
        <f t="shared" si="157"/>
        <v>170.33952213134515</v>
      </c>
      <c r="J343" s="444">
        <f t="shared" si="157"/>
        <v>168.67360907157499</v>
      </c>
      <c r="K343" s="444">
        <f t="shared" si="157"/>
        <v>167.52032267443664</v>
      </c>
      <c r="L343" s="444">
        <f t="shared" si="157"/>
        <v>167.03787444237193</v>
      </c>
      <c r="M343" s="444">
        <f t="shared" si="157"/>
        <v>166.95865729281431</v>
      </c>
      <c r="N343" s="444">
        <f t="shared" si="157"/>
        <v>167.23488670348513</v>
      </c>
    </row>
    <row r="344" spans="1:14" ht="13.15">
      <c r="B344" s="329" t="str">
        <f t="shared" si="153"/>
        <v>40-44</v>
      </c>
      <c r="C344" s="444">
        <f t="shared" ref="C344:N344" si="158">C307+C251</f>
        <v>159.09980489006435</v>
      </c>
      <c r="D344" s="444">
        <f t="shared" si="158"/>
        <v>163.67468480105265</v>
      </c>
      <c r="E344" s="444">
        <f t="shared" si="158"/>
        <v>165.69434642731093</v>
      </c>
      <c r="F344" s="444">
        <f t="shared" si="158"/>
        <v>165.78496266268741</v>
      </c>
      <c r="G344" s="444">
        <f t="shared" si="158"/>
        <v>165.16115135840494</v>
      </c>
      <c r="H344" s="444">
        <f t="shared" si="158"/>
        <v>164.18773645835216</v>
      </c>
      <c r="I344" s="444">
        <f t="shared" si="158"/>
        <v>163.24332523500397</v>
      </c>
      <c r="J344" s="444">
        <f t="shared" si="158"/>
        <v>161.7591216883342</v>
      </c>
      <c r="K344" s="444">
        <f t="shared" si="158"/>
        <v>160.2069738991363</v>
      </c>
      <c r="L344" s="444">
        <f t="shared" si="158"/>
        <v>158.93805933443366</v>
      </c>
      <c r="M344" s="444">
        <f t="shared" si="158"/>
        <v>157.89104949024417</v>
      </c>
      <c r="N344" s="444">
        <f t="shared" si="158"/>
        <v>157.13743543320604</v>
      </c>
    </row>
    <row r="345" spans="1:14" ht="13.15">
      <c r="B345" s="329" t="str">
        <f t="shared" si="153"/>
        <v>45-49</v>
      </c>
      <c r="C345" s="444">
        <f t="shared" ref="C345:N345" si="159">C308+C252</f>
        <v>131.58772219607019</v>
      </c>
      <c r="D345" s="444">
        <f t="shared" si="159"/>
        <v>133.53269488378891</v>
      </c>
      <c r="E345" s="444">
        <f t="shared" si="159"/>
        <v>135.78339862997794</v>
      </c>
      <c r="F345" s="444">
        <f t="shared" si="159"/>
        <v>137.61343273145454</v>
      </c>
      <c r="G345" s="444">
        <f t="shared" si="159"/>
        <v>139.29330877668471</v>
      </c>
      <c r="H345" s="444">
        <f t="shared" si="159"/>
        <v>140.67497976827906</v>
      </c>
      <c r="I345" s="444">
        <f t="shared" si="159"/>
        <v>141.82466641533264</v>
      </c>
      <c r="J345" s="444">
        <f t="shared" si="159"/>
        <v>142.1323869835652</v>
      </c>
      <c r="K345" s="444">
        <f t="shared" si="159"/>
        <v>141.96471022398467</v>
      </c>
      <c r="L345" s="444">
        <f t="shared" si="159"/>
        <v>141.63754858793664</v>
      </c>
      <c r="M345" s="444">
        <f t="shared" si="159"/>
        <v>141.14941805044268</v>
      </c>
      <c r="N345" s="444">
        <f t="shared" si="159"/>
        <v>140.62960265116337</v>
      </c>
    </row>
    <row r="346" spans="1:14" ht="13.15">
      <c r="B346" s="329" t="str">
        <f t="shared" si="153"/>
        <v>50-54</v>
      </c>
      <c r="C346" s="444">
        <f t="shared" ref="C346:N346" si="160">C309+C253</f>
        <v>101.64914075458844</v>
      </c>
      <c r="D346" s="444">
        <f t="shared" si="160"/>
        <v>101.53514019489886</v>
      </c>
      <c r="E346" s="444">
        <f t="shared" si="160"/>
        <v>101.7844600119094</v>
      </c>
      <c r="F346" s="444">
        <f t="shared" si="160"/>
        <v>102.21753464529932</v>
      </c>
      <c r="G346" s="444">
        <f t="shared" si="160"/>
        <v>103.08670709092435</v>
      </c>
      <c r="H346" s="444">
        <f t="shared" si="160"/>
        <v>104.19893779658435</v>
      </c>
      <c r="I346" s="444">
        <f t="shared" si="160"/>
        <v>105.46964877518823</v>
      </c>
      <c r="J346" s="444">
        <f t="shared" si="160"/>
        <v>106.31325655058242</v>
      </c>
      <c r="K346" s="444">
        <f t="shared" si="160"/>
        <v>106.88119674765609</v>
      </c>
      <c r="L346" s="444">
        <f t="shared" si="160"/>
        <v>107.31704092907262</v>
      </c>
      <c r="M346" s="444">
        <f t="shared" si="160"/>
        <v>107.55954313130178</v>
      </c>
      <c r="N346" s="444">
        <f t="shared" si="160"/>
        <v>107.66915683068405</v>
      </c>
    </row>
    <row r="347" spans="1:14" ht="13.15">
      <c r="B347" s="329" t="str">
        <f t="shared" si="153"/>
        <v>55-59</v>
      </c>
      <c r="C347" s="444">
        <f t="shared" ref="C347:N347" si="161">C310+C254</f>
        <v>50.280614188084883</v>
      </c>
      <c r="D347" s="444">
        <f t="shared" si="161"/>
        <v>49.03329109233534</v>
      </c>
      <c r="E347" s="444">
        <f t="shared" si="161"/>
        <v>48.251728275397987</v>
      </c>
      <c r="F347" s="444">
        <f t="shared" si="161"/>
        <v>47.733017613575612</v>
      </c>
      <c r="G347" s="444">
        <f t="shared" si="161"/>
        <v>47.627065022182975</v>
      </c>
      <c r="H347" s="444">
        <f t="shared" si="161"/>
        <v>47.81095819864143</v>
      </c>
      <c r="I347" s="444">
        <f t="shared" si="161"/>
        <v>48.229776040923923</v>
      </c>
      <c r="J347" s="444">
        <f t="shared" si="161"/>
        <v>48.511057690121469</v>
      </c>
      <c r="K347" s="444">
        <f t="shared" si="161"/>
        <v>48.753979168308369</v>
      </c>
      <c r="L347" s="444">
        <f t="shared" si="161"/>
        <v>49.023063871020007</v>
      </c>
      <c r="M347" s="444">
        <f t="shared" si="161"/>
        <v>49.245097451298776</v>
      </c>
      <c r="N347" s="444">
        <f t="shared" si="161"/>
        <v>49.430130969561269</v>
      </c>
    </row>
    <row r="348" spans="1:14" ht="13.15">
      <c r="B348" s="329" t="str">
        <f t="shared" si="153"/>
        <v>60-64</v>
      </c>
      <c r="C348" s="444">
        <f t="shared" ref="C348:N348" si="162">C311+C255</f>
        <v>21.809548687782595</v>
      </c>
      <c r="D348" s="444">
        <f t="shared" si="162"/>
        <v>19.789522170270754</v>
      </c>
      <c r="E348" s="444">
        <f t="shared" si="162"/>
        <v>18.555660107297651</v>
      </c>
      <c r="F348" s="444">
        <f t="shared" si="162"/>
        <v>17.760900553316443</v>
      </c>
      <c r="G348" s="444">
        <f t="shared" si="162"/>
        <v>17.345996134049773</v>
      </c>
      <c r="H348" s="444">
        <f t="shared" si="162"/>
        <v>17.17267632751798</v>
      </c>
      <c r="I348" s="444">
        <f t="shared" si="162"/>
        <v>17.176492506216629</v>
      </c>
      <c r="J348" s="444">
        <f t="shared" si="162"/>
        <v>17.150821166991822</v>
      </c>
      <c r="K348" s="444">
        <f t="shared" si="162"/>
        <v>17.146830203033314</v>
      </c>
      <c r="L348" s="444">
        <f t="shared" si="162"/>
        <v>17.195286497906157</v>
      </c>
      <c r="M348" s="444">
        <f t="shared" si="162"/>
        <v>17.253063356797433</v>
      </c>
      <c r="N348" s="444">
        <f t="shared" si="162"/>
        <v>17.319991305513334</v>
      </c>
    </row>
    <row r="349" spans="1:14" ht="13.15">
      <c r="B349" s="329" t="str">
        <f t="shared" si="153"/>
        <v>65 plus</v>
      </c>
      <c r="C349" s="444">
        <f t="shared" ref="C349:N349" si="163">C312+C256</f>
        <v>9.0331670043857635</v>
      </c>
      <c r="D349" s="444">
        <f t="shared" si="163"/>
        <v>8.5436546056121525</v>
      </c>
      <c r="E349" s="444">
        <f t="shared" si="163"/>
        <v>8.0068366531502146</v>
      </c>
      <c r="F349" s="444">
        <f t="shared" si="163"/>
        <v>7.5230115459974112</v>
      </c>
      <c r="G349" s="444">
        <f t="shared" si="163"/>
        <v>7.1600837576418455</v>
      </c>
      <c r="H349" s="444">
        <f t="shared" si="163"/>
        <v>6.9111540050611744</v>
      </c>
      <c r="I349" s="444">
        <f t="shared" si="163"/>
        <v>6.7630730687036271</v>
      </c>
      <c r="J349" s="444">
        <f t="shared" si="163"/>
        <v>6.6493534494629207</v>
      </c>
      <c r="K349" s="444">
        <f t="shared" si="163"/>
        <v>6.5696976563653884</v>
      </c>
      <c r="L349" s="444">
        <f t="shared" si="163"/>
        <v>6.5272175695052717</v>
      </c>
      <c r="M349" s="444">
        <f t="shared" si="163"/>
        <v>6.5066029669723804</v>
      </c>
      <c r="N349" s="444">
        <f t="shared" si="163"/>
        <v>6.5034132134360627</v>
      </c>
    </row>
    <row r="350" spans="1:14" ht="13.15">
      <c r="B350" s="329" t="str">
        <f t="shared" si="153"/>
        <v>Total</v>
      </c>
      <c r="C350" s="444">
        <f t="shared" ref="C350:N350" si="164">SUM(C340:C349)</f>
        <v>1045.1718124437073</v>
      </c>
      <c r="D350" s="444">
        <f t="shared" si="164"/>
        <v>1046.6836653565151</v>
      </c>
      <c r="E350" s="444">
        <f t="shared" si="164"/>
        <v>1048.2449657789168</v>
      </c>
      <c r="F350" s="444">
        <f t="shared" si="164"/>
        <v>1047.3022787918303</v>
      </c>
      <c r="G350" s="444">
        <f t="shared" si="164"/>
        <v>1051.2066681110878</v>
      </c>
      <c r="H350" s="444">
        <f t="shared" si="164"/>
        <v>1058.5335049168991</v>
      </c>
      <c r="I350" s="444">
        <f t="shared" si="164"/>
        <v>1069.6212832162119</v>
      </c>
      <c r="J350" s="444">
        <f t="shared" si="164"/>
        <v>1074.2551826874817</v>
      </c>
      <c r="K350" s="444">
        <f t="shared" si="164"/>
        <v>1076.6167104927865</v>
      </c>
      <c r="L350" s="444">
        <f t="shared" si="164"/>
        <v>1079.8758790881766</v>
      </c>
      <c r="M350" s="444">
        <f t="shared" si="164"/>
        <v>1082.5614855636206</v>
      </c>
      <c r="N350" s="444">
        <f t="shared" si="164"/>
        <v>1085.4134842241697</v>
      </c>
    </row>
    <row r="351" spans="1:14">
      <c r="A351" s="300">
        <f>SUM(C351:N351)</f>
        <v>0</v>
      </c>
      <c r="C351" s="300">
        <f t="shared" ref="C351:N351" si="165">SUM(C340:C349)-C350</f>
        <v>0</v>
      </c>
      <c r="D351" s="300">
        <f t="shared" si="165"/>
        <v>0</v>
      </c>
      <c r="E351" s="300">
        <f t="shared" si="165"/>
        <v>0</v>
      </c>
      <c r="F351" s="300">
        <f t="shared" si="165"/>
        <v>0</v>
      </c>
      <c r="G351" s="300">
        <f t="shared" si="165"/>
        <v>0</v>
      </c>
      <c r="H351" s="300">
        <f t="shared" si="165"/>
        <v>0</v>
      </c>
      <c r="I351" s="300">
        <f t="shared" si="165"/>
        <v>0</v>
      </c>
      <c r="J351" s="300">
        <f t="shared" si="165"/>
        <v>0</v>
      </c>
      <c r="K351" s="300">
        <f t="shared" si="165"/>
        <v>0</v>
      </c>
      <c r="L351" s="300">
        <f t="shared" si="165"/>
        <v>0</v>
      </c>
      <c r="M351" s="300">
        <f t="shared" si="165"/>
        <v>0</v>
      </c>
      <c r="N351" s="300">
        <f t="shared" si="165"/>
        <v>0</v>
      </c>
    </row>
    <row r="353" spans="1:14" ht="13.15">
      <c r="B353" s="332" t="s">
        <v>47</v>
      </c>
      <c r="C353" s="320"/>
      <c r="D353" s="320"/>
      <c r="E353" s="320"/>
      <c r="F353" s="320"/>
      <c r="G353" s="320"/>
      <c r="H353" s="330"/>
      <c r="I353" s="320"/>
      <c r="J353" s="320"/>
      <c r="K353" s="320"/>
      <c r="L353" s="320"/>
    </row>
    <row r="354" spans="1:14">
      <c r="C354" s="320"/>
      <c r="D354" s="320"/>
      <c r="E354" s="320"/>
      <c r="F354" s="320"/>
      <c r="G354" s="320"/>
      <c r="H354" s="330"/>
      <c r="I354" s="320"/>
      <c r="J354" s="320"/>
      <c r="K354" s="320"/>
      <c r="L354" s="320"/>
    </row>
    <row r="355" spans="1:14" ht="13.15">
      <c r="B355" s="329" t="str">
        <f t="shared" ref="B355:B366" si="166">B339</f>
        <v>Age group</v>
      </c>
      <c r="C355" s="329" t="str">
        <f t="shared" ref="C355:N355" si="167">C339</f>
        <v>2018/19</v>
      </c>
      <c r="D355" s="329" t="str">
        <f t="shared" si="167"/>
        <v>2019/20</v>
      </c>
      <c r="E355" s="329" t="str">
        <f t="shared" si="167"/>
        <v>2020/21</v>
      </c>
      <c r="F355" s="329" t="str">
        <f t="shared" si="167"/>
        <v>2021/22</v>
      </c>
      <c r="G355" s="329" t="str">
        <f t="shared" si="167"/>
        <v>2022/23</v>
      </c>
      <c r="H355" s="329" t="str">
        <f t="shared" si="167"/>
        <v>2023/24</v>
      </c>
      <c r="I355" s="329" t="str">
        <f t="shared" si="167"/>
        <v>2024/25</v>
      </c>
      <c r="J355" s="329" t="str">
        <f t="shared" si="167"/>
        <v>2025/26</v>
      </c>
      <c r="K355" s="329" t="str">
        <f t="shared" si="167"/>
        <v>2026/27</v>
      </c>
      <c r="L355" s="329" t="str">
        <f t="shared" si="167"/>
        <v>2027/28</v>
      </c>
      <c r="M355" s="329" t="str">
        <f t="shared" si="167"/>
        <v>2028/29</v>
      </c>
      <c r="N355" s="329" t="str">
        <f t="shared" si="167"/>
        <v>2029/30</v>
      </c>
    </row>
    <row r="356" spans="1:14" ht="13.15">
      <c r="B356" s="329" t="str">
        <f t="shared" si="166"/>
        <v>20-24</v>
      </c>
      <c r="C356" s="444">
        <f t="shared" ref="C356:N356" si="168">C319+C263</f>
        <v>208.18510899240323</v>
      </c>
      <c r="D356" s="444">
        <f t="shared" si="168"/>
        <v>243.44044744003295</v>
      </c>
      <c r="E356" s="444">
        <f t="shared" si="168"/>
        <v>267.13734786015357</v>
      </c>
      <c r="F356" s="444">
        <f t="shared" si="168"/>
        <v>281.41600443392633</v>
      </c>
      <c r="G356" s="444">
        <f t="shared" si="168"/>
        <v>295.56414609271508</v>
      </c>
      <c r="H356" s="444">
        <f t="shared" si="168"/>
        <v>308.88949997884947</v>
      </c>
      <c r="I356" s="444">
        <f t="shared" si="168"/>
        <v>322.30924905840857</v>
      </c>
      <c r="J356" s="444">
        <f t="shared" si="168"/>
        <v>327.00519466623859</v>
      </c>
      <c r="K356" s="444">
        <f t="shared" si="168"/>
        <v>328.73293077065398</v>
      </c>
      <c r="L356" s="444">
        <f t="shared" si="168"/>
        <v>331.00984877188284</v>
      </c>
      <c r="M356" s="444">
        <f t="shared" si="168"/>
        <v>332.42928832848366</v>
      </c>
      <c r="N356" s="444">
        <f t="shared" si="168"/>
        <v>333.842951703099</v>
      </c>
    </row>
    <row r="357" spans="1:14" ht="13.15">
      <c r="B357" s="329" t="str">
        <f t="shared" si="166"/>
        <v>25-29</v>
      </c>
      <c r="C357" s="444">
        <f t="shared" ref="C357:N357" si="169">C320+C264</f>
        <v>564.92065355253635</v>
      </c>
      <c r="D357" s="444">
        <f t="shared" si="169"/>
        <v>547.13756094122107</v>
      </c>
      <c r="E357" s="444">
        <f t="shared" si="169"/>
        <v>538.49977138185079</v>
      </c>
      <c r="F357" s="444">
        <f t="shared" si="169"/>
        <v>533.92164459653384</v>
      </c>
      <c r="G357" s="444">
        <f t="shared" si="169"/>
        <v>537.48391783596514</v>
      </c>
      <c r="H357" s="444">
        <f t="shared" si="169"/>
        <v>546.12702809009295</v>
      </c>
      <c r="I357" s="444">
        <f t="shared" si="169"/>
        <v>558.98542453822211</v>
      </c>
      <c r="J357" s="444">
        <f t="shared" si="169"/>
        <v>565.72996044773106</v>
      </c>
      <c r="K357" s="444">
        <f t="shared" si="169"/>
        <v>569.79621634577768</v>
      </c>
      <c r="L357" s="444">
        <f t="shared" si="169"/>
        <v>574.14642785612659</v>
      </c>
      <c r="M357" s="444">
        <f t="shared" si="169"/>
        <v>577.50317504538839</v>
      </c>
      <c r="N357" s="444">
        <f t="shared" si="169"/>
        <v>580.61206914554896</v>
      </c>
    </row>
    <row r="358" spans="1:14" ht="13.15">
      <c r="B358" s="329" t="str">
        <f t="shared" si="166"/>
        <v>30-34</v>
      </c>
      <c r="C358" s="444">
        <f t="shared" ref="C358:N358" si="170">C321+C265</f>
        <v>796.71630037376713</v>
      </c>
      <c r="D358" s="444">
        <f t="shared" si="170"/>
        <v>736.97872321883108</v>
      </c>
      <c r="E358" s="444">
        <f t="shared" si="170"/>
        <v>687.50786980648013</v>
      </c>
      <c r="F358" s="444">
        <f t="shared" si="170"/>
        <v>648.29073201824144</v>
      </c>
      <c r="G358" s="444">
        <f t="shared" si="170"/>
        <v>620.91213180524187</v>
      </c>
      <c r="H358" s="444">
        <f t="shared" si="170"/>
        <v>603.2929779347744</v>
      </c>
      <c r="I358" s="444">
        <f t="shared" si="170"/>
        <v>594.0731113854896</v>
      </c>
      <c r="J358" s="444">
        <f t="shared" si="170"/>
        <v>587.26781702845619</v>
      </c>
      <c r="K358" s="444">
        <f t="shared" si="170"/>
        <v>582.72554743521209</v>
      </c>
      <c r="L358" s="444">
        <f t="shared" si="170"/>
        <v>580.69318472026646</v>
      </c>
      <c r="M358" s="444">
        <f t="shared" si="170"/>
        <v>579.91069672226638</v>
      </c>
      <c r="N358" s="444">
        <f t="shared" si="170"/>
        <v>580.16456539388298</v>
      </c>
    </row>
    <row r="359" spans="1:14" ht="13.15">
      <c r="B359" s="329" t="str">
        <f t="shared" si="166"/>
        <v>35-39</v>
      </c>
      <c r="C359" s="444">
        <f t="shared" ref="C359:N359" si="171">C322+C266</f>
        <v>780.70205617169563</v>
      </c>
      <c r="D359" s="444">
        <f t="shared" si="171"/>
        <v>757.84304783564278</v>
      </c>
      <c r="E359" s="444">
        <f t="shared" si="171"/>
        <v>727.60788076707036</v>
      </c>
      <c r="F359" s="444">
        <f t="shared" si="171"/>
        <v>695.1455014034733</v>
      </c>
      <c r="G359" s="444">
        <f t="shared" si="171"/>
        <v>665.72886094396631</v>
      </c>
      <c r="H359" s="444">
        <f t="shared" si="171"/>
        <v>640.43580269865834</v>
      </c>
      <c r="I359" s="444">
        <f t="shared" si="171"/>
        <v>620.2110885629678</v>
      </c>
      <c r="J359" s="444">
        <f t="shared" si="171"/>
        <v>601.88726020522154</v>
      </c>
      <c r="K359" s="444">
        <f t="shared" si="171"/>
        <v>586.60664494113803</v>
      </c>
      <c r="L359" s="444">
        <f t="shared" si="171"/>
        <v>574.97739158994034</v>
      </c>
      <c r="M359" s="444">
        <f t="shared" si="171"/>
        <v>566.01046736793535</v>
      </c>
      <c r="N359" s="444">
        <f t="shared" si="171"/>
        <v>559.45213661546302</v>
      </c>
    </row>
    <row r="360" spans="1:14" ht="13.15">
      <c r="B360" s="329" t="str">
        <f t="shared" si="166"/>
        <v>40-44</v>
      </c>
      <c r="C360" s="444">
        <f t="shared" ref="C360:N360" si="172">C323+C267</f>
        <v>564.16582928212472</v>
      </c>
      <c r="D360" s="444">
        <f t="shared" si="172"/>
        <v>588.86796097262732</v>
      </c>
      <c r="E360" s="444">
        <f t="shared" si="172"/>
        <v>600.80755695741709</v>
      </c>
      <c r="F360" s="444">
        <f t="shared" si="172"/>
        <v>602.98893443251995</v>
      </c>
      <c r="G360" s="444">
        <f t="shared" si="172"/>
        <v>599.95357474575496</v>
      </c>
      <c r="H360" s="444">
        <f t="shared" si="172"/>
        <v>593.42283209053437</v>
      </c>
      <c r="I360" s="444">
        <f t="shared" si="172"/>
        <v>585.30175797197785</v>
      </c>
      <c r="J360" s="444">
        <f t="shared" si="172"/>
        <v>574.14341719190145</v>
      </c>
      <c r="K360" s="444">
        <f t="shared" si="172"/>
        <v>562.1169083190855</v>
      </c>
      <c r="L360" s="444">
        <f t="shared" si="172"/>
        <v>550.85145208905647</v>
      </c>
      <c r="M360" s="444">
        <f t="shared" si="172"/>
        <v>540.41555279000465</v>
      </c>
      <c r="N360" s="444">
        <f t="shared" si="172"/>
        <v>531.26467730439117</v>
      </c>
    </row>
    <row r="361" spans="1:14" ht="13.15">
      <c r="B361" s="329" t="str">
        <f t="shared" si="166"/>
        <v>45-49</v>
      </c>
      <c r="C361" s="444">
        <f t="shared" ref="C361:N361" si="173">C324+C268</f>
        <v>379.7734296189002</v>
      </c>
      <c r="D361" s="444">
        <f t="shared" si="173"/>
        <v>406.40316667175324</v>
      </c>
      <c r="E361" s="444">
        <f t="shared" si="173"/>
        <v>428.83071852535363</v>
      </c>
      <c r="F361" s="444">
        <f t="shared" si="173"/>
        <v>446.47000240764538</v>
      </c>
      <c r="G361" s="444">
        <f t="shared" si="173"/>
        <v>460.80866012409638</v>
      </c>
      <c r="H361" s="444">
        <f t="shared" si="173"/>
        <v>471.60043716830654</v>
      </c>
      <c r="I361" s="444">
        <f t="shared" si="173"/>
        <v>479.35949514492677</v>
      </c>
      <c r="J361" s="444">
        <f t="shared" si="173"/>
        <v>482.24258682484248</v>
      </c>
      <c r="K361" s="444">
        <f t="shared" si="173"/>
        <v>481.88446696840265</v>
      </c>
      <c r="L361" s="444">
        <f t="shared" si="173"/>
        <v>479.72530540294383</v>
      </c>
      <c r="M361" s="444">
        <f t="shared" si="173"/>
        <v>476.05784322334381</v>
      </c>
      <c r="N361" s="444">
        <f t="shared" si="173"/>
        <v>471.60600774197576</v>
      </c>
    </row>
    <row r="362" spans="1:14" ht="13.15">
      <c r="B362" s="329" t="str">
        <f t="shared" si="166"/>
        <v>50-54</v>
      </c>
      <c r="C362" s="444">
        <f t="shared" ref="C362:N362" si="174">C325+C269</f>
        <v>236.91257676724666</v>
      </c>
      <c r="D362" s="444">
        <f t="shared" si="174"/>
        <v>253.52938128768403</v>
      </c>
      <c r="E362" s="444">
        <f t="shared" si="174"/>
        <v>268.90786910125797</v>
      </c>
      <c r="F362" s="444">
        <f t="shared" si="174"/>
        <v>283.04827532884991</v>
      </c>
      <c r="G362" s="444">
        <f t="shared" si="174"/>
        <v>296.90711936811721</v>
      </c>
      <c r="H362" s="444">
        <f t="shared" si="174"/>
        <v>309.84211780365962</v>
      </c>
      <c r="I362" s="444">
        <f t="shared" si="174"/>
        <v>321.6389728913274</v>
      </c>
      <c r="J362" s="444">
        <f t="shared" si="174"/>
        <v>330.3473391052151</v>
      </c>
      <c r="K362" s="444">
        <f t="shared" si="174"/>
        <v>336.66018844093526</v>
      </c>
      <c r="L362" s="444">
        <f t="shared" si="174"/>
        <v>341.24631088449974</v>
      </c>
      <c r="M362" s="444">
        <f t="shared" si="174"/>
        <v>344.05402502972117</v>
      </c>
      <c r="N362" s="444">
        <f t="shared" si="174"/>
        <v>345.46604181870168</v>
      </c>
    </row>
    <row r="363" spans="1:14" ht="13.15">
      <c r="B363" s="329" t="str">
        <f t="shared" si="166"/>
        <v>55-59</v>
      </c>
      <c r="C363" s="444">
        <f t="shared" ref="C363:N363" si="175">C326+C270</f>
        <v>111.92032991092255</v>
      </c>
      <c r="D363" s="444">
        <f t="shared" si="175"/>
        <v>116.34536786068372</v>
      </c>
      <c r="E363" s="444">
        <f t="shared" si="175"/>
        <v>121.24936242105285</v>
      </c>
      <c r="F363" s="444">
        <f t="shared" si="175"/>
        <v>126.26154234515053</v>
      </c>
      <c r="G363" s="444">
        <f t="shared" si="175"/>
        <v>131.9710229361711</v>
      </c>
      <c r="H363" s="444">
        <f t="shared" si="175"/>
        <v>137.97385989064543</v>
      </c>
      <c r="I363" s="444">
        <f t="shared" si="175"/>
        <v>144.09643037148064</v>
      </c>
      <c r="J363" s="444">
        <f t="shared" si="175"/>
        <v>149.05100238184986</v>
      </c>
      <c r="K363" s="444">
        <f t="shared" si="175"/>
        <v>153.20716163987498</v>
      </c>
      <c r="L363" s="444">
        <f t="shared" si="175"/>
        <v>156.83165757361971</v>
      </c>
      <c r="M363" s="444">
        <f t="shared" si="175"/>
        <v>159.71791640128487</v>
      </c>
      <c r="N363" s="444">
        <f t="shared" si="175"/>
        <v>161.9556570179073</v>
      </c>
    </row>
    <row r="364" spans="1:14" ht="13.15">
      <c r="B364" s="329" t="str">
        <f t="shared" si="166"/>
        <v>60-64</v>
      </c>
      <c r="C364" s="444">
        <f t="shared" ref="C364:N364" si="176">C327+C271</f>
        <v>40.948248400252702</v>
      </c>
      <c r="D364" s="444">
        <f t="shared" si="176"/>
        <v>41.610539970539975</v>
      </c>
      <c r="E364" s="444">
        <f t="shared" si="176"/>
        <v>42.39162231360428</v>
      </c>
      <c r="F364" s="444">
        <f t="shared" si="176"/>
        <v>43.271016509219187</v>
      </c>
      <c r="G364" s="444">
        <f t="shared" si="176"/>
        <v>44.624182423594824</v>
      </c>
      <c r="H364" s="444">
        <f t="shared" si="176"/>
        <v>46.266713682592602</v>
      </c>
      <c r="I364" s="444">
        <f t="shared" si="176"/>
        <v>48.137762106504653</v>
      </c>
      <c r="J364" s="444">
        <f t="shared" si="176"/>
        <v>49.60121326045951</v>
      </c>
      <c r="K364" s="444">
        <f t="shared" si="176"/>
        <v>50.898425477855582</v>
      </c>
      <c r="L364" s="444">
        <f t="shared" si="176"/>
        <v>52.169083342119343</v>
      </c>
      <c r="M364" s="444">
        <f t="shared" si="176"/>
        <v>53.280948257495524</v>
      </c>
      <c r="N364" s="444">
        <f t="shared" si="176"/>
        <v>54.252411980425009</v>
      </c>
    </row>
    <row r="365" spans="1:14" ht="13.15">
      <c r="B365" s="329" t="str">
        <f t="shared" si="166"/>
        <v>65 plus</v>
      </c>
      <c r="C365" s="444">
        <f t="shared" ref="C365:N365" si="177">C328+C272</f>
        <v>10.697514987183503</v>
      </c>
      <c r="D365" s="444">
        <f t="shared" si="177"/>
        <v>14.068670132498866</v>
      </c>
      <c r="E365" s="444">
        <f t="shared" si="177"/>
        <v>16.273524013338125</v>
      </c>
      <c r="F365" s="444">
        <f t="shared" si="177"/>
        <v>17.744890470836463</v>
      </c>
      <c r="G365" s="444">
        <f t="shared" si="177"/>
        <v>18.885683982125496</v>
      </c>
      <c r="H365" s="444">
        <f t="shared" si="177"/>
        <v>19.86046709962012</v>
      </c>
      <c r="I365" s="444">
        <f t="shared" si="177"/>
        <v>20.778202241333624</v>
      </c>
      <c r="J365" s="444">
        <f t="shared" si="177"/>
        <v>21.522241043425026</v>
      </c>
      <c r="K365" s="444">
        <f t="shared" si="177"/>
        <v>22.1614685601687</v>
      </c>
      <c r="L365" s="444">
        <f t="shared" si="177"/>
        <v>22.761489930603172</v>
      </c>
      <c r="M365" s="444">
        <f t="shared" si="177"/>
        <v>23.309248379104073</v>
      </c>
      <c r="N365" s="444">
        <f t="shared" si="177"/>
        <v>23.814086275879994</v>
      </c>
    </row>
    <row r="366" spans="1:14" ht="13.15">
      <c r="B366" s="329" t="str">
        <f t="shared" si="166"/>
        <v>Total</v>
      </c>
      <c r="C366" s="444">
        <f t="shared" ref="C366:N366" si="178">SUM(C356:C365)</f>
        <v>3694.9420480570334</v>
      </c>
      <c r="D366" s="444">
        <f t="shared" si="178"/>
        <v>3706.2248663315149</v>
      </c>
      <c r="E366" s="444">
        <f t="shared" si="178"/>
        <v>3699.2135231475786</v>
      </c>
      <c r="F366" s="444">
        <f t="shared" si="178"/>
        <v>3678.5585439463966</v>
      </c>
      <c r="G366" s="444">
        <f t="shared" si="178"/>
        <v>3672.8393002577486</v>
      </c>
      <c r="H366" s="444">
        <f t="shared" si="178"/>
        <v>3677.7117364377341</v>
      </c>
      <c r="I366" s="444">
        <f t="shared" si="178"/>
        <v>3694.8914942726387</v>
      </c>
      <c r="J366" s="444">
        <f t="shared" si="178"/>
        <v>3688.7980321553405</v>
      </c>
      <c r="K366" s="444">
        <f t="shared" si="178"/>
        <v>3674.7899588991036</v>
      </c>
      <c r="L366" s="444">
        <f t="shared" si="178"/>
        <v>3664.4121521610587</v>
      </c>
      <c r="M366" s="444">
        <f t="shared" si="178"/>
        <v>3652.6891615450281</v>
      </c>
      <c r="N366" s="444">
        <f t="shared" si="178"/>
        <v>3642.4306049972756</v>
      </c>
    </row>
    <row r="367" spans="1:14">
      <c r="A367" s="300">
        <f>SUM(C367:N367)</f>
        <v>0</v>
      </c>
      <c r="C367" s="300">
        <f t="shared" ref="C367:N367" si="179">SUM(C356:C365)-C366</f>
        <v>0</v>
      </c>
      <c r="D367" s="300">
        <f t="shared" si="179"/>
        <v>0</v>
      </c>
      <c r="E367" s="300">
        <f t="shared" si="179"/>
        <v>0</v>
      </c>
      <c r="F367" s="300">
        <f t="shared" si="179"/>
        <v>0</v>
      </c>
      <c r="G367" s="300">
        <f t="shared" si="179"/>
        <v>0</v>
      </c>
      <c r="H367" s="300">
        <f t="shared" si="179"/>
        <v>0</v>
      </c>
      <c r="I367" s="300">
        <f t="shared" si="179"/>
        <v>0</v>
      </c>
      <c r="J367" s="300">
        <f t="shared" si="179"/>
        <v>0</v>
      </c>
      <c r="K367" s="300">
        <f t="shared" si="179"/>
        <v>0</v>
      </c>
      <c r="L367" s="300">
        <f t="shared" si="179"/>
        <v>0</v>
      </c>
      <c r="M367" s="300">
        <f t="shared" si="179"/>
        <v>0</v>
      </c>
      <c r="N367" s="300">
        <f t="shared" si="179"/>
        <v>0</v>
      </c>
    </row>
    <row r="368" spans="1:14">
      <c r="C368" s="320">
        <f>C350+C366</f>
        <v>4740.1138605007409</v>
      </c>
      <c r="D368" s="320">
        <f t="shared" ref="D368:N368" si="180">D350+D366</f>
        <v>4752.9085316880301</v>
      </c>
      <c r="E368" s="320">
        <f t="shared" si="180"/>
        <v>4747.4584889264952</v>
      </c>
      <c r="F368" s="320">
        <f t="shared" si="180"/>
        <v>4725.8608227382265</v>
      </c>
      <c r="G368" s="320">
        <f t="shared" si="180"/>
        <v>4724.0459683688368</v>
      </c>
      <c r="H368" s="320">
        <f t="shared" si="180"/>
        <v>4736.2452413546334</v>
      </c>
      <c r="I368" s="320">
        <f t="shared" si="180"/>
        <v>4764.5127774888506</v>
      </c>
      <c r="J368" s="320">
        <f t="shared" si="180"/>
        <v>4763.0532148428219</v>
      </c>
      <c r="K368" s="320">
        <f t="shared" si="180"/>
        <v>4751.4066693918903</v>
      </c>
      <c r="L368" s="320">
        <f t="shared" si="180"/>
        <v>4744.2880312492352</v>
      </c>
      <c r="M368" s="320">
        <f t="shared" si="180"/>
        <v>4735.250647108649</v>
      </c>
      <c r="N368" s="320">
        <f t="shared" si="180"/>
        <v>4727.8440892214458</v>
      </c>
    </row>
    <row r="369" spans="1:14">
      <c r="C369" s="320">
        <f t="shared" ref="C369:N369" si="181">C36</f>
        <v>4740.1138605007391</v>
      </c>
      <c r="D369" s="320">
        <f t="shared" si="181"/>
        <v>4752.9085316880291</v>
      </c>
      <c r="E369" s="320">
        <f t="shared" si="181"/>
        <v>4747.4584889264943</v>
      </c>
      <c r="F369" s="320">
        <f t="shared" si="181"/>
        <v>4725.8608227382256</v>
      </c>
      <c r="G369" s="320">
        <f t="shared" si="181"/>
        <v>4724.045968368835</v>
      </c>
      <c r="H369" s="320">
        <f t="shared" si="181"/>
        <v>4736.2452413546316</v>
      </c>
      <c r="I369" s="320">
        <f t="shared" si="181"/>
        <v>4764.5127774888497</v>
      </c>
      <c r="J369" s="320">
        <f t="shared" si="181"/>
        <v>4763.053214842821</v>
      </c>
      <c r="K369" s="320">
        <f t="shared" si="181"/>
        <v>4751.4066693918894</v>
      </c>
      <c r="L369" s="320">
        <f t="shared" si="181"/>
        <v>4744.2880312492334</v>
      </c>
      <c r="M369" s="320">
        <f t="shared" si="181"/>
        <v>4735.2506471086472</v>
      </c>
      <c r="N369" s="320">
        <f t="shared" si="181"/>
        <v>4727.844089221443</v>
      </c>
    </row>
    <row r="370" spans="1:14">
      <c r="A370" s="300">
        <f>SUM(C370:L370)</f>
        <v>0</v>
      </c>
      <c r="C370" s="320">
        <f>C368-C369</f>
        <v>0</v>
      </c>
      <c r="D370" s="320">
        <f t="shared" ref="D370:N370" si="182">D368-D369</f>
        <v>0</v>
      </c>
      <c r="E370" s="320">
        <f t="shared" si="182"/>
        <v>0</v>
      </c>
      <c r="F370" s="320">
        <f t="shared" si="182"/>
        <v>0</v>
      </c>
      <c r="G370" s="320">
        <f t="shared" si="182"/>
        <v>0</v>
      </c>
      <c r="H370" s="320">
        <f t="shared" si="182"/>
        <v>0</v>
      </c>
      <c r="I370" s="320">
        <f t="shared" si="182"/>
        <v>0</v>
      </c>
      <c r="J370" s="320">
        <f t="shared" si="182"/>
        <v>0</v>
      </c>
      <c r="K370" s="320">
        <f t="shared" si="182"/>
        <v>0</v>
      </c>
      <c r="L370" s="320">
        <f t="shared" si="182"/>
        <v>0</v>
      </c>
      <c r="M370" s="320">
        <f t="shared" si="182"/>
        <v>0</v>
      </c>
      <c r="N370" s="320">
        <f t="shared" si="182"/>
        <v>0</v>
      </c>
    </row>
    <row r="371" spans="1:14">
      <c r="A371" s="300">
        <f>SUM(C371:L371)</f>
        <v>0</v>
      </c>
      <c r="C371" s="320">
        <f>IF(C294&gt;0,0,C294)</f>
        <v>0</v>
      </c>
      <c r="D371" s="320">
        <f t="shared" ref="D371:N371" si="183">IF(D294&gt;0,0,D294)</f>
        <v>0</v>
      </c>
      <c r="E371" s="320">
        <f t="shared" si="183"/>
        <v>0</v>
      </c>
      <c r="F371" s="320">
        <f t="shared" si="183"/>
        <v>0</v>
      </c>
      <c r="G371" s="320">
        <f t="shared" si="183"/>
        <v>0</v>
      </c>
      <c r="H371" s="320">
        <f t="shared" si="183"/>
        <v>0</v>
      </c>
      <c r="I371" s="320">
        <f t="shared" si="183"/>
        <v>0</v>
      </c>
      <c r="J371" s="320">
        <f t="shared" si="183"/>
        <v>0</v>
      </c>
      <c r="K371" s="320">
        <f t="shared" si="183"/>
        <v>0</v>
      </c>
      <c r="L371" s="320">
        <f t="shared" si="183"/>
        <v>0</v>
      </c>
      <c r="M371" s="320">
        <f t="shared" si="183"/>
        <v>0</v>
      </c>
      <c r="N371" s="320">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0000"/>
  </sheetPr>
  <dimension ref="A1:R371"/>
  <sheetViews>
    <sheetView showGridLines="0" workbookViewId="0"/>
  </sheetViews>
  <sheetFormatPr defaultColWidth="9" defaultRowHeight="12.75"/>
  <cols>
    <col min="1" max="1" width="9" style="300"/>
    <col min="2" max="2" width="28.73046875" style="300" customWidth="1"/>
    <col min="3" max="17" width="10.73046875" style="300" customWidth="1"/>
    <col min="18"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 r="A5" s="674" t="s">
        <v>274</v>
      </c>
      <c r="B5" s="674"/>
      <c r="C5" s="674"/>
      <c r="D5" s="674"/>
      <c r="E5" s="674"/>
      <c r="F5" s="674"/>
      <c r="G5" s="674"/>
      <c r="H5" s="674"/>
      <c r="I5" s="674"/>
      <c r="J5" s="674"/>
      <c r="K5" s="674"/>
      <c r="L5" s="674"/>
      <c r="M5" s="674"/>
      <c r="N5" s="674"/>
      <c r="O5" s="340"/>
      <c r="P5" s="340"/>
      <c r="Q5" s="340"/>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15">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7" t="str">
        <f>Forecast_stock_figures!B24</f>
        <v>English</v>
      </c>
      <c r="C15" s="298">
        <f>Forecast_stock_figures!C48</f>
        <v>30408.609768631351</v>
      </c>
      <c r="D15" s="298">
        <f>Forecast_stock_figures!D48</f>
        <v>31104.771606330149</v>
      </c>
      <c r="E15" s="298">
        <f>Forecast_stock_figures!E48</f>
        <v>31513.501431157682</v>
      </c>
      <c r="F15" s="298">
        <f>Forecast_stock_figures!F48</f>
        <v>31818.331154967142</v>
      </c>
      <c r="G15" s="298">
        <f>Forecast_stock_figures!G48</f>
        <v>32102.964518529257</v>
      </c>
      <c r="H15" s="298">
        <f>Forecast_stock_figures!H48</f>
        <v>32675.243987934358</v>
      </c>
      <c r="I15" s="298">
        <f>Forecast_stock_figures!I48</f>
        <v>33152.992517414743</v>
      </c>
      <c r="J15" s="298">
        <f>Forecast_stock_figures!J48</f>
        <v>33300.283886916419</v>
      </c>
      <c r="K15" s="298">
        <f>Forecast_stock_figures!K48</f>
        <v>33370.275700466133</v>
      </c>
      <c r="L15" s="298">
        <f>Forecast_stock_figures!L48</f>
        <v>33329.021419399091</v>
      </c>
      <c r="M15" s="298">
        <f>Forecast_stock_figures!M48</f>
        <v>33215.705078831998</v>
      </c>
      <c r="N15" s="298">
        <f>Forecast_stock_figures!N48</f>
        <v>33042.14532192811</v>
      </c>
    </row>
    <row r="17" spans="1:9" ht="15">
      <c r="B17" s="331" t="s">
        <v>161</v>
      </c>
    </row>
    <row r="19" spans="1:9" ht="13.15">
      <c r="B19" s="1405" t="str">
        <f>Stock_ages_breakdowns!B73</f>
        <v>Age group</v>
      </c>
      <c r="C19" s="1406" t="str">
        <f>Stock_ages_breakdowns!S73</f>
        <v>English</v>
      </c>
      <c r="D19" s="1407"/>
      <c r="H19" s="316" t="s">
        <v>132</v>
      </c>
    </row>
    <row r="20" spans="1:9" ht="13.15">
      <c r="B20" s="1405"/>
      <c r="C20" s="354" t="str">
        <f>Stock_ages_breakdowns!S74</f>
        <v>Male</v>
      </c>
      <c r="D20" s="354" t="str">
        <f>Stock_ages_breakdowns!T74</f>
        <v>Female</v>
      </c>
    </row>
    <row r="21" spans="1:9" ht="13.15">
      <c r="B21" s="354" t="str">
        <f>Stock_ages_breakdowns!B75</f>
        <v>20-24</v>
      </c>
      <c r="C21" s="322">
        <f>Stock_ages_breakdowns!S20</f>
        <v>269.08530773185402</v>
      </c>
      <c r="D21" s="322">
        <f>Stock_ages_breakdowns!T20</f>
        <v>1320.5016027829465</v>
      </c>
    </row>
    <row r="22" spans="1:9" ht="13.15">
      <c r="B22" s="354" t="str">
        <f>Stock_ages_breakdowns!B76</f>
        <v>25-29</v>
      </c>
      <c r="C22" s="322">
        <f>Stock_ages_breakdowns!S21</f>
        <v>1042.6193176828267</v>
      </c>
      <c r="D22" s="322">
        <f>Stock_ages_breakdowns!T21</f>
        <v>4569.646243800602</v>
      </c>
    </row>
    <row r="23" spans="1:9" ht="13.15">
      <c r="B23" s="354" t="str">
        <f>Stock_ages_breakdowns!B77</f>
        <v>30-34</v>
      </c>
      <c r="C23" s="322">
        <f>Stock_ages_breakdowns!S22</f>
        <v>1230.0658354444822</v>
      </c>
      <c r="D23" s="322">
        <f>Stock_ages_breakdowns!T22</f>
        <v>4483.5784652247366</v>
      </c>
    </row>
    <row r="24" spans="1:9" ht="13.15">
      <c r="B24" s="354" t="str">
        <f>Stock_ages_breakdowns!B78</f>
        <v>35-39</v>
      </c>
      <c r="C24" s="322">
        <f>Stock_ages_breakdowns!S23</f>
        <v>1068.4362512643334</v>
      </c>
      <c r="D24" s="322">
        <f>Stock_ages_breakdowns!T23</f>
        <v>4014.5836717943512</v>
      </c>
    </row>
    <row r="25" spans="1:9" ht="13.15">
      <c r="B25" s="354" t="str">
        <f>Stock_ages_breakdowns!B79</f>
        <v>40-44</v>
      </c>
      <c r="C25" s="322">
        <f>Stock_ages_breakdowns!S24</f>
        <v>895.40769640999315</v>
      </c>
      <c r="D25" s="322">
        <f>Stock_ages_breakdowns!T24</f>
        <v>3165.5118561773506</v>
      </c>
    </row>
    <row r="26" spans="1:9" ht="13.15">
      <c r="B26" s="354" t="str">
        <f>Stock_ages_breakdowns!B80</f>
        <v>45-49</v>
      </c>
      <c r="C26" s="322">
        <f>Stock_ages_breakdowns!S25</f>
        <v>800.05994170845975</v>
      </c>
      <c r="D26" s="322">
        <f>Stock_ages_breakdowns!T25</f>
        <v>2570.9133858839859</v>
      </c>
    </row>
    <row r="27" spans="1:9" ht="13.15">
      <c r="B27" s="354" t="str">
        <f>Stock_ages_breakdowns!B81</f>
        <v>50-54</v>
      </c>
      <c r="C27" s="322">
        <f>Stock_ages_breakdowns!S26</f>
        <v>579.05951027000708</v>
      </c>
      <c r="D27" s="322">
        <f>Stock_ages_breakdowns!T26</f>
        <v>2062.251694503505</v>
      </c>
    </row>
    <row r="28" spans="1:9" ht="13.15">
      <c r="B28" s="354" t="str">
        <f>Stock_ages_breakdowns!B82</f>
        <v>55-59</v>
      </c>
      <c r="C28" s="322">
        <f>Stock_ages_breakdowns!S27</f>
        <v>360.31307303276742</v>
      </c>
      <c r="D28" s="322">
        <f>Stock_ages_breakdowns!T27</f>
        <v>1321.8385993432933</v>
      </c>
    </row>
    <row r="29" spans="1:9" ht="13.15">
      <c r="B29" s="354" t="str">
        <f>Stock_ages_breakdowns!B83</f>
        <v>60-64</v>
      </c>
      <c r="C29" s="322">
        <f>Stock_ages_breakdowns!S28</f>
        <v>108.22972156046231</v>
      </c>
      <c r="D29" s="322">
        <f>Stock_ages_breakdowns!T28</f>
        <v>441.84186328595911</v>
      </c>
      <c r="F29" s="316"/>
    </row>
    <row r="30" spans="1:9" ht="13.15">
      <c r="B30" s="354" t="str">
        <f>Stock_ages_breakdowns!B84</f>
        <v>65 plus</v>
      </c>
      <c r="C30" s="322">
        <f>Stock_ages_breakdowns!S29</f>
        <v>30.692921037191812</v>
      </c>
      <c r="D30" s="322">
        <f>Stock_ages_breakdowns!T29</f>
        <v>73.972809692248717</v>
      </c>
      <c r="G30" s="317" t="s">
        <v>46</v>
      </c>
      <c r="H30" s="317" t="s">
        <v>47</v>
      </c>
    </row>
    <row r="31" spans="1:9" ht="13.15">
      <c r="A31" s="300">
        <f>I31</f>
        <v>0</v>
      </c>
      <c r="B31" s="354" t="str">
        <f>Stock_ages_breakdowns!B85</f>
        <v>Total</v>
      </c>
      <c r="C31" s="322">
        <f>Stock_ages_breakdowns!S30</f>
        <v>6383.9695761423773</v>
      </c>
      <c r="D31" s="322">
        <f>Stock_ages_breakdowns!T30</f>
        <v>24024.640192488976</v>
      </c>
      <c r="E31" s="318">
        <f>SUM(C31:D31)</f>
        <v>30408.609768631351</v>
      </c>
      <c r="G31" s="357">
        <f>C31/$E$31</f>
        <v>0.20993954096276696</v>
      </c>
      <c r="H31" s="357">
        <f>D31/$E$31</f>
        <v>0.7900604590372331</v>
      </c>
      <c r="I31" s="300">
        <f>(G31+H31)-1</f>
        <v>0</v>
      </c>
    </row>
    <row r="33" spans="2:18" ht="15">
      <c r="B33" s="331" t="s">
        <v>262</v>
      </c>
      <c r="H33" s="316"/>
    </row>
    <row r="34" spans="2:18">
      <c r="H34" s="316"/>
    </row>
    <row r="35" spans="2:18"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8" ht="13.15">
      <c r="B36" s="317" t="str">
        <f>B15</f>
        <v>English</v>
      </c>
      <c r="C36" s="298">
        <f>Teacher_need_by_subject!C638</f>
        <v>31104.771606330149</v>
      </c>
      <c r="D36" s="298">
        <f>Teacher_need_by_subject!D638</f>
        <v>31513.501431157682</v>
      </c>
      <c r="E36" s="298">
        <f>Teacher_need_by_subject!E638</f>
        <v>31818.331154967142</v>
      </c>
      <c r="F36" s="298">
        <f>Teacher_need_by_subject!F638</f>
        <v>32102.964518529257</v>
      </c>
      <c r="G36" s="298">
        <f>Teacher_need_by_subject!G638</f>
        <v>32675.243987934358</v>
      </c>
      <c r="H36" s="298">
        <f>Teacher_need_by_subject!H638</f>
        <v>33152.992517414743</v>
      </c>
      <c r="I36" s="298">
        <f>Teacher_need_by_subject!I638</f>
        <v>33300.283886916419</v>
      </c>
      <c r="J36" s="298">
        <f>Teacher_need_by_subject!J638</f>
        <v>33370.275700466133</v>
      </c>
      <c r="K36" s="298">
        <f>Teacher_need_by_subject!K638</f>
        <v>33329.021419399091</v>
      </c>
      <c r="L36" s="298">
        <f>Teacher_need_by_subject!L638</f>
        <v>33215.705078831998</v>
      </c>
      <c r="M36" s="298">
        <f>Teacher_need_by_subject!M638</f>
        <v>33042.14532192811</v>
      </c>
      <c r="N36" s="298">
        <f>Teacher_need_by_subject!N638</f>
        <v>32939.27131928267</v>
      </c>
    </row>
    <row r="37" spans="2:18">
      <c r="H37" s="316"/>
    </row>
    <row r="38" spans="2:18" ht="15">
      <c r="B38" s="331" t="s">
        <v>169</v>
      </c>
      <c r="H38" s="316"/>
    </row>
    <row r="39" spans="2:18">
      <c r="H39" s="316"/>
    </row>
    <row r="40" spans="2:18" ht="13.15">
      <c r="B40" s="332" t="s">
        <v>46</v>
      </c>
      <c r="H40" s="316"/>
    </row>
    <row r="41" spans="2:18">
      <c r="H41" s="316"/>
    </row>
    <row r="42" spans="2:18"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8" ht="13.15">
      <c r="B43" s="354" t="str">
        <f>B21</f>
        <v>20-24</v>
      </c>
      <c r="C43" s="298">
        <f>C21</f>
        <v>269.08530773185402</v>
      </c>
      <c r="D43" s="298">
        <f>C340</f>
        <v>411.43193264495989</v>
      </c>
      <c r="E43" s="298">
        <f t="shared" ref="E43:L43" si="2">D340</f>
        <v>499.11154671742878</v>
      </c>
      <c r="F43" s="298">
        <f t="shared" si="2"/>
        <v>561.47276382500115</v>
      </c>
      <c r="G43" s="298">
        <f t="shared" si="2"/>
        <v>606.16973541719233</v>
      </c>
      <c r="H43" s="298">
        <f t="shared" si="2"/>
        <v>654.28923627492861</v>
      </c>
      <c r="I43" s="298">
        <f t="shared" si="2"/>
        <v>686.34038651994797</v>
      </c>
      <c r="J43" s="298">
        <f t="shared" si="2"/>
        <v>694.03511694918154</v>
      </c>
      <c r="K43" s="298">
        <f t="shared" si="2"/>
        <v>696.20862028346778</v>
      </c>
      <c r="L43" s="298">
        <f t="shared" si="2"/>
        <v>692.28404661763807</v>
      </c>
      <c r="M43" s="298">
        <f>L340</f>
        <v>685.5321455747096</v>
      </c>
      <c r="N43" s="298">
        <f>M340</f>
        <v>677.0115393774181</v>
      </c>
      <c r="P43" s="267"/>
      <c r="Q43" s="267"/>
      <c r="R43" s="267"/>
    </row>
    <row r="44" spans="2:18" ht="13.15">
      <c r="B44" s="354" t="str">
        <f t="shared" ref="B44:C53" si="3">B22</f>
        <v>25-29</v>
      </c>
      <c r="C44" s="298">
        <f t="shared" si="3"/>
        <v>1042.6193176828267</v>
      </c>
      <c r="D44" s="298">
        <f t="shared" ref="D44:K53" si="4">C341</f>
        <v>1012.8150614429981</v>
      </c>
      <c r="E44" s="298">
        <f t="shared" si="4"/>
        <v>1005.5082023145047</v>
      </c>
      <c r="F44" s="298">
        <f t="shared" si="4"/>
        <v>1017.2131009158985</v>
      </c>
      <c r="G44" s="298">
        <f t="shared" si="4"/>
        <v>1037.6190646395107</v>
      </c>
      <c r="H44" s="298">
        <f t="shared" si="4"/>
        <v>1077.5531263482105</v>
      </c>
      <c r="I44" s="298">
        <f t="shared" si="4"/>
        <v>1112.5543069654152</v>
      </c>
      <c r="J44" s="298">
        <f t="shared" si="4"/>
        <v>1127.5246880380298</v>
      </c>
      <c r="K44" s="298">
        <f t="shared" si="4"/>
        <v>1136.0698288053895</v>
      </c>
      <c r="L44" s="298">
        <f t="shared" ref="L44:L53" si="5">K341</f>
        <v>1136.7800294716394</v>
      </c>
      <c r="M44" s="298">
        <f t="shared" ref="M44:M53" si="6">L341</f>
        <v>1132.3945315425437</v>
      </c>
      <c r="N44" s="298">
        <f t="shared" ref="N44:N53" si="7">M341</f>
        <v>1124.1416802630245</v>
      </c>
    </row>
    <row r="45" spans="2:18" ht="13.15">
      <c r="B45" s="354" t="str">
        <f t="shared" si="3"/>
        <v>30-34</v>
      </c>
      <c r="C45" s="298">
        <f t="shared" si="3"/>
        <v>1230.0658354444822</v>
      </c>
      <c r="D45" s="298">
        <f t="shared" si="4"/>
        <v>1208.0919118639249</v>
      </c>
      <c r="E45" s="298">
        <f t="shared" si="4"/>
        <v>1181.2034864969173</v>
      </c>
      <c r="F45" s="298">
        <f t="shared" si="4"/>
        <v>1160.8559324020605</v>
      </c>
      <c r="G45" s="298">
        <f t="shared" si="4"/>
        <v>1148.585888686453</v>
      </c>
      <c r="H45" s="298">
        <f t="shared" si="4"/>
        <v>1152.0229801538546</v>
      </c>
      <c r="I45" s="298">
        <f t="shared" si="4"/>
        <v>1161.1455932774088</v>
      </c>
      <c r="J45" s="298">
        <f t="shared" si="4"/>
        <v>1166.8038756532205</v>
      </c>
      <c r="K45" s="298">
        <f t="shared" si="4"/>
        <v>1172.0786809405099</v>
      </c>
      <c r="L45" s="298">
        <f t="shared" si="5"/>
        <v>1174.7402997238401</v>
      </c>
      <c r="M45" s="298">
        <f t="shared" si="6"/>
        <v>1174.7694458943793</v>
      </c>
      <c r="N45" s="298">
        <f t="shared" si="7"/>
        <v>1172.0331495020837</v>
      </c>
      <c r="P45" s="267"/>
      <c r="Q45" s="267"/>
      <c r="R45" s="267"/>
    </row>
    <row r="46" spans="2:18" ht="13.15">
      <c r="B46" s="354" t="str">
        <f t="shared" si="3"/>
        <v>35-39</v>
      </c>
      <c r="C46" s="298">
        <f t="shared" si="3"/>
        <v>1068.4362512643334</v>
      </c>
      <c r="D46" s="298">
        <f t="shared" si="4"/>
        <v>1104.283875530816</v>
      </c>
      <c r="E46" s="298">
        <f t="shared" si="4"/>
        <v>1122.8602696455393</v>
      </c>
      <c r="F46" s="298">
        <f t="shared" si="4"/>
        <v>1132.1909602902811</v>
      </c>
      <c r="G46" s="298">
        <f t="shared" si="4"/>
        <v>1135.6870126236315</v>
      </c>
      <c r="H46" s="298">
        <f t="shared" si="4"/>
        <v>1142.5019898262797</v>
      </c>
      <c r="I46" s="298">
        <f t="shared" si="4"/>
        <v>1147.6433832820712</v>
      </c>
      <c r="J46" s="298">
        <f t="shared" si="4"/>
        <v>1147.5691148064418</v>
      </c>
      <c r="K46" s="298">
        <f t="shared" si="4"/>
        <v>1147.3487338520338</v>
      </c>
      <c r="L46" s="298">
        <f t="shared" si="5"/>
        <v>1146.0877300980289</v>
      </c>
      <c r="M46" s="298">
        <f t="shared" si="6"/>
        <v>1144.1119555215582</v>
      </c>
      <c r="N46" s="298">
        <f t="shared" si="7"/>
        <v>1141.1949776942911</v>
      </c>
    </row>
    <row r="47" spans="2:18" ht="13.15">
      <c r="B47" s="354" t="str">
        <f t="shared" si="3"/>
        <v>40-44</v>
      </c>
      <c r="C47" s="298">
        <f t="shared" si="3"/>
        <v>895.40769640999315</v>
      </c>
      <c r="D47" s="298">
        <f t="shared" si="4"/>
        <v>935.46036530696676</v>
      </c>
      <c r="E47" s="298">
        <f t="shared" si="4"/>
        <v>968.6255398755402</v>
      </c>
      <c r="F47" s="298">
        <f t="shared" si="4"/>
        <v>997.19745989856699</v>
      </c>
      <c r="G47" s="298">
        <f t="shared" si="4"/>
        <v>1020.4676619149743</v>
      </c>
      <c r="H47" s="298">
        <f t="shared" si="4"/>
        <v>1043.8425168597116</v>
      </c>
      <c r="I47" s="298">
        <f t="shared" si="4"/>
        <v>1062.0341074147927</v>
      </c>
      <c r="J47" s="298">
        <f t="shared" si="4"/>
        <v>1071.8622830347883</v>
      </c>
      <c r="K47" s="298">
        <f t="shared" si="4"/>
        <v>1078.1422324090474</v>
      </c>
      <c r="L47" s="298">
        <f t="shared" si="5"/>
        <v>1081.0379105785275</v>
      </c>
      <c r="M47" s="298">
        <f t="shared" si="6"/>
        <v>1081.6748650685313</v>
      </c>
      <c r="N47" s="298">
        <f t="shared" si="7"/>
        <v>1080.562844641775</v>
      </c>
      <c r="P47" s="267"/>
      <c r="Q47" s="267"/>
      <c r="R47" s="267"/>
    </row>
    <row r="48" spans="2:18" ht="13.15">
      <c r="B48" s="354" t="str">
        <f t="shared" si="3"/>
        <v>45-49</v>
      </c>
      <c r="C48" s="298">
        <f t="shared" si="3"/>
        <v>800.05994170845975</v>
      </c>
      <c r="D48" s="298">
        <f t="shared" si="4"/>
        <v>809.08635455311344</v>
      </c>
      <c r="E48" s="298">
        <f t="shared" si="4"/>
        <v>820.30516291918502</v>
      </c>
      <c r="F48" s="298">
        <f t="shared" si="4"/>
        <v>834.96880504297599</v>
      </c>
      <c r="G48" s="298">
        <f t="shared" si="4"/>
        <v>851.13362393513614</v>
      </c>
      <c r="H48" s="298">
        <f t="shared" si="4"/>
        <v>871.81832008201718</v>
      </c>
      <c r="I48" s="298">
        <f t="shared" si="4"/>
        <v>890.82876638890934</v>
      </c>
      <c r="J48" s="298">
        <f t="shared" si="4"/>
        <v>904.0974196468901</v>
      </c>
      <c r="K48" s="298">
        <f t="shared" si="4"/>
        <v>914.73351340438398</v>
      </c>
      <c r="L48" s="298">
        <f t="shared" si="5"/>
        <v>922.18479190905282</v>
      </c>
      <c r="M48" s="298">
        <f t="shared" si="6"/>
        <v>927.07222182813018</v>
      </c>
      <c r="N48" s="298">
        <f t="shared" si="7"/>
        <v>929.72597186035478</v>
      </c>
    </row>
    <row r="49" spans="1:18" ht="13.15">
      <c r="B49" s="354" t="str">
        <f t="shared" si="3"/>
        <v>50-54</v>
      </c>
      <c r="C49" s="298">
        <f t="shared" si="3"/>
        <v>579.05951027000708</v>
      </c>
      <c r="D49" s="298">
        <f t="shared" si="4"/>
        <v>600.08068578385826</v>
      </c>
      <c r="E49" s="298">
        <f t="shared" si="4"/>
        <v>614.67659982201781</v>
      </c>
      <c r="F49" s="298">
        <f t="shared" si="4"/>
        <v>627.37738503084006</v>
      </c>
      <c r="G49" s="298">
        <f t="shared" si="4"/>
        <v>639.21261159385392</v>
      </c>
      <c r="H49" s="298">
        <f t="shared" si="4"/>
        <v>653.93358470137764</v>
      </c>
      <c r="I49" s="298">
        <f t="shared" si="4"/>
        <v>667.83280074864024</v>
      </c>
      <c r="J49" s="298">
        <f t="shared" si="4"/>
        <v>678.21529391340744</v>
      </c>
      <c r="K49" s="298">
        <f t="shared" si="4"/>
        <v>687.34810725287241</v>
      </c>
      <c r="L49" s="298">
        <f t="shared" si="5"/>
        <v>694.6697489354375</v>
      </c>
      <c r="M49" s="298">
        <f t="shared" si="6"/>
        <v>700.41487104521991</v>
      </c>
      <c r="N49" s="298">
        <f t="shared" si="7"/>
        <v>704.61848677172679</v>
      </c>
      <c r="P49" s="267"/>
      <c r="Q49" s="267"/>
      <c r="R49" s="267"/>
    </row>
    <row r="50" spans="1:18" ht="13.15">
      <c r="B50" s="354" t="str">
        <f t="shared" si="3"/>
        <v>55-59</v>
      </c>
      <c r="C50" s="298">
        <f t="shared" si="3"/>
        <v>360.31307303276742</v>
      </c>
      <c r="D50" s="298">
        <f t="shared" si="4"/>
        <v>333.0364758221238</v>
      </c>
      <c r="E50" s="298">
        <f t="shared" si="4"/>
        <v>318.42049977319095</v>
      </c>
      <c r="F50" s="298">
        <f t="shared" si="4"/>
        <v>311.94919309934926</v>
      </c>
      <c r="G50" s="298">
        <f t="shared" si="4"/>
        <v>310.0839512968027</v>
      </c>
      <c r="H50" s="298">
        <f t="shared" si="4"/>
        <v>312.81426925696513</v>
      </c>
      <c r="I50" s="298">
        <f t="shared" si="4"/>
        <v>316.52393852826003</v>
      </c>
      <c r="J50" s="298">
        <f t="shared" si="4"/>
        <v>319.10168805104115</v>
      </c>
      <c r="K50" s="298">
        <f t="shared" si="4"/>
        <v>321.8485791709744</v>
      </c>
      <c r="L50" s="298">
        <f t="shared" si="5"/>
        <v>324.23453035868329</v>
      </c>
      <c r="M50" s="298">
        <f t="shared" si="6"/>
        <v>326.29947387962221</v>
      </c>
      <c r="N50" s="298">
        <f t="shared" si="7"/>
        <v>327.95537778789458</v>
      </c>
    </row>
    <row r="51" spans="1:18" ht="13.15">
      <c r="B51" s="354" t="str">
        <f t="shared" si="3"/>
        <v>60-64</v>
      </c>
      <c r="C51" s="298">
        <f t="shared" si="3"/>
        <v>108.22972156046231</v>
      </c>
      <c r="D51" s="298">
        <f t="shared" si="4"/>
        <v>116.65801400294772</v>
      </c>
      <c r="E51" s="298">
        <f t="shared" si="4"/>
        <v>116.84141157192923</v>
      </c>
      <c r="F51" s="298">
        <f t="shared" si="4"/>
        <v>115.12704408431416</v>
      </c>
      <c r="G51" s="298">
        <f t="shared" si="4"/>
        <v>113.46460042286813</v>
      </c>
      <c r="H51" s="298">
        <f t="shared" si="4"/>
        <v>113.40801285439366</v>
      </c>
      <c r="I51" s="298">
        <f t="shared" si="4"/>
        <v>113.64538393043875</v>
      </c>
      <c r="J51" s="298">
        <f t="shared" si="4"/>
        <v>113.35127119719262</v>
      </c>
      <c r="K51" s="298">
        <f t="shared" si="4"/>
        <v>113.33740926999673</v>
      </c>
      <c r="L51" s="298">
        <f t="shared" si="5"/>
        <v>113.35196842231423</v>
      </c>
      <c r="M51" s="298">
        <f t="shared" si="6"/>
        <v>113.4215001447097</v>
      </c>
      <c r="N51" s="298">
        <f t="shared" si="7"/>
        <v>113.49009878064508</v>
      </c>
    </row>
    <row r="52" spans="1:18" ht="13.15">
      <c r="B52" s="354" t="str">
        <f t="shared" si="3"/>
        <v>65 plus</v>
      </c>
      <c r="C52" s="298">
        <f t="shared" si="3"/>
        <v>30.692921037191812</v>
      </c>
      <c r="D52" s="298">
        <f t="shared" si="4"/>
        <v>35.326035105924262</v>
      </c>
      <c r="E52" s="298">
        <f t="shared" si="4"/>
        <v>38.890871109765854</v>
      </c>
      <c r="F52" s="298">
        <f t="shared" si="4"/>
        <v>41.059331303064226</v>
      </c>
      <c r="G52" s="298">
        <f t="shared" si="4"/>
        <v>42.158610174153623</v>
      </c>
      <c r="H52" s="298">
        <f t="shared" si="4"/>
        <v>42.936524875221821</v>
      </c>
      <c r="I52" s="298">
        <f t="shared" si="4"/>
        <v>43.365130308489086</v>
      </c>
      <c r="J52" s="298">
        <f t="shared" si="4"/>
        <v>43.371665111803381</v>
      </c>
      <c r="K52" s="298">
        <f t="shared" si="4"/>
        <v>43.280427888737847</v>
      </c>
      <c r="L52" s="298">
        <f t="shared" si="5"/>
        <v>43.121671060376997</v>
      </c>
      <c r="M52" s="298">
        <f t="shared" si="6"/>
        <v>42.952945559651106</v>
      </c>
      <c r="N52" s="298">
        <f t="shared" si="7"/>
        <v>42.788576729436457</v>
      </c>
    </row>
    <row r="53" spans="1:18" ht="13.15">
      <c r="B53" s="354" t="str">
        <f t="shared" si="3"/>
        <v>Total</v>
      </c>
      <c r="C53" s="298">
        <f t="shared" si="3"/>
        <v>6383.9695761423773</v>
      </c>
      <c r="D53" s="298">
        <f t="shared" si="4"/>
        <v>6566.2707120576333</v>
      </c>
      <c r="E53" s="298">
        <f t="shared" si="4"/>
        <v>6686.4435902460191</v>
      </c>
      <c r="F53" s="298">
        <f t="shared" si="4"/>
        <v>6799.4119758923516</v>
      </c>
      <c r="G53" s="298">
        <f t="shared" si="4"/>
        <v>6904.5827607045749</v>
      </c>
      <c r="H53" s="298">
        <f t="shared" si="4"/>
        <v>7065.1205612329613</v>
      </c>
      <c r="I53" s="298">
        <f t="shared" si="4"/>
        <v>7201.9137973643737</v>
      </c>
      <c r="J53" s="298">
        <f t="shared" si="4"/>
        <v>7265.9324164019972</v>
      </c>
      <c r="K53" s="298">
        <f t="shared" si="4"/>
        <v>7310.3961332774134</v>
      </c>
      <c r="L53" s="298">
        <f t="shared" si="5"/>
        <v>7328.4927271755378</v>
      </c>
      <c r="M53" s="298">
        <f t="shared" si="6"/>
        <v>7328.6439560590561</v>
      </c>
      <c r="N53" s="298">
        <f t="shared" si="7"/>
        <v>7313.5227034086492</v>
      </c>
    </row>
    <row r="54" spans="1:18">
      <c r="A54" s="300">
        <f>SUM(C54:N54)</f>
        <v>0</v>
      </c>
      <c r="C54" s="300">
        <f>SUM(C43:C52)-C53</f>
        <v>0</v>
      </c>
      <c r="D54" s="300">
        <f t="shared" ref="D54:N54" si="8">SUM(D43:D52)-D53</f>
        <v>0</v>
      </c>
      <c r="E54" s="300">
        <f t="shared" si="8"/>
        <v>0</v>
      </c>
      <c r="F54" s="300">
        <f t="shared" si="8"/>
        <v>0</v>
      </c>
      <c r="G54" s="300">
        <f t="shared" si="8"/>
        <v>0</v>
      </c>
      <c r="H54" s="300">
        <f t="shared" si="8"/>
        <v>0</v>
      </c>
      <c r="I54" s="300">
        <f t="shared" si="8"/>
        <v>0</v>
      </c>
      <c r="J54" s="300">
        <f t="shared" si="8"/>
        <v>0</v>
      </c>
      <c r="K54" s="300">
        <f t="shared" si="8"/>
        <v>0</v>
      </c>
      <c r="L54" s="300">
        <f t="shared" si="8"/>
        <v>0</v>
      </c>
      <c r="M54" s="300">
        <f t="shared" si="8"/>
        <v>0</v>
      </c>
      <c r="N54" s="300">
        <f t="shared" si="8"/>
        <v>0</v>
      </c>
    </row>
    <row r="56" spans="1:18" ht="13.15">
      <c r="B56" s="332" t="s">
        <v>47</v>
      </c>
      <c r="H56" s="316"/>
    </row>
    <row r="57" spans="1:18">
      <c r="H57" s="316"/>
    </row>
    <row r="58" spans="1:18" ht="13.15">
      <c r="B58" s="329" t="str">
        <f t="shared" ref="B58:B69" si="9">B42</f>
        <v>Age group</v>
      </c>
      <c r="C58" s="329" t="str">
        <f t="shared" ref="C58:N58" si="10">C42</f>
        <v>2018/19</v>
      </c>
      <c r="D58" s="329" t="str">
        <f t="shared" si="10"/>
        <v>2019/20</v>
      </c>
      <c r="E58" s="329" t="str">
        <f t="shared" si="10"/>
        <v>2020/21</v>
      </c>
      <c r="F58" s="329" t="str">
        <f t="shared" si="10"/>
        <v>2021/22</v>
      </c>
      <c r="G58" s="329" t="str">
        <f t="shared" si="10"/>
        <v>2022/23</v>
      </c>
      <c r="H58" s="329" t="str">
        <f t="shared" si="10"/>
        <v>2023/24</v>
      </c>
      <c r="I58" s="329" t="str">
        <f t="shared" si="10"/>
        <v>2024/25</v>
      </c>
      <c r="J58" s="329" t="str">
        <f t="shared" si="10"/>
        <v>2025/26</v>
      </c>
      <c r="K58" s="329" t="str">
        <f t="shared" si="10"/>
        <v>2026/27</v>
      </c>
      <c r="L58" s="329" t="str">
        <f t="shared" si="10"/>
        <v>2027/28</v>
      </c>
      <c r="M58" s="329" t="str">
        <f t="shared" si="10"/>
        <v>2028/29</v>
      </c>
      <c r="N58" s="329" t="str">
        <f t="shared" si="10"/>
        <v>2029/30</v>
      </c>
    </row>
    <row r="59" spans="1:18" ht="13.15">
      <c r="B59" s="329" t="str">
        <f t="shared" si="9"/>
        <v>20-24</v>
      </c>
      <c r="C59" s="298">
        <f t="shared" ref="C59:C69" si="11">D21</f>
        <v>1320.5016027829465</v>
      </c>
      <c r="D59" s="298">
        <f>C356</f>
        <v>1765.4523804852324</v>
      </c>
      <c r="E59" s="298">
        <f t="shared" ref="E59:L59" si="12">D356</f>
        <v>2032.4359618097983</v>
      </c>
      <c r="F59" s="298">
        <f t="shared" si="12"/>
        <v>2215.7375128508056</v>
      </c>
      <c r="G59" s="298">
        <f t="shared" si="12"/>
        <v>2346.8788708365846</v>
      </c>
      <c r="H59" s="298">
        <f t="shared" si="12"/>
        <v>2501.8406918534652</v>
      </c>
      <c r="I59" s="298">
        <f t="shared" si="12"/>
        <v>2603.8808795461478</v>
      </c>
      <c r="J59" s="298">
        <f t="shared" si="12"/>
        <v>2619.6496713524712</v>
      </c>
      <c r="K59" s="298">
        <f t="shared" si="12"/>
        <v>2618.6140510757164</v>
      </c>
      <c r="L59" s="298">
        <f t="shared" si="12"/>
        <v>2597.4375022444287</v>
      </c>
      <c r="M59" s="298">
        <f>L356</f>
        <v>2567.6266336213462</v>
      </c>
      <c r="N59" s="298">
        <f>M356</f>
        <v>2532.5773353555478</v>
      </c>
    </row>
    <row r="60" spans="1:18" ht="13.15">
      <c r="B60" s="329" t="str">
        <f t="shared" si="9"/>
        <v>25-29</v>
      </c>
      <c r="C60" s="298">
        <f t="shared" si="11"/>
        <v>4569.646243800602</v>
      </c>
      <c r="D60" s="298">
        <f t="shared" ref="D60:K69" si="13">C357</f>
        <v>4336.6375679001094</v>
      </c>
      <c r="E60" s="298">
        <f t="shared" si="13"/>
        <v>4205.5662886734917</v>
      </c>
      <c r="F60" s="298">
        <f t="shared" si="13"/>
        <v>4148.3906051985095</v>
      </c>
      <c r="G60" s="298">
        <f t="shared" si="13"/>
        <v>4143.2785117097428</v>
      </c>
      <c r="H60" s="298">
        <f t="shared" si="13"/>
        <v>4229.5247419991074</v>
      </c>
      <c r="I60" s="298">
        <f t="shared" si="13"/>
        <v>4311.5794813433931</v>
      </c>
      <c r="J60" s="298">
        <f t="shared" si="13"/>
        <v>4329.6848702679054</v>
      </c>
      <c r="K60" s="298">
        <f t="shared" si="13"/>
        <v>4332.6643553700233</v>
      </c>
      <c r="L60" s="298">
        <f t="shared" ref="L60:L69" si="14">K357</f>
        <v>4313.2314476770207</v>
      </c>
      <c r="M60" s="298">
        <f t="shared" ref="M60:M69" si="15">L357</f>
        <v>4280.1067487996897</v>
      </c>
      <c r="N60" s="298">
        <f t="shared" ref="N60:N69" si="16">M357</f>
        <v>4236.6461017429547</v>
      </c>
    </row>
    <row r="61" spans="1:18" ht="13.15">
      <c r="B61" s="329" t="str">
        <f t="shared" si="9"/>
        <v>30-34</v>
      </c>
      <c r="C61" s="298">
        <f t="shared" si="11"/>
        <v>4483.5784652247366</v>
      </c>
      <c r="D61" s="298">
        <f t="shared" si="13"/>
        <v>4494.478975349838</v>
      </c>
      <c r="E61" s="298">
        <f t="shared" si="13"/>
        <v>4438.2003948583924</v>
      </c>
      <c r="F61" s="298">
        <f t="shared" si="13"/>
        <v>4360.1946829787557</v>
      </c>
      <c r="G61" s="298">
        <f t="shared" si="13"/>
        <v>4293.9356971715624</v>
      </c>
      <c r="H61" s="298">
        <f t="shared" si="13"/>
        <v>4278.1219271926411</v>
      </c>
      <c r="I61" s="298">
        <f t="shared" si="13"/>
        <v>4279.5227911340162</v>
      </c>
      <c r="J61" s="298">
        <f t="shared" si="13"/>
        <v>4267.2116874593776</v>
      </c>
      <c r="K61" s="298">
        <f t="shared" si="13"/>
        <v>4255.5057996552405</v>
      </c>
      <c r="L61" s="298">
        <f t="shared" si="14"/>
        <v>4237.1775836517836</v>
      </c>
      <c r="M61" s="298">
        <f t="shared" si="15"/>
        <v>4212.7806952922174</v>
      </c>
      <c r="N61" s="298">
        <f t="shared" si="16"/>
        <v>4181.9418867711847</v>
      </c>
    </row>
    <row r="62" spans="1:18" ht="13.15">
      <c r="B62" s="329" t="str">
        <f t="shared" si="9"/>
        <v>35-39</v>
      </c>
      <c r="C62" s="298">
        <f t="shared" si="11"/>
        <v>4014.5836717943512</v>
      </c>
      <c r="D62" s="298">
        <f t="shared" si="13"/>
        <v>4064.903867059908</v>
      </c>
      <c r="E62" s="298">
        <f t="shared" si="13"/>
        <v>4087.0766218963399</v>
      </c>
      <c r="F62" s="298">
        <f t="shared" si="13"/>
        <v>4080.8909898564666</v>
      </c>
      <c r="G62" s="298">
        <f t="shared" si="13"/>
        <v>4062.0061120214559</v>
      </c>
      <c r="H62" s="298">
        <f t="shared" si="13"/>
        <v>4060.7336657655255</v>
      </c>
      <c r="I62" s="298">
        <f t="shared" si="13"/>
        <v>4054.9014704216233</v>
      </c>
      <c r="J62" s="298">
        <f t="shared" si="13"/>
        <v>4029.9583615407792</v>
      </c>
      <c r="K62" s="298">
        <f t="shared" si="13"/>
        <v>4005.059623441794</v>
      </c>
      <c r="L62" s="298">
        <f t="shared" si="14"/>
        <v>3977.0611414594391</v>
      </c>
      <c r="M62" s="298">
        <f t="shared" si="15"/>
        <v>3947.6429961254494</v>
      </c>
      <c r="N62" s="298">
        <f t="shared" si="16"/>
        <v>3916.3779632049477</v>
      </c>
    </row>
    <row r="63" spans="1:18" ht="13.15">
      <c r="B63" s="329" t="str">
        <f t="shared" si="9"/>
        <v>40-44</v>
      </c>
      <c r="C63" s="298">
        <f t="shared" si="11"/>
        <v>3165.5118561773506</v>
      </c>
      <c r="D63" s="298">
        <f t="shared" si="13"/>
        <v>3327.7307315064963</v>
      </c>
      <c r="E63" s="298">
        <f t="shared" si="13"/>
        <v>3442.2018487123069</v>
      </c>
      <c r="F63" s="298">
        <f t="shared" si="13"/>
        <v>3520.6936243709761</v>
      </c>
      <c r="G63" s="298">
        <f t="shared" si="13"/>
        <v>3576.8064132377708</v>
      </c>
      <c r="H63" s="298">
        <f t="shared" si="13"/>
        <v>3634.7779200435129</v>
      </c>
      <c r="I63" s="298">
        <f t="shared" si="13"/>
        <v>3675.2050646108069</v>
      </c>
      <c r="J63" s="298">
        <f t="shared" si="13"/>
        <v>3686.1767086101268</v>
      </c>
      <c r="K63" s="298">
        <f t="shared" si="13"/>
        <v>3685.8259659385317</v>
      </c>
      <c r="L63" s="298">
        <f t="shared" si="14"/>
        <v>3674.5026983079761</v>
      </c>
      <c r="M63" s="298">
        <f t="shared" si="15"/>
        <v>3656.2908691960465</v>
      </c>
      <c r="N63" s="298">
        <f t="shared" si="16"/>
        <v>3633.0232112101967</v>
      </c>
    </row>
    <row r="64" spans="1:18" ht="13.15">
      <c r="B64" s="329" t="str">
        <f t="shared" si="9"/>
        <v>45-49</v>
      </c>
      <c r="C64" s="298">
        <f t="shared" si="11"/>
        <v>2570.9133858839859</v>
      </c>
      <c r="D64" s="298">
        <f t="shared" si="13"/>
        <v>2670.5551447915309</v>
      </c>
      <c r="E64" s="298">
        <f t="shared" si="13"/>
        <v>2760.6637003690671</v>
      </c>
      <c r="F64" s="298">
        <f t="shared" si="13"/>
        <v>2838.3406681730162</v>
      </c>
      <c r="G64" s="298">
        <f t="shared" si="13"/>
        <v>2908.5269086298381</v>
      </c>
      <c r="H64" s="298">
        <f t="shared" si="13"/>
        <v>2986.7794046220592</v>
      </c>
      <c r="I64" s="298">
        <f t="shared" si="13"/>
        <v>3052.3917238729541</v>
      </c>
      <c r="J64" s="298">
        <f t="shared" si="13"/>
        <v>3092.2568454294369</v>
      </c>
      <c r="K64" s="298">
        <f t="shared" si="13"/>
        <v>3119.8241979405084</v>
      </c>
      <c r="L64" s="298">
        <f t="shared" si="14"/>
        <v>3134.1512888238931</v>
      </c>
      <c r="M64" s="298">
        <f t="shared" si="15"/>
        <v>3138.363441687542</v>
      </c>
      <c r="N64" s="298">
        <f t="shared" si="16"/>
        <v>3134.2184914637496</v>
      </c>
    </row>
    <row r="65" spans="1:14" ht="13.15">
      <c r="B65" s="329" t="str">
        <f t="shared" si="9"/>
        <v>50-54</v>
      </c>
      <c r="C65" s="298">
        <f t="shared" si="11"/>
        <v>2062.251694503505</v>
      </c>
      <c r="D65" s="298">
        <f t="shared" si="13"/>
        <v>2085.4132333056341</v>
      </c>
      <c r="E65" s="298">
        <f t="shared" si="13"/>
        <v>2110.8474484921048</v>
      </c>
      <c r="F65" s="298">
        <f t="shared" si="13"/>
        <v>2138.3724022137394</v>
      </c>
      <c r="G65" s="298">
        <f t="shared" si="13"/>
        <v>2171.34235548786</v>
      </c>
      <c r="H65" s="298">
        <f t="shared" si="13"/>
        <v>2219.7821143872807</v>
      </c>
      <c r="I65" s="298">
        <f t="shared" si="13"/>
        <v>2266.6913392847655</v>
      </c>
      <c r="J65" s="298">
        <f t="shared" si="13"/>
        <v>2300.3849051988141</v>
      </c>
      <c r="K65" s="298">
        <f t="shared" si="13"/>
        <v>2328.7980953549099</v>
      </c>
      <c r="L65" s="298">
        <f t="shared" si="14"/>
        <v>2349.6199410615827</v>
      </c>
      <c r="M65" s="298">
        <f t="shared" si="15"/>
        <v>2363.813885488416</v>
      </c>
      <c r="N65" s="298">
        <f t="shared" si="16"/>
        <v>2371.6964979275208</v>
      </c>
    </row>
    <row r="66" spans="1:14" ht="13.15">
      <c r="B66" s="329" t="str">
        <f t="shared" si="9"/>
        <v>55-59</v>
      </c>
      <c r="C66" s="298">
        <f t="shared" si="11"/>
        <v>1321.8385993432933</v>
      </c>
      <c r="D66" s="298">
        <f t="shared" si="13"/>
        <v>1222.5429218882439</v>
      </c>
      <c r="E66" s="298">
        <f t="shared" si="13"/>
        <v>1160.2912039517757</v>
      </c>
      <c r="F66" s="298">
        <f t="shared" si="13"/>
        <v>1123.9095922710724</v>
      </c>
      <c r="G66" s="298">
        <f t="shared" si="13"/>
        <v>1106.1631076993724</v>
      </c>
      <c r="H66" s="298">
        <f t="shared" si="13"/>
        <v>1108.1716609068035</v>
      </c>
      <c r="I66" s="298">
        <f t="shared" si="13"/>
        <v>1116.1000549248301</v>
      </c>
      <c r="J66" s="298">
        <f t="shared" si="13"/>
        <v>1121.3690830615337</v>
      </c>
      <c r="K66" s="298">
        <f t="shared" si="13"/>
        <v>1128.2349905649671</v>
      </c>
      <c r="L66" s="298">
        <f t="shared" si="14"/>
        <v>1134.2372757095425</v>
      </c>
      <c r="M66" s="298">
        <f t="shared" si="15"/>
        <v>1139.2083127359231</v>
      </c>
      <c r="N66" s="298">
        <f t="shared" si="16"/>
        <v>1142.6366065867996</v>
      </c>
    </row>
    <row r="67" spans="1:14" ht="13.15">
      <c r="B67" s="329" t="str">
        <f t="shared" si="9"/>
        <v>60-64</v>
      </c>
      <c r="C67" s="298">
        <f t="shared" si="11"/>
        <v>441.84186328595911</v>
      </c>
      <c r="D67" s="298">
        <f t="shared" si="13"/>
        <v>450.67704027939737</v>
      </c>
      <c r="E67" s="298">
        <f t="shared" si="13"/>
        <v>439.7580605603473</v>
      </c>
      <c r="F67" s="298">
        <f t="shared" si="13"/>
        <v>425.1970049151098</v>
      </c>
      <c r="G67" s="298">
        <f t="shared" si="13"/>
        <v>413.16495777417356</v>
      </c>
      <c r="H67" s="298">
        <f t="shared" si="13"/>
        <v>408.63757938412272</v>
      </c>
      <c r="I67" s="298">
        <f t="shared" si="13"/>
        <v>406.23814142796687</v>
      </c>
      <c r="J67" s="298">
        <f t="shared" si="13"/>
        <v>402.64233717937213</v>
      </c>
      <c r="K67" s="298">
        <f t="shared" si="13"/>
        <v>400.73413523976984</v>
      </c>
      <c r="L67" s="298">
        <f t="shared" si="14"/>
        <v>399.37651173339208</v>
      </c>
      <c r="M67" s="298">
        <f t="shared" si="15"/>
        <v>398.5186045946898</v>
      </c>
      <c r="N67" s="298">
        <f t="shared" si="16"/>
        <v>397.83097272969655</v>
      </c>
    </row>
    <row r="68" spans="1:14" ht="13.15">
      <c r="B68" s="329" t="str">
        <f t="shared" si="9"/>
        <v>65 plus</v>
      </c>
      <c r="C68" s="298">
        <f t="shared" si="11"/>
        <v>73.972809692248717</v>
      </c>
      <c r="D68" s="298">
        <f t="shared" si="13"/>
        <v>120.10903170613098</v>
      </c>
      <c r="E68" s="298">
        <f t="shared" si="13"/>
        <v>150.01631158804292</v>
      </c>
      <c r="F68" s="298">
        <f t="shared" si="13"/>
        <v>167.19209624634385</v>
      </c>
      <c r="G68" s="298">
        <f t="shared" si="13"/>
        <v>176.27882325632757</v>
      </c>
      <c r="H68" s="298">
        <f t="shared" si="13"/>
        <v>181.75372054688734</v>
      </c>
      <c r="I68" s="298">
        <f t="shared" si="13"/>
        <v>184.56777348387459</v>
      </c>
      <c r="J68" s="298">
        <f t="shared" si="13"/>
        <v>185.01700041461385</v>
      </c>
      <c r="K68" s="298">
        <f t="shared" si="13"/>
        <v>184.61835260726494</v>
      </c>
      <c r="L68" s="298">
        <f t="shared" si="14"/>
        <v>183.73330155450094</v>
      </c>
      <c r="M68" s="298">
        <f t="shared" si="15"/>
        <v>182.70893523163039</v>
      </c>
      <c r="N68" s="298">
        <f t="shared" si="16"/>
        <v>181.67355152687054</v>
      </c>
    </row>
    <row r="69" spans="1:14" ht="13.15">
      <c r="B69" s="329" t="str">
        <f t="shared" si="9"/>
        <v>Total</v>
      </c>
      <c r="C69" s="298">
        <f t="shared" si="11"/>
        <v>24024.640192488976</v>
      </c>
      <c r="D69" s="298">
        <f t="shared" si="13"/>
        <v>24538.500894272525</v>
      </c>
      <c r="E69" s="298">
        <f t="shared" si="13"/>
        <v>24827.057840911668</v>
      </c>
      <c r="F69" s="298">
        <f t="shared" si="13"/>
        <v>25018.919179074797</v>
      </c>
      <c r="G69" s="298">
        <f t="shared" si="13"/>
        <v>25198.381757824693</v>
      </c>
      <c r="H69" s="298">
        <f t="shared" si="13"/>
        <v>25610.123426701404</v>
      </c>
      <c r="I69" s="298">
        <f t="shared" si="13"/>
        <v>25951.07872005038</v>
      </c>
      <c r="J69" s="298">
        <f t="shared" si="13"/>
        <v>26034.351470514433</v>
      </c>
      <c r="K69" s="298">
        <f t="shared" si="13"/>
        <v>26059.879567188724</v>
      </c>
      <c r="L69" s="298">
        <f t="shared" si="14"/>
        <v>26000.528692223565</v>
      </c>
      <c r="M69" s="298">
        <f t="shared" si="15"/>
        <v>25887.06112277295</v>
      </c>
      <c r="N69" s="298">
        <f t="shared" si="16"/>
        <v>25728.622618519472</v>
      </c>
    </row>
    <row r="70" spans="1:14">
      <c r="A70" s="300">
        <f>SUM(C70:N70)</f>
        <v>0</v>
      </c>
      <c r="C70" s="300">
        <f>SUM(C59:C68)-C69</f>
        <v>0</v>
      </c>
      <c r="D70" s="300">
        <f t="shared" ref="D70:N70" si="17">SUM(D59:D68)-D69</f>
        <v>0</v>
      </c>
      <c r="E70" s="300">
        <f t="shared" si="17"/>
        <v>0</v>
      </c>
      <c r="F70" s="300">
        <f t="shared" si="17"/>
        <v>0</v>
      </c>
      <c r="G70" s="300">
        <f t="shared" si="17"/>
        <v>0</v>
      </c>
      <c r="H70" s="300">
        <f t="shared" si="17"/>
        <v>0</v>
      </c>
      <c r="I70" s="300">
        <f t="shared" si="17"/>
        <v>0</v>
      </c>
      <c r="J70" s="300">
        <f t="shared" si="17"/>
        <v>0</v>
      </c>
      <c r="K70" s="300">
        <f t="shared" si="17"/>
        <v>0</v>
      </c>
      <c r="L70" s="300">
        <f t="shared" si="17"/>
        <v>0</v>
      </c>
      <c r="M70" s="300">
        <f t="shared" si="17"/>
        <v>0</v>
      </c>
      <c r="N70" s="300">
        <f t="shared" si="17"/>
        <v>0</v>
      </c>
    </row>
    <row r="72" spans="1:14" ht="15">
      <c r="B72" s="331" t="s">
        <v>162</v>
      </c>
      <c r="H72" s="316"/>
    </row>
    <row r="73" spans="1:14">
      <c r="H73" s="316"/>
    </row>
    <row r="74" spans="1:14" ht="13.15">
      <c r="B74" s="332" t="s">
        <v>46</v>
      </c>
      <c r="C74" s="254" t="s">
        <v>449</v>
      </c>
      <c r="H74" s="316"/>
    </row>
    <row r="75" spans="1:14">
      <c r="H75" s="316"/>
    </row>
    <row r="76" spans="1:14" ht="13.15">
      <c r="B76" s="329" t="str">
        <f t="shared" ref="B76:B87" si="18">B42</f>
        <v>Age group</v>
      </c>
      <c r="C76" s="329" t="str">
        <f t="shared" ref="C76:N76" si="19">C42</f>
        <v>2018/19</v>
      </c>
      <c r="D76" s="329" t="str">
        <f t="shared" si="19"/>
        <v>2019/20</v>
      </c>
      <c r="E76" s="329" t="str">
        <f t="shared" si="19"/>
        <v>2020/21</v>
      </c>
      <c r="F76" s="329" t="str">
        <f t="shared" si="19"/>
        <v>2021/22</v>
      </c>
      <c r="G76" s="329" t="str">
        <f t="shared" si="19"/>
        <v>2022/23</v>
      </c>
      <c r="H76" s="329" t="str">
        <f t="shared" si="19"/>
        <v>2023/24</v>
      </c>
      <c r="I76" s="329" t="str">
        <f t="shared" si="19"/>
        <v>2024/25</v>
      </c>
      <c r="J76" s="329" t="str">
        <f t="shared" si="19"/>
        <v>2025/26</v>
      </c>
      <c r="K76" s="329" t="str">
        <f t="shared" si="19"/>
        <v>2026/27</v>
      </c>
      <c r="L76" s="329" t="str">
        <f t="shared" si="19"/>
        <v>2027/28</v>
      </c>
      <c r="M76" s="329" t="str">
        <f t="shared" si="19"/>
        <v>2028/29</v>
      </c>
      <c r="N76" s="329" t="str">
        <f t="shared" si="19"/>
        <v>2029/30</v>
      </c>
    </row>
    <row r="77" spans="1:14" ht="13.15">
      <c r="B77" s="329" t="str">
        <f t="shared" si="18"/>
        <v>20-24</v>
      </c>
      <c r="C77" s="444">
        <f>C43-(0.2*C43)</f>
        <v>215.26824618548321</v>
      </c>
      <c r="D77" s="444">
        <f>D43-(0.2*D43)</f>
        <v>329.14554611596793</v>
      </c>
      <c r="E77" s="444">
        <f t="shared" ref="E77:N77" si="20">E43-(0.2*E43)</f>
        <v>399.28923737394302</v>
      </c>
      <c r="F77" s="444">
        <f t="shared" si="20"/>
        <v>449.17821106000093</v>
      </c>
      <c r="G77" s="444">
        <f t="shared" si="20"/>
        <v>484.93578833375386</v>
      </c>
      <c r="H77" s="444">
        <f t="shared" si="20"/>
        <v>523.43138901994291</v>
      </c>
      <c r="I77" s="444">
        <f t="shared" si="20"/>
        <v>549.0723092159584</v>
      </c>
      <c r="J77" s="444">
        <f t="shared" si="20"/>
        <v>555.22809355934521</v>
      </c>
      <c r="K77" s="444">
        <f t="shared" si="20"/>
        <v>556.96689622677422</v>
      </c>
      <c r="L77" s="444">
        <f t="shared" si="20"/>
        <v>553.82723729411043</v>
      </c>
      <c r="M77" s="444">
        <f t="shared" si="20"/>
        <v>548.42571645976773</v>
      </c>
      <c r="N77" s="444">
        <f t="shared" si="20"/>
        <v>541.60923150193446</v>
      </c>
    </row>
    <row r="78" spans="1:14" ht="13.15">
      <c r="B78" s="329" t="str">
        <f t="shared" si="18"/>
        <v>25-29</v>
      </c>
      <c r="C78" s="444">
        <f t="shared" ref="C78:C85" si="21">C44+(0.2*C43)-(0.2*C44)</f>
        <v>887.91251569263204</v>
      </c>
      <c r="D78" s="444">
        <f t="shared" ref="D78:N78" si="22">D44+(0.2*D43)-(0.2*D44)</f>
        <v>892.53843568339039</v>
      </c>
      <c r="E78" s="444">
        <f t="shared" si="22"/>
        <v>904.22887119508948</v>
      </c>
      <c r="F78" s="444">
        <f t="shared" si="22"/>
        <v>926.06503349771901</v>
      </c>
      <c r="G78" s="444">
        <f t="shared" si="22"/>
        <v>951.3291987950472</v>
      </c>
      <c r="H78" s="444">
        <f t="shared" si="22"/>
        <v>992.90034833355412</v>
      </c>
      <c r="I78" s="444">
        <f t="shared" si="22"/>
        <v>1027.3115228763218</v>
      </c>
      <c r="J78" s="444">
        <f t="shared" si="22"/>
        <v>1040.8267738202601</v>
      </c>
      <c r="K78" s="444">
        <f t="shared" si="22"/>
        <v>1048.097587101005</v>
      </c>
      <c r="L78" s="444">
        <f t="shared" si="22"/>
        <v>1047.8808329008391</v>
      </c>
      <c r="M78" s="444">
        <f t="shared" si="22"/>
        <v>1043.0220543489768</v>
      </c>
      <c r="N78" s="444">
        <f t="shared" si="22"/>
        <v>1034.715652085903</v>
      </c>
    </row>
    <row r="79" spans="1:14" ht="13.15">
      <c r="B79" s="329" t="str">
        <f t="shared" si="18"/>
        <v>30-34</v>
      </c>
      <c r="C79" s="444">
        <f t="shared" si="21"/>
        <v>1192.5765318921513</v>
      </c>
      <c r="D79" s="444">
        <f t="shared" ref="D79:N79" si="23">D45+(0.2*D44)-(0.2*D45)</f>
        <v>1169.0365417797395</v>
      </c>
      <c r="E79" s="444">
        <f t="shared" si="23"/>
        <v>1146.0644296604346</v>
      </c>
      <c r="F79" s="444">
        <f t="shared" si="23"/>
        <v>1132.1273661048281</v>
      </c>
      <c r="G79" s="444">
        <f t="shared" si="23"/>
        <v>1126.3925238770644</v>
      </c>
      <c r="H79" s="444">
        <f t="shared" si="23"/>
        <v>1137.1290093927257</v>
      </c>
      <c r="I79" s="444">
        <f t="shared" si="23"/>
        <v>1151.42733601501</v>
      </c>
      <c r="J79" s="444">
        <f t="shared" si="23"/>
        <v>1158.9480381301823</v>
      </c>
      <c r="K79" s="444">
        <f t="shared" si="23"/>
        <v>1164.8769105134857</v>
      </c>
      <c r="L79" s="444">
        <f t="shared" si="23"/>
        <v>1167.1482456733997</v>
      </c>
      <c r="M79" s="444">
        <f t="shared" si="23"/>
        <v>1166.2944630240122</v>
      </c>
      <c r="N79" s="444">
        <f t="shared" si="23"/>
        <v>1162.4548556542718</v>
      </c>
    </row>
    <row r="80" spans="1:14" ht="13.15">
      <c r="B80" s="329" t="str">
        <f t="shared" si="18"/>
        <v>35-39</v>
      </c>
      <c r="C80" s="444">
        <f t="shared" si="21"/>
        <v>1100.7621681003629</v>
      </c>
      <c r="D80" s="444">
        <f t="shared" ref="D80:N80" si="24">D46+(0.2*D45)-(0.2*D46)</f>
        <v>1125.0454827974377</v>
      </c>
      <c r="E80" s="444">
        <f t="shared" si="24"/>
        <v>1134.5289130158151</v>
      </c>
      <c r="F80" s="444">
        <f t="shared" si="24"/>
        <v>1137.9239547126369</v>
      </c>
      <c r="G80" s="444">
        <f t="shared" si="24"/>
        <v>1138.2667878361958</v>
      </c>
      <c r="H80" s="444">
        <f t="shared" si="24"/>
        <v>1144.4061878917946</v>
      </c>
      <c r="I80" s="444">
        <f t="shared" si="24"/>
        <v>1150.3438252811386</v>
      </c>
      <c r="J80" s="444">
        <f t="shared" si="24"/>
        <v>1151.4160669757975</v>
      </c>
      <c r="K80" s="444">
        <f t="shared" si="24"/>
        <v>1152.294723269729</v>
      </c>
      <c r="L80" s="444">
        <f t="shared" si="24"/>
        <v>1151.8182440231913</v>
      </c>
      <c r="M80" s="444">
        <f t="shared" si="24"/>
        <v>1150.2434535961224</v>
      </c>
      <c r="N80" s="444">
        <f t="shared" si="24"/>
        <v>1147.3626120558495</v>
      </c>
    </row>
    <row r="81" spans="1:14" ht="13.15">
      <c r="B81" s="329" t="str">
        <f t="shared" si="18"/>
        <v>40-44</v>
      </c>
      <c r="C81" s="444">
        <f t="shared" si="21"/>
        <v>930.01340738086128</v>
      </c>
      <c r="D81" s="444">
        <f t="shared" ref="D81:N81" si="25">D47+(0.2*D46)-(0.2*D47)</f>
        <v>969.22506735173647</v>
      </c>
      <c r="E81" s="444">
        <f t="shared" si="25"/>
        <v>999.47248582954001</v>
      </c>
      <c r="F81" s="444">
        <f t="shared" si="25"/>
        <v>1024.1961599769097</v>
      </c>
      <c r="G81" s="444">
        <f t="shared" si="25"/>
        <v>1043.5115320567056</v>
      </c>
      <c r="H81" s="444">
        <f t="shared" si="25"/>
        <v>1063.574411453025</v>
      </c>
      <c r="I81" s="444">
        <f t="shared" si="25"/>
        <v>1079.1559625882485</v>
      </c>
      <c r="J81" s="444">
        <f t="shared" si="25"/>
        <v>1087.0036493891189</v>
      </c>
      <c r="K81" s="444">
        <f t="shared" si="25"/>
        <v>1091.9835326976447</v>
      </c>
      <c r="L81" s="444">
        <f t="shared" si="25"/>
        <v>1094.0478744824279</v>
      </c>
      <c r="M81" s="444">
        <f t="shared" si="25"/>
        <v>1094.1622831591367</v>
      </c>
      <c r="N81" s="444">
        <f t="shared" si="25"/>
        <v>1092.6892712522781</v>
      </c>
    </row>
    <row r="82" spans="1:14" ht="13.15">
      <c r="B82" s="329" t="str">
        <f t="shared" si="18"/>
        <v>45-49</v>
      </c>
      <c r="C82" s="444">
        <f t="shared" si="21"/>
        <v>819.12949264876647</v>
      </c>
      <c r="D82" s="444">
        <f t="shared" ref="D82:N82" si="26">D48+(0.2*D47)-(0.2*D48)</f>
        <v>834.36115670388403</v>
      </c>
      <c r="E82" s="444">
        <f t="shared" si="26"/>
        <v>849.96923831045603</v>
      </c>
      <c r="F82" s="444">
        <f t="shared" si="26"/>
        <v>867.4145360140941</v>
      </c>
      <c r="G82" s="444">
        <f t="shared" si="26"/>
        <v>885.00043153110369</v>
      </c>
      <c r="H82" s="444">
        <f t="shared" si="26"/>
        <v>906.22315943755621</v>
      </c>
      <c r="I82" s="444">
        <f t="shared" si="26"/>
        <v>925.06983459408605</v>
      </c>
      <c r="J82" s="444">
        <f t="shared" si="26"/>
        <v>937.65039232446975</v>
      </c>
      <c r="K82" s="444">
        <f t="shared" si="26"/>
        <v>947.41525720531672</v>
      </c>
      <c r="L82" s="444">
        <f t="shared" si="26"/>
        <v>953.95541564294774</v>
      </c>
      <c r="M82" s="444">
        <f t="shared" si="26"/>
        <v>957.99275047621029</v>
      </c>
      <c r="N82" s="444">
        <f t="shared" si="26"/>
        <v>959.89334641663891</v>
      </c>
    </row>
    <row r="83" spans="1:14" ht="13.15">
      <c r="B83" s="329" t="str">
        <f t="shared" si="18"/>
        <v>50-54</v>
      </c>
      <c r="C83" s="444">
        <f t="shared" si="21"/>
        <v>623.25959655769771</v>
      </c>
      <c r="D83" s="444">
        <f t="shared" ref="D83:N83" si="27">D49+(0.2*D48)-(0.2*D49)</f>
        <v>641.88181953770936</v>
      </c>
      <c r="E83" s="444">
        <f t="shared" si="27"/>
        <v>655.80231244145125</v>
      </c>
      <c r="F83" s="444">
        <f t="shared" si="27"/>
        <v>668.89566903326727</v>
      </c>
      <c r="G83" s="444">
        <f t="shared" si="27"/>
        <v>681.59681406211041</v>
      </c>
      <c r="H83" s="444">
        <f t="shared" si="27"/>
        <v>697.51053177750555</v>
      </c>
      <c r="I83" s="444">
        <f t="shared" si="27"/>
        <v>712.43199387669404</v>
      </c>
      <c r="J83" s="444">
        <f t="shared" si="27"/>
        <v>723.39171906010404</v>
      </c>
      <c r="K83" s="444">
        <f t="shared" si="27"/>
        <v>732.82518848317477</v>
      </c>
      <c r="L83" s="444">
        <f t="shared" si="27"/>
        <v>740.17275753016054</v>
      </c>
      <c r="M83" s="444">
        <f t="shared" si="27"/>
        <v>745.74634120180201</v>
      </c>
      <c r="N83" s="444">
        <f t="shared" si="27"/>
        <v>749.63998378945246</v>
      </c>
    </row>
    <row r="84" spans="1:14" ht="13.15">
      <c r="B84" s="329" t="str">
        <f t="shared" si="18"/>
        <v>55-59</v>
      </c>
      <c r="C84" s="444">
        <f t="shared" si="21"/>
        <v>404.06236048021532</v>
      </c>
      <c r="D84" s="444">
        <f t="shared" ref="D84:N84" si="28">D50+(0.2*D49)-(0.2*D50)</f>
        <v>386.44531781447068</v>
      </c>
      <c r="E84" s="444">
        <f t="shared" si="28"/>
        <v>377.6717197829563</v>
      </c>
      <c r="F84" s="444">
        <f t="shared" si="28"/>
        <v>375.03483148564743</v>
      </c>
      <c r="G84" s="444">
        <f t="shared" si="28"/>
        <v>375.90968335621295</v>
      </c>
      <c r="H84" s="444">
        <f t="shared" si="28"/>
        <v>381.03813234584766</v>
      </c>
      <c r="I84" s="444">
        <f t="shared" si="28"/>
        <v>386.78571097233606</v>
      </c>
      <c r="J84" s="444">
        <f t="shared" si="28"/>
        <v>390.92440922351437</v>
      </c>
      <c r="K84" s="444">
        <f t="shared" si="28"/>
        <v>394.948484787354</v>
      </c>
      <c r="L84" s="444">
        <f t="shared" si="28"/>
        <v>398.32157407403412</v>
      </c>
      <c r="M84" s="444">
        <f t="shared" si="28"/>
        <v>401.12255331274173</v>
      </c>
      <c r="N84" s="444">
        <f t="shared" si="28"/>
        <v>403.28799958466101</v>
      </c>
    </row>
    <row r="85" spans="1:14" ht="13.15">
      <c r="B85" s="329" t="str">
        <f t="shared" si="18"/>
        <v>60-64</v>
      </c>
      <c r="C85" s="444">
        <f t="shared" si="21"/>
        <v>158.64639185492331</v>
      </c>
      <c r="D85" s="444">
        <f t="shared" ref="D85:N85" si="29">D51+(0.2*D50)-(0.2*D51)</f>
        <v>159.93370636678296</v>
      </c>
      <c r="E85" s="444">
        <f t="shared" si="29"/>
        <v>157.15722921218156</v>
      </c>
      <c r="F85" s="444">
        <f t="shared" si="29"/>
        <v>154.49147388732118</v>
      </c>
      <c r="G85" s="444">
        <f t="shared" si="29"/>
        <v>152.78847059765502</v>
      </c>
      <c r="H85" s="444">
        <f t="shared" si="29"/>
        <v>153.28926413490797</v>
      </c>
      <c r="I85" s="444">
        <f t="shared" si="29"/>
        <v>154.22109485000303</v>
      </c>
      <c r="J85" s="444">
        <f t="shared" si="29"/>
        <v>154.50135456796232</v>
      </c>
      <c r="K85" s="444">
        <f t="shared" si="29"/>
        <v>155.03964325019228</v>
      </c>
      <c r="L85" s="444">
        <f t="shared" si="29"/>
        <v>155.52848080958802</v>
      </c>
      <c r="M85" s="444">
        <f t="shared" si="29"/>
        <v>155.9970948916922</v>
      </c>
      <c r="N85" s="444">
        <f t="shared" si="29"/>
        <v>156.38315458209499</v>
      </c>
    </row>
    <row r="86" spans="1:14" ht="13.15">
      <c r="B86" s="329" t="str">
        <f t="shared" si="18"/>
        <v>65 plus</v>
      </c>
      <c r="C86" s="444">
        <f>C52+(0.2*C51)</f>
        <v>52.338865349284276</v>
      </c>
      <c r="D86" s="444">
        <f t="shared" ref="D86:N86" si="30">D52+(0.2*D51)</f>
        <v>58.657637906513813</v>
      </c>
      <c r="E86" s="444">
        <f t="shared" si="30"/>
        <v>62.259153424151705</v>
      </c>
      <c r="F86" s="444">
        <f t="shared" si="30"/>
        <v>64.084740119927062</v>
      </c>
      <c r="G86" s="444">
        <f t="shared" si="30"/>
        <v>64.851530258727252</v>
      </c>
      <c r="H86" s="444">
        <f t="shared" si="30"/>
        <v>65.618127446100559</v>
      </c>
      <c r="I86" s="444">
        <f t="shared" si="30"/>
        <v>66.094207094576831</v>
      </c>
      <c r="J86" s="444">
        <f t="shared" si="30"/>
        <v>66.041919351241901</v>
      </c>
      <c r="K86" s="444">
        <f t="shared" si="30"/>
        <v>65.947909742737195</v>
      </c>
      <c r="L86" s="444">
        <f t="shared" si="30"/>
        <v>65.792064744839848</v>
      </c>
      <c r="M86" s="444">
        <f t="shared" si="30"/>
        <v>65.637245588593046</v>
      </c>
      <c r="N86" s="444">
        <f t="shared" si="30"/>
        <v>65.486596485565471</v>
      </c>
    </row>
    <row r="87" spans="1:14" ht="13.15">
      <c r="B87" s="329" t="str">
        <f t="shared" si="18"/>
        <v>Total</v>
      </c>
      <c r="C87" s="444">
        <f>SUM(C77:C86)</f>
        <v>6383.9695761423764</v>
      </c>
      <c r="D87" s="444">
        <f t="shared" ref="D87:N87" si="31">SUM(D77:D86)</f>
        <v>6566.2707120576324</v>
      </c>
      <c r="E87" s="444">
        <f t="shared" si="31"/>
        <v>6686.44359024602</v>
      </c>
      <c r="F87" s="444">
        <f t="shared" si="31"/>
        <v>6799.4119758923507</v>
      </c>
      <c r="G87" s="444">
        <f t="shared" si="31"/>
        <v>6904.5827607045758</v>
      </c>
      <c r="H87" s="444">
        <f t="shared" si="31"/>
        <v>7065.1205612329604</v>
      </c>
      <c r="I87" s="444">
        <f t="shared" si="31"/>
        <v>7201.9137973643737</v>
      </c>
      <c r="J87" s="444">
        <f t="shared" si="31"/>
        <v>7265.9324164019963</v>
      </c>
      <c r="K87" s="444">
        <f t="shared" si="31"/>
        <v>7310.3961332774134</v>
      </c>
      <c r="L87" s="444">
        <f t="shared" si="31"/>
        <v>7328.4927271755378</v>
      </c>
      <c r="M87" s="444">
        <f t="shared" si="31"/>
        <v>7328.6439560590552</v>
      </c>
      <c r="N87" s="444">
        <f t="shared" si="31"/>
        <v>7313.5227034086483</v>
      </c>
    </row>
    <row r="88" spans="1:14">
      <c r="A88" s="300">
        <f>SUM(C88:N88)</f>
        <v>0</v>
      </c>
      <c r="C88" s="300">
        <f>SUM(C77:C86)-C87</f>
        <v>0</v>
      </c>
      <c r="D88" s="300">
        <f t="shared" ref="D88:N88" si="32">SUM(D77:D86)-D87</f>
        <v>0</v>
      </c>
      <c r="E88" s="300">
        <f t="shared" si="32"/>
        <v>0</v>
      </c>
      <c r="F88" s="300">
        <f t="shared" si="32"/>
        <v>0</v>
      </c>
      <c r="G88" s="300">
        <f t="shared" si="32"/>
        <v>0</v>
      </c>
      <c r="H88" s="300">
        <f t="shared" si="32"/>
        <v>0</v>
      </c>
      <c r="I88" s="300">
        <f t="shared" si="32"/>
        <v>0</v>
      </c>
      <c r="J88" s="300">
        <f t="shared" si="32"/>
        <v>0</v>
      </c>
      <c r="K88" s="300">
        <f t="shared" si="32"/>
        <v>0</v>
      </c>
      <c r="L88" s="300">
        <f t="shared" si="32"/>
        <v>0</v>
      </c>
      <c r="M88" s="300">
        <f t="shared" si="32"/>
        <v>0</v>
      </c>
      <c r="N88" s="300">
        <f t="shared" si="32"/>
        <v>0</v>
      </c>
    </row>
    <row r="90" spans="1:14" ht="13.15">
      <c r="B90" s="332" t="s">
        <v>47</v>
      </c>
      <c r="H90" s="316"/>
    </row>
    <row r="91" spans="1:14">
      <c r="H91" s="316"/>
    </row>
    <row r="92" spans="1:14" ht="13.15">
      <c r="B92" s="329" t="str">
        <f t="shared" ref="B92:B103" si="33">B76</f>
        <v>Age group</v>
      </c>
      <c r="C92" s="329" t="str">
        <f t="shared" ref="C92:N92" si="34">C76</f>
        <v>2018/19</v>
      </c>
      <c r="D92" s="329" t="str">
        <f t="shared" si="34"/>
        <v>2019/20</v>
      </c>
      <c r="E92" s="329" t="str">
        <f t="shared" si="34"/>
        <v>2020/21</v>
      </c>
      <c r="F92" s="329" t="str">
        <f t="shared" si="34"/>
        <v>2021/22</v>
      </c>
      <c r="G92" s="329" t="str">
        <f t="shared" si="34"/>
        <v>2022/23</v>
      </c>
      <c r="H92" s="329" t="str">
        <f t="shared" si="34"/>
        <v>2023/24</v>
      </c>
      <c r="I92" s="329" t="str">
        <f t="shared" si="34"/>
        <v>2024/25</v>
      </c>
      <c r="J92" s="329" t="str">
        <f t="shared" si="34"/>
        <v>2025/26</v>
      </c>
      <c r="K92" s="329" t="str">
        <f t="shared" si="34"/>
        <v>2026/27</v>
      </c>
      <c r="L92" s="329" t="str">
        <f t="shared" si="34"/>
        <v>2027/28</v>
      </c>
      <c r="M92" s="329" t="str">
        <f t="shared" si="34"/>
        <v>2028/29</v>
      </c>
      <c r="N92" s="329" t="str">
        <f t="shared" si="34"/>
        <v>2029/30</v>
      </c>
    </row>
    <row r="93" spans="1:14" ht="13.15">
      <c r="B93" s="329" t="str">
        <f t="shared" si="33"/>
        <v>20-24</v>
      </c>
      <c r="C93" s="444">
        <f>C59-(0.2*C59)</f>
        <v>1056.4012822263571</v>
      </c>
      <c r="D93" s="444">
        <f t="shared" ref="D93:N93" si="35">D59-(0.2*D59)</f>
        <v>1412.3619043881858</v>
      </c>
      <c r="E93" s="444">
        <f t="shared" si="35"/>
        <v>1625.9487694478387</v>
      </c>
      <c r="F93" s="444">
        <f t="shared" si="35"/>
        <v>1772.5900102806445</v>
      </c>
      <c r="G93" s="444">
        <f t="shared" si="35"/>
        <v>1877.5030966692677</v>
      </c>
      <c r="H93" s="444">
        <f t="shared" si="35"/>
        <v>2001.4725534827721</v>
      </c>
      <c r="I93" s="444">
        <f t="shared" si="35"/>
        <v>2083.1047036369182</v>
      </c>
      <c r="J93" s="444">
        <f t="shared" si="35"/>
        <v>2095.7197370819767</v>
      </c>
      <c r="K93" s="444">
        <f t="shared" si="35"/>
        <v>2094.8912408605729</v>
      </c>
      <c r="L93" s="444">
        <f t="shared" si="35"/>
        <v>2077.9500017955429</v>
      </c>
      <c r="M93" s="444">
        <f t="shared" si="35"/>
        <v>2054.1013068970769</v>
      </c>
      <c r="N93" s="444">
        <f t="shared" si="35"/>
        <v>2026.0618682844383</v>
      </c>
    </row>
    <row r="94" spans="1:14" ht="13.15">
      <c r="B94" s="329" t="str">
        <f t="shared" si="33"/>
        <v>25-29</v>
      </c>
      <c r="C94" s="444">
        <f t="shared" ref="C94:C101" si="36">C60+(0.2*C59)-(0.2*C60)</f>
        <v>3919.8173155970708</v>
      </c>
      <c r="D94" s="444">
        <f t="shared" ref="D94:N94" si="37">D60+(0.2*D59)-(0.2*D60)</f>
        <v>3822.4005304171337</v>
      </c>
      <c r="E94" s="444">
        <f t="shared" si="37"/>
        <v>3770.9402233007527</v>
      </c>
      <c r="F94" s="444">
        <f t="shared" si="37"/>
        <v>3761.8599867289686</v>
      </c>
      <c r="G94" s="444">
        <f t="shared" si="37"/>
        <v>3783.9985835351113</v>
      </c>
      <c r="H94" s="444">
        <f t="shared" si="37"/>
        <v>3883.9879319699785</v>
      </c>
      <c r="I94" s="444">
        <f t="shared" si="37"/>
        <v>3970.0397609839447</v>
      </c>
      <c r="J94" s="444">
        <f t="shared" si="37"/>
        <v>3987.6778304848185</v>
      </c>
      <c r="K94" s="444">
        <f t="shared" si="37"/>
        <v>3989.8542945111617</v>
      </c>
      <c r="L94" s="444">
        <f t="shared" si="37"/>
        <v>3970.0726585905022</v>
      </c>
      <c r="M94" s="444">
        <f t="shared" si="37"/>
        <v>3937.6107257640215</v>
      </c>
      <c r="N94" s="444">
        <f t="shared" si="37"/>
        <v>3895.8323484654738</v>
      </c>
    </row>
    <row r="95" spans="1:14" ht="13.15">
      <c r="B95" s="329" t="str">
        <f t="shared" si="33"/>
        <v>30-34</v>
      </c>
      <c r="C95" s="444">
        <f t="shared" si="36"/>
        <v>4500.7920209399099</v>
      </c>
      <c r="D95" s="444">
        <f t="shared" ref="D95:N95" si="38">D61+(0.2*D60)-(0.2*D61)</f>
        <v>4462.9106938598925</v>
      </c>
      <c r="E95" s="444">
        <f t="shared" si="38"/>
        <v>4391.6735736214123</v>
      </c>
      <c r="F95" s="444">
        <f t="shared" si="38"/>
        <v>4317.833867422707</v>
      </c>
      <c r="G95" s="444">
        <f t="shared" si="38"/>
        <v>4263.8042600791978</v>
      </c>
      <c r="H95" s="444">
        <f t="shared" si="38"/>
        <v>4268.4024901539342</v>
      </c>
      <c r="I95" s="444">
        <f t="shared" si="38"/>
        <v>4285.934129175891</v>
      </c>
      <c r="J95" s="444">
        <f t="shared" si="38"/>
        <v>4279.7063240210828</v>
      </c>
      <c r="K95" s="444">
        <f t="shared" si="38"/>
        <v>4270.9375107981978</v>
      </c>
      <c r="L95" s="444">
        <f t="shared" si="38"/>
        <v>4252.3883564568314</v>
      </c>
      <c r="M95" s="444">
        <f t="shared" si="38"/>
        <v>4226.2459059937119</v>
      </c>
      <c r="N95" s="444">
        <f t="shared" si="38"/>
        <v>4192.8827297655389</v>
      </c>
    </row>
    <row r="96" spans="1:14" ht="13.15">
      <c r="B96" s="329" t="str">
        <f t="shared" si="33"/>
        <v>35-39</v>
      </c>
      <c r="C96" s="444">
        <f t="shared" si="36"/>
        <v>4108.3826304804279</v>
      </c>
      <c r="D96" s="444">
        <f t="shared" ref="D96:N96" si="39">D62+(0.2*D61)-(0.2*D62)</f>
        <v>4150.818888717894</v>
      </c>
      <c r="E96" s="444">
        <f t="shared" si="39"/>
        <v>4157.301376488751</v>
      </c>
      <c r="F96" s="444">
        <f t="shared" si="39"/>
        <v>4136.7517284809246</v>
      </c>
      <c r="G96" s="444">
        <f t="shared" si="39"/>
        <v>4108.3920290514779</v>
      </c>
      <c r="H96" s="444">
        <f t="shared" si="39"/>
        <v>4104.2113180509486</v>
      </c>
      <c r="I96" s="444">
        <f t="shared" si="39"/>
        <v>4099.8257345641023</v>
      </c>
      <c r="J96" s="444">
        <f t="shared" si="39"/>
        <v>4077.4090267244983</v>
      </c>
      <c r="K96" s="444">
        <f t="shared" si="39"/>
        <v>4055.1488586844835</v>
      </c>
      <c r="L96" s="444">
        <f t="shared" si="39"/>
        <v>4029.0844298979082</v>
      </c>
      <c r="M96" s="444">
        <f t="shared" si="39"/>
        <v>4000.6705359588032</v>
      </c>
      <c r="N96" s="444">
        <f t="shared" si="39"/>
        <v>3969.4907479181952</v>
      </c>
    </row>
    <row r="97" spans="1:14" ht="13.15">
      <c r="B97" s="329" t="str">
        <f t="shared" si="33"/>
        <v>40-44</v>
      </c>
      <c r="C97" s="444">
        <f t="shared" si="36"/>
        <v>3335.3262193007504</v>
      </c>
      <c r="D97" s="444">
        <f t="shared" ref="D97:N97" si="40">D63+(0.2*D62)-(0.2*D63)</f>
        <v>3475.1653586171783</v>
      </c>
      <c r="E97" s="444">
        <f t="shared" si="40"/>
        <v>3571.1768033491135</v>
      </c>
      <c r="F97" s="444">
        <f t="shared" si="40"/>
        <v>3632.733097468074</v>
      </c>
      <c r="G97" s="444">
        <f t="shared" si="40"/>
        <v>3673.8463529945079</v>
      </c>
      <c r="H97" s="444">
        <f t="shared" si="40"/>
        <v>3719.9690691879155</v>
      </c>
      <c r="I97" s="444">
        <f t="shared" si="40"/>
        <v>3751.1443457729697</v>
      </c>
      <c r="J97" s="444">
        <f t="shared" si="40"/>
        <v>3754.9330391962567</v>
      </c>
      <c r="K97" s="444">
        <f t="shared" si="40"/>
        <v>3749.6726974391845</v>
      </c>
      <c r="L97" s="444">
        <f t="shared" si="40"/>
        <v>3735.0143869382687</v>
      </c>
      <c r="M97" s="444">
        <f t="shared" si="40"/>
        <v>3714.5612945819275</v>
      </c>
      <c r="N97" s="444">
        <f t="shared" si="40"/>
        <v>3689.6941616091472</v>
      </c>
    </row>
    <row r="98" spans="1:14" ht="13.15">
      <c r="B98" s="329" t="str">
        <f t="shared" si="33"/>
        <v>45-49</v>
      </c>
      <c r="C98" s="444">
        <f t="shared" si="36"/>
        <v>2689.8330799426585</v>
      </c>
      <c r="D98" s="444">
        <f t="shared" ref="D98:N98" si="41">D64+(0.2*D63)-(0.2*D64)</f>
        <v>2801.9902621345241</v>
      </c>
      <c r="E98" s="444">
        <f t="shared" si="41"/>
        <v>2896.9713300377152</v>
      </c>
      <c r="F98" s="444">
        <f t="shared" si="41"/>
        <v>2974.8112594126083</v>
      </c>
      <c r="G98" s="444">
        <f t="shared" si="41"/>
        <v>3042.1828095514247</v>
      </c>
      <c r="H98" s="444">
        <f t="shared" si="41"/>
        <v>3116.3791077063502</v>
      </c>
      <c r="I98" s="444">
        <f t="shared" si="41"/>
        <v>3176.9543920205247</v>
      </c>
      <c r="J98" s="444">
        <f t="shared" si="41"/>
        <v>3211.040818065575</v>
      </c>
      <c r="K98" s="444">
        <f t="shared" si="41"/>
        <v>3233.024551540113</v>
      </c>
      <c r="L98" s="444">
        <f t="shared" si="41"/>
        <v>3242.2215707207097</v>
      </c>
      <c r="M98" s="444">
        <f t="shared" si="41"/>
        <v>3241.9489271892426</v>
      </c>
      <c r="N98" s="444">
        <f t="shared" si="41"/>
        <v>3233.979435413039</v>
      </c>
    </row>
    <row r="99" spans="1:14" ht="13.15">
      <c r="B99" s="329" t="str">
        <f t="shared" si="33"/>
        <v>50-54</v>
      </c>
      <c r="C99" s="444">
        <f t="shared" si="36"/>
        <v>2163.9840327796014</v>
      </c>
      <c r="D99" s="444">
        <f t="shared" ref="D99:N99" si="42">D65+(0.2*D64)-(0.2*D65)</f>
        <v>2202.4416156028133</v>
      </c>
      <c r="E99" s="444">
        <f t="shared" si="42"/>
        <v>2240.8106988674972</v>
      </c>
      <c r="F99" s="444">
        <f t="shared" si="42"/>
        <v>2278.3660554055946</v>
      </c>
      <c r="G99" s="444">
        <f t="shared" si="42"/>
        <v>2318.7792661162557</v>
      </c>
      <c r="H99" s="444">
        <f t="shared" si="42"/>
        <v>2373.1815724342364</v>
      </c>
      <c r="I99" s="444">
        <f t="shared" si="42"/>
        <v>2423.831416202403</v>
      </c>
      <c r="J99" s="444">
        <f t="shared" si="42"/>
        <v>2458.7592932449388</v>
      </c>
      <c r="K99" s="444">
        <f t="shared" si="42"/>
        <v>2487.0033158720298</v>
      </c>
      <c r="L99" s="444">
        <f t="shared" si="42"/>
        <v>2506.5262106140449</v>
      </c>
      <c r="M99" s="444">
        <f t="shared" si="42"/>
        <v>2518.7237967282413</v>
      </c>
      <c r="N99" s="444">
        <f t="shared" si="42"/>
        <v>2524.2008966347667</v>
      </c>
    </row>
    <row r="100" spans="1:14" ht="13.15">
      <c r="B100" s="329" t="str">
        <f t="shared" si="33"/>
        <v>55-59</v>
      </c>
      <c r="C100" s="444">
        <f t="shared" si="36"/>
        <v>1469.9212183753357</v>
      </c>
      <c r="D100" s="444">
        <f t="shared" ref="D100:N100" si="43">D66+(0.2*D65)-(0.2*D66)</f>
        <v>1395.1169841717219</v>
      </c>
      <c r="E100" s="444">
        <f t="shared" si="43"/>
        <v>1350.4024528598416</v>
      </c>
      <c r="F100" s="444">
        <f t="shared" si="43"/>
        <v>1326.8021542596057</v>
      </c>
      <c r="G100" s="444">
        <f t="shared" si="43"/>
        <v>1319.1989572570699</v>
      </c>
      <c r="H100" s="444">
        <f t="shared" si="43"/>
        <v>1330.493751602899</v>
      </c>
      <c r="I100" s="444">
        <f t="shared" si="43"/>
        <v>1346.218311796817</v>
      </c>
      <c r="J100" s="444">
        <f t="shared" si="43"/>
        <v>1357.1722474889898</v>
      </c>
      <c r="K100" s="444">
        <f t="shared" si="43"/>
        <v>1368.3476115229555</v>
      </c>
      <c r="L100" s="444">
        <f t="shared" si="43"/>
        <v>1377.3138087799505</v>
      </c>
      <c r="M100" s="444">
        <f t="shared" si="43"/>
        <v>1384.1294272864218</v>
      </c>
      <c r="N100" s="444">
        <f t="shared" si="43"/>
        <v>1388.4485848549439</v>
      </c>
    </row>
    <row r="101" spans="1:14" ht="13.15">
      <c r="B101" s="329" t="str">
        <f t="shared" si="33"/>
        <v>60-64</v>
      </c>
      <c r="C101" s="444">
        <f t="shared" si="36"/>
        <v>617.841210497426</v>
      </c>
      <c r="D101" s="444">
        <f t="shared" ref="D101:N101" si="44">D67+(0.2*D66)-(0.2*D67)</f>
        <v>605.05021660116677</v>
      </c>
      <c r="E101" s="444">
        <f t="shared" si="44"/>
        <v>583.86468923863299</v>
      </c>
      <c r="F101" s="444">
        <f t="shared" si="44"/>
        <v>564.93952238630231</v>
      </c>
      <c r="G101" s="444">
        <f t="shared" si="44"/>
        <v>551.76458775921333</v>
      </c>
      <c r="H101" s="444">
        <f t="shared" si="44"/>
        <v>548.54439568865882</v>
      </c>
      <c r="I101" s="444">
        <f t="shared" si="44"/>
        <v>548.21052412733957</v>
      </c>
      <c r="J101" s="444">
        <f t="shared" si="44"/>
        <v>546.38768635580448</v>
      </c>
      <c r="K101" s="444">
        <f t="shared" si="44"/>
        <v>546.23430630480937</v>
      </c>
      <c r="L101" s="444">
        <f t="shared" si="44"/>
        <v>546.34866452862218</v>
      </c>
      <c r="M101" s="444">
        <f t="shared" si="44"/>
        <v>546.65654622293641</v>
      </c>
      <c r="N101" s="444">
        <f t="shared" si="44"/>
        <v>546.79209950111715</v>
      </c>
    </row>
    <row r="102" spans="1:14" ht="13.15">
      <c r="B102" s="329" t="str">
        <f t="shared" si="33"/>
        <v>65 plus</v>
      </c>
      <c r="C102" s="444">
        <f>C68+(0.2*C67)</f>
        <v>162.34118234944054</v>
      </c>
      <c r="D102" s="444">
        <f t="shared" ref="D102:N102" si="45">D68+(0.2*D67)</f>
        <v>210.24443976201047</v>
      </c>
      <c r="E102" s="444">
        <f t="shared" si="45"/>
        <v>237.96792370011241</v>
      </c>
      <c r="F102" s="444">
        <f t="shared" si="45"/>
        <v>252.2314972293658</v>
      </c>
      <c r="G102" s="444">
        <f t="shared" si="45"/>
        <v>258.91181481116229</v>
      </c>
      <c r="H102" s="444">
        <f t="shared" si="45"/>
        <v>263.48123642371189</v>
      </c>
      <c r="I102" s="444">
        <f t="shared" si="45"/>
        <v>265.81540176946794</v>
      </c>
      <c r="J102" s="444">
        <f t="shared" si="45"/>
        <v>265.54546785048831</v>
      </c>
      <c r="K102" s="444">
        <f t="shared" si="45"/>
        <v>264.7651796552189</v>
      </c>
      <c r="L102" s="444">
        <f t="shared" si="45"/>
        <v>263.60860390117938</v>
      </c>
      <c r="M102" s="444">
        <f t="shared" si="45"/>
        <v>262.41265615056835</v>
      </c>
      <c r="N102" s="444">
        <f t="shared" si="45"/>
        <v>261.23974607280985</v>
      </c>
    </row>
    <row r="103" spans="1:14" ht="13.15">
      <c r="B103" s="329" t="str">
        <f t="shared" si="33"/>
        <v>Total</v>
      </c>
      <c r="C103" s="444">
        <f>SUM(C93:C102)</f>
        <v>24024.64019248898</v>
      </c>
      <c r="D103" s="444">
        <f t="shared" ref="D103:N103" si="46">SUM(D93:D102)</f>
        <v>24538.500894272518</v>
      </c>
      <c r="E103" s="444">
        <f t="shared" si="46"/>
        <v>24827.057840911668</v>
      </c>
      <c r="F103" s="444">
        <f t="shared" si="46"/>
        <v>25018.919179074794</v>
      </c>
      <c r="G103" s="444">
        <f t="shared" si="46"/>
        <v>25198.381757824693</v>
      </c>
      <c r="H103" s="444">
        <f t="shared" si="46"/>
        <v>25610.123426701404</v>
      </c>
      <c r="I103" s="444">
        <f t="shared" si="46"/>
        <v>25951.078720050376</v>
      </c>
      <c r="J103" s="444">
        <f t="shared" si="46"/>
        <v>26034.35147051443</v>
      </c>
      <c r="K103" s="444">
        <f t="shared" si="46"/>
        <v>26059.879567188727</v>
      </c>
      <c r="L103" s="444">
        <f t="shared" si="46"/>
        <v>26000.528692223557</v>
      </c>
      <c r="M103" s="444">
        <f t="shared" si="46"/>
        <v>25887.061122772953</v>
      </c>
      <c r="N103" s="444">
        <f t="shared" si="46"/>
        <v>25728.622618519468</v>
      </c>
    </row>
    <row r="104" spans="1:14">
      <c r="A104" s="300">
        <f>SUM(C104:N104)</f>
        <v>0</v>
      </c>
      <c r="C104" s="300">
        <f>SUM(C93:C102)-C103</f>
        <v>0</v>
      </c>
      <c r="D104" s="300">
        <f t="shared" ref="D104:N104" si="47">SUM(D93:D102)-D103</f>
        <v>0</v>
      </c>
      <c r="E104" s="300">
        <f t="shared" si="47"/>
        <v>0</v>
      </c>
      <c r="F104" s="300">
        <f t="shared" si="47"/>
        <v>0</v>
      </c>
      <c r="G104" s="300">
        <f t="shared" si="47"/>
        <v>0</v>
      </c>
      <c r="H104" s="300">
        <f t="shared" si="47"/>
        <v>0</v>
      </c>
      <c r="I104" s="300">
        <f t="shared" si="47"/>
        <v>0</v>
      </c>
      <c r="J104" s="300">
        <f t="shared" si="47"/>
        <v>0</v>
      </c>
      <c r="K104" s="300">
        <f t="shared" si="47"/>
        <v>0</v>
      </c>
      <c r="L104" s="300">
        <f t="shared" si="47"/>
        <v>0</v>
      </c>
      <c r="M104" s="300">
        <f t="shared" si="47"/>
        <v>0</v>
      </c>
      <c r="N104" s="300">
        <f t="shared" si="47"/>
        <v>0</v>
      </c>
    </row>
    <row r="106" spans="1:14" ht="15">
      <c r="B106" s="331" t="s">
        <v>163</v>
      </c>
      <c r="H106" s="316"/>
    </row>
    <row r="107" spans="1:14">
      <c r="H107" s="316"/>
    </row>
    <row r="108" spans="1:14" ht="13.15">
      <c r="B108" s="332" t="s">
        <v>46</v>
      </c>
      <c r="H108" s="316"/>
    </row>
    <row r="109" spans="1:14">
      <c r="H109" s="316"/>
    </row>
    <row r="110" spans="1:14" ht="13.15">
      <c r="B110" s="329" t="str">
        <f t="shared" ref="B110:B121" si="48">B76</f>
        <v>Age group</v>
      </c>
      <c r="C110" s="329" t="str">
        <f t="shared" ref="C110:N110" si="49">C76</f>
        <v>2018/19</v>
      </c>
      <c r="D110" s="329" t="str">
        <f t="shared" si="49"/>
        <v>2019/20</v>
      </c>
      <c r="E110" s="329" t="str">
        <f t="shared" si="49"/>
        <v>2020/21</v>
      </c>
      <c r="F110" s="329" t="str">
        <f t="shared" si="49"/>
        <v>2021/22</v>
      </c>
      <c r="G110" s="329" t="str">
        <f t="shared" si="49"/>
        <v>2022/23</v>
      </c>
      <c r="H110" s="329" t="str">
        <f t="shared" si="49"/>
        <v>2023/24</v>
      </c>
      <c r="I110" s="329" t="str">
        <f t="shared" si="49"/>
        <v>2024/25</v>
      </c>
      <c r="J110" s="329" t="str">
        <f t="shared" si="49"/>
        <v>2025/26</v>
      </c>
      <c r="K110" s="329" t="str">
        <f t="shared" si="49"/>
        <v>2026/27</v>
      </c>
      <c r="L110" s="329" t="str">
        <f t="shared" si="49"/>
        <v>2027/28</v>
      </c>
      <c r="M110" s="329" t="str">
        <f t="shared" si="49"/>
        <v>2028/29</v>
      </c>
      <c r="N110" s="329" t="str">
        <f t="shared" si="49"/>
        <v>2029/30</v>
      </c>
    </row>
    <row r="111" spans="1:14" ht="13.15">
      <c r="B111" s="329" t="str">
        <f t="shared" si="48"/>
        <v>20-24</v>
      </c>
      <c r="C111" s="444">
        <f>C77*Group_2_rates!E74</f>
        <v>28.173254481208421</v>
      </c>
      <c r="D111" s="444">
        <f>D77*Group_2_rates!F74</f>
        <v>42.814144031370084</v>
      </c>
      <c r="E111" s="444">
        <f>E77*Group_2_rates!G74</f>
        <v>51.910837992378838</v>
      </c>
      <c r="F111" s="444">
        <f>F77*Group_2_rates!H74</f>
        <v>58.535395131752985</v>
      </c>
      <c r="G111" s="444">
        <f>G77*Group_2_rates!I74</f>
        <v>63.195202449062336</v>
      </c>
      <c r="H111" s="444">
        <f>H77*Group_2_rates!J74</f>
        <v>68.211819777143859</v>
      </c>
      <c r="I111" s="444">
        <f>I77*Group_2_rates!K74</f>
        <v>71.55325833818533</v>
      </c>
      <c r="J111" s="444">
        <f>J77*Group_2_rates!L74</f>
        <v>72.355459469080941</v>
      </c>
      <c r="K111" s="444">
        <f>K77*Group_2_rates!M74</f>
        <v>72.582054389956369</v>
      </c>
      <c r="L111" s="444">
        <f>L77*Group_2_rates!N74</f>
        <v>72.172904587768244</v>
      </c>
      <c r="M111" s="444">
        <f>M77*Group_2_rates!O74</f>
        <v>71.468996542886671</v>
      </c>
      <c r="N111" s="444">
        <f>N77*Group_2_rates!P74</f>
        <v>70.580695128009893</v>
      </c>
    </row>
    <row r="112" spans="1:14" ht="13.15">
      <c r="B112" s="329" t="str">
        <f t="shared" si="48"/>
        <v>25-29</v>
      </c>
      <c r="C112" s="444">
        <f>C78*Group_2_rates!E75</f>
        <v>108.96070715813529</v>
      </c>
      <c r="D112" s="444">
        <f>D78*Group_2_rates!F75</f>
        <v>108.86014294730585</v>
      </c>
      <c r="E112" s="444">
        <f>E78*Group_2_rates!G75</f>
        <v>110.22789021122981</v>
      </c>
      <c r="F112" s="444">
        <f>F78*Group_2_rates!H75</f>
        <v>113.15768381121137</v>
      </c>
      <c r="G112" s="444">
        <f>G78*Group_2_rates!I75</f>
        <v>116.24476120325102</v>
      </c>
      <c r="H112" s="444">
        <f>H78*Group_2_rates!J75</f>
        <v>121.32442064939134</v>
      </c>
      <c r="I112" s="444">
        <f>I78*Group_2_rates!K75</f>
        <v>125.52918885425036</v>
      </c>
      <c r="J112" s="444">
        <f>J78*Group_2_rates!L75</f>
        <v>127.18064359838105</v>
      </c>
      <c r="K112" s="444">
        <f>K78*Group_2_rates!M75</f>
        <v>128.06907838482948</v>
      </c>
      <c r="L112" s="444">
        <f>L78*Group_2_rates!N75</f>
        <v>128.04259276842035</v>
      </c>
      <c r="M112" s="444">
        <f>M78*Group_2_rates!O75</f>
        <v>127.44888918693024</v>
      </c>
      <c r="N112" s="444">
        <f>N78*Group_2_rates!P75</f>
        <v>126.43391377279164</v>
      </c>
    </row>
    <row r="113" spans="1:14" ht="13.15">
      <c r="B113" s="329" t="str">
        <f t="shared" si="48"/>
        <v>30-34</v>
      </c>
      <c r="C113" s="444">
        <f>C79*Group_2_rates!E76</f>
        <v>98.235951814820382</v>
      </c>
      <c r="D113" s="444">
        <f>D79*Group_2_rates!F76</f>
        <v>95.709384336526242</v>
      </c>
      <c r="E113" s="444">
        <f>E79*Group_2_rates!G76</f>
        <v>93.779221275482982</v>
      </c>
      <c r="F113" s="444">
        <f>F79*Group_2_rates!H76</f>
        <v>92.85863911654269</v>
      </c>
      <c r="G113" s="444">
        <f>G79*Group_2_rates!I76</f>
        <v>92.38825949251644</v>
      </c>
      <c r="H113" s="444">
        <f>H79*Group_2_rates!J76</f>
        <v>93.268880758045029</v>
      </c>
      <c r="I113" s="444">
        <f>I79*Group_2_rates!K76</f>
        <v>94.441649115687767</v>
      </c>
      <c r="J113" s="444">
        <f>J79*Group_2_rates!L76</f>
        <v>95.058507416727323</v>
      </c>
      <c r="K113" s="444">
        <f>K79*Group_2_rates!M76</f>
        <v>95.544801660195176</v>
      </c>
      <c r="L113" s="444">
        <f>L79*Group_2_rates!N76</f>
        <v>95.731099684818346</v>
      </c>
      <c r="M113" s="444">
        <f>M79*Group_2_rates!O76</f>
        <v>95.661071261076401</v>
      </c>
      <c r="N113" s="444">
        <f>N79*Group_2_rates!P76</f>
        <v>95.346141399145196</v>
      </c>
    </row>
    <row r="114" spans="1:14" ht="13.15">
      <c r="B114" s="329" t="str">
        <f t="shared" si="48"/>
        <v>35-39</v>
      </c>
      <c r="C114" s="444">
        <f>C80*Group_2_rates!E77</f>
        <v>81.101905082390005</v>
      </c>
      <c r="D114" s="444">
        <f>D80*Group_2_rates!F77</f>
        <v>82.385328670598867</v>
      </c>
      <c r="E114" s="444">
        <f>E80*Group_2_rates!G77</f>
        <v>83.036018904471689</v>
      </c>
      <c r="F114" s="444">
        <f>F80*Group_2_rates!H77</f>
        <v>83.482150605651171</v>
      </c>
      <c r="G114" s="444">
        <f>G80*Group_2_rates!I77</f>
        <v>83.507302063562776</v>
      </c>
      <c r="H114" s="444">
        <f>H80*Group_2_rates!J77</f>
        <v>83.957710298618579</v>
      </c>
      <c r="I114" s="444">
        <f>I80*Group_2_rates!K77</f>
        <v>84.393316506508043</v>
      </c>
      <c r="J114" s="444">
        <f>J80*Group_2_rates!L77</f>
        <v>84.47197997278667</v>
      </c>
      <c r="K114" s="444">
        <f>K80*Group_2_rates!M77</f>
        <v>84.536441325196748</v>
      </c>
      <c r="L114" s="444">
        <f>L80*Group_2_rates!N77</f>
        <v>84.50148511212538</v>
      </c>
      <c r="M114" s="444">
        <f>M80*Group_2_rates!O77</f>
        <v>84.385952882523895</v>
      </c>
      <c r="N114" s="444">
        <f>N80*Group_2_rates!P77</f>
        <v>84.174604095691464</v>
      </c>
    </row>
    <row r="115" spans="1:14" ht="13.15">
      <c r="B115" s="329" t="str">
        <f t="shared" si="48"/>
        <v>40-44</v>
      </c>
      <c r="C115" s="444">
        <f>C81*Group_2_rates!E78</f>
        <v>64.976322815387874</v>
      </c>
      <c r="D115" s="444">
        <f>D81*Group_2_rates!F78</f>
        <v>67.302747782796899</v>
      </c>
      <c r="E115" s="444">
        <f>E81*Group_2_rates!G78</f>
        <v>69.366559305084365</v>
      </c>
      <c r="F115" s="444">
        <f>F81*Group_2_rates!H78</f>
        <v>71.251152100514318</v>
      </c>
      <c r="G115" s="444">
        <f>G81*Group_2_rates!I78</f>
        <v>72.594881522392441</v>
      </c>
      <c r="H115" s="444">
        <f>H81*Group_2_rates!J78</f>
        <v>73.990613441045269</v>
      </c>
      <c r="I115" s="444">
        <f>I81*Group_2_rates!K78</f>
        <v>75.074588868098985</v>
      </c>
      <c r="J115" s="444">
        <f>J81*Group_2_rates!L78</f>
        <v>75.620535775279947</v>
      </c>
      <c r="K115" s="444">
        <f>K81*Group_2_rates!M78</f>
        <v>75.966975682911112</v>
      </c>
      <c r="L115" s="444">
        <f>L81*Group_2_rates!N78</f>
        <v>76.110587557513668</v>
      </c>
      <c r="M115" s="444">
        <f>M81*Group_2_rates!O78</f>
        <v>76.11854672622016</v>
      </c>
      <c r="N115" s="444">
        <f>N81*Group_2_rates!P78</f>
        <v>76.016072415611717</v>
      </c>
    </row>
    <row r="116" spans="1:14" ht="13.15">
      <c r="B116" s="329" t="str">
        <f t="shared" si="48"/>
        <v>45-49</v>
      </c>
      <c r="C116" s="444">
        <f>C82*Group_2_rates!E79</f>
        <v>69.05925353617387</v>
      </c>
      <c r="D116" s="444">
        <f>D82*Group_2_rates!F79</f>
        <v>69.914238506149545</v>
      </c>
      <c r="E116" s="444">
        <f>E82*Group_2_rates!G79</f>
        <v>71.184578036362808</v>
      </c>
      <c r="F116" s="444">
        <f>F82*Group_2_rates!H79</f>
        <v>72.818015693000163</v>
      </c>
      <c r="G116" s="444">
        <f>G82*Group_2_rates!I79</f>
        <v>74.294322536574043</v>
      </c>
      <c r="H116" s="444">
        <f>H82*Group_2_rates!J79</f>
        <v>76.075935444332856</v>
      </c>
      <c r="I116" s="444">
        <f>I82*Group_2_rates!K79</f>
        <v>77.658082653457754</v>
      </c>
      <c r="J116" s="444">
        <f>J82*Group_2_rates!L79</f>
        <v>78.714199668106076</v>
      </c>
      <c r="K116" s="444">
        <f>K82*Group_2_rates!M79</f>
        <v>79.53394392487283</v>
      </c>
      <c r="L116" s="444">
        <f>L82*Group_2_rates!N79</f>
        <v>80.082979409030756</v>
      </c>
      <c r="M116" s="444">
        <f>M82*Group_2_rates!O79</f>
        <v>80.421906990988674</v>
      </c>
      <c r="N116" s="444">
        <f>N82*Group_2_rates!P79</f>
        <v>80.581458876817265</v>
      </c>
    </row>
    <row r="117" spans="1:14" ht="13.15">
      <c r="B117" s="329" t="str">
        <f t="shared" si="48"/>
        <v>50-54</v>
      </c>
      <c r="C117" s="444">
        <f>C83*Group_2_rates!E80</f>
        <v>49.229931376594486</v>
      </c>
      <c r="D117" s="444">
        <f>D83*Group_2_rates!F80</f>
        <v>50.391532777244521</v>
      </c>
      <c r="E117" s="444">
        <f>E83*Group_2_rates!G80</f>
        <v>51.457252028113125</v>
      </c>
      <c r="F117" s="444">
        <f>F83*Group_2_rates!H80</f>
        <v>52.609172140221169</v>
      </c>
      <c r="G117" s="444">
        <f>G83*Group_2_rates!I80</f>
        <v>53.608127218172335</v>
      </c>
      <c r="H117" s="444">
        <f>H83*Group_2_rates!J80</f>
        <v>54.859753672698645</v>
      </c>
      <c r="I117" s="444">
        <f>I83*Group_2_rates!K80</f>
        <v>56.033338440102703</v>
      </c>
      <c r="J117" s="444">
        <f>J83*Group_2_rates!L80</f>
        <v>56.895329473198871</v>
      </c>
      <c r="K117" s="444">
        <f>K83*Group_2_rates!M80</f>
        <v>57.637279286501006</v>
      </c>
      <c r="L117" s="444">
        <f>L83*Group_2_rates!N80</f>
        <v>58.215171389411019</v>
      </c>
      <c r="M117" s="444">
        <f>M83*Group_2_rates!O80</f>
        <v>58.653538142843729</v>
      </c>
      <c r="N117" s="444">
        <f>N83*Group_2_rates!P80</f>
        <v>58.959776204516707</v>
      </c>
    </row>
    <row r="118" spans="1:14" ht="13.15">
      <c r="B118" s="329" t="str">
        <f t="shared" si="48"/>
        <v>55-59</v>
      </c>
      <c r="C118" s="444">
        <f>C84*Group_2_rates!E81</f>
        <v>20.084966184698892</v>
      </c>
      <c r="D118" s="444">
        <f>D84*Group_2_rates!F81</f>
        <v>19.092069008415017</v>
      </c>
      <c r="E118" s="444">
        <f>E84*Group_2_rates!G81</f>
        <v>18.648785949259739</v>
      </c>
      <c r="F118" s="444">
        <f>F84*Group_2_rates!H81</f>
        <v>18.56252881136766</v>
      </c>
      <c r="G118" s="444">
        <f>G84*Group_2_rates!I81</f>
        <v>18.605830024187604</v>
      </c>
      <c r="H118" s="444">
        <f>H84*Group_2_rates!J81</f>
        <v>18.859665065990558</v>
      </c>
      <c r="I118" s="444">
        <f>I84*Group_2_rates!K81</f>
        <v>19.144144226038591</v>
      </c>
      <c r="J118" s="444">
        <f>J84*Group_2_rates!L81</f>
        <v>19.348991080462014</v>
      </c>
      <c r="K118" s="444">
        <f>K84*Group_2_rates!M81</f>
        <v>19.54816463001471</v>
      </c>
      <c r="L118" s="444">
        <f>L84*Group_2_rates!N81</f>
        <v>19.715117301635324</v>
      </c>
      <c r="M118" s="444">
        <f>M84*Group_2_rates!O81</f>
        <v>19.853753112108151</v>
      </c>
      <c r="N118" s="444">
        <f>N84*Group_2_rates!P81</f>
        <v>19.960932913655487</v>
      </c>
    </row>
    <row r="119" spans="1:14" ht="13.15">
      <c r="B119" s="329" t="str">
        <f t="shared" si="48"/>
        <v>60-64</v>
      </c>
      <c r="C119" s="444">
        <f>C85*Group_2_rates!E82</f>
        <v>9.5443049872913353</v>
      </c>
      <c r="D119" s="444">
        <f>D85*Group_2_rates!F82</f>
        <v>9.5630482891737003</v>
      </c>
      <c r="E119" s="444">
        <f>E85*Group_2_rates!G82</f>
        <v>9.3920817211536765</v>
      </c>
      <c r="F119" s="444">
        <f>F85*Group_2_rates!H82</f>
        <v>9.2546809983348677</v>
      </c>
      <c r="G119" s="444">
        <f>G85*Group_2_rates!I82</f>
        <v>9.152664027505331</v>
      </c>
      <c r="H119" s="444">
        <f>H85*Group_2_rates!J82</f>
        <v>9.1826636405369477</v>
      </c>
      <c r="I119" s="444">
        <f>I85*Group_2_rates!K82</f>
        <v>9.2384841709239183</v>
      </c>
      <c r="J119" s="444">
        <f>J85*Group_2_rates!L82</f>
        <v>9.2552728921467367</v>
      </c>
      <c r="K119" s="444">
        <f>K85*Group_2_rates!M82</f>
        <v>9.2875186201063631</v>
      </c>
      <c r="L119" s="444">
        <f>L85*Group_2_rates!N82</f>
        <v>9.3168020204026902</v>
      </c>
      <c r="M119" s="444">
        <f>M85*Group_2_rates!O82</f>
        <v>9.3448739504068339</v>
      </c>
      <c r="N119" s="444">
        <f>N85*Group_2_rates!P82</f>
        <v>9.3680005294412183</v>
      </c>
    </row>
    <row r="120" spans="1:14" ht="13.15">
      <c r="B120" s="329" t="str">
        <f t="shared" si="48"/>
        <v>65 plus</v>
      </c>
      <c r="C120" s="444">
        <f>C86*Group_2_rates!E83</f>
        <v>4.5406992872071328</v>
      </c>
      <c r="D120" s="444">
        <f>D86*Group_2_rates!F83</f>
        <v>5.0578418504710516</v>
      </c>
      <c r="E120" s="444">
        <f>E86*Group_2_rates!G83</f>
        <v>5.3655597918722906</v>
      </c>
      <c r="F120" s="444">
        <f>F86*Group_2_rates!H83</f>
        <v>5.535997597202301</v>
      </c>
      <c r="G120" s="444">
        <f>G86*Group_2_rates!I83</f>
        <v>5.6022372099090445</v>
      </c>
      <c r="H120" s="444">
        <f>H86*Group_2_rates!J83</f>
        <v>5.6684601543944053</v>
      </c>
      <c r="I120" s="444">
        <f>I86*Group_2_rates!K83</f>
        <v>5.70958657208931</v>
      </c>
      <c r="J120" s="444">
        <f>J86*Group_2_rates!L83</f>
        <v>5.7050696649297645</v>
      </c>
      <c r="K120" s="444">
        <f>K86*Group_2_rates!M83</f>
        <v>5.6969485901493719</v>
      </c>
      <c r="L120" s="444">
        <f>L86*Group_2_rates!N83</f>
        <v>5.6834858292443391</v>
      </c>
      <c r="M120" s="444">
        <f>M86*Group_2_rates!O83</f>
        <v>5.670111686267723</v>
      </c>
      <c r="N120" s="444">
        <f>N86*Group_2_rates!P83</f>
        <v>5.6570977757670233</v>
      </c>
    </row>
    <row r="121" spans="1:14" ht="13.15">
      <c r="B121" s="329" t="str">
        <f t="shared" si="48"/>
        <v>Total</v>
      </c>
      <c r="C121" s="444">
        <f>SUM(C111:C120)</f>
        <v>533.90729672390762</v>
      </c>
      <c r="D121" s="444">
        <f t="shared" ref="D121:N121" si="50">SUM(D111:D120)</f>
        <v>551.09047820005173</v>
      </c>
      <c r="E121" s="444">
        <f t="shared" si="50"/>
        <v>564.36878521540928</v>
      </c>
      <c r="F121" s="444">
        <f t="shared" si="50"/>
        <v>578.06541600579862</v>
      </c>
      <c r="G121" s="444">
        <f t="shared" si="50"/>
        <v>589.19358774713339</v>
      </c>
      <c r="H121" s="444">
        <f t="shared" si="50"/>
        <v>605.39992290219755</v>
      </c>
      <c r="I121" s="444">
        <f t="shared" si="50"/>
        <v>618.77563774534281</v>
      </c>
      <c r="J121" s="444">
        <f t="shared" si="50"/>
        <v>624.6059890110995</v>
      </c>
      <c r="K121" s="444">
        <f t="shared" si="50"/>
        <v>628.40320649473313</v>
      </c>
      <c r="L121" s="444">
        <f t="shared" si="50"/>
        <v>629.57222566037012</v>
      </c>
      <c r="M121" s="444">
        <f t="shared" si="50"/>
        <v>629.02764048225254</v>
      </c>
      <c r="N121" s="444">
        <f t="shared" si="50"/>
        <v>627.07869311144771</v>
      </c>
    </row>
    <row r="122" spans="1:14">
      <c r="A122" s="300">
        <f>SUM(C122:N122)</f>
        <v>0</v>
      </c>
      <c r="C122" s="300">
        <f>SUM(C111:C120)-C121</f>
        <v>0</v>
      </c>
      <c r="D122" s="300">
        <f t="shared" ref="D122:N122" si="51">SUM(D111:D120)-D121</f>
        <v>0</v>
      </c>
      <c r="E122" s="300">
        <f t="shared" si="51"/>
        <v>0</v>
      </c>
      <c r="F122" s="300">
        <f t="shared" si="51"/>
        <v>0</v>
      </c>
      <c r="G122" s="300">
        <f t="shared" si="51"/>
        <v>0</v>
      </c>
      <c r="H122" s="300">
        <f t="shared" si="51"/>
        <v>0</v>
      </c>
      <c r="I122" s="300">
        <f t="shared" si="51"/>
        <v>0</v>
      </c>
      <c r="J122" s="300">
        <f t="shared" si="51"/>
        <v>0</v>
      </c>
      <c r="K122" s="300">
        <f t="shared" si="51"/>
        <v>0</v>
      </c>
      <c r="L122" s="300">
        <f t="shared" si="51"/>
        <v>0</v>
      </c>
      <c r="M122" s="300">
        <f t="shared" si="51"/>
        <v>0</v>
      </c>
      <c r="N122" s="300">
        <f t="shared" si="51"/>
        <v>0</v>
      </c>
    </row>
    <row r="124" spans="1:14" ht="13.15">
      <c r="B124" s="332" t="s">
        <v>47</v>
      </c>
      <c r="C124" s="320"/>
      <c r="D124" s="320"/>
      <c r="E124" s="320"/>
      <c r="F124" s="320"/>
      <c r="G124" s="320"/>
      <c r="H124" s="330"/>
      <c r="I124" s="320"/>
      <c r="J124" s="320"/>
      <c r="K124" s="320"/>
      <c r="L124" s="320"/>
    </row>
    <row r="125" spans="1:14">
      <c r="C125" s="320"/>
      <c r="D125" s="320"/>
      <c r="E125" s="320"/>
      <c r="F125" s="320"/>
      <c r="G125" s="320"/>
      <c r="H125" s="330"/>
      <c r="I125" s="320"/>
      <c r="J125" s="320"/>
      <c r="K125" s="320"/>
      <c r="L125" s="320"/>
    </row>
    <row r="126" spans="1:14" ht="13.15">
      <c r="B126" s="329" t="str">
        <f t="shared" ref="B126:B137" si="52">B110</f>
        <v>Age group</v>
      </c>
      <c r="C126" s="329" t="str">
        <f t="shared" ref="C126:N126" si="53">C110</f>
        <v>2018/19</v>
      </c>
      <c r="D126" s="329" t="str">
        <f t="shared" si="53"/>
        <v>2019/20</v>
      </c>
      <c r="E126" s="329" t="str">
        <f t="shared" si="53"/>
        <v>2020/21</v>
      </c>
      <c r="F126" s="329" t="str">
        <f t="shared" si="53"/>
        <v>2021/22</v>
      </c>
      <c r="G126" s="329" t="str">
        <f t="shared" si="53"/>
        <v>2022/23</v>
      </c>
      <c r="H126" s="329" t="str">
        <f t="shared" si="53"/>
        <v>2023/24</v>
      </c>
      <c r="I126" s="329" t="str">
        <f t="shared" si="53"/>
        <v>2024/25</v>
      </c>
      <c r="J126" s="329" t="str">
        <f t="shared" si="53"/>
        <v>2025/26</v>
      </c>
      <c r="K126" s="329" t="str">
        <f t="shared" si="53"/>
        <v>2026/27</v>
      </c>
      <c r="L126" s="329" t="str">
        <f t="shared" si="53"/>
        <v>2027/28</v>
      </c>
      <c r="M126" s="329" t="str">
        <f t="shared" si="53"/>
        <v>2028/29</v>
      </c>
      <c r="N126" s="329" t="str">
        <f t="shared" si="53"/>
        <v>2029/30</v>
      </c>
    </row>
    <row r="127" spans="1:14" ht="13.15">
      <c r="B127" s="329" t="str">
        <f t="shared" si="52"/>
        <v>20-24</v>
      </c>
      <c r="C127" s="444">
        <f>C93*Group_2_rates!E89</f>
        <v>134.89032824229599</v>
      </c>
      <c r="D127" s="444">
        <f>D93*Group_2_rates!F89</f>
        <v>180.30397969526555</v>
      </c>
      <c r="E127" s="444">
        <f>E93*Group_2_rates!G89</f>
        <v>215.49316291421223</v>
      </c>
      <c r="F127" s="444">
        <f>F93*Group_2_rates!H89</f>
        <v>236.35660174170746</v>
      </c>
      <c r="G127" s="444">
        <f>G93*Group_2_rates!I89</f>
        <v>250.345680114728</v>
      </c>
      <c r="H127" s="444">
        <f>H93*Group_2_rates!J89</f>
        <v>266.87572900492012</v>
      </c>
      <c r="I127" s="444">
        <f>I93*Group_2_rates!K89</f>
        <v>277.76053456706364</v>
      </c>
      <c r="J127" s="444">
        <f>J93*Group_2_rates!L89</f>
        <v>279.44261921079914</v>
      </c>
      <c r="K127" s="444">
        <f>K93*Group_2_rates!M89</f>
        <v>279.33214778181042</v>
      </c>
      <c r="L127" s="444">
        <f>L93*Group_2_rates!N89</f>
        <v>277.07320822360407</v>
      </c>
      <c r="M127" s="444">
        <f>M93*Group_2_rates!O89</f>
        <v>273.8932306487086</v>
      </c>
      <c r="N127" s="444">
        <f>N93*Group_2_rates!P89</f>
        <v>270.15446060781278</v>
      </c>
    </row>
    <row r="128" spans="1:14" ht="13.15">
      <c r="B128" s="329" t="str">
        <f t="shared" si="52"/>
        <v>25-29</v>
      </c>
      <c r="C128" s="444">
        <f>C94*Group_2_rates!E90</f>
        <v>463.51773166903934</v>
      </c>
      <c r="D128" s="444">
        <f>D94*Group_2_rates!F90</f>
        <v>451.90187591016701</v>
      </c>
      <c r="E128" s="444">
        <f>E94*Group_2_rates!G90</f>
        <v>462.83364267354318</v>
      </c>
      <c r="F128" s="444">
        <f>F94*Group_2_rates!H90</f>
        <v>464.52672088105948</v>
      </c>
      <c r="G128" s="444">
        <f>G94*Group_2_rates!I90</f>
        <v>467.26046690444815</v>
      </c>
      <c r="H128" s="444">
        <f>H94*Group_2_rates!J90</f>
        <v>479.60747724383879</v>
      </c>
      <c r="I128" s="444">
        <f>I94*Group_2_rates!K90</f>
        <v>490.23343730048441</v>
      </c>
      <c r="J128" s="444">
        <f>J94*Group_2_rates!L90</f>
        <v>492.4114435571812</v>
      </c>
      <c r="K128" s="444">
        <f>K94*Group_2_rates!M90</f>
        <v>492.68020042235946</v>
      </c>
      <c r="L128" s="444">
        <f>L94*Group_2_rates!N90</f>
        <v>490.23749960406639</v>
      </c>
      <c r="M128" s="444">
        <f>M94*Group_2_rates!O90</f>
        <v>486.22899443307563</v>
      </c>
      <c r="N128" s="444">
        <f>N94*Group_2_rates!P90</f>
        <v>481.07006436159759</v>
      </c>
    </row>
    <row r="129" spans="1:14" ht="13.15">
      <c r="B129" s="329" t="str">
        <f t="shared" si="52"/>
        <v>30-34</v>
      </c>
      <c r="C129" s="444">
        <f>C95*Group_2_rates!E91</f>
        <v>436.28739289786398</v>
      </c>
      <c r="D129" s="444">
        <f>D95*Group_2_rates!F91</f>
        <v>432.52313395484191</v>
      </c>
      <c r="E129" s="444">
        <f>E95*Group_2_rates!G91</f>
        <v>441.86389553442024</v>
      </c>
      <c r="F129" s="444">
        <f>F95*Group_2_rates!H91</f>
        <v>437.07623678247489</v>
      </c>
      <c r="G129" s="444">
        <f>G95*Group_2_rates!I91</f>
        <v>431.60704593872629</v>
      </c>
      <c r="H129" s="444">
        <f>H95*Group_2_rates!J91</f>
        <v>432.07250550911164</v>
      </c>
      <c r="I129" s="444">
        <f>I95*Group_2_rates!K91</f>
        <v>433.84715989453372</v>
      </c>
      <c r="J129" s="444">
        <f>J95*Group_2_rates!L91</f>
        <v>433.21674526440739</v>
      </c>
      <c r="K129" s="444">
        <f>K95*Group_2_rates!M91</f>
        <v>432.32911503077946</v>
      </c>
      <c r="L129" s="444">
        <f>L95*Group_2_rates!N91</f>
        <v>430.45146183152355</v>
      </c>
      <c r="M129" s="444">
        <f>M95*Group_2_rates!O91</f>
        <v>427.80517107103333</v>
      </c>
      <c r="N129" s="444">
        <f>N95*Group_2_rates!P91</f>
        <v>424.42795648597462</v>
      </c>
    </row>
    <row r="130" spans="1:14" ht="13.15">
      <c r="B130" s="329" t="str">
        <f t="shared" si="52"/>
        <v>35-39</v>
      </c>
      <c r="C130" s="444">
        <f>C96*Group_2_rates!E92</f>
        <v>362.49960693452942</v>
      </c>
      <c r="D130" s="444">
        <f>D96*Group_2_rates!F92</f>
        <v>366.1658736056275</v>
      </c>
      <c r="E130" s="444">
        <f>E96*Group_2_rates!G92</f>
        <v>380.73509511961339</v>
      </c>
      <c r="F130" s="444">
        <f>F96*Group_2_rates!H92</f>
        <v>381.15678980073579</v>
      </c>
      <c r="G130" s="444">
        <f>G96*Group_2_rates!I92</f>
        <v>378.54375118886554</v>
      </c>
      <c r="H130" s="444">
        <f>H96*Group_2_rates!J92</f>
        <v>378.15854402908474</v>
      </c>
      <c r="I130" s="444">
        <f>I96*Group_2_rates!K92</f>
        <v>377.75446009246832</v>
      </c>
      <c r="J130" s="444">
        <f>J96*Group_2_rates!L92</f>
        <v>375.68900367669687</v>
      </c>
      <c r="K130" s="444">
        <f>K96*Group_2_rates!M92</f>
        <v>373.63797070506803</v>
      </c>
      <c r="L130" s="444">
        <f>L96*Group_2_rates!N92</f>
        <v>371.23641638023815</v>
      </c>
      <c r="M130" s="444">
        <f>M96*Group_2_rates!O92</f>
        <v>368.61838433229002</v>
      </c>
      <c r="N130" s="444">
        <f>N96*Group_2_rates!P92</f>
        <v>365.74550515165095</v>
      </c>
    </row>
    <row r="131" spans="1:14" ht="13.15">
      <c r="B131" s="329" t="str">
        <f t="shared" si="52"/>
        <v>40-44</v>
      </c>
      <c r="C131" s="444">
        <f>C97*Group_2_rates!E93</f>
        <v>272.90012259490925</v>
      </c>
      <c r="D131" s="444">
        <f>D97*Group_2_rates!F93</f>
        <v>284.28131368485475</v>
      </c>
      <c r="E131" s="444">
        <f>E97*Group_2_rates!G93</f>
        <v>303.28540503157819</v>
      </c>
      <c r="F131" s="444">
        <f>F97*Group_2_rates!H93</f>
        <v>310.38909308093696</v>
      </c>
      <c r="G131" s="444">
        <f>G97*Group_2_rates!I93</f>
        <v>313.90190444198873</v>
      </c>
      <c r="H131" s="444">
        <f>H97*Group_2_rates!J93</f>
        <v>317.84273567445092</v>
      </c>
      <c r="I131" s="444">
        <f>I97*Group_2_rates!K93</f>
        <v>320.50642319735937</v>
      </c>
      <c r="J131" s="444">
        <f>J97*Group_2_rates!L93</f>
        <v>320.83013790032925</v>
      </c>
      <c r="K131" s="444">
        <f>K97*Group_2_rates!M93</f>
        <v>320.38068217003865</v>
      </c>
      <c r="L131" s="444">
        <f>L97*Group_2_rates!N93</f>
        <v>319.12824231816813</v>
      </c>
      <c r="M131" s="444">
        <f>M97*Group_2_rates!O93</f>
        <v>317.38068294156267</v>
      </c>
      <c r="N131" s="444">
        <f>N97*Group_2_rates!P93</f>
        <v>315.25597775572777</v>
      </c>
    </row>
    <row r="132" spans="1:14" ht="13.15">
      <c r="B132" s="329" t="str">
        <f t="shared" si="52"/>
        <v>45-49</v>
      </c>
      <c r="C132" s="444">
        <f>C98*Group_2_rates!E94</f>
        <v>240.91511458251216</v>
      </c>
      <c r="D132" s="444">
        <f>D98*Group_2_rates!F94</f>
        <v>250.90699264277063</v>
      </c>
      <c r="E132" s="444">
        <f>E98*Group_2_rates!G94</f>
        <v>269.31321269029951</v>
      </c>
      <c r="F132" s="444">
        <f>F98*Group_2_rates!H94</f>
        <v>278.23110589282044</v>
      </c>
      <c r="G132" s="444">
        <f>G98*Group_2_rates!I94</f>
        <v>284.53229923459156</v>
      </c>
      <c r="H132" s="444">
        <f>H98*Group_2_rates!J94</f>
        <v>291.47180439596252</v>
      </c>
      <c r="I132" s="444">
        <f>I98*Group_2_rates!K94</f>
        <v>297.13734982886257</v>
      </c>
      <c r="J132" s="444">
        <f>J98*Group_2_rates!L94</f>
        <v>300.32541898264174</v>
      </c>
      <c r="K132" s="444">
        <f>K98*Group_2_rates!M94</f>
        <v>302.38153546966936</v>
      </c>
      <c r="L132" s="444">
        <f>L98*Group_2_rates!N94</f>
        <v>303.24172342594335</v>
      </c>
      <c r="M132" s="444">
        <f>M98*Group_2_rates!O94</f>
        <v>303.21622335059078</v>
      </c>
      <c r="N132" s="444">
        <f>N98*Group_2_rates!P94</f>
        <v>302.47084479815965</v>
      </c>
    </row>
    <row r="133" spans="1:14" ht="13.15">
      <c r="B133" s="329" t="str">
        <f t="shared" si="52"/>
        <v>50-54</v>
      </c>
      <c r="C133" s="444">
        <f>C99*Group_2_rates!E95</f>
        <v>188.77158708956824</v>
      </c>
      <c r="D133" s="444">
        <f>D99*Group_2_rates!F95</f>
        <v>192.08542185665706</v>
      </c>
      <c r="E133" s="444">
        <f>E99*Group_2_rates!G95</f>
        <v>202.89086357932328</v>
      </c>
      <c r="F133" s="444">
        <f>F99*Group_2_rates!H95</f>
        <v>207.54564494767098</v>
      </c>
      <c r="G133" s="444">
        <f>G99*Group_2_rates!I95</f>
        <v>211.22704893516899</v>
      </c>
      <c r="H133" s="444">
        <f>H99*Group_2_rates!J95</f>
        <v>216.18277662634372</v>
      </c>
      <c r="I133" s="444">
        <f>I99*Group_2_rates!K95</f>
        <v>220.79667721813934</v>
      </c>
      <c r="J133" s="444">
        <f>J99*Group_2_rates!L95</f>
        <v>223.9783998172129</v>
      </c>
      <c r="K133" s="444">
        <f>K99*Group_2_rates!M95</f>
        <v>226.5512628907951</v>
      </c>
      <c r="L133" s="444">
        <f>L99*Group_2_rates!N95</f>
        <v>228.32968289967101</v>
      </c>
      <c r="M133" s="444">
        <f>M99*Group_2_rates!O95</f>
        <v>229.4408107058764</v>
      </c>
      <c r="N133" s="444">
        <f>N99*Group_2_rates!P95</f>
        <v>229.93974204741639</v>
      </c>
    </row>
    <row r="134" spans="1:14" ht="13.15">
      <c r="B134" s="329" t="str">
        <f t="shared" si="52"/>
        <v>55-59</v>
      </c>
      <c r="C134" s="444">
        <f>C100*Group_2_rates!E96</f>
        <v>83.234758944132395</v>
      </c>
      <c r="D134" s="444">
        <f>D100*Group_2_rates!F96</f>
        <v>78.982107682679015</v>
      </c>
      <c r="E134" s="444">
        <f>E100*Group_2_rates!G96</f>
        <v>79.368583838751533</v>
      </c>
      <c r="F134" s="444">
        <f>F100*Group_2_rates!H96</f>
        <v>78.455678577914028</v>
      </c>
      <c r="G134" s="444">
        <f>G100*Group_2_rates!I96</f>
        <v>78.00609083924445</v>
      </c>
      <c r="H134" s="444">
        <f>H100*Group_2_rates!J96</f>
        <v>78.67396792397416</v>
      </c>
      <c r="I134" s="444">
        <f>I100*Group_2_rates!K96</f>
        <v>79.603783297270354</v>
      </c>
      <c r="J134" s="444">
        <f>J100*Group_2_rates!L96</f>
        <v>80.25150493012211</v>
      </c>
      <c r="K134" s="444">
        <f>K100*Group_2_rates!M96</f>
        <v>80.912319932438152</v>
      </c>
      <c r="L134" s="444">
        <f>L100*Group_2_rates!N96</f>
        <v>81.44250379429171</v>
      </c>
      <c r="M134" s="444">
        <f>M100*Group_2_rates!O96</f>
        <v>81.845520908136976</v>
      </c>
      <c r="N134" s="444">
        <f>N100*Group_2_rates!P96</f>
        <v>82.10091877347466</v>
      </c>
    </row>
    <row r="135" spans="1:14" ht="13.15">
      <c r="B135" s="329" t="str">
        <f t="shared" si="52"/>
        <v>60-64</v>
      </c>
      <c r="C135" s="444">
        <f>C101*Group_2_rates!E97</f>
        <v>33.179286501596977</v>
      </c>
      <c r="D135" s="444">
        <f>D101*Group_2_rates!F97</f>
        <v>32.485459683138636</v>
      </c>
      <c r="E135" s="444">
        <f>E101*Group_2_rates!G97</f>
        <v>32.544464275755367</v>
      </c>
      <c r="F135" s="444">
        <f>F101*Group_2_rates!H97</f>
        <v>31.681057976426327</v>
      </c>
      <c r="G135" s="444">
        <f>G101*Group_2_rates!I97</f>
        <v>30.942225143500504</v>
      </c>
      <c r="H135" s="444">
        <f>H101*Group_2_rates!J97</f>
        <v>30.761641049734969</v>
      </c>
      <c r="I135" s="444">
        <f>I101*Group_2_rates!K97</f>
        <v>30.742917976075407</v>
      </c>
      <c r="J135" s="444">
        <f>J101*Group_2_rates!L97</f>
        <v>30.640695655219382</v>
      </c>
      <c r="K135" s="444">
        <f>K101*Group_2_rates!M97</f>
        <v>30.632094305702395</v>
      </c>
      <c r="L135" s="444">
        <f>L101*Group_2_rates!N97</f>
        <v>30.638507362985752</v>
      </c>
      <c r="M135" s="444">
        <f>M101*Group_2_rates!O97</f>
        <v>30.655772959427381</v>
      </c>
      <c r="N135" s="444">
        <f>N101*Group_2_rates!P97</f>
        <v>30.663374607205181</v>
      </c>
    </row>
    <row r="136" spans="1:14" ht="13.15">
      <c r="B136" s="329" t="str">
        <f t="shared" si="52"/>
        <v>65 plus</v>
      </c>
      <c r="C136" s="444">
        <f>C102*Group_2_rates!E98</f>
        <v>12.536846973679108</v>
      </c>
      <c r="D136" s="444">
        <f>D102*Group_2_rates!F98</f>
        <v>16.232730005399603</v>
      </c>
      <c r="E136" s="444">
        <f>E102*Group_2_rates!G98</f>
        <v>19.074483530036655</v>
      </c>
      <c r="F136" s="444">
        <f>F102*Group_2_rates!H98</f>
        <v>20.340727700171833</v>
      </c>
      <c r="G136" s="444">
        <f>G102*Group_2_rates!I98</f>
        <v>20.879449161902794</v>
      </c>
      <c r="H136" s="444">
        <f>H102*Group_2_rates!J98</f>
        <v>21.247941446923139</v>
      </c>
      <c r="I136" s="444">
        <f>I102*Group_2_rates!K98</f>
        <v>21.436175756383811</v>
      </c>
      <c r="J136" s="444">
        <f>J102*Group_2_rates!L98</f>
        <v>21.414407450667369</v>
      </c>
      <c r="K136" s="444">
        <f>K102*Group_2_rates!M98</f>
        <v>21.351482598371064</v>
      </c>
      <c r="L136" s="444">
        <f>L102*Group_2_rates!N98</f>
        <v>21.258212754057585</v>
      </c>
      <c r="M136" s="444">
        <f>M102*Group_2_rates!O98</f>
        <v>21.161767830223624</v>
      </c>
      <c r="N136" s="444">
        <f>N102*Group_2_rates!P98</f>
        <v>21.067180735548536</v>
      </c>
    </row>
    <row r="137" spans="1:14" ht="13.15">
      <c r="B137" s="329" t="str">
        <f t="shared" si="52"/>
        <v>Total</v>
      </c>
      <c r="C137" s="444">
        <f>SUM(C127:C136)</f>
        <v>2228.7327764301267</v>
      </c>
      <c r="D137" s="444">
        <f t="shared" ref="D137:N137" si="54">SUM(D127:D136)</f>
        <v>2285.8688887214012</v>
      </c>
      <c r="E137" s="444">
        <f t="shared" si="54"/>
        <v>2407.402809187533</v>
      </c>
      <c r="F137" s="444">
        <f t="shared" si="54"/>
        <v>2445.7596573819187</v>
      </c>
      <c r="G137" s="444">
        <f t="shared" si="54"/>
        <v>2467.2459619031647</v>
      </c>
      <c r="H137" s="444">
        <f t="shared" si="54"/>
        <v>2512.8951229043441</v>
      </c>
      <c r="I137" s="444">
        <f t="shared" si="54"/>
        <v>2549.8189191286406</v>
      </c>
      <c r="J137" s="444">
        <f t="shared" si="54"/>
        <v>2558.2003764452779</v>
      </c>
      <c r="K137" s="444">
        <f t="shared" si="54"/>
        <v>2560.1888113070322</v>
      </c>
      <c r="L137" s="444">
        <f t="shared" si="54"/>
        <v>2553.0374585945497</v>
      </c>
      <c r="M137" s="444">
        <f t="shared" si="54"/>
        <v>2540.246559180925</v>
      </c>
      <c r="N137" s="444">
        <f t="shared" si="54"/>
        <v>2522.8960253245682</v>
      </c>
    </row>
    <row r="138" spans="1:14">
      <c r="A138" s="300">
        <f>SUM(C138:N138)</f>
        <v>0</v>
      </c>
      <c r="C138" s="300">
        <f>SUM(C127:C136)-C137</f>
        <v>0</v>
      </c>
      <c r="D138" s="300">
        <f t="shared" ref="D138:N138" si="55">SUM(D127:D136)-D137</f>
        <v>0</v>
      </c>
      <c r="E138" s="300">
        <f t="shared" si="55"/>
        <v>0</v>
      </c>
      <c r="F138" s="300">
        <f t="shared" si="55"/>
        <v>0</v>
      </c>
      <c r="G138" s="300">
        <f t="shared" si="55"/>
        <v>0</v>
      </c>
      <c r="H138" s="300">
        <f t="shared" si="55"/>
        <v>0</v>
      </c>
      <c r="I138" s="300">
        <f t="shared" si="55"/>
        <v>0</v>
      </c>
      <c r="J138" s="300">
        <f t="shared" si="55"/>
        <v>0</v>
      </c>
      <c r="K138" s="300">
        <f t="shared" si="55"/>
        <v>0</v>
      </c>
      <c r="L138" s="300">
        <f t="shared" si="55"/>
        <v>0</v>
      </c>
      <c r="M138" s="300">
        <f t="shared" si="55"/>
        <v>0</v>
      </c>
      <c r="N138" s="300">
        <f t="shared" si="55"/>
        <v>0</v>
      </c>
    </row>
    <row r="140" spans="1:14" ht="15">
      <c r="B140" s="331" t="s">
        <v>164</v>
      </c>
      <c r="H140" s="316"/>
    </row>
    <row r="141" spans="1:14">
      <c r="H141" s="316"/>
    </row>
    <row r="142" spans="1:14" ht="13.15">
      <c r="B142" s="332" t="s">
        <v>46</v>
      </c>
      <c r="H142" s="316"/>
    </row>
    <row r="143" spans="1:14">
      <c r="H143" s="316"/>
    </row>
    <row r="144" spans="1:14" ht="13.15">
      <c r="B144" s="329" t="str">
        <f t="shared" ref="B144:B155" si="56">B110</f>
        <v>Age group</v>
      </c>
      <c r="C144" s="329" t="str">
        <f t="shared" ref="C144:N144" si="57">C110</f>
        <v>2018/19</v>
      </c>
      <c r="D144" s="329" t="str">
        <f t="shared" si="57"/>
        <v>2019/20</v>
      </c>
      <c r="E144" s="329" t="str">
        <f t="shared" si="57"/>
        <v>2020/21</v>
      </c>
      <c r="F144" s="329" t="str">
        <f t="shared" si="57"/>
        <v>2021/22</v>
      </c>
      <c r="G144" s="329" t="str">
        <f t="shared" si="57"/>
        <v>2022/23</v>
      </c>
      <c r="H144" s="329" t="str">
        <f t="shared" si="57"/>
        <v>2023/24</v>
      </c>
      <c r="I144" s="329" t="str">
        <f t="shared" si="57"/>
        <v>2024/25</v>
      </c>
      <c r="J144" s="329" t="str">
        <f t="shared" si="57"/>
        <v>2025/26</v>
      </c>
      <c r="K144" s="329" t="str">
        <f t="shared" si="57"/>
        <v>2026/27</v>
      </c>
      <c r="L144" s="329" t="str">
        <f t="shared" si="57"/>
        <v>2027/28</v>
      </c>
      <c r="M144" s="329" t="str">
        <f t="shared" si="57"/>
        <v>2028/29</v>
      </c>
      <c r="N144" s="329" t="str">
        <f t="shared" si="57"/>
        <v>2029/30</v>
      </c>
    </row>
    <row r="145" spans="1:14" ht="13.15">
      <c r="B145" s="329" t="str">
        <f t="shared" si="56"/>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row>
    <row r="146" spans="1:14" ht="13.15">
      <c r="B146" s="329" t="str">
        <f t="shared" si="56"/>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row>
    <row r="147" spans="1:14" ht="13.15">
      <c r="B147" s="329" t="str">
        <f t="shared" si="56"/>
        <v>30-34</v>
      </c>
      <c r="C147" s="444">
        <f>C79*Calc_SEC_retirement_rates!$G126</f>
        <v>0.35963974335252019</v>
      </c>
      <c r="D147" s="444">
        <f>D79*Calc_SEC_retirement_rates!$G126</f>
        <v>0.35254089830890983</v>
      </c>
      <c r="E147" s="444">
        <f>E79*Calc_SEC_retirement_rates!$G126</f>
        <v>0.34561330558348191</v>
      </c>
      <c r="F147" s="444">
        <f>F79*Calc_SEC_retirement_rates!$G126</f>
        <v>0.34141037032005395</v>
      </c>
      <c r="G147" s="444">
        <f>G79*Calc_SEC_retirement_rates!$G126</f>
        <v>0.33968094069285193</v>
      </c>
      <c r="H147" s="444">
        <f>H79*Calc_SEC_retirement_rates!$G126</f>
        <v>0.34291869256210444</v>
      </c>
      <c r="I147" s="444">
        <f>I79*Calc_SEC_retirement_rates!$G126</f>
        <v>0.34723057224386383</v>
      </c>
      <c r="J147" s="444">
        <f>J79*Calc_SEC_retirement_rates!$G126</f>
        <v>0.34949855530926927</v>
      </c>
      <c r="K147" s="444">
        <f>K79*Calc_SEC_retirement_rates!$G126</f>
        <v>0.35128649770565196</v>
      </c>
      <c r="L147" s="444">
        <f>L79*Calc_SEC_retirement_rates!$G126</f>
        <v>0.35197145365785659</v>
      </c>
      <c r="M147" s="444">
        <f>M79*Calc_SEC_retirement_rates!$G126</f>
        <v>0.35171398240574553</v>
      </c>
      <c r="N147" s="444">
        <f>N79*Calc_SEC_retirement_rates!$G126</f>
        <v>0.35055608991658427</v>
      </c>
    </row>
    <row r="148" spans="1:14" ht="13.15">
      <c r="B148" s="329" t="str">
        <f t="shared" si="56"/>
        <v>35-39</v>
      </c>
      <c r="C148" s="444">
        <f>C80*Calc_SEC_retirement_rates!$G127</f>
        <v>0.45547531624111026</v>
      </c>
      <c r="D148" s="444">
        <f>D80*Calc_SEC_retirement_rates!$G127</f>
        <v>0.46552330913327156</v>
      </c>
      <c r="E148" s="444">
        <f>E80*Calc_SEC_retirement_rates!$G127</f>
        <v>0.46944737965726152</v>
      </c>
      <c r="F148" s="444">
        <f>F80*Calc_SEC_retirement_rates!$G127</f>
        <v>0.47085218601355222</v>
      </c>
      <c r="G148" s="444">
        <f>G80*Calc_SEC_retirement_rates!$G127</f>
        <v>0.47099404410960249</v>
      </c>
      <c r="H148" s="444">
        <f>H80*Calc_SEC_retirement_rates!$G127</f>
        <v>0.47353441592005485</v>
      </c>
      <c r="I148" s="444">
        <f>I80*Calc_SEC_retirement_rates!$G127</f>
        <v>0.47599130201771539</v>
      </c>
      <c r="J148" s="444">
        <f>J80*Calc_SEC_retirement_rates!$G127</f>
        <v>0.47643497608202717</v>
      </c>
      <c r="K148" s="444">
        <f>K80*Calc_SEC_retirement_rates!$G127</f>
        <v>0.47679854803693578</v>
      </c>
      <c r="L148" s="444">
        <f>L80*Calc_SEC_retirement_rates!$G127</f>
        <v>0.47660138961181142</v>
      </c>
      <c r="M148" s="444">
        <f>M80*Calc_SEC_retirement_rates!$G127</f>
        <v>0.47594977004441613</v>
      </c>
      <c r="N148" s="444">
        <f>N80*Calc_SEC_retirement_rates!$G127</f>
        <v>0.47475773033809082</v>
      </c>
    </row>
    <row r="149" spans="1:14" ht="13.15">
      <c r="B149" s="329" t="str">
        <f t="shared" si="56"/>
        <v>40-44</v>
      </c>
      <c r="C149" s="444">
        <f>C81*Calc_SEC_retirement_rates!$G128</f>
        <v>0.52779624431427419</v>
      </c>
      <c r="D149" s="444">
        <f>D81*Calc_SEC_retirement_rates!$G128</f>
        <v>0.5500494362593672</v>
      </c>
      <c r="E149" s="444">
        <f>E81*Calc_SEC_retirement_rates!$G128</f>
        <v>0.56721528972565927</v>
      </c>
      <c r="F149" s="444">
        <f>F81*Calc_SEC_retirement_rates!$G128</f>
        <v>0.58124633729666242</v>
      </c>
      <c r="G149" s="444">
        <f>G81*Calc_SEC_retirement_rates!$G128</f>
        <v>0.59220809414913567</v>
      </c>
      <c r="H149" s="444">
        <f>H81*Calc_SEC_retirement_rates!$G128</f>
        <v>0.60359407236350249</v>
      </c>
      <c r="I149" s="444">
        <f>I81*Calc_SEC_retirement_rates!$G128</f>
        <v>0.61243683108557534</v>
      </c>
      <c r="J149" s="444">
        <f>J81*Calc_SEC_retirement_rates!$G128</f>
        <v>0.61689050840590443</v>
      </c>
      <c r="K149" s="444">
        <f>K81*Calc_SEC_retirement_rates!$G128</f>
        <v>0.61971666519730528</v>
      </c>
      <c r="L149" s="444">
        <f>L81*Calc_SEC_retirement_rates!$G128</f>
        <v>0.62088820942703637</v>
      </c>
      <c r="M149" s="444">
        <f>M81*Calc_SEC_retirement_rates!$G128</f>
        <v>0.62095313802850016</v>
      </c>
      <c r="N149" s="444">
        <f>N81*Calc_SEC_retirement_rates!$G128</f>
        <v>0.62011718217442313</v>
      </c>
    </row>
    <row r="150" spans="1:14" ht="13.15">
      <c r="B150" s="329" t="str">
        <f t="shared" si="56"/>
        <v>45-49</v>
      </c>
      <c r="C150" s="444">
        <f>C82*Calc_SEC_retirement_rates!$G129</f>
        <v>1.1606173323453</v>
      </c>
      <c r="D150" s="444">
        <f>D82*Calc_SEC_retirement_rates!$G129</f>
        <v>1.1821989424099866</v>
      </c>
      <c r="E150" s="444">
        <f>E82*Calc_SEC_retirement_rates!$G129</f>
        <v>1.2043138951736454</v>
      </c>
      <c r="F150" s="444">
        <f>F82*Calc_SEC_retirement_rates!$G129</f>
        <v>1.2290319831737413</v>
      </c>
      <c r="G150" s="444">
        <f>G82*Calc_SEC_retirement_rates!$G129</f>
        <v>1.2539492829719145</v>
      </c>
      <c r="H150" s="444">
        <f>H82*Calc_SEC_retirement_rates!$G129</f>
        <v>1.2840195784122945</v>
      </c>
      <c r="I150" s="444">
        <f>I82*Calc_SEC_retirement_rates!$G129</f>
        <v>1.3107232657292025</v>
      </c>
      <c r="J150" s="444">
        <f>J82*Calc_SEC_retirement_rates!$G129</f>
        <v>1.3285485466933136</v>
      </c>
      <c r="K150" s="444">
        <f>K82*Calc_SEC_retirement_rates!$G129</f>
        <v>1.3423842973657416</v>
      </c>
      <c r="L150" s="444">
        <f>L82*Calc_SEC_retirement_rates!$G129</f>
        <v>1.351650990003622</v>
      </c>
      <c r="M150" s="444">
        <f>M82*Calc_SEC_retirement_rates!$G129</f>
        <v>1.3573714540157451</v>
      </c>
      <c r="N150" s="444">
        <f>N82*Calc_SEC_retirement_rates!$G129</f>
        <v>1.3600643915916022</v>
      </c>
    </row>
    <row r="151" spans="1:14" ht="13.15">
      <c r="B151" s="329" t="str">
        <f t="shared" si="56"/>
        <v>50-54</v>
      </c>
      <c r="C151" s="444">
        <f>C83*Calc_SEC_retirement_rates!$G130</f>
        <v>18.207011094239395</v>
      </c>
      <c r="D151" s="444">
        <f>D83*Calc_SEC_retirement_rates!$G130</f>
        <v>18.75101398207152</v>
      </c>
      <c r="E151" s="444">
        <f>E83*Calc_SEC_retirement_rates!$G130</f>
        <v>19.157667277320453</v>
      </c>
      <c r="F151" s="444">
        <f>F83*Calc_SEC_retirement_rates!$G130</f>
        <v>19.540157799800454</v>
      </c>
      <c r="G151" s="444">
        <f>G83*Calc_SEC_retirement_rates!$G130</f>
        <v>19.91119081674379</v>
      </c>
      <c r="H151" s="444">
        <f>H83*Calc_SEC_retirement_rates!$G130</f>
        <v>20.376071320140856</v>
      </c>
      <c r="I151" s="444">
        <f>I83*Calc_SEC_retirement_rates!$G130</f>
        <v>20.811965492461148</v>
      </c>
      <c r="J151" s="444">
        <f>J83*Calc_SEC_retirement_rates!$G130</f>
        <v>21.13212717004502</v>
      </c>
      <c r="K151" s="444">
        <f>K83*Calc_SEC_retirement_rates!$G130</f>
        <v>21.407703002959</v>
      </c>
      <c r="L151" s="444">
        <f>L83*Calc_SEC_retirement_rates!$G130</f>
        <v>21.622344336831787</v>
      </c>
      <c r="M151" s="444">
        <f>M83*Calc_SEC_retirement_rates!$G130</f>
        <v>21.785163008705783</v>
      </c>
      <c r="N151" s="444">
        <f>N83*Calc_SEC_retirement_rates!$G130</f>
        <v>21.898906293497376</v>
      </c>
    </row>
    <row r="152" spans="1:14" ht="13.15">
      <c r="B152" s="329" t="str">
        <f t="shared" si="56"/>
        <v>55-59</v>
      </c>
      <c r="C152" s="444">
        <f>C84*Calc_SEC_retirement_rates!$G131</f>
        <v>77.755382510662102</v>
      </c>
      <c r="D152" s="444">
        <f>D84*Calc_SEC_retirement_rates!$G131</f>
        <v>74.365262506527984</v>
      </c>
      <c r="E152" s="444">
        <f>E84*Calc_SEC_retirement_rates!$G131</f>
        <v>72.676922939030476</v>
      </c>
      <c r="F152" s="444">
        <f>F84*Calc_SEC_retirement_rates!$G131</f>
        <v>72.169495674705558</v>
      </c>
      <c r="G152" s="444">
        <f>G84*Calc_SEC_retirement_rates!$G131</f>
        <v>72.337847019669113</v>
      </c>
      <c r="H152" s="444">
        <f>H84*Calc_SEC_retirement_rates!$G131</f>
        <v>73.324735559352803</v>
      </c>
      <c r="I152" s="444">
        <f>I84*Calc_SEC_retirement_rates!$G131</f>
        <v>74.430765762417451</v>
      </c>
      <c r="J152" s="444">
        <f>J84*Calc_SEC_retirement_rates!$G131</f>
        <v>75.227192495246811</v>
      </c>
      <c r="K152" s="444">
        <f>K84*Calc_SEC_retirement_rates!$G131</f>
        <v>76.001561912745373</v>
      </c>
      <c r="L152" s="444">
        <f>L84*Calc_SEC_retirement_rates!$G131</f>
        <v>76.650659362497237</v>
      </c>
      <c r="M152" s="444">
        <f>M84*Calc_SEC_retirement_rates!$G131</f>
        <v>77.189663321815047</v>
      </c>
      <c r="N152" s="444">
        <f>N84*Calc_SEC_retirement_rates!$G131</f>
        <v>77.60636905748234</v>
      </c>
    </row>
    <row r="153" spans="1:14" ht="13.15">
      <c r="B153" s="329" t="str">
        <f t="shared" si="56"/>
        <v>60-64</v>
      </c>
      <c r="C153" s="444">
        <f>C85*Calc_SEC_retirement_rates!$G132</f>
        <v>46.217706973716851</v>
      </c>
      <c r="D153" s="444">
        <f>D85*Calc_SEC_retirement_rates!$G132</f>
        <v>46.592734254176847</v>
      </c>
      <c r="E153" s="444">
        <f>E85*Calc_SEC_retirement_rates!$G132</f>
        <v>45.783876226898592</v>
      </c>
      <c r="F153" s="444">
        <f>F85*Calc_SEC_retirement_rates!$G132</f>
        <v>45.007274269378563</v>
      </c>
      <c r="G153" s="444">
        <f>G85*Calc_SEC_retirement_rates!$G132</f>
        <v>44.511146332923232</v>
      </c>
      <c r="H153" s="444">
        <f>H85*Calc_SEC_retirement_rates!$G132</f>
        <v>44.657040158105552</v>
      </c>
      <c r="I153" s="444">
        <f>I85*Calc_SEC_retirement_rates!$G132</f>
        <v>44.928506016457732</v>
      </c>
      <c r="J153" s="444">
        <f>J85*Calc_SEC_retirement_rates!$G132</f>
        <v>45.010152761585246</v>
      </c>
      <c r="K153" s="444">
        <f>K85*Calc_SEC_retirement_rates!$G132</f>
        <v>45.166969870954638</v>
      </c>
      <c r="L153" s="444">
        <f>L85*Calc_SEC_retirement_rates!$G132</f>
        <v>45.309380617355721</v>
      </c>
      <c r="M153" s="444">
        <f>M85*Calc_SEC_retirement_rates!$G132</f>
        <v>45.445899753260527</v>
      </c>
      <c r="N153" s="444">
        <f>N85*Calc_SEC_retirement_rates!$G132</f>
        <v>45.558368706615077</v>
      </c>
    </row>
    <row r="154" spans="1:14" ht="13.15">
      <c r="B154" s="329" t="str">
        <f t="shared" si="56"/>
        <v>65 plus</v>
      </c>
      <c r="C154" s="444">
        <f>C86*Calc_SEC_retirement_rates!$G133</f>
        <v>16.7190375428465</v>
      </c>
      <c r="D154" s="444">
        <f>D86*Calc_SEC_retirement_rates!$G133</f>
        <v>18.737495430766177</v>
      </c>
      <c r="E154" s="444">
        <f>E86*Calc_SEC_retirement_rates!$G133</f>
        <v>19.887957381912692</v>
      </c>
      <c r="F154" s="444">
        <f>F86*Calc_SEC_retirement_rates!$G133</f>
        <v>20.471119670600071</v>
      </c>
      <c r="G154" s="444">
        <f>G86*Calc_SEC_retirement_rates!$G133</f>
        <v>20.716061799790882</v>
      </c>
      <c r="H154" s="444">
        <f>H86*Calc_SEC_retirement_rates!$G133</f>
        <v>20.960942292908225</v>
      </c>
      <c r="I154" s="444">
        <f>I86*Calc_SEC_retirement_rates!$G133</f>
        <v>21.113020360767386</v>
      </c>
      <c r="J154" s="444">
        <f>J86*Calc_SEC_retirement_rates!$G133</f>
        <v>21.096317653553282</v>
      </c>
      <c r="K154" s="444">
        <f>K86*Calc_SEC_retirement_rates!$G133</f>
        <v>21.066287385157334</v>
      </c>
      <c r="L154" s="444">
        <f>L86*Calc_SEC_retirement_rates!$G133</f>
        <v>21.016504525836211</v>
      </c>
      <c r="M154" s="444">
        <f>M86*Calc_SEC_retirement_rates!$G133</f>
        <v>20.967049359615693</v>
      </c>
      <c r="N154" s="444">
        <f>N86*Calc_SEC_retirement_rates!$G133</f>
        <v>20.918926268056381</v>
      </c>
    </row>
    <row r="155" spans="1:14" ht="13.15">
      <c r="B155" s="329" t="str">
        <f t="shared" si="56"/>
        <v>Total</v>
      </c>
      <c r="C155" s="444">
        <f>SUM(C145:C154)</f>
        <v>161.40266675771807</v>
      </c>
      <c r="D155" s="444">
        <f t="shared" ref="D155:N155" si="58">SUM(D145:D154)</f>
        <v>160.99681875965408</v>
      </c>
      <c r="E155" s="444">
        <f t="shared" si="58"/>
        <v>160.09301369530226</v>
      </c>
      <c r="F155" s="444">
        <f t="shared" si="58"/>
        <v>159.81058829128867</v>
      </c>
      <c r="G155" s="444">
        <f t="shared" si="58"/>
        <v>160.13307833105051</v>
      </c>
      <c r="H155" s="444">
        <f t="shared" si="58"/>
        <v>162.02285608976538</v>
      </c>
      <c r="I155" s="444">
        <f t="shared" si="58"/>
        <v>164.03063960318008</v>
      </c>
      <c r="J155" s="444">
        <f t="shared" si="58"/>
        <v>165.23716266692088</v>
      </c>
      <c r="K155" s="444">
        <f t="shared" si="58"/>
        <v>166.43270818012198</v>
      </c>
      <c r="L155" s="444">
        <f t="shared" si="58"/>
        <v>167.40000088522129</v>
      </c>
      <c r="M155" s="444">
        <f t="shared" si="58"/>
        <v>168.19376378789144</v>
      </c>
      <c r="N155" s="444">
        <f t="shared" si="58"/>
        <v>168.78806571967186</v>
      </c>
    </row>
    <row r="156" spans="1:14">
      <c r="A156" s="300">
        <f>SUM(C156:N156)</f>
        <v>0</v>
      </c>
      <c r="C156" s="300">
        <f>SUM(C145:C154)-C155</f>
        <v>0</v>
      </c>
      <c r="D156" s="300">
        <f t="shared" ref="D156:N156" si="59">SUM(D145:D154)-D155</f>
        <v>0</v>
      </c>
      <c r="E156" s="300">
        <f t="shared" si="59"/>
        <v>0</v>
      </c>
      <c r="F156" s="300">
        <f t="shared" si="59"/>
        <v>0</v>
      </c>
      <c r="G156" s="300">
        <f t="shared" si="59"/>
        <v>0</v>
      </c>
      <c r="H156" s="300">
        <f t="shared" si="59"/>
        <v>0</v>
      </c>
      <c r="I156" s="300">
        <f t="shared" si="59"/>
        <v>0</v>
      </c>
      <c r="J156" s="300">
        <f t="shared" si="59"/>
        <v>0</v>
      </c>
      <c r="K156" s="300">
        <f t="shared" si="59"/>
        <v>0</v>
      </c>
      <c r="L156" s="300">
        <f t="shared" si="59"/>
        <v>0</v>
      </c>
      <c r="M156" s="300">
        <f t="shared" si="59"/>
        <v>0</v>
      </c>
      <c r="N156" s="300">
        <f t="shared" si="59"/>
        <v>0</v>
      </c>
    </row>
    <row r="158" spans="1:14" ht="13.15">
      <c r="B158" s="332" t="s">
        <v>47</v>
      </c>
      <c r="C158" s="320"/>
      <c r="D158" s="320"/>
      <c r="E158" s="320"/>
      <c r="F158" s="320"/>
      <c r="G158" s="320"/>
      <c r="H158" s="330"/>
      <c r="I158" s="320"/>
      <c r="J158" s="320"/>
      <c r="K158" s="320"/>
      <c r="L158" s="320"/>
    </row>
    <row r="159" spans="1:14">
      <c r="C159" s="320"/>
      <c r="D159" s="320"/>
      <c r="E159" s="320"/>
      <c r="F159" s="320"/>
      <c r="G159" s="320"/>
      <c r="H159" s="330"/>
      <c r="I159" s="320"/>
      <c r="J159" s="320"/>
      <c r="K159" s="320"/>
      <c r="L159" s="320"/>
    </row>
    <row r="160" spans="1:14" ht="13.15">
      <c r="B160" s="329" t="str">
        <f t="shared" ref="B160:B171" si="60">B144</f>
        <v>Age group</v>
      </c>
      <c r="C160" s="329" t="str">
        <f t="shared" ref="C160:N160" si="61">C144</f>
        <v>2018/19</v>
      </c>
      <c r="D160" s="329" t="str">
        <f t="shared" si="61"/>
        <v>2019/20</v>
      </c>
      <c r="E160" s="329" t="str">
        <f t="shared" si="61"/>
        <v>2020/21</v>
      </c>
      <c r="F160" s="329" t="str">
        <f t="shared" si="61"/>
        <v>2021/22</v>
      </c>
      <c r="G160" s="329" t="str">
        <f t="shared" si="61"/>
        <v>2022/23</v>
      </c>
      <c r="H160" s="329" t="str">
        <f t="shared" si="61"/>
        <v>2023/24</v>
      </c>
      <c r="I160" s="329" t="str">
        <f t="shared" si="61"/>
        <v>2024/25</v>
      </c>
      <c r="J160" s="329" t="str">
        <f t="shared" si="61"/>
        <v>2025/26</v>
      </c>
      <c r="K160" s="329" t="str">
        <f t="shared" si="61"/>
        <v>2026/27</v>
      </c>
      <c r="L160" s="329" t="str">
        <f t="shared" si="61"/>
        <v>2027/28</v>
      </c>
      <c r="M160" s="329" t="str">
        <f t="shared" si="61"/>
        <v>2028/29</v>
      </c>
      <c r="N160" s="329" t="str">
        <f t="shared" si="61"/>
        <v>2029/30</v>
      </c>
    </row>
    <row r="161" spans="1:14" ht="13.15">
      <c r="B161" s="329" t="str">
        <f t="shared" si="60"/>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row>
    <row r="162" spans="1:14" ht="13.15">
      <c r="B162" s="329" t="str">
        <f t="shared" si="60"/>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row>
    <row r="163" spans="1:14" ht="13.15">
      <c r="B163" s="329" t="str">
        <f t="shared" si="60"/>
        <v>30-34</v>
      </c>
      <c r="C163" s="444">
        <f>C95*Calc_SEC_retirement_rates!$G142</f>
        <v>0.65336124264606255</v>
      </c>
      <c r="D163" s="444">
        <f>D95*Calc_SEC_retirement_rates!$G142</f>
        <v>0.64786216807897923</v>
      </c>
      <c r="E163" s="444">
        <f>E95*Calc_SEC_retirement_rates!$G142</f>
        <v>0.63752097186618006</v>
      </c>
      <c r="F163" s="444">
        <f>F95*Calc_SEC_retirement_rates!$G142</f>
        <v>0.62680196908308072</v>
      </c>
      <c r="G163" s="444">
        <f>G95*Calc_SEC_retirement_rates!$G142</f>
        <v>0.61895871588911022</v>
      </c>
      <c r="H163" s="444">
        <f>H95*Calc_SEC_retirement_rates!$G142</f>
        <v>0.61962622180842941</v>
      </c>
      <c r="I163" s="444">
        <f>I95*Calc_SEC_retirement_rates!$G142</f>
        <v>0.62217121686790255</v>
      </c>
      <c r="J163" s="444">
        <f>J95*Calc_SEC_retirement_rates!$G142</f>
        <v>0.62126715231749186</v>
      </c>
      <c r="K163" s="444">
        <f>K95*Calc_SEC_retirement_rates!$G142</f>
        <v>0.6199942202030595</v>
      </c>
      <c r="L163" s="444">
        <f>L95*Calc_SEC_retirement_rates!$G142</f>
        <v>0.61730151668018529</v>
      </c>
      <c r="M163" s="444">
        <f>M95*Calc_SEC_retirement_rates!$G142</f>
        <v>0.61350652596723299</v>
      </c>
      <c r="N163" s="444">
        <f>N95*Calc_SEC_retirement_rates!$G142</f>
        <v>0.6086633325520201</v>
      </c>
    </row>
    <row r="164" spans="1:14" ht="13.15">
      <c r="B164" s="329" t="str">
        <f t="shared" si="60"/>
        <v>35-39</v>
      </c>
      <c r="C164" s="444">
        <f>C96*Calc_SEC_retirement_rates!$G143</f>
        <v>1.8086528641325974</v>
      </c>
      <c r="D164" s="444">
        <f>D96*Calc_SEC_retirement_rates!$G143</f>
        <v>1.8273347803287254</v>
      </c>
      <c r="E164" s="444">
        <f>E96*Calc_SEC_retirement_rates!$G143</f>
        <v>1.8301885968127305</v>
      </c>
      <c r="F164" s="444">
        <f>F96*Calc_SEC_retirement_rates!$G143</f>
        <v>1.8211419273398033</v>
      </c>
      <c r="G164" s="444">
        <f>G96*Calc_SEC_retirement_rates!$G143</f>
        <v>1.8086570017103201</v>
      </c>
      <c r="H164" s="444">
        <f>H96*Calc_SEC_retirement_rates!$G143</f>
        <v>1.8068165073831564</v>
      </c>
      <c r="I164" s="444">
        <f>I96*Calc_SEC_retirement_rates!$G143</f>
        <v>1.8048858210650103</v>
      </c>
      <c r="J164" s="444">
        <f>J96*Calc_SEC_retirement_rates!$G143</f>
        <v>1.7950172069447665</v>
      </c>
      <c r="K164" s="444">
        <f>K96*Calc_SEC_retirement_rates!$G143</f>
        <v>1.7852175070864946</v>
      </c>
      <c r="L164" s="444">
        <f>L96*Calc_SEC_retirement_rates!$G143</f>
        <v>1.7737430393903573</v>
      </c>
      <c r="M164" s="444">
        <f>M96*Calc_SEC_retirement_rates!$G143</f>
        <v>1.7612342554536204</v>
      </c>
      <c r="N164" s="444">
        <f>N96*Calc_SEC_retirement_rates!$G143</f>
        <v>1.7475078287755634</v>
      </c>
    </row>
    <row r="165" spans="1:14" ht="13.15">
      <c r="B165" s="329" t="str">
        <f t="shared" si="60"/>
        <v>40-44</v>
      </c>
      <c r="C165" s="444">
        <f>C97*Calc_SEC_retirement_rates!$G144</f>
        <v>2.4561630160919279</v>
      </c>
      <c r="D165" s="444">
        <f>D97*Calc_SEC_retirement_rates!$G144</f>
        <v>2.5591417652780106</v>
      </c>
      <c r="E165" s="444">
        <f>E97*Calc_SEC_retirement_rates!$G144</f>
        <v>2.629845421882123</v>
      </c>
      <c r="F165" s="444">
        <f>F97*Calc_SEC_retirement_rates!$G144</f>
        <v>2.6751760081821239</v>
      </c>
      <c r="G165" s="444">
        <f>G97*Calc_SEC_retirement_rates!$G144</f>
        <v>2.7054521644126033</v>
      </c>
      <c r="H165" s="444">
        <f>H97*Calc_SEC_retirement_rates!$G144</f>
        <v>2.7394173307163965</v>
      </c>
      <c r="I165" s="444">
        <f>I97*Calc_SEC_retirement_rates!$G144</f>
        <v>2.7623750734767731</v>
      </c>
      <c r="J165" s="444">
        <f>J97*Calc_SEC_retirement_rates!$G144</f>
        <v>2.7651651000150288</v>
      </c>
      <c r="K165" s="444">
        <f>K97*Calc_SEC_retirement_rates!$G144</f>
        <v>2.7612913389415366</v>
      </c>
      <c r="L165" s="444">
        <f>L97*Calc_SEC_retirement_rates!$G144</f>
        <v>2.7504968325683969</v>
      </c>
      <c r="M165" s="444">
        <f>M97*Calc_SEC_retirement_rates!$G144</f>
        <v>2.7354349988204256</v>
      </c>
      <c r="N165" s="444">
        <f>N97*Calc_SEC_retirement_rates!$G144</f>
        <v>2.7171226274636031</v>
      </c>
    </row>
    <row r="166" spans="1:14" ht="13.15">
      <c r="B166" s="329" t="str">
        <f t="shared" si="60"/>
        <v>45-49</v>
      </c>
      <c r="C166" s="444">
        <f>C98*Calc_SEC_retirement_rates!$G145</f>
        <v>4.9314116873751503</v>
      </c>
      <c r="D166" s="444">
        <f>D98*Calc_SEC_retirement_rates!$G145</f>
        <v>5.137035316294094</v>
      </c>
      <c r="E166" s="444">
        <f>E98*Calc_SEC_retirement_rates!$G145</f>
        <v>5.3111690764258404</v>
      </c>
      <c r="F166" s="444">
        <f>F98*Calc_SEC_retirement_rates!$G145</f>
        <v>5.4538770906614245</v>
      </c>
      <c r="G166" s="444">
        <f>G98*Calc_SEC_retirement_rates!$G145</f>
        <v>5.5773928776552495</v>
      </c>
      <c r="H166" s="444">
        <f>H98*Calc_SEC_retirement_rates!$G145</f>
        <v>5.713420832181324</v>
      </c>
      <c r="I166" s="444">
        <f>I98*Calc_SEC_retirement_rates!$G145</f>
        <v>5.8244766695343841</v>
      </c>
      <c r="J166" s="444">
        <f>J98*Calc_SEC_retirement_rates!$G145</f>
        <v>5.8869690974225088</v>
      </c>
      <c r="K166" s="444">
        <f>K98*Calc_SEC_retirement_rates!$G145</f>
        <v>5.9272730259438982</v>
      </c>
      <c r="L166" s="444">
        <f>L98*Calc_SEC_retirement_rates!$G145</f>
        <v>5.9441344022926392</v>
      </c>
      <c r="M166" s="444">
        <f>M98*Calc_SEC_retirement_rates!$G145</f>
        <v>5.9436345506447479</v>
      </c>
      <c r="N166" s="444">
        <f>N98*Calc_SEC_retirement_rates!$G145</f>
        <v>5.9290236644969543</v>
      </c>
    </row>
    <row r="167" spans="1:14" ht="13.15">
      <c r="B167" s="329" t="str">
        <f t="shared" si="60"/>
        <v>50-54</v>
      </c>
      <c r="C167" s="444">
        <f>C99*Calc_SEC_retirement_rates!$G146</f>
        <v>56.696268139920846</v>
      </c>
      <c r="D167" s="444">
        <f>D99*Calc_SEC_retirement_rates!$G146</f>
        <v>57.703854792469919</v>
      </c>
      <c r="E167" s="444">
        <f>E99*Calc_SEC_retirement_rates!$G146</f>
        <v>58.709122761228095</v>
      </c>
      <c r="F167" s="444">
        <f>F99*Calc_SEC_retirement_rates!$G146</f>
        <v>59.693071132436408</v>
      </c>
      <c r="G167" s="444">
        <f>G99*Calc_SEC_retirement_rates!$G146</f>
        <v>60.751895133047753</v>
      </c>
      <c r="H167" s="444">
        <f>H99*Calc_SEC_retirement_rates!$G146</f>
        <v>62.177232704726819</v>
      </c>
      <c r="I167" s="444">
        <f>I99*Calc_SEC_retirement_rates!$G146</f>
        <v>63.504255954448524</v>
      </c>
      <c r="J167" s="444">
        <f>J99*Calc_SEC_retirement_rates!$G146</f>
        <v>64.419364500706209</v>
      </c>
      <c r="K167" s="444">
        <f>K99*Calc_SEC_retirement_rates!$G146</f>
        <v>65.159356411902834</v>
      </c>
      <c r="L167" s="444">
        <f>L99*Calc_SEC_retirement_rates!$G146</f>
        <v>65.670855230005927</v>
      </c>
      <c r="M167" s="444">
        <f>M99*Calc_SEC_retirement_rates!$G146</f>
        <v>65.990431346333352</v>
      </c>
      <c r="N167" s="444">
        <f>N99*Calc_SEC_retirement_rates!$G146</f>
        <v>66.133931076565005</v>
      </c>
    </row>
    <row r="168" spans="1:14" ht="13.15">
      <c r="B168" s="329" t="str">
        <f t="shared" si="60"/>
        <v>55-59</v>
      </c>
      <c r="C168" s="444">
        <f>C100*Calc_SEC_retirement_rates!$G147</f>
        <v>266.01535283379167</v>
      </c>
      <c r="D168" s="444">
        <f>D100*Calc_SEC_retirement_rates!$G147</f>
        <v>252.47784177103566</v>
      </c>
      <c r="E168" s="444">
        <f>E100*Calc_SEC_retirement_rates!$G147</f>
        <v>244.38574018420746</v>
      </c>
      <c r="F168" s="444">
        <f>F100*Calc_SEC_retirement_rates!$G147</f>
        <v>240.11473458156468</v>
      </c>
      <c r="G168" s="444">
        <f>G100*Calc_SEC_retirement_rates!$G147</f>
        <v>238.73876483025387</v>
      </c>
      <c r="H168" s="444">
        <f>H100*Calc_SEC_retirement_rates!$G147</f>
        <v>240.78281227002873</v>
      </c>
      <c r="I168" s="444">
        <f>I100*Calc_SEC_retirement_rates!$G147</f>
        <v>243.62852561564912</v>
      </c>
      <c r="J168" s="444">
        <f>J100*Calc_SEC_retirement_rates!$G147</f>
        <v>245.61088700457628</v>
      </c>
      <c r="K168" s="444">
        <f>K100*Calc_SEC_retirement_rates!$G147</f>
        <v>247.63332083938221</v>
      </c>
      <c r="L168" s="444">
        <f>L100*Calc_SEC_retirement_rates!$G147</f>
        <v>249.25595618682834</v>
      </c>
      <c r="M168" s="444">
        <f>M100*Calc_SEC_retirement_rates!$G147</f>
        <v>250.48939586993151</v>
      </c>
      <c r="N168" s="444">
        <f>N100*Calc_SEC_retirement_rates!$G147</f>
        <v>251.27104471625884</v>
      </c>
    </row>
    <row r="169" spans="1:14" ht="13.15">
      <c r="B169" s="329" t="str">
        <f t="shared" si="60"/>
        <v>60-64</v>
      </c>
      <c r="C169" s="444">
        <f>C101*Calc_SEC_retirement_rates!$G148</f>
        <v>185.83941291549681</v>
      </c>
      <c r="D169" s="444">
        <f>D101*Calc_SEC_retirement_rates!$G148</f>
        <v>181.99203149143685</v>
      </c>
      <c r="E169" s="444">
        <f>E101*Calc_SEC_retirement_rates!$G148</f>
        <v>175.6196725414913</v>
      </c>
      <c r="F169" s="444">
        <f>F101*Calc_SEC_retirement_rates!$G148</f>
        <v>169.92720360706497</v>
      </c>
      <c r="G169" s="444">
        <f>G101*Calc_SEC_retirement_rates!$G148</f>
        <v>165.96433729983525</v>
      </c>
      <c r="H169" s="444">
        <f>H101*Calc_SEC_retirement_rates!$G148</f>
        <v>164.99574117238501</v>
      </c>
      <c r="I169" s="444">
        <f>I101*Calc_SEC_retirement_rates!$G148</f>
        <v>164.8953165100437</v>
      </c>
      <c r="J169" s="444">
        <f>J101*Calc_SEC_retirement_rates!$G148</f>
        <v>164.34702821922292</v>
      </c>
      <c r="K169" s="444">
        <f>K101*Calc_SEC_retirement_rates!$G148</f>
        <v>164.30089329305486</v>
      </c>
      <c r="L169" s="444">
        <f>L101*Calc_SEC_retirement_rates!$G148</f>
        <v>164.33529090981196</v>
      </c>
      <c r="M169" s="444">
        <f>M101*Calc_SEC_retirement_rates!$G148</f>
        <v>164.42789812400656</v>
      </c>
      <c r="N169" s="444">
        <f>N101*Calc_SEC_retirement_rates!$G148</f>
        <v>164.46867096532543</v>
      </c>
    </row>
    <row r="170" spans="1:14" ht="13.15">
      <c r="B170" s="329" t="str">
        <f t="shared" si="60"/>
        <v>65 plus</v>
      </c>
      <c r="C170" s="444">
        <f>C102*Calc_SEC_retirement_rates!$G149</f>
        <v>45.677585768487099</v>
      </c>
      <c r="D170" s="444">
        <f>D102*Calc_SEC_retirement_rates!$G149</f>
        <v>59.15602123006127</v>
      </c>
      <c r="E170" s="444">
        <f>E102*Calc_SEC_retirement_rates!$G149</f>
        <v>66.956517672535838</v>
      </c>
      <c r="F170" s="444">
        <f>F102*Calc_SEC_retirement_rates!$G149</f>
        <v>70.969828366831393</v>
      </c>
      <c r="G170" s="444">
        <f>G102*Calc_SEC_retirement_rates!$G149</f>
        <v>72.849454810886868</v>
      </c>
      <c r="H170" s="444">
        <f>H102*Calc_SEC_retirement_rates!$G149</f>
        <v>74.13514304229534</v>
      </c>
      <c r="I170" s="444">
        <f>I102*Calc_SEC_retirement_rates!$G149</f>
        <v>74.791902074326444</v>
      </c>
      <c r="J170" s="444">
        <f>J102*Calc_SEC_retirement_rates!$G149</f>
        <v>74.715951354012759</v>
      </c>
      <c r="K170" s="444">
        <f>K102*Calc_SEC_retirement_rates!$G149</f>
        <v>74.496403359796247</v>
      </c>
      <c r="L170" s="444">
        <f>L102*Calc_SEC_retirement_rates!$G149</f>
        <v>74.17098015270652</v>
      </c>
      <c r="M170" s="444">
        <f>M102*Calc_SEC_retirement_rates!$G149</f>
        <v>73.834478932482696</v>
      </c>
      <c r="N170" s="444">
        <f>N102*Calc_SEC_retirement_rates!$G149</f>
        <v>73.504459772216791</v>
      </c>
    </row>
    <row r="171" spans="1:14" ht="13.15">
      <c r="B171" s="329" t="str">
        <f t="shared" si="60"/>
        <v>Total</v>
      </c>
      <c r="C171" s="444">
        <f>SUM(C161:C170)</f>
        <v>564.0782084679422</v>
      </c>
      <c r="D171" s="444">
        <f t="shared" ref="D171:N171" si="62">SUM(D161:D170)</f>
        <v>561.50112331498349</v>
      </c>
      <c r="E171" s="444">
        <f t="shared" si="62"/>
        <v>556.07977722644955</v>
      </c>
      <c r="F171" s="444">
        <f t="shared" si="62"/>
        <v>551.28183468316388</v>
      </c>
      <c r="G171" s="444">
        <f t="shared" si="62"/>
        <v>549.01491283369103</v>
      </c>
      <c r="H171" s="444">
        <f t="shared" si="62"/>
        <v>552.97021008152524</v>
      </c>
      <c r="I171" s="444">
        <f t="shared" si="62"/>
        <v>557.83390893541184</v>
      </c>
      <c r="J171" s="444">
        <f t="shared" si="62"/>
        <v>560.16164963521794</v>
      </c>
      <c r="K171" s="444">
        <f t="shared" si="62"/>
        <v>562.68374999631112</v>
      </c>
      <c r="L171" s="444">
        <f t="shared" si="62"/>
        <v>564.51875827028437</v>
      </c>
      <c r="M171" s="444">
        <f t="shared" si="62"/>
        <v>565.79601460364017</v>
      </c>
      <c r="N171" s="444">
        <f t="shared" si="62"/>
        <v>566.38042398365417</v>
      </c>
    </row>
    <row r="172" spans="1:14">
      <c r="A172" s="300">
        <f>SUM(C172:N172)</f>
        <v>0</v>
      </c>
      <c r="C172" s="300">
        <f>SUM(C161:C170)-C171</f>
        <v>0</v>
      </c>
      <c r="D172" s="300">
        <f t="shared" ref="D172:N172" si="63">SUM(D161:D170)-D171</f>
        <v>0</v>
      </c>
      <c r="E172" s="300">
        <f t="shared" si="63"/>
        <v>0</v>
      </c>
      <c r="F172" s="300">
        <f t="shared" si="63"/>
        <v>0</v>
      </c>
      <c r="G172" s="300">
        <f t="shared" si="63"/>
        <v>0</v>
      </c>
      <c r="H172" s="300">
        <f t="shared" si="63"/>
        <v>0</v>
      </c>
      <c r="I172" s="300">
        <f t="shared" si="63"/>
        <v>0</v>
      </c>
      <c r="J172" s="300">
        <f t="shared" si="63"/>
        <v>0</v>
      </c>
      <c r="K172" s="300">
        <f t="shared" si="63"/>
        <v>0</v>
      </c>
      <c r="L172" s="300">
        <f t="shared" si="63"/>
        <v>0</v>
      </c>
      <c r="M172" s="300">
        <f t="shared" si="63"/>
        <v>0</v>
      </c>
      <c r="N172" s="300">
        <f t="shared" si="63"/>
        <v>0</v>
      </c>
    </row>
    <row r="174" spans="1:14" ht="15">
      <c r="B174" s="331" t="s">
        <v>516</v>
      </c>
      <c r="H174" s="316"/>
    </row>
    <row r="175" spans="1:14">
      <c r="H175" s="316"/>
    </row>
    <row r="176" spans="1:14" ht="13.15">
      <c r="B176" s="332" t="s">
        <v>46</v>
      </c>
      <c r="H176" s="316"/>
    </row>
    <row r="177" spans="1:14">
      <c r="H177" s="316"/>
    </row>
    <row r="178" spans="1:14" ht="13.15">
      <c r="B178" s="329" t="str">
        <f t="shared" ref="B178:B189" si="64">B144</f>
        <v>Age group</v>
      </c>
      <c r="C178" s="329" t="str">
        <f t="shared" ref="C178:N178" si="65">C144</f>
        <v>2018/19</v>
      </c>
      <c r="D178" s="329" t="str">
        <f t="shared" si="65"/>
        <v>2019/20</v>
      </c>
      <c r="E178" s="329" t="str">
        <f t="shared" si="65"/>
        <v>2020/21</v>
      </c>
      <c r="F178" s="329" t="str">
        <f t="shared" si="65"/>
        <v>2021/22</v>
      </c>
      <c r="G178" s="329" t="str">
        <f t="shared" si="65"/>
        <v>2022/23</v>
      </c>
      <c r="H178" s="329" t="str">
        <f t="shared" si="65"/>
        <v>2023/24</v>
      </c>
      <c r="I178" s="329" t="str">
        <f t="shared" si="65"/>
        <v>2024/25</v>
      </c>
      <c r="J178" s="329" t="str">
        <f t="shared" si="65"/>
        <v>2025/26</v>
      </c>
      <c r="K178" s="329" t="str">
        <f t="shared" si="65"/>
        <v>2026/27</v>
      </c>
      <c r="L178" s="329" t="str">
        <f t="shared" si="65"/>
        <v>2027/28</v>
      </c>
      <c r="M178" s="329" t="str">
        <f t="shared" si="65"/>
        <v>2028/29</v>
      </c>
      <c r="N178" s="329" t="str">
        <f t="shared" si="65"/>
        <v>2029/30</v>
      </c>
    </row>
    <row r="179" spans="1:14" ht="13.15">
      <c r="B179" s="329" t="str">
        <f t="shared" si="64"/>
        <v>20-24</v>
      </c>
      <c r="C179" s="444">
        <f>C77*Calc_SEC_death_rates!$G124</f>
        <v>4.0479843627627389E-2</v>
      </c>
      <c r="D179" s="444">
        <f>D77*Calc_SEC_death_rates!$G124</f>
        <v>6.1893755691325457E-2</v>
      </c>
      <c r="E179" s="444">
        <f>E77*Calc_SEC_death_rates!$G124</f>
        <v>7.5083836922074501E-2</v>
      </c>
      <c r="F179" s="444">
        <f>F77*Calc_SEC_death_rates!$G124</f>
        <v>8.4465145542085118E-2</v>
      </c>
      <c r="G179" s="444">
        <f>G77*Calc_SEC_death_rates!$G124</f>
        <v>9.118913369265115E-2</v>
      </c>
      <c r="H179" s="444">
        <f>H77*Calc_SEC_death_rates!$G124</f>
        <v>9.8427989974249841E-2</v>
      </c>
      <c r="I179" s="444">
        <f>I77*Calc_SEC_death_rates!$G124</f>
        <v>0.10324960420856126</v>
      </c>
      <c r="J179" s="444">
        <f>J77*Calc_SEC_death_rates!$G124</f>
        <v>0.10440716084796914</v>
      </c>
      <c r="K179" s="444">
        <f>K77*Calc_SEC_death_rates!$G124</f>
        <v>0.10473413178457527</v>
      </c>
      <c r="L179" s="444">
        <f>L77*Calc_SEC_death_rates!$G124</f>
        <v>0.10414373861284476</v>
      </c>
      <c r="M179" s="444">
        <f>M77*Calc_SEC_death_rates!$G124</f>
        <v>0.10312801649590436</v>
      </c>
      <c r="N179" s="444">
        <f>N77*Calc_SEC_death_rates!$G124</f>
        <v>0.10184621924957286</v>
      </c>
    </row>
    <row r="180" spans="1:14" ht="13.15">
      <c r="B180" s="329" t="str">
        <f t="shared" si="64"/>
        <v>25-29</v>
      </c>
      <c r="C180" s="444">
        <f>C78*Calc_SEC_death_rates!$G125</f>
        <v>0.18170838613848136</v>
      </c>
      <c r="D180" s="444">
        <f>D78*Calc_SEC_death_rates!$G125</f>
        <v>0.18265506550279997</v>
      </c>
      <c r="E180" s="444">
        <f>E78*Calc_SEC_death_rates!$G125</f>
        <v>0.18504747481401435</v>
      </c>
      <c r="F180" s="444">
        <f>F78*Calc_SEC_death_rates!$G125</f>
        <v>0.18951617385963326</v>
      </c>
      <c r="G180" s="444">
        <f>G78*Calc_SEC_death_rates!$G125</f>
        <v>0.19468640248258748</v>
      </c>
      <c r="H180" s="444">
        <f>H78*Calc_SEC_death_rates!$G125</f>
        <v>0.203193801983169</v>
      </c>
      <c r="I180" s="444">
        <f>I78*Calc_SEC_death_rates!$G125</f>
        <v>0.21023593606821261</v>
      </c>
      <c r="J180" s="444">
        <f>J78*Calc_SEC_death_rates!$G125</f>
        <v>0.2130017878766691</v>
      </c>
      <c r="K180" s="444">
        <f>K78*Calc_SEC_death_rates!$G125</f>
        <v>0.21448973598395285</v>
      </c>
      <c r="L180" s="444">
        <f>L78*Calc_SEC_death_rates!$G125</f>
        <v>0.21444537794731658</v>
      </c>
      <c r="M180" s="444">
        <f>M78*Calc_SEC_death_rates!$G125</f>
        <v>0.21345104484167896</v>
      </c>
      <c r="N180" s="444">
        <f>N78*Calc_SEC_death_rates!$G125</f>
        <v>0.21175116684338002</v>
      </c>
    </row>
    <row r="181" spans="1:14" ht="13.15">
      <c r="B181" s="329" t="str">
        <f t="shared" si="64"/>
        <v>30-34</v>
      </c>
      <c r="C181" s="444">
        <f>C79*Calc_SEC_death_rates!$G126</f>
        <v>0.49210073737345139</v>
      </c>
      <c r="D181" s="444">
        <f>D79*Calc_SEC_death_rates!$G126</f>
        <v>0.48238727565229694</v>
      </c>
      <c r="E181" s="444">
        <f>E79*Calc_SEC_death_rates!$G126</f>
        <v>0.47290814118115354</v>
      </c>
      <c r="F181" s="444">
        <f>F79*Calc_SEC_death_rates!$G126</f>
        <v>0.46715719852118603</v>
      </c>
      <c r="G181" s="444">
        <f>G79*Calc_SEC_death_rates!$G126</f>
        <v>0.464790792665014</v>
      </c>
      <c r="H181" s="444">
        <f>H79*Calc_SEC_death_rates!$G126</f>
        <v>0.4692210596523021</v>
      </c>
      <c r="I181" s="444">
        <f>I79*Calc_SEC_death_rates!$G126</f>
        <v>0.47512107267944836</v>
      </c>
      <c r="J181" s="444">
        <f>J79*Calc_SEC_death_rates!$G126</f>
        <v>0.47822438970562731</v>
      </c>
      <c r="K181" s="444">
        <f>K79*Calc_SEC_death_rates!$G126</f>
        <v>0.48067085950743327</v>
      </c>
      <c r="L181" s="444">
        <f>L79*Calc_SEC_death_rates!$G126</f>
        <v>0.48160809554816147</v>
      </c>
      <c r="M181" s="444">
        <f>M79*Calc_SEC_death_rates!$G126</f>
        <v>0.48125579356997844</v>
      </c>
      <c r="N181" s="444">
        <f>N79*Calc_SEC_death_rates!$G126</f>
        <v>0.47967143100091469</v>
      </c>
    </row>
    <row r="182" spans="1:14" ht="13.15">
      <c r="B182" s="329" t="str">
        <f t="shared" si="64"/>
        <v>35-39</v>
      </c>
      <c r="C182" s="444">
        <f>C80*Calc_SEC_death_rates!$G127</f>
        <v>0.53735863358582669</v>
      </c>
      <c r="D182" s="444">
        <f>D80*Calc_SEC_death_rates!$G127</f>
        <v>0.54921300974691312</v>
      </c>
      <c r="E182" s="444">
        <f>E80*Calc_SEC_death_rates!$G127</f>
        <v>0.5538425321374294</v>
      </c>
      <c r="F182" s="444">
        <f>F80*Calc_SEC_death_rates!$G127</f>
        <v>0.55549988830394759</v>
      </c>
      <c r="G182" s="444">
        <f>G80*Calc_SEC_death_rates!$G127</f>
        <v>0.55566724901470077</v>
      </c>
      <c r="H182" s="444">
        <f>H80*Calc_SEC_death_rates!$G127</f>
        <v>0.55866431751915957</v>
      </c>
      <c r="I182" s="444">
        <f>I80*Calc_SEC_death_rates!$G127</f>
        <v>0.56156289162238504</v>
      </c>
      <c r="J182" s="444">
        <f>J80*Calc_SEC_death_rates!$G127</f>
        <v>0.56208632742769615</v>
      </c>
      <c r="K182" s="444">
        <f>K80*Calc_SEC_death_rates!$G127</f>
        <v>0.56251526072426239</v>
      </c>
      <c r="L182" s="444">
        <f>L80*Calc_SEC_death_rates!$G127</f>
        <v>0.56228265803834931</v>
      </c>
      <c r="M182" s="444">
        <f>M80*Calc_SEC_death_rates!$G127</f>
        <v>0.56151389321648582</v>
      </c>
      <c r="N182" s="444">
        <f>N80*Calc_SEC_death_rates!$G127</f>
        <v>0.56010755393764788</v>
      </c>
    </row>
    <row r="183" spans="1:14" ht="13.15">
      <c r="B183" s="329" t="str">
        <f t="shared" si="64"/>
        <v>40-44</v>
      </c>
      <c r="C183" s="444">
        <f>C81*Calc_SEC_death_rates!$G128</f>
        <v>0.53614090950801196</v>
      </c>
      <c r="D183" s="444">
        <f>D81*Calc_SEC_death_rates!$G128</f>
        <v>0.55874593312730547</v>
      </c>
      <c r="E183" s="444">
        <f>E81*Calc_SEC_death_rates!$G128</f>
        <v>0.57618318545534408</v>
      </c>
      <c r="F183" s="444">
        <f>F81*Calc_SEC_death_rates!$G128</f>
        <v>0.59043606937997561</v>
      </c>
      <c r="G183" s="444">
        <f>G81*Calc_SEC_death_rates!$G128</f>
        <v>0.60157113589854516</v>
      </c>
      <c r="H183" s="444">
        <f>H81*Calc_SEC_death_rates!$G128</f>
        <v>0.61313713088477362</v>
      </c>
      <c r="I183" s="444">
        <f>I81*Calc_SEC_death_rates!$G128</f>
        <v>0.62211969708315873</v>
      </c>
      <c r="J183" s="444">
        <f>J81*Calc_SEC_death_rates!$G128</f>
        <v>0.62664378878502125</v>
      </c>
      <c r="K183" s="444">
        <f>K81*Calc_SEC_death_rates!$G128</f>
        <v>0.62951462822140736</v>
      </c>
      <c r="L183" s="444">
        <f>L81*Calc_SEC_death_rates!$G128</f>
        <v>0.63070469502393445</v>
      </c>
      <c r="M183" s="444">
        <f>M81*Calc_SEC_death_rates!$G128</f>
        <v>0.63077065017199951</v>
      </c>
      <c r="N183" s="444">
        <f>N81*Calc_SEC_death_rates!$G128</f>
        <v>0.62992147752868954</v>
      </c>
    </row>
    <row r="184" spans="1:14" ht="13.15">
      <c r="B184" s="329" t="str">
        <f t="shared" si="64"/>
        <v>45-49</v>
      </c>
      <c r="C184" s="444">
        <f>C82*Calc_SEC_death_rates!$G129</f>
        <v>0.60803664581935901</v>
      </c>
      <c r="D184" s="444">
        <f>D82*Calc_SEC_death_rates!$G129</f>
        <v>0.61934305097927211</v>
      </c>
      <c r="E184" s="444">
        <f>E82*Calc_SEC_death_rates!$G129</f>
        <v>0.63092886942788728</v>
      </c>
      <c r="F184" s="444">
        <f>F82*Calc_SEC_death_rates!$G129</f>
        <v>0.64387844626065371</v>
      </c>
      <c r="G184" s="444">
        <f>G82*Calc_SEC_death_rates!$G129</f>
        <v>0.65693238830504941</v>
      </c>
      <c r="H184" s="444">
        <f>H82*Calc_SEC_death_rates!$G129</f>
        <v>0.67268593692853851</v>
      </c>
      <c r="I184" s="444">
        <f>I82*Calc_SEC_death_rates!$G129</f>
        <v>0.68667575081006249</v>
      </c>
      <c r="J184" s="444">
        <f>J82*Calc_SEC_death_rates!$G129</f>
        <v>0.69601425002608253</v>
      </c>
      <c r="K184" s="444">
        <f>K82*Calc_SEC_death_rates!$G129</f>
        <v>0.70326267135911258</v>
      </c>
      <c r="L184" s="444">
        <f>L82*Calc_SEC_death_rates!$G129</f>
        <v>0.70811740560471437</v>
      </c>
      <c r="M184" s="444">
        <f>M82*Calc_SEC_death_rates!$G129</f>
        <v>0.71111430359471162</v>
      </c>
      <c r="N184" s="444">
        <f>N82*Calc_SEC_death_rates!$G129</f>
        <v>0.71252510859080476</v>
      </c>
    </row>
    <row r="185" spans="1:14" ht="13.15">
      <c r="B185" s="329" t="str">
        <f t="shared" si="64"/>
        <v>50-54</v>
      </c>
      <c r="C185" s="444">
        <f>C83*Calc_SEC_death_rates!$G130</f>
        <v>0.55815149336725722</v>
      </c>
      <c r="D185" s="444">
        <f>D83*Calc_SEC_death_rates!$G130</f>
        <v>0.57482836705443097</v>
      </c>
      <c r="E185" s="444">
        <f>E83*Calc_SEC_death_rates!$G130</f>
        <v>0.58729467153741788</v>
      </c>
      <c r="F185" s="444">
        <f>F83*Calc_SEC_death_rates!$G130</f>
        <v>0.59902024556030509</v>
      </c>
      <c r="G185" s="444">
        <f>G83*Calc_SEC_death_rates!$G130</f>
        <v>0.61039457995399404</v>
      </c>
      <c r="H185" s="444">
        <f>H83*Calc_SEC_death_rates!$G130</f>
        <v>0.62464588929111475</v>
      </c>
      <c r="I185" s="444">
        <f>I83*Calc_SEC_death_rates!$G130</f>
        <v>0.63800859786372788</v>
      </c>
      <c r="J185" s="444">
        <f>J83*Calc_SEC_death_rates!$G130</f>
        <v>0.64782342785078406</v>
      </c>
      <c r="K185" s="444">
        <f>K83*Calc_SEC_death_rates!$G130</f>
        <v>0.65627144064545573</v>
      </c>
      <c r="L185" s="444">
        <f>L83*Calc_SEC_death_rates!$G130</f>
        <v>0.66285145426874292</v>
      </c>
      <c r="M185" s="444">
        <f>M83*Calc_SEC_death_rates!$G130</f>
        <v>0.66784279987644113</v>
      </c>
      <c r="N185" s="444">
        <f>N83*Calc_SEC_death_rates!$G130</f>
        <v>0.6713296975302252</v>
      </c>
    </row>
    <row r="186" spans="1:14" ht="13.15">
      <c r="B186" s="329" t="str">
        <f t="shared" si="64"/>
        <v>55-59</v>
      </c>
      <c r="C186" s="444">
        <f>C84*Calc_SEC_death_rates!$G131</f>
        <v>0.43559290481936203</v>
      </c>
      <c r="D186" s="444">
        <f>D84*Calc_SEC_death_rates!$G131</f>
        <v>0.41660113637060525</v>
      </c>
      <c r="E186" s="444">
        <f>E84*Calc_SEC_death_rates!$G131</f>
        <v>0.40714290064747877</v>
      </c>
      <c r="F186" s="444">
        <f>F84*Calc_SEC_death_rates!$G131</f>
        <v>0.40430024578662049</v>
      </c>
      <c r="G186" s="444">
        <f>G84*Calc_SEC_death_rates!$G131</f>
        <v>0.40524336572269515</v>
      </c>
      <c r="H186" s="444">
        <f>H84*Calc_SEC_death_rates!$G131</f>
        <v>0.41077200736592562</v>
      </c>
      <c r="I186" s="444">
        <f>I84*Calc_SEC_death_rates!$G131</f>
        <v>0.41696809171937615</v>
      </c>
      <c r="J186" s="444">
        <f>J84*Calc_SEC_death_rates!$G131</f>
        <v>0.42142974855684801</v>
      </c>
      <c r="K186" s="444">
        <f>K84*Calc_SEC_death_rates!$G131</f>
        <v>0.42576783825662184</v>
      </c>
      <c r="L186" s="444">
        <f>L84*Calc_SEC_death_rates!$G131</f>
        <v>0.42940414270936483</v>
      </c>
      <c r="M186" s="444">
        <f>M84*Calc_SEC_death_rates!$G131</f>
        <v>0.43242369316063023</v>
      </c>
      <c r="N186" s="444">
        <f>N84*Calc_SEC_death_rates!$G131</f>
        <v>0.43475811755664312</v>
      </c>
    </row>
    <row r="187" spans="1:14" ht="13.15">
      <c r="B187" s="329" t="str">
        <f t="shared" si="64"/>
        <v>60-64</v>
      </c>
      <c r="C187" s="444">
        <f>C85*Calc_SEC_death_rates!$G132</f>
        <v>3.419213807664543E-2</v>
      </c>
      <c r="D187" s="444">
        <f>D85*Calc_SEC_death_rates!$G132</f>
        <v>3.4469585518235056E-2</v>
      </c>
      <c r="E187" s="444">
        <f>E85*Calc_SEC_death_rates!$G132</f>
        <v>3.3871187476358401E-2</v>
      </c>
      <c r="F187" s="444">
        <f>F85*Calc_SEC_death_rates!$G132</f>
        <v>3.329665266922878E-2</v>
      </c>
      <c r="G187" s="444">
        <f>G85*Calc_SEC_death_rates!$G132</f>
        <v>3.2929614232713345E-2</v>
      </c>
      <c r="H187" s="444">
        <f>H85*Calc_SEC_death_rates!$G132</f>
        <v>3.3037547363580277E-2</v>
      </c>
      <c r="I187" s="444">
        <f>I85*Calc_SEC_death_rates!$G132</f>
        <v>3.3238379441146375E-2</v>
      </c>
      <c r="J187" s="444">
        <f>J85*Calc_SEC_death_rates!$G132</f>
        <v>3.3298782195105944E-2</v>
      </c>
      <c r="K187" s="444">
        <f>K85*Calc_SEC_death_rates!$G132</f>
        <v>3.3414796437426265E-2</v>
      </c>
      <c r="L187" s="444">
        <f>L85*Calc_SEC_death_rates!$G132</f>
        <v>3.3520152765625609E-2</v>
      </c>
      <c r="M187" s="444">
        <f>M85*Calc_SEC_death_rates!$G132</f>
        <v>3.3621150444883389E-2</v>
      </c>
      <c r="N187" s="444">
        <f>N85*Calc_SEC_death_rates!$G132</f>
        <v>3.3704355654190325E-2</v>
      </c>
    </row>
    <row r="188" spans="1:14" ht="13.15">
      <c r="B188" s="329" t="str">
        <f t="shared" si="64"/>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row>
    <row r="189" spans="1:14" ht="13.15">
      <c r="B189" s="329" t="str">
        <f t="shared" si="64"/>
        <v>Total</v>
      </c>
      <c r="C189" s="444">
        <f>SUM(C179:C188)</f>
        <v>3.4237616923160226</v>
      </c>
      <c r="D189" s="444">
        <f t="shared" ref="D189:N189" si="66">SUM(D179:D188)</f>
        <v>3.4801371796431844</v>
      </c>
      <c r="E189" s="444">
        <f t="shared" si="66"/>
        <v>3.5223027995991583</v>
      </c>
      <c r="F189" s="444">
        <f t="shared" si="66"/>
        <v>3.5675700658836353</v>
      </c>
      <c r="G189" s="444">
        <f t="shared" si="66"/>
        <v>3.6134046619679507</v>
      </c>
      <c r="H189" s="444">
        <f t="shared" si="66"/>
        <v>3.683785680962814</v>
      </c>
      <c r="I189" s="444">
        <f t="shared" si="66"/>
        <v>3.7471800214960793</v>
      </c>
      <c r="J189" s="444">
        <f t="shared" si="66"/>
        <v>3.782929663271803</v>
      </c>
      <c r="K189" s="444">
        <f t="shared" si="66"/>
        <v>3.8106413629202476</v>
      </c>
      <c r="L189" s="444">
        <f t="shared" si="66"/>
        <v>3.8270777205190543</v>
      </c>
      <c r="M189" s="444">
        <f t="shared" si="66"/>
        <v>3.8351213453727135</v>
      </c>
      <c r="N189" s="444">
        <f t="shared" si="66"/>
        <v>3.8356151278920683</v>
      </c>
    </row>
    <row r="190" spans="1:14">
      <c r="A190" s="300">
        <f>SUM(C190:N190)</f>
        <v>0</v>
      </c>
      <c r="C190" s="300">
        <f>SUM(C179:C188)-C189</f>
        <v>0</v>
      </c>
      <c r="D190" s="300">
        <f t="shared" ref="D190:N190" si="67">SUM(D179:D188)-D189</f>
        <v>0</v>
      </c>
      <c r="E190" s="300">
        <f t="shared" si="67"/>
        <v>0</v>
      </c>
      <c r="F190" s="300">
        <f t="shared" si="67"/>
        <v>0</v>
      </c>
      <c r="G190" s="300">
        <f t="shared" si="67"/>
        <v>0</v>
      </c>
      <c r="H190" s="300">
        <f t="shared" si="67"/>
        <v>0</v>
      </c>
      <c r="I190" s="300">
        <f t="shared" si="67"/>
        <v>0</v>
      </c>
      <c r="J190" s="300">
        <f t="shared" si="67"/>
        <v>0</v>
      </c>
      <c r="K190" s="300">
        <f t="shared" si="67"/>
        <v>0</v>
      </c>
      <c r="L190" s="300">
        <f t="shared" si="67"/>
        <v>0</v>
      </c>
      <c r="M190" s="300">
        <f t="shared" si="67"/>
        <v>0</v>
      </c>
      <c r="N190" s="300">
        <f t="shared" si="67"/>
        <v>0</v>
      </c>
    </row>
    <row r="192" spans="1:14" ht="13.15">
      <c r="B192" s="332" t="s">
        <v>47</v>
      </c>
      <c r="C192" s="320"/>
      <c r="D192" s="320"/>
      <c r="E192" s="320"/>
      <c r="F192" s="320"/>
      <c r="G192" s="320"/>
      <c r="H192" s="330"/>
      <c r="I192" s="320"/>
      <c r="J192" s="320"/>
      <c r="K192" s="320"/>
      <c r="L192" s="320"/>
    </row>
    <row r="193" spans="1:14">
      <c r="C193" s="320"/>
      <c r="D193" s="320"/>
      <c r="E193" s="320"/>
      <c r="F193" s="320"/>
      <c r="G193" s="320"/>
      <c r="H193" s="330"/>
      <c r="I193" s="320"/>
      <c r="J193" s="320"/>
      <c r="K193" s="320"/>
      <c r="L193" s="320"/>
    </row>
    <row r="194" spans="1:14" ht="13.15">
      <c r="B194" s="329" t="str">
        <f t="shared" ref="B194:B205" si="68">B178</f>
        <v>Age group</v>
      </c>
      <c r="C194" s="329" t="str">
        <f t="shared" ref="C194:N194" si="69">C178</f>
        <v>2018/19</v>
      </c>
      <c r="D194" s="329" t="str">
        <f t="shared" si="69"/>
        <v>2019/20</v>
      </c>
      <c r="E194" s="329" t="str">
        <f t="shared" si="69"/>
        <v>2020/21</v>
      </c>
      <c r="F194" s="329" t="str">
        <f t="shared" si="69"/>
        <v>2021/22</v>
      </c>
      <c r="G194" s="329" t="str">
        <f t="shared" si="69"/>
        <v>2022/23</v>
      </c>
      <c r="H194" s="329" t="str">
        <f t="shared" si="69"/>
        <v>2023/24</v>
      </c>
      <c r="I194" s="329" t="str">
        <f t="shared" si="69"/>
        <v>2024/25</v>
      </c>
      <c r="J194" s="329" t="str">
        <f t="shared" si="69"/>
        <v>2025/26</v>
      </c>
      <c r="K194" s="329" t="str">
        <f t="shared" si="69"/>
        <v>2026/27</v>
      </c>
      <c r="L194" s="329" t="str">
        <f t="shared" si="69"/>
        <v>2027/28</v>
      </c>
      <c r="M194" s="329" t="str">
        <f t="shared" si="69"/>
        <v>2028/29</v>
      </c>
      <c r="N194" s="329" t="str">
        <f t="shared" si="69"/>
        <v>2029/30</v>
      </c>
    </row>
    <row r="195" spans="1:14" ht="13.15">
      <c r="B195" s="329" t="str">
        <f t="shared" si="68"/>
        <v>20-24</v>
      </c>
      <c r="C195" s="444">
        <f>C93*Calc_SEC_death_rates!$G140</f>
        <v>0.45276074668926097</v>
      </c>
      <c r="D195" s="444">
        <f>D93*Calc_SEC_death_rates!$G140</f>
        <v>0.60532114186628072</v>
      </c>
      <c r="E195" s="444">
        <f>E93*Calc_SEC_death_rates!$G140</f>
        <v>0.69686187561437363</v>
      </c>
      <c r="F195" s="444">
        <f>F93*Calc_SEC_death_rates!$G140</f>
        <v>0.75971052868963052</v>
      </c>
      <c r="G195" s="444">
        <f>G93*Calc_SEC_death_rates!$G140</f>
        <v>0.80467500206728593</v>
      </c>
      <c r="H195" s="444">
        <f>H93*Calc_SEC_death_rates!$G140</f>
        <v>0.85780680413709587</v>
      </c>
      <c r="I195" s="444">
        <f>I93*Calc_SEC_death_rates!$G140</f>
        <v>0.89279335127546033</v>
      </c>
      <c r="J195" s="444">
        <f>J93*Calc_SEC_death_rates!$G140</f>
        <v>0.89820000124663191</v>
      </c>
      <c r="K195" s="444">
        <f>K93*Calc_SEC_death_rates!$G140</f>
        <v>0.89784491783832565</v>
      </c>
      <c r="L195" s="444">
        <f>L93*Calc_SEC_death_rates!$G140</f>
        <v>0.89058410873294558</v>
      </c>
      <c r="M195" s="444">
        <f>M93*Calc_SEC_death_rates!$G140</f>
        <v>0.88036284803261999</v>
      </c>
      <c r="N195" s="444">
        <f>N93*Calc_SEC_death_rates!$G140</f>
        <v>0.86834548552407498</v>
      </c>
    </row>
    <row r="196" spans="1:14" ht="13.15">
      <c r="B196" s="329" t="str">
        <f t="shared" si="68"/>
        <v>25-29</v>
      </c>
      <c r="C196" s="444">
        <f>C94*Calc_SEC_death_rates!$G141</f>
        <v>0.4378275201862078</v>
      </c>
      <c r="D196" s="444">
        <f>D94*Calc_SEC_death_rates!$G141</f>
        <v>0.42694646475790204</v>
      </c>
      <c r="E196" s="444">
        <f>E94*Calc_SEC_death_rates!$G141</f>
        <v>0.42119855947590451</v>
      </c>
      <c r="F196" s="444">
        <f>F94*Calc_SEC_death_rates!$G141</f>
        <v>0.42018433428609547</v>
      </c>
      <c r="G196" s="444">
        <f>G94*Calc_SEC_death_rates!$G141</f>
        <v>0.42265712476576078</v>
      </c>
      <c r="H196" s="444">
        <f>H94*Calc_SEC_death_rates!$G141</f>
        <v>0.43382552496035104</v>
      </c>
      <c r="I196" s="444">
        <f>I94*Calc_SEC_death_rates!$G141</f>
        <v>0.44343716138910988</v>
      </c>
      <c r="J196" s="444">
        <f>J94*Calc_SEC_death_rates!$G141</f>
        <v>0.44540726142405579</v>
      </c>
      <c r="K196" s="444">
        <f>K94*Calc_SEC_death_rates!$G141</f>
        <v>0.44565036353078835</v>
      </c>
      <c r="L196" s="444">
        <f>L94*Calc_SEC_death_rates!$G141</f>
        <v>0.44344083591685934</v>
      </c>
      <c r="M196" s="444">
        <f>M94*Calc_SEC_death_rates!$G141</f>
        <v>0.43981497113655021</v>
      </c>
      <c r="N196" s="444">
        <f>N94*Calc_SEC_death_rates!$G141</f>
        <v>0.4351484977125864</v>
      </c>
    </row>
    <row r="197" spans="1:14" ht="13.15">
      <c r="B197" s="329" t="str">
        <f t="shared" si="68"/>
        <v>30-34</v>
      </c>
      <c r="C197" s="444">
        <f>C95*Calc_SEC_death_rates!$G142</f>
        <v>0.65529543904833665</v>
      </c>
      <c r="D197" s="444">
        <f>D95*Calc_SEC_death_rates!$G142</f>
        <v>0.64978008514059271</v>
      </c>
      <c r="E197" s="444">
        <f>E95*Calc_SEC_death_rates!$G142</f>
        <v>0.63940827507560205</v>
      </c>
      <c r="F197" s="444">
        <f>F95*Calc_SEC_death_rates!$G142</f>
        <v>0.62865753998996354</v>
      </c>
      <c r="G197" s="444">
        <f>G95*Calc_SEC_death_rates!$G142</f>
        <v>0.62079106779994653</v>
      </c>
      <c r="H197" s="444">
        <f>H95*Calc_SEC_death_rates!$G142</f>
        <v>0.62146054978926102</v>
      </c>
      <c r="I197" s="444">
        <f>I95*Calc_SEC_death_rates!$G142</f>
        <v>0.62401307899671621</v>
      </c>
      <c r="J197" s="444">
        <f>J95*Calc_SEC_death_rates!$G142</f>
        <v>0.62310633807328752</v>
      </c>
      <c r="K197" s="444">
        <f>K95*Calc_SEC_death_rates!$G142</f>
        <v>0.62182963759832899</v>
      </c>
      <c r="L197" s="444">
        <f>L95*Calc_SEC_death_rates!$G142</f>
        <v>0.61912896265455264</v>
      </c>
      <c r="M197" s="444">
        <f>M95*Calc_SEC_death_rates!$G142</f>
        <v>0.61532273733369192</v>
      </c>
      <c r="N197" s="444">
        <f>N95*Calc_SEC_death_rates!$G142</f>
        <v>0.61046520623410516</v>
      </c>
    </row>
    <row r="198" spans="1:14" ht="13.15">
      <c r="B198" s="329" t="str">
        <f t="shared" si="68"/>
        <v>35-39</v>
      </c>
      <c r="C198" s="444">
        <f>C96*Calc_SEC_death_rates!$G143</f>
        <v>1.3688312128959315</v>
      </c>
      <c r="D198" s="444">
        <f>D96*Calc_SEC_death_rates!$G143</f>
        <v>1.3829701283910452</v>
      </c>
      <c r="E198" s="444">
        <f>E96*Calc_SEC_death_rates!$G143</f>
        <v>1.3851299641210797</v>
      </c>
      <c r="F198" s="444">
        <f>F96*Calc_SEC_death_rates!$G143</f>
        <v>1.3782832309569275</v>
      </c>
      <c r="G198" s="444">
        <f>G96*Calc_SEC_death_rates!$G143</f>
        <v>1.3688343443124928</v>
      </c>
      <c r="H198" s="444">
        <f>H96*Calc_SEC_death_rates!$G143</f>
        <v>1.3674414147281926</v>
      </c>
      <c r="I198" s="444">
        <f>I96*Calc_SEC_death_rates!$G143</f>
        <v>1.3659802257145359</v>
      </c>
      <c r="J198" s="444">
        <f>J96*Calc_SEC_death_rates!$G143</f>
        <v>1.358511425424717</v>
      </c>
      <c r="K198" s="444">
        <f>K96*Calc_SEC_death_rates!$G143</f>
        <v>1.3510947810763017</v>
      </c>
      <c r="L198" s="444">
        <f>L96*Calc_SEC_death_rates!$G143</f>
        <v>1.3424106328655991</v>
      </c>
      <c r="M198" s="444">
        <f>M96*Calc_SEC_death_rates!$G143</f>
        <v>1.3329436896906366</v>
      </c>
      <c r="N198" s="444">
        <f>N96*Calc_SEC_death_rates!$G143</f>
        <v>1.3225552057249956</v>
      </c>
    </row>
    <row r="199" spans="1:14" ht="13.15">
      <c r="B199" s="329" t="str">
        <f t="shared" si="68"/>
        <v>40-44</v>
      </c>
      <c r="C199" s="444">
        <f>C97*Calc_SEC_death_rates!$G144</f>
        <v>1.2653414548658906</v>
      </c>
      <c r="D199" s="444">
        <f>D97*Calc_SEC_death_rates!$G144</f>
        <v>1.3183930151498315</v>
      </c>
      <c r="E199" s="444">
        <f>E97*Calc_SEC_death_rates!$G144</f>
        <v>1.3548174165945432</v>
      </c>
      <c r="F199" s="444">
        <f>F97*Calc_SEC_death_rates!$G144</f>
        <v>1.3781703738872688</v>
      </c>
      <c r="G199" s="444">
        <f>G97*Calc_SEC_death_rates!$G144</f>
        <v>1.3937677407238469</v>
      </c>
      <c r="H199" s="444">
        <f>H97*Calc_SEC_death_rates!$G144</f>
        <v>1.4112655748106033</v>
      </c>
      <c r="I199" s="444">
        <f>I97*Calc_SEC_death_rates!$G144</f>
        <v>1.4230927147172507</v>
      </c>
      <c r="J199" s="444">
        <f>J97*Calc_SEC_death_rates!$G144</f>
        <v>1.4245300526365585</v>
      </c>
      <c r="K199" s="444">
        <f>K97*Calc_SEC_death_rates!$G144</f>
        <v>1.4225344072170887</v>
      </c>
      <c r="L199" s="444">
        <f>L97*Calc_SEC_death_rates!$G144</f>
        <v>1.4169734015715918</v>
      </c>
      <c r="M199" s="444">
        <f>M97*Calc_SEC_death_rates!$G144</f>
        <v>1.4092139969625563</v>
      </c>
      <c r="N199" s="444">
        <f>N97*Calc_SEC_death_rates!$G144</f>
        <v>1.3997800129546238</v>
      </c>
    </row>
    <row r="200" spans="1:14" ht="13.15">
      <c r="B200" s="329" t="str">
        <f t="shared" si="68"/>
        <v>45-49</v>
      </c>
      <c r="C200" s="444">
        <f>C98*Calc_SEC_death_rates!$G145</f>
        <v>2.1812794828731596</v>
      </c>
      <c r="D200" s="444">
        <f>D98*Calc_SEC_death_rates!$G145</f>
        <v>2.2722316546626442</v>
      </c>
      <c r="E200" s="444">
        <f>E98*Calc_SEC_death_rates!$G145</f>
        <v>2.3492551161642141</v>
      </c>
      <c r="F200" s="444">
        <f>F98*Calc_SEC_death_rates!$G145</f>
        <v>2.4123782304421342</v>
      </c>
      <c r="G200" s="444">
        <f>G98*Calc_SEC_death_rates!$G145</f>
        <v>2.4670121707944084</v>
      </c>
      <c r="H200" s="444">
        <f>H98*Calc_SEC_death_rates!$G145</f>
        <v>2.5271805374032126</v>
      </c>
      <c r="I200" s="444">
        <f>I98*Calc_SEC_death_rates!$G145</f>
        <v>2.5763031487016552</v>
      </c>
      <c r="J200" s="444">
        <f>J98*Calc_SEC_death_rates!$G145</f>
        <v>2.6039450207311745</v>
      </c>
      <c r="K200" s="444">
        <f>K98*Calc_SEC_death_rates!$G145</f>
        <v>2.6217723971369935</v>
      </c>
      <c r="L200" s="444">
        <f>L98*Calc_SEC_death_rates!$G145</f>
        <v>2.6292305808405914</v>
      </c>
      <c r="M200" s="444">
        <f>M98*Calc_SEC_death_rates!$G145</f>
        <v>2.6290094846893979</v>
      </c>
      <c r="N200" s="444">
        <f>N98*Calc_SEC_death_rates!$G145</f>
        <v>2.6225467457819227</v>
      </c>
    </row>
    <row r="201" spans="1:14" ht="13.15">
      <c r="B201" s="329" t="str">
        <f t="shared" si="68"/>
        <v>50-54</v>
      </c>
      <c r="C201" s="444">
        <f>C99*Calc_SEC_death_rates!$G146</f>
        <v>1.7586157835214411</v>
      </c>
      <c r="D201" s="444">
        <f>D99*Calc_SEC_death_rates!$G146</f>
        <v>1.7898693007029478</v>
      </c>
      <c r="E201" s="444">
        <f>E99*Calc_SEC_death_rates!$G146</f>
        <v>1.821050896503287</v>
      </c>
      <c r="F201" s="444">
        <f>F99*Calc_SEC_death_rates!$G146</f>
        <v>1.851571196913655</v>
      </c>
      <c r="G201" s="444">
        <f>G99*Calc_SEC_death_rates!$G146</f>
        <v>1.8844140040425303</v>
      </c>
      <c r="H201" s="444">
        <f>H99*Calc_SEC_death_rates!$G146</f>
        <v>1.928625399829901</v>
      </c>
      <c r="I201" s="444">
        <f>I99*Calc_SEC_death_rates!$G146</f>
        <v>1.9697872630111091</v>
      </c>
      <c r="J201" s="444">
        <f>J99*Calc_SEC_death_rates!$G146</f>
        <v>1.9981722764499561</v>
      </c>
      <c r="K201" s="444">
        <f>K99*Calc_SEC_death_rates!$G146</f>
        <v>2.0211254883173924</v>
      </c>
      <c r="L201" s="444">
        <f>L99*Calc_SEC_death_rates!$G146</f>
        <v>2.0369912573402971</v>
      </c>
      <c r="M201" s="444">
        <f>M99*Calc_SEC_death_rates!$G146</f>
        <v>2.0469039309720589</v>
      </c>
      <c r="N201" s="444">
        <f>N99*Calc_SEC_death_rates!$G146</f>
        <v>2.051355033289652</v>
      </c>
    </row>
    <row r="202" spans="1:14" ht="13.15">
      <c r="B202" s="329" t="str">
        <f t="shared" si="68"/>
        <v>55-59</v>
      </c>
      <c r="C202" s="444">
        <f>C100*Calc_SEC_death_rates!$G147</f>
        <v>0.67767299387197844</v>
      </c>
      <c r="D202" s="444">
        <f>D100*Calc_SEC_death_rates!$G147</f>
        <v>0.64318624130771995</v>
      </c>
      <c r="E202" s="444">
        <f>E100*Calc_SEC_death_rates!$G147</f>
        <v>0.62257164650841768</v>
      </c>
      <c r="F202" s="444">
        <f>F100*Calc_SEC_death_rates!$G147</f>
        <v>0.61169127767724218</v>
      </c>
      <c r="G202" s="444">
        <f>G100*Calc_SEC_death_rates!$G147</f>
        <v>0.60818600051592475</v>
      </c>
      <c r="H202" s="444">
        <f>H100*Calc_SEC_death_rates!$G147</f>
        <v>0.61339320278215659</v>
      </c>
      <c r="I202" s="444">
        <f>I100*Calc_SEC_death_rates!$G147</f>
        <v>0.62064264557590754</v>
      </c>
      <c r="J202" s="444">
        <f>J100*Calc_SEC_death_rates!$G147</f>
        <v>0.62569270288673429</v>
      </c>
      <c r="K202" s="444">
        <f>K100*Calc_SEC_death_rates!$G147</f>
        <v>0.63084484458510182</v>
      </c>
      <c r="L202" s="444">
        <f>L100*Calc_SEC_death_rates!$G147</f>
        <v>0.63497850131638589</v>
      </c>
      <c r="M202" s="444">
        <f>M100*Calc_SEC_death_rates!$G147</f>
        <v>0.63812068372768183</v>
      </c>
      <c r="N202" s="444">
        <f>N100*Calc_SEC_death_rates!$G147</f>
        <v>0.64011193088016549</v>
      </c>
    </row>
    <row r="203" spans="1:14" ht="13.15">
      <c r="B203" s="329" t="str">
        <f t="shared" si="68"/>
        <v>60-64</v>
      </c>
      <c r="C203" s="444">
        <f>C101*Calc_SEC_death_rates!$G148</f>
        <v>0.1081334469021827</v>
      </c>
      <c r="D203" s="444">
        <f>D101*Calc_SEC_death_rates!$G148</f>
        <v>0.10589479037392405</v>
      </c>
      <c r="E203" s="444">
        <f>E101*Calc_SEC_death_rates!$G148</f>
        <v>0.10218693783960231</v>
      </c>
      <c r="F203" s="444">
        <f>F101*Calc_SEC_death_rates!$G148</f>
        <v>9.8874689497841742E-2</v>
      </c>
      <c r="G203" s="444">
        <f>G101*Calc_SEC_death_rates!$G148</f>
        <v>9.6568836359960136E-2</v>
      </c>
      <c r="H203" s="444">
        <f>H101*Calc_SEC_death_rates!$G148</f>
        <v>9.6005244190386682E-2</v>
      </c>
      <c r="I203" s="444">
        <f>I101*Calc_SEC_death_rates!$G148</f>
        <v>9.5946810595905346E-2</v>
      </c>
      <c r="J203" s="444">
        <f>J101*Calc_SEC_death_rates!$G148</f>
        <v>9.5627780838694929E-2</v>
      </c>
      <c r="K203" s="444">
        <f>K101*Calc_SEC_death_rates!$G148</f>
        <v>9.5600936540648218E-2</v>
      </c>
      <c r="L203" s="444">
        <f>L101*Calc_SEC_death_rates!$G148</f>
        <v>9.562095130934993E-2</v>
      </c>
      <c r="M203" s="444">
        <f>M101*Calc_SEC_death_rates!$G148</f>
        <v>9.5674836204495531E-2</v>
      </c>
      <c r="N203" s="444">
        <f>N101*Calc_SEC_death_rates!$G148</f>
        <v>9.5698560493130747E-2</v>
      </c>
    </row>
    <row r="204" spans="1:14" ht="13.15">
      <c r="B204" s="329" t="str">
        <f t="shared" si="68"/>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row>
    <row r="205" spans="1:14" ht="13.15">
      <c r="B205" s="329" t="str">
        <f t="shared" si="68"/>
        <v>Total</v>
      </c>
      <c r="C205" s="444">
        <f>SUM(C195:C204)</f>
        <v>8.9057580808543886</v>
      </c>
      <c r="D205" s="444">
        <f t="shared" ref="D205:N205" si="70">SUM(D195:D204)</f>
        <v>9.1945928223528881</v>
      </c>
      <c r="E205" s="444">
        <f t="shared" si="70"/>
        <v>9.3924806878970255</v>
      </c>
      <c r="F205" s="444">
        <f t="shared" si="70"/>
        <v>9.5395214023407586</v>
      </c>
      <c r="G205" s="444">
        <f t="shared" si="70"/>
        <v>9.6669062913821584</v>
      </c>
      <c r="H205" s="444">
        <f t="shared" si="70"/>
        <v>9.8570042526311603</v>
      </c>
      <c r="I205" s="444">
        <f t="shared" si="70"/>
        <v>10.011996399977649</v>
      </c>
      <c r="J205" s="444">
        <f t="shared" si="70"/>
        <v>10.073192859711812</v>
      </c>
      <c r="K205" s="444">
        <f t="shared" si="70"/>
        <v>10.10829777384097</v>
      </c>
      <c r="L205" s="444">
        <f t="shared" si="70"/>
        <v>10.109359232548172</v>
      </c>
      <c r="M205" s="444">
        <f t="shared" si="70"/>
        <v>10.087367178749687</v>
      </c>
      <c r="N205" s="444">
        <f t="shared" si="70"/>
        <v>10.046006678595258</v>
      </c>
    </row>
    <row r="206" spans="1:14">
      <c r="A206" s="300">
        <f>SUM(C206:N206)</f>
        <v>0</v>
      </c>
      <c r="C206" s="300">
        <f>SUM(C195:C204)-C205</f>
        <v>0</v>
      </c>
      <c r="D206" s="300">
        <f t="shared" ref="D206:N206" si="71">SUM(D195:D204)-D205</f>
        <v>0</v>
      </c>
      <c r="E206" s="300">
        <f t="shared" si="71"/>
        <v>0</v>
      </c>
      <c r="F206" s="300">
        <f t="shared" si="71"/>
        <v>0</v>
      </c>
      <c r="G206" s="300">
        <f t="shared" si="71"/>
        <v>0</v>
      </c>
      <c r="H206" s="300">
        <f t="shared" si="71"/>
        <v>0</v>
      </c>
      <c r="I206" s="300">
        <f t="shared" si="71"/>
        <v>0</v>
      </c>
      <c r="J206" s="300">
        <f t="shared" si="71"/>
        <v>0</v>
      </c>
      <c r="K206" s="300">
        <f t="shared" si="71"/>
        <v>0</v>
      </c>
      <c r="L206" s="300">
        <f t="shared" si="71"/>
        <v>0</v>
      </c>
      <c r="M206" s="300">
        <f t="shared" si="71"/>
        <v>0</v>
      </c>
      <c r="N206" s="300">
        <f t="shared" si="71"/>
        <v>0</v>
      </c>
    </row>
    <row r="208" spans="1:14" ht="15">
      <c r="B208" s="331" t="s">
        <v>165</v>
      </c>
      <c r="C208" s="320"/>
      <c r="D208" s="320"/>
      <c r="E208" s="320"/>
      <c r="F208" s="320"/>
      <c r="G208" s="320"/>
      <c r="H208" s="330"/>
      <c r="I208" s="320"/>
      <c r="J208" s="320"/>
      <c r="K208" s="320"/>
      <c r="L208" s="320"/>
    </row>
    <row r="209" spans="1:14">
      <c r="C209" s="320"/>
      <c r="D209" s="320"/>
      <c r="E209" s="320"/>
      <c r="F209" s="320"/>
      <c r="G209" s="320"/>
      <c r="H209" s="330"/>
      <c r="I209" s="320"/>
      <c r="J209" s="320"/>
      <c r="K209" s="320"/>
      <c r="L209" s="320"/>
    </row>
    <row r="210" spans="1:14" ht="13.15">
      <c r="B210" s="332" t="s">
        <v>46</v>
      </c>
      <c r="C210" s="320"/>
      <c r="D210" s="320"/>
      <c r="E210" s="320"/>
      <c r="F210" s="320"/>
      <c r="G210" s="320"/>
      <c r="H210" s="330"/>
      <c r="I210" s="320"/>
      <c r="J210" s="320"/>
      <c r="K210" s="320"/>
      <c r="L210" s="320"/>
    </row>
    <row r="211" spans="1:14">
      <c r="C211" s="320"/>
      <c r="D211" s="320"/>
      <c r="E211" s="320"/>
      <c r="F211" s="320"/>
      <c r="G211" s="320"/>
      <c r="H211" s="330"/>
      <c r="I211" s="320"/>
      <c r="J211" s="320"/>
      <c r="K211" s="320"/>
      <c r="L211" s="320"/>
    </row>
    <row r="212" spans="1:14" ht="13.15">
      <c r="B212" s="329" t="str">
        <f t="shared" ref="B212:B223" si="72">B178</f>
        <v>Age group</v>
      </c>
      <c r="C212" s="329" t="str">
        <f t="shared" ref="C212:N212" si="73">C178</f>
        <v>2018/19</v>
      </c>
      <c r="D212" s="329" t="str">
        <f t="shared" si="73"/>
        <v>2019/20</v>
      </c>
      <c r="E212" s="329" t="str">
        <f t="shared" si="73"/>
        <v>2020/21</v>
      </c>
      <c r="F212" s="329" t="str">
        <f t="shared" si="73"/>
        <v>2021/22</v>
      </c>
      <c r="G212" s="329" t="str">
        <f t="shared" si="73"/>
        <v>2022/23</v>
      </c>
      <c r="H212" s="329" t="str">
        <f t="shared" si="73"/>
        <v>2023/24</v>
      </c>
      <c r="I212" s="329" t="str">
        <f t="shared" si="73"/>
        <v>2024/25</v>
      </c>
      <c r="J212" s="329" t="str">
        <f t="shared" si="73"/>
        <v>2025/26</v>
      </c>
      <c r="K212" s="329" t="str">
        <f t="shared" si="73"/>
        <v>2026/27</v>
      </c>
      <c r="L212" s="329" t="str">
        <f t="shared" si="73"/>
        <v>2027/28</v>
      </c>
      <c r="M212" s="329" t="str">
        <f t="shared" si="73"/>
        <v>2028/29</v>
      </c>
      <c r="N212" s="329" t="str">
        <f t="shared" si="73"/>
        <v>2029/30</v>
      </c>
    </row>
    <row r="213" spans="1:14" ht="13.15">
      <c r="B213" s="329" t="str">
        <f t="shared" si="72"/>
        <v>20-24</v>
      </c>
      <c r="C213" s="444">
        <f t="shared" ref="C213:C222" si="74">C111+C145+C179</f>
        <v>28.213734324836047</v>
      </c>
      <c r="D213" s="444">
        <f t="shared" ref="D213:N213" si="75">D111+D145+D179</f>
        <v>42.876037787061406</v>
      </c>
      <c r="E213" s="444">
        <f t="shared" si="75"/>
        <v>51.985921829300914</v>
      </c>
      <c r="F213" s="444">
        <f t="shared" si="75"/>
        <v>58.619860277295068</v>
      </c>
      <c r="G213" s="444">
        <f t="shared" si="75"/>
        <v>63.286391582754987</v>
      </c>
      <c r="H213" s="444">
        <f t="shared" si="75"/>
        <v>68.310247767118113</v>
      </c>
      <c r="I213" s="444">
        <f t="shared" si="75"/>
        <v>71.656507942393887</v>
      </c>
      <c r="J213" s="444">
        <f t="shared" si="75"/>
        <v>72.459866629928911</v>
      </c>
      <c r="K213" s="444">
        <f t="shared" si="75"/>
        <v>72.686788521740951</v>
      </c>
      <c r="L213" s="444">
        <f t="shared" si="75"/>
        <v>72.277048326381092</v>
      </c>
      <c r="M213" s="444">
        <f t="shared" si="75"/>
        <v>71.572124559382573</v>
      </c>
      <c r="N213" s="444">
        <f t="shared" si="75"/>
        <v>70.682541347259459</v>
      </c>
    </row>
    <row r="214" spans="1:14" ht="13.15">
      <c r="B214" s="329" t="str">
        <f t="shared" si="72"/>
        <v>25-29</v>
      </c>
      <c r="C214" s="444">
        <f t="shared" si="74"/>
        <v>109.14241554427377</v>
      </c>
      <c r="D214" s="444">
        <f t="shared" ref="D214:N214" si="76">D112+D146+D180</f>
        <v>109.04279801280865</v>
      </c>
      <c r="E214" s="444">
        <f t="shared" si="76"/>
        <v>110.41293768604382</v>
      </c>
      <c r="F214" s="444">
        <f t="shared" si="76"/>
        <v>113.347199985071</v>
      </c>
      <c r="G214" s="444">
        <f t="shared" si="76"/>
        <v>116.4394476057336</v>
      </c>
      <c r="H214" s="444">
        <f t="shared" si="76"/>
        <v>121.52761445137452</v>
      </c>
      <c r="I214" s="444">
        <f t="shared" si="76"/>
        <v>125.73942479031858</v>
      </c>
      <c r="J214" s="444">
        <f t="shared" si="76"/>
        <v>127.39364538625772</v>
      </c>
      <c r="K214" s="444">
        <f t="shared" si="76"/>
        <v>128.28356812081344</v>
      </c>
      <c r="L214" s="444">
        <f t="shared" si="76"/>
        <v>128.25703814636768</v>
      </c>
      <c r="M214" s="444">
        <f t="shared" si="76"/>
        <v>127.66234023177192</v>
      </c>
      <c r="N214" s="444">
        <f t="shared" si="76"/>
        <v>126.64566493963503</v>
      </c>
    </row>
    <row r="215" spans="1:14" ht="13.15">
      <c r="B215" s="329" t="str">
        <f t="shared" si="72"/>
        <v>30-34</v>
      </c>
      <c r="C215" s="444">
        <f t="shared" si="74"/>
        <v>99.087692295546347</v>
      </c>
      <c r="D215" s="444">
        <f t="shared" ref="D215:N215" si="77">D113+D147+D181</f>
        <v>96.544312510487458</v>
      </c>
      <c r="E215" s="444">
        <f t="shared" si="77"/>
        <v>94.597742722247617</v>
      </c>
      <c r="F215" s="444">
        <f t="shared" si="77"/>
        <v>93.667206685383931</v>
      </c>
      <c r="G215" s="444">
        <f t="shared" si="77"/>
        <v>93.192731225874311</v>
      </c>
      <c r="H215" s="444">
        <f t="shared" si="77"/>
        <v>94.081020510259435</v>
      </c>
      <c r="I215" s="444">
        <f t="shared" si="77"/>
        <v>95.264000760611069</v>
      </c>
      <c r="J215" s="444">
        <f t="shared" si="77"/>
        <v>95.886230361742221</v>
      </c>
      <c r="K215" s="444">
        <f t="shared" si="77"/>
        <v>96.376759017408261</v>
      </c>
      <c r="L215" s="444">
        <f t="shared" si="77"/>
        <v>96.564679234024368</v>
      </c>
      <c r="M215" s="444">
        <f t="shared" si="77"/>
        <v>96.494041037052114</v>
      </c>
      <c r="N215" s="444">
        <f t="shared" si="77"/>
        <v>96.176368920062686</v>
      </c>
    </row>
    <row r="216" spans="1:14" ht="13.15">
      <c r="B216" s="329" t="str">
        <f t="shared" si="72"/>
        <v>35-39</v>
      </c>
      <c r="C216" s="444">
        <f t="shared" si="74"/>
        <v>82.094739032216935</v>
      </c>
      <c r="D216" s="444">
        <f t="shared" ref="D216:N216" si="78">D114+D148+D182</f>
        <v>83.400064989479048</v>
      </c>
      <c r="E216" s="444">
        <f t="shared" si="78"/>
        <v>84.05930881626638</v>
      </c>
      <c r="F216" s="444">
        <f t="shared" si="78"/>
        <v>84.508502679968672</v>
      </c>
      <c r="G216" s="444">
        <f t="shared" si="78"/>
        <v>84.533963356687082</v>
      </c>
      <c r="H216" s="444">
        <f t="shared" si="78"/>
        <v>84.989909032057795</v>
      </c>
      <c r="I216" s="444">
        <f t="shared" si="78"/>
        <v>85.430870700148148</v>
      </c>
      <c r="J216" s="444">
        <f t="shared" si="78"/>
        <v>85.510501276296395</v>
      </c>
      <c r="K216" s="444">
        <f t="shared" si="78"/>
        <v>85.575755133957955</v>
      </c>
      <c r="L216" s="444">
        <f t="shared" si="78"/>
        <v>85.540369159775551</v>
      </c>
      <c r="M216" s="444">
        <f t="shared" si="78"/>
        <v>85.423416545784804</v>
      </c>
      <c r="N216" s="444">
        <f t="shared" si="78"/>
        <v>85.209469379967203</v>
      </c>
    </row>
    <row r="217" spans="1:14" ht="13.15">
      <c r="B217" s="329" t="str">
        <f t="shared" si="72"/>
        <v>40-44</v>
      </c>
      <c r="C217" s="444">
        <f t="shared" si="74"/>
        <v>66.040259969210155</v>
      </c>
      <c r="D217" s="444">
        <f t="shared" ref="D217:N217" si="79">D115+D149+D183</f>
        <v>68.411543152183583</v>
      </c>
      <c r="E217" s="444">
        <f t="shared" si="79"/>
        <v>70.509957780265367</v>
      </c>
      <c r="F217" s="444">
        <f t="shared" si="79"/>
        <v>72.422834507190956</v>
      </c>
      <c r="G217" s="444">
        <f t="shared" si="79"/>
        <v>73.788660752440109</v>
      </c>
      <c r="H217" s="444">
        <f t="shared" si="79"/>
        <v>75.207344644293556</v>
      </c>
      <c r="I217" s="444">
        <f t="shared" si="79"/>
        <v>76.309145396267724</v>
      </c>
      <c r="J217" s="444">
        <f t="shared" si="79"/>
        <v>76.864070072470867</v>
      </c>
      <c r="K217" s="444">
        <f t="shared" si="79"/>
        <v>77.216206976329815</v>
      </c>
      <c r="L217" s="444">
        <f t="shared" si="79"/>
        <v>77.362180461964641</v>
      </c>
      <c r="M217" s="444">
        <f t="shared" si="79"/>
        <v>77.370270514420653</v>
      </c>
      <c r="N217" s="444">
        <f t="shared" si="79"/>
        <v>77.266111075314825</v>
      </c>
    </row>
    <row r="218" spans="1:14" ht="13.15">
      <c r="B218" s="329" t="str">
        <f t="shared" si="72"/>
        <v>45-49</v>
      </c>
      <c r="C218" s="444">
        <f t="shared" si="74"/>
        <v>70.82790751433852</v>
      </c>
      <c r="D218" s="444">
        <f t="shared" ref="D218:N218" si="80">D116+D150+D184</f>
        <v>71.715780499538795</v>
      </c>
      <c r="E218" s="444">
        <f t="shared" si="80"/>
        <v>73.019820800964339</v>
      </c>
      <c r="F218" s="444">
        <f t="shared" si="80"/>
        <v>74.690926122434561</v>
      </c>
      <c r="G218" s="444">
        <f t="shared" si="80"/>
        <v>76.205204207851011</v>
      </c>
      <c r="H218" s="444">
        <f t="shared" si="80"/>
        <v>78.032640959673699</v>
      </c>
      <c r="I218" s="444">
        <f t="shared" si="80"/>
        <v>79.65548166999703</v>
      </c>
      <c r="J218" s="444">
        <f t="shared" si="80"/>
        <v>80.73876246482547</v>
      </c>
      <c r="K218" s="444">
        <f t="shared" si="80"/>
        <v>81.579590893597683</v>
      </c>
      <c r="L218" s="444">
        <f t="shared" si="80"/>
        <v>82.142747804639086</v>
      </c>
      <c r="M218" s="444">
        <f t="shared" si="80"/>
        <v>82.490392748599135</v>
      </c>
      <c r="N218" s="444">
        <f t="shared" si="80"/>
        <v>82.654048376999683</v>
      </c>
    </row>
    <row r="219" spans="1:14" ht="13.15">
      <c r="B219" s="329" t="str">
        <f t="shared" si="72"/>
        <v>50-54</v>
      </c>
      <c r="C219" s="444">
        <f t="shared" si="74"/>
        <v>67.995093964201146</v>
      </c>
      <c r="D219" s="444">
        <f t="shared" ref="D219:N219" si="81">D117+D151+D185</f>
        <v>69.717375126370484</v>
      </c>
      <c r="E219" s="444">
        <f t="shared" si="81"/>
        <v>71.202213976970995</v>
      </c>
      <c r="F219" s="444">
        <f t="shared" si="81"/>
        <v>72.748350185581941</v>
      </c>
      <c r="G219" s="444">
        <f t="shared" si="81"/>
        <v>74.129712614870115</v>
      </c>
      <c r="H219" s="444">
        <f t="shared" si="81"/>
        <v>75.860470882130613</v>
      </c>
      <c r="I219" s="444">
        <f t="shared" si="81"/>
        <v>77.483312530427582</v>
      </c>
      <c r="J219" s="444">
        <f t="shared" si="81"/>
        <v>78.675280071094676</v>
      </c>
      <c r="K219" s="444">
        <f t="shared" si="81"/>
        <v>79.701253730105464</v>
      </c>
      <c r="L219" s="444">
        <f t="shared" si="81"/>
        <v>80.500367180511546</v>
      </c>
      <c r="M219" s="444">
        <f t="shared" si="81"/>
        <v>81.106543951425948</v>
      </c>
      <c r="N219" s="444">
        <f t="shared" si="81"/>
        <v>81.530012195544302</v>
      </c>
    </row>
    <row r="220" spans="1:14" ht="13.15">
      <c r="B220" s="329" t="str">
        <f t="shared" si="72"/>
        <v>55-59</v>
      </c>
      <c r="C220" s="444">
        <f t="shared" si="74"/>
        <v>98.27594160018036</v>
      </c>
      <c r="D220" s="444">
        <f t="shared" ref="D220:N220" si="82">D118+D152+D186</f>
        <v>93.873932651313609</v>
      </c>
      <c r="E220" s="444">
        <f t="shared" si="82"/>
        <v>91.732851788937708</v>
      </c>
      <c r="F220" s="444">
        <f t="shared" si="82"/>
        <v>91.13632473185983</v>
      </c>
      <c r="G220" s="444">
        <f t="shared" si="82"/>
        <v>91.348920409579421</v>
      </c>
      <c r="H220" s="444">
        <f t="shared" si="82"/>
        <v>92.595172632709279</v>
      </c>
      <c r="I220" s="444">
        <f t="shared" si="82"/>
        <v>93.991878080175425</v>
      </c>
      <c r="J220" s="444">
        <f t="shared" si="82"/>
        <v>94.997613324265672</v>
      </c>
      <c r="K220" s="444">
        <f t="shared" si="82"/>
        <v>95.975494381016702</v>
      </c>
      <c r="L220" s="444">
        <f t="shared" si="82"/>
        <v>96.795180806841927</v>
      </c>
      <c r="M220" s="444">
        <f t="shared" si="82"/>
        <v>97.475840127083828</v>
      </c>
      <c r="N220" s="444">
        <f t="shared" si="82"/>
        <v>98.002060088694464</v>
      </c>
    </row>
    <row r="221" spans="1:14" ht="13.15">
      <c r="B221" s="329" t="str">
        <f t="shared" si="72"/>
        <v>60-64</v>
      </c>
      <c r="C221" s="444">
        <f t="shared" si="74"/>
        <v>55.796204099084832</v>
      </c>
      <c r="D221" s="444">
        <f t="shared" ref="D221:N221" si="83">D119+D153+D187</f>
        <v>56.190252128868785</v>
      </c>
      <c r="E221" s="444">
        <f t="shared" si="83"/>
        <v>55.209829135528629</v>
      </c>
      <c r="F221" s="444">
        <f t="shared" si="83"/>
        <v>54.295251920382661</v>
      </c>
      <c r="G221" s="444">
        <f t="shared" si="83"/>
        <v>53.696739974661277</v>
      </c>
      <c r="H221" s="444">
        <f t="shared" si="83"/>
        <v>53.87274134600608</v>
      </c>
      <c r="I221" s="444">
        <f t="shared" si="83"/>
        <v>54.200228566822794</v>
      </c>
      <c r="J221" s="444">
        <f t="shared" si="83"/>
        <v>54.298724435927085</v>
      </c>
      <c r="K221" s="444">
        <f t="shared" si="83"/>
        <v>54.487903287498426</v>
      </c>
      <c r="L221" s="444">
        <f t="shared" si="83"/>
        <v>54.659702790524037</v>
      </c>
      <c r="M221" s="444">
        <f t="shared" si="83"/>
        <v>54.824394854112249</v>
      </c>
      <c r="N221" s="444">
        <f t="shared" si="83"/>
        <v>54.960073591710483</v>
      </c>
    </row>
    <row r="222" spans="1:14" ht="13.15">
      <c r="B222" s="329" t="str">
        <f t="shared" si="72"/>
        <v>65 plus</v>
      </c>
      <c r="C222" s="444">
        <f t="shared" si="74"/>
        <v>21.259736830053633</v>
      </c>
      <c r="D222" s="444">
        <f t="shared" ref="D222:N222" si="84">D120+D154+D188</f>
        <v>23.795337281237231</v>
      </c>
      <c r="E222" s="444">
        <f t="shared" si="84"/>
        <v>25.253517173784982</v>
      </c>
      <c r="F222" s="444">
        <f t="shared" si="84"/>
        <v>26.007117267802371</v>
      </c>
      <c r="G222" s="444">
        <f t="shared" si="84"/>
        <v>26.318299009699928</v>
      </c>
      <c r="H222" s="444">
        <f t="shared" si="84"/>
        <v>26.629402447302631</v>
      </c>
      <c r="I222" s="444">
        <f t="shared" si="84"/>
        <v>26.822606932856697</v>
      </c>
      <c r="J222" s="444">
        <f t="shared" si="84"/>
        <v>26.801387318483044</v>
      </c>
      <c r="K222" s="444">
        <f t="shared" si="84"/>
        <v>26.763235975306706</v>
      </c>
      <c r="L222" s="444">
        <f t="shared" si="84"/>
        <v>26.699990355080551</v>
      </c>
      <c r="M222" s="444">
        <f t="shared" si="84"/>
        <v>26.637161045883417</v>
      </c>
      <c r="N222" s="444">
        <f t="shared" si="84"/>
        <v>26.576024043823406</v>
      </c>
    </row>
    <row r="223" spans="1:14" ht="13.15">
      <c r="B223" s="329" t="str">
        <f t="shared" si="72"/>
        <v>Total</v>
      </c>
      <c r="C223" s="444">
        <f>SUM(C213:C222)</f>
        <v>698.73372517394171</v>
      </c>
      <c r="D223" s="444">
        <f t="shared" ref="D223:K223" si="85">SUM(D213:D222)</f>
        <v>715.56743413934907</v>
      </c>
      <c r="E223" s="444">
        <f t="shared" si="85"/>
        <v>727.98410171031071</v>
      </c>
      <c r="F223" s="444">
        <f t="shared" si="85"/>
        <v>741.44357436297105</v>
      </c>
      <c r="G223" s="444">
        <f t="shared" si="85"/>
        <v>752.94007074015167</v>
      </c>
      <c r="H223" s="444">
        <f t="shared" si="85"/>
        <v>771.10656467292563</v>
      </c>
      <c r="I223" s="444">
        <f t="shared" si="85"/>
        <v>786.55345737001903</v>
      </c>
      <c r="J223" s="444">
        <f t="shared" si="85"/>
        <v>793.62608134129198</v>
      </c>
      <c r="K223" s="444">
        <f t="shared" si="85"/>
        <v>798.64655603777533</v>
      </c>
      <c r="L223" s="444">
        <f>SUM(L213:L222)</f>
        <v>800.79930426611043</v>
      </c>
      <c r="M223" s="444">
        <f>SUM(M213:M222)</f>
        <v>801.05652561551665</v>
      </c>
      <c r="N223" s="444">
        <f>SUM(N213:N222)</f>
        <v>799.70237395901154</v>
      </c>
    </row>
    <row r="224" spans="1:14">
      <c r="A224" s="300">
        <f>SUM(C224:N224)</f>
        <v>0</v>
      </c>
      <c r="C224" s="300">
        <f>SUM(C213:C222)-C223</f>
        <v>0</v>
      </c>
      <c r="D224" s="300">
        <f t="shared" ref="D224:N224" si="86">SUM(D213:D222)-D223</f>
        <v>0</v>
      </c>
      <c r="E224" s="300">
        <f t="shared" si="86"/>
        <v>0</v>
      </c>
      <c r="F224" s="300">
        <f t="shared" si="86"/>
        <v>0</v>
      </c>
      <c r="G224" s="300">
        <f t="shared" si="86"/>
        <v>0</v>
      </c>
      <c r="H224" s="300">
        <f t="shared" si="86"/>
        <v>0</v>
      </c>
      <c r="I224" s="300">
        <f t="shared" si="86"/>
        <v>0</v>
      </c>
      <c r="J224" s="300">
        <f t="shared" si="86"/>
        <v>0</v>
      </c>
      <c r="K224" s="300">
        <f t="shared" si="86"/>
        <v>0</v>
      </c>
      <c r="L224" s="300">
        <f t="shared" si="86"/>
        <v>0</v>
      </c>
      <c r="M224" s="300">
        <f t="shared" si="86"/>
        <v>0</v>
      </c>
      <c r="N224" s="300">
        <f t="shared" si="86"/>
        <v>0</v>
      </c>
    </row>
    <row r="226" spans="1:14" ht="13.15">
      <c r="B226" s="332" t="s">
        <v>47</v>
      </c>
      <c r="C226" s="320"/>
      <c r="D226" s="320"/>
      <c r="E226" s="320"/>
      <c r="F226" s="320"/>
      <c r="G226" s="320"/>
      <c r="H226" s="330"/>
      <c r="I226" s="320"/>
      <c r="J226" s="320"/>
      <c r="K226" s="320"/>
      <c r="L226" s="320"/>
    </row>
    <row r="227" spans="1:14">
      <c r="C227" s="320"/>
      <c r="D227" s="320"/>
      <c r="E227" s="320"/>
      <c r="F227" s="320"/>
      <c r="G227" s="320"/>
      <c r="H227" s="330"/>
      <c r="I227" s="320"/>
      <c r="J227" s="320"/>
      <c r="K227" s="320"/>
      <c r="L227" s="320"/>
    </row>
    <row r="228" spans="1:14" ht="13.15">
      <c r="B228" s="329" t="str">
        <f t="shared" ref="B228:B239" si="87">B212</f>
        <v>Age group</v>
      </c>
      <c r="C228" s="329" t="str">
        <f t="shared" ref="C228:N228" si="88">C212</f>
        <v>2018/19</v>
      </c>
      <c r="D228" s="329" t="str">
        <f t="shared" si="88"/>
        <v>2019/20</v>
      </c>
      <c r="E228" s="329" t="str">
        <f t="shared" si="88"/>
        <v>2020/21</v>
      </c>
      <c r="F228" s="329" t="str">
        <f t="shared" si="88"/>
        <v>2021/22</v>
      </c>
      <c r="G228" s="329" t="str">
        <f t="shared" si="88"/>
        <v>2022/23</v>
      </c>
      <c r="H228" s="329" t="str">
        <f t="shared" si="88"/>
        <v>2023/24</v>
      </c>
      <c r="I228" s="329" t="str">
        <f t="shared" si="88"/>
        <v>2024/25</v>
      </c>
      <c r="J228" s="329" t="str">
        <f t="shared" si="88"/>
        <v>2025/26</v>
      </c>
      <c r="K228" s="329" t="str">
        <f t="shared" si="88"/>
        <v>2026/27</v>
      </c>
      <c r="L228" s="329" t="str">
        <f t="shared" si="88"/>
        <v>2027/28</v>
      </c>
      <c r="M228" s="329" t="str">
        <f t="shared" si="88"/>
        <v>2028/29</v>
      </c>
      <c r="N228" s="329" t="str">
        <f t="shared" si="88"/>
        <v>2029/30</v>
      </c>
    </row>
    <row r="229" spans="1:14" ht="13.15">
      <c r="B229" s="329" t="str">
        <f t="shared" si="87"/>
        <v>20-24</v>
      </c>
      <c r="C229" s="444">
        <f t="shared" ref="C229:C238" si="89">C195+C161+C127</f>
        <v>135.34308898898524</v>
      </c>
      <c r="D229" s="444">
        <f t="shared" ref="D229:N229" si="90">D195+D161+D127</f>
        <v>180.90930083713184</v>
      </c>
      <c r="E229" s="444">
        <f t="shared" si="90"/>
        <v>216.19002478982659</v>
      </c>
      <c r="F229" s="444">
        <f t="shared" si="90"/>
        <v>237.11631227039709</v>
      </c>
      <c r="G229" s="444">
        <f t="shared" si="90"/>
        <v>251.15035511679528</v>
      </c>
      <c r="H229" s="444">
        <f t="shared" si="90"/>
        <v>267.73353580905723</v>
      </c>
      <c r="I229" s="444">
        <f t="shared" si="90"/>
        <v>278.65332791833913</v>
      </c>
      <c r="J229" s="444">
        <f t="shared" si="90"/>
        <v>280.34081921204574</v>
      </c>
      <c r="K229" s="444">
        <f t="shared" si="90"/>
        <v>280.22999269964873</v>
      </c>
      <c r="L229" s="444">
        <f t="shared" si="90"/>
        <v>277.96379233233699</v>
      </c>
      <c r="M229" s="444">
        <f t="shared" si="90"/>
        <v>274.77359349674123</v>
      </c>
      <c r="N229" s="444">
        <f t="shared" si="90"/>
        <v>271.02280609333684</v>
      </c>
    </row>
    <row r="230" spans="1:14" ht="13.15">
      <c r="B230" s="329" t="str">
        <f t="shared" si="87"/>
        <v>25-29</v>
      </c>
      <c r="C230" s="444">
        <f t="shared" si="89"/>
        <v>463.95555918922554</v>
      </c>
      <c r="D230" s="444">
        <f t="shared" ref="D230:N230" si="91">D196+D162+D128</f>
        <v>452.32882237492493</v>
      </c>
      <c r="E230" s="444">
        <f t="shared" si="91"/>
        <v>463.25484123301908</v>
      </c>
      <c r="F230" s="444">
        <f t="shared" si="91"/>
        <v>464.94690521534557</v>
      </c>
      <c r="G230" s="444">
        <f t="shared" si="91"/>
        <v>467.6831240292139</v>
      </c>
      <c r="H230" s="444">
        <f t="shared" si="91"/>
        <v>480.04130276879914</v>
      </c>
      <c r="I230" s="444">
        <f t="shared" si="91"/>
        <v>490.67687446187352</v>
      </c>
      <c r="J230" s="444">
        <f t="shared" si="91"/>
        <v>492.85685081860527</v>
      </c>
      <c r="K230" s="444">
        <f t="shared" si="91"/>
        <v>493.12585078589024</v>
      </c>
      <c r="L230" s="444">
        <f t="shared" si="91"/>
        <v>490.68094043998326</v>
      </c>
      <c r="M230" s="444">
        <f t="shared" si="91"/>
        <v>486.6688094042122</v>
      </c>
      <c r="N230" s="444">
        <f t="shared" si="91"/>
        <v>481.50521285931018</v>
      </c>
    </row>
    <row r="231" spans="1:14" ht="13.15">
      <c r="B231" s="329" t="str">
        <f t="shared" si="87"/>
        <v>30-34</v>
      </c>
      <c r="C231" s="444">
        <f t="shared" si="89"/>
        <v>437.59604957955838</v>
      </c>
      <c r="D231" s="444">
        <f t="shared" ref="D231:N231" si="92">D197+D163+D129</f>
        <v>433.82077620806149</v>
      </c>
      <c r="E231" s="444">
        <f t="shared" si="92"/>
        <v>443.14082478136203</v>
      </c>
      <c r="F231" s="444">
        <f t="shared" si="92"/>
        <v>438.33169629154793</v>
      </c>
      <c r="G231" s="444">
        <f t="shared" si="92"/>
        <v>432.84679572241532</v>
      </c>
      <c r="H231" s="444">
        <f t="shared" si="92"/>
        <v>433.31359228070932</v>
      </c>
      <c r="I231" s="444">
        <f t="shared" si="92"/>
        <v>435.09334419039834</v>
      </c>
      <c r="J231" s="444">
        <f t="shared" si="92"/>
        <v>434.46111875479818</v>
      </c>
      <c r="K231" s="444">
        <f t="shared" si="92"/>
        <v>433.57093888858083</v>
      </c>
      <c r="L231" s="444">
        <f t="shared" si="92"/>
        <v>431.68789231085827</v>
      </c>
      <c r="M231" s="444">
        <f t="shared" si="92"/>
        <v>429.03400033433428</v>
      </c>
      <c r="N231" s="444">
        <f t="shared" si="92"/>
        <v>425.64708502476077</v>
      </c>
    </row>
    <row r="232" spans="1:14" ht="13.15">
      <c r="B232" s="329" t="str">
        <f t="shared" si="87"/>
        <v>35-39</v>
      </c>
      <c r="C232" s="444">
        <f t="shared" si="89"/>
        <v>365.67709101155793</v>
      </c>
      <c r="D232" s="444">
        <f t="shared" ref="D232:N232" si="93">D198+D164+D130</f>
        <v>369.37617851434726</v>
      </c>
      <c r="E232" s="444">
        <f t="shared" si="93"/>
        <v>383.95041368054723</v>
      </c>
      <c r="F232" s="444">
        <f t="shared" si="93"/>
        <v>384.35621495903251</v>
      </c>
      <c r="G232" s="444">
        <f t="shared" si="93"/>
        <v>381.72124253488835</v>
      </c>
      <c r="H232" s="444">
        <f t="shared" si="93"/>
        <v>381.33280195119607</v>
      </c>
      <c r="I232" s="444">
        <f t="shared" si="93"/>
        <v>380.92532613924789</v>
      </c>
      <c r="J232" s="444">
        <f t="shared" si="93"/>
        <v>378.84253230906637</v>
      </c>
      <c r="K232" s="444">
        <f t="shared" si="93"/>
        <v>376.77428299323083</v>
      </c>
      <c r="L232" s="444">
        <f t="shared" si="93"/>
        <v>374.35257005249412</v>
      </c>
      <c r="M232" s="444">
        <f t="shared" si="93"/>
        <v>371.7125622774343</v>
      </c>
      <c r="N232" s="444">
        <f t="shared" si="93"/>
        <v>368.81556818615149</v>
      </c>
    </row>
    <row r="233" spans="1:14" ht="13.15">
      <c r="B233" s="329" t="str">
        <f t="shared" si="87"/>
        <v>40-44</v>
      </c>
      <c r="C233" s="444">
        <f t="shared" si="89"/>
        <v>276.62162706586707</v>
      </c>
      <c r="D233" s="444">
        <f t="shared" ref="D233:N233" si="94">D199+D165+D131</f>
        <v>288.15884846528257</v>
      </c>
      <c r="E233" s="444">
        <f t="shared" si="94"/>
        <v>307.27006787005485</v>
      </c>
      <c r="F233" s="444">
        <f t="shared" si="94"/>
        <v>314.44243946300634</v>
      </c>
      <c r="G233" s="444">
        <f t="shared" si="94"/>
        <v>318.0011243471252</v>
      </c>
      <c r="H233" s="444">
        <f t="shared" si="94"/>
        <v>321.99341857997791</v>
      </c>
      <c r="I233" s="444">
        <f t="shared" si="94"/>
        <v>324.69189098555341</v>
      </c>
      <c r="J233" s="444">
        <f t="shared" si="94"/>
        <v>325.01983305298086</v>
      </c>
      <c r="K233" s="444">
        <f t="shared" si="94"/>
        <v>324.56450791619727</v>
      </c>
      <c r="L233" s="444">
        <f t="shared" si="94"/>
        <v>323.29571255230815</v>
      </c>
      <c r="M233" s="444">
        <f t="shared" si="94"/>
        <v>321.52533193734564</v>
      </c>
      <c r="N233" s="444">
        <f t="shared" si="94"/>
        <v>319.372880396146</v>
      </c>
    </row>
    <row r="234" spans="1:14" ht="13.15">
      <c r="B234" s="329" t="str">
        <f t="shared" si="87"/>
        <v>45-49</v>
      </c>
      <c r="C234" s="444">
        <f t="shared" si="89"/>
        <v>248.02780575276046</v>
      </c>
      <c r="D234" s="444">
        <f t="shared" ref="D234:N234" si="95">D200+D166+D132</f>
        <v>258.31625961372737</v>
      </c>
      <c r="E234" s="444">
        <f t="shared" si="95"/>
        <v>276.97363688288954</v>
      </c>
      <c r="F234" s="444">
        <f t="shared" si="95"/>
        <v>286.09736121392399</v>
      </c>
      <c r="G234" s="444">
        <f t="shared" si="95"/>
        <v>292.57670428304124</v>
      </c>
      <c r="H234" s="444">
        <f t="shared" si="95"/>
        <v>299.71240576554703</v>
      </c>
      <c r="I234" s="444">
        <f t="shared" si="95"/>
        <v>305.53812964709863</v>
      </c>
      <c r="J234" s="444">
        <f t="shared" si="95"/>
        <v>308.81633310079542</v>
      </c>
      <c r="K234" s="444">
        <f t="shared" si="95"/>
        <v>310.93058089275024</v>
      </c>
      <c r="L234" s="444">
        <f t="shared" si="95"/>
        <v>311.81508840907657</v>
      </c>
      <c r="M234" s="444">
        <f t="shared" si="95"/>
        <v>311.7888673859249</v>
      </c>
      <c r="N234" s="444">
        <f t="shared" si="95"/>
        <v>311.02241520843853</v>
      </c>
    </row>
    <row r="235" spans="1:14" ht="13.15">
      <c r="B235" s="329" t="str">
        <f t="shared" si="87"/>
        <v>50-54</v>
      </c>
      <c r="C235" s="444">
        <f t="shared" si="89"/>
        <v>247.22647101301052</v>
      </c>
      <c r="D235" s="444">
        <f t="shared" ref="D235:N235" si="96">D201+D167+D133</f>
        <v>251.57914594982992</v>
      </c>
      <c r="E235" s="444">
        <f t="shared" si="96"/>
        <v>263.42103723705463</v>
      </c>
      <c r="F235" s="444">
        <f t="shared" si="96"/>
        <v>269.09028727702105</v>
      </c>
      <c r="G235" s="444">
        <f t="shared" si="96"/>
        <v>273.8633580722593</v>
      </c>
      <c r="H235" s="444">
        <f t="shared" si="96"/>
        <v>280.28863473090041</v>
      </c>
      <c r="I235" s="444">
        <f t="shared" si="96"/>
        <v>286.27072043559895</v>
      </c>
      <c r="J235" s="444">
        <f t="shared" si="96"/>
        <v>290.39593659436906</v>
      </c>
      <c r="K235" s="444">
        <f t="shared" si="96"/>
        <v>293.73174479101533</v>
      </c>
      <c r="L235" s="444">
        <f t="shared" si="96"/>
        <v>296.03752938701723</v>
      </c>
      <c r="M235" s="444">
        <f t="shared" si="96"/>
        <v>297.47814598318183</v>
      </c>
      <c r="N235" s="444">
        <f t="shared" si="96"/>
        <v>298.12502815727106</v>
      </c>
    </row>
    <row r="236" spans="1:14" ht="13.15">
      <c r="B236" s="329" t="str">
        <f t="shared" si="87"/>
        <v>55-59</v>
      </c>
      <c r="C236" s="444">
        <f t="shared" si="89"/>
        <v>349.92778477179604</v>
      </c>
      <c r="D236" s="444">
        <f t="shared" ref="D236:N236" si="97">D202+D168+D134</f>
        <v>332.10313569502239</v>
      </c>
      <c r="E236" s="444">
        <f t="shared" si="97"/>
        <v>324.37689566946744</v>
      </c>
      <c r="F236" s="444">
        <f t="shared" si="97"/>
        <v>319.18210443715594</v>
      </c>
      <c r="G236" s="444">
        <f t="shared" si="97"/>
        <v>317.35304167001425</v>
      </c>
      <c r="H236" s="444">
        <f t="shared" si="97"/>
        <v>320.07017339678504</v>
      </c>
      <c r="I236" s="444">
        <f t="shared" si="97"/>
        <v>323.85295155849542</v>
      </c>
      <c r="J236" s="444">
        <f t="shared" si="97"/>
        <v>326.48808463758513</v>
      </c>
      <c r="K236" s="444">
        <f t="shared" si="97"/>
        <v>329.17648561640544</v>
      </c>
      <c r="L236" s="444">
        <f t="shared" si="97"/>
        <v>331.33343848243646</v>
      </c>
      <c r="M236" s="444">
        <f t="shared" si="97"/>
        <v>332.9730374617962</v>
      </c>
      <c r="N236" s="444">
        <f t="shared" si="97"/>
        <v>334.01207542061366</v>
      </c>
    </row>
    <row r="237" spans="1:14" ht="13.15">
      <c r="B237" s="329" t="str">
        <f t="shared" si="87"/>
        <v>60-64</v>
      </c>
      <c r="C237" s="444">
        <f t="shared" si="89"/>
        <v>219.12683286399596</v>
      </c>
      <c r="D237" s="444">
        <f t="shared" ref="D237:N237" si="98">D203+D169+D135</f>
        <v>214.5833859649494</v>
      </c>
      <c r="E237" s="444">
        <f t="shared" si="98"/>
        <v>208.26632375508626</v>
      </c>
      <c r="F237" s="444">
        <f t="shared" si="98"/>
        <v>201.70713627298915</v>
      </c>
      <c r="G237" s="444">
        <f t="shared" si="98"/>
        <v>197.00313127969571</v>
      </c>
      <c r="H237" s="444">
        <f t="shared" si="98"/>
        <v>195.85338746631038</v>
      </c>
      <c r="I237" s="444">
        <f t="shared" si="98"/>
        <v>195.73418129671501</v>
      </c>
      <c r="J237" s="444">
        <f t="shared" si="98"/>
        <v>195.08335165528101</v>
      </c>
      <c r="K237" s="444">
        <f t="shared" si="98"/>
        <v>195.0285885352979</v>
      </c>
      <c r="L237" s="444">
        <f t="shared" si="98"/>
        <v>195.06941922410707</v>
      </c>
      <c r="M237" s="444">
        <f t="shared" si="98"/>
        <v>195.17934591963842</v>
      </c>
      <c r="N237" s="444">
        <f t="shared" si="98"/>
        <v>195.22774413302375</v>
      </c>
    </row>
    <row r="238" spans="1:14" ht="13.15">
      <c r="B238" s="329" t="str">
        <f t="shared" si="87"/>
        <v>65 plus</v>
      </c>
      <c r="C238" s="444">
        <f t="shared" si="89"/>
        <v>58.21443274216621</v>
      </c>
      <c r="D238" s="444">
        <f t="shared" ref="D238:N238" si="99">D204+D170+D136</f>
        <v>75.388751235460873</v>
      </c>
      <c r="E238" s="444">
        <f t="shared" si="99"/>
        <v>86.031001202572497</v>
      </c>
      <c r="F238" s="444">
        <f t="shared" si="99"/>
        <v>91.310556067003233</v>
      </c>
      <c r="G238" s="444">
        <f t="shared" si="99"/>
        <v>93.728903972789666</v>
      </c>
      <c r="H238" s="444">
        <f t="shared" si="99"/>
        <v>95.383084489218476</v>
      </c>
      <c r="I238" s="444">
        <f t="shared" si="99"/>
        <v>96.228077830710248</v>
      </c>
      <c r="J238" s="444">
        <f t="shared" si="99"/>
        <v>96.130358804680128</v>
      </c>
      <c r="K238" s="444">
        <f t="shared" si="99"/>
        <v>95.847885958167311</v>
      </c>
      <c r="L238" s="444">
        <f t="shared" si="99"/>
        <v>95.429192906764101</v>
      </c>
      <c r="M238" s="444">
        <f t="shared" si="99"/>
        <v>94.996246762706321</v>
      </c>
      <c r="N238" s="444">
        <f t="shared" si="99"/>
        <v>94.571640507765323</v>
      </c>
    </row>
    <row r="239" spans="1:14" ht="13.15">
      <c r="B239" s="329" t="str">
        <f t="shared" si="87"/>
        <v>Total</v>
      </c>
      <c r="C239" s="444">
        <f>SUM(C229:C238)</f>
        <v>2801.7167429789233</v>
      </c>
      <c r="D239" s="444">
        <f t="shared" ref="D239:N239" si="100">SUM(D229:D238)</f>
        <v>2856.5646048587378</v>
      </c>
      <c r="E239" s="444">
        <f t="shared" si="100"/>
        <v>2972.8750671018806</v>
      </c>
      <c r="F239" s="444">
        <f t="shared" si="100"/>
        <v>3006.5810134674234</v>
      </c>
      <c r="G239" s="444">
        <f t="shared" si="100"/>
        <v>3025.9277810282388</v>
      </c>
      <c r="H239" s="444">
        <f t="shared" si="100"/>
        <v>3075.722337238501</v>
      </c>
      <c r="I239" s="444">
        <f t="shared" si="100"/>
        <v>3117.664824464031</v>
      </c>
      <c r="J239" s="444">
        <f t="shared" si="100"/>
        <v>3128.4352189402075</v>
      </c>
      <c r="K239" s="444">
        <f t="shared" si="100"/>
        <v>3132.980859077184</v>
      </c>
      <c r="L239" s="444">
        <f t="shared" si="100"/>
        <v>3127.6655760973817</v>
      </c>
      <c r="M239" s="444">
        <f t="shared" si="100"/>
        <v>3116.1299409633152</v>
      </c>
      <c r="N239" s="444">
        <f t="shared" si="100"/>
        <v>3099.3224559868177</v>
      </c>
    </row>
    <row r="240" spans="1:14">
      <c r="A240" s="300">
        <f>SUM(C240:N240)</f>
        <v>0</v>
      </c>
      <c r="C240" s="300">
        <f>SUM(C229:C238)-C239</f>
        <v>0</v>
      </c>
      <c r="D240" s="300">
        <f t="shared" ref="D240:N240" si="101">SUM(D229:D238)-D239</f>
        <v>0</v>
      </c>
      <c r="E240" s="300">
        <f t="shared" si="101"/>
        <v>0</v>
      </c>
      <c r="F240" s="300">
        <f t="shared" si="101"/>
        <v>0</v>
      </c>
      <c r="G240" s="300">
        <f t="shared" si="101"/>
        <v>0</v>
      </c>
      <c r="H240" s="300">
        <f t="shared" si="101"/>
        <v>0</v>
      </c>
      <c r="I240" s="300">
        <f t="shared" si="101"/>
        <v>0</v>
      </c>
      <c r="J240" s="300">
        <f t="shared" si="101"/>
        <v>0</v>
      </c>
      <c r="K240" s="300">
        <f t="shared" si="101"/>
        <v>0</v>
      </c>
      <c r="L240" s="300">
        <f t="shared" si="101"/>
        <v>0</v>
      </c>
      <c r="M240" s="300">
        <f t="shared" si="101"/>
        <v>0</v>
      </c>
      <c r="N240" s="300">
        <f t="shared" si="101"/>
        <v>0</v>
      </c>
    </row>
    <row r="242" spans="2:14" ht="15">
      <c r="B242" s="331" t="s">
        <v>166</v>
      </c>
      <c r="C242" s="320"/>
      <c r="D242" s="320"/>
      <c r="E242" s="320"/>
      <c r="F242" s="320"/>
      <c r="G242" s="320"/>
      <c r="H242" s="330"/>
      <c r="I242" s="320"/>
      <c r="J242" s="320"/>
      <c r="K242" s="320"/>
      <c r="L242" s="320"/>
    </row>
    <row r="243" spans="2:14">
      <c r="C243" s="320"/>
      <c r="D243" s="320"/>
      <c r="E243" s="320"/>
      <c r="F243" s="320"/>
      <c r="G243" s="320"/>
      <c r="H243" s="330"/>
      <c r="I243" s="320"/>
      <c r="J243" s="320"/>
      <c r="K243" s="320"/>
      <c r="L243" s="320"/>
    </row>
    <row r="244" spans="2:14" ht="13.15">
      <c r="B244" s="332" t="s">
        <v>46</v>
      </c>
      <c r="C244" s="320"/>
      <c r="D244" s="320"/>
      <c r="E244" s="320"/>
      <c r="F244" s="320"/>
      <c r="G244" s="320"/>
      <c r="H244" s="330"/>
      <c r="I244" s="320"/>
      <c r="J244" s="320"/>
      <c r="K244" s="320"/>
      <c r="L244" s="320"/>
    </row>
    <row r="245" spans="2:14">
      <c r="C245" s="320"/>
      <c r="D245" s="320"/>
      <c r="E245" s="320"/>
      <c r="F245" s="320"/>
      <c r="G245" s="320"/>
      <c r="H245" s="330"/>
      <c r="I245" s="320"/>
      <c r="J245" s="320"/>
      <c r="K245" s="320"/>
      <c r="L245" s="320"/>
    </row>
    <row r="246" spans="2:14" ht="13.15">
      <c r="B246" s="329" t="str">
        <f t="shared" ref="B246:B257" si="102">B212</f>
        <v>Age group</v>
      </c>
      <c r="C246" s="329" t="str">
        <f t="shared" ref="C246:N246" si="103">C212</f>
        <v>2018/19</v>
      </c>
      <c r="D246" s="329" t="str">
        <f t="shared" si="103"/>
        <v>2019/20</v>
      </c>
      <c r="E246" s="329" t="str">
        <f t="shared" si="103"/>
        <v>2020/21</v>
      </c>
      <c r="F246" s="329" t="str">
        <f t="shared" si="103"/>
        <v>2021/22</v>
      </c>
      <c r="G246" s="329" t="str">
        <f t="shared" si="103"/>
        <v>2022/23</v>
      </c>
      <c r="H246" s="329" t="str">
        <f t="shared" si="103"/>
        <v>2023/24</v>
      </c>
      <c r="I246" s="329" t="str">
        <f t="shared" si="103"/>
        <v>2024/25</v>
      </c>
      <c r="J246" s="329" t="str">
        <f t="shared" si="103"/>
        <v>2025/26</v>
      </c>
      <c r="K246" s="329" t="str">
        <f t="shared" si="103"/>
        <v>2026/27</v>
      </c>
      <c r="L246" s="329" t="str">
        <f t="shared" si="103"/>
        <v>2027/28</v>
      </c>
      <c r="M246" s="329" t="str">
        <f t="shared" si="103"/>
        <v>2028/29</v>
      </c>
      <c r="N246" s="329" t="str">
        <f t="shared" si="103"/>
        <v>2029/30</v>
      </c>
    </row>
    <row r="247" spans="2:14" ht="13.15">
      <c r="B247" s="329" t="str">
        <f t="shared" si="102"/>
        <v>20-24</v>
      </c>
      <c r="C247" s="444">
        <f t="shared" ref="C247:C256" si="104">C77-C213</f>
        <v>187.05451186064715</v>
      </c>
      <c r="D247" s="444">
        <f t="shared" ref="D247:N247" si="105">D77-D213</f>
        <v>286.26950832890651</v>
      </c>
      <c r="E247" s="444">
        <f t="shared" si="105"/>
        <v>347.30331554464209</v>
      </c>
      <c r="F247" s="444">
        <f t="shared" si="105"/>
        <v>390.55835078270587</v>
      </c>
      <c r="G247" s="444">
        <f t="shared" si="105"/>
        <v>421.6493967509989</v>
      </c>
      <c r="H247" s="444">
        <f t="shared" si="105"/>
        <v>455.12114125282483</v>
      </c>
      <c r="I247" s="444">
        <f t="shared" si="105"/>
        <v>477.41580127356451</v>
      </c>
      <c r="J247" s="444">
        <f t="shared" si="105"/>
        <v>482.7682269294163</v>
      </c>
      <c r="K247" s="444">
        <f t="shared" si="105"/>
        <v>484.28010770503329</v>
      </c>
      <c r="L247" s="444">
        <f t="shared" si="105"/>
        <v>481.55018896772935</v>
      </c>
      <c r="M247" s="444">
        <f t="shared" si="105"/>
        <v>476.85359190038514</v>
      </c>
      <c r="N247" s="444">
        <f t="shared" si="105"/>
        <v>470.92669015467499</v>
      </c>
    </row>
    <row r="248" spans="2:14" ht="13.15">
      <c r="B248" s="329" t="str">
        <f t="shared" si="102"/>
        <v>25-29</v>
      </c>
      <c r="C248" s="444">
        <f t="shared" si="104"/>
        <v>778.77010014835832</v>
      </c>
      <c r="D248" s="444">
        <f t="shared" ref="D248:N248" si="106">D78-D214</f>
        <v>783.4956376705818</v>
      </c>
      <c r="E248" s="444">
        <f t="shared" si="106"/>
        <v>793.81593350904564</v>
      </c>
      <c r="F248" s="444">
        <f t="shared" si="106"/>
        <v>812.71783351264799</v>
      </c>
      <c r="G248" s="444">
        <f t="shared" si="106"/>
        <v>834.88975118931364</v>
      </c>
      <c r="H248" s="444">
        <f t="shared" si="106"/>
        <v>871.37273388217955</v>
      </c>
      <c r="I248" s="444">
        <f t="shared" si="106"/>
        <v>901.57209808600317</v>
      </c>
      <c r="J248" s="444">
        <f t="shared" si="106"/>
        <v>913.43312843400236</v>
      </c>
      <c r="K248" s="444">
        <f t="shared" si="106"/>
        <v>919.81401898019158</v>
      </c>
      <c r="L248" s="444">
        <f t="shared" si="106"/>
        <v>919.62379475447142</v>
      </c>
      <c r="M248" s="444">
        <f t="shared" si="106"/>
        <v>915.35971411720482</v>
      </c>
      <c r="N248" s="444">
        <f t="shared" si="106"/>
        <v>908.06998714626798</v>
      </c>
    </row>
    <row r="249" spans="2:14" ht="13.15">
      <c r="B249" s="329" t="str">
        <f t="shared" si="102"/>
        <v>30-34</v>
      </c>
      <c r="C249" s="444">
        <f t="shared" si="104"/>
        <v>1093.488839596605</v>
      </c>
      <c r="D249" s="444">
        <f t="shared" ref="D249:N249" si="107">D79-D215</f>
        <v>1072.492229269252</v>
      </c>
      <c r="E249" s="444">
        <f t="shared" si="107"/>
        <v>1051.466686938187</v>
      </c>
      <c r="F249" s="444">
        <f t="shared" si="107"/>
        <v>1038.4601594194442</v>
      </c>
      <c r="G249" s="444">
        <f t="shared" si="107"/>
        <v>1033.1997926511901</v>
      </c>
      <c r="H249" s="444">
        <f t="shared" si="107"/>
        <v>1043.0479888824664</v>
      </c>
      <c r="I249" s="444">
        <f t="shared" si="107"/>
        <v>1056.163335254399</v>
      </c>
      <c r="J249" s="444">
        <f t="shared" si="107"/>
        <v>1063.0618077684401</v>
      </c>
      <c r="K249" s="444">
        <f t="shared" si="107"/>
        <v>1068.5001514960775</v>
      </c>
      <c r="L249" s="444">
        <f t="shared" si="107"/>
        <v>1070.5835664393753</v>
      </c>
      <c r="M249" s="444">
        <f t="shared" si="107"/>
        <v>1069.8004219869601</v>
      </c>
      <c r="N249" s="444">
        <f t="shared" si="107"/>
        <v>1066.2784867342091</v>
      </c>
    </row>
    <row r="250" spans="2:14" ht="13.15">
      <c r="B250" s="329" t="str">
        <f t="shared" si="102"/>
        <v>35-39</v>
      </c>
      <c r="C250" s="444">
        <f t="shared" si="104"/>
        <v>1018.667429068146</v>
      </c>
      <c r="D250" s="444">
        <f t="shared" ref="D250:N250" si="108">D80-D216</f>
        <v>1041.6454178079587</v>
      </c>
      <c r="E250" s="444">
        <f t="shared" si="108"/>
        <v>1050.4696041995487</v>
      </c>
      <c r="F250" s="444">
        <f t="shared" si="108"/>
        <v>1053.4154520326683</v>
      </c>
      <c r="G250" s="444">
        <f t="shared" si="108"/>
        <v>1053.7328244795087</v>
      </c>
      <c r="H250" s="444">
        <f t="shared" si="108"/>
        <v>1059.4162788597368</v>
      </c>
      <c r="I250" s="444">
        <f t="shared" si="108"/>
        <v>1064.9129545809906</v>
      </c>
      <c r="J250" s="444">
        <f t="shared" si="108"/>
        <v>1065.905565699501</v>
      </c>
      <c r="K250" s="444">
        <f t="shared" si="108"/>
        <v>1066.7189681357711</v>
      </c>
      <c r="L250" s="444">
        <f t="shared" si="108"/>
        <v>1066.2778748634157</v>
      </c>
      <c r="M250" s="444">
        <f t="shared" si="108"/>
        <v>1064.8200370503375</v>
      </c>
      <c r="N250" s="444">
        <f t="shared" si="108"/>
        <v>1062.1531426758822</v>
      </c>
    </row>
    <row r="251" spans="2:14" ht="13.15">
      <c r="B251" s="329" t="str">
        <f t="shared" si="102"/>
        <v>40-44</v>
      </c>
      <c r="C251" s="444">
        <f t="shared" si="104"/>
        <v>863.9731474116511</v>
      </c>
      <c r="D251" s="444">
        <f t="shared" ref="D251:N251" si="109">D81-D217</f>
        <v>900.81352419955283</v>
      </c>
      <c r="E251" s="444">
        <f t="shared" si="109"/>
        <v>928.96252804927462</v>
      </c>
      <c r="F251" s="444">
        <f t="shared" si="109"/>
        <v>951.77332546971877</v>
      </c>
      <c r="G251" s="444">
        <f t="shared" si="109"/>
        <v>969.72287130426548</v>
      </c>
      <c r="H251" s="444">
        <f t="shared" si="109"/>
        <v>988.36706680873147</v>
      </c>
      <c r="I251" s="444">
        <f t="shared" si="109"/>
        <v>1002.8468171919808</v>
      </c>
      <c r="J251" s="444">
        <f t="shared" si="109"/>
        <v>1010.139579316648</v>
      </c>
      <c r="K251" s="444">
        <f t="shared" si="109"/>
        <v>1014.7673257213149</v>
      </c>
      <c r="L251" s="444">
        <f t="shared" si="109"/>
        <v>1016.6856940204633</v>
      </c>
      <c r="M251" s="444">
        <f t="shared" si="109"/>
        <v>1016.792012644716</v>
      </c>
      <c r="N251" s="444">
        <f t="shared" si="109"/>
        <v>1015.4231601769633</v>
      </c>
    </row>
    <row r="252" spans="2:14" ht="13.15">
      <c r="B252" s="329" t="str">
        <f t="shared" si="102"/>
        <v>45-49</v>
      </c>
      <c r="C252" s="444">
        <f t="shared" si="104"/>
        <v>748.30158513442791</v>
      </c>
      <c r="D252" s="444">
        <f t="shared" ref="D252:N252" si="110">D82-D218</f>
        <v>762.64537620434521</v>
      </c>
      <c r="E252" s="444">
        <f t="shared" si="110"/>
        <v>776.9494175094917</v>
      </c>
      <c r="F252" s="444">
        <f t="shared" si="110"/>
        <v>792.72360989165952</v>
      </c>
      <c r="G252" s="444">
        <f t="shared" si="110"/>
        <v>808.79522732325267</v>
      </c>
      <c r="H252" s="444">
        <f t="shared" si="110"/>
        <v>828.19051847788251</v>
      </c>
      <c r="I252" s="444">
        <f t="shared" si="110"/>
        <v>845.41435292408903</v>
      </c>
      <c r="J252" s="444">
        <f t="shared" si="110"/>
        <v>856.91162985964434</v>
      </c>
      <c r="K252" s="444">
        <f t="shared" si="110"/>
        <v>865.83566631171902</v>
      </c>
      <c r="L252" s="444">
        <f t="shared" si="110"/>
        <v>871.8126678383087</v>
      </c>
      <c r="M252" s="444">
        <f t="shared" si="110"/>
        <v>875.50235772761118</v>
      </c>
      <c r="N252" s="444">
        <f t="shared" si="110"/>
        <v>877.23929803963927</v>
      </c>
    </row>
    <row r="253" spans="2:14" ht="13.15">
      <c r="B253" s="329" t="str">
        <f t="shared" si="102"/>
        <v>50-54</v>
      </c>
      <c r="C253" s="444">
        <f t="shared" si="104"/>
        <v>555.26450259349656</v>
      </c>
      <c r="D253" s="444">
        <f t="shared" ref="D253:N253" si="111">D83-D219</f>
        <v>572.16444441133888</v>
      </c>
      <c r="E253" s="444">
        <f t="shared" si="111"/>
        <v>584.6000984644802</v>
      </c>
      <c r="F253" s="444">
        <f t="shared" si="111"/>
        <v>596.14731884768537</v>
      </c>
      <c r="G253" s="444">
        <f t="shared" si="111"/>
        <v>607.46710144724034</v>
      </c>
      <c r="H253" s="444">
        <f t="shared" si="111"/>
        <v>621.65006089537496</v>
      </c>
      <c r="I253" s="444">
        <f t="shared" si="111"/>
        <v>634.94868134626643</v>
      </c>
      <c r="J253" s="444">
        <f t="shared" si="111"/>
        <v>644.71643898900936</v>
      </c>
      <c r="K253" s="444">
        <f t="shared" si="111"/>
        <v>653.12393475306931</v>
      </c>
      <c r="L253" s="444">
        <f t="shared" si="111"/>
        <v>659.67239034964905</v>
      </c>
      <c r="M253" s="444">
        <f t="shared" si="111"/>
        <v>664.63979725037609</v>
      </c>
      <c r="N253" s="444">
        <f t="shared" si="111"/>
        <v>668.1099715939082</v>
      </c>
    </row>
    <row r="254" spans="2:14" ht="13.15">
      <c r="B254" s="329" t="str">
        <f t="shared" si="102"/>
        <v>55-59</v>
      </c>
      <c r="C254" s="444">
        <f t="shared" si="104"/>
        <v>305.78641888003494</v>
      </c>
      <c r="D254" s="444">
        <f t="shared" ref="D254:N254" si="112">D84-D220</f>
        <v>292.57138516315706</v>
      </c>
      <c r="E254" s="444">
        <f t="shared" si="112"/>
        <v>285.93886799401861</v>
      </c>
      <c r="F254" s="444">
        <f t="shared" si="112"/>
        <v>283.89850675378761</v>
      </c>
      <c r="G254" s="444">
        <f t="shared" si="112"/>
        <v>284.56076294663353</v>
      </c>
      <c r="H254" s="444">
        <f t="shared" si="112"/>
        <v>288.44295971313841</v>
      </c>
      <c r="I254" s="444">
        <f t="shared" si="112"/>
        <v>292.79383289216065</v>
      </c>
      <c r="J254" s="444">
        <f t="shared" si="112"/>
        <v>295.9267958992487</v>
      </c>
      <c r="K254" s="444">
        <f t="shared" si="112"/>
        <v>298.97299040633732</v>
      </c>
      <c r="L254" s="444">
        <f t="shared" si="112"/>
        <v>301.52639326719219</v>
      </c>
      <c r="M254" s="444">
        <f t="shared" si="112"/>
        <v>303.64671318565792</v>
      </c>
      <c r="N254" s="444">
        <f t="shared" si="112"/>
        <v>305.28593949596655</v>
      </c>
    </row>
    <row r="255" spans="2:14" ht="13.15">
      <c r="B255" s="329" t="str">
        <f t="shared" si="102"/>
        <v>60-64</v>
      </c>
      <c r="C255" s="444">
        <f t="shared" si="104"/>
        <v>102.85018775583848</v>
      </c>
      <c r="D255" s="444">
        <f t="shared" ref="D255:N255" si="113">D85-D221</f>
        <v>103.74345423791416</v>
      </c>
      <c r="E255" s="444">
        <f t="shared" si="113"/>
        <v>101.94740007665294</v>
      </c>
      <c r="F255" s="444">
        <f t="shared" si="113"/>
        <v>100.19622196693851</v>
      </c>
      <c r="G255" s="444">
        <f t="shared" si="113"/>
        <v>99.091730622993737</v>
      </c>
      <c r="H255" s="444">
        <f t="shared" si="113"/>
        <v>99.416522788901887</v>
      </c>
      <c r="I255" s="444">
        <f t="shared" si="113"/>
        <v>100.02086628318023</v>
      </c>
      <c r="J255" s="444">
        <f t="shared" si="113"/>
        <v>100.20263013203524</v>
      </c>
      <c r="K255" s="444">
        <f t="shared" si="113"/>
        <v>100.55173996269386</v>
      </c>
      <c r="L255" s="444">
        <f t="shared" si="113"/>
        <v>100.86877801906398</v>
      </c>
      <c r="M255" s="444">
        <f t="shared" si="113"/>
        <v>101.17270003757994</v>
      </c>
      <c r="N255" s="444">
        <f t="shared" si="113"/>
        <v>101.42308099038451</v>
      </c>
    </row>
    <row r="256" spans="2:14" ht="13.15">
      <c r="B256" s="329" t="str">
        <f t="shared" si="102"/>
        <v>65 plus</v>
      </c>
      <c r="C256" s="444">
        <f t="shared" si="104"/>
        <v>31.079128519230643</v>
      </c>
      <c r="D256" s="444">
        <f t="shared" ref="D256:N256" si="114">D86-D222</f>
        <v>34.862300625276582</v>
      </c>
      <c r="E256" s="444">
        <f t="shared" si="114"/>
        <v>37.00563625036672</v>
      </c>
      <c r="F256" s="444">
        <f t="shared" si="114"/>
        <v>38.077622852124691</v>
      </c>
      <c r="G256" s="444">
        <f t="shared" si="114"/>
        <v>38.533231249027324</v>
      </c>
      <c r="H256" s="444">
        <f t="shared" si="114"/>
        <v>38.988724998797927</v>
      </c>
      <c r="I256" s="444">
        <f t="shared" si="114"/>
        <v>39.27160016172013</v>
      </c>
      <c r="J256" s="444">
        <f t="shared" si="114"/>
        <v>39.240532032758857</v>
      </c>
      <c r="K256" s="444">
        <f t="shared" si="114"/>
        <v>39.184673767430489</v>
      </c>
      <c r="L256" s="444">
        <f t="shared" si="114"/>
        <v>39.092074389759297</v>
      </c>
      <c r="M256" s="444">
        <f t="shared" si="114"/>
        <v>39.000084542709629</v>
      </c>
      <c r="N256" s="444">
        <f t="shared" si="114"/>
        <v>38.910572441742062</v>
      </c>
    </row>
    <row r="257" spans="1:14" ht="13.15">
      <c r="B257" s="329" t="str">
        <f t="shared" si="102"/>
        <v>Total</v>
      </c>
      <c r="C257" s="444">
        <f>SUM(C247:C256)</f>
        <v>5685.2358509684354</v>
      </c>
      <c r="D257" s="444">
        <f t="shared" ref="D257:N257" si="115">SUM(D247:D256)</f>
        <v>5850.7032779182837</v>
      </c>
      <c r="E257" s="444">
        <f t="shared" si="115"/>
        <v>5958.4594885357083</v>
      </c>
      <c r="F257" s="444">
        <f t="shared" si="115"/>
        <v>6057.9684015293806</v>
      </c>
      <c r="G257" s="444">
        <f t="shared" si="115"/>
        <v>6151.6426899644266</v>
      </c>
      <c r="H257" s="444">
        <f t="shared" si="115"/>
        <v>6294.0139965600338</v>
      </c>
      <c r="I257" s="444">
        <f t="shared" si="115"/>
        <v>6415.360339994354</v>
      </c>
      <c r="J257" s="444">
        <f t="shared" si="115"/>
        <v>6472.3063350607054</v>
      </c>
      <c r="K257" s="444">
        <f t="shared" si="115"/>
        <v>6511.7495772396378</v>
      </c>
      <c r="L257" s="444">
        <f t="shared" si="115"/>
        <v>6527.6934229094286</v>
      </c>
      <c r="M257" s="444">
        <f t="shared" si="115"/>
        <v>6527.5874304435383</v>
      </c>
      <c r="N257" s="444">
        <f t="shared" si="115"/>
        <v>6513.8203294496388</v>
      </c>
    </row>
    <row r="258" spans="1:14">
      <c r="A258" s="300">
        <f>SUM(C258:N258)</f>
        <v>0</v>
      </c>
      <c r="C258" s="300">
        <f>SUM(C247:C256)-C257</f>
        <v>0</v>
      </c>
      <c r="D258" s="300">
        <f t="shared" ref="D258:N258" si="116">SUM(D247:D256)-D257</f>
        <v>0</v>
      </c>
      <c r="E258" s="300">
        <f t="shared" si="116"/>
        <v>0</v>
      </c>
      <c r="F258" s="300">
        <f t="shared" si="116"/>
        <v>0</v>
      </c>
      <c r="G258" s="300">
        <f t="shared" si="116"/>
        <v>0</v>
      </c>
      <c r="H258" s="300">
        <f t="shared" si="116"/>
        <v>0</v>
      </c>
      <c r="I258" s="300">
        <f t="shared" si="116"/>
        <v>0</v>
      </c>
      <c r="J258" s="300">
        <f t="shared" si="116"/>
        <v>0</v>
      </c>
      <c r="K258" s="300">
        <f t="shared" si="116"/>
        <v>0</v>
      </c>
      <c r="L258" s="300">
        <f t="shared" si="116"/>
        <v>0</v>
      </c>
      <c r="M258" s="300">
        <f t="shared" si="116"/>
        <v>0</v>
      </c>
      <c r="N258" s="300">
        <f t="shared" si="116"/>
        <v>0</v>
      </c>
    </row>
    <row r="260" spans="1:14" ht="13.15">
      <c r="B260" s="332" t="s">
        <v>47</v>
      </c>
      <c r="C260" s="320"/>
      <c r="D260" s="320"/>
      <c r="E260" s="320"/>
      <c r="F260" s="320"/>
      <c r="G260" s="320"/>
      <c r="H260" s="330"/>
      <c r="I260" s="320"/>
      <c r="J260" s="320"/>
      <c r="K260" s="320"/>
      <c r="L260" s="320"/>
    </row>
    <row r="261" spans="1:14">
      <c r="C261" s="320"/>
      <c r="D261" s="320"/>
      <c r="E261" s="320"/>
      <c r="F261" s="320"/>
      <c r="G261" s="320"/>
      <c r="H261" s="330"/>
      <c r="I261" s="320"/>
      <c r="J261" s="320"/>
      <c r="K261" s="320"/>
      <c r="L261" s="320"/>
    </row>
    <row r="262" spans="1:14" ht="13.15">
      <c r="B262" s="329" t="str">
        <f t="shared" ref="B262:B273" si="117">B246</f>
        <v>Age group</v>
      </c>
      <c r="C262" s="329" t="str">
        <f t="shared" ref="C262:N262" si="118">C246</f>
        <v>2018/19</v>
      </c>
      <c r="D262" s="329" t="str">
        <f t="shared" si="118"/>
        <v>2019/20</v>
      </c>
      <c r="E262" s="329" t="str">
        <f t="shared" si="118"/>
        <v>2020/21</v>
      </c>
      <c r="F262" s="329" t="str">
        <f t="shared" si="118"/>
        <v>2021/22</v>
      </c>
      <c r="G262" s="329" t="str">
        <f t="shared" si="118"/>
        <v>2022/23</v>
      </c>
      <c r="H262" s="329" t="str">
        <f t="shared" si="118"/>
        <v>2023/24</v>
      </c>
      <c r="I262" s="329" t="str">
        <f t="shared" si="118"/>
        <v>2024/25</v>
      </c>
      <c r="J262" s="329" t="str">
        <f t="shared" si="118"/>
        <v>2025/26</v>
      </c>
      <c r="K262" s="329" t="str">
        <f t="shared" si="118"/>
        <v>2026/27</v>
      </c>
      <c r="L262" s="329" t="str">
        <f t="shared" si="118"/>
        <v>2027/28</v>
      </c>
      <c r="M262" s="329" t="str">
        <f t="shared" si="118"/>
        <v>2028/29</v>
      </c>
      <c r="N262" s="329" t="str">
        <f t="shared" si="118"/>
        <v>2029/30</v>
      </c>
    </row>
    <row r="263" spans="1:14" ht="13.15">
      <c r="B263" s="329" t="str">
        <f t="shared" si="117"/>
        <v>20-24</v>
      </c>
      <c r="C263" s="444">
        <f t="shared" ref="C263:C272" si="119">C93-C229</f>
        <v>921.05819323737182</v>
      </c>
      <c r="D263" s="444">
        <f t="shared" ref="D263:N263" si="120">D93-D229</f>
        <v>1231.4526035510539</v>
      </c>
      <c r="E263" s="444">
        <f t="shared" si="120"/>
        <v>1409.7587446580121</v>
      </c>
      <c r="F263" s="444">
        <f t="shared" si="120"/>
        <v>1535.4736980102475</v>
      </c>
      <c r="G263" s="444">
        <f t="shared" si="120"/>
        <v>1626.3527415524725</v>
      </c>
      <c r="H263" s="444">
        <f t="shared" si="120"/>
        <v>1733.7390176737149</v>
      </c>
      <c r="I263" s="444">
        <f t="shared" si="120"/>
        <v>1804.4513757185791</v>
      </c>
      <c r="J263" s="444">
        <f t="shared" si="120"/>
        <v>1815.378917869931</v>
      </c>
      <c r="K263" s="444">
        <f t="shared" si="120"/>
        <v>1814.6612481609241</v>
      </c>
      <c r="L263" s="444">
        <f t="shared" si="120"/>
        <v>1799.9862094632058</v>
      </c>
      <c r="M263" s="444">
        <f t="shared" si="120"/>
        <v>1779.3277134003356</v>
      </c>
      <c r="N263" s="444">
        <f t="shared" si="120"/>
        <v>1755.0390621911015</v>
      </c>
    </row>
    <row r="264" spans="1:14" ht="13.15">
      <c r="B264" s="329" t="str">
        <f t="shared" si="117"/>
        <v>25-29</v>
      </c>
      <c r="C264" s="444">
        <f t="shared" si="119"/>
        <v>3455.8617564078454</v>
      </c>
      <c r="D264" s="444">
        <f t="shared" ref="D264:N264" si="121">D94-D230</f>
        <v>3370.0717080422087</v>
      </c>
      <c r="E264" s="444">
        <f t="shared" si="121"/>
        <v>3307.6853820677334</v>
      </c>
      <c r="F264" s="444">
        <f t="shared" si="121"/>
        <v>3296.9130815136232</v>
      </c>
      <c r="G264" s="444">
        <f t="shared" si="121"/>
        <v>3316.3154595058973</v>
      </c>
      <c r="H264" s="444">
        <f t="shared" si="121"/>
        <v>3403.9466292011793</v>
      </c>
      <c r="I264" s="444">
        <f t="shared" si="121"/>
        <v>3479.3628865220712</v>
      </c>
      <c r="J264" s="444">
        <f t="shared" si="121"/>
        <v>3494.8209796662131</v>
      </c>
      <c r="K264" s="444">
        <f t="shared" si="121"/>
        <v>3496.7284437252715</v>
      </c>
      <c r="L264" s="444">
        <f t="shared" si="121"/>
        <v>3479.391718150519</v>
      </c>
      <c r="M264" s="444">
        <f t="shared" si="121"/>
        <v>3450.9419163598095</v>
      </c>
      <c r="N264" s="444">
        <f t="shared" si="121"/>
        <v>3414.3271356061637</v>
      </c>
    </row>
    <row r="265" spans="1:14" ht="13.15">
      <c r="B265" s="329" t="str">
        <f t="shared" si="117"/>
        <v>30-34</v>
      </c>
      <c r="C265" s="444">
        <f t="shared" si="119"/>
        <v>4063.1959713603515</v>
      </c>
      <c r="D265" s="444">
        <f t="shared" ref="D265:N265" si="122">D95-D231</f>
        <v>4029.089917651831</v>
      </c>
      <c r="E265" s="444">
        <f t="shared" si="122"/>
        <v>3948.5327488400503</v>
      </c>
      <c r="F265" s="444">
        <f t="shared" si="122"/>
        <v>3879.5021711311592</v>
      </c>
      <c r="G265" s="444">
        <f t="shared" si="122"/>
        <v>3830.9574643567826</v>
      </c>
      <c r="H265" s="444">
        <f t="shared" si="122"/>
        <v>3835.0888978732251</v>
      </c>
      <c r="I265" s="444">
        <f t="shared" si="122"/>
        <v>3850.8407849854925</v>
      </c>
      <c r="J265" s="444">
        <f t="shared" si="122"/>
        <v>3845.2452052662848</v>
      </c>
      <c r="K265" s="444">
        <f t="shared" si="122"/>
        <v>3837.3665719096171</v>
      </c>
      <c r="L265" s="444">
        <f t="shared" si="122"/>
        <v>3820.700464145973</v>
      </c>
      <c r="M265" s="444">
        <f t="shared" si="122"/>
        <v>3797.2119056593774</v>
      </c>
      <c r="N265" s="444">
        <f t="shared" si="122"/>
        <v>3767.2356447407783</v>
      </c>
    </row>
    <row r="266" spans="1:14" ht="13.15">
      <c r="B266" s="329" t="str">
        <f t="shared" si="117"/>
        <v>35-39</v>
      </c>
      <c r="C266" s="444">
        <f t="shared" si="119"/>
        <v>3742.70553946887</v>
      </c>
      <c r="D266" s="444">
        <f t="shared" ref="D266:N266" si="123">D96-D232</f>
        <v>3781.4427102035465</v>
      </c>
      <c r="E266" s="444">
        <f t="shared" si="123"/>
        <v>3773.3509628082038</v>
      </c>
      <c r="F266" s="444">
        <f t="shared" si="123"/>
        <v>3752.3955135218921</v>
      </c>
      <c r="G266" s="444">
        <f t="shared" si="123"/>
        <v>3726.6707865165895</v>
      </c>
      <c r="H266" s="444">
        <f t="shared" si="123"/>
        <v>3722.8785160997527</v>
      </c>
      <c r="I266" s="444">
        <f t="shared" si="123"/>
        <v>3718.9004084248545</v>
      </c>
      <c r="J266" s="444">
        <f t="shared" si="123"/>
        <v>3698.5664944154319</v>
      </c>
      <c r="K266" s="444">
        <f t="shared" si="123"/>
        <v>3678.3745756912526</v>
      </c>
      <c r="L266" s="444">
        <f t="shared" si="123"/>
        <v>3654.731859845414</v>
      </c>
      <c r="M266" s="444">
        <f t="shared" si="123"/>
        <v>3628.9579736813689</v>
      </c>
      <c r="N266" s="444">
        <f t="shared" si="123"/>
        <v>3600.6751797320439</v>
      </c>
    </row>
    <row r="267" spans="1:14" ht="13.15">
      <c r="B267" s="329" t="str">
        <f t="shared" si="117"/>
        <v>40-44</v>
      </c>
      <c r="C267" s="444">
        <f t="shared" si="119"/>
        <v>3058.7045922348834</v>
      </c>
      <c r="D267" s="444">
        <f t="shared" ref="D267:N267" si="124">D97-D233</f>
        <v>3187.0065101518958</v>
      </c>
      <c r="E267" s="444">
        <f t="shared" si="124"/>
        <v>3263.9067354790586</v>
      </c>
      <c r="F267" s="444">
        <f t="shared" si="124"/>
        <v>3318.2906580050676</v>
      </c>
      <c r="G267" s="444">
        <f t="shared" si="124"/>
        <v>3355.8452286473826</v>
      </c>
      <c r="H267" s="444">
        <f t="shared" si="124"/>
        <v>3397.9756506079375</v>
      </c>
      <c r="I267" s="444">
        <f t="shared" si="124"/>
        <v>3426.4524547874162</v>
      </c>
      <c r="J267" s="444">
        <f t="shared" si="124"/>
        <v>3429.9132061432756</v>
      </c>
      <c r="K267" s="444">
        <f t="shared" si="124"/>
        <v>3425.1081895229872</v>
      </c>
      <c r="L267" s="444">
        <f t="shared" si="124"/>
        <v>3411.7186743859606</v>
      </c>
      <c r="M267" s="444">
        <f t="shared" si="124"/>
        <v>3393.035962644582</v>
      </c>
      <c r="N267" s="444">
        <f t="shared" si="124"/>
        <v>3370.3212812130014</v>
      </c>
    </row>
    <row r="268" spans="1:14" ht="13.15">
      <c r="B268" s="329" t="str">
        <f t="shared" si="117"/>
        <v>45-49</v>
      </c>
      <c r="C268" s="444">
        <f t="shared" si="119"/>
        <v>2441.8052741898982</v>
      </c>
      <c r="D268" s="444">
        <f t="shared" ref="D268:N268" si="125">D98-D234</f>
        <v>2543.6740025207969</v>
      </c>
      <c r="E268" s="444">
        <f t="shared" si="125"/>
        <v>2619.9976931548258</v>
      </c>
      <c r="F268" s="444">
        <f t="shared" si="125"/>
        <v>2688.7138981986841</v>
      </c>
      <c r="G268" s="444">
        <f t="shared" si="125"/>
        <v>2749.6061052683835</v>
      </c>
      <c r="H268" s="444">
        <f t="shared" si="125"/>
        <v>2816.6667019408033</v>
      </c>
      <c r="I268" s="444">
        <f t="shared" si="125"/>
        <v>2871.416262373426</v>
      </c>
      <c r="J268" s="444">
        <f t="shared" si="125"/>
        <v>2902.2244849647795</v>
      </c>
      <c r="K268" s="444">
        <f t="shared" si="125"/>
        <v>2922.0939706473628</v>
      </c>
      <c r="L268" s="444">
        <f t="shared" si="125"/>
        <v>2930.4064823116332</v>
      </c>
      <c r="M268" s="444">
        <f t="shared" si="125"/>
        <v>2930.1600598033178</v>
      </c>
      <c r="N268" s="444">
        <f t="shared" si="125"/>
        <v>2922.9570202046007</v>
      </c>
    </row>
    <row r="269" spans="1:14" ht="13.15">
      <c r="B269" s="329" t="str">
        <f t="shared" si="117"/>
        <v>50-54</v>
      </c>
      <c r="C269" s="444">
        <f t="shared" si="119"/>
        <v>1916.7575617665909</v>
      </c>
      <c r="D269" s="444">
        <f t="shared" ref="D269:N269" si="126">D99-D235</f>
        <v>1950.8624696529832</v>
      </c>
      <c r="E269" s="444">
        <f t="shared" si="126"/>
        <v>1977.3896616304426</v>
      </c>
      <c r="F269" s="444">
        <f t="shared" si="126"/>
        <v>2009.2757681285734</v>
      </c>
      <c r="G269" s="444">
        <f t="shared" si="126"/>
        <v>2044.9159080439963</v>
      </c>
      <c r="H269" s="444">
        <f t="shared" si="126"/>
        <v>2092.892937703336</v>
      </c>
      <c r="I269" s="444">
        <f t="shared" si="126"/>
        <v>2137.5606957668042</v>
      </c>
      <c r="J269" s="444">
        <f t="shared" si="126"/>
        <v>2168.3633566505696</v>
      </c>
      <c r="K269" s="444">
        <f t="shared" si="126"/>
        <v>2193.2715710810144</v>
      </c>
      <c r="L269" s="444">
        <f t="shared" si="126"/>
        <v>2210.4886812270279</v>
      </c>
      <c r="M269" s="444">
        <f t="shared" si="126"/>
        <v>2221.2456507450593</v>
      </c>
      <c r="N269" s="444">
        <f t="shared" si="126"/>
        <v>2226.0758684774955</v>
      </c>
    </row>
    <row r="270" spans="1:14" ht="13.15">
      <c r="B270" s="329" t="str">
        <f t="shared" si="117"/>
        <v>55-59</v>
      </c>
      <c r="C270" s="444">
        <f t="shared" si="119"/>
        <v>1119.9934336035396</v>
      </c>
      <c r="D270" s="444">
        <f t="shared" ref="D270:N270" si="127">D100-D236</f>
        <v>1063.0138484766994</v>
      </c>
      <c r="E270" s="444">
        <f t="shared" si="127"/>
        <v>1026.025557190374</v>
      </c>
      <c r="F270" s="444">
        <f t="shared" si="127"/>
        <v>1007.6200498224498</v>
      </c>
      <c r="G270" s="444">
        <f t="shared" si="127"/>
        <v>1001.8459155870556</v>
      </c>
      <c r="H270" s="444">
        <f t="shared" si="127"/>
        <v>1010.4235782061139</v>
      </c>
      <c r="I270" s="444">
        <f t="shared" si="127"/>
        <v>1022.3653602383216</v>
      </c>
      <c r="J270" s="444">
        <f t="shared" si="127"/>
        <v>1030.6841628514046</v>
      </c>
      <c r="K270" s="444">
        <f t="shared" si="127"/>
        <v>1039.1711259065501</v>
      </c>
      <c r="L270" s="444">
        <f t="shared" si="127"/>
        <v>1045.9803702975141</v>
      </c>
      <c r="M270" s="444">
        <f t="shared" si="127"/>
        <v>1051.1563898246256</v>
      </c>
      <c r="N270" s="444">
        <f t="shared" si="127"/>
        <v>1054.4365094343302</v>
      </c>
    </row>
    <row r="271" spans="1:14" ht="13.15">
      <c r="B271" s="329" t="str">
        <f t="shared" si="117"/>
        <v>60-64</v>
      </c>
      <c r="C271" s="444">
        <f t="shared" si="119"/>
        <v>398.71437763343005</v>
      </c>
      <c r="D271" s="444">
        <f t="shared" ref="D271:N271" si="128">D101-D237</f>
        <v>390.46683063621737</v>
      </c>
      <c r="E271" s="444">
        <f t="shared" si="128"/>
        <v>375.59836548354673</v>
      </c>
      <c r="F271" s="444">
        <f t="shared" si="128"/>
        <v>363.23238611331317</v>
      </c>
      <c r="G271" s="444">
        <f t="shared" si="128"/>
        <v>354.76145647951762</v>
      </c>
      <c r="H271" s="444">
        <f t="shared" si="128"/>
        <v>352.69100822234844</v>
      </c>
      <c r="I271" s="444">
        <f t="shared" si="128"/>
        <v>352.47634283062456</v>
      </c>
      <c r="J271" s="444">
        <f t="shared" si="128"/>
        <v>351.30433470052344</v>
      </c>
      <c r="K271" s="444">
        <f t="shared" si="128"/>
        <v>351.20571776951147</v>
      </c>
      <c r="L271" s="444">
        <f t="shared" si="128"/>
        <v>351.27924530451514</v>
      </c>
      <c r="M271" s="444">
        <f t="shared" si="128"/>
        <v>351.47720030329799</v>
      </c>
      <c r="N271" s="444">
        <f t="shared" si="128"/>
        <v>351.5643553680934</v>
      </c>
    </row>
    <row r="272" spans="1:14" ht="13.15">
      <c r="B272" s="329" t="str">
        <f t="shared" si="117"/>
        <v>65 plus</v>
      </c>
      <c r="C272" s="444">
        <f t="shared" si="119"/>
        <v>104.12674960727433</v>
      </c>
      <c r="D272" s="444">
        <f t="shared" ref="D272:N272" si="129">D102-D238</f>
        <v>134.85568852654961</v>
      </c>
      <c r="E272" s="444">
        <f t="shared" si="129"/>
        <v>151.93692249753991</v>
      </c>
      <c r="F272" s="444">
        <f t="shared" si="129"/>
        <v>160.92094116236257</v>
      </c>
      <c r="G272" s="444">
        <f t="shared" si="129"/>
        <v>165.18291083837261</v>
      </c>
      <c r="H272" s="444">
        <f t="shared" si="129"/>
        <v>168.09815193449342</v>
      </c>
      <c r="I272" s="444">
        <f t="shared" si="129"/>
        <v>169.58732393875769</v>
      </c>
      <c r="J272" s="444">
        <f t="shared" si="129"/>
        <v>169.41510904580818</v>
      </c>
      <c r="K272" s="444">
        <f t="shared" si="129"/>
        <v>168.9172936970516</v>
      </c>
      <c r="L272" s="444">
        <f t="shared" si="129"/>
        <v>168.17941099441526</v>
      </c>
      <c r="M272" s="444">
        <f t="shared" si="129"/>
        <v>167.41640938786202</v>
      </c>
      <c r="N272" s="444">
        <f t="shared" si="129"/>
        <v>166.66810556504453</v>
      </c>
    </row>
    <row r="273" spans="1:14" ht="13.15">
      <c r="B273" s="329" t="str">
        <f t="shared" si="117"/>
        <v>Total</v>
      </c>
      <c r="C273" s="444">
        <f>SUM(C263:C272)</f>
        <v>21222.923449510057</v>
      </c>
      <c r="D273" s="444">
        <f t="shared" ref="D273:N273" si="130">SUM(D263:D272)</f>
        <v>21681.936289413785</v>
      </c>
      <c r="E273" s="444">
        <f t="shared" si="130"/>
        <v>21854.182773809785</v>
      </c>
      <c r="F273" s="444">
        <f t="shared" si="130"/>
        <v>22012.338165607373</v>
      </c>
      <c r="G273" s="444">
        <f t="shared" si="130"/>
        <v>22172.453976796452</v>
      </c>
      <c r="H273" s="444">
        <f t="shared" si="130"/>
        <v>22534.401089462903</v>
      </c>
      <c r="I273" s="444">
        <f t="shared" si="130"/>
        <v>22833.413895586345</v>
      </c>
      <c r="J273" s="444">
        <f t="shared" si="130"/>
        <v>22905.916251574221</v>
      </c>
      <c r="K273" s="444">
        <f t="shared" si="130"/>
        <v>22926.898708111541</v>
      </c>
      <c r="L273" s="444">
        <f t="shared" si="130"/>
        <v>22872.86311612618</v>
      </c>
      <c r="M273" s="444">
        <f t="shared" si="130"/>
        <v>22770.931181809636</v>
      </c>
      <c r="N273" s="444">
        <f t="shared" si="130"/>
        <v>22629.300162532651</v>
      </c>
    </row>
    <row r="274" spans="1:14">
      <c r="A274" s="300">
        <f>SUM(C274:N274)</f>
        <v>0</v>
      </c>
      <c r="C274" s="300">
        <f>SUM(C263:C272)-C273</f>
        <v>0</v>
      </c>
      <c r="D274" s="300">
        <f t="shared" ref="D274:N274" si="131">SUM(D263:D272)-D273</f>
        <v>0</v>
      </c>
      <c r="E274" s="300">
        <f t="shared" si="131"/>
        <v>0</v>
      </c>
      <c r="F274" s="300">
        <f t="shared" si="131"/>
        <v>0</v>
      </c>
      <c r="G274" s="300">
        <f t="shared" si="131"/>
        <v>0</v>
      </c>
      <c r="H274" s="300">
        <f t="shared" si="131"/>
        <v>0</v>
      </c>
      <c r="I274" s="300">
        <f t="shared" si="131"/>
        <v>0</v>
      </c>
      <c r="J274" s="300">
        <f t="shared" si="131"/>
        <v>0</v>
      </c>
      <c r="K274" s="300">
        <f t="shared" si="131"/>
        <v>0</v>
      </c>
      <c r="L274" s="300">
        <f t="shared" si="131"/>
        <v>0</v>
      </c>
      <c r="M274" s="300">
        <f t="shared" si="131"/>
        <v>0</v>
      </c>
      <c r="N274" s="300">
        <f t="shared" si="131"/>
        <v>0</v>
      </c>
    </row>
    <row r="275" spans="1:14" ht="15">
      <c r="B275" s="331"/>
      <c r="H275" s="318"/>
    </row>
    <row r="276" spans="1:14" ht="15">
      <c r="B276" s="331" t="s">
        <v>517</v>
      </c>
      <c r="H276" s="318"/>
    </row>
    <row r="277" spans="1:14" ht="15">
      <c r="B277" s="331"/>
      <c r="H277" s="318"/>
    </row>
    <row r="278" spans="1:14" ht="15">
      <c r="B278" s="331"/>
      <c r="C278" s="317" t="str">
        <f>C262</f>
        <v>2018/19</v>
      </c>
      <c r="D278" s="317" t="str">
        <f t="shared" ref="D278:N278" si="132">D262</f>
        <v>2019/20</v>
      </c>
      <c r="E278" s="317" t="str">
        <f t="shared" si="132"/>
        <v>2020/21</v>
      </c>
      <c r="F278" s="317" t="str">
        <f t="shared" si="132"/>
        <v>2021/22</v>
      </c>
      <c r="G278" s="317" t="str">
        <f t="shared" si="132"/>
        <v>2022/23</v>
      </c>
      <c r="H278" s="317" t="str">
        <f t="shared" si="132"/>
        <v>2023/24</v>
      </c>
      <c r="I278" s="317" t="str">
        <f t="shared" si="132"/>
        <v>2024/25</v>
      </c>
      <c r="J278" s="317" t="str">
        <f t="shared" si="132"/>
        <v>2025/26</v>
      </c>
      <c r="K278" s="317" t="str">
        <f t="shared" si="132"/>
        <v>2026/27</v>
      </c>
      <c r="L278" s="317" t="str">
        <f t="shared" si="132"/>
        <v>2027/28</v>
      </c>
      <c r="M278" s="317" t="str">
        <f t="shared" si="132"/>
        <v>2028/29</v>
      </c>
      <c r="N278" s="317" t="str">
        <f t="shared" si="132"/>
        <v>2029/30</v>
      </c>
    </row>
    <row r="279" spans="1:14" ht="13.15">
      <c r="B279" s="317" t="s">
        <v>212</v>
      </c>
      <c r="C279" s="444">
        <f>C223+C239</f>
        <v>3500.4504681528651</v>
      </c>
      <c r="D279" s="444">
        <f t="shared" ref="D279:K279" si="133">D223+D239</f>
        <v>3572.132038998087</v>
      </c>
      <c r="E279" s="444">
        <f t="shared" si="133"/>
        <v>3700.8591688121915</v>
      </c>
      <c r="F279" s="444">
        <f t="shared" si="133"/>
        <v>3748.0245878303945</v>
      </c>
      <c r="G279" s="444">
        <f t="shared" si="133"/>
        <v>3778.8678517683902</v>
      </c>
      <c r="H279" s="444">
        <f t="shared" si="133"/>
        <v>3846.8289019114268</v>
      </c>
      <c r="I279" s="444">
        <f t="shared" si="133"/>
        <v>3904.2182818340498</v>
      </c>
      <c r="J279" s="444">
        <f t="shared" si="133"/>
        <v>3922.0613002814994</v>
      </c>
      <c r="K279" s="444">
        <f t="shared" si="133"/>
        <v>3931.6274151149591</v>
      </c>
      <c r="L279" s="444">
        <f>L223+L239</f>
        <v>3928.4648803634923</v>
      </c>
      <c r="M279" s="444">
        <f>M223+M239</f>
        <v>3917.1864665788316</v>
      </c>
      <c r="N279" s="444">
        <f>N223+N239</f>
        <v>3899.024829945829</v>
      </c>
    </row>
    <row r="280" spans="1:14" ht="13.15">
      <c r="B280" s="317" t="s">
        <v>213</v>
      </c>
      <c r="C280" s="444">
        <f>C155+C171</f>
        <v>725.48087522566027</v>
      </c>
      <c r="D280" s="444">
        <f t="shared" ref="D280:N280" si="134">D155+D171</f>
        <v>722.49794207463754</v>
      </c>
      <c r="E280" s="444">
        <f t="shared" si="134"/>
        <v>716.17279092175181</v>
      </c>
      <c r="F280" s="444">
        <f t="shared" si="134"/>
        <v>711.09242297445257</v>
      </c>
      <c r="G280" s="444">
        <f t="shared" si="134"/>
        <v>709.1479911647416</v>
      </c>
      <c r="H280" s="444">
        <f t="shared" si="134"/>
        <v>714.99306617129059</v>
      </c>
      <c r="I280" s="444">
        <f t="shared" si="134"/>
        <v>721.86454853859186</v>
      </c>
      <c r="J280" s="444">
        <f t="shared" si="134"/>
        <v>725.39881230213882</v>
      </c>
      <c r="K280" s="444">
        <f t="shared" si="134"/>
        <v>729.11645817643307</v>
      </c>
      <c r="L280" s="444">
        <f t="shared" si="134"/>
        <v>731.91875915550565</v>
      </c>
      <c r="M280" s="444">
        <f t="shared" si="134"/>
        <v>733.98977839153167</v>
      </c>
      <c r="N280" s="444">
        <f t="shared" si="134"/>
        <v>735.16848970332603</v>
      </c>
    </row>
    <row r="281" spans="1:14" ht="13.15">
      <c r="B281" s="317" t="s">
        <v>524</v>
      </c>
      <c r="C281" s="444">
        <f>C189+C205</f>
        <v>12.329519773170411</v>
      </c>
      <c r="D281" s="444">
        <f t="shared" ref="D281:N281" si="135">D189+D205</f>
        <v>12.674730001996073</v>
      </c>
      <c r="E281" s="444">
        <f t="shared" si="135"/>
        <v>12.914783487496184</v>
      </c>
      <c r="F281" s="444">
        <f t="shared" si="135"/>
        <v>13.107091468224393</v>
      </c>
      <c r="G281" s="444">
        <f t="shared" si="135"/>
        <v>13.28031095335011</v>
      </c>
      <c r="H281" s="444">
        <f t="shared" si="135"/>
        <v>13.540789933593974</v>
      </c>
      <c r="I281" s="444">
        <f t="shared" si="135"/>
        <v>13.759176421473729</v>
      </c>
      <c r="J281" s="444">
        <f t="shared" si="135"/>
        <v>13.856122522983615</v>
      </c>
      <c r="K281" s="444">
        <f t="shared" si="135"/>
        <v>13.918939136761217</v>
      </c>
      <c r="L281" s="444">
        <f t="shared" si="135"/>
        <v>13.936436953067226</v>
      </c>
      <c r="M281" s="444">
        <f t="shared" si="135"/>
        <v>13.9224885241224</v>
      </c>
      <c r="N281" s="444">
        <f t="shared" si="135"/>
        <v>13.881621806487328</v>
      </c>
    </row>
    <row r="282" spans="1:14" ht="13.15">
      <c r="B282" s="317" t="s">
        <v>214</v>
      </c>
      <c r="C282" s="444">
        <f>C121+C137</f>
        <v>2762.6400731540343</v>
      </c>
      <c r="D282" s="444">
        <f t="shared" ref="D282:N282" si="136">D121+D137</f>
        <v>2836.9593669214528</v>
      </c>
      <c r="E282" s="444">
        <f t="shared" si="136"/>
        <v>2971.7715944029424</v>
      </c>
      <c r="F282" s="444">
        <f t="shared" si="136"/>
        <v>3023.8250733877176</v>
      </c>
      <c r="G282" s="444">
        <f t="shared" si="136"/>
        <v>3056.439549650298</v>
      </c>
      <c r="H282" s="444">
        <f t="shared" si="136"/>
        <v>3118.2950458065416</v>
      </c>
      <c r="I282" s="444">
        <f t="shared" si="136"/>
        <v>3168.5945568739835</v>
      </c>
      <c r="J282" s="444">
        <f t="shared" si="136"/>
        <v>3182.8063654563775</v>
      </c>
      <c r="K282" s="444">
        <f t="shared" si="136"/>
        <v>3188.5920178017655</v>
      </c>
      <c r="L282" s="444">
        <f t="shared" si="136"/>
        <v>3182.6096842549196</v>
      </c>
      <c r="M282" s="444">
        <f t="shared" si="136"/>
        <v>3169.2741996631776</v>
      </c>
      <c r="N282" s="444">
        <f t="shared" si="136"/>
        <v>3149.9747184360158</v>
      </c>
    </row>
    <row r="283" spans="1:14" ht="15">
      <c r="A283" s="300">
        <f>SUM(C283:N283)</f>
        <v>0</v>
      </c>
      <c r="B283" s="331"/>
      <c r="C283" s="300">
        <f>C279-C280-C281-C282</f>
        <v>0</v>
      </c>
      <c r="D283" s="300">
        <f t="shared" ref="D283:N283" si="137">D279-D280-D281-D282</f>
        <v>0</v>
      </c>
      <c r="E283" s="300">
        <f t="shared" si="137"/>
        <v>0</v>
      </c>
      <c r="F283" s="300">
        <f t="shared" si="137"/>
        <v>0</v>
      </c>
      <c r="G283" s="300">
        <f t="shared" si="137"/>
        <v>0</v>
      </c>
      <c r="H283" s="300">
        <f t="shared" si="137"/>
        <v>0</v>
      </c>
      <c r="I283" s="300">
        <f t="shared" si="137"/>
        <v>0</v>
      </c>
      <c r="J283" s="300">
        <f t="shared" si="137"/>
        <v>0</v>
      </c>
      <c r="K283" s="300">
        <f t="shared" si="137"/>
        <v>0</v>
      </c>
      <c r="L283" s="300">
        <f t="shared" si="137"/>
        <v>0</v>
      </c>
      <c r="M283" s="300">
        <f t="shared" si="137"/>
        <v>0</v>
      </c>
      <c r="N283" s="300">
        <f t="shared" si="137"/>
        <v>0</v>
      </c>
    </row>
    <row r="284" spans="1:14" ht="15">
      <c r="B284" s="331"/>
      <c r="H284" s="318"/>
    </row>
    <row r="285" spans="1:14" ht="15">
      <c r="B285" s="331" t="s">
        <v>265</v>
      </c>
      <c r="F285" s="355"/>
      <c r="G285" s="355" t="s">
        <v>266</v>
      </c>
      <c r="H285" s="318"/>
    </row>
    <row r="286" spans="1:14" ht="15">
      <c r="B286" s="331"/>
      <c r="H286" s="318"/>
    </row>
    <row r="287" spans="1:14" ht="15">
      <c r="B287" s="331" t="s">
        <v>211</v>
      </c>
      <c r="H287" s="318"/>
    </row>
    <row r="288" spans="1:14" ht="15">
      <c r="B288" s="331"/>
      <c r="H288" s="318"/>
    </row>
    <row r="289" spans="2:14" ht="15">
      <c r="B289" s="331"/>
      <c r="C289" s="317" t="str">
        <f>C278</f>
        <v>2018/19</v>
      </c>
      <c r="D289" s="317" t="str">
        <f t="shared" ref="D289:N289" si="138">D278</f>
        <v>2019/20</v>
      </c>
      <c r="E289" s="317" t="str">
        <f t="shared" si="138"/>
        <v>2020/21</v>
      </c>
      <c r="F289" s="317" t="str">
        <f t="shared" si="138"/>
        <v>2021/22</v>
      </c>
      <c r="G289" s="317" t="str">
        <f t="shared" si="138"/>
        <v>2022/23</v>
      </c>
      <c r="H289" s="317" t="str">
        <f t="shared" si="138"/>
        <v>2023/24</v>
      </c>
      <c r="I289" s="317" t="str">
        <f t="shared" si="138"/>
        <v>2024/25</v>
      </c>
      <c r="J289" s="317" t="str">
        <f t="shared" si="138"/>
        <v>2025/26</v>
      </c>
      <c r="K289" s="317" t="str">
        <f t="shared" si="138"/>
        <v>2026/27</v>
      </c>
      <c r="L289" s="317" t="str">
        <f t="shared" si="138"/>
        <v>2027/28</v>
      </c>
      <c r="M289" s="317" t="str">
        <f t="shared" si="138"/>
        <v>2028/29</v>
      </c>
      <c r="N289" s="317" t="str">
        <f t="shared" si="138"/>
        <v>2029/30</v>
      </c>
    </row>
    <row r="290" spans="2:14" ht="15">
      <c r="B290" s="331"/>
      <c r="C290" s="304">
        <f>C53+C69-C15</f>
        <v>0</v>
      </c>
      <c r="D290" s="304">
        <f>D53+D69-D15</f>
        <v>0</v>
      </c>
      <c r="E290" s="304">
        <f>E53+E69-E15</f>
        <v>0</v>
      </c>
      <c r="F290" s="304">
        <f t="shared" ref="F290:N290" si="139">F53+F69-F15</f>
        <v>0</v>
      </c>
      <c r="G290" s="304">
        <f t="shared" si="139"/>
        <v>0</v>
      </c>
      <c r="H290" s="304">
        <f t="shared" si="139"/>
        <v>0</v>
      </c>
      <c r="I290" s="304">
        <f t="shared" si="139"/>
        <v>0</v>
      </c>
      <c r="J290" s="304">
        <f t="shared" si="139"/>
        <v>0</v>
      </c>
      <c r="K290" s="304">
        <f t="shared" si="139"/>
        <v>0</v>
      </c>
      <c r="L290" s="304">
        <f t="shared" si="139"/>
        <v>0</v>
      </c>
      <c r="M290" s="304">
        <f t="shared" si="139"/>
        <v>0</v>
      </c>
      <c r="N290" s="304">
        <f t="shared" si="139"/>
        <v>0</v>
      </c>
    </row>
    <row r="291" spans="2:14" ht="15">
      <c r="B291" s="331"/>
      <c r="H291" s="318"/>
    </row>
    <row r="292" spans="2:14" ht="15">
      <c r="B292" s="331" t="s">
        <v>263</v>
      </c>
      <c r="H292" s="318"/>
    </row>
    <row r="293" spans="2:14" ht="15">
      <c r="B293" s="331"/>
      <c r="C293" s="356" t="str">
        <f t="shared" ref="C293:N293" si="140">C262</f>
        <v>2018/19</v>
      </c>
      <c r="D293" s="356" t="str">
        <f t="shared" si="140"/>
        <v>2019/20</v>
      </c>
      <c r="E293" s="356" t="str">
        <f t="shared" si="140"/>
        <v>2020/21</v>
      </c>
      <c r="F293" s="356" t="str">
        <f t="shared" si="140"/>
        <v>2021/22</v>
      </c>
      <c r="G293" s="356" t="str">
        <f t="shared" si="140"/>
        <v>2022/23</v>
      </c>
      <c r="H293" s="356" t="str">
        <f t="shared" si="140"/>
        <v>2023/24</v>
      </c>
      <c r="I293" s="356" t="str">
        <f t="shared" si="140"/>
        <v>2024/25</v>
      </c>
      <c r="J293" s="356" t="str">
        <f t="shared" si="140"/>
        <v>2025/26</v>
      </c>
      <c r="K293" s="356" t="str">
        <f t="shared" si="140"/>
        <v>2026/27</v>
      </c>
      <c r="L293" s="356" t="str">
        <f t="shared" si="140"/>
        <v>2027/28</v>
      </c>
      <c r="M293" s="356" t="str">
        <f t="shared" si="140"/>
        <v>2028/29</v>
      </c>
      <c r="N293" s="356" t="str">
        <f t="shared" si="140"/>
        <v>2029/30</v>
      </c>
    </row>
    <row r="294" spans="2:14" ht="13.15">
      <c r="B294" s="354" t="s">
        <v>267</v>
      </c>
      <c r="C294" s="444">
        <f>C36-C15+C279-C290</f>
        <v>4196.6123058516623</v>
      </c>
      <c r="D294" s="444">
        <f t="shared" ref="D294:N294" si="141">D36-D15+D279-D290</f>
        <v>3980.8618638256198</v>
      </c>
      <c r="E294" s="444">
        <f t="shared" si="141"/>
        <v>4005.6888926216516</v>
      </c>
      <c r="F294" s="444">
        <f t="shared" si="141"/>
        <v>4032.6579513925103</v>
      </c>
      <c r="G294" s="444">
        <f t="shared" si="141"/>
        <v>4351.147321173491</v>
      </c>
      <c r="H294" s="444">
        <f t="shared" si="141"/>
        <v>4324.5774313918118</v>
      </c>
      <c r="I294" s="444">
        <f t="shared" si="141"/>
        <v>4051.5096513357257</v>
      </c>
      <c r="J294" s="444">
        <f t="shared" si="141"/>
        <v>3992.0531138312131</v>
      </c>
      <c r="K294" s="444">
        <f t="shared" si="141"/>
        <v>3890.3731340479171</v>
      </c>
      <c r="L294" s="444">
        <f t="shared" si="141"/>
        <v>3815.1485397963993</v>
      </c>
      <c r="M294" s="444">
        <f t="shared" si="141"/>
        <v>3743.6267096749443</v>
      </c>
      <c r="N294" s="444">
        <f t="shared" si="141"/>
        <v>3796.1508273003892</v>
      </c>
    </row>
    <row r="295" spans="2:14" ht="12.75" customHeight="1">
      <c r="B295" s="1405" t="s">
        <v>264</v>
      </c>
      <c r="C295" s="1405"/>
      <c r="D295" s="1405"/>
      <c r="E295" s="1405"/>
      <c r="F295" s="1405"/>
      <c r="G295" s="1405"/>
      <c r="H295" s="1405"/>
      <c r="I295" s="1405"/>
      <c r="J295" s="1405"/>
      <c r="K295" s="1405"/>
      <c r="L295" s="1405"/>
      <c r="M295" s="1405"/>
      <c r="N295" s="1405"/>
    </row>
    <row r="296" spans="2:14" ht="13.15">
      <c r="B296" s="317" t="s">
        <v>1</v>
      </c>
      <c r="C296" s="274">
        <f>IF(C294&lt;0,0,C294)</f>
        <v>4196.6123058516623</v>
      </c>
      <c r="D296" s="274">
        <f t="shared" ref="D296:N296" si="142">IF(D294&lt;0,0,D294)</f>
        <v>3980.8618638256198</v>
      </c>
      <c r="E296" s="274">
        <f t="shared" si="142"/>
        <v>4005.6888926216516</v>
      </c>
      <c r="F296" s="274">
        <f t="shared" si="142"/>
        <v>4032.6579513925103</v>
      </c>
      <c r="G296" s="274">
        <f t="shared" si="142"/>
        <v>4351.147321173491</v>
      </c>
      <c r="H296" s="274">
        <f t="shared" si="142"/>
        <v>4324.5774313918118</v>
      </c>
      <c r="I296" s="274">
        <f t="shared" si="142"/>
        <v>4051.5096513357257</v>
      </c>
      <c r="J296" s="274">
        <f t="shared" si="142"/>
        <v>3992.0531138312131</v>
      </c>
      <c r="K296" s="274">
        <f t="shared" si="142"/>
        <v>3890.3731340479171</v>
      </c>
      <c r="L296" s="274">
        <f t="shared" si="142"/>
        <v>3815.1485397963993</v>
      </c>
      <c r="M296" s="274">
        <f t="shared" si="142"/>
        <v>3743.6267096749443</v>
      </c>
      <c r="N296" s="274">
        <f t="shared" si="142"/>
        <v>3796.1508273003892</v>
      </c>
    </row>
    <row r="297" spans="2:14" ht="15">
      <c r="B297" s="331"/>
      <c r="H297" s="318"/>
    </row>
    <row r="298" spans="2:14" ht="15">
      <c r="B298" s="331" t="s">
        <v>174</v>
      </c>
      <c r="H298" s="318"/>
    </row>
    <row r="299" spans="2:14" ht="15">
      <c r="B299" s="331"/>
      <c r="H299" s="318"/>
    </row>
    <row r="300" spans="2:14" ht="13.15">
      <c r="B300" s="332" t="s">
        <v>46</v>
      </c>
      <c r="H300" s="316"/>
    </row>
    <row r="301" spans="2:14">
      <c r="H301" s="316"/>
    </row>
    <row r="302" spans="2:14" ht="13.15">
      <c r="B302" s="329" t="str">
        <f t="shared" ref="B302:B313" si="143">B262</f>
        <v>Age group</v>
      </c>
      <c r="C302" s="329" t="str">
        <f>C293</f>
        <v>2018/19</v>
      </c>
      <c r="D302" s="329" t="str">
        <f t="shared" ref="D302:N302" si="144">D293</f>
        <v>2019/20</v>
      </c>
      <c r="E302" s="329" t="str">
        <f t="shared" si="144"/>
        <v>2020/21</v>
      </c>
      <c r="F302" s="329" t="str">
        <f t="shared" si="144"/>
        <v>2021/22</v>
      </c>
      <c r="G302" s="329" t="str">
        <f t="shared" si="144"/>
        <v>2022/23</v>
      </c>
      <c r="H302" s="329" t="str">
        <f t="shared" si="144"/>
        <v>2023/24</v>
      </c>
      <c r="I302" s="329" t="str">
        <f t="shared" si="144"/>
        <v>2024/25</v>
      </c>
      <c r="J302" s="329" t="str">
        <f t="shared" si="144"/>
        <v>2025/26</v>
      </c>
      <c r="K302" s="329" t="str">
        <f t="shared" si="144"/>
        <v>2026/27</v>
      </c>
      <c r="L302" s="329" t="str">
        <f t="shared" si="144"/>
        <v>2027/28</v>
      </c>
      <c r="M302" s="329" t="str">
        <f t="shared" si="144"/>
        <v>2028/29</v>
      </c>
      <c r="N302" s="329" t="str">
        <f t="shared" si="144"/>
        <v>2029/30</v>
      </c>
    </row>
    <row r="303" spans="2:14" ht="13.15">
      <c r="B303" s="329" t="str">
        <f t="shared" si="143"/>
        <v>20-24</v>
      </c>
      <c r="C303" s="444">
        <f>C$296*Entrant_age_breakdowns!$K76*$G$31</f>
        <v>224.37742078431273</v>
      </c>
      <c r="D303" s="444">
        <f>D$296*Entrant_age_breakdowns!$K76*$G$31</f>
        <v>212.84203838852227</v>
      </c>
      <c r="E303" s="444">
        <f>E$296*Entrant_age_breakdowns!$K76*$G$31</f>
        <v>214.16944828035906</v>
      </c>
      <c r="F303" s="444">
        <f>F$296*Entrant_age_breakdowns!$K76*$G$31</f>
        <v>215.61138463448643</v>
      </c>
      <c r="G303" s="444">
        <f>G$296*Entrant_age_breakdowns!$K76*$G$31</f>
        <v>232.63983952392974</v>
      </c>
      <c r="H303" s="444">
        <f>H$296*Entrant_age_breakdowns!$K76*$G$31</f>
        <v>231.21924526712317</v>
      </c>
      <c r="I303" s="444">
        <f>I$296*Entrant_age_breakdowns!$K76*$G$31</f>
        <v>216.619315675617</v>
      </c>
      <c r="J303" s="444">
        <f>J$296*Entrant_age_breakdowns!$K76*$G$31</f>
        <v>213.44039335405151</v>
      </c>
      <c r="K303" s="444">
        <f>K$296*Entrant_age_breakdowns!$K76*$G$31</f>
        <v>208.00393891260484</v>
      </c>
      <c r="L303" s="444">
        <f>L$296*Entrant_age_breakdowns!$K76*$G$31</f>
        <v>203.98195660698019</v>
      </c>
      <c r="M303" s="444">
        <f>M$296*Entrant_age_breakdowns!$K76*$G$31</f>
        <v>200.15794747703291</v>
      </c>
      <c r="N303" s="444">
        <f>N$296*Entrant_age_breakdowns!$K76*$G$31</f>
        <v>202.96621881182747</v>
      </c>
    </row>
    <row r="304" spans="2:14" ht="13.15">
      <c r="B304" s="329" t="str">
        <f t="shared" si="143"/>
        <v>25-29</v>
      </c>
      <c r="C304" s="444">
        <f>C$296*Entrant_age_breakdowns!$K77*$G$31</f>
        <v>234.04496129463973</v>
      </c>
      <c r="D304" s="444">
        <f>D$296*Entrant_age_breakdowns!$K77*$G$31</f>
        <v>222.01256464392293</v>
      </c>
      <c r="E304" s="444">
        <f>E$296*Entrant_age_breakdowns!$K77*$G$31</f>
        <v>223.3971674068529</v>
      </c>
      <c r="F304" s="444">
        <f>F$296*Entrant_age_breakdowns!$K77*$G$31</f>
        <v>224.90123112686277</v>
      </c>
      <c r="G304" s="444">
        <f>G$296*Entrant_age_breakdowns!$K77*$G$31</f>
        <v>242.66337515889686</v>
      </c>
      <c r="H304" s="444">
        <f>H$296*Entrant_age_breakdowns!$K77*$G$31</f>
        <v>241.18157308323572</v>
      </c>
      <c r="I304" s="444">
        <f>I$296*Entrant_age_breakdowns!$K77*$G$31</f>
        <v>225.95258995202656</v>
      </c>
      <c r="J304" s="444">
        <f>J$296*Entrant_age_breakdowns!$K77*$G$31</f>
        <v>222.63670037138706</v>
      </c>
      <c r="K304" s="444">
        <f>K$296*Entrant_age_breakdowns!$K77*$G$31</f>
        <v>216.96601049144786</v>
      </c>
      <c r="L304" s="444">
        <f>L$296*Entrant_age_breakdowns!$K77*$G$31</f>
        <v>212.77073678807238</v>
      </c>
      <c r="M304" s="444">
        <f>M$296*Entrant_age_breakdowns!$K77*$G$31</f>
        <v>208.78196614581964</v>
      </c>
      <c r="N304" s="444">
        <f>N$296*Entrant_age_breakdowns!$K77*$G$31</f>
        <v>211.71123484656221</v>
      </c>
    </row>
    <row r="305" spans="1:14" ht="13.15">
      <c r="B305" s="329" t="str">
        <f t="shared" si="143"/>
        <v>30-34</v>
      </c>
      <c r="C305" s="444">
        <f>C$296*Entrant_age_breakdowns!$K78*$G$31</f>
        <v>114.60307226731999</v>
      </c>
      <c r="D305" s="444">
        <f>D$296*Entrant_age_breakdowns!$K78*$G$31</f>
        <v>108.71125722766529</v>
      </c>
      <c r="E305" s="444">
        <f>E$296*Entrant_age_breakdowns!$K78*$G$31</f>
        <v>109.38924546387362</v>
      </c>
      <c r="F305" s="444">
        <f>F$296*Entrant_age_breakdowns!$K78*$G$31</f>
        <v>110.12572926700896</v>
      </c>
      <c r="G305" s="444">
        <f>G$296*Entrant_age_breakdowns!$K78*$G$31</f>
        <v>118.82318750266451</v>
      </c>
      <c r="H305" s="444">
        <f>H$296*Entrant_age_breakdowns!$K78*$G$31</f>
        <v>118.09760439494245</v>
      </c>
      <c r="I305" s="444">
        <f>I$296*Entrant_age_breakdowns!$K78*$G$31</f>
        <v>110.64054039882157</v>
      </c>
      <c r="J305" s="444">
        <f>J$296*Entrant_age_breakdowns!$K78*$G$31</f>
        <v>109.01687317206986</v>
      </c>
      <c r="K305" s="444">
        <f>K$296*Entrant_age_breakdowns!$K78*$G$31</f>
        <v>106.24014822776269</v>
      </c>
      <c r="L305" s="444">
        <f>L$296*Entrant_age_breakdowns!$K78*$G$31</f>
        <v>104.18587945500386</v>
      </c>
      <c r="M305" s="444">
        <f>M$296*Entrant_age_breakdowns!$K78*$G$31</f>
        <v>102.23272751512347</v>
      </c>
      <c r="N305" s="444">
        <f>N$296*Entrant_age_breakdowns!$K78*$G$31</f>
        <v>103.66708094339053</v>
      </c>
    </row>
    <row r="306" spans="1:14" ht="13.15">
      <c r="B306" s="329" t="str">
        <f t="shared" si="143"/>
        <v>35-39</v>
      </c>
      <c r="C306" s="444">
        <f>C$296*Entrant_age_breakdowns!$K79*$G$31</f>
        <v>85.616446462669927</v>
      </c>
      <c r="D306" s="444">
        <f>D$296*Entrant_age_breakdowns!$K79*$G$31</f>
        <v>81.214851837580682</v>
      </c>
      <c r="E306" s="444">
        <f>E$296*Entrant_age_breakdowns!$K79*$G$31</f>
        <v>81.721356090732385</v>
      </c>
      <c r="F306" s="444">
        <f>F$296*Entrant_age_breakdowns!$K79*$G$31</f>
        <v>82.271560590963247</v>
      </c>
      <c r="G306" s="444">
        <f>G$296*Entrant_age_breakdowns!$K79*$G$31</f>
        <v>88.769165346770933</v>
      </c>
      <c r="H306" s="444">
        <f>H$296*Entrant_age_breakdowns!$K79*$G$31</f>
        <v>88.227104422334278</v>
      </c>
      <c r="I306" s="444">
        <f>I$296*Entrant_age_breakdowns!$K79*$G$31</f>
        <v>82.656160225451302</v>
      </c>
      <c r="J306" s="444">
        <f>J$296*Entrant_age_breakdowns!$K79*$G$31</f>
        <v>81.443168152532664</v>
      </c>
      <c r="K306" s="444">
        <f>K$296*Entrant_age_breakdowns!$K79*$G$31</f>
        <v>79.368761962257921</v>
      </c>
      <c r="L306" s="444">
        <f>L$296*Entrant_age_breakdowns!$K79*$G$31</f>
        <v>77.834080658142511</v>
      </c>
      <c r="M306" s="444">
        <f>M$296*Entrant_age_breakdowns!$K79*$G$31</f>
        <v>76.374940643953622</v>
      </c>
      <c r="N306" s="444">
        <f>N$296*Entrant_age_breakdowns!$K79*$G$31</f>
        <v>77.446502174287843</v>
      </c>
    </row>
    <row r="307" spans="1:14" ht="13.15">
      <c r="B307" s="329" t="str">
        <f t="shared" si="143"/>
        <v>40-44</v>
      </c>
      <c r="C307" s="444">
        <f>C$296*Entrant_age_breakdowns!$K80*$G$31</f>
        <v>71.487217895315666</v>
      </c>
      <c r="D307" s="444">
        <f>D$296*Entrant_age_breakdowns!$K80*$G$31</f>
        <v>67.812015675987396</v>
      </c>
      <c r="E307" s="444">
        <f>E$296*Entrant_age_breakdowns!$K80*$G$31</f>
        <v>68.234931849292323</v>
      </c>
      <c r="F307" s="444">
        <f>F$296*Entrant_age_breakdowns!$K80*$G$31</f>
        <v>68.694336445255516</v>
      </c>
      <c r="G307" s="444">
        <f>G$296*Entrant_age_breakdowns!$K80*$G$31</f>
        <v>74.119645555446056</v>
      </c>
      <c r="H307" s="444">
        <f>H$296*Entrant_age_breakdowns!$K80*$G$31</f>
        <v>73.667040606061306</v>
      </c>
      <c r="I307" s="444">
        <f>I$296*Entrant_age_breakdowns!$K80*$G$31</f>
        <v>69.015465842807586</v>
      </c>
      <c r="J307" s="444">
        <f>J$296*Entrant_age_breakdowns!$K80*$G$31</f>
        <v>68.002653092399498</v>
      </c>
      <c r="K307" s="444">
        <f>K$296*Entrant_age_breakdowns!$K80*$G$31</f>
        <v>66.270584857212683</v>
      </c>
      <c r="L307" s="444">
        <f>L$296*Entrant_age_breakdowns!$K80*$G$31</f>
        <v>64.989171048067959</v>
      </c>
      <c r="M307" s="444">
        <f>M$296*Entrant_age_breakdowns!$K80*$G$31</f>
        <v>63.770831997058906</v>
      </c>
      <c r="N307" s="444">
        <f>N$296*Entrant_age_breakdowns!$K80*$G$31</f>
        <v>64.665554398795607</v>
      </c>
    </row>
    <row r="308" spans="1:14" ht="13.15">
      <c r="B308" s="329" t="str">
        <f t="shared" si="143"/>
        <v>45-49</v>
      </c>
      <c r="C308" s="444">
        <f>C$296*Entrant_age_breakdowns!$K81*$G$31</f>
        <v>60.784769418685542</v>
      </c>
      <c r="D308" s="444">
        <f>D$296*Entrant_age_breakdowns!$K81*$G$31</f>
        <v>57.659786714839832</v>
      </c>
      <c r="E308" s="444">
        <f>E$296*Entrant_age_breakdowns!$K81*$G$31</f>
        <v>58.019387533484341</v>
      </c>
      <c r="F308" s="444">
        <f>F$296*Entrant_age_breakdowns!$K81*$G$31</f>
        <v>58.41001404347665</v>
      </c>
      <c r="G308" s="444">
        <f>G$296*Entrant_age_breakdowns!$K81*$G$31</f>
        <v>63.023092758764506</v>
      </c>
      <c r="H308" s="444">
        <f>H$296*Entrant_age_breakdowns!$K81*$G$31</f>
        <v>62.638247911026895</v>
      </c>
      <c r="I308" s="444">
        <f>I$296*Entrant_age_breakdowns!$K81*$G$31</f>
        <v>58.683066722801065</v>
      </c>
      <c r="J308" s="444">
        <f>J$296*Entrant_age_breakdowns!$K81*$G$31</f>
        <v>57.821883544739592</v>
      </c>
      <c r="K308" s="444">
        <f>K$296*Entrant_age_breakdowns!$K81*$G$31</f>
        <v>56.349125597333739</v>
      </c>
      <c r="L308" s="444">
        <f>L$296*Entrant_age_breakdowns!$K81*$G$31</f>
        <v>55.259553989821434</v>
      </c>
      <c r="M308" s="444">
        <f>M$296*Entrant_age_breakdowns!$K81*$G$31</f>
        <v>54.223614132743606</v>
      </c>
      <c r="N308" s="444">
        <f>N$296*Entrant_age_breakdowns!$K81*$G$31</f>
        <v>54.984386428609682</v>
      </c>
    </row>
    <row r="309" spans="1:14" ht="13.15">
      <c r="B309" s="329" t="str">
        <f t="shared" si="143"/>
        <v>50-54</v>
      </c>
      <c r="C309" s="444">
        <f>C$296*Entrant_age_breakdowns!$K82*$G$31</f>
        <v>44.816183190361684</v>
      </c>
      <c r="D309" s="444">
        <f>D$296*Entrant_age_breakdowns!$K82*$G$31</f>
        <v>42.51215541067895</v>
      </c>
      <c r="E309" s="444">
        <f>E$296*Entrant_age_breakdowns!$K82*$G$31</f>
        <v>42.777286566359905</v>
      </c>
      <c r="F309" s="444">
        <f>F$296*Entrant_age_breakdowns!$K82*$G$31</f>
        <v>43.065292746168581</v>
      </c>
      <c r="G309" s="444">
        <f>G$296*Entrant_age_breakdowns!$K82*$G$31</f>
        <v>46.466483254137273</v>
      </c>
      <c r="H309" s="444">
        <f>H$296*Entrant_age_breakdowns!$K82*$G$31</f>
        <v>46.182739853265318</v>
      </c>
      <c r="I309" s="444">
        <f>I$296*Entrant_age_breakdowns!$K82*$G$31</f>
        <v>43.266612567141046</v>
      </c>
      <c r="J309" s="444">
        <f>J$296*Entrant_age_breakdowns!$K82*$G$31</f>
        <v>42.631668263863048</v>
      </c>
      <c r="K309" s="444">
        <f>K$296*Entrant_age_breakdowns!$K82*$G$31</f>
        <v>41.545814182368211</v>
      </c>
      <c r="L309" s="444">
        <f>L$296*Entrant_age_breakdowns!$K82*$G$31</f>
        <v>40.742480695570819</v>
      </c>
      <c r="M309" s="444">
        <f>M$296*Entrant_age_breakdowns!$K82*$G$31</f>
        <v>39.978689521350702</v>
      </c>
      <c r="N309" s="444">
        <f>N$296*Entrant_age_breakdowns!$K82*$G$31</f>
        <v>40.539601587049923</v>
      </c>
    </row>
    <row r="310" spans="1:14" ht="13.15">
      <c r="B310" s="329" t="str">
        <f t="shared" si="143"/>
        <v>55-59</v>
      </c>
      <c r="C310" s="444">
        <f>C$296*Entrant_age_breakdowns!$K83*$G$31</f>
        <v>27.250056942088875</v>
      </c>
      <c r="D310" s="444">
        <f>D$296*Entrant_age_breakdowns!$K83*$G$31</f>
        <v>25.84911461003388</v>
      </c>
      <c r="E310" s="444">
        <f>E$296*Entrant_age_breakdowns!$K83*$G$31</f>
        <v>26.010325105330626</v>
      </c>
      <c r="F310" s="444">
        <f>F$296*Entrant_age_breakdowns!$K83*$G$31</f>
        <v>26.185444543015088</v>
      </c>
      <c r="G310" s="444">
        <f>G$296*Entrant_age_breakdowns!$K83*$G$31</f>
        <v>28.253506310331577</v>
      </c>
      <c r="H310" s="444">
        <f>H$296*Entrant_age_breakdowns!$K83*$G$31</f>
        <v>28.080978815121643</v>
      </c>
      <c r="I310" s="444">
        <f>I$296*Entrant_age_breakdowns!$K83*$G$31</f>
        <v>26.307855158880528</v>
      </c>
      <c r="J310" s="444">
        <f>J$296*Entrant_age_breakdowns!$K83*$G$31</f>
        <v>25.92178327172568</v>
      </c>
      <c r="K310" s="444">
        <f>K$296*Entrant_age_breakdowns!$K83*$G$31</f>
        <v>25.261539952345963</v>
      </c>
      <c r="L310" s="444">
        <f>L$296*Entrant_age_breakdowns!$K83*$G$31</f>
        <v>24.773080612430029</v>
      </c>
      <c r="M310" s="444">
        <f>M$296*Entrant_age_breakdowns!$K83*$G$31</f>
        <v>24.308664602236654</v>
      </c>
      <c r="N310" s="444">
        <f>N$296*Entrant_age_breakdowns!$K83*$G$31</f>
        <v>24.649721886496767</v>
      </c>
    </row>
    <row r="311" spans="1:14" ht="13.15">
      <c r="B311" s="329" t="str">
        <f t="shared" si="143"/>
        <v>60-64</v>
      </c>
      <c r="C311" s="444">
        <f>C$296*Entrant_age_breakdowns!$K84*$G$31</f>
        <v>13.807826247109253</v>
      </c>
      <c r="D311" s="444">
        <f>D$296*Entrant_age_breakdowns!$K84*$G$31</f>
        <v>13.097957334015065</v>
      </c>
      <c r="E311" s="444">
        <f>E$296*Entrant_age_breakdowns!$K84*$G$31</f>
        <v>13.17964400766123</v>
      </c>
      <c r="F311" s="444">
        <f>F$296*Entrant_age_breakdowns!$K84*$G$31</f>
        <v>13.268378455929621</v>
      </c>
      <c r="G311" s="444">
        <f>G$296*Entrant_age_breakdowns!$K84*$G$31</f>
        <v>14.31628223139993</v>
      </c>
      <c r="H311" s="444">
        <f>H$296*Entrant_age_breakdowns!$K84*$G$31</f>
        <v>14.228861141536873</v>
      </c>
      <c r="I311" s="444">
        <f>I$296*Entrant_age_breakdowns!$K84*$G$31</f>
        <v>13.330404914012396</v>
      </c>
      <c r="J311" s="444">
        <f>J$296*Entrant_age_breakdowns!$K84*$G$31</f>
        <v>13.13477913796148</v>
      </c>
      <c r="K311" s="444">
        <f>K$296*Entrant_age_breakdowns!$K84*$G$31</f>
        <v>12.800228459620371</v>
      </c>
      <c r="L311" s="444">
        <f>L$296*Entrant_age_breakdowns!$K84*$G$31</f>
        <v>12.552722125645719</v>
      </c>
      <c r="M311" s="444">
        <f>M$296*Entrant_age_breakdowns!$K84*$G$31</f>
        <v>12.317398743065135</v>
      </c>
      <c r="N311" s="444">
        <f>N$296*Entrant_age_breakdowns!$K84*$G$31</f>
        <v>12.490215252453817</v>
      </c>
    </row>
    <row r="312" spans="1:14" ht="13.15">
      <c r="B312" s="329" t="str">
        <f t="shared" si="143"/>
        <v>65 plus</v>
      </c>
      <c r="C312" s="444">
        <f>C$296*Entrant_age_breakdowns!$K85*$G$31</f>
        <v>4.2469065866936209</v>
      </c>
      <c r="D312" s="444">
        <f>D$296*Entrant_age_breakdowns!$K85*$G$31</f>
        <v>4.0285704844892711</v>
      </c>
      <c r="E312" s="444">
        <f>E$296*Entrant_age_breakdowns!$K85*$G$31</f>
        <v>4.053695052697508</v>
      </c>
      <c r="F312" s="444">
        <f>F$296*Entrant_age_breakdowns!$K85*$G$31</f>
        <v>4.0809873220289354</v>
      </c>
      <c r="G312" s="444">
        <f>G$296*Entrant_age_breakdowns!$K85*$G$31</f>
        <v>4.4032936261944933</v>
      </c>
      <c r="H312" s="444">
        <f>H$296*Entrant_age_breakdowns!$K85*$G$31</f>
        <v>4.3764053096911564</v>
      </c>
      <c r="I312" s="444">
        <f>I$296*Entrant_age_breakdowns!$K85*$G$31</f>
        <v>4.1000649500832544</v>
      </c>
      <c r="J312" s="444">
        <f>J$296*Entrant_age_breakdowns!$K85*$G$31</f>
        <v>4.0398958559789877</v>
      </c>
      <c r="K312" s="444">
        <f>K$296*Entrant_age_breakdowns!$K85*$G$31</f>
        <v>3.9369972929465096</v>
      </c>
      <c r="L312" s="444">
        <f>L$296*Entrant_age_breakdowns!$K85*$G$31</f>
        <v>3.8608711698918103</v>
      </c>
      <c r="M312" s="444">
        <f>M$296*Entrant_age_breakdowns!$K85*$G$31</f>
        <v>3.7884921867268297</v>
      </c>
      <c r="N312" s="444">
        <f>N$296*Entrant_age_breakdowns!$K85*$G$31</f>
        <v>3.8416457793979308</v>
      </c>
    </row>
    <row r="313" spans="1:14" ht="13.15">
      <c r="B313" s="329" t="str">
        <f t="shared" si="143"/>
        <v>Total</v>
      </c>
      <c r="C313" s="444">
        <f>C$296*Entrant_age_breakdowns!$K86*$G$31</f>
        <v>881.03486108919697</v>
      </c>
      <c r="D313" s="444">
        <f>D$296*Entrant_age_breakdowns!$K86*$G$31</f>
        <v>835.74031232773552</v>
      </c>
      <c r="E313" s="444">
        <f>E$296*Entrant_age_breakdowns!$K86*$G$31</f>
        <v>840.95248735664381</v>
      </c>
      <c r="F313" s="444">
        <f>F$296*Entrant_age_breakdowns!$K86*$G$31</f>
        <v>846.61435917519577</v>
      </c>
      <c r="G313" s="444">
        <f>G$296*Entrant_age_breakdowns!$K86*$G$31</f>
        <v>913.47787126853586</v>
      </c>
      <c r="H313" s="444">
        <f>H$296*Entrant_age_breakdowns!$K86*$G$31</f>
        <v>907.89980080433884</v>
      </c>
      <c r="I313" s="444">
        <f>I$296*Entrant_age_breakdowns!$K86*$G$31</f>
        <v>850.57207640764227</v>
      </c>
      <c r="J313" s="444">
        <f>J$296*Entrant_age_breakdowns!$K86*$G$31</f>
        <v>838.08979821670937</v>
      </c>
      <c r="K313" s="444">
        <f>K$296*Entrant_age_breakdowns!$K86*$G$31</f>
        <v>816.74314993590076</v>
      </c>
      <c r="L313" s="444">
        <f>L$296*Entrant_age_breakdowns!$K86*$G$31</f>
        <v>800.95053314962672</v>
      </c>
      <c r="M313" s="444">
        <f>M$296*Entrant_age_breakdowns!$K86*$G$31</f>
        <v>785.93527296511149</v>
      </c>
      <c r="N313" s="444">
        <f>N$296*Entrant_age_breakdowns!$K86*$G$31</f>
        <v>796.96216210887178</v>
      </c>
    </row>
    <row r="314" spans="1:14">
      <c r="A314" s="300">
        <f>SUM(C314:N314)</f>
        <v>0</v>
      </c>
      <c r="C314" s="300">
        <f>SUM(C303:C312)-C313</f>
        <v>0</v>
      </c>
      <c r="D314" s="300">
        <f t="shared" ref="D314:N314" si="145">SUM(D303:D312)-D313</f>
        <v>0</v>
      </c>
      <c r="E314" s="300">
        <f t="shared" si="145"/>
        <v>0</v>
      </c>
      <c r="F314" s="300">
        <f t="shared" si="145"/>
        <v>0</v>
      </c>
      <c r="G314" s="300">
        <f t="shared" si="145"/>
        <v>0</v>
      </c>
      <c r="H314" s="300">
        <f t="shared" si="145"/>
        <v>0</v>
      </c>
      <c r="I314" s="300">
        <f t="shared" si="145"/>
        <v>0</v>
      </c>
      <c r="J314" s="300">
        <f t="shared" si="145"/>
        <v>0</v>
      </c>
      <c r="K314" s="300">
        <f t="shared" si="145"/>
        <v>0</v>
      </c>
      <c r="L314" s="300">
        <f t="shared" si="145"/>
        <v>0</v>
      </c>
      <c r="M314" s="300">
        <f t="shared" si="145"/>
        <v>0</v>
      </c>
      <c r="N314" s="300">
        <f t="shared" si="145"/>
        <v>0</v>
      </c>
    </row>
    <row r="316" spans="1:14" ht="13.15">
      <c r="B316" s="332" t="s">
        <v>47</v>
      </c>
      <c r="H316" s="316"/>
    </row>
    <row r="317" spans="1:14">
      <c r="H317" s="316"/>
    </row>
    <row r="318" spans="1:14" ht="13.15">
      <c r="B318" s="329" t="str">
        <f t="shared" ref="B318:B329" si="146">B302</f>
        <v>Age group</v>
      </c>
      <c r="C318" s="329" t="str">
        <f>C293</f>
        <v>2018/19</v>
      </c>
      <c r="D318" s="329" t="str">
        <f t="shared" ref="D318:N318" si="147">D302</f>
        <v>2019/20</v>
      </c>
      <c r="E318" s="329" t="str">
        <f t="shared" si="147"/>
        <v>2020/21</v>
      </c>
      <c r="F318" s="329" t="str">
        <f t="shared" si="147"/>
        <v>2021/22</v>
      </c>
      <c r="G318" s="329" t="str">
        <f t="shared" si="147"/>
        <v>2022/23</v>
      </c>
      <c r="H318" s="329" t="str">
        <f t="shared" si="147"/>
        <v>2023/24</v>
      </c>
      <c r="I318" s="329" t="str">
        <f t="shared" si="147"/>
        <v>2024/25</v>
      </c>
      <c r="J318" s="329" t="str">
        <f t="shared" si="147"/>
        <v>2025/26</v>
      </c>
      <c r="K318" s="329" t="str">
        <f t="shared" si="147"/>
        <v>2026/27</v>
      </c>
      <c r="L318" s="329" t="str">
        <f t="shared" si="147"/>
        <v>2027/28</v>
      </c>
      <c r="M318" s="329" t="str">
        <f t="shared" si="147"/>
        <v>2028/29</v>
      </c>
      <c r="N318" s="329" t="str">
        <f t="shared" si="147"/>
        <v>2029/30</v>
      </c>
    </row>
    <row r="319" spans="1:14" ht="13.15">
      <c r="B319" s="329" t="str">
        <f t="shared" si="146"/>
        <v>20-24</v>
      </c>
      <c r="C319" s="444">
        <f>C$296*Entrant_age_breakdowns!$K76*$H$31</f>
        <v>844.39418724786049</v>
      </c>
      <c r="D319" s="444">
        <f>D$296*Entrant_age_breakdowns!$K76*$H$31</f>
        <v>800.98335825874426</v>
      </c>
      <c r="E319" s="444">
        <f>E$296*Entrant_age_breakdowns!$K76*$H$31</f>
        <v>805.9787681927935</v>
      </c>
      <c r="F319" s="444">
        <f>F$296*Entrant_age_breakdowns!$K76*$H$31</f>
        <v>811.40517282633698</v>
      </c>
      <c r="G319" s="444">
        <f>G$296*Entrant_age_breakdowns!$K76*$H$31</f>
        <v>875.48795030099279</v>
      </c>
      <c r="H319" s="444">
        <f>H$296*Entrant_age_breakdowns!$K76*$H$31</f>
        <v>870.14186187243286</v>
      </c>
      <c r="I319" s="444">
        <f>I$296*Entrant_age_breakdowns!$K76*$H$31</f>
        <v>815.19829563389203</v>
      </c>
      <c r="J319" s="444">
        <f>J$296*Entrant_age_breakdowns!$K76*$H$31</f>
        <v>803.23513320578525</v>
      </c>
      <c r="K319" s="444">
        <f>K$296*Entrant_age_breakdowns!$K76*$H$31</f>
        <v>782.77625408350457</v>
      </c>
      <c r="L319" s="444">
        <f>L$296*Entrant_age_breakdowns!$K76*$H$31</f>
        <v>767.64042415814049</v>
      </c>
      <c r="M319" s="444">
        <f>M$296*Entrant_age_breakdowns!$K76*$H$31</f>
        <v>753.24962195521232</v>
      </c>
      <c r="N319" s="444">
        <f>N$296*Entrant_age_breakdowns!$K76*$H$31</f>
        <v>763.81792237967773</v>
      </c>
    </row>
    <row r="320" spans="1:14" ht="13.15">
      <c r="B320" s="329" t="str">
        <f t="shared" si="146"/>
        <v>25-29</v>
      </c>
      <c r="C320" s="444">
        <f>C$296*Entrant_age_breakdowns!$K77*$H$31</f>
        <v>880.77581149226432</v>
      </c>
      <c r="D320" s="444">
        <f>D$296*Entrant_age_breakdowns!$K77*$H$31</f>
        <v>835.4945806312835</v>
      </c>
      <c r="E320" s="444">
        <f>E$296*Entrant_age_breakdowns!$K77*$H$31</f>
        <v>840.70522313077652</v>
      </c>
      <c r="F320" s="444">
        <f>F$296*Entrant_age_breakdowns!$K77*$H$31</f>
        <v>846.36543019611918</v>
      </c>
      <c r="G320" s="444">
        <f>G$296*Entrant_age_breakdowns!$K77*$H$31</f>
        <v>913.20928249321037</v>
      </c>
      <c r="H320" s="444">
        <f>H$296*Entrant_age_breakdowns!$K77*$H$31</f>
        <v>907.63285214221332</v>
      </c>
      <c r="I320" s="444">
        <f>I$296*Entrant_age_breakdowns!$K77*$H$31</f>
        <v>850.32198374583413</v>
      </c>
      <c r="J320" s="444">
        <f>J$296*Entrant_age_breakdowns!$K77*$H$31</f>
        <v>837.84337570381012</v>
      </c>
      <c r="K320" s="444">
        <f>K$296*Entrant_age_breakdowns!$K77*$H$31</f>
        <v>816.50300395174872</v>
      </c>
      <c r="L320" s="444">
        <f>L$296*Entrant_age_breakdowns!$K77*$H$31</f>
        <v>800.71503064917067</v>
      </c>
      <c r="M320" s="444">
        <f>M$296*Entrant_age_breakdowns!$K77*$H$31</f>
        <v>785.7041853831455</v>
      </c>
      <c r="N320" s="444">
        <f>N$296*Entrant_age_breakdowns!$K77*$H$31</f>
        <v>796.72783230424898</v>
      </c>
    </row>
    <row r="321" spans="1:14" ht="13.15">
      <c r="B321" s="329" t="str">
        <f t="shared" si="146"/>
        <v>30-34</v>
      </c>
      <c r="C321" s="444">
        <f>C$296*Entrant_age_breakdowns!$K78*$H$31</f>
        <v>431.2830039894867</v>
      </c>
      <c r="D321" s="444">
        <f>D$296*Entrant_age_breakdowns!$K78*$H$31</f>
        <v>409.11047720656103</v>
      </c>
      <c r="E321" s="444">
        <f>E$296*Entrant_age_breakdowns!$K78*$H$31</f>
        <v>411.66193413870513</v>
      </c>
      <c r="F321" s="444">
        <f>F$296*Entrant_age_breakdowns!$K78*$H$31</f>
        <v>414.43352604040314</v>
      </c>
      <c r="G321" s="444">
        <f>G$296*Entrant_age_breakdowns!$K78*$H$31</f>
        <v>447.16446283585822</v>
      </c>
      <c r="H321" s="444">
        <f>H$296*Entrant_age_breakdowns!$K78*$H$31</f>
        <v>444.4338932607908</v>
      </c>
      <c r="I321" s="444">
        <f>I$296*Entrant_age_breakdowns!$K78*$H$31</f>
        <v>416.37090247388534</v>
      </c>
      <c r="J321" s="444">
        <f>J$296*Entrant_age_breakdowns!$K78*$H$31</f>
        <v>410.26059438895595</v>
      </c>
      <c r="K321" s="444">
        <f>K$296*Entrant_age_breakdowns!$K78*$H$31</f>
        <v>399.81101174216656</v>
      </c>
      <c r="L321" s="444">
        <f>L$296*Entrant_age_breakdowns!$K78*$H$31</f>
        <v>392.08023114624473</v>
      </c>
      <c r="M321" s="444">
        <f>M$296*Entrant_age_breakdowns!$K78*$H$31</f>
        <v>384.72998111180726</v>
      </c>
      <c r="N321" s="444">
        <f>N$296*Entrant_age_breakdowns!$K78*$H$31</f>
        <v>390.12784910161719</v>
      </c>
    </row>
    <row r="322" spans="1:14" ht="13.15">
      <c r="B322" s="329" t="str">
        <f t="shared" si="146"/>
        <v>35-39</v>
      </c>
      <c r="C322" s="444">
        <f>C$296*Entrant_age_breakdowns!$K79*$H$31</f>
        <v>322.19832759103781</v>
      </c>
      <c r="D322" s="444">
        <f>D$296*Entrant_age_breakdowns!$K79*$H$31</f>
        <v>305.63391169279322</v>
      </c>
      <c r="E322" s="444">
        <f>E$296*Entrant_age_breakdowns!$K79*$H$31</f>
        <v>307.54002704826274</v>
      </c>
      <c r="F322" s="444">
        <f>F$296*Entrant_age_breakdowns!$K79*$H$31</f>
        <v>309.61059849956376</v>
      </c>
      <c r="G322" s="444">
        <f>G$296*Entrant_age_breakdowns!$K79*$H$31</f>
        <v>334.06287924893604</v>
      </c>
      <c r="H322" s="444">
        <f>H$296*Entrant_age_breakdowns!$K79*$H$31</f>
        <v>332.02295432187088</v>
      </c>
      <c r="I322" s="444">
        <f>I$296*Entrant_age_breakdowns!$K79*$H$31</f>
        <v>311.05795311592482</v>
      </c>
      <c r="J322" s="444">
        <f>J$296*Entrant_age_breakdowns!$K79*$H$31</f>
        <v>306.49312902636194</v>
      </c>
      <c r="K322" s="444">
        <f>K$296*Entrant_age_breakdowns!$K79*$H$31</f>
        <v>298.68656576818648</v>
      </c>
      <c r="L322" s="444">
        <f>L$296*Entrant_age_breakdowns!$K79*$H$31</f>
        <v>292.91113628003535</v>
      </c>
      <c r="M322" s="444">
        <f>M$296*Entrant_age_breakdowns!$K79*$H$31</f>
        <v>287.41998952357881</v>
      </c>
      <c r="N322" s="444">
        <f>N$296*Entrant_age_breakdowns!$K79*$H$31</f>
        <v>291.45257143101782</v>
      </c>
    </row>
    <row r="323" spans="1:14" ht="13.15">
      <c r="B323" s="329" t="str">
        <f t="shared" si="146"/>
        <v>40-44</v>
      </c>
      <c r="C323" s="444">
        <f>C$296*Entrant_age_breakdowns!$K80*$H$31</f>
        <v>269.02613927161275</v>
      </c>
      <c r="D323" s="444">
        <f>D$296*Entrant_age_breakdowns!$K80*$H$31</f>
        <v>255.1953385604113</v>
      </c>
      <c r="E323" s="444">
        <f>E$296*Entrant_age_breakdowns!$K80*$H$31</f>
        <v>256.78688889191756</v>
      </c>
      <c r="F323" s="444">
        <f>F$296*Entrant_age_breakdowns!$K80*$H$31</f>
        <v>258.5157552327031</v>
      </c>
      <c r="G323" s="444">
        <f>G$296*Entrant_age_breakdowns!$K80*$H$31</f>
        <v>278.93269139613028</v>
      </c>
      <c r="H323" s="444">
        <f>H$296*Entrant_age_breakdowns!$K80*$H$31</f>
        <v>277.22941400286942</v>
      </c>
      <c r="I323" s="444">
        <f>I$296*Entrant_age_breakdowns!$K80*$H$31</f>
        <v>259.72425382271064</v>
      </c>
      <c r="J323" s="444">
        <f>J$296*Entrant_age_breakdowns!$K80*$H$31</f>
        <v>255.91275979525588</v>
      </c>
      <c r="K323" s="444">
        <f>K$296*Entrant_age_breakdowns!$K80*$H$31</f>
        <v>249.39450878498906</v>
      </c>
      <c r="L323" s="444">
        <f>L$296*Entrant_age_breakdowns!$K80*$H$31</f>
        <v>244.57219481008582</v>
      </c>
      <c r="M323" s="444">
        <f>M$296*Entrant_age_breakdowns!$K80*$H$31</f>
        <v>239.98724856561483</v>
      </c>
      <c r="N323" s="444">
        <f>N$296*Entrant_age_breakdowns!$K80*$H$31</f>
        <v>243.3543360050999</v>
      </c>
    </row>
    <row r="324" spans="1:14" ht="13.15">
      <c r="B324" s="329" t="str">
        <f t="shared" si="146"/>
        <v>45-49</v>
      </c>
      <c r="C324" s="444">
        <f>C$296*Entrant_age_breakdowns!$K81*$H$31</f>
        <v>228.74987060163249</v>
      </c>
      <c r="D324" s="444">
        <f>D$296*Entrant_age_breakdowns!$K81*$H$31</f>
        <v>216.98969784827005</v>
      </c>
      <c r="E324" s="444">
        <f>E$296*Entrant_age_breakdowns!$K81*$H$31</f>
        <v>218.34297501819029</v>
      </c>
      <c r="F324" s="444">
        <f>F$296*Entrant_age_breakdowns!$K81*$H$31</f>
        <v>219.81301043115408</v>
      </c>
      <c r="G324" s="444">
        <f>G$296*Entrant_age_breakdowns!$K81*$H$31</f>
        <v>237.17329935367579</v>
      </c>
      <c r="H324" s="444">
        <f>H$296*Entrant_age_breakdowns!$K81*$H$31</f>
        <v>235.72502193215084</v>
      </c>
      <c r="I324" s="444">
        <f>I$296*Entrant_age_breakdowns!$K81*$H$31</f>
        <v>220.84058305601113</v>
      </c>
      <c r="J324" s="444">
        <f>J$296*Entrant_age_breakdowns!$K81*$H$31</f>
        <v>217.59971297572903</v>
      </c>
      <c r="K324" s="444">
        <f>K$296*Entrant_age_breakdowns!$K81*$H$31</f>
        <v>212.05731817653034</v>
      </c>
      <c r="L324" s="444">
        <f>L$296*Entrant_age_breakdowns!$K81*$H$31</f>
        <v>207.95695937590887</v>
      </c>
      <c r="M324" s="444">
        <f>M$296*Entrant_age_breakdowns!$K81*$H$31</f>
        <v>204.05843166043184</v>
      </c>
      <c r="N324" s="444">
        <f>N$296*Entrant_age_breakdowns!$K81*$H$31</f>
        <v>206.92142786656987</v>
      </c>
    </row>
    <row r="325" spans="1:14" ht="13.15">
      <c r="B325" s="329" t="str">
        <f t="shared" si="146"/>
        <v>50-54</v>
      </c>
      <c r="C325" s="444">
        <f>C$296*Entrant_age_breakdowns!$K82*$H$31</f>
        <v>168.65567153904297</v>
      </c>
      <c r="D325" s="444">
        <f>D$296*Entrant_age_breakdowns!$K82*$H$31</f>
        <v>159.98497883912177</v>
      </c>
      <c r="E325" s="444">
        <f>E$296*Entrant_age_breakdowns!$K82*$H$31</f>
        <v>160.98274058329702</v>
      </c>
      <c r="F325" s="444">
        <f>F$296*Entrant_age_breakdowns!$K82*$H$31</f>
        <v>162.06658735928647</v>
      </c>
      <c r="G325" s="444">
        <f>G$296*Entrant_age_breakdowns!$K82*$H$31</f>
        <v>174.86620634328432</v>
      </c>
      <c r="H325" s="444">
        <f>H$296*Entrant_age_breakdowns!$K82*$H$31</f>
        <v>173.79840158142937</v>
      </c>
      <c r="I325" s="444">
        <f>I$296*Entrant_age_breakdowns!$K82*$H$31</f>
        <v>162.82420943200981</v>
      </c>
      <c r="J325" s="444">
        <f>J$296*Entrant_age_breakdowns!$K82*$H$31</f>
        <v>160.43473870434039</v>
      </c>
      <c r="K325" s="444">
        <f>K$296*Entrant_age_breakdowns!$K82*$H$31</f>
        <v>156.34836998056858</v>
      </c>
      <c r="L325" s="444">
        <f>L$296*Entrant_age_breakdowns!$K82*$H$31</f>
        <v>153.32520426138808</v>
      </c>
      <c r="M325" s="444">
        <f>M$296*Entrant_age_breakdowns!$K82*$H$31</f>
        <v>150.45084718246144</v>
      </c>
      <c r="N325" s="444">
        <f>N$296*Entrant_age_breakdowns!$K82*$H$31</f>
        <v>152.5617141590852</v>
      </c>
    </row>
    <row r="326" spans="1:14" ht="13.15">
      <c r="B326" s="329" t="str">
        <f t="shared" si="146"/>
        <v>55-59</v>
      </c>
      <c r="C326" s="444">
        <f>C$296*Entrant_age_breakdowns!$K83*$H$31</f>
        <v>102.54948828470434</v>
      </c>
      <c r="D326" s="444">
        <f>D$296*Entrant_age_breakdowns!$K83*$H$31</f>
        <v>97.277355475076263</v>
      </c>
      <c r="E326" s="444">
        <f>E$296*Entrant_age_breakdowns!$K83*$H$31</f>
        <v>97.884035080698311</v>
      </c>
      <c r="F326" s="444">
        <f>F$296*Entrant_age_breakdowns!$K83*$H$31</f>
        <v>98.543057876922617</v>
      </c>
      <c r="G326" s="444">
        <f>G$296*Entrant_age_breakdowns!$K83*$H$31</f>
        <v>106.32574531974782</v>
      </c>
      <c r="H326" s="444">
        <f>H$296*Entrant_age_breakdowns!$K83*$H$31</f>
        <v>105.67647671871627</v>
      </c>
      <c r="I326" s="444">
        <f>I$296*Entrant_age_breakdowns!$K83*$H$31</f>
        <v>99.003722823212229</v>
      </c>
      <c r="J326" s="444">
        <f>J$296*Entrant_age_breakdowns!$K83*$H$31</f>
        <v>97.550827713562427</v>
      </c>
      <c r="K326" s="444">
        <f>K$296*Entrant_age_breakdowns!$K83*$H$31</f>
        <v>95.066149802992371</v>
      </c>
      <c r="L326" s="444">
        <f>L$296*Entrant_age_breakdowns!$K83*$H$31</f>
        <v>93.227942438409016</v>
      </c>
      <c r="M326" s="444">
        <f>M$296*Entrant_age_breakdowns!$K83*$H$31</f>
        <v>91.48021676217401</v>
      </c>
      <c r="N326" s="444">
        <f>N$296*Entrant_age_breakdowns!$K83*$H$31</f>
        <v>92.763709492151563</v>
      </c>
    </row>
    <row r="327" spans="1:14" ht="13.15">
      <c r="B327" s="329" t="str">
        <f t="shared" si="146"/>
        <v>60-64</v>
      </c>
      <c r="C327" s="444">
        <f>C$296*Entrant_age_breakdowns!$K84*$H$31</f>
        <v>51.962662645967299</v>
      </c>
      <c r="D327" s="444">
        <f>D$296*Entrant_age_breakdowns!$K84*$H$31</f>
        <v>49.291229924129908</v>
      </c>
      <c r="E327" s="444">
        <f>E$296*Entrant_age_breakdowns!$K84*$H$31</f>
        <v>49.5986394315631</v>
      </c>
      <c r="F327" s="444">
        <f>F$296*Entrant_age_breakdowns!$K84*$H$31</f>
        <v>49.932571660860361</v>
      </c>
      <c r="G327" s="444">
        <f>G$296*Entrant_age_breakdowns!$K84*$H$31</f>
        <v>53.876122904605111</v>
      </c>
      <c r="H327" s="444">
        <f>H$296*Entrant_age_breakdowns!$K84*$H$31</f>
        <v>53.547133205618437</v>
      </c>
      <c r="I327" s="444">
        <f>I$296*Entrant_age_breakdowns!$K84*$H$31</f>
        <v>50.165994348747546</v>
      </c>
      <c r="J327" s="444">
        <f>J$296*Entrant_age_breakdowns!$K84*$H$31</f>
        <v>49.429800539246401</v>
      </c>
      <c r="K327" s="444">
        <f>K$296*Entrant_age_breakdowns!$K84*$H$31</f>
        <v>48.170793963880634</v>
      </c>
      <c r="L327" s="444">
        <f>L$296*Entrant_age_breakdowns!$K84*$H$31</f>
        <v>47.239359290174662</v>
      </c>
      <c r="M327" s="444">
        <f>M$296*Entrant_age_breakdowns!$K84*$H$31</f>
        <v>46.353772426398564</v>
      </c>
      <c r="N327" s="444">
        <f>N$296*Entrant_age_breakdowns!$K84*$H$31</f>
        <v>47.004128667584446</v>
      </c>
    </row>
    <row r="328" spans="1:14" ht="13.15">
      <c r="B328" s="329" t="str">
        <f t="shared" si="146"/>
        <v>65 plus</v>
      </c>
      <c r="C328" s="444">
        <f>C$296*Entrant_age_breakdowns!$K85*$H$31</f>
        <v>15.98228209885664</v>
      </c>
      <c r="D328" s="444">
        <f>D$296*Entrant_age_breakdowns!$K85*$H$31</f>
        <v>15.160623061493299</v>
      </c>
      <c r="E328" s="444">
        <f>E$296*Entrant_age_breakdowns!$K85*$H$31</f>
        <v>15.25517374880395</v>
      </c>
      <c r="F328" s="444">
        <f>F$296*Entrant_age_breakdowns!$K85*$H$31</f>
        <v>15.357882093964996</v>
      </c>
      <c r="G328" s="444">
        <f>G$296*Entrant_age_breakdowns!$K85*$H$31</f>
        <v>16.570809708514727</v>
      </c>
      <c r="H328" s="444">
        <f>H$296*Entrant_age_breakdowns!$K85*$H$31</f>
        <v>16.469621549381181</v>
      </c>
      <c r="I328" s="444">
        <f>I$296*Entrant_age_breakdowns!$K85*$H$31</f>
        <v>15.42967647585616</v>
      </c>
      <c r="J328" s="444">
        <f>J$296*Entrant_age_breakdowns!$K85*$H$31</f>
        <v>15.203243561456762</v>
      </c>
      <c r="K328" s="444">
        <f>K$296*Entrant_age_breakdowns!$K85*$H$31</f>
        <v>14.816007857449343</v>
      </c>
      <c r="L328" s="444">
        <f>L$296*Entrant_age_breakdowns!$K85*$H$31</f>
        <v>14.529524237215139</v>
      </c>
      <c r="M328" s="444">
        <f>M$296*Entrant_age_breakdowns!$K85*$H$31</f>
        <v>14.25714213900852</v>
      </c>
      <c r="N328" s="444">
        <f>N$296*Entrant_age_breakdowns!$K85*$H$31</f>
        <v>14.457173784465228</v>
      </c>
    </row>
    <row r="329" spans="1:14" ht="13.15">
      <c r="B329" s="329" t="str">
        <f t="shared" si="146"/>
        <v>Total</v>
      </c>
      <c r="C329" s="444">
        <f>C$296*Entrant_age_breakdowns!$K86*$H$31</f>
        <v>3315.5774447624658</v>
      </c>
      <c r="D329" s="444">
        <f>D$296*Entrant_age_breakdowns!$K86*$H$31</f>
        <v>3145.1215514978844</v>
      </c>
      <c r="E329" s="444">
        <f>E$296*Entrant_age_breakdowns!$K86*$H$31</f>
        <v>3164.7364052650078</v>
      </c>
      <c r="F329" s="444">
        <f>F$296*Entrant_age_breakdowns!$K86*$H$31</f>
        <v>3186.0435922173147</v>
      </c>
      <c r="G329" s="444">
        <f>G$296*Entrant_age_breakdowns!$K86*$H$31</f>
        <v>3437.6694499049554</v>
      </c>
      <c r="H329" s="444">
        <f>H$296*Entrant_age_breakdowns!$K86*$H$31</f>
        <v>3416.6776305874732</v>
      </c>
      <c r="I329" s="444">
        <f>I$296*Entrant_age_breakdowns!$K86*$H$31</f>
        <v>3200.9375749280839</v>
      </c>
      <c r="J329" s="444">
        <f>J$296*Entrant_age_breakdowns!$K86*$H$31</f>
        <v>3153.9633156145042</v>
      </c>
      <c r="K329" s="444">
        <f>K$296*Entrant_age_breakdowns!$K86*$H$31</f>
        <v>3073.6299841120167</v>
      </c>
      <c r="L329" s="444">
        <f>L$296*Entrant_age_breakdowns!$K86*$H$31</f>
        <v>3014.1980066467727</v>
      </c>
      <c r="M329" s="444">
        <f>M$296*Entrant_age_breakdowns!$K86*$H$31</f>
        <v>2957.6914367098329</v>
      </c>
      <c r="N329" s="444">
        <f>N$296*Entrant_age_breakdowns!$K86*$H$31</f>
        <v>2999.1886651915179</v>
      </c>
    </row>
    <row r="330" spans="1:14">
      <c r="A330" s="300">
        <f>SUM(C330:N330)</f>
        <v>0</v>
      </c>
      <c r="C330" s="300">
        <f>SUM(C319:C328)-C329</f>
        <v>0</v>
      </c>
      <c r="D330" s="300">
        <f t="shared" ref="D330:N330" si="148">SUM(D319:D328)-D329</f>
        <v>0</v>
      </c>
      <c r="E330" s="300">
        <f t="shared" si="148"/>
        <v>0</v>
      </c>
      <c r="F330" s="300">
        <f t="shared" si="148"/>
        <v>0</v>
      </c>
      <c r="G330" s="300">
        <f t="shared" si="148"/>
        <v>0</v>
      </c>
      <c r="H330" s="300">
        <f t="shared" si="148"/>
        <v>0</v>
      </c>
      <c r="I330" s="300">
        <f t="shared" si="148"/>
        <v>0</v>
      </c>
      <c r="J330" s="300">
        <f t="shared" si="148"/>
        <v>0</v>
      </c>
      <c r="K330" s="300">
        <f t="shared" si="148"/>
        <v>0</v>
      </c>
      <c r="L330" s="300">
        <f t="shared" si="148"/>
        <v>0</v>
      </c>
      <c r="M330" s="300">
        <f t="shared" si="148"/>
        <v>0</v>
      </c>
      <c r="N330" s="300">
        <f t="shared" si="148"/>
        <v>0</v>
      </c>
    </row>
    <row r="331" spans="1:14">
      <c r="C331" s="320">
        <f>C296</f>
        <v>4196.6123058516623</v>
      </c>
      <c r="D331" s="320">
        <f t="shared" ref="D331:N331" si="149">D296</f>
        <v>3980.8618638256198</v>
      </c>
      <c r="E331" s="320">
        <f t="shared" si="149"/>
        <v>4005.6888926216516</v>
      </c>
      <c r="F331" s="320">
        <f t="shared" si="149"/>
        <v>4032.6579513925103</v>
      </c>
      <c r="G331" s="320">
        <f t="shared" si="149"/>
        <v>4351.147321173491</v>
      </c>
      <c r="H331" s="320">
        <f t="shared" si="149"/>
        <v>4324.5774313918118</v>
      </c>
      <c r="I331" s="320">
        <f t="shared" si="149"/>
        <v>4051.5096513357257</v>
      </c>
      <c r="J331" s="320">
        <f t="shared" si="149"/>
        <v>3992.0531138312131</v>
      </c>
      <c r="K331" s="320">
        <f t="shared" si="149"/>
        <v>3890.3731340479171</v>
      </c>
      <c r="L331" s="320">
        <f t="shared" si="149"/>
        <v>3815.1485397963993</v>
      </c>
      <c r="M331" s="320">
        <f t="shared" si="149"/>
        <v>3743.6267096749443</v>
      </c>
      <c r="N331" s="320">
        <f t="shared" si="149"/>
        <v>3796.1508273003892</v>
      </c>
    </row>
    <row r="332" spans="1:14">
      <c r="C332" s="320">
        <f>C313+C329</f>
        <v>4196.6123058516623</v>
      </c>
      <c r="D332" s="320">
        <f t="shared" ref="D332:N332" si="150">D313+D329</f>
        <v>3980.8618638256198</v>
      </c>
      <c r="E332" s="320">
        <f t="shared" si="150"/>
        <v>4005.6888926216516</v>
      </c>
      <c r="F332" s="320">
        <f t="shared" si="150"/>
        <v>4032.6579513925103</v>
      </c>
      <c r="G332" s="320">
        <f t="shared" si="150"/>
        <v>4351.147321173491</v>
      </c>
      <c r="H332" s="320">
        <f t="shared" si="150"/>
        <v>4324.5774313918118</v>
      </c>
      <c r="I332" s="320">
        <f t="shared" si="150"/>
        <v>4051.5096513357262</v>
      </c>
      <c r="J332" s="320">
        <f t="shared" si="150"/>
        <v>3992.0531138312135</v>
      </c>
      <c r="K332" s="320">
        <f t="shared" si="150"/>
        <v>3890.3731340479176</v>
      </c>
      <c r="L332" s="320">
        <f t="shared" si="150"/>
        <v>3815.1485397963993</v>
      </c>
      <c r="M332" s="320">
        <f t="shared" si="150"/>
        <v>3743.6267096749443</v>
      </c>
      <c r="N332" s="320">
        <f t="shared" si="150"/>
        <v>3796.1508273003897</v>
      </c>
    </row>
    <row r="333" spans="1:14">
      <c r="A333" s="300">
        <f>SUM(C333:L333)</f>
        <v>0</v>
      </c>
      <c r="C333" s="320">
        <f>C331-C332</f>
        <v>0</v>
      </c>
      <c r="D333" s="320">
        <f t="shared" ref="D333:K333" si="151">D331-D332</f>
        <v>0</v>
      </c>
      <c r="E333" s="320">
        <f t="shared" si="151"/>
        <v>0</v>
      </c>
      <c r="F333" s="320">
        <f t="shared" si="151"/>
        <v>0</v>
      </c>
      <c r="G333" s="320">
        <f t="shared" si="151"/>
        <v>0</v>
      </c>
      <c r="H333" s="320">
        <f t="shared" si="151"/>
        <v>0</v>
      </c>
      <c r="I333" s="320">
        <f t="shared" si="151"/>
        <v>0</v>
      </c>
      <c r="J333" s="320">
        <f t="shared" si="151"/>
        <v>0</v>
      </c>
      <c r="K333" s="320">
        <f t="shared" si="151"/>
        <v>0</v>
      </c>
      <c r="L333" s="320">
        <f>L331-L332</f>
        <v>0</v>
      </c>
      <c r="M333" s="320">
        <f>M331-M332</f>
        <v>0</v>
      </c>
      <c r="N333" s="320">
        <f>N331-N332</f>
        <v>0</v>
      </c>
    </row>
    <row r="334" spans="1:14" ht="13.15">
      <c r="C334" s="320"/>
      <c r="D334" s="320"/>
      <c r="E334" s="320"/>
      <c r="F334" s="320"/>
      <c r="G334" s="320"/>
      <c r="H334" s="333"/>
      <c r="I334" s="320"/>
      <c r="J334" s="320"/>
      <c r="K334" s="320"/>
      <c r="L334" s="320"/>
    </row>
    <row r="335" spans="1:14" ht="15">
      <c r="B335" s="331" t="s">
        <v>175</v>
      </c>
      <c r="C335" s="320"/>
      <c r="D335" s="320"/>
      <c r="E335" s="320"/>
      <c r="F335" s="320"/>
      <c r="G335" s="320"/>
      <c r="H335" s="333"/>
      <c r="I335" s="320"/>
      <c r="J335" s="320"/>
      <c r="K335" s="320"/>
      <c r="L335" s="320"/>
    </row>
    <row r="336" spans="1:14" ht="15">
      <c r="B336" s="331"/>
      <c r="C336" s="320"/>
      <c r="D336" s="320"/>
      <c r="E336" s="320"/>
      <c r="F336" s="320"/>
      <c r="G336" s="320"/>
      <c r="H336" s="333"/>
      <c r="I336" s="320"/>
      <c r="J336" s="320"/>
      <c r="K336" s="320"/>
      <c r="L336" s="320"/>
    </row>
    <row r="337" spans="1:14" ht="13.15">
      <c r="B337" s="332" t="s">
        <v>46</v>
      </c>
      <c r="C337" s="320"/>
      <c r="D337" s="320"/>
      <c r="E337" s="320"/>
      <c r="F337" s="320"/>
      <c r="G337" s="320"/>
      <c r="H337" s="330"/>
      <c r="I337" s="320"/>
      <c r="J337" s="320"/>
      <c r="K337" s="320"/>
      <c r="L337" s="320"/>
    </row>
    <row r="338" spans="1:14">
      <c r="C338" s="320"/>
      <c r="D338" s="320"/>
      <c r="E338" s="320"/>
      <c r="F338" s="320"/>
      <c r="G338" s="320"/>
      <c r="H338" s="330"/>
      <c r="I338" s="320"/>
      <c r="J338" s="320"/>
      <c r="K338" s="320"/>
      <c r="L338" s="320"/>
    </row>
    <row r="339" spans="1:14" ht="13.15">
      <c r="B339" s="329" t="str">
        <f>B318</f>
        <v>Age group</v>
      </c>
      <c r="C339" s="329" t="str">
        <f t="shared" ref="C339:N339" si="152">C318</f>
        <v>2018/19</v>
      </c>
      <c r="D339" s="329" t="str">
        <f t="shared" si="152"/>
        <v>2019/20</v>
      </c>
      <c r="E339" s="329" t="str">
        <f t="shared" si="152"/>
        <v>2020/21</v>
      </c>
      <c r="F339" s="329" t="str">
        <f t="shared" si="152"/>
        <v>2021/22</v>
      </c>
      <c r="G339" s="329" t="str">
        <f t="shared" si="152"/>
        <v>2022/23</v>
      </c>
      <c r="H339" s="329" t="str">
        <f t="shared" si="152"/>
        <v>2023/24</v>
      </c>
      <c r="I339" s="329" t="str">
        <f t="shared" si="152"/>
        <v>2024/25</v>
      </c>
      <c r="J339" s="329" t="str">
        <f t="shared" si="152"/>
        <v>2025/26</v>
      </c>
      <c r="K339" s="329" t="str">
        <f t="shared" si="152"/>
        <v>2026/27</v>
      </c>
      <c r="L339" s="329" t="str">
        <f t="shared" si="152"/>
        <v>2027/28</v>
      </c>
      <c r="M339" s="329" t="str">
        <f t="shared" si="152"/>
        <v>2028/29</v>
      </c>
      <c r="N339" s="329" t="str">
        <f t="shared" si="152"/>
        <v>2029/30</v>
      </c>
    </row>
    <row r="340" spans="1:14" ht="13.15">
      <c r="B340" s="329" t="str">
        <f t="shared" ref="B340:B350" si="153">B319</f>
        <v>20-24</v>
      </c>
      <c r="C340" s="444">
        <f t="shared" ref="C340:N340" si="154">C303+C247</f>
        <v>411.43193264495989</v>
      </c>
      <c r="D340" s="444">
        <f t="shared" si="154"/>
        <v>499.11154671742878</v>
      </c>
      <c r="E340" s="444">
        <f t="shared" si="154"/>
        <v>561.47276382500115</v>
      </c>
      <c r="F340" s="444">
        <f t="shared" si="154"/>
        <v>606.16973541719233</v>
      </c>
      <c r="G340" s="444">
        <f t="shared" si="154"/>
        <v>654.28923627492861</v>
      </c>
      <c r="H340" s="444">
        <f t="shared" si="154"/>
        <v>686.34038651994797</v>
      </c>
      <c r="I340" s="444">
        <f t="shared" si="154"/>
        <v>694.03511694918154</v>
      </c>
      <c r="J340" s="444">
        <f t="shared" si="154"/>
        <v>696.20862028346778</v>
      </c>
      <c r="K340" s="444">
        <f t="shared" si="154"/>
        <v>692.28404661763807</v>
      </c>
      <c r="L340" s="444">
        <f t="shared" si="154"/>
        <v>685.5321455747096</v>
      </c>
      <c r="M340" s="444">
        <f t="shared" si="154"/>
        <v>677.0115393774181</v>
      </c>
      <c r="N340" s="444">
        <f t="shared" si="154"/>
        <v>673.89290896650243</v>
      </c>
    </row>
    <row r="341" spans="1:14" ht="13.15">
      <c r="B341" s="329" t="str">
        <f t="shared" si="153"/>
        <v>25-29</v>
      </c>
      <c r="C341" s="444">
        <f t="shared" ref="C341:N341" si="155">C304+C248</f>
        <v>1012.8150614429981</v>
      </c>
      <c r="D341" s="444">
        <f t="shared" si="155"/>
        <v>1005.5082023145047</v>
      </c>
      <c r="E341" s="444">
        <f t="shared" si="155"/>
        <v>1017.2131009158985</v>
      </c>
      <c r="F341" s="444">
        <f t="shared" si="155"/>
        <v>1037.6190646395107</v>
      </c>
      <c r="G341" s="444">
        <f t="shared" si="155"/>
        <v>1077.5531263482105</v>
      </c>
      <c r="H341" s="444">
        <f t="shared" si="155"/>
        <v>1112.5543069654152</v>
      </c>
      <c r="I341" s="444">
        <f t="shared" si="155"/>
        <v>1127.5246880380298</v>
      </c>
      <c r="J341" s="444">
        <f t="shared" si="155"/>
        <v>1136.0698288053895</v>
      </c>
      <c r="K341" s="444">
        <f t="shared" si="155"/>
        <v>1136.7800294716394</v>
      </c>
      <c r="L341" s="444">
        <f t="shared" si="155"/>
        <v>1132.3945315425437</v>
      </c>
      <c r="M341" s="444">
        <f t="shared" si="155"/>
        <v>1124.1416802630245</v>
      </c>
      <c r="N341" s="444">
        <f t="shared" si="155"/>
        <v>1119.7812219928301</v>
      </c>
    </row>
    <row r="342" spans="1:14" ht="13.15">
      <c r="B342" s="329" t="str">
        <f t="shared" si="153"/>
        <v>30-34</v>
      </c>
      <c r="C342" s="444">
        <f t="shared" ref="C342:N342" si="156">C305+C249</f>
        <v>1208.0919118639249</v>
      </c>
      <c r="D342" s="444">
        <f t="shared" si="156"/>
        <v>1181.2034864969173</v>
      </c>
      <c r="E342" s="444">
        <f t="shared" si="156"/>
        <v>1160.8559324020605</v>
      </c>
      <c r="F342" s="444">
        <f t="shared" si="156"/>
        <v>1148.585888686453</v>
      </c>
      <c r="G342" s="444">
        <f t="shared" si="156"/>
        <v>1152.0229801538546</v>
      </c>
      <c r="H342" s="444">
        <f t="shared" si="156"/>
        <v>1161.1455932774088</v>
      </c>
      <c r="I342" s="444">
        <f t="shared" si="156"/>
        <v>1166.8038756532205</v>
      </c>
      <c r="J342" s="444">
        <f t="shared" si="156"/>
        <v>1172.0786809405099</v>
      </c>
      <c r="K342" s="444">
        <f t="shared" si="156"/>
        <v>1174.7402997238401</v>
      </c>
      <c r="L342" s="444">
        <f t="shared" si="156"/>
        <v>1174.7694458943793</v>
      </c>
      <c r="M342" s="444">
        <f t="shared" si="156"/>
        <v>1172.0331495020837</v>
      </c>
      <c r="N342" s="444">
        <f t="shared" si="156"/>
        <v>1169.9455676775997</v>
      </c>
    </row>
    <row r="343" spans="1:14" ht="13.15">
      <c r="B343" s="329" t="str">
        <f t="shared" si="153"/>
        <v>35-39</v>
      </c>
      <c r="C343" s="444">
        <f t="shared" ref="C343:N343" si="157">C306+C250</f>
        <v>1104.283875530816</v>
      </c>
      <c r="D343" s="444">
        <f t="shared" si="157"/>
        <v>1122.8602696455393</v>
      </c>
      <c r="E343" s="444">
        <f t="shared" si="157"/>
        <v>1132.1909602902811</v>
      </c>
      <c r="F343" s="444">
        <f t="shared" si="157"/>
        <v>1135.6870126236315</v>
      </c>
      <c r="G343" s="444">
        <f t="shared" si="157"/>
        <v>1142.5019898262797</v>
      </c>
      <c r="H343" s="444">
        <f t="shared" si="157"/>
        <v>1147.6433832820712</v>
      </c>
      <c r="I343" s="444">
        <f t="shared" si="157"/>
        <v>1147.5691148064418</v>
      </c>
      <c r="J343" s="444">
        <f t="shared" si="157"/>
        <v>1147.3487338520338</v>
      </c>
      <c r="K343" s="444">
        <f t="shared" si="157"/>
        <v>1146.0877300980289</v>
      </c>
      <c r="L343" s="444">
        <f t="shared" si="157"/>
        <v>1144.1119555215582</v>
      </c>
      <c r="M343" s="444">
        <f t="shared" si="157"/>
        <v>1141.1949776942911</v>
      </c>
      <c r="N343" s="444">
        <f t="shared" si="157"/>
        <v>1139.5996448501701</v>
      </c>
    </row>
    <row r="344" spans="1:14" ht="13.15">
      <c r="B344" s="329" t="str">
        <f t="shared" si="153"/>
        <v>40-44</v>
      </c>
      <c r="C344" s="444">
        <f t="shared" ref="C344:N344" si="158">C307+C251</f>
        <v>935.46036530696676</v>
      </c>
      <c r="D344" s="444">
        <f t="shared" si="158"/>
        <v>968.6255398755402</v>
      </c>
      <c r="E344" s="444">
        <f t="shared" si="158"/>
        <v>997.19745989856699</v>
      </c>
      <c r="F344" s="444">
        <f t="shared" si="158"/>
        <v>1020.4676619149743</v>
      </c>
      <c r="G344" s="444">
        <f t="shared" si="158"/>
        <v>1043.8425168597116</v>
      </c>
      <c r="H344" s="444">
        <f t="shared" si="158"/>
        <v>1062.0341074147927</v>
      </c>
      <c r="I344" s="444">
        <f t="shared" si="158"/>
        <v>1071.8622830347883</v>
      </c>
      <c r="J344" s="444">
        <f t="shared" si="158"/>
        <v>1078.1422324090474</v>
      </c>
      <c r="K344" s="444">
        <f t="shared" si="158"/>
        <v>1081.0379105785275</v>
      </c>
      <c r="L344" s="444">
        <f t="shared" si="158"/>
        <v>1081.6748650685313</v>
      </c>
      <c r="M344" s="444">
        <f t="shared" si="158"/>
        <v>1080.562844641775</v>
      </c>
      <c r="N344" s="444">
        <f t="shared" si="158"/>
        <v>1080.0887145757588</v>
      </c>
    </row>
    <row r="345" spans="1:14" ht="13.15">
      <c r="B345" s="329" t="str">
        <f t="shared" si="153"/>
        <v>45-49</v>
      </c>
      <c r="C345" s="444">
        <f t="shared" ref="C345:N345" si="159">C308+C252</f>
        <v>809.08635455311344</v>
      </c>
      <c r="D345" s="444">
        <f t="shared" si="159"/>
        <v>820.30516291918502</v>
      </c>
      <c r="E345" s="444">
        <f t="shared" si="159"/>
        <v>834.96880504297599</v>
      </c>
      <c r="F345" s="444">
        <f t="shared" si="159"/>
        <v>851.13362393513614</v>
      </c>
      <c r="G345" s="444">
        <f t="shared" si="159"/>
        <v>871.81832008201718</v>
      </c>
      <c r="H345" s="444">
        <f t="shared" si="159"/>
        <v>890.82876638890934</v>
      </c>
      <c r="I345" s="444">
        <f t="shared" si="159"/>
        <v>904.0974196468901</v>
      </c>
      <c r="J345" s="444">
        <f t="shared" si="159"/>
        <v>914.73351340438398</v>
      </c>
      <c r="K345" s="444">
        <f t="shared" si="159"/>
        <v>922.18479190905282</v>
      </c>
      <c r="L345" s="444">
        <f t="shared" si="159"/>
        <v>927.07222182813018</v>
      </c>
      <c r="M345" s="444">
        <f t="shared" si="159"/>
        <v>929.72597186035478</v>
      </c>
      <c r="N345" s="444">
        <f t="shared" si="159"/>
        <v>932.22368446824896</v>
      </c>
    </row>
    <row r="346" spans="1:14" ht="13.15">
      <c r="B346" s="329" t="str">
        <f t="shared" si="153"/>
        <v>50-54</v>
      </c>
      <c r="C346" s="444">
        <f t="shared" ref="C346:N346" si="160">C309+C253</f>
        <v>600.08068578385826</v>
      </c>
      <c r="D346" s="444">
        <f t="shared" si="160"/>
        <v>614.67659982201781</v>
      </c>
      <c r="E346" s="444">
        <f t="shared" si="160"/>
        <v>627.37738503084006</v>
      </c>
      <c r="F346" s="444">
        <f t="shared" si="160"/>
        <v>639.21261159385392</v>
      </c>
      <c r="G346" s="444">
        <f t="shared" si="160"/>
        <v>653.93358470137764</v>
      </c>
      <c r="H346" s="444">
        <f t="shared" si="160"/>
        <v>667.83280074864024</v>
      </c>
      <c r="I346" s="444">
        <f t="shared" si="160"/>
        <v>678.21529391340744</v>
      </c>
      <c r="J346" s="444">
        <f t="shared" si="160"/>
        <v>687.34810725287241</v>
      </c>
      <c r="K346" s="444">
        <f t="shared" si="160"/>
        <v>694.6697489354375</v>
      </c>
      <c r="L346" s="444">
        <f t="shared" si="160"/>
        <v>700.41487104521991</v>
      </c>
      <c r="M346" s="444">
        <f t="shared" si="160"/>
        <v>704.61848677172679</v>
      </c>
      <c r="N346" s="444">
        <f t="shared" si="160"/>
        <v>708.6495731809581</v>
      </c>
    </row>
    <row r="347" spans="1:14" ht="13.15">
      <c r="B347" s="329" t="str">
        <f t="shared" si="153"/>
        <v>55-59</v>
      </c>
      <c r="C347" s="444">
        <f t="shared" ref="C347:N347" si="161">C310+C254</f>
        <v>333.0364758221238</v>
      </c>
      <c r="D347" s="444">
        <f t="shared" si="161"/>
        <v>318.42049977319095</v>
      </c>
      <c r="E347" s="444">
        <f t="shared" si="161"/>
        <v>311.94919309934926</v>
      </c>
      <c r="F347" s="444">
        <f t="shared" si="161"/>
        <v>310.0839512968027</v>
      </c>
      <c r="G347" s="444">
        <f t="shared" si="161"/>
        <v>312.81426925696513</v>
      </c>
      <c r="H347" s="444">
        <f t="shared" si="161"/>
        <v>316.52393852826003</v>
      </c>
      <c r="I347" s="444">
        <f t="shared" si="161"/>
        <v>319.10168805104115</v>
      </c>
      <c r="J347" s="444">
        <f t="shared" si="161"/>
        <v>321.8485791709744</v>
      </c>
      <c r="K347" s="444">
        <f t="shared" si="161"/>
        <v>324.23453035868329</v>
      </c>
      <c r="L347" s="444">
        <f t="shared" si="161"/>
        <v>326.29947387962221</v>
      </c>
      <c r="M347" s="444">
        <f t="shared" si="161"/>
        <v>327.95537778789458</v>
      </c>
      <c r="N347" s="444">
        <f t="shared" si="161"/>
        <v>329.93566138246331</v>
      </c>
    </row>
    <row r="348" spans="1:14" ht="13.15">
      <c r="B348" s="329" t="str">
        <f t="shared" si="153"/>
        <v>60-64</v>
      </c>
      <c r="C348" s="444">
        <f t="shared" ref="C348:N348" si="162">C311+C255</f>
        <v>116.65801400294772</v>
      </c>
      <c r="D348" s="444">
        <f t="shared" si="162"/>
        <v>116.84141157192923</v>
      </c>
      <c r="E348" s="444">
        <f t="shared" si="162"/>
        <v>115.12704408431416</v>
      </c>
      <c r="F348" s="444">
        <f t="shared" si="162"/>
        <v>113.46460042286813</v>
      </c>
      <c r="G348" s="444">
        <f t="shared" si="162"/>
        <v>113.40801285439366</v>
      </c>
      <c r="H348" s="444">
        <f t="shared" si="162"/>
        <v>113.64538393043875</v>
      </c>
      <c r="I348" s="444">
        <f t="shared" si="162"/>
        <v>113.35127119719262</v>
      </c>
      <c r="J348" s="444">
        <f t="shared" si="162"/>
        <v>113.33740926999673</v>
      </c>
      <c r="K348" s="444">
        <f t="shared" si="162"/>
        <v>113.35196842231423</v>
      </c>
      <c r="L348" s="444">
        <f t="shared" si="162"/>
        <v>113.4215001447097</v>
      </c>
      <c r="M348" s="444">
        <f t="shared" si="162"/>
        <v>113.49009878064508</v>
      </c>
      <c r="N348" s="444">
        <f t="shared" si="162"/>
        <v>113.91329624283833</v>
      </c>
    </row>
    <row r="349" spans="1:14" ht="13.15">
      <c r="B349" s="329" t="str">
        <f t="shared" si="153"/>
        <v>65 plus</v>
      </c>
      <c r="C349" s="444">
        <f t="shared" ref="C349:N349" si="163">C312+C256</f>
        <v>35.326035105924262</v>
      </c>
      <c r="D349" s="444">
        <f t="shared" si="163"/>
        <v>38.890871109765854</v>
      </c>
      <c r="E349" s="444">
        <f t="shared" si="163"/>
        <v>41.059331303064226</v>
      </c>
      <c r="F349" s="444">
        <f t="shared" si="163"/>
        <v>42.158610174153623</v>
      </c>
      <c r="G349" s="444">
        <f t="shared" si="163"/>
        <v>42.936524875221821</v>
      </c>
      <c r="H349" s="444">
        <f t="shared" si="163"/>
        <v>43.365130308489086</v>
      </c>
      <c r="I349" s="444">
        <f t="shared" si="163"/>
        <v>43.371665111803381</v>
      </c>
      <c r="J349" s="444">
        <f t="shared" si="163"/>
        <v>43.280427888737847</v>
      </c>
      <c r="K349" s="444">
        <f t="shared" si="163"/>
        <v>43.121671060376997</v>
      </c>
      <c r="L349" s="444">
        <f t="shared" si="163"/>
        <v>42.952945559651106</v>
      </c>
      <c r="M349" s="444">
        <f t="shared" si="163"/>
        <v>42.788576729436457</v>
      </c>
      <c r="N349" s="444">
        <f t="shared" si="163"/>
        <v>42.752218221139991</v>
      </c>
    </row>
    <row r="350" spans="1:14" ht="13.15">
      <c r="B350" s="329" t="str">
        <f t="shared" si="153"/>
        <v>Total</v>
      </c>
      <c r="C350" s="444">
        <f t="shared" ref="C350:N350" si="164">SUM(C340:C349)</f>
        <v>6566.2707120576333</v>
      </c>
      <c r="D350" s="444">
        <f t="shared" si="164"/>
        <v>6686.4435902460191</v>
      </c>
      <c r="E350" s="444">
        <f t="shared" si="164"/>
        <v>6799.4119758923516</v>
      </c>
      <c r="F350" s="444">
        <f t="shared" si="164"/>
        <v>6904.5827607045749</v>
      </c>
      <c r="G350" s="444">
        <f t="shared" si="164"/>
        <v>7065.1205612329613</v>
      </c>
      <c r="H350" s="444">
        <f t="shared" si="164"/>
        <v>7201.9137973643737</v>
      </c>
      <c r="I350" s="444">
        <f t="shared" si="164"/>
        <v>7265.9324164019972</v>
      </c>
      <c r="J350" s="444">
        <f t="shared" si="164"/>
        <v>7310.3961332774134</v>
      </c>
      <c r="K350" s="444">
        <f t="shared" si="164"/>
        <v>7328.4927271755378</v>
      </c>
      <c r="L350" s="444">
        <f t="shared" si="164"/>
        <v>7328.6439560590561</v>
      </c>
      <c r="M350" s="444">
        <f t="shared" si="164"/>
        <v>7313.5227034086492</v>
      </c>
      <c r="N350" s="444">
        <f t="shared" si="164"/>
        <v>7310.7824915585097</v>
      </c>
    </row>
    <row r="351" spans="1:14">
      <c r="A351" s="300">
        <f>SUM(C351:N351)</f>
        <v>0</v>
      </c>
      <c r="C351" s="300">
        <f>SUM(C340:C349)-C350</f>
        <v>0</v>
      </c>
      <c r="D351" s="300">
        <f t="shared" ref="D351:N351" si="165">SUM(D340:D349)-D350</f>
        <v>0</v>
      </c>
      <c r="E351" s="300">
        <f t="shared" si="165"/>
        <v>0</v>
      </c>
      <c r="F351" s="300">
        <f t="shared" si="165"/>
        <v>0</v>
      </c>
      <c r="G351" s="300">
        <f t="shared" si="165"/>
        <v>0</v>
      </c>
      <c r="H351" s="300">
        <f t="shared" si="165"/>
        <v>0</v>
      </c>
      <c r="I351" s="300">
        <f t="shared" si="165"/>
        <v>0</v>
      </c>
      <c r="J351" s="300">
        <f t="shared" si="165"/>
        <v>0</v>
      </c>
      <c r="K351" s="300">
        <f t="shared" si="165"/>
        <v>0</v>
      </c>
      <c r="L351" s="300">
        <f t="shared" si="165"/>
        <v>0</v>
      </c>
      <c r="M351" s="300">
        <f t="shared" si="165"/>
        <v>0</v>
      </c>
      <c r="N351" s="300">
        <f t="shared" si="165"/>
        <v>0</v>
      </c>
    </row>
    <row r="353" spans="1:14" ht="13.15">
      <c r="B353" s="332" t="s">
        <v>47</v>
      </c>
      <c r="C353" s="320"/>
      <c r="D353" s="320"/>
      <c r="E353" s="320"/>
      <c r="F353" s="320"/>
      <c r="G353" s="320"/>
      <c r="H353" s="330"/>
      <c r="I353" s="320"/>
      <c r="J353" s="320"/>
      <c r="K353" s="320"/>
      <c r="L353" s="320"/>
    </row>
    <row r="354" spans="1:14">
      <c r="C354" s="320"/>
      <c r="D354" s="320"/>
      <c r="E354" s="320"/>
      <c r="F354" s="320"/>
      <c r="G354" s="320"/>
      <c r="H354" s="330"/>
      <c r="I354" s="320"/>
      <c r="J354" s="320"/>
      <c r="K354" s="320"/>
      <c r="L354" s="320"/>
    </row>
    <row r="355" spans="1:14" ht="13.15">
      <c r="B355" s="329" t="str">
        <f t="shared" ref="B355:B366" si="166">B339</f>
        <v>Age group</v>
      </c>
      <c r="C355" s="329" t="str">
        <f t="shared" ref="C355:N355" si="167">C339</f>
        <v>2018/19</v>
      </c>
      <c r="D355" s="329" t="str">
        <f t="shared" si="167"/>
        <v>2019/20</v>
      </c>
      <c r="E355" s="329" t="str">
        <f t="shared" si="167"/>
        <v>2020/21</v>
      </c>
      <c r="F355" s="329" t="str">
        <f t="shared" si="167"/>
        <v>2021/22</v>
      </c>
      <c r="G355" s="329" t="str">
        <f t="shared" si="167"/>
        <v>2022/23</v>
      </c>
      <c r="H355" s="329" t="str">
        <f t="shared" si="167"/>
        <v>2023/24</v>
      </c>
      <c r="I355" s="329" t="str">
        <f t="shared" si="167"/>
        <v>2024/25</v>
      </c>
      <c r="J355" s="329" t="str">
        <f t="shared" si="167"/>
        <v>2025/26</v>
      </c>
      <c r="K355" s="329" t="str">
        <f t="shared" si="167"/>
        <v>2026/27</v>
      </c>
      <c r="L355" s="329" t="str">
        <f t="shared" si="167"/>
        <v>2027/28</v>
      </c>
      <c r="M355" s="329" t="str">
        <f t="shared" si="167"/>
        <v>2028/29</v>
      </c>
      <c r="N355" s="329" t="str">
        <f t="shared" si="167"/>
        <v>2029/30</v>
      </c>
    </row>
    <row r="356" spans="1:14" ht="13.15">
      <c r="B356" s="329" t="str">
        <f t="shared" si="166"/>
        <v>20-24</v>
      </c>
      <c r="C356" s="444">
        <f t="shared" ref="C356:N356" si="168">C319+C263</f>
        <v>1765.4523804852324</v>
      </c>
      <c r="D356" s="444">
        <f t="shared" si="168"/>
        <v>2032.4359618097983</v>
      </c>
      <c r="E356" s="444">
        <f t="shared" si="168"/>
        <v>2215.7375128508056</v>
      </c>
      <c r="F356" s="444">
        <f t="shared" si="168"/>
        <v>2346.8788708365846</v>
      </c>
      <c r="G356" s="444">
        <f t="shared" si="168"/>
        <v>2501.8406918534652</v>
      </c>
      <c r="H356" s="444">
        <f t="shared" si="168"/>
        <v>2603.8808795461478</v>
      </c>
      <c r="I356" s="444">
        <f t="shared" si="168"/>
        <v>2619.6496713524712</v>
      </c>
      <c r="J356" s="444">
        <f t="shared" si="168"/>
        <v>2618.6140510757164</v>
      </c>
      <c r="K356" s="444">
        <f t="shared" si="168"/>
        <v>2597.4375022444287</v>
      </c>
      <c r="L356" s="444">
        <f t="shared" si="168"/>
        <v>2567.6266336213462</v>
      </c>
      <c r="M356" s="444">
        <f t="shared" si="168"/>
        <v>2532.5773353555478</v>
      </c>
      <c r="N356" s="444">
        <f t="shared" si="168"/>
        <v>2518.8569845707793</v>
      </c>
    </row>
    <row r="357" spans="1:14" ht="13.15">
      <c r="B357" s="329" t="str">
        <f t="shared" si="166"/>
        <v>25-29</v>
      </c>
      <c r="C357" s="444">
        <f t="shared" ref="C357:N357" si="169">C320+C264</f>
        <v>4336.6375679001094</v>
      </c>
      <c r="D357" s="444">
        <f t="shared" si="169"/>
        <v>4205.5662886734917</v>
      </c>
      <c r="E357" s="444">
        <f t="shared" si="169"/>
        <v>4148.3906051985095</v>
      </c>
      <c r="F357" s="444">
        <f t="shared" si="169"/>
        <v>4143.2785117097428</v>
      </c>
      <c r="G357" s="444">
        <f t="shared" si="169"/>
        <v>4229.5247419991074</v>
      </c>
      <c r="H357" s="444">
        <f t="shared" si="169"/>
        <v>4311.5794813433931</v>
      </c>
      <c r="I357" s="444">
        <f t="shared" si="169"/>
        <v>4329.6848702679054</v>
      </c>
      <c r="J357" s="444">
        <f t="shared" si="169"/>
        <v>4332.6643553700233</v>
      </c>
      <c r="K357" s="444">
        <f t="shared" si="169"/>
        <v>4313.2314476770207</v>
      </c>
      <c r="L357" s="444">
        <f t="shared" si="169"/>
        <v>4280.1067487996897</v>
      </c>
      <c r="M357" s="444">
        <f t="shared" si="169"/>
        <v>4236.6461017429547</v>
      </c>
      <c r="N357" s="444">
        <f t="shared" si="169"/>
        <v>4211.0549679104124</v>
      </c>
    </row>
    <row r="358" spans="1:14" ht="13.15">
      <c r="B358" s="329" t="str">
        <f t="shared" si="166"/>
        <v>30-34</v>
      </c>
      <c r="C358" s="444">
        <f t="shared" ref="C358:N358" si="170">C321+C265</f>
        <v>4494.478975349838</v>
      </c>
      <c r="D358" s="444">
        <f t="shared" si="170"/>
        <v>4438.2003948583924</v>
      </c>
      <c r="E358" s="444">
        <f t="shared" si="170"/>
        <v>4360.1946829787557</v>
      </c>
      <c r="F358" s="444">
        <f t="shared" si="170"/>
        <v>4293.9356971715624</v>
      </c>
      <c r="G358" s="444">
        <f t="shared" si="170"/>
        <v>4278.1219271926411</v>
      </c>
      <c r="H358" s="444">
        <f t="shared" si="170"/>
        <v>4279.5227911340162</v>
      </c>
      <c r="I358" s="444">
        <f t="shared" si="170"/>
        <v>4267.2116874593776</v>
      </c>
      <c r="J358" s="444">
        <f t="shared" si="170"/>
        <v>4255.5057996552405</v>
      </c>
      <c r="K358" s="444">
        <f t="shared" si="170"/>
        <v>4237.1775836517836</v>
      </c>
      <c r="L358" s="444">
        <f t="shared" si="170"/>
        <v>4212.7806952922174</v>
      </c>
      <c r="M358" s="444">
        <f t="shared" si="170"/>
        <v>4181.9418867711847</v>
      </c>
      <c r="N358" s="444">
        <f t="shared" si="170"/>
        <v>4157.3634938423957</v>
      </c>
    </row>
    <row r="359" spans="1:14" ht="13.15">
      <c r="B359" s="329" t="str">
        <f t="shared" si="166"/>
        <v>35-39</v>
      </c>
      <c r="C359" s="444">
        <f t="shared" ref="C359:N359" si="171">C322+C266</f>
        <v>4064.903867059908</v>
      </c>
      <c r="D359" s="444">
        <f t="shared" si="171"/>
        <v>4087.0766218963399</v>
      </c>
      <c r="E359" s="444">
        <f t="shared" si="171"/>
        <v>4080.8909898564666</v>
      </c>
      <c r="F359" s="444">
        <f t="shared" si="171"/>
        <v>4062.0061120214559</v>
      </c>
      <c r="G359" s="444">
        <f t="shared" si="171"/>
        <v>4060.7336657655255</v>
      </c>
      <c r="H359" s="444">
        <f t="shared" si="171"/>
        <v>4054.9014704216233</v>
      </c>
      <c r="I359" s="444">
        <f t="shared" si="171"/>
        <v>4029.9583615407792</v>
      </c>
      <c r="J359" s="444">
        <f t="shared" si="171"/>
        <v>4005.059623441794</v>
      </c>
      <c r="K359" s="444">
        <f t="shared" si="171"/>
        <v>3977.0611414594391</v>
      </c>
      <c r="L359" s="444">
        <f t="shared" si="171"/>
        <v>3947.6429961254494</v>
      </c>
      <c r="M359" s="444">
        <f t="shared" si="171"/>
        <v>3916.3779632049477</v>
      </c>
      <c r="N359" s="444">
        <f t="shared" si="171"/>
        <v>3892.1277511630619</v>
      </c>
    </row>
    <row r="360" spans="1:14" ht="13.15">
      <c r="B360" s="329" t="str">
        <f t="shared" si="166"/>
        <v>40-44</v>
      </c>
      <c r="C360" s="444">
        <f t="shared" ref="C360:N360" si="172">C323+C267</f>
        <v>3327.7307315064963</v>
      </c>
      <c r="D360" s="444">
        <f t="shared" si="172"/>
        <v>3442.2018487123069</v>
      </c>
      <c r="E360" s="444">
        <f t="shared" si="172"/>
        <v>3520.6936243709761</v>
      </c>
      <c r="F360" s="444">
        <f t="shared" si="172"/>
        <v>3576.8064132377708</v>
      </c>
      <c r="G360" s="444">
        <f t="shared" si="172"/>
        <v>3634.7779200435129</v>
      </c>
      <c r="H360" s="444">
        <f t="shared" si="172"/>
        <v>3675.2050646108069</v>
      </c>
      <c r="I360" s="444">
        <f t="shared" si="172"/>
        <v>3686.1767086101268</v>
      </c>
      <c r="J360" s="444">
        <f t="shared" si="172"/>
        <v>3685.8259659385317</v>
      </c>
      <c r="K360" s="444">
        <f t="shared" si="172"/>
        <v>3674.5026983079761</v>
      </c>
      <c r="L360" s="444">
        <f t="shared" si="172"/>
        <v>3656.2908691960465</v>
      </c>
      <c r="M360" s="444">
        <f t="shared" si="172"/>
        <v>3633.0232112101967</v>
      </c>
      <c r="N360" s="444">
        <f t="shared" si="172"/>
        <v>3613.6756172181013</v>
      </c>
    </row>
    <row r="361" spans="1:14" ht="13.15">
      <c r="B361" s="329" t="str">
        <f t="shared" si="166"/>
        <v>45-49</v>
      </c>
      <c r="C361" s="444">
        <f t="shared" ref="C361:N361" si="173">C324+C268</f>
        <v>2670.5551447915309</v>
      </c>
      <c r="D361" s="444">
        <f t="shared" si="173"/>
        <v>2760.6637003690671</v>
      </c>
      <c r="E361" s="444">
        <f t="shared" si="173"/>
        <v>2838.3406681730162</v>
      </c>
      <c r="F361" s="444">
        <f t="shared" si="173"/>
        <v>2908.5269086298381</v>
      </c>
      <c r="G361" s="444">
        <f t="shared" si="173"/>
        <v>2986.7794046220592</v>
      </c>
      <c r="H361" s="444">
        <f t="shared" si="173"/>
        <v>3052.3917238729541</v>
      </c>
      <c r="I361" s="444">
        <f t="shared" si="173"/>
        <v>3092.2568454294369</v>
      </c>
      <c r="J361" s="444">
        <f t="shared" si="173"/>
        <v>3119.8241979405084</v>
      </c>
      <c r="K361" s="444">
        <f t="shared" si="173"/>
        <v>3134.1512888238931</v>
      </c>
      <c r="L361" s="444">
        <f t="shared" si="173"/>
        <v>3138.363441687542</v>
      </c>
      <c r="M361" s="444">
        <f t="shared" si="173"/>
        <v>3134.2184914637496</v>
      </c>
      <c r="N361" s="444">
        <f t="shared" si="173"/>
        <v>3129.8784480711706</v>
      </c>
    </row>
    <row r="362" spans="1:14" ht="13.15">
      <c r="B362" s="329" t="str">
        <f t="shared" si="166"/>
        <v>50-54</v>
      </c>
      <c r="C362" s="444">
        <f t="shared" ref="C362:N362" si="174">C325+C269</f>
        <v>2085.4132333056341</v>
      </c>
      <c r="D362" s="444">
        <f t="shared" si="174"/>
        <v>2110.8474484921048</v>
      </c>
      <c r="E362" s="444">
        <f t="shared" si="174"/>
        <v>2138.3724022137394</v>
      </c>
      <c r="F362" s="444">
        <f t="shared" si="174"/>
        <v>2171.34235548786</v>
      </c>
      <c r="G362" s="444">
        <f t="shared" si="174"/>
        <v>2219.7821143872807</v>
      </c>
      <c r="H362" s="444">
        <f t="shared" si="174"/>
        <v>2266.6913392847655</v>
      </c>
      <c r="I362" s="444">
        <f t="shared" si="174"/>
        <v>2300.3849051988141</v>
      </c>
      <c r="J362" s="444">
        <f t="shared" si="174"/>
        <v>2328.7980953549099</v>
      </c>
      <c r="K362" s="444">
        <f t="shared" si="174"/>
        <v>2349.6199410615827</v>
      </c>
      <c r="L362" s="444">
        <f t="shared" si="174"/>
        <v>2363.813885488416</v>
      </c>
      <c r="M362" s="444">
        <f t="shared" si="174"/>
        <v>2371.6964979275208</v>
      </c>
      <c r="N362" s="444">
        <f t="shared" si="174"/>
        <v>2378.6375826365806</v>
      </c>
    </row>
    <row r="363" spans="1:14" ht="13.15">
      <c r="B363" s="329" t="str">
        <f t="shared" si="166"/>
        <v>55-59</v>
      </c>
      <c r="C363" s="444">
        <f t="shared" ref="C363:N363" si="175">C326+C270</f>
        <v>1222.5429218882439</v>
      </c>
      <c r="D363" s="444">
        <f t="shared" si="175"/>
        <v>1160.2912039517757</v>
      </c>
      <c r="E363" s="444">
        <f t="shared" si="175"/>
        <v>1123.9095922710724</v>
      </c>
      <c r="F363" s="444">
        <f t="shared" si="175"/>
        <v>1106.1631076993724</v>
      </c>
      <c r="G363" s="444">
        <f t="shared" si="175"/>
        <v>1108.1716609068035</v>
      </c>
      <c r="H363" s="444">
        <f t="shared" si="175"/>
        <v>1116.1000549248301</v>
      </c>
      <c r="I363" s="444">
        <f t="shared" si="175"/>
        <v>1121.3690830615337</v>
      </c>
      <c r="J363" s="444">
        <f t="shared" si="175"/>
        <v>1128.2349905649671</v>
      </c>
      <c r="K363" s="444">
        <f t="shared" si="175"/>
        <v>1134.2372757095425</v>
      </c>
      <c r="L363" s="444">
        <f t="shared" si="175"/>
        <v>1139.2083127359231</v>
      </c>
      <c r="M363" s="444">
        <f t="shared" si="175"/>
        <v>1142.6366065867996</v>
      </c>
      <c r="N363" s="444">
        <f t="shared" si="175"/>
        <v>1147.2002189264817</v>
      </c>
    </row>
    <row r="364" spans="1:14" ht="13.15">
      <c r="B364" s="329" t="str">
        <f t="shared" si="166"/>
        <v>60-64</v>
      </c>
      <c r="C364" s="444">
        <f t="shared" ref="C364:N364" si="176">C327+C271</f>
        <v>450.67704027939737</v>
      </c>
      <c r="D364" s="444">
        <f t="shared" si="176"/>
        <v>439.7580605603473</v>
      </c>
      <c r="E364" s="444">
        <f t="shared" si="176"/>
        <v>425.1970049151098</v>
      </c>
      <c r="F364" s="444">
        <f t="shared" si="176"/>
        <v>413.16495777417356</v>
      </c>
      <c r="G364" s="444">
        <f t="shared" si="176"/>
        <v>408.63757938412272</v>
      </c>
      <c r="H364" s="444">
        <f t="shared" si="176"/>
        <v>406.23814142796687</v>
      </c>
      <c r="I364" s="444">
        <f t="shared" si="176"/>
        <v>402.64233717937213</v>
      </c>
      <c r="J364" s="444">
        <f t="shared" si="176"/>
        <v>400.73413523976984</v>
      </c>
      <c r="K364" s="444">
        <f t="shared" si="176"/>
        <v>399.37651173339208</v>
      </c>
      <c r="L364" s="444">
        <f t="shared" si="176"/>
        <v>398.5186045946898</v>
      </c>
      <c r="M364" s="444">
        <f t="shared" si="176"/>
        <v>397.83097272969655</v>
      </c>
      <c r="N364" s="444">
        <f t="shared" si="176"/>
        <v>398.56848403567784</v>
      </c>
    </row>
    <row r="365" spans="1:14" ht="13.15">
      <c r="B365" s="329" t="str">
        <f t="shared" si="166"/>
        <v>65 plus</v>
      </c>
      <c r="C365" s="444">
        <f t="shared" ref="C365:N365" si="177">C328+C272</f>
        <v>120.10903170613098</v>
      </c>
      <c r="D365" s="444">
        <f t="shared" si="177"/>
        <v>150.01631158804292</v>
      </c>
      <c r="E365" s="444">
        <f t="shared" si="177"/>
        <v>167.19209624634385</v>
      </c>
      <c r="F365" s="444">
        <f t="shared" si="177"/>
        <v>176.27882325632757</v>
      </c>
      <c r="G365" s="444">
        <f t="shared" si="177"/>
        <v>181.75372054688734</v>
      </c>
      <c r="H365" s="444">
        <f t="shared" si="177"/>
        <v>184.56777348387459</v>
      </c>
      <c r="I365" s="444">
        <f t="shared" si="177"/>
        <v>185.01700041461385</v>
      </c>
      <c r="J365" s="444">
        <f t="shared" si="177"/>
        <v>184.61835260726494</v>
      </c>
      <c r="K365" s="444">
        <f t="shared" si="177"/>
        <v>183.73330155450094</v>
      </c>
      <c r="L365" s="444">
        <f t="shared" si="177"/>
        <v>182.70893523163039</v>
      </c>
      <c r="M365" s="444">
        <f t="shared" si="177"/>
        <v>181.67355152687054</v>
      </c>
      <c r="N365" s="444">
        <f t="shared" si="177"/>
        <v>181.12527934950975</v>
      </c>
    </row>
    <row r="366" spans="1:14" ht="13.15">
      <c r="B366" s="329" t="str">
        <f t="shared" si="166"/>
        <v>Total</v>
      </c>
      <c r="C366" s="444">
        <f t="shared" ref="C366:N366" si="178">SUM(C356:C365)</f>
        <v>24538.500894272525</v>
      </c>
      <c r="D366" s="444">
        <f t="shared" si="178"/>
        <v>24827.057840911668</v>
      </c>
      <c r="E366" s="444">
        <f t="shared" si="178"/>
        <v>25018.919179074797</v>
      </c>
      <c r="F366" s="444">
        <f t="shared" si="178"/>
        <v>25198.381757824693</v>
      </c>
      <c r="G366" s="444">
        <f t="shared" si="178"/>
        <v>25610.123426701404</v>
      </c>
      <c r="H366" s="444">
        <f t="shared" si="178"/>
        <v>25951.07872005038</v>
      </c>
      <c r="I366" s="444">
        <f t="shared" si="178"/>
        <v>26034.351470514433</v>
      </c>
      <c r="J366" s="444">
        <f t="shared" si="178"/>
        <v>26059.879567188724</v>
      </c>
      <c r="K366" s="444">
        <f t="shared" si="178"/>
        <v>26000.528692223565</v>
      </c>
      <c r="L366" s="444">
        <f t="shared" si="178"/>
        <v>25887.06112277295</v>
      </c>
      <c r="M366" s="444">
        <f t="shared" si="178"/>
        <v>25728.622618519472</v>
      </c>
      <c r="N366" s="444">
        <f t="shared" si="178"/>
        <v>25628.48882772417</v>
      </c>
    </row>
    <row r="367" spans="1:14">
      <c r="A367" s="300">
        <f>SUM(C367:N367)</f>
        <v>0</v>
      </c>
      <c r="C367" s="300">
        <f>SUM(C356:C365)-C366</f>
        <v>0</v>
      </c>
      <c r="D367" s="300">
        <f t="shared" ref="D367:N367" si="179">SUM(D356:D365)-D366</f>
        <v>0</v>
      </c>
      <c r="E367" s="300">
        <f t="shared" si="179"/>
        <v>0</v>
      </c>
      <c r="F367" s="300">
        <f t="shared" si="179"/>
        <v>0</v>
      </c>
      <c r="G367" s="300">
        <f t="shared" si="179"/>
        <v>0</v>
      </c>
      <c r="H367" s="300">
        <f t="shared" si="179"/>
        <v>0</v>
      </c>
      <c r="I367" s="300">
        <f t="shared" si="179"/>
        <v>0</v>
      </c>
      <c r="J367" s="300">
        <f t="shared" si="179"/>
        <v>0</v>
      </c>
      <c r="K367" s="300">
        <f t="shared" si="179"/>
        <v>0</v>
      </c>
      <c r="L367" s="300">
        <f t="shared" si="179"/>
        <v>0</v>
      </c>
      <c r="M367" s="300">
        <f t="shared" si="179"/>
        <v>0</v>
      </c>
      <c r="N367" s="300">
        <f t="shared" si="179"/>
        <v>0</v>
      </c>
    </row>
    <row r="368" spans="1:14">
      <c r="C368" s="320">
        <f>C350+C366</f>
        <v>31104.77160633016</v>
      </c>
      <c r="D368" s="320">
        <f t="shared" ref="D368:N368" si="180">D350+D366</f>
        <v>31513.501431157689</v>
      </c>
      <c r="E368" s="320">
        <f t="shared" si="180"/>
        <v>31818.331154967149</v>
      </c>
      <c r="F368" s="320">
        <f t="shared" si="180"/>
        <v>32102.964518529268</v>
      </c>
      <c r="G368" s="320">
        <f t="shared" si="180"/>
        <v>32675.243987934366</v>
      </c>
      <c r="H368" s="320">
        <f t="shared" si="180"/>
        <v>33152.99251741475</v>
      </c>
      <c r="I368" s="320">
        <f t="shared" si="180"/>
        <v>33300.283886916433</v>
      </c>
      <c r="J368" s="320">
        <f t="shared" si="180"/>
        <v>33370.27570046614</v>
      </c>
      <c r="K368" s="320">
        <f t="shared" si="180"/>
        <v>33329.021419399105</v>
      </c>
      <c r="L368" s="320">
        <f t="shared" si="180"/>
        <v>33215.705078832005</v>
      </c>
      <c r="M368" s="320">
        <f t="shared" si="180"/>
        <v>33042.145321928125</v>
      </c>
      <c r="N368" s="320">
        <f t="shared" si="180"/>
        <v>32939.271319282678</v>
      </c>
    </row>
    <row r="369" spans="1:14">
      <c r="C369" s="320">
        <f t="shared" ref="C369:N369" si="181">C36</f>
        <v>31104.771606330149</v>
      </c>
      <c r="D369" s="320">
        <f t="shared" si="181"/>
        <v>31513.501431157682</v>
      </c>
      <c r="E369" s="320">
        <f t="shared" si="181"/>
        <v>31818.331154967142</v>
      </c>
      <c r="F369" s="320">
        <f t="shared" si="181"/>
        <v>32102.964518529257</v>
      </c>
      <c r="G369" s="320">
        <f t="shared" si="181"/>
        <v>32675.243987934358</v>
      </c>
      <c r="H369" s="320">
        <f t="shared" si="181"/>
        <v>33152.992517414743</v>
      </c>
      <c r="I369" s="320">
        <f t="shared" si="181"/>
        <v>33300.283886916419</v>
      </c>
      <c r="J369" s="320">
        <f t="shared" si="181"/>
        <v>33370.275700466133</v>
      </c>
      <c r="K369" s="320">
        <f t="shared" si="181"/>
        <v>33329.021419399091</v>
      </c>
      <c r="L369" s="320">
        <f t="shared" si="181"/>
        <v>33215.705078831998</v>
      </c>
      <c r="M369" s="320">
        <f t="shared" si="181"/>
        <v>33042.14532192811</v>
      </c>
      <c r="N369" s="320">
        <f t="shared" si="181"/>
        <v>32939.27131928267</v>
      </c>
    </row>
    <row r="370" spans="1:14">
      <c r="A370" s="300">
        <f>SUM(C370:L370)</f>
        <v>0</v>
      </c>
      <c r="C370" s="320">
        <f>C368-C369</f>
        <v>0</v>
      </c>
      <c r="D370" s="320">
        <f t="shared" ref="D370:N370" si="182">D368-D369</f>
        <v>0</v>
      </c>
      <c r="E370" s="320">
        <f t="shared" si="182"/>
        <v>0</v>
      </c>
      <c r="F370" s="320">
        <f t="shared" si="182"/>
        <v>0</v>
      </c>
      <c r="G370" s="320">
        <f t="shared" si="182"/>
        <v>0</v>
      </c>
      <c r="H370" s="320">
        <f t="shared" si="182"/>
        <v>0</v>
      </c>
      <c r="I370" s="320">
        <f t="shared" si="182"/>
        <v>0</v>
      </c>
      <c r="J370" s="320">
        <f t="shared" si="182"/>
        <v>0</v>
      </c>
      <c r="K370" s="320">
        <f t="shared" si="182"/>
        <v>0</v>
      </c>
      <c r="L370" s="320">
        <f t="shared" si="182"/>
        <v>0</v>
      </c>
      <c r="M370" s="320">
        <f t="shared" si="182"/>
        <v>0</v>
      </c>
      <c r="N370" s="320">
        <f t="shared" si="182"/>
        <v>0</v>
      </c>
    </row>
    <row r="371" spans="1:14">
      <c r="A371" s="300">
        <f>SUM(C371:L371)</f>
        <v>0</v>
      </c>
      <c r="C371" s="320">
        <f>IF(C294&gt;0,0,C294)</f>
        <v>0</v>
      </c>
      <c r="D371" s="320">
        <f t="shared" ref="D371:N371" si="183">IF(D294&gt;0,0,D294)</f>
        <v>0</v>
      </c>
      <c r="E371" s="320">
        <f t="shared" si="183"/>
        <v>0</v>
      </c>
      <c r="F371" s="320">
        <f t="shared" si="183"/>
        <v>0</v>
      </c>
      <c r="G371" s="320">
        <f t="shared" si="183"/>
        <v>0</v>
      </c>
      <c r="H371" s="320">
        <f t="shared" si="183"/>
        <v>0</v>
      </c>
      <c r="I371" s="320">
        <f t="shared" si="183"/>
        <v>0</v>
      </c>
      <c r="J371" s="320">
        <f t="shared" si="183"/>
        <v>0</v>
      </c>
      <c r="K371" s="320">
        <f t="shared" si="183"/>
        <v>0</v>
      </c>
      <c r="L371" s="320">
        <f t="shared" si="183"/>
        <v>0</v>
      </c>
      <c r="M371" s="320">
        <f t="shared" si="183"/>
        <v>0</v>
      </c>
      <c r="N371" s="320">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FF0000"/>
  </sheetPr>
  <dimension ref="A1:S371"/>
  <sheetViews>
    <sheetView showGridLines="0" workbookViewId="0"/>
  </sheetViews>
  <sheetFormatPr defaultColWidth="9" defaultRowHeight="12.75"/>
  <cols>
    <col min="1" max="1" width="9" style="300"/>
    <col min="2" max="2" width="28.73046875" style="300" customWidth="1"/>
    <col min="3" max="14" width="10.73046875" style="300" customWidth="1"/>
    <col min="15"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540" customFormat="1" ht="13.15">
      <c r="A5" s="674" t="s">
        <v>396</v>
      </c>
      <c r="B5" s="674"/>
      <c r="C5" s="674"/>
      <c r="D5" s="674"/>
      <c r="E5" s="674"/>
      <c r="F5" s="674"/>
      <c r="G5" s="674"/>
      <c r="H5" s="674"/>
      <c r="I5" s="674"/>
      <c r="J5" s="674"/>
      <c r="K5" s="674"/>
      <c r="L5" s="674"/>
      <c r="M5" s="674"/>
      <c r="N5" s="674"/>
      <c r="O5" s="539"/>
      <c r="P5" s="539"/>
      <c r="Q5" s="539"/>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15">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7" t="str">
        <f>Forecast_stock_figures!B25</f>
        <v>Food</v>
      </c>
      <c r="C15" s="298">
        <f>Forecast_stock_figures!C49</f>
        <v>1933.7835277032589</v>
      </c>
      <c r="D15" s="298">
        <f>Forecast_stock_figures!D49</f>
        <v>1936.1051287653315</v>
      </c>
      <c r="E15" s="298">
        <f>Forecast_stock_figures!E49</f>
        <v>1944.2657967572725</v>
      </c>
      <c r="F15" s="298">
        <f>Forecast_stock_figures!F49</f>
        <v>1945.0154552505319</v>
      </c>
      <c r="G15" s="298">
        <f>Forecast_stock_figures!G49</f>
        <v>1936.9187974561164</v>
      </c>
      <c r="H15" s="298">
        <f>Forecast_stock_figures!H49</f>
        <v>1939.5228989382617</v>
      </c>
      <c r="I15" s="298">
        <f>Forecast_stock_figures!I49</f>
        <v>1944.2087433257054</v>
      </c>
      <c r="J15" s="298">
        <f>Forecast_stock_figures!J49</f>
        <v>1953.0134725573728</v>
      </c>
      <c r="K15" s="298">
        <f>Forecast_stock_figures!K49</f>
        <v>1960.9844615162256</v>
      </c>
      <c r="L15" s="298">
        <f>Forecast_stock_figures!L49</f>
        <v>1961.0030125706503</v>
      </c>
      <c r="M15" s="298">
        <f>Forecast_stock_figures!M49</f>
        <v>1953.4299538953712</v>
      </c>
      <c r="N15" s="298">
        <f>Forecast_stock_figures!N49</f>
        <v>1940.960937103895</v>
      </c>
    </row>
    <row r="17" spans="1:9" ht="15">
      <c r="B17" s="331" t="s">
        <v>161</v>
      </c>
    </row>
    <row r="19" spans="1:9" ht="13.15">
      <c r="B19" s="1405" t="str">
        <f>Stock_ages_breakdowns!B73</f>
        <v>Age group</v>
      </c>
      <c r="C19" s="1406" t="str">
        <f>Stock_ages_breakdowns!U73</f>
        <v>Food</v>
      </c>
      <c r="D19" s="1407"/>
      <c r="H19" s="316" t="s">
        <v>132</v>
      </c>
    </row>
    <row r="20" spans="1:9" ht="13.15">
      <c r="B20" s="1405"/>
      <c r="C20" s="354" t="str">
        <f>Stock_ages_breakdowns!S74</f>
        <v>Male</v>
      </c>
      <c r="D20" s="354" t="str">
        <f>Stock_ages_breakdowns!T74</f>
        <v>Female</v>
      </c>
    </row>
    <row r="21" spans="1:9" ht="13.15">
      <c r="B21" s="354" t="str">
        <f>Stock_ages_breakdowns!B75</f>
        <v>20-24</v>
      </c>
      <c r="C21" s="322">
        <f>Stock_ages_breakdowns!U20</f>
        <v>5.056878474113744</v>
      </c>
      <c r="D21" s="322">
        <f>Stock_ages_breakdowns!V20</f>
        <v>23.177443004352057</v>
      </c>
    </row>
    <row r="22" spans="1:9" ht="13.15">
      <c r="B22" s="354" t="str">
        <f>Stock_ages_breakdowns!B76</f>
        <v>25-29</v>
      </c>
      <c r="C22" s="322">
        <f>Stock_ages_breakdowns!U21</f>
        <v>19.331535428429284</v>
      </c>
      <c r="D22" s="322">
        <f>Stock_ages_breakdowns!V21</f>
        <v>183.44959137632247</v>
      </c>
    </row>
    <row r="23" spans="1:9" ht="13.15">
      <c r="B23" s="354" t="str">
        <f>Stock_ages_breakdowns!B77</f>
        <v>30-34</v>
      </c>
      <c r="C23" s="322">
        <f>Stock_ages_breakdowns!U22</f>
        <v>29.687286561101207</v>
      </c>
      <c r="D23" s="322">
        <f>Stock_ages_breakdowns!V22</f>
        <v>223.73462325454003</v>
      </c>
    </row>
    <row r="24" spans="1:9" ht="13.15">
      <c r="B24" s="354" t="str">
        <f>Stock_ages_breakdowns!B78</f>
        <v>35-39</v>
      </c>
      <c r="C24" s="322">
        <f>Stock_ages_breakdowns!U23</f>
        <v>37.916088808180902</v>
      </c>
      <c r="D24" s="322">
        <f>Stock_ages_breakdowns!V23</f>
        <v>232.1144218729053</v>
      </c>
    </row>
    <row r="25" spans="1:9" ht="13.15">
      <c r="B25" s="354" t="str">
        <f>Stock_ages_breakdowns!B79</f>
        <v>40-44</v>
      </c>
      <c r="C25" s="322">
        <f>Stock_ages_breakdowns!U24</f>
        <v>33.28720004870442</v>
      </c>
      <c r="D25" s="322">
        <f>Stock_ages_breakdowns!V24</f>
        <v>242.86716346518233</v>
      </c>
    </row>
    <row r="26" spans="1:9" ht="13.15">
      <c r="B26" s="354" t="str">
        <f>Stock_ages_breakdowns!B80</f>
        <v>45-49</v>
      </c>
      <c r="C26" s="322">
        <f>Stock_ages_breakdowns!U25</f>
        <v>30.066277453268324</v>
      </c>
      <c r="D26" s="322">
        <f>Stock_ages_breakdowns!V25</f>
        <v>257.73980604882752</v>
      </c>
    </row>
    <row r="27" spans="1:9" ht="13.15">
      <c r="B27" s="354" t="str">
        <f>Stock_ages_breakdowns!B81</f>
        <v>50-54</v>
      </c>
      <c r="C27" s="322">
        <f>Stock_ages_breakdowns!U26</f>
        <v>23.324439471762517</v>
      </c>
      <c r="D27" s="322">
        <f>Stock_ages_breakdowns!V26</f>
        <v>296.25788039021319</v>
      </c>
    </row>
    <row r="28" spans="1:9" ht="13.15">
      <c r="B28" s="354" t="str">
        <f>Stock_ages_breakdowns!B82</f>
        <v>55-59</v>
      </c>
      <c r="C28" s="322">
        <f>Stock_ages_breakdowns!U27</f>
        <v>12.099709222221929</v>
      </c>
      <c r="D28" s="322">
        <f>Stock_ages_breakdowns!V27</f>
        <v>206.97502601780948</v>
      </c>
    </row>
    <row r="29" spans="1:9" ht="13.15">
      <c r="B29" s="354" t="str">
        <f>Stock_ages_breakdowns!B83</f>
        <v>60-64</v>
      </c>
      <c r="C29" s="322">
        <f>Stock_ages_breakdowns!U28</f>
        <v>6.3778467288703649</v>
      </c>
      <c r="D29" s="322">
        <f>Stock_ages_breakdowns!V28</f>
        <v>59.345573819107834</v>
      </c>
      <c r="F29" s="316"/>
    </row>
    <row r="30" spans="1:9" ht="13.15">
      <c r="B30" s="354" t="str">
        <f>Stock_ages_breakdowns!B84</f>
        <v>65 plus</v>
      </c>
      <c r="C30" s="322">
        <f>Stock_ages_breakdowns!U29</f>
        <v>0</v>
      </c>
      <c r="D30" s="322">
        <f>Stock_ages_breakdowns!V29</f>
        <v>10.974736257345922</v>
      </c>
      <c r="G30" s="317" t="s">
        <v>46</v>
      </c>
      <c r="H30" s="317" t="s">
        <v>47</v>
      </c>
    </row>
    <row r="31" spans="1:9" ht="13.15">
      <c r="A31" s="300">
        <f>I31</f>
        <v>0</v>
      </c>
      <c r="B31" s="354" t="str">
        <f>Stock_ages_breakdowns!B85</f>
        <v>Total</v>
      </c>
      <c r="C31" s="322">
        <f>Stock_ages_breakdowns!U30</f>
        <v>197.14726219665269</v>
      </c>
      <c r="D31" s="322">
        <f>Stock_ages_breakdowns!V30</f>
        <v>1736.6362655066062</v>
      </c>
      <c r="E31" s="318">
        <f>SUM(C31:D31)</f>
        <v>1933.7835277032589</v>
      </c>
      <c r="G31" s="357">
        <f>C31/$E$31</f>
        <v>0.10194898207184705</v>
      </c>
      <c r="H31" s="357">
        <f>D31/$E$31</f>
        <v>0.89805101792815289</v>
      </c>
      <c r="I31" s="300">
        <f>(G31+H31)-1</f>
        <v>0</v>
      </c>
    </row>
    <row r="33" spans="2:15" ht="15">
      <c r="B33" s="331" t="s">
        <v>262</v>
      </c>
      <c r="H33" s="316"/>
    </row>
    <row r="34" spans="2:15">
      <c r="H34" s="316"/>
    </row>
    <row r="35" spans="2:15"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5" ht="13.15">
      <c r="B36" s="317" t="str">
        <f>B15</f>
        <v>Food</v>
      </c>
      <c r="C36" s="298">
        <f>Teacher_need_by_subject!C639</f>
        <v>1936.1051287653315</v>
      </c>
      <c r="D36" s="298">
        <f>Teacher_need_by_subject!D639</f>
        <v>1944.2657967572725</v>
      </c>
      <c r="E36" s="298">
        <f>Teacher_need_by_subject!E639</f>
        <v>1945.0154552505319</v>
      </c>
      <c r="F36" s="298">
        <f>Teacher_need_by_subject!F639</f>
        <v>1936.9187974561164</v>
      </c>
      <c r="G36" s="298">
        <f>Teacher_need_by_subject!G639</f>
        <v>1939.5228989382617</v>
      </c>
      <c r="H36" s="298">
        <f>Teacher_need_by_subject!H639</f>
        <v>1944.2087433257054</v>
      </c>
      <c r="I36" s="298">
        <f>Teacher_need_by_subject!I639</f>
        <v>1953.0134725573728</v>
      </c>
      <c r="J36" s="298">
        <f>Teacher_need_by_subject!J639</f>
        <v>1960.9844615162256</v>
      </c>
      <c r="K36" s="298">
        <f>Teacher_need_by_subject!K639</f>
        <v>1961.0030125706503</v>
      </c>
      <c r="L36" s="298">
        <f>Teacher_need_by_subject!L639</f>
        <v>1953.4299538953712</v>
      </c>
      <c r="M36" s="298">
        <f>Teacher_need_by_subject!M639</f>
        <v>1940.960937103895</v>
      </c>
      <c r="N36" s="298">
        <f>Teacher_need_by_subject!N639</f>
        <v>1932.7554472888787</v>
      </c>
    </row>
    <row r="37" spans="2:15">
      <c r="H37" s="316"/>
    </row>
    <row r="38" spans="2:15" ht="15">
      <c r="B38" s="331" t="s">
        <v>169</v>
      </c>
      <c r="H38" s="316"/>
    </row>
    <row r="39" spans="2:15">
      <c r="H39" s="316"/>
    </row>
    <row r="40" spans="2:15" ht="13.15">
      <c r="B40" s="332" t="s">
        <v>46</v>
      </c>
      <c r="H40" s="316"/>
    </row>
    <row r="41" spans="2:15">
      <c r="H41" s="316"/>
    </row>
    <row r="42" spans="2:15"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5" ht="13.15">
      <c r="B43" s="354" t="str">
        <f>B21</f>
        <v>20-24</v>
      </c>
      <c r="C43" s="298">
        <f>C21</f>
        <v>5.056878474113744</v>
      </c>
      <c r="D43" s="298">
        <f t="shared" ref="D43:N43" si="2">C340</f>
        <v>9.944683598029286</v>
      </c>
      <c r="E43" s="298">
        <f t="shared" si="2"/>
        <v>13.50082715265415</v>
      </c>
      <c r="F43" s="298">
        <f t="shared" si="2"/>
        <v>15.905827091926486</v>
      </c>
      <c r="G43" s="298">
        <f t="shared" si="2"/>
        <v>17.310367058398345</v>
      </c>
      <c r="H43" s="298">
        <f t="shared" si="2"/>
        <v>18.468517782848007</v>
      </c>
      <c r="I43" s="298">
        <f t="shared" si="2"/>
        <v>19.268744220232279</v>
      </c>
      <c r="J43" s="298">
        <f t="shared" si="2"/>
        <v>19.883604158563507</v>
      </c>
      <c r="K43" s="298">
        <f t="shared" si="2"/>
        <v>20.260205112056557</v>
      </c>
      <c r="L43" s="298">
        <f t="shared" si="2"/>
        <v>20.28924109178628</v>
      </c>
      <c r="M43" s="298">
        <f t="shared" si="2"/>
        <v>20.065414813879997</v>
      </c>
      <c r="N43" s="298">
        <f t="shared" si="2"/>
        <v>19.717234622521946</v>
      </c>
      <c r="O43" s="318"/>
    </row>
    <row r="44" spans="2:15" ht="13.15">
      <c r="B44" s="354" t="str">
        <f t="shared" ref="B44:C53" si="3">B22</f>
        <v>25-29</v>
      </c>
      <c r="C44" s="298">
        <f t="shared" si="3"/>
        <v>19.331535428429284</v>
      </c>
      <c r="D44" s="298">
        <f t="shared" ref="D44:K53" si="4">C341</f>
        <v>21.505800973878927</v>
      </c>
      <c r="E44" s="298">
        <f t="shared" si="4"/>
        <v>24.038253929551445</v>
      </c>
      <c r="F44" s="298">
        <f t="shared" si="4"/>
        <v>26.374117807707211</v>
      </c>
      <c r="G44" s="298">
        <f t="shared" si="4"/>
        <v>28.17098658438297</v>
      </c>
      <c r="H44" s="298">
        <f t="shared" si="4"/>
        <v>29.887173510618993</v>
      </c>
      <c r="I44" s="298">
        <f t="shared" si="4"/>
        <v>31.310598895270385</v>
      </c>
      <c r="J44" s="298">
        <f t="shared" si="4"/>
        <v>32.530688815776905</v>
      </c>
      <c r="K44" s="298">
        <f t="shared" si="4"/>
        <v>33.459658798082671</v>
      </c>
      <c r="L44" s="298">
        <f t="shared" ref="L44:N53" si="5">K341</f>
        <v>33.949799280685433</v>
      </c>
      <c r="M44" s="298">
        <f t="shared" si="5"/>
        <v>34.054652321680521</v>
      </c>
      <c r="N44" s="298">
        <f t="shared" si="5"/>
        <v>33.89359465353828</v>
      </c>
      <c r="O44" s="318"/>
    </row>
    <row r="45" spans="2:15" ht="13.15">
      <c r="B45" s="354" t="str">
        <f t="shared" si="3"/>
        <v>30-34</v>
      </c>
      <c r="C45" s="298">
        <f t="shared" si="3"/>
        <v>29.687286561101207</v>
      </c>
      <c r="D45" s="298">
        <f t="shared" si="4"/>
        <v>28.928989554638978</v>
      </c>
      <c r="E45" s="298">
        <f t="shared" si="4"/>
        <v>28.812347607498701</v>
      </c>
      <c r="F45" s="298">
        <f t="shared" si="4"/>
        <v>29.128527838115854</v>
      </c>
      <c r="G45" s="298">
        <f t="shared" si="4"/>
        <v>29.635691816803405</v>
      </c>
      <c r="H45" s="298">
        <f t="shared" si="4"/>
        <v>30.426947591332723</v>
      </c>
      <c r="I45" s="298">
        <f t="shared" si="4"/>
        <v>31.321764572014672</v>
      </c>
      <c r="J45" s="298">
        <f t="shared" si="4"/>
        <v>32.275077273787723</v>
      </c>
      <c r="K45" s="298">
        <f t="shared" si="4"/>
        <v>33.180018135738834</v>
      </c>
      <c r="L45" s="298">
        <f t="shared" si="5"/>
        <v>33.904145677067227</v>
      </c>
      <c r="M45" s="298">
        <f t="shared" si="5"/>
        <v>34.409601428869607</v>
      </c>
      <c r="N45" s="298">
        <f t="shared" si="5"/>
        <v>34.709256322258724</v>
      </c>
      <c r="O45" s="318"/>
    </row>
    <row r="46" spans="2:15" ht="13.15">
      <c r="B46" s="354" t="str">
        <f t="shared" si="3"/>
        <v>35-39</v>
      </c>
      <c r="C46" s="298">
        <f t="shared" si="3"/>
        <v>37.916088808180902</v>
      </c>
      <c r="D46" s="298">
        <f t="shared" si="4"/>
        <v>36.169463349128776</v>
      </c>
      <c r="E46" s="298">
        <f t="shared" si="4"/>
        <v>34.766198968866114</v>
      </c>
      <c r="F46" s="298">
        <f t="shared" si="4"/>
        <v>33.648691718268751</v>
      </c>
      <c r="G46" s="298">
        <f t="shared" si="4"/>
        <v>32.751522870052639</v>
      </c>
      <c r="H46" s="298">
        <f t="shared" si="4"/>
        <v>32.236994649559804</v>
      </c>
      <c r="I46" s="298">
        <f t="shared" si="4"/>
        <v>31.990875711255924</v>
      </c>
      <c r="J46" s="298">
        <f t="shared" si="4"/>
        <v>31.990726954446227</v>
      </c>
      <c r="K46" s="298">
        <f t="shared" si="4"/>
        <v>32.144241834916606</v>
      </c>
      <c r="L46" s="298">
        <f t="shared" si="5"/>
        <v>32.335490075840731</v>
      </c>
      <c r="M46" s="298">
        <f t="shared" si="5"/>
        <v>32.519405427732771</v>
      </c>
      <c r="N46" s="298">
        <f t="shared" si="5"/>
        <v>32.678606959955069</v>
      </c>
      <c r="O46" s="318"/>
    </row>
    <row r="47" spans="2:15" ht="13.15">
      <c r="B47" s="354" t="str">
        <f t="shared" si="3"/>
        <v>40-44</v>
      </c>
      <c r="C47" s="298">
        <f t="shared" si="3"/>
        <v>33.28720004870442</v>
      </c>
      <c r="D47" s="298">
        <f t="shared" si="4"/>
        <v>33.728046991531485</v>
      </c>
      <c r="E47" s="298">
        <f t="shared" si="4"/>
        <v>33.765927815000296</v>
      </c>
      <c r="F47" s="298">
        <f t="shared" si="4"/>
        <v>33.491772855878921</v>
      </c>
      <c r="G47" s="298">
        <f t="shared" si="4"/>
        <v>32.97657571454976</v>
      </c>
      <c r="H47" s="298">
        <f t="shared" si="4"/>
        <v>32.477489880856851</v>
      </c>
      <c r="I47" s="298">
        <f t="shared" si="4"/>
        <v>32.003333836709231</v>
      </c>
      <c r="J47" s="298">
        <f t="shared" si="4"/>
        <v>31.61982260382587</v>
      </c>
      <c r="K47" s="298">
        <f t="shared" si="4"/>
        <v>31.315421625804429</v>
      </c>
      <c r="L47" s="298">
        <f t="shared" si="5"/>
        <v>31.041669317659945</v>
      </c>
      <c r="M47" s="298">
        <f t="shared" si="5"/>
        <v>30.796168355896945</v>
      </c>
      <c r="N47" s="298">
        <f t="shared" si="5"/>
        <v>30.588178594684745</v>
      </c>
      <c r="O47" s="318"/>
    </row>
    <row r="48" spans="2:15" ht="13.15">
      <c r="B48" s="354" t="str">
        <f t="shared" si="3"/>
        <v>45-49</v>
      </c>
      <c r="C48" s="298">
        <f t="shared" si="3"/>
        <v>30.066277453268324</v>
      </c>
      <c r="D48" s="298">
        <f t="shared" si="4"/>
        <v>29.955383243600306</v>
      </c>
      <c r="E48" s="298">
        <f t="shared" si="4"/>
        <v>29.986336929006306</v>
      </c>
      <c r="F48" s="298">
        <f t="shared" si="4"/>
        <v>29.980536407077917</v>
      </c>
      <c r="G48" s="298">
        <f t="shared" si="4"/>
        <v>29.836088156675036</v>
      </c>
      <c r="H48" s="298">
        <f t="shared" si="4"/>
        <v>29.677013616134381</v>
      </c>
      <c r="I48" s="298">
        <f t="shared" si="4"/>
        <v>29.460846474114259</v>
      </c>
      <c r="J48" s="298">
        <f t="shared" si="4"/>
        <v>29.226284229426554</v>
      </c>
      <c r="K48" s="298">
        <f t="shared" si="4"/>
        <v>28.966179606414357</v>
      </c>
      <c r="L48" s="298">
        <f t="shared" si="5"/>
        <v>28.653772811228727</v>
      </c>
      <c r="M48" s="298">
        <f t="shared" si="5"/>
        <v>28.307259132365662</v>
      </c>
      <c r="N48" s="298">
        <f t="shared" si="5"/>
        <v>27.95607822407873</v>
      </c>
      <c r="O48" s="318"/>
    </row>
    <row r="49" spans="1:16" ht="13.15">
      <c r="B49" s="354" t="str">
        <f t="shared" si="3"/>
        <v>50-54</v>
      </c>
      <c r="C49" s="298">
        <f t="shared" si="3"/>
        <v>23.324439471762517</v>
      </c>
      <c r="D49" s="298">
        <f t="shared" si="4"/>
        <v>23.275678141845852</v>
      </c>
      <c r="E49" s="298">
        <f t="shared" si="4"/>
        <v>23.24514981715593</v>
      </c>
      <c r="F49" s="298">
        <f t="shared" si="4"/>
        <v>23.20273634064986</v>
      </c>
      <c r="G49" s="298">
        <f t="shared" si="4"/>
        <v>23.104927523460255</v>
      </c>
      <c r="H49" s="298">
        <f t="shared" si="4"/>
        <v>23.040287179264613</v>
      </c>
      <c r="I49" s="298">
        <f t="shared" si="4"/>
        <v>22.960372883298447</v>
      </c>
      <c r="J49" s="298">
        <f t="shared" si="4"/>
        <v>22.87339631101505</v>
      </c>
      <c r="K49" s="298">
        <f t="shared" si="4"/>
        <v>22.756947617957266</v>
      </c>
      <c r="L49" s="298">
        <f t="shared" si="5"/>
        <v>22.579464551933548</v>
      </c>
      <c r="M49" s="298">
        <f t="shared" si="5"/>
        <v>22.348145128888582</v>
      </c>
      <c r="N49" s="298">
        <f t="shared" si="5"/>
        <v>22.083534504392173</v>
      </c>
      <c r="O49" s="318"/>
    </row>
    <row r="50" spans="1:16" ht="13.15">
      <c r="B50" s="354" t="str">
        <f t="shared" si="3"/>
        <v>55-59</v>
      </c>
      <c r="C50" s="298">
        <f t="shared" si="3"/>
        <v>12.099709222221929</v>
      </c>
      <c r="D50" s="298">
        <f t="shared" si="4"/>
        <v>11.593490960143038</v>
      </c>
      <c r="E50" s="298">
        <f t="shared" si="4"/>
        <v>11.292484352435904</v>
      </c>
      <c r="F50" s="298">
        <f t="shared" si="4"/>
        <v>11.089961695632189</v>
      </c>
      <c r="G50" s="298">
        <f t="shared" si="4"/>
        <v>10.921906056829327</v>
      </c>
      <c r="H50" s="298">
        <f t="shared" si="4"/>
        <v>10.824494116203722</v>
      </c>
      <c r="I50" s="298">
        <f t="shared" si="4"/>
        <v>10.752648182856406</v>
      </c>
      <c r="J50" s="298">
        <f t="shared" si="4"/>
        <v>10.702466536768355</v>
      </c>
      <c r="K50" s="298">
        <f t="shared" si="4"/>
        <v>10.651442326541666</v>
      </c>
      <c r="L50" s="298">
        <f t="shared" si="5"/>
        <v>10.573914809795298</v>
      </c>
      <c r="M50" s="298">
        <f t="shared" si="5"/>
        <v>10.470606527526128</v>
      </c>
      <c r="N50" s="298">
        <f t="shared" si="5"/>
        <v>10.350433338399794</v>
      </c>
      <c r="O50" s="318"/>
    </row>
    <row r="51" spans="1:16" ht="13.15">
      <c r="B51" s="354" t="str">
        <f t="shared" si="3"/>
        <v>60-64</v>
      </c>
      <c r="C51" s="298">
        <f t="shared" si="3"/>
        <v>6.3778467288703649</v>
      </c>
      <c r="D51" s="298">
        <f t="shared" si="4"/>
        <v>5.3396414523527822</v>
      </c>
      <c r="E51" s="298">
        <f t="shared" si="4"/>
        <v>4.7323307665119296</v>
      </c>
      <c r="F51" s="298">
        <f t="shared" si="4"/>
        <v>4.36464644671205</v>
      </c>
      <c r="G51" s="298">
        <f t="shared" si="4"/>
        <v>4.1245503613925196</v>
      </c>
      <c r="H51" s="298">
        <f t="shared" si="4"/>
        <v>3.9855359270260475</v>
      </c>
      <c r="I51" s="298">
        <f t="shared" si="4"/>
        <v>3.897852796248003</v>
      </c>
      <c r="J51" s="298">
        <f t="shared" si="4"/>
        <v>3.8448893548305612</v>
      </c>
      <c r="K51" s="298">
        <f t="shared" si="4"/>
        <v>3.8065457005072205</v>
      </c>
      <c r="L51" s="298">
        <f t="shared" si="5"/>
        <v>3.7648725156296847</v>
      </c>
      <c r="M51" s="298">
        <f t="shared" si="5"/>
        <v>3.717671465439166</v>
      </c>
      <c r="N51" s="298">
        <f t="shared" si="5"/>
        <v>3.6676261183536414</v>
      </c>
      <c r="O51" s="318"/>
    </row>
    <row r="52" spans="1:16" ht="13.15">
      <c r="B52" s="354" t="str">
        <f t="shared" si="3"/>
        <v>65 plus</v>
      </c>
      <c r="C52" s="298">
        <f t="shared" si="3"/>
        <v>0</v>
      </c>
      <c r="D52" s="298">
        <f t="shared" si="4"/>
        <v>0.88356127661070116</v>
      </c>
      <c r="E52" s="298">
        <f t="shared" si="4"/>
        <v>1.2903672018974641</v>
      </c>
      <c r="F52" s="298">
        <f t="shared" si="4"/>
        <v>1.4588625614713877</v>
      </c>
      <c r="G52" s="298">
        <f t="shared" si="4"/>
        <v>1.5094398851643016</v>
      </c>
      <c r="H52" s="298">
        <f t="shared" si="4"/>
        <v>1.5139071334631531</v>
      </c>
      <c r="I52" s="298">
        <f t="shared" si="4"/>
        <v>1.4994193051612099</v>
      </c>
      <c r="J52" s="298">
        <f t="shared" si="4"/>
        <v>1.4810563985016973</v>
      </c>
      <c r="K52" s="298">
        <f t="shared" si="4"/>
        <v>1.4625278861920243</v>
      </c>
      <c r="L52" s="298">
        <f t="shared" si="5"/>
        <v>1.4422938557365843</v>
      </c>
      <c r="M52" s="298">
        <f t="shared" si="5"/>
        <v>1.4205514759227751</v>
      </c>
      <c r="N52" s="298">
        <f t="shared" si="5"/>
        <v>1.3983076716377878</v>
      </c>
      <c r="O52" s="318"/>
    </row>
    <row r="53" spans="1:16" ht="13.15">
      <c r="B53" s="354" t="str">
        <f t="shared" si="3"/>
        <v>Total</v>
      </c>
      <c r="C53" s="298">
        <f t="shared" si="3"/>
        <v>197.14726219665269</v>
      </c>
      <c r="D53" s="298">
        <f t="shared" si="4"/>
        <v>201.32473954176012</v>
      </c>
      <c r="E53" s="298">
        <f t="shared" si="4"/>
        <v>205.43022454057822</v>
      </c>
      <c r="F53" s="298">
        <f t="shared" si="4"/>
        <v>208.64568076344062</v>
      </c>
      <c r="G53" s="298">
        <f t="shared" si="4"/>
        <v>210.34205602770857</v>
      </c>
      <c r="H53" s="298">
        <f t="shared" si="4"/>
        <v>212.5383613873083</v>
      </c>
      <c r="I53" s="298">
        <f t="shared" si="4"/>
        <v>214.46645687716079</v>
      </c>
      <c r="J53" s="298">
        <f t="shared" si="4"/>
        <v>216.4280126369425</v>
      </c>
      <c r="K53" s="298">
        <f t="shared" si="4"/>
        <v>218.00318864421163</v>
      </c>
      <c r="L53" s="298">
        <f t="shared" si="5"/>
        <v>218.53466398736344</v>
      </c>
      <c r="M53" s="298">
        <f t="shared" si="5"/>
        <v>218.10947607820214</v>
      </c>
      <c r="N53" s="298">
        <f t="shared" si="5"/>
        <v>217.04285100982088</v>
      </c>
      <c r="O53" s="318"/>
    </row>
    <row r="54" spans="1:16">
      <c r="A54" s="300">
        <f>SUM(C54:N54)</f>
        <v>0</v>
      </c>
      <c r="C54" s="300">
        <f>SUM(C43:C52)-C53</f>
        <v>0</v>
      </c>
      <c r="D54" s="300">
        <f t="shared" ref="D54:N54" si="6">SUM(D43:D52)-D53</f>
        <v>0</v>
      </c>
      <c r="E54" s="300">
        <f t="shared" si="6"/>
        <v>0</v>
      </c>
      <c r="F54" s="300">
        <f t="shared" si="6"/>
        <v>0</v>
      </c>
      <c r="G54" s="300">
        <f t="shared" si="6"/>
        <v>0</v>
      </c>
      <c r="H54" s="300">
        <f t="shared" si="6"/>
        <v>0</v>
      </c>
      <c r="I54" s="300">
        <f t="shared" si="6"/>
        <v>0</v>
      </c>
      <c r="J54" s="300">
        <f t="shared" si="6"/>
        <v>0</v>
      </c>
      <c r="K54" s="300">
        <f t="shared" si="6"/>
        <v>0</v>
      </c>
      <c r="L54" s="300">
        <f t="shared" si="6"/>
        <v>0</v>
      </c>
      <c r="M54" s="300">
        <f t="shared" si="6"/>
        <v>0</v>
      </c>
      <c r="N54" s="300">
        <f t="shared" si="6"/>
        <v>0</v>
      </c>
    </row>
    <row r="56" spans="1:16" ht="13.15">
      <c r="B56" s="332" t="s">
        <v>47</v>
      </c>
      <c r="H56" s="316"/>
    </row>
    <row r="57" spans="1:16">
      <c r="H57" s="316"/>
    </row>
    <row r="58" spans="1:16" ht="13.15">
      <c r="B58" s="329" t="str">
        <f t="shared" ref="B58:B69" si="7">B42</f>
        <v>Age group</v>
      </c>
      <c r="C58" s="329" t="str">
        <f t="shared" ref="C58:N58" si="8">C42</f>
        <v>2018/19</v>
      </c>
      <c r="D58" s="329" t="str">
        <f t="shared" si="8"/>
        <v>2019/20</v>
      </c>
      <c r="E58" s="329" t="str">
        <f t="shared" si="8"/>
        <v>2020/21</v>
      </c>
      <c r="F58" s="329" t="str">
        <f t="shared" si="8"/>
        <v>2021/22</v>
      </c>
      <c r="G58" s="329" t="str">
        <f t="shared" si="8"/>
        <v>2022/23</v>
      </c>
      <c r="H58" s="329" t="str">
        <f t="shared" si="8"/>
        <v>2023/24</v>
      </c>
      <c r="I58" s="329" t="str">
        <f t="shared" si="8"/>
        <v>2024/25</v>
      </c>
      <c r="J58" s="329" t="str">
        <f t="shared" si="8"/>
        <v>2025/26</v>
      </c>
      <c r="K58" s="329" t="str">
        <f t="shared" si="8"/>
        <v>2026/27</v>
      </c>
      <c r="L58" s="329" t="str">
        <f t="shared" si="8"/>
        <v>2027/28</v>
      </c>
      <c r="M58" s="329" t="str">
        <f t="shared" si="8"/>
        <v>2028/29</v>
      </c>
      <c r="N58" s="329" t="str">
        <f t="shared" si="8"/>
        <v>2029/30</v>
      </c>
    </row>
    <row r="59" spans="1:16" ht="13.15">
      <c r="B59" s="329" t="str">
        <f t="shared" si="7"/>
        <v>20-24</v>
      </c>
      <c r="C59" s="298">
        <f t="shared" ref="C59:C69" si="9">D21</f>
        <v>23.177443004352057</v>
      </c>
      <c r="D59" s="298">
        <f t="shared" ref="D59:N59" si="10">C356</f>
        <v>72.190244169885062</v>
      </c>
      <c r="E59" s="298">
        <f t="shared" si="10"/>
        <v>107.38867869806263</v>
      </c>
      <c r="F59" s="298">
        <f t="shared" si="10"/>
        <v>130.69731612384635</v>
      </c>
      <c r="G59" s="298">
        <f t="shared" si="10"/>
        <v>144.28418229074396</v>
      </c>
      <c r="H59" s="298">
        <f t="shared" si="10"/>
        <v>155.20004039285689</v>
      </c>
      <c r="I59" s="298">
        <f t="shared" si="10"/>
        <v>162.63565276581548</v>
      </c>
      <c r="J59" s="298">
        <f t="shared" si="10"/>
        <v>168.24392734817971</v>
      </c>
      <c r="K59" s="298">
        <f t="shared" si="10"/>
        <v>171.63516987683096</v>
      </c>
      <c r="L59" s="298">
        <f t="shared" si="10"/>
        <v>171.90536393629142</v>
      </c>
      <c r="M59" s="298">
        <f t="shared" si="10"/>
        <v>169.94096404206238</v>
      </c>
      <c r="N59" s="298">
        <f t="shared" si="10"/>
        <v>166.90126977646744</v>
      </c>
      <c r="O59" s="318"/>
      <c r="P59" s="318"/>
    </row>
    <row r="60" spans="1:16" ht="13.15">
      <c r="B60" s="329" t="str">
        <f t="shared" si="7"/>
        <v>25-29</v>
      </c>
      <c r="C60" s="298">
        <f t="shared" si="9"/>
        <v>183.44959137632247</v>
      </c>
      <c r="D60" s="298">
        <f t="shared" ref="D60:K69" si="11">C357</f>
        <v>195.23454311382588</v>
      </c>
      <c r="E60" s="298">
        <f t="shared" si="11"/>
        <v>213.21255782833902</v>
      </c>
      <c r="F60" s="298">
        <f t="shared" si="11"/>
        <v>230.65854382355616</v>
      </c>
      <c r="G60" s="298">
        <f t="shared" si="11"/>
        <v>244.46558459578796</v>
      </c>
      <c r="H60" s="298">
        <f t="shared" si="11"/>
        <v>258.28931218352142</v>
      </c>
      <c r="I60" s="298">
        <f t="shared" si="11"/>
        <v>269.97190751373063</v>
      </c>
      <c r="J60" s="298">
        <f t="shared" si="11"/>
        <v>280.12982413944002</v>
      </c>
      <c r="K60" s="298">
        <f t="shared" si="11"/>
        <v>287.886824927335</v>
      </c>
      <c r="L60" s="298">
        <f t="shared" ref="L60:N69" si="12">K357</f>
        <v>291.88392287634764</v>
      </c>
      <c r="M60" s="298">
        <f t="shared" si="12"/>
        <v>292.56623587572062</v>
      </c>
      <c r="N60" s="298">
        <f t="shared" si="12"/>
        <v>290.97361668132243</v>
      </c>
      <c r="O60" s="318"/>
      <c r="P60" s="318"/>
    </row>
    <row r="61" spans="1:16" ht="13.15">
      <c r="B61" s="329" t="str">
        <f t="shared" si="7"/>
        <v>30-34</v>
      </c>
      <c r="C61" s="298">
        <f t="shared" si="9"/>
        <v>223.73462325454003</v>
      </c>
      <c r="D61" s="298">
        <f t="shared" si="11"/>
        <v>226.20011617150405</v>
      </c>
      <c r="E61" s="298">
        <f t="shared" si="11"/>
        <v>230.45121366102313</v>
      </c>
      <c r="F61" s="298">
        <f t="shared" si="11"/>
        <v>235.53354299425419</v>
      </c>
      <c r="G61" s="298">
        <f t="shared" si="11"/>
        <v>240.91577902399973</v>
      </c>
      <c r="H61" s="298">
        <f t="shared" si="11"/>
        <v>248.06547205804324</v>
      </c>
      <c r="I61" s="298">
        <f t="shared" si="11"/>
        <v>255.69043600138414</v>
      </c>
      <c r="J61" s="298">
        <f t="shared" si="11"/>
        <v>263.58766172266314</v>
      </c>
      <c r="K61" s="298">
        <f t="shared" si="11"/>
        <v>270.92899553570084</v>
      </c>
      <c r="L61" s="298">
        <f t="shared" si="12"/>
        <v>276.62775467345296</v>
      </c>
      <c r="M61" s="298">
        <f t="shared" si="12"/>
        <v>280.41943478906938</v>
      </c>
      <c r="N61" s="298">
        <f t="shared" si="12"/>
        <v>282.46600851973483</v>
      </c>
      <c r="O61" s="318"/>
      <c r="P61" s="318"/>
    </row>
    <row r="62" spans="1:16" ht="13.15">
      <c r="B62" s="329" t="str">
        <f t="shared" si="7"/>
        <v>35-39</v>
      </c>
      <c r="C62" s="298">
        <f t="shared" si="9"/>
        <v>232.1144218729053</v>
      </c>
      <c r="D62" s="298">
        <f t="shared" si="11"/>
        <v>233.27024800918002</v>
      </c>
      <c r="E62" s="298">
        <f t="shared" si="11"/>
        <v>234.78658115082126</v>
      </c>
      <c r="F62" s="298">
        <f t="shared" si="11"/>
        <v>235.51962874100502</v>
      </c>
      <c r="G62" s="298">
        <f t="shared" si="11"/>
        <v>235.82829615055954</v>
      </c>
      <c r="H62" s="298">
        <f t="shared" si="11"/>
        <v>237.56219252325397</v>
      </c>
      <c r="I62" s="298">
        <f t="shared" si="11"/>
        <v>240.05325152480037</v>
      </c>
      <c r="J62" s="298">
        <f t="shared" si="11"/>
        <v>243.42263378773487</v>
      </c>
      <c r="K62" s="298">
        <f t="shared" si="11"/>
        <v>247.12994652094781</v>
      </c>
      <c r="L62" s="298">
        <f t="shared" si="12"/>
        <v>250.38681675497463</v>
      </c>
      <c r="M62" s="298">
        <f t="shared" si="12"/>
        <v>252.99683361402131</v>
      </c>
      <c r="N62" s="298">
        <f t="shared" si="12"/>
        <v>254.97214112368823</v>
      </c>
      <c r="O62" s="318"/>
      <c r="P62" s="318"/>
    </row>
    <row r="63" spans="1:16" ht="13.15">
      <c r="B63" s="329" t="str">
        <f t="shared" si="7"/>
        <v>40-44</v>
      </c>
      <c r="C63" s="298">
        <f t="shared" si="9"/>
        <v>242.86716346518233</v>
      </c>
      <c r="D63" s="298">
        <f t="shared" si="11"/>
        <v>238.96759241815798</v>
      </c>
      <c r="E63" s="298">
        <f t="shared" si="11"/>
        <v>236.49135975455422</v>
      </c>
      <c r="F63" s="298">
        <f t="shared" si="11"/>
        <v>233.84734494709201</v>
      </c>
      <c r="G63" s="298">
        <f t="shared" si="11"/>
        <v>231.05524813515609</v>
      </c>
      <c r="H63" s="298">
        <f t="shared" si="11"/>
        <v>229.50237034607687</v>
      </c>
      <c r="I63" s="298">
        <f t="shared" si="11"/>
        <v>228.60717383705031</v>
      </c>
      <c r="J63" s="298">
        <f t="shared" si="11"/>
        <v>228.5293589888108</v>
      </c>
      <c r="K63" s="298">
        <f t="shared" si="11"/>
        <v>228.91373930660575</v>
      </c>
      <c r="L63" s="298">
        <f t="shared" si="12"/>
        <v>229.20054208139479</v>
      </c>
      <c r="M63" s="298">
        <f t="shared" si="12"/>
        <v>229.32041213301977</v>
      </c>
      <c r="N63" s="298">
        <f t="shared" si="12"/>
        <v>229.35744968942259</v>
      </c>
      <c r="O63" s="318"/>
      <c r="P63" s="318"/>
    </row>
    <row r="64" spans="1:16" ht="13.15">
      <c r="B64" s="329" t="str">
        <f t="shared" si="7"/>
        <v>45-49</v>
      </c>
      <c r="C64" s="298">
        <f t="shared" si="9"/>
        <v>257.73980604882752</v>
      </c>
      <c r="D64" s="298">
        <f t="shared" si="11"/>
        <v>247.66764474689535</v>
      </c>
      <c r="E64" s="298">
        <f t="shared" si="11"/>
        <v>239.75290581667653</v>
      </c>
      <c r="F64" s="298">
        <f t="shared" si="11"/>
        <v>232.42530903611237</v>
      </c>
      <c r="G64" s="298">
        <f t="shared" si="11"/>
        <v>225.7474900958853</v>
      </c>
      <c r="H64" s="298">
        <f t="shared" si="11"/>
        <v>220.75345182972794</v>
      </c>
      <c r="I64" s="298">
        <f t="shared" si="11"/>
        <v>216.77502712973924</v>
      </c>
      <c r="J64" s="298">
        <f t="shared" si="11"/>
        <v>213.82243247665161</v>
      </c>
      <c r="K64" s="298">
        <f t="shared" si="11"/>
        <v>211.51182686332274</v>
      </c>
      <c r="L64" s="298">
        <f t="shared" si="12"/>
        <v>209.32878725744231</v>
      </c>
      <c r="M64" s="298">
        <f t="shared" si="12"/>
        <v>207.20970903223471</v>
      </c>
      <c r="N64" s="298">
        <f t="shared" si="12"/>
        <v>205.24099213729627</v>
      </c>
      <c r="O64" s="318"/>
      <c r="P64" s="318"/>
    </row>
    <row r="65" spans="1:16" ht="13.15">
      <c r="B65" s="329" t="str">
        <f t="shared" si="7"/>
        <v>50-54</v>
      </c>
      <c r="C65" s="298">
        <f t="shared" si="9"/>
        <v>296.25788039021319</v>
      </c>
      <c r="D65" s="298">
        <f t="shared" si="11"/>
        <v>265.80485480024731</v>
      </c>
      <c r="E65" s="298">
        <f t="shared" si="11"/>
        <v>242.64045842471501</v>
      </c>
      <c r="F65" s="298">
        <f t="shared" si="11"/>
        <v>223.81377824199808</v>
      </c>
      <c r="G65" s="298">
        <f t="shared" si="11"/>
        <v>208.61024919083243</v>
      </c>
      <c r="H65" s="298">
        <f t="shared" si="11"/>
        <v>197.02432537123758</v>
      </c>
      <c r="I65" s="298">
        <f t="shared" si="11"/>
        <v>187.95664767862857</v>
      </c>
      <c r="J65" s="298">
        <f t="shared" si="11"/>
        <v>180.96091330238428</v>
      </c>
      <c r="K65" s="298">
        <f t="shared" si="11"/>
        <v>175.41535606403178</v>
      </c>
      <c r="L65" s="298">
        <f t="shared" si="12"/>
        <v>170.68968565478286</v>
      </c>
      <c r="M65" s="298">
        <f t="shared" si="12"/>
        <v>166.55450382467683</v>
      </c>
      <c r="N65" s="298">
        <f t="shared" si="12"/>
        <v>162.94451171669274</v>
      </c>
      <c r="O65" s="318"/>
      <c r="P65" s="318"/>
    </row>
    <row r="66" spans="1:16" ht="13.15">
      <c r="B66" s="329" t="str">
        <f t="shared" si="7"/>
        <v>55-59</v>
      </c>
      <c r="C66" s="298">
        <f t="shared" si="9"/>
        <v>206.97502601780948</v>
      </c>
      <c r="D66" s="298">
        <f t="shared" si="11"/>
        <v>178.62774424338889</v>
      </c>
      <c r="E66" s="298">
        <f t="shared" si="11"/>
        <v>156.70708096817745</v>
      </c>
      <c r="F66" s="298">
        <f t="shared" si="11"/>
        <v>139.25646863274986</v>
      </c>
      <c r="G66" s="298">
        <f t="shared" si="11"/>
        <v>125.35874475309186</v>
      </c>
      <c r="H66" s="298">
        <f t="shared" si="11"/>
        <v>114.73622897711689</v>
      </c>
      <c r="I66" s="298">
        <f t="shared" si="11"/>
        <v>106.46678374087401</v>
      </c>
      <c r="J66" s="298">
        <f t="shared" si="11"/>
        <v>100.09059764876272</v>
      </c>
      <c r="K66" s="298">
        <f t="shared" si="11"/>
        <v>95.070949780934413</v>
      </c>
      <c r="L66" s="298">
        <f t="shared" si="12"/>
        <v>90.909399289066769</v>
      </c>
      <c r="M66" s="298">
        <f t="shared" si="12"/>
        <v>87.390892699198716</v>
      </c>
      <c r="N66" s="298">
        <f t="shared" si="12"/>
        <v>84.414506712743375</v>
      </c>
      <c r="O66" s="318"/>
      <c r="P66" s="318"/>
    </row>
    <row r="67" spans="1:16" ht="13.15">
      <c r="B67" s="329" t="str">
        <f t="shared" si="7"/>
        <v>60-64</v>
      </c>
      <c r="C67" s="298">
        <f t="shared" si="9"/>
        <v>59.345573819107834</v>
      </c>
      <c r="D67" s="298">
        <f t="shared" si="11"/>
        <v>60.949063809393422</v>
      </c>
      <c r="E67" s="298">
        <f t="shared" si="11"/>
        <v>58.144662655487693</v>
      </c>
      <c r="F67" s="298">
        <f t="shared" si="11"/>
        <v>53.627612615896993</v>
      </c>
      <c r="G67" s="298">
        <f t="shared" si="11"/>
        <v>48.852869988221123</v>
      </c>
      <c r="H67" s="298">
        <f t="shared" si="11"/>
        <v>44.681177279181675</v>
      </c>
      <c r="I67" s="298">
        <f t="shared" si="11"/>
        <v>41.144381493381175</v>
      </c>
      <c r="J67" s="298">
        <f t="shared" si="11"/>
        <v>38.276700137991767</v>
      </c>
      <c r="K67" s="298">
        <f t="shared" si="11"/>
        <v>35.941005369997853</v>
      </c>
      <c r="L67" s="298">
        <f t="shared" si="12"/>
        <v>33.958553632758623</v>
      </c>
      <c r="M67" s="298">
        <f t="shared" si="12"/>
        <v>32.266498340659595</v>
      </c>
      <c r="N67" s="298">
        <f t="shared" si="12"/>
        <v>30.83767892789275</v>
      </c>
      <c r="O67" s="318"/>
      <c r="P67" s="318"/>
    </row>
    <row r="68" spans="1:16" ht="13.15">
      <c r="B68" s="329" t="str">
        <f t="shared" si="7"/>
        <v>65 plus</v>
      </c>
      <c r="C68" s="298">
        <f t="shared" si="9"/>
        <v>10.974736257345922</v>
      </c>
      <c r="D68" s="298">
        <f t="shared" si="11"/>
        <v>15.868337741093388</v>
      </c>
      <c r="E68" s="298">
        <f t="shared" si="11"/>
        <v>19.26007325883721</v>
      </c>
      <c r="F68" s="298">
        <f t="shared" si="11"/>
        <v>20.990229330580178</v>
      </c>
      <c r="G68" s="298">
        <f t="shared" si="11"/>
        <v>21.458297204129767</v>
      </c>
      <c r="H68" s="298">
        <f t="shared" si="11"/>
        <v>21.169966589936742</v>
      </c>
      <c r="I68" s="298">
        <f t="shared" si="11"/>
        <v>20.441024763140526</v>
      </c>
      <c r="J68" s="298">
        <f t="shared" si="11"/>
        <v>19.521410367811196</v>
      </c>
      <c r="K68" s="298">
        <f t="shared" si="11"/>
        <v>18.547458626306543</v>
      </c>
      <c r="L68" s="298">
        <f t="shared" si="12"/>
        <v>17.577522426774603</v>
      </c>
      <c r="M68" s="298">
        <f t="shared" si="12"/>
        <v>16.654993466505616</v>
      </c>
      <c r="N68" s="298">
        <f t="shared" si="12"/>
        <v>15.809910808813493</v>
      </c>
      <c r="O68" s="318"/>
      <c r="P68" s="318"/>
    </row>
    <row r="69" spans="1:16" ht="13.15">
      <c r="B69" s="329" t="str">
        <f t="shared" si="7"/>
        <v>Total</v>
      </c>
      <c r="C69" s="298">
        <f t="shared" si="9"/>
        <v>1736.6362655066062</v>
      </c>
      <c r="D69" s="298">
        <f t="shared" si="11"/>
        <v>1734.7803892235713</v>
      </c>
      <c r="E69" s="298">
        <f t="shared" si="11"/>
        <v>1738.8355722166941</v>
      </c>
      <c r="F69" s="298">
        <f t="shared" si="11"/>
        <v>1736.3697744870913</v>
      </c>
      <c r="G69" s="298">
        <f t="shared" si="11"/>
        <v>1726.5767414284076</v>
      </c>
      <c r="H69" s="298">
        <f t="shared" si="11"/>
        <v>1726.9845375509535</v>
      </c>
      <c r="I69" s="298">
        <f t="shared" si="11"/>
        <v>1729.7422864485445</v>
      </c>
      <c r="J69" s="298">
        <f t="shared" si="11"/>
        <v>1736.5854599204301</v>
      </c>
      <c r="K69" s="298">
        <f t="shared" si="11"/>
        <v>1742.9812728720137</v>
      </c>
      <c r="L69" s="298">
        <f t="shared" si="12"/>
        <v>1742.4683485832866</v>
      </c>
      <c r="M69" s="298">
        <f t="shared" si="12"/>
        <v>1735.3204778171689</v>
      </c>
      <c r="N69" s="298">
        <f t="shared" si="12"/>
        <v>1723.9180860940739</v>
      </c>
      <c r="O69" s="318"/>
      <c r="P69" s="318"/>
    </row>
    <row r="70" spans="1:16">
      <c r="A70" s="300">
        <f>SUM(C70:N70)</f>
        <v>0</v>
      </c>
      <c r="C70" s="300">
        <f>SUM(C59:C68)-C69</f>
        <v>0</v>
      </c>
      <c r="D70" s="300">
        <f t="shared" ref="D70:N70" si="13">SUM(D59:D68)-D69</f>
        <v>0</v>
      </c>
      <c r="E70" s="300">
        <f t="shared" si="13"/>
        <v>0</v>
      </c>
      <c r="F70" s="300">
        <f t="shared" si="13"/>
        <v>0</v>
      </c>
      <c r="G70" s="300">
        <f t="shared" si="13"/>
        <v>0</v>
      </c>
      <c r="H70" s="300">
        <f t="shared" si="13"/>
        <v>0</v>
      </c>
      <c r="I70" s="300">
        <f t="shared" si="13"/>
        <v>0</v>
      </c>
      <c r="J70" s="300">
        <f t="shared" si="13"/>
        <v>0</v>
      </c>
      <c r="K70" s="300">
        <f t="shared" si="13"/>
        <v>0</v>
      </c>
      <c r="L70" s="300">
        <f t="shared" si="13"/>
        <v>0</v>
      </c>
      <c r="M70" s="300">
        <f t="shared" si="13"/>
        <v>0</v>
      </c>
      <c r="N70" s="300">
        <f t="shared" si="13"/>
        <v>0</v>
      </c>
    </row>
    <row r="72" spans="1:16" ht="15">
      <c r="B72" s="331" t="s">
        <v>162</v>
      </c>
      <c r="H72" s="316"/>
    </row>
    <row r="73" spans="1:16">
      <c r="H73" s="316"/>
    </row>
    <row r="74" spans="1:16" ht="13.15">
      <c r="B74" s="332" t="s">
        <v>46</v>
      </c>
      <c r="C74" s="254" t="s">
        <v>449</v>
      </c>
      <c r="H74" s="316"/>
    </row>
    <row r="75" spans="1:16">
      <c r="H75" s="316"/>
    </row>
    <row r="76" spans="1:16" ht="13.15">
      <c r="B76" s="329" t="str">
        <f t="shared" ref="B76:B87" si="14">B42</f>
        <v>Age group</v>
      </c>
      <c r="C76" s="329" t="str">
        <f t="shared" ref="C76:N76" si="15">C42</f>
        <v>2018/19</v>
      </c>
      <c r="D76" s="329" t="str">
        <f t="shared" si="15"/>
        <v>2019/20</v>
      </c>
      <c r="E76" s="329" t="str">
        <f t="shared" si="15"/>
        <v>2020/21</v>
      </c>
      <c r="F76" s="329" t="str">
        <f t="shared" si="15"/>
        <v>2021/22</v>
      </c>
      <c r="G76" s="329" t="str">
        <f t="shared" si="15"/>
        <v>2022/23</v>
      </c>
      <c r="H76" s="329" t="str">
        <f t="shared" si="15"/>
        <v>2023/24</v>
      </c>
      <c r="I76" s="329" t="str">
        <f t="shared" si="15"/>
        <v>2024/25</v>
      </c>
      <c r="J76" s="329" t="str">
        <f t="shared" si="15"/>
        <v>2025/26</v>
      </c>
      <c r="K76" s="329" t="str">
        <f t="shared" si="15"/>
        <v>2026/27</v>
      </c>
      <c r="L76" s="329" t="str">
        <f t="shared" si="15"/>
        <v>2027/28</v>
      </c>
      <c r="M76" s="329" t="str">
        <f t="shared" si="15"/>
        <v>2028/29</v>
      </c>
      <c r="N76" s="329" t="str">
        <f t="shared" si="15"/>
        <v>2029/30</v>
      </c>
    </row>
    <row r="77" spans="1:16" ht="13.15">
      <c r="B77" s="329" t="str">
        <f t="shared" si="14"/>
        <v>20-24</v>
      </c>
      <c r="C77" s="444">
        <f>C43-(0.2*C43)</f>
        <v>4.0455027792909952</v>
      </c>
      <c r="D77" s="444">
        <f>D43-(0.2*D43)</f>
        <v>7.9557468784234286</v>
      </c>
      <c r="E77" s="444">
        <f t="shared" ref="E77:N77" si="16">E43-(0.2*E43)</f>
        <v>10.800661722123319</v>
      </c>
      <c r="F77" s="444">
        <f t="shared" si="16"/>
        <v>12.724661673541188</v>
      </c>
      <c r="G77" s="444">
        <f t="shared" si="16"/>
        <v>13.848293646718677</v>
      </c>
      <c r="H77" s="444">
        <f t="shared" si="16"/>
        <v>14.774814226278405</v>
      </c>
      <c r="I77" s="444">
        <f t="shared" si="16"/>
        <v>15.414995376185823</v>
      </c>
      <c r="J77" s="444">
        <f t="shared" si="16"/>
        <v>15.906883326850807</v>
      </c>
      <c r="K77" s="444">
        <f t="shared" si="16"/>
        <v>16.208164089645244</v>
      </c>
      <c r="L77" s="444">
        <f t="shared" si="16"/>
        <v>16.231392873429023</v>
      </c>
      <c r="M77" s="444">
        <f t="shared" si="16"/>
        <v>16.052331851103997</v>
      </c>
      <c r="N77" s="444">
        <f t="shared" si="16"/>
        <v>15.773787698017557</v>
      </c>
    </row>
    <row r="78" spans="1:16" ht="13.15">
      <c r="B78" s="329" t="str">
        <f t="shared" si="14"/>
        <v>25-29</v>
      </c>
      <c r="C78" s="444">
        <f t="shared" ref="C78:C85" si="17">C44+(0.2*C43)-(0.2*C44)</f>
        <v>16.476604037566176</v>
      </c>
      <c r="D78" s="444">
        <f t="shared" ref="D78:N78" si="18">D44+(0.2*D43)-(0.2*D44)</f>
        <v>19.193577498708997</v>
      </c>
      <c r="E78" s="444">
        <f t="shared" si="18"/>
        <v>21.930768574171985</v>
      </c>
      <c r="F78" s="444">
        <f t="shared" si="18"/>
        <v>24.280459664551067</v>
      </c>
      <c r="G78" s="444">
        <f t="shared" si="18"/>
        <v>25.998862679186043</v>
      </c>
      <c r="H78" s="444">
        <f t="shared" si="18"/>
        <v>27.603442365064797</v>
      </c>
      <c r="I78" s="444">
        <f t="shared" si="18"/>
        <v>28.90222796026276</v>
      </c>
      <c r="J78" s="444">
        <f t="shared" si="18"/>
        <v>30.00127188433423</v>
      </c>
      <c r="K78" s="444">
        <f t="shared" si="18"/>
        <v>30.819768060877447</v>
      </c>
      <c r="L78" s="444">
        <f t="shared" si="18"/>
        <v>31.217687642905602</v>
      </c>
      <c r="M78" s="444">
        <f t="shared" si="18"/>
        <v>31.256804820120415</v>
      </c>
      <c r="N78" s="444">
        <f t="shared" si="18"/>
        <v>31.058322647335018</v>
      </c>
    </row>
    <row r="79" spans="1:16" ht="13.15">
      <c r="B79" s="329" t="str">
        <f t="shared" si="14"/>
        <v>30-34</v>
      </c>
      <c r="C79" s="444">
        <f t="shared" si="17"/>
        <v>27.616136334566821</v>
      </c>
      <c r="D79" s="444">
        <f t="shared" ref="D79:N79" si="19">D45+(0.2*D44)-(0.2*D45)</f>
        <v>27.444351838486966</v>
      </c>
      <c r="E79" s="444">
        <f t="shared" si="19"/>
        <v>27.857528871909253</v>
      </c>
      <c r="F79" s="444">
        <f t="shared" si="19"/>
        <v>28.577645832034126</v>
      </c>
      <c r="G79" s="444">
        <f t="shared" si="19"/>
        <v>29.342750770319313</v>
      </c>
      <c r="H79" s="444">
        <f t="shared" si="19"/>
        <v>30.318992775189976</v>
      </c>
      <c r="I79" s="444">
        <f t="shared" si="19"/>
        <v>31.319531436665812</v>
      </c>
      <c r="J79" s="444">
        <f t="shared" si="19"/>
        <v>32.326199582185559</v>
      </c>
      <c r="K79" s="444">
        <f t="shared" si="19"/>
        <v>33.235946268207606</v>
      </c>
      <c r="L79" s="444">
        <f t="shared" si="19"/>
        <v>33.913276397790867</v>
      </c>
      <c r="M79" s="444">
        <f t="shared" si="19"/>
        <v>34.338611607431787</v>
      </c>
      <c r="N79" s="444">
        <f t="shared" si="19"/>
        <v>34.546123988514637</v>
      </c>
    </row>
    <row r="80" spans="1:16" ht="13.15">
      <c r="B80" s="329" t="str">
        <f t="shared" si="14"/>
        <v>35-39</v>
      </c>
      <c r="C80" s="444">
        <f t="shared" si="17"/>
        <v>36.270328358764957</v>
      </c>
      <c r="D80" s="444">
        <f t="shared" ref="D80:N80" si="20">D46+(0.2*D45)-(0.2*D46)</f>
        <v>34.721368590230817</v>
      </c>
      <c r="E80" s="444">
        <f t="shared" si="20"/>
        <v>33.575428696592631</v>
      </c>
      <c r="F80" s="444">
        <f t="shared" si="20"/>
        <v>32.744658942238175</v>
      </c>
      <c r="G80" s="444">
        <f t="shared" si="20"/>
        <v>32.128356659402797</v>
      </c>
      <c r="H80" s="444">
        <f t="shared" si="20"/>
        <v>31.874985237914387</v>
      </c>
      <c r="I80" s="444">
        <f t="shared" si="20"/>
        <v>31.857053483407675</v>
      </c>
      <c r="J80" s="444">
        <f t="shared" si="20"/>
        <v>32.047597018314526</v>
      </c>
      <c r="K80" s="444">
        <f t="shared" si="20"/>
        <v>32.351397095081047</v>
      </c>
      <c r="L80" s="444">
        <f t="shared" si="20"/>
        <v>32.649221196086032</v>
      </c>
      <c r="M80" s="444">
        <f t="shared" si="20"/>
        <v>32.897444627960141</v>
      </c>
      <c r="N80" s="444">
        <f t="shared" si="20"/>
        <v>33.0847368324158</v>
      </c>
    </row>
    <row r="81" spans="1:15" ht="13.15">
      <c r="B81" s="329" t="str">
        <f t="shared" si="14"/>
        <v>40-44</v>
      </c>
      <c r="C81" s="444">
        <f t="shared" si="17"/>
        <v>34.212977800599717</v>
      </c>
      <c r="D81" s="444">
        <f t="shared" ref="D81:N81" si="21">D47+(0.2*D46)-(0.2*D47)</f>
        <v>34.216330263050942</v>
      </c>
      <c r="E81" s="444">
        <f t="shared" si="21"/>
        <v>33.965982045773458</v>
      </c>
      <c r="F81" s="444">
        <f t="shared" si="21"/>
        <v>33.523156628356887</v>
      </c>
      <c r="G81" s="444">
        <f t="shared" si="21"/>
        <v>32.931565145650339</v>
      </c>
      <c r="H81" s="444">
        <f t="shared" si="21"/>
        <v>32.429390834597442</v>
      </c>
      <c r="I81" s="444">
        <f t="shared" si="21"/>
        <v>32.000842211618568</v>
      </c>
      <c r="J81" s="444">
        <f t="shared" si="21"/>
        <v>31.694003473949941</v>
      </c>
      <c r="K81" s="444">
        <f t="shared" si="21"/>
        <v>31.481185667626864</v>
      </c>
      <c r="L81" s="444">
        <f t="shared" si="21"/>
        <v>31.300433469296102</v>
      </c>
      <c r="M81" s="444">
        <f t="shared" si="21"/>
        <v>31.140815770264108</v>
      </c>
      <c r="N81" s="444">
        <f t="shared" si="21"/>
        <v>31.006264267738811</v>
      </c>
    </row>
    <row r="82" spans="1:15" ht="13.15">
      <c r="B82" s="329" t="str">
        <f t="shared" si="14"/>
        <v>45-49</v>
      </c>
      <c r="C82" s="444">
        <f t="shared" si="17"/>
        <v>30.710461972355542</v>
      </c>
      <c r="D82" s="444">
        <f t="shared" ref="D82:N82" si="22">D48+(0.2*D47)-(0.2*D48)</f>
        <v>30.709915993186542</v>
      </c>
      <c r="E82" s="444">
        <f t="shared" si="22"/>
        <v>30.742255106205103</v>
      </c>
      <c r="F82" s="444">
        <f t="shared" si="22"/>
        <v>30.682783696838122</v>
      </c>
      <c r="G82" s="444">
        <f t="shared" si="22"/>
        <v>30.464185668249979</v>
      </c>
      <c r="H82" s="444">
        <f t="shared" si="22"/>
        <v>30.237108869078877</v>
      </c>
      <c r="I82" s="444">
        <f t="shared" si="22"/>
        <v>29.969343946633256</v>
      </c>
      <c r="J82" s="444">
        <f t="shared" si="22"/>
        <v>29.704991904306418</v>
      </c>
      <c r="K82" s="444">
        <f t="shared" si="22"/>
        <v>29.436028010292375</v>
      </c>
      <c r="L82" s="444">
        <f t="shared" si="22"/>
        <v>29.131352112514971</v>
      </c>
      <c r="M82" s="444">
        <f t="shared" si="22"/>
        <v>28.805040977071918</v>
      </c>
      <c r="N82" s="444">
        <f t="shared" si="22"/>
        <v>28.482498298199928</v>
      </c>
    </row>
    <row r="83" spans="1:15" ht="13.15">
      <c r="B83" s="329" t="str">
        <f t="shared" si="14"/>
        <v>50-54</v>
      </c>
      <c r="C83" s="444">
        <f t="shared" si="17"/>
        <v>24.67280706806368</v>
      </c>
      <c r="D83" s="444">
        <f t="shared" ref="D83:N83" si="23">D49+(0.2*D48)-(0.2*D49)</f>
        <v>24.611619162196742</v>
      </c>
      <c r="E83" s="444">
        <f t="shared" si="23"/>
        <v>24.593387239526006</v>
      </c>
      <c r="F83" s="444">
        <f t="shared" si="23"/>
        <v>24.558296353935472</v>
      </c>
      <c r="G83" s="444">
        <f t="shared" si="23"/>
        <v>24.451159650103211</v>
      </c>
      <c r="H83" s="444">
        <f t="shared" si="23"/>
        <v>24.367632466638565</v>
      </c>
      <c r="I83" s="444">
        <f t="shared" si="23"/>
        <v>24.26046760146161</v>
      </c>
      <c r="J83" s="444">
        <f t="shared" si="23"/>
        <v>24.14397389469735</v>
      </c>
      <c r="K83" s="444">
        <f t="shared" si="23"/>
        <v>23.998794015648684</v>
      </c>
      <c r="L83" s="444">
        <f t="shared" si="23"/>
        <v>23.794326203792583</v>
      </c>
      <c r="M83" s="444">
        <f t="shared" si="23"/>
        <v>23.539967929583998</v>
      </c>
      <c r="N83" s="444">
        <f t="shared" si="23"/>
        <v>23.258043248329486</v>
      </c>
    </row>
    <row r="84" spans="1:15" ht="13.15">
      <c r="B84" s="329" t="str">
        <f t="shared" si="14"/>
        <v>55-59</v>
      </c>
      <c r="C84" s="444">
        <f t="shared" si="17"/>
        <v>14.344655272130046</v>
      </c>
      <c r="D84" s="444">
        <f t="shared" ref="D84:N84" si="24">D50+(0.2*D49)-(0.2*D50)</f>
        <v>13.929928396483602</v>
      </c>
      <c r="E84" s="444">
        <f t="shared" si="24"/>
        <v>13.68301744537991</v>
      </c>
      <c r="F84" s="444">
        <f t="shared" si="24"/>
        <v>13.512516624635724</v>
      </c>
      <c r="G84" s="444">
        <f t="shared" si="24"/>
        <v>13.358510350155512</v>
      </c>
      <c r="H84" s="444">
        <f t="shared" si="24"/>
        <v>13.2676527288159</v>
      </c>
      <c r="I84" s="444">
        <f t="shared" si="24"/>
        <v>13.194193122944814</v>
      </c>
      <c r="J84" s="444">
        <f t="shared" si="24"/>
        <v>13.136652491617694</v>
      </c>
      <c r="K84" s="444">
        <f t="shared" si="24"/>
        <v>13.072543384824787</v>
      </c>
      <c r="L84" s="444">
        <f t="shared" si="24"/>
        <v>12.975024758222949</v>
      </c>
      <c r="M84" s="444">
        <f t="shared" si="24"/>
        <v>12.846114247798617</v>
      </c>
      <c r="N84" s="444">
        <f t="shared" si="24"/>
        <v>12.69705357159827</v>
      </c>
    </row>
    <row r="85" spans="1:15" ht="13.15">
      <c r="B85" s="329" t="str">
        <f t="shared" si="14"/>
        <v>60-64</v>
      </c>
      <c r="C85" s="444">
        <f t="shared" si="17"/>
        <v>7.5222192275406776</v>
      </c>
      <c r="D85" s="444">
        <f t="shared" ref="D85:N85" si="25">D51+(0.2*D50)-(0.2*D51)</f>
        <v>6.5904113539108335</v>
      </c>
      <c r="E85" s="444">
        <f t="shared" si="25"/>
        <v>6.0443614836967248</v>
      </c>
      <c r="F85" s="444">
        <f t="shared" si="25"/>
        <v>5.7097094964960782</v>
      </c>
      <c r="G85" s="444">
        <f t="shared" si="25"/>
        <v>5.4840215004798809</v>
      </c>
      <c r="H85" s="444">
        <f t="shared" si="25"/>
        <v>5.3533275648615817</v>
      </c>
      <c r="I85" s="444">
        <f t="shared" si="25"/>
        <v>5.2688118735696836</v>
      </c>
      <c r="J85" s="444">
        <f t="shared" si="25"/>
        <v>5.2164047912181202</v>
      </c>
      <c r="K85" s="444">
        <f t="shared" si="25"/>
        <v>5.1755250257141103</v>
      </c>
      <c r="L85" s="444">
        <f t="shared" si="25"/>
        <v>5.1266809744628077</v>
      </c>
      <c r="M85" s="444">
        <f t="shared" si="25"/>
        <v>5.068258477856558</v>
      </c>
      <c r="N85" s="444">
        <f t="shared" si="25"/>
        <v>5.0041875623628718</v>
      </c>
    </row>
    <row r="86" spans="1:15" ht="13.15">
      <c r="B86" s="329" t="str">
        <f t="shared" si="14"/>
        <v>65 plus</v>
      </c>
      <c r="C86" s="444">
        <f>C52+(0.2*C51)</f>
        <v>1.2755693457740731</v>
      </c>
      <c r="D86" s="444">
        <f t="shared" ref="D86:N86" si="26">D52+(0.2*D51)</f>
        <v>1.9514895670812575</v>
      </c>
      <c r="E86" s="444">
        <f t="shared" si="26"/>
        <v>2.2368333551998498</v>
      </c>
      <c r="F86" s="444">
        <f t="shared" si="26"/>
        <v>2.331791850813798</v>
      </c>
      <c r="G86" s="444">
        <f t="shared" si="26"/>
        <v>2.3343499574428055</v>
      </c>
      <c r="H86" s="444">
        <f t="shared" si="26"/>
        <v>2.3110143188683625</v>
      </c>
      <c r="I86" s="444">
        <f t="shared" si="26"/>
        <v>2.2789898644108106</v>
      </c>
      <c r="J86" s="444">
        <f t="shared" si="26"/>
        <v>2.2500342694678097</v>
      </c>
      <c r="K86" s="444">
        <f t="shared" si="26"/>
        <v>2.2238370262934684</v>
      </c>
      <c r="L86" s="444">
        <f t="shared" si="26"/>
        <v>2.1952683588625215</v>
      </c>
      <c r="M86" s="444">
        <f t="shared" si="26"/>
        <v>2.1640857690106081</v>
      </c>
      <c r="N86" s="444">
        <f t="shared" si="26"/>
        <v>2.1318328953085164</v>
      </c>
    </row>
    <row r="87" spans="1:15" ht="13.15">
      <c r="B87" s="329" t="str">
        <f t="shared" si="14"/>
        <v>Total</v>
      </c>
      <c r="C87" s="444">
        <f>SUM(C77:C86)</f>
        <v>197.14726219665269</v>
      </c>
      <c r="D87" s="444">
        <f t="shared" ref="D87:N87" si="27">SUM(D77:D86)</f>
        <v>201.32473954176015</v>
      </c>
      <c r="E87" s="444">
        <f t="shared" si="27"/>
        <v>205.43022454057825</v>
      </c>
      <c r="F87" s="444">
        <f t="shared" si="27"/>
        <v>208.64568076344068</v>
      </c>
      <c r="G87" s="444">
        <f t="shared" si="27"/>
        <v>210.34205602770857</v>
      </c>
      <c r="H87" s="444">
        <f t="shared" si="27"/>
        <v>212.5383613873083</v>
      </c>
      <c r="I87" s="444">
        <f t="shared" si="27"/>
        <v>214.46645687716082</v>
      </c>
      <c r="J87" s="444">
        <f t="shared" si="27"/>
        <v>216.42801263694244</v>
      </c>
      <c r="K87" s="444">
        <f t="shared" si="27"/>
        <v>218.00318864421163</v>
      </c>
      <c r="L87" s="444">
        <f t="shared" si="27"/>
        <v>218.53466398736347</v>
      </c>
      <c r="M87" s="444">
        <f t="shared" si="27"/>
        <v>218.10947607820214</v>
      </c>
      <c r="N87" s="444">
        <f t="shared" si="27"/>
        <v>217.04285100982088</v>
      </c>
    </row>
    <row r="88" spans="1:15">
      <c r="A88" s="300">
        <f>SUM(C88:N88)</f>
        <v>0</v>
      </c>
      <c r="C88" s="300">
        <f>SUM(C77:C86)-C87</f>
        <v>0</v>
      </c>
      <c r="D88" s="300">
        <f t="shared" ref="D88:N88" si="28">SUM(D77:D86)-D87</f>
        <v>0</v>
      </c>
      <c r="E88" s="300">
        <f t="shared" si="28"/>
        <v>0</v>
      </c>
      <c r="F88" s="300">
        <f t="shared" si="28"/>
        <v>0</v>
      </c>
      <c r="G88" s="300">
        <f t="shared" si="28"/>
        <v>0</v>
      </c>
      <c r="H88" s="300">
        <f t="shared" si="28"/>
        <v>0</v>
      </c>
      <c r="I88" s="300">
        <f t="shared" si="28"/>
        <v>0</v>
      </c>
      <c r="J88" s="300">
        <f t="shared" si="28"/>
        <v>0</v>
      </c>
      <c r="K88" s="300">
        <f t="shared" si="28"/>
        <v>0</v>
      </c>
      <c r="L88" s="300">
        <f t="shared" si="28"/>
        <v>0</v>
      </c>
      <c r="M88" s="300">
        <f t="shared" si="28"/>
        <v>0</v>
      </c>
      <c r="N88" s="300">
        <f t="shared" si="28"/>
        <v>0</v>
      </c>
    </row>
    <row r="90" spans="1:15" ht="13.15">
      <c r="B90" s="332" t="s">
        <v>47</v>
      </c>
      <c r="H90" s="316"/>
    </row>
    <row r="91" spans="1:15">
      <c r="H91" s="316"/>
    </row>
    <row r="92" spans="1:15" ht="13.15">
      <c r="B92" s="329" t="str">
        <f t="shared" ref="B92:B103" si="29">B76</f>
        <v>Age group</v>
      </c>
      <c r="C92" s="329" t="str">
        <f t="shared" ref="C92:N92" si="30">C76</f>
        <v>2018/19</v>
      </c>
      <c r="D92" s="329" t="str">
        <f t="shared" si="30"/>
        <v>2019/20</v>
      </c>
      <c r="E92" s="329" t="str">
        <f t="shared" si="30"/>
        <v>2020/21</v>
      </c>
      <c r="F92" s="329" t="str">
        <f t="shared" si="30"/>
        <v>2021/22</v>
      </c>
      <c r="G92" s="329" t="str">
        <f t="shared" si="30"/>
        <v>2022/23</v>
      </c>
      <c r="H92" s="329" t="str">
        <f t="shared" si="30"/>
        <v>2023/24</v>
      </c>
      <c r="I92" s="329" t="str">
        <f t="shared" si="30"/>
        <v>2024/25</v>
      </c>
      <c r="J92" s="329" t="str">
        <f t="shared" si="30"/>
        <v>2025/26</v>
      </c>
      <c r="K92" s="329" t="str">
        <f t="shared" si="30"/>
        <v>2026/27</v>
      </c>
      <c r="L92" s="329" t="str">
        <f t="shared" si="30"/>
        <v>2027/28</v>
      </c>
      <c r="M92" s="329" t="str">
        <f t="shared" si="30"/>
        <v>2028/29</v>
      </c>
      <c r="N92" s="329" t="str">
        <f t="shared" si="30"/>
        <v>2029/30</v>
      </c>
    </row>
    <row r="93" spans="1:15" ht="13.15">
      <c r="B93" s="329" t="str">
        <f t="shared" si="29"/>
        <v>20-24</v>
      </c>
      <c r="C93" s="444">
        <f>C59-(0.2*C59)</f>
        <v>18.541954403481647</v>
      </c>
      <c r="D93" s="444">
        <f t="shared" ref="D93:N93" si="31">D59-(0.2*D59)</f>
        <v>57.752195335908048</v>
      </c>
      <c r="E93" s="444">
        <f t="shared" si="31"/>
        <v>85.910942958450107</v>
      </c>
      <c r="F93" s="444">
        <f t="shared" si="31"/>
        <v>104.55785289907708</v>
      </c>
      <c r="G93" s="444">
        <f t="shared" si="31"/>
        <v>115.42734583259517</v>
      </c>
      <c r="H93" s="444">
        <f t="shared" si="31"/>
        <v>124.16003231428552</v>
      </c>
      <c r="I93" s="444">
        <f t="shared" si="31"/>
        <v>130.10852221265239</v>
      </c>
      <c r="J93" s="444">
        <f t="shared" si="31"/>
        <v>134.59514187854376</v>
      </c>
      <c r="K93" s="444">
        <f t="shared" si="31"/>
        <v>137.30813590146477</v>
      </c>
      <c r="L93" s="444">
        <f t="shared" si="31"/>
        <v>137.52429114903313</v>
      </c>
      <c r="M93" s="444">
        <f t="shared" si="31"/>
        <v>135.95277123364991</v>
      </c>
      <c r="N93" s="444">
        <f t="shared" si="31"/>
        <v>133.52101582117396</v>
      </c>
      <c r="O93" s="318"/>
    </row>
    <row r="94" spans="1:15" ht="13.15">
      <c r="B94" s="329" t="str">
        <f t="shared" si="29"/>
        <v>25-29</v>
      </c>
      <c r="C94" s="444">
        <f t="shared" ref="C94:C101" si="32">C60+(0.2*C59)-(0.2*C60)</f>
        <v>151.3951617019284</v>
      </c>
      <c r="D94" s="444">
        <f t="shared" ref="D94:N94" si="33">D60+(0.2*D59)-(0.2*D60)</f>
        <v>170.6256833250377</v>
      </c>
      <c r="E94" s="444">
        <f t="shared" si="33"/>
        <v>192.04778200228372</v>
      </c>
      <c r="F94" s="444">
        <f t="shared" si="33"/>
        <v>210.6662982836142</v>
      </c>
      <c r="G94" s="444">
        <f t="shared" si="33"/>
        <v>224.42930413477916</v>
      </c>
      <c r="H94" s="444">
        <f t="shared" si="33"/>
        <v>237.6714578253885</v>
      </c>
      <c r="I94" s="444">
        <f t="shared" si="33"/>
        <v>248.50465656414758</v>
      </c>
      <c r="J94" s="444">
        <f t="shared" si="33"/>
        <v>257.75264478118794</v>
      </c>
      <c r="K94" s="444">
        <f t="shared" si="33"/>
        <v>264.63649391723419</v>
      </c>
      <c r="L94" s="444">
        <f t="shared" si="33"/>
        <v>267.88821108833639</v>
      </c>
      <c r="M94" s="444">
        <f t="shared" si="33"/>
        <v>268.04118150898898</v>
      </c>
      <c r="N94" s="444">
        <f t="shared" si="33"/>
        <v>266.15914730035144</v>
      </c>
      <c r="O94" s="318"/>
    </row>
    <row r="95" spans="1:15" ht="13.15">
      <c r="B95" s="329" t="str">
        <f t="shared" si="29"/>
        <v>30-34</v>
      </c>
      <c r="C95" s="444">
        <f t="shared" si="32"/>
        <v>215.67761687889652</v>
      </c>
      <c r="D95" s="444">
        <f t="shared" ref="D95:N95" si="34">D61+(0.2*D60)-(0.2*D61)</f>
        <v>220.00700155996842</v>
      </c>
      <c r="E95" s="444">
        <f t="shared" si="34"/>
        <v>227.00348249448632</v>
      </c>
      <c r="F95" s="444">
        <f t="shared" si="34"/>
        <v>234.5585431601146</v>
      </c>
      <c r="G95" s="444">
        <f t="shared" si="34"/>
        <v>241.62574013835737</v>
      </c>
      <c r="H95" s="444">
        <f t="shared" si="34"/>
        <v>250.11024008313888</v>
      </c>
      <c r="I95" s="444">
        <f t="shared" si="34"/>
        <v>258.54673030385345</v>
      </c>
      <c r="J95" s="444">
        <f t="shared" si="34"/>
        <v>266.89609420601852</v>
      </c>
      <c r="K95" s="444">
        <f t="shared" si="34"/>
        <v>274.32056141402768</v>
      </c>
      <c r="L95" s="444">
        <f t="shared" si="34"/>
        <v>279.67898831403193</v>
      </c>
      <c r="M95" s="444">
        <f t="shared" si="34"/>
        <v>282.84879500639965</v>
      </c>
      <c r="N95" s="444">
        <f t="shared" si="34"/>
        <v>284.16753015205234</v>
      </c>
      <c r="O95" s="318"/>
    </row>
    <row r="96" spans="1:15" ht="13.15">
      <c r="B96" s="329" t="str">
        <f t="shared" si="29"/>
        <v>35-39</v>
      </c>
      <c r="C96" s="444">
        <f t="shared" si="32"/>
        <v>230.43846214923227</v>
      </c>
      <c r="D96" s="444">
        <f t="shared" ref="D96:N96" si="35">D62+(0.2*D61)-(0.2*D62)</f>
        <v>231.85622164164482</v>
      </c>
      <c r="E96" s="444">
        <f t="shared" si="35"/>
        <v>233.91950765286165</v>
      </c>
      <c r="F96" s="444">
        <f t="shared" si="35"/>
        <v>235.52241159165487</v>
      </c>
      <c r="G96" s="444">
        <f t="shared" si="35"/>
        <v>236.84579272524755</v>
      </c>
      <c r="H96" s="444">
        <f t="shared" si="35"/>
        <v>239.66284843021185</v>
      </c>
      <c r="I96" s="444">
        <f t="shared" si="35"/>
        <v>243.18068842011715</v>
      </c>
      <c r="J96" s="444">
        <f t="shared" si="35"/>
        <v>247.45563937472053</v>
      </c>
      <c r="K96" s="444">
        <f t="shared" si="35"/>
        <v>251.88975632389844</v>
      </c>
      <c r="L96" s="444">
        <f t="shared" si="35"/>
        <v>255.63500433867034</v>
      </c>
      <c r="M96" s="444">
        <f t="shared" si="35"/>
        <v>258.48135384903094</v>
      </c>
      <c r="N96" s="444">
        <f t="shared" si="35"/>
        <v>260.47091460289755</v>
      </c>
      <c r="O96" s="318"/>
    </row>
    <row r="97" spans="1:15" ht="13.15">
      <c r="B97" s="329" t="str">
        <f t="shared" si="29"/>
        <v>40-44</v>
      </c>
      <c r="C97" s="444">
        <f t="shared" si="32"/>
        <v>240.71661514672689</v>
      </c>
      <c r="D97" s="444">
        <f t="shared" ref="D97:N97" si="36">D63+(0.2*D62)-(0.2*D63)</f>
        <v>237.8281235363624</v>
      </c>
      <c r="E97" s="444">
        <f t="shared" si="36"/>
        <v>236.15040403380763</v>
      </c>
      <c r="F97" s="444">
        <f t="shared" si="36"/>
        <v>234.18180170587462</v>
      </c>
      <c r="G97" s="444">
        <f t="shared" si="36"/>
        <v>232.00985773823675</v>
      </c>
      <c r="H97" s="444">
        <f t="shared" si="36"/>
        <v>231.1143347815123</v>
      </c>
      <c r="I97" s="444">
        <f t="shared" si="36"/>
        <v>230.89638937460029</v>
      </c>
      <c r="J97" s="444">
        <f t="shared" si="36"/>
        <v>231.50801394859562</v>
      </c>
      <c r="K97" s="444">
        <f t="shared" si="36"/>
        <v>232.55698074947415</v>
      </c>
      <c r="L97" s="444">
        <f t="shared" si="36"/>
        <v>233.43779701611078</v>
      </c>
      <c r="M97" s="444">
        <f t="shared" si="36"/>
        <v>234.05569642922006</v>
      </c>
      <c r="N97" s="444">
        <f t="shared" si="36"/>
        <v>234.48038797627572</v>
      </c>
      <c r="O97" s="318"/>
    </row>
    <row r="98" spans="1:15" ht="13.15">
      <c r="B98" s="329" t="str">
        <f t="shared" si="29"/>
        <v>45-49</v>
      </c>
      <c r="C98" s="444">
        <f t="shared" si="32"/>
        <v>254.76527753209848</v>
      </c>
      <c r="D98" s="444">
        <f t="shared" ref="D98:N98" si="37">D64+(0.2*D63)-(0.2*D64)</f>
        <v>245.92763428114787</v>
      </c>
      <c r="E98" s="444">
        <f t="shared" si="37"/>
        <v>239.10059660425208</v>
      </c>
      <c r="F98" s="444">
        <f t="shared" si="37"/>
        <v>232.70971621830827</v>
      </c>
      <c r="G98" s="444">
        <f t="shared" si="37"/>
        <v>226.80904170373944</v>
      </c>
      <c r="H98" s="444">
        <f t="shared" si="37"/>
        <v>222.50323553299773</v>
      </c>
      <c r="I98" s="444">
        <f t="shared" si="37"/>
        <v>219.14145647120142</v>
      </c>
      <c r="J98" s="444">
        <f t="shared" si="37"/>
        <v>216.76381777908344</v>
      </c>
      <c r="K98" s="444">
        <f t="shared" si="37"/>
        <v>214.99220935197934</v>
      </c>
      <c r="L98" s="444">
        <f t="shared" si="37"/>
        <v>213.3031382222328</v>
      </c>
      <c r="M98" s="444">
        <f t="shared" si="37"/>
        <v>211.63184965239174</v>
      </c>
      <c r="N98" s="444">
        <f t="shared" si="37"/>
        <v>210.06428364772154</v>
      </c>
      <c r="O98" s="318"/>
    </row>
    <row r="99" spans="1:15" ht="13.15">
      <c r="B99" s="329" t="str">
        <f t="shared" si="29"/>
        <v>50-54</v>
      </c>
      <c r="C99" s="444">
        <f t="shared" si="32"/>
        <v>288.55426552193603</v>
      </c>
      <c r="D99" s="444">
        <f t="shared" ref="D99:N99" si="38">D65+(0.2*D64)-(0.2*D65)</f>
        <v>262.17741278957692</v>
      </c>
      <c r="E99" s="444">
        <f t="shared" si="38"/>
        <v>242.0629479031073</v>
      </c>
      <c r="F99" s="444">
        <f t="shared" si="38"/>
        <v>225.53608440082093</v>
      </c>
      <c r="G99" s="444">
        <f t="shared" si="38"/>
        <v>212.037697371843</v>
      </c>
      <c r="H99" s="444">
        <f t="shared" si="38"/>
        <v>201.77015066293566</v>
      </c>
      <c r="I99" s="444">
        <f t="shared" si="38"/>
        <v>193.72032356885069</v>
      </c>
      <c r="J99" s="444">
        <f t="shared" si="38"/>
        <v>187.53321713723773</v>
      </c>
      <c r="K99" s="444">
        <f t="shared" si="38"/>
        <v>182.63465022388999</v>
      </c>
      <c r="L99" s="444">
        <f t="shared" si="38"/>
        <v>178.41750597531475</v>
      </c>
      <c r="M99" s="444">
        <f t="shared" si="38"/>
        <v>174.68554486618842</v>
      </c>
      <c r="N99" s="444">
        <f t="shared" si="38"/>
        <v>171.40380780081344</v>
      </c>
      <c r="O99" s="318"/>
    </row>
    <row r="100" spans="1:15" ht="13.15">
      <c r="B100" s="329" t="str">
        <f t="shared" si="29"/>
        <v>55-59</v>
      </c>
      <c r="C100" s="444">
        <f t="shared" si="32"/>
        <v>224.83159689229021</v>
      </c>
      <c r="D100" s="444">
        <f t="shared" ref="D100:N100" si="39">D66+(0.2*D65)-(0.2*D66)</f>
        <v>196.06316635476057</v>
      </c>
      <c r="E100" s="444">
        <f t="shared" si="39"/>
        <v>173.89375645948496</v>
      </c>
      <c r="F100" s="444">
        <f t="shared" si="39"/>
        <v>156.16793055459951</v>
      </c>
      <c r="G100" s="444">
        <f t="shared" si="39"/>
        <v>142.00904564063998</v>
      </c>
      <c r="H100" s="444">
        <f t="shared" si="39"/>
        <v>131.19384825594102</v>
      </c>
      <c r="I100" s="444">
        <f t="shared" si="39"/>
        <v>122.76475652842493</v>
      </c>
      <c r="J100" s="444">
        <f t="shared" si="39"/>
        <v>116.26466077948703</v>
      </c>
      <c r="K100" s="444">
        <f t="shared" si="39"/>
        <v>111.13983103755389</v>
      </c>
      <c r="L100" s="444">
        <f t="shared" si="39"/>
        <v>106.86545656220999</v>
      </c>
      <c r="M100" s="444">
        <f t="shared" si="39"/>
        <v>103.22361492429434</v>
      </c>
      <c r="N100" s="444">
        <f t="shared" si="39"/>
        <v>100.12050771353324</v>
      </c>
      <c r="O100" s="318"/>
    </row>
    <row r="101" spans="1:15" ht="13.15">
      <c r="B101" s="329" t="str">
        <f t="shared" si="29"/>
        <v>60-64</v>
      </c>
      <c r="C101" s="444">
        <f t="shared" si="32"/>
        <v>88.871464258848164</v>
      </c>
      <c r="D101" s="444">
        <f t="shared" ref="D101:N101" si="40">D67+(0.2*D66)-(0.2*D67)</f>
        <v>84.484799896192513</v>
      </c>
      <c r="E101" s="444">
        <f t="shared" si="40"/>
        <v>77.857146318025656</v>
      </c>
      <c r="F101" s="444">
        <f t="shared" si="40"/>
        <v>70.753383819267555</v>
      </c>
      <c r="G101" s="444">
        <f t="shared" si="40"/>
        <v>64.154044941195281</v>
      </c>
      <c r="H101" s="444">
        <f t="shared" si="40"/>
        <v>58.692187618768713</v>
      </c>
      <c r="I101" s="444">
        <f t="shared" si="40"/>
        <v>54.208861942879743</v>
      </c>
      <c r="J101" s="444">
        <f t="shared" si="40"/>
        <v>50.639479640145957</v>
      </c>
      <c r="K101" s="444">
        <f t="shared" si="40"/>
        <v>47.766994252185164</v>
      </c>
      <c r="L101" s="444">
        <f t="shared" si="40"/>
        <v>45.348722764020252</v>
      </c>
      <c r="M101" s="444">
        <f t="shared" si="40"/>
        <v>43.291377212367422</v>
      </c>
      <c r="N101" s="444">
        <f t="shared" si="40"/>
        <v>41.553044484862873</v>
      </c>
      <c r="O101" s="318"/>
    </row>
    <row r="102" spans="1:15" ht="13.15">
      <c r="B102" s="329" t="str">
        <f t="shared" si="29"/>
        <v>65 plus</v>
      </c>
      <c r="C102" s="444">
        <f>C68+(0.2*C67)</f>
        <v>22.843851021167488</v>
      </c>
      <c r="D102" s="444">
        <f t="shared" ref="D102:N102" si="41">D68+(0.2*D67)</f>
        <v>28.058150502972072</v>
      </c>
      <c r="E102" s="444">
        <f t="shared" si="41"/>
        <v>30.88900578993475</v>
      </c>
      <c r="F102" s="444">
        <f t="shared" si="41"/>
        <v>31.715751853759578</v>
      </c>
      <c r="G102" s="444">
        <f t="shared" si="41"/>
        <v>31.228871201773991</v>
      </c>
      <c r="H102" s="444">
        <f t="shared" si="41"/>
        <v>30.106202045773077</v>
      </c>
      <c r="I102" s="444">
        <f t="shared" si="41"/>
        <v>28.669901061816759</v>
      </c>
      <c r="J102" s="444">
        <f t="shared" si="41"/>
        <v>27.176750395409549</v>
      </c>
      <c r="K102" s="444">
        <f t="shared" si="41"/>
        <v>25.735659700306115</v>
      </c>
      <c r="L102" s="444">
        <f t="shared" si="41"/>
        <v>24.369233153326327</v>
      </c>
      <c r="M102" s="444">
        <f t="shared" si="41"/>
        <v>23.108293134637535</v>
      </c>
      <c r="N102" s="444">
        <f t="shared" si="41"/>
        <v>21.977446594392042</v>
      </c>
      <c r="O102" s="318"/>
    </row>
    <row r="103" spans="1:15" ht="13.15">
      <c r="B103" s="329" t="str">
        <f t="shared" si="29"/>
        <v>Total</v>
      </c>
      <c r="C103" s="444">
        <f>SUM(C93:C102)</f>
        <v>1736.6362655066059</v>
      </c>
      <c r="D103" s="444">
        <f t="shared" ref="D103:N103" si="42">SUM(D93:D102)</f>
        <v>1734.7803892235713</v>
      </c>
      <c r="E103" s="444">
        <f t="shared" si="42"/>
        <v>1738.8355722166939</v>
      </c>
      <c r="F103" s="444">
        <f t="shared" si="42"/>
        <v>1736.3697744870913</v>
      </c>
      <c r="G103" s="444">
        <f t="shared" si="42"/>
        <v>1726.5767414284076</v>
      </c>
      <c r="H103" s="444">
        <f t="shared" si="42"/>
        <v>1726.9845375509533</v>
      </c>
      <c r="I103" s="444">
        <f t="shared" si="42"/>
        <v>1729.7422864485443</v>
      </c>
      <c r="J103" s="444">
        <f t="shared" si="42"/>
        <v>1736.5854599204299</v>
      </c>
      <c r="K103" s="444">
        <f t="shared" si="42"/>
        <v>1742.981272872014</v>
      </c>
      <c r="L103" s="444">
        <f t="shared" si="42"/>
        <v>1742.4683485832868</v>
      </c>
      <c r="M103" s="444">
        <f t="shared" si="42"/>
        <v>1735.3204778171691</v>
      </c>
      <c r="N103" s="444">
        <f t="shared" si="42"/>
        <v>1723.9180860940739</v>
      </c>
      <c r="O103" s="318"/>
    </row>
    <row r="104" spans="1:15">
      <c r="A104" s="300">
        <f>SUM(C104:N104)</f>
        <v>0</v>
      </c>
      <c r="C104" s="300">
        <f>SUM(C93:C102)-C103</f>
        <v>0</v>
      </c>
      <c r="D104" s="300">
        <f t="shared" ref="D104:N104" si="43">SUM(D93:D102)-D103</f>
        <v>0</v>
      </c>
      <c r="E104" s="300">
        <f t="shared" si="43"/>
        <v>0</v>
      </c>
      <c r="F104" s="300">
        <f t="shared" si="43"/>
        <v>0</v>
      </c>
      <c r="G104" s="300">
        <f t="shared" si="43"/>
        <v>0</v>
      </c>
      <c r="H104" s="300">
        <f t="shared" si="43"/>
        <v>0</v>
      </c>
      <c r="I104" s="300">
        <f t="shared" si="43"/>
        <v>0</v>
      </c>
      <c r="J104" s="300">
        <f t="shared" si="43"/>
        <v>0</v>
      </c>
      <c r="K104" s="300">
        <f t="shared" si="43"/>
        <v>0</v>
      </c>
      <c r="L104" s="300">
        <f t="shared" si="43"/>
        <v>0</v>
      </c>
      <c r="M104" s="300">
        <f t="shared" si="43"/>
        <v>0</v>
      </c>
      <c r="N104" s="300">
        <f t="shared" si="43"/>
        <v>0</v>
      </c>
    </row>
    <row r="106" spans="1:15" ht="15">
      <c r="B106" s="331" t="s">
        <v>163</v>
      </c>
      <c r="H106" s="316"/>
    </row>
    <row r="107" spans="1:15">
      <c r="H107" s="316"/>
    </row>
    <row r="108" spans="1:15" ht="13.15">
      <c r="B108" s="332" t="s">
        <v>46</v>
      </c>
      <c r="H108" s="316"/>
    </row>
    <row r="109" spans="1:15">
      <c r="H109" s="316"/>
    </row>
    <row r="110" spans="1:15" ht="13.15">
      <c r="B110" s="329" t="str">
        <f t="shared" ref="B110:B121" si="44">B76</f>
        <v>Age group</v>
      </c>
      <c r="C110" s="329" t="str">
        <f t="shared" ref="C110:N110" si="45">C76</f>
        <v>2018/19</v>
      </c>
      <c r="D110" s="329" t="str">
        <f t="shared" si="45"/>
        <v>2019/20</v>
      </c>
      <c r="E110" s="329" t="str">
        <f t="shared" si="45"/>
        <v>2020/21</v>
      </c>
      <c r="F110" s="329" t="str">
        <f t="shared" si="45"/>
        <v>2021/22</v>
      </c>
      <c r="G110" s="329" t="str">
        <f t="shared" si="45"/>
        <v>2022/23</v>
      </c>
      <c r="H110" s="329" t="str">
        <f t="shared" si="45"/>
        <v>2023/24</v>
      </c>
      <c r="I110" s="329" t="str">
        <f t="shared" si="45"/>
        <v>2024/25</v>
      </c>
      <c r="J110" s="329" t="str">
        <f t="shared" si="45"/>
        <v>2025/26</v>
      </c>
      <c r="K110" s="329" t="str">
        <f t="shared" si="45"/>
        <v>2026/27</v>
      </c>
      <c r="L110" s="329" t="str">
        <f t="shared" si="45"/>
        <v>2027/28</v>
      </c>
      <c r="M110" s="329" t="str">
        <f t="shared" si="45"/>
        <v>2028/29</v>
      </c>
      <c r="N110" s="329" t="str">
        <f t="shared" si="45"/>
        <v>2029/30</v>
      </c>
    </row>
    <row r="111" spans="1:15" ht="13.15">
      <c r="B111" s="329" t="str">
        <f t="shared" si="44"/>
        <v>20-24</v>
      </c>
      <c r="C111" s="444">
        <f>C77*Group_3_rates!E74</f>
        <v>0.43508504495082323</v>
      </c>
      <c r="D111" s="444">
        <f>D77*Group_3_rates!F74</f>
        <v>0.85040312280921559</v>
      </c>
      <c r="E111" s="444">
        <f>E77*Group_3_rates!G74</f>
        <v>1.1538926470821589</v>
      </c>
      <c r="F111" s="444">
        <f>F77*Group_3_rates!H74</f>
        <v>1.3626700899774264</v>
      </c>
      <c r="G111" s="444">
        <f>G77*Group_3_rates!I74</f>
        <v>1.4829986080373627</v>
      </c>
      <c r="H111" s="444">
        <f>H77*Group_3_rates!J74</f>
        <v>1.5822186827164277</v>
      </c>
      <c r="I111" s="444">
        <f>I77*Group_3_rates!K74</f>
        <v>1.6507749813062842</v>
      </c>
      <c r="J111" s="444">
        <f>J77*Group_3_rates!L74</f>
        <v>1.7034507235136549</v>
      </c>
      <c r="K111" s="444">
        <f>K77*Group_3_rates!M74</f>
        <v>1.7357145506140033</v>
      </c>
      <c r="L111" s="444">
        <f>L77*Group_3_rates!N74</f>
        <v>1.7382020956427664</v>
      </c>
      <c r="M111" s="444">
        <f>M77*Group_3_rates!O74</f>
        <v>1.7190266467653748</v>
      </c>
      <c r="N111" s="444">
        <f>N77*Group_3_rates!P74</f>
        <v>1.6891976583107564</v>
      </c>
    </row>
    <row r="112" spans="1:15" ht="13.15">
      <c r="B112" s="329" t="str">
        <f t="shared" si="44"/>
        <v>25-29</v>
      </c>
      <c r="C112" s="444">
        <f>C78*Group_3_rates!E75</f>
        <v>1.5754091539993433</v>
      </c>
      <c r="D112" s="444">
        <f>D78*Group_3_rates!F75</f>
        <v>1.8239957737597092</v>
      </c>
      <c r="E112" s="444">
        <f>E78*Group_3_rates!G75</f>
        <v>2.0830174187839616</v>
      </c>
      <c r="F112" s="444">
        <f>F78*Group_3_rates!H75</f>
        <v>2.3116676296336407</v>
      </c>
      <c r="G112" s="444">
        <f>G78*Group_3_rates!I75</f>
        <v>2.475271477273977</v>
      </c>
      <c r="H112" s="444">
        <f>H78*Group_3_rates!J75</f>
        <v>2.6280385570681482</v>
      </c>
      <c r="I112" s="444">
        <f>I78*Group_3_rates!K75</f>
        <v>2.7516919252388083</v>
      </c>
      <c r="J112" s="444">
        <f>J78*Group_3_rates!L75</f>
        <v>2.856328505349802</v>
      </c>
      <c r="K112" s="444">
        <f>K78*Group_3_rates!M75</f>
        <v>2.9342550002528727</v>
      </c>
      <c r="L112" s="444">
        <f>L78*Group_3_rates!N75</f>
        <v>2.9721396955873192</v>
      </c>
      <c r="M112" s="444">
        <f>M78*Group_3_rates!O75</f>
        <v>2.9758639213054239</v>
      </c>
      <c r="N112" s="444">
        <f>N78*Group_3_rates!P75</f>
        <v>2.9569670461957149</v>
      </c>
    </row>
    <row r="113" spans="1:16" ht="13.15">
      <c r="B113" s="329" t="str">
        <f t="shared" si="44"/>
        <v>30-34</v>
      </c>
      <c r="C113" s="444">
        <f>C79*Group_3_rates!E76</f>
        <v>1.9031031827089784</v>
      </c>
      <c r="D113" s="444">
        <f>D79*Group_3_rates!F76</f>
        <v>1.8797263669544526</v>
      </c>
      <c r="E113" s="444">
        <f>E79*Group_3_rates!G76</f>
        <v>1.9070206543681032</v>
      </c>
      <c r="F113" s="444">
        <f>F79*Group_3_rates!H76</f>
        <v>1.9609598185549637</v>
      </c>
      <c r="G113" s="444">
        <f>G79*Group_3_rates!I76</f>
        <v>2.0134602956682124</v>
      </c>
      <c r="H113" s="444">
        <f>H79*Group_3_rates!J76</f>
        <v>2.0804487157777158</v>
      </c>
      <c r="I113" s="444">
        <f>I79*Group_3_rates!K76</f>
        <v>2.1491043399532233</v>
      </c>
      <c r="J113" s="444">
        <f>J79*Group_3_rates!L76</f>
        <v>2.2181805611222414</v>
      </c>
      <c r="K113" s="444">
        <f>K79*Group_3_rates!M76</f>
        <v>2.2806061614266939</v>
      </c>
      <c r="L113" s="444">
        <f>L79*Group_3_rates!N76</f>
        <v>2.3270836486142685</v>
      </c>
      <c r="M113" s="444">
        <f>M79*Group_3_rates!O76</f>
        <v>2.3562695815782617</v>
      </c>
      <c r="N113" s="444">
        <f>N79*Group_3_rates!P76</f>
        <v>2.3705088035053525</v>
      </c>
    </row>
    <row r="114" spans="1:16" ht="13.15">
      <c r="B114" s="329" t="str">
        <f t="shared" si="44"/>
        <v>35-39</v>
      </c>
      <c r="C114" s="444">
        <f>C80*Group_3_rates!E77</f>
        <v>2.485428323718565</v>
      </c>
      <c r="D114" s="444">
        <f>D80*Group_3_rates!F77</f>
        <v>2.3647695714601209</v>
      </c>
      <c r="E114" s="444">
        <f>E80*Group_3_rates!G77</f>
        <v>2.2855183494094629</v>
      </c>
      <c r="F114" s="444">
        <f>F80*Group_3_rates!H77</f>
        <v>2.2342566273451885</v>
      </c>
      <c r="G114" s="444">
        <f>G80*Group_3_rates!I77</f>
        <v>2.1922046559900457</v>
      </c>
      <c r="H114" s="444">
        <f>H80*Group_3_rates!J77</f>
        <v>2.1749164387379145</v>
      </c>
      <c r="I114" s="444">
        <f>I80*Group_3_rates!K77</f>
        <v>2.1736929066370849</v>
      </c>
      <c r="J114" s="444">
        <f>J80*Group_3_rates!L77</f>
        <v>2.1866942072893347</v>
      </c>
      <c r="K114" s="444">
        <f>K80*Group_3_rates!M77</f>
        <v>2.2074233080596595</v>
      </c>
      <c r="L114" s="444">
        <f>L80*Group_3_rates!N77</f>
        <v>2.2277446518436124</v>
      </c>
      <c r="M114" s="444">
        <f>M80*Group_3_rates!O77</f>
        <v>2.2446816078432277</v>
      </c>
      <c r="N114" s="444">
        <f>N80*Group_3_rates!P77</f>
        <v>2.2574610614265831</v>
      </c>
    </row>
    <row r="115" spans="1:16" ht="13.15">
      <c r="B115" s="329" t="str">
        <f t="shared" si="44"/>
        <v>40-44</v>
      </c>
      <c r="C115" s="444">
        <f>C81*Group_3_rates!E78</f>
        <v>2.4641467082523043</v>
      </c>
      <c r="D115" s="444">
        <f>D81*Group_3_rates!F78</f>
        <v>2.4493528415561707</v>
      </c>
      <c r="E115" s="444">
        <f>E81*Group_3_rates!G78</f>
        <v>2.4301509508624055</v>
      </c>
      <c r="F115" s="444">
        <f>F81*Group_3_rates!H78</f>
        <v>2.4041602876786672</v>
      </c>
      <c r="G115" s="444">
        <f>G81*Group_3_rates!I78</f>
        <v>2.3617334731331381</v>
      </c>
      <c r="H115" s="444">
        <f>H81*Group_3_rates!J78</f>
        <v>2.3257193367106592</v>
      </c>
      <c r="I115" s="444">
        <f>I81*Group_3_rates!K78</f>
        <v>2.2949853699745537</v>
      </c>
      <c r="J115" s="444">
        <f>J81*Group_3_rates!L78</f>
        <v>2.2729799987023163</v>
      </c>
      <c r="K115" s="444">
        <f>K81*Group_3_rates!M78</f>
        <v>2.2577174706490948</v>
      </c>
      <c r="L115" s="444">
        <f>L81*Group_3_rates!N78</f>
        <v>2.2447545727348257</v>
      </c>
      <c r="M115" s="444">
        <f>M81*Group_3_rates!O78</f>
        <v>2.2333073651380699</v>
      </c>
      <c r="N115" s="444">
        <f>N81*Group_3_rates!P78</f>
        <v>2.2236578150493056</v>
      </c>
    </row>
    <row r="116" spans="1:16" ht="13.15">
      <c r="B116" s="329" t="str">
        <f t="shared" si="44"/>
        <v>45-49</v>
      </c>
      <c r="C116" s="444">
        <f>C82*Group_3_rates!E79</f>
        <v>2.4049539427483118</v>
      </c>
      <c r="D116" s="444">
        <f>D82*Group_3_rates!F79</f>
        <v>2.3902387344671632</v>
      </c>
      <c r="E116" s="444">
        <f>E82*Group_3_rates!G79</f>
        <v>2.3914952697729093</v>
      </c>
      <c r="F116" s="444">
        <f>F82*Group_3_rates!H79</f>
        <v>2.3925333497844927</v>
      </c>
      <c r="G116" s="444">
        <f>G82*Group_3_rates!I79</f>
        <v>2.3754878600805007</v>
      </c>
      <c r="H116" s="444">
        <f>H82*Group_3_rates!J79</f>
        <v>2.3577812262774156</v>
      </c>
      <c r="I116" s="444">
        <f>I82*Group_3_rates!K79</f>
        <v>2.3369018786542197</v>
      </c>
      <c r="J116" s="444">
        <f>J82*Group_3_rates!L79</f>
        <v>2.3162886551735951</v>
      </c>
      <c r="K116" s="444">
        <f>K82*Group_3_rates!M79</f>
        <v>2.2953158160506959</v>
      </c>
      <c r="L116" s="444">
        <f>L82*Group_3_rates!N79</f>
        <v>2.2715582830474861</v>
      </c>
      <c r="M116" s="444">
        <f>M82*Group_3_rates!O79</f>
        <v>2.2461137118616588</v>
      </c>
      <c r="N116" s="444">
        <f>N82*Group_3_rates!P79</f>
        <v>2.220962991393959</v>
      </c>
    </row>
    <row r="117" spans="1:16" ht="13.15">
      <c r="B117" s="329" t="str">
        <f t="shared" si="44"/>
        <v>50-54</v>
      </c>
      <c r="C117" s="444">
        <f>C83*Group_3_rates!E80</f>
        <v>1.9196085982890665</v>
      </c>
      <c r="D117" s="444">
        <f>D83*Group_3_rates!F80</f>
        <v>1.9031654611942717</v>
      </c>
      <c r="E117" s="444">
        <f>E83*Group_3_rates!G80</f>
        <v>1.9007537758712711</v>
      </c>
      <c r="F117" s="444">
        <f>F83*Group_3_rates!H80</f>
        <v>1.9025460932227232</v>
      </c>
      <c r="G117" s="444">
        <f>G83*Group_3_rates!I80</f>
        <v>1.8942461478853438</v>
      </c>
      <c r="H117" s="444">
        <f>H83*Group_3_rates!J80</f>
        <v>1.8877752463908639</v>
      </c>
      <c r="I117" s="444">
        <f>I83*Group_3_rates!K80</f>
        <v>1.8794731193770542</v>
      </c>
      <c r="J117" s="444">
        <f>J83*Group_3_rates!L80</f>
        <v>1.8704482813551015</v>
      </c>
      <c r="K117" s="444">
        <f>K83*Group_3_rates!M80</f>
        <v>1.8592011081913848</v>
      </c>
      <c r="L117" s="444">
        <f>L83*Group_3_rates!N80</f>
        <v>1.8433608629630431</v>
      </c>
      <c r="M117" s="444">
        <f>M83*Group_3_rates!O80</f>
        <v>1.8236555733981639</v>
      </c>
      <c r="N117" s="444">
        <f>N83*Group_3_rates!P80</f>
        <v>1.8018146975827747</v>
      </c>
    </row>
    <row r="118" spans="1:16" ht="13.15">
      <c r="B118" s="329" t="str">
        <f t="shared" si="44"/>
        <v>55-59</v>
      </c>
      <c r="C118" s="444">
        <f>C84*Group_3_rates!E81</f>
        <v>0.74467183538963877</v>
      </c>
      <c r="D118" s="444">
        <f>D84*Group_3_rates!F81</f>
        <v>0.71873026696946551</v>
      </c>
      <c r="E118" s="444">
        <f>E84*Group_3_rates!G81</f>
        <v>0.70561870250217318</v>
      </c>
      <c r="F118" s="444">
        <f>F84*Group_3_rates!H81</f>
        <v>0.69847984935450635</v>
      </c>
      <c r="G118" s="444">
        <f>G84*Group_3_rates!I81</f>
        <v>0.69051906141346009</v>
      </c>
      <c r="H118" s="444">
        <f>H84*Group_3_rates!J81</f>
        <v>0.68582251084268797</v>
      </c>
      <c r="I118" s="444">
        <f>I84*Group_3_rates!K81</f>
        <v>0.6820252866935661</v>
      </c>
      <c r="J118" s="444">
        <f>J84*Group_3_rates!L81</f>
        <v>0.67905093538524985</v>
      </c>
      <c r="K118" s="444">
        <f>K84*Group_3_rates!M81</f>
        <v>0.675737050895863</v>
      </c>
      <c r="L118" s="444">
        <f>L84*Group_3_rates!N81</f>
        <v>0.67069618415650789</v>
      </c>
      <c r="M118" s="444">
        <f>M84*Group_3_rates!O81</f>
        <v>0.66403262943885899</v>
      </c>
      <c r="N118" s="444">
        <f>N84*Group_3_rates!P81</f>
        <v>0.65632748601152158</v>
      </c>
    </row>
    <row r="119" spans="1:16" ht="13.15">
      <c r="B119" s="329" t="str">
        <f t="shared" si="44"/>
        <v>60-64</v>
      </c>
      <c r="C119" s="444">
        <f>C85*Group_3_rates!E82</f>
        <v>0.37939118225867191</v>
      </c>
      <c r="D119" s="444">
        <f>D85*Group_3_rates!F82</f>
        <v>0.33036650338979623</v>
      </c>
      <c r="E119" s="444">
        <f>E85*Group_3_rates!G82</f>
        <v>0.30283430191970867</v>
      </c>
      <c r="F119" s="444">
        <f>F85*Group_3_rates!H82</f>
        <v>0.28674647417773896</v>
      </c>
      <c r="G119" s="444">
        <f>G85*Group_3_rates!I82</f>
        <v>0.27541223078731802</v>
      </c>
      <c r="H119" s="444">
        <f>H85*Group_3_rates!J82</f>
        <v>0.26884867002158069</v>
      </c>
      <c r="I119" s="444">
        <f>I85*Group_3_rates!K82</f>
        <v>0.26460422001838557</v>
      </c>
      <c r="J119" s="444">
        <f>J85*Group_3_rates!L82</f>
        <v>0.26197229170478653</v>
      </c>
      <c r="K119" s="444">
        <f>K85*Group_3_rates!M82</f>
        <v>0.25991927506170143</v>
      </c>
      <c r="L119" s="444">
        <f>L85*Group_3_rates!N82</f>
        <v>0.25746628520478088</v>
      </c>
      <c r="M119" s="444">
        <f>M85*Group_3_rates!O82</f>
        <v>0.25453225766366278</v>
      </c>
      <c r="N119" s="444">
        <f>N85*Group_3_rates!P82</f>
        <v>0.25131456171495836</v>
      </c>
    </row>
    <row r="120" spans="1:16" ht="13.15">
      <c r="B120" s="329" t="str">
        <f t="shared" si="44"/>
        <v>65 plus</v>
      </c>
      <c r="C120" s="444">
        <f>C86*Group_3_rates!E83</f>
        <v>0.10444868043291126</v>
      </c>
      <c r="D120" s="444">
        <f>D86*Group_3_rates!F83</f>
        <v>0.15882079114689002</v>
      </c>
      <c r="E120" s="444">
        <f>E86*Group_3_rates!G83</f>
        <v>0.18194742096644737</v>
      </c>
      <c r="F120" s="444">
        <f>F86*Group_3_rates!H83</f>
        <v>0.19012161361275706</v>
      </c>
      <c r="G120" s="444">
        <f>G86*Group_3_rates!I83</f>
        <v>0.1903301877013622</v>
      </c>
      <c r="H120" s="444">
        <f>H86*Group_3_rates!J83</f>
        <v>0.18842752676749333</v>
      </c>
      <c r="I120" s="444">
        <f>I86*Group_3_rates!K83</f>
        <v>0.18581642708704241</v>
      </c>
      <c r="J120" s="444">
        <f>J86*Group_3_rates!L83</f>
        <v>0.18345554550502666</v>
      </c>
      <c r="K120" s="444">
        <f>K86*Group_3_rates!M83</f>
        <v>0.18131956491020068</v>
      </c>
      <c r="L120" s="444">
        <f>L86*Group_3_rates!N83</f>
        <v>0.17899023129114622</v>
      </c>
      <c r="M120" s="444">
        <f>M86*Group_3_rates!O83</f>
        <v>0.17644777266766251</v>
      </c>
      <c r="N120" s="444">
        <f>N86*Group_3_rates!P83</f>
        <v>0.17381804892548972</v>
      </c>
    </row>
    <row r="121" spans="1:16" ht="13.15">
      <c r="B121" s="329" t="str">
        <f t="shared" si="44"/>
        <v>Total</v>
      </c>
      <c r="C121" s="444">
        <f>SUM(C111:C120)</f>
        <v>14.416246652748615</v>
      </c>
      <c r="D121" s="444">
        <f t="shared" ref="D121:N121" si="46">SUM(D111:D120)</f>
        <v>14.869569433707255</v>
      </c>
      <c r="E121" s="444">
        <f t="shared" si="46"/>
        <v>15.342249491538601</v>
      </c>
      <c r="F121" s="444">
        <f t="shared" si="46"/>
        <v>15.744141833342104</v>
      </c>
      <c r="G121" s="444">
        <f t="shared" si="46"/>
        <v>15.951663997970719</v>
      </c>
      <c r="H121" s="444">
        <f t="shared" si="46"/>
        <v>16.179996911310909</v>
      </c>
      <c r="I121" s="444">
        <f t="shared" si="46"/>
        <v>16.369070454940225</v>
      </c>
      <c r="J121" s="444">
        <f t="shared" si="46"/>
        <v>16.548849705101109</v>
      </c>
      <c r="K121" s="444">
        <f t="shared" si="46"/>
        <v>16.68720930611217</v>
      </c>
      <c r="L121" s="444">
        <f t="shared" si="46"/>
        <v>16.731996511085757</v>
      </c>
      <c r="M121" s="444">
        <f t="shared" si="46"/>
        <v>16.693931067660362</v>
      </c>
      <c r="N121" s="444">
        <f t="shared" si="46"/>
        <v>16.602030170116414</v>
      </c>
    </row>
    <row r="122" spans="1:16">
      <c r="A122" s="300">
        <f>SUM(C122:N122)</f>
        <v>0</v>
      </c>
      <c r="C122" s="300">
        <f>SUM(C111:C120)-C121</f>
        <v>0</v>
      </c>
      <c r="D122" s="300">
        <f t="shared" ref="D122:N122" si="47">SUM(D111:D120)-D121</f>
        <v>0</v>
      </c>
      <c r="E122" s="300">
        <f t="shared" si="47"/>
        <v>0</v>
      </c>
      <c r="F122" s="300">
        <f t="shared" si="47"/>
        <v>0</v>
      </c>
      <c r="G122" s="300">
        <f t="shared" si="47"/>
        <v>0</v>
      </c>
      <c r="H122" s="300">
        <f t="shared" si="47"/>
        <v>0</v>
      </c>
      <c r="I122" s="300">
        <f t="shared" si="47"/>
        <v>0</v>
      </c>
      <c r="J122" s="300">
        <f t="shared" si="47"/>
        <v>0</v>
      </c>
      <c r="K122" s="300">
        <f t="shared" si="47"/>
        <v>0</v>
      </c>
      <c r="L122" s="300">
        <f t="shared" si="47"/>
        <v>0</v>
      </c>
      <c r="M122" s="300">
        <f t="shared" si="47"/>
        <v>0</v>
      </c>
      <c r="N122" s="300">
        <f t="shared" si="47"/>
        <v>0</v>
      </c>
    </row>
    <row r="124" spans="1:16" ht="13.15">
      <c r="B124" s="332" t="s">
        <v>47</v>
      </c>
      <c r="C124" s="320"/>
      <c r="D124" s="320"/>
      <c r="E124" s="320"/>
      <c r="F124" s="320"/>
      <c r="G124" s="320"/>
      <c r="H124" s="330"/>
      <c r="I124" s="320"/>
      <c r="J124" s="320"/>
      <c r="K124" s="320"/>
      <c r="L124" s="320"/>
    </row>
    <row r="125" spans="1:16">
      <c r="C125" s="320"/>
      <c r="D125" s="320"/>
      <c r="E125" s="320"/>
      <c r="F125" s="320"/>
      <c r="G125" s="320"/>
      <c r="H125" s="330"/>
      <c r="I125" s="320"/>
      <c r="J125" s="320"/>
      <c r="K125" s="320"/>
      <c r="L125" s="320"/>
    </row>
    <row r="126" spans="1:16" ht="13.15">
      <c r="B126" s="329" t="str">
        <f t="shared" ref="B126:B137" si="48">B110</f>
        <v>Age group</v>
      </c>
      <c r="C126" s="329" t="str">
        <f t="shared" ref="C126:N126" si="49">C110</f>
        <v>2018/19</v>
      </c>
      <c r="D126" s="329" t="str">
        <f t="shared" si="49"/>
        <v>2019/20</v>
      </c>
      <c r="E126" s="329" t="str">
        <f t="shared" si="49"/>
        <v>2020/21</v>
      </c>
      <c r="F126" s="329" t="str">
        <f t="shared" si="49"/>
        <v>2021/22</v>
      </c>
      <c r="G126" s="329" t="str">
        <f t="shared" si="49"/>
        <v>2022/23</v>
      </c>
      <c r="H126" s="329" t="str">
        <f t="shared" si="49"/>
        <v>2023/24</v>
      </c>
      <c r="I126" s="329" t="str">
        <f t="shared" si="49"/>
        <v>2024/25</v>
      </c>
      <c r="J126" s="329" t="str">
        <f t="shared" si="49"/>
        <v>2025/26</v>
      </c>
      <c r="K126" s="329" t="str">
        <f t="shared" si="49"/>
        <v>2026/27</v>
      </c>
      <c r="L126" s="329" t="str">
        <f t="shared" si="49"/>
        <v>2027/28</v>
      </c>
      <c r="M126" s="329" t="str">
        <f t="shared" si="49"/>
        <v>2028/29</v>
      </c>
      <c r="N126" s="329" t="str">
        <f t="shared" si="49"/>
        <v>2029/30</v>
      </c>
    </row>
    <row r="127" spans="1:16" ht="13.15">
      <c r="B127" s="329" t="str">
        <f t="shared" si="48"/>
        <v>20-24</v>
      </c>
      <c r="C127" s="444">
        <f>C93*Group_3_rates!E89</f>
        <v>2.1479211700826992</v>
      </c>
      <c r="D127" s="444">
        <f>D93*Group_3_rates!F89</f>
        <v>6.6886543491859456</v>
      </c>
      <c r="E127" s="444">
        <f>E93*Group_3_rates!G89</f>
        <v>10.329660824877115</v>
      </c>
      <c r="F127" s="444">
        <f>F93*Group_3_rates!H89</f>
        <v>12.648150775069345</v>
      </c>
      <c r="G127" s="444">
        <f>G93*Group_3_rates!I89</f>
        <v>13.963011224665486</v>
      </c>
      <c r="H127" s="444">
        <f>H93*Group_3_rates!J89</f>
        <v>15.019386544446027</v>
      </c>
      <c r="I127" s="444">
        <f>I93*Group_3_rates!K89</f>
        <v>15.738963267115944</v>
      </c>
      <c r="J127" s="444">
        <f>J93*Group_3_rates!L89</f>
        <v>16.281700521479419</v>
      </c>
      <c r="K127" s="444">
        <f>K93*Group_3_rates!M89</f>
        <v>16.609885889697416</v>
      </c>
      <c r="L127" s="444">
        <f>L93*Group_3_rates!N89</f>
        <v>16.636033750295763</v>
      </c>
      <c r="M127" s="444">
        <f>M93*Group_3_rates!O89</f>
        <v>16.445930182895836</v>
      </c>
      <c r="N127" s="444">
        <f>N93*Group_3_rates!P89</f>
        <v>16.151765677291703</v>
      </c>
      <c r="O127" s="318"/>
      <c r="P127" s="318"/>
    </row>
    <row r="128" spans="1:16" ht="13.15">
      <c r="B128" s="329" t="str">
        <f t="shared" si="48"/>
        <v>25-29</v>
      </c>
      <c r="C128" s="444">
        <f>C94*Group_3_rates!E90</f>
        <v>14.352247825005298</v>
      </c>
      <c r="D128" s="444">
        <f>D94*Group_3_rates!F90</f>
        <v>16.17185200766318</v>
      </c>
      <c r="E128" s="444">
        <f>E94*Group_3_rates!G90</f>
        <v>18.896961165477396</v>
      </c>
      <c r="F128" s="444">
        <f>F94*Group_3_rates!H90</f>
        <v>20.855016644119321</v>
      </c>
      <c r="G128" s="444">
        <f>G94*Group_3_rates!I90</f>
        <v>22.217492362531289</v>
      </c>
      <c r="H128" s="444">
        <f>H94*Group_3_rates!J90</f>
        <v>23.52840605813271</v>
      </c>
      <c r="I128" s="444">
        <f>I94*Group_3_rates!K90</f>
        <v>24.600844041078204</v>
      </c>
      <c r="J128" s="444">
        <f>J94*Group_3_rates!L90</f>
        <v>25.516353307450487</v>
      </c>
      <c r="K128" s="444">
        <f>K94*Group_3_rates!M90</f>
        <v>26.197823430946826</v>
      </c>
      <c r="L128" s="444">
        <f>L94*Group_3_rates!N90</f>
        <v>26.519728815328754</v>
      </c>
      <c r="M128" s="444">
        <f>M94*Group_3_rates!O90</f>
        <v>26.534872199414199</v>
      </c>
      <c r="N128" s="444">
        <f>N94*Group_3_rates!P90</f>
        <v>26.348559271975294</v>
      </c>
      <c r="O128" s="318"/>
      <c r="P128" s="318"/>
    </row>
    <row r="129" spans="1:16" ht="13.15">
      <c r="B129" s="329" t="str">
        <f t="shared" si="48"/>
        <v>30-34</v>
      </c>
      <c r="C129" s="444">
        <f>C95*Group_3_rates!E91</f>
        <v>17.917336739546332</v>
      </c>
      <c r="D129" s="444">
        <f>D95*Group_3_rates!F91</f>
        <v>18.273103238967852</v>
      </c>
      <c r="E129" s="444">
        <f>E95*Group_3_rates!G91</f>
        <v>19.573822497913554</v>
      </c>
      <c r="F129" s="444">
        <f>F95*Group_3_rates!H91</f>
        <v>20.348255553300621</v>
      </c>
      <c r="G129" s="444">
        <f>G95*Group_3_rates!I91</f>
        <v>20.961343988372601</v>
      </c>
      <c r="H129" s="444">
        <f>H95*Group_3_rates!J91</f>
        <v>21.697385280207058</v>
      </c>
      <c r="I129" s="444">
        <f>I95*Group_3_rates!K91</f>
        <v>22.42926166667846</v>
      </c>
      <c r="J129" s="444">
        <f>J95*Group_3_rates!L91</f>
        <v>23.153579732862834</v>
      </c>
      <c r="K129" s="444">
        <f>K95*Group_3_rates!M91</f>
        <v>23.797661820261133</v>
      </c>
      <c r="L129" s="444">
        <f>L95*Group_3_rates!N91</f>
        <v>24.262512251441283</v>
      </c>
      <c r="M129" s="444">
        <f>M95*Group_3_rates!O91</f>
        <v>24.537497062319957</v>
      </c>
      <c r="N129" s="444">
        <f>N95*Group_3_rates!P91</f>
        <v>24.651899033739699</v>
      </c>
      <c r="O129" s="318"/>
      <c r="P129" s="318"/>
    </row>
    <row r="130" spans="1:16" ht="13.15">
      <c r="B130" s="329" t="str">
        <f t="shared" si="48"/>
        <v>35-39</v>
      </c>
      <c r="C130" s="444">
        <f>C96*Group_3_rates!E92</f>
        <v>18.283369631986663</v>
      </c>
      <c r="D130" s="444">
        <f>D96*Group_3_rates!F92</f>
        <v>18.391936186211176</v>
      </c>
      <c r="E130" s="444">
        <f>E96*Group_3_rates!G92</f>
        <v>19.263822078144223</v>
      </c>
      <c r="F130" s="444">
        <f>F96*Group_3_rates!H92</f>
        <v>19.513764465162986</v>
      </c>
      <c r="G130" s="444">
        <f>G96*Group_3_rates!I92</f>
        <v>19.62341070886459</v>
      </c>
      <c r="H130" s="444">
        <f>H96*Group_3_rates!J92</f>
        <v>19.85681253733782</v>
      </c>
      <c r="I130" s="444">
        <f>I96*Group_3_rates!K92</f>
        <v>20.148276523823153</v>
      </c>
      <c r="J130" s="444">
        <f>J96*Group_3_rates!L92</f>
        <v>20.502469508959901</v>
      </c>
      <c r="K130" s="444">
        <f>K96*Group_3_rates!M92</f>
        <v>20.869849891881859</v>
      </c>
      <c r="L130" s="444">
        <f>L96*Group_3_rates!N92</f>
        <v>21.180155340649893</v>
      </c>
      <c r="M130" s="444">
        <f>M96*Group_3_rates!O92</f>
        <v>21.415984252027584</v>
      </c>
      <c r="N130" s="444">
        <f>N96*Group_3_rates!P92</f>
        <v>21.580825549625189</v>
      </c>
      <c r="O130" s="318"/>
      <c r="P130" s="318"/>
    </row>
    <row r="131" spans="1:16" ht="13.15">
      <c r="B131" s="329" t="str">
        <f t="shared" si="48"/>
        <v>40-44</v>
      </c>
      <c r="C131" s="444">
        <f>C97*Group_3_rates!E93</f>
        <v>19.259781761982012</v>
      </c>
      <c r="D131" s="444">
        <f>D97*Group_3_rates!F93</f>
        <v>19.024617292849527</v>
      </c>
      <c r="E131" s="444">
        <f>E97*Group_3_rates!G93</f>
        <v>19.61140609871984</v>
      </c>
      <c r="F131" s="444">
        <f>F97*Group_3_rates!H93</f>
        <v>19.566177305757027</v>
      </c>
      <c r="G131" s="444">
        <f>G97*Group_3_rates!I93</f>
        <v>19.384708718277516</v>
      </c>
      <c r="H131" s="444">
        <f>H97*Group_3_rates!J93</f>
        <v>19.309886674783915</v>
      </c>
      <c r="I131" s="444">
        <f>I97*Group_3_rates!K93</f>
        <v>19.291677068215204</v>
      </c>
      <c r="J131" s="444">
        <f>J97*Group_3_rates!L93</f>
        <v>19.342779052964563</v>
      </c>
      <c r="K131" s="444">
        <f>K97*Group_3_rates!M93</f>
        <v>19.430421518195999</v>
      </c>
      <c r="L131" s="444">
        <f>L97*Group_3_rates!N93</f>
        <v>19.504014799660514</v>
      </c>
      <c r="M131" s="444">
        <f>M97*Group_3_rates!O93</f>
        <v>19.55564105492865</v>
      </c>
      <c r="N131" s="444">
        <f>N97*Group_3_rates!P93</f>
        <v>19.591124555565404</v>
      </c>
      <c r="O131" s="318"/>
      <c r="P131" s="318"/>
    </row>
    <row r="132" spans="1:16" ht="13.15">
      <c r="B132" s="329" t="str">
        <f t="shared" si="48"/>
        <v>45-49</v>
      </c>
      <c r="C132" s="444">
        <f>C98*Group_3_rates!E94</f>
        <v>21.541536904368826</v>
      </c>
      <c r="D132" s="444">
        <f>D98*Group_3_rates!F94</f>
        <v>20.789842849686973</v>
      </c>
      <c r="E132" s="444">
        <f>E98*Group_3_rates!G94</f>
        <v>20.984172818619406</v>
      </c>
      <c r="F132" s="444">
        <f>F98*Group_3_rates!H94</f>
        <v>20.547477471532279</v>
      </c>
      <c r="G132" s="444">
        <f>G98*Group_3_rates!I94</f>
        <v>20.026467955362328</v>
      </c>
      <c r="H132" s="444">
        <f>H98*Group_3_rates!J94</f>
        <v>19.646279896488579</v>
      </c>
      <c r="I132" s="444">
        <f>I98*Group_3_rates!K94</f>
        <v>19.349446224654578</v>
      </c>
      <c r="J132" s="444">
        <f>J98*Group_3_rates!L94</f>
        <v>19.139508804525946</v>
      </c>
      <c r="K132" s="444">
        <f>K98*Group_3_rates!M94</f>
        <v>18.983081798228756</v>
      </c>
      <c r="L132" s="444">
        <f>L98*Group_3_rates!N94</f>
        <v>18.833942554924775</v>
      </c>
      <c r="M132" s="444">
        <f>M98*Group_3_rates!O94</f>
        <v>18.686373451256483</v>
      </c>
      <c r="N132" s="444">
        <f>N98*Group_3_rates!P94</f>
        <v>18.547962697766994</v>
      </c>
      <c r="O132" s="318"/>
      <c r="P132" s="318"/>
    </row>
    <row r="133" spans="1:16" ht="13.15">
      <c r="B133" s="329" t="str">
        <f t="shared" si="48"/>
        <v>50-54</v>
      </c>
      <c r="C133" s="444">
        <f>C99*Group_3_rates!E95</f>
        <v>26.100886269911623</v>
      </c>
      <c r="D133" s="444">
        <f>D99*Group_3_rates!F95</f>
        <v>23.709940009909253</v>
      </c>
      <c r="E133" s="444">
        <f>E99*Group_3_rates!G95</f>
        <v>22.726409075300079</v>
      </c>
      <c r="F133" s="444">
        <f>F99*Group_3_rates!H95</f>
        <v>21.303518609534276</v>
      </c>
      <c r="G133" s="444">
        <f>G99*Group_3_rates!I95</f>
        <v>20.02849807331058</v>
      </c>
      <c r="H133" s="444">
        <f>H99*Group_3_rates!J95</f>
        <v>19.058653833225538</v>
      </c>
      <c r="I133" s="444">
        <f>I99*Group_3_rates!K95</f>
        <v>18.298289292190045</v>
      </c>
      <c r="J133" s="444">
        <f>J99*Group_3_rates!L95</f>
        <v>17.713872224938008</v>
      </c>
      <c r="K133" s="444">
        <f>K99*Group_3_rates!M95</f>
        <v>17.251167058818822</v>
      </c>
      <c r="L133" s="444">
        <f>L99*Group_3_rates!N95</f>
        <v>16.852827204611945</v>
      </c>
      <c r="M133" s="444">
        <f>M99*Group_3_rates!O95</f>
        <v>16.500316416151872</v>
      </c>
      <c r="N133" s="444">
        <f>N99*Group_3_rates!P95</f>
        <v>16.19033255334983</v>
      </c>
      <c r="O133" s="318"/>
      <c r="P133" s="318"/>
    </row>
    <row r="134" spans="1:16" ht="13.15">
      <c r="B134" s="329" t="str">
        <f t="shared" si="48"/>
        <v>55-59</v>
      </c>
      <c r="C134" s="444">
        <f>C100*Group_3_rates!E96</f>
        <v>12.189128238185157</v>
      </c>
      <c r="D134" s="444">
        <f>D100*Group_3_rates!F96</f>
        <v>10.62719719031753</v>
      </c>
      <c r="E134" s="444">
        <f>E100*Group_3_rates!G96</f>
        <v>9.7852975542259131</v>
      </c>
      <c r="F134" s="444">
        <f>F100*Group_3_rates!H96</f>
        <v>8.8412710340787601</v>
      </c>
      <c r="G134" s="444">
        <f>G100*Group_3_rates!I96</f>
        <v>8.0396817537439045</v>
      </c>
      <c r="H134" s="444">
        <f>H100*Group_3_rates!J96</f>
        <v>7.427391566984002</v>
      </c>
      <c r="I134" s="444">
        <f>I100*Group_3_rates!K96</f>
        <v>6.9501880574707231</v>
      </c>
      <c r="J134" s="444">
        <f>J100*Group_3_rates!L96</f>
        <v>6.5821924769457532</v>
      </c>
      <c r="K134" s="444">
        <f>K100*Group_3_rates!M96</f>
        <v>6.2920560283738256</v>
      </c>
      <c r="L134" s="444">
        <f>L100*Group_3_rates!N96</f>
        <v>6.0500671443343386</v>
      </c>
      <c r="M134" s="444">
        <f>M100*Group_3_rates!O96</f>
        <v>5.8438883925915261</v>
      </c>
      <c r="N134" s="444">
        <f>N100*Group_3_rates!P96</f>
        <v>5.6682094820705791</v>
      </c>
      <c r="O134" s="318"/>
      <c r="P134" s="318"/>
    </row>
    <row r="135" spans="1:16" ht="13.15">
      <c r="B135" s="329" t="str">
        <f t="shared" si="48"/>
        <v>60-64</v>
      </c>
      <c r="C135" s="444">
        <f>C101*Group_3_rates!E97</f>
        <v>4.6094471567913233</v>
      </c>
      <c r="D135" s="444">
        <f>D101*Group_3_rates!F97</f>
        <v>4.3809925090028559</v>
      </c>
      <c r="E135" s="444">
        <f>E101*Group_3_rates!G97</f>
        <v>4.1914060166084885</v>
      </c>
      <c r="F135" s="444">
        <f>F101*Group_3_rates!H97</f>
        <v>3.8321391265219349</v>
      </c>
      <c r="G135" s="444">
        <f>G101*Group_3_rates!I97</f>
        <v>3.4747062610007911</v>
      </c>
      <c r="H135" s="444">
        <f>H101*Group_3_rates!J97</f>
        <v>3.1788815806969302</v>
      </c>
      <c r="I135" s="444">
        <f>I101*Group_3_rates!K97</f>
        <v>2.9360560533214346</v>
      </c>
      <c r="J135" s="444">
        <f>J101*Group_3_rates!L97</f>
        <v>2.7427314539671319</v>
      </c>
      <c r="K135" s="444">
        <f>K101*Group_3_rates!M97</f>
        <v>2.5871521296808853</v>
      </c>
      <c r="L135" s="444">
        <f>L101*Group_3_rates!N97</f>
        <v>2.4561739023777047</v>
      </c>
      <c r="M135" s="444">
        <f>M101*Group_3_rates!O97</f>
        <v>2.3447441168369365</v>
      </c>
      <c r="N135" s="444">
        <f>N101*Group_3_rates!P97</f>
        <v>2.2505926784124508</v>
      </c>
      <c r="O135" s="318"/>
      <c r="P135" s="318"/>
    </row>
    <row r="136" spans="1:16" ht="13.15">
      <c r="B136" s="329" t="str">
        <f t="shared" si="48"/>
        <v>65 plus</v>
      </c>
      <c r="C136" s="444">
        <f>C102*Group_3_rates!E98</f>
        <v>1.6042224812447223</v>
      </c>
      <c r="D136" s="444">
        <f>D102*Group_3_rates!F98</f>
        <v>1.9699796748849303</v>
      </c>
      <c r="E136" s="444">
        <f>E102*Group_3_rates!G98</f>
        <v>2.2515103884763303</v>
      </c>
      <c r="F136" s="444">
        <f>F102*Group_3_rates!H98</f>
        <v>2.325829304533872</v>
      </c>
      <c r="G136" s="444">
        <f>G102*Group_3_rates!I98</f>
        <v>2.2901246082233415</v>
      </c>
      <c r="H136" s="444">
        <f>H102*Group_3_rates!J98</f>
        <v>2.2077952712313285</v>
      </c>
      <c r="I136" s="444">
        <f>I102*Group_3_rates!K98</f>
        <v>2.1024661926706245</v>
      </c>
      <c r="J136" s="444">
        <f>J102*Group_3_rates!L98</f>
        <v>1.9929681239498445</v>
      </c>
      <c r="K136" s="444">
        <f>K102*Group_3_rates!M98</f>
        <v>1.8872877987720784</v>
      </c>
      <c r="L136" s="444">
        <f>L102*Group_3_rates!N98</f>
        <v>1.7870828621174899</v>
      </c>
      <c r="M136" s="444">
        <f>M102*Group_3_rates!O98</f>
        <v>1.6946136291556286</v>
      </c>
      <c r="N136" s="444">
        <f>N102*Group_3_rates!P98</f>
        <v>1.6116846153847653</v>
      </c>
      <c r="O136" s="318"/>
      <c r="P136" s="318"/>
    </row>
    <row r="137" spans="1:16" ht="13.15">
      <c r="B137" s="329" t="str">
        <f t="shared" si="48"/>
        <v>Total</v>
      </c>
      <c r="C137" s="444">
        <f>SUM(C127:C136)</f>
        <v>138.00587817910468</v>
      </c>
      <c r="D137" s="444">
        <f t="shared" ref="D137:N137" si="50">SUM(D127:D136)</f>
        <v>140.02811530867922</v>
      </c>
      <c r="E137" s="444">
        <f t="shared" si="50"/>
        <v>147.61446851836232</v>
      </c>
      <c r="F137" s="444">
        <f t="shared" si="50"/>
        <v>149.78160028961042</v>
      </c>
      <c r="G137" s="444">
        <f t="shared" si="50"/>
        <v>150.00944565435245</v>
      </c>
      <c r="H137" s="444">
        <f t="shared" si="50"/>
        <v>150.93087924353389</v>
      </c>
      <c r="I137" s="444">
        <f t="shared" si="50"/>
        <v>151.84546838721838</v>
      </c>
      <c r="J137" s="444">
        <f t="shared" si="50"/>
        <v>152.9681552080439</v>
      </c>
      <c r="K137" s="444">
        <f t="shared" si="50"/>
        <v>153.90638736485755</v>
      </c>
      <c r="L137" s="444">
        <f t="shared" si="50"/>
        <v>154.08253862574247</v>
      </c>
      <c r="M137" s="444">
        <f t="shared" si="50"/>
        <v>153.55986075757869</v>
      </c>
      <c r="N137" s="444">
        <f t="shared" si="50"/>
        <v>152.59295611518192</v>
      </c>
      <c r="O137" s="318"/>
      <c r="P137" s="318"/>
    </row>
    <row r="138" spans="1:16">
      <c r="A138" s="300">
        <f>SUM(C138:N138)</f>
        <v>0</v>
      </c>
      <c r="C138" s="300">
        <f>SUM(C127:C136)-C137</f>
        <v>0</v>
      </c>
      <c r="D138" s="300">
        <f t="shared" ref="D138:N138" si="51">SUM(D127:D136)-D137</f>
        <v>0</v>
      </c>
      <c r="E138" s="300">
        <f t="shared" si="51"/>
        <v>0</v>
      </c>
      <c r="F138" s="300">
        <f t="shared" si="51"/>
        <v>0</v>
      </c>
      <c r="G138" s="300">
        <f t="shared" si="51"/>
        <v>0</v>
      </c>
      <c r="H138" s="300">
        <f t="shared" si="51"/>
        <v>0</v>
      </c>
      <c r="I138" s="300">
        <f t="shared" si="51"/>
        <v>0</v>
      </c>
      <c r="J138" s="300">
        <f t="shared" si="51"/>
        <v>0</v>
      </c>
      <c r="K138" s="300">
        <f t="shared" si="51"/>
        <v>0</v>
      </c>
      <c r="L138" s="300">
        <f t="shared" si="51"/>
        <v>0</v>
      </c>
      <c r="M138" s="300">
        <f t="shared" si="51"/>
        <v>0</v>
      </c>
      <c r="N138" s="300">
        <f t="shared" si="51"/>
        <v>0</v>
      </c>
    </row>
    <row r="140" spans="1:16" ht="15">
      <c r="B140" s="331" t="s">
        <v>164</v>
      </c>
      <c r="H140" s="316"/>
    </row>
    <row r="141" spans="1:16">
      <c r="H141" s="316"/>
    </row>
    <row r="142" spans="1:16" ht="13.15">
      <c r="B142" s="332" t="s">
        <v>46</v>
      </c>
      <c r="H142" s="316"/>
    </row>
    <row r="143" spans="1:16">
      <c r="H143" s="316"/>
    </row>
    <row r="144" spans="1:16" ht="13.15">
      <c r="B144" s="329" t="str">
        <f t="shared" ref="B144:B155" si="52">B110</f>
        <v>Age group</v>
      </c>
      <c r="C144" s="329" t="str">
        <f t="shared" ref="C144:N144" si="53">C110</f>
        <v>2018/19</v>
      </c>
      <c r="D144" s="329" t="str">
        <f t="shared" si="53"/>
        <v>2019/20</v>
      </c>
      <c r="E144" s="329" t="str">
        <f t="shared" si="53"/>
        <v>2020/21</v>
      </c>
      <c r="F144" s="329" t="str">
        <f t="shared" si="53"/>
        <v>2021/22</v>
      </c>
      <c r="G144" s="329" t="str">
        <f t="shared" si="53"/>
        <v>2022/23</v>
      </c>
      <c r="H144" s="329" t="str">
        <f t="shared" si="53"/>
        <v>2023/24</v>
      </c>
      <c r="I144" s="329" t="str">
        <f t="shared" si="53"/>
        <v>2024/25</v>
      </c>
      <c r="J144" s="329" t="str">
        <f t="shared" si="53"/>
        <v>2025/26</v>
      </c>
      <c r="K144" s="329" t="str">
        <f t="shared" si="53"/>
        <v>2026/27</v>
      </c>
      <c r="L144" s="329" t="str">
        <f t="shared" si="53"/>
        <v>2027/28</v>
      </c>
      <c r="M144" s="329" t="str">
        <f t="shared" si="53"/>
        <v>2028/29</v>
      </c>
      <c r="N144" s="329" t="str">
        <f t="shared" si="53"/>
        <v>2029/30</v>
      </c>
    </row>
    <row r="145" spans="1:17" ht="13.15">
      <c r="B145" s="329" t="str">
        <f t="shared" si="52"/>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c r="O145" s="318"/>
      <c r="P145" s="318"/>
      <c r="Q145" s="318"/>
    </row>
    <row r="146" spans="1:17" ht="13.15">
      <c r="B146" s="329" t="str">
        <f t="shared" si="52"/>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c r="O146" s="318"/>
      <c r="P146" s="318"/>
      <c r="Q146" s="318"/>
    </row>
    <row r="147" spans="1:17" ht="13.15">
      <c r="B147" s="329" t="str">
        <f t="shared" si="52"/>
        <v>30-34</v>
      </c>
      <c r="C147" s="444">
        <f>C79*Calc_SEC_retirement_rates!$G126</f>
        <v>8.328069451437093E-3</v>
      </c>
      <c r="D147" s="444">
        <f>D79*Calc_SEC_retirement_rates!$G126</f>
        <v>8.2762652020409722E-3</v>
      </c>
      <c r="E147" s="444">
        <f>E79*Calc_SEC_retirement_rates!$G126</f>
        <v>8.4008650732319522E-3</v>
      </c>
      <c r="F147" s="444">
        <f>F79*Calc_SEC_retirement_rates!$G126</f>
        <v>8.6180273867584485E-3</v>
      </c>
      <c r="G147" s="444">
        <f>G79*Calc_SEC_retirement_rates!$G126</f>
        <v>8.8487565150652554E-3</v>
      </c>
      <c r="H147" s="444">
        <f>H79*Calc_SEC_retirement_rates!$G126</f>
        <v>9.1431572639417945E-3</v>
      </c>
      <c r="I147" s="444">
        <f>I79*Calc_SEC_retirement_rates!$G126</f>
        <v>9.4448850422475857E-3</v>
      </c>
      <c r="J147" s="444">
        <f>J79*Calc_SEC_retirement_rates!$G126</f>
        <v>9.7484612604727319E-3</v>
      </c>
      <c r="K147" s="444">
        <f>K79*Calc_SEC_retirement_rates!$G126</f>
        <v>1.0022809326133277E-2</v>
      </c>
      <c r="L147" s="444">
        <f>L79*Calc_SEC_retirement_rates!$G126</f>
        <v>1.0227068614702175E-2</v>
      </c>
      <c r="M147" s="444">
        <f>M79*Calc_SEC_retirement_rates!$G126</f>
        <v>1.0355334970397898E-2</v>
      </c>
      <c r="N147" s="444">
        <f>N79*Calc_SEC_retirement_rates!$G126</f>
        <v>1.0417913511463685E-2</v>
      </c>
      <c r="O147" s="318"/>
      <c r="P147" s="318"/>
      <c r="Q147" s="318"/>
    </row>
    <row r="148" spans="1:17" ht="13.15">
      <c r="B148" s="329" t="str">
        <f t="shared" si="52"/>
        <v>35-39</v>
      </c>
      <c r="C148" s="444">
        <f>C80*Calc_SEC_retirement_rates!$G127</f>
        <v>1.5008000600063439E-2</v>
      </c>
      <c r="D148" s="444">
        <f>D80*Calc_SEC_retirement_rates!$G127</f>
        <v>1.4367069288229402E-2</v>
      </c>
      <c r="E148" s="444">
        <f>E80*Calc_SEC_retirement_rates!$G127</f>
        <v>1.3892900252833766E-2</v>
      </c>
      <c r="F148" s="444">
        <f>F80*Calc_SEC_retirement_rates!$G127</f>
        <v>1.3549142874942445E-2</v>
      </c>
      <c r="G148" s="444">
        <f>G80*Calc_SEC_retirement_rates!$G127</f>
        <v>1.3294128226629271E-2</v>
      </c>
      <c r="H148" s="444">
        <f>H80*Calc_SEC_retirement_rates!$G127</f>
        <v>1.3189287751844376E-2</v>
      </c>
      <c r="I148" s="444">
        <f>I80*Calc_SEC_retirement_rates!$G127</f>
        <v>1.3181867918758363E-2</v>
      </c>
      <c r="J148" s="444">
        <f>J80*Calc_SEC_retirement_rates!$G127</f>
        <v>1.3260711359543733E-2</v>
      </c>
      <c r="K148" s="444">
        <f>K80*Calc_SEC_retirement_rates!$G127</f>
        <v>1.3386418292475577E-2</v>
      </c>
      <c r="L148" s="444">
        <f>L80*Calc_SEC_retirement_rates!$G127</f>
        <v>1.3509652475590328E-2</v>
      </c>
      <c r="M148" s="444">
        <f>M80*Calc_SEC_retirement_rates!$G127</f>
        <v>1.3612362806130145E-2</v>
      </c>
      <c r="N148" s="444">
        <f>N80*Calc_SEC_retirement_rates!$G127</f>
        <v>1.3689860905652546E-2</v>
      </c>
      <c r="O148" s="318"/>
      <c r="P148" s="318"/>
      <c r="Q148" s="318"/>
    </row>
    <row r="149" spans="1:17" ht="13.15">
      <c r="B149" s="329" t="str">
        <f t="shared" si="52"/>
        <v>40-44</v>
      </c>
      <c r="C149" s="444">
        <f>C81*Calc_SEC_retirement_rates!$G128</f>
        <v>1.9416366524024984E-2</v>
      </c>
      <c r="D149" s="444">
        <f>D81*Calc_SEC_retirement_rates!$G128</f>
        <v>1.9418269095619028E-2</v>
      </c>
      <c r="E149" s="444">
        <f>E81*Calc_SEC_retirement_rates!$G128</f>
        <v>1.9276192811770662E-2</v>
      </c>
      <c r="F149" s="444">
        <f>F81*Calc_SEC_retirement_rates!$G128</f>
        <v>1.902488289479045E-2</v>
      </c>
      <c r="G149" s="444">
        <f>G81*Calc_SEC_retirement_rates!$G128</f>
        <v>1.8689146054587071E-2</v>
      </c>
      <c r="H149" s="444">
        <f>H81*Calc_SEC_retirement_rates!$G128</f>
        <v>1.8404154770309503E-2</v>
      </c>
      <c r="I149" s="444">
        <f>I81*Calc_SEC_retirement_rates!$G128</f>
        <v>1.81609471434955E-2</v>
      </c>
      <c r="J149" s="444">
        <f>J81*Calc_SEC_retirement_rates!$G128</f>
        <v>1.7986811661075179E-2</v>
      </c>
      <c r="K149" s="444">
        <f>K81*Calc_SEC_retirement_rates!$G128</f>
        <v>1.7866034435705003E-2</v>
      </c>
      <c r="L149" s="444">
        <f>L81*Calc_SEC_retirement_rates!$G128</f>
        <v>1.7763454913008452E-2</v>
      </c>
      <c r="M149" s="444">
        <f>M81*Calc_SEC_retirement_rates!$G128</f>
        <v>1.7672869528532725E-2</v>
      </c>
      <c r="N149" s="444">
        <f>N81*Calc_SEC_retirement_rates!$G128</f>
        <v>1.7596509578088903E-2</v>
      </c>
      <c r="O149" s="318"/>
      <c r="P149" s="318"/>
      <c r="Q149" s="318"/>
    </row>
    <row r="150" spans="1:17" ht="13.15">
      <c r="B150" s="329" t="str">
        <f t="shared" si="52"/>
        <v>45-49</v>
      </c>
      <c r="C150" s="444">
        <f>C82*Calc_SEC_retirement_rates!$G129</f>
        <v>4.3513381912535315E-2</v>
      </c>
      <c r="D150" s="444">
        <f>D82*Calc_SEC_retirement_rates!$G129</f>
        <v>4.3512608319480339E-2</v>
      </c>
      <c r="E150" s="444">
        <f>E82*Calc_SEC_retirement_rates!$G129</f>
        <v>4.3558429322653656E-2</v>
      </c>
      <c r="F150" s="444">
        <f>F82*Calc_SEC_retirement_rates!$G129</f>
        <v>4.3474164808788913E-2</v>
      </c>
      <c r="G150" s="444">
        <f>G82*Calc_SEC_retirement_rates!$G129</f>
        <v>4.3164435195738954E-2</v>
      </c>
      <c r="H150" s="444">
        <f>H82*Calc_SEC_retirement_rates!$G129</f>
        <v>4.2842692087650819E-2</v>
      </c>
      <c r="I150" s="444">
        <f>I82*Calc_SEC_retirement_rates!$G129</f>
        <v>4.2463298337610686E-2</v>
      </c>
      <c r="J150" s="444">
        <f>J82*Calc_SEC_retirement_rates!$G129</f>
        <v>4.2088740267221487E-2</v>
      </c>
      <c r="K150" s="444">
        <f>K82*Calc_SEC_retirement_rates!$G129</f>
        <v>4.1707647704971831E-2</v>
      </c>
      <c r="L150" s="444">
        <f>L82*Calc_SEC_retirement_rates!$G129</f>
        <v>4.1275955120488185E-2</v>
      </c>
      <c r="M150" s="444">
        <f>M82*Calc_SEC_retirement_rates!$G129</f>
        <v>4.0813607759135305E-2</v>
      </c>
      <c r="N150" s="444">
        <f>N82*Calc_SEC_retirement_rates!$G129</f>
        <v>4.0356599890563255E-2</v>
      </c>
      <c r="O150" s="318"/>
      <c r="P150" s="318"/>
      <c r="Q150" s="318"/>
    </row>
    <row r="151" spans="1:17" ht="13.15">
      <c r="B151" s="329" t="str">
        <f t="shared" si="52"/>
        <v>50-54</v>
      </c>
      <c r="C151" s="444">
        <f>C83*Calc_SEC_retirement_rates!$G130</f>
        <v>0.72075596508312667</v>
      </c>
      <c r="D151" s="444">
        <f>D83*Calc_SEC_retirement_rates!$G130</f>
        <v>0.71896850944328483</v>
      </c>
      <c r="E151" s="444">
        <f>E83*Calc_SEC_retirement_rates!$G130</f>
        <v>0.71843590822836767</v>
      </c>
      <c r="F151" s="444">
        <f>F83*Calc_SEC_retirement_rates!$G130</f>
        <v>0.71741081347365832</v>
      </c>
      <c r="G151" s="444">
        <f>G83*Calc_SEC_retirement_rates!$G130</f>
        <v>0.71428107561475063</v>
      </c>
      <c r="H151" s="444">
        <f>H83*Calc_SEC_retirement_rates!$G130</f>
        <v>0.71184103238972729</v>
      </c>
      <c r="I151" s="444">
        <f>I83*Calc_SEC_retirement_rates!$G130</f>
        <v>0.70871047186572433</v>
      </c>
      <c r="J151" s="444">
        <f>J83*Calc_SEC_retirement_rates!$G130</f>
        <v>0.70530739195619652</v>
      </c>
      <c r="K151" s="444">
        <f>K83*Calc_SEC_retirement_rates!$G130</f>
        <v>0.70106631539179465</v>
      </c>
      <c r="L151" s="444">
        <f>L83*Calc_SEC_retirement_rates!$G130</f>
        <v>0.69509328627288525</v>
      </c>
      <c r="M151" s="444">
        <f>M83*Calc_SEC_retirement_rates!$G130</f>
        <v>0.68766282881020813</v>
      </c>
      <c r="N151" s="444">
        <f>N83*Calc_SEC_retirement_rates!$G130</f>
        <v>0.67942708590678436</v>
      </c>
      <c r="O151" s="318"/>
      <c r="P151" s="318"/>
      <c r="Q151" s="318"/>
    </row>
    <row r="152" spans="1:17" ht="13.15">
      <c r="B152" s="329" t="str">
        <f t="shared" si="52"/>
        <v>55-59</v>
      </c>
      <c r="C152" s="444">
        <f>C84*Calc_SEC_retirement_rates!$G131</f>
        <v>2.7604010339950267</v>
      </c>
      <c r="D152" s="444">
        <f>D84*Calc_SEC_retirement_rates!$G131</f>
        <v>2.6805934349526011</v>
      </c>
      <c r="E152" s="444">
        <f>E84*Calc_SEC_retirement_rates!$G131</f>
        <v>2.6330793447356307</v>
      </c>
      <c r="F152" s="444">
        <f>F84*Calc_SEC_retirement_rates!$G131</f>
        <v>2.6002691702873348</v>
      </c>
      <c r="G152" s="444">
        <f>G84*Calc_SEC_retirement_rates!$G131</f>
        <v>2.5706331092421557</v>
      </c>
      <c r="H152" s="444">
        <f>H84*Calc_SEC_retirement_rates!$G131</f>
        <v>2.5531490033410904</v>
      </c>
      <c r="I152" s="444">
        <f>I84*Calc_SEC_retirement_rates!$G131</f>
        <v>2.539012869139428</v>
      </c>
      <c r="J152" s="444">
        <f>J84*Calc_SEC_retirement_rates!$G131</f>
        <v>2.5279400887066559</v>
      </c>
      <c r="K152" s="444">
        <f>K84*Calc_SEC_retirement_rates!$G131</f>
        <v>2.5156033095145154</v>
      </c>
      <c r="L152" s="444">
        <f>L84*Calc_SEC_retirement_rates!$G131</f>
        <v>2.4968373989646473</v>
      </c>
      <c r="M152" s="444">
        <f>M84*Calc_SEC_retirement_rates!$G131</f>
        <v>2.472030619051329</v>
      </c>
      <c r="N152" s="444">
        <f>N84*Calc_SEC_retirement_rates!$G131</f>
        <v>2.4433462598314271</v>
      </c>
      <c r="O152" s="318"/>
      <c r="P152" s="318"/>
      <c r="Q152" s="318"/>
    </row>
    <row r="153" spans="1:17" ht="13.15">
      <c r="B153" s="329" t="str">
        <f t="shared" si="52"/>
        <v>60-64</v>
      </c>
      <c r="C153" s="444">
        <f>C85*Calc_SEC_retirement_rates!$G132</f>
        <v>2.1914127386424056</v>
      </c>
      <c r="D153" s="444">
        <f>D85*Calc_SEC_retirement_rates!$G132</f>
        <v>1.919953534586831</v>
      </c>
      <c r="E153" s="444">
        <f>E85*Calc_SEC_retirement_rates!$G132</f>
        <v>1.7608753948351854</v>
      </c>
      <c r="F153" s="444">
        <f>F85*Calc_SEC_retirement_rates!$G132</f>
        <v>1.6633828058026192</v>
      </c>
      <c r="G153" s="444">
        <f>G85*Calc_SEC_retirement_rates!$G132</f>
        <v>1.5976341836914993</v>
      </c>
      <c r="H153" s="444">
        <f>H85*Calc_SEC_retirement_rates!$G132</f>
        <v>1.5595597342885019</v>
      </c>
      <c r="I153" s="444">
        <f>I85*Calc_SEC_retirement_rates!$G132</f>
        <v>1.5349381755556561</v>
      </c>
      <c r="J153" s="444">
        <f>J85*Calc_SEC_retirement_rates!$G132</f>
        <v>1.5196706668077298</v>
      </c>
      <c r="K153" s="444">
        <f>K85*Calc_SEC_retirement_rates!$G132</f>
        <v>1.5077613570457633</v>
      </c>
      <c r="L153" s="444">
        <f>L85*Calc_SEC_retirement_rates!$G132</f>
        <v>1.4935318493856946</v>
      </c>
      <c r="M153" s="444">
        <f>M85*Calc_SEC_retirement_rates!$G132</f>
        <v>1.4765118983029759</v>
      </c>
      <c r="N153" s="444">
        <f>N85*Calc_SEC_retirement_rates!$G132</f>
        <v>1.4578464199192449</v>
      </c>
      <c r="O153" s="318"/>
      <c r="P153" s="318"/>
      <c r="Q153" s="318"/>
    </row>
    <row r="154" spans="1:17" ht="13.15">
      <c r="B154" s="329" t="str">
        <f t="shared" si="52"/>
        <v>65 plus</v>
      </c>
      <c r="C154" s="444">
        <f>C86*Calc_SEC_retirement_rates!$G133</f>
        <v>0.40746568803468547</v>
      </c>
      <c r="D154" s="444">
        <f>D86*Calc_SEC_retirement_rates!$G133</f>
        <v>0.62338048635116194</v>
      </c>
      <c r="E154" s="444">
        <f>E86*Calc_SEC_retirement_rates!$G133</f>
        <v>0.71453021751815626</v>
      </c>
      <c r="F154" s="444">
        <f>F86*Calc_SEC_retirement_rates!$G133</f>
        <v>0.74486359678778424</v>
      </c>
      <c r="G154" s="444">
        <f>G86*Calc_SEC_retirement_rates!$G133</f>
        <v>0.74568075398986644</v>
      </c>
      <c r="H154" s="444">
        <f>H86*Calc_SEC_retirement_rates!$G133</f>
        <v>0.73822645755434491</v>
      </c>
      <c r="I154" s="444">
        <f>I86*Calc_SEC_retirement_rates!$G133</f>
        <v>0.72799662064840776</v>
      </c>
      <c r="J154" s="444">
        <f>J86*Calc_SEC_retirement_rates!$G133</f>
        <v>0.71874709497189992</v>
      </c>
      <c r="K154" s="444">
        <f>K86*Calc_SEC_retirement_rates!$G133</f>
        <v>0.71037869246206442</v>
      </c>
      <c r="L154" s="444">
        <f>L86*Calc_SEC_retirement_rates!$G133</f>
        <v>0.70125276624758592</v>
      </c>
      <c r="M154" s="444">
        <f>M86*Calc_SEC_retirement_rates!$G133</f>
        <v>0.69129185312999852</v>
      </c>
      <c r="N154" s="444">
        <f>N86*Calc_SEC_retirement_rates!$G133</f>
        <v>0.68098905037164004</v>
      </c>
      <c r="O154" s="318"/>
      <c r="P154" s="318"/>
      <c r="Q154" s="318"/>
    </row>
    <row r="155" spans="1:17" ht="13.15">
      <c r="B155" s="329" t="str">
        <f t="shared" si="52"/>
        <v>Total</v>
      </c>
      <c r="C155" s="444">
        <f>SUM(C145:C154)</f>
        <v>6.1663012442433054</v>
      </c>
      <c r="D155" s="444">
        <f t="shared" ref="D155:N155" si="54">SUM(D145:D154)</f>
        <v>6.0284701772392486</v>
      </c>
      <c r="E155" s="444">
        <f t="shared" si="54"/>
        <v>5.9120492527778303</v>
      </c>
      <c r="F155" s="444">
        <f t="shared" si="54"/>
        <v>5.8105926043166765</v>
      </c>
      <c r="G155" s="444">
        <f t="shared" si="54"/>
        <v>5.7122255885302922</v>
      </c>
      <c r="H155" s="444">
        <f t="shared" si="54"/>
        <v>5.6463555194474111</v>
      </c>
      <c r="I155" s="444">
        <f t="shared" si="54"/>
        <v>5.5939091356513275</v>
      </c>
      <c r="J155" s="444">
        <f t="shared" si="54"/>
        <v>5.5547499669907952</v>
      </c>
      <c r="K155" s="444">
        <f t="shared" si="54"/>
        <v>5.5177925841734234</v>
      </c>
      <c r="L155" s="444">
        <f t="shared" si="54"/>
        <v>5.4694914319946024</v>
      </c>
      <c r="M155" s="444">
        <f t="shared" si="54"/>
        <v>5.4099513743587071</v>
      </c>
      <c r="N155" s="444">
        <f t="shared" si="54"/>
        <v>5.3436696999148641</v>
      </c>
      <c r="O155" s="318"/>
      <c r="P155" s="318"/>
      <c r="Q155" s="318"/>
    </row>
    <row r="156" spans="1:17">
      <c r="A156" s="300">
        <f>SUM(C156:N156)</f>
        <v>0</v>
      </c>
      <c r="C156" s="300">
        <f>SUM(C145:C154)-C155</f>
        <v>0</v>
      </c>
      <c r="D156" s="300">
        <f t="shared" ref="D156:N156" si="55">SUM(D145:D154)-D155</f>
        <v>0</v>
      </c>
      <c r="E156" s="300">
        <f t="shared" si="55"/>
        <v>0</v>
      </c>
      <c r="F156" s="300">
        <f t="shared" si="55"/>
        <v>0</v>
      </c>
      <c r="G156" s="300">
        <f t="shared" si="55"/>
        <v>0</v>
      </c>
      <c r="H156" s="300">
        <f t="shared" si="55"/>
        <v>0</v>
      </c>
      <c r="I156" s="300">
        <f t="shared" si="55"/>
        <v>0</v>
      </c>
      <c r="J156" s="300">
        <f t="shared" si="55"/>
        <v>0</v>
      </c>
      <c r="K156" s="300">
        <f t="shared" si="55"/>
        <v>0</v>
      </c>
      <c r="L156" s="300">
        <f t="shared" si="55"/>
        <v>0</v>
      </c>
      <c r="M156" s="300">
        <f t="shared" si="55"/>
        <v>0</v>
      </c>
      <c r="N156" s="300">
        <f t="shared" si="55"/>
        <v>0</v>
      </c>
    </row>
    <row r="158" spans="1:17" ht="13.15">
      <c r="B158" s="332" t="s">
        <v>47</v>
      </c>
      <c r="C158" s="320"/>
      <c r="D158" s="320"/>
      <c r="E158" s="320"/>
      <c r="F158" s="320"/>
      <c r="G158" s="320"/>
      <c r="H158" s="330"/>
      <c r="I158" s="320"/>
      <c r="J158" s="320"/>
      <c r="K158" s="320"/>
      <c r="L158" s="320"/>
    </row>
    <row r="159" spans="1:17">
      <c r="C159" s="320"/>
      <c r="D159" s="320"/>
      <c r="E159" s="320"/>
      <c r="F159" s="320"/>
      <c r="G159" s="320"/>
      <c r="H159" s="330"/>
      <c r="I159" s="320"/>
      <c r="J159" s="320"/>
      <c r="K159" s="320"/>
      <c r="L159" s="320"/>
    </row>
    <row r="160" spans="1:17" ht="13.15">
      <c r="B160" s="329" t="str">
        <f t="shared" ref="B160:B171" si="56">B144</f>
        <v>Age group</v>
      </c>
      <c r="C160" s="329" t="str">
        <f t="shared" ref="C160:N160" si="57">C144</f>
        <v>2018/19</v>
      </c>
      <c r="D160" s="329" t="str">
        <f t="shared" si="57"/>
        <v>2019/20</v>
      </c>
      <c r="E160" s="329" t="str">
        <f t="shared" si="57"/>
        <v>2020/21</v>
      </c>
      <c r="F160" s="329" t="str">
        <f t="shared" si="57"/>
        <v>2021/22</v>
      </c>
      <c r="G160" s="329" t="str">
        <f t="shared" si="57"/>
        <v>2022/23</v>
      </c>
      <c r="H160" s="329" t="str">
        <f t="shared" si="57"/>
        <v>2023/24</v>
      </c>
      <c r="I160" s="329" t="str">
        <f t="shared" si="57"/>
        <v>2024/25</v>
      </c>
      <c r="J160" s="329" t="str">
        <f t="shared" si="57"/>
        <v>2025/26</v>
      </c>
      <c r="K160" s="329" t="str">
        <f t="shared" si="57"/>
        <v>2026/27</v>
      </c>
      <c r="L160" s="329" t="str">
        <f t="shared" si="57"/>
        <v>2027/28</v>
      </c>
      <c r="M160" s="329" t="str">
        <f t="shared" si="57"/>
        <v>2028/29</v>
      </c>
      <c r="N160" s="329" t="str">
        <f t="shared" si="57"/>
        <v>2029/30</v>
      </c>
    </row>
    <row r="161" spans="1:15" ht="13.15">
      <c r="B161" s="329" t="str">
        <f t="shared" si="56"/>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c r="O161" s="318"/>
    </row>
    <row r="162" spans="1:15" ht="13.15">
      <c r="B162" s="329" t="str">
        <f t="shared" si="56"/>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c r="O162" s="318"/>
    </row>
    <row r="163" spans="1:15" ht="13.15">
      <c r="B163" s="329" t="str">
        <f t="shared" si="56"/>
        <v>30-34</v>
      </c>
      <c r="C163" s="444">
        <f>C95*Calc_SEC_retirement_rates!$G142</f>
        <v>3.1309021860892287E-2</v>
      </c>
      <c r="D163" s="444">
        <f>D95*Calc_SEC_retirement_rates!$G142</f>
        <v>3.1937500613511312E-2</v>
      </c>
      <c r="E163" s="444">
        <f>E95*Calc_SEC_retirement_rates!$G142</f>
        <v>3.2953150627166347E-2</v>
      </c>
      <c r="F163" s="444">
        <f>F95*Calc_SEC_retirement_rates!$G142</f>
        <v>3.4049887335238102E-2</v>
      </c>
      <c r="G163" s="444">
        <f>G95*Calc_SEC_retirement_rates!$G142</f>
        <v>3.50758029025975E-2</v>
      </c>
      <c r="H163" s="444">
        <f>H95*Calc_SEC_retirement_rates!$G142</f>
        <v>3.6307462441932364E-2</v>
      </c>
      <c r="I163" s="444">
        <f>I95*Calc_SEC_retirement_rates!$G142</f>
        <v>3.7532152609470106E-2</v>
      </c>
      <c r="J163" s="444">
        <f>J95*Calc_SEC_retirement_rates!$G142</f>
        <v>3.8744195012016744E-2</v>
      </c>
      <c r="K163" s="444">
        <f>K95*Calc_SEC_retirement_rates!$G142</f>
        <v>3.9821974011455333E-2</v>
      </c>
      <c r="L163" s="444">
        <f>L95*Calc_SEC_retirement_rates!$G142</f>
        <v>4.0599834539497184E-2</v>
      </c>
      <c r="M163" s="444">
        <f>M95*Calc_SEC_retirement_rates!$G142</f>
        <v>4.1059982182364868E-2</v>
      </c>
      <c r="N163" s="444">
        <f>N95*Calc_SEC_retirement_rates!$G142</f>
        <v>4.1251417474081536E-2</v>
      </c>
      <c r="O163" s="318"/>
    </row>
    <row r="164" spans="1:15" ht="13.15">
      <c r="B164" s="329" t="str">
        <f t="shared" si="56"/>
        <v>35-39</v>
      </c>
      <c r="C164" s="444">
        <f>C96*Calc_SEC_retirement_rates!$G143</f>
        <v>0.10144702235871883</v>
      </c>
      <c r="D164" s="444">
        <f>D96*Calc_SEC_retirement_rates!$G143</f>
        <v>0.10207116937647197</v>
      </c>
      <c r="E164" s="444">
        <f>E96*Calc_SEC_retirement_rates!$G143</f>
        <v>0.10297949960988932</v>
      </c>
      <c r="F164" s="444">
        <f>F96*Calc_SEC_retirement_rates!$G143</f>
        <v>0.10368515364958833</v>
      </c>
      <c r="G164" s="444">
        <f>G96*Calc_SEC_retirement_rates!$G143</f>
        <v>0.10426775203267309</v>
      </c>
      <c r="H164" s="444">
        <f>H96*Calc_SEC_retirement_rates!$G143</f>
        <v>0.1055079178904985</v>
      </c>
      <c r="I164" s="444">
        <f>I96*Calc_SEC_retirement_rates!$G143</f>
        <v>0.10705659335370832</v>
      </c>
      <c r="J164" s="444">
        <f>J96*Calc_SEC_retirement_rates!$G143</f>
        <v>0.10893857538495978</v>
      </c>
      <c r="K164" s="444">
        <f>K96*Calc_SEC_retirement_rates!$G143</f>
        <v>0.11089062782051681</v>
      </c>
      <c r="L164" s="444">
        <f>L96*Calc_SEC_retirement_rates!$G143</f>
        <v>0.11253941620223869</v>
      </c>
      <c r="M164" s="444">
        <f>M96*Calc_SEC_retirement_rates!$G143</f>
        <v>0.11379247821161489</v>
      </c>
      <c r="N164" s="444">
        <f>N96*Calc_SEC_retirement_rates!$G143</f>
        <v>0.11466835202364731</v>
      </c>
      <c r="O164" s="318"/>
    </row>
    <row r="165" spans="1:15" ht="13.15">
      <c r="B165" s="329" t="str">
        <f t="shared" si="56"/>
        <v>40-44</v>
      </c>
      <c r="C165" s="444">
        <f>C97*Calc_SEC_retirement_rates!$G144</f>
        <v>0.17726579309120102</v>
      </c>
      <c r="D165" s="444">
        <f>D97*Calc_SEC_retirement_rates!$G144</f>
        <v>0.175138682937893</v>
      </c>
      <c r="E165" s="444">
        <f>E97*Calc_SEC_retirement_rates!$G144</f>
        <v>0.17390319581531249</v>
      </c>
      <c r="F165" s="444">
        <f>F97*Calc_SEC_retirement_rates!$G144</f>
        <v>0.17245350006942675</v>
      </c>
      <c r="G165" s="444">
        <f>G97*Calc_SEC_retirement_rates!$G144</f>
        <v>0.17085406178495977</v>
      </c>
      <c r="H165" s="444">
        <f>H97*Calc_SEC_retirement_rates!$G144</f>
        <v>0.17019459095010123</v>
      </c>
      <c r="I165" s="444">
        <f>I97*Calc_SEC_retirement_rates!$G144</f>
        <v>0.17003409407129919</v>
      </c>
      <c r="J165" s="444">
        <f>J97*Calc_SEC_retirement_rates!$G144</f>
        <v>0.17048449968670409</v>
      </c>
      <c r="K165" s="444">
        <f>K97*Calc_SEC_retirement_rates!$G144</f>
        <v>0.17125696789281747</v>
      </c>
      <c r="L165" s="444">
        <f>L97*Calc_SEC_retirement_rates!$G144</f>
        <v>0.17190560859415749</v>
      </c>
      <c r="M165" s="444">
        <f>M97*Calc_SEC_retirement_rates!$G144</f>
        <v>0.17236063505524593</v>
      </c>
      <c r="N165" s="444">
        <f>N97*Calc_SEC_retirement_rates!$G144</f>
        <v>0.17267338157613757</v>
      </c>
      <c r="O165" s="318"/>
    </row>
    <row r="166" spans="1:15" ht="13.15">
      <c r="B166" s="329" t="str">
        <f t="shared" si="56"/>
        <v>45-49</v>
      </c>
      <c r="C166" s="444">
        <f>C98*Calc_SEC_retirement_rates!$G145</f>
        <v>0.46707450976324039</v>
      </c>
      <c r="D166" s="444">
        <f>D98*Calc_SEC_retirement_rates!$G145</f>
        <v>0.4508719961048393</v>
      </c>
      <c r="E166" s="444">
        <f>E98*Calc_SEC_retirement_rates!$G145</f>
        <v>0.43835563081769957</v>
      </c>
      <c r="F166" s="444">
        <f>F98*Calc_SEC_retirement_rates!$G145</f>
        <v>0.42663889550692269</v>
      </c>
      <c r="G166" s="444">
        <f>G98*Calc_SEC_retirement_rates!$G145</f>
        <v>0.41582088026221398</v>
      </c>
      <c r="H166" s="444">
        <f>H98*Calc_SEC_retirement_rates!$G145</f>
        <v>0.40792682057787838</v>
      </c>
      <c r="I166" s="444">
        <f>I98*Calc_SEC_retirement_rates!$G145</f>
        <v>0.40176349517328902</v>
      </c>
      <c r="J166" s="444">
        <f>J98*Calc_SEC_retirement_rates!$G145</f>
        <v>0.39740444578762379</v>
      </c>
      <c r="K166" s="444">
        <f>K98*Calc_SEC_retirement_rates!$G145</f>
        <v>0.39415646338751903</v>
      </c>
      <c r="L166" s="444">
        <f>L98*Calc_SEC_retirement_rates!$G145</f>
        <v>0.39105980093208603</v>
      </c>
      <c r="M166" s="444">
        <f>M98*Calc_SEC_retirement_rates!$G145</f>
        <v>0.38799574017391203</v>
      </c>
      <c r="N166" s="444">
        <f>N98*Calc_SEC_retirement_rates!$G145</f>
        <v>0.38512183942006767</v>
      </c>
      <c r="O166" s="318"/>
    </row>
    <row r="167" spans="1:15" ht="13.15">
      <c r="B167" s="329" t="str">
        <f t="shared" si="56"/>
        <v>50-54</v>
      </c>
      <c r="C167" s="444">
        <f>C99*Calc_SEC_retirement_rates!$G146</f>
        <v>7.5601066196110143</v>
      </c>
      <c r="D167" s="444">
        <f>D99*Calc_SEC_retirement_rates!$G146</f>
        <v>6.8690344617078294</v>
      </c>
      <c r="E167" s="444">
        <f>E99*Calc_SEC_retirement_rates!$G146</f>
        <v>6.3420365368527829</v>
      </c>
      <c r="F167" s="444">
        <f>F99*Calc_SEC_retirement_rates!$G146</f>
        <v>5.9090335800638991</v>
      </c>
      <c r="G167" s="444">
        <f>G99*Calc_SEC_retirement_rates!$G146</f>
        <v>5.5553765480069961</v>
      </c>
      <c r="H167" s="444">
        <f>H99*Calc_SEC_retirement_rates!$G146</f>
        <v>5.2863673628515802</v>
      </c>
      <c r="I167" s="444">
        <f>I99*Calc_SEC_retirement_rates!$G146</f>
        <v>5.0754623152667282</v>
      </c>
      <c r="J167" s="444">
        <f>J99*Calc_SEC_retirement_rates!$G146</f>
        <v>4.9133604513235003</v>
      </c>
      <c r="K167" s="444">
        <f>K99*Calc_SEC_retirement_rates!$G146</f>
        <v>4.7850182551642391</v>
      </c>
      <c r="L167" s="444">
        <f>L99*Calc_SEC_retirement_rates!$G146</f>
        <v>4.6745292970757495</v>
      </c>
      <c r="M167" s="444">
        <f>M99*Calc_SEC_retirement_rates!$G146</f>
        <v>4.5767521117889425</v>
      </c>
      <c r="N167" s="444">
        <f>N99*Calc_SEC_retirement_rates!$G146</f>
        <v>4.4907707728304365</v>
      </c>
      <c r="O167" s="318"/>
    </row>
    <row r="168" spans="1:15" ht="13.15">
      <c r="B168" s="329" t="str">
        <f t="shared" si="56"/>
        <v>55-59</v>
      </c>
      <c r="C168" s="444">
        <f>C100*Calc_SEC_retirement_rates!$G147</f>
        <v>40.688341543632042</v>
      </c>
      <c r="D168" s="444">
        <f>D100*Calc_SEC_retirement_rates!$G147</f>
        <v>35.482046060412976</v>
      </c>
      <c r="E168" s="444">
        <f>E100*Calc_SEC_retirement_rates!$G147</f>
        <v>31.469991998136816</v>
      </c>
      <c r="F168" s="444">
        <f>F100*Calc_SEC_retirement_rates!$G147</f>
        <v>28.262104545794159</v>
      </c>
      <c r="G168" s="444">
        <f>G100*Calc_SEC_retirement_rates!$G147</f>
        <v>25.699735407206592</v>
      </c>
      <c r="H168" s="444">
        <f>H100*Calc_SEC_retirement_rates!$G147</f>
        <v>23.742481839945572</v>
      </c>
      <c r="I168" s="444">
        <f>I100*Calc_SEC_retirement_rates!$G147</f>
        <v>22.217047835773627</v>
      </c>
      <c r="J168" s="444">
        <f>J100*Calc_SEC_retirement_rates!$G147</f>
        <v>21.040709102451377</v>
      </c>
      <c r="K168" s="444">
        <f>K100*Calc_SEC_retirement_rates!$G147</f>
        <v>20.113255729460235</v>
      </c>
      <c r="L168" s="444">
        <f>L100*Calc_SEC_retirement_rates!$G147</f>
        <v>19.339711392533722</v>
      </c>
      <c r="M168" s="444">
        <f>M100*Calc_SEC_retirement_rates!$G147</f>
        <v>18.680638119650634</v>
      </c>
      <c r="N168" s="444">
        <f>N100*Calc_SEC_retirement_rates!$G147</f>
        <v>18.119060975765287</v>
      </c>
      <c r="O168" s="318"/>
    </row>
    <row r="169" spans="1:15" ht="13.15">
      <c r="B169" s="329" t="str">
        <f t="shared" si="56"/>
        <v>60-64</v>
      </c>
      <c r="C169" s="444">
        <f>C101*Calc_SEC_retirement_rates!$G148</f>
        <v>26.731497449818796</v>
      </c>
      <c r="D169" s="444">
        <f>D101*Calc_SEC_retirement_rates!$G148</f>
        <v>25.412040094170852</v>
      </c>
      <c r="E169" s="444">
        <f>E101*Calc_SEC_retirement_rates!$G148</f>
        <v>23.418519381976548</v>
      </c>
      <c r="F169" s="444">
        <f>F101*Calc_SEC_retirement_rates!$G148</f>
        <v>21.281790672673612</v>
      </c>
      <c r="G169" s="444">
        <f>G101*Calc_SEC_retirement_rates!$G148</f>
        <v>19.296786691239657</v>
      </c>
      <c r="H169" s="444">
        <f>H101*Calc_SEC_retirement_rates!$G148</f>
        <v>17.653923863409254</v>
      </c>
      <c r="I169" s="444">
        <f>I101*Calc_SEC_retirement_rates!$G148</f>
        <v>16.305391914811352</v>
      </c>
      <c r="J169" s="444">
        <f>J101*Calc_SEC_retirement_rates!$G148</f>
        <v>15.231763447916178</v>
      </c>
      <c r="K169" s="444">
        <f>K101*Calc_SEC_retirement_rates!$G148</f>
        <v>14.367753425539723</v>
      </c>
      <c r="L169" s="444">
        <f>L101*Calc_SEC_retirement_rates!$G148</f>
        <v>13.640365633992069</v>
      </c>
      <c r="M169" s="444">
        <f>M101*Calc_SEC_retirement_rates!$G148</f>
        <v>13.021540144550128</v>
      </c>
      <c r="N169" s="444">
        <f>N101*Calc_SEC_retirement_rates!$G148</f>
        <v>12.498669983022459</v>
      </c>
      <c r="O169" s="318"/>
    </row>
    <row r="170" spans="1:15" ht="13.15">
      <c r="B170" s="329" t="str">
        <f t="shared" si="56"/>
        <v>65 plus</v>
      </c>
      <c r="C170" s="444">
        <f>C102*Calc_SEC_retirement_rates!$G149</f>
        <v>6.4275247303292504</v>
      </c>
      <c r="D170" s="444">
        <f>D102*Calc_SEC_retirement_rates!$G149</f>
        <v>7.8946608467216386</v>
      </c>
      <c r="E170" s="444">
        <f>E102*Calc_SEC_retirement_rates!$G149</f>
        <v>8.691172448380911</v>
      </c>
      <c r="F170" s="444">
        <f>F102*Calc_SEC_retirement_rates!$G149</f>
        <v>8.9237921921365704</v>
      </c>
      <c r="G170" s="444">
        <f>G102*Calc_SEC_retirement_rates!$G149</f>
        <v>8.7867996409044515</v>
      </c>
      <c r="H170" s="444">
        <f>H102*Calc_SEC_retirement_rates!$G149</f>
        <v>8.4709166596379699</v>
      </c>
      <c r="I170" s="444">
        <f>I102*Calc_SEC_retirement_rates!$G149</f>
        <v>8.0667877723491728</v>
      </c>
      <c r="J170" s="444">
        <f>J102*Calc_SEC_retirement_rates!$G149</f>
        <v>7.6466632134231425</v>
      </c>
      <c r="K170" s="444">
        <f>K102*Calc_SEC_retirement_rates!$G149</f>
        <v>7.2411866555152065</v>
      </c>
      <c r="L170" s="444">
        <f>L102*Calc_SEC_retirement_rates!$G149</f>
        <v>6.8567181867464004</v>
      </c>
      <c r="M170" s="444">
        <f>M102*Calc_SEC_retirement_rates!$G149</f>
        <v>6.5019302332584319</v>
      </c>
      <c r="N170" s="444">
        <f>N102*Calc_SEC_retirement_rates!$G149</f>
        <v>6.183746399153577</v>
      </c>
      <c r="O170" s="318"/>
    </row>
    <row r="171" spans="1:15" ht="13.15">
      <c r="B171" s="329" t="str">
        <f t="shared" si="56"/>
        <v>Total</v>
      </c>
      <c r="C171" s="444">
        <f>SUM(C161:C170)</f>
        <v>82.184566690465161</v>
      </c>
      <c r="D171" s="444">
        <f t="shared" ref="D171:N171" si="58">SUM(D161:D170)</f>
        <v>76.417800812046011</v>
      </c>
      <c r="E171" s="444">
        <f t="shared" si="58"/>
        <v>70.669911842217132</v>
      </c>
      <c r="F171" s="444">
        <f t="shared" si="58"/>
        <v>65.113548427229418</v>
      </c>
      <c r="G171" s="444">
        <f t="shared" si="58"/>
        <v>60.064716784340135</v>
      </c>
      <c r="H171" s="444">
        <f t="shared" si="58"/>
        <v>55.873626517704785</v>
      </c>
      <c r="I171" s="444">
        <f t="shared" si="58"/>
        <v>52.381076173408644</v>
      </c>
      <c r="J171" s="444">
        <f t="shared" si="58"/>
        <v>49.548067930985496</v>
      </c>
      <c r="K171" s="444">
        <f t="shared" si="58"/>
        <v>47.223340098791716</v>
      </c>
      <c r="L171" s="444">
        <f t="shared" si="58"/>
        <v>45.22742917061592</v>
      </c>
      <c r="M171" s="444">
        <f t="shared" si="58"/>
        <v>43.496069444871274</v>
      </c>
      <c r="N171" s="444">
        <f t="shared" si="58"/>
        <v>42.005963121265694</v>
      </c>
      <c r="O171" s="318"/>
    </row>
    <row r="172" spans="1:15">
      <c r="A172" s="300">
        <f>SUM(C172:N172)</f>
        <v>0</v>
      </c>
      <c r="C172" s="300">
        <f>SUM(C161:C170)-C171</f>
        <v>0</v>
      </c>
      <c r="D172" s="300">
        <f t="shared" ref="D172:N172" si="59">SUM(D161:D170)-D171</f>
        <v>0</v>
      </c>
      <c r="E172" s="300">
        <f t="shared" si="59"/>
        <v>0</v>
      </c>
      <c r="F172" s="300">
        <f t="shared" si="59"/>
        <v>0</v>
      </c>
      <c r="G172" s="300">
        <f t="shared" si="59"/>
        <v>0</v>
      </c>
      <c r="H172" s="300">
        <f t="shared" si="59"/>
        <v>0</v>
      </c>
      <c r="I172" s="300">
        <f t="shared" si="59"/>
        <v>0</v>
      </c>
      <c r="J172" s="300">
        <f t="shared" si="59"/>
        <v>0</v>
      </c>
      <c r="K172" s="300">
        <f t="shared" si="59"/>
        <v>0</v>
      </c>
      <c r="L172" s="300">
        <f t="shared" si="59"/>
        <v>0</v>
      </c>
      <c r="M172" s="300">
        <f t="shared" si="59"/>
        <v>0</v>
      </c>
      <c r="N172" s="300">
        <f t="shared" si="59"/>
        <v>0</v>
      </c>
    </row>
    <row r="174" spans="1:15" ht="15">
      <c r="B174" s="331" t="s">
        <v>516</v>
      </c>
      <c r="H174" s="316"/>
    </row>
    <row r="175" spans="1:15">
      <c r="H175" s="316"/>
    </row>
    <row r="176" spans="1:15" ht="13.15">
      <c r="B176" s="332" t="s">
        <v>46</v>
      </c>
      <c r="H176" s="316"/>
    </row>
    <row r="177" spans="1:15">
      <c r="H177" s="316"/>
    </row>
    <row r="178" spans="1:15" ht="13.15">
      <c r="B178" s="329" t="str">
        <f t="shared" ref="B178:B189" si="60">B144</f>
        <v>Age group</v>
      </c>
      <c r="C178" s="329" t="str">
        <f t="shared" ref="C178:N178" si="61">C144</f>
        <v>2018/19</v>
      </c>
      <c r="D178" s="329" t="str">
        <f t="shared" si="61"/>
        <v>2019/20</v>
      </c>
      <c r="E178" s="329" t="str">
        <f t="shared" si="61"/>
        <v>2020/21</v>
      </c>
      <c r="F178" s="329" t="str">
        <f t="shared" si="61"/>
        <v>2021/22</v>
      </c>
      <c r="G178" s="329" t="str">
        <f t="shared" si="61"/>
        <v>2022/23</v>
      </c>
      <c r="H178" s="329" t="str">
        <f t="shared" si="61"/>
        <v>2023/24</v>
      </c>
      <c r="I178" s="329" t="str">
        <f t="shared" si="61"/>
        <v>2024/25</v>
      </c>
      <c r="J178" s="329" t="str">
        <f t="shared" si="61"/>
        <v>2025/26</v>
      </c>
      <c r="K178" s="329" t="str">
        <f t="shared" si="61"/>
        <v>2026/27</v>
      </c>
      <c r="L178" s="329" t="str">
        <f t="shared" si="61"/>
        <v>2027/28</v>
      </c>
      <c r="M178" s="329" t="str">
        <f t="shared" si="61"/>
        <v>2028/29</v>
      </c>
      <c r="N178" s="329" t="str">
        <f t="shared" si="61"/>
        <v>2029/30</v>
      </c>
    </row>
    <row r="179" spans="1:15" ht="13.15">
      <c r="B179" s="329" t="str">
        <f t="shared" si="60"/>
        <v>20-24</v>
      </c>
      <c r="C179" s="444">
        <f>C77*Calc_SEC_death_rates!$G124</f>
        <v>7.6073142603544309E-4</v>
      </c>
      <c r="D179" s="444">
        <f>D77*Calc_SEC_death_rates!$G124</f>
        <v>1.4960283055498905E-3</v>
      </c>
      <c r="E179" s="444">
        <f>E77*Calc_SEC_death_rates!$G124</f>
        <v>2.0309966998557556E-3</v>
      </c>
      <c r="F179" s="444">
        <f>F77*Calc_SEC_death_rates!$G124</f>
        <v>2.3927928242402636E-3</v>
      </c>
      <c r="G179" s="444">
        <f>G77*Calc_SEC_death_rates!$G124</f>
        <v>2.6040847698718364E-3</v>
      </c>
      <c r="H179" s="444">
        <f>H77*Calc_SEC_death_rates!$G124</f>
        <v>2.7783111541293663E-3</v>
      </c>
      <c r="I179" s="444">
        <f>I77*Calc_SEC_death_rates!$G124</f>
        <v>2.8986932044354672E-3</v>
      </c>
      <c r="J179" s="444">
        <f>J77*Calc_SEC_death_rates!$G124</f>
        <v>2.9911896486536083E-3</v>
      </c>
      <c r="K179" s="444">
        <f>K77*Calc_SEC_death_rates!$G124</f>
        <v>3.0478436065969586E-3</v>
      </c>
      <c r="L179" s="444">
        <f>L77*Calc_SEC_death_rates!$G124</f>
        <v>3.0522116337068053E-3</v>
      </c>
      <c r="M179" s="444">
        <f>M77*Calc_SEC_death_rates!$G124</f>
        <v>3.0185403314503885E-3</v>
      </c>
      <c r="N179" s="444">
        <f>N77*Calc_SEC_death_rates!$G124</f>
        <v>2.9661618503686329E-3</v>
      </c>
      <c r="O179" s="318"/>
    </row>
    <row r="180" spans="1:15" ht="13.15">
      <c r="B180" s="329" t="str">
        <f t="shared" si="60"/>
        <v>25-29</v>
      </c>
      <c r="C180" s="444">
        <f>C78*Calc_SEC_death_rates!$G125</f>
        <v>3.3718830130167292E-3</v>
      </c>
      <c r="D180" s="444">
        <f>D78*Calc_SEC_death_rates!$G125</f>
        <v>3.9279027267609696E-3</v>
      </c>
      <c r="E180" s="444">
        <f>E78*Calc_SEC_death_rates!$G125</f>
        <v>4.4880599090111276E-3</v>
      </c>
      <c r="F180" s="444">
        <f>F78*Calc_SEC_death_rates!$G125</f>
        <v>4.9689164893733208E-3</v>
      </c>
      <c r="G180" s="444">
        <f>G78*Calc_SEC_death_rates!$G125</f>
        <v>5.3205820341271845E-3</v>
      </c>
      <c r="H180" s="444">
        <f>H78*Calc_SEC_death_rates!$G125</f>
        <v>5.6489540077153469E-3</v>
      </c>
      <c r="I180" s="444">
        <f>I78*Calc_SEC_death_rates!$G125</f>
        <v>5.9147462229081158E-3</v>
      </c>
      <c r="J180" s="444">
        <f>J78*Calc_SEC_death_rates!$G125</f>
        <v>6.1396619597727398E-3</v>
      </c>
      <c r="K180" s="444">
        <f>K78*Calc_SEC_death_rates!$G125</f>
        <v>6.3071645196214063E-3</v>
      </c>
      <c r="L180" s="444">
        <f>L78*Calc_SEC_death_rates!$G125</f>
        <v>6.3885974578730227E-3</v>
      </c>
      <c r="M180" s="444">
        <f>M78*Calc_SEC_death_rates!$G125</f>
        <v>6.396602659980633E-3</v>
      </c>
      <c r="N180" s="444">
        <f>N78*Calc_SEC_death_rates!$G125</f>
        <v>6.3559839338598965E-3</v>
      </c>
      <c r="O180" s="318"/>
    </row>
    <row r="181" spans="1:15" ht="13.15">
      <c r="B181" s="329" t="str">
        <f t="shared" si="60"/>
        <v>30-34</v>
      </c>
      <c r="C181" s="444">
        <f>C79*Calc_SEC_death_rates!$G126</f>
        <v>1.1395428880429352E-2</v>
      </c>
      <c r="D181" s="444">
        <f>D79*Calc_SEC_death_rates!$G126</f>
        <v>1.1324544308303737E-2</v>
      </c>
      <c r="E181" s="444">
        <f>E79*Calc_SEC_death_rates!$G126</f>
        <v>1.1495036278735427E-2</v>
      </c>
      <c r="F181" s="444">
        <f>F79*Calc_SEC_death_rates!$G126</f>
        <v>1.1792182900017947E-2</v>
      </c>
      <c r="G181" s="444">
        <f>G79*Calc_SEC_death_rates!$G126</f>
        <v>1.210789320810261E-2</v>
      </c>
      <c r="H181" s="444">
        <f>H79*Calc_SEC_death_rates!$G126</f>
        <v>1.2510726399604013E-2</v>
      </c>
      <c r="I181" s="444">
        <f>I79*Calc_SEC_death_rates!$G126</f>
        <v>1.2923585281123098E-2</v>
      </c>
      <c r="J181" s="444">
        <f>J79*Calc_SEC_death_rates!$G126</f>
        <v>1.3338973412159566E-2</v>
      </c>
      <c r="K181" s="444">
        <f>K79*Calc_SEC_death_rates!$G126</f>
        <v>1.3714368200705505E-2</v>
      </c>
      <c r="L181" s="444">
        <f>L79*Calc_SEC_death_rates!$G126</f>
        <v>1.3993859409277535E-2</v>
      </c>
      <c r="M181" s="444">
        <f>M79*Calc_SEC_death_rates!$G126</f>
        <v>1.416936828832876E-2</v>
      </c>
      <c r="N181" s="444">
        <f>N79*Calc_SEC_death_rates!$G126</f>
        <v>1.4254995493807113E-2</v>
      </c>
      <c r="O181" s="318"/>
    </row>
    <row r="182" spans="1:15" ht="13.15">
      <c r="B182" s="329" t="str">
        <f t="shared" si="60"/>
        <v>35-39</v>
      </c>
      <c r="C182" s="444">
        <f>C80*Calc_SEC_death_rates!$G127</f>
        <v>1.7706071893995329E-2</v>
      </c>
      <c r="D182" s="444">
        <f>D80*Calc_SEC_death_rates!$G127</f>
        <v>1.6949916814524037E-2</v>
      </c>
      <c r="E182" s="444">
        <f>E80*Calc_SEC_death_rates!$G127</f>
        <v>1.6390503788475379E-2</v>
      </c>
      <c r="F182" s="444">
        <f>F80*Calc_SEC_death_rates!$G127</f>
        <v>1.5984947245053512E-2</v>
      </c>
      <c r="G182" s="444">
        <f>G80*Calc_SEC_death_rates!$G127</f>
        <v>1.5684087202641472E-2</v>
      </c>
      <c r="H182" s="444">
        <f>H80*Calc_SEC_death_rates!$G127</f>
        <v>1.5560398975714422E-2</v>
      </c>
      <c r="I182" s="444">
        <f>I80*Calc_SEC_death_rates!$G127</f>
        <v>1.5551645238187131E-2</v>
      </c>
      <c r="J182" s="444">
        <f>J80*Calc_SEC_death_rates!$G127</f>
        <v>1.5644662800493852E-2</v>
      </c>
      <c r="K182" s="444">
        <f>K80*Calc_SEC_death_rates!$G127</f>
        <v>1.5792968764184678E-2</v>
      </c>
      <c r="L182" s="444">
        <f>L80*Calc_SEC_death_rates!$G127</f>
        <v>1.5938357438144243E-2</v>
      </c>
      <c r="M182" s="444">
        <f>M80*Calc_SEC_death_rates!$G127</f>
        <v>1.6059532573011064E-2</v>
      </c>
      <c r="N182" s="444">
        <f>N80*Calc_SEC_death_rates!$G127</f>
        <v>1.6150962934613385E-2</v>
      </c>
      <c r="O182" s="318"/>
    </row>
    <row r="183" spans="1:15" ht="13.15">
      <c r="B183" s="329" t="str">
        <f t="shared" si="60"/>
        <v>40-44</v>
      </c>
      <c r="C183" s="444">
        <f>C81*Calc_SEC_death_rates!$G128</f>
        <v>1.9723346878029575E-2</v>
      </c>
      <c r="D183" s="444">
        <f>D81*Calc_SEC_death_rates!$G128</f>
        <v>1.9725279530025154E-2</v>
      </c>
      <c r="E183" s="444">
        <f>E81*Calc_SEC_death_rates!$G128</f>
        <v>1.9580956964522729E-2</v>
      </c>
      <c r="F183" s="444">
        <f>F81*Calc_SEC_death_rates!$G128</f>
        <v>1.932567373939632E-2</v>
      </c>
      <c r="G183" s="444">
        <f>G81*Calc_SEC_death_rates!$G128</f>
        <v>1.8984628768347219E-2</v>
      </c>
      <c r="H183" s="444">
        <f>H81*Calc_SEC_death_rates!$G128</f>
        <v>1.8695131660324129E-2</v>
      </c>
      <c r="I183" s="444">
        <f>I81*Calc_SEC_death_rates!$G128</f>
        <v>1.8448078825742564E-2</v>
      </c>
      <c r="J183" s="444">
        <f>J81*Calc_SEC_death_rates!$G128</f>
        <v>1.8271190193191296E-2</v>
      </c>
      <c r="K183" s="444">
        <f>K81*Calc_SEC_death_rates!$G128</f>
        <v>1.8148503432617716E-2</v>
      </c>
      <c r="L183" s="444">
        <f>L81*Calc_SEC_death_rates!$G128</f>
        <v>1.804430208751932E-2</v>
      </c>
      <c r="M183" s="444">
        <f>M81*Calc_SEC_death_rates!$G128</f>
        <v>1.7952284512661346E-2</v>
      </c>
      <c r="N183" s="444">
        <f>N81*Calc_SEC_death_rates!$G128</f>
        <v>1.7874717281514924E-2</v>
      </c>
      <c r="O183" s="318"/>
    </row>
    <row r="184" spans="1:15" ht="13.15">
      <c r="B184" s="329" t="str">
        <f t="shared" si="60"/>
        <v>45-49</v>
      </c>
      <c r="C184" s="444">
        <f>C82*Calc_SEC_death_rates!$G129</f>
        <v>2.2796256827296107E-2</v>
      </c>
      <c r="D184" s="444">
        <f>D82*Calc_SEC_death_rates!$G129</f>
        <v>2.2795851549076259E-2</v>
      </c>
      <c r="E184" s="444">
        <f>E82*Calc_SEC_death_rates!$G129</f>
        <v>2.2819856747259268E-2</v>
      </c>
      <c r="F184" s="444">
        <f>F82*Calc_SEC_death_rates!$G129</f>
        <v>2.277571135071553E-2</v>
      </c>
      <c r="G184" s="444">
        <f>G82*Calc_SEC_death_rates!$G129</f>
        <v>2.2613446881814943E-2</v>
      </c>
      <c r="H184" s="444">
        <f>H82*Calc_SEC_death_rates!$G129</f>
        <v>2.2444888654391194E-2</v>
      </c>
      <c r="I184" s="444">
        <f>I82*Calc_SEC_death_rates!$G129</f>
        <v>2.2246127790848794E-2</v>
      </c>
      <c r="J184" s="444">
        <f>J82*Calc_SEC_death_rates!$G129</f>
        <v>2.2049900294983462E-2</v>
      </c>
      <c r="K184" s="444">
        <f>K82*Calc_SEC_death_rates!$G129</f>
        <v>2.1850249439495418E-2</v>
      </c>
      <c r="L184" s="444">
        <f>L82*Calc_SEC_death_rates!$G129</f>
        <v>2.1624089702104533E-2</v>
      </c>
      <c r="M184" s="444">
        <f>M82*Calc_SEC_death_rates!$G129</f>
        <v>2.1381870211695613E-2</v>
      </c>
      <c r="N184" s="444">
        <f>N82*Calc_SEC_death_rates!$G129</f>
        <v>2.1142448031985367E-2</v>
      </c>
      <c r="O184" s="318"/>
    </row>
    <row r="185" spans="1:15" ht="13.15">
      <c r="B185" s="329" t="str">
        <f t="shared" si="60"/>
        <v>50-54</v>
      </c>
      <c r="C185" s="444">
        <f>C83*Calc_SEC_death_rates!$G130</f>
        <v>2.2095390406599393E-2</v>
      </c>
      <c r="D185" s="444">
        <f>D83*Calc_SEC_death_rates!$G130</f>
        <v>2.2040594425559921E-2</v>
      </c>
      <c r="E185" s="444">
        <f>E83*Calc_SEC_death_rates!$G130</f>
        <v>2.2024267079905183E-2</v>
      </c>
      <c r="F185" s="444">
        <f>F83*Calc_SEC_death_rates!$G130</f>
        <v>2.1992841923671552E-2</v>
      </c>
      <c r="G185" s="444">
        <f>G83*Calc_SEC_death_rates!$G130</f>
        <v>2.1896897133461032E-2</v>
      </c>
      <c r="H185" s="444">
        <f>H83*Calc_SEC_death_rates!$G130</f>
        <v>2.1822095521989597E-2</v>
      </c>
      <c r="I185" s="444">
        <f>I83*Calc_SEC_death_rates!$G130</f>
        <v>2.1726125512277147E-2</v>
      </c>
      <c r="J185" s="444">
        <f>J83*Calc_SEC_death_rates!$G130</f>
        <v>2.1621801187778216E-2</v>
      </c>
      <c r="K185" s="444">
        <f>K83*Calc_SEC_death_rates!$G130</f>
        <v>2.1491787359278123E-2</v>
      </c>
      <c r="L185" s="444">
        <f>L83*Calc_SEC_death_rates!$G130</f>
        <v>2.1308679044278508E-2</v>
      </c>
      <c r="M185" s="444">
        <f>M83*Calc_SEC_death_rates!$G130</f>
        <v>2.1080892017197095E-2</v>
      </c>
      <c r="N185" s="444">
        <f>N83*Calc_SEC_death_rates!$G130</f>
        <v>2.0828418276353976E-2</v>
      </c>
      <c r="O185" s="318"/>
    </row>
    <row r="186" spans="1:15" ht="13.15">
      <c r="B186" s="329" t="str">
        <f t="shared" si="60"/>
        <v>55-59</v>
      </c>
      <c r="C186" s="444">
        <f>C84*Calc_SEC_death_rates!$G131</f>
        <v>1.5464024046173076E-2</v>
      </c>
      <c r="D186" s="444">
        <f>D84*Calc_SEC_death_rates!$G131</f>
        <v>1.5016934432939133E-2</v>
      </c>
      <c r="E186" s="444">
        <f>E84*Calc_SEC_death_rates!$G131</f>
        <v>1.4750756068057175E-2</v>
      </c>
      <c r="F186" s="444">
        <f>F84*Calc_SEC_death_rates!$G131</f>
        <v>1.4566950410698297E-2</v>
      </c>
      <c r="G186" s="444">
        <f>G84*Calc_SEC_death_rates!$G131</f>
        <v>1.4400926432663035E-2</v>
      </c>
      <c r="H186" s="444">
        <f>H84*Calc_SEC_death_rates!$G131</f>
        <v>1.4302978840718902E-2</v>
      </c>
      <c r="I186" s="444">
        <f>I84*Calc_SEC_death_rates!$G131</f>
        <v>1.4223786898489384E-2</v>
      </c>
      <c r="J186" s="444">
        <f>J84*Calc_SEC_death_rates!$G131</f>
        <v>1.4161756149782347E-2</v>
      </c>
      <c r="K186" s="444">
        <f>K84*Calc_SEC_death_rates!$G131</f>
        <v>1.4092644362136232E-2</v>
      </c>
      <c r="L186" s="444">
        <f>L84*Calc_SEC_death_rates!$G131</f>
        <v>1.3987515980999704E-2</v>
      </c>
      <c r="M186" s="444">
        <f>M84*Calc_SEC_death_rates!$G131</f>
        <v>1.3848546086276657E-2</v>
      </c>
      <c r="N186" s="444">
        <f>N84*Calc_SEC_death_rates!$G131</f>
        <v>1.368785363062877E-2</v>
      </c>
      <c r="O186" s="318"/>
    </row>
    <row r="187" spans="1:15" ht="13.15">
      <c r="B187" s="329" t="str">
        <f t="shared" si="60"/>
        <v>60-64</v>
      </c>
      <c r="C187" s="444">
        <f>C85*Calc_SEC_death_rates!$G132</f>
        <v>1.6212203471105051E-3</v>
      </c>
      <c r="D187" s="444">
        <f>D85*Calc_SEC_death_rates!$G132</f>
        <v>1.4203931924331246E-3</v>
      </c>
      <c r="E187" s="444">
        <f>E85*Calc_SEC_death_rates!$G132</f>
        <v>1.3027062262135035E-3</v>
      </c>
      <c r="F187" s="444">
        <f>F85*Calc_SEC_death_rates!$G132</f>
        <v>1.2305806214632105E-3</v>
      </c>
      <c r="G187" s="444">
        <f>G85*Calc_SEC_death_rates!$G132</f>
        <v>1.1819393946959234E-3</v>
      </c>
      <c r="H187" s="444">
        <f>H85*Calc_SEC_death_rates!$G132</f>
        <v>1.153771687632484E-3</v>
      </c>
      <c r="I187" s="444">
        <f>I85*Calc_SEC_death_rates!$G132</f>
        <v>1.1355565101392681E-3</v>
      </c>
      <c r="J187" s="444">
        <f>J85*Calc_SEC_death_rates!$G132</f>
        <v>1.1242615151821976E-3</v>
      </c>
      <c r="K187" s="444">
        <f>K85*Calc_SEC_death_rates!$G132</f>
        <v>1.1154509360677845E-3</v>
      </c>
      <c r="L187" s="444">
        <f>L85*Calc_SEC_death_rates!$G132</f>
        <v>1.1049238605693734E-3</v>
      </c>
      <c r="M187" s="444">
        <f>M85*Calc_SEC_death_rates!$G132</f>
        <v>1.0923323982147176E-3</v>
      </c>
      <c r="N187" s="444">
        <f>N85*Calc_SEC_death_rates!$G132</f>
        <v>1.0785235648486204E-3</v>
      </c>
      <c r="O187" s="318"/>
    </row>
    <row r="188" spans="1:15" ht="13.15">
      <c r="B188" s="329" t="str">
        <f t="shared" si="60"/>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c r="O188" s="318"/>
    </row>
    <row r="189" spans="1:15" ht="13.15">
      <c r="B189" s="329" t="str">
        <f t="shared" si="60"/>
        <v>Total</v>
      </c>
      <c r="C189" s="444">
        <f>SUM(C179:C188)</f>
        <v>0.11493435371868549</v>
      </c>
      <c r="D189" s="444">
        <f t="shared" ref="D189:N189" si="62">SUM(D179:D188)</f>
        <v>0.11469744528517223</v>
      </c>
      <c r="E189" s="444">
        <f t="shared" si="62"/>
        <v>0.11488313976203554</v>
      </c>
      <c r="F189" s="444">
        <f t="shared" si="62"/>
        <v>0.11503059750462995</v>
      </c>
      <c r="G189" s="444">
        <f t="shared" si="62"/>
        <v>0.11479448582572525</v>
      </c>
      <c r="H189" s="444">
        <f t="shared" si="62"/>
        <v>0.11491725690221945</v>
      </c>
      <c r="I189" s="444">
        <f t="shared" si="62"/>
        <v>0.11506834548415099</v>
      </c>
      <c r="J189" s="444">
        <f t="shared" si="62"/>
        <v>0.11534339716199729</v>
      </c>
      <c r="K189" s="444">
        <f t="shared" si="62"/>
        <v>0.11556098062070382</v>
      </c>
      <c r="L189" s="444">
        <f t="shared" si="62"/>
        <v>0.11544253661447305</v>
      </c>
      <c r="M189" s="444">
        <f t="shared" si="62"/>
        <v>0.11499996907881627</v>
      </c>
      <c r="N189" s="444">
        <f t="shared" si="62"/>
        <v>0.11434006499798068</v>
      </c>
      <c r="O189" s="318"/>
    </row>
    <row r="190" spans="1:15">
      <c r="A190" s="300">
        <f>SUM(C190:N190)</f>
        <v>0</v>
      </c>
      <c r="C190" s="300">
        <f>SUM(C179:C188)-C189</f>
        <v>0</v>
      </c>
      <c r="D190" s="300">
        <f t="shared" ref="D190:N190" si="63">SUM(D179:D188)-D189</f>
        <v>0</v>
      </c>
      <c r="E190" s="300">
        <f t="shared" si="63"/>
        <v>0</v>
      </c>
      <c r="F190" s="300">
        <f t="shared" si="63"/>
        <v>0</v>
      </c>
      <c r="G190" s="300">
        <f t="shared" si="63"/>
        <v>0</v>
      </c>
      <c r="H190" s="300">
        <f t="shared" si="63"/>
        <v>0</v>
      </c>
      <c r="I190" s="300">
        <f t="shared" si="63"/>
        <v>0</v>
      </c>
      <c r="J190" s="300">
        <f t="shared" si="63"/>
        <v>0</v>
      </c>
      <c r="K190" s="300">
        <f t="shared" si="63"/>
        <v>0</v>
      </c>
      <c r="L190" s="300">
        <f t="shared" si="63"/>
        <v>0</v>
      </c>
      <c r="M190" s="300">
        <f t="shared" si="63"/>
        <v>0</v>
      </c>
      <c r="N190" s="300">
        <f t="shared" si="63"/>
        <v>0</v>
      </c>
    </row>
    <row r="192" spans="1:15" ht="13.15">
      <c r="B192" s="332" t="s">
        <v>47</v>
      </c>
      <c r="C192" s="320"/>
      <c r="D192" s="320"/>
      <c r="E192" s="320"/>
      <c r="F192" s="320"/>
      <c r="G192" s="320"/>
      <c r="H192" s="330"/>
      <c r="I192" s="320"/>
      <c r="J192" s="320"/>
      <c r="K192" s="320"/>
      <c r="L192" s="320"/>
    </row>
    <row r="193" spans="1:14">
      <c r="C193" s="320"/>
      <c r="D193" s="320"/>
      <c r="E193" s="320"/>
      <c r="F193" s="320"/>
      <c r="G193" s="320"/>
      <c r="H193" s="330"/>
      <c r="I193" s="320"/>
      <c r="J193" s="320"/>
      <c r="K193" s="320"/>
      <c r="L193" s="320"/>
    </row>
    <row r="194" spans="1:14" ht="13.15">
      <c r="B194" s="329" t="str">
        <f t="shared" ref="B194:B205" si="64">B178</f>
        <v>Age group</v>
      </c>
      <c r="C194" s="329" t="str">
        <f t="shared" ref="C194:N194" si="65">C178</f>
        <v>2018/19</v>
      </c>
      <c r="D194" s="329" t="str">
        <f t="shared" si="65"/>
        <v>2019/20</v>
      </c>
      <c r="E194" s="329" t="str">
        <f t="shared" si="65"/>
        <v>2020/21</v>
      </c>
      <c r="F194" s="329" t="str">
        <f t="shared" si="65"/>
        <v>2021/22</v>
      </c>
      <c r="G194" s="329" t="str">
        <f t="shared" si="65"/>
        <v>2022/23</v>
      </c>
      <c r="H194" s="329" t="str">
        <f t="shared" si="65"/>
        <v>2023/24</v>
      </c>
      <c r="I194" s="329" t="str">
        <f t="shared" si="65"/>
        <v>2024/25</v>
      </c>
      <c r="J194" s="329" t="str">
        <f t="shared" si="65"/>
        <v>2025/26</v>
      </c>
      <c r="K194" s="329" t="str">
        <f t="shared" si="65"/>
        <v>2026/27</v>
      </c>
      <c r="L194" s="329" t="str">
        <f t="shared" si="65"/>
        <v>2027/28</v>
      </c>
      <c r="M194" s="329" t="str">
        <f t="shared" si="65"/>
        <v>2028/29</v>
      </c>
      <c r="N194" s="329" t="str">
        <f t="shared" si="65"/>
        <v>2029/30</v>
      </c>
    </row>
    <row r="195" spans="1:14" ht="13.15">
      <c r="B195" s="329" t="str">
        <f t="shared" si="64"/>
        <v>20-24</v>
      </c>
      <c r="C195" s="444">
        <f>C93*Calc_SEC_death_rates!$G140</f>
        <v>7.9468562392370837E-3</v>
      </c>
      <c r="D195" s="444">
        <f>D93*Calc_SEC_death_rates!$G140</f>
        <v>2.475188881645736E-2</v>
      </c>
      <c r="E195" s="444">
        <f>E93*Calc_SEC_death_rates!$G140</f>
        <v>3.6820385716184525E-2</v>
      </c>
      <c r="F195" s="444">
        <f>F93*Calc_SEC_death_rates!$G140</f>
        <v>4.4812224622677505E-2</v>
      </c>
      <c r="G195" s="444">
        <f>G93*Calc_SEC_death_rates!$G140</f>
        <v>4.9470757151473511E-2</v>
      </c>
      <c r="H195" s="444">
        <f>H93*Calc_SEC_death_rates!$G140</f>
        <v>5.3213480412581921E-2</v>
      </c>
      <c r="I195" s="444">
        <f>I93*Calc_SEC_death_rates!$G140</f>
        <v>5.5762930866089633E-2</v>
      </c>
      <c r="J195" s="444">
        <f>J93*Calc_SEC_death_rates!$G140</f>
        <v>5.7685841510195068E-2</v>
      </c>
      <c r="K195" s="444">
        <f>K93*Calc_SEC_death_rates!$G140</f>
        <v>5.8848597766030457E-2</v>
      </c>
      <c r="L195" s="444">
        <f>L93*Calc_SEC_death_rates!$G140</f>
        <v>5.8941239277297462E-2</v>
      </c>
      <c r="M195" s="444">
        <f>M93*Calc_SEC_death_rates!$G140</f>
        <v>5.8267704946833171E-2</v>
      </c>
      <c r="N195" s="444">
        <f>N93*Calc_SEC_death_rates!$G140</f>
        <v>5.7225484140362826E-2</v>
      </c>
    </row>
    <row r="196" spans="1:14" ht="13.15">
      <c r="B196" s="329" t="str">
        <f t="shared" si="64"/>
        <v>25-29</v>
      </c>
      <c r="C196" s="444">
        <f>C94*Calc_SEC_death_rates!$G141</f>
        <v>1.6910218737081286E-2</v>
      </c>
      <c r="D196" s="444">
        <f>D94*Calc_SEC_death_rates!$G141</f>
        <v>1.9058189143924265E-2</v>
      </c>
      <c r="E196" s="444">
        <f>E94*Calc_SEC_death_rates!$G141</f>
        <v>2.1450949720730438E-2</v>
      </c>
      <c r="F196" s="444">
        <f>F94*Calc_SEC_death_rates!$G141</f>
        <v>2.3530561640542517E-2</v>
      </c>
      <c r="G196" s="444">
        <f>G94*Calc_SEC_death_rates!$G141</f>
        <v>2.5067832956260954E-2</v>
      </c>
      <c r="H196" s="444">
        <f>H94*Calc_SEC_death_rates!$G141</f>
        <v>2.6546927221499945E-2</v>
      </c>
      <c r="I196" s="444">
        <f>I94*Calc_SEC_death_rates!$G141</f>
        <v>2.7756951097001086E-2</v>
      </c>
      <c r="J196" s="444">
        <f>J94*Calc_SEC_death_rates!$G141</f>
        <v>2.878991345768735E-2</v>
      </c>
      <c r="K196" s="444">
        <f>K94*Calc_SEC_death_rates!$G141</f>
        <v>2.9558811177634283E-2</v>
      </c>
      <c r="L196" s="444">
        <f>L94*Calc_SEC_death_rates!$G141</f>
        <v>2.9922014651353756E-2</v>
      </c>
      <c r="M196" s="444">
        <f>M94*Calc_SEC_death_rates!$G141</f>
        <v>2.9939100820055974E-2</v>
      </c>
      <c r="N196" s="444">
        <f>N94*Calc_SEC_death_rates!$G141</f>
        <v>2.9728885316594972E-2</v>
      </c>
    </row>
    <row r="197" spans="1:14" ht="13.15">
      <c r="B197" s="329" t="str">
        <f t="shared" si="64"/>
        <v>30-34</v>
      </c>
      <c r="C197" s="444">
        <f>C95*Calc_SEC_death_rates!$G142</f>
        <v>3.140170840776612E-2</v>
      </c>
      <c r="D197" s="444">
        <f>D95*Calc_SEC_death_rates!$G142</f>
        <v>3.2032047695205505E-2</v>
      </c>
      <c r="E197" s="444">
        <f>E95*Calc_SEC_death_rates!$G142</f>
        <v>3.3050704417055272E-2</v>
      </c>
      <c r="F197" s="444">
        <f>F95*Calc_SEC_death_rates!$G142</f>
        <v>3.4150687880607052E-2</v>
      </c>
      <c r="G197" s="444">
        <f>G95*Calc_SEC_death_rates!$G142</f>
        <v>3.5179640546082927E-2</v>
      </c>
      <c r="H197" s="444">
        <f>H95*Calc_SEC_death_rates!$G142</f>
        <v>3.6414946263510883E-2</v>
      </c>
      <c r="I197" s="444">
        <f>I95*Calc_SEC_death_rates!$G142</f>
        <v>3.7643261977165131E-2</v>
      </c>
      <c r="J197" s="444">
        <f>J95*Calc_SEC_death_rates!$G142</f>
        <v>3.8858892483660076E-2</v>
      </c>
      <c r="K197" s="444">
        <f>K95*Calc_SEC_death_rates!$G142</f>
        <v>3.9939862116590667E-2</v>
      </c>
      <c r="L197" s="444">
        <f>L95*Calc_SEC_death_rates!$G142</f>
        <v>4.0720025406009538E-2</v>
      </c>
      <c r="M197" s="444">
        <f>M95*Calc_SEC_death_rates!$G142</f>
        <v>4.1181535259944023E-2</v>
      </c>
      <c r="N197" s="444">
        <f>N95*Calc_SEC_death_rates!$G142</f>
        <v>4.1373537272531687E-2</v>
      </c>
    </row>
    <row r="198" spans="1:14" ht="13.15">
      <c r="B198" s="329" t="str">
        <f t="shared" si="64"/>
        <v>35-39</v>
      </c>
      <c r="C198" s="444">
        <f>C96*Calc_SEC_death_rates!$G143</f>
        <v>7.6777502976815168E-2</v>
      </c>
      <c r="D198" s="444">
        <f>D96*Calc_SEC_death_rates!$G143</f>
        <v>7.7249872183907956E-2</v>
      </c>
      <c r="E198" s="444">
        <f>E96*Calc_SEC_death_rates!$G143</f>
        <v>7.7937317961799119E-2</v>
      </c>
      <c r="F198" s="444">
        <f>F96*Calc_SEC_death_rates!$G143</f>
        <v>7.847137360851901E-2</v>
      </c>
      <c r="G198" s="444">
        <f>G96*Calc_SEC_death_rates!$G143</f>
        <v>7.8912297827402542E-2</v>
      </c>
      <c r="H198" s="444">
        <f>H96*Calc_SEC_death_rates!$G143</f>
        <v>7.9850884644709463E-2</v>
      </c>
      <c r="I198" s="444">
        <f>I96*Calc_SEC_death_rates!$G143</f>
        <v>8.1022958819210775E-2</v>
      </c>
      <c r="J198" s="444">
        <f>J96*Calc_SEC_death_rates!$G143</f>
        <v>8.2447287278017464E-2</v>
      </c>
      <c r="K198" s="444">
        <f>K96*Calc_SEC_death_rates!$G143</f>
        <v>8.3924646674056941E-2</v>
      </c>
      <c r="L198" s="444">
        <f>L96*Calc_SEC_death_rates!$G143</f>
        <v>8.5172488670228752E-2</v>
      </c>
      <c r="M198" s="444">
        <f>M96*Calc_SEC_death_rates!$G143</f>
        <v>8.6120835599671638E-2</v>
      </c>
      <c r="N198" s="444">
        <f>N96*Calc_SEC_death_rates!$G143</f>
        <v>8.6783717591149376E-2</v>
      </c>
    </row>
    <row r="199" spans="1:14" ht="13.15">
      <c r="B199" s="329" t="str">
        <f t="shared" si="64"/>
        <v>40-44</v>
      </c>
      <c r="C199" s="444">
        <f>C97*Calc_SEC_death_rates!$G144</f>
        <v>9.1322015297205017E-2</v>
      </c>
      <c r="D199" s="444">
        <f>D97*Calc_SEC_death_rates!$G144</f>
        <v>9.02261919994789E-2</v>
      </c>
      <c r="E199" s="444">
        <f>E97*Calc_SEC_death_rates!$G144</f>
        <v>8.9589706121745299E-2</v>
      </c>
      <c r="F199" s="444">
        <f>F97*Calc_SEC_death_rates!$G144</f>
        <v>8.8842866391567007E-2</v>
      </c>
      <c r="G199" s="444">
        <f>G97*Calc_SEC_death_rates!$G144</f>
        <v>8.8018883800600453E-2</v>
      </c>
      <c r="H199" s="444">
        <f>H97*Calc_SEC_death_rates!$G144</f>
        <v>8.7679144222993236E-2</v>
      </c>
      <c r="I199" s="444">
        <f>I97*Calc_SEC_death_rates!$G144</f>
        <v>8.759646104895541E-2</v>
      </c>
      <c r="J199" s="444">
        <f>J97*Calc_SEC_death_rates!$G144</f>
        <v>8.7828496501383579E-2</v>
      </c>
      <c r="K199" s="444">
        <f>K97*Calc_SEC_death_rates!$G144</f>
        <v>8.8226448932617704E-2</v>
      </c>
      <c r="L199" s="444">
        <f>L97*Calc_SEC_death_rates!$G144</f>
        <v>8.8560609150543618E-2</v>
      </c>
      <c r="M199" s="444">
        <f>M97*Calc_SEC_death_rates!$G144</f>
        <v>8.8795025123955776E-2</v>
      </c>
      <c r="N199" s="444">
        <f>N97*Calc_SEC_death_rates!$G144</f>
        <v>8.8956142743249186E-2</v>
      </c>
    </row>
    <row r="200" spans="1:14" ht="13.15">
      <c r="B200" s="329" t="str">
        <f t="shared" si="64"/>
        <v>45-49</v>
      </c>
      <c r="C200" s="444">
        <f>C98*Calc_SEC_death_rates!$G145</f>
        <v>0.20659805137094209</v>
      </c>
      <c r="D200" s="444">
        <f>D98*Calc_SEC_death_rates!$G145</f>
        <v>0.19943129814599403</v>
      </c>
      <c r="E200" s="444">
        <f>E98*Calc_SEC_death_rates!$G145</f>
        <v>0.19389501512365412</v>
      </c>
      <c r="F200" s="444">
        <f>F98*Calc_SEC_death_rates!$G145</f>
        <v>0.18871242726446513</v>
      </c>
      <c r="G200" s="444">
        <f>G98*Calc_SEC_death_rates!$G145</f>
        <v>0.18392736444784755</v>
      </c>
      <c r="H200" s="444">
        <f>H98*Calc_SEC_death_rates!$G145</f>
        <v>0.18043563601030907</v>
      </c>
      <c r="I200" s="444">
        <f>I98*Calc_SEC_death_rates!$G145</f>
        <v>0.17770945208903571</v>
      </c>
      <c r="J200" s="444">
        <f>J98*Calc_SEC_death_rates!$G145</f>
        <v>0.17578134192655942</v>
      </c>
      <c r="K200" s="444">
        <f>K98*Calc_SEC_death_rates!$G145</f>
        <v>0.17434468284814192</v>
      </c>
      <c r="L200" s="444">
        <f>L98*Calc_SEC_death_rates!$G145</f>
        <v>0.17297495614357328</v>
      </c>
      <c r="M200" s="444">
        <f>M98*Calc_SEC_death_rates!$G145</f>
        <v>0.17161964993719989</v>
      </c>
      <c r="N200" s="444">
        <f>N98*Calc_SEC_death_rates!$G145</f>
        <v>0.17034845597742101</v>
      </c>
    </row>
    <row r="201" spans="1:14" ht="13.15">
      <c r="B201" s="329" t="str">
        <f t="shared" si="64"/>
        <v>50-54</v>
      </c>
      <c r="C201" s="444">
        <f>C99*Calc_SEC_death_rates!$G146</f>
        <v>0.23450084569131252</v>
      </c>
      <c r="D201" s="444">
        <f>D99*Calc_SEC_death_rates!$G146</f>
        <v>0.21306503616957387</v>
      </c>
      <c r="E201" s="444">
        <f>E99*Calc_SEC_death_rates!$G146</f>
        <v>0.19671851286320896</v>
      </c>
      <c r="F201" s="444">
        <f>F99*Calc_SEC_death_rates!$G146</f>
        <v>0.18328754361068056</v>
      </c>
      <c r="G201" s="444">
        <f>G99*Calc_SEC_death_rates!$G146</f>
        <v>0.1723177415596229</v>
      </c>
      <c r="H201" s="444">
        <f>H99*Calc_SEC_death_rates!$G146</f>
        <v>0.16397356275478459</v>
      </c>
      <c r="I201" s="444">
        <f>I99*Calc_SEC_death_rates!$G146</f>
        <v>0.15743166929908634</v>
      </c>
      <c r="J201" s="444">
        <f>J99*Calc_SEC_death_rates!$G146</f>
        <v>0.15240356240913602</v>
      </c>
      <c r="K201" s="444">
        <f>K99*Calc_SEC_death_rates!$G146</f>
        <v>0.14842261940772961</v>
      </c>
      <c r="L201" s="444">
        <f>L99*Calc_SEC_death_rates!$G146</f>
        <v>0.14499545158921065</v>
      </c>
      <c r="M201" s="444">
        <f>M99*Calc_SEC_death_rates!$G146</f>
        <v>0.14196257999192463</v>
      </c>
      <c r="N201" s="444">
        <f>N99*Calc_SEC_death_rates!$G146</f>
        <v>0.13929559423181131</v>
      </c>
    </row>
    <row r="202" spans="1:14" ht="13.15">
      <c r="B202" s="329" t="str">
        <f t="shared" si="64"/>
        <v>55-59</v>
      </c>
      <c r="C202" s="444">
        <f>C100*Calc_SEC_death_rates!$G147</f>
        <v>0.10365337915961105</v>
      </c>
      <c r="D202" s="444">
        <f>D100*Calc_SEC_death_rates!$G147</f>
        <v>9.0390363286615011E-2</v>
      </c>
      <c r="E202" s="444">
        <f>E100*Calc_SEC_death_rates!$G147</f>
        <v>8.0169672416724944E-2</v>
      </c>
      <c r="F202" s="444">
        <f>F100*Calc_SEC_death_rates!$G147</f>
        <v>7.1997592607513067E-2</v>
      </c>
      <c r="G202" s="444">
        <f>G100*Calc_SEC_death_rates!$G147</f>
        <v>6.5469967990911551E-2</v>
      </c>
      <c r="H202" s="444">
        <f>H100*Calc_SEC_death_rates!$G147</f>
        <v>6.04838727503067E-2</v>
      </c>
      <c r="I202" s="444">
        <f>I100*Calc_SEC_death_rates!$G147</f>
        <v>5.6597836032692091E-2</v>
      </c>
      <c r="J202" s="444">
        <f>J100*Calc_SEC_death_rates!$G147</f>
        <v>5.3601118051094458E-2</v>
      </c>
      <c r="K202" s="444">
        <f>K100*Calc_SEC_death_rates!$G147</f>
        <v>5.1238434479427566E-2</v>
      </c>
      <c r="L202" s="444">
        <f>L100*Calc_SEC_death_rates!$G147</f>
        <v>4.9267833530597237E-2</v>
      </c>
      <c r="M202" s="444">
        <f>M100*Calc_SEC_death_rates!$G147</f>
        <v>4.7588847136549726E-2</v>
      </c>
      <c r="N202" s="444">
        <f>N100*Calc_SEC_death_rates!$G147</f>
        <v>4.6158231721564108E-2</v>
      </c>
    </row>
    <row r="203" spans="1:14" ht="13.15">
      <c r="B203" s="329" t="str">
        <f t="shared" si="64"/>
        <v>60-64</v>
      </c>
      <c r="C203" s="444">
        <f>C101*Calc_SEC_death_rates!$G148</f>
        <v>1.5554122318607333E-2</v>
      </c>
      <c r="D203" s="444">
        <f>D101*Calc_SEC_death_rates!$G148</f>
        <v>1.478637628632984E-2</v>
      </c>
      <c r="E203" s="444">
        <f>E101*Calc_SEC_death_rates!$G148</f>
        <v>1.3626416390317446E-2</v>
      </c>
      <c r="F203" s="444">
        <f>F101*Calc_SEC_death_rates!$G148</f>
        <v>1.2383128775451592E-2</v>
      </c>
      <c r="G203" s="444">
        <f>G101*Calc_SEC_death_rates!$G148</f>
        <v>1.122812446684128E-2</v>
      </c>
      <c r="H203" s="444">
        <f>H101*Calc_SEC_death_rates!$G148</f>
        <v>1.0272200114876461E-2</v>
      </c>
      <c r="I203" s="444">
        <f>I101*Calc_SEC_death_rates!$G148</f>
        <v>9.4875365950561827E-3</v>
      </c>
      <c r="J203" s="444">
        <f>J101*Calc_SEC_death_rates!$G148</f>
        <v>8.8628297850402091E-3</v>
      </c>
      <c r="K203" s="444">
        <f>K101*Calc_SEC_death_rates!$G148</f>
        <v>8.3600926077543498E-3</v>
      </c>
      <c r="L203" s="444">
        <f>L101*Calc_SEC_death_rates!$G148</f>
        <v>7.9368511225351764E-3</v>
      </c>
      <c r="M203" s="444">
        <f>M101*Calc_SEC_death_rates!$G148</f>
        <v>7.5767782394233754E-3</v>
      </c>
      <c r="N203" s="444">
        <f>N101*Calc_SEC_death_rates!$G148</f>
        <v>7.2725384015909283E-3</v>
      </c>
    </row>
    <row r="204" spans="1:14" ht="13.15">
      <c r="B204" s="329" t="str">
        <f t="shared" si="64"/>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row>
    <row r="205" spans="1:14" ht="13.15">
      <c r="B205" s="329" t="str">
        <f t="shared" si="64"/>
        <v>Total</v>
      </c>
      <c r="C205" s="444">
        <f>SUM(C195:C204)</f>
        <v>0.78466470019857759</v>
      </c>
      <c r="D205" s="444">
        <f t="shared" ref="D205:N205" si="66">SUM(D195:D204)</f>
        <v>0.76099126372748671</v>
      </c>
      <c r="E205" s="444">
        <f t="shared" si="66"/>
        <v>0.7432586807314201</v>
      </c>
      <c r="F205" s="444">
        <f t="shared" si="66"/>
        <v>0.72618840640202342</v>
      </c>
      <c r="G205" s="444">
        <f t="shared" si="66"/>
        <v>0.70959261074704361</v>
      </c>
      <c r="H205" s="444">
        <f t="shared" si="66"/>
        <v>0.69887065439557228</v>
      </c>
      <c r="I205" s="444">
        <f t="shared" si="66"/>
        <v>0.69100905782429234</v>
      </c>
      <c r="J205" s="444">
        <f t="shared" si="66"/>
        <v>0.68625928340277365</v>
      </c>
      <c r="K205" s="444">
        <f t="shared" si="66"/>
        <v>0.68286419600998349</v>
      </c>
      <c r="L205" s="444">
        <f t="shared" si="66"/>
        <v>0.67849146954134953</v>
      </c>
      <c r="M205" s="444">
        <f t="shared" si="66"/>
        <v>0.67305205705555826</v>
      </c>
      <c r="N205" s="444">
        <f t="shared" si="66"/>
        <v>0.66714258739627541</v>
      </c>
    </row>
    <row r="206" spans="1:14">
      <c r="A206" s="300">
        <f>SUM(C206:N206)</f>
        <v>0</v>
      </c>
      <c r="C206" s="300">
        <f>SUM(C195:C204)-C205</f>
        <v>0</v>
      </c>
      <c r="D206" s="300">
        <f t="shared" ref="D206:N206" si="67">SUM(D195:D204)-D205</f>
        <v>0</v>
      </c>
      <c r="E206" s="300">
        <f t="shared" si="67"/>
        <v>0</v>
      </c>
      <c r="F206" s="300">
        <f t="shared" si="67"/>
        <v>0</v>
      </c>
      <c r="G206" s="300">
        <f t="shared" si="67"/>
        <v>0</v>
      </c>
      <c r="H206" s="300">
        <f t="shared" si="67"/>
        <v>0</v>
      </c>
      <c r="I206" s="300">
        <f t="shared" si="67"/>
        <v>0</v>
      </c>
      <c r="J206" s="300">
        <f t="shared" si="67"/>
        <v>0</v>
      </c>
      <c r="K206" s="300">
        <f t="shared" si="67"/>
        <v>0</v>
      </c>
      <c r="L206" s="300">
        <f t="shared" si="67"/>
        <v>0</v>
      </c>
      <c r="M206" s="300">
        <f t="shared" si="67"/>
        <v>0</v>
      </c>
      <c r="N206" s="300">
        <f t="shared" si="67"/>
        <v>0</v>
      </c>
    </row>
    <row r="208" spans="1:14" ht="15">
      <c r="B208" s="331" t="s">
        <v>165</v>
      </c>
      <c r="C208" s="320"/>
      <c r="D208" s="320"/>
      <c r="E208" s="320"/>
      <c r="F208" s="320"/>
      <c r="G208" s="320"/>
      <c r="H208" s="330"/>
      <c r="I208" s="320"/>
      <c r="J208" s="320"/>
      <c r="K208" s="320"/>
      <c r="L208" s="320"/>
    </row>
    <row r="209" spans="1:19">
      <c r="C209" s="320"/>
      <c r="D209" s="320"/>
      <c r="E209" s="320"/>
      <c r="F209" s="320"/>
      <c r="G209" s="320"/>
      <c r="H209" s="330"/>
      <c r="I209" s="320"/>
      <c r="J209" s="320"/>
      <c r="K209" s="320"/>
      <c r="L209" s="320"/>
    </row>
    <row r="210" spans="1:19" ht="13.15">
      <c r="B210" s="332" t="s">
        <v>46</v>
      </c>
      <c r="C210" s="320"/>
      <c r="D210" s="320"/>
      <c r="E210" s="320"/>
      <c r="F210" s="320"/>
      <c r="G210" s="320"/>
      <c r="H210" s="330"/>
      <c r="I210" s="320"/>
      <c r="J210" s="320"/>
      <c r="K210" s="320"/>
      <c r="L210" s="320"/>
    </row>
    <row r="211" spans="1:19">
      <c r="C211" s="320"/>
      <c r="D211" s="320"/>
      <c r="E211" s="320"/>
      <c r="F211" s="320"/>
      <c r="G211" s="320"/>
      <c r="H211" s="330"/>
      <c r="I211" s="320"/>
      <c r="J211" s="320"/>
      <c r="K211" s="320"/>
      <c r="L211" s="320"/>
    </row>
    <row r="212" spans="1:19" ht="13.15">
      <c r="B212" s="329" t="str">
        <f t="shared" ref="B212:B223" si="68">B178</f>
        <v>Age group</v>
      </c>
      <c r="C212" s="329" t="str">
        <f t="shared" ref="C212:N212" si="69">C178</f>
        <v>2018/19</v>
      </c>
      <c r="D212" s="329" t="str">
        <f t="shared" si="69"/>
        <v>2019/20</v>
      </c>
      <c r="E212" s="329" t="str">
        <f t="shared" si="69"/>
        <v>2020/21</v>
      </c>
      <c r="F212" s="329" t="str">
        <f t="shared" si="69"/>
        <v>2021/22</v>
      </c>
      <c r="G212" s="329" t="str">
        <f t="shared" si="69"/>
        <v>2022/23</v>
      </c>
      <c r="H212" s="329" t="str">
        <f t="shared" si="69"/>
        <v>2023/24</v>
      </c>
      <c r="I212" s="329" t="str">
        <f t="shared" si="69"/>
        <v>2024/25</v>
      </c>
      <c r="J212" s="329" t="str">
        <f t="shared" si="69"/>
        <v>2025/26</v>
      </c>
      <c r="K212" s="329" t="str">
        <f t="shared" si="69"/>
        <v>2026/27</v>
      </c>
      <c r="L212" s="329" t="str">
        <f t="shared" si="69"/>
        <v>2027/28</v>
      </c>
      <c r="M212" s="329" t="str">
        <f t="shared" si="69"/>
        <v>2028/29</v>
      </c>
      <c r="N212" s="329" t="str">
        <f t="shared" si="69"/>
        <v>2029/30</v>
      </c>
    </row>
    <row r="213" spans="1:19" ht="13.15">
      <c r="B213" s="329" t="str">
        <f t="shared" si="68"/>
        <v>20-24</v>
      </c>
      <c r="C213" s="444">
        <f t="shared" ref="C213:C222" si="70">C111+C145+C179</f>
        <v>0.43584577637685867</v>
      </c>
      <c r="D213" s="444">
        <f t="shared" ref="D213:N213" si="71">D111+D145+D179</f>
        <v>0.85189915111476544</v>
      </c>
      <c r="E213" s="444">
        <f t="shared" si="71"/>
        <v>1.1559236437820146</v>
      </c>
      <c r="F213" s="444">
        <f t="shared" si="71"/>
        <v>1.3650628828016667</v>
      </c>
      <c r="G213" s="444">
        <f t="shared" si="71"/>
        <v>1.4856026928072346</v>
      </c>
      <c r="H213" s="444">
        <f t="shared" si="71"/>
        <v>1.584996993870557</v>
      </c>
      <c r="I213" s="444">
        <f t="shared" si="71"/>
        <v>1.6536736745107197</v>
      </c>
      <c r="J213" s="444">
        <f t="shared" si="71"/>
        <v>1.7064419131623085</v>
      </c>
      <c r="K213" s="444">
        <f t="shared" si="71"/>
        <v>1.7387623942206003</v>
      </c>
      <c r="L213" s="444">
        <f t="shared" si="71"/>
        <v>1.7412543072764732</v>
      </c>
      <c r="M213" s="444">
        <f t="shared" si="71"/>
        <v>1.7220451870968252</v>
      </c>
      <c r="N213" s="444">
        <f t="shared" si="71"/>
        <v>1.6921638201611251</v>
      </c>
      <c r="O213" s="318"/>
      <c r="P213" s="318"/>
      <c r="Q213" s="318"/>
      <c r="R213" s="318"/>
      <c r="S213" s="318"/>
    </row>
    <row r="214" spans="1:19" ht="13.15">
      <c r="B214" s="329" t="str">
        <f t="shared" si="68"/>
        <v>25-29</v>
      </c>
      <c r="C214" s="444">
        <f t="shared" si="70"/>
        <v>1.5787810370123601</v>
      </c>
      <c r="D214" s="444">
        <f t="shared" ref="D214:N214" si="72">D112+D146+D180</f>
        <v>1.8279236764864701</v>
      </c>
      <c r="E214" s="444">
        <f t="shared" si="72"/>
        <v>2.0875054786929725</v>
      </c>
      <c r="F214" s="444">
        <f t="shared" si="72"/>
        <v>2.3166365461230138</v>
      </c>
      <c r="G214" s="444">
        <f t="shared" si="72"/>
        <v>2.4805920593081043</v>
      </c>
      <c r="H214" s="444">
        <f t="shared" si="72"/>
        <v>2.6336875110758635</v>
      </c>
      <c r="I214" s="444">
        <f t="shared" si="72"/>
        <v>2.7576066714617165</v>
      </c>
      <c r="J214" s="444">
        <f t="shared" si="72"/>
        <v>2.8624681673095749</v>
      </c>
      <c r="K214" s="444">
        <f t="shared" si="72"/>
        <v>2.9405621647724942</v>
      </c>
      <c r="L214" s="444">
        <f t="shared" si="72"/>
        <v>2.9785282930451924</v>
      </c>
      <c r="M214" s="444">
        <f t="shared" si="72"/>
        <v>2.9822605239654045</v>
      </c>
      <c r="N214" s="444">
        <f t="shared" si="72"/>
        <v>2.9633230301295748</v>
      </c>
      <c r="O214" s="318"/>
      <c r="P214" s="318"/>
      <c r="Q214" s="318"/>
      <c r="R214" s="318"/>
      <c r="S214" s="318"/>
    </row>
    <row r="215" spans="1:19" ht="13.15">
      <c r="B215" s="329" t="str">
        <f t="shared" si="68"/>
        <v>30-34</v>
      </c>
      <c r="C215" s="444">
        <f t="shared" si="70"/>
        <v>1.922826681040845</v>
      </c>
      <c r="D215" s="444">
        <f t="shared" ref="D215:N215" si="73">D113+D147+D181</f>
        <v>1.8993271764647972</v>
      </c>
      <c r="E215" s="444">
        <f t="shared" si="73"/>
        <v>1.9269165557200705</v>
      </c>
      <c r="F215" s="444">
        <f t="shared" si="73"/>
        <v>1.9813700288417402</v>
      </c>
      <c r="G215" s="444">
        <f t="shared" si="73"/>
        <v>2.0344169453913801</v>
      </c>
      <c r="H215" s="444">
        <f t="shared" si="73"/>
        <v>2.1021025994412614</v>
      </c>
      <c r="I215" s="444">
        <f t="shared" si="73"/>
        <v>2.1714728102765939</v>
      </c>
      <c r="J215" s="444">
        <f t="shared" si="73"/>
        <v>2.2412679957948733</v>
      </c>
      <c r="K215" s="444">
        <f t="shared" si="73"/>
        <v>2.304343338953533</v>
      </c>
      <c r="L215" s="444">
        <f t="shared" si="73"/>
        <v>2.3513045766382485</v>
      </c>
      <c r="M215" s="444">
        <f t="shared" si="73"/>
        <v>2.3807942848369881</v>
      </c>
      <c r="N215" s="444">
        <f t="shared" si="73"/>
        <v>2.3951817125106234</v>
      </c>
      <c r="O215" s="318"/>
      <c r="P215" s="318"/>
      <c r="Q215" s="318"/>
      <c r="R215" s="318"/>
      <c r="S215" s="318"/>
    </row>
    <row r="216" spans="1:19" ht="13.15">
      <c r="B216" s="329" t="str">
        <f t="shared" si="68"/>
        <v>35-39</v>
      </c>
      <c r="C216" s="444">
        <f t="shared" si="70"/>
        <v>2.5181423962126237</v>
      </c>
      <c r="D216" s="444">
        <f t="shared" ref="D216:N216" si="74">D114+D148+D182</f>
        <v>2.3960865575628745</v>
      </c>
      <c r="E216" s="444">
        <f t="shared" si="74"/>
        <v>2.315801753450772</v>
      </c>
      <c r="F216" s="444">
        <f t="shared" si="74"/>
        <v>2.2637907174651843</v>
      </c>
      <c r="G216" s="444">
        <f t="shared" si="74"/>
        <v>2.2211828714193165</v>
      </c>
      <c r="H216" s="444">
        <f t="shared" si="74"/>
        <v>2.2036661254654732</v>
      </c>
      <c r="I216" s="444">
        <f t="shared" si="74"/>
        <v>2.2024264197940306</v>
      </c>
      <c r="J216" s="444">
        <f t="shared" si="74"/>
        <v>2.2155995814493723</v>
      </c>
      <c r="K216" s="444">
        <f t="shared" si="74"/>
        <v>2.2366026951163196</v>
      </c>
      <c r="L216" s="444">
        <f t="shared" si="74"/>
        <v>2.257192661757347</v>
      </c>
      <c r="M216" s="444">
        <f t="shared" si="74"/>
        <v>2.2743535032223687</v>
      </c>
      <c r="N216" s="444">
        <f t="shared" si="74"/>
        <v>2.287301885266849</v>
      </c>
      <c r="O216" s="318"/>
      <c r="P216" s="318"/>
      <c r="Q216" s="318"/>
      <c r="R216" s="318"/>
      <c r="S216" s="318"/>
    </row>
    <row r="217" spans="1:19" ht="13.15">
      <c r="B217" s="329" t="str">
        <f t="shared" si="68"/>
        <v>40-44</v>
      </c>
      <c r="C217" s="444">
        <f t="shared" si="70"/>
        <v>2.5032864216543591</v>
      </c>
      <c r="D217" s="444">
        <f t="shared" ref="D217:N217" si="75">D115+D149+D183</f>
        <v>2.4884963901818149</v>
      </c>
      <c r="E217" s="444">
        <f t="shared" si="75"/>
        <v>2.4690081006386988</v>
      </c>
      <c r="F217" s="444">
        <f t="shared" si="75"/>
        <v>2.4425108443128543</v>
      </c>
      <c r="G217" s="444">
        <f t="shared" si="75"/>
        <v>2.3994072479560726</v>
      </c>
      <c r="H217" s="444">
        <f t="shared" si="75"/>
        <v>2.3628186231412927</v>
      </c>
      <c r="I217" s="444">
        <f t="shared" si="75"/>
        <v>2.3315943959437919</v>
      </c>
      <c r="J217" s="444">
        <f t="shared" si="75"/>
        <v>2.3092380005565829</v>
      </c>
      <c r="K217" s="444">
        <f t="shared" si="75"/>
        <v>2.2937320085174178</v>
      </c>
      <c r="L217" s="444">
        <f t="shared" si="75"/>
        <v>2.2805623297353534</v>
      </c>
      <c r="M217" s="444">
        <f t="shared" si="75"/>
        <v>2.268932519179264</v>
      </c>
      <c r="N217" s="444">
        <f t="shared" si="75"/>
        <v>2.2591290419089094</v>
      </c>
      <c r="O217" s="318"/>
      <c r="P217" s="318"/>
      <c r="Q217" s="318"/>
      <c r="R217" s="318"/>
      <c r="S217" s="318"/>
    </row>
    <row r="218" spans="1:19" ht="13.15">
      <c r="B218" s="329" t="str">
        <f t="shared" si="68"/>
        <v>45-49</v>
      </c>
      <c r="C218" s="444">
        <f t="shared" si="70"/>
        <v>2.471263581488143</v>
      </c>
      <c r="D218" s="444">
        <f t="shared" ref="D218:N218" si="76">D116+D150+D184</f>
        <v>2.4565471943357196</v>
      </c>
      <c r="E218" s="444">
        <f t="shared" si="76"/>
        <v>2.4578735558428222</v>
      </c>
      <c r="F218" s="444">
        <f t="shared" si="76"/>
        <v>2.4587832259439972</v>
      </c>
      <c r="G218" s="444">
        <f t="shared" si="76"/>
        <v>2.4412657421580546</v>
      </c>
      <c r="H218" s="444">
        <f t="shared" si="76"/>
        <v>2.4230688070194577</v>
      </c>
      <c r="I218" s="444">
        <f t="shared" si="76"/>
        <v>2.4016113047826795</v>
      </c>
      <c r="J218" s="444">
        <f t="shared" si="76"/>
        <v>2.3804272957357999</v>
      </c>
      <c r="K218" s="444">
        <f t="shared" si="76"/>
        <v>2.3588737131951634</v>
      </c>
      <c r="L218" s="444">
        <f t="shared" si="76"/>
        <v>2.3344583278700788</v>
      </c>
      <c r="M218" s="444">
        <f t="shared" si="76"/>
        <v>2.3083091898324897</v>
      </c>
      <c r="N218" s="444">
        <f t="shared" si="76"/>
        <v>2.2824620393165076</v>
      </c>
      <c r="O218" s="318"/>
      <c r="P218" s="318"/>
      <c r="Q218" s="318"/>
      <c r="R218" s="318"/>
      <c r="S218" s="318"/>
    </row>
    <row r="219" spans="1:19" ht="13.15">
      <c r="B219" s="329" t="str">
        <f t="shared" si="68"/>
        <v>50-54</v>
      </c>
      <c r="C219" s="444">
        <f t="shared" si="70"/>
        <v>2.6624599537787925</v>
      </c>
      <c r="D219" s="444">
        <f t="shared" ref="D219:N219" si="77">D117+D151+D185</f>
        <v>2.6441745650631163</v>
      </c>
      <c r="E219" s="444">
        <f t="shared" si="77"/>
        <v>2.6412139511795441</v>
      </c>
      <c r="F219" s="444">
        <f t="shared" si="77"/>
        <v>2.6419497486200529</v>
      </c>
      <c r="G219" s="444">
        <f t="shared" si="77"/>
        <v>2.6304241206335557</v>
      </c>
      <c r="H219" s="444">
        <f t="shared" si="77"/>
        <v>2.6214383743025809</v>
      </c>
      <c r="I219" s="444">
        <f t="shared" si="77"/>
        <v>2.6099097167550558</v>
      </c>
      <c r="J219" s="444">
        <f t="shared" si="77"/>
        <v>2.5973774744990763</v>
      </c>
      <c r="K219" s="444">
        <f t="shared" si="77"/>
        <v>2.5817592109424576</v>
      </c>
      <c r="L219" s="444">
        <f t="shared" si="77"/>
        <v>2.5597628282802067</v>
      </c>
      <c r="M219" s="444">
        <f t="shared" si="77"/>
        <v>2.5323992942255691</v>
      </c>
      <c r="N219" s="444">
        <f t="shared" si="77"/>
        <v>2.5020702017659131</v>
      </c>
      <c r="O219" s="318"/>
      <c r="P219" s="318"/>
      <c r="Q219" s="318"/>
      <c r="R219" s="318"/>
      <c r="S219" s="318"/>
    </row>
    <row r="220" spans="1:19" ht="13.15">
      <c r="B220" s="329" t="str">
        <f t="shared" si="68"/>
        <v>55-59</v>
      </c>
      <c r="C220" s="444">
        <f t="shared" si="70"/>
        <v>3.5205368934308385</v>
      </c>
      <c r="D220" s="444">
        <f t="shared" ref="D220:N220" si="78">D118+D152+D186</f>
        <v>3.4143406363550057</v>
      </c>
      <c r="E220" s="444">
        <f t="shared" si="78"/>
        <v>3.3534488033058611</v>
      </c>
      <c r="F220" s="444">
        <f t="shared" si="78"/>
        <v>3.3133159700525394</v>
      </c>
      <c r="G220" s="444">
        <f t="shared" si="78"/>
        <v>3.2755530970882791</v>
      </c>
      <c r="H220" s="444">
        <f t="shared" si="78"/>
        <v>3.2532744930244974</v>
      </c>
      <c r="I220" s="444">
        <f t="shared" si="78"/>
        <v>3.2352619427314835</v>
      </c>
      <c r="J220" s="444">
        <f t="shared" si="78"/>
        <v>3.2211527802416882</v>
      </c>
      <c r="K220" s="444">
        <f t="shared" si="78"/>
        <v>3.2054330047725146</v>
      </c>
      <c r="L220" s="444">
        <f t="shared" si="78"/>
        <v>3.181521099102155</v>
      </c>
      <c r="M220" s="444">
        <f t="shared" si="78"/>
        <v>3.1499117945764645</v>
      </c>
      <c r="N220" s="444">
        <f t="shared" si="78"/>
        <v>3.1133615994735773</v>
      </c>
      <c r="O220" s="318"/>
      <c r="P220" s="318"/>
      <c r="Q220" s="318"/>
      <c r="R220" s="318"/>
      <c r="S220" s="318"/>
    </row>
    <row r="221" spans="1:19" ht="13.15">
      <c r="B221" s="329" t="str">
        <f t="shared" si="68"/>
        <v>60-64</v>
      </c>
      <c r="C221" s="444">
        <f t="shared" si="70"/>
        <v>2.5724251412481878</v>
      </c>
      <c r="D221" s="444">
        <f t="shared" ref="D221:N221" si="79">D119+D153+D187</f>
        <v>2.2517404311690608</v>
      </c>
      <c r="E221" s="444">
        <f t="shared" si="79"/>
        <v>2.0650124029811074</v>
      </c>
      <c r="F221" s="444">
        <f t="shared" si="79"/>
        <v>1.9513598606018214</v>
      </c>
      <c r="G221" s="444">
        <f t="shared" si="79"/>
        <v>1.8742283538735134</v>
      </c>
      <c r="H221" s="444">
        <f t="shared" si="79"/>
        <v>1.829562175997715</v>
      </c>
      <c r="I221" s="444">
        <f t="shared" si="79"/>
        <v>1.8006779520841809</v>
      </c>
      <c r="J221" s="444">
        <f t="shared" si="79"/>
        <v>1.7827672200276985</v>
      </c>
      <c r="K221" s="444">
        <f t="shared" si="79"/>
        <v>1.7687960830435325</v>
      </c>
      <c r="L221" s="444">
        <f t="shared" si="79"/>
        <v>1.7521030584510449</v>
      </c>
      <c r="M221" s="444">
        <f t="shared" si="79"/>
        <v>1.7321364883648536</v>
      </c>
      <c r="N221" s="444">
        <f t="shared" si="79"/>
        <v>1.710239505199052</v>
      </c>
      <c r="O221" s="318"/>
      <c r="P221" s="318"/>
      <c r="Q221" s="318"/>
      <c r="R221" s="318"/>
      <c r="S221" s="318"/>
    </row>
    <row r="222" spans="1:19" ht="13.15">
      <c r="B222" s="329" t="str">
        <f t="shared" si="68"/>
        <v>65 plus</v>
      </c>
      <c r="C222" s="444">
        <f t="shared" si="70"/>
        <v>0.51191436846759675</v>
      </c>
      <c r="D222" s="444">
        <f t="shared" ref="D222:N222" si="80">D120+D154+D188</f>
        <v>0.78220127749805202</v>
      </c>
      <c r="E222" s="444">
        <f t="shared" si="80"/>
        <v>0.8964776384846036</v>
      </c>
      <c r="F222" s="444">
        <f t="shared" si="80"/>
        <v>0.93498521040054128</v>
      </c>
      <c r="G222" s="444">
        <f t="shared" si="80"/>
        <v>0.93601094169122867</v>
      </c>
      <c r="H222" s="444">
        <f t="shared" si="80"/>
        <v>0.92665398432183821</v>
      </c>
      <c r="I222" s="444">
        <f t="shared" si="80"/>
        <v>0.91381304773545013</v>
      </c>
      <c r="J222" s="444">
        <f t="shared" si="80"/>
        <v>0.90220264047692655</v>
      </c>
      <c r="K222" s="444">
        <f t="shared" si="80"/>
        <v>0.89169825737226516</v>
      </c>
      <c r="L222" s="444">
        <f t="shared" si="80"/>
        <v>0.88024299753873214</v>
      </c>
      <c r="M222" s="444">
        <f t="shared" si="80"/>
        <v>0.86773962579766106</v>
      </c>
      <c r="N222" s="444">
        <f t="shared" si="80"/>
        <v>0.85480709929712972</v>
      </c>
      <c r="O222" s="318"/>
      <c r="P222" s="318"/>
      <c r="Q222" s="318"/>
      <c r="R222" s="318"/>
      <c r="S222" s="318"/>
    </row>
    <row r="223" spans="1:19" ht="13.15">
      <c r="B223" s="329" t="str">
        <f t="shared" si="68"/>
        <v>Total</v>
      </c>
      <c r="C223" s="444">
        <f>SUM(C213:C222)</f>
        <v>20.697482250710607</v>
      </c>
      <c r="D223" s="444">
        <f t="shared" ref="D223:K223" si="81">SUM(D213:D222)</f>
        <v>21.012737056231678</v>
      </c>
      <c r="E223" s="444">
        <f t="shared" si="81"/>
        <v>21.369181884078468</v>
      </c>
      <c r="F223" s="444">
        <f t="shared" si="81"/>
        <v>21.669765035163412</v>
      </c>
      <c r="G223" s="444">
        <f t="shared" si="81"/>
        <v>21.77868407232674</v>
      </c>
      <c r="H223" s="444">
        <f t="shared" si="81"/>
        <v>21.941269687660537</v>
      </c>
      <c r="I223" s="444">
        <f t="shared" si="81"/>
        <v>22.078047936075702</v>
      </c>
      <c r="J223" s="444">
        <f t="shared" si="81"/>
        <v>22.2189430692539</v>
      </c>
      <c r="K223" s="444">
        <f t="shared" si="81"/>
        <v>22.320562870906301</v>
      </c>
      <c r="L223" s="444">
        <f>SUM(L213:L222)</f>
        <v>22.316930479694836</v>
      </c>
      <c r="M223" s="444">
        <f>SUM(M213:M222)</f>
        <v>22.218882411097891</v>
      </c>
      <c r="N223" s="444">
        <f>SUM(N213:N222)</f>
        <v>22.060039935029263</v>
      </c>
      <c r="O223" s="318"/>
      <c r="P223" s="318"/>
      <c r="Q223" s="318"/>
      <c r="R223" s="318"/>
      <c r="S223" s="318"/>
    </row>
    <row r="224" spans="1:19">
      <c r="A224" s="300">
        <f>SUM(C224:N224)</f>
        <v>0</v>
      </c>
      <c r="C224" s="300">
        <f>SUM(C213:C222)-C223</f>
        <v>0</v>
      </c>
      <c r="D224" s="300">
        <f t="shared" ref="D224:N224" si="82">SUM(D213:D222)-D223</f>
        <v>0</v>
      </c>
      <c r="E224" s="300">
        <f t="shared" si="82"/>
        <v>0</v>
      </c>
      <c r="F224" s="300">
        <f t="shared" si="82"/>
        <v>0</v>
      </c>
      <c r="G224" s="300">
        <f t="shared" si="82"/>
        <v>0</v>
      </c>
      <c r="H224" s="300">
        <f t="shared" si="82"/>
        <v>0</v>
      </c>
      <c r="I224" s="300">
        <f t="shared" si="82"/>
        <v>0</v>
      </c>
      <c r="J224" s="300">
        <f t="shared" si="82"/>
        <v>0</v>
      </c>
      <c r="K224" s="300">
        <f t="shared" si="82"/>
        <v>0</v>
      </c>
      <c r="L224" s="300">
        <f t="shared" si="82"/>
        <v>0</v>
      </c>
      <c r="M224" s="300">
        <f t="shared" si="82"/>
        <v>0</v>
      </c>
      <c r="N224" s="300">
        <f t="shared" si="82"/>
        <v>0</v>
      </c>
    </row>
    <row r="226" spans="1:15" ht="13.15">
      <c r="B226" s="332" t="s">
        <v>47</v>
      </c>
      <c r="C226" s="320"/>
      <c r="D226" s="320"/>
      <c r="E226" s="320"/>
      <c r="F226" s="320"/>
      <c r="G226" s="320"/>
      <c r="H226" s="330"/>
      <c r="I226" s="320"/>
      <c r="J226" s="320"/>
      <c r="K226" s="320"/>
      <c r="L226" s="320"/>
    </row>
    <row r="227" spans="1:15">
      <c r="C227" s="320"/>
      <c r="D227" s="320"/>
      <c r="E227" s="320"/>
      <c r="F227" s="320"/>
      <c r="G227" s="320"/>
      <c r="H227" s="330"/>
      <c r="I227" s="320"/>
      <c r="J227" s="320"/>
      <c r="K227" s="320"/>
      <c r="L227" s="320"/>
    </row>
    <row r="228" spans="1:15" ht="13.15">
      <c r="B228" s="329" t="str">
        <f t="shared" ref="B228:B239" si="83">B212</f>
        <v>Age group</v>
      </c>
      <c r="C228" s="329" t="str">
        <f t="shared" ref="C228:N228" si="84">C212</f>
        <v>2018/19</v>
      </c>
      <c r="D228" s="329" t="str">
        <f t="shared" si="84"/>
        <v>2019/20</v>
      </c>
      <c r="E228" s="329" t="str">
        <f t="shared" si="84"/>
        <v>2020/21</v>
      </c>
      <c r="F228" s="329" t="str">
        <f t="shared" si="84"/>
        <v>2021/22</v>
      </c>
      <c r="G228" s="329" t="str">
        <f t="shared" si="84"/>
        <v>2022/23</v>
      </c>
      <c r="H228" s="329" t="str">
        <f t="shared" si="84"/>
        <v>2023/24</v>
      </c>
      <c r="I228" s="329" t="str">
        <f t="shared" si="84"/>
        <v>2024/25</v>
      </c>
      <c r="J228" s="329" t="str">
        <f t="shared" si="84"/>
        <v>2025/26</v>
      </c>
      <c r="K228" s="329" t="str">
        <f t="shared" si="84"/>
        <v>2026/27</v>
      </c>
      <c r="L228" s="329" t="str">
        <f t="shared" si="84"/>
        <v>2027/28</v>
      </c>
      <c r="M228" s="329" t="str">
        <f t="shared" si="84"/>
        <v>2028/29</v>
      </c>
      <c r="N228" s="329" t="str">
        <f t="shared" si="84"/>
        <v>2029/30</v>
      </c>
    </row>
    <row r="229" spans="1:15" ht="13.15">
      <c r="B229" s="329" t="str">
        <f t="shared" si="83"/>
        <v>20-24</v>
      </c>
      <c r="C229" s="444">
        <f t="shared" ref="C229:C238" si="85">C195+C161+C127</f>
        <v>2.1558680263219365</v>
      </c>
      <c r="D229" s="444">
        <f t="shared" ref="D229:N229" si="86">D195+D161+D127</f>
        <v>6.7134062380024027</v>
      </c>
      <c r="E229" s="444">
        <f t="shared" si="86"/>
        <v>10.3664812105933</v>
      </c>
      <c r="F229" s="444">
        <f t="shared" si="86"/>
        <v>12.692962999692023</v>
      </c>
      <c r="G229" s="444">
        <f t="shared" si="86"/>
        <v>14.012481981816959</v>
      </c>
      <c r="H229" s="444">
        <f t="shared" si="86"/>
        <v>15.072600024858609</v>
      </c>
      <c r="I229" s="444">
        <f t="shared" si="86"/>
        <v>15.794726197982033</v>
      </c>
      <c r="J229" s="444">
        <f t="shared" si="86"/>
        <v>16.339386362989615</v>
      </c>
      <c r="K229" s="444">
        <f t="shared" si="86"/>
        <v>16.668734487463446</v>
      </c>
      <c r="L229" s="444">
        <f t="shared" si="86"/>
        <v>16.694974989573062</v>
      </c>
      <c r="M229" s="444">
        <f t="shared" si="86"/>
        <v>16.504197887842668</v>
      </c>
      <c r="N229" s="444">
        <f t="shared" si="86"/>
        <v>16.208991161432067</v>
      </c>
      <c r="O229" s="318"/>
    </row>
    <row r="230" spans="1:15" ht="13.15">
      <c r="B230" s="329" t="str">
        <f t="shared" si="83"/>
        <v>25-29</v>
      </c>
      <c r="C230" s="444">
        <f t="shared" si="85"/>
        <v>14.369158043742379</v>
      </c>
      <c r="D230" s="444">
        <f t="shared" ref="D230:N230" si="87">D196+D162+D128</f>
        <v>16.190910196807103</v>
      </c>
      <c r="E230" s="444">
        <f t="shared" si="87"/>
        <v>18.918412115198127</v>
      </c>
      <c r="F230" s="444">
        <f t="shared" si="87"/>
        <v>20.878547205759862</v>
      </c>
      <c r="G230" s="444">
        <f t="shared" si="87"/>
        <v>22.242560195487549</v>
      </c>
      <c r="H230" s="444">
        <f t="shared" si="87"/>
        <v>23.554952985354209</v>
      </c>
      <c r="I230" s="444">
        <f t="shared" si="87"/>
        <v>24.628600992175205</v>
      </c>
      <c r="J230" s="444">
        <f t="shared" si="87"/>
        <v>25.545143220908173</v>
      </c>
      <c r="K230" s="444">
        <f t="shared" si="87"/>
        <v>26.22738224212446</v>
      </c>
      <c r="L230" s="444">
        <f t="shared" si="87"/>
        <v>26.549650829980109</v>
      </c>
      <c r="M230" s="444">
        <f t="shared" si="87"/>
        <v>26.564811300234254</v>
      </c>
      <c r="N230" s="444">
        <f t="shared" si="87"/>
        <v>26.378288157291887</v>
      </c>
      <c r="O230" s="318"/>
    </row>
    <row r="231" spans="1:15" ht="13.15">
      <c r="B231" s="329" t="str">
        <f t="shared" si="83"/>
        <v>30-34</v>
      </c>
      <c r="C231" s="444">
        <f t="shared" si="85"/>
        <v>17.980047469814991</v>
      </c>
      <c r="D231" s="444">
        <f t="shared" ref="D231:N231" si="88">D197+D163+D129</f>
        <v>18.337072787276568</v>
      </c>
      <c r="E231" s="444">
        <f t="shared" si="88"/>
        <v>19.639826352957776</v>
      </c>
      <c r="F231" s="444">
        <f t="shared" si="88"/>
        <v>20.416456128516465</v>
      </c>
      <c r="G231" s="444">
        <f t="shared" si="88"/>
        <v>21.031599431821281</v>
      </c>
      <c r="H231" s="444">
        <f t="shared" si="88"/>
        <v>21.7701076889125</v>
      </c>
      <c r="I231" s="444">
        <f t="shared" si="88"/>
        <v>22.504437081265095</v>
      </c>
      <c r="J231" s="444">
        <f t="shared" si="88"/>
        <v>23.231182820358512</v>
      </c>
      <c r="K231" s="444">
        <f t="shared" si="88"/>
        <v>23.87742365638918</v>
      </c>
      <c r="L231" s="444">
        <f t="shared" si="88"/>
        <v>24.343832111386789</v>
      </c>
      <c r="M231" s="444">
        <f t="shared" si="88"/>
        <v>24.619738579762267</v>
      </c>
      <c r="N231" s="444">
        <f t="shared" si="88"/>
        <v>24.734523988486313</v>
      </c>
      <c r="O231" s="318"/>
    </row>
    <row r="232" spans="1:15" ht="13.15">
      <c r="B232" s="329" t="str">
        <f t="shared" si="83"/>
        <v>35-39</v>
      </c>
      <c r="C232" s="444">
        <f t="shared" si="85"/>
        <v>18.461594157322196</v>
      </c>
      <c r="D232" s="444">
        <f t="shared" ref="D232:N232" si="89">D198+D164+D130</f>
        <v>18.571257227771557</v>
      </c>
      <c r="E232" s="444">
        <f t="shared" si="89"/>
        <v>19.444738895715911</v>
      </c>
      <c r="F232" s="444">
        <f t="shared" si="89"/>
        <v>19.695920992421094</v>
      </c>
      <c r="G232" s="444">
        <f t="shared" si="89"/>
        <v>19.806590758724667</v>
      </c>
      <c r="H232" s="444">
        <f t="shared" si="89"/>
        <v>20.042171339873029</v>
      </c>
      <c r="I232" s="444">
        <f t="shared" si="89"/>
        <v>20.336356075996072</v>
      </c>
      <c r="J232" s="444">
        <f t="shared" si="89"/>
        <v>20.693855371622877</v>
      </c>
      <c r="K232" s="444">
        <f t="shared" si="89"/>
        <v>21.064665166376432</v>
      </c>
      <c r="L232" s="444">
        <f t="shared" si="89"/>
        <v>21.37786724552236</v>
      </c>
      <c r="M232" s="444">
        <f t="shared" si="89"/>
        <v>21.615897565838871</v>
      </c>
      <c r="N232" s="444">
        <f t="shared" si="89"/>
        <v>21.782277619239984</v>
      </c>
      <c r="O232" s="318"/>
    </row>
    <row r="233" spans="1:15" ht="13.15">
      <c r="B233" s="329" t="str">
        <f t="shared" si="83"/>
        <v>40-44</v>
      </c>
      <c r="C233" s="444">
        <f t="shared" si="85"/>
        <v>19.528369570370419</v>
      </c>
      <c r="D233" s="444">
        <f t="shared" ref="D233:N233" si="90">D199+D165+D131</f>
        <v>19.289982167786899</v>
      </c>
      <c r="E233" s="444">
        <f t="shared" si="90"/>
        <v>19.874899000656896</v>
      </c>
      <c r="F233" s="444">
        <f t="shared" si="90"/>
        <v>19.827473672218019</v>
      </c>
      <c r="G233" s="444">
        <f t="shared" si="90"/>
        <v>19.643581663863074</v>
      </c>
      <c r="H233" s="444">
        <f t="shared" si="90"/>
        <v>19.56776040995701</v>
      </c>
      <c r="I233" s="444">
        <f t="shared" si="90"/>
        <v>19.549307623335459</v>
      </c>
      <c r="J233" s="444">
        <f t="shared" si="90"/>
        <v>19.601092049152651</v>
      </c>
      <c r="K233" s="444">
        <f t="shared" si="90"/>
        <v>19.689904935021435</v>
      </c>
      <c r="L233" s="444">
        <f t="shared" si="90"/>
        <v>19.764481017405213</v>
      </c>
      <c r="M233" s="444">
        <f t="shared" si="90"/>
        <v>19.816796715107852</v>
      </c>
      <c r="N233" s="444">
        <f t="shared" si="90"/>
        <v>19.852754079884789</v>
      </c>
      <c r="O233" s="318"/>
    </row>
    <row r="234" spans="1:15" ht="13.15">
      <c r="B234" s="329" t="str">
        <f t="shared" si="83"/>
        <v>45-49</v>
      </c>
      <c r="C234" s="444">
        <f t="shared" si="85"/>
        <v>22.215209465503008</v>
      </c>
      <c r="D234" s="444">
        <f t="shared" ref="D234:N234" si="91">D200+D166+D132</f>
        <v>21.440146143937806</v>
      </c>
      <c r="E234" s="444">
        <f t="shared" si="91"/>
        <v>21.616423464560761</v>
      </c>
      <c r="F234" s="444">
        <f t="shared" si="91"/>
        <v>21.162828794303667</v>
      </c>
      <c r="G234" s="444">
        <f t="shared" si="91"/>
        <v>20.626216200072388</v>
      </c>
      <c r="H234" s="444">
        <f t="shared" si="91"/>
        <v>20.234642353076765</v>
      </c>
      <c r="I234" s="444">
        <f t="shared" si="91"/>
        <v>19.928919171916903</v>
      </c>
      <c r="J234" s="444">
        <f t="shared" si="91"/>
        <v>19.71269459224013</v>
      </c>
      <c r="K234" s="444">
        <f t="shared" si="91"/>
        <v>19.551582944464418</v>
      </c>
      <c r="L234" s="444">
        <f t="shared" si="91"/>
        <v>19.397977312000435</v>
      </c>
      <c r="M234" s="444">
        <f t="shared" si="91"/>
        <v>19.245988841367595</v>
      </c>
      <c r="N234" s="444">
        <f t="shared" si="91"/>
        <v>19.103432993164482</v>
      </c>
      <c r="O234" s="318"/>
    </row>
    <row r="235" spans="1:15" ht="13.15">
      <c r="B235" s="329" t="str">
        <f t="shared" si="83"/>
        <v>50-54</v>
      </c>
      <c r="C235" s="444">
        <f t="shared" si="85"/>
        <v>33.895493735213947</v>
      </c>
      <c r="D235" s="444">
        <f t="shared" ref="D235:N235" si="92">D201+D167+D133</f>
        <v>30.792039507786658</v>
      </c>
      <c r="E235" s="444">
        <f t="shared" si="92"/>
        <v>29.265164125016071</v>
      </c>
      <c r="F235" s="444">
        <f t="shared" si="92"/>
        <v>27.395839733208856</v>
      </c>
      <c r="G235" s="444">
        <f t="shared" si="92"/>
        <v>25.756192362877201</v>
      </c>
      <c r="H235" s="444">
        <f t="shared" si="92"/>
        <v>24.508994758831903</v>
      </c>
      <c r="I235" s="444">
        <f t="shared" si="92"/>
        <v>23.531183276755861</v>
      </c>
      <c r="J235" s="444">
        <f t="shared" si="92"/>
        <v>22.779636238670644</v>
      </c>
      <c r="K235" s="444">
        <f t="shared" si="92"/>
        <v>22.18460793339079</v>
      </c>
      <c r="L235" s="444">
        <f t="shared" si="92"/>
        <v>21.672351953276905</v>
      </c>
      <c r="M235" s="444">
        <f t="shared" si="92"/>
        <v>21.219031107932739</v>
      </c>
      <c r="N235" s="444">
        <f t="shared" si="92"/>
        <v>20.820398920412078</v>
      </c>
      <c r="O235" s="318"/>
    </row>
    <row r="236" spans="1:15" ht="13.15">
      <c r="B236" s="329" t="str">
        <f t="shared" si="83"/>
        <v>55-59</v>
      </c>
      <c r="C236" s="444">
        <f t="shared" si="85"/>
        <v>52.981123160976807</v>
      </c>
      <c r="D236" s="444">
        <f t="shared" ref="D236:N236" si="93">D202+D168+D134</f>
        <v>46.199633614017124</v>
      </c>
      <c r="E236" s="444">
        <f t="shared" si="93"/>
        <v>41.335459224779456</v>
      </c>
      <c r="F236" s="444">
        <f t="shared" si="93"/>
        <v>37.175373172480434</v>
      </c>
      <c r="G236" s="444">
        <f t="shared" si="93"/>
        <v>33.804887128941409</v>
      </c>
      <c r="H236" s="444">
        <f t="shared" si="93"/>
        <v>31.230357279679883</v>
      </c>
      <c r="I236" s="444">
        <f t="shared" si="93"/>
        <v>29.223833729277043</v>
      </c>
      <c r="J236" s="444">
        <f t="shared" si="93"/>
        <v>27.676502697448225</v>
      </c>
      <c r="K236" s="444">
        <f t="shared" si="93"/>
        <v>26.456550192313486</v>
      </c>
      <c r="L236" s="444">
        <f t="shared" si="93"/>
        <v>25.439046370398657</v>
      </c>
      <c r="M236" s="444">
        <f t="shared" si="93"/>
        <v>24.57211535937871</v>
      </c>
      <c r="N236" s="444">
        <f t="shared" si="93"/>
        <v>23.833428689557429</v>
      </c>
      <c r="O236" s="318"/>
    </row>
    <row r="237" spans="1:15" ht="13.15">
      <c r="B237" s="329" t="str">
        <f t="shared" si="83"/>
        <v>60-64</v>
      </c>
      <c r="C237" s="444">
        <f t="shared" si="85"/>
        <v>31.356498728928727</v>
      </c>
      <c r="D237" s="444">
        <f t="shared" ref="D237:N237" si="94">D203+D169+D135</f>
        <v>29.807818979460038</v>
      </c>
      <c r="E237" s="444">
        <f t="shared" si="94"/>
        <v>27.623551814975354</v>
      </c>
      <c r="F237" s="444">
        <f t="shared" si="94"/>
        <v>25.126312927970996</v>
      </c>
      <c r="G237" s="444">
        <f t="shared" si="94"/>
        <v>22.782721076707286</v>
      </c>
      <c r="H237" s="444">
        <f t="shared" si="94"/>
        <v>20.843077644221061</v>
      </c>
      <c r="I237" s="444">
        <f t="shared" si="94"/>
        <v>19.250935504727842</v>
      </c>
      <c r="J237" s="444">
        <f t="shared" si="94"/>
        <v>17.983357731668349</v>
      </c>
      <c r="K237" s="444">
        <f t="shared" si="94"/>
        <v>16.963265647828361</v>
      </c>
      <c r="L237" s="444">
        <f t="shared" si="94"/>
        <v>16.104476387492308</v>
      </c>
      <c r="M237" s="444">
        <f t="shared" si="94"/>
        <v>15.373861039626489</v>
      </c>
      <c r="N237" s="444">
        <f t="shared" si="94"/>
        <v>14.756535199836501</v>
      </c>
      <c r="O237" s="318"/>
    </row>
    <row r="238" spans="1:15" ht="13.15">
      <c r="B238" s="329" t="str">
        <f t="shared" si="83"/>
        <v>65 plus</v>
      </c>
      <c r="C238" s="444">
        <f t="shared" si="85"/>
        <v>8.0317472115739719</v>
      </c>
      <c r="D238" s="444">
        <f t="shared" ref="D238:N238" si="95">D204+D170+D136</f>
        <v>9.8646405216065691</v>
      </c>
      <c r="E238" s="444">
        <f t="shared" si="95"/>
        <v>10.942682836857241</v>
      </c>
      <c r="F238" s="444">
        <f t="shared" si="95"/>
        <v>11.249621496670443</v>
      </c>
      <c r="G238" s="444">
        <f t="shared" si="95"/>
        <v>11.076924249127792</v>
      </c>
      <c r="H238" s="444">
        <f t="shared" si="95"/>
        <v>10.678711930869298</v>
      </c>
      <c r="I238" s="444">
        <f t="shared" si="95"/>
        <v>10.169253965019797</v>
      </c>
      <c r="J238" s="444">
        <f t="shared" si="95"/>
        <v>9.6396313373729861</v>
      </c>
      <c r="K238" s="444">
        <f t="shared" si="95"/>
        <v>9.1284744542872858</v>
      </c>
      <c r="L238" s="444">
        <f t="shared" si="95"/>
        <v>8.6438010488638906</v>
      </c>
      <c r="M238" s="444">
        <f t="shared" si="95"/>
        <v>8.1965438624140603</v>
      </c>
      <c r="N238" s="444">
        <f t="shared" si="95"/>
        <v>7.7954310145383428</v>
      </c>
      <c r="O238" s="318"/>
    </row>
    <row r="239" spans="1:15" ht="13.15">
      <c r="B239" s="329" t="str">
        <f t="shared" si="83"/>
        <v>Total</v>
      </c>
      <c r="C239" s="444">
        <f>SUM(C229:C238)</f>
        <v>220.97510956976839</v>
      </c>
      <c r="D239" s="444">
        <f t="shared" ref="D239:N239" si="96">SUM(D229:D238)</f>
        <v>217.20690738445271</v>
      </c>
      <c r="E239" s="444">
        <f t="shared" si="96"/>
        <v>219.02763904131086</v>
      </c>
      <c r="F239" s="444">
        <f t="shared" si="96"/>
        <v>215.62133712324183</v>
      </c>
      <c r="G239" s="444">
        <f t="shared" si="96"/>
        <v>210.78375504943961</v>
      </c>
      <c r="H239" s="444">
        <f t="shared" si="96"/>
        <v>207.50337641563428</v>
      </c>
      <c r="I239" s="444">
        <f t="shared" si="96"/>
        <v>204.91755361845131</v>
      </c>
      <c r="J239" s="444">
        <f t="shared" si="96"/>
        <v>203.20248242243215</v>
      </c>
      <c r="K239" s="444">
        <f t="shared" si="96"/>
        <v>201.81259165965929</v>
      </c>
      <c r="L239" s="444">
        <f t="shared" si="96"/>
        <v>199.98845926589976</v>
      </c>
      <c r="M239" s="444">
        <f t="shared" si="96"/>
        <v>197.72898225950553</v>
      </c>
      <c r="N239" s="444">
        <f t="shared" si="96"/>
        <v>195.26606182384387</v>
      </c>
      <c r="O239" s="318"/>
    </row>
    <row r="240" spans="1:15">
      <c r="A240" s="300">
        <f>SUM(C240:N240)</f>
        <v>0</v>
      </c>
      <c r="C240" s="300">
        <f>SUM(C229:C238)-C239</f>
        <v>0</v>
      </c>
      <c r="D240" s="300">
        <f t="shared" ref="D240:N240" si="97">SUM(D229:D238)-D239</f>
        <v>0</v>
      </c>
      <c r="E240" s="300">
        <f t="shared" si="97"/>
        <v>0</v>
      </c>
      <c r="F240" s="300">
        <f t="shared" si="97"/>
        <v>0</v>
      </c>
      <c r="G240" s="300">
        <f t="shared" si="97"/>
        <v>0</v>
      </c>
      <c r="H240" s="300">
        <f t="shared" si="97"/>
        <v>0</v>
      </c>
      <c r="I240" s="300">
        <f t="shared" si="97"/>
        <v>0</v>
      </c>
      <c r="J240" s="300">
        <f t="shared" si="97"/>
        <v>0</v>
      </c>
      <c r="K240" s="300">
        <f t="shared" si="97"/>
        <v>0</v>
      </c>
      <c r="L240" s="300">
        <f t="shared" si="97"/>
        <v>0</v>
      </c>
      <c r="M240" s="300">
        <f t="shared" si="97"/>
        <v>0</v>
      </c>
      <c r="N240" s="300">
        <f t="shared" si="97"/>
        <v>0</v>
      </c>
    </row>
    <row r="242" spans="2:15" ht="15">
      <c r="B242" s="331" t="s">
        <v>166</v>
      </c>
      <c r="C242" s="320"/>
      <c r="D242" s="320"/>
      <c r="E242" s="320"/>
      <c r="F242" s="320"/>
      <c r="G242" s="320"/>
      <c r="H242" s="330"/>
      <c r="I242" s="320"/>
      <c r="J242" s="320"/>
      <c r="K242" s="320"/>
      <c r="L242" s="320"/>
    </row>
    <row r="243" spans="2:15">
      <c r="C243" s="320"/>
      <c r="D243" s="320"/>
      <c r="E243" s="320"/>
      <c r="F243" s="320"/>
      <c r="G243" s="320"/>
      <c r="H243" s="330"/>
      <c r="I243" s="320"/>
      <c r="J243" s="320"/>
      <c r="K243" s="320"/>
      <c r="L243" s="320"/>
    </row>
    <row r="244" spans="2:15" ht="13.15">
      <c r="B244" s="332" t="s">
        <v>46</v>
      </c>
      <c r="C244" s="320"/>
      <c r="D244" s="320"/>
      <c r="E244" s="320"/>
      <c r="F244" s="320"/>
      <c r="G244" s="320"/>
      <c r="H244" s="330"/>
      <c r="I244" s="320"/>
      <c r="J244" s="320"/>
      <c r="K244" s="320"/>
      <c r="L244" s="320"/>
    </row>
    <row r="245" spans="2:15">
      <c r="C245" s="320"/>
      <c r="D245" s="320"/>
      <c r="E245" s="320"/>
      <c r="F245" s="320"/>
      <c r="G245" s="320"/>
      <c r="H245" s="330"/>
      <c r="I245" s="320"/>
      <c r="J245" s="320"/>
      <c r="K245" s="320"/>
      <c r="L245" s="320"/>
    </row>
    <row r="246" spans="2:15" ht="13.15">
      <c r="B246" s="329" t="str">
        <f t="shared" ref="B246:B257" si="98">B212</f>
        <v>Age group</v>
      </c>
      <c r="C246" s="329" t="str">
        <f t="shared" ref="C246:N246" si="99">C212</f>
        <v>2018/19</v>
      </c>
      <c r="D246" s="329" t="str">
        <f t="shared" si="99"/>
        <v>2019/20</v>
      </c>
      <c r="E246" s="329" t="str">
        <f t="shared" si="99"/>
        <v>2020/21</v>
      </c>
      <c r="F246" s="329" t="str">
        <f t="shared" si="99"/>
        <v>2021/22</v>
      </c>
      <c r="G246" s="329" t="str">
        <f t="shared" si="99"/>
        <v>2022/23</v>
      </c>
      <c r="H246" s="329" t="str">
        <f t="shared" si="99"/>
        <v>2023/24</v>
      </c>
      <c r="I246" s="329" t="str">
        <f t="shared" si="99"/>
        <v>2024/25</v>
      </c>
      <c r="J246" s="329" t="str">
        <f t="shared" si="99"/>
        <v>2025/26</v>
      </c>
      <c r="K246" s="329" t="str">
        <f t="shared" si="99"/>
        <v>2026/27</v>
      </c>
      <c r="L246" s="329" t="str">
        <f t="shared" si="99"/>
        <v>2027/28</v>
      </c>
      <c r="M246" s="329" t="str">
        <f t="shared" si="99"/>
        <v>2028/29</v>
      </c>
      <c r="N246" s="329" t="str">
        <f t="shared" si="99"/>
        <v>2029/30</v>
      </c>
    </row>
    <row r="247" spans="2:15" ht="13.15">
      <c r="B247" s="329" t="str">
        <f t="shared" si="98"/>
        <v>20-24</v>
      </c>
      <c r="C247" s="444">
        <f t="shared" ref="C247:C256" si="100">C77-C213</f>
        <v>3.6096570029141364</v>
      </c>
      <c r="D247" s="444">
        <f t="shared" ref="D247:N247" si="101">D77-D213</f>
        <v>7.1038477273086631</v>
      </c>
      <c r="E247" s="444">
        <f t="shared" si="101"/>
        <v>9.6447380783413053</v>
      </c>
      <c r="F247" s="444">
        <f t="shared" si="101"/>
        <v>11.359598790739522</v>
      </c>
      <c r="G247" s="444">
        <f t="shared" si="101"/>
        <v>12.362690953911443</v>
      </c>
      <c r="H247" s="444">
        <f t="shared" si="101"/>
        <v>13.189817232407847</v>
      </c>
      <c r="I247" s="444">
        <f t="shared" si="101"/>
        <v>13.761321701675104</v>
      </c>
      <c r="J247" s="444">
        <f t="shared" si="101"/>
        <v>14.200441413688498</v>
      </c>
      <c r="K247" s="444">
        <f t="shared" si="101"/>
        <v>14.469401695424644</v>
      </c>
      <c r="L247" s="444">
        <f t="shared" si="101"/>
        <v>14.490138566152549</v>
      </c>
      <c r="M247" s="444">
        <f t="shared" si="101"/>
        <v>14.330286664007172</v>
      </c>
      <c r="N247" s="444">
        <f t="shared" si="101"/>
        <v>14.081623877856432</v>
      </c>
      <c r="O247" s="318"/>
    </row>
    <row r="248" spans="2:15" ht="13.15">
      <c r="B248" s="329" t="str">
        <f t="shared" si="98"/>
        <v>25-29</v>
      </c>
      <c r="C248" s="444">
        <f t="shared" si="100"/>
        <v>14.897823000553815</v>
      </c>
      <c r="D248" s="444">
        <f t="shared" ref="D248:N248" si="102">D78-D214</f>
        <v>17.365653822222527</v>
      </c>
      <c r="E248" s="444">
        <f t="shared" si="102"/>
        <v>19.843263095479013</v>
      </c>
      <c r="F248" s="444">
        <f t="shared" si="102"/>
        <v>21.963823118428053</v>
      </c>
      <c r="G248" s="444">
        <f t="shared" si="102"/>
        <v>23.518270619877939</v>
      </c>
      <c r="H248" s="444">
        <f t="shared" si="102"/>
        <v>24.969754853988935</v>
      </c>
      <c r="I248" s="444">
        <f t="shared" si="102"/>
        <v>26.144621288801044</v>
      </c>
      <c r="J248" s="444">
        <f t="shared" si="102"/>
        <v>27.138803717024654</v>
      </c>
      <c r="K248" s="444">
        <f t="shared" si="102"/>
        <v>27.879205896104953</v>
      </c>
      <c r="L248" s="444">
        <f t="shared" si="102"/>
        <v>28.239159349860408</v>
      </c>
      <c r="M248" s="444">
        <f t="shared" si="102"/>
        <v>28.27454429615501</v>
      </c>
      <c r="N248" s="444">
        <f t="shared" si="102"/>
        <v>28.094999617205442</v>
      </c>
      <c r="O248" s="318"/>
    </row>
    <row r="249" spans="2:15" ht="13.15">
      <c r="B249" s="329" t="str">
        <f t="shared" si="98"/>
        <v>30-34</v>
      </c>
      <c r="C249" s="444">
        <f t="shared" si="100"/>
        <v>25.693309653525976</v>
      </c>
      <c r="D249" s="444">
        <f t="shared" ref="D249:N249" si="103">D79-D215</f>
        <v>25.545024662022168</v>
      </c>
      <c r="E249" s="444">
        <f t="shared" si="103"/>
        <v>25.930612316189183</v>
      </c>
      <c r="F249" s="444">
        <f t="shared" si="103"/>
        <v>26.596275803192384</v>
      </c>
      <c r="G249" s="444">
        <f t="shared" si="103"/>
        <v>27.308333824927931</v>
      </c>
      <c r="H249" s="444">
        <f t="shared" si="103"/>
        <v>28.216890175748716</v>
      </c>
      <c r="I249" s="444">
        <f t="shared" si="103"/>
        <v>29.148058626389219</v>
      </c>
      <c r="J249" s="444">
        <f t="shared" si="103"/>
        <v>30.084931586390685</v>
      </c>
      <c r="K249" s="444">
        <f t="shared" si="103"/>
        <v>30.931602929254073</v>
      </c>
      <c r="L249" s="444">
        <f t="shared" si="103"/>
        <v>31.561971821152618</v>
      </c>
      <c r="M249" s="444">
        <f t="shared" si="103"/>
        <v>31.957817322594799</v>
      </c>
      <c r="N249" s="444">
        <f t="shared" si="103"/>
        <v>32.150942276004017</v>
      </c>
      <c r="O249" s="318"/>
    </row>
    <row r="250" spans="2:15" ht="13.15">
      <c r="B250" s="329" t="str">
        <f t="shared" si="98"/>
        <v>35-39</v>
      </c>
      <c r="C250" s="444">
        <f t="shared" si="100"/>
        <v>33.752185962552332</v>
      </c>
      <c r="D250" s="444">
        <f t="shared" ref="D250:N250" si="104">D80-D216</f>
        <v>32.325282032667943</v>
      </c>
      <c r="E250" s="444">
        <f t="shared" si="104"/>
        <v>31.259626943141861</v>
      </c>
      <c r="F250" s="444">
        <f t="shared" si="104"/>
        <v>30.480868224772991</v>
      </c>
      <c r="G250" s="444">
        <f t="shared" si="104"/>
        <v>29.907173787983481</v>
      </c>
      <c r="H250" s="444">
        <f t="shared" si="104"/>
        <v>29.671319112448913</v>
      </c>
      <c r="I250" s="444">
        <f t="shared" si="104"/>
        <v>29.654627063613646</v>
      </c>
      <c r="J250" s="444">
        <f t="shared" si="104"/>
        <v>29.831997436865155</v>
      </c>
      <c r="K250" s="444">
        <f t="shared" si="104"/>
        <v>30.11479439996473</v>
      </c>
      <c r="L250" s="444">
        <f t="shared" si="104"/>
        <v>30.392028534328684</v>
      </c>
      <c r="M250" s="444">
        <f t="shared" si="104"/>
        <v>30.623091124737773</v>
      </c>
      <c r="N250" s="444">
        <f t="shared" si="104"/>
        <v>30.79743494714895</v>
      </c>
      <c r="O250" s="318"/>
    </row>
    <row r="251" spans="2:15" ht="13.15">
      <c r="B251" s="329" t="str">
        <f t="shared" si="98"/>
        <v>40-44</v>
      </c>
      <c r="C251" s="444">
        <f t="shared" si="100"/>
        <v>31.709691378945358</v>
      </c>
      <c r="D251" s="444">
        <f t="shared" ref="D251:N251" si="105">D81-D217</f>
        <v>31.727833872869127</v>
      </c>
      <c r="E251" s="444">
        <f t="shared" si="105"/>
        <v>31.496973945134759</v>
      </c>
      <c r="F251" s="444">
        <f t="shared" si="105"/>
        <v>31.080645784044034</v>
      </c>
      <c r="G251" s="444">
        <f t="shared" si="105"/>
        <v>30.532157897694265</v>
      </c>
      <c r="H251" s="444">
        <f t="shared" si="105"/>
        <v>30.066572211456148</v>
      </c>
      <c r="I251" s="444">
        <f t="shared" si="105"/>
        <v>29.669247815674776</v>
      </c>
      <c r="J251" s="444">
        <f t="shared" si="105"/>
        <v>29.384765473393358</v>
      </c>
      <c r="K251" s="444">
        <f t="shared" si="105"/>
        <v>29.187453659109448</v>
      </c>
      <c r="L251" s="444">
        <f t="shared" si="105"/>
        <v>29.019871139560749</v>
      </c>
      <c r="M251" s="444">
        <f t="shared" si="105"/>
        <v>28.871883251084846</v>
      </c>
      <c r="N251" s="444">
        <f t="shared" si="105"/>
        <v>28.747135225829901</v>
      </c>
      <c r="O251" s="318"/>
    </row>
    <row r="252" spans="2:15" ht="13.15">
      <c r="B252" s="329" t="str">
        <f t="shared" si="98"/>
        <v>45-49</v>
      </c>
      <c r="C252" s="444">
        <f t="shared" si="100"/>
        <v>28.239198390867401</v>
      </c>
      <c r="D252" s="444">
        <f t="shared" ref="D252:N252" si="106">D82-D218</f>
        <v>28.253368798850822</v>
      </c>
      <c r="E252" s="444">
        <f t="shared" si="106"/>
        <v>28.28438155036228</v>
      </c>
      <c r="F252" s="444">
        <f t="shared" si="106"/>
        <v>28.224000470894126</v>
      </c>
      <c r="G252" s="444">
        <f t="shared" si="106"/>
        <v>28.022919926091923</v>
      </c>
      <c r="H252" s="444">
        <f t="shared" si="106"/>
        <v>27.814040062059419</v>
      </c>
      <c r="I252" s="444">
        <f t="shared" si="106"/>
        <v>27.567732641850576</v>
      </c>
      <c r="J252" s="444">
        <f t="shared" si="106"/>
        <v>27.324564608570618</v>
      </c>
      <c r="K252" s="444">
        <f t="shared" si="106"/>
        <v>27.077154297097213</v>
      </c>
      <c r="L252" s="444">
        <f t="shared" si="106"/>
        <v>26.796893784644894</v>
      </c>
      <c r="M252" s="444">
        <f t="shared" si="106"/>
        <v>26.49673178723943</v>
      </c>
      <c r="N252" s="444">
        <f t="shared" si="106"/>
        <v>26.200036258883422</v>
      </c>
      <c r="O252" s="318"/>
    </row>
    <row r="253" spans="2:15" ht="13.15">
      <c r="B253" s="329" t="str">
        <f t="shared" si="98"/>
        <v>50-54</v>
      </c>
      <c r="C253" s="444">
        <f t="shared" si="100"/>
        <v>22.010347114284887</v>
      </c>
      <c r="D253" s="444">
        <f t="shared" ref="D253:N253" si="107">D83-D219</f>
        <v>21.967444597133625</v>
      </c>
      <c r="E253" s="444">
        <f t="shared" si="107"/>
        <v>21.952173288346462</v>
      </c>
      <c r="F253" s="444">
        <f t="shared" si="107"/>
        <v>21.916346605315418</v>
      </c>
      <c r="G253" s="444">
        <f t="shared" si="107"/>
        <v>21.820735529469655</v>
      </c>
      <c r="H253" s="444">
        <f t="shared" si="107"/>
        <v>21.746194092335983</v>
      </c>
      <c r="I253" s="444">
        <f t="shared" si="107"/>
        <v>21.650557884706554</v>
      </c>
      <c r="J253" s="444">
        <f t="shared" si="107"/>
        <v>21.546596420198274</v>
      </c>
      <c r="K253" s="444">
        <f t="shared" si="107"/>
        <v>21.417034804706226</v>
      </c>
      <c r="L253" s="444">
        <f t="shared" si="107"/>
        <v>21.234563375512376</v>
      </c>
      <c r="M253" s="444">
        <f t="shared" si="107"/>
        <v>21.007568635358428</v>
      </c>
      <c r="N253" s="444">
        <f t="shared" si="107"/>
        <v>20.755973046563572</v>
      </c>
      <c r="O253" s="318"/>
    </row>
    <row r="254" spans="2:15" ht="13.15">
      <c r="B254" s="329" t="str">
        <f t="shared" si="98"/>
        <v>55-59</v>
      </c>
      <c r="C254" s="444">
        <f t="shared" si="100"/>
        <v>10.824118378699207</v>
      </c>
      <c r="D254" s="444">
        <f t="shared" ref="D254:N254" si="108">D84-D220</f>
        <v>10.515587760128597</v>
      </c>
      <c r="E254" s="444">
        <f t="shared" si="108"/>
        <v>10.329568642074049</v>
      </c>
      <c r="F254" s="444">
        <f t="shared" si="108"/>
        <v>10.199200654583185</v>
      </c>
      <c r="G254" s="444">
        <f t="shared" si="108"/>
        <v>10.082957253067233</v>
      </c>
      <c r="H254" s="444">
        <f t="shared" si="108"/>
        <v>10.014378235791403</v>
      </c>
      <c r="I254" s="444">
        <f t="shared" si="108"/>
        <v>9.9589311802133302</v>
      </c>
      <c r="J254" s="444">
        <f t="shared" si="108"/>
        <v>9.9154997113760057</v>
      </c>
      <c r="K254" s="444">
        <f t="shared" si="108"/>
        <v>9.8671103800522726</v>
      </c>
      <c r="L254" s="444">
        <f t="shared" si="108"/>
        <v>9.7935036591207947</v>
      </c>
      <c r="M254" s="444">
        <f t="shared" si="108"/>
        <v>9.6962024532221527</v>
      </c>
      <c r="N254" s="444">
        <f t="shared" si="108"/>
        <v>9.5836919721246918</v>
      </c>
      <c r="O254" s="318"/>
    </row>
    <row r="255" spans="2:15" ht="13.15">
      <c r="B255" s="329" t="str">
        <f t="shared" si="98"/>
        <v>60-64</v>
      </c>
      <c r="C255" s="444">
        <f t="shared" si="100"/>
        <v>4.9497940862924903</v>
      </c>
      <c r="D255" s="444">
        <f t="shared" ref="D255:N255" si="109">D85-D221</f>
        <v>4.3386709227417732</v>
      </c>
      <c r="E255" s="444">
        <f t="shared" si="109"/>
        <v>3.9793490807156173</v>
      </c>
      <c r="F255" s="444">
        <f t="shared" si="109"/>
        <v>3.7583496358942567</v>
      </c>
      <c r="G255" s="444">
        <f t="shared" si="109"/>
        <v>3.6097931466063677</v>
      </c>
      <c r="H255" s="444">
        <f t="shared" si="109"/>
        <v>3.5237653888638665</v>
      </c>
      <c r="I255" s="444">
        <f t="shared" si="109"/>
        <v>3.4681339214855029</v>
      </c>
      <c r="J255" s="444">
        <f t="shared" si="109"/>
        <v>3.4336375711904217</v>
      </c>
      <c r="K255" s="444">
        <f t="shared" si="109"/>
        <v>3.4067289426705778</v>
      </c>
      <c r="L255" s="444">
        <f t="shared" si="109"/>
        <v>3.3745779160117628</v>
      </c>
      <c r="M255" s="444">
        <f t="shared" si="109"/>
        <v>3.3361219894917045</v>
      </c>
      <c r="N255" s="444">
        <f t="shared" si="109"/>
        <v>3.2939480571638198</v>
      </c>
      <c r="O255" s="318"/>
    </row>
    <row r="256" spans="2:15" ht="13.15">
      <c r="B256" s="329" t="str">
        <f t="shared" si="98"/>
        <v>65 plus</v>
      </c>
      <c r="C256" s="444">
        <f t="shared" si="100"/>
        <v>0.76365497730647636</v>
      </c>
      <c r="D256" s="444">
        <f t="shared" ref="D256:N256" si="110">D86-D222</f>
        <v>1.1692882895832055</v>
      </c>
      <c r="E256" s="444">
        <f t="shared" si="110"/>
        <v>1.3403557167152462</v>
      </c>
      <c r="F256" s="444">
        <f t="shared" si="110"/>
        <v>1.3968066404132569</v>
      </c>
      <c r="G256" s="444">
        <f t="shared" si="110"/>
        <v>1.3983390157515769</v>
      </c>
      <c r="H256" s="444">
        <f t="shared" si="110"/>
        <v>1.3843603345465243</v>
      </c>
      <c r="I256" s="444">
        <f t="shared" si="110"/>
        <v>1.3651768166753606</v>
      </c>
      <c r="J256" s="444">
        <f t="shared" si="110"/>
        <v>1.3478316289908832</v>
      </c>
      <c r="K256" s="444">
        <f t="shared" si="110"/>
        <v>1.3321387689212032</v>
      </c>
      <c r="L256" s="444">
        <f t="shared" si="110"/>
        <v>1.3150253613237894</v>
      </c>
      <c r="M256" s="444">
        <f t="shared" si="110"/>
        <v>1.2963461432129471</v>
      </c>
      <c r="N256" s="444">
        <f t="shared" si="110"/>
        <v>1.2770257960113867</v>
      </c>
      <c r="O256" s="318"/>
    </row>
    <row r="257" spans="1:15" ht="13.15">
      <c r="B257" s="329" t="str">
        <f t="shared" si="98"/>
        <v>Total</v>
      </c>
      <c r="C257" s="444">
        <f>SUM(C247:C256)</f>
        <v>176.44977994594211</v>
      </c>
      <c r="D257" s="444">
        <f t="shared" ref="D257:N257" si="111">SUM(D247:D256)</f>
        <v>180.31200248552847</v>
      </c>
      <c r="E257" s="444">
        <f t="shared" si="111"/>
        <v>184.06104265649975</v>
      </c>
      <c r="F257" s="444">
        <f t="shared" si="111"/>
        <v>186.97591572827724</v>
      </c>
      <c r="G257" s="444">
        <f t="shared" si="111"/>
        <v>188.56337195538183</v>
      </c>
      <c r="H257" s="444">
        <f t="shared" si="111"/>
        <v>190.59709169964779</v>
      </c>
      <c r="I257" s="444">
        <f t="shared" si="111"/>
        <v>192.38840894108512</v>
      </c>
      <c r="J257" s="444">
        <f t="shared" si="111"/>
        <v>194.20906956768857</v>
      </c>
      <c r="K257" s="444">
        <f t="shared" si="111"/>
        <v>195.68262577330535</v>
      </c>
      <c r="L257" s="444">
        <f t="shared" si="111"/>
        <v>196.21773350766864</v>
      </c>
      <c r="M257" s="444">
        <f t="shared" si="111"/>
        <v>195.8905936671043</v>
      </c>
      <c r="N257" s="444">
        <f t="shared" si="111"/>
        <v>194.98281107479164</v>
      </c>
      <c r="O257" s="318"/>
    </row>
    <row r="258" spans="1:15">
      <c r="A258" s="300">
        <f>SUM(C258:N258)</f>
        <v>0</v>
      </c>
      <c r="C258" s="300">
        <f>SUM(C247:C256)-C257</f>
        <v>0</v>
      </c>
      <c r="D258" s="300">
        <f t="shared" ref="D258:N258" si="112">SUM(D247:D256)-D257</f>
        <v>0</v>
      </c>
      <c r="E258" s="300">
        <f t="shared" si="112"/>
        <v>0</v>
      </c>
      <c r="F258" s="300">
        <f t="shared" si="112"/>
        <v>0</v>
      </c>
      <c r="G258" s="300">
        <f t="shared" si="112"/>
        <v>0</v>
      </c>
      <c r="H258" s="300">
        <f t="shared" si="112"/>
        <v>0</v>
      </c>
      <c r="I258" s="300">
        <f t="shared" si="112"/>
        <v>0</v>
      </c>
      <c r="J258" s="300">
        <f t="shared" si="112"/>
        <v>0</v>
      </c>
      <c r="K258" s="300">
        <f t="shared" si="112"/>
        <v>0</v>
      </c>
      <c r="L258" s="300">
        <f t="shared" si="112"/>
        <v>0</v>
      </c>
      <c r="M258" s="300">
        <f t="shared" si="112"/>
        <v>0</v>
      </c>
      <c r="N258" s="300">
        <f t="shared" si="112"/>
        <v>0</v>
      </c>
    </row>
    <row r="260" spans="1:15" ht="13.15">
      <c r="B260" s="332" t="s">
        <v>47</v>
      </c>
      <c r="C260" s="320"/>
      <c r="D260" s="320"/>
      <c r="E260" s="320"/>
      <c r="F260" s="320"/>
      <c r="G260" s="320"/>
      <c r="H260" s="330"/>
      <c r="I260" s="320"/>
      <c r="J260" s="320"/>
      <c r="K260" s="320"/>
      <c r="L260" s="320"/>
    </row>
    <row r="261" spans="1:15">
      <c r="C261" s="320"/>
      <c r="D261" s="320"/>
      <c r="E261" s="320"/>
      <c r="F261" s="320"/>
      <c r="G261" s="320"/>
      <c r="H261" s="330"/>
      <c r="I261" s="320"/>
      <c r="J261" s="320"/>
      <c r="K261" s="320"/>
      <c r="L261" s="320"/>
    </row>
    <row r="262" spans="1:15" ht="13.15">
      <c r="B262" s="329" t="str">
        <f t="shared" ref="B262:B273" si="113">B246</f>
        <v>Age group</v>
      </c>
      <c r="C262" s="329" t="str">
        <f t="shared" ref="C262:N262" si="114">C246</f>
        <v>2018/19</v>
      </c>
      <c r="D262" s="329" t="str">
        <f t="shared" si="114"/>
        <v>2019/20</v>
      </c>
      <c r="E262" s="329" t="str">
        <f t="shared" si="114"/>
        <v>2020/21</v>
      </c>
      <c r="F262" s="329" t="str">
        <f t="shared" si="114"/>
        <v>2021/22</v>
      </c>
      <c r="G262" s="329" t="str">
        <f t="shared" si="114"/>
        <v>2022/23</v>
      </c>
      <c r="H262" s="329" t="str">
        <f t="shared" si="114"/>
        <v>2023/24</v>
      </c>
      <c r="I262" s="329" t="str">
        <f t="shared" si="114"/>
        <v>2024/25</v>
      </c>
      <c r="J262" s="329" t="str">
        <f t="shared" si="114"/>
        <v>2025/26</v>
      </c>
      <c r="K262" s="329" t="str">
        <f t="shared" si="114"/>
        <v>2026/27</v>
      </c>
      <c r="L262" s="329" t="str">
        <f t="shared" si="114"/>
        <v>2027/28</v>
      </c>
      <c r="M262" s="329" t="str">
        <f t="shared" si="114"/>
        <v>2028/29</v>
      </c>
      <c r="N262" s="329" t="str">
        <f t="shared" si="114"/>
        <v>2029/30</v>
      </c>
    </row>
    <row r="263" spans="1:15" ht="13.15">
      <c r="B263" s="329" t="str">
        <f t="shared" si="113"/>
        <v>20-24</v>
      </c>
      <c r="C263" s="444">
        <f t="shared" ref="C263:C272" si="115">C93-C229</f>
        <v>16.38608637715971</v>
      </c>
      <c r="D263" s="444">
        <f t="shared" ref="D263:N263" si="116">D93-D229</f>
        <v>51.038789097905649</v>
      </c>
      <c r="E263" s="444">
        <f t="shared" si="116"/>
        <v>75.544461747856815</v>
      </c>
      <c r="F263" s="444">
        <f t="shared" si="116"/>
        <v>91.864889899385048</v>
      </c>
      <c r="G263" s="444">
        <f t="shared" si="116"/>
        <v>101.4148638507782</v>
      </c>
      <c r="H263" s="444">
        <f t="shared" si="116"/>
        <v>109.08743228942691</v>
      </c>
      <c r="I263" s="444">
        <f t="shared" si="116"/>
        <v>114.31379601467036</v>
      </c>
      <c r="J263" s="444">
        <f t="shared" si="116"/>
        <v>118.25575551555414</v>
      </c>
      <c r="K263" s="444">
        <f t="shared" si="116"/>
        <v>120.63940141400133</v>
      </c>
      <c r="L263" s="444">
        <f t="shared" si="116"/>
        <v>120.82931615946006</v>
      </c>
      <c r="M263" s="444">
        <f t="shared" si="116"/>
        <v>119.44857334580725</v>
      </c>
      <c r="N263" s="444">
        <f t="shared" si="116"/>
        <v>117.31202465974189</v>
      </c>
    </row>
    <row r="264" spans="1:15" ht="13.15">
      <c r="B264" s="329" t="str">
        <f t="shared" si="113"/>
        <v>25-29</v>
      </c>
      <c r="C264" s="444">
        <f t="shared" si="115"/>
        <v>137.02600365818603</v>
      </c>
      <c r="D264" s="444">
        <f t="shared" ref="D264:N264" si="117">D94-D230</f>
        <v>154.4347731282306</v>
      </c>
      <c r="E264" s="444">
        <f t="shared" si="117"/>
        <v>173.1293698870856</v>
      </c>
      <c r="F264" s="444">
        <f t="shared" si="117"/>
        <v>189.78775107785432</v>
      </c>
      <c r="G264" s="444">
        <f t="shared" si="117"/>
        <v>202.1867439392916</v>
      </c>
      <c r="H264" s="444">
        <f t="shared" si="117"/>
        <v>214.11650484003428</v>
      </c>
      <c r="I264" s="444">
        <f t="shared" si="117"/>
        <v>223.87605557197239</v>
      </c>
      <c r="J264" s="444">
        <f t="shared" si="117"/>
        <v>232.20750156027975</v>
      </c>
      <c r="K264" s="444">
        <f t="shared" si="117"/>
        <v>238.40911167510973</v>
      </c>
      <c r="L264" s="444">
        <f t="shared" si="117"/>
        <v>241.33856025835627</v>
      </c>
      <c r="M264" s="444">
        <f t="shared" si="117"/>
        <v>241.47637020875473</v>
      </c>
      <c r="N264" s="444">
        <f t="shared" si="117"/>
        <v>239.78085914305956</v>
      </c>
    </row>
    <row r="265" spans="1:15" ht="13.15">
      <c r="B265" s="329" t="str">
        <f t="shared" si="113"/>
        <v>30-34</v>
      </c>
      <c r="C265" s="444">
        <f t="shared" si="115"/>
        <v>197.69756940908152</v>
      </c>
      <c r="D265" s="444">
        <f t="shared" ref="D265:N265" si="118">D95-D231</f>
        <v>201.66992877269183</v>
      </c>
      <c r="E265" s="444">
        <f t="shared" si="118"/>
        <v>207.36365614152854</v>
      </c>
      <c r="F265" s="444">
        <f t="shared" si="118"/>
        <v>214.14208703159812</v>
      </c>
      <c r="G265" s="444">
        <f t="shared" si="118"/>
        <v>220.59414070653608</v>
      </c>
      <c r="H265" s="444">
        <f t="shared" si="118"/>
        <v>228.34013239422637</v>
      </c>
      <c r="I265" s="444">
        <f t="shared" si="118"/>
        <v>236.04229322258834</v>
      </c>
      <c r="J265" s="444">
        <f t="shared" si="118"/>
        <v>243.66491138565999</v>
      </c>
      <c r="K265" s="444">
        <f t="shared" si="118"/>
        <v>250.44313775763851</v>
      </c>
      <c r="L265" s="444">
        <f t="shared" si="118"/>
        <v>255.33515620264512</v>
      </c>
      <c r="M265" s="444">
        <f t="shared" si="118"/>
        <v>258.22905642663738</v>
      </c>
      <c r="N265" s="444">
        <f t="shared" si="118"/>
        <v>259.43300616356601</v>
      </c>
    </row>
    <row r="266" spans="1:15" ht="13.15">
      <c r="B266" s="329" t="str">
        <f t="shared" si="113"/>
        <v>35-39</v>
      </c>
      <c r="C266" s="444">
        <f t="shared" si="115"/>
        <v>211.97686799191007</v>
      </c>
      <c r="D266" s="444">
        <f t="shared" ref="D266:N266" si="119">D96-D232</f>
        <v>213.28496441387327</v>
      </c>
      <c r="E266" s="444">
        <f t="shared" si="119"/>
        <v>214.47476875714574</v>
      </c>
      <c r="F266" s="444">
        <f t="shared" si="119"/>
        <v>215.82649059923378</v>
      </c>
      <c r="G266" s="444">
        <f t="shared" si="119"/>
        <v>217.03920196652288</v>
      </c>
      <c r="H266" s="444">
        <f t="shared" si="119"/>
        <v>219.62067709033883</v>
      </c>
      <c r="I266" s="444">
        <f t="shared" si="119"/>
        <v>222.84433234412109</v>
      </c>
      <c r="J266" s="444">
        <f t="shared" si="119"/>
        <v>226.76178400309766</v>
      </c>
      <c r="K266" s="444">
        <f t="shared" si="119"/>
        <v>230.825091157522</v>
      </c>
      <c r="L266" s="444">
        <f t="shared" si="119"/>
        <v>234.25713709314797</v>
      </c>
      <c r="M266" s="444">
        <f t="shared" si="119"/>
        <v>236.86545628319206</v>
      </c>
      <c r="N266" s="444">
        <f t="shared" si="119"/>
        <v>238.68863698365757</v>
      </c>
    </row>
    <row r="267" spans="1:15" ht="13.15">
      <c r="B267" s="329" t="str">
        <f t="shared" si="113"/>
        <v>40-44</v>
      </c>
      <c r="C267" s="444">
        <f t="shared" si="115"/>
        <v>221.18824557635648</v>
      </c>
      <c r="D267" s="444">
        <f t="shared" ref="D267:N267" si="120">D97-D233</f>
        <v>218.53814136857551</v>
      </c>
      <c r="E267" s="444">
        <f t="shared" si="120"/>
        <v>216.27550503315075</v>
      </c>
      <c r="F267" s="444">
        <f t="shared" si="120"/>
        <v>214.3543280336566</v>
      </c>
      <c r="G267" s="444">
        <f t="shared" si="120"/>
        <v>212.36627607437367</v>
      </c>
      <c r="H267" s="444">
        <f t="shared" si="120"/>
        <v>211.54657437155529</v>
      </c>
      <c r="I267" s="444">
        <f t="shared" si="120"/>
        <v>211.34708175126482</v>
      </c>
      <c r="J267" s="444">
        <f t="shared" si="120"/>
        <v>211.90692189944298</v>
      </c>
      <c r="K267" s="444">
        <f t="shared" si="120"/>
        <v>212.8670758144527</v>
      </c>
      <c r="L267" s="444">
        <f t="shared" si="120"/>
        <v>213.67331599870556</v>
      </c>
      <c r="M267" s="444">
        <f t="shared" si="120"/>
        <v>214.23889971411222</v>
      </c>
      <c r="N267" s="444">
        <f t="shared" si="120"/>
        <v>214.62763389639093</v>
      </c>
    </row>
    <row r="268" spans="1:15" ht="13.15">
      <c r="B268" s="329" t="str">
        <f t="shared" si="113"/>
        <v>45-49</v>
      </c>
      <c r="C268" s="444">
        <f t="shared" si="115"/>
        <v>232.55006806659549</v>
      </c>
      <c r="D268" s="444">
        <f t="shared" ref="D268:N268" si="121">D98-D234</f>
        <v>224.48748813721008</v>
      </c>
      <c r="E268" s="444">
        <f t="shared" si="121"/>
        <v>217.48417313969131</v>
      </c>
      <c r="F268" s="444">
        <f t="shared" si="121"/>
        <v>211.54688742400461</v>
      </c>
      <c r="G268" s="444">
        <f t="shared" si="121"/>
        <v>206.18282550366706</v>
      </c>
      <c r="H268" s="444">
        <f t="shared" si="121"/>
        <v>202.26859317992097</v>
      </c>
      <c r="I268" s="444">
        <f t="shared" si="121"/>
        <v>199.21253729928452</v>
      </c>
      <c r="J268" s="444">
        <f t="shared" si="121"/>
        <v>197.05112318684331</v>
      </c>
      <c r="K268" s="444">
        <f t="shared" si="121"/>
        <v>195.44062640751491</v>
      </c>
      <c r="L268" s="444">
        <f t="shared" si="121"/>
        <v>193.90516091023238</v>
      </c>
      <c r="M268" s="444">
        <f t="shared" si="121"/>
        <v>192.38586081102414</v>
      </c>
      <c r="N268" s="444">
        <f t="shared" si="121"/>
        <v>190.96085065455705</v>
      </c>
    </row>
    <row r="269" spans="1:15" ht="13.15">
      <c r="B269" s="329" t="str">
        <f t="shared" si="113"/>
        <v>50-54</v>
      </c>
      <c r="C269" s="444">
        <f t="shared" si="115"/>
        <v>254.65877178672207</v>
      </c>
      <c r="D269" s="444">
        <f t="shared" ref="D269:N269" si="122">D99-D235</f>
        <v>231.38537328179027</v>
      </c>
      <c r="E269" s="444">
        <f t="shared" si="122"/>
        <v>212.79778377809123</v>
      </c>
      <c r="F269" s="444">
        <f t="shared" si="122"/>
        <v>198.14024466761208</v>
      </c>
      <c r="G269" s="444">
        <f t="shared" si="122"/>
        <v>186.28150500896578</v>
      </c>
      <c r="H269" s="444">
        <f t="shared" si="122"/>
        <v>177.26115590410376</v>
      </c>
      <c r="I269" s="444">
        <f t="shared" si="122"/>
        <v>170.18914029209483</v>
      </c>
      <c r="J269" s="444">
        <f t="shared" si="122"/>
        <v>164.75358089856709</v>
      </c>
      <c r="K269" s="444">
        <f t="shared" si="122"/>
        <v>160.4500422904992</v>
      </c>
      <c r="L269" s="444">
        <f t="shared" si="122"/>
        <v>156.74515402203784</v>
      </c>
      <c r="M269" s="444">
        <f t="shared" si="122"/>
        <v>153.46651375825567</v>
      </c>
      <c r="N269" s="444">
        <f t="shared" si="122"/>
        <v>150.58340888040135</v>
      </c>
    </row>
    <row r="270" spans="1:15" ht="13.15">
      <c r="B270" s="329" t="str">
        <f t="shared" si="113"/>
        <v>55-59</v>
      </c>
      <c r="C270" s="444">
        <f t="shared" si="115"/>
        <v>171.8504737313134</v>
      </c>
      <c r="D270" s="444">
        <f t="shared" ref="D270:N270" si="123">D100-D236</f>
        <v>149.86353274074344</v>
      </c>
      <c r="E270" s="444">
        <f t="shared" si="123"/>
        <v>132.55829723470549</v>
      </c>
      <c r="F270" s="444">
        <f t="shared" si="123"/>
        <v>118.99255738211907</v>
      </c>
      <c r="G270" s="444">
        <f t="shared" si="123"/>
        <v>108.20415851169858</v>
      </c>
      <c r="H270" s="444">
        <f t="shared" si="123"/>
        <v>99.963490976261141</v>
      </c>
      <c r="I270" s="444">
        <f t="shared" si="123"/>
        <v>93.540922799147879</v>
      </c>
      <c r="J270" s="444">
        <f t="shared" si="123"/>
        <v>88.588158082038802</v>
      </c>
      <c r="K270" s="444">
        <f t="shared" si="123"/>
        <v>84.683280845240404</v>
      </c>
      <c r="L270" s="444">
        <f t="shared" si="123"/>
        <v>81.426410191811328</v>
      </c>
      <c r="M270" s="444">
        <f t="shared" si="123"/>
        <v>78.651499564915625</v>
      </c>
      <c r="N270" s="444">
        <f t="shared" si="123"/>
        <v>76.287079023975821</v>
      </c>
    </row>
    <row r="271" spans="1:15" ht="13.15">
      <c r="B271" s="329" t="str">
        <f t="shared" si="113"/>
        <v>60-64</v>
      </c>
      <c r="C271" s="444">
        <f t="shared" si="115"/>
        <v>57.514965529919436</v>
      </c>
      <c r="D271" s="444">
        <f t="shared" ref="D271:N271" si="124">D101-D237</f>
        <v>54.676980916732475</v>
      </c>
      <c r="E271" s="444">
        <f t="shared" si="124"/>
        <v>50.233594503050298</v>
      </c>
      <c r="F271" s="444">
        <f t="shared" si="124"/>
        <v>45.627070891296555</v>
      </c>
      <c r="G271" s="444">
        <f t="shared" si="124"/>
        <v>41.371323864487991</v>
      </c>
      <c r="H271" s="444">
        <f t="shared" si="124"/>
        <v>37.849109974547652</v>
      </c>
      <c r="I271" s="444">
        <f t="shared" si="124"/>
        <v>34.957926438151901</v>
      </c>
      <c r="J271" s="444">
        <f t="shared" si="124"/>
        <v>32.656121908477608</v>
      </c>
      <c r="K271" s="444">
        <f t="shared" si="124"/>
        <v>30.803728604356802</v>
      </c>
      <c r="L271" s="444">
        <f t="shared" si="124"/>
        <v>29.244246376527943</v>
      </c>
      <c r="M271" s="444">
        <f t="shared" si="124"/>
        <v>27.917516172740932</v>
      </c>
      <c r="N271" s="444">
        <f t="shared" si="124"/>
        <v>26.796509285026374</v>
      </c>
    </row>
    <row r="272" spans="1:15" ht="13.15">
      <c r="B272" s="329" t="str">
        <f t="shared" si="113"/>
        <v>65 plus</v>
      </c>
      <c r="C272" s="444">
        <f t="shared" si="115"/>
        <v>14.812103809593516</v>
      </c>
      <c r="D272" s="444">
        <f t="shared" ref="D272:N272" si="125">D102-D238</f>
        <v>18.193509981365501</v>
      </c>
      <c r="E272" s="444">
        <f t="shared" si="125"/>
        <v>19.946322953077509</v>
      </c>
      <c r="F272" s="444">
        <f t="shared" si="125"/>
        <v>20.466130357089135</v>
      </c>
      <c r="G272" s="444">
        <f t="shared" si="125"/>
        <v>20.151946952646199</v>
      </c>
      <c r="H272" s="444">
        <f t="shared" si="125"/>
        <v>19.42749011490378</v>
      </c>
      <c r="I272" s="444">
        <f t="shared" si="125"/>
        <v>18.500647096796961</v>
      </c>
      <c r="J272" s="444">
        <f t="shared" si="125"/>
        <v>17.537119058036563</v>
      </c>
      <c r="K272" s="444">
        <f t="shared" si="125"/>
        <v>16.60718524601883</v>
      </c>
      <c r="L272" s="444">
        <f t="shared" si="125"/>
        <v>15.725432104462437</v>
      </c>
      <c r="M272" s="444">
        <f t="shared" si="125"/>
        <v>14.911749272223474</v>
      </c>
      <c r="N272" s="444">
        <f t="shared" si="125"/>
        <v>14.182015579853699</v>
      </c>
    </row>
    <row r="273" spans="1:16" ht="13.15">
      <c r="B273" s="329" t="str">
        <f t="shared" si="113"/>
        <v>Total</v>
      </c>
      <c r="C273" s="444">
        <f>SUM(C263:C272)</f>
        <v>1515.6611559368375</v>
      </c>
      <c r="D273" s="444">
        <f t="shared" ref="D273:N273" si="126">SUM(D263:D272)</f>
        <v>1517.5734818391184</v>
      </c>
      <c r="E273" s="444">
        <f t="shared" si="126"/>
        <v>1519.8079331753831</v>
      </c>
      <c r="F273" s="444">
        <f t="shared" si="126"/>
        <v>1520.7484373638492</v>
      </c>
      <c r="G273" s="444">
        <f t="shared" si="126"/>
        <v>1515.7929863789682</v>
      </c>
      <c r="H273" s="444">
        <f t="shared" si="126"/>
        <v>1519.4811611353191</v>
      </c>
      <c r="I273" s="444">
        <f t="shared" si="126"/>
        <v>1524.8247328300931</v>
      </c>
      <c r="J273" s="444">
        <f t="shared" si="126"/>
        <v>1533.3829774979979</v>
      </c>
      <c r="K273" s="444">
        <f t="shared" si="126"/>
        <v>1541.1686812123544</v>
      </c>
      <c r="L273" s="444">
        <f t="shared" si="126"/>
        <v>1542.479889317387</v>
      </c>
      <c r="M273" s="444">
        <f t="shared" si="126"/>
        <v>1537.5914955576636</v>
      </c>
      <c r="N273" s="444">
        <f t="shared" si="126"/>
        <v>1528.6520242702302</v>
      </c>
    </row>
    <row r="274" spans="1:16">
      <c r="A274" s="300">
        <f>SUM(C274:N274)</f>
        <v>0</v>
      </c>
      <c r="C274" s="300">
        <f>SUM(C263:C272)-C273</f>
        <v>0</v>
      </c>
      <c r="D274" s="300">
        <f t="shared" ref="D274:N274" si="127">SUM(D263:D272)-D273</f>
        <v>0</v>
      </c>
      <c r="E274" s="300">
        <f t="shared" si="127"/>
        <v>0</v>
      </c>
      <c r="F274" s="300">
        <f t="shared" si="127"/>
        <v>0</v>
      </c>
      <c r="G274" s="300">
        <f t="shared" si="127"/>
        <v>0</v>
      </c>
      <c r="H274" s="300">
        <f t="shared" si="127"/>
        <v>0</v>
      </c>
      <c r="I274" s="300">
        <f t="shared" si="127"/>
        <v>0</v>
      </c>
      <c r="J274" s="300">
        <f t="shared" si="127"/>
        <v>0</v>
      </c>
      <c r="K274" s="300">
        <f t="shared" si="127"/>
        <v>0</v>
      </c>
      <c r="L274" s="300">
        <f t="shared" si="127"/>
        <v>0</v>
      </c>
      <c r="M274" s="300">
        <f t="shared" si="127"/>
        <v>0</v>
      </c>
      <c r="N274" s="300">
        <f t="shared" si="127"/>
        <v>0</v>
      </c>
    </row>
    <row r="275" spans="1:16" ht="15">
      <c r="B275" s="331"/>
      <c r="H275" s="318"/>
    </row>
    <row r="276" spans="1:16" ht="15">
      <c r="B276" s="331" t="s">
        <v>517</v>
      </c>
      <c r="H276" s="318"/>
    </row>
    <row r="277" spans="1:16" ht="15">
      <c r="B277" s="331"/>
      <c r="H277" s="318"/>
    </row>
    <row r="278" spans="1:16" ht="15">
      <c r="B278" s="331"/>
      <c r="C278" s="317" t="str">
        <f>C262</f>
        <v>2018/19</v>
      </c>
      <c r="D278" s="317" t="str">
        <f t="shared" ref="D278:N278" si="128">D262</f>
        <v>2019/20</v>
      </c>
      <c r="E278" s="317" t="str">
        <f t="shared" si="128"/>
        <v>2020/21</v>
      </c>
      <c r="F278" s="317" t="str">
        <f t="shared" si="128"/>
        <v>2021/22</v>
      </c>
      <c r="G278" s="317" t="str">
        <f t="shared" si="128"/>
        <v>2022/23</v>
      </c>
      <c r="H278" s="317" t="str">
        <f t="shared" si="128"/>
        <v>2023/24</v>
      </c>
      <c r="I278" s="317" t="str">
        <f t="shared" si="128"/>
        <v>2024/25</v>
      </c>
      <c r="J278" s="317" t="str">
        <f t="shared" si="128"/>
        <v>2025/26</v>
      </c>
      <c r="K278" s="317" t="str">
        <f t="shared" si="128"/>
        <v>2026/27</v>
      </c>
      <c r="L278" s="317" t="str">
        <f t="shared" si="128"/>
        <v>2027/28</v>
      </c>
      <c r="M278" s="317" t="str">
        <f t="shared" si="128"/>
        <v>2028/29</v>
      </c>
      <c r="N278" s="317" t="str">
        <f t="shared" si="128"/>
        <v>2029/30</v>
      </c>
    </row>
    <row r="279" spans="1:16" ht="13.15">
      <c r="B279" s="317" t="s">
        <v>398</v>
      </c>
      <c r="C279" s="444">
        <f>C223+C239</f>
        <v>241.672591820479</v>
      </c>
      <c r="D279" s="444">
        <f t="shared" ref="D279:K279" si="129">D223+D239</f>
        <v>238.21964444068439</v>
      </c>
      <c r="E279" s="444">
        <f t="shared" si="129"/>
        <v>240.39682092538933</v>
      </c>
      <c r="F279" s="444">
        <f t="shared" si="129"/>
        <v>237.29110215840524</v>
      </c>
      <c r="G279" s="444">
        <f t="shared" si="129"/>
        <v>232.56243912176635</v>
      </c>
      <c r="H279" s="444">
        <f t="shared" si="129"/>
        <v>229.44464610329482</v>
      </c>
      <c r="I279" s="444">
        <f t="shared" si="129"/>
        <v>226.99560155452701</v>
      </c>
      <c r="J279" s="444">
        <f t="shared" si="129"/>
        <v>225.42142549168605</v>
      </c>
      <c r="K279" s="444">
        <f t="shared" si="129"/>
        <v>224.13315453056561</v>
      </c>
      <c r="L279" s="444">
        <f>L223+L239</f>
        <v>222.3053897455946</v>
      </c>
      <c r="M279" s="444">
        <f>M223+M239</f>
        <v>219.94786467060342</v>
      </c>
      <c r="N279" s="444">
        <f>N223+N239</f>
        <v>217.32610175887314</v>
      </c>
      <c r="O279" s="318"/>
      <c r="P279" s="318"/>
    </row>
    <row r="280" spans="1:16" ht="13.15">
      <c r="B280" s="317" t="s">
        <v>399</v>
      </c>
      <c r="C280" s="444">
        <f>C155+C171</f>
        <v>88.350867934708461</v>
      </c>
      <c r="D280" s="444">
        <f t="shared" ref="D280:N280" si="130">D155+D171</f>
        <v>82.446270989285253</v>
      </c>
      <c r="E280" s="444">
        <f t="shared" si="130"/>
        <v>76.581961094994966</v>
      </c>
      <c r="F280" s="444">
        <f t="shared" si="130"/>
        <v>70.9241410315461</v>
      </c>
      <c r="G280" s="444">
        <f t="shared" si="130"/>
        <v>65.776942372870423</v>
      </c>
      <c r="H280" s="444">
        <f t="shared" si="130"/>
        <v>61.519982037152197</v>
      </c>
      <c r="I280" s="444">
        <f t="shared" si="130"/>
        <v>57.974985309059974</v>
      </c>
      <c r="J280" s="444">
        <f t="shared" si="130"/>
        <v>55.102817897976294</v>
      </c>
      <c r="K280" s="444">
        <f t="shared" si="130"/>
        <v>52.741132682965137</v>
      </c>
      <c r="L280" s="444">
        <f t="shared" si="130"/>
        <v>50.696920602610525</v>
      </c>
      <c r="M280" s="444">
        <f t="shared" si="130"/>
        <v>48.90602081922998</v>
      </c>
      <c r="N280" s="444">
        <f t="shared" si="130"/>
        <v>47.349632821180556</v>
      </c>
      <c r="O280" s="318"/>
      <c r="P280" s="318"/>
    </row>
    <row r="281" spans="1:16" ht="13.15">
      <c r="B281" s="317" t="s">
        <v>525</v>
      </c>
      <c r="C281" s="444">
        <f>C189+C205</f>
        <v>0.89959905391726314</v>
      </c>
      <c r="D281" s="444">
        <f t="shared" ref="D281:N281" si="131">D189+D205</f>
        <v>0.87568870901265894</v>
      </c>
      <c r="E281" s="444">
        <f t="shared" si="131"/>
        <v>0.85814182049345566</v>
      </c>
      <c r="F281" s="444">
        <f t="shared" si="131"/>
        <v>0.84121900390665338</v>
      </c>
      <c r="G281" s="444">
        <f t="shared" si="131"/>
        <v>0.82438709657276887</v>
      </c>
      <c r="H281" s="444">
        <f t="shared" si="131"/>
        <v>0.81378791129779171</v>
      </c>
      <c r="I281" s="444">
        <f t="shared" si="131"/>
        <v>0.80607740330844335</v>
      </c>
      <c r="J281" s="444">
        <f t="shared" si="131"/>
        <v>0.80160268056477091</v>
      </c>
      <c r="K281" s="444">
        <f t="shared" si="131"/>
        <v>0.79842517663068735</v>
      </c>
      <c r="L281" s="444">
        <f t="shared" si="131"/>
        <v>0.79393400615582255</v>
      </c>
      <c r="M281" s="444">
        <f t="shared" si="131"/>
        <v>0.78805202613437453</v>
      </c>
      <c r="N281" s="444">
        <f t="shared" si="131"/>
        <v>0.78148265239425607</v>
      </c>
      <c r="O281" s="318"/>
      <c r="P281" s="318"/>
    </row>
    <row r="282" spans="1:16" ht="13.15">
      <c r="B282" s="317" t="s">
        <v>400</v>
      </c>
      <c r="C282" s="444">
        <f>C121+C137</f>
        <v>152.4221248318533</v>
      </c>
      <c r="D282" s="444">
        <f t="shared" ref="D282:N282" si="132">D121+D137</f>
        <v>154.89768474238647</v>
      </c>
      <c r="E282" s="444">
        <f t="shared" si="132"/>
        <v>162.95671800990092</v>
      </c>
      <c r="F282" s="444">
        <f t="shared" si="132"/>
        <v>165.52574212295252</v>
      </c>
      <c r="G282" s="444">
        <f t="shared" si="132"/>
        <v>165.96110965232316</v>
      </c>
      <c r="H282" s="444">
        <f t="shared" si="132"/>
        <v>167.11087615484479</v>
      </c>
      <c r="I282" s="444">
        <f t="shared" si="132"/>
        <v>168.21453884215859</v>
      </c>
      <c r="J282" s="444">
        <f t="shared" si="132"/>
        <v>169.517004913145</v>
      </c>
      <c r="K282" s="444">
        <f t="shared" si="132"/>
        <v>170.59359667096973</v>
      </c>
      <c r="L282" s="444">
        <f t="shared" si="132"/>
        <v>170.81453513682823</v>
      </c>
      <c r="M282" s="444">
        <f t="shared" si="132"/>
        <v>170.25379182523906</v>
      </c>
      <c r="N282" s="444">
        <f t="shared" si="132"/>
        <v>169.19498628529834</v>
      </c>
      <c r="O282" s="318"/>
      <c r="P282" s="318"/>
    </row>
    <row r="283" spans="1:16" ht="15">
      <c r="A283" s="300">
        <f>SUM(C283:N283)</f>
        <v>0</v>
      </c>
      <c r="B283" s="331"/>
      <c r="C283" s="300">
        <f>C279-C280-C281-C282</f>
        <v>0</v>
      </c>
      <c r="D283" s="300">
        <f t="shared" ref="D283:N283" si="133">D279-D280-D281-D282</f>
        <v>0</v>
      </c>
      <c r="E283" s="300">
        <f t="shared" si="133"/>
        <v>0</v>
      </c>
      <c r="F283" s="300">
        <f t="shared" si="133"/>
        <v>0</v>
      </c>
      <c r="G283" s="300">
        <f t="shared" si="133"/>
        <v>0</v>
      </c>
      <c r="H283" s="300">
        <f t="shared" si="133"/>
        <v>0</v>
      </c>
      <c r="I283" s="300">
        <f t="shared" si="133"/>
        <v>0</v>
      </c>
      <c r="J283" s="300">
        <f t="shared" si="133"/>
        <v>0</v>
      </c>
      <c r="K283" s="300">
        <f t="shared" si="133"/>
        <v>0</v>
      </c>
      <c r="L283" s="300">
        <f t="shared" si="133"/>
        <v>0</v>
      </c>
      <c r="M283" s="300">
        <f t="shared" si="133"/>
        <v>0</v>
      </c>
      <c r="N283" s="300">
        <f t="shared" si="133"/>
        <v>0</v>
      </c>
    </row>
    <row r="284" spans="1:16" ht="15">
      <c r="B284" s="331"/>
      <c r="H284" s="318"/>
    </row>
    <row r="285" spans="1:16" ht="15">
      <c r="B285" s="331" t="s">
        <v>265</v>
      </c>
      <c r="F285" s="355"/>
      <c r="G285" s="355" t="s">
        <v>266</v>
      </c>
      <c r="H285" s="318"/>
    </row>
    <row r="286" spans="1:16" ht="15">
      <c r="B286" s="331"/>
      <c r="H286" s="318"/>
    </row>
    <row r="287" spans="1:16" ht="15">
      <c r="B287" s="331" t="s">
        <v>211</v>
      </c>
      <c r="H287" s="318"/>
    </row>
    <row r="288" spans="1:16" ht="15">
      <c r="B288" s="331"/>
      <c r="H288" s="318"/>
    </row>
    <row r="289" spans="2:16" ht="15">
      <c r="B289" s="331"/>
      <c r="C289" s="317" t="str">
        <f>C278</f>
        <v>2018/19</v>
      </c>
      <c r="D289" s="317" t="str">
        <f t="shared" ref="D289:N289" si="134">D278</f>
        <v>2019/20</v>
      </c>
      <c r="E289" s="317" t="str">
        <f t="shared" si="134"/>
        <v>2020/21</v>
      </c>
      <c r="F289" s="317" t="str">
        <f t="shared" si="134"/>
        <v>2021/22</v>
      </c>
      <c r="G289" s="317" t="str">
        <f t="shared" si="134"/>
        <v>2022/23</v>
      </c>
      <c r="H289" s="317" t="str">
        <f t="shared" si="134"/>
        <v>2023/24</v>
      </c>
      <c r="I289" s="317" t="str">
        <f t="shared" si="134"/>
        <v>2024/25</v>
      </c>
      <c r="J289" s="317" t="str">
        <f t="shared" si="134"/>
        <v>2025/26</v>
      </c>
      <c r="K289" s="317" t="str">
        <f t="shared" si="134"/>
        <v>2026/27</v>
      </c>
      <c r="L289" s="317" t="str">
        <f t="shared" si="134"/>
        <v>2027/28</v>
      </c>
      <c r="M289" s="317" t="str">
        <f t="shared" si="134"/>
        <v>2028/29</v>
      </c>
      <c r="N289" s="317" t="str">
        <f t="shared" si="134"/>
        <v>2029/30</v>
      </c>
    </row>
    <row r="290" spans="2:16" ht="15">
      <c r="B290" s="331"/>
      <c r="C290" s="444">
        <f>C53+C69-C15</f>
        <v>0</v>
      </c>
      <c r="D290" s="444">
        <f>D53+D69-D15</f>
        <v>0</v>
      </c>
      <c r="E290" s="444">
        <f>E53+E69-E15</f>
        <v>0</v>
      </c>
      <c r="F290" s="444">
        <f t="shared" ref="F290:N290" si="135">F53+F69-F15</f>
        <v>0</v>
      </c>
      <c r="G290" s="444">
        <f t="shared" si="135"/>
        <v>0</v>
      </c>
      <c r="H290" s="444">
        <f t="shared" si="135"/>
        <v>0</v>
      </c>
      <c r="I290" s="444">
        <f t="shared" si="135"/>
        <v>0</v>
      </c>
      <c r="J290" s="444">
        <f t="shared" si="135"/>
        <v>0</v>
      </c>
      <c r="K290" s="444">
        <f t="shared" si="135"/>
        <v>0</v>
      </c>
      <c r="L290" s="444">
        <f t="shared" si="135"/>
        <v>0</v>
      </c>
      <c r="M290" s="444">
        <f t="shared" si="135"/>
        <v>0</v>
      </c>
      <c r="N290" s="444">
        <f t="shared" si="135"/>
        <v>0</v>
      </c>
    </row>
    <row r="291" spans="2:16" ht="15">
      <c r="B291" s="331"/>
      <c r="C291" s="318"/>
      <c r="D291" s="318"/>
      <c r="E291" s="318"/>
      <c r="F291" s="318"/>
      <c r="G291" s="318"/>
      <c r="H291" s="318"/>
      <c r="I291" s="318"/>
      <c r="J291" s="318"/>
      <c r="K291" s="318"/>
      <c r="L291" s="318"/>
      <c r="M291" s="318"/>
      <c r="N291" s="318"/>
    </row>
    <row r="292" spans="2:16" ht="15">
      <c r="B292" s="331" t="s">
        <v>263</v>
      </c>
      <c r="H292" s="318"/>
    </row>
    <row r="293" spans="2:16" ht="15">
      <c r="B293" s="331"/>
      <c r="C293" s="356" t="str">
        <f t="shared" ref="C293:N293" si="136">C262</f>
        <v>2018/19</v>
      </c>
      <c r="D293" s="356" t="str">
        <f t="shared" si="136"/>
        <v>2019/20</v>
      </c>
      <c r="E293" s="356" t="str">
        <f t="shared" si="136"/>
        <v>2020/21</v>
      </c>
      <c r="F293" s="356" t="str">
        <f t="shared" si="136"/>
        <v>2021/22</v>
      </c>
      <c r="G293" s="356" t="str">
        <f t="shared" si="136"/>
        <v>2022/23</v>
      </c>
      <c r="H293" s="356" t="str">
        <f t="shared" si="136"/>
        <v>2023/24</v>
      </c>
      <c r="I293" s="356" t="str">
        <f t="shared" si="136"/>
        <v>2024/25</v>
      </c>
      <c r="J293" s="356" t="str">
        <f t="shared" si="136"/>
        <v>2025/26</v>
      </c>
      <c r="K293" s="356" t="str">
        <f t="shared" si="136"/>
        <v>2026/27</v>
      </c>
      <c r="L293" s="356" t="str">
        <f t="shared" si="136"/>
        <v>2027/28</v>
      </c>
      <c r="M293" s="356" t="str">
        <f t="shared" si="136"/>
        <v>2028/29</v>
      </c>
      <c r="N293" s="356" t="str">
        <f t="shared" si="136"/>
        <v>2029/30</v>
      </c>
    </row>
    <row r="294" spans="2:16" ht="13.15">
      <c r="B294" s="354" t="s">
        <v>267</v>
      </c>
      <c r="C294" s="444">
        <f>C36-C15+C279-C290</f>
        <v>243.99419288255166</v>
      </c>
      <c r="D294" s="444">
        <f t="shared" ref="D294:N294" si="137">D36-D15+D279-D290</f>
        <v>246.38031243262535</v>
      </c>
      <c r="E294" s="444">
        <f t="shared" si="137"/>
        <v>241.14647941864874</v>
      </c>
      <c r="F294" s="444">
        <f t="shared" si="137"/>
        <v>229.19444436398976</v>
      </c>
      <c r="G294" s="444">
        <f t="shared" si="137"/>
        <v>235.16654060391167</v>
      </c>
      <c r="H294" s="444">
        <f t="shared" si="137"/>
        <v>234.13049049073851</v>
      </c>
      <c r="I294" s="444">
        <f t="shared" si="137"/>
        <v>235.80033078619437</v>
      </c>
      <c r="J294" s="444">
        <f t="shared" si="137"/>
        <v>233.39241445053884</v>
      </c>
      <c r="K294" s="444">
        <f t="shared" si="137"/>
        <v>224.15170558499034</v>
      </c>
      <c r="L294" s="444">
        <f t="shared" si="137"/>
        <v>214.73233107031552</v>
      </c>
      <c r="M294" s="444">
        <f t="shared" si="137"/>
        <v>207.47884787912724</v>
      </c>
      <c r="N294" s="444">
        <f t="shared" si="137"/>
        <v>209.1206119438568</v>
      </c>
    </row>
    <row r="295" spans="2:16" ht="12.75" customHeight="1">
      <c r="B295" s="1405" t="s">
        <v>264</v>
      </c>
      <c r="C295" s="1405"/>
      <c r="D295" s="1405"/>
      <c r="E295" s="1405"/>
      <c r="F295" s="1405"/>
      <c r="G295" s="1405"/>
      <c r="H295" s="1405"/>
      <c r="I295" s="1405"/>
      <c r="J295" s="1405"/>
      <c r="K295" s="1405"/>
      <c r="L295" s="1405"/>
      <c r="M295" s="1405"/>
      <c r="N295" s="1405"/>
    </row>
    <row r="296" spans="2:16" ht="13.15">
      <c r="B296" s="317" t="s">
        <v>392</v>
      </c>
      <c r="C296" s="274">
        <f>IF(C294&lt;0,0,C294)</f>
        <v>243.99419288255166</v>
      </c>
      <c r="D296" s="274">
        <f t="shared" ref="D296:N296" si="138">IF(D294&lt;0,0,D294)</f>
        <v>246.38031243262535</v>
      </c>
      <c r="E296" s="274">
        <f t="shared" si="138"/>
        <v>241.14647941864874</v>
      </c>
      <c r="F296" s="274">
        <f t="shared" si="138"/>
        <v>229.19444436398976</v>
      </c>
      <c r="G296" s="274">
        <f t="shared" si="138"/>
        <v>235.16654060391167</v>
      </c>
      <c r="H296" s="274">
        <f t="shared" si="138"/>
        <v>234.13049049073851</v>
      </c>
      <c r="I296" s="274">
        <f t="shared" si="138"/>
        <v>235.80033078619437</v>
      </c>
      <c r="J296" s="274">
        <f t="shared" si="138"/>
        <v>233.39241445053884</v>
      </c>
      <c r="K296" s="274">
        <f t="shared" si="138"/>
        <v>224.15170558499034</v>
      </c>
      <c r="L296" s="274">
        <f t="shared" si="138"/>
        <v>214.73233107031552</v>
      </c>
      <c r="M296" s="274">
        <f t="shared" si="138"/>
        <v>207.47884787912724</v>
      </c>
      <c r="N296" s="274">
        <f t="shared" si="138"/>
        <v>209.1206119438568</v>
      </c>
    </row>
    <row r="297" spans="2:16" ht="15">
      <c r="B297" s="331"/>
      <c r="H297" s="318"/>
    </row>
    <row r="298" spans="2:16" ht="15">
      <c r="B298" s="331" t="s">
        <v>174</v>
      </c>
      <c r="H298" s="318"/>
    </row>
    <row r="299" spans="2:16" ht="15">
      <c r="B299" s="331"/>
      <c r="H299" s="318"/>
    </row>
    <row r="300" spans="2:16" ht="13.15">
      <c r="B300" s="332" t="s">
        <v>46</v>
      </c>
      <c r="H300" s="316"/>
    </row>
    <row r="301" spans="2:16">
      <c r="H301" s="316"/>
    </row>
    <row r="302" spans="2:16" ht="13.15">
      <c r="B302" s="329" t="str">
        <f t="shared" ref="B302:B313" si="139">B262</f>
        <v>Age group</v>
      </c>
      <c r="C302" s="329" t="str">
        <f>C293</f>
        <v>2018/19</v>
      </c>
      <c r="D302" s="329" t="str">
        <f t="shared" ref="D302:N302" si="140">D293</f>
        <v>2019/20</v>
      </c>
      <c r="E302" s="329" t="str">
        <f t="shared" si="140"/>
        <v>2020/21</v>
      </c>
      <c r="F302" s="329" t="str">
        <f t="shared" si="140"/>
        <v>2021/22</v>
      </c>
      <c r="G302" s="329" t="str">
        <f t="shared" si="140"/>
        <v>2022/23</v>
      </c>
      <c r="H302" s="329" t="str">
        <f t="shared" si="140"/>
        <v>2023/24</v>
      </c>
      <c r="I302" s="329" t="str">
        <f t="shared" si="140"/>
        <v>2024/25</v>
      </c>
      <c r="J302" s="329" t="str">
        <f t="shared" si="140"/>
        <v>2025/26</v>
      </c>
      <c r="K302" s="329" t="str">
        <f t="shared" si="140"/>
        <v>2026/27</v>
      </c>
      <c r="L302" s="329" t="str">
        <f t="shared" si="140"/>
        <v>2027/28</v>
      </c>
      <c r="M302" s="329" t="str">
        <f t="shared" si="140"/>
        <v>2028/29</v>
      </c>
      <c r="N302" s="329" t="str">
        <f t="shared" si="140"/>
        <v>2029/30</v>
      </c>
    </row>
    <row r="303" spans="2:16" ht="13.15">
      <c r="B303" s="329" t="str">
        <f t="shared" si="139"/>
        <v>20-24</v>
      </c>
      <c r="C303" s="444">
        <f>C$296*Entrant_age_breakdowns!$K76*$G$31</f>
        <v>6.3350265951151492</v>
      </c>
      <c r="D303" s="444">
        <f>D$296*Entrant_age_breakdowns!$K76*$G$31</f>
        <v>6.3969794253454868</v>
      </c>
      <c r="E303" s="444">
        <f>E$296*Entrant_age_breakdowns!$K76*$G$31</f>
        <v>6.2610890135851811</v>
      </c>
      <c r="F303" s="444">
        <f>F$296*Entrant_age_breakdowns!$K76*$G$31</f>
        <v>5.9507682676588232</v>
      </c>
      <c r="G303" s="444">
        <f>G$296*Entrant_age_breakdowns!$K76*$G$31</f>
        <v>6.1058268289365651</v>
      </c>
      <c r="H303" s="444">
        <f>H$296*Entrant_age_breakdowns!$K76*$G$31</f>
        <v>6.0789269878244312</v>
      </c>
      <c r="I303" s="444">
        <f>I$296*Entrant_age_breakdowns!$K76*$G$31</f>
        <v>6.1222824568884011</v>
      </c>
      <c r="J303" s="444">
        <f>J$296*Entrant_age_breakdowns!$K76*$G$31</f>
        <v>6.0597636983680587</v>
      </c>
      <c r="K303" s="444">
        <f>K$296*Entrant_age_breakdowns!$K76*$G$31</f>
        <v>5.8198393963616386</v>
      </c>
      <c r="L303" s="444">
        <f>L$296*Entrant_age_breakdowns!$K76*$G$31</f>
        <v>5.575276247727448</v>
      </c>
      <c r="M303" s="444">
        <f>M$296*Entrant_age_breakdowns!$K76*$G$31</f>
        <v>5.3869479585147735</v>
      </c>
      <c r="N303" s="444">
        <f>N$296*Entrant_age_breakdowns!$K76*$G$31</f>
        <v>5.4295744607691629</v>
      </c>
      <c r="O303" s="318"/>
      <c r="P303" s="318"/>
    </row>
    <row r="304" spans="2:16" ht="13.15">
      <c r="B304" s="329" t="str">
        <f t="shared" si="139"/>
        <v>25-29</v>
      </c>
      <c r="C304" s="444">
        <f>C$296*Entrant_age_breakdowns!$K77*$G$31</f>
        <v>6.6079779733251121</v>
      </c>
      <c r="D304" s="444">
        <f>D$296*Entrant_age_breakdowns!$K77*$G$31</f>
        <v>6.6726001073289201</v>
      </c>
      <c r="E304" s="444">
        <f>E$296*Entrant_age_breakdowns!$K77*$G$31</f>
        <v>6.530854712228197</v>
      </c>
      <c r="F304" s="444">
        <f>F$296*Entrant_age_breakdowns!$K77*$G$31</f>
        <v>6.2071634659549177</v>
      </c>
      <c r="G304" s="444">
        <f>G$296*Entrant_age_breakdowns!$K77*$G$31</f>
        <v>6.3689028907410545</v>
      </c>
      <c r="H304" s="444">
        <f>H$296*Entrant_age_breakdowns!$K77*$G$31</f>
        <v>6.34084404128145</v>
      </c>
      <c r="I304" s="444">
        <f>I$296*Entrant_age_breakdowns!$K77*$G$31</f>
        <v>6.38606752697586</v>
      </c>
      <c r="J304" s="444">
        <f>J$296*Entrant_age_breakdowns!$K77*$G$31</f>
        <v>6.3208550810580153</v>
      </c>
      <c r="K304" s="444">
        <f>K$296*Entrant_age_breakdowns!$K77*$G$31</f>
        <v>6.0705933845804791</v>
      </c>
      <c r="L304" s="444">
        <f>L$296*Entrant_age_breakdowns!$K77*$G$31</f>
        <v>5.815492971820114</v>
      </c>
      <c r="M304" s="444">
        <f>M$296*Entrant_age_breakdowns!$K77*$G$31</f>
        <v>5.6190503573832693</v>
      </c>
      <c r="N304" s="444">
        <f>N$296*Entrant_age_breakdowns!$K77*$G$31</f>
        <v>5.6635134679555437</v>
      </c>
      <c r="O304" s="318"/>
      <c r="P304" s="318"/>
    </row>
    <row r="305" spans="1:16" ht="13.15">
      <c r="B305" s="329" t="str">
        <f t="shared" si="139"/>
        <v>30-34</v>
      </c>
      <c r="C305" s="444">
        <f>C$296*Entrant_age_breakdowns!$K78*$G$31</f>
        <v>3.2356799011130026</v>
      </c>
      <c r="D305" s="444">
        <f>D$296*Entrant_age_breakdowns!$K78*$G$31</f>
        <v>3.2673229454765327</v>
      </c>
      <c r="E305" s="444">
        <f>E$296*Entrant_age_breakdowns!$K78*$G$31</f>
        <v>3.1979155219266713</v>
      </c>
      <c r="F305" s="444">
        <f>F$296*Entrant_age_breakdowns!$K78*$G$31</f>
        <v>3.0394160136110222</v>
      </c>
      <c r="G305" s="444">
        <f>G$296*Entrant_age_breakdowns!$K78*$G$31</f>
        <v>3.1186137664047924</v>
      </c>
      <c r="H305" s="444">
        <f>H$296*Entrant_age_breakdowns!$K78*$G$31</f>
        <v>3.1048743962659549</v>
      </c>
      <c r="I305" s="444">
        <f>I$296*Entrant_age_breakdowns!$K78*$G$31</f>
        <v>3.1270186473985051</v>
      </c>
      <c r="J305" s="444">
        <f>J$296*Entrant_age_breakdowns!$K78*$G$31</f>
        <v>3.095086549348153</v>
      </c>
      <c r="K305" s="444">
        <f>K$296*Entrant_age_breakdowns!$K78*$G$31</f>
        <v>2.9725427478131525</v>
      </c>
      <c r="L305" s="444">
        <f>L$296*Entrant_age_breakdowns!$K78*$G$31</f>
        <v>2.8476296077169856</v>
      </c>
      <c r="M305" s="444">
        <f>M$296*Entrant_age_breakdowns!$K78*$G$31</f>
        <v>2.751438999663923</v>
      </c>
      <c r="N305" s="444">
        <f>N$296*Entrant_age_breakdowns!$K78*$G$31</f>
        <v>2.7732109235111926</v>
      </c>
      <c r="O305" s="318"/>
      <c r="P305" s="318"/>
    </row>
    <row r="306" spans="1:16" ht="13.15">
      <c r="B306" s="329" t="str">
        <f t="shared" si="139"/>
        <v>35-39</v>
      </c>
      <c r="C306" s="444">
        <f>C$296*Entrant_age_breakdowns!$K79*$G$31</f>
        <v>2.4172773865764432</v>
      </c>
      <c r="D306" s="444">
        <f>D$296*Entrant_age_breakdowns!$K79*$G$31</f>
        <v>2.4409169361981733</v>
      </c>
      <c r="E306" s="444">
        <f>E$296*Entrant_age_breakdowns!$K79*$G$31</f>
        <v>2.3890647751268936</v>
      </c>
      <c r="F306" s="444">
        <f>F$296*Entrant_age_breakdowns!$K79*$G$31</f>
        <v>2.270654645279651</v>
      </c>
      <c r="G306" s="444">
        <f>G$296*Entrant_age_breakdowns!$K79*$G$31</f>
        <v>2.3298208615763252</v>
      </c>
      <c r="H306" s="444">
        <f>H$296*Entrant_age_breakdowns!$K79*$G$31</f>
        <v>2.3195565988070102</v>
      </c>
      <c r="I306" s="444">
        <f>I$296*Entrant_age_breakdowns!$K79*$G$31</f>
        <v>2.336099890832581</v>
      </c>
      <c r="J306" s="444">
        <f>J$296*Entrant_age_breakdowns!$K79*$G$31</f>
        <v>2.312244398051448</v>
      </c>
      <c r="K306" s="444">
        <f>K$296*Entrant_age_breakdowns!$K79*$G$31</f>
        <v>2.2206956758760024</v>
      </c>
      <c r="L306" s="444">
        <f>L$296*Entrant_age_breakdowns!$K79*$G$31</f>
        <v>2.1273768934040849</v>
      </c>
      <c r="M306" s="444">
        <f>M$296*Entrant_age_breakdowns!$K79*$G$31</f>
        <v>2.0555158352172955</v>
      </c>
      <c r="N306" s="444">
        <f>N$296*Entrant_age_breakdowns!$K79*$G$31</f>
        <v>2.0717809729276628</v>
      </c>
      <c r="O306" s="318"/>
      <c r="P306" s="318"/>
    </row>
    <row r="307" spans="1:16" ht="13.15">
      <c r="B307" s="329" t="str">
        <f t="shared" si="139"/>
        <v>40-44</v>
      </c>
      <c r="C307" s="444">
        <f>C$296*Entrant_age_breakdowns!$K80*$G$31</f>
        <v>2.0183556125861255</v>
      </c>
      <c r="D307" s="444">
        <f>D$296*Entrant_age_breakdowns!$K80*$G$31</f>
        <v>2.038093942131169</v>
      </c>
      <c r="E307" s="444">
        <f>E$296*Entrant_age_breakdowns!$K80*$G$31</f>
        <v>1.9947989107441593</v>
      </c>
      <c r="F307" s="444">
        <f>F$296*Entrant_age_breakdowns!$K80*$G$31</f>
        <v>1.8959299305057276</v>
      </c>
      <c r="G307" s="444">
        <f>G$296*Entrant_age_breakdowns!$K80*$G$31</f>
        <v>1.9453319831625835</v>
      </c>
      <c r="H307" s="444">
        <f>H$296*Entrant_age_breakdowns!$K80*$G$31</f>
        <v>1.9367616252530813</v>
      </c>
      <c r="I307" s="444">
        <f>I$296*Entrant_age_breakdowns!$K80*$G$31</f>
        <v>1.9505747881510942</v>
      </c>
      <c r="J307" s="444">
        <f>J$296*Entrant_age_breakdowns!$K80*$G$31</f>
        <v>1.9306561524110724</v>
      </c>
      <c r="K307" s="444">
        <f>K$296*Entrant_age_breakdowns!$K80*$G$31</f>
        <v>1.8542156585504992</v>
      </c>
      <c r="L307" s="444">
        <f>L$296*Entrant_age_breakdowns!$K80*$G$31</f>
        <v>1.7762972163361961</v>
      </c>
      <c r="M307" s="444">
        <f>M$296*Entrant_age_breakdowns!$K80*$G$31</f>
        <v>1.7162953435999004</v>
      </c>
      <c r="N307" s="444">
        <f>N$296*Entrant_age_breakdowns!$K80*$G$31</f>
        <v>1.7298762558152341</v>
      </c>
      <c r="O307" s="318"/>
      <c r="P307" s="318"/>
    </row>
    <row r="308" spans="1:16" ht="13.15">
      <c r="B308" s="329" t="str">
        <f t="shared" si="139"/>
        <v>45-49</v>
      </c>
      <c r="C308" s="444">
        <f>C$296*Entrant_age_breakdowns!$K81*$G$31</f>
        <v>1.7161848527329058</v>
      </c>
      <c r="D308" s="444">
        <f>D$296*Entrant_age_breakdowns!$K81*$G$31</f>
        <v>1.7329681301554853</v>
      </c>
      <c r="E308" s="444">
        <f>E$296*Entrant_age_breakdowns!$K81*$G$31</f>
        <v>1.6961548567156386</v>
      </c>
      <c r="F308" s="444">
        <f>F$296*Entrant_age_breakdowns!$K81*$G$31</f>
        <v>1.6120876857809108</v>
      </c>
      <c r="G308" s="444">
        <f>G$296*Entrant_age_breakdowns!$K81*$G$31</f>
        <v>1.6540936900424574</v>
      </c>
      <c r="H308" s="444">
        <f>H$296*Entrant_age_breakdowns!$K81*$G$31</f>
        <v>1.6468064120548382</v>
      </c>
      <c r="I308" s="444">
        <f>I$296*Entrant_age_breakdowns!$K81*$G$31</f>
        <v>1.658551587575978</v>
      </c>
      <c r="J308" s="444">
        <f>J$296*Entrant_age_breakdowns!$K81*$G$31</f>
        <v>1.6416149978437407</v>
      </c>
      <c r="K308" s="444">
        <f>K$296*Entrant_age_breakdowns!$K81*$G$31</f>
        <v>1.5766185141315125</v>
      </c>
      <c r="L308" s="444">
        <f>L$296*Entrant_age_breakdowns!$K81*$G$31</f>
        <v>1.5103653477207668</v>
      </c>
      <c r="M308" s="444">
        <f>M$296*Entrant_age_breakdowns!$K81*$G$31</f>
        <v>1.459346436839301</v>
      </c>
      <c r="N308" s="444">
        <f>N$296*Entrant_age_breakdowns!$K81*$G$31</f>
        <v>1.470894132242881</v>
      </c>
      <c r="O308" s="318"/>
      <c r="P308" s="318"/>
    </row>
    <row r="309" spans="1:16" ht="13.15">
      <c r="B309" s="329" t="str">
        <f t="shared" si="139"/>
        <v>50-54</v>
      </c>
      <c r="C309" s="444">
        <f>C$296*Entrant_age_breakdowns!$K82*$G$31</f>
        <v>1.2653310275609664</v>
      </c>
      <c r="D309" s="444">
        <f>D$296*Entrant_age_breakdowns!$K82*$G$31</f>
        <v>1.2777052200223067</v>
      </c>
      <c r="E309" s="444">
        <f>E$296*Entrant_age_breakdowns!$K82*$G$31</f>
        <v>1.2505630523033999</v>
      </c>
      <c r="F309" s="444">
        <f>F$296*Entrant_age_breakdowns!$K82*$G$31</f>
        <v>1.1885809181448379</v>
      </c>
      <c r="G309" s="444">
        <f>G$296*Entrant_age_breakdowns!$K82*$G$31</f>
        <v>1.2195516497949588</v>
      </c>
      <c r="H309" s="444">
        <f>H$296*Entrant_age_breakdowns!$K82*$G$31</f>
        <v>1.2141787909624657</v>
      </c>
      <c r="I309" s="444">
        <f>I$296*Entrant_age_breakdowns!$K82*$G$31</f>
        <v>1.2228384263084959</v>
      </c>
      <c r="J309" s="444">
        <f>J$296*Entrant_age_breakdowns!$K82*$G$31</f>
        <v>1.2103511977589936</v>
      </c>
      <c r="K309" s="444">
        <f>K$296*Entrant_age_breakdowns!$K82*$G$31</f>
        <v>1.1624297472273224</v>
      </c>
      <c r="L309" s="444">
        <f>L$296*Entrant_age_breakdowns!$K82*$G$31</f>
        <v>1.1135817533762058</v>
      </c>
      <c r="M309" s="444">
        <f>M$296*Entrant_age_breakdowns!$K82*$G$31</f>
        <v>1.0759658690337435</v>
      </c>
      <c r="N309" s="444">
        <f>N$296*Entrant_age_breakdowns!$K82*$G$31</f>
        <v>1.084479903677334</v>
      </c>
      <c r="O309" s="318"/>
      <c r="P309" s="318"/>
    </row>
    <row r="310" spans="1:16" ht="13.15">
      <c r="B310" s="329" t="str">
        <f t="shared" si="139"/>
        <v>55-59</v>
      </c>
      <c r="C310" s="444">
        <f>C$296*Entrant_age_breakdowns!$K83*$G$31</f>
        <v>0.76937258144383036</v>
      </c>
      <c r="D310" s="444">
        <f>D$296*Entrant_age_breakdowns!$K83*$G$31</f>
        <v>0.7768965923073079</v>
      </c>
      <c r="E310" s="444">
        <f>E$296*Entrant_age_breakdowns!$K83*$G$31</f>
        <v>0.76039305355814013</v>
      </c>
      <c r="F310" s="444">
        <f>F$296*Entrant_age_breakdowns!$K83*$G$31</f>
        <v>0.72270540224614155</v>
      </c>
      <c r="G310" s="444">
        <f>G$296*Entrant_age_breakdowns!$K83*$G$31</f>
        <v>0.74153686313648925</v>
      </c>
      <c r="H310" s="444">
        <f>H$296*Entrant_age_breakdowns!$K83*$G$31</f>
        <v>0.73826994706500337</v>
      </c>
      <c r="I310" s="444">
        <f>I$296*Entrant_age_breakdowns!$K83*$G$31</f>
        <v>0.74353535655502445</v>
      </c>
      <c r="J310" s="444">
        <f>J$296*Entrant_age_breakdowns!$K83*$G$31</f>
        <v>0.7359426151656594</v>
      </c>
      <c r="K310" s="444">
        <f>K$296*Entrant_age_breakdowns!$K83*$G$31</f>
        <v>0.70680442974302449</v>
      </c>
      <c r="L310" s="444">
        <f>L$296*Entrant_age_breakdowns!$K83*$G$31</f>
        <v>0.67710286840533318</v>
      </c>
      <c r="M310" s="444">
        <f>M$296*Entrant_age_breakdowns!$K83*$G$31</f>
        <v>0.65423088517764127</v>
      </c>
      <c r="N310" s="444">
        <f>N$296*Entrant_age_breakdowns!$K83*$G$31</f>
        <v>0.65940776353560571</v>
      </c>
      <c r="O310" s="318"/>
      <c r="P310" s="318"/>
    </row>
    <row r="311" spans="1:16" ht="13.15">
      <c r="B311" s="329" t="str">
        <f t="shared" si="139"/>
        <v>60-64</v>
      </c>
      <c r="C311" s="444">
        <f>C$296*Entrant_age_breakdowns!$K84*$G$31</f>
        <v>0.38984736606029197</v>
      </c>
      <c r="D311" s="444">
        <f>D$296*Entrant_age_breakdowns!$K84*$G$31</f>
        <v>0.39365984377015678</v>
      </c>
      <c r="E311" s="444">
        <f>E$296*Entrant_age_breakdowns!$K84*$G$31</f>
        <v>0.38529736599643233</v>
      </c>
      <c r="F311" s="444">
        <f>F$296*Entrant_age_breakdowns!$K84*$G$31</f>
        <v>0.36620072549826299</v>
      </c>
      <c r="G311" s="444">
        <f>G$296*Entrant_age_breakdowns!$K84*$G$31</f>
        <v>0.37574278041968001</v>
      </c>
      <c r="H311" s="444">
        <f>H$296*Entrant_age_breakdowns!$K84*$G$31</f>
        <v>0.37408740738413632</v>
      </c>
      <c r="I311" s="444">
        <f>I$296*Entrant_age_breakdowns!$K84*$G$31</f>
        <v>0.37675543334505812</v>
      </c>
      <c r="J311" s="444">
        <f>J$296*Entrant_age_breakdowns!$K84*$G$31</f>
        <v>0.37290812931679901</v>
      </c>
      <c r="K311" s="444">
        <f>K$296*Entrant_age_breakdowns!$K84*$G$31</f>
        <v>0.35814357295910676</v>
      </c>
      <c r="L311" s="444">
        <f>L$296*Entrant_age_breakdowns!$K84*$G$31</f>
        <v>0.34309354942740328</v>
      </c>
      <c r="M311" s="444">
        <f>M$296*Entrant_age_breakdowns!$K84*$G$31</f>
        <v>0.33150412886193709</v>
      </c>
      <c r="N311" s="444">
        <f>N$296*Entrant_age_breakdowns!$K84*$G$31</f>
        <v>0.33412729537572111</v>
      </c>
      <c r="O311" s="318"/>
      <c r="P311" s="318"/>
    </row>
    <row r="312" spans="1:16" ht="13.15">
      <c r="B312" s="329" t="str">
        <f t="shared" si="139"/>
        <v>65 plus</v>
      </c>
      <c r="C312" s="444">
        <f>C$296*Entrant_age_breakdowns!$K85*$G$31</f>
        <v>0.11990629930422479</v>
      </c>
      <c r="D312" s="444">
        <f>D$296*Entrant_age_breakdowns!$K85*$G$31</f>
        <v>0.12107891231425869</v>
      </c>
      <c r="E312" s="444">
        <f>E$296*Entrant_age_breakdowns!$K85*$G$31</f>
        <v>0.11850684475614141</v>
      </c>
      <c r="F312" s="444">
        <f>F$296*Entrant_age_breakdowns!$K85*$G$31</f>
        <v>0.11263324475104472</v>
      </c>
      <c r="G312" s="444">
        <f>G$296*Entrant_age_breakdowns!$K85*$G$31</f>
        <v>0.11556811771157621</v>
      </c>
      <c r="H312" s="444">
        <f>H$296*Entrant_age_breakdowns!$K85*$G$31</f>
        <v>0.1150589706146856</v>
      </c>
      <c r="I312" s="444">
        <f>I$296*Entrant_age_breakdowns!$K85*$G$31</f>
        <v>0.11587958182633673</v>
      </c>
      <c r="J312" s="444">
        <f>J$296*Entrant_age_breakdowns!$K85*$G$31</f>
        <v>0.11469625720114114</v>
      </c>
      <c r="K312" s="444">
        <f>K$296*Entrant_age_breakdowns!$K85*$G$31</f>
        <v>0.11015508681538112</v>
      </c>
      <c r="L312" s="444">
        <f>L$296*Entrant_age_breakdowns!$K85*$G$31</f>
        <v>0.10552611459898559</v>
      </c>
      <c r="M312" s="444">
        <f>M$296*Entrant_age_breakdowns!$K85*$G$31</f>
        <v>0.10196152842484069</v>
      </c>
      <c r="N312" s="444">
        <f>N$296*Entrant_age_breakdowns!$K85*$G$31</f>
        <v>0.10276834210760381</v>
      </c>
      <c r="O312" s="318"/>
      <c r="P312" s="318"/>
    </row>
    <row r="313" spans="1:16" ht="13.15">
      <c r="B313" s="329" t="str">
        <f t="shared" si="139"/>
        <v>Total</v>
      </c>
      <c r="C313" s="444">
        <f>C$296*Entrant_age_breakdowns!$K86*$G$31</f>
        <v>24.874959595818051</v>
      </c>
      <c r="D313" s="444">
        <f>D$296*Entrant_age_breakdowns!$K86*$G$31</f>
        <v>25.118222055049795</v>
      </c>
      <c r="E313" s="444">
        <f>E$296*Entrant_age_breakdowns!$K86*$G$31</f>
        <v>24.584638106940854</v>
      </c>
      <c r="F313" s="444">
        <f>F$296*Entrant_age_breakdowns!$K86*$G$31</f>
        <v>23.36614029943134</v>
      </c>
      <c r="G313" s="444">
        <f>G$296*Entrant_age_breakdowns!$K86*$G$31</f>
        <v>23.974989431926481</v>
      </c>
      <c r="H313" s="444">
        <f>H$296*Entrant_age_breakdowns!$K86*$G$31</f>
        <v>23.869365177513057</v>
      </c>
      <c r="I313" s="444">
        <f>I$296*Entrant_age_breakdowns!$K86*$G$31</f>
        <v>24.039603695857334</v>
      </c>
      <c r="J313" s="444">
        <f>J$296*Entrant_age_breakdowns!$K86*$G$31</f>
        <v>23.794119076523081</v>
      </c>
      <c r="K313" s="444">
        <f>K$296*Entrant_age_breakdowns!$K86*$G$31</f>
        <v>22.852038214058119</v>
      </c>
      <c r="L313" s="444">
        <f>L$296*Entrant_age_breakdowns!$K86*$G$31</f>
        <v>21.891742570533523</v>
      </c>
      <c r="M313" s="444">
        <f>M$296*Entrant_age_breakdowns!$K86*$G$31</f>
        <v>21.152257342716624</v>
      </c>
      <c r="N313" s="444">
        <f>N$296*Entrant_age_breakdowns!$K86*$G$31</f>
        <v>21.319633517917939</v>
      </c>
      <c r="O313" s="318"/>
      <c r="P313" s="318"/>
    </row>
    <row r="314" spans="1:16">
      <c r="A314" s="300">
        <f>SUM(C314:N314)</f>
        <v>0</v>
      </c>
      <c r="C314" s="300">
        <f>SUM(C303:C312)-C313</f>
        <v>0</v>
      </c>
      <c r="D314" s="300">
        <f t="shared" ref="D314:N314" si="141">SUM(D303:D312)-D313</f>
        <v>0</v>
      </c>
      <c r="E314" s="300">
        <f t="shared" si="141"/>
        <v>0</v>
      </c>
      <c r="F314" s="300">
        <f t="shared" si="141"/>
        <v>0</v>
      </c>
      <c r="G314" s="300">
        <f t="shared" si="141"/>
        <v>0</v>
      </c>
      <c r="H314" s="300">
        <f t="shared" si="141"/>
        <v>0</v>
      </c>
      <c r="I314" s="300">
        <f t="shared" si="141"/>
        <v>0</v>
      </c>
      <c r="J314" s="300">
        <f t="shared" si="141"/>
        <v>0</v>
      </c>
      <c r="K314" s="300">
        <f t="shared" si="141"/>
        <v>0</v>
      </c>
      <c r="L314" s="300">
        <f t="shared" si="141"/>
        <v>0</v>
      </c>
      <c r="M314" s="300">
        <f t="shared" si="141"/>
        <v>0</v>
      </c>
      <c r="N314" s="300">
        <f t="shared" si="141"/>
        <v>0</v>
      </c>
    </row>
    <row r="316" spans="1:16" ht="13.15">
      <c r="B316" s="332" t="s">
        <v>47</v>
      </c>
      <c r="H316" s="316"/>
    </row>
    <row r="317" spans="1:16">
      <c r="H317" s="316"/>
    </row>
    <row r="318" spans="1:16" ht="13.15">
      <c r="B318" s="329" t="str">
        <f t="shared" ref="B318:B329" si="142">B302</f>
        <v>Age group</v>
      </c>
      <c r="C318" s="329" t="str">
        <f>C293</f>
        <v>2018/19</v>
      </c>
      <c r="D318" s="329" t="str">
        <f t="shared" ref="D318:N318" si="143">D302</f>
        <v>2019/20</v>
      </c>
      <c r="E318" s="329" t="str">
        <f t="shared" si="143"/>
        <v>2020/21</v>
      </c>
      <c r="F318" s="329" t="str">
        <f t="shared" si="143"/>
        <v>2021/22</v>
      </c>
      <c r="G318" s="329" t="str">
        <f t="shared" si="143"/>
        <v>2022/23</v>
      </c>
      <c r="H318" s="329" t="str">
        <f t="shared" si="143"/>
        <v>2023/24</v>
      </c>
      <c r="I318" s="329" t="str">
        <f t="shared" si="143"/>
        <v>2024/25</v>
      </c>
      <c r="J318" s="329" t="str">
        <f t="shared" si="143"/>
        <v>2025/26</v>
      </c>
      <c r="K318" s="329" t="str">
        <f t="shared" si="143"/>
        <v>2026/27</v>
      </c>
      <c r="L318" s="329" t="str">
        <f t="shared" si="143"/>
        <v>2027/28</v>
      </c>
      <c r="M318" s="329" t="str">
        <f t="shared" si="143"/>
        <v>2028/29</v>
      </c>
      <c r="N318" s="329" t="str">
        <f t="shared" si="143"/>
        <v>2029/30</v>
      </c>
    </row>
    <row r="319" spans="1:16" ht="13.15">
      <c r="B319" s="329" t="str">
        <f t="shared" si="142"/>
        <v>20-24</v>
      </c>
      <c r="C319" s="444">
        <f>C$296*Entrant_age_breakdowns!$K76*$H$31</f>
        <v>55.804157792725348</v>
      </c>
      <c r="D319" s="444">
        <f>D$296*Entrant_age_breakdowns!$K76*$H$31</f>
        <v>56.349889600156985</v>
      </c>
      <c r="E319" s="444">
        <f>E$296*Entrant_age_breakdowns!$K76*$H$31</f>
        <v>55.15285437598952</v>
      </c>
      <c r="F319" s="444">
        <f>F$296*Entrant_age_breakdowns!$K76*$H$31</f>
        <v>52.419292391358901</v>
      </c>
      <c r="G319" s="444">
        <f>G$296*Entrant_age_breakdowns!$K76*$H$31</f>
        <v>53.78517654207868</v>
      </c>
      <c r="H319" s="444">
        <f>H$296*Entrant_age_breakdowns!$K76*$H$31</f>
        <v>53.548220476388565</v>
      </c>
      <c r="I319" s="444">
        <f>I$296*Entrant_age_breakdowns!$K76*$H$31</f>
        <v>53.930131333509344</v>
      </c>
      <c r="J319" s="444">
        <f>J$296*Entrant_age_breakdowns!$K76*$H$31</f>
        <v>53.379414361276801</v>
      </c>
      <c r="K319" s="444">
        <f>K$296*Entrant_age_breakdowns!$K76*$H$31</f>
        <v>51.265962522290103</v>
      </c>
      <c r="L319" s="444">
        <f>L$296*Entrant_age_breakdowns!$K76*$H$31</f>
        <v>49.111647882602306</v>
      </c>
      <c r="M319" s="444">
        <f>M$296*Entrant_age_breakdowns!$K76*$H$31</f>
        <v>47.452696430660204</v>
      </c>
      <c r="N319" s="444">
        <f>N$296*Entrant_age_breakdowns!$K76*$H$31</f>
        <v>47.82818594475161</v>
      </c>
    </row>
    <row r="320" spans="1:16" ht="13.15">
      <c r="B320" s="329" t="str">
        <f t="shared" si="142"/>
        <v>25-29</v>
      </c>
      <c r="C320" s="444">
        <f>C$296*Entrant_age_breakdowns!$K77*$H$31</f>
        <v>58.208539455639858</v>
      </c>
      <c r="D320" s="444">
        <f>D$296*Entrant_age_breakdowns!$K77*$H$31</f>
        <v>58.77778470010842</v>
      </c>
      <c r="E320" s="444">
        <f>E$296*Entrant_age_breakdowns!$K77*$H$31</f>
        <v>57.529173936470549</v>
      </c>
      <c r="F320" s="444">
        <f>F$296*Entrant_age_breakdowns!$K77*$H$31</f>
        <v>54.677833517933649</v>
      </c>
      <c r="G320" s="444">
        <f>G$296*Entrant_age_breakdowns!$K77*$H$31</f>
        <v>56.102568244229801</v>
      </c>
      <c r="H320" s="444">
        <f>H$296*Entrant_age_breakdowns!$K77*$H$31</f>
        <v>55.855402673696368</v>
      </c>
      <c r="I320" s="444">
        <f>I$296*Entrant_age_breakdowns!$K77*$H$31</f>
        <v>56.253768567467652</v>
      </c>
      <c r="J320" s="444">
        <f>J$296*Entrant_age_breakdowns!$K77*$H$31</f>
        <v>55.679323367055225</v>
      </c>
      <c r="K320" s="444">
        <f>K$296*Entrant_age_breakdowns!$K77*$H$31</f>
        <v>53.47481120123792</v>
      </c>
      <c r="L320" s="444">
        <f>L$296*Entrant_age_breakdowns!$K77*$H$31</f>
        <v>51.227675617364326</v>
      </c>
      <c r="M320" s="444">
        <f>M$296*Entrant_age_breakdowns!$K77*$H$31</f>
        <v>49.497246472567674</v>
      </c>
      <c r="N320" s="444">
        <f>N$296*Entrant_age_breakdowns!$K77*$H$31</f>
        <v>49.888914352895725</v>
      </c>
    </row>
    <row r="321" spans="1:14" ht="13.15">
      <c r="B321" s="329" t="str">
        <f t="shared" si="142"/>
        <v>30-34</v>
      </c>
      <c r="C321" s="444">
        <f>C$296*Entrant_age_breakdowns!$K78*$H$31</f>
        <v>28.502546762422533</v>
      </c>
      <c r="D321" s="444">
        <f>D$296*Entrant_age_breakdowns!$K78*$H$31</f>
        <v>28.781284888331307</v>
      </c>
      <c r="E321" s="444">
        <f>E$296*Entrant_age_breakdowns!$K78*$H$31</f>
        <v>28.16988685272565</v>
      </c>
      <c r="F321" s="444">
        <f>F$296*Entrant_age_breakdowns!$K78*$H$31</f>
        <v>26.773691992401613</v>
      </c>
      <c r="G321" s="444">
        <f>G$296*Entrant_age_breakdowns!$K78*$H$31</f>
        <v>27.471331351507171</v>
      </c>
      <c r="H321" s="444">
        <f>H$296*Entrant_age_breakdowns!$K78*$H$31</f>
        <v>27.350303607157759</v>
      </c>
      <c r="I321" s="444">
        <f>I$296*Entrant_age_breakdowns!$K78*$H$31</f>
        <v>27.545368500074773</v>
      </c>
      <c r="J321" s="444">
        <f>J$296*Entrant_age_breakdowns!$K78*$H$31</f>
        <v>27.264084150040841</v>
      </c>
      <c r="K321" s="444">
        <f>K$296*Entrant_age_breakdowns!$K78*$H$31</f>
        <v>26.184616915814448</v>
      </c>
      <c r="L321" s="444">
        <f>L$296*Entrant_age_breakdowns!$K78*$H$31</f>
        <v>25.084278586424279</v>
      </c>
      <c r="M321" s="444">
        <f>M$296*Entrant_age_breakdowns!$K78*$H$31</f>
        <v>24.236952093097418</v>
      </c>
      <c r="N321" s="444">
        <f>N$296*Entrant_age_breakdowns!$K78*$H$31</f>
        <v>24.428737219107955</v>
      </c>
    </row>
    <row r="322" spans="1:14" ht="13.15">
      <c r="B322" s="329" t="str">
        <f t="shared" si="142"/>
        <v>35-39</v>
      </c>
      <c r="C322" s="444">
        <f>C$296*Entrant_age_breakdowns!$K79*$H$31</f>
        <v>21.293380017269946</v>
      </c>
      <c r="D322" s="444">
        <f>D$296*Entrant_age_breakdowns!$K79*$H$31</f>
        <v>21.501616736947994</v>
      </c>
      <c r="E322" s="444">
        <f>E$296*Entrant_age_breakdowns!$K79*$H$31</f>
        <v>21.044859983859276</v>
      </c>
      <c r="F322" s="444">
        <f>F$296*Entrant_age_breakdowns!$K79*$H$31</f>
        <v>20.001805551325749</v>
      </c>
      <c r="G322" s="444">
        <f>G$296*Entrant_age_breakdowns!$K79*$H$31</f>
        <v>20.522990556731099</v>
      </c>
      <c r="H322" s="444">
        <f>H$296*Entrant_age_breakdowns!$K79*$H$31</f>
        <v>20.432574434461536</v>
      </c>
      <c r="I322" s="444">
        <f>I$296*Entrant_age_breakdowns!$K79*$H$31</f>
        <v>20.578301443613789</v>
      </c>
      <c r="J322" s="444">
        <f>J$296*Entrant_age_breakdowns!$K79*$H$31</f>
        <v>20.368162517850152</v>
      </c>
      <c r="K322" s="444">
        <f>K$296*Entrant_age_breakdowns!$K79*$H$31</f>
        <v>19.561725597452646</v>
      </c>
      <c r="L322" s="444">
        <f>L$296*Entrant_age_breakdowns!$K79*$H$31</f>
        <v>18.739696520873334</v>
      </c>
      <c r="M322" s="444">
        <f>M$296*Entrant_age_breakdowns!$K79*$H$31</f>
        <v>18.106684840496179</v>
      </c>
      <c r="N322" s="444">
        <f>N$296*Entrant_age_breakdowns!$K79*$H$31</f>
        <v>18.249961636209971</v>
      </c>
    </row>
    <row r="323" spans="1:14" ht="13.15">
      <c r="B323" s="329" t="str">
        <f t="shared" si="142"/>
        <v>40-44</v>
      </c>
      <c r="C323" s="444">
        <f>C$296*Entrant_age_breakdowns!$K80*$H$31</f>
        <v>17.779346841801491</v>
      </c>
      <c r="D323" s="444">
        <f>D$296*Entrant_age_breakdowns!$K80*$H$31</f>
        <v>17.953218385978712</v>
      </c>
      <c r="E323" s="444">
        <f>E$296*Entrant_age_breakdowns!$K80*$H$31</f>
        <v>17.57183991394125</v>
      </c>
      <c r="F323" s="444">
        <f>F$296*Entrant_age_breakdowns!$K80*$H$31</f>
        <v>16.700920101499481</v>
      </c>
      <c r="G323" s="444">
        <f>G$296*Entrant_age_breakdowns!$K80*$H$31</f>
        <v>17.1360942717032</v>
      </c>
      <c r="H323" s="444">
        <f>H$296*Entrant_age_breakdowns!$K80*$H$31</f>
        <v>17.060599465495002</v>
      </c>
      <c r="I323" s="444">
        <f>I$296*Entrant_age_breakdowns!$K80*$H$31</f>
        <v>17.182277237545986</v>
      </c>
      <c r="J323" s="444">
        <f>J$296*Entrant_age_breakdowns!$K80*$H$31</f>
        <v>17.006817407162778</v>
      </c>
      <c r="K323" s="444">
        <f>K$296*Entrant_age_breakdowns!$K80*$H$31</f>
        <v>16.333466266942075</v>
      </c>
      <c r="L323" s="444">
        <f>L$296*Entrant_age_breakdowns!$K80*$H$31</f>
        <v>15.647096134314197</v>
      </c>
      <c r="M323" s="444">
        <f>M$296*Entrant_age_breakdowns!$K80*$H$31</f>
        <v>15.11854997531036</v>
      </c>
      <c r="N323" s="444">
        <f>N$296*Entrant_age_breakdowns!$K80*$H$31</f>
        <v>15.238181891112895</v>
      </c>
    </row>
    <row r="324" spans="1:14" ht="13.15">
      <c r="B324" s="329" t="str">
        <f t="shared" si="142"/>
        <v>45-49</v>
      </c>
      <c r="C324" s="444">
        <f>C$296*Entrant_age_breakdowns!$K81*$H$31</f>
        <v>15.117576680299857</v>
      </c>
      <c r="D324" s="444">
        <f>D$296*Entrant_age_breakdowns!$K81*$H$31</f>
        <v>15.265417679466443</v>
      </c>
      <c r="E324" s="444">
        <f>E$296*Entrant_age_breakdowns!$K81*$H$31</f>
        <v>14.941135896421047</v>
      </c>
      <c r="F324" s="444">
        <f>F$296*Entrant_age_breakdowns!$K81*$H$31</f>
        <v>14.200602671880684</v>
      </c>
      <c r="G324" s="444">
        <f>G$296*Entrant_age_breakdowns!$K81*$H$31</f>
        <v>14.570626326060882</v>
      </c>
      <c r="H324" s="444">
        <f>H$296*Entrant_age_breakdowns!$K81*$H$31</f>
        <v>14.506433949818273</v>
      </c>
      <c r="I324" s="444">
        <f>I$296*Entrant_age_breakdowns!$K81*$H$31</f>
        <v>14.609895177367079</v>
      </c>
      <c r="J324" s="444">
        <f>J$296*Entrant_age_breakdowns!$K81*$H$31</f>
        <v>14.460703676479428</v>
      </c>
      <c r="K324" s="444">
        <f>K$296*Entrant_age_breakdowns!$K81*$H$31</f>
        <v>13.888160849927401</v>
      </c>
      <c r="L324" s="444">
        <f>L$296*Entrant_age_breakdowns!$K81*$H$31</f>
        <v>13.304548122002343</v>
      </c>
      <c r="M324" s="444">
        <f>M$296*Entrant_age_breakdowns!$K81*$H$31</f>
        <v>12.855131326272133</v>
      </c>
      <c r="N324" s="444">
        <f>N$296*Entrant_age_breakdowns!$K81*$H$31</f>
        <v>12.956852985489888</v>
      </c>
    </row>
    <row r="325" spans="1:14" ht="13.15">
      <c r="B325" s="329" t="str">
        <f t="shared" si="142"/>
        <v>50-54</v>
      </c>
      <c r="C325" s="444">
        <f>C$296*Entrant_age_breakdowns!$K82*$H$31</f>
        <v>11.146083013525221</v>
      </c>
      <c r="D325" s="444">
        <f>D$296*Entrant_age_breakdowns!$K82*$H$31</f>
        <v>11.255085142924747</v>
      </c>
      <c r="E325" s="444">
        <f>E$296*Entrant_age_breakdowns!$K82*$H$31</f>
        <v>11.015994463906853</v>
      </c>
      <c r="F325" s="444">
        <f>F$296*Entrant_age_breakdowns!$K82*$H$31</f>
        <v>10.470004523220362</v>
      </c>
      <c r="G325" s="444">
        <f>G$296*Entrant_age_breakdowns!$K82*$H$31</f>
        <v>10.742820362271798</v>
      </c>
      <c r="H325" s="444">
        <f>H$296*Entrant_age_breakdowns!$K82*$H$31</f>
        <v>10.6954917745248</v>
      </c>
      <c r="I325" s="444">
        <f>I$296*Entrant_age_breakdowns!$K82*$H$31</f>
        <v>10.771773010289452</v>
      </c>
      <c r="J325" s="444">
        <f>J$296*Entrant_age_breakdowns!$K82*$H$31</f>
        <v>10.661775165464684</v>
      </c>
      <c r="K325" s="444">
        <f>K$296*Entrant_age_breakdowns!$K82*$H$31</f>
        <v>10.239643364283658</v>
      </c>
      <c r="L325" s="444">
        <f>L$296*Entrant_age_breakdowns!$K82*$H$31</f>
        <v>9.8093498026389909</v>
      </c>
      <c r="M325" s="444">
        <f>M$296*Entrant_age_breakdowns!$K82*$H$31</f>
        <v>9.4779979584370615</v>
      </c>
      <c r="N325" s="444">
        <f>N$296*Entrant_age_breakdowns!$K82*$H$31</f>
        <v>9.5529966226999736</v>
      </c>
    </row>
    <row r="326" spans="1:14" ht="13.15">
      <c r="B326" s="329" t="str">
        <f t="shared" si="142"/>
        <v>55-59</v>
      </c>
      <c r="C326" s="444">
        <f>C$296*Entrant_age_breakdowns!$K83*$H$31</f>
        <v>6.7772705120754972</v>
      </c>
      <c r="D326" s="444">
        <f>D$296*Entrant_age_breakdowns!$K83*$H$31</f>
        <v>6.8435482274340149</v>
      </c>
      <c r="E326" s="444">
        <f>E$296*Entrant_age_breakdowns!$K83*$H$31</f>
        <v>6.6981713980443702</v>
      </c>
      <c r="F326" s="444">
        <f>F$296*Entrant_age_breakdowns!$K83*$H$31</f>
        <v>6.3661873709727761</v>
      </c>
      <c r="G326" s="444">
        <f>G$296*Entrant_age_breakdowns!$K83*$H$31</f>
        <v>6.5320704654183164</v>
      </c>
      <c r="H326" s="444">
        <f>H$296*Entrant_age_breakdowns!$K83*$H$31</f>
        <v>6.5032927646128673</v>
      </c>
      <c r="I326" s="444">
        <f>I$296*Entrant_age_breakdowns!$K83*$H$31</f>
        <v>6.5496748496148491</v>
      </c>
      <c r="J326" s="444">
        <f>J$296*Entrant_age_breakdowns!$K83*$H$31</f>
        <v>6.4827916988956096</v>
      </c>
      <c r="K326" s="444">
        <f>K$296*Entrant_age_breakdowns!$K83*$H$31</f>
        <v>6.226118443826369</v>
      </c>
      <c r="L326" s="444">
        <f>L$296*Entrant_age_breakdowns!$K83*$H$31</f>
        <v>5.9644825073873822</v>
      </c>
      <c r="M326" s="444">
        <f>M$296*Entrant_age_breakdowns!$K83*$H$31</f>
        <v>5.7630071478277456</v>
      </c>
      <c r="N326" s="444">
        <f>N$296*Entrant_age_breakdowns!$K83*$H$31</f>
        <v>5.8086093773407761</v>
      </c>
    </row>
    <row r="327" spans="1:14" ht="13.15">
      <c r="B327" s="329" t="str">
        <f t="shared" si="142"/>
        <v>60-64</v>
      </c>
      <c r="C327" s="444">
        <f>C$296*Entrant_age_breakdowns!$K84*$H$31</f>
        <v>3.434098279473988</v>
      </c>
      <c r="D327" s="444">
        <f>D$296*Entrant_age_breakdowns!$K84*$H$31</f>
        <v>3.4676817387552163</v>
      </c>
      <c r="E327" s="444">
        <f>E$296*Entrant_age_breakdowns!$K84*$H$31</f>
        <v>3.3940181128466977</v>
      </c>
      <c r="F327" s="444">
        <f>F$296*Entrant_age_breakdowns!$K84*$H$31</f>
        <v>3.2257990969245678</v>
      </c>
      <c r="G327" s="444">
        <f>G$296*Entrant_age_breakdowns!$K84*$H$31</f>
        <v>3.3098534146936833</v>
      </c>
      <c r="H327" s="444">
        <f>H$296*Entrant_age_breakdowns!$K84*$H$31</f>
        <v>3.2952715188335251</v>
      </c>
      <c r="I327" s="444">
        <f>I$296*Entrant_age_breakdowns!$K84*$H$31</f>
        <v>3.318773699839864</v>
      </c>
      <c r="J327" s="444">
        <f>J$296*Entrant_age_breakdowns!$K84*$H$31</f>
        <v>3.284883461520248</v>
      </c>
      <c r="K327" s="444">
        <f>K$296*Entrant_age_breakdowns!$K84*$H$31</f>
        <v>3.1548250284018202</v>
      </c>
      <c r="L327" s="444">
        <f>L$296*Entrant_age_breakdowns!$K84*$H$31</f>
        <v>3.0222519641316539</v>
      </c>
      <c r="M327" s="444">
        <f>M$296*Entrant_age_breakdowns!$K84*$H$31</f>
        <v>2.9201627551518179</v>
      </c>
      <c r="N327" s="444">
        <f>N$296*Entrant_age_breakdowns!$K84*$H$31</f>
        <v>2.9432697770173095</v>
      </c>
    </row>
    <row r="328" spans="1:14" ht="13.15">
      <c r="B328" s="329" t="str">
        <f t="shared" si="142"/>
        <v>65 plus</v>
      </c>
      <c r="C328" s="444">
        <f>C$296*Entrant_age_breakdowns!$K85*$H$31</f>
        <v>1.0562339314998708</v>
      </c>
      <c r="D328" s="444">
        <f>D$296*Entrant_age_breakdowns!$K85*$H$31</f>
        <v>1.0665632774717078</v>
      </c>
      <c r="E328" s="444">
        <f>E$296*Entrant_age_breakdowns!$K85*$H$31</f>
        <v>1.0439063775026689</v>
      </c>
      <c r="F328" s="444">
        <f>F$296*Entrant_age_breakdowns!$K85*$H$31</f>
        <v>0.99216684704063285</v>
      </c>
      <c r="G328" s="444">
        <f>G$296*Entrant_age_breakdowns!$K85*$H$31</f>
        <v>1.018019637290541</v>
      </c>
      <c r="H328" s="444">
        <f>H$296*Entrant_age_breakdowns!$K85*$H$31</f>
        <v>1.0135346482367462</v>
      </c>
      <c r="I328" s="444">
        <f>I$296*Entrant_age_breakdowns!$K85*$H$31</f>
        <v>1.0207632710142369</v>
      </c>
      <c r="J328" s="444">
        <f>J$296*Entrant_age_breakdowns!$K85*$H$31</f>
        <v>1.0103395682699816</v>
      </c>
      <c r="K328" s="444">
        <f>K$296*Entrant_age_breakdowns!$K85*$H$31</f>
        <v>0.97033718075577446</v>
      </c>
      <c r="L328" s="444">
        <f>L$296*Entrant_age_breakdowns!$K85*$H$31</f>
        <v>0.92956136204318041</v>
      </c>
      <c r="M328" s="444">
        <f>M$296*Entrant_age_breakdowns!$K85*$H$31</f>
        <v>0.89816153659001929</v>
      </c>
      <c r="N328" s="444">
        <f>N$296*Entrant_age_breakdowns!$K85*$H$31</f>
        <v>0.90526861931275959</v>
      </c>
    </row>
    <row r="329" spans="1:14" ht="13.15">
      <c r="B329" s="329" t="str">
        <f t="shared" si="142"/>
        <v>Total</v>
      </c>
      <c r="C329" s="444">
        <f>C$296*Entrant_age_breakdowns!$K86*$H$31</f>
        <v>219.11923328673359</v>
      </c>
      <c r="D329" s="444">
        <f>D$296*Entrant_age_breakdowns!$K86*$H$31</f>
        <v>221.26209037757553</v>
      </c>
      <c r="E329" s="444">
        <f>E$296*Entrant_age_breakdowns!$K86*$H$31</f>
        <v>216.56184131170787</v>
      </c>
      <c r="F329" s="444">
        <f>F$296*Entrant_age_breakdowns!$K86*$H$31</f>
        <v>205.82830406455841</v>
      </c>
      <c r="G329" s="444">
        <f>G$296*Entrant_age_breakdowns!$K86*$H$31</f>
        <v>211.19155117198517</v>
      </c>
      <c r="H329" s="444">
        <f>H$296*Entrant_age_breakdowns!$K86*$H$31</f>
        <v>210.26112531322545</v>
      </c>
      <c r="I329" s="444">
        <f>I$296*Entrant_age_breakdowns!$K86*$H$31</f>
        <v>211.76072709033701</v>
      </c>
      <c r="J329" s="444">
        <f>J$296*Entrant_age_breakdowns!$K86*$H$31</f>
        <v>209.59829537401575</v>
      </c>
      <c r="K329" s="444">
        <f>K$296*Entrant_age_breakdowns!$K86*$H$31</f>
        <v>201.29966737093221</v>
      </c>
      <c r="L329" s="444">
        <f>L$296*Entrant_age_breakdowns!$K86*$H$31</f>
        <v>192.840588499782</v>
      </c>
      <c r="M329" s="444">
        <f>M$296*Entrant_age_breakdowns!$K86*$H$31</f>
        <v>186.32659053641061</v>
      </c>
      <c r="N329" s="444">
        <f>N$296*Entrant_age_breakdowns!$K86*$H$31</f>
        <v>187.80097842593884</v>
      </c>
    </row>
    <row r="330" spans="1:14">
      <c r="A330" s="300">
        <f>SUM(C330:N330)</f>
        <v>0</v>
      </c>
      <c r="C330" s="300">
        <f>SUM(C319:C328)-C329</f>
        <v>0</v>
      </c>
      <c r="D330" s="300">
        <f t="shared" ref="D330:N330" si="144">SUM(D319:D328)-D329</f>
        <v>0</v>
      </c>
      <c r="E330" s="300">
        <f t="shared" si="144"/>
        <v>0</v>
      </c>
      <c r="F330" s="300">
        <f t="shared" si="144"/>
        <v>0</v>
      </c>
      <c r="G330" s="300">
        <f t="shared" si="144"/>
        <v>0</v>
      </c>
      <c r="H330" s="300">
        <f t="shared" si="144"/>
        <v>0</v>
      </c>
      <c r="I330" s="300">
        <f t="shared" si="144"/>
        <v>0</v>
      </c>
      <c r="J330" s="300">
        <f t="shared" si="144"/>
        <v>0</v>
      </c>
      <c r="K330" s="300">
        <f t="shared" si="144"/>
        <v>0</v>
      </c>
      <c r="L330" s="300">
        <f t="shared" si="144"/>
        <v>0</v>
      </c>
      <c r="M330" s="300">
        <f t="shared" si="144"/>
        <v>0</v>
      </c>
      <c r="N330" s="300">
        <f t="shared" si="144"/>
        <v>0</v>
      </c>
    </row>
    <row r="331" spans="1:14">
      <c r="C331" s="320">
        <f>C296</f>
        <v>243.99419288255166</v>
      </c>
      <c r="D331" s="320">
        <f t="shared" ref="D331:N331" si="145">D296</f>
        <v>246.38031243262535</v>
      </c>
      <c r="E331" s="320">
        <f t="shared" si="145"/>
        <v>241.14647941864874</v>
      </c>
      <c r="F331" s="320">
        <f t="shared" si="145"/>
        <v>229.19444436398976</v>
      </c>
      <c r="G331" s="320">
        <f t="shared" si="145"/>
        <v>235.16654060391167</v>
      </c>
      <c r="H331" s="320">
        <f t="shared" si="145"/>
        <v>234.13049049073851</v>
      </c>
      <c r="I331" s="320">
        <f t="shared" si="145"/>
        <v>235.80033078619437</v>
      </c>
      <c r="J331" s="320">
        <f t="shared" si="145"/>
        <v>233.39241445053884</v>
      </c>
      <c r="K331" s="320">
        <f t="shared" si="145"/>
        <v>224.15170558499034</v>
      </c>
      <c r="L331" s="320">
        <f t="shared" si="145"/>
        <v>214.73233107031552</v>
      </c>
      <c r="M331" s="320">
        <f t="shared" si="145"/>
        <v>207.47884787912724</v>
      </c>
      <c r="N331" s="320">
        <f t="shared" si="145"/>
        <v>209.1206119438568</v>
      </c>
    </row>
    <row r="332" spans="1:14">
      <c r="C332" s="320">
        <f>C313+C329</f>
        <v>243.99419288255163</v>
      </c>
      <c r="D332" s="320">
        <f t="shared" ref="D332:N332" si="146">D313+D329</f>
        <v>246.38031243262532</v>
      </c>
      <c r="E332" s="320">
        <f t="shared" si="146"/>
        <v>241.14647941864871</v>
      </c>
      <c r="F332" s="320">
        <f t="shared" si="146"/>
        <v>229.19444436398976</v>
      </c>
      <c r="G332" s="320">
        <f t="shared" si="146"/>
        <v>235.16654060391164</v>
      </c>
      <c r="H332" s="320">
        <f t="shared" si="146"/>
        <v>234.13049049073851</v>
      </c>
      <c r="I332" s="320">
        <f t="shared" si="146"/>
        <v>235.80033078619434</v>
      </c>
      <c r="J332" s="320">
        <f t="shared" si="146"/>
        <v>233.39241445053884</v>
      </c>
      <c r="K332" s="320">
        <f t="shared" si="146"/>
        <v>224.15170558499034</v>
      </c>
      <c r="L332" s="320">
        <f t="shared" si="146"/>
        <v>214.73233107031552</v>
      </c>
      <c r="M332" s="320">
        <f t="shared" si="146"/>
        <v>207.47884787912722</v>
      </c>
      <c r="N332" s="320">
        <f t="shared" si="146"/>
        <v>209.12061194385677</v>
      </c>
    </row>
    <row r="333" spans="1:14">
      <c r="A333" s="300">
        <f>SUM(C333:L333)</f>
        <v>0</v>
      </c>
      <c r="C333" s="320">
        <f>C331-C332</f>
        <v>0</v>
      </c>
      <c r="D333" s="320">
        <f t="shared" ref="D333:K333" si="147">D331-D332</f>
        <v>0</v>
      </c>
      <c r="E333" s="320">
        <f t="shared" si="147"/>
        <v>0</v>
      </c>
      <c r="F333" s="320">
        <f t="shared" si="147"/>
        <v>0</v>
      </c>
      <c r="G333" s="320">
        <f t="shared" si="147"/>
        <v>0</v>
      </c>
      <c r="H333" s="320">
        <f t="shared" si="147"/>
        <v>0</v>
      </c>
      <c r="I333" s="320">
        <f t="shared" si="147"/>
        <v>0</v>
      </c>
      <c r="J333" s="320">
        <f t="shared" si="147"/>
        <v>0</v>
      </c>
      <c r="K333" s="320">
        <f t="shared" si="147"/>
        <v>0</v>
      </c>
      <c r="L333" s="320">
        <f>L331-L332</f>
        <v>0</v>
      </c>
      <c r="M333" s="320">
        <f>M331-M332</f>
        <v>0</v>
      </c>
      <c r="N333" s="320">
        <f>N331-N332</f>
        <v>0</v>
      </c>
    </row>
    <row r="334" spans="1:14" ht="13.15">
      <c r="C334" s="320"/>
      <c r="D334" s="320"/>
      <c r="E334" s="320"/>
      <c r="F334" s="320"/>
      <c r="G334" s="320"/>
      <c r="H334" s="333"/>
      <c r="I334" s="320"/>
      <c r="J334" s="320"/>
      <c r="K334" s="320"/>
      <c r="L334" s="320"/>
    </row>
    <row r="335" spans="1:14" ht="15">
      <c r="B335" s="331" t="s">
        <v>175</v>
      </c>
      <c r="C335" s="320"/>
      <c r="D335" s="320"/>
      <c r="E335" s="320"/>
      <c r="F335" s="320"/>
      <c r="G335" s="320"/>
      <c r="H335" s="333"/>
      <c r="I335" s="320"/>
      <c r="J335" s="320"/>
      <c r="K335" s="320"/>
      <c r="L335" s="320"/>
    </row>
    <row r="336" spans="1:14" ht="15">
      <c r="B336" s="331"/>
      <c r="C336" s="320"/>
      <c r="D336" s="320"/>
      <c r="E336" s="320"/>
      <c r="F336" s="320"/>
      <c r="G336" s="320"/>
      <c r="H336" s="333"/>
      <c r="I336" s="320"/>
      <c r="J336" s="320"/>
      <c r="K336" s="320"/>
      <c r="L336" s="320"/>
    </row>
    <row r="337" spans="1:15" ht="13.15">
      <c r="B337" s="332" t="s">
        <v>46</v>
      </c>
      <c r="C337" s="320"/>
      <c r="D337" s="320"/>
      <c r="E337" s="320"/>
      <c r="F337" s="320"/>
      <c r="G337" s="320"/>
      <c r="H337" s="330"/>
      <c r="I337" s="320"/>
      <c r="J337" s="320"/>
      <c r="K337" s="320"/>
      <c r="L337" s="320"/>
    </row>
    <row r="338" spans="1:15">
      <c r="C338" s="320"/>
      <c r="D338" s="320"/>
      <c r="E338" s="320"/>
      <c r="F338" s="320"/>
      <c r="G338" s="320"/>
      <c r="H338" s="330"/>
      <c r="I338" s="320"/>
      <c r="J338" s="320"/>
      <c r="K338" s="320"/>
      <c r="L338" s="320"/>
    </row>
    <row r="339" spans="1:15" ht="13.15">
      <c r="B339" s="329" t="str">
        <f>B318</f>
        <v>Age group</v>
      </c>
      <c r="C339" s="329" t="str">
        <f t="shared" ref="C339:N339" si="148">C318</f>
        <v>2018/19</v>
      </c>
      <c r="D339" s="329" t="str">
        <f t="shared" si="148"/>
        <v>2019/20</v>
      </c>
      <c r="E339" s="329" t="str">
        <f t="shared" si="148"/>
        <v>2020/21</v>
      </c>
      <c r="F339" s="329" t="str">
        <f t="shared" si="148"/>
        <v>2021/22</v>
      </c>
      <c r="G339" s="329" t="str">
        <f t="shared" si="148"/>
        <v>2022/23</v>
      </c>
      <c r="H339" s="329" t="str">
        <f t="shared" si="148"/>
        <v>2023/24</v>
      </c>
      <c r="I339" s="329" t="str">
        <f t="shared" si="148"/>
        <v>2024/25</v>
      </c>
      <c r="J339" s="329" t="str">
        <f t="shared" si="148"/>
        <v>2025/26</v>
      </c>
      <c r="K339" s="329" t="str">
        <f t="shared" si="148"/>
        <v>2026/27</v>
      </c>
      <c r="L339" s="329" t="str">
        <f t="shared" si="148"/>
        <v>2027/28</v>
      </c>
      <c r="M339" s="329" t="str">
        <f t="shared" si="148"/>
        <v>2028/29</v>
      </c>
      <c r="N339" s="329" t="str">
        <f t="shared" si="148"/>
        <v>2029/30</v>
      </c>
    </row>
    <row r="340" spans="1:15" ht="13.15">
      <c r="B340" s="329" t="str">
        <f t="shared" ref="B340:B350" si="149">B319</f>
        <v>20-24</v>
      </c>
      <c r="C340" s="444">
        <f t="shared" ref="C340:N340" si="150">C303+C247</f>
        <v>9.944683598029286</v>
      </c>
      <c r="D340" s="444">
        <f t="shared" si="150"/>
        <v>13.50082715265415</v>
      </c>
      <c r="E340" s="444">
        <f t="shared" si="150"/>
        <v>15.905827091926486</v>
      </c>
      <c r="F340" s="444">
        <f t="shared" si="150"/>
        <v>17.310367058398345</v>
      </c>
      <c r="G340" s="444">
        <f t="shared" si="150"/>
        <v>18.468517782848007</v>
      </c>
      <c r="H340" s="444">
        <f t="shared" si="150"/>
        <v>19.268744220232279</v>
      </c>
      <c r="I340" s="444">
        <f t="shared" si="150"/>
        <v>19.883604158563507</v>
      </c>
      <c r="J340" s="444">
        <f t="shared" si="150"/>
        <v>20.260205112056557</v>
      </c>
      <c r="K340" s="444">
        <f t="shared" si="150"/>
        <v>20.28924109178628</v>
      </c>
      <c r="L340" s="444">
        <f t="shared" si="150"/>
        <v>20.065414813879997</v>
      </c>
      <c r="M340" s="444">
        <f t="shared" si="150"/>
        <v>19.717234622521946</v>
      </c>
      <c r="N340" s="444">
        <f t="shared" si="150"/>
        <v>19.511198338625594</v>
      </c>
      <c r="O340" s="318"/>
    </row>
    <row r="341" spans="1:15" ht="13.15">
      <c r="B341" s="329" t="str">
        <f t="shared" si="149"/>
        <v>25-29</v>
      </c>
      <c r="C341" s="444">
        <f t="shared" ref="C341:N341" si="151">C304+C248</f>
        <v>21.505800973878927</v>
      </c>
      <c r="D341" s="444">
        <f t="shared" si="151"/>
        <v>24.038253929551445</v>
      </c>
      <c r="E341" s="444">
        <f t="shared" si="151"/>
        <v>26.374117807707211</v>
      </c>
      <c r="F341" s="444">
        <f t="shared" si="151"/>
        <v>28.17098658438297</v>
      </c>
      <c r="G341" s="444">
        <f t="shared" si="151"/>
        <v>29.887173510618993</v>
      </c>
      <c r="H341" s="444">
        <f t="shared" si="151"/>
        <v>31.310598895270385</v>
      </c>
      <c r="I341" s="444">
        <f t="shared" si="151"/>
        <v>32.530688815776905</v>
      </c>
      <c r="J341" s="444">
        <f t="shared" si="151"/>
        <v>33.459658798082671</v>
      </c>
      <c r="K341" s="444">
        <f t="shared" si="151"/>
        <v>33.949799280685433</v>
      </c>
      <c r="L341" s="444">
        <f t="shared" si="151"/>
        <v>34.054652321680521</v>
      </c>
      <c r="M341" s="444">
        <f t="shared" si="151"/>
        <v>33.89359465353828</v>
      </c>
      <c r="N341" s="444">
        <f t="shared" si="151"/>
        <v>33.758513085160985</v>
      </c>
      <c r="O341" s="318"/>
    </row>
    <row r="342" spans="1:15" ht="13.15">
      <c r="B342" s="329" t="str">
        <f t="shared" si="149"/>
        <v>30-34</v>
      </c>
      <c r="C342" s="444">
        <f t="shared" ref="C342:N342" si="152">C305+C249</f>
        <v>28.928989554638978</v>
      </c>
      <c r="D342" s="444">
        <f t="shared" si="152"/>
        <v>28.812347607498701</v>
      </c>
      <c r="E342" s="444">
        <f t="shared" si="152"/>
        <v>29.128527838115854</v>
      </c>
      <c r="F342" s="444">
        <f t="shared" si="152"/>
        <v>29.635691816803405</v>
      </c>
      <c r="G342" s="444">
        <f t="shared" si="152"/>
        <v>30.426947591332723</v>
      </c>
      <c r="H342" s="444">
        <f t="shared" si="152"/>
        <v>31.321764572014672</v>
      </c>
      <c r="I342" s="444">
        <f t="shared" si="152"/>
        <v>32.275077273787723</v>
      </c>
      <c r="J342" s="444">
        <f t="shared" si="152"/>
        <v>33.180018135738834</v>
      </c>
      <c r="K342" s="444">
        <f t="shared" si="152"/>
        <v>33.904145677067227</v>
      </c>
      <c r="L342" s="444">
        <f t="shared" si="152"/>
        <v>34.409601428869607</v>
      </c>
      <c r="M342" s="444">
        <f t="shared" si="152"/>
        <v>34.709256322258724</v>
      </c>
      <c r="N342" s="444">
        <f t="shared" si="152"/>
        <v>34.92415319951521</v>
      </c>
      <c r="O342" s="318"/>
    </row>
    <row r="343" spans="1:15" ht="13.15">
      <c r="B343" s="329" t="str">
        <f t="shared" si="149"/>
        <v>35-39</v>
      </c>
      <c r="C343" s="444">
        <f t="shared" ref="C343:N343" si="153">C306+C250</f>
        <v>36.169463349128776</v>
      </c>
      <c r="D343" s="444">
        <f t="shared" si="153"/>
        <v>34.766198968866114</v>
      </c>
      <c r="E343" s="444">
        <f t="shared" si="153"/>
        <v>33.648691718268751</v>
      </c>
      <c r="F343" s="444">
        <f t="shared" si="153"/>
        <v>32.751522870052639</v>
      </c>
      <c r="G343" s="444">
        <f t="shared" si="153"/>
        <v>32.236994649559804</v>
      </c>
      <c r="H343" s="444">
        <f t="shared" si="153"/>
        <v>31.990875711255924</v>
      </c>
      <c r="I343" s="444">
        <f t="shared" si="153"/>
        <v>31.990726954446227</v>
      </c>
      <c r="J343" s="444">
        <f t="shared" si="153"/>
        <v>32.144241834916606</v>
      </c>
      <c r="K343" s="444">
        <f t="shared" si="153"/>
        <v>32.335490075840731</v>
      </c>
      <c r="L343" s="444">
        <f t="shared" si="153"/>
        <v>32.519405427732771</v>
      </c>
      <c r="M343" s="444">
        <f t="shared" si="153"/>
        <v>32.678606959955069</v>
      </c>
      <c r="N343" s="444">
        <f t="shared" si="153"/>
        <v>32.869215920076613</v>
      </c>
      <c r="O343" s="318"/>
    </row>
    <row r="344" spans="1:15" ht="13.15">
      <c r="B344" s="329" t="str">
        <f t="shared" si="149"/>
        <v>40-44</v>
      </c>
      <c r="C344" s="444">
        <f t="shared" ref="C344:N344" si="154">C307+C251</f>
        <v>33.728046991531485</v>
      </c>
      <c r="D344" s="444">
        <f t="shared" si="154"/>
        <v>33.765927815000296</v>
      </c>
      <c r="E344" s="444">
        <f t="shared" si="154"/>
        <v>33.491772855878921</v>
      </c>
      <c r="F344" s="444">
        <f t="shared" si="154"/>
        <v>32.97657571454976</v>
      </c>
      <c r="G344" s="444">
        <f t="shared" si="154"/>
        <v>32.477489880856851</v>
      </c>
      <c r="H344" s="444">
        <f t="shared" si="154"/>
        <v>32.003333836709231</v>
      </c>
      <c r="I344" s="444">
        <f t="shared" si="154"/>
        <v>31.61982260382587</v>
      </c>
      <c r="J344" s="444">
        <f t="shared" si="154"/>
        <v>31.315421625804429</v>
      </c>
      <c r="K344" s="444">
        <f t="shared" si="154"/>
        <v>31.041669317659945</v>
      </c>
      <c r="L344" s="444">
        <f t="shared" si="154"/>
        <v>30.796168355896945</v>
      </c>
      <c r="M344" s="444">
        <f t="shared" si="154"/>
        <v>30.588178594684745</v>
      </c>
      <c r="N344" s="444">
        <f t="shared" si="154"/>
        <v>30.477011481645135</v>
      </c>
      <c r="O344" s="318"/>
    </row>
    <row r="345" spans="1:15" ht="13.15">
      <c r="B345" s="329" t="str">
        <f t="shared" si="149"/>
        <v>45-49</v>
      </c>
      <c r="C345" s="444">
        <f t="shared" ref="C345:N345" si="155">C308+C252</f>
        <v>29.955383243600306</v>
      </c>
      <c r="D345" s="444">
        <f t="shared" si="155"/>
        <v>29.986336929006306</v>
      </c>
      <c r="E345" s="444">
        <f t="shared" si="155"/>
        <v>29.980536407077917</v>
      </c>
      <c r="F345" s="444">
        <f t="shared" si="155"/>
        <v>29.836088156675036</v>
      </c>
      <c r="G345" s="444">
        <f t="shared" si="155"/>
        <v>29.677013616134381</v>
      </c>
      <c r="H345" s="444">
        <f t="shared" si="155"/>
        <v>29.460846474114259</v>
      </c>
      <c r="I345" s="444">
        <f t="shared" si="155"/>
        <v>29.226284229426554</v>
      </c>
      <c r="J345" s="444">
        <f t="shared" si="155"/>
        <v>28.966179606414357</v>
      </c>
      <c r="K345" s="444">
        <f t="shared" si="155"/>
        <v>28.653772811228727</v>
      </c>
      <c r="L345" s="444">
        <f t="shared" si="155"/>
        <v>28.307259132365662</v>
      </c>
      <c r="M345" s="444">
        <f t="shared" si="155"/>
        <v>27.95607822407873</v>
      </c>
      <c r="N345" s="444">
        <f t="shared" si="155"/>
        <v>27.670930391126305</v>
      </c>
      <c r="O345" s="318"/>
    </row>
    <row r="346" spans="1:15" ht="13.15">
      <c r="B346" s="329" t="str">
        <f t="shared" si="149"/>
        <v>50-54</v>
      </c>
      <c r="C346" s="444">
        <f t="shared" ref="C346:N346" si="156">C309+C253</f>
        <v>23.275678141845852</v>
      </c>
      <c r="D346" s="444">
        <f t="shared" si="156"/>
        <v>23.24514981715593</v>
      </c>
      <c r="E346" s="444">
        <f t="shared" si="156"/>
        <v>23.20273634064986</v>
      </c>
      <c r="F346" s="444">
        <f t="shared" si="156"/>
        <v>23.104927523460255</v>
      </c>
      <c r="G346" s="444">
        <f t="shared" si="156"/>
        <v>23.040287179264613</v>
      </c>
      <c r="H346" s="444">
        <f t="shared" si="156"/>
        <v>22.960372883298447</v>
      </c>
      <c r="I346" s="444">
        <f t="shared" si="156"/>
        <v>22.87339631101505</v>
      </c>
      <c r="J346" s="444">
        <f t="shared" si="156"/>
        <v>22.756947617957266</v>
      </c>
      <c r="K346" s="444">
        <f t="shared" si="156"/>
        <v>22.579464551933548</v>
      </c>
      <c r="L346" s="444">
        <f t="shared" si="156"/>
        <v>22.348145128888582</v>
      </c>
      <c r="M346" s="444">
        <f t="shared" si="156"/>
        <v>22.083534504392173</v>
      </c>
      <c r="N346" s="444">
        <f t="shared" si="156"/>
        <v>21.840452950240905</v>
      </c>
      <c r="O346" s="318"/>
    </row>
    <row r="347" spans="1:15" ht="13.15">
      <c r="B347" s="329" t="str">
        <f t="shared" si="149"/>
        <v>55-59</v>
      </c>
      <c r="C347" s="444">
        <f t="shared" ref="C347:N347" si="157">C310+C254</f>
        <v>11.593490960143038</v>
      </c>
      <c r="D347" s="444">
        <f t="shared" si="157"/>
        <v>11.292484352435904</v>
      </c>
      <c r="E347" s="444">
        <f t="shared" si="157"/>
        <v>11.089961695632189</v>
      </c>
      <c r="F347" s="444">
        <f t="shared" si="157"/>
        <v>10.921906056829327</v>
      </c>
      <c r="G347" s="444">
        <f t="shared" si="157"/>
        <v>10.824494116203722</v>
      </c>
      <c r="H347" s="444">
        <f t="shared" si="157"/>
        <v>10.752648182856406</v>
      </c>
      <c r="I347" s="444">
        <f t="shared" si="157"/>
        <v>10.702466536768355</v>
      </c>
      <c r="J347" s="444">
        <f t="shared" si="157"/>
        <v>10.651442326541666</v>
      </c>
      <c r="K347" s="444">
        <f t="shared" si="157"/>
        <v>10.573914809795298</v>
      </c>
      <c r="L347" s="444">
        <f t="shared" si="157"/>
        <v>10.470606527526128</v>
      </c>
      <c r="M347" s="444">
        <f t="shared" si="157"/>
        <v>10.350433338399794</v>
      </c>
      <c r="N347" s="444">
        <f t="shared" si="157"/>
        <v>10.243099735660298</v>
      </c>
      <c r="O347" s="318"/>
    </row>
    <row r="348" spans="1:15" ht="13.15">
      <c r="B348" s="329" t="str">
        <f t="shared" si="149"/>
        <v>60-64</v>
      </c>
      <c r="C348" s="444">
        <f t="shared" ref="C348:N348" si="158">C311+C255</f>
        <v>5.3396414523527822</v>
      </c>
      <c r="D348" s="444">
        <f t="shared" si="158"/>
        <v>4.7323307665119296</v>
      </c>
      <c r="E348" s="444">
        <f t="shared" si="158"/>
        <v>4.36464644671205</v>
      </c>
      <c r="F348" s="444">
        <f t="shared" si="158"/>
        <v>4.1245503613925196</v>
      </c>
      <c r="G348" s="444">
        <f t="shared" si="158"/>
        <v>3.9855359270260475</v>
      </c>
      <c r="H348" s="444">
        <f t="shared" si="158"/>
        <v>3.897852796248003</v>
      </c>
      <c r="I348" s="444">
        <f t="shared" si="158"/>
        <v>3.8448893548305612</v>
      </c>
      <c r="J348" s="444">
        <f t="shared" si="158"/>
        <v>3.8065457005072205</v>
      </c>
      <c r="K348" s="444">
        <f t="shared" si="158"/>
        <v>3.7648725156296847</v>
      </c>
      <c r="L348" s="444">
        <f t="shared" si="158"/>
        <v>3.717671465439166</v>
      </c>
      <c r="M348" s="444">
        <f t="shared" si="158"/>
        <v>3.6676261183536414</v>
      </c>
      <c r="N348" s="444">
        <f t="shared" si="158"/>
        <v>3.6280753525395411</v>
      </c>
      <c r="O348" s="318"/>
    </row>
    <row r="349" spans="1:15" ht="13.15">
      <c r="B349" s="329" t="str">
        <f t="shared" si="149"/>
        <v>65 plus</v>
      </c>
      <c r="C349" s="444">
        <f t="shared" ref="C349:N349" si="159">C312+C256</f>
        <v>0.88356127661070116</v>
      </c>
      <c r="D349" s="444">
        <f t="shared" si="159"/>
        <v>1.2903672018974641</v>
      </c>
      <c r="E349" s="444">
        <f t="shared" si="159"/>
        <v>1.4588625614713877</v>
      </c>
      <c r="F349" s="444">
        <f t="shared" si="159"/>
        <v>1.5094398851643016</v>
      </c>
      <c r="G349" s="444">
        <f t="shared" si="159"/>
        <v>1.5139071334631531</v>
      </c>
      <c r="H349" s="444">
        <f t="shared" si="159"/>
        <v>1.4994193051612099</v>
      </c>
      <c r="I349" s="444">
        <f t="shared" si="159"/>
        <v>1.4810563985016973</v>
      </c>
      <c r="J349" s="444">
        <f t="shared" si="159"/>
        <v>1.4625278861920243</v>
      </c>
      <c r="K349" s="444">
        <f t="shared" si="159"/>
        <v>1.4422938557365843</v>
      </c>
      <c r="L349" s="444">
        <f t="shared" si="159"/>
        <v>1.4205514759227751</v>
      </c>
      <c r="M349" s="444">
        <f t="shared" si="159"/>
        <v>1.3983076716377878</v>
      </c>
      <c r="N349" s="444">
        <f t="shared" si="159"/>
        <v>1.3797941381189904</v>
      </c>
      <c r="O349" s="318"/>
    </row>
    <row r="350" spans="1:15" ht="13.15">
      <c r="B350" s="329" t="str">
        <f t="shared" si="149"/>
        <v>Total</v>
      </c>
      <c r="C350" s="444">
        <f t="shared" ref="C350:N350" si="160">SUM(C340:C349)</f>
        <v>201.32473954176012</v>
      </c>
      <c r="D350" s="444">
        <f t="shared" si="160"/>
        <v>205.43022454057822</v>
      </c>
      <c r="E350" s="444">
        <f t="shared" si="160"/>
        <v>208.64568076344062</v>
      </c>
      <c r="F350" s="444">
        <f t="shared" si="160"/>
        <v>210.34205602770857</v>
      </c>
      <c r="G350" s="444">
        <f t="shared" si="160"/>
        <v>212.5383613873083</v>
      </c>
      <c r="H350" s="444">
        <f t="shared" si="160"/>
        <v>214.46645687716079</v>
      </c>
      <c r="I350" s="444">
        <f t="shared" si="160"/>
        <v>216.4280126369425</v>
      </c>
      <c r="J350" s="444">
        <f t="shared" si="160"/>
        <v>218.00318864421163</v>
      </c>
      <c r="K350" s="444">
        <f t="shared" si="160"/>
        <v>218.53466398736344</v>
      </c>
      <c r="L350" s="444">
        <f t="shared" si="160"/>
        <v>218.10947607820214</v>
      </c>
      <c r="M350" s="444">
        <f t="shared" si="160"/>
        <v>217.04285100982088</v>
      </c>
      <c r="N350" s="444">
        <f t="shared" si="160"/>
        <v>216.30244459270961</v>
      </c>
      <c r="O350" s="318"/>
    </row>
    <row r="351" spans="1:15">
      <c r="A351" s="300">
        <f>SUM(C351:N351)</f>
        <v>0</v>
      </c>
      <c r="C351" s="300">
        <f>SUM(C340:C349)-C350</f>
        <v>0</v>
      </c>
      <c r="D351" s="300">
        <f t="shared" ref="D351:N351" si="161">SUM(D340:D349)-D350</f>
        <v>0</v>
      </c>
      <c r="E351" s="300">
        <f t="shared" si="161"/>
        <v>0</v>
      </c>
      <c r="F351" s="300">
        <f t="shared" si="161"/>
        <v>0</v>
      </c>
      <c r="G351" s="300">
        <f t="shared" si="161"/>
        <v>0</v>
      </c>
      <c r="H351" s="300">
        <f t="shared" si="161"/>
        <v>0</v>
      </c>
      <c r="I351" s="300">
        <f t="shared" si="161"/>
        <v>0</v>
      </c>
      <c r="J351" s="300">
        <f t="shared" si="161"/>
        <v>0</v>
      </c>
      <c r="K351" s="300">
        <f t="shared" si="161"/>
        <v>0</v>
      </c>
      <c r="L351" s="300">
        <f t="shared" si="161"/>
        <v>0</v>
      </c>
      <c r="M351" s="300">
        <f t="shared" si="161"/>
        <v>0</v>
      </c>
      <c r="N351" s="300">
        <f t="shared" si="161"/>
        <v>0</v>
      </c>
    </row>
    <row r="353" spans="1:18" ht="13.15">
      <c r="B353" s="332" t="s">
        <v>47</v>
      </c>
      <c r="C353" s="320"/>
      <c r="D353" s="320"/>
      <c r="E353" s="320"/>
      <c r="F353" s="320"/>
      <c r="G353" s="320"/>
      <c r="H353" s="330"/>
      <c r="I353" s="320"/>
      <c r="J353" s="320"/>
      <c r="K353" s="320"/>
      <c r="L353" s="320"/>
    </row>
    <row r="354" spans="1:18">
      <c r="C354" s="320"/>
      <c r="D354" s="320"/>
      <c r="E354" s="320"/>
      <c r="F354" s="320"/>
      <c r="G354" s="320"/>
      <c r="H354" s="330"/>
      <c r="I354" s="320"/>
      <c r="J354" s="320"/>
      <c r="K354" s="320"/>
      <c r="L354" s="320"/>
    </row>
    <row r="355" spans="1:18" ht="13.15">
      <c r="B355" s="329" t="str">
        <f t="shared" ref="B355:B366" si="162">B339</f>
        <v>Age group</v>
      </c>
      <c r="C355" s="329" t="str">
        <f t="shared" ref="C355:N355" si="163">C339</f>
        <v>2018/19</v>
      </c>
      <c r="D355" s="329" t="str">
        <f t="shared" si="163"/>
        <v>2019/20</v>
      </c>
      <c r="E355" s="329" t="str">
        <f t="shared" si="163"/>
        <v>2020/21</v>
      </c>
      <c r="F355" s="329" t="str">
        <f t="shared" si="163"/>
        <v>2021/22</v>
      </c>
      <c r="G355" s="329" t="str">
        <f t="shared" si="163"/>
        <v>2022/23</v>
      </c>
      <c r="H355" s="329" t="str">
        <f t="shared" si="163"/>
        <v>2023/24</v>
      </c>
      <c r="I355" s="329" t="str">
        <f t="shared" si="163"/>
        <v>2024/25</v>
      </c>
      <c r="J355" s="329" t="str">
        <f t="shared" si="163"/>
        <v>2025/26</v>
      </c>
      <c r="K355" s="329" t="str">
        <f t="shared" si="163"/>
        <v>2026/27</v>
      </c>
      <c r="L355" s="329" t="str">
        <f t="shared" si="163"/>
        <v>2027/28</v>
      </c>
      <c r="M355" s="329" t="str">
        <f t="shared" si="163"/>
        <v>2028/29</v>
      </c>
      <c r="N355" s="329" t="str">
        <f t="shared" si="163"/>
        <v>2029/30</v>
      </c>
    </row>
    <row r="356" spans="1:18" ht="13.15">
      <c r="B356" s="329" t="str">
        <f t="shared" si="162"/>
        <v>20-24</v>
      </c>
      <c r="C356" s="444">
        <f t="shared" ref="C356:N356" si="164">C319+C263</f>
        <v>72.190244169885062</v>
      </c>
      <c r="D356" s="444">
        <f t="shared" si="164"/>
        <v>107.38867869806263</v>
      </c>
      <c r="E356" s="444">
        <f t="shared" si="164"/>
        <v>130.69731612384635</v>
      </c>
      <c r="F356" s="444">
        <f t="shared" si="164"/>
        <v>144.28418229074396</v>
      </c>
      <c r="G356" s="444">
        <f t="shared" si="164"/>
        <v>155.20004039285689</v>
      </c>
      <c r="H356" s="444">
        <f t="shared" si="164"/>
        <v>162.63565276581548</v>
      </c>
      <c r="I356" s="444">
        <f t="shared" si="164"/>
        <v>168.24392734817971</v>
      </c>
      <c r="J356" s="444">
        <f t="shared" si="164"/>
        <v>171.63516987683096</v>
      </c>
      <c r="K356" s="444">
        <f t="shared" si="164"/>
        <v>171.90536393629142</v>
      </c>
      <c r="L356" s="444">
        <f t="shared" si="164"/>
        <v>169.94096404206238</v>
      </c>
      <c r="M356" s="444">
        <f t="shared" si="164"/>
        <v>166.90126977646744</v>
      </c>
      <c r="N356" s="444">
        <f t="shared" si="164"/>
        <v>165.14021060449352</v>
      </c>
      <c r="O356" s="318"/>
      <c r="P356" s="318"/>
      <c r="Q356" s="318"/>
      <c r="R356" s="318"/>
    </row>
    <row r="357" spans="1:18" ht="13.15">
      <c r="B357" s="329" t="str">
        <f t="shared" si="162"/>
        <v>25-29</v>
      </c>
      <c r="C357" s="444">
        <f t="shared" ref="C357:N357" si="165">C320+C264</f>
        <v>195.23454311382588</v>
      </c>
      <c r="D357" s="444">
        <f t="shared" si="165"/>
        <v>213.21255782833902</v>
      </c>
      <c r="E357" s="444">
        <f t="shared" si="165"/>
        <v>230.65854382355616</v>
      </c>
      <c r="F357" s="444">
        <f t="shared" si="165"/>
        <v>244.46558459578796</v>
      </c>
      <c r="G357" s="444">
        <f t="shared" si="165"/>
        <v>258.28931218352142</v>
      </c>
      <c r="H357" s="444">
        <f t="shared" si="165"/>
        <v>269.97190751373063</v>
      </c>
      <c r="I357" s="444">
        <f t="shared" si="165"/>
        <v>280.12982413944002</v>
      </c>
      <c r="J357" s="444">
        <f t="shared" si="165"/>
        <v>287.886824927335</v>
      </c>
      <c r="K357" s="444">
        <f t="shared" si="165"/>
        <v>291.88392287634764</v>
      </c>
      <c r="L357" s="444">
        <f t="shared" si="165"/>
        <v>292.56623587572062</v>
      </c>
      <c r="M357" s="444">
        <f t="shared" si="165"/>
        <v>290.97361668132243</v>
      </c>
      <c r="N357" s="444">
        <f t="shared" si="165"/>
        <v>289.66977349595527</v>
      </c>
      <c r="O357" s="318"/>
      <c r="P357" s="318"/>
      <c r="Q357" s="318"/>
      <c r="R357" s="318"/>
    </row>
    <row r="358" spans="1:18" ht="13.15">
      <c r="B358" s="329" t="str">
        <f t="shared" si="162"/>
        <v>30-34</v>
      </c>
      <c r="C358" s="444">
        <f t="shared" ref="C358:N358" si="166">C321+C265</f>
        <v>226.20011617150405</v>
      </c>
      <c r="D358" s="444">
        <f t="shared" si="166"/>
        <v>230.45121366102313</v>
      </c>
      <c r="E358" s="444">
        <f t="shared" si="166"/>
        <v>235.53354299425419</v>
      </c>
      <c r="F358" s="444">
        <f t="shared" si="166"/>
        <v>240.91577902399973</v>
      </c>
      <c r="G358" s="444">
        <f t="shared" si="166"/>
        <v>248.06547205804324</v>
      </c>
      <c r="H358" s="444">
        <f t="shared" si="166"/>
        <v>255.69043600138414</v>
      </c>
      <c r="I358" s="444">
        <f t="shared" si="166"/>
        <v>263.58766172266314</v>
      </c>
      <c r="J358" s="444">
        <f t="shared" si="166"/>
        <v>270.92899553570084</v>
      </c>
      <c r="K358" s="444">
        <f t="shared" si="166"/>
        <v>276.62775467345296</v>
      </c>
      <c r="L358" s="444">
        <f t="shared" si="166"/>
        <v>280.41943478906938</v>
      </c>
      <c r="M358" s="444">
        <f t="shared" si="166"/>
        <v>282.46600851973483</v>
      </c>
      <c r="N358" s="444">
        <f t="shared" si="166"/>
        <v>283.86174338267398</v>
      </c>
      <c r="O358" s="318"/>
      <c r="P358" s="318"/>
      <c r="Q358" s="318"/>
      <c r="R358" s="318"/>
    </row>
    <row r="359" spans="1:18" ht="13.15">
      <c r="B359" s="329" t="str">
        <f t="shared" si="162"/>
        <v>35-39</v>
      </c>
      <c r="C359" s="444">
        <f t="shared" ref="C359:N359" si="167">C322+C266</f>
        <v>233.27024800918002</v>
      </c>
      <c r="D359" s="444">
        <f t="shared" si="167"/>
        <v>234.78658115082126</v>
      </c>
      <c r="E359" s="444">
        <f t="shared" si="167"/>
        <v>235.51962874100502</v>
      </c>
      <c r="F359" s="444">
        <f t="shared" si="167"/>
        <v>235.82829615055954</v>
      </c>
      <c r="G359" s="444">
        <f t="shared" si="167"/>
        <v>237.56219252325397</v>
      </c>
      <c r="H359" s="444">
        <f t="shared" si="167"/>
        <v>240.05325152480037</v>
      </c>
      <c r="I359" s="444">
        <f t="shared" si="167"/>
        <v>243.42263378773487</v>
      </c>
      <c r="J359" s="444">
        <f t="shared" si="167"/>
        <v>247.12994652094781</v>
      </c>
      <c r="K359" s="444">
        <f t="shared" si="167"/>
        <v>250.38681675497463</v>
      </c>
      <c r="L359" s="444">
        <f t="shared" si="167"/>
        <v>252.99683361402131</v>
      </c>
      <c r="M359" s="444">
        <f t="shared" si="167"/>
        <v>254.97214112368823</v>
      </c>
      <c r="N359" s="444">
        <f t="shared" si="167"/>
        <v>256.93859861986755</v>
      </c>
      <c r="O359" s="318"/>
      <c r="P359" s="318"/>
      <c r="Q359" s="318"/>
      <c r="R359" s="318"/>
    </row>
    <row r="360" spans="1:18" ht="13.15">
      <c r="B360" s="329" t="str">
        <f t="shared" si="162"/>
        <v>40-44</v>
      </c>
      <c r="C360" s="444">
        <f t="shared" ref="C360:N360" si="168">C323+C267</f>
        <v>238.96759241815798</v>
      </c>
      <c r="D360" s="444">
        <f t="shared" si="168"/>
        <v>236.49135975455422</v>
      </c>
      <c r="E360" s="444">
        <f t="shared" si="168"/>
        <v>233.84734494709201</v>
      </c>
      <c r="F360" s="444">
        <f t="shared" si="168"/>
        <v>231.05524813515609</v>
      </c>
      <c r="G360" s="444">
        <f t="shared" si="168"/>
        <v>229.50237034607687</v>
      </c>
      <c r="H360" s="444">
        <f t="shared" si="168"/>
        <v>228.60717383705031</v>
      </c>
      <c r="I360" s="444">
        <f t="shared" si="168"/>
        <v>228.5293589888108</v>
      </c>
      <c r="J360" s="444">
        <f t="shared" si="168"/>
        <v>228.91373930660575</v>
      </c>
      <c r="K360" s="444">
        <f t="shared" si="168"/>
        <v>229.20054208139479</v>
      </c>
      <c r="L360" s="444">
        <f t="shared" si="168"/>
        <v>229.32041213301977</v>
      </c>
      <c r="M360" s="444">
        <f t="shared" si="168"/>
        <v>229.35744968942259</v>
      </c>
      <c r="N360" s="444">
        <f t="shared" si="168"/>
        <v>229.86581578750383</v>
      </c>
      <c r="O360" s="318"/>
      <c r="P360" s="318"/>
      <c r="Q360" s="318"/>
      <c r="R360" s="318"/>
    </row>
    <row r="361" spans="1:18" ht="13.15">
      <c r="B361" s="329" t="str">
        <f t="shared" si="162"/>
        <v>45-49</v>
      </c>
      <c r="C361" s="444">
        <f t="shared" ref="C361:N361" si="169">C324+C268</f>
        <v>247.66764474689535</v>
      </c>
      <c r="D361" s="444">
        <f t="shared" si="169"/>
        <v>239.75290581667653</v>
      </c>
      <c r="E361" s="444">
        <f t="shared" si="169"/>
        <v>232.42530903611237</v>
      </c>
      <c r="F361" s="444">
        <f t="shared" si="169"/>
        <v>225.7474900958853</v>
      </c>
      <c r="G361" s="444">
        <f t="shared" si="169"/>
        <v>220.75345182972794</v>
      </c>
      <c r="H361" s="444">
        <f t="shared" si="169"/>
        <v>216.77502712973924</v>
      </c>
      <c r="I361" s="444">
        <f t="shared" si="169"/>
        <v>213.82243247665161</v>
      </c>
      <c r="J361" s="444">
        <f t="shared" si="169"/>
        <v>211.51182686332274</v>
      </c>
      <c r="K361" s="444">
        <f t="shared" si="169"/>
        <v>209.32878725744231</v>
      </c>
      <c r="L361" s="444">
        <f t="shared" si="169"/>
        <v>207.20970903223471</v>
      </c>
      <c r="M361" s="444">
        <f t="shared" si="169"/>
        <v>205.24099213729627</v>
      </c>
      <c r="N361" s="444">
        <f t="shared" si="169"/>
        <v>203.91770364004694</v>
      </c>
      <c r="O361" s="318"/>
      <c r="P361" s="318"/>
      <c r="Q361" s="318"/>
      <c r="R361" s="318"/>
    </row>
    <row r="362" spans="1:18" ht="13.15">
      <c r="B362" s="329" t="str">
        <f t="shared" si="162"/>
        <v>50-54</v>
      </c>
      <c r="C362" s="444">
        <f t="shared" ref="C362:N362" si="170">C325+C269</f>
        <v>265.80485480024731</v>
      </c>
      <c r="D362" s="444">
        <f t="shared" si="170"/>
        <v>242.64045842471501</v>
      </c>
      <c r="E362" s="444">
        <f t="shared" si="170"/>
        <v>223.81377824199808</v>
      </c>
      <c r="F362" s="444">
        <f t="shared" si="170"/>
        <v>208.61024919083243</v>
      </c>
      <c r="G362" s="444">
        <f t="shared" si="170"/>
        <v>197.02432537123758</v>
      </c>
      <c r="H362" s="444">
        <f t="shared" si="170"/>
        <v>187.95664767862857</v>
      </c>
      <c r="I362" s="444">
        <f t="shared" si="170"/>
        <v>180.96091330238428</v>
      </c>
      <c r="J362" s="444">
        <f t="shared" si="170"/>
        <v>175.41535606403178</v>
      </c>
      <c r="K362" s="444">
        <f t="shared" si="170"/>
        <v>170.68968565478286</v>
      </c>
      <c r="L362" s="444">
        <f t="shared" si="170"/>
        <v>166.55450382467683</v>
      </c>
      <c r="M362" s="444">
        <f t="shared" si="170"/>
        <v>162.94451171669274</v>
      </c>
      <c r="N362" s="444">
        <f t="shared" si="170"/>
        <v>160.13640550310132</v>
      </c>
      <c r="O362" s="318"/>
      <c r="P362" s="318"/>
      <c r="Q362" s="318"/>
      <c r="R362" s="318"/>
    </row>
    <row r="363" spans="1:18" ht="13.15">
      <c r="B363" s="329" t="str">
        <f t="shared" si="162"/>
        <v>55-59</v>
      </c>
      <c r="C363" s="444">
        <f t="shared" ref="C363:N363" si="171">C326+C270</f>
        <v>178.62774424338889</v>
      </c>
      <c r="D363" s="444">
        <f t="shared" si="171"/>
        <v>156.70708096817745</v>
      </c>
      <c r="E363" s="444">
        <f t="shared" si="171"/>
        <v>139.25646863274986</v>
      </c>
      <c r="F363" s="444">
        <f t="shared" si="171"/>
        <v>125.35874475309186</v>
      </c>
      <c r="G363" s="444">
        <f t="shared" si="171"/>
        <v>114.73622897711689</v>
      </c>
      <c r="H363" s="444">
        <f t="shared" si="171"/>
        <v>106.46678374087401</v>
      </c>
      <c r="I363" s="444">
        <f t="shared" si="171"/>
        <v>100.09059764876272</v>
      </c>
      <c r="J363" s="444">
        <f t="shared" si="171"/>
        <v>95.070949780934413</v>
      </c>
      <c r="K363" s="444">
        <f t="shared" si="171"/>
        <v>90.909399289066769</v>
      </c>
      <c r="L363" s="444">
        <f t="shared" si="171"/>
        <v>87.390892699198716</v>
      </c>
      <c r="M363" s="444">
        <f t="shared" si="171"/>
        <v>84.414506712743375</v>
      </c>
      <c r="N363" s="444">
        <f t="shared" si="171"/>
        <v>82.095688401316593</v>
      </c>
      <c r="O363" s="318"/>
      <c r="P363" s="318"/>
      <c r="Q363" s="318"/>
      <c r="R363" s="318"/>
    </row>
    <row r="364" spans="1:18" ht="13.15">
      <c r="B364" s="329" t="str">
        <f t="shared" si="162"/>
        <v>60-64</v>
      </c>
      <c r="C364" s="444">
        <f t="shared" ref="C364:N364" si="172">C327+C271</f>
        <v>60.949063809393422</v>
      </c>
      <c r="D364" s="444">
        <f t="shared" si="172"/>
        <v>58.144662655487693</v>
      </c>
      <c r="E364" s="444">
        <f t="shared" si="172"/>
        <v>53.627612615896993</v>
      </c>
      <c r="F364" s="444">
        <f t="shared" si="172"/>
        <v>48.852869988221123</v>
      </c>
      <c r="G364" s="444">
        <f t="shared" si="172"/>
        <v>44.681177279181675</v>
      </c>
      <c r="H364" s="444">
        <f t="shared" si="172"/>
        <v>41.144381493381175</v>
      </c>
      <c r="I364" s="444">
        <f t="shared" si="172"/>
        <v>38.276700137991767</v>
      </c>
      <c r="J364" s="444">
        <f t="shared" si="172"/>
        <v>35.941005369997853</v>
      </c>
      <c r="K364" s="444">
        <f t="shared" si="172"/>
        <v>33.958553632758623</v>
      </c>
      <c r="L364" s="444">
        <f t="shared" si="172"/>
        <v>32.266498340659595</v>
      </c>
      <c r="M364" s="444">
        <f t="shared" si="172"/>
        <v>30.83767892789275</v>
      </c>
      <c r="N364" s="444">
        <f t="shared" si="172"/>
        <v>29.739779062043684</v>
      </c>
      <c r="O364" s="318"/>
      <c r="P364" s="318"/>
      <c r="Q364" s="318"/>
      <c r="R364" s="318"/>
    </row>
    <row r="365" spans="1:18" ht="13.15">
      <c r="B365" s="329" t="str">
        <f t="shared" si="162"/>
        <v>65 plus</v>
      </c>
      <c r="C365" s="444">
        <f t="shared" ref="C365:N365" si="173">C328+C272</f>
        <v>15.868337741093388</v>
      </c>
      <c r="D365" s="444">
        <f t="shared" si="173"/>
        <v>19.26007325883721</v>
      </c>
      <c r="E365" s="444">
        <f t="shared" si="173"/>
        <v>20.990229330580178</v>
      </c>
      <c r="F365" s="444">
        <f t="shared" si="173"/>
        <v>21.458297204129767</v>
      </c>
      <c r="G365" s="444">
        <f t="shared" si="173"/>
        <v>21.169966589936742</v>
      </c>
      <c r="H365" s="444">
        <f t="shared" si="173"/>
        <v>20.441024763140526</v>
      </c>
      <c r="I365" s="444">
        <f t="shared" si="173"/>
        <v>19.521410367811196</v>
      </c>
      <c r="J365" s="444">
        <f t="shared" si="173"/>
        <v>18.547458626306543</v>
      </c>
      <c r="K365" s="444">
        <f t="shared" si="173"/>
        <v>17.577522426774603</v>
      </c>
      <c r="L365" s="444">
        <f t="shared" si="173"/>
        <v>16.654993466505616</v>
      </c>
      <c r="M365" s="444">
        <f t="shared" si="173"/>
        <v>15.809910808813493</v>
      </c>
      <c r="N365" s="444">
        <f t="shared" si="173"/>
        <v>15.087284199166458</v>
      </c>
      <c r="O365" s="318"/>
      <c r="P365" s="318"/>
      <c r="Q365" s="318"/>
      <c r="R365" s="318"/>
    </row>
    <row r="366" spans="1:18" ht="13.15">
      <c r="B366" s="329" t="str">
        <f t="shared" si="162"/>
        <v>Total</v>
      </c>
      <c r="C366" s="444">
        <f t="shared" ref="C366:N366" si="174">SUM(C356:C365)</f>
        <v>1734.7803892235713</v>
      </c>
      <c r="D366" s="444">
        <f t="shared" si="174"/>
        <v>1738.8355722166941</v>
      </c>
      <c r="E366" s="444">
        <f t="shared" si="174"/>
        <v>1736.3697744870913</v>
      </c>
      <c r="F366" s="444">
        <f t="shared" si="174"/>
        <v>1726.5767414284076</v>
      </c>
      <c r="G366" s="444">
        <f t="shared" si="174"/>
        <v>1726.9845375509535</v>
      </c>
      <c r="H366" s="444">
        <f t="shared" si="174"/>
        <v>1729.7422864485445</v>
      </c>
      <c r="I366" s="444">
        <f t="shared" si="174"/>
        <v>1736.5854599204301</v>
      </c>
      <c r="J366" s="444">
        <f t="shared" si="174"/>
        <v>1742.9812728720137</v>
      </c>
      <c r="K366" s="444">
        <f t="shared" si="174"/>
        <v>1742.4683485832866</v>
      </c>
      <c r="L366" s="444">
        <f t="shared" si="174"/>
        <v>1735.3204778171689</v>
      </c>
      <c r="M366" s="444">
        <f t="shared" si="174"/>
        <v>1723.9180860940739</v>
      </c>
      <c r="N366" s="444">
        <f t="shared" si="174"/>
        <v>1716.4530026961693</v>
      </c>
      <c r="O366" s="318"/>
      <c r="P366" s="318"/>
      <c r="Q366" s="318"/>
      <c r="R366" s="318"/>
    </row>
    <row r="367" spans="1:18">
      <c r="A367" s="300">
        <f>SUM(C367:N367)</f>
        <v>0</v>
      </c>
      <c r="C367" s="300">
        <f>SUM(C356:C365)-C366</f>
        <v>0</v>
      </c>
      <c r="D367" s="300">
        <f t="shared" ref="D367:N367" si="175">SUM(D356:D365)-D366</f>
        <v>0</v>
      </c>
      <c r="E367" s="300">
        <f t="shared" si="175"/>
        <v>0</v>
      </c>
      <c r="F367" s="300">
        <f t="shared" si="175"/>
        <v>0</v>
      </c>
      <c r="G367" s="300">
        <f t="shared" si="175"/>
        <v>0</v>
      </c>
      <c r="H367" s="300">
        <f t="shared" si="175"/>
        <v>0</v>
      </c>
      <c r="I367" s="300">
        <f t="shared" si="175"/>
        <v>0</v>
      </c>
      <c r="J367" s="300">
        <f t="shared" si="175"/>
        <v>0</v>
      </c>
      <c r="K367" s="300">
        <f t="shared" si="175"/>
        <v>0</v>
      </c>
      <c r="L367" s="300">
        <f t="shared" si="175"/>
        <v>0</v>
      </c>
      <c r="M367" s="300">
        <f t="shared" si="175"/>
        <v>0</v>
      </c>
      <c r="N367" s="300">
        <f t="shared" si="175"/>
        <v>0</v>
      </c>
    </row>
    <row r="368" spans="1:18">
      <c r="C368" s="320">
        <f>C350+C366</f>
        <v>1936.1051287653315</v>
      </c>
      <c r="D368" s="320">
        <f t="shared" ref="D368:N368" si="176">D350+D366</f>
        <v>1944.2657967572723</v>
      </c>
      <c r="E368" s="320">
        <f t="shared" si="176"/>
        <v>1945.0154552505319</v>
      </c>
      <c r="F368" s="320">
        <f t="shared" si="176"/>
        <v>1936.9187974561162</v>
      </c>
      <c r="G368" s="320">
        <f t="shared" si="176"/>
        <v>1939.5228989382617</v>
      </c>
      <c r="H368" s="320">
        <f t="shared" si="176"/>
        <v>1944.2087433257052</v>
      </c>
      <c r="I368" s="320">
        <f t="shared" si="176"/>
        <v>1953.0134725573726</v>
      </c>
      <c r="J368" s="320">
        <f t="shared" si="176"/>
        <v>1960.9844615162253</v>
      </c>
      <c r="K368" s="320">
        <f t="shared" si="176"/>
        <v>1961.0030125706501</v>
      </c>
      <c r="L368" s="320">
        <f t="shared" si="176"/>
        <v>1953.429953895371</v>
      </c>
      <c r="M368" s="320">
        <f t="shared" si="176"/>
        <v>1940.9609371038948</v>
      </c>
      <c r="N368" s="320">
        <f t="shared" si="176"/>
        <v>1932.7554472888789</v>
      </c>
    </row>
    <row r="369" spans="1:14">
      <c r="C369" s="320">
        <f t="shared" ref="C369:N369" si="177">C36</f>
        <v>1936.1051287653315</v>
      </c>
      <c r="D369" s="320">
        <f t="shared" si="177"/>
        <v>1944.2657967572725</v>
      </c>
      <c r="E369" s="320">
        <f t="shared" si="177"/>
        <v>1945.0154552505319</v>
      </c>
      <c r="F369" s="320">
        <f t="shared" si="177"/>
        <v>1936.9187974561164</v>
      </c>
      <c r="G369" s="320">
        <f t="shared" si="177"/>
        <v>1939.5228989382617</v>
      </c>
      <c r="H369" s="320">
        <f t="shared" si="177"/>
        <v>1944.2087433257054</v>
      </c>
      <c r="I369" s="320">
        <f t="shared" si="177"/>
        <v>1953.0134725573728</v>
      </c>
      <c r="J369" s="320">
        <f t="shared" si="177"/>
        <v>1960.9844615162256</v>
      </c>
      <c r="K369" s="320">
        <f t="shared" si="177"/>
        <v>1961.0030125706503</v>
      </c>
      <c r="L369" s="320">
        <f t="shared" si="177"/>
        <v>1953.4299538953712</v>
      </c>
      <c r="M369" s="320">
        <f t="shared" si="177"/>
        <v>1940.960937103895</v>
      </c>
      <c r="N369" s="320">
        <f t="shared" si="177"/>
        <v>1932.7554472888787</v>
      </c>
    </row>
    <row r="370" spans="1:14">
      <c r="A370" s="300">
        <f>SUM(C370:L370)</f>
        <v>0</v>
      </c>
      <c r="C370" s="320">
        <f>C368-C369</f>
        <v>0</v>
      </c>
      <c r="D370" s="320">
        <f t="shared" ref="D370:N370" si="178">D368-D369</f>
        <v>0</v>
      </c>
      <c r="E370" s="320">
        <f t="shared" si="178"/>
        <v>0</v>
      </c>
      <c r="F370" s="320">
        <f t="shared" si="178"/>
        <v>0</v>
      </c>
      <c r="G370" s="320">
        <f t="shared" si="178"/>
        <v>0</v>
      </c>
      <c r="H370" s="320">
        <f t="shared" si="178"/>
        <v>0</v>
      </c>
      <c r="I370" s="320">
        <f t="shared" si="178"/>
        <v>0</v>
      </c>
      <c r="J370" s="320">
        <f t="shared" si="178"/>
        <v>0</v>
      </c>
      <c r="K370" s="320">
        <f t="shared" si="178"/>
        <v>0</v>
      </c>
      <c r="L370" s="320">
        <f t="shared" si="178"/>
        <v>0</v>
      </c>
      <c r="M370" s="320">
        <f t="shared" si="178"/>
        <v>0</v>
      </c>
      <c r="N370" s="320">
        <f t="shared" si="178"/>
        <v>0</v>
      </c>
    </row>
    <row r="371" spans="1:14">
      <c r="A371" s="300">
        <f>SUM(C371:L371)</f>
        <v>0</v>
      </c>
      <c r="C371" s="320">
        <f>IF(C294&gt;0,0,C294)</f>
        <v>0</v>
      </c>
      <c r="D371" s="320">
        <f t="shared" ref="D371:N371" si="179">IF(D294&gt;0,0,D294)</f>
        <v>0</v>
      </c>
      <c r="E371" s="320">
        <f t="shared" si="179"/>
        <v>0</v>
      </c>
      <c r="F371" s="320">
        <f t="shared" si="179"/>
        <v>0</v>
      </c>
      <c r="G371" s="320">
        <f t="shared" si="179"/>
        <v>0</v>
      </c>
      <c r="H371" s="320">
        <f t="shared" si="179"/>
        <v>0</v>
      </c>
      <c r="I371" s="320">
        <f t="shared" si="179"/>
        <v>0</v>
      </c>
      <c r="J371" s="320">
        <f t="shared" si="179"/>
        <v>0</v>
      </c>
      <c r="K371" s="320">
        <f t="shared" si="179"/>
        <v>0</v>
      </c>
      <c r="L371" s="320">
        <f t="shared" si="179"/>
        <v>0</v>
      </c>
      <c r="M371" s="320">
        <f t="shared" si="179"/>
        <v>0</v>
      </c>
      <c r="N371" s="320">
        <f t="shared" si="179"/>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0000"/>
  </sheetPr>
  <dimension ref="A1:U371"/>
  <sheetViews>
    <sheetView showGridLines="0" workbookViewId="0"/>
  </sheetViews>
  <sheetFormatPr defaultColWidth="9" defaultRowHeight="12.75"/>
  <cols>
    <col min="1" max="1" width="9" style="300"/>
    <col min="2" max="2" width="28.73046875" style="300" customWidth="1"/>
    <col min="3" max="14" width="10.73046875" style="300" customWidth="1"/>
    <col min="15"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 r="A5" s="674" t="s">
        <v>275</v>
      </c>
      <c r="B5" s="674"/>
      <c r="C5" s="674"/>
      <c r="D5" s="674"/>
      <c r="E5" s="674"/>
      <c r="F5" s="674"/>
      <c r="G5" s="674"/>
      <c r="H5" s="674"/>
      <c r="I5" s="674"/>
      <c r="J5" s="674"/>
      <c r="K5" s="674"/>
      <c r="L5" s="674"/>
      <c r="M5" s="674"/>
      <c r="N5" s="674"/>
      <c r="O5" s="340"/>
      <c r="P5" s="340"/>
      <c r="Q5" s="340"/>
    </row>
    <row r="6" spans="1:17" s="345" customFormat="1" ht="13.5" customHeight="1">
      <c r="A6" s="342" t="s">
        <v>1336</v>
      </c>
      <c r="B6" s="343"/>
      <c r="C6" s="343"/>
      <c r="D6" s="343"/>
      <c r="E6" s="338"/>
      <c r="F6" s="343"/>
      <c r="G6" s="343"/>
      <c r="H6" s="343"/>
      <c r="I6" s="343"/>
      <c r="J6" s="343"/>
      <c r="K6" s="343"/>
      <c r="L6" s="344"/>
      <c r="M6" s="344"/>
      <c r="N6" s="344"/>
      <c r="O6" s="344"/>
      <c r="P6" s="344"/>
      <c r="Q6" s="344"/>
    </row>
    <row r="7" spans="1:17" s="345" customFormat="1" ht="12" customHeight="1">
      <c r="A7" s="346" t="s">
        <v>1408</v>
      </c>
      <c r="B7" s="342"/>
      <c r="C7" s="343"/>
      <c r="D7" s="343"/>
      <c r="E7" s="338"/>
      <c r="F7" s="343"/>
      <c r="G7" s="343"/>
      <c r="H7" s="343"/>
      <c r="I7" s="343"/>
      <c r="J7" s="343"/>
      <c r="K7" s="343"/>
      <c r="L7" s="344"/>
      <c r="M7" s="344"/>
      <c r="N7" s="344"/>
      <c r="O7" s="344"/>
      <c r="P7" s="344"/>
      <c r="Q7" s="344"/>
    </row>
    <row r="8" spans="1:17" s="345" customFormat="1" ht="15.75" customHeight="1">
      <c r="A8" s="342" t="s">
        <v>24</v>
      </c>
      <c r="B8" s="343"/>
      <c r="C8" s="343"/>
      <c r="D8" s="343"/>
      <c r="E8" s="338"/>
      <c r="F8" s="343"/>
      <c r="G8" s="343"/>
      <c r="H8" s="343"/>
      <c r="I8" s="343"/>
      <c r="J8" s="343"/>
      <c r="K8" s="343"/>
      <c r="L8" s="344"/>
      <c r="M8" s="344"/>
      <c r="N8" s="344"/>
      <c r="O8" s="344"/>
      <c r="P8" s="344"/>
      <c r="Q8" s="344"/>
    </row>
    <row r="9" spans="1:17" s="345" customFormat="1" ht="15.75" customHeight="1">
      <c r="A9" s="346" t="s">
        <v>349</v>
      </c>
      <c r="B9" s="343"/>
      <c r="C9" s="343"/>
      <c r="D9" s="343"/>
      <c r="E9" s="338"/>
      <c r="F9" s="343"/>
      <c r="G9" s="343"/>
      <c r="H9" s="343"/>
      <c r="I9" s="343"/>
      <c r="J9" s="343"/>
      <c r="K9" s="343"/>
      <c r="L9" s="344"/>
      <c r="M9" s="344"/>
      <c r="N9" s="344"/>
      <c r="O9" s="344"/>
      <c r="P9" s="344"/>
      <c r="Q9" s="344"/>
    </row>
    <row r="10" spans="1:17" s="353" customFormat="1" ht="13.5" customHeight="1">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7" t="str">
        <f>Forecast_stock_figures!B26</f>
        <v>Geography</v>
      </c>
      <c r="C15" s="298">
        <f>Forecast_stock_figures!C50</f>
        <v>10996.632545889755</v>
      </c>
      <c r="D15" s="298">
        <f>Forecast_stock_figures!D50</f>
        <v>11113.377109914745</v>
      </c>
      <c r="E15" s="298">
        <f>Forecast_stock_figures!E50</f>
        <v>11239.220288275057</v>
      </c>
      <c r="F15" s="298">
        <f>Forecast_stock_figures!F50</f>
        <v>11331.371022232186</v>
      </c>
      <c r="G15" s="298">
        <f>Forecast_stock_figures!G50</f>
        <v>11420.760974841398</v>
      </c>
      <c r="H15" s="298">
        <f>Forecast_stock_figures!H50</f>
        <v>11603.29562618706</v>
      </c>
      <c r="I15" s="298">
        <f>Forecast_stock_figures!I50</f>
        <v>11775.643630775732</v>
      </c>
      <c r="J15" s="298">
        <f>Forecast_stock_figures!J50</f>
        <v>11835.15803927681</v>
      </c>
      <c r="K15" s="298">
        <f>Forecast_stock_figures!K50</f>
        <v>11841.933310490836</v>
      </c>
      <c r="L15" s="298">
        <f>Forecast_stock_figures!L50</f>
        <v>11817.432394701545</v>
      </c>
      <c r="M15" s="298">
        <f>Forecast_stock_figures!M50</f>
        <v>11788.19305021402</v>
      </c>
      <c r="N15" s="298">
        <f>Forecast_stock_figures!N50</f>
        <v>11746.574580228549</v>
      </c>
    </row>
    <row r="17" spans="1:9" ht="15">
      <c r="B17" s="331" t="s">
        <v>161</v>
      </c>
    </row>
    <row r="19" spans="1:9" ht="13.15">
      <c r="B19" s="1405" t="str">
        <f>Stock_ages_breakdowns!B73</f>
        <v>Age group</v>
      </c>
      <c r="C19" s="1406" t="str">
        <f>Stock_ages_breakdowns!W73</f>
        <v>Geography</v>
      </c>
      <c r="D19" s="1407"/>
      <c r="H19" s="316" t="s">
        <v>132</v>
      </c>
    </row>
    <row r="20" spans="1:9" ht="13.15">
      <c r="B20" s="1405"/>
      <c r="C20" s="354" t="str">
        <f>Stock_ages_breakdowns!W74</f>
        <v>Male</v>
      </c>
      <c r="D20" s="354" t="str">
        <f>Stock_ages_breakdowns!X74</f>
        <v>Female</v>
      </c>
    </row>
    <row r="21" spans="1:9" ht="13.15">
      <c r="B21" s="354" t="str">
        <f>Stock_ages_breakdowns!B75</f>
        <v>20-24</v>
      </c>
      <c r="C21" s="322">
        <f>Stock_ages_breakdowns!W20</f>
        <v>205.39226160467769</v>
      </c>
      <c r="D21" s="322">
        <f>Stock_ages_breakdowns!X20</f>
        <v>475.8049225916854</v>
      </c>
    </row>
    <row r="22" spans="1:9" ht="13.15">
      <c r="B22" s="354" t="str">
        <f>Stock_ages_breakdowns!B76</f>
        <v>25-29</v>
      </c>
      <c r="C22" s="322">
        <f>Stock_ages_breakdowns!W21</f>
        <v>624.87483824109404</v>
      </c>
      <c r="D22" s="322">
        <f>Stock_ages_breakdowns!X21</f>
        <v>1241.8326278523834</v>
      </c>
    </row>
    <row r="23" spans="1:9" ht="13.15">
      <c r="B23" s="354" t="str">
        <f>Stock_ages_breakdowns!B77</f>
        <v>30-34</v>
      </c>
      <c r="C23" s="322">
        <f>Stock_ages_breakdowns!W22</f>
        <v>758.55565936428502</v>
      </c>
      <c r="D23" s="322">
        <f>Stock_ages_breakdowns!X22</f>
        <v>1136.1809788960229</v>
      </c>
    </row>
    <row r="24" spans="1:9" ht="13.15">
      <c r="B24" s="354" t="str">
        <f>Stock_ages_breakdowns!B78</f>
        <v>35-39</v>
      </c>
      <c r="C24" s="322">
        <f>Stock_ages_breakdowns!W23</f>
        <v>904.27455443033182</v>
      </c>
      <c r="D24" s="322">
        <f>Stock_ages_breakdowns!X23</f>
        <v>1198.9773646175363</v>
      </c>
    </row>
    <row r="25" spans="1:9" ht="13.15">
      <c r="B25" s="354" t="str">
        <f>Stock_ages_breakdowns!B79</f>
        <v>40-44</v>
      </c>
      <c r="C25" s="322">
        <f>Stock_ages_breakdowns!W24</f>
        <v>794.3338791289882</v>
      </c>
      <c r="D25" s="322">
        <f>Stock_ages_breakdowns!X24</f>
        <v>936.07374975421237</v>
      </c>
    </row>
    <row r="26" spans="1:9" ht="13.15">
      <c r="B26" s="354" t="str">
        <f>Stock_ages_breakdowns!B80</f>
        <v>45-49</v>
      </c>
      <c r="C26" s="322">
        <f>Stock_ages_breakdowns!W25</f>
        <v>684.09420199105102</v>
      </c>
      <c r="D26" s="322">
        <f>Stock_ages_breakdowns!X25</f>
        <v>609.09774133160442</v>
      </c>
    </row>
    <row r="27" spans="1:9" ht="13.15">
      <c r="B27" s="354" t="str">
        <f>Stock_ages_breakdowns!B81</f>
        <v>50-54</v>
      </c>
      <c r="C27" s="322">
        <f>Stock_ages_breakdowns!W26</f>
        <v>393.96841991785641</v>
      </c>
      <c r="D27" s="322">
        <f>Stock_ages_breakdowns!X26</f>
        <v>346.54012859356931</v>
      </c>
    </row>
    <row r="28" spans="1:9" ht="13.15">
      <c r="B28" s="354" t="str">
        <f>Stock_ages_breakdowns!B82</f>
        <v>55-59</v>
      </c>
      <c r="C28" s="322">
        <f>Stock_ages_breakdowns!W27</f>
        <v>264.84362677968386</v>
      </c>
      <c r="D28" s="322">
        <f>Stock_ages_breakdowns!X27</f>
        <v>242.75449109902732</v>
      </c>
    </row>
    <row r="29" spans="1:9" ht="13.15">
      <c r="B29" s="354" t="str">
        <f>Stock_ages_breakdowns!B83</f>
        <v>60-64</v>
      </c>
      <c r="C29" s="322">
        <f>Stock_ages_breakdowns!W28</f>
        <v>92.644569061466967</v>
      </c>
      <c r="D29" s="322">
        <f>Stock_ages_breakdowns!X28</f>
        <v>64.709397472026964</v>
      </c>
      <c r="F29" s="316"/>
    </row>
    <row r="30" spans="1:9" ht="13.15">
      <c r="B30" s="354" t="str">
        <f>Stock_ages_breakdowns!B84</f>
        <v>65 plus</v>
      </c>
      <c r="C30" s="322">
        <f>Stock_ages_breakdowns!W29</f>
        <v>10.26506305228572</v>
      </c>
      <c r="D30" s="322">
        <f>Stock_ages_breakdowns!X29</f>
        <v>11.414070109964852</v>
      </c>
      <c r="G30" s="317" t="s">
        <v>46</v>
      </c>
      <c r="H30" s="317" t="s">
        <v>47</v>
      </c>
    </row>
    <row r="31" spans="1:9" ht="13.15">
      <c r="A31" s="300">
        <f>I31</f>
        <v>0</v>
      </c>
      <c r="B31" s="354" t="str">
        <f>Stock_ages_breakdowns!B85</f>
        <v>Total</v>
      </c>
      <c r="C31" s="322">
        <f>Stock_ages_breakdowns!W30</f>
        <v>4733.2470735717216</v>
      </c>
      <c r="D31" s="322">
        <f>Stock_ages_breakdowns!X30</f>
        <v>6263.3854723180339</v>
      </c>
      <c r="E31" s="318">
        <f>SUM(C31:D31)</f>
        <v>10996.632545889755</v>
      </c>
      <c r="G31" s="357">
        <f>C31/$E$31</f>
        <v>0.43042695605400416</v>
      </c>
      <c r="H31" s="357">
        <f>D31/$E$31</f>
        <v>0.56957304394599584</v>
      </c>
      <c r="I31" s="300">
        <f>(G31+H31)-1</f>
        <v>0</v>
      </c>
    </row>
    <row r="33" spans="2:14" ht="15">
      <c r="B33" s="331" t="s">
        <v>262</v>
      </c>
      <c r="H33" s="316"/>
    </row>
    <row r="34" spans="2:14">
      <c r="H34" s="316"/>
    </row>
    <row r="35" spans="2:14"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4" ht="13.15">
      <c r="B36" s="317" t="str">
        <f>B15</f>
        <v>Geography</v>
      </c>
      <c r="C36" s="298">
        <f>Teacher_need_by_subject!C640</f>
        <v>11113.377109914745</v>
      </c>
      <c r="D36" s="298">
        <f>Teacher_need_by_subject!D640</f>
        <v>11239.220288275057</v>
      </c>
      <c r="E36" s="298">
        <f>Teacher_need_by_subject!E640</f>
        <v>11331.371022232186</v>
      </c>
      <c r="F36" s="298">
        <f>Teacher_need_by_subject!F640</f>
        <v>11420.760974841398</v>
      </c>
      <c r="G36" s="298">
        <f>Teacher_need_by_subject!G640</f>
        <v>11603.29562618706</v>
      </c>
      <c r="H36" s="298">
        <f>Teacher_need_by_subject!H640</f>
        <v>11775.643630775732</v>
      </c>
      <c r="I36" s="298">
        <f>Teacher_need_by_subject!I640</f>
        <v>11835.15803927681</v>
      </c>
      <c r="J36" s="298">
        <f>Teacher_need_by_subject!J640</f>
        <v>11841.933310490836</v>
      </c>
      <c r="K36" s="298">
        <f>Teacher_need_by_subject!K640</f>
        <v>11817.432394701545</v>
      </c>
      <c r="L36" s="298">
        <f>Teacher_need_by_subject!L640</f>
        <v>11788.19305021402</v>
      </c>
      <c r="M36" s="298">
        <f>Teacher_need_by_subject!M640</f>
        <v>11746.574580228549</v>
      </c>
      <c r="N36" s="298">
        <f>Teacher_need_by_subject!N640</f>
        <v>11721.771387341514</v>
      </c>
    </row>
    <row r="37" spans="2:14">
      <c r="H37" s="316"/>
    </row>
    <row r="38" spans="2:14" ht="15">
      <c r="B38" s="331" t="s">
        <v>169</v>
      </c>
      <c r="H38" s="316"/>
    </row>
    <row r="39" spans="2:14">
      <c r="H39" s="316"/>
    </row>
    <row r="40" spans="2:14" ht="13.15">
      <c r="B40" s="332" t="s">
        <v>46</v>
      </c>
      <c r="H40" s="316"/>
    </row>
    <row r="41" spans="2:14">
      <c r="H41" s="316"/>
    </row>
    <row r="42" spans="2:14"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4" ht="13.15">
      <c r="B43" s="354" t="str">
        <f>B21</f>
        <v>20-24</v>
      </c>
      <c r="C43" s="298">
        <f>C21</f>
        <v>205.39226160467769</v>
      </c>
      <c r="D43" s="298">
        <f>C340</f>
        <v>287.34795376642631</v>
      </c>
      <c r="E43" s="298">
        <f t="shared" ref="E43:L43" si="2">D340</f>
        <v>347.21860909090589</v>
      </c>
      <c r="F43" s="298">
        <f t="shared" si="2"/>
        <v>389.8219305742532</v>
      </c>
      <c r="G43" s="298">
        <f t="shared" si="2"/>
        <v>421.3520478073317</v>
      </c>
      <c r="H43" s="298">
        <f t="shared" si="2"/>
        <v>455.24787952039316</v>
      </c>
      <c r="I43" s="298">
        <f t="shared" si="2"/>
        <v>480.6859358817768</v>
      </c>
      <c r="J43" s="298">
        <f t="shared" si="2"/>
        <v>488.79519934463951</v>
      </c>
      <c r="K43" s="298">
        <f t="shared" si="2"/>
        <v>489.87383969590246</v>
      </c>
      <c r="L43" s="298">
        <f t="shared" si="2"/>
        <v>487.66214660224921</v>
      </c>
      <c r="M43" s="298">
        <f>L340</f>
        <v>485.6060295658159</v>
      </c>
      <c r="N43" s="298">
        <f>M340</f>
        <v>482.70914725880652</v>
      </c>
    </row>
    <row r="44" spans="2:14" ht="13.15">
      <c r="B44" s="354" t="str">
        <f t="shared" ref="B44:C53" si="3">B22</f>
        <v>25-29</v>
      </c>
      <c r="C44" s="298">
        <f t="shared" si="3"/>
        <v>624.87483824109404</v>
      </c>
      <c r="D44" s="298">
        <f t="shared" ref="D44:K53" si="4">C341</f>
        <v>625.27970659023993</v>
      </c>
      <c r="E44" s="298">
        <f t="shared" si="4"/>
        <v>643.19031781407637</v>
      </c>
      <c r="F44" s="298">
        <f t="shared" si="4"/>
        <v>667.28395758600345</v>
      </c>
      <c r="G44" s="298">
        <f t="shared" si="4"/>
        <v>693.57496907410336</v>
      </c>
      <c r="H44" s="298">
        <f t="shared" si="4"/>
        <v>730.04668667121507</v>
      </c>
      <c r="I44" s="298">
        <f t="shared" si="4"/>
        <v>763.54266261203293</v>
      </c>
      <c r="J44" s="298">
        <f t="shared" si="4"/>
        <v>781.52616545702153</v>
      </c>
      <c r="K44" s="298">
        <f t="shared" si="4"/>
        <v>790.8167183924038</v>
      </c>
      <c r="L44" s="298">
        <f t="shared" ref="L44:L53" si="5">K341</f>
        <v>794.43916701613125</v>
      </c>
      <c r="M44" s="298">
        <f t="shared" ref="M44:M53" si="6">L341</f>
        <v>796.05425171299316</v>
      </c>
      <c r="N44" s="298">
        <f t="shared" ref="N44:N53" si="7">M341</f>
        <v>795.29743632505881</v>
      </c>
    </row>
    <row r="45" spans="2:14" ht="13.15">
      <c r="B45" s="354" t="str">
        <f t="shared" si="3"/>
        <v>30-34</v>
      </c>
      <c r="C45" s="298">
        <f t="shared" si="3"/>
        <v>758.55565936428502</v>
      </c>
      <c r="D45" s="298">
        <f t="shared" si="4"/>
        <v>744.85517930243782</v>
      </c>
      <c r="E45" s="298">
        <f t="shared" si="4"/>
        <v>736.62906729061615</v>
      </c>
      <c r="F45" s="298">
        <f t="shared" si="4"/>
        <v>734.38238471349064</v>
      </c>
      <c r="G45" s="298">
        <f t="shared" si="4"/>
        <v>738.02624519359517</v>
      </c>
      <c r="H45" s="298">
        <f t="shared" si="4"/>
        <v>751.63384571912343</v>
      </c>
      <c r="I45" s="298">
        <f t="shared" si="4"/>
        <v>769.26023999008987</v>
      </c>
      <c r="J45" s="298">
        <f t="shared" si="4"/>
        <v>783.44380735774689</v>
      </c>
      <c r="K45" s="298">
        <f t="shared" si="4"/>
        <v>794.82084202330236</v>
      </c>
      <c r="L45" s="298">
        <f t="shared" si="5"/>
        <v>803.36095264029746</v>
      </c>
      <c r="M45" s="298">
        <f t="shared" si="6"/>
        <v>810.02792693706658</v>
      </c>
      <c r="N45" s="298">
        <f t="shared" si="7"/>
        <v>814.46741246410033</v>
      </c>
    </row>
    <row r="46" spans="2:14" ht="13.15">
      <c r="B46" s="354" t="str">
        <f t="shared" si="3"/>
        <v>35-39</v>
      </c>
      <c r="C46" s="298">
        <f t="shared" si="3"/>
        <v>904.27455443033182</v>
      </c>
      <c r="D46" s="298">
        <f t="shared" si="4"/>
        <v>865.02752391891875</v>
      </c>
      <c r="E46" s="298">
        <f t="shared" si="4"/>
        <v>834.85004630367757</v>
      </c>
      <c r="F46" s="298">
        <f t="shared" si="4"/>
        <v>811.35961946937311</v>
      </c>
      <c r="G46" s="298">
        <f t="shared" si="4"/>
        <v>794.16127765813394</v>
      </c>
      <c r="H46" s="298">
        <f t="shared" si="4"/>
        <v>786.66403974362163</v>
      </c>
      <c r="I46" s="298">
        <f t="shared" si="4"/>
        <v>784.34090250125541</v>
      </c>
      <c r="J46" s="298">
        <f t="shared" si="4"/>
        <v>782.22637266401875</v>
      </c>
      <c r="K46" s="298">
        <f t="shared" si="4"/>
        <v>781.54563321163437</v>
      </c>
      <c r="L46" s="298">
        <f t="shared" si="5"/>
        <v>782.01769173022103</v>
      </c>
      <c r="M46" s="298">
        <f t="shared" si="6"/>
        <v>783.75093770657259</v>
      </c>
      <c r="N46" s="298">
        <f t="shared" si="7"/>
        <v>785.70929130387469</v>
      </c>
    </row>
    <row r="47" spans="2:14" ht="13.15">
      <c r="B47" s="354" t="str">
        <f t="shared" si="3"/>
        <v>40-44</v>
      </c>
      <c r="C47" s="298">
        <f t="shared" si="3"/>
        <v>794.3338791289882</v>
      </c>
      <c r="D47" s="298">
        <f t="shared" si="4"/>
        <v>804.415233392603</v>
      </c>
      <c r="E47" s="298">
        <f t="shared" si="4"/>
        <v>805.82886074240446</v>
      </c>
      <c r="F47" s="298">
        <f t="shared" si="4"/>
        <v>801.59548281275329</v>
      </c>
      <c r="G47" s="298">
        <f t="shared" si="4"/>
        <v>794.57989103633543</v>
      </c>
      <c r="H47" s="298">
        <f t="shared" si="4"/>
        <v>789.97947673921544</v>
      </c>
      <c r="I47" s="298">
        <f t="shared" si="4"/>
        <v>785.75864772648663</v>
      </c>
      <c r="J47" s="298">
        <f t="shared" si="4"/>
        <v>779.13506398720415</v>
      </c>
      <c r="K47" s="298">
        <f t="shared" si="4"/>
        <v>772.36438116901058</v>
      </c>
      <c r="L47" s="298">
        <f t="shared" si="5"/>
        <v>766.26063049008803</v>
      </c>
      <c r="M47" s="298">
        <f t="shared" si="6"/>
        <v>761.64572027032887</v>
      </c>
      <c r="N47" s="298">
        <f t="shared" si="7"/>
        <v>758.06971223125697</v>
      </c>
    </row>
    <row r="48" spans="2:14" ht="13.15">
      <c r="B48" s="354" t="str">
        <f t="shared" si="3"/>
        <v>45-49</v>
      </c>
      <c r="C48" s="298">
        <f t="shared" si="3"/>
        <v>684.09420199105102</v>
      </c>
      <c r="D48" s="298">
        <f t="shared" si="4"/>
        <v>684.24844977093858</v>
      </c>
      <c r="E48" s="298">
        <f t="shared" si="4"/>
        <v>687.30310403297221</v>
      </c>
      <c r="F48" s="298">
        <f t="shared" si="4"/>
        <v>690.07771736253153</v>
      </c>
      <c r="G48" s="298">
        <f t="shared" si="4"/>
        <v>691.72788122956445</v>
      </c>
      <c r="H48" s="298">
        <f t="shared" si="4"/>
        <v>694.89302849876742</v>
      </c>
      <c r="I48" s="298">
        <f t="shared" si="4"/>
        <v>696.87020255994253</v>
      </c>
      <c r="J48" s="298">
        <f t="shared" si="4"/>
        <v>694.94755362205456</v>
      </c>
      <c r="K48" s="298">
        <f t="shared" si="4"/>
        <v>691.09532882053304</v>
      </c>
      <c r="L48" s="298">
        <f t="shared" si="5"/>
        <v>686.23896257197043</v>
      </c>
      <c r="M48" s="298">
        <f t="shared" si="6"/>
        <v>681.43253162040469</v>
      </c>
      <c r="N48" s="298">
        <f t="shared" si="7"/>
        <v>676.67765356000245</v>
      </c>
    </row>
    <row r="49" spans="1:14" ht="13.15">
      <c r="B49" s="354" t="str">
        <f t="shared" si="3"/>
        <v>50-54</v>
      </c>
      <c r="C49" s="298">
        <f t="shared" si="3"/>
        <v>393.96841991785641</v>
      </c>
      <c r="D49" s="298">
        <f t="shared" si="4"/>
        <v>431.55862799000801</v>
      </c>
      <c r="E49" s="298">
        <f t="shared" si="4"/>
        <v>459.15226475320566</v>
      </c>
      <c r="F49" s="298">
        <f t="shared" si="4"/>
        <v>479.58013327489755</v>
      </c>
      <c r="G49" s="298">
        <f t="shared" si="4"/>
        <v>494.94133056876763</v>
      </c>
      <c r="H49" s="298">
        <f t="shared" si="4"/>
        <v>508.57745195847389</v>
      </c>
      <c r="I49" s="298">
        <f t="shared" si="4"/>
        <v>519.23564832650925</v>
      </c>
      <c r="J49" s="298">
        <f t="shared" si="4"/>
        <v>525.27275697880839</v>
      </c>
      <c r="K49" s="298">
        <f t="shared" si="4"/>
        <v>528.32324290473071</v>
      </c>
      <c r="L49" s="298">
        <f t="shared" si="5"/>
        <v>529.21995002597703</v>
      </c>
      <c r="M49" s="298">
        <f t="shared" si="6"/>
        <v>528.89025967130806</v>
      </c>
      <c r="N49" s="298">
        <f t="shared" si="7"/>
        <v>527.50551164521266</v>
      </c>
    </row>
    <row r="50" spans="1:14" ht="13.15">
      <c r="B50" s="354" t="str">
        <f t="shared" si="3"/>
        <v>55-59</v>
      </c>
      <c r="C50" s="298">
        <f t="shared" si="3"/>
        <v>264.84362677968386</v>
      </c>
      <c r="D50" s="298">
        <f t="shared" si="4"/>
        <v>237.52985542977515</v>
      </c>
      <c r="E50" s="298">
        <f t="shared" si="4"/>
        <v>227.09655446749207</v>
      </c>
      <c r="F50" s="298">
        <f t="shared" si="4"/>
        <v>225.0752864809111</v>
      </c>
      <c r="G50" s="298">
        <f t="shared" si="4"/>
        <v>227.15251701353802</v>
      </c>
      <c r="H50" s="298">
        <f t="shared" si="4"/>
        <v>232.18908527277378</v>
      </c>
      <c r="I50" s="298">
        <f t="shared" si="4"/>
        <v>237.52960992761638</v>
      </c>
      <c r="J50" s="298">
        <f t="shared" si="4"/>
        <v>241.21331740232381</v>
      </c>
      <c r="K50" s="298">
        <f t="shared" si="4"/>
        <v>243.80409797524393</v>
      </c>
      <c r="L50" s="298">
        <f t="shared" si="5"/>
        <v>245.47517162243767</v>
      </c>
      <c r="M50" s="298">
        <f t="shared" si="6"/>
        <v>246.5600538394151</v>
      </c>
      <c r="N50" s="298">
        <f t="shared" si="7"/>
        <v>246.98901581980829</v>
      </c>
    </row>
    <row r="51" spans="1:14" ht="13.15">
      <c r="B51" s="354" t="str">
        <f t="shared" si="3"/>
        <v>60-64</v>
      </c>
      <c r="C51" s="298">
        <f t="shared" si="3"/>
        <v>92.644569061466967</v>
      </c>
      <c r="D51" s="298">
        <f t="shared" si="4"/>
        <v>91.28517211618572</v>
      </c>
      <c r="E51" s="298">
        <f t="shared" si="4"/>
        <v>87.249999779265138</v>
      </c>
      <c r="F51" s="298">
        <f t="shared" si="4"/>
        <v>83.863149117942186</v>
      </c>
      <c r="G51" s="298">
        <f t="shared" si="4"/>
        <v>81.949294291092372</v>
      </c>
      <c r="H51" s="298">
        <f t="shared" si="4"/>
        <v>81.961962572808559</v>
      </c>
      <c r="I51" s="298">
        <f t="shared" si="4"/>
        <v>82.736310124173883</v>
      </c>
      <c r="J51" s="298">
        <f t="shared" si="4"/>
        <v>83.240933294678626</v>
      </c>
      <c r="K51" s="298">
        <f t="shared" si="4"/>
        <v>83.699825073434255</v>
      </c>
      <c r="L51" s="298">
        <f t="shared" si="5"/>
        <v>84.091694893934644</v>
      </c>
      <c r="M51" s="298">
        <f t="shared" si="6"/>
        <v>84.479914170592565</v>
      </c>
      <c r="N51" s="298">
        <f t="shared" si="7"/>
        <v>84.731804990213362</v>
      </c>
    </row>
    <row r="52" spans="1:14" ht="13.15">
      <c r="B52" s="354" t="str">
        <f t="shared" si="3"/>
        <v>65 plus</v>
      </c>
      <c r="C52" s="298">
        <f t="shared" si="3"/>
        <v>10.26506305228572</v>
      </c>
      <c r="D52" s="298">
        <f t="shared" si="4"/>
        <v>19.834377730789445</v>
      </c>
      <c r="E52" s="298">
        <f t="shared" si="4"/>
        <v>25.426812154196917</v>
      </c>
      <c r="F52" s="298">
        <f t="shared" si="4"/>
        <v>28.290437156107267</v>
      </c>
      <c r="G52" s="298">
        <f t="shared" si="4"/>
        <v>29.618185781388469</v>
      </c>
      <c r="H52" s="298">
        <f t="shared" si="4"/>
        <v>30.406110152217607</v>
      </c>
      <c r="I52" s="298">
        <f t="shared" si="4"/>
        <v>30.910991213962006</v>
      </c>
      <c r="J52" s="298">
        <f t="shared" si="4"/>
        <v>31.121572355859829</v>
      </c>
      <c r="K52" s="298">
        <f t="shared" si="4"/>
        <v>31.220311821093642</v>
      </c>
      <c r="L52" s="298">
        <f t="shared" si="5"/>
        <v>31.277449833621727</v>
      </c>
      <c r="M52" s="298">
        <f t="shared" si="6"/>
        <v>31.348169579247578</v>
      </c>
      <c r="N52" s="298">
        <f t="shared" si="7"/>
        <v>31.408563557607469</v>
      </c>
    </row>
    <row r="53" spans="1:14" ht="13.15">
      <c r="B53" s="354" t="str">
        <f t="shared" si="3"/>
        <v>Total</v>
      </c>
      <c r="C53" s="298">
        <f t="shared" si="3"/>
        <v>4733.2470735717216</v>
      </c>
      <c r="D53" s="298">
        <f t="shared" si="4"/>
        <v>4791.3820800083231</v>
      </c>
      <c r="E53" s="298">
        <f t="shared" si="4"/>
        <v>4853.9456364288126</v>
      </c>
      <c r="F53" s="298">
        <f t="shared" si="4"/>
        <v>4911.3300985482629</v>
      </c>
      <c r="G53" s="298">
        <f t="shared" si="4"/>
        <v>4967.0836396538498</v>
      </c>
      <c r="H53" s="298">
        <f t="shared" si="4"/>
        <v>5061.5995668486094</v>
      </c>
      <c r="I53" s="298">
        <f t="shared" si="4"/>
        <v>5150.8711508638453</v>
      </c>
      <c r="J53" s="298">
        <f t="shared" si="4"/>
        <v>5190.9227424643568</v>
      </c>
      <c r="K53" s="298">
        <f t="shared" si="4"/>
        <v>5207.5642210872893</v>
      </c>
      <c r="L53" s="298">
        <f t="shared" si="5"/>
        <v>5210.0438174269284</v>
      </c>
      <c r="M53" s="298">
        <f t="shared" si="6"/>
        <v>5209.7957950737455</v>
      </c>
      <c r="N53" s="298">
        <f t="shared" si="7"/>
        <v>5203.5655491559419</v>
      </c>
    </row>
    <row r="54" spans="1:14">
      <c r="A54" s="300">
        <f>SUM(C54:N54)</f>
        <v>0</v>
      </c>
      <c r="C54" s="300">
        <f>SUM(C43:C52)-C53</f>
        <v>0</v>
      </c>
      <c r="D54" s="300">
        <f t="shared" ref="D54:N54" si="8">SUM(D43:D52)-D53</f>
        <v>0</v>
      </c>
      <c r="E54" s="300">
        <f t="shared" si="8"/>
        <v>0</v>
      </c>
      <c r="F54" s="300">
        <f t="shared" si="8"/>
        <v>0</v>
      </c>
      <c r="G54" s="300">
        <f t="shared" si="8"/>
        <v>0</v>
      </c>
      <c r="H54" s="300">
        <f t="shared" si="8"/>
        <v>0</v>
      </c>
      <c r="I54" s="300">
        <f t="shared" si="8"/>
        <v>0</v>
      </c>
      <c r="J54" s="300">
        <f t="shared" si="8"/>
        <v>0</v>
      </c>
      <c r="K54" s="300">
        <f t="shared" si="8"/>
        <v>0</v>
      </c>
      <c r="L54" s="300">
        <f t="shared" si="8"/>
        <v>0</v>
      </c>
      <c r="M54" s="300">
        <f t="shared" si="8"/>
        <v>0</v>
      </c>
      <c r="N54" s="300">
        <f t="shared" si="8"/>
        <v>0</v>
      </c>
    </row>
    <row r="56" spans="1:14" ht="13.15">
      <c r="B56" s="332" t="s">
        <v>47</v>
      </c>
      <c r="H56" s="316"/>
    </row>
    <row r="57" spans="1:14">
      <c r="H57" s="316"/>
    </row>
    <row r="58" spans="1:14" ht="13.15">
      <c r="B58" s="329" t="str">
        <f t="shared" ref="B58:B69" si="9">B42</f>
        <v>Age group</v>
      </c>
      <c r="C58" s="329" t="str">
        <f t="shared" ref="C58:N58" si="10">C42</f>
        <v>2018/19</v>
      </c>
      <c r="D58" s="329" t="str">
        <f t="shared" si="10"/>
        <v>2019/20</v>
      </c>
      <c r="E58" s="329" t="str">
        <f t="shared" si="10"/>
        <v>2020/21</v>
      </c>
      <c r="F58" s="329" t="str">
        <f t="shared" si="10"/>
        <v>2021/22</v>
      </c>
      <c r="G58" s="329" t="str">
        <f t="shared" si="10"/>
        <v>2022/23</v>
      </c>
      <c r="H58" s="329" t="str">
        <f t="shared" si="10"/>
        <v>2023/24</v>
      </c>
      <c r="I58" s="329" t="str">
        <f t="shared" si="10"/>
        <v>2024/25</v>
      </c>
      <c r="J58" s="329" t="str">
        <f t="shared" si="10"/>
        <v>2025/26</v>
      </c>
      <c r="K58" s="329" t="str">
        <f t="shared" si="10"/>
        <v>2026/27</v>
      </c>
      <c r="L58" s="329" t="str">
        <f t="shared" si="10"/>
        <v>2027/28</v>
      </c>
      <c r="M58" s="329" t="str">
        <f t="shared" si="10"/>
        <v>2028/29</v>
      </c>
      <c r="N58" s="329" t="str">
        <f t="shared" si="10"/>
        <v>2029/30</v>
      </c>
    </row>
    <row r="59" spans="1:14" ht="13.15">
      <c r="B59" s="329" t="str">
        <f t="shared" si="9"/>
        <v>20-24</v>
      </c>
      <c r="C59" s="298">
        <f t="shared" ref="C59:C69" si="11">D21</f>
        <v>475.8049225916854</v>
      </c>
      <c r="D59" s="298">
        <f>C356</f>
        <v>523.18224761795727</v>
      </c>
      <c r="E59" s="298">
        <f t="shared" ref="E59:L59" si="12">D356</f>
        <v>559.8331674210732</v>
      </c>
      <c r="F59" s="298">
        <f t="shared" si="12"/>
        <v>584.44265192598709</v>
      </c>
      <c r="G59" s="298">
        <f t="shared" si="12"/>
        <v>603.75728338385011</v>
      </c>
      <c r="H59" s="298">
        <f t="shared" si="12"/>
        <v>632.97316857898636</v>
      </c>
      <c r="I59" s="298">
        <f t="shared" si="12"/>
        <v>655.68096184263663</v>
      </c>
      <c r="J59" s="298">
        <f t="shared" si="12"/>
        <v>658.73307639555935</v>
      </c>
      <c r="K59" s="298">
        <f t="shared" si="12"/>
        <v>654.8111926753478</v>
      </c>
      <c r="L59" s="298">
        <f t="shared" si="12"/>
        <v>648.17385687328419</v>
      </c>
      <c r="M59" s="298">
        <f>L356</f>
        <v>642.88925854117917</v>
      </c>
      <c r="N59" s="298">
        <f>M356</f>
        <v>637.28632190744702</v>
      </c>
    </row>
    <row r="60" spans="1:14" ht="13.15">
      <c r="B60" s="329" t="str">
        <f t="shared" si="9"/>
        <v>25-29</v>
      </c>
      <c r="C60" s="298">
        <f t="shared" si="11"/>
        <v>1241.8326278523834</v>
      </c>
      <c r="D60" s="298">
        <f t="shared" ref="D60:K69" si="13">C357</f>
        <v>1159.3234313961173</v>
      </c>
      <c r="E60" s="298">
        <f t="shared" si="13"/>
        <v>1113.2571304520166</v>
      </c>
      <c r="F60" s="298">
        <f t="shared" si="13"/>
        <v>1083.9834967308279</v>
      </c>
      <c r="G60" s="298">
        <f t="shared" si="13"/>
        <v>1069.7588855317315</v>
      </c>
      <c r="H60" s="298">
        <f t="shared" si="13"/>
        <v>1079.6843858358732</v>
      </c>
      <c r="I60" s="298">
        <f t="shared" si="13"/>
        <v>1094.3320557389407</v>
      </c>
      <c r="J60" s="298">
        <f t="shared" si="13"/>
        <v>1095.3515739912268</v>
      </c>
      <c r="K60" s="298">
        <f t="shared" si="13"/>
        <v>1090.3042973648569</v>
      </c>
      <c r="L60" s="298">
        <f t="shared" ref="L60:L69" si="14">K357</f>
        <v>1081.9896938939853</v>
      </c>
      <c r="M60" s="298">
        <f t="shared" ref="M60:M69" si="15">L357</f>
        <v>1074.2821900504171</v>
      </c>
      <c r="N60" s="298">
        <f t="shared" ref="N60:N69" si="16">M357</f>
        <v>1065.927575950044</v>
      </c>
    </row>
    <row r="61" spans="1:14" ht="13.15">
      <c r="B61" s="329" t="str">
        <f t="shared" si="9"/>
        <v>30-34</v>
      </c>
      <c r="C61" s="298">
        <f t="shared" si="11"/>
        <v>1136.1809788960229</v>
      </c>
      <c r="D61" s="298">
        <f t="shared" si="13"/>
        <v>1142.5011878711553</v>
      </c>
      <c r="E61" s="298">
        <f t="shared" si="13"/>
        <v>1134.0274526994742</v>
      </c>
      <c r="F61" s="298">
        <f t="shared" si="13"/>
        <v>1116.0368943674603</v>
      </c>
      <c r="G61" s="298">
        <f t="shared" si="13"/>
        <v>1098.4928723922146</v>
      </c>
      <c r="H61" s="298">
        <f t="shared" si="13"/>
        <v>1091.4122577510218</v>
      </c>
      <c r="I61" s="298">
        <f t="shared" si="13"/>
        <v>1089.3636789504305</v>
      </c>
      <c r="J61" s="298">
        <f t="shared" si="13"/>
        <v>1084.0448144655484</v>
      </c>
      <c r="K61" s="298">
        <f t="shared" si="13"/>
        <v>1077.32145273789</v>
      </c>
      <c r="L61" s="298">
        <f t="shared" si="14"/>
        <v>1069.5798715422604</v>
      </c>
      <c r="M61" s="298">
        <f t="shared" si="15"/>
        <v>1062.1713370794753</v>
      </c>
      <c r="N61" s="298">
        <f t="shared" si="16"/>
        <v>1054.4698908108985</v>
      </c>
    </row>
    <row r="62" spans="1:14" ht="13.15">
      <c r="B62" s="329" t="str">
        <f t="shared" si="9"/>
        <v>35-39</v>
      </c>
      <c r="C62" s="298">
        <f t="shared" si="11"/>
        <v>1198.9773646175363</v>
      </c>
      <c r="D62" s="298">
        <f t="shared" si="13"/>
        <v>1153.8149265217289</v>
      </c>
      <c r="E62" s="298">
        <f t="shared" si="13"/>
        <v>1123.4452046038718</v>
      </c>
      <c r="F62" s="298">
        <f t="shared" si="13"/>
        <v>1096.4459111442436</v>
      </c>
      <c r="G62" s="298">
        <f t="shared" si="13"/>
        <v>1073.9630436837231</v>
      </c>
      <c r="H62" s="298">
        <f t="shared" si="13"/>
        <v>1060.5058467655681</v>
      </c>
      <c r="I62" s="298">
        <f t="shared" si="13"/>
        <v>1050.3951016356821</v>
      </c>
      <c r="J62" s="298">
        <f t="shared" si="13"/>
        <v>1037.8464925622236</v>
      </c>
      <c r="K62" s="298">
        <f t="shared" si="13"/>
        <v>1025.471868035813</v>
      </c>
      <c r="L62" s="298">
        <f t="shared" si="14"/>
        <v>1013.7766521461532</v>
      </c>
      <c r="M62" s="298">
        <f t="shared" si="15"/>
        <v>1003.623941215233</v>
      </c>
      <c r="N62" s="298">
        <f t="shared" si="16"/>
        <v>994.17183358286502</v>
      </c>
    </row>
    <row r="63" spans="1:14" ht="13.15">
      <c r="B63" s="329" t="str">
        <f t="shared" si="9"/>
        <v>40-44</v>
      </c>
      <c r="C63" s="298">
        <f t="shared" si="11"/>
        <v>936.07374975421237</v>
      </c>
      <c r="D63" s="298">
        <f t="shared" si="13"/>
        <v>967.60889316140981</v>
      </c>
      <c r="E63" s="298">
        <f t="shared" si="13"/>
        <v>983.62374173790226</v>
      </c>
      <c r="F63" s="298">
        <f t="shared" si="13"/>
        <v>987.03538616095523</v>
      </c>
      <c r="G63" s="298">
        <f t="shared" si="13"/>
        <v>984.90884310818035</v>
      </c>
      <c r="H63" s="298">
        <f t="shared" si="13"/>
        <v>984.29134330944396</v>
      </c>
      <c r="I63" s="298">
        <f t="shared" si="13"/>
        <v>982.16590548245392</v>
      </c>
      <c r="J63" s="298">
        <f t="shared" si="13"/>
        <v>974.72444665877913</v>
      </c>
      <c r="K63" s="298">
        <f t="shared" si="13"/>
        <v>965.07070020787307</v>
      </c>
      <c r="L63" s="298">
        <f t="shared" si="14"/>
        <v>954.50671928067834</v>
      </c>
      <c r="M63" s="298">
        <f t="shared" si="15"/>
        <v>944.43222323364739</v>
      </c>
      <c r="N63" s="298">
        <f t="shared" si="16"/>
        <v>934.59712760884577</v>
      </c>
    </row>
    <row r="64" spans="1:14" ht="13.15">
      <c r="B64" s="329" t="str">
        <f t="shared" si="9"/>
        <v>45-49</v>
      </c>
      <c r="C64" s="298">
        <f t="shared" si="11"/>
        <v>609.09774133160442</v>
      </c>
      <c r="D64" s="298">
        <f t="shared" si="13"/>
        <v>664.12377493874237</v>
      </c>
      <c r="E64" s="298">
        <f t="shared" si="13"/>
        <v>710.79827382737665</v>
      </c>
      <c r="F64" s="298">
        <f t="shared" si="13"/>
        <v>745.31971897094945</v>
      </c>
      <c r="G64" s="298">
        <f t="shared" si="13"/>
        <v>771.17509329034328</v>
      </c>
      <c r="H64" s="298">
        <f t="shared" si="13"/>
        <v>793.77442842435823</v>
      </c>
      <c r="I64" s="298">
        <f t="shared" si="13"/>
        <v>810.67037304492953</v>
      </c>
      <c r="J64" s="298">
        <f t="shared" si="13"/>
        <v>819.06680986673246</v>
      </c>
      <c r="K64" s="298">
        <f t="shared" si="13"/>
        <v>822.15735526989056</v>
      </c>
      <c r="L64" s="298">
        <f t="shared" si="14"/>
        <v>821.58513024272588</v>
      </c>
      <c r="M64" s="298">
        <f t="shared" si="15"/>
        <v>819.07619958680709</v>
      </c>
      <c r="N64" s="298">
        <f t="shared" si="16"/>
        <v>814.91520171805018</v>
      </c>
    </row>
    <row r="65" spans="1:14" ht="13.15">
      <c r="B65" s="329" t="str">
        <f t="shared" si="9"/>
        <v>50-54</v>
      </c>
      <c r="C65" s="298">
        <f t="shared" si="11"/>
        <v>346.54012859356931</v>
      </c>
      <c r="D65" s="298">
        <f t="shared" si="13"/>
        <v>391.67210776735072</v>
      </c>
      <c r="E65" s="298">
        <f t="shared" si="13"/>
        <v>434.12673438847764</v>
      </c>
      <c r="F65" s="298">
        <f t="shared" si="13"/>
        <v>471.09516539410794</v>
      </c>
      <c r="G65" s="298">
        <f t="shared" si="13"/>
        <v>503.51991854699543</v>
      </c>
      <c r="H65" s="298">
        <f t="shared" si="13"/>
        <v>534.1184345682301</v>
      </c>
      <c r="I65" s="298">
        <f t="shared" si="13"/>
        <v>560.1838479658694</v>
      </c>
      <c r="J65" s="298">
        <f t="shared" si="13"/>
        <v>579.02000433594731</v>
      </c>
      <c r="K65" s="298">
        <f t="shared" si="13"/>
        <v>592.58434537546691</v>
      </c>
      <c r="L65" s="298">
        <f t="shared" si="14"/>
        <v>601.91642321316181</v>
      </c>
      <c r="M65" s="298">
        <f t="shared" si="15"/>
        <v>608.26258920529892</v>
      </c>
      <c r="N65" s="298">
        <f t="shared" si="16"/>
        <v>611.90973589216492</v>
      </c>
    </row>
    <row r="66" spans="1:14" ht="13.15">
      <c r="B66" s="329" t="str">
        <f t="shared" si="9"/>
        <v>55-59</v>
      </c>
      <c r="C66" s="298">
        <f t="shared" si="11"/>
        <v>242.75449109902732</v>
      </c>
      <c r="D66" s="298">
        <f t="shared" si="13"/>
        <v>224.0138755682913</v>
      </c>
      <c r="E66" s="298">
        <f t="shared" si="13"/>
        <v>219.90759636922996</v>
      </c>
      <c r="F66" s="298">
        <f t="shared" si="13"/>
        <v>223.45547887343918</v>
      </c>
      <c r="G66" s="298">
        <f t="shared" si="13"/>
        <v>231.45048948712378</v>
      </c>
      <c r="H66" s="298">
        <f t="shared" si="13"/>
        <v>243.15539073675669</v>
      </c>
      <c r="I66" s="298">
        <f t="shared" si="13"/>
        <v>255.21315394269419</v>
      </c>
      <c r="J66" s="298">
        <f t="shared" si="13"/>
        <v>264.95737638980819</v>
      </c>
      <c r="K66" s="298">
        <f t="shared" si="13"/>
        <v>273.00525452364889</v>
      </c>
      <c r="L66" s="298">
        <f t="shared" si="14"/>
        <v>279.47895774359642</v>
      </c>
      <c r="M66" s="298">
        <f t="shared" si="15"/>
        <v>284.7462706814589</v>
      </c>
      <c r="N66" s="298">
        <f t="shared" si="16"/>
        <v>288.67461287789831</v>
      </c>
    </row>
    <row r="67" spans="1:14" ht="13.15">
      <c r="B67" s="329" t="str">
        <f t="shared" si="9"/>
        <v>60-64</v>
      </c>
      <c r="C67" s="298">
        <f t="shared" si="11"/>
        <v>64.709397472026964</v>
      </c>
      <c r="D67" s="298">
        <f t="shared" si="13"/>
        <v>76.511577811165353</v>
      </c>
      <c r="E67" s="298">
        <f t="shared" si="13"/>
        <v>80.408223626215275</v>
      </c>
      <c r="F67" s="298">
        <f t="shared" si="13"/>
        <v>81.743517309276157</v>
      </c>
      <c r="G67" s="298">
        <f t="shared" si="13"/>
        <v>83.011192098607893</v>
      </c>
      <c r="H67" s="298">
        <f t="shared" si="13"/>
        <v>85.665554828046666</v>
      </c>
      <c r="I67" s="298">
        <f t="shared" si="13"/>
        <v>88.687505465868128</v>
      </c>
      <c r="J67" s="298">
        <f t="shared" si="13"/>
        <v>91.011866076796935</v>
      </c>
      <c r="K67" s="298">
        <f t="shared" si="13"/>
        <v>93.088959749863093</v>
      </c>
      <c r="L67" s="298">
        <f t="shared" si="14"/>
        <v>94.951035030859288</v>
      </c>
      <c r="M67" s="298">
        <f t="shared" si="15"/>
        <v>96.699132714072618</v>
      </c>
      <c r="N67" s="298">
        <f t="shared" si="16"/>
        <v>98.15619469538639</v>
      </c>
    </row>
    <row r="68" spans="1:14" ht="13.15">
      <c r="B68" s="329" t="str">
        <f t="shared" si="9"/>
        <v>65 plus</v>
      </c>
      <c r="C68" s="298">
        <f t="shared" si="11"/>
        <v>11.414070109964852</v>
      </c>
      <c r="D68" s="298">
        <f t="shared" si="13"/>
        <v>19.243007252502917</v>
      </c>
      <c r="E68" s="298">
        <f t="shared" si="13"/>
        <v>25.84712672060558</v>
      </c>
      <c r="F68" s="298">
        <f t="shared" si="13"/>
        <v>30.48270280667429</v>
      </c>
      <c r="G68" s="298">
        <f t="shared" si="13"/>
        <v>33.639713664775719</v>
      </c>
      <c r="H68" s="298">
        <f t="shared" si="13"/>
        <v>36.115248540163769</v>
      </c>
      <c r="I68" s="298">
        <f t="shared" si="13"/>
        <v>38.079895842379905</v>
      </c>
      <c r="J68" s="298">
        <f t="shared" si="13"/>
        <v>39.478836069830614</v>
      </c>
      <c r="K68" s="298">
        <f t="shared" si="13"/>
        <v>40.553663462896282</v>
      </c>
      <c r="L68" s="298">
        <f t="shared" si="14"/>
        <v>41.430237307911753</v>
      </c>
      <c r="M68" s="298">
        <f t="shared" si="15"/>
        <v>42.214112832684869</v>
      </c>
      <c r="N68" s="298">
        <f t="shared" si="16"/>
        <v>42.900536029006304</v>
      </c>
    </row>
    <row r="69" spans="1:14" ht="13.15">
      <c r="B69" s="329" t="str">
        <f t="shared" si="9"/>
        <v>Total</v>
      </c>
      <c r="C69" s="298">
        <f t="shared" si="11"/>
        <v>6263.3854723180339</v>
      </c>
      <c r="D69" s="298">
        <f t="shared" si="13"/>
        <v>6321.9950299064212</v>
      </c>
      <c r="E69" s="298">
        <f t="shared" si="13"/>
        <v>6385.2746518462436</v>
      </c>
      <c r="F69" s="298">
        <f t="shared" si="13"/>
        <v>6420.0409236839214</v>
      </c>
      <c r="G69" s="298">
        <f t="shared" si="13"/>
        <v>6453.6773351875454</v>
      </c>
      <c r="H69" s="298">
        <f t="shared" si="13"/>
        <v>6541.6960593384492</v>
      </c>
      <c r="I69" s="298">
        <f t="shared" si="13"/>
        <v>6624.772479911886</v>
      </c>
      <c r="J69" s="298">
        <f t="shared" si="13"/>
        <v>6644.2352968124515</v>
      </c>
      <c r="K69" s="298">
        <f t="shared" si="13"/>
        <v>6634.3690894035472</v>
      </c>
      <c r="L69" s="298">
        <f t="shared" si="14"/>
        <v>6607.3885772746171</v>
      </c>
      <c r="M69" s="298">
        <f t="shared" si="15"/>
        <v>6578.397255140274</v>
      </c>
      <c r="N69" s="298">
        <f t="shared" si="16"/>
        <v>6543.0090310726073</v>
      </c>
    </row>
    <row r="70" spans="1:14">
      <c r="A70" s="300">
        <f>SUM(C70:N70)</f>
        <v>0</v>
      </c>
      <c r="C70" s="300">
        <f>SUM(C59:C68)-C69</f>
        <v>0</v>
      </c>
      <c r="D70" s="300">
        <f t="shared" ref="D70:N70" si="17">SUM(D59:D68)-D69</f>
        <v>0</v>
      </c>
      <c r="E70" s="300">
        <f t="shared" si="17"/>
        <v>0</v>
      </c>
      <c r="F70" s="300">
        <f t="shared" si="17"/>
        <v>0</v>
      </c>
      <c r="G70" s="300">
        <f t="shared" si="17"/>
        <v>0</v>
      </c>
      <c r="H70" s="300">
        <f t="shared" si="17"/>
        <v>0</v>
      </c>
      <c r="I70" s="300">
        <f t="shared" si="17"/>
        <v>0</v>
      </c>
      <c r="J70" s="300">
        <f t="shared" si="17"/>
        <v>0</v>
      </c>
      <c r="K70" s="300">
        <f t="shared" si="17"/>
        <v>0</v>
      </c>
      <c r="L70" s="300">
        <f t="shared" si="17"/>
        <v>0</v>
      </c>
      <c r="M70" s="300">
        <f t="shared" si="17"/>
        <v>0</v>
      </c>
      <c r="N70" s="300">
        <f t="shared" si="17"/>
        <v>0</v>
      </c>
    </row>
    <row r="72" spans="1:14" ht="15">
      <c r="B72" s="331" t="s">
        <v>162</v>
      </c>
      <c r="H72" s="316"/>
    </row>
    <row r="73" spans="1:14">
      <c r="H73" s="316"/>
    </row>
    <row r="74" spans="1:14" ht="13.15">
      <c r="B74" s="332" t="s">
        <v>46</v>
      </c>
      <c r="C74" s="254" t="s">
        <v>449</v>
      </c>
      <c r="H74" s="316"/>
    </row>
    <row r="75" spans="1:14">
      <c r="H75" s="316"/>
    </row>
    <row r="76" spans="1:14" ht="13.15">
      <c r="B76" s="329" t="str">
        <f t="shared" ref="B76:B87" si="18">B42</f>
        <v>Age group</v>
      </c>
      <c r="C76" s="329" t="str">
        <f t="shared" ref="C76:N76" si="19">C42</f>
        <v>2018/19</v>
      </c>
      <c r="D76" s="329" t="str">
        <f t="shared" si="19"/>
        <v>2019/20</v>
      </c>
      <c r="E76" s="329" t="str">
        <f t="shared" si="19"/>
        <v>2020/21</v>
      </c>
      <c r="F76" s="329" t="str">
        <f t="shared" si="19"/>
        <v>2021/22</v>
      </c>
      <c r="G76" s="329" t="str">
        <f t="shared" si="19"/>
        <v>2022/23</v>
      </c>
      <c r="H76" s="329" t="str">
        <f t="shared" si="19"/>
        <v>2023/24</v>
      </c>
      <c r="I76" s="329" t="str">
        <f t="shared" si="19"/>
        <v>2024/25</v>
      </c>
      <c r="J76" s="329" t="str">
        <f t="shared" si="19"/>
        <v>2025/26</v>
      </c>
      <c r="K76" s="329" t="str">
        <f t="shared" si="19"/>
        <v>2026/27</v>
      </c>
      <c r="L76" s="329" t="str">
        <f t="shared" si="19"/>
        <v>2027/28</v>
      </c>
      <c r="M76" s="329" t="str">
        <f t="shared" si="19"/>
        <v>2028/29</v>
      </c>
      <c r="N76" s="329" t="str">
        <f t="shared" si="19"/>
        <v>2029/30</v>
      </c>
    </row>
    <row r="77" spans="1:14" ht="13.15">
      <c r="B77" s="329" t="str">
        <f t="shared" si="18"/>
        <v>20-24</v>
      </c>
      <c r="C77" s="444">
        <f>C43-(0.2*C43)</f>
        <v>164.31380928374216</v>
      </c>
      <c r="D77" s="444">
        <f>D43-(0.2*D43)</f>
        <v>229.87836301314104</v>
      </c>
      <c r="E77" s="444">
        <f t="shared" ref="E77:N77" si="20">E43-(0.2*E43)</f>
        <v>277.7748872727247</v>
      </c>
      <c r="F77" s="444">
        <f t="shared" si="20"/>
        <v>311.85754445940256</v>
      </c>
      <c r="G77" s="444">
        <f t="shared" si="20"/>
        <v>337.08163824586535</v>
      </c>
      <c r="H77" s="444">
        <f t="shared" si="20"/>
        <v>364.19830361631455</v>
      </c>
      <c r="I77" s="444">
        <f t="shared" si="20"/>
        <v>384.54874870542142</v>
      </c>
      <c r="J77" s="444">
        <f t="shared" si="20"/>
        <v>391.0361594757116</v>
      </c>
      <c r="K77" s="444">
        <f t="shared" si="20"/>
        <v>391.89907175672198</v>
      </c>
      <c r="L77" s="444">
        <f t="shared" si="20"/>
        <v>390.12971728179934</v>
      </c>
      <c r="M77" s="444">
        <f t="shared" si="20"/>
        <v>388.48482365265272</v>
      </c>
      <c r="N77" s="444">
        <f t="shared" si="20"/>
        <v>386.16731780704521</v>
      </c>
    </row>
    <row r="78" spans="1:14" ht="13.15">
      <c r="B78" s="329" t="str">
        <f t="shared" si="18"/>
        <v>25-29</v>
      </c>
      <c r="C78" s="444">
        <f t="shared" ref="C78:C85" si="21">C44+(0.2*C43)-(0.2*C44)</f>
        <v>540.97832291381076</v>
      </c>
      <c r="D78" s="444">
        <f t="shared" ref="D78:N78" si="22">D44+(0.2*D43)-(0.2*D44)</f>
        <v>557.69335602547721</v>
      </c>
      <c r="E78" s="444">
        <f t="shared" si="22"/>
        <v>583.99597606944224</v>
      </c>
      <c r="F78" s="444">
        <f t="shared" si="22"/>
        <v>611.79155218365338</v>
      </c>
      <c r="G78" s="444">
        <f t="shared" si="22"/>
        <v>639.13038482074899</v>
      </c>
      <c r="H78" s="444">
        <f t="shared" si="22"/>
        <v>675.08692524105072</v>
      </c>
      <c r="I78" s="444">
        <f t="shared" si="22"/>
        <v>706.97131726598172</v>
      </c>
      <c r="J78" s="444">
        <f t="shared" si="22"/>
        <v>722.97997223454513</v>
      </c>
      <c r="K78" s="444">
        <f t="shared" si="22"/>
        <v>730.62814265310362</v>
      </c>
      <c r="L78" s="444">
        <f t="shared" si="22"/>
        <v>733.08376293335482</v>
      </c>
      <c r="M78" s="444">
        <f t="shared" si="22"/>
        <v>733.96460728355771</v>
      </c>
      <c r="N78" s="444">
        <f t="shared" si="22"/>
        <v>732.77977851180844</v>
      </c>
    </row>
    <row r="79" spans="1:14" ht="13.15">
      <c r="B79" s="329" t="str">
        <f t="shared" si="18"/>
        <v>30-34</v>
      </c>
      <c r="C79" s="444">
        <f t="shared" si="21"/>
        <v>731.81949513964685</v>
      </c>
      <c r="D79" s="444">
        <f t="shared" ref="D79:N79" si="23">D45+(0.2*D44)-(0.2*D45)</f>
        <v>720.94008475999817</v>
      </c>
      <c r="E79" s="444">
        <f t="shared" si="23"/>
        <v>717.94131739530826</v>
      </c>
      <c r="F79" s="444">
        <f t="shared" si="23"/>
        <v>720.96269928799325</v>
      </c>
      <c r="G79" s="444">
        <f t="shared" si="23"/>
        <v>729.13598996969677</v>
      </c>
      <c r="H79" s="444">
        <f t="shared" si="23"/>
        <v>747.31641390954178</v>
      </c>
      <c r="I79" s="444">
        <f t="shared" si="23"/>
        <v>768.11672451447851</v>
      </c>
      <c r="J79" s="444">
        <f t="shared" si="23"/>
        <v>783.0602789776018</v>
      </c>
      <c r="K79" s="444">
        <f t="shared" si="23"/>
        <v>794.02001729712265</v>
      </c>
      <c r="L79" s="444">
        <f t="shared" si="23"/>
        <v>801.57659551546431</v>
      </c>
      <c r="M79" s="444">
        <f t="shared" si="23"/>
        <v>807.23319189225185</v>
      </c>
      <c r="N79" s="444">
        <f t="shared" si="23"/>
        <v>810.63341723629196</v>
      </c>
    </row>
    <row r="80" spans="1:14" ht="13.15">
      <c r="B80" s="329" t="str">
        <f t="shared" si="18"/>
        <v>35-39</v>
      </c>
      <c r="C80" s="444">
        <f t="shared" si="21"/>
        <v>875.13077541712255</v>
      </c>
      <c r="D80" s="444">
        <f t="shared" ref="D80:N80" si="24">D46+(0.2*D45)-(0.2*D46)</f>
        <v>840.99305499562263</v>
      </c>
      <c r="E80" s="444">
        <f t="shared" si="24"/>
        <v>815.20585050106524</v>
      </c>
      <c r="F80" s="444">
        <f t="shared" si="24"/>
        <v>795.96417251819662</v>
      </c>
      <c r="G80" s="444">
        <f t="shared" si="24"/>
        <v>782.93427116522616</v>
      </c>
      <c r="H80" s="444">
        <f t="shared" si="24"/>
        <v>779.6580009387219</v>
      </c>
      <c r="I80" s="444">
        <f t="shared" si="24"/>
        <v>781.32476999902224</v>
      </c>
      <c r="J80" s="444">
        <f t="shared" si="24"/>
        <v>782.46985960276436</v>
      </c>
      <c r="K80" s="444">
        <f t="shared" si="24"/>
        <v>784.20067497396803</v>
      </c>
      <c r="L80" s="444">
        <f t="shared" si="24"/>
        <v>786.28634391223625</v>
      </c>
      <c r="M80" s="444">
        <f t="shared" si="24"/>
        <v>789.00633555267143</v>
      </c>
      <c r="N80" s="444">
        <f t="shared" si="24"/>
        <v>791.46091553591987</v>
      </c>
    </row>
    <row r="81" spans="1:14" ht="13.15">
      <c r="B81" s="329" t="str">
        <f t="shared" si="18"/>
        <v>40-44</v>
      </c>
      <c r="C81" s="444">
        <f t="shared" si="21"/>
        <v>816.32201418925695</v>
      </c>
      <c r="D81" s="444">
        <f t="shared" ref="D81:N81" si="25">D47+(0.2*D46)-(0.2*D47)</f>
        <v>816.53769149786615</v>
      </c>
      <c r="E81" s="444">
        <f t="shared" si="25"/>
        <v>811.63309785465913</v>
      </c>
      <c r="F81" s="444">
        <f t="shared" si="25"/>
        <v>803.54831014407728</v>
      </c>
      <c r="G81" s="444">
        <f t="shared" si="25"/>
        <v>794.49616836069515</v>
      </c>
      <c r="H81" s="444">
        <f t="shared" si="25"/>
        <v>789.31638934009675</v>
      </c>
      <c r="I81" s="444">
        <f t="shared" si="25"/>
        <v>785.47509868144039</v>
      </c>
      <c r="J81" s="444">
        <f t="shared" si="25"/>
        <v>779.75332572256707</v>
      </c>
      <c r="K81" s="444">
        <f t="shared" si="25"/>
        <v>774.20063157753532</v>
      </c>
      <c r="L81" s="444">
        <f t="shared" si="25"/>
        <v>769.41204273811468</v>
      </c>
      <c r="M81" s="444">
        <f t="shared" si="25"/>
        <v>766.06676375757763</v>
      </c>
      <c r="N81" s="444">
        <f t="shared" si="25"/>
        <v>763.59762804578054</v>
      </c>
    </row>
    <row r="82" spans="1:14" ht="13.15">
      <c r="B82" s="329" t="str">
        <f t="shared" si="18"/>
        <v>45-49</v>
      </c>
      <c r="C82" s="444">
        <f t="shared" si="21"/>
        <v>706.14213741863841</v>
      </c>
      <c r="D82" s="444">
        <f t="shared" ref="D82:N82" si="26">D48+(0.2*D47)-(0.2*D48)</f>
        <v>708.28180649527144</v>
      </c>
      <c r="E82" s="444">
        <f t="shared" si="26"/>
        <v>711.00825537485866</v>
      </c>
      <c r="F82" s="444">
        <f t="shared" si="26"/>
        <v>712.38127045257579</v>
      </c>
      <c r="G82" s="444">
        <f t="shared" si="26"/>
        <v>712.29828319091871</v>
      </c>
      <c r="H82" s="444">
        <f t="shared" si="26"/>
        <v>713.91031814685698</v>
      </c>
      <c r="I82" s="444">
        <f t="shared" si="26"/>
        <v>714.64789159325142</v>
      </c>
      <c r="J82" s="444">
        <f t="shared" si="26"/>
        <v>711.78505569508445</v>
      </c>
      <c r="K82" s="444">
        <f t="shared" si="26"/>
        <v>707.34913929022855</v>
      </c>
      <c r="L82" s="444">
        <f t="shared" si="26"/>
        <v>702.24329615559395</v>
      </c>
      <c r="M82" s="444">
        <f t="shared" si="26"/>
        <v>697.47516935038948</v>
      </c>
      <c r="N82" s="444">
        <f t="shared" si="26"/>
        <v>692.95606529425334</v>
      </c>
    </row>
    <row r="83" spans="1:14" ht="13.15">
      <c r="B83" s="329" t="str">
        <f t="shared" si="18"/>
        <v>50-54</v>
      </c>
      <c r="C83" s="444">
        <f t="shared" si="21"/>
        <v>451.99357633249537</v>
      </c>
      <c r="D83" s="444">
        <f t="shared" ref="D83:N83" si="27">D49+(0.2*D48)-(0.2*D49)</f>
        <v>482.09659234619409</v>
      </c>
      <c r="E83" s="444">
        <f t="shared" si="27"/>
        <v>504.782432609159</v>
      </c>
      <c r="F83" s="444">
        <f t="shared" si="27"/>
        <v>521.67965009242437</v>
      </c>
      <c r="G83" s="444">
        <f t="shared" si="27"/>
        <v>534.29864070092697</v>
      </c>
      <c r="H83" s="444">
        <f t="shared" si="27"/>
        <v>545.84056726653262</v>
      </c>
      <c r="I83" s="444">
        <f t="shared" si="27"/>
        <v>554.76255917319588</v>
      </c>
      <c r="J83" s="444">
        <f t="shared" si="27"/>
        <v>559.20771630745764</v>
      </c>
      <c r="K83" s="444">
        <f t="shared" si="27"/>
        <v>560.87766008789117</v>
      </c>
      <c r="L83" s="444">
        <f t="shared" si="27"/>
        <v>560.62375253517564</v>
      </c>
      <c r="M83" s="444">
        <f t="shared" si="27"/>
        <v>559.39871406112741</v>
      </c>
      <c r="N83" s="444">
        <f t="shared" si="27"/>
        <v>557.33994002817064</v>
      </c>
    </row>
    <row r="84" spans="1:14" ht="13.15">
      <c r="B84" s="329" t="str">
        <f t="shared" si="18"/>
        <v>55-59</v>
      </c>
      <c r="C84" s="444">
        <f t="shared" si="21"/>
        <v>290.66858540731835</v>
      </c>
      <c r="D84" s="444">
        <f t="shared" ref="D84:N84" si="28">D50+(0.2*D49)-(0.2*D50)</f>
        <v>276.33560994182176</v>
      </c>
      <c r="E84" s="444">
        <f t="shared" si="28"/>
        <v>273.50769652463475</v>
      </c>
      <c r="F84" s="444">
        <f t="shared" si="28"/>
        <v>275.97625583970841</v>
      </c>
      <c r="G84" s="444">
        <f t="shared" si="28"/>
        <v>280.71027972458398</v>
      </c>
      <c r="H84" s="444">
        <f t="shared" si="28"/>
        <v>287.46675860991377</v>
      </c>
      <c r="I84" s="444">
        <f t="shared" si="28"/>
        <v>293.87081760739494</v>
      </c>
      <c r="J84" s="444">
        <f t="shared" si="28"/>
        <v>298.0252053176207</v>
      </c>
      <c r="K84" s="444">
        <f t="shared" si="28"/>
        <v>300.70792696114131</v>
      </c>
      <c r="L84" s="444">
        <f t="shared" si="28"/>
        <v>302.22412730314556</v>
      </c>
      <c r="M84" s="444">
        <f t="shared" si="28"/>
        <v>303.02609500579371</v>
      </c>
      <c r="N84" s="444">
        <f t="shared" si="28"/>
        <v>303.09231498488913</v>
      </c>
    </row>
    <row r="85" spans="1:14" ht="13.15">
      <c r="B85" s="329" t="str">
        <f t="shared" si="18"/>
        <v>60-64</v>
      </c>
      <c r="C85" s="444">
        <f t="shared" si="21"/>
        <v>127.08438060511035</v>
      </c>
      <c r="D85" s="444">
        <f t="shared" ref="D85:N85" si="29">D51+(0.2*D50)-(0.2*D51)</f>
        <v>120.5341087789036</v>
      </c>
      <c r="E85" s="444">
        <f t="shared" si="29"/>
        <v>115.21931071691054</v>
      </c>
      <c r="F85" s="444">
        <f t="shared" si="29"/>
        <v>112.10557659053597</v>
      </c>
      <c r="G85" s="444">
        <f t="shared" si="29"/>
        <v>110.98993883558151</v>
      </c>
      <c r="H85" s="444">
        <f t="shared" si="29"/>
        <v>112.00738711280161</v>
      </c>
      <c r="I85" s="444">
        <f t="shared" si="29"/>
        <v>113.69497008486239</v>
      </c>
      <c r="J85" s="444">
        <f t="shared" si="29"/>
        <v>114.83541011620765</v>
      </c>
      <c r="K85" s="444">
        <f t="shared" si="29"/>
        <v>115.7206796537962</v>
      </c>
      <c r="L85" s="444">
        <f t="shared" si="29"/>
        <v>116.36839023963526</v>
      </c>
      <c r="M85" s="444">
        <f t="shared" si="29"/>
        <v>116.89594210435706</v>
      </c>
      <c r="N85" s="444">
        <f t="shared" si="29"/>
        <v>117.18324715613235</v>
      </c>
    </row>
    <row r="86" spans="1:14" ht="13.15">
      <c r="B86" s="329" t="str">
        <f t="shared" si="18"/>
        <v>65 plus</v>
      </c>
      <c r="C86" s="444">
        <f>C52+(0.2*C51)</f>
        <v>28.793976864579115</v>
      </c>
      <c r="D86" s="444">
        <f t="shared" ref="D86:N86" si="30">D52+(0.2*D51)</f>
        <v>38.091412154026585</v>
      </c>
      <c r="E86" s="444">
        <f t="shared" si="30"/>
        <v>42.87681211004994</v>
      </c>
      <c r="F86" s="444">
        <f t="shared" si="30"/>
        <v>45.063066979695705</v>
      </c>
      <c r="G86" s="444">
        <f t="shared" si="30"/>
        <v>46.008044639606943</v>
      </c>
      <c r="H86" s="444">
        <f t="shared" si="30"/>
        <v>46.798502666779321</v>
      </c>
      <c r="I86" s="444">
        <f t="shared" si="30"/>
        <v>47.458253238796786</v>
      </c>
      <c r="J86" s="444">
        <f t="shared" si="30"/>
        <v>47.769759014795554</v>
      </c>
      <c r="K86" s="444">
        <f t="shared" si="30"/>
        <v>47.960276835780491</v>
      </c>
      <c r="L86" s="444">
        <f t="shared" si="30"/>
        <v>48.095788812408657</v>
      </c>
      <c r="M86" s="444">
        <f t="shared" si="30"/>
        <v>48.244152413366095</v>
      </c>
      <c r="N86" s="444">
        <f t="shared" si="30"/>
        <v>48.354924555650143</v>
      </c>
    </row>
    <row r="87" spans="1:14" ht="13.15">
      <c r="B87" s="329" t="str">
        <f t="shared" si="18"/>
        <v>Total</v>
      </c>
      <c r="C87" s="444">
        <f>SUM(C77:C86)</f>
        <v>4733.2470735717216</v>
      </c>
      <c r="D87" s="444">
        <f t="shared" ref="D87:N87" si="31">SUM(D77:D86)</f>
        <v>4791.3820800083231</v>
      </c>
      <c r="E87" s="444">
        <f t="shared" si="31"/>
        <v>4853.9456364288126</v>
      </c>
      <c r="F87" s="444">
        <f t="shared" si="31"/>
        <v>4911.3300985482638</v>
      </c>
      <c r="G87" s="444">
        <f t="shared" si="31"/>
        <v>4967.0836396538507</v>
      </c>
      <c r="H87" s="444">
        <f t="shared" si="31"/>
        <v>5061.5995668486103</v>
      </c>
      <c r="I87" s="444">
        <f t="shared" si="31"/>
        <v>5150.8711508638462</v>
      </c>
      <c r="J87" s="444">
        <f t="shared" si="31"/>
        <v>5190.9227424643559</v>
      </c>
      <c r="K87" s="444">
        <f t="shared" si="31"/>
        <v>5207.5642210872893</v>
      </c>
      <c r="L87" s="444">
        <f t="shared" si="31"/>
        <v>5210.0438174269284</v>
      </c>
      <c r="M87" s="444">
        <f t="shared" si="31"/>
        <v>5209.7957950737446</v>
      </c>
      <c r="N87" s="444">
        <f t="shared" si="31"/>
        <v>5203.5655491559428</v>
      </c>
    </row>
    <row r="88" spans="1:14">
      <c r="A88" s="300">
        <f>SUM(C88:N88)</f>
        <v>0</v>
      </c>
      <c r="C88" s="300">
        <f>SUM(C77:C86)-C87</f>
        <v>0</v>
      </c>
      <c r="D88" s="300">
        <f t="shared" ref="D88:N88" si="32">SUM(D77:D86)-D87</f>
        <v>0</v>
      </c>
      <c r="E88" s="300">
        <f t="shared" si="32"/>
        <v>0</v>
      </c>
      <c r="F88" s="300">
        <f t="shared" si="32"/>
        <v>0</v>
      </c>
      <c r="G88" s="300">
        <f t="shared" si="32"/>
        <v>0</v>
      </c>
      <c r="H88" s="300">
        <f t="shared" si="32"/>
        <v>0</v>
      </c>
      <c r="I88" s="300">
        <f t="shared" si="32"/>
        <v>0</v>
      </c>
      <c r="J88" s="300">
        <f t="shared" si="32"/>
        <v>0</v>
      </c>
      <c r="K88" s="300">
        <f t="shared" si="32"/>
        <v>0</v>
      </c>
      <c r="L88" s="300">
        <f t="shared" si="32"/>
        <v>0</v>
      </c>
      <c r="M88" s="300">
        <f t="shared" si="32"/>
        <v>0</v>
      </c>
      <c r="N88" s="300">
        <f t="shared" si="32"/>
        <v>0</v>
      </c>
    </row>
    <row r="90" spans="1:14" ht="13.15">
      <c r="B90" s="332" t="s">
        <v>47</v>
      </c>
      <c r="H90" s="316"/>
    </row>
    <row r="91" spans="1:14">
      <c r="H91" s="316"/>
    </row>
    <row r="92" spans="1:14" ht="13.15">
      <c r="B92" s="329" t="str">
        <f t="shared" ref="B92:B103" si="33">B76</f>
        <v>Age group</v>
      </c>
      <c r="C92" s="329" t="str">
        <f t="shared" ref="C92:N92" si="34">C76</f>
        <v>2018/19</v>
      </c>
      <c r="D92" s="329" t="str">
        <f t="shared" si="34"/>
        <v>2019/20</v>
      </c>
      <c r="E92" s="329" t="str">
        <f t="shared" si="34"/>
        <v>2020/21</v>
      </c>
      <c r="F92" s="329" t="str">
        <f t="shared" si="34"/>
        <v>2021/22</v>
      </c>
      <c r="G92" s="329" t="str">
        <f t="shared" si="34"/>
        <v>2022/23</v>
      </c>
      <c r="H92" s="329" t="str">
        <f t="shared" si="34"/>
        <v>2023/24</v>
      </c>
      <c r="I92" s="329" t="str">
        <f t="shared" si="34"/>
        <v>2024/25</v>
      </c>
      <c r="J92" s="329" t="str">
        <f t="shared" si="34"/>
        <v>2025/26</v>
      </c>
      <c r="K92" s="329" t="str">
        <f t="shared" si="34"/>
        <v>2026/27</v>
      </c>
      <c r="L92" s="329" t="str">
        <f t="shared" si="34"/>
        <v>2027/28</v>
      </c>
      <c r="M92" s="329" t="str">
        <f t="shared" si="34"/>
        <v>2028/29</v>
      </c>
      <c r="N92" s="329" t="str">
        <f t="shared" si="34"/>
        <v>2029/30</v>
      </c>
    </row>
    <row r="93" spans="1:14" ht="13.15">
      <c r="B93" s="329" t="str">
        <f t="shared" si="33"/>
        <v>20-24</v>
      </c>
      <c r="C93" s="444">
        <f>C59-(0.2*C59)</f>
        <v>380.64393807334829</v>
      </c>
      <c r="D93" s="444">
        <f t="shared" ref="D93:N93" si="35">D59-(0.2*D59)</f>
        <v>418.54579809436581</v>
      </c>
      <c r="E93" s="444">
        <f t="shared" si="35"/>
        <v>447.86653393685856</v>
      </c>
      <c r="F93" s="444">
        <f t="shared" si="35"/>
        <v>467.55412154078965</v>
      </c>
      <c r="G93" s="444">
        <f t="shared" si="35"/>
        <v>483.00582670708008</v>
      </c>
      <c r="H93" s="444">
        <f t="shared" si="35"/>
        <v>506.37853486318909</v>
      </c>
      <c r="I93" s="444">
        <f t="shared" si="35"/>
        <v>524.54476947410933</v>
      </c>
      <c r="J93" s="444">
        <f t="shared" si="35"/>
        <v>526.98646111644746</v>
      </c>
      <c r="K93" s="444">
        <f t="shared" si="35"/>
        <v>523.84895414027824</v>
      </c>
      <c r="L93" s="444">
        <f t="shared" si="35"/>
        <v>518.5390854986274</v>
      </c>
      <c r="M93" s="444">
        <f t="shared" si="35"/>
        <v>514.31140683294336</v>
      </c>
      <c r="N93" s="444">
        <f t="shared" si="35"/>
        <v>509.82905752595764</v>
      </c>
    </row>
    <row r="94" spans="1:14" ht="13.15">
      <c r="B94" s="329" t="str">
        <f t="shared" si="33"/>
        <v>25-29</v>
      </c>
      <c r="C94" s="444">
        <f t="shared" ref="C94:C101" si="36">C60+(0.2*C59)-(0.2*C60)</f>
        <v>1088.6270868002439</v>
      </c>
      <c r="D94" s="444">
        <f t="shared" ref="D94:N94" si="37">D60+(0.2*D59)-(0.2*D60)</f>
        <v>1032.0951946404853</v>
      </c>
      <c r="E94" s="444">
        <f t="shared" si="37"/>
        <v>1002.5723378458277</v>
      </c>
      <c r="F94" s="444">
        <f t="shared" si="37"/>
        <v>984.07532776985965</v>
      </c>
      <c r="G94" s="444">
        <f t="shared" si="37"/>
        <v>976.55856510215517</v>
      </c>
      <c r="H94" s="444">
        <f t="shared" si="37"/>
        <v>990.34214238449579</v>
      </c>
      <c r="I94" s="444">
        <f t="shared" si="37"/>
        <v>1006.60183695968</v>
      </c>
      <c r="J94" s="444">
        <f t="shared" si="37"/>
        <v>1008.0278744720933</v>
      </c>
      <c r="K94" s="444">
        <f t="shared" si="37"/>
        <v>1003.2056764269552</v>
      </c>
      <c r="L94" s="444">
        <f t="shared" si="37"/>
        <v>995.22652648984501</v>
      </c>
      <c r="M94" s="444">
        <f t="shared" si="37"/>
        <v>988.0036037485695</v>
      </c>
      <c r="N94" s="444">
        <f t="shared" si="37"/>
        <v>980.1993251415247</v>
      </c>
    </row>
    <row r="95" spans="1:14" ht="13.15">
      <c r="B95" s="329" t="str">
        <f t="shared" si="33"/>
        <v>30-34</v>
      </c>
      <c r="C95" s="444">
        <f t="shared" si="36"/>
        <v>1157.311308687295</v>
      </c>
      <c r="D95" s="444">
        <f t="shared" ref="D95:N95" si="38">D61+(0.2*D60)-(0.2*D61)</f>
        <v>1145.8656365761476</v>
      </c>
      <c r="E95" s="444">
        <f t="shared" si="38"/>
        <v>1129.8733882499828</v>
      </c>
      <c r="F95" s="444">
        <f t="shared" si="38"/>
        <v>1109.6262148401338</v>
      </c>
      <c r="G95" s="444">
        <f t="shared" si="38"/>
        <v>1092.746075020118</v>
      </c>
      <c r="H95" s="444">
        <f t="shared" si="38"/>
        <v>1089.066683367992</v>
      </c>
      <c r="I95" s="444">
        <f t="shared" si="38"/>
        <v>1090.3573543081325</v>
      </c>
      <c r="J95" s="444">
        <f t="shared" si="38"/>
        <v>1086.306166370684</v>
      </c>
      <c r="K95" s="444">
        <f t="shared" si="38"/>
        <v>1079.9180216632835</v>
      </c>
      <c r="L95" s="444">
        <f t="shared" si="38"/>
        <v>1072.0618360126052</v>
      </c>
      <c r="M95" s="444">
        <f t="shared" si="38"/>
        <v>1064.5935076736637</v>
      </c>
      <c r="N95" s="444">
        <f t="shared" si="38"/>
        <v>1056.7614278387275</v>
      </c>
    </row>
    <row r="96" spans="1:14" ht="13.15">
      <c r="B96" s="329" t="str">
        <f t="shared" si="33"/>
        <v>35-39</v>
      </c>
      <c r="C96" s="444">
        <f t="shared" si="36"/>
        <v>1186.4180874732335</v>
      </c>
      <c r="D96" s="444">
        <f t="shared" ref="D96:N96" si="39">D62+(0.2*D61)-(0.2*D62)</f>
        <v>1151.5521787916141</v>
      </c>
      <c r="E96" s="444">
        <f t="shared" si="39"/>
        <v>1125.5616542229923</v>
      </c>
      <c r="F96" s="444">
        <f t="shared" si="39"/>
        <v>1100.3641077888869</v>
      </c>
      <c r="G96" s="444">
        <f t="shared" si="39"/>
        <v>1078.8690094254214</v>
      </c>
      <c r="H96" s="444">
        <f t="shared" si="39"/>
        <v>1066.6871289626588</v>
      </c>
      <c r="I96" s="444">
        <f t="shared" si="39"/>
        <v>1058.1888170986317</v>
      </c>
      <c r="J96" s="444">
        <f t="shared" si="39"/>
        <v>1047.0861569428887</v>
      </c>
      <c r="K96" s="444">
        <f t="shared" si="39"/>
        <v>1035.8417849762284</v>
      </c>
      <c r="L96" s="444">
        <f t="shared" si="39"/>
        <v>1024.9372960253745</v>
      </c>
      <c r="M96" s="444">
        <f t="shared" si="39"/>
        <v>1015.3334203880814</v>
      </c>
      <c r="N96" s="444">
        <f t="shared" si="39"/>
        <v>1006.2314450284719</v>
      </c>
    </row>
    <row r="97" spans="1:16" ht="13.15">
      <c r="B97" s="329" t="str">
        <f t="shared" si="33"/>
        <v>40-44</v>
      </c>
      <c r="C97" s="444">
        <f t="shared" si="36"/>
        <v>988.65447272687709</v>
      </c>
      <c r="D97" s="444">
        <f t="shared" ref="D97:N97" si="40">D63+(0.2*D62)-(0.2*D63)</f>
        <v>1004.8500998334736</v>
      </c>
      <c r="E97" s="444">
        <f t="shared" si="40"/>
        <v>1011.5880343110963</v>
      </c>
      <c r="F97" s="444">
        <f t="shared" si="40"/>
        <v>1008.9174911576129</v>
      </c>
      <c r="G97" s="444">
        <f t="shared" si="40"/>
        <v>1002.7196832232889</v>
      </c>
      <c r="H97" s="444">
        <f t="shared" si="40"/>
        <v>999.53424400066888</v>
      </c>
      <c r="I97" s="444">
        <f t="shared" si="40"/>
        <v>995.81174471309953</v>
      </c>
      <c r="J97" s="444">
        <f t="shared" si="40"/>
        <v>987.34885583946811</v>
      </c>
      <c r="K97" s="444">
        <f t="shared" si="40"/>
        <v>977.15093377346102</v>
      </c>
      <c r="L97" s="444">
        <f t="shared" si="40"/>
        <v>966.36070585377331</v>
      </c>
      <c r="M97" s="444">
        <f t="shared" si="40"/>
        <v>956.27056682996442</v>
      </c>
      <c r="N97" s="444">
        <f t="shared" si="40"/>
        <v>946.51206880364953</v>
      </c>
    </row>
    <row r="98" spans="1:16" ht="13.15">
      <c r="B98" s="329" t="str">
        <f t="shared" si="33"/>
        <v>45-49</v>
      </c>
      <c r="C98" s="444">
        <f t="shared" si="36"/>
        <v>674.49294301612599</v>
      </c>
      <c r="D98" s="444">
        <f t="shared" ref="D98:N98" si="41">D64+(0.2*D63)-(0.2*D64)</f>
        <v>724.82079858327586</v>
      </c>
      <c r="E98" s="444">
        <f t="shared" si="41"/>
        <v>765.36336740948173</v>
      </c>
      <c r="F98" s="444">
        <f t="shared" si="41"/>
        <v>793.6628524089507</v>
      </c>
      <c r="G98" s="444">
        <f t="shared" si="41"/>
        <v>813.92184325391077</v>
      </c>
      <c r="H98" s="444">
        <f t="shared" si="41"/>
        <v>831.87781140137542</v>
      </c>
      <c r="I98" s="444">
        <f t="shared" si="41"/>
        <v>844.96947953243443</v>
      </c>
      <c r="J98" s="444">
        <f t="shared" si="41"/>
        <v>850.19833722514181</v>
      </c>
      <c r="K98" s="444">
        <f t="shared" si="41"/>
        <v>850.74002425748699</v>
      </c>
      <c r="L98" s="444">
        <f t="shared" si="41"/>
        <v>848.1694480503163</v>
      </c>
      <c r="M98" s="444">
        <f t="shared" si="41"/>
        <v>844.1474043161752</v>
      </c>
      <c r="N98" s="444">
        <f t="shared" si="41"/>
        <v>838.85158689620937</v>
      </c>
    </row>
    <row r="99" spans="1:16" ht="13.15">
      <c r="B99" s="329" t="str">
        <f t="shared" si="33"/>
        <v>50-54</v>
      </c>
      <c r="C99" s="444">
        <f t="shared" si="36"/>
        <v>399.05165114117636</v>
      </c>
      <c r="D99" s="444">
        <f t="shared" ref="D99:N99" si="42">D65+(0.2*D64)-(0.2*D65)</f>
        <v>446.16244120162901</v>
      </c>
      <c r="E99" s="444">
        <f t="shared" si="42"/>
        <v>489.46104227625744</v>
      </c>
      <c r="F99" s="444">
        <f t="shared" si="42"/>
        <v>525.94007610947631</v>
      </c>
      <c r="G99" s="444">
        <f t="shared" si="42"/>
        <v>557.050953495665</v>
      </c>
      <c r="H99" s="444">
        <f t="shared" si="42"/>
        <v>586.04963333945568</v>
      </c>
      <c r="I99" s="444">
        <f t="shared" si="42"/>
        <v>610.28115298168143</v>
      </c>
      <c r="J99" s="444">
        <f t="shared" si="42"/>
        <v>627.02936544210434</v>
      </c>
      <c r="K99" s="444">
        <f t="shared" si="42"/>
        <v>638.49894735435169</v>
      </c>
      <c r="L99" s="444">
        <f t="shared" si="42"/>
        <v>645.85016461907458</v>
      </c>
      <c r="M99" s="444">
        <f t="shared" si="42"/>
        <v>650.42531128160056</v>
      </c>
      <c r="N99" s="444">
        <f t="shared" si="42"/>
        <v>652.51082905734188</v>
      </c>
    </row>
    <row r="100" spans="1:16" ht="13.15">
      <c r="B100" s="329" t="str">
        <f t="shared" si="33"/>
        <v>55-59</v>
      </c>
      <c r="C100" s="444">
        <f t="shared" si="36"/>
        <v>263.51161859793575</v>
      </c>
      <c r="D100" s="444">
        <f t="shared" ref="D100:N100" si="43">D66+(0.2*D65)-(0.2*D66)</f>
        <v>257.54552200810321</v>
      </c>
      <c r="E100" s="444">
        <f t="shared" si="43"/>
        <v>262.75142397307951</v>
      </c>
      <c r="F100" s="444">
        <f t="shared" si="43"/>
        <v>272.98341617757296</v>
      </c>
      <c r="G100" s="444">
        <f t="shared" si="43"/>
        <v>285.86437529909813</v>
      </c>
      <c r="H100" s="444">
        <f t="shared" si="43"/>
        <v>301.34799950305137</v>
      </c>
      <c r="I100" s="444">
        <f t="shared" si="43"/>
        <v>316.20729274732923</v>
      </c>
      <c r="J100" s="444">
        <f t="shared" si="43"/>
        <v>327.76990197903604</v>
      </c>
      <c r="K100" s="444">
        <f t="shared" si="43"/>
        <v>336.92107269401248</v>
      </c>
      <c r="L100" s="444">
        <f t="shared" si="43"/>
        <v>343.96645083750951</v>
      </c>
      <c r="M100" s="444">
        <f t="shared" si="43"/>
        <v>349.4495343862269</v>
      </c>
      <c r="N100" s="444">
        <f t="shared" si="43"/>
        <v>353.32163748075163</v>
      </c>
    </row>
    <row r="101" spans="1:16" ht="13.15">
      <c r="B101" s="329" t="str">
        <f t="shared" si="33"/>
        <v>60-64</v>
      </c>
      <c r="C101" s="444">
        <f t="shared" si="36"/>
        <v>100.31841619742703</v>
      </c>
      <c r="D101" s="444">
        <f t="shared" ref="D101:N101" si="44">D67+(0.2*D66)-(0.2*D67)</f>
        <v>106.01203736259055</v>
      </c>
      <c r="E101" s="444">
        <f t="shared" si="44"/>
        <v>108.30809817481821</v>
      </c>
      <c r="F101" s="444">
        <f t="shared" si="44"/>
        <v>110.08590962210876</v>
      </c>
      <c r="G101" s="444">
        <f t="shared" si="44"/>
        <v>112.69905157631109</v>
      </c>
      <c r="H101" s="444">
        <f t="shared" si="44"/>
        <v>117.16352200978868</v>
      </c>
      <c r="I101" s="444">
        <f t="shared" si="44"/>
        <v>121.99263516123335</v>
      </c>
      <c r="J101" s="444">
        <f t="shared" si="44"/>
        <v>125.80096813939917</v>
      </c>
      <c r="K101" s="444">
        <f t="shared" si="44"/>
        <v>129.07221870462024</v>
      </c>
      <c r="L101" s="444">
        <f t="shared" si="44"/>
        <v>131.85661957340673</v>
      </c>
      <c r="M101" s="444">
        <f t="shared" si="44"/>
        <v>134.30856030754987</v>
      </c>
      <c r="N101" s="444">
        <f t="shared" si="44"/>
        <v>136.25987833188879</v>
      </c>
    </row>
    <row r="102" spans="1:16" ht="13.15">
      <c r="B102" s="329" t="str">
        <f t="shared" si="33"/>
        <v>65 plus</v>
      </c>
      <c r="C102" s="444">
        <f>C68+(0.2*C67)</f>
        <v>24.355949604370245</v>
      </c>
      <c r="D102" s="444">
        <f t="shared" ref="D102:N102" si="45">D68+(0.2*D67)</f>
        <v>34.545322814735989</v>
      </c>
      <c r="E102" s="444">
        <f t="shared" si="45"/>
        <v>41.928771445848639</v>
      </c>
      <c r="F102" s="444">
        <f t="shared" si="45"/>
        <v>46.83140626852952</v>
      </c>
      <c r="G102" s="444">
        <f t="shared" si="45"/>
        <v>50.241952084497299</v>
      </c>
      <c r="H102" s="444">
        <f t="shared" si="45"/>
        <v>53.248359505773102</v>
      </c>
      <c r="I102" s="444">
        <f t="shared" si="45"/>
        <v>55.817396935553532</v>
      </c>
      <c r="J102" s="444">
        <f t="shared" si="45"/>
        <v>57.68120928519</v>
      </c>
      <c r="K102" s="444">
        <f t="shared" si="45"/>
        <v>59.171455412868902</v>
      </c>
      <c r="L102" s="444">
        <f t="shared" si="45"/>
        <v>60.42044431408361</v>
      </c>
      <c r="M102" s="444">
        <f t="shared" si="45"/>
        <v>61.553939375499397</v>
      </c>
      <c r="N102" s="444">
        <f t="shared" si="45"/>
        <v>62.531774968083582</v>
      </c>
    </row>
    <row r="103" spans="1:16" ht="13.15">
      <c r="B103" s="329" t="str">
        <f t="shared" si="33"/>
        <v>Total</v>
      </c>
      <c r="C103" s="444">
        <f>SUM(C93:C102)</f>
        <v>6263.385472318032</v>
      </c>
      <c r="D103" s="444">
        <f t="shared" ref="D103:N103" si="46">SUM(D93:D102)</f>
        <v>6321.9950299064212</v>
      </c>
      <c r="E103" s="444">
        <f t="shared" si="46"/>
        <v>6385.2746518462436</v>
      </c>
      <c r="F103" s="444">
        <f t="shared" si="46"/>
        <v>6420.0409236839223</v>
      </c>
      <c r="G103" s="444">
        <f t="shared" si="46"/>
        <v>6453.6773351875463</v>
      </c>
      <c r="H103" s="444">
        <f t="shared" si="46"/>
        <v>6541.6960593384492</v>
      </c>
      <c r="I103" s="444">
        <f t="shared" si="46"/>
        <v>6624.772479911886</v>
      </c>
      <c r="J103" s="444">
        <f t="shared" si="46"/>
        <v>6644.2352968124533</v>
      </c>
      <c r="K103" s="444">
        <f t="shared" si="46"/>
        <v>6634.3690894035462</v>
      </c>
      <c r="L103" s="444">
        <f t="shared" si="46"/>
        <v>6607.3885772746162</v>
      </c>
      <c r="M103" s="444">
        <f t="shared" si="46"/>
        <v>6578.3972551402749</v>
      </c>
      <c r="N103" s="444">
        <f t="shared" si="46"/>
        <v>6543.0090310726064</v>
      </c>
    </row>
    <row r="104" spans="1:16">
      <c r="A104" s="300">
        <f>SUM(C104:N104)</f>
        <v>0</v>
      </c>
      <c r="C104" s="300">
        <f>SUM(C93:C102)-C103</f>
        <v>0</v>
      </c>
      <c r="D104" s="300">
        <f t="shared" ref="D104:N104" si="47">SUM(D93:D102)-D103</f>
        <v>0</v>
      </c>
      <c r="E104" s="300">
        <f t="shared" si="47"/>
        <v>0</v>
      </c>
      <c r="F104" s="300">
        <f t="shared" si="47"/>
        <v>0</v>
      </c>
      <c r="G104" s="300">
        <f t="shared" si="47"/>
        <v>0</v>
      </c>
      <c r="H104" s="300">
        <f t="shared" si="47"/>
        <v>0</v>
      </c>
      <c r="I104" s="300">
        <f t="shared" si="47"/>
        <v>0</v>
      </c>
      <c r="J104" s="300">
        <f t="shared" si="47"/>
        <v>0</v>
      </c>
      <c r="K104" s="300">
        <f t="shared" si="47"/>
        <v>0</v>
      </c>
      <c r="L104" s="300">
        <f t="shared" si="47"/>
        <v>0</v>
      </c>
      <c r="M104" s="300">
        <f t="shared" si="47"/>
        <v>0</v>
      </c>
      <c r="N104" s="300">
        <f t="shared" si="47"/>
        <v>0</v>
      </c>
    </row>
    <row r="106" spans="1:16" ht="15">
      <c r="B106" s="331" t="s">
        <v>163</v>
      </c>
      <c r="H106" s="316"/>
    </row>
    <row r="107" spans="1:16">
      <c r="H107" s="316"/>
    </row>
    <row r="108" spans="1:16" ht="13.15">
      <c r="B108" s="332" t="s">
        <v>46</v>
      </c>
      <c r="H108" s="316"/>
    </row>
    <row r="109" spans="1:16">
      <c r="H109" s="316"/>
    </row>
    <row r="110" spans="1:16" ht="13.15">
      <c r="B110" s="329" t="str">
        <f t="shared" ref="B110:B121" si="48">B76</f>
        <v>Age group</v>
      </c>
      <c r="C110" s="329" t="str">
        <f t="shared" ref="C110:N110" si="49">C76</f>
        <v>2018/19</v>
      </c>
      <c r="D110" s="329" t="str">
        <f t="shared" si="49"/>
        <v>2019/20</v>
      </c>
      <c r="E110" s="329" t="str">
        <f t="shared" si="49"/>
        <v>2020/21</v>
      </c>
      <c r="F110" s="329" t="str">
        <f t="shared" si="49"/>
        <v>2021/22</v>
      </c>
      <c r="G110" s="329" t="str">
        <f t="shared" si="49"/>
        <v>2022/23</v>
      </c>
      <c r="H110" s="329" t="str">
        <f t="shared" si="49"/>
        <v>2023/24</v>
      </c>
      <c r="I110" s="329" t="str">
        <f t="shared" si="49"/>
        <v>2024/25</v>
      </c>
      <c r="J110" s="329" t="str">
        <f t="shared" si="49"/>
        <v>2025/26</v>
      </c>
      <c r="K110" s="329" t="str">
        <f t="shared" si="49"/>
        <v>2026/27</v>
      </c>
      <c r="L110" s="329" t="str">
        <f t="shared" si="49"/>
        <v>2027/28</v>
      </c>
      <c r="M110" s="329" t="str">
        <f t="shared" si="49"/>
        <v>2028/29</v>
      </c>
      <c r="N110" s="329" t="str">
        <f t="shared" si="49"/>
        <v>2029/30</v>
      </c>
    </row>
    <row r="111" spans="1:16" ht="13.15">
      <c r="B111" s="329" t="str">
        <f t="shared" si="48"/>
        <v>20-24</v>
      </c>
      <c r="C111" s="444">
        <f>C77*Group_2_rates!E74</f>
        <v>21.50458716395578</v>
      </c>
      <c r="D111" s="444">
        <f>D77*Group_2_rates!F74</f>
        <v>29.90180319885765</v>
      </c>
      <c r="E111" s="444">
        <f>E77*Group_2_rates!G74</f>
        <v>36.112987333193523</v>
      </c>
      <c r="F111" s="444">
        <f>F77*Group_2_rates!H74</f>
        <v>40.640227286783734</v>
      </c>
      <c r="G111" s="444">
        <f>G77*Group_2_rates!I74</f>
        <v>43.927346430756998</v>
      </c>
      <c r="H111" s="444">
        <f>H77*Group_2_rates!J74</f>
        <v>47.461099144115437</v>
      </c>
      <c r="I111" s="444">
        <f>I77*Group_2_rates!K74</f>
        <v>50.113100766337467</v>
      </c>
      <c r="J111" s="444">
        <f>J77*Group_2_rates!L74</f>
        <v>50.958518338852357</v>
      </c>
      <c r="K111" s="444">
        <f>K77*Group_2_rates!M74</f>
        <v>51.070970167746246</v>
      </c>
      <c r="L111" s="444">
        <f>L77*Group_2_rates!N74</f>
        <v>50.84039383797878</v>
      </c>
      <c r="M111" s="444">
        <f>M77*Group_2_rates!O74</f>
        <v>50.626036827418133</v>
      </c>
      <c r="N111" s="444">
        <f>N77*Group_2_rates!P74</f>
        <v>50.324027252927308</v>
      </c>
      <c r="O111" s="318"/>
      <c r="P111" s="318"/>
    </row>
    <row r="112" spans="1:16" ht="13.15">
      <c r="B112" s="329" t="str">
        <f t="shared" si="48"/>
        <v>25-29</v>
      </c>
      <c r="C112" s="444">
        <f>C78*Group_2_rates!E75</f>
        <v>66.386473419545709</v>
      </c>
      <c r="D112" s="444">
        <f>D78*Group_2_rates!F75</f>
        <v>68.020127795630316</v>
      </c>
      <c r="E112" s="444">
        <f>E78*Group_2_rates!G75</f>
        <v>71.190653588513783</v>
      </c>
      <c r="F112" s="444">
        <f>F78*Group_2_rates!H75</f>
        <v>74.755997166735256</v>
      </c>
      <c r="G112" s="444">
        <f>G78*Group_2_rates!I75</f>
        <v>78.096582187672354</v>
      </c>
      <c r="H112" s="444">
        <f>H78*Group_2_rates!J75</f>
        <v>82.490181648455334</v>
      </c>
      <c r="I112" s="444">
        <f>I78*Group_2_rates!K75</f>
        <v>86.386197393313637</v>
      </c>
      <c r="J112" s="444">
        <f>J78*Group_2_rates!L75</f>
        <v>88.342326014576329</v>
      </c>
      <c r="K112" s="444">
        <f>K78*Group_2_rates!M75</f>
        <v>89.276870802093811</v>
      </c>
      <c r="L112" s="444">
        <f>L78*Group_2_rates!N75</f>
        <v>89.576927810167589</v>
      </c>
      <c r="M112" s="444">
        <f>M78*Group_2_rates!O75</f>
        <v>89.684559890919715</v>
      </c>
      <c r="N112" s="444">
        <f>N78*Group_2_rates!P75</f>
        <v>89.539783363705808</v>
      </c>
      <c r="O112" s="318"/>
      <c r="P112" s="318"/>
    </row>
    <row r="113" spans="1:16" ht="13.15">
      <c r="B113" s="329" t="str">
        <f t="shared" si="48"/>
        <v>30-34</v>
      </c>
      <c r="C113" s="444">
        <f>C79*Group_2_rates!E76</f>
        <v>60.282072252102537</v>
      </c>
      <c r="D113" s="444">
        <f>D79*Group_2_rates!F76</f>
        <v>59.02358839087772</v>
      </c>
      <c r="E113" s="444">
        <f>E79*Group_2_rates!G76</f>
        <v>58.747113970525078</v>
      </c>
      <c r="F113" s="444">
        <f>F79*Group_2_rates!H76</f>
        <v>59.134349291467721</v>
      </c>
      <c r="G113" s="444">
        <f>G79*Group_2_rates!I76</f>
        <v>59.80473380166481</v>
      </c>
      <c r="H113" s="444">
        <f>H79*Group_2_rates!J76</f>
        <v>61.29591710502779</v>
      </c>
      <c r="I113" s="444">
        <f>I79*Group_2_rates!K76</f>
        <v>63.001987105456493</v>
      </c>
      <c r="J113" s="444">
        <f>J79*Group_2_rates!L76</f>
        <v>64.227677935441321</v>
      </c>
      <c r="K113" s="444">
        <f>K79*Group_2_rates!M76</f>
        <v>65.126610702101345</v>
      </c>
      <c r="L113" s="444">
        <f>L79*Group_2_rates!N76</f>
        <v>65.746411610321715</v>
      </c>
      <c r="M113" s="444">
        <f>M79*Group_2_rates!O76</f>
        <v>66.210373402348054</v>
      </c>
      <c r="N113" s="444">
        <f>N79*Group_2_rates!P76</f>
        <v>66.489264547982557</v>
      </c>
      <c r="O113" s="318"/>
      <c r="P113" s="318"/>
    </row>
    <row r="114" spans="1:16" ht="13.15">
      <c r="B114" s="329" t="str">
        <f t="shared" si="48"/>
        <v>35-39</v>
      </c>
      <c r="C114" s="444">
        <f>C80*Group_2_rates!E77</f>
        <v>64.47784556862301</v>
      </c>
      <c r="D114" s="444">
        <f>D80*Group_2_rates!F77</f>
        <v>61.584611737852839</v>
      </c>
      <c r="E114" s="444">
        <f>E80*Group_2_rates!G77</f>
        <v>59.664806808055999</v>
      </c>
      <c r="F114" s="444">
        <f>F80*Group_2_rates!H77</f>
        <v>58.394764124327715</v>
      </c>
      <c r="G114" s="444">
        <f>G80*Group_2_rates!I77</f>
        <v>57.438844194335424</v>
      </c>
      <c r="H114" s="444">
        <f>H80*Group_2_rates!J77</f>
        <v>57.198485351953103</v>
      </c>
      <c r="I114" s="444">
        <f>I80*Group_2_rates!K77</f>
        <v>57.320765461393258</v>
      </c>
      <c r="J114" s="444">
        <f>J80*Group_2_rates!L77</f>
        <v>57.404773309510581</v>
      </c>
      <c r="K114" s="444">
        <f>K80*Group_2_rates!M77</f>
        <v>57.531752084226582</v>
      </c>
      <c r="L114" s="444">
        <f>L80*Group_2_rates!N77</f>
        <v>57.68476417936435</v>
      </c>
      <c r="M114" s="444">
        <f>M80*Group_2_rates!O77</f>
        <v>57.884312445162365</v>
      </c>
      <c r="N114" s="444">
        <f>N80*Group_2_rates!P77</f>
        <v>58.064389167325146</v>
      </c>
      <c r="O114" s="318"/>
      <c r="P114" s="318"/>
    </row>
    <row r="115" spans="1:16" ht="13.15">
      <c r="B115" s="329" t="str">
        <f t="shared" si="48"/>
        <v>40-44</v>
      </c>
      <c r="C115" s="444">
        <f>C81*Group_2_rates!E78</f>
        <v>57.033159193528782</v>
      </c>
      <c r="D115" s="444">
        <f>D81*Group_2_rates!F78</f>
        <v>56.700174352882883</v>
      </c>
      <c r="E115" s="444">
        <f>E81*Group_2_rates!G78</f>
        <v>56.329910242178045</v>
      </c>
      <c r="F115" s="444">
        <f>F81*Group_2_rates!H78</f>
        <v>55.901149705030797</v>
      </c>
      <c r="G115" s="444">
        <f>G81*Group_2_rates!I78</f>
        <v>55.271411422222045</v>
      </c>
      <c r="H115" s="444">
        <f>H81*Group_2_rates!J78</f>
        <v>54.911065194354883</v>
      </c>
      <c r="I115" s="444">
        <f>I81*Group_2_rates!K78</f>
        <v>54.643834759719802</v>
      </c>
      <c r="J115" s="444">
        <f>J81*Group_2_rates!L78</f>
        <v>54.245783164421411</v>
      </c>
      <c r="K115" s="444">
        <f>K81*Group_2_rates!M78</f>
        <v>53.859494023184823</v>
      </c>
      <c r="L115" s="444">
        <f>L81*Group_2_rates!N78</f>
        <v>53.526362065580066</v>
      </c>
      <c r="M115" s="444">
        <f>M81*Group_2_rates!O78</f>
        <v>53.293638110174619</v>
      </c>
      <c r="N115" s="444">
        <f>N81*Group_2_rates!P78</f>
        <v>53.121865581597639</v>
      </c>
      <c r="O115" s="318"/>
      <c r="P115" s="318"/>
    </row>
    <row r="116" spans="1:16" ht="13.15">
      <c r="B116" s="329" t="str">
        <f t="shared" si="48"/>
        <v>45-49</v>
      </c>
      <c r="C116" s="444">
        <f>C82*Group_2_rates!E79</f>
        <v>59.533503967582867</v>
      </c>
      <c r="D116" s="444">
        <f>D82*Group_2_rates!F79</f>
        <v>59.349578717806047</v>
      </c>
      <c r="E116" s="444">
        <f>E82*Group_2_rates!G79</f>
        <v>59.54665222924595</v>
      </c>
      <c r="F116" s="444">
        <f>F82*Group_2_rates!H79</f>
        <v>59.80322945656998</v>
      </c>
      <c r="G116" s="444">
        <f>G82*Group_2_rates!I79</f>
        <v>59.796262813205402</v>
      </c>
      <c r="H116" s="444">
        <f>H82*Group_2_rates!J79</f>
        <v>59.931590481633208</v>
      </c>
      <c r="I116" s="444">
        <f>I82*Group_2_rates!K79</f>
        <v>59.993508552595095</v>
      </c>
      <c r="J116" s="444">
        <f>J82*Group_2_rates!L79</f>
        <v>59.753178213750253</v>
      </c>
      <c r="K116" s="444">
        <f>K82*Group_2_rates!M79</f>
        <v>59.380790368065838</v>
      </c>
      <c r="L116" s="444">
        <f>L82*Group_2_rates!N79</f>
        <v>58.952163281399429</v>
      </c>
      <c r="M116" s="444">
        <f>M82*Group_2_rates!O79</f>
        <v>58.551886922044126</v>
      </c>
      <c r="N116" s="444">
        <f>N82*Group_2_rates!P79</f>
        <v>58.172515610617687</v>
      </c>
      <c r="O116" s="318"/>
      <c r="P116" s="318"/>
    </row>
    <row r="117" spans="1:16" ht="13.15">
      <c r="B117" s="329" t="str">
        <f t="shared" si="48"/>
        <v>50-54</v>
      </c>
      <c r="C117" s="444">
        <f>C83*Group_2_rates!E80</f>
        <v>35.701997800607224</v>
      </c>
      <c r="D117" s="444">
        <f>D83*Group_2_rates!F80</f>
        <v>37.847444024053594</v>
      </c>
      <c r="E117" s="444">
        <f>E83*Group_2_rates!G80</f>
        <v>39.607540811244846</v>
      </c>
      <c r="F117" s="444">
        <f>F83*Group_2_rates!H80</f>
        <v>41.030516094428066</v>
      </c>
      <c r="G117" s="444">
        <f>G83*Group_2_rates!I80</f>
        <v>42.023009662398124</v>
      </c>
      <c r="H117" s="444">
        <f>H83*Group_2_rates!J80</f>
        <v>42.930791293571374</v>
      </c>
      <c r="I117" s="444">
        <f>I83*Group_2_rates!K80</f>
        <v>43.632512996643072</v>
      </c>
      <c r="J117" s="444">
        <f>J83*Group_2_rates!L80</f>
        <v>43.982128112561959</v>
      </c>
      <c r="K117" s="444">
        <f>K83*Group_2_rates!M80</f>
        <v>44.11347050850884</v>
      </c>
      <c r="L117" s="444">
        <f>L83*Group_2_rates!N80</f>
        <v>44.093500479150123</v>
      </c>
      <c r="M117" s="444">
        <f>M83*Group_2_rates!O80</f>
        <v>43.997150236588766</v>
      </c>
      <c r="N117" s="444">
        <f>N83*Group_2_rates!P80</f>
        <v>43.835226034486844</v>
      </c>
      <c r="O117" s="318"/>
      <c r="P117" s="318"/>
    </row>
    <row r="118" spans="1:16" ht="13.15">
      <c r="B118" s="329" t="str">
        <f t="shared" si="48"/>
        <v>55-59</v>
      </c>
      <c r="C118" s="444">
        <f>C84*Group_2_rates!E81</f>
        <v>14.448434894856058</v>
      </c>
      <c r="D118" s="444">
        <f>D84*Group_2_rates!F81</f>
        <v>13.652173519215969</v>
      </c>
      <c r="E118" s="444">
        <f>E84*Group_2_rates!G81</f>
        <v>13.50534398205472</v>
      </c>
      <c r="F118" s="444">
        <f>F84*Group_2_rates!H81</f>
        <v>13.659577111770243</v>
      </c>
      <c r="G118" s="444">
        <f>G84*Group_2_rates!I81</f>
        <v>13.893889893888639</v>
      </c>
      <c r="H118" s="444">
        <f>H84*Group_2_rates!J81</f>
        <v>14.228305056009736</v>
      </c>
      <c r="I118" s="444">
        <f>I84*Group_2_rates!K81</f>
        <v>14.545277026798514</v>
      </c>
      <c r="J118" s="444">
        <f>J84*Group_2_rates!L81</f>
        <v>14.750900438520496</v>
      </c>
      <c r="K118" s="444">
        <f>K84*Group_2_rates!M81</f>
        <v>14.883683032615723</v>
      </c>
      <c r="L118" s="444">
        <f>L84*Group_2_rates!N81</f>
        <v>14.958728095552328</v>
      </c>
      <c r="M118" s="444">
        <f>M84*Group_2_rates!O81</f>
        <v>14.998421871533672</v>
      </c>
      <c r="N118" s="444">
        <f>N84*Group_2_rates!P81</f>
        <v>15.001699461151089</v>
      </c>
      <c r="O118" s="318"/>
      <c r="P118" s="318"/>
    </row>
    <row r="119" spans="1:16" ht="13.15">
      <c r="B119" s="329" t="str">
        <f t="shared" si="48"/>
        <v>60-64</v>
      </c>
      <c r="C119" s="444">
        <f>C85*Group_2_rates!E82</f>
        <v>7.6455069253977728</v>
      </c>
      <c r="D119" s="444">
        <f>D85*Group_2_rates!F82</f>
        <v>7.2071955870371331</v>
      </c>
      <c r="E119" s="444">
        <f>E85*Group_2_rates!G82</f>
        <v>6.8857741227238565</v>
      </c>
      <c r="F119" s="444">
        <f>F85*Group_2_rates!H82</f>
        <v>6.7155896916130935</v>
      </c>
      <c r="G119" s="444">
        <f>G85*Group_2_rates!I82</f>
        <v>6.6487583560577574</v>
      </c>
      <c r="H119" s="444">
        <f>H85*Group_2_rates!J82</f>
        <v>6.7097077340463773</v>
      </c>
      <c r="I119" s="444">
        <f>I85*Group_2_rates!K82</f>
        <v>6.8108009637998554</v>
      </c>
      <c r="J119" s="444">
        <f>J85*Group_2_rates!L82</f>
        <v>6.8791180587324163</v>
      </c>
      <c r="K119" s="444">
        <f>K85*Group_2_rates!M82</f>
        <v>6.9321493811852068</v>
      </c>
      <c r="L119" s="444">
        <f>L85*Group_2_rates!N82</f>
        <v>6.9709499356776652</v>
      </c>
      <c r="M119" s="444">
        <f>M85*Group_2_rates!O82</f>
        <v>7.0025524836709474</v>
      </c>
      <c r="N119" s="444">
        <f>N85*Group_2_rates!P82</f>
        <v>7.0197632496536038</v>
      </c>
      <c r="O119" s="318"/>
      <c r="P119" s="318"/>
    </row>
    <row r="120" spans="1:16" ht="13.15">
      <c r="B120" s="329" t="str">
        <f t="shared" si="48"/>
        <v>65 plus</v>
      </c>
      <c r="C120" s="444">
        <f>C86*Group_2_rates!E83</f>
        <v>2.4980440319507418</v>
      </c>
      <c r="D120" s="444">
        <f>D86*Group_2_rates!F83</f>
        <v>3.2844885237832391</v>
      </c>
      <c r="E120" s="444">
        <f>E86*Group_2_rates!G83</f>
        <v>3.6951690861267354</v>
      </c>
      <c r="F120" s="444">
        <f>F86*Group_2_rates!H83</f>
        <v>3.8927992850608399</v>
      </c>
      <c r="G120" s="444">
        <f>G86*Group_2_rates!I83</f>
        <v>3.9744317305523644</v>
      </c>
      <c r="H120" s="444">
        <f>H86*Group_2_rates!J83</f>
        <v>4.0427159075799448</v>
      </c>
      <c r="I120" s="444">
        <f>I86*Group_2_rates!K83</f>
        <v>4.0997088449720058</v>
      </c>
      <c r="J120" s="444">
        <f>J86*Group_2_rates!L83</f>
        <v>4.1266184528477128</v>
      </c>
      <c r="K120" s="444">
        <f>K86*Group_2_rates!M83</f>
        <v>4.143076445768072</v>
      </c>
      <c r="L120" s="444">
        <f>L86*Group_2_rates!N83</f>
        <v>4.1547827267891355</v>
      </c>
      <c r="M120" s="444">
        <f>M86*Group_2_rates!O83</f>
        <v>4.1675992028624655</v>
      </c>
      <c r="N120" s="444">
        <f>N86*Group_2_rates!P83</f>
        <v>4.1771683188856228</v>
      </c>
      <c r="O120" s="318"/>
      <c r="P120" s="318"/>
    </row>
    <row r="121" spans="1:16" ht="13.15">
      <c r="B121" s="329" t="str">
        <f t="shared" si="48"/>
        <v>Total</v>
      </c>
      <c r="C121" s="444">
        <f>SUM(C111:C120)</f>
        <v>389.51162521815053</v>
      </c>
      <c r="D121" s="444">
        <f t="shared" ref="D121:N121" si="50">SUM(D111:D120)</f>
        <v>396.57118584799736</v>
      </c>
      <c r="E121" s="444">
        <f t="shared" si="50"/>
        <v>405.28595217386254</v>
      </c>
      <c r="F121" s="444">
        <f t="shared" si="50"/>
        <v>413.92819921378742</v>
      </c>
      <c r="G121" s="444">
        <f t="shared" si="50"/>
        <v>420.87527049275388</v>
      </c>
      <c r="H121" s="444">
        <f t="shared" si="50"/>
        <v>431.19985891674713</v>
      </c>
      <c r="I121" s="444">
        <f t="shared" si="50"/>
        <v>440.5476938710292</v>
      </c>
      <c r="J121" s="444">
        <f t="shared" si="50"/>
        <v>444.67102203921485</v>
      </c>
      <c r="K121" s="444">
        <f t="shared" si="50"/>
        <v>446.31886751549655</v>
      </c>
      <c r="L121" s="444">
        <f t="shared" si="50"/>
        <v>446.5049840219811</v>
      </c>
      <c r="M121" s="444">
        <f t="shared" si="50"/>
        <v>446.41653139272285</v>
      </c>
      <c r="N121" s="444">
        <f t="shared" si="50"/>
        <v>445.74570258833324</v>
      </c>
      <c r="O121" s="318"/>
      <c r="P121" s="318"/>
    </row>
    <row r="122" spans="1:16">
      <c r="A122" s="300">
        <f>SUM(C122:N122)</f>
        <v>0</v>
      </c>
      <c r="C122" s="300">
        <f>SUM(C111:C120)-C121</f>
        <v>0</v>
      </c>
      <c r="D122" s="300">
        <f t="shared" ref="D122:N122" si="51">SUM(D111:D120)-D121</f>
        <v>0</v>
      </c>
      <c r="E122" s="300">
        <f t="shared" si="51"/>
        <v>0</v>
      </c>
      <c r="F122" s="300">
        <f t="shared" si="51"/>
        <v>0</v>
      </c>
      <c r="G122" s="300">
        <f t="shared" si="51"/>
        <v>0</v>
      </c>
      <c r="H122" s="300">
        <f t="shared" si="51"/>
        <v>0</v>
      </c>
      <c r="I122" s="300">
        <f t="shared" si="51"/>
        <v>0</v>
      </c>
      <c r="J122" s="300">
        <f t="shared" si="51"/>
        <v>0</v>
      </c>
      <c r="K122" s="300">
        <f t="shared" si="51"/>
        <v>0</v>
      </c>
      <c r="L122" s="300">
        <f t="shared" si="51"/>
        <v>0</v>
      </c>
      <c r="M122" s="300">
        <f t="shared" si="51"/>
        <v>0</v>
      </c>
      <c r="N122" s="300">
        <f t="shared" si="51"/>
        <v>0</v>
      </c>
    </row>
    <row r="124" spans="1:16" ht="13.15">
      <c r="B124" s="332" t="s">
        <v>47</v>
      </c>
      <c r="C124" s="320"/>
      <c r="D124" s="320"/>
      <c r="E124" s="320"/>
      <c r="F124" s="320"/>
      <c r="G124" s="320"/>
      <c r="H124" s="330"/>
      <c r="I124" s="320"/>
      <c r="J124" s="320"/>
      <c r="K124" s="320"/>
      <c r="L124" s="320"/>
    </row>
    <row r="125" spans="1:16">
      <c r="C125" s="320"/>
      <c r="D125" s="320"/>
      <c r="E125" s="320"/>
      <c r="F125" s="320"/>
      <c r="G125" s="320"/>
      <c r="H125" s="330"/>
      <c r="I125" s="320"/>
      <c r="J125" s="320"/>
      <c r="K125" s="320"/>
      <c r="L125" s="320"/>
    </row>
    <row r="126" spans="1:16" ht="13.15">
      <c r="B126" s="329" t="str">
        <f t="shared" ref="B126:B137" si="52">B110</f>
        <v>Age group</v>
      </c>
      <c r="C126" s="329" t="str">
        <f t="shared" ref="C126:N126" si="53">C110</f>
        <v>2018/19</v>
      </c>
      <c r="D126" s="329" t="str">
        <f t="shared" si="53"/>
        <v>2019/20</v>
      </c>
      <c r="E126" s="329" t="str">
        <f t="shared" si="53"/>
        <v>2020/21</v>
      </c>
      <c r="F126" s="329" t="str">
        <f t="shared" si="53"/>
        <v>2021/22</v>
      </c>
      <c r="G126" s="329" t="str">
        <f t="shared" si="53"/>
        <v>2022/23</v>
      </c>
      <c r="H126" s="329" t="str">
        <f t="shared" si="53"/>
        <v>2023/24</v>
      </c>
      <c r="I126" s="329" t="str">
        <f t="shared" si="53"/>
        <v>2024/25</v>
      </c>
      <c r="J126" s="329" t="str">
        <f t="shared" si="53"/>
        <v>2025/26</v>
      </c>
      <c r="K126" s="329" t="str">
        <f t="shared" si="53"/>
        <v>2026/27</v>
      </c>
      <c r="L126" s="329" t="str">
        <f t="shared" si="53"/>
        <v>2027/28</v>
      </c>
      <c r="M126" s="329" t="str">
        <f t="shared" si="53"/>
        <v>2028/29</v>
      </c>
      <c r="N126" s="329" t="str">
        <f t="shared" si="53"/>
        <v>2029/30</v>
      </c>
    </row>
    <row r="127" spans="1:16" ht="13.15">
      <c r="B127" s="329" t="str">
        <f t="shared" si="52"/>
        <v>20-24</v>
      </c>
      <c r="C127" s="444">
        <f>C93*Group_2_rates!E89</f>
        <v>48.603865419345738</v>
      </c>
      <c r="D127" s="444">
        <f>D93*Group_2_rates!F89</f>
        <v>53.432107483694672</v>
      </c>
      <c r="E127" s="444">
        <f>E93*Group_2_rates!G89</f>
        <v>59.357451953577794</v>
      </c>
      <c r="F127" s="444">
        <f>F93*Group_2_rates!H89</f>
        <v>62.343521432919474</v>
      </c>
      <c r="G127" s="444">
        <f>G93*Group_2_rates!I89</f>
        <v>64.40384700343364</v>
      </c>
      <c r="H127" s="444">
        <f>H93*Group_2_rates!J89</f>
        <v>67.520356653854151</v>
      </c>
      <c r="I127" s="444">
        <f>I93*Group_2_rates!K89</f>
        <v>69.942636737899022</v>
      </c>
      <c r="J127" s="444">
        <f>J93*Group_2_rates!L89</f>
        <v>70.268211143563647</v>
      </c>
      <c r="K127" s="444">
        <f>K93*Group_2_rates!M89</f>
        <v>69.849856937273813</v>
      </c>
      <c r="L127" s="444">
        <f>L93*Group_2_rates!N89</f>
        <v>69.141840700830755</v>
      </c>
      <c r="M127" s="444">
        <f>M93*Group_2_rates!O89</f>
        <v>68.578123339860866</v>
      </c>
      <c r="N127" s="444">
        <f>N93*Group_2_rates!P89</f>
        <v>67.980448274632053</v>
      </c>
    </row>
    <row r="128" spans="1:16" ht="13.15">
      <c r="B128" s="329" t="str">
        <f t="shared" si="52"/>
        <v>25-29</v>
      </c>
      <c r="C128" s="444">
        <f>C94*Group_2_rates!E90</f>
        <v>128.72996807767367</v>
      </c>
      <c r="D128" s="444">
        <f>D94*Group_2_rates!F90</f>
        <v>122.01906913324072</v>
      </c>
      <c r="E128" s="444">
        <f>E94*Group_2_rates!G90</f>
        <v>123.05265522420514</v>
      </c>
      <c r="F128" s="444">
        <f>F94*Group_2_rates!H90</f>
        <v>121.51682591099623</v>
      </c>
      <c r="G128" s="444">
        <f>G94*Group_2_rates!I90</f>
        <v>120.58863158000358</v>
      </c>
      <c r="H128" s="444">
        <f>H94*Group_2_rates!J90</f>
        <v>122.29067258619844</v>
      </c>
      <c r="I128" s="444">
        <f>I94*Group_2_rates!K90</f>
        <v>124.29847261867798</v>
      </c>
      <c r="J128" s="444">
        <f>J94*Group_2_rates!L90</f>
        <v>124.47456437430728</v>
      </c>
      <c r="K128" s="444">
        <f>K94*Group_2_rates!M90</f>
        <v>123.87910365720205</v>
      </c>
      <c r="L128" s="444">
        <f>L94*Group_2_rates!N90</f>
        <v>122.89381224051459</v>
      </c>
      <c r="M128" s="444">
        <f>M94*Group_2_rates!O90</f>
        <v>122.00190222046639</v>
      </c>
      <c r="N128" s="444">
        <f>N94*Group_2_rates!P90</f>
        <v>121.03820448504774</v>
      </c>
    </row>
    <row r="129" spans="1:14" ht="13.15">
      <c r="B129" s="329" t="str">
        <f t="shared" si="52"/>
        <v>30-34</v>
      </c>
      <c r="C129" s="444">
        <f>C95*Group_2_rates!E91</f>
        <v>112.18477354413534</v>
      </c>
      <c r="D129" s="444">
        <f>D95*Group_2_rates!F91</f>
        <v>111.05160515646079</v>
      </c>
      <c r="E129" s="444">
        <f>E95*Group_2_rates!G91</f>
        <v>113.68109410306781</v>
      </c>
      <c r="F129" s="444">
        <f>F95*Group_2_rates!H91</f>
        <v>112.32281396389075</v>
      </c>
      <c r="G129" s="444">
        <f>G95*Group_2_rates!I91</f>
        <v>110.614108113821</v>
      </c>
      <c r="H129" s="444">
        <f>H95*Group_2_rates!J91</f>
        <v>110.24165870832314</v>
      </c>
      <c r="I129" s="444">
        <f>I95*Group_2_rates!K91</f>
        <v>110.37230792150785</v>
      </c>
      <c r="J129" s="444">
        <f>J95*Group_2_rates!L91</f>
        <v>109.96222313534737</v>
      </c>
      <c r="K129" s="444">
        <f>K95*Group_2_rates!M91</f>
        <v>109.3155780039081</v>
      </c>
      <c r="L129" s="444">
        <f>L95*Group_2_rates!N91</f>
        <v>108.52032923679596</v>
      </c>
      <c r="M129" s="444">
        <f>M95*Group_2_rates!O91</f>
        <v>107.76434164077739</v>
      </c>
      <c r="N129" s="444">
        <f>N95*Group_2_rates!P91</f>
        <v>106.97153300442355</v>
      </c>
    </row>
    <row r="130" spans="1:14" ht="13.15">
      <c r="B130" s="329" t="str">
        <f t="shared" si="52"/>
        <v>35-39</v>
      </c>
      <c r="C130" s="444">
        <f>C96*Group_2_rates!E92</f>
        <v>104.68257926569289</v>
      </c>
      <c r="D130" s="444">
        <f>D96*Group_2_rates!F92</f>
        <v>101.58455978307869</v>
      </c>
      <c r="E130" s="444">
        <f>E96*Group_2_rates!G92</f>
        <v>103.08149077359533</v>
      </c>
      <c r="F130" s="444">
        <f>F96*Group_2_rates!H92</f>
        <v>101.38661405497905</v>
      </c>
      <c r="G130" s="444">
        <f>G96*Group_2_rates!I92</f>
        <v>99.406073953366956</v>
      </c>
      <c r="H130" s="444">
        <f>H96*Group_2_rates!J92</f>
        <v>98.28364583689212</v>
      </c>
      <c r="I130" s="444">
        <f>I96*Group_2_rates!K92</f>
        <v>97.50061860165421</v>
      </c>
      <c r="J130" s="444">
        <f>J96*Group_2_rates!L92</f>
        <v>96.477628927394605</v>
      </c>
      <c r="K130" s="444">
        <f>K96*Group_2_rates!M92</f>
        <v>95.441582047271226</v>
      </c>
      <c r="L130" s="444">
        <f>L96*Group_2_rates!N92</f>
        <v>94.436851699469742</v>
      </c>
      <c r="M130" s="444">
        <f>M96*Group_2_rates!O92</f>
        <v>93.551958757417268</v>
      </c>
      <c r="N130" s="444">
        <f>N96*Group_2_rates!P92</f>
        <v>92.713310480550973</v>
      </c>
    </row>
    <row r="131" spans="1:14" ht="13.15">
      <c r="B131" s="329" t="str">
        <f t="shared" si="52"/>
        <v>40-44</v>
      </c>
      <c r="C131" s="444">
        <f>C97*Group_2_rates!E93</f>
        <v>80.892814996589564</v>
      </c>
      <c r="D131" s="444">
        <f>D97*Group_2_rates!F93</f>
        <v>82.200435650833569</v>
      </c>
      <c r="E131" s="444">
        <f>E97*Group_2_rates!G93</f>
        <v>85.910024511644565</v>
      </c>
      <c r="F131" s="444">
        <f>F97*Group_2_rates!H93</f>
        <v>86.204237050106556</v>
      </c>
      <c r="G131" s="444">
        <f>G97*Group_2_rates!I93</f>
        <v>85.674682047795642</v>
      </c>
      <c r="H131" s="444">
        <f>H97*Group_2_rates!J93</f>
        <v>85.402510774859962</v>
      </c>
      <c r="I131" s="444">
        <f>I97*Group_2_rates!K93</f>
        <v>85.084451851492204</v>
      </c>
      <c r="J131" s="444">
        <f>J97*Group_2_rates!L93</f>
        <v>84.361363110356223</v>
      </c>
      <c r="K131" s="444">
        <f>K97*Group_2_rates!M93</f>
        <v>83.490029132205123</v>
      </c>
      <c r="L131" s="444">
        <f>L97*Group_2_rates!N93</f>
        <v>82.568087176033686</v>
      </c>
      <c r="M131" s="444">
        <f>M97*Group_2_rates!O93</f>
        <v>81.705962429560159</v>
      </c>
      <c r="N131" s="444">
        <f>N97*Group_2_rates!P93</f>
        <v>80.872173854690445</v>
      </c>
    </row>
    <row r="132" spans="1:14" ht="13.15">
      <c r="B132" s="329" t="str">
        <f t="shared" si="52"/>
        <v>45-49</v>
      </c>
      <c r="C132" s="444">
        <f>C98*Group_2_rates!E94</f>
        <v>60.411014298065624</v>
      </c>
      <c r="D132" s="444">
        <f>D98*Group_2_rates!F94</f>
        <v>64.904796149762589</v>
      </c>
      <c r="E132" s="444">
        <f>E98*Group_2_rates!G94</f>
        <v>71.151020797237265</v>
      </c>
      <c r="F132" s="444">
        <f>F98*Group_2_rates!H94</f>
        <v>74.230488550522367</v>
      </c>
      <c r="G132" s="444">
        <f>G98*Group_2_rates!I94</f>
        <v>76.125291593650147</v>
      </c>
      <c r="H132" s="444">
        <f>H98*Group_2_rates!J94</f>
        <v>77.804695239591638</v>
      </c>
      <c r="I132" s="444">
        <f>I98*Group_2_rates!K94</f>
        <v>79.029145796097055</v>
      </c>
      <c r="J132" s="444">
        <f>J98*Group_2_rates!L94</f>
        <v>79.518195598431547</v>
      </c>
      <c r="K132" s="444">
        <f>K98*Group_2_rates!M94</f>
        <v>79.568859041895507</v>
      </c>
      <c r="L132" s="444">
        <f>L98*Group_2_rates!N94</f>
        <v>79.32843563397681</v>
      </c>
      <c r="M132" s="444">
        <f>M98*Group_2_rates!O94</f>
        <v>78.952257927724503</v>
      </c>
      <c r="N132" s="444">
        <f>N98*Group_2_rates!P94</f>
        <v>78.456945449428147</v>
      </c>
    </row>
    <row r="133" spans="1:14" ht="13.15">
      <c r="B133" s="329" t="str">
        <f t="shared" si="52"/>
        <v>50-54</v>
      </c>
      <c r="C133" s="444">
        <f>C99*Group_2_rates!E95</f>
        <v>34.810614300084708</v>
      </c>
      <c r="D133" s="444">
        <f>D99*Group_2_rates!F95</f>
        <v>38.911951230704574</v>
      </c>
      <c r="E133" s="444">
        <f>E99*Group_2_rates!G95</f>
        <v>44.317520264453954</v>
      </c>
      <c r="F133" s="444">
        <f>F99*Group_2_rates!H95</f>
        <v>47.910023958172239</v>
      </c>
      <c r="G133" s="444">
        <f>G99*Group_2_rates!I95</f>
        <v>50.744040509939637</v>
      </c>
      <c r="H133" s="444">
        <f>H99*Group_2_rates!J95</f>
        <v>53.38564838349933</v>
      </c>
      <c r="I133" s="444">
        <f>I99*Group_2_rates!K95</f>
        <v>55.592996215194717</v>
      </c>
      <c r="J133" s="444">
        <f>J99*Group_2_rates!L95</f>
        <v>57.118659112327499</v>
      </c>
      <c r="K133" s="444">
        <f>K99*Group_2_rates!M95</f>
        <v>58.16347005024052</v>
      </c>
      <c r="L133" s="444">
        <f>L99*Group_2_rates!N95</f>
        <v>58.833122376185905</v>
      </c>
      <c r="M133" s="444">
        <f>M99*Group_2_rates!O95</f>
        <v>59.249891122608922</v>
      </c>
      <c r="N133" s="444">
        <f>N99*Group_2_rates!P95</f>
        <v>59.439869432191401</v>
      </c>
    </row>
    <row r="134" spans="1:14" ht="13.15">
      <c r="B134" s="329" t="str">
        <f t="shared" si="52"/>
        <v>55-59</v>
      </c>
      <c r="C134" s="444">
        <f>C100*Group_2_rates!E96</f>
        <v>14.921429651324885</v>
      </c>
      <c r="D134" s="444">
        <f>D100*Group_2_rates!F96</f>
        <v>14.580489222925264</v>
      </c>
      <c r="E134" s="444">
        <f>E100*Group_2_rates!G96</f>
        <v>15.442958044243994</v>
      </c>
      <c r="F134" s="444">
        <f>F100*Group_2_rates!H96</f>
        <v>16.141893565646168</v>
      </c>
      <c r="G134" s="444">
        <f>G100*Group_2_rates!I96</f>
        <v>16.903562805757979</v>
      </c>
      <c r="H134" s="444">
        <f>H100*Group_2_rates!J96</f>
        <v>17.81913129490054</v>
      </c>
      <c r="I134" s="444">
        <f>I100*Group_2_rates!K96</f>
        <v>18.697782215782247</v>
      </c>
      <c r="J134" s="444">
        <f>J100*Group_2_rates!L96</f>
        <v>19.381495571607349</v>
      </c>
      <c r="K134" s="444">
        <f>K100*Group_2_rates!M96</f>
        <v>19.922617174342804</v>
      </c>
      <c r="L134" s="444">
        <f>L100*Group_2_rates!N96</f>
        <v>20.339220298864046</v>
      </c>
      <c r="M134" s="444">
        <f>M100*Group_2_rates!O96</f>
        <v>20.663442745393063</v>
      </c>
      <c r="N134" s="444">
        <f>N100*Group_2_rates!P96</f>
        <v>20.892405650547598</v>
      </c>
    </row>
    <row r="135" spans="1:14" ht="13.15">
      <c r="B135" s="329" t="str">
        <f t="shared" si="52"/>
        <v>60-64</v>
      </c>
      <c r="C135" s="444">
        <f>C101*Group_2_rates!E97</f>
        <v>5.3872959845477073</v>
      </c>
      <c r="D135" s="444">
        <f>D101*Group_2_rates!F97</f>
        <v>5.6918412243787655</v>
      </c>
      <c r="E135" s="444">
        <f>E101*Group_2_rates!G97</f>
        <v>6.0370649172530007</v>
      </c>
      <c r="F135" s="444">
        <f>F101*Group_2_rates!H97</f>
        <v>6.1734715786813554</v>
      </c>
      <c r="G135" s="444">
        <f>G101*Group_2_rates!I97</f>
        <v>6.3200131082985846</v>
      </c>
      <c r="H135" s="444">
        <f>H101*Group_2_rates!J97</f>
        <v>6.5703746798161982</v>
      </c>
      <c r="I135" s="444">
        <f>I101*Group_2_rates!K97</f>
        <v>6.8411849305832302</v>
      </c>
      <c r="J135" s="444">
        <f>J101*Group_2_rates!L97</f>
        <v>7.0547511851889873</v>
      </c>
      <c r="K135" s="444">
        <f>K101*Group_2_rates!M97</f>
        <v>7.2381985715117301</v>
      </c>
      <c r="L135" s="444">
        <f>L101*Group_2_rates!N97</f>
        <v>7.3943440735665806</v>
      </c>
      <c r="M135" s="444">
        <f>M101*Group_2_rates!O97</f>
        <v>7.5318456528949831</v>
      </c>
      <c r="N135" s="444">
        <f>N101*Group_2_rates!P97</f>
        <v>7.6412729756611446</v>
      </c>
    </row>
    <row r="136" spans="1:14" ht="13.15">
      <c r="B136" s="329" t="str">
        <f t="shared" si="52"/>
        <v>65 plus</v>
      </c>
      <c r="C136" s="444">
        <f>C102*Group_2_rates!E98</f>
        <v>1.8808955846543534</v>
      </c>
      <c r="D136" s="444">
        <f>D102*Group_2_rates!F98</f>
        <v>2.6672044161346053</v>
      </c>
      <c r="E136" s="444">
        <f>E102*Group_2_rates!G98</f>
        <v>3.3608296779795506</v>
      </c>
      <c r="F136" s="444">
        <f>F102*Group_2_rates!H98</f>
        <v>3.7766293789155507</v>
      </c>
      <c r="G136" s="444">
        <f>G102*Group_2_rates!I98</f>
        <v>4.051666337081314</v>
      </c>
      <c r="H136" s="444">
        <f>H102*Group_2_rates!J98</f>
        <v>4.2941123257214171</v>
      </c>
      <c r="I136" s="444">
        <f>I102*Group_2_rates!K98</f>
        <v>4.5012874461354793</v>
      </c>
      <c r="J136" s="444">
        <f>J102*Group_2_rates!L98</f>
        <v>4.651591035911574</v>
      </c>
      <c r="K136" s="444">
        <f>K102*Group_2_rates!M98</f>
        <v>4.7717690906839616</v>
      </c>
      <c r="L136" s="444">
        <f>L102*Group_2_rates!N98</f>
        <v>4.8724914168772004</v>
      </c>
      <c r="M136" s="444">
        <f>M102*Group_2_rates!O98</f>
        <v>4.9638999627844633</v>
      </c>
      <c r="N136" s="444">
        <f>N102*Group_2_rates!P98</f>
        <v>5.0427556479101172</v>
      </c>
    </row>
    <row r="137" spans="1:14" ht="13.15">
      <c r="B137" s="329" t="str">
        <f t="shared" si="52"/>
        <v>Total</v>
      </c>
      <c r="C137" s="444">
        <f>SUM(C127:C136)</f>
        <v>592.50525112211437</v>
      </c>
      <c r="D137" s="444">
        <f t="shared" ref="D137:N137" si="54">SUM(D127:D136)</f>
        <v>597.04405945121425</v>
      </c>
      <c r="E137" s="444">
        <f t="shared" si="54"/>
        <v>625.39211026725832</v>
      </c>
      <c r="F137" s="444">
        <f t="shared" si="54"/>
        <v>632.00651944482968</v>
      </c>
      <c r="G137" s="444">
        <f t="shared" si="54"/>
        <v>634.83191705314835</v>
      </c>
      <c r="H137" s="444">
        <f t="shared" si="54"/>
        <v>643.61280648365687</v>
      </c>
      <c r="I137" s="444">
        <f t="shared" si="54"/>
        <v>651.86088433502402</v>
      </c>
      <c r="J137" s="444">
        <f t="shared" si="54"/>
        <v>653.26868319443611</v>
      </c>
      <c r="K137" s="444">
        <f t="shared" si="54"/>
        <v>651.64106370653485</v>
      </c>
      <c r="L137" s="444">
        <f t="shared" si="54"/>
        <v>648.32853485311523</v>
      </c>
      <c r="M137" s="444">
        <f t="shared" si="54"/>
        <v>644.96362579948789</v>
      </c>
      <c r="N137" s="444">
        <f t="shared" si="54"/>
        <v>641.04891925508321</v>
      </c>
    </row>
    <row r="138" spans="1:14">
      <c r="A138" s="300">
        <f>SUM(C138:N138)</f>
        <v>0</v>
      </c>
      <c r="C138" s="300">
        <f>SUM(C127:C136)-C137</f>
        <v>0</v>
      </c>
      <c r="D138" s="300">
        <f t="shared" ref="D138:N138" si="55">SUM(D127:D136)-D137</f>
        <v>0</v>
      </c>
      <c r="E138" s="300">
        <f t="shared" si="55"/>
        <v>0</v>
      </c>
      <c r="F138" s="300">
        <f t="shared" si="55"/>
        <v>0</v>
      </c>
      <c r="G138" s="300">
        <f t="shared" si="55"/>
        <v>0</v>
      </c>
      <c r="H138" s="300">
        <f t="shared" si="55"/>
        <v>0</v>
      </c>
      <c r="I138" s="300">
        <f t="shared" si="55"/>
        <v>0</v>
      </c>
      <c r="J138" s="300">
        <f t="shared" si="55"/>
        <v>0</v>
      </c>
      <c r="K138" s="300">
        <f t="shared" si="55"/>
        <v>0</v>
      </c>
      <c r="L138" s="300">
        <f t="shared" si="55"/>
        <v>0</v>
      </c>
      <c r="M138" s="300">
        <f t="shared" si="55"/>
        <v>0</v>
      </c>
      <c r="N138" s="300">
        <f t="shared" si="55"/>
        <v>0</v>
      </c>
    </row>
    <row r="140" spans="1:14" ht="15">
      <c r="B140" s="331" t="s">
        <v>164</v>
      </c>
      <c r="H140" s="316"/>
    </row>
    <row r="141" spans="1:14">
      <c r="H141" s="316"/>
    </row>
    <row r="142" spans="1:14" ht="13.15">
      <c r="B142" s="332" t="s">
        <v>46</v>
      </c>
      <c r="H142" s="316"/>
    </row>
    <row r="143" spans="1:14">
      <c r="H143" s="316"/>
    </row>
    <row r="144" spans="1:14" ht="13.15">
      <c r="B144" s="329" t="str">
        <f t="shared" ref="B144:B155" si="56">B110</f>
        <v>Age group</v>
      </c>
      <c r="C144" s="329" t="str">
        <f t="shared" ref="C144:N144" si="57">C110</f>
        <v>2018/19</v>
      </c>
      <c r="D144" s="329" t="str">
        <f t="shared" si="57"/>
        <v>2019/20</v>
      </c>
      <c r="E144" s="329" t="str">
        <f t="shared" si="57"/>
        <v>2020/21</v>
      </c>
      <c r="F144" s="329" t="str">
        <f t="shared" si="57"/>
        <v>2021/22</v>
      </c>
      <c r="G144" s="329" t="str">
        <f t="shared" si="57"/>
        <v>2022/23</v>
      </c>
      <c r="H144" s="329" t="str">
        <f t="shared" si="57"/>
        <v>2023/24</v>
      </c>
      <c r="I144" s="329" t="str">
        <f t="shared" si="57"/>
        <v>2024/25</v>
      </c>
      <c r="J144" s="329" t="str">
        <f t="shared" si="57"/>
        <v>2025/26</v>
      </c>
      <c r="K144" s="329" t="str">
        <f t="shared" si="57"/>
        <v>2026/27</v>
      </c>
      <c r="L144" s="329" t="str">
        <f t="shared" si="57"/>
        <v>2027/28</v>
      </c>
      <c r="M144" s="329" t="str">
        <f t="shared" si="57"/>
        <v>2028/29</v>
      </c>
      <c r="N144" s="329" t="str">
        <f t="shared" si="57"/>
        <v>2029/30</v>
      </c>
    </row>
    <row r="145" spans="1:14" ht="13.15">
      <c r="B145" s="329" t="str">
        <f t="shared" si="56"/>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row>
    <row r="146" spans="1:14" ht="13.15">
      <c r="B146" s="329" t="str">
        <f t="shared" si="56"/>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row>
    <row r="147" spans="1:14" ht="13.15">
      <c r="B147" s="329" t="str">
        <f t="shared" si="56"/>
        <v>30-34</v>
      </c>
      <c r="C147" s="444">
        <f>C79*Calc_SEC_retirement_rates!$G126</f>
        <v>0.22069139243819597</v>
      </c>
      <c r="D147" s="444">
        <f>D79*Calc_SEC_retirement_rates!$G126</f>
        <v>0.21741053938421567</v>
      </c>
      <c r="E147" s="444">
        <f>E79*Calc_SEC_retirement_rates!$G126</f>
        <v>0.21650621509426854</v>
      </c>
      <c r="F147" s="444">
        <f>F79*Calc_SEC_retirement_rates!$G126</f>
        <v>0.21741735914196428</v>
      </c>
      <c r="G147" s="444">
        <f>G79*Calc_SEC_retirement_rates!$G126</f>
        <v>0.2198821402981469</v>
      </c>
      <c r="H147" s="444">
        <f>H79*Calc_SEC_retirement_rates!$G126</f>
        <v>0.22536472596448731</v>
      </c>
      <c r="I147" s="444">
        <f>I79*Calc_SEC_retirement_rates!$G126</f>
        <v>0.23163737863504033</v>
      </c>
      <c r="J147" s="444">
        <f>J79*Calc_SEC_retirement_rates!$G126</f>
        <v>0.23614383666785535</v>
      </c>
      <c r="K147" s="444">
        <f>K79*Calc_SEC_retirement_rates!$G126</f>
        <v>0.23944891384406772</v>
      </c>
      <c r="L147" s="444">
        <f>L79*Calc_SEC_retirement_rates!$G126</f>
        <v>0.24172771589860406</v>
      </c>
      <c r="M147" s="444">
        <f>M79*Calc_SEC_retirement_rates!$G126</f>
        <v>0.24343354928941291</v>
      </c>
      <c r="N147" s="444">
        <f>N79*Calc_SEC_retirement_rates!$G126</f>
        <v>0.24445893939006427</v>
      </c>
    </row>
    <row r="148" spans="1:14" ht="13.15">
      <c r="B148" s="329" t="str">
        <f t="shared" si="56"/>
        <v>35-39</v>
      </c>
      <c r="C148" s="444">
        <f>C80*Calc_SEC_retirement_rates!$G127</f>
        <v>0.36211315962404983</v>
      </c>
      <c r="D148" s="444">
        <f>D80*Calc_SEC_retirement_rates!$G127</f>
        <v>0.34798759330706175</v>
      </c>
      <c r="E148" s="444">
        <f>E80*Calc_SEC_retirement_rates!$G127</f>
        <v>0.33731731823537903</v>
      </c>
      <c r="F148" s="444">
        <f>F80*Calc_SEC_retirement_rates!$G127</f>
        <v>0.32935546269724647</v>
      </c>
      <c r="G148" s="444">
        <f>G80*Calc_SEC_retirement_rates!$G127</f>
        <v>0.32396392707645327</v>
      </c>
      <c r="H148" s="444">
        <f>H80*Calc_SEC_retirement_rates!$G127</f>
        <v>0.32260826618915767</v>
      </c>
      <c r="I148" s="444">
        <f>I80*Calc_SEC_retirement_rates!$G127</f>
        <v>0.32329794483804447</v>
      </c>
      <c r="J148" s="444">
        <f>J80*Calc_SEC_retirement_rates!$G127</f>
        <v>0.32377176203898345</v>
      </c>
      <c r="K148" s="444">
        <f>K80*Calc_SEC_retirement_rates!$G127</f>
        <v>0.32448794188364005</v>
      </c>
      <c r="L148" s="444">
        <f>L80*Calc_SEC_retirement_rates!$G127</f>
        <v>0.32535095366471478</v>
      </c>
      <c r="M148" s="444">
        <f>M80*Calc_SEC_retirement_rates!$G127</f>
        <v>0.32647643661507675</v>
      </c>
      <c r="N148" s="444">
        <f>N80*Calc_SEC_retirement_rates!$G127</f>
        <v>0.32749209706063742</v>
      </c>
    </row>
    <row r="149" spans="1:14" ht="13.15">
      <c r="B149" s="329" t="str">
        <f t="shared" si="56"/>
        <v>40-44</v>
      </c>
      <c r="C149" s="444">
        <f>C81*Calc_SEC_retirement_rates!$G128</f>
        <v>0.4632747117630639</v>
      </c>
      <c r="D149" s="444">
        <f>D81*Calc_SEC_retirement_rates!$G128</f>
        <v>0.46339711179790677</v>
      </c>
      <c r="E149" s="444">
        <f>E81*Calc_SEC_retirement_rates!$G128</f>
        <v>0.46061368299545269</v>
      </c>
      <c r="F149" s="444">
        <f>F81*Calc_SEC_retirement_rates!$G128</f>
        <v>0.45602544743254775</v>
      </c>
      <c r="G149" s="444">
        <f>G81*Calc_SEC_retirement_rates!$G128</f>
        <v>0.4508882242502234</v>
      </c>
      <c r="H149" s="444">
        <f>H81*Calc_SEC_retirement_rates!$G128</f>
        <v>0.44794862371140004</v>
      </c>
      <c r="I149" s="444">
        <f>I81*Calc_SEC_retirement_rates!$G128</f>
        <v>0.4457686349425628</v>
      </c>
      <c r="J149" s="444">
        <f>J81*Calc_SEC_retirement_rates!$G128</f>
        <v>0.44252144489718792</v>
      </c>
      <c r="K149" s="444">
        <f>K81*Calc_SEC_retirement_rates!$G128</f>
        <v>0.43937020955765971</v>
      </c>
      <c r="L149" s="444">
        <f>L81*Calc_SEC_retirement_rates!$G128</f>
        <v>0.43665261518218806</v>
      </c>
      <c r="M149" s="444">
        <f>M81*Calc_SEC_retirement_rates!$G128</f>
        <v>0.43475412031308358</v>
      </c>
      <c r="N149" s="444">
        <f>N81*Calc_SEC_retirement_rates!$G128</f>
        <v>0.4333528495947841</v>
      </c>
    </row>
    <row r="150" spans="1:14" ht="13.15">
      <c r="B150" s="329" t="str">
        <f t="shared" si="56"/>
        <v>45-49</v>
      </c>
      <c r="C150" s="444">
        <f>C82*Calc_SEC_retirement_rates!$G129</f>
        <v>1.0005265481740464</v>
      </c>
      <c r="D150" s="444">
        <f>D82*Calc_SEC_retirement_rates!$G129</f>
        <v>1.0035582263618179</v>
      </c>
      <c r="E150" s="444">
        <f>E82*Calc_SEC_retirement_rates!$G129</f>
        <v>1.0074213076619063</v>
      </c>
      <c r="F150" s="444">
        <f>F82*Calc_SEC_retirement_rates!$G129</f>
        <v>1.009366720580219</v>
      </c>
      <c r="G150" s="444">
        <f>G82*Calc_SEC_retirement_rates!$G129</f>
        <v>1.0092491366632592</v>
      </c>
      <c r="H150" s="444">
        <f>H82*Calc_SEC_retirement_rates!$G129</f>
        <v>1.011533214732721</v>
      </c>
      <c r="I150" s="444">
        <f>I82*Calc_SEC_retirement_rates!$G129</f>
        <v>1.0125782760245503</v>
      </c>
      <c r="J150" s="444">
        <f>J82*Calc_SEC_retirement_rates!$G129</f>
        <v>1.0085219491642774</v>
      </c>
      <c r="K150" s="444">
        <f>K82*Calc_SEC_retirement_rates!$G129</f>
        <v>1.002236738449104</v>
      </c>
      <c r="L150" s="444">
        <f>L82*Calc_SEC_retirement_rates!$G129</f>
        <v>0.99500231447649023</v>
      </c>
      <c r="M150" s="444">
        <f>M82*Calc_SEC_retirement_rates!$G129</f>
        <v>0.98824639778370249</v>
      </c>
      <c r="N150" s="444">
        <f>N82*Calc_SEC_retirement_rates!$G129</f>
        <v>0.98184331922128465</v>
      </c>
    </row>
    <row r="151" spans="1:14" ht="13.15">
      <c r="B151" s="329" t="str">
        <f t="shared" si="56"/>
        <v>50-54</v>
      </c>
      <c r="C151" s="444">
        <f>C83*Calc_SEC_retirement_rates!$G130</f>
        <v>13.203891451110373</v>
      </c>
      <c r="D151" s="444">
        <f>D83*Calc_SEC_retirement_rates!$G130</f>
        <v>14.08327774465257</v>
      </c>
      <c r="E151" s="444">
        <f>E83*Calc_SEC_retirement_rates!$G130</f>
        <v>14.745989314006973</v>
      </c>
      <c r="F151" s="444">
        <f>F83*Calc_SEC_retirement_rates!$G130</f>
        <v>15.239600367697518</v>
      </c>
      <c r="G151" s="444">
        <f>G83*Calc_SEC_retirement_rates!$G130</f>
        <v>15.608233443346984</v>
      </c>
      <c r="H151" s="444">
        <f>H83*Calc_SEC_retirement_rates!$G130</f>
        <v>15.945402716294431</v>
      </c>
      <c r="I151" s="444">
        <f>I83*Calc_SEC_retirement_rates!$G130</f>
        <v>16.206036979327866</v>
      </c>
      <c r="J151" s="444">
        <f>J83*Calc_SEC_retirement_rates!$G130</f>
        <v>16.335891418322692</v>
      </c>
      <c r="K151" s="444">
        <f>K83*Calc_SEC_retirement_rates!$G130</f>
        <v>16.384674758531229</v>
      </c>
      <c r="L151" s="444">
        <f>L83*Calc_SEC_retirement_rates!$G130</f>
        <v>16.37725746779919</v>
      </c>
      <c r="M151" s="444">
        <f>M83*Calc_SEC_retirement_rates!$G130</f>
        <v>16.341470952499538</v>
      </c>
      <c r="N151" s="444">
        <f>N83*Calc_SEC_retirement_rates!$G130</f>
        <v>16.281328883503566</v>
      </c>
    </row>
    <row r="152" spans="1:14" ht="13.15">
      <c r="B152" s="329" t="str">
        <f t="shared" si="56"/>
        <v>55-59</v>
      </c>
      <c r="C152" s="444">
        <f>C84*Calc_SEC_retirement_rates!$G131</f>
        <v>55.934551823432564</v>
      </c>
      <c r="D152" s="444">
        <f>D84*Calc_SEC_retirement_rates!$G131</f>
        <v>53.176398382683679</v>
      </c>
      <c r="E152" s="444">
        <f>E84*Calc_SEC_retirement_rates!$G131</f>
        <v>52.632211368582489</v>
      </c>
      <c r="F152" s="444">
        <f>F84*Calc_SEC_retirement_rates!$G131</f>
        <v>53.107246394279244</v>
      </c>
      <c r="G152" s="444">
        <f>G84*Calc_SEC_retirement_rates!$G131</f>
        <v>54.018234088222428</v>
      </c>
      <c r="H152" s="444">
        <f>H84*Calc_SEC_retirement_rates!$G131</f>
        <v>55.318411119138304</v>
      </c>
      <c r="I152" s="444">
        <f>I84*Calc_SEC_retirement_rates!$G131</f>
        <v>56.550770541031</v>
      </c>
      <c r="J152" s="444">
        <f>J84*Calc_SEC_retirement_rates!$G131</f>
        <v>57.350216461017936</v>
      </c>
      <c r="K152" s="444">
        <f>K84*Calc_SEC_retirement_rates!$G131</f>
        <v>57.866463624732141</v>
      </c>
      <c r="L152" s="444">
        <f>L84*Calc_SEC_retirement_rates!$G131</f>
        <v>58.158232294833518</v>
      </c>
      <c r="M152" s="444">
        <f>M84*Calc_SEC_retirement_rates!$G131</f>
        <v>58.312558239488432</v>
      </c>
      <c r="N152" s="444">
        <f>N84*Calc_SEC_retirement_rates!$G131</f>
        <v>58.325301222522768</v>
      </c>
    </row>
    <row r="153" spans="1:14" ht="13.15">
      <c r="B153" s="329" t="str">
        <f t="shared" si="56"/>
        <v>60-64</v>
      </c>
      <c r="C153" s="444">
        <f>C85*Calc_SEC_retirement_rates!$G132</f>
        <v>37.022894722462105</v>
      </c>
      <c r="D153" s="444">
        <f>D85*Calc_SEC_retirement_rates!$G132</f>
        <v>35.114634847641497</v>
      </c>
      <c r="E153" s="444">
        <f>E85*Calc_SEC_retirement_rates!$G132</f>
        <v>33.566299732158377</v>
      </c>
      <c r="F153" s="444">
        <f>F85*Calc_SEC_retirement_rates!$G132</f>
        <v>32.659190217947412</v>
      </c>
      <c r="G153" s="444">
        <f>G85*Calc_SEC_retirement_rates!$G132</f>
        <v>32.334176719408767</v>
      </c>
      <c r="H153" s="444">
        <f>H85*Calc_SEC_retirement_rates!$G132</f>
        <v>32.630585139339765</v>
      </c>
      <c r="I153" s="444">
        <f>I85*Calc_SEC_retirement_rates!$G132</f>
        <v>33.122220747213305</v>
      </c>
      <c r="J153" s="444">
        <f>J85*Calc_SEC_retirement_rates!$G132</f>
        <v>33.45445977624847</v>
      </c>
      <c r="K153" s="444">
        <f>K85*Calc_SEC_retirement_rates!$G132</f>
        <v>33.712361185808675</v>
      </c>
      <c r="L153" s="444">
        <f>L85*Calc_SEC_retirement_rates!$G132</f>
        <v>33.901055663571896</v>
      </c>
      <c r="M153" s="444">
        <f>M85*Calc_SEC_retirement_rates!$G132</f>
        <v>34.054744866408903</v>
      </c>
      <c r="N153" s="444">
        <f>N85*Calc_SEC_retirement_rates!$G132</f>
        <v>34.138444095491664</v>
      </c>
    </row>
    <row r="154" spans="1:14" ht="13.15">
      <c r="B154" s="329" t="str">
        <f t="shared" si="56"/>
        <v>65 plus</v>
      </c>
      <c r="C154" s="444">
        <f>C86*Calc_SEC_retirement_rates!$G133</f>
        <v>9.1978986742274671</v>
      </c>
      <c r="D154" s="444">
        <f>D86*Calc_SEC_retirement_rates!$G133</f>
        <v>12.167855485845353</v>
      </c>
      <c r="E154" s="444">
        <f>E86*Calc_SEC_retirement_rates!$G133</f>
        <v>13.69649545517523</v>
      </c>
      <c r="F154" s="444">
        <f>F86*Calc_SEC_retirement_rates!$G133</f>
        <v>14.394868967858541</v>
      </c>
      <c r="G154" s="444">
        <f>G86*Calc_SEC_retirement_rates!$G133</f>
        <v>14.696731013735377</v>
      </c>
      <c r="H154" s="444">
        <f>H86*Calc_SEC_retirement_rates!$G133</f>
        <v>14.949233572668289</v>
      </c>
      <c r="I154" s="444">
        <f>I86*Calc_SEC_retirement_rates!$G133</f>
        <v>15.159983165898156</v>
      </c>
      <c r="J154" s="444">
        <f>J86*Calc_SEC_retirement_rates!$G133</f>
        <v>15.259490037684175</v>
      </c>
      <c r="K154" s="444">
        <f>K86*Calc_SEC_retirement_rates!$G133</f>
        <v>15.320348724252396</v>
      </c>
      <c r="L154" s="444">
        <f>L86*Calc_SEC_retirement_rates!$G133</f>
        <v>15.363636438069499</v>
      </c>
      <c r="M154" s="444">
        <f>M86*Calc_SEC_retirement_rates!$G133</f>
        <v>15.411029452760316</v>
      </c>
      <c r="N154" s="444">
        <f>N86*Calc_SEC_retirement_rates!$G133</f>
        <v>15.44641431624922</v>
      </c>
    </row>
    <row r="155" spans="1:14" ht="13.15">
      <c r="B155" s="329" t="str">
        <f t="shared" si="56"/>
        <v>Total</v>
      </c>
      <c r="C155" s="444">
        <f>SUM(C145:C154)</f>
        <v>117.40584248323188</v>
      </c>
      <c r="D155" s="444">
        <f t="shared" ref="D155:N155" si="58">SUM(D145:D154)</f>
        <v>116.5745199316741</v>
      </c>
      <c r="E155" s="444">
        <f t="shared" si="58"/>
        <v>116.66285439391008</v>
      </c>
      <c r="F155" s="444">
        <f t="shared" si="58"/>
        <v>117.4130709376347</v>
      </c>
      <c r="G155" s="444">
        <f t="shared" si="58"/>
        <v>118.66135869300165</v>
      </c>
      <c r="H155" s="444">
        <f t="shared" si="58"/>
        <v>120.85108737803854</v>
      </c>
      <c r="I155" s="444">
        <f t="shared" si="58"/>
        <v>123.05229366791052</v>
      </c>
      <c r="J155" s="444">
        <f t="shared" si="58"/>
        <v>124.41101668604158</v>
      </c>
      <c r="K155" s="444">
        <f t="shared" si="58"/>
        <v>125.28939209705891</v>
      </c>
      <c r="L155" s="444">
        <f t="shared" si="58"/>
        <v>125.79891546349609</v>
      </c>
      <c r="M155" s="444">
        <f t="shared" si="58"/>
        <v>126.11271401515847</v>
      </c>
      <c r="N155" s="444">
        <f t="shared" si="58"/>
        <v>126.17863572303399</v>
      </c>
    </row>
    <row r="156" spans="1:14">
      <c r="A156" s="300">
        <f>SUM(C156:N156)</f>
        <v>0</v>
      </c>
      <c r="C156" s="300">
        <f>SUM(C145:C154)-C155</f>
        <v>0</v>
      </c>
      <c r="D156" s="300">
        <f t="shared" ref="D156:N156" si="59">SUM(D145:D154)-D155</f>
        <v>0</v>
      </c>
      <c r="E156" s="300">
        <f t="shared" si="59"/>
        <v>0</v>
      </c>
      <c r="F156" s="300">
        <f t="shared" si="59"/>
        <v>0</v>
      </c>
      <c r="G156" s="300">
        <f t="shared" si="59"/>
        <v>0</v>
      </c>
      <c r="H156" s="300">
        <f t="shared" si="59"/>
        <v>0</v>
      </c>
      <c r="I156" s="300">
        <f t="shared" si="59"/>
        <v>0</v>
      </c>
      <c r="J156" s="300">
        <f t="shared" si="59"/>
        <v>0</v>
      </c>
      <c r="K156" s="300">
        <f t="shared" si="59"/>
        <v>0</v>
      </c>
      <c r="L156" s="300">
        <f t="shared" si="59"/>
        <v>0</v>
      </c>
      <c r="M156" s="300">
        <f t="shared" si="59"/>
        <v>0</v>
      </c>
      <c r="N156" s="300">
        <f t="shared" si="59"/>
        <v>0</v>
      </c>
    </row>
    <row r="158" spans="1:14" ht="13.15">
      <c r="B158" s="332" t="s">
        <v>47</v>
      </c>
      <c r="C158" s="320"/>
      <c r="D158" s="320"/>
      <c r="E158" s="320"/>
      <c r="F158" s="320"/>
      <c r="G158" s="320"/>
      <c r="H158" s="330"/>
      <c r="I158" s="320"/>
      <c r="J158" s="320"/>
      <c r="K158" s="320"/>
      <c r="L158" s="320"/>
    </row>
    <row r="159" spans="1:14">
      <c r="C159" s="320"/>
      <c r="D159" s="320"/>
      <c r="E159" s="320"/>
      <c r="F159" s="320"/>
      <c r="G159" s="320"/>
      <c r="H159" s="330"/>
      <c r="I159" s="320"/>
      <c r="J159" s="320"/>
      <c r="K159" s="320"/>
      <c r="L159" s="320"/>
    </row>
    <row r="160" spans="1:14" ht="13.15">
      <c r="B160" s="329" t="str">
        <f t="shared" ref="B160:B171" si="60">B144</f>
        <v>Age group</v>
      </c>
      <c r="C160" s="329" t="str">
        <f t="shared" ref="C160:N160" si="61">C144</f>
        <v>2018/19</v>
      </c>
      <c r="D160" s="329" t="str">
        <f t="shared" si="61"/>
        <v>2019/20</v>
      </c>
      <c r="E160" s="329" t="str">
        <f t="shared" si="61"/>
        <v>2020/21</v>
      </c>
      <c r="F160" s="329" t="str">
        <f t="shared" si="61"/>
        <v>2021/22</v>
      </c>
      <c r="G160" s="329" t="str">
        <f t="shared" si="61"/>
        <v>2022/23</v>
      </c>
      <c r="H160" s="329" t="str">
        <f t="shared" si="61"/>
        <v>2023/24</v>
      </c>
      <c r="I160" s="329" t="str">
        <f t="shared" si="61"/>
        <v>2024/25</v>
      </c>
      <c r="J160" s="329" t="str">
        <f t="shared" si="61"/>
        <v>2025/26</v>
      </c>
      <c r="K160" s="329" t="str">
        <f t="shared" si="61"/>
        <v>2026/27</v>
      </c>
      <c r="L160" s="329" t="str">
        <f t="shared" si="61"/>
        <v>2027/28</v>
      </c>
      <c r="M160" s="329" t="str">
        <f t="shared" si="61"/>
        <v>2028/29</v>
      </c>
      <c r="N160" s="329" t="str">
        <f t="shared" si="61"/>
        <v>2029/30</v>
      </c>
    </row>
    <row r="161" spans="1:14" ht="13.15">
      <c r="B161" s="329" t="str">
        <f t="shared" si="60"/>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row>
    <row r="162" spans="1:14" ht="13.15">
      <c r="B162" s="329" t="str">
        <f t="shared" si="60"/>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row>
    <row r="163" spans="1:14" ht="13.15">
      <c r="B163" s="329" t="str">
        <f t="shared" si="60"/>
        <v>30-34</v>
      </c>
      <c r="C163" s="444">
        <f>C95*Calc_SEC_retirement_rates!$G142</f>
        <v>0.16800206524858818</v>
      </c>
      <c r="D163" s="444">
        <f>D95*Calc_SEC_retirement_rates!$G142</f>
        <v>0.16634054467206155</v>
      </c>
      <c r="E163" s="444">
        <f>E95*Calc_SEC_retirement_rates!$G142</f>
        <v>0.16401901655201626</v>
      </c>
      <c r="F163" s="444">
        <f>F95*Calc_SEC_retirement_rates!$G142</f>
        <v>0.1610798186691586</v>
      </c>
      <c r="G163" s="444">
        <f>G95*Calc_SEC_retirement_rates!$G142</f>
        <v>0.15862939903689538</v>
      </c>
      <c r="H163" s="444">
        <f>H95*Calc_SEC_retirement_rates!$G142</f>
        <v>0.15809527706662213</v>
      </c>
      <c r="I163" s="444">
        <f>I95*Calc_SEC_retirement_rates!$G142</f>
        <v>0.15828263839444487</v>
      </c>
      <c r="J163" s="444">
        <f>J95*Calc_SEC_retirement_rates!$G142</f>
        <v>0.1576945443050736</v>
      </c>
      <c r="K163" s="444">
        <f>K95*Calc_SEC_retirement_rates!$G142</f>
        <v>0.15676720392924384</v>
      </c>
      <c r="L163" s="444">
        <f>L95*Calc_SEC_retirement_rates!$G142</f>
        <v>0.15562675416055771</v>
      </c>
      <c r="M163" s="444">
        <f>M95*Calc_SEC_retirement_rates!$G142</f>
        <v>0.15454260802331835</v>
      </c>
      <c r="N163" s="444">
        <f>N95*Calc_SEC_retirement_rates!$G142</f>
        <v>0.15340565759556044</v>
      </c>
    </row>
    <row r="164" spans="1:14" ht="13.15">
      <c r="B164" s="329" t="str">
        <f t="shared" si="60"/>
        <v>35-39</v>
      </c>
      <c r="C164" s="444">
        <f>C96*Calc_SEC_retirement_rates!$G143</f>
        <v>0.52230248858691475</v>
      </c>
      <c r="D164" s="444">
        <f>D96*Calc_SEC_retirement_rates!$G143</f>
        <v>0.50695330345266099</v>
      </c>
      <c r="E164" s="444">
        <f>E96*Calc_SEC_retirement_rates!$G143</f>
        <v>0.49551137096258774</v>
      </c>
      <c r="F164" s="444">
        <f>F96*Calc_SEC_retirement_rates!$G143</f>
        <v>0.48441853501565224</v>
      </c>
      <c r="G164" s="444">
        <f>G96*Calc_SEC_retirement_rates!$G143</f>
        <v>0.47495564542706792</v>
      </c>
      <c r="H164" s="444">
        <f>H96*Calc_SEC_retirement_rates!$G143</f>
        <v>0.46959275813754586</v>
      </c>
      <c r="I164" s="444">
        <f>I96*Calc_SEC_retirement_rates!$G143</f>
        <v>0.46585150580648754</v>
      </c>
      <c r="J164" s="444">
        <f>J96*Calc_SEC_retirement_rates!$G143</f>
        <v>0.46096372881580655</v>
      </c>
      <c r="K164" s="444">
        <f>K96*Calc_SEC_retirement_rates!$G143</f>
        <v>0.45601356535927035</v>
      </c>
      <c r="L164" s="444">
        <f>L96*Calc_SEC_retirement_rates!$G143</f>
        <v>0.45121303022251319</v>
      </c>
      <c r="M164" s="444">
        <f>M96*Calc_SEC_retirement_rates!$G143</f>
        <v>0.44698507028292689</v>
      </c>
      <c r="N164" s="444">
        <f>N96*Calc_SEC_retirement_rates!$G143</f>
        <v>0.44297806429441772</v>
      </c>
    </row>
    <row r="165" spans="1:14" ht="13.15">
      <c r="B165" s="329" t="str">
        <f t="shared" si="60"/>
        <v>40-44</v>
      </c>
      <c r="C165" s="444">
        <f>C97*Calc_SEC_retirement_rates!$G144</f>
        <v>0.72805368708872875</v>
      </c>
      <c r="D165" s="444">
        <f>D97*Calc_SEC_retirement_rates!$G144</f>
        <v>0.73998028667933125</v>
      </c>
      <c r="E165" s="444">
        <f>E97*Calc_SEC_retirement_rates!$G144</f>
        <v>0.74494215978578171</v>
      </c>
      <c r="F165" s="444">
        <f>F97*Calc_SEC_retirement_rates!$G144</f>
        <v>0.74297554875729932</v>
      </c>
      <c r="G165" s="444">
        <f>G97*Calc_SEC_retirement_rates!$G144</f>
        <v>0.73841142949932792</v>
      </c>
      <c r="H165" s="444">
        <f>H97*Calc_SEC_retirement_rates!$G144</f>
        <v>0.73606564456131118</v>
      </c>
      <c r="I165" s="444">
        <f>I97*Calc_SEC_retirement_rates!$G144</f>
        <v>0.73332436395593958</v>
      </c>
      <c r="J165" s="444">
        <f>J97*Calc_SEC_retirement_rates!$G144</f>
        <v>0.72709221954367065</v>
      </c>
      <c r="K165" s="444">
        <f>K97*Calc_SEC_retirement_rates!$G144</f>
        <v>0.71958238171294542</v>
      </c>
      <c r="L165" s="444">
        <f>L97*Calc_SEC_retirement_rates!$G144</f>
        <v>0.71163636473920078</v>
      </c>
      <c r="M165" s="444">
        <f>M97*Calc_SEC_retirement_rates!$G144</f>
        <v>0.70420589927105803</v>
      </c>
      <c r="N165" s="444">
        <f>N97*Calc_SEC_retirement_rates!$G144</f>
        <v>0.69701965709596259</v>
      </c>
    </row>
    <row r="166" spans="1:14" ht="13.15">
      <c r="B166" s="329" t="str">
        <f t="shared" si="60"/>
        <v>45-49</v>
      </c>
      <c r="C166" s="444">
        <f>C98*Calc_SEC_retirement_rates!$G145</f>
        <v>1.2365831943418186</v>
      </c>
      <c r="D166" s="444">
        <f>D98*Calc_SEC_retirement_rates!$G145</f>
        <v>1.3288518845423503</v>
      </c>
      <c r="E166" s="444">
        <f>E98*Calc_SEC_retirement_rates!$G145</f>
        <v>1.4031806967041909</v>
      </c>
      <c r="F166" s="444">
        <f>F98*Calc_SEC_retirement_rates!$G145</f>
        <v>1.4550636228655622</v>
      </c>
      <c r="G166" s="444">
        <f>G98*Calc_SEC_retirement_rates!$G145</f>
        <v>1.4922054905049447</v>
      </c>
      <c r="H166" s="444">
        <f>H98*Calc_SEC_retirement_rates!$G145</f>
        <v>1.5251251061646758</v>
      </c>
      <c r="I166" s="444">
        <f>I98*Calc_SEC_retirement_rates!$G145</f>
        <v>1.5491267461586777</v>
      </c>
      <c r="J166" s="444">
        <f>J98*Calc_SEC_retirement_rates!$G145</f>
        <v>1.5587130844819421</v>
      </c>
      <c r="K166" s="444">
        <f>K98*Calc_SEC_retirement_rates!$G145</f>
        <v>1.5597061876533342</v>
      </c>
      <c r="L166" s="444">
        <f>L98*Calc_SEC_retirement_rates!$G145</f>
        <v>1.5549934158289946</v>
      </c>
      <c r="M166" s="444">
        <f>M98*Calc_SEC_retirement_rates!$G145</f>
        <v>1.547619592662949</v>
      </c>
      <c r="N166" s="444">
        <f>N98*Calc_SEC_retirement_rates!$G145</f>
        <v>1.5379104935691192</v>
      </c>
    </row>
    <row r="167" spans="1:14" ht="13.15">
      <c r="B167" s="329" t="str">
        <f t="shared" si="60"/>
        <v>50-54</v>
      </c>
      <c r="C167" s="444">
        <f>C99*Calc_SEC_retirement_rates!$G146</f>
        <v>10.455132326331071</v>
      </c>
      <c r="D167" s="444">
        <f>D99*Calc_SEC_retirement_rates!$G146</f>
        <v>11.689432554563384</v>
      </c>
      <c r="E167" s="444">
        <f>E99*Calc_SEC_retirement_rates!$G146</f>
        <v>12.823853631348021</v>
      </c>
      <c r="F167" s="444">
        <f>F99*Calc_SEC_retirement_rates!$G146</f>
        <v>13.779602404150573</v>
      </c>
      <c r="G167" s="444">
        <f>G99*Calc_SEC_retirement_rates!$G146</f>
        <v>14.594705759645249</v>
      </c>
      <c r="H167" s="444">
        <f>H99*Calc_SEC_retirement_rates!$G146</f>
        <v>15.354469650331371</v>
      </c>
      <c r="I167" s="444">
        <f>I99*Calc_SEC_retirement_rates!$G146</f>
        <v>15.989334193813571</v>
      </c>
      <c r="J167" s="444">
        <f>J99*Calc_SEC_retirement_rates!$G146</f>
        <v>16.428136481694043</v>
      </c>
      <c r="K167" s="444">
        <f>K99*Calc_SEC_retirement_rates!$G146</f>
        <v>16.728638926120254</v>
      </c>
      <c r="L167" s="444">
        <f>L99*Calc_SEC_retirement_rates!$G146</f>
        <v>16.921240432823698</v>
      </c>
      <c r="M167" s="444">
        <f>M99*Calc_SEC_retirement_rates!$G146</f>
        <v>17.041109035377502</v>
      </c>
      <c r="N167" s="444">
        <f>N99*Calc_SEC_retirement_rates!$G146</f>
        <v>17.095749491699227</v>
      </c>
    </row>
    <row r="168" spans="1:14" ht="13.15">
      <c r="B168" s="329" t="str">
        <f t="shared" si="60"/>
        <v>55-59</v>
      </c>
      <c r="C168" s="444">
        <f>C100*Calc_SEC_retirement_rates!$G147</f>
        <v>47.688362696479068</v>
      </c>
      <c r="D168" s="444">
        <f>D100*Calc_SEC_retirement_rates!$G147</f>
        <v>46.608663138744312</v>
      </c>
      <c r="E168" s="444">
        <f>E100*Calc_SEC_retirement_rates!$G147</f>
        <v>47.550788356558321</v>
      </c>
      <c r="F168" s="444">
        <f>F100*Calc_SEC_retirement_rates!$G147</f>
        <v>49.402497810401933</v>
      </c>
      <c r="G168" s="444">
        <f>G100*Calc_SEC_retirement_rates!$G147</f>
        <v>51.733597492966844</v>
      </c>
      <c r="H168" s="444">
        <f>H100*Calc_SEC_retirement_rates!$G147</f>
        <v>54.535708044383298</v>
      </c>
      <c r="I168" s="444">
        <f>I100*Calc_SEC_retirement_rates!$G147</f>
        <v>57.224831846274036</v>
      </c>
      <c r="J168" s="444">
        <f>J100*Calc_SEC_retirement_rates!$G147</f>
        <v>59.317346421886036</v>
      </c>
      <c r="K168" s="444">
        <f>K100*Calc_SEC_retirement_rates!$G147</f>
        <v>60.973456882878871</v>
      </c>
      <c r="L168" s="444">
        <f>L100*Calc_SEC_retirement_rates!$G147</f>
        <v>62.248476747386526</v>
      </c>
      <c r="M168" s="444">
        <f>M100*Calc_SEC_retirement_rates!$G147</f>
        <v>63.240764215990687</v>
      </c>
      <c r="N168" s="444">
        <f>N100*Calc_SEC_retirement_rates!$G147</f>
        <v>63.941508485834817</v>
      </c>
    </row>
    <row r="169" spans="1:14" ht="13.15">
      <c r="B169" s="329" t="str">
        <f t="shared" si="60"/>
        <v>60-64</v>
      </c>
      <c r="C169" s="444">
        <f>C101*Calc_SEC_retirement_rates!$G148</f>
        <v>30.17460676624771</v>
      </c>
      <c r="D169" s="444">
        <f>D101*Calc_SEC_retirement_rates!$G148</f>
        <v>31.887181448414598</v>
      </c>
      <c r="E169" s="444">
        <f>E101*Calc_SEC_retirement_rates!$G148</f>
        <v>32.5778096974094</v>
      </c>
      <c r="F169" s="444">
        <f>F101*Calc_SEC_retirement_rates!$G148</f>
        <v>33.112554596301671</v>
      </c>
      <c r="G169" s="444">
        <f>G101*Calc_SEC_retirement_rates!$G148</f>
        <v>33.898557145796289</v>
      </c>
      <c r="H169" s="444">
        <f>H101*Calc_SEC_retirement_rates!$G148</f>
        <v>35.241417657914113</v>
      </c>
      <c r="I169" s="444">
        <f>I101*Calc_SEC_retirement_rates!$G148</f>
        <v>36.693958436546296</v>
      </c>
      <c r="J169" s="444">
        <f>J101*Calc_SEC_retirement_rates!$G148</f>
        <v>37.839460473031139</v>
      </c>
      <c r="K169" s="444">
        <f>K101*Calc_SEC_retirement_rates!$G148</f>
        <v>38.823414398750543</v>
      </c>
      <c r="L169" s="444">
        <f>L101*Calc_SEC_retirement_rates!$G148</f>
        <v>39.66092962755841</v>
      </c>
      <c r="M169" s="444">
        <f>M101*Calc_SEC_retirement_rates!$G148</f>
        <v>40.39844473466804</v>
      </c>
      <c r="N169" s="444">
        <f>N101*Calc_SEC_retirement_rates!$G148</f>
        <v>40.985378383465296</v>
      </c>
    </row>
    <row r="170" spans="1:14" ht="13.15">
      <c r="B170" s="329" t="str">
        <f t="shared" si="60"/>
        <v>65 plus</v>
      </c>
      <c r="C170" s="444">
        <f>C102*Calc_SEC_retirement_rates!$G149</f>
        <v>6.8529806234370154</v>
      </c>
      <c r="D170" s="444">
        <f>D102*Calc_SEC_retirement_rates!$G149</f>
        <v>9.7199424257834668</v>
      </c>
      <c r="E170" s="444">
        <f>E102*Calc_SEC_retirement_rates!$G149</f>
        <v>11.797407325533404</v>
      </c>
      <c r="F170" s="444">
        <f>F102*Calc_SEC_retirement_rates!$G149</f>
        <v>13.1768510339237</v>
      </c>
      <c r="G170" s="444">
        <f>G102*Calc_SEC_retirement_rates!$G149</f>
        <v>14.13646890026949</v>
      </c>
      <c r="H170" s="444">
        <f>H102*Calc_SEC_retirement_rates!$G149</f>
        <v>14.98237522454861</v>
      </c>
      <c r="I170" s="444">
        <f>I102*Calc_SEC_retirement_rates!$G149</f>
        <v>15.705219704568831</v>
      </c>
      <c r="J170" s="444">
        <f>J102*Calc_SEC_retirement_rates!$G149</f>
        <v>16.229636535990156</v>
      </c>
      <c r="K170" s="444">
        <f>K102*Calc_SEC_retirement_rates!$G149</f>
        <v>16.648943851164724</v>
      </c>
      <c r="L170" s="444">
        <f>L102*Calc_SEC_retirement_rates!$G149</f>
        <v>17.000369144694503</v>
      </c>
      <c r="M170" s="444">
        <f>M102*Calc_SEC_retirement_rates!$G149</f>
        <v>17.319298187446755</v>
      </c>
      <c r="N170" s="444">
        <f>N102*Calc_SEC_retirement_rates!$G149</f>
        <v>17.594429663646071</v>
      </c>
    </row>
    <row r="171" spans="1:14" ht="13.15">
      <c r="B171" s="329" t="str">
        <f t="shared" si="60"/>
        <v>Total</v>
      </c>
      <c r="C171" s="444">
        <f>SUM(C161:C170)</f>
        <v>97.826023847760922</v>
      </c>
      <c r="D171" s="444">
        <f t="shared" ref="D171:N171" si="62">SUM(D161:D170)</f>
        <v>102.64734558685217</v>
      </c>
      <c r="E171" s="444">
        <f t="shared" si="62"/>
        <v>107.55751225485372</v>
      </c>
      <c r="F171" s="444">
        <f t="shared" si="62"/>
        <v>112.31504337008553</v>
      </c>
      <c r="G171" s="444">
        <f t="shared" si="62"/>
        <v>117.2275312631461</v>
      </c>
      <c r="H171" s="444">
        <f t="shared" si="62"/>
        <v>123.00284936310754</v>
      </c>
      <c r="I171" s="444">
        <f t="shared" si="62"/>
        <v>128.51992943551829</v>
      </c>
      <c r="J171" s="444">
        <f t="shared" si="62"/>
        <v>132.71904348974786</v>
      </c>
      <c r="K171" s="444">
        <f t="shared" si="62"/>
        <v>136.06652339756917</v>
      </c>
      <c r="L171" s="444">
        <f t="shared" si="62"/>
        <v>138.70448551741441</v>
      </c>
      <c r="M171" s="444">
        <f t="shared" si="62"/>
        <v>140.85296934372323</v>
      </c>
      <c r="N171" s="444">
        <f t="shared" si="62"/>
        <v>142.44837989720048</v>
      </c>
    </row>
    <row r="172" spans="1:14">
      <c r="A172" s="300">
        <f>SUM(C172:N172)</f>
        <v>0</v>
      </c>
      <c r="C172" s="300">
        <f>SUM(C161:C170)-C171</f>
        <v>0</v>
      </c>
      <c r="D172" s="300">
        <f t="shared" ref="D172:N172" si="63">SUM(D161:D170)-D171</f>
        <v>0</v>
      </c>
      <c r="E172" s="300">
        <f t="shared" si="63"/>
        <v>0</v>
      </c>
      <c r="F172" s="300">
        <f t="shared" si="63"/>
        <v>0</v>
      </c>
      <c r="G172" s="300">
        <f t="shared" si="63"/>
        <v>0</v>
      </c>
      <c r="H172" s="300">
        <f t="shared" si="63"/>
        <v>0</v>
      </c>
      <c r="I172" s="300">
        <f t="shared" si="63"/>
        <v>0</v>
      </c>
      <c r="J172" s="300">
        <f t="shared" si="63"/>
        <v>0</v>
      </c>
      <c r="K172" s="300">
        <f t="shared" si="63"/>
        <v>0</v>
      </c>
      <c r="L172" s="300">
        <f t="shared" si="63"/>
        <v>0</v>
      </c>
      <c r="M172" s="300">
        <f t="shared" si="63"/>
        <v>0</v>
      </c>
      <c r="N172" s="300">
        <f t="shared" si="63"/>
        <v>0</v>
      </c>
    </row>
    <row r="174" spans="1:14" ht="15">
      <c r="B174" s="331" t="s">
        <v>516</v>
      </c>
      <c r="H174" s="316"/>
    </row>
    <row r="175" spans="1:14">
      <c r="H175" s="316"/>
    </row>
    <row r="176" spans="1:14" ht="13.15">
      <c r="B176" s="332" t="s">
        <v>46</v>
      </c>
      <c r="H176" s="316"/>
    </row>
    <row r="177" spans="1:14">
      <c r="H177" s="316"/>
    </row>
    <row r="178" spans="1:14" ht="13.15">
      <c r="B178" s="329" t="str">
        <f t="shared" ref="B178:B189" si="64">B144</f>
        <v>Age group</v>
      </c>
      <c r="C178" s="329" t="str">
        <f t="shared" ref="C178:N178" si="65">C144</f>
        <v>2018/19</v>
      </c>
      <c r="D178" s="329" t="str">
        <f t="shared" si="65"/>
        <v>2019/20</v>
      </c>
      <c r="E178" s="329" t="str">
        <f t="shared" si="65"/>
        <v>2020/21</v>
      </c>
      <c r="F178" s="329" t="str">
        <f t="shared" si="65"/>
        <v>2021/22</v>
      </c>
      <c r="G178" s="329" t="str">
        <f t="shared" si="65"/>
        <v>2022/23</v>
      </c>
      <c r="H178" s="329" t="str">
        <f t="shared" si="65"/>
        <v>2023/24</v>
      </c>
      <c r="I178" s="329" t="str">
        <f t="shared" si="65"/>
        <v>2024/25</v>
      </c>
      <c r="J178" s="329" t="str">
        <f t="shared" si="65"/>
        <v>2025/26</v>
      </c>
      <c r="K178" s="329" t="str">
        <f t="shared" si="65"/>
        <v>2026/27</v>
      </c>
      <c r="L178" s="329" t="str">
        <f t="shared" si="65"/>
        <v>2027/28</v>
      </c>
      <c r="M178" s="329" t="str">
        <f t="shared" si="65"/>
        <v>2028/29</v>
      </c>
      <c r="N178" s="329" t="str">
        <f t="shared" si="65"/>
        <v>2029/30</v>
      </c>
    </row>
    <row r="179" spans="1:14" ht="13.15">
      <c r="B179" s="329" t="str">
        <f t="shared" si="64"/>
        <v>20-24</v>
      </c>
      <c r="C179" s="444">
        <f>C77*Calc_SEC_death_rates!$G124</f>
        <v>3.0898181332023201E-2</v>
      </c>
      <c r="D179" s="444">
        <f>D77*Calc_SEC_death_rates!$G124</f>
        <v>4.3227184468855644E-2</v>
      </c>
      <c r="E179" s="444">
        <f>E77*Calc_SEC_death_rates!$G124</f>
        <v>5.2233825469982335E-2</v>
      </c>
      <c r="F179" s="444">
        <f>F77*Calc_SEC_death_rates!$G124</f>
        <v>5.8642855402534409E-2</v>
      </c>
      <c r="G179" s="444">
        <f>G77*Calc_SEC_death_rates!$G124</f>
        <v>6.3386088044680947E-2</v>
      </c>
      <c r="H179" s="444">
        <f>H77*Calc_SEC_death_rates!$G124</f>
        <v>6.8485206903821386E-2</v>
      </c>
      <c r="I179" s="444">
        <f>I77*Calc_SEC_death_rates!$G124</f>
        <v>7.2311980473806534E-2</v>
      </c>
      <c r="J179" s="444">
        <f>J77*Calc_SEC_death_rates!$G124</f>
        <v>7.3531897382978814E-2</v>
      </c>
      <c r="K179" s="444">
        <f>K77*Calc_SEC_death_rates!$G124</f>
        <v>7.3694162625617343E-2</v>
      </c>
      <c r="L179" s="444">
        <f>L77*Calc_SEC_death_rates!$G124</f>
        <v>7.33614466132195E-2</v>
      </c>
      <c r="M179" s="444">
        <f>M77*Calc_SEC_death_rates!$G124</f>
        <v>7.3052134682306286E-2</v>
      </c>
      <c r="N179" s="444">
        <f>N77*Calc_SEC_death_rates!$G124</f>
        <v>7.2616342242414922E-2</v>
      </c>
    </row>
    <row r="180" spans="1:14" ht="13.15">
      <c r="B180" s="329" t="str">
        <f t="shared" si="64"/>
        <v>25-29</v>
      </c>
      <c r="C180" s="444">
        <f>C78*Calc_SEC_death_rates!$G125</f>
        <v>0.11070944068841049</v>
      </c>
      <c r="D180" s="444">
        <f>D78*Calc_SEC_death_rates!$G125</f>
        <v>0.11413011742997316</v>
      </c>
      <c r="E180" s="444">
        <f>E78*Calc_SEC_death_rates!$G125</f>
        <v>0.11951286241321545</v>
      </c>
      <c r="F180" s="444">
        <f>F78*Calc_SEC_death_rates!$G125</f>
        <v>0.12520113596296123</v>
      </c>
      <c r="G180" s="444">
        <f>G78*Calc_SEC_death_rates!$G125</f>
        <v>0.13079593845712534</v>
      </c>
      <c r="H180" s="444">
        <f>H78*Calc_SEC_death_rates!$G125</f>
        <v>0.13815432660395696</v>
      </c>
      <c r="I180" s="444">
        <f>I78*Calc_SEC_death_rates!$G125</f>
        <v>0.14467936292843925</v>
      </c>
      <c r="J180" s="444">
        <f>J78*Calc_SEC_death_rates!$G125</f>
        <v>0.14795548169822176</v>
      </c>
      <c r="K180" s="444">
        <f>K78*Calc_SEC_death_rates!$G125</f>
        <v>0.14952065470694351</v>
      </c>
      <c r="L180" s="444">
        <f>L78*Calc_SEC_death_rates!$G125</f>
        <v>0.15002318934882239</v>
      </c>
      <c r="M180" s="444">
        <f>M78*Calc_SEC_death_rates!$G125</f>
        <v>0.15020345125805984</v>
      </c>
      <c r="N180" s="444">
        <f>N78*Calc_SEC_death_rates!$G125</f>
        <v>0.14996097993328403</v>
      </c>
    </row>
    <row r="181" spans="1:14" ht="13.15">
      <c r="B181" s="329" t="str">
        <f t="shared" si="64"/>
        <v>30-34</v>
      </c>
      <c r="C181" s="444">
        <f>C79*Calc_SEC_death_rates!$G126</f>
        <v>0.30197551566028541</v>
      </c>
      <c r="D181" s="444">
        <f>D79*Calc_SEC_death_rates!$G126</f>
        <v>0.2974862726416263</v>
      </c>
      <c r="E181" s="444">
        <f>E79*Calc_SEC_death_rates!$G126</f>
        <v>0.29624887144186096</v>
      </c>
      <c r="F181" s="444">
        <f>F79*Calc_SEC_death_rates!$G126</f>
        <v>0.29749560422379662</v>
      </c>
      <c r="G181" s="444">
        <f>G79*Calc_SEC_death_rates!$G126</f>
        <v>0.30086820318384189</v>
      </c>
      <c r="H181" s="444">
        <f>H79*Calc_SEC_death_rates!$G126</f>
        <v>0.30837011168808265</v>
      </c>
      <c r="I181" s="444">
        <f>I79*Calc_SEC_death_rates!$G126</f>
        <v>0.31695308134458416</v>
      </c>
      <c r="J181" s="444">
        <f>J79*Calc_SEC_death_rates!$G126</f>
        <v>0.32311933900069939</v>
      </c>
      <c r="K181" s="444">
        <f>K79*Calc_SEC_death_rates!$G126</f>
        <v>0.32764172826816151</v>
      </c>
      <c r="L181" s="444">
        <f>L79*Calc_SEC_death_rates!$G126</f>
        <v>0.33075984908793493</v>
      </c>
      <c r="M181" s="444">
        <f>M79*Calc_SEC_death_rates!$G126</f>
        <v>0.33309396784140782</v>
      </c>
      <c r="N181" s="444">
        <f>N79*Calc_SEC_death_rates!$G126</f>
        <v>0.33449702530085929</v>
      </c>
    </row>
    <row r="182" spans="1:14" ht="13.15">
      <c r="B182" s="329" t="str">
        <f t="shared" si="64"/>
        <v>35-39</v>
      </c>
      <c r="C182" s="444">
        <f>C80*Calc_SEC_death_rates!$G127</f>
        <v>0.42721224558307469</v>
      </c>
      <c r="D182" s="444">
        <f>D80*Calc_SEC_death_rates!$G127</f>
        <v>0.41054724806495541</v>
      </c>
      <c r="E182" s="444">
        <f>E80*Calc_SEC_death_rates!$G127</f>
        <v>0.39795871861439541</v>
      </c>
      <c r="F182" s="444">
        <f>F80*Calc_SEC_death_rates!$G127</f>
        <v>0.38856551626023345</v>
      </c>
      <c r="G182" s="444">
        <f>G80*Calc_SEC_death_rates!$G127</f>
        <v>0.38220471445426885</v>
      </c>
      <c r="H182" s="444">
        <f>H80*Calc_SEC_death_rates!$G127</f>
        <v>0.38060533890958553</v>
      </c>
      <c r="I182" s="444">
        <f>I80*Calc_SEC_death_rates!$G127</f>
        <v>0.38141900490456776</v>
      </c>
      <c r="J182" s="444">
        <f>J80*Calc_SEC_death_rates!$G127</f>
        <v>0.38197800284493311</v>
      </c>
      <c r="K182" s="444">
        <f>K80*Calc_SEC_death_rates!$G127</f>
        <v>0.38282293430225633</v>
      </c>
      <c r="L182" s="444">
        <f>L80*Calc_SEC_death_rates!$G127</f>
        <v>0.38384109448549952</v>
      </c>
      <c r="M182" s="444">
        <f>M80*Calc_SEC_death_rates!$G127</f>
        <v>0.38516891173215462</v>
      </c>
      <c r="N182" s="444">
        <f>N80*Calc_SEC_death_rates!$G127</f>
        <v>0.38636716307476909</v>
      </c>
    </row>
    <row r="183" spans="1:14" ht="13.15">
      <c r="B183" s="329" t="str">
        <f t="shared" si="64"/>
        <v>40-44</v>
      </c>
      <c r="C183" s="444">
        <f>C81*Calc_SEC_death_rates!$G128</f>
        <v>0.47059926627445647</v>
      </c>
      <c r="D183" s="444">
        <f>D81*Calc_SEC_death_rates!$G128</f>
        <v>0.47072360150175563</v>
      </c>
      <c r="E183" s="444">
        <f>E81*Calc_SEC_death_rates!$G128</f>
        <v>0.46789616560054464</v>
      </c>
      <c r="F183" s="444">
        <f>F81*Calc_SEC_death_rates!$G128</f>
        <v>0.46323538823762705</v>
      </c>
      <c r="G183" s="444">
        <f>G81*Calc_SEC_death_rates!$G128</f>
        <v>0.45801694354616201</v>
      </c>
      <c r="H183" s="444">
        <f>H81*Calc_SEC_death_rates!$G128</f>
        <v>0.45503086677230659</v>
      </c>
      <c r="I183" s="444">
        <f>I81*Calc_SEC_death_rates!$G128</f>
        <v>0.45281641152782082</v>
      </c>
      <c r="J183" s="444">
        <f>J81*Calc_SEC_death_rates!$G128</f>
        <v>0.44951788213692956</v>
      </c>
      <c r="K183" s="444">
        <f>K81*Calc_SEC_death_rates!$G128</f>
        <v>0.44631682453333954</v>
      </c>
      <c r="L183" s="444">
        <f>L81*Calc_SEC_death_rates!$G128</f>
        <v>0.44355626392716807</v>
      </c>
      <c r="M183" s="444">
        <f>M81*Calc_SEC_death_rates!$G128</f>
        <v>0.44162775311114211</v>
      </c>
      <c r="N183" s="444">
        <f>N81*Calc_SEC_death_rates!$G128</f>
        <v>0.44020432775435103</v>
      </c>
    </row>
    <row r="184" spans="1:14" ht="13.15">
      <c r="B184" s="329" t="str">
        <f t="shared" si="64"/>
        <v>45-49</v>
      </c>
      <c r="C184" s="444">
        <f>C82*Calc_SEC_death_rates!$G129</f>
        <v>0.52416657019557056</v>
      </c>
      <c r="D184" s="444">
        <f>D82*Calc_SEC_death_rates!$G129</f>
        <v>0.52575483825354563</v>
      </c>
      <c r="E184" s="444">
        <f>E82*Calc_SEC_death_rates!$G129</f>
        <v>0.52777867068372897</v>
      </c>
      <c r="F184" s="444">
        <f>F82*Calc_SEC_death_rates!$G129</f>
        <v>0.52879785445138328</v>
      </c>
      <c r="G184" s="444">
        <f>G82*Calc_SEC_death_rates!$G129</f>
        <v>0.52873625332887875</v>
      </c>
      <c r="H184" s="444">
        <f>H82*Calc_SEC_death_rates!$G129</f>
        <v>0.5299328606252206</v>
      </c>
      <c r="I184" s="444">
        <f>I82*Calc_SEC_death_rates!$G129</f>
        <v>0.53048035853417863</v>
      </c>
      <c r="J184" s="444">
        <f>J82*Calc_SEC_death_rates!$G129</f>
        <v>0.52835528654901076</v>
      </c>
      <c r="K184" s="444">
        <f>K82*Calc_SEC_death_rates!$G129</f>
        <v>0.52506252300411393</v>
      </c>
      <c r="L184" s="444">
        <f>L82*Calc_SEC_death_rates!$G129</f>
        <v>0.52127247544566979</v>
      </c>
      <c r="M184" s="444">
        <f>M82*Calc_SEC_death_rates!$G129</f>
        <v>0.51773311340890205</v>
      </c>
      <c r="N184" s="444">
        <f>N82*Calc_SEC_death_rates!$G129</f>
        <v>0.51437859999306057</v>
      </c>
    </row>
    <row r="185" spans="1:14" ht="13.15">
      <c r="B185" s="329" t="str">
        <f t="shared" si="64"/>
        <v>50-54</v>
      </c>
      <c r="C185" s="444">
        <f>C83*Calc_SEC_death_rates!$G130</f>
        <v>0.40477658268842232</v>
      </c>
      <c r="D185" s="444">
        <f>D83*Calc_SEC_death_rates!$G130</f>
        <v>0.43173492145400755</v>
      </c>
      <c r="E185" s="444">
        <f>E83*Calc_SEC_death_rates!$G130</f>
        <v>0.45205091127750757</v>
      </c>
      <c r="F185" s="444">
        <f>F83*Calc_SEC_death_rates!$G130</f>
        <v>0.46718298020051341</v>
      </c>
      <c r="G185" s="444">
        <f>G83*Calc_SEC_death_rates!$G130</f>
        <v>0.47848374234172036</v>
      </c>
      <c r="H185" s="444">
        <f>H83*Calc_SEC_death_rates!$G130</f>
        <v>0.48881995470733552</v>
      </c>
      <c r="I185" s="444">
        <f>I83*Calc_SEC_death_rates!$G130</f>
        <v>0.49680992090122739</v>
      </c>
      <c r="J185" s="444">
        <f>J83*Calc_SEC_death_rates!$G130</f>
        <v>0.50079071976328016</v>
      </c>
      <c r="K185" s="444">
        <f>K83*Calc_SEC_death_rates!$G130</f>
        <v>0.50228621477055524</v>
      </c>
      <c r="L185" s="444">
        <f>L83*Calc_SEC_death_rates!$G130</f>
        <v>0.50205883138085994</v>
      </c>
      <c r="M185" s="444">
        <f>M83*Calc_SEC_death_rates!$G130</f>
        <v>0.50096176515436497</v>
      </c>
      <c r="N185" s="444">
        <f>N83*Calc_SEC_death_rates!$G130</f>
        <v>0.49911805860359998</v>
      </c>
    </row>
    <row r="186" spans="1:14" ht="13.15">
      <c r="B186" s="329" t="str">
        <f t="shared" si="64"/>
        <v>55-59</v>
      </c>
      <c r="C186" s="444">
        <f>C84*Calc_SEC_death_rates!$G131</f>
        <v>0.31335057615075274</v>
      </c>
      <c r="D186" s="444">
        <f>D84*Calc_SEC_death_rates!$G131</f>
        <v>0.29789914333157036</v>
      </c>
      <c r="E186" s="444">
        <f>E84*Calc_SEC_death_rates!$G131</f>
        <v>0.29485055692400158</v>
      </c>
      <c r="F186" s="444">
        <f>F84*Calc_SEC_death_rates!$G131</f>
        <v>0.29751174744294501</v>
      </c>
      <c r="G186" s="444">
        <f>G84*Calc_SEC_death_rates!$G131</f>
        <v>0.30261518546930916</v>
      </c>
      <c r="H186" s="444">
        <f>H84*Calc_SEC_death_rates!$G131</f>
        <v>0.30989889845983298</v>
      </c>
      <c r="I186" s="444">
        <f>I84*Calc_SEC_death_rates!$G131</f>
        <v>0.31680269087947854</v>
      </c>
      <c r="J186" s="444">
        <f>J84*Calc_SEC_death_rates!$G131</f>
        <v>0.32128126148499703</v>
      </c>
      <c r="K186" s="444">
        <f>K84*Calc_SEC_death_rates!$G131</f>
        <v>0.3241733262448378</v>
      </c>
      <c r="L186" s="444">
        <f>L84*Calc_SEC_death_rates!$G131</f>
        <v>0.32580784154707187</v>
      </c>
      <c r="M186" s="444">
        <f>M84*Calc_SEC_death_rates!$G131</f>
        <v>0.32667238988251363</v>
      </c>
      <c r="N186" s="444">
        <f>N84*Calc_SEC_death_rates!$G131</f>
        <v>0.32674377726196902</v>
      </c>
    </row>
    <row r="187" spans="1:14" ht="13.15">
      <c r="B187" s="329" t="str">
        <f t="shared" si="64"/>
        <v>60-64</v>
      </c>
      <c r="C187" s="444">
        <f>C85*Calc_SEC_death_rates!$G132</f>
        <v>2.7389760575257893E-2</v>
      </c>
      <c r="D187" s="444">
        <f>D85*Calc_SEC_death_rates!$G132</f>
        <v>2.5978018422773062E-2</v>
      </c>
      <c r="E187" s="444">
        <f>E85*Calc_SEC_death_rates!$G132</f>
        <v>2.4832550775760107E-2</v>
      </c>
      <c r="F187" s="444">
        <f>F85*Calc_SEC_death_rates!$G132</f>
        <v>2.416146569189434E-2</v>
      </c>
      <c r="G187" s="444">
        <f>G85*Calc_SEC_death_rates!$G132</f>
        <v>2.3921018747498624E-2</v>
      </c>
      <c r="H187" s="444">
        <f>H85*Calc_SEC_death_rates!$G132</f>
        <v>2.4140303482397405E-2</v>
      </c>
      <c r="I187" s="444">
        <f>I85*Calc_SEC_death_rates!$G132</f>
        <v>2.4504018467162166E-2</v>
      </c>
      <c r="J187" s="444">
        <f>J85*Calc_SEC_death_rates!$G132</f>
        <v>2.4749810902552377E-2</v>
      </c>
      <c r="K187" s="444">
        <f>K85*Calc_SEC_death_rates!$G132</f>
        <v>2.4940607919177599E-2</v>
      </c>
      <c r="L187" s="444">
        <f>L85*Calc_SEC_death_rates!$G132</f>
        <v>2.5080205230693934E-2</v>
      </c>
      <c r="M187" s="444">
        <f>M85*Calc_SEC_death_rates!$G132</f>
        <v>2.5193905428916245E-2</v>
      </c>
      <c r="N187" s="444">
        <f>N85*Calc_SEC_death_rates!$G132</f>
        <v>2.5255826622871933E-2</v>
      </c>
    </row>
    <row r="188" spans="1:14" ht="13.15">
      <c r="B188" s="329" t="str">
        <f t="shared" si="64"/>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row>
    <row r="189" spans="1:14" ht="13.15">
      <c r="B189" s="329" t="str">
        <f t="shared" si="64"/>
        <v>Total</v>
      </c>
      <c r="C189" s="444">
        <f>SUM(C179:C188)</f>
        <v>2.6110781391482538</v>
      </c>
      <c r="D189" s="444">
        <f t="shared" ref="D189:N189" si="66">SUM(D179:D188)</f>
        <v>2.6174813455690624</v>
      </c>
      <c r="E189" s="444">
        <f t="shared" si="66"/>
        <v>2.633363133200997</v>
      </c>
      <c r="F189" s="444">
        <f t="shared" si="66"/>
        <v>2.6507945478738888</v>
      </c>
      <c r="G189" s="444">
        <f t="shared" si="66"/>
        <v>2.6690280875734858</v>
      </c>
      <c r="H189" s="444">
        <f t="shared" si="66"/>
        <v>2.7034378681525402</v>
      </c>
      <c r="I189" s="444">
        <f t="shared" si="66"/>
        <v>2.7367768299612654</v>
      </c>
      <c r="J189" s="444">
        <f t="shared" si="66"/>
        <v>2.7512796817636036</v>
      </c>
      <c r="K189" s="444">
        <f t="shared" si="66"/>
        <v>2.7564589763750029</v>
      </c>
      <c r="L189" s="444">
        <f t="shared" si="66"/>
        <v>2.7557611970669398</v>
      </c>
      <c r="M189" s="444">
        <f t="shared" si="66"/>
        <v>2.7537073924997673</v>
      </c>
      <c r="N189" s="444">
        <f t="shared" si="66"/>
        <v>2.7491421007871799</v>
      </c>
    </row>
    <row r="190" spans="1:14">
      <c r="A190" s="300">
        <f>SUM(C190:N190)</f>
        <v>0</v>
      </c>
      <c r="C190" s="300">
        <f>SUM(C179:C188)-C189</f>
        <v>0</v>
      </c>
      <c r="D190" s="300">
        <f t="shared" ref="D190:N190" si="67">SUM(D179:D188)-D189</f>
        <v>0</v>
      </c>
      <c r="E190" s="300">
        <f t="shared" si="67"/>
        <v>0</v>
      </c>
      <c r="F190" s="300">
        <f t="shared" si="67"/>
        <v>0</v>
      </c>
      <c r="G190" s="300">
        <f t="shared" si="67"/>
        <v>0</v>
      </c>
      <c r="H190" s="300">
        <f t="shared" si="67"/>
        <v>0</v>
      </c>
      <c r="I190" s="300">
        <f t="shared" si="67"/>
        <v>0</v>
      </c>
      <c r="J190" s="300">
        <f t="shared" si="67"/>
        <v>0</v>
      </c>
      <c r="K190" s="300">
        <f t="shared" si="67"/>
        <v>0</v>
      </c>
      <c r="L190" s="300">
        <f t="shared" si="67"/>
        <v>0</v>
      </c>
      <c r="M190" s="300">
        <f t="shared" si="67"/>
        <v>0</v>
      </c>
      <c r="N190" s="300">
        <f t="shared" si="67"/>
        <v>0</v>
      </c>
    </row>
    <row r="192" spans="1:14" ht="13.15">
      <c r="B192" s="332" t="s">
        <v>47</v>
      </c>
      <c r="C192" s="320"/>
      <c r="D192" s="320"/>
      <c r="E192" s="320"/>
      <c r="F192" s="320"/>
      <c r="G192" s="320"/>
      <c r="H192" s="330"/>
      <c r="I192" s="320"/>
      <c r="J192" s="320"/>
      <c r="K192" s="320"/>
      <c r="L192" s="320"/>
    </row>
    <row r="193" spans="1:14">
      <c r="C193" s="320"/>
      <c r="D193" s="320"/>
      <c r="E193" s="320"/>
      <c r="F193" s="320"/>
      <c r="G193" s="320"/>
      <c r="H193" s="330"/>
      <c r="I193" s="320"/>
      <c r="J193" s="320"/>
      <c r="K193" s="320"/>
      <c r="L193" s="320"/>
    </row>
    <row r="194" spans="1:14" ht="13.15">
      <c r="B194" s="329" t="str">
        <f t="shared" ref="B194:B205" si="68">B178</f>
        <v>Age group</v>
      </c>
      <c r="C194" s="329" t="str">
        <f t="shared" ref="C194:N194" si="69">C178</f>
        <v>2018/19</v>
      </c>
      <c r="D194" s="329" t="str">
        <f t="shared" si="69"/>
        <v>2019/20</v>
      </c>
      <c r="E194" s="329" t="str">
        <f t="shared" si="69"/>
        <v>2020/21</v>
      </c>
      <c r="F194" s="329" t="str">
        <f t="shared" si="69"/>
        <v>2021/22</v>
      </c>
      <c r="G194" s="329" t="str">
        <f t="shared" si="69"/>
        <v>2022/23</v>
      </c>
      <c r="H194" s="329" t="str">
        <f t="shared" si="69"/>
        <v>2023/24</v>
      </c>
      <c r="I194" s="329" t="str">
        <f t="shared" si="69"/>
        <v>2024/25</v>
      </c>
      <c r="J194" s="329" t="str">
        <f t="shared" si="69"/>
        <v>2025/26</v>
      </c>
      <c r="K194" s="329" t="str">
        <f t="shared" si="69"/>
        <v>2026/27</v>
      </c>
      <c r="L194" s="329" t="str">
        <f t="shared" si="69"/>
        <v>2027/28</v>
      </c>
      <c r="M194" s="329" t="str">
        <f t="shared" si="69"/>
        <v>2028/29</v>
      </c>
      <c r="N194" s="329" t="str">
        <f t="shared" si="69"/>
        <v>2029/30</v>
      </c>
    </row>
    <row r="195" spans="1:14" ht="13.15">
      <c r="B195" s="329" t="str">
        <f t="shared" si="68"/>
        <v>20-24</v>
      </c>
      <c r="C195" s="444">
        <f>C93*Calc_SEC_death_rates!$G140</f>
        <v>0.16313936429689246</v>
      </c>
      <c r="D195" s="444">
        <f>D93*Calc_SEC_death_rates!$G140</f>
        <v>0.17938364072172053</v>
      </c>
      <c r="E195" s="444">
        <f>E93*Calc_SEC_death_rates!$G140</f>
        <v>0.19195015164600496</v>
      </c>
      <c r="F195" s="444">
        <f>F93*Calc_SEC_death_rates!$G140</f>
        <v>0.20038801234727216</v>
      </c>
      <c r="G195" s="444">
        <f>G93*Calc_SEC_death_rates!$G140</f>
        <v>0.20701042533220163</v>
      </c>
      <c r="H195" s="444">
        <f>H93*Calc_SEC_death_rates!$G140</f>
        <v>0.21702768390141511</v>
      </c>
      <c r="I195" s="444">
        <f>I93*Calc_SEC_death_rates!$G140</f>
        <v>0.22481351120525794</v>
      </c>
      <c r="J195" s="444">
        <f>J93*Calc_SEC_death_rates!$G140</f>
        <v>0.22585999055905057</v>
      </c>
      <c r="K195" s="444">
        <f>K93*Calc_SEC_death_rates!$G140</f>
        <v>0.22451529321233837</v>
      </c>
      <c r="L195" s="444">
        <f>L93*Calc_SEC_death_rates!$G140</f>
        <v>0.2222395480656181</v>
      </c>
      <c r="M195" s="444">
        <f>M93*Calc_SEC_death_rates!$G140</f>
        <v>0.22042761638620612</v>
      </c>
      <c r="N195" s="444">
        <f>N93*Calc_SEC_death_rates!$G140</f>
        <v>0.21850653596601208</v>
      </c>
    </row>
    <row r="196" spans="1:14" ht="13.15">
      <c r="B196" s="329" t="str">
        <f t="shared" si="68"/>
        <v>25-29</v>
      </c>
      <c r="C196" s="444">
        <f>C94*Calc_SEC_death_rates!$G141</f>
        <v>0.12159518147051336</v>
      </c>
      <c r="D196" s="444">
        <f>D94*Calc_SEC_death_rates!$G141</f>
        <v>0.11528080093618198</v>
      </c>
      <c r="E196" s="444">
        <f>E94*Calc_SEC_death_rates!$G141</f>
        <v>0.11198321889638006</v>
      </c>
      <c r="F196" s="444">
        <f>F94*Calc_SEC_death_rates!$G141</f>
        <v>0.10991717872144736</v>
      </c>
      <c r="G196" s="444">
        <f>G94*Calc_SEC_death_rates!$G141</f>
        <v>0.10907758715539806</v>
      </c>
      <c r="H196" s="444">
        <f>H94*Calc_SEC_death_rates!$G141</f>
        <v>0.11061715621562171</v>
      </c>
      <c r="I196" s="444">
        <f>I94*Calc_SEC_death_rates!$G141</f>
        <v>0.11243329742366004</v>
      </c>
      <c r="J196" s="444">
        <f>J94*Calc_SEC_death_rates!$G141</f>
        <v>0.1125925799660551</v>
      </c>
      <c r="K196" s="444">
        <f>K94*Calc_SEC_death_rates!$G141</f>
        <v>0.11205396021876515</v>
      </c>
      <c r="L196" s="444">
        <f>L94*Calc_SEC_death_rates!$G141</f>
        <v>0.1111627218908313</v>
      </c>
      <c r="M196" s="444">
        <f>M94*Calc_SEC_death_rates!$G141</f>
        <v>0.1103559510396169</v>
      </c>
      <c r="N196" s="444">
        <f>N94*Calc_SEC_death_rates!$G141</f>
        <v>0.10948424512215778</v>
      </c>
    </row>
    <row r="197" spans="1:14" ht="13.15">
      <c r="B197" s="329" t="str">
        <f t="shared" si="68"/>
        <v>30-34</v>
      </c>
      <c r="C197" s="444">
        <f>C95*Calc_SEC_death_rates!$G142</f>
        <v>0.16849941490597287</v>
      </c>
      <c r="D197" s="444">
        <f>D95*Calc_SEC_death_rates!$G142</f>
        <v>0.16683297560009458</v>
      </c>
      <c r="E197" s="444">
        <f>E95*Calc_SEC_death_rates!$G142</f>
        <v>0.16450457487873094</v>
      </c>
      <c r="F197" s="444">
        <f>F95*Calc_SEC_death_rates!$G142</f>
        <v>0.16155667585843272</v>
      </c>
      <c r="G197" s="444">
        <f>G95*Calc_SEC_death_rates!$G142</f>
        <v>0.15909900205722372</v>
      </c>
      <c r="H197" s="444">
        <f>H95*Calc_SEC_death_rates!$G142</f>
        <v>0.15856329888389487</v>
      </c>
      <c r="I197" s="444">
        <f>I95*Calc_SEC_death_rates!$G142</f>
        <v>0.15875121487211458</v>
      </c>
      <c r="J197" s="444">
        <f>J95*Calc_SEC_death_rates!$G142</f>
        <v>0.15816137980180103</v>
      </c>
      <c r="K197" s="444">
        <f>K95*Calc_SEC_death_rates!$G142</f>
        <v>0.15723129414770631</v>
      </c>
      <c r="L197" s="444">
        <f>L95*Calc_SEC_death_rates!$G142</f>
        <v>0.15608746821634692</v>
      </c>
      <c r="M197" s="444">
        <f>M95*Calc_SEC_death_rates!$G142</f>
        <v>0.15500011259647942</v>
      </c>
      <c r="N197" s="444">
        <f>N95*Calc_SEC_death_rates!$G142</f>
        <v>0.15385979636542096</v>
      </c>
    </row>
    <row r="198" spans="1:14" ht="13.15">
      <c r="B198" s="329" t="str">
        <f t="shared" si="68"/>
        <v>35-39</v>
      </c>
      <c r="C198" s="444">
        <f>C96*Calc_SEC_death_rates!$G143</f>
        <v>0.39529086157385218</v>
      </c>
      <c r="D198" s="444">
        <f>D96*Calc_SEC_death_rates!$G143</f>
        <v>0.38367423567457493</v>
      </c>
      <c r="E198" s="444">
        <f>E96*Calc_SEC_death_rates!$G143</f>
        <v>0.37501471087639227</v>
      </c>
      <c r="F198" s="444">
        <f>F96*Calc_SEC_death_rates!$G143</f>
        <v>0.36661939058867005</v>
      </c>
      <c r="G198" s="444">
        <f>G96*Calc_SEC_death_rates!$G143</f>
        <v>0.3594576522087326</v>
      </c>
      <c r="H198" s="444">
        <f>H96*Calc_SEC_death_rates!$G143</f>
        <v>0.35539889242197764</v>
      </c>
      <c r="I198" s="444">
        <f>I96*Calc_SEC_death_rates!$G143</f>
        <v>0.35256742427923465</v>
      </c>
      <c r="J198" s="444">
        <f>J96*Calc_SEC_death_rates!$G143</f>
        <v>0.34886823919004545</v>
      </c>
      <c r="K198" s="444">
        <f>K96*Calc_SEC_death_rates!$G143</f>
        <v>0.34512183854975825</v>
      </c>
      <c r="L198" s="444">
        <f>L96*Calc_SEC_death_rates!$G143</f>
        <v>0.34148868015650946</v>
      </c>
      <c r="M198" s="444">
        <f>M96*Calc_SEC_death_rates!$G143</f>
        <v>0.33828886019826948</v>
      </c>
      <c r="N198" s="444">
        <f>N96*Calc_SEC_death_rates!$G143</f>
        <v>0.33525626340974052</v>
      </c>
    </row>
    <row r="199" spans="1:14" ht="13.15">
      <c r="B199" s="329" t="str">
        <f t="shared" si="68"/>
        <v>40-44</v>
      </c>
      <c r="C199" s="444">
        <f>C97*Calc_SEC_death_rates!$G144</f>
        <v>0.37507140430244484</v>
      </c>
      <c r="D199" s="444">
        <f>D97*Calc_SEC_death_rates!$G144</f>
        <v>0.38121563038951789</v>
      </c>
      <c r="E199" s="444">
        <f>E97*Calc_SEC_death_rates!$G144</f>
        <v>0.38377183846456897</v>
      </c>
      <c r="F199" s="444">
        <f>F97*Calc_SEC_death_rates!$G144</f>
        <v>0.38275869949796454</v>
      </c>
      <c r="G199" s="444">
        <f>G97*Calc_SEC_death_rates!$G144</f>
        <v>0.38040740226556341</v>
      </c>
      <c r="H199" s="444">
        <f>H97*Calc_SEC_death_rates!$G144</f>
        <v>0.37919892428310631</v>
      </c>
      <c r="I199" s="444">
        <f>I97*Calc_SEC_death_rates!$G144</f>
        <v>0.37778669880512661</v>
      </c>
      <c r="J199" s="444">
        <f>J97*Calc_SEC_death_rates!$G144</f>
        <v>0.37457608508531653</v>
      </c>
      <c r="K199" s="444">
        <f>K97*Calc_SEC_death_rates!$G144</f>
        <v>0.37070724207111938</v>
      </c>
      <c r="L199" s="444">
        <f>L97*Calc_SEC_death_rates!$G144</f>
        <v>0.36661369265600563</v>
      </c>
      <c r="M199" s="444">
        <f>M97*Calc_SEC_death_rates!$G144</f>
        <v>0.36278573990034918</v>
      </c>
      <c r="N199" s="444">
        <f>N97*Calc_SEC_death_rates!$G144</f>
        <v>0.35908360365398467</v>
      </c>
    </row>
    <row r="200" spans="1:14" ht="13.15">
      <c r="B200" s="329" t="str">
        <f t="shared" si="68"/>
        <v>45-49</v>
      </c>
      <c r="C200" s="444">
        <f>C98*Calc_SEC_death_rates!$G145</f>
        <v>0.5469698580609228</v>
      </c>
      <c r="D200" s="444">
        <f>D98*Calc_SEC_death_rates!$G145</f>
        <v>0.58778247189343913</v>
      </c>
      <c r="E200" s="444">
        <f>E98*Calc_SEC_death_rates!$G145</f>
        <v>0.62065985533518819</v>
      </c>
      <c r="F200" s="444">
        <f>F98*Calc_SEC_death_rates!$G145</f>
        <v>0.6436088949858324</v>
      </c>
      <c r="G200" s="444">
        <f>G98*Calc_SEC_death_rates!$G145</f>
        <v>0.66003761742342271</v>
      </c>
      <c r="H200" s="444">
        <f>H98*Calc_SEC_death_rates!$G145</f>
        <v>0.67459873841165285</v>
      </c>
      <c r="I200" s="444">
        <f>I98*Calc_SEC_death_rates!$G145</f>
        <v>0.68521522881910668</v>
      </c>
      <c r="J200" s="444">
        <f>J98*Calc_SEC_death_rates!$G145</f>
        <v>0.68945549193766764</v>
      </c>
      <c r="K200" s="444">
        <f>K98*Calc_SEC_death_rates!$G145</f>
        <v>0.6898947648496575</v>
      </c>
      <c r="L200" s="444">
        <f>L98*Calc_SEC_death_rates!$G145</f>
        <v>0.68781019492534723</v>
      </c>
      <c r="M200" s="444">
        <f>M98*Calc_SEC_death_rates!$G145</f>
        <v>0.68454857934707214</v>
      </c>
      <c r="N200" s="444">
        <f>N98*Calc_SEC_death_rates!$G145</f>
        <v>0.68025401624969961</v>
      </c>
    </row>
    <row r="201" spans="1:14" ht="13.15">
      <c r="B201" s="329" t="str">
        <f t="shared" si="68"/>
        <v>50-54</v>
      </c>
      <c r="C201" s="444">
        <f>C99*Calc_SEC_death_rates!$G146</f>
        <v>0.32429931159692604</v>
      </c>
      <c r="D201" s="444">
        <f>D99*Calc_SEC_death_rates!$G146</f>
        <v>0.3625850742086113</v>
      </c>
      <c r="E201" s="444">
        <f>E99*Calc_SEC_death_rates!$G146</f>
        <v>0.39777276603110234</v>
      </c>
      <c r="F201" s="444">
        <f>F99*Calc_SEC_death_rates!$G146</f>
        <v>0.42741836585759846</v>
      </c>
      <c r="G201" s="444">
        <f>G99*Calc_SEC_death_rates!$G146</f>
        <v>0.45270139899545159</v>
      </c>
      <c r="H201" s="444">
        <f>H99*Calc_SEC_death_rates!$G146</f>
        <v>0.47626790193728241</v>
      </c>
      <c r="I201" s="444">
        <f>I99*Calc_SEC_death_rates!$G146</f>
        <v>0.49596025283082901</v>
      </c>
      <c r="J201" s="444">
        <f>J99*Calc_SEC_death_rates!$G146</f>
        <v>0.50957110685401585</v>
      </c>
      <c r="K201" s="444">
        <f>K99*Calc_SEC_death_rates!$G146</f>
        <v>0.51889214965088037</v>
      </c>
      <c r="L201" s="444">
        <f>L99*Calc_SEC_death_rates!$G146</f>
        <v>0.5248663003442342</v>
      </c>
      <c r="M201" s="444">
        <f>M99*Calc_SEC_death_rates!$G146</f>
        <v>0.5285844077843842</v>
      </c>
      <c r="N201" s="444">
        <f>N99*Calc_SEC_death_rates!$G146</f>
        <v>0.53027925600030301</v>
      </c>
    </row>
    <row r="202" spans="1:14" ht="13.15">
      <c r="B202" s="329" t="str">
        <f t="shared" si="68"/>
        <v>55-59</v>
      </c>
      <c r="C202" s="444">
        <f>C100*Calc_SEC_death_rates!$G147</f>
        <v>0.12148590364093652</v>
      </c>
      <c r="D202" s="444">
        <f>D100*Calc_SEC_death_rates!$G147</f>
        <v>0.11873537355318807</v>
      </c>
      <c r="E202" s="444">
        <f>E100*Calc_SEC_death_rates!$G147</f>
        <v>0.12113543358790803</v>
      </c>
      <c r="F202" s="444">
        <f>F100*Calc_SEC_death_rates!$G147</f>
        <v>0.12585265564294967</v>
      </c>
      <c r="G202" s="444">
        <f>G100*Calc_SEC_death_rates!$G147</f>
        <v>0.1317911222918457</v>
      </c>
      <c r="H202" s="444">
        <f>H100*Calc_SEC_death_rates!$G147</f>
        <v>0.13892948715052775</v>
      </c>
      <c r="I202" s="444">
        <f>I100*Calc_SEC_death_rates!$G147</f>
        <v>0.14578001873942559</v>
      </c>
      <c r="J202" s="444">
        <f>J100*Calc_SEC_death_rates!$G147</f>
        <v>0.15111069083060275</v>
      </c>
      <c r="K202" s="444">
        <f>K100*Calc_SEC_death_rates!$G147</f>
        <v>0.15532962527302546</v>
      </c>
      <c r="L202" s="444">
        <f>L100*Calc_SEC_death_rates!$G147</f>
        <v>0.15857773302178013</v>
      </c>
      <c r="M202" s="444">
        <f>M100*Calc_SEC_death_rates!$G147</f>
        <v>0.16110558117966742</v>
      </c>
      <c r="N202" s="444">
        <f>N100*Calc_SEC_death_rates!$G147</f>
        <v>0.16289072426342247</v>
      </c>
    </row>
    <row r="203" spans="1:14" ht="13.15">
      <c r="B203" s="329" t="str">
        <f t="shared" si="68"/>
        <v>60-64</v>
      </c>
      <c r="C203" s="444">
        <f>C101*Calc_SEC_death_rates!$G148</f>
        <v>1.7557547063689647E-2</v>
      </c>
      <c r="D203" s="444">
        <f>D101*Calc_SEC_death_rates!$G148</f>
        <v>1.855403430261739E-2</v>
      </c>
      <c r="E203" s="444">
        <f>E101*Calc_SEC_death_rates!$G148</f>
        <v>1.8955886697221029E-2</v>
      </c>
      <c r="F203" s="444">
        <f>F101*Calc_SEC_death_rates!$G148</f>
        <v>1.926703602891244E-2</v>
      </c>
      <c r="G203" s="444">
        <f>G101*Calc_SEC_death_rates!$G148</f>
        <v>1.9724383389288589E-2</v>
      </c>
      <c r="H203" s="444">
        <f>H101*Calc_SEC_death_rates!$G148</f>
        <v>2.0505746898815808E-2</v>
      </c>
      <c r="I203" s="444">
        <f>I101*Calc_SEC_death_rates!$G148</f>
        <v>2.1350929514792425E-2</v>
      </c>
      <c r="J203" s="444">
        <f>J101*Calc_SEC_death_rates!$G148</f>
        <v>2.2017457038181126E-2</v>
      </c>
      <c r="K203" s="444">
        <f>K101*Calc_SEC_death_rates!$G148</f>
        <v>2.2589985372788775E-2</v>
      </c>
      <c r="L203" s="444">
        <f>L101*Calc_SEC_death_rates!$G148</f>
        <v>2.3077306157455939E-2</v>
      </c>
      <c r="M203" s="444">
        <f>M101*Calc_SEC_death_rates!$G148</f>
        <v>2.350644037297598E-2</v>
      </c>
      <c r="N203" s="444">
        <f>N101*Calc_SEC_death_rates!$G148</f>
        <v>2.3847956510762009E-2</v>
      </c>
    </row>
    <row r="204" spans="1:14" ht="13.15">
      <c r="B204" s="329" t="str">
        <f t="shared" si="68"/>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row>
    <row r="205" spans="1:14" ht="13.15">
      <c r="B205" s="329" t="str">
        <f t="shared" si="68"/>
        <v>Total</v>
      </c>
      <c r="C205" s="444">
        <f>SUM(C195:C204)</f>
        <v>2.2339088469121506</v>
      </c>
      <c r="D205" s="444">
        <f t="shared" ref="D205:N205" si="70">SUM(D195:D204)</f>
        <v>2.3140442372799459</v>
      </c>
      <c r="E205" s="444">
        <f t="shared" si="70"/>
        <v>2.3857484364134969</v>
      </c>
      <c r="F205" s="444">
        <f t="shared" si="70"/>
        <v>2.4373869095290797</v>
      </c>
      <c r="G205" s="444">
        <f t="shared" si="70"/>
        <v>2.4793065911191277</v>
      </c>
      <c r="H205" s="444">
        <f t="shared" si="70"/>
        <v>2.5311078301042937</v>
      </c>
      <c r="I205" s="444">
        <f t="shared" si="70"/>
        <v>2.5746585764895471</v>
      </c>
      <c r="J205" s="444">
        <f t="shared" si="70"/>
        <v>2.5922130212627361</v>
      </c>
      <c r="K205" s="444">
        <f t="shared" si="70"/>
        <v>2.5963361533460394</v>
      </c>
      <c r="L205" s="444">
        <f t="shared" si="70"/>
        <v>2.5919236454341292</v>
      </c>
      <c r="M205" s="444">
        <f t="shared" si="70"/>
        <v>2.5846032888050212</v>
      </c>
      <c r="N205" s="444">
        <f t="shared" si="70"/>
        <v>2.573462397541503</v>
      </c>
    </row>
    <row r="206" spans="1:14">
      <c r="A206" s="300">
        <f>SUM(C206:N206)</f>
        <v>0</v>
      </c>
      <c r="C206" s="300">
        <f>SUM(C195:C204)-C205</f>
        <v>0</v>
      </c>
      <c r="D206" s="300">
        <f t="shared" ref="D206:N206" si="71">SUM(D195:D204)-D205</f>
        <v>0</v>
      </c>
      <c r="E206" s="300">
        <f t="shared" si="71"/>
        <v>0</v>
      </c>
      <c r="F206" s="300">
        <f t="shared" si="71"/>
        <v>0</v>
      </c>
      <c r="G206" s="300">
        <f t="shared" si="71"/>
        <v>0</v>
      </c>
      <c r="H206" s="300">
        <f t="shared" si="71"/>
        <v>0</v>
      </c>
      <c r="I206" s="300">
        <f t="shared" si="71"/>
        <v>0</v>
      </c>
      <c r="J206" s="300">
        <f t="shared" si="71"/>
        <v>0</v>
      </c>
      <c r="K206" s="300">
        <f t="shared" si="71"/>
        <v>0</v>
      </c>
      <c r="L206" s="300">
        <f t="shared" si="71"/>
        <v>0</v>
      </c>
      <c r="M206" s="300">
        <f t="shared" si="71"/>
        <v>0</v>
      </c>
      <c r="N206" s="300">
        <f t="shared" si="71"/>
        <v>0</v>
      </c>
    </row>
    <row r="208" spans="1:14" ht="15">
      <c r="B208" s="331" t="s">
        <v>165</v>
      </c>
      <c r="C208" s="320"/>
      <c r="D208" s="320"/>
      <c r="E208" s="320"/>
      <c r="F208" s="320"/>
      <c r="G208" s="320"/>
      <c r="H208" s="330"/>
      <c r="I208" s="320"/>
      <c r="J208" s="320"/>
      <c r="K208" s="320"/>
      <c r="L208" s="320"/>
    </row>
    <row r="209" spans="1:14">
      <c r="C209" s="320"/>
      <c r="D209" s="320"/>
      <c r="E209" s="320"/>
      <c r="F209" s="320"/>
      <c r="G209" s="320"/>
      <c r="H209" s="330"/>
      <c r="I209" s="320"/>
      <c r="J209" s="320"/>
      <c r="K209" s="320"/>
      <c r="L209" s="320"/>
    </row>
    <row r="210" spans="1:14" ht="13.15">
      <c r="B210" s="332" t="s">
        <v>46</v>
      </c>
      <c r="C210" s="320"/>
      <c r="D210" s="320"/>
      <c r="E210" s="320"/>
      <c r="F210" s="320"/>
      <c r="G210" s="320"/>
      <c r="H210" s="330"/>
      <c r="I210" s="320"/>
      <c r="J210" s="320"/>
      <c r="K210" s="320"/>
      <c r="L210" s="320"/>
    </row>
    <row r="211" spans="1:14">
      <c r="C211" s="320"/>
      <c r="D211" s="320"/>
      <c r="E211" s="320"/>
      <c r="F211" s="320"/>
      <c r="G211" s="320"/>
      <c r="H211" s="330"/>
      <c r="I211" s="320"/>
      <c r="J211" s="320"/>
      <c r="K211" s="320"/>
      <c r="L211" s="320"/>
    </row>
    <row r="212" spans="1:14" ht="13.15">
      <c r="B212" s="329" t="str">
        <f t="shared" ref="B212:B223" si="72">B178</f>
        <v>Age group</v>
      </c>
      <c r="C212" s="329" t="str">
        <f t="shared" ref="C212:N212" si="73">C178</f>
        <v>2018/19</v>
      </c>
      <c r="D212" s="329" t="str">
        <f t="shared" si="73"/>
        <v>2019/20</v>
      </c>
      <c r="E212" s="329" t="str">
        <f t="shared" si="73"/>
        <v>2020/21</v>
      </c>
      <c r="F212" s="329" t="str">
        <f t="shared" si="73"/>
        <v>2021/22</v>
      </c>
      <c r="G212" s="329" t="str">
        <f t="shared" si="73"/>
        <v>2022/23</v>
      </c>
      <c r="H212" s="329" t="str">
        <f t="shared" si="73"/>
        <v>2023/24</v>
      </c>
      <c r="I212" s="329" t="str">
        <f t="shared" si="73"/>
        <v>2024/25</v>
      </c>
      <c r="J212" s="329" t="str">
        <f t="shared" si="73"/>
        <v>2025/26</v>
      </c>
      <c r="K212" s="329" t="str">
        <f t="shared" si="73"/>
        <v>2026/27</v>
      </c>
      <c r="L212" s="329" t="str">
        <f t="shared" si="73"/>
        <v>2027/28</v>
      </c>
      <c r="M212" s="329" t="str">
        <f t="shared" si="73"/>
        <v>2028/29</v>
      </c>
      <c r="N212" s="329" t="str">
        <f t="shared" si="73"/>
        <v>2029/30</v>
      </c>
    </row>
    <row r="213" spans="1:14" ht="13.15">
      <c r="B213" s="329" t="str">
        <f t="shared" si="72"/>
        <v>20-24</v>
      </c>
      <c r="C213" s="444">
        <f t="shared" ref="C213:C222" si="74">C111+C145+C179</f>
        <v>21.535485345287803</v>
      </c>
      <c r="D213" s="444">
        <f t="shared" ref="D213:N213" si="75">D111+D145+D179</f>
        <v>29.945030383326504</v>
      </c>
      <c r="E213" s="444">
        <f t="shared" si="75"/>
        <v>36.165221158663506</v>
      </c>
      <c r="F213" s="444">
        <f t="shared" si="75"/>
        <v>40.698870142186266</v>
      </c>
      <c r="G213" s="444">
        <f t="shared" si="75"/>
        <v>43.990732518801678</v>
      </c>
      <c r="H213" s="444">
        <f t="shared" si="75"/>
        <v>47.52958435101926</v>
      </c>
      <c r="I213" s="444">
        <f t="shared" si="75"/>
        <v>50.185412746811274</v>
      </c>
      <c r="J213" s="444">
        <f t="shared" si="75"/>
        <v>51.032050236235335</v>
      </c>
      <c r="K213" s="444">
        <f t="shared" si="75"/>
        <v>51.14466433037186</v>
      </c>
      <c r="L213" s="444">
        <f t="shared" si="75"/>
        <v>50.913755284592</v>
      </c>
      <c r="M213" s="444">
        <f t="shared" si="75"/>
        <v>50.69908896210044</v>
      </c>
      <c r="N213" s="444">
        <f t="shared" si="75"/>
        <v>50.396643595169721</v>
      </c>
    </row>
    <row r="214" spans="1:14" ht="13.15">
      <c r="B214" s="329" t="str">
        <f t="shared" si="72"/>
        <v>25-29</v>
      </c>
      <c r="C214" s="444">
        <f t="shared" si="74"/>
        <v>66.497182860234119</v>
      </c>
      <c r="D214" s="444">
        <f t="shared" ref="D214:N214" si="76">D112+D146+D180</f>
        <v>68.134257913060296</v>
      </c>
      <c r="E214" s="444">
        <f t="shared" si="76"/>
        <v>71.310166450926999</v>
      </c>
      <c r="F214" s="444">
        <f t="shared" si="76"/>
        <v>74.881198302698223</v>
      </c>
      <c r="G214" s="444">
        <f t="shared" si="76"/>
        <v>78.22737812612948</v>
      </c>
      <c r="H214" s="444">
        <f t="shared" si="76"/>
        <v>82.628335975059287</v>
      </c>
      <c r="I214" s="444">
        <f t="shared" si="76"/>
        <v>86.53087675624208</v>
      </c>
      <c r="J214" s="444">
        <f t="shared" si="76"/>
        <v>88.490281496274548</v>
      </c>
      <c r="K214" s="444">
        <f t="shared" si="76"/>
        <v>89.426391456800758</v>
      </c>
      <c r="L214" s="444">
        <f t="shared" si="76"/>
        <v>89.726950999516419</v>
      </c>
      <c r="M214" s="444">
        <f t="shared" si="76"/>
        <v>89.83476334217778</v>
      </c>
      <c r="N214" s="444">
        <f t="shared" si="76"/>
        <v>89.689744343639092</v>
      </c>
    </row>
    <row r="215" spans="1:14" ht="13.15">
      <c r="B215" s="329" t="str">
        <f t="shared" si="72"/>
        <v>30-34</v>
      </c>
      <c r="C215" s="444">
        <f t="shared" si="74"/>
        <v>60.804739160201024</v>
      </c>
      <c r="D215" s="444">
        <f t="shared" ref="D215:N215" si="77">D113+D147+D181</f>
        <v>59.538485202903566</v>
      </c>
      <c r="E215" s="444">
        <f t="shared" si="77"/>
        <v>59.259869057061209</v>
      </c>
      <c r="F215" s="444">
        <f t="shared" si="77"/>
        <v>59.649262254833481</v>
      </c>
      <c r="G215" s="444">
        <f t="shared" si="77"/>
        <v>60.325484145146795</v>
      </c>
      <c r="H215" s="444">
        <f t="shared" si="77"/>
        <v>61.829651942680364</v>
      </c>
      <c r="I215" s="444">
        <f t="shared" si="77"/>
        <v>63.550577565436122</v>
      </c>
      <c r="J215" s="444">
        <f t="shared" si="77"/>
        <v>64.786941111109869</v>
      </c>
      <c r="K215" s="444">
        <f t="shared" si="77"/>
        <v>65.693701344213579</v>
      </c>
      <c r="L215" s="444">
        <f t="shared" si="77"/>
        <v>66.31889917530826</v>
      </c>
      <c r="M215" s="444">
        <f t="shared" si="77"/>
        <v>66.786900919478867</v>
      </c>
      <c r="N215" s="444">
        <f t="shared" si="77"/>
        <v>67.068220512673491</v>
      </c>
    </row>
    <row r="216" spans="1:14" ht="13.15">
      <c r="B216" s="329" t="str">
        <f t="shared" si="72"/>
        <v>35-39</v>
      </c>
      <c r="C216" s="444">
        <f t="shared" si="74"/>
        <v>65.267170973830133</v>
      </c>
      <c r="D216" s="444">
        <f t="shared" ref="D216:N216" si="78">D114+D148+D182</f>
        <v>62.343146579224857</v>
      </c>
      <c r="E216" s="444">
        <f t="shared" si="78"/>
        <v>60.400082844905775</v>
      </c>
      <c r="F216" s="444">
        <f t="shared" si="78"/>
        <v>59.112685103285195</v>
      </c>
      <c r="G216" s="444">
        <f t="shared" si="78"/>
        <v>58.145012835866147</v>
      </c>
      <c r="H216" s="444">
        <f t="shared" si="78"/>
        <v>57.901698957051842</v>
      </c>
      <c r="I216" s="444">
        <f t="shared" si="78"/>
        <v>58.025482411135869</v>
      </c>
      <c r="J216" s="444">
        <f t="shared" si="78"/>
        <v>58.110523074394493</v>
      </c>
      <c r="K216" s="444">
        <f t="shared" si="78"/>
        <v>58.239062960412475</v>
      </c>
      <c r="L216" s="444">
        <f t="shared" si="78"/>
        <v>58.393956227514565</v>
      </c>
      <c r="M216" s="444">
        <f t="shared" si="78"/>
        <v>58.595957793509591</v>
      </c>
      <c r="N216" s="444">
        <f t="shared" si="78"/>
        <v>58.778248427460547</v>
      </c>
    </row>
    <row r="217" spans="1:14" ht="13.15">
      <c r="B217" s="329" t="str">
        <f t="shared" si="72"/>
        <v>40-44</v>
      </c>
      <c r="C217" s="444">
        <f t="shared" si="74"/>
        <v>57.9670331715663</v>
      </c>
      <c r="D217" s="444">
        <f t="shared" ref="D217:N217" si="79">D115+D149+D183</f>
        <v>57.634295066182545</v>
      </c>
      <c r="E217" s="444">
        <f t="shared" si="79"/>
        <v>57.258420090774038</v>
      </c>
      <c r="F217" s="444">
        <f t="shared" si="79"/>
        <v>56.820410540700969</v>
      </c>
      <c r="G217" s="444">
        <f t="shared" si="79"/>
        <v>56.180316590018428</v>
      </c>
      <c r="H217" s="444">
        <f t="shared" si="79"/>
        <v>55.814044684838585</v>
      </c>
      <c r="I217" s="444">
        <f t="shared" si="79"/>
        <v>55.542419806190182</v>
      </c>
      <c r="J217" s="444">
        <f t="shared" si="79"/>
        <v>55.13782249145553</v>
      </c>
      <c r="K217" s="444">
        <f t="shared" si="79"/>
        <v>54.745181057275822</v>
      </c>
      <c r="L217" s="444">
        <f t="shared" si="79"/>
        <v>54.406570944689427</v>
      </c>
      <c r="M217" s="444">
        <f t="shared" si="79"/>
        <v>54.170019983598841</v>
      </c>
      <c r="N217" s="444">
        <f t="shared" si="79"/>
        <v>53.995422758946773</v>
      </c>
    </row>
    <row r="218" spans="1:14" ht="13.15">
      <c r="B218" s="329" t="str">
        <f t="shared" si="72"/>
        <v>45-49</v>
      </c>
      <c r="C218" s="444">
        <f t="shared" si="74"/>
        <v>61.058197085952479</v>
      </c>
      <c r="D218" s="444">
        <f t="shared" ref="D218:N218" si="80">D116+D150+D184</f>
        <v>60.878891782421412</v>
      </c>
      <c r="E218" s="444">
        <f t="shared" si="80"/>
        <v>61.081852207591588</v>
      </c>
      <c r="F218" s="444">
        <f t="shared" si="80"/>
        <v>61.341394031601581</v>
      </c>
      <c r="G218" s="444">
        <f t="shared" si="80"/>
        <v>61.334248203197539</v>
      </c>
      <c r="H218" s="444">
        <f t="shared" si="80"/>
        <v>61.473056556991153</v>
      </c>
      <c r="I218" s="444">
        <f t="shared" si="80"/>
        <v>61.536567187153821</v>
      </c>
      <c r="J218" s="444">
        <f t="shared" si="80"/>
        <v>61.290055449463537</v>
      </c>
      <c r="K218" s="444">
        <f t="shared" si="80"/>
        <v>60.908089629519061</v>
      </c>
      <c r="L218" s="444">
        <f t="shared" si="80"/>
        <v>60.468438071321586</v>
      </c>
      <c r="M218" s="444">
        <f t="shared" si="80"/>
        <v>60.057866433236732</v>
      </c>
      <c r="N218" s="444">
        <f t="shared" si="80"/>
        <v>59.668737529832029</v>
      </c>
    </row>
    <row r="219" spans="1:14" ht="13.15">
      <c r="B219" s="329" t="str">
        <f t="shared" si="72"/>
        <v>50-54</v>
      </c>
      <c r="C219" s="444">
        <f t="shared" si="74"/>
        <v>49.310665834406016</v>
      </c>
      <c r="D219" s="444">
        <f t="shared" ref="D219:N219" si="81">D117+D151+D185</f>
        <v>52.362456690160172</v>
      </c>
      <c r="E219" s="444">
        <f t="shared" si="81"/>
        <v>54.805581036529333</v>
      </c>
      <c r="F219" s="444">
        <f t="shared" si="81"/>
        <v>56.737299442326098</v>
      </c>
      <c r="G219" s="444">
        <f t="shared" si="81"/>
        <v>58.109726848086829</v>
      </c>
      <c r="H219" s="444">
        <f t="shared" si="81"/>
        <v>59.365013964573144</v>
      </c>
      <c r="I219" s="444">
        <f t="shared" si="81"/>
        <v>60.335359896872163</v>
      </c>
      <c r="J219" s="444">
        <f t="shared" si="81"/>
        <v>60.818810250647935</v>
      </c>
      <c r="K219" s="444">
        <f t="shared" si="81"/>
        <v>61.000431481810629</v>
      </c>
      <c r="L219" s="444">
        <f t="shared" si="81"/>
        <v>60.97281677833017</v>
      </c>
      <c r="M219" s="444">
        <f t="shared" si="81"/>
        <v>60.839582954242665</v>
      </c>
      <c r="N219" s="444">
        <f t="shared" si="81"/>
        <v>60.615672976594013</v>
      </c>
    </row>
    <row r="220" spans="1:14" ht="13.15">
      <c r="B220" s="329" t="str">
        <f t="shared" si="72"/>
        <v>55-59</v>
      </c>
      <c r="C220" s="444">
        <f t="shared" si="74"/>
        <v>70.696337294439374</v>
      </c>
      <c r="D220" s="444">
        <f t="shared" ref="D220:N220" si="82">D118+D152+D186</f>
        <v>67.126471045231227</v>
      </c>
      <c r="E220" s="444">
        <f t="shared" si="82"/>
        <v>66.432405907561218</v>
      </c>
      <c r="F220" s="444">
        <f t="shared" si="82"/>
        <v>67.06433525349243</v>
      </c>
      <c r="G220" s="444">
        <f t="shared" si="82"/>
        <v>68.214739167580376</v>
      </c>
      <c r="H220" s="444">
        <f t="shared" si="82"/>
        <v>69.85661507360787</v>
      </c>
      <c r="I220" s="444">
        <f t="shared" si="82"/>
        <v>71.412850258709</v>
      </c>
      <c r="J220" s="444">
        <f t="shared" si="82"/>
        <v>72.422398161023423</v>
      </c>
      <c r="K220" s="444">
        <f t="shared" si="82"/>
        <v>73.074319983592702</v>
      </c>
      <c r="L220" s="444">
        <f t="shared" si="82"/>
        <v>73.442768231932916</v>
      </c>
      <c r="M220" s="444">
        <f t="shared" si="82"/>
        <v>73.637652500904622</v>
      </c>
      <c r="N220" s="444">
        <f t="shared" si="82"/>
        <v>73.653744460935826</v>
      </c>
    </row>
    <row r="221" spans="1:14" ht="13.15">
      <c r="B221" s="329" t="str">
        <f t="shared" si="72"/>
        <v>60-64</v>
      </c>
      <c r="C221" s="444">
        <f t="shared" si="74"/>
        <v>44.695791408435142</v>
      </c>
      <c r="D221" s="444">
        <f t="shared" ref="D221:N221" si="83">D119+D153+D187</f>
        <v>42.347808453101408</v>
      </c>
      <c r="E221" s="444">
        <f t="shared" si="83"/>
        <v>40.476906405657999</v>
      </c>
      <c r="F221" s="444">
        <f t="shared" si="83"/>
        <v>39.398941375252399</v>
      </c>
      <c r="G221" s="444">
        <f t="shared" si="83"/>
        <v>39.006856094214022</v>
      </c>
      <c r="H221" s="444">
        <f t="shared" si="83"/>
        <v>39.364433176868538</v>
      </c>
      <c r="I221" s="444">
        <f t="shared" si="83"/>
        <v>39.957525729480324</v>
      </c>
      <c r="J221" s="444">
        <f t="shared" si="83"/>
        <v>40.358327645883442</v>
      </c>
      <c r="K221" s="444">
        <f t="shared" si="83"/>
        <v>40.669451174913057</v>
      </c>
      <c r="L221" s="444">
        <f t="shared" si="83"/>
        <v>40.897085804480255</v>
      </c>
      <c r="M221" s="444">
        <f t="shared" si="83"/>
        <v>41.082491255508764</v>
      </c>
      <c r="N221" s="444">
        <f t="shared" si="83"/>
        <v>41.183463171768146</v>
      </c>
    </row>
    <row r="222" spans="1:14" ht="13.15">
      <c r="B222" s="329" t="str">
        <f t="shared" si="72"/>
        <v>65 plus</v>
      </c>
      <c r="C222" s="444">
        <f t="shared" si="74"/>
        <v>11.695942706178208</v>
      </c>
      <c r="D222" s="444">
        <f t="shared" ref="D222:N222" si="84">D120+D154+D188</f>
        <v>15.452344009628591</v>
      </c>
      <c r="E222" s="444">
        <f t="shared" si="84"/>
        <v>17.391664541301964</v>
      </c>
      <c r="F222" s="444">
        <f t="shared" si="84"/>
        <v>18.287668252919381</v>
      </c>
      <c r="G222" s="444">
        <f t="shared" si="84"/>
        <v>18.671162744287741</v>
      </c>
      <c r="H222" s="444">
        <f t="shared" si="84"/>
        <v>18.991949480248234</v>
      </c>
      <c r="I222" s="444">
        <f t="shared" si="84"/>
        <v>19.259692010870161</v>
      </c>
      <c r="J222" s="444">
        <f t="shared" si="84"/>
        <v>19.386108490531889</v>
      </c>
      <c r="K222" s="444">
        <f t="shared" si="84"/>
        <v>19.463425170020468</v>
      </c>
      <c r="L222" s="444">
        <f t="shared" si="84"/>
        <v>19.518419164858635</v>
      </c>
      <c r="M222" s="444">
        <f t="shared" si="84"/>
        <v>19.578628655622779</v>
      </c>
      <c r="N222" s="444">
        <f t="shared" si="84"/>
        <v>19.623582635134841</v>
      </c>
    </row>
    <row r="223" spans="1:14" ht="13.15">
      <c r="B223" s="329" t="str">
        <f t="shared" si="72"/>
        <v>Total</v>
      </c>
      <c r="C223" s="444">
        <f>SUM(C213:C222)</f>
        <v>509.52854584053057</v>
      </c>
      <c r="D223" s="444">
        <f t="shared" ref="D223:N223" si="85">SUM(D213:D222)</f>
        <v>515.76318712524062</v>
      </c>
      <c r="E223" s="444">
        <f t="shared" si="85"/>
        <v>524.58216970097362</v>
      </c>
      <c r="F223" s="444">
        <f t="shared" si="85"/>
        <v>533.99206469929607</v>
      </c>
      <c r="G223" s="444">
        <f t="shared" si="85"/>
        <v>542.20565727332905</v>
      </c>
      <c r="H223" s="444">
        <f t="shared" si="85"/>
        <v>554.75438416293821</v>
      </c>
      <c r="I223" s="444">
        <f t="shared" si="85"/>
        <v>566.33676436890096</v>
      </c>
      <c r="J223" s="444">
        <f t="shared" si="85"/>
        <v>571.8333184070201</v>
      </c>
      <c r="K223" s="444">
        <f t="shared" si="85"/>
        <v>574.36471858893049</v>
      </c>
      <c r="L223" s="444">
        <f t="shared" si="85"/>
        <v>575.05966068254429</v>
      </c>
      <c r="M223" s="444">
        <f t="shared" si="85"/>
        <v>575.28295280038105</v>
      </c>
      <c r="N223" s="444">
        <f t="shared" si="85"/>
        <v>574.6734804121545</v>
      </c>
    </row>
    <row r="224" spans="1:14">
      <c r="A224" s="300">
        <f>SUM(C224:N224)</f>
        <v>0</v>
      </c>
      <c r="C224" s="300">
        <f>SUM(C213:C222)-C223</f>
        <v>0</v>
      </c>
      <c r="D224" s="300">
        <f t="shared" ref="D224:N224" si="86">SUM(D213:D222)-D223</f>
        <v>0</v>
      </c>
      <c r="E224" s="300">
        <f t="shared" si="86"/>
        <v>0</v>
      </c>
      <c r="F224" s="300">
        <f t="shared" si="86"/>
        <v>0</v>
      </c>
      <c r="G224" s="300">
        <f t="shared" si="86"/>
        <v>0</v>
      </c>
      <c r="H224" s="300">
        <f t="shared" si="86"/>
        <v>0</v>
      </c>
      <c r="I224" s="300">
        <f t="shared" si="86"/>
        <v>0</v>
      </c>
      <c r="J224" s="300">
        <f t="shared" si="86"/>
        <v>0</v>
      </c>
      <c r="K224" s="300">
        <f t="shared" si="86"/>
        <v>0</v>
      </c>
      <c r="L224" s="300">
        <f t="shared" si="86"/>
        <v>0</v>
      </c>
      <c r="M224" s="300">
        <f t="shared" si="86"/>
        <v>0</v>
      </c>
      <c r="N224" s="300">
        <f t="shared" si="86"/>
        <v>0</v>
      </c>
    </row>
    <row r="226" spans="1:14" ht="13.15">
      <c r="B226" s="332" t="s">
        <v>47</v>
      </c>
      <c r="C226" s="320"/>
      <c r="D226" s="320"/>
      <c r="E226" s="320"/>
      <c r="F226" s="320"/>
      <c r="G226" s="320"/>
      <c r="H226" s="330"/>
      <c r="I226" s="320"/>
      <c r="J226" s="320"/>
      <c r="K226" s="320"/>
      <c r="L226" s="320"/>
    </row>
    <row r="227" spans="1:14">
      <c r="C227" s="320"/>
      <c r="D227" s="320"/>
      <c r="E227" s="320"/>
      <c r="F227" s="320"/>
      <c r="G227" s="320"/>
      <c r="H227" s="330"/>
      <c r="I227" s="320"/>
      <c r="J227" s="320"/>
      <c r="K227" s="320"/>
      <c r="L227" s="320"/>
    </row>
    <row r="228" spans="1:14" ht="13.15">
      <c r="B228" s="329" t="str">
        <f t="shared" ref="B228:B239" si="87">B212</f>
        <v>Age group</v>
      </c>
      <c r="C228" s="329" t="str">
        <f t="shared" ref="C228:N228" si="88">C212</f>
        <v>2018/19</v>
      </c>
      <c r="D228" s="329" t="str">
        <f t="shared" si="88"/>
        <v>2019/20</v>
      </c>
      <c r="E228" s="329" t="str">
        <f t="shared" si="88"/>
        <v>2020/21</v>
      </c>
      <c r="F228" s="329" t="str">
        <f t="shared" si="88"/>
        <v>2021/22</v>
      </c>
      <c r="G228" s="329" t="str">
        <f t="shared" si="88"/>
        <v>2022/23</v>
      </c>
      <c r="H228" s="329" t="str">
        <f t="shared" si="88"/>
        <v>2023/24</v>
      </c>
      <c r="I228" s="329" t="str">
        <f t="shared" si="88"/>
        <v>2024/25</v>
      </c>
      <c r="J228" s="329" t="str">
        <f t="shared" si="88"/>
        <v>2025/26</v>
      </c>
      <c r="K228" s="329" t="str">
        <f t="shared" si="88"/>
        <v>2026/27</v>
      </c>
      <c r="L228" s="329" t="str">
        <f t="shared" si="88"/>
        <v>2027/28</v>
      </c>
      <c r="M228" s="329" t="str">
        <f t="shared" si="88"/>
        <v>2028/29</v>
      </c>
      <c r="N228" s="329" t="str">
        <f t="shared" si="88"/>
        <v>2029/30</v>
      </c>
    </row>
    <row r="229" spans="1:14" ht="13.15">
      <c r="B229" s="329" t="str">
        <f t="shared" si="87"/>
        <v>20-24</v>
      </c>
      <c r="C229" s="444">
        <f t="shared" ref="C229:C238" si="89">C195+C161+C127</f>
        <v>48.767004783642633</v>
      </c>
      <c r="D229" s="444">
        <f t="shared" ref="D229:N229" si="90">D195+D161+D127</f>
        <v>53.611491124416389</v>
      </c>
      <c r="E229" s="444">
        <f t="shared" si="90"/>
        <v>59.549402105223798</v>
      </c>
      <c r="F229" s="444">
        <f t="shared" si="90"/>
        <v>62.543909445266749</v>
      </c>
      <c r="G229" s="444">
        <f t="shared" si="90"/>
        <v>64.61085742876584</v>
      </c>
      <c r="H229" s="444">
        <f t="shared" si="90"/>
        <v>67.737384337755572</v>
      </c>
      <c r="I229" s="444">
        <f t="shared" si="90"/>
        <v>70.167450249104277</v>
      </c>
      <c r="J229" s="444">
        <f t="shared" si="90"/>
        <v>70.494071134122692</v>
      </c>
      <c r="K229" s="444">
        <f t="shared" si="90"/>
        <v>70.074372230486148</v>
      </c>
      <c r="L229" s="444">
        <f t="shared" si="90"/>
        <v>69.364080248896371</v>
      </c>
      <c r="M229" s="444">
        <f t="shared" si="90"/>
        <v>68.79855095624707</v>
      </c>
      <c r="N229" s="444">
        <f t="shared" si="90"/>
        <v>68.198954810598067</v>
      </c>
    </row>
    <row r="230" spans="1:14" ht="13.15">
      <c r="B230" s="329" t="str">
        <f t="shared" si="87"/>
        <v>25-29</v>
      </c>
      <c r="C230" s="444">
        <f t="shared" si="89"/>
        <v>128.8515632591442</v>
      </c>
      <c r="D230" s="444">
        <f t="shared" ref="D230:N230" si="91">D196+D162+D128</f>
        <v>122.1343499341769</v>
      </c>
      <c r="E230" s="444">
        <f t="shared" si="91"/>
        <v>123.16463844310152</v>
      </c>
      <c r="F230" s="444">
        <f t="shared" si="91"/>
        <v>121.62674308971768</v>
      </c>
      <c r="G230" s="444">
        <f t="shared" si="91"/>
        <v>120.69770916715898</v>
      </c>
      <c r="H230" s="444">
        <f t="shared" si="91"/>
        <v>122.40128974241406</v>
      </c>
      <c r="I230" s="444">
        <f t="shared" si="91"/>
        <v>124.41090591610164</v>
      </c>
      <c r="J230" s="444">
        <f t="shared" si="91"/>
        <v>124.58715695427334</v>
      </c>
      <c r="K230" s="444">
        <f t="shared" si="91"/>
        <v>123.99115761742081</v>
      </c>
      <c r="L230" s="444">
        <f t="shared" si="91"/>
        <v>123.00497496240543</v>
      </c>
      <c r="M230" s="444">
        <f t="shared" si="91"/>
        <v>122.11225817150601</v>
      </c>
      <c r="N230" s="444">
        <f t="shared" si="91"/>
        <v>121.1476887301699</v>
      </c>
    </row>
    <row r="231" spans="1:14" ht="13.15">
      <c r="B231" s="329" t="str">
        <f t="shared" si="87"/>
        <v>30-34</v>
      </c>
      <c r="C231" s="444">
        <f t="shared" si="89"/>
        <v>112.52127502428991</v>
      </c>
      <c r="D231" s="444">
        <f t="shared" ref="D231:N231" si="92">D197+D163+D129</f>
        <v>111.38477867673295</v>
      </c>
      <c r="E231" s="444">
        <f t="shared" si="92"/>
        <v>114.00961769449856</v>
      </c>
      <c r="F231" s="444">
        <f t="shared" si="92"/>
        <v>112.64545045841834</v>
      </c>
      <c r="G231" s="444">
        <f t="shared" si="92"/>
        <v>110.93183651491512</v>
      </c>
      <c r="H231" s="444">
        <f t="shared" si="92"/>
        <v>110.55831728427366</v>
      </c>
      <c r="I231" s="444">
        <f t="shared" si="92"/>
        <v>110.68934177477442</v>
      </c>
      <c r="J231" s="444">
        <f t="shared" si="92"/>
        <v>110.27807905945424</v>
      </c>
      <c r="K231" s="444">
        <f t="shared" si="92"/>
        <v>109.62957650198506</v>
      </c>
      <c r="L231" s="444">
        <f t="shared" si="92"/>
        <v>108.83204345917287</v>
      </c>
      <c r="M231" s="444">
        <f t="shared" si="92"/>
        <v>108.07388436139719</v>
      </c>
      <c r="N231" s="444">
        <f t="shared" si="92"/>
        <v>107.27879845838453</v>
      </c>
    </row>
    <row r="232" spans="1:14" ht="13.15">
      <c r="B232" s="329" t="str">
        <f t="shared" si="87"/>
        <v>35-39</v>
      </c>
      <c r="C232" s="444">
        <f t="shared" si="89"/>
        <v>105.60017261585367</v>
      </c>
      <c r="D232" s="444">
        <f t="shared" ref="D232:N232" si="93">D198+D164+D130</f>
        <v>102.47518732220593</v>
      </c>
      <c r="E232" s="444">
        <f t="shared" si="93"/>
        <v>103.95201685543431</v>
      </c>
      <c r="F232" s="444">
        <f t="shared" si="93"/>
        <v>102.23765198058337</v>
      </c>
      <c r="G232" s="444">
        <f t="shared" si="93"/>
        <v>100.24048725100276</v>
      </c>
      <c r="H232" s="444">
        <f t="shared" si="93"/>
        <v>99.108637487451645</v>
      </c>
      <c r="I232" s="444">
        <f t="shared" si="93"/>
        <v>98.319037531739937</v>
      </c>
      <c r="J232" s="444">
        <f t="shared" si="93"/>
        <v>97.287460895400457</v>
      </c>
      <c r="K232" s="444">
        <f t="shared" si="93"/>
        <v>96.242717451180255</v>
      </c>
      <c r="L232" s="444">
        <f t="shared" si="93"/>
        <v>95.229553409848762</v>
      </c>
      <c r="M232" s="444">
        <f t="shared" si="93"/>
        <v>94.337232687898464</v>
      </c>
      <c r="N232" s="444">
        <f t="shared" si="93"/>
        <v>93.491544808255128</v>
      </c>
    </row>
    <row r="233" spans="1:14" ht="13.15">
      <c r="B233" s="329" t="str">
        <f t="shared" si="87"/>
        <v>40-44</v>
      </c>
      <c r="C233" s="444">
        <f t="shared" si="89"/>
        <v>81.995940087980742</v>
      </c>
      <c r="D233" s="444">
        <f t="shared" ref="D233:N233" si="94">D199+D165+D131</f>
        <v>83.321631567902415</v>
      </c>
      <c r="E233" s="444">
        <f t="shared" si="94"/>
        <v>87.038738509894912</v>
      </c>
      <c r="F233" s="444">
        <f t="shared" si="94"/>
        <v>87.329971298361826</v>
      </c>
      <c r="G233" s="444">
        <f t="shared" si="94"/>
        <v>86.79350087956054</v>
      </c>
      <c r="H233" s="444">
        <f t="shared" si="94"/>
        <v>86.517775343704386</v>
      </c>
      <c r="I233" s="444">
        <f t="shared" si="94"/>
        <v>86.195562914253273</v>
      </c>
      <c r="J233" s="444">
        <f t="shared" si="94"/>
        <v>85.46303141498521</v>
      </c>
      <c r="K233" s="444">
        <f t="shared" si="94"/>
        <v>84.580318755989182</v>
      </c>
      <c r="L233" s="444">
        <f t="shared" si="94"/>
        <v>83.646337233428895</v>
      </c>
      <c r="M233" s="444">
        <f t="shared" si="94"/>
        <v>82.772954068731565</v>
      </c>
      <c r="N233" s="444">
        <f t="shared" si="94"/>
        <v>81.928277115440395</v>
      </c>
    </row>
    <row r="234" spans="1:14" ht="13.15">
      <c r="B234" s="329" t="str">
        <f t="shared" si="87"/>
        <v>45-49</v>
      </c>
      <c r="C234" s="444">
        <f t="shared" si="89"/>
        <v>62.194567350468368</v>
      </c>
      <c r="D234" s="444">
        <f t="shared" ref="D234:N234" si="95">D200+D166+D132</f>
        <v>66.821430506198382</v>
      </c>
      <c r="E234" s="444">
        <f t="shared" si="95"/>
        <v>73.17486134927664</v>
      </c>
      <c r="F234" s="444">
        <f t="shared" si="95"/>
        <v>76.329161068373764</v>
      </c>
      <c r="G234" s="444">
        <f t="shared" si="95"/>
        <v>78.277534701578517</v>
      </c>
      <c r="H234" s="444">
        <f t="shared" si="95"/>
        <v>80.004419084167964</v>
      </c>
      <c r="I234" s="444">
        <f t="shared" si="95"/>
        <v>81.263487771074836</v>
      </c>
      <c r="J234" s="444">
        <f t="shared" si="95"/>
        <v>81.766364174851162</v>
      </c>
      <c r="K234" s="444">
        <f t="shared" si="95"/>
        <v>81.818459994398495</v>
      </c>
      <c r="L234" s="444">
        <f t="shared" si="95"/>
        <v>81.571239244731146</v>
      </c>
      <c r="M234" s="444">
        <f t="shared" si="95"/>
        <v>81.184426099734523</v>
      </c>
      <c r="N234" s="444">
        <f t="shared" si="95"/>
        <v>80.675109959246967</v>
      </c>
    </row>
    <row r="235" spans="1:14" ht="13.15">
      <c r="B235" s="329" t="str">
        <f t="shared" si="87"/>
        <v>50-54</v>
      </c>
      <c r="C235" s="444">
        <f t="shared" si="89"/>
        <v>45.590045938012707</v>
      </c>
      <c r="D235" s="444">
        <f t="shared" ref="D235:N235" si="96">D201+D167+D133</f>
        <v>50.963968859476566</v>
      </c>
      <c r="E235" s="444">
        <f t="shared" si="96"/>
        <v>57.539146661833072</v>
      </c>
      <c r="F235" s="444">
        <f t="shared" si="96"/>
        <v>62.11704472818041</v>
      </c>
      <c r="G235" s="444">
        <f t="shared" si="96"/>
        <v>65.791447668580332</v>
      </c>
      <c r="H235" s="444">
        <f t="shared" si="96"/>
        <v>69.216385935767988</v>
      </c>
      <c r="I235" s="444">
        <f t="shared" si="96"/>
        <v>72.078290661839119</v>
      </c>
      <c r="J235" s="444">
        <f t="shared" si="96"/>
        <v>74.056366700875557</v>
      </c>
      <c r="K235" s="444">
        <f t="shared" si="96"/>
        <v>75.411001126011655</v>
      </c>
      <c r="L235" s="444">
        <f t="shared" si="96"/>
        <v>76.279229109353835</v>
      </c>
      <c r="M235" s="444">
        <f t="shared" si="96"/>
        <v>76.819584565770811</v>
      </c>
      <c r="N235" s="444">
        <f t="shared" si="96"/>
        <v>77.065898179890922</v>
      </c>
    </row>
    <row r="236" spans="1:14" ht="13.15">
      <c r="B236" s="329" t="str">
        <f t="shared" si="87"/>
        <v>55-59</v>
      </c>
      <c r="C236" s="444">
        <f t="shared" si="89"/>
        <v>62.731278251444891</v>
      </c>
      <c r="D236" s="444">
        <f t="shared" ref="D236:N236" si="97">D202+D168+D134</f>
        <v>61.307887735222764</v>
      </c>
      <c r="E236" s="444">
        <f t="shared" si="97"/>
        <v>63.114881834390225</v>
      </c>
      <c r="F236" s="444">
        <f t="shared" si="97"/>
        <v>65.670244031691055</v>
      </c>
      <c r="G236" s="444">
        <f t="shared" si="97"/>
        <v>68.768951421016666</v>
      </c>
      <c r="H236" s="444">
        <f t="shared" si="97"/>
        <v>72.493768826434362</v>
      </c>
      <c r="I236" s="444">
        <f t="shared" si="97"/>
        <v>76.068394080795713</v>
      </c>
      <c r="J236" s="444">
        <f t="shared" si="97"/>
        <v>78.849952684323995</v>
      </c>
      <c r="K236" s="444">
        <f t="shared" si="97"/>
        <v>81.051403682494708</v>
      </c>
      <c r="L236" s="444">
        <f t="shared" si="97"/>
        <v>82.746274779272355</v>
      </c>
      <c r="M236" s="444">
        <f t="shared" si="97"/>
        <v>84.065312542563419</v>
      </c>
      <c r="N236" s="444">
        <f t="shared" si="97"/>
        <v>84.996804860645838</v>
      </c>
    </row>
    <row r="237" spans="1:14" ht="13.15">
      <c r="B237" s="329" t="str">
        <f t="shared" si="87"/>
        <v>60-64</v>
      </c>
      <c r="C237" s="444">
        <f t="shared" si="89"/>
        <v>35.579460297859107</v>
      </c>
      <c r="D237" s="444">
        <f t="shared" ref="D237:N237" si="98">D203+D169+D135</f>
        <v>37.597576707095982</v>
      </c>
      <c r="E237" s="444">
        <f t="shared" si="98"/>
        <v>38.633830501359618</v>
      </c>
      <c r="F237" s="444">
        <f t="shared" si="98"/>
        <v>39.305293211011943</v>
      </c>
      <c r="G237" s="444">
        <f t="shared" si="98"/>
        <v>40.238294637484159</v>
      </c>
      <c r="H237" s="444">
        <f t="shared" si="98"/>
        <v>41.832298084629123</v>
      </c>
      <c r="I237" s="444">
        <f t="shared" si="98"/>
        <v>43.556494296644324</v>
      </c>
      <c r="J237" s="444">
        <f t="shared" si="98"/>
        <v>44.916229115258304</v>
      </c>
      <c r="K237" s="444">
        <f t="shared" si="98"/>
        <v>46.084202955635064</v>
      </c>
      <c r="L237" s="444">
        <f t="shared" si="98"/>
        <v>47.078351007282443</v>
      </c>
      <c r="M237" s="444">
        <f t="shared" si="98"/>
        <v>47.953796827936003</v>
      </c>
      <c r="N237" s="444">
        <f t="shared" si="98"/>
        <v>48.650499315637205</v>
      </c>
    </row>
    <row r="238" spans="1:14" ht="13.15">
      <c r="B238" s="329" t="str">
        <f t="shared" si="87"/>
        <v>65 plus</v>
      </c>
      <c r="C238" s="444">
        <f t="shared" si="89"/>
        <v>8.7338762080913686</v>
      </c>
      <c r="D238" s="444">
        <f t="shared" ref="D238:N238" si="99">D204+D170+D136</f>
        <v>12.387146841918073</v>
      </c>
      <c r="E238" s="444">
        <f t="shared" si="99"/>
        <v>15.158237003512955</v>
      </c>
      <c r="F238" s="444">
        <f t="shared" si="99"/>
        <v>16.953480412839252</v>
      </c>
      <c r="G238" s="444">
        <f t="shared" si="99"/>
        <v>18.188135237350803</v>
      </c>
      <c r="H238" s="444">
        <f t="shared" si="99"/>
        <v>19.276487550270026</v>
      </c>
      <c r="I238" s="444">
        <f t="shared" si="99"/>
        <v>20.206507150704311</v>
      </c>
      <c r="J238" s="444">
        <f t="shared" si="99"/>
        <v>20.881227571901732</v>
      </c>
      <c r="K238" s="444">
        <f t="shared" si="99"/>
        <v>21.420712941848684</v>
      </c>
      <c r="L238" s="444">
        <f t="shared" si="99"/>
        <v>21.872860561571702</v>
      </c>
      <c r="M238" s="444">
        <f t="shared" si="99"/>
        <v>22.283198150231218</v>
      </c>
      <c r="N238" s="444">
        <f t="shared" si="99"/>
        <v>22.637185311556188</v>
      </c>
    </row>
    <row r="239" spans="1:14" ht="13.15">
      <c r="B239" s="329" t="str">
        <f t="shared" si="87"/>
        <v>Total</v>
      </c>
      <c r="C239" s="444">
        <f>SUM(C229:C238)</f>
        <v>692.56518381678768</v>
      </c>
      <c r="D239" s="444">
        <f t="shared" ref="D239:N239" si="100">SUM(D229:D238)</f>
        <v>702.00544927534622</v>
      </c>
      <c r="E239" s="444">
        <f t="shared" si="100"/>
        <v>735.33537095852557</v>
      </c>
      <c r="F239" s="444">
        <f t="shared" si="100"/>
        <v>746.75894972444428</v>
      </c>
      <c r="G239" s="444">
        <f t="shared" si="100"/>
        <v>754.5387549074137</v>
      </c>
      <c r="H239" s="444">
        <f t="shared" si="100"/>
        <v>769.14676367686877</v>
      </c>
      <c r="I239" s="444">
        <f t="shared" si="100"/>
        <v>782.9554723470319</v>
      </c>
      <c r="J239" s="444">
        <f t="shared" si="100"/>
        <v>788.57993970544658</v>
      </c>
      <c r="K239" s="444">
        <f t="shared" si="100"/>
        <v>790.30392325745004</v>
      </c>
      <c r="L239" s="444">
        <f t="shared" si="100"/>
        <v>789.62494401596371</v>
      </c>
      <c r="M239" s="444">
        <f t="shared" si="100"/>
        <v>788.40119843201626</v>
      </c>
      <c r="N239" s="444">
        <f t="shared" si="100"/>
        <v>786.07076154982508</v>
      </c>
    </row>
    <row r="240" spans="1:14">
      <c r="A240" s="300">
        <f>SUM(C240:N240)</f>
        <v>0</v>
      </c>
      <c r="C240" s="300">
        <f>SUM(C229:C238)-C239</f>
        <v>0</v>
      </c>
      <c r="D240" s="300">
        <f t="shared" ref="D240:N240" si="101">SUM(D229:D238)-D239</f>
        <v>0</v>
      </c>
      <c r="E240" s="300">
        <f t="shared" si="101"/>
        <v>0</v>
      </c>
      <c r="F240" s="300">
        <f t="shared" si="101"/>
        <v>0</v>
      </c>
      <c r="G240" s="300">
        <f t="shared" si="101"/>
        <v>0</v>
      </c>
      <c r="H240" s="300">
        <f t="shared" si="101"/>
        <v>0</v>
      </c>
      <c r="I240" s="300">
        <f t="shared" si="101"/>
        <v>0</v>
      </c>
      <c r="J240" s="300">
        <f t="shared" si="101"/>
        <v>0</v>
      </c>
      <c r="K240" s="300">
        <f t="shared" si="101"/>
        <v>0</v>
      </c>
      <c r="L240" s="300">
        <f t="shared" si="101"/>
        <v>0</v>
      </c>
      <c r="M240" s="300">
        <f t="shared" si="101"/>
        <v>0</v>
      </c>
      <c r="N240" s="300">
        <f t="shared" si="101"/>
        <v>0</v>
      </c>
    </row>
    <row r="242" spans="2:14" ht="15">
      <c r="B242" s="331" t="s">
        <v>166</v>
      </c>
      <c r="C242" s="320"/>
      <c r="D242" s="320"/>
      <c r="E242" s="320"/>
      <c r="F242" s="320"/>
      <c r="G242" s="320"/>
      <c r="H242" s="330"/>
      <c r="I242" s="320"/>
      <c r="J242" s="320"/>
      <c r="K242" s="320"/>
      <c r="L242" s="320"/>
    </row>
    <row r="243" spans="2:14">
      <c r="C243" s="320"/>
      <c r="D243" s="320"/>
      <c r="E243" s="320"/>
      <c r="F243" s="320"/>
      <c r="G243" s="320"/>
      <c r="H243" s="330"/>
      <c r="I243" s="320"/>
      <c r="J243" s="320"/>
      <c r="K243" s="320"/>
      <c r="L243" s="320"/>
    </row>
    <row r="244" spans="2:14" ht="13.15">
      <c r="B244" s="332" t="s">
        <v>46</v>
      </c>
      <c r="C244" s="320"/>
      <c r="D244" s="320"/>
      <c r="E244" s="320"/>
      <c r="F244" s="320"/>
      <c r="G244" s="320"/>
      <c r="H244" s="330"/>
      <c r="I244" s="320"/>
      <c r="J244" s="320"/>
      <c r="K244" s="320"/>
      <c r="L244" s="320"/>
    </row>
    <row r="245" spans="2:14">
      <c r="C245" s="320"/>
      <c r="D245" s="320"/>
      <c r="E245" s="320"/>
      <c r="F245" s="320"/>
      <c r="G245" s="320"/>
      <c r="H245" s="330"/>
      <c r="I245" s="320"/>
      <c r="J245" s="320"/>
      <c r="K245" s="320"/>
      <c r="L245" s="320"/>
    </row>
    <row r="246" spans="2:14" ht="13.15">
      <c r="B246" s="329" t="str">
        <f t="shared" ref="B246:B257" si="102">B212</f>
        <v>Age group</v>
      </c>
      <c r="C246" s="329" t="str">
        <f t="shared" ref="C246:N246" si="103">C212</f>
        <v>2018/19</v>
      </c>
      <c r="D246" s="329" t="str">
        <f t="shared" si="103"/>
        <v>2019/20</v>
      </c>
      <c r="E246" s="329" t="str">
        <f t="shared" si="103"/>
        <v>2020/21</v>
      </c>
      <c r="F246" s="329" t="str">
        <f t="shared" si="103"/>
        <v>2021/22</v>
      </c>
      <c r="G246" s="329" t="str">
        <f t="shared" si="103"/>
        <v>2022/23</v>
      </c>
      <c r="H246" s="329" t="str">
        <f t="shared" si="103"/>
        <v>2023/24</v>
      </c>
      <c r="I246" s="329" t="str">
        <f t="shared" si="103"/>
        <v>2024/25</v>
      </c>
      <c r="J246" s="329" t="str">
        <f t="shared" si="103"/>
        <v>2025/26</v>
      </c>
      <c r="K246" s="329" t="str">
        <f t="shared" si="103"/>
        <v>2026/27</v>
      </c>
      <c r="L246" s="329" t="str">
        <f t="shared" si="103"/>
        <v>2027/28</v>
      </c>
      <c r="M246" s="329" t="str">
        <f t="shared" si="103"/>
        <v>2028/29</v>
      </c>
      <c r="N246" s="329" t="str">
        <f t="shared" si="103"/>
        <v>2029/30</v>
      </c>
    </row>
    <row r="247" spans="2:14" ht="13.15">
      <c r="B247" s="329" t="str">
        <f t="shared" si="102"/>
        <v>20-24</v>
      </c>
      <c r="C247" s="444">
        <f t="shared" ref="C247:C256" si="104">C77-C213</f>
        <v>142.77832393845435</v>
      </c>
      <c r="D247" s="444">
        <f t="shared" ref="D247:N247" si="105">D77-D213</f>
        <v>199.93333262981454</v>
      </c>
      <c r="E247" s="444">
        <f t="shared" si="105"/>
        <v>241.60966611406118</v>
      </c>
      <c r="F247" s="444">
        <f t="shared" si="105"/>
        <v>271.15867431721631</v>
      </c>
      <c r="G247" s="444">
        <f t="shared" si="105"/>
        <v>293.09090572706367</v>
      </c>
      <c r="H247" s="444">
        <f t="shared" si="105"/>
        <v>316.66871926529529</v>
      </c>
      <c r="I247" s="444">
        <f t="shared" si="105"/>
        <v>334.36333595861015</v>
      </c>
      <c r="J247" s="444">
        <f t="shared" si="105"/>
        <v>340.00410923947629</v>
      </c>
      <c r="K247" s="444">
        <f t="shared" si="105"/>
        <v>340.7544074263501</v>
      </c>
      <c r="L247" s="444">
        <f t="shared" si="105"/>
        <v>339.21596199720733</v>
      </c>
      <c r="M247" s="444">
        <f t="shared" si="105"/>
        <v>337.78573469055226</v>
      </c>
      <c r="N247" s="444">
        <f t="shared" si="105"/>
        <v>335.77067421187547</v>
      </c>
    </row>
    <row r="248" spans="2:14" ht="13.15">
      <c r="B248" s="329" t="str">
        <f t="shared" si="102"/>
        <v>25-29</v>
      </c>
      <c r="C248" s="444">
        <f t="shared" si="104"/>
        <v>474.48114005357661</v>
      </c>
      <c r="D248" s="444">
        <f t="shared" ref="D248:N248" si="106">D78-D214</f>
        <v>489.5590981124169</v>
      </c>
      <c r="E248" s="444">
        <f t="shared" si="106"/>
        <v>512.68580961851524</v>
      </c>
      <c r="F248" s="444">
        <f t="shared" si="106"/>
        <v>536.9103538809552</v>
      </c>
      <c r="G248" s="444">
        <f t="shared" si="106"/>
        <v>560.90300669461953</v>
      </c>
      <c r="H248" s="444">
        <f t="shared" si="106"/>
        <v>592.45858926599146</v>
      </c>
      <c r="I248" s="444">
        <f t="shared" si="106"/>
        <v>620.44044050973969</v>
      </c>
      <c r="J248" s="444">
        <f t="shared" si="106"/>
        <v>634.48969073827061</v>
      </c>
      <c r="K248" s="444">
        <f t="shared" si="106"/>
        <v>641.20175119630289</v>
      </c>
      <c r="L248" s="444">
        <f t="shared" si="106"/>
        <v>643.35681193383834</v>
      </c>
      <c r="M248" s="444">
        <f t="shared" si="106"/>
        <v>644.12984394137993</v>
      </c>
      <c r="N248" s="444">
        <f t="shared" si="106"/>
        <v>643.09003416816938</v>
      </c>
    </row>
    <row r="249" spans="2:14" ht="13.15">
      <c r="B249" s="329" t="str">
        <f t="shared" si="102"/>
        <v>30-34</v>
      </c>
      <c r="C249" s="444">
        <f t="shared" si="104"/>
        <v>671.01475597944579</v>
      </c>
      <c r="D249" s="444">
        <f t="shared" ref="D249:N249" si="107">D79-D215</f>
        <v>661.40159955709464</v>
      </c>
      <c r="E249" s="444">
        <f t="shared" si="107"/>
        <v>658.68144833824704</v>
      </c>
      <c r="F249" s="444">
        <f t="shared" si="107"/>
        <v>661.31343703315974</v>
      </c>
      <c r="G249" s="444">
        <f t="shared" si="107"/>
        <v>668.81050582454998</v>
      </c>
      <c r="H249" s="444">
        <f t="shared" si="107"/>
        <v>685.48676196686142</v>
      </c>
      <c r="I249" s="444">
        <f t="shared" si="107"/>
        <v>704.56614694904238</v>
      </c>
      <c r="J249" s="444">
        <f t="shared" si="107"/>
        <v>718.27333786649194</v>
      </c>
      <c r="K249" s="444">
        <f t="shared" si="107"/>
        <v>728.32631595290911</v>
      </c>
      <c r="L249" s="444">
        <f t="shared" si="107"/>
        <v>735.25769634015603</v>
      </c>
      <c r="M249" s="444">
        <f t="shared" si="107"/>
        <v>740.446290972773</v>
      </c>
      <c r="N249" s="444">
        <f t="shared" si="107"/>
        <v>743.56519672361844</v>
      </c>
    </row>
    <row r="250" spans="2:14" ht="13.15">
      <c r="B250" s="329" t="str">
        <f t="shared" si="102"/>
        <v>35-39</v>
      </c>
      <c r="C250" s="444">
        <f t="shared" si="104"/>
        <v>809.86360444329239</v>
      </c>
      <c r="D250" s="444">
        <f t="shared" ref="D250:N250" si="108">D80-D216</f>
        <v>778.64990841639781</v>
      </c>
      <c r="E250" s="444">
        <f t="shared" si="108"/>
        <v>754.80576765615945</v>
      </c>
      <c r="F250" s="444">
        <f t="shared" si="108"/>
        <v>736.85148741491139</v>
      </c>
      <c r="G250" s="444">
        <f t="shared" si="108"/>
        <v>724.78925832936</v>
      </c>
      <c r="H250" s="444">
        <f t="shared" si="108"/>
        <v>721.75630198167005</v>
      </c>
      <c r="I250" s="444">
        <f t="shared" si="108"/>
        <v>723.2992875878864</v>
      </c>
      <c r="J250" s="444">
        <f t="shared" si="108"/>
        <v>724.35933652836991</v>
      </c>
      <c r="K250" s="444">
        <f t="shared" si="108"/>
        <v>725.96161201355551</v>
      </c>
      <c r="L250" s="444">
        <f t="shared" si="108"/>
        <v>727.89238768472171</v>
      </c>
      <c r="M250" s="444">
        <f t="shared" si="108"/>
        <v>730.41037775916186</v>
      </c>
      <c r="N250" s="444">
        <f t="shared" si="108"/>
        <v>732.68266710845933</v>
      </c>
    </row>
    <row r="251" spans="2:14" ht="13.15">
      <c r="B251" s="329" t="str">
        <f t="shared" si="102"/>
        <v>40-44</v>
      </c>
      <c r="C251" s="444">
        <f t="shared" si="104"/>
        <v>758.35498101769065</v>
      </c>
      <c r="D251" s="444">
        <f t="shared" ref="D251:N251" si="109">D81-D217</f>
        <v>758.90339643168363</v>
      </c>
      <c r="E251" s="444">
        <f t="shared" si="109"/>
        <v>754.37467776388507</v>
      </c>
      <c r="F251" s="444">
        <f t="shared" si="109"/>
        <v>746.72789960337627</v>
      </c>
      <c r="G251" s="444">
        <f t="shared" si="109"/>
        <v>738.31585177067677</v>
      </c>
      <c r="H251" s="444">
        <f t="shared" si="109"/>
        <v>733.50234465525818</v>
      </c>
      <c r="I251" s="444">
        <f t="shared" si="109"/>
        <v>729.93267887525019</v>
      </c>
      <c r="J251" s="444">
        <f t="shared" si="109"/>
        <v>724.61550323111157</v>
      </c>
      <c r="K251" s="444">
        <f t="shared" si="109"/>
        <v>719.45545052025955</v>
      </c>
      <c r="L251" s="444">
        <f t="shared" si="109"/>
        <v>715.00547179342527</v>
      </c>
      <c r="M251" s="444">
        <f t="shared" si="109"/>
        <v>711.89674377397876</v>
      </c>
      <c r="N251" s="444">
        <f t="shared" si="109"/>
        <v>709.60220528683374</v>
      </c>
    </row>
    <row r="252" spans="2:14" ht="13.15">
      <c r="B252" s="329" t="str">
        <f t="shared" si="102"/>
        <v>45-49</v>
      </c>
      <c r="C252" s="444">
        <f t="shared" si="104"/>
        <v>645.08394033268598</v>
      </c>
      <c r="D252" s="444">
        <f t="shared" ref="D252:N252" si="110">D82-D218</f>
        <v>647.40291471285002</v>
      </c>
      <c r="E252" s="444">
        <f t="shared" si="110"/>
        <v>649.92640316726704</v>
      </c>
      <c r="F252" s="444">
        <f t="shared" si="110"/>
        <v>651.03987642097422</v>
      </c>
      <c r="G252" s="444">
        <f t="shared" si="110"/>
        <v>650.96403498772122</v>
      </c>
      <c r="H252" s="444">
        <f t="shared" si="110"/>
        <v>652.43726158986578</v>
      </c>
      <c r="I252" s="444">
        <f t="shared" si="110"/>
        <v>653.11132440609754</v>
      </c>
      <c r="J252" s="444">
        <f t="shared" si="110"/>
        <v>650.49500024562087</v>
      </c>
      <c r="K252" s="444">
        <f t="shared" si="110"/>
        <v>646.4410496607095</v>
      </c>
      <c r="L252" s="444">
        <f t="shared" si="110"/>
        <v>641.77485808427241</v>
      </c>
      <c r="M252" s="444">
        <f t="shared" si="110"/>
        <v>637.41730291715271</v>
      </c>
      <c r="N252" s="444">
        <f t="shared" si="110"/>
        <v>633.28732776442132</v>
      </c>
    </row>
    <row r="253" spans="2:14" ht="13.15">
      <c r="B253" s="329" t="str">
        <f t="shared" si="102"/>
        <v>50-54</v>
      </c>
      <c r="C253" s="444">
        <f t="shared" si="104"/>
        <v>402.68291049808937</v>
      </c>
      <c r="D253" s="444">
        <f t="shared" ref="D253:N253" si="111">D83-D219</f>
        <v>429.73413565603391</v>
      </c>
      <c r="E253" s="444">
        <f t="shared" si="111"/>
        <v>449.9768515726297</v>
      </c>
      <c r="F253" s="444">
        <f t="shared" si="111"/>
        <v>464.94235065009826</v>
      </c>
      <c r="G253" s="444">
        <f t="shared" si="111"/>
        <v>476.18891385284013</v>
      </c>
      <c r="H253" s="444">
        <f t="shared" si="111"/>
        <v>486.47555330195945</v>
      </c>
      <c r="I253" s="444">
        <f t="shared" si="111"/>
        <v>494.42719927632373</v>
      </c>
      <c r="J253" s="444">
        <f t="shared" si="111"/>
        <v>498.38890605680973</v>
      </c>
      <c r="K253" s="444">
        <f t="shared" si="111"/>
        <v>499.87722860608056</v>
      </c>
      <c r="L253" s="444">
        <f t="shared" si="111"/>
        <v>499.65093575684546</v>
      </c>
      <c r="M253" s="444">
        <f t="shared" si="111"/>
        <v>498.55913110688476</v>
      </c>
      <c r="N253" s="444">
        <f t="shared" si="111"/>
        <v>496.72426705157665</v>
      </c>
    </row>
    <row r="254" spans="2:14" ht="13.15">
      <c r="B254" s="329" t="str">
        <f t="shared" si="102"/>
        <v>55-59</v>
      </c>
      <c r="C254" s="444">
        <f t="shared" si="104"/>
        <v>219.97224811287896</v>
      </c>
      <c r="D254" s="444">
        <f t="shared" ref="D254:N254" si="112">D84-D220</f>
        <v>209.20913889659053</v>
      </c>
      <c r="E254" s="444">
        <f t="shared" si="112"/>
        <v>207.07529061707353</v>
      </c>
      <c r="F254" s="444">
        <f t="shared" si="112"/>
        <v>208.91192058621598</v>
      </c>
      <c r="G254" s="444">
        <f t="shared" si="112"/>
        <v>212.49554055700361</v>
      </c>
      <c r="H254" s="444">
        <f t="shared" si="112"/>
        <v>217.61014353630588</v>
      </c>
      <c r="I254" s="444">
        <f t="shared" si="112"/>
        <v>222.45796734868594</v>
      </c>
      <c r="J254" s="444">
        <f t="shared" si="112"/>
        <v>225.60280715659729</v>
      </c>
      <c r="K254" s="444">
        <f t="shared" si="112"/>
        <v>227.6336069775486</v>
      </c>
      <c r="L254" s="444">
        <f t="shared" si="112"/>
        <v>228.78135907121265</v>
      </c>
      <c r="M254" s="444">
        <f t="shared" si="112"/>
        <v>229.3884425048891</v>
      </c>
      <c r="N254" s="444">
        <f t="shared" si="112"/>
        <v>229.4385705239533</v>
      </c>
    </row>
    <row r="255" spans="2:14" ht="13.15">
      <c r="B255" s="329" t="str">
        <f t="shared" si="102"/>
        <v>60-64</v>
      </c>
      <c r="C255" s="444">
        <f t="shared" si="104"/>
        <v>82.388589196675213</v>
      </c>
      <c r="D255" s="444">
        <f t="shared" ref="D255:N255" si="113">D85-D221</f>
        <v>78.186300325802193</v>
      </c>
      <c r="E255" s="444">
        <f t="shared" si="113"/>
        <v>74.742404311252542</v>
      </c>
      <c r="F255" s="444">
        <f t="shared" si="113"/>
        <v>72.706635215283569</v>
      </c>
      <c r="G255" s="444">
        <f t="shared" si="113"/>
        <v>71.983082741367497</v>
      </c>
      <c r="H255" s="444">
        <f t="shared" si="113"/>
        <v>72.642953935933065</v>
      </c>
      <c r="I255" s="444">
        <f t="shared" si="113"/>
        <v>73.737444355382067</v>
      </c>
      <c r="J255" s="444">
        <f t="shared" si="113"/>
        <v>74.477082470324206</v>
      </c>
      <c r="K255" s="444">
        <f t="shared" si="113"/>
        <v>75.051228478883132</v>
      </c>
      <c r="L255" s="444">
        <f t="shared" si="113"/>
        <v>75.471304435155005</v>
      </c>
      <c r="M255" s="444">
        <f t="shared" si="113"/>
        <v>75.813450848848305</v>
      </c>
      <c r="N255" s="444">
        <f t="shared" si="113"/>
        <v>75.9997839843642</v>
      </c>
    </row>
    <row r="256" spans="2:14" ht="13.15">
      <c r="B256" s="329" t="str">
        <f t="shared" si="102"/>
        <v>65 plus</v>
      </c>
      <c r="C256" s="444">
        <f t="shared" si="104"/>
        <v>17.098034158400907</v>
      </c>
      <c r="D256" s="444">
        <f t="shared" ref="D256:N256" si="114">D86-D222</f>
        <v>22.639068144397996</v>
      </c>
      <c r="E256" s="444">
        <f t="shared" si="114"/>
        <v>25.485147568747976</v>
      </c>
      <c r="F256" s="444">
        <f t="shared" si="114"/>
        <v>26.775398726776324</v>
      </c>
      <c r="G256" s="444">
        <f t="shared" si="114"/>
        <v>27.336881895319202</v>
      </c>
      <c r="H256" s="444">
        <f t="shared" si="114"/>
        <v>27.806553186531087</v>
      </c>
      <c r="I256" s="444">
        <f t="shared" si="114"/>
        <v>28.198561227926625</v>
      </c>
      <c r="J256" s="444">
        <f t="shared" si="114"/>
        <v>28.383650524263665</v>
      </c>
      <c r="K256" s="444">
        <f t="shared" si="114"/>
        <v>28.496851665760023</v>
      </c>
      <c r="L256" s="444">
        <f t="shared" si="114"/>
        <v>28.577369647550022</v>
      </c>
      <c r="M256" s="444">
        <f t="shared" si="114"/>
        <v>28.665523757743316</v>
      </c>
      <c r="N256" s="444">
        <f t="shared" si="114"/>
        <v>28.731341920515302</v>
      </c>
    </row>
    <row r="257" spans="1:14" ht="13.15">
      <c r="B257" s="329" t="str">
        <f t="shared" si="102"/>
        <v>Total</v>
      </c>
      <c r="C257" s="444">
        <f>SUM(C247:C256)</f>
        <v>4223.7185277311901</v>
      </c>
      <c r="D257" s="444">
        <f t="shared" ref="D257:N257" si="115">SUM(D247:D256)</f>
        <v>4275.6188928830825</v>
      </c>
      <c r="E257" s="444">
        <f t="shared" si="115"/>
        <v>4329.3634667278384</v>
      </c>
      <c r="F257" s="444">
        <f t="shared" si="115"/>
        <v>4377.3380338489669</v>
      </c>
      <c r="G257" s="444">
        <f t="shared" si="115"/>
        <v>4424.8779823805216</v>
      </c>
      <c r="H257" s="444">
        <f t="shared" si="115"/>
        <v>4506.8451826856726</v>
      </c>
      <c r="I257" s="444">
        <f t="shared" si="115"/>
        <v>4584.5343864949446</v>
      </c>
      <c r="J257" s="444">
        <f t="shared" si="115"/>
        <v>4619.0894240573361</v>
      </c>
      <c r="K257" s="444">
        <f t="shared" si="115"/>
        <v>4633.1995024983589</v>
      </c>
      <c r="L257" s="444">
        <f t="shared" si="115"/>
        <v>4634.9841567443846</v>
      </c>
      <c r="M257" s="444">
        <f t="shared" si="115"/>
        <v>4634.5128422733642</v>
      </c>
      <c r="N257" s="444">
        <f t="shared" si="115"/>
        <v>4628.8920687437876</v>
      </c>
    </row>
    <row r="258" spans="1:14">
      <c r="A258" s="300">
        <f>SUM(C258:N258)</f>
        <v>0</v>
      </c>
      <c r="C258" s="300">
        <f>SUM(C247:C256)-C257</f>
        <v>0</v>
      </c>
      <c r="D258" s="300">
        <f t="shared" ref="D258:N258" si="116">SUM(D247:D256)-D257</f>
        <v>0</v>
      </c>
      <c r="E258" s="300">
        <f t="shared" si="116"/>
        <v>0</v>
      </c>
      <c r="F258" s="300">
        <f t="shared" si="116"/>
        <v>0</v>
      </c>
      <c r="G258" s="300">
        <f t="shared" si="116"/>
        <v>0</v>
      </c>
      <c r="H258" s="300">
        <f t="shared" si="116"/>
        <v>0</v>
      </c>
      <c r="I258" s="300">
        <f t="shared" si="116"/>
        <v>0</v>
      </c>
      <c r="J258" s="300">
        <f t="shared" si="116"/>
        <v>0</v>
      </c>
      <c r="K258" s="300">
        <f t="shared" si="116"/>
        <v>0</v>
      </c>
      <c r="L258" s="300">
        <f t="shared" si="116"/>
        <v>0</v>
      </c>
      <c r="M258" s="300">
        <f t="shared" si="116"/>
        <v>0</v>
      </c>
      <c r="N258" s="300">
        <f t="shared" si="116"/>
        <v>0</v>
      </c>
    </row>
    <row r="260" spans="1:14" ht="13.15">
      <c r="B260" s="332" t="s">
        <v>47</v>
      </c>
      <c r="C260" s="320"/>
      <c r="D260" s="320"/>
      <c r="E260" s="320"/>
      <c r="F260" s="320"/>
      <c r="G260" s="320"/>
      <c r="H260" s="330"/>
      <c r="I260" s="320"/>
      <c r="J260" s="320"/>
      <c r="K260" s="320"/>
      <c r="L260" s="320"/>
    </row>
    <row r="261" spans="1:14">
      <c r="C261" s="320"/>
      <c r="D261" s="320"/>
      <c r="E261" s="320"/>
      <c r="F261" s="320"/>
      <c r="G261" s="320"/>
      <c r="H261" s="330"/>
      <c r="I261" s="320"/>
      <c r="J261" s="320"/>
      <c r="K261" s="320"/>
      <c r="L261" s="320"/>
    </row>
    <row r="262" spans="1:14" ht="13.15">
      <c r="B262" s="329" t="str">
        <f t="shared" ref="B262:B273" si="117">B246</f>
        <v>Age group</v>
      </c>
      <c r="C262" s="329" t="str">
        <f t="shared" ref="C262:N262" si="118">C246</f>
        <v>2018/19</v>
      </c>
      <c r="D262" s="329" t="str">
        <f t="shared" si="118"/>
        <v>2019/20</v>
      </c>
      <c r="E262" s="329" t="str">
        <f t="shared" si="118"/>
        <v>2020/21</v>
      </c>
      <c r="F262" s="329" t="str">
        <f t="shared" si="118"/>
        <v>2021/22</v>
      </c>
      <c r="G262" s="329" t="str">
        <f t="shared" si="118"/>
        <v>2022/23</v>
      </c>
      <c r="H262" s="329" t="str">
        <f t="shared" si="118"/>
        <v>2023/24</v>
      </c>
      <c r="I262" s="329" t="str">
        <f t="shared" si="118"/>
        <v>2024/25</v>
      </c>
      <c r="J262" s="329" t="str">
        <f t="shared" si="118"/>
        <v>2025/26</v>
      </c>
      <c r="K262" s="329" t="str">
        <f t="shared" si="118"/>
        <v>2026/27</v>
      </c>
      <c r="L262" s="329" t="str">
        <f t="shared" si="118"/>
        <v>2027/28</v>
      </c>
      <c r="M262" s="329" t="str">
        <f t="shared" si="118"/>
        <v>2028/29</v>
      </c>
      <c r="N262" s="329" t="str">
        <f t="shared" si="118"/>
        <v>2029/30</v>
      </c>
    </row>
    <row r="263" spans="1:14" ht="13.15">
      <c r="B263" s="329" t="str">
        <f t="shared" si="117"/>
        <v>20-24</v>
      </c>
      <c r="C263" s="444">
        <f t="shared" ref="C263:C272" si="119">C93-C229</f>
        <v>331.87693328970568</v>
      </c>
      <c r="D263" s="444">
        <f t="shared" ref="D263:N263" si="120">D93-D229</f>
        <v>364.93430696994943</v>
      </c>
      <c r="E263" s="444">
        <f t="shared" si="120"/>
        <v>388.31713183163475</v>
      </c>
      <c r="F263" s="444">
        <f t="shared" si="120"/>
        <v>405.01021209552289</v>
      </c>
      <c r="G263" s="444">
        <f t="shared" si="120"/>
        <v>418.39496927831425</v>
      </c>
      <c r="H263" s="444">
        <f t="shared" si="120"/>
        <v>438.64115052543355</v>
      </c>
      <c r="I263" s="444">
        <f t="shared" si="120"/>
        <v>454.37731922500507</v>
      </c>
      <c r="J263" s="444">
        <f t="shared" si="120"/>
        <v>456.49238998232477</v>
      </c>
      <c r="K263" s="444">
        <f t="shared" si="120"/>
        <v>453.77458190979212</v>
      </c>
      <c r="L263" s="444">
        <f t="shared" si="120"/>
        <v>449.17500524973104</v>
      </c>
      <c r="M263" s="444">
        <f t="shared" si="120"/>
        <v>445.51285587669628</v>
      </c>
      <c r="N263" s="444">
        <f t="shared" si="120"/>
        <v>441.63010271535956</v>
      </c>
    </row>
    <row r="264" spans="1:14" ht="13.15">
      <c r="B264" s="329" t="str">
        <f t="shared" si="117"/>
        <v>25-29</v>
      </c>
      <c r="C264" s="444">
        <f t="shared" si="119"/>
        <v>959.77552354109969</v>
      </c>
      <c r="D264" s="444">
        <f t="shared" ref="D264:N264" si="121">D94-D230</f>
        <v>909.96084470630831</v>
      </c>
      <c r="E264" s="444">
        <f t="shared" si="121"/>
        <v>879.40769940272617</v>
      </c>
      <c r="F264" s="444">
        <f t="shared" si="121"/>
        <v>862.44858468014195</v>
      </c>
      <c r="G264" s="444">
        <f t="shared" si="121"/>
        <v>855.86085593499615</v>
      </c>
      <c r="H264" s="444">
        <f t="shared" si="121"/>
        <v>867.94085264208172</v>
      </c>
      <c r="I264" s="444">
        <f t="shared" si="121"/>
        <v>882.1909310435783</v>
      </c>
      <c r="J264" s="444">
        <f t="shared" si="121"/>
        <v>883.44071751781996</v>
      </c>
      <c r="K264" s="444">
        <f t="shared" si="121"/>
        <v>879.21451880953441</v>
      </c>
      <c r="L264" s="444">
        <f t="shared" si="121"/>
        <v>872.2215515274396</v>
      </c>
      <c r="M264" s="444">
        <f t="shared" si="121"/>
        <v>865.89134557706348</v>
      </c>
      <c r="N264" s="444">
        <f t="shared" si="121"/>
        <v>859.05163641135482</v>
      </c>
    </row>
    <row r="265" spans="1:14" ht="13.15">
      <c r="B265" s="329" t="str">
        <f t="shared" si="117"/>
        <v>30-34</v>
      </c>
      <c r="C265" s="444">
        <f t="shared" si="119"/>
        <v>1044.790033663005</v>
      </c>
      <c r="D265" s="444">
        <f t="shared" ref="D265:N265" si="122">D95-D231</f>
        <v>1034.4808578994146</v>
      </c>
      <c r="E265" s="444">
        <f t="shared" si="122"/>
        <v>1015.8637705554843</v>
      </c>
      <c r="F265" s="444">
        <f t="shared" si="122"/>
        <v>996.98076438171552</v>
      </c>
      <c r="G265" s="444">
        <f t="shared" si="122"/>
        <v>981.81423850520287</v>
      </c>
      <c r="H265" s="444">
        <f t="shared" si="122"/>
        <v>978.50836608371833</v>
      </c>
      <c r="I265" s="444">
        <f t="shared" si="122"/>
        <v>979.66801253335802</v>
      </c>
      <c r="J265" s="444">
        <f t="shared" si="122"/>
        <v>976.02808731122968</v>
      </c>
      <c r="K265" s="444">
        <f t="shared" si="122"/>
        <v>970.28844516129845</v>
      </c>
      <c r="L265" s="444">
        <f t="shared" si="122"/>
        <v>963.22979255343239</v>
      </c>
      <c r="M265" s="444">
        <f t="shared" si="122"/>
        <v>956.5196233122665</v>
      </c>
      <c r="N265" s="444">
        <f t="shared" si="122"/>
        <v>949.48262938034304</v>
      </c>
    </row>
    <row r="266" spans="1:14" ht="13.15">
      <c r="B266" s="329" t="str">
        <f t="shared" si="117"/>
        <v>35-39</v>
      </c>
      <c r="C266" s="444">
        <f t="shared" si="119"/>
        <v>1080.8179148573799</v>
      </c>
      <c r="D266" s="444">
        <f t="shared" ref="D266:N266" si="123">D96-D232</f>
        <v>1049.0769914694081</v>
      </c>
      <c r="E266" s="444">
        <f t="shared" si="123"/>
        <v>1021.609637367558</v>
      </c>
      <c r="F266" s="444">
        <f t="shared" si="123"/>
        <v>998.1264558083036</v>
      </c>
      <c r="G266" s="444">
        <f t="shared" si="123"/>
        <v>978.62852217441866</v>
      </c>
      <c r="H266" s="444">
        <f t="shared" si="123"/>
        <v>967.5784914752071</v>
      </c>
      <c r="I266" s="444">
        <f t="shared" si="123"/>
        <v>959.86977956689179</v>
      </c>
      <c r="J266" s="444">
        <f t="shared" si="123"/>
        <v>949.79869604748819</v>
      </c>
      <c r="K266" s="444">
        <f t="shared" si="123"/>
        <v>939.5990675250481</v>
      </c>
      <c r="L266" s="444">
        <f t="shared" si="123"/>
        <v>929.70774261552572</v>
      </c>
      <c r="M266" s="444">
        <f t="shared" si="123"/>
        <v>920.99618770018299</v>
      </c>
      <c r="N266" s="444">
        <f t="shared" si="123"/>
        <v>912.73990022021667</v>
      </c>
    </row>
    <row r="267" spans="1:14" ht="13.15">
      <c r="B267" s="329" t="str">
        <f t="shared" si="117"/>
        <v>40-44</v>
      </c>
      <c r="C267" s="444">
        <f t="shared" si="119"/>
        <v>906.6585326388963</v>
      </c>
      <c r="D267" s="444">
        <f t="shared" ref="D267:N267" si="124">D97-D233</f>
        <v>921.52846826557118</v>
      </c>
      <c r="E267" s="444">
        <f t="shared" si="124"/>
        <v>924.54929580120142</v>
      </c>
      <c r="F267" s="444">
        <f t="shared" si="124"/>
        <v>921.58751985925107</v>
      </c>
      <c r="G267" s="444">
        <f t="shared" si="124"/>
        <v>915.92618234372844</v>
      </c>
      <c r="H267" s="444">
        <f t="shared" si="124"/>
        <v>913.01646865696443</v>
      </c>
      <c r="I267" s="444">
        <f t="shared" si="124"/>
        <v>909.61618179884624</v>
      </c>
      <c r="J267" s="444">
        <f t="shared" si="124"/>
        <v>901.88582442448296</v>
      </c>
      <c r="K267" s="444">
        <f t="shared" si="124"/>
        <v>892.57061501747182</v>
      </c>
      <c r="L267" s="444">
        <f t="shared" si="124"/>
        <v>882.71436862034443</v>
      </c>
      <c r="M267" s="444">
        <f t="shared" si="124"/>
        <v>873.49761276123286</v>
      </c>
      <c r="N267" s="444">
        <f t="shared" si="124"/>
        <v>864.58379168820909</v>
      </c>
    </row>
    <row r="268" spans="1:14" ht="13.15">
      <c r="B268" s="329" t="str">
        <f t="shared" si="117"/>
        <v>45-49</v>
      </c>
      <c r="C268" s="444">
        <f t="shared" si="119"/>
        <v>612.29837566565766</v>
      </c>
      <c r="D268" s="444">
        <f t="shared" ref="D268:N268" si="125">D98-D234</f>
        <v>657.99936807707752</v>
      </c>
      <c r="E268" s="444">
        <f t="shared" si="125"/>
        <v>692.1885060602051</v>
      </c>
      <c r="F268" s="444">
        <f t="shared" si="125"/>
        <v>717.33369134057693</v>
      </c>
      <c r="G268" s="444">
        <f t="shared" si="125"/>
        <v>735.64430855233229</v>
      </c>
      <c r="H268" s="444">
        <f t="shared" si="125"/>
        <v>751.8733923172075</v>
      </c>
      <c r="I268" s="444">
        <f t="shared" si="125"/>
        <v>763.70599176135966</v>
      </c>
      <c r="J268" s="444">
        <f t="shared" si="125"/>
        <v>768.43197305029071</v>
      </c>
      <c r="K268" s="444">
        <f t="shared" si="125"/>
        <v>768.9215642630885</v>
      </c>
      <c r="L268" s="444">
        <f t="shared" si="125"/>
        <v>766.59820880558516</v>
      </c>
      <c r="M268" s="444">
        <f t="shared" si="125"/>
        <v>762.96297821644066</v>
      </c>
      <c r="N268" s="444">
        <f t="shared" si="125"/>
        <v>758.17647693696244</v>
      </c>
    </row>
    <row r="269" spans="1:14" ht="13.15">
      <c r="B269" s="329" t="str">
        <f t="shared" si="117"/>
        <v>50-54</v>
      </c>
      <c r="C269" s="444">
        <f t="shared" si="119"/>
        <v>353.46160520316369</v>
      </c>
      <c r="D269" s="444">
        <f t="shared" ref="D269:N269" si="126">D99-D235</f>
        <v>395.19847234215246</v>
      </c>
      <c r="E269" s="444">
        <f t="shared" si="126"/>
        <v>431.92189561442439</v>
      </c>
      <c r="F269" s="444">
        <f t="shared" si="126"/>
        <v>463.82303138129589</v>
      </c>
      <c r="G269" s="444">
        <f t="shared" si="126"/>
        <v>491.25950582708469</v>
      </c>
      <c r="H269" s="444">
        <f t="shared" si="126"/>
        <v>516.83324740368766</v>
      </c>
      <c r="I269" s="444">
        <f t="shared" si="126"/>
        <v>538.20286231984232</v>
      </c>
      <c r="J269" s="444">
        <f t="shared" si="126"/>
        <v>552.97299874122882</v>
      </c>
      <c r="K269" s="444">
        <f t="shared" si="126"/>
        <v>563.08794622834</v>
      </c>
      <c r="L269" s="444">
        <f t="shared" si="126"/>
        <v>569.5709355097207</v>
      </c>
      <c r="M269" s="444">
        <f t="shared" si="126"/>
        <v>573.60572671582975</v>
      </c>
      <c r="N269" s="444">
        <f t="shared" si="126"/>
        <v>575.44493087745093</v>
      </c>
    </row>
    <row r="270" spans="1:14" ht="13.15">
      <c r="B270" s="329" t="str">
        <f t="shared" si="117"/>
        <v>55-59</v>
      </c>
      <c r="C270" s="444">
        <f t="shared" si="119"/>
        <v>200.78034034649085</v>
      </c>
      <c r="D270" s="444">
        <f t="shared" ref="D270:N270" si="127">D100-D236</f>
        <v>196.23763427288043</v>
      </c>
      <c r="E270" s="444">
        <f t="shared" si="127"/>
        <v>199.63654213868929</v>
      </c>
      <c r="F270" s="444">
        <f t="shared" si="127"/>
        <v>207.31317214588191</v>
      </c>
      <c r="G270" s="444">
        <f t="shared" si="127"/>
        <v>217.09542387808148</v>
      </c>
      <c r="H270" s="444">
        <f t="shared" si="127"/>
        <v>228.85423067661702</v>
      </c>
      <c r="I270" s="444">
        <f t="shared" si="127"/>
        <v>240.13889866653352</v>
      </c>
      <c r="J270" s="444">
        <f t="shared" si="127"/>
        <v>248.91994929471204</v>
      </c>
      <c r="K270" s="444">
        <f t="shared" si="127"/>
        <v>255.86966901151777</v>
      </c>
      <c r="L270" s="444">
        <f t="shared" si="127"/>
        <v>261.22017605823714</v>
      </c>
      <c r="M270" s="444">
        <f t="shared" si="127"/>
        <v>265.38422184366345</v>
      </c>
      <c r="N270" s="444">
        <f t="shared" si="127"/>
        <v>268.32483262010578</v>
      </c>
    </row>
    <row r="271" spans="1:14" ht="13.15">
      <c r="B271" s="329" t="str">
        <f t="shared" si="117"/>
        <v>60-64</v>
      </c>
      <c r="C271" s="444">
        <f t="shared" si="119"/>
        <v>64.738955899567912</v>
      </c>
      <c r="D271" s="444">
        <f t="shared" ref="D271:N271" si="128">D101-D237</f>
        <v>68.414460655494565</v>
      </c>
      <c r="E271" s="444">
        <f t="shared" si="128"/>
        <v>69.674267673458587</v>
      </c>
      <c r="F271" s="444">
        <f t="shared" si="128"/>
        <v>70.780616411096815</v>
      </c>
      <c r="G271" s="444">
        <f t="shared" si="128"/>
        <v>72.460756938826933</v>
      </c>
      <c r="H271" s="444">
        <f t="shared" si="128"/>
        <v>75.331223925159549</v>
      </c>
      <c r="I271" s="444">
        <f t="shared" si="128"/>
        <v>78.436140864589021</v>
      </c>
      <c r="J271" s="444">
        <f t="shared" si="128"/>
        <v>80.88473902414087</v>
      </c>
      <c r="K271" s="444">
        <f t="shared" si="128"/>
        <v>82.988015748985177</v>
      </c>
      <c r="L271" s="444">
        <f t="shared" si="128"/>
        <v>84.778268566124297</v>
      </c>
      <c r="M271" s="444">
        <f t="shared" si="128"/>
        <v>86.354763479613865</v>
      </c>
      <c r="N271" s="444">
        <f t="shared" si="128"/>
        <v>87.60937901625158</v>
      </c>
    </row>
    <row r="272" spans="1:14" ht="13.15">
      <c r="B272" s="329" t="str">
        <f t="shared" si="117"/>
        <v>65 plus</v>
      </c>
      <c r="C272" s="444">
        <f t="shared" si="119"/>
        <v>15.622073396278877</v>
      </c>
      <c r="D272" s="444">
        <f t="shared" ref="D272:N272" si="129">D102-D238</f>
        <v>22.158175972817915</v>
      </c>
      <c r="E272" s="444">
        <f t="shared" si="129"/>
        <v>26.770534442335684</v>
      </c>
      <c r="F272" s="444">
        <f t="shared" si="129"/>
        <v>29.877925855690268</v>
      </c>
      <c r="G272" s="444">
        <f t="shared" si="129"/>
        <v>32.053816847146493</v>
      </c>
      <c r="H272" s="444">
        <f t="shared" si="129"/>
        <v>33.971871955503076</v>
      </c>
      <c r="I272" s="444">
        <f t="shared" si="129"/>
        <v>35.610889784849221</v>
      </c>
      <c r="J272" s="444">
        <f t="shared" si="129"/>
        <v>36.799981713288268</v>
      </c>
      <c r="K272" s="444">
        <f t="shared" si="129"/>
        <v>37.750742471020217</v>
      </c>
      <c r="L272" s="444">
        <f t="shared" si="129"/>
        <v>38.547583752511912</v>
      </c>
      <c r="M272" s="444">
        <f t="shared" si="129"/>
        <v>39.270741225268182</v>
      </c>
      <c r="N272" s="444">
        <f t="shared" si="129"/>
        <v>39.894589656527394</v>
      </c>
    </row>
    <row r="273" spans="1:15" ht="13.15">
      <c r="B273" s="329" t="str">
        <f t="shared" si="117"/>
        <v>Total</v>
      </c>
      <c r="C273" s="444">
        <f>SUM(C263:C272)</f>
        <v>5570.8202885012461</v>
      </c>
      <c r="D273" s="444">
        <f t="shared" ref="D273:N273" si="130">SUM(D263:D272)</f>
        <v>5619.9895806310751</v>
      </c>
      <c r="E273" s="444">
        <f t="shared" si="130"/>
        <v>5649.9392808877164</v>
      </c>
      <c r="F273" s="444">
        <f t="shared" si="130"/>
        <v>5673.281973959477</v>
      </c>
      <c r="G273" s="444">
        <f t="shared" si="130"/>
        <v>5699.1385802801324</v>
      </c>
      <c r="H273" s="444">
        <f t="shared" si="130"/>
        <v>5772.5492956615808</v>
      </c>
      <c r="I273" s="444">
        <f t="shared" si="130"/>
        <v>5841.8170075648522</v>
      </c>
      <c r="J273" s="444">
        <f t="shared" si="130"/>
        <v>5855.6553571070062</v>
      </c>
      <c r="K273" s="444">
        <f t="shared" si="130"/>
        <v>5844.065166146097</v>
      </c>
      <c r="L273" s="444">
        <f t="shared" si="130"/>
        <v>5817.7636332586526</v>
      </c>
      <c r="M273" s="444">
        <f t="shared" si="130"/>
        <v>5789.9960567082571</v>
      </c>
      <c r="N273" s="444">
        <f t="shared" si="130"/>
        <v>5756.9382695227814</v>
      </c>
    </row>
    <row r="274" spans="1:15">
      <c r="A274" s="300">
        <f>SUM(C274:N274)</f>
        <v>0</v>
      </c>
      <c r="C274" s="300">
        <f>SUM(C263:C272)-C273</f>
        <v>0</v>
      </c>
      <c r="D274" s="300">
        <f t="shared" ref="D274:N274" si="131">SUM(D263:D272)-D273</f>
        <v>0</v>
      </c>
      <c r="E274" s="300">
        <f t="shared" si="131"/>
        <v>0</v>
      </c>
      <c r="F274" s="300">
        <f t="shared" si="131"/>
        <v>0</v>
      </c>
      <c r="G274" s="300">
        <f t="shared" si="131"/>
        <v>0</v>
      </c>
      <c r="H274" s="300">
        <f t="shared" si="131"/>
        <v>0</v>
      </c>
      <c r="I274" s="300">
        <f t="shared" si="131"/>
        <v>0</v>
      </c>
      <c r="J274" s="300">
        <f t="shared" si="131"/>
        <v>0</v>
      </c>
      <c r="K274" s="300">
        <f t="shared" si="131"/>
        <v>0</v>
      </c>
      <c r="L274" s="300">
        <f t="shared" si="131"/>
        <v>0</v>
      </c>
      <c r="M274" s="300">
        <f t="shared" si="131"/>
        <v>0</v>
      </c>
      <c r="N274" s="300">
        <f t="shared" si="131"/>
        <v>0</v>
      </c>
    </row>
    <row r="275" spans="1:15" ht="15">
      <c r="B275" s="331"/>
      <c r="H275" s="318"/>
    </row>
    <row r="276" spans="1:15" ht="15">
      <c r="B276" s="331" t="s">
        <v>517</v>
      </c>
      <c r="H276" s="318"/>
    </row>
    <row r="277" spans="1:15" ht="15">
      <c r="B277" s="331"/>
      <c r="H277" s="318"/>
    </row>
    <row r="278" spans="1:15" ht="15">
      <c r="B278" s="331"/>
      <c r="C278" s="317" t="str">
        <f>C262</f>
        <v>2018/19</v>
      </c>
      <c r="D278" s="317" t="str">
        <f t="shared" ref="D278:N278" si="132">D262</f>
        <v>2019/20</v>
      </c>
      <c r="E278" s="317" t="str">
        <f t="shared" si="132"/>
        <v>2020/21</v>
      </c>
      <c r="F278" s="317" t="str">
        <f t="shared" si="132"/>
        <v>2021/22</v>
      </c>
      <c r="G278" s="317" t="str">
        <f t="shared" si="132"/>
        <v>2022/23</v>
      </c>
      <c r="H278" s="317" t="str">
        <f t="shared" si="132"/>
        <v>2023/24</v>
      </c>
      <c r="I278" s="317" t="str">
        <f t="shared" si="132"/>
        <v>2024/25</v>
      </c>
      <c r="J278" s="317" t="str">
        <f t="shared" si="132"/>
        <v>2025/26</v>
      </c>
      <c r="K278" s="317" t="str">
        <f t="shared" si="132"/>
        <v>2026/27</v>
      </c>
      <c r="L278" s="317" t="str">
        <f t="shared" si="132"/>
        <v>2027/28</v>
      </c>
      <c r="M278" s="317" t="str">
        <f t="shared" si="132"/>
        <v>2028/29</v>
      </c>
      <c r="N278" s="317" t="str">
        <f t="shared" si="132"/>
        <v>2029/30</v>
      </c>
    </row>
    <row r="279" spans="1:15" ht="13.15">
      <c r="B279" s="317" t="s">
        <v>215</v>
      </c>
      <c r="C279" s="444">
        <f>C223+C239</f>
        <v>1202.0937296573184</v>
      </c>
      <c r="D279" s="444">
        <f t="shared" ref="D279:N279" si="133">D223+D239</f>
        <v>1217.7686364005867</v>
      </c>
      <c r="E279" s="444">
        <f t="shared" si="133"/>
        <v>1259.9175406594991</v>
      </c>
      <c r="F279" s="444">
        <f t="shared" si="133"/>
        <v>1280.7510144237403</v>
      </c>
      <c r="G279" s="444">
        <f t="shared" si="133"/>
        <v>1296.7444121807428</v>
      </c>
      <c r="H279" s="444">
        <f t="shared" si="133"/>
        <v>1323.901147839807</v>
      </c>
      <c r="I279" s="444">
        <f t="shared" si="133"/>
        <v>1349.2922367159329</v>
      </c>
      <c r="J279" s="444">
        <f t="shared" si="133"/>
        <v>1360.4132581124668</v>
      </c>
      <c r="K279" s="444">
        <f t="shared" si="133"/>
        <v>1364.6686418463805</v>
      </c>
      <c r="L279" s="444">
        <f t="shared" si="133"/>
        <v>1364.6846046985079</v>
      </c>
      <c r="M279" s="444">
        <f t="shared" si="133"/>
        <v>1363.6841512323972</v>
      </c>
      <c r="N279" s="444">
        <f t="shared" si="133"/>
        <v>1360.7442419619797</v>
      </c>
      <c r="O279" s="318"/>
    </row>
    <row r="280" spans="1:15" ht="13.15">
      <c r="B280" s="317" t="s">
        <v>216</v>
      </c>
      <c r="C280" s="444">
        <f>C155+C171</f>
        <v>215.2318663309928</v>
      </c>
      <c r="D280" s="444">
        <f t="shared" ref="D280:N280" si="134">D155+D171</f>
        <v>219.22186551852627</v>
      </c>
      <c r="E280" s="444">
        <f t="shared" si="134"/>
        <v>224.22036664876379</v>
      </c>
      <c r="F280" s="444">
        <f t="shared" si="134"/>
        <v>229.72811430772023</v>
      </c>
      <c r="G280" s="444">
        <f t="shared" si="134"/>
        <v>235.88888995614775</v>
      </c>
      <c r="H280" s="444">
        <f t="shared" si="134"/>
        <v>243.85393674114607</v>
      </c>
      <c r="I280" s="444">
        <f t="shared" si="134"/>
        <v>251.57222310342883</v>
      </c>
      <c r="J280" s="444">
        <f t="shared" si="134"/>
        <v>257.13006017578942</v>
      </c>
      <c r="K280" s="444">
        <f t="shared" si="134"/>
        <v>261.35591549462811</v>
      </c>
      <c r="L280" s="444">
        <f t="shared" si="134"/>
        <v>264.5034009809105</v>
      </c>
      <c r="M280" s="444">
        <f t="shared" si="134"/>
        <v>266.96568335888173</v>
      </c>
      <c r="N280" s="444">
        <f t="shared" si="134"/>
        <v>268.62701562023449</v>
      </c>
      <c r="O280" s="318"/>
    </row>
    <row r="281" spans="1:15" ht="13.15">
      <c r="B281" s="317" t="s">
        <v>526</v>
      </c>
      <c r="C281" s="444">
        <f>C189+C205</f>
        <v>4.8449869860604045</v>
      </c>
      <c r="D281" s="444">
        <f t="shared" ref="D281:N281" si="135">D189+D205</f>
        <v>4.9315255828490088</v>
      </c>
      <c r="E281" s="444">
        <f t="shared" si="135"/>
        <v>5.0191115696144939</v>
      </c>
      <c r="F281" s="444">
        <f t="shared" si="135"/>
        <v>5.0881814574029685</v>
      </c>
      <c r="G281" s="444">
        <f t="shared" si="135"/>
        <v>5.1483346786926134</v>
      </c>
      <c r="H281" s="444">
        <f t="shared" si="135"/>
        <v>5.2345456982568344</v>
      </c>
      <c r="I281" s="444">
        <f t="shared" si="135"/>
        <v>5.311435406450812</v>
      </c>
      <c r="J281" s="444">
        <f t="shared" si="135"/>
        <v>5.3434927030263397</v>
      </c>
      <c r="K281" s="444">
        <f t="shared" si="135"/>
        <v>5.3527951297210423</v>
      </c>
      <c r="L281" s="444">
        <f t="shared" si="135"/>
        <v>5.347684842501069</v>
      </c>
      <c r="M281" s="444">
        <f t="shared" si="135"/>
        <v>5.3383106813047885</v>
      </c>
      <c r="N281" s="444">
        <f t="shared" si="135"/>
        <v>5.3226044983286833</v>
      </c>
      <c r="O281" s="318"/>
    </row>
    <row r="282" spans="1:15" ht="13.15">
      <c r="B282" s="317" t="s">
        <v>217</v>
      </c>
      <c r="C282" s="444">
        <f>C121+C137</f>
        <v>982.01687634026484</v>
      </c>
      <c r="D282" s="444">
        <f t="shared" ref="D282:N282" si="136">D121+D137</f>
        <v>993.61524529921167</v>
      </c>
      <c r="E282" s="444">
        <f t="shared" si="136"/>
        <v>1030.6780624411208</v>
      </c>
      <c r="F282" s="444">
        <f t="shared" si="136"/>
        <v>1045.9347186586172</v>
      </c>
      <c r="G282" s="444">
        <f t="shared" si="136"/>
        <v>1055.7071875459023</v>
      </c>
      <c r="H282" s="444">
        <f t="shared" si="136"/>
        <v>1074.8126654004041</v>
      </c>
      <c r="I282" s="444">
        <f t="shared" si="136"/>
        <v>1092.4085782060533</v>
      </c>
      <c r="J282" s="444">
        <f t="shared" si="136"/>
        <v>1097.939705233651</v>
      </c>
      <c r="K282" s="444">
        <f t="shared" si="136"/>
        <v>1097.9599312220314</v>
      </c>
      <c r="L282" s="444">
        <f t="shared" si="136"/>
        <v>1094.8335188750964</v>
      </c>
      <c r="M282" s="444">
        <f t="shared" si="136"/>
        <v>1091.3801571922108</v>
      </c>
      <c r="N282" s="444">
        <f t="shared" si="136"/>
        <v>1086.7946218434165</v>
      </c>
      <c r="O282" s="318"/>
    </row>
    <row r="283" spans="1:15" ht="15">
      <c r="A283" s="300">
        <f>SUM(C283:N283)</f>
        <v>0</v>
      </c>
      <c r="B283" s="331"/>
      <c r="C283" s="300">
        <f>C279-C280-C281-C282</f>
        <v>0</v>
      </c>
      <c r="D283" s="300">
        <f t="shared" ref="D283:N283" si="137">D279-D280-D281-D282</f>
        <v>0</v>
      </c>
      <c r="E283" s="300">
        <f t="shared" si="137"/>
        <v>0</v>
      </c>
      <c r="F283" s="300">
        <f t="shared" si="137"/>
        <v>0</v>
      </c>
      <c r="G283" s="300">
        <f t="shared" si="137"/>
        <v>0</v>
      </c>
      <c r="H283" s="300">
        <f t="shared" si="137"/>
        <v>0</v>
      </c>
      <c r="I283" s="300">
        <f t="shared" si="137"/>
        <v>0</v>
      </c>
      <c r="J283" s="300">
        <f t="shared" si="137"/>
        <v>0</v>
      </c>
      <c r="K283" s="300">
        <f t="shared" si="137"/>
        <v>0</v>
      </c>
      <c r="L283" s="300">
        <f t="shared" si="137"/>
        <v>0</v>
      </c>
      <c r="M283" s="300">
        <f t="shared" si="137"/>
        <v>0</v>
      </c>
      <c r="N283" s="300">
        <f t="shared" si="137"/>
        <v>0</v>
      </c>
    </row>
    <row r="284" spans="1:15" ht="15">
      <c r="B284" s="331"/>
      <c r="H284" s="318"/>
    </row>
    <row r="285" spans="1:15" ht="15">
      <c r="B285" s="331" t="s">
        <v>265</v>
      </c>
      <c r="F285" s="355"/>
      <c r="G285" s="355" t="s">
        <v>266</v>
      </c>
      <c r="H285" s="318"/>
    </row>
    <row r="286" spans="1:15" ht="15">
      <c r="B286" s="331"/>
      <c r="H286" s="318"/>
    </row>
    <row r="287" spans="1:15" ht="15">
      <c r="B287" s="331" t="s">
        <v>211</v>
      </c>
      <c r="H287" s="318"/>
    </row>
    <row r="288" spans="1:15" ht="15">
      <c r="B288" s="331"/>
      <c r="H288" s="318"/>
    </row>
    <row r="289" spans="2:18" ht="15">
      <c r="B289" s="331"/>
      <c r="C289" s="317" t="str">
        <f>C278</f>
        <v>2018/19</v>
      </c>
      <c r="D289" s="317" t="str">
        <f t="shared" ref="D289:N289" si="138">D278</f>
        <v>2019/20</v>
      </c>
      <c r="E289" s="317" t="str">
        <f t="shared" si="138"/>
        <v>2020/21</v>
      </c>
      <c r="F289" s="317" t="str">
        <f t="shared" si="138"/>
        <v>2021/22</v>
      </c>
      <c r="G289" s="317" t="str">
        <f t="shared" si="138"/>
        <v>2022/23</v>
      </c>
      <c r="H289" s="317" t="str">
        <f t="shared" si="138"/>
        <v>2023/24</v>
      </c>
      <c r="I289" s="317" t="str">
        <f t="shared" si="138"/>
        <v>2024/25</v>
      </c>
      <c r="J289" s="317" t="str">
        <f t="shared" si="138"/>
        <v>2025/26</v>
      </c>
      <c r="K289" s="317" t="str">
        <f t="shared" si="138"/>
        <v>2026/27</v>
      </c>
      <c r="L289" s="317" t="str">
        <f t="shared" si="138"/>
        <v>2027/28</v>
      </c>
      <c r="M289" s="317" t="str">
        <f t="shared" si="138"/>
        <v>2028/29</v>
      </c>
      <c r="N289" s="317" t="str">
        <f t="shared" si="138"/>
        <v>2029/30</v>
      </c>
    </row>
    <row r="290" spans="2:18" ht="15">
      <c r="B290" s="331"/>
      <c r="C290" s="444">
        <f>C53+C69-C15</f>
        <v>0</v>
      </c>
      <c r="D290" s="444">
        <f>D53+D69-D15</f>
        <v>0</v>
      </c>
      <c r="E290" s="444">
        <f>E53+E69-E15</f>
        <v>0</v>
      </c>
      <c r="F290" s="444">
        <f t="shared" ref="F290:N290" si="139">F53+F69-F15</f>
        <v>0</v>
      </c>
      <c r="G290" s="444">
        <f t="shared" si="139"/>
        <v>0</v>
      </c>
      <c r="H290" s="444">
        <f t="shared" si="139"/>
        <v>0</v>
      </c>
      <c r="I290" s="444">
        <f t="shared" si="139"/>
        <v>0</v>
      </c>
      <c r="J290" s="444">
        <f t="shared" si="139"/>
        <v>0</v>
      </c>
      <c r="K290" s="444">
        <f t="shared" si="139"/>
        <v>0</v>
      </c>
      <c r="L290" s="444">
        <f t="shared" si="139"/>
        <v>0</v>
      </c>
      <c r="M290" s="444">
        <f t="shared" si="139"/>
        <v>0</v>
      </c>
      <c r="N290" s="444">
        <f t="shared" si="139"/>
        <v>0</v>
      </c>
      <c r="O290" s="318"/>
      <c r="P290" s="318"/>
      <c r="Q290" s="318"/>
      <c r="R290" s="318"/>
    </row>
    <row r="291" spans="2:18" ht="15">
      <c r="B291" s="331"/>
      <c r="H291" s="318"/>
    </row>
    <row r="292" spans="2:18" ht="15">
      <c r="B292" s="331" t="s">
        <v>263</v>
      </c>
      <c r="H292" s="318"/>
    </row>
    <row r="293" spans="2:18" ht="15">
      <c r="B293" s="331"/>
      <c r="C293" s="356" t="str">
        <f t="shared" ref="C293:N293" si="140">C262</f>
        <v>2018/19</v>
      </c>
      <c r="D293" s="356" t="str">
        <f t="shared" si="140"/>
        <v>2019/20</v>
      </c>
      <c r="E293" s="356" t="str">
        <f t="shared" si="140"/>
        <v>2020/21</v>
      </c>
      <c r="F293" s="356" t="str">
        <f t="shared" si="140"/>
        <v>2021/22</v>
      </c>
      <c r="G293" s="356" t="str">
        <f t="shared" si="140"/>
        <v>2022/23</v>
      </c>
      <c r="H293" s="356" t="str">
        <f t="shared" si="140"/>
        <v>2023/24</v>
      </c>
      <c r="I293" s="356" t="str">
        <f t="shared" si="140"/>
        <v>2024/25</v>
      </c>
      <c r="J293" s="356" t="str">
        <f t="shared" si="140"/>
        <v>2025/26</v>
      </c>
      <c r="K293" s="356" t="str">
        <f t="shared" si="140"/>
        <v>2026/27</v>
      </c>
      <c r="L293" s="356" t="str">
        <f t="shared" si="140"/>
        <v>2027/28</v>
      </c>
      <c r="M293" s="356" t="str">
        <f t="shared" si="140"/>
        <v>2028/29</v>
      </c>
      <c r="N293" s="356" t="str">
        <f t="shared" si="140"/>
        <v>2029/30</v>
      </c>
    </row>
    <row r="294" spans="2:18" ht="13.15">
      <c r="B294" s="354" t="s">
        <v>267</v>
      </c>
      <c r="C294" s="444">
        <f>C36-C15+C279-C290</f>
        <v>1318.8382936823082</v>
      </c>
      <c r="D294" s="444">
        <f>D36-D15+D279-D290</f>
        <v>1343.6118147608986</v>
      </c>
      <c r="E294" s="444">
        <f>E36-E15+E279-E290</f>
        <v>1352.0682746166281</v>
      </c>
      <c r="F294" s="444">
        <f t="shared" ref="F294:N294" si="141">F36-F15+F279-F290</f>
        <v>1370.1409670329522</v>
      </c>
      <c r="G294" s="444">
        <f t="shared" si="141"/>
        <v>1479.2790635264053</v>
      </c>
      <c r="H294" s="444">
        <f t="shared" si="141"/>
        <v>1496.2491524284787</v>
      </c>
      <c r="I294" s="444">
        <f t="shared" si="141"/>
        <v>1408.8066452170108</v>
      </c>
      <c r="J294" s="444">
        <f t="shared" si="141"/>
        <v>1367.1885293264932</v>
      </c>
      <c r="K294" s="444">
        <f t="shared" si="141"/>
        <v>1340.1677260570896</v>
      </c>
      <c r="L294" s="444">
        <f t="shared" si="141"/>
        <v>1335.4452602109827</v>
      </c>
      <c r="M294" s="444">
        <f t="shared" si="141"/>
        <v>1322.065681246926</v>
      </c>
      <c r="N294" s="444">
        <f t="shared" si="141"/>
        <v>1335.9410490749447</v>
      </c>
    </row>
    <row r="295" spans="2:18" ht="12.75" customHeight="1">
      <c r="B295" s="1405" t="s">
        <v>264</v>
      </c>
      <c r="C295" s="1405"/>
      <c r="D295" s="1405"/>
      <c r="E295" s="1405"/>
      <c r="F295" s="1405"/>
      <c r="G295" s="1405"/>
      <c r="H295" s="1405"/>
      <c r="I295" s="1405"/>
      <c r="J295" s="1405"/>
      <c r="K295" s="1405"/>
      <c r="L295" s="1405"/>
      <c r="M295" s="1405"/>
      <c r="N295" s="1405"/>
    </row>
    <row r="296" spans="2:18" ht="13.15">
      <c r="B296" s="317" t="s">
        <v>4</v>
      </c>
      <c r="C296" s="274">
        <f>IF(C294&lt;0,0,C294)</f>
        <v>1318.8382936823082</v>
      </c>
      <c r="D296" s="274">
        <f t="shared" ref="D296:N296" si="142">IF(D294&lt;0,0,D294)</f>
        <v>1343.6118147608986</v>
      </c>
      <c r="E296" s="274">
        <f t="shared" si="142"/>
        <v>1352.0682746166281</v>
      </c>
      <c r="F296" s="274">
        <f t="shared" si="142"/>
        <v>1370.1409670329522</v>
      </c>
      <c r="G296" s="274">
        <f t="shared" si="142"/>
        <v>1479.2790635264053</v>
      </c>
      <c r="H296" s="274">
        <f t="shared" si="142"/>
        <v>1496.2491524284787</v>
      </c>
      <c r="I296" s="274">
        <f t="shared" si="142"/>
        <v>1408.8066452170108</v>
      </c>
      <c r="J296" s="274">
        <f t="shared" si="142"/>
        <v>1367.1885293264932</v>
      </c>
      <c r="K296" s="274">
        <f t="shared" si="142"/>
        <v>1340.1677260570896</v>
      </c>
      <c r="L296" s="274">
        <f t="shared" si="142"/>
        <v>1335.4452602109827</v>
      </c>
      <c r="M296" s="274">
        <f t="shared" si="142"/>
        <v>1322.065681246926</v>
      </c>
      <c r="N296" s="274">
        <f t="shared" si="142"/>
        <v>1335.9410490749447</v>
      </c>
    </row>
    <row r="297" spans="2:18" ht="15">
      <c r="B297" s="331"/>
      <c r="H297" s="318"/>
    </row>
    <row r="298" spans="2:18" ht="15">
      <c r="B298" s="331" t="s">
        <v>174</v>
      </c>
      <c r="H298" s="318"/>
    </row>
    <row r="299" spans="2:18" ht="15">
      <c r="B299" s="331"/>
      <c r="H299" s="318"/>
    </row>
    <row r="300" spans="2:18" ht="13.15">
      <c r="B300" s="332" t="s">
        <v>46</v>
      </c>
      <c r="H300" s="316"/>
    </row>
    <row r="301" spans="2:18">
      <c r="H301" s="316"/>
    </row>
    <row r="302" spans="2:18" ht="13.15">
      <c r="B302" s="329" t="str">
        <f t="shared" ref="B302:B313" si="143">B262</f>
        <v>Age group</v>
      </c>
      <c r="C302" s="329" t="str">
        <f>C293</f>
        <v>2018/19</v>
      </c>
      <c r="D302" s="329" t="str">
        <f t="shared" ref="D302:N302" si="144">D293</f>
        <v>2019/20</v>
      </c>
      <c r="E302" s="329" t="str">
        <f t="shared" si="144"/>
        <v>2020/21</v>
      </c>
      <c r="F302" s="329" t="str">
        <f t="shared" si="144"/>
        <v>2021/22</v>
      </c>
      <c r="G302" s="329" t="str">
        <f t="shared" si="144"/>
        <v>2022/23</v>
      </c>
      <c r="H302" s="329" t="str">
        <f t="shared" si="144"/>
        <v>2023/24</v>
      </c>
      <c r="I302" s="329" t="str">
        <f t="shared" si="144"/>
        <v>2024/25</v>
      </c>
      <c r="J302" s="329" t="str">
        <f t="shared" si="144"/>
        <v>2025/26</v>
      </c>
      <c r="K302" s="329" t="str">
        <f t="shared" si="144"/>
        <v>2026/27</v>
      </c>
      <c r="L302" s="329" t="str">
        <f t="shared" si="144"/>
        <v>2027/28</v>
      </c>
      <c r="M302" s="329" t="str">
        <f t="shared" si="144"/>
        <v>2028/29</v>
      </c>
      <c r="N302" s="329" t="str">
        <f t="shared" si="144"/>
        <v>2029/30</v>
      </c>
    </row>
    <row r="303" spans="2:18" ht="13.15">
      <c r="B303" s="329" t="str">
        <f t="shared" si="143"/>
        <v>20-24</v>
      </c>
      <c r="C303" s="444">
        <f>C$296*Entrant_age_breakdowns!$K76*$G$31</f>
        <v>144.56962982797197</v>
      </c>
      <c r="D303" s="444">
        <f>D$296*Entrant_age_breakdowns!$K76*$G$31</f>
        <v>147.28527646109134</v>
      </c>
      <c r="E303" s="444">
        <f>E$296*Entrant_age_breakdowns!$K76*$G$31</f>
        <v>148.21226446019202</v>
      </c>
      <c r="F303" s="444">
        <f>F$296*Entrant_age_breakdowns!$K76*$G$31</f>
        <v>150.19337349011542</v>
      </c>
      <c r="G303" s="444">
        <f>G$296*Entrant_age_breakdowns!$K76*$G$31</f>
        <v>162.15697379332948</v>
      </c>
      <c r="H303" s="444">
        <f>H$296*Entrant_age_breakdowns!$K76*$G$31</f>
        <v>164.01721661648151</v>
      </c>
      <c r="I303" s="444">
        <f>I$296*Entrant_age_breakdowns!$K76*$G$31</f>
        <v>154.43186338602936</v>
      </c>
      <c r="J303" s="444">
        <f>J$296*Entrant_age_breakdowns!$K76*$G$31</f>
        <v>149.86973045642614</v>
      </c>
      <c r="K303" s="444">
        <f>K$296*Entrant_age_breakdowns!$K76*$G$31</f>
        <v>146.90773917589911</v>
      </c>
      <c r="L303" s="444">
        <f>L$296*Entrant_age_breakdowns!$K76*$G$31</f>
        <v>146.39006756860854</v>
      </c>
      <c r="M303" s="444">
        <f>M$296*Entrant_age_breakdowns!$K76*$G$31</f>
        <v>144.92341256825429</v>
      </c>
      <c r="N303" s="444">
        <f>N$296*Entrant_age_breakdowns!$K76*$G$31</f>
        <v>146.4444154085819</v>
      </c>
      <c r="O303" s="318"/>
      <c r="P303" s="318"/>
    </row>
    <row r="304" spans="2:18" ht="13.15">
      <c r="B304" s="329" t="str">
        <f t="shared" si="143"/>
        <v>25-29</v>
      </c>
      <c r="C304" s="444">
        <f>C$296*Entrant_age_breakdowns!$K77*$G$31</f>
        <v>150.79856653666334</v>
      </c>
      <c r="D304" s="444">
        <f>D$296*Entrant_age_breakdowns!$K77*$G$31</f>
        <v>153.63121970165946</v>
      </c>
      <c r="E304" s="444">
        <f>E$296*Entrant_age_breakdowns!$K77*$G$31</f>
        <v>154.59814796748825</v>
      </c>
      <c r="F304" s="444">
        <f>F$296*Entrant_age_breakdowns!$K77*$G$31</f>
        <v>156.66461519314814</v>
      </c>
      <c r="G304" s="444">
        <f>G$296*Entrant_age_breakdowns!$K77*$G$31</f>
        <v>169.14367997659556</v>
      </c>
      <c r="H304" s="444">
        <f>H$296*Entrant_age_breakdowns!$K77*$G$31</f>
        <v>171.08407334604141</v>
      </c>
      <c r="I304" s="444">
        <f>I$296*Entrant_age_breakdowns!$K77*$G$31</f>
        <v>161.08572494728188</v>
      </c>
      <c r="J304" s="444">
        <f>J$296*Entrant_age_breakdowns!$K77*$G$31</f>
        <v>156.32702765413325</v>
      </c>
      <c r="K304" s="444">
        <f>K$296*Entrant_age_breakdowns!$K77*$G$31</f>
        <v>153.23741581982841</v>
      </c>
      <c r="L304" s="444">
        <f>L$296*Entrant_age_breakdowns!$K77*$G$31</f>
        <v>152.69743977915482</v>
      </c>
      <c r="M304" s="444">
        <f>M$296*Entrant_age_breakdowns!$K77*$G$31</f>
        <v>151.16759238367888</v>
      </c>
      <c r="N304" s="444">
        <f>N$296*Entrant_age_breakdowns!$K77*$G$31</f>
        <v>152.7541292537845</v>
      </c>
      <c r="O304" s="318"/>
      <c r="P304" s="318"/>
    </row>
    <row r="305" spans="1:16" ht="13.15">
      <c r="B305" s="329" t="str">
        <f t="shared" si="143"/>
        <v>30-34</v>
      </c>
      <c r="C305" s="444">
        <f>C$296*Entrant_age_breakdowns!$K78*$G$31</f>
        <v>73.840423322992066</v>
      </c>
      <c r="D305" s="444">
        <f>D$296*Entrant_age_breakdowns!$K78*$G$31</f>
        <v>75.227467733521465</v>
      </c>
      <c r="E305" s="444">
        <f>E$296*Entrant_age_breakdowns!$K78*$G$31</f>
        <v>75.700936375243643</v>
      </c>
      <c r="F305" s="444">
        <f>F$296*Entrant_age_breakdowns!$K78*$G$31</f>
        <v>76.712808160435429</v>
      </c>
      <c r="G305" s="444">
        <f>G$296*Entrant_age_breakdowns!$K78*$G$31</f>
        <v>82.823339894573408</v>
      </c>
      <c r="H305" s="444">
        <f>H$296*Entrant_age_breakdowns!$K78*$G$31</f>
        <v>83.773478023228449</v>
      </c>
      <c r="I305" s="444">
        <f>I$296*Entrant_age_breakdowns!$K78*$G$31</f>
        <v>78.877660408704486</v>
      </c>
      <c r="J305" s="444">
        <f>J$296*Entrant_age_breakdowns!$K78*$G$31</f>
        <v>76.54750415681039</v>
      </c>
      <c r="K305" s="444">
        <f>K$296*Entrant_age_breakdowns!$K78*$G$31</f>
        <v>75.034636687388343</v>
      </c>
      <c r="L305" s="444">
        <f>L$296*Entrant_age_breakdowns!$K78*$G$31</f>
        <v>74.770230596910579</v>
      </c>
      <c r="M305" s="444">
        <f>M$296*Entrant_age_breakdowns!$K78*$G$31</f>
        <v>74.021121491327293</v>
      </c>
      <c r="N305" s="444">
        <f>N$296*Entrant_age_breakdowns!$K78*$G$31</f>
        <v>74.797989314388786</v>
      </c>
      <c r="O305" s="318"/>
      <c r="P305" s="318"/>
    </row>
    <row r="306" spans="1:16" ht="13.15">
      <c r="B306" s="329" t="str">
        <f t="shared" si="143"/>
        <v>35-39</v>
      </c>
      <c r="C306" s="444">
        <f>C$296*Entrant_age_breakdowns!$K79*$G$31</f>
        <v>55.1639194756264</v>
      </c>
      <c r="D306" s="444">
        <f>D$296*Entrant_age_breakdowns!$K79*$G$31</f>
        <v>56.200137887279766</v>
      </c>
      <c r="E306" s="444">
        <f>E$296*Entrant_age_breakdowns!$K79*$G$31</f>
        <v>56.553851813213647</v>
      </c>
      <c r="F306" s="444">
        <f>F$296*Entrant_age_breakdowns!$K79*$G$31</f>
        <v>57.309790243222587</v>
      </c>
      <c r="G306" s="444">
        <f>G$296*Entrant_age_breakdowns!$K79*$G$31</f>
        <v>61.874781414261676</v>
      </c>
      <c r="H306" s="444">
        <f>H$296*Entrant_age_breakdowns!$K79*$G$31</f>
        <v>62.584600519585365</v>
      </c>
      <c r="I306" s="444">
        <f>I$296*Entrant_age_breakdowns!$K79*$G$31</f>
        <v>58.927085076132329</v>
      </c>
      <c r="J306" s="444">
        <f>J$296*Entrant_age_breakdowns!$K79*$G$31</f>
        <v>57.186296683264473</v>
      </c>
      <c r="K306" s="444">
        <f>K$296*Entrant_age_breakdowns!$K79*$G$31</f>
        <v>56.05607971666555</v>
      </c>
      <c r="L306" s="444">
        <f>L$296*Entrant_age_breakdowns!$K79*$G$31</f>
        <v>55.858550021850824</v>
      </c>
      <c r="M306" s="444">
        <f>M$296*Entrant_age_breakdowns!$K79*$G$31</f>
        <v>55.298913544712875</v>
      </c>
      <c r="N306" s="444">
        <f>N$296*Entrant_age_breakdowns!$K79*$G$31</f>
        <v>55.87928770978386</v>
      </c>
      <c r="O306" s="318"/>
      <c r="P306" s="318"/>
    </row>
    <row r="307" spans="1:16" ht="13.15">
      <c r="B307" s="329" t="str">
        <f t="shared" si="143"/>
        <v>40-44</v>
      </c>
      <c r="C307" s="444">
        <f>C$296*Entrant_age_breakdowns!$K80*$G$31</f>
        <v>46.060252374912395</v>
      </c>
      <c r="D307" s="444">
        <f>D$296*Entrant_age_breakdowns!$K80*$G$31</f>
        <v>46.92546431072077</v>
      </c>
      <c r="E307" s="444">
        <f>E$296*Entrant_age_breakdowns!$K80*$G$31</f>
        <v>47.220805048868193</v>
      </c>
      <c r="F307" s="444">
        <f>F$296*Entrant_age_breakdowns!$K80*$G$31</f>
        <v>47.851991432959174</v>
      </c>
      <c r="G307" s="444">
        <f>G$296*Entrant_age_breakdowns!$K80*$G$31</f>
        <v>51.66362496853872</v>
      </c>
      <c r="H307" s="444">
        <f>H$296*Entrant_age_breakdowns!$K80*$G$31</f>
        <v>52.256303071228459</v>
      </c>
      <c r="I307" s="444">
        <f>I$296*Entrant_age_breakdowns!$K80*$G$31</f>
        <v>49.20238511195398</v>
      </c>
      <c r="J307" s="444">
        <f>J$296*Entrant_age_breakdowns!$K80*$G$31</f>
        <v>47.748877937899053</v>
      </c>
      <c r="K307" s="444">
        <f>K$296*Entrant_age_breakdowns!$K80*$G$31</f>
        <v>46.805179969828536</v>
      </c>
      <c r="L307" s="444">
        <f>L$296*Entrant_age_breakdowns!$K80*$G$31</f>
        <v>46.640248476903601</v>
      </c>
      <c r="M307" s="444">
        <f>M$296*Entrant_age_breakdowns!$K80*$G$31</f>
        <v>46.172968457278259</v>
      </c>
      <c r="N307" s="444">
        <f>N$296*Entrant_age_breakdowns!$K80*$G$31</f>
        <v>46.657563837177989</v>
      </c>
      <c r="O307" s="318"/>
      <c r="P307" s="318"/>
    </row>
    <row r="308" spans="1:16" ht="13.15">
      <c r="B308" s="329" t="str">
        <f t="shared" si="143"/>
        <v>45-49</v>
      </c>
      <c r="C308" s="444">
        <f>C$296*Entrant_age_breakdowns!$K81*$G$31</f>
        <v>39.164509438252637</v>
      </c>
      <c r="D308" s="444">
        <f>D$296*Entrant_age_breakdowns!$K81*$G$31</f>
        <v>39.900189320122159</v>
      </c>
      <c r="E308" s="444">
        <f>E$296*Entrant_age_breakdowns!$K81*$G$31</f>
        <v>40.151314195264511</v>
      </c>
      <c r="F308" s="444">
        <f>F$296*Entrant_age_breakdowns!$K81*$G$31</f>
        <v>40.6880048085902</v>
      </c>
      <c r="G308" s="444">
        <f>G$296*Entrant_age_breakdowns!$K81*$G$31</f>
        <v>43.928993511046244</v>
      </c>
      <c r="H308" s="444">
        <f>H$296*Entrant_age_breakdowns!$K81*$G$31</f>
        <v>44.432940970076693</v>
      </c>
      <c r="I308" s="444">
        <f>I$296*Entrant_age_breakdowns!$K81*$G$31</f>
        <v>41.83622921595699</v>
      </c>
      <c r="J308" s="444">
        <f>J$296*Entrant_age_breakdowns!$K81*$G$31</f>
        <v>40.60032857491214</v>
      </c>
      <c r="K308" s="444">
        <f>K$296*Entrant_age_breakdowns!$K81*$G$31</f>
        <v>39.797912911260923</v>
      </c>
      <c r="L308" s="444">
        <f>L$296*Entrant_age_breakdowns!$K81*$G$31</f>
        <v>39.657673536132329</v>
      </c>
      <c r="M308" s="444">
        <f>M$296*Entrant_age_breakdowns!$K81*$G$31</f>
        <v>39.260350642849794</v>
      </c>
      <c r="N308" s="444">
        <f>N$296*Entrant_age_breakdowns!$K81*$G$31</f>
        <v>39.672396590304345</v>
      </c>
      <c r="O308" s="318"/>
      <c r="P308" s="318"/>
    </row>
    <row r="309" spans="1:16" ht="13.15">
      <c r="B309" s="329" t="str">
        <f t="shared" si="143"/>
        <v>50-54</v>
      </c>
      <c r="C309" s="444">
        <f>C$296*Entrant_age_breakdowns!$K82*$G$31</f>
        <v>28.875717491918643</v>
      </c>
      <c r="D309" s="444">
        <f>D$296*Entrant_age_breakdowns!$K82*$G$31</f>
        <v>29.418129097171732</v>
      </c>
      <c r="E309" s="444">
        <f>E$296*Entrant_age_breakdowns!$K82*$G$31</f>
        <v>29.60328170226785</v>
      </c>
      <c r="F309" s="444">
        <f>F$296*Entrant_age_breakdowns!$K82*$G$31</f>
        <v>29.998979918669367</v>
      </c>
      <c r="G309" s="444">
        <f>G$296*Entrant_age_breakdowns!$K82*$G$31</f>
        <v>32.388538105633764</v>
      </c>
      <c r="H309" s="444">
        <f>H$296*Entrant_age_breakdowns!$K82*$G$31</f>
        <v>32.760095024549749</v>
      </c>
      <c r="I309" s="444">
        <f>I$296*Entrant_age_breakdowns!$K82*$G$31</f>
        <v>30.845557702484665</v>
      </c>
      <c r="J309" s="444">
        <f>J$296*Entrant_age_breakdowns!$K82*$G$31</f>
        <v>29.934336847920974</v>
      </c>
      <c r="K309" s="444">
        <f>K$296*Entrant_age_breakdowns!$K82*$G$31</f>
        <v>29.342721419896439</v>
      </c>
      <c r="L309" s="444">
        <f>L$296*Entrant_age_breakdowns!$K82*$G$31</f>
        <v>29.239323914462567</v>
      </c>
      <c r="M309" s="444">
        <f>M$296*Entrant_age_breakdowns!$K82*$G$31</f>
        <v>28.94638053832794</v>
      </c>
      <c r="N309" s="444">
        <f>N$296*Entrant_age_breakdowns!$K82*$G$31</f>
        <v>29.250179118804134</v>
      </c>
      <c r="O309" s="318"/>
      <c r="P309" s="318"/>
    </row>
    <row r="310" spans="1:16" ht="13.15">
      <c r="B310" s="329" t="str">
        <f t="shared" si="143"/>
        <v>55-59</v>
      </c>
      <c r="C310" s="444">
        <f>C$296*Entrant_age_breakdowns!$K83*$G$31</f>
        <v>17.557607316896199</v>
      </c>
      <c r="D310" s="444">
        <f>D$296*Entrant_age_breakdowns!$K83*$G$31</f>
        <v>17.887415570901535</v>
      </c>
      <c r="E310" s="444">
        <f>E$296*Entrant_age_breakdowns!$K83*$G$31</f>
        <v>17.999995863837558</v>
      </c>
      <c r="F310" s="444">
        <f>F$296*Entrant_age_breakdowns!$K83*$G$31</f>
        <v>18.240596427322032</v>
      </c>
      <c r="G310" s="444">
        <f>G$296*Entrant_age_breakdowns!$K83*$G$31</f>
        <v>19.69354471577017</v>
      </c>
      <c r="H310" s="444">
        <f>H$296*Entrant_age_breakdowns!$K83*$G$31</f>
        <v>19.919466391310479</v>
      </c>
      <c r="I310" s="444">
        <f>I$296*Entrant_age_breakdowns!$K83*$G$31</f>
        <v>18.755350053637883</v>
      </c>
      <c r="J310" s="444">
        <f>J$296*Entrant_age_breakdowns!$K83*$G$31</f>
        <v>18.201290818646633</v>
      </c>
      <c r="K310" s="444">
        <f>K$296*Entrant_age_breakdowns!$K83*$G$31</f>
        <v>17.841564644889068</v>
      </c>
      <c r="L310" s="444">
        <f>L$296*Entrant_age_breakdowns!$K83*$G$31</f>
        <v>17.778694768202449</v>
      </c>
      <c r="M310" s="444">
        <f>M$296*Entrant_age_breakdowns!$K83*$G$31</f>
        <v>17.600573314919185</v>
      </c>
      <c r="N310" s="444">
        <f>N$296*Entrant_age_breakdowns!$K83*$G$31</f>
        <v>17.785295172685117</v>
      </c>
      <c r="O310" s="318"/>
      <c r="P310" s="318"/>
    </row>
    <row r="311" spans="1:16" ht="13.15">
      <c r="B311" s="329" t="str">
        <f t="shared" si="143"/>
        <v>60-64</v>
      </c>
      <c r="C311" s="444">
        <f>C$296*Entrant_age_breakdowns!$K84*$G$31</f>
        <v>8.8965829195105144</v>
      </c>
      <c r="D311" s="444">
        <f>D$296*Entrant_age_breakdowns!$K84*$G$31</f>
        <v>9.0636994534629416</v>
      </c>
      <c r="E311" s="444">
        <f>E$296*Entrant_age_breakdowns!$K84*$G$31</f>
        <v>9.120744806689645</v>
      </c>
      <c r="F311" s="444">
        <f>F$296*Entrant_age_breakdowns!$K84*$G$31</f>
        <v>9.2426590758088025</v>
      </c>
      <c r="G311" s="444">
        <f>G$296*Entrant_age_breakdowns!$K84*$G$31</f>
        <v>9.9788798314410592</v>
      </c>
      <c r="H311" s="444">
        <f>H$296*Entrant_age_breakdowns!$K84*$G$31</f>
        <v>10.093356188240818</v>
      </c>
      <c r="I311" s="444">
        <f>I$296*Entrant_age_breakdowns!$K84*$G$31</f>
        <v>9.5034889392965614</v>
      </c>
      <c r="J311" s="444">
        <f>J$296*Entrant_age_breakdowns!$K84*$G$31</f>
        <v>9.2227426031100421</v>
      </c>
      <c r="K311" s="444">
        <f>K$296*Entrant_age_breakdowns!$K84*$G$31</f>
        <v>9.0404664150515117</v>
      </c>
      <c r="L311" s="444">
        <f>L$296*Entrant_age_breakdowns!$K84*$G$31</f>
        <v>9.0086097354375614</v>
      </c>
      <c r="M311" s="444">
        <f>M$296*Entrant_age_breakdowns!$K84*$G$31</f>
        <v>8.9183541413650538</v>
      </c>
      <c r="N311" s="444">
        <f>N$296*Entrant_age_breakdowns!$K84*$G$31</f>
        <v>9.0119542142564857</v>
      </c>
      <c r="O311" s="318"/>
      <c r="P311" s="318"/>
    </row>
    <row r="312" spans="1:16" ht="13.15">
      <c r="B312" s="329" t="str">
        <f t="shared" si="143"/>
        <v>65 plus</v>
      </c>
      <c r="C312" s="444">
        <f>C$296*Entrant_age_breakdowns!$K85*$G$31</f>
        <v>2.736343572388539</v>
      </c>
      <c r="D312" s="444">
        <f>D$296*Entrant_age_breakdowns!$K85*$G$31</f>
        <v>2.7877440097989208</v>
      </c>
      <c r="E312" s="444">
        <f>E$296*Entrant_age_breakdowns!$K85*$G$31</f>
        <v>2.8052895873592893</v>
      </c>
      <c r="F312" s="444">
        <f>F$296*Entrant_age_breakdowns!$K85*$G$31</f>
        <v>2.8427870546121445</v>
      </c>
      <c r="G312" s="444">
        <f>G$296*Entrant_age_breakdowns!$K85*$G$31</f>
        <v>3.0692282568984037</v>
      </c>
      <c r="H312" s="444">
        <f>H$296*Entrant_age_breakdowns!$K85*$G$31</f>
        <v>3.1044380274309211</v>
      </c>
      <c r="I312" s="444">
        <f>I$296*Entrant_age_breakdowns!$K85*$G$31</f>
        <v>2.9230111279332056</v>
      </c>
      <c r="J312" s="444">
        <f>J$296*Entrant_age_breakdowns!$K85*$G$31</f>
        <v>2.8366612968299756</v>
      </c>
      <c r="K312" s="444">
        <f>K$296*Entrant_age_breakdowns!$K85*$G$31</f>
        <v>2.7805981678617036</v>
      </c>
      <c r="L312" s="444">
        <f>L$296*Entrant_age_breakdowns!$K85*$G$31</f>
        <v>2.7707999316975571</v>
      </c>
      <c r="M312" s="444">
        <f>M$296*Entrant_age_breakdowns!$K85*$G$31</f>
        <v>2.743039799864154</v>
      </c>
      <c r="N312" s="444">
        <f>N$296*Entrant_age_breakdowns!$K85*$G$31</f>
        <v>2.7718286011543531</v>
      </c>
      <c r="O312" s="318"/>
      <c r="P312" s="318"/>
    </row>
    <row r="313" spans="1:16" ht="13.15">
      <c r="B313" s="329" t="str">
        <f t="shared" si="143"/>
        <v>Total</v>
      </c>
      <c r="C313" s="444">
        <f>C$296*Entrant_age_breakdowns!$K86*$G$31</f>
        <v>567.66355227713268</v>
      </c>
      <c r="D313" s="444">
        <f>D$296*Entrant_age_breakdowns!$K86*$G$31</f>
        <v>578.3267435457301</v>
      </c>
      <c r="E313" s="444">
        <f>E$296*Entrant_age_breakdowns!$K86*$G$31</f>
        <v>581.9666318204246</v>
      </c>
      <c r="F313" s="444">
        <f>F$296*Entrant_age_breakdowns!$K86*$G$31</f>
        <v>589.74560580488333</v>
      </c>
      <c r="G313" s="444">
        <f>G$296*Entrant_age_breakdowns!$K86*$G$31</f>
        <v>636.72158446808851</v>
      </c>
      <c r="H313" s="444">
        <f>H$296*Entrant_age_breakdowns!$K86*$G$31</f>
        <v>644.0259681781738</v>
      </c>
      <c r="I313" s="444">
        <f>I$296*Entrant_age_breakdowns!$K86*$G$31</f>
        <v>606.38835596941135</v>
      </c>
      <c r="J313" s="444">
        <f>J$296*Entrant_age_breakdowns!$K86*$G$31</f>
        <v>588.47479702995304</v>
      </c>
      <c r="K313" s="444">
        <f>K$296*Entrant_age_breakdowns!$K86*$G$31</f>
        <v>576.84431492856959</v>
      </c>
      <c r="L313" s="444">
        <f>L$296*Entrant_age_breakdowns!$K86*$G$31</f>
        <v>574.81163832936079</v>
      </c>
      <c r="M313" s="444">
        <f>M$296*Entrant_age_breakdowns!$K86*$G$31</f>
        <v>569.0527068825777</v>
      </c>
      <c r="N313" s="444">
        <f>N$296*Entrant_age_breakdowns!$K86*$G$31</f>
        <v>575.02503922092137</v>
      </c>
      <c r="O313" s="318"/>
      <c r="P313" s="318"/>
    </row>
    <row r="314" spans="1:16">
      <c r="A314" s="300">
        <f>SUM(C314:N314)</f>
        <v>0</v>
      </c>
      <c r="C314" s="300">
        <f>SUM(C303:C312)-C313</f>
        <v>0</v>
      </c>
      <c r="D314" s="300">
        <f t="shared" ref="D314:N314" si="145">SUM(D303:D312)-D313</f>
        <v>0</v>
      </c>
      <c r="E314" s="300">
        <f t="shared" si="145"/>
        <v>0</v>
      </c>
      <c r="F314" s="300">
        <f t="shared" si="145"/>
        <v>0</v>
      </c>
      <c r="G314" s="300">
        <f t="shared" si="145"/>
        <v>0</v>
      </c>
      <c r="H314" s="300">
        <f t="shared" si="145"/>
        <v>0</v>
      </c>
      <c r="I314" s="300">
        <f t="shared" si="145"/>
        <v>0</v>
      </c>
      <c r="J314" s="300">
        <f t="shared" si="145"/>
        <v>0</v>
      </c>
      <c r="K314" s="300">
        <f t="shared" si="145"/>
        <v>0</v>
      </c>
      <c r="L314" s="300">
        <f t="shared" si="145"/>
        <v>0</v>
      </c>
      <c r="M314" s="300">
        <f t="shared" si="145"/>
        <v>0</v>
      </c>
      <c r="N314" s="300">
        <f t="shared" si="145"/>
        <v>0</v>
      </c>
    </row>
    <row r="316" spans="1:16" ht="13.15">
      <c r="B316" s="332" t="s">
        <v>47</v>
      </c>
      <c r="H316" s="316"/>
    </row>
    <row r="317" spans="1:16">
      <c r="H317" s="316"/>
    </row>
    <row r="318" spans="1:16" ht="13.15">
      <c r="B318" s="329" t="str">
        <f t="shared" ref="B318:B329" si="146">B302</f>
        <v>Age group</v>
      </c>
      <c r="C318" s="329" t="str">
        <f>C293</f>
        <v>2018/19</v>
      </c>
      <c r="D318" s="329" t="str">
        <f t="shared" ref="D318:N318" si="147">D302</f>
        <v>2019/20</v>
      </c>
      <c r="E318" s="329" t="str">
        <f t="shared" si="147"/>
        <v>2020/21</v>
      </c>
      <c r="F318" s="329" t="str">
        <f t="shared" si="147"/>
        <v>2021/22</v>
      </c>
      <c r="G318" s="329" t="str">
        <f t="shared" si="147"/>
        <v>2022/23</v>
      </c>
      <c r="H318" s="329" t="str">
        <f t="shared" si="147"/>
        <v>2023/24</v>
      </c>
      <c r="I318" s="329" t="str">
        <f t="shared" si="147"/>
        <v>2024/25</v>
      </c>
      <c r="J318" s="329" t="str">
        <f t="shared" si="147"/>
        <v>2025/26</v>
      </c>
      <c r="K318" s="329" t="str">
        <f t="shared" si="147"/>
        <v>2026/27</v>
      </c>
      <c r="L318" s="329" t="str">
        <f t="shared" si="147"/>
        <v>2027/28</v>
      </c>
      <c r="M318" s="329" t="str">
        <f t="shared" si="147"/>
        <v>2028/29</v>
      </c>
      <c r="N318" s="329" t="str">
        <f t="shared" si="147"/>
        <v>2029/30</v>
      </c>
    </row>
    <row r="319" spans="1:16" ht="13.15">
      <c r="B319" s="329" t="str">
        <f t="shared" si="146"/>
        <v>20-24</v>
      </c>
      <c r="C319" s="444">
        <f>C$296*Entrant_age_breakdowns!$K76*$H$31</f>
        <v>191.30531432825163</v>
      </c>
      <c r="D319" s="444">
        <f>D$296*Entrant_age_breakdowns!$K76*$H$31</f>
        <v>194.89886045112374</v>
      </c>
      <c r="E319" s="444">
        <f>E$296*Entrant_age_breakdowns!$K76*$H$31</f>
        <v>196.12552009435237</v>
      </c>
      <c r="F319" s="444">
        <f>F$296*Entrant_age_breakdowns!$K76*$H$31</f>
        <v>198.74707128832725</v>
      </c>
      <c r="G319" s="444">
        <f>G$296*Entrant_age_breakdowns!$K76*$H$31</f>
        <v>214.57819930067211</v>
      </c>
      <c r="H319" s="444">
        <f>H$296*Entrant_age_breakdowns!$K76*$H$31</f>
        <v>217.03981131720309</v>
      </c>
      <c r="I319" s="444">
        <f>I$296*Entrant_age_breakdowns!$K76*$H$31</f>
        <v>204.35575717055428</v>
      </c>
      <c r="J319" s="444">
        <f>J$296*Entrant_age_breakdowns!$K76*$H$31</f>
        <v>198.31880269302306</v>
      </c>
      <c r="K319" s="444">
        <f>K$296*Entrant_age_breakdowns!$K76*$H$31</f>
        <v>194.39927496349208</v>
      </c>
      <c r="L319" s="444">
        <f>L$296*Entrant_age_breakdowns!$K76*$H$31</f>
        <v>193.7142532914481</v>
      </c>
      <c r="M319" s="444">
        <f>M$296*Entrant_age_breakdowns!$K76*$H$31</f>
        <v>191.77346603075071</v>
      </c>
      <c r="N319" s="444">
        <f>N$296*Entrant_age_breakdowns!$K76*$H$31</f>
        <v>193.78617040586238</v>
      </c>
    </row>
    <row r="320" spans="1:16" ht="13.15">
      <c r="B320" s="329" t="str">
        <f t="shared" si="146"/>
        <v>25-29</v>
      </c>
      <c r="C320" s="444">
        <f>C$296*Entrant_age_breakdowns!$K77*$H$31</f>
        <v>199.5479078550176</v>
      </c>
      <c r="D320" s="444">
        <f>D$296*Entrant_age_breakdowns!$K77*$H$31</f>
        <v>203.29628574570819</v>
      </c>
      <c r="E320" s="444">
        <f>E$296*Entrant_age_breakdowns!$K77*$H$31</f>
        <v>204.57579732810186</v>
      </c>
      <c r="F320" s="444">
        <f>F$296*Entrant_age_breakdowns!$K77*$H$31</f>
        <v>207.31030085158952</v>
      </c>
      <c r="G320" s="444">
        <f>G$296*Entrant_age_breakdowns!$K77*$H$31</f>
        <v>223.82352990087711</v>
      </c>
      <c r="H320" s="444">
        <f>H$296*Entrant_age_breakdowns!$K77*$H$31</f>
        <v>226.39120309685887</v>
      </c>
      <c r="I320" s="444">
        <f>I$296*Entrant_age_breakdowns!$K77*$H$31</f>
        <v>213.16064294764854</v>
      </c>
      <c r="J320" s="444">
        <f>J$296*Entrant_age_breakdowns!$K77*$H$31</f>
        <v>206.86357984703693</v>
      </c>
      <c r="K320" s="444">
        <f>K$296*Entrant_age_breakdowns!$K77*$H$31</f>
        <v>202.77517508445095</v>
      </c>
      <c r="L320" s="444">
        <f>L$296*Entrant_age_breakdowns!$K77*$H$31</f>
        <v>202.0606385229774</v>
      </c>
      <c r="M320" s="444">
        <f>M$296*Entrant_age_breakdowns!$K77*$H$31</f>
        <v>200.03623037298047</v>
      </c>
      <c r="N320" s="444">
        <f>N$296*Entrant_age_breakdowns!$K77*$H$31</f>
        <v>202.13565426297779</v>
      </c>
    </row>
    <row r="321" spans="1:14" ht="13.15">
      <c r="B321" s="329" t="str">
        <f t="shared" si="146"/>
        <v>30-34</v>
      </c>
      <c r="C321" s="444">
        <f>C$296*Entrant_age_breakdowns!$K78*$H$31</f>
        <v>97.711154208150205</v>
      </c>
      <c r="D321" s="444">
        <f>D$296*Entrant_age_breakdowns!$K78*$H$31</f>
        <v>99.546594800059594</v>
      </c>
      <c r="E321" s="444">
        <f>E$296*Entrant_age_breakdowns!$K78*$H$31</f>
        <v>100.17312381197594</v>
      </c>
      <c r="F321" s="444">
        <f>F$296*Entrant_age_breakdowns!$K78*$H$31</f>
        <v>101.51210801049913</v>
      </c>
      <c r="G321" s="444">
        <f>G$296*Entrant_age_breakdowns!$K78*$H$31</f>
        <v>109.59801924581895</v>
      </c>
      <c r="H321" s="444">
        <f>H$296*Entrant_age_breakdowns!$K78*$H$31</f>
        <v>110.85531286671221</v>
      </c>
      <c r="I321" s="444">
        <f>I$296*Entrant_age_breakdowns!$K78*$H$31</f>
        <v>104.37680193219032</v>
      </c>
      <c r="J321" s="444">
        <f>J$296*Entrant_age_breakdowns!$K78*$H$31</f>
        <v>101.29336542666022</v>
      </c>
      <c r="K321" s="444">
        <f>K$296*Entrant_age_breakdowns!$K78*$H$31</f>
        <v>99.291426380961894</v>
      </c>
      <c r="L321" s="444">
        <f>L$296*Entrant_age_breakdowns!$K78*$H$31</f>
        <v>98.941544526042975</v>
      </c>
      <c r="M321" s="444">
        <f>M$296*Entrant_age_breakdowns!$K78*$H$31</f>
        <v>97.950267498632073</v>
      </c>
      <c r="N321" s="444">
        <f>N$296*Entrant_age_breakdowns!$K78*$H$31</f>
        <v>98.97827693089755</v>
      </c>
    </row>
    <row r="322" spans="1:14" ht="13.15">
      <c r="B322" s="329" t="str">
        <f t="shared" si="146"/>
        <v>35-39</v>
      </c>
      <c r="C322" s="444">
        <f>C$296*Entrant_age_breakdowns!$K79*$H$31</f>
        <v>72.997011664348904</v>
      </c>
      <c r="D322" s="444">
        <f>D$296*Entrant_age_breakdowns!$K79*$H$31</f>
        <v>74.368213134463701</v>
      </c>
      <c r="E322" s="444">
        <f>E$296*Entrant_age_breakdowns!$K79*$H$31</f>
        <v>74.836273776685587</v>
      </c>
      <c r="F322" s="444">
        <f>F$296*Entrant_age_breakdowns!$K79*$H$31</f>
        <v>75.836587875419525</v>
      </c>
      <c r="G322" s="444">
        <f>G$296*Entrant_age_breakdowns!$K79*$H$31</f>
        <v>81.877324591149531</v>
      </c>
      <c r="H322" s="444">
        <f>H$296*Entrant_age_breakdowns!$K79*$H$31</f>
        <v>82.816610160475051</v>
      </c>
      <c r="I322" s="444">
        <f>I$296*Entrant_age_breakdowns!$K79*$H$31</f>
        <v>77.976712995331752</v>
      </c>
      <c r="J322" s="444">
        <f>J$296*Entrant_age_breakdowns!$K79*$H$31</f>
        <v>75.673171988324739</v>
      </c>
      <c r="K322" s="444">
        <f>K$296*Entrant_age_breakdowns!$K79*$H$31</f>
        <v>74.177584621105126</v>
      </c>
      <c r="L322" s="444">
        <f>L$296*Entrant_age_breakdowns!$K79*$H$31</f>
        <v>73.916198599707272</v>
      </c>
      <c r="M322" s="444">
        <f>M$296*Entrant_age_breakdowns!$K79*$H$31</f>
        <v>73.175645882682076</v>
      </c>
      <c r="N322" s="444">
        <f>N$296*Entrant_age_breakdowns!$K79*$H$31</f>
        <v>73.943640254729772</v>
      </c>
    </row>
    <row r="323" spans="1:14" ht="13.15">
      <c r="B323" s="329" t="str">
        <f t="shared" si="146"/>
        <v>40-44</v>
      </c>
      <c r="C323" s="444">
        <f>C$296*Entrant_age_breakdowns!$K80*$H$31</f>
        <v>60.95036052251352</v>
      </c>
      <c r="D323" s="444">
        <f>D$296*Entrant_age_breakdowns!$K80*$H$31</f>
        <v>62.095273472331087</v>
      </c>
      <c r="E323" s="444">
        <f>E$296*Entrant_age_breakdowns!$K80*$H$31</f>
        <v>62.486090359753852</v>
      </c>
      <c r="F323" s="444">
        <f>F$296*Entrant_age_breakdowns!$K80*$H$31</f>
        <v>63.321323248929268</v>
      </c>
      <c r="G323" s="444">
        <f>G$296*Entrant_age_breakdowns!$K80*$H$31</f>
        <v>68.365160965715518</v>
      </c>
      <c r="H323" s="444">
        <f>H$296*Entrant_age_breakdowns!$K80*$H$31</f>
        <v>69.149436825489445</v>
      </c>
      <c r="I323" s="444">
        <f>I$296*Entrant_age_breakdowns!$K80*$H$31</f>
        <v>65.108264859932845</v>
      </c>
      <c r="J323" s="444">
        <f>J$296*Entrant_age_breakdowns!$K80*$H$31</f>
        <v>63.184875783390112</v>
      </c>
      <c r="K323" s="444">
        <f>K$296*Entrant_age_breakdowns!$K80*$H$31</f>
        <v>61.936104263206467</v>
      </c>
      <c r="L323" s="444">
        <f>L$296*Entrant_age_breakdowns!$K80*$H$31</f>
        <v>61.717854613302983</v>
      </c>
      <c r="M323" s="444">
        <f>M$296*Entrant_age_breakdowns!$K80*$H$31</f>
        <v>61.099514847612852</v>
      </c>
      <c r="N323" s="444">
        <f>N$296*Entrant_age_breakdowns!$K80*$H$31</f>
        <v>61.740767589174467</v>
      </c>
    </row>
    <row r="324" spans="1:14" ht="13.15">
      <c r="B324" s="329" t="str">
        <f t="shared" si="146"/>
        <v>45-49</v>
      </c>
      <c r="C324" s="444">
        <f>C$296*Entrant_age_breakdowns!$K81*$H$31</f>
        <v>51.825399273084685</v>
      </c>
      <c r="D324" s="444">
        <f>D$296*Entrant_age_breakdowns!$K81*$H$31</f>
        <v>52.798905750299092</v>
      </c>
      <c r="E324" s="444">
        <f>E$296*Entrant_age_breakdowns!$K81*$H$31</f>
        <v>53.131212910744317</v>
      </c>
      <c r="F324" s="444">
        <f>F$296*Entrant_age_breakdowns!$K81*$H$31</f>
        <v>53.841401949766315</v>
      </c>
      <c r="G324" s="444">
        <f>G$296*Entrant_age_breakdowns!$K81*$H$31</f>
        <v>58.130119872025958</v>
      </c>
      <c r="H324" s="444">
        <f>H$296*Entrant_age_breakdowns!$K81*$H$31</f>
        <v>58.796980727722008</v>
      </c>
      <c r="I324" s="444">
        <f>I$296*Entrant_age_breakdowns!$K81*$H$31</f>
        <v>55.360818105372829</v>
      </c>
      <c r="J324" s="444">
        <f>J$296*Entrant_age_breakdowns!$K81*$H$31</f>
        <v>53.725382219599894</v>
      </c>
      <c r="K324" s="444">
        <f>K$296*Entrant_age_breakdowns!$K81*$H$31</f>
        <v>52.663565979637397</v>
      </c>
      <c r="L324" s="444">
        <f>L$296*Entrant_age_breakdowns!$K81*$H$31</f>
        <v>52.477990781221941</v>
      </c>
      <c r="M324" s="444">
        <f>M$296*Entrant_age_breakdowns!$K81*$H$31</f>
        <v>51.952223501609545</v>
      </c>
      <c r="N324" s="444">
        <f>N$296*Entrant_age_breakdowns!$K81*$H$31</f>
        <v>52.497473424357992</v>
      </c>
    </row>
    <row r="325" spans="1:14" ht="13.15">
      <c r="B325" s="329" t="str">
        <f t="shared" si="146"/>
        <v>50-54</v>
      </c>
      <c r="C325" s="444">
        <f>C$296*Entrant_age_breakdowns!$K82*$H$31</f>
        <v>38.210502564187017</v>
      </c>
      <c r="D325" s="444">
        <f>D$296*Entrant_age_breakdowns!$K82*$H$31</f>
        <v>38.928262046325194</v>
      </c>
      <c r="E325" s="444">
        <f>E$296*Entrant_age_breakdowns!$K82*$H$31</f>
        <v>39.173269779683551</v>
      </c>
      <c r="F325" s="444">
        <f>F$296*Entrant_age_breakdowns!$K82*$H$31</f>
        <v>39.696887165699529</v>
      </c>
      <c r="G325" s="444">
        <f>G$296*Entrant_age_breakdowns!$K82*$H$31</f>
        <v>42.858928741145426</v>
      </c>
      <c r="H325" s="444">
        <f>H$296*Entrant_age_breakdowns!$K82*$H$31</f>
        <v>43.350600562181704</v>
      </c>
      <c r="I325" s="444">
        <f>I$296*Entrant_age_breakdowns!$K82*$H$31</f>
        <v>40.817142016104945</v>
      </c>
      <c r="J325" s="444">
        <f>J$296*Entrant_age_breakdowns!$K82*$H$31</f>
        <v>39.611346634238117</v>
      </c>
      <c r="K325" s="444">
        <f>K$296*Entrant_age_breakdowns!$K82*$H$31</f>
        <v>38.828476984821762</v>
      </c>
      <c r="L325" s="444">
        <f>L$296*Entrant_age_breakdowns!$K82*$H$31</f>
        <v>38.691653695578218</v>
      </c>
      <c r="M325" s="444">
        <f>M$296*Entrant_age_breakdowns!$K82*$H$31</f>
        <v>38.304009176335143</v>
      </c>
      <c r="N325" s="444">
        <f>N$296*Entrant_age_breakdowns!$K82*$H$31</f>
        <v>38.706018111404227</v>
      </c>
    </row>
    <row r="326" spans="1:14" ht="13.15">
      <c r="B326" s="329" t="str">
        <f t="shared" si="146"/>
        <v>55-59</v>
      </c>
      <c r="C326" s="444">
        <f>C$296*Entrant_age_breakdowns!$K83*$H$31</f>
        <v>23.233535221800441</v>
      </c>
      <c r="D326" s="444">
        <f>D$296*Entrant_age_breakdowns!$K83*$H$31</f>
        <v>23.669962096349547</v>
      </c>
      <c r="E326" s="444">
        <f>E$296*Entrant_age_breakdowns!$K83*$H$31</f>
        <v>23.818936734749879</v>
      </c>
      <c r="F326" s="444">
        <f>F$296*Entrant_age_breakdowns!$K83*$H$31</f>
        <v>24.137317341241868</v>
      </c>
      <c r="G326" s="444">
        <f>G$296*Entrant_age_breakdowns!$K83*$H$31</f>
        <v>26.059966858675207</v>
      </c>
      <c r="H326" s="444">
        <f>H$296*Entrant_age_breakdowns!$K83*$H$31</f>
        <v>26.358923266077177</v>
      </c>
      <c r="I326" s="444">
        <f>I$296*Entrant_age_breakdowns!$K83*$H$31</f>
        <v>24.818477723274668</v>
      </c>
      <c r="J326" s="444">
        <f>J$296*Entrant_age_breakdowns!$K83*$H$31</f>
        <v>24.085305228936832</v>
      </c>
      <c r="K326" s="444">
        <f>K$296*Entrant_age_breakdowns!$K83*$H$31</f>
        <v>23.609288732078682</v>
      </c>
      <c r="L326" s="444">
        <f>L$296*Entrant_age_breakdowns!$K83*$H$31</f>
        <v>23.526094623221766</v>
      </c>
      <c r="M326" s="444">
        <f>M$296*Entrant_age_breakdowns!$K83*$H$31</f>
        <v>23.290391034234876</v>
      </c>
      <c r="N326" s="444">
        <f>N$296*Entrant_age_breakdowns!$K83*$H$31</f>
        <v>23.534828770606339</v>
      </c>
    </row>
    <row r="327" spans="1:14" ht="13.15">
      <c r="B327" s="329" t="str">
        <f t="shared" si="146"/>
        <v>60-64</v>
      </c>
      <c r="C327" s="444">
        <f>C$296*Entrant_age_breakdowns!$K84*$H$31</f>
        <v>11.77262191159744</v>
      </c>
      <c r="D327" s="444">
        <f>D$296*Entrant_age_breakdowns!$K84*$H$31</f>
        <v>11.993762970720713</v>
      </c>
      <c r="E327" s="444">
        <f>E$296*Entrant_age_breakdowns!$K84*$H$31</f>
        <v>12.069249635817568</v>
      </c>
      <c r="F327" s="444">
        <f>F$296*Entrant_age_breakdowns!$K84*$H$31</f>
        <v>12.230575687511081</v>
      </c>
      <c r="G327" s="444">
        <f>G$296*Entrant_age_breakdowns!$K84*$H$31</f>
        <v>13.204797889219734</v>
      </c>
      <c r="H327" s="444">
        <f>H$296*Entrant_age_breakdowns!$K84*$H$31</f>
        <v>13.356281540708576</v>
      </c>
      <c r="I327" s="444">
        <f>I$296*Entrant_age_breakdowns!$K84*$H$31</f>
        <v>12.575725212207908</v>
      </c>
      <c r="J327" s="444">
        <f>J$296*Entrant_age_breakdowns!$K84*$H$31</f>
        <v>12.204220725722219</v>
      </c>
      <c r="K327" s="444">
        <f>K$296*Entrant_age_breakdowns!$K84*$H$31</f>
        <v>11.963019281874114</v>
      </c>
      <c r="L327" s="444">
        <f>L$296*Entrant_age_breakdowns!$K84*$H$31</f>
        <v>11.920864147948317</v>
      </c>
      <c r="M327" s="444">
        <f>M$296*Entrant_age_breakdowns!$K84*$H$31</f>
        <v>11.801431215772521</v>
      </c>
      <c r="N327" s="444">
        <f>N$296*Entrant_age_breakdowns!$K84*$H$31</f>
        <v>11.925289811709648</v>
      </c>
    </row>
    <row r="328" spans="1:14" ht="13.15">
      <c r="B328" s="329" t="str">
        <f t="shared" si="146"/>
        <v>65 plus</v>
      </c>
      <c r="C328" s="444">
        <f>C$296*Entrant_age_breakdowns!$K85*$H$31</f>
        <v>3.6209338562240392</v>
      </c>
      <c r="D328" s="444">
        <f>D$296*Entrant_age_breakdowns!$K85*$H$31</f>
        <v>3.6889507477876657</v>
      </c>
      <c r="E328" s="444">
        <f>E$296*Entrant_age_breakdowns!$K85*$H$31</f>
        <v>3.7121683643386048</v>
      </c>
      <c r="F328" s="444">
        <f>F$296*Entrant_age_breakdowns!$K85*$H$31</f>
        <v>3.7617878090854493</v>
      </c>
      <c r="G328" s="444">
        <f>G$296*Entrant_age_breakdowns!$K85*$H$31</f>
        <v>4.0614316930172762</v>
      </c>
      <c r="H328" s="444">
        <f>H$296*Entrant_age_breakdowns!$K85*$H$31</f>
        <v>4.10802388687683</v>
      </c>
      <c r="I328" s="444">
        <f>I$296*Entrant_age_breakdowns!$K85*$H$31</f>
        <v>3.8679462849813926</v>
      </c>
      <c r="J328" s="444">
        <f>J$296*Entrant_age_breakdowns!$K85*$H$31</f>
        <v>3.7536817496080119</v>
      </c>
      <c r="K328" s="444">
        <f>K$296*Entrant_age_breakdowns!$K85*$H$31</f>
        <v>3.6794948368915383</v>
      </c>
      <c r="L328" s="444">
        <f>L$296*Entrant_age_breakdowns!$K85*$H$31</f>
        <v>3.66652908017296</v>
      </c>
      <c r="M328" s="444">
        <f>M$296*Entrant_age_breakdowns!$K85*$H$31</f>
        <v>3.6297948037381218</v>
      </c>
      <c r="N328" s="444">
        <f>N$296*Entrant_age_breakdowns!$K85*$H$31</f>
        <v>3.6678902923031034</v>
      </c>
    </row>
    <row r="329" spans="1:14" ht="13.15">
      <c r="B329" s="329" t="str">
        <f t="shared" si="146"/>
        <v>Total</v>
      </c>
      <c r="C329" s="444">
        <f>C$296*Entrant_age_breakdowns!$K86*$H$31</f>
        <v>751.1747414051755</v>
      </c>
      <c r="D329" s="444">
        <f>D$296*Entrant_age_breakdowns!$K86*$H$31</f>
        <v>765.2850712151685</v>
      </c>
      <c r="E329" s="444">
        <f>E$296*Entrant_age_breakdowns!$K86*$H$31</f>
        <v>770.10164279620346</v>
      </c>
      <c r="F329" s="444">
        <f>F$296*Entrant_age_breakdowns!$K86*$H$31</f>
        <v>780.39536122806885</v>
      </c>
      <c r="G329" s="444">
        <f>G$296*Entrant_age_breakdowns!$K86*$H$31</f>
        <v>842.55747905831674</v>
      </c>
      <c r="H329" s="444">
        <f>H$296*Entrant_age_breakdowns!$K86*$H$31</f>
        <v>852.22318425030494</v>
      </c>
      <c r="I329" s="444">
        <f>I$296*Entrant_age_breakdowns!$K86*$H$31</f>
        <v>802.41828924759943</v>
      </c>
      <c r="J329" s="444">
        <f>J$296*Entrant_age_breakdowns!$K86*$H$31</f>
        <v>778.71373229654012</v>
      </c>
      <c r="K329" s="444">
        <f>K$296*Entrant_age_breakdowns!$K86*$H$31</f>
        <v>763.32341112851998</v>
      </c>
      <c r="L329" s="444">
        <f>L$296*Entrant_age_breakdowns!$K86*$H$31</f>
        <v>760.63362188162193</v>
      </c>
      <c r="M329" s="444">
        <f>M$296*Entrant_age_breakdowns!$K86*$H$31</f>
        <v>753.01297436434834</v>
      </c>
      <c r="N329" s="444">
        <f>N$296*Entrant_age_breakdowns!$K86*$H$31</f>
        <v>760.91600985402329</v>
      </c>
    </row>
    <row r="330" spans="1:14">
      <c r="A330" s="300">
        <f>SUM(C330:N330)</f>
        <v>0</v>
      </c>
      <c r="C330" s="300">
        <f>SUM(C319:C328)-C329</f>
        <v>0</v>
      </c>
      <c r="D330" s="300">
        <f t="shared" ref="D330:N330" si="148">SUM(D319:D328)-D329</f>
        <v>0</v>
      </c>
      <c r="E330" s="300">
        <f t="shared" si="148"/>
        <v>0</v>
      </c>
      <c r="F330" s="300">
        <f t="shared" si="148"/>
        <v>0</v>
      </c>
      <c r="G330" s="300">
        <f t="shared" si="148"/>
        <v>0</v>
      </c>
      <c r="H330" s="300">
        <f t="shared" si="148"/>
        <v>0</v>
      </c>
      <c r="I330" s="300">
        <f t="shared" si="148"/>
        <v>0</v>
      </c>
      <c r="J330" s="300">
        <f t="shared" si="148"/>
        <v>0</v>
      </c>
      <c r="K330" s="300">
        <f t="shared" si="148"/>
        <v>0</v>
      </c>
      <c r="L330" s="300">
        <f t="shared" si="148"/>
        <v>0</v>
      </c>
      <c r="M330" s="300">
        <f t="shared" si="148"/>
        <v>0</v>
      </c>
      <c r="N330" s="300">
        <f t="shared" si="148"/>
        <v>0</v>
      </c>
    </row>
    <row r="331" spans="1:14">
      <c r="C331" s="320">
        <f>C296</f>
        <v>1318.8382936823082</v>
      </c>
      <c r="D331" s="320">
        <f t="shared" ref="D331:N331" si="149">D296</f>
        <v>1343.6118147608986</v>
      </c>
      <c r="E331" s="320">
        <f t="shared" si="149"/>
        <v>1352.0682746166281</v>
      </c>
      <c r="F331" s="320">
        <f t="shared" si="149"/>
        <v>1370.1409670329522</v>
      </c>
      <c r="G331" s="320">
        <f t="shared" si="149"/>
        <v>1479.2790635264053</v>
      </c>
      <c r="H331" s="320">
        <f t="shared" si="149"/>
        <v>1496.2491524284787</v>
      </c>
      <c r="I331" s="320">
        <f t="shared" si="149"/>
        <v>1408.8066452170108</v>
      </c>
      <c r="J331" s="320">
        <f t="shared" si="149"/>
        <v>1367.1885293264932</v>
      </c>
      <c r="K331" s="320">
        <f t="shared" si="149"/>
        <v>1340.1677260570896</v>
      </c>
      <c r="L331" s="320">
        <f t="shared" si="149"/>
        <v>1335.4452602109827</v>
      </c>
      <c r="M331" s="320">
        <f t="shared" si="149"/>
        <v>1322.065681246926</v>
      </c>
      <c r="N331" s="320">
        <f t="shared" si="149"/>
        <v>1335.9410490749447</v>
      </c>
    </row>
    <row r="332" spans="1:14">
      <c r="C332" s="320">
        <f>C313+C329</f>
        <v>1318.8382936823082</v>
      </c>
      <c r="D332" s="320">
        <f t="shared" ref="D332:N332" si="150">D313+D329</f>
        <v>1343.6118147608986</v>
      </c>
      <c r="E332" s="320">
        <f t="shared" si="150"/>
        <v>1352.0682746166281</v>
      </c>
      <c r="F332" s="320">
        <f t="shared" si="150"/>
        <v>1370.1409670329522</v>
      </c>
      <c r="G332" s="320">
        <f t="shared" si="150"/>
        <v>1479.2790635264053</v>
      </c>
      <c r="H332" s="320">
        <f t="shared" si="150"/>
        <v>1496.2491524284787</v>
      </c>
      <c r="I332" s="320">
        <f t="shared" si="150"/>
        <v>1408.8066452170108</v>
      </c>
      <c r="J332" s="320">
        <f t="shared" si="150"/>
        <v>1367.1885293264932</v>
      </c>
      <c r="K332" s="320">
        <f t="shared" si="150"/>
        <v>1340.1677260570896</v>
      </c>
      <c r="L332" s="320">
        <f t="shared" si="150"/>
        <v>1335.4452602109827</v>
      </c>
      <c r="M332" s="320">
        <f t="shared" si="150"/>
        <v>1322.065681246926</v>
      </c>
      <c r="N332" s="320">
        <f t="shared" si="150"/>
        <v>1335.9410490749447</v>
      </c>
    </row>
    <row r="333" spans="1:14">
      <c r="A333" s="300">
        <f>SUM(C333:L333)</f>
        <v>0</v>
      </c>
      <c r="C333" s="320">
        <f>C331-C332</f>
        <v>0</v>
      </c>
      <c r="D333" s="320">
        <f t="shared" ref="D333:K333" si="151">D331-D332</f>
        <v>0</v>
      </c>
      <c r="E333" s="320">
        <f t="shared" si="151"/>
        <v>0</v>
      </c>
      <c r="F333" s="320">
        <f t="shared" si="151"/>
        <v>0</v>
      </c>
      <c r="G333" s="320">
        <f t="shared" si="151"/>
        <v>0</v>
      </c>
      <c r="H333" s="320">
        <f t="shared" si="151"/>
        <v>0</v>
      </c>
      <c r="I333" s="320">
        <f t="shared" si="151"/>
        <v>0</v>
      </c>
      <c r="J333" s="320">
        <f t="shared" si="151"/>
        <v>0</v>
      </c>
      <c r="K333" s="320">
        <f t="shared" si="151"/>
        <v>0</v>
      </c>
      <c r="L333" s="320">
        <f>L331-L332</f>
        <v>0</v>
      </c>
      <c r="M333" s="320">
        <f>M331-M332</f>
        <v>0</v>
      </c>
      <c r="N333" s="320">
        <f>N331-N332</f>
        <v>0</v>
      </c>
    </row>
    <row r="334" spans="1:14" ht="13.15">
      <c r="C334" s="320"/>
      <c r="D334" s="320"/>
      <c r="E334" s="320"/>
      <c r="F334" s="320"/>
      <c r="G334" s="320"/>
      <c r="H334" s="333"/>
      <c r="I334" s="320"/>
      <c r="J334" s="320"/>
      <c r="K334" s="320"/>
      <c r="L334" s="320"/>
    </row>
    <row r="335" spans="1:14" ht="15">
      <c r="B335" s="331" t="s">
        <v>175</v>
      </c>
      <c r="C335" s="320"/>
      <c r="D335" s="320"/>
      <c r="E335" s="320"/>
      <c r="F335" s="320"/>
      <c r="G335" s="320"/>
      <c r="H335" s="333"/>
      <c r="I335" s="320"/>
      <c r="J335" s="320"/>
      <c r="K335" s="320"/>
      <c r="L335" s="320"/>
    </row>
    <row r="336" spans="1:14" ht="15">
      <c r="B336" s="331"/>
      <c r="C336" s="320"/>
      <c r="D336" s="320"/>
      <c r="E336" s="320"/>
      <c r="F336" s="320"/>
      <c r="G336" s="320"/>
      <c r="H336" s="333"/>
      <c r="I336" s="320"/>
      <c r="J336" s="320"/>
      <c r="K336" s="320"/>
      <c r="L336" s="320"/>
    </row>
    <row r="337" spans="1:14" ht="13.15">
      <c r="B337" s="332" t="s">
        <v>46</v>
      </c>
      <c r="C337" s="320"/>
      <c r="D337" s="320"/>
      <c r="E337" s="320"/>
      <c r="F337" s="320"/>
      <c r="G337" s="320"/>
      <c r="H337" s="330"/>
      <c r="I337" s="320"/>
      <c r="J337" s="320"/>
      <c r="K337" s="320"/>
      <c r="L337" s="320"/>
    </row>
    <row r="338" spans="1:14">
      <c r="C338" s="320"/>
      <c r="D338" s="320"/>
      <c r="E338" s="320"/>
      <c r="F338" s="320"/>
      <c r="G338" s="320"/>
      <c r="H338" s="330"/>
      <c r="I338" s="320"/>
      <c r="J338" s="320"/>
      <c r="K338" s="320"/>
      <c r="L338" s="320"/>
    </row>
    <row r="339" spans="1:14" ht="13.15">
      <c r="B339" s="329" t="str">
        <f>B318</f>
        <v>Age group</v>
      </c>
      <c r="C339" s="329" t="str">
        <f t="shared" ref="C339:N339" si="152">C318</f>
        <v>2018/19</v>
      </c>
      <c r="D339" s="329" t="str">
        <f t="shared" si="152"/>
        <v>2019/20</v>
      </c>
      <c r="E339" s="329" t="str">
        <f t="shared" si="152"/>
        <v>2020/21</v>
      </c>
      <c r="F339" s="329" t="str">
        <f t="shared" si="152"/>
        <v>2021/22</v>
      </c>
      <c r="G339" s="329" t="str">
        <f t="shared" si="152"/>
        <v>2022/23</v>
      </c>
      <c r="H339" s="329" t="str">
        <f t="shared" si="152"/>
        <v>2023/24</v>
      </c>
      <c r="I339" s="329" t="str">
        <f t="shared" si="152"/>
        <v>2024/25</v>
      </c>
      <c r="J339" s="329" t="str">
        <f t="shared" si="152"/>
        <v>2025/26</v>
      </c>
      <c r="K339" s="329" t="str">
        <f t="shared" si="152"/>
        <v>2026/27</v>
      </c>
      <c r="L339" s="329" t="str">
        <f t="shared" si="152"/>
        <v>2027/28</v>
      </c>
      <c r="M339" s="329" t="str">
        <f t="shared" si="152"/>
        <v>2028/29</v>
      </c>
      <c r="N339" s="329" t="str">
        <f t="shared" si="152"/>
        <v>2029/30</v>
      </c>
    </row>
    <row r="340" spans="1:14" ht="13.15">
      <c r="B340" s="329" t="str">
        <f t="shared" ref="B340:B350" si="153">B319</f>
        <v>20-24</v>
      </c>
      <c r="C340" s="444">
        <f t="shared" ref="C340:N340" si="154">C303+C247</f>
        <v>287.34795376642631</v>
      </c>
      <c r="D340" s="444">
        <f t="shared" si="154"/>
        <v>347.21860909090589</v>
      </c>
      <c r="E340" s="444">
        <f t="shared" si="154"/>
        <v>389.8219305742532</v>
      </c>
      <c r="F340" s="444">
        <f t="shared" si="154"/>
        <v>421.3520478073317</v>
      </c>
      <c r="G340" s="444">
        <f t="shared" si="154"/>
        <v>455.24787952039316</v>
      </c>
      <c r="H340" s="444">
        <f t="shared" si="154"/>
        <v>480.6859358817768</v>
      </c>
      <c r="I340" s="444">
        <f t="shared" si="154"/>
        <v>488.79519934463951</v>
      </c>
      <c r="J340" s="444">
        <f t="shared" si="154"/>
        <v>489.87383969590246</v>
      </c>
      <c r="K340" s="444">
        <f t="shared" si="154"/>
        <v>487.66214660224921</v>
      </c>
      <c r="L340" s="444">
        <f t="shared" si="154"/>
        <v>485.6060295658159</v>
      </c>
      <c r="M340" s="444">
        <f t="shared" si="154"/>
        <v>482.70914725880652</v>
      </c>
      <c r="N340" s="444">
        <f t="shared" si="154"/>
        <v>482.21508962045738</v>
      </c>
    </row>
    <row r="341" spans="1:14" ht="13.15">
      <c r="B341" s="329" t="str">
        <f t="shared" si="153"/>
        <v>25-29</v>
      </c>
      <c r="C341" s="444">
        <f t="shared" ref="C341:N341" si="155">C304+C248</f>
        <v>625.27970659023993</v>
      </c>
      <c r="D341" s="444">
        <f t="shared" si="155"/>
        <v>643.19031781407637</v>
      </c>
      <c r="E341" s="444">
        <f t="shared" si="155"/>
        <v>667.28395758600345</v>
      </c>
      <c r="F341" s="444">
        <f t="shared" si="155"/>
        <v>693.57496907410336</v>
      </c>
      <c r="G341" s="444">
        <f t="shared" si="155"/>
        <v>730.04668667121507</v>
      </c>
      <c r="H341" s="444">
        <f t="shared" si="155"/>
        <v>763.54266261203293</v>
      </c>
      <c r="I341" s="444">
        <f t="shared" si="155"/>
        <v>781.52616545702153</v>
      </c>
      <c r="J341" s="444">
        <f t="shared" si="155"/>
        <v>790.8167183924038</v>
      </c>
      <c r="K341" s="444">
        <f t="shared" si="155"/>
        <v>794.43916701613125</v>
      </c>
      <c r="L341" s="444">
        <f t="shared" si="155"/>
        <v>796.05425171299316</v>
      </c>
      <c r="M341" s="444">
        <f t="shared" si="155"/>
        <v>795.29743632505881</v>
      </c>
      <c r="N341" s="444">
        <f t="shared" si="155"/>
        <v>795.84416342195391</v>
      </c>
    </row>
    <row r="342" spans="1:14" ht="13.15">
      <c r="B342" s="329" t="str">
        <f t="shared" si="153"/>
        <v>30-34</v>
      </c>
      <c r="C342" s="444">
        <f t="shared" ref="C342:N342" si="156">C305+C249</f>
        <v>744.85517930243782</v>
      </c>
      <c r="D342" s="444">
        <f t="shared" si="156"/>
        <v>736.62906729061615</v>
      </c>
      <c r="E342" s="444">
        <f t="shared" si="156"/>
        <v>734.38238471349064</v>
      </c>
      <c r="F342" s="444">
        <f t="shared" si="156"/>
        <v>738.02624519359517</v>
      </c>
      <c r="G342" s="444">
        <f t="shared" si="156"/>
        <v>751.63384571912343</v>
      </c>
      <c r="H342" s="444">
        <f t="shared" si="156"/>
        <v>769.26023999008987</v>
      </c>
      <c r="I342" s="444">
        <f t="shared" si="156"/>
        <v>783.44380735774689</v>
      </c>
      <c r="J342" s="444">
        <f t="shared" si="156"/>
        <v>794.82084202330236</v>
      </c>
      <c r="K342" s="444">
        <f t="shared" si="156"/>
        <v>803.36095264029746</v>
      </c>
      <c r="L342" s="444">
        <f t="shared" si="156"/>
        <v>810.02792693706658</v>
      </c>
      <c r="M342" s="444">
        <f t="shared" si="156"/>
        <v>814.46741246410033</v>
      </c>
      <c r="N342" s="444">
        <f t="shared" si="156"/>
        <v>818.36318603800726</v>
      </c>
    </row>
    <row r="343" spans="1:14" ht="13.15">
      <c r="B343" s="329" t="str">
        <f t="shared" si="153"/>
        <v>35-39</v>
      </c>
      <c r="C343" s="444">
        <f t="shared" ref="C343:N343" si="157">C306+C250</f>
        <v>865.02752391891875</v>
      </c>
      <c r="D343" s="444">
        <f t="shared" si="157"/>
        <v>834.85004630367757</v>
      </c>
      <c r="E343" s="444">
        <f t="shared" si="157"/>
        <v>811.35961946937311</v>
      </c>
      <c r="F343" s="444">
        <f t="shared" si="157"/>
        <v>794.16127765813394</v>
      </c>
      <c r="G343" s="444">
        <f t="shared" si="157"/>
        <v>786.66403974362163</v>
      </c>
      <c r="H343" s="444">
        <f t="shared" si="157"/>
        <v>784.34090250125541</v>
      </c>
      <c r="I343" s="444">
        <f t="shared" si="157"/>
        <v>782.22637266401875</v>
      </c>
      <c r="J343" s="444">
        <f t="shared" si="157"/>
        <v>781.54563321163437</v>
      </c>
      <c r="K343" s="444">
        <f t="shared" si="157"/>
        <v>782.01769173022103</v>
      </c>
      <c r="L343" s="444">
        <f t="shared" si="157"/>
        <v>783.75093770657259</v>
      </c>
      <c r="M343" s="444">
        <f t="shared" si="157"/>
        <v>785.70929130387469</v>
      </c>
      <c r="N343" s="444">
        <f t="shared" si="157"/>
        <v>788.56195481824318</v>
      </c>
    </row>
    <row r="344" spans="1:14" ht="13.15">
      <c r="B344" s="329" t="str">
        <f t="shared" si="153"/>
        <v>40-44</v>
      </c>
      <c r="C344" s="444">
        <f t="shared" ref="C344:N344" si="158">C307+C251</f>
        <v>804.415233392603</v>
      </c>
      <c r="D344" s="444">
        <f t="shared" si="158"/>
        <v>805.82886074240446</v>
      </c>
      <c r="E344" s="444">
        <f t="shared" si="158"/>
        <v>801.59548281275329</v>
      </c>
      <c r="F344" s="444">
        <f t="shared" si="158"/>
        <v>794.57989103633543</v>
      </c>
      <c r="G344" s="444">
        <f t="shared" si="158"/>
        <v>789.97947673921544</v>
      </c>
      <c r="H344" s="444">
        <f t="shared" si="158"/>
        <v>785.75864772648663</v>
      </c>
      <c r="I344" s="444">
        <f t="shared" si="158"/>
        <v>779.13506398720415</v>
      </c>
      <c r="J344" s="444">
        <f t="shared" si="158"/>
        <v>772.36438116901058</v>
      </c>
      <c r="K344" s="444">
        <f t="shared" si="158"/>
        <v>766.26063049008803</v>
      </c>
      <c r="L344" s="444">
        <f t="shared" si="158"/>
        <v>761.64572027032887</v>
      </c>
      <c r="M344" s="444">
        <f t="shared" si="158"/>
        <v>758.06971223125697</v>
      </c>
      <c r="N344" s="444">
        <f t="shared" si="158"/>
        <v>756.25976912401177</v>
      </c>
    </row>
    <row r="345" spans="1:14" ht="13.15">
      <c r="B345" s="329" t="str">
        <f t="shared" si="153"/>
        <v>45-49</v>
      </c>
      <c r="C345" s="444">
        <f t="shared" ref="C345:N345" si="159">C308+C252</f>
        <v>684.24844977093858</v>
      </c>
      <c r="D345" s="444">
        <f t="shared" si="159"/>
        <v>687.30310403297221</v>
      </c>
      <c r="E345" s="444">
        <f t="shared" si="159"/>
        <v>690.07771736253153</v>
      </c>
      <c r="F345" s="444">
        <f t="shared" si="159"/>
        <v>691.72788122956445</v>
      </c>
      <c r="G345" s="444">
        <f t="shared" si="159"/>
        <v>694.89302849876742</v>
      </c>
      <c r="H345" s="444">
        <f t="shared" si="159"/>
        <v>696.87020255994253</v>
      </c>
      <c r="I345" s="444">
        <f t="shared" si="159"/>
        <v>694.94755362205456</v>
      </c>
      <c r="J345" s="444">
        <f t="shared" si="159"/>
        <v>691.09532882053304</v>
      </c>
      <c r="K345" s="444">
        <f t="shared" si="159"/>
        <v>686.23896257197043</v>
      </c>
      <c r="L345" s="444">
        <f t="shared" si="159"/>
        <v>681.43253162040469</v>
      </c>
      <c r="M345" s="444">
        <f t="shared" si="159"/>
        <v>676.67765356000245</v>
      </c>
      <c r="N345" s="444">
        <f t="shared" si="159"/>
        <v>672.95972435472572</v>
      </c>
    </row>
    <row r="346" spans="1:14" ht="13.15">
      <c r="B346" s="329" t="str">
        <f t="shared" si="153"/>
        <v>50-54</v>
      </c>
      <c r="C346" s="444">
        <f t="shared" ref="C346:N346" si="160">C309+C253</f>
        <v>431.55862799000801</v>
      </c>
      <c r="D346" s="444">
        <f t="shared" si="160"/>
        <v>459.15226475320566</v>
      </c>
      <c r="E346" s="444">
        <f t="shared" si="160"/>
        <v>479.58013327489755</v>
      </c>
      <c r="F346" s="444">
        <f t="shared" si="160"/>
        <v>494.94133056876763</v>
      </c>
      <c r="G346" s="444">
        <f t="shared" si="160"/>
        <v>508.57745195847389</v>
      </c>
      <c r="H346" s="444">
        <f t="shared" si="160"/>
        <v>519.23564832650925</v>
      </c>
      <c r="I346" s="444">
        <f t="shared" si="160"/>
        <v>525.27275697880839</v>
      </c>
      <c r="J346" s="444">
        <f t="shared" si="160"/>
        <v>528.32324290473071</v>
      </c>
      <c r="K346" s="444">
        <f t="shared" si="160"/>
        <v>529.21995002597703</v>
      </c>
      <c r="L346" s="444">
        <f t="shared" si="160"/>
        <v>528.89025967130806</v>
      </c>
      <c r="M346" s="444">
        <f t="shared" si="160"/>
        <v>527.50551164521266</v>
      </c>
      <c r="N346" s="444">
        <f t="shared" si="160"/>
        <v>525.97444617038082</v>
      </c>
    </row>
    <row r="347" spans="1:14" ht="13.15">
      <c r="B347" s="329" t="str">
        <f t="shared" si="153"/>
        <v>55-59</v>
      </c>
      <c r="C347" s="444">
        <f t="shared" ref="C347:N347" si="161">C310+C254</f>
        <v>237.52985542977515</v>
      </c>
      <c r="D347" s="444">
        <f t="shared" si="161"/>
        <v>227.09655446749207</v>
      </c>
      <c r="E347" s="444">
        <f t="shared" si="161"/>
        <v>225.0752864809111</v>
      </c>
      <c r="F347" s="444">
        <f t="shared" si="161"/>
        <v>227.15251701353802</v>
      </c>
      <c r="G347" s="444">
        <f t="shared" si="161"/>
        <v>232.18908527277378</v>
      </c>
      <c r="H347" s="444">
        <f t="shared" si="161"/>
        <v>237.52960992761638</v>
      </c>
      <c r="I347" s="444">
        <f t="shared" si="161"/>
        <v>241.21331740232381</v>
      </c>
      <c r="J347" s="444">
        <f t="shared" si="161"/>
        <v>243.80409797524393</v>
      </c>
      <c r="K347" s="444">
        <f t="shared" si="161"/>
        <v>245.47517162243767</v>
      </c>
      <c r="L347" s="444">
        <f t="shared" si="161"/>
        <v>246.5600538394151</v>
      </c>
      <c r="M347" s="444">
        <f t="shared" si="161"/>
        <v>246.98901581980829</v>
      </c>
      <c r="N347" s="444">
        <f t="shared" si="161"/>
        <v>247.22386569663843</v>
      </c>
    </row>
    <row r="348" spans="1:14" ht="13.15">
      <c r="B348" s="329" t="str">
        <f t="shared" si="153"/>
        <v>60-64</v>
      </c>
      <c r="C348" s="444">
        <f t="shared" ref="C348:N348" si="162">C311+C255</f>
        <v>91.28517211618572</v>
      </c>
      <c r="D348" s="444">
        <f t="shared" si="162"/>
        <v>87.249999779265138</v>
      </c>
      <c r="E348" s="444">
        <f t="shared" si="162"/>
        <v>83.863149117942186</v>
      </c>
      <c r="F348" s="444">
        <f t="shared" si="162"/>
        <v>81.949294291092372</v>
      </c>
      <c r="G348" s="444">
        <f t="shared" si="162"/>
        <v>81.961962572808559</v>
      </c>
      <c r="H348" s="444">
        <f t="shared" si="162"/>
        <v>82.736310124173883</v>
      </c>
      <c r="I348" s="444">
        <f t="shared" si="162"/>
        <v>83.240933294678626</v>
      </c>
      <c r="J348" s="444">
        <f t="shared" si="162"/>
        <v>83.699825073434255</v>
      </c>
      <c r="K348" s="444">
        <f t="shared" si="162"/>
        <v>84.091694893934644</v>
      </c>
      <c r="L348" s="444">
        <f t="shared" si="162"/>
        <v>84.479914170592565</v>
      </c>
      <c r="M348" s="444">
        <f t="shared" si="162"/>
        <v>84.731804990213362</v>
      </c>
      <c r="N348" s="444">
        <f t="shared" si="162"/>
        <v>85.011738198620691</v>
      </c>
    </row>
    <row r="349" spans="1:14" ht="13.15">
      <c r="B349" s="329" t="str">
        <f t="shared" si="153"/>
        <v>65 plus</v>
      </c>
      <c r="C349" s="444">
        <f t="shared" ref="C349:N349" si="163">C312+C256</f>
        <v>19.834377730789445</v>
      </c>
      <c r="D349" s="444">
        <f t="shared" si="163"/>
        <v>25.426812154196917</v>
      </c>
      <c r="E349" s="444">
        <f t="shared" si="163"/>
        <v>28.290437156107267</v>
      </c>
      <c r="F349" s="444">
        <f t="shared" si="163"/>
        <v>29.618185781388469</v>
      </c>
      <c r="G349" s="444">
        <f t="shared" si="163"/>
        <v>30.406110152217607</v>
      </c>
      <c r="H349" s="444">
        <f t="shared" si="163"/>
        <v>30.910991213962006</v>
      </c>
      <c r="I349" s="444">
        <f t="shared" si="163"/>
        <v>31.121572355859829</v>
      </c>
      <c r="J349" s="444">
        <f t="shared" si="163"/>
        <v>31.220311821093642</v>
      </c>
      <c r="K349" s="444">
        <f t="shared" si="163"/>
        <v>31.277449833621727</v>
      </c>
      <c r="L349" s="444">
        <f t="shared" si="163"/>
        <v>31.348169579247578</v>
      </c>
      <c r="M349" s="444">
        <f t="shared" si="163"/>
        <v>31.408563557607469</v>
      </c>
      <c r="N349" s="444">
        <f t="shared" si="163"/>
        <v>31.503170521669656</v>
      </c>
    </row>
    <row r="350" spans="1:14" ht="13.15">
      <c r="B350" s="329" t="str">
        <f t="shared" si="153"/>
        <v>Total</v>
      </c>
      <c r="C350" s="444">
        <f t="shared" ref="C350:N350" si="164">SUM(C340:C349)</f>
        <v>4791.3820800083231</v>
      </c>
      <c r="D350" s="444">
        <f t="shared" si="164"/>
        <v>4853.9456364288126</v>
      </c>
      <c r="E350" s="444">
        <f t="shared" si="164"/>
        <v>4911.3300985482629</v>
      </c>
      <c r="F350" s="444">
        <f t="shared" si="164"/>
        <v>4967.0836396538498</v>
      </c>
      <c r="G350" s="444">
        <f t="shared" si="164"/>
        <v>5061.5995668486094</v>
      </c>
      <c r="H350" s="444">
        <f t="shared" si="164"/>
        <v>5150.8711508638453</v>
      </c>
      <c r="I350" s="444">
        <f t="shared" si="164"/>
        <v>5190.9227424643568</v>
      </c>
      <c r="J350" s="444">
        <f t="shared" si="164"/>
        <v>5207.5642210872893</v>
      </c>
      <c r="K350" s="444">
        <f t="shared" si="164"/>
        <v>5210.0438174269284</v>
      </c>
      <c r="L350" s="444">
        <f t="shared" si="164"/>
        <v>5209.7957950737455</v>
      </c>
      <c r="M350" s="444">
        <f t="shared" si="164"/>
        <v>5203.5655491559419</v>
      </c>
      <c r="N350" s="444">
        <f t="shared" si="164"/>
        <v>5203.9171079647085</v>
      </c>
    </row>
    <row r="351" spans="1:14">
      <c r="A351" s="300">
        <f>SUM(C351:N351)</f>
        <v>0</v>
      </c>
      <c r="C351" s="300">
        <f>SUM(C340:C349)-C350</f>
        <v>0</v>
      </c>
      <c r="D351" s="300">
        <f t="shared" ref="D351:N351" si="165">SUM(D340:D349)-D350</f>
        <v>0</v>
      </c>
      <c r="E351" s="300">
        <f t="shared" si="165"/>
        <v>0</v>
      </c>
      <c r="F351" s="300">
        <f t="shared" si="165"/>
        <v>0</v>
      </c>
      <c r="G351" s="300">
        <f t="shared" si="165"/>
        <v>0</v>
      </c>
      <c r="H351" s="300">
        <f t="shared" si="165"/>
        <v>0</v>
      </c>
      <c r="I351" s="300">
        <f t="shared" si="165"/>
        <v>0</v>
      </c>
      <c r="J351" s="300">
        <f t="shared" si="165"/>
        <v>0</v>
      </c>
      <c r="K351" s="300">
        <f t="shared" si="165"/>
        <v>0</v>
      </c>
      <c r="L351" s="300">
        <f t="shared" si="165"/>
        <v>0</v>
      </c>
      <c r="M351" s="300">
        <f t="shared" si="165"/>
        <v>0</v>
      </c>
      <c r="N351" s="300">
        <f t="shared" si="165"/>
        <v>0</v>
      </c>
    </row>
    <row r="353" spans="1:21" ht="13.15">
      <c r="B353" s="332" t="s">
        <v>47</v>
      </c>
      <c r="C353" s="320"/>
      <c r="D353" s="320"/>
      <c r="E353" s="320"/>
      <c r="F353" s="320"/>
      <c r="G353" s="320"/>
      <c r="H353" s="330"/>
      <c r="I353" s="320"/>
      <c r="J353" s="320"/>
      <c r="K353" s="320"/>
      <c r="L353" s="320"/>
    </row>
    <row r="354" spans="1:21">
      <c r="C354" s="320"/>
      <c r="D354" s="320"/>
      <c r="E354" s="320"/>
      <c r="F354" s="320"/>
      <c r="G354" s="320"/>
      <c r="H354" s="330"/>
      <c r="I354" s="320"/>
      <c r="J354" s="320"/>
      <c r="K354" s="320"/>
      <c r="L354" s="320"/>
    </row>
    <row r="355" spans="1:21" ht="13.15">
      <c r="B355" s="329" t="str">
        <f t="shared" ref="B355:B366" si="166">B339</f>
        <v>Age group</v>
      </c>
      <c r="C355" s="329" t="str">
        <f t="shared" ref="C355:N355" si="167">C339</f>
        <v>2018/19</v>
      </c>
      <c r="D355" s="329" t="str">
        <f t="shared" si="167"/>
        <v>2019/20</v>
      </c>
      <c r="E355" s="329" t="str">
        <f t="shared" si="167"/>
        <v>2020/21</v>
      </c>
      <c r="F355" s="329" t="str">
        <f t="shared" si="167"/>
        <v>2021/22</v>
      </c>
      <c r="G355" s="329" t="str">
        <f t="shared" si="167"/>
        <v>2022/23</v>
      </c>
      <c r="H355" s="329" t="str">
        <f t="shared" si="167"/>
        <v>2023/24</v>
      </c>
      <c r="I355" s="329" t="str">
        <f t="shared" si="167"/>
        <v>2024/25</v>
      </c>
      <c r="J355" s="329" t="str">
        <f t="shared" si="167"/>
        <v>2025/26</v>
      </c>
      <c r="K355" s="329" t="str">
        <f t="shared" si="167"/>
        <v>2026/27</v>
      </c>
      <c r="L355" s="329" t="str">
        <f t="shared" si="167"/>
        <v>2027/28</v>
      </c>
      <c r="M355" s="329" t="str">
        <f t="shared" si="167"/>
        <v>2028/29</v>
      </c>
      <c r="N355" s="329" t="str">
        <f t="shared" si="167"/>
        <v>2029/30</v>
      </c>
    </row>
    <row r="356" spans="1:21" ht="13.15">
      <c r="B356" s="329" t="str">
        <f t="shared" si="166"/>
        <v>20-24</v>
      </c>
      <c r="C356" s="444">
        <f t="shared" ref="C356:N356" si="168">C319+C263</f>
        <v>523.18224761795727</v>
      </c>
      <c r="D356" s="444">
        <f t="shared" si="168"/>
        <v>559.8331674210732</v>
      </c>
      <c r="E356" s="444">
        <f t="shared" si="168"/>
        <v>584.44265192598709</v>
      </c>
      <c r="F356" s="444">
        <f t="shared" si="168"/>
        <v>603.75728338385011</v>
      </c>
      <c r="G356" s="444">
        <f t="shared" si="168"/>
        <v>632.97316857898636</v>
      </c>
      <c r="H356" s="444">
        <f t="shared" si="168"/>
        <v>655.68096184263663</v>
      </c>
      <c r="I356" s="444">
        <f t="shared" si="168"/>
        <v>658.73307639555935</v>
      </c>
      <c r="J356" s="444">
        <f t="shared" si="168"/>
        <v>654.8111926753478</v>
      </c>
      <c r="K356" s="444">
        <f t="shared" si="168"/>
        <v>648.17385687328419</v>
      </c>
      <c r="L356" s="444">
        <f t="shared" si="168"/>
        <v>642.88925854117917</v>
      </c>
      <c r="M356" s="444">
        <f t="shared" si="168"/>
        <v>637.28632190744702</v>
      </c>
      <c r="N356" s="444">
        <f t="shared" si="168"/>
        <v>635.41627312122193</v>
      </c>
      <c r="O356" s="318"/>
      <c r="P356" s="318"/>
      <c r="Q356" s="318"/>
      <c r="R356" s="318"/>
      <c r="S356" s="318"/>
      <c r="T356" s="318"/>
      <c r="U356" s="318"/>
    </row>
    <row r="357" spans="1:21" ht="13.15">
      <c r="B357" s="329" t="str">
        <f t="shared" si="166"/>
        <v>25-29</v>
      </c>
      <c r="C357" s="444">
        <f t="shared" ref="C357:N357" si="169">C320+C264</f>
        <v>1159.3234313961173</v>
      </c>
      <c r="D357" s="444">
        <f t="shared" si="169"/>
        <v>1113.2571304520166</v>
      </c>
      <c r="E357" s="444">
        <f t="shared" si="169"/>
        <v>1083.9834967308279</v>
      </c>
      <c r="F357" s="444">
        <f t="shared" si="169"/>
        <v>1069.7588855317315</v>
      </c>
      <c r="G357" s="444">
        <f t="shared" si="169"/>
        <v>1079.6843858358732</v>
      </c>
      <c r="H357" s="444">
        <f t="shared" si="169"/>
        <v>1094.3320557389407</v>
      </c>
      <c r="I357" s="444">
        <f t="shared" si="169"/>
        <v>1095.3515739912268</v>
      </c>
      <c r="J357" s="444">
        <f t="shared" si="169"/>
        <v>1090.3042973648569</v>
      </c>
      <c r="K357" s="444">
        <f t="shared" si="169"/>
        <v>1081.9896938939853</v>
      </c>
      <c r="L357" s="444">
        <f t="shared" si="169"/>
        <v>1074.2821900504171</v>
      </c>
      <c r="M357" s="444">
        <f t="shared" si="169"/>
        <v>1065.927575950044</v>
      </c>
      <c r="N357" s="444">
        <f t="shared" si="169"/>
        <v>1061.1872906743326</v>
      </c>
      <c r="O357" s="318"/>
      <c r="P357" s="318"/>
      <c r="Q357" s="318"/>
      <c r="R357" s="318"/>
      <c r="S357" s="318"/>
      <c r="T357" s="318"/>
      <c r="U357" s="318"/>
    </row>
    <row r="358" spans="1:21" ht="13.15">
      <c r="B358" s="329" t="str">
        <f t="shared" si="166"/>
        <v>30-34</v>
      </c>
      <c r="C358" s="444">
        <f t="shared" ref="C358:N358" si="170">C321+C265</f>
        <v>1142.5011878711553</v>
      </c>
      <c r="D358" s="444">
        <f t="shared" si="170"/>
        <v>1134.0274526994742</v>
      </c>
      <c r="E358" s="444">
        <f t="shared" si="170"/>
        <v>1116.0368943674603</v>
      </c>
      <c r="F358" s="444">
        <f t="shared" si="170"/>
        <v>1098.4928723922146</v>
      </c>
      <c r="G358" s="444">
        <f t="shared" si="170"/>
        <v>1091.4122577510218</v>
      </c>
      <c r="H358" s="444">
        <f t="shared" si="170"/>
        <v>1089.3636789504305</v>
      </c>
      <c r="I358" s="444">
        <f t="shared" si="170"/>
        <v>1084.0448144655484</v>
      </c>
      <c r="J358" s="444">
        <f t="shared" si="170"/>
        <v>1077.32145273789</v>
      </c>
      <c r="K358" s="444">
        <f t="shared" si="170"/>
        <v>1069.5798715422604</v>
      </c>
      <c r="L358" s="444">
        <f t="shared" si="170"/>
        <v>1062.1713370794753</v>
      </c>
      <c r="M358" s="444">
        <f t="shared" si="170"/>
        <v>1054.4698908108985</v>
      </c>
      <c r="N358" s="444">
        <f t="shared" si="170"/>
        <v>1048.4609063112407</v>
      </c>
      <c r="O358" s="318"/>
      <c r="P358" s="318"/>
      <c r="Q358" s="318"/>
      <c r="R358" s="318"/>
      <c r="S358" s="318"/>
      <c r="T358" s="318"/>
      <c r="U358" s="318"/>
    </row>
    <row r="359" spans="1:21" ht="13.15">
      <c r="B359" s="329" t="str">
        <f t="shared" si="166"/>
        <v>35-39</v>
      </c>
      <c r="C359" s="444">
        <f t="shared" ref="C359:N359" si="171">C322+C266</f>
        <v>1153.8149265217289</v>
      </c>
      <c r="D359" s="444">
        <f t="shared" si="171"/>
        <v>1123.4452046038718</v>
      </c>
      <c r="E359" s="444">
        <f t="shared" si="171"/>
        <v>1096.4459111442436</v>
      </c>
      <c r="F359" s="444">
        <f t="shared" si="171"/>
        <v>1073.9630436837231</v>
      </c>
      <c r="G359" s="444">
        <f t="shared" si="171"/>
        <v>1060.5058467655681</v>
      </c>
      <c r="H359" s="444">
        <f t="shared" si="171"/>
        <v>1050.3951016356821</v>
      </c>
      <c r="I359" s="444">
        <f t="shared" si="171"/>
        <v>1037.8464925622236</v>
      </c>
      <c r="J359" s="444">
        <f t="shared" si="171"/>
        <v>1025.471868035813</v>
      </c>
      <c r="K359" s="444">
        <f t="shared" si="171"/>
        <v>1013.7766521461532</v>
      </c>
      <c r="L359" s="444">
        <f t="shared" si="171"/>
        <v>1003.623941215233</v>
      </c>
      <c r="M359" s="444">
        <f t="shared" si="171"/>
        <v>994.17183358286502</v>
      </c>
      <c r="N359" s="444">
        <f t="shared" si="171"/>
        <v>986.68354047494643</v>
      </c>
      <c r="O359" s="318"/>
      <c r="P359" s="318"/>
      <c r="Q359" s="318"/>
      <c r="R359" s="318"/>
      <c r="S359" s="318"/>
      <c r="T359" s="318"/>
      <c r="U359" s="318"/>
    </row>
    <row r="360" spans="1:21" ht="13.15">
      <c r="B360" s="329" t="str">
        <f t="shared" si="166"/>
        <v>40-44</v>
      </c>
      <c r="C360" s="444">
        <f t="shared" ref="C360:N360" si="172">C323+C267</f>
        <v>967.60889316140981</v>
      </c>
      <c r="D360" s="444">
        <f t="shared" si="172"/>
        <v>983.62374173790226</v>
      </c>
      <c r="E360" s="444">
        <f t="shared" si="172"/>
        <v>987.03538616095523</v>
      </c>
      <c r="F360" s="444">
        <f t="shared" si="172"/>
        <v>984.90884310818035</v>
      </c>
      <c r="G360" s="444">
        <f t="shared" si="172"/>
        <v>984.29134330944396</v>
      </c>
      <c r="H360" s="444">
        <f t="shared" si="172"/>
        <v>982.16590548245392</v>
      </c>
      <c r="I360" s="444">
        <f t="shared" si="172"/>
        <v>974.72444665877913</v>
      </c>
      <c r="J360" s="444">
        <f t="shared" si="172"/>
        <v>965.07070020787307</v>
      </c>
      <c r="K360" s="444">
        <f t="shared" si="172"/>
        <v>954.50671928067834</v>
      </c>
      <c r="L360" s="444">
        <f t="shared" si="172"/>
        <v>944.43222323364739</v>
      </c>
      <c r="M360" s="444">
        <f t="shared" si="172"/>
        <v>934.59712760884577</v>
      </c>
      <c r="N360" s="444">
        <f t="shared" si="172"/>
        <v>926.32455927738351</v>
      </c>
      <c r="O360" s="318"/>
      <c r="P360" s="318"/>
      <c r="Q360" s="318"/>
      <c r="R360" s="318"/>
      <c r="S360" s="318"/>
      <c r="T360" s="318"/>
      <c r="U360" s="318"/>
    </row>
    <row r="361" spans="1:21" ht="13.15">
      <c r="B361" s="329" t="str">
        <f t="shared" si="166"/>
        <v>45-49</v>
      </c>
      <c r="C361" s="444">
        <f t="shared" ref="C361:N361" si="173">C324+C268</f>
        <v>664.12377493874237</v>
      </c>
      <c r="D361" s="444">
        <f t="shared" si="173"/>
        <v>710.79827382737665</v>
      </c>
      <c r="E361" s="444">
        <f t="shared" si="173"/>
        <v>745.31971897094945</v>
      </c>
      <c r="F361" s="444">
        <f t="shared" si="173"/>
        <v>771.17509329034328</v>
      </c>
      <c r="G361" s="444">
        <f t="shared" si="173"/>
        <v>793.77442842435823</v>
      </c>
      <c r="H361" s="444">
        <f t="shared" si="173"/>
        <v>810.67037304492953</v>
      </c>
      <c r="I361" s="444">
        <f t="shared" si="173"/>
        <v>819.06680986673246</v>
      </c>
      <c r="J361" s="444">
        <f t="shared" si="173"/>
        <v>822.15735526989056</v>
      </c>
      <c r="K361" s="444">
        <f t="shared" si="173"/>
        <v>821.58513024272588</v>
      </c>
      <c r="L361" s="444">
        <f t="shared" si="173"/>
        <v>819.07619958680709</v>
      </c>
      <c r="M361" s="444">
        <f t="shared" si="173"/>
        <v>814.91520171805018</v>
      </c>
      <c r="N361" s="444">
        <f t="shared" si="173"/>
        <v>810.67395036132041</v>
      </c>
      <c r="O361" s="318"/>
      <c r="P361" s="318"/>
      <c r="Q361" s="318"/>
      <c r="R361" s="318"/>
      <c r="S361" s="318"/>
      <c r="T361" s="318"/>
      <c r="U361" s="318"/>
    </row>
    <row r="362" spans="1:21" ht="13.15">
      <c r="B362" s="329" t="str">
        <f t="shared" si="166"/>
        <v>50-54</v>
      </c>
      <c r="C362" s="444">
        <f t="shared" ref="C362:N362" si="174">C325+C269</f>
        <v>391.67210776735072</v>
      </c>
      <c r="D362" s="444">
        <f t="shared" si="174"/>
        <v>434.12673438847764</v>
      </c>
      <c r="E362" s="444">
        <f t="shared" si="174"/>
        <v>471.09516539410794</v>
      </c>
      <c r="F362" s="444">
        <f t="shared" si="174"/>
        <v>503.51991854699543</v>
      </c>
      <c r="G362" s="444">
        <f t="shared" si="174"/>
        <v>534.1184345682301</v>
      </c>
      <c r="H362" s="444">
        <f t="shared" si="174"/>
        <v>560.1838479658694</v>
      </c>
      <c r="I362" s="444">
        <f t="shared" si="174"/>
        <v>579.02000433594731</v>
      </c>
      <c r="J362" s="444">
        <f t="shared" si="174"/>
        <v>592.58434537546691</v>
      </c>
      <c r="K362" s="444">
        <f t="shared" si="174"/>
        <v>601.91642321316181</v>
      </c>
      <c r="L362" s="444">
        <f t="shared" si="174"/>
        <v>608.26258920529892</v>
      </c>
      <c r="M362" s="444">
        <f t="shared" si="174"/>
        <v>611.90973589216492</v>
      </c>
      <c r="N362" s="444">
        <f t="shared" si="174"/>
        <v>614.15094898885513</v>
      </c>
      <c r="O362" s="318"/>
      <c r="P362" s="318"/>
      <c r="Q362" s="318"/>
      <c r="R362" s="318"/>
      <c r="S362" s="318"/>
      <c r="T362" s="318"/>
      <c r="U362" s="318"/>
    </row>
    <row r="363" spans="1:21" ht="13.15">
      <c r="B363" s="329" t="str">
        <f t="shared" si="166"/>
        <v>55-59</v>
      </c>
      <c r="C363" s="444">
        <f t="shared" ref="C363:N363" si="175">C326+C270</f>
        <v>224.0138755682913</v>
      </c>
      <c r="D363" s="444">
        <f t="shared" si="175"/>
        <v>219.90759636922996</v>
      </c>
      <c r="E363" s="444">
        <f t="shared" si="175"/>
        <v>223.45547887343918</v>
      </c>
      <c r="F363" s="444">
        <f t="shared" si="175"/>
        <v>231.45048948712378</v>
      </c>
      <c r="G363" s="444">
        <f t="shared" si="175"/>
        <v>243.15539073675669</v>
      </c>
      <c r="H363" s="444">
        <f t="shared" si="175"/>
        <v>255.21315394269419</v>
      </c>
      <c r="I363" s="444">
        <f t="shared" si="175"/>
        <v>264.95737638980819</v>
      </c>
      <c r="J363" s="444">
        <f t="shared" si="175"/>
        <v>273.00525452364889</v>
      </c>
      <c r="K363" s="444">
        <f t="shared" si="175"/>
        <v>279.47895774359642</v>
      </c>
      <c r="L363" s="444">
        <f t="shared" si="175"/>
        <v>284.7462706814589</v>
      </c>
      <c r="M363" s="444">
        <f t="shared" si="175"/>
        <v>288.67461287789831</v>
      </c>
      <c r="N363" s="444">
        <f t="shared" si="175"/>
        <v>291.85966139071212</v>
      </c>
      <c r="O363" s="318"/>
      <c r="P363" s="318"/>
      <c r="Q363" s="318"/>
      <c r="R363" s="318"/>
      <c r="S363" s="318"/>
      <c r="T363" s="318"/>
      <c r="U363" s="318"/>
    </row>
    <row r="364" spans="1:21" ht="13.15">
      <c r="B364" s="329" t="str">
        <f t="shared" si="166"/>
        <v>60-64</v>
      </c>
      <c r="C364" s="444">
        <f t="shared" ref="C364:N364" si="176">C327+C271</f>
        <v>76.511577811165353</v>
      </c>
      <c r="D364" s="444">
        <f t="shared" si="176"/>
        <v>80.408223626215275</v>
      </c>
      <c r="E364" s="444">
        <f t="shared" si="176"/>
        <v>81.743517309276157</v>
      </c>
      <c r="F364" s="444">
        <f t="shared" si="176"/>
        <v>83.011192098607893</v>
      </c>
      <c r="G364" s="444">
        <f t="shared" si="176"/>
        <v>85.665554828046666</v>
      </c>
      <c r="H364" s="444">
        <f t="shared" si="176"/>
        <v>88.687505465868128</v>
      </c>
      <c r="I364" s="444">
        <f t="shared" si="176"/>
        <v>91.011866076796935</v>
      </c>
      <c r="J364" s="444">
        <f t="shared" si="176"/>
        <v>93.088959749863093</v>
      </c>
      <c r="K364" s="444">
        <f t="shared" si="176"/>
        <v>94.951035030859288</v>
      </c>
      <c r="L364" s="444">
        <f t="shared" si="176"/>
        <v>96.699132714072618</v>
      </c>
      <c r="M364" s="444">
        <f t="shared" si="176"/>
        <v>98.15619469538639</v>
      </c>
      <c r="N364" s="444">
        <f t="shared" si="176"/>
        <v>99.534668827961227</v>
      </c>
      <c r="O364" s="318"/>
      <c r="P364" s="318"/>
      <c r="Q364" s="318"/>
      <c r="R364" s="318"/>
      <c r="S364" s="318"/>
      <c r="T364" s="318"/>
      <c r="U364" s="318"/>
    </row>
    <row r="365" spans="1:21" ht="13.15">
      <c r="B365" s="329" t="str">
        <f t="shared" si="166"/>
        <v>65 plus</v>
      </c>
      <c r="C365" s="444">
        <f t="shared" ref="C365:N365" si="177">C328+C272</f>
        <v>19.243007252502917</v>
      </c>
      <c r="D365" s="444">
        <f t="shared" si="177"/>
        <v>25.84712672060558</v>
      </c>
      <c r="E365" s="444">
        <f t="shared" si="177"/>
        <v>30.48270280667429</v>
      </c>
      <c r="F365" s="444">
        <f t="shared" si="177"/>
        <v>33.639713664775719</v>
      </c>
      <c r="G365" s="444">
        <f t="shared" si="177"/>
        <v>36.115248540163769</v>
      </c>
      <c r="H365" s="444">
        <f t="shared" si="177"/>
        <v>38.079895842379905</v>
      </c>
      <c r="I365" s="444">
        <f t="shared" si="177"/>
        <v>39.478836069830614</v>
      </c>
      <c r="J365" s="444">
        <f t="shared" si="177"/>
        <v>40.553663462896282</v>
      </c>
      <c r="K365" s="444">
        <f t="shared" si="177"/>
        <v>41.430237307911753</v>
      </c>
      <c r="L365" s="444">
        <f t="shared" si="177"/>
        <v>42.214112832684869</v>
      </c>
      <c r="M365" s="444">
        <f t="shared" si="177"/>
        <v>42.900536029006304</v>
      </c>
      <c r="N365" s="444">
        <f t="shared" si="177"/>
        <v>43.5624799488305</v>
      </c>
      <c r="O365" s="318"/>
      <c r="P365" s="318"/>
      <c r="Q365" s="318"/>
      <c r="R365" s="318"/>
      <c r="S365" s="318"/>
      <c r="T365" s="318"/>
      <c r="U365" s="318"/>
    </row>
    <row r="366" spans="1:21" ht="13.15">
      <c r="B366" s="329" t="str">
        <f t="shared" si="166"/>
        <v>Total</v>
      </c>
      <c r="C366" s="444">
        <f t="shared" ref="C366:N366" si="178">SUM(C356:C365)</f>
        <v>6321.9950299064212</v>
      </c>
      <c r="D366" s="444">
        <f t="shared" si="178"/>
        <v>6385.2746518462436</v>
      </c>
      <c r="E366" s="444">
        <f t="shared" si="178"/>
        <v>6420.0409236839214</v>
      </c>
      <c r="F366" s="444">
        <f t="shared" si="178"/>
        <v>6453.6773351875454</v>
      </c>
      <c r="G366" s="444">
        <f t="shared" si="178"/>
        <v>6541.6960593384492</v>
      </c>
      <c r="H366" s="444">
        <f t="shared" si="178"/>
        <v>6624.772479911886</v>
      </c>
      <c r="I366" s="444">
        <f t="shared" si="178"/>
        <v>6644.2352968124515</v>
      </c>
      <c r="J366" s="444">
        <f t="shared" si="178"/>
        <v>6634.3690894035472</v>
      </c>
      <c r="K366" s="444">
        <f t="shared" si="178"/>
        <v>6607.3885772746171</v>
      </c>
      <c r="L366" s="444">
        <f t="shared" si="178"/>
        <v>6578.397255140274</v>
      </c>
      <c r="M366" s="444">
        <f t="shared" si="178"/>
        <v>6543.0090310726073</v>
      </c>
      <c r="N366" s="444">
        <f t="shared" si="178"/>
        <v>6517.8542793768047</v>
      </c>
      <c r="O366" s="318"/>
      <c r="P366" s="318"/>
      <c r="Q366" s="318"/>
      <c r="R366" s="318"/>
      <c r="S366" s="318"/>
      <c r="T366" s="318"/>
      <c r="U366" s="318"/>
    </row>
    <row r="367" spans="1:21">
      <c r="A367" s="300">
        <f>SUM(C367:N367)</f>
        <v>0</v>
      </c>
      <c r="C367" s="300">
        <f>SUM(C356:C365)-C366</f>
        <v>0</v>
      </c>
      <c r="D367" s="300">
        <f t="shared" ref="D367:N367" si="179">SUM(D356:D365)-D366</f>
        <v>0</v>
      </c>
      <c r="E367" s="300">
        <f t="shared" si="179"/>
        <v>0</v>
      </c>
      <c r="F367" s="300">
        <f t="shared" si="179"/>
        <v>0</v>
      </c>
      <c r="G367" s="300">
        <f t="shared" si="179"/>
        <v>0</v>
      </c>
      <c r="H367" s="300">
        <f t="shared" si="179"/>
        <v>0</v>
      </c>
      <c r="I367" s="300">
        <f t="shared" si="179"/>
        <v>0</v>
      </c>
      <c r="J367" s="300">
        <f t="shared" si="179"/>
        <v>0</v>
      </c>
      <c r="K367" s="300">
        <f t="shared" si="179"/>
        <v>0</v>
      </c>
      <c r="L367" s="300">
        <f t="shared" si="179"/>
        <v>0</v>
      </c>
      <c r="M367" s="300">
        <f t="shared" si="179"/>
        <v>0</v>
      </c>
      <c r="N367" s="300">
        <f t="shared" si="179"/>
        <v>0</v>
      </c>
    </row>
    <row r="368" spans="1:21">
      <c r="C368" s="320">
        <f>C350+C366</f>
        <v>11113.377109914745</v>
      </c>
      <c r="D368" s="320">
        <f t="shared" ref="D368:N368" si="180">D350+D366</f>
        <v>11239.220288275057</v>
      </c>
      <c r="E368" s="320">
        <f t="shared" si="180"/>
        <v>11331.371022232184</v>
      </c>
      <c r="F368" s="320">
        <f t="shared" si="180"/>
        <v>11420.760974841396</v>
      </c>
      <c r="G368" s="320">
        <f t="shared" si="180"/>
        <v>11603.295626187059</v>
      </c>
      <c r="H368" s="320">
        <f t="shared" si="180"/>
        <v>11775.643630775732</v>
      </c>
      <c r="I368" s="320">
        <f t="shared" si="180"/>
        <v>11835.158039276808</v>
      </c>
      <c r="J368" s="320">
        <f t="shared" si="180"/>
        <v>11841.933310490836</v>
      </c>
      <c r="K368" s="320">
        <f t="shared" si="180"/>
        <v>11817.432394701545</v>
      </c>
      <c r="L368" s="320">
        <f t="shared" si="180"/>
        <v>11788.19305021402</v>
      </c>
      <c r="M368" s="320">
        <f t="shared" si="180"/>
        <v>11746.574580228549</v>
      </c>
      <c r="N368" s="320">
        <f t="shared" si="180"/>
        <v>11721.771387341512</v>
      </c>
    </row>
    <row r="369" spans="1:14">
      <c r="C369" s="320">
        <f t="shared" ref="C369:N369" si="181">C36</f>
        <v>11113.377109914745</v>
      </c>
      <c r="D369" s="320">
        <f t="shared" si="181"/>
        <v>11239.220288275057</v>
      </c>
      <c r="E369" s="320">
        <f t="shared" si="181"/>
        <v>11331.371022232186</v>
      </c>
      <c r="F369" s="320">
        <f t="shared" si="181"/>
        <v>11420.760974841398</v>
      </c>
      <c r="G369" s="320">
        <f t="shared" si="181"/>
        <v>11603.29562618706</v>
      </c>
      <c r="H369" s="320">
        <f t="shared" si="181"/>
        <v>11775.643630775732</v>
      </c>
      <c r="I369" s="320">
        <f t="shared" si="181"/>
        <v>11835.15803927681</v>
      </c>
      <c r="J369" s="320">
        <f t="shared" si="181"/>
        <v>11841.933310490836</v>
      </c>
      <c r="K369" s="320">
        <f t="shared" si="181"/>
        <v>11817.432394701545</v>
      </c>
      <c r="L369" s="320">
        <f t="shared" si="181"/>
        <v>11788.19305021402</v>
      </c>
      <c r="M369" s="320">
        <f t="shared" si="181"/>
        <v>11746.574580228549</v>
      </c>
      <c r="N369" s="320">
        <f t="shared" si="181"/>
        <v>11721.771387341514</v>
      </c>
    </row>
    <row r="370" spans="1:14">
      <c r="A370" s="300">
        <f>SUM(C370:L370)</f>
        <v>0</v>
      </c>
      <c r="C370" s="320">
        <f>C368-C369</f>
        <v>0</v>
      </c>
      <c r="D370" s="320">
        <f t="shared" ref="D370:N370" si="182">D368-D369</f>
        <v>0</v>
      </c>
      <c r="E370" s="320">
        <f t="shared" si="182"/>
        <v>0</v>
      </c>
      <c r="F370" s="320">
        <f t="shared" si="182"/>
        <v>0</v>
      </c>
      <c r="G370" s="320">
        <f t="shared" si="182"/>
        <v>0</v>
      </c>
      <c r="H370" s="320">
        <f t="shared" si="182"/>
        <v>0</v>
      </c>
      <c r="I370" s="320">
        <f t="shared" si="182"/>
        <v>0</v>
      </c>
      <c r="J370" s="320">
        <f t="shared" si="182"/>
        <v>0</v>
      </c>
      <c r="K370" s="320">
        <f t="shared" si="182"/>
        <v>0</v>
      </c>
      <c r="L370" s="320">
        <f t="shared" si="182"/>
        <v>0</v>
      </c>
      <c r="M370" s="320">
        <f t="shared" si="182"/>
        <v>0</v>
      </c>
      <c r="N370" s="320">
        <f t="shared" si="182"/>
        <v>0</v>
      </c>
    </row>
    <row r="371" spans="1:14">
      <c r="A371" s="300">
        <f>SUM(C371:L371)</f>
        <v>0</v>
      </c>
      <c r="C371" s="320">
        <f>IF(C294&gt;0,0,C294)</f>
        <v>0</v>
      </c>
      <c r="D371" s="320">
        <f t="shared" ref="D371:N371" si="183">IF(D294&gt;0,0,D294)</f>
        <v>0</v>
      </c>
      <c r="E371" s="320">
        <f t="shared" si="183"/>
        <v>0</v>
      </c>
      <c r="F371" s="320">
        <f t="shared" si="183"/>
        <v>0</v>
      </c>
      <c r="G371" s="320">
        <f t="shared" si="183"/>
        <v>0</v>
      </c>
      <c r="H371" s="320">
        <f t="shared" si="183"/>
        <v>0</v>
      </c>
      <c r="I371" s="320">
        <f t="shared" si="183"/>
        <v>0</v>
      </c>
      <c r="J371" s="320">
        <f t="shared" si="183"/>
        <v>0</v>
      </c>
      <c r="K371" s="320">
        <f t="shared" si="183"/>
        <v>0</v>
      </c>
      <c r="L371" s="320">
        <f t="shared" si="183"/>
        <v>0</v>
      </c>
      <c r="M371" s="320">
        <f t="shared" si="183"/>
        <v>0</v>
      </c>
      <c r="N371" s="320">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S371"/>
  <sheetViews>
    <sheetView showGridLines="0" workbookViewId="0"/>
  </sheetViews>
  <sheetFormatPr defaultColWidth="9" defaultRowHeight="12.75"/>
  <cols>
    <col min="1" max="1" width="9" style="300"/>
    <col min="2" max="2" width="28.73046875" style="300" customWidth="1"/>
    <col min="3" max="15" width="10.73046875" style="300" customWidth="1"/>
    <col min="16"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 r="A5" s="674" t="s">
        <v>276</v>
      </c>
      <c r="B5" s="674"/>
      <c r="C5" s="674"/>
      <c r="D5" s="674"/>
      <c r="E5" s="674"/>
      <c r="F5" s="674"/>
      <c r="G5" s="674"/>
      <c r="H5" s="674"/>
      <c r="I5" s="674"/>
      <c r="J5" s="674"/>
      <c r="K5" s="674"/>
      <c r="L5" s="674"/>
      <c r="M5" s="674"/>
      <c r="N5" s="674"/>
      <c r="O5" s="340"/>
      <c r="P5" s="340"/>
      <c r="Q5" s="340"/>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15">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7" t="str">
        <f>Forecast_stock_figures!B27</f>
        <v>History</v>
      </c>
      <c r="C15" s="298">
        <f>Forecast_stock_figures!C51</f>
        <v>11811.018720681976</v>
      </c>
      <c r="D15" s="298">
        <f>Forecast_stock_figures!D51</f>
        <v>11920.414290696526</v>
      </c>
      <c r="E15" s="298">
        <f>Forecast_stock_figures!E51</f>
        <v>12040.846897771326</v>
      </c>
      <c r="F15" s="298">
        <f>Forecast_stock_figures!F51</f>
        <v>12130.842048932904</v>
      </c>
      <c r="G15" s="298">
        <f>Forecast_stock_figures!G51</f>
        <v>12226.893264589105</v>
      </c>
      <c r="H15" s="298">
        <f>Forecast_stock_figures!H51</f>
        <v>12427.755322064584</v>
      </c>
      <c r="I15" s="298">
        <f>Forecast_stock_figures!I51</f>
        <v>12616.558575942268</v>
      </c>
      <c r="J15" s="298">
        <f>Forecast_stock_figures!J51</f>
        <v>12687.386211933244</v>
      </c>
      <c r="K15" s="298">
        <f>Forecast_stock_figures!K51</f>
        <v>12703.399201562401</v>
      </c>
      <c r="L15" s="298">
        <f>Forecast_stock_figures!L51</f>
        <v>12684.822379609272</v>
      </c>
      <c r="M15" s="298">
        <f>Forecast_stock_figures!M51</f>
        <v>12659.462027404536</v>
      </c>
      <c r="N15" s="298">
        <f>Forecast_stock_figures!N51</f>
        <v>12619.866127043624</v>
      </c>
    </row>
    <row r="17" spans="1:9" ht="15">
      <c r="B17" s="331" t="s">
        <v>161</v>
      </c>
    </row>
    <row r="19" spans="1:9" ht="13.15">
      <c r="B19" s="1405" t="str">
        <f>Stock_ages_breakdowns!B73</f>
        <v>Age group</v>
      </c>
      <c r="C19" s="1406" t="str">
        <f>Stock_ages_breakdowns!Y73</f>
        <v>History</v>
      </c>
      <c r="D19" s="1407"/>
      <c r="H19" s="316" t="s">
        <v>132</v>
      </c>
    </row>
    <row r="20" spans="1:9" ht="13.15">
      <c r="B20" s="1405"/>
      <c r="C20" s="354" t="str">
        <f>Stock_ages_breakdowns!Y74</f>
        <v>Male</v>
      </c>
      <c r="D20" s="354" t="str">
        <f>Stock_ages_breakdowns!Z74</f>
        <v>Female</v>
      </c>
    </row>
    <row r="21" spans="1:9" ht="13.15">
      <c r="B21" s="354" t="str">
        <f>Stock_ages_breakdowns!B75</f>
        <v>20-24</v>
      </c>
      <c r="C21" s="322">
        <f>Stock_ages_breakdowns!Y20</f>
        <v>242.23147660990875</v>
      </c>
      <c r="D21" s="322">
        <f>Stock_ages_breakdowns!Z20</f>
        <v>507.0468111902764</v>
      </c>
    </row>
    <row r="22" spans="1:9" ht="13.15">
      <c r="B22" s="354" t="str">
        <f>Stock_ages_breakdowns!B76</f>
        <v>25-29</v>
      </c>
      <c r="C22" s="322">
        <f>Stock_ages_breakdowns!Y21</f>
        <v>836.88273685713057</v>
      </c>
      <c r="D22" s="322">
        <f>Stock_ages_breakdowns!Z21</f>
        <v>1345.0545409723436</v>
      </c>
    </row>
    <row r="23" spans="1:9" ht="13.15">
      <c r="B23" s="354" t="str">
        <f>Stock_ages_breakdowns!B77</f>
        <v>30-34</v>
      </c>
      <c r="C23" s="322">
        <f>Stock_ages_breakdowns!Y22</f>
        <v>990.05877353535357</v>
      </c>
      <c r="D23" s="322">
        <f>Stock_ages_breakdowns!Z22</f>
        <v>1236.5172235618904</v>
      </c>
    </row>
    <row r="24" spans="1:9" ht="13.15">
      <c r="B24" s="354" t="str">
        <f>Stock_ages_breakdowns!B78</f>
        <v>35-39</v>
      </c>
      <c r="C24" s="322">
        <f>Stock_ages_breakdowns!Y23</f>
        <v>830.73277553414437</v>
      </c>
      <c r="D24" s="322">
        <f>Stock_ages_breakdowns!Z23</f>
        <v>1182.5045632466938</v>
      </c>
    </row>
    <row r="25" spans="1:9" ht="13.15">
      <c r="B25" s="354" t="str">
        <f>Stock_ages_breakdowns!B79</f>
        <v>40-44</v>
      </c>
      <c r="C25" s="322">
        <f>Stock_ages_breakdowns!Y24</f>
        <v>781.03408808843767</v>
      </c>
      <c r="D25" s="322">
        <f>Stock_ages_breakdowns!Z24</f>
        <v>901.28633182389626</v>
      </c>
    </row>
    <row r="26" spans="1:9" ht="13.15">
      <c r="B26" s="354" t="str">
        <f>Stock_ages_breakdowns!B80</f>
        <v>45-49</v>
      </c>
      <c r="C26" s="322">
        <f>Stock_ages_breakdowns!Y25</f>
        <v>655.4358779736807</v>
      </c>
      <c r="D26" s="322">
        <f>Stock_ages_breakdowns!Z25</f>
        <v>675.89274932072635</v>
      </c>
    </row>
    <row r="27" spans="1:9" ht="13.15">
      <c r="B27" s="354" t="str">
        <f>Stock_ages_breakdowns!B81</f>
        <v>50-54</v>
      </c>
      <c r="C27" s="322">
        <f>Stock_ages_breakdowns!Y26</f>
        <v>467.32706098718444</v>
      </c>
      <c r="D27" s="322">
        <f>Stock_ages_breakdowns!Z26</f>
        <v>407.49443727364968</v>
      </c>
    </row>
    <row r="28" spans="1:9" ht="13.15">
      <c r="B28" s="354" t="str">
        <f>Stock_ages_breakdowns!B82</f>
        <v>55-59</v>
      </c>
      <c r="C28" s="322">
        <f>Stock_ages_breakdowns!Y27</f>
        <v>265.56332987623659</v>
      </c>
      <c r="D28" s="322">
        <f>Stock_ages_breakdowns!Z27</f>
        <v>279.7002409694166</v>
      </c>
    </row>
    <row r="29" spans="1:9" ht="13.15">
      <c r="B29" s="354" t="str">
        <f>Stock_ages_breakdowns!B83</f>
        <v>60-64</v>
      </c>
      <c r="C29" s="322">
        <f>Stock_ages_breakdowns!Y28</f>
        <v>82.468481356968553</v>
      </c>
      <c r="D29" s="322">
        <f>Stock_ages_breakdowns!Z28</f>
        <v>100.98336491714598</v>
      </c>
      <c r="F29" s="316"/>
    </row>
    <row r="30" spans="1:9" ht="13.15">
      <c r="B30" s="354" t="str">
        <f>Stock_ages_breakdowns!B84</f>
        <v>65 plus</v>
      </c>
      <c r="C30" s="322">
        <f>Stock_ages_breakdowns!Y29</f>
        <v>12.075924054696339</v>
      </c>
      <c r="D30" s="322">
        <f>Stock_ages_breakdowns!Z29</f>
        <v>10.727932532194627</v>
      </c>
      <c r="G30" s="317" t="s">
        <v>46</v>
      </c>
      <c r="H30" s="317" t="s">
        <v>47</v>
      </c>
    </row>
    <row r="31" spans="1:9" ht="13.15">
      <c r="A31" s="300">
        <f>I31</f>
        <v>0</v>
      </c>
      <c r="B31" s="354" t="str">
        <f>Stock_ages_breakdowns!B85</f>
        <v>Total</v>
      </c>
      <c r="C31" s="322">
        <f>Stock_ages_breakdowns!Y30</f>
        <v>5163.810524873742</v>
      </c>
      <c r="D31" s="322">
        <f>Stock_ages_breakdowns!Z30</f>
        <v>6647.2081958082335</v>
      </c>
      <c r="E31" s="318">
        <f>SUM(C31:D31)</f>
        <v>11811.018720681976</v>
      </c>
      <c r="G31" s="357">
        <f>C31/$E$31</f>
        <v>0.43720280587071836</v>
      </c>
      <c r="H31" s="357">
        <f>D31/$E$31</f>
        <v>0.56279719412928164</v>
      </c>
      <c r="I31" s="300">
        <f>(G31+H31)-1</f>
        <v>0</v>
      </c>
    </row>
    <row r="33" spans="2:14" ht="15">
      <c r="B33" s="331" t="s">
        <v>262</v>
      </c>
      <c r="H33" s="316"/>
    </row>
    <row r="34" spans="2:14">
      <c r="H34" s="316"/>
    </row>
    <row r="35" spans="2:14"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4" ht="13.15">
      <c r="B36" s="317" t="str">
        <f>B15</f>
        <v>History</v>
      </c>
      <c r="C36" s="298">
        <f>Teacher_need_by_subject!C641</f>
        <v>11920.414290696526</v>
      </c>
      <c r="D36" s="298">
        <f>Teacher_need_by_subject!D641</f>
        <v>12040.846897771326</v>
      </c>
      <c r="E36" s="298">
        <f>Teacher_need_by_subject!E641</f>
        <v>12130.842048932904</v>
      </c>
      <c r="F36" s="298">
        <f>Teacher_need_by_subject!F641</f>
        <v>12226.893264589105</v>
      </c>
      <c r="G36" s="298">
        <f>Teacher_need_by_subject!G641</f>
        <v>12427.755322064584</v>
      </c>
      <c r="H36" s="298">
        <f>Teacher_need_by_subject!H641</f>
        <v>12616.558575942268</v>
      </c>
      <c r="I36" s="298">
        <f>Teacher_need_by_subject!I641</f>
        <v>12687.386211933244</v>
      </c>
      <c r="J36" s="298">
        <f>Teacher_need_by_subject!J641</f>
        <v>12703.399201562401</v>
      </c>
      <c r="K36" s="298">
        <f>Teacher_need_by_subject!K641</f>
        <v>12684.822379609272</v>
      </c>
      <c r="L36" s="298">
        <f>Teacher_need_by_subject!L641</f>
        <v>12659.462027404536</v>
      </c>
      <c r="M36" s="298">
        <f>Teacher_need_by_subject!M641</f>
        <v>12619.866127043624</v>
      </c>
      <c r="N36" s="298">
        <f>Teacher_need_by_subject!N641</f>
        <v>12596.378853720149</v>
      </c>
    </row>
    <row r="37" spans="2:14">
      <c r="H37" s="316"/>
    </row>
    <row r="38" spans="2:14" ht="15">
      <c r="B38" s="331" t="s">
        <v>169</v>
      </c>
      <c r="H38" s="316"/>
    </row>
    <row r="39" spans="2:14">
      <c r="H39" s="316"/>
    </row>
    <row r="40" spans="2:14" ht="13.15">
      <c r="B40" s="332" t="s">
        <v>46</v>
      </c>
      <c r="H40" s="316"/>
    </row>
    <row r="41" spans="2:14">
      <c r="H41" s="316"/>
    </row>
    <row r="42" spans="2:14"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4" ht="13.15">
      <c r="B43" s="354" t="str">
        <f>B21</f>
        <v>20-24</v>
      </c>
      <c r="C43" s="298">
        <f>C21</f>
        <v>242.23147660990875</v>
      </c>
      <c r="D43" s="298">
        <f>C340</f>
        <v>326.02871569373815</v>
      </c>
      <c r="E43" s="298">
        <f t="shared" ref="E43:L43" si="2">D340</f>
        <v>387.04200038791305</v>
      </c>
      <c r="F43" s="298">
        <f t="shared" si="2"/>
        <v>430.59842444908367</v>
      </c>
      <c r="G43" s="298">
        <f t="shared" si="2"/>
        <v>463.50986342620354</v>
      </c>
      <c r="H43" s="298">
        <f t="shared" si="2"/>
        <v>499.67199177684353</v>
      </c>
      <c r="I43" s="298">
        <f t="shared" si="2"/>
        <v>526.51121037848975</v>
      </c>
      <c r="J43" s="298">
        <f t="shared" si="2"/>
        <v>534.88697792542769</v>
      </c>
      <c r="K43" s="298">
        <f t="shared" si="2"/>
        <v>535.83769278475506</v>
      </c>
      <c r="L43" s="298">
        <f t="shared" si="2"/>
        <v>533.12865369676388</v>
      </c>
      <c r="M43" s="298">
        <f>L340</f>
        <v>530.49669077591238</v>
      </c>
      <c r="N43" s="298">
        <f>M340</f>
        <v>526.98662975443995</v>
      </c>
    </row>
    <row r="44" spans="2:14" ht="13.15">
      <c r="B44" s="354" t="str">
        <f t="shared" ref="B44:C53" si="3">B22</f>
        <v>25-29</v>
      </c>
      <c r="C44" s="298">
        <f t="shared" si="3"/>
        <v>836.88273685713057</v>
      </c>
      <c r="D44" s="298">
        <f t="shared" ref="D44:K53" si="4">C341</f>
        <v>794.13538467745025</v>
      </c>
      <c r="E44" s="298">
        <f t="shared" si="4"/>
        <v>782.02839052870866</v>
      </c>
      <c r="F44" s="298">
        <f t="shared" si="4"/>
        <v>785.41264666409211</v>
      </c>
      <c r="G44" s="298">
        <f t="shared" si="4"/>
        <v>798.05636115863842</v>
      </c>
      <c r="H44" s="298">
        <f t="shared" si="4"/>
        <v>826.5506990652334</v>
      </c>
      <c r="I44" s="298">
        <f t="shared" si="4"/>
        <v>854.6608597298424</v>
      </c>
      <c r="J44" s="298">
        <f t="shared" si="4"/>
        <v>868.37035758578895</v>
      </c>
      <c r="K44" s="298">
        <f t="shared" si="4"/>
        <v>874.38017860650962</v>
      </c>
      <c r="L44" s="298">
        <f t="shared" ref="L44:L53" si="5">K341</f>
        <v>875.25087224943718</v>
      </c>
      <c r="M44" s="298">
        <f t="shared" ref="M44:M53" si="6">L341</f>
        <v>874.6069036919165</v>
      </c>
      <c r="N44" s="298">
        <f t="shared" ref="N44:N53" si="7">M341</f>
        <v>871.94118962447646</v>
      </c>
    </row>
    <row r="45" spans="2:14" ht="13.15">
      <c r="B45" s="354" t="str">
        <f t="shared" si="3"/>
        <v>30-34</v>
      </c>
      <c r="C45" s="298">
        <f t="shared" si="3"/>
        <v>990.05877353535357</v>
      </c>
      <c r="D45" s="298">
        <f t="shared" si="4"/>
        <v>960.22495314945581</v>
      </c>
      <c r="E45" s="298">
        <f t="shared" si="4"/>
        <v>932.27188133598895</v>
      </c>
      <c r="F45" s="298">
        <f t="shared" si="4"/>
        <v>910.12679187607716</v>
      </c>
      <c r="G45" s="298">
        <f t="shared" si="4"/>
        <v>895.70591343210424</v>
      </c>
      <c r="H45" s="298">
        <f t="shared" si="4"/>
        <v>894.22053828028277</v>
      </c>
      <c r="I45" s="298">
        <f t="shared" si="4"/>
        <v>899.21854097820153</v>
      </c>
      <c r="J45" s="298">
        <f t="shared" si="4"/>
        <v>902.78551617934818</v>
      </c>
      <c r="K45" s="298">
        <f t="shared" si="4"/>
        <v>905.4278708250115</v>
      </c>
      <c r="L45" s="298">
        <f t="shared" si="5"/>
        <v>906.74793786637485</v>
      </c>
      <c r="M45" s="298">
        <f t="shared" si="6"/>
        <v>907.4945228097389</v>
      </c>
      <c r="N45" s="298">
        <f t="shared" si="7"/>
        <v>907.06652934936074</v>
      </c>
    </row>
    <row r="46" spans="2:14" ht="13.15">
      <c r="B46" s="354" t="str">
        <f t="shared" si="3"/>
        <v>35-39</v>
      </c>
      <c r="C46" s="298">
        <f t="shared" si="3"/>
        <v>830.73277553414437</v>
      </c>
      <c r="D46" s="298">
        <f t="shared" si="4"/>
        <v>858.41734596022047</v>
      </c>
      <c r="E46" s="298">
        <f t="shared" si="4"/>
        <v>874.76080635200196</v>
      </c>
      <c r="F46" s="298">
        <f t="shared" si="4"/>
        <v>882.13754420882287</v>
      </c>
      <c r="G46" s="298">
        <f t="shared" si="4"/>
        <v>884.38042394823208</v>
      </c>
      <c r="H46" s="298">
        <f t="shared" si="4"/>
        <v>888.43460973953313</v>
      </c>
      <c r="I46" s="298">
        <f t="shared" si="4"/>
        <v>891.80501940129818</v>
      </c>
      <c r="J46" s="298">
        <f t="shared" si="4"/>
        <v>891.2987452056974</v>
      </c>
      <c r="K46" s="298">
        <f t="shared" si="4"/>
        <v>889.72388207888628</v>
      </c>
      <c r="L46" s="298">
        <f t="shared" si="5"/>
        <v>887.76074491703196</v>
      </c>
      <c r="M46" s="298">
        <f t="shared" si="6"/>
        <v>886.26602513829494</v>
      </c>
      <c r="N46" s="298">
        <f t="shared" si="7"/>
        <v>884.65651455347927</v>
      </c>
    </row>
    <row r="47" spans="2:14" ht="13.15">
      <c r="B47" s="354" t="str">
        <f t="shared" si="3"/>
        <v>40-44</v>
      </c>
      <c r="C47" s="298">
        <f t="shared" si="3"/>
        <v>781.03408808843767</v>
      </c>
      <c r="D47" s="298">
        <f t="shared" si="4"/>
        <v>785.03179261384105</v>
      </c>
      <c r="E47" s="298">
        <f t="shared" si="4"/>
        <v>794.30099758397012</v>
      </c>
      <c r="F47" s="298">
        <f t="shared" si="4"/>
        <v>804.60558596823023</v>
      </c>
      <c r="G47" s="298">
        <f t="shared" si="4"/>
        <v>814.36706279593102</v>
      </c>
      <c r="H47" s="298">
        <f t="shared" si="4"/>
        <v>826.26845330243759</v>
      </c>
      <c r="I47" s="298">
        <f t="shared" si="4"/>
        <v>836.40664946331583</v>
      </c>
      <c r="J47" s="298">
        <f t="shared" si="4"/>
        <v>841.290577120747</v>
      </c>
      <c r="K47" s="298">
        <f t="shared" si="4"/>
        <v>843.27401610726963</v>
      </c>
      <c r="L47" s="298">
        <f t="shared" si="5"/>
        <v>843.3820618369416</v>
      </c>
      <c r="M47" s="298">
        <f t="shared" si="6"/>
        <v>842.85934605148054</v>
      </c>
      <c r="N47" s="298">
        <f t="shared" si="7"/>
        <v>841.65791604639026</v>
      </c>
    </row>
    <row r="48" spans="2:14" ht="13.15">
      <c r="B48" s="354" t="str">
        <f t="shared" si="3"/>
        <v>45-49</v>
      </c>
      <c r="C48" s="298">
        <f t="shared" si="3"/>
        <v>655.4358779736807</v>
      </c>
      <c r="D48" s="298">
        <f t="shared" si="4"/>
        <v>664.41549678198635</v>
      </c>
      <c r="E48" s="298">
        <f t="shared" si="4"/>
        <v>672.75433672026043</v>
      </c>
      <c r="F48" s="298">
        <f t="shared" si="4"/>
        <v>680.87063524203029</v>
      </c>
      <c r="G48" s="298">
        <f t="shared" si="4"/>
        <v>689.28344494819987</v>
      </c>
      <c r="H48" s="298">
        <f t="shared" si="4"/>
        <v>700.812997396063</v>
      </c>
      <c r="I48" s="298">
        <f t="shared" si="4"/>
        <v>711.87419991205013</v>
      </c>
      <c r="J48" s="298">
        <f t="shared" si="4"/>
        <v>719.02569428744789</v>
      </c>
      <c r="K48" s="298">
        <f t="shared" si="4"/>
        <v>723.82615250717322</v>
      </c>
      <c r="L48" s="298">
        <f t="shared" si="5"/>
        <v>726.78532209942614</v>
      </c>
      <c r="M48" s="298">
        <f t="shared" si="6"/>
        <v>728.76604219877936</v>
      </c>
      <c r="N48" s="298">
        <f t="shared" si="7"/>
        <v>729.66370993755891</v>
      </c>
    </row>
    <row r="49" spans="1:19" ht="13.15">
      <c r="B49" s="354" t="str">
        <f t="shared" si="3"/>
        <v>50-54</v>
      </c>
      <c r="C49" s="298">
        <f t="shared" si="3"/>
        <v>467.32706098718444</v>
      </c>
      <c r="D49" s="298">
        <f t="shared" si="4"/>
        <v>481.34761861005018</v>
      </c>
      <c r="E49" s="298">
        <f t="shared" si="4"/>
        <v>493.70000980315137</v>
      </c>
      <c r="F49" s="298">
        <f t="shared" si="4"/>
        <v>504.2334219843039</v>
      </c>
      <c r="G49" s="298">
        <f t="shared" si="4"/>
        <v>513.6329263373899</v>
      </c>
      <c r="H49" s="298">
        <f t="shared" si="4"/>
        <v>524.48457851671435</v>
      </c>
      <c r="I49" s="298">
        <f t="shared" si="4"/>
        <v>534.6134017709785</v>
      </c>
      <c r="J49" s="298">
        <f t="shared" si="4"/>
        <v>541.75084241019283</v>
      </c>
      <c r="K49" s="298">
        <f t="shared" si="4"/>
        <v>547.14072898702977</v>
      </c>
      <c r="L49" s="298">
        <f t="shared" si="5"/>
        <v>551.16617312630478</v>
      </c>
      <c r="M49" s="298">
        <f t="shared" si="6"/>
        <v>554.41443736743747</v>
      </c>
      <c r="N49" s="298">
        <f t="shared" si="7"/>
        <v>556.74807483019526</v>
      </c>
    </row>
    <row r="50" spans="1:19" ht="13.15">
      <c r="B50" s="354" t="str">
        <f t="shared" si="3"/>
        <v>55-59</v>
      </c>
      <c r="C50" s="298">
        <f t="shared" si="3"/>
        <v>265.56332987623659</v>
      </c>
      <c r="D50" s="298">
        <f t="shared" si="4"/>
        <v>250.65641607864569</v>
      </c>
      <c r="E50" s="298">
        <f t="shared" si="4"/>
        <v>244.15362001408727</v>
      </c>
      <c r="F50" s="298">
        <f t="shared" si="4"/>
        <v>242.22461682520114</v>
      </c>
      <c r="G50" s="298">
        <f t="shared" si="4"/>
        <v>242.94574319399666</v>
      </c>
      <c r="H50" s="298">
        <f t="shared" si="4"/>
        <v>246.41701588913006</v>
      </c>
      <c r="I50" s="298">
        <f t="shared" si="4"/>
        <v>250.36675720553276</v>
      </c>
      <c r="J50" s="298">
        <f t="shared" si="4"/>
        <v>253.04206683239431</v>
      </c>
      <c r="K50" s="298">
        <f t="shared" si="4"/>
        <v>255.1507063573527</v>
      </c>
      <c r="L50" s="298">
        <f t="shared" si="5"/>
        <v>256.83438557040756</v>
      </c>
      <c r="M50" s="298">
        <f t="shared" si="6"/>
        <v>258.37266763668629</v>
      </c>
      <c r="N50" s="298">
        <f t="shared" si="7"/>
        <v>259.59208021732331</v>
      </c>
    </row>
    <row r="51" spans="1:19" ht="13.15">
      <c r="B51" s="354" t="str">
        <f t="shared" si="3"/>
        <v>60-64</v>
      </c>
      <c r="C51" s="298">
        <f t="shared" si="3"/>
        <v>82.468481356968553</v>
      </c>
      <c r="D51" s="298">
        <f t="shared" si="4"/>
        <v>86.905206146061659</v>
      </c>
      <c r="E51" s="298">
        <f t="shared" si="4"/>
        <v>87.474489658586435</v>
      </c>
      <c r="F51" s="298">
        <f t="shared" si="4"/>
        <v>86.996662673332793</v>
      </c>
      <c r="G51" s="298">
        <f t="shared" si="4"/>
        <v>86.648406667588205</v>
      </c>
      <c r="H51" s="298">
        <f t="shared" si="4"/>
        <v>87.377810471433264</v>
      </c>
      <c r="I51" s="298">
        <f t="shared" si="4"/>
        <v>88.310210362460381</v>
      </c>
      <c r="J51" s="298">
        <f t="shared" si="4"/>
        <v>88.672860394845358</v>
      </c>
      <c r="K51" s="298">
        <f t="shared" si="4"/>
        <v>88.908009690726601</v>
      </c>
      <c r="L51" s="298">
        <f t="shared" si="5"/>
        <v>89.096123150431765</v>
      </c>
      <c r="M51" s="298">
        <f t="shared" si="6"/>
        <v>89.366112438167818</v>
      </c>
      <c r="N51" s="298">
        <f t="shared" si="7"/>
        <v>89.602386839418713</v>
      </c>
    </row>
    <row r="52" spans="1:19" ht="13.15">
      <c r="B52" s="354" t="str">
        <f t="shared" si="3"/>
        <v>65 plus</v>
      </c>
      <c r="C52" s="298">
        <f t="shared" si="3"/>
        <v>12.075924054696339</v>
      </c>
      <c r="D52" s="298">
        <f t="shared" si="4"/>
        <v>19.948573954678601</v>
      </c>
      <c r="E52" s="298">
        <f t="shared" si="4"/>
        <v>25.218399243801287</v>
      </c>
      <c r="F52" s="298">
        <f t="shared" si="4"/>
        <v>28.440547544449384</v>
      </c>
      <c r="G52" s="298">
        <f t="shared" si="4"/>
        <v>30.340832656510575</v>
      </c>
      <c r="H52" s="298">
        <f t="shared" si="4"/>
        <v>31.679701836231143</v>
      </c>
      <c r="I52" s="298">
        <f t="shared" si="4"/>
        <v>32.593797245296606</v>
      </c>
      <c r="J52" s="298">
        <f t="shared" si="4"/>
        <v>33.05290265723594</v>
      </c>
      <c r="K52" s="298">
        <f t="shared" si="4"/>
        <v>33.276507821932029</v>
      </c>
      <c r="L52" s="298">
        <f t="shared" si="5"/>
        <v>33.373520296291119</v>
      </c>
      <c r="M52" s="298">
        <f t="shared" si="6"/>
        <v>33.439367742818114</v>
      </c>
      <c r="N52" s="298">
        <f t="shared" si="7"/>
        <v>33.478792415219878</v>
      </c>
    </row>
    <row r="53" spans="1:19" ht="13.15">
      <c r="B53" s="354" t="str">
        <f t="shared" si="3"/>
        <v>Total</v>
      </c>
      <c r="C53" s="298">
        <f t="shared" si="3"/>
        <v>5163.810524873742</v>
      </c>
      <c r="D53" s="298">
        <f t="shared" si="4"/>
        <v>5227.1115036661286</v>
      </c>
      <c r="E53" s="298">
        <f t="shared" si="4"/>
        <v>5293.7049316284692</v>
      </c>
      <c r="F53" s="298">
        <f t="shared" si="4"/>
        <v>5355.6468774356235</v>
      </c>
      <c r="G53" s="298">
        <f t="shared" si="4"/>
        <v>5418.8709785647943</v>
      </c>
      <c r="H53" s="298">
        <f t="shared" si="4"/>
        <v>5525.9183962739025</v>
      </c>
      <c r="I53" s="298">
        <f t="shared" si="4"/>
        <v>5626.360646447466</v>
      </c>
      <c r="J53" s="298">
        <f t="shared" si="4"/>
        <v>5674.1765405991246</v>
      </c>
      <c r="K53" s="298">
        <f t="shared" si="4"/>
        <v>5696.9457457666458</v>
      </c>
      <c r="L53" s="298">
        <f t="shared" si="5"/>
        <v>5703.5257948094113</v>
      </c>
      <c r="M53" s="298">
        <f t="shared" si="6"/>
        <v>5706.0821158512317</v>
      </c>
      <c r="N53" s="298">
        <f t="shared" si="7"/>
        <v>5701.3938235678615</v>
      </c>
    </row>
    <row r="54" spans="1:19">
      <c r="A54" s="300">
        <f>SUM(C54:N54)</f>
        <v>0</v>
      </c>
      <c r="C54" s="300">
        <f>SUM(C43:C52)-C53</f>
        <v>0</v>
      </c>
      <c r="D54" s="300">
        <f t="shared" ref="D54:N54" si="8">SUM(D43:D52)-D53</f>
        <v>0</v>
      </c>
      <c r="E54" s="300">
        <f t="shared" si="8"/>
        <v>0</v>
      </c>
      <c r="F54" s="300">
        <f t="shared" si="8"/>
        <v>0</v>
      </c>
      <c r="G54" s="300">
        <f t="shared" si="8"/>
        <v>0</v>
      </c>
      <c r="H54" s="300">
        <f t="shared" si="8"/>
        <v>0</v>
      </c>
      <c r="I54" s="300">
        <f t="shared" si="8"/>
        <v>0</v>
      </c>
      <c r="J54" s="300">
        <f t="shared" si="8"/>
        <v>0</v>
      </c>
      <c r="K54" s="300">
        <f t="shared" si="8"/>
        <v>0</v>
      </c>
      <c r="L54" s="300">
        <f t="shared" si="8"/>
        <v>0</v>
      </c>
      <c r="M54" s="300">
        <f t="shared" si="8"/>
        <v>0</v>
      </c>
      <c r="N54" s="300">
        <f t="shared" si="8"/>
        <v>0</v>
      </c>
    </row>
    <row r="56" spans="1:19" ht="13.15">
      <c r="B56" s="332" t="s">
        <v>47</v>
      </c>
      <c r="H56" s="316"/>
    </row>
    <row r="57" spans="1:19">
      <c r="H57" s="316"/>
    </row>
    <row r="58" spans="1:19" ht="13.15">
      <c r="B58" s="329" t="str">
        <f t="shared" ref="B58:B69" si="9">B42</f>
        <v>Age group</v>
      </c>
      <c r="C58" s="329" t="str">
        <f t="shared" ref="C58:N58" si="10">C42</f>
        <v>2018/19</v>
      </c>
      <c r="D58" s="329" t="str">
        <f t="shared" si="10"/>
        <v>2019/20</v>
      </c>
      <c r="E58" s="329" t="str">
        <f t="shared" si="10"/>
        <v>2020/21</v>
      </c>
      <c r="F58" s="329" t="str">
        <f t="shared" si="10"/>
        <v>2021/22</v>
      </c>
      <c r="G58" s="329" t="str">
        <f t="shared" si="10"/>
        <v>2022/23</v>
      </c>
      <c r="H58" s="329" t="str">
        <f t="shared" si="10"/>
        <v>2023/24</v>
      </c>
      <c r="I58" s="329" t="str">
        <f t="shared" si="10"/>
        <v>2024/25</v>
      </c>
      <c r="J58" s="329" t="str">
        <f t="shared" si="10"/>
        <v>2025/26</v>
      </c>
      <c r="K58" s="329" t="str">
        <f t="shared" si="10"/>
        <v>2026/27</v>
      </c>
      <c r="L58" s="329" t="str">
        <f t="shared" si="10"/>
        <v>2027/28</v>
      </c>
      <c r="M58" s="329" t="str">
        <f t="shared" si="10"/>
        <v>2028/29</v>
      </c>
      <c r="N58" s="329" t="str">
        <f t="shared" si="10"/>
        <v>2029/30</v>
      </c>
    </row>
    <row r="59" spans="1:19" ht="13.15">
      <c r="B59" s="329" t="str">
        <f t="shared" si="9"/>
        <v>20-24</v>
      </c>
      <c r="C59" s="298">
        <f t="shared" ref="C59:C69" si="11">D21</f>
        <v>507.0468111902764</v>
      </c>
      <c r="D59" s="298">
        <f>C356</f>
        <v>556.59537862719765</v>
      </c>
      <c r="E59" s="298">
        <f t="shared" ref="E59:L59" si="12">D356</f>
        <v>594.45486731922165</v>
      </c>
      <c r="F59" s="298">
        <f t="shared" si="12"/>
        <v>619.93970407310917</v>
      </c>
      <c r="G59" s="298">
        <f t="shared" si="12"/>
        <v>640.70464631597395</v>
      </c>
      <c r="H59" s="298">
        <f t="shared" si="12"/>
        <v>672.17527756943969</v>
      </c>
      <c r="I59" s="298">
        <f t="shared" si="12"/>
        <v>696.15298267769015</v>
      </c>
      <c r="J59" s="298">
        <f t="shared" si="12"/>
        <v>699.51869810838002</v>
      </c>
      <c r="K59" s="298">
        <f t="shared" si="12"/>
        <v>695.57509465707938</v>
      </c>
      <c r="L59" s="298">
        <f t="shared" si="12"/>
        <v>688.50368774622348</v>
      </c>
      <c r="M59" s="298">
        <f>L356</f>
        <v>682.64098901089972</v>
      </c>
      <c r="N59" s="298">
        <f>M356</f>
        <v>676.41654430595781</v>
      </c>
      <c r="O59" s="318"/>
      <c r="P59" s="318"/>
      <c r="Q59" s="318"/>
      <c r="R59" s="318"/>
      <c r="S59" s="318"/>
    </row>
    <row r="60" spans="1:19" ht="13.15">
      <c r="B60" s="329" t="str">
        <f t="shared" si="9"/>
        <v>25-29</v>
      </c>
      <c r="C60" s="298">
        <f t="shared" si="11"/>
        <v>1345.0545409723436</v>
      </c>
      <c r="D60" s="298">
        <f t="shared" ref="D60:K69" si="13">C357</f>
        <v>1249.758220370383</v>
      </c>
      <c r="E60" s="298">
        <f t="shared" si="13"/>
        <v>1194.7380402957488</v>
      </c>
      <c r="F60" s="298">
        <f t="shared" si="13"/>
        <v>1159.2111950253038</v>
      </c>
      <c r="G60" s="298">
        <f t="shared" si="13"/>
        <v>1141.6052621703204</v>
      </c>
      <c r="H60" s="298">
        <f t="shared" si="13"/>
        <v>1150.7177951487167</v>
      </c>
      <c r="I60" s="298">
        <f t="shared" si="13"/>
        <v>1164.8854873443336</v>
      </c>
      <c r="J60" s="298">
        <f t="shared" si="13"/>
        <v>1165.200238438762</v>
      </c>
      <c r="K60" s="298">
        <f t="shared" si="13"/>
        <v>1159.4644610239375</v>
      </c>
      <c r="L60" s="298">
        <f t="shared" ref="L60:L69" si="14">K357</f>
        <v>1150.2262524821117</v>
      </c>
      <c r="M60" s="298">
        <f t="shared" ref="M60:M69" si="15">L357</f>
        <v>1141.5058594563075</v>
      </c>
      <c r="N60" s="298">
        <f t="shared" ref="N60:N69" si="16">M357</f>
        <v>1132.1093440270101</v>
      </c>
      <c r="O60" s="318"/>
      <c r="P60" s="318"/>
      <c r="Q60" s="318"/>
      <c r="R60" s="318"/>
      <c r="S60" s="318"/>
    </row>
    <row r="61" spans="1:19" ht="13.15">
      <c r="B61" s="329" t="str">
        <f t="shared" si="9"/>
        <v>30-34</v>
      </c>
      <c r="C61" s="298">
        <f t="shared" si="11"/>
        <v>1236.5172235618904</v>
      </c>
      <c r="D61" s="298">
        <f t="shared" si="13"/>
        <v>1239.5390274563936</v>
      </c>
      <c r="E61" s="298">
        <f t="shared" si="13"/>
        <v>1226.219717919907</v>
      </c>
      <c r="F61" s="298">
        <f t="shared" si="13"/>
        <v>1202.8651676466682</v>
      </c>
      <c r="G61" s="298">
        <f t="shared" si="13"/>
        <v>1180.7291368829124</v>
      </c>
      <c r="H61" s="298">
        <f t="shared" si="13"/>
        <v>1170.3785329891525</v>
      </c>
      <c r="I61" s="298">
        <f t="shared" si="13"/>
        <v>1165.6839962389183</v>
      </c>
      <c r="J61" s="298">
        <f t="shared" si="13"/>
        <v>1158.087692191996</v>
      </c>
      <c r="K61" s="298">
        <f t="shared" si="13"/>
        <v>1149.4786003616521</v>
      </c>
      <c r="L61" s="298">
        <f t="shared" si="14"/>
        <v>1140.0438414687001</v>
      </c>
      <c r="M61" s="298">
        <f t="shared" si="15"/>
        <v>1131.1106730454389</v>
      </c>
      <c r="N61" s="298">
        <f t="shared" si="16"/>
        <v>1122.0185039309845</v>
      </c>
      <c r="O61" s="318"/>
      <c r="P61" s="318"/>
      <c r="Q61" s="318"/>
      <c r="R61" s="318"/>
      <c r="S61" s="318"/>
    </row>
    <row r="62" spans="1:19" ht="13.15">
      <c r="B62" s="329" t="str">
        <f t="shared" si="9"/>
        <v>35-39</v>
      </c>
      <c r="C62" s="298">
        <f t="shared" si="11"/>
        <v>1182.5045632466938</v>
      </c>
      <c r="D62" s="298">
        <f t="shared" si="13"/>
        <v>1164.5252981295093</v>
      </c>
      <c r="E62" s="298">
        <f t="shared" si="13"/>
        <v>1153.2490744048175</v>
      </c>
      <c r="F62" s="298">
        <f t="shared" si="13"/>
        <v>1139.2038963092639</v>
      </c>
      <c r="G62" s="298">
        <f t="shared" si="13"/>
        <v>1125.4552256391664</v>
      </c>
      <c r="H62" s="298">
        <f t="shared" si="13"/>
        <v>1117.9799551054546</v>
      </c>
      <c r="I62" s="298">
        <f t="shared" si="13"/>
        <v>1111.5052347960193</v>
      </c>
      <c r="J62" s="298">
        <f t="shared" si="13"/>
        <v>1100.8990222291111</v>
      </c>
      <c r="K62" s="298">
        <f t="shared" si="13"/>
        <v>1089.429557604722</v>
      </c>
      <c r="L62" s="298">
        <f t="shared" si="14"/>
        <v>1077.8891979006157</v>
      </c>
      <c r="M62" s="298">
        <f t="shared" si="15"/>
        <v>1067.4358808419636</v>
      </c>
      <c r="N62" s="298">
        <f t="shared" si="16"/>
        <v>1057.4047502517299</v>
      </c>
      <c r="O62" s="318"/>
      <c r="P62" s="318"/>
      <c r="Q62" s="318"/>
      <c r="R62" s="318"/>
      <c r="S62" s="318"/>
    </row>
    <row r="63" spans="1:19" ht="13.15">
      <c r="B63" s="329" t="str">
        <f t="shared" si="9"/>
        <v>40-44</v>
      </c>
      <c r="C63" s="298">
        <f t="shared" si="11"/>
        <v>901.28633182389626</v>
      </c>
      <c r="D63" s="298">
        <f t="shared" si="13"/>
        <v>942.76847629572899</v>
      </c>
      <c r="E63" s="298">
        <f t="shared" si="13"/>
        <v>970.96868675867506</v>
      </c>
      <c r="F63" s="298">
        <f t="shared" si="13"/>
        <v>986.88865255339078</v>
      </c>
      <c r="G63" s="298">
        <f t="shared" si="13"/>
        <v>996.54724374193961</v>
      </c>
      <c r="H63" s="298">
        <f t="shared" si="13"/>
        <v>1006.5355668506031</v>
      </c>
      <c r="I63" s="298">
        <f t="shared" si="13"/>
        <v>1013.159978720961</v>
      </c>
      <c r="J63" s="298">
        <f t="shared" si="13"/>
        <v>1012.596297052545</v>
      </c>
      <c r="K63" s="298">
        <f t="shared" si="13"/>
        <v>1008.247204866426</v>
      </c>
      <c r="L63" s="298">
        <f t="shared" si="14"/>
        <v>1001.5914802258251</v>
      </c>
      <c r="M63" s="298">
        <f t="shared" si="15"/>
        <v>994.31289962984329</v>
      </c>
      <c r="N63" s="298">
        <f t="shared" si="16"/>
        <v>986.39563478220396</v>
      </c>
      <c r="O63" s="318"/>
      <c r="P63" s="318"/>
      <c r="Q63" s="318"/>
      <c r="R63" s="318"/>
      <c r="S63" s="318"/>
    </row>
    <row r="64" spans="1:19" ht="13.15">
      <c r="B64" s="329" t="str">
        <f t="shared" si="9"/>
        <v>45-49</v>
      </c>
      <c r="C64" s="298">
        <f t="shared" si="11"/>
        <v>675.89274932072635</v>
      </c>
      <c r="D64" s="298">
        <f t="shared" si="13"/>
        <v>709.46491360977234</v>
      </c>
      <c r="E64" s="298">
        <f t="shared" si="13"/>
        <v>742.28240872890024</v>
      </c>
      <c r="F64" s="298">
        <f t="shared" si="13"/>
        <v>768.92052199179682</v>
      </c>
      <c r="G64" s="298">
        <f t="shared" si="13"/>
        <v>791.55863726966072</v>
      </c>
      <c r="H64" s="298">
        <f t="shared" si="13"/>
        <v>814.30058990013379</v>
      </c>
      <c r="I64" s="298">
        <f t="shared" si="13"/>
        <v>833.13755596858346</v>
      </c>
      <c r="J64" s="298">
        <f t="shared" si="13"/>
        <v>844.36569193504761</v>
      </c>
      <c r="K64" s="298">
        <f t="shared" si="13"/>
        <v>850.68223629274041</v>
      </c>
      <c r="L64" s="298">
        <f t="shared" si="14"/>
        <v>853.28799000200354</v>
      </c>
      <c r="M64" s="298">
        <f t="shared" si="15"/>
        <v>853.70828982276953</v>
      </c>
      <c r="N64" s="298">
        <f t="shared" si="16"/>
        <v>852.11086917604166</v>
      </c>
      <c r="O64" s="318"/>
      <c r="P64" s="318"/>
      <c r="Q64" s="318"/>
      <c r="R64" s="318"/>
      <c r="S64" s="318"/>
    </row>
    <row r="65" spans="1:19" ht="13.15">
      <c r="B65" s="329" t="str">
        <f t="shared" si="9"/>
        <v>50-54</v>
      </c>
      <c r="C65" s="298">
        <f t="shared" si="11"/>
        <v>407.49443727364968</v>
      </c>
      <c r="D65" s="298">
        <f t="shared" si="13"/>
        <v>449.01858828557965</v>
      </c>
      <c r="E65" s="298">
        <f t="shared" si="13"/>
        <v>485.05590589600718</v>
      </c>
      <c r="F65" s="298">
        <f t="shared" si="13"/>
        <v>514.89891500318924</v>
      </c>
      <c r="G65" s="298">
        <f t="shared" si="13"/>
        <v>541.05320473713334</v>
      </c>
      <c r="H65" s="298">
        <f t="shared" si="13"/>
        <v>566.90997124893374</v>
      </c>
      <c r="I65" s="298">
        <f t="shared" si="13"/>
        <v>589.59672410568373</v>
      </c>
      <c r="J65" s="298">
        <f t="shared" si="13"/>
        <v>606.27840456342278</v>
      </c>
      <c r="K65" s="298">
        <f t="shared" si="13"/>
        <v>618.77443766690578</v>
      </c>
      <c r="L65" s="298">
        <f t="shared" si="14"/>
        <v>627.83811280028021</v>
      </c>
      <c r="M65" s="298">
        <f t="shared" si="15"/>
        <v>634.50005858017198</v>
      </c>
      <c r="N65" s="298">
        <f t="shared" si="16"/>
        <v>638.84252607100996</v>
      </c>
      <c r="O65" s="318"/>
      <c r="P65" s="318"/>
      <c r="Q65" s="318"/>
      <c r="R65" s="318"/>
      <c r="S65" s="318"/>
    </row>
    <row r="66" spans="1:19" ht="13.15">
      <c r="B66" s="329" t="str">
        <f t="shared" si="9"/>
        <v>55-59</v>
      </c>
      <c r="C66" s="298">
        <f t="shared" si="11"/>
        <v>279.7002409694166</v>
      </c>
      <c r="D66" s="298">
        <f t="shared" si="13"/>
        <v>257.23441105882597</v>
      </c>
      <c r="E66" s="298">
        <f t="shared" si="13"/>
        <v>250.27084779706894</v>
      </c>
      <c r="F66" s="298">
        <f t="shared" si="13"/>
        <v>251.04492110074639</v>
      </c>
      <c r="G66" s="298">
        <f t="shared" si="13"/>
        <v>256.36530557816036</v>
      </c>
      <c r="H66" s="298">
        <f t="shared" si="13"/>
        <v>265.64461410761447</v>
      </c>
      <c r="I66" s="298">
        <f t="shared" si="13"/>
        <v>275.47296826954783</v>
      </c>
      <c r="J66" s="298">
        <f t="shared" si="13"/>
        <v>283.28075160186643</v>
      </c>
      <c r="K66" s="298">
        <f t="shared" si="13"/>
        <v>289.79588220171172</v>
      </c>
      <c r="L66" s="298">
        <f t="shared" si="14"/>
        <v>295.12521672266644</v>
      </c>
      <c r="M66" s="298">
        <f t="shared" si="15"/>
        <v>299.62282700662502</v>
      </c>
      <c r="N66" s="298">
        <f t="shared" si="16"/>
        <v>303.1046738401264</v>
      </c>
      <c r="O66" s="318"/>
      <c r="P66" s="318"/>
      <c r="Q66" s="318"/>
      <c r="R66" s="318"/>
      <c r="S66" s="318"/>
    </row>
    <row r="67" spans="1:19" ht="13.15">
      <c r="B67" s="329" t="str">
        <f t="shared" si="9"/>
        <v>60-64</v>
      </c>
      <c r="C67" s="298">
        <f t="shared" si="11"/>
        <v>100.98336491714598</v>
      </c>
      <c r="D67" s="298">
        <f t="shared" si="13"/>
        <v>100.72231472110917</v>
      </c>
      <c r="E67" s="298">
        <f t="shared" si="13"/>
        <v>97.891730630949098</v>
      </c>
      <c r="F67" s="298">
        <f t="shared" si="13"/>
        <v>95.354312230358914</v>
      </c>
      <c r="G67" s="298">
        <f t="shared" si="13"/>
        <v>94.319800461337678</v>
      </c>
      <c r="H67" s="298">
        <f t="shared" si="13"/>
        <v>95.522965969519561</v>
      </c>
      <c r="I67" s="298">
        <f t="shared" si="13"/>
        <v>97.468552888507375</v>
      </c>
      <c r="J67" s="298">
        <f t="shared" si="13"/>
        <v>98.917727730984026</v>
      </c>
      <c r="K67" s="298">
        <f t="shared" si="13"/>
        <v>100.28093527369971</v>
      </c>
      <c r="L67" s="298">
        <f t="shared" si="14"/>
        <v>101.55292726025868</v>
      </c>
      <c r="M67" s="298">
        <f t="shared" si="15"/>
        <v>102.83328540262805</v>
      </c>
      <c r="N67" s="298">
        <f t="shared" si="16"/>
        <v>103.93718718657088</v>
      </c>
      <c r="O67" s="318"/>
      <c r="P67" s="318"/>
      <c r="Q67" s="318"/>
      <c r="R67" s="318"/>
      <c r="S67" s="318"/>
    </row>
    <row r="68" spans="1:19" ht="13.15">
      <c r="B68" s="329" t="str">
        <f t="shared" si="9"/>
        <v>65 plus</v>
      </c>
      <c r="C68" s="298">
        <f t="shared" si="11"/>
        <v>10.727932532194627</v>
      </c>
      <c r="D68" s="298">
        <f t="shared" si="13"/>
        <v>23.676158475898884</v>
      </c>
      <c r="E68" s="298">
        <f t="shared" si="13"/>
        <v>32.010686391561087</v>
      </c>
      <c r="F68" s="298">
        <f t="shared" si="13"/>
        <v>36.867885563453335</v>
      </c>
      <c r="G68" s="298">
        <f t="shared" si="13"/>
        <v>39.683823227706014</v>
      </c>
      <c r="H68" s="298">
        <f t="shared" si="13"/>
        <v>41.671656901113771</v>
      </c>
      <c r="I68" s="298">
        <f t="shared" si="13"/>
        <v>43.13444848455778</v>
      </c>
      <c r="J68" s="298">
        <f t="shared" si="13"/>
        <v>44.06514748200388</v>
      </c>
      <c r="K68" s="298">
        <f t="shared" si="13"/>
        <v>44.725045846879773</v>
      </c>
      <c r="L68" s="298">
        <f t="shared" si="14"/>
        <v>45.237878191175788</v>
      </c>
      <c r="M68" s="298">
        <f t="shared" si="15"/>
        <v>45.709148756655701</v>
      </c>
      <c r="N68" s="298">
        <f t="shared" si="16"/>
        <v>46.132269904125536</v>
      </c>
      <c r="O68" s="318"/>
      <c r="P68" s="318"/>
      <c r="Q68" s="318"/>
      <c r="R68" s="318"/>
      <c r="S68" s="318"/>
    </row>
    <row r="69" spans="1:19" ht="13.15">
      <c r="B69" s="329" t="str">
        <f t="shared" si="9"/>
        <v>Total</v>
      </c>
      <c r="C69" s="298">
        <f t="shared" si="11"/>
        <v>6647.2081958082335</v>
      </c>
      <c r="D69" s="298">
        <f t="shared" si="13"/>
        <v>6693.3027870303977</v>
      </c>
      <c r="E69" s="298">
        <f t="shared" si="13"/>
        <v>6747.1419661428563</v>
      </c>
      <c r="F69" s="298">
        <f t="shared" si="13"/>
        <v>6775.1951714972802</v>
      </c>
      <c r="G69" s="298">
        <f t="shared" si="13"/>
        <v>6808.0222860243111</v>
      </c>
      <c r="H69" s="298">
        <f t="shared" si="13"/>
        <v>6901.8369257906834</v>
      </c>
      <c r="I69" s="298">
        <f t="shared" si="13"/>
        <v>6990.1979294948023</v>
      </c>
      <c r="J69" s="298">
        <f t="shared" si="13"/>
        <v>7013.2096713341189</v>
      </c>
      <c r="K69" s="298">
        <f t="shared" si="13"/>
        <v>7006.453455795755</v>
      </c>
      <c r="L69" s="298">
        <f t="shared" si="14"/>
        <v>6981.2965847998612</v>
      </c>
      <c r="M69" s="298">
        <f t="shared" si="15"/>
        <v>6953.3799115533029</v>
      </c>
      <c r="N69" s="298">
        <f t="shared" si="16"/>
        <v>6918.4723034757608</v>
      </c>
      <c r="O69" s="318"/>
      <c r="P69" s="318"/>
      <c r="Q69" s="318"/>
      <c r="R69" s="318"/>
      <c r="S69" s="318"/>
    </row>
    <row r="70" spans="1:19">
      <c r="A70" s="300">
        <f>SUM(C70:N70)</f>
        <v>0</v>
      </c>
      <c r="C70" s="300">
        <f>SUM(C59:C68)-C69</f>
        <v>0</v>
      </c>
      <c r="D70" s="300">
        <f t="shared" ref="D70:N70" si="17">SUM(D59:D68)-D69</f>
        <v>0</v>
      </c>
      <c r="E70" s="300">
        <f t="shared" si="17"/>
        <v>0</v>
      </c>
      <c r="F70" s="300">
        <f t="shared" si="17"/>
        <v>0</v>
      </c>
      <c r="G70" s="300">
        <f t="shared" si="17"/>
        <v>0</v>
      </c>
      <c r="H70" s="300">
        <f t="shared" si="17"/>
        <v>0</v>
      </c>
      <c r="I70" s="300">
        <f t="shared" si="17"/>
        <v>0</v>
      </c>
      <c r="J70" s="300">
        <f t="shared" si="17"/>
        <v>0</v>
      </c>
      <c r="K70" s="300">
        <f t="shared" si="17"/>
        <v>0</v>
      </c>
      <c r="L70" s="300">
        <f t="shared" si="17"/>
        <v>0</v>
      </c>
      <c r="M70" s="300">
        <f t="shared" si="17"/>
        <v>0</v>
      </c>
      <c r="N70" s="300">
        <f t="shared" si="17"/>
        <v>0</v>
      </c>
    </row>
    <row r="72" spans="1:19" ht="15">
      <c r="B72" s="331" t="s">
        <v>162</v>
      </c>
      <c r="H72" s="316"/>
    </row>
    <row r="73" spans="1:19">
      <c r="H73" s="316"/>
    </row>
    <row r="74" spans="1:19" ht="13.15">
      <c r="B74" s="332" t="s">
        <v>46</v>
      </c>
      <c r="C74" s="254" t="s">
        <v>449</v>
      </c>
      <c r="H74" s="316"/>
    </row>
    <row r="75" spans="1:19">
      <c r="H75" s="316"/>
    </row>
    <row r="76" spans="1:19" ht="13.15">
      <c r="B76" s="329" t="str">
        <f t="shared" ref="B76:B87" si="18">B42</f>
        <v>Age group</v>
      </c>
      <c r="C76" s="329" t="str">
        <f t="shared" ref="C76:N76" si="19">C42</f>
        <v>2018/19</v>
      </c>
      <c r="D76" s="329" t="str">
        <f t="shared" si="19"/>
        <v>2019/20</v>
      </c>
      <c r="E76" s="329" t="str">
        <f t="shared" si="19"/>
        <v>2020/21</v>
      </c>
      <c r="F76" s="329" t="str">
        <f t="shared" si="19"/>
        <v>2021/22</v>
      </c>
      <c r="G76" s="329" t="str">
        <f t="shared" si="19"/>
        <v>2022/23</v>
      </c>
      <c r="H76" s="329" t="str">
        <f t="shared" si="19"/>
        <v>2023/24</v>
      </c>
      <c r="I76" s="329" t="str">
        <f t="shared" si="19"/>
        <v>2024/25</v>
      </c>
      <c r="J76" s="329" t="str">
        <f t="shared" si="19"/>
        <v>2025/26</v>
      </c>
      <c r="K76" s="329" t="str">
        <f t="shared" si="19"/>
        <v>2026/27</v>
      </c>
      <c r="L76" s="329" t="str">
        <f t="shared" si="19"/>
        <v>2027/28</v>
      </c>
      <c r="M76" s="329" t="str">
        <f t="shared" si="19"/>
        <v>2028/29</v>
      </c>
      <c r="N76" s="329" t="str">
        <f t="shared" si="19"/>
        <v>2029/30</v>
      </c>
    </row>
    <row r="77" spans="1:19" ht="13.15">
      <c r="B77" s="329" t="str">
        <f t="shared" si="18"/>
        <v>20-24</v>
      </c>
      <c r="C77" s="444">
        <f>C43-(0.2*C43)</f>
        <v>193.785181287927</v>
      </c>
      <c r="D77" s="444">
        <f>D43-(0.2*D43)</f>
        <v>260.82297255499054</v>
      </c>
      <c r="E77" s="444">
        <f t="shared" ref="E77:N77" si="20">E43-(0.2*E43)</f>
        <v>309.63360031033045</v>
      </c>
      <c r="F77" s="444">
        <f t="shared" si="20"/>
        <v>344.47873955926696</v>
      </c>
      <c r="G77" s="444">
        <f t="shared" si="20"/>
        <v>370.80789074096282</v>
      </c>
      <c r="H77" s="444">
        <f t="shared" si="20"/>
        <v>399.7375934214748</v>
      </c>
      <c r="I77" s="444">
        <f t="shared" si="20"/>
        <v>421.20896830279179</v>
      </c>
      <c r="J77" s="444">
        <f t="shared" si="20"/>
        <v>427.90958234034213</v>
      </c>
      <c r="K77" s="444">
        <f t="shared" si="20"/>
        <v>428.67015422780406</v>
      </c>
      <c r="L77" s="444">
        <f t="shared" si="20"/>
        <v>426.5029229574111</v>
      </c>
      <c r="M77" s="444">
        <f t="shared" si="20"/>
        <v>424.39735262072992</v>
      </c>
      <c r="N77" s="444">
        <f t="shared" si="20"/>
        <v>421.58930380355196</v>
      </c>
    </row>
    <row r="78" spans="1:19" ht="13.15">
      <c r="B78" s="329" t="str">
        <f t="shared" si="18"/>
        <v>25-29</v>
      </c>
      <c r="C78" s="444">
        <f t="shared" ref="C78:C85" si="21">C44+(0.2*C43)-(0.2*C44)</f>
        <v>717.95248480768623</v>
      </c>
      <c r="D78" s="444">
        <f t="shared" ref="D78:N78" si="22">D44+(0.2*D43)-(0.2*D44)</f>
        <v>700.51405088070783</v>
      </c>
      <c r="E78" s="444">
        <f t="shared" si="22"/>
        <v>703.03111250054963</v>
      </c>
      <c r="F78" s="444">
        <f t="shared" si="22"/>
        <v>714.44980222109041</v>
      </c>
      <c r="G78" s="444">
        <f t="shared" si="22"/>
        <v>731.14706161215145</v>
      </c>
      <c r="H78" s="444">
        <f t="shared" si="22"/>
        <v>761.17495760755537</v>
      </c>
      <c r="I78" s="444">
        <f t="shared" si="22"/>
        <v>789.03092985957187</v>
      </c>
      <c r="J78" s="444">
        <f t="shared" si="22"/>
        <v>801.6736816537167</v>
      </c>
      <c r="K78" s="444">
        <f t="shared" si="22"/>
        <v>806.67168144215873</v>
      </c>
      <c r="L78" s="444">
        <f t="shared" si="22"/>
        <v>806.82642853890252</v>
      </c>
      <c r="M78" s="444">
        <f t="shared" si="22"/>
        <v>805.78486110871575</v>
      </c>
      <c r="N78" s="444">
        <f t="shared" si="22"/>
        <v>802.95027765046916</v>
      </c>
    </row>
    <row r="79" spans="1:19" ht="13.15">
      <c r="B79" s="329" t="str">
        <f t="shared" si="18"/>
        <v>30-34</v>
      </c>
      <c r="C79" s="444">
        <f t="shared" si="21"/>
        <v>959.42356619970894</v>
      </c>
      <c r="D79" s="444">
        <f t="shared" ref="D79:N79" si="23">D45+(0.2*D44)-(0.2*D45)</f>
        <v>927.00703945505484</v>
      </c>
      <c r="E79" s="444">
        <f t="shared" si="23"/>
        <v>902.22318317453278</v>
      </c>
      <c r="F79" s="444">
        <f t="shared" si="23"/>
        <v>885.18396283368008</v>
      </c>
      <c r="G79" s="444">
        <f t="shared" si="23"/>
        <v>876.17600297741103</v>
      </c>
      <c r="H79" s="444">
        <f t="shared" si="23"/>
        <v>880.68657043727285</v>
      </c>
      <c r="I79" s="444">
        <f t="shared" si="23"/>
        <v>890.30700472852959</v>
      </c>
      <c r="J79" s="444">
        <f t="shared" si="23"/>
        <v>895.90248446063629</v>
      </c>
      <c r="K79" s="444">
        <f t="shared" si="23"/>
        <v>899.21833238131126</v>
      </c>
      <c r="L79" s="444">
        <f t="shared" si="23"/>
        <v>900.44852474298716</v>
      </c>
      <c r="M79" s="444">
        <f t="shared" si="23"/>
        <v>900.91699898617446</v>
      </c>
      <c r="N79" s="444">
        <f t="shared" si="23"/>
        <v>900.04146140438388</v>
      </c>
    </row>
    <row r="80" spans="1:19" ht="13.15">
      <c r="B80" s="329" t="str">
        <f t="shared" si="18"/>
        <v>35-39</v>
      </c>
      <c r="C80" s="444">
        <f t="shared" si="21"/>
        <v>862.59797513438639</v>
      </c>
      <c r="D80" s="444">
        <f t="shared" ref="D80:N80" si="24">D46+(0.2*D45)-(0.2*D46)</f>
        <v>878.77886739806752</v>
      </c>
      <c r="E80" s="444">
        <f t="shared" si="24"/>
        <v>886.26302134879938</v>
      </c>
      <c r="F80" s="444">
        <f t="shared" si="24"/>
        <v>887.7353937422738</v>
      </c>
      <c r="G80" s="444">
        <f t="shared" si="24"/>
        <v>886.64552184500644</v>
      </c>
      <c r="H80" s="444">
        <f t="shared" si="24"/>
        <v>889.59179544768301</v>
      </c>
      <c r="I80" s="444">
        <f t="shared" si="24"/>
        <v>893.28772371667878</v>
      </c>
      <c r="J80" s="444">
        <f t="shared" si="24"/>
        <v>893.59609940042765</v>
      </c>
      <c r="K80" s="444">
        <f t="shared" si="24"/>
        <v>892.86467982811143</v>
      </c>
      <c r="L80" s="444">
        <f t="shared" si="24"/>
        <v>891.5581835069006</v>
      </c>
      <c r="M80" s="444">
        <f t="shared" si="24"/>
        <v>890.51172467258368</v>
      </c>
      <c r="N80" s="444">
        <f t="shared" si="24"/>
        <v>889.13851751265543</v>
      </c>
    </row>
    <row r="81" spans="1:14" ht="13.15">
      <c r="B81" s="329" t="str">
        <f t="shared" si="18"/>
        <v>40-44</v>
      </c>
      <c r="C81" s="444">
        <f t="shared" si="21"/>
        <v>790.97382557757908</v>
      </c>
      <c r="D81" s="444">
        <f t="shared" ref="D81:N81" si="25">D47+(0.2*D46)-(0.2*D47)</f>
        <v>799.70890328311691</v>
      </c>
      <c r="E81" s="444">
        <f t="shared" si="25"/>
        <v>810.39295933757649</v>
      </c>
      <c r="F81" s="444">
        <f t="shared" si="25"/>
        <v>820.11197761634878</v>
      </c>
      <c r="G81" s="444">
        <f t="shared" si="25"/>
        <v>828.36973502639114</v>
      </c>
      <c r="H81" s="444">
        <f t="shared" si="25"/>
        <v>838.70168458985665</v>
      </c>
      <c r="I81" s="444">
        <f t="shared" si="25"/>
        <v>847.48632345091232</v>
      </c>
      <c r="J81" s="444">
        <f t="shared" si="25"/>
        <v>851.29221073773704</v>
      </c>
      <c r="K81" s="444">
        <f t="shared" si="25"/>
        <v>852.56398930159298</v>
      </c>
      <c r="L81" s="444">
        <f t="shared" si="25"/>
        <v>852.25779845295961</v>
      </c>
      <c r="M81" s="444">
        <f t="shared" si="25"/>
        <v>851.54068186884342</v>
      </c>
      <c r="N81" s="444">
        <f t="shared" si="25"/>
        <v>850.25763574780808</v>
      </c>
    </row>
    <row r="82" spans="1:14" ht="13.15">
      <c r="B82" s="329" t="str">
        <f t="shared" si="18"/>
        <v>45-49</v>
      </c>
      <c r="C82" s="444">
        <f t="shared" si="21"/>
        <v>680.55551999663203</v>
      </c>
      <c r="D82" s="444">
        <f t="shared" ref="D82:N82" si="26">D48+(0.2*D47)-(0.2*D48)</f>
        <v>688.53875594835722</v>
      </c>
      <c r="E82" s="444">
        <f t="shared" si="26"/>
        <v>697.06366889300239</v>
      </c>
      <c r="F82" s="444">
        <f t="shared" si="26"/>
        <v>705.61762538727032</v>
      </c>
      <c r="G82" s="444">
        <f t="shared" si="26"/>
        <v>714.3001685177461</v>
      </c>
      <c r="H82" s="444">
        <f t="shared" si="26"/>
        <v>725.90408857733792</v>
      </c>
      <c r="I82" s="444">
        <f t="shared" si="26"/>
        <v>736.7806898223032</v>
      </c>
      <c r="J82" s="444">
        <f t="shared" si="26"/>
        <v>743.47867085410769</v>
      </c>
      <c r="K82" s="444">
        <f t="shared" si="26"/>
        <v>747.71572522719248</v>
      </c>
      <c r="L82" s="444">
        <f t="shared" si="26"/>
        <v>750.1046700469293</v>
      </c>
      <c r="M82" s="444">
        <f t="shared" si="26"/>
        <v>751.58470296931955</v>
      </c>
      <c r="N82" s="444">
        <f t="shared" si="26"/>
        <v>752.06255115932515</v>
      </c>
    </row>
    <row r="83" spans="1:14" ht="13.15">
      <c r="B83" s="329" t="str">
        <f t="shared" si="18"/>
        <v>50-54</v>
      </c>
      <c r="C83" s="444">
        <f t="shared" si="21"/>
        <v>504.94882438448371</v>
      </c>
      <c r="D83" s="444">
        <f t="shared" ref="D83:N83" si="27">D49+(0.2*D48)-(0.2*D49)</f>
        <v>517.96119424443737</v>
      </c>
      <c r="E83" s="444">
        <f t="shared" si="27"/>
        <v>529.51087518657323</v>
      </c>
      <c r="F83" s="444">
        <f t="shared" si="27"/>
        <v>539.56086463584916</v>
      </c>
      <c r="G83" s="444">
        <f t="shared" si="27"/>
        <v>548.76303005955197</v>
      </c>
      <c r="H83" s="444">
        <f t="shared" si="27"/>
        <v>559.75026229258413</v>
      </c>
      <c r="I83" s="444">
        <f t="shared" si="27"/>
        <v>570.06556139919292</v>
      </c>
      <c r="J83" s="444">
        <f t="shared" si="27"/>
        <v>577.20581278564384</v>
      </c>
      <c r="K83" s="444">
        <f t="shared" si="27"/>
        <v>582.47781369105849</v>
      </c>
      <c r="L83" s="444">
        <f t="shared" si="27"/>
        <v>586.29000292092906</v>
      </c>
      <c r="M83" s="444">
        <f t="shared" si="27"/>
        <v>589.28475833370589</v>
      </c>
      <c r="N83" s="444">
        <f t="shared" si="27"/>
        <v>591.33120185166797</v>
      </c>
    </row>
    <row r="84" spans="1:14" ht="13.15">
      <c r="B84" s="329" t="str">
        <f t="shared" si="18"/>
        <v>55-59</v>
      </c>
      <c r="C84" s="444">
        <f t="shared" si="21"/>
        <v>305.91607609842617</v>
      </c>
      <c r="D84" s="444">
        <f t="shared" ref="D84:N84" si="28">D50+(0.2*D49)-(0.2*D50)</f>
        <v>296.7946565849266</v>
      </c>
      <c r="E84" s="444">
        <f t="shared" si="28"/>
        <v>294.0628979719001</v>
      </c>
      <c r="F84" s="444">
        <f t="shared" si="28"/>
        <v>294.62637785702174</v>
      </c>
      <c r="G84" s="444">
        <f t="shared" si="28"/>
        <v>297.08317982267533</v>
      </c>
      <c r="H84" s="444">
        <f t="shared" si="28"/>
        <v>302.03052841464694</v>
      </c>
      <c r="I84" s="444">
        <f t="shared" si="28"/>
        <v>307.21608611862189</v>
      </c>
      <c r="J84" s="444">
        <f t="shared" si="28"/>
        <v>310.78382194795398</v>
      </c>
      <c r="K84" s="444">
        <f t="shared" si="28"/>
        <v>313.54871088328815</v>
      </c>
      <c r="L84" s="444">
        <f t="shared" si="28"/>
        <v>315.70074308158701</v>
      </c>
      <c r="M84" s="444">
        <f t="shared" si="28"/>
        <v>317.58102158283651</v>
      </c>
      <c r="N84" s="444">
        <f t="shared" si="28"/>
        <v>319.02327913989768</v>
      </c>
    </row>
    <row r="85" spans="1:14" ht="13.15">
      <c r="B85" s="329" t="str">
        <f t="shared" si="18"/>
        <v>60-64</v>
      </c>
      <c r="C85" s="444">
        <f t="shared" si="21"/>
        <v>119.08745106082218</v>
      </c>
      <c r="D85" s="444">
        <f t="shared" ref="D85:N85" si="29">D51+(0.2*D50)-(0.2*D51)</f>
        <v>119.65544813257848</v>
      </c>
      <c r="E85" s="444">
        <f t="shared" si="29"/>
        <v>118.81031572968659</v>
      </c>
      <c r="F85" s="444">
        <f t="shared" si="29"/>
        <v>118.04225350370648</v>
      </c>
      <c r="G85" s="444">
        <f t="shared" si="29"/>
        <v>117.90787397286991</v>
      </c>
      <c r="H85" s="444">
        <f t="shared" si="29"/>
        <v>119.18565155497262</v>
      </c>
      <c r="I85" s="444">
        <f t="shared" si="29"/>
        <v>120.72151973107484</v>
      </c>
      <c r="J85" s="444">
        <f t="shared" si="29"/>
        <v>121.54670168235515</v>
      </c>
      <c r="K85" s="444">
        <f t="shared" si="29"/>
        <v>122.15654902405183</v>
      </c>
      <c r="L85" s="444">
        <f t="shared" si="29"/>
        <v>122.64377563442693</v>
      </c>
      <c r="M85" s="444">
        <f t="shared" si="29"/>
        <v>123.16742347787149</v>
      </c>
      <c r="N85" s="444">
        <f t="shared" si="29"/>
        <v>123.60032551499962</v>
      </c>
    </row>
    <row r="86" spans="1:14" ht="13.15">
      <c r="B86" s="329" t="str">
        <f t="shared" si="18"/>
        <v>65 plus</v>
      </c>
      <c r="C86" s="444">
        <f>C52+(0.2*C51)</f>
        <v>28.569620326090053</v>
      </c>
      <c r="D86" s="444">
        <f t="shared" ref="D86:N86" si="30">D52+(0.2*D51)</f>
        <v>37.329615183890937</v>
      </c>
      <c r="E86" s="444">
        <f t="shared" si="30"/>
        <v>42.713297175518576</v>
      </c>
      <c r="F86" s="444">
        <f t="shared" si="30"/>
        <v>45.839880079115943</v>
      </c>
      <c r="G86" s="444">
        <f t="shared" si="30"/>
        <v>47.670513990028212</v>
      </c>
      <c r="H86" s="444">
        <f t="shared" si="30"/>
        <v>49.155263930517798</v>
      </c>
      <c r="I86" s="444">
        <f t="shared" si="30"/>
        <v>50.255839317788684</v>
      </c>
      <c r="J86" s="444">
        <f t="shared" si="30"/>
        <v>50.787474736205013</v>
      </c>
      <c r="K86" s="444">
        <f t="shared" si="30"/>
        <v>51.05810976007735</v>
      </c>
      <c r="L86" s="444">
        <f t="shared" si="30"/>
        <v>51.192744926377472</v>
      </c>
      <c r="M86" s="444">
        <f t="shared" si="30"/>
        <v>51.312590230451676</v>
      </c>
      <c r="N86" s="444">
        <f t="shared" si="30"/>
        <v>51.39926978310362</v>
      </c>
    </row>
    <row r="87" spans="1:14" ht="13.15">
      <c r="B87" s="329" t="str">
        <f t="shared" si="18"/>
        <v>Total</v>
      </c>
      <c r="C87" s="444">
        <f>SUM(C77:C86)</f>
        <v>5163.810524873742</v>
      </c>
      <c r="D87" s="444">
        <f t="shared" ref="D87:N87" si="31">SUM(D77:D86)</f>
        <v>5227.1115036661286</v>
      </c>
      <c r="E87" s="444">
        <f t="shared" si="31"/>
        <v>5293.7049316284683</v>
      </c>
      <c r="F87" s="444">
        <f t="shared" si="31"/>
        <v>5355.6468774356235</v>
      </c>
      <c r="G87" s="444">
        <f t="shared" si="31"/>
        <v>5418.8709785647952</v>
      </c>
      <c r="H87" s="444">
        <f t="shared" si="31"/>
        <v>5525.9183962739025</v>
      </c>
      <c r="I87" s="444">
        <f t="shared" si="31"/>
        <v>5626.3606464474669</v>
      </c>
      <c r="J87" s="444">
        <f t="shared" si="31"/>
        <v>5674.1765405991246</v>
      </c>
      <c r="K87" s="444">
        <f t="shared" si="31"/>
        <v>5696.9457457666467</v>
      </c>
      <c r="L87" s="444">
        <f t="shared" si="31"/>
        <v>5703.5257948094113</v>
      </c>
      <c r="M87" s="444">
        <f t="shared" si="31"/>
        <v>5706.0821158512326</v>
      </c>
      <c r="N87" s="444">
        <f t="shared" si="31"/>
        <v>5701.3938235678634</v>
      </c>
    </row>
    <row r="88" spans="1:14">
      <c r="A88" s="300">
        <f>SUM(C88:N88)</f>
        <v>0</v>
      </c>
      <c r="C88" s="300">
        <f>SUM(C77:C86)-C87</f>
        <v>0</v>
      </c>
      <c r="D88" s="300">
        <f t="shared" ref="D88:N88" si="32">SUM(D77:D86)-D87</f>
        <v>0</v>
      </c>
      <c r="E88" s="300">
        <f t="shared" si="32"/>
        <v>0</v>
      </c>
      <c r="F88" s="300">
        <f t="shared" si="32"/>
        <v>0</v>
      </c>
      <c r="G88" s="300">
        <f t="shared" si="32"/>
        <v>0</v>
      </c>
      <c r="H88" s="300">
        <f t="shared" si="32"/>
        <v>0</v>
      </c>
      <c r="I88" s="300">
        <f t="shared" si="32"/>
        <v>0</v>
      </c>
      <c r="J88" s="300">
        <f t="shared" si="32"/>
        <v>0</v>
      </c>
      <c r="K88" s="300">
        <f t="shared" si="32"/>
        <v>0</v>
      </c>
      <c r="L88" s="300">
        <f t="shared" si="32"/>
        <v>0</v>
      </c>
      <c r="M88" s="300">
        <f t="shared" si="32"/>
        <v>0</v>
      </c>
      <c r="N88" s="300">
        <f t="shared" si="32"/>
        <v>0</v>
      </c>
    </row>
    <row r="90" spans="1:14" ht="13.15">
      <c r="B90" s="332" t="s">
        <v>47</v>
      </c>
      <c r="H90" s="316"/>
    </row>
    <row r="91" spans="1:14">
      <c r="H91" s="316"/>
    </row>
    <row r="92" spans="1:14" ht="13.15">
      <c r="B92" s="329" t="str">
        <f t="shared" ref="B92:B103" si="33">B76</f>
        <v>Age group</v>
      </c>
      <c r="C92" s="329" t="str">
        <f t="shared" ref="C92:N92" si="34">C76</f>
        <v>2018/19</v>
      </c>
      <c r="D92" s="329" t="str">
        <f t="shared" si="34"/>
        <v>2019/20</v>
      </c>
      <c r="E92" s="329" t="str">
        <f t="shared" si="34"/>
        <v>2020/21</v>
      </c>
      <c r="F92" s="329" t="str">
        <f t="shared" si="34"/>
        <v>2021/22</v>
      </c>
      <c r="G92" s="329" t="str">
        <f t="shared" si="34"/>
        <v>2022/23</v>
      </c>
      <c r="H92" s="329" t="str">
        <f t="shared" si="34"/>
        <v>2023/24</v>
      </c>
      <c r="I92" s="329" t="str">
        <f t="shared" si="34"/>
        <v>2024/25</v>
      </c>
      <c r="J92" s="329" t="str">
        <f t="shared" si="34"/>
        <v>2025/26</v>
      </c>
      <c r="K92" s="329" t="str">
        <f t="shared" si="34"/>
        <v>2026/27</v>
      </c>
      <c r="L92" s="329" t="str">
        <f t="shared" si="34"/>
        <v>2027/28</v>
      </c>
      <c r="M92" s="329" t="str">
        <f t="shared" si="34"/>
        <v>2028/29</v>
      </c>
      <c r="N92" s="329" t="str">
        <f t="shared" si="34"/>
        <v>2029/30</v>
      </c>
    </row>
    <row r="93" spans="1:14" ht="13.15">
      <c r="B93" s="329" t="str">
        <f t="shared" si="33"/>
        <v>20-24</v>
      </c>
      <c r="C93" s="444">
        <f>C59-(0.2*C59)</f>
        <v>405.63744895222112</v>
      </c>
      <c r="D93" s="444">
        <f t="shared" ref="D93:N93" si="35">D59-(0.2*D59)</f>
        <v>445.27630290175813</v>
      </c>
      <c r="E93" s="444">
        <f t="shared" si="35"/>
        <v>475.56389385537733</v>
      </c>
      <c r="F93" s="444">
        <f t="shared" si="35"/>
        <v>495.95176325848735</v>
      </c>
      <c r="G93" s="444">
        <f t="shared" si="35"/>
        <v>512.56371705277911</v>
      </c>
      <c r="H93" s="444">
        <f t="shared" si="35"/>
        <v>537.74022205555173</v>
      </c>
      <c r="I93" s="444">
        <f t="shared" si="35"/>
        <v>556.92238614215216</v>
      </c>
      <c r="J93" s="444">
        <f t="shared" si="35"/>
        <v>559.61495848670404</v>
      </c>
      <c r="K93" s="444">
        <f t="shared" si="35"/>
        <v>556.4600757256635</v>
      </c>
      <c r="L93" s="444">
        <f t="shared" si="35"/>
        <v>550.80295019697883</v>
      </c>
      <c r="M93" s="444">
        <f t="shared" si="35"/>
        <v>546.11279120871973</v>
      </c>
      <c r="N93" s="444">
        <f t="shared" si="35"/>
        <v>541.13323544476623</v>
      </c>
    </row>
    <row r="94" spans="1:14" ht="13.15">
      <c r="B94" s="329" t="str">
        <f t="shared" si="33"/>
        <v>25-29</v>
      </c>
      <c r="C94" s="444">
        <f t="shared" ref="C94:C101" si="36">C60+(0.2*C59)-(0.2*C60)</f>
        <v>1177.4529950159301</v>
      </c>
      <c r="D94" s="444">
        <f t="shared" ref="D94:N94" si="37">D60+(0.2*D59)-(0.2*D60)</f>
        <v>1111.1256520217457</v>
      </c>
      <c r="E94" s="444">
        <f t="shared" si="37"/>
        <v>1074.6814057004433</v>
      </c>
      <c r="F94" s="444">
        <f t="shared" si="37"/>
        <v>1051.356896834865</v>
      </c>
      <c r="G94" s="444">
        <f t="shared" si="37"/>
        <v>1041.4251389994511</v>
      </c>
      <c r="H94" s="444">
        <f t="shared" si="37"/>
        <v>1055.0092916328613</v>
      </c>
      <c r="I94" s="444">
        <f t="shared" si="37"/>
        <v>1071.1389864110049</v>
      </c>
      <c r="J94" s="444">
        <f t="shared" si="37"/>
        <v>1072.0639303726857</v>
      </c>
      <c r="K94" s="444">
        <f t="shared" si="37"/>
        <v>1066.6865877505656</v>
      </c>
      <c r="L94" s="444">
        <f t="shared" si="37"/>
        <v>1057.881739534934</v>
      </c>
      <c r="M94" s="444">
        <f t="shared" si="37"/>
        <v>1049.7328853672259</v>
      </c>
      <c r="N94" s="444">
        <f t="shared" si="37"/>
        <v>1040.9707840827996</v>
      </c>
    </row>
    <row r="95" spans="1:14" ht="13.15">
      <c r="B95" s="329" t="str">
        <f t="shared" si="33"/>
        <v>30-34</v>
      </c>
      <c r="C95" s="444">
        <f t="shared" si="36"/>
        <v>1258.2246870439812</v>
      </c>
      <c r="D95" s="444">
        <f t="shared" ref="D95:N95" si="38">D61+(0.2*D60)-(0.2*D61)</f>
        <v>1241.5828660391912</v>
      </c>
      <c r="E95" s="444">
        <f t="shared" si="38"/>
        <v>1219.9233823950754</v>
      </c>
      <c r="F95" s="444">
        <f t="shared" si="38"/>
        <v>1194.1343731223951</v>
      </c>
      <c r="G95" s="444">
        <f t="shared" si="38"/>
        <v>1172.904361940394</v>
      </c>
      <c r="H95" s="444">
        <f t="shared" si="38"/>
        <v>1166.4463854210653</v>
      </c>
      <c r="I95" s="444">
        <f t="shared" si="38"/>
        <v>1165.5242944600013</v>
      </c>
      <c r="J95" s="444">
        <f t="shared" si="38"/>
        <v>1159.5102014413492</v>
      </c>
      <c r="K95" s="444">
        <f t="shared" si="38"/>
        <v>1151.4757724941092</v>
      </c>
      <c r="L95" s="444">
        <f t="shared" si="38"/>
        <v>1142.0803236713823</v>
      </c>
      <c r="M95" s="444">
        <f t="shared" si="38"/>
        <v>1133.1897103276126</v>
      </c>
      <c r="N95" s="444">
        <f t="shared" si="38"/>
        <v>1124.0366719501897</v>
      </c>
    </row>
    <row r="96" spans="1:14" ht="13.15">
      <c r="B96" s="329" t="str">
        <f t="shared" si="33"/>
        <v>35-39</v>
      </c>
      <c r="C96" s="444">
        <f t="shared" si="36"/>
        <v>1193.3070953097331</v>
      </c>
      <c r="D96" s="444">
        <f t="shared" ref="D96:N96" si="39">D62+(0.2*D61)-(0.2*D62)</f>
        <v>1179.5280439948863</v>
      </c>
      <c r="E96" s="444">
        <f t="shared" si="39"/>
        <v>1167.8432031078355</v>
      </c>
      <c r="F96" s="444">
        <f t="shared" si="39"/>
        <v>1151.9361505767447</v>
      </c>
      <c r="G96" s="444">
        <f t="shared" si="39"/>
        <v>1136.5100078879157</v>
      </c>
      <c r="H96" s="444">
        <f t="shared" si="39"/>
        <v>1128.4596706821942</v>
      </c>
      <c r="I96" s="444">
        <f t="shared" si="39"/>
        <v>1122.3409870845992</v>
      </c>
      <c r="J96" s="444">
        <f t="shared" si="39"/>
        <v>1112.3367562216881</v>
      </c>
      <c r="K96" s="444">
        <f t="shared" si="39"/>
        <v>1101.439366156108</v>
      </c>
      <c r="L96" s="444">
        <f t="shared" si="39"/>
        <v>1090.3201266142328</v>
      </c>
      <c r="M96" s="444">
        <f t="shared" si="39"/>
        <v>1080.1708392826586</v>
      </c>
      <c r="N96" s="444">
        <f t="shared" si="39"/>
        <v>1070.3275009875806</v>
      </c>
    </row>
    <row r="97" spans="1:14" ht="13.15">
      <c r="B97" s="329" t="str">
        <f t="shared" si="33"/>
        <v>40-44</v>
      </c>
      <c r="C97" s="444">
        <f t="shared" si="36"/>
        <v>957.52997810845568</v>
      </c>
      <c r="D97" s="444">
        <f t="shared" ref="D97:N97" si="40">D63+(0.2*D62)-(0.2*D63)</f>
        <v>987.1198406624851</v>
      </c>
      <c r="E97" s="444">
        <f t="shared" si="40"/>
        <v>1007.4247642879034</v>
      </c>
      <c r="F97" s="444">
        <f t="shared" si="40"/>
        <v>1017.3517013045654</v>
      </c>
      <c r="G97" s="444">
        <f t="shared" si="40"/>
        <v>1022.3288401213849</v>
      </c>
      <c r="H97" s="444">
        <f t="shared" si="40"/>
        <v>1028.8244445015735</v>
      </c>
      <c r="I97" s="444">
        <f t="shared" si="40"/>
        <v>1032.8290299359726</v>
      </c>
      <c r="J97" s="444">
        <f t="shared" si="40"/>
        <v>1030.2568420878581</v>
      </c>
      <c r="K97" s="444">
        <f t="shared" si="40"/>
        <v>1024.4836754140854</v>
      </c>
      <c r="L97" s="444">
        <f t="shared" si="40"/>
        <v>1016.8510237607834</v>
      </c>
      <c r="M97" s="444">
        <f t="shared" si="40"/>
        <v>1008.9374958722674</v>
      </c>
      <c r="N97" s="444">
        <f t="shared" si="40"/>
        <v>1000.5974578761092</v>
      </c>
    </row>
    <row r="98" spans="1:14" ht="13.15">
      <c r="B98" s="329" t="str">
        <f t="shared" si="33"/>
        <v>45-49</v>
      </c>
      <c r="C98" s="444">
        <f t="shared" si="36"/>
        <v>720.97146582136043</v>
      </c>
      <c r="D98" s="444">
        <f t="shared" ref="D98:N98" si="41">D64+(0.2*D63)-(0.2*D64)</f>
        <v>756.12562614696367</v>
      </c>
      <c r="E98" s="444">
        <f t="shared" si="41"/>
        <v>788.01966433485529</v>
      </c>
      <c r="F98" s="444">
        <f t="shared" si="41"/>
        <v>812.51414810411552</v>
      </c>
      <c r="G98" s="444">
        <f t="shared" si="41"/>
        <v>832.55635856411652</v>
      </c>
      <c r="H98" s="444">
        <f t="shared" si="41"/>
        <v>852.74758529022768</v>
      </c>
      <c r="I98" s="444">
        <f t="shared" si="41"/>
        <v>869.14204051905892</v>
      </c>
      <c r="J98" s="444">
        <f t="shared" si="41"/>
        <v>878.01181295854713</v>
      </c>
      <c r="K98" s="444">
        <f t="shared" si="41"/>
        <v>882.19523000747745</v>
      </c>
      <c r="L98" s="444">
        <f t="shared" si="41"/>
        <v>882.94868804676787</v>
      </c>
      <c r="M98" s="444">
        <f t="shared" si="41"/>
        <v>881.82921178418428</v>
      </c>
      <c r="N98" s="444">
        <f t="shared" si="41"/>
        <v>878.96782229727398</v>
      </c>
    </row>
    <row r="99" spans="1:14" ht="13.15">
      <c r="B99" s="329" t="str">
        <f t="shared" si="33"/>
        <v>50-54</v>
      </c>
      <c r="C99" s="444">
        <f t="shared" si="36"/>
        <v>461.17409968306504</v>
      </c>
      <c r="D99" s="444">
        <f t="shared" ref="D99:N99" si="42">D65+(0.2*D64)-(0.2*D65)</f>
        <v>501.10785335041817</v>
      </c>
      <c r="E99" s="444">
        <f t="shared" si="42"/>
        <v>536.50120646258574</v>
      </c>
      <c r="F99" s="444">
        <f t="shared" si="42"/>
        <v>565.70323640091067</v>
      </c>
      <c r="G99" s="444">
        <f t="shared" si="42"/>
        <v>591.1542912436388</v>
      </c>
      <c r="H99" s="444">
        <f t="shared" si="42"/>
        <v>616.38809497917373</v>
      </c>
      <c r="I99" s="444">
        <f t="shared" si="42"/>
        <v>638.3048904782637</v>
      </c>
      <c r="J99" s="444">
        <f t="shared" si="42"/>
        <v>653.89586203774775</v>
      </c>
      <c r="K99" s="444">
        <f t="shared" si="42"/>
        <v>665.15599739207266</v>
      </c>
      <c r="L99" s="444">
        <f t="shared" si="42"/>
        <v>672.9280882406249</v>
      </c>
      <c r="M99" s="444">
        <f t="shared" si="42"/>
        <v>678.34170482869149</v>
      </c>
      <c r="N99" s="444">
        <f t="shared" si="42"/>
        <v>681.49619469201627</v>
      </c>
    </row>
    <row r="100" spans="1:14" ht="13.15">
      <c r="B100" s="329" t="str">
        <f t="shared" si="33"/>
        <v>55-59</v>
      </c>
      <c r="C100" s="444">
        <f t="shared" si="36"/>
        <v>305.25908023026318</v>
      </c>
      <c r="D100" s="444">
        <f t="shared" ref="D100:N100" si="43">D66+(0.2*D65)-(0.2*D66)</f>
        <v>295.59124650417675</v>
      </c>
      <c r="E100" s="444">
        <f t="shared" si="43"/>
        <v>297.22785941685663</v>
      </c>
      <c r="F100" s="444">
        <f t="shared" si="43"/>
        <v>303.815719881235</v>
      </c>
      <c r="G100" s="444">
        <f t="shared" si="43"/>
        <v>313.30288540995497</v>
      </c>
      <c r="H100" s="444">
        <f t="shared" si="43"/>
        <v>325.89768553587834</v>
      </c>
      <c r="I100" s="444">
        <f t="shared" si="43"/>
        <v>338.29771943677503</v>
      </c>
      <c r="J100" s="444">
        <f t="shared" si="43"/>
        <v>347.88028219417771</v>
      </c>
      <c r="K100" s="444">
        <f t="shared" si="43"/>
        <v>355.59159329475057</v>
      </c>
      <c r="L100" s="444">
        <f t="shared" si="43"/>
        <v>361.66779593818922</v>
      </c>
      <c r="M100" s="444">
        <f t="shared" si="43"/>
        <v>366.59827332133437</v>
      </c>
      <c r="N100" s="444">
        <f t="shared" si="43"/>
        <v>370.2522442863031</v>
      </c>
    </row>
    <row r="101" spans="1:14" ht="13.15">
      <c r="B101" s="329" t="str">
        <f t="shared" si="33"/>
        <v>60-64</v>
      </c>
      <c r="C101" s="444">
        <f t="shared" si="36"/>
        <v>136.72674012760012</v>
      </c>
      <c r="D101" s="444">
        <f t="shared" ref="D101:N101" si="44">D67+(0.2*D66)-(0.2*D67)</f>
        <v>132.02473398865254</v>
      </c>
      <c r="E101" s="444">
        <f t="shared" si="44"/>
        <v>128.36755406417308</v>
      </c>
      <c r="F101" s="444">
        <f t="shared" si="44"/>
        <v>126.49243400443642</v>
      </c>
      <c r="G101" s="444">
        <f t="shared" si="44"/>
        <v>126.72890148470223</v>
      </c>
      <c r="H101" s="444">
        <f t="shared" si="44"/>
        <v>129.54729559713854</v>
      </c>
      <c r="I101" s="444">
        <f t="shared" si="44"/>
        <v>133.06943596471547</v>
      </c>
      <c r="J101" s="444">
        <f t="shared" si="44"/>
        <v>135.79033250516051</v>
      </c>
      <c r="K101" s="444">
        <f t="shared" si="44"/>
        <v>138.18392465930211</v>
      </c>
      <c r="L101" s="444">
        <f t="shared" si="44"/>
        <v>140.26738515274025</v>
      </c>
      <c r="M101" s="444">
        <f t="shared" si="44"/>
        <v>142.19119372342746</v>
      </c>
      <c r="N101" s="444">
        <f t="shared" si="44"/>
        <v>143.77068451728201</v>
      </c>
    </row>
    <row r="102" spans="1:14" ht="13.15">
      <c r="B102" s="329" t="str">
        <f t="shared" si="33"/>
        <v>65 plus</v>
      </c>
      <c r="C102" s="444">
        <f>C68+(0.2*C67)</f>
        <v>30.924605515623824</v>
      </c>
      <c r="D102" s="444">
        <f t="shared" ref="D102:N102" si="45">D68+(0.2*D67)</f>
        <v>43.820621420120716</v>
      </c>
      <c r="E102" s="444">
        <f t="shared" si="45"/>
        <v>51.589032517750908</v>
      </c>
      <c r="F102" s="444">
        <f t="shared" si="45"/>
        <v>55.938748009525114</v>
      </c>
      <c r="G102" s="444">
        <f t="shared" si="45"/>
        <v>58.547783319973547</v>
      </c>
      <c r="H102" s="444">
        <f t="shared" si="45"/>
        <v>60.776250095017687</v>
      </c>
      <c r="I102" s="444">
        <f t="shared" si="45"/>
        <v>62.628159062259257</v>
      </c>
      <c r="J102" s="444">
        <f t="shared" si="45"/>
        <v>63.848693028200685</v>
      </c>
      <c r="K102" s="444">
        <f t="shared" si="45"/>
        <v>64.781232901619717</v>
      </c>
      <c r="L102" s="444">
        <f t="shared" si="45"/>
        <v>65.548463643227535</v>
      </c>
      <c r="M102" s="444">
        <f t="shared" si="45"/>
        <v>66.275805837181309</v>
      </c>
      <c r="N102" s="444">
        <f t="shared" si="45"/>
        <v>66.919707341439718</v>
      </c>
    </row>
    <row r="103" spans="1:14" ht="13.15">
      <c r="B103" s="329" t="str">
        <f t="shared" si="33"/>
        <v>Total</v>
      </c>
      <c r="C103" s="444">
        <f>SUM(C93:C102)</f>
        <v>6647.2081958082335</v>
      </c>
      <c r="D103" s="444">
        <f t="shared" ref="D103:N103" si="46">SUM(D93:D102)</f>
        <v>6693.3027870303986</v>
      </c>
      <c r="E103" s="444">
        <f t="shared" si="46"/>
        <v>6747.1419661428572</v>
      </c>
      <c r="F103" s="444">
        <f t="shared" si="46"/>
        <v>6775.1951714972802</v>
      </c>
      <c r="G103" s="444">
        <f t="shared" si="46"/>
        <v>6808.0222860243111</v>
      </c>
      <c r="H103" s="444">
        <f t="shared" si="46"/>
        <v>6901.8369257906825</v>
      </c>
      <c r="I103" s="444">
        <f t="shared" si="46"/>
        <v>6990.1979294948023</v>
      </c>
      <c r="J103" s="444">
        <f t="shared" si="46"/>
        <v>7013.2096713341189</v>
      </c>
      <c r="K103" s="444">
        <f t="shared" si="46"/>
        <v>7006.4534557957541</v>
      </c>
      <c r="L103" s="444">
        <f t="shared" si="46"/>
        <v>6981.2965847998612</v>
      </c>
      <c r="M103" s="444">
        <f t="shared" si="46"/>
        <v>6953.379911553302</v>
      </c>
      <c r="N103" s="444">
        <f t="shared" si="46"/>
        <v>6918.4723034757608</v>
      </c>
    </row>
    <row r="104" spans="1:14">
      <c r="A104" s="300">
        <f>SUM(C104:N104)</f>
        <v>0</v>
      </c>
      <c r="C104" s="300">
        <f>SUM(C93:C102)-C103</f>
        <v>0</v>
      </c>
      <c r="D104" s="300">
        <f t="shared" ref="D104:N104" si="47">SUM(D93:D102)-D103</f>
        <v>0</v>
      </c>
      <c r="E104" s="300">
        <f t="shared" si="47"/>
        <v>0</v>
      </c>
      <c r="F104" s="300">
        <f t="shared" si="47"/>
        <v>0</v>
      </c>
      <c r="G104" s="300">
        <f t="shared" si="47"/>
        <v>0</v>
      </c>
      <c r="H104" s="300">
        <f t="shared" si="47"/>
        <v>0</v>
      </c>
      <c r="I104" s="300">
        <f t="shared" si="47"/>
        <v>0</v>
      </c>
      <c r="J104" s="300">
        <f t="shared" si="47"/>
        <v>0</v>
      </c>
      <c r="K104" s="300">
        <f t="shared" si="47"/>
        <v>0</v>
      </c>
      <c r="L104" s="300">
        <f t="shared" si="47"/>
        <v>0</v>
      </c>
      <c r="M104" s="300">
        <f t="shared" si="47"/>
        <v>0</v>
      </c>
      <c r="N104" s="300">
        <f t="shared" si="47"/>
        <v>0</v>
      </c>
    </row>
    <row r="106" spans="1:14" ht="15">
      <c r="B106" s="331" t="s">
        <v>163</v>
      </c>
      <c r="H106" s="316"/>
    </row>
    <row r="107" spans="1:14">
      <c r="H107" s="316"/>
    </row>
    <row r="108" spans="1:14" ht="13.15">
      <c r="B108" s="332" t="s">
        <v>46</v>
      </c>
      <c r="H108" s="316"/>
    </row>
    <row r="109" spans="1:14">
      <c r="H109" s="316"/>
    </row>
    <row r="110" spans="1:14" ht="13.15">
      <c r="B110" s="329" t="str">
        <f t="shared" ref="B110:B121" si="48">B76</f>
        <v>Age group</v>
      </c>
      <c r="C110" s="329" t="str">
        <f t="shared" ref="C110:N110" si="49">C76</f>
        <v>2018/19</v>
      </c>
      <c r="D110" s="329" t="str">
        <f t="shared" si="49"/>
        <v>2019/20</v>
      </c>
      <c r="E110" s="329" t="str">
        <f t="shared" si="49"/>
        <v>2020/21</v>
      </c>
      <c r="F110" s="329" t="str">
        <f t="shared" si="49"/>
        <v>2021/22</v>
      </c>
      <c r="G110" s="329" t="str">
        <f t="shared" si="49"/>
        <v>2022/23</v>
      </c>
      <c r="H110" s="329" t="str">
        <f t="shared" si="49"/>
        <v>2023/24</v>
      </c>
      <c r="I110" s="329" t="str">
        <f t="shared" si="49"/>
        <v>2024/25</v>
      </c>
      <c r="J110" s="329" t="str">
        <f t="shared" si="49"/>
        <v>2025/26</v>
      </c>
      <c r="K110" s="329" t="str">
        <f t="shared" si="49"/>
        <v>2026/27</v>
      </c>
      <c r="L110" s="329" t="str">
        <f t="shared" si="49"/>
        <v>2027/28</v>
      </c>
      <c r="M110" s="329" t="str">
        <f t="shared" si="49"/>
        <v>2028/29</v>
      </c>
      <c r="N110" s="329" t="str">
        <f t="shared" si="49"/>
        <v>2029/30</v>
      </c>
    </row>
    <row r="111" spans="1:14" ht="13.15">
      <c r="B111" s="329" t="str">
        <f t="shared" si="48"/>
        <v>20-24</v>
      </c>
      <c r="C111" s="444">
        <f>C77*Group_2_rates!E74</f>
        <v>25.361656091199418</v>
      </c>
      <c r="D111" s="444">
        <f>D77*Group_2_rates!F74</f>
        <v>33.926973782367426</v>
      </c>
      <c r="E111" s="444">
        <f>E77*Group_2_rates!G74</f>
        <v>40.254878314322092</v>
      </c>
      <c r="F111" s="444">
        <f>F77*Group_2_rates!H74</f>
        <v>44.891311818097954</v>
      </c>
      <c r="G111" s="444">
        <f>G77*Group_2_rates!I74</f>
        <v>48.322438328591936</v>
      </c>
      <c r="H111" s="444">
        <f>H77*Group_2_rates!J74</f>
        <v>52.092459972009756</v>
      </c>
      <c r="I111" s="444">
        <f>I77*Group_2_rates!K74</f>
        <v>54.890537398191938</v>
      </c>
      <c r="J111" s="444">
        <f>J77*Group_2_rates!L74</f>
        <v>55.7637389040882</v>
      </c>
      <c r="K111" s="444">
        <f>K77*Group_2_rates!M74</f>
        <v>55.862854076780181</v>
      </c>
      <c r="L111" s="444">
        <f>L77*Group_2_rates!N74</f>
        <v>55.580427779977022</v>
      </c>
      <c r="M111" s="444">
        <f>M77*Group_2_rates!O74</f>
        <v>55.306036928861438</v>
      </c>
      <c r="N111" s="444">
        <f>N77*Group_2_rates!P74</f>
        <v>54.940101442643453</v>
      </c>
    </row>
    <row r="112" spans="1:14" ht="13.15">
      <c r="B112" s="329" t="str">
        <f t="shared" si="48"/>
        <v>25-29</v>
      </c>
      <c r="C112" s="444">
        <f>C78*Group_2_rates!E75</f>
        <v>88.103961897149574</v>
      </c>
      <c r="D112" s="444">
        <f>D78*Group_2_rates!F75</f>
        <v>85.439524693501383</v>
      </c>
      <c r="E112" s="444">
        <f>E78*Group_2_rates!G75</f>
        <v>85.701351452501783</v>
      </c>
      <c r="F112" s="444">
        <f>F78*Group_2_rates!H75</f>
        <v>87.30000798471545</v>
      </c>
      <c r="G112" s="444">
        <f>G78*Group_2_rates!I75</f>
        <v>89.340278516852024</v>
      </c>
      <c r="H112" s="444">
        <f>H78*Group_2_rates!J75</f>
        <v>93.009445408652425</v>
      </c>
      <c r="I112" s="444">
        <f>I78*Group_2_rates!K75</f>
        <v>96.413220722835391</v>
      </c>
      <c r="J112" s="444">
        <f>J78*Group_2_rates!L75</f>
        <v>97.958063102448889</v>
      </c>
      <c r="K112" s="444">
        <f>K78*Group_2_rates!M75</f>
        <v>98.568778397046401</v>
      </c>
      <c r="L112" s="444">
        <f>L78*Group_2_rates!N75</f>
        <v>98.587687245140913</v>
      </c>
      <c r="M112" s="444">
        <f>M78*Group_2_rates!O75</f>
        <v>98.460416099303586</v>
      </c>
      <c r="N112" s="444">
        <f>N78*Group_2_rates!P75</f>
        <v>98.114052844993822</v>
      </c>
    </row>
    <row r="113" spans="1:14" ht="13.15">
      <c r="B113" s="329" t="str">
        <f t="shared" si="48"/>
        <v>30-34</v>
      </c>
      <c r="C113" s="444">
        <f>C79*Group_2_rates!E76</f>
        <v>79.030472844925214</v>
      </c>
      <c r="D113" s="444">
        <f>D79*Group_2_rates!F76</f>
        <v>75.8943538982939</v>
      </c>
      <c r="E113" s="444">
        <f>E79*Group_2_rates!G76</f>
        <v>73.826379516781628</v>
      </c>
      <c r="F113" s="444">
        <f>F79*Group_2_rates!H76</f>
        <v>72.604002533150407</v>
      </c>
      <c r="G113" s="444">
        <f>G79*Group_2_rates!I76</f>
        <v>71.86515731262763</v>
      </c>
      <c r="H113" s="444">
        <f>H79*Group_2_rates!J76</f>
        <v>72.235120241275141</v>
      </c>
      <c r="I113" s="444">
        <f>I79*Group_2_rates!K76</f>
        <v>73.024201454875538</v>
      </c>
      <c r="J113" s="444">
        <f>J79*Group_2_rates!L76</f>
        <v>73.483150375892535</v>
      </c>
      <c r="K113" s="444">
        <f>K79*Group_2_rates!M76</f>
        <v>73.755120769551212</v>
      </c>
      <c r="L113" s="444">
        <f>L79*Group_2_rates!N76</f>
        <v>73.856022834086431</v>
      </c>
      <c r="M113" s="444">
        <f>M79*Group_2_rates!O76</f>
        <v>73.894447733957193</v>
      </c>
      <c r="N113" s="444">
        <f>N79*Group_2_rates!P76</f>
        <v>73.822634940825807</v>
      </c>
    </row>
    <row r="114" spans="1:14" ht="13.15">
      <c r="B114" s="329" t="str">
        <f t="shared" si="48"/>
        <v>35-39</v>
      </c>
      <c r="C114" s="444">
        <f>C80*Group_2_rates!E77</f>
        <v>63.554454477974311</v>
      </c>
      <c r="D114" s="444">
        <f>D80*Group_2_rates!F77</f>
        <v>64.351607936193645</v>
      </c>
      <c r="E114" s="444">
        <f>E80*Group_2_rates!G77</f>
        <v>64.865471607445272</v>
      </c>
      <c r="F114" s="444">
        <f>F80*Group_2_rates!H77</f>
        <v>65.127427480050514</v>
      </c>
      <c r="G114" s="444">
        <f>G80*Group_2_rates!I77</f>
        <v>65.047470599371692</v>
      </c>
      <c r="H114" s="444">
        <f>H80*Group_2_rates!J77</f>
        <v>65.263619715141218</v>
      </c>
      <c r="I114" s="444">
        <f>I80*Group_2_rates!K77</f>
        <v>65.534766164868515</v>
      </c>
      <c r="J114" s="444">
        <f>J80*Group_2_rates!L77</f>
        <v>65.557389702379282</v>
      </c>
      <c r="K114" s="444">
        <f>K80*Group_2_rates!M77</f>
        <v>65.503730159806921</v>
      </c>
      <c r="L114" s="444">
        <f>L80*Group_2_rates!N77</f>
        <v>65.407880940532337</v>
      </c>
      <c r="M114" s="444">
        <f>M80*Group_2_rates!O77</f>
        <v>65.331108996636388</v>
      </c>
      <c r="N114" s="444">
        <f>N80*Group_2_rates!P77</f>
        <v>65.230365632843814</v>
      </c>
    </row>
    <row r="115" spans="1:14" ht="13.15">
      <c r="B115" s="329" t="str">
        <f t="shared" si="48"/>
        <v>40-44</v>
      </c>
      <c r="C115" s="444">
        <f>C81*Group_2_rates!E78</f>
        <v>55.262182481853031</v>
      </c>
      <c r="D115" s="444">
        <f>D81*Group_2_rates!F78</f>
        <v>55.531587481928234</v>
      </c>
      <c r="E115" s="444">
        <f>E81*Group_2_rates!G78</f>
        <v>56.243840697281733</v>
      </c>
      <c r="F115" s="444">
        <f>F81*Group_2_rates!H78</f>
        <v>57.053448880254969</v>
      </c>
      <c r="G115" s="444">
        <f>G81*Group_2_rates!I78</f>
        <v>57.627923528983729</v>
      </c>
      <c r="H115" s="444">
        <f>H81*Group_2_rates!J78</f>
        <v>58.34669532154534</v>
      </c>
      <c r="I115" s="444">
        <f>I81*Group_2_rates!K78</f>
        <v>58.957823994055964</v>
      </c>
      <c r="J115" s="444">
        <f>J81*Group_2_rates!L78</f>
        <v>59.222591491287233</v>
      </c>
      <c r="K115" s="444">
        <f>K81*Group_2_rates!M78</f>
        <v>59.311066425516152</v>
      </c>
      <c r="L115" s="444">
        <f>L81*Group_2_rates!N78</f>
        <v>59.289765378333698</v>
      </c>
      <c r="M115" s="444">
        <f>M81*Group_2_rates!O78</f>
        <v>59.239877100281753</v>
      </c>
      <c r="N115" s="444">
        <f>N81*Group_2_rates!P78</f>
        <v>59.150618306025066</v>
      </c>
    </row>
    <row r="116" spans="1:14" ht="13.15">
      <c r="B116" s="329" t="str">
        <f t="shared" si="48"/>
        <v>45-49</v>
      </c>
      <c r="C116" s="444">
        <f>C82*Group_2_rates!E79</f>
        <v>57.376344793682769</v>
      </c>
      <c r="D116" s="444">
        <f>D82*Group_2_rates!F79</f>
        <v>57.695234752143939</v>
      </c>
      <c r="E116" s="444">
        <f>E82*Group_2_rates!G79</f>
        <v>58.378798782483983</v>
      </c>
      <c r="F116" s="444">
        <f>F82*Group_2_rates!H79</f>
        <v>59.235432639640351</v>
      </c>
      <c r="G116" s="444">
        <f>G82*Group_2_rates!I79</f>
        <v>59.964317775501002</v>
      </c>
      <c r="H116" s="444">
        <f>H82*Group_2_rates!J79</f>
        <v>60.93844767293443</v>
      </c>
      <c r="I116" s="444">
        <f>I82*Group_2_rates!K79</f>
        <v>61.851520358782892</v>
      </c>
      <c r="J116" s="444">
        <f>J82*Group_2_rates!L79</f>
        <v>62.413804788700993</v>
      </c>
      <c r="K116" s="444">
        <f>K82*Group_2_rates!M79</f>
        <v>62.769498495713492</v>
      </c>
      <c r="L116" s="444">
        <f>L82*Group_2_rates!N79</f>
        <v>62.970046462286284</v>
      </c>
      <c r="M116" s="444">
        <f>M82*Group_2_rates!O79</f>
        <v>63.094292778314149</v>
      </c>
      <c r="N116" s="444">
        <f>N82*Group_2_rates!P79</f>
        <v>63.134407343558344</v>
      </c>
    </row>
    <row r="117" spans="1:14" ht="13.15">
      <c r="B117" s="329" t="str">
        <f t="shared" si="48"/>
        <v>50-54</v>
      </c>
      <c r="C117" s="444">
        <f>C83*Group_2_rates!E80</f>
        <v>39.884818638069589</v>
      </c>
      <c r="D117" s="444">
        <f>D83*Group_2_rates!F80</f>
        <v>40.663028150427159</v>
      </c>
      <c r="E117" s="444">
        <f>E83*Group_2_rates!G80</f>
        <v>41.547847635158845</v>
      </c>
      <c r="F117" s="444">
        <f>F83*Group_2_rates!H80</f>
        <v>42.436887726869408</v>
      </c>
      <c r="G117" s="444">
        <f>G83*Group_2_rates!I80</f>
        <v>43.160645298118233</v>
      </c>
      <c r="H117" s="444">
        <f>H83*Group_2_rates!J80</f>
        <v>44.024799782370735</v>
      </c>
      <c r="I117" s="444">
        <f>I83*Group_2_rates!K80</f>
        <v>44.836106196062673</v>
      </c>
      <c r="J117" s="444">
        <f>J83*Group_2_rates!L80</f>
        <v>45.397692601394247</v>
      </c>
      <c r="K117" s="444">
        <f>K83*Group_2_rates!M80</f>
        <v>45.812339632308969</v>
      </c>
      <c r="L117" s="444">
        <f>L83*Group_2_rates!N80</f>
        <v>46.112171323124393</v>
      </c>
      <c r="M117" s="444">
        <f>M83*Group_2_rates!O80</f>
        <v>46.347711199255357</v>
      </c>
      <c r="N117" s="444">
        <f>N83*Group_2_rates!P80</f>
        <v>46.508665596623942</v>
      </c>
    </row>
    <row r="118" spans="1:14" ht="13.15">
      <c r="B118" s="329" t="str">
        <f t="shared" si="48"/>
        <v>55-59</v>
      </c>
      <c r="C118" s="444">
        <f>C84*Group_2_rates!E81</f>
        <v>15.206350911998683</v>
      </c>
      <c r="D118" s="444">
        <f>D84*Group_2_rates!F81</f>
        <v>14.662938852240565</v>
      </c>
      <c r="E118" s="444">
        <f>E84*Group_2_rates!G81</f>
        <v>14.520324802313807</v>
      </c>
      <c r="F118" s="444">
        <f>F84*Group_2_rates!H81</f>
        <v>14.582673843640466</v>
      </c>
      <c r="G118" s="444">
        <f>G84*Group_2_rates!I81</f>
        <v>14.704274434952517</v>
      </c>
      <c r="H118" s="444">
        <f>H84*Group_2_rates!J81</f>
        <v>14.949145825736565</v>
      </c>
      <c r="I118" s="444">
        <f>I84*Group_2_rates!K81</f>
        <v>15.205807490739081</v>
      </c>
      <c r="J118" s="444">
        <f>J84*Group_2_rates!L81</f>
        <v>15.382394286320123</v>
      </c>
      <c r="K118" s="444">
        <f>K84*Group_2_rates!M81</f>
        <v>15.519243789922394</v>
      </c>
      <c r="L118" s="444">
        <f>L84*Group_2_rates!N81</f>
        <v>15.625759655463916</v>
      </c>
      <c r="M118" s="444">
        <f>M84*Group_2_rates!O81</f>
        <v>15.718824941465693</v>
      </c>
      <c r="N118" s="444">
        <f>N84*Group_2_rates!P81</f>
        <v>15.790210170806411</v>
      </c>
    </row>
    <row r="119" spans="1:14" ht="13.15">
      <c r="B119" s="329" t="str">
        <f t="shared" si="48"/>
        <v>60-64</v>
      </c>
      <c r="C119" s="444">
        <f>C85*Group_2_rates!E82</f>
        <v>7.1644046851251808</v>
      </c>
      <c r="D119" s="444">
        <f>D85*Group_2_rates!F82</f>
        <v>7.1546571048029168</v>
      </c>
      <c r="E119" s="444">
        <f>E85*Group_2_rates!G82</f>
        <v>7.1003809385231449</v>
      </c>
      <c r="F119" s="444">
        <f>F85*Group_2_rates!H82</f>
        <v>7.0712212979349056</v>
      </c>
      <c r="G119" s="444">
        <f>G85*Group_2_rates!I82</f>
        <v>7.063171405864451</v>
      </c>
      <c r="H119" s="444">
        <f>H85*Group_2_rates!J82</f>
        <v>7.1397155905474792</v>
      </c>
      <c r="I119" s="444">
        <f>I85*Group_2_rates!K82</f>
        <v>7.2317204738440637</v>
      </c>
      <c r="J119" s="444">
        <f>J85*Group_2_rates!L82</f>
        <v>7.2811523002906986</v>
      </c>
      <c r="K119" s="444">
        <f>K85*Group_2_rates!M82</f>
        <v>7.317684689186164</v>
      </c>
      <c r="L119" s="444">
        <f>L85*Group_2_rates!N82</f>
        <v>7.3468715869447436</v>
      </c>
      <c r="M119" s="444">
        <f>M85*Group_2_rates!O82</f>
        <v>7.3782402678473549</v>
      </c>
      <c r="N119" s="444">
        <f>N85*Group_2_rates!P82</f>
        <v>7.4041728980200219</v>
      </c>
    </row>
    <row r="120" spans="1:14" ht="13.15">
      <c r="B120" s="329" t="str">
        <f t="shared" si="48"/>
        <v>65 plus</v>
      </c>
      <c r="C120" s="444">
        <f>C86*Group_2_rates!E83</f>
        <v>2.4785798046007792</v>
      </c>
      <c r="D120" s="444">
        <f>D86*Group_2_rates!F83</f>
        <v>3.2188014498636424</v>
      </c>
      <c r="E120" s="444">
        <f>E86*Group_2_rates!G83</f>
        <v>3.6810771958609778</v>
      </c>
      <c r="F120" s="444">
        <f>F86*Group_2_rates!H83</f>
        <v>3.9599047370579603</v>
      </c>
      <c r="G120" s="444">
        <f>G86*Group_2_rates!I83</f>
        <v>4.118045113584448</v>
      </c>
      <c r="H120" s="444">
        <f>H86*Group_2_rates!J83</f>
        <v>4.2463061018886004</v>
      </c>
      <c r="I120" s="444">
        <f>I86*Group_2_rates!K83</f>
        <v>4.341379947675752</v>
      </c>
      <c r="J120" s="444">
        <f>J86*Group_2_rates!L83</f>
        <v>4.3873055829117336</v>
      </c>
      <c r="K120" s="444">
        <f>K86*Group_2_rates!M83</f>
        <v>4.4106845470625169</v>
      </c>
      <c r="L120" s="444">
        <f>L86*Group_2_rates!N83</f>
        <v>4.4223150843127508</v>
      </c>
      <c r="M120" s="444">
        <f>M86*Group_2_rates!O83</f>
        <v>4.4326679907012165</v>
      </c>
      <c r="N120" s="444">
        <f>N86*Group_2_rates!P83</f>
        <v>4.4401558543378599</v>
      </c>
    </row>
    <row r="121" spans="1:14" ht="13.15">
      <c r="B121" s="329" t="str">
        <f t="shared" si="48"/>
        <v>Total</v>
      </c>
      <c r="C121" s="444">
        <f>SUM(C111:C120)</f>
        <v>433.42322662657858</v>
      </c>
      <c r="D121" s="444">
        <f t="shared" ref="D121:N121" si="50">SUM(D111:D120)</f>
        <v>438.53870810176289</v>
      </c>
      <c r="E121" s="444">
        <f t="shared" si="50"/>
        <v>446.12035094267316</v>
      </c>
      <c r="F121" s="444">
        <f t="shared" si="50"/>
        <v>454.26231894141245</v>
      </c>
      <c r="G121" s="444">
        <f t="shared" si="50"/>
        <v>461.21372231444775</v>
      </c>
      <c r="H121" s="444">
        <f t="shared" si="50"/>
        <v>472.24575563210169</v>
      </c>
      <c r="I121" s="444">
        <f t="shared" si="50"/>
        <v>482.28708420193186</v>
      </c>
      <c r="J121" s="444">
        <f t="shared" si="50"/>
        <v>486.84728313571384</v>
      </c>
      <c r="K121" s="444">
        <f t="shared" si="50"/>
        <v>488.83100098289441</v>
      </c>
      <c r="L121" s="444">
        <f t="shared" si="50"/>
        <v>489.19894829020251</v>
      </c>
      <c r="M121" s="444">
        <f t="shared" si="50"/>
        <v>489.20362403662403</v>
      </c>
      <c r="N121" s="444">
        <f t="shared" si="50"/>
        <v>488.53538503067853</v>
      </c>
    </row>
    <row r="122" spans="1:14">
      <c r="A122" s="300">
        <f>SUM(C122:N122)</f>
        <v>0</v>
      </c>
      <c r="C122" s="300">
        <f>SUM(C111:C120)-C121</f>
        <v>0</v>
      </c>
      <c r="D122" s="300">
        <f t="shared" ref="D122:N122" si="51">SUM(D111:D120)-D121</f>
        <v>0</v>
      </c>
      <c r="E122" s="300">
        <f t="shared" si="51"/>
        <v>0</v>
      </c>
      <c r="F122" s="300">
        <f t="shared" si="51"/>
        <v>0</v>
      </c>
      <c r="G122" s="300">
        <f t="shared" si="51"/>
        <v>0</v>
      </c>
      <c r="H122" s="300">
        <f t="shared" si="51"/>
        <v>0</v>
      </c>
      <c r="I122" s="300">
        <f t="shared" si="51"/>
        <v>0</v>
      </c>
      <c r="J122" s="300">
        <f t="shared" si="51"/>
        <v>0</v>
      </c>
      <c r="K122" s="300">
        <f t="shared" si="51"/>
        <v>0</v>
      </c>
      <c r="L122" s="300">
        <f t="shared" si="51"/>
        <v>0</v>
      </c>
      <c r="M122" s="300">
        <f t="shared" si="51"/>
        <v>0</v>
      </c>
      <c r="N122" s="300">
        <f t="shared" si="51"/>
        <v>0</v>
      </c>
    </row>
    <row r="124" spans="1:14" ht="13.15">
      <c r="B124" s="332" t="s">
        <v>47</v>
      </c>
      <c r="C124" s="320"/>
      <c r="D124" s="320"/>
      <c r="E124" s="320"/>
      <c r="F124" s="320"/>
      <c r="G124" s="320"/>
      <c r="H124" s="330"/>
      <c r="I124" s="320"/>
      <c r="J124" s="320"/>
      <c r="K124" s="320"/>
      <c r="L124" s="320"/>
    </row>
    <row r="125" spans="1:14">
      <c r="C125" s="320"/>
      <c r="D125" s="320"/>
      <c r="E125" s="320"/>
      <c r="F125" s="320"/>
      <c r="G125" s="320"/>
      <c r="H125" s="330"/>
      <c r="I125" s="320"/>
      <c r="J125" s="320"/>
      <c r="K125" s="320"/>
      <c r="L125" s="320"/>
    </row>
    <row r="126" spans="1:14" ht="13.15">
      <c r="B126" s="329" t="str">
        <f t="shared" ref="B126:B137" si="52">B110</f>
        <v>Age group</v>
      </c>
      <c r="C126" s="329" t="str">
        <f t="shared" ref="C126:N126" si="53">C110</f>
        <v>2018/19</v>
      </c>
      <c r="D126" s="329" t="str">
        <f t="shared" si="53"/>
        <v>2019/20</v>
      </c>
      <c r="E126" s="329" t="str">
        <f t="shared" si="53"/>
        <v>2020/21</v>
      </c>
      <c r="F126" s="329" t="str">
        <f t="shared" si="53"/>
        <v>2021/22</v>
      </c>
      <c r="G126" s="329" t="str">
        <f t="shared" si="53"/>
        <v>2022/23</v>
      </c>
      <c r="H126" s="329" t="str">
        <f t="shared" si="53"/>
        <v>2023/24</v>
      </c>
      <c r="I126" s="329" t="str">
        <f t="shared" si="53"/>
        <v>2024/25</v>
      </c>
      <c r="J126" s="329" t="str">
        <f t="shared" si="53"/>
        <v>2025/26</v>
      </c>
      <c r="K126" s="329" t="str">
        <f t="shared" si="53"/>
        <v>2026/27</v>
      </c>
      <c r="L126" s="329" t="str">
        <f t="shared" si="53"/>
        <v>2027/28</v>
      </c>
      <c r="M126" s="329" t="str">
        <f t="shared" si="53"/>
        <v>2028/29</v>
      </c>
      <c r="N126" s="329" t="str">
        <f t="shared" si="53"/>
        <v>2029/30</v>
      </c>
    </row>
    <row r="127" spans="1:14" ht="13.15">
      <c r="B127" s="329" t="str">
        <f t="shared" si="52"/>
        <v>20-24</v>
      </c>
      <c r="C127" s="444">
        <f>C93*Group_2_rates!E89</f>
        <v>51.795250116715081</v>
      </c>
      <c r="D127" s="444">
        <f>D93*Group_2_rates!F89</f>
        <v>56.844558910670855</v>
      </c>
      <c r="E127" s="444">
        <f>E93*Group_2_rates!G89</f>
        <v>63.028288209533038</v>
      </c>
      <c r="F127" s="444">
        <f>F93*Group_2_rates!H89</f>
        <v>66.130054164654155</v>
      </c>
      <c r="G127" s="444">
        <f>G93*Group_2_rates!I89</f>
        <v>68.345086927073609</v>
      </c>
      <c r="H127" s="444">
        <f>H93*Group_2_rates!J89</f>
        <v>71.702114289112231</v>
      </c>
      <c r="I127" s="444">
        <f>I93*Group_2_rates!K89</f>
        <v>74.259858094089935</v>
      </c>
      <c r="J127" s="444">
        <f>J93*Group_2_rates!L89</f>
        <v>74.618884854711936</v>
      </c>
      <c r="K127" s="444">
        <f>K93*Group_2_rates!M89</f>
        <v>74.19821376666097</v>
      </c>
      <c r="L127" s="444">
        <f>L93*Group_2_rates!N89</f>
        <v>73.443894404692742</v>
      </c>
      <c r="M127" s="444">
        <f>M93*Group_2_rates!O89</f>
        <v>72.818510061069063</v>
      </c>
      <c r="N127" s="444">
        <f>N93*Group_2_rates!P89</f>
        <v>72.154537641205849</v>
      </c>
    </row>
    <row r="128" spans="1:14" ht="13.15">
      <c r="B128" s="329" t="str">
        <f t="shared" si="52"/>
        <v>25-29</v>
      </c>
      <c r="C128" s="444">
        <f>C94*Group_2_rates!E90</f>
        <v>139.23361663439366</v>
      </c>
      <c r="D128" s="444">
        <f>D94*Group_2_rates!F90</f>
        <v>131.36241545721495</v>
      </c>
      <c r="E128" s="444">
        <f>E94*Group_2_rates!G90</f>
        <v>131.90310115244429</v>
      </c>
      <c r="F128" s="444">
        <f>F94*Group_2_rates!H90</f>
        <v>129.82497314767096</v>
      </c>
      <c r="G128" s="444">
        <f>G94*Group_2_rates!I90</f>
        <v>128.59856734943676</v>
      </c>
      <c r="H128" s="444">
        <f>H94*Group_2_rates!J90</f>
        <v>130.27598275059654</v>
      </c>
      <c r="I128" s="444">
        <f>I94*Group_2_rates!K90</f>
        <v>132.26772998482002</v>
      </c>
      <c r="J128" s="444">
        <f>J94*Group_2_rates!L90</f>
        <v>132.38194507709727</v>
      </c>
      <c r="K128" s="444">
        <f>K94*Group_2_rates!M90</f>
        <v>131.71793329991269</v>
      </c>
      <c r="L128" s="444">
        <f>L94*Group_2_rates!N90</f>
        <v>130.63068197107756</v>
      </c>
      <c r="M128" s="444">
        <f>M94*Group_2_rates!O90</f>
        <v>129.62443492338909</v>
      </c>
      <c r="N128" s="444">
        <f>N94*Group_2_rates!P90</f>
        <v>128.54246212481573</v>
      </c>
    </row>
    <row r="129" spans="1:14" ht="13.15">
      <c r="B129" s="329" t="str">
        <f t="shared" si="52"/>
        <v>30-34</v>
      </c>
      <c r="C129" s="444">
        <f>C95*Group_2_rates!E91</f>
        <v>121.96688179239874</v>
      </c>
      <c r="D129" s="444">
        <f>D95*Group_2_rates!F91</f>
        <v>120.32804353955207</v>
      </c>
      <c r="E129" s="444">
        <f>E95*Group_2_rates!G91</f>
        <v>122.74138525148102</v>
      </c>
      <c r="F129" s="444">
        <f>F95*Group_2_rates!H91</f>
        <v>120.87722085714988</v>
      </c>
      <c r="G129" s="444">
        <f>G95*Group_2_rates!I91</f>
        <v>118.72819574891486</v>
      </c>
      <c r="H129" s="444">
        <f>H95*Group_2_rates!J91</f>
        <v>118.07448183565062</v>
      </c>
      <c r="I129" s="444">
        <f>I95*Group_2_rates!K91</f>
        <v>117.98114242991903</v>
      </c>
      <c r="J129" s="444">
        <f>J95*Group_2_rates!L91</f>
        <v>117.37236098418424</v>
      </c>
      <c r="K129" s="444">
        <f>K95*Group_2_rates!M91</f>
        <v>116.55906939474846</v>
      </c>
      <c r="L129" s="444">
        <f>L95*Group_2_rates!N91</f>
        <v>115.60800746406538</v>
      </c>
      <c r="M129" s="444">
        <f>M95*Group_2_rates!O91</f>
        <v>114.70804791437054</v>
      </c>
      <c r="N129" s="444">
        <f>N95*Group_2_rates!P91</f>
        <v>113.78152417770868</v>
      </c>
    </row>
    <row r="130" spans="1:14" ht="13.15">
      <c r="B130" s="329" t="str">
        <f t="shared" si="52"/>
        <v>35-39</v>
      </c>
      <c r="C130" s="444">
        <f>C96*Group_2_rates!E92</f>
        <v>105.29042494549219</v>
      </c>
      <c r="D130" s="444">
        <f>D96*Group_2_rates!F92</f>
        <v>104.05246006894096</v>
      </c>
      <c r="E130" s="444">
        <f>E96*Group_2_rates!G92</f>
        <v>106.9537309791086</v>
      </c>
      <c r="F130" s="444">
        <f>F96*Group_2_rates!H92</f>
        <v>106.13841826337527</v>
      </c>
      <c r="G130" s="444">
        <f>G96*Group_2_rates!I92</f>
        <v>104.71706658161958</v>
      </c>
      <c r="H130" s="444">
        <f>H96*Group_2_rates!J92</f>
        <v>103.97531535081197</v>
      </c>
      <c r="I130" s="444">
        <f>I96*Group_2_rates!K92</f>
        <v>103.41154504238156</v>
      </c>
      <c r="J130" s="444">
        <f>J96*Group_2_rates!L92</f>
        <v>102.48976370997056</v>
      </c>
      <c r="K130" s="444">
        <f>K96*Group_2_rates!M92</f>
        <v>101.4856874474272</v>
      </c>
      <c r="L130" s="444">
        <f>L96*Group_2_rates!N92</f>
        <v>100.46117016261472</v>
      </c>
      <c r="M130" s="444">
        <f>M96*Group_2_rates!O92</f>
        <v>99.526023450416787</v>
      </c>
      <c r="N130" s="444">
        <f>N96*Group_2_rates!P92</f>
        <v>98.619066622516385</v>
      </c>
    </row>
    <row r="131" spans="1:14" ht="13.15">
      <c r="B131" s="329" t="str">
        <f t="shared" si="52"/>
        <v>40-44</v>
      </c>
      <c r="C131" s="444">
        <f>C97*Group_2_rates!E93</f>
        <v>78.346174026983746</v>
      </c>
      <c r="D131" s="444">
        <f>D97*Group_2_rates!F93</f>
        <v>80.750035209714071</v>
      </c>
      <c r="E131" s="444">
        <f>E97*Group_2_rates!G93</f>
        <v>85.556455056876672</v>
      </c>
      <c r="F131" s="444">
        <f>F97*Group_2_rates!H93</f>
        <v>86.924875414700765</v>
      </c>
      <c r="G131" s="444">
        <f>G97*Group_2_rates!I93</f>
        <v>87.350133632698459</v>
      </c>
      <c r="H131" s="444">
        <f>H97*Group_2_rates!J93</f>
        <v>87.905133050075008</v>
      </c>
      <c r="I131" s="444">
        <f>I97*Group_2_rates!K93</f>
        <v>88.247294064330262</v>
      </c>
      <c r="J131" s="444">
        <f>J97*Group_2_rates!L93</f>
        <v>88.027520403015444</v>
      </c>
      <c r="K131" s="444">
        <f>K97*Group_2_rates!M93</f>
        <v>87.534247729246388</v>
      </c>
      <c r="L131" s="444">
        <f>L97*Group_2_rates!N93</f>
        <v>86.882096370776836</v>
      </c>
      <c r="M131" s="444">
        <f>M97*Group_2_rates!O93</f>
        <v>86.20594629905834</v>
      </c>
      <c r="N131" s="444">
        <f>N97*Group_2_rates!P93</f>
        <v>85.493354220192884</v>
      </c>
    </row>
    <row r="132" spans="1:14" ht="13.15">
      <c r="B132" s="329" t="str">
        <f t="shared" si="52"/>
        <v>45-49</v>
      </c>
      <c r="C132" s="444">
        <f>C98*Group_2_rates!E94</f>
        <v>64.573866904327602</v>
      </c>
      <c r="D132" s="444">
        <f>D98*Group_2_rates!F94</f>
        <v>67.708017932989591</v>
      </c>
      <c r="E132" s="444">
        <f>E98*Group_2_rates!G94</f>
        <v>73.257234293163805</v>
      </c>
      <c r="F132" s="444">
        <f>F98*Group_2_rates!H94</f>
        <v>75.993631281740193</v>
      </c>
      <c r="G132" s="444">
        <f>G98*Group_2_rates!I94</f>
        <v>77.868159073437411</v>
      </c>
      <c r="H132" s="444">
        <f>H98*Group_2_rates!J94</f>
        <v>79.756624206666686</v>
      </c>
      <c r="I132" s="444">
        <f>I98*Group_2_rates!K94</f>
        <v>81.289981119443979</v>
      </c>
      <c r="J132" s="444">
        <f>J98*Group_2_rates!L94</f>
        <v>82.119562017071672</v>
      </c>
      <c r="K132" s="444">
        <f>K98*Group_2_rates!M94</f>
        <v>82.510832807193864</v>
      </c>
      <c r="L132" s="444">
        <f>L98*Group_2_rates!N94</f>
        <v>82.58130297999972</v>
      </c>
      <c r="M132" s="444">
        <f>M98*Group_2_rates!O94</f>
        <v>82.476599490803935</v>
      </c>
      <c r="N132" s="444">
        <f>N98*Group_2_rates!P94</f>
        <v>82.208976609246619</v>
      </c>
    </row>
    <row r="133" spans="1:14" ht="13.15">
      <c r="B133" s="329" t="str">
        <f t="shared" si="52"/>
        <v>50-54</v>
      </c>
      <c r="C133" s="444">
        <f>C99*Group_2_rates!E95</f>
        <v>40.229763899852912</v>
      </c>
      <c r="D133" s="444">
        <f>D99*Group_2_rates!F95</f>
        <v>43.704002287549201</v>
      </c>
      <c r="E133" s="444">
        <f>E99*Group_2_rates!G95</f>
        <v>48.576701791702476</v>
      </c>
      <c r="F133" s="444">
        <f>F99*Group_2_rates!H95</f>
        <v>51.532212204992057</v>
      </c>
      <c r="G133" s="444">
        <f>G99*Group_2_rates!I95</f>
        <v>53.850652465897454</v>
      </c>
      <c r="H133" s="444">
        <f>H99*Group_2_rates!J95</f>
        <v>56.149302438472745</v>
      </c>
      <c r="I133" s="444">
        <f>I99*Group_2_rates!K95</f>
        <v>58.145792618903862</v>
      </c>
      <c r="J133" s="444">
        <f>J99*Group_2_rates!L95</f>
        <v>59.566037728330699</v>
      </c>
      <c r="K133" s="444">
        <f>K99*Group_2_rates!M95</f>
        <v>60.591769326098643</v>
      </c>
      <c r="L133" s="444">
        <f>L99*Group_2_rates!N95</f>
        <v>61.299760741230358</v>
      </c>
      <c r="M133" s="444">
        <f>M99*Group_2_rates!O95</f>
        <v>61.792909128691598</v>
      </c>
      <c r="N133" s="444">
        <f>N99*Group_2_rates!P95</f>
        <v>62.080264460207054</v>
      </c>
    </row>
    <row r="134" spans="1:14" ht="13.15">
      <c r="B134" s="329" t="str">
        <f t="shared" si="52"/>
        <v>55-59</v>
      </c>
      <c r="C134" s="444">
        <f>C100*Group_2_rates!E96</f>
        <v>17.285393013481691</v>
      </c>
      <c r="D134" s="444">
        <f>D100*Group_2_rates!F96</f>
        <v>16.734381364664504</v>
      </c>
      <c r="E134" s="444">
        <f>E100*Group_2_rates!G96</f>
        <v>17.469276828829862</v>
      </c>
      <c r="F134" s="444">
        <f>F100*Group_2_rates!H96</f>
        <v>17.96505107366287</v>
      </c>
      <c r="G134" s="444">
        <f>G100*Group_2_rates!I96</f>
        <v>18.526040522577411</v>
      </c>
      <c r="H134" s="444">
        <f>H100*Group_2_rates!J96</f>
        <v>19.270788778570349</v>
      </c>
      <c r="I134" s="444">
        <f>I100*Group_2_rates!K96</f>
        <v>20.004020233584733</v>
      </c>
      <c r="J134" s="444">
        <f>J100*Group_2_rates!L96</f>
        <v>20.570650654882929</v>
      </c>
      <c r="K134" s="444">
        <f>K100*Group_2_rates!M96</f>
        <v>21.026631332317425</v>
      </c>
      <c r="L134" s="444">
        <f>L100*Group_2_rates!N96</f>
        <v>21.38592574560839</v>
      </c>
      <c r="M134" s="444">
        <f>M100*Group_2_rates!O96</f>
        <v>21.677471811889514</v>
      </c>
      <c r="N134" s="444">
        <f>N100*Group_2_rates!P96</f>
        <v>21.893536257248055</v>
      </c>
    </row>
    <row r="135" spans="1:14" ht="13.15">
      <c r="B135" s="329" t="str">
        <f t="shared" si="52"/>
        <v>60-64</v>
      </c>
      <c r="C135" s="444">
        <f>C101*Group_2_rates!E97</f>
        <v>7.3424944889491792</v>
      </c>
      <c r="D135" s="444">
        <f>D101*Group_2_rates!F97</f>
        <v>7.0884763867336913</v>
      </c>
      <c r="E135" s="444">
        <f>E101*Group_2_rates!G97</f>
        <v>7.1551737147442322</v>
      </c>
      <c r="F135" s="444">
        <f>F101*Group_2_rates!H97</f>
        <v>7.0935276723896559</v>
      </c>
      <c r="G135" s="444">
        <f>G101*Group_2_rates!I97</f>
        <v>7.1067884545707232</v>
      </c>
      <c r="H135" s="444">
        <f>H101*Group_2_rates!J97</f>
        <v>7.2648402525744356</v>
      </c>
      <c r="I135" s="444">
        <f>I101*Group_2_rates!K97</f>
        <v>7.4623572057431229</v>
      </c>
      <c r="J135" s="444">
        <f>J101*Group_2_rates!L97</f>
        <v>7.6149414694207369</v>
      </c>
      <c r="K135" s="444">
        <f>K101*Group_2_rates!M97</f>
        <v>7.7491709378901534</v>
      </c>
      <c r="L135" s="444">
        <f>L101*Group_2_rates!N97</f>
        <v>7.8660086347915801</v>
      </c>
      <c r="M135" s="444">
        <f>M101*Group_2_rates!O97</f>
        <v>7.9738932639392139</v>
      </c>
      <c r="N135" s="444">
        <f>N101*Group_2_rates!P97</f>
        <v>8.0624690095375549</v>
      </c>
    </row>
    <row r="136" spans="1:14" ht="13.15">
      <c r="B136" s="329" t="str">
        <f t="shared" si="52"/>
        <v>65 plus</v>
      </c>
      <c r="C136" s="444">
        <f>C102*Group_2_rates!E98</f>
        <v>2.3881620267878061</v>
      </c>
      <c r="D136" s="444">
        <f>D102*Group_2_rates!F98</f>
        <v>3.3833394927677967</v>
      </c>
      <c r="E136" s="444">
        <f>E102*Group_2_rates!G98</f>
        <v>4.1351545863401604</v>
      </c>
      <c r="F136" s="444">
        <f>F102*Group_2_rates!H98</f>
        <v>4.5110735718925437</v>
      </c>
      <c r="G136" s="444">
        <f>G102*Group_2_rates!I98</f>
        <v>4.721474245055524</v>
      </c>
      <c r="H136" s="444">
        <f>H102*Group_2_rates!J98</f>
        <v>4.9011846950110804</v>
      </c>
      <c r="I136" s="444">
        <f>I102*Group_2_rates!K98</f>
        <v>5.0505283592320191</v>
      </c>
      <c r="J136" s="444">
        <f>J102*Group_2_rates!L98</f>
        <v>5.1489559914775258</v>
      </c>
      <c r="K136" s="444">
        <f>K102*Group_2_rates!M98</f>
        <v>5.2241588897797957</v>
      </c>
      <c r="L136" s="444">
        <f>L102*Group_2_rates!N98</f>
        <v>5.2860307486462323</v>
      </c>
      <c r="M136" s="444">
        <f>M102*Group_2_rates!O98</f>
        <v>5.3446858717159964</v>
      </c>
      <c r="N136" s="444">
        <f>N102*Group_2_rates!P98</f>
        <v>5.396612079615168</v>
      </c>
    </row>
    <row r="137" spans="1:14" ht="13.15">
      <c r="B137" s="329" t="str">
        <f t="shared" si="52"/>
        <v>Total</v>
      </c>
      <c r="C137" s="444">
        <f>SUM(C127:C136)</f>
        <v>628.4520278493826</v>
      </c>
      <c r="D137" s="444">
        <f t="shared" ref="D137:N137" si="54">SUM(D127:D136)</f>
        <v>631.9557306507977</v>
      </c>
      <c r="E137" s="444">
        <f t="shared" si="54"/>
        <v>660.77650186422409</v>
      </c>
      <c r="F137" s="444">
        <f t="shared" si="54"/>
        <v>666.99103765222844</v>
      </c>
      <c r="G137" s="444">
        <f t="shared" si="54"/>
        <v>669.81216500128187</v>
      </c>
      <c r="H137" s="444">
        <f t="shared" si="54"/>
        <v>679.27576764754167</v>
      </c>
      <c r="I137" s="444">
        <f t="shared" si="54"/>
        <v>688.12024915244854</v>
      </c>
      <c r="J137" s="444">
        <f t="shared" si="54"/>
        <v>689.91062289016293</v>
      </c>
      <c r="K137" s="444">
        <f t="shared" si="54"/>
        <v>688.59771493127562</v>
      </c>
      <c r="L137" s="444">
        <f t="shared" si="54"/>
        <v>685.44487922350345</v>
      </c>
      <c r="M137" s="444">
        <f t="shared" si="54"/>
        <v>682.14852221534409</v>
      </c>
      <c r="N137" s="444">
        <f t="shared" si="54"/>
        <v>678.23280320229389</v>
      </c>
    </row>
    <row r="138" spans="1:14">
      <c r="A138" s="300">
        <f>SUM(C138:N138)</f>
        <v>0</v>
      </c>
      <c r="C138" s="300">
        <f>SUM(C127:C136)-C137</f>
        <v>0</v>
      </c>
      <c r="D138" s="300">
        <f t="shared" ref="D138:N138" si="55">SUM(D127:D136)-D137</f>
        <v>0</v>
      </c>
      <c r="E138" s="300">
        <f t="shared" si="55"/>
        <v>0</v>
      </c>
      <c r="F138" s="300">
        <f t="shared" si="55"/>
        <v>0</v>
      </c>
      <c r="G138" s="300">
        <f t="shared" si="55"/>
        <v>0</v>
      </c>
      <c r="H138" s="300">
        <f t="shared" si="55"/>
        <v>0</v>
      </c>
      <c r="I138" s="300">
        <f t="shared" si="55"/>
        <v>0</v>
      </c>
      <c r="J138" s="300">
        <f t="shared" si="55"/>
        <v>0</v>
      </c>
      <c r="K138" s="300">
        <f t="shared" si="55"/>
        <v>0</v>
      </c>
      <c r="L138" s="300">
        <f t="shared" si="55"/>
        <v>0</v>
      </c>
      <c r="M138" s="300">
        <f t="shared" si="55"/>
        <v>0</v>
      </c>
      <c r="N138" s="300">
        <f t="shared" si="55"/>
        <v>0</v>
      </c>
    </row>
    <row r="140" spans="1:14" ht="15">
      <c r="B140" s="331" t="s">
        <v>164</v>
      </c>
      <c r="H140" s="316"/>
    </row>
    <row r="141" spans="1:14">
      <c r="H141" s="316"/>
    </row>
    <row r="142" spans="1:14" ht="13.15">
      <c r="B142" s="332" t="s">
        <v>46</v>
      </c>
      <c r="H142" s="316"/>
    </row>
    <row r="143" spans="1:14">
      <c r="H143" s="316"/>
    </row>
    <row r="144" spans="1:14" ht="13.15">
      <c r="B144" s="329" t="str">
        <f t="shared" ref="B144:B155" si="56">B110</f>
        <v>Age group</v>
      </c>
      <c r="C144" s="329" t="str">
        <f t="shared" ref="C144:N144" si="57">C110</f>
        <v>2018/19</v>
      </c>
      <c r="D144" s="329" t="str">
        <f t="shared" si="57"/>
        <v>2019/20</v>
      </c>
      <c r="E144" s="329" t="str">
        <f t="shared" si="57"/>
        <v>2020/21</v>
      </c>
      <c r="F144" s="329" t="str">
        <f t="shared" si="57"/>
        <v>2021/22</v>
      </c>
      <c r="G144" s="329" t="str">
        <f t="shared" si="57"/>
        <v>2022/23</v>
      </c>
      <c r="H144" s="329" t="str">
        <f t="shared" si="57"/>
        <v>2023/24</v>
      </c>
      <c r="I144" s="329" t="str">
        <f t="shared" si="57"/>
        <v>2024/25</v>
      </c>
      <c r="J144" s="329" t="str">
        <f t="shared" si="57"/>
        <v>2025/26</v>
      </c>
      <c r="K144" s="329" t="str">
        <f t="shared" si="57"/>
        <v>2026/27</v>
      </c>
      <c r="L144" s="329" t="str">
        <f t="shared" si="57"/>
        <v>2027/28</v>
      </c>
      <c r="M144" s="329" t="str">
        <f t="shared" si="57"/>
        <v>2028/29</v>
      </c>
      <c r="N144" s="329" t="str">
        <f t="shared" si="57"/>
        <v>2029/30</v>
      </c>
    </row>
    <row r="145" spans="1:14" ht="13.15">
      <c r="B145" s="329" t="str">
        <f t="shared" si="56"/>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row>
    <row r="146" spans="1:14" ht="13.15">
      <c r="B146" s="329" t="str">
        <f t="shared" si="56"/>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row>
    <row r="147" spans="1:14" ht="13.15">
      <c r="B147" s="329" t="str">
        <f t="shared" si="56"/>
        <v>30-34</v>
      </c>
      <c r="C147" s="444">
        <f>C79*Calc_SEC_retirement_rates!$G126</f>
        <v>0.28932889075636004</v>
      </c>
      <c r="D147" s="444">
        <f>D79*Calc_SEC_retirement_rates!$G126</f>
        <v>0.27955318995472644</v>
      </c>
      <c r="E147" s="444">
        <f>E79*Calc_SEC_retirement_rates!$G126</f>
        <v>0.27207923799134942</v>
      </c>
      <c r="F147" s="444">
        <f>F79*Calc_SEC_retirement_rates!$G126</f>
        <v>0.26694079977255553</v>
      </c>
      <c r="G147" s="444">
        <f>G79*Calc_SEC_retirement_rates!$G126</f>
        <v>0.2642243113257316</v>
      </c>
      <c r="H147" s="444">
        <f>H79*Calc_SEC_retirement_rates!$G126</f>
        <v>0.26558454212036681</v>
      </c>
      <c r="I147" s="444">
        <f>I79*Calc_SEC_retirement_rates!$G126</f>
        <v>0.26848573162638356</v>
      </c>
      <c r="J147" s="444">
        <f>J79*Calc_SEC_retirement_rates!$G126</f>
        <v>0.2701731343556627</v>
      </c>
      <c r="K147" s="444">
        <f>K79*Calc_SEC_retirement_rates!$G126</f>
        <v>0.27117307915022903</v>
      </c>
      <c r="L147" s="444">
        <f>L79*Calc_SEC_retirement_rates!$G126</f>
        <v>0.27154406252395463</v>
      </c>
      <c r="M147" s="444">
        <f>M79*Calc_SEC_retirement_rates!$G126</f>
        <v>0.27168533811682566</v>
      </c>
      <c r="N147" s="444">
        <f>N79*Calc_SEC_retirement_rates!$G126</f>
        <v>0.2714213063312001</v>
      </c>
    </row>
    <row r="148" spans="1:14" ht="13.15">
      <c r="B148" s="329" t="str">
        <f t="shared" si="56"/>
        <v>35-39</v>
      </c>
      <c r="C148" s="444">
        <f>C80*Calc_SEC_retirement_rates!$G127</f>
        <v>0.35692731536305283</v>
      </c>
      <c r="D148" s="444">
        <f>D80*Calc_SEC_retirement_rates!$G127</f>
        <v>0.36362267357433858</v>
      </c>
      <c r="E148" s="444">
        <f>E80*Calc_SEC_retirement_rates!$G127</f>
        <v>0.36671948002926025</v>
      </c>
      <c r="F148" s="444">
        <f>F80*Calc_SEC_retirement_rates!$G127</f>
        <v>0.36732872088162327</v>
      </c>
      <c r="G148" s="444">
        <f>G80*Calc_SEC_retirement_rates!$G127</f>
        <v>0.3668777517609032</v>
      </c>
      <c r="H148" s="444">
        <f>H80*Calc_SEC_retirement_rates!$G127</f>
        <v>0.36809686606170428</v>
      </c>
      <c r="I148" s="444">
        <f>I80*Calc_SEC_retirement_rates!$G127</f>
        <v>0.36962617379584489</v>
      </c>
      <c r="J148" s="444">
        <f>J80*Calc_SEC_retirement_rates!$G127</f>
        <v>0.36975377403152432</v>
      </c>
      <c r="K148" s="444">
        <f>K80*Calc_SEC_retirement_rates!$G127</f>
        <v>0.36945112594762386</v>
      </c>
      <c r="L148" s="444">
        <f>L80*Calc_SEC_retirement_rates!$G127</f>
        <v>0.36891052158973764</v>
      </c>
      <c r="M148" s="444">
        <f>M80*Calc_SEC_retirement_rates!$G127</f>
        <v>0.36847751600296647</v>
      </c>
      <c r="N148" s="444">
        <f>N80*Calc_SEC_retirement_rates!$G127</f>
        <v>0.36790930791628024</v>
      </c>
    </row>
    <row r="149" spans="1:14" ht="13.15">
      <c r="B149" s="329" t="str">
        <f t="shared" si="56"/>
        <v>40-44</v>
      </c>
      <c r="C149" s="444">
        <f>C81*Calc_SEC_retirement_rates!$G128</f>
        <v>0.44888924307708983</v>
      </c>
      <c r="D149" s="444">
        <f>D81*Calc_SEC_retirement_rates!$G128</f>
        <v>0.45384652774652273</v>
      </c>
      <c r="E149" s="444">
        <f>E81*Calc_SEC_retirement_rates!$G128</f>
        <v>0.45990988620440532</v>
      </c>
      <c r="F149" s="444">
        <f>F81*Calc_SEC_retirement_rates!$G128</f>
        <v>0.46542557157544112</v>
      </c>
      <c r="G149" s="444">
        <f>G81*Calc_SEC_retirement_rates!$G128</f>
        <v>0.47011196997882876</v>
      </c>
      <c r="H149" s="444">
        <f>H81*Calc_SEC_retirement_rates!$G128</f>
        <v>0.47597550284057427</v>
      </c>
      <c r="I149" s="444">
        <f>I81*Calc_SEC_retirement_rates!$G128</f>
        <v>0.48096091419241693</v>
      </c>
      <c r="J149" s="444">
        <f>J81*Calc_SEC_retirement_rates!$G128</f>
        <v>0.48312081102866422</v>
      </c>
      <c r="K149" s="444">
        <f>K81*Calc_SEC_retirement_rates!$G128</f>
        <v>0.48384256401015396</v>
      </c>
      <c r="L149" s="444">
        <f>L81*Calc_SEC_retirement_rates!$G128</f>
        <v>0.48366879621426034</v>
      </c>
      <c r="M149" s="444">
        <f>M81*Calc_SEC_retirement_rates!$G128</f>
        <v>0.48326182203858914</v>
      </c>
      <c r="N149" s="444">
        <f>N81*Calc_SEC_retirement_rates!$G128</f>
        <v>0.48253367455319796</v>
      </c>
    </row>
    <row r="150" spans="1:14" ht="13.15">
      <c r="B150" s="329" t="str">
        <f t="shared" si="56"/>
        <v>45-49</v>
      </c>
      <c r="C150" s="444">
        <f>C82*Calc_SEC_retirement_rates!$G129</f>
        <v>0.96427309628081537</v>
      </c>
      <c r="D150" s="444">
        <f>D82*Calc_SEC_retirement_rates!$G129</f>
        <v>0.97558447268335857</v>
      </c>
      <c r="E150" s="444">
        <f>E82*Calc_SEC_retirement_rates!$G129</f>
        <v>0.9876633464256479</v>
      </c>
      <c r="F150" s="444">
        <f>F82*Calc_SEC_retirement_rates!$G129</f>
        <v>0.99978337171648668</v>
      </c>
      <c r="G150" s="444">
        <f>G82*Calc_SEC_retirement_rates!$G129</f>
        <v>1.0120855902747272</v>
      </c>
      <c r="H150" s="444">
        <f>H82*Calc_SEC_retirement_rates!$G129</f>
        <v>1.028527081962155</v>
      </c>
      <c r="I150" s="444">
        <f>I82*Calc_SEC_retirement_rates!$G129</f>
        <v>1.0439380420547957</v>
      </c>
      <c r="J150" s="444">
        <f>J82*Calc_SEC_retirement_rates!$G129</f>
        <v>1.0534283521303061</v>
      </c>
      <c r="K150" s="444">
        <f>K82*Calc_SEC_retirement_rates!$G129</f>
        <v>1.0594317969917406</v>
      </c>
      <c r="L150" s="444">
        <f>L82*Calc_SEC_retirement_rates!$G129</f>
        <v>1.0628166717748928</v>
      </c>
      <c r="M150" s="444">
        <f>M82*Calc_SEC_retirement_rates!$G129</f>
        <v>1.0649137173306733</v>
      </c>
      <c r="N150" s="444">
        <f>N82*Calc_SEC_retirement_rates!$G129</f>
        <v>1.0655907762041816</v>
      </c>
    </row>
    <row r="151" spans="1:14" ht="13.15">
      <c r="B151" s="329" t="str">
        <f t="shared" si="56"/>
        <v>50-54</v>
      </c>
      <c r="C151" s="444">
        <f>C83*Calc_SEC_retirement_rates!$G130</f>
        <v>14.75085004445711</v>
      </c>
      <c r="D151" s="444">
        <f>D83*Calc_SEC_retirement_rates!$G130</f>
        <v>15.130974736818088</v>
      </c>
      <c r="E151" s="444">
        <f>E83*Calc_SEC_retirement_rates!$G130</f>
        <v>15.468370534989205</v>
      </c>
      <c r="F151" s="444">
        <f>F83*Calc_SEC_retirement_rates!$G130</f>
        <v>15.761956498864558</v>
      </c>
      <c r="G151" s="444">
        <f>G83*Calc_SEC_retirement_rates!$G130</f>
        <v>16.030775348804038</v>
      </c>
      <c r="H151" s="444">
        <f>H83*Calc_SEC_retirement_rates!$G130</f>
        <v>16.351740577846094</v>
      </c>
      <c r="I151" s="444">
        <f>I83*Calc_SEC_retirement_rates!$G130</f>
        <v>16.653076917168768</v>
      </c>
      <c r="J151" s="444">
        <f>J83*Calc_SEC_retirement_rates!$G130</f>
        <v>16.861661970534627</v>
      </c>
      <c r="K151" s="444">
        <f>K83*Calc_SEC_retirement_rates!$G130</f>
        <v>17.015670636432223</v>
      </c>
      <c r="L151" s="444">
        <f>L83*Calc_SEC_retirement_rates!$G130</f>
        <v>17.127034459765134</v>
      </c>
      <c r="M151" s="444">
        <f>M83*Calc_SEC_retirement_rates!$G130</f>
        <v>17.214518945084105</v>
      </c>
      <c r="N151" s="444">
        <f>N83*Calc_SEC_retirement_rates!$G130</f>
        <v>17.274300808116873</v>
      </c>
    </row>
    <row r="152" spans="1:14" ht="13.15">
      <c r="B152" s="329" t="str">
        <f t="shared" si="56"/>
        <v>55-59</v>
      </c>
      <c r="C152" s="444">
        <f>C84*Calc_SEC_retirement_rates!$G131</f>
        <v>58.868689191748267</v>
      </c>
      <c r="D152" s="444">
        <f>D84*Calc_SEC_retirement_rates!$G131</f>
        <v>57.113416905387645</v>
      </c>
      <c r="E152" s="444">
        <f>E84*Calc_SEC_retirement_rates!$G131</f>
        <v>56.587733355872594</v>
      </c>
      <c r="F152" s="444">
        <f>F84*Calc_SEC_retirement_rates!$G131</f>
        <v>56.69616610856113</v>
      </c>
      <c r="G152" s="444">
        <f>G84*Calc_SEC_retirement_rates!$G131</f>
        <v>57.168938619134273</v>
      </c>
      <c r="H152" s="444">
        <f>H84*Calc_SEC_retirement_rates!$G131</f>
        <v>58.120977264172019</v>
      </c>
      <c r="I152" s="444">
        <f>I84*Calc_SEC_retirement_rates!$G131</f>
        <v>59.118855468725606</v>
      </c>
      <c r="J152" s="444">
        <f>J84*Calc_SEC_retirement_rates!$G131</f>
        <v>59.805409553538205</v>
      </c>
      <c r="K152" s="444">
        <f>K84*Calc_SEC_retirement_rates!$G131</f>
        <v>60.337468507287085</v>
      </c>
      <c r="L152" s="444">
        <f>L84*Calc_SEC_retirement_rates!$G131</f>
        <v>60.751592917576424</v>
      </c>
      <c r="M152" s="444">
        <f>M84*Calc_SEC_retirement_rates!$G131</f>
        <v>61.113422645832905</v>
      </c>
      <c r="N152" s="444">
        <f>N84*Calc_SEC_retirement_rates!$G131</f>
        <v>61.390962201595798</v>
      </c>
    </row>
    <row r="153" spans="1:14" ht="13.15">
      <c r="B153" s="329" t="str">
        <f t="shared" si="56"/>
        <v>60-64</v>
      </c>
      <c r="C153" s="444">
        <f>C85*Calc_SEC_retirement_rates!$G132</f>
        <v>34.693186860556516</v>
      </c>
      <c r="D153" s="444">
        <f>D85*Calc_SEC_retirement_rates!$G132</f>
        <v>34.858658775280979</v>
      </c>
      <c r="E153" s="444">
        <f>E85*Calc_SEC_retirement_rates!$G132</f>
        <v>34.612450328343407</v>
      </c>
      <c r="F153" s="444">
        <f>F85*Calc_SEC_retirement_rates!$G132</f>
        <v>34.388694373462364</v>
      </c>
      <c r="G153" s="444">
        <f>G85*Calc_SEC_retirement_rates!$G132</f>
        <v>34.349546216943622</v>
      </c>
      <c r="H153" s="444">
        <f>H85*Calc_SEC_retirement_rates!$G132</f>
        <v>34.721795148524826</v>
      </c>
      <c r="I153" s="444">
        <f>I85*Calc_SEC_retirement_rates!$G132</f>
        <v>35.169232398646855</v>
      </c>
      <c r="J153" s="444">
        <f>J85*Calc_SEC_retirement_rates!$G132</f>
        <v>35.409628774375022</v>
      </c>
      <c r="K153" s="444">
        <f>K85*Calc_SEC_retirement_rates!$G132</f>
        <v>35.587292731353074</v>
      </c>
      <c r="L153" s="444">
        <f>L85*Calc_SEC_retirement_rates!$G132</f>
        <v>35.729234167554829</v>
      </c>
      <c r="M153" s="444">
        <f>M85*Calc_SEC_retirement_rates!$G132</f>
        <v>35.881786030239937</v>
      </c>
      <c r="N153" s="444">
        <f>N85*Calc_SEC_retirement_rates!$G132</f>
        <v>36.007901344092197</v>
      </c>
    </row>
    <row r="154" spans="1:14" ht="13.15">
      <c r="B154" s="329" t="str">
        <f t="shared" si="56"/>
        <v>65 plus</v>
      </c>
      <c r="C154" s="444">
        <f>C86*Calc_SEC_retirement_rates!$G133</f>
        <v>9.1262306056717346</v>
      </c>
      <c r="D154" s="444">
        <f>D86*Calc_SEC_retirement_rates!$G133</f>
        <v>11.924508365904419</v>
      </c>
      <c r="E154" s="444">
        <f>E86*Calc_SEC_retirement_rates!$G133</f>
        <v>13.644262524426697</v>
      </c>
      <c r="F154" s="444">
        <f>F86*Calc_SEC_retirement_rates!$G133</f>
        <v>14.643012814430476</v>
      </c>
      <c r="G154" s="444">
        <f>G86*Calc_SEC_retirement_rates!$G133</f>
        <v>15.22778737688034</v>
      </c>
      <c r="H154" s="444">
        <f>H86*Calc_SEC_retirement_rates!$G133</f>
        <v>15.702073355973006</v>
      </c>
      <c r="I154" s="444">
        <f>I86*Calc_SEC_retirement_rates!$G133</f>
        <v>16.053639273493729</v>
      </c>
      <c r="J154" s="444">
        <f>J86*Calc_SEC_retirement_rates!$G133</f>
        <v>16.223463981390861</v>
      </c>
      <c r="K154" s="444">
        <f>K86*Calc_SEC_retirement_rates!$G133</f>
        <v>16.309915170088491</v>
      </c>
      <c r="L154" s="444">
        <f>L86*Calc_SEC_retirement_rates!$G133</f>
        <v>16.352922797115504</v>
      </c>
      <c r="M154" s="444">
        <f>M86*Calc_SEC_retirement_rates!$G133</f>
        <v>16.391205975873369</v>
      </c>
      <c r="N154" s="444">
        <f>N86*Calc_SEC_retirement_rates!$G133</f>
        <v>16.418894743776796</v>
      </c>
    </row>
    <row r="155" spans="1:14" ht="13.15">
      <c r="B155" s="329" t="str">
        <f t="shared" si="56"/>
        <v>Total</v>
      </c>
      <c r="C155" s="444">
        <f>SUM(C145:C154)</f>
        <v>119.49837524791096</v>
      </c>
      <c r="D155" s="444">
        <f t="shared" ref="D155:N155" si="58">SUM(D145:D154)</f>
        <v>121.10016564735008</v>
      </c>
      <c r="E155" s="444">
        <f t="shared" si="58"/>
        <v>122.39918869428257</v>
      </c>
      <c r="F155" s="444">
        <f t="shared" si="58"/>
        <v>123.58930825926464</v>
      </c>
      <c r="G155" s="444">
        <f t="shared" si="58"/>
        <v>124.89034718510247</v>
      </c>
      <c r="H155" s="444">
        <f t="shared" si="58"/>
        <v>127.03477033950074</v>
      </c>
      <c r="I155" s="444">
        <f t="shared" si="58"/>
        <v>129.15781491970438</v>
      </c>
      <c r="J155" s="444">
        <f t="shared" si="58"/>
        <v>130.47664035138487</v>
      </c>
      <c r="K155" s="444">
        <f t="shared" si="58"/>
        <v>131.43424561126062</v>
      </c>
      <c r="L155" s="444">
        <f t="shared" si="58"/>
        <v>132.14772439411473</v>
      </c>
      <c r="M155" s="444">
        <f t="shared" si="58"/>
        <v>132.78927199051938</v>
      </c>
      <c r="N155" s="444">
        <f t="shared" si="58"/>
        <v>133.27951416258654</v>
      </c>
    </row>
    <row r="156" spans="1:14">
      <c r="A156" s="300">
        <f>SUM(C156:N156)</f>
        <v>0</v>
      </c>
      <c r="C156" s="300">
        <f>SUM(C145:C154)-C155</f>
        <v>0</v>
      </c>
      <c r="D156" s="300">
        <f t="shared" ref="D156:N156" si="59">SUM(D145:D154)-D155</f>
        <v>0</v>
      </c>
      <c r="E156" s="300">
        <f t="shared" si="59"/>
        <v>0</v>
      </c>
      <c r="F156" s="300">
        <f t="shared" si="59"/>
        <v>0</v>
      </c>
      <c r="G156" s="300">
        <f t="shared" si="59"/>
        <v>0</v>
      </c>
      <c r="H156" s="300">
        <f t="shared" si="59"/>
        <v>0</v>
      </c>
      <c r="I156" s="300">
        <f t="shared" si="59"/>
        <v>0</v>
      </c>
      <c r="J156" s="300">
        <f t="shared" si="59"/>
        <v>0</v>
      </c>
      <c r="K156" s="300">
        <f t="shared" si="59"/>
        <v>0</v>
      </c>
      <c r="L156" s="300">
        <f t="shared" si="59"/>
        <v>0</v>
      </c>
      <c r="M156" s="300">
        <f t="shared" si="59"/>
        <v>0</v>
      </c>
      <c r="N156" s="300">
        <f t="shared" si="59"/>
        <v>0</v>
      </c>
    </row>
    <row r="158" spans="1:14" ht="13.15">
      <c r="B158" s="332" t="s">
        <v>47</v>
      </c>
      <c r="C158" s="320"/>
      <c r="D158" s="320"/>
      <c r="E158" s="320"/>
      <c r="F158" s="320"/>
      <c r="G158" s="320"/>
      <c r="H158" s="330"/>
      <c r="I158" s="320"/>
      <c r="J158" s="320"/>
      <c r="K158" s="320"/>
      <c r="L158" s="320"/>
    </row>
    <row r="159" spans="1:14">
      <c r="C159" s="320"/>
      <c r="D159" s="320"/>
      <c r="E159" s="320"/>
      <c r="F159" s="320"/>
      <c r="G159" s="320"/>
      <c r="H159" s="330"/>
      <c r="I159" s="320"/>
      <c r="J159" s="320"/>
      <c r="K159" s="320"/>
      <c r="L159" s="320"/>
    </row>
    <row r="160" spans="1:14" ht="13.15">
      <c r="B160" s="329" t="str">
        <f t="shared" ref="B160:B171" si="60">B144</f>
        <v>Age group</v>
      </c>
      <c r="C160" s="329" t="str">
        <f t="shared" ref="C160:N160" si="61">C144</f>
        <v>2018/19</v>
      </c>
      <c r="D160" s="329" t="str">
        <f t="shared" si="61"/>
        <v>2019/20</v>
      </c>
      <c r="E160" s="329" t="str">
        <f t="shared" si="61"/>
        <v>2020/21</v>
      </c>
      <c r="F160" s="329" t="str">
        <f t="shared" si="61"/>
        <v>2021/22</v>
      </c>
      <c r="G160" s="329" t="str">
        <f t="shared" si="61"/>
        <v>2022/23</v>
      </c>
      <c r="H160" s="329" t="str">
        <f t="shared" si="61"/>
        <v>2023/24</v>
      </c>
      <c r="I160" s="329" t="str">
        <f t="shared" si="61"/>
        <v>2024/25</v>
      </c>
      <c r="J160" s="329" t="str">
        <f t="shared" si="61"/>
        <v>2025/26</v>
      </c>
      <c r="K160" s="329" t="str">
        <f t="shared" si="61"/>
        <v>2026/27</v>
      </c>
      <c r="L160" s="329" t="str">
        <f t="shared" si="61"/>
        <v>2027/28</v>
      </c>
      <c r="M160" s="329" t="str">
        <f t="shared" si="61"/>
        <v>2028/29</v>
      </c>
      <c r="N160" s="329" t="str">
        <f t="shared" si="61"/>
        <v>2029/30</v>
      </c>
    </row>
    <row r="161" spans="1:14" ht="13.15">
      <c r="B161" s="329" t="str">
        <f t="shared" si="60"/>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row>
    <row r="162" spans="1:14" ht="13.15">
      <c r="B162" s="329" t="str">
        <f t="shared" si="60"/>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row>
    <row r="163" spans="1:14" ht="13.15">
      <c r="B163" s="329" t="str">
        <f t="shared" si="60"/>
        <v>30-34</v>
      </c>
      <c r="C163" s="444">
        <f>C95*Calc_SEC_retirement_rates!$G142</f>
        <v>0.18265124032177185</v>
      </c>
      <c r="D163" s="444">
        <f>D95*Calc_SEC_retirement_rates!$G142</f>
        <v>0.18023541643988711</v>
      </c>
      <c r="E163" s="444">
        <f>E95*Calc_SEC_retirement_rates!$G142</f>
        <v>0.17709119935921508</v>
      </c>
      <c r="F163" s="444">
        <f>F95*Calc_SEC_retirement_rates!$G142</f>
        <v>0.17334751623264164</v>
      </c>
      <c r="G163" s="444">
        <f>G95*Calc_SEC_retirement_rates!$G142</f>
        <v>0.1702656438815692</v>
      </c>
      <c r="H163" s="444">
        <f>H95*Calc_SEC_retirement_rates!$G142</f>
        <v>0.16932816631228428</v>
      </c>
      <c r="I163" s="444">
        <f>I95*Calc_SEC_retirement_rates!$G142</f>
        <v>0.16919431020577003</v>
      </c>
      <c r="J163" s="444">
        <f>J95*Calc_SEC_retirement_rates!$G142</f>
        <v>0.16832126935656522</v>
      </c>
      <c r="K163" s="444">
        <f>K95*Calc_SEC_retirement_rates!$G142</f>
        <v>0.16715494475047424</v>
      </c>
      <c r="L163" s="444">
        <f>L95*Calc_SEC_retirement_rates!$G142</f>
        <v>0.16579104655445132</v>
      </c>
      <c r="M163" s="444">
        <f>M95*Calc_SEC_retirement_rates!$G142</f>
        <v>0.16450043322347629</v>
      </c>
      <c r="N163" s="444">
        <f>N95*Calc_SEC_retirement_rates!$G142</f>
        <v>0.16317172474273844</v>
      </c>
    </row>
    <row r="164" spans="1:14" ht="13.15">
      <c r="B164" s="329" t="str">
        <f t="shared" si="60"/>
        <v>35-39</v>
      </c>
      <c r="C164" s="444">
        <f>C96*Calc_SEC_retirement_rates!$G143</f>
        <v>0.5253352693367106</v>
      </c>
      <c r="D164" s="444">
        <f>D96*Calc_SEC_retirement_rates!$G143</f>
        <v>0.5192692519115728</v>
      </c>
      <c r="E164" s="444">
        <f>E96*Calc_SEC_retirement_rates!$G143</f>
        <v>0.51412517872313501</v>
      </c>
      <c r="F164" s="444">
        <f>F96*Calc_SEC_retirement_rates!$G143</f>
        <v>0.50712234118146693</v>
      </c>
      <c r="G164" s="444">
        <f>G96*Calc_SEC_retirement_rates!$G143</f>
        <v>0.50033121687145932</v>
      </c>
      <c r="H164" s="444">
        <f>H96*Calc_SEC_retirement_rates!$G143</f>
        <v>0.49678717855907395</v>
      </c>
      <c r="I164" s="444">
        <f>I96*Calc_SEC_retirement_rates!$G143</f>
        <v>0.49409352131999218</v>
      </c>
      <c r="J164" s="444">
        <f>J96*Calc_SEC_retirement_rates!$G143</f>
        <v>0.48968931109151792</v>
      </c>
      <c r="K164" s="444">
        <f>K96*Calc_SEC_retirement_rates!$G143</f>
        <v>0.48489190113085495</v>
      </c>
      <c r="L164" s="444">
        <f>L96*Calc_SEC_retirement_rates!$G143</f>
        <v>0.47999682531800708</v>
      </c>
      <c r="M164" s="444">
        <f>M96*Calc_SEC_retirement_rates!$G143</f>
        <v>0.47552875618905893</v>
      </c>
      <c r="N164" s="444">
        <f>N96*Calc_SEC_retirement_rates!$G143</f>
        <v>0.47119537646246396</v>
      </c>
    </row>
    <row r="165" spans="1:14" ht="13.15">
      <c r="B165" s="329" t="str">
        <f t="shared" si="60"/>
        <v>40-44</v>
      </c>
      <c r="C165" s="444">
        <f>C97*Calc_SEC_retirement_rates!$G144</f>
        <v>0.7051333406068947</v>
      </c>
      <c r="D165" s="444">
        <f>D97*Calc_SEC_retirement_rates!$G144</f>
        <v>0.72692357079064185</v>
      </c>
      <c r="E165" s="444">
        <f>E97*Calc_SEC_retirement_rates!$G144</f>
        <v>0.7418762918062729</v>
      </c>
      <c r="F165" s="444">
        <f>F97*Calc_SEC_retirement_rates!$G144</f>
        <v>0.74918657390770727</v>
      </c>
      <c r="G165" s="444">
        <f>G97*Calc_SEC_retirement_rates!$G144</f>
        <v>0.75285178189158797</v>
      </c>
      <c r="H165" s="444">
        <f>H97*Calc_SEC_retirement_rates!$G144</f>
        <v>0.75763520102266435</v>
      </c>
      <c r="I165" s="444">
        <f>I97*Calc_SEC_retirement_rates!$G144</f>
        <v>0.76058421230133122</v>
      </c>
      <c r="J165" s="444">
        <f>J97*Calc_SEC_retirement_rates!$G144</f>
        <v>0.75869003096865661</v>
      </c>
      <c r="K165" s="444">
        <f>K97*Calc_SEC_retirement_rates!$G144</f>
        <v>0.75443862120016092</v>
      </c>
      <c r="L165" s="444">
        <f>L97*Calc_SEC_retirement_rates!$G144</f>
        <v>0.74881787064296845</v>
      </c>
      <c r="M165" s="444">
        <f>M97*Calc_SEC_retirement_rates!$G144</f>
        <v>0.74299028040183757</v>
      </c>
      <c r="N165" s="444">
        <f>N97*Calc_SEC_retirement_rates!$G144</f>
        <v>0.73684860443610256</v>
      </c>
    </row>
    <row r="166" spans="1:14" ht="13.15">
      <c r="B166" s="329" t="str">
        <f t="shared" si="60"/>
        <v>45-49</v>
      </c>
      <c r="C166" s="444">
        <f>C98*Calc_SEC_retirement_rates!$G145</f>
        <v>1.3217947014359881</v>
      </c>
      <c r="D166" s="444">
        <f>D98*Calc_SEC_retirement_rates!$G145</f>
        <v>1.38624466243254</v>
      </c>
      <c r="E166" s="444">
        <f>E98*Calc_SEC_retirement_rates!$G145</f>
        <v>1.4447176709809779</v>
      </c>
      <c r="F166" s="444">
        <f>F98*Calc_SEC_retirement_rates!$G145</f>
        <v>1.4896246893519935</v>
      </c>
      <c r="G166" s="444">
        <f>G98*Calc_SEC_retirement_rates!$G145</f>
        <v>1.5263691221721107</v>
      </c>
      <c r="H166" s="444">
        <f>H98*Calc_SEC_retirement_rates!$G145</f>
        <v>1.563386754307748</v>
      </c>
      <c r="I166" s="444">
        <f>I98*Calc_SEC_retirement_rates!$G145</f>
        <v>1.5934435666528957</v>
      </c>
      <c r="J166" s="444">
        <f>J98*Calc_SEC_retirement_rates!$G145</f>
        <v>1.6097049844332818</v>
      </c>
      <c r="K166" s="444">
        <f>K98*Calc_SEC_retirement_rates!$G145</f>
        <v>1.6173746617385736</v>
      </c>
      <c r="L166" s="444">
        <f>L98*Calc_SEC_retirement_rates!$G145</f>
        <v>1.6187560157744838</v>
      </c>
      <c r="M166" s="444">
        <f>M98*Calc_SEC_retirement_rates!$G145</f>
        <v>1.6167036213838395</v>
      </c>
      <c r="N166" s="444">
        <f>N98*Calc_SEC_retirement_rates!$G145</f>
        <v>1.6114576863616623</v>
      </c>
    </row>
    <row r="167" spans="1:14" ht="13.15">
      <c r="B167" s="329" t="str">
        <f t="shared" si="60"/>
        <v>50-54</v>
      </c>
      <c r="C167" s="444">
        <f>C99*Calc_SEC_retirement_rates!$G146</f>
        <v>12.082737219291054</v>
      </c>
      <c r="D167" s="444">
        <f>D99*Calc_SEC_retirement_rates!$G146</f>
        <v>13.128999470519224</v>
      </c>
      <c r="E167" s="444">
        <f>E99*Calc_SEC_retirement_rates!$G146</f>
        <v>14.056303465383188</v>
      </c>
      <c r="F167" s="444">
        <f>F99*Calc_SEC_retirement_rates!$G146</f>
        <v>14.821395117878708</v>
      </c>
      <c r="G167" s="444">
        <f>G99*Calc_SEC_retirement_rates!$G146</f>
        <v>15.488211419639338</v>
      </c>
      <c r="H167" s="444">
        <f>H99*Calc_SEC_retirement_rates!$G146</f>
        <v>16.149335753788126</v>
      </c>
      <c r="I167" s="444">
        <f>I99*Calc_SEC_retirement_rates!$G146</f>
        <v>16.723554646146642</v>
      </c>
      <c r="J167" s="444">
        <f>J99*Calc_SEC_retirement_rates!$G146</f>
        <v>17.132037283129396</v>
      </c>
      <c r="K167" s="444">
        <f>K99*Calc_SEC_retirement_rates!$G146</f>
        <v>17.427052238725249</v>
      </c>
      <c r="L167" s="444">
        <f>L99*Calc_SEC_retirement_rates!$G146</f>
        <v>17.630680611246714</v>
      </c>
      <c r="M167" s="444">
        <f>M99*Calc_SEC_retirement_rates!$G146</f>
        <v>17.772517081864979</v>
      </c>
      <c r="N167" s="444">
        <f>N99*Calc_SEC_retirement_rates!$G146</f>
        <v>17.855164550804943</v>
      </c>
    </row>
    <row r="168" spans="1:14" ht="13.15">
      <c r="B168" s="329" t="str">
        <f t="shared" si="60"/>
        <v>55-59</v>
      </c>
      <c r="C168" s="444">
        <f>C100*Calc_SEC_retirement_rates!$G147</f>
        <v>55.243506194790719</v>
      </c>
      <c r="D168" s="444">
        <f>D100*Calc_SEC_retirement_rates!$G147</f>
        <v>53.493893924667944</v>
      </c>
      <c r="E168" s="444">
        <f>E100*Calc_SEC_retirement_rates!$G147</f>
        <v>53.790075894134354</v>
      </c>
      <c r="F168" s="444">
        <f>F100*Calc_SEC_retirement_rates!$G147</f>
        <v>54.982297629519849</v>
      </c>
      <c r="G168" s="444">
        <f>G100*Calc_SEC_retirement_rates!$G147</f>
        <v>56.699213919975499</v>
      </c>
      <c r="H168" s="444">
        <f>H100*Calc_SEC_retirement_rates!$G147</f>
        <v>58.97852668686766</v>
      </c>
      <c r="I168" s="444">
        <f>I100*Calc_SEC_retirement_rates!$G147</f>
        <v>61.222592118444915</v>
      </c>
      <c r="J168" s="444">
        <f>J100*Calc_SEC_retirement_rates!$G147</f>
        <v>62.956772686149002</v>
      </c>
      <c r="K168" s="444">
        <f>K100*Calc_SEC_retirement_rates!$G147</f>
        <v>64.352308118651507</v>
      </c>
      <c r="L168" s="444">
        <f>L100*Calc_SEC_retirement_rates!$G147</f>
        <v>65.451933846804792</v>
      </c>
      <c r="M168" s="444">
        <f>M100*Calc_SEC_retirement_rates!$G147</f>
        <v>66.344214782898803</v>
      </c>
      <c r="N168" s="444">
        <f>N100*Calc_SEC_retirement_rates!$G147</f>
        <v>67.00548313071198</v>
      </c>
    </row>
    <row r="169" spans="1:14" ht="13.15">
      <c r="B169" s="329" t="str">
        <f t="shared" si="60"/>
        <v>60-64</v>
      </c>
      <c r="C169" s="444">
        <f>C101*Calc_SEC_retirement_rates!$G148</f>
        <v>41.125804953518497</v>
      </c>
      <c r="D169" s="444">
        <f>D101*Calc_SEC_retirement_rates!$G148</f>
        <v>39.71149647823313</v>
      </c>
      <c r="E169" s="444">
        <f>E101*Calc_SEC_retirement_rates!$G148</f>
        <v>38.611459513161769</v>
      </c>
      <c r="F169" s="444">
        <f>F101*Calc_SEC_retirement_rates!$G148</f>
        <v>38.047445321283931</v>
      </c>
      <c r="G169" s="444">
        <f>G101*Calc_SEC_retirement_rates!$G148</f>
        <v>38.118571974798712</v>
      </c>
      <c r="H169" s="444">
        <f>H101*Calc_SEC_retirement_rates!$G148</f>
        <v>38.966311973880302</v>
      </c>
      <c r="I169" s="444">
        <f>I101*Calc_SEC_retirement_rates!$G148</f>
        <v>40.025730618987332</v>
      </c>
      <c r="J169" s="444">
        <f>J101*Calc_SEC_retirement_rates!$G148</f>
        <v>40.8441444882613</v>
      </c>
      <c r="K169" s="444">
        <f>K101*Calc_SEC_retirement_rates!$G148</f>
        <v>41.564109024661654</v>
      </c>
      <c r="L169" s="444">
        <f>L101*Calc_SEC_retirement_rates!$G148</f>
        <v>42.190789583281969</v>
      </c>
      <c r="M169" s="444">
        <f>M101*Calc_SEC_retirement_rates!$G148</f>
        <v>42.76944871003473</v>
      </c>
      <c r="N169" s="444">
        <f>N101*Calc_SEC_retirement_rates!$G148</f>
        <v>43.24454107494681</v>
      </c>
    </row>
    <row r="170" spans="1:14" ht="13.15">
      <c r="B170" s="329" t="str">
        <f t="shared" si="60"/>
        <v>65 plus</v>
      </c>
      <c r="C170" s="444">
        <f>C102*Calc_SEC_retirement_rates!$G149</f>
        <v>8.7011890658526081</v>
      </c>
      <c r="D170" s="444">
        <f>D102*Calc_SEC_retirement_rates!$G149</f>
        <v>12.329713042482746</v>
      </c>
      <c r="E170" s="444">
        <f>E102*Calc_SEC_retirement_rates!$G149</f>
        <v>14.51549399505133</v>
      </c>
      <c r="F170" s="444">
        <f>F102*Calc_SEC_retirement_rates!$G149</f>
        <v>15.739363992599847</v>
      </c>
      <c r="G170" s="444">
        <f>G102*Calc_SEC_retirement_rates!$G149</f>
        <v>16.473462589402573</v>
      </c>
      <c r="H170" s="444">
        <f>H102*Calc_SEC_retirement_rates!$G149</f>
        <v>17.100481444237552</v>
      </c>
      <c r="I170" s="444">
        <f>I102*Calc_SEC_retirement_rates!$G149</f>
        <v>17.621549046816206</v>
      </c>
      <c r="J170" s="444">
        <f>J102*Calc_SEC_retirement_rates!$G149</f>
        <v>17.964968037030509</v>
      </c>
      <c r="K170" s="444">
        <f>K102*Calc_SEC_retirement_rates!$G149</f>
        <v>18.227354755139679</v>
      </c>
      <c r="L170" s="444">
        <f>L102*Calc_SEC_retirement_rates!$G149</f>
        <v>18.443228801988592</v>
      </c>
      <c r="M170" s="444">
        <f>M102*Calc_SEC_retirement_rates!$G149</f>
        <v>18.647879494847597</v>
      </c>
      <c r="N170" s="444">
        <f>N102*Calc_SEC_retirement_rates!$G149</f>
        <v>18.829052662133716</v>
      </c>
    </row>
    <row r="171" spans="1:14" ht="13.15">
      <c r="B171" s="329" t="str">
        <f t="shared" si="60"/>
        <v>Total</v>
      </c>
      <c r="C171" s="444">
        <f>SUM(C161:C170)</f>
        <v>119.88815198515424</v>
      </c>
      <c r="D171" s="444">
        <f t="shared" ref="D171:N171" si="62">SUM(D161:D170)</f>
        <v>121.47677581747769</v>
      </c>
      <c r="E171" s="444">
        <f t="shared" si="62"/>
        <v>123.85114320860025</v>
      </c>
      <c r="F171" s="444">
        <f t="shared" si="62"/>
        <v>126.50978318195614</v>
      </c>
      <c r="G171" s="444">
        <f t="shared" si="62"/>
        <v>129.72927766863285</v>
      </c>
      <c r="H171" s="444">
        <f t="shared" si="62"/>
        <v>134.18179315897541</v>
      </c>
      <c r="I171" s="444">
        <f t="shared" si="62"/>
        <v>138.61074204087507</v>
      </c>
      <c r="J171" s="444">
        <f t="shared" si="62"/>
        <v>141.92432809042023</v>
      </c>
      <c r="K171" s="444">
        <f t="shared" si="62"/>
        <v>144.59468426599815</v>
      </c>
      <c r="L171" s="444">
        <f t="shared" si="62"/>
        <v>146.72999460161196</v>
      </c>
      <c r="M171" s="444">
        <f t="shared" si="62"/>
        <v>148.53378316084431</v>
      </c>
      <c r="N171" s="444">
        <f t="shared" si="62"/>
        <v>149.91691481060039</v>
      </c>
    </row>
    <row r="172" spans="1:14">
      <c r="A172" s="300">
        <f>SUM(C172:N172)</f>
        <v>0</v>
      </c>
      <c r="C172" s="300">
        <f>SUM(C161:C170)-C171</f>
        <v>0</v>
      </c>
      <c r="D172" s="300">
        <f t="shared" ref="D172:N172" si="63">SUM(D161:D170)-D171</f>
        <v>0</v>
      </c>
      <c r="E172" s="300">
        <f t="shared" si="63"/>
        <v>0</v>
      </c>
      <c r="F172" s="300">
        <f t="shared" si="63"/>
        <v>0</v>
      </c>
      <c r="G172" s="300">
        <f t="shared" si="63"/>
        <v>0</v>
      </c>
      <c r="H172" s="300">
        <f t="shared" si="63"/>
        <v>0</v>
      </c>
      <c r="I172" s="300">
        <f t="shared" si="63"/>
        <v>0</v>
      </c>
      <c r="J172" s="300">
        <f t="shared" si="63"/>
        <v>0</v>
      </c>
      <c r="K172" s="300">
        <f t="shared" si="63"/>
        <v>0</v>
      </c>
      <c r="L172" s="300">
        <f t="shared" si="63"/>
        <v>0</v>
      </c>
      <c r="M172" s="300">
        <f t="shared" si="63"/>
        <v>0</v>
      </c>
      <c r="N172" s="300">
        <f t="shared" si="63"/>
        <v>0</v>
      </c>
    </row>
    <row r="174" spans="1:14" ht="15">
      <c r="B174" s="331" t="s">
        <v>516</v>
      </c>
      <c r="H174" s="316"/>
    </row>
    <row r="175" spans="1:14">
      <c r="H175" s="316"/>
    </row>
    <row r="176" spans="1:14" ht="13.15">
      <c r="B176" s="332" t="s">
        <v>46</v>
      </c>
      <c r="H176" s="316"/>
    </row>
    <row r="177" spans="1:17">
      <c r="H177" s="316"/>
    </row>
    <row r="178" spans="1:17" ht="13.15">
      <c r="B178" s="329" t="str">
        <f t="shared" ref="B178:B189" si="64">B144</f>
        <v>Age group</v>
      </c>
      <c r="C178" s="329" t="str">
        <f t="shared" ref="C178:N178" si="65">C144</f>
        <v>2018/19</v>
      </c>
      <c r="D178" s="329" t="str">
        <f t="shared" si="65"/>
        <v>2019/20</v>
      </c>
      <c r="E178" s="329" t="str">
        <f t="shared" si="65"/>
        <v>2020/21</v>
      </c>
      <c r="F178" s="329" t="str">
        <f t="shared" si="65"/>
        <v>2021/22</v>
      </c>
      <c r="G178" s="329" t="str">
        <f t="shared" si="65"/>
        <v>2022/23</v>
      </c>
      <c r="H178" s="329" t="str">
        <f t="shared" si="65"/>
        <v>2023/24</v>
      </c>
      <c r="I178" s="329" t="str">
        <f t="shared" si="65"/>
        <v>2024/25</v>
      </c>
      <c r="J178" s="329" t="str">
        <f t="shared" si="65"/>
        <v>2025/26</v>
      </c>
      <c r="K178" s="329" t="str">
        <f t="shared" si="65"/>
        <v>2026/27</v>
      </c>
      <c r="L178" s="329" t="str">
        <f t="shared" si="65"/>
        <v>2027/28</v>
      </c>
      <c r="M178" s="329" t="str">
        <f t="shared" si="65"/>
        <v>2028/29</v>
      </c>
      <c r="N178" s="329" t="str">
        <f t="shared" si="65"/>
        <v>2029/30</v>
      </c>
    </row>
    <row r="179" spans="1:17" ht="13.15">
      <c r="B179" s="329" t="str">
        <f t="shared" si="64"/>
        <v>20-24</v>
      </c>
      <c r="C179" s="444">
        <f>C77*Calc_SEC_death_rates!$G124</f>
        <v>3.6440088005955537E-2</v>
      </c>
      <c r="D179" s="444">
        <f>D77*Calc_SEC_death_rates!$G124</f>
        <v>4.9046124222249361E-2</v>
      </c>
      <c r="E179" s="444">
        <f>E77*Calc_SEC_death_rates!$G124</f>
        <v>5.8224656652898818E-2</v>
      </c>
      <c r="F179" s="444">
        <f>F77*Calc_SEC_death_rates!$G124</f>
        <v>6.4777066555307225E-2</v>
      </c>
      <c r="G179" s="444">
        <f>G77*Calc_SEC_death_rates!$G124</f>
        <v>6.9728098310194456E-2</v>
      </c>
      <c r="H179" s="444">
        <f>H77*Calc_SEC_death_rates!$G124</f>
        <v>7.5168147464921356E-2</v>
      </c>
      <c r="I179" s="444">
        <f>I77*Calc_SEC_death_rates!$G124</f>
        <v>7.920570485235405E-2</v>
      </c>
      <c r="J179" s="444">
        <f>J77*Calc_SEC_death_rates!$G124</f>
        <v>8.0465713298817687E-2</v>
      </c>
      <c r="K179" s="444">
        <f>K77*Calc_SEC_death_rates!$G124</f>
        <v>8.0608734072283278E-2</v>
      </c>
      <c r="L179" s="444">
        <f>L77*Calc_SEC_death_rates!$G124</f>
        <v>8.0201199823805122E-2</v>
      </c>
      <c r="M179" s="444">
        <f>M77*Calc_SEC_death_rates!$G124</f>
        <v>7.9805260527201272E-2</v>
      </c>
      <c r="N179" s="444">
        <f>N77*Calc_SEC_death_rates!$G124</f>
        <v>7.9277224557975381E-2</v>
      </c>
      <c r="O179" s="318"/>
      <c r="P179" s="318"/>
      <c r="Q179" s="318"/>
    </row>
    <row r="180" spans="1:17" ht="13.15">
      <c r="B180" s="329" t="str">
        <f t="shared" si="64"/>
        <v>25-29</v>
      </c>
      <c r="C180" s="444">
        <f>C78*Calc_SEC_death_rates!$G125</f>
        <v>0.14692662287427172</v>
      </c>
      <c r="D180" s="444">
        <f>D78*Calc_SEC_death_rates!$G125</f>
        <v>0.14335790452685437</v>
      </c>
      <c r="E180" s="444">
        <f>E78*Calc_SEC_death_rates!$G125</f>
        <v>0.14387301293750202</v>
      </c>
      <c r="F180" s="444">
        <f>F78*Calc_SEC_death_rates!$G125</f>
        <v>0.14620981036322248</v>
      </c>
      <c r="G180" s="444">
        <f>G78*Calc_SEC_death_rates!$G125</f>
        <v>0.14962684977111793</v>
      </c>
      <c r="H180" s="444">
        <f>H78*Calc_SEC_death_rates!$G125</f>
        <v>0.15577196026795861</v>
      </c>
      <c r="I180" s="444">
        <f>I78*Calc_SEC_death_rates!$G125</f>
        <v>0.16147259368935352</v>
      </c>
      <c r="J180" s="444">
        <f>J78*Calc_SEC_death_rates!$G125</f>
        <v>0.16405989140648433</v>
      </c>
      <c r="K180" s="444">
        <f>K78*Calc_SEC_death_rates!$G125</f>
        <v>0.16508271568188024</v>
      </c>
      <c r="L180" s="444">
        <f>L78*Calc_SEC_death_rates!$G125</f>
        <v>0.16511438416803398</v>
      </c>
      <c r="M180" s="444">
        <f>M78*Calc_SEC_death_rates!$G125</f>
        <v>0.16490123080725946</v>
      </c>
      <c r="N180" s="444">
        <f>N78*Calc_SEC_death_rates!$G125</f>
        <v>0.16432114259308328</v>
      </c>
      <c r="O180" s="318"/>
      <c r="P180" s="318"/>
      <c r="Q180" s="318"/>
    </row>
    <row r="181" spans="1:17" ht="13.15">
      <c r="B181" s="329" t="str">
        <f t="shared" si="64"/>
        <v>30-34</v>
      </c>
      <c r="C181" s="444">
        <f>C79*Calc_SEC_death_rates!$G126</f>
        <v>0.3958932879814876</v>
      </c>
      <c r="D181" s="444">
        <f>D79*Calc_SEC_death_rates!$G126</f>
        <v>0.38251704227520944</v>
      </c>
      <c r="E181" s="444">
        <f>E79*Calc_SEC_death_rates!$G126</f>
        <v>0.3722903158350605</v>
      </c>
      <c r="F181" s="444">
        <f>F79*Calc_SEC_death_rates!$G126</f>
        <v>0.36525930971531184</v>
      </c>
      <c r="G181" s="444">
        <f>G79*Calc_SEC_death_rates!$G126</f>
        <v>0.36154229569654084</v>
      </c>
      <c r="H181" s="444">
        <f>H79*Calc_SEC_death_rates!$G126</f>
        <v>0.36340352096268708</v>
      </c>
      <c r="I181" s="444">
        <f>I79*Calc_SEC_death_rates!$G126</f>
        <v>0.36737326435606821</v>
      </c>
      <c r="J181" s="444">
        <f>J79*Calc_SEC_death_rates!$G126</f>
        <v>0.36968216414446092</v>
      </c>
      <c r="K181" s="444">
        <f>K79*Calc_SEC_death_rates!$G126</f>
        <v>0.37105040438996822</v>
      </c>
      <c r="L181" s="444">
        <f>L79*Calc_SEC_death_rates!$G126</f>
        <v>0.37155802679582878</v>
      </c>
      <c r="M181" s="444">
        <f>M79*Calc_SEC_death_rates!$G126</f>
        <v>0.37175133641944441</v>
      </c>
      <c r="N181" s="444">
        <f>N79*Calc_SEC_death_rates!$G126</f>
        <v>0.37139005755970222</v>
      </c>
      <c r="O181" s="318"/>
      <c r="P181" s="318"/>
      <c r="Q181" s="318"/>
    </row>
    <row r="182" spans="1:17" ht="13.15">
      <c r="B182" s="329" t="str">
        <f t="shared" si="64"/>
        <v>35-39</v>
      </c>
      <c r="C182" s="444">
        <f>C80*Calc_SEC_death_rates!$G127</f>
        <v>0.42109411341056607</v>
      </c>
      <c r="D182" s="444">
        <f>D80*Calc_SEC_death_rates!$G127</f>
        <v>0.42899313320701893</v>
      </c>
      <c r="E182" s="444">
        <f>E80*Calc_SEC_death_rates!$G127</f>
        <v>0.4326466696902464</v>
      </c>
      <c r="F182" s="444">
        <f>F80*Calc_SEC_death_rates!$G127</f>
        <v>0.43336543714103221</v>
      </c>
      <c r="G182" s="444">
        <f>G80*Calc_SEC_death_rates!$G127</f>
        <v>0.43283339480666499</v>
      </c>
      <c r="H182" s="444">
        <f>H80*Calc_SEC_death_rates!$G127</f>
        <v>0.43427167602960753</v>
      </c>
      <c r="I182" s="444">
        <f>I80*Calc_SEC_death_rates!$G127</f>
        <v>0.43607591587542838</v>
      </c>
      <c r="J182" s="444">
        <f>J80*Calc_SEC_death_rates!$G127</f>
        <v>0.43622645551137568</v>
      </c>
      <c r="K182" s="444">
        <f>K80*Calc_SEC_death_rates!$G127</f>
        <v>0.43586939870714697</v>
      </c>
      <c r="L182" s="444">
        <f>L80*Calc_SEC_death_rates!$G127</f>
        <v>0.43523160691315543</v>
      </c>
      <c r="M182" s="444">
        <f>M80*Calc_SEC_death_rates!$G127</f>
        <v>0.4347207575166116</v>
      </c>
      <c r="N182" s="444">
        <f>N80*Calc_SEC_death_rates!$G127</f>
        <v>0.43405039951878654</v>
      </c>
      <c r="O182" s="318"/>
      <c r="P182" s="318"/>
      <c r="Q182" s="318"/>
    </row>
    <row r="183" spans="1:17" ht="13.15">
      <c r="B183" s="329" t="str">
        <f t="shared" si="64"/>
        <v>40-44</v>
      </c>
      <c r="C183" s="444">
        <f>C81*Calc_SEC_death_rates!$G128</f>
        <v>0.45598635769831147</v>
      </c>
      <c r="D183" s="444">
        <f>D81*Calc_SEC_death_rates!$G128</f>
        <v>0.4610220189785712</v>
      </c>
      <c r="E183" s="444">
        <f>E81*Calc_SEC_death_rates!$G128</f>
        <v>0.46718124150677581</v>
      </c>
      <c r="F183" s="444">
        <f>F81*Calc_SEC_death_rates!$G128</f>
        <v>0.47278413202228003</v>
      </c>
      <c r="G183" s="444">
        <f>G81*Calc_SEC_death_rates!$G128</f>
        <v>0.47754462421860766</v>
      </c>
      <c r="H183" s="444">
        <f>H81*Calc_SEC_death_rates!$G128</f>
        <v>0.48350086182979168</v>
      </c>
      <c r="I183" s="444">
        <f>I81*Calc_SEC_death_rates!$G128</f>
        <v>0.48856509448631835</v>
      </c>
      <c r="J183" s="444">
        <f>J81*Calc_SEC_death_rates!$G128</f>
        <v>0.49075914013689631</v>
      </c>
      <c r="K183" s="444">
        <f>K81*Calc_SEC_death_rates!$G128</f>
        <v>0.49149230431550617</v>
      </c>
      <c r="L183" s="444">
        <f>L81*Calc_SEC_death_rates!$G128</f>
        <v>0.49131578918274948</v>
      </c>
      <c r="M183" s="444">
        <f>M81*Calc_SEC_death_rates!$G128</f>
        <v>0.4909023805860776</v>
      </c>
      <c r="N183" s="444">
        <f>N81*Calc_SEC_death_rates!$G128</f>
        <v>0.49016272080395695</v>
      </c>
      <c r="O183" s="318"/>
      <c r="P183" s="318"/>
      <c r="Q183" s="318"/>
    </row>
    <row r="184" spans="1:17" ht="13.15">
      <c r="B184" s="329" t="str">
        <f t="shared" si="64"/>
        <v>45-49</v>
      </c>
      <c r="C184" s="444">
        <f>C82*Calc_SEC_death_rates!$G129</f>
        <v>0.50517372330779431</v>
      </c>
      <c r="D184" s="444">
        <f>D82*Calc_SEC_death_rates!$G129</f>
        <v>0.51109964839587174</v>
      </c>
      <c r="E184" s="444">
        <f>E82*Calc_SEC_death_rates!$G129</f>
        <v>0.51742765821517722</v>
      </c>
      <c r="F184" s="444">
        <f>F82*Calc_SEC_death_rates!$G129</f>
        <v>0.52377722694873707</v>
      </c>
      <c r="G184" s="444">
        <f>G82*Calc_SEC_death_rates!$G129</f>
        <v>0.53022224504369675</v>
      </c>
      <c r="H184" s="444">
        <f>H82*Calc_SEC_death_rates!$G129</f>
        <v>0.53883578990407643</v>
      </c>
      <c r="I184" s="444">
        <f>I82*Calc_SEC_death_rates!$G129</f>
        <v>0.54690944882889192</v>
      </c>
      <c r="J184" s="444">
        <f>J82*Calc_SEC_death_rates!$G129</f>
        <v>0.55188133417411467</v>
      </c>
      <c r="K184" s="444">
        <f>K82*Calc_SEC_death_rates!$G129</f>
        <v>0.55502648320401216</v>
      </c>
      <c r="L184" s="444">
        <f>L82*Calc_SEC_death_rates!$G129</f>
        <v>0.55679978767940497</v>
      </c>
      <c r="M184" s="444">
        <f>M82*Calc_SEC_death_rates!$G129</f>
        <v>0.55789841037814636</v>
      </c>
      <c r="N184" s="444">
        <f>N82*Calc_SEC_death_rates!$G129</f>
        <v>0.55825311523649823</v>
      </c>
      <c r="O184" s="318"/>
      <c r="P184" s="318"/>
      <c r="Q184" s="318"/>
    </row>
    <row r="185" spans="1:17" ht="13.15">
      <c r="B185" s="329" t="str">
        <f t="shared" si="64"/>
        <v>50-54</v>
      </c>
      <c r="C185" s="444">
        <f>C83*Calc_SEC_death_rates!$G130</f>
        <v>0.45219992112572244</v>
      </c>
      <c r="D185" s="444">
        <f>D83*Calc_SEC_death_rates!$G130</f>
        <v>0.46385296860336023</v>
      </c>
      <c r="E185" s="444">
        <f>E83*Calc_SEC_death_rates!$G130</f>
        <v>0.47419612529340199</v>
      </c>
      <c r="F185" s="444">
        <f>F83*Calc_SEC_death_rates!$G130</f>
        <v>0.48319625405262162</v>
      </c>
      <c r="G185" s="444">
        <f>G83*Calc_SEC_death_rates!$G130</f>
        <v>0.49143712575651488</v>
      </c>
      <c r="H185" s="444">
        <f>H83*Calc_SEC_death_rates!$G130</f>
        <v>0.50127658930061458</v>
      </c>
      <c r="I185" s="444">
        <f>I83*Calc_SEC_death_rates!$G130</f>
        <v>0.5105143124462872</v>
      </c>
      <c r="J185" s="444">
        <f>J83*Calc_SEC_death_rates!$G130</f>
        <v>0.51690866561208926</v>
      </c>
      <c r="K185" s="444">
        <f>K83*Calc_SEC_death_rates!$G130</f>
        <v>0.52162993295340698</v>
      </c>
      <c r="L185" s="444">
        <f>L83*Calc_SEC_death_rates!$G130</f>
        <v>0.5250438861815685</v>
      </c>
      <c r="M185" s="444">
        <f>M83*Calc_SEC_death_rates!$G130</f>
        <v>0.52772579788440155</v>
      </c>
      <c r="N185" s="444">
        <f>N83*Calc_SEC_death_rates!$G130</f>
        <v>0.52955846201336298</v>
      </c>
      <c r="O185" s="318"/>
      <c r="P185" s="318"/>
      <c r="Q185" s="318"/>
    </row>
    <row r="186" spans="1:17" ht="13.15">
      <c r="B186" s="329" t="str">
        <f t="shared" si="64"/>
        <v>55-59</v>
      </c>
      <c r="C186" s="444">
        <f>C84*Calc_SEC_death_rates!$G131</f>
        <v>0.32978788734561981</v>
      </c>
      <c r="D186" s="444">
        <f>D84*Calc_SEC_death_rates!$G131</f>
        <v>0.31995468828882262</v>
      </c>
      <c r="E186" s="444">
        <f>E84*Calc_SEC_death_rates!$G131</f>
        <v>0.31700976001562409</v>
      </c>
      <c r="F186" s="444">
        <f>F84*Calc_SEC_death_rates!$G131</f>
        <v>0.31761721040935964</v>
      </c>
      <c r="G186" s="444">
        <f>G84*Calc_SEC_death_rates!$G131</f>
        <v>0.32026572610756299</v>
      </c>
      <c r="H186" s="444">
        <f>H84*Calc_SEC_death_rates!$G131</f>
        <v>0.32559913539064916</v>
      </c>
      <c r="I186" s="444">
        <f>I84*Calc_SEC_death_rates!$G131</f>
        <v>0.33118934216145152</v>
      </c>
      <c r="J186" s="444">
        <f>J84*Calc_SEC_death_rates!$G131</f>
        <v>0.3350354821772647</v>
      </c>
      <c r="K186" s="444">
        <f>K84*Calc_SEC_death_rates!$G131</f>
        <v>0.33801612605959458</v>
      </c>
      <c r="L186" s="444">
        <f>L84*Calc_SEC_death_rates!$G131</f>
        <v>0.34033608963008827</v>
      </c>
      <c r="M186" s="444">
        <f>M84*Calc_SEC_death_rates!$G131</f>
        <v>0.34236309351447697</v>
      </c>
      <c r="N186" s="444">
        <f>N84*Calc_SEC_death_rates!$G131</f>
        <v>0.34391789599108308</v>
      </c>
      <c r="O186" s="318"/>
      <c r="P186" s="318"/>
      <c r="Q186" s="318"/>
    </row>
    <row r="187" spans="1:17" ht="13.15">
      <c r="B187" s="329" t="str">
        <f t="shared" si="64"/>
        <v>60-64</v>
      </c>
      <c r="C187" s="444">
        <f>C85*Calc_SEC_death_rates!$G132</f>
        <v>2.5666228662741718E-2</v>
      </c>
      <c r="D187" s="444">
        <f>D85*Calc_SEC_death_rates!$G132</f>
        <v>2.5788645782208148E-2</v>
      </c>
      <c r="E187" s="444">
        <f>E85*Calc_SEC_death_rates!$G132</f>
        <v>2.560649928978018E-2</v>
      </c>
      <c r="F187" s="444">
        <f>F85*Calc_SEC_death_rates!$G132</f>
        <v>2.5440963286249871E-2</v>
      </c>
      <c r="G187" s="444">
        <f>G85*Calc_SEC_death_rates!$G132</f>
        <v>2.5412001244193214E-2</v>
      </c>
      <c r="H187" s="444">
        <f>H85*Calc_SEC_death_rates!$G132</f>
        <v>2.5687393246543015E-2</v>
      </c>
      <c r="I187" s="444">
        <f>I85*Calc_SEC_death_rates!$G132</f>
        <v>2.6018410019952115E-2</v>
      </c>
      <c r="J187" s="444">
        <f>J85*Calc_SEC_death_rates!$G132</f>
        <v>2.6196256707082154E-2</v>
      </c>
      <c r="K187" s="444">
        <f>K85*Calc_SEC_death_rates!$G132</f>
        <v>2.6327693572863738E-2</v>
      </c>
      <c r="L187" s="444">
        <f>L85*Calc_SEC_death_rates!$G132</f>
        <v>2.6432702702550066E-2</v>
      </c>
      <c r="M187" s="444">
        <f>M85*Calc_SEC_death_rates!$G132</f>
        <v>2.6545561489675632E-2</v>
      </c>
      <c r="N187" s="444">
        <f>N85*Calc_SEC_death_rates!$G132</f>
        <v>2.6638862358696856E-2</v>
      </c>
      <c r="O187" s="318"/>
      <c r="P187" s="318"/>
      <c r="Q187" s="318"/>
    </row>
    <row r="188" spans="1:17" ht="13.15">
      <c r="B188" s="329" t="str">
        <f t="shared" si="64"/>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c r="O188" s="318"/>
      <c r="P188" s="318"/>
      <c r="Q188" s="318"/>
    </row>
    <row r="189" spans="1:17" ht="13.15">
      <c r="B189" s="329" t="str">
        <f t="shared" si="64"/>
        <v>Total</v>
      </c>
      <c r="C189" s="444">
        <f>SUM(C179:C188)</f>
        <v>2.769168230412471</v>
      </c>
      <c r="D189" s="444">
        <f t="shared" ref="D189:N189" si="66">SUM(D179:D188)</f>
        <v>2.785632174280166</v>
      </c>
      <c r="E189" s="444">
        <f t="shared" si="66"/>
        <v>2.8084559394364668</v>
      </c>
      <c r="F189" s="444">
        <f t="shared" si="66"/>
        <v>2.8324274104941223</v>
      </c>
      <c r="G189" s="444">
        <f t="shared" si="66"/>
        <v>2.8586123609550937</v>
      </c>
      <c r="H189" s="444">
        <f t="shared" si="66"/>
        <v>2.9035150743968496</v>
      </c>
      <c r="I189" s="444">
        <f t="shared" si="66"/>
        <v>2.947324086716105</v>
      </c>
      <c r="J189" s="444">
        <f t="shared" si="66"/>
        <v>2.9712151031685861</v>
      </c>
      <c r="K189" s="444">
        <f t="shared" si="66"/>
        <v>2.9851037929566622</v>
      </c>
      <c r="L189" s="444">
        <f t="shared" si="66"/>
        <v>2.9920334730771851</v>
      </c>
      <c r="M189" s="444">
        <f t="shared" si="66"/>
        <v>2.9966138291232944</v>
      </c>
      <c r="N189" s="444">
        <f t="shared" si="66"/>
        <v>2.9975698806331454</v>
      </c>
      <c r="O189" s="318"/>
      <c r="P189" s="318"/>
      <c r="Q189" s="318"/>
    </row>
    <row r="190" spans="1:17">
      <c r="A190" s="300">
        <f>SUM(C190:N190)</f>
        <v>0</v>
      </c>
      <c r="C190" s="300">
        <f>SUM(C179:C188)-C189</f>
        <v>0</v>
      </c>
      <c r="D190" s="300">
        <f t="shared" ref="D190:N190" si="67">SUM(D179:D188)-D189</f>
        <v>0</v>
      </c>
      <c r="E190" s="300">
        <f t="shared" si="67"/>
        <v>0</v>
      </c>
      <c r="F190" s="300">
        <f t="shared" si="67"/>
        <v>0</v>
      </c>
      <c r="G190" s="300">
        <f t="shared" si="67"/>
        <v>0</v>
      </c>
      <c r="H190" s="300">
        <f t="shared" si="67"/>
        <v>0</v>
      </c>
      <c r="I190" s="300">
        <f t="shared" si="67"/>
        <v>0</v>
      </c>
      <c r="J190" s="300">
        <f t="shared" si="67"/>
        <v>0</v>
      </c>
      <c r="K190" s="300">
        <f t="shared" si="67"/>
        <v>0</v>
      </c>
      <c r="L190" s="300">
        <f t="shared" si="67"/>
        <v>0</v>
      </c>
      <c r="M190" s="300">
        <f t="shared" si="67"/>
        <v>0</v>
      </c>
      <c r="N190" s="300">
        <f t="shared" si="67"/>
        <v>0</v>
      </c>
    </row>
    <row r="192" spans="1:17" ht="13.15">
      <c r="B192" s="332" t="s">
        <v>47</v>
      </c>
      <c r="C192" s="320"/>
      <c r="D192" s="320"/>
      <c r="E192" s="320"/>
      <c r="F192" s="320"/>
      <c r="G192" s="320"/>
      <c r="H192" s="330"/>
      <c r="I192" s="320"/>
      <c r="J192" s="320"/>
      <c r="K192" s="320"/>
      <c r="L192" s="320"/>
    </row>
    <row r="193" spans="1:14">
      <c r="C193" s="320"/>
      <c r="D193" s="320"/>
      <c r="E193" s="320"/>
      <c r="F193" s="320"/>
      <c r="G193" s="320"/>
      <c r="H193" s="330"/>
      <c r="I193" s="320"/>
      <c r="J193" s="320"/>
      <c r="K193" s="320"/>
      <c r="L193" s="320"/>
    </row>
    <row r="194" spans="1:14" ht="13.15">
      <c r="B194" s="329" t="str">
        <f t="shared" ref="B194:B205" si="68">B178</f>
        <v>Age group</v>
      </c>
      <c r="C194" s="329" t="str">
        <f t="shared" ref="C194:N194" si="69">C178</f>
        <v>2018/19</v>
      </c>
      <c r="D194" s="329" t="str">
        <f t="shared" si="69"/>
        <v>2019/20</v>
      </c>
      <c r="E194" s="329" t="str">
        <f t="shared" si="69"/>
        <v>2020/21</v>
      </c>
      <c r="F194" s="329" t="str">
        <f t="shared" si="69"/>
        <v>2021/22</v>
      </c>
      <c r="G194" s="329" t="str">
        <f t="shared" si="69"/>
        <v>2022/23</v>
      </c>
      <c r="H194" s="329" t="str">
        <f t="shared" si="69"/>
        <v>2023/24</v>
      </c>
      <c r="I194" s="329" t="str">
        <f t="shared" si="69"/>
        <v>2024/25</v>
      </c>
      <c r="J194" s="329" t="str">
        <f t="shared" si="69"/>
        <v>2025/26</v>
      </c>
      <c r="K194" s="329" t="str">
        <f t="shared" si="69"/>
        <v>2026/27</v>
      </c>
      <c r="L194" s="329" t="str">
        <f t="shared" si="69"/>
        <v>2027/28</v>
      </c>
      <c r="M194" s="329" t="str">
        <f t="shared" si="69"/>
        <v>2028/29</v>
      </c>
      <c r="N194" s="329" t="str">
        <f t="shared" si="69"/>
        <v>2029/30</v>
      </c>
    </row>
    <row r="195" spans="1:14" ht="13.15">
      <c r="B195" s="329" t="str">
        <f t="shared" si="68"/>
        <v>20-24</v>
      </c>
      <c r="C195" s="444">
        <f>C93*Calc_SEC_death_rates!$G140</f>
        <v>0.17385127920867302</v>
      </c>
      <c r="D195" s="444">
        <f>D93*Calc_SEC_death_rates!$G140</f>
        <v>0.19084001011429627</v>
      </c>
      <c r="E195" s="444">
        <f>E93*Calc_SEC_death_rates!$G140</f>
        <v>0.20382090338496653</v>
      </c>
      <c r="F195" s="444">
        <f>F93*Calc_SEC_death_rates!$G140</f>
        <v>0.21255889635190173</v>
      </c>
      <c r="G195" s="444">
        <f>G93*Calc_SEC_death_rates!$G140</f>
        <v>0.2196785777934275</v>
      </c>
      <c r="H195" s="444">
        <f>H93*Calc_SEC_death_rates!$G140</f>
        <v>0.23046892176201686</v>
      </c>
      <c r="I195" s="444">
        <f>I93*Calc_SEC_death_rates!$G140</f>
        <v>0.23869016408828678</v>
      </c>
      <c r="J195" s="444">
        <f>J93*Calc_SEC_death_rates!$G140</f>
        <v>0.23984416786104343</v>
      </c>
      <c r="K195" s="444">
        <f>K93*Calc_SEC_death_rates!$G140</f>
        <v>0.23849202346417611</v>
      </c>
      <c r="L195" s="444">
        <f>L93*Calc_SEC_death_rates!$G140</f>
        <v>0.23606744823734169</v>
      </c>
      <c r="M195" s="444">
        <f>M93*Calc_SEC_death_rates!$G140</f>
        <v>0.23405730311413603</v>
      </c>
      <c r="N195" s="444">
        <f>N93*Calc_SEC_death_rates!$G140</f>
        <v>0.23192312605111981</v>
      </c>
    </row>
    <row r="196" spans="1:14" ht="13.15">
      <c r="B196" s="329" t="str">
        <f t="shared" si="68"/>
        <v>25-29</v>
      </c>
      <c r="C196" s="444">
        <f>C94*Calc_SEC_death_rates!$G141</f>
        <v>0.13151667117045815</v>
      </c>
      <c r="D196" s="444">
        <f>D94*Calc_SEC_death_rates!$G141</f>
        <v>0.12410817894605448</v>
      </c>
      <c r="E196" s="444">
        <f>E94*Calc_SEC_death_rates!$G141</f>
        <v>0.12003750607861736</v>
      </c>
      <c r="F196" s="444">
        <f>F94*Calc_SEC_death_rates!$G141</f>
        <v>0.11743225408497393</v>
      </c>
      <c r="G196" s="444">
        <f>G94*Calc_SEC_death_rates!$G141</f>
        <v>0.11632291746184437</v>
      </c>
      <c r="H196" s="444">
        <f>H94*Calc_SEC_death_rates!$G141</f>
        <v>0.11784021160656168</v>
      </c>
      <c r="I196" s="444">
        <f>I94*Calc_SEC_death_rates!$G141</f>
        <v>0.11964183237035979</v>
      </c>
      <c r="J196" s="444">
        <f>J94*Calc_SEC_death_rates!$G141</f>
        <v>0.11974514481796864</v>
      </c>
      <c r="K196" s="444">
        <f>K94*Calc_SEC_death_rates!$G141</f>
        <v>0.1191445176979071</v>
      </c>
      <c r="L196" s="444">
        <f>L94*Calc_SEC_death_rates!$G141</f>
        <v>0.11816105225819724</v>
      </c>
      <c r="M196" s="444">
        <f>M94*Calc_SEC_death_rates!$G141</f>
        <v>0.1172508586636105</v>
      </c>
      <c r="N196" s="444">
        <f>N94*Calc_SEC_death_rates!$G141</f>
        <v>0.11627216788082426</v>
      </c>
    </row>
    <row r="197" spans="1:14" ht="13.15">
      <c r="B197" s="329" t="str">
        <f t="shared" si="68"/>
        <v>30-34</v>
      </c>
      <c r="C197" s="444">
        <f>C95*Calc_SEC_death_rates!$G142</f>
        <v>0.18319195707820279</v>
      </c>
      <c r="D197" s="444">
        <f>D95*Calc_SEC_death_rates!$G142</f>
        <v>0.18076898144387871</v>
      </c>
      <c r="E197" s="444">
        <f>E95*Calc_SEC_death_rates!$G142</f>
        <v>0.17761545629139519</v>
      </c>
      <c r="F197" s="444">
        <f>F95*Calc_SEC_death_rates!$G142</f>
        <v>0.17386069044677535</v>
      </c>
      <c r="G197" s="444">
        <f>G95*Calc_SEC_death_rates!$G142</f>
        <v>0.170769694587872</v>
      </c>
      <c r="H197" s="444">
        <f>H95*Calc_SEC_death_rates!$G142</f>
        <v>0.16982944173039524</v>
      </c>
      <c r="I197" s="444">
        <f>I95*Calc_SEC_death_rates!$G142</f>
        <v>0.16969518935917666</v>
      </c>
      <c r="J197" s="444">
        <f>J95*Calc_SEC_death_rates!$G142</f>
        <v>0.16881956397884365</v>
      </c>
      <c r="K197" s="444">
        <f>K95*Calc_SEC_death_rates!$G142</f>
        <v>0.16764978661077393</v>
      </c>
      <c r="L197" s="444">
        <f>L95*Calc_SEC_death_rates!$G142</f>
        <v>0.16628185076021684</v>
      </c>
      <c r="M197" s="444">
        <f>M95*Calc_SEC_death_rates!$G142</f>
        <v>0.16498741672562711</v>
      </c>
      <c r="N197" s="444">
        <f>N95*Calc_SEC_death_rates!$G142</f>
        <v>0.16365477476522231</v>
      </c>
    </row>
    <row r="198" spans="1:14" ht="13.15">
      <c r="B198" s="329" t="str">
        <f t="shared" si="68"/>
        <v>35-39</v>
      </c>
      <c r="C198" s="444">
        <f>C96*Calc_SEC_death_rates!$G143</f>
        <v>0.39758614168786205</v>
      </c>
      <c r="D198" s="444">
        <f>D96*Calc_SEC_death_rates!$G143</f>
        <v>0.39299523640461892</v>
      </c>
      <c r="E198" s="444">
        <f>E96*Calc_SEC_death_rates!$G143</f>
        <v>0.38910208029855115</v>
      </c>
      <c r="F198" s="444">
        <f>F96*Calc_SEC_death_rates!$G143</f>
        <v>0.38380216742086815</v>
      </c>
      <c r="G198" s="444">
        <f>G96*Calc_SEC_death_rates!$G143</f>
        <v>0.37866248411815046</v>
      </c>
      <c r="H198" s="444">
        <f>H96*Calc_SEC_death_rates!$G143</f>
        <v>0.37598027220347291</v>
      </c>
      <c r="I198" s="444">
        <f>I96*Calc_SEC_death_rates!$G143</f>
        <v>0.37394164877339503</v>
      </c>
      <c r="J198" s="444">
        <f>J96*Calc_SEC_death_rates!$G143</f>
        <v>0.3706084384330115</v>
      </c>
      <c r="K198" s="444">
        <f>K96*Calc_SEC_death_rates!$G143</f>
        <v>0.36697764524685594</v>
      </c>
      <c r="L198" s="444">
        <f>L96*Calc_SEC_death_rates!$G143</f>
        <v>0.3632729362366327</v>
      </c>
      <c r="M198" s="444">
        <f>M96*Calc_SEC_death_rates!$G143</f>
        <v>0.35989139597184888</v>
      </c>
      <c r="N198" s="444">
        <f>N96*Calc_SEC_death_rates!$G143</f>
        <v>0.3566117918284975</v>
      </c>
    </row>
    <row r="199" spans="1:14" ht="13.15">
      <c r="B199" s="329" t="str">
        <f t="shared" si="68"/>
        <v>40-44</v>
      </c>
      <c r="C199" s="444">
        <f>C97*Calc_SEC_death_rates!$G144</f>
        <v>0.36326352983591198</v>
      </c>
      <c r="D199" s="444">
        <f>D97*Calc_SEC_death_rates!$G144</f>
        <v>0.37448920231038646</v>
      </c>
      <c r="E199" s="444">
        <f>E97*Calc_SEC_death_rates!$G144</f>
        <v>0.38219239531515165</v>
      </c>
      <c r="F199" s="444">
        <f>F97*Calc_SEC_death_rates!$G144</f>
        <v>0.38595843320803835</v>
      </c>
      <c r="G199" s="444">
        <f>G97*Calc_SEC_death_rates!$G144</f>
        <v>0.38784663833625044</v>
      </c>
      <c r="H199" s="444">
        <f>H97*Calc_SEC_death_rates!$G144</f>
        <v>0.39031091228015996</v>
      </c>
      <c r="I199" s="444">
        <f>I97*Calc_SEC_death_rates!$G144</f>
        <v>0.39183015436519941</v>
      </c>
      <c r="J199" s="444">
        <f>J97*Calc_SEC_death_rates!$G144</f>
        <v>0.39085432900362388</v>
      </c>
      <c r="K199" s="444">
        <f>K97*Calc_SEC_death_rates!$G144</f>
        <v>0.38866413031304231</v>
      </c>
      <c r="L199" s="444">
        <f>L97*Calc_SEC_death_rates!$G144</f>
        <v>0.38576848835406824</v>
      </c>
      <c r="M199" s="444">
        <f>M97*Calc_SEC_death_rates!$G144</f>
        <v>0.38276628879900465</v>
      </c>
      <c r="N199" s="444">
        <f>N97*Calc_SEC_death_rates!$G144</f>
        <v>0.3796022817070962</v>
      </c>
    </row>
    <row r="200" spans="1:14" ht="13.15">
      <c r="B200" s="329" t="str">
        <f t="shared" si="68"/>
        <v>45-49</v>
      </c>
      <c r="C200" s="444">
        <f>C98*Calc_SEC_death_rates!$G145</f>
        <v>0.58466091366779016</v>
      </c>
      <c r="D200" s="444">
        <f>D98*Calc_SEC_death_rates!$G145</f>
        <v>0.61316864867471732</v>
      </c>
      <c r="E200" s="444">
        <f>E98*Calc_SEC_death_rates!$G145</f>
        <v>0.63903263690654621</v>
      </c>
      <c r="F200" s="444">
        <f>F98*Calc_SEC_death_rates!$G145</f>
        <v>0.65889606831716596</v>
      </c>
      <c r="G200" s="444">
        <f>G98*Calc_SEC_death_rates!$G145</f>
        <v>0.67514899597792544</v>
      </c>
      <c r="H200" s="444">
        <f>H98*Calc_SEC_death_rates!$G145</f>
        <v>0.69152276612750119</v>
      </c>
      <c r="I200" s="444">
        <f>I98*Calc_SEC_death_rates!$G145</f>
        <v>0.70481760181458941</v>
      </c>
      <c r="J200" s="444">
        <f>J98*Calc_SEC_death_rates!$G145</f>
        <v>0.71201040971939145</v>
      </c>
      <c r="K200" s="444">
        <f>K98*Calc_SEC_death_rates!$G145</f>
        <v>0.71540288854834833</v>
      </c>
      <c r="L200" s="444">
        <f>L98*Calc_SEC_death_rates!$G145</f>
        <v>0.71601389395777892</v>
      </c>
      <c r="M200" s="444">
        <f>M98*Calc_SEC_death_rates!$G145</f>
        <v>0.71510607160205519</v>
      </c>
      <c r="N200" s="444">
        <f>N98*Calc_SEC_death_rates!$G145</f>
        <v>0.71278567104380208</v>
      </c>
    </row>
    <row r="201" spans="1:14" ht="13.15">
      <c r="B201" s="329" t="str">
        <f t="shared" si="68"/>
        <v>50-54</v>
      </c>
      <c r="C201" s="444">
        <f>C99*Calc_SEC_death_rates!$G146</f>
        <v>0.37478467417903105</v>
      </c>
      <c r="D201" s="444">
        <f>D99*Calc_SEC_death_rates!$G146</f>
        <v>0.40723783854201279</v>
      </c>
      <c r="E201" s="444">
        <f>E99*Calc_SEC_death_rates!$G146</f>
        <v>0.43600113275858571</v>
      </c>
      <c r="F201" s="444">
        <f>F99*Calc_SEC_death_rates!$G146</f>
        <v>0.45973289324410049</v>
      </c>
      <c r="G201" s="444">
        <f>G99*Calc_SEC_death_rates!$G146</f>
        <v>0.48041632994034994</v>
      </c>
      <c r="H201" s="444">
        <f>H99*Calc_SEC_death_rates!$G146</f>
        <v>0.50092321208706936</v>
      </c>
      <c r="I201" s="444">
        <f>I99*Calc_SEC_death_rates!$G146</f>
        <v>0.5187344444737535</v>
      </c>
      <c r="J201" s="444">
        <f>J99*Calc_SEC_death_rates!$G146</f>
        <v>0.53140483771585334</v>
      </c>
      <c r="K201" s="444">
        <f>K99*Calc_SEC_death_rates!$G146</f>
        <v>0.54055566852548176</v>
      </c>
      <c r="L201" s="444">
        <f>L99*Calc_SEC_death_rates!$G146</f>
        <v>0.54687185267018179</v>
      </c>
      <c r="M201" s="444">
        <f>M99*Calc_SEC_death_rates!$G146</f>
        <v>0.55127136368019536</v>
      </c>
      <c r="N201" s="444">
        <f>N99*Calc_SEC_death_rates!$G146</f>
        <v>0.55383493881687307</v>
      </c>
    </row>
    <row r="202" spans="1:14" ht="13.15">
      <c r="B202" s="329" t="str">
        <f t="shared" si="68"/>
        <v>55-59</v>
      </c>
      <c r="C202" s="444">
        <f>C100*Calc_SEC_death_rates!$G147</f>
        <v>0.14073259996538601</v>
      </c>
      <c r="D202" s="444">
        <f>D100*Calc_SEC_death_rates!$G147</f>
        <v>0.13627547005698532</v>
      </c>
      <c r="E202" s="444">
        <f>E100*Calc_SEC_death_rates!$G147</f>
        <v>0.13702999238000557</v>
      </c>
      <c r="F202" s="444">
        <f>F100*Calc_SEC_death_rates!$G147</f>
        <v>0.14006717224263829</v>
      </c>
      <c r="G202" s="444">
        <f>G100*Calc_SEC_death_rates!$G147</f>
        <v>0.14444100928018561</v>
      </c>
      <c r="H202" s="444">
        <f>H100*Calc_SEC_death_rates!$G147</f>
        <v>0.15024754897895076</v>
      </c>
      <c r="I202" s="444">
        <f>I100*Calc_SEC_death_rates!$G147</f>
        <v>0.15596429623906752</v>
      </c>
      <c r="J202" s="444">
        <f>J100*Calc_SEC_death_rates!$G147</f>
        <v>0.16038211395038179</v>
      </c>
      <c r="K202" s="444">
        <f>K100*Calc_SEC_death_rates!$G147</f>
        <v>0.16393723460234388</v>
      </c>
      <c r="L202" s="444">
        <f>L100*Calc_SEC_death_rates!$G147</f>
        <v>0.16673852652552806</v>
      </c>
      <c r="M202" s="444">
        <f>M100*Calc_SEC_death_rates!$G147</f>
        <v>0.16901160846195121</v>
      </c>
      <c r="N202" s="444">
        <f>N100*Calc_SEC_death_rates!$G147</f>
        <v>0.17069618680016208</v>
      </c>
    </row>
    <row r="203" spans="1:14" ht="13.15">
      <c r="B203" s="329" t="str">
        <f t="shared" si="68"/>
        <v>60-64</v>
      </c>
      <c r="C203" s="444">
        <f>C101*Calc_SEC_death_rates!$G148</f>
        <v>2.3929665814608161E-2</v>
      </c>
      <c r="D203" s="444">
        <f>D101*Calc_SEC_death_rates!$G148</f>
        <v>2.310672923718194E-2</v>
      </c>
      <c r="E203" s="444">
        <f>E101*Calc_SEC_death_rates!$G148</f>
        <v>2.2466656246814334E-2</v>
      </c>
      <c r="F203" s="444">
        <f>F101*Calc_SEC_death_rates!$G148</f>
        <v>2.2138476138447161E-2</v>
      </c>
      <c r="G203" s="444">
        <f>G101*Calc_SEC_death_rates!$G148</f>
        <v>2.217986224751041E-2</v>
      </c>
      <c r="H203" s="444">
        <f>H101*Calc_SEC_death_rates!$G148</f>
        <v>2.2673132467962667E-2</v>
      </c>
      <c r="I203" s="444">
        <f>I101*Calc_SEC_death_rates!$G148</f>
        <v>2.3289571080260446E-2</v>
      </c>
      <c r="J203" s="444">
        <f>J101*Calc_SEC_death_rates!$G148</f>
        <v>2.3765777452680423E-2</v>
      </c>
      <c r="K203" s="444">
        <f>K101*Calc_SEC_death_rates!$G148</f>
        <v>2.4184699605666899E-2</v>
      </c>
      <c r="L203" s="444">
        <f>L101*Calc_SEC_death_rates!$G148</f>
        <v>2.4549343078475398E-2</v>
      </c>
      <c r="M203" s="444">
        <f>M101*Calc_SEC_death_rates!$G148</f>
        <v>2.488604456162976E-2</v>
      </c>
      <c r="N203" s="444">
        <f>N101*Calc_SEC_death_rates!$G148</f>
        <v>2.5162484172629888E-2</v>
      </c>
    </row>
    <row r="204" spans="1:14" ht="13.15">
      <c r="B204" s="329" t="str">
        <f t="shared" si="68"/>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row>
    <row r="205" spans="1:14" ht="13.15">
      <c r="B205" s="329" t="str">
        <f t="shared" si="68"/>
        <v>Total</v>
      </c>
      <c r="C205" s="444">
        <f>SUM(C195:C204)</f>
        <v>2.3735174326079234</v>
      </c>
      <c r="D205" s="444">
        <f t="shared" ref="D205:N205" si="70">SUM(D195:D204)</f>
        <v>2.4429902957301324</v>
      </c>
      <c r="E205" s="444">
        <f t="shared" si="70"/>
        <v>2.507298759660634</v>
      </c>
      <c r="F205" s="444">
        <f t="shared" si="70"/>
        <v>2.5544470514549098</v>
      </c>
      <c r="G205" s="444">
        <f t="shared" si="70"/>
        <v>2.5954665097435163</v>
      </c>
      <c r="H205" s="444">
        <f t="shared" si="70"/>
        <v>2.6497964192440908</v>
      </c>
      <c r="I205" s="444">
        <f t="shared" si="70"/>
        <v>2.6966049025640886</v>
      </c>
      <c r="J205" s="444">
        <f t="shared" si="70"/>
        <v>2.7174347829327981</v>
      </c>
      <c r="K205" s="444">
        <f t="shared" si="70"/>
        <v>2.7250085946145961</v>
      </c>
      <c r="L205" s="444">
        <f t="shared" si="70"/>
        <v>2.7237253920784208</v>
      </c>
      <c r="M205" s="444">
        <f t="shared" si="70"/>
        <v>2.719228351580059</v>
      </c>
      <c r="N205" s="444">
        <f t="shared" si="70"/>
        <v>2.7105434230662273</v>
      </c>
    </row>
    <row r="206" spans="1:14">
      <c r="A206" s="300">
        <f>SUM(C206:N206)</f>
        <v>0</v>
      </c>
      <c r="C206" s="300">
        <f>SUM(C195:C204)-C205</f>
        <v>0</v>
      </c>
      <c r="D206" s="300">
        <f t="shared" ref="D206:N206" si="71">SUM(D195:D204)-D205</f>
        <v>0</v>
      </c>
      <c r="E206" s="300">
        <f t="shared" si="71"/>
        <v>0</v>
      </c>
      <c r="F206" s="300">
        <f t="shared" si="71"/>
        <v>0</v>
      </c>
      <c r="G206" s="300">
        <f t="shared" si="71"/>
        <v>0</v>
      </c>
      <c r="H206" s="300">
        <f t="shared" si="71"/>
        <v>0</v>
      </c>
      <c r="I206" s="300">
        <f t="shared" si="71"/>
        <v>0</v>
      </c>
      <c r="J206" s="300">
        <f t="shared" si="71"/>
        <v>0</v>
      </c>
      <c r="K206" s="300">
        <f t="shared" si="71"/>
        <v>0</v>
      </c>
      <c r="L206" s="300">
        <f t="shared" si="71"/>
        <v>0</v>
      </c>
      <c r="M206" s="300">
        <f t="shared" si="71"/>
        <v>0</v>
      </c>
      <c r="N206" s="300">
        <f t="shared" si="71"/>
        <v>0</v>
      </c>
    </row>
    <row r="208" spans="1:14" ht="15">
      <c r="B208" s="331" t="s">
        <v>165</v>
      </c>
      <c r="C208" s="320"/>
      <c r="D208" s="320"/>
      <c r="E208" s="320"/>
      <c r="F208" s="320"/>
      <c r="G208" s="320"/>
      <c r="H208" s="330"/>
      <c r="I208" s="320"/>
      <c r="J208" s="320"/>
      <c r="K208" s="320"/>
      <c r="L208" s="320"/>
    </row>
    <row r="209" spans="1:14">
      <c r="C209" s="320"/>
      <c r="D209" s="320"/>
      <c r="E209" s="320"/>
      <c r="F209" s="320"/>
      <c r="G209" s="320"/>
      <c r="H209" s="330"/>
      <c r="I209" s="320"/>
      <c r="J209" s="320"/>
      <c r="K209" s="320"/>
      <c r="L209" s="320"/>
    </row>
    <row r="210" spans="1:14" ht="13.15">
      <c r="B210" s="332" t="s">
        <v>46</v>
      </c>
      <c r="C210" s="320"/>
      <c r="D210" s="320"/>
      <c r="E210" s="320"/>
      <c r="F210" s="320"/>
      <c r="G210" s="320"/>
      <c r="H210" s="330"/>
      <c r="I210" s="320"/>
      <c r="J210" s="320"/>
      <c r="K210" s="320"/>
      <c r="L210" s="320"/>
    </row>
    <row r="211" spans="1:14">
      <c r="C211" s="320"/>
      <c r="D211" s="320"/>
      <c r="E211" s="320"/>
      <c r="F211" s="320"/>
      <c r="G211" s="320"/>
      <c r="H211" s="330"/>
      <c r="I211" s="320"/>
      <c r="J211" s="320"/>
      <c r="K211" s="320"/>
      <c r="L211" s="320"/>
    </row>
    <row r="212" spans="1:14" ht="13.15">
      <c r="B212" s="329" t="str">
        <f t="shared" ref="B212:B223" si="72">B178</f>
        <v>Age group</v>
      </c>
      <c r="C212" s="329" t="str">
        <f t="shared" ref="C212:N212" si="73">C178</f>
        <v>2018/19</v>
      </c>
      <c r="D212" s="329" t="str">
        <f t="shared" si="73"/>
        <v>2019/20</v>
      </c>
      <c r="E212" s="329" t="str">
        <f t="shared" si="73"/>
        <v>2020/21</v>
      </c>
      <c r="F212" s="329" t="str">
        <f t="shared" si="73"/>
        <v>2021/22</v>
      </c>
      <c r="G212" s="329" t="str">
        <f t="shared" si="73"/>
        <v>2022/23</v>
      </c>
      <c r="H212" s="329" t="str">
        <f t="shared" si="73"/>
        <v>2023/24</v>
      </c>
      <c r="I212" s="329" t="str">
        <f t="shared" si="73"/>
        <v>2024/25</v>
      </c>
      <c r="J212" s="329" t="str">
        <f t="shared" si="73"/>
        <v>2025/26</v>
      </c>
      <c r="K212" s="329" t="str">
        <f t="shared" si="73"/>
        <v>2026/27</v>
      </c>
      <c r="L212" s="329" t="str">
        <f t="shared" si="73"/>
        <v>2027/28</v>
      </c>
      <c r="M212" s="329" t="str">
        <f t="shared" si="73"/>
        <v>2028/29</v>
      </c>
      <c r="N212" s="329" t="str">
        <f t="shared" si="73"/>
        <v>2029/30</v>
      </c>
    </row>
    <row r="213" spans="1:14" ht="13.15">
      <c r="B213" s="329" t="str">
        <f t="shared" si="72"/>
        <v>20-24</v>
      </c>
      <c r="C213" s="444">
        <f t="shared" ref="C213:C222" si="74">C111+C145+C179</f>
        <v>25.398096179205375</v>
      </c>
      <c r="D213" s="444">
        <f t="shared" ref="D213:N213" si="75">D111+D145+D179</f>
        <v>33.976019906589677</v>
      </c>
      <c r="E213" s="444">
        <f t="shared" si="75"/>
        <v>40.313102970974988</v>
      </c>
      <c r="F213" s="444">
        <f t="shared" si="75"/>
        <v>44.956088884653262</v>
      </c>
      <c r="G213" s="444">
        <f t="shared" si="75"/>
        <v>48.392166426902129</v>
      </c>
      <c r="H213" s="444">
        <f t="shared" si="75"/>
        <v>52.167628119474678</v>
      </c>
      <c r="I213" s="444">
        <f t="shared" si="75"/>
        <v>54.969743103044294</v>
      </c>
      <c r="J213" s="444">
        <f t="shared" si="75"/>
        <v>55.844204617387021</v>
      </c>
      <c r="K213" s="444">
        <f t="shared" si="75"/>
        <v>55.943462810852466</v>
      </c>
      <c r="L213" s="444">
        <f t="shared" si="75"/>
        <v>55.660628979800826</v>
      </c>
      <c r="M213" s="444">
        <f t="shared" si="75"/>
        <v>55.38584218938864</v>
      </c>
      <c r="N213" s="444">
        <f t="shared" si="75"/>
        <v>55.01937866720143</v>
      </c>
    </row>
    <row r="214" spans="1:14" ht="13.15">
      <c r="B214" s="329" t="str">
        <f t="shared" si="72"/>
        <v>25-29</v>
      </c>
      <c r="C214" s="444">
        <f t="shared" si="74"/>
        <v>88.25088852002385</v>
      </c>
      <c r="D214" s="444">
        <f t="shared" ref="D214:N214" si="76">D112+D146+D180</f>
        <v>85.582882598028235</v>
      </c>
      <c r="E214" s="444">
        <f t="shared" si="76"/>
        <v>85.845224465439287</v>
      </c>
      <c r="F214" s="444">
        <f t="shared" si="76"/>
        <v>87.446217795078667</v>
      </c>
      <c r="G214" s="444">
        <f t="shared" si="76"/>
        <v>89.489905366623148</v>
      </c>
      <c r="H214" s="444">
        <f t="shared" si="76"/>
        <v>93.165217368920381</v>
      </c>
      <c r="I214" s="444">
        <f t="shared" si="76"/>
        <v>96.574693316524744</v>
      </c>
      <c r="J214" s="444">
        <f t="shared" si="76"/>
        <v>98.122122993855371</v>
      </c>
      <c r="K214" s="444">
        <f t="shared" si="76"/>
        <v>98.733861112728277</v>
      </c>
      <c r="L214" s="444">
        <f t="shared" si="76"/>
        <v>98.752801629308948</v>
      </c>
      <c r="M214" s="444">
        <f t="shared" si="76"/>
        <v>98.625317330110846</v>
      </c>
      <c r="N214" s="444">
        <f t="shared" si="76"/>
        <v>98.278373987586903</v>
      </c>
    </row>
    <row r="215" spans="1:14" ht="13.15">
      <c r="B215" s="329" t="str">
        <f t="shared" si="72"/>
        <v>30-34</v>
      </c>
      <c r="C215" s="444">
        <f t="shared" si="74"/>
        <v>79.715695023663073</v>
      </c>
      <c r="D215" s="444">
        <f t="shared" ref="D215:N215" si="77">D113+D147+D181</f>
        <v>76.556424130523837</v>
      </c>
      <c r="E215" s="444">
        <f t="shared" si="77"/>
        <v>74.470749070608036</v>
      </c>
      <c r="F215" s="444">
        <f t="shared" si="77"/>
        <v>73.236202642638276</v>
      </c>
      <c r="G215" s="444">
        <f t="shared" si="77"/>
        <v>72.490923919649902</v>
      </c>
      <c r="H215" s="444">
        <f t="shared" si="77"/>
        <v>72.864108304358197</v>
      </c>
      <c r="I215" s="444">
        <f t="shared" si="77"/>
        <v>73.660060450857983</v>
      </c>
      <c r="J215" s="444">
        <f t="shared" si="77"/>
        <v>74.123005674392658</v>
      </c>
      <c r="K215" s="444">
        <f t="shared" si="77"/>
        <v>74.397344253091404</v>
      </c>
      <c r="L215" s="444">
        <f t="shared" si="77"/>
        <v>74.499124923406214</v>
      </c>
      <c r="M215" s="444">
        <f t="shared" si="77"/>
        <v>74.537884408493468</v>
      </c>
      <c r="N215" s="444">
        <f t="shared" si="77"/>
        <v>74.465446304716721</v>
      </c>
    </row>
    <row r="216" spans="1:14" ht="13.15">
      <c r="B216" s="329" t="str">
        <f t="shared" si="72"/>
        <v>35-39</v>
      </c>
      <c r="C216" s="444">
        <f t="shared" si="74"/>
        <v>64.332475906747931</v>
      </c>
      <c r="D216" s="444">
        <f t="shared" ref="D216:N216" si="78">D114+D148+D182</f>
        <v>65.144223742975001</v>
      </c>
      <c r="E216" s="444">
        <f t="shared" si="78"/>
        <v>65.664837757164776</v>
      </c>
      <c r="F216" s="444">
        <f t="shared" si="78"/>
        <v>65.928121638073165</v>
      </c>
      <c r="G216" s="444">
        <f t="shared" si="78"/>
        <v>65.847181745939267</v>
      </c>
      <c r="H216" s="444">
        <f t="shared" si="78"/>
        <v>66.065988257232533</v>
      </c>
      <c r="I216" s="444">
        <f t="shared" si="78"/>
        <v>66.3404682545398</v>
      </c>
      <c r="J216" s="444">
        <f t="shared" si="78"/>
        <v>66.363369931922179</v>
      </c>
      <c r="K216" s="444">
        <f t="shared" si="78"/>
        <v>66.309050684461681</v>
      </c>
      <c r="L216" s="444">
        <f t="shared" si="78"/>
        <v>66.212023069035226</v>
      </c>
      <c r="M216" s="444">
        <f t="shared" si="78"/>
        <v>66.134307270155972</v>
      </c>
      <c r="N216" s="444">
        <f t="shared" si="78"/>
        <v>66.032325340278874</v>
      </c>
    </row>
    <row r="217" spans="1:14" ht="13.15">
      <c r="B217" s="329" t="str">
        <f t="shared" si="72"/>
        <v>40-44</v>
      </c>
      <c r="C217" s="444">
        <f t="shared" si="74"/>
        <v>56.167058082628436</v>
      </c>
      <c r="D217" s="444">
        <f t="shared" ref="D217:N217" si="79">D115+D149+D183</f>
        <v>56.446456028653323</v>
      </c>
      <c r="E217" s="444">
        <f t="shared" si="79"/>
        <v>57.17093182499292</v>
      </c>
      <c r="F217" s="444">
        <f t="shared" si="79"/>
        <v>57.99165858385269</v>
      </c>
      <c r="G217" s="444">
        <f t="shared" si="79"/>
        <v>58.575580123181169</v>
      </c>
      <c r="H217" s="444">
        <f t="shared" si="79"/>
        <v>59.306171686215706</v>
      </c>
      <c r="I217" s="444">
        <f t="shared" si="79"/>
        <v>59.927350002734698</v>
      </c>
      <c r="J217" s="444">
        <f t="shared" si="79"/>
        <v>60.19647144245279</v>
      </c>
      <c r="K217" s="444">
        <f t="shared" si="79"/>
        <v>60.286401293841813</v>
      </c>
      <c r="L217" s="444">
        <f t="shared" si="79"/>
        <v>60.264749963730708</v>
      </c>
      <c r="M217" s="444">
        <f t="shared" si="79"/>
        <v>60.214041302906423</v>
      </c>
      <c r="N217" s="444">
        <f t="shared" si="79"/>
        <v>60.12331470138222</v>
      </c>
    </row>
    <row r="218" spans="1:14" ht="13.15">
      <c r="B218" s="329" t="str">
        <f t="shared" si="72"/>
        <v>45-49</v>
      </c>
      <c r="C218" s="444">
        <f t="shared" si="74"/>
        <v>58.845791613271373</v>
      </c>
      <c r="D218" s="444">
        <f t="shared" ref="D218:N218" si="80">D116+D150+D184</f>
        <v>59.181918873223168</v>
      </c>
      <c r="E218" s="444">
        <f t="shared" si="80"/>
        <v>59.883889787124808</v>
      </c>
      <c r="F218" s="444">
        <f t="shared" si="80"/>
        <v>60.758993238305578</v>
      </c>
      <c r="G218" s="444">
        <f t="shared" si="80"/>
        <v>61.506625610819427</v>
      </c>
      <c r="H218" s="444">
        <f t="shared" si="80"/>
        <v>62.50581054480066</v>
      </c>
      <c r="I218" s="444">
        <f t="shared" si="80"/>
        <v>63.442367849666581</v>
      </c>
      <c r="J218" s="444">
        <f t="shared" si="80"/>
        <v>64.019114475005409</v>
      </c>
      <c r="K218" s="444">
        <f t="shared" si="80"/>
        <v>64.38395677590924</v>
      </c>
      <c r="L218" s="444">
        <f t="shared" si="80"/>
        <v>64.589662921740583</v>
      </c>
      <c r="M218" s="444">
        <f t="shared" si="80"/>
        <v>64.717104906022968</v>
      </c>
      <c r="N218" s="444">
        <f t="shared" si="80"/>
        <v>64.758251234999022</v>
      </c>
    </row>
    <row r="219" spans="1:14" ht="13.15">
      <c r="B219" s="329" t="str">
        <f t="shared" si="72"/>
        <v>50-54</v>
      </c>
      <c r="C219" s="444">
        <f t="shared" si="74"/>
        <v>55.087868603652424</v>
      </c>
      <c r="D219" s="444">
        <f t="shared" ref="D219:N219" si="81">D117+D151+D185</f>
        <v>56.257855855848611</v>
      </c>
      <c r="E219" s="444">
        <f t="shared" si="81"/>
        <v>57.490414295441454</v>
      </c>
      <c r="F219" s="444">
        <f t="shared" si="81"/>
        <v>58.682040479786586</v>
      </c>
      <c r="G219" s="444">
        <f t="shared" si="81"/>
        <v>59.68285777267878</v>
      </c>
      <c r="H219" s="444">
        <f t="shared" si="81"/>
        <v>60.877816949517445</v>
      </c>
      <c r="I219" s="444">
        <f t="shared" si="81"/>
        <v>61.999697425677731</v>
      </c>
      <c r="J219" s="444">
        <f t="shared" si="81"/>
        <v>62.776263237540967</v>
      </c>
      <c r="K219" s="444">
        <f t="shared" si="81"/>
        <v>63.349640201694605</v>
      </c>
      <c r="L219" s="444">
        <f t="shared" si="81"/>
        <v>63.764249669071098</v>
      </c>
      <c r="M219" s="444">
        <f t="shared" si="81"/>
        <v>64.089955942223867</v>
      </c>
      <c r="N219" s="444">
        <f t="shared" si="81"/>
        <v>64.312524866754188</v>
      </c>
    </row>
    <row r="220" spans="1:14" ht="13.15">
      <c r="B220" s="329" t="str">
        <f t="shared" si="72"/>
        <v>55-59</v>
      </c>
      <c r="C220" s="444">
        <f t="shared" si="74"/>
        <v>74.40482799109256</v>
      </c>
      <c r="D220" s="444">
        <f t="shared" ref="D220:N220" si="82">D118+D152+D186</f>
        <v>72.096310445917027</v>
      </c>
      <c r="E220" s="444">
        <f t="shared" si="82"/>
        <v>71.425067918202018</v>
      </c>
      <c r="F220" s="444">
        <f t="shared" si="82"/>
        <v>71.59645716261096</v>
      </c>
      <c r="G220" s="444">
        <f t="shared" si="82"/>
        <v>72.193478780194354</v>
      </c>
      <c r="H220" s="444">
        <f t="shared" si="82"/>
        <v>73.395722225299224</v>
      </c>
      <c r="I220" s="444">
        <f t="shared" si="82"/>
        <v>74.65585230162614</v>
      </c>
      <c r="J220" s="444">
        <f t="shared" si="82"/>
        <v>75.522839322035594</v>
      </c>
      <c r="K220" s="444">
        <f t="shared" si="82"/>
        <v>76.194728423269083</v>
      </c>
      <c r="L220" s="444">
        <f t="shared" si="82"/>
        <v>76.717688662670426</v>
      </c>
      <c r="M220" s="444">
        <f t="shared" si="82"/>
        <v>77.174610680813075</v>
      </c>
      <c r="N220" s="444">
        <f t="shared" si="82"/>
        <v>77.525090268393299</v>
      </c>
    </row>
    <row r="221" spans="1:14" ht="13.15">
      <c r="B221" s="329" t="str">
        <f t="shared" si="72"/>
        <v>60-64</v>
      </c>
      <c r="C221" s="444">
        <f t="shared" si="74"/>
        <v>41.883257774344443</v>
      </c>
      <c r="D221" s="444">
        <f t="shared" ref="D221:N221" si="83">D119+D153+D187</f>
        <v>42.039104525866101</v>
      </c>
      <c r="E221" s="444">
        <f t="shared" si="83"/>
        <v>41.738437766156331</v>
      </c>
      <c r="F221" s="444">
        <f t="shared" si="83"/>
        <v>41.485356634683519</v>
      </c>
      <c r="G221" s="444">
        <f t="shared" si="83"/>
        <v>41.438129624052266</v>
      </c>
      <c r="H221" s="444">
        <f t="shared" si="83"/>
        <v>41.887198132318851</v>
      </c>
      <c r="I221" s="444">
        <f t="shared" si="83"/>
        <v>42.42697128251087</v>
      </c>
      <c r="J221" s="444">
        <f t="shared" si="83"/>
        <v>42.716977331372803</v>
      </c>
      <c r="K221" s="444">
        <f t="shared" si="83"/>
        <v>42.931305114112106</v>
      </c>
      <c r="L221" s="444">
        <f t="shared" si="83"/>
        <v>43.102538457202122</v>
      </c>
      <c r="M221" s="444">
        <f t="shared" si="83"/>
        <v>43.286571859576966</v>
      </c>
      <c r="N221" s="444">
        <f t="shared" si="83"/>
        <v>43.438713104470914</v>
      </c>
    </row>
    <row r="222" spans="1:14" ht="13.15">
      <c r="B222" s="329" t="str">
        <f t="shared" si="72"/>
        <v>65 plus</v>
      </c>
      <c r="C222" s="444">
        <f t="shared" si="74"/>
        <v>11.604810410272513</v>
      </c>
      <c r="D222" s="444">
        <f t="shared" ref="D222:N222" si="84">D120+D154+D188</f>
        <v>15.143309815768061</v>
      </c>
      <c r="E222" s="444">
        <f t="shared" si="84"/>
        <v>17.325339720287676</v>
      </c>
      <c r="F222" s="444">
        <f t="shared" si="84"/>
        <v>18.602917551488435</v>
      </c>
      <c r="G222" s="444">
        <f t="shared" si="84"/>
        <v>19.345832490464787</v>
      </c>
      <c r="H222" s="444">
        <f t="shared" si="84"/>
        <v>19.948379457861606</v>
      </c>
      <c r="I222" s="444">
        <f t="shared" si="84"/>
        <v>20.395019221169481</v>
      </c>
      <c r="J222" s="444">
        <f t="shared" si="84"/>
        <v>20.610769564302593</v>
      </c>
      <c r="K222" s="444">
        <f t="shared" si="84"/>
        <v>20.720599717151007</v>
      </c>
      <c r="L222" s="444">
        <f t="shared" si="84"/>
        <v>20.775237881428254</v>
      </c>
      <c r="M222" s="444">
        <f t="shared" si="84"/>
        <v>20.823873966574585</v>
      </c>
      <c r="N222" s="444">
        <f t="shared" si="84"/>
        <v>20.859050598114656</v>
      </c>
    </row>
    <row r="223" spans="1:14" ht="13.15">
      <c r="B223" s="329" t="str">
        <f t="shared" si="72"/>
        <v>Total</v>
      </c>
      <c r="C223" s="444">
        <f>SUM(C213:C222)</f>
        <v>555.69077010490207</v>
      </c>
      <c r="D223" s="444">
        <f t="shared" ref="D223:N223" si="85">SUM(D213:D222)</f>
        <v>562.42450592339299</v>
      </c>
      <c r="E223" s="444">
        <f t="shared" si="85"/>
        <v>571.32799557639237</v>
      </c>
      <c r="F223" s="444">
        <f t="shared" si="85"/>
        <v>580.68405461117106</v>
      </c>
      <c r="G223" s="444">
        <f t="shared" si="85"/>
        <v>588.9626818605052</v>
      </c>
      <c r="H223" s="444">
        <f t="shared" si="85"/>
        <v>602.18404104599938</v>
      </c>
      <c r="I223" s="444">
        <f t="shared" si="85"/>
        <v>614.39222320835233</v>
      </c>
      <c r="J223" s="444">
        <f t="shared" si="85"/>
        <v>620.29513859026736</v>
      </c>
      <c r="K223" s="444">
        <f t="shared" si="85"/>
        <v>623.25035038711167</v>
      </c>
      <c r="L223" s="444">
        <f t="shared" si="85"/>
        <v>624.33870615739443</v>
      </c>
      <c r="M223" s="444">
        <f t="shared" si="85"/>
        <v>624.98950985626675</v>
      </c>
      <c r="N223" s="444">
        <f t="shared" si="85"/>
        <v>624.81246907389823</v>
      </c>
    </row>
    <row r="224" spans="1:14">
      <c r="A224" s="300">
        <f>SUM(C224:N224)</f>
        <v>0</v>
      </c>
      <c r="C224" s="300">
        <f>SUM(C213:C222)-C223</f>
        <v>0</v>
      </c>
      <c r="D224" s="300">
        <f t="shared" ref="D224:N224" si="86">SUM(D213:D222)-D223</f>
        <v>0</v>
      </c>
      <c r="E224" s="300">
        <f t="shared" si="86"/>
        <v>0</v>
      </c>
      <c r="F224" s="300">
        <f t="shared" si="86"/>
        <v>0</v>
      </c>
      <c r="G224" s="300">
        <f t="shared" si="86"/>
        <v>0</v>
      </c>
      <c r="H224" s="300">
        <f t="shared" si="86"/>
        <v>0</v>
      </c>
      <c r="I224" s="300">
        <f t="shared" si="86"/>
        <v>0</v>
      </c>
      <c r="J224" s="300">
        <f t="shared" si="86"/>
        <v>0</v>
      </c>
      <c r="K224" s="300">
        <f t="shared" si="86"/>
        <v>0</v>
      </c>
      <c r="L224" s="300">
        <f t="shared" si="86"/>
        <v>0</v>
      </c>
      <c r="M224" s="300">
        <f t="shared" si="86"/>
        <v>0</v>
      </c>
      <c r="N224" s="300">
        <f t="shared" si="86"/>
        <v>0</v>
      </c>
    </row>
    <row r="226" spans="1:14" ht="13.15">
      <c r="B226" s="332" t="s">
        <v>47</v>
      </c>
      <c r="C226" s="320"/>
      <c r="D226" s="320"/>
      <c r="E226" s="320"/>
      <c r="F226" s="320"/>
      <c r="G226" s="320"/>
      <c r="H226" s="330"/>
      <c r="I226" s="320"/>
      <c r="J226" s="320"/>
      <c r="K226" s="320"/>
      <c r="L226" s="320"/>
    </row>
    <row r="227" spans="1:14">
      <c r="C227" s="320"/>
      <c r="D227" s="320"/>
      <c r="E227" s="320"/>
      <c r="F227" s="320"/>
      <c r="G227" s="320"/>
      <c r="H227" s="330"/>
      <c r="I227" s="320"/>
      <c r="J227" s="320"/>
      <c r="K227" s="320"/>
      <c r="L227" s="320"/>
    </row>
    <row r="228" spans="1:14" ht="13.15">
      <c r="B228" s="329" t="str">
        <f t="shared" ref="B228:B239" si="87">B212</f>
        <v>Age group</v>
      </c>
      <c r="C228" s="329" t="str">
        <f t="shared" ref="C228:N228" si="88">C212</f>
        <v>2018/19</v>
      </c>
      <c r="D228" s="329" t="str">
        <f t="shared" si="88"/>
        <v>2019/20</v>
      </c>
      <c r="E228" s="329" t="str">
        <f t="shared" si="88"/>
        <v>2020/21</v>
      </c>
      <c r="F228" s="329" t="str">
        <f t="shared" si="88"/>
        <v>2021/22</v>
      </c>
      <c r="G228" s="329" t="str">
        <f t="shared" si="88"/>
        <v>2022/23</v>
      </c>
      <c r="H228" s="329" t="str">
        <f t="shared" si="88"/>
        <v>2023/24</v>
      </c>
      <c r="I228" s="329" t="str">
        <f t="shared" si="88"/>
        <v>2024/25</v>
      </c>
      <c r="J228" s="329" t="str">
        <f t="shared" si="88"/>
        <v>2025/26</v>
      </c>
      <c r="K228" s="329" t="str">
        <f t="shared" si="88"/>
        <v>2026/27</v>
      </c>
      <c r="L228" s="329" t="str">
        <f t="shared" si="88"/>
        <v>2027/28</v>
      </c>
      <c r="M228" s="329" t="str">
        <f t="shared" si="88"/>
        <v>2028/29</v>
      </c>
      <c r="N228" s="329" t="str">
        <f t="shared" si="88"/>
        <v>2029/30</v>
      </c>
    </row>
    <row r="229" spans="1:14" ht="13.15">
      <c r="B229" s="329" t="str">
        <f t="shared" si="87"/>
        <v>20-24</v>
      </c>
      <c r="C229" s="444">
        <f t="shared" ref="C229:C238" si="89">C195+C161+C127</f>
        <v>51.969101395923751</v>
      </c>
      <c r="D229" s="444">
        <f t="shared" ref="D229:N229" si="90">D195+D161+D127</f>
        <v>57.035398920785148</v>
      </c>
      <c r="E229" s="444">
        <f t="shared" si="90"/>
        <v>63.232109112918003</v>
      </c>
      <c r="F229" s="444">
        <f t="shared" si="90"/>
        <v>66.342613061006062</v>
      </c>
      <c r="G229" s="444">
        <f t="shared" si="90"/>
        <v>68.56476550486704</v>
      </c>
      <c r="H229" s="444">
        <f t="shared" si="90"/>
        <v>71.932583210874242</v>
      </c>
      <c r="I229" s="444">
        <f t="shared" si="90"/>
        <v>74.498548258178218</v>
      </c>
      <c r="J229" s="444">
        <f t="shared" si="90"/>
        <v>74.858729022572973</v>
      </c>
      <c r="K229" s="444">
        <f t="shared" si="90"/>
        <v>74.436705790125146</v>
      </c>
      <c r="L229" s="444">
        <f t="shared" si="90"/>
        <v>73.679961852930077</v>
      </c>
      <c r="M229" s="444">
        <f t="shared" si="90"/>
        <v>73.052567364183204</v>
      </c>
      <c r="N229" s="444">
        <f t="shared" si="90"/>
        <v>72.386460767256963</v>
      </c>
    </row>
    <row r="230" spans="1:14" ht="13.15">
      <c r="B230" s="329" t="str">
        <f t="shared" si="87"/>
        <v>25-29</v>
      </c>
      <c r="C230" s="444">
        <f t="shared" si="89"/>
        <v>139.36513330556411</v>
      </c>
      <c r="D230" s="444">
        <f t="shared" ref="D230:N230" si="91">D196+D162+D128</f>
        <v>131.486523636161</v>
      </c>
      <c r="E230" s="444">
        <f t="shared" si="91"/>
        <v>132.02313865852292</v>
      </c>
      <c r="F230" s="444">
        <f t="shared" si="91"/>
        <v>129.94240540175593</v>
      </c>
      <c r="G230" s="444">
        <f t="shared" si="91"/>
        <v>128.71489026689861</v>
      </c>
      <c r="H230" s="444">
        <f t="shared" si="91"/>
        <v>130.3938229622031</v>
      </c>
      <c r="I230" s="444">
        <f t="shared" si="91"/>
        <v>132.38737181719037</v>
      </c>
      <c r="J230" s="444">
        <f t="shared" si="91"/>
        <v>132.50169022191523</v>
      </c>
      <c r="K230" s="444">
        <f t="shared" si="91"/>
        <v>131.83707781761061</v>
      </c>
      <c r="L230" s="444">
        <f t="shared" si="91"/>
        <v>130.74884302333575</v>
      </c>
      <c r="M230" s="444">
        <f t="shared" si="91"/>
        <v>129.74168578205271</v>
      </c>
      <c r="N230" s="444">
        <f t="shared" si="91"/>
        <v>128.65873429269655</v>
      </c>
    </row>
    <row r="231" spans="1:14" ht="13.15">
      <c r="B231" s="329" t="str">
        <f t="shared" si="87"/>
        <v>30-34</v>
      </c>
      <c r="C231" s="444">
        <f t="shared" si="89"/>
        <v>122.33272498979871</v>
      </c>
      <c r="D231" s="444">
        <f t="shared" ref="D231:N231" si="92">D197+D163+D129</f>
        <v>120.68904793743583</v>
      </c>
      <c r="E231" s="444">
        <f t="shared" si="92"/>
        <v>123.09609190713164</v>
      </c>
      <c r="F231" s="444">
        <f t="shared" si="92"/>
        <v>121.22442906382929</v>
      </c>
      <c r="G231" s="444">
        <f t="shared" si="92"/>
        <v>119.0692310873843</v>
      </c>
      <c r="H231" s="444">
        <f t="shared" si="92"/>
        <v>118.4136394436933</v>
      </c>
      <c r="I231" s="444">
        <f t="shared" si="92"/>
        <v>118.32003192948397</v>
      </c>
      <c r="J231" s="444">
        <f t="shared" si="92"/>
        <v>117.70950181751965</v>
      </c>
      <c r="K231" s="444">
        <f t="shared" si="92"/>
        <v>116.89387412610971</v>
      </c>
      <c r="L231" s="444">
        <f t="shared" si="92"/>
        <v>115.94008036138005</v>
      </c>
      <c r="M231" s="444">
        <f t="shared" si="92"/>
        <v>115.03753576431964</v>
      </c>
      <c r="N231" s="444">
        <f t="shared" si="92"/>
        <v>114.10835067721663</v>
      </c>
    </row>
    <row r="232" spans="1:14" ht="13.15">
      <c r="B232" s="329" t="str">
        <f t="shared" si="87"/>
        <v>35-39</v>
      </c>
      <c r="C232" s="444">
        <f t="shared" si="89"/>
        <v>106.21334635651677</v>
      </c>
      <c r="D232" s="444">
        <f t="shared" ref="D232:N232" si="93">D198+D164+D130</f>
        <v>104.96472455725716</v>
      </c>
      <c r="E232" s="444">
        <f t="shared" si="93"/>
        <v>107.85695823813029</v>
      </c>
      <c r="F232" s="444">
        <f t="shared" si="93"/>
        <v>107.02934277197761</v>
      </c>
      <c r="G232" s="444">
        <f t="shared" si="93"/>
        <v>105.59606028260919</v>
      </c>
      <c r="H232" s="444">
        <f t="shared" si="93"/>
        <v>104.84808280157452</v>
      </c>
      <c r="I232" s="444">
        <f t="shared" si="93"/>
        <v>104.27958021247495</v>
      </c>
      <c r="J232" s="444">
        <f t="shared" si="93"/>
        <v>103.35006145949509</v>
      </c>
      <c r="K232" s="444">
        <f t="shared" si="93"/>
        <v>102.33755699380491</v>
      </c>
      <c r="L232" s="444">
        <f t="shared" si="93"/>
        <v>101.30443992416936</v>
      </c>
      <c r="M232" s="444">
        <f t="shared" si="93"/>
        <v>100.36144360257769</v>
      </c>
      <c r="N232" s="444">
        <f t="shared" si="93"/>
        <v>99.446873790807345</v>
      </c>
    </row>
    <row r="233" spans="1:14" ht="13.15">
      <c r="B233" s="329" t="str">
        <f t="shared" si="87"/>
        <v>40-44</v>
      </c>
      <c r="C233" s="444">
        <f t="shared" si="89"/>
        <v>79.414570897426557</v>
      </c>
      <c r="D233" s="444">
        <f t="shared" ref="D233:N233" si="94">D199+D165+D131</f>
        <v>81.851447982815102</v>
      </c>
      <c r="E233" s="444">
        <f t="shared" si="94"/>
        <v>86.680523743998094</v>
      </c>
      <c r="F233" s="444">
        <f t="shared" si="94"/>
        <v>88.060020421816503</v>
      </c>
      <c r="G233" s="444">
        <f t="shared" si="94"/>
        <v>88.490832052926294</v>
      </c>
      <c r="H233" s="444">
        <f t="shared" si="94"/>
        <v>89.053079163377831</v>
      </c>
      <c r="I233" s="444">
        <f t="shared" si="94"/>
        <v>89.399708430996796</v>
      </c>
      <c r="J233" s="444">
        <f t="shared" si="94"/>
        <v>89.177064762987726</v>
      </c>
      <c r="K233" s="444">
        <f t="shared" si="94"/>
        <v>88.677350480759586</v>
      </c>
      <c r="L233" s="444">
        <f t="shared" si="94"/>
        <v>88.016682729773876</v>
      </c>
      <c r="M233" s="444">
        <f t="shared" si="94"/>
        <v>87.331702868259185</v>
      </c>
      <c r="N233" s="444">
        <f t="shared" si="94"/>
        <v>86.609805106336083</v>
      </c>
    </row>
    <row r="234" spans="1:14" ht="13.15">
      <c r="B234" s="329" t="str">
        <f t="shared" si="87"/>
        <v>45-49</v>
      </c>
      <c r="C234" s="444">
        <f t="shared" si="89"/>
        <v>66.480322519431382</v>
      </c>
      <c r="D234" s="444">
        <f t="shared" ref="D234:N234" si="95">D200+D166+D132</f>
        <v>69.707431244096853</v>
      </c>
      <c r="E234" s="444">
        <f t="shared" si="95"/>
        <v>75.340984601051332</v>
      </c>
      <c r="F234" s="444">
        <f t="shared" si="95"/>
        <v>78.142152039409353</v>
      </c>
      <c r="G234" s="444">
        <f t="shared" si="95"/>
        <v>80.069677191587445</v>
      </c>
      <c r="H234" s="444">
        <f t="shared" si="95"/>
        <v>82.011533727101934</v>
      </c>
      <c r="I234" s="444">
        <f t="shared" si="95"/>
        <v>83.58824228791147</v>
      </c>
      <c r="J234" s="444">
        <f t="shared" si="95"/>
        <v>84.441277411224348</v>
      </c>
      <c r="K234" s="444">
        <f t="shared" si="95"/>
        <v>84.843610357480785</v>
      </c>
      <c r="L234" s="444">
        <f t="shared" si="95"/>
        <v>84.916072889731979</v>
      </c>
      <c r="M234" s="444">
        <f t="shared" si="95"/>
        <v>84.808409183789834</v>
      </c>
      <c r="N234" s="444">
        <f t="shared" si="95"/>
        <v>84.533219966652084</v>
      </c>
    </row>
    <row r="235" spans="1:14" ht="13.15">
      <c r="B235" s="329" t="str">
        <f t="shared" si="87"/>
        <v>50-54</v>
      </c>
      <c r="C235" s="444">
        <f t="shared" si="89"/>
        <v>52.687285793322999</v>
      </c>
      <c r="D235" s="444">
        <f t="shared" ref="D235:N235" si="96">D201+D167+D133</f>
        <v>57.240239596610436</v>
      </c>
      <c r="E235" s="444">
        <f t="shared" si="96"/>
        <v>63.069006389844247</v>
      </c>
      <c r="F235" s="444">
        <f t="shared" si="96"/>
        <v>66.813340216114867</v>
      </c>
      <c r="G235" s="444">
        <f t="shared" si="96"/>
        <v>69.819280215477136</v>
      </c>
      <c r="H235" s="444">
        <f t="shared" si="96"/>
        <v>72.799561404347941</v>
      </c>
      <c r="I235" s="444">
        <f t="shared" si="96"/>
        <v>75.388081709524258</v>
      </c>
      <c r="J235" s="444">
        <f t="shared" si="96"/>
        <v>77.229479849175945</v>
      </c>
      <c r="K235" s="444">
        <f t="shared" si="96"/>
        <v>78.55937723334938</v>
      </c>
      <c r="L235" s="444">
        <f t="shared" si="96"/>
        <v>79.477313205147254</v>
      </c>
      <c r="M235" s="444">
        <f t="shared" si="96"/>
        <v>80.116697574236781</v>
      </c>
      <c r="N235" s="444">
        <f t="shared" si="96"/>
        <v>80.489263949828867</v>
      </c>
    </row>
    <row r="236" spans="1:14" ht="13.15">
      <c r="B236" s="329" t="str">
        <f t="shared" si="87"/>
        <v>55-59</v>
      </c>
      <c r="C236" s="444">
        <f t="shared" si="89"/>
        <v>72.669631808237796</v>
      </c>
      <c r="D236" s="444">
        <f t="shared" ref="D236:N236" si="97">D202+D168+D134</f>
        <v>70.364550759389431</v>
      </c>
      <c r="E236" s="444">
        <f t="shared" si="97"/>
        <v>71.396382715344231</v>
      </c>
      <c r="F236" s="444">
        <f t="shared" si="97"/>
        <v>73.087415875425364</v>
      </c>
      <c r="G236" s="444">
        <f t="shared" si="97"/>
        <v>75.369695451833095</v>
      </c>
      <c r="H236" s="444">
        <f t="shared" si="97"/>
        <v>78.39956301441697</v>
      </c>
      <c r="I236" s="444">
        <f t="shared" si="97"/>
        <v>81.382576648268724</v>
      </c>
      <c r="J236" s="444">
        <f t="shared" si="97"/>
        <v>83.68780545498231</v>
      </c>
      <c r="K236" s="444">
        <f t="shared" si="97"/>
        <v>85.542876685571272</v>
      </c>
      <c r="L236" s="444">
        <f t="shared" si="97"/>
        <v>87.004598118938716</v>
      </c>
      <c r="M236" s="444">
        <f t="shared" si="97"/>
        <v>88.190698203250278</v>
      </c>
      <c r="N236" s="444">
        <f t="shared" si="97"/>
        <v>89.069715574760195</v>
      </c>
    </row>
    <row r="237" spans="1:14" ht="13.15">
      <c r="B237" s="329" t="str">
        <f t="shared" si="87"/>
        <v>60-64</v>
      </c>
      <c r="C237" s="444">
        <f t="shared" si="89"/>
        <v>48.492229108282281</v>
      </c>
      <c r="D237" s="444">
        <f t="shared" ref="D237:N237" si="98">D203+D169+D135</f>
        <v>46.823079594204003</v>
      </c>
      <c r="E237" s="444">
        <f t="shared" si="98"/>
        <v>45.789099884152812</v>
      </c>
      <c r="F237" s="444">
        <f t="shared" si="98"/>
        <v>45.16311146981203</v>
      </c>
      <c r="G237" s="444">
        <f t="shared" si="98"/>
        <v>45.24754029161695</v>
      </c>
      <c r="H237" s="444">
        <f t="shared" si="98"/>
        <v>46.253825358922704</v>
      </c>
      <c r="I237" s="444">
        <f t="shared" si="98"/>
        <v>47.511377395810719</v>
      </c>
      <c r="J237" s="444">
        <f t="shared" si="98"/>
        <v>48.482851735134716</v>
      </c>
      <c r="K237" s="444">
        <f t="shared" si="98"/>
        <v>49.33746466215748</v>
      </c>
      <c r="L237" s="444">
        <f t="shared" si="98"/>
        <v>50.081347561152029</v>
      </c>
      <c r="M237" s="444">
        <f t="shared" si="98"/>
        <v>50.768228018535581</v>
      </c>
      <c r="N237" s="444">
        <f t="shared" si="98"/>
        <v>51.332172568657001</v>
      </c>
    </row>
    <row r="238" spans="1:14" ht="13.15">
      <c r="B238" s="329" t="str">
        <f t="shared" si="87"/>
        <v>65 plus</v>
      </c>
      <c r="C238" s="444">
        <f t="shared" si="89"/>
        <v>11.089351092640413</v>
      </c>
      <c r="D238" s="444">
        <f t="shared" ref="D238:N238" si="99">D204+D170+D136</f>
        <v>15.713052535250544</v>
      </c>
      <c r="E238" s="444">
        <f t="shared" si="99"/>
        <v>18.65064858139149</v>
      </c>
      <c r="F238" s="444">
        <f t="shared" si="99"/>
        <v>20.25043756449239</v>
      </c>
      <c r="G238" s="444">
        <f t="shared" si="99"/>
        <v>21.194936834458098</v>
      </c>
      <c r="H238" s="444">
        <f t="shared" si="99"/>
        <v>22.001666139248634</v>
      </c>
      <c r="I238" s="444">
        <f t="shared" si="99"/>
        <v>22.672077406048224</v>
      </c>
      <c r="J238" s="444">
        <f t="shared" si="99"/>
        <v>23.113924028508034</v>
      </c>
      <c r="K238" s="444">
        <f t="shared" si="99"/>
        <v>23.451513644919473</v>
      </c>
      <c r="L238" s="444">
        <f t="shared" si="99"/>
        <v>23.729259550634826</v>
      </c>
      <c r="M238" s="444">
        <f t="shared" si="99"/>
        <v>23.992565366563593</v>
      </c>
      <c r="N238" s="444">
        <f t="shared" si="99"/>
        <v>24.225664741748883</v>
      </c>
    </row>
    <row r="239" spans="1:14" ht="13.15">
      <c r="B239" s="329" t="str">
        <f t="shared" si="87"/>
        <v>Total</v>
      </c>
      <c r="C239" s="444">
        <f>SUM(C229:C238)</f>
        <v>750.71369726714477</v>
      </c>
      <c r="D239" s="444">
        <f t="shared" ref="D239:N239" si="100">SUM(D229:D238)</f>
        <v>755.87549676400556</v>
      </c>
      <c r="E239" s="444">
        <f t="shared" si="100"/>
        <v>787.13494383248508</v>
      </c>
      <c r="F239" s="444">
        <f t="shared" si="100"/>
        <v>796.05526788563941</v>
      </c>
      <c r="G239" s="444">
        <f t="shared" si="100"/>
        <v>802.13690917965801</v>
      </c>
      <c r="H239" s="444">
        <f t="shared" si="100"/>
        <v>816.10735722576101</v>
      </c>
      <c r="I239" s="444">
        <f t="shared" si="100"/>
        <v>829.42759609588768</v>
      </c>
      <c r="J239" s="444">
        <f t="shared" si="100"/>
        <v>834.55238576351587</v>
      </c>
      <c r="K239" s="444">
        <f t="shared" si="100"/>
        <v>835.91740779188831</v>
      </c>
      <c r="L239" s="444">
        <f t="shared" si="100"/>
        <v>834.89859921719392</v>
      </c>
      <c r="M239" s="444">
        <f t="shared" si="100"/>
        <v>833.40153372776842</v>
      </c>
      <c r="N239" s="444">
        <f t="shared" si="100"/>
        <v>830.86026143596064</v>
      </c>
    </row>
    <row r="240" spans="1:14">
      <c r="A240" s="300">
        <f>SUM(C240:N240)</f>
        <v>0</v>
      </c>
      <c r="C240" s="300">
        <f>SUM(C229:C238)-C239</f>
        <v>0</v>
      </c>
      <c r="D240" s="300">
        <f t="shared" ref="D240:N240" si="101">SUM(D229:D238)-D239</f>
        <v>0</v>
      </c>
      <c r="E240" s="300">
        <f t="shared" si="101"/>
        <v>0</v>
      </c>
      <c r="F240" s="300">
        <f t="shared" si="101"/>
        <v>0</v>
      </c>
      <c r="G240" s="300">
        <f t="shared" si="101"/>
        <v>0</v>
      </c>
      <c r="H240" s="300">
        <f t="shared" si="101"/>
        <v>0</v>
      </c>
      <c r="I240" s="300">
        <f t="shared" si="101"/>
        <v>0</v>
      </c>
      <c r="J240" s="300">
        <f t="shared" si="101"/>
        <v>0</v>
      </c>
      <c r="K240" s="300">
        <f t="shared" si="101"/>
        <v>0</v>
      </c>
      <c r="L240" s="300">
        <f t="shared" si="101"/>
        <v>0</v>
      </c>
      <c r="M240" s="300">
        <f t="shared" si="101"/>
        <v>0</v>
      </c>
      <c r="N240" s="300">
        <f t="shared" si="101"/>
        <v>0</v>
      </c>
    </row>
    <row r="242" spans="2:14" ht="15">
      <c r="B242" s="331" t="s">
        <v>166</v>
      </c>
      <c r="C242" s="320"/>
      <c r="D242" s="320"/>
      <c r="E242" s="320"/>
      <c r="F242" s="320"/>
      <c r="G242" s="320"/>
      <c r="H242" s="330"/>
      <c r="I242" s="320"/>
      <c r="J242" s="320"/>
      <c r="K242" s="320"/>
      <c r="L242" s="320"/>
    </row>
    <row r="243" spans="2:14">
      <c r="C243" s="320"/>
      <c r="D243" s="320"/>
      <c r="E243" s="320"/>
      <c r="F243" s="320"/>
      <c r="G243" s="320"/>
      <c r="H243" s="330"/>
      <c r="I243" s="320"/>
      <c r="J243" s="320"/>
      <c r="K243" s="320"/>
      <c r="L243" s="320"/>
    </row>
    <row r="244" spans="2:14" ht="13.15">
      <c r="B244" s="332" t="s">
        <v>46</v>
      </c>
      <c r="C244" s="320"/>
      <c r="D244" s="320"/>
      <c r="E244" s="320"/>
      <c r="F244" s="320"/>
      <c r="G244" s="320"/>
      <c r="H244" s="330"/>
      <c r="I244" s="320"/>
      <c r="J244" s="320"/>
      <c r="K244" s="320"/>
      <c r="L244" s="320"/>
    </row>
    <row r="245" spans="2:14">
      <c r="C245" s="320"/>
      <c r="D245" s="320"/>
      <c r="E245" s="320"/>
      <c r="F245" s="320"/>
      <c r="G245" s="320"/>
      <c r="H245" s="330"/>
      <c r="I245" s="320"/>
      <c r="J245" s="320"/>
      <c r="K245" s="320"/>
      <c r="L245" s="320"/>
    </row>
    <row r="246" spans="2:14" ht="13.15">
      <c r="B246" s="329" t="str">
        <f t="shared" ref="B246:B257" si="102">B212</f>
        <v>Age group</v>
      </c>
      <c r="C246" s="329" t="str">
        <f t="shared" ref="C246:N246" si="103">C212</f>
        <v>2018/19</v>
      </c>
      <c r="D246" s="329" t="str">
        <f t="shared" si="103"/>
        <v>2019/20</v>
      </c>
      <c r="E246" s="329" t="str">
        <f t="shared" si="103"/>
        <v>2020/21</v>
      </c>
      <c r="F246" s="329" t="str">
        <f t="shared" si="103"/>
        <v>2021/22</v>
      </c>
      <c r="G246" s="329" t="str">
        <f t="shared" si="103"/>
        <v>2022/23</v>
      </c>
      <c r="H246" s="329" t="str">
        <f t="shared" si="103"/>
        <v>2023/24</v>
      </c>
      <c r="I246" s="329" t="str">
        <f t="shared" si="103"/>
        <v>2024/25</v>
      </c>
      <c r="J246" s="329" t="str">
        <f t="shared" si="103"/>
        <v>2025/26</v>
      </c>
      <c r="K246" s="329" t="str">
        <f t="shared" si="103"/>
        <v>2026/27</v>
      </c>
      <c r="L246" s="329" t="str">
        <f t="shared" si="103"/>
        <v>2027/28</v>
      </c>
      <c r="M246" s="329" t="str">
        <f t="shared" si="103"/>
        <v>2028/29</v>
      </c>
      <c r="N246" s="329" t="str">
        <f t="shared" si="103"/>
        <v>2029/30</v>
      </c>
    </row>
    <row r="247" spans="2:14" ht="13.15">
      <c r="B247" s="329" t="str">
        <f t="shared" si="102"/>
        <v>20-24</v>
      </c>
      <c r="C247" s="444">
        <f t="shared" ref="C247:C256" si="104">C77-C213</f>
        <v>168.38708510872164</v>
      </c>
      <c r="D247" s="444">
        <f t="shared" ref="D247:N247" si="105">D77-D213</f>
        <v>226.84695264840087</v>
      </c>
      <c r="E247" s="444">
        <f t="shared" si="105"/>
        <v>269.32049733935548</v>
      </c>
      <c r="F247" s="444">
        <f t="shared" si="105"/>
        <v>299.52265067461371</v>
      </c>
      <c r="G247" s="444">
        <f t="shared" si="105"/>
        <v>322.4157243140607</v>
      </c>
      <c r="H247" s="444">
        <f t="shared" si="105"/>
        <v>347.56996530200013</v>
      </c>
      <c r="I247" s="444">
        <f t="shared" si="105"/>
        <v>366.23922519974747</v>
      </c>
      <c r="J247" s="444">
        <f t="shared" si="105"/>
        <v>372.06537772295508</v>
      </c>
      <c r="K247" s="444">
        <f t="shared" si="105"/>
        <v>372.72669141695161</v>
      </c>
      <c r="L247" s="444">
        <f t="shared" si="105"/>
        <v>370.84229397761027</v>
      </c>
      <c r="M247" s="444">
        <f t="shared" si="105"/>
        <v>369.01151043134126</v>
      </c>
      <c r="N247" s="444">
        <f t="shared" si="105"/>
        <v>366.56992513635055</v>
      </c>
    </row>
    <row r="248" spans="2:14" ht="13.15">
      <c r="B248" s="329" t="str">
        <f t="shared" si="102"/>
        <v>25-29</v>
      </c>
      <c r="C248" s="444">
        <f t="shared" si="104"/>
        <v>629.70159628766237</v>
      </c>
      <c r="D248" s="444">
        <f t="shared" ref="D248:N248" si="106">D78-D214</f>
        <v>614.93116828267955</v>
      </c>
      <c r="E248" s="444">
        <f t="shared" si="106"/>
        <v>617.18588803511034</v>
      </c>
      <c r="F248" s="444">
        <f t="shared" si="106"/>
        <v>627.00358442601168</v>
      </c>
      <c r="G248" s="444">
        <f t="shared" si="106"/>
        <v>641.65715624552831</v>
      </c>
      <c r="H248" s="444">
        <f t="shared" si="106"/>
        <v>668.009740238635</v>
      </c>
      <c r="I248" s="444">
        <f t="shared" si="106"/>
        <v>692.45623654304711</v>
      </c>
      <c r="J248" s="444">
        <f t="shared" si="106"/>
        <v>703.55155865986137</v>
      </c>
      <c r="K248" s="444">
        <f t="shared" si="106"/>
        <v>707.93782032943045</v>
      </c>
      <c r="L248" s="444">
        <f t="shared" si="106"/>
        <v>708.0736269095936</v>
      </c>
      <c r="M248" s="444">
        <f t="shared" si="106"/>
        <v>707.15954377860487</v>
      </c>
      <c r="N248" s="444">
        <f t="shared" si="106"/>
        <v>704.6719036628823</v>
      </c>
    </row>
    <row r="249" spans="2:14" ht="13.15">
      <c r="B249" s="329" t="str">
        <f t="shared" si="102"/>
        <v>30-34</v>
      </c>
      <c r="C249" s="444">
        <f t="shared" si="104"/>
        <v>879.70787117604584</v>
      </c>
      <c r="D249" s="444">
        <f t="shared" ref="D249:N249" si="107">D79-D215</f>
        <v>850.45061532453099</v>
      </c>
      <c r="E249" s="444">
        <f t="shared" si="107"/>
        <v>827.75243410392477</v>
      </c>
      <c r="F249" s="444">
        <f t="shared" si="107"/>
        <v>811.94776019104177</v>
      </c>
      <c r="G249" s="444">
        <f t="shared" si="107"/>
        <v>803.68507905776119</v>
      </c>
      <c r="H249" s="444">
        <f t="shared" si="107"/>
        <v>807.82246213291467</v>
      </c>
      <c r="I249" s="444">
        <f t="shared" si="107"/>
        <v>816.64694427767165</v>
      </c>
      <c r="J249" s="444">
        <f t="shared" si="107"/>
        <v>821.77947878624366</v>
      </c>
      <c r="K249" s="444">
        <f t="shared" si="107"/>
        <v>824.82098812821982</v>
      </c>
      <c r="L249" s="444">
        <f t="shared" si="107"/>
        <v>825.949399819581</v>
      </c>
      <c r="M249" s="444">
        <f t="shared" si="107"/>
        <v>826.37911457768098</v>
      </c>
      <c r="N249" s="444">
        <f t="shared" si="107"/>
        <v>825.57601509966719</v>
      </c>
    </row>
    <row r="250" spans="2:14" ht="13.15">
      <c r="B250" s="329" t="str">
        <f t="shared" si="102"/>
        <v>35-39</v>
      </c>
      <c r="C250" s="444">
        <f t="shared" si="104"/>
        <v>798.26549922763843</v>
      </c>
      <c r="D250" s="444">
        <f t="shared" ref="D250:N250" si="108">D80-D216</f>
        <v>813.63464365509253</v>
      </c>
      <c r="E250" s="444">
        <f t="shared" si="108"/>
        <v>820.59818359163455</v>
      </c>
      <c r="F250" s="444">
        <f t="shared" si="108"/>
        <v>821.80727210420059</v>
      </c>
      <c r="G250" s="444">
        <f t="shared" si="108"/>
        <v>820.79834009906722</v>
      </c>
      <c r="H250" s="444">
        <f t="shared" si="108"/>
        <v>823.52580719045045</v>
      </c>
      <c r="I250" s="444">
        <f t="shared" si="108"/>
        <v>826.94725546213897</v>
      </c>
      <c r="J250" s="444">
        <f t="shared" si="108"/>
        <v>827.23272946850545</v>
      </c>
      <c r="K250" s="444">
        <f t="shared" si="108"/>
        <v>826.55562914364975</v>
      </c>
      <c r="L250" s="444">
        <f t="shared" si="108"/>
        <v>825.34616043786536</v>
      </c>
      <c r="M250" s="444">
        <f t="shared" si="108"/>
        <v>824.37741740242768</v>
      </c>
      <c r="N250" s="444">
        <f t="shared" si="108"/>
        <v>823.1061921723765</v>
      </c>
    </row>
    <row r="251" spans="2:14" ht="13.15">
      <c r="B251" s="329" t="str">
        <f t="shared" si="102"/>
        <v>40-44</v>
      </c>
      <c r="C251" s="444">
        <f t="shared" si="104"/>
        <v>734.80676749495069</v>
      </c>
      <c r="D251" s="444">
        <f t="shared" ref="D251:N251" si="109">D81-D217</f>
        <v>743.26244725446361</v>
      </c>
      <c r="E251" s="444">
        <f t="shared" si="109"/>
        <v>753.22202751258351</v>
      </c>
      <c r="F251" s="444">
        <f t="shared" si="109"/>
        <v>762.12031903249613</v>
      </c>
      <c r="G251" s="444">
        <f t="shared" si="109"/>
        <v>769.79415490321003</v>
      </c>
      <c r="H251" s="444">
        <f t="shared" si="109"/>
        <v>779.39551290364091</v>
      </c>
      <c r="I251" s="444">
        <f t="shared" si="109"/>
        <v>787.55897344817765</v>
      </c>
      <c r="J251" s="444">
        <f t="shared" si="109"/>
        <v>791.09573929528426</v>
      </c>
      <c r="K251" s="444">
        <f t="shared" si="109"/>
        <v>792.27758800775121</v>
      </c>
      <c r="L251" s="444">
        <f t="shared" si="109"/>
        <v>791.99304848922884</v>
      </c>
      <c r="M251" s="444">
        <f t="shared" si="109"/>
        <v>791.32664056593694</v>
      </c>
      <c r="N251" s="444">
        <f t="shared" si="109"/>
        <v>790.13432104642584</v>
      </c>
    </row>
    <row r="252" spans="2:14" ht="13.15">
      <c r="B252" s="329" t="str">
        <f t="shared" si="102"/>
        <v>45-49</v>
      </c>
      <c r="C252" s="444">
        <f t="shared" si="104"/>
        <v>621.7097283833607</v>
      </c>
      <c r="D252" s="444">
        <f t="shared" ref="D252:N252" si="110">D82-D218</f>
        <v>629.35683707513408</v>
      </c>
      <c r="E252" s="444">
        <f t="shared" si="110"/>
        <v>637.17977910587763</v>
      </c>
      <c r="F252" s="444">
        <f t="shared" si="110"/>
        <v>644.85863214896472</v>
      </c>
      <c r="G252" s="444">
        <f t="shared" si="110"/>
        <v>652.79354290692663</v>
      </c>
      <c r="H252" s="444">
        <f t="shared" si="110"/>
        <v>663.39827803253729</v>
      </c>
      <c r="I252" s="444">
        <f t="shared" si="110"/>
        <v>673.33832197263666</v>
      </c>
      <c r="J252" s="444">
        <f t="shared" si="110"/>
        <v>679.45955637910231</v>
      </c>
      <c r="K252" s="444">
        <f t="shared" si="110"/>
        <v>683.33176845128321</v>
      </c>
      <c r="L252" s="444">
        <f t="shared" si="110"/>
        <v>685.51500712518873</v>
      </c>
      <c r="M252" s="444">
        <f t="shared" si="110"/>
        <v>686.86759806329655</v>
      </c>
      <c r="N252" s="444">
        <f t="shared" si="110"/>
        <v>687.30429992432619</v>
      </c>
    </row>
    <row r="253" spans="2:14" ht="13.15">
      <c r="B253" s="329" t="str">
        <f t="shared" si="102"/>
        <v>50-54</v>
      </c>
      <c r="C253" s="444">
        <f t="shared" si="104"/>
        <v>449.86095578083132</v>
      </c>
      <c r="D253" s="444">
        <f t="shared" ref="D253:N253" si="111">D83-D219</f>
        <v>461.70333838858875</v>
      </c>
      <c r="E253" s="444">
        <f t="shared" si="111"/>
        <v>472.02046089113179</v>
      </c>
      <c r="F253" s="444">
        <f t="shared" si="111"/>
        <v>480.87882415606259</v>
      </c>
      <c r="G253" s="444">
        <f t="shared" si="111"/>
        <v>489.08017228687316</v>
      </c>
      <c r="H253" s="444">
        <f t="shared" si="111"/>
        <v>498.87244534306666</v>
      </c>
      <c r="I253" s="444">
        <f t="shared" si="111"/>
        <v>508.06586397351521</v>
      </c>
      <c r="J253" s="444">
        <f t="shared" si="111"/>
        <v>514.42954954810284</v>
      </c>
      <c r="K253" s="444">
        <f t="shared" si="111"/>
        <v>519.12817348936392</v>
      </c>
      <c r="L253" s="444">
        <f t="shared" si="111"/>
        <v>522.52575325185796</v>
      </c>
      <c r="M253" s="444">
        <f t="shared" si="111"/>
        <v>525.19480239148197</v>
      </c>
      <c r="N253" s="444">
        <f t="shared" si="111"/>
        <v>527.01867698491378</v>
      </c>
    </row>
    <row r="254" spans="2:14" ht="13.15">
      <c r="B254" s="329" t="str">
        <f t="shared" si="102"/>
        <v>55-59</v>
      </c>
      <c r="C254" s="444">
        <f t="shared" si="104"/>
        <v>231.51124810733361</v>
      </c>
      <c r="D254" s="444">
        <f t="shared" ref="D254:N254" si="112">D84-D220</f>
        <v>224.69834613900957</v>
      </c>
      <c r="E254" s="444">
        <f t="shared" si="112"/>
        <v>222.63783005369808</v>
      </c>
      <c r="F254" s="444">
        <f t="shared" si="112"/>
        <v>223.02992069441078</v>
      </c>
      <c r="G254" s="444">
        <f t="shared" si="112"/>
        <v>224.88970104248097</v>
      </c>
      <c r="H254" s="444">
        <f t="shared" si="112"/>
        <v>228.63480618934773</v>
      </c>
      <c r="I254" s="444">
        <f t="shared" si="112"/>
        <v>232.56023381699575</v>
      </c>
      <c r="J254" s="444">
        <f t="shared" si="112"/>
        <v>235.26098262591839</v>
      </c>
      <c r="K254" s="444">
        <f t="shared" si="112"/>
        <v>237.35398246001907</v>
      </c>
      <c r="L254" s="444">
        <f t="shared" si="112"/>
        <v>238.98305441891659</v>
      </c>
      <c r="M254" s="444">
        <f t="shared" si="112"/>
        <v>240.40641090202342</v>
      </c>
      <c r="N254" s="444">
        <f t="shared" si="112"/>
        <v>241.4981888715044</v>
      </c>
    </row>
    <row r="255" spans="2:14" ht="13.15">
      <c r="B255" s="329" t="str">
        <f t="shared" si="102"/>
        <v>60-64</v>
      </c>
      <c r="C255" s="444">
        <f t="shared" si="104"/>
        <v>77.204193286477732</v>
      </c>
      <c r="D255" s="444">
        <f t="shared" ref="D255:N255" si="113">D85-D221</f>
        <v>77.616343606712377</v>
      </c>
      <c r="E255" s="444">
        <f t="shared" si="113"/>
        <v>77.071877963530255</v>
      </c>
      <c r="F255" s="444">
        <f t="shared" si="113"/>
        <v>76.55689686902295</v>
      </c>
      <c r="G255" s="444">
        <f t="shared" si="113"/>
        <v>76.469744348817642</v>
      </c>
      <c r="H255" s="444">
        <f t="shared" si="113"/>
        <v>77.298453422653779</v>
      </c>
      <c r="I255" s="444">
        <f t="shared" si="113"/>
        <v>78.294548448563972</v>
      </c>
      <c r="J255" s="444">
        <f t="shared" si="113"/>
        <v>78.829724350982346</v>
      </c>
      <c r="K255" s="444">
        <f t="shared" si="113"/>
        <v>79.225243909939721</v>
      </c>
      <c r="L255" s="444">
        <f t="shared" si="113"/>
        <v>79.541237177224815</v>
      </c>
      <c r="M255" s="444">
        <f t="shared" si="113"/>
        <v>79.880851618294528</v>
      </c>
      <c r="N255" s="444">
        <f t="shared" si="113"/>
        <v>80.161612410528704</v>
      </c>
    </row>
    <row r="256" spans="2:14" ht="13.15">
      <c r="B256" s="329" t="str">
        <f t="shared" si="102"/>
        <v>65 plus</v>
      </c>
      <c r="C256" s="444">
        <f t="shared" si="104"/>
        <v>16.96480991581754</v>
      </c>
      <c r="D256" s="444">
        <f t="shared" ref="D256:N256" si="114">D86-D222</f>
        <v>22.186305368122873</v>
      </c>
      <c r="E256" s="444">
        <f t="shared" si="114"/>
        <v>25.3879574552309</v>
      </c>
      <c r="F256" s="444">
        <f t="shared" si="114"/>
        <v>27.236962527627508</v>
      </c>
      <c r="G256" s="444">
        <f t="shared" si="114"/>
        <v>28.324681499563425</v>
      </c>
      <c r="H256" s="444">
        <f t="shared" si="114"/>
        <v>29.206884472656192</v>
      </c>
      <c r="I256" s="444">
        <f t="shared" si="114"/>
        <v>29.860820096619204</v>
      </c>
      <c r="J256" s="444">
        <f t="shared" si="114"/>
        <v>30.17670517190242</v>
      </c>
      <c r="K256" s="444">
        <f t="shared" si="114"/>
        <v>30.337510042926343</v>
      </c>
      <c r="L256" s="444">
        <f t="shared" si="114"/>
        <v>30.417507044949218</v>
      </c>
      <c r="M256" s="444">
        <f t="shared" si="114"/>
        <v>30.488716263877091</v>
      </c>
      <c r="N256" s="444">
        <f t="shared" si="114"/>
        <v>30.540219184988963</v>
      </c>
    </row>
    <row r="257" spans="1:14" ht="13.15">
      <c r="B257" s="329" t="str">
        <f t="shared" si="102"/>
        <v>Total</v>
      </c>
      <c r="C257" s="444">
        <f>SUM(C247:C256)</f>
        <v>4608.1197547688398</v>
      </c>
      <c r="D257" s="444">
        <f t="shared" ref="D257:N257" si="115">SUM(D247:D256)</f>
        <v>4664.6869977427359</v>
      </c>
      <c r="E257" s="444">
        <f t="shared" si="115"/>
        <v>4722.3769360520773</v>
      </c>
      <c r="F257" s="444">
        <f t="shared" si="115"/>
        <v>4774.9628228244528</v>
      </c>
      <c r="G257" s="444">
        <f t="shared" si="115"/>
        <v>4829.9082967042887</v>
      </c>
      <c r="H257" s="444">
        <f t="shared" si="115"/>
        <v>4923.7343552279026</v>
      </c>
      <c r="I257" s="444">
        <f t="shared" si="115"/>
        <v>5011.9684232391128</v>
      </c>
      <c r="J257" s="444">
        <f t="shared" si="115"/>
        <v>5053.8814020088585</v>
      </c>
      <c r="K257" s="444">
        <f t="shared" si="115"/>
        <v>5073.6953953795346</v>
      </c>
      <c r="L257" s="444">
        <f t="shared" si="115"/>
        <v>5079.1870886520155</v>
      </c>
      <c r="M257" s="444">
        <f t="shared" si="115"/>
        <v>5081.0926059949661</v>
      </c>
      <c r="N257" s="444">
        <f t="shared" si="115"/>
        <v>5076.5813544939647</v>
      </c>
    </row>
    <row r="258" spans="1:14">
      <c r="A258" s="300">
        <f>SUM(C258:N258)</f>
        <v>0</v>
      </c>
      <c r="C258" s="300">
        <f>SUM(C247:C256)-C257</f>
        <v>0</v>
      </c>
      <c r="D258" s="300">
        <f t="shared" ref="D258:N258" si="116">SUM(D247:D256)-D257</f>
        <v>0</v>
      </c>
      <c r="E258" s="300">
        <f t="shared" si="116"/>
        <v>0</v>
      </c>
      <c r="F258" s="300">
        <f t="shared" si="116"/>
        <v>0</v>
      </c>
      <c r="G258" s="300">
        <f t="shared" si="116"/>
        <v>0</v>
      </c>
      <c r="H258" s="300">
        <f t="shared" si="116"/>
        <v>0</v>
      </c>
      <c r="I258" s="300">
        <f t="shared" si="116"/>
        <v>0</v>
      </c>
      <c r="J258" s="300">
        <f t="shared" si="116"/>
        <v>0</v>
      </c>
      <c r="K258" s="300">
        <f t="shared" si="116"/>
        <v>0</v>
      </c>
      <c r="L258" s="300">
        <f t="shared" si="116"/>
        <v>0</v>
      </c>
      <c r="M258" s="300">
        <f t="shared" si="116"/>
        <v>0</v>
      </c>
      <c r="N258" s="300">
        <f t="shared" si="116"/>
        <v>0</v>
      </c>
    </row>
    <row r="260" spans="1:14" ht="13.15">
      <c r="B260" s="332" t="s">
        <v>47</v>
      </c>
      <c r="C260" s="320"/>
      <c r="D260" s="320"/>
      <c r="E260" s="320"/>
      <c r="F260" s="320"/>
      <c r="G260" s="320"/>
      <c r="H260" s="330"/>
      <c r="I260" s="320"/>
      <c r="J260" s="320"/>
      <c r="K260" s="320"/>
      <c r="L260" s="320"/>
    </row>
    <row r="261" spans="1:14">
      <c r="C261" s="320"/>
      <c r="D261" s="320"/>
      <c r="E261" s="320"/>
      <c r="F261" s="320"/>
      <c r="G261" s="320"/>
      <c r="H261" s="330"/>
      <c r="I261" s="320"/>
      <c r="J261" s="320"/>
      <c r="K261" s="320"/>
      <c r="L261" s="320"/>
    </row>
    <row r="262" spans="1:14" ht="13.15">
      <c r="B262" s="329" t="str">
        <f t="shared" ref="B262:B273" si="117">B246</f>
        <v>Age group</v>
      </c>
      <c r="C262" s="329" t="str">
        <f t="shared" ref="C262:N262" si="118">C246</f>
        <v>2018/19</v>
      </c>
      <c r="D262" s="329" t="str">
        <f t="shared" si="118"/>
        <v>2019/20</v>
      </c>
      <c r="E262" s="329" t="str">
        <f t="shared" si="118"/>
        <v>2020/21</v>
      </c>
      <c r="F262" s="329" t="str">
        <f t="shared" si="118"/>
        <v>2021/22</v>
      </c>
      <c r="G262" s="329" t="str">
        <f t="shared" si="118"/>
        <v>2022/23</v>
      </c>
      <c r="H262" s="329" t="str">
        <f t="shared" si="118"/>
        <v>2023/24</v>
      </c>
      <c r="I262" s="329" t="str">
        <f t="shared" si="118"/>
        <v>2024/25</v>
      </c>
      <c r="J262" s="329" t="str">
        <f t="shared" si="118"/>
        <v>2025/26</v>
      </c>
      <c r="K262" s="329" t="str">
        <f t="shared" si="118"/>
        <v>2026/27</v>
      </c>
      <c r="L262" s="329" t="str">
        <f t="shared" si="118"/>
        <v>2027/28</v>
      </c>
      <c r="M262" s="329" t="str">
        <f t="shared" si="118"/>
        <v>2028/29</v>
      </c>
      <c r="N262" s="329" t="str">
        <f t="shared" si="118"/>
        <v>2029/30</v>
      </c>
    </row>
    <row r="263" spans="1:14" ht="13.15">
      <c r="B263" s="329" t="str">
        <f t="shared" si="117"/>
        <v>20-24</v>
      </c>
      <c r="C263" s="444">
        <f t="shared" ref="C263:C272" si="119">C93-C229</f>
        <v>353.66834755629736</v>
      </c>
      <c r="D263" s="444">
        <f t="shared" ref="D263:N263" si="120">D93-D229</f>
        <v>388.24090398097297</v>
      </c>
      <c r="E263" s="444">
        <f t="shared" si="120"/>
        <v>412.33178474245932</v>
      </c>
      <c r="F263" s="444">
        <f t="shared" si="120"/>
        <v>429.60915019748131</v>
      </c>
      <c r="G263" s="444">
        <f t="shared" si="120"/>
        <v>443.99895154791204</v>
      </c>
      <c r="H263" s="444">
        <f t="shared" si="120"/>
        <v>465.80763884467751</v>
      </c>
      <c r="I263" s="444">
        <f t="shared" si="120"/>
        <v>482.42383788397393</v>
      </c>
      <c r="J263" s="444">
        <f t="shared" si="120"/>
        <v>484.75622946413108</v>
      </c>
      <c r="K263" s="444">
        <f t="shared" si="120"/>
        <v>482.02336993553837</v>
      </c>
      <c r="L263" s="444">
        <f t="shared" si="120"/>
        <v>477.12298834404874</v>
      </c>
      <c r="M263" s="444">
        <f t="shared" si="120"/>
        <v>473.06022384453649</v>
      </c>
      <c r="N263" s="444">
        <f t="shared" si="120"/>
        <v>468.74677467750928</v>
      </c>
    </row>
    <row r="264" spans="1:14" ht="13.15">
      <c r="B264" s="329" t="str">
        <f t="shared" si="117"/>
        <v>25-29</v>
      </c>
      <c r="C264" s="444">
        <f t="shared" si="119"/>
        <v>1038.087861710366</v>
      </c>
      <c r="D264" s="444">
        <f t="shared" ref="D264:N264" si="121">D94-D230</f>
        <v>979.63912838558474</v>
      </c>
      <c r="E264" s="444">
        <f t="shared" si="121"/>
        <v>942.65826704192034</v>
      </c>
      <c r="F264" s="444">
        <f t="shared" si="121"/>
        <v>921.41449143310911</v>
      </c>
      <c r="G264" s="444">
        <f t="shared" si="121"/>
        <v>912.71024873255249</v>
      </c>
      <c r="H264" s="444">
        <f t="shared" si="121"/>
        <v>924.61546867065817</v>
      </c>
      <c r="I264" s="444">
        <f t="shared" si="121"/>
        <v>938.75161459381457</v>
      </c>
      <c r="J264" s="444">
        <f t="shared" si="121"/>
        <v>939.56224015077055</v>
      </c>
      <c r="K264" s="444">
        <f t="shared" si="121"/>
        <v>934.84950993295502</v>
      </c>
      <c r="L264" s="444">
        <f t="shared" si="121"/>
        <v>927.13289651159823</v>
      </c>
      <c r="M264" s="444">
        <f t="shared" si="121"/>
        <v>919.99119958517315</v>
      </c>
      <c r="N264" s="444">
        <f t="shared" si="121"/>
        <v>912.31204979010306</v>
      </c>
    </row>
    <row r="265" spans="1:14" ht="13.15">
      <c r="B265" s="329" t="str">
        <f t="shared" si="117"/>
        <v>30-34</v>
      </c>
      <c r="C265" s="444">
        <f t="shared" si="119"/>
        <v>1135.8919620541826</v>
      </c>
      <c r="D265" s="444">
        <f t="shared" ref="D265:N265" si="122">D95-D231</f>
        <v>1120.8938181017554</v>
      </c>
      <c r="E265" s="444">
        <f t="shared" si="122"/>
        <v>1096.8272904879436</v>
      </c>
      <c r="F265" s="444">
        <f t="shared" si="122"/>
        <v>1072.9099440585658</v>
      </c>
      <c r="G265" s="444">
        <f t="shared" si="122"/>
        <v>1053.8351308530098</v>
      </c>
      <c r="H265" s="444">
        <f t="shared" si="122"/>
        <v>1048.0327459773721</v>
      </c>
      <c r="I265" s="444">
        <f t="shared" si="122"/>
        <v>1047.2042625305173</v>
      </c>
      <c r="J265" s="444">
        <f t="shared" si="122"/>
        <v>1041.8006996238296</v>
      </c>
      <c r="K265" s="444">
        <f t="shared" si="122"/>
        <v>1034.5818983679994</v>
      </c>
      <c r="L265" s="444">
        <f t="shared" si="122"/>
        <v>1026.1402433100022</v>
      </c>
      <c r="M265" s="444">
        <f t="shared" si="122"/>
        <v>1018.152174563293</v>
      </c>
      <c r="N265" s="444">
        <f t="shared" si="122"/>
        <v>1009.928321272973</v>
      </c>
    </row>
    <row r="266" spans="1:14" ht="13.15">
      <c r="B266" s="329" t="str">
        <f t="shared" si="117"/>
        <v>35-39</v>
      </c>
      <c r="C266" s="444">
        <f t="shared" si="119"/>
        <v>1087.0937489532164</v>
      </c>
      <c r="D266" s="444">
        <f t="shared" ref="D266:N266" si="123">D96-D232</f>
        <v>1074.5633194376292</v>
      </c>
      <c r="E266" s="444">
        <f t="shared" si="123"/>
        <v>1059.9862448697052</v>
      </c>
      <c r="F266" s="444">
        <f t="shared" si="123"/>
        <v>1044.9068078047671</v>
      </c>
      <c r="G266" s="444">
        <f t="shared" si="123"/>
        <v>1030.9139476053065</v>
      </c>
      <c r="H266" s="444">
        <f t="shared" si="123"/>
        <v>1023.6115878806197</v>
      </c>
      <c r="I266" s="444">
        <f t="shared" si="123"/>
        <v>1018.0614068721243</v>
      </c>
      <c r="J266" s="444">
        <f t="shared" si="123"/>
        <v>1008.986694762193</v>
      </c>
      <c r="K266" s="444">
        <f t="shared" si="123"/>
        <v>999.10180916230308</v>
      </c>
      <c r="L266" s="444">
        <f t="shared" si="123"/>
        <v>989.01568669006338</v>
      </c>
      <c r="M266" s="444">
        <f t="shared" si="123"/>
        <v>979.80939568008091</v>
      </c>
      <c r="N266" s="444">
        <f t="shared" si="123"/>
        <v>970.88062719677328</v>
      </c>
    </row>
    <row r="267" spans="1:14" ht="13.15">
      <c r="B267" s="329" t="str">
        <f t="shared" si="117"/>
        <v>40-44</v>
      </c>
      <c r="C267" s="444">
        <f t="shared" si="119"/>
        <v>878.11540721102915</v>
      </c>
      <c r="D267" s="444">
        <f t="shared" ref="D267:N267" si="124">D97-D233</f>
        <v>905.26839267967</v>
      </c>
      <c r="E267" s="444">
        <f t="shared" si="124"/>
        <v>920.74424054390533</v>
      </c>
      <c r="F267" s="444">
        <f t="shared" si="124"/>
        <v>929.29168088274889</v>
      </c>
      <c r="G267" s="444">
        <f t="shared" si="124"/>
        <v>933.83800806845863</v>
      </c>
      <c r="H267" s="444">
        <f t="shared" si="124"/>
        <v>939.77136533819566</v>
      </c>
      <c r="I267" s="444">
        <f t="shared" si="124"/>
        <v>943.42932150497575</v>
      </c>
      <c r="J267" s="444">
        <f t="shared" si="124"/>
        <v>941.07977732487041</v>
      </c>
      <c r="K267" s="444">
        <f t="shared" si="124"/>
        <v>935.80632493332575</v>
      </c>
      <c r="L267" s="444">
        <f t="shared" si="124"/>
        <v>928.83434103100956</v>
      </c>
      <c r="M267" s="444">
        <f t="shared" si="124"/>
        <v>921.60579300400821</v>
      </c>
      <c r="N267" s="444">
        <f t="shared" si="124"/>
        <v>913.98765276977304</v>
      </c>
    </row>
    <row r="268" spans="1:14" ht="13.15">
      <c r="B268" s="329" t="str">
        <f t="shared" si="117"/>
        <v>45-49</v>
      </c>
      <c r="C268" s="444">
        <f t="shared" si="119"/>
        <v>654.49114330192901</v>
      </c>
      <c r="D268" s="444">
        <f t="shared" ref="D268:N268" si="125">D98-D234</f>
        <v>686.41819490286684</v>
      </c>
      <c r="E268" s="444">
        <f t="shared" si="125"/>
        <v>712.67867973380396</v>
      </c>
      <c r="F268" s="444">
        <f t="shared" si="125"/>
        <v>734.3719960647062</v>
      </c>
      <c r="G268" s="444">
        <f t="shared" si="125"/>
        <v>752.48668137252912</v>
      </c>
      <c r="H268" s="444">
        <f t="shared" si="125"/>
        <v>770.73605156312578</v>
      </c>
      <c r="I268" s="444">
        <f t="shared" si="125"/>
        <v>785.55379823114743</v>
      </c>
      <c r="J268" s="444">
        <f t="shared" si="125"/>
        <v>793.57053554732283</v>
      </c>
      <c r="K268" s="444">
        <f t="shared" si="125"/>
        <v>797.35161964999668</v>
      </c>
      <c r="L268" s="444">
        <f t="shared" si="125"/>
        <v>798.03261515703593</v>
      </c>
      <c r="M268" s="444">
        <f t="shared" si="125"/>
        <v>797.0208026003944</v>
      </c>
      <c r="N268" s="444">
        <f t="shared" si="125"/>
        <v>794.43460233062194</v>
      </c>
    </row>
    <row r="269" spans="1:14" ht="13.15">
      <c r="B269" s="329" t="str">
        <f t="shared" si="117"/>
        <v>50-54</v>
      </c>
      <c r="C269" s="444">
        <f t="shared" si="119"/>
        <v>408.48681388974205</v>
      </c>
      <c r="D269" s="444">
        <f t="shared" ref="D269:N269" si="126">D99-D235</f>
        <v>443.86761375380775</v>
      </c>
      <c r="E269" s="444">
        <f t="shared" si="126"/>
        <v>473.43220007274147</v>
      </c>
      <c r="F269" s="444">
        <f t="shared" si="126"/>
        <v>498.88989618479582</v>
      </c>
      <c r="G269" s="444">
        <f t="shared" si="126"/>
        <v>521.33501102816172</v>
      </c>
      <c r="H269" s="444">
        <f t="shared" si="126"/>
        <v>543.58853357482576</v>
      </c>
      <c r="I269" s="444">
        <f t="shared" si="126"/>
        <v>562.91680876873943</v>
      </c>
      <c r="J269" s="444">
        <f t="shared" si="126"/>
        <v>576.66638218857179</v>
      </c>
      <c r="K269" s="444">
        <f t="shared" si="126"/>
        <v>586.59662015872323</v>
      </c>
      <c r="L269" s="444">
        <f t="shared" si="126"/>
        <v>593.45077503547759</v>
      </c>
      <c r="M269" s="444">
        <f t="shared" si="126"/>
        <v>598.22500725445468</v>
      </c>
      <c r="N269" s="444">
        <f t="shared" si="126"/>
        <v>601.00693074218736</v>
      </c>
    </row>
    <row r="270" spans="1:14" ht="13.15">
      <c r="B270" s="329" t="str">
        <f t="shared" si="117"/>
        <v>55-59</v>
      </c>
      <c r="C270" s="444">
        <f t="shared" si="119"/>
        <v>232.58944842202538</v>
      </c>
      <c r="D270" s="444">
        <f t="shared" ref="D270:N270" si="127">D100-D236</f>
        <v>225.22669574478732</v>
      </c>
      <c r="E270" s="444">
        <f t="shared" si="127"/>
        <v>225.8314767015124</v>
      </c>
      <c r="F270" s="444">
        <f t="shared" si="127"/>
        <v>230.72830400580963</v>
      </c>
      <c r="G270" s="444">
        <f t="shared" si="127"/>
        <v>237.93318995812189</v>
      </c>
      <c r="H270" s="444">
        <f t="shared" si="127"/>
        <v>247.49812252146137</v>
      </c>
      <c r="I270" s="444">
        <f t="shared" si="127"/>
        <v>256.91514278850627</v>
      </c>
      <c r="J270" s="444">
        <f t="shared" si="127"/>
        <v>264.1924767391954</v>
      </c>
      <c r="K270" s="444">
        <f t="shared" si="127"/>
        <v>270.04871660917928</v>
      </c>
      <c r="L270" s="444">
        <f t="shared" si="127"/>
        <v>274.66319781925051</v>
      </c>
      <c r="M270" s="444">
        <f t="shared" si="127"/>
        <v>278.40757511808408</v>
      </c>
      <c r="N270" s="444">
        <f t="shared" si="127"/>
        <v>281.18252871154289</v>
      </c>
    </row>
    <row r="271" spans="1:14" ht="13.15">
      <c r="B271" s="329" t="str">
        <f t="shared" si="117"/>
        <v>60-64</v>
      </c>
      <c r="C271" s="444">
        <f t="shared" si="119"/>
        <v>88.234511019317836</v>
      </c>
      <c r="D271" s="444">
        <f t="shared" ref="D271:N271" si="128">D101-D237</f>
        <v>85.201654394448539</v>
      </c>
      <c r="E271" s="444">
        <f t="shared" si="128"/>
        <v>82.578454180020259</v>
      </c>
      <c r="F271" s="444">
        <f t="shared" si="128"/>
        <v>81.329322534624396</v>
      </c>
      <c r="G271" s="444">
        <f t="shared" si="128"/>
        <v>81.481361193085291</v>
      </c>
      <c r="H271" s="444">
        <f t="shared" si="128"/>
        <v>83.293470238215832</v>
      </c>
      <c r="I271" s="444">
        <f t="shared" si="128"/>
        <v>85.558058568904755</v>
      </c>
      <c r="J271" s="444">
        <f t="shared" si="128"/>
        <v>87.307480770025791</v>
      </c>
      <c r="K271" s="444">
        <f t="shared" si="128"/>
        <v>88.846459997144621</v>
      </c>
      <c r="L271" s="444">
        <f t="shared" si="128"/>
        <v>90.186037591588217</v>
      </c>
      <c r="M271" s="444">
        <f t="shared" si="128"/>
        <v>91.42296570489188</v>
      </c>
      <c r="N271" s="444">
        <f t="shared" si="128"/>
        <v>92.438511948625006</v>
      </c>
    </row>
    <row r="272" spans="1:14" ht="13.15">
      <c r="B272" s="329" t="str">
        <f t="shared" si="117"/>
        <v>65 plus</v>
      </c>
      <c r="C272" s="444">
        <f t="shared" si="119"/>
        <v>19.835254422983411</v>
      </c>
      <c r="D272" s="444">
        <f t="shared" ref="D272:N272" si="129">D102-D238</f>
        <v>28.107568884870172</v>
      </c>
      <c r="E272" s="444">
        <f t="shared" si="129"/>
        <v>32.938383936359415</v>
      </c>
      <c r="F272" s="444">
        <f t="shared" si="129"/>
        <v>35.688310445032727</v>
      </c>
      <c r="G272" s="444">
        <f t="shared" si="129"/>
        <v>37.35284648551545</v>
      </c>
      <c r="H272" s="444">
        <f t="shared" si="129"/>
        <v>38.774583955769053</v>
      </c>
      <c r="I272" s="444">
        <f t="shared" si="129"/>
        <v>39.956081656211033</v>
      </c>
      <c r="J272" s="444">
        <f t="shared" si="129"/>
        <v>40.734768999692648</v>
      </c>
      <c r="K272" s="444">
        <f t="shared" si="129"/>
        <v>41.329719256700244</v>
      </c>
      <c r="L272" s="444">
        <f t="shared" si="129"/>
        <v>41.819204092592713</v>
      </c>
      <c r="M272" s="444">
        <f t="shared" si="129"/>
        <v>42.283240470617713</v>
      </c>
      <c r="N272" s="444">
        <f t="shared" si="129"/>
        <v>42.694042599690832</v>
      </c>
    </row>
    <row r="273" spans="1:14" ht="13.15">
      <c r="B273" s="329" t="str">
        <f t="shared" si="117"/>
        <v>Total</v>
      </c>
      <c r="C273" s="444">
        <f>SUM(C263:C272)</f>
        <v>5896.4944985410893</v>
      </c>
      <c r="D273" s="444">
        <f t="shared" ref="D273:N273" si="130">SUM(D263:D272)</f>
        <v>5937.4272902663934</v>
      </c>
      <c r="E273" s="444">
        <f t="shared" si="130"/>
        <v>5960.0070223103703</v>
      </c>
      <c r="F273" s="444">
        <f t="shared" si="130"/>
        <v>5979.1399036116409</v>
      </c>
      <c r="G273" s="444">
        <f t="shared" si="130"/>
        <v>6005.8853768446525</v>
      </c>
      <c r="H273" s="444">
        <f t="shared" si="130"/>
        <v>6085.7295685649215</v>
      </c>
      <c r="I273" s="444">
        <f t="shared" si="130"/>
        <v>6160.7703333989139</v>
      </c>
      <c r="J273" s="444">
        <f t="shared" si="130"/>
        <v>6178.6572855706036</v>
      </c>
      <c r="K273" s="444">
        <f t="shared" si="130"/>
        <v>6170.5360480038662</v>
      </c>
      <c r="L273" s="444">
        <f t="shared" si="130"/>
        <v>6146.3979855826683</v>
      </c>
      <c r="M273" s="444">
        <f t="shared" si="130"/>
        <v>6119.9783778255351</v>
      </c>
      <c r="N273" s="444">
        <f t="shared" si="130"/>
        <v>6087.6120420397992</v>
      </c>
    </row>
    <row r="274" spans="1:14">
      <c r="A274" s="300">
        <f>SUM(C274:N274)</f>
        <v>0</v>
      </c>
      <c r="C274" s="300">
        <f>SUM(C263:C272)-C273</f>
        <v>0</v>
      </c>
      <c r="D274" s="300">
        <f t="shared" ref="D274:N274" si="131">SUM(D263:D272)-D273</f>
        <v>0</v>
      </c>
      <c r="E274" s="300">
        <f t="shared" si="131"/>
        <v>0</v>
      </c>
      <c r="F274" s="300">
        <f t="shared" si="131"/>
        <v>0</v>
      </c>
      <c r="G274" s="300">
        <f t="shared" si="131"/>
        <v>0</v>
      </c>
      <c r="H274" s="300">
        <f t="shared" si="131"/>
        <v>0</v>
      </c>
      <c r="I274" s="300">
        <f t="shared" si="131"/>
        <v>0</v>
      </c>
      <c r="J274" s="300">
        <f t="shared" si="131"/>
        <v>0</v>
      </c>
      <c r="K274" s="300">
        <f t="shared" si="131"/>
        <v>0</v>
      </c>
      <c r="L274" s="300">
        <f t="shared" si="131"/>
        <v>0</v>
      </c>
      <c r="M274" s="300">
        <f t="shared" si="131"/>
        <v>0</v>
      </c>
      <c r="N274" s="300">
        <f t="shared" si="131"/>
        <v>0</v>
      </c>
    </row>
    <row r="275" spans="1:14" ht="15">
      <c r="B275" s="331"/>
      <c r="H275" s="318"/>
    </row>
    <row r="276" spans="1:14" ht="15">
      <c r="B276" s="331" t="s">
        <v>517</v>
      </c>
      <c r="H276" s="318"/>
    </row>
    <row r="277" spans="1:14" ht="15">
      <c r="B277" s="331"/>
      <c r="H277" s="318"/>
    </row>
    <row r="278" spans="1:14" ht="15">
      <c r="B278" s="331"/>
      <c r="C278" s="317" t="str">
        <f>C262</f>
        <v>2018/19</v>
      </c>
      <c r="D278" s="317" t="str">
        <f t="shared" ref="D278:N278" si="132">D262</f>
        <v>2019/20</v>
      </c>
      <c r="E278" s="317" t="str">
        <f t="shared" si="132"/>
        <v>2020/21</v>
      </c>
      <c r="F278" s="317" t="str">
        <f t="shared" si="132"/>
        <v>2021/22</v>
      </c>
      <c r="G278" s="317" t="str">
        <f t="shared" si="132"/>
        <v>2022/23</v>
      </c>
      <c r="H278" s="317" t="str">
        <f t="shared" si="132"/>
        <v>2023/24</v>
      </c>
      <c r="I278" s="317" t="str">
        <f t="shared" si="132"/>
        <v>2024/25</v>
      </c>
      <c r="J278" s="317" t="str">
        <f t="shared" si="132"/>
        <v>2025/26</v>
      </c>
      <c r="K278" s="317" t="str">
        <f t="shared" si="132"/>
        <v>2026/27</v>
      </c>
      <c r="L278" s="317" t="str">
        <f t="shared" si="132"/>
        <v>2027/28</v>
      </c>
      <c r="M278" s="317" t="str">
        <f t="shared" si="132"/>
        <v>2028/29</v>
      </c>
      <c r="N278" s="317" t="str">
        <f t="shared" si="132"/>
        <v>2029/30</v>
      </c>
    </row>
    <row r="279" spans="1:14" ht="13.15">
      <c r="B279" s="317" t="s">
        <v>218</v>
      </c>
      <c r="C279" s="444">
        <f>C223+C239</f>
        <v>1306.4044673720468</v>
      </c>
      <c r="D279" s="444">
        <f t="shared" ref="D279:N279" si="133">D223+D239</f>
        <v>1318.3000026873985</v>
      </c>
      <c r="E279" s="444">
        <f t="shared" si="133"/>
        <v>1358.4629394088774</v>
      </c>
      <c r="F279" s="444">
        <f t="shared" si="133"/>
        <v>1376.7393224968105</v>
      </c>
      <c r="G279" s="444">
        <f t="shared" si="133"/>
        <v>1391.0995910401632</v>
      </c>
      <c r="H279" s="444">
        <f t="shared" si="133"/>
        <v>1418.2913982717605</v>
      </c>
      <c r="I279" s="444">
        <f t="shared" si="133"/>
        <v>1443.8198193042399</v>
      </c>
      <c r="J279" s="444">
        <f t="shared" si="133"/>
        <v>1454.8475243537832</v>
      </c>
      <c r="K279" s="444">
        <f t="shared" si="133"/>
        <v>1459.167758179</v>
      </c>
      <c r="L279" s="444">
        <f t="shared" si="133"/>
        <v>1459.2373053745882</v>
      </c>
      <c r="M279" s="444">
        <f t="shared" si="133"/>
        <v>1458.3910435840353</v>
      </c>
      <c r="N279" s="444">
        <f t="shared" si="133"/>
        <v>1455.6727305098589</v>
      </c>
    </row>
    <row r="280" spans="1:14" ht="13.15">
      <c r="B280" s="317" t="s">
        <v>219</v>
      </c>
      <c r="C280" s="444">
        <f>C155+C171</f>
        <v>239.38652723306518</v>
      </c>
      <c r="D280" s="444">
        <f t="shared" ref="D280:N280" si="134">D155+D171</f>
        <v>242.57694146482777</v>
      </c>
      <c r="E280" s="444">
        <f t="shared" si="134"/>
        <v>246.25033190288281</v>
      </c>
      <c r="F280" s="444">
        <f t="shared" si="134"/>
        <v>250.09909144122076</v>
      </c>
      <c r="G280" s="444">
        <f t="shared" si="134"/>
        <v>254.61962485373533</v>
      </c>
      <c r="H280" s="444">
        <f t="shared" si="134"/>
        <v>261.21656349847615</v>
      </c>
      <c r="I280" s="444">
        <f t="shared" si="134"/>
        <v>267.76855696057942</v>
      </c>
      <c r="J280" s="444">
        <f t="shared" si="134"/>
        <v>272.40096844180511</v>
      </c>
      <c r="K280" s="444">
        <f t="shared" si="134"/>
        <v>276.02892987725875</v>
      </c>
      <c r="L280" s="444">
        <f t="shared" si="134"/>
        <v>278.8777189957267</v>
      </c>
      <c r="M280" s="444">
        <f t="shared" si="134"/>
        <v>281.32305515136369</v>
      </c>
      <c r="N280" s="444">
        <f t="shared" si="134"/>
        <v>283.19642897318693</v>
      </c>
    </row>
    <row r="281" spans="1:14" ht="13.15">
      <c r="B281" s="317" t="s">
        <v>527</v>
      </c>
      <c r="C281" s="444">
        <f>C189+C205</f>
        <v>5.1426856630203943</v>
      </c>
      <c r="D281" s="444">
        <f t="shared" ref="D281:N281" si="135">D189+D205</f>
        <v>5.2286224700102988</v>
      </c>
      <c r="E281" s="444">
        <f t="shared" si="135"/>
        <v>5.3157546990971003</v>
      </c>
      <c r="F281" s="444">
        <f t="shared" si="135"/>
        <v>5.3868744619490325</v>
      </c>
      <c r="G281" s="444">
        <f t="shared" si="135"/>
        <v>5.4540788706986101</v>
      </c>
      <c r="H281" s="444">
        <f t="shared" si="135"/>
        <v>5.5533114936409405</v>
      </c>
      <c r="I281" s="444">
        <f t="shared" si="135"/>
        <v>5.6439289892801936</v>
      </c>
      <c r="J281" s="444">
        <f t="shared" si="135"/>
        <v>5.6886498861013841</v>
      </c>
      <c r="K281" s="444">
        <f t="shared" si="135"/>
        <v>5.7101123875712583</v>
      </c>
      <c r="L281" s="444">
        <f t="shared" si="135"/>
        <v>5.7157588651556059</v>
      </c>
      <c r="M281" s="444">
        <f t="shared" si="135"/>
        <v>5.715842180703353</v>
      </c>
      <c r="N281" s="444">
        <f t="shared" si="135"/>
        <v>5.7081133036993723</v>
      </c>
    </row>
    <row r="282" spans="1:14" ht="13.15">
      <c r="B282" s="317" t="s">
        <v>220</v>
      </c>
      <c r="C282" s="444">
        <f>C121+C137</f>
        <v>1061.8752544759611</v>
      </c>
      <c r="D282" s="444">
        <f t="shared" ref="D282:N282" si="136">D121+D137</f>
        <v>1070.4944387525607</v>
      </c>
      <c r="E282" s="444">
        <f t="shared" si="136"/>
        <v>1106.8968528068972</v>
      </c>
      <c r="F282" s="444">
        <f t="shared" si="136"/>
        <v>1121.253356593641</v>
      </c>
      <c r="G282" s="444">
        <f t="shared" si="136"/>
        <v>1131.0258873157295</v>
      </c>
      <c r="H282" s="444">
        <f t="shared" si="136"/>
        <v>1151.5215232796434</v>
      </c>
      <c r="I282" s="444">
        <f t="shared" si="136"/>
        <v>1170.4073333543804</v>
      </c>
      <c r="J282" s="444">
        <f t="shared" si="136"/>
        <v>1176.7579060258768</v>
      </c>
      <c r="K282" s="444">
        <f t="shared" si="136"/>
        <v>1177.42871591417</v>
      </c>
      <c r="L282" s="444">
        <f t="shared" si="136"/>
        <v>1174.6438275137059</v>
      </c>
      <c r="M282" s="444">
        <f t="shared" si="136"/>
        <v>1171.3521462519682</v>
      </c>
      <c r="N282" s="444">
        <f t="shared" si="136"/>
        <v>1166.7681882329725</v>
      </c>
    </row>
    <row r="283" spans="1:14" ht="15">
      <c r="A283" s="300">
        <f>SUM(C283:N283)</f>
        <v>0</v>
      </c>
      <c r="B283" s="331"/>
      <c r="C283" s="300">
        <f>C279-C280-C281-C282</f>
        <v>0</v>
      </c>
      <c r="D283" s="300">
        <f t="shared" ref="D283:N283" si="137">D279-D280-D281-D282</f>
        <v>0</v>
      </c>
      <c r="E283" s="300">
        <f t="shared" si="137"/>
        <v>0</v>
      </c>
      <c r="F283" s="300">
        <f t="shared" si="137"/>
        <v>0</v>
      </c>
      <c r="G283" s="300">
        <f t="shared" si="137"/>
        <v>0</v>
      </c>
      <c r="H283" s="300">
        <f t="shared" si="137"/>
        <v>0</v>
      </c>
      <c r="I283" s="300">
        <f t="shared" si="137"/>
        <v>0</v>
      </c>
      <c r="J283" s="300">
        <f t="shared" si="137"/>
        <v>0</v>
      </c>
      <c r="K283" s="300">
        <f t="shared" si="137"/>
        <v>0</v>
      </c>
      <c r="L283" s="300">
        <f t="shared" si="137"/>
        <v>0</v>
      </c>
      <c r="M283" s="300">
        <f t="shared" si="137"/>
        <v>0</v>
      </c>
      <c r="N283" s="300">
        <f t="shared" si="137"/>
        <v>0</v>
      </c>
    </row>
    <row r="284" spans="1:14" ht="15">
      <c r="B284" s="331"/>
      <c r="H284" s="318"/>
    </row>
    <row r="285" spans="1:14" ht="15">
      <c r="B285" s="331" t="s">
        <v>265</v>
      </c>
      <c r="F285" s="355"/>
      <c r="G285" s="355" t="s">
        <v>266</v>
      </c>
      <c r="H285" s="318"/>
    </row>
    <row r="286" spans="1:14" ht="15">
      <c r="B286" s="331"/>
      <c r="H286" s="318"/>
    </row>
    <row r="287" spans="1:14" ht="15">
      <c r="B287" s="331" t="s">
        <v>211</v>
      </c>
      <c r="H287" s="318"/>
    </row>
    <row r="288" spans="1:14" ht="15">
      <c r="B288" s="331"/>
      <c r="H288" s="318"/>
    </row>
    <row r="289" spans="2:15" ht="15">
      <c r="B289" s="331"/>
      <c r="C289" s="317" t="str">
        <f>C278</f>
        <v>2018/19</v>
      </c>
      <c r="D289" s="317" t="str">
        <f t="shared" ref="D289:N289" si="138">D278</f>
        <v>2019/20</v>
      </c>
      <c r="E289" s="317" t="str">
        <f t="shared" si="138"/>
        <v>2020/21</v>
      </c>
      <c r="F289" s="317" t="str">
        <f t="shared" si="138"/>
        <v>2021/22</v>
      </c>
      <c r="G289" s="317" t="str">
        <f t="shared" si="138"/>
        <v>2022/23</v>
      </c>
      <c r="H289" s="317" t="str">
        <f t="shared" si="138"/>
        <v>2023/24</v>
      </c>
      <c r="I289" s="317" t="str">
        <f t="shared" si="138"/>
        <v>2024/25</v>
      </c>
      <c r="J289" s="317" t="str">
        <f t="shared" si="138"/>
        <v>2025/26</v>
      </c>
      <c r="K289" s="317" t="str">
        <f t="shared" si="138"/>
        <v>2026/27</v>
      </c>
      <c r="L289" s="317" t="str">
        <f t="shared" si="138"/>
        <v>2027/28</v>
      </c>
      <c r="M289" s="317" t="str">
        <f t="shared" si="138"/>
        <v>2028/29</v>
      </c>
      <c r="N289" s="317" t="str">
        <f t="shared" si="138"/>
        <v>2029/30</v>
      </c>
    </row>
    <row r="290" spans="2:15" ht="15">
      <c r="B290" s="331"/>
      <c r="C290" s="444">
        <f>C53+C69-C15</f>
        <v>0</v>
      </c>
      <c r="D290" s="444">
        <f>D53+D69-D15</f>
        <v>0</v>
      </c>
      <c r="E290" s="444">
        <f>E53+E69-E15</f>
        <v>0</v>
      </c>
      <c r="F290" s="444">
        <f t="shared" ref="F290:N290" si="139">F53+F69-F15</f>
        <v>0</v>
      </c>
      <c r="G290" s="444">
        <f t="shared" si="139"/>
        <v>0</v>
      </c>
      <c r="H290" s="444">
        <f t="shared" si="139"/>
        <v>0</v>
      </c>
      <c r="I290" s="444">
        <f t="shared" si="139"/>
        <v>0</v>
      </c>
      <c r="J290" s="444">
        <f t="shared" si="139"/>
        <v>0</v>
      </c>
      <c r="K290" s="444">
        <f t="shared" si="139"/>
        <v>0</v>
      </c>
      <c r="L290" s="444">
        <f t="shared" si="139"/>
        <v>0</v>
      </c>
      <c r="M290" s="444">
        <f t="shared" si="139"/>
        <v>0</v>
      </c>
      <c r="N290" s="444">
        <f t="shared" si="139"/>
        <v>0</v>
      </c>
    </row>
    <row r="291" spans="2:15" ht="15">
      <c r="B291" s="331"/>
      <c r="H291" s="318"/>
    </row>
    <row r="292" spans="2:15" ht="15">
      <c r="B292" s="331" t="s">
        <v>263</v>
      </c>
      <c r="H292" s="318"/>
    </row>
    <row r="293" spans="2:15" ht="15">
      <c r="B293" s="331"/>
      <c r="C293" s="356" t="str">
        <f t="shared" ref="C293:N293" si="140">C262</f>
        <v>2018/19</v>
      </c>
      <c r="D293" s="356" t="str">
        <f t="shared" si="140"/>
        <v>2019/20</v>
      </c>
      <c r="E293" s="356" t="str">
        <f t="shared" si="140"/>
        <v>2020/21</v>
      </c>
      <c r="F293" s="356" t="str">
        <f t="shared" si="140"/>
        <v>2021/22</v>
      </c>
      <c r="G293" s="356" t="str">
        <f t="shared" si="140"/>
        <v>2022/23</v>
      </c>
      <c r="H293" s="356" t="str">
        <f t="shared" si="140"/>
        <v>2023/24</v>
      </c>
      <c r="I293" s="356" t="str">
        <f t="shared" si="140"/>
        <v>2024/25</v>
      </c>
      <c r="J293" s="356" t="str">
        <f t="shared" si="140"/>
        <v>2025/26</v>
      </c>
      <c r="K293" s="356" t="str">
        <f t="shared" si="140"/>
        <v>2026/27</v>
      </c>
      <c r="L293" s="356" t="str">
        <f t="shared" si="140"/>
        <v>2027/28</v>
      </c>
      <c r="M293" s="356" t="str">
        <f t="shared" si="140"/>
        <v>2028/29</v>
      </c>
      <c r="N293" s="356" t="str">
        <f t="shared" si="140"/>
        <v>2029/30</v>
      </c>
    </row>
    <row r="294" spans="2:15" ht="13.15">
      <c r="B294" s="354" t="s">
        <v>267</v>
      </c>
      <c r="C294" s="444">
        <f>C36-C15+C279-C290</f>
        <v>1415.8000373865975</v>
      </c>
      <c r="D294" s="444">
        <f>D36-D15+D279-D290</f>
        <v>1438.7326097621979</v>
      </c>
      <c r="E294" s="444">
        <f>E36-E15+E279-E290</f>
        <v>1448.4580905704556</v>
      </c>
      <c r="F294" s="444">
        <f t="shared" ref="F294:N294" si="141">F36-F15+F279-F290</f>
        <v>1472.7905381530122</v>
      </c>
      <c r="G294" s="444">
        <f t="shared" si="141"/>
        <v>1591.9616485156419</v>
      </c>
      <c r="H294" s="444">
        <f t="shared" si="141"/>
        <v>1607.0946521494448</v>
      </c>
      <c r="I294" s="444">
        <f t="shared" si="141"/>
        <v>1514.6474552952159</v>
      </c>
      <c r="J294" s="444">
        <f t="shared" si="141"/>
        <v>1470.8605139829397</v>
      </c>
      <c r="K294" s="444">
        <f t="shared" si="141"/>
        <v>1440.5909362258708</v>
      </c>
      <c r="L294" s="444">
        <f t="shared" si="141"/>
        <v>1433.8769531698522</v>
      </c>
      <c r="M294" s="444">
        <f t="shared" si="141"/>
        <v>1418.7951432231239</v>
      </c>
      <c r="N294" s="444">
        <f t="shared" si="141"/>
        <v>1432.1854571863837</v>
      </c>
    </row>
    <row r="295" spans="2:15" ht="12.75" customHeight="1">
      <c r="B295" s="1405" t="s">
        <v>264</v>
      </c>
      <c r="C295" s="1405"/>
      <c r="D295" s="1405"/>
      <c r="E295" s="1405"/>
      <c r="F295" s="1405"/>
      <c r="G295" s="1405"/>
      <c r="H295" s="1405"/>
      <c r="I295" s="1405"/>
      <c r="J295" s="1405"/>
      <c r="K295" s="1405"/>
      <c r="L295" s="1405"/>
      <c r="M295" s="1405"/>
      <c r="N295" s="1405"/>
    </row>
    <row r="296" spans="2:15" ht="13.15">
      <c r="B296" s="317" t="s">
        <v>0</v>
      </c>
      <c r="C296" s="274">
        <f>IF(C294&lt;0,0,C294)</f>
        <v>1415.8000373865975</v>
      </c>
      <c r="D296" s="274">
        <f t="shared" ref="D296:N296" si="142">IF(D294&lt;0,0,D294)</f>
        <v>1438.7326097621979</v>
      </c>
      <c r="E296" s="274">
        <f t="shared" si="142"/>
        <v>1448.4580905704556</v>
      </c>
      <c r="F296" s="274">
        <f t="shared" si="142"/>
        <v>1472.7905381530122</v>
      </c>
      <c r="G296" s="274">
        <f t="shared" si="142"/>
        <v>1591.9616485156419</v>
      </c>
      <c r="H296" s="274">
        <f t="shared" si="142"/>
        <v>1607.0946521494448</v>
      </c>
      <c r="I296" s="274">
        <f t="shared" si="142"/>
        <v>1514.6474552952159</v>
      </c>
      <c r="J296" s="274">
        <f t="shared" si="142"/>
        <v>1470.8605139829397</v>
      </c>
      <c r="K296" s="274">
        <f t="shared" si="142"/>
        <v>1440.5909362258708</v>
      </c>
      <c r="L296" s="274">
        <f t="shared" si="142"/>
        <v>1433.8769531698522</v>
      </c>
      <c r="M296" s="274">
        <f t="shared" si="142"/>
        <v>1418.7951432231239</v>
      </c>
      <c r="N296" s="274">
        <f t="shared" si="142"/>
        <v>1432.1854571863837</v>
      </c>
    </row>
    <row r="297" spans="2:15" ht="15">
      <c r="B297" s="331"/>
      <c r="H297" s="318"/>
    </row>
    <row r="298" spans="2:15" ht="15">
      <c r="B298" s="331" t="s">
        <v>174</v>
      </c>
      <c r="H298" s="318"/>
    </row>
    <row r="299" spans="2:15" ht="15">
      <c r="B299" s="331"/>
      <c r="H299" s="318"/>
    </row>
    <row r="300" spans="2:15" ht="13.15">
      <c r="B300" s="332" t="s">
        <v>46</v>
      </c>
      <c r="H300" s="316"/>
    </row>
    <row r="301" spans="2:15">
      <c r="H301" s="316"/>
    </row>
    <row r="302" spans="2:15" ht="13.15">
      <c r="B302" s="329" t="str">
        <f t="shared" ref="B302:B313" si="143">B262</f>
        <v>Age group</v>
      </c>
      <c r="C302" s="329" t="str">
        <f>C293</f>
        <v>2018/19</v>
      </c>
      <c r="D302" s="329" t="str">
        <f t="shared" ref="D302:N302" si="144">D293</f>
        <v>2019/20</v>
      </c>
      <c r="E302" s="329" t="str">
        <f t="shared" si="144"/>
        <v>2020/21</v>
      </c>
      <c r="F302" s="329" t="str">
        <f t="shared" si="144"/>
        <v>2021/22</v>
      </c>
      <c r="G302" s="329" t="str">
        <f t="shared" si="144"/>
        <v>2022/23</v>
      </c>
      <c r="H302" s="329" t="str">
        <f t="shared" si="144"/>
        <v>2023/24</v>
      </c>
      <c r="I302" s="329" t="str">
        <f t="shared" si="144"/>
        <v>2024/25</v>
      </c>
      <c r="J302" s="329" t="str">
        <f t="shared" si="144"/>
        <v>2025/26</v>
      </c>
      <c r="K302" s="329" t="str">
        <f t="shared" si="144"/>
        <v>2026/27</v>
      </c>
      <c r="L302" s="329" t="str">
        <f t="shared" si="144"/>
        <v>2027/28</v>
      </c>
      <c r="M302" s="329" t="str">
        <f t="shared" si="144"/>
        <v>2028/29</v>
      </c>
      <c r="N302" s="329" t="str">
        <f t="shared" si="144"/>
        <v>2029/30</v>
      </c>
    </row>
    <row r="303" spans="2:15" ht="13.15">
      <c r="B303" s="329" t="str">
        <f t="shared" si="143"/>
        <v>20-24</v>
      </c>
      <c r="C303" s="444">
        <f>C$296*Entrant_age_breakdowns!$K76*$G$31</f>
        <v>157.64163058501649</v>
      </c>
      <c r="D303" s="444">
        <f>D$296*Entrant_age_breakdowns!$K76*$G$31</f>
        <v>160.19504773951218</v>
      </c>
      <c r="E303" s="444">
        <f>E$296*Entrant_age_breakdowns!$K76*$G$31</f>
        <v>161.27792710972818</v>
      </c>
      <c r="F303" s="444">
        <f>F$296*Entrant_age_breakdowns!$K76*$G$31</f>
        <v>163.98721275158982</v>
      </c>
      <c r="G303" s="444">
        <f>G$296*Entrant_age_breakdowns!$K76*$G$31</f>
        <v>177.25626746278283</v>
      </c>
      <c r="H303" s="444">
        <f>H$296*Entrant_age_breakdowns!$K76*$G$31</f>
        <v>178.94124507648965</v>
      </c>
      <c r="I303" s="444">
        <f>I$296*Entrant_age_breakdowns!$K76*$G$31</f>
        <v>168.64775272568022</v>
      </c>
      <c r="J303" s="444">
        <f>J$296*Entrant_age_breakdowns!$K76*$G$31</f>
        <v>163.77231506180001</v>
      </c>
      <c r="K303" s="444">
        <f>K$296*Entrant_age_breakdowns!$K76*$G$31</f>
        <v>160.40196227981224</v>
      </c>
      <c r="L303" s="444">
        <f>L$296*Entrant_age_breakdowns!$K76*$G$31</f>
        <v>159.65439679830214</v>
      </c>
      <c r="M303" s="444">
        <f>M$296*Entrant_age_breakdowns!$K76*$G$31</f>
        <v>157.97511932309865</v>
      </c>
      <c r="N303" s="444">
        <f>N$296*Entrant_age_breakdowns!$K76*$G$31</f>
        <v>159.46605792422343</v>
      </c>
      <c r="O303" s="318"/>
    </row>
    <row r="304" spans="2:15" ht="13.15">
      <c r="B304" s="329" t="str">
        <f t="shared" si="143"/>
        <v>25-29</v>
      </c>
      <c r="C304" s="444">
        <f>C$296*Entrant_age_breakdowns!$K77*$G$31</f>
        <v>164.43378838978794</v>
      </c>
      <c r="D304" s="444">
        <f>D$296*Entrant_age_breakdowns!$K77*$G$31</f>
        <v>167.09722224602908</v>
      </c>
      <c r="E304" s="444">
        <f>E$296*Entrant_age_breakdowns!$K77*$G$31</f>
        <v>168.22675862898183</v>
      </c>
      <c r="F304" s="444">
        <f>F$296*Entrant_age_breakdowns!$K77*$G$31</f>
        <v>171.05277673262677</v>
      </c>
      <c r="G304" s="444">
        <f>G$296*Entrant_age_breakdowns!$K77*$G$31</f>
        <v>184.89354281970515</v>
      </c>
      <c r="H304" s="444">
        <f>H$296*Entrant_age_breakdowns!$K77*$G$31</f>
        <v>186.65111949120737</v>
      </c>
      <c r="I304" s="444">
        <f>I$296*Entrant_age_breakdowns!$K77*$G$31</f>
        <v>175.91412104274184</v>
      </c>
      <c r="J304" s="444">
        <f>J$296*Entrant_age_breakdowns!$K77*$G$31</f>
        <v>170.82861994664825</v>
      </c>
      <c r="K304" s="444">
        <f>K$296*Entrant_age_breakdowns!$K77*$G$31</f>
        <v>167.31305192000676</v>
      </c>
      <c r="L304" s="444">
        <f>L$296*Entrant_age_breakdowns!$K77*$G$31</f>
        <v>166.5332767823229</v>
      </c>
      <c r="M304" s="444">
        <f>M$296*Entrant_age_breakdowns!$K77*$G$31</f>
        <v>164.78164584587154</v>
      </c>
      <c r="N304" s="444">
        <f>N$296*Entrant_age_breakdowns!$K77*$G$31</f>
        <v>166.33682312695979</v>
      </c>
      <c r="O304" s="318"/>
    </row>
    <row r="305" spans="1:15" ht="13.15">
      <c r="B305" s="329" t="str">
        <f t="shared" si="143"/>
        <v>30-34</v>
      </c>
      <c r="C305" s="444">
        <f>C$296*Entrant_age_breakdowns!$K78*$G$31</f>
        <v>80.517081973409958</v>
      </c>
      <c r="D305" s="444">
        <f>D$296*Entrant_age_breakdowns!$K78*$G$31</f>
        <v>81.821266011457965</v>
      </c>
      <c r="E305" s="444">
        <f>E$296*Entrant_age_breakdowns!$K78*$G$31</f>
        <v>82.374357772152351</v>
      </c>
      <c r="F305" s="444">
        <f>F$296*Entrant_age_breakdowns!$K78*$G$31</f>
        <v>83.758153241062502</v>
      </c>
      <c r="G305" s="444">
        <f>G$296*Entrant_age_breakdowns!$K78*$G$31</f>
        <v>90.535459222521553</v>
      </c>
      <c r="H305" s="444">
        <f>H$296*Entrant_age_breakdowns!$K78*$G$31</f>
        <v>91.396078845286894</v>
      </c>
      <c r="I305" s="444">
        <f>I$296*Entrant_age_breakdowns!$K78*$G$31</f>
        <v>86.138571901676499</v>
      </c>
      <c r="J305" s="444">
        <f>J$296*Entrant_age_breakdowns!$K78*$G$31</f>
        <v>83.648392038767824</v>
      </c>
      <c r="K305" s="444">
        <f>K$296*Entrant_age_breakdowns!$K78*$G$31</f>
        <v>81.926949738155059</v>
      </c>
      <c r="L305" s="444">
        <f>L$296*Entrant_age_breakdowns!$K78*$G$31</f>
        <v>81.545122990157935</v>
      </c>
      <c r="M305" s="444">
        <f>M$296*Entrant_age_breakdowns!$K78*$G$31</f>
        <v>80.687414771679812</v>
      </c>
      <c r="N305" s="444">
        <f>N$296*Entrant_age_breakdowns!$K78*$G$31</f>
        <v>81.448926975775834</v>
      </c>
      <c r="O305" s="318"/>
    </row>
    <row r="306" spans="1:15" ht="13.15">
      <c r="B306" s="329" t="str">
        <f t="shared" si="143"/>
        <v>35-39</v>
      </c>
      <c r="C306" s="444">
        <f>C$296*Entrant_age_breakdowns!$K79*$G$31</f>
        <v>60.151846732582072</v>
      </c>
      <c r="D306" s="444">
        <f>D$296*Entrant_age_breakdowns!$K79*$G$31</f>
        <v>61.126162696909383</v>
      </c>
      <c r="E306" s="444">
        <f>E$296*Entrant_age_breakdowns!$K79*$G$31</f>
        <v>61.539360617188315</v>
      </c>
      <c r="F306" s="444">
        <f>F$296*Entrant_age_breakdowns!$K79*$G$31</f>
        <v>62.573151844031521</v>
      </c>
      <c r="G306" s="444">
        <f>G$296*Entrant_age_breakdowns!$K79*$G$31</f>
        <v>67.636269640465883</v>
      </c>
      <c r="H306" s="444">
        <f>H$296*Entrant_age_breakdowns!$K79*$G$31</f>
        <v>68.279212210847774</v>
      </c>
      <c r="I306" s="444">
        <f>I$296*Entrant_age_breakdowns!$K79*$G$31</f>
        <v>64.351489743558446</v>
      </c>
      <c r="J306" s="444">
        <f>J$296*Entrant_age_breakdowns!$K79*$G$31</f>
        <v>62.49115261038078</v>
      </c>
      <c r="K306" s="444">
        <f>K$296*Entrant_age_breakdowns!$K79*$G$31</f>
        <v>61.205115773382161</v>
      </c>
      <c r="L306" s="444">
        <f>L$296*Entrant_age_breakdowns!$K79*$G$31</f>
        <v>60.919864700429621</v>
      </c>
      <c r="M306" s="444">
        <f>M$296*Entrant_age_breakdowns!$K79*$G$31</f>
        <v>60.279097151051587</v>
      </c>
      <c r="N306" s="444">
        <f>N$296*Entrant_age_breakdowns!$K79*$G$31</f>
        <v>60.847999603339929</v>
      </c>
      <c r="O306" s="318"/>
    </row>
    <row r="307" spans="1:15" ht="13.15">
      <c r="B307" s="329" t="str">
        <f t="shared" si="143"/>
        <v>40-44</v>
      </c>
      <c r="C307" s="444">
        <f>C$296*Entrant_age_breakdowns!$K80*$G$31</f>
        <v>50.225025118890336</v>
      </c>
      <c r="D307" s="444">
        <f>D$296*Entrant_age_breakdowns!$K80*$G$31</f>
        <v>51.038550329506492</v>
      </c>
      <c r="E307" s="444">
        <f>E$296*Entrant_age_breakdowns!$K80*$G$31</f>
        <v>51.383558455646735</v>
      </c>
      <c r="F307" s="444">
        <f>F$296*Entrant_age_breakdowns!$K80*$G$31</f>
        <v>52.246743763434857</v>
      </c>
      <c r="G307" s="444">
        <f>G$296*Entrant_age_breakdowns!$K80*$G$31</f>
        <v>56.474298399227507</v>
      </c>
      <c r="H307" s="444">
        <f>H$296*Entrant_age_breakdowns!$K80*$G$31</f>
        <v>57.011136559674938</v>
      </c>
      <c r="I307" s="444">
        <f>I$296*Entrant_age_breakdowns!$K80*$G$31</f>
        <v>53.731603672569364</v>
      </c>
      <c r="J307" s="444">
        <f>J$296*Entrant_age_breakdowns!$K80*$G$31</f>
        <v>52.178276811985349</v>
      </c>
      <c r="K307" s="444">
        <f>K$296*Entrant_age_breakdowns!$K80*$G$31</f>
        <v>51.104473829190361</v>
      </c>
      <c r="L307" s="444">
        <f>L$296*Entrant_age_breakdowns!$K80*$G$31</f>
        <v>50.86629756225171</v>
      </c>
      <c r="M307" s="444">
        <f>M$296*Entrant_age_breakdowns!$K80*$G$31</f>
        <v>50.331275480453357</v>
      </c>
      <c r="N307" s="444">
        <f>N$296*Entrant_age_breakdowns!$K80*$G$31</f>
        <v>50.806292317150131</v>
      </c>
      <c r="O307" s="318"/>
    </row>
    <row r="308" spans="1:15" ht="13.15">
      <c r="B308" s="329" t="str">
        <f t="shared" si="143"/>
        <v>45-49</v>
      </c>
      <c r="C308" s="444">
        <f>C$296*Entrant_age_breakdowns!$K81*$G$31</f>
        <v>42.705768398625658</v>
      </c>
      <c r="D308" s="444">
        <f>D$296*Entrant_age_breakdowns!$K81*$G$31</f>
        <v>43.397499645126317</v>
      </c>
      <c r="E308" s="444">
        <f>E$296*Entrant_age_breakdowns!$K81*$G$31</f>
        <v>43.690856136152682</v>
      </c>
      <c r="F308" s="444">
        <f>F$296*Entrant_age_breakdowns!$K81*$G$31</f>
        <v>44.424812799235191</v>
      </c>
      <c r="G308" s="444">
        <f>G$296*Entrant_age_breakdowns!$K81*$G$31</f>
        <v>48.019454489136379</v>
      </c>
      <c r="H308" s="444">
        <f>H$296*Entrant_age_breakdowns!$K81*$G$31</f>
        <v>48.475921879512832</v>
      </c>
      <c r="I308" s="444">
        <f>I$296*Entrant_age_breakdowns!$K81*$G$31</f>
        <v>45.68737231481127</v>
      </c>
      <c r="J308" s="444">
        <f>J$296*Entrant_age_breakdowns!$K81*$G$31</f>
        <v>44.366596128070945</v>
      </c>
      <c r="K308" s="444">
        <f>K$296*Entrant_age_breakdowns!$K81*$G$31</f>
        <v>43.453553648142972</v>
      </c>
      <c r="L308" s="444">
        <f>L$296*Entrant_age_breakdowns!$K81*$G$31</f>
        <v>43.251035073590671</v>
      </c>
      <c r="M308" s="444">
        <f>M$296*Entrant_age_breakdowns!$K81*$G$31</f>
        <v>42.796111874262351</v>
      </c>
      <c r="N308" s="444">
        <f>N$296*Entrant_age_breakdowns!$K81*$G$31</f>
        <v>43.200013295225311</v>
      </c>
      <c r="O308" s="318"/>
    </row>
    <row r="309" spans="1:15" ht="13.15">
      <c r="B309" s="329" t="str">
        <f t="shared" si="143"/>
        <v>50-54</v>
      </c>
      <c r="C309" s="444">
        <f>C$296*Entrant_age_breakdowns!$K82*$G$31</f>
        <v>31.486662829218876</v>
      </c>
      <c r="D309" s="444">
        <f>D$296*Entrant_age_breakdowns!$K82*$G$31</f>
        <v>31.996671414562645</v>
      </c>
      <c r="E309" s="444">
        <f>E$296*Entrant_age_breakdowns!$K82*$G$31</f>
        <v>32.212961093172133</v>
      </c>
      <c r="F309" s="444">
        <f>F$296*Entrant_age_breakdowns!$K82*$G$31</f>
        <v>32.754102181327362</v>
      </c>
      <c r="G309" s="444">
        <f>G$296*Entrant_age_breakdowns!$K82*$G$31</f>
        <v>35.404406229841214</v>
      </c>
      <c r="H309" s="444">
        <f>H$296*Entrant_age_breakdowns!$K82*$G$31</f>
        <v>35.740956427911861</v>
      </c>
      <c r="I309" s="444">
        <f>I$296*Entrant_age_breakdowns!$K82*$G$31</f>
        <v>33.684978436677575</v>
      </c>
      <c r="J309" s="444">
        <f>J$296*Entrant_age_breakdowns!$K82*$G$31</f>
        <v>32.711179438926898</v>
      </c>
      <c r="K309" s="444">
        <f>K$296*Entrant_age_breakdowns!$K82*$G$31</f>
        <v>32.037999636940924</v>
      </c>
      <c r="L309" s="444">
        <f>L$296*Entrant_age_breakdowns!$K82*$G$31</f>
        <v>31.888684115579462</v>
      </c>
      <c r="M309" s="444">
        <f>M$296*Entrant_age_breakdowns!$K82*$G$31</f>
        <v>31.553272438713314</v>
      </c>
      <c r="N309" s="444">
        <f>N$296*Entrant_age_breakdowns!$K82*$G$31</f>
        <v>31.851066117061283</v>
      </c>
      <c r="O309" s="318"/>
    </row>
    <row r="310" spans="1:15" ht="13.15">
      <c r="B310" s="329" t="str">
        <f t="shared" si="143"/>
        <v>55-59</v>
      </c>
      <c r="C310" s="444">
        <f>C$296*Entrant_age_breakdowns!$K83*$G$31</f>
        <v>19.145167971312084</v>
      </c>
      <c r="D310" s="444">
        <f>D$296*Entrant_age_breakdowns!$K83*$G$31</f>
        <v>19.455273875077683</v>
      </c>
      <c r="E310" s="444">
        <f>E$296*Entrant_age_breakdowns!$K83*$G$31</f>
        <v>19.586786771503061</v>
      </c>
      <c r="F310" s="444">
        <f>F$296*Entrant_age_breakdowns!$K83*$G$31</f>
        <v>19.915822499585889</v>
      </c>
      <c r="G310" s="444">
        <f>G$296*Entrant_age_breakdowns!$K83*$G$31</f>
        <v>21.527314846649102</v>
      </c>
      <c r="H310" s="444">
        <f>H$296*Entrant_age_breakdowns!$K83*$G$31</f>
        <v>21.731951016185043</v>
      </c>
      <c r="I310" s="444">
        <f>I$296*Entrant_age_breakdowns!$K83*$G$31</f>
        <v>20.481833015398557</v>
      </c>
      <c r="J310" s="444">
        <f>J$296*Entrant_age_breakdowns!$K83*$G$31</f>
        <v>19.889723731434323</v>
      </c>
      <c r="K310" s="444">
        <f>K$296*Entrant_age_breakdowns!$K83*$G$31</f>
        <v>19.480403110388504</v>
      </c>
      <c r="L310" s="444">
        <f>L$296*Entrant_age_breakdowns!$K83*$G$31</f>
        <v>19.389613217769703</v>
      </c>
      <c r="M310" s="444">
        <f>M$296*Entrant_age_breakdowns!$K83*$G$31</f>
        <v>19.185669315299901</v>
      </c>
      <c r="N310" s="444">
        <f>N$296*Entrant_age_breakdowns!$K83*$G$31</f>
        <v>19.366739949037434</v>
      </c>
      <c r="O310" s="318"/>
    </row>
    <row r="311" spans="1:15" ht="13.15">
      <c r="B311" s="329" t="str">
        <f t="shared" si="143"/>
        <v>60-64</v>
      </c>
      <c r="C311" s="444">
        <f>C$296*Entrant_age_breakdowns!$K84*$G$31</f>
        <v>9.7010128595839262</v>
      </c>
      <c r="D311" s="444">
        <f>D$296*Entrant_age_breakdowns!$K84*$G$31</f>
        <v>9.8581460518740549</v>
      </c>
      <c r="E311" s="444">
        <f>E$296*Entrant_age_breakdowns!$K84*$G$31</f>
        <v>9.924784709802541</v>
      </c>
      <c r="F311" s="444">
        <f>F$296*Entrant_age_breakdowns!$K84*$G$31</f>
        <v>10.091509798565255</v>
      </c>
      <c r="G311" s="444">
        <f>G$296*Entrant_age_breakdowns!$K84*$G$31</f>
        <v>10.908066122615617</v>
      </c>
      <c r="H311" s="444">
        <f>H$296*Entrant_age_breakdowns!$K84*$G$31</f>
        <v>11.011756939806608</v>
      </c>
      <c r="I311" s="444">
        <f>I$296*Entrant_age_breakdowns!$K84*$G$31</f>
        <v>10.378311946281388</v>
      </c>
      <c r="J311" s="444">
        <f>J$296*Entrant_age_breakdowns!$K84*$G$31</f>
        <v>10.07828533974426</v>
      </c>
      <c r="K311" s="444">
        <f>K$296*Entrant_age_breakdowns!$K84*$G$31</f>
        <v>9.8708792404920409</v>
      </c>
      <c r="L311" s="444">
        <f>L$296*Entrant_age_breakdowns!$K84*$G$31</f>
        <v>9.8248752609429992</v>
      </c>
      <c r="M311" s="444">
        <f>M$296*Entrant_age_breakdowns!$K84*$G$31</f>
        <v>9.7215352211241832</v>
      </c>
      <c r="N311" s="444">
        <f>N$296*Entrant_age_breakdowns!$K84*$G$31</f>
        <v>9.8132851890018706</v>
      </c>
      <c r="O311" s="318"/>
    </row>
    <row r="312" spans="1:15" ht="13.15">
      <c r="B312" s="329" t="str">
        <f t="shared" si="143"/>
        <v>65 plus</v>
      </c>
      <c r="C312" s="444">
        <f>C$296*Entrant_age_breakdowns!$K85*$G$31</f>
        <v>2.9837640388610627</v>
      </c>
      <c r="D312" s="444">
        <f>D$296*Entrant_age_breakdowns!$K85*$G$31</f>
        <v>3.0320938756784144</v>
      </c>
      <c r="E312" s="444">
        <f>E$296*Entrant_age_breakdowns!$K85*$G$31</f>
        <v>3.0525900892184832</v>
      </c>
      <c r="F312" s="444">
        <f>F$296*Entrant_age_breakdowns!$K85*$G$31</f>
        <v>3.1038701288830675</v>
      </c>
      <c r="G312" s="444">
        <f>G$296*Entrant_age_breakdowns!$K85*$G$31</f>
        <v>3.355020336667716</v>
      </c>
      <c r="H312" s="444">
        <f>H$296*Entrant_age_breakdowns!$K85*$G$31</f>
        <v>3.3869127726404131</v>
      </c>
      <c r="I312" s="444">
        <f>I$296*Entrant_age_breakdowns!$K85*$G$31</f>
        <v>3.1920825606167385</v>
      </c>
      <c r="J312" s="444">
        <f>J$296*Entrant_age_breakdowns!$K85*$G$31</f>
        <v>3.0998026500296088</v>
      </c>
      <c r="K312" s="444">
        <f>K$296*Entrant_age_breakdowns!$K85*$G$31</f>
        <v>3.0360102533647764</v>
      </c>
      <c r="L312" s="444">
        <f>L$296*Entrant_age_breakdowns!$K85*$G$31</f>
        <v>3.0218606978688962</v>
      </c>
      <c r="M312" s="444">
        <f>M$296*Entrant_age_breakdowns!$K85*$G$31</f>
        <v>2.9900761513427847</v>
      </c>
      <c r="N312" s="444">
        <f>N$296*Entrant_age_breakdowns!$K85*$G$31</f>
        <v>3.0182959113495604</v>
      </c>
      <c r="O312" s="318"/>
    </row>
    <row r="313" spans="1:15" ht="13.15">
      <c r="B313" s="329" t="str">
        <f t="shared" si="143"/>
        <v>Total</v>
      </c>
      <c r="C313" s="444">
        <f>C$296*Entrant_age_breakdowns!$K86*$G$31</f>
        <v>618.9917488972884</v>
      </c>
      <c r="D313" s="444">
        <f>D$296*Entrant_age_breakdowns!$K86*$G$31</f>
        <v>629.01793388573424</v>
      </c>
      <c r="E313" s="444">
        <f>E$296*Entrant_age_breakdowns!$K86*$G$31</f>
        <v>633.26994138354632</v>
      </c>
      <c r="F313" s="444">
        <f>F$296*Entrant_age_breakdowns!$K86*$G$31</f>
        <v>643.90815574034218</v>
      </c>
      <c r="G313" s="444">
        <f>G$296*Entrant_age_breakdowns!$K86*$G$31</f>
        <v>696.01009956961298</v>
      </c>
      <c r="H313" s="444">
        <f>H$296*Entrant_age_breakdowns!$K86*$G$31</f>
        <v>702.62629121956331</v>
      </c>
      <c r="I313" s="444">
        <f>I$296*Entrant_age_breakdowns!$K86*$G$31</f>
        <v>662.20811736001178</v>
      </c>
      <c r="J313" s="444">
        <f>J$296*Entrant_age_breakdowns!$K86*$G$31</f>
        <v>643.06434375778815</v>
      </c>
      <c r="K313" s="444">
        <f>K$296*Entrant_age_breakdowns!$K86*$G$31</f>
        <v>629.8303994298758</v>
      </c>
      <c r="L313" s="444">
        <f>L$296*Entrant_age_breakdowns!$K86*$G$31</f>
        <v>626.89502719921597</v>
      </c>
      <c r="M313" s="444">
        <f>M$296*Entrant_age_breakdowns!$K86*$G$31</f>
        <v>620.30121757289749</v>
      </c>
      <c r="N313" s="444">
        <f>N$296*Entrant_age_breakdowns!$K86*$G$31</f>
        <v>626.15550040912456</v>
      </c>
      <c r="O313" s="318"/>
    </row>
    <row r="314" spans="1:15">
      <c r="A314" s="300">
        <f>SUM(C314:N314)</f>
        <v>0</v>
      </c>
      <c r="C314" s="300">
        <f>SUM(C303:C312)-C313</f>
        <v>0</v>
      </c>
      <c r="D314" s="300">
        <f t="shared" ref="D314:N314" si="145">SUM(D303:D312)-D313</f>
        <v>0</v>
      </c>
      <c r="E314" s="300">
        <f t="shared" si="145"/>
        <v>0</v>
      </c>
      <c r="F314" s="300">
        <f t="shared" si="145"/>
        <v>0</v>
      </c>
      <c r="G314" s="300">
        <f t="shared" si="145"/>
        <v>0</v>
      </c>
      <c r="H314" s="300">
        <f t="shared" si="145"/>
        <v>0</v>
      </c>
      <c r="I314" s="300">
        <f t="shared" si="145"/>
        <v>0</v>
      </c>
      <c r="J314" s="300">
        <f t="shared" si="145"/>
        <v>0</v>
      </c>
      <c r="K314" s="300">
        <f t="shared" si="145"/>
        <v>0</v>
      </c>
      <c r="L314" s="300">
        <f t="shared" si="145"/>
        <v>0</v>
      </c>
      <c r="M314" s="300">
        <f t="shared" si="145"/>
        <v>0</v>
      </c>
      <c r="N314" s="300">
        <f t="shared" si="145"/>
        <v>0</v>
      </c>
    </row>
    <row r="316" spans="1:15" ht="13.15">
      <c r="B316" s="332" t="s">
        <v>47</v>
      </c>
      <c r="H316" s="316"/>
    </row>
    <row r="317" spans="1:15">
      <c r="H317" s="316"/>
    </row>
    <row r="318" spans="1:15" ht="13.15">
      <c r="B318" s="329" t="str">
        <f t="shared" ref="B318:B329" si="146">B302</f>
        <v>Age group</v>
      </c>
      <c r="C318" s="329" t="str">
        <f>C293</f>
        <v>2018/19</v>
      </c>
      <c r="D318" s="329" t="str">
        <f t="shared" ref="D318:N318" si="147">D302</f>
        <v>2019/20</v>
      </c>
      <c r="E318" s="329" t="str">
        <f t="shared" si="147"/>
        <v>2020/21</v>
      </c>
      <c r="F318" s="329" t="str">
        <f t="shared" si="147"/>
        <v>2021/22</v>
      </c>
      <c r="G318" s="329" t="str">
        <f t="shared" si="147"/>
        <v>2022/23</v>
      </c>
      <c r="H318" s="329" t="str">
        <f t="shared" si="147"/>
        <v>2023/24</v>
      </c>
      <c r="I318" s="329" t="str">
        <f t="shared" si="147"/>
        <v>2024/25</v>
      </c>
      <c r="J318" s="329" t="str">
        <f t="shared" si="147"/>
        <v>2025/26</v>
      </c>
      <c r="K318" s="329" t="str">
        <f t="shared" si="147"/>
        <v>2026/27</v>
      </c>
      <c r="L318" s="329" t="str">
        <f t="shared" si="147"/>
        <v>2027/28</v>
      </c>
      <c r="M318" s="329" t="str">
        <f t="shared" si="147"/>
        <v>2028/29</v>
      </c>
      <c r="N318" s="329" t="str">
        <f t="shared" si="147"/>
        <v>2029/30</v>
      </c>
    </row>
    <row r="319" spans="1:15" ht="13.15">
      <c r="B319" s="329" t="str">
        <f t="shared" si="146"/>
        <v>20-24</v>
      </c>
      <c r="C319" s="444">
        <f>C$296*Entrant_age_breakdowns!$K76*$H$31</f>
        <v>202.92703107090026</v>
      </c>
      <c r="D319" s="444">
        <f>D$296*Entrant_age_breakdowns!$K76*$H$31</f>
        <v>206.21396333824867</v>
      </c>
      <c r="E319" s="444">
        <f>E$296*Entrant_age_breakdowns!$K76*$H$31</f>
        <v>207.60791933064979</v>
      </c>
      <c r="F319" s="444">
        <f>F$296*Entrant_age_breakdowns!$K76*$H$31</f>
        <v>211.09549611849263</v>
      </c>
      <c r="G319" s="444">
        <f>G$296*Entrant_age_breakdowns!$K76*$H$31</f>
        <v>228.17632602152759</v>
      </c>
      <c r="H319" s="444">
        <f>H$296*Entrant_age_breakdowns!$K76*$H$31</f>
        <v>230.34534383301266</v>
      </c>
      <c r="I319" s="444">
        <f>I$296*Entrant_age_breakdowns!$K76*$H$31</f>
        <v>217.09486022440603</v>
      </c>
      <c r="J319" s="444">
        <f>J$296*Entrant_age_breakdowns!$K76*$H$31</f>
        <v>210.81886519294832</v>
      </c>
      <c r="K319" s="444">
        <f>K$296*Entrant_age_breakdowns!$K76*$H$31</f>
        <v>206.48031781068514</v>
      </c>
      <c r="L319" s="444">
        <f>L$296*Entrant_age_breakdowns!$K76*$H$31</f>
        <v>205.51800066685095</v>
      </c>
      <c r="M319" s="444">
        <f>M$296*Entrant_age_breakdowns!$K76*$H$31</f>
        <v>203.35632046142135</v>
      </c>
      <c r="N319" s="444">
        <f>N$296*Entrant_age_breakdowns!$K76*$H$31</f>
        <v>205.27555805565623</v>
      </c>
    </row>
    <row r="320" spans="1:15" ht="13.15">
      <c r="B320" s="329" t="str">
        <f t="shared" si="146"/>
        <v>25-29</v>
      </c>
      <c r="C320" s="444">
        <f>C$296*Entrant_age_breakdowns!$K77*$H$31</f>
        <v>211.67035866001692</v>
      </c>
      <c r="D320" s="444">
        <f>D$296*Entrant_age_breakdowns!$K77*$H$31</f>
        <v>215.09891191016393</v>
      </c>
      <c r="E320" s="444">
        <f>E$296*Entrant_age_breakdowns!$K77*$H$31</f>
        <v>216.55292798338354</v>
      </c>
      <c r="F320" s="444">
        <f>F$296*Entrant_age_breakdowns!$K77*$H$31</f>
        <v>220.19077073721124</v>
      </c>
      <c r="G320" s="444">
        <f>G$296*Entrant_age_breakdowns!$K77*$H$31</f>
        <v>238.00754641616425</v>
      </c>
      <c r="H320" s="444">
        <f>H$296*Entrant_age_breakdowns!$K77*$H$31</f>
        <v>240.27001867367537</v>
      </c>
      <c r="I320" s="444">
        <f>I$296*Entrant_age_breakdowns!$K77*$H$31</f>
        <v>226.44862384494752</v>
      </c>
      <c r="J320" s="444">
        <f>J$296*Entrant_age_breakdowns!$K77*$H$31</f>
        <v>219.90222087316698</v>
      </c>
      <c r="K320" s="444">
        <f>K$296*Entrant_age_breakdowns!$K77*$H$31</f>
        <v>215.37674254915666</v>
      </c>
      <c r="L320" s="444">
        <f>L$296*Entrant_age_breakdowns!$K77*$H$31</f>
        <v>214.37296294470912</v>
      </c>
      <c r="M320" s="444">
        <f>M$296*Entrant_age_breakdowns!$K77*$H$31</f>
        <v>212.1181444418371</v>
      </c>
      <c r="N320" s="444">
        <f>N$296*Entrant_age_breakdowns!$K77*$H$31</f>
        <v>214.12007443500571</v>
      </c>
    </row>
    <row r="321" spans="1:14" ht="13.15">
      <c r="B321" s="329" t="str">
        <f t="shared" si="146"/>
        <v>30-34</v>
      </c>
      <c r="C321" s="444">
        <f>C$296*Entrant_age_breakdowns!$K78*$H$31</f>
        <v>103.64706540221097</v>
      </c>
      <c r="D321" s="444">
        <f>D$296*Entrant_age_breakdowns!$K78*$H$31</f>
        <v>105.3258998181517</v>
      </c>
      <c r="E321" s="444">
        <f>E$296*Entrant_age_breakdowns!$K78*$H$31</f>
        <v>106.03787715872453</v>
      </c>
      <c r="F321" s="444">
        <f>F$296*Entrant_age_breakdowns!$K78*$H$31</f>
        <v>107.81919282434663</v>
      </c>
      <c r="G321" s="444">
        <f>G$296*Entrant_age_breakdowns!$K78*$H$31</f>
        <v>116.54340213614284</v>
      </c>
      <c r="H321" s="444">
        <f>H$296*Entrant_age_breakdowns!$K78*$H$31</f>
        <v>117.65125026154615</v>
      </c>
      <c r="I321" s="444">
        <f>I$296*Entrant_age_breakdowns!$K78*$H$31</f>
        <v>110.88342966147866</v>
      </c>
      <c r="J321" s="444">
        <f>J$296*Entrant_age_breakdowns!$K78*$H$31</f>
        <v>107.67790073782247</v>
      </c>
      <c r="K321" s="444">
        <f>K$296*Entrant_age_breakdowns!$K78*$H$31</f>
        <v>105.46194310070061</v>
      </c>
      <c r="L321" s="444">
        <f>L$296*Entrant_age_breakdowns!$K78*$H$31</f>
        <v>104.97042973543681</v>
      </c>
      <c r="M321" s="444">
        <f>M$296*Entrant_age_breakdowns!$K78*$H$31</f>
        <v>103.86632936769158</v>
      </c>
      <c r="N321" s="444">
        <f>N$296*Entrant_age_breakdowns!$K78*$H$31</f>
        <v>104.8465996816181</v>
      </c>
    </row>
    <row r="322" spans="1:14" ht="13.15">
      <c r="B322" s="329" t="str">
        <f t="shared" si="146"/>
        <v>35-39</v>
      </c>
      <c r="C322" s="444">
        <f>C$296*Entrant_age_breakdowns!$K79*$H$31</f>
        <v>77.431549176292947</v>
      </c>
      <c r="D322" s="444">
        <f>D$296*Entrant_age_breakdowns!$K79*$H$31</f>
        <v>78.685754967188359</v>
      </c>
      <c r="E322" s="444">
        <f>E$296*Entrant_age_breakdowns!$K79*$H$31</f>
        <v>79.217651439558665</v>
      </c>
      <c r="F322" s="444">
        <f>F$296*Entrant_age_breakdowns!$K79*$H$31</f>
        <v>80.548417834399388</v>
      </c>
      <c r="G322" s="444">
        <f>G$296*Entrant_age_breakdowns!$K79*$H$31</f>
        <v>87.066007500148004</v>
      </c>
      <c r="H322" s="444">
        <f>H$296*Entrant_age_breakdowns!$K79*$H$31</f>
        <v>87.8936469153996</v>
      </c>
      <c r="I322" s="444">
        <f>I$296*Entrant_age_breakdowns!$K79*$H$31</f>
        <v>82.837615356986802</v>
      </c>
      <c r="J322" s="444">
        <f>J$296*Entrant_age_breakdowns!$K79*$H$31</f>
        <v>80.44286284252901</v>
      </c>
      <c r="K322" s="444">
        <f>K$296*Entrant_age_breakdowns!$K79*$H$31</f>
        <v>78.787388738312629</v>
      </c>
      <c r="L322" s="444">
        <f>L$296*Entrant_age_breakdowns!$K79*$H$31</f>
        <v>78.420194151900191</v>
      </c>
      <c r="M322" s="444">
        <f>M$296*Entrant_age_breakdowns!$K79*$H$31</f>
        <v>77.595354571648983</v>
      </c>
      <c r="N322" s="444">
        <f>N$296*Entrant_age_breakdowns!$K79*$H$31</f>
        <v>78.327684510025051</v>
      </c>
    </row>
    <row r="323" spans="1:14" ht="13.15">
      <c r="B323" s="329" t="str">
        <f t="shared" si="146"/>
        <v>40-44</v>
      </c>
      <c r="C323" s="444">
        <f>C$296*Entrant_age_breakdowns!$K80*$H$31</f>
        <v>64.653069084699851</v>
      </c>
      <c r="D323" s="444">
        <f>D$296*Entrant_age_breakdowns!$K80*$H$31</f>
        <v>65.700294079005104</v>
      </c>
      <c r="E323" s="444">
        <f>E$296*Entrant_age_breakdowns!$K80*$H$31</f>
        <v>66.144412009485507</v>
      </c>
      <c r="F323" s="444">
        <f>F$296*Entrant_age_breakdowns!$K80*$H$31</f>
        <v>67.255562859190775</v>
      </c>
      <c r="G323" s="444">
        <f>G$296*Entrant_age_breakdowns!$K80*$H$31</f>
        <v>72.697558782144426</v>
      </c>
      <c r="H323" s="444">
        <f>H$296*Entrant_age_breakdowns!$K80*$H$31</f>
        <v>73.388613382765342</v>
      </c>
      <c r="I323" s="444">
        <f>I$296*Entrant_age_breakdowns!$K80*$H$31</f>
        <v>69.166975547569251</v>
      </c>
      <c r="J323" s="444">
        <f>J$296*Entrant_age_breakdowns!$K80*$H$31</f>
        <v>67.167427541555682</v>
      </c>
      <c r="K323" s="444">
        <f>K$296*Entrant_age_breakdowns!$K80*$H$31</f>
        <v>65.785155292499326</v>
      </c>
      <c r="L323" s="444">
        <f>L$296*Entrant_age_breakdowns!$K80*$H$31</f>
        <v>65.478558598833786</v>
      </c>
      <c r="M323" s="444">
        <f>M$296*Entrant_age_breakdowns!$K80*$H$31</f>
        <v>64.789841778195722</v>
      </c>
      <c r="N323" s="444">
        <f>N$296*Entrant_age_breakdowns!$K80*$H$31</f>
        <v>65.401315765250061</v>
      </c>
    </row>
    <row r="324" spans="1:14" ht="13.15">
      <c r="B324" s="329" t="str">
        <f t="shared" si="146"/>
        <v>45-49</v>
      </c>
      <c r="C324" s="444">
        <f>C$296*Entrant_age_breakdowns!$K81*$H$31</f>
        <v>54.973770307843274</v>
      </c>
      <c r="D324" s="444">
        <f>D$296*Entrant_age_breakdowns!$K81*$H$31</f>
        <v>55.864213826033406</v>
      </c>
      <c r="E324" s="444">
        <f>E$296*Entrant_age_breakdowns!$K81*$H$31</f>
        <v>56.241842257992907</v>
      </c>
      <c r="F324" s="444">
        <f>F$296*Entrant_age_breakdowns!$K81*$H$31</f>
        <v>57.186641204954547</v>
      </c>
      <c r="G324" s="444">
        <f>G$296*Entrant_age_breakdowns!$K81*$H$31</f>
        <v>61.813908527604681</v>
      </c>
      <c r="H324" s="444">
        <f>H$296*Entrant_age_breakdowns!$K81*$H$31</f>
        <v>62.401504405457651</v>
      </c>
      <c r="I324" s="444">
        <f>I$296*Entrant_age_breakdowns!$K81*$H$31</f>
        <v>58.811893703900211</v>
      </c>
      <c r="J324" s="444">
        <f>J$296*Entrant_age_breakdowns!$K81*$H$31</f>
        <v>57.111700745417615</v>
      </c>
      <c r="K324" s="444">
        <f>K$296*Entrant_age_breakdowns!$K81*$H$31</f>
        <v>55.93637035200689</v>
      </c>
      <c r="L324" s="444">
        <f>L$296*Entrant_age_breakdowns!$K81*$H$31</f>
        <v>55.675674665733553</v>
      </c>
      <c r="M324" s="444">
        <f>M$296*Entrant_age_breakdowns!$K81*$H$31</f>
        <v>55.090066575647313</v>
      </c>
      <c r="N324" s="444">
        <f>N$296*Entrant_age_breakdowns!$K81*$H$31</f>
        <v>55.609995961667771</v>
      </c>
    </row>
    <row r="325" spans="1:14" ht="13.15">
      <c r="B325" s="329" t="str">
        <f t="shared" si="146"/>
        <v>50-54</v>
      </c>
      <c r="C325" s="444">
        <f>C$296*Entrant_age_breakdowns!$K82*$H$31</f>
        <v>40.53177439583758</v>
      </c>
      <c r="D325" s="444">
        <f>D$296*Entrant_age_breakdowns!$K82*$H$31</f>
        <v>41.188292142199423</v>
      </c>
      <c r="E325" s="444">
        <f>E$296*Entrant_age_breakdowns!$K82*$H$31</f>
        <v>41.466714930447814</v>
      </c>
      <c r="F325" s="444">
        <f>F$296*Entrant_age_breakdowns!$K82*$H$31</f>
        <v>42.163308552337533</v>
      </c>
      <c r="G325" s="444">
        <f>G$296*Entrant_age_breakdowns!$K82*$H$31</f>
        <v>45.574960220771999</v>
      </c>
      <c r="H325" s="444">
        <f>H$296*Entrant_age_breakdowns!$K82*$H$31</f>
        <v>46.008190530857938</v>
      </c>
      <c r="I325" s="444">
        <f>I$296*Entrant_age_breakdowns!$K82*$H$31</f>
        <v>43.361595794683332</v>
      </c>
      <c r="J325" s="444">
        <f>J$296*Entrant_age_breakdowns!$K82*$H$31</f>
        <v>42.108055478334016</v>
      </c>
      <c r="K325" s="444">
        <f>K$296*Entrant_age_breakdowns!$K82*$H$31</f>
        <v>41.241492641556974</v>
      </c>
      <c r="L325" s="444">
        <f>L$296*Entrant_age_breakdowns!$K82*$H$31</f>
        <v>41.049283544694433</v>
      </c>
      <c r="M325" s="444">
        <f>M$296*Entrant_age_breakdowns!$K82*$H$31</f>
        <v>40.61751881655524</v>
      </c>
      <c r="N325" s="444">
        <f>N$296*Entrant_age_breakdowns!$K82*$H$31</f>
        <v>41.000859097891933</v>
      </c>
    </row>
    <row r="326" spans="1:14" ht="13.15">
      <c r="B326" s="329" t="str">
        <f t="shared" si="146"/>
        <v>55-59</v>
      </c>
      <c r="C326" s="444">
        <f>C$296*Entrant_age_breakdowns!$K83*$H$31</f>
        <v>24.644962636800585</v>
      </c>
      <c r="D326" s="444">
        <f>D$296*Entrant_age_breakdowns!$K83*$H$31</f>
        <v>25.044152052281628</v>
      </c>
      <c r="E326" s="444">
        <f>E$296*Entrant_age_breakdowns!$K83*$H$31</f>
        <v>25.213444399234003</v>
      </c>
      <c r="F326" s="444">
        <f>F$296*Entrant_age_breakdowns!$K83*$H$31</f>
        <v>25.637001572350723</v>
      </c>
      <c r="G326" s="444">
        <f>G$296*Entrant_age_breakdowns!$K83*$H$31</f>
        <v>27.711424149492583</v>
      </c>
      <c r="H326" s="444">
        <f>H$296*Entrant_age_breakdowns!$K83*$H$31</f>
        <v>27.974845748086452</v>
      </c>
      <c r="I326" s="444">
        <f>I$296*Entrant_age_breakdowns!$K83*$H$31</f>
        <v>26.365608813360133</v>
      </c>
      <c r="J326" s="444">
        <f>J$296*Entrant_age_breakdowns!$K83*$H$31</f>
        <v>25.603405462516342</v>
      </c>
      <c r="K326" s="444">
        <f>K$296*Entrant_age_breakdowns!$K83*$H$31</f>
        <v>25.076500113487175</v>
      </c>
      <c r="L326" s="444">
        <f>L$296*Entrant_age_breakdowns!$K83*$H$31</f>
        <v>24.959629187374528</v>
      </c>
      <c r="M326" s="444">
        <f>M$296*Entrant_age_breakdowns!$K83*$H$31</f>
        <v>24.69709872204233</v>
      </c>
      <c r="N326" s="444">
        <f>N$296*Entrant_age_breakdowns!$K83*$H$31</f>
        <v>24.930185159819739</v>
      </c>
    </row>
    <row r="327" spans="1:14" ht="13.15">
      <c r="B327" s="329" t="str">
        <f t="shared" si="146"/>
        <v>60-64</v>
      </c>
      <c r="C327" s="444">
        <f>C$296*Entrant_age_breakdowns!$K84*$H$31</f>
        <v>12.487803701791329</v>
      </c>
      <c r="D327" s="444">
        <f>D$296*Entrant_age_breakdowns!$K84*$H$31</f>
        <v>12.690076236500566</v>
      </c>
      <c r="E327" s="444">
        <f>E$296*Entrant_age_breakdowns!$K84*$H$31</f>
        <v>12.775858050338659</v>
      </c>
      <c r="F327" s="444">
        <f>F$296*Entrant_age_breakdowns!$K84*$H$31</f>
        <v>12.990477926713279</v>
      </c>
      <c r="G327" s="444">
        <f>G$296*Entrant_age_breakdowns!$K84*$H$31</f>
        <v>14.041604776434268</v>
      </c>
      <c r="H327" s="444">
        <f>H$296*Entrant_age_breakdowns!$K84*$H$31</f>
        <v>14.175082650291548</v>
      </c>
      <c r="I327" s="444">
        <f>I$296*Entrant_age_breakdowns!$K84*$H$31</f>
        <v>13.359669162079276</v>
      </c>
      <c r="J327" s="444">
        <f>J$296*Entrant_age_breakdowns!$K84*$H$31</f>
        <v>12.973454503673915</v>
      </c>
      <c r="K327" s="444">
        <f>K$296*Entrant_age_breakdowns!$K84*$H$31</f>
        <v>12.706467263114064</v>
      </c>
      <c r="L327" s="444">
        <f>L$296*Entrant_age_breakdowns!$K84*$H$31</f>
        <v>12.647247811039829</v>
      </c>
      <c r="M327" s="444">
        <f>M$296*Entrant_age_breakdowns!$K84*$H$31</f>
        <v>12.514221481678996</v>
      </c>
      <c r="N327" s="444">
        <f>N$296*Entrant_age_breakdowns!$K84*$H$31</f>
        <v>12.632328281977721</v>
      </c>
    </row>
    <row r="328" spans="1:14" ht="13.15">
      <c r="B328" s="329" t="str">
        <f t="shared" si="146"/>
        <v>65 plus</v>
      </c>
      <c r="C328" s="444">
        <f>C$296*Entrant_age_breakdowns!$K85*$H$31</f>
        <v>3.840904052915473</v>
      </c>
      <c r="D328" s="444">
        <f>D$296*Entrant_age_breakdowns!$K85*$H$31</f>
        <v>3.9031175066909154</v>
      </c>
      <c r="E328" s="444">
        <f>E$296*Entrant_age_breakdowns!$K85*$H$31</f>
        <v>3.9295016270939223</v>
      </c>
      <c r="F328" s="444">
        <f>F$296*Entrant_age_breakdowns!$K85*$H$31</f>
        <v>3.995512782673285</v>
      </c>
      <c r="G328" s="444">
        <f>G$296*Entrant_age_breakdowns!$K85*$H$31</f>
        <v>4.3188104155983194</v>
      </c>
      <c r="H328" s="444">
        <f>H$296*Entrant_age_breakdowns!$K85*$H$31</f>
        <v>4.3598645287887301</v>
      </c>
      <c r="I328" s="444">
        <f>I$296*Entrant_age_breakdowns!$K85*$H$31</f>
        <v>4.1090658257928467</v>
      </c>
      <c r="J328" s="444">
        <f>J$296*Entrant_age_breakdowns!$K85*$H$31</f>
        <v>3.9902768471871268</v>
      </c>
      <c r="K328" s="444">
        <f>K$296*Entrant_age_breakdowns!$K85*$H$31</f>
        <v>3.9081589344755461</v>
      </c>
      <c r="L328" s="444">
        <f>L$296*Entrant_age_breakdowns!$K85*$H$31</f>
        <v>3.8899446640629893</v>
      </c>
      <c r="M328" s="444">
        <f>M$296*Entrant_age_breakdowns!$K85*$H$31</f>
        <v>3.8490294335078197</v>
      </c>
      <c r="N328" s="444">
        <f>N$296*Entrant_age_breakdowns!$K85*$H$31</f>
        <v>3.8853558283469036</v>
      </c>
    </row>
    <row r="329" spans="1:14" ht="13.15">
      <c r="B329" s="329" t="str">
        <f t="shared" si="146"/>
        <v>Total</v>
      </c>
      <c r="C329" s="444">
        <f>C$296*Entrant_age_breakdowns!$K86*$H$31</f>
        <v>796.80828848930912</v>
      </c>
      <c r="D329" s="444">
        <f>D$296*Entrant_age_breakdowns!$K86*$H$31</f>
        <v>809.71467587646362</v>
      </c>
      <c r="E329" s="444">
        <f>E$296*Entrant_age_breakdowns!$K86*$H$31</f>
        <v>815.1881491869093</v>
      </c>
      <c r="F329" s="444">
        <f>F$296*Entrant_age_breakdowns!$K86*$H$31</f>
        <v>828.88238241267004</v>
      </c>
      <c r="G329" s="444">
        <f>G$296*Entrant_age_breakdowns!$K86*$H$31</f>
        <v>895.95154894602888</v>
      </c>
      <c r="H329" s="444">
        <f>H$296*Entrant_age_breakdowns!$K86*$H$31</f>
        <v>904.46836092988144</v>
      </c>
      <c r="I329" s="444">
        <f>I$296*Entrant_age_breakdowns!$K86*$H$31</f>
        <v>852.43933793520409</v>
      </c>
      <c r="J329" s="444">
        <f>J$296*Entrant_age_breakdowns!$K86*$H$31</f>
        <v>827.79617022515151</v>
      </c>
      <c r="K329" s="444">
        <f>K$296*Entrant_age_breakdowns!$K86*$H$31</f>
        <v>810.76053679599499</v>
      </c>
      <c r="L329" s="444">
        <f>L$296*Entrant_age_breakdowns!$K86*$H$31</f>
        <v>806.98192597063621</v>
      </c>
      <c r="M329" s="444">
        <f>M$296*Entrant_age_breakdowns!$K86*$H$31</f>
        <v>798.4939256502264</v>
      </c>
      <c r="N329" s="444">
        <f>N$296*Entrant_age_breakdowns!$K86*$H$31</f>
        <v>806.02995677725914</v>
      </c>
    </row>
    <row r="330" spans="1:14">
      <c r="A330" s="300">
        <f>SUM(C330:N330)</f>
        <v>0</v>
      </c>
      <c r="C330" s="300">
        <f>SUM(C319:C328)-C329</f>
        <v>0</v>
      </c>
      <c r="D330" s="300">
        <f t="shared" ref="D330:N330" si="148">SUM(D319:D328)-D329</f>
        <v>0</v>
      </c>
      <c r="E330" s="300">
        <f t="shared" si="148"/>
        <v>0</v>
      </c>
      <c r="F330" s="300">
        <f t="shared" si="148"/>
        <v>0</v>
      </c>
      <c r="G330" s="300">
        <f t="shared" si="148"/>
        <v>0</v>
      </c>
      <c r="H330" s="300">
        <f t="shared" si="148"/>
        <v>0</v>
      </c>
      <c r="I330" s="300">
        <f t="shared" si="148"/>
        <v>0</v>
      </c>
      <c r="J330" s="300">
        <f t="shared" si="148"/>
        <v>0</v>
      </c>
      <c r="K330" s="300">
        <f t="shared" si="148"/>
        <v>0</v>
      </c>
      <c r="L330" s="300">
        <f t="shared" si="148"/>
        <v>0</v>
      </c>
      <c r="M330" s="300">
        <f t="shared" si="148"/>
        <v>0</v>
      </c>
      <c r="N330" s="300">
        <f t="shared" si="148"/>
        <v>0</v>
      </c>
    </row>
    <row r="331" spans="1:14">
      <c r="C331" s="320">
        <f>C296</f>
        <v>1415.8000373865975</v>
      </c>
      <c r="D331" s="320">
        <f t="shared" ref="D331:N331" si="149">D296</f>
        <v>1438.7326097621979</v>
      </c>
      <c r="E331" s="320">
        <f t="shared" si="149"/>
        <v>1448.4580905704556</v>
      </c>
      <c r="F331" s="320">
        <f t="shared" si="149"/>
        <v>1472.7905381530122</v>
      </c>
      <c r="G331" s="320">
        <f t="shared" si="149"/>
        <v>1591.9616485156419</v>
      </c>
      <c r="H331" s="320">
        <f t="shared" si="149"/>
        <v>1607.0946521494448</v>
      </c>
      <c r="I331" s="320">
        <f t="shared" si="149"/>
        <v>1514.6474552952159</v>
      </c>
      <c r="J331" s="320">
        <f t="shared" si="149"/>
        <v>1470.8605139829397</v>
      </c>
      <c r="K331" s="320">
        <f t="shared" si="149"/>
        <v>1440.5909362258708</v>
      </c>
      <c r="L331" s="320">
        <f t="shared" si="149"/>
        <v>1433.8769531698522</v>
      </c>
      <c r="M331" s="320">
        <f t="shared" si="149"/>
        <v>1418.7951432231239</v>
      </c>
      <c r="N331" s="320">
        <f t="shared" si="149"/>
        <v>1432.1854571863837</v>
      </c>
    </row>
    <row r="332" spans="1:14">
      <c r="C332" s="320">
        <f>C313+C329</f>
        <v>1415.8000373865975</v>
      </c>
      <c r="D332" s="320">
        <f t="shared" ref="D332:N332" si="150">D313+D329</f>
        <v>1438.7326097621979</v>
      </c>
      <c r="E332" s="320">
        <f t="shared" si="150"/>
        <v>1448.4580905704556</v>
      </c>
      <c r="F332" s="320">
        <f t="shared" si="150"/>
        <v>1472.7905381530122</v>
      </c>
      <c r="G332" s="320">
        <f t="shared" si="150"/>
        <v>1591.9616485156419</v>
      </c>
      <c r="H332" s="320">
        <f t="shared" si="150"/>
        <v>1607.0946521494448</v>
      </c>
      <c r="I332" s="320">
        <f t="shared" si="150"/>
        <v>1514.6474552952159</v>
      </c>
      <c r="J332" s="320">
        <f t="shared" si="150"/>
        <v>1470.8605139829397</v>
      </c>
      <c r="K332" s="320">
        <f t="shared" si="150"/>
        <v>1440.5909362258708</v>
      </c>
      <c r="L332" s="320">
        <f t="shared" si="150"/>
        <v>1433.8769531698522</v>
      </c>
      <c r="M332" s="320">
        <f t="shared" si="150"/>
        <v>1418.7951432231239</v>
      </c>
      <c r="N332" s="320">
        <f t="shared" si="150"/>
        <v>1432.1854571863837</v>
      </c>
    </row>
    <row r="333" spans="1:14">
      <c r="A333" s="300">
        <f>SUM(C333:L333)</f>
        <v>0</v>
      </c>
      <c r="C333" s="320">
        <f>C331-C332</f>
        <v>0</v>
      </c>
      <c r="D333" s="320">
        <f t="shared" ref="D333:K333" si="151">D331-D332</f>
        <v>0</v>
      </c>
      <c r="E333" s="320">
        <f t="shared" si="151"/>
        <v>0</v>
      </c>
      <c r="F333" s="320">
        <f t="shared" si="151"/>
        <v>0</v>
      </c>
      <c r="G333" s="320">
        <f t="shared" si="151"/>
        <v>0</v>
      </c>
      <c r="H333" s="320">
        <f t="shared" si="151"/>
        <v>0</v>
      </c>
      <c r="I333" s="320">
        <f t="shared" si="151"/>
        <v>0</v>
      </c>
      <c r="J333" s="320">
        <f t="shared" si="151"/>
        <v>0</v>
      </c>
      <c r="K333" s="320">
        <f t="shared" si="151"/>
        <v>0</v>
      </c>
      <c r="L333" s="320">
        <f>L331-L332</f>
        <v>0</v>
      </c>
      <c r="M333" s="320">
        <f>M331-M332</f>
        <v>0</v>
      </c>
      <c r="N333" s="320">
        <f>N331-N332</f>
        <v>0</v>
      </c>
    </row>
    <row r="334" spans="1:14" ht="13.15">
      <c r="C334" s="320"/>
      <c r="D334" s="320"/>
      <c r="E334" s="320"/>
      <c r="F334" s="320"/>
      <c r="G334" s="320"/>
      <c r="H334" s="333"/>
      <c r="I334" s="320"/>
      <c r="J334" s="320"/>
      <c r="K334" s="320"/>
      <c r="L334" s="320"/>
    </row>
    <row r="335" spans="1:14" ht="15">
      <c r="B335" s="331" t="s">
        <v>175</v>
      </c>
      <c r="C335" s="320"/>
      <c r="D335" s="320"/>
      <c r="E335" s="320"/>
      <c r="F335" s="320"/>
      <c r="G335" s="320"/>
      <c r="H335" s="333"/>
      <c r="I335" s="320"/>
      <c r="J335" s="320"/>
      <c r="K335" s="320"/>
      <c r="L335" s="320"/>
    </row>
    <row r="336" spans="1:14" ht="15">
      <c r="B336" s="331"/>
      <c r="C336" s="320"/>
      <c r="D336" s="320"/>
      <c r="E336" s="320"/>
      <c r="F336" s="320"/>
      <c r="G336" s="320"/>
      <c r="H336" s="333"/>
      <c r="I336" s="320"/>
      <c r="J336" s="320"/>
      <c r="K336" s="320"/>
      <c r="L336" s="320"/>
    </row>
    <row r="337" spans="1:14" ht="13.15">
      <c r="B337" s="332" t="s">
        <v>46</v>
      </c>
      <c r="C337" s="320"/>
      <c r="D337" s="320"/>
      <c r="E337" s="320"/>
      <c r="F337" s="320"/>
      <c r="G337" s="320"/>
      <c r="H337" s="330"/>
      <c r="I337" s="320"/>
      <c r="J337" s="320"/>
      <c r="K337" s="320"/>
      <c r="L337" s="320"/>
    </row>
    <row r="338" spans="1:14">
      <c r="C338" s="320"/>
      <c r="D338" s="320"/>
      <c r="E338" s="320"/>
      <c r="F338" s="320"/>
      <c r="G338" s="320"/>
      <c r="H338" s="330"/>
      <c r="I338" s="320"/>
      <c r="J338" s="320"/>
      <c r="K338" s="320"/>
      <c r="L338" s="320"/>
    </row>
    <row r="339" spans="1:14" ht="13.15">
      <c r="B339" s="329" t="str">
        <f>B318</f>
        <v>Age group</v>
      </c>
      <c r="C339" s="329" t="str">
        <f t="shared" ref="C339:N339" si="152">C318</f>
        <v>2018/19</v>
      </c>
      <c r="D339" s="329" t="str">
        <f t="shared" si="152"/>
        <v>2019/20</v>
      </c>
      <c r="E339" s="329" t="str">
        <f t="shared" si="152"/>
        <v>2020/21</v>
      </c>
      <c r="F339" s="329" t="str">
        <f t="shared" si="152"/>
        <v>2021/22</v>
      </c>
      <c r="G339" s="329" t="str">
        <f t="shared" si="152"/>
        <v>2022/23</v>
      </c>
      <c r="H339" s="329" t="str">
        <f t="shared" si="152"/>
        <v>2023/24</v>
      </c>
      <c r="I339" s="329" t="str">
        <f t="shared" si="152"/>
        <v>2024/25</v>
      </c>
      <c r="J339" s="329" t="str">
        <f t="shared" si="152"/>
        <v>2025/26</v>
      </c>
      <c r="K339" s="329" t="str">
        <f t="shared" si="152"/>
        <v>2026/27</v>
      </c>
      <c r="L339" s="329" t="str">
        <f t="shared" si="152"/>
        <v>2027/28</v>
      </c>
      <c r="M339" s="329" t="str">
        <f t="shared" si="152"/>
        <v>2028/29</v>
      </c>
      <c r="N339" s="329" t="str">
        <f t="shared" si="152"/>
        <v>2029/30</v>
      </c>
    </row>
    <row r="340" spans="1:14" ht="13.15">
      <c r="B340" s="329" t="str">
        <f t="shared" ref="B340:B350" si="153">B319</f>
        <v>20-24</v>
      </c>
      <c r="C340" s="444">
        <f t="shared" ref="C340:N340" si="154">C303+C247</f>
        <v>326.02871569373815</v>
      </c>
      <c r="D340" s="444">
        <f t="shared" si="154"/>
        <v>387.04200038791305</v>
      </c>
      <c r="E340" s="444">
        <f t="shared" si="154"/>
        <v>430.59842444908367</v>
      </c>
      <c r="F340" s="444">
        <f t="shared" si="154"/>
        <v>463.50986342620354</v>
      </c>
      <c r="G340" s="444">
        <f t="shared" si="154"/>
        <v>499.67199177684353</v>
      </c>
      <c r="H340" s="444">
        <f t="shared" si="154"/>
        <v>526.51121037848975</v>
      </c>
      <c r="I340" s="444">
        <f t="shared" si="154"/>
        <v>534.88697792542769</v>
      </c>
      <c r="J340" s="444">
        <f t="shared" si="154"/>
        <v>535.83769278475506</v>
      </c>
      <c r="K340" s="444">
        <f t="shared" si="154"/>
        <v>533.12865369676388</v>
      </c>
      <c r="L340" s="444">
        <f t="shared" si="154"/>
        <v>530.49669077591238</v>
      </c>
      <c r="M340" s="444">
        <f t="shared" si="154"/>
        <v>526.98662975443995</v>
      </c>
      <c r="N340" s="444">
        <f t="shared" si="154"/>
        <v>526.03598306057393</v>
      </c>
    </row>
    <row r="341" spans="1:14" ht="13.15">
      <c r="B341" s="329" t="str">
        <f t="shared" si="153"/>
        <v>25-29</v>
      </c>
      <c r="C341" s="444">
        <f t="shared" ref="C341:N341" si="155">C304+C248</f>
        <v>794.13538467745025</v>
      </c>
      <c r="D341" s="444">
        <f t="shared" si="155"/>
        <v>782.02839052870866</v>
      </c>
      <c r="E341" s="444">
        <f t="shared" si="155"/>
        <v>785.41264666409211</v>
      </c>
      <c r="F341" s="444">
        <f t="shared" si="155"/>
        <v>798.05636115863842</v>
      </c>
      <c r="G341" s="444">
        <f t="shared" si="155"/>
        <v>826.5506990652334</v>
      </c>
      <c r="H341" s="444">
        <f t="shared" si="155"/>
        <v>854.6608597298424</v>
      </c>
      <c r="I341" s="444">
        <f t="shared" si="155"/>
        <v>868.37035758578895</v>
      </c>
      <c r="J341" s="444">
        <f t="shared" si="155"/>
        <v>874.38017860650962</v>
      </c>
      <c r="K341" s="444">
        <f t="shared" si="155"/>
        <v>875.25087224943718</v>
      </c>
      <c r="L341" s="444">
        <f t="shared" si="155"/>
        <v>874.6069036919165</v>
      </c>
      <c r="M341" s="444">
        <f t="shared" si="155"/>
        <v>871.94118962447646</v>
      </c>
      <c r="N341" s="444">
        <f t="shared" si="155"/>
        <v>871.00872678984206</v>
      </c>
    </row>
    <row r="342" spans="1:14" ht="13.15">
      <c r="B342" s="329" t="str">
        <f t="shared" si="153"/>
        <v>30-34</v>
      </c>
      <c r="C342" s="444">
        <f t="shared" ref="C342:N342" si="156">C305+C249</f>
        <v>960.22495314945581</v>
      </c>
      <c r="D342" s="444">
        <f t="shared" si="156"/>
        <v>932.27188133598895</v>
      </c>
      <c r="E342" s="444">
        <f t="shared" si="156"/>
        <v>910.12679187607716</v>
      </c>
      <c r="F342" s="444">
        <f t="shared" si="156"/>
        <v>895.70591343210424</v>
      </c>
      <c r="G342" s="444">
        <f t="shared" si="156"/>
        <v>894.22053828028277</v>
      </c>
      <c r="H342" s="444">
        <f t="shared" si="156"/>
        <v>899.21854097820153</v>
      </c>
      <c r="I342" s="444">
        <f t="shared" si="156"/>
        <v>902.78551617934818</v>
      </c>
      <c r="J342" s="444">
        <f t="shared" si="156"/>
        <v>905.4278708250115</v>
      </c>
      <c r="K342" s="444">
        <f t="shared" si="156"/>
        <v>906.74793786637485</v>
      </c>
      <c r="L342" s="444">
        <f t="shared" si="156"/>
        <v>907.4945228097389</v>
      </c>
      <c r="M342" s="444">
        <f t="shared" si="156"/>
        <v>907.06652934936074</v>
      </c>
      <c r="N342" s="444">
        <f t="shared" si="156"/>
        <v>907.02494207544305</v>
      </c>
    </row>
    <row r="343" spans="1:14" ht="13.15">
      <c r="B343" s="329" t="str">
        <f t="shared" si="153"/>
        <v>35-39</v>
      </c>
      <c r="C343" s="444">
        <f t="shared" ref="C343:N343" si="157">C306+C250</f>
        <v>858.41734596022047</v>
      </c>
      <c r="D343" s="444">
        <f t="shared" si="157"/>
        <v>874.76080635200196</v>
      </c>
      <c r="E343" s="444">
        <f t="shared" si="157"/>
        <v>882.13754420882287</v>
      </c>
      <c r="F343" s="444">
        <f t="shared" si="157"/>
        <v>884.38042394823208</v>
      </c>
      <c r="G343" s="444">
        <f t="shared" si="157"/>
        <v>888.43460973953313</v>
      </c>
      <c r="H343" s="444">
        <f t="shared" si="157"/>
        <v>891.80501940129818</v>
      </c>
      <c r="I343" s="444">
        <f t="shared" si="157"/>
        <v>891.2987452056974</v>
      </c>
      <c r="J343" s="444">
        <f t="shared" si="157"/>
        <v>889.72388207888628</v>
      </c>
      <c r="K343" s="444">
        <f t="shared" si="157"/>
        <v>887.76074491703196</v>
      </c>
      <c r="L343" s="444">
        <f t="shared" si="157"/>
        <v>886.26602513829494</v>
      </c>
      <c r="M343" s="444">
        <f t="shared" si="157"/>
        <v>884.65651455347927</v>
      </c>
      <c r="N343" s="444">
        <f t="shared" si="157"/>
        <v>883.95419177571648</v>
      </c>
    </row>
    <row r="344" spans="1:14" ht="13.15">
      <c r="B344" s="329" t="str">
        <f t="shared" si="153"/>
        <v>40-44</v>
      </c>
      <c r="C344" s="444">
        <f t="shared" ref="C344:N344" si="158">C307+C251</f>
        <v>785.03179261384105</v>
      </c>
      <c r="D344" s="444">
        <f t="shared" si="158"/>
        <v>794.30099758397012</v>
      </c>
      <c r="E344" s="444">
        <f t="shared" si="158"/>
        <v>804.60558596823023</v>
      </c>
      <c r="F344" s="444">
        <f t="shared" si="158"/>
        <v>814.36706279593102</v>
      </c>
      <c r="G344" s="444">
        <f t="shared" si="158"/>
        <v>826.26845330243759</v>
      </c>
      <c r="H344" s="444">
        <f t="shared" si="158"/>
        <v>836.40664946331583</v>
      </c>
      <c r="I344" s="444">
        <f t="shared" si="158"/>
        <v>841.290577120747</v>
      </c>
      <c r="J344" s="444">
        <f t="shared" si="158"/>
        <v>843.27401610726963</v>
      </c>
      <c r="K344" s="444">
        <f t="shared" si="158"/>
        <v>843.3820618369416</v>
      </c>
      <c r="L344" s="444">
        <f t="shared" si="158"/>
        <v>842.85934605148054</v>
      </c>
      <c r="M344" s="444">
        <f t="shared" si="158"/>
        <v>841.65791604639026</v>
      </c>
      <c r="N344" s="444">
        <f t="shared" si="158"/>
        <v>840.94061336357595</v>
      </c>
    </row>
    <row r="345" spans="1:14" ht="13.15">
      <c r="B345" s="329" t="str">
        <f t="shared" si="153"/>
        <v>45-49</v>
      </c>
      <c r="C345" s="444">
        <f t="shared" ref="C345:N345" si="159">C308+C252</f>
        <v>664.41549678198635</v>
      </c>
      <c r="D345" s="444">
        <f t="shared" si="159"/>
        <v>672.75433672026043</v>
      </c>
      <c r="E345" s="444">
        <f t="shared" si="159"/>
        <v>680.87063524203029</v>
      </c>
      <c r="F345" s="444">
        <f t="shared" si="159"/>
        <v>689.28344494819987</v>
      </c>
      <c r="G345" s="444">
        <f t="shared" si="159"/>
        <v>700.812997396063</v>
      </c>
      <c r="H345" s="444">
        <f t="shared" si="159"/>
        <v>711.87419991205013</v>
      </c>
      <c r="I345" s="444">
        <f t="shared" si="159"/>
        <v>719.02569428744789</v>
      </c>
      <c r="J345" s="444">
        <f t="shared" si="159"/>
        <v>723.82615250717322</v>
      </c>
      <c r="K345" s="444">
        <f t="shared" si="159"/>
        <v>726.78532209942614</v>
      </c>
      <c r="L345" s="444">
        <f t="shared" si="159"/>
        <v>728.76604219877936</v>
      </c>
      <c r="M345" s="444">
        <f t="shared" si="159"/>
        <v>729.66370993755891</v>
      </c>
      <c r="N345" s="444">
        <f t="shared" si="159"/>
        <v>730.50431321955148</v>
      </c>
    </row>
    <row r="346" spans="1:14" ht="13.15">
      <c r="B346" s="329" t="str">
        <f t="shared" si="153"/>
        <v>50-54</v>
      </c>
      <c r="C346" s="444">
        <f t="shared" ref="C346:N346" si="160">C309+C253</f>
        <v>481.34761861005018</v>
      </c>
      <c r="D346" s="444">
        <f t="shared" si="160"/>
        <v>493.70000980315137</v>
      </c>
      <c r="E346" s="444">
        <f t="shared" si="160"/>
        <v>504.2334219843039</v>
      </c>
      <c r="F346" s="444">
        <f t="shared" si="160"/>
        <v>513.6329263373899</v>
      </c>
      <c r="G346" s="444">
        <f t="shared" si="160"/>
        <v>524.48457851671435</v>
      </c>
      <c r="H346" s="444">
        <f t="shared" si="160"/>
        <v>534.6134017709785</v>
      </c>
      <c r="I346" s="444">
        <f t="shared" si="160"/>
        <v>541.75084241019283</v>
      </c>
      <c r="J346" s="444">
        <f t="shared" si="160"/>
        <v>547.14072898702977</v>
      </c>
      <c r="K346" s="444">
        <f t="shared" si="160"/>
        <v>551.16617312630478</v>
      </c>
      <c r="L346" s="444">
        <f t="shared" si="160"/>
        <v>554.41443736743747</v>
      </c>
      <c r="M346" s="444">
        <f t="shared" si="160"/>
        <v>556.74807483019526</v>
      </c>
      <c r="N346" s="444">
        <f t="shared" si="160"/>
        <v>558.86974310197502</v>
      </c>
    </row>
    <row r="347" spans="1:14" ht="13.15">
      <c r="B347" s="329" t="str">
        <f t="shared" si="153"/>
        <v>55-59</v>
      </c>
      <c r="C347" s="444">
        <f t="shared" ref="C347:N347" si="161">C310+C254</f>
        <v>250.65641607864569</v>
      </c>
      <c r="D347" s="444">
        <f t="shared" si="161"/>
        <v>244.15362001408727</v>
      </c>
      <c r="E347" s="444">
        <f t="shared" si="161"/>
        <v>242.22461682520114</v>
      </c>
      <c r="F347" s="444">
        <f t="shared" si="161"/>
        <v>242.94574319399666</v>
      </c>
      <c r="G347" s="444">
        <f t="shared" si="161"/>
        <v>246.41701588913006</v>
      </c>
      <c r="H347" s="444">
        <f t="shared" si="161"/>
        <v>250.36675720553276</v>
      </c>
      <c r="I347" s="444">
        <f t="shared" si="161"/>
        <v>253.04206683239431</v>
      </c>
      <c r="J347" s="444">
        <f t="shared" si="161"/>
        <v>255.1507063573527</v>
      </c>
      <c r="K347" s="444">
        <f t="shared" si="161"/>
        <v>256.83438557040756</v>
      </c>
      <c r="L347" s="444">
        <f t="shared" si="161"/>
        <v>258.37266763668629</v>
      </c>
      <c r="M347" s="444">
        <f t="shared" si="161"/>
        <v>259.59208021732331</v>
      </c>
      <c r="N347" s="444">
        <f t="shared" si="161"/>
        <v>260.86492882054182</v>
      </c>
    </row>
    <row r="348" spans="1:14" ht="13.15">
      <c r="B348" s="329" t="str">
        <f t="shared" si="153"/>
        <v>60-64</v>
      </c>
      <c r="C348" s="444">
        <f t="shared" ref="C348:N348" si="162">C311+C255</f>
        <v>86.905206146061659</v>
      </c>
      <c r="D348" s="444">
        <f t="shared" si="162"/>
        <v>87.474489658586435</v>
      </c>
      <c r="E348" s="444">
        <f t="shared" si="162"/>
        <v>86.996662673332793</v>
      </c>
      <c r="F348" s="444">
        <f t="shared" si="162"/>
        <v>86.648406667588205</v>
      </c>
      <c r="G348" s="444">
        <f t="shared" si="162"/>
        <v>87.377810471433264</v>
      </c>
      <c r="H348" s="444">
        <f t="shared" si="162"/>
        <v>88.310210362460381</v>
      </c>
      <c r="I348" s="444">
        <f t="shared" si="162"/>
        <v>88.672860394845358</v>
      </c>
      <c r="J348" s="444">
        <f t="shared" si="162"/>
        <v>88.908009690726601</v>
      </c>
      <c r="K348" s="444">
        <f t="shared" si="162"/>
        <v>89.096123150431765</v>
      </c>
      <c r="L348" s="444">
        <f t="shared" si="162"/>
        <v>89.366112438167818</v>
      </c>
      <c r="M348" s="444">
        <f t="shared" si="162"/>
        <v>89.602386839418713</v>
      </c>
      <c r="N348" s="444">
        <f t="shared" si="162"/>
        <v>89.974897599530578</v>
      </c>
    </row>
    <row r="349" spans="1:14" ht="13.15">
      <c r="B349" s="329" t="str">
        <f t="shared" si="153"/>
        <v>65 plus</v>
      </c>
      <c r="C349" s="444">
        <f t="shared" ref="C349:N349" si="163">C312+C256</f>
        <v>19.948573954678601</v>
      </c>
      <c r="D349" s="444">
        <f t="shared" si="163"/>
        <v>25.218399243801287</v>
      </c>
      <c r="E349" s="444">
        <f t="shared" si="163"/>
        <v>28.440547544449384</v>
      </c>
      <c r="F349" s="444">
        <f t="shared" si="163"/>
        <v>30.340832656510575</v>
      </c>
      <c r="G349" s="444">
        <f t="shared" si="163"/>
        <v>31.679701836231143</v>
      </c>
      <c r="H349" s="444">
        <f t="shared" si="163"/>
        <v>32.593797245296606</v>
      </c>
      <c r="I349" s="444">
        <f t="shared" si="163"/>
        <v>33.05290265723594</v>
      </c>
      <c r="J349" s="444">
        <f t="shared" si="163"/>
        <v>33.276507821932029</v>
      </c>
      <c r="K349" s="444">
        <f t="shared" si="163"/>
        <v>33.373520296291119</v>
      </c>
      <c r="L349" s="444">
        <f t="shared" si="163"/>
        <v>33.439367742818114</v>
      </c>
      <c r="M349" s="444">
        <f t="shared" si="163"/>
        <v>33.478792415219878</v>
      </c>
      <c r="N349" s="444">
        <f t="shared" si="163"/>
        <v>33.558515096338525</v>
      </c>
    </row>
    <row r="350" spans="1:14" ht="13.15">
      <c r="B350" s="329" t="str">
        <f t="shared" si="153"/>
        <v>Total</v>
      </c>
      <c r="C350" s="444">
        <f t="shared" ref="C350:N350" si="164">SUM(C340:C349)</f>
        <v>5227.1115036661286</v>
      </c>
      <c r="D350" s="444">
        <f t="shared" si="164"/>
        <v>5293.7049316284692</v>
      </c>
      <c r="E350" s="444">
        <f t="shared" si="164"/>
        <v>5355.6468774356235</v>
      </c>
      <c r="F350" s="444">
        <f t="shared" si="164"/>
        <v>5418.8709785647943</v>
      </c>
      <c r="G350" s="444">
        <f t="shared" si="164"/>
        <v>5525.9183962739025</v>
      </c>
      <c r="H350" s="444">
        <f t="shared" si="164"/>
        <v>5626.360646447466</v>
      </c>
      <c r="I350" s="444">
        <f t="shared" si="164"/>
        <v>5674.1765405991246</v>
      </c>
      <c r="J350" s="444">
        <f t="shared" si="164"/>
        <v>5696.9457457666458</v>
      </c>
      <c r="K350" s="444">
        <f t="shared" si="164"/>
        <v>5703.5257948094113</v>
      </c>
      <c r="L350" s="444">
        <f t="shared" si="164"/>
        <v>5706.0821158512317</v>
      </c>
      <c r="M350" s="444">
        <f t="shared" si="164"/>
        <v>5701.3938235678615</v>
      </c>
      <c r="N350" s="444">
        <f t="shared" si="164"/>
        <v>5702.7368549030889</v>
      </c>
    </row>
    <row r="351" spans="1:14">
      <c r="A351" s="300">
        <f>SUM(C351:N351)</f>
        <v>0</v>
      </c>
      <c r="C351" s="300">
        <f>SUM(C340:C349)-C350</f>
        <v>0</v>
      </c>
      <c r="D351" s="300">
        <f t="shared" ref="D351:N351" si="165">SUM(D340:D349)-D350</f>
        <v>0</v>
      </c>
      <c r="E351" s="300">
        <f t="shared" si="165"/>
        <v>0</v>
      </c>
      <c r="F351" s="300">
        <f t="shared" si="165"/>
        <v>0</v>
      </c>
      <c r="G351" s="300">
        <f t="shared" si="165"/>
        <v>0</v>
      </c>
      <c r="H351" s="300">
        <f t="shared" si="165"/>
        <v>0</v>
      </c>
      <c r="I351" s="300">
        <f t="shared" si="165"/>
        <v>0</v>
      </c>
      <c r="J351" s="300">
        <f t="shared" si="165"/>
        <v>0</v>
      </c>
      <c r="K351" s="300">
        <f t="shared" si="165"/>
        <v>0</v>
      </c>
      <c r="L351" s="300">
        <f t="shared" si="165"/>
        <v>0</v>
      </c>
      <c r="M351" s="300">
        <f t="shared" si="165"/>
        <v>0</v>
      </c>
      <c r="N351" s="300">
        <f t="shared" si="165"/>
        <v>0</v>
      </c>
    </row>
    <row r="353" spans="1:14" ht="13.15">
      <c r="B353" s="332" t="s">
        <v>47</v>
      </c>
      <c r="C353" s="320"/>
      <c r="D353" s="320"/>
      <c r="E353" s="320"/>
      <c r="F353" s="320"/>
      <c r="G353" s="320"/>
      <c r="H353" s="330"/>
      <c r="I353" s="320"/>
      <c r="J353" s="320"/>
      <c r="K353" s="320"/>
      <c r="L353" s="320"/>
    </row>
    <row r="354" spans="1:14">
      <c r="C354" s="320"/>
      <c r="D354" s="320"/>
      <c r="E354" s="320"/>
      <c r="F354" s="320"/>
      <c r="G354" s="320"/>
      <c r="H354" s="330"/>
      <c r="I354" s="320"/>
      <c r="J354" s="320"/>
      <c r="K354" s="320"/>
      <c r="L354" s="320"/>
    </row>
    <row r="355" spans="1:14" ht="13.15">
      <c r="B355" s="329" t="str">
        <f t="shared" ref="B355:B366" si="166">B339</f>
        <v>Age group</v>
      </c>
      <c r="C355" s="329" t="str">
        <f t="shared" ref="C355:N355" si="167">C339</f>
        <v>2018/19</v>
      </c>
      <c r="D355" s="329" t="str">
        <f t="shared" si="167"/>
        <v>2019/20</v>
      </c>
      <c r="E355" s="329" t="str">
        <f t="shared" si="167"/>
        <v>2020/21</v>
      </c>
      <c r="F355" s="329" t="str">
        <f t="shared" si="167"/>
        <v>2021/22</v>
      </c>
      <c r="G355" s="329" t="str">
        <f t="shared" si="167"/>
        <v>2022/23</v>
      </c>
      <c r="H355" s="329" t="str">
        <f t="shared" si="167"/>
        <v>2023/24</v>
      </c>
      <c r="I355" s="329" t="str">
        <f t="shared" si="167"/>
        <v>2024/25</v>
      </c>
      <c r="J355" s="329" t="str">
        <f t="shared" si="167"/>
        <v>2025/26</v>
      </c>
      <c r="K355" s="329" t="str">
        <f t="shared" si="167"/>
        <v>2026/27</v>
      </c>
      <c r="L355" s="329" t="str">
        <f t="shared" si="167"/>
        <v>2027/28</v>
      </c>
      <c r="M355" s="329" t="str">
        <f t="shared" si="167"/>
        <v>2028/29</v>
      </c>
      <c r="N355" s="329" t="str">
        <f t="shared" si="167"/>
        <v>2029/30</v>
      </c>
    </row>
    <row r="356" spans="1:14" ht="13.15">
      <c r="B356" s="329" t="str">
        <f t="shared" si="166"/>
        <v>20-24</v>
      </c>
      <c r="C356" s="444">
        <f t="shared" ref="C356:N356" si="168">C319+C263</f>
        <v>556.59537862719765</v>
      </c>
      <c r="D356" s="444">
        <f t="shared" si="168"/>
        <v>594.45486731922165</v>
      </c>
      <c r="E356" s="444">
        <f t="shared" si="168"/>
        <v>619.93970407310917</v>
      </c>
      <c r="F356" s="444">
        <f t="shared" si="168"/>
        <v>640.70464631597395</v>
      </c>
      <c r="G356" s="444">
        <f t="shared" si="168"/>
        <v>672.17527756943969</v>
      </c>
      <c r="H356" s="444">
        <f t="shared" si="168"/>
        <v>696.15298267769015</v>
      </c>
      <c r="I356" s="444">
        <f t="shared" si="168"/>
        <v>699.51869810838002</v>
      </c>
      <c r="J356" s="444">
        <f t="shared" si="168"/>
        <v>695.57509465707938</v>
      </c>
      <c r="K356" s="444">
        <f t="shared" si="168"/>
        <v>688.50368774622348</v>
      </c>
      <c r="L356" s="444">
        <f t="shared" si="168"/>
        <v>682.64098901089972</v>
      </c>
      <c r="M356" s="444">
        <f t="shared" si="168"/>
        <v>676.41654430595781</v>
      </c>
      <c r="N356" s="444">
        <f t="shared" si="168"/>
        <v>674.02233273316551</v>
      </c>
    </row>
    <row r="357" spans="1:14" ht="13.15">
      <c r="B357" s="329" t="str">
        <f t="shared" si="166"/>
        <v>25-29</v>
      </c>
      <c r="C357" s="444">
        <f t="shared" ref="C357:N357" si="169">C320+C264</f>
        <v>1249.758220370383</v>
      </c>
      <c r="D357" s="444">
        <f t="shared" si="169"/>
        <v>1194.7380402957488</v>
      </c>
      <c r="E357" s="444">
        <f t="shared" si="169"/>
        <v>1159.2111950253038</v>
      </c>
      <c r="F357" s="444">
        <f t="shared" si="169"/>
        <v>1141.6052621703204</v>
      </c>
      <c r="G357" s="444">
        <f t="shared" si="169"/>
        <v>1150.7177951487167</v>
      </c>
      <c r="H357" s="444">
        <f t="shared" si="169"/>
        <v>1164.8854873443336</v>
      </c>
      <c r="I357" s="444">
        <f t="shared" si="169"/>
        <v>1165.200238438762</v>
      </c>
      <c r="J357" s="444">
        <f t="shared" si="169"/>
        <v>1159.4644610239375</v>
      </c>
      <c r="K357" s="444">
        <f t="shared" si="169"/>
        <v>1150.2262524821117</v>
      </c>
      <c r="L357" s="444">
        <f t="shared" si="169"/>
        <v>1141.5058594563075</v>
      </c>
      <c r="M357" s="444">
        <f t="shared" si="169"/>
        <v>1132.1093440270101</v>
      </c>
      <c r="N357" s="444">
        <f t="shared" si="169"/>
        <v>1126.4321242251087</v>
      </c>
    </row>
    <row r="358" spans="1:14" ht="13.15">
      <c r="B358" s="329" t="str">
        <f t="shared" si="166"/>
        <v>30-34</v>
      </c>
      <c r="C358" s="444">
        <f t="shared" ref="C358:N358" si="170">C321+C265</f>
        <v>1239.5390274563936</v>
      </c>
      <c r="D358" s="444">
        <f t="shared" si="170"/>
        <v>1226.219717919907</v>
      </c>
      <c r="E358" s="444">
        <f t="shared" si="170"/>
        <v>1202.8651676466682</v>
      </c>
      <c r="F358" s="444">
        <f t="shared" si="170"/>
        <v>1180.7291368829124</v>
      </c>
      <c r="G358" s="444">
        <f t="shared" si="170"/>
        <v>1170.3785329891525</v>
      </c>
      <c r="H358" s="444">
        <f t="shared" si="170"/>
        <v>1165.6839962389183</v>
      </c>
      <c r="I358" s="444">
        <f t="shared" si="170"/>
        <v>1158.087692191996</v>
      </c>
      <c r="J358" s="444">
        <f t="shared" si="170"/>
        <v>1149.4786003616521</v>
      </c>
      <c r="K358" s="444">
        <f t="shared" si="170"/>
        <v>1140.0438414687001</v>
      </c>
      <c r="L358" s="444">
        <f t="shared" si="170"/>
        <v>1131.1106730454389</v>
      </c>
      <c r="M358" s="444">
        <f t="shared" si="170"/>
        <v>1122.0185039309845</v>
      </c>
      <c r="N358" s="444">
        <f t="shared" si="170"/>
        <v>1114.7749209545912</v>
      </c>
    </row>
    <row r="359" spans="1:14" ht="13.15">
      <c r="B359" s="329" t="str">
        <f t="shared" si="166"/>
        <v>35-39</v>
      </c>
      <c r="C359" s="444">
        <f t="shared" ref="C359:N359" si="171">C322+C266</f>
        <v>1164.5252981295093</v>
      </c>
      <c r="D359" s="444">
        <f t="shared" si="171"/>
        <v>1153.2490744048175</v>
      </c>
      <c r="E359" s="444">
        <f t="shared" si="171"/>
        <v>1139.2038963092639</v>
      </c>
      <c r="F359" s="444">
        <f t="shared" si="171"/>
        <v>1125.4552256391664</v>
      </c>
      <c r="G359" s="444">
        <f t="shared" si="171"/>
        <v>1117.9799551054546</v>
      </c>
      <c r="H359" s="444">
        <f t="shared" si="171"/>
        <v>1111.5052347960193</v>
      </c>
      <c r="I359" s="444">
        <f t="shared" si="171"/>
        <v>1100.8990222291111</v>
      </c>
      <c r="J359" s="444">
        <f t="shared" si="171"/>
        <v>1089.429557604722</v>
      </c>
      <c r="K359" s="444">
        <f t="shared" si="171"/>
        <v>1077.8891979006157</v>
      </c>
      <c r="L359" s="444">
        <f t="shared" si="171"/>
        <v>1067.4358808419636</v>
      </c>
      <c r="M359" s="444">
        <f t="shared" si="171"/>
        <v>1057.4047502517299</v>
      </c>
      <c r="N359" s="444">
        <f t="shared" si="171"/>
        <v>1049.2083117067982</v>
      </c>
    </row>
    <row r="360" spans="1:14" ht="13.15">
      <c r="B360" s="329" t="str">
        <f t="shared" si="166"/>
        <v>40-44</v>
      </c>
      <c r="C360" s="444">
        <f t="shared" ref="C360:N360" si="172">C323+C267</f>
        <v>942.76847629572899</v>
      </c>
      <c r="D360" s="444">
        <f t="shared" si="172"/>
        <v>970.96868675867506</v>
      </c>
      <c r="E360" s="444">
        <f t="shared" si="172"/>
        <v>986.88865255339078</v>
      </c>
      <c r="F360" s="444">
        <f t="shared" si="172"/>
        <v>996.54724374193961</v>
      </c>
      <c r="G360" s="444">
        <f t="shared" si="172"/>
        <v>1006.5355668506031</v>
      </c>
      <c r="H360" s="444">
        <f t="shared" si="172"/>
        <v>1013.159978720961</v>
      </c>
      <c r="I360" s="444">
        <f t="shared" si="172"/>
        <v>1012.596297052545</v>
      </c>
      <c r="J360" s="444">
        <f t="shared" si="172"/>
        <v>1008.247204866426</v>
      </c>
      <c r="K360" s="444">
        <f t="shared" si="172"/>
        <v>1001.5914802258251</v>
      </c>
      <c r="L360" s="444">
        <f t="shared" si="172"/>
        <v>994.31289962984329</v>
      </c>
      <c r="M360" s="444">
        <f t="shared" si="172"/>
        <v>986.39563478220396</v>
      </c>
      <c r="N360" s="444">
        <f t="shared" si="172"/>
        <v>979.38896853502308</v>
      </c>
    </row>
    <row r="361" spans="1:14" ht="13.15">
      <c r="B361" s="329" t="str">
        <f t="shared" si="166"/>
        <v>45-49</v>
      </c>
      <c r="C361" s="444">
        <f t="shared" ref="C361:N361" si="173">C324+C268</f>
        <v>709.46491360977234</v>
      </c>
      <c r="D361" s="444">
        <f t="shared" si="173"/>
        <v>742.28240872890024</v>
      </c>
      <c r="E361" s="444">
        <f t="shared" si="173"/>
        <v>768.92052199179682</v>
      </c>
      <c r="F361" s="444">
        <f t="shared" si="173"/>
        <v>791.55863726966072</v>
      </c>
      <c r="G361" s="444">
        <f t="shared" si="173"/>
        <v>814.30058990013379</v>
      </c>
      <c r="H361" s="444">
        <f t="shared" si="173"/>
        <v>833.13755596858346</v>
      </c>
      <c r="I361" s="444">
        <f t="shared" si="173"/>
        <v>844.36569193504761</v>
      </c>
      <c r="J361" s="444">
        <f t="shared" si="173"/>
        <v>850.68223629274041</v>
      </c>
      <c r="K361" s="444">
        <f t="shared" si="173"/>
        <v>853.28799000200354</v>
      </c>
      <c r="L361" s="444">
        <f t="shared" si="173"/>
        <v>853.70828982276953</v>
      </c>
      <c r="M361" s="444">
        <f t="shared" si="173"/>
        <v>852.11086917604166</v>
      </c>
      <c r="N361" s="444">
        <f t="shared" si="173"/>
        <v>850.04459829228972</v>
      </c>
    </row>
    <row r="362" spans="1:14" ht="13.15">
      <c r="B362" s="329" t="str">
        <f t="shared" si="166"/>
        <v>50-54</v>
      </c>
      <c r="C362" s="444">
        <f t="shared" ref="C362:N362" si="174">C325+C269</f>
        <v>449.01858828557965</v>
      </c>
      <c r="D362" s="444">
        <f t="shared" si="174"/>
        <v>485.05590589600718</v>
      </c>
      <c r="E362" s="444">
        <f t="shared" si="174"/>
        <v>514.89891500318924</v>
      </c>
      <c r="F362" s="444">
        <f t="shared" si="174"/>
        <v>541.05320473713334</v>
      </c>
      <c r="G362" s="444">
        <f t="shared" si="174"/>
        <v>566.90997124893374</v>
      </c>
      <c r="H362" s="444">
        <f t="shared" si="174"/>
        <v>589.59672410568373</v>
      </c>
      <c r="I362" s="444">
        <f t="shared" si="174"/>
        <v>606.27840456342278</v>
      </c>
      <c r="J362" s="444">
        <f t="shared" si="174"/>
        <v>618.77443766690578</v>
      </c>
      <c r="K362" s="444">
        <f t="shared" si="174"/>
        <v>627.83811280028021</v>
      </c>
      <c r="L362" s="444">
        <f t="shared" si="174"/>
        <v>634.50005858017198</v>
      </c>
      <c r="M362" s="444">
        <f t="shared" si="174"/>
        <v>638.84252607100996</v>
      </c>
      <c r="N362" s="444">
        <f t="shared" si="174"/>
        <v>642.00778984007934</v>
      </c>
    </row>
    <row r="363" spans="1:14" ht="13.15">
      <c r="B363" s="329" t="str">
        <f t="shared" si="166"/>
        <v>55-59</v>
      </c>
      <c r="C363" s="444">
        <f t="shared" ref="C363:N363" si="175">C326+C270</f>
        <v>257.23441105882597</v>
      </c>
      <c r="D363" s="444">
        <f t="shared" si="175"/>
        <v>250.27084779706894</v>
      </c>
      <c r="E363" s="444">
        <f t="shared" si="175"/>
        <v>251.04492110074639</v>
      </c>
      <c r="F363" s="444">
        <f t="shared" si="175"/>
        <v>256.36530557816036</v>
      </c>
      <c r="G363" s="444">
        <f t="shared" si="175"/>
        <v>265.64461410761447</v>
      </c>
      <c r="H363" s="444">
        <f t="shared" si="175"/>
        <v>275.47296826954783</v>
      </c>
      <c r="I363" s="444">
        <f t="shared" si="175"/>
        <v>283.28075160186643</v>
      </c>
      <c r="J363" s="444">
        <f t="shared" si="175"/>
        <v>289.79588220171172</v>
      </c>
      <c r="K363" s="444">
        <f t="shared" si="175"/>
        <v>295.12521672266644</v>
      </c>
      <c r="L363" s="444">
        <f t="shared" si="175"/>
        <v>299.62282700662502</v>
      </c>
      <c r="M363" s="444">
        <f t="shared" si="175"/>
        <v>303.1046738401264</v>
      </c>
      <c r="N363" s="444">
        <f t="shared" si="175"/>
        <v>306.11271387136264</v>
      </c>
    </row>
    <row r="364" spans="1:14" ht="13.15">
      <c r="B364" s="329" t="str">
        <f t="shared" si="166"/>
        <v>60-64</v>
      </c>
      <c r="C364" s="444">
        <f t="shared" ref="C364:N364" si="176">C327+C271</f>
        <v>100.72231472110917</v>
      </c>
      <c r="D364" s="444">
        <f t="shared" si="176"/>
        <v>97.891730630949098</v>
      </c>
      <c r="E364" s="444">
        <f t="shared" si="176"/>
        <v>95.354312230358914</v>
      </c>
      <c r="F364" s="444">
        <f t="shared" si="176"/>
        <v>94.319800461337678</v>
      </c>
      <c r="G364" s="444">
        <f t="shared" si="176"/>
        <v>95.522965969519561</v>
      </c>
      <c r="H364" s="444">
        <f t="shared" si="176"/>
        <v>97.468552888507375</v>
      </c>
      <c r="I364" s="444">
        <f t="shared" si="176"/>
        <v>98.917727730984026</v>
      </c>
      <c r="J364" s="444">
        <f t="shared" si="176"/>
        <v>100.28093527369971</v>
      </c>
      <c r="K364" s="444">
        <f t="shared" si="176"/>
        <v>101.55292726025868</v>
      </c>
      <c r="L364" s="444">
        <f t="shared" si="176"/>
        <v>102.83328540262805</v>
      </c>
      <c r="M364" s="444">
        <f t="shared" si="176"/>
        <v>103.93718718657088</v>
      </c>
      <c r="N364" s="444">
        <f t="shared" si="176"/>
        <v>105.07084023060273</v>
      </c>
    </row>
    <row r="365" spans="1:14" ht="13.15">
      <c r="B365" s="329" t="str">
        <f t="shared" si="166"/>
        <v>65 plus</v>
      </c>
      <c r="C365" s="444">
        <f t="shared" ref="C365:N365" si="177">C328+C272</f>
        <v>23.676158475898884</v>
      </c>
      <c r="D365" s="444">
        <f t="shared" si="177"/>
        <v>32.010686391561087</v>
      </c>
      <c r="E365" s="444">
        <f t="shared" si="177"/>
        <v>36.867885563453335</v>
      </c>
      <c r="F365" s="444">
        <f t="shared" si="177"/>
        <v>39.683823227706014</v>
      </c>
      <c r="G365" s="444">
        <f t="shared" si="177"/>
        <v>41.671656901113771</v>
      </c>
      <c r="H365" s="444">
        <f t="shared" si="177"/>
        <v>43.13444848455778</v>
      </c>
      <c r="I365" s="444">
        <f t="shared" si="177"/>
        <v>44.06514748200388</v>
      </c>
      <c r="J365" s="444">
        <f t="shared" si="177"/>
        <v>44.725045846879773</v>
      </c>
      <c r="K365" s="444">
        <f t="shared" si="177"/>
        <v>45.237878191175788</v>
      </c>
      <c r="L365" s="444">
        <f t="shared" si="177"/>
        <v>45.709148756655701</v>
      </c>
      <c r="M365" s="444">
        <f t="shared" si="177"/>
        <v>46.132269904125536</v>
      </c>
      <c r="N365" s="444">
        <f t="shared" si="177"/>
        <v>46.579398428037734</v>
      </c>
    </row>
    <row r="366" spans="1:14" ht="13.15">
      <c r="B366" s="329" t="str">
        <f t="shared" si="166"/>
        <v>Total</v>
      </c>
      <c r="C366" s="444">
        <f t="shared" ref="C366:N366" si="178">SUM(C356:C365)</f>
        <v>6693.3027870303977</v>
      </c>
      <c r="D366" s="444">
        <f t="shared" si="178"/>
        <v>6747.1419661428563</v>
      </c>
      <c r="E366" s="444">
        <f t="shared" si="178"/>
        <v>6775.1951714972802</v>
      </c>
      <c r="F366" s="444">
        <f t="shared" si="178"/>
        <v>6808.0222860243111</v>
      </c>
      <c r="G366" s="444">
        <f t="shared" si="178"/>
        <v>6901.8369257906834</v>
      </c>
      <c r="H366" s="444">
        <f t="shared" si="178"/>
        <v>6990.1979294948023</v>
      </c>
      <c r="I366" s="444">
        <f t="shared" si="178"/>
        <v>7013.2096713341189</v>
      </c>
      <c r="J366" s="444">
        <f t="shared" si="178"/>
        <v>7006.453455795755</v>
      </c>
      <c r="K366" s="444">
        <f t="shared" si="178"/>
        <v>6981.2965847998612</v>
      </c>
      <c r="L366" s="444">
        <f t="shared" si="178"/>
        <v>6953.3799115533029</v>
      </c>
      <c r="M366" s="444">
        <f t="shared" si="178"/>
        <v>6918.4723034757608</v>
      </c>
      <c r="N366" s="444">
        <f t="shared" si="178"/>
        <v>6893.6419988170601</v>
      </c>
    </row>
    <row r="367" spans="1:14">
      <c r="A367" s="300">
        <f>SUM(C367:N367)</f>
        <v>0</v>
      </c>
      <c r="C367" s="300">
        <f>SUM(C356:C365)-C366</f>
        <v>0</v>
      </c>
      <c r="D367" s="300">
        <f t="shared" ref="D367:N367" si="179">SUM(D356:D365)-D366</f>
        <v>0</v>
      </c>
      <c r="E367" s="300">
        <f t="shared" si="179"/>
        <v>0</v>
      </c>
      <c r="F367" s="300">
        <f t="shared" si="179"/>
        <v>0</v>
      </c>
      <c r="G367" s="300">
        <f t="shared" si="179"/>
        <v>0</v>
      </c>
      <c r="H367" s="300">
        <f t="shared" si="179"/>
        <v>0</v>
      </c>
      <c r="I367" s="300">
        <f t="shared" si="179"/>
        <v>0</v>
      </c>
      <c r="J367" s="300">
        <f t="shared" si="179"/>
        <v>0</v>
      </c>
      <c r="K367" s="300">
        <f t="shared" si="179"/>
        <v>0</v>
      </c>
      <c r="L367" s="300">
        <f t="shared" si="179"/>
        <v>0</v>
      </c>
      <c r="M367" s="300">
        <f t="shared" si="179"/>
        <v>0</v>
      </c>
      <c r="N367" s="300">
        <f t="shared" si="179"/>
        <v>0</v>
      </c>
    </row>
    <row r="368" spans="1:14">
      <c r="C368" s="320">
        <f>C350+C366</f>
        <v>11920.414290696526</v>
      </c>
      <c r="D368" s="320">
        <f t="shared" ref="D368:N368" si="180">D350+D366</f>
        <v>12040.846897771326</v>
      </c>
      <c r="E368" s="320">
        <f t="shared" si="180"/>
        <v>12130.842048932904</v>
      </c>
      <c r="F368" s="320">
        <f t="shared" si="180"/>
        <v>12226.893264589105</v>
      </c>
      <c r="G368" s="320">
        <f t="shared" si="180"/>
        <v>12427.755322064586</v>
      </c>
      <c r="H368" s="320">
        <f t="shared" si="180"/>
        <v>12616.558575942268</v>
      </c>
      <c r="I368" s="320">
        <f t="shared" si="180"/>
        <v>12687.386211933244</v>
      </c>
      <c r="J368" s="320">
        <f t="shared" si="180"/>
        <v>12703.399201562401</v>
      </c>
      <c r="K368" s="320">
        <f t="shared" si="180"/>
        <v>12684.822379609272</v>
      </c>
      <c r="L368" s="320">
        <f t="shared" si="180"/>
        <v>12659.462027404534</v>
      </c>
      <c r="M368" s="320">
        <f t="shared" si="180"/>
        <v>12619.866127043622</v>
      </c>
      <c r="N368" s="320">
        <f t="shared" si="180"/>
        <v>12596.378853720149</v>
      </c>
    </row>
    <row r="369" spans="1:14">
      <c r="C369" s="320">
        <f t="shared" ref="C369:N369" si="181">C36</f>
        <v>11920.414290696526</v>
      </c>
      <c r="D369" s="320">
        <f t="shared" si="181"/>
        <v>12040.846897771326</v>
      </c>
      <c r="E369" s="320">
        <f t="shared" si="181"/>
        <v>12130.842048932904</v>
      </c>
      <c r="F369" s="320">
        <f t="shared" si="181"/>
        <v>12226.893264589105</v>
      </c>
      <c r="G369" s="320">
        <f t="shared" si="181"/>
        <v>12427.755322064584</v>
      </c>
      <c r="H369" s="320">
        <f t="shared" si="181"/>
        <v>12616.558575942268</v>
      </c>
      <c r="I369" s="320">
        <f t="shared" si="181"/>
        <v>12687.386211933244</v>
      </c>
      <c r="J369" s="320">
        <f t="shared" si="181"/>
        <v>12703.399201562401</v>
      </c>
      <c r="K369" s="320">
        <f t="shared" si="181"/>
        <v>12684.822379609272</v>
      </c>
      <c r="L369" s="320">
        <f t="shared" si="181"/>
        <v>12659.462027404536</v>
      </c>
      <c r="M369" s="320">
        <f t="shared" si="181"/>
        <v>12619.866127043624</v>
      </c>
      <c r="N369" s="320">
        <f t="shared" si="181"/>
        <v>12596.378853720149</v>
      </c>
    </row>
    <row r="370" spans="1:14">
      <c r="A370" s="300">
        <f>SUM(C370:L370)</f>
        <v>0</v>
      </c>
      <c r="C370" s="320">
        <f>C368-C369</f>
        <v>0</v>
      </c>
      <c r="D370" s="320">
        <f t="shared" ref="D370:N370" si="182">D368-D369</f>
        <v>0</v>
      </c>
      <c r="E370" s="320">
        <f t="shared" si="182"/>
        <v>0</v>
      </c>
      <c r="F370" s="320">
        <f t="shared" si="182"/>
        <v>0</v>
      </c>
      <c r="G370" s="320">
        <f t="shared" si="182"/>
        <v>0</v>
      </c>
      <c r="H370" s="320">
        <f t="shared" si="182"/>
        <v>0</v>
      </c>
      <c r="I370" s="320">
        <f t="shared" si="182"/>
        <v>0</v>
      </c>
      <c r="J370" s="320">
        <f t="shared" si="182"/>
        <v>0</v>
      </c>
      <c r="K370" s="320">
        <f t="shared" si="182"/>
        <v>0</v>
      </c>
      <c r="L370" s="320">
        <f t="shared" si="182"/>
        <v>0</v>
      </c>
      <c r="M370" s="320">
        <f t="shared" si="182"/>
        <v>0</v>
      </c>
      <c r="N370" s="320">
        <f t="shared" si="182"/>
        <v>0</v>
      </c>
    </row>
    <row r="371" spans="1:14">
      <c r="A371" s="300">
        <f>SUM(C371:L371)</f>
        <v>0</v>
      </c>
      <c r="C371" s="320">
        <f>IF(C294&gt;0,0,C294)</f>
        <v>0</v>
      </c>
      <c r="D371" s="320">
        <f t="shared" ref="D371:N371" si="183">IF(D294&gt;0,0,D294)</f>
        <v>0</v>
      </c>
      <c r="E371" s="320">
        <f t="shared" si="183"/>
        <v>0</v>
      </c>
      <c r="F371" s="320">
        <f t="shared" si="183"/>
        <v>0</v>
      </c>
      <c r="G371" s="320">
        <f t="shared" si="183"/>
        <v>0</v>
      </c>
      <c r="H371" s="320">
        <f t="shared" si="183"/>
        <v>0</v>
      </c>
      <c r="I371" s="320">
        <f t="shared" si="183"/>
        <v>0</v>
      </c>
      <c r="J371" s="320">
        <f t="shared" si="183"/>
        <v>0</v>
      </c>
      <c r="K371" s="320">
        <f t="shared" si="183"/>
        <v>0</v>
      </c>
      <c r="L371" s="320">
        <f t="shared" si="183"/>
        <v>0</v>
      </c>
      <c r="M371" s="320">
        <f t="shared" si="183"/>
        <v>0</v>
      </c>
      <c r="N371" s="320">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1">
    <tabColor rgb="FFFF0000"/>
  </sheetPr>
  <dimension ref="A1:Q371"/>
  <sheetViews>
    <sheetView showGridLines="0" workbookViewId="0"/>
  </sheetViews>
  <sheetFormatPr defaultColWidth="9" defaultRowHeight="12.75"/>
  <cols>
    <col min="1" max="1" width="9" style="300"/>
    <col min="2" max="2" width="28.73046875" style="300" customWidth="1"/>
    <col min="3" max="14" width="10.73046875" style="300" customWidth="1"/>
    <col min="15"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 r="A5" s="674" t="s">
        <v>584</v>
      </c>
      <c r="B5" s="674"/>
      <c r="C5" s="674"/>
      <c r="D5" s="674"/>
      <c r="E5" s="674"/>
      <c r="F5" s="674"/>
      <c r="G5" s="674"/>
      <c r="H5" s="674"/>
      <c r="I5" s="674"/>
      <c r="J5" s="674"/>
      <c r="K5" s="674"/>
      <c r="L5" s="674"/>
      <c r="M5" s="674"/>
      <c r="N5" s="674"/>
      <c r="O5" s="340"/>
      <c r="P5" s="340"/>
      <c r="Q5" s="340"/>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15">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7" t="str">
        <f>Forecast_stock_figures!B28</f>
        <v>Mathematics</v>
      </c>
      <c r="C15" s="298">
        <f>Forecast_stock_figures!C52</f>
        <v>31264.452629185143</v>
      </c>
      <c r="D15" s="298">
        <f>Forecast_stock_figures!D52</f>
        <v>31927.142466957212</v>
      </c>
      <c r="E15" s="298">
        <f>Forecast_stock_figures!E52</f>
        <v>32349.079080128056</v>
      </c>
      <c r="F15" s="298">
        <f>Forecast_stock_figures!F52</f>
        <v>32683.206744697145</v>
      </c>
      <c r="G15" s="298">
        <f>Forecast_stock_figures!G52</f>
        <v>32968.309904156558</v>
      </c>
      <c r="H15" s="298">
        <f>Forecast_stock_figures!H52</f>
        <v>33562.0889128786</v>
      </c>
      <c r="I15" s="298">
        <f>Forecast_stock_figures!I52</f>
        <v>34071.22096466404</v>
      </c>
      <c r="J15" s="298">
        <f>Forecast_stock_figures!J52</f>
        <v>34255.44454820142</v>
      </c>
      <c r="K15" s="298">
        <f>Forecast_stock_figures!K52</f>
        <v>34348.486611220265</v>
      </c>
      <c r="L15" s="298">
        <f>Forecast_stock_figures!L52</f>
        <v>34328.956352554473</v>
      </c>
      <c r="M15" s="298">
        <f>Forecast_stock_figures!M52</f>
        <v>34243.833588372276</v>
      </c>
      <c r="N15" s="298">
        <f>Forecast_stock_figures!N52</f>
        <v>34099.542423692801</v>
      </c>
    </row>
    <row r="17" spans="1:9" ht="15">
      <c r="B17" s="331" t="s">
        <v>161</v>
      </c>
    </row>
    <row r="19" spans="1:9" ht="13.15">
      <c r="B19" s="1405" t="str">
        <f>Stock_ages_breakdowns!B73</f>
        <v>Age group</v>
      </c>
      <c r="C19" s="1406" t="str">
        <f>Stock_ages_breakdowns!AA73</f>
        <v>Mathematics</v>
      </c>
      <c r="D19" s="1407"/>
      <c r="H19" s="316" t="s">
        <v>132</v>
      </c>
    </row>
    <row r="20" spans="1:9" ht="13.15">
      <c r="B20" s="1405"/>
      <c r="C20" s="354" t="str">
        <f>Stock_ages_breakdowns!AA74</f>
        <v>Male</v>
      </c>
      <c r="D20" s="354" t="str">
        <f>Stock_ages_breakdowns!AB74</f>
        <v>Female</v>
      </c>
    </row>
    <row r="21" spans="1:9" ht="13.15">
      <c r="B21" s="354" t="str">
        <f>Stock_ages_breakdowns!B75</f>
        <v>20-24</v>
      </c>
      <c r="C21" s="322">
        <f>Stock_ages_breakdowns!AA20</f>
        <v>717.75957824854697</v>
      </c>
      <c r="D21" s="322">
        <f>Stock_ages_breakdowns!AB20</f>
        <v>1120.6073415374883</v>
      </c>
    </row>
    <row r="22" spans="1:9" ht="13.15">
      <c r="B22" s="354" t="str">
        <f>Stock_ages_breakdowns!B76</f>
        <v>25-29</v>
      </c>
      <c r="C22" s="322">
        <f>Stock_ages_breakdowns!AA21</f>
        <v>2228.7776903828831</v>
      </c>
      <c r="D22" s="322">
        <f>Stock_ages_breakdowns!AB21</f>
        <v>3132.4571593859578</v>
      </c>
    </row>
    <row r="23" spans="1:9" ht="13.15">
      <c r="B23" s="354" t="str">
        <f>Stock_ages_breakdowns!B77</f>
        <v>30-34</v>
      </c>
      <c r="C23" s="322">
        <f>Stock_ages_breakdowns!AA22</f>
        <v>2322.6476352254363</v>
      </c>
      <c r="D23" s="322">
        <f>Stock_ages_breakdowns!AB22</f>
        <v>2390.8075951750311</v>
      </c>
    </row>
    <row r="24" spans="1:9" ht="13.15">
      <c r="B24" s="354" t="str">
        <f>Stock_ages_breakdowns!B78</f>
        <v>35-39</v>
      </c>
      <c r="C24" s="322">
        <f>Stock_ages_breakdowns!AA23</f>
        <v>2177.6237204406657</v>
      </c>
      <c r="D24" s="322">
        <f>Stock_ages_breakdowns!AB23</f>
        <v>2307.3176442332524</v>
      </c>
    </row>
    <row r="25" spans="1:9" ht="13.15">
      <c r="B25" s="354" t="str">
        <f>Stock_ages_breakdowns!B79</f>
        <v>40-44</v>
      </c>
      <c r="C25" s="322">
        <f>Stock_ages_breakdowns!AA24</f>
        <v>1916.230874033618</v>
      </c>
      <c r="D25" s="322">
        <f>Stock_ages_breakdowns!AB24</f>
        <v>2221.4726946752576</v>
      </c>
    </row>
    <row r="26" spans="1:9" ht="13.15">
      <c r="B26" s="354" t="str">
        <f>Stock_ages_breakdowns!B80</f>
        <v>45-49</v>
      </c>
      <c r="C26" s="322">
        <f>Stock_ages_breakdowns!AA25</f>
        <v>2095.4677687150365</v>
      </c>
      <c r="D26" s="322">
        <f>Stock_ages_breakdowns!AB25</f>
        <v>2281.9966591117195</v>
      </c>
    </row>
    <row r="27" spans="1:9" ht="13.15">
      <c r="B27" s="354" t="str">
        <f>Stock_ages_breakdowns!B81</f>
        <v>50-54</v>
      </c>
      <c r="C27" s="322">
        <f>Stock_ages_breakdowns!AA26</f>
        <v>1589.26906615452</v>
      </c>
      <c r="D27" s="322">
        <f>Stock_ages_breakdowns!AB26</f>
        <v>1881.9208941939673</v>
      </c>
    </row>
    <row r="28" spans="1:9" ht="13.15">
      <c r="B28" s="354" t="str">
        <f>Stock_ages_breakdowns!B82</f>
        <v>55-59</v>
      </c>
      <c r="C28" s="322">
        <f>Stock_ages_breakdowns!AA27</f>
        <v>971.08042939865311</v>
      </c>
      <c r="D28" s="322">
        <f>Stock_ages_breakdowns!AB27</f>
        <v>1020.6404002774956</v>
      </c>
    </row>
    <row r="29" spans="1:9" ht="13.15">
      <c r="B29" s="354" t="str">
        <f>Stock_ages_breakdowns!B83</f>
        <v>60-64</v>
      </c>
      <c r="C29" s="322">
        <f>Stock_ages_breakdowns!AA28</f>
        <v>404.73276218132685</v>
      </c>
      <c r="D29" s="322">
        <f>Stock_ages_breakdowns!AB28</f>
        <v>347.57879576467303</v>
      </c>
      <c r="F29" s="316"/>
    </row>
    <row r="30" spans="1:9" ht="13.15">
      <c r="B30" s="354" t="str">
        <f>Stock_ages_breakdowns!B84</f>
        <v>65 plus</v>
      </c>
      <c r="C30" s="322">
        <f>Stock_ages_breakdowns!AA29</f>
        <v>78.452953901489721</v>
      </c>
      <c r="D30" s="322">
        <f>Stock_ages_breakdowns!AB29</f>
        <v>57.610966148123381</v>
      </c>
      <c r="G30" s="317" t="s">
        <v>46</v>
      </c>
      <c r="H30" s="317" t="s">
        <v>47</v>
      </c>
    </row>
    <row r="31" spans="1:9" ht="13.15">
      <c r="A31" s="300">
        <f>I31</f>
        <v>0</v>
      </c>
      <c r="B31" s="354" t="str">
        <f>Stock_ages_breakdowns!B85</f>
        <v>Total</v>
      </c>
      <c r="C31" s="322">
        <f>Stock_ages_breakdowns!AA30</f>
        <v>14502.042478682175</v>
      </c>
      <c r="D31" s="322">
        <f>Stock_ages_breakdowns!AB30</f>
        <v>16762.410150502968</v>
      </c>
      <c r="E31" s="318">
        <f>SUM(C31:D31)</f>
        <v>31264.452629185143</v>
      </c>
      <c r="G31" s="357">
        <f>C31/$E$31</f>
        <v>0.46385083566582647</v>
      </c>
      <c r="H31" s="357">
        <f>D31/$E$31</f>
        <v>0.53614916433417348</v>
      </c>
      <c r="I31" s="300">
        <f>(G31+H31)-1</f>
        <v>0</v>
      </c>
    </row>
    <row r="33" spans="2:15" ht="15">
      <c r="B33" s="331" t="s">
        <v>262</v>
      </c>
      <c r="H33" s="316"/>
    </row>
    <row r="34" spans="2:15">
      <c r="H34" s="316"/>
    </row>
    <row r="35" spans="2:15"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5" ht="13.15">
      <c r="B36" s="317" t="str">
        <f>B15</f>
        <v>Mathematics</v>
      </c>
      <c r="C36" s="298">
        <f>Teacher_need_by_subject!C642</f>
        <v>31927.142466957212</v>
      </c>
      <c r="D36" s="298">
        <f>Teacher_need_by_subject!D642</f>
        <v>32349.079080128056</v>
      </c>
      <c r="E36" s="298">
        <f>Teacher_need_by_subject!E642</f>
        <v>32683.206744697145</v>
      </c>
      <c r="F36" s="298">
        <f>Teacher_need_by_subject!F642</f>
        <v>32968.309904156558</v>
      </c>
      <c r="G36" s="298">
        <f>Teacher_need_by_subject!G642</f>
        <v>33562.0889128786</v>
      </c>
      <c r="H36" s="298">
        <f>Teacher_need_by_subject!H642</f>
        <v>34071.22096466404</v>
      </c>
      <c r="I36" s="298">
        <f>Teacher_need_by_subject!I642</f>
        <v>34255.44454820142</v>
      </c>
      <c r="J36" s="298">
        <f>Teacher_need_by_subject!J642</f>
        <v>34348.486611220265</v>
      </c>
      <c r="K36" s="298">
        <f>Teacher_need_by_subject!K642</f>
        <v>34328.956352554473</v>
      </c>
      <c r="L36" s="298">
        <f>Teacher_need_by_subject!L642</f>
        <v>34243.833588372276</v>
      </c>
      <c r="M36" s="298">
        <f>Teacher_need_by_subject!M642</f>
        <v>34099.542423692801</v>
      </c>
      <c r="N36" s="298">
        <f>Teacher_need_by_subject!N642</f>
        <v>34014.414589049004</v>
      </c>
    </row>
    <row r="37" spans="2:15">
      <c r="H37" s="316"/>
    </row>
    <row r="38" spans="2:15" ht="15">
      <c r="B38" s="331" t="s">
        <v>169</v>
      </c>
      <c r="H38" s="316"/>
    </row>
    <row r="39" spans="2:15">
      <c r="H39" s="316"/>
    </row>
    <row r="40" spans="2:15" ht="13.15">
      <c r="B40" s="332" t="s">
        <v>46</v>
      </c>
      <c r="H40" s="316"/>
    </row>
    <row r="41" spans="2:15">
      <c r="H41" s="316"/>
    </row>
    <row r="42" spans="2:15"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5" ht="13.15">
      <c r="B43" s="354" t="str">
        <f>B21</f>
        <v>20-24</v>
      </c>
      <c r="C43" s="298">
        <f>C21</f>
        <v>717.75957824854697</v>
      </c>
      <c r="D43" s="298">
        <f>C340</f>
        <v>1015.4984991108598</v>
      </c>
      <c r="E43" s="298">
        <f t="shared" ref="E43:L43" si="2">D340</f>
        <v>1188.0229209350773</v>
      </c>
      <c r="F43" s="298">
        <f t="shared" si="2"/>
        <v>1301.5049432369071</v>
      </c>
      <c r="G43" s="298">
        <f t="shared" si="2"/>
        <v>1373.4021337104809</v>
      </c>
      <c r="H43" s="298">
        <f t="shared" si="2"/>
        <v>1458.6217489325313</v>
      </c>
      <c r="I43" s="298">
        <f t="shared" si="2"/>
        <v>1511.0112663214425</v>
      </c>
      <c r="J43" s="298">
        <f t="shared" si="2"/>
        <v>1512.4898055992962</v>
      </c>
      <c r="K43" s="298">
        <f t="shared" si="2"/>
        <v>1503.640387623992</v>
      </c>
      <c r="L43" s="298">
        <f t="shared" si="2"/>
        <v>1484.4316301640483</v>
      </c>
      <c r="M43" s="298">
        <f>L340</f>
        <v>1462.5902589076302</v>
      </c>
      <c r="N43" s="298">
        <f>M340</f>
        <v>1439.0732309426705</v>
      </c>
      <c r="O43" s="318"/>
    </row>
    <row r="44" spans="2:15" ht="13.15">
      <c r="B44" s="354" t="str">
        <f t="shared" ref="B44:C53" si="3">B22</f>
        <v>25-29</v>
      </c>
      <c r="C44" s="298">
        <f t="shared" si="3"/>
        <v>2228.7776903828831</v>
      </c>
      <c r="D44" s="298">
        <f t="shared" ref="D44:K53" si="4">C341</f>
        <v>2245.0593224390668</v>
      </c>
      <c r="E44" s="298">
        <f t="shared" si="4"/>
        <v>2288.2633831509152</v>
      </c>
      <c r="F44" s="298">
        <f t="shared" si="4"/>
        <v>2350.3560197714023</v>
      </c>
      <c r="G44" s="298">
        <f t="shared" si="4"/>
        <v>2411.4729326051151</v>
      </c>
      <c r="H44" s="298">
        <f t="shared" si="4"/>
        <v>2506.7963416807952</v>
      </c>
      <c r="I44" s="298">
        <f t="shared" si="4"/>
        <v>2584.9307684167643</v>
      </c>
      <c r="J44" s="298">
        <f t="shared" si="4"/>
        <v>2614.4547995749704</v>
      </c>
      <c r="K44" s="298">
        <f t="shared" si="4"/>
        <v>2624.9539492105505</v>
      </c>
      <c r="L44" s="298">
        <f t="shared" ref="L44:L53" si="5">K341</f>
        <v>2616.620279111226</v>
      </c>
      <c r="M44" s="298">
        <f t="shared" ref="M44:M53" si="6">L341</f>
        <v>2597.6622726942342</v>
      </c>
      <c r="N44" s="298">
        <f t="shared" ref="N44:N53" si="7">M341</f>
        <v>2570.9065811831042</v>
      </c>
      <c r="O44" s="318"/>
    </row>
    <row r="45" spans="2:15" ht="13.15">
      <c r="B45" s="354" t="str">
        <f t="shared" si="3"/>
        <v>30-34</v>
      </c>
      <c r="C45" s="298">
        <f t="shared" si="3"/>
        <v>2322.6476352254363</v>
      </c>
      <c r="D45" s="298">
        <f t="shared" si="4"/>
        <v>2370.9962557638282</v>
      </c>
      <c r="E45" s="298">
        <f t="shared" si="4"/>
        <v>2399.9214779431368</v>
      </c>
      <c r="F45" s="298">
        <f t="shared" si="4"/>
        <v>2429.8833468961166</v>
      </c>
      <c r="G45" s="298">
        <f t="shared" si="4"/>
        <v>2461.9028061690528</v>
      </c>
      <c r="H45" s="298">
        <f t="shared" si="4"/>
        <v>2516.0486790516488</v>
      </c>
      <c r="I45" s="298">
        <f t="shared" si="4"/>
        <v>2571.2943545972616</v>
      </c>
      <c r="J45" s="298">
        <f t="shared" si="4"/>
        <v>2609.0389524818206</v>
      </c>
      <c r="K45" s="298">
        <f t="shared" si="4"/>
        <v>2636.7744681209874</v>
      </c>
      <c r="L45" s="298">
        <f t="shared" si="5"/>
        <v>2651.9097965578048</v>
      </c>
      <c r="M45" s="298">
        <f t="shared" si="6"/>
        <v>2656.5565384437414</v>
      </c>
      <c r="N45" s="298">
        <f t="shared" si="7"/>
        <v>2651.6775632350077</v>
      </c>
      <c r="O45" s="318"/>
    </row>
    <row r="46" spans="2:15" ht="13.15">
      <c r="B46" s="354" t="str">
        <f t="shared" si="3"/>
        <v>35-39</v>
      </c>
      <c r="C46" s="298">
        <f t="shared" si="3"/>
        <v>2177.6237204406657</v>
      </c>
      <c r="D46" s="298">
        <f t="shared" si="4"/>
        <v>2220.2123647121493</v>
      </c>
      <c r="E46" s="298">
        <f t="shared" si="4"/>
        <v>2253.4727344276648</v>
      </c>
      <c r="F46" s="298">
        <f t="shared" si="4"/>
        <v>2283.8516690628176</v>
      </c>
      <c r="G46" s="298">
        <f t="shared" si="4"/>
        <v>2310.6260136897349</v>
      </c>
      <c r="H46" s="298">
        <f t="shared" si="4"/>
        <v>2350.7834289717857</v>
      </c>
      <c r="I46" s="298">
        <f t="shared" si="4"/>
        <v>2388.9171998479096</v>
      </c>
      <c r="J46" s="298">
        <f t="shared" si="4"/>
        <v>2414.4353003386987</v>
      </c>
      <c r="K46" s="298">
        <f t="shared" si="4"/>
        <v>2436.167868868612</v>
      </c>
      <c r="L46" s="298">
        <f t="shared" si="5"/>
        <v>2451.9087079899605</v>
      </c>
      <c r="M46" s="298">
        <f t="shared" si="6"/>
        <v>2462.53398652325</v>
      </c>
      <c r="N46" s="298">
        <f t="shared" si="7"/>
        <v>2467.5292466029623</v>
      </c>
      <c r="O46" s="318"/>
    </row>
    <row r="47" spans="2:15" ht="13.15">
      <c r="B47" s="354" t="str">
        <f t="shared" si="3"/>
        <v>40-44</v>
      </c>
      <c r="C47" s="298">
        <f t="shared" si="3"/>
        <v>1916.230874033618</v>
      </c>
      <c r="D47" s="298">
        <f t="shared" si="4"/>
        <v>1985.9330415591494</v>
      </c>
      <c r="E47" s="298">
        <f t="shared" si="4"/>
        <v>2039.5169957352036</v>
      </c>
      <c r="F47" s="298">
        <f t="shared" si="4"/>
        <v>2085.7889735649251</v>
      </c>
      <c r="G47" s="298">
        <f t="shared" si="4"/>
        <v>2124.7433539544895</v>
      </c>
      <c r="H47" s="298">
        <f t="shared" si="4"/>
        <v>2170.6976731270611</v>
      </c>
      <c r="I47" s="298">
        <f t="shared" si="4"/>
        <v>2211.0650130472009</v>
      </c>
      <c r="J47" s="298">
        <f t="shared" si="4"/>
        <v>2237.4796568487573</v>
      </c>
      <c r="K47" s="298">
        <f t="shared" si="4"/>
        <v>2258.4856310899345</v>
      </c>
      <c r="L47" s="298">
        <f t="shared" si="5"/>
        <v>2273.6388410671134</v>
      </c>
      <c r="M47" s="298">
        <f t="shared" si="6"/>
        <v>2284.6749146083612</v>
      </c>
      <c r="N47" s="298">
        <f t="shared" si="7"/>
        <v>2291.7481401065047</v>
      </c>
      <c r="O47" s="318"/>
    </row>
    <row r="48" spans="2:15" ht="13.15">
      <c r="B48" s="354" t="str">
        <f t="shared" si="3"/>
        <v>45-49</v>
      </c>
      <c r="C48" s="298">
        <f t="shared" si="3"/>
        <v>2095.4677687150365</v>
      </c>
      <c r="D48" s="298">
        <f t="shared" si="4"/>
        <v>2013.7976619861054</v>
      </c>
      <c r="E48" s="298">
        <f t="shared" si="4"/>
        <v>1962.8923728173656</v>
      </c>
      <c r="F48" s="298">
        <f t="shared" si="4"/>
        <v>1936.3521184558981</v>
      </c>
      <c r="G48" s="298">
        <f t="shared" si="4"/>
        <v>1924.8276773992811</v>
      </c>
      <c r="H48" s="298">
        <f t="shared" si="4"/>
        <v>1934.0498140931959</v>
      </c>
      <c r="I48" s="298">
        <f t="shared" si="4"/>
        <v>1948.3443739332031</v>
      </c>
      <c r="J48" s="298">
        <f t="shared" si="4"/>
        <v>1957.2495098063653</v>
      </c>
      <c r="K48" s="298">
        <f t="shared" si="4"/>
        <v>1965.8275637516538</v>
      </c>
      <c r="L48" s="298">
        <f t="shared" si="5"/>
        <v>1972.1886099973781</v>
      </c>
      <c r="M48" s="298">
        <f t="shared" si="6"/>
        <v>1976.9819352943455</v>
      </c>
      <c r="N48" s="298">
        <f t="shared" si="7"/>
        <v>1979.9004494377862</v>
      </c>
      <c r="O48" s="318"/>
    </row>
    <row r="49" spans="1:15" ht="13.15">
      <c r="B49" s="354" t="str">
        <f t="shared" si="3"/>
        <v>50-54</v>
      </c>
      <c r="C49" s="298">
        <f t="shared" si="3"/>
        <v>1589.26906615452</v>
      </c>
      <c r="D49" s="298">
        <f t="shared" si="4"/>
        <v>1591.2924765231189</v>
      </c>
      <c r="E49" s="298">
        <f t="shared" si="4"/>
        <v>1575.2870769706524</v>
      </c>
      <c r="F49" s="298">
        <f t="shared" si="4"/>
        <v>1555.6171874836552</v>
      </c>
      <c r="G49" s="298">
        <f t="shared" si="4"/>
        <v>1536.6266346658281</v>
      </c>
      <c r="H49" s="298">
        <f t="shared" si="4"/>
        <v>1529.0450667459606</v>
      </c>
      <c r="I49" s="298">
        <f t="shared" si="4"/>
        <v>1524.8243569100489</v>
      </c>
      <c r="J49" s="298">
        <f t="shared" si="4"/>
        <v>1517.9124931478159</v>
      </c>
      <c r="K49" s="298">
        <f t="shared" si="4"/>
        <v>1512.6691800137125</v>
      </c>
      <c r="L49" s="298">
        <f t="shared" si="5"/>
        <v>1507.8006373864478</v>
      </c>
      <c r="M49" s="298">
        <f t="shared" si="6"/>
        <v>1503.6158460704992</v>
      </c>
      <c r="N49" s="298">
        <f t="shared" si="7"/>
        <v>1499.6403377680913</v>
      </c>
      <c r="O49" s="318"/>
    </row>
    <row r="50" spans="1:15" ht="13.15">
      <c r="B50" s="354" t="str">
        <f t="shared" si="3"/>
        <v>55-59</v>
      </c>
      <c r="C50" s="298">
        <f t="shared" si="3"/>
        <v>971.08042939865311</v>
      </c>
      <c r="D50" s="298">
        <f t="shared" si="4"/>
        <v>870.46888517313596</v>
      </c>
      <c r="E50" s="298">
        <f t="shared" si="4"/>
        <v>809.67233126780457</v>
      </c>
      <c r="F50" s="298">
        <f t="shared" si="4"/>
        <v>771.88684841114525</v>
      </c>
      <c r="G50" s="298">
        <f t="shared" si="4"/>
        <v>746.53137415237245</v>
      </c>
      <c r="H50" s="298">
        <f t="shared" si="4"/>
        <v>733.56560766936786</v>
      </c>
      <c r="I50" s="298">
        <f t="shared" si="4"/>
        <v>724.52029810773899</v>
      </c>
      <c r="J50" s="298">
        <f t="shared" si="4"/>
        <v>714.66129056241709</v>
      </c>
      <c r="K50" s="298">
        <f t="shared" si="4"/>
        <v>706.66545728022811</v>
      </c>
      <c r="L50" s="298">
        <f t="shared" si="5"/>
        <v>699.56029826952079</v>
      </c>
      <c r="M50" s="298">
        <f t="shared" si="6"/>
        <v>693.52553623218739</v>
      </c>
      <c r="N50" s="298">
        <f t="shared" si="7"/>
        <v>688.22267458614226</v>
      </c>
      <c r="O50" s="318"/>
    </row>
    <row r="51" spans="1:15" ht="13.15">
      <c r="B51" s="354" t="str">
        <f t="shared" si="3"/>
        <v>60-64</v>
      </c>
      <c r="C51" s="298">
        <f t="shared" si="3"/>
        <v>404.73276218132685</v>
      </c>
      <c r="D51" s="298">
        <f t="shared" si="4"/>
        <v>364.51514920243642</v>
      </c>
      <c r="E51" s="298">
        <f t="shared" si="4"/>
        <v>330.09319300472436</v>
      </c>
      <c r="F51" s="298">
        <f t="shared" si="4"/>
        <v>304.88646180195116</v>
      </c>
      <c r="G51" s="298">
        <f t="shared" si="4"/>
        <v>287.06364442309757</v>
      </c>
      <c r="H51" s="298">
        <f t="shared" si="4"/>
        <v>277.11387835527552</v>
      </c>
      <c r="I51" s="298">
        <f t="shared" si="4"/>
        <v>270.21690746786595</v>
      </c>
      <c r="J51" s="298">
        <f t="shared" si="4"/>
        <v>263.55032921944468</v>
      </c>
      <c r="K51" s="298">
        <f t="shared" si="4"/>
        <v>258.28398260272883</v>
      </c>
      <c r="L51" s="298">
        <f t="shared" si="5"/>
        <v>253.74324576050176</v>
      </c>
      <c r="M51" s="298">
        <f t="shared" si="6"/>
        <v>249.93619480148286</v>
      </c>
      <c r="N51" s="298">
        <f t="shared" si="7"/>
        <v>246.64190646531927</v>
      </c>
      <c r="O51" s="318"/>
    </row>
    <row r="52" spans="1:15" ht="13.15">
      <c r="B52" s="354" t="str">
        <f t="shared" si="3"/>
        <v>65 plus</v>
      </c>
      <c r="C52" s="298">
        <f t="shared" si="3"/>
        <v>78.452953901489721</v>
      </c>
      <c r="D52" s="298">
        <f t="shared" si="4"/>
        <v>102.23195188515369</v>
      </c>
      <c r="E52" s="298">
        <f t="shared" si="4"/>
        <v>111.01713578444442</v>
      </c>
      <c r="F52" s="298">
        <f t="shared" si="4"/>
        <v>112.16005124672535</v>
      </c>
      <c r="G52" s="298">
        <f t="shared" si="4"/>
        <v>109.85291408218914</v>
      </c>
      <c r="H52" s="298">
        <f t="shared" si="4"/>
        <v>107.20452051974515</v>
      </c>
      <c r="I52" s="298">
        <f t="shared" si="4"/>
        <v>104.48261366389268</v>
      </c>
      <c r="J52" s="298">
        <f t="shared" si="4"/>
        <v>101.50756557518685</v>
      </c>
      <c r="K52" s="298">
        <f t="shared" si="4"/>
        <v>98.839650737570338</v>
      </c>
      <c r="L52" s="298">
        <f t="shared" si="5"/>
        <v>96.440139898309127</v>
      </c>
      <c r="M52" s="298">
        <f t="shared" si="6"/>
        <v>94.355609874668389</v>
      </c>
      <c r="N52" s="298">
        <f t="shared" si="7"/>
        <v>92.537552058821561</v>
      </c>
      <c r="O52" s="318"/>
    </row>
    <row r="53" spans="1:15" ht="13.15">
      <c r="B53" s="354" t="str">
        <f t="shared" si="3"/>
        <v>Total</v>
      </c>
      <c r="C53" s="298">
        <f t="shared" si="3"/>
        <v>14502.042478682175</v>
      </c>
      <c r="D53" s="298">
        <f t="shared" si="4"/>
        <v>14780.005608355003</v>
      </c>
      <c r="E53" s="298">
        <f t="shared" si="4"/>
        <v>14958.159622036988</v>
      </c>
      <c r="F53" s="298">
        <f t="shared" si="4"/>
        <v>15132.28761993154</v>
      </c>
      <c r="G53" s="298">
        <f t="shared" si="4"/>
        <v>15287.049484851641</v>
      </c>
      <c r="H53" s="298">
        <f t="shared" si="4"/>
        <v>15583.926759147367</v>
      </c>
      <c r="I53" s="298">
        <f t="shared" si="4"/>
        <v>15839.607152313327</v>
      </c>
      <c r="J53" s="298">
        <f t="shared" si="4"/>
        <v>15942.779703154771</v>
      </c>
      <c r="K53" s="298">
        <f t="shared" si="4"/>
        <v>16002.30813929997</v>
      </c>
      <c r="L53" s="298">
        <f t="shared" si="5"/>
        <v>16008.242186202311</v>
      </c>
      <c r="M53" s="298">
        <f t="shared" si="6"/>
        <v>15982.433093450401</v>
      </c>
      <c r="N53" s="298">
        <f t="shared" si="7"/>
        <v>15927.877682386412</v>
      </c>
      <c r="O53" s="318"/>
    </row>
    <row r="54" spans="1:15">
      <c r="A54" s="300">
        <f>SUM(C54:N54)</f>
        <v>0</v>
      </c>
      <c r="C54" s="300">
        <f>SUM(C43:C52)-C53</f>
        <v>0</v>
      </c>
      <c r="D54" s="300">
        <f t="shared" ref="D54:N54" si="8">SUM(D43:D52)-D53</f>
        <v>0</v>
      </c>
      <c r="E54" s="300">
        <f t="shared" si="8"/>
        <v>0</v>
      </c>
      <c r="F54" s="300">
        <f t="shared" si="8"/>
        <v>0</v>
      </c>
      <c r="G54" s="300">
        <f t="shared" si="8"/>
        <v>0</v>
      </c>
      <c r="H54" s="300">
        <f t="shared" si="8"/>
        <v>0</v>
      </c>
      <c r="I54" s="300">
        <f t="shared" si="8"/>
        <v>0</v>
      </c>
      <c r="J54" s="300">
        <f t="shared" si="8"/>
        <v>0</v>
      </c>
      <c r="K54" s="300">
        <f t="shared" si="8"/>
        <v>0</v>
      </c>
      <c r="L54" s="300">
        <f t="shared" si="8"/>
        <v>0</v>
      </c>
      <c r="M54" s="300">
        <f t="shared" si="8"/>
        <v>0</v>
      </c>
      <c r="N54" s="300">
        <f t="shared" si="8"/>
        <v>0</v>
      </c>
    </row>
    <row r="56" spans="1:15" ht="13.15">
      <c r="B56" s="332" t="s">
        <v>47</v>
      </c>
      <c r="H56" s="316"/>
    </row>
    <row r="57" spans="1:15">
      <c r="H57" s="316"/>
    </row>
    <row r="58" spans="1:15" ht="13.15">
      <c r="B58" s="329" t="str">
        <f t="shared" ref="B58:B69" si="9">B42</f>
        <v>Age group</v>
      </c>
      <c r="C58" s="329" t="str">
        <f t="shared" ref="C58:N58" si="10">C42</f>
        <v>2018/19</v>
      </c>
      <c r="D58" s="329" t="str">
        <f t="shared" si="10"/>
        <v>2019/20</v>
      </c>
      <c r="E58" s="329" t="str">
        <f t="shared" si="10"/>
        <v>2020/21</v>
      </c>
      <c r="F58" s="329" t="str">
        <f t="shared" si="10"/>
        <v>2021/22</v>
      </c>
      <c r="G58" s="329" t="str">
        <f t="shared" si="10"/>
        <v>2022/23</v>
      </c>
      <c r="H58" s="329" t="str">
        <f t="shared" si="10"/>
        <v>2023/24</v>
      </c>
      <c r="I58" s="329" t="str">
        <f t="shared" si="10"/>
        <v>2024/25</v>
      </c>
      <c r="J58" s="329" t="str">
        <f t="shared" si="10"/>
        <v>2025/26</v>
      </c>
      <c r="K58" s="329" t="str">
        <f t="shared" si="10"/>
        <v>2026/27</v>
      </c>
      <c r="L58" s="329" t="str">
        <f t="shared" si="10"/>
        <v>2027/28</v>
      </c>
      <c r="M58" s="329" t="str">
        <f t="shared" si="10"/>
        <v>2028/29</v>
      </c>
      <c r="N58" s="329" t="str">
        <f t="shared" si="10"/>
        <v>2029/30</v>
      </c>
    </row>
    <row r="59" spans="1:15" ht="13.15">
      <c r="B59" s="329" t="str">
        <f t="shared" si="9"/>
        <v>20-24</v>
      </c>
      <c r="C59" s="298">
        <f t="shared" ref="C59:C69" si="11">D21</f>
        <v>1120.6073415374883</v>
      </c>
      <c r="D59" s="298">
        <f>C356</f>
        <v>1399.8618337307403</v>
      </c>
      <c r="E59" s="298">
        <f t="shared" ref="E59:L59" si="12">D356</f>
        <v>1565.9531443792164</v>
      </c>
      <c r="F59" s="298">
        <f t="shared" si="12"/>
        <v>1673.8401045849344</v>
      </c>
      <c r="G59" s="298">
        <f t="shared" si="12"/>
        <v>1744.2846792933676</v>
      </c>
      <c r="H59" s="298">
        <f t="shared" si="12"/>
        <v>1836.6134473936982</v>
      </c>
      <c r="I59" s="298">
        <f t="shared" si="12"/>
        <v>1895.8008326560775</v>
      </c>
      <c r="J59" s="298">
        <f t="shared" si="12"/>
        <v>1898.3044010855492</v>
      </c>
      <c r="K59" s="298">
        <f t="shared" si="12"/>
        <v>1888.6594356725836</v>
      </c>
      <c r="L59" s="298">
        <f t="shared" si="12"/>
        <v>1866.560121461127</v>
      </c>
      <c r="M59" s="298">
        <f>L356</f>
        <v>1840.7548849729135</v>
      </c>
      <c r="N59" s="298">
        <f>M356</f>
        <v>1812.4799038156721</v>
      </c>
    </row>
    <row r="60" spans="1:15" ht="13.15">
      <c r="B60" s="329" t="str">
        <f t="shared" si="9"/>
        <v>25-29</v>
      </c>
      <c r="C60" s="298">
        <f t="shared" si="11"/>
        <v>3132.4571593859578</v>
      </c>
      <c r="D60" s="298">
        <f t="shared" ref="D60:K69" si="13">C357</f>
        <v>3059.7063725264643</v>
      </c>
      <c r="E60" s="298">
        <f t="shared" si="13"/>
        <v>3033.1222203275756</v>
      </c>
      <c r="F60" s="298">
        <f t="shared" si="13"/>
        <v>3033.1122846026738</v>
      </c>
      <c r="G60" s="298">
        <f t="shared" si="13"/>
        <v>3048.6752350615302</v>
      </c>
      <c r="H60" s="298">
        <f t="shared" si="13"/>
        <v>3118.5963553818838</v>
      </c>
      <c r="I60" s="298">
        <f t="shared" si="13"/>
        <v>3180.2663580407989</v>
      </c>
      <c r="J60" s="298">
        <f t="shared" si="13"/>
        <v>3194.5759850684699</v>
      </c>
      <c r="K60" s="298">
        <f t="shared" si="13"/>
        <v>3193.1652758134924</v>
      </c>
      <c r="L60" s="298">
        <f t="shared" ref="L60:L69" si="14">K357</f>
        <v>3174.2282813659153</v>
      </c>
      <c r="M60" s="298">
        <f t="shared" ref="M60:M69" si="15">L357</f>
        <v>3145.7933478395043</v>
      </c>
      <c r="N60" s="298">
        <f t="shared" ref="N60:N69" si="16">M357</f>
        <v>3110.1214085465799</v>
      </c>
    </row>
    <row r="61" spans="1:15" ht="13.15">
      <c r="B61" s="329" t="str">
        <f t="shared" si="9"/>
        <v>30-34</v>
      </c>
      <c r="C61" s="298">
        <f t="shared" si="11"/>
        <v>2390.8075951750311</v>
      </c>
      <c r="D61" s="298">
        <f t="shared" si="13"/>
        <v>2613.9206790491648</v>
      </c>
      <c r="E61" s="298">
        <f t="shared" si="13"/>
        <v>2749.6338642551741</v>
      </c>
      <c r="F61" s="298">
        <f t="shared" si="13"/>
        <v>2833.2583782304346</v>
      </c>
      <c r="G61" s="298">
        <f t="shared" si="13"/>
        <v>2890.9500360241582</v>
      </c>
      <c r="H61" s="298">
        <f t="shared" si="13"/>
        <v>2958.0366838648288</v>
      </c>
      <c r="I61" s="298">
        <f t="shared" si="13"/>
        <v>3017.1509695916698</v>
      </c>
      <c r="J61" s="298">
        <f t="shared" si="13"/>
        <v>3051.5202863913241</v>
      </c>
      <c r="K61" s="298">
        <f t="shared" si="13"/>
        <v>3072.9498955746731</v>
      </c>
      <c r="L61" s="298">
        <f t="shared" si="14"/>
        <v>3080.0989610548045</v>
      </c>
      <c r="M61" s="298">
        <f t="shared" si="15"/>
        <v>3076.2555192304635</v>
      </c>
      <c r="N61" s="298">
        <f t="shared" si="16"/>
        <v>3062.8383960340789</v>
      </c>
    </row>
    <row r="62" spans="1:15" ht="13.15">
      <c r="B62" s="329" t="str">
        <f t="shared" si="9"/>
        <v>35-39</v>
      </c>
      <c r="C62" s="298">
        <f t="shared" si="11"/>
        <v>2307.3176442332524</v>
      </c>
      <c r="D62" s="298">
        <f t="shared" si="13"/>
        <v>2347.0970752319768</v>
      </c>
      <c r="E62" s="298">
        <f t="shared" si="13"/>
        <v>2407.3342529783686</v>
      </c>
      <c r="F62" s="298">
        <f t="shared" si="13"/>
        <v>2467.4929153746598</v>
      </c>
      <c r="G62" s="298">
        <f t="shared" si="13"/>
        <v>2524.0427399328541</v>
      </c>
      <c r="H62" s="298">
        <f t="shared" si="13"/>
        <v>2592.3125283267495</v>
      </c>
      <c r="I62" s="298">
        <f t="shared" si="13"/>
        <v>2652.4496551919456</v>
      </c>
      <c r="J62" s="298">
        <f t="shared" si="13"/>
        <v>2692.1802190524259</v>
      </c>
      <c r="K62" s="298">
        <f t="shared" si="13"/>
        <v>2722.6823240371696</v>
      </c>
      <c r="L62" s="298">
        <f t="shared" si="14"/>
        <v>2742.5730643195175</v>
      </c>
      <c r="M62" s="298">
        <f t="shared" si="15"/>
        <v>2754.030991799566</v>
      </c>
      <c r="N62" s="298">
        <f t="shared" si="16"/>
        <v>2757.4412253995574</v>
      </c>
    </row>
    <row r="63" spans="1:15" ht="13.15">
      <c r="B63" s="329" t="str">
        <f t="shared" si="9"/>
        <v>40-44</v>
      </c>
      <c r="C63" s="298">
        <f t="shared" si="11"/>
        <v>2221.4726946752576</v>
      </c>
      <c r="D63" s="298">
        <f t="shared" si="13"/>
        <v>2247.3117775075061</v>
      </c>
      <c r="E63" s="298">
        <f t="shared" si="13"/>
        <v>2265.9757474434323</v>
      </c>
      <c r="F63" s="298">
        <f t="shared" si="13"/>
        <v>2283.8153602036391</v>
      </c>
      <c r="G63" s="298">
        <f t="shared" si="13"/>
        <v>2306.1495900641889</v>
      </c>
      <c r="H63" s="298">
        <f t="shared" si="13"/>
        <v>2346.9708720155331</v>
      </c>
      <c r="I63" s="298">
        <f t="shared" si="13"/>
        <v>2388.1126050535345</v>
      </c>
      <c r="J63" s="298">
        <f t="shared" si="13"/>
        <v>2417.0630243252181</v>
      </c>
      <c r="K63" s="298">
        <f t="shared" si="13"/>
        <v>2441.7329501610866</v>
      </c>
      <c r="L63" s="298">
        <f t="shared" si="14"/>
        <v>2460.2513699362926</v>
      </c>
      <c r="M63" s="298">
        <f t="shared" si="15"/>
        <v>2473.8589314290907</v>
      </c>
      <c r="N63" s="298">
        <f t="shared" si="16"/>
        <v>2482.370052178534</v>
      </c>
    </row>
    <row r="64" spans="1:15" ht="13.15">
      <c r="B64" s="329" t="str">
        <f t="shared" si="9"/>
        <v>45-49</v>
      </c>
      <c r="C64" s="298">
        <f t="shared" si="11"/>
        <v>2281.9966591117195</v>
      </c>
      <c r="D64" s="298">
        <f t="shared" si="13"/>
        <v>2220.867353250374</v>
      </c>
      <c r="E64" s="298">
        <f t="shared" si="13"/>
        <v>2175.0683536362721</v>
      </c>
      <c r="F64" s="298">
        <f t="shared" si="13"/>
        <v>2138.036223379323</v>
      </c>
      <c r="G64" s="298">
        <f t="shared" si="13"/>
        <v>2113.0352037071889</v>
      </c>
      <c r="H64" s="298">
        <f t="shared" si="13"/>
        <v>2111.2413923020436</v>
      </c>
      <c r="I64" s="298">
        <f t="shared" si="13"/>
        <v>2116.4661641248194</v>
      </c>
      <c r="J64" s="298">
        <f t="shared" si="13"/>
        <v>2117.4833546039013</v>
      </c>
      <c r="K64" s="298">
        <f t="shared" si="13"/>
        <v>2120.3433952162418</v>
      </c>
      <c r="L64" s="298">
        <f t="shared" si="14"/>
        <v>2122.6019304933743</v>
      </c>
      <c r="M64" s="298">
        <f t="shared" si="15"/>
        <v>2124.592842649954</v>
      </c>
      <c r="N64" s="298">
        <f t="shared" si="16"/>
        <v>2125.5169131354041</v>
      </c>
    </row>
    <row r="65" spans="1:14" ht="13.15">
      <c r="B65" s="329" t="str">
        <f t="shared" si="9"/>
        <v>50-54</v>
      </c>
      <c r="C65" s="298">
        <f t="shared" si="11"/>
        <v>1881.9208941939673</v>
      </c>
      <c r="D65" s="298">
        <f t="shared" si="13"/>
        <v>1841.7505614908277</v>
      </c>
      <c r="E65" s="298">
        <f t="shared" si="13"/>
        <v>1798.3222034159817</v>
      </c>
      <c r="F65" s="298">
        <f t="shared" si="13"/>
        <v>1753.3240835166239</v>
      </c>
      <c r="G65" s="298">
        <f t="shared" si="13"/>
        <v>1714.2078014919739</v>
      </c>
      <c r="H65" s="298">
        <f t="shared" si="13"/>
        <v>1691.6195240267184</v>
      </c>
      <c r="I65" s="298">
        <f t="shared" si="13"/>
        <v>1674.9959097394567</v>
      </c>
      <c r="J65" s="298">
        <f t="shared" si="13"/>
        <v>1656.8786996888095</v>
      </c>
      <c r="K65" s="298">
        <f t="shared" si="13"/>
        <v>1642.1926892748536</v>
      </c>
      <c r="L65" s="298">
        <f t="shared" si="14"/>
        <v>1629.3605374970555</v>
      </c>
      <c r="M65" s="298">
        <f t="shared" si="15"/>
        <v>1618.6488399179336</v>
      </c>
      <c r="N65" s="298">
        <f t="shared" si="16"/>
        <v>1609.370680812804</v>
      </c>
    </row>
    <row r="66" spans="1:14" ht="13.15">
      <c r="B66" s="329" t="str">
        <f t="shared" si="9"/>
        <v>55-59</v>
      </c>
      <c r="C66" s="298">
        <f t="shared" si="11"/>
        <v>1020.6404002774956</v>
      </c>
      <c r="D66" s="298">
        <f t="shared" si="13"/>
        <v>972.33863032643205</v>
      </c>
      <c r="E66" s="298">
        <f t="shared" si="13"/>
        <v>934.48207037316263</v>
      </c>
      <c r="F66" s="298">
        <f t="shared" si="13"/>
        <v>902.63570491892949</v>
      </c>
      <c r="G66" s="298">
        <f t="shared" si="13"/>
        <v>876.27408717716787</v>
      </c>
      <c r="H66" s="298">
        <f t="shared" si="13"/>
        <v>860.12452956001425</v>
      </c>
      <c r="I66" s="298">
        <f t="shared" si="13"/>
        <v>846.73175702127833</v>
      </c>
      <c r="J66" s="298">
        <f t="shared" si="13"/>
        <v>831.70532610505416</v>
      </c>
      <c r="K66" s="298">
        <f t="shared" si="13"/>
        <v>818.64211776166758</v>
      </c>
      <c r="L66" s="298">
        <f t="shared" si="14"/>
        <v>806.7463173546281</v>
      </c>
      <c r="M66" s="298">
        <f t="shared" si="15"/>
        <v>796.39415802342103</v>
      </c>
      <c r="N66" s="298">
        <f t="shared" si="16"/>
        <v>787.28461625302043</v>
      </c>
    </row>
    <row r="67" spans="1:14" ht="13.15">
      <c r="B67" s="329" t="str">
        <f t="shared" si="9"/>
        <v>60-64</v>
      </c>
      <c r="C67" s="298">
        <f t="shared" si="11"/>
        <v>347.57879576467303</v>
      </c>
      <c r="D67" s="298">
        <f t="shared" si="13"/>
        <v>351.37557540023761</v>
      </c>
      <c r="E67" s="298">
        <f t="shared" si="13"/>
        <v>345.64359539146466</v>
      </c>
      <c r="F67" s="298">
        <f t="shared" si="13"/>
        <v>337.00019624644523</v>
      </c>
      <c r="G67" s="298">
        <f t="shared" si="13"/>
        <v>328.21727961569064</v>
      </c>
      <c r="H67" s="298">
        <f t="shared" si="13"/>
        <v>323.04725450848389</v>
      </c>
      <c r="I67" s="298">
        <f t="shared" si="13"/>
        <v>318.1114133700911</v>
      </c>
      <c r="J67" s="298">
        <f t="shared" si="13"/>
        <v>311.53778462559154</v>
      </c>
      <c r="K67" s="298">
        <f t="shared" si="13"/>
        <v>305.51108176772317</v>
      </c>
      <c r="L67" s="298">
        <f t="shared" si="14"/>
        <v>299.75701300407582</v>
      </c>
      <c r="M67" s="298">
        <f t="shared" si="15"/>
        <v>294.58247458827213</v>
      </c>
      <c r="N67" s="298">
        <f t="shared" si="16"/>
        <v>289.90767357315042</v>
      </c>
    </row>
    <row r="68" spans="1:14" ht="13.15">
      <c r="B68" s="329" t="str">
        <f t="shared" si="9"/>
        <v>65 plus</v>
      </c>
      <c r="C68" s="298">
        <f t="shared" si="11"/>
        <v>57.610966148123381</v>
      </c>
      <c r="D68" s="298">
        <f t="shared" si="13"/>
        <v>92.907000088482022</v>
      </c>
      <c r="E68" s="298">
        <f t="shared" si="13"/>
        <v>115.38400589041774</v>
      </c>
      <c r="F68" s="298">
        <f t="shared" si="13"/>
        <v>128.40387370793678</v>
      </c>
      <c r="G68" s="298">
        <f t="shared" si="13"/>
        <v>135.42376693679449</v>
      </c>
      <c r="H68" s="298">
        <f t="shared" si="13"/>
        <v>139.59956635127918</v>
      </c>
      <c r="I68" s="298">
        <f t="shared" si="13"/>
        <v>141.52814756103814</v>
      </c>
      <c r="J68" s="298">
        <f t="shared" si="13"/>
        <v>141.41576410030368</v>
      </c>
      <c r="K68" s="298">
        <f t="shared" si="13"/>
        <v>140.29930664080456</v>
      </c>
      <c r="L68" s="298">
        <f t="shared" si="14"/>
        <v>138.53656986537209</v>
      </c>
      <c r="M68" s="298">
        <f t="shared" si="15"/>
        <v>136.48850447075824</v>
      </c>
      <c r="N68" s="298">
        <f t="shared" si="16"/>
        <v>134.33387155759146</v>
      </c>
    </row>
    <row r="69" spans="1:14" ht="13.15">
      <c r="B69" s="329" t="str">
        <f t="shared" si="9"/>
        <v>Total</v>
      </c>
      <c r="C69" s="298">
        <f t="shared" si="11"/>
        <v>16762.410150502968</v>
      </c>
      <c r="D69" s="298">
        <f t="shared" si="13"/>
        <v>17147.136858602207</v>
      </c>
      <c r="E69" s="298">
        <f t="shared" si="13"/>
        <v>17390.919458091066</v>
      </c>
      <c r="F69" s="298">
        <f t="shared" si="13"/>
        <v>17550.919124765598</v>
      </c>
      <c r="G69" s="298">
        <f t="shared" si="13"/>
        <v>17681.260419304916</v>
      </c>
      <c r="H69" s="298">
        <f t="shared" si="13"/>
        <v>17978.162153731235</v>
      </c>
      <c r="I69" s="298">
        <f t="shared" si="13"/>
        <v>18231.613812350712</v>
      </c>
      <c r="J69" s="298">
        <f t="shared" si="13"/>
        <v>18312.664845046645</v>
      </c>
      <c r="K69" s="298">
        <f t="shared" si="13"/>
        <v>18346.178471920295</v>
      </c>
      <c r="L69" s="298">
        <f t="shared" si="14"/>
        <v>18320.714166352165</v>
      </c>
      <c r="M69" s="298">
        <f t="shared" si="15"/>
        <v>18261.400494921876</v>
      </c>
      <c r="N69" s="298">
        <f t="shared" si="16"/>
        <v>18171.664741306395</v>
      </c>
    </row>
    <row r="70" spans="1:14">
      <c r="A70" s="300">
        <f>SUM(C70:N70)</f>
        <v>0</v>
      </c>
      <c r="C70" s="300">
        <f>SUM(C59:C68)-C69</f>
        <v>0</v>
      </c>
      <c r="D70" s="300">
        <f t="shared" ref="D70:N70" si="17">SUM(D59:D68)-D69</f>
        <v>0</v>
      </c>
      <c r="E70" s="300">
        <f t="shared" si="17"/>
        <v>0</v>
      </c>
      <c r="F70" s="300">
        <f t="shared" si="17"/>
        <v>0</v>
      </c>
      <c r="G70" s="300">
        <f t="shared" si="17"/>
        <v>0</v>
      </c>
      <c r="H70" s="300">
        <f t="shared" si="17"/>
        <v>0</v>
      </c>
      <c r="I70" s="300">
        <f t="shared" si="17"/>
        <v>0</v>
      </c>
      <c r="J70" s="300">
        <f t="shared" si="17"/>
        <v>0</v>
      </c>
      <c r="K70" s="300">
        <f t="shared" si="17"/>
        <v>0</v>
      </c>
      <c r="L70" s="300">
        <f t="shared" si="17"/>
        <v>0</v>
      </c>
      <c r="M70" s="300">
        <f t="shared" si="17"/>
        <v>0</v>
      </c>
      <c r="N70" s="300">
        <f t="shared" si="17"/>
        <v>0</v>
      </c>
    </row>
    <row r="72" spans="1:14" ht="15">
      <c r="B72" s="331" t="s">
        <v>162</v>
      </c>
      <c r="H72" s="316"/>
    </row>
    <row r="73" spans="1:14">
      <c r="H73" s="316"/>
    </row>
    <row r="74" spans="1:14" ht="13.15">
      <c r="B74" s="332" t="s">
        <v>46</v>
      </c>
      <c r="C74" s="254" t="s">
        <v>449</v>
      </c>
      <c r="H74" s="316"/>
    </row>
    <row r="75" spans="1:14">
      <c r="H75" s="316"/>
    </row>
    <row r="76" spans="1:14" ht="13.15">
      <c r="B76" s="329" t="str">
        <f t="shared" ref="B76:B87" si="18">B42</f>
        <v>Age group</v>
      </c>
      <c r="C76" s="329" t="str">
        <f t="shared" ref="C76:N76" si="19">C42</f>
        <v>2018/19</v>
      </c>
      <c r="D76" s="329" t="str">
        <f t="shared" si="19"/>
        <v>2019/20</v>
      </c>
      <c r="E76" s="329" t="str">
        <f t="shared" si="19"/>
        <v>2020/21</v>
      </c>
      <c r="F76" s="329" t="str">
        <f t="shared" si="19"/>
        <v>2021/22</v>
      </c>
      <c r="G76" s="329" t="str">
        <f t="shared" si="19"/>
        <v>2022/23</v>
      </c>
      <c r="H76" s="329" t="str">
        <f t="shared" si="19"/>
        <v>2023/24</v>
      </c>
      <c r="I76" s="329" t="str">
        <f t="shared" si="19"/>
        <v>2024/25</v>
      </c>
      <c r="J76" s="329" t="str">
        <f t="shared" si="19"/>
        <v>2025/26</v>
      </c>
      <c r="K76" s="329" t="str">
        <f t="shared" si="19"/>
        <v>2026/27</v>
      </c>
      <c r="L76" s="329" t="str">
        <f t="shared" si="19"/>
        <v>2027/28</v>
      </c>
      <c r="M76" s="329" t="str">
        <f t="shared" si="19"/>
        <v>2028/29</v>
      </c>
      <c r="N76" s="329" t="str">
        <f t="shared" si="19"/>
        <v>2029/30</v>
      </c>
    </row>
    <row r="77" spans="1:14" ht="13.15">
      <c r="B77" s="329" t="str">
        <f t="shared" si="18"/>
        <v>20-24</v>
      </c>
      <c r="C77" s="444">
        <f>C43-(0.2*C43)</f>
        <v>574.2076625988376</v>
      </c>
      <c r="D77" s="444">
        <f>D43-(0.2*D43)</f>
        <v>812.39879928868788</v>
      </c>
      <c r="E77" s="444">
        <f t="shared" ref="E77:N77" si="20">E43-(0.2*E43)</f>
        <v>950.41833674806185</v>
      </c>
      <c r="F77" s="444">
        <f t="shared" si="20"/>
        <v>1041.2039545895257</v>
      </c>
      <c r="G77" s="444">
        <f t="shared" si="20"/>
        <v>1098.7217069683848</v>
      </c>
      <c r="H77" s="444">
        <f t="shared" si="20"/>
        <v>1166.897399146025</v>
      </c>
      <c r="I77" s="444">
        <f t="shared" si="20"/>
        <v>1208.8090130571541</v>
      </c>
      <c r="J77" s="444">
        <f t="shared" si="20"/>
        <v>1209.9918444794371</v>
      </c>
      <c r="K77" s="444">
        <f t="shared" si="20"/>
        <v>1202.9123100991935</v>
      </c>
      <c r="L77" s="444">
        <f t="shared" si="20"/>
        <v>1187.5453041312387</v>
      </c>
      <c r="M77" s="444">
        <f t="shared" si="20"/>
        <v>1170.0722071261041</v>
      </c>
      <c r="N77" s="444">
        <f t="shared" si="20"/>
        <v>1151.2585847541363</v>
      </c>
    </row>
    <row r="78" spans="1:14" ht="13.15">
      <c r="B78" s="329" t="str">
        <f t="shared" si="18"/>
        <v>25-29</v>
      </c>
      <c r="C78" s="444">
        <f t="shared" ref="C78:C85" si="21">C44+(0.2*C43)-(0.2*C44)</f>
        <v>1926.5740679560158</v>
      </c>
      <c r="D78" s="444">
        <f t="shared" ref="D78:N78" si="22">D44+(0.2*D43)-(0.2*D44)</f>
        <v>1999.1471577734255</v>
      </c>
      <c r="E78" s="444">
        <f t="shared" si="22"/>
        <v>2068.2152907077475</v>
      </c>
      <c r="F78" s="444">
        <f t="shared" si="22"/>
        <v>2140.5858044645033</v>
      </c>
      <c r="G78" s="444">
        <f t="shared" si="22"/>
        <v>2203.8587728261882</v>
      </c>
      <c r="H78" s="444">
        <f t="shared" si="22"/>
        <v>2297.1614231311423</v>
      </c>
      <c r="I78" s="444">
        <f t="shared" si="22"/>
        <v>2370.1468679977002</v>
      </c>
      <c r="J78" s="444">
        <f t="shared" si="22"/>
        <v>2394.0618007798353</v>
      </c>
      <c r="K78" s="444">
        <f t="shared" si="22"/>
        <v>2400.6912368932385</v>
      </c>
      <c r="L78" s="444">
        <f t="shared" si="22"/>
        <v>2390.1825493217907</v>
      </c>
      <c r="M78" s="444">
        <f t="shared" si="22"/>
        <v>2370.6478699369136</v>
      </c>
      <c r="N78" s="444">
        <f t="shared" si="22"/>
        <v>2344.5399111350171</v>
      </c>
    </row>
    <row r="79" spans="1:14" ht="13.15">
      <c r="B79" s="329" t="str">
        <f t="shared" si="18"/>
        <v>30-34</v>
      </c>
      <c r="C79" s="444">
        <f t="shared" si="21"/>
        <v>2303.8736462569254</v>
      </c>
      <c r="D79" s="444">
        <f t="shared" ref="D79:N79" si="23">D45+(0.2*D44)-(0.2*D45)</f>
        <v>2345.8088690988761</v>
      </c>
      <c r="E79" s="444">
        <f t="shared" si="23"/>
        <v>2377.5898589846925</v>
      </c>
      <c r="F79" s="444">
        <f t="shared" si="23"/>
        <v>2413.9778814711735</v>
      </c>
      <c r="G79" s="444">
        <f t="shared" si="23"/>
        <v>2451.8168314562654</v>
      </c>
      <c r="H79" s="444">
        <f t="shared" si="23"/>
        <v>2514.1982115774781</v>
      </c>
      <c r="I79" s="444">
        <f t="shared" si="23"/>
        <v>2574.021637361162</v>
      </c>
      <c r="J79" s="444">
        <f t="shared" si="23"/>
        <v>2610.1221219004506</v>
      </c>
      <c r="K79" s="444">
        <f t="shared" si="23"/>
        <v>2634.4103643388999</v>
      </c>
      <c r="L79" s="444">
        <f t="shared" si="23"/>
        <v>2644.8518930684891</v>
      </c>
      <c r="M79" s="444">
        <f t="shared" si="23"/>
        <v>2644.7776852938396</v>
      </c>
      <c r="N79" s="444">
        <f t="shared" si="23"/>
        <v>2635.5233668246274</v>
      </c>
    </row>
    <row r="80" spans="1:14" ht="13.15">
      <c r="B80" s="329" t="str">
        <f t="shared" si="18"/>
        <v>35-39</v>
      </c>
      <c r="C80" s="444">
        <f t="shared" si="21"/>
        <v>2206.6285033976201</v>
      </c>
      <c r="D80" s="444">
        <f t="shared" ref="D80:N80" si="24">D46+(0.2*D45)-(0.2*D46)</f>
        <v>2250.369142922485</v>
      </c>
      <c r="E80" s="444">
        <f t="shared" si="24"/>
        <v>2282.7624831307594</v>
      </c>
      <c r="F80" s="444">
        <f t="shared" si="24"/>
        <v>2313.0580046294776</v>
      </c>
      <c r="G80" s="444">
        <f t="shared" si="24"/>
        <v>2340.8813721855986</v>
      </c>
      <c r="H80" s="444">
        <f t="shared" si="24"/>
        <v>2383.8364789877583</v>
      </c>
      <c r="I80" s="444">
        <f t="shared" si="24"/>
        <v>2425.3926307977799</v>
      </c>
      <c r="J80" s="444">
        <f t="shared" si="24"/>
        <v>2453.3560307673233</v>
      </c>
      <c r="K80" s="444">
        <f t="shared" si="24"/>
        <v>2476.2891887190867</v>
      </c>
      <c r="L80" s="444">
        <f t="shared" si="24"/>
        <v>2491.9089257035293</v>
      </c>
      <c r="M80" s="444">
        <f t="shared" si="24"/>
        <v>2501.3384969073486</v>
      </c>
      <c r="N80" s="444">
        <f t="shared" si="24"/>
        <v>2504.3589099293713</v>
      </c>
    </row>
    <row r="81" spans="1:15" ht="13.15">
      <c r="B81" s="329" t="str">
        <f t="shared" si="18"/>
        <v>40-44</v>
      </c>
      <c r="C81" s="444">
        <f t="shared" si="21"/>
        <v>1968.5094433150275</v>
      </c>
      <c r="D81" s="444">
        <f t="shared" ref="D81:N81" si="25">D47+(0.2*D46)-(0.2*D47)</f>
        <v>2032.7889061897495</v>
      </c>
      <c r="E81" s="444">
        <f t="shared" si="25"/>
        <v>2082.308143473696</v>
      </c>
      <c r="F81" s="444">
        <f t="shared" si="25"/>
        <v>2125.4015126645036</v>
      </c>
      <c r="G81" s="444">
        <f t="shared" si="25"/>
        <v>2161.9198859015387</v>
      </c>
      <c r="H81" s="444">
        <f t="shared" si="25"/>
        <v>2206.7148242960061</v>
      </c>
      <c r="I81" s="444">
        <f t="shared" si="25"/>
        <v>2246.6354504073429</v>
      </c>
      <c r="J81" s="444">
        <f t="shared" si="25"/>
        <v>2272.8707855467455</v>
      </c>
      <c r="K81" s="444">
        <f t="shared" si="25"/>
        <v>2294.0220786456703</v>
      </c>
      <c r="L81" s="444">
        <f t="shared" si="25"/>
        <v>2309.2928144516827</v>
      </c>
      <c r="M81" s="444">
        <f t="shared" si="25"/>
        <v>2320.2467289913388</v>
      </c>
      <c r="N81" s="444">
        <f t="shared" si="25"/>
        <v>2326.9043614057964</v>
      </c>
    </row>
    <row r="82" spans="1:15" ht="13.15">
      <c r="B82" s="329" t="str">
        <f t="shared" si="18"/>
        <v>45-49</v>
      </c>
      <c r="C82" s="444">
        <f t="shared" si="21"/>
        <v>2059.6203897787527</v>
      </c>
      <c r="D82" s="444">
        <f t="shared" ref="D82:N82" si="26">D48+(0.2*D47)-(0.2*D48)</f>
        <v>2008.2247379007142</v>
      </c>
      <c r="E82" s="444">
        <f t="shared" si="26"/>
        <v>1978.2172974009331</v>
      </c>
      <c r="F82" s="444">
        <f t="shared" si="26"/>
        <v>1966.2394894777035</v>
      </c>
      <c r="G82" s="444">
        <f t="shared" si="26"/>
        <v>1964.810812710323</v>
      </c>
      <c r="H82" s="444">
        <f t="shared" si="26"/>
        <v>1981.3793858999688</v>
      </c>
      <c r="I82" s="444">
        <f t="shared" si="26"/>
        <v>2000.8885017560028</v>
      </c>
      <c r="J82" s="444">
        <f t="shared" si="26"/>
        <v>2013.2955392148438</v>
      </c>
      <c r="K82" s="444">
        <f t="shared" si="26"/>
        <v>2024.3591772193099</v>
      </c>
      <c r="L82" s="444">
        <f t="shared" si="26"/>
        <v>2032.4786562113252</v>
      </c>
      <c r="M82" s="444">
        <f t="shared" si="26"/>
        <v>2038.5205311571485</v>
      </c>
      <c r="N82" s="444">
        <f t="shared" si="26"/>
        <v>2042.2699875715298</v>
      </c>
    </row>
    <row r="83" spans="1:15" ht="13.15">
      <c r="B83" s="329" t="str">
        <f t="shared" si="18"/>
        <v>50-54</v>
      </c>
      <c r="C83" s="444">
        <f t="shared" si="21"/>
        <v>1690.5088066666233</v>
      </c>
      <c r="D83" s="444">
        <f t="shared" ref="D83:N83" si="27">D49+(0.2*D48)-(0.2*D49)</f>
        <v>1675.7935136157162</v>
      </c>
      <c r="E83" s="444">
        <f t="shared" si="27"/>
        <v>1652.8081361399952</v>
      </c>
      <c r="F83" s="444">
        <f t="shared" si="27"/>
        <v>1631.7641736781038</v>
      </c>
      <c r="G83" s="444">
        <f t="shared" si="27"/>
        <v>1614.2668432125188</v>
      </c>
      <c r="H83" s="444">
        <f t="shared" si="27"/>
        <v>1610.0460162154077</v>
      </c>
      <c r="I83" s="444">
        <f t="shared" si="27"/>
        <v>1609.5283603146797</v>
      </c>
      <c r="J83" s="444">
        <f t="shared" si="27"/>
        <v>1605.7798964795259</v>
      </c>
      <c r="K83" s="444">
        <f t="shared" si="27"/>
        <v>1603.3008567613006</v>
      </c>
      <c r="L83" s="444">
        <f t="shared" si="27"/>
        <v>1600.6782319086337</v>
      </c>
      <c r="M83" s="444">
        <f t="shared" si="27"/>
        <v>1598.2890639152683</v>
      </c>
      <c r="N83" s="444">
        <f t="shared" si="27"/>
        <v>1595.6923601020303</v>
      </c>
    </row>
    <row r="84" spans="1:15" ht="13.15">
      <c r="B84" s="329" t="str">
        <f t="shared" si="18"/>
        <v>55-59</v>
      </c>
      <c r="C84" s="444">
        <f t="shared" si="21"/>
        <v>1094.7181567498264</v>
      </c>
      <c r="D84" s="444">
        <f t="shared" ref="D84:N84" si="28">D50+(0.2*D49)-(0.2*D50)</f>
        <v>1014.6336034431324</v>
      </c>
      <c r="E84" s="444">
        <f t="shared" si="28"/>
        <v>962.79528040837408</v>
      </c>
      <c r="F84" s="444">
        <f t="shared" si="28"/>
        <v>928.63291622564725</v>
      </c>
      <c r="G84" s="444">
        <f t="shared" si="28"/>
        <v>904.5504262550636</v>
      </c>
      <c r="H84" s="444">
        <f t="shared" si="28"/>
        <v>892.66149948468637</v>
      </c>
      <c r="I84" s="444">
        <f t="shared" si="28"/>
        <v>884.581109868201</v>
      </c>
      <c r="J84" s="444">
        <f t="shared" si="28"/>
        <v>875.31153107949694</v>
      </c>
      <c r="K84" s="444">
        <f t="shared" si="28"/>
        <v>867.86620182692502</v>
      </c>
      <c r="L84" s="444">
        <f t="shared" si="28"/>
        <v>861.20836609290609</v>
      </c>
      <c r="M84" s="444">
        <f t="shared" si="28"/>
        <v>855.54359819984973</v>
      </c>
      <c r="N84" s="444">
        <f t="shared" si="28"/>
        <v>850.506207222532</v>
      </c>
    </row>
    <row r="85" spans="1:15" ht="13.15">
      <c r="B85" s="329" t="str">
        <f t="shared" si="18"/>
        <v>60-64</v>
      </c>
      <c r="C85" s="444">
        <f t="shared" si="21"/>
        <v>518.00229562479205</v>
      </c>
      <c r="D85" s="444">
        <f t="shared" ref="D85:N85" si="29">D51+(0.2*D50)-(0.2*D51)</f>
        <v>465.70589639657635</v>
      </c>
      <c r="E85" s="444">
        <f t="shared" si="29"/>
        <v>426.00902065734039</v>
      </c>
      <c r="F85" s="444">
        <f t="shared" si="29"/>
        <v>398.28653912379002</v>
      </c>
      <c r="G85" s="444">
        <f t="shared" si="29"/>
        <v>378.95719036895258</v>
      </c>
      <c r="H85" s="444">
        <f t="shared" si="29"/>
        <v>368.40422421809399</v>
      </c>
      <c r="I85" s="444">
        <f t="shared" si="29"/>
        <v>361.07758559584056</v>
      </c>
      <c r="J85" s="444">
        <f t="shared" si="29"/>
        <v>353.77252148803916</v>
      </c>
      <c r="K85" s="444">
        <f t="shared" si="29"/>
        <v>347.96027753822869</v>
      </c>
      <c r="L85" s="444">
        <f t="shared" si="29"/>
        <v>342.90665626230555</v>
      </c>
      <c r="M85" s="444">
        <f t="shared" si="29"/>
        <v>338.6540630876238</v>
      </c>
      <c r="N85" s="444">
        <f t="shared" si="29"/>
        <v>334.95806008948392</v>
      </c>
    </row>
    <row r="86" spans="1:15" ht="13.15">
      <c r="B86" s="329" t="str">
        <f t="shared" si="18"/>
        <v>65 plus</v>
      </c>
      <c r="C86" s="444">
        <f>C52+(0.2*C51)</f>
        <v>159.3995063377551</v>
      </c>
      <c r="D86" s="444">
        <f t="shared" ref="D86:N86" si="30">D52+(0.2*D51)</f>
        <v>175.13498172564098</v>
      </c>
      <c r="E86" s="444">
        <f t="shared" si="30"/>
        <v>177.03577438538929</v>
      </c>
      <c r="F86" s="444">
        <f t="shared" si="30"/>
        <v>173.13734360711558</v>
      </c>
      <c r="G86" s="444">
        <f t="shared" si="30"/>
        <v>167.26564296680866</v>
      </c>
      <c r="H86" s="444">
        <f t="shared" si="30"/>
        <v>162.62729619080025</v>
      </c>
      <c r="I86" s="444">
        <f t="shared" si="30"/>
        <v>158.52599515746587</v>
      </c>
      <c r="J86" s="444">
        <f t="shared" si="30"/>
        <v>154.21763141907579</v>
      </c>
      <c r="K86" s="444">
        <f t="shared" si="30"/>
        <v>150.49644725811612</v>
      </c>
      <c r="L86" s="444">
        <f t="shared" si="30"/>
        <v>147.18878905040947</v>
      </c>
      <c r="M86" s="444">
        <f t="shared" si="30"/>
        <v>144.34284883496497</v>
      </c>
      <c r="N86" s="444">
        <f t="shared" si="30"/>
        <v>141.86593335188542</v>
      </c>
    </row>
    <row r="87" spans="1:15" ht="13.15">
      <c r="B87" s="329" t="str">
        <f t="shared" si="18"/>
        <v>Total</v>
      </c>
      <c r="C87" s="444">
        <f>SUM(C77:C86)</f>
        <v>14502.042478682177</v>
      </c>
      <c r="D87" s="444">
        <f t="shared" ref="D87:N87" si="31">SUM(D77:D86)</f>
        <v>14780.005608355004</v>
      </c>
      <c r="E87" s="444">
        <f t="shared" si="31"/>
        <v>14958.15962203699</v>
      </c>
      <c r="F87" s="444">
        <f t="shared" si="31"/>
        <v>15132.287619931543</v>
      </c>
      <c r="G87" s="444">
        <f t="shared" si="31"/>
        <v>15287.049484851643</v>
      </c>
      <c r="H87" s="444">
        <f t="shared" si="31"/>
        <v>15583.926759147369</v>
      </c>
      <c r="I87" s="444">
        <f t="shared" si="31"/>
        <v>15839.607152313327</v>
      </c>
      <c r="J87" s="444">
        <f t="shared" si="31"/>
        <v>15942.779703154773</v>
      </c>
      <c r="K87" s="444">
        <f t="shared" si="31"/>
        <v>16002.308139299968</v>
      </c>
      <c r="L87" s="444">
        <f t="shared" si="31"/>
        <v>16008.242186202311</v>
      </c>
      <c r="M87" s="444">
        <f t="shared" si="31"/>
        <v>15982.4330934504</v>
      </c>
      <c r="N87" s="444">
        <f t="shared" si="31"/>
        <v>15927.877682386412</v>
      </c>
    </row>
    <row r="88" spans="1:15">
      <c r="A88" s="300">
        <f>SUM(C88:N88)</f>
        <v>0</v>
      </c>
      <c r="C88" s="300">
        <f>SUM(C77:C86)-C87</f>
        <v>0</v>
      </c>
      <c r="D88" s="300">
        <f t="shared" ref="D88:N88" si="32">SUM(D77:D86)-D87</f>
        <v>0</v>
      </c>
      <c r="E88" s="300">
        <f t="shared" si="32"/>
        <v>0</v>
      </c>
      <c r="F88" s="300">
        <f t="shared" si="32"/>
        <v>0</v>
      </c>
      <c r="G88" s="300">
        <f t="shared" si="32"/>
        <v>0</v>
      </c>
      <c r="H88" s="300">
        <f t="shared" si="32"/>
        <v>0</v>
      </c>
      <c r="I88" s="300">
        <f t="shared" si="32"/>
        <v>0</v>
      </c>
      <c r="J88" s="300">
        <f t="shared" si="32"/>
        <v>0</v>
      </c>
      <c r="K88" s="300">
        <f t="shared" si="32"/>
        <v>0</v>
      </c>
      <c r="L88" s="300">
        <f t="shared" si="32"/>
        <v>0</v>
      </c>
      <c r="M88" s="300">
        <f t="shared" si="32"/>
        <v>0</v>
      </c>
      <c r="N88" s="300">
        <f t="shared" si="32"/>
        <v>0</v>
      </c>
    </row>
    <row r="90" spans="1:15" ht="13.15">
      <c r="B90" s="332" t="s">
        <v>47</v>
      </c>
      <c r="H90" s="316"/>
    </row>
    <row r="91" spans="1:15">
      <c r="H91" s="316"/>
    </row>
    <row r="92" spans="1:15" ht="13.15">
      <c r="B92" s="329" t="str">
        <f t="shared" ref="B92:B103" si="33">B76</f>
        <v>Age group</v>
      </c>
      <c r="C92" s="329" t="str">
        <f t="shared" ref="C92:N92" si="34">C76</f>
        <v>2018/19</v>
      </c>
      <c r="D92" s="329" t="str">
        <f t="shared" si="34"/>
        <v>2019/20</v>
      </c>
      <c r="E92" s="329" t="str">
        <f t="shared" si="34"/>
        <v>2020/21</v>
      </c>
      <c r="F92" s="329" t="str">
        <f t="shared" si="34"/>
        <v>2021/22</v>
      </c>
      <c r="G92" s="329" t="str">
        <f t="shared" si="34"/>
        <v>2022/23</v>
      </c>
      <c r="H92" s="329" t="str">
        <f t="shared" si="34"/>
        <v>2023/24</v>
      </c>
      <c r="I92" s="329" t="str">
        <f t="shared" si="34"/>
        <v>2024/25</v>
      </c>
      <c r="J92" s="329" t="str">
        <f t="shared" si="34"/>
        <v>2025/26</v>
      </c>
      <c r="K92" s="329" t="str">
        <f t="shared" si="34"/>
        <v>2026/27</v>
      </c>
      <c r="L92" s="329" t="str">
        <f t="shared" si="34"/>
        <v>2027/28</v>
      </c>
      <c r="M92" s="329" t="str">
        <f t="shared" si="34"/>
        <v>2028/29</v>
      </c>
      <c r="N92" s="329" t="str">
        <f t="shared" si="34"/>
        <v>2029/30</v>
      </c>
    </row>
    <row r="93" spans="1:15" ht="13.15">
      <c r="B93" s="329" t="str">
        <f t="shared" si="33"/>
        <v>20-24</v>
      </c>
      <c r="C93" s="444">
        <f>C59-(0.2*C59)</f>
        <v>896.4858732299906</v>
      </c>
      <c r="D93" s="444">
        <f t="shared" ref="D93:N93" si="35">D59-(0.2*D59)</f>
        <v>1119.8894669845922</v>
      </c>
      <c r="E93" s="444">
        <f t="shared" si="35"/>
        <v>1252.7625155033732</v>
      </c>
      <c r="F93" s="444">
        <f t="shared" si="35"/>
        <v>1339.0720836679475</v>
      </c>
      <c r="G93" s="444">
        <f t="shared" si="35"/>
        <v>1395.4277434346941</v>
      </c>
      <c r="H93" s="444">
        <f t="shared" si="35"/>
        <v>1469.2907579149585</v>
      </c>
      <c r="I93" s="444">
        <f t="shared" si="35"/>
        <v>1516.640666124862</v>
      </c>
      <c r="J93" s="444">
        <f t="shared" si="35"/>
        <v>1518.6435208684393</v>
      </c>
      <c r="K93" s="444">
        <f t="shared" si="35"/>
        <v>1510.927548538067</v>
      </c>
      <c r="L93" s="444">
        <f t="shared" si="35"/>
        <v>1493.2480971689015</v>
      </c>
      <c r="M93" s="444">
        <f t="shared" si="35"/>
        <v>1472.6039079783309</v>
      </c>
      <c r="N93" s="444">
        <f t="shared" si="35"/>
        <v>1449.9839230525376</v>
      </c>
      <c r="O93" s="318"/>
    </row>
    <row r="94" spans="1:15" ht="13.15">
      <c r="B94" s="329" t="str">
        <f t="shared" si="33"/>
        <v>25-29</v>
      </c>
      <c r="C94" s="444">
        <f t="shared" ref="C94:C101" si="36">C60+(0.2*C59)-(0.2*C60)</f>
        <v>2730.0871958162638</v>
      </c>
      <c r="D94" s="444">
        <f t="shared" ref="D94:N94" si="37">D60+(0.2*D59)-(0.2*D60)</f>
        <v>2727.7374647673196</v>
      </c>
      <c r="E94" s="444">
        <f t="shared" si="37"/>
        <v>2739.6884051379038</v>
      </c>
      <c r="F94" s="444">
        <f t="shared" si="37"/>
        <v>2761.2578485991257</v>
      </c>
      <c r="G94" s="444">
        <f t="shared" si="37"/>
        <v>2787.7971239078975</v>
      </c>
      <c r="H94" s="444">
        <f t="shared" si="37"/>
        <v>2862.1997737842466</v>
      </c>
      <c r="I94" s="444">
        <f t="shared" si="37"/>
        <v>2923.3732529638546</v>
      </c>
      <c r="J94" s="444">
        <f t="shared" si="37"/>
        <v>2935.3216682718858</v>
      </c>
      <c r="K94" s="444">
        <f t="shared" si="37"/>
        <v>2932.2641077853109</v>
      </c>
      <c r="L94" s="444">
        <f t="shared" si="37"/>
        <v>2912.6946493849578</v>
      </c>
      <c r="M94" s="444">
        <f t="shared" si="37"/>
        <v>2884.785655266186</v>
      </c>
      <c r="N94" s="444">
        <f t="shared" si="37"/>
        <v>2850.5931076003981</v>
      </c>
      <c r="O94" s="318"/>
    </row>
    <row r="95" spans="1:15" ht="13.15">
      <c r="B95" s="329" t="str">
        <f t="shared" si="33"/>
        <v>30-34</v>
      </c>
      <c r="C95" s="444">
        <f t="shared" si="36"/>
        <v>2539.1375080172165</v>
      </c>
      <c r="D95" s="444">
        <f t="shared" ref="D95:N95" si="38">D61+(0.2*D60)-(0.2*D61)</f>
        <v>2703.0778177446246</v>
      </c>
      <c r="E95" s="444">
        <f t="shared" si="38"/>
        <v>2806.3315354696542</v>
      </c>
      <c r="F95" s="444">
        <f t="shared" si="38"/>
        <v>2873.2291595048823</v>
      </c>
      <c r="G95" s="444">
        <f t="shared" si="38"/>
        <v>2922.4950758316327</v>
      </c>
      <c r="H95" s="444">
        <f t="shared" si="38"/>
        <v>2990.1486181682394</v>
      </c>
      <c r="I95" s="444">
        <f t="shared" si="38"/>
        <v>3049.7740472814958</v>
      </c>
      <c r="J95" s="444">
        <f t="shared" si="38"/>
        <v>3080.1314261267535</v>
      </c>
      <c r="K95" s="444">
        <f t="shared" si="38"/>
        <v>3096.9929716224369</v>
      </c>
      <c r="L95" s="444">
        <f t="shared" si="38"/>
        <v>3098.9248251170266</v>
      </c>
      <c r="M95" s="444">
        <f t="shared" si="38"/>
        <v>3090.1630849522717</v>
      </c>
      <c r="N95" s="444">
        <f t="shared" si="38"/>
        <v>3072.294998536579</v>
      </c>
      <c r="O95" s="318"/>
    </row>
    <row r="96" spans="1:15" ht="13.15">
      <c r="B96" s="329" t="str">
        <f t="shared" si="33"/>
        <v>35-39</v>
      </c>
      <c r="C96" s="444">
        <f t="shared" si="36"/>
        <v>2324.015634421608</v>
      </c>
      <c r="D96" s="444">
        <f t="shared" ref="D96:N96" si="39">D62+(0.2*D61)-(0.2*D62)</f>
        <v>2400.4617959954144</v>
      </c>
      <c r="E96" s="444">
        <f t="shared" si="39"/>
        <v>2475.7941752337297</v>
      </c>
      <c r="F96" s="444">
        <f t="shared" si="39"/>
        <v>2540.6460079458147</v>
      </c>
      <c r="G96" s="444">
        <f t="shared" si="39"/>
        <v>2597.4241991511149</v>
      </c>
      <c r="H96" s="444">
        <f t="shared" si="39"/>
        <v>2665.4573594343656</v>
      </c>
      <c r="I96" s="444">
        <f t="shared" si="39"/>
        <v>2725.3899180718909</v>
      </c>
      <c r="J96" s="444">
        <f t="shared" si="39"/>
        <v>2764.0482325202056</v>
      </c>
      <c r="K96" s="444">
        <f t="shared" si="39"/>
        <v>2792.7358383446699</v>
      </c>
      <c r="L96" s="444">
        <f t="shared" si="39"/>
        <v>2810.078243666575</v>
      </c>
      <c r="M96" s="444">
        <f t="shared" si="39"/>
        <v>2818.4758972857458</v>
      </c>
      <c r="N96" s="444">
        <f t="shared" si="39"/>
        <v>2818.5206595264617</v>
      </c>
      <c r="O96" s="318"/>
    </row>
    <row r="97" spans="1:15" ht="13.15">
      <c r="B97" s="329" t="str">
        <f t="shared" si="33"/>
        <v>40-44</v>
      </c>
      <c r="C97" s="444">
        <f t="shared" si="36"/>
        <v>2238.6416845868566</v>
      </c>
      <c r="D97" s="444">
        <f t="shared" ref="D97:N97" si="40">D63+(0.2*D62)-(0.2*D63)</f>
        <v>2267.2688370524002</v>
      </c>
      <c r="E97" s="444">
        <f t="shared" si="40"/>
        <v>2294.2474485504194</v>
      </c>
      <c r="F97" s="444">
        <f t="shared" si="40"/>
        <v>2320.5508712378432</v>
      </c>
      <c r="G97" s="444">
        <f t="shared" si="40"/>
        <v>2349.7282200379218</v>
      </c>
      <c r="H97" s="444">
        <f t="shared" si="40"/>
        <v>2396.0392032777763</v>
      </c>
      <c r="I97" s="444">
        <f t="shared" si="40"/>
        <v>2440.9800150812171</v>
      </c>
      <c r="J97" s="444">
        <f t="shared" si="40"/>
        <v>2472.0864632706594</v>
      </c>
      <c r="K97" s="444">
        <f t="shared" si="40"/>
        <v>2497.9228249363032</v>
      </c>
      <c r="L97" s="444">
        <f t="shared" si="40"/>
        <v>2516.7157088129375</v>
      </c>
      <c r="M97" s="444">
        <f t="shared" si="40"/>
        <v>2529.8933435031859</v>
      </c>
      <c r="N97" s="444">
        <f t="shared" si="40"/>
        <v>2537.3842868227384</v>
      </c>
      <c r="O97" s="318"/>
    </row>
    <row r="98" spans="1:15" ht="13.15">
      <c r="B98" s="329" t="str">
        <f t="shared" si="33"/>
        <v>45-49</v>
      </c>
      <c r="C98" s="444">
        <f t="shared" si="36"/>
        <v>2269.8918662244273</v>
      </c>
      <c r="D98" s="444">
        <f t="shared" ref="D98:N98" si="41">D64+(0.2*D63)-(0.2*D64)</f>
        <v>2226.1562381018007</v>
      </c>
      <c r="E98" s="444">
        <f t="shared" si="41"/>
        <v>2193.2498323977043</v>
      </c>
      <c r="F98" s="444">
        <f t="shared" si="41"/>
        <v>2167.1920507441864</v>
      </c>
      <c r="G98" s="444">
        <f t="shared" si="41"/>
        <v>2151.6580809785892</v>
      </c>
      <c r="H98" s="444">
        <f t="shared" si="41"/>
        <v>2158.3872882447413</v>
      </c>
      <c r="I98" s="444">
        <f t="shared" si="41"/>
        <v>2170.7954523105623</v>
      </c>
      <c r="J98" s="444">
        <f t="shared" si="41"/>
        <v>2177.3992885481648</v>
      </c>
      <c r="K98" s="444">
        <f t="shared" si="41"/>
        <v>2184.6213062052111</v>
      </c>
      <c r="L98" s="444">
        <f t="shared" si="41"/>
        <v>2190.1318183819581</v>
      </c>
      <c r="M98" s="444">
        <f t="shared" si="41"/>
        <v>2194.4460604057813</v>
      </c>
      <c r="N98" s="444">
        <f t="shared" si="41"/>
        <v>2196.8875409440302</v>
      </c>
      <c r="O98" s="318"/>
    </row>
    <row r="99" spans="1:15" ht="13.15">
      <c r="B99" s="329" t="str">
        <f t="shared" si="33"/>
        <v>50-54</v>
      </c>
      <c r="C99" s="444">
        <f t="shared" si="36"/>
        <v>1961.9360471775176</v>
      </c>
      <c r="D99" s="444">
        <f t="shared" ref="D99:N99" si="42">D65+(0.2*D64)-(0.2*D65)</f>
        <v>1917.5739198427368</v>
      </c>
      <c r="E99" s="444">
        <f t="shared" si="42"/>
        <v>1873.6714334600399</v>
      </c>
      <c r="F99" s="444">
        <f t="shared" si="42"/>
        <v>1830.266511489164</v>
      </c>
      <c r="G99" s="444">
        <f t="shared" si="42"/>
        <v>1793.9732819350168</v>
      </c>
      <c r="H99" s="444">
        <f t="shared" si="42"/>
        <v>1775.5438976817832</v>
      </c>
      <c r="I99" s="444">
        <f t="shared" si="42"/>
        <v>1763.2899606165292</v>
      </c>
      <c r="J99" s="444">
        <f t="shared" si="42"/>
        <v>1748.9996306718281</v>
      </c>
      <c r="K99" s="444">
        <f t="shared" si="42"/>
        <v>1737.8228304631314</v>
      </c>
      <c r="L99" s="444">
        <f t="shared" si="42"/>
        <v>1728.0088160963194</v>
      </c>
      <c r="M99" s="444">
        <f t="shared" si="42"/>
        <v>1719.8376404643377</v>
      </c>
      <c r="N99" s="444">
        <f t="shared" si="42"/>
        <v>1712.5999272773242</v>
      </c>
      <c r="O99" s="318"/>
    </row>
    <row r="100" spans="1:15" ht="13.15">
      <c r="B100" s="329" t="str">
        <f t="shared" si="33"/>
        <v>55-59</v>
      </c>
      <c r="C100" s="444">
        <f t="shared" si="36"/>
        <v>1192.8964990607899</v>
      </c>
      <c r="D100" s="444">
        <f t="shared" ref="D100:N100" si="43">D66+(0.2*D65)-(0.2*D66)</f>
        <v>1146.2210165593112</v>
      </c>
      <c r="E100" s="444">
        <f t="shared" si="43"/>
        <v>1107.2500969817265</v>
      </c>
      <c r="F100" s="444">
        <f t="shared" si="43"/>
        <v>1072.7733806384686</v>
      </c>
      <c r="G100" s="444">
        <f t="shared" si="43"/>
        <v>1043.860830040129</v>
      </c>
      <c r="H100" s="444">
        <f t="shared" si="43"/>
        <v>1026.4235284533552</v>
      </c>
      <c r="I100" s="444">
        <f t="shared" si="43"/>
        <v>1012.3845875649141</v>
      </c>
      <c r="J100" s="444">
        <f t="shared" si="43"/>
        <v>996.74000082180521</v>
      </c>
      <c r="K100" s="444">
        <f t="shared" si="43"/>
        <v>983.35223206430476</v>
      </c>
      <c r="L100" s="444">
        <f t="shared" si="43"/>
        <v>971.26916138311356</v>
      </c>
      <c r="M100" s="444">
        <f t="shared" si="43"/>
        <v>960.84509440232364</v>
      </c>
      <c r="N100" s="444">
        <f t="shared" si="43"/>
        <v>951.70182916497708</v>
      </c>
      <c r="O100" s="318"/>
    </row>
    <row r="101" spans="1:15" ht="13.15">
      <c r="B101" s="329" t="str">
        <f t="shared" si="33"/>
        <v>60-64</v>
      </c>
      <c r="C101" s="444">
        <f t="shared" si="36"/>
        <v>482.19111666723757</v>
      </c>
      <c r="D101" s="444">
        <f t="shared" ref="D101:N101" si="44">D67+(0.2*D66)-(0.2*D67)</f>
        <v>475.56818638547657</v>
      </c>
      <c r="E101" s="444">
        <f t="shared" si="44"/>
        <v>463.41129038780429</v>
      </c>
      <c r="F101" s="444">
        <f t="shared" si="44"/>
        <v>450.12729798094199</v>
      </c>
      <c r="G101" s="444">
        <f t="shared" si="44"/>
        <v>437.82864112798609</v>
      </c>
      <c r="H101" s="444">
        <f t="shared" si="44"/>
        <v>430.46270951878995</v>
      </c>
      <c r="I101" s="444">
        <f t="shared" si="44"/>
        <v>423.83548210032853</v>
      </c>
      <c r="J101" s="444">
        <f t="shared" si="44"/>
        <v>415.57129292148409</v>
      </c>
      <c r="K101" s="444">
        <f t="shared" si="44"/>
        <v>408.13728896651207</v>
      </c>
      <c r="L101" s="444">
        <f t="shared" si="44"/>
        <v>401.15487387418625</v>
      </c>
      <c r="M101" s="444">
        <f t="shared" si="44"/>
        <v>394.94481127530196</v>
      </c>
      <c r="N101" s="444">
        <f t="shared" si="44"/>
        <v>389.38306210912441</v>
      </c>
      <c r="O101" s="318"/>
    </row>
    <row r="102" spans="1:15" ht="13.15">
      <c r="B102" s="329" t="str">
        <f t="shared" si="33"/>
        <v>65 plus</v>
      </c>
      <c r="C102" s="444">
        <f>C68+(0.2*C67)</f>
        <v>127.12672530105799</v>
      </c>
      <c r="D102" s="444">
        <f t="shared" ref="D102:N102" si="45">D68+(0.2*D67)</f>
        <v>163.18211516852955</v>
      </c>
      <c r="E102" s="444">
        <f t="shared" si="45"/>
        <v>184.51272496871067</v>
      </c>
      <c r="F102" s="444">
        <f t="shared" si="45"/>
        <v>195.80391295722583</v>
      </c>
      <c r="G102" s="444">
        <f t="shared" si="45"/>
        <v>201.06722285993263</v>
      </c>
      <c r="H102" s="444">
        <f t="shared" si="45"/>
        <v>204.20901725297597</v>
      </c>
      <c r="I102" s="444">
        <f t="shared" si="45"/>
        <v>205.15043023505638</v>
      </c>
      <c r="J102" s="444">
        <f t="shared" si="45"/>
        <v>203.723321025422</v>
      </c>
      <c r="K102" s="444">
        <f t="shared" si="45"/>
        <v>201.40152299434919</v>
      </c>
      <c r="L102" s="444">
        <f t="shared" si="45"/>
        <v>198.48797246618724</v>
      </c>
      <c r="M102" s="444">
        <f t="shared" si="45"/>
        <v>195.40499938841268</v>
      </c>
      <c r="N102" s="444">
        <f t="shared" si="45"/>
        <v>192.31540627222154</v>
      </c>
      <c r="O102" s="318"/>
    </row>
    <row r="103" spans="1:15" ht="13.15">
      <c r="B103" s="329" t="str">
        <f t="shared" si="33"/>
        <v>Total</v>
      </c>
      <c r="C103" s="444">
        <f>SUM(C93:C102)</f>
        <v>16762.410150502965</v>
      </c>
      <c r="D103" s="444">
        <f t="shared" ref="D103:N103" si="46">SUM(D93:D102)</f>
        <v>17147.136858602204</v>
      </c>
      <c r="E103" s="444">
        <f t="shared" si="46"/>
        <v>17390.919458091066</v>
      </c>
      <c r="F103" s="444">
        <f t="shared" si="46"/>
        <v>17550.919124765602</v>
      </c>
      <c r="G103" s="444">
        <f t="shared" si="46"/>
        <v>17681.260419304916</v>
      </c>
      <c r="H103" s="444">
        <f t="shared" si="46"/>
        <v>17978.162153731228</v>
      </c>
      <c r="I103" s="444">
        <f t="shared" si="46"/>
        <v>18231.613812350704</v>
      </c>
      <c r="J103" s="444">
        <f t="shared" si="46"/>
        <v>18312.664845046649</v>
      </c>
      <c r="K103" s="444">
        <f t="shared" si="46"/>
        <v>18346.178471920299</v>
      </c>
      <c r="L103" s="444">
        <f t="shared" si="46"/>
        <v>18320.714166352165</v>
      </c>
      <c r="M103" s="444">
        <f t="shared" si="46"/>
        <v>18261.400494921876</v>
      </c>
      <c r="N103" s="444">
        <f t="shared" si="46"/>
        <v>18171.664741306391</v>
      </c>
      <c r="O103" s="318"/>
    </row>
    <row r="104" spans="1:15">
      <c r="A104" s="300">
        <f>SUM(C104:N104)</f>
        <v>0</v>
      </c>
      <c r="C104" s="300">
        <f>SUM(C93:C102)-C103</f>
        <v>0</v>
      </c>
      <c r="D104" s="300">
        <f t="shared" ref="D104:N104" si="47">SUM(D93:D102)-D103</f>
        <v>0</v>
      </c>
      <c r="E104" s="300">
        <f t="shared" si="47"/>
        <v>0</v>
      </c>
      <c r="F104" s="300">
        <f t="shared" si="47"/>
        <v>0</v>
      </c>
      <c r="G104" s="300">
        <f t="shared" si="47"/>
        <v>0</v>
      </c>
      <c r="H104" s="300">
        <f t="shared" si="47"/>
        <v>0</v>
      </c>
      <c r="I104" s="300">
        <f t="shared" si="47"/>
        <v>0</v>
      </c>
      <c r="J104" s="300">
        <f t="shared" si="47"/>
        <v>0</v>
      </c>
      <c r="K104" s="300">
        <f t="shared" si="47"/>
        <v>0</v>
      </c>
      <c r="L104" s="300">
        <f t="shared" si="47"/>
        <v>0</v>
      </c>
      <c r="M104" s="300">
        <f t="shared" si="47"/>
        <v>0</v>
      </c>
      <c r="N104" s="300">
        <f t="shared" si="47"/>
        <v>0</v>
      </c>
    </row>
    <row r="106" spans="1:15" ht="15">
      <c r="B106" s="331" t="s">
        <v>163</v>
      </c>
      <c r="H106" s="316"/>
    </row>
    <row r="107" spans="1:15">
      <c r="D107" s="316"/>
      <c r="H107" s="316"/>
    </row>
    <row r="108" spans="1:15" ht="13.15">
      <c r="B108" s="332" t="s">
        <v>46</v>
      </c>
      <c r="H108" s="316"/>
    </row>
    <row r="109" spans="1:15">
      <c r="H109" s="316"/>
    </row>
    <row r="110" spans="1:15" ht="13.15">
      <c r="B110" s="329" t="str">
        <f t="shared" ref="B110:B121" si="48">B76</f>
        <v>Age group</v>
      </c>
      <c r="C110" s="329" t="str">
        <f t="shared" ref="C110:N110" si="49">C76</f>
        <v>2018/19</v>
      </c>
      <c r="D110" s="329" t="str">
        <f t="shared" si="49"/>
        <v>2019/20</v>
      </c>
      <c r="E110" s="329" t="str">
        <f t="shared" si="49"/>
        <v>2020/21</v>
      </c>
      <c r="F110" s="329" t="str">
        <f t="shared" si="49"/>
        <v>2021/22</v>
      </c>
      <c r="G110" s="329" t="str">
        <f t="shared" si="49"/>
        <v>2022/23</v>
      </c>
      <c r="H110" s="329" t="str">
        <f t="shared" si="49"/>
        <v>2023/24</v>
      </c>
      <c r="I110" s="329" t="str">
        <f t="shared" si="49"/>
        <v>2024/25</v>
      </c>
      <c r="J110" s="329" t="str">
        <f t="shared" si="49"/>
        <v>2025/26</v>
      </c>
      <c r="K110" s="329" t="str">
        <f t="shared" si="49"/>
        <v>2026/27</v>
      </c>
      <c r="L110" s="329" t="str">
        <f t="shared" si="49"/>
        <v>2027/28</v>
      </c>
      <c r="M110" s="329" t="str">
        <f t="shared" si="49"/>
        <v>2028/29</v>
      </c>
      <c r="N110" s="329" t="str">
        <f t="shared" si="49"/>
        <v>2029/30</v>
      </c>
    </row>
    <row r="111" spans="1:15" ht="13.15">
      <c r="B111" s="329" t="str">
        <f t="shared" si="48"/>
        <v>20-24</v>
      </c>
      <c r="C111" s="444">
        <f>C77*Group_1_rates!E74</f>
        <v>111.33257564038185</v>
      </c>
      <c r="D111" s="444">
        <f>D77*Group_1_rates!F74</f>
        <v>156.55422154187292</v>
      </c>
      <c r="E111" s="444">
        <f>E77*Group_1_rates!G74</f>
        <v>183.05494673632199</v>
      </c>
      <c r="F111" s="444">
        <f>F77*Group_1_rates!H74</f>
        <v>201.01659362530049</v>
      </c>
      <c r="G111" s="444">
        <f>G77*Group_1_rates!I74</f>
        <v>212.1210680226724</v>
      </c>
      <c r="H111" s="444">
        <f>H77*Group_1_rates!J74</f>
        <v>225.28318227434082</v>
      </c>
      <c r="I111" s="444">
        <f>I77*Group_1_rates!K74</f>
        <v>233.37470922697833</v>
      </c>
      <c r="J111" s="444">
        <f>J77*Group_1_rates!L74</f>
        <v>233.60306865866531</v>
      </c>
      <c r="K111" s="444">
        <f>K77*Group_1_rates!M74</f>
        <v>232.23628179688203</v>
      </c>
      <c r="L111" s="444">
        <f>L77*Group_1_rates!N74</f>
        <v>229.26950167634769</v>
      </c>
      <c r="M111" s="444">
        <f>M77*Group_1_rates!O74</f>
        <v>225.89611606388016</v>
      </c>
      <c r="N111" s="444">
        <f>N77*Group_1_rates!P74</f>
        <v>222.26392636051256</v>
      </c>
    </row>
    <row r="112" spans="1:15" ht="13.15">
      <c r="B112" s="329" t="str">
        <f t="shared" si="48"/>
        <v>25-29</v>
      </c>
      <c r="C112" s="444">
        <f>C78*Group_1_rates!E75</f>
        <v>257.66688819555566</v>
      </c>
      <c r="D112" s="444">
        <f>D78*Group_1_rates!F75</f>
        <v>265.74181907702751</v>
      </c>
      <c r="E112" s="444">
        <f>E78*Group_1_rates!G75</f>
        <v>274.77804981090088</v>
      </c>
      <c r="F112" s="444">
        <f>F78*Group_1_rates!H75</f>
        <v>285.06793575810235</v>
      </c>
      <c r="G112" s="444">
        <f>G78*Group_1_rates!I75</f>
        <v>293.49417797765466</v>
      </c>
      <c r="H112" s="444">
        <f>H78*Group_1_rates!J75</f>
        <v>305.91955885597321</v>
      </c>
      <c r="I112" s="444">
        <f>I78*Group_1_rates!K75</f>
        <v>315.63923935890045</v>
      </c>
      <c r="J112" s="444">
        <f>J78*Group_1_rates!L75</f>
        <v>318.82405937769079</v>
      </c>
      <c r="K112" s="444">
        <f>K78*Group_1_rates!M75</f>
        <v>319.70692035161045</v>
      </c>
      <c r="L112" s="444">
        <f>L78*Group_1_rates!N75</f>
        <v>318.30744836255423</v>
      </c>
      <c r="M112" s="444">
        <f>M78*Group_1_rates!O75</f>
        <v>315.70595922050308</v>
      </c>
      <c r="N112" s="444">
        <f>N78*Group_1_rates!P75</f>
        <v>312.22908765245296</v>
      </c>
    </row>
    <row r="113" spans="1:16" ht="13.15">
      <c r="B113" s="329" t="str">
        <f t="shared" si="48"/>
        <v>30-34</v>
      </c>
      <c r="C113" s="444">
        <f>C79*Group_1_rates!E76</f>
        <v>213.54519318163184</v>
      </c>
      <c r="D113" s="444">
        <f>D79*Group_1_rates!F76</f>
        <v>216.10559179082298</v>
      </c>
      <c r="E113" s="444">
        <f>E79*Group_1_rates!G76</f>
        <v>218.91800049262812</v>
      </c>
      <c r="F113" s="444">
        <f>F79*Group_1_rates!H76</f>
        <v>222.79593218980955</v>
      </c>
      <c r="G113" s="444">
        <f>G79*Group_1_rates!I76</f>
        <v>226.28824427755507</v>
      </c>
      <c r="H113" s="444">
        <f>H79*Group_1_rates!J76</f>
        <v>232.04567803122404</v>
      </c>
      <c r="I113" s="444">
        <f>I79*Group_1_rates!K76</f>
        <v>237.56702767430397</v>
      </c>
      <c r="J113" s="444">
        <f>J79*Group_1_rates!L76</f>
        <v>240.89888964668165</v>
      </c>
      <c r="K113" s="444">
        <f>K79*Group_1_rates!M76</f>
        <v>243.14055128611162</v>
      </c>
      <c r="L113" s="444">
        <f>L79*Group_1_rates!N76</f>
        <v>244.10424285290335</v>
      </c>
      <c r="M113" s="444">
        <f>M79*Group_1_rates!O76</f>
        <v>244.09739391263108</v>
      </c>
      <c r="N113" s="444">
        <f>N79*Group_1_rates!P76</f>
        <v>243.24327485629865</v>
      </c>
    </row>
    <row r="114" spans="1:16" ht="13.15">
      <c r="B114" s="329" t="str">
        <f t="shared" si="48"/>
        <v>35-39</v>
      </c>
      <c r="C114" s="444">
        <f>C80*Group_1_rates!E77</f>
        <v>195.33344034791799</v>
      </c>
      <c r="D114" s="444">
        <f>D80*Group_1_rates!F77</f>
        <v>197.99005536177484</v>
      </c>
      <c r="E114" s="444">
        <f>E80*Group_1_rates!G77</f>
        <v>200.73425561202447</v>
      </c>
      <c r="F114" s="444">
        <f>F80*Group_1_rates!H77</f>
        <v>203.88098674781926</v>
      </c>
      <c r="G114" s="444">
        <f>G80*Group_1_rates!I77</f>
        <v>206.33343524700763</v>
      </c>
      <c r="H114" s="444">
        <f>H80*Group_1_rates!J77</f>
        <v>210.119647933051</v>
      </c>
      <c r="I114" s="444">
        <f>I80*Group_1_rates!K77</f>
        <v>213.78255185483422</v>
      </c>
      <c r="J114" s="444">
        <f>J80*Group_1_rates!L77</f>
        <v>216.24734329854371</v>
      </c>
      <c r="K114" s="444">
        <f>K80*Group_1_rates!M77</f>
        <v>218.26875169517322</v>
      </c>
      <c r="L114" s="444">
        <f>L80*Group_1_rates!N77</f>
        <v>219.64552970193128</v>
      </c>
      <c r="M114" s="444">
        <f>M80*Group_1_rates!O77</f>
        <v>220.47668494222171</v>
      </c>
      <c r="N114" s="444">
        <f>N80*Group_1_rates!P77</f>
        <v>220.74291466325914</v>
      </c>
    </row>
    <row r="115" spans="1:16" ht="13.15">
      <c r="B115" s="329" t="str">
        <f t="shared" si="48"/>
        <v>40-44</v>
      </c>
      <c r="C115" s="444">
        <f>C81*Group_1_rates!E78</f>
        <v>156.42605158436632</v>
      </c>
      <c r="D115" s="444">
        <f>D81*Group_1_rates!F78</f>
        <v>160.54844371274109</v>
      </c>
      <c r="E115" s="444">
        <f>E81*Group_1_rates!G78</f>
        <v>164.37280569976971</v>
      </c>
      <c r="F115" s="444">
        <f>F81*Group_1_rates!H78</f>
        <v>168.17266005713725</v>
      </c>
      <c r="G115" s="444">
        <f>G81*Group_1_rates!I78</f>
        <v>171.06218089902862</v>
      </c>
      <c r="H115" s="444">
        <f>H81*Group_1_rates!J78</f>
        <v>174.60658599237453</v>
      </c>
      <c r="I115" s="444">
        <f>I81*Group_1_rates!K78</f>
        <v>177.76531051773421</v>
      </c>
      <c r="J115" s="444">
        <f>J81*Group_1_rates!L78</f>
        <v>179.84118468625903</v>
      </c>
      <c r="K115" s="444">
        <f>K81*Group_1_rates!M78</f>
        <v>181.51478339356166</v>
      </c>
      <c r="L115" s="444">
        <f>L81*Group_1_rates!N78</f>
        <v>182.72308227084409</v>
      </c>
      <c r="M115" s="444">
        <f>M81*Group_1_rates!O78</f>
        <v>183.58981212644821</v>
      </c>
      <c r="N115" s="444">
        <f>N81*Group_1_rates!P78</f>
        <v>184.1165981224826</v>
      </c>
    </row>
    <row r="116" spans="1:16" ht="13.15">
      <c r="B116" s="329" t="str">
        <f t="shared" si="48"/>
        <v>45-49</v>
      </c>
      <c r="C116" s="444">
        <f>C82*Group_1_rates!E79</f>
        <v>191.11283616855232</v>
      </c>
      <c r="D116" s="444">
        <f>D82*Group_1_rates!F79</f>
        <v>185.20692661702222</v>
      </c>
      <c r="E116" s="444">
        <f>E82*Group_1_rates!G79</f>
        <v>182.34340483140437</v>
      </c>
      <c r="F116" s="444">
        <f>F82*Group_1_rates!H79</f>
        <v>181.66945642299285</v>
      </c>
      <c r="G116" s="444">
        <f>G82*Group_1_rates!I79</f>
        <v>181.53745473493646</v>
      </c>
      <c r="H116" s="444">
        <f>H82*Group_1_rates!J79</f>
        <v>183.06829759572506</v>
      </c>
      <c r="I116" s="444">
        <f>I82*Group_1_rates!K79</f>
        <v>184.87083003992916</v>
      </c>
      <c r="J116" s="444">
        <f>J82*Group_1_rates!L79</f>
        <v>186.01717043387887</v>
      </c>
      <c r="K116" s="444">
        <f>K82*Group_1_rates!M79</f>
        <v>187.03938828327523</v>
      </c>
      <c r="L116" s="444">
        <f>L82*Group_1_rates!N79</f>
        <v>187.78958241924448</v>
      </c>
      <c r="M116" s="444">
        <f>M82*Group_1_rates!O79</f>
        <v>188.34781764087305</v>
      </c>
      <c r="N116" s="444">
        <f>N82*Group_1_rates!P79</f>
        <v>188.69424629939994</v>
      </c>
    </row>
    <row r="117" spans="1:16" ht="13.15">
      <c r="B117" s="329" t="str">
        <f t="shared" si="48"/>
        <v>50-54</v>
      </c>
      <c r="C117" s="444">
        <f>C83*Group_1_rates!E80</f>
        <v>158.71851669688377</v>
      </c>
      <c r="D117" s="444">
        <f>D83*Group_1_rates!F80</f>
        <v>156.37700861105003</v>
      </c>
      <c r="E117" s="444">
        <f>E83*Group_1_rates!G80</f>
        <v>154.15087370870958</v>
      </c>
      <c r="F117" s="444">
        <f>F83*Group_1_rates!H80</f>
        <v>152.54935646735476</v>
      </c>
      <c r="G117" s="444">
        <f>G83*Group_1_rates!I80</f>
        <v>150.913576894866</v>
      </c>
      <c r="H117" s="444">
        <f>H83*Group_1_rates!J80</f>
        <v>150.51898283982067</v>
      </c>
      <c r="I117" s="444">
        <f>I83*Group_1_rates!K80</f>
        <v>150.47058854620803</v>
      </c>
      <c r="J117" s="444">
        <f>J83*Group_1_rates!L80</f>
        <v>150.12015448531983</v>
      </c>
      <c r="K117" s="444">
        <f>K83*Group_1_rates!M80</f>
        <v>149.88839555852599</v>
      </c>
      <c r="L117" s="444">
        <f>L83*Group_1_rates!N80</f>
        <v>149.64321323378613</v>
      </c>
      <c r="M117" s="444">
        <f>M83*Group_1_rates!O80</f>
        <v>149.41985617903552</v>
      </c>
      <c r="N117" s="444">
        <f>N83*Group_1_rates!P80</f>
        <v>149.17709714434432</v>
      </c>
    </row>
    <row r="118" spans="1:16" ht="13.15">
      <c r="B118" s="329" t="str">
        <f t="shared" si="48"/>
        <v>55-59</v>
      </c>
      <c r="C118" s="444">
        <f>C84*Group_1_rates!E81</f>
        <v>79.53580563975018</v>
      </c>
      <c r="D118" s="444">
        <f>D84*Group_1_rates!F81</f>
        <v>73.267579162167181</v>
      </c>
      <c r="E118" s="444">
        <f>E84*Group_1_rates!G81</f>
        <v>69.487663025559911</v>
      </c>
      <c r="F118" s="444">
        <f>F84*Group_1_rates!H81</f>
        <v>67.181123804424729</v>
      </c>
      <c r="G118" s="444">
        <f>G84*Group_1_rates!I81</f>
        <v>65.438897450002173</v>
      </c>
      <c r="H118" s="444">
        <f>H84*Group_1_rates!J81</f>
        <v>64.57880359880771</v>
      </c>
      <c r="I118" s="444">
        <f>I84*Group_1_rates!K81</f>
        <v>63.994234986465756</v>
      </c>
      <c r="J118" s="444">
        <f>J84*Group_1_rates!L81</f>
        <v>63.323635539323739</v>
      </c>
      <c r="K118" s="444">
        <f>K84*Group_1_rates!M81</f>
        <v>62.785009805148064</v>
      </c>
      <c r="L118" s="444">
        <f>L84*Group_1_rates!N81</f>
        <v>62.303354590367839</v>
      </c>
      <c r="M118" s="444">
        <f>M84*Group_1_rates!O81</f>
        <v>61.893541986811286</v>
      </c>
      <c r="N118" s="444">
        <f>N84*Group_1_rates!P81</f>
        <v>61.52911640918483</v>
      </c>
    </row>
    <row r="119" spans="1:16" ht="13.15">
      <c r="B119" s="329" t="str">
        <f t="shared" si="48"/>
        <v>60-64</v>
      </c>
      <c r="C119" s="444">
        <f>C85*Group_1_rates!E82</f>
        <v>36.48253483921431</v>
      </c>
      <c r="D119" s="444">
        <f>D85*Group_1_rates!F82</f>
        <v>32.599226508884051</v>
      </c>
      <c r="E119" s="444">
        <f>E85*Group_1_rates!G82</f>
        <v>29.804751605328484</v>
      </c>
      <c r="F119" s="444">
        <f>F85*Group_1_rates!H82</f>
        <v>27.931340419092066</v>
      </c>
      <c r="G119" s="444">
        <f>G85*Group_1_rates!I82</f>
        <v>26.575797193005496</v>
      </c>
      <c r="H119" s="444">
        <f>H85*Group_1_rates!J82</f>
        <v>25.835730780921271</v>
      </c>
      <c r="I119" s="444">
        <f>I85*Group_1_rates!K82</f>
        <v>25.321922712147387</v>
      </c>
      <c r="J119" s="444">
        <f>J85*Group_1_rates!L82</f>
        <v>24.809627637282016</v>
      </c>
      <c r="K119" s="444">
        <f>K85*Group_1_rates!M82</f>
        <v>24.402022186397051</v>
      </c>
      <c r="L119" s="444">
        <f>L85*Group_1_rates!N82</f>
        <v>24.047618001617149</v>
      </c>
      <c r="M119" s="444">
        <f>M85*Group_1_rates!O82</f>
        <v>23.74938892290599</v>
      </c>
      <c r="N119" s="444">
        <f>N85*Group_1_rates!P82</f>
        <v>23.490192822133565</v>
      </c>
    </row>
    <row r="120" spans="1:16" ht="13.15">
      <c r="B120" s="329" t="str">
        <f t="shared" si="48"/>
        <v>65 plus</v>
      </c>
      <c r="C120" s="444">
        <f>C86*Group_1_rates!E83</f>
        <v>16.711079671547516</v>
      </c>
      <c r="D120" s="444">
        <f>D86*Group_1_rates!F83</f>
        <v>18.248731299299003</v>
      </c>
      <c r="E120" s="444">
        <f>E86*Group_1_rates!G83</f>
        <v>18.437072466685102</v>
      </c>
      <c r="F120" s="444">
        <f>F86*Group_1_rates!H83</f>
        <v>18.073868381096645</v>
      </c>
      <c r="G120" s="444">
        <f>G86*Group_1_rates!I83</f>
        <v>17.460919479749712</v>
      </c>
      <c r="H120" s="444">
        <f>H86*Group_1_rates!J83</f>
        <v>16.976720823417697</v>
      </c>
      <c r="I120" s="444">
        <f>I86*Group_1_rates!K83</f>
        <v>16.548584561630353</v>
      </c>
      <c r="J120" s="444">
        <f>J86*Group_1_rates!L83</f>
        <v>16.098832951011605</v>
      </c>
      <c r="K120" s="444">
        <f>K86*Group_1_rates!M83</f>
        <v>15.710377223634703</v>
      </c>
      <c r="L120" s="444">
        <f>L86*Group_1_rates!N83</f>
        <v>15.365089616407678</v>
      </c>
      <c r="M120" s="444">
        <f>M86*Group_1_rates!O83</f>
        <v>15.068000913284594</v>
      </c>
      <c r="N120" s="444">
        <f>N86*Group_1_rates!P83</f>
        <v>14.809434832163085</v>
      </c>
    </row>
    <row r="121" spans="1:16" ht="13.15">
      <c r="B121" s="329" t="str">
        <f t="shared" si="48"/>
        <v>Total</v>
      </c>
      <c r="C121" s="444">
        <f>SUM(C111:C120)</f>
        <v>1416.8649219658018</v>
      </c>
      <c r="D121" s="444">
        <f t="shared" ref="D121:N121" si="50">SUM(D111:D120)</f>
        <v>1462.639603682662</v>
      </c>
      <c r="E121" s="444">
        <f t="shared" si="50"/>
        <v>1496.0818239893324</v>
      </c>
      <c r="F121" s="444">
        <f t="shared" si="50"/>
        <v>1528.33925387313</v>
      </c>
      <c r="G121" s="444">
        <f t="shared" si="50"/>
        <v>1551.2257521764782</v>
      </c>
      <c r="H121" s="444">
        <f t="shared" si="50"/>
        <v>1588.953188725656</v>
      </c>
      <c r="I121" s="444">
        <f t="shared" si="50"/>
        <v>1619.334999479132</v>
      </c>
      <c r="J121" s="444">
        <f t="shared" si="50"/>
        <v>1629.7839667146566</v>
      </c>
      <c r="K121" s="444">
        <f t="shared" si="50"/>
        <v>1634.69248158032</v>
      </c>
      <c r="L121" s="444">
        <f t="shared" si="50"/>
        <v>1633.1986627260039</v>
      </c>
      <c r="M121" s="444">
        <f t="shared" si="50"/>
        <v>1628.2445719085947</v>
      </c>
      <c r="N121" s="444">
        <f t="shared" si="50"/>
        <v>1620.2958891622318</v>
      </c>
    </row>
    <row r="122" spans="1:16">
      <c r="A122" s="300">
        <f>SUM(C122:N122)</f>
        <v>0</v>
      </c>
      <c r="C122" s="300">
        <f>SUM(C111:C120)-C121</f>
        <v>0</v>
      </c>
      <c r="D122" s="300">
        <f t="shared" ref="D122:N122" si="51">SUM(D111:D120)-D121</f>
        <v>0</v>
      </c>
      <c r="E122" s="300">
        <f t="shared" si="51"/>
        <v>0</v>
      </c>
      <c r="F122" s="300">
        <f t="shared" si="51"/>
        <v>0</v>
      </c>
      <c r="G122" s="300">
        <f t="shared" si="51"/>
        <v>0</v>
      </c>
      <c r="H122" s="300">
        <f t="shared" si="51"/>
        <v>0</v>
      </c>
      <c r="I122" s="300">
        <f t="shared" si="51"/>
        <v>0</v>
      </c>
      <c r="J122" s="300">
        <f t="shared" si="51"/>
        <v>0</v>
      </c>
      <c r="K122" s="300">
        <f t="shared" si="51"/>
        <v>0</v>
      </c>
      <c r="L122" s="300">
        <f t="shared" si="51"/>
        <v>0</v>
      </c>
      <c r="M122" s="300">
        <f t="shared" si="51"/>
        <v>0</v>
      </c>
      <c r="N122" s="300">
        <f t="shared" si="51"/>
        <v>0</v>
      </c>
    </row>
    <row r="124" spans="1:16" ht="13.15">
      <c r="B124" s="332" t="s">
        <v>47</v>
      </c>
      <c r="C124" s="320"/>
      <c r="D124" s="320"/>
      <c r="E124" s="320"/>
      <c r="F124" s="320"/>
      <c r="G124" s="320"/>
      <c r="H124" s="330"/>
      <c r="I124" s="320"/>
      <c r="J124" s="320"/>
      <c r="K124" s="320"/>
      <c r="L124" s="320"/>
    </row>
    <row r="125" spans="1:16">
      <c r="C125" s="320"/>
      <c r="D125" s="320"/>
      <c r="E125" s="320"/>
      <c r="F125" s="320"/>
      <c r="G125" s="320"/>
      <c r="H125" s="330"/>
      <c r="I125" s="320"/>
      <c r="J125" s="320"/>
      <c r="K125" s="320"/>
      <c r="L125" s="320"/>
    </row>
    <row r="126" spans="1:16" ht="13.15">
      <c r="B126" s="329" t="str">
        <f t="shared" ref="B126:B137" si="52">B110</f>
        <v>Age group</v>
      </c>
      <c r="C126" s="329" t="str">
        <f t="shared" ref="C126:N126" si="53">C110</f>
        <v>2018/19</v>
      </c>
      <c r="D126" s="329" t="str">
        <f t="shared" si="53"/>
        <v>2019/20</v>
      </c>
      <c r="E126" s="329" t="str">
        <f t="shared" si="53"/>
        <v>2020/21</v>
      </c>
      <c r="F126" s="329" t="str">
        <f t="shared" si="53"/>
        <v>2021/22</v>
      </c>
      <c r="G126" s="329" t="str">
        <f t="shared" si="53"/>
        <v>2022/23</v>
      </c>
      <c r="H126" s="329" t="str">
        <f t="shared" si="53"/>
        <v>2023/24</v>
      </c>
      <c r="I126" s="329" t="str">
        <f t="shared" si="53"/>
        <v>2024/25</v>
      </c>
      <c r="J126" s="329" t="str">
        <f t="shared" si="53"/>
        <v>2025/26</v>
      </c>
      <c r="K126" s="329" t="str">
        <f t="shared" si="53"/>
        <v>2026/27</v>
      </c>
      <c r="L126" s="329" t="str">
        <f t="shared" si="53"/>
        <v>2027/28</v>
      </c>
      <c r="M126" s="329" t="str">
        <f t="shared" si="53"/>
        <v>2028/29</v>
      </c>
      <c r="N126" s="329" t="str">
        <f t="shared" si="53"/>
        <v>2029/30</v>
      </c>
    </row>
    <row r="127" spans="1:16" ht="13.15">
      <c r="B127" s="329" t="str">
        <f t="shared" si="52"/>
        <v>20-24</v>
      </c>
      <c r="C127" s="444">
        <f>C93*Group_1_rates!E89</f>
        <v>135.1229426639448</v>
      </c>
      <c r="D127" s="444">
        <f>D93*Group_1_rates!F89</f>
        <v>168.75950006969438</v>
      </c>
      <c r="E127" s="444">
        <f>E93*Group_1_rates!G89</f>
        <v>195.98784629759894</v>
      </c>
      <c r="F127" s="444">
        <f>F93*Group_1_rates!H89</f>
        <v>210.76434751727712</v>
      </c>
      <c r="G127" s="444">
        <f>G93*Group_1_rates!I89</f>
        <v>219.63449275031701</v>
      </c>
      <c r="H127" s="444">
        <f>H93*Group_1_rates!J89</f>
        <v>231.2602224197382</v>
      </c>
      <c r="I127" s="444">
        <f>I93*Group_1_rates!K89</f>
        <v>238.71290000937717</v>
      </c>
      <c r="J127" s="444">
        <f>J93*Group_1_rates!L89</f>
        <v>239.02814097239215</v>
      </c>
      <c r="K127" s="444">
        <f>K93*Group_1_rates!M89</f>
        <v>237.81367918687144</v>
      </c>
      <c r="L127" s="444">
        <f>L93*Group_1_rates!N89</f>
        <v>235.03100745640052</v>
      </c>
      <c r="M127" s="444">
        <f>M93*Group_1_rates!O89</f>
        <v>231.78169838794804</v>
      </c>
      <c r="N127" s="444">
        <f>N93*Group_1_rates!P89</f>
        <v>228.22140733126608</v>
      </c>
      <c r="O127" s="318"/>
      <c r="P127" s="318"/>
    </row>
    <row r="128" spans="1:16" ht="13.15">
      <c r="B128" s="329" t="str">
        <f t="shared" si="52"/>
        <v>25-29</v>
      </c>
      <c r="C128" s="444">
        <f>C94*Group_1_rates!E90</f>
        <v>336.48597082009235</v>
      </c>
      <c r="D128" s="444">
        <f>D94*Group_1_rates!F90</f>
        <v>336.12470830088927</v>
      </c>
      <c r="E128" s="444">
        <f>E94*Group_1_rates!G90</f>
        <v>350.48251894297221</v>
      </c>
      <c r="F128" s="444">
        <f>F94*Group_1_rates!H90</f>
        <v>355.38979667972956</v>
      </c>
      <c r="G128" s="444">
        <f>G94*Group_1_rates!I90</f>
        <v>358.8055543427804</v>
      </c>
      <c r="H128" s="444">
        <f>H94*Group_1_rates!J90</f>
        <v>368.38160412219662</v>
      </c>
      <c r="I128" s="444">
        <f>I94*Group_1_rates!K90</f>
        <v>376.25498340072437</v>
      </c>
      <c r="J128" s="444">
        <f>J94*Group_1_rates!L90</f>
        <v>377.79281330281788</v>
      </c>
      <c r="K128" s="444">
        <f>K94*Group_1_rates!M90</f>
        <v>377.39928764920643</v>
      </c>
      <c r="L128" s="444">
        <f>L94*Group_1_rates!N90</f>
        <v>374.8805855853762</v>
      </c>
      <c r="M128" s="444">
        <f>M94*Group_1_rates!O90</f>
        <v>371.28853721856467</v>
      </c>
      <c r="N128" s="444">
        <f>N94*Group_1_rates!P90</f>
        <v>366.88775930169203</v>
      </c>
      <c r="O128" s="318"/>
      <c r="P128" s="318"/>
    </row>
    <row r="129" spans="1:16" ht="13.15">
      <c r="B129" s="329" t="str">
        <f t="shared" si="52"/>
        <v>30-34</v>
      </c>
      <c r="C129" s="444">
        <f>C95*Group_1_rates!E91</f>
        <v>250.79466442957704</v>
      </c>
      <c r="D129" s="444">
        <f>D95*Group_1_rates!F91</f>
        <v>266.93040566383394</v>
      </c>
      <c r="E129" s="444">
        <f>E95*Group_1_rates!G91</f>
        <v>287.70393013650158</v>
      </c>
      <c r="F129" s="444">
        <f>F95*Group_1_rates!H91</f>
        <v>296.35338019152562</v>
      </c>
      <c r="G129" s="444">
        <f>G95*Group_1_rates!I91</f>
        <v>301.43481297017013</v>
      </c>
      <c r="H129" s="444">
        <f>H95*Group_1_rates!J91</f>
        <v>308.41280005033707</v>
      </c>
      <c r="I129" s="444">
        <f>I95*Group_1_rates!K91</f>
        <v>314.56274371376855</v>
      </c>
      <c r="J129" s="444">
        <f>J95*Group_1_rates!L91</f>
        <v>317.69389383619637</v>
      </c>
      <c r="K129" s="444">
        <f>K95*Group_1_rates!M91</f>
        <v>319.43304366570737</v>
      </c>
      <c r="L129" s="444">
        <f>L95*Group_1_rates!N91</f>
        <v>319.63230076682044</v>
      </c>
      <c r="M129" s="444">
        <f>M95*Group_1_rates!O91</f>
        <v>318.72858889072614</v>
      </c>
      <c r="N129" s="444">
        <f>N95*Group_1_rates!P91</f>
        <v>316.88562144438527</v>
      </c>
      <c r="O129" s="318"/>
      <c r="P129" s="318"/>
    </row>
    <row r="130" spans="1:16" ht="13.15">
      <c r="B130" s="329" t="str">
        <f t="shared" si="52"/>
        <v>35-39</v>
      </c>
      <c r="C130" s="444">
        <f>C96*Group_1_rates!E92</f>
        <v>218.90191239863361</v>
      </c>
      <c r="D130" s="444">
        <f>D96*Group_1_rates!F92</f>
        <v>226.05428032411785</v>
      </c>
      <c r="E130" s="444">
        <f>E96*Group_1_rates!G92</f>
        <v>242.04704962724637</v>
      </c>
      <c r="F130" s="444">
        <f>F96*Group_1_rates!H92</f>
        <v>249.89767563964494</v>
      </c>
      <c r="G130" s="444">
        <f>G96*Group_1_rates!I92</f>
        <v>255.48237258870944</v>
      </c>
      <c r="H130" s="444">
        <f>H96*Group_1_rates!J92</f>
        <v>262.17410711923139</v>
      </c>
      <c r="I130" s="444">
        <f>I96*Group_1_rates!K92</f>
        <v>268.06906731904434</v>
      </c>
      <c r="J130" s="444">
        <f>J96*Group_1_rates!L92</f>
        <v>271.87149508527665</v>
      </c>
      <c r="K130" s="444">
        <f>K96*Group_1_rates!M92</f>
        <v>274.69320499400817</v>
      </c>
      <c r="L130" s="444">
        <f>L96*Group_1_rates!N92</f>
        <v>276.39900216779421</v>
      </c>
      <c r="M130" s="444">
        <f>M96*Group_1_rates!O92</f>
        <v>277.2249944995454</v>
      </c>
      <c r="N130" s="444">
        <f>N96*Group_1_rates!P92</f>
        <v>277.229397308861</v>
      </c>
      <c r="O130" s="318"/>
      <c r="P130" s="318"/>
    </row>
    <row r="131" spans="1:16" ht="13.15">
      <c r="B131" s="329" t="str">
        <f t="shared" si="52"/>
        <v>40-44</v>
      </c>
      <c r="C131" s="444">
        <f>C97*Group_1_rates!E93</f>
        <v>192.38185756647766</v>
      </c>
      <c r="D131" s="444">
        <f>D97*Group_1_rates!F93</f>
        <v>194.80045742199536</v>
      </c>
      <c r="E131" s="444">
        <f>E97*Group_1_rates!G93</f>
        <v>204.64188663973025</v>
      </c>
      <c r="F131" s="444">
        <f>F97*Group_1_rates!H93</f>
        <v>208.24671962280678</v>
      </c>
      <c r="G131" s="444">
        <f>G97*Group_1_rates!I93</f>
        <v>210.86510099518568</v>
      </c>
      <c r="H131" s="444">
        <f>H97*Group_1_rates!J93</f>
        <v>215.02105829900555</v>
      </c>
      <c r="I131" s="444">
        <f>I97*Group_1_rates!K93</f>
        <v>219.05405613208484</v>
      </c>
      <c r="J131" s="444">
        <f>J97*Group_1_rates!L93</f>
        <v>221.84555528638379</v>
      </c>
      <c r="K131" s="444">
        <f>K97*Group_1_rates!M93</f>
        <v>224.16411577585444</v>
      </c>
      <c r="L131" s="444">
        <f>L97*Group_1_rates!N93</f>
        <v>225.8505930981438</v>
      </c>
      <c r="M131" s="444">
        <f>M97*Group_1_rates!O93</f>
        <v>227.03315678620814</v>
      </c>
      <c r="N131" s="444">
        <f>N97*Group_1_rates!P93</f>
        <v>227.70539560351321</v>
      </c>
      <c r="O131" s="318"/>
      <c r="P131" s="318"/>
    </row>
    <row r="132" spans="1:16" ht="13.15">
      <c r="B132" s="329" t="str">
        <f t="shared" si="52"/>
        <v>45-49</v>
      </c>
      <c r="C132" s="444">
        <f>C98*Group_1_rates!E94</f>
        <v>216.09834286120852</v>
      </c>
      <c r="D132" s="444">
        <f>D98*Group_1_rates!F94</f>
        <v>211.88945064503946</v>
      </c>
      <c r="E132" s="444">
        <f>E98*Group_1_rates!G94</f>
        <v>216.7250534961093</v>
      </c>
      <c r="F132" s="444">
        <f>F98*Group_1_rates!H94</f>
        <v>215.45233981075737</v>
      </c>
      <c r="G132" s="444">
        <f>G98*Group_1_rates!I94</f>
        <v>213.90802345383909</v>
      </c>
      <c r="H132" s="444">
        <f>H98*Group_1_rates!J94</f>
        <v>214.57701051941373</v>
      </c>
      <c r="I132" s="444">
        <f>I98*Group_1_rates!K94</f>
        <v>215.81057354389</v>
      </c>
      <c r="J132" s="444">
        <f>J98*Group_1_rates!L94</f>
        <v>216.46709679416213</v>
      </c>
      <c r="K132" s="444">
        <f>K98*Group_1_rates!M94</f>
        <v>217.18507681897393</v>
      </c>
      <c r="L132" s="444">
        <f>L98*Group_1_rates!N94</f>
        <v>217.73290678246428</v>
      </c>
      <c r="M132" s="444">
        <f>M98*Group_1_rates!O94</f>
        <v>218.1618090286789</v>
      </c>
      <c r="N132" s="444">
        <f>N98*Group_1_rates!P94</f>
        <v>218.40452987770911</v>
      </c>
      <c r="O132" s="318"/>
      <c r="P132" s="318"/>
    </row>
    <row r="133" spans="1:16" ht="13.15">
      <c r="B133" s="329" t="str">
        <f t="shared" si="52"/>
        <v>50-54</v>
      </c>
      <c r="C133" s="444">
        <f>C99*Group_1_rates!E95</f>
        <v>194.79622180553403</v>
      </c>
      <c r="D133" s="444">
        <f>D99*Group_1_rates!F95</f>
        <v>190.35102639985269</v>
      </c>
      <c r="E133" s="444">
        <f>E99*Group_1_rates!G95</f>
        <v>193.09181468892263</v>
      </c>
      <c r="F133" s="444">
        <f>F99*Group_1_rates!H95</f>
        <v>189.76563321898894</v>
      </c>
      <c r="G133" s="444">
        <f>G99*Group_1_rates!I95</f>
        <v>186.00267976676125</v>
      </c>
      <c r="H133" s="444">
        <f>H99*Group_1_rates!J95</f>
        <v>184.09188494497027</v>
      </c>
      <c r="I133" s="444">
        <f>I99*Group_1_rates!K95</f>
        <v>182.82137263869333</v>
      </c>
      <c r="J133" s="444">
        <f>J99*Group_1_rates!L95</f>
        <v>181.33972311178476</v>
      </c>
      <c r="K133" s="444">
        <f>K99*Group_1_rates!M95</f>
        <v>180.18089047421455</v>
      </c>
      <c r="L133" s="444">
        <f>L99*Group_1_rates!N95</f>
        <v>179.16335415420448</v>
      </c>
      <c r="M133" s="444">
        <f>M99*Group_1_rates!O95</f>
        <v>178.31615058673881</v>
      </c>
      <c r="N133" s="444">
        <f>N99*Group_1_rates!P95</f>
        <v>177.56573024228661</v>
      </c>
      <c r="O133" s="318"/>
      <c r="P133" s="318"/>
    </row>
    <row r="134" spans="1:16" ht="13.15">
      <c r="B134" s="329" t="str">
        <f t="shared" si="52"/>
        <v>55-59</v>
      </c>
      <c r="C134" s="444">
        <f>C100*Group_1_rates!E96</f>
        <v>81.717123235448071</v>
      </c>
      <c r="D134" s="444">
        <f>D100*Group_1_rates!F96</f>
        <v>78.502971959901075</v>
      </c>
      <c r="E134" s="444">
        <f>E100*Group_1_rates!G96</f>
        <v>78.728282726868386</v>
      </c>
      <c r="F134" s="444">
        <f>F100*Group_1_rates!H96</f>
        <v>76.740715111156575</v>
      </c>
      <c r="G134" s="444">
        <f>G100*Group_1_rates!I96</f>
        <v>74.672459271993631</v>
      </c>
      <c r="H134" s="444">
        <f>H100*Group_1_rates!J96</f>
        <v>73.425083994484865</v>
      </c>
      <c r="I134" s="444">
        <f>I100*Group_1_rates!K96</f>
        <v>72.420810041918088</v>
      </c>
      <c r="J134" s="444">
        <f>J100*Group_1_rates!L96</f>
        <v>71.30167640572536</v>
      </c>
      <c r="K134" s="444">
        <f>K100*Group_1_rates!M96</f>
        <v>70.343983973441169</v>
      </c>
      <c r="L134" s="444">
        <f>L100*Group_1_rates!N96</f>
        <v>69.479622961554952</v>
      </c>
      <c r="M134" s="444">
        <f>M100*Group_1_rates!O96</f>
        <v>68.733938580389264</v>
      </c>
      <c r="N134" s="444">
        <f>N100*Group_1_rates!P96</f>
        <v>68.079876198316228</v>
      </c>
      <c r="O134" s="318"/>
      <c r="P134" s="318"/>
    </row>
    <row r="135" spans="1:16" ht="13.15">
      <c r="B135" s="329" t="str">
        <f t="shared" si="52"/>
        <v>60-64</v>
      </c>
      <c r="C135" s="444">
        <f>C101*Group_1_rates!E97</f>
        <v>25.00954035457498</v>
      </c>
      <c r="D135" s="444">
        <f>D101*Group_1_rates!F97</f>
        <v>24.660775247557194</v>
      </c>
      <c r="E135" s="444">
        <f>E101*Group_1_rates!G97</f>
        <v>24.947547688965969</v>
      </c>
      <c r="F135" s="444">
        <f>F101*Group_1_rates!H97</f>
        <v>24.379758781778964</v>
      </c>
      <c r="G135" s="444">
        <f>G101*Group_1_rates!I97</f>
        <v>23.713639911050905</v>
      </c>
      <c r="H135" s="444">
        <f>H101*Group_1_rates!J97</f>
        <v>23.314686911219987</v>
      </c>
      <c r="I135" s="444">
        <f>I101*Group_1_rates!K97</f>
        <v>22.955743548800491</v>
      </c>
      <c r="J135" s="444">
        <f>J101*Group_1_rates!L97</f>
        <v>22.508139194185798</v>
      </c>
      <c r="K135" s="444">
        <f>K101*Group_1_rates!M97</f>
        <v>22.105499265396848</v>
      </c>
      <c r="L135" s="444">
        <f>L101*Group_1_rates!N97</f>
        <v>21.727318256538407</v>
      </c>
      <c r="M135" s="444">
        <f>M101*Group_1_rates!O97</f>
        <v>21.390969341776618</v>
      </c>
      <c r="N135" s="444">
        <f>N101*Group_1_rates!P97</f>
        <v>21.089734327405395</v>
      </c>
      <c r="O135" s="318"/>
      <c r="P135" s="318"/>
    </row>
    <row r="136" spans="1:16" ht="13.15">
      <c r="B136" s="329" t="str">
        <f t="shared" si="52"/>
        <v>65 plus</v>
      </c>
      <c r="C136" s="444">
        <f>C102*Group_1_rates!E98</f>
        <v>10.542823498247641</v>
      </c>
      <c r="D136" s="444">
        <f>D102*Group_1_rates!F98</f>
        <v>13.530070514977794</v>
      </c>
      <c r="E136" s="444">
        <f>E102*Group_1_rates!G98</f>
        <v>15.882583407867983</v>
      </c>
      <c r="F136" s="444">
        <f>F102*Group_1_rates!H98</f>
        <v>16.956998835783487</v>
      </c>
      <c r="G136" s="444">
        <f>G102*Group_1_rates!I98</f>
        <v>17.41281168724608</v>
      </c>
      <c r="H136" s="444">
        <f>H102*Group_1_rates!J98</f>
        <v>17.684897178595506</v>
      </c>
      <c r="I136" s="444">
        <f>I102*Group_1_rates!K98</f>
        <v>17.766425369733426</v>
      </c>
      <c r="J136" s="444">
        <f>J102*Group_1_rates!L98</f>
        <v>17.642834942755634</v>
      </c>
      <c r="K136" s="444">
        <f>K102*Group_1_rates!M98</f>
        <v>17.441762727623615</v>
      </c>
      <c r="L136" s="444">
        <f>L102*Group_1_rates!N98</f>
        <v>17.189443597899018</v>
      </c>
      <c r="M136" s="444">
        <f>M102*Group_1_rates!O98</f>
        <v>16.922452146599493</v>
      </c>
      <c r="N136" s="444">
        <f>N102*Group_1_rates!P98</f>
        <v>16.654887387126365</v>
      </c>
      <c r="O136" s="318"/>
      <c r="P136" s="318"/>
    </row>
    <row r="137" spans="1:16" ht="13.15">
      <c r="B137" s="329" t="str">
        <f t="shared" si="52"/>
        <v>Total</v>
      </c>
      <c r="C137" s="444">
        <f>SUM(C127:C136)</f>
        <v>1661.8513996337385</v>
      </c>
      <c r="D137" s="444">
        <f t="shared" ref="D137:N137" si="54">SUM(D127:D136)</f>
        <v>1711.6036465478592</v>
      </c>
      <c r="E137" s="444">
        <f t="shared" si="54"/>
        <v>1810.2385136527835</v>
      </c>
      <c r="F137" s="444">
        <f t="shared" si="54"/>
        <v>1843.9473654094493</v>
      </c>
      <c r="G137" s="444">
        <f t="shared" si="54"/>
        <v>1861.9319477380539</v>
      </c>
      <c r="H137" s="444">
        <f t="shared" si="54"/>
        <v>1898.3433555591932</v>
      </c>
      <c r="I137" s="444">
        <f t="shared" si="54"/>
        <v>1928.4286757180346</v>
      </c>
      <c r="J137" s="444">
        <f t="shared" si="54"/>
        <v>1937.4913689316807</v>
      </c>
      <c r="K137" s="444">
        <f t="shared" si="54"/>
        <v>1940.7605445312979</v>
      </c>
      <c r="L137" s="444">
        <f t="shared" si="54"/>
        <v>1937.0861348271962</v>
      </c>
      <c r="M137" s="444">
        <f t="shared" si="54"/>
        <v>1929.5822954671753</v>
      </c>
      <c r="N137" s="444">
        <f t="shared" si="54"/>
        <v>1918.7243390225615</v>
      </c>
      <c r="O137" s="318"/>
      <c r="P137" s="318"/>
    </row>
    <row r="138" spans="1:16">
      <c r="A138" s="300">
        <f>SUM(C138:N138)</f>
        <v>0</v>
      </c>
      <c r="C138" s="300">
        <f>SUM(C127:C136)-C137</f>
        <v>0</v>
      </c>
      <c r="D138" s="300">
        <f t="shared" ref="D138:N138" si="55">SUM(D127:D136)-D137</f>
        <v>0</v>
      </c>
      <c r="E138" s="300">
        <f t="shared" si="55"/>
        <v>0</v>
      </c>
      <c r="F138" s="300">
        <f t="shared" si="55"/>
        <v>0</v>
      </c>
      <c r="G138" s="300">
        <f t="shared" si="55"/>
        <v>0</v>
      </c>
      <c r="H138" s="300">
        <f t="shared" si="55"/>
        <v>0</v>
      </c>
      <c r="I138" s="300">
        <f t="shared" si="55"/>
        <v>0</v>
      </c>
      <c r="J138" s="300">
        <f t="shared" si="55"/>
        <v>0</v>
      </c>
      <c r="K138" s="300">
        <f t="shared" si="55"/>
        <v>0</v>
      </c>
      <c r="L138" s="300">
        <f t="shared" si="55"/>
        <v>0</v>
      </c>
      <c r="M138" s="300">
        <f t="shared" si="55"/>
        <v>0</v>
      </c>
      <c r="N138" s="300">
        <f t="shared" si="55"/>
        <v>0</v>
      </c>
    </row>
    <row r="140" spans="1:16" ht="15">
      <c r="B140" s="331" t="s">
        <v>164</v>
      </c>
      <c r="H140" s="316"/>
    </row>
    <row r="141" spans="1:16">
      <c r="H141" s="316"/>
    </row>
    <row r="142" spans="1:16" ht="13.15">
      <c r="B142" s="332" t="s">
        <v>46</v>
      </c>
      <c r="H142" s="316"/>
    </row>
    <row r="143" spans="1:16">
      <c r="H143" s="316"/>
    </row>
    <row r="144" spans="1:16" ht="13.15">
      <c r="B144" s="329" t="str">
        <f t="shared" ref="B144:B155" si="56">B110</f>
        <v>Age group</v>
      </c>
      <c r="C144" s="329" t="str">
        <f t="shared" ref="C144:N144" si="57">C110</f>
        <v>2018/19</v>
      </c>
      <c r="D144" s="329" t="str">
        <f t="shared" si="57"/>
        <v>2019/20</v>
      </c>
      <c r="E144" s="329" t="str">
        <f t="shared" si="57"/>
        <v>2020/21</v>
      </c>
      <c r="F144" s="329" t="str">
        <f t="shared" si="57"/>
        <v>2021/22</v>
      </c>
      <c r="G144" s="329" t="str">
        <f t="shared" si="57"/>
        <v>2022/23</v>
      </c>
      <c r="H144" s="329" t="str">
        <f t="shared" si="57"/>
        <v>2023/24</v>
      </c>
      <c r="I144" s="329" t="str">
        <f t="shared" si="57"/>
        <v>2024/25</v>
      </c>
      <c r="J144" s="329" t="str">
        <f t="shared" si="57"/>
        <v>2025/26</v>
      </c>
      <c r="K144" s="329" t="str">
        <f t="shared" si="57"/>
        <v>2026/27</v>
      </c>
      <c r="L144" s="329" t="str">
        <f t="shared" si="57"/>
        <v>2027/28</v>
      </c>
      <c r="M144" s="329" t="str">
        <f t="shared" si="57"/>
        <v>2028/29</v>
      </c>
      <c r="N144" s="329" t="str">
        <f t="shared" si="57"/>
        <v>2029/30</v>
      </c>
    </row>
    <row r="145" spans="1:15" ht="13.15">
      <c r="B145" s="329" t="str">
        <f t="shared" si="56"/>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c r="O145" s="318"/>
    </row>
    <row r="146" spans="1:15" ht="13.15">
      <c r="B146" s="329" t="str">
        <f t="shared" si="56"/>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c r="O146" s="318"/>
    </row>
    <row r="147" spans="1:15" ht="13.15">
      <c r="B147" s="329" t="str">
        <f t="shared" si="56"/>
        <v>30-34</v>
      </c>
      <c r="C147" s="444">
        <f>C79*Calc_SEC_retirement_rates!$G126</f>
        <v>0.6947684317935291</v>
      </c>
      <c r="D147" s="444">
        <f>D79*Calc_SEC_retirement_rates!$G126</f>
        <v>0.70741464138846488</v>
      </c>
      <c r="E147" s="444">
        <f>E79*Calc_SEC_retirement_rates!$G126</f>
        <v>0.71699868630329278</v>
      </c>
      <c r="F147" s="444">
        <f>F79*Calc_SEC_retirement_rates!$G126</f>
        <v>0.72797205255541964</v>
      </c>
      <c r="G147" s="444">
        <f>G79*Calc_SEC_retirement_rates!$G126</f>
        <v>0.73938296824715821</v>
      </c>
      <c r="H147" s="444">
        <f>H79*Calc_SEC_retirement_rates!$G126</f>
        <v>0.75819503014575484</v>
      </c>
      <c r="I147" s="444">
        <f>I79*Calc_SEC_retirement_rates!$G126</f>
        <v>0.77623570168335165</v>
      </c>
      <c r="J147" s="444">
        <f>J79*Calc_SEC_retirement_rates!$G126</f>
        <v>0.78712235645762607</v>
      </c>
      <c r="K147" s="444">
        <f>K79*Calc_SEC_retirement_rates!$G126</f>
        <v>0.79444684846585689</v>
      </c>
      <c r="L147" s="444">
        <f>L79*Calc_SEC_retirement_rates!$G126</f>
        <v>0.79759565159261259</v>
      </c>
      <c r="M147" s="444">
        <f>M79*Calc_SEC_retirement_rates!$G126</f>
        <v>0.79757327310006643</v>
      </c>
      <c r="N147" s="444">
        <f>N79*Calc_SEC_retirement_rates!$G126</f>
        <v>0.79478249143518709</v>
      </c>
      <c r="O147" s="318"/>
    </row>
    <row r="148" spans="1:15" ht="13.15">
      <c r="B148" s="329" t="str">
        <f t="shared" si="56"/>
        <v>35-39</v>
      </c>
      <c r="C148" s="444">
        <f>C80*Calc_SEC_retirement_rates!$G127</f>
        <v>0.91306264380993984</v>
      </c>
      <c r="D148" s="444">
        <f>D80*Calc_SEC_retirement_rates!$G127</f>
        <v>0.93116172297302369</v>
      </c>
      <c r="E148" s="444">
        <f>E80*Calc_SEC_retirement_rates!$G127</f>
        <v>0.94456549656103861</v>
      </c>
      <c r="F148" s="444">
        <f>F80*Calc_SEC_retirement_rates!$G127</f>
        <v>0.95710123101413247</v>
      </c>
      <c r="G148" s="444">
        <f>G80*Calc_SEC_retirement_rates!$G127</f>
        <v>0.96861403323769268</v>
      </c>
      <c r="H148" s="444">
        <f>H80*Calc_SEC_retirement_rates!$G127</f>
        <v>0.98638807328182732</v>
      </c>
      <c r="I148" s="444">
        <f>I80*Calc_SEC_retirement_rates!$G127</f>
        <v>1.0035832512557377</v>
      </c>
      <c r="J148" s="444">
        <f>J80*Calc_SEC_retirement_rates!$G127</f>
        <v>1.0151539963389238</v>
      </c>
      <c r="K148" s="444">
        <f>K80*Calc_SEC_retirement_rates!$G127</f>
        <v>1.0246433189857158</v>
      </c>
      <c r="L148" s="444">
        <f>L80*Calc_SEC_retirement_rates!$G127</f>
        <v>1.0311064813733455</v>
      </c>
      <c r="M148" s="444">
        <f>M80*Calc_SEC_retirement_rates!$G127</f>
        <v>1.0350082660190603</v>
      </c>
      <c r="N148" s="444">
        <f>N80*Calc_SEC_retirement_rates!$G127</f>
        <v>1.0362580578598888</v>
      </c>
      <c r="O148" s="318"/>
    </row>
    <row r="149" spans="1:15" ht="13.15">
      <c r="B149" s="329" t="str">
        <f t="shared" si="56"/>
        <v>40-44</v>
      </c>
      <c r="C149" s="444">
        <f>C81*Calc_SEC_retirement_rates!$G128</f>
        <v>1.11715797087791</v>
      </c>
      <c r="D149" s="444">
        <f>D81*Calc_SEC_retirement_rates!$G128</f>
        <v>1.1536375085088373</v>
      </c>
      <c r="E149" s="444">
        <f>E81*Calc_SEC_retirement_rates!$G128</f>
        <v>1.1817404017062372</v>
      </c>
      <c r="F149" s="444">
        <f>F81*Calc_SEC_retirement_rates!$G128</f>
        <v>1.2061965205462986</v>
      </c>
      <c r="G149" s="444">
        <f>G81*Calc_SEC_retirement_rates!$G128</f>
        <v>1.2269212327816361</v>
      </c>
      <c r="H149" s="444">
        <f>H81*Calc_SEC_retirement_rates!$G128</f>
        <v>1.2523430170927594</v>
      </c>
      <c r="I149" s="444">
        <f>I81*Calc_SEC_retirement_rates!$G128</f>
        <v>1.2749985577172498</v>
      </c>
      <c r="J149" s="444">
        <f>J81*Calc_SEC_retirement_rates!$G128</f>
        <v>1.2898874950648298</v>
      </c>
      <c r="K149" s="444">
        <f>K81*Calc_SEC_retirement_rates!$G128</f>
        <v>1.3018911640134767</v>
      </c>
      <c r="L149" s="444">
        <f>L81*Calc_SEC_retirement_rates!$G128</f>
        <v>1.310557530479125</v>
      </c>
      <c r="M149" s="444">
        <f>M81*Calc_SEC_retirement_rates!$G128</f>
        <v>1.3167740375839547</v>
      </c>
      <c r="N149" s="444">
        <f>N81*Calc_SEC_retirement_rates!$G128</f>
        <v>1.3205523415917126</v>
      </c>
      <c r="O149" s="318"/>
    </row>
    <row r="150" spans="1:15" ht="13.15">
      <c r="B150" s="329" t="str">
        <f t="shared" si="56"/>
        <v>45-49</v>
      </c>
      <c r="C150" s="444">
        <f>C82*Calc_SEC_retirement_rates!$G129</f>
        <v>2.9182579114557567</v>
      </c>
      <c r="D150" s="444">
        <f>D82*Calc_SEC_retirement_rates!$G129</f>
        <v>2.8454358669412216</v>
      </c>
      <c r="E150" s="444">
        <f>E82*Calc_SEC_retirement_rates!$G129</f>
        <v>2.8029185899344475</v>
      </c>
      <c r="F150" s="444">
        <f>F82*Calc_SEC_retirement_rates!$G129</f>
        <v>2.7859473398403378</v>
      </c>
      <c r="G150" s="444">
        <f>G82*Calc_SEC_retirement_rates!$G129</f>
        <v>2.783923060366309</v>
      </c>
      <c r="H150" s="444">
        <f>H82*Calc_SEC_retirement_rates!$G129</f>
        <v>2.8073989251577869</v>
      </c>
      <c r="I150" s="444">
        <f>I82*Calc_SEC_retirement_rates!$G129</f>
        <v>2.8350412188420586</v>
      </c>
      <c r="J150" s="444">
        <f>J82*Calc_SEC_retirement_rates!$G129</f>
        <v>2.8526206404683321</v>
      </c>
      <c r="K150" s="444">
        <f>K82*Calc_SEC_retirement_rates!$G129</f>
        <v>2.8682966112910351</v>
      </c>
      <c r="L150" s="444">
        <f>L82*Calc_SEC_retirement_rates!$G129</f>
        <v>2.8798010292521976</v>
      </c>
      <c r="M150" s="444">
        <f>M82*Calc_SEC_retirement_rates!$G129</f>
        <v>2.8883617084182109</v>
      </c>
      <c r="N150" s="444">
        <f>N82*Calc_SEC_retirement_rates!$G129</f>
        <v>2.8936742800451127</v>
      </c>
      <c r="O150" s="318"/>
    </row>
    <row r="151" spans="1:15" ht="13.15">
      <c r="B151" s="329" t="str">
        <f t="shared" si="56"/>
        <v>50-54</v>
      </c>
      <c r="C151" s="444">
        <f>C83*Calc_SEC_retirement_rates!$G130</f>
        <v>49.384097361490468</v>
      </c>
      <c r="D151" s="444">
        <f>D83*Calc_SEC_retirement_rates!$G130</f>
        <v>48.954225915767694</v>
      </c>
      <c r="E151" s="444">
        <f>E83*Calc_SEC_retirement_rates!$G130</f>
        <v>48.28276409629936</v>
      </c>
      <c r="F151" s="444">
        <f>F83*Calc_SEC_retirement_rates!$G130</f>
        <v>47.668015987924356</v>
      </c>
      <c r="G151" s="444">
        <f>G83*Calc_SEC_retirement_rates!$G130</f>
        <v>47.156874095098338</v>
      </c>
      <c r="H151" s="444">
        <f>H83*Calc_SEC_retirement_rates!$G130</f>
        <v>47.033572914678963</v>
      </c>
      <c r="I151" s="444">
        <f>I83*Calc_SEC_retirement_rates!$G130</f>
        <v>47.01845085834865</v>
      </c>
      <c r="J151" s="444">
        <f>J83*Calc_SEC_retirement_rates!$G130</f>
        <v>46.90894861721199</v>
      </c>
      <c r="K151" s="444">
        <f>K83*Calc_SEC_retirement_rates!$G130</f>
        <v>46.836529509825475</v>
      </c>
      <c r="L151" s="444">
        <f>L83*Calc_SEC_retirement_rates!$G130</f>
        <v>46.759915912454076</v>
      </c>
      <c r="M151" s="444">
        <f>M83*Calc_SEC_retirement_rates!$G130</f>
        <v>46.690122188616598</v>
      </c>
      <c r="N151" s="444">
        <f>N83*Calc_SEC_retirement_rates!$G130</f>
        <v>46.614265811278486</v>
      </c>
      <c r="O151" s="318"/>
    </row>
    <row r="152" spans="1:15" ht="13.15">
      <c r="B152" s="329" t="str">
        <f t="shared" si="56"/>
        <v>55-59</v>
      </c>
      <c r="C152" s="444">
        <f>C84*Calc_SEC_retirement_rates!$G131</f>
        <v>210.66111903689077</v>
      </c>
      <c r="D152" s="444">
        <f>D84*Calc_SEC_retirement_rates!$G131</f>
        <v>195.25011894235857</v>
      </c>
      <c r="E152" s="444">
        <f>E84*Calc_SEC_retirement_rates!$G131</f>
        <v>185.2746571559934</v>
      </c>
      <c r="F152" s="444">
        <f>F84*Calc_SEC_retirement_rates!$G131</f>
        <v>178.70065285789562</v>
      </c>
      <c r="G152" s="444">
        <f>G84*Calc_SEC_retirement_rates!$G131</f>
        <v>174.06636022730649</v>
      </c>
      <c r="H152" s="444">
        <f>H84*Calc_SEC_retirement_rates!$G131</f>
        <v>171.77852513280948</v>
      </c>
      <c r="I152" s="444">
        <f>I84*Calc_SEC_retirement_rates!$G131</f>
        <v>170.22358251276862</v>
      </c>
      <c r="J152" s="444">
        <f>J84*Calc_SEC_retirement_rates!$G131</f>
        <v>168.43979932749048</v>
      </c>
      <c r="K152" s="444">
        <f>K84*Calc_SEC_retirement_rates!$G131</f>
        <v>167.00706398618442</v>
      </c>
      <c r="L152" s="444">
        <f>L84*Calc_SEC_retirement_rates!$G131</f>
        <v>165.72586926273493</v>
      </c>
      <c r="M152" s="444">
        <f>M84*Calc_SEC_retirement_rates!$G131</f>
        <v>164.63577466982301</v>
      </c>
      <c r="N152" s="444">
        <f>N84*Calc_SEC_retirement_rates!$G131</f>
        <v>163.66640879810063</v>
      </c>
      <c r="O152" s="318"/>
    </row>
    <row r="153" spans="1:15" ht="13.15">
      <c r="B153" s="329" t="str">
        <f t="shared" si="56"/>
        <v>60-64</v>
      </c>
      <c r="C153" s="444">
        <f>C85*Calc_SEC_retirement_rates!$G132</f>
        <v>150.90717179872834</v>
      </c>
      <c r="D153" s="444">
        <f>D85*Calc_SEC_retirement_rates!$G132</f>
        <v>135.67190784440868</v>
      </c>
      <c r="E153" s="444">
        <f>E85*Calc_SEC_retirement_rates!$G132</f>
        <v>124.10720379260884</v>
      </c>
      <c r="F153" s="444">
        <f>F85*Calc_SEC_retirement_rates!$G132</f>
        <v>116.03094367020036</v>
      </c>
      <c r="G153" s="444">
        <f>G85*Calc_SEC_retirement_rates!$G132</f>
        <v>110.39981543401078</v>
      </c>
      <c r="H153" s="444">
        <f>H85*Calc_SEC_retirement_rates!$G132</f>
        <v>107.32546945260357</v>
      </c>
      <c r="I153" s="444">
        <f>I85*Calc_SEC_retirement_rates!$G132</f>
        <v>105.191034291574</v>
      </c>
      <c r="J153" s="444">
        <f>J85*Calc_SEC_retirement_rates!$G132</f>
        <v>103.06288433234059</v>
      </c>
      <c r="K153" s="444">
        <f>K85*Calc_SEC_retirement_rates!$G132</f>
        <v>101.36963064663591</v>
      </c>
      <c r="L153" s="444">
        <f>L85*Calc_SEC_retirement_rates!$G132</f>
        <v>99.897382935510237</v>
      </c>
      <c r="M153" s="444">
        <f>M85*Calc_SEC_retirement_rates!$G132</f>
        <v>98.658494972614719</v>
      </c>
      <c r="N153" s="444">
        <f>N85*Calc_SEC_retirement_rates!$G132</f>
        <v>97.58175580732555</v>
      </c>
      <c r="O153" s="318"/>
    </row>
    <row r="154" spans="1:15" ht="13.15">
      <c r="B154" s="329" t="str">
        <f t="shared" si="56"/>
        <v>65 plus</v>
      </c>
      <c r="C154" s="444">
        <f>C86*Calc_SEC_retirement_rates!$G133</f>
        <v>50.918305411994751</v>
      </c>
      <c r="D154" s="444">
        <f>D86*Calc_SEC_retirement_rates!$G133</f>
        <v>55.944818730709613</v>
      </c>
      <c r="E154" s="444">
        <f>E86*Calc_SEC_retirement_rates!$G133</f>
        <v>56.552004683775628</v>
      </c>
      <c r="F154" s="444">
        <f>F86*Calc_SEC_retirement_rates!$G133</f>
        <v>55.306696630091622</v>
      </c>
      <c r="G154" s="444">
        <f>G86*Calc_SEC_retirement_rates!$G133</f>
        <v>53.431050629924947</v>
      </c>
      <c r="H154" s="444">
        <f>H86*Calc_SEC_retirement_rates!$G133</f>
        <v>51.949385076663461</v>
      </c>
      <c r="I154" s="444">
        <f>I86*Calc_SEC_retirement_rates!$G133</f>
        <v>50.63927249601749</v>
      </c>
      <c r="J154" s="444">
        <f>J86*Calc_SEC_retirement_rates!$G133</f>
        <v>49.263016159360639</v>
      </c>
      <c r="K154" s="444">
        <f>K86*Calc_SEC_retirement_rates!$G133</f>
        <v>48.074327461664573</v>
      </c>
      <c r="L154" s="444">
        <f>L86*Calc_SEC_retirement_rates!$G133</f>
        <v>47.017734786517707</v>
      </c>
      <c r="M154" s="444">
        <f>M86*Calc_SEC_retirement_rates!$G133</f>
        <v>46.108632516356174</v>
      </c>
      <c r="N154" s="444">
        <f>N86*Calc_SEC_retirement_rates!$G133</f>
        <v>45.317410874929607</v>
      </c>
      <c r="O154" s="318"/>
    </row>
    <row r="155" spans="1:15" ht="13.15">
      <c r="B155" s="329" t="str">
        <f t="shared" si="56"/>
        <v>Total</v>
      </c>
      <c r="C155" s="444">
        <f>SUM(C145:C154)</f>
        <v>467.51394056704146</v>
      </c>
      <c r="D155" s="444">
        <f t="shared" ref="D155:N155" si="58">SUM(D145:D154)</f>
        <v>441.45872117305612</v>
      </c>
      <c r="E155" s="444">
        <f t="shared" si="58"/>
        <v>419.86285290318227</v>
      </c>
      <c r="F155" s="444">
        <f t="shared" si="58"/>
        <v>403.38352629006812</v>
      </c>
      <c r="G155" s="444">
        <f t="shared" si="58"/>
        <v>390.7729416809733</v>
      </c>
      <c r="H155" s="444">
        <f t="shared" si="58"/>
        <v>383.89127762243362</v>
      </c>
      <c r="I155" s="444">
        <f t="shared" si="58"/>
        <v>378.96219888820713</v>
      </c>
      <c r="J155" s="444">
        <f t="shared" si="58"/>
        <v>373.61943292473336</v>
      </c>
      <c r="K155" s="444">
        <f t="shared" si="58"/>
        <v>369.27682954706643</v>
      </c>
      <c r="L155" s="444">
        <f t="shared" si="58"/>
        <v>365.41996358991423</v>
      </c>
      <c r="M155" s="444">
        <f t="shared" si="58"/>
        <v>362.13074163253179</v>
      </c>
      <c r="N155" s="444">
        <f t="shared" si="58"/>
        <v>359.22510846256614</v>
      </c>
      <c r="O155" s="318"/>
    </row>
    <row r="156" spans="1:15">
      <c r="A156" s="300">
        <f>SUM(C156:N156)</f>
        <v>0</v>
      </c>
      <c r="C156" s="300">
        <f>SUM(C145:C154)-C155</f>
        <v>0</v>
      </c>
      <c r="D156" s="300">
        <f t="shared" ref="D156:N156" si="59">SUM(D145:D154)-D155</f>
        <v>0</v>
      </c>
      <c r="E156" s="300">
        <f t="shared" si="59"/>
        <v>0</v>
      </c>
      <c r="F156" s="300">
        <f t="shared" si="59"/>
        <v>0</v>
      </c>
      <c r="G156" s="300">
        <f t="shared" si="59"/>
        <v>0</v>
      </c>
      <c r="H156" s="300">
        <f t="shared" si="59"/>
        <v>0</v>
      </c>
      <c r="I156" s="300">
        <f t="shared" si="59"/>
        <v>0</v>
      </c>
      <c r="J156" s="300">
        <f t="shared" si="59"/>
        <v>0</v>
      </c>
      <c r="K156" s="300">
        <f t="shared" si="59"/>
        <v>0</v>
      </c>
      <c r="L156" s="300">
        <f t="shared" si="59"/>
        <v>0</v>
      </c>
      <c r="M156" s="300">
        <f t="shared" si="59"/>
        <v>0</v>
      </c>
      <c r="N156" s="300">
        <f t="shared" si="59"/>
        <v>0</v>
      </c>
    </row>
    <row r="158" spans="1:15" ht="13.15">
      <c r="B158" s="332" t="s">
        <v>47</v>
      </c>
      <c r="C158" s="320"/>
      <c r="D158" s="320"/>
      <c r="E158" s="320"/>
      <c r="F158" s="320"/>
      <c r="G158" s="320"/>
      <c r="H158" s="330"/>
      <c r="I158" s="320"/>
      <c r="J158" s="320"/>
      <c r="K158" s="320"/>
      <c r="L158" s="320"/>
    </row>
    <row r="159" spans="1:15">
      <c r="C159" s="320"/>
      <c r="D159" s="320"/>
      <c r="E159" s="320"/>
      <c r="F159" s="320"/>
      <c r="G159" s="320"/>
      <c r="H159" s="330"/>
      <c r="I159" s="320"/>
      <c r="J159" s="320"/>
      <c r="K159" s="320"/>
      <c r="L159" s="320"/>
    </row>
    <row r="160" spans="1:15" ht="13.15">
      <c r="B160" s="329" t="str">
        <f t="shared" ref="B160:B171" si="60">B144</f>
        <v>Age group</v>
      </c>
      <c r="C160" s="329" t="str">
        <f t="shared" ref="C160:N160" si="61">C144</f>
        <v>2018/19</v>
      </c>
      <c r="D160" s="329" t="str">
        <f t="shared" si="61"/>
        <v>2019/20</v>
      </c>
      <c r="E160" s="329" t="str">
        <f t="shared" si="61"/>
        <v>2020/21</v>
      </c>
      <c r="F160" s="329" t="str">
        <f t="shared" si="61"/>
        <v>2021/22</v>
      </c>
      <c r="G160" s="329" t="str">
        <f t="shared" si="61"/>
        <v>2022/23</v>
      </c>
      <c r="H160" s="329" t="str">
        <f t="shared" si="61"/>
        <v>2023/24</v>
      </c>
      <c r="I160" s="329" t="str">
        <f t="shared" si="61"/>
        <v>2024/25</v>
      </c>
      <c r="J160" s="329" t="str">
        <f t="shared" si="61"/>
        <v>2025/26</v>
      </c>
      <c r="K160" s="329" t="str">
        <f t="shared" si="61"/>
        <v>2026/27</v>
      </c>
      <c r="L160" s="329" t="str">
        <f t="shared" si="61"/>
        <v>2027/28</v>
      </c>
      <c r="M160" s="329" t="str">
        <f t="shared" si="61"/>
        <v>2028/29</v>
      </c>
      <c r="N160" s="329" t="str">
        <f t="shared" si="61"/>
        <v>2029/30</v>
      </c>
    </row>
    <row r="161" spans="1:14" ht="13.15">
      <c r="B161" s="329" t="str">
        <f t="shared" si="60"/>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row>
    <row r="162" spans="1:14" ht="13.15">
      <c r="B162" s="329" t="str">
        <f t="shared" si="60"/>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row>
    <row r="163" spans="1:14" ht="13.15">
      <c r="B163" s="329" t="str">
        <f t="shared" si="60"/>
        <v>30-34</v>
      </c>
      <c r="C163" s="444">
        <f>C95*Calc_SEC_retirement_rates!$G142</f>
        <v>0.36859602260424112</v>
      </c>
      <c r="D163" s="444">
        <f>D95*Calc_SEC_retirement_rates!$G142</f>
        <v>0.39239455494809095</v>
      </c>
      <c r="E163" s="444">
        <f>E95*Calc_SEC_retirement_rates!$G142</f>
        <v>0.40738346734546116</v>
      </c>
      <c r="F163" s="444">
        <f>F95*Calc_SEC_retirement_rates!$G142</f>
        <v>0.41709471695805667</v>
      </c>
      <c r="G163" s="444">
        <f>G95*Calc_SEC_retirement_rates!$G142</f>
        <v>0.4242464449565036</v>
      </c>
      <c r="H163" s="444">
        <f>H95*Calc_SEC_retirement_rates!$G142</f>
        <v>0.43406742808231857</v>
      </c>
      <c r="I163" s="444">
        <f>I95*Calc_SEC_retirement_rates!$G142</f>
        <v>0.44272300342938969</v>
      </c>
      <c r="J163" s="444">
        <f>J95*Calc_SEC_retirement_rates!$G142</f>
        <v>0.44712985775048153</v>
      </c>
      <c r="K163" s="444">
        <f>K95*Calc_SEC_retirement_rates!$G142</f>
        <v>0.44957757812208232</v>
      </c>
      <c r="L163" s="444">
        <f>L95*Calc_SEC_retirement_rates!$G142</f>
        <v>0.4498580172523427</v>
      </c>
      <c r="M163" s="444">
        <f>M95*Calc_SEC_retirement_rates!$G142</f>
        <v>0.44858611190431674</v>
      </c>
      <c r="N163" s="444">
        <f>N95*Calc_SEC_retirement_rates!$G142</f>
        <v>0.44599227617719367</v>
      </c>
    </row>
    <row r="164" spans="1:14" ht="13.15">
      <c r="B164" s="329" t="str">
        <f t="shared" si="60"/>
        <v>35-39</v>
      </c>
      <c r="C164" s="444">
        <f>C96*Calc_SEC_retirement_rates!$G143</f>
        <v>1.0231124779616851</v>
      </c>
      <c r="D164" s="444">
        <f>D96*Calc_SEC_retirement_rates!$G143</f>
        <v>1.0567667359795756</v>
      </c>
      <c r="E164" s="444">
        <f>E96*Calc_SEC_retirement_rates!$G143</f>
        <v>1.0899306682921239</v>
      </c>
      <c r="F164" s="444">
        <f>F96*Calc_SEC_retirement_rates!$G143</f>
        <v>1.1184806996618273</v>
      </c>
      <c r="G164" s="444">
        <f>G96*Calc_SEC_retirement_rates!$G143</f>
        <v>1.1434764333556302</v>
      </c>
      <c r="H164" s="444">
        <f>H96*Calc_SEC_retirement_rates!$G143</f>
        <v>1.1734269957227739</v>
      </c>
      <c r="I164" s="444">
        <f>I96*Calc_SEC_retirement_rates!$G143</f>
        <v>1.1998113916235713</v>
      </c>
      <c r="J164" s="444">
        <f>J96*Calc_SEC_retirement_rates!$G143</f>
        <v>1.2168301256214089</v>
      </c>
      <c r="K164" s="444">
        <f>K96*Calc_SEC_retirement_rates!$G143</f>
        <v>1.229459407045826</v>
      </c>
      <c r="L164" s="444">
        <f>L96*Calc_SEC_retirement_rates!$G143</f>
        <v>1.2370941367868444</v>
      </c>
      <c r="M164" s="444">
        <f>M96*Calc_SEC_retirement_rates!$G143</f>
        <v>1.2407910758590774</v>
      </c>
      <c r="N164" s="444">
        <f>N96*Calc_SEC_retirement_rates!$G143</f>
        <v>1.2408107817536247</v>
      </c>
    </row>
    <row r="165" spans="1:14" ht="13.15">
      <c r="B165" s="329" t="str">
        <f t="shared" si="60"/>
        <v>40-44</v>
      </c>
      <c r="C165" s="444">
        <f>C97*Calc_SEC_retirement_rates!$G144</f>
        <v>1.6485550589161619</v>
      </c>
      <c r="D165" s="444">
        <f>D97*Calc_SEC_retirement_rates!$G144</f>
        <v>1.6696363410813091</v>
      </c>
      <c r="E165" s="444">
        <f>E97*Calc_SEC_retirement_rates!$G144</f>
        <v>1.6895036234489211</v>
      </c>
      <c r="F165" s="444">
        <f>F97*Calc_SEC_retirement_rates!$G144</f>
        <v>1.7088736909486537</v>
      </c>
      <c r="G165" s="444">
        <f>G97*Calc_SEC_retirement_rates!$G144</f>
        <v>1.7303601424434618</v>
      </c>
      <c r="H165" s="444">
        <f>H97*Calc_SEC_retirement_rates!$G144</f>
        <v>1.7644639502252477</v>
      </c>
      <c r="I165" s="444">
        <f>I97*Calc_SEC_retirement_rates!$G144</f>
        <v>1.797558751934899</v>
      </c>
      <c r="J165" s="444">
        <f>J97*Calc_SEC_retirement_rates!$G144</f>
        <v>1.8204658088706687</v>
      </c>
      <c r="K165" s="444">
        <f>K97*Calc_SEC_retirement_rates!$G144</f>
        <v>1.839491928602619</v>
      </c>
      <c r="L165" s="444">
        <f>L97*Calc_SEC_retirement_rates!$G144</f>
        <v>1.853331170496378</v>
      </c>
      <c r="M165" s="444">
        <f>M97*Calc_SEC_retirement_rates!$G144</f>
        <v>1.863035294422386</v>
      </c>
      <c r="N165" s="444">
        <f>N97*Calc_SEC_retirement_rates!$G144</f>
        <v>1.8685516897394783</v>
      </c>
    </row>
    <row r="166" spans="1:14" ht="13.15">
      <c r="B166" s="329" t="str">
        <f t="shared" si="60"/>
        <v>45-49</v>
      </c>
      <c r="C166" s="444">
        <f>C98*Calc_SEC_retirement_rates!$G145</f>
        <v>4.1615114936483559</v>
      </c>
      <c r="D166" s="444">
        <f>D98*Calc_SEC_retirement_rates!$G145</f>
        <v>4.0813286788533167</v>
      </c>
      <c r="E166" s="444">
        <f>E98*Calc_SEC_retirement_rates!$G145</f>
        <v>4.0209996439816997</v>
      </c>
      <c r="F166" s="444">
        <f>F98*Calc_SEC_retirement_rates!$G145</f>
        <v>3.9732265498252519</v>
      </c>
      <c r="G166" s="444">
        <f>G98*Calc_SEC_retirement_rates!$G145</f>
        <v>3.9447473104908055</v>
      </c>
      <c r="H166" s="444">
        <f>H98*Calc_SEC_retirement_rates!$G145</f>
        <v>3.9570843181685382</v>
      </c>
      <c r="I166" s="444">
        <f>I98*Calc_SEC_retirement_rates!$G145</f>
        <v>3.9798328544064683</v>
      </c>
      <c r="J166" s="444">
        <f>J98*Calc_SEC_retirement_rates!$G145</f>
        <v>3.9919400128195539</v>
      </c>
      <c r="K166" s="444">
        <f>K98*Calc_SEC_retirement_rates!$G145</f>
        <v>4.0051805155652289</v>
      </c>
      <c r="L166" s="444">
        <f>L98*Calc_SEC_retirement_rates!$G145</f>
        <v>4.0152832257870887</v>
      </c>
      <c r="M166" s="444">
        <f>M98*Calc_SEC_retirement_rates!$G145</f>
        <v>4.0231927513621475</v>
      </c>
      <c r="N166" s="444">
        <f>N98*Calc_SEC_retirement_rates!$G145</f>
        <v>4.0276688453438148</v>
      </c>
    </row>
    <row r="167" spans="1:14" ht="13.15">
      <c r="B167" s="329" t="str">
        <f t="shared" si="60"/>
        <v>50-54</v>
      </c>
      <c r="C167" s="444">
        <f>C99*Calc_SEC_retirement_rates!$G146</f>
        <v>51.402621516238334</v>
      </c>
      <c r="D167" s="444">
        <f>D99*Calc_SEC_retirement_rates!$G146</f>
        <v>50.240336107228472</v>
      </c>
      <c r="E167" s="444">
        <f>E99*Calc_SEC_retirement_rates!$G146</f>
        <v>49.090093267051238</v>
      </c>
      <c r="F167" s="444">
        <f>F99*Calc_SEC_retirement_rates!$G146</f>
        <v>47.952886588362325</v>
      </c>
      <c r="G167" s="444">
        <f>G99*Calc_SEC_retirement_rates!$G146</f>
        <v>47.002005877924475</v>
      </c>
      <c r="H167" s="444">
        <f>H99*Calc_SEC_retirement_rates!$G146</f>
        <v>46.519156977263762</v>
      </c>
      <c r="I167" s="444">
        <f>I99*Calc_SEC_retirement_rates!$G146</f>
        <v>46.198104468974705</v>
      </c>
      <c r="J167" s="444">
        <f>J99*Calc_SEC_retirement_rates!$G146</f>
        <v>45.82369857406983</v>
      </c>
      <c r="K167" s="444">
        <f>K99*Calc_SEC_retirement_rates!$G146</f>
        <v>45.530866994917815</v>
      </c>
      <c r="L167" s="444">
        <f>L99*Calc_SEC_retirement_rates!$G146</f>
        <v>45.273740333333762</v>
      </c>
      <c r="M167" s="444">
        <f>M99*Calc_SEC_retirement_rates!$G146</f>
        <v>45.059655960421757</v>
      </c>
      <c r="N167" s="444">
        <f>N99*Calc_SEC_retirement_rates!$G146</f>
        <v>44.870028254600072</v>
      </c>
    </row>
    <row r="168" spans="1:14" ht="13.15">
      <c r="B168" s="329" t="str">
        <f t="shared" si="60"/>
        <v>55-59</v>
      </c>
      <c r="C168" s="444">
        <f>C100*Calc_SEC_retirement_rates!$G147</f>
        <v>215.88149019481861</v>
      </c>
      <c r="D168" s="444">
        <f>D100*Calc_SEC_retirement_rates!$G147</f>
        <v>207.43451032195046</v>
      </c>
      <c r="E168" s="444">
        <f>E100*Calc_SEC_retirement_rates!$G147</f>
        <v>200.38184464701942</v>
      </c>
      <c r="F168" s="444">
        <f>F100*Calc_SEC_retirement_rates!$G147</f>
        <v>194.14250627435538</v>
      </c>
      <c r="G168" s="444">
        <f>G100*Calc_SEC_retirement_rates!$G147</f>
        <v>188.91012901998593</v>
      </c>
      <c r="H168" s="444">
        <f>H100*Calc_SEC_retirement_rates!$G147</f>
        <v>185.75445654170045</v>
      </c>
      <c r="I168" s="444">
        <f>I100*Calc_SEC_retirement_rates!$G147</f>
        <v>183.21379397613853</v>
      </c>
      <c r="J168" s="444">
        <f>J100*Calc_SEC_retirement_rates!$G147</f>
        <v>180.38255362775661</v>
      </c>
      <c r="K168" s="444">
        <f>K100*Calc_SEC_retirement_rates!$G147</f>
        <v>177.95973532622889</v>
      </c>
      <c r="L168" s="444">
        <f>L100*Calc_SEC_retirement_rates!$G147</f>
        <v>175.7730315285074</v>
      </c>
      <c r="M168" s="444">
        <f>M100*Calc_SEC_retirement_rates!$G147</f>
        <v>173.88656181761857</v>
      </c>
      <c r="N168" s="444">
        <f>N100*Calc_SEC_retirement_rates!$G147</f>
        <v>172.23188203086511</v>
      </c>
    </row>
    <row r="169" spans="1:14" ht="13.15">
      <c r="B169" s="329" t="str">
        <f t="shared" si="60"/>
        <v>60-64</v>
      </c>
      <c r="C169" s="444">
        <f>C101*Calc_SEC_retirement_rates!$G148</f>
        <v>145.03745058113211</v>
      </c>
      <c r="D169" s="444">
        <f>D101*Calc_SEC_retirement_rates!$G148</f>
        <v>143.04535058127647</v>
      </c>
      <c r="E169" s="444">
        <f>E101*Calc_SEC_retirement_rates!$G148</f>
        <v>139.38869839185185</v>
      </c>
      <c r="F169" s="444">
        <f>F101*Calc_SEC_retirement_rates!$G148</f>
        <v>135.39302877946446</v>
      </c>
      <c r="G169" s="444">
        <f>G101*Calc_SEC_retirement_rates!$G148</f>
        <v>131.69373658210139</v>
      </c>
      <c r="H169" s="444">
        <f>H101*Calc_SEC_retirement_rates!$G148</f>
        <v>129.47815046940647</v>
      </c>
      <c r="I169" s="444">
        <f>I101*Calc_SEC_retirement_rates!$G148</f>
        <v>127.48475794106932</v>
      </c>
      <c r="J169" s="444">
        <f>J101*Calc_SEC_retirement_rates!$G148</f>
        <v>124.9989864529833</v>
      </c>
      <c r="K169" s="444">
        <f>K101*Calc_SEC_retirement_rates!$G148</f>
        <v>122.76292497451507</v>
      </c>
      <c r="L169" s="444">
        <f>L101*Calc_SEC_retirement_rates!$G148</f>
        <v>120.6626961463904</v>
      </c>
      <c r="M169" s="444">
        <f>M101*Calc_SEC_retirement_rates!$G148</f>
        <v>118.79478191869427</v>
      </c>
      <c r="N169" s="444">
        <f>N101*Calc_SEC_retirement_rates!$G148</f>
        <v>117.12187279210244</v>
      </c>
    </row>
    <row r="170" spans="1:14" ht="13.15">
      <c r="B170" s="329" t="str">
        <f t="shared" si="60"/>
        <v>65 plus</v>
      </c>
      <c r="C170" s="444">
        <f>C102*Calc_SEC_retirement_rates!$G149</f>
        <v>35.769370497171238</v>
      </c>
      <c r="D170" s="444">
        <f>D102*Calc_SEC_retirement_rates!$G149</f>
        <v>45.91419720874871</v>
      </c>
      <c r="E170" s="444">
        <f>E102*Calc_SEC_retirement_rates!$G149</f>
        <v>51.915944544459563</v>
      </c>
      <c r="F170" s="444">
        <f>F102*Calc_SEC_retirement_rates!$G149</f>
        <v>55.092921577085505</v>
      </c>
      <c r="G170" s="444">
        <f>G102*Calc_SEC_retirement_rates!$G149</f>
        <v>56.573847649125078</v>
      </c>
      <c r="H170" s="444">
        <f>H102*Calc_SEC_retirement_rates!$G149</f>
        <v>57.45784751150309</v>
      </c>
      <c r="I170" s="444">
        <f>I102*Calc_SEC_retirement_rates!$G149</f>
        <v>57.722730836918224</v>
      </c>
      <c r="J170" s="444">
        <f>J102*Calc_SEC_retirement_rates!$G149</f>
        <v>57.321188219199961</v>
      </c>
      <c r="K170" s="444">
        <f>K102*Calc_SEC_retirement_rates!$G149</f>
        <v>56.667908951631553</v>
      </c>
      <c r="L170" s="444">
        <f>L102*Calc_SEC_retirement_rates!$G149</f>
        <v>55.848129569623147</v>
      </c>
      <c r="M170" s="444">
        <f>M102*Calc_SEC_retirement_rates!$G149</f>
        <v>54.980680132924682</v>
      </c>
      <c r="N170" s="444">
        <f>N102*Calc_SEC_retirement_rates!$G149</f>
        <v>54.111368030399923</v>
      </c>
    </row>
    <row r="171" spans="1:14" ht="13.15">
      <c r="B171" s="329" t="str">
        <f t="shared" si="60"/>
        <v>Total</v>
      </c>
      <c r="C171" s="444">
        <f>SUM(C161:C170)</f>
        <v>455.29270784249076</v>
      </c>
      <c r="D171" s="444">
        <f t="shared" ref="D171:N171" si="62">SUM(D161:D170)</f>
        <v>453.83452053006641</v>
      </c>
      <c r="E171" s="444">
        <f t="shared" si="62"/>
        <v>447.98439825345031</v>
      </c>
      <c r="F171" s="444">
        <f t="shared" si="62"/>
        <v>439.79901887666148</v>
      </c>
      <c r="G171" s="444">
        <f t="shared" si="62"/>
        <v>431.42254946038327</v>
      </c>
      <c r="H171" s="444">
        <f t="shared" si="62"/>
        <v>426.53865419207267</v>
      </c>
      <c r="I171" s="444">
        <f t="shared" si="62"/>
        <v>422.03931322449512</v>
      </c>
      <c r="J171" s="444">
        <f t="shared" si="62"/>
        <v>416.00279267907183</v>
      </c>
      <c r="K171" s="444">
        <f t="shared" si="62"/>
        <v>410.44514567662912</v>
      </c>
      <c r="L171" s="444">
        <f t="shared" si="62"/>
        <v>405.1131641281774</v>
      </c>
      <c r="M171" s="444">
        <f t="shared" si="62"/>
        <v>400.29728506320726</v>
      </c>
      <c r="N171" s="444">
        <f t="shared" si="62"/>
        <v>395.91817470098169</v>
      </c>
    </row>
    <row r="172" spans="1:14">
      <c r="A172" s="300">
        <f>SUM(C172:N172)</f>
        <v>0</v>
      </c>
      <c r="C172" s="300">
        <f>SUM(C161:C170)-C171</f>
        <v>0</v>
      </c>
      <c r="D172" s="300">
        <f t="shared" ref="D172:N172" si="63">SUM(D161:D170)-D171</f>
        <v>0</v>
      </c>
      <c r="E172" s="300">
        <f t="shared" si="63"/>
        <v>0</v>
      </c>
      <c r="F172" s="300">
        <f t="shared" si="63"/>
        <v>0</v>
      </c>
      <c r="G172" s="300">
        <f t="shared" si="63"/>
        <v>0</v>
      </c>
      <c r="H172" s="300">
        <f t="shared" si="63"/>
        <v>0</v>
      </c>
      <c r="I172" s="300">
        <f t="shared" si="63"/>
        <v>0</v>
      </c>
      <c r="J172" s="300">
        <f t="shared" si="63"/>
        <v>0</v>
      </c>
      <c r="K172" s="300">
        <f t="shared" si="63"/>
        <v>0</v>
      </c>
      <c r="L172" s="300">
        <f t="shared" si="63"/>
        <v>0</v>
      </c>
      <c r="M172" s="300">
        <f t="shared" si="63"/>
        <v>0</v>
      </c>
      <c r="N172" s="300">
        <f t="shared" si="63"/>
        <v>0</v>
      </c>
    </row>
    <row r="174" spans="1:14" ht="15">
      <c r="B174" s="331" t="s">
        <v>516</v>
      </c>
      <c r="H174" s="316"/>
    </row>
    <row r="175" spans="1:14">
      <c r="H175" s="316"/>
    </row>
    <row r="176" spans="1:14" ht="13.15">
      <c r="B176" s="332" t="s">
        <v>46</v>
      </c>
      <c r="H176" s="316"/>
    </row>
    <row r="177" spans="1:14">
      <c r="H177" s="316"/>
    </row>
    <row r="178" spans="1:14" ht="13.15">
      <c r="B178" s="329" t="str">
        <f t="shared" ref="B178:B189" si="64">B144</f>
        <v>Age group</v>
      </c>
      <c r="C178" s="329" t="str">
        <f t="shared" ref="C178:N178" si="65">C144</f>
        <v>2018/19</v>
      </c>
      <c r="D178" s="329" t="str">
        <f t="shared" si="65"/>
        <v>2019/20</v>
      </c>
      <c r="E178" s="329" t="str">
        <f t="shared" si="65"/>
        <v>2020/21</v>
      </c>
      <c r="F178" s="329" t="str">
        <f t="shared" si="65"/>
        <v>2021/22</v>
      </c>
      <c r="G178" s="329" t="str">
        <f t="shared" si="65"/>
        <v>2022/23</v>
      </c>
      <c r="H178" s="329" t="str">
        <f t="shared" si="65"/>
        <v>2023/24</v>
      </c>
      <c r="I178" s="329" t="str">
        <f t="shared" si="65"/>
        <v>2024/25</v>
      </c>
      <c r="J178" s="329" t="str">
        <f t="shared" si="65"/>
        <v>2025/26</v>
      </c>
      <c r="K178" s="329" t="str">
        <f t="shared" si="65"/>
        <v>2026/27</v>
      </c>
      <c r="L178" s="329" t="str">
        <f t="shared" si="65"/>
        <v>2027/28</v>
      </c>
      <c r="M178" s="329" t="str">
        <f t="shared" si="65"/>
        <v>2028/29</v>
      </c>
      <c r="N178" s="329" t="str">
        <f t="shared" si="65"/>
        <v>2029/30</v>
      </c>
    </row>
    <row r="179" spans="1:14" ht="13.15">
      <c r="B179" s="329" t="str">
        <f t="shared" si="64"/>
        <v>20-24</v>
      </c>
      <c r="C179" s="444">
        <f>C77*Calc_SEC_death_rates!$G124</f>
        <v>0.1079761497743546</v>
      </c>
      <c r="D179" s="444">
        <f>D77*Calc_SEC_death_rates!$G124</f>
        <v>0.15276649919906307</v>
      </c>
      <c r="E179" s="444">
        <f>E77*Calc_SEC_death_rates!$G124</f>
        <v>0.17872020762059657</v>
      </c>
      <c r="F179" s="444">
        <f>F77*Calc_SEC_death_rates!$G124</f>
        <v>0.19579187368830581</v>
      </c>
      <c r="G179" s="444">
        <f>G77*Calc_SEC_death_rates!$G124</f>
        <v>0.2066077262971604</v>
      </c>
      <c r="H179" s="444">
        <f>H77*Calc_SEC_death_rates!$G124</f>
        <v>0.21942773764327522</v>
      </c>
      <c r="I179" s="444">
        <f>I77*Calc_SEC_death_rates!$G124</f>
        <v>0.22730895378809468</v>
      </c>
      <c r="J179" s="444">
        <f>J77*Calc_SEC_death_rates!$G124</f>
        <v>0.22753137781885768</v>
      </c>
      <c r="K179" s="444">
        <f>K77*Calc_SEC_death_rates!$G124</f>
        <v>0.22620011577837196</v>
      </c>
      <c r="L179" s="444">
        <f>L77*Calc_SEC_death_rates!$G124</f>
        <v>0.22331044668118591</v>
      </c>
      <c r="M179" s="444">
        <f>M77*Calc_SEC_death_rates!$G124</f>
        <v>0.22002474037293288</v>
      </c>
      <c r="N179" s="444">
        <f>N77*Calc_SEC_death_rates!$G124</f>
        <v>0.21648695667663106</v>
      </c>
    </row>
    <row r="180" spans="1:14" ht="13.15">
      <c r="B180" s="329" t="str">
        <f t="shared" si="64"/>
        <v>25-29</v>
      </c>
      <c r="C180" s="444">
        <f>C78*Calc_SEC_death_rates!$G125</f>
        <v>0.39426706852020726</v>
      </c>
      <c r="D180" s="444">
        <f>D78*Calc_SEC_death_rates!$G125</f>
        <v>0.40911891348774632</v>
      </c>
      <c r="E180" s="444">
        <f>E78*Calc_SEC_death_rates!$G125</f>
        <v>0.42325348051691325</v>
      </c>
      <c r="F180" s="444">
        <f>F78*Calc_SEC_death_rates!$G125</f>
        <v>0.4380638689575973</v>
      </c>
      <c r="G180" s="444">
        <f>G78*Calc_SEC_death_rates!$G125</f>
        <v>0.45101247455104854</v>
      </c>
      <c r="H180" s="444">
        <f>H78*Calc_SEC_death_rates!$G125</f>
        <v>0.47010655612971752</v>
      </c>
      <c r="I180" s="444">
        <f>I78*Calc_SEC_death_rates!$G125</f>
        <v>0.48504278820654101</v>
      </c>
      <c r="J180" s="444">
        <f>J78*Calc_SEC_death_rates!$G125</f>
        <v>0.48993690081746888</v>
      </c>
      <c r="K180" s="444">
        <f>K78*Calc_SEC_death_rates!$G125</f>
        <v>0.49129359318961657</v>
      </c>
      <c r="L180" s="444">
        <f>L78*Calc_SEC_death_rates!$G125</f>
        <v>0.4891430247211096</v>
      </c>
      <c r="M180" s="444">
        <f>M78*Calc_SEC_death_rates!$G125</f>
        <v>0.48514531661133065</v>
      </c>
      <c r="N180" s="444">
        <f>N78*Calc_SEC_death_rates!$G125</f>
        <v>0.47980240841326122</v>
      </c>
    </row>
    <row r="181" spans="1:14" ht="13.15">
      <c r="B181" s="329" t="str">
        <f t="shared" si="64"/>
        <v>30-34</v>
      </c>
      <c r="C181" s="444">
        <f>C79*Calc_SEC_death_rates!$G126</f>
        <v>0.95066261142963937</v>
      </c>
      <c r="D181" s="444">
        <f>D79*Calc_SEC_death_rates!$G126</f>
        <v>0.96796661962582797</v>
      </c>
      <c r="E181" s="444">
        <f>E79*Calc_SEC_death_rates!$G126</f>
        <v>0.98108061955709847</v>
      </c>
      <c r="F181" s="444">
        <f>F79*Calc_SEC_death_rates!$G126</f>
        <v>0.99609564980320631</v>
      </c>
      <c r="G181" s="444">
        <f>G79*Calc_SEC_death_rates!$G126</f>
        <v>1.0117093858538035</v>
      </c>
      <c r="H181" s="444">
        <f>H79*Calc_SEC_death_rates!$G126</f>
        <v>1.0374502270787411</v>
      </c>
      <c r="I181" s="444">
        <f>I79*Calc_SEC_death_rates!$G126</f>
        <v>1.0621355626971172</v>
      </c>
      <c r="J181" s="444">
        <f>J79*Calc_SEC_death_rates!$G126</f>
        <v>1.0770319442594281</v>
      </c>
      <c r="K181" s="444">
        <f>K79*Calc_SEC_death_rates!$G126</f>
        <v>1.0870541622838783</v>
      </c>
      <c r="L181" s="444">
        <f>L79*Calc_SEC_death_rates!$G126</f>
        <v>1.0913627193028435</v>
      </c>
      <c r="M181" s="444">
        <f>M79*Calc_SEC_death_rates!$G126</f>
        <v>1.0913320984582708</v>
      </c>
      <c r="N181" s="444">
        <f>N79*Calc_SEC_death_rates!$G126</f>
        <v>1.0875134278565926</v>
      </c>
    </row>
    <row r="182" spans="1:14" ht="13.15">
      <c r="B182" s="329" t="str">
        <f t="shared" si="64"/>
        <v>35-39</v>
      </c>
      <c r="C182" s="444">
        <f>C80*Calc_SEC_death_rates!$G127</f>
        <v>1.0772089664596569</v>
      </c>
      <c r="D182" s="444">
        <f>D80*Calc_SEC_death_rates!$G127</f>
        <v>1.0985618172101639</v>
      </c>
      <c r="E182" s="444">
        <f>E80*Calc_SEC_death_rates!$G127</f>
        <v>1.1143752613273785</v>
      </c>
      <c r="F182" s="444">
        <f>F80*Calc_SEC_death_rates!$G127</f>
        <v>1.1291646141122909</v>
      </c>
      <c r="G182" s="444">
        <f>G80*Calc_SEC_death_rates!$G127</f>
        <v>1.1427471364817827</v>
      </c>
      <c r="H182" s="444">
        <f>H80*Calc_SEC_death_rates!$G127</f>
        <v>1.1637165140327717</v>
      </c>
      <c r="I182" s="444">
        <f>I80*Calc_SEC_death_rates!$G127</f>
        <v>1.1840029642768379</v>
      </c>
      <c r="J182" s="444">
        <f>J80*Calc_SEC_death_rates!$G127</f>
        <v>1.1976538462143771</v>
      </c>
      <c r="K182" s="444">
        <f>K80*Calc_SEC_death_rates!$G127</f>
        <v>1.2088491168894535</v>
      </c>
      <c r="L182" s="444">
        <f>L80*Calc_SEC_death_rates!$G127</f>
        <v>1.2164741977344966</v>
      </c>
      <c r="M182" s="444">
        <f>M80*Calc_SEC_death_rates!$G127</f>
        <v>1.2210774277911118</v>
      </c>
      <c r="N182" s="444">
        <f>N80*Calc_SEC_death_rates!$G127</f>
        <v>1.2225519016251643</v>
      </c>
    </row>
    <row r="183" spans="1:14" ht="13.15">
      <c r="B183" s="329" t="str">
        <f t="shared" si="64"/>
        <v>40-44</v>
      </c>
      <c r="C183" s="444">
        <f>C81*Calc_SEC_death_rates!$G128</f>
        <v>1.1348206756355073</v>
      </c>
      <c r="D183" s="444">
        <f>D81*Calc_SEC_death_rates!$G128</f>
        <v>1.1718769690338955</v>
      </c>
      <c r="E183" s="444">
        <f>E81*Calc_SEC_death_rates!$G128</f>
        <v>1.2004241799717756</v>
      </c>
      <c r="F183" s="444">
        <f>F81*Calc_SEC_death_rates!$G128</f>
        <v>1.2252669596224377</v>
      </c>
      <c r="G183" s="444">
        <f>G81*Calc_SEC_death_rates!$G128</f>
        <v>1.2463193376695414</v>
      </c>
      <c r="H183" s="444">
        <f>H81*Calc_SEC_death_rates!$G128</f>
        <v>1.2721430503403093</v>
      </c>
      <c r="I183" s="444">
        <f>I81*Calc_SEC_death_rates!$G128</f>
        <v>1.2951567839290945</v>
      </c>
      <c r="J183" s="444">
        <f>J81*Calc_SEC_death_rates!$G128</f>
        <v>1.3102811212034351</v>
      </c>
      <c r="K183" s="444">
        <f>K81*Calc_SEC_death_rates!$G128</f>
        <v>1.3224745728562068</v>
      </c>
      <c r="L183" s="444">
        <f>L81*Calc_SEC_death_rates!$G128</f>
        <v>1.3312779579675562</v>
      </c>
      <c r="M183" s="444">
        <f>M81*Calc_SEC_death_rates!$G128</f>
        <v>1.3375927504827563</v>
      </c>
      <c r="N183" s="444">
        <f>N81*Calc_SEC_death_rates!$G128</f>
        <v>1.3414307909556453</v>
      </c>
    </row>
    <row r="184" spans="1:14" ht="13.15">
      <c r="B184" s="329" t="str">
        <f t="shared" si="64"/>
        <v>45-49</v>
      </c>
      <c r="C184" s="444">
        <f>C82*Calc_SEC_death_rates!$G129</f>
        <v>1.5288482281509261</v>
      </c>
      <c r="D184" s="444">
        <f>D82*Calc_SEC_death_rates!$G129</f>
        <v>1.4906974350735465</v>
      </c>
      <c r="E184" s="444">
        <f>E82*Calc_SEC_death_rates!$G129</f>
        <v>1.468423028359034</v>
      </c>
      <c r="F184" s="444">
        <f>F82*Calc_SEC_death_rates!$G129</f>
        <v>1.4595319479874085</v>
      </c>
      <c r="G184" s="444">
        <f>G82*Calc_SEC_death_rates!$G129</f>
        <v>1.4584714467633724</v>
      </c>
      <c r="H184" s="444">
        <f>H82*Calc_SEC_death_rates!$G129</f>
        <v>1.470770234389329</v>
      </c>
      <c r="I184" s="444">
        <f>I82*Calc_SEC_death_rates!$G129</f>
        <v>1.4852517754331582</v>
      </c>
      <c r="J184" s="444">
        <f>J82*Calc_SEC_death_rates!$G129</f>
        <v>1.4944614712245214</v>
      </c>
      <c r="K184" s="444">
        <f>K82*Calc_SEC_death_rates!$G129</f>
        <v>1.5026739668105884</v>
      </c>
      <c r="L184" s="444">
        <f>L82*Calc_SEC_death_rates!$G129</f>
        <v>1.5087010245791244</v>
      </c>
      <c r="M184" s="444">
        <f>M82*Calc_SEC_death_rates!$G129</f>
        <v>1.5131858849210944</v>
      </c>
      <c r="N184" s="444">
        <f>N82*Calc_SEC_death_rates!$G129</f>
        <v>1.5159690918771449</v>
      </c>
    </row>
    <row r="185" spans="1:14" ht="13.15">
      <c r="B185" s="329" t="str">
        <f t="shared" si="64"/>
        <v>50-54</v>
      </c>
      <c r="C185" s="444">
        <f>C83*Calc_SEC_death_rates!$G130</f>
        <v>1.5139117314884802</v>
      </c>
      <c r="D185" s="444">
        <f>D83*Calc_SEC_death_rates!$G130</f>
        <v>1.5007336547495682</v>
      </c>
      <c r="E185" s="444">
        <f>E83*Calc_SEC_death_rates!$G130</f>
        <v>1.4801494185267472</v>
      </c>
      <c r="F185" s="444">
        <f>F83*Calc_SEC_death_rates!$G130</f>
        <v>1.4613037896116987</v>
      </c>
      <c r="G185" s="444">
        <f>G83*Calc_SEC_death_rates!$G130</f>
        <v>1.4456342978248962</v>
      </c>
      <c r="H185" s="444">
        <f>H83*Calc_SEC_death_rates!$G130</f>
        <v>1.4418543947079705</v>
      </c>
      <c r="I185" s="444">
        <f>I83*Calc_SEC_death_rates!$G130</f>
        <v>1.4413908151407444</v>
      </c>
      <c r="J185" s="444">
        <f>J83*Calc_SEC_death_rates!$G130</f>
        <v>1.4380339303065923</v>
      </c>
      <c r="K185" s="444">
        <f>K83*Calc_SEC_death_rates!$G130</f>
        <v>1.4358138606462352</v>
      </c>
      <c r="L185" s="444">
        <f>L83*Calc_SEC_death_rates!$G130</f>
        <v>1.4334652053088077</v>
      </c>
      <c r="M185" s="444">
        <f>M83*Calc_SEC_death_rates!$G130</f>
        <v>1.4313256190260337</v>
      </c>
      <c r="N185" s="444">
        <f>N83*Calc_SEC_death_rates!$G130</f>
        <v>1.4290001769162031</v>
      </c>
    </row>
    <row r="186" spans="1:14" ht="13.15">
      <c r="B186" s="329" t="str">
        <f t="shared" si="64"/>
        <v>55-59</v>
      </c>
      <c r="C186" s="444">
        <f>C84*Calc_SEC_death_rates!$G131</f>
        <v>1.1801432365302023</v>
      </c>
      <c r="D186" s="444">
        <f>D84*Calc_SEC_death_rates!$G131</f>
        <v>1.0938093766661827</v>
      </c>
      <c r="E186" s="444">
        <f>E84*Calc_SEC_death_rates!$G131</f>
        <v>1.0379259093597037</v>
      </c>
      <c r="F186" s="444">
        <f>F84*Calc_SEC_death_rates!$G131</f>
        <v>1.0010977241455068</v>
      </c>
      <c r="G186" s="444">
        <f>G84*Calc_SEC_death_rates!$G131</f>
        <v>0.9751359846033667</v>
      </c>
      <c r="H186" s="444">
        <f>H84*Calc_SEC_death_rates!$G131</f>
        <v>0.96231931902496803</v>
      </c>
      <c r="I186" s="444">
        <f>I84*Calc_SEC_death_rates!$G131</f>
        <v>0.95360838544299831</v>
      </c>
      <c r="J186" s="444">
        <f>J84*Calc_SEC_death_rates!$G131</f>
        <v>0.94361546567134524</v>
      </c>
      <c r="K186" s="444">
        <f>K84*Calc_SEC_death_rates!$G131</f>
        <v>0.93558914866272802</v>
      </c>
      <c r="L186" s="444">
        <f>L84*Calc_SEC_death_rates!$G131</f>
        <v>0.9284117763290497</v>
      </c>
      <c r="M186" s="444">
        <f>M84*Calc_SEC_death_rates!$G131</f>
        <v>0.92230496474993784</v>
      </c>
      <c r="N186" s="444">
        <f>N84*Calc_SEC_death_rates!$G131</f>
        <v>0.91687448672690974</v>
      </c>
    </row>
    <row r="187" spans="1:14" ht="13.15">
      <c r="B187" s="329" t="str">
        <f t="shared" si="64"/>
        <v>60-64</v>
      </c>
      <c r="C187" s="444">
        <f>C85*Calc_SEC_death_rates!$G132</f>
        <v>0.11164203489871267</v>
      </c>
      <c r="D187" s="444">
        <f>D85*Calc_SEC_death_rates!$G132</f>
        <v>0.10037089483422444</v>
      </c>
      <c r="E187" s="444">
        <f>E85*Calc_SEC_death_rates!$G132</f>
        <v>9.1815257100410649E-2</v>
      </c>
      <c r="F187" s="444">
        <f>F85*Calc_SEC_death_rates!$G132</f>
        <v>8.5840391203118635E-2</v>
      </c>
      <c r="G187" s="444">
        <f>G85*Calc_SEC_death_rates!$G132</f>
        <v>8.1674448606949043E-2</v>
      </c>
      <c r="H187" s="444">
        <f>H85*Calc_SEC_death_rates!$G132</f>
        <v>7.9400028927248498E-2</v>
      </c>
      <c r="I187" s="444">
        <f>I85*Calc_SEC_death_rates!$G132</f>
        <v>7.7820960935340688E-2</v>
      </c>
      <c r="J187" s="444">
        <f>J85*Calc_SEC_death_rates!$G132</f>
        <v>7.6246542773589471E-2</v>
      </c>
      <c r="K187" s="444">
        <f>K85*Calc_SEC_death_rates!$G132</f>
        <v>7.4993863495205371E-2</v>
      </c>
      <c r="L187" s="444">
        <f>L85*Calc_SEC_death_rates!$G132</f>
        <v>7.3904685768355766E-2</v>
      </c>
      <c r="M187" s="444">
        <f>M85*Calc_SEC_death_rates!$G132</f>
        <v>7.2988148989218127E-2</v>
      </c>
      <c r="N187" s="444">
        <f>N85*Calc_SEC_death_rates!$G132</f>
        <v>7.2191570867481472E-2</v>
      </c>
    </row>
    <row r="188" spans="1:14" ht="13.15">
      <c r="B188" s="329" t="str">
        <f t="shared" si="64"/>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row>
    <row r="189" spans="1:14" ht="13.15">
      <c r="B189" s="329" t="str">
        <f t="shared" si="64"/>
        <v>Total</v>
      </c>
      <c r="C189" s="444">
        <f>SUM(C179:C188)</f>
        <v>7.9994807028876878</v>
      </c>
      <c r="D189" s="444">
        <f t="shared" ref="D189:N189" si="66">SUM(D179:D188)</f>
        <v>7.9859021798802186</v>
      </c>
      <c r="E189" s="444">
        <f t="shared" si="66"/>
        <v>7.9761673623396581</v>
      </c>
      <c r="F189" s="444">
        <f t="shared" si="66"/>
        <v>7.9921568191315711</v>
      </c>
      <c r="G189" s="444">
        <f t="shared" si="66"/>
        <v>8.0193122386519207</v>
      </c>
      <c r="H189" s="444">
        <f t="shared" si="66"/>
        <v>8.1171880622743302</v>
      </c>
      <c r="I189" s="444">
        <f t="shared" si="66"/>
        <v>8.2117189898499277</v>
      </c>
      <c r="J189" s="444">
        <f t="shared" si="66"/>
        <v>8.2547926002896155</v>
      </c>
      <c r="K189" s="444">
        <f t="shared" si="66"/>
        <v>8.2849424006122838</v>
      </c>
      <c r="L189" s="444">
        <f t="shared" si="66"/>
        <v>8.2960510383925303</v>
      </c>
      <c r="M189" s="444">
        <f t="shared" si="66"/>
        <v>8.2949769514026848</v>
      </c>
      <c r="N189" s="444">
        <f t="shared" si="66"/>
        <v>8.2818208119150345</v>
      </c>
    </row>
    <row r="190" spans="1:14">
      <c r="A190" s="300">
        <f>SUM(C190:N190)</f>
        <v>0</v>
      </c>
      <c r="C190" s="300">
        <f>SUM(C179:C188)-C189</f>
        <v>0</v>
      </c>
      <c r="D190" s="300">
        <f t="shared" ref="D190:N190" si="67">SUM(D179:D188)-D189</f>
        <v>0</v>
      </c>
      <c r="E190" s="300">
        <f t="shared" si="67"/>
        <v>0</v>
      </c>
      <c r="F190" s="300">
        <f t="shared" si="67"/>
        <v>0</v>
      </c>
      <c r="G190" s="300">
        <f t="shared" si="67"/>
        <v>0</v>
      </c>
      <c r="H190" s="300">
        <f t="shared" si="67"/>
        <v>0</v>
      </c>
      <c r="I190" s="300">
        <f t="shared" si="67"/>
        <v>0</v>
      </c>
      <c r="J190" s="300">
        <f t="shared" si="67"/>
        <v>0</v>
      </c>
      <c r="K190" s="300">
        <f t="shared" si="67"/>
        <v>0</v>
      </c>
      <c r="L190" s="300">
        <f t="shared" si="67"/>
        <v>0</v>
      </c>
      <c r="M190" s="300">
        <f t="shared" si="67"/>
        <v>0</v>
      </c>
      <c r="N190" s="300">
        <f t="shared" si="67"/>
        <v>0</v>
      </c>
    </row>
    <row r="192" spans="1:14" ht="13.15">
      <c r="B192" s="332" t="s">
        <v>47</v>
      </c>
      <c r="C192" s="320"/>
      <c r="D192" s="320"/>
      <c r="E192" s="320"/>
      <c r="F192" s="320"/>
      <c r="G192" s="320"/>
      <c r="H192" s="330"/>
      <c r="I192" s="320"/>
      <c r="J192" s="320"/>
      <c r="K192" s="320"/>
      <c r="L192" s="320"/>
    </row>
    <row r="193" spans="1:14">
      <c r="C193" s="320"/>
      <c r="D193" s="320"/>
      <c r="E193" s="320"/>
      <c r="F193" s="320"/>
      <c r="G193" s="320"/>
      <c r="H193" s="330"/>
      <c r="I193" s="320"/>
      <c r="J193" s="320"/>
      <c r="K193" s="320"/>
      <c r="L193" s="320"/>
    </row>
    <row r="194" spans="1:14" ht="13.15">
      <c r="B194" s="329" t="str">
        <f t="shared" ref="B194:B205" si="68">B178</f>
        <v>Age group</v>
      </c>
      <c r="C194" s="329" t="str">
        <f t="shared" ref="C194:N194" si="69">C178</f>
        <v>2018/19</v>
      </c>
      <c r="D194" s="329" t="str">
        <f t="shared" si="69"/>
        <v>2019/20</v>
      </c>
      <c r="E194" s="329" t="str">
        <f t="shared" si="69"/>
        <v>2020/21</v>
      </c>
      <c r="F194" s="329" t="str">
        <f t="shared" si="69"/>
        <v>2021/22</v>
      </c>
      <c r="G194" s="329" t="str">
        <f t="shared" si="69"/>
        <v>2022/23</v>
      </c>
      <c r="H194" s="329" t="str">
        <f t="shared" si="69"/>
        <v>2023/24</v>
      </c>
      <c r="I194" s="329" t="str">
        <f t="shared" si="69"/>
        <v>2024/25</v>
      </c>
      <c r="J194" s="329" t="str">
        <f t="shared" si="69"/>
        <v>2025/26</v>
      </c>
      <c r="K194" s="329" t="str">
        <f t="shared" si="69"/>
        <v>2026/27</v>
      </c>
      <c r="L194" s="329" t="str">
        <f t="shared" si="69"/>
        <v>2027/28</v>
      </c>
      <c r="M194" s="329" t="str">
        <f t="shared" si="69"/>
        <v>2028/29</v>
      </c>
      <c r="N194" s="329" t="str">
        <f t="shared" si="69"/>
        <v>2029/30</v>
      </c>
    </row>
    <row r="195" spans="1:14" ht="13.15">
      <c r="B195" s="329" t="str">
        <f t="shared" si="68"/>
        <v>20-24</v>
      </c>
      <c r="C195" s="444">
        <f>C93*Calc_SEC_death_rates!$G140</f>
        <v>0.38422294651570965</v>
      </c>
      <c r="D195" s="444">
        <f>D93*Calc_SEC_death_rates!$G140</f>
        <v>0.47997101083860438</v>
      </c>
      <c r="E195" s="444">
        <f>E93*Calc_SEC_death_rates!$G140</f>
        <v>0.53691878407062432</v>
      </c>
      <c r="F195" s="444">
        <f>F93*Calc_SEC_death_rates!$G140</f>
        <v>0.57391001570399058</v>
      </c>
      <c r="G195" s="444">
        <f>G93*Calc_SEC_death_rates!$G140</f>
        <v>0.59806336635345614</v>
      </c>
      <c r="H195" s="444">
        <f>H93*Calc_SEC_death_rates!$G140</f>
        <v>0.62972015639286694</v>
      </c>
      <c r="I195" s="444">
        <f>I93*Calc_SEC_death_rates!$G140</f>
        <v>0.65001375140971807</v>
      </c>
      <c r="J195" s="444">
        <f>J93*Calc_SEC_death_rates!$G140</f>
        <v>0.65087215060372605</v>
      </c>
      <c r="K195" s="444">
        <f>K93*Calc_SEC_death_rates!$G140</f>
        <v>0.64756517866748364</v>
      </c>
      <c r="L195" s="444">
        <f>L93*Calc_SEC_death_rates!$G140</f>
        <v>0.63998798074313967</v>
      </c>
      <c r="M195" s="444">
        <f>M93*Calc_SEC_death_rates!$G140</f>
        <v>0.63114013223142773</v>
      </c>
      <c r="N195" s="444">
        <f>N93*Calc_SEC_death_rates!$G140</f>
        <v>0.62144548168772695</v>
      </c>
    </row>
    <row r="196" spans="1:14" ht="13.15">
      <c r="B196" s="329" t="str">
        <f t="shared" si="68"/>
        <v>25-29</v>
      </c>
      <c r="C196" s="444">
        <f>C94*Calc_SEC_death_rates!$G141</f>
        <v>0.30493954452422795</v>
      </c>
      <c r="D196" s="444">
        <f>D94*Calc_SEC_death_rates!$G141</f>
        <v>0.3046770892015857</v>
      </c>
      <c r="E196" s="444">
        <f>E94*Calc_SEC_death_rates!$G141</f>
        <v>0.3060119602338468</v>
      </c>
      <c r="F196" s="444">
        <f>F94*Calc_SEC_death_rates!$G141</f>
        <v>0.30842117861880741</v>
      </c>
      <c r="G196" s="444">
        <f>G94*Calc_SEC_death_rates!$G141</f>
        <v>0.31138550684138649</v>
      </c>
      <c r="H196" s="444">
        <f>H94*Calc_SEC_death_rates!$G141</f>
        <v>0.31969597773017655</v>
      </c>
      <c r="I196" s="444">
        <f>I94*Calc_SEC_death_rates!$G141</f>
        <v>0.32652880450090344</v>
      </c>
      <c r="J196" s="444">
        <f>J94*Calc_SEC_death_rates!$G141</f>
        <v>0.32786339349403187</v>
      </c>
      <c r="K196" s="444">
        <f>K94*Calc_SEC_death_rates!$G141</f>
        <v>0.32752187652579723</v>
      </c>
      <c r="L196" s="444">
        <f>L94*Calc_SEC_death_rates!$G141</f>
        <v>0.3253360482708117</v>
      </c>
      <c r="M196" s="444">
        <f>M94*Calc_SEC_death_rates!$G141</f>
        <v>0.32221872807395141</v>
      </c>
      <c r="N196" s="444">
        <f>N94*Calc_SEC_death_rates!$G141</f>
        <v>0.31839956071281117</v>
      </c>
    </row>
    <row r="197" spans="1:14" ht="13.15">
      <c r="B197" s="329" t="str">
        <f t="shared" si="68"/>
        <v>30-34</v>
      </c>
      <c r="C197" s="444">
        <f>C95*Calc_SEC_death_rates!$G142</f>
        <v>0.36968720624703927</v>
      </c>
      <c r="D197" s="444">
        <f>D95*Calc_SEC_death_rates!$G142</f>
        <v>0.39355619124806307</v>
      </c>
      <c r="E197" s="444">
        <f>E95*Calc_SEC_death_rates!$G142</f>
        <v>0.40858947649545968</v>
      </c>
      <c r="F197" s="444">
        <f>F95*Calc_SEC_death_rates!$G142</f>
        <v>0.41832947508004226</v>
      </c>
      <c r="G197" s="444">
        <f>G95*Calc_SEC_death_rates!$G142</f>
        <v>0.42550237489839793</v>
      </c>
      <c r="H197" s="444">
        <f>H95*Calc_SEC_death_rates!$G142</f>
        <v>0.4353524318489041</v>
      </c>
      <c r="I197" s="444">
        <f>I95*Calc_SEC_death_rates!$G142</f>
        <v>0.44403363097284348</v>
      </c>
      <c r="J197" s="444">
        <f>J95*Calc_SEC_death_rates!$G142</f>
        <v>0.44845353124955201</v>
      </c>
      <c r="K197" s="444">
        <f>K95*Calc_SEC_death_rates!$G142</f>
        <v>0.45090849779926606</v>
      </c>
      <c r="L197" s="444">
        <f>L95*Calc_SEC_death_rates!$G142</f>
        <v>0.45118976713542386</v>
      </c>
      <c r="M197" s="444">
        <f>M95*Calc_SEC_death_rates!$G142</f>
        <v>0.44991409646648867</v>
      </c>
      <c r="N197" s="444">
        <f>N95*Calc_SEC_death_rates!$G142</f>
        <v>0.44731258200453411</v>
      </c>
    </row>
    <row r="198" spans="1:14" ht="13.15">
      <c r="B198" s="329" t="str">
        <f t="shared" si="68"/>
        <v>35-39</v>
      </c>
      <c r="C198" s="444">
        <f>C96*Calc_SEC_death_rates!$G143</f>
        <v>0.77431569203242256</v>
      </c>
      <c r="D198" s="444">
        <f>D96*Calc_SEC_death_rates!$G143</f>
        <v>0.79978602950585198</v>
      </c>
      <c r="E198" s="444">
        <f>E96*Calc_SEC_death_rates!$G143</f>
        <v>0.8248852769026459</v>
      </c>
      <c r="F198" s="444">
        <f>F96*Calc_SEC_death_rates!$G143</f>
        <v>0.84649261507295326</v>
      </c>
      <c r="G198" s="444">
        <f>G96*Calc_SEC_death_rates!$G143</f>
        <v>0.8654099767999206</v>
      </c>
      <c r="H198" s="444">
        <f>H96*Calc_SEC_death_rates!$G143</f>
        <v>0.88807726991345792</v>
      </c>
      <c r="I198" s="444">
        <f>I96*Calc_SEC_death_rates!$G143</f>
        <v>0.90804560400267276</v>
      </c>
      <c r="J198" s="444">
        <f>J96*Calc_SEC_death_rates!$G143</f>
        <v>0.92092578392121427</v>
      </c>
      <c r="K198" s="444">
        <f>K96*Calc_SEC_death_rates!$G143</f>
        <v>0.93048392244133304</v>
      </c>
      <c r="L198" s="444">
        <f>L96*Calc_SEC_death_rates!$G143</f>
        <v>0.93626206626250397</v>
      </c>
      <c r="M198" s="444">
        <f>M96*Calc_SEC_death_rates!$G143</f>
        <v>0.93905999708416776</v>
      </c>
      <c r="N198" s="444">
        <f>N96*Calc_SEC_death_rates!$G143</f>
        <v>0.9390749109706682</v>
      </c>
    </row>
    <row r="199" spans="1:14" ht="13.15">
      <c r="B199" s="329" t="str">
        <f t="shared" si="68"/>
        <v>40-44</v>
      </c>
      <c r="C199" s="444">
        <f>C97*Calc_SEC_death_rates!$G144</f>
        <v>0.84928607873697715</v>
      </c>
      <c r="D199" s="444">
        <f>D97*Calc_SEC_death_rates!$G144</f>
        <v>0.86014652247402568</v>
      </c>
      <c r="E199" s="444">
        <f>E97*Calc_SEC_death_rates!$G144</f>
        <v>0.87038154995818051</v>
      </c>
      <c r="F199" s="444">
        <f>F97*Calc_SEC_death_rates!$G144</f>
        <v>0.88036042726818919</v>
      </c>
      <c r="G199" s="444">
        <f>G97*Calc_SEC_death_rates!$G144</f>
        <v>0.89142960208118871</v>
      </c>
      <c r="H199" s="444">
        <f>H97*Calc_SEC_death_rates!$G144</f>
        <v>0.90899886009555853</v>
      </c>
      <c r="I199" s="444">
        <f>I97*Calc_SEC_death_rates!$G144</f>
        <v>0.92604830847069874</v>
      </c>
      <c r="J199" s="444">
        <f>J97*Calc_SEC_death_rates!$G144</f>
        <v>0.93784933656203529</v>
      </c>
      <c r="K199" s="444">
        <f>K97*Calc_SEC_death_rates!$G144</f>
        <v>0.94765102230697595</v>
      </c>
      <c r="L199" s="444">
        <f>L97*Calc_SEC_death_rates!$G144</f>
        <v>0.95478058429344081</v>
      </c>
      <c r="M199" s="444">
        <f>M97*Calc_SEC_death_rates!$G144</f>
        <v>0.95977985763412943</v>
      </c>
      <c r="N199" s="444">
        <f>N97*Calc_SEC_death_rates!$G144</f>
        <v>0.96262173890602132</v>
      </c>
    </row>
    <row r="200" spans="1:14" ht="13.15">
      <c r="B200" s="329" t="str">
        <f t="shared" si="68"/>
        <v>45-49</v>
      </c>
      <c r="C200" s="444">
        <f>C98*Calc_SEC_death_rates!$G145</f>
        <v>1.8407345024701534</v>
      </c>
      <c r="D200" s="444">
        <f>D98*Calc_SEC_death_rates!$G145</f>
        <v>1.8052677558508838</v>
      </c>
      <c r="E200" s="444">
        <f>E98*Calc_SEC_death_rates!$G145</f>
        <v>1.7785828034823985</v>
      </c>
      <c r="F200" s="444">
        <f>F98*Calc_SEC_death_rates!$G145</f>
        <v>1.7574516392797415</v>
      </c>
      <c r="G200" s="444">
        <f>G98*Calc_SEC_death_rates!$G145</f>
        <v>1.7448546012739512</v>
      </c>
      <c r="H200" s="444">
        <f>H98*Calc_SEC_death_rates!$G145</f>
        <v>1.7503115502032771</v>
      </c>
      <c r="I200" s="444">
        <f>I98*Calc_SEC_death_rates!$G145</f>
        <v>1.7603737633192957</v>
      </c>
      <c r="J200" s="444">
        <f>J98*Calc_SEC_death_rates!$G145</f>
        <v>1.7657290445078384</v>
      </c>
      <c r="K200" s="444">
        <f>K98*Calc_SEC_death_rates!$G145</f>
        <v>1.7715856305754758</v>
      </c>
      <c r="L200" s="444">
        <f>L98*Calc_SEC_death_rates!$G145</f>
        <v>1.7760542971410298</v>
      </c>
      <c r="M200" s="444">
        <f>M98*Calc_SEC_death_rates!$G145</f>
        <v>1.779552866506128</v>
      </c>
      <c r="N200" s="444">
        <f>N98*Calc_SEC_death_rates!$G145</f>
        <v>1.7815327482488381</v>
      </c>
    </row>
    <row r="201" spans="1:14" ht="13.15">
      <c r="B201" s="329" t="str">
        <f t="shared" si="68"/>
        <v>50-54</v>
      </c>
      <c r="C201" s="444">
        <f>C99*Calc_SEC_death_rates!$G146</f>
        <v>1.5944164312498217</v>
      </c>
      <c r="D201" s="444">
        <f>D99*Calc_SEC_death_rates!$G146</f>
        <v>1.5583644381945294</v>
      </c>
      <c r="E201" s="444">
        <f>E99*Calc_SEC_death_rates!$G146</f>
        <v>1.5226859838626488</v>
      </c>
      <c r="F201" s="444">
        <f>F99*Calc_SEC_death_rates!$G146</f>
        <v>1.4874118877028675</v>
      </c>
      <c r="G201" s="444">
        <f>G99*Calc_SEC_death_rates!$G146</f>
        <v>1.4579172863739902</v>
      </c>
      <c r="H201" s="444">
        <f>H99*Calc_SEC_death_rates!$G146</f>
        <v>1.4429401860177147</v>
      </c>
      <c r="I201" s="444">
        <f>I99*Calc_SEC_death_rates!$G146</f>
        <v>1.4329817173752482</v>
      </c>
      <c r="J201" s="444">
        <f>J99*Calc_SEC_death_rates!$G146</f>
        <v>1.4213683230933134</v>
      </c>
      <c r="K201" s="444">
        <f>K99*Calc_SEC_death_rates!$G146</f>
        <v>1.4122852166754569</v>
      </c>
      <c r="L201" s="444">
        <f>L99*Calc_SEC_death_rates!$G146</f>
        <v>1.4043096122792391</v>
      </c>
      <c r="M201" s="444">
        <f>M99*Calc_SEC_death_rates!$G146</f>
        <v>1.397669101897159</v>
      </c>
      <c r="N201" s="444">
        <f>N99*Calc_SEC_death_rates!$G146</f>
        <v>1.3917871931332879</v>
      </c>
    </row>
    <row r="202" spans="1:14" ht="13.15">
      <c r="B202" s="329" t="str">
        <f t="shared" si="68"/>
        <v>55-59</v>
      </c>
      <c r="C202" s="444">
        <f>C100*Calc_SEC_death_rates!$G147</f>
        <v>0.54995718940054694</v>
      </c>
      <c r="D202" s="444">
        <f>D100*Calc_SEC_death_rates!$G147</f>
        <v>0.52843854365832355</v>
      </c>
      <c r="E202" s="444">
        <f>E100*Calc_SEC_death_rates!$G147</f>
        <v>0.5104719074781372</v>
      </c>
      <c r="F202" s="444">
        <f>F100*Calc_SEC_death_rates!$G147</f>
        <v>0.49457721918386649</v>
      </c>
      <c r="G202" s="444">
        <f>G100*Calc_SEC_death_rates!$G147</f>
        <v>0.48124776010842862</v>
      </c>
      <c r="H202" s="444">
        <f>H100*Calc_SEC_death_rates!$G147</f>
        <v>0.47320869772628382</v>
      </c>
      <c r="I202" s="444">
        <f>I100*Calc_SEC_death_rates!$G147</f>
        <v>0.4667363705132806</v>
      </c>
      <c r="J202" s="444">
        <f>J100*Calc_SEC_death_rates!$G147</f>
        <v>0.45952379761919682</v>
      </c>
      <c r="K202" s="444">
        <f>K100*Calc_SEC_death_rates!$G147</f>
        <v>0.4533516781737828</v>
      </c>
      <c r="L202" s="444">
        <f>L100*Calc_SEC_death_rates!$G147</f>
        <v>0.44778105943495006</v>
      </c>
      <c r="M202" s="444">
        <f>M100*Calc_SEC_death_rates!$G147</f>
        <v>0.44297528577110584</v>
      </c>
      <c r="N202" s="444">
        <f>N100*Calc_SEC_death_rates!$G147</f>
        <v>0.43875999596529802</v>
      </c>
    </row>
    <row r="203" spans="1:14" ht="13.15">
      <c r="B203" s="329" t="str">
        <f t="shared" si="68"/>
        <v>60-64</v>
      </c>
      <c r="C203" s="444">
        <f>C101*Calc_SEC_death_rates!$G148</f>
        <v>8.4392213767777058E-2</v>
      </c>
      <c r="D203" s="444">
        <f>D101*Calc_SEC_death_rates!$G148</f>
        <v>8.3233080534525938E-2</v>
      </c>
      <c r="E203" s="444">
        <f>E101*Calc_SEC_death_rates!$G148</f>
        <v>8.1105402669203089E-2</v>
      </c>
      <c r="F203" s="444">
        <f>F101*Calc_SEC_death_rates!$G148</f>
        <v>7.8780462436712023E-2</v>
      </c>
      <c r="G203" s="444">
        <f>G101*Calc_SEC_death_rates!$G148</f>
        <v>7.6627973843879954E-2</v>
      </c>
      <c r="H203" s="444">
        <f>H101*Calc_SEC_death_rates!$G148</f>
        <v>7.5338801867302255E-2</v>
      </c>
      <c r="I203" s="444">
        <f>I101*Calc_SEC_death_rates!$G148</f>
        <v>7.4178916556987773E-2</v>
      </c>
      <c r="J203" s="444">
        <f>J101*Calc_SEC_death_rates!$G148</f>
        <v>7.273253317145624E-2</v>
      </c>
      <c r="K203" s="444">
        <f>K101*Calc_SEC_death_rates!$G148</f>
        <v>7.1431447296513725E-2</v>
      </c>
      <c r="L203" s="444">
        <f>L101*Calc_SEC_death_rates!$G148</f>
        <v>7.0209397684402014E-2</v>
      </c>
      <c r="M203" s="444">
        <f>M101*Calc_SEC_death_rates!$G148</f>
        <v>6.9122523803401018E-2</v>
      </c>
      <c r="N203" s="444">
        <f>N101*Calc_SEC_death_rates!$G148</f>
        <v>6.8149116562307599E-2</v>
      </c>
    </row>
    <row r="204" spans="1:14" ht="13.15">
      <c r="B204" s="329" t="str">
        <f t="shared" si="68"/>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row>
    <row r="205" spans="1:14" ht="13.15">
      <c r="B205" s="329" t="str">
        <f t="shared" si="68"/>
        <v>Total</v>
      </c>
      <c r="C205" s="444">
        <f>SUM(C195:C204)</f>
        <v>6.7519518049446754</v>
      </c>
      <c r="D205" s="444">
        <f t="shared" ref="D205:N205" si="70">SUM(D195:D204)</f>
        <v>6.8134406615063927</v>
      </c>
      <c r="E205" s="444">
        <f t="shared" si="70"/>
        <v>6.8396331451531438</v>
      </c>
      <c r="F205" s="444">
        <f t="shared" si="70"/>
        <v>6.8457349203471702</v>
      </c>
      <c r="G205" s="444">
        <f t="shared" si="70"/>
        <v>6.8524384485745999</v>
      </c>
      <c r="H205" s="444">
        <f t="shared" si="70"/>
        <v>6.9236439317955432</v>
      </c>
      <c r="I205" s="444">
        <f t="shared" si="70"/>
        <v>6.9889408671216477</v>
      </c>
      <c r="J205" s="444">
        <f t="shared" si="70"/>
        <v>7.0053178942223644</v>
      </c>
      <c r="K205" s="444">
        <f t="shared" si="70"/>
        <v>7.0127844704620852</v>
      </c>
      <c r="L205" s="444">
        <f t="shared" si="70"/>
        <v>7.0059108132449417</v>
      </c>
      <c r="M205" s="444">
        <f t="shared" si="70"/>
        <v>6.9914325894679585</v>
      </c>
      <c r="N205" s="444">
        <f t="shared" si="70"/>
        <v>6.969083328191493</v>
      </c>
    </row>
    <row r="206" spans="1:14">
      <c r="A206" s="300">
        <f>SUM(C206:N206)</f>
        <v>0</v>
      </c>
      <c r="C206" s="300">
        <f>SUM(C195:C204)-C205</f>
        <v>0</v>
      </c>
      <c r="D206" s="300">
        <f t="shared" ref="D206:N206" si="71">SUM(D195:D204)-D205</f>
        <v>0</v>
      </c>
      <c r="E206" s="300">
        <f t="shared" si="71"/>
        <v>0</v>
      </c>
      <c r="F206" s="300">
        <f t="shared" si="71"/>
        <v>0</v>
      </c>
      <c r="G206" s="300">
        <f t="shared" si="71"/>
        <v>0</v>
      </c>
      <c r="H206" s="300">
        <f t="shared" si="71"/>
        <v>0</v>
      </c>
      <c r="I206" s="300">
        <f t="shared" si="71"/>
        <v>0</v>
      </c>
      <c r="J206" s="300">
        <f t="shared" si="71"/>
        <v>0</v>
      </c>
      <c r="K206" s="300">
        <f t="shared" si="71"/>
        <v>0</v>
      </c>
      <c r="L206" s="300">
        <f t="shared" si="71"/>
        <v>0</v>
      </c>
      <c r="M206" s="300">
        <f t="shared" si="71"/>
        <v>0</v>
      </c>
      <c r="N206" s="300">
        <f t="shared" si="71"/>
        <v>0</v>
      </c>
    </row>
    <row r="208" spans="1:14" ht="15">
      <c r="B208" s="331" t="s">
        <v>165</v>
      </c>
      <c r="C208" s="320"/>
      <c r="D208" s="320"/>
      <c r="E208" s="320"/>
      <c r="F208" s="320"/>
      <c r="G208" s="320"/>
      <c r="H208" s="330"/>
      <c r="I208" s="320"/>
      <c r="J208" s="320"/>
      <c r="K208" s="320"/>
      <c r="L208" s="320"/>
    </row>
    <row r="209" spans="1:14">
      <c r="C209" s="320"/>
      <c r="D209" s="320"/>
      <c r="E209" s="320"/>
      <c r="F209" s="320"/>
      <c r="G209" s="320"/>
      <c r="H209" s="330"/>
      <c r="I209" s="320"/>
      <c r="J209" s="320"/>
      <c r="K209" s="320"/>
      <c r="L209" s="320"/>
    </row>
    <row r="210" spans="1:14" ht="13.15">
      <c r="B210" s="332" t="s">
        <v>46</v>
      </c>
      <c r="C210" s="320"/>
      <c r="D210" s="320"/>
      <c r="E210" s="320"/>
      <c r="F210" s="320"/>
      <c r="G210" s="320"/>
      <c r="H210" s="330"/>
      <c r="I210" s="320"/>
      <c r="J210" s="320"/>
      <c r="K210" s="320"/>
      <c r="L210" s="320"/>
    </row>
    <row r="211" spans="1:14">
      <c r="C211" s="320"/>
      <c r="D211" s="320"/>
      <c r="E211" s="320"/>
      <c r="F211" s="320"/>
      <c r="G211" s="320"/>
      <c r="H211" s="330"/>
      <c r="I211" s="320"/>
      <c r="J211" s="320"/>
      <c r="K211" s="320"/>
      <c r="L211" s="320"/>
    </row>
    <row r="212" spans="1:14" ht="13.15">
      <c r="B212" s="329" t="str">
        <f t="shared" ref="B212:B223" si="72">B178</f>
        <v>Age group</v>
      </c>
      <c r="C212" s="329" t="str">
        <f t="shared" ref="C212:N212" si="73">C178</f>
        <v>2018/19</v>
      </c>
      <c r="D212" s="329" t="str">
        <f t="shared" si="73"/>
        <v>2019/20</v>
      </c>
      <c r="E212" s="329" t="str">
        <f t="shared" si="73"/>
        <v>2020/21</v>
      </c>
      <c r="F212" s="329" t="str">
        <f t="shared" si="73"/>
        <v>2021/22</v>
      </c>
      <c r="G212" s="329" t="str">
        <f t="shared" si="73"/>
        <v>2022/23</v>
      </c>
      <c r="H212" s="329" t="str">
        <f t="shared" si="73"/>
        <v>2023/24</v>
      </c>
      <c r="I212" s="329" t="str">
        <f t="shared" si="73"/>
        <v>2024/25</v>
      </c>
      <c r="J212" s="329" t="str">
        <f t="shared" si="73"/>
        <v>2025/26</v>
      </c>
      <c r="K212" s="329" t="str">
        <f t="shared" si="73"/>
        <v>2026/27</v>
      </c>
      <c r="L212" s="329" t="str">
        <f t="shared" si="73"/>
        <v>2027/28</v>
      </c>
      <c r="M212" s="329" t="str">
        <f t="shared" si="73"/>
        <v>2028/29</v>
      </c>
      <c r="N212" s="329" t="str">
        <f t="shared" si="73"/>
        <v>2029/30</v>
      </c>
    </row>
    <row r="213" spans="1:14" ht="13.15">
      <c r="B213" s="329" t="str">
        <f t="shared" si="72"/>
        <v>20-24</v>
      </c>
      <c r="C213" s="444">
        <f t="shared" ref="C213:C222" si="74">C111+C145+C179</f>
        <v>111.44055179015621</v>
      </c>
      <c r="D213" s="444">
        <f t="shared" ref="D213:N213" si="75">D111+D145+D179</f>
        <v>156.70698804107198</v>
      </c>
      <c r="E213" s="444">
        <f t="shared" si="75"/>
        <v>183.23366694394258</v>
      </c>
      <c r="F213" s="444">
        <f t="shared" si="75"/>
        <v>201.21238549898879</v>
      </c>
      <c r="G213" s="444">
        <f t="shared" si="75"/>
        <v>212.32767574896957</v>
      </c>
      <c r="H213" s="444">
        <f t="shared" si="75"/>
        <v>225.5026100119841</v>
      </c>
      <c r="I213" s="444">
        <f t="shared" si="75"/>
        <v>233.60201818076641</v>
      </c>
      <c r="J213" s="444">
        <f t="shared" si="75"/>
        <v>233.83060003648416</v>
      </c>
      <c r="K213" s="444">
        <f t="shared" si="75"/>
        <v>232.46248191266039</v>
      </c>
      <c r="L213" s="444">
        <f t="shared" si="75"/>
        <v>229.49281212302887</v>
      </c>
      <c r="M213" s="444">
        <f t="shared" si="75"/>
        <v>226.11614080425309</v>
      </c>
      <c r="N213" s="444">
        <f t="shared" si="75"/>
        <v>222.48041331718917</v>
      </c>
    </row>
    <row r="214" spans="1:14" ht="13.15">
      <c r="B214" s="329" t="str">
        <f t="shared" si="72"/>
        <v>25-29</v>
      </c>
      <c r="C214" s="444">
        <f t="shared" si="74"/>
        <v>258.06115526407586</v>
      </c>
      <c r="D214" s="444">
        <f t="shared" ref="D214:N214" si="76">D112+D146+D180</f>
        <v>266.15093799051527</v>
      </c>
      <c r="E214" s="444">
        <f t="shared" si="76"/>
        <v>275.20130329141779</v>
      </c>
      <c r="F214" s="444">
        <f t="shared" si="76"/>
        <v>285.50599962705996</v>
      </c>
      <c r="G214" s="444">
        <f t="shared" si="76"/>
        <v>293.94519045220568</v>
      </c>
      <c r="H214" s="444">
        <f t="shared" si="76"/>
        <v>306.38966541210294</v>
      </c>
      <c r="I214" s="444">
        <f t="shared" si="76"/>
        <v>316.12428214710701</v>
      </c>
      <c r="J214" s="444">
        <f t="shared" si="76"/>
        <v>319.31399627850828</v>
      </c>
      <c r="K214" s="444">
        <f t="shared" si="76"/>
        <v>320.19821394480005</v>
      </c>
      <c r="L214" s="444">
        <f t="shared" si="76"/>
        <v>318.79659138727533</v>
      </c>
      <c r="M214" s="444">
        <f t="shared" si="76"/>
        <v>316.19110453711443</v>
      </c>
      <c r="N214" s="444">
        <f t="shared" si="76"/>
        <v>312.70889006086622</v>
      </c>
    </row>
    <row r="215" spans="1:14" ht="13.15">
      <c r="B215" s="329" t="str">
        <f t="shared" si="72"/>
        <v>30-34</v>
      </c>
      <c r="C215" s="444">
        <f t="shared" si="74"/>
        <v>215.19062422485501</v>
      </c>
      <c r="D215" s="444">
        <f t="shared" ref="D215:N215" si="77">D113+D147+D181</f>
        <v>217.78097305183726</v>
      </c>
      <c r="E215" s="444">
        <f t="shared" si="77"/>
        <v>220.61607979848853</v>
      </c>
      <c r="F215" s="444">
        <f t="shared" si="77"/>
        <v>224.51999989216819</v>
      </c>
      <c r="G215" s="444">
        <f t="shared" si="77"/>
        <v>228.03933663165603</v>
      </c>
      <c r="H215" s="444">
        <f t="shared" si="77"/>
        <v>233.84132328844854</v>
      </c>
      <c r="I215" s="444">
        <f t="shared" si="77"/>
        <v>239.40539893868444</v>
      </c>
      <c r="J215" s="444">
        <f t="shared" si="77"/>
        <v>242.7630439473987</v>
      </c>
      <c r="K215" s="444">
        <f t="shared" si="77"/>
        <v>245.02205229686137</v>
      </c>
      <c r="L215" s="444">
        <f t="shared" si="77"/>
        <v>245.99320122379882</v>
      </c>
      <c r="M215" s="444">
        <f t="shared" si="77"/>
        <v>245.98629928418941</v>
      </c>
      <c r="N215" s="444">
        <f t="shared" si="77"/>
        <v>245.12557077559046</v>
      </c>
    </row>
    <row r="216" spans="1:14" ht="13.15">
      <c r="B216" s="329" t="str">
        <f t="shared" si="72"/>
        <v>35-39</v>
      </c>
      <c r="C216" s="444">
        <f t="shared" si="74"/>
        <v>197.3237119581876</v>
      </c>
      <c r="D216" s="444">
        <f t="shared" ref="D216:N216" si="78">D114+D148+D182</f>
        <v>200.01977890195803</v>
      </c>
      <c r="E216" s="444">
        <f t="shared" si="78"/>
        <v>202.79319636991289</v>
      </c>
      <c r="F216" s="444">
        <f t="shared" si="78"/>
        <v>205.96725259294567</v>
      </c>
      <c r="G216" s="444">
        <f t="shared" si="78"/>
        <v>208.44479641672709</v>
      </c>
      <c r="H216" s="444">
        <f t="shared" si="78"/>
        <v>212.26975252036561</v>
      </c>
      <c r="I216" s="444">
        <f t="shared" si="78"/>
        <v>215.9701380703668</v>
      </c>
      <c r="J216" s="444">
        <f t="shared" si="78"/>
        <v>218.46015114109699</v>
      </c>
      <c r="K216" s="444">
        <f t="shared" si="78"/>
        <v>220.50224413104837</v>
      </c>
      <c r="L216" s="444">
        <f t="shared" si="78"/>
        <v>221.89311038103912</v>
      </c>
      <c r="M216" s="444">
        <f t="shared" si="78"/>
        <v>222.73277063603186</v>
      </c>
      <c r="N216" s="444">
        <f t="shared" si="78"/>
        <v>223.00172462274421</v>
      </c>
    </row>
    <row r="217" spans="1:14" ht="13.15">
      <c r="B217" s="329" t="str">
        <f t="shared" si="72"/>
        <v>40-44</v>
      </c>
      <c r="C217" s="444">
        <f t="shared" si="74"/>
        <v>158.67803023087973</v>
      </c>
      <c r="D217" s="444">
        <f t="shared" ref="D217:N217" si="79">D115+D149+D183</f>
        <v>162.87395819028382</v>
      </c>
      <c r="E217" s="444">
        <f t="shared" si="79"/>
        <v>166.75497028144773</v>
      </c>
      <c r="F217" s="444">
        <f t="shared" si="79"/>
        <v>170.60412353730598</v>
      </c>
      <c r="G217" s="444">
        <f t="shared" si="79"/>
        <v>173.53542146947981</v>
      </c>
      <c r="H217" s="444">
        <f t="shared" si="79"/>
        <v>177.13107205980759</v>
      </c>
      <c r="I217" s="444">
        <f t="shared" si="79"/>
        <v>180.33546585938055</v>
      </c>
      <c r="J217" s="444">
        <f t="shared" si="79"/>
        <v>182.44135330252729</v>
      </c>
      <c r="K217" s="444">
        <f t="shared" si="79"/>
        <v>184.13914913043135</v>
      </c>
      <c r="L217" s="444">
        <f t="shared" si="79"/>
        <v>185.36491775929076</v>
      </c>
      <c r="M217" s="444">
        <f t="shared" si="79"/>
        <v>186.24417891451495</v>
      </c>
      <c r="N217" s="444">
        <f t="shared" si="79"/>
        <v>186.77858125502996</v>
      </c>
    </row>
    <row r="218" spans="1:14" ht="13.15">
      <c r="B218" s="329" t="str">
        <f t="shared" si="72"/>
        <v>45-49</v>
      </c>
      <c r="C218" s="444">
        <f t="shared" si="74"/>
        <v>195.55994230815901</v>
      </c>
      <c r="D218" s="444">
        <f t="shared" ref="D218:N218" si="80">D116+D150+D184</f>
        <v>189.54305991903698</v>
      </c>
      <c r="E218" s="444">
        <f t="shared" si="80"/>
        <v>186.61474644969786</v>
      </c>
      <c r="F218" s="444">
        <f t="shared" si="80"/>
        <v>185.9149357108206</v>
      </c>
      <c r="G218" s="444">
        <f t="shared" si="80"/>
        <v>185.77984924206615</v>
      </c>
      <c r="H218" s="444">
        <f t="shared" si="80"/>
        <v>187.34646675527219</v>
      </c>
      <c r="I218" s="444">
        <f t="shared" si="80"/>
        <v>189.1911230342044</v>
      </c>
      <c r="J218" s="444">
        <f t="shared" si="80"/>
        <v>190.36425254557173</v>
      </c>
      <c r="K218" s="444">
        <f t="shared" si="80"/>
        <v>191.41035886137686</v>
      </c>
      <c r="L218" s="444">
        <f t="shared" si="80"/>
        <v>192.17808447307581</v>
      </c>
      <c r="M218" s="444">
        <f t="shared" si="80"/>
        <v>192.74936523421235</v>
      </c>
      <c r="N218" s="444">
        <f t="shared" si="80"/>
        <v>193.10388967132218</v>
      </c>
    </row>
    <row r="219" spans="1:14" ht="13.15">
      <c r="B219" s="329" t="str">
        <f t="shared" si="72"/>
        <v>50-54</v>
      </c>
      <c r="C219" s="444">
        <f t="shared" si="74"/>
        <v>209.61652578986272</v>
      </c>
      <c r="D219" s="444">
        <f t="shared" ref="D219:N219" si="81">D117+D151+D185</f>
        <v>206.83196818156731</v>
      </c>
      <c r="E219" s="444">
        <f t="shared" si="81"/>
        <v>203.91378722353568</v>
      </c>
      <c r="F219" s="444">
        <f t="shared" si="81"/>
        <v>201.6786762448908</v>
      </c>
      <c r="G219" s="444">
        <f t="shared" si="81"/>
        <v>199.51608528778925</v>
      </c>
      <c r="H219" s="444">
        <f t="shared" si="81"/>
        <v>198.9944101492076</v>
      </c>
      <c r="I219" s="444">
        <f t="shared" si="81"/>
        <v>198.93043021969743</v>
      </c>
      <c r="J219" s="444">
        <f t="shared" si="81"/>
        <v>198.46713703283842</v>
      </c>
      <c r="K219" s="444">
        <f t="shared" si="81"/>
        <v>198.16073892899772</v>
      </c>
      <c r="L219" s="444">
        <f t="shared" si="81"/>
        <v>197.836594351549</v>
      </c>
      <c r="M219" s="444">
        <f t="shared" si="81"/>
        <v>197.54130398667814</v>
      </c>
      <c r="N219" s="444">
        <f t="shared" si="81"/>
        <v>197.22036313253898</v>
      </c>
    </row>
    <row r="220" spans="1:14" ht="13.15">
      <c r="B220" s="329" t="str">
        <f t="shared" si="72"/>
        <v>55-59</v>
      </c>
      <c r="C220" s="444">
        <f t="shared" si="74"/>
        <v>291.37706791317117</v>
      </c>
      <c r="D220" s="444">
        <f t="shared" ref="D220:N220" si="82">D118+D152+D186</f>
        <v>269.61150748119189</v>
      </c>
      <c r="E220" s="444">
        <f t="shared" si="82"/>
        <v>255.80024609091302</v>
      </c>
      <c r="F220" s="444">
        <f t="shared" si="82"/>
        <v>246.88287438646586</v>
      </c>
      <c r="G220" s="444">
        <f t="shared" si="82"/>
        <v>240.48039366191202</v>
      </c>
      <c r="H220" s="444">
        <f t="shared" si="82"/>
        <v>237.31964805064217</v>
      </c>
      <c r="I220" s="444">
        <f t="shared" si="82"/>
        <v>235.17142588467738</v>
      </c>
      <c r="J220" s="444">
        <f t="shared" si="82"/>
        <v>232.70705033248555</v>
      </c>
      <c r="K220" s="444">
        <f t="shared" si="82"/>
        <v>230.72766293999521</v>
      </c>
      <c r="L220" s="444">
        <f t="shared" si="82"/>
        <v>228.95763562943182</v>
      </c>
      <c r="M220" s="444">
        <f t="shared" si="82"/>
        <v>227.45162162138425</v>
      </c>
      <c r="N220" s="444">
        <f t="shared" si="82"/>
        <v>226.11239969401237</v>
      </c>
    </row>
    <row r="221" spans="1:14" ht="13.15">
      <c r="B221" s="329" t="str">
        <f t="shared" si="72"/>
        <v>60-64</v>
      </c>
      <c r="C221" s="444">
        <f t="shared" si="74"/>
        <v>187.50134867284137</v>
      </c>
      <c r="D221" s="444">
        <f t="shared" ref="D221:N221" si="83">D119+D153+D187</f>
        <v>168.37150524812694</v>
      </c>
      <c r="E221" s="444">
        <f t="shared" si="83"/>
        <v>154.00377065503775</v>
      </c>
      <c r="F221" s="444">
        <f t="shared" si="83"/>
        <v>144.04812448049555</v>
      </c>
      <c r="G221" s="444">
        <f t="shared" si="83"/>
        <v>137.05728707562321</v>
      </c>
      <c r="H221" s="444">
        <f t="shared" si="83"/>
        <v>133.24060026245209</v>
      </c>
      <c r="I221" s="444">
        <f t="shared" si="83"/>
        <v>130.59077796465672</v>
      </c>
      <c r="J221" s="444">
        <f t="shared" si="83"/>
        <v>127.9487585123962</v>
      </c>
      <c r="K221" s="444">
        <f t="shared" si="83"/>
        <v>125.84664669652817</v>
      </c>
      <c r="L221" s="444">
        <f t="shared" si="83"/>
        <v>124.01890562289574</v>
      </c>
      <c r="M221" s="444">
        <f t="shared" si="83"/>
        <v>122.48087204450994</v>
      </c>
      <c r="N221" s="444">
        <f t="shared" si="83"/>
        <v>121.1441402003266</v>
      </c>
    </row>
    <row r="222" spans="1:14" ht="13.15">
      <c r="B222" s="329" t="str">
        <f t="shared" si="72"/>
        <v>65 plus</v>
      </c>
      <c r="C222" s="444">
        <f t="shared" si="74"/>
        <v>67.629385083542275</v>
      </c>
      <c r="D222" s="444">
        <f t="shared" ref="D222:N222" si="84">D120+D154+D188</f>
        <v>74.193550030008623</v>
      </c>
      <c r="E222" s="444">
        <f t="shared" si="84"/>
        <v>74.98907715046073</v>
      </c>
      <c r="F222" s="444">
        <f t="shared" si="84"/>
        <v>73.380565011188267</v>
      </c>
      <c r="G222" s="444">
        <f t="shared" si="84"/>
        <v>70.891970109674659</v>
      </c>
      <c r="H222" s="444">
        <f t="shared" si="84"/>
        <v>68.926105900081154</v>
      </c>
      <c r="I222" s="444">
        <f t="shared" si="84"/>
        <v>67.187857057647847</v>
      </c>
      <c r="J222" s="444">
        <f t="shared" si="84"/>
        <v>65.361849110372248</v>
      </c>
      <c r="K222" s="444">
        <f t="shared" si="84"/>
        <v>63.784704685299275</v>
      </c>
      <c r="L222" s="444">
        <f t="shared" si="84"/>
        <v>62.382824402925387</v>
      </c>
      <c r="M222" s="444">
        <f t="shared" si="84"/>
        <v>61.176633429640766</v>
      </c>
      <c r="N222" s="444">
        <f t="shared" si="84"/>
        <v>60.126845707092691</v>
      </c>
    </row>
    <row r="223" spans="1:14" ht="13.15">
      <c r="B223" s="329" t="str">
        <f t="shared" si="72"/>
        <v>Total</v>
      </c>
      <c r="C223" s="444">
        <f>SUM(C213:C222)</f>
        <v>1892.3783432357309</v>
      </c>
      <c r="D223" s="444">
        <f t="shared" ref="D223:N223" si="85">SUM(D213:D222)</f>
        <v>1912.0842270355984</v>
      </c>
      <c r="E223" s="444">
        <f t="shared" si="85"/>
        <v>1923.9208442548543</v>
      </c>
      <c r="F223" s="444">
        <f t="shared" si="85"/>
        <v>1939.7149369823296</v>
      </c>
      <c r="G223" s="444">
        <f t="shared" si="85"/>
        <v>1950.0180060961036</v>
      </c>
      <c r="H223" s="444">
        <f t="shared" si="85"/>
        <v>1980.961654410364</v>
      </c>
      <c r="I223" s="444">
        <f t="shared" si="85"/>
        <v>2006.5089173571889</v>
      </c>
      <c r="J223" s="444">
        <f t="shared" si="85"/>
        <v>2011.6581922396795</v>
      </c>
      <c r="K223" s="444">
        <f t="shared" si="85"/>
        <v>2012.2542535279988</v>
      </c>
      <c r="L223" s="444">
        <f t="shared" si="85"/>
        <v>2006.9146773543107</v>
      </c>
      <c r="M223" s="444">
        <f t="shared" si="85"/>
        <v>1998.6702904925291</v>
      </c>
      <c r="N223" s="444">
        <f t="shared" si="85"/>
        <v>1987.8028184367129</v>
      </c>
    </row>
    <row r="224" spans="1:14">
      <c r="A224" s="300">
        <f>SUM(C224:N224)</f>
        <v>0</v>
      </c>
      <c r="C224" s="300">
        <f>SUM(C213:C222)-C223</f>
        <v>0</v>
      </c>
      <c r="D224" s="300">
        <f t="shared" ref="D224:N224" si="86">SUM(D213:D222)-D223</f>
        <v>0</v>
      </c>
      <c r="E224" s="300">
        <f t="shared" si="86"/>
        <v>0</v>
      </c>
      <c r="F224" s="300">
        <f t="shared" si="86"/>
        <v>0</v>
      </c>
      <c r="G224" s="300">
        <f t="shared" si="86"/>
        <v>0</v>
      </c>
      <c r="H224" s="300">
        <f t="shared" si="86"/>
        <v>0</v>
      </c>
      <c r="I224" s="300">
        <f t="shared" si="86"/>
        <v>0</v>
      </c>
      <c r="J224" s="300">
        <f t="shared" si="86"/>
        <v>0</v>
      </c>
      <c r="K224" s="300">
        <f t="shared" si="86"/>
        <v>0</v>
      </c>
      <c r="L224" s="300">
        <f t="shared" si="86"/>
        <v>0</v>
      </c>
      <c r="M224" s="300">
        <f t="shared" si="86"/>
        <v>0</v>
      </c>
      <c r="N224" s="300">
        <f t="shared" si="86"/>
        <v>0</v>
      </c>
    </row>
    <row r="226" spans="1:15" ht="13.15">
      <c r="B226" s="332" t="s">
        <v>47</v>
      </c>
      <c r="C226" s="320"/>
      <c r="D226" s="320"/>
      <c r="E226" s="320"/>
      <c r="F226" s="320"/>
      <c r="G226" s="320"/>
      <c r="H226" s="330"/>
      <c r="I226" s="320"/>
      <c r="J226" s="320"/>
      <c r="K226" s="320"/>
      <c r="L226" s="320"/>
    </row>
    <row r="227" spans="1:15">
      <c r="C227" s="320"/>
      <c r="D227" s="320"/>
      <c r="E227" s="320"/>
      <c r="F227" s="320"/>
      <c r="G227" s="320"/>
      <c r="H227" s="330"/>
      <c r="I227" s="320"/>
      <c r="J227" s="320"/>
      <c r="K227" s="320"/>
      <c r="L227" s="320"/>
    </row>
    <row r="228" spans="1:15" ht="13.15">
      <c r="B228" s="329" t="str">
        <f t="shared" ref="B228:B239" si="87">B212</f>
        <v>Age group</v>
      </c>
      <c r="C228" s="329" t="str">
        <f t="shared" ref="C228:N228" si="88">C212</f>
        <v>2018/19</v>
      </c>
      <c r="D228" s="329" t="str">
        <f t="shared" si="88"/>
        <v>2019/20</v>
      </c>
      <c r="E228" s="329" t="str">
        <f t="shared" si="88"/>
        <v>2020/21</v>
      </c>
      <c r="F228" s="329" t="str">
        <f t="shared" si="88"/>
        <v>2021/22</v>
      </c>
      <c r="G228" s="329" t="str">
        <f t="shared" si="88"/>
        <v>2022/23</v>
      </c>
      <c r="H228" s="329" t="str">
        <f t="shared" si="88"/>
        <v>2023/24</v>
      </c>
      <c r="I228" s="329" t="str">
        <f t="shared" si="88"/>
        <v>2024/25</v>
      </c>
      <c r="J228" s="329" t="str">
        <f t="shared" si="88"/>
        <v>2025/26</v>
      </c>
      <c r="K228" s="329" t="str">
        <f t="shared" si="88"/>
        <v>2026/27</v>
      </c>
      <c r="L228" s="329" t="str">
        <f t="shared" si="88"/>
        <v>2027/28</v>
      </c>
      <c r="M228" s="329" t="str">
        <f t="shared" si="88"/>
        <v>2028/29</v>
      </c>
      <c r="N228" s="329" t="str">
        <f t="shared" si="88"/>
        <v>2029/30</v>
      </c>
    </row>
    <row r="229" spans="1:15" ht="13.15">
      <c r="B229" s="329" t="str">
        <f t="shared" si="87"/>
        <v>20-24</v>
      </c>
      <c r="C229" s="444">
        <f t="shared" ref="C229:C238" si="89">C195+C161+C127</f>
        <v>135.5071656104605</v>
      </c>
      <c r="D229" s="444">
        <f t="shared" ref="D229:N229" si="90">D195+D161+D127</f>
        <v>169.23947108053298</v>
      </c>
      <c r="E229" s="444">
        <f t="shared" si="90"/>
        <v>196.52476508166956</v>
      </c>
      <c r="F229" s="444">
        <f t="shared" si="90"/>
        <v>211.33825753298112</v>
      </c>
      <c r="G229" s="444">
        <f t="shared" si="90"/>
        <v>220.23255611667045</v>
      </c>
      <c r="H229" s="444">
        <f t="shared" si="90"/>
        <v>231.88994257613106</v>
      </c>
      <c r="I229" s="444">
        <f t="shared" si="90"/>
        <v>239.36291376078688</v>
      </c>
      <c r="J229" s="444">
        <f t="shared" si="90"/>
        <v>239.67901312299588</v>
      </c>
      <c r="K229" s="444">
        <f t="shared" si="90"/>
        <v>238.46124436553893</v>
      </c>
      <c r="L229" s="444">
        <f t="shared" si="90"/>
        <v>235.67099543714366</v>
      </c>
      <c r="M229" s="444">
        <f t="shared" si="90"/>
        <v>232.41283852017946</v>
      </c>
      <c r="N229" s="444">
        <f t="shared" si="90"/>
        <v>228.84285281295379</v>
      </c>
      <c r="O229" s="318"/>
    </row>
    <row r="230" spans="1:15" ht="13.15">
      <c r="B230" s="329" t="str">
        <f t="shared" si="87"/>
        <v>25-29</v>
      </c>
      <c r="C230" s="444">
        <f t="shared" si="89"/>
        <v>336.79091036461659</v>
      </c>
      <c r="D230" s="444">
        <f t="shared" ref="D230:N230" si="91">D196+D162+D128</f>
        <v>336.42938539009083</v>
      </c>
      <c r="E230" s="444">
        <f t="shared" si="91"/>
        <v>350.78853090320604</v>
      </c>
      <c r="F230" s="444">
        <f t="shared" si="91"/>
        <v>355.69821785834836</v>
      </c>
      <c r="G230" s="444">
        <f t="shared" si="91"/>
        <v>359.11693984962176</v>
      </c>
      <c r="H230" s="444">
        <f t="shared" si="91"/>
        <v>368.70130009992681</v>
      </c>
      <c r="I230" s="444">
        <f t="shared" si="91"/>
        <v>376.58151220522529</v>
      </c>
      <c r="J230" s="444">
        <f t="shared" si="91"/>
        <v>378.12067669631193</v>
      </c>
      <c r="K230" s="444">
        <f t="shared" si="91"/>
        <v>377.72680952573222</v>
      </c>
      <c r="L230" s="444">
        <f t="shared" si="91"/>
        <v>375.20592163364699</v>
      </c>
      <c r="M230" s="444">
        <f t="shared" si="91"/>
        <v>371.61075594663862</v>
      </c>
      <c r="N230" s="444">
        <f t="shared" si="91"/>
        <v>367.20615886240483</v>
      </c>
      <c r="O230" s="318"/>
    </row>
    <row r="231" spans="1:15" ht="13.15">
      <c r="B231" s="329" t="str">
        <f t="shared" si="87"/>
        <v>30-34</v>
      </c>
      <c r="C231" s="444">
        <f t="shared" si="89"/>
        <v>251.53294765842833</v>
      </c>
      <c r="D231" s="444">
        <f t="shared" ref="D231:N231" si="92">D197+D163+D129</f>
        <v>267.71635641003007</v>
      </c>
      <c r="E231" s="444">
        <f t="shared" si="92"/>
        <v>288.51990308034249</v>
      </c>
      <c r="F231" s="444">
        <f t="shared" si="92"/>
        <v>297.18880438356371</v>
      </c>
      <c r="G231" s="444">
        <f t="shared" si="92"/>
        <v>302.28456179002501</v>
      </c>
      <c r="H231" s="444">
        <f t="shared" si="92"/>
        <v>309.28221991026828</v>
      </c>
      <c r="I231" s="444">
        <f t="shared" si="92"/>
        <v>315.44950034817077</v>
      </c>
      <c r="J231" s="444">
        <f t="shared" si="92"/>
        <v>318.58947722519639</v>
      </c>
      <c r="K231" s="444">
        <f t="shared" si="92"/>
        <v>320.33352974162869</v>
      </c>
      <c r="L231" s="444">
        <f t="shared" si="92"/>
        <v>320.53334855120818</v>
      </c>
      <c r="M231" s="444">
        <f t="shared" si="92"/>
        <v>319.62708909909696</v>
      </c>
      <c r="N231" s="444">
        <f t="shared" si="92"/>
        <v>317.77892630256702</v>
      </c>
      <c r="O231" s="318"/>
    </row>
    <row r="232" spans="1:15" ht="13.15">
      <c r="B232" s="329" t="str">
        <f t="shared" si="87"/>
        <v>35-39</v>
      </c>
      <c r="C232" s="444">
        <f t="shared" si="89"/>
        <v>220.69934056862772</v>
      </c>
      <c r="D232" s="444">
        <f t="shared" ref="D232:N232" si="93">D198+D164+D130</f>
        <v>227.91083308960327</v>
      </c>
      <c r="E232" s="444">
        <f t="shared" si="93"/>
        <v>243.96186557244113</v>
      </c>
      <c r="F232" s="444">
        <f t="shared" si="93"/>
        <v>251.86264895437972</v>
      </c>
      <c r="G232" s="444">
        <f t="shared" si="93"/>
        <v>257.49125899886496</v>
      </c>
      <c r="H232" s="444">
        <f t="shared" si="93"/>
        <v>264.23561138486764</v>
      </c>
      <c r="I232" s="444">
        <f t="shared" si="93"/>
        <v>270.1769243146706</v>
      </c>
      <c r="J232" s="444">
        <f t="shared" si="93"/>
        <v>274.0092509948193</v>
      </c>
      <c r="K232" s="444">
        <f t="shared" si="93"/>
        <v>276.8531483234953</v>
      </c>
      <c r="L232" s="444">
        <f t="shared" si="93"/>
        <v>278.57235837084357</v>
      </c>
      <c r="M232" s="444">
        <f t="shared" si="93"/>
        <v>279.40484557248863</v>
      </c>
      <c r="N232" s="444">
        <f t="shared" si="93"/>
        <v>279.40928300158527</v>
      </c>
      <c r="O232" s="318"/>
    </row>
    <row r="233" spans="1:15" ht="13.15">
      <c r="B233" s="329" t="str">
        <f t="shared" si="87"/>
        <v>40-44</v>
      </c>
      <c r="C233" s="444">
        <f t="shared" si="89"/>
        <v>194.87969870413079</v>
      </c>
      <c r="D233" s="444">
        <f t="shared" ref="D233:N233" si="94">D199+D165+D131</f>
        <v>197.3302402855507</v>
      </c>
      <c r="E233" s="444">
        <f t="shared" si="94"/>
        <v>207.20177181313736</v>
      </c>
      <c r="F233" s="444">
        <f t="shared" si="94"/>
        <v>210.83595374102362</v>
      </c>
      <c r="G233" s="444">
        <f t="shared" si="94"/>
        <v>213.48689073971033</v>
      </c>
      <c r="H233" s="444">
        <f t="shared" si="94"/>
        <v>217.69452110932636</v>
      </c>
      <c r="I233" s="444">
        <f t="shared" si="94"/>
        <v>221.77766319249042</v>
      </c>
      <c r="J233" s="444">
        <f t="shared" si="94"/>
        <v>224.60387043181649</v>
      </c>
      <c r="K233" s="444">
        <f t="shared" si="94"/>
        <v>226.95125872676402</v>
      </c>
      <c r="L233" s="444">
        <f t="shared" si="94"/>
        <v>228.65870485293362</v>
      </c>
      <c r="M233" s="444">
        <f t="shared" si="94"/>
        <v>229.85597193826464</v>
      </c>
      <c r="N233" s="444">
        <f t="shared" si="94"/>
        <v>230.53656903215872</v>
      </c>
      <c r="O233" s="318"/>
    </row>
    <row r="234" spans="1:15" ht="13.15">
      <c r="B234" s="329" t="str">
        <f t="shared" si="87"/>
        <v>45-49</v>
      </c>
      <c r="C234" s="444">
        <f t="shared" si="89"/>
        <v>222.10058885732704</v>
      </c>
      <c r="D234" s="444">
        <f t="shared" ref="D234:N234" si="95">D200+D166+D132</f>
        <v>217.77604707974365</v>
      </c>
      <c r="E234" s="444">
        <f t="shared" si="95"/>
        <v>222.5246359435734</v>
      </c>
      <c r="F234" s="444">
        <f t="shared" si="95"/>
        <v>221.18301799986236</v>
      </c>
      <c r="G234" s="444">
        <f t="shared" si="95"/>
        <v>219.59762536560385</v>
      </c>
      <c r="H234" s="444">
        <f t="shared" si="95"/>
        <v>220.28440638778554</v>
      </c>
      <c r="I234" s="444">
        <f t="shared" si="95"/>
        <v>221.55078016161576</v>
      </c>
      <c r="J234" s="444">
        <f t="shared" si="95"/>
        <v>222.22476585148954</v>
      </c>
      <c r="K234" s="444">
        <f t="shared" si="95"/>
        <v>222.96184296511464</v>
      </c>
      <c r="L234" s="444">
        <f t="shared" si="95"/>
        <v>223.52424430539241</v>
      </c>
      <c r="M234" s="444">
        <f t="shared" si="95"/>
        <v>223.96455464654719</v>
      </c>
      <c r="N234" s="444">
        <f t="shared" si="95"/>
        <v>224.21373147130177</v>
      </c>
      <c r="O234" s="318"/>
    </row>
    <row r="235" spans="1:15" ht="13.15">
      <c r="B235" s="329" t="str">
        <f t="shared" si="87"/>
        <v>50-54</v>
      </c>
      <c r="C235" s="444">
        <f t="shared" si="89"/>
        <v>247.7932597530222</v>
      </c>
      <c r="D235" s="444">
        <f t="shared" ref="D235:N235" si="96">D201+D167+D133</f>
        <v>242.14972694527569</v>
      </c>
      <c r="E235" s="444">
        <f t="shared" si="96"/>
        <v>243.70459393983651</v>
      </c>
      <c r="F235" s="444">
        <f t="shared" si="96"/>
        <v>239.20593169505412</v>
      </c>
      <c r="G235" s="444">
        <f t="shared" si="96"/>
        <v>234.46260293105971</v>
      </c>
      <c r="H235" s="444">
        <f t="shared" si="96"/>
        <v>232.05398210825174</v>
      </c>
      <c r="I235" s="444">
        <f t="shared" si="96"/>
        <v>230.45245882504329</v>
      </c>
      <c r="J235" s="444">
        <f t="shared" si="96"/>
        <v>228.58479000894789</v>
      </c>
      <c r="K235" s="444">
        <f t="shared" si="96"/>
        <v>227.12404268580781</v>
      </c>
      <c r="L235" s="444">
        <f t="shared" si="96"/>
        <v>225.84140409981748</v>
      </c>
      <c r="M235" s="444">
        <f t="shared" si="96"/>
        <v>224.77347564905773</v>
      </c>
      <c r="N235" s="444">
        <f t="shared" si="96"/>
        <v>223.82754569001997</v>
      </c>
      <c r="O235" s="318"/>
    </row>
    <row r="236" spans="1:15" ht="13.15">
      <c r="B236" s="329" t="str">
        <f t="shared" si="87"/>
        <v>55-59</v>
      </c>
      <c r="C236" s="444">
        <f t="shared" si="89"/>
        <v>298.14857061966723</v>
      </c>
      <c r="D236" s="444">
        <f t="shared" ref="D236:N236" si="97">D202+D168+D134</f>
        <v>286.46592082550984</v>
      </c>
      <c r="E236" s="444">
        <f t="shared" si="97"/>
        <v>279.62059928136597</v>
      </c>
      <c r="F236" s="444">
        <f t="shared" si="97"/>
        <v>271.37779860469584</v>
      </c>
      <c r="G236" s="444">
        <f t="shared" si="97"/>
        <v>264.06383605208799</v>
      </c>
      <c r="H236" s="444">
        <f t="shared" si="97"/>
        <v>259.65274923391161</v>
      </c>
      <c r="I236" s="444">
        <f t="shared" si="97"/>
        <v>256.10134038856989</v>
      </c>
      <c r="J236" s="444">
        <f t="shared" si="97"/>
        <v>252.14375383110115</v>
      </c>
      <c r="K236" s="444">
        <f t="shared" si="97"/>
        <v>248.75707097784385</v>
      </c>
      <c r="L236" s="444">
        <f t="shared" si="97"/>
        <v>245.70043554949731</v>
      </c>
      <c r="M236" s="444">
        <f t="shared" si="97"/>
        <v>243.06347568377893</v>
      </c>
      <c r="N236" s="444">
        <f t="shared" si="97"/>
        <v>240.75051822514661</v>
      </c>
      <c r="O236" s="318"/>
    </row>
    <row r="237" spans="1:15" ht="13.15">
      <c r="B237" s="329" t="str">
        <f t="shared" si="87"/>
        <v>60-64</v>
      </c>
      <c r="C237" s="444">
        <f t="shared" si="89"/>
        <v>170.13138314947486</v>
      </c>
      <c r="D237" s="444">
        <f t="shared" ref="D237:N237" si="98">D203+D169+D135</f>
        <v>167.78935890936816</v>
      </c>
      <c r="E237" s="444">
        <f t="shared" si="98"/>
        <v>164.41735148348704</v>
      </c>
      <c r="F237" s="444">
        <f t="shared" si="98"/>
        <v>159.85156802368016</v>
      </c>
      <c r="G237" s="444">
        <f t="shared" si="98"/>
        <v>155.48400446699617</v>
      </c>
      <c r="H237" s="444">
        <f t="shared" si="98"/>
        <v>152.86817618249376</v>
      </c>
      <c r="I237" s="444">
        <f t="shared" si="98"/>
        <v>150.51468040642681</v>
      </c>
      <c r="J237" s="444">
        <f t="shared" si="98"/>
        <v>147.57985818034055</v>
      </c>
      <c r="K237" s="444">
        <f t="shared" si="98"/>
        <v>144.93985568720845</v>
      </c>
      <c r="L237" s="444">
        <f t="shared" si="98"/>
        <v>142.46022380061322</v>
      </c>
      <c r="M237" s="444">
        <f t="shared" si="98"/>
        <v>140.25487378427428</v>
      </c>
      <c r="N237" s="444">
        <f t="shared" si="98"/>
        <v>138.27975623607014</v>
      </c>
      <c r="O237" s="318"/>
    </row>
    <row r="238" spans="1:15" ht="13.15">
      <c r="B238" s="329" t="str">
        <f t="shared" si="87"/>
        <v>65 plus</v>
      </c>
      <c r="C238" s="444">
        <f t="shared" si="89"/>
        <v>46.31219399541888</v>
      </c>
      <c r="D238" s="444">
        <f t="shared" ref="D238:N238" si="99">D204+D170+D136</f>
        <v>59.444267723726504</v>
      </c>
      <c r="E238" s="444">
        <f t="shared" si="99"/>
        <v>67.798527952327547</v>
      </c>
      <c r="F238" s="444">
        <f t="shared" si="99"/>
        <v>72.049920412869</v>
      </c>
      <c r="G238" s="444">
        <f t="shared" si="99"/>
        <v>73.986659336371162</v>
      </c>
      <c r="H238" s="444">
        <f t="shared" si="99"/>
        <v>75.142744690098596</v>
      </c>
      <c r="I238" s="444">
        <f t="shared" si="99"/>
        <v>75.489156206651643</v>
      </c>
      <c r="J238" s="444">
        <f t="shared" si="99"/>
        <v>74.964023161955595</v>
      </c>
      <c r="K238" s="444">
        <f t="shared" si="99"/>
        <v>74.109671679255172</v>
      </c>
      <c r="L238" s="444">
        <f t="shared" si="99"/>
        <v>73.037573167522169</v>
      </c>
      <c r="M238" s="444">
        <f t="shared" si="99"/>
        <v>71.903132279524172</v>
      </c>
      <c r="N238" s="444">
        <f t="shared" si="99"/>
        <v>70.766255417526281</v>
      </c>
      <c r="O238" s="318"/>
    </row>
    <row r="239" spans="1:15" ht="13.15">
      <c r="B239" s="329" t="str">
        <f t="shared" si="87"/>
        <v>Total</v>
      </c>
      <c r="C239" s="444">
        <f>SUM(C229:C238)</f>
        <v>2123.8960592811741</v>
      </c>
      <c r="D239" s="444">
        <f t="shared" ref="D239:N239" si="100">SUM(D229:D238)</f>
        <v>2172.2516077394316</v>
      </c>
      <c r="E239" s="444">
        <f t="shared" si="100"/>
        <v>2265.0625450513871</v>
      </c>
      <c r="F239" s="444">
        <f t="shared" si="100"/>
        <v>2290.5921192064579</v>
      </c>
      <c r="G239" s="444">
        <f t="shared" si="100"/>
        <v>2300.206935647012</v>
      </c>
      <c r="H239" s="444">
        <f t="shared" si="100"/>
        <v>2331.8056536830613</v>
      </c>
      <c r="I239" s="444">
        <f t="shared" si="100"/>
        <v>2357.4569298096517</v>
      </c>
      <c r="J239" s="444">
        <f t="shared" si="100"/>
        <v>2360.4994795049747</v>
      </c>
      <c r="K239" s="444">
        <f t="shared" si="100"/>
        <v>2358.2184746783892</v>
      </c>
      <c r="L239" s="444">
        <f t="shared" si="100"/>
        <v>2349.2052097686187</v>
      </c>
      <c r="M239" s="444">
        <f t="shared" si="100"/>
        <v>2336.8710131198504</v>
      </c>
      <c r="N239" s="444">
        <f t="shared" si="100"/>
        <v>2321.6115970517344</v>
      </c>
      <c r="O239" s="318"/>
    </row>
    <row r="240" spans="1:15">
      <c r="A240" s="300">
        <f>SUM(C240:N240)</f>
        <v>0</v>
      </c>
      <c r="C240" s="300">
        <f>SUM(C229:C238)-C239</f>
        <v>0</v>
      </c>
      <c r="D240" s="300">
        <f t="shared" ref="D240:N240" si="101">SUM(D229:D238)-D239</f>
        <v>0</v>
      </c>
      <c r="E240" s="300">
        <f t="shared" si="101"/>
        <v>0</v>
      </c>
      <c r="F240" s="300">
        <f t="shared" si="101"/>
        <v>0</v>
      </c>
      <c r="G240" s="300">
        <f t="shared" si="101"/>
        <v>0</v>
      </c>
      <c r="H240" s="300">
        <f t="shared" si="101"/>
        <v>0</v>
      </c>
      <c r="I240" s="300">
        <f t="shared" si="101"/>
        <v>0</v>
      </c>
      <c r="J240" s="300">
        <f t="shared" si="101"/>
        <v>0</v>
      </c>
      <c r="K240" s="300">
        <f t="shared" si="101"/>
        <v>0</v>
      </c>
      <c r="L240" s="300">
        <f t="shared" si="101"/>
        <v>0</v>
      </c>
      <c r="M240" s="300">
        <f t="shared" si="101"/>
        <v>0</v>
      </c>
      <c r="N240" s="300">
        <f t="shared" si="101"/>
        <v>0</v>
      </c>
    </row>
    <row r="242" spans="2:14" ht="15">
      <c r="B242" s="331" t="s">
        <v>166</v>
      </c>
      <c r="C242" s="320"/>
      <c r="D242" s="320"/>
      <c r="E242" s="320"/>
      <c r="F242" s="320"/>
      <c r="G242" s="320"/>
      <c r="H242" s="330"/>
      <c r="I242" s="320"/>
      <c r="J242" s="320"/>
      <c r="K242" s="320"/>
      <c r="L242" s="320"/>
    </row>
    <row r="243" spans="2:14">
      <c r="C243" s="320"/>
      <c r="D243" s="320"/>
      <c r="E243" s="320"/>
      <c r="F243" s="320"/>
      <c r="G243" s="320"/>
      <c r="H243" s="330"/>
      <c r="I243" s="320"/>
      <c r="J243" s="320"/>
      <c r="K243" s="320"/>
      <c r="L243" s="320"/>
    </row>
    <row r="244" spans="2:14" ht="13.15">
      <c r="B244" s="332" t="s">
        <v>46</v>
      </c>
      <c r="C244" s="320"/>
      <c r="D244" s="320"/>
      <c r="E244" s="320"/>
      <c r="F244" s="320"/>
      <c r="G244" s="320"/>
      <c r="H244" s="330"/>
      <c r="I244" s="320"/>
      <c r="J244" s="320"/>
      <c r="K244" s="320"/>
      <c r="L244" s="320"/>
    </row>
    <row r="245" spans="2:14">
      <c r="C245" s="320"/>
      <c r="D245" s="320"/>
      <c r="E245" s="320"/>
      <c r="F245" s="320"/>
      <c r="G245" s="320"/>
      <c r="H245" s="330"/>
      <c r="I245" s="320"/>
      <c r="J245" s="320"/>
      <c r="K245" s="320"/>
      <c r="L245" s="320"/>
    </row>
    <row r="246" spans="2:14" ht="13.15">
      <c r="B246" s="329" t="str">
        <f t="shared" ref="B246:B257" si="102">B212</f>
        <v>Age group</v>
      </c>
      <c r="C246" s="329" t="str">
        <f t="shared" ref="C246:N246" si="103">C212</f>
        <v>2018/19</v>
      </c>
      <c r="D246" s="329" t="str">
        <f t="shared" si="103"/>
        <v>2019/20</v>
      </c>
      <c r="E246" s="329" t="str">
        <f t="shared" si="103"/>
        <v>2020/21</v>
      </c>
      <c r="F246" s="329" t="str">
        <f t="shared" si="103"/>
        <v>2021/22</v>
      </c>
      <c r="G246" s="329" t="str">
        <f t="shared" si="103"/>
        <v>2022/23</v>
      </c>
      <c r="H246" s="329" t="str">
        <f t="shared" si="103"/>
        <v>2023/24</v>
      </c>
      <c r="I246" s="329" t="str">
        <f t="shared" si="103"/>
        <v>2024/25</v>
      </c>
      <c r="J246" s="329" t="str">
        <f t="shared" si="103"/>
        <v>2025/26</v>
      </c>
      <c r="K246" s="329" t="str">
        <f t="shared" si="103"/>
        <v>2026/27</v>
      </c>
      <c r="L246" s="329" t="str">
        <f t="shared" si="103"/>
        <v>2027/28</v>
      </c>
      <c r="M246" s="329" t="str">
        <f t="shared" si="103"/>
        <v>2028/29</v>
      </c>
      <c r="N246" s="329" t="str">
        <f t="shared" si="103"/>
        <v>2029/30</v>
      </c>
    </row>
    <row r="247" spans="2:14" ht="13.15">
      <c r="B247" s="329" t="str">
        <f t="shared" si="102"/>
        <v>20-24</v>
      </c>
      <c r="C247" s="444">
        <f t="shared" ref="C247:C256" si="104">C77-C213</f>
        <v>462.76711080868142</v>
      </c>
      <c r="D247" s="444">
        <f t="shared" ref="D247:N247" si="105">D77-D213</f>
        <v>655.69181124761587</v>
      </c>
      <c r="E247" s="444">
        <f t="shared" si="105"/>
        <v>767.18466980411927</v>
      </c>
      <c r="F247" s="444">
        <f t="shared" si="105"/>
        <v>839.99156909053681</v>
      </c>
      <c r="G247" s="444">
        <f t="shared" si="105"/>
        <v>886.39403121941518</v>
      </c>
      <c r="H247" s="444">
        <f t="shared" si="105"/>
        <v>941.39478913404093</v>
      </c>
      <c r="I247" s="444">
        <f t="shared" si="105"/>
        <v>975.20699487638763</v>
      </c>
      <c r="J247" s="444">
        <f t="shared" si="105"/>
        <v>976.16124444295292</v>
      </c>
      <c r="K247" s="444">
        <f t="shared" si="105"/>
        <v>970.44982818653307</v>
      </c>
      <c r="L247" s="444">
        <f t="shared" si="105"/>
        <v>958.05249200820981</v>
      </c>
      <c r="M247" s="444">
        <f t="shared" si="105"/>
        <v>943.95606632185104</v>
      </c>
      <c r="N247" s="444">
        <f t="shared" si="105"/>
        <v>928.7781714369471</v>
      </c>
    </row>
    <row r="248" spans="2:14" ht="13.15">
      <c r="B248" s="329" t="str">
        <f t="shared" si="102"/>
        <v>25-29</v>
      </c>
      <c r="C248" s="444">
        <f t="shared" si="104"/>
        <v>1668.5129126919401</v>
      </c>
      <c r="D248" s="444">
        <f t="shared" ref="D248:N248" si="106">D78-D214</f>
        <v>1732.9962197829102</v>
      </c>
      <c r="E248" s="444">
        <f t="shared" si="106"/>
        <v>1793.0139874163297</v>
      </c>
      <c r="F248" s="444">
        <f t="shared" si="106"/>
        <v>1855.0798048374434</v>
      </c>
      <c r="G248" s="444">
        <f t="shared" si="106"/>
        <v>1909.9135823739825</v>
      </c>
      <c r="H248" s="444">
        <f t="shared" si="106"/>
        <v>1990.7717577190394</v>
      </c>
      <c r="I248" s="444">
        <f t="shared" si="106"/>
        <v>2054.0225858505933</v>
      </c>
      <c r="J248" s="444">
        <f t="shared" si="106"/>
        <v>2074.7478045013268</v>
      </c>
      <c r="K248" s="444">
        <f t="shared" si="106"/>
        <v>2080.4930229484385</v>
      </c>
      <c r="L248" s="444">
        <f t="shared" si="106"/>
        <v>2071.3859579345153</v>
      </c>
      <c r="M248" s="444">
        <f t="shared" si="106"/>
        <v>2054.4567653997992</v>
      </c>
      <c r="N248" s="444">
        <f t="shared" si="106"/>
        <v>2031.8310210741508</v>
      </c>
    </row>
    <row r="249" spans="2:14" ht="13.15">
      <c r="B249" s="329" t="str">
        <f t="shared" si="102"/>
        <v>30-34</v>
      </c>
      <c r="C249" s="444">
        <f t="shared" si="104"/>
        <v>2088.6830220320703</v>
      </c>
      <c r="D249" s="444">
        <f t="shared" ref="D249:N249" si="107">D79-D215</f>
        <v>2128.0278960470387</v>
      </c>
      <c r="E249" s="444">
        <f t="shared" si="107"/>
        <v>2156.973779186204</v>
      </c>
      <c r="F249" s="444">
        <f t="shared" si="107"/>
        <v>2189.4578815790055</v>
      </c>
      <c r="G249" s="444">
        <f t="shared" si="107"/>
        <v>2223.7774948246092</v>
      </c>
      <c r="H249" s="444">
        <f t="shared" si="107"/>
        <v>2280.3568882890295</v>
      </c>
      <c r="I249" s="444">
        <f t="shared" si="107"/>
        <v>2334.6162384224776</v>
      </c>
      <c r="J249" s="444">
        <f t="shared" si="107"/>
        <v>2367.3590779530518</v>
      </c>
      <c r="K249" s="444">
        <f t="shared" si="107"/>
        <v>2389.3883120420387</v>
      </c>
      <c r="L249" s="444">
        <f t="shared" si="107"/>
        <v>2398.8586918446904</v>
      </c>
      <c r="M249" s="444">
        <f t="shared" si="107"/>
        <v>2398.7913860096501</v>
      </c>
      <c r="N249" s="444">
        <f t="shared" si="107"/>
        <v>2390.397796049037</v>
      </c>
    </row>
    <row r="250" spans="2:14" ht="13.15">
      <c r="B250" s="329" t="str">
        <f t="shared" si="102"/>
        <v>35-39</v>
      </c>
      <c r="C250" s="444">
        <f t="shared" si="104"/>
        <v>2009.3047914394324</v>
      </c>
      <c r="D250" s="444">
        <f t="shared" ref="D250:N250" si="108">D80-D216</f>
        <v>2050.349364020527</v>
      </c>
      <c r="E250" s="444">
        <f t="shared" si="108"/>
        <v>2079.9692867608464</v>
      </c>
      <c r="F250" s="444">
        <f t="shared" si="108"/>
        <v>2107.0907520365317</v>
      </c>
      <c r="G250" s="444">
        <f t="shared" si="108"/>
        <v>2132.4365757688715</v>
      </c>
      <c r="H250" s="444">
        <f t="shared" si="108"/>
        <v>2171.5667264673925</v>
      </c>
      <c r="I250" s="444">
        <f t="shared" si="108"/>
        <v>2209.4224927274131</v>
      </c>
      <c r="J250" s="444">
        <f t="shared" si="108"/>
        <v>2234.8958796262264</v>
      </c>
      <c r="K250" s="444">
        <f t="shared" si="108"/>
        <v>2255.7869445880383</v>
      </c>
      <c r="L250" s="444">
        <f t="shared" si="108"/>
        <v>2270.0158153224902</v>
      </c>
      <c r="M250" s="444">
        <f t="shared" si="108"/>
        <v>2278.6057262713166</v>
      </c>
      <c r="N250" s="444">
        <f t="shared" si="108"/>
        <v>2281.3571853066269</v>
      </c>
    </row>
    <row r="251" spans="2:14" ht="13.15">
      <c r="B251" s="329" t="str">
        <f t="shared" si="102"/>
        <v>40-44</v>
      </c>
      <c r="C251" s="444">
        <f t="shared" si="104"/>
        <v>1809.8314130841477</v>
      </c>
      <c r="D251" s="444">
        <f t="shared" ref="D251:N251" si="109">D81-D217</f>
        <v>1869.9149479994658</v>
      </c>
      <c r="E251" s="444">
        <f t="shared" si="109"/>
        <v>1915.5531731922483</v>
      </c>
      <c r="F251" s="444">
        <f t="shared" si="109"/>
        <v>1954.7973891271977</v>
      </c>
      <c r="G251" s="444">
        <f t="shared" si="109"/>
        <v>1988.3844644320588</v>
      </c>
      <c r="H251" s="444">
        <f t="shared" si="109"/>
        <v>2029.5837522361985</v>
      </c>
      <c r="I251" s="444">
        <f t="shared" si="109"/>
        <v>2066.2999845479621</v>
      </c>
      <c r="J251" s="444">
        <f t="shared" si="109"/>
        <v>2090.4294322442183</v>
      </c>
      <c r="K251" s="444">
        <f t="shared" si="109"/>
        <v>2109.8829295152391</v>
      </c>
      <c r="L251" s="444">
        <f t="shared" si="109"/>
        <v>2123.9278966923921</v>
      </c>
      <c r="M251" s="444">
        <f t="shared" si="109"/>
        <v>2134.0025500768238</v>
      </c>
      <c r="N251" s="444">
        <f t="shared" si="109"/>
        <v>2140.1257801507663</v>
      </c>
    </row>
    <row r="252" spans="2:14" ht="13.15">
      <c r="B252" s="329" t="str">
        <f t="shared" si="102"/>
        <v>45-49</v>
      </c>
      <c r="C252" s="444">
        <f t="shared" si="104"/>
        <v>1864.0604474705938</v>
      </c>
      <c r="D252" s="444">
        <f t="shared" ref="D252:N252" si="110">D82-D218</f>
        <v>1818.6816779816772</v>
      </c>
      <c r="E252" s="444">
        <f t="shared" si="110"/>
        <v>1791.6025509512353</v>
      </c>
      <c r="F252" s="444">
        <f t="shared" si="110"/>
        <v>1780.3245537668829</v>
      </c>
      <c r="G252" s="444">
        <f t="shared" si="110"/>
        <v>1779.0309634682569</v>
      </c>
      <c r="H252" s="444">
        <f t="shared" si="110"/>
        <v>1794.0329191446967</v>
      </c>
      <c r="I252" s="444">
        <f t="shared" si="110"/>
        <v>1811.6973787217985</v>
      </c>
      <c r="J252" s="444">
        <f t="shared" si="110"/>
        <v>1822.9312866692721</v>
      </c>
      <c r="K252" s="444">
        <f t="shared" si="110"/>
        <v>1832.9488183579331</v>
      </c>
      <c r="L252" s="444">
        <f t="shared" si="110"/>
        <v>1840.3005717382493</v>
      </c>
      <c r="M252" s="444">
        <f t="shared" si="110"/>
        <v>1845.7711659229362</v>
      </c>
      <c r="N252" s="444">
        <f t="shared" si="110"/>
        <v>1849.1660979002077</v>
      </c>
    </row>
    <row r="253" spans="2:14" ht="13.15">
      <c r="B253" s="329" t="str">
        <f t="shared" si="102"/>
        <v>50-54</v>
      </c>
      <c r="C253" s="444">
        <f t="shared" si="104"/>
        <v>1480.8922808767607</v>
      </c>
      <c r="D253" s="444">
        <f t="shared" ref="D253:N253" si="111">D83-D219</f>
        <v>1468.9615454341488</v>
      </c>
      <c r="E253" s="444">
        <f t="shared" si="111"/>
        <v>1448.8943489164594</v>
      </c>
      <c r="F253" s="444">
        <f t="shared" si="111"/>
        <v>1430.085497433213</v>
      </c>
      <c r="G253" s="444">
        <f t="shared" si="111"/>
        <v>1414.7507579247294</v>
      </c>
      <c r="H253" s="444">
        <f t="shared" si="111"/>
        <v>1411.0516060662001</v>
      </c>
      <c r="I253" s="444">
        <f t="shared" si="111"/>
        <v>1410.5979300949823</v>
      </c>
      <c r="J253" s="444">
        <f t="shared" si="111"/>
        <v>1407.3127594466873</v>
      </c>
      <c r="K253" s="444">
        <f t="shared" si="111"/>
        <v>1405.1401178323028</v>
      </c>
      <c r="L253" s="444">
        <f t="shared" si="111"/>
        <v>1402.8416375570848</v>
      </c>
      <c r="M253" s="444">
        <f t="shared" si="111"/>
        <v>1400.7477599285903</v>
      </c>
      <c r="N253" s="444">
        <f t="shared" si="111"/>
        <v>1398.4719969694913</v>
      </c>
    </row>
    <row r="254" spans="2:14" ht="13.15">
      <c r="B254" s="329" t="str">
        <f t="shared" si="102"/>
        <v>55-59</v>
      </c>
      <c r="C254" s="444">
        <f t="shared" si="104"/>
        <v>803.34108883665522</v>
      </c>
      <c r="D254" s="444">
        <f t="shared" ref="D254:N254" si="112">D84-D220</f>
        <v>745.02209596194052</v>
      </c>
      <c r="E254" s="444">
        <f t="shared" si="112"/>
        <v>706.99503431746109</v>
      </c>
      <c r="F254" s="444">
        <f t="shared" si="112"/>
        <v>681.75004183918145</v>
      </c>
      <c r="G254" s="444">
        <f t="shared" si="112"/>
        <v>664.07003259315161</v>
      </c>
      <c r="H254" s="444">
        <f t="shared" si="112"/>
        <v>655.3418514340442</v>
      </c>
      <c r="I254" s="444">
        <f t="shared" si="112"/>
        <v>649.40968398352356</v>
      </c>
      <c r="J254" s="444">
        <f t="shared" si="112"/>
        <v>642.60448074701139</v>
      </c>
      <c r="K254" s="444">
        <f t="shared" si="112"/>
        <v>637.13853888692984</v>
      </c>
      <c r="L254" s="444">
        <f t="shared" si="112"/>
        <v>632.25073046347427</v>
      </c>
      <c r="M254" s="444">
        <f t="shared" si="112"/>
        <v>628.09197657846551</v>
      </c>
      <c r="N254" s="444">
        <f t="shared" si="112"/>
        <v>624.39380752851957</v>
      </c>
    </row>
    <row r="255" spans="2:14" ht="13.15">
      <c r="B255" s="329" t="str">
        <f t="shared" si="102"/>
        <v>60-64</v>
      </c>
      <c r="C255" s="444">
        <f t="shared" si="104"/>
        <v>330.50094695195071</v>
      </c>
      <c r="D255" s="444">
        <f t="shared" ref="D255:N255" si="113">D85-D221</f>
        <v>297.33439114844941</v>
      </c>
      <c r="E255" s="444">
        <f t="shared" si="113"/>
        <v>272.00525000230266</v>
      </c>
      <c r="F255" s="444">
        <f t="shared" si="113"/>
        <v>254.23841464329448</v>
      </c>
      <c r="G255" s="444">
        <f t="shared" si="113"/>
        <v>241.89990329332937</v>
      </c>
      <c r="H255" s="444">
        <f t="shared" si="113"/>
        <v>235.1636239556419</v>
      </c>
      <c r="I255" s="444">
        <f t="shared" si="113"/>
        <v>230.48680763118384</v>
      </c>
      <c r="J255" s="444">
        <f t="shared" si="113"/>
        <v>225.82376297564298</v>
      </c>
      <c r="K255" s="444">
        <f t="shared" si="113"/>
        <v>222.11363084170051</v>
      </c>
      <c r="L255" s="444">
        <f t="shared" si="113"/>
        <v>218.8877506394098</v>
      </c>
      <c r="M255" s="444">
        <f t="shared" si="113"/>
        <v>216.17319104311386</v>
      </c>
      <c r="N255" s="444">
        <f t="shared" si="113"/>
        <v>213.81391988915732</v>
      </c>
    </row>
    <row r="256" spans="2:14" ht="13.15">
      <c r="B256" s="329" t="str">
        <f t="shared" si="102"/>
        <v>65 plus</v>
      </c>
      <c r="C256" s="444">
        <f t="shared" si="104"/>
        <v>91.770121254212825</v>
      </c>
      <c r="D256" s="444">
        <f t="shared" ref="D256:N256" si="114">D86-D222</f>
        <v>100.94143169563236</v>
      </c>
      <c r="E256" s="444">
        <f t="shared" si="114"/>
        <v>102.04669723492856</v>
      </c>
      <c r="F256" s="444">
        <f t="shared" si="114"/>
        <v>99.756778595927315</v>
      </c>
      <c r="G256" s="444">
        <f t="shared" si="114"/>
        <v>96.373672857133997</v>
      </c>
      <c r="H256" s="444">
        <f t="shared" si="114"/>
        <v>93.701190290719097</v>
      </c>
      <c r="I256" s="444">
        <f t="shared" si="114"/>
        <v>91.338138099818025</v>
      </c>
      <c r="J256" s="444">
        <f t="shared" si="114"/>
        <v>88.855782308703539</v>
      </c>
      <c r="K256" s="444">
        <f t="shared" si="114"/>
        <v>86.711742572816846</v>
      </c>
      <c r="L256" s="444">
        <f t="shared" si="114"/>
        <v>84.805964647484075</v>
      </c>
      <c r="M256" s="444">
        <f t="shared" si="114"/>
        <v>83.166215405324209</v>
      </c>
      <c r="N256" s="444">
        <f t="shared" si="114"/>
        <v>81.739087644792733</v>
      </c>
    </row>
    <row r="257" spans="1:15" ht="13.15">
      <c r="B257" s="329" t="str">
        <f t="shared" si="102"/>
        <v>Total</v>
      </c>
      <c r="C257" s="444">
        <f>SUM(C247:C256)</f>
        <v>12609.664135446445</v>
      </c>
      <c r="D257" s="444">
        <f t="shared" ref="D257:N257" si="115">SUM(D247:D256)</f>
        <v>12867.921381319404</v>
      </c>
      <c r="E257" s="444">
        <f t="shared" si="115"/>
        <v>13034.238777782131</v>
      </c>
      <c r="F257" s="444">
        <f t="shared" si="115"/>
        <v>13192.572682949212</v>
      </c>
      <c r="G257" s="444">
        <f t="shared" si="115"/>
        <v>13337.03147875554</v>
      </c>
      <c r="H257" s="444">
        <f t="shared" si="115"/>
        <v>13602.965104737001</v>
      </c>
      <c r="I257" s="444">
        <f t="shared" si="115"/>
        <v>13833.098234956142</v>
      </c>
      <c r="J257" s="444">
        <f t="shared" si="115"/>
        <v>13931.121510915094</v>
      </c>
      <c r="K257" s="444">
        <f t="shared" si="115"/>
        <v>13990.053885771971</v>
      </c>
      <c r="L257" s="444">
        <f t="shared" si="115"/>
        <v>14001.327508848</v>
      </c>
      <c r="M257" s="444">
        <f t="shared" si="115"/>
        <v>13983.76280295787</v>
      </c>
      <c r="N257" s="444">
        <f t="shared" si="115"/>
        <v>13940.074863949698</v>
      </c>
    </row>
    <row r="258" spans="1:15">
      <c r="A258" s="300">
        <f>SUM(C258:N258)</f>
        <v>0</v>
      </c>
      <c r="C258" s="300">
        <f>SUM(C247:C256)-C257</f>
        <v>0</v>
      </c>
      <c r="D258" s="300">
        <f t="shared" ref="D258:N258" si="116">SUM(D247:D256)-D257</f>
        <v>0</v>
      </c>
      <c r="E258" s="300">
        <f t="shared" si="116"/>
        <v>0</v>
      </c>
      <c r="F258" s="300">
        <f t="shared" si="116"/>
        <v>0</v>
      </c>
      <c r="G258" s="300">
        <f t="shared" si="116"/>
        <v>0</v>
      </c>
      <c r="H258" s="300">
        <f t="shared" si="116"/>
        <v>0</v>
      </c>
      <c r="I258" s="300">
        <f t="shared" si="116"/>
        <v>0</v>
      </c>
      <c r="J258" s="300">
        <f t="shared" si="116"/>
        <v>0</v>
      </c>
      <c r="K258" s="300">
        <f t="shared" si="116"/>
        <v>0</v>
      </c>
      <c r="L258" s="300">
        <f t="shared" si="116"/>
        <v>0</v>
      </c>
      <c r="M258" s="300">
        <f t="shared" si="116"/>
        <v>0</v>
      </c>
      <c r="N258" s="300">
        <f t="shared" si="116"/>
        <v>0</v>
      </c>
    </row>
    <row r="260" spans="1:15" ht="13.15">
      <c r="B260" s="332" t="s">
        <v>47</v>
      </c>
      <c r="C260" s="320"/>
      <c r="D260" s="320"/>
      <c r="E260" s="320"/>
      <c r="F260" s="320"/>
      <c r="G260" s="320"/>
      <c r="H260" s="330"/>
      <c r="I260" s="320"/>
      <c r="J260" s="320"/>
      <c r="K260" s="320"/>
      <c r="L260" s="320"/>
    </row>
    <row r="261" spans="1:15">
      <c r="C261" s="320"/>
      <c r="D261" s="320"/>
      <c r="E261" s="320"/>
      <c r="F261" s="320"/>
      <c r="G261" s="320"/>
      <c r="H261" s="330"/>
      <c r="I261" s="320"/>
      <c r="J261" s="320"/>
      <c r="K261" s="320"/>
      <c r="L261" s="320"/>
    </row>
    <row r="262" spans="1:15" ht="13.15">
      <c r="B262" s="329" t="str">
        <f t="shared" ref="B262:B273" si="117">B246</f>
        <v>Age group</v>
      </c>
      <c r="C262" s="329" t="str">
        <f t="shared" ref="C262:N262" si="118">C246</f>
        <v>2018/19</v>
      </c>
      <c r="D262" s="329" t="str">
        <f t="shared" si="118"/>
        <v>2019/20</v>
      </c>
      <c r="E262" s="329" t="str">
        <f t="shared" si="118"/>
        <v>2020/21</v>
      </c>
      <c r="F262" s="329" t="str">
        <f t="shared" si="118"/>
        <v>2021/22</v>
      </c>
      <c r="G262" s="329" t="str">
        <f t="shared" si="118"/>
        <v>2022/23</v>
      </c>
      <c r="H262" s="329" t="str">
        <f t="shared" si="118"/>
        <v>2023/24</v>
      </c>
      <c r="I262" s="329" t="str">
        <f t="shared" si="118"/>
        <v>2024/25</v>
      </c>
      <c r="J262" s="329" t="str">
        <f t="shared" si="118"/>
        <v>2025/26</v>
      </c>
      <c r="K262" s="329" t="str">
        <f t="shared" si="118"/>
        <v>2026/27</v>
      </c>
      <c r="L262" s="329" t="str">
        <f t="shared" si="118"/>
        <v>2027/28</v>
      </c>
      <c r="M262" s="329" t="str">
        <f t="shared" si="118"/>
        <v>2028/29</v>
      </c>
      <c r="N262" s="329" t="str">
        <f t="shared" si="118"/>
        <v>2029/30</v>
      </c>
    </row>
    <row r="263" spans="1:15" ht="13.15">
      <c r="B263" s="329" t="str">
        <f t="shared" si="117"/>
        <v>20-24</v>
      </c>
      <c r="C263" s="444">
        <f t="shared" ref="C263:C272" si="119">C93-C229</f>
        <v>760.97870761953004</v>
      </c>
      <c r="D263" s="444">
        <f t="shared" ref="D263:N263" si="120">D93-D229</f>
        <v>950.64999590405921</v>
      </c>
      <c r="E263" s="444">
        <f t="shared" si="120"/>
        <v>1056.2377504217036</v>
      </c>
      <c r="F263" s="444">
        <f t="shared" si="120"/>
        <v>1127.7338261349664</v>
      </c>
      <c r="G263" s="444">
        <f t="shared" si="120"/>
        <v>1175.1951873180237</v>
      </c>
      <c r="H263" s="444">
        <f t="shared" si="120"/>
        <v>1237.4008153388274</v>
      </c>
      <c r="I263" s="444">
        <f t="shared" si="120"/>
        <v>1277.2777523640752</v>
      </c>
      <c r="J263" s="444">
        <f t="shared" si="120"/>
        <v>1278.9645077454434</v>
      </c>
      <c r="K263" s="444">
        <f t="shared" si="120"/>
        <v>1272.466304172528</v>
      </c>
      <c r="L263" s="444">
        <f t="shared" si="120"/>
        <v>1257.5771017317579</v>
      </c>
      <c r="M263" s="444">
        <f t="shared" si="120"/>
        <v>1240.1910694581513</v>
      </c>
      <c r="N263" s="444">
        <f t="shared" si="120"/>
        <v>1221.1410702395838</v>
      </c>
      <c r="O263" s="318"/>
    </row>
    <row r="264" spans="1:15" ht="13.15">
      <c r="B264" s="329" t="str">
        <f t="shared" si="117"/>
        <v>25-29</v>
      </c>
      <c r="C264" s="444">
        <f t="shared" si="119"/>
        <v>2393.2962854516472</v>
      </c>
      <c r="D264" s="444">
        <f t="shared" ref="D264:N264" si="121">D94-D230</f>
        <v>2391.3080793772288</v>
      </c>
      <c r="E264" s="444">
        <f t="shared" si="121"/>
        <v>2388.8998742346976</v>
      </c>
      <c r="F264" s="444">
        <f t="shared" si="121"/>
        <v>2405.5596307407773</v>
      </c>
      <c r="G264" s="444">
        <f t="shared" si="121"/>
        <v>2428.6801840582757</v>
      </c>
      <c r="H264" s="444">
        <f t="shared" si="121"/>
        <v>2493.4984736843198</v>
      </c>
      <c r="I264" s="444">
        <f t="shared" si="121"/>
        <v>2546.7917407586292</v>
      </c>
      <c r="J264" s="444">
        <f t="shared" si="121"/>
        <v>2557.2009915755739</v>
      </c>
      <c r="K264" s="444">
        <f t="shared" si="121"/>
        <v>2554.5372982595786</v>
      </c>
      <c r="L264" s="444">
        <f t="shared" si="121"/>
        <v>2537.4887277513108</v>
      </c>
      <c r="M264" s="444">
        <f t="shared" si="121"/>
        <v>2513.1748993195474</v>
      </c>
      <c r="N264" s="444">
        <f t="shared" si="121"/>
        <v>2483.3869487379934</v>
      </c>
      <c r="O264" s="318"/>
    </row>
    <row r="265" spans="1:15" ht="13.15">
      <c r="B265" s="329" t="str">
        <f t="shared" si="117"/>
        <v>30-34</v>
      </c>
      <c r="C265" s="444">
        <f t="shared" si="119"/>
        <v>2287.6045603587881</v>
      </c>
      <c r="D265" s="444">
        <f t="shared" ref="D265:N265" si="122">D95-D231</f>
        <v>2435.3614613345944</v>
      </c>
      <c r="E265" s="444">
        <f t="shared" si="122"/>
        <v>2517.8116323893119</v>
      </c>
      <c r="F265" s="444">
        <f t="shared" si="122"/>
        <v>2576.0403551213185</v>
      </c>
      <c r="G265" s="444">
        <f t="shared" si="122"/>
        <v>2620.2105140416079</v>
      </c>
      <c r="H265" s="444">
        <f t="shared" si="122"/>
        <v>2680.866398257971</v>
      </c>
      <c r="I265" s="444">
        <f t="shared" si="122"/>
        <v>2734.3245469333251</v>
      </c>
      <c r="J265" s="444">
        <f t="shared" si="122"/>
        <v>2761.5419489015571</v>
      </c>
      <c r="K265" s="444">
        <f t="shared" si="122"/>
        <v>2776.6594418808081</v>
      </c>
      <c r="L265" s="444">
        <f t="shared" si="122"/>
        <v>2778.3914765658183</v>
      </c>
      <c r="M265" s="444">
        <f t="shared" si="122"/>
        <v>2770.5359958531749</v>
      </c>
      <c r="N265" s="444">
        <f t="shared" si="122"/>
        <v>2754.516072234012</v>
      </c>
      <c r="O265" s="318"/>
    </row>
    <row r="266" spans="1:15" ht="13.15">
      <c r="B266" s="329" t="str">
        <f t="shared" si="117"/>
        <v>35-39</v>
      </c>
      <c r="C266" s="444">
        <f t="shared" si="119"/>
        <v>2103.3162938529804</v>
      </c>
      <c r="D266" s="444">
        <f t="shared" ref="D266:N266" si="123">D96-D232</f>
        <v>2172.550962905811</v>
      </c>
      <c r="E266" s="444">
        <f t="shared" si="123"/>
        <v>2231.8323096612885</v>
      </c>
      <c r="F266" s="444">
        <f t="shared" si="123"/>
        <v>2288.7833589914349</v>
      </c>
      <c r="G266" s="444">
        <f t="shared" si="123"/>
        <v>2339.93294015225</v>
      </c>
      <c r="H266" s="444">
        <f t="shared" si="123"/>
        <v>2401.2217480494978</v>
      </c>
      <c r="I266" s="444">
        <f t="shared" si="123"/>
        <v>2455.2129937572204</v>
      </c>
      <c r="J266" s="444">
        <f t="shared" si="123"/>
        <v>2490.0389815253861</v>
      </c>
      <c r="K266" s="444">
        <f t="shared" si="123"/>
        <v>2515.8826900211748</v>
      </c>
      <c r="L266" s="444">
        <f t="shared" si="123"/>
        <v>2531.5058852957313</v>
      </c>
      <c r="M266" s="444">
        <f t="shared" si="123"/>
        <v>2539.071051713257</v>
      </c>
      <c r="N266" s="444">
        <f t="shared" si="123"/>
        <v>2539.1113765248765</v>
      </c>
      <c r="O266" s="318"/>
    </row>
    <row r="267" spans="1:15" ht="13.15">
      <c r="B267" s="329" t="str">
        <f t="shared" si="117"/>
        <v>40-44</v>
      </c>
      <c r="C267" s="444">
        <f t="shared" si="119"/>
        <v>2043.7619858827259</v>
      </c>
      <c r="D267" s="444">
        <f t="shared" ref="D267:N267" si="124">D97-D233</f>
        <v>2069.9385967668495</v>
      </c>
      <c r="E267" s="444">
        <f t="shared" si="124"/>
        <v>2087.0456767372821</v>
      </c>
      <c r="F267" s="444">
        <f t="shared" si="124"/>
        <v>2109.7149174968195</v>
      </c>
      <c r="G267" s="444">
        <f t="shared" si="124"/>
        <v>2136.2413292982114</v>
      </c>
      <c r="H267" s="444">
        <f t="shared" si="124"/>
        <v>2178.3446821684502</v>
      </c>
      <c r="I267" s="444">
        <f t="shared" si="124"/>
        <v>2219.2023518887268</v>
      </c>
      <c r="J267" s="444">
        <f t="shared" si="124"/>
        <v>2247.4825928388427</v>
      </c>
      <c r="K267" s="444">
        <f t="shared" si="124"/>
        <v>2270.9715662095391</v>
      </c>
      <c r="L267" s="444">
        <f t="shared" si="124"/>
        <v>2288.0570039600038</v>
      </c>
      <c r="M267" s="444">
        <f t="shared" si="124"/>
        <v>2300.0373715649212</v>
      </c>
      <c r="N267" s="444">
        <f t="shared" si="124"/>
        <v>2306.8477177905797</v>
      </c>
      <c r="O267" s="318"/>
    </row>
    <row r="268" spans="1:15" ht="13.15">
      <c r="B268" s="329" t="str">
        <f t="shared" si="117"/>
        <v>45-49</v>
      </c>
      <c r="C268" s="444">
        <f t="shared" si="119"/>
        <v>2047.7912773671003</v>
      </c>
      <c r="D268" s="444">
        <f t="shared" ref="D268:N268" si="125">D98-D234</f>
        <v>2008.380191022057</v>
      </c>
      <c r="E268" s="444">
        <f t="shared" si="125"/>
        <v>1970.7251964541308</v>
      </c>
      <c r="F268" s="444">
        <f t="shared" si="125"/>
        <v>1946.009032744324</v>
      </c>
      <c r="G268" s="444">
        <f t="shared" si="125"/>
        <v>1932.0604556129854</v>
      </c>
      <c r="H268" s="444">
        <f t="shared" si="125"/>
        <v>1938.1028818569557</v>
      </c>
      <c r="I268" s="444">
        <f t="shared" si="125"/>
        <v>1949.2446721489464</v>
      </c>
      <c r="J268" s="444">
        <f t="shared" si="125"/>
        <v>1955.1745226966752</v>
      </c>
      <c r="K268" s="444">
        <f t="shared" si="125"/>
        <v>1961.6594632400966</v>
      </c>
      <c r="L268" s="444">
        <f t="shared" si="125"/>
        <v>1966.6075740765657</v>
      </c>
      <c r="M268" s="444">
        <f t="shared" si="125"/>
        <v>1970.4815057592341</v>
      </c>
      <c r="N268" s="444">
        <f t="shared" si="125"/>
        <v>1972.6738094727284</v>
      </c>
      <c r="O268" s="318"/>
    </row>
    <row r="269" spans="1:15" ht="13.15">
      <c r="B269" s="329" t="str">
        <f t="shared" si="117"/>
        <v>50-54</v>
      </c>
      <c r="C269" s="444">
        <f t="shared" si="119"/>
        <v>1714.1427874244955</v>
      </c>
      <c r="D269" s="444">
        <f t="shared" ref="D269:N269" si="126">D99-D235</f>
        <v>1675.4241928974611</v>
      </c>
      <c r="E269" s="444">
        <f t="shared" si="126"/>
        <v>1629.9668395202034</v>
      </c>
      <c r="F269" s="444">
        <f t="shared" si="126"/>
        <v>1591.0605797941098</v>
      </c>
      <c r="G269" s="444">
        <f t="shared" si="126"/>
        <v>1559.510679003957</v>
      </c>
      <c r="H269" s="444">
        <f t="shared" si="126"/>
        <v>1543.4899155735313</v>
      </c>
      <c r="I269" s="444">
        <f t="shared" si="126"/>
        <v>1532.8375017914859</v>
      </c>
      <c r="J269" s="444">
        <f t="shared" si="126"/>
        <v>1520.4148406628801</v>
      </c>
      <c r="K269" s="444">
        <f t="shared" si="126"/>
        <v>1510.6987877773236</v>
      </c>
      <c r="L269" s="444">
        <f t="shared" si="126"/>
        <v>1502.1674119965019</v>
      </c>
      <c r="M269" s="444">
        <f t="shared" si="126"/>
        <v>1495.06416481528</v>
      </c>
      <c r="N269" s="444">
        <f t="shared" si="126"/>
        <v>1488.7723815873042</v>
      </c>
      <c r="O269" s="318"/>
    </row>
    <row r="270" spans="1:15" ht="13.15">
      <c r="B270" s="329" t="str">
        <f t="shared" si="117"/>
        <v>55-59</v>
      </c>
      <c r="C270" s="444">
        <f t="shared" si="119"/>
        <v>894.74792844112267</v>
      </c>
      <c r="D270" s="444">
        <f t="shared" ref="D270:N270" si="127">D100-D236</f>
        <v>859.75509573380145</v>
      </c>
      <c r="E270" s="444">
        <f t="shared" si="127"/>
        <v>827.62949770036062</v>
      </c>
      <c r="F270" s="444">
        <f t="shared" si="127"/>
        <v>801.39558203377271</v>
      </c>
      <c r="G270" s="444">
        <f t="shared" si="127"/>
        <v>779.79699398804109</v>
      </c>
      <c r="H270" s="444">
        <f t="shared" si="127"/>
        <v>766.77077921944351</v>
      </c>
      <c r="I270" s="444">
        <f t="shared" si="127"/>
        <v>756.28324717634428</v>
      </c>
      <c r="J270" s="444">
        <f t="shared" si="127"/>
        <v>744.596246990704</v>
      </c>
      <c r="K270" s="444">
        <f t="shared" si="127"/>
        <v>734.59516108646085</v>
      </c>
      <c r="L270" s="444">
        <f t="shared" si="127"/>
        <v>725.56872583361621</v>
      </c>
      <c r="M270" s="444">
        <f t="shared" si="127"/>
        <v>717.78161871854468</v>
      </c>
      <c r="N270" s="444">
        <f t="shared" si="127"/>
        <v>710.95131093983048</v>
      </c>
      <c r="O270" s="318"/>
    </row>
    <row r="271" spans="1:15" ht="13.15">
      <c r="B271" s="329" t="str">
        <f t="shared" si="117"/>
        <v>60-64</v>
      </c>
      <c r="C271" s="444">
        <f t="shared" si="119"/>
        <v>312.05973351776271</v>
      </c>
      <c r="D271" s="444">
        <f t="shared" ref="D271:N271" si="128">D101-D237</f>
        <v>307.7788274761084</v>
      </c>
      <c r="E271" s="444">
        <f t="shared" si="128"/>
        <v>298.99393890431725</v>
      </c>
      <c r="F271" s="444">
        <f t="shared" si="128"/>
        <v>290.27572995726183</v>
      </c>
      <c r="G271" s="444">
        <f t="shared" si="128"/>
        <v>282.34463666098992</v>
      </c>
      <c r="H271" s="444">
        <f t="shared" si="128"/>
        <v>277.59453333629619</v>
      </c>
      <c r="I271" s="444">
        <f t="shared" si="128"/>
        <v>273.32080169390173</v>
      </c>
      <c r="J271" s="444">
        <f t="shared" si="128"/>
        <v>267.99143474114351</v>
      </c>
      <c r="K271" s="444">
        <f t="shared" si="128"/>
        <v>263.1974332793036</v>
      </c>
      <c r="L271" s="444">
        <f t="shared" si="128"/>
        <v>258.69465007357303</v>
      </c>
      <c r="M271" s="444">
        <f t="shared" si="128"/>
        <v>254.68993749102768</v>
      </c>
      <c r="N271" s="444">
        <f t="shared" si="128"/>
        <v>251.10330587305427</v>
      </c>
      <c r="O271" s="318"/>
    </row>
    <row r="272" spans="1:15" ht="13.15">
      <c r="B272" s="329" t="str">
        <f t="shared" si="117"/>
        <v>65 plus</v>
      </c>
      <c r="C272" s="444">
        <f t="shared" si="119"/>
        <v>80.814531305639107</v>
      </c>
      <c r="D272" s="444">
        <f t="shared" ref="D272:N272" si="129">D102-D238</f>
        <v>103.73784744480304</v>
      </c>
      <c r="E272" s="444">
        <f t="shared" si="129"/>
        <v>116.71419701638312</v>
      </c>
      <c r="F272" s="444">
        <f t="shared" si="129"/>
        <v>123.75399254435683</v>
      </c>
      <c r="G272" s="444">
        <f t="shared" si="129"/>
        <v>127.08056352356147</v>
      </c>
      <c r="H272" s="444">
        <f t="shared" si="129"/>
        <v>129.06627256287737</v>
      </c>
      <c r="I272" s="444">
        <f t="shared" si="129"/>
        <v>129.66127402840473</v>
      </c>
      <c r="J272" s="444">
        <f t="shared" si="129"/>
        <v>128.7592978634664</v>
      </c>
      <c r="K272" s="444">
        <f t="shared" si="129"/>
        <v>127.29185131509402</v>
      </c>
      <c r="L272" s="444">
        <f t="shared" si="129"/>
        <v>125.45039929866508</v>
      </c>
      <c r="M272" s="444">
        <f t="shared" si="129"/>
        <v>123.5018671088885</v>
      </c>
      <c r="N272" s="444">
        <f t="shared" si="129"/>
        <v>121.54915085469526</v>
      </c>
      <c r="O272" s="318"/>
    </row>
    <row r="273" spans="1:15" ht="13.15">
      <c r="B273" s="329" t="str">
        <f t="shared" si="117"/>
        <v>Total</v>
      </c>
      <c r="C273" s="444">
        <f>SUM(C263:C272)</f>
        <v>14638.51409122179</v>
      </c>
      <c r="D273" s="444">
        <f t="shared" ref="D273:N273" si="130">SUM(D263:D272)</f>
        <v>14974.885250862773</v>
      </c>
      <c r="E273" s="444">
        <f t="shared" si="130"/>
        <v>15125.856913039679</v>
      </c>
      <c r="F273" s="444">
        <f t="shared" si="130"/>
        <v>15260.327005559142</v>
      </c>
      <c r="G273" s="444">
        <f t="shared" si="130"/>
        <v>15381.053483657903</v>
      </c>
      <c r="H273" s="444">
        <f t="shared" si="130"/>
        <v>15646.35650004817</v>
      </c>
      <c r="I273" s="444">
        <f t="shared" si="130"/>
        <v>15874.156882541063</v>
      </c>
      <c r="J273" s="444">
        <f t="shared" si="130"/>
        <v>15952.16536554167</v>
      </c>
      <c r="K273" s="444">
        <f t="shared" si="130"/>
        <v>15987.959997241909</v>
      </c>
      <c r="L273" s="444">
        <f t="shared" si="130"/>
        <v>15971.508956583548</v>
      </c>
      <c r="M273" s="444">
        <f t="shared" si="130"/>
        <v>15924.52948180203</v>
      </c>
      <c r="N273" s="444">
        <f t="shared" si="130"/>
        <v>15850.053144254658</v>
      </c>
      <c r="O273" s="318"/>
    </row>
    <row r="274" spans="1:15">
      <c r="A274" s="300">
        <f>SUM(C274:N274)</f>
        <v>0</v>
      </c>
      <c r="C274" s="300">
        <f>SUM(C263:C272)-C273</f>
        <v>0</v>
      </c>
      <c r="D274" s="300">
        <f t="shared" ref="D274:N274" si="131">SUM(D263:D272)-D273</f>
        <v>0</v>
      </c>
      <c r="E274" s="300">
        <f t="shared" si="131"/>
        <v>0</v>
      </c>
      <c r="F274" s="300">
        <f t="shared" si="131"/>
        <v>0</v>
      </c>
      <c r="G274" s="300">
        <f t="shared" si="131"/>
        <v>0</v>
      </c>
      <c r="H274" s="300">
        <f t="shared" si="131"/>
        <v>0</v>
      </c>
      <c r="I274" s="300">
        <f t="shared" si="131"/>
        <v>0</v>
      </c>
      <c r="J274" s="300">
        <f t="shared" si="131"/>
        <v>0</v>
      </c>
      <c r="K274" s="300">
        <f t="shared" si="131"/>
        <v>0</v>
      </c>
      <c r="L274" s="300">
        <f t="shared" si="131"/>
        <v>0</v>
      </c>
      <c r="M274" s="300">
        <f t="shared" si="131"/>
        <v>0</v>
      </c>
      <c r="N274" s="300">
        <f t="shared" si="131"/>
        <v>0</v>
      </c>
    </row>
    <row r="275" spans="1:15" ht="15">
      <c r="B275" s="331"/>
      <c r="H275" s="318"/>
    </row>
    <row r="276" spans="1:15" ht="15">
      <c r="B276" s="331" t="s">
        <v>517</v>
      </c>
      <c r="H276" s="318"/>
    </row>
    <row r="277" spans="1:15" ht="15">
      <c r="B277" s="331"/>
      <c r="H277" s="318"/>
    </row>
    <row r="278" spans="1:15" ht="15">
      <c r="B278" s="331"/>
      <c r="C278" s="317" t="str">
        <f>C262</f>
        <v>2018/19</v>
      </c>
      <c r="D278" s="317" t="str">
        <f t="shared" ref="D278:N278" si="132">D262</f>
        <v>2019/20</v>
      </c>
      <c r="E278" s="317" t="str">
        <f t="shared" si="132"/>
        <v>2020/21</v>
      </c>
      <c r="F278" s="317" t="str">
        <f t="shared" si="132"/>
        <v>2021/22</v>
      </c>
      <c r="G278" s="317" t="str">
        <f t="shared" si="132"/>
        <v>2022/23</v>
      </c>
      <c r="H278" s="317" t="str">
        <f t="shared" si="132"/>
        <v>2023/24</v>
      </c>
      <c r="I278" s="317" t="str">
        <f t="shared" si="132"/>
        <v>2024/25</v>
      </c>
      <c r="J278" s="317" t="str">
        <f t="shared" si="132"/>
        <v>2025/26</v>
      </c>
      <c r="K278" s="317" t="str">
        <f t="shared" si="132"/>
        <v>2026/27</v>
      </c>
      <c r="L278" s="317" t="str">
        <f t="shared" si="132"/>
        <v>2027/28</v>
      </c>
      <c r="M278" s="317" t="str">
        <f t="shared" si="132"/>
        <v>2028/29</v>
      </c>
      <c r="N278" s="317" t="str">
        <f t="shared" si="132"/>
        <v>2029/30</v>
      </c>
    </row>
    <row r="279" spans="1:15" ht="13.15">
      <c r="B279" s="317" t="s">
        <v>585</v>
      </c>
      <c r="C279" s="444">
        <f>C223+C239</f>
        <v>4016.274402516905</v>
      </c>
      <c r="D279" s="444">
        <f t="shared" ref="D279:N279" si="133">D223+D239</f>
        <v>4084.33583477503</v>
      </c>
      <c r="E279" s="444">
        <f t="shared" si="133"/>
        <v>4188.9833893062414</v>
      </c>
      <c r="F279" s="444">
        <f t="shared" si="133"/>
        <v>4230.3070561887871</v>
      </c>
      <c r="G279" s="444">
        <f t="shared" si="133"/>
        <v>4250.2249417431158</v>
      </c>
      <c r="H279" s="444">
        <f t="shared" si="133"/>
        <v>4312.7673080934255</v>
      </c>
      <c r="I279" s="444">
        <f t="shared" si="133"/>
        <v>4363.9658471668408</v>
      </c>
      <c r="J279" s="444">
        <f t="shared" si="133"/>
        <v>4372.1576717446542</v>
      </c>
      <c r="K279" s="444">
        <f t="shared" si="133"/>
        <v>4370.4727282063877</v>
      </c>
      <c r="L279" s="444">
        <f t="shared" si="133"/>
        <v>4356.1198871229299</v>
      </c>
      <c r="M279" s="444">
        <f t="shared" si="133"/>
        <v>4335.5413036123791</v>
      </c>
      <c r="N279" s="444">
        <f t="shared" si="133"/>
        <v>4309.414415488447</v>
      </c>
    </row>
    <row r="280" spans="1:15" ht="13.15">
      <c r="B280" s="317" t="s">
        <v>586</v>
      </c>
      <c r="C280" s="444">
        <f>C155+C171</f>
        <v>922.80664840953227</v>
      </c>
      <c r="D280" s="444">
        <f t="shared" ref="D280:N280" si="134">D155+D171</f>
        <v>895.29324170312248</v>
      </c>
      <c r="E280" s="444">
        <f t="shared" si="134"/>
        <v>867.84725115663264</v>
      </c>
      <c r="F280" s="444">
        <f t="shared" si="134"/>
        <v>843.1825451667296</v>
      </c>
      <c r="G280" s="444">
        <f t="shared" si="134"/>
        <v>822.19549114135657</v>
      </c>
      <c r="H280" s="444">
        <f t="shared" si="134"/>
        <v>810.42993181450629</v>
      </c>
      <c r="I280" s="444">
        <f t="shared" si="134"/>
        <v>801.00151211270224</v>
      </c>
      <c r="J280" s="444">
        <f t="shared" si="134"/>
        <v>789.62222560380519</v>
      </c>
      <c r="K280" s="444">
        <f t="shared" si="134"/>
        <v>779.72197522369561</v>
      </c>
      <c r="L280" s="444">
        <f t="shared" si="134"/>
        <v>770.53312771809169</v>
      </c>
      <c r="M280" s="444">
        <f t="shared" si="134"/>
        <v>762.42802669573905</v>
      </c>
      <c r="N280" s="444">
        <f t="shared" si="134"/>
        <v>755.14328316354784</v>
      </c>
    </row>
    <row r="281" spans="1:15" ht="13.15">
      <c r="B281" s="317" t="s">
        <v>587</v>
      </c>
      <c r="C281" s="444">
        <f>C189+C205</f>
        <v>14.751432507832362</v>
      </c>
      <c r="D281" s="444">
        <f t="shared" ref="D281:N281" si="135">D189+D205</f>
        <v>14.799342841386611</v>
      </c>
      <c r="E281" s="444">
        <f t="shared" si="135"/>
        <v>14.815800507492803</v>
      </c>
      <c r="F281" s="444">
        <f t="shared" si="135"/>
        <v>14.837891739478742</v>
      </c>
      <c r="G281" s="444">
        <f t="shared" si="135"/>
        <v>14.87175068722652</v>
      </c>
      <c r="H281" s="444">
        <f t="shared" si="135"/>
        <v>15.040831994069872</v>
      </c>
      <c r="I281" s="444">
        <f t="shared" si="135"/>
        <v>15.200659856971576</v>
      </c>
      <c r="J281" s="444">
        <f t="shared" si="135"/>
        <v>15.260110494511981</v>
      </c>
      <c r="K281" s="444">
        <f t="shared" si="135"/>
        <v>15.297726871074369</v>
      </c>
      <c r="L281" s="444">
        <f t="shared" si="135"/>
        <v>15.301961851637472</v>
      </c>
      <c r="M281" s="444">
        <f t="shared" si="135"/>
        <v>15.286409540870643</v>
      </c>
      <c r="N281" s="444">
        <f t="shared" si="135"/>
        <v>15.250904140106528</v>
      </c>
    </row>
    <row r="282" spans="1:15" ht="13.15">
      <c r="B282" s="317" t="s">
        <v>588</v>
      </c>
      <c r="C282" s="444">
        <f>C121+C137</f>
        <v>3078.7163215995406</v>
      </c>
      <c r="D282" s="444">
        <f t="shared" ref="D282:N282" si="136">D121+D137</f>
        <v>3174.243250230521</v>
      </c>
      <c r="E282" s="444">
        <f t="shared" si="136"/>
        <v>3306.3203376421161</v>
      </c>
      <c r="F282" s="444">
        <f t="shared" si="136"/>
        <v>3372.2866192825795</v>
      </c>
      <c r="G282" s="444">
        <f t="shared" si="136"/>
        <v>3413.1576999145318</v>
      </c>
      <c r="H282" s="444">
        <f t="shared" si="136"/>
        <v>3487.296544284849</v>
      </c>
      <c r="I282" s="444">
        <f t="shared" si="136"/>
        <v>3547.7636751971668</v>
      </c>
      <c r="J282" s="444">
        <f t="shared" si="136"/>
        <v>3567.2753356463372</v>
      </c>
      <c r="K282" s="444">
        <f t="shared" si="136"/>
        <v>3575.4530261116179</v>
      </c>
      <c r="L282" s="444">
        <f t="shared" si="136"/>
        <v>3570.2847975532004</v>
      </c>
      <c r="M282" s="444">
        <f t="shared" si="136"/>
        <v>3557.8268673757702</v>
      </c>
      <c r="N282" s="444">
        <f t="shared" si="136"/>
        <v>3539.0202281847933</v>
      </c>
    </row>
    <row r="283" spans="1:15" ht="15">
      <c r="A283" s="300">
        <f>SUM(C283:N283)</f>
        <v>0</v>
      </c>
      <c r="B283" s="331"/>
      <c r="C283" s="300">
        <f>C279-C280-C281-C282</f>
        <v>0</v>
      </c>
      <c r="D283" s="300">
        <f t="shared" ref="D283:N283" si="137">D279-D280-D281-D282</f>
        <v>0</v>
      </c>
      <c r="E283" s="300">
        <f t="shared" si="137"/>
        <v>0</v>
      </c>
      <c r="F283" s="300">
        <f t="shared" si="137"/>
        <v>0</v>
      </c>
      <c r="G283" s="300">
        <f t="shared" si="137"/>
        <v>0</v>
      </c>
      <c r="H283" s="300">
        <f t="shared" si="137"/>
        <v>0</v>
      </c>
      <c r="I283" s="300">
        <f t="shared" si="137"/>
        <v>0</v>
      </c>
      <c r="J283" s="300">
        <f t="shared" si="137"/>
        <v>0</v>
      </c>
      <c r="K283" s="300">
        <f t="shared" si="137"/>
        <v>0</v>
      </c>
      <c r="L283" s="300">
        <f t="shared" si="137"/>
        <v>0</v>
      </c>
      <c r="M283" s="300">
        <f t="shared" si="137"/>
        <v>0</v>
      </c>
      <c r="N283" s="300">
        <f t="shared" si="137"/>
        <v>0</v>
      </c>
    </row>
    <row r="284" spans="1:15" ht="15">
      <c r="B284" s="331"/>
      <c r="H284" s="318"/>
    </row>
    <row r="285" spans="1:15" ht="15">
      <c r="B285" s="331" t="s">
        <v>265</v>
      </c>
      <c r="F285" s="355"/>
      <c r="G285" s="355" t="s">
        <v>266</v>
      </c>
      <c r="H285" s="318"/>
    </row>
    <row r="286" spans="1:15" ht="15">
      <c r="B286" s="331"/>
      <c r="H286" s="318"/>
    </row>
    <row r="287" spans="1:15" ht="15">
      <c r="B287" s="331" t="s">
        <v>211</v>
      </c>
      <c r="H287" s="318"/>
    </row>
    <row r="288" spans="1:15" ht="15">
      <c r="B288" s="331"/>
      <c r="H288" s="318"/>
    </row>
    <row r="289" spans="2:16" ht="15">
      <c r="B289" s="331"/>
      <c r="C289" s="317" t="str">
        <f>C278</f>
        <v>2018/19</v>
      </c>
      <c r="D289" s="317" t="str">
        <f t="shared" ref="D289:N289" si="138">D278</f>
        <v>2019/20</v>
      </c>
      <c r="E289" s="317" t="str">
        <f t="shared" si="138"/>
        <v>2020/21</v>
      </c>
      <c r="F289" s="317" t="str">
        <f t="shared" si="138"/>
        <v>2021/22</v>
      </c>
      <c r="G289" s="317" t="str">
        <f t="shared" si="138"/>
        <v>2022/23</v>
      </c>
      <c r="H289" s="317" t="str">
        <f t="shared" si="138"/>
        <v>2023/24</v>
      </c>
      <c r="I289" s="317" t="str">
        <f t="shared" si="138"/>
        <v>2024/25</v>
      </c>
      <c r="J289" s="317" t="str">
        <f t="shared" si="138"/>
        <v>2025/26</v>
      </c>
      <c r="K289" s="317" t="str">
        <f t="shared" si="138"/>
        <v>2026/27</v>
      </c>
      <c r="L289" s="317" t="str">
        <f t="shared" si="138"/>
        <v>2027/28</v>
      </c>
      <c r="M289" s="317" t="str">
        <f t="shared" si="138"/>
        <v>2028/29</v>
      </c>
      <c r="N289" s="317" t="str">
        <f t="shared" si="138"/>
        <v>2029/30</v>
      </c>
    </row>
    <row r="290" spans="2:16" ht="15">
      <c r="B290" s="331"/>
      <c r="C290" s="444">
        <f>C53+C69-C15</f>
        <v>0</v>
      </c>
      <c r="D290" s="444">
        <f>D53+D69-D15</f>
        <v>0</v>
      </c>
      <c r="E290" s="444">
        <f>E53+E69-E15</f>
        <v>0</v>
      </c>
      <c r="F290" s="444">
        <f t="shared" ref="F290:N290" si="139">F53+F69-F15</f>
        <v>0</v>
      </c>
      <c r="G290" s="444">
        <f t="shared" si="139"/>
        <v>0</v>
      </c>
      <c r="H290" s="444">
        <f t="shared" si="139"/>
        <v>0</v>
      </c>
      <c r="I290" s="444">
        <f t="shared" si="139"/>
        <v>0</v>
      </c>
      <c r="J290" s="444">
        <f t="shared" si="139"/>
        <v>0</v>
      </c>
      <c r="K290" s="444">
        <f t="shared" si="139"/>
        <v>0</v>
      </c>
      <c r="L290" s="444">
        <f t="shared" si="139"/>
        <v>0</v>
      </c>
      <c r="M290" s="444">
        <f t="shared" si="139"/>
        <v>0</v>
      </c>
      <c r="N290" s="444">
        <f t="shared" si="139"/>
        <v>0</v>
      </c>
    </row>
    <row r="291" spans="2:16" ht="15">
      <c r="B291" s="331"/>
      <c r="H291" s="318"/>
    </row>
    <row r="292" spans="2:16" ht="15">
      <c r="B292" s="331" t="s">
        <v>263</v>
      </c>
      <c r="H292" s="318"/>
    </row>
    <row r="293" spans="2:16" ht="15">
      <c r="B293" s="331"/>
      <c r="C293" s="356" t="str">
        <f t="shared" ref="C293:N293" si="140">C262</f>
        <v>2018/19</v>
      </c>
      <c r="D293" s="356" t="str">
        <f t="shared" si="140"/>
        <v>2019/20</v>
      </c>
      <c r="E293" s="356" t="str">
        <f t="shared" si="140"/>
        <v>2020/21</v>
      </c>
      <c r="F293" s="356" t="str">
        <f t="shared" si="140"/>
        <v>2021/22</v>
      </c>
      <c r="G293" s="356" t="str">
        <f t="shared" si="140"/>
        <v>2022/23</v>
      </c>
      <c r="H293" s="356" t="str">
        <f t="shared" si="140"/>
        <v>2023/24</v>
      </c>
      <c r="I293" s="356" t="str">
        <f t="shared" si="140"/>
        <v>2024/25</v>
      </c>
      <c r="J293" s="356" t="str">
        <f t="shared" si="140"/>
        <v>2025/26</v>
      </c>
      <c r="K293" s="356" t="str">
        <f t="shared" si="140"/>
        <v>2026/27</v>
      </c>
      <c r="L293" s="356" t="str">
        <f t="shared" si="140"/>
        <v>2027/28</v>
      </c>
      <c r="M293" s="356" t="str">
        <f t="shared" si="140"/>
        <v>2028/29</v>
      </c>
      <c r="N293" s="356" t="str">
        <f t="shared" si="140"/>
        <v>2029/30</v>
      </c>
    </row>
    <row r="294" spans="2:16" ht="13.15">
      <c r="B294" s="354" t="s">
        <v>267</v>
      </c>
      <c r="C294" s="444">
        <f>C36-C15+C279-C290</f>
        <v>4678.9642402889731</v>
      </c>
      <c r="D294" s="444">
        <f>D36-D15+D279-D290</f>
        <v>4506.2724479458748</v>
      </c>
      <c r="E294" s="444">
        <f>E36-E15+E279-E290</f>
        <v>4523.1110538753301</v>
      </c>
      <c r="F294" s="444">
        <f t="shared" ref="F294:N294" si="141">F36-F15+F279-F290</f>
        <v>4515.4102156482004</v>
      </c>
      <c r="G294" s="444">
        <f t="shared" si="141"/>
        <v>4844.0039504651577</v>
      </c>
      <c r="H294" s="444">
        <f t="shared" si="141"/>
        <v>4821.8993598788657</v>
      </c>
      <c r="I294" s="444">
        <f t="shared" si="141"/>
        <v>4548.1894307042203</v>
      </c>
      <c r="J294" s="444">
        <f t="shared" si="141"/>
        <v>4465.1997347634997</v>
      </c>
      <c r="K294" s="444">
        <f t="shared" si="141"/>
        <v>4350.9424695405951</v>
      </c>
      <c r="L294" s="444">
        <f t="shared" si="141"/>
        <v>4270.9971229407329</v>
      </c>
      <c r="M294" s="444">
        <f t="shared" si="141"/>
        <v>4191.2501389329045</v>
      </c>
      <c r="N294" s="444">
        <f t="shared" si="141"/>
        <v>4224.2865808446495</v>
      </c>
    </row>
    <row r="295" spans="2:16" ht="12.75" customHeight="1">
      <c r="B295" s="1405" t="s">
        <v>264</v>
      </c>
      <c r="C295" s="1405"/>
      <c r="D295" s="1405"/>
      <c r="E295" s="1405"/>
      <c r="F295" s="1405"/>
      <c r="G295" s="1405"/>
      <c r="H295" s="1405"/>
      <c r="I295" s="1405"/>
      <c r="J295" s="1405"/>
      <c r="K295" s="1405"/>
      <c r="L295" s="1405"/>
      <c r="M295" s="1405"/>
      <c r="N295" s="1405"/>
    </row>
    <row r="296" spans="2:16" ht="13.15">
      <c r="B296" s="521" t="s">
        <v>561</v>
      </c>
      <c r="C296" s="522">
        <f>IF(C294&lt;0,0,C294)</f>
        <v>4678.9642402889731</v>
      </c>
      <c r="D296" s="522">
        <f t="shared" ref="D296:N296" si="142">IF(D294&lt;0,0,D294)</f>
        <v>4506.2724479458748</v>
      </c>
      <c r="E296" s="522">
        <f t="shared" si="142"/>
        <v>4523.1110538753301</v>
      </c>
      <c r="F296" s="522">
        <f t="shared" si="142"/>
        <v>4515.4102156482004</v>
      </c>
      <c r="G296" s="522">
        <f t="shared" si="142"/>
        <v>4844.0039504651577</v>
      </c>
      <c r="H296" s="522">
        <f t="shared" si="142"/>
        <v>4821.8993598788657</v>
      </c>
      <c r="I296" s="522">
        <f t="shared" si="142"/>
        <v>4548.1894307042203</v>
      </c>
      <c r="J296" s="522">
        <f t="shared" si="142"/>
        <v>4465.1997347634997</v>
      </c>
      <c r="K296" s="522">
        <f t="shared" si="142"/>
        <v>4350.9424695405951</v>
      </c>
      <c r="L296" s="522">
        <f t="shared" si="142"/>
        <v>4270.9971229407329</v>
      </c>
      <c r="M296" s="522">
        <f t="shared" si="142"/>
        <v>4191.2501389329045</v>
      </c>
      <c r="N296" s="522">
        <f t="shared" si="142"/>
        <v>4224.2865808446495</v>
      </c>
    </row>
    <row r="297" spans="2:16" ht="15">
      <c r="B297" s="331"/>
      <c r="H297" s="318"/>
    </row>
    <row r="298" spans="2:16" ht="15">
      <c r="B298" s="331" t="s">
        <v>174</v>
      </c>
      <c r="H298" s="318"/>
    </row>
    <row r="299" spans="2:16" ht="15">
      <c r="B299" s="331"/>
      <c r="H299" s="318"/>
    </row>
    <row r="300" spans="2:16" ht="13.15">
      <c r="B300" s="332" t="s">
        <v>46</v>
      </c>
      <c r="H300" s="316"/>
    </row>
    <row r="301" spans="2:16">
      <c r="H301" s="316"/>
    </row>
    <row r="302" spans="2:16" ht="13.15">
      <c r="B302" s="329" t="str">
        <f t="shared" ref="B302:B313" si="143">B262</f>
        <v>Age group</v>
      </c>
      <c r="C302" s="329" t="str">
        <f>C293</f>
        <v>2018/19</v>
      </c>
      <c r="D302" s="329" t="str">
        <f t="shared" ref="D302:N302" si="144">D293</f>
        <v>2019/20</v>
      </c>
      <c r="E302" s="329" t="str">
        <f t="shared" si="144"/>
        <v>2020/21</v>
      </c>
      <c r="F302" s="329" t="str">
        <f t="shared" si="144"/>
        <v>2021/22</v>
      </c>
      <c r="G302" s="329" t="str">
        <f t="shared" si="144"/>
        <v>2022/23</v>
      </c>
      <c r="H302" s="329" t="str">
        <f t="shared" si="144"/>
        <v>2023/24</v>
      </c>
      <c r="I302" s="329" t="str">
        <f t="shared" si="144"/>
        <v>2024/25</v>
      </c>
      <c r="J302" s="329" t="str">
        <f t="shared" si="144"/>
        <v>2025/26</v>
      </c>
      <c r="K302" s="329" t="str">
        <f t="shared" si="144"/>
        <v>2026/27</v>
      </c>
      <c r="L302" s="329" t="str">
        <f t="shared" si="144"/>
        <v>2027/28</v>
      </c>
      <c r="M302" s="329" t="str">
        <f t="shared" si="144"/>
        <v>2028/29</v>
      </c>
      <c r="N302" s="329" t="str">
        <f t="shared" si="144"/>
        <v>2029/30</v>
      </c>
    </row>
    <row r="303" spans="2:16" ht="13.15">
      <c r="B303" s="329" t="str">
        <f t="shared" si="143"/>
        <v>20-24</v>
      </c>
      <c r="C303" s="444">
        <f>C$296*Entrant_age_breakdowns!$K76*$G$31</f>
        <v>552.7313883021784</v>
      </c>
      <c r="D303" s="444">
        <f>D$296*Entrant_age_breakdowns!$K76*$G$31</f>
        <v>532.33110968746155</v>
      </c>
      <c r="E303" s="444">
        <f>E$296*Entrant_age_breakdowns!$K76*$G$31</f>
        <v>534.32027343278787</v>
      </c>
      <c r="F303" s="444">
        <f>F$296*Entrant_age_breakdowns!$K76*$G$31</f>
        <v>533.41056461994413</v>
      </c>
      <c r="G303" s="444">
        <f>G$296*Entrant_age_breakdowns!$K76*$G$31</f>
        <v>572.22771771311625</v>
      </c>
      <c r="H303" s="444">
        <f>H$296*Entrant_age_breakdowns!$K76*$G$31</f>
        <v>569.61647718740153</v>
      </c>
      <c r="I303" s="444">
        <f>I$296*Entrant_age_breakdowns!$K76*$G$31</f>
        <v>537.28281072290872</v>
      </c>
      <c r="J303" s="444">
        <f>J$296*Entrant_age_breakdowns!$K76*$G$31</f>
        <v>527.47914318103892</v>
      </c>
      <c r="K303" s="444">
        <f>K$296*Entrant_age_breakdowns!$K76*$G$31</f>
        <v>513.98180197751526</v>
      </c>
      <c r="L303" s="444">
        <f>L$296*Entrant_age_breakdowns!$K76*$G$31</f>
        <v>504.53776689942032</v>
      </c>
      <c r="M303" s="444">
        <f>M$296*Entrant_age_breakdowns!$K76*$G$31</f>
        <v>495.11716462081944</v>
      </c>
      <c r="N303" s="444">
        <f>N$296*Entrant_age_breakdowns!$K76*$G$31</f>
        <v>499.01979722596093</v>
      </c>
      <c r="O303" s="318"/>
      <c r="P303" s="318"/>
    </row>
    <row r="304" spans="2:16" ht="13.15">
      <c r="B304" s="329" t="str">
        <f t="shared" si="143"/>
        <v>25-29</v>
      </c>
      <c r="C304" s="444">
        <f>C$296*Entrant_age_breakdowns!$K77*$G$31</f>
        <v>576.54640974712686</v>
      </c>
      <c r="D304" s="444">
        <f>D$296*Entrant_age_breakdowns!$K77*$G$31</f>
        <v>555.26716336800496</v>
      </c>
      <c r="E304" s="444">
        <f>E$296*Entrant_age_breakdowns!$K77*$G$31</f>
        <v>557.34203235507266</v>
      </c>
      <c r="F304" s="444">
        <f>F$296*Entrant_age_breakdowns!$K77*$G$31</f>
        <v>556.39312776767167</v>
      </c>
      <c r="G304" s="444">
        <f>G$296*Entrant_age_breakdowns!$K77*$G$31</f>
        <v>596.88275930681243</v>
      </c>
      <c r="H304" s="444">
        <f>H$296*Entrant_age_breakdowns!$K77*$G$31</f>
        <v>594.15901069772508</v>
      </c>
      <c r="I304" s="444">
        <f>I$296*Entrant_age_breakdowns!$K77*$G$31</f>
        <v>560.43221372437699</v>
      </c>
      <c r="J304" s="444">
        <f>J$296*Entrant_age_breakdowns!$K77*$G$31</f>
        <v>550.20614470922385</v>
      </c>
      <c r="K304" s="444">
        <f>K$296*Entrant_age_breakdowns!$K77*$G$31</f>
        <v>536.12725616278738</v>
      </c>
      <c r="L304" s="444">
        <f>L$296*Entrant_age_breakdowns!$K77*$G$31</f>
        <v>526.27631475971873</v>
      </c>
      <c r="M304" s="444">
        <f>M$296*Entrant_age_breakdowns!$K77*$G$31</f>
        <v>516.44981578330521</v>
      </c>
      <c r="N304" s="444">
        <f>N$296*Entrant_age_breakdowns!$K77*$G$31</f>
        <v>520.52059747704595</v>
      </c>
      <c r="O304" s="318"/>
      <c r="P304" s="318"/>
    </row>
    <row r="305" spans="1:16" ht="13.15">
      <c r="B305" s="329" t="str">
        <f t="shared" si="143"/>
        <v>30-34</v>
      </c>
      <c r="C305" s="444">
        <f>C$296*Entrant_age_breakdowns!$K78*$G$31</f>
        <v>282.31323373175792</v>
      </c>
      <c r="D305" s="444">
        <f>D$296*Entrant_age_breakdowns!$K78*$G$31</f>
        <v>271.89358189609817</v>
      </c>
      <c r="E305" s="444">
        <f>E$296*Entrant_age_breakdowns!$K78*$G$31</f>
        <v>272.90956770991272</v>
      </c>
      <c r="F305" s="444">
        <f>F$296*Entrant_age_breakdowns!$K78*$G$31</f>
        <v>272.44492459004744</v>
      </c>
      <c r="G305" s="444">
        <f>G$296*Entrant_age_breakdowns!$K78*$G$31</f>
        <v>292.27118422703956</v>
      </c>
      <c r="H305" s="444">
        <f>H$296*Entrant_age_breakdowns!$K78*$G$31</f>
        <v>290.9374663082321</v>
      </c>
      <c r="I305" s="444">
        <f>I$296*Entrant_age_breakdowns!$K78*$G$31</f>
        <v>274.42271405934292</v>
      </c>
      <c r="J305" s="444">
        <f>J$296*Entrant_age_breakdowns!$K78*$G$31</f>
        <v>269.41539016793541</v>
      </c>
      <c r="K305" s="444">
        <f>K$296*Entrant_age_breakdowns!$K78*$G$31</f>
        <v>262.5214845157663</v>
      </c>
      <c r="L305" s="444">
        <f>L$296*Entrant_age_breakdowns!$K78*$G$31</f>
        <v>257.69784659905088</v>
      </c>
      <c r="M305" s="444">
        <f>M$296*Entrant_age_breakdowns!$K78*$G$31</f>
        <v>252.88617722535759</v>
      </c>
      <c r="N305" s="444">
        <f>N$296*Entrant_age_breakdowns!$K78*$G$31</f>
        <v>254.87948691274261</v>
      </c>
      <c r="O305" s="318"/>
      <c r="P305" s="318"/>
    </row>
    <row r="306" spans="1:16" ht="13.15">
      <c r="B306" s="329" t="str">
        <f t="shared" si="143"/>
        <v>35-39</v>
      </c>
      <c r="C306" s="444">
        <f>C$296*Entrant_age_breakdowns!$K79*$G$31</f>
        <v>210.90757327271697</v>
      </c>
      <c r="D306" s="444">
        <f>D$296*Entrant_age_breakdowns!$K79*$G$31</f>
        <v>203.12337040713803</v>
      </c>
      <c r="E306" s="444">
        <f>E$296*Entrant_age_breakdowns!$K79*$G$31</f>
        <v>203.88238230197089</v>
      </c>
      <c r="F306" s="444">
        <f>F$296*Entrant_age_breakdowns!$K79*$G$31</f>
        <v>203.53526165320326</v>
      </c>
      <c r="G306" s="444">
        <f>G$296*Entrant_age_breakdowns!$K79*$G$31</f>
        <v>218.34685320291405</v>
      </c>
      <c r="H306" s="444">
        <f>H$296*Entrant_age_breakdowns!$K79*$G$31</f>
        <v>217.35047338051689</v>
      </c>
      <c r="I306" s="444">
        <f>I$296*Entrant_age_breakdowns!$K79*$G$31</f>
        <v>205.01280761128538</v>
      </c>
      <c r="J306" s="444">
        <f>J$296*Entrant_age_breakdowns!$K79*$G$31</f>
        <v>201.27198924238562</v>
      </c>
      <c r="K306" s="444">
        <f>K$296*Entrant_age_breakdowns!$K79*$G$31</f>
        <v>196.12176340192232</v>
      </c>
      <c r="L306" s="444">
        <f>L$296*Entrant_age_breakdowns!$K79*$G$31</f>
        <v>192.51817120075989</v>
      </c>
      <c r="M306" s="444">
        <f>M$296*Entrant_age_breakdowns!$K79*$G$31</f>
        <v>188.92352033164565</v>
      </c>
      <c r="N306" s="444">
        <f>N$296*Entrant_age_breakdowns!$K79*$G$31</f>
        <v>190.41266096947641</v>
      </c>
      <c r="O306" s="318"/>
      <c r="P306" s="318"/>
    </row>
    <row r="307" spans="1:16" ht="13.15">
      <c r="B307" s="329" t="str">
        <f t="shared" si="143"/>
        <v>40-44</v>
      </c>
      <c r="C307" s="444">
        <f>C$296*Entrant_age_breakdowns!$K80*$G$31</f>
        <v>176.10162847500172</v>
      </c>
      <c r="D307" s="444">
        <f>D$296*Entrant_age_breakdowns!$K80*$G$31</f>
        <v>169.60204773573787</v>
      </c>
      <c r="E307" s="444">
        <f>E$296*Entrant_age_breakdowns!$K80*$G$31</f>
        <v>170.23580037267678</v>
      </c>
      <c r="F307" s="444">
        <f>F$296*Entrant_age_breakdowns!$K80*$G$31</f>
        <v>169.94596482729196</v>
      </c>
      <c r="G307" s="444">
        <f>G$296*Entrant_age_breakdowns!$K80*$G$31</f>
        <v>182.31320869500215</v>
      </c>
      <c r="H307" s="444">
        <f>H$296*Entrant_age_breakdowns!$K80*$G$31</f>
        <v>181.48126081100233</v>
      </c>
      <c r="I307" s="444">
        <f>I$296*Entrant_age_breakdowns!$K80*$G$31</f>
        <v>171.17967230079489</v>
      </c>
      <c r="J307" s="444">
        <f>J$296*Entrant_age_breakdowns!$K80*$G$31</f>
        <v>168.05619884571595</v>
      </c>
      <c r="K307" s="444">
        <f>K$296*Entrant_age_breakdowns!$K80*$G$31</f>
        <v>163.75591155187442</v>
      </c>
      <c r="L307" s="444">
        <f>L$296*Entrant_age_breakdowns!$K80*$G$31</f>
        <v>160.74701791596905</v>
      </c>
      <c r="M307" s="444">
        <f>M$296*Entrant_age_breakdowns!$K80*$G$31</f>
        <v>157.7455900296809</v>
      </c>
      <c r="N307" s="444">
        <f>N$296*Entrant_age_breakdowns!$K80*$G$31</f>
        <v>158.98897872019134</v>
      </c>
      <c r="O307" s="318"/>
      <c r="P307" s="318"/>
    </row>
    <row r="308" spans="1:16" ht="13.15">
      <c r="B308" s="329" t="str">
        <f t="shared" si="143"/>
        <v>45-49</v>
      </c>
      <c r="C308" s="444">
        <f>C$296*Entrant_age_breakdowns!$K81*$G$31</f>
        <v>149.73721451551168</v>
      </c>
      <c r="D308" s="444">
        <f>D$296*Entrant_age_breakdowns!$K81*$G$31</f>
        <v>144.21069483568832</v>
      </c>
      <c r="E308" s="444">
        <f>E$296*Entrant_age_breakdowns!$K81*$G$31</f>
        <v>144.74956750466288</v>
      </c>
      <c r="F308" s="444">
        <f>F$296*Entrant_age_breakdowns!$K81*$G$31</f>
        <v>144.50312363239817</v>
      </c>
      <c r="G308" s="444">
        <f>G$296*Entrant_age_breakdowns!$K81*$G$31</f>
        <v>155.01885062493895</v>
      </c>
      <c r="H308" s="444">
        <f>H$296*Entrant_age_breakdowns!$K81*$G$31</f>
        <v>154.31145478850641</v>
      </c>
      <c r="I308" s="444">
        <f>I$296*Entrant_age_breakdowns!$K81*$G$31</f>
        <v>145.5521310845667</v>
      </c>
      <c r="J308" s="444">
        <f>J$296*Entrant_age_breakdowns!$K81*$G$31</f>
        <v>142.89627708238154</v>
      </c>
      <c r="K308" s="444">
        <f>K$296*Entrant_age_breakdowns!$K81*$G$31</f>
        <v>139.23979163944489</v>
      </c>
      <c r="L308" s="444">
        <f>L$296*Entrant_age_breakdowns!$K81*$G$31</f>
        <v>136.68136355609602</v>
      </c>
      <c r="M308" s="444">
        <f>M$296*Entrant_age_breakdowns!$K81*$G$31</f>
        <v>134.12928351484999</v>
      </c>
      <c r="N308" s="444">
        <f>N$296*Entrant_age_breakdowns!$K81*$G$31</f>
        <v>135.18652279587999</v>
      </c>
      <c r="O308" s="318"/>
      <c r="P308" s="318"/>
    </row>
    <row r="309" spans="1:16" ht="13.15">
      <c r="B309" s="329" t="str">
        <f t="shared" si="143"/>
        <v>50-54</v>
      </c>
      <c r="C309" s="444">
        <f>C$296*Entrant_age_breakdowns!$K82*$G$31</f>
        <v>110.40019564635823</v>
      </c>
      <c r="D309" s="444">
        <f>D$296*Entrant_age_breakdowns!$K82*$G$31</f>
        <v>106.32553153650368</v>
      </c>
      <c r="E309" s="444">
        <f>E$296*Entrant_age_breakdowns!$K82*$G$31</f>
        <v>106.72283856719579</v>
      </c>
      <c r="F309" s="444">
        <f>F$296*Entrant_age_breakdowns!$K82*$G$31</f>
        <v>106.54113723261506</v>
      </c>
      <c r="G309" s="444">
        <f>G$296*Entrant_age_breakdowns!$K82*$G$31</f>
        <v>114.29430882123124</v>
      </c>
      <c r="H309" s="444">
        <f>H$296*Entrant_age_breakdowns!$K82*$G$31</f>
        <v>113.77275084384893</v>
      </c>
      <c r="I309" s="444">
        <f>I$296*Entrant_age_breakdowns!$K82*$G$31</f>
        <v>107.31456305283356</v>
      </c>
      <c r="J309" s="444">
        <f>J$296*Entrant_age_breakdowns!$K82*$G$31</f>
        <v>105.35642056702532</v>
      </c>
      <c r="K309" s="444">
        <f>K$296*Entrant_age_breakdowns!$K82*$G$31</f>
        <v>102.66051955414486</v>
      </c>
      <c r="L309" s="444">
        <f>L$296*Entrant_age_breakdowns!$K82*$G$31</f>
        <v>100.77420851341428</v>
      </c>
      <c r="M309" s="444">
        <f>M$296*Entrant_age_breakdowns!$K82*$G$31</f>
        <v>98.892577839500959</v>
      </c>
      <c r="N309" s="444">
        <f>N$296*Entrant_age_breakdowns!$K82*$G$31</f>
        <v>99.67207292927128</v>
      </c>
      <c r="O309" s="318"/>
      <c r="P309" s="318"/>
    </row>
    <row r="310" spans="1:16" ht="13.15">
      <c r="B310" s="329" t="str">
        <f t="shared" si="143"/>
        <v>55-59</v>
      </c>
      <c r="C310" s="444">
        <f>C$296*Entrant_age_breakdowns!$K83*$G$31</f>
        <v>67.127796336480799</v>
      </c>
      <c r="D310" s="444">
        <f>D$296*Entrant_age_breakdowns!$K83*$G$31</f>
        <v>64.650235305864044</v>
      </c>
      <c r="E310" s="444">
        <f>E$296*Entrant_age_breakdowns!$K83*$G$31</f>
        <v>64.891814093684175</v>
      </c>
      <c r="F310" s="444">
        <f>F$296*Entrant_age_breakdowns!$K83*$G$31</f>
        <v>64.781332313191015</v>
      </c>
      <c r="G310" s="444">
        <f>G$296*Entrant_age_breakdowns!$K83*$G$31</f>
        <v>69.495575076216269</v>
      </c>
      <c r="H310" s="444">
        <f>H$296*Entrant_age_breakdowns!$K83*$G$31</f>
        <v>69.178446673694808</v>
      </c>
      <c r="I310" s="444">
        <f>I$296*Entrant_age_breakdowns!$K83*$G$31</f>
        <v>65.251606578893515</v>
      </c>
      <c r="J310" s="444">
        <f>J$296*Entrant_age_breakdowns!$K83*$G$31</f>
        <v>64.06097653321676</v>
      </c>
      <c r="K310" s="444">
        <f>K$296*Entrant_age_breakdowns!$K83*$G$31</f>
        <v>62.421759382590984</v>
      </c>
      <c r="L310" s="444">
        <f>L$296*Entrant_age_breakdowns!$K83*$G$31</f>
        <v>61.274805768713072</v>
      </c>
      <c r="M310" s="444">
        <f>M$296*Entrant_age_breakdowns!$K83*$G$31</f>
        <v>60.130698007676749</v>
      </c>
      <c r="N310" s="444">
        <f>N$296*Entrant_age_breakdowns!$K83*$G$31</f>
        <v>60.604662635411678</v>
      </c>
      <c r="O310" s="318"/>
      <c r="P310" s="318"/>
    </row>
    <row r="311" spans="1:16" ht="13.15">
      <c r="B311" s="329" t="str">
        <f t="shared" si="143"/>
        <v>60-64</v>
      </c>
      <c r="C311" s="444">
        <f>C$296*Entrant_age_breakdowns!$K84*$G$31</f>
        <v>34.014202250485738</v>
      </c>
      <c r="D311" s="444">
        <f>D$296*Entrant_age_breakdowns!$K84*$G$31</f>
        <v>32.758801856274935</v>
      </c>
      <c r="E311" s="444">
        <f>E$296*Entrant_age_breakdowns!$K84*$G$31</f>
        <v>32.881211799648504</v>
      </c>
      <c r="F311" s="444">
        <f>F$296*Entrant_age_breakdowns!$K84*$G$31</f>
        <v>32.825229779803088</v>
      </c>
      <c r="G311" s="444">
        <f>G$296*Entrant_age_breakdowns!$K84*$G$31</f>
        <v>35.213975061946165</v>
      </c>
      <c r="H311" s="444">
        <f>H$296*Entrant_age_breakdowns!$K84*$G$31</f>
        <v>35.053283512224063</v>
      </c>
      <c r="I311" s="444">
        <f>I$296*Entrant_age_breakdowns!$K84*$G$31</f>
        <v>33.063521588260848</v>
      </c>
      <c r="J311" s="444">
        <f>J$296*Entrant_age_breakdowns!$K84*$G$31</f>
        <v>32.460219627085849</v>
      </c>
      <c r="K311" s="444">
        <f>K$296*Entrant_age_breakdowns!$K84*$G$31</f>
        <v>31.629614918801259</v>
      </c>
      <c r="L311" s="444">
        <f>L$296*Entrant_age_breakdowns!$K84*$G$31</f>
        <v>31.048444162073064</v>
      </c>
      <c r="M311" s="444">
        <f>M$296*Entrant_age_breakdowns!$K84*$G$31</f>
        <v>30.468715422205413</v>
      </c>
      <c r="N311" s="444">
        <f>N$296*Entrant_age_breakdowns!$K84*$G$31</f>
        <v>30.708877167222962</v>
      </c>
      <c r="O311" s="318"/>
      <c r="P311" s="318"/>
    </row>
    <row r="312" spans="1:16" ht="13.15">
      <c r="B312" s="329" t="str">
        <f t="shared" si="143"/>
        <v>65 plus</v>
      </c>
      <c r="C312" s="444">
        <f>C$296*Entrant_age_breakdowns!$K85*$G$31</f>
        <v>10.461830630940868</v>
      </c>
      <c r="D312" s="444">
        <f>D$296*Entrant_age_breakdowns!$K85*$G$31</f>
        <v>10.075704088812063</v>
      </c>
      <c r="E312" s="444">
        <f>E$296*Entrant_age_breakdowns!$K85*$G$31</f>
        <v>10.11335401179678</v>
      </c>
      <c r="F312" s="444">
        <f>F$296*Entrant_age_breakdowns!$K85*$G$31</f>
        <v>10.096135486261835</v>
      </c>
      <c r="G312" s="444">
        <f>G$296*Entrant_age_breakdowns!$K85*$G$31</f>
        <v>10.830847662611145</v>
      </c>
      <c r="H312" s="444">
        <f>H$296*Entrant_age_breakdowns!$K85*$G$31</f>
        <v>10.781423373173576</v>
      </c>
      <c r="I312" s="444">
        <f>I$296*Entrant_age_breakdowns!$K85*$G$31</f>
        <v>10.169427475368828</v>
      </c>
      <c r="J312" s="444">
        <f>J$296*Entrant_age_breakdowns!$K85*$G$31</f>
        <v>9.9838684288668027</v>
      </c>
      <c r="K312" s="444">
        <f>K$296*Entrant_age_breakdowns!$K85*$G$31</f>
        <v>9.7283973254922866</v>
      </c>
      <c r="L312" s="444">
        <f>L$296*Entrant_age_breakdowns!$K85*$G$31</f>
        <v>9.5496452271843157</v>
      </c>
      <c r="M312" s="444">
        <f>M$296*Entrant_age_breakdowns!$K85*$G$31</f>
        <v>9.3713366534973481</v>
      </c>
      <c r="N312" s="444">
        <f>N$296*Entrant_age_breakdowns!$K85*$G$31</f>
        <v>9.4452037835244518</v>
      </c>
      <c r="O312" s="318"/>
      <c r="P312" s="318"/>
    </row>
    <row r="313" spans="1:16" ht="13.15">
      <c r="B313" s="329" t="str">
        <f t="shared" si="143"/>
        <v>Total</v>
      </c>
      <c r="C313" s="444">
        <f>C$296*Entrant_age_breakdowns!$K86*$G$31</f>
        <v>2170.3414729085589</v>
      </c>
      <c r="D313" s="444">
        <f>D$296*Entrant_age_breakdowns!$K86*$G$31</f>
        <v>2090.2382407175837</v>
      </c>
      <c r="E313" s="444">
        <f>E$296*Entrant_age_breakdowns!$K86*$G$31</f>
        <v>2098.0488421494088</v>
      </c>
      <c r="F313" s="444">
        <f>F$296*Entrant_age_breakdowns!$K86*$G$31</f>
        <v>2094.4768019024273</v>
      </c>
      <c r="G313" s="444">
        <f>G$296*Entrant_age_breakdowns!$K86*$G$31</f>
        <v>2246.8952803918282</v>
      </c>
      <c r="H313" s="444">
        <f>H$296*Entrant_age_breakdowns!$K86*$G$31</f>
        <v>2236.6420475763257</v>
      </c>
      <c r="I313" s="444">
        <f>I$296*Entrant_age_breakdowns!$K86*$G$31</f>
        <v>2109.681468198632</v>
      </c>
      <c r="J313" s="444">
        <f>J$296*Entrant_age_breakdowns!$K86*$G$31</f>
        <v>2071.1866283848758</v>
      </c>
      <c r="K313" s="444">
        <f>K$296*Entrant_age_breakdowns!$K86*$G$31</f>
        <v>2018.1883004303397</v>
      </c>
      <c r="L313" s="444">
        <f>L$296*Entrant_age_breakdowns!$K86*$G$31</f>
        <v>1981.1055846023996</v>
      </c>
      <c r="M313" s="444">
        <f>M$296*Entrant_age_breakdowns!$K86*$G$31</f>
        <v>1944.1148794285391</v>
      </c>
      <c r="N313" s="444">
        <f>N$296*Entrant_age_breakdowns!$K86*$G$31</f>
        <v>1959.4388606167274</v>
      </c>
      <c r="O313" s="318"/>
      <c r="P313" s="318"/>
    </row>
    <row r="314" spans="1:16">
      <c r="A314" s="300">
        <f>SUM(C314:N314)</f>
        <v>0</v>
      </c>
      <c r="C314" s="300">
        <f>SUM(C303:C312)-C313</f>
        <v>0</v>
      </c>
      <c r="D314" s="300">
        <f t="shared" ref="D314:N314" si="145">SUM(D303:D312)-D313</f>
        <v>0</v>
      </c>
      <c r="E314" s="300">
        <f t="shared" si="145"/>
        <v>0</v>
      </c>
      <c r="F314" s="300">
        <f t="shared" si="145"/>
        <v>0</v>
      </c>
      <c r="G314" s="300">
        <f t="shared" si="145"/>
        <v>0</v>
      </c>
      <c r="H314" s="300">
        <f t="shared" si="145"/>
        <v>0</v>
      </c>
      <c r="I314" s="300">
        <f t="shared" si="145"/>
        <v>0</v>
      </c>
      <c r="J314" s="300">
        <f t="shared" si="145"/>
        <v>0</v>
      </c>
      <c r="K314" s="300">
        <f t="shared" si="145"/>
        <v>0</v>
      </c>
      <c r="L314" s="300">
        <f t="shared" si="145"/>
        <v>0</v>
      </c>
      <c r="M314" s="300">
        <f t="shared" si="145"/>
        <v>0</v>
      </c>
      <c r="N314" s="300">
        <f t="shared" si="145"/>
        <v>0</v>
      </c>
    </row>
    <row r="316" spans="1:16" ht="13.15">
      <c r="B316" s="332" t="s">
        <v>47</v>
      </c>
      <c r="H316" s="316"/>
    </row>
    <row r="317" spans="1:16">
      <c r="H317" s="316"/>
    </row>
    <row r="318" spans="1:16" ht="13.15">
      <c r="B318" s="329" t="str">
        <f t="shared" ref="B318:B329" si="146">B302</f>
        <v>Age group</v>
      </c>
      <c r="C318" s="329" t="str">
        <f>C293</f>
        <v>2018/19</v>
      </c>
      <c r="D318" s="329" t="str">
        <f t="shared" ref="D318:N318" si="147">D302</f>
        <v>2019/20</v>
      </c>
      <c r="E318" s="329" t="str">
        <f t="shared" si="147"/>
        <v>2020/21</v>
      </c>
      <c r="F318" s="329" t="str">
        <f t="shared" si="147"/>
        <v>2021/22</v>
      </c>
      <c r="G318" s="329" t="str">
        <f t="shared" si="147"/>
        <v>2022/23</v>
      </c>
      <c r="H318" s="329" t="str">
        <f t="shared" si="147"/>
        <v>2023/24</v>
      </c>
      <c r="I318" s="329" t="str">
        <f t="shared" si="147"/>
        <v>2024/25</v>
      </c>
      <c r="J318" s="329" t="str">
        <f t="shared" si="147"/>
        <v>2025/26</v>
      </c>
      <c r="K318" s="329" t="str">
        <f t="shared" si="147"/>
        <v>2026/27</v>
      </c>
      <c r="L318" s="329" t="str">
        <f t="shared" si="147"/>
        <v>2027/28</v>
      </c>
      <c r="M318" s="329" t="str">
        <f t="shared" si="147"/>
        <v>2028/29</v>
      </c>
      <c r="N318" s="329" t="str">
        <f t="shared" si="147"/>
        <v>2029/30</v>
      </c>
    </row>
    <row r="319" spans="1:16" ht="13.15">
      <c r="B319" s="329" t="str">
        <f t="shared" si="146"/>
        <v>20-24</v>
      </c>
      <c r="C319" s="444">
        <f>C$296*Entrant_age_breakdowns!$K76*$H$31</f>
        <v>638.88312611121034</v>
      </c>
      <c r="D319" s="444">
        <f>D$296*Entrant_age_breakdowns!$K76*$H$31</f>
        <v>615.30314847515717</v>
      </c>
      <c r="E319" s="444">
        <f>E$296*Entrant_age_breakdowns!$K76*$H$31</f>
        <v>617.60235416323076</v>
      </c>
      <c r="F319" s="444">
        <f>F$296*Entrant_age_breakdowns!$K76*$H$31</f>
        <v>616.5508531584012</v>
      </c>
      <c r="G319" s="444">
        <f>G$296*Entrant_age_breakdowns!$K76*$H$31</f>
        <v>661.41826007567454</v>
      </c>
      <c r="H319" s="444">
        <f>H$296*Entrant_age_breakdowns!$K76*$H$31</f>
        <v>658.40001731725022</v>
      </c>
      <c r="I319" s="444">
        <f>I$296*Entrant_age_breakdowns!$K76*$H$31</f>
        <v>621.02664872147409</v>
      </c>
      <c r="J319" s="444">
        <f>J$296*Entrant_age_breakdowns!$K76*$H$31</f>
        <v>609.69492792714027</v>
      </c>
      <c r="K319" s="444">
        <f>K$296*Entrant_age_breakdowns!$K76*$H$31</f>
        <v>594.09381728859898</v>
      </c>
      <c r="L319" s="444">
        <f>L$296*Entrant_age_breakdowns!$K76*$H$31</f>
        <v>583.17778324115557</v>
      </c>
      <c r="M319" s="444">
        <f>M$296*Entrant_age_breakdowns!$K76*$H$31</f>
        <v>572.28883435752073</v>
      </c>
      <c r="N319" s="444">
        <f>N$296*Entrant_age_breakdowns!$K76*$H$31</f>
        <v>576.79975262922426</v>
      </c>
      <c r="O319" s="318"/>
    </row>
    <row r="320" spans="1:16" ht="13.15">
      <c r="B320" s="329" t="str">
        <f t="shared" si="146"/>
        <v>25-29</v>
      </c>
      <c r="C320" s="444">
        <f>C$296*Entrant_age_breakdowns!$K77*$H$31</f>
        <v>666.41008707481694</v>
      </c>
      <c r="D320" s="444">
        <f>D$296*Entrant_age_breakdowns!$K77*$H$31</f>
        <v>641.81414095034665</v>
      </c>
      <c r="E320" s="444">
        <f>E$296*Entrant_age_breakdowns!$K77*$H$31</f>
        <v>644.21241036797619</v>
      </c>
      <c r="F320" s="444">
        <f>F$296*Entrant_age_breakdowns!$K77*$H$31</f>
        <v>643.11560432075282</v>
      </c>
      <c r="G320" s="444">
        <f>G$296*Entrant_age_breakdowns!$K77*$H$31</f>
        <v>689.91617132360807</v>
      </c>
      <c r="H320" s="444">
        <f>H$296*Entrant_age_breakdowns!$K77*$H$31</f>
        <v>686.76788435647916</v>
      </c>
      <c r="I320" s="444">
        <f>I$296*Entrant_age_breakdowns!$K77*$H$31</f>
        <v>647.78424430984091</v>
      </c>
      <c r="J320" s="444">
        <f>J$296*Entrant_age_breakdowns!$K77*$H$31</f>
        <v>635.96428423791849</v>
      </c>
      <c r="K320" s="444">
        <f>K$296*Entrant_age_breakdowns!$K77*$H$31</f>
        <v>619.6909831063366</v>
      </c>
      <c r="L320" s="444">
        <f>L$296*Entrant_age_breakdowns!$K77*$H$31</f>
        <v>608.30462008819347</v>
      </c>
      <c r="M320" s="444">
        <f>M$296*Entrant_age_breakdowns!$K77*$H$31</f>
        <v>596.94650922703227</v>
      </c>
      <c r="N320" s="444">
        <f>N$296*Entrant_age_breakdowns!$K77*$H$31</f>
        <v>601.65178522411668</v>
      </c>
      <c r="O320" s="318"/>
    </row>
    <row r="321" spans="1:15" ht="13.15">
      <c r="B321" s="329" t="str">
        <f t="shared" si="146"/>
        <v>30-34</v>
      </c>
      <c r="C321" s="444">
        <f>C$296*Entrant_age_breakdowns!$K78*$H$31</f>
        <v>326.31611869037658</v>
      </c>
      <c r="D321" s="444">
        <f>D$296*Entrant_age_breakdowns!$K78*$H$31</f>
        <v>314.27240292057962</v>
      </c>
      <c r="E321" s="444">
        <f>E$296*Entrant_age_breakdowns!$K78*$H$31</f>
        <v>315.44674584112249</v>
      </c>
      <c r="F321" s="444">
        <f>F$296*Entrant_age_breakdowns!$K78*$H$31</f>
        <v>314.90968090283945</v>
      </c>
      <c r="G321" s="444">
        <f>G$296*Entrant_age_breakdowns!$K78*$H$31</f>
        <v>337.82616982322111</v>
      </c>
      <c r="H321" s="444">
        <f>H$296*Entrant_age_breakdowns!$K78*$H$31</f>
        <v>336.28457133369875</v>
      </c>
      <c r="I321" s="444">
        <f>I$296*Entrant_age_breakdowns!$K78*$H$31</f>
        <v>317.19573945799885</v>
      </c>
      <c r="J321" s="444">
        <f>J$296*Entrant_age_breakdowns!$K78*$H$31</f>
        <v>311.40794667311576</v>
      </c>
      <c r="K321" s="444">
        <f>K$296*Entrant_age_breakdowns!$K78*$H$31</f>
        <v>303.4395191739963</v>
      </c>
      <c r="L321" s="444">
        <f>L$296*Entrant_age_breakdowns!$K78*$H$31</f>
        <v>297.86404266464541</v>
      </c>
      <c r="M321" s="444">
        <f>M$296*Entrant_age_breakdowns!$K78*$H$31</f>
        <v>292.30240018090404</v>
      </c>
      <c r="N321" s="444">
        <f>N$296*Entrant_age_breakdowns!$K78*$H$31</f>
        <v>294.60639802024525</v>
      </c>
      <c r="O321" s="318"/>
    </row>
    <row r="322" spans="1:15" ht="13.15">
      <c r="B322" s="329" t="str">
        <f t="shared" si="146"/>
        <v>35-39</v>
      </c>
      <c r="C322" s="444">
        <f>C$296*Entrant_age_breakdowns!$K79*$H$31</f>
        <v>243.78078137899649</v>
      </c>
      <c r="D322" s="444">
        <f>D$296*Entrant_age_breakdowns!$K79*$H$31</f>
        <v>234.78329007255729</v>
      </c>
      <c r="E322" s="444">
        <f>E$296*Entrant_age_breakdowns!$K79*$H$31</f>
        <v>235.66060571337144</v>
      </c>
      <c r="F322" s="444">
        <f>F$296*Entrant_age_breakdowns!$K79*$H$31</f>
        <v>235.25938094141912</v>
      </c>
      <c r="G322" s="444">
        <f>G$296*Entrant_age_breakdowns!$K79*$H$31</f>
        <v>252.3795881744997</v>
      </c>
      <c r="H322" s="444">
        <f>H$296*Entrant_age_breakdowns!$K79*$H$31</f>
        <v>251.22790714244798</v>
      </c>
      <c r="I322" s="444">
        <f>I$296*Entrant_age_breakdowns!$K79*$H$31</f>
        <v>236.96722529520568</v>
      </c>
      <c r="J322" s="444">
        <f>J$296*Entrant_age_breakdowns!$K79*$H$31</f>
        <v>232.64334251178337</v>
      </c>
      <c r="K322" s="444">
        <f>K$296*Entrant_age_breakdowns!$K79*$H$31</f>
        <v>226.69037429834248</v>
      </c>
      <c r="L322" s="444">
        <f>L$296*Entrant_age_breakdowns!$K79*$H$31</f>
        <v>222.52510650383471</v>
      </c>
      <c r="M322" s="444">
        <f>M$296*Entrant_age_breakdowns!$K79*$H$31</f>
        <v>218.37017368630026</v>
      </c>
      <c r="N322" s="444">
        <f>N$296*Entrant_age_breakdowns!$K79*$H$31</f>
        <v>220.09141993004792</v>
      </c>
      <c r="O322" s="318"/>
    </row>
    <row r="323" spans="1:15" ht="13.15">
      <c r="B323" s="329" t="str">
        <f t="shared" si="146"/>
        <v>40-44</v>
      </c>
      <c r="C323" s="444">
        <f>C$296*Entrant_age_breakdowns!$K80*$H$31</f>
        <v>203.54979162478045</v>
      </c>
      <c r="D323" s="444">
        <f>D$296*Entrant_age_breakdowns!$K80*$H$31</f>
        <v>196.03715067658277</v>
      </c>
      <c r="E323" s="444">
        <f>E$296*Entrant_age_breakdowns!$K80*$H$31</f>
        <v>196.76968346635695</v>
      </c>
      <c r="F323" s="444">
        <f>F$296*Entrant_age_breakdowns!$K80*$H$31</f>
        <v>196.43467256736969</v>
      </c>
      <c r="G323" s="444">
        <f>G$296*Entrant_age_breakdowns!$K80*$H$31</f>
        <v>210.72954271732175</v>
      </c>
      <c r="H323" s="444">
        <f>H$296*Entrant_age_breakdowns!$K80*$H$31</f>
        <v>209.76792288508449</v>
      </c>
      <c r="I323" s="444">
        <f>I$296*Entrant_age_breakdowns!$K80*$H$31</f>
        <v>197.86067243649128</v>
      </c>
      <c r="J323" s="444">
        <f>J$296*Entrant_age_breakdowns!$K80*$H$31</f>
        <v>194.25035732224404</v>
      </c>
      <c r="K323" s="444">
        <f>K$296*Entrant_age_breakdowns!$K80*$H$31</f>
        <v>189.27980372675364</v>
      </c>
      <c r="L323" s="444">
        <f>L$296*Entrant_age_breakdowns!$K80*$H$31</f>
        <v>185.80192746908688</v>
      </c>
      <c r="M323" s="444">
        <f>M$296*Entrant_age_breakdowns!$K80*$H$31</f>
        <v>182.33268061361281</v>
      </c>
      <c r="N323" s="444">
        <f>N$296*Entrant_age_breakdowns!$K80*$H$31</f>
        <v>183.76987066718428</v>
      </c>
      <c r="O323" s="318"/>
    </row>
    <row r="324" spans="1:15" ht="13.15">
      <c r="B324" s="329" t="str">
        <f t="shared" si="146"/>
        <v>45-49</v>
      </c>
      <c r="C324" s="444">
        <f>C$296*Entrant_age_breakdowns!$K81*$H$31</f>
        <v>173.0760758832736</v>
      </c>
      <c r="D324" s="444">
        <f>D$296*Entrant_age_breakdowns!$K81*$H$31</f>
        <v>166.688162614215</v>
      </c>
      <c r="E324" s="444">
        <f>E$296*Entrant_age_breakdowns!$K81*$H$31</f>
        <v>167.31102692519229</v>
      </c>
      <c r="F324" s="444">
        <f>F$296*Entrant_age_breakdowns!$K81*$H$31</f>
        <v>167.0261709628648</v>
      </c>
      <c r="G324" s="444">
        <f>G$296*Entrant_age_breakdowns!$K81*$H$31</f>
        <v>179.18093668905797</v>
      </c>
      <c r="H324" s="444">
        <f>H$296*Entrant_age_breakdowns!$K81*$H$31</f>
        <v>178.36328226786378</v>
      </c>
      <c r="I324" s="444">
        <f>I$296*Entrant_age_breakdowns!$K81*$H$31</f>
        <v>168.23868245495504</v>
      </c>
      <c r="J324" s="444">
        <f>J$296*Entrant_age_breakdowns!$K81*$H$31</f>
        <v>165.16887251956669</v>
      </c>
      <c r="K324" s="444">
        <f>K$296*Entrant_age_breakdowns!$K81*$H$31</f>
        <v>160.94246725327778</v>
      </c>
      <c r="L324" s="444">
        <f>L$296*Entrant_age_breakdowns!$K81*$H$31</f>
        <v>157.98526857338837</v>
      </c>
      <c r="M324" s="444">
        <f>M$296*Entrant_age_breakdowns!$K81*$H$31</f>
        <v>155.0354073761699</v>
      </c>
      <c r="N324" s="444">
        <f>N$296*Entrant_age_breakdowns!$K81*$H$31</f>
        <v>156.25743375499889</v>
      </c>
      <c r="O324" s="318"/>
    </row>
    <row r="325" spans="1:15" ht="13.15">
      <c r="B325" s="329" t="str">
        <f t="shared" si="146"/>
        <v>50-54</v>
      </c>
      <c r="C325" s="444">
        <f>C$296*Entrant_age_breakdowns!$K82*$H$31</f>
        <v>127.6077740663323</v>
      </c>
      <c r="D325" s="444">
        <f>D$296*Entrant_age_breakdowns!$K82*$H$31</f>
        <v>122.89801051852046</v>
      </c>
      <c r="E325" s="444">
        <f>E$296*Entrant_age_breakdowns!$K82*$H$31</f>
        <v>123.35724399642054</v>
      </c>
      <c r="F325" s="444">
        <f>F$296*Entrant_age_breakdowns!$K82*$H$31</f>
        <v>123.1472216978641</v>
      </c>
      <c r="G325" s="444">
        <f>G$296*Entrant_age_breakdowns!$K82*$H$31</f>
        <v>132.1088450227615</v>
      </c>
      <c r="H325" s="444">
        <f>H$296*Entrant_age_breakdowns!$K82*$H$31</f>
        <v>131.50599416592527</v>
      </c>
      <c r="I325" s="444">
        <f>I$296*Entrant_age_breakdowns!$K82*$H$31</f>
        <v>124.04119789732356</v>
      </c>
      <c r="J325" s="444">
        <f>J$296*Entrant_age_breakdowns!$K82*$H$31</f>
        <v>121.77784861197338</v>
      </c>
      <c r="K325" s="444">
        <f>K$296*Entrant_age_breakdowns!$K82*$H$31</f>
        <v>118.66174971973201</v>
      </c>
      <c r="L325" s="444">
        <f>L$296*Entrant_age_breakdowns!$K82*$H$31</f>
        <v>116.48142792143167</v>
      </c>
      <c r="M325" s="444">
        <f>M$296*Entrant_age_breakdowns!$K82*$H$31</f>
        <v>114.30651599752395</v>
      </c>
      <c r="N325" s="444">
        <f>N$296*Entrant_age_breakdowns!$K82*$H$31</f>
        <v>115.20750745608852</v>
      </c>
      <c r="O325" s="318"/>
    </row>
    <row r="326" spans="1:15" ht="13.15">
      <c r="B326" s="329" t="str">
        <f t="shared" si="146"/>
        <v>55-59</v>
      </c>
      <c r="C326" s="444">
        <f>C$296*Entrant_age_breakdowns!$K83*$H$31</f>
        <v>77.590701885309372</v>
      </c>
      <c r="D326" s="444">
        <f>D$296*Entrant_age_breakdowns!$K83*$H$31</f>
        <v>74.726974639361131</v>
      </c>
      <c r="E326" s="444">
        <f>E$296*Entrant_age_breakdowns!$K83*$H$31</f>
        <v>75.006207218568861</v>
      </c>
      <c r="F326" s="444">
        <f>F$296*Entrant_age_breakdowns!$K83*$H$31</f>
        <v>74.878505143395202</v>
      </c>
      <c r="G326" s="444">
        <f>G$296*Entrant_age_breakdowns!$K83*$H$31</f>
        <v>80.327535571973186</v>
      </c>
      <c r="H326" s="444">
        <f>H$296*Entrant_age_breakdowns!$K83*$H$31</f>
        <v>79.960977801834758</v>
      </c>
      <c r="I326" s="444">
        <f>I$296*Entrant_age_breakdowns!$K83*$H$31</f>
        <v>75.422078928709908</v>
      </c>
      <c r="J326" s="444">
        <f>J$296*Entrant_age_breakdowns!$K83*$H$31</f>
        <v>74.045870770963603</v>
      </c>
      <c r="K326" s="444">
        <f>K$296*Entrant_age_breakdowns!$K83*$H$31</f>
        <v>72.151156268167242</v>
      </c>
      <c r="L326" s="444">
        <f>L$296*Entrant_age_breakdowns!$K83*$H$31</f>
        <v>70.825432189804857</v>
      </c>
      <c r="M326" s="444">
        <f>M$296*Entrant_age_breakdowns!$K83*$H$31</f>
        <v>69.502997534475725</v>
      </c>
      <c r="N326" s="444">
        <f>N$296*Entrant_age_breakdowns!$K83*$H$31</f>
        <v>70.050836881836759</v>
      </c>
      <c r="O326" s="318"/>
    </row>
    <row r="327" spans="1:15" ht="13.15">
      <c r="B327" s="329" t="str">
        <f t="shared" si="146"/>
        <v>60-64</v>
      </c>
      <c r="C327" s="444">
        <f>C$296*Entrant_age_breakdowns!$K84*$H$31</f>
        <v>39.315841882474921</v>
      </c>
      <c r="D327" s="444">
        <f>D$296*Entrant_age_breakdowns!$K84*$H$31</f>
        <v>37.864767915356268</v>
      </c>
      <c r="E327" s="444">
        <f>E$296*Entrant_age_breakdowns!$K84*$H$31</f>
        <v>38.006257342127967</v>
      </c>
      <c r="F327" s="444">
        <f>F$296*Entrant_age_breakdowns!$K84*$H$31</f>
        <v>37.941549658428798</v>
      </c>
      <c r="G327" s="444">
        <f>G$296*Entrant_age_breakdowns!$K84*$H$31</f>
        <v>40.702617847493968</v>
      </c>
      <c r="H327" s="444">
        <f>H$296*Entrant_age_breakdowns!$K84*$H$31</f>
        <v>40.516880033794877</v>
      </c>
      <c r="I327" s="444">
        <f>I$296*Entrant_age_breakdowns!$K84*$H$31</f>
        <v>38.216982931689834</v>
      </c>
      <c r="J327" s="444">
        <f>J$296*Entrant_age_breakdowns!$K84*$H$31</f>
        <v>37.519647026579655</v>
      </c>
      <c r="K327" s="444">
        <f>K$296*Entrant_age_breakdowns!$K84*$H$31</f>
        <v>36.55957972477222</v>
      </c>
      <c r="L327" s="444">
        <f>L$296*Entrant_age_breakdowns!$K84*$H$31</f>
        <v>35.887824514699119</v>
      </c>
      <c r="M327" s="444">
        <f>M$296*Entrant_age_breakdowns!$K84*$H$31</f>
        <v>35.217736082122769</v>
      </c>
      <c r="N327" s="444">
        <f>N$296*Entrant_age_breakdowns!$K84*$H$31</f>
        <v>35.495330750484996</v>
      </c>
      <c r="O327" s="318"/>
    </row>
    <row r="328" spans="1:15" ht="13.15">
      <c r="B328" s="329" t="str">
        <f t="shared" si="146"/>
        <v>65 plus</v>
      </c>
      <c r="C328" s="444">
        <f>C$296*Entrant_age_breakdowns!$K85*$H$31</f>
        <v>12.092468782842914</v>
      </c>
      <c r="D328" s="444">
        <f>D$296*Entrant_age_breakdowns!$K85*$H$31</f>
        <v>11.646158445614704</v>
      </c>
      <c r="E328" s="444">
        <f>E$296*Entrant_age_breakdowns!$K85*$H$31</f>
        <v>11.689676691553672</v>
      </c>
      <c r="F328" s="444">
        <f>F$296*Entrant_age_breakdowns!$K85*$H$31</f>
        <v>11.669774392437674</v>
      </c>
      <c r="G328" s="444">
        <f>G$296*Entrant_age_breakdowns!$K85*$H$31</f>
        <v>12.519002827717705</v>
      </c>
      <c r="H328" s="444">
        <f>H$296*Entrant_age_breakdowns!$K85*$H$31</f>
        <v>12.461874998160759</v>
      </c>
      <c r="I328" s="444">
        <f>I$296*Entrant_age_breakdowns!$K85*$H$31</f>
        <v>11.754490071898934</v>
      </c>
      <c r="J328" s="444">
        <f>J$296*Entrant_age_breakdowns!$K85*$H$31</f>
        <v>11.540008777338151</v>
      </c>
      <c r="K328" s="444">
        <f>K$296*Entrant_age_breakdowns!$K85*$H$31</f>
        <v>11.244718550278058</v>
      </c>
      <c r="L328" s="444">
        <f>L$296*Entrant_age_breakdowns!$K85*$H$31</f>
        <v>11.038105172093172</v>
      </c>
      <c r="M328" s="444">
        <f>M$296*Entrant_age_breakdowns!$K85*$H$31</f>
        <v>10.83200444870295</v>
      </c>
      <c r="N328" s="444">
        <f>N$296*Entrant_age_breakdowns!$K85*$H$31</f>
        <v>10.917384913694343</v>
      </c>
      <c r="O328" s="318"/>
    </row>
    <row r="329" spans="1:15" ht="13.15">
      <c r="B329" s="329" t="str">
        <f t="shared" si="146"/>
        <v>Total</v>
      </c>
      <c r="C329" s="444">
        <f>C$296*Entrant_age_breakdowns!$K86*$H$31</f>
        <v>2508.6227673804137</v>
      </c>
      <c r="D329" s="444">
        <f>D$296*Entrant_age_breakdowns!$K86*$H$31</f>
        <v>2416.0342072282911</v>
      </c>
      <c r="E329" s="444">
        <f>E$296*Entrant_age_breakdowns!$K86*$H$31</f>
        <v>2425.0622117259209</v>
      </c>
      <c r="F329" s="444">
        <f>F$296*Entrant_age_breakdowns!$K86*$H$31</f>
        <v>2420.9334137457727</v>
      </c>
      <c r="G329" s="444">
        <f>G$296*Entrant_age_breakdowns!$K86*$H$31</f>
        <v>2597.1086700733294</v>
      </c>
      <c r="H329" s="444">
        <f>H$296*Entrant_age_breakdowns!$K86*$H$31</f>
        <v>2585.25731230254</v>
      </c>
      <c r="I329" s="444">
        <f>I$296*Entrant_age_breakdowns!$K86*$H$31</f>
        <v>2438.5079625055878</v>
      </c>
      <c r="J329" s="444">
        <f>J$296*Entrant_age_breakdowns!$K86*$H$31</f>
        <v>2394.0131063786234</v>
      </c>
      <c r="K329" s="444">
        <f>K$296*Entrant_age_breakdowns!$K86*$H$31</f>
        <v>2332.7541691102551</v>
      </c>
      <c r="L329" s="444">
        <f>L$296*Entrant_age_breakdowns!$K86*$H$31</f>
        <v>2289.8915383383332</v>
      </c>
      <c r="M329" s="444">
        <f>M$296*Entrant_age_breakdowns!$K86*$H$31</f>
        <v>2247.1352595043654</v>
      </c>
      <c r="N329" s="444">
        <f>N$296*Entrant_age_breakdowns!$K86*$H$31</f>
        <v>2264.8477202279219</v>
      </c>
      <c r="O329" s="318"/>
    </row>
    <row r="330" spans="1:15">
      <c r="A330" s="300">
        <f>SUM(C330:N330)</f>
        <v>0</v>
      </c>
      <c r="C330" s="300">
        <f>SUM(C319:C328)-C329</f>
        <v>0</v>
      </c>
      <c r="D330" s="300">
        <f t="shared" ref="D330:N330" si="148">SUM(D319:D328)-D329</f>
        <v>0</v>
      </c>
      <c r="E330" s="300">
        <f t="shared" si="148"/>
        <v>0</v>
      </c>
      <c r="F330" s="300">
        <f t="shared" si="148"/>
        <v>0</v>
      </c>
      <c r="G330" s="300">
        <f t="shared" si="148"/>
        <v>0</v>
      </c>
      <c r="H330" s="300">
        <f t="shared" si="148"/>
        <v>0</v>
      </c>
      <c r="I330" s="300">
        <f t="shared" si="148"/>
        <v>0</v>
      </c>
      <c r="J330" s="300">
        <f t="shared" si="148"/>
        <v>0</v>
      </c>
      <c r="K330" s="300">
        <f t="shared" si="148"/>
        <v>0</v>
      </c>
      <c r="L330" s="300">
        <f t="shared" si="148"/>
        <v>0</v>
      </c>
      <c r="M330" s="300">
        <f t="shared" si="148"/>
        <v>0</v>
      </c>
      <c r="N330" s="300">
        <f t="shared" si="148"/>
        <v>0</v>
      </c>
    </row>
    <row r="331" spans="1:15">
      <c r="C331" s="320">
        <f>C296</f>
        <v>4678.9642402889731</v>
      </c>
      <c r="D331" s="320">
        <f t="shared" ref="D331:N331" si="149">D296</f>
        <v>4506.2724479458748</v>
      </c>
      <c r="E331" s="320">
        <f t="shared" si="149"/>
        <v>4523.1110538753301</v>
      </c>
      <c r="F331" s="320">
        <f t="shared" si="149"/>
        <v>4515.4102156482004</v>
      </c>
      <c r="G331" s="320">
        <f t="shared" si="149"/>
        <v>4844.0039504651577</v>
      </c>
      <c r="H331" s="320">
        <f t="shared" si="149"/>
        <v>4821.8993598788657</v>
      </c>
      <c r="I331" s="320">
        <f t="shared" si="149"/>
        <v>4548.1894307042203</v>
      </c>
      <c r="J331" s="320">
        <f t="shared" si="149"/>
        <v>4465.1997347634997</v>
      </c>
      <c r="K331" s="320">
        <f t="shared" si="149"/>
        <v>4350.9424695405951</v>
      </c>
      <c r="L331" s="320">
        <f t="shared" si="149"/>
        <v>4270.9971229407329</v>
      </c>
      <c r="M331" s="320">
        <f t="shared" si="149"/>
        <v>4191.2501389329045</v>
      </c>
      <c r="N331" s="320">
        <f t="shared" si="149"/>
        <v>4224.2865808446495</v>
      </c>
    </row>
    <row r="332" spans="1:15">
      <c r="C332" s="320">
        <f>C313+C329</f>
        <v>4678.9642402889731</v>
      </c>
      <c r="D332" s="320">
        <f t="shared" ref="D332:N332" si="150">D313+D329</f>
        <v>4506.2724479458748</v>
      </c>
      <c r="E332" s="320">
        <f t="shared" si="150"/>
        <v>4523.1110538753292</v>
      </c>
      <c r="F332" s="320">
        <f t="shared" si="150"/>
        <v>4515.4102156482004</v>
      </c>
      <c r="G332" s="320">
        <f t="shared" si="150"/>
        <v>4844.0039504651577</v>
      </c>
      <c r="H332" s="320">
        <f t="shared" si="150"/>
        <v>4821.8993598788657</v>
      </c>
      <c r="I332" s="320">
        <f t="shared" si="150"/>
        <v>4548.1894307042203</v>
      </c>
      <c r="J332" s="320">
        <f t="shared" si="150"/>
        <v>4465.1997347634988</v>
      </c>
      <c r="K332" s="320">
        <f t="shared" si="150"/>
        <v>4350.9424695405951</v>
      </c>
      <c r="L332" s="320">
        <f t="shared" si="150"/>
        <v>4270.9971229407329</v>
      </c>
      <c r="M332" s="320">
        <f t="shared" si="150"/>
        <v>4191.2501389329045</v>
      </c>
      <c r="N332" s="320">
        <f t="shared" si="150"/>
        <v>4224.2865808446495</v>
      </c>
    </row>
    <row r="333" spans="1:15">
      <c r="A333" s="300">
        <f>SUM(C333:L333)</f>
        <v>0</v>
      </c>
      <c r="C333" s="320">
        <f>C331-C332</f>
        <v>0</v>
      </c>
      <c r="D333" s="320">
        <f t="shared" ref="D333:K333" si="151">D331-D332</f>
        <v>0</v>
      </c>
      <c r="E333" s="320">
        <f t="shared" si="151"/>
        <v>0</v>
      </c>
      <c r="F333" s="320">
        <f t="shared" si="151"/>
        <v>0</v>
      </c>
      <c r="G333" s="320">
        <f t="shared" si="151"/>
        <v>0</v>
      </c>
      <c r="H333" s="320">
        <f t="shared" si="151"/>
        <v>0</v>
      </c>
      <c r="I333" s="320">
        <f t="shared" si="151"/>
        <v>0</v>
      </c>
      <c r="J333" s="320">
        <f t="shared" si="151"/>
        <v>0</v>
      </c>
      <c r="K333" s="320">
        <f t="shared" si="151"/>
        <v>0</v>
      </c>
      <c r="L333" s="320">
        <f>L331-L332</f>
        <v>0</v>
      </c>
      <c r="M333" s="320">
        <f>M331-M332</f>
        <v>0</v>
      </c>
      <c r="N333" s="320">
        <f>N331-N332</f>
        <v>0</v>
      </c>
    </row>
    <row r="334" spans="1:15" ht="13.15">
      <c r="C334" s="320"/>
      <c r="D334" s="320"/>
      <c r="E334" s="320"/>
      <c r="F334" s="320"/>
      <c r="G334" s="320"/>
      <c r="H334" s="333"/>
      <c r="I334" s="320"/>
      <c r="J334" s="320"/>
      <c r="K334" s="320"/>
      <c r="L334" s="320"/>
    </row>
    <row r="335" spans="1:15" ht="15">
      <c r="B335" s="331" t="s">
        <v>175</v>
      </c>
      <c r="C335" s="320"/>
      <c r="D335" s="320"/>
      <c r="E335" s="320"/>
      <c r="F335" s="320"/>
      <c r="G335" s="320"/>
      <c r="H335" s="333"/>
      <c r="I335" s="320"/>
      <c r="J335" s="320"/>
      <c r="K335" s="320"/>
      <c r="L335" s="320"/>
    </row>
    <row r="336" spans="1:15" ht="15">
      <c r="B336" s="331"/>
      <c r="C336" s="320"/>
      <c r="D336" s="320"/>
      <c r="E336" s="320"/>
      <c r="F336" s="320"/>
      <c r="G336" s="320"/>
      <c r="H336" s="333"/>
      <c r="I336" s="320"/>
      <c r="J336" s="320"/>
      <c r="K336" s="320"/>
      <c r="L336" s="320"/>
    </row>
    <row r="337" spans="1:14" ht="13.15">
      <c r="B337" s="332" t="s">
        <v>46</v>
      </c>
      <c r="C337" s="320"/>
      <c r="D337" s="320"/>
      <c r="E337" s="320"/>
      <c r="F337" s="320"/>
      <c r="G337" s="320"/>
      <c r="H337" s="330"/>
      <c r="I337" s="320"/>
      <c r="J337" s="320"/>
      <c r="K337" s="320"/>
      <c r="L337" s="320"/>
    </row>
    <row r="338" spans="1:14">
      <c r="C338" s="320"/>
      <c r="D338" s="320"/>
      <c r="E338" s="320"/>
      <c r="F338" s="320"/>
      <c r="G338" s="320"/>
      <c r="H338" s="330"/>
      <c r="I338" s="320"/>
      <c r="J338" s="320"/>
      <c r="K338" s="320"/>
      <c r="L338" s="320"/>
    </row>
    <row r="339" spans="1:14" ht="13.15">
      <c r="B339" s="329" t="str">
        <f>B318</f>
        <v>Age group</v>
      </c>
      <c r="C339" s="329" t="str">
        <f t="shared" ref="C339:N339" si="152">C318</f>
        <v>2018/19</v>
      </c>
      <c r="D339" s="329" t="str">
        <f t="shared" si="152"/>
        <v>2019/20</v>
      </c>
      <c r="E339" s="329" t="str">
        <f t="shared" si="152"/>
        <v>2020/21</v>
      </c>
      <c r="F339" s="329" t="str">
        <f t="shared" si="152"/>
        <v>2021/22</v>
      </c>
      <c r="G339" s="329" t="str">
        <f t="shared" si="152"/>
        <v>2022/23</v>
      </c>
      <c r="H339" s="329" t="str">
        <f t="shared" si="152"/>
        <v>2023/24</v>
      </c>
      <c r="I339" s="329" t="str">
        <f t="shared" si="152"/>
        <v>2024/25</v>
      </c>
      <c r="J339" s="329" t="str">
        <f t="shared" si="152"/>
        <v>2025/26</v>
      </c>
      <c r="K339" s="329" t="str">
        <f t="shared" si="152"/>
        <v>2026/27</v>
      </c>
      <c r="L339" s="329" t="str">
        <f t="shared" si="152"/>
        <v>2027/28</v>
      </c>
      <c r="M339" s="329" t="str">
        <f t="shared" si="152"/>
        <v>2028/29</v>
      </c>
      <c r="N339" s="329" t="str">
        <f t="shared" si="152"/>
        <v>2029/30</v>
      </c>
    </row>
    <row r="340" spans="1:14" ht="13.15">
      <c r="B340" s="329" t="str">
        <f t="shared" ref="B340:B350" si="153">B319</f>
        <v>20-24</v>
      </c>
      <c r="C340" s="444">
        <f t="shared" ref="C340:N340" si="154">C303+C247</f>
        <v>1015.4984991108598</v>
      </c>
      <c r="D340" s="444">
        <f t="shared" si="154"/>
        <v>1188.0229209350773</v>
      </c>
      <c r="E340" s="444">
        <f t="shared" si="154"/>
        <v>1301.5049432369071</v>
      </c>
      <c r="F340" s="444">
        <f t="shared" si="154"/>
        <v>1373.4021337104809</v>
      </c>
      <c r="G340" s="444">
        <f t="shared" si="154"/>
        <v>1458.6217489325313</v>
      </c>
      <c r="H340" s="444">
        <f t="shared" si="154"/>
        <v>1511.0112663214425</v>
      </c>
      <c r="I340" s="444">
        <f t="shared" si="154"/>
        <v>1512.4898055992962</v>
      </c>
      <c r="J340" s="444">
        <f t="shared" si="154"/>
        <v>1503.640387623992</v>
      </c>
      <c r="K340" s="444">
        <f t="shared" si="154"/>
        <v>1484.4316301640483</v>
      </c>
      <c r="L340" s="444">
        <f t="shared" si="154"/>
        <v>1462.5902589076302</v>
      </c>
      <c r="M340" s="444">
        <f t="shared" si="154"/>
        <v>1439.0732309426705</v>
      </c>
      <c r="N340" s="444">
        <f t="shared" si="154"/>
        <v>1427.797968662908</v>
      </c>
    </row>
    <row r="341" spans="1:14" ht="13.15">
      <c r="B341" s="329" t="str">
        <f t="shared" si="153"/>
        <v>25-29</v>
      </c>
      <c r="C341" s="444">
        <f t="shared" ref="C341:N341" si="155">C304+C248</f>
        <v>2245.0593224390668</v>
      </c>
      <c r="D341" s="444">
        <f t="shared" si="155"/>
        <v>2288.2633831509152</v>
      </c>
      <c r="E341" s="444">
        <f t="shared" si="155"/>
        <v>2350.3560197714023</v>
      </c>
      <c r="F341" s="444">
        <f t="shared" si="155"/>
        <v>2411.4729326051151</v>
      </c>
      <c r="G341" s="444">
        <f t="shared" si="155"/>
        <v>2506.7963416807952</v>
      </c>
      <c r="H341" s="444">
        <f t="shared" si="155"/>
        <v>2584.9307684167643</v>
      </c>
      <c r="I341" s="444">
        <f t="shared" si="155"/>
        <v>2614.4547995749704</v>
      </c>
      <c r="J341" s="444">
        <f t="shared" si="155"/>
        <v>2624.9539492105505</v>
      </c>
      <c r="K341" s="444">
        <f t="shared" si="155"/>
        <v>2616.620279111226</v>
      </c>
      <c r="L341" s="444">
        <f t="shared" si="155"/>
        <v>2597.6622726942342</v>
      </c>
      <c r="M341" s="444">
        <f t="shared" si="155"/>
        <v>2570.9065811831042</v>
      </c>
      <c r="N341" s="444">
        <f t="shared" si="155"/>
        <v>2552.3516185511967</v>
      </c>
    </row>
    <row r="342" spans="1:14" ht="13.15">
      <c r="B342" s="329" t="str">
        <f t="shared" si="153"/>
        <v>30-34</v>
      </c>
      <c r="C342" s="444">
        <f t="shared" ref="C342:N342" si="156">C305+C249</f>
        <v>2370.9962557638282</v>
      </c>
      <c r="D342" s="444">
        <f t="shared" si="156"/>
        <v>2399.9214779431368</v>
      </c>
      <c r="E342" s="444">
        <f t="shared" si="156"/>
        <v>2429.8833468961166</v>
      </c>
      <c r="F342" s="444">
        <f t="shared" si="156"/>
        <v>2461.9028061690528</v>
      </c>
      <c r="G342" s="444">
        <f t="shared" si="156"/>
        <v>2516.0486790516488</v>
      </c>
      <c r="H342" s="444">
        <f t="shared" si="156"/>
        <v>2571.2943545972616</v>
      </c>
      <c r="I342" s="444">
        <f t="shared" si="156"/>
        <v>2609.0389524818206</v>
      </c>
      <c r="J342" s="444">
        <f t="shared" si="156"/>
        <v>2636.7744681209874</v>
      </c>
      <c r="K342" s="444">
        <f t="shared" si="156"/>
        <v>2651.9097965578048</v>
      </c>
      <c r="L342" s="444">
        <f t="shared" si="156"/>
        <v>2656.5565384437414</v>
      </c>
      <c r="M342" s="444">
        <f t="shared" si="156"/>
        <v>2651.6775632350077</v>
      </c>
      <c r="N342" s="444">
        <f t="shared" si="156"/>
        <v>2645.2772829617797</v>
      </c>
    </row>
    <row r="343" spans="1:14" ht="13.15">
      <c r="B343" s="329" t="str">
        <f t="shared" si="153"/>
        <v>35-39</v>
      </c>
      <c r="C343" s="444">
        <f t="shared" ref="C343:N343" si="157">C306+C250</f>
        <v>2220.2123647121493</v>
      </c>
      <c r="D343" s="444">
        <f t="shared" si="157"/>
        <v>2253.4727344276648</v>
      </c>
      <c r="E343" s="444">
        <f t="shared" si="157"/>
        <v>2283.8516690628176</v>
      </c>
      <c r="F343" s="444">
        <f t="shared" si="157"/>
        <v>2310.6260136897349</v>
      </c>
      <c r="G343" s="444">
        <f t="shared" si="157"/>
        <v>2350.7834289717857</v>
      </c>
      <c r="H343" s="444">
        <f t="shared" si="157"/>
        <v>2388.9171998479096</v>
      </c>
      <c r="I343" s="444">
        <f t="shared" si="157"/>
        <v>2414.4353003386987</v>
      </c>
      <c r="J343" s="444">
        <f t="shared" si="157"/>
        <v>2436.167868868612</v>
      </c>
      <c r="K343" s="444">
        <f t="shared" si="157"/>
        <v>2451.9087079899605</v>
      </c>
      <c r="L343" s="444">
        <f t="shared" si="157"/>
        <v>2462.53398652325</v>
      </c>
      <c r="M343" s="444">
        <f t="shared" si="157"/>
        <v>2467.5292466029623</v>
      </c>
      <c r="N343" s="444">
        <f t="shared" si="157"/>
        <v>2471.7698462761032</v>
      </c>
    </row>
    <row r="344" spans="1:14" ht="13.15">
      <c r="B344" s="329" t="str">
        <f t="shared" si="153"/>
        <v>40-44</v>
      </c>
      <c r="C344" s="444">
        <f t="shared" ref="C344:N344" si="158">C307+C251</f>
        <v>1985.9330415591494</v>
      </c>
      <c r="D344" s="444">
        <f t="shared" si="158"/>
        <v>2039.5169957352036</v>
      </c>
      <c r="E344" s="444">
        <f t="shared" si="158"/>
        <v>2085.7889735649251</v>
      </c>
      <c r="F344" s="444">
        <f t="shared" si="158"/>
        <v>2124.7433539544895</v>
      </c>
      <c r="G344" s="444">
        <f t="shared" si="158"/>
        <v>2170.6976731270611</v>
      </c>
      <c r="H344" s="444">
        <f t="shared" si="158"/>
        <v>2211.0650130472009</v>
      </c>
      <c r="I344" s="444">
        <f t="shared" si="158"/>
        <v>2237.4796568487573</v>
      </c>
      <c r="J344" s="444">
        <f t="shared" si="158"/>
        <v>2258.4856310899345</v>
      </c>
      <c r="K344" s="444">
        <f t="shared" si="158"/>
        <v>2273.6388410671134</v>
      </c>
      <c r="L344" s="444">
        <f t="shared" si="158"/>
        <v>2284.6749146083612</v>
      </c>
      <c r="M344" s="444">
        <f t="shared" si="158"/>
        <v>2291.7481401065047</v>
      </c>
      <c r="N344" s="444">
        <f t="shared" si="158"/>
        <v>2299.1147588709578</v>
      </c>
    </row>
    <row r="345" spans="1:14" ht="13.15">
      <c r="B345" s="329" t="str">
        <f t="shared" si="153"/>
        <v>45-49</v>
      </c>
      <c r="C345" s="444">
        <f t="shared" ref="C345:N345" si="159">C308+C252</f>
        <v>2013.7976619861054</v>
      </c>
      <c r="D345" s="444">
        <f t="shared" si="159"/>
        <v>1962.8923728173656</v>
      </c>
      <c r="E345" s="444">
        <f t="shared" si="159"/>
        <v>1936.3521184558981</v>
      </c>
      <c r="F345" s="444">
        <f t="shared" si="159"/>
        <v>1924.8276773992811</v>
      </c>
      <c r="G345" s="444">
        <f t="shared" si="159"/>
        <v>1934.0498140931959</v>
      </c>
      <c r="H345" s="444">
        <f t="shared" si="159"/>
        <v>1948.3443739332031</v>
      </c>
      <c r="I345" s="444">
        <f t="shared" si="159"/>
        <v>1957.2495098063653</v>
      </c>
      <c r="J345" s="444">
        <f t="shared" si="159"/>
        <v>1965.8275637516538</v>
      </c>
      <c r="K345" s="444">
        <f t="shared" si="159"/>
        <v>1972.1886099973781</v>
      </c>
      <c r="L345" s="444">
        <f t="shared" si="159"/>
        <v>1976.9819352943455</v>
      </c>
      <c r="M345" s="444">
        <f t="shared" si="159"/>
        <v>1979.9004494377862</v>
      </c>
      <c r="N345" s="444">
        <f t="shared" si="159"/>
        <v>1984.3526206960876</v>
      </c>
    </row>
    <row r="346" spans="1:14" ht="13.15">
      <c r="B346" s="329" t="str">
        <f t="shared" si="153"/>
        <v>50-54</v>
      </c>
      <c r="C346" s="444">
        <f t="shared" ref="C346:N346" si="160">C309+C253</f>
        <v>1591.2924765231189</v>
      </c>
      <c r="D346" s="444">
        <f t="shared" si="160"/>
        <v>1575.2870769706524</v>
      </c>
      <c r="E346" s="444">
        <f t="shared" si="160"/>
        <v>1555.6171874836552</v>
      </c>
      <c r="F346" s="444">
        <f t="shared" si="160"/>
        <v>1536.6266346658281</v>
      </c>
      <c r="G346" s="444">
        <f t="shared" si="160"/>
        <v>1529.0450667459606</v>
      </c>
      <c r="H346" s="444">
        <f t="shared" si="160"/>
        <v>1524.8243569100489</v>
      </c>
      <c r="I346" s="444">
        <f t="shared" si="160"/>
        <v>1517.9124931478159</v>
      </c>
      <c r="J346" s="444">
        <f t="shared" si="160"/>
        <v>1512.6691800137125</v>
      </c>
      <c r="K346" s="444">
        <f t="shared" si="160"/>
        <v>1507.8006373864478</v>
      </c>
      <c r="L346" s="444">
        <f t="shared" si="160"/>
        <v>1503.6158460704992</v>
      </c>
      <c r="M346" s="444">
        <f t="shared" si="160"/>
        <v>1499.6403377680913</v>
      </c>
      <c r="N346" s="444">
        <f t="shared" si="160"/>
        <v>1498.1440698987626</v>
      </c>
    </row>
    <row r="347" spans="1:14" ht="13.15">
      <c r="B347" s="329" t="str">
        <f t="shared" si="153"/>
        <v>55-59</v>
      </c>
      <c r="C347" s="444">
        <f t="shared" ref="C347:N347" si="161">C310+C254</f>
        <v>870.46888517313596</v>
      </c>
      <c r="D347" s="444">
        <f t="shared" si="161"/>
        <v>809.67233126780457</v>
      </c>
      <c r="E347" s="444">
        <f t="shared" si="161"/>
        <v>771.88684841114525</v>
      </c>
      <c r="F347" s="444">
        <f t="shared" si="161"/>
        <v>746.53137415237245</v>
      </c>
      <c r="G347" s="444">
        <f t="shared" si="161"/>
        <v>733.56560766936786</v>
      </c>
      <c r="H347" s="444">
        <f t="shared" si="161"/>
        <v>724.52029810773899</v>
      </c>
      <c r="I347" s="444">
        <f t="shared" si="161"/>
        <v>714.66129056241709</v>
      </c>
      <c r="J347" s="444">
        <f t="shared" si="161"/>
        <v>706.66545728022811</v>
      </c>
      <c r="K347" s="444">
        <f t="shared" si="161"/>
        <v>699.56029826952079</v>
      </c>
      <c r="L347" s="444">
        <f t="shared" si="161"/>
        <v>693.52553623218739</v>
      </c>
      <c r="M347" s="444">
        <f t="shared" si="161"/>
        <v>688.22267458614226</v>
      </c>
      <c r="N347" s="444">
        <f t="shared" si="161"/>
        <v>684.9984701639313</v>
      </c>
    </row>
    <row r="348" spans="1:14" ht="13.15">
      <c r="B348" s="329" t="str">
        <f t="shared" si="153"/>
        <v>60-64</v>
      </c>
      <c r="C348" s="444">
        <f t="shared" ref="C348:N348" si="162">C311+C255</f>
        <v>364.51514920243642</v>
      </c>
      <c r="D348" s="444">
        <f t="shared" si="162"/>
        <v>330.09319300472436</v>
      </c>
      <c r="E348" s="444">
        <f t="shared" si="162"/>
        <v>304.88646180195116</v>
      </c>
      <c r="F348" s="444">
        <f t="shared" si="162"/>
        <v>287.06364442309757</v>
      </c>
      <c r="G348" s="444">
        <f t="shared" si="162"/>
        <v>277.11387835527552</v>
      </c>
      <c r="H348" s="444">
        <f t="shared" si="162"/>
        <v>270.21690746786595</v>
      </c>
      <c r="I348" s="444">
        <f t="shared" si="162"/>
        <v>263.55032921944468</v>
      </c>
      <c r="J348" s="444">
        <f t="shared" si="162"/>
        <v>258.28398260272883</v>
      </c>
      <c r="K348" s="444">
        <f t="shared" si="162"/>
        <v>253.74324576050176</v>
      </c>
      <c r="L348" s="444">
        <f t="shared" si="162"/>
        <v>249.93619480148286</v>
      </c>
      <c r="M348" s="444">
        <f t="shared" si="162"/>
        <v>246.64190646531927</v>
      </c>
      <c r="N348" s="444">
        <f t="shared" si="162"/>
        <v>244.52279705638028</v>
      </c>
    </row>
    <row r="349" spans="1:14" ht="13.15">
      <c r="B349" s="329" t="str">
        <f t="shared" si="153"/>
        <v>65 plus</v>
      </c>
      <c r="C349" s="444">
        <f t="shared" ref="C349:N349" si="163">C312+C256</f>
        <v>102.23195188515369</v>
      </c>
      <c r="D349" s="444">
        <f t="shared" si="163"/>
        <v>111.01713578444442</v>
      </c>
      <c r="E349" s="444">
        <f t="shared" si="163"/>
        <v>112.16005124672535</v>
      </c>
      <c r="F349" s="444">
        <f t="shared" si="163"/>
        <v>109.85291408218914</v>
      </c>
      <c r="G349" s="444">
        <f t="shared" si="163"/>
        <v>107.20452051974515</v>
      </c>
      <c r="H349" s="444">
        <f t="shared" si="163"/>
        <v>104.48261366389268</v>
      </c>
      <c r="I349" s="444">
        <f t="shared" si="163"/>
        <v>101.50756557518685</v>
      </c>
      <c r="J349" s="444">
        <f t="shared" si="163"/>
        <v>98.839650737570338</v>
      </c>
      <c r="K349" s="444">
        <f t="shared" si="163"/>
        <v>96.440139898309127</v>
      </c>
      <c r="L349" s="444">
        <f t="shared" si="163"/>
        <v>94.355609874668389</v>
      </c>
      <c r="M349" s="444">
        <f t="shared" si="163"/>
        <v>92.537552058821561</v>
      </c>
      <c r="N349" s="444">
        <f t="shared" si="163"/>
        <v>91.184291428317181</v>
      </c>
    </row>
    <row r="350" spans="1:14" ht="13.15">
      <c r="B350" s="329" t="str">
        <f t="shared" si="153"/>
        <v>Total</v>
      </c>
      <c r="C350" s="444">
        <f t="shared" ref="C350:N350" si="164">SUM(C340:C349)</f>
        <v>14780.005608355003</v>
      </c>
      <c r="D350" s="444">
        <f t="shared" si="164"/>
        <v>14958.159622036988</v>
      </c>
      <c r="E350" s="444">
        <f t="shared" si="164"/>
        <v>15132.28761993154</v>
      </c>
      <c r="F350" s="444">
        <f t="shared" si="164"/>
        <v>15287.049484851641</v>
      </c>
      <c r="G350" s="444">
        <f t="shared" si="164"/>
        <v>15583.926759147367</v>
      </c>
      <c r="H350" s="444">
        <f t="shared" si="164"/>
        <v>15839.607152313327</v>
      </c>
      <c r="I350" s="444">
        <f t="shared" si="164"/>
        <v>15942.779703154771</v>
      </c>
      <c r="J350" s="444">
        <f t="shared" si="164"/>
        <v>16002.30813929997</v>
      </c>
      <c r="K350" s="444">
        <f t="shared" si="164"/>
        <v>16008.242186202311</v>
      </c>
      <c r="L350" s="444">
        <f t="shared" si="164"/>
        <v>15982.433093450401</v>
      </c>
      <c r="M350" s="444">
        <f t="shared" si="164"/>
        <v>15927.877682386412</v>
      </c>
      <c r="N350" s="444">
        <f t="shared" si="164"/>
        <v>15899.513724566425</v>
      </c>
    </row>
    <row r="351" spans="1:14">
      <c r="A351" s="300">
        <f>SUM(C351:N351)</f>
        <v>0</v>
      </c>
      <c r="C351" s="300">
        <f>SUM(C340:C349)-C350</f>
        <v>0</v>
      </c>
      <c r="D351" s="300">
        <f t="shared" ref="D351:N351" si="165">SUM(D340:D349)-D350</f>
        <v>0</v>
      </c>
      <c r="E351" s="300">
        <f t="shared" si="165"/>
        <v>0</v>
      </c>
      <c r="F351" s="300">
        <f t="shared" si="165"/>
        <v>0</v>
      </c>
      <c r="G351" s="300">
        <f t="shared" si="165"/>
        <v>0</v>
      </c>
      <c r="H351" s="300">
        <f t="shared" si="165"/>
        <v>0</v>
      </c>
      <c r="I351" s="300">
        <f t="shared" si="165"/>
        <v>0</v>
      </c>
      <c r="J351" s="300">
        <f t="shared" si="165"/>
        <v>0</v>
      </c>
      <c r="K351" s="300">
        <f t="shared" si="165"/>
        <v>0</v>
      </c>
      <c r="L351" s="300">
        <f t="shared" si="165"/>
        <v>0</v>
      </c>
      <c r="M351" s="300">
        <f t="shared" si="165"/>
        <v>0</v>
      </c>
      <c r="N351" s="300">
        <f t="shared" si="165"/>
        <v>0</v>
      </c>
    </row>
    <row r="353" spans="1:14" ht="13.15">
      <c r="B353" s="332" t="s">
        <v>47</v>
      </c>
      <c r="C353" s="320"/>
      <c r="D353" s="320"/>
      <c r="E353" s="320"/>
      <c r="F353" s="320"/>
      <c r="G353" s="320"/>
      <c r="H353" s="330"/>
      <c r="I353" s="320"/>
      <c r="J353" s="320"/>
      <c r="K353" s="320"/>
      <c r="L353" s="320"/>
    </row>
    <row r="354" spans="1:14">
      <c r="C354" s="320"/>
      <c r="D354" s="320"/>
      <c r="E354" s="320"/>
      <c r="F354" s="320"/>
      <c r="G354" s="320"/>
      <c r="H354" s="330"/>
      <c r="I354" s="320"/>
      <c r="J354" s="320"/>
      <c r="K354" s="320"/>
      <c r="L354" s="320"/>
    </row>
    <row r="355" spans="1:14" ht="13.15">
      <c r="B355" s="329" t="str">
        <f t="shared" ref="B355:B366" si="166">B339</f>
        <v>Age group</v>
      </c>
      <c r="C355" s="329" t="str">
        <f t="shared" ref="C355:N355" si="167">C339</f>
        <v>2018/19</v>
      </c>
      <c r="D355" s="329" t="str">
        <f t="shared" si="167"/>
        <v>2019/20</v>
      </c>
      <c r="E355" s="329" t="str">
        <f t="shared" si="167"/>
        <v>2020/21</v>
      </c>
      <c r="F355" s="329" t="str">
        <f t="shared" si="167"/>
        <v>2021/22</v>
      </c>
      <c r="G355" s="329" t="str">
        <f t="shared" si="167"/>
        <v>2022/23</v>
      </c>
      <c r="H355" s="329" t="str">
        <f t="shared" si="167"/>
        <v>2023/24</v>
      </c>
      <c r="I355" s="329" t="str">
        <f t="shared" si="167"/>
        <v>2024/25</v>
      </c>
      <c r="J355" s="329" t="str">
        <f t="shared" si="167"/>
        <v>2025/26</v>
      </c>
      <c r="K355" s="329" t="str">
        <f t="shared" si="167"/>
        <v>2026/27</v>
      </c>
      <c r="L355" s="329" t="str">
        <f t="shared" si="167"/>
        <v>2027/28</v>
      </c>
      <c r="M355" s="329" t="str">
        <f t="shared" si="167"/>
        <v>2028/29</v>
      </c>
      <c r="N355" s="329" t="str">
        <f t="shared" si="167"/>
        <v>2029/30</v>
      </c>
    </row>
    <row r="356" spans="1:14" ht="13.15">
      <c r="B356" s="329" t="str">
        <f t="shared" si="166"/>
        <v>20-24</v>
      </c>
      <c r="C356" s="444">
        <f t="shared" ref="C356:N356" si="168">C319+C263</f>
        <v>1399.8618337307403</v>
      </c>
      <c r="D356" s="444">
        <f t="shared" si="168"/>
        <v>1565.9531443792164</v>
      </c>
      <c r="E356" s="444">
        <f t="shared" si="168"/>
        <v>1673.8401045849344</v>
      </c>
      <c r="F356" s="444">
        <f t="shared" si="168"/>
        <v>1744.2846792933676</v>
      </c>
      <c r="G356" s="444">
        <f t="shared" si="168"/>
        <v>1836.6134473936982</v>
      </c>
      <c r="H356" s="444">
        <f t="shared" si="168"/>
        <v>1895.8008326560775</v>
      </c>
      <c r="I356" s="444">
        <f t="shared" si="168"/>
        <v>1898.3044010855492</v>
      </c>
      <c r="J356" s="444">
        <f t="shared" si="168"/>
        <v>1888.6594356725836</v>
      </c>
      <c r="K356" s="444">
        <f t="shared" si="168"/>
        <v>1866.560121461127</v>
      </c>
      <c r="L356" s="444">
        <f t="shared" si="168"/>
        <v>1840.7548849729135</v>
      </c>
      <c r="M356" s="444">
        <f t="shared" si="168"/>
        <v>1812.4799038156721</v>
      </c>
      <c r="N356" s="444">
        <f t="shared" si="168"/>
        <v>1797.940822868808</v>
      </c>
    </row>
    <row r="357" spans="1:14" ht="13.15">
      <c r="B357" s="329" t="str">
        <f t="shared" si="166"/>
        <v>25-29</v>
      </c>
      <c r="C357" s="444">
        <f t="shared" ref="C357:N357" si="169">C320+C264</f>
        <v>3059.7063725264643</v>
      </c>
      <c r="D357" s="444">
        <f t="shared" si="169"/>
        <v>3033.1222203275756</v>
      </c>
      <c r="E357" s="444">
        <f t="shared" si="169"/>
        <v>3033.1122846026738</v>
      </c>
      <c r="F357" s="444">
        <f t="shared" si="169"/>
        <v>3048.6752350615302</v>
      </c>
      <c r="G357" s="444">
        <f t="shared" si="169"/>
        <v>3118.5963553818838</v>
      </c>
      <c r="H357" s="444">
        <f t="shared" si="169"/>
        <v>3180.2663580407989</v>
      </c>
      <c r="I357" s="444">
        <f t="shared" si="169"/>
        <v>3194.5759850684699</v>
      </c>
      <c r="J357" s="444">
        <f t="shared" si="169"/>
        <v>3193.1652758134924</v>
      </c>
      <c r="K357" s="444">
        <f t="shared" si="169"/>
        <v>3174.2282813659153</v>
      </c>
      <c r="L357" s="444">
        <f t="shared" si="169"/>
        <v>3145.7933478395043</v>
      </c>
      <c r="M357" s="444">
        <f t="shared" si="169"/>
        <v>3110.1214085465799</v>
      </c>
      <c r="N357" s="444">
        <f t="shared" si="169"/>
        <v>3085.0387339621102</v>
      </c>
    </row>
    <row r="358" spans="1:14" ht="13.15">
      <c r="B358" s="329" t="str">
        <f t="shared" si="166"/>
        <v>30-34</v>
      </c>
      <c r="C358" s="444">
        <f t="shared" ref="C358:N358" si="170">C321+C265</f>
        <v>2613.9206790491648</v>
      </c>
      <c r="D358" s="444">
        <f t="shared" si="170"/>
        <v>2749.6338642551741</v>
      </c>
      <c r="E358" s="444">
        <f t="shared" si="170"/>
        <v>2833.2583782304346</v>
      </c>
      <c r="F358" s="444">
        <f t="shared" si="170"/>
        <v>2890.9500360241582</v>
      </c>
      <c r="G358" s="444">
        <f t="shared" si="170"/>
        <v>2958.0366838648288</v>
      </c>
      <c r="H358" s="444">
        <f t="shared" si="170"/>
        <v>3017.1509695916698</v>
      </c>
      <c r="I358" s="444">
        <f t="shared" si="170"/>
        <v>3051.5202863913241</v>
      </c>
      <c r="J358" s="444">
        <f t="shared" si="170"/>
        <v>3072.9498955746731</v>
      </c>
      <c r="K358" s="444">
        <f t="shared" si="170"/>
        <v>3080.0989610548045</v>
      </c>
      <c r="L358" s="444">
        <f t="shared" si="170"/>
        <v>3076.2555192304635</v>
      </c>
      <c r="M358" s="444">
        <f t="shared" si="170"/>
        <v>3062.8383960340789</v>
      </c>
      <c r="N358" s="444">
        <f t="shared" si="170"/>
        <v>3049.1224702542572</v>
      </c>
    </row>
    <row r="359" spans="1:14" ht="13.15">
      <c r="B359" s="329" t="str">
        <f t="shared" si="166"/>
        <v>35-39</v>
      </c>
      <c r="C359" s="444">
        <f t="shared" ref="C359:N359" si="171">C322+C266</f>
        <v>2347.0970752319768</v>
      </c>
      <c r="D359" s="444">
        <f t="shared" si="171"/>
        <v>2407.3342529783686</v>
      </c>
      <c r="E359" s="444">
        <f t="shared" si="171"/>
        <v>2467.4929153746598</v>
      </c>
      <c r="F359" s="444">
        <f t="shared" si="171"/>
        <v>2524.0427399328541</v>
      </c>
      <c r="G359" s="444">
        <f t="shared" si="171"/>
        <v>2592.3125283267495</v>
      </c>
      <c r="H359" s="444">
        <f t="shared" si="171"/>
        <v>2652.4496551919456</v>
      </c>
      <c r="I359" s="444">
        <f t="shared" si="171"/>
        <v>2692.1802190524259</v>
      </c>
      <c r="J359" s="444">
        <f t="shared" si="171"/>
        <v>2722.6823240371696</v>
      </c>
      <c r="K359" s="444">
        <f t="shared" si="171"/>
        <v>2742.5730643195175</v>
      </c>
      <c r="L359" s="444">
        <f t="shared" si="171"/>
        <v>2754.030991799566</v>
      </c>
      <c r="M359" s="444">
        <f t="shared" si="171"/>
        <v>2757.4412253995574</v>
      </c>
      <c r="N359" s="444">
        <f t="shared" si="171"/>
        <v>2759.2027964549243</v>
      </c>
    </row>
    <row r="360" spans="1:14" ht="13.15">
      <c r="B360" s="329" t="str">
        <f t="shared" si="166"/>
        <v>40-44</v>
      </c>
      <c r="C360" s="444">
        <f t="shared" ref="C360:N360" si="172">C323+C267</f>
        <v>2247.3117775075061</v>
      </c>
      <c r="D360" s="444">
        <f t="shared" si="172"/>
        <v>2265.9757474434323</v>
      </c>
      <c r="E360" s="444">
        <f t="shared" si="172"/>
        <v>2283.8153602036391</v>
      </c>
      <c r="F360" s="444">
        <f t="shared" si="172"/>
        <v>2306.1495900641889</v>
      </c>
      <c r="G360" s="444">
        <f t="shared" si="172"/>
        <v>2346.9708720155331</v>
      </c>
      <c r="H360" s="444">
        <f t="shared" si="172"/>
        <v>2388.1126050535345</v>
      </c>
      <c r="I360" s="444">
        <f t="shared" si="172"/>
        <v>2417.0630243252181</v>
      </c>
      <c r="J360" s="444">
        <f t="shared" si="172"/>
        <v>2441.7329501610866</v>
      </c>
      <c r="K360" s="444">
        <f t="shared" si="172"/>
        <v>2460.2513699362926</v>
      </c>
      <c r="L360" s="444">
        <f t="shared" si="172"/>
        <v>2473.8589314290907</v>
      </c>
      <c r="M360" s="444">
        <f t="shared" si="172"/>
        <v>2482.370052178534</v>
      </c>
      <c r="N360" s="444">
        <f t="shared" si="172"/>
        <v>2490.6175884577642</v>
      </c>
    </row>
    <row r="361" spans="1:14" ht="13.15">
      <c r="B361" s="329" t="str">
        <f t="shared" si="166"/>
        <v>45-49</v>
      </c>
      <c r="C361" s="444">
        <f t="shared" ref="C361:N361" si="173">C324+C268</f>
        <v>2220.867353250374</v>
      </c>
      <c r="D361" s="444">
        <f t="shared" si="173"/>
        <v>2175.0683536362721</v>
      </c>
      <c r="E361" s="444">
        <f t="shared" si="173"/>
        <v>2138.036223379323</v>
      </c>
      <c r="F361" s="444">
        <f t="shared" si="173"/>
        <v>2113.0352037071889</v>
      </c>
      <c r="G361" s="444">
        <f t="shared" si="173"/>
        <v>2111.2413923020436</v>
      </c>
      <c r="H361" s="444">
        <f t="shared" si="173"/>
        <v>2116.4661641248194</v>
      </c>
      <c r="I361" s="444">
        <f t="shared" si="173"/>
        <v>2117.4833546039013</v>
      </c>
      <c r="J361" s="444">
        <f t="shared" si="173"/>
        <v>2120.3433952162418</v>
      </c>
      <c r="K361" s="444">
        <f t="shared" si="173"/>
        <v>2122.6019304933743</v>
      </c>
      <c r="L361" s="444">
        <f t="shared" si="173"/>
        <v>2124.592842649954</v>
      </c>
      <c r="M361" s="444">
        <f t="shared" si="173"/>
        <v>2125.5169131354041</v>
      </c>
      <c r="N361" s="444">
        <f t="shared" si="173"/>
        <v>2128.9312432277275</v>
      </c>
    </row>
    <row r="362" spans="1:14" ht="13.15">
      <c r="B362" s="329" t="str">
        <f t="shared" si="166"/>
        <v>50-54</v>
      </c>
      <c r="C362" s="444">
        <f t="shared" ref="C362:N362" si="174">C325+C269</f>
        <v>1841.7505614908277</v>
      </c>
      <c r="D362" s="444">
        <f t="shared" si="174"/>
        <v>1798.3222034159817</v>
      </c>
      <c r="E362" s="444">
        <f t="shared" si="174"/>
        <v>1753.3240835166239</v>
      </c>
      <c r="F362" s="444">
        <f t="shared" si="174"/>
        <v>1714.2078014919739</v>
      </c>
      <c r="G362" s="444">
        <f t="shared" si="174"/>
        <v>1691.6195240267184</v>
      </c>
      <c r="H362" s="444">
        <f t="shared" si="174"/>
        <v>1674.9959097394567</v>
      </c>
      <c r="I362" s="444">
        <f t="shared" si="174"/>
        <v>1656.8786996888095</v>
      </c>
      <c r="J362" s="444">
        <f t="shared" si="174"/>
        <v>1642.1926892748536</v>
      </c>
      <c r="K362" s="444">
        <f t="shared" si="174"/>
        <v>1629.3605374970555</v>
      </c>
      <c r="L362" s="444">
        <f t="shared" si="174"/>
        <v>1618.6488399179336</v>
      </c>
      <c r="M362" s="444">
        <f t="shared" si="174"/>
        <v>1609.370680812804</v>
      </c>
      <c r="N362" s="444">
        <f t="shared" si="174"/>
        <v>1603.9798890433926</v>
      </c>
    </row>
    <row r="363" spans="1:14" ht="13.15">
      <c r="B363" s="329" t="str">
        <f t="shared" si="166"/>
        <v>55-59</v>
      </c>
      <c r="C363" s="444">
        <f t="shared" ref="C363:N363" si="175">C326+C270</f>
        <v>972.33863032643205</v>
      </c>
      <c r="D363" s="444">
        <f t="shared" si="175"/>
        <v>934.48207037316263</v>
      </c>
      <c r="E363" s="444">
        <f t="shared" si="175"/>
        <v>902.63570491892949</v>
      </c>
      <c r="F363" s="444">
        <f t="shared" si="175"/>
        <v>876.27408717716787</v>
      </c>
      <c r="G363" s="444">
        <f t="shared" si="175"/>
        <v>860.12452956001425</v>
      </c>
      <c r="H363" s="444">
        <f t="shared" si="175"/>
        <v>846.73175702127833</v>
      </c>
      <c r="I363" s="444">
        <f t="shared" si="175"/>
        <v>831.70532610505416</v>
      </c>
      <c r="J363" s="444">
        <f t="shared" si="175"/>
        <v>818.64211776166758</v>
      </c>
      <c r="K363" s="444">
        <f t="shared" si="175"/>
        <v>806.7463173546281</v>
      </c>
      <c r="L363" s="444">
        <f t="shared" si="175"/>
        <v>796.39415802342103</v>
      </c>
      <c r="M363" s="444">
        <f t="shared" si="175"/>
        <v>787.28461625302043</v>
      </c>
      <c r="N363" s="444">
        <f t="shared" si="175"/>
        <v>781.00214782166722</v>
      </c>
    </row>
    <row r="364" spans="1:14" ht="13.15">
      <c r="B364" s="329" t="str">
        <f t="shared" si="166"/>
        <v>60-64</v>
      </c>
      <c r="C364" s="444">
        <f t="shared" ref="C364:N364" si="176">C327+C271</f>
        <v>351.37557540023761</v>
      </c>
      <c r="D364" s="444">
        <f t="shared" si="176"/>
        <v>345.64359539146466</v>
      </c>
      <c r="E364" s="444">
        <f t="shared" si="176"/>
        <v>337.00019624644523</v>
      </c>
      <c r="F364" s="444">
        <f t="shared" si="176"/>
        <v>328.21727961569064</v>
      </c>
      <c r="G364" s="444">
        <f t="shared" si="176"/>
        <v>323.04725450848389</v>
      </c>
      <c r="H364" s="444">
        <f t="shared" si="176"/>
        <v>318.1114133700911</v>
      </c>
      <c r="I364" s="444">
        <f t="shared" si="176"/>
        <v>311.53778462559154</v>
      </c>
      <c r="J364" s="444">
        <f t="shared" si="176"/>
        <v>305.51108176772317</v>
      </c>
      <c r="K364" s="444">
        <f t="shared" si="176"/>
        <v>299.75701300407582</v>
      </c>
      <c r="L364" s="444">
        <f t="shared" si="176"/>
        <v>294.58247458827213</v>
      </c>
      <c r="M364" s="444">
        <f t="shared" si="176"/>
        <v>289.90767357315042</v>
      </c>
      <c r="N364" s="444">
        <f t="shared" si="176"/>
        <v>286.59863662353928</v>
      </c>
    </row>
    <row r="365" spans="1:14" ht="13.15">
      <c r="B365" s="329" t="str">
        <f t="shared" si="166"/>
        <v>65 plus</v>
      </c>
      <c r="C365" s="444">
        <f t="shared" ref="C365:N365" si="177">C328+C272</f>
        <v>92.907000088482022</v>
      </c>
      <c r="D365" s="444">
        <f t="shared" si="177"/>
        <v>115.38400589041774</v>
      </c>
      <c r="E365" s="444">
        <f t="shared" si="177"/>
        <v>128.40387370793678</v>
      </c>
      <c r="F365" s="444">
        <f t="shared" si="177"/>
        <v>135.42376693679449</v>
      </c>
      <c r="G365" s="444">
        <f t="shared" si="177"/>
        <v>139.59956635127918</v>
      </c>
      <c r="H365" s="444">
        <f t="shared" si="177"/>
        <v>141.52814756103814</v>
      </c>
      <c r="I365" s="444">
        <f t="shared" si="177"/>
        <v>141.41576410030368</v>
      </c>
      <c r="J365" s="444">
        <f t="shared" si="177"/>
        <v>140.29930664080456</v>
      </c>
      <c r="K365" s="444">
        <f t="shared" si="177"/>
        <v>138.53656986537209</v>
      </c>
      <c r="L365" s="444">
        <f t="shared" si="177"/>
        <v>136.48850447075824</v>
      </c>
      <c r="M365" s="444">
        <f t="shared" si="177"/>
        <v>134.33387155759146</v>
      </c>
      <c r="N365" s="444">
        <f t="shared" si="177"/>
        <v>132.4665357683896</v>
      </c>
    </row>
    <row r="366" spans="1:14" ht="13.15">
      <c r="B366" s="329" t="str">
        <f t="shared" si="166"/>
        <v>Total</v>
      </c>
      <c r="C366" s="444">
        <f t="shared" ref="C366:N366" si="178">SUM(C356:C365)</f>
        <v>17147.136858602207</v>
      </c>
      <c r="D366" s="444">
        <f t="shared" si="178"/>
        <v>17390.919458091066</v>
      </c>
      <c r="E366" s="444">
        <f t="shared" si="178"/>
        <v>17550.919124765598</v>
      </c>
      <c r="F366" s="444">
        <f t="shared" si="178"/>
        <v>17681.260419304916</v>
      </c>
      <c r="G366" s="444">
        <f t="shared" si="178"/>
        <v>17978.162153731235</v>
      </c>
      <c r="H366" s="444">
        <f t="shared" si="178"/>
        <v>18231.613812350712</v>
      </c>
      <c r="I366" s="444">
        <f t="shared" si="178"/>
        <v>18312.664845046645</v>
      </c>
      <c r="J366" s="444">
        <f t="shared" si="178"/>
        <v>18346.178471920295</v>
      </c>
      <c r="K366" s="444">
        <f t="shared" si="178"/>
        <v>18320.714166352165</v>
      </c>
      <c r="L366" s="444">
        <f t="shared" si="178"/>
        <v>18261.400494921876</v>
      </c>
      <c r="M366" s="444">
        <f t="shared" si="178"/>
        <v>18171.664741306395</v>
      </c>
      <c r="N366" s="444">
        <f t="shared" si="178"/>
        <v>18114.900864482577</v>
      </c>
    </row>
    <row r="367" spans="1:14">
      <c r="A367" s="300">
        <f>SUM(C367:N367)</f>
        <v>0</v>
      </c>
      <c r="C367" s="300">
        <f>SUM(C356:C365)-C366</f>
        <v>0</v>
      </c>
      <c r="D367" s="300">
        <f t="shared" ref="D367:N367" si="179">SUM(D356:D365)-D366</f>
        <v>0</v>
      </c>
      <c r="E367" s="300">
        <f t="shared" si="179"/>
        <v>0</v>
      </c>
      <c r="F367" s="300">
        <f t="shared" si="179"/>
        <v>0</v>
      </c>
      <c r="G367" s="300">
        <f t="shared" si="179"/>
        <v>0</v>
      </c>
      <c r="H367" s="300">
        <f t="shared" si="179"/>
        <v>0</v>
      </c>
      <c r="I367" s="300">
        <f t="shared" si="179"/>
        <v>0</v>
      </c>
      <c r="J367" s="300">
        <f t="shared" si="179"/>
        <v>0</v>
      </c>
      <c r="K367" s="300">
        <f t="shared" si="179"/>
        <v>0</v>
      </c>
      <c r="L367" s="300">
        <f t="shared" si="179"/>
        <v>0</v>
      </c>
      <c r="M367" s="300">
        <f t="shared" si="179"/>
        <v>0</v>
      </c>
      <c r="N367" s="300">
        <f t="shared" si="179"/>
        <v>0</v>
      </c>
    </row>
    <row r="368" spans="1:14">
      <c r="C368" s="320">
        <f>C350+C366</f>
        <v>31927.142466957208</v>
      </c>
      <c r="D368" s="320">
        <f t="shared" ref="D368:N368" si="180">D350+D366</f>
        <v>32349.079080128053</v>
      </c>
      <c r="E368" s="320">
        <f t="shared" si="180"/>
        <v>32683.206744697138</v>
      </c>
      <c r="F368" s="320">
        <f t="shared" si="180"/>
        <v>32968.309904156558</v>
      </c>
      <c r="G368" s="320">
        <f t="shared" si="180"/>
        <v>33562.0889128786</v>
      </c>
      <c r="H368" s="320">
        <f t="shared" si="180"/>
        <v>34071.22096466404</v>
      </c>
      <c r="I368" s="320">
        <f t="shared" si="180"/>
        <v>34255.444548201413</v>
      </c>
      <c r="J368" s="320">
        <f t="shared" si="180"/>
        <v>34348.486611220265</v>
      </c>
      <c r="K368" s="320">
        <f t="shared" si="180"/>
        <v>34328.95635255448</v>
      </c>
      <c r="L368" s="320">
        <f t="shared" si="180"/>
        <v>34243.833588372276</v>
      </c>
      <c r="M368" s="320">
        <f t="shared" si="180"/>
        <v>34099.542423692808</v>
      </c>
      <c r="N368" s="320">
        <f t="shared" si="180"/>
        <v>34014.414589049004</v>
      </c>
    </row>
    <row r="369" spans="1:14">
      <c r="C369" s="320">
        <f t="shared" ref="C369:N369" si="181">C36</f>
        <v>31927.142466957212</v>
      </c>
      <c r="D369" s="320">
        <f t="shared" si="181"/>
        <v>32349.079080128056</v>
      </c>
      <c r="E369" s="320">
        <f t="shared" si="181"/>
        <v>32683.206744697145</v>
      </c>
      <c r="F369" s="320">
        <f t="shared" si="181"/>
        <v>32968.309904156558</v>
      </c>
      <c r="G369" s="320">
        <f t="shared" si="181"/>
        <v>33562.0889128786</v>
      </c>
      <c r="H369" s="320">
        <f t="shared" si="181"/>
        <v>34071.22096466404</v>
      </c>
      <c r="I369" s="320">
        <f t="shared" si="181"/>
        <v>34255.44454820142</v>
      </c>
      <c r="J369" s="320">
        <f t="shared" si="181"/>
        <v>34348.486611220265</v>
      </c>
      <c r="K369" s="320">
        <f t="shared" si="181"/>
        <v>34328.956352554473</v>
      </c>
      <c r="L369" s="320">
        <f t="shared" si="181"/>
        <v>34243.833588372276</v>
      </c>
      <c r="M369" s="320">
        <f t="shared" si="181"/>
        <v>34099.542423692801</v>
      </c>
      <c r="N369" s="320">
        <f t="shared" si="181"/>
        <v>34014.414589049004</v>
      </c>
    </row>
    <row r="370" spans="1:14">
      <c r="A370" s="300">
        <f>SUM(C370:L370)</f>
        <v>0</v>
      </c>
      <c r="C370" s="320">
        <f>C368-C369</f>
        <v>0</v>
      </c>
      <c r="D370" s="320">
        <f t="shared" ref="D370:N370" si="182">D368-D369</f>
        <v>0</v>
      </c>
      <c r="E370" s="320">
        <f t="shared" si="182"/>
        <v>0</v>
      </c>
      <c r="F370" s="320">
        <f t="shared" si="182"/>
        <v>0</v>
      </c>
      <c r="G370" s="320">
        <f t="shared" si="182"/>
        <v>0</v>
      </c>
      <c r="H370" s="320">
        <f t="shared" si="182"/>
        <v>0</v>
      </c>
      <c r="I370" s="320">
        <f t="shared" si="182"/>
        <v>0</v>
      </c>
      <c r="J370" s="320">
        <f t="shared" si="182"/>
        <v>0</v>
      </c>
      <c r="K370" s="320">
        <f t="shared" si="182"/>
        <v>0</v>
      </c>
      <c r="L370" s="320">
        <f t="shared" si="182"/>
        <v>0</v>
      </c>
      <c r="M370" s="320">
        <f t="shared" si="182"/>
        <v>0</v>
      </c>
      <c r="N370" s="320">
        <f t="shared" si="182"/>
        <v>0</v>
      </c>
    </row>
    <row r="371" spans="1:14">
      <c r="A371" s="300">
        <f>SUM(C371:L371)</f>
        <v>0</v>
      </c>
      <c r="C371" s="320">
        <f>IF(C294&gt;0,0,C294)</f>
        <v>0</v>
      </c>
      <c r="D371" s="320">
        <f t="shared" ref="D371:N371" si="183">IF(D294&gt;0,0,D294)</f>
        <v>0</v>
      </c>
      <c r="E371" s="320">
        <f t="shared" si="183"/>
        <v>0</v>
      </c>
      <c r="F371" s="320">
        <f t="shared" si="183"/>
        <v>0</v>
      </c>
      <c r="G371" s="320">
        <f t="shared" si="183"/>
        <v>0</v>
      </c>
      <c r="H371" s="320">
        <f t="shared" si="183"/>
        <v>0</v>
      </c>
      <c r="I371" s="320">
        <f t="shared" si="183"/>
        <v>0</v>
      </c>
      <c r="J371" s="320">
        <f t="shared" si="183"/>
        <v>0</v>
      </c>
      <c r="K371" s="320">
        <f t="shared" si="183"/>
        <v>0</v>
      </c>
      <c r="L371" s="320">
        <f t="shared" si="183"/>
        <v>0</v>
      </c>
      <c r="M371" s="320">
        <f t="shared" si="183"/>
        <v>0</v>
      </c>
      <c r="N371" s="320">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0000"/>
  </sheetPr>
  <dimension ref="A1:Q371"/>
  <sheetViews>
    <sheetView showGridLines="0" workbookViewId="0"/>
  </sheetViews>
  <sheetFormatPr defaultColWidth="9" defaultRowHeight="12.75"/>
  <cols>
    <col min="1" max="1" width="9" style="300"/>
    <col min="2" max="2" width="28.73046875" style="300" customWidth="1"/>
    <col min="3" max="14" width="10.73046875" style="300" customWidth="1"/>
    <col min="15"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 r="A5" s="674" t="s">
        <v>589</v>
      </c>
      <c r="B5" s="674"/>
      <c r="C5" s="674"/>
      <c r="D5" s="674"/>
      <c r="E5" s="674"/>
      <c r="F5" s="674"/>
      <c r="G5" s="674"/>
      <c r="H5" s="674"/>
      <c r="I5" s="674"/>
      <c r="J5" s="674"/>
      <c r="K5" s="674"/>
      <c r="L5" s="674"/>
      <c r="M5" s="674"/>
      <c r="N5" s="674"/>
      <c r="O5" s="340"/>
      <c r="P5" s="340"/>
      <c r="Q5" s="340"/>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5" customHeight="1">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3" t="str">
        <f>Forecast_stock_figures!B29</f>
        <v>Modern Foreign Languages</v>
      </c>
      <c r="C15" s="298">
        <f>Forecast_stock_figures!C53</f>
        <v>14764.711600026463</v>
      </c>
      <c r="D15" s="298">
        <f>Forecast_stock_figures!D53</f>
        <v>15046.687740175887</v>
      </c>
      <c r="E15" s="298">
        <f>Forecast_stock_figures!E53</f>
        <v>15633.00749673121</v>
      </c>
      <c r="F15" s="298">
        <f>Forecast_stock_figures!F53</f>
        <v>16393.443722049713</v>
      </c>
      <c r="G15" s="298">
        <f>Forecast_stock_figures!G53</f>
        <v>17396.001537865581</v>
      </c>
      <c r="H15" s="298">
        <f>Forecast_stock_figures!H53</f>
        <v>18792.431696981159</v>
      </c>
      <c r="I15" s="298">
        <f>Forecast_stock_figures!I53</f>
        <v>19918.765365700408</v>
      </c>
      <c r="J15" s="298">
        <f>Forecast_stock_figures!J53</f>
        <v>19982.202799813695</v>
      </c>
      <c r="K15" s="298">
        <f>Forecast_stock_figures!K53</f>
        <v>19961.515116261082</v>
      </c>
      <c r="L15" s="298">
        <f>Forecast_stock_figures!L53</f>
        <v>19892.920991981133</v>
      </c>
      <c r="M15" s="298">
        <f>Forecast_stock_figures!M53</f>
        <v>19821.851670098458</v>
      </c>
      <c r="N15" s="298">
        <f>Forecast_stock_figures!N53</f>
        <v>19728.532945874485</v>
      </c>
    </row>
    <row r="17" spans="1:9" ht="15">
      <c r="B17" s="331" t="s">
        <v>161</v>
      </c>
    </row>
    <row r="19" spans="1:9" ht="13.15">
      <c r="B19" s="1405" t="str">
        <f>Stock_ages_breakdowns!B73</f>
        <v>Age group</v>
      </c>
      <c r="C19" s="1403" t="str">
        <f>Stock_ages_breakdowns!AC73</f>
        <v>Modern Foreign Languages</v>
      </c>
      <c r="D19" s="1410"/>
      <c r="H19" s="316" t="s">
        <v>132</v>
      </c>
    </row>
    <row r="20" spans="1:9" ht="13.15">
      <c r="B20" s="1405"/>
      <c r="C20" s="354" t="str">
        <f>Stock_ages_breakdowns!AC74</f>
        <v>Male</v>
      </c>
      <c r="D20" s="354" t="str">
        <f>Stock_ages_breakdowns!AD74</f>
        <v>Female</v>
      </c>
    </row>
    <row r="21" spans="1:9" ht="13.15">
      <c r="B21" s="354" t="str">
        <f>Stock_ages_breakdowns!B75</f>
        <v>20-24</v>
      </c>
      <c r="C21" s="322">
        <f>Stock_ages_breakdowns!AC20</f>
        <v>78.571896761090969</v>
      </c>
      <c r="D21" s="322">
        <f>Stock_ages_breakdowns!AD20</f>
        <v>305.8205981694955</v>
      </c>
    </row>
    <row r="22" spans="1:9" ht="13.15">
      <c r="B22" s="354" t="str">
        <f>Stock_ages_breakdowns!B76</f>
        <v>25-29</v>
      </c>
      <c r="C22" s="322">
        <f>Stock_ages_breakdowns!AC21</f>
        <v>427.54043823669491</v>
      </c>
      <c r="D22" s="322">
        <f>Stock_ages_breakdowns!AD21</f>
        <v>1620.1168712605245</v>
      </c>
    </row>
    <row r="23" spans="1:9" ht="13.15">
      <c r="B23" s="354" t="str">
        <f>Stock_ages_breakdowns!B77</f>
        <v>30-34</v>
      </c>
      <c r="C23" s="322">
        <f>Stock_ages_breakdowns!AC22</f>
        <v>376.97750467345304</v>
      </c>
      <c r="D23" s="322">
        <f>Stock_ages_breakdowns!AD22</f>
        <v>1607.3788879974948</v>
      </c>
    </row>
    <row r="24" spans="1:9" ht="13.15">
      <c r="B24" s="354" t="str">
        <f>Stock_ages_breakdowns!B78</f>
        <v>35-39</v>
      </c>
      <c r="C24" s="322">
        <f>Stock_ages_breakdowns!AC23</f>
        <v>449.57040929059241</v>
      </c>
      <c r="D24" s="322">
        <f>Stock_ages_breakdowns!AD23</f>
        <v>1896.0435087089484</v>
      </c>
    </row>
    <row r="25" spans="1:9" ht="13.15">
      <c r="B25" s="354" t="str">
        <f>Stock_ages_breakdowns!B79</f>
        <v>40-44</v>
      </c>
      <c r="C25" s="322">
        <f>Stock_ages_breakdowns!AC24</f>
        <v>445.03141525456692</v>
      </c>
      <c r="D25" s="322">
        <f>Stock_ages_breakdowns!AD24</f>
        <v>2146.5481795603596</v>
      </c>
    </row>
    <row r="26" spans="1:9" ht="13.15">
      <c r="B26" s="354" t="str">
        <f>Stock_ages_breakdowns!B80</f>
        <v>45-49</v>
      </c>
      <c r="C26" s="322">
        <f>Stock_ages_breakdowns!AC25</f>
        <v>408.22446361676373</v>
      </c>
      <c r="D26" s="322">
        <f>Stock_ages_breakdowns!AD25</f>
        <v>1965.9904168027733</v>
      </c>
    </row>
    <row r="27" spans="1:9" ht="13.15">
      <c r="B27" s="354" t="str">
        <f>Stock_ages_breakdowns!B81</f>
        <v>50-54</v>
      </c>
      <c r="C27" s="322">
        <f>Stock_ages_breakdowns!AC26</f>
        <v>331.76756407668921</v>
      </c>
      <c r="D27" s="322">
        <f>Stock_ages_breakdowns!AD26</f>
        <v>1367.6952029279364</v>
      </c>
    </row>
    <row r="28" spans="1:9" ht="13.15">
      <c r="B28" s="354" t="str">
        <f>Stock_ages_breakdowns!B82</f>
        <v>55-59</v>
      </c>
      <c r="C28" s="322">
        <f>Stock_ages_breakdowns!AC27</f>
        <v>169.80177689032692</v>
      </c>
      <c r="D28" s="322">
        <f>Stock_ages_breakdowns!AD27</f>
        <v>827.52791267638406</v>
      </c>
    </row>
    <row r="29" spans="1:9" ht="13.15">
      <c r="B29" s="354" t="str">
        <f>Stock_ages_breakdowns!B83</f>
        <v>60-64</v>
      </c>
      <c r="C29" s="322">
        <f>Stock_ages_breakdowns!AC28</f>
        <v>53.726922836234159</v>
      </c>
      <c r="D29" s="322">
        <f>Stock_ages_breakdowns!AD28</f>
        <v>244.9376781661164</v>
      </c>
      <c r="F29" s="316"/>
    </row>
    <row r="30" spans="1:9" ht="13.15">
      <c r="B30" s="354" t="str">
        <f>Stock_ages_breakdowns!B84</f>
        <v>65 plus</v>
      </c>
      <c r="C30" s="322">
        <f>Stock_ages_breakdowns!AC29</f>
        <v>5</v>
      </c>
      <c r="D30" s="322">
        <f>Stock_ages_breakdowns!AD29</f>
        <v>36.439952120019278</v>
      </c>
      <c r="G30" s="317" t="s">
        <v>46</v>
      </c>
      <c r="H30" s="317" t="s">
        <v>47</v>
      </c>
    </row>
    <row r="31" spans="1:9" ht="13.15">
      <c r="A31" s="300">
        <f>I31</f>
        <v>0</v>
      </c>
      <c r="B31" s="354" t="str">
        <f>Stock_ages_breakdowns!B85</f>
        <v>Total</v>
      </c>
      <c r="C31" s="322">
        <f>Stock_ages_breakdowns!AC30</f>
        <v>2746.2123916364121</v>
      </c>
      <c r="D31" s="322">
        <f>Stock_ages_breakdowns!AD30</f>
        <v>12018.499208390051</v>
      </c>
      <c r="E31" s="318">
        <f>SUM(C31:D31)</f>
        <v>14764.711600026463</v>
      </c>
      <c r="G31" s="357">
        <f>C31/$E$31</f>
        <v>0.18599837680754225</v>
      </c>
      <c r="H31" s="357">
        <f>D31/$E$31</f>
        <v>0.81400162319245772</v>
      </c>
      <c r="I31" s="300">
        <f>(G31+H31)-1</f>
        <v>0</v>
      </c>
    </row>
    <row r="33" spans="2:15" ht="15">
      <c r="B33" s="331" t="s">
        <v>262</v>
      </c>
      <c r="H33" s="316"/>
    </row>
    <row r="34" spans="2:15">
      <c r="H34" s="316"/>
    </row>
    <row r="35" spans="2:15"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5" ht="13.15">
      <c r="B36" s="313" t="str">
        <f>B15</f>
        <v>Modern Foreign Languages</v>
      </c>
      <c r="C36" s="298">
        <f>Teacher_need_by_subject!C643</f>
        <v>15046.687740175887</v>
      </c>
      <c r="D36" s="298">
        <f>Teacher_need_by_subject!D643</f>
        <v>15633.00749673121</v>
      </c>
      <c r="E36" s="298">
        <f>Teacher_need_by_subject!E643</f>
        <v>16393.443722049713</v>
      </c>
      <c r="F36" s="298">
        <f>Teacher_need_by_subject!F643</f>
        <v>17396.001537865581</v>
      </c>
      <c r="G36" s="298">
        <f>Teacher_need_by_subject!G643</f>
        <v>18792.431696981159</v>
      </c>
      <c r="H36" s="298">
        <f>Teacher_need_by_subject!H643</f>
        <v>19918.765365700408</v>
      </c>
      <c r="I36" s="298">
        <f>Teacher_need_by_subject!I643</f>
        <v>19982.202799813695</v>
      </c>
      <c r="J36" s="298">
        <f>Teacher_need_by_subject!J643</f>
        <v>19961.515116261082</v>
      </c>
      <c r="K36" s="298">
        <f>Teacher_need_by_subject!K643</f>
        <v>19892.920991981133</v>
      </c>
      <c r="L36" s="298">
        <f>Teacher_need_by_subject!L643</f>
        <v>19821.851670098458</v>
      </c>
      <c r="M36" s="298">
        <f>Teacher_need_by_subject!M643</f>
        <v>19728.532945874485</v>
      </c>
      <c r="N36" s="298">
        <f>Teacher_need_by_subject!N643</f>
        <v>19702.014580235169</v>
      </c>
    </row>
    <row r="37" spans="2:15">
      <c r="H37" s="316"/>
    </row>
    <row r="38" spans="2:15" ht="15">
      <c r="B38" s="331" t="s">
        <v>169</v>
      </c>
      <c r="H38" s="316"/>
    </row>
    <row r="39" spans="2:15">
      <c r="H39" s="316"/>
    </row>
    <row r="40" spans="2:15" ht="13.15">
      <c r="B40" s="332" t="s">
        <v>46</v>
      </c>
      <c r="H40" s="316"/>
    </row>
    <row r="41" spans="2:15">
      <c r="H41" s="316"/>
    </row>
    <row r="42" spans="2:15"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5" ht="13.15">
      <c r="B43" s="354" t="str">
        <f>B21</f>
        <v>20-24</v>
      </c>
      <c r="C43" s="298">
        <f>C21</f>
        <v>78.571896761090969</v>
      </c>
      <c r="D43" s="298">
        <f>C340</f>
        <v>149.78352325472429</v>
      </c>
      <c r="E43" s="298">
        <f t="shared" ref="E43:L43" si="2">D340</f>
        <v>215.76817643820726</v>
      </c>
      <c r="F43" s="298">
        <f t="shared" si="2"/>
        <v>275.5851599572942</v>
      </c>
      <c r="G43" s="298">
        <f t="shared" si="2"/>
        <v>333.50485663289044</v>
      </c>
      <c r="H43" s="298">
        <f t="shared" si="2"/>
        <v>398.22935770231027</v>
      </c>
      <c r="I43" s="298">
        <f t="shared" si="2"/>
        <v>438.38162934154548</v>
      </c>
      <c r="J43" s="298">
        <f t="shared" si="2"/>
        <v>422.17425087570655</v>
      </c>
      <c r="K43" s="298">
        <f t="shared" si="2"/>
        <v>406.87411007941978</v>
      </c>
      <c r="L43" s="298">
        <f t="shared" si="2"/>
        <v>393.47189935306915</v>
      </c>
      <c r="M43" s="298">
        <f>L340</f>
        <v>383.31023937855792</v>
      </c>
      <c r="N43" s="298">
        <f>M340</f>
        <v>374.49980917720069</v>
      </c>
      <c r="O43" s="318"/>
    </row>
    <row r="44" spans="2:15" ht="13.15">
      <c r="B44" s="354" t="str">
        <f t="shared" ref="B44:C53" si="3">B22</f>
        <v>25-29</v>
      </c>
      <c r="C44" s="298">
        <f t="shared" si="3"/>
        <v>427.54043823669491</v>
      </c>
      <c r="D44" s="298">
        <f t="shared" ref="D44:K53" si="4">C341</f>
        <v>413.03698349484063</v>
      </c>
      <c r="E44" s="298">
        <f t="shared" si="4"/>
        <v>432.71417641844914</v>
      </c>
      <c r="F44" s="298">
        <f t="shared" si="4"/>
        <v>472.6348303812772</v>
      </c>
      <c r="G44" s="298">
        <f t="shared" si="4"/>
        <v>528.11848491260969</v>
      </c>
      <c r="H44" s="298">
        <f t="shared" si="4"/>
        <v>602.72732383843834</v>
      </c>
      <c r="I44" s="298">
        <f t="shared" si="4"/>
        <v>661.38971832558445</v>
      </c>
      <c r="J44" s="298">
        <f t="shared" si="4"/>
        <v>663.58428222891212</v>
      </c>
      <c r="K44" s="298">
        <f t="shared" si="4"/>
        <v>658.08048891002613</v>
      </c>
      <c r="L44" s="298">
        <f t="shared" ref="L44:L53" si="5">K341</f>
        <v>648.65249382679258</v>
      </c>
      <c r="M44" s="298">
        <f t="shared" ref="M44:M53" si="6">L341</f>
        <v>638.80560880377425</v>
      </c>
      <c r="N44" s="298">
        <f t="shared" ref="N44:N53" si="7">M341</f>
        <v>628.29162510838273</v>
      </c>
      <c r="O44" s="318"/>
    </row>
    <row r="45" spans="2:15" ht="13.15">
      <c r="B45" s="354" t="str">
        <f t="shared" si="3"/>
        <v>30-34</v>
      </c>
      <c r="C45" s="298">
        <f t="shared" si="3"/>
        <v>376.97750467345304</v>
      </c>
      <c r="D45" s="298">
        <f t="shared" si="4"/>
        <v>403.53405784925906</v>
      </c>
      <c r="E45" s="298">
        <f t="shared" si="4"/>
        <v>428.92761477596338</v>
      </c>
      <c r="F45" s="298">
        <f t="shared" si="4"/>
        <v>458.29013831912766</v>
      </c>
      <c r="G45" s="298">
        <f t="shared" si="4"/>
        <v>495.43514379170296</v>
      </c>
      <c r="H45" s="298">
        <f t="shared" si="4"/>
        <v>545.35203814811405</v>
      </c>
      <c r="I45" s="298">
        <f t="shared" si="4"/>
        <v>593.18151281819655</v>
      </c>
      <c r="J45" s="298">
        <f t="shared" si="4"/>
        <v>616.49761711060796</v>
      </c>
      <c r="K45" s="298">
        <f t="shared" si="4"/>
        <v>631.95334348186259</v>
      </c>
      <c r="L45" s="298">
        <f t="shared" si="5"/>
        <v>640.87580918916615</v>
      </c>
      <c r="M45" s="298">
        <f t="shared" si="6"/>
        <v>645.2650291049448</v>
      </c>
      <c r="N45" s="298">
        <f t="shared" si="7"/>
        <v>645.7896964875606</v>
      </c>
      <c r="O45" s="318"/>
    </row>
    <row r="46" spans="2:15" ht="13.15">
      <c r="B46" s="354" t="str">
        <f t="shared" si="3"/>
        <v>35-39</v>
      </c>
      <c r="C46" s="298">
        <f t="shared" si="3"/>
        <v>449.57040929059241</v>
      </c>
      <c r="D46" s="298">
        <f t="shared" si="4"/>
        <v>438.91786948052402</v>
      </c>
      <c r="E46" s="298">
        <f t="shared" si="4"/>
        <v>442.39327755008946</v>
      </c>
      <c r="F46" s="298">
        <f t="shared" si="4"/>
        <v>454.98819115776575</v>
      </c>
      <c r="G46" s="298">
        <f t="shared" si="4"/>
        <v>475.92008661169325</v>
      </c>
      <c r="H46" s="298">
        <f t="shared" si="4"/>
        <v>507.62331277941581</v>
      </c>
      <c r="I46" s="298">
        <f t="shared" si="4"/>
        <v>538.48608228907813</v>
      </c>
      <c r="J46" s="298">
        <f t="shared" si="4"/>
        <v>553.35658536480344</v>
      </c>
      <c r="K46" s="298">
        <f t="shared" si="4"/>
        <v>567.15005227314532</v>
      </c>
      <c r="L46" s="298">
        <f t="shared" si="5"/>
        <v>579.17395459560305</v>
      </c>
      <c r="M46" s="298">
        <f t="shared" si="6"/>
        <v>589.41048373971091</v>
      </c>
      <c r="N46" s="298">
        <f t="shared" si="7"/>
        <v>597.13947315382438</v>
      </c>
      <c r="O46" s="318"/>
    </row>
    <row r="47" spans="2:15" ht="13.15">
      <c r="B47" s="354" t="str">
        <f t="shared" si="3"/>
        <v>40-44</v>
      </c>
      <c r="C47" s="298">
        <f t="shared" si="3"/>
        <v>445.03141525456692</v>
      </c>
      <c r="D47" s="298">
        <f t="shared" si="4"/>
        <v>444.59265830286296</v>
      </c>
      <c r="E47" s="298">
        <f t="shared" si="4"/>
        <v>447.69708399956846</v>
      </c>
      <c r="F47" s="298">
        <f t="shared" si="4"/>
        <v>455.09428817108756</v>
      </c>
      <c r="G47" s="298">
        <f t="shared" si="4"/>
        <v>468.07465868835686</v>
      </c>
      <c r="H47" s="298">
        <f t="shared" si="4"/>
        <v>489.40031518593611</v>
      </c>
      <c r="I47" s="298">
        <f t="shared" si="4"/>
        <v>509.59519866293664</v>
      </c>
      <c r="J47" s="298">
        <f t="shared" si="4"/>
        <v>516.28256409149401</v>
      </c>
      <c r="K47" s="298">
        <f t="shared" si="4"/>
        <v>522.73514680144694</v>
      </c>
      <c r="L47" s="298">
        <f t="shared" si="5"/>
        <v>529.21663398262876</v>
      </c>
      <c r="M47" s="298">
        <f t="shared" si="6"/>
        <v>536.00255341691513</v>
      </c>
      <c r="N47" s="298">
        <f t="shared" si="7"/>
        <v>542.39493861868164</v>
      </c>
      <c r="O47" s="318"/>
    </row>
    <row r="48" spans="2:15" ht="13.15">
      <c r="B48" s="354" t="str">
        <f t="shared" si="3"/>
        <v>45-49</v>
      </c>
      <c r="C48" s="298">
        <f t="shared" si="3"/>
        <v>408.22446361676373</v>
      </c>
      <c r="D48" s="298">
        <f t="shared" si="4"/>
        <v>405.43167571382992</v>
      </c>
      <c r="E48" s="298">
        <f t="shared" si="4"/>
        <v>407.96214131771023</v>
      </c>
      <c r="F48" s="298">
        <f t="shared" si="4"/>
        <v>414.16228065080577</v>
      </c>
      <c r="G48" s="298">
        <f t="shared" si="4"/>
        <v>424.39788221541136</v>
      </c>
      <c r="H48" s="298">
        <f t="shared" si="4"/>
        <v>440.8735589799619</v>
      </c>
      <c r="I48" s="298">
        <f t="shared" si="4"/>
        <v>455.49776570681945</v>
      </c>
      <c r="J48" s="298">
        <f t="shared" si="4"/>
        <v>457.92398234908887</v>
      </c>
      <c r="K48" s="298">
        <f t="shared" si="4"/>
        <v>459.82937523610508</v>
      </c>
      <c r="L48" s="298">
        <f t="shared" si="5"/>
        <v>461.65427068402778</v>
      </c>
      <c r="M48" s="298">
        <f t="shared" si="6"/>
        <v>463.94582927414137</v>
      </c>
      <c r="N48" s="298">
        <f t="shared" si="7"/>
        <v>466.38962015271784</v>
      </c>
      <c r="O48" s="318"/>
    </row>
    <row r="49" spans="1:15" ht="13.15">
      <c r="B49" s="354" t="str">
        <f t="shared" si="3"/>
        <v>50-54</v>
      </c>
      <c r="C49" s="298">
        <f t="shared" si="3"/>
        <v>331.76756407668921</v>
      </c>
      <c r="D49" s="298">
        <f t="shared" si="4"/>
        <v>328.20393183530814</v>
      </c>
      <c r="E49" s="298">
        <f t="shared" si="4"/>
        <v>328.60495358612332</v>
      </c>
      <c r="F49" s="298">
        <f t="shared" si="4"/>
        <v>332.13138618100993</v>
      </c>
      <c r="G49" s="298">
        <f t="shared" si="4"/>
        <v>338.95529809473391</v>
      </c>
      <c r="H49" s="298">
        <f t="shared" si="4"/>
        <v>350.52587379658695</v>
      </c>
      <c r="I49" s="298">
        <f t="shared" si="4"/>
        <v>360.73968937644958</v>
      </c>
      <c r="J49" s="298">
        <f t="shared" si="4"/>
        <v>361.81304151914009</v>
      </c>
      <c r="K49" s="298">
        <f t="shared" si="4"/>
        <v>362.206597082607</v>
      </c>
      <c r="L49" s="298">
        <f t="shared" si="5"/>
        <v>362.27566358079866</v>
      </c>
      <c r="M49" s="298">
        <f t="shared" si="6"/>
        <v>362.48258716542654</v>
      </c>
      <c r="N49" s="298">
        <f t="shared" si="7"/>
        <v>362.69064533465223</v>
      </c>
      <c r="O49" s="318"/>
    </row>
    <row r="50" spans="1:15" ht="13.15">
      <c r="B50" s="354" t="str">
        <f t="shared" si="3"/>
        <v>55-59</v>
      </c>
      <c r="C50" s="298">
        <f t="shared" si="3"/>
        <v>169.80177689032692</v>
      </c>
      <c r="D50" s="298">
        <f t="shared" si="4"/>
        <v>164.57459441858583</v>
      </c>
      <c r="E50" s="298">
        <f t="shared" si="4"/>
        <v>162.9204567608331</v>
      </c>
      <c r="F50" s="298">
        <f t="shared" si="4"/>
        <v>163.67179153707519</v>
      </c>
      <c r="G50" s="298">
        <f t="shared" si="4"/>
        <v>166.62514136487769</v>
      </c>
      <c r="H50" s="298">
        <f t="shared" si="4"/>
        <v>172.4144637247685</v>
      </c>
      <c r="I50" s="298">
        <f t="shared" si="4"/>
        <v>177.08077899773588</v>
      </c>
      <c r="J50" s="298">
        <f t="shared" si="4"/>
        <v>176.09268475458319</v>
      </c>
      <c r="K50" s="298">
        <f t="shared" si="4"/>
        <v>175.16781511633221</v>
      </c>
      <c r="L50" s="298">
        <f t="shared" si="5"/>
        <v>174.33217048766571</v>
      </c>
      <c r="M50" s="298">
        <f t="shared" si="6"/>
        <v>173.7346553033745</v>
      </c>
      <c r="N50" s="298">
        <f t="shared" si="7"/>
        <v>173.19256814112737</v>
      </c>
      <c r="O50" s="318"/>
    </row>
    <row r="51" spans="1:15" ht="13.15">
      <c r="B51" s="354" t="str">
        <f t="shared" si="3"/>
        <v>60-64</v>
      </c>
      <c r="C51" s="298">
        <f t="shared" si="3"/>
        <v>53.726922836234159</v>
      </c>
      <c r="D51" s="298">
        <f t="shared" si="4"/>
        <v>55.737558491607402</v>
      </c>
      <c r="E51" s="298">
        <f t="shared" si="4"/>
        <v>57.139428329782454</v>
      </c>
      <c r="F51" s="298">
        <f t="shared" si="4"/>
        <v>58.509776410765106</v>
      </c>
      <c r="G51" s="298">
        <f t="shared" si="4"/>
        <v>60.314169385501408</v>
      </c>
      <c r="H51" s="298">
        <f t="shared" si="4"/>
        <v>63.137188358564224</v>
      </c>
      <c r="I51" s="298">
        <f t="shared" si="4"/>
        <v>65.053151021895587</v>
      </c>
      <c r="J51" s="298">
        <f t="shared" si="4"/>
        <v>63.936380001661</v>
      </c>
      <c r="K51" s="298">
        <f t="shared" si="4"/>
        <v>62.981008279849924</v>
      </c>
      <c r="L51" s="298">
        <f t="shared" si="5"/>
        <v>62.19553901180344</v>
      </c>
      <c r="M51" s="298">
        <f t="shared" si="6"/>
        <v>61.627971811998812</v>
      </c>
      <c r="N51" s="298">
        <f t="shared" si="7"/>
        <v>61.148787702234529</v>
      </c>
      <c r="O51" s="318"/>
    </row>
    <row r="52" spans="1:15" ht="13.15">
      <c r="B52" s="354" t="str">
        <f t="shared" si="3"/>
        <v>65 plus</v>
      </c>
      <c r="C52" s="298">
        <f t="shared" si="3"/>
        <v>5</v>
      </c>
      <c r="D52" s="298">
        <f t="shared" si="4"/>
        <v>11.150926429272557</v>
      </c>
      <c r="E52" s="298">
        <f t="shared" si="4"/>
        <v>15.364122002239952</v>
      </c>
      <c r="F52" s="298">
        <f t="shared" si="4"/>
        <v>18.29900092659657</v>
      </c>
      <c r="G52" s="298">
        <f t="shared" si="4"/>
        <v>20.50994095741996</v>
      </c>
      <c r="H52" s="298">
        <f t="shared" si="4"/>
        <v>22.500562686965026</v>
      </c>
      <c r="I52" s="298">
        <f t="shared" si="4"/>
        <v>23.926642572035036</v>
      </c>
      <c r="J52" s="298">
        <f t="shared" si="4"/>
        <v>24.166262601313775</v>
      </c>
      <c r="K52" s="298">
        <f t="shared" si="4"/>
        <v>24.099718591511419</v>
      </c>
      <c r="L52" s="298">
        <f t="shared" si="5"/>
        <v>23.894417629419515</v>
      </c>
      <c r="M52" s="298">
        <f t="shared" si="6"/>
        <v>23.663208590713069</v>
      </c>
      <c r="N52" s="298">
        <f t="shared" si="7"/>
        <v>23.425410661539249</v>
      </c>
      <c r="O52" s="318"/>
    </row>
    <row r="53" spans="1:15" ht="13.15">
      <c r="B53" s="354" t="str">
        <f t="shared" si="3"/>
        <v>Total</v>
      </c>
      <c r="C53" s="298">
        <f t="shared" si="3"/>
        <v>2746.2123916364121</v>
      </c>
      <c r="D53" s="298">
        <f t="shared" si="4"/>
        <v>2814.9637792708154</v>
      </c>
      <c r="E53" s="298">
        <f t="shared" si="4"/>
        <v>2939.4914311789666</v>
      </c>
      <c r="F53" s="298">
        <f t="shared" si="4"/>
        <v>3103.3668436928047</v>
      </c>
      <c r="G53" s="298">
        <f t="shared" si="4"/>
        <v>3311.8556626551976</v>
      </c>
      <c r="H53" s="298">
        <f t="shared" si="4"/>
        <v>3592.7839952010613</v>
      </c>
      <c r="I53" s="298">
        <f t="shared" si="4"/>
        <v>3823.3321691122765</v>
      </c>
      <c r="J53" s="298">
        <f t="shared" si="4"/>
        <v>3855.8276508973108</v>
      </c>
      <c r="K53" s="298">
        <f t="shared" si="4"/>
        <v>3871.0776558523066</v>
      </c>
      <c r="L53" s="298">
        <f t="shared" si="5"/>
        <v>3875.7428523409749</v>
      </c>
      <c r="M53" s="298">
        <f t="shared" si="6"/>
        <v>3878.248166589558</v>
      </c>
      <c r="N53" s="298">
        <f t="shared" si="7"/>
        <v>3874.9625745379212</v>
      </c>
      <c r="O53" s="318"/>
    </row>
    <row r="54" spans="1:15">
      <c r="A54" s="300">
        <f>SUM(C54:N54)</f>
        <v>0</v>
      </c>
      <c r="C54" s="300">
        <f>SUM(C43:C52)-C53</f>
        <v>0</v>
      </c>
      <c r="D54" s="300">
        <f t="shared" ref="D54:N54" si="8">SUM(D43:D52)-D53</f>
        <v>0</v>
      </c>
      <c r="E54" s="300">
        <f t="shared" si="8"/>
        <v>0</v>
      </c>
      <c r="F54" s="300">
        <f t="shared" si="8"/>
        <v>0</v>
      </c>
      <c r="G54" s="300">
        <f t="shared" si="8"/>
        <v>0</v>
      </c>
      <c r="H54" s="300">
        <f t="shared" si="8"/>
        <v>0</v>
      </c>
      <c r="I54" s="300">
        <f t="shared" si="8"/>
        <v>0</v>
      </c>
      <c r="J54" s="300">
        <f t="shared" si="8"/>
        <v>0</v>
      </c>
      <c r="K54" s="300">
        <f t="shared" si="8"/>
        <v>0</v>
      </c>
      <c r="L54" s="300">
        <f t="shared" si="8"/>
        <v>0</v>
      </c>
      <c r="M54" s="300">
        <f t="shared" si="8"/>
        <v>0</v>
      </c>
      <c r="N54" s="300">
        <f t="shared" si="8"/>
        <v>0</v>
      </c>
    </row>
    <row r="56" spans="1:15" ht="13.15">
      <c r="B56" s="332" t="s">
        <v>47</v>
      </c>
      <c r="H56" s="316"/>
    </row>
    <row r="57" spans="1:15">
      <c r="H57" s="316"/>
    </row>
    <row r="58" spans="1:15" ht="13.15">
      <c r="B58" s="329" t="str">
        <f t="shared" ref="B58:B69" si="9">B42</f>
        <v>Age group</v>
      </c>
      <c r="C58" s="329" t="str">
        <f t="shared" ref="C58:N58" si="10">C42</f>
        <v>2018/19</v>
      </c>
      <c r="D58" s="329" t="str">
        <f t="shared" si="10"/>
        <v>2019/20</v>
      </c>
      <c r="E58" s="329" t="str">
        <f t="shared" si="10"/>
        <v>2020/21</v>
      </c>
      <c r="F58" s="329" t="str">
        <f t="shared" si="10"/>
        <v>2021/22</v>
      </c>
      <c r="G58" s="329" t="str">
        <f t="shared" si="10"/>
        <v>2022/23</v>
      </c>
      <c r="H58" s="329" t="str">
        <f t="shared" si="10"/>
        <v>2023/24</v>
      </c>
      <c r="I58" s="329" t="str">
        <f t="shared" si="10"/>
        <v>2024/25</v>
      </c>
      <c r="J58" s="329" t="str">
        <f t="shared" si="10"/>
        <v>2025/26</v>
      </c>
      <c r="K58" s="329" t="str">
        <f t="shared" si="10"/>
        <v>2026/27</v>
      </c>
      <c r="L58" s="329" t="str">
        <f t="shared" si="10"/>
        <v>2027/28</v>
      </c>
      <c r="M58" s="329" t="str">
        <f t="shared" si="10"/>
        <v>2028/29</v>
      </c>
      <c r="N58" s="329" t="str">
        <f t="shared" si="10"/>
        <v>2029/30</v>
      </c>
    </row>
    <row r="59" spans="1:15" ht="13.15">
      <c r="B59" s="329" t="str">
        <f t="shared" si="9"/>
        <v>20-24</v>
      </c>
      <c r="C59" s="298">
        <f t="shared" ref="C59:C69" si="11">D21</f>
        <v>305.8205981694955</v>
      </c>
      <c r="D59" s="298">
        <f>C356</f>
        <v>629.78802578556918</v>
      </c>
      <c r="E59" s="298">
        <f t="shared" ref="E59:L59" si="12">D356</f>
        <v>927.48369551936571</v>
      </c>
      <c r="F59" s="298">
        <f t="shared" si="12"/>
        <v>1192.3242040004782</v>
      </c>
      <c r="G59" s="298">
        <f t="shared" si="12"/>
        <v>1446.8742232905147</v>
      </c>
      <c r="H59" s="298">
        <f t="shared" si="12"/>
        <v>1730.2141796365522</v>
      </c>
      <c r="I59" s="298">
        <f t="shared" si="12"/>
        <v>1905.2522639452698</v>
      </c>
      <c r="J59" s="298">
        <f t="shared" si="12"/>
        <v>1833.3896787172889</v>
      </c>
      <c r="K59" s="298">
        <f t="shared" si="12"/>
        <v>1765.9690801097956</v>
      </c>
      <c r="L59" s="298">
        <f t="shared" si="12"/>
        <v>1707.1709833766799</v>
      </c>
      <c r="M59" s="298">
        <f>L356</f>
        <v>1662.7523905572111</v>
      </c>
      <c r="N59" s="298">
        <f>M356</f>
        <v>1624.3472050779419</v>
      </c>
    </row>
    <row r="60" spans="1:15" ht="13.15">
      <c r="B60" s="329" t="str">
        <f t="shared" si="9"/>
        <v>25-29</v>
      </c>
      <c r="C60" s="298">
        <f t="shared" si="11"/>
        <v>1620.1168712605245</v>
      </c>
      <c r="D60" s="298">
        <f t="shared" ref="D60:K69" si="13">C357</f>
        <v>1631.0310870383137</v>
      </c>
      <c r="E60" s="298">
        <f t="shared" si="13"/>
        <v>1770.691941365805</v>
      </c>
      <c r="F60" s="298">
        <f t="shared" si="13"/>
        <v>1977.8881854076978</v>
      </c>
      <c r="G60" s="298">
        <f t="shared" si="13"/>
        <v>2243.0874122037553</v>
      </c>
      <c r="H60" s="298">
        <f t="shared" si="13"/>
        <v>2585.1909105529321</v>
      </c>
      <c r="I60" s="298">
        <f t="shared" si="13"/>
        <v>2852.4813820839131</v>
      </c>
      <c r="J60" s="298">
        <f t="shared" si="13"/>
        <v>2869.0820249969156</v>
      </c>
      <c r="K60" s="298">
        <f t="shared" si="13"/>
        <v>2849.744896173449</v>
      </c>
      <c r="L60" s="298">
        <f t="shared" ref="L60:L69" si="14">K357</f>
        <v>2811.7726784917295</v>
      </c>
      <c r="M60" s="298">
        <f t="shared" ref="M60:M69" si="15">L357</f>
        <v>2771.0126545634598</v>
      </c>
      <c r="N60" s="298">
        <f t="shared" ref="N60:N69" si="16">M357</f>
        <v>2726.6968586466623</v>
      </c>
    </row>
    <row r="61" spans="1:15" ht="13.15">
      <c r="B61" s="329" t="str">
        <f t="shared" si="9"/>
        <v>30-34</v>
      </c>
      <c r="C61" s="298">
        <f t="shared" si="11"/>
        <v>1607.3788879974948</v>
      </c>
      <c r="D61" s="298">
        <f t="shared" si="13"/>
        <v>1666.1185533005821</v>
      </c>
      <c r="E61" s="298">
        <f t="shared" si="13"/>
        <v>1747.1743017791205</v>
      </c>
      <c r="F61" s="298">
        <f t="shared" si="13"/>
        <v>1855.5091161945022</v>
      </c>
      <c r="G61" s="298">
        <f t="shared" si="13"/>
        <v>2006.1187374001938</v>
      </c>
      <c r="H61" s="298">
        <f t="shared" si="13"/>
        <v>2216.6513247645244</v>
      </c>
      <c r="I61" s="298">
        <f t="shared" si="13"/>
        <v>2418.5687139665133</v>
      </c>
      <c r="J61" s="298">
        <f t="shared" si="13"/>
        <v>2513.0762896783085</v>
      </c>
      <c r="K61" s="298">
        <f t="shared" si="13"/>
        <v>2574.9901182707963</v>
      </c>
      <c r="L61" s="298">
        <f t="shared" si="14"/>
        <v>2609.8498880053676</v>
      </c>
      <c r="M61" s="298">
        <f t="shared" si="15"/>
        <v>2626.207445178261</v>
      </c>
      <c r="N61" s="298">
        <f t="shared" si="16"/>
        <v>2626.746690514065</v>
      </c>
    </row>
    <row r="62" spans="1:15" ht="13.15">
      <c r="B62" s="329" t="str">
        <f t="shared" si="9"/>
        <v>35-39</v>
      </c>
      <c r="C62" s="298">
        <f t="shared" si="11"/>
        <v>1896.0435087089484</v>
      </c>
      <c r="D62" s="298">
        <f t="shared" si="13"/>
        <v>1833.6032897858649</v>
      </c>
      <c r="E62" s="298">
        <f t="shared" si="13"/>
        <v>1826.1969975629743</v>
      </c>
      <c r="F62" s="298">
        <f t="shared" si="13"/>
        <v>1852.6737576618946</v>
      </c>
      <c r="G62" s="298">
        <f t="shared" si="13"/>
        <v>1917.8600885751268</v>
      </c>
      <c r="H62" s="298">
        <f t="shared" si="13"/>
        <v>2033.2927205917258</v>
      </c>
      <c r="I62" s="298">
        <f t="shared" si="13"/>
        <v>2147.1207757978163</v>
      </c>
      <c r="J62" s="298">
        <f t="shared" si="13"/>
        <v>2192.6484685183036</v>
      </c>
      <c r="K62" s="298">
        <f t="shared" si="13"/>
        <v>2236.1082162382777</v>
      </c>
      <c r="L62" s="298">
        <f t="shared" si="14"/>
        <v>2274.2697884973595</v>
      </c>
      <c r="M62" s="298">
        <f t="shared" si="15"/>
        <v>2306.8853873228059</v>
      </c>
      <c r="N62" s="298">
        <f t="shared" si="16"/>
        <v>2330.6120741734776</v>
      </c>
    </row>
    <row r="63" spans="1:15" ht="13.15">
      <c r="B63" s="329" t="str">
        <f t="shared" si="9"/>
        <v>40-44</v>
      </c>
      <c r="C63" s="298">
        <f t="shared" si="11"/>
        <v>2146.5481795603596</v>
      </c>
      <c r="D63" s="298">
        <f t="shared" si="13"/>
        <v>2055.264791651492</v>
      </c>
      <c r="E63" s="298">
        <f t="shared" si="13"/>
        <v>1999.725263345098</v>
      </c>
      <c r="F63" s="298">
        <f t="shared" si="13"/>
        <v>1970.8567731412493</v>
      </c>
      <c r="G63" s="298">
        <f t="shared" si="13"/>
        <v>1976.4007513484562</v>
      </c>
      <c r="H63" s="298">
        <f t="shared" si="13"/>
        <v>2026.4323388239904</v>
      </c>
      <c r="I63" s="298">
        <f t="shared" si="13"/>
        <v>2077.2911256625571</v>
      </c>
      <c r="J63" s="298">
        <f t="shared" si="13"/>
        <v>2073.7097068251041</v>
      </c>
      <c r="K63" s="298">
        <f t="shared" si="13"/>
        <v>2073.7958963281817</v>
      </c>
      <c r="L63" s="298">
        <f t="shared" si="14"/>
        <v>2077.9508326161558</v>
      </c>
      <c r="M63" s="298">
        <f t="shared" si="15"/>
        <v>2086.7887159304919</v>
      </c>
      <c r="N63" s="298">
        <f t="shared" si="16"/>
        <v>2096.7765750981634</v>
      </c>
    </row>
    <row r="64" spans="1:15" ht="13.15">
      <c r="B64" s="329" t="str">
        <f t="shared" si="9"/>
        <v>45-49</v>
      </c>
      <c r="C64" s="298">
        <f t="shared" si="11"/>
        <v>1965.9904168027733</v>
      </c>
      <c r="D64" s="298">
        <f t="shared" si="13"/>
        <v>1930.3145438643319</v>
      </c>
      <c r="E64" s="298">
        <f t="shared" si="13"/>
        <v>1907.2968990870279</v>
      </c>
      <c r="F64" s="298">
        <f t="shared" si="13"/>
        <v>1890.38698334937</v>
      </c>
      <c r="G64" s="298">
        <f t="shared" si="13"/>
        <v>1891.2544898818778</v>
      </c>
      <c r="H64" s="298">
        <f t="shared" si="13"/>
        <v>1921.8545363877065</v>
      </c>
      <c r="I64" s="298">
        <f t="shared" si="13"/>
        <v>1947.2506182251391</v>
      </c>
      <c r="J64" s="298">
        <f t="shared" si="13"/>
        <v>1922.4788246620365</v>
      </c>
      <c r="K64" s="298">
        <f t="shared" si="13"/>
        <v>1899.1463326175926</v>
      </c>
      <c r="L64" s="298">
        <f t="shared" si="14"/>
        <v>1879.0194860433385</v>
      </c>
      <c r="M64" s="298">
        <f t="shared" si="15"/>
        <v>1864.2227485736671</v>
      </c>
      <c r="N64" s="298">
        <f t="shared" si="16"/>
        <v>1853.056076872301</v>
      </c>
    </row>
    <row r="65" spans="1:14" ht="13.15">
      <c r="B65" s="329" t="str">
        <f t="shared" si="9"/>
        <v>50-54</v>
      </c>
      <c r="C65" s="298">
        <f t="shared" si="11"/>
        <v>1367.6952029279364</v>
      </c>
      <c r="D65" s="298">
        <f t="shared" si="13"/>
        <v>1400.6151811993839</v>
      </c>
      <c r="E65" s="298">
        <f t="shared" si="13"/>
        <v>1431.9739589006629</v>
      </c>
      <c r="F65" s="298">
        <f t="shared" si="13"/>
        <v>1457.1794289755171</v>
      </c>
      <c r="G65" s="298">
        <f t="shared" si="13"/>
        <v>1485.4435241104641</v>
      </c>
      <c r="H65" s="298">
        <f t="shared" si="13"/>
        <v>1526.8971063107667</v>
      </c>
      <c r="I65" s="298">
        <f t="shared" si="13"/>
        <v>1557.2835709632325</v>
      </c>
      <c r="J65" s="298">
        <f t="shared" si="13"/>
        <v>1544.6197608341911</v>
      </c>
      <c r="K65" s="298">
        <f t="shared" si="13"/>
        <v>1527.7965230554423</v>
      </c>
      <c r="L65" s="298">
        <f t="shared" si="14"/>
        <v>1509.3999989549579</v>
      </c>
      <c r="M65" s="298">
        <f t="shared" si="15"/>
        <v>1492.1375318448743</v>
      </c>
      <c r="N65" s="298">
        <f t="shared" si="16"/>
        <v>1475.8260446446304</v>
      </c>
    </row>
    <row r="66" spans="1:14" ht="13.15">
      <c r="B66" s="329" t="str">
        <f t="shared" si="9"/>
        <v>55-59</v>
      </c>
      <c r="C66" s="298">
        <f t="shared" si="11"/>
        <v>827.52791267638406</v>
      </c>
      <c r="D66" s="298">
        <f t="shared" si="13"/>
        <v>763.42264777570847</v>
      </c>
      <c r="E66" s="298">
        <f t="shared" si="13"/>
        <v>738.08378009706701</v>
      </c>
      <c r="F66" s="298">
        <f t="shared" si="13"/>
        <v>732.90681918108567</v>
      </c>
      <c r="G66" s="298">
        <f t="shared" si="13"/>
        <v>741.97431855184789</v>
      </c>
      <c r="H66" s="298">
        <f t="shared" si="13"/>
        <v>764.76385754540138</v>
      </c>
      <c r="I66" s="298">
        <f t="shared" si="13"/>
        <v>782.3175264846476</v>
      </c>
      <c r="J66" s="298">
        <f t="shared" si="13"/>
        <v>774.13857850497072</v>
      </c>
      <c r="K66" s="298">
        <f t="shared" si="13"/>
        <v>765.10599650887639</v>
      </c>
      <c r="L66" s="298">
        <f t="shared" si="14"/>
        <v>755.59636507388075</v>
      </c>
      <c r="M66" s="298">
        <f t="shared" si="15"/>
        <v>746.57861416833464</v>
      </c>
      <c r="N66" s="298">
        <f t="shared" si="16"/>
        <v>737.55206813035863</v>
      </c>
    </row>
    <row r="67" spans="1:14" ht="13.15">
      <c r="B67" s="329" t="str">
        <f t="shared" si="9"/>
        <v>60-64</v>
      </c>
      <c r="C67" s="298">
        <f t="shared" si="11"/>
        <v>244.9376781661164</v>
      </c>
      <c r="D67" s="298">
        <f t="shared" si="13"/>
        <v>258.88920365400605</v>
      </c>
      <c r="E67" s="298">
        <f t="shared" si="13"/>
        <v>262.23525465421744</v>
      </c>
      <c r="F67" s="298">
        <f t="shared" si="13"/>
        <v>263.70170032568075</v>
      </c>
      <c r="G67" s="298">
        <f t="shared" si="13"/>
        <v>268.07635882267243</v>
      </c>
      <c r="H67" s="298">
        <f t="shared" si="13"/>
        <v>278.07348802801505</v>
      </c>
      <c r="I67" s="298">
        <f t="shared" si="13"/>
        <v>284.83469011565307</v>
      </c>
      <c r="J67" s="298">
        <f t="shared" si="13"/>
        <v>278.68283611118557</v>
      </c>
      <c r="K67" s="298">
        <f t="shared" si="13"/>
        <v>273.38242456745536</v>
      </c>
      <c r="L67" s="298">
        <f t="shared" si="14"/>
        <v>268.7513817343721</v>
      </c>
      <c r="M67" s="298">
        <f t="shared" si="15"/>
        <v>264.92047832781572</v>
      </c>
      <c r="N67" s="298">
        <f t="shared" si="16"/>
        <v>261.32122996651532</v>
      </c>
    </row>
    <row r="68" spans="1:14" ht="13.15">
      <c r="B68" s="329" t="str">
        <f t="shared" si="9"/>
        <v>65 plus</v>
      </c>
      <c r="C68" s="298">
        <f t="shared" si="11"/>
        <v>36.439952120019278</v>
      </c>
      <c r="D68" s="298">
        <f t="shared" si="13"/>
        <v>62.676636849820795</v>
      </c>
      <c r="E68" s="298">
        <f t="shared" si="13"/>
        <v>82.653973240905657</v>
      </c>
      <c r="F68" s="298">
        <f t="shared" si="13"/>
        <v>96.64991011943269</v>
      </c>
      <c r="G68" s="298">
        <f t="shared" si="13"/>
        <v>107.05597102547412</v>
      </c>
      <c r="H68" s="298">
        <f t="shared" si="13"/>
        <v>116.27723913848301</v>
      </c>
      <c r="I68" s="298">
        <f t="shared" si="13"/>
        <v>123.03252934338973</v>
      </c>
      <c r="J68" s="298">
        <f t="shared" si="13"/>
        <v>124.54898006807913</v>
      </c>
      <c r="K68" s="298">
        <f t="shared" si="13"/>
        <v>124.39797653890835</v>
      </c>
      <c r="L68" s="298">
        <f t="shared" si="14"/>
        <v>123.39673684631661</v>
      </c>
      <c r="M68" s="298">
        <f t="shared" si="15"/>
        <v>122.09753704197945</v>
      </c>
      <c r="N68" s="298">
        <f t="shared" si="16"/>
        <v>120.6355482124481</v>
      </c>
    </row>
    <row r="69" spans="1:14" ht="13.15">
      <c r="B69" s="329" t="str">
        <f t="shared" si="9"/>
        <v>Total</v>
      </c>
      <c r="C69" s="298">
        <f t="shared" si="11"/>
        <v>12018.499208390051</v>
      </c>
      <c r="D69" s="298">
        <f t="shared" si="13"/>
        <v>12231.723960905074</v>
      </c>
      <c r="E69" s="298">
        <f t="shared" si="13"/>
        <v>12693.516065552243</v>
      </c>
      <c r="F69" s="298">
        <f t="shared" si="13"/>
        <v>13290.076878356907</v>
      </c>
      <c r="G69" s="298">
        <f t="shared" si="13"/>
        <v>14084.145875210383</v>
      </c>
      <c r="H69" s="298">
        <f t="shared" si="13"/>
        <v>15199.647701780095</v>
      </c>
      <c r="I69" s="298">
        <f t="shared" si="13"/>
        <v>16095.433196588132</v>
      </c>
      <c r="J69" s="298">
        <f t="shared" si="13"/>
        <v>16126.375148916386</v>
      </c>
      <c r="K69" s="298">
        <f t="shared" si="13"/>
        <v>16090.437460408775</v>
      </c>
      <c r="L69" s="298">
        <f t="shared" si="14"/>
        <v>16017.178139640157</v>
      </c>
      <c r="M69" s="298">
        <f t="shared" si="15"/>
        <v>15943.603503508903</v>
      </c>
      <c r="N69" s="298">
        <f t="shared" si="16"/>
        <v>15853.570371336564</v>
      </c>
    </row>
    <row r="70" spans="1:14">
      <c r="A70" s="300">
        <f>SUM(C70:N70)</f>
        <v>0</v>
      </c>
      <c r="C70" s="300">
        <f>SUM(C59:C68)-C69</f>
        <v>0</v>
      </c>
      <c r="D70" s="300">
        <f t="shared" ref="D70:N70" si="17">SUM(D59:D68)-D69</f>
        <v>0</v>
      </c>
      <c r="E70" s="300">
        <f t="shared" si="17"/>
        <v>0</v>
      </c>
      <c r="F70" s="300">
        <f t="shared" si="17"/>
        <v>0</v>
      </c>
      <c r="G70" s="300">
        <f t="shared" si="17"/>
        <v>0</v>
      </c>
      <c r="H70" s="300">
        <f t="shared" si="17"/>
        <v>0</v>
      </c>
      <c r="I70" s="300">
        <f t="shared" si="17"/>
        <v>0</v>
      </c>
      <c r="J70" s="300">
        <f t="shared" si="17"/>
        <v>0</v>
      </c>
      <c r="K70" s="300">
        <f t="shared" si="17"/>
        <v>0</v>
      </c>
      <c r="L70" s="300">
        <f t="shared" si="17"/>
        <v>0</v>
      </c>
      <c r="M70" s="300">
        <f t="shared" si="17"/>
        <v>0</v>
      </c>
      <c r="N70" s="300">
        <f t="shared" si="17"/>
        <v>0</v>
      </c>
    </row>
    <row r="72" spans="1:14" ht="15">
      <c r="B72" s="331" t="s">
        <v>162</v>
      </c>
      <c r="H72" s="316"/>
    </row>
    <row r="73" spans="1:14">
      <c r="H73" s="316"/>
    </row>
    <row r="74" spans="1:14" ht="13.15">
      <c r="B74" s="332" t="s">
        <v>46</v>
      </c>
      <c r="C74" s="254" t="s">
        <v>449</v>
      </c>
      <c r="H74" s="316"/>
    </row>
    <row r="75" spans="1:14">
      <c r="H75" s="316"/>
    </row>
    <row r="76" spans="1:14" ht="13.15">
      <c r="B76" s="329" t="str">
        <f t="shared" ref="B76:B87" si="18">B42</f>
        <v>Age group</v>
      </c>
      <c r="C76" s="329" t="str">
        <f t="shared" ref="C76:N76" si="19">C42</f>
        <v>2018/19</v>
      </c>
      <c r="D76" s="329" t="str">
        <f t="shared" si="19"/>
        <v>2019/20</v>
      </c>
      <c r="E76" s="329" t="str">
        <f t="shared" si="19"/>
        <v>2020/21</v>
      </c>
      <c r="F76" s="329" t="str">
        <f t="shared" si="19"/>
        <v>2021/22</v>
      </c>
      <c r="G76" s="329" t="str">
        <f t="shared" si="19"/>
        <v>2022/23</v>
      </c>
      <c r="H76" s="329" t="str">
        <f t="shared" si="19"/>
        <v>2023/24</v>
      </c>
      <c r="I76" s="329" t="str">
        <f t="shared" si="19"/>
        <v>2024/25</v>
      </c>
      <c r="J76" s="329" t="str">
        <f t="shared" si="19"/>
        <v>2025/26</v>
      </c>
      <c r="K76" s="329" t="str">
        <f t="shared" si="19"/>
        <v>2026/27</v>
      </c>
      <c r="L76" s="329" t="str">
        <f t="shared" si="19"/>
        <v>2027/28</v>
      </c>
      <c r="M76" s="329" t="str">
        <f t="shared" si="19"/>
        <v>2028/29</v>
      </c>
      <c r="N76" s="329" t="str">
        <f t="shared" si="19"/>
        <v>2029/30</v>
      </c>
    </row>
    <row r="77" spans="1:14" ht="13.15">
      <c r="B77" s="329" t="str">
        <f t="shared" si="18"/>
        <v>20-24</v>
      </c>
      <c r="C77" s="444">
        <f>C43-(0.2*C43)</f>
        <v>62.857517408872774</v>
      </c>
      <c r="D77" s="444">
        <f>D43-(0.2*D43)</f>
        <v>119.82681860377943</v>
      </c>
      <c r="E77" s="444">
        <f t="shared" ref="E77:N77" si="20">E43-(0.2*E43)</f>
        <v>172.6145411505658</v>
      </c>
      <c r="F77" s="444">
        <f t="shared" si="20"/>
        <v>220.46812796583535</v>
      </c>
      <c r="G77" s="444">
        <f t="shared" si="20"/>
        <v>266.80388530631234</v>
      </c>
      <c r="H77" s="444">
        <f t="shared" si="20"/>
        <v>318.58348616184821</v>
      </c>
      <c r="I77" s="444">
        <f t="shared" si="20"/>
        <v>350.70530347323637</v>
      </c>
      <c r="J77" s="444">
        <f t="shared" si="20"/>
        <v>337.73940070056523</v>
      </c>
      <c r="K77" s="444">
        <f t="shared" si="20"/>
        <v>325.4992880635358</v>
      </c>
      <c r="L77" s="444">
        <f t="shared" si="20"/>
        <v>314.77751948245532</v>
      </c>
      <c r="M77" s="444">
        <f t="shared" si="20"/>
        <v>306.64819150284632</v>
      </c>
      <c r="N77" s="444">
        <f t="shared" si="20"/>
        <v>299.59984734176055</v>
      </c>
    </row>
    <row r="78" spans="1:14" ht="13.15">
      <c r="B78" s="329" t="str">
        <f t="shared" si="18"/>
        <v>25-29</v>
      </c>
      <c r="C78" s="444">
        <f t="shared" ref="C78:C85" si="21">C44+(0.2*C43)-(0.2*C44)</f>
        <v>357.74672994157413</v>
      </c>
      <c r="D78" s="444">
        <f t="shared" ref="D78:N78" si="22">D44+(0.2*D43)-(0.2*D44)</f>
        <v>360.38629144681738</v>
      </c>
      <c r="E78" s="444">
        <f t="shared" si="22"/>
        <v>389.32497642240077</v>
      </c>
      <c r="F78" s="444">
        <f t="shared" si="22"/>
        <v>433.22489629648055</v>
      </c>
      <c r="G78" s="444">
        <f t="shared" si="22"/>
        <v>489.19575925666578</v>
      </c>
      <c r="H78" s="444">
        <f t="shared" si="22"/>
        <v>561.8277306112127</v>
      </c>
      <c r="I78" s="444">
        <f t="shared" si="22"/>
        <v>616.78810052877657</v>
      </c>
      <c r="J78" s="444">
        <f t="shared" si="22"/>
        <v>615.30227595827091</v>
      </c>
      <c r="K78" s="444">
        <f t="shared" si="22"/>
        <v>607.83921314390489</v>
      </c>
      <c r="L78" s="444">
        <f t="shared" si="22"/>
        <v>597.61637493204785</v>
      </c>
      <c r="M78" s="444">
        <f t="shared" si="22"/>
        <v>587.70653491873099</v>
      </c>
      <c r="N78" s="444">
        <f t="shared" si="22"/>
        <v>577.53326192214627</v>
      </c>
    </row>
    <row r="79" spans="1:14" ht="13.15">
      <c r="B79" s="329" t="str">
        <f t="shared" si="18"/>
        <v>30-34</v>
      </c>
      <c r="C79" s="444">
        <f t="shared" si="21"/>
        <v>387.09009138610139</v>
      </c>
      <c r="D79" s="444">
        <f t="shared" ref="D79:N79" si="23">D45+(0.2*D44)-(0.2*D45)</f>
        <v>405.43464297837539</v>
      </c>
      <c r="E79" s="444">
        <f t="shared" si="23"/>
        <v>429.68492710446054</v>
      </c>
      <c r="F79" s="444">
        <f t="shared" si="23"/>
        <v>461.1590767315576</v>
      </c>
      <c r="G79" s="444">
        <f t="shared" si="23"/>
        <v>501.97181201588432</v>
      </c>
      <c r="H79" s="444">
        <f t="shared" si="23"/>
        <v>556.82709528617897</v>
      </c>
      <c r="I79" s="444">
        <f t="shared" si="23"/>
        <v>606.82315391967416</v>
      </c>
      <c r="J79" s="444">
        <f t="shared" si="23"/>
        <v>625.91495013426879</v>
      </c>
      <c r="K79" s="444">
        <f t="shared" si="23"/>
        <v>637.17877256749534</v>
      </c>
      <c r="L79" s="444">
        <f t="shared" si="23"/>
        <v>642.43114611669148</v>
      </c>
      <c r="M79" s="444">
        <f t="shared" si="23"/>
        <v>643.97314504471069</v>
      </c>
      <c r="N79" s="444">
        <f t="shared" si="23"/>
        <v>642.29008221172501</v>
      </c>
    </row>
    <row r="80" spans="1:14" ht="13.15">
      <c r="B80" s="329" t="str">
        <f t="shared" si="18"/>
        <v>35-39</v>
      </c>
      <c r="C80" s="444">
        <f t="shared" si="21"/>
        <v>435.05182836716449</v>
      </c>
      <c r="D80" s="444">
        <f t="shared" ref="D80:N80" si="24">D46+(0.2*D45)-(0.2*D46)</f>
        <v>431.84110715427096</v>
      </c>
      <c r="E80" s="444">
        <f t="shared" si="24"/>
        <v>439.70014499526428</v>
      </c>
      <c r="F80" s="444">
        <f t="shared" si="24"/>
        <v>455.64858059003819</v>
      </c>
      <c r="G80" s="444">
        <f t="shared" si="24"/>
        <v>479.82309804769517</v>
      </c>
      <c r="H80" s="444">
        <f t="shared" si="24"/>
        <v>515.16905785315544</v>
      </c>
      <c r="I80" s="444">
        <f t="shared" si="24"/>
        <v>549.42516839490179</v>
      </c>
      <c r="J80" s="444">
        <f t="shared" si="24"/>
        <v>565.98479171396434</v>
      </c>
      <c r="K80" s="444">
        <f t="shared" si="24"/>
        <v>580.11071051488886</v>
      </c>
      <c r="L80" s="444">
        <f t="shared" si="24"/>
        <v>591.51432551431571</v>
      </c>
      <c r="M80" s="444">
        <f t="shared" si="24"/>
        <v>600.5813928127576</v>
      </c>
      <c r="N80" s="444">
        <f t="shared" si="24"/>
        <v>606.86951782057167</v>
      </c>
    </row>
    <row r="81" spans="1:17" ht="13.15">
      <c r="B81" s="329" t="str">
        <f t="shared" si="18"/>
        <v>40-44</v>
      </c>
      <c r="C81" s="444">
        <f t="shared" si="21"/>
        <v>445.93921406177202</v>
      </c>
      <c r="D81" s="444">
        <f t="shared" ref="D81:N81" si="25">D47+(0.2*D46)-(0.2*D47)</f>
        <v>443.4577005383951</v>
      </c>
      <c r="E81" s="444">
        <f t="shared" si="25"/>
        <v>446.6363227096727</v>
      </c>
      <c r="F81" s="444">
        <f t="shared" si="25"/>
        <v>455.07306876842324</v>
      </c>
      <c r="G81" s="444">
        <f t="shared" si="25"/>
        <v>469.6437442730242</v>
      </c>
      <c r="H81" s="444">
        <f t="shared" si="25"/>
        <v>493.04491470463199</v>
      </c>
      <c r="I81" s="444">
        <f t="shared" si="25"/>
        <v>515.37337538816496</v>
      </c>
      <c r="J81" s="444">
        <f t="shared" si="25"/>
        <v>523.69736834615594</v>
      </c>
      <c r="K81" s="444">
        <f t="shared" si="25"/>
        <v>531.61812789578653</v>
      </c>
      <c r="L81" s="444">
        <f t="shared" si="25"/>
        <v>539.20809810522371</v>
      </c>
      <c r="M81" s="444">
        <f t="shared" si="25"/>
        <v>546.68413948147429</v>
      </c>
      <c r="N81" s="444">
        <f t="shared" si="25"/>
        <v>553.34384552571009</v>
      </c>
    </row>
    <row r="82" spans="1:17" ht="13.15">
      <c r="B82" s="329" t="str">
        <f t="shared" si="18"/>
        <v>45-49</v>
      </c>
      <c r="C82" s="444">
        <f t="shared" si="21"/>
        <v>415.58585394432436</v>
      </c>
      <c r="D82" s="444">
        <f t="shared" ref="D82:N82" si="26">D48+(0.2*D47)-(0.2*D48)</f>
        <v>413.26387223163658</v>
      </c>
      <c r="E82" s="444">
        <f t="shared" si="26"/>
        <v>415.90912985408187</v>
      </c>
      <c r="F82" s="444">
        <f t="shared" si="26"/>
        <v>422.3486821548621</v>
      </c>
      <c r="G82" s="444">
        <f t="shared" si="26"/>
        <v>433.13323751000047</v>
      </c>
      <c r="H82" s="444">
        <f t="shared" si="26"/>
        <v>450.57891022115678</v>
      </c>
      <c r="I82" s="444">
        <f t="shared" si="26"/>
        <v>466.31725229804283</v>
      </c>
      <c r="J82" s="444">
        <f t="shared" si="26"/>
        <v>469.5956986975699</v>
      </c>
      <c r="K82" s="444">
        <f t="shared" si="26"/>
        <v>472.41052954917342</v>
      </c>
      <c r="L82" s="444">
        <f t="shared" si="26"/>
        <v>475.16674334374795</v>
      </c>
      <c r="M82" s="444">
        <f t="shared" si="26"/>
        <v>478.35717410269615</v>
      </c>
      <c r="N82" s="444">
        <f t="shared" si="26"/>
        <v>481.59068384591069</v>
      </c>
    </row>
    <row r="83" spans="1:17" ht="13.15">
      <c r="B83" s="329" t="str">
        <f t="shared" si="18"/>
        <v>50-54</v>
      </c>
      <c r="C83" s="444">
        <f t="shared" si="21"/>
        <v>347.05894398470411</v>
      </c>
      <c r="D83" s="444">
        <f t="shared" ref="D83:N83" si="27">D49+(0.2*D48)-(0.2*D49)</f>
        <v>343.64948061101245</v>
      </c>
      <c r="E83" s="444">
        <f t="shared" si="27"/>
        <v>344.47639113244071</v>
      </c>
      <c r="F83" s="444">
        <f t="shared" si="27"/>
        <v>348.53756507496911</v>
      </c>
      <c r="G83" s="444">
        <f t="shared" si="27"/>
        <v>356.04381491886937</v>
      </c>
      <c r="H83" s="444">
        <f t="shared" si="27"/>
        <v>368.59541083326195</v>
      </c>
      <c r="I83" s="444">
        <f t="shared" si="27"/>
        <v>379.69130464252356</v>
      </c>
      <c r="J83" s="444">
        <f t="shared" si="27"/>
        <v>381.03522968512982</v>
      </c>
      <c r="K83" s="444">
        <f t="shared" si="27"/>
        <v>381.73115271330659</v>
      </c>
      <c r="L83" s="444">
        <f t="shared" si="27"/>
        <v>382.15138500144451</v>
      </c>
      <c r="M83" s="444">
        <f t="shared" si="27"/>
        <v>382.7752355871695</v>
      </c>
      <c r="N83" s="444">
        <f t="shared" si="27"/>
        <v>383.43044029826535</v>
      </c>
    </row>
    <row r="84" spans="1:17" ht="13.15">
      <c r="B84" s="329" t="str">
        <f t="shared" si="18"/>
        <v>55-59</v>
      </c>
      <c r="C84" s="444">
        <f t="shared" si="21"/>
        <v>202.19493432759936</v>
      </c>
      <c r="D84" s="444">
        <f t="shared" ref="D84:N84" si="28">D50+(0.2*D49)-(0.2*D50)</f>
        <v>197.3004619019303</v>
      </c>
      <c r="E84" s="444">
        <f t="shared" si="28"/>
        <v>196.05735612589115</v>
      </c>
      <c r="F84" s="444">
        <f t="shared" si="28"/>
        <v>197.36371046586214</v>
      </c>
      <c r="G84" s="444">
        <f t="shared" si="28"/>
        <v>201.09117271084892</v>
      </c>
      <c r="H84" s="444">
        <f t="shared" si="28"/>
        <v>208.03674573913219</v>
      </c>
      <c r="I84" s="444">
        <f t="shared" si="28"/>
        <v>213.81256107347863</v>
      </c>
      <c r="J84" s="444">
        <f t="shared" si="28"/>
        <v>213.23675610749456</v>
      </c>
      <c r="K84" s="444">
        <f t="shared" si="28"/>
        <v>212.57557150958715</v>
      </c>
      <c r="L84" s="444">
        <f t="shared" si="28"/>
        <v>211.92086910629229</v>
      </c>
      <c r="M84" s="444">
        <f t="shared" si="28"/>
        <v>211.48424167578492</v>
      </c>
      <c r="N84" s="444">
        <f t="shared" si="28"/>
        <v>211.09218357983235</v>
      </c>
    </row>
    <row r="85" spans="1:17" ht="13.15">
      <c r="B85" s="329" t="str">
        <f t="shared" si="18"/>
        <v>60-64</v>
      </c>
      <c r="C85" s="444">
        <f t="shared" si="21"/>
        <v>76.941893647052709</v>
      </c>
      <c r="D85" s="444">
        <f t="shared" ref="D85:N85" si="29">D51+(0.2*D50)-(0.2*D51)</f>
        <v>77.504965677003085</v>
      </c>
      <c r="E85" s="444">
        <f t="shared" si="29"/>
        <v>78.29563401599259</v>
      </c>
      <c r="F85" s="444">
        <f t="shared" si="29"/>
        <v>79.542179436027126</v>
      </c>
      <c r="G85" s="444">
        <f t="shared" si="29"/>
        <v>81.576363781376671</v>
      </c>
      <c r="H85" s="444">
        <f t="shared" si="29"/>
        <v>84.992643431805078</v>
      </c>
      <c r="I85" s="444">
        <f t="shared" si="29"/>
        <v>87.458676617063645</v>
      </c>
      <c r="J85" s="444">
        <f t="shared" si="29"/>
        <v>86.367640952245438</v>
      </c>
      <c r="K85" s="444">
        <f t="shared" si="29"/>
        <v>85.418369647146392</v>
      </c>
      <c r="L85" s="444">
        <f t="shared" si="29"/>
        <v>84.622865306975882</v>
      </c>
      <c r="M85" s="444">
        <f t="shared" si="29"/>
        <v>84.04930851027396</v>
      </c>
      <c r="N85" s="444">
        <f t="shared" si="29"/>
        <v>83.557543790013085</v>
      </c>
    </row>
    <row r="86" spans="1:17" ht="13.15">
      <c r="B86" s="329" t="str">
        <f t="shared" si="18"/>
        <v>65 plus</v>
      </c>
      <c r="C86" s="444">
        <f>C52+(0.2*C51)</f>
        <v>15.745384567246832</v>
      </c>
      <c r="D86" s="444">
        <f t="shared" ref="D86:N86" si="30">D52+(0.2*D51)</f>
        <v>22.298438127594039</v>
      </c>
      <c r="E86" s="444">
        <f t="shared" si="30"/>
        <v>26.792007668196444</v>
      </c>
      <c r="F86" s="444">
        <f t="shared" si="30"/>
        <v>30.000956208749592</v>
      </c>
      <c r="G86" s="444">
        <f t="shared" si="30"/>
        <v>32.572774834520246</v>
      </c>
      <c r="H86" s="444">
        <f t="shared" si="30"/>
        <v>35.128000358677873</v>
      </c>
      <c r="I86" s="444">
        <f t="shared" si="30"/>
        <v>36.937272776414154</v>
      </c>
      <c r="J86" s="444">
        <f t="shared" si="30"/>
        <v>36.953538601645974</v>
      </c>
      <c r="K86" s="444">
        <f t="shared" si="30"/>
        <v>36.695920247481403</v>
      </c>
      <c r="L86" s="444">
        <f t="shared" si="30"/>
        <v>36.333525431780203</v>
      </c>
      <c r="M86" s="444">
        <f t="shared" si="30"/>
        <v>35.988802953112831</v>
      </c>
      <c r="N86" s="444">
        <f t="shared" si="30"/>
        <v>35.655168201986157</v>
      </c>
    </row>
    <row r="87" spans="1:17" ht="13.15">
      <c r="B87" s="329" t="str">
        <f t="shared" si="18"/>
        <v>Total</v>
      </c>
      <c r="C87" s="444">
        <f>SUM(C77:C86)</f>
        <v>2746.2123916364117</v>
      </c>
      <c r="D87" s="444">
        <f t="shared" ref="D87:N87" si="31">SUM(D77:D86)</f>
        <v>2814.9637792708145</v>
      </c>
      <c r="E87" s="444">
        <f t="shared" si="31"/>
        <v>2939.4914311789666</v>
      </c>
      <c r="F87" s="444">
        <f t="shared" si="31"/>
        <v>3103.3668436928056</v>
      </c>
      <c r="G87" s="444">
        <f t="shared" si="31"/>
        <v>3311.8556626551972</v>
      </c>
      <c r="H87" s="444">
        <f t="shared" si="31"/>
        <v>3592.7839952010613</v>
      </c>
      <c r="I87" s="444">
        <f t="shared" si="31"/>
        <v>3823.3321691122774</v>
      </c>
      <c r="J87" s="444">
        <f t="shared" si="31"/>
        <v>3855.8276508973108</v>
      </c>
      <c r="K87" s="444">
        <f t="shared" si="31"/>
        <v>3871.0776558523062</v>
      </c>
      <c r="L87" s="444">
        <f t="shared" si="31"/>
        <v>3875.7428523409749</v>
      </c>
      <c r="M87" s="444">
        <f t="shared" si="31"/>
        <v>3878.2481665895571</v>
      </c>
      <c r="N87" s="444">
        <f t="shared" si="31"/>
        <v>3874.9625745379208</v>
      </c>
    </row>
    <row r="88" spans="1:17">
      <c r="A88" s="300">
        <f>SUM(C88:N88)</f>
        <v>0</v>
      </c>
      <c r="C88" s="300">
        <f>SUM(C77:C86)-C87</f>
        <v>0</v>
      </c>
      <c r="D88" s="300">
        <f t="shared" ref="D88:N88" si="32">SUM(D77:D86)-D87</f>
        <v>0</v>
      </c>
      <c r="E88" s="300">
        <f t="shared" si="32"/>
        <v>0</v>
      </c>
      <c r="F88" s="300">
        <f t="shared" si="32"/>
        <v>0</v>
      </c>
      <c r="G88" s="300">
        <f t="shared" si="32"/>
        <v>0</v>
      </c>
      <c r="H88" s="300">
        <f t="shared" si="32"/>
        <v>0</v>
      </c>
      <c r="I88" s="300">
        <f t="shared" si="32"/>
        <v>0</v>
      </c>
      <c r="J88" s="300">
        <f t="shared" si="32"/>
        <v>0</v>
      </c>
      <c r="K88" s="300">
        <f t="shared" si="32"/>
        <v>0</v>
      </c>
      <c r="L88" s="300">
        <f t="shared" si="32"/>
        <v>0</v>
      </c>
      <c r="M88" s="300">
        <f t="shared" si="32"/>
        <v>0</v>
      </c>
      <c r="N88" s="300">
        <f t="shared" si="32"/>
        <v>0</v>
      </c>
    </row>
    <row r="90" spans="1:17" ht="13.15">
      <c r="B90" s="332" t="s">
        <v>47</v>
      </c>
      <c r="H90" s="316"/>
    </row>
    <row r="91" spans="1:17">
      <c r="H91" s="316"/>
    </row>
    <row r="92" spans="1:17" ht="13.15">
      <c r="B92" s="329" t="str">
        <f t="shared" ref="B92:B103" si="33">B76</f>
        <v>Age group</v>
      </c>
      <c r="C92" s="329" t="str">
        <f t="shared" ref="C92:N92" si="34">C76</f>
        <v>2018/19</v>
      </c>
      <c r="D92" s="329" t="str">
        <f t="shared" si="34"/>
        <v>2019/20</v>
      </c>
      <c r="E92" s="329" t="str">
        <f t="shared" si="34"/>
        <v>2020/21</v>
      </c>
      <c r="F92" s="329" t="str">
        <f t="shared" si="34"/>
        <v>2021/22</v>
      </c>
      <c r="G92" s="329" t="str">
        <f t="shared" si="34"/>
        <v>2022/23</v>
      </c>
      <c r="H92" s="329" t="str">
        <f t="shared" si="34"/>
        <v>2023/24</v>
      </c>
      <c r="I92" s="329" t="str">
        <f t="shared" si="34"/>
        <v>2024/25</v>
      </c>
      <c r="J92" s="329" t="str">
        <f t="shared" si="34"/>
        <v>2025/26</v>
      </c>
      <c r="K92" s="329" t="str">
        <f t="shared" si="34"/>
        <v>2026/27</v>
      </c>
      <c r="L92" s="329" t="str">
        <f t="shared" si="34"/>
        <v>2027/28</v>
      </c>
      <c r="M92" s="329" t="str">
        <f t="shared" si="34"/>
        <v>2028/29</v>
      </c>
      <c r="N92" s="329" t="str">
        <f t="shared" si="34"/>
        <v>2029/30</v>
      </c>
    </row>
    <row r="93" spans="1:17" ht="13.15">
      <c r="B93" s="329" t="str">
        <f t="shared" si="33"/>
        <v>20-24</v>
      </c>
      <c r="C93" s="444">
        <f>C59-(0.2*C59)</f>
        <v>244.65647853559639</v>
      </c>
      <c r="D93" s="444">
        <f t="shared" ref="D93:N93" si="35">D59-(0.2*D59)</f>
        <v>503.83042062845533</v>
      </c>
      <c r="E93" s="444">
        <f t="shared" si="35"/>
        <v>741.98695641549261</v>
      </c>
      <c r="F93" s="444">
        <f t="shared" si="35"/>
        <v>953.85936320038252</v>
      </c>
      <c r="G93" s="444">
        <f t="shared" si="35"/>
        <v>1157.4993786324117</v>
      </c>
      <c r="H93" s="444">
        <f t="shared" si="35"/>
        <v>1384.1713437092417</v>
      </c>
      <c r="I93" s="444">
        <f t="shared" si="35"/>
        <v>1524.2018111562159</v>
      </c>
      <c r="J93" s="444">
        <f t="shared" si="35"/>
        <v>1466.7117429738312</v>
      </c>
      <c r="K93" s="444">
        <f t="shared" si="35"/>
        <v>1412.7752640878366</v>
      </c>
      <c r="L93" s="444">
        <f t="shared" si="35"/>
        <v>1365.736786701344</v>
      </c>
      <c r="M93" s="444">
        <f t="shared" si="35"/>
        <v>1330.2019124457688</v>
      </c>
      <c r="N93" s="444">
        <f t="shared" si="35"/>
        <v>1299.4777640623536</v>
      </c>
      <c r="O93" s="318"/>
      <c r="P93" s="318"/>
      <c r="Q93" s="318"/>
    </row>
    <row r="94" spans="1:17" ht="13.15">
      <c r="B94" s="329" t="str">
        <f t="shared" si="33"/>
        <v>25-29</v>
      </c>
      <c r="C94" s="444">
        <f t="shared" ref="C94:C101" si="36">C60+(0.2*C59)-(0.2*C60)</f>
        <v>1357.2576166423187</v>
      </c>
      <c r="D94" s="444">
        <f t="shared" ref="D94:N94" si="37">D60+(0.2*D59)-(0.2*D60)</f>
        <v>1430.7824747877648</v>
      </c>
      <c r="E94" s="444">
        <f t="shared" si="37"/>
        <v>1602.0502921965171</v>
      </c>
      <c r="F94" s="444">
        <f t="shared" si="37"/>
        <v>1820.7753891262537</v>
      </c>
      <c r="G94" s="444">
        <f t="shared" si="37"/>
        <v>2083.8447744211071</v>
      </c>
      <c r="H94" s="444">
        <f t="shared" si="37"/>
        <v>2414.195564369656</v>
      </c>
      <c r="I94" s="444">
        <f t="shared" si="37"/>
        <v>2663.0355584561844</v>
      </c>
      <c r="J94" s="444">
        <f t="shared" si="37"/>
        <v>2661.9435557409906</v>
      </c>
      <c r="K94" s="444">
        <f t="shared" si="37"/>
        <v>2632.9897329607184</v>
      </c>
      <c r="L94" s="444">
        <f t="shared" si="37"/>
        <v>2590.8523394687195</v>
      </c>
      <c r="M94" s="444">
        <f t="shared" si="37"/>
        <v>2549.3606017622101</v>
      </c>
      <c r="N94" s="444">
        <f t="shared" si="37"/>
        <v>2506.2269279329184</v>
      </c>
      <c r="O94" s="318"/>
      <c r="P94" s="318"/>
      <c r="Q94" s="318"/>
    </row>
    <row r="95" spans="1:17" ht="13.15">
      <c r="B95" s="329" t="str">
        <f t="shared" si="33"/>
        <v>30-34</v>
      </c>
      <c r="C95" s="444">
        <f t="shared" si="36"/>
        <v>1609.9264846501007</v>
      </c>
      <c r="D95" s="444">
        <f t="shared" ref="D95:N95" si="38">D61+(0.2*D60)-(0.2*D61)</f>
        <v>1659.1010600481284</v>
      </c>
      <c r="E95" s="444">
        <f t="shared" si="38"/>
        <v>1751.8778296964574</v>
      </c>
      <c r="F95" s="444">
        <f t="shared" si="38"/>
        <v>1879.9849300371411</v>
      </c>
      <c r="G95" s="444">
        <f t="shared" si="38"/>
        <v>2053.512472360906</v>
      </c>
      <c r="H95" s="444">
        <f t="shared" si="38"/>
        <v>2290.3592419222059</v>
      </c>
      <c r="I95" s="444">
        <f t="shared" si="38"/>
        <v>2505.3512475899934</v>
      </c>
      <c r="J95" s="444">
        <f t="shared" si="38"/>
        <v>2584.2774367420302</v>
      </c>
      <c r="K95" s="444">
        <f t="shared" si="38"/>
        <v>2629.941073851327</v>
      </c>
      <c r="L95" s="444">
        <f t="shared" si="38"/>
        <v>2650.23444610264</v>
      </c>
      <c r="M95" s="444">
        <f t="shared" si="38"/>
        <v>2655.1684870553008</v>
      </c>
      <c r="N95" s="444">
        <f t="shared" si="38"/>
        <v>2646.7367241405846</v>
      </c>
      <c r="O95" s="318"/>
      <c r="P95" s="318"/>
      <c r="Q95" s="318"/>
    </row>
    <row r="96" spans="1:17" ht="13.15">
      <c r="B96" s="329" t="str">
        <f t="shared" si="33"/>
        <v>35-39</v>
      </c>
      <c r="C96" s="444">
        <f t="shared" si="36"/>
        <v>1838.3105845666578</v>
      </c>
      <c r="D96" s="444">
        <f t="shared" ref="D96:N96" si="39">D62+(0.2*D61)-(0.2*D62)</f>
        <v>1800.1063424888084</v>
      </c>
      <c r="E96" s="444">
        <f t="shared" si="39"/>
        <v>1810.3924584062033</v>
      </c>
      <c r="F96" s="444">
        <f t="shared" si="39"/>
        <v>1853.2408293684159</v>
      </c>
      <c r="G96" s="444">
        <f t="shared" si="39"/>
        <v>1935.5118183401403</v>
      </c>
      <c r="H96" s="444">
        <f t="shared" si="39"/>
        <v>2069.9644414262857</v>
      </c>
      <c r="I96" s="444">
        <f t="shared" si="39"/>
        <v>2201.4103634315557</v>
      </c>
      <c r="J96" s="444">
        <f t="shared" si="39"/>
        <v>2256.7340327503043</v>
      </c>
      <c r="K96" s="444">
        <f t="shared" si="39"/>
        <v>2303.8845966447811</v>
      </c>
      <c r="L96" s="444">
        <f t="shared" si="39"/>
        <v>2341.3858083989608</v>
      </c>
      <c r="M96" s="444">
        <f t="shared" si="39"/>
        <v>2370.7497988938967</v>
      </c>
      <c r="N96" s="444">
        <f t="shared" si="39"/>
        <v>2389.838997441595</v>
      </c>
      <c r="O96" s="318"/>
      <c r="P96" s="318"/>
      <c r="Q96" s="318"/>
    </row>
    <row r="97" spans="1:17" ht="13.15">
      <c r="B97" s="329" t="str">
        <f t="shared" si="33"/>
        <v>40-44</v>
      </c>
      <c r="C97" s="444">
        <f t="shared" si="36"/>
        <v>2096.4472453900776</v>
      </c>
      <c r="D97" s="444">
        <f t="shared" ref="D97:N97" si="40">D63+(0.2*D62)-(0.2*D63)</f>
        <v>2010.9324912783666</v>
      </c>
      <c r="E97" s="444">
        <f t="shared" si="40"/>
        <v>1965.0196101886734</v>
      </c>
      <c r="F97" s="444">
        <f t="shared" si="40"/>
        <v>1947.2201700453784</v>
      </c>
      <c r="G97" s="444">
        <f t="shared" si="40"/>
        <v>1964.6926187937906</v>
      </c>
      <c r="H97" s="444">
        <f t="shared" si="40"/>
        <v>2027.8044151775375</v>
      </c>
      <c r="I97" s="444">
        <f t="shared" si="40"/>
        <v>2091.2570556896089</v>
      </c>
      <c r="J97" s="444">
        <f t="shared" si="40"/>
        <v>2097.4974591637442</v>
      </c>
      <c r="K97" s="444">
        <f t="shared" si="40"/>
        <v>2106.2583603102012</v>
      </c>
      <c r="L97" s="444">
        <f t="shared" si="40"/>
        <v>2117.2146237923962</v>
      </c>
      <c r="M97" s="444">
        <f t="shared" si="40"/>
        <v>2130.8080502089547</v>
      </c>
      <c r="N97" s="444">
        <f t="shared" si="40"/>
        <v>2143.5436749132264</v>
      </c>
      <c r="O97" s="318"/>
      <c r="P97" s="318"/>
      <c r="Q97" s="318"/>
    </row>
    <row r="98" spans="1:17" ht="13.15">
      <c r="B98" s="329" t="str">
        <f t="shared" si="33"/>
        <v>45-49</v>
      </c>
      <c r="C98" s="444">
        <f t="shared" si="36"/>
        <v>2002.1019693542905</v>
      </c>
      <c r="D98" s="444">
        <f t="shared" ref="D98:N98" si="41">D64+(0.2*D63)-(0.2*D64)</f>
        <v>1955.3045934217637</v>
      </c>
      <c r="E98" s="444">
        <f t="shared" si="41"/>
        <v>1925.7825719386419</v>
      </c>
      <c r="F98" s="444">
        <f t="shared" si="41"/>
        <v>1906.480941307746</v>
      </c>
      <c r="G98" s="444">
        <f t="shared" si="41"/>
        <v>1908.2837421751933</v>
      </c>
      <c r="H98" s="444">
        <f t="shared" si="41"/>
        <v>1942.7700968749632</v>
      </c>
      <c r="I98" s="444">
        <f t="shared" si="41"/>
        <v>1973.2587197126227</v>
      </c>
      <c r="J98" s="444">
        <f t="shared" si="41"/>
        <v>1952.72500109465</v>
      </c>
      <c r="K98" s="444">
        <f t="shared" si="41"/>
        <v>1934.0762453597104</v>
      </c>
      <c r="L98" s="444">
        <f t="shared" si="41"/>
        <v>1918.8057553579022</v>
      </c>
      <c r="M98" s="444">
        <f t="shared" si="41"/>
        <v>1908.7359420450323</v>
      </c>
      <c r="N98" s="444">
        <f t="shared" si="41"/>
        <v>1901.8001765174736</v>
      </c>
      <c r="O98" s="318"/>
      <c r="P98" s="318"/>
      <c r="Q98" s="318"/>
    </row>
    <row r="99" spans="1:17" ht="13.15">
      <c r="B99" s="329" t="str">
        <f t="shared" si="33"/>
        <v>50-54</v>
      </c>
      <c r="C99" s="444">
        <f t="shared" si="36"/>
        <v>1487.3542457029037</v>
      </c>
      <c r="D99" s="444">
        <f t="shared" ref="D99:N99" si="42">D65+(0.2*D64)-(0.2*D65)</f>
        <v>1506.5550537323734</v>
      </c>
      <c r="E99" s="444">
        <f t="shared" si="42"/>
        <v>1527.0385469379357</v>
      </c>
      <c r="F99" s="444">
        <f t="shared" si="42"/>
        <v>1543.8209398502877</v>
      </c>
      <c r="G99" s="444">
        <f t="shared" si="42"/>
        <v>1566.605717264747</v>
      </c>
      <c r="H99" s="444">
        <f t="shared" si="42"/>
        <v>1605.8885923261548</v>
      </c>
      <c r="I99" s="444">
        <f t="shared" si="42"/>
        <v>1635.2769804156137</v>
      </c>
      <c r="J99" s="444">
        <f t="shared" si="42"/>
        <v>1620.1915735997602</v>
      </c>
      <c r="K99" s="444">
        <f t="shared" si="42"/>
        <v>1602.0664849678724</v>
      </c>
      <c r="L99" s="444">
        <f t="shared" si="42"/>
        <v>1583.323896372634</v>
      </c>
      <c r="M99" s="444">
        <f t="shared" si="42"/>
        <v>1566.5545751906327</v>
      </c>
      <c r="N99" s="444">
        <f t="shared" si="42"/>
        <v>1551.2720510901645</v>
      </c>
      <c r="O99" s="318"/>
      <c r="P99" s="318"/>
      <c r="Q99" s="318"/>
    </row>
    <row r="100" spans="1:17" ht="13.15">
      <c r="B100" s="329" t="str">
        <f t="shared" si="33"/>
        <v>55-59</v>
      </c>
      <c r="C100" s="444">
        <f t="shared" si="36"/>
        <v>935.56137072669446</v>
      </c>
      <c r="D100" s="444">
        <f t="shared" ref="D100:N100" si="43">D66+(0.2*D65)-(0.2*D66)</f>
        <v>890.86115446044357</v>
      </c>
      <c r="E100" s="444">
        <f t="shared" si="43"/>
        <v>876.86181585778615</v>
      </c>
      <c r="F100" s="444">
        <f t="shared" si="43"/>
        <v>877.76134113997182</v>
      </c>
      <c r="G100" s="444">
        <f t="shared" si="43"/>
        <v>890.66815966357115</v>
      </c>
      <c r="H100" s="444">
        <f t="shared" si="43"/>
        <v>917.19050729847436</v>
      </c>
      <c r="I100" s="444">
        <f t="shared" si="43"/>
        <v>937.31073538036458</v>
      </c>
      <c r="J100" s="444">
        <f t="shared" si="43"/>
        <v>928.23481497081468</v>
      </c>
      <c r="K100" s="444">
        <f t="shared" si="43"/>
        <v>917.6441018181896</v>
      </c>
      <c r="L100" s="444">
        <f t="shared" si="43"/>
        <v>906.35709185009614</v>
      </c>
      <c r="M100" s="444">
        <f t="shared" si="43"/>
        <v>895.69039770364247</v>
      </c>
      <c r="N100" s="444">
        <f t="shared" si="43"/>
        <v>885.2068634332129</v>
      </c>
      <c r="O100" s="318"/>
      <c r="P100" s="318"/>
      <c r="Q100" s="318"/>
    </row>
    <row r="101" spans="1:17" ht="13.15">
      <c r="B101" s="329" t="str">
        <f t="shared" si="33"/>
        <v>60-64</v>
      </c>
      <c r="C101" s="444">
        <f t="shared" si="36"/>
        <v>361.45572506816995</v>
      </c>
      <c r="D101" s="444">
        <f t="shared" ref="D101:N101" si="44">D67+(0.2*D66)-(0.2*D67)</f>
        <v>359.79589247834656</v>
      </c>
      <c r="E101" s="444">
        <f t="shared" si="44"/>
        <v>357.40495974278736</v>
      </c>
      <c r="F101" s="444">
        <f t="shared" si="44"/>
        <v>357.54272409676173</v>
      </c>
      <c r="G101" s="444">
        <f t="shared" si="44"/>
        <v>362.85595076850751</v>
      </c>
      <c r="H101" s="444">
        <f t="shared" si="44"/>
        <v>375.41156193149237</v>
      </c>
      <c r="I101" s="444">
        <f t="shared" si="44"/>
        <v>384.33125738945193</v>
      </c>
      <c r="J101" s="444">
        <f t="shared" si="44"/>
        <v>377.77398458994264</v>
      </c>
      <c r="K101" s="444">
        <f t="shared" si="44"/>
        <v>371.72713895573952</v>
      </c>
      <c r="L101" s="444">
        <f t="shared" si="44"/>
        <v>366.12037840227379</v>
      </c>
      <c r="M101" s="444">
        <f t="shared" si="44"/>
        <v>361.25210549591952</v>
      </c>
      <c r="N101" s="444">
        <f t="shared" si="44"/>
        <v>356.56739759928399</v>
      </c>
      <c r="O101" s="318"/>
      <c r="P101" s="318"/>
      <c r="Q101" s="318"/>
    </row>
    <row r="102" spans="1:17" ht="13.15">
      <c r="B102" s="329" t="str">
        <f t="shared" si="33"/>
        <v>65 plus</v>
      </c>
      <c r="C102" s="444">
        <f>C68+(0.2*C67)</f>
        <v>85.427487753242559</v>
      </c>
      <c r="D102" s="444">
        <f t="shared" ref="D102:N102" si="45">D68+(0.2*D67)</f>
        <v>114.45447758062201</v>
      </c>
      <c r="E102" s="444">
        <f t="shared" si="45"/>
        <v>135.10102417174915</v>
      </c>
      <c r="F102" s="444">
        <f t="shared" si="45"/>
        <v>149.39025018456886</v>
      </c>
      <c r="G102" s="444">
        <f t="shared" si="45"/>
        <v>160.67124279000862</v>
      </c>
      <c r="H102" s="444">
        <f t="shared" si="45"/>
        <v>171.89193674408602</v>
      </c>
      <c r="I102" s="444">
        <f t="shared" si="45"/>
        <v>179.99946736652035</v>
      </c>
      <c r="J102" s="444">
        <f t="shared" si="45"/>
        <v>180.28554729031623</v>
      </c>
      <c r="K102" s="444">
        <f t="shared" si="45"/>
        <v>179.07446145239942</v>
      </c>
      <c r="L102" s="444">
        <f t="shared" si="45"/>
        <v>177.14701319319104</v>
      </c>
      <c r="M102" s="444">
        <f t="shared" si="45"/>
        <v>175.08163270754261</v>
      </c>
      <c r="N102" s="444">
        <f t="shared" si="45"/>
        <v>172.89979420575116</v>
      </c>
      <c r="O102" s="318"/>
      <c r="P102" s="318"/>
      <c r="Q102" s="318"/>
    </row>
    <row r="103" spans="1:17" ht="13.15">
      <c r="B103" s="329" t="str">
        <f t="shared" si="33"/>
        <v>Total</v>
      </c>
      <c r="C103" s="444">
        <f>SUM(C93:C102)</f>
        <v>12018.499208390052</v>
      </c>
      <c r="D103" s="444">
        <f t="shared" ref="D103:N103" si="46">SUM(D93:D102)</f>
        <v>12231.723960905074</v>
      </c>
      <c r="E103" s="444">
        <f t="shared" si="46"/>
        <v>12693.516065552243</v>
      </c>
      <c r="F103" s="444">
        <f t="shared" si="46"/>
        <v>13290.076878356909</v>
      </c>
      <c r="G103" s="444">
        <f t="shared" si="46"/>
        <v>14084.145875210384</v>
      </c>
      <c r="H103" s="444">
        <f t="shared" si="46"/>
        <v>15199.647701780099</v>
      </c>
      <c r="I103" s="444">
        <f t="shared" si="46"/>
        <v>16095.433196588132</v>
      </c>
      <c r="J103" s="444">
        <f t="shared" si="46"/>
        <v>16126.375148916384</v>
      </c>
      <c r="K103" s="444">
        <f t="shared" si="46"/>
        <v>16090.437460408775</v>
      </c>
      <c r="L103" s="444">
        <f t="shared" si="46"/>
        <v>16017.178139640158</v>
      </c>
      <c r="M103" s="444">
        <f t="shared" si="46"/>
        <v>15943.603503508899</v>
      </c>
      <c r="N103" s="444">
        <f t="shared" si="46"/>
        <v>15853.570371336562</v>
      </c>
      <c r="O103" s="318"/>
      <c r="P103" s="318"/>
      <c r="Q103" s="318"/>
    </row>
    <row r="104" spans="1:17">
      <c r="A104" s="300">
        <f>SUM(C104:N104)</f>
        <v>0</v>
      </c>
      <c r="C104" s="300">
        <f>SUM(C93:C102)-C103</f>
        <v>0</v>
      </c>
      <c r="D104" s="300">
        <f t="shared" ref="D104:N104" si="47">SUM(D93:D102)-D103</f>
        <v>0</v>
      </c>
      <c r="E104" s="300">
        <f t="shared" si="47"/>
        <v>0</v>
      </c>
      <c r="F104" s="300">
        <f t="shared" si="47"/>
        <v>0</v>
      </c>
      <c r="G104" s="300">
        <f t="shared" si="47"/>
        <v>0</v>
      </c>
      <c r="H104" s="300">
        <f t="shared" si="47"/>
        <v>0</v>
      </c>
      <c r="I104" s="300">
        <f t="shared" si="47"/>
        <v>0</v>
      </c>
      <c r="J104" s="300">
        <f t="shared" si="47"/>
        <v>0</v>
      </c>
      <c r="K104" s="300">
        <f t="shared" si="47"/>
        <v>0</v>
      </c>
      <c r="L104" s="300">
        <f t="shared" si="47"/>
        <v>0</v>
      </c>
      <c r="M104" s="300">
        <f t="shared" si="47"/>
        <v>0</v>
      </c>
      <c r="N104" s="300">
        <f t="shared" si="47"/>
        <v>0</v>
      </c>
    </row>
    <row r="106" spans="1:17" ht="15">
      <c r="B106" s="331" t="s">
        <v>163</v>
      </c>
      <c r="H106" s="316"/>
    </row>
    <row r="107" spans="1:17">
      <c r="H107" s="316"/>
    </row>
    <row r="108" spans="1:17" ht="13.15">
      <c r="B108" s="332" t="s">
        <v>46</v>
      </c>
      <c r="H108" s="316"/>
    </row>
    <row r="109" spans="1:17">
      <c r="H109" s="316"/>
    </row>
    <row r="110" spans="1:17" ht="13.15">
      <c r="B110" s="329" t="str">
        <f t="shared" ref="B110:B121" si="48">B76</f>
        <v>Age group</v>
      </c>
      <c r="C110" s="329" t="str">
        <f t="shared" ref="C110:N110" si="49">C76</f>
        <v>2018/19</v>
      </c>
      <c r="D110" s="329" t="str">
        <f t="shared" si="49"/>
        <v>2019/20</v>
      </c>
      <c r="E110" s="329" t="str">
        <f t="shared" si="49"/>
        <v>2020/21</v>
      </c>
      <c r="F110" s="329" t="str">
        <f t="shared" si="49"/>
        <v>2021/22</v>
      </c>
      <c r="G110" s="329" t="str">
        <f t="shared" si="49"/>
        <v>2022/23</v>
      </c>
      <c r="H110" s="329" t="str">
        <f t="shared" si="49"/>
        <v>2023/24</v>
      </c>
      <c r="I110" s="329" t="str">
        <f t="shared" si="49"/>
        <v>2024/25</v>
      </c>
      <c r="J110" s="329" t="str">
        <f t="shared" si="49"/>
        <v>2025/26</v>
      </c>
      <c r="K110" s="329" t="str">
        <f t="shared" si="49"/>
        <v>2026/27</v>
      </c>
      <c r="L110" s="329" t="str">
        <f t="shared" si="49"/>
        <v>2027/28</v>
      </c>
      <c r="M110" s="329" t="str">
        <f t="shared" si="49"/>
        <v>2028/29</v>
      </c>
      <c r="N110" s="329" t="str">
        <f t="shared" si="49"/>
        <v>2029/30</v>
      </c>
    </row>
    <row r="111" spans="1:17" ht="13.15">
      <c r="B111" s="329" t="str">
        <f t="shared" si="48"/>
        <v>20-24</v>
      </c>
      <c r="C111" s="444">
        <f>C77*Group_2_rates!E74</f>
        <v>8.2264842372120537</v>
      </c>
      <c r="D111" s="444">
        <f>D77*Group_2_rates!F74</f>
        <v>15.586668970800885</v>
      </c>
      <c r="E111" s="444">
        <f>E77*Group_2_rates!G74</f>
        <v>22.441289777124815</v>
      </c>
      <c r="F111" s="444">
        <f>F77*Group_2_rates!H74</f>
        <v>28.730665617068823</v>
      </c>
      <c r="G111" s="444">
        <f>G77*Group_2_rates!I74</f>
        <v>34.768985815756153</v>
      </c>
      <c r="H111" s="444">
        <f>H77*Group_2_rates!J74</f>
        <v>41.516729408862844</v>
      </c>
      <c r="I111" s="444">
        <f>I77*Group_2_rates!K74</f>
        <v>45.702736704797609</v>
      </c>
      <c r="J111" s="444">
        <f>J77*Group_2_rates!L74</f>
        <v>44.01306382363282</v>
      </c>
      <c r="K111" s="444">
        <f>K77*Group_2_rates!M74</f>
        <v>42.417973474136829</v>
      </c>
      <c r="L111" s="444">
        <f>L77*Group_2_rates!N74</f>
        <v>41.020748620055642</v>
      </c>
      <c r="M111" s="444">
        <f>M77*Group_2_rates!O74</f>
        <v>39.961361914010666</v>
      </c>
      <c r="N111" s="444">
        <f>N77*Group_2_rates!P74</f>
        <v>39.042845386861877</v>
      </c>
      <c r="O111" s="318"/>
      <c r="P111" s="318"/>
    </row>
    <row r="112" spans="1:17" ht="13.15">
      <c r="B112" s="329" t="str">
        <f t="shared" si="48"/>
        <v>25-29</v>
      </c>
      <c r="C112" s="444">
        <f>C78*Group_2_rates!E75</f>
        <v>43.901100602841552</v>
      </c>
      <c r="D112" s="444">
        <f>D78*Group_2_rates!F75</f>
        <v>43.955197484701493</v>
      </c>
      <c r="E112" s="444">
        <f>E78*Group_2_rates!G75</f>
        <v>47.459744014653481</v>
      </c>
      <c r="F112" s="444">
        <f>F78*Group_2_rates!H75</f>
        <v>52.936590909932818</v>
      </c>
      <c r="G112" s="444">
        <f>G78*Group_2_rates!I75</f>
        <v>59.775779286982022</v>
      </c>
      <c r="H112" s="444">
        <f>H78*Group_2_rates!J75</f>
        <v>68.650820835716871</v>
      </c>
      <c r="I112" s="444">
        <f>I78*Group_2_rates!K75</f>
        <v>75.366535106656599</v>
      </c>
      <c r="J112" s="444">
        <f>J78*Group_2_rates!L75</f>
        <v>75.184979318600142</v>
      </c>
      <c r="K112" s="444">
        <f>K78*Group_2_rates!M75</f>
        <v>74.273053188507973</v>
      </c>
      <c r="L112" s="444">
        <f>L78*Group_2_rates!N75</f>
        <v>73.023904746242195</v>
      </c>
      <c r="M112" s="444">
        <f>M78*Group_2_rates!O75</f>
        <v>71.81300216134359</v>
      </c>
      <c r="N112" s="444">
        <f>N78*Group_2_rates!P75</f>
        <v>70.569910188931374</v>
      </c>
      <c r="O112" s="318"/>
      <c r="P112" s="318"/>
    </row>
    <row r="113" spans="1:16" ht="13.15">
      <c r="B113" s="329" t="str">
        <f t="shared" si="48"/>
        <v>30-34</v>
      </c>
      <c r="C113" s="444">
        <f>C79*Group_2_rates!E76</f>
        <v>31.885721837127605</v>
      </c>
      <c r="D113" s="444">
        <f>D79*Group_2_rates!F76</f>
        <v>33.193059995442596</v>
      </c>
      <c r="E113" s="444">
        <f>E79*Group_2_rates!G76</f>
        <v>35.159906210166618</v>
      </c>
      <c r="F113" s="444">
        <f>F79*Group_2_rates!H76</f>
        <v>37.824899886368982</v>
      </c>
      <c r="G113" s="444">
        <f>G79*Group_2_rates!I76</f>
        <v>41.172416403141682</v>
      </c>
      <c r="H113" s="444">
        <f>H79*Group_2_rates!J76</f>
        <v>45.671721963043112</v>
      </c>
      <c r="I113" s="444">
        <f>I79*Group_2_rates!K76</f>
        <v>49.77246725451181</v>
      </c>
      <c r="J113" s="444">
        <f>J79*Group_2_rates!L76</f>
        <v>51.338402561664758</v>
      </c>
      <c r="K113" s="444">
        <f>K79*Group_2_rates!M76</f>
        <v>52.262276724338214</v>
      </c>
      <c r="L113" s="444">
        <f>L79*Group_2_rates!N76</f>
        <v>52.693083605712474</v>
      </c>
      <c r="M113" s="444">
        <f>M79*Group_2_rates!O76</f>
        <v>52.81956047241669</v>
      </c>
      <c r="N113" s="444">
        <f>N79*Group_2_rates!P76</f>
        <v>52.681513350778424</v>
      </c>
      <c r="O113" s="318"/>
      <c r="P113" s="318"/>
    </row>
    <row r="114" spans="1:16" ht="13.15">
      <c r="B114" s="329" t="str">
        <f t="shared" si="48"/>
        <v>35-39</v>
      </c>
      <c r="C114" s="444">
        <f>C80*Group_2_rates!E77</f>
        <v>32.05372887319016</v>
      </c>
      <c r="D114" s="444">
        <f>D80*Group_2_rates!F77</f>
        <v>31.623051770241677</v>
      </c>
      <c r="E114" s="444">
        <f>E80*Group_2_rates!G77</f>
        <v>32.181594610111759</v>
      </c>
      <c r="F114" s="444">
        <f>F80*Group_2_rates!H77</f>
        <v>33.428001291768858</v>
      </c>
      <c r="G114" s="444">
        <f>G80*Group_2_rates!I77</f>
        <v>35.201529917175741</v>
      </c>
      <c r="H114" s="444">
        <f>H80*Group_2_rates!J77</f>
        <v>37.794635306653099</v>
      </c>
      <c r="I114" s="444">
        <f>I80*Group_2_rates!K77</f>
        <v>40.307785475929649</v>
      </c>
      <c r="J114" s="444">
        <f>J80*Group_2_rates!L77</f>
        <v>41.522658369825216</v>
      </c>
      <c r="K114" s="444">
        <f>K80*Group_2_rates!M77</f>
        <v>42.558986039963578</v>
      </c>
      <c r="L114" s="444">
        <f>L80*Group_2_rates!N77</f>
        <v>43.395595815940595</v>
      </c>
      <c r="M114" s="444">
        <f>M80*Group_2_rates!O77</f>
        <v>44.060788137998045</v>
      </c>
      <c r="N114" s="444">
        <f>N80*Group_2_rates!P77</f>
        <v>44.522107364784219</v>
      </c>
      <c r="O114" s="318"/>
      <c r="P114" s="318"/>
    </row>
    <row r="115" spans="1:16" ht="13.15">
      <c r="B115" s="329" t="str">
        <f t="shared" si="48"/>
        <v>40-44</v>
      </c>
      <c r="C115" s="444">
        <f>C81*Group_2_rates!E78</f>
        <v>31.155992052329566</v>
      </c>
      <c r="D115" s="444">
        <f>D81*Group_2_rates!F78</f>
        <v>30.793592507078085</v>
      </c>
      <c r="E115" s="444">
        <f>E81*Group_2_rates!G78</f>
        <v>30.997976839083517</v>
      </c>
      <c r="F115" s="444">
        <f>F81*Group_2_rates!H78</f>
        <v>31.65846710497112</v>
      </c>
      <c r="G115" s="444">
        <f>G81*Group_2_rates!I78</f>
        <v>32.672118060867078</v>
      </c>
      <c r="H115" s="444">
        <f>H81*Group_2_rates!J78</f>
        <v>34.300087798412406</v>
      </c>
      <c r="I115" s="444">
        <f>I81*Group_2_rates!K78</f>
        <v>35.853431396545631</v>
      </c>
      <c r="J115" s="444">
        <f>J81*Group_2_rates!L78</f>
        <v>36.432513911702486</v>
      </c>
      <c r="K115" s="444">
        <f>K81*Group_2_rates!M78</f>
        <v>36.983544334854095</v>
      </c>
      <c r="L115" s="444">
        <f>L81*Group_2_rates!N78</f>
        <v>37.511562445997157</v>
      </c>
      <c r="M115" s="444">
        <f>M81*Group_2_rates!O78</f>
        <v>38.031654770128675</v>
      </c>
      <c r="N115" s="444">
        <f>N81*Group_2_rates!P78</f>
        <v>38.494956378595219</v>
      </c>
      <c r="O115" s="318"/>
      <c r="P115" s="318"/>
    </row>
    <row r="116" spans="1:16" ht="13.15">
      <c r="B116" s="329" t="str">
        <f t="shared" si="48"/>
        <v>45-49</v>
      </c>
      <c r="C116" s="444">
        <f>C82*Group_2_rates!E79</f>
        <v>35.037254928745043</v>
      </c>
      <c r="D116" s="444">
        <f>D82*Group_2_rates!F79</f>
        <v>34.62892381438094</v>
      </c>
      <c r="E116" s="444">
        <f>E82*Group_2_rates!G79</f>
        <v>34.832220480101384</v>
      </c>
      <c r="F116" s="444">
        <f>F82*Group_2_rates!H79</f>
        <v>35.455473350023468</v>
      </c>
      <c r="G116" s="444">
        <f>G82*Group_2_rates!I79</f>
        <v>36.360818935654436</v>
      </c>
      <c r="H116" s="444">
        <f>H82*Group_2_rates!J79</f>
        <v>37.825354306589567</v>
      </c>
      <c r="I116" s="444">
        <f>I82*Group_2_rates!K79</f>
        <v>39.146562094509171</v>
      </c>
      <c r="J116" s="444">
        <f>J82*Group_2_rates!L79</f>
        <v>39.421782247570505</v>
      </c>
      <c r="K116" s="444">
        <f>K82*Group_2_rates!M79</f>
        <v>39.65808264215125</v>
      </c>
      <c r="L116" s="444">
        <f>L82*Group_2_rates!N79</f>
        <v>39.889462231740389</v>
      </c>
      <c r="M116" s="444">
        <f>M82*Group_2_rates!O79</f>
        <v>40.157293617343022</v>
      </c>
      <c r="N116" s="444">
        <f>N82*Group_2_rates!P79</f>
        <v>40.428741412427051</v>
      </c>
      <c r="O116" s="318"/>
      <c r="P116" s="318"/>
    </row>
    <row r="117" spans="1:16" ht="13.15">
      <c r="B117" s="329" t="str">
        <f t="shared" si="48"/>
        <v>50-54</v>
      </c>
      <c r="C117" s="444">
        <f>C83*Group_2_rates!E80</f>
        <v>27.413437499182798</v>
      </c>
      <c r="D117" s="444">
        <f>D83*Group_2_rates!F80</f>
        <v>26.978523988364099</v>
      </c>
      <c r="E117" s="444">
        <f>E83*Group_2_rates!G80</f>
        <v>27.029194835020348</v>
      </c>
      <c r="F117" s="444">
        <f>F83*Group_2_rates!H80</f>
        <v>27.412754495575363</v>
      </c>
      <c r="G117" s="444">
        <f>G83*Group_2_rates!I80</f>
        <v>28.003126968364715</v>
      </c>
      <c r="H117" s="444">
        <f>H83*Group_2_rates!J80</f>
        <v>28.990319890467394</v>
      </c>
      <c r="I117" s="444">
        <f>I83*Group_2_rates!K80</f>
        <v>29.863020693426286</v>
      </c>
      <c r="J117" s="444">
        <f>J83*Group_2_rates!L80</f>
        <v>29.968721458408382</v>
      </c>
      <c r="K117" s="444">
        <f>K83*Group_2_rates!M80</f>
        <v>30.023456353670312</v>
      </c>
      <c r="L117" s="444">
        <f>L83*Group_2_rates!N80</f>
        <v>30.056507954703218</v>
      </c>
      <c r="M117" s="444">
        <f>M83*Group_2_rates!O80</f>
        <v>30.10557429549986</v>
      </c>
      <c r="N117" s="444">
        <f>N83*Group_2_rates!P80</f>
        <v>30.15710666299589</v>
      </c>
      <c r="O117" s="318"/>
      <c r="P117" s="318"/>
    </row>
    <row r="118" spans="1:16" ht="13.15">
      <c r="B118" s="329" t="str">
        <f t="shared" si="48"/>
        <v>55-59</v>
      </c>
      <c r="C118" s="444">
        <f>C84*Group_2_rates!E81</f>
        <v>10.050622913405702</v>
      </c>
      <c r="D118" s="444">
        <f>D84*Group_2_rates!F81</f>
        <v>9.7474955973777835</v>
      </c>
      <c r="E118" s="444">
        <f>E84*Group_2_rates!G81</f>
        <v>9.6809781528538252</v>
      </c>
      <c r="F118" s="444">
        <f>F84*Group_2_rates!H81</f>
        <v>9.7686114842407523</v>
      </c>
      <c r="G118" s="444">
        <f>G84*Group_2_rates!I81</f>
        <v>9.9531040153524941</v>
      </c>
      <c r="H118" s="444">
        <f>H84*Group_2_rates!J81</f>
        <v>10.296878482748598</v>
      </c>
      <c r="I118" s="444">
        <f>I84*Group_2_rates!K81</f>
        <v>10.582755232191397</v>
      </c>
      <c r="J118" s="444">
        <f>J84*Group_2_rates!L81</f>
        <v>10.554255489304937</v>
      </c>
      <c r="K118" s="444">
        <f>K84*Group_2_rates!M81</f>
        <v>10.521529840597402</v>
      </c>
      <c r="L118" s="444">
        <f>L84*Group_2_rates!N81</f>
        <v>10.489125031220389</v>
      </c>
      <c r="M118" s="444">
        <f>M84*Group_2_rates!O81</f>
        <v>10.467513947187156</v>
      </c>
      <c r="N118" s="444">
        <f>N84*Group_2_rates!P81</f>
        <v>10.448108843738442</v>
      </c>
      <c r="O118" s="318"/>
      <c r="P118" s="318"/>
    </row>
    <row r="119" spans="1:16" ht="13.15">
      <c r="B119" s="329" t="str">
        <f t="shared" si="48"/>
        <v>60-64</v>
      </c>
      <c r="C119" s="444">
        <f>C85*Group_2_rates!E82</f>
        <v>4.6288912762588943</v>
      </c>
      <c r="D119" s="444">
        <f>D85*Group_2_rates!F82</f>
        <v>4.6343184701800242</v>
      </c>
      <c r="E119" s="444">
        <f>E85*Group_2_rates!G82</f>
        <v>4.6791292820193284</v>
      </c>
      <c r="F119" s="444">
        <f>F85*Group_2_rates!H82</f>
        <v>4.7649069432119395</v>
      </c>
      <c r="G119" s="444">
        <f>G85*Group_2_rates!I82</f>
        <v>4.8867630349063411</v>
      </c>
      <c r="H119" s="444">
        <f>H85*Group_2_rates!J82</f>
        <v>5.0914123761954118</v>
      </c>
      <c r="I119" s="444">
        <f>I85*Group_2_rates!K82</f>
        <v>5.2391380071743825</v>
      </c>
      <c r="J119" s="444">
        <f>J85*Group_2_rates!L82</f>
        <v>5.1737804390081079</v>
      </c>
      <c r="K119" s="444">
        <f>K85*Group_2_rates!M82</f>
        <v>5.1169151448367796</v>
      </c>
      <c r="L119" s="444">
        <f>L85*Group_2_rates!N82</f>
        <v>5.0692611305677557</v>
      </c>
      <c r="M119" s="444">
        <f>M85*Group_2_rates!O82</f>
        <v>5.0349026960578058</v>
      </c>
      <c r="N119" s="444">
        <f>N85*Group_2_rates!P82</f>
        <v>5.0054439466670848</v>
      </c>
      <c r="O119" s="318"/>
      <c r="P119" s="318"/>
    </row>
    <row r="120" spans="1:16" ht="13.15">
      <c r="B120" s="329" t="str">
        <f t="shared" si="48"/>
        <v>65 plus</v>
      </c>
      <c r="C120" s="444">
        <f>C86*Group_2_rates!E83</f>
        <v>1.3660031795526411</v>
      </c>
      <c r="D120" s="444">
        <f>D86*Group_2_rates!F83</f>
        <v>1.9227159085681538</v>
      </c>
      <c r="E120" s="444">
        <f>E86*Group_2_rates!G83</f>
        <v>2.3089636010412491</v>
      </c>
      <c r="F120" s="444">
        <f>F86*Group_2_rates!H83</f>
        <v>2.5916500741767887</v>
      </c>
      <c r="G120" s="444">
        <f>G86*Group_2_rates!I83</f>
        <v>2.8138181239506119</v>
      </c>
      <c r="H120" s="444">
        <f>H86*Group_2_rates!J83</f>
        <v>3.0345527689780325</v>
      </c>
      <c r="I120" s="444">
        <f>I86*Group_2_rates!K83</f>
        <v>3.1908478204759154</v>
      </c>
      <c r="J120" s="444">
        <f>J86*Group_2_rates!L83</f>
        <v>3.1922529532615265</v>
      </c>
      <c r="K120" s="444">
        <f>K86*Group_2_rates!M83</f>
        <v>3.169998441704152</v>
      </c>
      <c r="L120" s="444">
        <f>L86*Group_2_rates!N83</f>
        <v>3.1386927544967755</v>
      </c>
      <c r="M120" s="444">
        <f>M86*Group_2_rates!O83</f>
        <v>3.1089137024161575</v>
      </c>
      <c r="N120" s="444">
        <f>N86*Group_2_rates!P83</f>
        <v>3.0800924701364605</v>
      </c>
      <c r="O120" s="318"/>
      <c r="P120" s="318"/>
    </row>
    <row r="121" spans="1:16" ht="13.15">
      <c r="B121" s="329" t="str">
        <f t="shared" si="48"/>
        <v>Total</v>
      </c>
      <c r="C121" s="444">
        <f>SUM(C111:C120)</f>
        <v>225.71923739984601</v>
      </c>
      <c r="D121" s="444">
        <f t="shared" ref="D121:N121" si="50">SUM(D111:D120)</f>
        <v>233.06354850713575</v>
      </c>
      <c r="E121" s="444">
        <f t="shared" si="50"/>
        <v>246.77099780217628</v>
      </c>
      <c r="F121" s="444">
        <f t="shared" si="50"/>
        <v>264.57202115733895</v>
      </c>
      <c r="G121" s="444">
        <f t="shared" si="50"/>
        <v>285.60846056215127</v>
      </c>
      <c r="H121" s="444">
        <f t="shared" si="50"/>
        <v>313.17251313766735</v>
      </c>
      <c r="I121" s="444">
        <f t="shared" si="50"/>
        <v>335.0252797862185</v>
      </c>
      <c r="J121" s="444">
        <f t="shared" si="50"/>
        <v>336.80241057297883</v>
      </c>
      <c r="K121" s="444">
        <f t="shared" si="50"/>
        <v>336.98581618476055</v>
      </c>
      <c r="L121" s="444">
        <f t="shared" si="50"/>
        <v>336.28794433667662</v>
      </c>
      <c r="M121" s="444">
        <f t="shared" si="50"/>
        <v>335.56056571440172</v>
      </c>
      <c r="N121" s="444">
        <f t="shared" si="50"/>
        <v>334.430826005916</v>
      </c>
      <c r="O121" s="318"/>
      <c r="P121" s="318"/>
    </row>
    <row r="122" spans="1:16">
      <c r="A122" s="300">
        <f>SUM(C122:N122)</f>
        <v>0</v>
      </c>
      <c r="C122" s="300">
        <f>SUM(C111:C120)-C121</f>
        <v>0</v>
      </c>
      <c r="D122" s="300">
        <f t="shared" ref="D122:N122" si="51">SUM(D111:D120)-D121</f>
        <v>0</v>
      </c>
      <c r="E122" s="300">
        <f t="shared" si="51"/>
        <v>0</v>
      </c>
      <c r="F122" s="300">
        <f t="shared" si="51"/>
        <v>0</v>
      </c>
      <c r="G122" s="300">
        <f t="shared" si="51"/>
        <v>0</v>
      </c>
      <c r="H122" s="300">
        <f t="shared" si="51"/>
        <v>0</v>
      </c>
      <c r="I122" s="300">
        <f t="shared" si="51"/>
        <v>0</v>
      </c>
      <c r="J122" s="300">
        <f t="shared" si="51"/>
        <v>0</v>
      </c>
      <c r="K122" s="300">
        <f t="shared" si="51"/>
        <v>0</v>
      </c>
      <c r="L122" s="300">
        <f t="shared" si="51"/>
        <v>0</v>
      </c>
      <c r="M122" s="300">
        <f t="shared" si="51"/>
        <v>0</v>
      </c>
      <c r="N122" s="300">
        <f t="shared" si="51"/>
        <v>0</v>
      </c>
    </row>
    <row r="124" spans="1:16" ht="13.15">
      <c r="B124" s="332" t="s">
        <v>47</v>
      </c>
      <c r="C124" s="320"/>
      <c r="D124" s="320"/>
      <c r="E124" s="320"/>
      <c r="F124" s="320"/>
      <c r="G124" s="320"/>
      <c r="H124" s="330"/>
      <c r="I124" s="320"/>
      <c r="J124" s="320"/>
      <c r="K124" s="320"/>
      <c r="L124" s="320"/>
    </row>
    <row r="125" spans="1:16">
      <c r="C125" s="320"/>
      <c r="D125" s="320"/>
      <c r="E125" s="320"/>
      <c r="F125" s="320"/>
      <c r="G125" s="320"/>
      <c r="H125" s="330"/>
      <c r="I125" s="320"/>
      <c r="J125" s="320"/>
      <c r="K125" s="320"/>
      <c r="L125" s="320"/>
    </row>
    <row r="126" spans="1:16" ht="13.15">
      <c r="B126" s="329" t="str">
        <f t="shared" ref="B126:B137" si="52">B110</f>
        <v>Age group</v>
      </c>
      <c r="C126" s="329" t="str">
        <f t="shared" ref="C126:N126" si="53">C110</f>
        <v>2018/19</v>
      </c>
      <c r="D126" s="329" t="str">
        <f t="shared" si="53"/>
        <v>2019/20</v>
      </c>
      <c r="E126" s="329" t="str">
        <f t="shared" si="53"/>
        <v>2020/21</v>
      </c>
      <c r="F126" s="329" t="str">
        <f t="shared" si="53"/>
        <v>2021/22</v>
      </c>
      <c r="G126" s="329" t="str">
        <f t="shared" si="53"/>
        <v>2022/23</v>
      </c>
      <c r="H126" s="329" t="str">
        <f t="shared" si="53"/>
        <v>2023/24</v>
      </c>
      <c r="I126" s="329" t="str">
        <f t="shared" si="53"/>
        <v>2024/25</v>
      </c>
      <c r="J126" s="329" t="str">
        <f t="shared" si="53"/>
        <v>2025/26</v>
      </c>
      <c r="K126" s="329" t="str">
        <f t="shared" si="53"/>
        <v>2026/27</v>
      </c>
      <c r="L126" s="329" t="str">
        <f t="shared" si="53"/>
        <v>2027/28</v>
      </c>
      <c r="M126" s="329" t="str">
        <f t="shared" si="53"/>
        <v>2028/29</v>
      </c>
      <c r="N126" s="329" t="str">
        <f t="shared" si="53"/>
        <v>2029/30</v>
      </c>
    </row>
    <row r="127" spans="1:16" ht="13.15">
      <c r="B127" s="329" t="str">
        <f t="shared" si="52"/>
        <v>20-24</v>
      </c>
      <c r="C127" s="444">
        <f>C93*Group_2_rates!E89</f>
        <v>31.239826429138581</v>
      </c>
      <c r="D127" s="444">
        <f>D93*Group_2_rates!F89</f>
        <v>64.319654649848246</v>
      </c>
      <c r="E127" s="444">
        <f>E93*Group_2_rates!G89</f>
        <v>98.338348097746561</v>
      </c>
      <c r="F127" s="444">
        <f>F93*Group_2_rates!H89</f>
        <v>127.18731140195081</v>
      </c>
      <c r="G127" s="444">
        <f>G93*Group_2_rates!I89</f>
        <v>154.34060784782375</v>
      </c>
      <c r="H127" s="444">
        <f>H93*Group_2_rates!J89</f>
        <v>184.56497730999408</v>
      </c>
      <c r="I127" s="444">
        <f>I93*Group_2_rates!K89</f>
        <v>203.23659637255977</v>
      </c>
      <c r="J127" s="444">
        <f>J93*Group_2_rates!L89</f>
        <v>195.57088852659479</v>
      </c>
      <c r="K127" s="444">
        <f>K93*Group_2_rates!M89</f>
        <v>188.3790151743419</v>
      </c>
      <c r="L127" s="444">
        <f>L93*Group_2_rates!N89</f>
        <v>182.10691920082613</v>
      </c>
      <c r="M127" s="444">
        <f>M93*Group_2_rates!O89</f>
        <v>177.36871009795698</v>
      </c>
      <c r="N127" s="444">
        <f>N93*Group_2_rates!P89</f>
        <v>173.27196168958574</v>
      </c>
    </row>
    <row r="128" spans="1:16" ht="13.15">
      <c r="B128" s="329" t="str">
        <f t="shared" si="52"/>
        <v>25-29</v>
      </c>
      <c r="C128" s="444">
        <f>C94*Group_2_rates!E90</f>
        <v>160.49548259642478</v>
      </c>
      <c r="D128" s="444">
        <f>D94*Group_2_rates!F90</f>
        <v>169.1537240095094</v>
      </c>
      <c r="E128" s="444">
        <f>E94*Group_2_rates!G90</f>
        <v>196.6307415593289</v>
      </c>
      <c r="F128" s="444">
        <f>F94*Group_2_rates!H90</f>
        <v>224.83527402815352</v>
      </c>
      <c r="G128" s="444">
        <f>G94*Group_2_rates!I90</f>
        <v>257.3199383554595</v>
      </c>
      <c r="H128" s="444">
        <f>H94*Group_2_rates!J90</f>
        <v>298.11272961739627</v>
      </c>
      <c r="I128" s="444">
        <f>I94*Group_2_rates!K90</f>
        <v>328.84030238322595</v>
      </c>
      <c r="J128" s="444">
        <f>J94*Group_2_rates!L90</f>
        <v>328.70545833207257</v>
      </c>
      <c r="K128" s="444">
        <f>K94*Group_2_rates!M90</f>
        <v>325.13014601302314</v>
      </c>
      <c r="L128" s="444">
        <f>L94*Group_2_rates!N90</f>
        <v>319.92688345291572</v>
      </c>
      <c r="M128" s="444">
        <f>M94*Group_2_rates!O90</f>
        <v>314.80334857164519</v>
      </c>
      <c r="N128" s="444">
        <f>N94*Group_2_rates!P90</f>
        <v>309.47706207130773</v>
      </c>
    </row>
    <row r="129" spans="1:14" ht="13.15">
      <c r="B129" s="329" t="str">
        <f t="shared" si="52"/>
        <v>30-34</v>
      </c>
      <c r="C129" s="444">
        <f>C95*Group_2_rates!E91</f>
        <v>156.0593392179303</v>
      </c>
      <c r="D129" s="444">
        <f>D95*Group_2_rates!F91</f>
        <v>160.79183278910241</v>
      </c>
      <c r="E129" s="444">
        <f>E95*Group_2_rates!G91</f>
        <v>176.26345614110377</v>
      </c>
      <c r="F129" s="444">
        <f>F95*Group_2_rates!H91</f>
        <v>190.30299998986865</v>
      </c>
      <c r="G129" s="444">
        <f>G95*Group_2_rates!I91</f>
        <v>207.86846626433979</v>
      </c>
      <c r="H129" s="444">
        <f>H95*Group_2_rates!J91</f>
        <v>231.84347269406368</v>
      </c>
      <c r="I129" s="444">
        <f>I95*Group_2_rates!K91</f>
        <v>253.60621291539647</v>
      </c>
      <c r="J129" s="444">
        <f>J95*Group_2_rates!L91</f>
        <v>261.59558045415844</v>
      </c>
      <c r="K129" s="444">
        <f>K95*Group_2_rates!M91</f>
        <v>266.21791917268007</v>
      </c>
      <c r="L129" s="444">
        <f>L95*Group_2_rates!N91</f>
        <v>268.27213224515384</v>
      </c>
      <c r="M129" s="444">
        <f>M95*Group_2_rates!O91</f>
        <v>268.77158454413888</v>
      </c>
      <c r="N129" s="444">
        <f>N95*Group_2_rates!P91</f>
        <v>267.91807250144279</v>
      </c>
    </row>
    <row r="130" spans="1:14" ht="13.15">
      <c r="B130" s="329" t="str">
        <f t="shared" si="52"/>
        <v>35-39</v>
      </c>
      <c r="C130" s="444">
        <f>C96*Group_2_rates!E92</f>
        <v>162.20175291975474</v>
      </c>
      <c r="D130" s="444">
        <f>D96*Group_2_rates!F92</f>
        <v>158.79698178882481</v>
      </c>
      <c r="E130" s="444">
        <f>E96*Group_2_rates!G92</f>
        <v>165.7998500549607</v>
      </c>
      <c r="F130" s="444">
        <f>F96*Group_2_rates!H92</f>
        <v>170.75603555959833</v>
      </c>
      <c r="G130" s="444">
        <f>G96*Group_2_rates!I92</f>
        <v>178.33641458846245</v>
      </c>
      <c r="H130" s="444">
        <f>H96*Group_2_rates!J92</f>
        <v>190.72476505266164</v>
      </c>
      <c r="I130" s="444">
        <f>I96*Group_2_rates!K92</f>
        <v>202.83608063367296</v>
      </c>
      <c r="J130" s="444">
        <f>J96*Group_2_rates!L92</f>
        <v>207.93355652335492</v>
      </c>
      <c r="K130" s="444">
        <f>K96*Group_2_rates!M92</f>
        <v>212.2779694228723</v>
      </c>
      <c r="L130" s="444">
        <f>L96*Group_2_rates!N92</f>
        <v>215.73329921398587</v>
      </c>
      <c r="M130" s="444">
        <f>M96*Group_2_rates!O92</f>
        <v>218.4388723514144</v>
      </c>
      <c r="N130" s="444">
        <f>N96*Group_2_rates!P92</f>
        <v>220.19773488798279</v>
      </c>
    </row>
    <row r="131" spans="1:14" ht="13.15">
      <c r="B131" s="329" t="str">
        <f t="shared" si="52"/>
        <v>40-44</v>
      </c>
      <c r="C131" s="444">
        <f>C97*Group_2_rates!E93</f>
        <v>171.53365897763871</v>
      </c>
      <c r="D131" s="444">
        <f>D97*Group_2_rates!F93</f>
        <v>164.5016772898681</v>
      </c>
      <c r="E131" s="444">
        <f>E97*Group_2_rates!G93</f>
        <v>166.88105943457128</v>
      </c>
      <c r="F131" s="444">
        <f>F97*Group_2_rates!H93</f>
        <v>166.37498169919007</v>
      </c>
      <c r="G131" s="444">
        <f>G97*Group_2_rates!I93</f>
        <v>167.86786801244625</v>
      </c>
      <c r="H131" s="444">
        <f>H97*Group_2_rates!J93</f>
        <v>173.26028543389489</v>
      </c>
      <c r="I131" s="444">
        <f>I97*Group_2_rates!K93</f>
        <v>178.68182536366831</v>
      </c>
      <c r="J131" s="444">
        <f>J97*Group_2_rates!L93</f>
        <v>179.21501982712778</v>
      </c>
      <c r="K131" s="444">
        <f>K97*Group_2_rates!M93</f>
        <v>179.96357142408263</v>
      </c>
      <c r="L131" s="444">
        <f>L97*Group_2_rates!N93</f>
        <v>180.89969984159961</v>
      </c>
      <c r="M131" s="444">
        <f>M97*Group_2_rates!O93</f>
        <v>182.06115354163575</v>
      </c>
      <c r="N131" s="444">
        <f>N97*Group_2_rates!P93</f>
        <v>183.14931468524776</v>
      </c>
    </row>
    <row r="132" spans="1:14" ht="13.15">
      <c r="B132" s="329" t="str">
        <f t="shared" si="52"/>
        <v>45-49</v>
      </c>
      <c r="C132" s="444">
        <f>C98*Group_2_rates!E94</f>
        <v>179.31842274879918</v>
      </c>
      <c r="D132" s="444">
        <f>D98*Group_2_rates!F94</f>
        <v>175.08968602279043</v>
      </c>
      <c r="E132" s="444">
        <f>E98*Group_2_rates!G94</f>
        <v>179.0278992457379</v>
      </c>
      <c r="F132" s="444">
        <f>F98*Group_2_rates!H94</f>
        <v>178.31124545641862</v>
      </c>
      <c r="G132" s="444">
        <f>G98*Group_2_rates!I94</f>
        <v>178.47985960881815</v>
      </c>
      <c r="H132" s="444">
        <f>H98*Group_2_rates!J94</f>
        <v>181.70533368754127</v>
      </c>
      <c r="I132" s="444">
        <f>I98*Group_2_rates!K94</f>
        <v>184.55690392495728</v>
      </c>
      <c r="J132" s="444">
        <f>J98*Group_2_rates!L94</f>
        <v>182.63640586946096</v>
      </c>
      <c r="K132" s="444">
        <f>K98*Group_2_rates!M94</f>
        <v>180.89220649706721</v>
      </c>
      <c r="L132" s="444">
        <f>L98*Group_2_rates!N94</f>
        <v>179.46397292181601</v>
      </c>
      <c r="M132" s="444">
        <f>M98*Group_2_rates!O94</f>
        <v>178.52215340795306</v>
      </c>
      <c r="N132" s="444">
        <f>N98*Group_2_rates!P94</f>
        <v>177.87345823213641</v>
      </c>
    </row>
    <row r="133" spans="1:14" ht="13.15">
      <c r="B133" s="329" t="str">
        <f t="shared" si="52"/>
        <v>50-54</v>
      </c>
      <c r="C133" s="444">
        <f>C99*Group_2_rates!E95</f>
        <v>129.74690075004855</v>
      </c>
      <c r="D133" s="444">
        <f>D99*Group_2_rates!F95</f>
        <v>131.39384081573289</v>
      </c>
      <c r="E133" s="444">
        <f>E99*Group_2_rates!G95</f>
        <v>138.26342834927399</v>
      </c>
      <c r="F133" s="444">
        <f>F99*Group_2_rates!H95</f>
        <v>140.63293819039433</v>
      </c>
      <c r="G133" s="444">
        <f>G99*Group_2_rates!I95</f>
        <v>142.70849637923473</v>
      </c>
      <c r="H133" s="444">
        <f>H99*Group_2_rates!J95</f>
        <v>146.28693348800181</v>
      </c>
      <c r="I133" s="444">
        <f>I99*Group_2_rates!K95</f>
        <v>148.96404147314223</v>
      </c>
      <c r="J133" s="444">
        <f>J99*Group_2_rates!L95</f>
        <v>147.58985031563881</v>
      </c>
      <c r="K133" s="444">
        <f>K99*Group_2_rates!M95</f>
        <v>145.93876215932005</v>
      </c>
      <c r="L133" s="444">
        <f>L99*Group_2_rates!N95</f>
        <v>144.23142341594365</v>
      </c>
      <c r="M133" s="444">
        <f>M99*Group_2_rates!O95</f>
        <v>142.70383763937559</v>
      </c>
      <c r="N133" s="444">
        <f>N99*Group_2_rates!P95</f>
        <v>141.31169026545621</v>
      </c>
    </row>
    <row r="134" spans="1:14" ht="13.15">
      <c r="B134" s="329" t="str">
        <f t="shared" si="52"/>
        <v>55-59</v>
      </c>
      <c r="C134" s="444">
        <f>C100*Group_2_rates!E96</f>
        <v>52.97646172898127</v>
      </c>
      <c r="D134" s="444">
        <f>D100*Group_2_rates!F96</f>
        <v>50.434545941453308</v>
      </c>
      <c r="E134" s="444">
        <f>E100*Group_2_rates!G96</f>
        <v>51.53669589352554</v>
      </c>
      <c r="F134" s="444">
        <f>F100*Group_2_rates!H96</f>
        <v>51.903263367118406</v>
      </c>
      <c r="G134" s="444">
        <f>G100*Group_2_rates!I96</f>
        <v>52.666461710066564</v>
      </c>
      <c r="H134" s="444">
        <f>H100*Group_2_rates!J96</f>
        <v>54.234765450375782</v>
      </c>
      <c r="I134" s="444">
        <f>I100*Group_2_rates!K96</f>
        <v>55.424502851871011</v>
      </c>
      <c r="J134" s="444">
        <f>J100*Group_2_rates!L96</f>
        <v>54.887830905594498</v>
      </c>
      <c r="K134" s="444">
        <f>K100*Group_2_rates!M96</f>
        <v>54.261587132665966</v>
      </c>
      <c r="L134" s="444">
        <f>L100*Group_2_rates!N96</f>
        <v>53.594170349146644</v>
      </c>
      <c r="M134" s="444">
        <f>M100*Group_2_rates!O96</f>
        <v>52.963433713125667</v>
      </c>
      <c r="N134" s="444">
        <f>N100*Group_2_rates!P96</f>
        <v>52.343527578333216</v>
      </c>
    </row>
    <row r="135" spans="1:14" ht="13.15">
      <c r="B135" s="329" t="str">
        <f t="shared" si="52"/>
        <v>60-64</v>
      </c>
      <c r="C135" s="444">
        <f>C101*Group_2_rates!E97</f>
        <v>19.410882368988954</v>
      </c>
      <c r="D135" s="444">
        <f>D101*Group_2_rates!F97</f>
        <v>19.317627923383959</v>
      </c>
      <c r="E135" s="444">
        <f>E101*Group_2_rates!G97</f>
        <v>19.921658491618363</v>
      </c>
      <c r="F135" s="444">
        <f>F101*Group_2_rates!H97</f>
        <v>20.05052102446702</v>
      </c>
      <c r="G135" s="444">
        <f>G101*Group_2_rates!I97</f>
        <v>20.348479718378986</v>
      </c>
      <c r="H135" s="444">
        <f>H101*Group_2_rates!J97</f>
        <v>21.052581714117906</v>
      </c>
      <c r="I135" s="444">
        <f>I101*Group_2_rates!K97</f>
        <v>21.552786386897825</v>
      </c>
      <c r="J135" s="444">
        <f>J101*Group_2_rates!L97</f>
        <v>21.185063238673042</v>
      </c>
      <c r="K135" s="444">
        <f>K101*Group_2_rates!M97</f>
        <v>20.845964167851271</v>
      </c>
      <c r="L135" s="444">
        <f>L101*Group_2_rates!N97</f>
        <v>20.531544483769004</v>
      </c>
      <c r="M135" s="444">
        <f>M101*Group_2_rates!O97</f>
        <v>20.258538205964612</v>
      </c>
      <c r="N135" s="444">
        <f>N101*Group_2_rates!P97</f>
        <v>19.995826010066153</v>
      </c>
    </row>
    <row r="136" spans="1:14" ht="13.15">
      <c r="B136" s="329" t="str">
        <f t="shared" si="52"/>
        <v>65 plus</v>
      </c>
      <c r="C136" s="444">
        <f>C102*Group_2_rates!E98</f>
        <v>6.597163614362076</v>
      </c>
      <c r="D136" s="444">
        <f>D102*Group_2_rates!F98</f>
        <v>8.8368978251143684</v>
      </c>
      <c r="E136" s="444">
        <f>E102*Group_2_rates!G98</f>
        <v>10.829116043818706</v>
      </c>
      <c r="F136" s="444">
        <f>F102*Group_2_rates!H98</f>
        <v>12.047291608873191</v>
      </c>
      <c r="G136" s="444">
        <f>G102*Group_2_rates!I98</f>
        <v>12.957025727313761</v>
      </c>
      <c r="H136" s="444">
        <f>H102*Group_2_rates!J98</f>
        <v>13.8618971760976</v>
      </c>
      <c r="I136" s="444">
        <f>I102*Group_2_rates!K98</f>
        <v>14.515713509597687</v>
      </c>
      <c r="J136" s="444">
        <f>J102*Group_2_rates!L98</f>
        <v>14.53878387905724</v>
      </c>
      <c r="K136" s="444">
        <f>K102*Group_2_rates!M98</f>
        <v>14.441118173064149</v>
      </c>
      <c r="L136" s="444">
        <f>L102*Group_2_rates!N98</f>
        <v>14.285682786812304</v>
      </c>
      <c r="M136" s="444">
        <f>M102*Group_2_rates!O98</f>
        <v>14.119124119408365</v>
      </c>
      <c r="N136" s="444">
        <f>N102*Group_2_rates!P98</f>
        <v>13.943173917557351</v>
      </c>
    </row>
    <row r="137" spans="1:14" ht="13.15">
      <c r="B137" s="329" t="str">
        <f t="shared" si="52"/>
        <v>Total</v>
      </c>
      <c r="C137" s="444">
        <f>SUM(C127:C136)</f>
        <v>1069.5798913520671</v>
      </c>
      <c r="D137" s="444">
        <f t="shared" ref="D137:N137" si="54">SUM(D127:D136)</f>
        <v>1102.6364690556279</v>
      </c>
      <c r="E137" s="444">
        <f t="shared" si="54"/>
        <v>1203.4922533116858</v>
      </c>
      <c r="F137" s="444">
        <f t="shared" si="54"/>
        <v>1282.4018623260329</v>
      </c>
      <c r="G137" s="444">
        <f t="shared" si="54"/>
        <v>1372.8936182123439</v>
      </c>
      <c r="H137" s="444">
        <f t="shared" si="54"/>
        <v>1495.6477416241446</v>
      </c>
      <c r="I137" s="444">
        <f t="shared" si="54"/>
        <v>1592.2149658149895</v>
      </c>
      <c r="J137" s="444">
        <f t="shared" si="54"/>
        <v>1593.8584378717333</v>
      </c>
      <c r="K137" s="444">
        <f t="shared" si="54"/>
        <v>1588.3482593369686</v>
      </c>
      <c r="L137" s="444">
        <f t="shared" si="54"/>
        <v>1579.0457279119689</v>
      </c>
      <c r="M137" s="444">
        <f t="shared" si="54"/>
        <v>1570.0107561926184</v>
      </c>
      <c r="N137" s="444">
        <f t="shared" si="54"/>
        <v>1559.4818218391163</v>
      </c>
    </row>
    <row r="138" spans="1:14">
      <c r="A138" s="300">
        <f>SUM(C138:N138)</f>
        <v>0</v>
      </c>
      <c r="C138" s="300">
        <f>SUM(C127:C136)-C137</f>
        <v>0</v>
      </c>
      <c r="D138" s="300">
        <f t="shared" ref="D138:N138" si="55">SUM(D127:D136)-D137</f>
        <v>0</v>
      </c>
      <c r="E138" s="300">
        <f t="shared" si="55"/>
        <v>0</v>
      </c>
      <c r="F138" s="300">
        <f t="shared" si="55"/>
        <v>0</v>
      </c>
      <c r="G138" s="300">
        <f t="shared" si="55"/>
        <v>0</v>
      </c>
      <c r="H138" s="300">
        <f t="shared" si="55"/>
        <v>0</v>
      </c>
      <c r="I138" s="300">
        <f t="shared" si="55"/>
        <v>0</v>
      </c>
      <c r="J138" s="300">
        <f t="shared" si="55"/>
        <v>0</v>
      </c>
      <c r="K138" s="300">
        <f t="shared" si="55"/>
        <v>0</v>
      </c>
      <c r="L138" s="300">
        <f t="shared" si="55"/>
        <v>0</v>
      </c>
      <c r="M138" s="300">
        <f t="shared" si="55"/>
        <v>0</v>
      </c>
      <c r="N138" s="300">
        <f t="shared" si="55"/>
        <v>0</v>
      </c>
    </row>
    <row r="140" spans="1:14" ht="15">
      <c r="B140" s="331" t="s">
        <v>164</v>
      </c>
      <c r="H140" s="316"/>
    </row>
    <row r="141" spans="1:14">
      <c r="H141" s="316"/>
    </row>
    <row r="142" spans="1:14" ht="13.15">
      <c r="B142" s="332" t="s">
        <v>46</v>
      </c>
      <c r="H142" s="316"/>
    </row>
    <row r="143" spans="1:14">
      <c r="H143" s="316"/>
    </row>
    <row r="144" spans="1:14" ht="13.15">
      <c r="B144" s="329" t="str">
        <f t="shared" ref="B144:B155" si="56">B110</f>
        <v>Age group</v>
      </c>
      <c r="C144" s="329" t="str">
        <f t="shared" ref="C144:N144" si="57">C110</f>
        <v>2018/19</v>
      </c>
      <c r="D144" s="329" t="str">
        <f t="shared" si="57"/>
        <v>2019/20</v>
      </c>
      <c r="E144" s="329" t="str">
        <f t="shared" si="57"/>
        <v>2020/21</v>
      </c>
      <c r="F144" s="329" t="str">
        <f t="shared" si="57"/>
        <v>2021/22</v>
      </c>
      <c r="G144" s="329" t="str">
        <f t="shared" si="57"/>
        <v>2022/23</v>
      </c>
      <c r="H144" s="329" t="str">
        <f t="shared" si="57"/>
        <v>2023/24</v>
      </c>
      <c r="I144" s="329" t="str">
        <f t="shared" si="57"/>
        <v>2024/25</v>
      </c>
      <c r="J144" s="329" t="str">
        <f t="shared" si="57"/>
        <v>2025/26</v>
      </c>
      <c r="K144" s="329" t="str">
        <f t="shared" si="57"/>
        <v>2026/27</v>
      </c>
      <c r="L144" s="329" t="str">
        <f t="shared" si="57"/>
        <v>2027/28</v>
      </c>
      <c r="M144" s="329" t="str">
        <f t="shared" si="57"/>
        <v>2028/29</v>
      </c>
      <c r="N144" s="329" t="str">
        <f t="shared" si="57"/>
        <v>2029/30</v>
      </c>
    </row>
    <row r="145" spans="1:14" ht="13.15">
      <c r="B145" s="329" t="str">
        <f t="shared" si="56"/>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row>
    <row r="146" spans="1:14" ht="13.15">
      <c r="B146" s="329" t="str">
        <f t="shared" si="56"/>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row>
    <row r="147" spans="1:14" ht="13.15">
      <c r="B147" s="329" t="str">
        <f t="shared" si="56"/>
        <v>30-34</v>
      </c>
      <c r="C147" s="444">
        <f>C79*Calc_SEC_retirement_rates!$G126</f>
        <v>0.11673295373297736</v>
      </c>
      <c r="D147" s="444">
        <f>D79*Calc_SEC_retirement_rates!$G126</f>
        <v>0.12226503461008044</v>
      </c>
      <c r="E147" s="444">
        <f>E79*Calc_SEC_retirement_rates!$G126</f>
        <v>0.1295780797070635</v>
      </c>
      <c r="F147" s="444">
        <f>F79*Calc_SEC_retirement_rates!$G126</f>
        <v>0.1390695922359648</v>
      </c>
      <c r="G147" s="444">
        <f>G79*Calc_SEC_retirement_rates!$G126</f>
        <v>0.15137729849267065</v>
      </c>
      <c r="H147" s="444">
        <f>H79*Calc_SEC_retirement_rates!$G126</f>
        <v>0.16791975046056049</v>
      </c>
      <c r="I147" s="444">
        <f>I79*Calc_SEC_retirement_rates!$G126</f>
        <v>0.18299682871486728</v>
      </c>
      <c r="J147" s="444">
        <f>J79*Calc_SEC_retirement_rates!$G126</f>
        <v>0.18875425266808019</v>
      </c>
      <c r="K147" s="444">
        <f>K79*Calc_SEC_retirement_rates!$G126</f>
        <v>0.19215103107242018</v>
      </c>
      <c r="L147" s="444">
        <f>L79*Calc_SEC_retirement_rates!$G126</f>
        <v>0.19373496487013411</v>
      </c>
      <c r="M147" s="444">
        <f>M79*Calc_SEC_retirement_rates!$G126</f>
        <v>0.19419997829601701</v>
      </c>
      <c r="N147" s="444">
        <f>N79*Calc_SEC_retirement_rates!$G126</f>
        <v>0.19369242488614</v>
      </c>
    </row>
    <row r="148" spans="1:14" ht="13.15">
      <c r="B148" s="329" t="str">
        <f t="shared" si="56"/>
        <v>35-39</v>
      </c>
      <c r="C148" s="444">
        <f>C80*Calc_SEC_retirement_rates!$G127</f>
        <v>0.18001651478336461</v>
      </c>
      <c r="D148" s="444">
        <f>D80*Calc_SEC_retirement_rates!$G127</f>
        <v>0.17868797688282206</v>
      </c>
      <c r="E148" s="444">
        <f>E80*Calc_SEC_retirement_rates!$G127</f>
        <v>0.1819399034567111</v>
      </c>
      <c r="F148" s="444">
        <f>F80*Calc_SEC_retirement_rates!$G127</f>
        <v>0.18853907533651568</v>
      </c>
      <c r="G148" s="444">
        <f>G80*Calc_SEC_retirement_rates!$G127</f>
        <v>0.19854204991457969</v>
      </c>
      <c r="H148" s="444">
        <f>H80*Calc_SEC_retirement_rates!$G127</f>
        <v>0.21316756366022444</v>
      </c>
      <c r="I148" s="444">
        <f>I80*Calc_SEC_retirement_rates!$G127</f>
        <v>0.22734211765050089</v>
      </c>
      <c r="J148" s="444">
        <f>J80*Calc_SEC_retirement_rates!$G127</f>
        <v>0.23419418786753979</v>
      </c>
      <c r="K148" s="444">
        <f>K80*Calc_SEC_retirement_rates!$G127</f>
        <v>0.24003923552588258</v>
      </c>
      <c r="L148" s="444">
        <f>L80*Calc_SEC_retirement_rates!$G127</f>
        <v>0.24475784350377072</v>
      </c>
      <c r="M148" s="444">
        <f>M80*Calc_SEC_retirement_rates!$G127</f>
        <v>0.24850963064255319</v>
      </c>
      <c r="N148" s="444">
        <f>N80*Calc_SEC_retirement_rates!$G127</f>
        <v>0.25111154212670278</v>
      </c>
    </row>
    <row r="149" spans="1:14" ht="13.15">
      <c r="B149" s="329" t="str">
        <f t="shared" si="56"/>
        <v>40-44</v>
      </c>
      <c r="C149" s="444">
        <f>C81*Calc_SEC_retirement_rates!$G128</f>
        <v>0.25307704223007527</v>
      </c>
      <c r="D149" s="444">
        <f>D81*Calc_SEC_retirement_rates!$G128</f>
        <v>0.2516687469222238</v>
      </c>
      <c r="E149" s="444">
        <f>E81*Calc_SEC_retirement_rates!$G128</f>
        <v>0.25347266160859278</v>
      </c>
      <c r="F149" s="444">
        <f>F81*Calc_SEC_retirement_rates!$G128</f>
        <v>0.25826063869440941</v>
      </c>
      <c r="G149" s="444">
        <f>G81*Calc_SEC_retirement_rates!$G128</f>
        <v>0.26652971067489645</v>
      </c>
      <c r="H149" s="444">
        <f>H81*Calc_SEC_retirement_rates!$G128</f>
        <v>0.27981021799698369</v>
      </c>
      <c r="I149" s="444">
        <f>I81*Calc_SEC_retirement_rates!$G128</f>
        <v>0.29248194680923456</v>
      </c>
      <c r="J149" s="444">
        <f>J81*Calc_SEC_retirement_rates!$G128</f>
        <v>0.29720593485721214</v>
      </c>
      <c r="K149" s="444">
        <f>K81*Calc_SEC_retirement_rates!$G128</f>
        <v>0.30170108203383711</v>
      </c>
      <c r="L149" s="444">
        <f>L81*Calc_SEC_retirement_rates!$G128</f>
        <v>0.30600850140995117</v>
      </c>
      <c r="M149" s="444">
        <f>M81*Calc_SEC_retirement_rates!$G128</f>
        <v>0.31025126450283552</v>
      </c>
      <c r="N149" s="444">
        <f>N81*Calc_SEC_retirement_rates!$G128</f>
        <v>0.31403074532589564</v>
      </c>
    </row>
    <row r="150" spans="1:14" ht="13.15">
      <c r="B150" s="329" t="str">
        <f t="shared" si="56"/>
        <v>45-49</v>
      </c>
      <c r="C150" s="444">
        <f>C82*Calc_SEC_retirement_rates!$G129</f>
        <v>0.58883992029832266</v>
      </c>
      <c r="D150" s="444">
        <f>D82*Calc_SEC_retirement_rates!$G129</f>
        <v>0.58554992494921154</v>
      </c>
      <c r="E150" s="444">
        <f>E82*Calc_SEC_retirement_rates!$G129</f>
        <v>0.58929796707525051</v>
      </c>
      <c r="F150" s="444">
        <f>F82*Calc_SEC_retirement_rates!$G129</f>
        <v>0.59842211176776039</v>
      </c>
      <c r="G150" s="444">
        <f>G82*Calc_SEC_retirement_rates!$G129</f>
        <v>0.61370265285331738</v>
      </c>
      <c r="H150" s="444">
        <f>H82*Calc_SEC_retirement_rates!$G129</f>
        <v>0.63842127219824851</v>
      </c>
      <c r="I150" s="444">
        <f>I82*Calc_SEC_retirement_rates!$G129</f>
        <v>0.66072078987004801</v>
      </c>
      <c r="J150" s="444">
        <f>J82*Calc_SEC_retirement_rates!$G129</f>
        <v>0.66536599157332454</v>
      </c>
      <c r="K150" s="444">
        <f>K82*Calc_SEC_retirement_rates!$G129</f>
        <v>0.6693543005077609</v>
      </c>
      <c r="L150" s="444">
        <f>L82*Calc_SEC_retirement_rates!$G129</f>
        <v>0.67325955545260274</v>
      </c>
      <c r="M150" s="444">
        <f>M82*Calc_SEC_retirement_rates!$G129</f>
        <v>0.67778004857330476</v>
      </c>
      <c r="N150" s="444">
        <f>N82*Calc_SEC_retirement_rates!$G129</f>
        <v>0.68236157992574908</v>
      </c>
    </row>
    <row r="151" spans="1:14" ht="13.15">
      <c r="B151" s="329" t="str">
        <f t="shared" si="56"/>
        <v>50-54</v>
      </c>
      <c r="C151" s="444">
        <f>C83*Calc_SEC_retirement_rates!$G130</f>
        <v>10.138481747227376</v>
      </c>
      <c r="D151" s="444">
        <f>D83*Calc_SEC_retirement_rates!$G130</f>
        <v>10.038882578898388</v>
      </c>
      <c r="E151" s="444">
        <f>E83*Calc_SEC_retirement_rates!$G130</f>
        <v>10.063038755747876</v>
      </c>
      <c r="F151" s="444">
        <f>F83*Calc_SEC_retirement_rates!$G130</f>
        <v>10.181676061030677</v>
      </c>
      <c r="G151" s="444">
        <f>G83*Calc_SEC_retirement_rates!$G130</f>
        <v>10.400952867900305</v>
      </c>
      <c r="H151" s="444">
        <f>H83*Calc_SEC_retirement_rates!$G130</f>
        <v>10.767617171708741</v>
      </c>
      <c r="I151" s="444">
        <f>I83*Calc_SEC_retirement_rates!$G130</f>
        <v>11.091756684042791</v>
      </c>
      <c r="J151" s="444">
        <f>J83*Calc_SEC_retirement_rates!$G130</f>
        <v>11.13101618088119</v>
      </c>
      <c r="K151" s="444">
        <f>K83*Calc_SEC_retirement_rates!$G130</f>
        <v>11.151345877150179</v>
      </c>
      <c r="L151" s="444">
        <f>L83*Calc_SEC_retirement_rates!$G130</f>
        <v>11.163621939924893</v>
      </c>
      <c r="M151" s="444">
        <f>M83*Calc_SEC_retirement_rates!$G130</f>
        <v>11.181846215328234</v>
      </c>
      <c r="N151" s="444">
        <f>N83*Calc_SEC_retirement_rates!$G130</f>
        <v>11.200986425137767</v>
      </c>
    </row>
    <row r="152" spans="1:14" ht="13.15">
      <c r="B152" s="329" t="str">
        <f t="shared" si="56"/>
        <v>55-59</v>
      </c>
      <c r="C152" s="444">
        <f>C84*Calc_SEC_retirement_rates!$G131</f>
        <v>38.909203128140661</v>
      </c>
      <c r="D152" s="444">
        <f>D84*Calc_SEC_retirement_rates!$G131</f>
        <v>37.967339661339423</v>
      </c>
      <c r="E152" s="444">
        <f>E84*Calc_SEC_retirement_rates!$G131</f>
        <v>37.728123702193258</v>
      </c>
      <c r="F152" s="444">
        <f>F84*Calc_SEC_retirement_rates!$G131</f>
        <v>37.979510842728168</v>
      </c>
      <c r="G152" s="444">
        <f>G84*Calc_SEC_retirement_rates!$G131</f>
        <v>38.696801738887231</v>
      </c>
      <c r="H152" s="444">
        <f>H84*Calc_SEC_retirement_rates!$G131</f>
        <v>40.033366933744936</v>
      </c>
      <c r="I152" s="444">
        <f>I84*Calc_SEC_retirement_rates!$G131</f>
        <v>41.144830842680463</v>
      </c>
      <c r="J152" s="444">
        <f>J84*Calc_SEC_retirement_rates!$G131</f>
        <v>41.03402632397097</v>
      </c>
      <c r="K152" s="444">
        <f>K84*Calc_SEC_retirement_rates!$G131</f>
        <v>40.906791851402559</v>
      </c>
      <c r="L152" s="444">
        <f>L84*Calc_SEC_retirement_rates!$G131</f>
        <v>40.780804774213927</v>
      </c>
      <c r="M152" s="444">
        <f>M84*Calc_SEC_retirement_rates!$G131</f>
        <v>40.696782761291466</v>
      </c>
      <c r="N152" s="444">
        <f>N84*Calc_SEC_retirement_rates!$G131</f>
        <v>40.621337408794481</v>
      </c>
    </row>
    <row r="153" spans="1:14" ht="13.15">
      <c r="B153" s="329" t="str">
        <f t="shared" si="56"/>
        <v>60-64</v>
      </c>
      <c r="C153" s="444">
        <f>C85*Calc_SEC_retirement_rates!$G132</f>
        <v>22.415119896545011</v>
      </c>
      <c r="D153" s="444">
        <f>D85*Calc_SEC_retirement_rates!$G132</f>
        <v>22.579157022010435</v>
      </c>
      <c r="E153" s="444">
        <f>E85*Calc_SEC_retirement_rates!$G132</f>
        <v>22.809498709442124</v>
      </c>
      <c r="F153" s="444">
        <f>F85*Calc_SEC_retirement_rates!$G132</f>
        <v>23.172648922182354</v>
      </c>
      <c r="G153" s="444">
        <f>G85*Calc_SEC_retirement_rates!$G132</f>
        <v>23.765258277520616</v>
      </c>
      <c r="H153" s="444">
        <f>H85*Calc_SEC_retirement_rates!$G132</f>
        <v>24.760506955903161</v>
      </c>
      <c r="I153" s="444">
        <f>I85*Calc_SEC_retirement_rates!$G132</f>
        <v>25.4789248021027</v>
      </c>
      <c r="J153" s="444">
        <f>J85*Calc_SEC_retirement_rates!$G132</f>
        <v>25.16107851474084</v>
      </c>
      <c r="K153" s="444">
        <f>K85*Calc_SEC_retirement_rates!$G132</f>
        <v>24.884531771353533</v>
      </c>
      <c r="L153" s="444">
        <f>L85*Calc_SEC_retirement_rates!$G132</f>
        <v>24.652781234449158</v>
      </c>
      <c r="M153" s="444">
        <f>M85*Calc_SEC_retirement_rates!$G132</f>
        <v>24.48568963121248</v>
      </c>
      <c r="N153" s="444">
        <f>N85*Calc_SEC_retirement_rates!$G132</f>
        <v>24.342426128807627</v>
      </c>
    </row>
    <row r="154" spans="1:14" ht="13.15">
      <c r="B154" s="329" t="str">
        <f t="shared" si="56"/>
        <v>65 plus</v>
      </c>
      <c r="C154" s="444">
        <f>C86*Calc_SEC_retirement_rates!$G133</f>
        <v>5.0296786900053716</v>
      </c>
      <c r="D154" s="444">
        <f>D86*Calc_SEC_retirement_rates!$G133</f>
        <v>7.122974900471025</v>
      </c>
      <c r="E154" s="444">
        <f>E86*Calc_SEC_retirement_rates!$G133</f>
        <v>8.5583930615135717</v>
      </c>
      <c r="F154" s="444">
        <f>F86*Calc_SEC_retirement_rates!$G133</f>
        <v>9.5834540895762341</v>
      </c>
      <c r="G154" s="444">
        <f>G86*Calc_SEC_retirement_rates!$G133</f>
        <v>10.404991428429518</v>
      </c>
      <c r="H154" s="444">
        <f>H86*Calc_SEC_retirement_rates!$G133</f>
        <v>11.22122829531099</v>
      </c>
      <c r="I154" s="444">
        <f>I86*Calc_SEC_retirement_rates!$G133</f>
        <v>11.799179178951674</v>
      </c>
      <c r="J154" s="444">
        <f>J86*Calc_SEC_retirement_rates!$G133</f>
        <v>11.804375106316574</v>
      </c>
      <c r="K154" s="444">
        <f>K86*Calc_SEC_retirement_rates!$G133</f>
        <v>11.722081940305808</v>
      </c>
      <c r="L154" s="444">
        <f>L86*Calc_SEC_retirement_rates!$G133</f>
        <v>11.606319160799465</v>
      </c>
      <c r="M154" s="444">
        <f>M86*Calc_SEC_retirement_rates!$G133</f>
        <v>11.496201602380104</v>
      </c>
      <c r="N154" s="444">
        <f>N86*Calc_SEC_retirement_rates!$G133</f>
        <v>11.389625888664114</v>
      </c>
    </row>
    <row r="155" spans="1:14" ht="13.15">
      <c r="B155" s="329" t="str">
        <f t="shared" si="56"/>
        <v>Total</v>
      </c>
      <c r="C155" s="444">
        <f>SUM(C145:C154)</f>
        <v>77.631149892963151</v>
      </c>
      <c r="D155" s="444">
        <f t="shared" ref="D155:N155" si="58">SUM(D145:D154)</f>
        <v>78.846525846083608</v>
      </c>
      <c r="E155" s="444">
        <f t="shared" si="58"/>
        <v>80.313342840744454</v>
      </c>
      <c r="F155" s="444">
        <f t="shared" si="58"/>
        <v>82.101581333552076</v>
      </c>
      <c r="G155" s="444">
        <f t="shared" si="58"/>
        <v>84.498156024673136</v>
      </c>
      <c r="H155" s="444">
        <f t="shared" si="58"/>
        <v>88.082038160983842</v>
      </c>
      <c r="I155" s="444">
        <f t="shared" si="58"/>
        <v>90.878233190822272</v>
      </c>
      <c r="J155" s="444">
        <f t="shared" si="58"/>
        <v>90.516016492875721</v>
      </c>
      <c r="K155" s="444">
        <f t="shared" si="58"/>
        <v>90.067997089351991</v>
      </c>
      <c r="L155" s="444">
        <f t="shared" si="58"/>
        <v>89.621287974623897</v>
      </c>
      <c r="M155" s="444">
        <f t="shared" si="58"/>
        <v>89.291261132226992</v>
      </c>
      <c r="N155" s="444">
        <f t="shared" si="58"/>
        <v>88.995572143668483</v>
      </c>
    </row>
    <row r="156" spans="1:14">
      <c r="A156" s="300">
        <f>SUM(C156:N156)</f>
        <v>0</v>
      </c>
      <c r="C156" s="300">
        <f>SUM(C145:C154)-C155</f>
        <v>0</v>
      </c>
      <c r="D156" s="300">
        <f t="shared" ref="D156:N156" si="59">SUM(D145:D154)-D155</f>
        <v>0</v>
      </c>
      <c r="E156" s="300">
        <f t="shared" si="59"/>
        <v>0</v>
      </c>
      <c r="F156" s="300">
        <f t="shared" si="59"/>
        <v>0</v>
      </c>
      <c r="G156" s="300">
        <f t="shared" si="59"/>
        <v>0</v>
      </c>
      <c r="H156" s="300">
        <f t="shared" si="59"/>
        <v>0</v>
      </c>
      <c r="I156" s="300">
        <f t="shared" si="59"/>
        <v>0</v>
      </c>
      <c r="J156" s="300">
        <f t="shared" si="59"/>
        <v>0</v>
      </c>
      <c r="K156" s="300">
        <f t="shared" si="59"/>
        <v>0</v>
      </c>
      <c r="L156" s="300">
        <f t="shared" si="59"/>
        <v>0</v>
      </c>
      <c r="M156" s="300">
        <f t="shared" si="59"/>
        <v>0</v>
      </c>
      <c r="N156" s="300">
        <f t="shared" si="59"/>
        <v>0</v>
      </c>
    </row>
    <row r="158" spans="1:14" ht="13.15">
      <c r="B158" s="332" t="s">
        <v>47</v>
      </c>
      <c r="C158" s="320"/>
      <c r="D158" s="320"/>
      <c r="E158" s="320"/>
      <c r="F158" s="320"/>
      <c r="G158" s="320"/>
      <c r="H158" s="330"/>
      <c r="I158" s="320"/>
      <c r="J158" s="320"/>
      <c r="K158" s="320"/>
      <c r="L158" s="320"/>
    </row>
    <row r="159" spans="1:14">
      <c r="C159" s="320"/>
      <c r="D159" s="320"/>
      <c r="E159" s="320"/>
      <c r="F159" s="320"/>
      <c r="G159" s="320"/>
      <c r="H159" s="330"/>
      <c r="I159" s="320"/>
      <c r="J159" s="320"/>
      <c r="K159" s="320"/>
      <c r="L159" s="320"/>
    </row>
    <row r="160" spans="1:14" ht="13.15">
      <c r="B160" s="329" t="str">
        <f t="shared" ref="B160:B171" si="60">B144</f>
        <v>Age group</v>
      </c>
      <c r="C160" s="329" t="str">
        <f t="shared" ref="C160:N160" si="61">C144</f>
        <v>2018/19</v>
      </c>
      <c r="D160" s="329" t="str">
        <f t="shared" si="61"/>
        <v>2019/20</v>
      </c>
      <c r="E160" s="329" t="str">
        <f t="shared" si="61"/>
        <v>2020/21</v>
      </c>
      <c r="F160" s="329" t="str">
        <f t="shared" si="61"/>
        <v>2021/22</v>
      </c>
      <c r="G160" s="329" t="str">
        <f t="shared" si="61"/>
        <v>2022/23</v>
      </c>
      <c r="H160" s="329" t="str">
        <f t="shared" si="61"/>
        <v>2023/24</v>
      </c>
      <c r="I160" s="329" t="str">
        <f t="shared" si="61"/>
        <v>2024/25</v>
      </c>
      <c r="J160" s="329" t="str">
        <f t="shared" si="61"/>
        <v>2025/26</v>
      </c>
      <c r="K160" s="329" t="str">
        <f t="shared" si="61"/>
        <v>2026/27</v>
      </c>
      <c r="L160" s="329" t="str">
        <f t="shared" si="61"/>
        <v>2027/28</v>
      </c>
      <c r="M160" s="329" t="str">
        <f t="shared" si="61"/>
        <v>2028/29</v>
      </c>
      <c r="N160" s="329" t="str">
        <f t="shared" si="61"/>
        <v>2029/30</v>
      </c>
    </row>
    <row r="161" spans="1:16" ht="13.15">
      <c r="B161" s="329" t="str">
        <f t="shared" si="60"/>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c r="O161" s="318"/>
      <c r="P161" s="318"/>
    </row>
    <row r="162" spans="1:16" ht="13.15">
      <c r="B162" s="329" t="str">
        <f t="shared" si="60"/>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c r="O162" s="318"/>
      <c r="P162" s="318"/>
    </row>
    <row r="163" spans="1:16" ht="13.15">
      <c r="B163" s="329" t="str">
        <f t="shared" si="60"/>
        <v>30-34</v>
      </c>
      <c r="C163" s="444">
        <f>C95*Calc_SEC_retirement_rates!$G142</f>
        <v>0.23370632628346466</v>
      </c>
      <c r="D163" s="444">
        <f>D95*Calc_SEC_retirement_rates!$G142</f>
        <v>0.24084479469950543</v>
      </c>
      <c r="E163" s="444">
        <f>E95*Calc_SEC_retirement_rates!$G142</f>
        <v>0.25431281215601098</v>
      </c>
      <c r="F163" s="444">
        <f>F95*Calc_SEC_retirement_rates!$G142</f>
        <v>0.27290958665280141</v>
      </c>
      <c r="G163" s="444">
        <f>G95*Calc_SEC_retirement_rates!$G142</f>
        <v>0.29809985764477132</v>
      </c>
      <c r="H163" s="444">
        <f>H95*Calc_SEC_retirement_rates!$G142</f>
        <v>0.33248191728167947</v>
      </c>
      <c r="I163" s="444">
        <f>I95*Calc_SEC_retirement_rates!$G142</f>
        <v>0.36369141181698589</v>
      </c>
      <c r="J163" s="444">
        <f>J95*Calc_SEC_retirement_rates!$G142</f>
        <v>0.37514879815738472</v>
      </c>
      <c r="K163" s="444">
        <f>K95*Calc_SEC_retirement_rates!$G142</f>
        <v>0.38177759827671098</v>
      </c>
      <c r="L163" s="444">
        <f>L95*Calc_SEC_retirement_rates!$G142</f>
        <v>0.38472350265307631</v>
      </c>
      <c r="M163" s="444">
        <f>M95*Calc_SEC_retirement_rates!$G142</f>
        <v>0.38543975683969472</v>
      </c>
      <c r="N163" s="444">
        <f>N95*Calc_SEC_retirement_rates!$G142</f>
        <v>0.38421575291549082</v>
      </c>
      <c r="O163" s="318"/>
      <c r="P163" s="318"/>
    </row>
    <row r="164" spans="1:16" ht="13.15">
      <c r="B164" s="329" t="str">
        <f t="shared" si="60"/>
        <v>35-39</v>
      </c>
      <c r="C164" s="444">
        <f>C96*Calc_SEC_retirement_rates!$G143</f>
        <v>0.80928822921076127</v>
      </c>
      <c r="D164" s="444">
        <f>D96*Calc_SEC_retirement_rates!$G143</f>
        <v>0.79246939365647973</v>
      </c>
      <c r="E164" s="444">
        <f>E96*Calc_SEC_retirement_rates!$G143</f>
        <v>0.79699769948582755</v>
      </c>
      <c r="F164" s="444">
        <f>F96*Calc_SEC_retirement_rates!$G143</f>
        <v>0.81586104203071597</v>
      </c>
      <c r="G164" s="444">
        <f>G96*Calc_SEC_retirement_rates!$G143</f>
        <v>0.85207959157251711</v>
      </c>
      <c r="H164" s="444">
        <f>H96*Calc_SEC_retirement_rates!$G143</f>
        <v>0.91127031057486585</v>
      </c>
      <c r="I164" s="444">
        <f>I96*Calc_SEC_retirement_rates!$G143</f>
        <v>0.96913737523178667</v>
      </c>
      <c r="J164" s="444">
        <f>J96*Calc_SEC_retirement_rates!$G143</f>
        <v>0.99349277782387158</v>
      </c>
      <c r="K164" s="444">
        <f>K96*Calc_SEC_retirement_rates!$G143</f>
        <v>1.0142500952656601</v>
      </c>
      <c r="L164" s="444">
        <f>L96*Calc_SEC_retirement_rates!$G143</f>
        <v>1.0307594324302243</v>
      </c>
      <c r="M164" s="444">
        <f>M96*Calc_SEC_retirement_rates!$G143</f>
        <v>1.0436864819014702</v>
      </c>
      <c r="N164" s="444">
        <f>N96*Calc_SEC_retirement_rates!$G143</f>
        <v>1.0520902107487156</v>
      </c>
      <c r="O164" s="318"/>
      <c r="P164" s="318"/>
    </row>
    <row r="165" spans="1:16" ht="13.15">
      <c r="B165" s="329" t="str">
        <f t="shared" si="60"/>
        <v>40-44</v>
      </c>
      <c r="C165" s="444">
        <f>C97*Calc_SEC_retirement_rates!$G144</f>
        <v>1.5438418465688906</v>
      </c>
      <c r="D165" s="444">
        <f>D97*Calc_SEC_retirement_rates!$G144</f>
        <v>1.4808680435375894</v>
      </c>
      <c r="E165" s="444">
        <f>E97*Calc_SEC_retirement_rates!$G144</f>
        <v>1.447057401615321</v>
      </c>
      <c r="F165" s="444">
        <f>F97*Calc_SEC_retirement_rates!$G144</f>
        <v>1.4339497402615033</v>
      </c>
      <c r="G165" s="444">
        <f>G97*Calc_SEC_retirement_rates!$G144</f>
        <v>1.4468166023297688</v>
      </c>
      <c r="H165" s="444">
        <f>H97*Calc_SEC_retirement_rates!$G144</f>
        <v>1.4932926739235639</v>
      </c>
      <c r="I165" s="444">
        <f>I97*Calc_SEC_retirement_rates!$G144</f>
        <v>1.5400197460753848</v>
      </c>
      <c r="J165" s="444">
        <f>J97*Calc_SEC_retirement_rates!$G144</f>
        <v>1.5446152330565281</v>
      </c>
      <c r="K165" s="444">
        <f>K97*Calc_SEC_retirement_rates!$G144</f>
        <v>1.551066836278739</v>
      </c>
      <c r="L165" s="444">
        <f>L97*Calc_SEC_retirement_rates!$G144</f>
        <v>1.5591351232738166</v>
      </c>
      <c r="M165" s="444">
        <f>M97*Calc_SEC_retirement_rates!$G144</f>
        <v>1.5691454398159022</v>
      </c>
      <c r="N165" s="444">
        <f>N97*Calc_SEC_retirement_rates!$G144</f>
        <v>1.5785240637731164</v>
      </c>
      <c r="O165" s="318"/>
      <c r="P165" s="318"/>
    </row>
    <row r="166" spans="1:16" ht="13.15">
      <c r="B166" s="329" t="str">
        <f t="shared" si="60"/>
        <v>45-49</v>
      </c>
      <c r="C166" s="444">
        <f>C98*Calc_SEC_retirement_rates!$G145</f>
        <v>3.6705582679506001</v>
      </c>
      <c r="D166" s="444">
        <f>D98*Calc_SEC_retirement_rates!$G145</f>
        <v>3.5847621907393439</v>
      </c>
      <c r="E166" s="444">
        <f>E98*Calc_SEC_retirement_rates!$G145</f>
        <v>3.5306379244930866</v>
      </c>
      <c r="F166" s="444">
        <f>F98*Calc_SEC_retirement_rates!$G145</f>
        <v>3.4952512354125034</v>
      </c>
      <c r="G166" s="444">
        <f>G98*Calc_SEC_retirement_rates!$G145</f>
        <v>3.4985564045451283</v>
      </c>
      <c r="H166" s="444">
        <f>H98*Calc_SEC_retirement_rates!$G145</f>
        <v>3.5617820425557349</v>
      </c>
      <c r="I166" s="444">
        <f>I98*Calc_SEC_retirement_rates!$G145</f>
        <v>3.6176784296270146</v>
      </c>
      <c r="J166" s="444">
        <f>J98*Calc_SEC_retirement_rates!$G145</f>
        <v>3.5800328891906905</v>
      </c>
      <c r="K166" s="444">
        <f>K98*Calc_SEC_retirement_rates!$G145</f>
        <v>3.5458431498079608</v>
      </c>
      <c r="L166" s="444">
        <f>L98*Calc_SEC_retirement_rates!$G145</f>
        <v>3.5178469617067765</v>
      </c>
      <c r="M166" s="444">
        <f>M98*Calc_SEC_retirement_rates!$G145</f>
        <v>3.4993854462205327</v>
      </c>
      <c r="N166" s="444">
        <f>N98*Calc_SEC_retirement_rates!$G145</f>
        <v>3.48666974447735</v>
      </c>
      <c r="O166" s="318"/>
      <c r="P166" s="318"/>
    </row>
    <row r="167" spans="1:16" ht="13.15">
      <c r="B167" s="329" t="str">
        <f t="shared" si="60"/>
        <v>50-54</v>
      </c>
      <c r="C167" s="444">
        <f>C99*Calc_SEC_retirement_rates!$G146</f>
        <v>38.968603213353823</v>
      </c>
      <c r="D167" s="444">
        <f>D99*Calc_SEC_retirement_rates!$G146</f>
        <v>39.471663376484351</v>
      </c>
      <c r="E167" s="444">
        <f>E99*Calc_SEC_retirement_rates!$G146</f>
        <v>40.008329823941033</v>
      </c>
      <c r="F167" s="444">
        <f>F99*Calc_SEC_retirement_rates!$G146</f>
        <v>40.448027637868996</v>
      </c>
      <c r="G167" s="444">
        <f>G99*Calc_SEC_retirement_rates!$G146</f>
        <v>41.044987610877342</v>
      </c>
      <c r="H167" s="444">
        <f>H99*Calc_SEC_retirement_rates!$G146</f>
        <v>42.074196876773726</v>
      </c>
      <c r="I167" s="444">
        <f>I99*Calc_SEC_retirement_rates!$G146</f>
        <v>42.844171103052922</v>
      </c>
      <c r="J167" s="444">
        <f>J99*Calc_SEC_retirement_rates!$G146</f>
        <v>42.448934235832226</v>
      </c>
      <c r="K167" s="444">
        <f>K99*Calc_SEC_retirement_rates!$G146</f>
        <v>41.974057864487946</v>
      </c>
      <c r="L167" s="444">
        <f>L99*Calc_SEC_retirement_rates!$G146</f>
        <v>41.483003026496867</v>
      </c>
      <c r="M167" s="444">
        <f>M99*Calc_SEC_retirement_rates!$G146</f>
        <v>41.043647691218375</v>
      </c>
      <c r="N167" s="444">
        <f>N99*Calc_SEC_retirement_rates!$G146</f>
        <v>40.643246361481204</v>
      </c>
      <c r="O167" s="318"/>
      <c r="P167" s="318"/>
    </row>
    <row r="168" spans="1:16" ht="13.15">
      <c r="B168" s="329" t="str">
        <f t="shared" si="60"/>
        <v>55-59</v>
      </c>
      <c r="C168" s="444">
        <f>C100*Calc_SEC_retirement_rates!$G147</f>
        <v>169.31090253027355</v>
      </c>
      <c r="D168" s="444">
        <f>D100*Calc_SEC_retirement_rates!$G147</f>
        <v>161.22139157338276</v>
      </c>
      <c r="E168" s="444">
        <f>E100*Calc_SEC_retirement_rates!$G147</f>
        <v>158.68789593343161</v>
      </c>
      <c r="F168" s="444">
        <f>F100*Calc_SEC_retirement_rates!$G147</f>
        <v>158.85068529406686</v>
      </c>
      <c r="G168" s="444">
        <f>G100*Calc_SEC_retirement_rates!$G147</f>
        <v>161.18646481789185</v>
      </c>
      <c r="H168" s="444">
        <f>H100*Calc_SEC_retirement_rates!$G147</f>
        <v>165.98628100931833</v>
      </c>
      <c r="I168" s="444">
        <f>I100*Calc_SEC_retirement_rates!$G147</f>
        <v>169.62748946688188</v>
      </c>
      <c r="J168" s="444">
        <f>J100*Calc_SEC_retirement_rates!$G147</f>
        <v>167.98499724358686</v>
      </c>
      <c r="K168" s="444">
        <f>K100*Calc_SEC_retirement_rates!$G147</f>
        <v>166.06836915438157</v>
      </c>
      <c r="L168" s="444">
        <f>L100*Calc_SEC_retirement_rates!$G147</f>
        <v>164.02573047309258</v>
      </c>
      <c r="M168" s="444">
        <f>M100*Calc_SEC_retirement_rates!$G147</f>
        <v>162.09535191166515</v>
      </c>
      <c r="N168" s="444">
        <f>N100*Calc_SEC_retirement_rates!$G147</f>
        <v>160.19812025528032</v>
      </c>
      <c r="O168" s="318"/>
      <c r="P168" s="318"/>
    </row>
    <row r="169" spans="1:16" ht="13.15">
      <c r="B169" s="329" t="str">
        <f t="shared" si="60"/>
        <v>60-64</v>
      </c>
      <c r="C169" s="444">
        <f>C101*Calc_SEC_retirement_rates!$G148</f>
        <v>108.72165630960899</v>
      </c>
      <c r="D169" s="444">
        <f>D101*Calc_SEC_retirement_rates!$G148</f>
        <v>108.22239807174809</v>
      </c>
      <c r="E169" s="444">
        <f>E101*Calc_SEC_retirement_rates!$G148</f>
        <v>107.50323345736597</v>
      </c>
      <c r="F169" s="444">
        <f>F101*Calc_SEC_retirement_rates!$G148</f>
        <v>107.54467136443381</v>
      </c>
      <c r="G169" s="444">
        <f>G101*Calc_SEC_retirement_rates!$G148</f>
        <v>109.14282783018531</v>
      </c>
      <c r="H169" s="444">
        <f>H101*Calc_SEC_retirement_rates!$G148</f>
        <v>112.9194088799437</v>
      </c>
      <c r="I169" s="444">
        <f>I101*Calc_SEC_retirement_rates!$G148</f>
        <v>115.60234899324186</v>
      </c>
      <c r="J169" s="444">
        <f>J101*Calc_SEC_retirement_rates!$G148</f>
        <v>113.62999799644372</v>
      </c>
      <c r="K169" s="444">
        <f>K101*Calc_SEC_retirement_rates!$G148</f>
        <v>111.81117752354874</v>
      </c>
      <c r="L169" s="444">
        <f>L101*Calc_SEC_retirement_rates!$G148</f>
        <v>110.12472949789024</v>
      </c>
      <c r="M169" s="444">
        <f>M101*Calc_SEC_retirement_rates!$G148</f>
        <v>108.66040992279925</v>
      </c>
      <c r="N169" s="444">
        <f>N101*Calc_SEC_retirement_rates!$G148</f>
        <v>107.25130455656702</v>
      </c>
      <c r="O169" s="318"/>
      <c r="P169" s="318"/>
    </row>
    <row r="170" spans="1:16" ht="13.15">
      <c r="B170" s="329" t="str">
        <f t="shared" si="60"/>
        <v>65 plus</v>
      </c>
      <c r="C170" s="444">
        <f>C102*Calc_SEC_retirement_rates!$G149</f>
        <v>24.036546625832589</v>
      </c>
      <c r="D170" s="444">
        <f>D102*Calc_SEC_retirement_rates!$G149</f>
        <v>32.2038076883223</v>
      </c>
      <c r="E170" s="444">
        <f>E102*Calc_SEC_retirement_rates!$G149</f>
        <v>38.013081645125688</v>
      </c>
      <c r="F170" s="444">
        <f>F102*Calc_SEC_retirement_rates!$G149</f>
        <v>42.033610122988648</v>
      </c>
      <c r="G170" s="444">
        <f>G102*Calc_SEC_retirement_rates!$G149</f>
        <v>45.207718502829572</v>
      </c>
      <c r="H170" s="444">
        <f>H102*Calc_SEC_retirement_rates!$G149</f>
        <v>48.364860782144021</v>
      </c>
      <c r="I170" s="444">
        <f>I102*Calc_SEC_retirement_rates!$G149</f>
        <v>50.646059058621624</v>
      </c>
      <c r="J170" s="444">
        <f>J102*Calc_SEC_retirement_rates!$G149</f>
        <v>50.726552745230983</v>
      </c>
      <c r="K170" s="444">
        <f>K102*Calc_SEC_retirement_rates!$G149</f>
        <v>50.38579215427157</v>
      </c>
      <c r="L170" s="444">
        <f>L102*Calc_SEC_retirement_rates!$G149</f>
        <v>49.843470225232011</v>
      </c>
      <c r="M170" s="444">
        <f>M102*Calc_SEC_retirement_rates!$G149</f>
        <v>49.262338605316273</v>
      </c>
      <c r="N170" s="444">
        <f>N102*Calc_SEC_retirement_rates!$G149</f>
        <v>48.648439446419886</v>
      </c>
      <c r="O170" s="318"/>
      <c r="P170" s="318"/>
    </row>
    <row r="171" spans="1:16" ht="13.15">
      <c r="B171" s="329" t="str">
        <f t="shared" si="60"/>
        <v>Total</v>
      </c>
      <c r="C171" s="444">
        <f>SUM(C161:C170)</f>
        <v>347.29510334908269</v>
      </c>
      <c r="D171" s="444">
        <f t="shared" ref="D171:N171" si="62">SUM(D161:D170)</f>
        <v>347.2182051325704</v>
      </c>
      <c r="E171" s="444">
        <f t="shared" si="62"/>
        <v>350.24154669761452</v>
      </c>
      <c r="F171" s="444">
        <f t="shared" si="62"/>
        <v>354.89496602371582</v>
      </c>
      <c r="G171" s="444">
        <f t="shared" si="62"/>
        <v>362.67755121787621</v>
      </c>
      <c r="H171" s="444">
        <f t="shared" si="62"/>
        <v>375.64357449251565</v>
      </c>
      <c r="I171" s="444">
        <f t="shared" si="62"/>
        <v>385.21059558454942</v>
      </c>
      <c r="J171" s="444">
        <f t="shared" si="62"/>
        <v>381.28377191932231</v>
      </c>
      <c r="K171" s="444">
        <f t="shared" si="62"/>
        <v>376.73233437631893</v>
      </c>
      <c r="L171" s="444">
        <f t="shared" si="62"/>
        <v>371.96939824277558</v>
      </c>
      <c r="M171" s="444">
        <f t="shared" si="62"/>
        <v>367.5594052557766</v>
      </c>
      <c r="N171" s="444">
        <f t="shared" si="62"/>
        <v>363.24261039166311</v>
      </c>
      <c r="O171" s="318"/>
      <c r="P171" s="318"/>
    </row>
    <row r="172" spans="1:16">
      <c r="A172" s="300">
        <f>SUM(C172:N172)</f>
        <v>0</v>
      </c>
      <c r="C172" s="300">
        <f>SUM(C161:C170)-C171</f>
        <v>0</v>
      </c>
      <c r="D172" s="300">
        <f t="shared" ref="D172:N172" si="63">SUM(D161:D170)-D171</f>
        <v>0</v>
      </c>
      <c r="E172" s="300">
        <f t="shared" si="63"/>
        <v>0</v>
      </c>
      <c r="F172" s="300">
        <f t="shared" si="63"/>
        <v>0</v>
      </c>
      <c r="G172" s="300">
        <f t="shared" si="63"/>
        <v>0</v>
      </c>
      <c r="H172" s="300">
        <f t="shared" si="63"/>
        <v>0</v>
      </c>
      <c r="I172" s="300">
        <f t="shared" si="63"/>
        <v>0</v>
      </c>
      <c r="J172" s="300">
        <f t="shared" si="63"/>
        <v>0</v>
      </c>
      <c r="K172" s="300">
        <f t="shared" si="63"/>
        <v>0</v>
      </c>
      <c r="L172" s="300">
        <f t="shared" si="63"/>
        <v>0</v>
      </c>
      <c r="M172" s="300">
        <f t="shared" si="63"/>
        <v>0</v>
      </c>
      <c r="N172" s="300">
        <f t="shared" si="63"/>
        <v>0</v>
      </c>
    </row>
    <row r="174" spans="1:16" ht="15">
      <c r="B174" s="331" t="s">
        <v>516</v>
      </c>
      <c r="H174" s="316"/>
    </row>
    <row r="175" spans="1:16">
      <c r="H175" s="316"/>
    </row>
    <row r="176" spans="1:16" ht="13.15">
      <c r="B176" s="332" t="s">
        <v>46</v>
      </c>
      <c r="H176" s="316"/>
    </row>
    <row r="177" spans="1:14">
      <c r="H177" s="316"/>
    </row>
    <row r="178" spans="1:14" ht="13.15">
      <c r="B178" s="329" t="str">
        <f t="shared" ref="B178:B189" si="64">B144</f>
        <v>Age group</v>
      </c>
      <c r="C178" s="329" t="str">
        <f t="shared" ref="C178:N178" si="65">C144</f>
        <v>2018/19</v>
      </c>
      <c r="D178" s="329" t="str">
        <f t="shared" si="65"/>
        <v>2019/20</v>
      </c>
      <c r="E178" s="329" t="str">
        <f t="shared" si="65"/>
        <v>2020/21</v>
      </c>
      <c r="F178" s="329" t="str">
        <f t="shared" si="65"/>
        <v>2021/22</v>
      </c>
      <c r="G178" s="329" t="str">
        <f t="shared" si="65"/>
        <v>2022/23</v>
      </c>
      <c r="H178" s="329" t="str">
        <f t="shared" si="65"/>
        <v>2023/24</v>
      </c>
      <c r="I178" s="329" t="str">
        <f t="shared" si="65"/>
        <v>2024/25</v>
      </c>
      <c r="J178" s="329" t="str">
        <f t="shared" si="65"/>
        <v>2025/26</v>
      </c>
      <c r="K178" s="329" t="str">
        <f t="shared" si="65"/>
        <v>2026/27</v>
      </c>
      <c r="L178" s="329" t="str">
        <f t="shared" si="65"/>
        <v>2027/28</v>
      </c>
      <c r="M178" s="329" t="str">
        <f t="shared" si="65"/>
        <v>2028/29</v>
      </c>
      <c r="N178" s="329" t="str">
        <f t="shared" si="65"/>
        <v>2029/30</v>
      </c>
    </row>
    <row r="179" spans="1:14" ht="13.15">
      <c r="B179" s="329" t="str">
        <f t="shared" si="64"/>
        <v>20-24</v>
      </c>
      <c r="C179" s="444">
        <f>C77*Calc_SEC_death_rates!$G124</f>
        <v>1.1819961934096084E-2</v>
      </c>
      <c r="D179" s="444">
        <f>D77*Calc_SEC_death_rates!$G124</f>
        <v>2.2532681737452487E-2</v>
      </c>
      <c r="E179" s="444">
        <f>E77*Calc_SEC_death_rates!$G124</f>
        <v>3.2459081901047973E-2</v>
      </c>
      <c r="F179" s="444">
        <f>F77*Calc_SEC_death_rates!$G124</f>
        <v>4.1457648785056124E-2</v>
      </c>
      <c r="G179" s="444">
        <f>G77*Calc_SEC_death_rates!$G124</f>
        <v>5.0170797355486955E-2</v>
      </c>
      <c r="H179" s="444">
        <f>H77*Calc_SEC_death_rates!$G124</f>
        <v>5.9907626557537667E-2</v>
      </c>
      <c r="I179" s="444">
        <f>I77*Calc_SEC_death_rates!$G124</f>
        <v>6.5947932849064889E-2</v>
      </c>
      <c r="J179" s="444">
        <f>J77*Calc_SEC_death_rates!$G124</f>
        <v>6.3509776149091077E-2</v>
      </c>
      <c r="K179" s="444">
        <f>K77*Calc_SEC_death_rates!$G124</f>
        <v>6.1208099732288877E-2</v>
      </c>
      <c r="L179" s="444">
        <f>L77*Calc_SEC_death_rates!$G124</f>
        <v>5.9191938392823225E-2</v>
      </c>
      <c r="M179" s="444">
        <f>M77*Calc_SEC_death_rates!$G124</f>
        <v>5.7663269249819543E-2</v>
      </c>
      <c r="N179" s="444">
        <f>N77*Calc_SEC_death_rates!$G124</f>
        <v>5.633787233443513E-2</v>
      </c>
    </row>
    <row r="180" spans="1:14" ht="13.15">
      <c r="B180" s="329" t="str">
        <f t="shared" si="64"/>
        <v>25-29</v>
      </c>
      <c r="C180" s="444">
        <f>C78*Calc_SEC_death_rates!$G125</f>
        <v>7.3211695741549274E-2</v>
      </c>
      <c r="D180" s="444">
        <f>D78*Calc_SEC_death_rates!$G125</f>
        <v>7.3751873352241995E-2</v>
      </c>
      <c r="E180" s="444">
        <f>E78*Calc_SEC_death_rates!$G125</f>
        <v>7.967408038384495E-2</v>
      </c>
      <c r="F180" s="444">
        <f>F78*Calc_SEC_death_rates!$G125</f>
        <v>8.8658055100886854E-2</v>
      </c>
      <c r="G180" s="444">
        <f>G78*Calc_SEC_death_rates!$G125</f>
        <v>0.10011230875710407</v>
      </c>
      <c r="H180" s="444">
        <f>H78*Calc_SEC_death_rates!$G125</f>
        <v>0.11497620363822975</v>
      </c>
      <c r="I180" s="444">
        <f>I78*Calc_SEC_death_rates!$G125</f>
        <v>0.12622366320523914</v>
      </c>
      <c r="J180" s="444">
        <f>J78*Calc_SEC_death_rates!$G125</f>
        <v>0.12591959407678352</v>
      </c>
      <c r="K180" s="444">
        <f>K78*Calc_SEC_death_rates!$G125</f>
        <v>0.1243923027325561</v>
      </c>
      <c r="L180" s="444">
        <f>L78*Calc_SEC_death_rates!$G125</f>
        <v>0.12230023239859723</v>
      </c>
      <c r="M180" s="444">
        <f>M78*Calc_SEC_death_rates!$G125</f>
        <v>0.1202722161200952</v>
      </c>
      <c r="N180" s="444">
        <f>N78*Calc_SEC_death_rates!$G125</f>
        <v>0.11819028914498819</v>
      </c>
    </row>
    <row r="181" spans="1:14" ht="13.15">
      <c r="B181" s="329" t="str">
        <f t="shared" si="64"/>
        <v>30-34</v>
      </c>
      <c r="C181" s="444">
        <f>C79*Calc_SEC_death_rates!$G126</f>
        <v>0.15972754310268752</v>
      </c>
      <c r="D181" s="444">
        <f>D79*Calc_SEC_death_rates!$G126</f>
        <v>0.16729717668504593</v>
      </c>
      <c r="E181" s="444">
        <f>E79*Calc_SEC_death_rates!$G126</f>
        <v>0.17730373172015826</v>
      </c>
      <c r="F181" s="444">
        <f>F79*Calc_SEC_death_rates!$G126</f>
        <v>0.19029111812723665</v>
      </c>
      <c r="G181" s="444">
        <f>G79*Calc_SEC_death_rates!$G126</f>
        <v>0.20713194686279734</v>
      </c>
      <c r="H181" s="444">
        <f>H79*Calc_SEC_death_rates!$G126</f>
        <v>0.22976724499608539</v>
      </c>
      <c r="I181" s="444">
        <f>I79*Calc_SEC_death_rates!$G126</f>
        <v>0.25039744914765782</v>
      </c>
      <c r="J181" s="444">
        <f>J79*Calc_SEC_death_rates!$G126</f>
        <v>0.25827542321786645</v>
      </c>
      <c r="K181" s="444">
        <f>K79*Calc_SEC_death_rates!$G126</f>
        <v>0.26292328872318538</v>
      </c>
      <c r="L181" s="444">
        <f>L79*Calc_SEC_death_rates!$G126</f>
        <v>0.26509061033936654</v>
      </c>
      <c r="M181" s="444">
        <f>M79*Calc_SEC_death_rates!$G126</f>
        <v>0.2657268955497617</v>
      </c>
      <c r="N181" s="444">
        <f>N79*Calc_SEC_death_rates!$G126</f>
        <v>0.26503240220781737</v>
      </c>
    </row>
    <row r="182" spans="1:14" ht="13.15">
      <c r="B182" s="329" t="str">
        <f t="shared" si="64"/>
        <v>35-39</v>
      </c>
      <c r="C182" s="444">
        <f>C80*Calc_SEC_death_rates!$G127</f>
        <v>0.21237907951891033</v>
      </c>
      <c r="D182" s="444">
        <f>D80*Calc_SEC_death_rates!$G127</f>
        <v>0.21081170301035632</v>
      </c>
      <c r="E182" s="444">
        <f>E80*Calc_SEC_death_rates!$G127</f>
        <v>0.21464824641448105</v>
      </c>
      <c r="F182" s="444">
        <f>F80*Calc_SEC_death_rates!$G127</f>
        <v>0.22243378793052804</v>
      </c>
      <c r="G182" s="444">
        <f>G80*Calc_SEC_death_rates!$G127</f>
        <v>0.23423505258614513</v>
      </c>
      <c r="H182" s="444">
        <f>H80*Calc_SEC_death_rates!$G127</f>
        <v>0.2514898758479398</v>
      </c>
      <c r="I182" s="444">
        <f>I80*Calc_SEC_death_rates!$G127</f>
        <v>0.26821266782438019</v>
      </c>
      <c r="J182" s="444">
        <f>J80*Calc_SEC_death_rates!$G127</f>
        <v>0.27629657261081003</v>
      </c>
      <c r="K182" s="444">
        <f>K80*Calc_SEC_death_rates!$G127</f>
        <v>0.28319241682219748</v>
      </c>
      <c r="L182" s="444">
        <f>L80*Calc_SEC_death_rates!$G127</f>
        <v>0.28875931506017555</v>
      </c>
      <c r="M182" s="444">
        <f>M80*Calc_SEC_death_rates!$G127</f>
        <v>0.29318558172823317</v>
      </c>
      <c r="N182" s="444">
        <f>N80*Calc_SEC_death_rates!$G127</f>
        <v>0.29625525323397461</v>
      </c>
    </row>
    <row r="183" spans="1:14" ht="13.15">
      <c r="B183" s="329" t="str">
        <f t="shared" si="64"/>
        <v>40-44</v>
      </c>
      <c r="C183" s="444">
        <f>C81*Calc_SEC_death_rates!$G128</f>
        <v>0.25707828931809729</v>
      </c>
      <c r="D183" s="444">
        <f>D81*Calc_SEC_death_rates!$G128</f>
        <v>0.25564772831024407</v>
      </c>
      <c r="E183" s="444">
        <f>E81*Calc_SEC_death_rates!$G128</f>
        <v>0.25748016359382836</v>
      </c>
      <c r="F183" s="444">
        <f>F81*Calc_SEC_death_rates!$G128</f>
        <v>0.26234384047131043</v>
      </c>
      <c r="G183" s="444">
        <f>G81*Calc_SEC_death_rates!$G128</f>
        <v>0.27074364971619341</v>
      </c>
      <c r="H183" s="444">
        <f>H81*Calc_SEC_death_rates!$G128</f>
        <v>0.28423412705682405</v>
      </c>
      <c r="I183" s="444">
        <f>I81*Calc_SEC_death_rates!$G128</f>
        <v>0.29710620086111145</v>
      </c>
      <c r="J183" s="444">
        <f>J81*Calc_SEC_death_rates!$G128</f>
        <v>0.30190487700902202</v>
      </c>
      <c r="K183" s="444">
        <f>K81*Calc_SEC_death_rates!$G128</f>
        <v>0.30647109422183916</v>
      </c>
      <c r="L183" s="444">
        <f>L81*Calc_SEC_death_rates!$G128</f>
        <v>0.31084661558414561</v>
      </c>
      <c r="M183" s="444">
        <f>M81*Calc_SEC_death_rates!$G128</f>
        <v>0.31515645842207912</v>
      </c>
      <c r="N183" s="444">
        <f>N81*Calc_SEC_death_rates!$G128</f>
        <v>0.31899569431618097</v>
      </c>
    </row>
    <row r="184" spans="1:14" ht="13.15">
      <c r="B184" s="329" t="str">
        <f t="shared" si="64"/>
        <v>45-49</v>
      </c>
      <c r="C184" s="444">
        <f>C82*Calc_SEC_death_rates!$G129</f>
        <v>0.30848776774618253</v>
      </c>
      <c r="D184" s="444">
        <f>D82*Calc_SEC_death_rates!$G129</f>
        <v>0.30676416972547016</v>
      </c>
      <c r="E184" s="444">
        <f>E82*Calc_SEC_death_rates!$G129</f>
        <v>0.30872773420033567</v>
      </c>
      <c r="F184" s="444">
        <f>F82*Calc_SEC_death_rates!$G129</f>
        <v>0.31350778890070236</v>
      </c>
      <c r="G184" s="444">
        <f>G82*Calc_SEC_death_rates!$G129</f>
        <v>0.32151312251845221</v>
      </c>
      <c r="H184" s="444">
        <f>H82*Calc_SEC_death_rates!$G129</f>
        <v>0.33446297771784522</v>
      </c>
      <c r="I184" s="444">
        <f>I82*Calc_SEC_death_rates!$G129</f>
        <v>0.34614548800842609</v>
      </c>
      <c r="J184" s="444">
        <f>J82*Calc_SEC_death_rates!$G129</f>
        <v>0.34857906605702133</v>
      </c>
      <c r="K184" s="444">
        <f>K82*Calc_SEC_death_rates!$G129</f>
        <v>0.35066850408228817</v>
      </c>
      <c r="L184" s="444">
        <f>L82*Calc_SEC_death_rates!$G129</f>
        <v>0.35271443089343857</v>
      </c>
      <c r="M184" s="444">
        <f>M82*Calc_SEC_death_rates!$G129</f>
        <v>0.35508267527335563</v>
      </c>
      <c r="N184" s="444">
        <f>N82*Calc_SEC_death_rates!$G129</f>
        <v>0.35748289701623387</v>
      </c>
    </row>
    <row r="185" spans="1:14" ht="13.15">
      <c r="B185" s="329" t="str">
        <f t="shared" si="64"/>
        <v>50-54</v>
      </c>
      <c r="C185" s="444">
        <f>C83*Calc_SEC_death_rates!$G130</f>
        <v>0.31080382707527748</v>
      </c>
      <c r="D185" s="444">
        <f>D83*Calc_SEC_death_rates!$G130</f>
        <v>0.30775052940586756</v>
      </c>
      <c r="E185" s="444">
        <f>E83*Calc_SEC_death_rates!$G130</f>
        <v>0.30849105766241652</v>
      </c>
      <c r="F185" s="444">
        <f>F83*Calc_SEC_death_rates!$G130</f>
        <v>0.31212798569908989</v>
      </c>
      <c r="G185" s="444">
        <f>G83*Calc_SEC_death_rates!$G130</f>
        <v>0.31885010371075029</v>
      </c>
      <c r="H185" s="444">
        <f>H83*Calc_SEC_death_rates!$G130</f>
        <v>0.33009051146773222</v>
      </c>
      <c r="I185" s="444">
        <f>I83*Calc_SEC_death_rates!$G130</f>
        <v>0.34002728538038313</v>
      </c>
      <c r="J185" s="444">
        <f>J83*Calc_SEC_death_rates!$G130</f>
        <v>0.34123081882559164</v>
      </c>
      <c r="K185" s="444">
        <f>K83*Calc_SEC_death_rates!$G130</f>
        <v>0.34185404304803579</v>
      </c>
      <c r="L185" s="444">
        <f>L83*Calc_SEC_death_rates!$G130</f>
        <v>0.34223037624929054</v>
      </c>
      <c r="M185" s="444">
        <f>M83*Calc_SEC_death_rates!$G130</f>
        <v>0.34278905699481554</v>
      </c>
      <c r="N185" s="444">
        <f>N83*Calc_SEC_death_rates!$G130</f>
        <v>0.34337581649275062</v>
      </c>
    </row>
    <row r="186" spans="1:14" ht="13.15">
      <c r="B186" s="329" t="str">
        <f t="shared" si="64"/>
        <v>55-59</v>
      </c>
      <c r="C186" s="444">
        <f>C84*Calc_SEC_death_rates!$G131</f>
        <v>0.21797298486017153</v>
      </c>
      <c r="D186" s="444">
        <f>D84*Calc_SEC_death_rates!$G131</f>
        <v>0.21269657787457247</v>
      </c>
      <c r="E186" s="444">
        <f>E84*Calc_SEC_death_rates!$G131</f>
        <v>0.21135646776053196</v>
      </c>
      <c r="F186" s="444">
        <f>F84*Calc_SEC_death_rates!$G131</f>
        <v>0.21276476196787922</v>
      </c>
      <c r="G186" s="444">
        <f>G84*Calc_SEC_death_rates!$G131</f>
        <v>0.21678309246757888</v>
      </c>
      <c r="H186" s="444">
        <f>H84*Calc_SEC_death_rates!$G131</f>
        <v>0.22427065534631194</v>
      </c>
      <c r="I186" s="444">
        <f>I84*Calc_SEC_death_rates!$G131</f>
        <v>0.23049717982683549</v>
      </c>
      <c r="J186" s="444">
        <f>J84*Calc_SEC_death_rates!$G131</f>
        <v>0.22987644257864356</v>
      </c>
      <c r="K186" s="444">
        <f>K84*Calc_SEC_death_rates!$G131</f>
        <v>0.22916366319656495</v>
      </c>
      <c r="L186" s="444">
        <f>L84*Calc_SEC_death_rates!$G131</f>
        <v>0.22845787183974445</v>
      </c>
      <c r="M186" s="444">
        <f>M84*Calc_SEC_death_rates!$G131</f>
        <v>0.22798717268688973</v>
      </c>
      <c r="N186" s="444">
        <f>N84*Calc_SEC_death_rates!$G131</f>
        <v>0.22756452078565606</v>
      </c>
    </row>
    <row r="187" spans="1:14" ht="13.15">
      <c r="B187" s="329" t="str">
        <f t="shared" si="64"/>
        <v>60-64</v>
      </c>
      <c r="C187" s="444">
        <f>C85*Calc_SEC_death_rates!$G132</f>
        <v>1.6582840748526936E-2</v>
      </c>
      <c r="D187" s="444">
        <f>D85*Calc_SEC_death_rates!$G132</f>
        <v>1.6704196402255046E-2</v>
      </c>
      <c r="E187" s="444">
        <f>E85*Calc_SEC_death_rates!$G132</f>
        <v>1.6874604570404773E-2</v>
      </c>
      <c r="F187" s="444">
        <f>F85*Calc_SEC_death_rates!$G132</f>
        <v>1.7143265285737064E-2</v>
      </c>
      <c r="G187" s="444">
        <f>G85*Calc_SEC_death_rates!$G132</f>
        <v>1.7581681257233889E-2</v>
      </c>
      <c r="H187" s="444">
        <f>H85*Calc_SEC_death_rates!$G132</f>
        <v>1.8317972225784254E-2</v>
      </c>
      <c r="I187" s="444">
        <f>I85*Calc_SEC_death_rates!$G132</f>
        <v>1.884946207680499E-2</v>
      </c>
      <c r="J187" s="444">
        <f>J85*Calc_SEC_death_rates!$G132</f>
        <v>1.8614317478419653E-2</v>
      </c>
      <c r="K187" s="444">
        <f>K85*Calc_SEC_death_rates!$G132</f>
        <v>1.8409726531492695E-2</v>
      </c>
      <c r="L187" s="444">
        <f>L85*Calc_SEC_death_rates!$G132</f>
        <v>1.8238276088014885E-2</v>
      </c>
      <c r="M187" s="444">
        <f>M85*Calc_SEC_death_rates!$G132</f>
        <v>1.8114660713228651E-2</v>
      </c>
      <c r="N187" s="444">
        <f>N85*Calc_SEC_death_rates!$G132</f>
        <v>1.800867351099994E-2</v>
      </c>
    </row>
    <row r="188" spans="1:14" ht="13.15">
      <c r="B188" s="329" t="str">
        <f t="shared" si="64"/>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row>
    <row r="189" spans="1:14" ht="13.15">
      <c r="B189" s="329" t="str">
        <f t="shared" si="64"/>
        <v>Total</v>
      </c>
      <c r="C189" s="444">
        <f>SUM(C179:C188)</f>
        <v>1.5680639900454989</v>
      </c>
      <c r="D189" s="444">
        <f t="shared" ref="D189:N189" si="66">SUM(D179:D188)</f>
        <v>1.573956636503506</v>
      </c>
      <c r="E189" s="444">
        <f t="shared" si="66"/>
        <v>1.6070151682070493</v>
      </c>
      <c r="F189" s="444">
        <f t="shared" si="66"/>
        <v>1.6607282522684266</v>
      </c>
      <c r="G189" s="444">
        <f t="shared" si="66"/>
        <v>1.7371217552317422</v>
      </c>
      <c r="H189" s="444">
        <f t="shared" si="66"/>
        <v>1.8475171948542901</v>
      </c>
      <c r="I189" s="444">
        <f t="shared" si="66"/>
        <v>1.9434073291799032</v>
      </c>
      <c r="J189" s="444">
        <f t="shared" si="66"/>
        <v>1.9642068880032493</v>
      </c>
      <c r="K189" s="444">
        <f t="shared" si="66"/>
        <v>1.9782831390904485</v>
      </c>
      <c r="L189" s="444">
        <f t="shared" si="66"/>
        <v>1.9878296668455966</v>
      </c>
      <c r="M189" s="444">
        <f t="shared" si="66"/>
        <v>1.9959779867382785</v>
      </c>
      <c r="N189" s="444">
        <f t="shared" si="66"/>
        <v>2.0012434190430368</v>
      </c>
    </row>
    <row r="190" spans="1:14">
      <c r="A190" s="300">
        <f>SUM(C190:N190)</f>
        <v>0</v>
      </c>
      <c r="C190" s="300">
        <f>SUM(C179:C188)-C189</f>
        <v>0</v>
      </c>
      <c r="D190" s="300">
        <f t="shared" ref="D190:N190" si="67">SUM(D179:D188)-D189</f>
        <v>0</v>
      </c>
      <c r="E190" s="300">
        <f t="shared" si="67"/>
        <v>0</v>
      </c>
      <c r="F190" s="300">
        <f t="shared" si="67"/>
        <v>0</v>
      </c>
      <c r="G190" s="300">
        <f t="shared" si="67"/>
        <v>0</v>
      </c>
      <c r="H190" s="300">
        <f t="shared" si="67"/>
        <v>0</v>
      </c>
      <c r="I190" s="300">
        <f t="shared" si="67"/>
        <v>0</v>
      </c>
      <c r="J190" s="300">
        <f t="shared" si="67"/>
        <v>0</v>
      </c>
      <c r="K190" s="300">
        <f t="shared" si="67"/>
        <v>0</v>
      </c>
      <c r="L190" s="300">
        <f t="shared" si="67"/>
        <v>0</v>
      </c>
      <c r="M190" s="300">
        <f t="shared" si="67"/>
        <v>0</v>
      </c>
      <c r="N190" s="300">
        <f t="shared" si="67"/>
        <v>0</v>
      </c>
    </row>
    <row r="192" spans="1:14" ht="13.15">
      <c r="B192" s="332" t="s">
        <v>47</v>
      </c>
      <c r="C192" s="320"/>
      <c r="D192" s="320"/>
      <c r="E192" s="320"/>
      <c r="F192" s="320"/>
      <c r="G192" s="320"/>
      <c r="H192" s="330"/>
      <c r="I192" s="320"/>
      <c r="J192" s="320"/>
      <c r="K192" s="320"/>
      <c r="L192" s="320"/>
    </row>
    <row r="193" spans="1:14">
      <c r="C193" s="320"/>
      <c r="D193" s="320"/>
      <c r="E193" s="320"/>
      <c r="F193" s="320"/>
      <c r="G193" s="320"/>
      <c r="H193" s="330"/>
      <c r="I193" s="320"/>
      <c r="J193" s="320"/>
      <c r="K193" s="320"/>
      <c r="L193" s="320"/>
    </row>
    <row r="194" spans="1:14" ht="13.15">
      <c r="B194" s="329" t="str">
        <f t="shared" ref="B194:B205" si="68">B178</f>
        <v>Age group</v>
      </c>
      <c r="C194" s="329" t="str">
        <f t="shared" ref="C194:N194" si="69">C178</f>
        <v>2018/19</v>
      </c>
      <c r="D194" s="329" t="str">
        <f t="shared" si="69"/>
        <v>2019/20</v>
      </c>
      <c r="E194" s="329" t="str">
        <f t="shared" si="69"/>
        <v>2020/21</v>
      </c>
      <c r="F194" s="329" t="str">
        <f t="shared" si="69"/>
        <v>2021/22</v>
      </c>
      <c r="G194" s="329" t="str">
        <f t="shared" si="69"/>
        <v>2022/23</v>
      </c>
      <c r="H194" s="329" t="str">
        <f t="shared" si="69"/>
        <v>2023/24</v>
      </c>
      <c r="I194" s="329" t="str">
        <f t="shared" si="69"/>
        <v>2024/25</v>
      </c>
      <c r="J194" s="329" t="str">
        <f t="shared" si="69"/>
        <v>2025/26</v>
      </c>
      <c r="K194" s="329" t="str">
        <f t="shared" si="69"/>
        <v>2026/27</v>
      </c>
      <c r="L194" s="329" t="str">
        <f t="shared" si="69"/>
        <v>2027/28</v>
      </c>
      <c r="M194" s="329" t="str">
        <f t="shared" si="69"/>
        <v>2028/29</v>
      </c>
      <c r="N194" s="329" t="str">
        <f t="shared" si="69"/>
        <v>2029/30</v>
      </c>
    </row>
    <row r="195" spans="1:14" ht="13.15">
      <c r="B195" s="329" t="str">
        <f t="shared" si="68"/>
        <v>20-24</v>
      </c>
      <c r="C195" s="444">
        <f>C93*Calc_SEC_death_rates!$G140</f>
        <v>0.10485679236463355</v>
      </c>
      <c r="D195" s="444">
        <f>D93*Calc_SEC_death_rates!$G140</f>
        <v>0.21593559311832158</v>
      </c>
      <c r="E195" s="444">
        <f>E93*Calc_SEC_death_rates!$G140</f>
        <v>0.3180065890419731</v>
      </c>
      <c r="F195" s="444">
        <f>F93*Calc_SEC_death_rates!$G140</f>
        <v>0.40881252681650054</v>
      </c>
      <c r="G195" s="444">
        <f>G93*Calc_SEC_death_rates!$G140</f>
        <v>0.49609016173995213</v>
      </c>
      <c r="H195" s="444">
        <f>H93*Calc_SEC_death_rates!$G140</f>
        <v>0.59323901027733705</v>
      </c>
      <c r="I195" s="444">
        <f>I93*Calc_SEC_death_rates!$G140</f>
        <v>0.65325436624786626</v>
      </c>
      <c r="J195" s="444">
        <f>J93*Calc_SEC_death_rates!$G140</f>
        <v>0.62861482194267893</v>
      </c>
      <c r="K195" s="444">
        <f>K93*Calc_SEC_death_rates!$G140</f>
        <v>0.605498302808258</v>
      </c>
      <c r="L195" s="444">
        <f>L93*Calc_SEC_death_rates!$G140</f>
        <v>0.58533818325619658</v>
      </c>
      <c r="M195" s="444">
        <f>M93*Calc_SEC_death_rates!$G140</f>
        <v>0.57010836815453725</v>
      </c>
      <c r="N195" s="444">
        <f>N93*Calc_SEC_death_rates!$G140</f>
        <v>0.5569403716767688</v>
      </c>
    </row>
    <row r="196" spans="1:14" ht="13.15">
      <c r="B196" s="329" t="str">
        <f t="shared" si="68"/>
        <v>25-29</v>
      </c>
      <c r="C196" s="444">
        <f>C94*Calc_SEC_death_rates!$G141</f>
        <v>0.15160011008263866</v>
      </c>
      <c r="D196" s="444">
        <f>D94*Calc_SEC_death_rates!$G141</f>
        <v>0.15981253523464092</v>
      </c>
      <c r="E196" s="444">
        <f>E94*Calc_SEC_death_rates!$G141</f>
        <v>0.17894244812252161</v>
      </c>
      <c r="F196" s="444">
        <f>F94*Calc_SEC_death_rates!$G141</f>
        <v>0.20337314452517974</v>
      </c>
      <c r="G196" s="444">
        <f>G94*Calc_SEC_death_rates!$G141</f>
        <v>0.23275691609592489</v>
      </c>
      <c r="H196" s="444">
        <f>H94*Calc_SEC_death_rates!$G141</f>
        <v>0.26965574466612746</v>
      </c>
      <c r="I196" s="444">
        <f>I94*Calc_SEC_death_rates!$G141</f>
        <v>0.29745015158926236</v>
      </c>
      <c r="J196" s="444">
        <f>J94*Calc_SEC_death_rates!$G141</f>
        <v>0.29732817936394274</v>
      </c>
      <c r="K196" s="444">
        <f>K94*Calc_SEC_death_rates!$G141</f>
        <v>0.29409415609011408</v>
      </c>
      <c r="L196" s="444">
        <f>L94*Calc_SEC_death_rates!$G141</f>
        <v>0.28938758202955683</v>
      </c>
      <c r="M196" s="444">
        <f>M94*Calc_SEC_death_rates!$G141</f>
        <v>0.28475312507260281</v>
      </c>
      <c r="N196" s="444">
        <f>N94*Calc_SEC_death_rates!$G141</f>
        <v>0.2799352705838094</v>
      </c>
    </row>
    <row r="197" spans="1:14" ht="13.15">
      <c r="B197" s="329" t="str">
        <f t="shared" si="68"/>
        <v>30-34</v>
      </c>
      <c r="C197" s="444">
        <f>C95*Calc_SEC_death_rates!$G142</f>
        <v>0.23439818540515892</v>
      </c>
      <c r="D197" s="444">
        <f>D95*Calc_SEC_death_rates!$G142</f>
        <v>0.24155778638772926</v>
      </c>
      <c r="E197" s="444">
        <f>E95*Calc_SEC_death_rates!$G142</f>
        <v>0.25506567426998067</v>
      </c>
      <c r="F197" s="444">
        <f>F95*Calc_SEC_death_rates!$G142</f>
        <v>0.27371750225323122</v>
      </c>
      <c r="G197" s="444">
        <f>G95*Calc_SEC_death_rates!$G142</f>
        <v>0.29898234597517764</v>
      </c>
      <c r="H197" s="444">
        <f>H95*Calc_SEC_death_rates!$G142</f>
        <v>0.33346618951310691</v>
      </c>
      <c r="I197" s="444">
        <f>I95*Calc_SEC_death_rates!$G142</f>
        <v>0.3647680759567587</v>
      </c>
      <c r="J197" s="444">
        <f>J95*Calc_SEC_death_rates!$G142</f>
        <v>0.37625938049430879</v>
      </c>
      <c r="K197" s="444">
        <f>K95*Calc_SEC_death_rates!$G142</f>
        <v>0.382907804369232</v>
      </c>
      <c r="L197" s="444">
        <f>L95*Calc_SEC_death_rates!$G142</f>
        <v>0.38586242973679524</v>
      </c>
      <c r="M197" s="444">
        <f>M95*Calc_SEC_death_rates!$G142</f>
        <v>0.38658080430671843</v>
      </c>
      <c r="N197" s="444">
        <f>N95*Calc_SEC_death_rates!$G142</f>
        <v>0.38535317686793785</v>
      </c>
    </row>
    <row r="198" spans="1:14" ht="13.15">
      <c r="B198" s="329" t="str">
        <f t="shared" si="68"/>
        <v>35-39</v>
      </c>
      <c r="C198" s="444">
        <f>C96*Calc_SEC_death_rates!$G143</f>
        <v>0.61248844946497849</v>
      </c>
      <c r="D198" s="444">
        <f>D96*Calc_SEC_death_rates!$G143</f>
        <v>0.59975955741066733</v>
      </c>
      <c r="E198" s="444">
        <f>E96*Calc_SEC_death_rates!$G143</f>
        <v>0.6031866862332691</v>
      </c>
      <c r="F198" s="444">
        <f>F96*Calc_SEC_death_rates!$G143</f>
        <v>0.61746290947491045</v>
      </c>
      <c r="G198" s="444">
        <f>G96*Calc_SEC_death_rates!$G143</f>
        <v>0.64487396334920455</v>
      </c>
      <c r="H198" s="444">
        <f>H96*Calc_SEC_death_rates!$G143</f>
        <v>0.6896708977366246</v>
      </c>
      <c r="I198" s="444">
        <f>I96*Calc_SEC_death_rates!$G143</f>
        <v>0.73346605924709407</v>
      </c>
      <c r="J198" s="444">
        <f>J96*Calc_SEC_death_rates!$G143</f>
        <v>0.75189880326991176</v>
      </c>
      <c r="K198" s="444">
        <f>K96*Calc_SEC_death_rates!$G143</f>
        <v>0.76760843145438695</v>
      </c>
      <c r="L198" s="444">
        <f>L96*Calc_SEC_death_rates!$G143</f>
        <v>0.78010308781616267</v>
      </c>
      <c r="M198" s="444">
        <f>M96*Calc_SEC_death_rates!$G143</f>
        <v>0.789886584228216</v>
      </c>
      <c r="N198" s="444">
        <f>N96*Calc_SEC_death_rates!$G143</f>
        <v>0.79624672473883873</v>
      </c>
    </row>
    <row r="199" spans="1:14" ht="13.15">
      <c r="B199" s="329" t="str">
        <f t="shared" si="68"/>
        <v>40-44</v>
      </c>
      <c r="C199" s="444">
        <f>C97*Calc_SEC_death_rates!$G144</f>
        <v>0.79534097509886492</v>
      </c>
      <c r="D199" s="444">
        <f>D97*Calc_SEC_death_rates!$G144</f>
        <v>0.76289876217406849</v>
      </c>
      <c r="E199" s="444">
        <f>E97*Calc_SEC_death_rates!$G144</f>
        <v>0.74548053441003981</v>
      </c>
      <c r="F199" s="444">
        <f>F97*Calc_SEC_death_rates!$G144</f>
        <v>0.73872786075659524</v>
      </c>
      <c r="G199" s="444">
        <f>G97*Calc_SEC_death_rates!$G144</f>
        <v>0.74535648184662484</v>
      </c>
      <c r="H199" s="444">
        <f>H97*Calc_SEC_death_rates!$G144</f>
        <v>0.76929955877663869</v>
      </c>
      <c r="I199" s="444">
        <f>I97*Calc_SEC_death_rates!$G144</f>
        <v>0.79337194365941621</v>
      </c>
      <c r="J199" s="444">
        <f>J97*Calc_SEC_death_rates!$G144</f>
        <v>0.79573940060117465</v>
      </c>
      <c r="K199" s="444">
        <f>K97*Calc_SEC_death_rates!$G144</f>
        <v>0.79906307291198031</v>
      </c>
      <c r="L199" s="444">
        <f>L97*Calc_SEC_death_rates!$G144</f>
        <v>0.80321961217168758</v>
      </c>
      <c r="M199" s="444">
        <f>M97*Calc_SEC_death_rates!$G144</f>
        <v>0.80837662675664979</v>
      </c>
      <c r="N199" s="444">
        <f>N97*Calc_SEC_death_rates!$G144</f>
        <v>0.81320821228452878</v>
      </c>
    </row>
    <row r="200" spans="1:14" ht="13.15">
      <c r="B200" s="329" t="str">
        <f t="shared" si="68"/>
        <v>45-49</v>
      </c>
      <c r="C200" s="444">
        <f>C98*Calc_SEC_death_rates!$G145</f>
        <v>1.6235743328971028</v>
      </c>
      <c r="D200" s="444">
        <f>D98*Calc_SEC_death_rates!$G145</f>
        <v>1.5856247081657053</v>
      </c>
      <c r="E200" s="444">
        <f>E98*Calc_SEC_death_rates!$G145</f>
        <v>1.5616842710306817</v>
      </c>
      <c r="F200" s="444">
        <f>F98*Calc_SEC_death_rates!$G145</f>
        <v>1.54603190538944</v>
      </c>
      <c r="G200" s="444">
        <f>G98*Calc_SEC_death_rates!$G145</f>
        <v>1.5474938595059211</v>
      </c>
      <c r="H200" s="444">
        <f>H98*Calc_SEC_death_rates!$G145</f>
        <v>1.5754600476335865</v>
      </c>
      <c r="I200" s="444">
        <f>I98*Calc_SEC_death_rates!$G145</f>
        <v>1.6001843355281582</v>
      </c>
      <c r="J200" s="444">
        <f>J98*Calc_SEC_death_rates!$G145</f>
        <v>1.583532826755194</v>
      </c>
      <c r="K200" s="444">
        <f>K98*Calc_SEC_death_rates!$G145</f>
        <v>1.5684099001434788</v>
      </c>
      <c r="L200" s="444">
        <f>L98*Calc_SEC_death_rates!$G145</f>
        <v>1.5560265270699816</v>
      </c>
      <c r="M200" s="444">
        <f>M98*Calc_SEC_death_rates!$G145</f>
        <v>1.5478605641559577</v>
      </c>
      <c r="N200" s="444">
        <f>N98*Calc_SEC_death_rates!$G145</f>
        <v>1.5422361099264019</v>
      </c>
    </row>
    <row r="201" spans="1:14" ht="13.15">
      <c r="B201" s="329" t="str">
        <f t="shared" si="68"/>
        <v>50-54</v>
      </c>
      <c r="C201" s="444">
        <f>C99*Calc_SEC_death_rates!$G146</f>
        <v>1.2087356526475617</v>
      </c>
      <c r="D201" s="444">
        <f>D99*Calc_SEC_death_rates!$G146</f>
        <v>1.2243396698424656</v>
      </c>
      <c r="E201" s="444">
        <f>E99*Calc_SEC_death_rates!$G146</f>
        <v>1.2409860932482271</v>
      </c>
      <c r="F201" s="444">
        <f>F99*Calc_SEC_death_rates!$G146</f>
        <v>1.254624724871128</v>
      </c>
      <c r="G201" s="444">
        <f>G99*Calc_SEC_death_rates!$G146</f>
        <v>1.2731413444848236</v>
      </c>
      <c r="H201" s="444">
        <f>H99*Calc_SEC_death_rates!$G146</f>
        <v>1.3050655560587676</v>
      </c>
      <c r="I201" s="444">
        <f>I99*Calc_SEC_death_rates!$G146</f>
        <v>1.3289487651598948</v>
      </c>
      <c r="J201" s="444">
        <f>J99*Calc_SEC_death_rates!$G146</f>
        <v>1.3166892317597685</v>
      </c>
      <c r="K201" s="444">
        <f>K99*Calc_SEC_death_rates!$G146</f>
        <v>1.3019594248559623</v>
      </c>
      <c r="L201" s="444">
        <f>L99*Calc_SEC_death_rates!$G146</f>
        <v>1.2867277911524098</v>
      </c>
      <c r="M201" s="444">
        <f>M99*Calc_SEC_death_rates!$G146</f>
        <v>1.2730997825983321</v>
      </c>
      <c r="N201" s="444">
        <f>N99*Calc_SEC_death_rates!$G146</f>
        <v>1.260680056903495</v>
      </c>
    </row>
    <row r="202" spans="1:14" ht="13.15">
      <c r="B202" s="329" t="str">
        <f t="shared" si="68"/>
        <v>55-59</v>
      </c>
      <c r="C202" s="444">
        <f>C100*Calc_SEC_death_rates!$G147</f>
        <v>0.43131881295793473</v>
      </c>
      <c r="D202" s="444">
        <f>D100*Calc_SEC_death_rates!$G147</f>
        <v>0.41071081777751534</v>
      </c>
      <c r="E202" s="444">
        <f>E100*Calc_SEC_death_rates!$G147</f>
        <v>0.40425674827739877</v>
      </c>
      <c r="F202" s="444">
        <f>F100*Calc_SEC_death_rates!$G147</f>
        <v>0.40467145348977479</v>
      </c>
      <c r="G202" s="444">
        <f>G100*Calc_SEC_death_rates!$G147</f>
        <v>0.41062184201462187</v>
      </c>
      <c r="H202" s="444">
        <f>H100*Calc_SEC_death_rates!$G147</f>
        <v>0.42284935359930653</v>
      </c>
      <c r="I202" s="444">
        <f>I100*Calc_SEC_death_rates!$G147</f>
        <v>0.43212531684903221</v>
      </c>
      <c r="J202" s="444">
        <f>J100*Calc_SEC_death_rates!$G147</f>
        <v>0.42794107480993748</v>
      </c>
      <c r="K202" s="444">
        <f>K100*Calc_SEC_death_rates!$G147</f>
        <v>0.42305847280402087</v>
      </c>
      <c r="L202" s="444">
        <f>L100*Calc_SEC_death_rates!$G147</f>
        <v>0.41785485934411387</v>
      </c>
      <c r="M202" s="444">
        <f>M100*Calc_SEC_death_rates!$G147</f>
        <v>0.41293722806797417</v>
      </c>
      <c r="N202" s="444">
        <f>N100*Calc_SEC_death_rates!$G147</f>
        <v>0.40810403839318748</v>
      </c>
    </row>
    <row r="203" spans="1:14" ht="13.15">
      <c r="B203" s="329" t="str">
        <f t="shared" si="68"/>
        <v>60-64</v>
      </c>
      <c r="C203" s="444">
        <f>C101*Calc_SEC_death_rates!$G148</f>
        <v>6.3261324738570088E-2</v>
      </c>
      <c r="D203" s="444">
        <f>D101*Calc_SEC_death_rates!$G148</f>
        <v>6.2970823852308913E-2</v>
      </c>
      <c r="E203" s="444">
        <f>E101*Calc_SEC_death_rates!$G148</f>
        <v>6.2552367145934248E-2</v>
      </c>
      <c r="F203" s="444">
        <f>F101*Calc_SEC_death_rates!$G148</f>
        <v>6.2576478413040426E-2</v>
      </c>
      <c r="G203" s="444">
        <f>G101*Calc_SEC_death_rates!$G148</f>
        <v>6.3506389698378476E-2</v>
      </c>
      <c r="H203" s="444">
        <f>H101*Calc_SEC_death_rates!$G148</f>
        <v>6.5703849968022851E-2</v>
      </c>
      <c r="I203" s="444">
        <f>I101*Calc_SEC_death_rates!$G148</f>
        <v>6.7264958872380931E-2</v>
      </c>
      <c r="J203" s="444">
        <f>J101*Calc_SEC_death_rates!$G148</f>
        <v>6.6117316892465097E-2</v>
      </c>
      <c r="K203" s="444">
        <f>K101*Calc_SEC_death_rates!$G148</f>
        <v>6.5059008948284147E-2</v>
      </c>
      <c r="L203" s="444">
        <f>L101*Calc_SEC_death_rates!$G148</f>
        <v>6.4077723895910696E-2</v>
      </c>
      <c r="M203" s="444">
        <f>M101*Calc_SEC_death_rates!$G148</f>
        <v>6.3225687610728679E-2</v>
      </c>
      <c r="N203" s="444">
        <f>N101*Calc_SEC_death_rates!$G148</f>
        <v>6.2405778540265036E-2</v>
      </c>
    </row>
    <row r="204" spans="1:14" ht="13.15">
      <c r="B204" s="329" t="str">
        <f t="shared" si="68"/>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row>
    <row r="205" spans="1:14" ht="13.15">
      <c r="B205" s="329" t="str">
        <f t="shared" si="68"/>
        <v>Total</v>
      </c>
      <c r="C205" s="444">
        <f>SUM(C195:C204)</f>
        <v>5.225574635657444</v>
      </c>
      <c r="D205" s="444">
        <f t="shared" ref="D205:N205" si="70">SUM(D195:D204)</f>
        <v>5.2636102539634226</v>
      </c>
      <c r="E205" s="444">
        <f t="shared" si="70"/>
        <v>5.3701614117800256</v>
      </c>
      <c r="F205" s="444">
        <f t="shared" si="70"/>
        <v>5.5099985059898007</v>
      </c>
      <c r="G205" s="444">
        <f t="shared" si="70"/>
        <v>5.7128233047106294</v>
      </c>
      <c r="H205" s="444">
        <f t="shared" si="70"/>
        <v>6.0244102082295186</v>
      </c>
      <c r="I205" s="444">
        <f t="shared" si="70"/>
        <v>6.2708339731098643</v>
      </c>
      <c r="J205" s="444">
        <f t="shared" si="70"/>
        <v>6.2441210358893819</v>
      </c>
      <c r="K205" s="444">
        <f t="shared" si="70"/>
        <v>6.2076585743857171</v>
      </c>
      <c r="L205" s="444">
        <f t="shared" si="70"/>
        <v>6.1685977964728158</v>
      </c>
      <c r="M205" s="444">
        <f t="shared" si="70"/>
        <v>6.1368287709517162</v>
      </c>
      <c r="N205" s="444">
        <f t="shared" si="70"/>
        <v>6.1051097399152328</v>
      </c>
    </row>
    <row r="206" spans="1:14">
      <c r="A206" s="300">
        <f>SUM(C206:N206)</f>
        <v>0</v>
      </c>
      <c r="C206" s="300">
        <f>SUM(C195:C204)-C205</f>
        <v>0</v>
      </c>
      <c r="D206" s="300">
        <f t="shared" ref="D206:N206" si="71">SUM(D195:D204)-D205</f>
        <v>0</v>
      </c>
      <c r="E206" s="300">
        <f t="shared" si="71"/>
        <v>0</v>
      </c>
      <c r="F206" s="300">
        <f t="shared" si="71"/>
        <v>0</v>
      </c>
      <c r="G206" s="300">
        <f t="shared" si="71"/>
        <v>0</v>
      </c>
      <c r="H206" s="300">
        <f t="shared" si="71"/>
        <v>0</v>
      </c>
      <c r="I206" s="300">
        <f t="shared" si="71"/>
        <v>0</v>
      </c>
      <c r="J206" s="300">
        <f t="shared" si="71"/>
        <v>0</v>
      </c>
      <c r="K206" s="300">
        <f t="shared" si="71"/>
        <v>0</v>
      </c>
      <c r="L206" s="300">
        <f t="shared" si="71"/>
        <v>0</v>
      </c>
      <c r="M206" s="300">
        <f t="shared" si="71"/>
        <v>0</v>
      </c>
      <c r="N206" s="300">
        <f t="shared" si="71"/>
        <v>0</v>
      </c>
    </row>
    <row r="208" spans="1:14" ht="15">
      <c r="B208" s="331" t="s">
        <v>165</v>
      </c>
      <c r="C208" s="320"/>
      <c r="D208" s="320"/>
      <c r="E208" s="320"/>
      <c r="F208" s="320"/>
      <c r="G208" s="320"/>
      <c r="H208" s="330"/>
      <c r="I208" s="320"/>
      <c r="J208" s="320"/>
      <c r="K208" s="320"/>
      <c r="L208" s="320"/>
    </row>
    <row r="209" spans="1:15">
      <c r="C209" s="320"/>
      <c r="D209" s="320"/>
      <c r="E209" s="320"/>
      <c r="F209" s="320"/>
      <c r="G209" s="320"/>
      <c r="H209" s="330"/>
      <c r="I209" s="320"/>
      <c r="J209" s="320"/>
      <c r="K209" s="320"/>
      <c r="L209" s="320"/>
    </row>
    <row r="210" spans="1:15" ht="13.15">
      <c r="B210" s="332" t="s">
        <v>46</v>
      </c>
      <c r="C210" s="320"/>
      <c r="D210" s="320"/>
      <c r="E210" s="320"/>
      <c r="F210" s="320"/>
      <c r="G210" s="320"/>
      <c r="H210" s="330"/>
      <c r="I210" s="320"/>
      <c r="J210" s="320"/>
      <c r="K210" s="320"/>
      <c r="L210" s="320"/>
    </row>
    <row r="211" spans="1:15">
      <c r="C211" s="320"/>
      <c r="D211" s="320"/>
      <c r="E211" s="320"/>
      <c r="F211" s="320"/>
      <c r="G211" s="320"/>
      <c r="H211" s="330"/>
      <c r="I211" s="320"/>
      <c r="J211" s="320"/>
      <c r="K211" s="320"/>
      <c r="L211" s="320"/>
    </row>
    <row r="212" spans="1:15" ht="13.15">
      <c r="B212" s="329" t="str">
        <f t="shared" ref="B212:B223" si="72">B178</f>
        <v>Age group</v>
      </c>
      <c r="C212" s="329" t="str">
        <f t="shared" ref="C212:N212" si="73">C178</f>
        <v>2018/19</v>
      </c>
      <c r="D212" s="329" t="str">
        <f t="shared" si="73"/>
        <v>2019/20</v>
      </c>
      <c r="E212" s="329" t="str">
        <f t="shared" si="73"/>
        <v>2020/21</v>
      </c>
      <c r="F212" s="329" t="str">
        <f t="shared" si="73"/>
        <v>2021/22</v>
      </c>
      <c r="G212" s="329" t="str">
        <f t="shared" si="73"/>
        <v>2022/23</v>
      </c>
      <c r="H212" s="329" t="str">
        <f t="shared" si="73"/>
        <v>2023/24</v>
      </c>
      <c r="I212" s="329" t="str">
        <f t="shared" si="73"/>
        <v>2024/25</v>
      </c>
      <c r="J212" s="329" t="str">
        <f t="shared" si="73"/>
        <v>2025/26</v>
      </c>
      <c r="K212" s="329" t="str">
        <f t="shared" si="73"/>
        <v>2026/27</v>
      </c>
      <c r="L212" s="329" t="str">
        <f t="shared" si="73"/>
        <v>2027/28</v>
      </c>
      <c r="M212" s="329" t="str">
        <f t="shared" si="73"/>
        <v>2028/29</v>
      </c>
      <c r="N212" s="329" t="str">
        <f t="shared" si="73"/>
        <v>2029/30</v>
      </c>
    </row>
    <row r="213" spans="1:15" ht="13.15">
      <c r="B213" s="329" t="str">
        <f t="shared" si="72"/>
        <v>20-24</v>
      </c>
      <c r="C213" s="444">
        <f t="shared" ref="C213:C222" si="74">C111+C145+C179</f>
        <v>8.2383041991461496</v>
      </c>
      <c r="D213" s="444">
        <f t="shared" ref="D213:N213" si="75">D111+D145+D179</f>
        <v>15.609201652538337</v>
      </c>
      <c r="E213" s="444">
        <f t="shared" si="75"/>
        <v>22.473748859025864</v>
      </c>
      <c r="F213" s="444">
        <f t="shared" si="75"/>
        <v>28.772123265853878</v>
      </c>
      <c r="G213" s="444">
        <f t="shared" si="75"/>
        <v>34.819156613111637</v>
      </c>
      <c r="H213" s="444">
        <f t="shared" si="75"/>
        <v>41.576637035420383</v>
      </c>
      <c r="I213" s="444">
        <f t="shared" si="75"/>
        <v>45.768684637646672</v>
      </c>
      <c r="J213" s="444">
        <f t="shared" si="75"/>
        <v>44.076573599781909</v>
      </c>
      <c r="K213" s="444">
        <f t="shared" si="75"/>
        <v>42.47918157386912</v>
      </c>
      <c r="L213" s="444">
        <f t="shared" si="75"/>
        <v>41.079940558448463</v>
      </c>
      <c r="M213" s="444">
        <f t="shared" si="75"/>
        <v>40.019025183260489</v>
      </c>
      <c r="N213" s="444">
        <f t="shared" si="75"/>
        <v>39.099183259196316</v>
      </c>
      <c r="O213" s="318"/>
    </row>
    <row r="214" spans="1:15" ht="13.15">
      <c r="B214" s="329" t="str">
        <f t="shared" si="72"/>
        <v>25-29</v>
      </c>
      <c r="C214" s="444">
        <f t="shared" si="74"/>
        <v>43.974312298583101</v>
      </c>
      <c r="D214" s="444">
        <f t="shared" ref="D214:N214" si="76">D112+D146+D180</f>
        <v>44.028949358053737</v>
      </c>
      <c r="E214" s="444">
        <f t="shared" si="76"/>
        <v>47.539418095037327</v>
      </c>
      <c r="F214" s="444">
        <f t="shared" si="76"/>
        <v>53.025248965033704</v>
      </c>
      <c r="G214" s="444">
        <f t="shared" si="76"/>
        <v>59.875891595739127</v>
      </c>
      <c r="H214" s="444">
        <f t="shared" si="76"/>
        <v>68.765797039355107</v>
      </c>
      <c r="I214" s="444">
        <f t="shared" si="76"/>
        <v>75.492758769861837</v>
      </c>
      <c r="J214" s="444">
        <f t="shared" si="76"/>
        <v>75.310898912676919</v>
      </c>
      <c r="K214" s="444">
        <f t="shared" si="76"/>
        <v>74.397445491240532</v>
      </c>
      <c r="L214" s="444">
        <f t="shared" si="76"/>
        <v>73.146204978640796</v>
      </c>
      <c r="M214" s="444">
        <f t="shared" si="76"/>
        <v>71.93327437746369</v>
      </c>
      <c r="N214" s="444">
        <f t="shared" si="76"/>
        <v>70.688100478076365</v>
      </c>
      <c r="O214" s="318"/>
    </row>
    <row r="215" spans="1:15" ht="13.15">
      <c r="B215" s="329" t="str">
        <f t="shared" si="72"/>
        <v>30-34</v>
      </c>
      <c r="C215" s="444">
        <f t="shared" si="74"/>
        <v>32.162182333963273</v>
      </c>
      <c r="D215" s="444">
        <f t="shared" ref="D215:N215" si="77">D113+D147+D181</f>
        <v>33.482622206737723</v>
      </c>
      <c r="E215" s="444">
        <f t="shared" si="77"/>
        <v>35.466788021593842</v>
      </c>
      <c r="F215" s="444">
        <f t="shared" si="77"/>
        <v>38.154260596732179</v>
      </c>
      <c r="G215" s="444">
        <f t="shared" si="77"/>
        <v>41.530925648497146</v>
      </c>
      <c r="H215" s="444">
        <f t="shared" si="77"/>
        <v>46.069408958499757</v>
      </c>
      <c r="I215" s="444">
        <f t="shared" si="77"/>
        <v>50.205861532374335</v>
      </c>
      <c r="J215" s="444">
        <f t="shared" si="77"/>
        <v>51.785432237550708</v>
      </c>
      <c r="K215" s="444">
        <f t="shared" si="77"/>
        <v>52.717351044133821</v>
      </c>
      <c r="L215" s="444">
        <f t="shared" si="77"/>
        <v>53.151909180921969</v>
      </c>
      <c r="M215" s="444">
        <f t="shared" si="77"/>
        <v>53.279487346262471</v>
      </c>
      <c r="N215" s="444">
        <f t="shared" si="77"/>
        <v>53.140238177872376</v>
      </c>
      <c r="O215" s="318"/>
    </row>
    <row r="216" spans="1:15" ht="13.15">
      <c r="B216" s="329" t="str">
        <f t="shared" si="72"/>
        <v>35-39</v>
      </c>
      <c r="C216" s="444">
        <f t="shared" si="74"/>
        <v>32.446124467492439</v>
      </c>
      <c r="D216" s="444">
        <f t="shared" ref="D216:N216" si="78">D114+D148+D182</f>
        <v>32.012551450134858</v>
      </c>
      <c r="E216" s="444">
        <f t="shared" si="78"/>
        <v>32.578182759982951</v>
      </c>
      <c r="F216" s="444">
        <f t="shared" si="78"/>
        <v>33.838974155035899</v>
      </c>
      <c r="G216" s="444">
        <f t="shared" si="78"/>
        <v>35.634307019676463</v>
      </c>
      <c r="H216" s="444">
        <f t="shared" si="78"/>
        <v>38.259292746161258</v>
      </c>
      <c r="I216" s="444">
        <f t="shared" si="78"/>
        <v>40.803340261404529</v>
      </c>
      <c r="J216" s="444">
        <f t="shared" si="78"/>
        <v>42.033149130303563</v>
      </c>
      <c r="K216" s="444">
        <f t="shared" si="78"/>
        <v>43.082217692311659</v>
      </c>
      <c r="L216" s="444">
        <f t="shared" si="78"/>
        <v>43.929112974504541</v>
      </c>
      <c r="M216" s="444">
        <f t="shared" si="78"/>
        <v>44.602483350368828</v>
      </c>
      <c r="N216" s="444">
        <f t="shared" si="78"/>
        <v>45.069474160144892</v>
      </c>
      <c r="O216" s="318"/>
    </row>
    <row r="217" spans="1:15" ht="13.15">
      <c r="B217" s="329" t="str">
        <f t="shared" si="72"/>
        <v>40-44</v>
      </c>
      <c r="C217" s="444">
        <f t="shared" si="74"/>
        <v>31.666147383877739</v>
      </c>
      <c r="D217" s="444">
        <f t="shared" ref="D217:N217" si="79">D115+D149+D183</f>
        <v>31.300908982310553</v>
      </c>
      <c r="E217" s="444">
        <f t="shared" si="79"/>
        <v>31.50892966428594</v>
      </c>
      <c r="F217" s="444">
        <f t="shared" si="79"/>
        <v>32.179071584136842</v>
      </c>
      <c r="G217" s="444">
        <f t="shared" si="79"/>
        <v>33.209391421258168</v>
      </c>
      <c r="H217" s="444">
        <f t="shared" si="79"/>
        <v>34.864132143466215</v>
      </c>
      <c r="I217" s="444">
        <f t="shared" si="79"/>
        <v>36.443019544215971</v>
      </c>
      <c r="J217" s="444">
        <f t="shared" si="79"/>
        <v>37.031624723568719</v>
      </c>
      <c r="K217" s="444">
        <f t="shared" si="79"/>
        <v>37.591716511109773</v>
      </c>
      <c r="L217" s="444">
        <f t="shared" si="79"/>
        <v>38.128417562991253</v>
      </c>
      <c r="M217" s="444">
        <f t="shared" si="79"/>
        <v>38.657062493053594</v>
      </c>
      <c r="N217" s="444">
        <f t="shared" si="79"/>
        <v>39.127982818237292</v>
      </c>
      <c r="O217" s="318"/>
    </row>
    <row r="218" spans="1:15" ht="13.15">
      <c r="B218" s="329" t="str">
        <f t="shared" si="72"/>
        <v>45-49</v>
      </c>
      <c r="C218" s="444">
        <f t="shared" si="74"/>
        <v>35.934582616789541</v>
      </c>
      <c r="D218" s="444">
        <f t="shared" ref="D218:N218" si="80">D116+D150+D184</f>
        <v>35.521237909055621</v>
      </c>
      <c r="E218" s="444">
        <f t="shared" si="80"/>
        <v>35.730246181376977</v>
      </c>
      <c r="F218" s="444">
        <f t="shared" si="80"/>
        <v>36.367403250691929</v>
      </c>
      <c r="G218" s="444">
        <f t="shared" si="80"/>
        <v>37.296034711026209</v>
      </c>
      <c r="H218" s="444">
        <f t="shared" si="80"/>
        <v>38.798238556505666</v>
      </c>
      <c r="I218" s="444">
        <f t="shared" si="80"/>
        <v>40.153428372387644</v>
      </c>
      <c r="J218" s="444">
        <f t="shared" si="80"/>
        <v>40.435727305200849</v>
      </c>
      <c r="K218" s="444">
        <f t="shared" si="80"/>
        <v>40.678105446741299</v>
      </c>
      <c r="L218" s="444">
        <f t="shared" si="80"/>
        <v>40.915436218086427</v>
      </c>
      <c r="M218" s="444">
        <f t="shared" si="80"/>
        <v>41.190156341189684</v>
      </c>
      <c r="N218" s="444">
        <f t="shared" si="80"/>
        <v>41.468585889369031</v>
      </c>
      <c r="O218" s="318"/>
    </row>
    <row r="219" spans="1:15" ht="13.15">
      <c r="B219" s="329" t="str">
        <f t="shared" si="72"/>
        <v>50-54</v>
      </c>
      <c r="C219" s="444">
        <f t="shared" si="74"/>
        <v>37.862723073485448</v>
      </c>
      <c r="D219" s="444">
        <f t="shared" ref="D219:N219" si="81">D117+D151+D185</f>
        <v>37.325157096668349</v>
      </c>
      <c r="E219" s="444">
        <f t="shared" si="81"/>
        <v>37.400724648430639</v>
      </c>
      <c r="F219" s="444">
        <f t="shared" si="81"/>
        <v>37.906558542305135</v>
      </c>
      <c r="G219" s="444">
        <f t="shared" si="81"/>
        <v>38.722929939975771</v>
      </c>
      <c r="H219" s="444">
        <f t="shared" si="81"/>
        <v>40.088027573643863</v>
      </c>
      <c r="I219" s="444">
        <f t="shared" si="81"/>
        <v>41.294804662849458</v>
      </c>
      <c r="J219" s="444">
        <f t="shared" si="81"/>
        <v>41.440968458115165</v>
      </c>
      <c r="K219" s="444">
        <f t="shared" si="81"/>
        <v>41.516656273868527</v>
      </c>
      <c r="L219" s="444">
        <f t="shared" si="81"/>
        <v>41.562360270877399</v>
      </c>
      <c r="M219" s="444">
        <f t="shared" si="81"/>
        <v>41.630209567822909</v>
      </c>
      <c r="N219" s="444">
        <f t="shared" si="81"/>
        <v>41.70146890462641</v>
      </c>
      <c r="O219" s="318"/>
    </row>
    <row r="220" spans="1:15" ht="13.15">
      <c r="B220" s="329" t="str">
        <f t="shared" si="72"/>
        <v>55-59</v>
      </c>
      <c r="C220" s="444">
        <f t="shared" si="74"/>
        <v>49.177799026406532</v>
      </c>
      <c r="D220" s="444">
        <f t="shared" ref="D220:N220" si="82">D118+D152+D186</f>
        <v>47.927531836591783</v>
      </c>
      <c r="E220" s="444">
        <f t="shared" si="82"/>
        <v>47.620458322807615</v>
      </c>
      <c r="F220" s="444">
        <f t="shared" si="82"/>
        <v>47.960887088936801</v>
      </c>
      <c r="G220" s="444">
        <f t="shared" si="82"/>
        <v>48.866688846707305</v>
      </c>
      <c r="H220" s="444">
        <f t="shared" si="82"/>
        <v>50.554516071839842</v>
      </c>
      <c r="I220" s="444">
        <f t="shared" si="82"/>
        <v>51.958083254698693</v>
      </c>
      <c r="J220" s="444">
        <f t="shared" si="82"/>
        <v>51.818158255854549</v>
      </c>
      <c r="K220" s="444">
        <f t="shared" si="82"/>
        <v>51.657485355196528</v>
      </c>
      <c r="L220" s="444">
        <f t="shared" si="82"/>
        <v>51.49838767727406</v>
      </c>
      <c r="M220" s="444">
        <f t="shared" si="82"/>
        <v>51.392283881165511</v>
      </c>
      <c r="N220" s="444">
        <f t="shared" si="82"/>
        <v>51.297010773318583</v>
      </c>
      <c r="O220" s="318"/>
    </row>
    <row r="221" spans="1:15" ht="13.15">
      <c r="B221" s="329" t="str">
        <f t="shared" si="72"/>
        <v>60-64</v>
      </c>
      <c r="C221" s="444">
        <f t="shared" si="74"/>
        <v>27.060594013552432</v>
      </c>
      <c r="D221" s="444">
        <f t="shared" ref="D221:N221" si="83">D119+D153+D187</f>
        <v>27.230179688592713</v>
      </c>
      <c r="E221" s="444">
        <f t="shared" si="83"/>
        <v>27.505502596031857</v>
      </c>
      <c r="F221" s="444">
        <f t="shared" si="83"/>
        <v>27.95469913068003</v>
      </c>
      <c r="G221" s="444">
        <f t="shared" si="83"/>
        <v>28.66960299368419</v>
      </c>
      <c r="H221" s="444">
        <f t="shared" si="83"/>
        <v>29.870237304324355</v>
      </c>
      <c r="I221" s="444">
        <f t="shared" si="83"/>
        <v>30.736912271353887</v>
      </c>
      <c r="J221" s="444">
        <f t="shared" si="83"/>
        <v>30.353473271227369</v>
      </c>
      <c r="K221" s="444">
        <f t="shared" si="83"/>
        <v>30.019856642721802</v>
      </c>
      <c r="L221" s="444">
        <f t="shared" si="83"/>
        <v>29.740280641104931</v>
      </c>
      <c r="M221" s="444">
        <f t="shared" si="83"/>
        <v>29.538706987983513</v>
      </c>
      <c r="N221" s="444">
        <f t="shared" si="83"/>
        <v>29.365878748985715</v>
      </c>
      <c r="O221" s="318"/>
    </row>
    <row r="222" spans="1:15" ht="13.15">
      <c r="B222" s="329" t="str">
        <f t="shared" si="72"/>
        <v>65 plus</v>
      </c>
      <c r="C222" s="444">
        <f t="shared" si="74"/>
        <v>6.3956818695580129</v>
      </c>
      <c r="D222" s="444">
        <f t="shared" ref="D222:N222" si="84">D120+D154+D188</f>
        <v>9.0456908090391792</v>
      </c>
      <c r="E222" s="444">
        <f t="shared" si="84"/>
        <v>10.867356662554821</v>
      </c>
      <c r="F222" s="444">
        <f t="shared" si="84"/>
        <v>12.175104163753023</v>
      </c>
      <c r="G222" s="444">
        <f t="shared" si="84"/>
        <v>13.218809552380129</v>
      </c>
      <c r="H222" s="444">
        <f t="shared" si="84"/>
        <v>14.255781064289023</v>
      </c>
      <c r="I222" s="444">
        <f t="shared" si="84"/>
        <v>14.990026999427588</v>
      </c>
      <c r="J222" s="444">
        <f t="shared" si="84"/>
        <v>14.9966280595781</v>
      </c>
      <c r="K222" s="444">
        <f t="shared" si="84"/>
        <v>14.89208038200996</v>
      </c>
      <c r="L222" s="444">
        <f t="shared" si="84"/>
        <v>14.74501191529624</v>
      </c>
      <c r="M222" s="444">
        <f t="shared" si="84"/>
        <v>14.605115304796261</v>
      </c>
      <c r="N222" s="444">
        <f t="shared" si="84"/>
        <v>14.469718358800574</v>
      </c>
      <c r="O222" s="318"/>
    </row>
    <row r="223" spans="1:15" ht="13.15">
      <c r="B223" s="329" t="str">
        <f t="shared" si="72"/>
        <v>Total</v>
      </c>
      <c r="C223" s="444">
        <f>SUM(C213:C222)</f>
        <v>304.91845128285462</v>
      </c>
      <c r="D223" s="444">
        <f t="shared" ref="D223:N223" si="85">SUM(D213:D222)</f>
        <v>313.4840309897229</v>
      </c>
      <c r="E223" s="444">
        <f t="shared" si="85"/>
        <v>328.69135581112783</v>
      </c>
      <c r="F223" s="444">
        <f t="shared" si="85"/>
        <v>348.3343307431594</v>
      </c>
      <c r="G223" s="444">
        <f t="shared" si="85"/>
        <v>371.84373834205616</v>
      </c>
      <c r="H223" s="444">
        <f t="shared" si="85"/>
        <v>403.10206849350544</v>
      </c>
      <c r="I223" s="444">
        <f t="shared" si="85"/>
        <v>427.84692030622062</v>
      </c>
      <c r="J223" s="444">
        <f t="shared" si="85"/>
        <v>429.28263395385778</v>
      </c>
      <c r="K223" s="444">
        <f t="shared" si="85"/>
        <v>429.03209641320302</v>
      </c>
      <c r="L223" s="444">
        <f t="shared" si="85"/>
        <v>427.89706197814598</v>
      </c>
      <c r="M223" s="444">
        <f t="shared" si="85"/>
        <v>426.84780483336692</v>
      </c>
      <c r="N223" s="444">
        <f t="shared" si="85"/>
        <v>425.42764156862756</v>
      </c>
      <c r="O223" s="318"/>
    </row>
    <row r="224" spans="1:15">
      <c r="A224" s="300">
        <f>SUM(C224:N224)</f>
        <v>0</v>
      </c>
      <c r="C224" s="300">
        <f>SUM(C213:C222)-C223</f>
        <v>0</v>
      </c>
      <c r="D224" s="300">
        <f t="shared" ref="D224:N224" si="86">SUM(D213:D222)-D223</f>
        <v>0</v>
      </c>
      <c r="E224" s="300">
        <f t="shared" si="86"/>
        <v>0</v>
      </c>
      <c r="F224" s="300">
        <f t="shared" si="86"/>
        <v>0</v>
      </c>
      <c r="G224" s="300">
        <f t="shared" si="86"/>
        <v>0</v>
      </c>
      <c r="H224" s="300">
        <f t="shared" si="86"/>
        <v>0</v>
      </c>
      <c r="I224" s="300">
        <f t="shared" si="86"/>
        <v>0</v>
      </c>
      <c r="J224" s="300">
        <f t="shared" si="86"/>
        <v>0</v>
      </c>
      <c r="K224" s="300">
        <f t="shared" si="86"/>
        <v>0</v>
      </c>
      <c r="L224" s="300">
        <f t="shared" si="86"/>
        <v>0</v>
      </c>
      <c r="M224" s="300">
        <f t="shared" si="86"/>
        <v>0</v>
      </c>
      <c r="N224" s="300">
        <f t="shared" si="86"/>
        <v>0</v>
      </c>
    </row>
    <row r="226" spans="1:14" ht="13.15">
      <c r="B226" s="332" t="s">
        <v>47</v>
      </c>
      <c r="C226" s="320"/>
      <c r="D226" s="320"/>
      <c r="E226" s="320"/>
      <c r="F226" s="320"/>
      <c r="G226" s="320"/>
      <c r="H226" s="330"/>
      <c r="I226" s="320"/>
      <c r="J226" s="320"/>
      <c r="K226" s="320"/>
      <c r="L226" s="320"/>
    </row>
    <row r="227" spans="1:14">
      <c r="C227" s="320"/>
      <c r="D227" s="320"/>
      <c r="E227" s="320"/>
      <c r="F227" s="320"/>
      <c r="G227" s="320"/>
      <c r="H227" s="330"/>
      <c r="I227" s="320"/>
      <c r="J227" s="320"/>
      <c r="K227" s="320"/>
      <c r="L227" s="320"/>
    </row>
    <row r="228" spans="1:14" ht="13.15">
      <c r="B228" s="329" t="str">
        <f t="shared" ref="B228:B239" si="87">B212</f>
        <v>Age group</v>
      </c>
      <c r="C228" s="329" t="str">
        <f t="shared" ref="C228:N228" si="88">C212</f>
        <v>2018/19</v>
      </c>
      <c r="D228" s="329" t="str">
        <f t="shared" si="88"/>
        <v>2019/20</v>
      </c>
      <c r="E228" s="329" t="str">
        <f t="shared" si="88"/>
        <v>2020/21</v>
      </c>
      <c r="F228" s="329" t="str">
        <f t="shared" si="88"/>
        <v>2021/22</v>
      </c>
      <c r="G228" s="329" t="str">
        <f t="shared" si="88"/>
        <v>2022/23</v>
      </c>
      <c r="H228" s="329" t="str">
        <f t="shared" si="88"/>
        <v>2023/24</v>
      </c>
      <c r="I228" s="329" t="str">
        <f t="shared" si="88"/>
        <v>2024/25</v>
      </c>
      <c r="J228" s="329" t="str">
        <f t="shared" si="88"/>
        <v>2025/26</v>
      </c>
      <c r="K228" s="329" t="str">
        <f t="shared" si="88"/>
        <v>2026/27</v>
      </c>
      <c r="L228" s="329" t="str">
        <f t="shared" si="88"/>
        <v>2027/28</v>
      </c>
      <c r="M228" s="329" t="str">
        <f t="shared" si="88"/>
        <v>2028/29</v>
      </c>
      <c r="N228" s="329" t="str">
        <f t="shared" si="88"/>
        <v>2029/30</v>
      </c>
    </row>
    <row r="229" spans="1:14" ht="13.15">
      <c r="B229" s="329" t="str">
        <f t="shared" si="87"/>
        <v>20-24</v>
      </c>
      <c r="C229" s="444">
        <f t="shared" ref="C229:C238" si="89">C195+C161+C127</f>
        <v>31.344683221503214</v>
      </c>
      <c r="D229" s="444">
        <f t="shared" ref="D229:N229" si="90">D195+D161+D127</f>
        <v>64.535590242966563</v>
      </c>
      <c r="E229" s="444">
        <f t="shared" si="90"/>
        <v>98.656354686788532</v>
      </c>
      <c r="F229" s="444">
        <f t="shared" si="90"/>
        <v>127.59612392876731</v>
      </c>
      <c r="G229" s="444">
        <f t="shared" si="90"/>
        <v>154.83669800956369</v>
      </c>
      <c r="H229" s="444">
        <f t="shared" si="90"/>
        <v>185.15821632027141</v>
      </c>
      <c r="I229" s="444">
        <f t="shared" si="90"/>
        <v>203.88985073880764</v>
      </c>
      <c r="J229" s="444">
        <f t="shared" si="90"/>
        <v>196.19950334853746</v>
      </c>
      <c r="K229" s="444">
        <f t="shared" si="90"/>
        <v>188.98451347715016</v>
      </c>
      <c r="L229" s="444">
        <f t="shared" si="90"/>
        <v>182.69225738408232</v>
      </c>
      <c r="M229" s="444">
        <f t="shared" si="90"/>
        <v>177.93881846611151</v>
      </c>
      <c r="N229" s="444">
        <f t="shared" si="90"/>
        <v>173.82890206126251</v>
      </c>
    </row>
    <row r="230" spans="1:14" ht="13.15">
      <c r="B230" s="329" t="str">
        <f t="shared" si="87"/>
        <v>25-29</v>
      </c>
      <c r="C230" s="444">
        <f t="shared" si="89"/>
        <v>160.6470827065074</v>
      </c>
      <c r="D230" s="444">
        <f t="shared" ref="D230:N230" si="91">D196+D162+D128</f>
        <v>169.31353654474404</v>
      </c>
      <c r="E230" s="444">
        <f t="shared" si="91"/>
        <v>196.80968400745141</v>
      </c>
      <c r="F230" s="444">
        <f t="shared" si="91"/>
        <v>225.03864717267871</v>
      </c>
      <c r="G230" s="444">
        <f t="shared" si="91"/>
        <v>257.55269527155542</v>
      </c>
      <c r="H230" s="444">
        <f t="shared" si="91"/>
        <v>298.38238536206239</v>
      </c>
      <c r="I230" s="444">
        <f t="shared" si="91"/>
        <v>329.13775253481521</v>
      </c>
      <c r="J230" s="444">
        <f t="shared" si="91"/>
        <v>329.00278651143651</v>
      </c>
      <c r="K230" s="444">
        <f t="shared" si="91"/>
        <v>325.42424016911326</v>
      </c>
      <c r="L230" s="444">
        <f t="shared" si="91"/>
        <v>320.21627103494529</v>
      </c>
      <c r="M230" s="444">
        <f t="shared" si="91"/>
        <v>315.08810169671779</v>
      </c>
      <c r="N230" s="444">
        <f t="shared" si="91"/>
        <v>309.75699734189152</v>
      </c>
    </row>
    <row r="231" spans="1:14" ht="13.15">
      <c r="B231" s="329" t="str">
        <f t="shared" si="87"/>
        <v>30-34</v>
      </c>
      <c r="C231" s="444">
        <f t="shared" si="89"/>
        <v>156.52744372961894</v>
      </c>
      <c r="D231" s="444">
        <f t="shared" ref="D231:N231" si="92">D197+D163+D129</f>
        <v>161.27423537018964</v>
      </c>
      <c r="E231" s="444">
        <f t="shared" si="92"/>
        <v>176.77283462752976</v>
      </c>
      <c r="F231" s="444">
        <f t="shared" si="92"/>
        <v>190.84962707877469</v>
      </c>
      <c r="G231" s="444">
        <f t="shared" si="92"/>
        <v>208.46554846795974</v>
      </c>
      <c r="H231" s="444">
        <f t="shared" si="92"/>
        <v>232.50942080085846</v>
      </c>
      <c r="I231" s="444">
        <f t="shared" si="92"/>
        <v>254.3346724031702</v>
      </c>
      <c r="J231" s="444">
        <f t="shared" si="92"/>
        <v>262.34698863281011</v>
      </c>
      <c r="K231" s="444">
        <f t="shared" si="92"/>
        <v>266.98260457532604</v>
      </c>
      <c r="L231" s="444">
        <f t="shared" si="92"/>
        <v>269.04271817754369</v>
      </c>
      <c r="M231" s="444">
        <f t="shared" si="92"/>
        <v>269.54360510528528</v>
      </c>
      <c r="N231" s="444">
        <f t="shared" si="92"/>
        <v>268.68764143122621</v>
      </c>
    </row>
    <row r="232" spans="1:14" ht="13.15">
      <c r="B232" s="329" t="str">
        <f t="shared" si="87"/>
        <v>35-39</v>
      </c>
      <c r="C232" s="444">
        <f t="shared" si="89"/>
        <v>163.62352959843048</v>
      </c>
      <c r="D232" s="444">
        <f t="shared" ref="D232:N232" si="93">D198+D164+D130</f>
        <v>160.18921073989196</v>
      </c>
      <c r="E232" s="444">
        <f t="shared" si="93"/>
        <v>167.20003444067979</v>
      </c>
      <c r="F232" s="444">
        <f t="shared" si="93"/>
        <v>172.18935951110396</v>
      </c>
      <c r="G232" s="444">
        <f t="shared" si="93"/>
        <v>179.83336814338418</v>
      </c>
      <c r="H232" s="444">
        <f t="shared" si="93"/>
        <v>192.32570626097313</v>
      </c>
      <c r="I232" s="444">
        <f t="shared" si="93"/>
        <v>204.53868406815184</v>
      </c>
      <c r="J232" s="444">
        <f t="shared" si="93"/>
        <v>209.67894810444869</v>
      </c>
      <c r="K232" s="444">
        <f t="shared" si="93"/>
        <v>214.05982794959235</v>
      </c>
      <c r="L232" s="444">
        <f t="shared" si="93"/>
        <v>217.54416173423226</v>
      </c>
      <c r="M232" s="444">
        <f t="shared" si="93"/>
        <v>220.27244541754408</v>
      </c>
      <c r="N232" s="444">
        <f t="shared" si="93"/>
        <v>222.04607182347036</v>
      </c>
    </row>
    <row r="233" spans="1:14" ht="13.15">
      <c r="B233" s="329" t="str">
        <f t="shared" si="87"/>
        <v>40-44</v>
      </c>
      <c r="C233" s="444">
        <f t="shared" si="89"/>
        <v>173.87284179930646</v>
      </c>
      <c r="D233" s="444">
        <f t="shared" ref="D233:N233" si="94">D199+D165+D131</f>
        <v>166.74544409557976</v>
      </c>
      <c r="E233" s="444">
        <f t="shared" si="94"/>
        <v>169.07359737059664</v>
      </c>
      <c r="F233" s="444">
        <f t="shared" si="94"/>
        <v>168.54765930020818</v>
      </c>
      <c r="G233" s="444">
        <f t="shared" si="94"/>
        <v>170.06004109662265</v>
      </c>
      <c r="H233" s="444">
        <f t="shared" si="94"/>
        <v>175.52287766659509</v>
      </c>
      <c r="I233" s="444">
        <f t="shared" si="94"/>
        <v>181.01521705340312</v>
      </c>
      <c r="J233" s="444">
        <f t="shared" si="94"/>
        <v>181.55537446078549</v>
      </c>
      <c r="K233" s="444">
        <f t="shared" si="94"/>
        <v>182.31370133327334</v>
      </c>
      <c r="L233" s="444">
        <f t="shared" si="94"/>
        <v>183.26205457704512</v>
      </c>
      <c r="M233" s="444">
        <f t="shared" si="94"/>
        <v>184.43867560820829</v>
      </c>
      <c r="N233" s="444">
        <f t="shared" si="94"/>
        <v>185.5410469613054</v>
      </c>
    </row>
    <row r="234" spans="1:14" ht="13.15">
      <c r="B234" s="329" t="str">
        <f t="shared" si="87"/>
        <v>45-49</v>
      </c>
      <c r="C234" s="444">
        <f t="shared" si="89"/>
        <v>184.61255534964687</v>
      </c>
      <c r="D234" s="444">
        <f t="shared" ref="D234:N234" si="95">D200+D166+D132</f>
        <v>180.26007292169547</v>
      </c>
      <c r="E234" s="444">
        <f t="shared" si="95"/>
        <v>184.12022144126166</v>
      </c>
      <c r="F234" s="444">
        <f t="shared" si="95"/>
        <v>183.35252859722056</v>
      </c>
      <c r="G234" s="444">
        <f t="shared" si="95"/>
        <v>183.52590987286919</v>
      </c>
      <c r="H234" s="444">
        <f t="shared" si="95"/>
        <v>186.84257577773059</v>
      </c>
      <c r="I234" s="444">
        <f t="shared" si="95"/>
        <v>189.77476669011244</v>
      </c>
      <c r="J234" s="444">
        <f t="shared" si="95"/>
        <v>187.79997158540684</v>
      </c>
      <c r="K234" s="444">
        <f t="shared" si="95"/>
        <v>186.00645954701864</v>
      </c>
      <c r="L234" s="444">
        <f t="shared" si="95"/>
        <v>184.53784641059278</v>
      </c>
      <c r="M234" s="444">
        <f t="shared" si="95"/>
        <v>183.56939941832954</v>
      </c>
      <c r="N234" s="444">
        <f t="shared" si="95"/>
        <v>182.90236408654016</v>
      </c>
    </row>
    <row r="235" spans="1:14" ht="13.15">
      <c r="B235" s="329" t="str">
        <f t="shared" si="87"/>
        <v>50-54</v>
      </c>
      <c r="C235" s="444">
        <f t="shared" si="89"/>
        <v>169.92423961604993</v>
      </c>
      <c r="D235" s="444">
        <f t="shared" ref="D235:N235" si="96">D201+D167+D133</f>
        <v>172.08984386205969</v>
      </c>
      <c r="E235" s="444">
        <f t="shared" si="96"/>
        <v>179.51274426646324</v>
      </c>
      <c r="F235" s="444">
        <f t="shared" si="96"/>
        <v>182.33559055313447</v>
      </c>
      <c r="G235" s="444">
        <f t="shared" si="96"/>
        <v>185.0266253345969</v>
      </c>
      <c r="H235" s="444">
        <f t="shared" si="96"/>
        <v>189.6661959208343</v>
      </c>
      <c r="I235" s="444">
        <f t="shared" si="96"/>
        <v>193.13716134135504</v>
      </c>
      <c r="J235" s="444">
        <f t="shared" si="96"/>
        <v>191.35547378323082</v>
      </c>
      <c r="K235" s="444">
        <f t="shared" si="96"/>
        <v>189.21477944866396</v>
      </c>
      <c r="L235" s="444">
        <f t="shared" si="96"/>
        <v>187.00115423359293</v>
      </c>
      <c r="M235" s="444">
        <f t="shared" si="96"/>
        <v>185.02058511319228</v>
      </c>
      <c r="N235" s="444">
        <f t="shared" si="96"/>
        <v>183.21561668384089</v>
      </c>
    </row>
    <row r="236" spans="1:14" ht="13.15">
      <c r="B236" s="329" t="str">
        <f t="shared" si="87"/>
        <v>55-59</v>
      </c>
      <c r="C236" s="444">
        <f t="shared" si="89"/>
        <v>222.71868307221274</v>
      </c>
      <c r="D236" s="444">
        <f t="shared" ref="D236:N236" si="97">D202+D168+D134</f>
        <v>212.0666483326136</v>
      </c>
      <c r="E236" s="444">
        <f t="shared" si="97"/>
        <v>210.62884857523454</v>
      </c>
      <c r="F236" s="444">
        <f t="shared" si="97"/>
        <v>211.15862011467505</v>
      </c>
      <c r="G236" s="444">
        <f t="shared" si="97"/>
        <v>214.26354836997302</v>
      </c>
      <c r="H236" s="444">
        <f t="shared" si="97"/>
        <v>220.64389581329343</v>
      </c>
      <c r="I236" s="444">
        <f t="shared" si="97"/>
        <v>225.48411763560193</v>
      </c>
      <c r="J236" s="444">
        <f t="shared" si="97"/>
        <v>223.30076922399132</v>
      </c>
      <c r="K236" s="444">
        <f t="shared" si="97"/>
        <v>220.75301475985157</v>
      </c>
      <c r="L236" s="444">
        <f t="shared" si="97"/>
        <v>218.03775568158335</v>
      </c>
      <c r="M236" s="444">
        <f t="shared" si="97"/>
        <v>215.47172285285876</v>
      </c>
      <c r="N236" s="444">
        <f t="shared" si="97"/>
        <v>212.94975187200671</v>
      </c>
    </row>
    <row r="237" spans="1:14" ht="13.15">
      <c r="B237" s="329" t="str">
        <f t="shared" si="87"/>
        <v>60-64</v>
      </c>
      <c r="C237" s="444">
        <f t="shared" si="89"/>
        <v>128.19580000333653</v>
      </c>
      <c r="D237" s="444">
        <f t="shared" ref="D237:N237" si="98">D203+D169+D135</f>
        <v>127.60299681898437</v>
      </c>
      <c r="E237" s="444">
        <f t="shared" si="98"/>
        <v>127.48744431613027</v>
      </c>
      <c r="F237" s="444">
        <f t="shared" si="98"/>
        <v>127.65776886731386</v>
      </c>
      <c r="G237" s="444">
        <f t="shared" si="98"/>
        <v>129.55481393826267</v>
      </c>
      <c r="H237" s="444">
        <f t="shared" si="98"/>
        <v>134.03769444402963</v>
      </c>
      <c r="I237" s="444">
        <f t="shared" si="98"/>
        <v>137.22240033901207</v>
      </c>
      <c r="J237" s="444">
        <f t="shared" si="98"/>
        <v>134.88117855200923</v>
      </c>
      <c r="K237" s="444">
        <f t="shared" si="98"/>
        <v>132.72220070034828</v>
      </c>
      <c r="L237" s="444">
        <f t="shared" si="98"/>
        <v>130.72035170555515</v>
      </c>
      <c r="M237" s="444">
        <f t="shared" si="98"/>
        <v>128.9821738163746</v>
      </c>
      <c r="N237" s="444">
        <f t="shared" si="98"/>
        <v>127.30953634517344</v>
      </c>
    </row>
    <row r="238" spans="1:14" ht="13.15">
      <c r="B238" s="329" t="str">
        <f t="shared" si="87"/>
        <v>65 plus</v>
      </c>
      <c r="C238" s="444">
        <f t="shared" si="89"/>
        <v>30.633710240194667</v>
      </c>
      <c r="D238" s="444">
        <f t="shared" ref="D238:N238" si="99">D204+D170+D136</f>
        <v>41.04070551343667</v>
      </c>
      <c r="E238" s="444">
        <f t="shared" si="99"/>
        <v>48.842197688944395</v>
      </c>
      <c r="F238" s="444">
        <f t="shared" si="99"/>
        <v>54.080901731861843</v>
      </c>
      <c r="G238" s="444">
        <f t="shared" si="99"/>
        <v>58.164744230143334</v>
      </c>
      <c r="H238" s="444">
        <f t="shared" si="99"/>
        <v>62.22675795824162</v>
      </c>
      <c r="I238" s="444">
        <f t="shared" si="99"/>
        <v>65.161772568219305</v>
      </c>
      <c r="J238" s="444">
        <f t="shared" si="99"/>
        <v>65.265336624288224</v>
      </c>
      <c r="K238" s="444">
        <f t="shared" si="99"/>
        <v>64.826910327335725</v>
      </c>
      <c r="L238" s="444">
        <f t="shared" si="99"/>
        <v>64.129153012044313</v>
      </c>
      <c r="M238" s="444">
        <f t="shared" si="99"/>
        <v>63.381462724724642</v>
      </c>
      <c r="N238" s="444">
        <f t="shared" si="99"/>
        <v>62.591613363977238</v>
      </c>
    </row>
    <row r="239" spans="1:14" ht="13.15">
      <c r="B239" s="329" t="str">
        <f t="shared" si="87"/>
        <v>Total</v>
      </c>
      <c r="C239" s="444">
        <f>SUM(C229:C238)</f>
        <v>1422.100569336807</v>
      </c>
      <c r="D239" s="444">
        <f t="shared" ref="D239:N239" si="100">SUM(D229:D238)</f>
        <v>1455.1182844421619</v>
      </c>
      <c r="E239" s="444">
        <f t="shared" si="100"/>
        <v>1559.1039614210802</v>
      </c>
      <c r="F239" s="444">
        <f t="shared" si="100"/>
        <v>1642.8068268557386</v>
      </c>
      <c r="G239" s="444">
        <f t="shared" si="100"/>
        <v>1741.2839927349307</v>
      </c>
      <c r="H239" s="444">
        <f t="shared" si="100"/>
        <v>1877.3157263248904</v>
      </c>
      <c r="I239" s="444">
        <f t="shared" si="100"/>
        <v>1983.6963953726488</v>
      </c>
      <c r="J239" s="444">
        <f t="shared" si="100"/>
        <v>1981.3863308269445</v>
      </c>
      <c r="K239" s="444">
        <f t="shared" si="100"/>
        <v>1971.2882522876735</v>
      </c>
      <c r="L239" s="444">
        <f t="shared" si="100"/>
        <v>1957.1837239512172</v>
      </c>
      <c r="M239" s="444">
        <f t="shared" si="100"/>
        <v>1943.7069902193468</v>
      </c>
      <c r="N239" s="444">
        <f t="shared" si="100"/>
        <v>1928.8295419706944</v>
      </c>
    </row>
    <row r="240" spans="1:14">
      <c r="A240" s="300">
        <f>SUM(C240:N240)</f>
        <v>0</v>
      </c>
      <c r="C240" s="300">
        <f>SUM(C229:C238)-C239</f>
        <v>0</v>
      </c>
      <c r="D240" s="300">
        <f t="shared" ref="D240:N240" si="101">SUM(D229:D238)-D239</f>
        <v>0</v>
      </c>
      <c r="E240" s="300">
        <f t="shared" si="101"/>
        <v>0</v>
      </c>
      <c r="F240" s="300">
        <f t="shared" si="101"/>
        <v>0</v>
      </c>
      <c r="G240" s="300">
        <f t="shared" si="101"/>
        <v>0</v>
      </c>
      <c r="H240" s="300">
        <f t="shared" si="101"/>
        <v>0</v>
      </c>
      <c r="I240" s="300">
        <f t="shared" si="101"/>
        <v>0</v>
      </c>
      <c r="J240" s="300">
        <f t="shared" si="101"/>
        <v>0</v>
      </c>
      <c r="K240" s="300">
        <f t="shared" si="101"/>
        <v>0</v>
      </c>
      <c r="L240" s="300">
        <f t="shared" si="101"/>
        <v>0</v>
      </c>
      <c r="M240" s="300">
        <f t="shared" si="101"/>
        <v>0</v>
      </c>
      <c r="N240" s="300">
        <f t="shared" si="101"/>
        <v>0</v>
      </c>
    </row>
    <row r="242" spans="2:15" ht="15">
      <c r="B242" s="331" t="s">
        <v>166</v>
      </c>
      <c r="C242" s="320"/>
      <c r="D242" s="320"/>
      <c r="E242" s="320"/>
      <c r="F242" s="320"/>
      <c r="G242" s="320"/>
      <c r="H242" s="330"/>
      <c r="I242" s="320"/>
      <c r="J242" s="320"/>
      <c r="K242" s="320"/>
      <c r="L242" s="320"/>
    </row>
    <row r="243" spans="2:15">
      <c r="C243" s="320"/>
      <c r="D243" s="320"/>
      <c r="E243" s="320"/>
      <c r="F243" s="320"/>
      <c r="G243" s="320"/>
      <c r="H243" s="330"/>
      <c r="I243" s="320"/>
      <c r="J243" s="320"/>
      <c r="K243" s="320"/>
      <c r="L243" s="320"/>
    </row>
    <row r="244" spans="2:15" ht="13.15">
      <c r="B244" s="332" t="s">
        <v>46</v>
      </c>
      <c r="C244" s="320"/>
      <c r="D244" s="320"/>
      <c r="E244" s="320"/>
      <c r="F244" s="320"/>
      <c r="G244" s="320"/>
      <c r="H244" s="330"/>
      <c r="I244" s="320"/>
      <c r="J244" s="320"/>
      <c r="K244" s="320"/>
      <c r="L244" s="320"/>
    </row>
    <row r="245" spans="2:15">
      <c r="C245" s="320"/>
      <c r="D245" s="320"/>
      <c r="E245" s="320"/>
      <c r="F245" s="320"/>
      <c r="G245" s="320"/>
      <c r="H245" s="330"/>
      <c r="I245" s="320"/>
      <c r="J245" s="320"/>
      <c r="K245" s="320"/>
      <c r="L245" s="320"/>
    </row>
    <row r="246" spans="2:15" ht="13.15">
      <c r="B246" s="329" t="str">
        <f t="shared" ref="B246:B257" si="102">B212</f>
        <v>Age group</v>
      </c>
      <c r="C246" s="329" t="str">
        <f t="shared" ref="C246:N246" si="103">C212</f>
        <v>2018/19</v>
      </c>
      <c r="D246" s="329" t="str">
        <f t="shared" si="103"/>
        <v>2019/20</v>
      </c>
      <c r="E246" s="329" t="str">
        <f t="shared" si="103"/>
        <v>2020/21</v>
      </c>
      <c r="F246" s="329" t="str">
        <f t="shared" si="103"/>
        <v>2021/22</v>
      </c>
      <c r="G246" s="329" t="str">
        <f t="shared" si="103"/>
        <v>2022/23</v>
      </c>
      <c r="H246" s="329" t="str">
        <f t="shared" si="103"/>
        <v>2023/24</v>
      </c>
      <c r="I246" s="329" t="str">
        <f t="shared" si="103"/>
        <v>2024/25</v>
      </c>
      <c r="J246" s="329" t="str">
        <f t="shared" si="103"/>
        <v>2025/26</v>
      </c>
      <c r="K246" s="329" t="str">
        <f t="shared" si="103"/>
        <v>2026/27</v>
      </c>
      <c r="L246" s="329" t="str">
        <f t="shared" si="103"/>
        <v>2027/28</v>
      </c>
      <c r="M246" s="329" t="str">
        <f t="shared" si="103"/>
        <v>2028/29</v>
      </c>
      <c r="N246" s="329" t="str">
        <f t="shared" si="103"/>
        <v>2029/30</v>
      </c>
    </row>
    <row r="247" spans="2:15" ht="13.15">
      <c r="B247" s="329" t="str">
        <f t="shared" si="102"/>
        <v>20-24</v>
      </c>
      <c r="C247" s="444">
        <f t="shared" ref="C247:C256" si="104">C77-C213</f>
        <v>54.619213209726624</v>
      </c>
      <c r="D247" s="444">
        <f t="shared" ref="D247:N247" si="105">D77-D213</f>
        <v>104.2176169512411</v>
      </c>
      <c r="E247" s="444">
        <f t="shared" si="105"/>
        <v>150.14079229153992</v>
      </c>
      <c r="F247" s="444">
        <f t="shared" si="105"/>
        <v>191.69600469998147</v>
      </c>
      <c r="G247" s="444">
        <f t="shared" si="105"/>
        <v>231.98472869320071</v>
      </c>
      <c r="H247" s="444">
        <f t="shared" si="105"/>
        <v>277.00684912642782</v>
      </c>
      <c r="I247" s="444">
        <f t="shared" si="105"/>
        <v>304.93661883558968</v>
      </c>
      <c r="J247" s="444">
        <f t="shared" si="105"/>
        <v>293.66282710078332</v>
      </c>
      <c r="K247" s="444">
        <f t="shared" si="105"/>
        <v>283.02010648966666</v>
      </c>
      <c r="L247" s="444">
        <f t="shared" si="105"/>
        <v>273.69757892400685</v>
      </c>
      <c r="M247" s="444">
        <f t="shared" si="105"/>
        <v>266.62916631958581</v>
      </c>
      <c r="N247" s="444">
        <f t="shared" si="105"/>
        <v>260.50066408256424</v>
      </c>
      <c r="O247" s="318"/>
    </row>
    <row r="248" spans="2:15" ht="13.15">
      <c r="B248" s="329" t="str">
        <f t="shared" si="102"/>
        <v>25-29</v>
      </c>
      <c r="C248" s="444">
        <f t="shared" si="104"/>
        <v>313.77241764299106</v>
      </c>
      <c r="D248" s="444">
        <f t="shared" ref="D248:N248" si="106">D78-D214</f>
        <v>316.35734208876363</v>
      </c>
      <c r="E248" s="444">
        <f t="shared" si="106"/>
        <v>341.78555832736345</v>
      </c>
      <c r="F248" s="444">
        <f t="shared" si="106"/>
        <v>380.19964733144684</v>
      </c>
      <c r="G248" s="444">
        <f t="shared" si="106"/>
        <v>429.31986766092666</v>
      </c>
      <c r="H248" s="444">
        <f t="shared" si="106"/>
        <v>493.06193357185759</v>
      </c>
      <c r="I248" s="444">
        <f t="shared" si="106"/>
        <v>541.29534175891467</v>
      </c>
      <c r="J248" s="444">
        <f t="shared" si="106"/>
        <v>539.99137704559394</v>
      </c>
      <c r="K248" s="444">
        <f t="shared" si="106"/>
        <v>533.44176765266434</v>
      </c>
      <c r="L248" s="444">
        <f t="shared" si="106"/>
        <v>524.47016995340709</v>
      </c>
      <c r="M248" s="444">
        <f t="shared" si="106"/>
        <v>515.77326054126729</v>
      </c>
      <c r="N248" s="444">
        <f t="shared" si="106"/>
        <v>506.8451614440699</v>
      </c>
      <c r="O248" s="318"/>
    </row>
    <row r="249" spans="2:15" ht="13.15">
      <c r="B249" s="329" t="str">
        <f t="shared" si="102"/>
        <v>30-34</v>
      </c>
      <c r="C249" s="444">
        <f t="shared" si="104"/>
        <v>354.92790905213815</v>
      </c>
      <c r="D249" s="444">
        <f t="shared" ref="D249:N249" si="107">D79-D215</f>
        <v>371.95202077163765</v>
      </c>
      <c r="E249" s="444">
        <f t="shared" si="107"/>
        <v>394.21813908286668</v>
      </c>
      <c r="F249" s="444">
        <f t="shared" si="107"/>
        <v>423.00481613482543</v>
      </c>
      <c r="G249" s="444">
        <f t="shared" si="107"/>
        <v>460.44088636738718</v>
      </c>
      <c r="H249" s="444">
        <f t="shared" si="107"/>
        <v>510.75768632767921</v>
      </c>
      <c r="I249" s="444">
        <f t="shared" si="107"/>
        <v>556.61729238729981</v>
      </c>
      <c r="J249" s="444">
        <f t="shared" si="107"/>
        <v>574.12951789671808</v>
      </c>
      <c r="K249" s="444">
        <f t="shared" si="107"/>
        <v>584.46142152336154</v>
      </c>
      <c r="L249" s="444">
        <f t="shared" si="107"/>
        <v>589.27923693576952</v>
      </c>
      <c r="M249" s="444">
        <f t="shared" si="107"/>
        <v>590.69365769844819</v>
      </c>
      <c r="N249" s="444">
        <f t="shared" si="107"/>
        <v>589.14984403385267</v>
      </c>
      <c r="O249" s="318"/>
    </row>
    <row r="250" spans="2:15" ht="13.15">
      <c r="B250" s="329" t="str">
        <f t="shared" si="102"/>
        <v>35-39</v>
      </c>
      <c r="C250" s="444">
        <f t="shared" si="104"/>
        <v>402.60570389967205</v>
      </c>
      <c r="D250" s="444">
        <f t="shared" ref="D250:N250" si="108">D80-D216</f>
        <v>399.82855570413608</v>
      </c>
      <c r="E250" s="444">
        <f t="shared" si="108"/>
        <v>407.12196223528133</v>
      </c>
      <c r="F250" s="444">
        <f t="shared" si="108"/>
        <v>421.80960643500231</v>
      </c>
      <c r="G250" s="444">
        <f t="shared" si="108"/>
        <v>444.18879102801873</v>
      </c>
      <c r="H250" s="444">
        <f t="shared" si="108"/>
        <v>476.9097651069942</v>
      </c>
      <c r="I250" s="444">
        <f t="shared" si="108"/>
        <v>508.62182813349727</v>
      </c>
      <c r="J250" s="444">
        <f t="shared" si="108"/>
        <v>523.95164258366083</v>
      </c>
      <c r="K250" s="444">
        <f t="shared" si="108"/>
        <v>537.02849282257716</v>
      </c>
      <c r="L250" s="444">
        <f t="shared" si="108"/>
        <v>547.58521253981121</v>
      </c>
      <c r="M250" s="444">
        <f t="shared" si="108"/>
        <v>555.97890946238874</v>
      </c>
      <c r="N250" s="444">
        <f t="shared" si="108"/>
        <v>561.80004366042681</v>
      </c>
      <c r="O250" s="318"/>
    </row>
    <row r="251" spans="2:15" ht="13.15">
      <c r="B251" s="329" t="str">
        <f t="shared" si="102"/>
        <v>40-44</v>
      </c>
      <c r="C251" s="444">
        <f t="shared" si="104"/>
        <v>414.27306667789429</v>
      </c>
      <c r="D251" s="444">
        <f t="shared" ref="D251:N251" si="109">D81-D217</f>
        <v>412.15679155608456</v>
      </c>
      <c r="E251" s="444">
        <f t="shared" si="109"/>
        <v>415.12739304538678</v>
      </c>
      <c r="F251" s="444">
        <f t="shared" si="109"/>
        <v>422.89399718428638</v>
      </c>
      <c r="G251" s="444">
        <f t="shared" si="109"/>
        <v>436.43435285176605</v>
      </c>
      <c r="H251" s="444">
        <f t="shared" si="109"/>
        <v>458.18078256116576</v>
      </c>
      <c r="I251" s="444">
        <f t="shared" si="109"/>
        <v>478.93035584394897</v>
      </c>
      <c r="J251" s="444">
        <f t="shared" si="109"/>
        <v>486.66574362258723</v>
      </c>
      <c r="K251" s="444">
        <f t="shared" si="109"/>
        <v>494.02641138467675</v>
      </c>
      <c r="L251" s="444">
        <f t="shared" si="109"/>
        <v>501.07968054223244</v>
      </c>
      <c r="M251" s="444">
        <f t="shared" si="109"/>
        <v>508.02707698842067</v>
      </c>
      <c r="N251" s="444">
        <f t="shared" si="109"/>
        <v>514.21586270747275</v>
      </c>
      <c r="O251" s="318"/>
    </row>
    <row r="252" spans="2:15" ht="13.15">
      <c r="B252" s="329" t="str">
        <f t="shared" si="102"/>
        <v>45-49</v>
      </c>
      <c r="C252" s="444">
        <f t="shared" si="104"/>
        <v>379.6512713275348</v>
      </c>
      <c r="D252" s="444">
        <f t="shared" ref="D252:N252" si="110">D82-D218</f>
        <v>377.74263432258095</v>
      </c>
      <c r="E252" s="444">
        <f t="shared" si="110"/>
        <v>380.1788836727049</v>
      </c>
      <c r="F252" s="444">
        <f t="shared" si="110"/>
        <v>385.98127890417015</v>
      </c>
      <c r="G252" s="444">
        <f t="shared" si="110"/>
        <v>395.83720279897426</v>
      </c>
      <c r="H252" s="444">
        <f t="shared" si="110"/>
        <v>411.78067166465109</v>
      </c>
      <c r="I252" s="444">
        <f t="shared" si="110"/>
        <v>426.16382392565521</v>
      </c>
      <c r="J252" s="444">
        <f t="shared" si="110"/>
        <v>429.15997139236907</v>
      </c>
      <c r="K252" s="444">
        <f t="shared" si="110"/>
        <v>431.73242410243211</v>
      </c>
      <c r="L252" s="444">
        <f t="shared" si="110"/>
        <v>434.25130712566153</v>
      </c>
      <c r="M252" s="444">
        <f t="shared" si="110"/>
        <v>437.16701776150649</v>
      </c>
      <c r="N252" s="444">
        <f t="shared" si="110"/>
        <v>440.12209795654167</v>
      </c>
      <c r="O252" s="318"/>
    </row>
    <row r="253" spans="2:15" ht="13.15">
      <c r="B253" s="329" t="str">
        <f t="shared" si="102"/>
        <v>50-54</v>
      </c>
      <c r="C253" s="444">
        <f t="shared" si="104"/>
        <v>309.19622091121869</v>
      </c>
      <c r="D253" s="444">
        <f t="shared" ref="D253:N253" si="111">D83-D219</f>
        <v>306.32432351434409</v>
      </c>
      <c r="E253" s="444">
        <f t="shared" si="111"/>
        <v>307.07566648401007</v>
      </c>
      <c r="F253" s="444">
        <f t="shared" si="111"/>
        <v>310.63100653266395</v>
      </c>
      <c r="G253" s="444">
        <f t="shared" si="111"/>
        <v>317.32088497889362</v>
      </c>
      <c r="H253" s="444">
        <f t="shared" si="111"/>
        <v>328.50738325961811</v>
      </c>
      <c r="I253" s="444">
        <f t="shared" si="111"/>
        <v>338.3964999796741</v>
      </c>
      <c r="J253" s="444">
        <f t="shared" si="111"/>
        <v>339.59426122701467</v>
      </c>
      <c r="K253" s="444">
        <f t="shared" si="111"/>
        <v>340.21449643943805</v>
      </c>
      <c r="L253" s="444">
        <f t="shared" si="111"/>
        <v>340.58902473056713</v>
      </c>
      <c r="M253" s="444">
        <f t="shared" si="111"/>
        <v>341.14502601934657</v>
      </c>
      <c r="N253" s="444">
        <f t="shared" si="111"/>
        <v>341.72897139363897</v>
      </c>
      <c r="O253" s="318"/>
    </row>
    <row r="254" spans="2:15" ht="13.15">
      <c r="B254" s="329" t="str">
        <f t="shared" si="102"/>
        <v>55-59</v>
      </c>
      <c r="C254" s="444">
        <f t="shared" si="104"/>
        <v>153.01713530119281</v>
      </c>
      <c r="D254" s="444">
        <f t="shared" ref="D254:N254" si="112">D84-D220</f>
        <v>149.37293006533852</v>
      </c>
      <c r="E254" s="444">
        <f t="shared" si="112"/>
        <v>148.43689780308353</v>
      </c>
      <c r="F254" s="444">
        <f t="shared" si="112"/>
        <v>149.40282337692534</v>
      </c>
      <c r="G254" s="444">
        <f t="shared" si="112"/>
        <v>152.22448386414163</v>
      </c>
      <c r="H254" s="444">
        <f t="shared" si="112"/>
        <v>157.48222966729236</v>
      </c>
      <c r="I254" s="444">
        <f t="shared" si="112"/>
        <v>161.85447781877994</v>
      </c>
      <c r="J254" s="444">
        <f t="shared" si="112"/>
        <v>161.41859785164002</v>
      </c>
      <c r="K254" s="444">
        <f t="shared" si="112"/>
        <v>160.91808615439061</v>
      </c>
      <c r="L254" s="444">
        <f t="shared" si="112"/>
        <v>160.42248142901823</v>
      </c>
      <c r="M254" s="444">
        <f t="shared" si="112"/>
        <v>160.09195779461942</v>
      </c>
      <c r="N254" s="444">
        <f t="shared" si="112"/>
        <v>159.79517280651376</v>
      </c>
      <c r="O254" s="318"/>
    </row>
    <row r="255" spans="2:15" ht="13.15">
      <c r="B255" s="329" t="str">
        <f t="shared" si="102"/>
        <v>60-64</v>
      </c>
      <c r="C255" s="444">
        <f t="shared" si="104"/>
        <v>49.881299633500277</v>
      </c>
      <c r="D255" s="444">
        <f t="shared" ref="D255:N255" si="113">D85-D221</f>
        <v>50.274785988410372</v>
      </c>
      <c r="E255" s="444">
        <f t="shared" si="113"/>
        <v>50.79013141996073</v>
      </c>
      <c r="F255" s="444">
        <f t="shared" si="113"/>
        <v>51.5874803053471</v>
      </c>
      <c r="G255" s="444">
        <f t="shared" si="113"/>
        <v>52.906760787692477</v>
      </c>
      <c r="H255" s="444">
        <f t="shared" si="113"/>
        <v>55.122406127480723</v>
      </c>
      <c r="I255" s="444">
        <f t="shared" si="113"/>
        <v>56.721764345709758</v>
      </c>
      <c r="J255" s="444">
        <f t="shared" si="113"/>
        <v>56.014167681018066</v>
      </c>
      <c r="K255" s="444">
        <f t="shared" si="113"/>
        <v>55.398513004424586</v>
      </c>
      <c r="L255" s="444">
        <f t="shared" si="113"/>
        <v>54.882584665870951</v>
      </c>
      <c r="M255" s="444">
        <f t="shared" si="113"/>
        <v>54.510601522290443</v>
      </c>
      <c r="N255" s="444">
        <f t="shared" si="113"/>
        <v>54.19166504102737</v>
      </c>
      <c r="O255" s="318"/>
    </row>
    <row r="256" spans="2:15" ht="13.15">
      <c r="B256" s="329" t="str">
        <f t="shared" si="102"/>
        <v>65 plus</v>
      </c>
      <c r="C256" s="444">
        <f t="shared" si="104"/>
        <v>9.3497026976888193</v>
      </c>
      <c r="D256" s="444">
        <f t="shared" ref="D256:N256" si="114">D86-D222</f>
        <v>13.25274731855486</v>
      </c>
      <c r="E256" s="444">
        <f t="shared" si="114"/>
        <v>15.924651005641623</v>
      </c>
      <c r="F256" s="444">
        <f t="shared" si="114"/>
        <v>17.825852044996569</v>
      </c>
      <c r="G256" s="444">
        <f t="shared" si="114"/>
        <v>19.353965282140116</v>
      </c>
      <c r="H256" s="444">
        <f t="shared" si="114"/>
        <v>20.872219294388849</v>
      </c>
      <c r="I256" s="444">
        <f t="shared" si="114"/>
        <v>21.947245776986566</v>
      </c>
      <c r="J256" s="444">
        <f t="shared" si="114"/>
        <v>21.956910542067874</v>
      </c>
      <c r="K256" s="444">
        <f t="shared" si="114"/>
        <v>21.803839865471446</v>
      </c>
      <c r="L256" s="444">
        <f t="shared" si="114"/>
        <v>21.588513516483964</v>
      </c>
      <c r="M256" s="444">
        <f t="shared" si="114"/>
        <v>21.38368764831657</v>
      </c>
      <c r="N256" s="444">
        <f t="shared" si="114"/>
        <v>21.185449843185584</v>
      </c>
      <c r="O256" s="318"/>
    </row>
    <row r="257" spans="1:15" ht="13.15">
      <c r="B257" s="329" t="str">
        <f t="shared" si="102"/>
        <v>Total</v>
      </c>
      <c r="C257" s="444">
        <f>SUM(C247:C256)</f>
        <v>2441.2939403535584</v>
      </c>
      <c r="D257" s="444">
        <f t="shared" ref="D257:N257" si="115">SUM(D247:D256)</f>
        <v>2501.4797482810918</v>
      </c>
      <c r="E257" s="444">
        <f t="shared" si="115"/>
        <v>2610.8000753678389</v>
      </c>
      <c r="F257" s="444">
        <f t="shared" si="115"/>
        <v>2755.0325129496459</v>
      </c>
      <c r="G257" s="444">
        <f t="shared" si="115"/>
        <v>2940.0119243131417</v>
      </c>
      <c r="H257" s="444">
        <f t="shared" si="115"/>
        <v>3189.6819267075552</v>
      </c>
      <c r="I257" s="444">
        <f t="shared" si="115"/>
        <v>3395.485248806056</v>
      </c>
      <c r="J257" s="444">
        <f t="shared" si="115"/>
        <v>3426.5450169434534</v>
      </c>
      <c r="K257" s="444">
        <f t="shared" si="115"/>
        <v>3442.0455594391033</v>
      </c>
      <c r="L257" s="444">
        <f t="shared" si="115"/>
        <v>3447.8457903628291</v>
      </c>
      <c r="M257" s="444">
        <f t="shared" si="115"/>
        <v>3451.4003617561898</v>
      </c>
      <c r="N257" s="444">
        <f t="shared" si="115"/>
        <v>3449.5349329692935</v>
      </c>
      <c r="O257" s="318"/>
    </row>
    <row r="258" spans="1:15">
      <c r="A258" s="300">
        <f>SUM(C258:N258)</f>
        <v>0</v>
      </c>
      <c r="C258" s="300">
        <f>SUM(C247:C256)-C257</f>
        <v>0</v>
      </c>
      <c r="D258" s="300">
        <f t="shared" ref="D258:N258" si="116">SUM(D247:D256)-D257</f>
        <v>0</v>
      </c>
      <c r="E258" s="300">
        <f t="shared" si="116"/>
        <v>0</v>
      </c>
      <c r="F258" s="300">
        <f t="shared" si="116"/>
        <v>0</v>
      </c>
      <c r="G258" s="300">
        <f t="shared" si="116"/>
        <v>0</v>
      </c>
      <c r="H258" s="300">
        <f t="shared" si="116"/>
        <v>0</v>
      </c>
      <c r="I258" s="300">
        <f t="shared" si="116"/>
        <v>0</v>
      </c>
      <c r="J258" s="300">
        <f t="shared" si="116"/>
        <v>0</v>
      </c>
      <c r="K258" s="300">
        <f t="shared" si="116"/>
        <v>0</v>
      </c>
      <c r="L258" s="300">
        <f t="shared" si="116"/>
        <v>0</v>
      </c>
      <c r="M258" s="300">
        <f t="shared" si="116"/>
        <v>0</v>
      </c>
      <c r="N258" s="300">
        <f t="shared" si="116"/>
        <v>0</v>
      </c>
    </row>
    <row r="260" spans="1:15" ht="13.15">
      <c r="B260" s="332" t="s">
        <v>47</v>
      </c>
      <c r="C260" s="320"/>
      <c r="D260" s="320"/>
      <c r="E260" s="320"/>
      <c r="F260" s="320"/>
      <c r="G260" s="320"/>
      <c r="H260" s="330"/>
      <c r="I260" s="320"/>
      <c r="J260" s="320"/>
      <c r="K260" s="320"/>
      <c r="L260" s="320"/>
    </row>
    <row r="261" spans="1:15">
      <c r="C261" s="320"/>
      <c r="D261" s="320"/>
      <c r="E261" s="320"/>
      <c r="F261" s="320"/>
      <c r="G261" s="320"/>
      <c r="H261" s="330"/>
      <c r="I261" s="320"/>
      <c r="J261" s="320"/>
      <c r="K261" s="320"/>
      <c r="L261" s="320"/>
    </row>
    <row r="262" spans="1:15" ht="13.15">
      <c r="B262" s="329" t="str">
        <f t="shared" ref="B262:B273" si="117">B246</f>
        <v>Age group</v>
      </c>
      <c r="C262" s="329" t="str">
        <f t="shared" ref="C262:N262" si="118">C246</f>
        <v>2018/19</v>
      </c>
      <c r="D262" s="329" t="str">
        <f t="shared" si="118"/>
        <v>2019/20</v>
      </c>
      <c r="E262" s="329" t="str">
        <f t="shared" si="118"/>
        <v>2020/21</v>
      </c>
      <c r="F262" s="329" t="str">
        <f t="shared" si="118"/>
        <v>2021/22</v>
      </c>
      <c r="G262" s="329" t="str">
        <f t="shared" si="118"/>
        <v>2022/23</v>
      </c>
      <c r="H262" s="329" t="str">
        <f t="shared" si="118"/>
        <v>2023/24</v>
      </c>
      <c r="I262" s="329" t="str">
        <f t="shared" si="118"/>
        <v>2024/25</v>
      </c>
      <c r="J262" s="329" t="str">
        <f t="shared" si="118"/>
        <v>2025/26</v>
      </c>
      <c r="K262" s="329" t="str">
        <f t="shared" si="118"/>
        <v>2026/27</v>
      </c>
      <c r="L262" s="329" t="str">
        <f t="shared" si="118"/>
        <v>2027/28</v>
      </c>
      <c r="M262" s="329" t="str">
        <f t="shared" si="118"/>
        <v>2028/29</v>
      </c>
      <c r="N262" s="329" t="str">
        <f t="shared" si="118"/>
        <v>2029/30</v>
      </c>
    </row>
    <row r="263" spans="1:15" ht="13.15">
      <c r="B263" s="329" t="str">
        <f t="shared" si="117"/>
        <v>20-24</v>
      </c>
      <c r="C263" s="444">
        <f t="shared" ref="C263:C272" si="119">C93-C229</f>
        <v>213.31179531409319</v>
      </c>
      <c r="D263" s="444">
        <f t="shared" ref="D263:N263" si="120">D93-D229</f>
        <v>439.29483038548875</v>
      </c>
      <c r="E263" s="444">
        <f t="shared" si="120"/>
        <v>643.3306017287041</v>
      </c>
      <c r="F263" s="444">
        <f t="shared" si="120"/>
        <v>826.26323927161525</v>
      </c>
      <c r="G263" s="444">
        <f t="shared" si="120"/>
        <v>1002.662680622848</v>
      </c>
      <c r="H263" s="444">
        <f t="shared" si="120"/>
        <v>1199.0131273889704</v>
      </c>
      <c r="I263" s="444">
        <f t="shared" si="120"/>
        <v>1320.3119604174083</v>
      </c>
      <c r="J263" s="444">
        <f t="shared" si="120"/>
        <v>1270.5122396252937</v>
      </c>
      <c r="K263" s="444">
        <f t="shared" si="120"/>
        <v>1223.7907506106865</v>
      </c>
      <c r="L263" s="444">
        <f t="shared" si="120"/>
        <v>1183.0445293172618</v>
      </c>
      <c r="M263" s="444">
        <f t="shared" si="120"/>
        <v>1152.2630939796572</v>
      </c>
      <c r="N263" s="444">
        <f t="shared" si="120"/>
        <v>1125.6488620010909</v>
      </c>
    </row>
    <row r="264" spans="1:15" ht="13.15">
      <c r="B264" s="329" t="str">
        <f t="shared" si="117"/>
        <v>25-29</v>
      </c>
      <c r="C264" s="444">
        <f t="shared" si="119"/>
        <v>1196.6105339358112</v>
      </c>
      <c r="D264" s="444">
        <f t="shared" ref="D264:N264" si="121">D94-D230</f>
        <v>1261.4689382430208</v>
      </c>
      <c r="E264" s="444">
        <f t="shared" si="121"/>
        <v>1405.2406081890658</v>
      </c>
      <c r="F264" s="444">
        <f t="shared" si="121"/>
        <v>1595.7367419535749</v>
      </c>
      <c r="G264" s="444">
        <f t="shared" si="121"/>
        <v>1826.2920791495517</v>
      </c>
      <c r="H264" s="444">
        <f t="shared" si="121"/>
        <v>2115.8131790075936</v>
      </c>
      <c r="I264" s="444">
        <f t="shared" si="121"/>
        <v>2333.8978059213691</v>
      </c>
      <c r="J264" s="444">
        <f t="shared" si="121"/>
        <v>2332.940769229554</v>
      </c>
      <c r="K264" s="444">
        <f t="shared" si="121"/>
        <v>2307.5654927916053</v>
      </c>
      <c r="L264" s="444">
        <f t="shared" si="121"/>
        <v>2270.6360684337742</v>
      </c>
      <c r="M264" s="444">
        <f t="shared" si="121"/>
        <v>2234.2725000654923</v>
      </c>
      <c r="N264" s="444">
        <f t="shared" si="121"/>
        <v>2196.4699305910272</v>
      </c>
    </row>
    <row r="265" spans="1:15" ht="13.15">
      <c r="B265" s="329" t="str">
        <f t="shared" si="117"/>
        <v>30-34</v>
      </c>
      <c r="C265" s="444">
        <f t="shared" si="119"/>
        <v>1453.3990409204819</v>
      </c>
      <c r="D265" s="444">
        <f t="shared" ref="D265:N265" si="122">D95-D231</f>
        <v>1497.8268246779387</v>
      </c>
      <c r="E265" s="444">
        <f t="shared" si="122"/>
        <v>1575.1049950689276</v>
      </c>
      <c r="F265" s="444">
        <f t="shared" si="122"/>
        <v>1689.1353029583665</v>
      </c>
      <c r="G265" s="444">
        <f t="shared" si="122"/>
        <v>1845.0469238929463</v>
      </c>
      <c r="H265" s="444">
        <f t="shared" si="122"/>
        <v>2057.8498211213473</v>
      </c>
      <c r="I265" s="444">
        <f t="shared" si="122"/>
        <v>2251.016575186823</v>
      </c>
      <c r="J265" s="444">
        <f t="shared" si="122"/>
        <v>2321.9304481092199</v>
      </c>
      <c r="K265" s="444">
        <f t="shared" si="122"/>
        <v>2362.9584692760009</v>
      </c>
      <c r="L265" s="444">
        <f t="shared" si="122"/>
        <v>2381.1917279250965</v>
      </c>
      <c r="M265" s="444">
        <f t="shared" si="122"/>
        <v>2385.6248819500156</v>
      </c>
      <c r="N265" s="444">
        <f t="shared" si="122"/>
        <v>2378.0490827093581</v>
      </c>
    </row>
    <row r="266" spans="1:15" ht="13.15">
      <c r="B266" s="329" t="str">
        <f t="shared" si="117"/>
        <v>35-39</v>
      </c>
      <c r="C266" s="444">
        <f t="shared" si="119"/>
        <v>1674.6870549682274</v>
      </c>
      <c r="D266" s="444">
        <f t="shared" ref="D266:N266" si="123">D96-D232</f>
        <v>1639.9171317489165</v>
      </c>
      <c r="E266" s="444">
        <f t="shared" si="123"/>
        <v>1643.1924239655236</v>
      </c>
      <c r="F266" s="444">
        <f t="shared" si="123"/>
        <v>1681.051469857312</v>
      </c>
      <c r="G266" s="444">
        <f t="shared" si="123"/>
        <v>1755.6784501967561</v>
      </c>
      <c r="H266" s="444">
        <f t="shared" si="123"/>
        <v>1877.6387351653125</v>
      </c>
      <c r="I266" s="444">
        <f t="shared" si="123"/>
        <v>1996.8716793634039</v>
      </c>
      <c r="J266" s="444">
        <f t="shared" si="123"/>
        <v>2047.0550846458557</v>
      </c>
      <c r="K266" s="444">
        <f t="shared" si="123"/>
        <v>2089.8247686951886</v>
      </c>
      <c r="L266" s="444">
        <f t="shared" si="123"/>
        <v>2123.8416466647286</v>
      </c>
      <c r="M266" s="444">
        <f t="shared" si="123"/>
        <v>2150.4773534763526</v>
      </c>
      <c r="N266" s="444">
        <f t="shared" si="123"/>
        <v>2167.7929256181246</v>
      </c>
    </row>
    <row r="267" spans="1:15" ht="13.15">
      <c r="B267" s="329" t="str">
        <f t="shared" si="117"/>
        <v>40-44</v>
      </c>
      <c r="C267" s="444">
        <f t="shared" si="119"/>
        <v>1922.574403590771</v>
      </c>
      <c r="D267" s="444">
        <f t="shared" ref="D267:N267" si="124">D97-D233</f>
        <v>1844.1870471827867</v>
      </c>
      <c r="E267" s="444">
        <f t="shared" si="124"/>
        <v>1795.9460128180767</v>
      </c>
      <c r="F267" s="444">
        <f t="shared" si="124"/>
        <v>1778.6725107451703</v>
      </c>
      <c r="G267" s="444">
        <f t="shared" si="124"/>
        <v>1794.632577697168</v>
      </c>
      <c r="H267" s="444">
        <f t="shared" si="124"/>
        <v>1852.2815375109424</v>
      </c>
      <c r="I267" s="444">
        <f t="shared" si="124"/>
        <v>1910.2418386362058</v>
      </c>
      <c r="J267" s="444">
        <f t="shared" si="124"/>
        <v>1915.9420847029587</v>
      </c>
      <c r="K267" s="444">
        <f t="shared" si="124"/>
        <v>1923.9446589769277</v>
      </c>
      <c r="L267" s="444">
        <f t="shared" si="124"/>
        <v>1933.9525692153511</v>
      </c>
      <c r="M267" s="444">
        <f t="shared" si="124"/>
        <v>1946.3693746007464</v>
      </c>
      <c r="N267" s="444">
        <f t="shared" si="124"/>
        <v>1958.0026279519209</v>
      </c>
    </row>
    <row r="268" spans="1:15" ht="13.15">
      <c r="B268" s="329" t="str">
        <f t="shared" si="117"/>
        <v>45-49</v>
      </c>
      <c r="C268" s="444">
        <f t="shared" si="119"/>
        <v>1817.4894140046435</v>
      </c>
      <c r="D268" s="444">
        <f t="shared" ref="D268:N268" si="125">D98-D234</f>
        <v>1775.0445205000683</v>
      </c>
      <c r="E268" s="444">
        <f t="shared" si="125"/>
        <v>1741.6623504973802</v>
      </c>
      <c r="F268" s="444">
        <f t="shared" si="125"/>
        <v>1723.1284127105255</v>
      </c>
      <c r="G268" s="444">
        <f t="shared" si="125"/>
        <v>1724.757832302324</v>
      </c>
      <c r="H268" s="444">
        <f t="shared" si="125"/>
        <v>1755.9275210972326</v>
      </c>
      <c r="I268" s="444">
        <f t="shared" si="125"/>
        <v>1783.4839530225101</v>
      </c>
      <c r="J268" s="444">
        <f t="shared" si="125"/>
        <v>1764.9250295092431</v>
      </c>
      <c r="K268" s="444">
        <f t="shared" si="125"/>
        <v>1748.0697858126916</v>
      </c>
      <c r="L268" s="444">
        <f t="shared" si="125"/>
        <v>1734.2679089473095</v>
      </c>
      <c r="M268" s="444">
        <f t="shared" si="125"/>
        <v>1725.1665426267027</v>
      </c>
      <c r="N268" s="444">
        <f t="shared" si="125"/>
        <v>1718.8978124309333</v>
      </c>
    </row>
    <row r="269" spans="1:15" ht="13.15">
      <c r="B269" s="329" t="str">
        <f t="shared" si="117"/>
        <v>50-54</v>
      </c>
      <c r="C269" s="444">
        <f t="shared" si="119"/>
        <v>1317.4300060868536</v>
      </c>
      <c r="D269" s="444">
        <f t="shared" ref="D269:N269" si="126">D99-D235</f>
        <v>1334.4652098703136</v>
      </c>
      <c r="E269" s="444">
        <f t="shared" si="126"/>
        <v>1347.5258026714725</v>
      </c>
      <c r="F269" s="444">
        <f t="shared" si="126"/>
        <v>1361.4853492971533</v>
      </c>
      <c r="G269" s="444">
        <f t="shared" si="126"/>
        <v>1381.5790919301501</v>
      </c>
      <c r="H269" s="444">
        <f t="shared" si="126"/>
        <v>1416.2223964053205</v>
      </c>
      <c r="I269" s="444">
        <f t="shared" si="126"/>
        <v>1442.1398190742586</v>
      </c>
      <c r="J269" s="444">
        <f t="shared" si="126"/>
        <v>1428.8360998165294</v>
      </c>
      <c r="K269" s="444">
        <f t="shared" si="126"/>
        <v>1412.8517055192085</v>
      </c>
      <c r="L269" s="444">
        <f t="shared" si="126"/>
        <v>1396.3227421390411</v>
      </c>
      <c r="M269" s="444">
        <f t="shared" si="126"/>
        <v>1381.5339900774404</v>
      </c>
      <c r="N269" s="444">
        <f t="shared" si="126"/>
        <v>1368.0564344063237</v>
      </c>
    </row>
    <row r="270" spans="1:15" ht="13.15">
      <c r="B270" s="329" t="str">
        <f t="shared" si="117"/>
        <v>55-59</v>
      </c>
      <c r="C270" s="444">
        <f t="shared" si="119"/>
        <v>712.84268765448178</v>
      </c>
      <c r="D270" s="444">
        <f t="shared" ref="D270:N270" si="127">D100-D236</f>
        <v>678.79450612783</v>
      </c>
      <c r="E270" s="444">
        <f t="shared" si="127"/>
        <v>666.23296728255161</v>
      </c>
      <c r="F270" s="444">
        <f t="shared" si="127"/>
        <v>666.60272102529677</v>
      </c>
      <c r="G270" s="444">
        <f t="shared" si="127"/>
        <v>676.40461129359812</v>
      </c>
      <c r="H270" s="444">
        <f t="shared" si="127"/>
        <v>696.54661148518096</v>
      </c>
      <c r="I270" s="444">
        <f t="shared" si="127"/>
        <v>711.82661774476264</v>
      </c>
      <c r="J270" s="444">
        <f t="shared" si="127"/>
        <v>704.93404574682336</v>
      </c>
      <c r="K270" s="444">
        <f t="shared" si="127"/>
        <v>696.89108705833803</v>
      </c>
      <c r="L270" s="444">
        <f t="shared" si="127"/>
        <v>688.31933616851279</v>
      </c>
      <c r="M270" s="444">
        <f t="shared" si="127"/>
        <v>680.21867485078371</v>
      </c>
      <c r="N270" s="444">
        <f t="shared" si="127"/>
        <v>672.25711156120622</v>
      </c>
    </row>
    <row r="271" spans="1:15" ht="13.15">
      <c r="B271" s="329" t="str">
        <f t="shared" si="117"/>
        <v>60-64</v>
      </c>
      <c r="C271" s="444">
        <f t="shared" si="119"/>
        <v>233.25992506483342</v>
      </c>
      <c r="D271" s="444">
        <f t="shared" ref="D271:N271" si="128">D101-D237</f>
        <v>232.19289565936219</v>
      </c>
      <c r="E271" s="444">
        <f t="shared" si="128"/>
        <v>229.91751542665708</v>
      </c>
      <c r="F271" s="444">
        <f t="shared" si="128"/>
        <v>229.88495522944788</v>
      </c>
      <c r="G271" s="444">
        <f t="shared" si="128"/>
        <v>233.30113683024484</v>
      </c>
      <c r="H271" s="444">
        <f t="shared" si="128"/>
        <v>241.37386748746275</v>
      </c>
      <c r="I271" s="444">
        <f t="shared" si="128"/>
        <v>247.10885705043987</v>
      </c>
      <c r="J271" s="444">
        <f t="shared" si="128"/>
        <v>242.89280603793341</v>
      </c>
      <c r="K271" s="444">
        <f t="shared" si="128"/>
        <v>239.00493825539124</v>
      </c>
      <c r="L271" s="444">
        <f t="shared" si="128"/>
        <v>235.40002669671864</v>
      </c>
      <c r="M271" s="444">
        <f t="shared" si="128"/>
        <v>232.26993167954492</v>
      </c>
      <c r="N271" s="444">
        <f t="shared" si="128"/>
        <v>229.25786125411054</v>
      </c>
    </row>
    <row r="272" spans="1:15" ht="13.15">
      <c r="B272" s="329" t="str">
        <f t="shared" si="117"/>
        <v>65 plus</v>
      </c>
      <c r="C272" s="444">
        <f t="shared" si="119"/>
        <v>54.793777513047893</v>
      </c>
      <c r="D272" s="444">
        <f t="shared" ref="D272:N272" si="129">D102-D238</f>
        <v>73.413772067185334</v>
      </c>
      <c r="E272" s="444">
        <f t="shared" si="129"/>
        <v>86.25882648280475</v>
      </c>
      <c r="F272" s="444">
        <f t="shared" si="129"/>
        <v>95.309348452707013</v>
      </c>
      <c r="G272" s="444">
        <f t="shared" si="129"/>
        <v>102.50649855986529</v>
      </c>
      <c r="H272" s="444">
        <f t="shared" si="129"/>
        <v>109.6651787858444</v>
      </c>
      <c r="I272" s="444">
        <f t="shared" si="129"/>
        <v>114.83769479830104</v>
      </c>
      <c r="J272" s="444">
        <f t="shared" si="129"/>
        <v>115.02021066602801</v>
      </c>
      <c r="K272" s="444">
        <f t="shared" si="129"/>
        <v>114.24755112506369</v>
      </c>
      <c r="L272" s="444">
        <f t="shared" si="129"/>
        <v>113.01786018114673</v>
      </c>
      <c r="M272" s="444">
        <f t="shared" si="129"/>
        <v>111.70016998281797</v>
      </c>
      <c r="N272" s="444">
        <f t="shared" si="129"/>
        <v>110.30818084177392</v>
      </c>
    </row>
    <row r="273" spans="1:14" ht="13.15">
      <c r="B273" s="329" t="str">
        <f t="shared" si="117"/>
        <v>Total</v>
      </c>
      <c r="C273" s="444">
        <f>SUM(C263:C272)</f>
        <v>10596.398639053245</v>
      </c>
      <c r="D273" s="444">
        <f t="shared" ref="D273:N273" si="130">SUM(D263:D272)</f>
        <v>10776.605676462912</v>
      </c>
      <c r="E273" s="444">
        <f t="shared" si="130"/>
        <v>11134.412104131163</v>
      </c>
      <c r="F273" s="444">
        <f t="shared" si="130"/>
        <v>11647.270051501167</v>
      </c>
      <c r="G273" s="444">
        <f t="shared" si="130"/>
        <v>12342.861882475452</v>
      </c>
      <c r="H273" s="444">
        <f t="shared" si="130"/>
        <v>13322.331975455207</v>
      </c>
      <c r="I273" s="444">
        <f t="shared" si="130"/>
        <v>14111.736801215482</v>
      </c>
      <c r="J273" s="444">
        <f t="shared" si="130"/>
        <v>14144.98881808944</v>
      </c>
      <c r="K273" s="444">
        <f t="shared" si="130"/>
        <v>14119.149208121102</v>
      </c>
      <c r="L273" s="444">
        <f t="shared" si="130"/>
        <v>14059.994415688941</v>
      </c>
      <c r="M273" s="444">
        <f t="shared" si="130"/>
        <v>13999.896513289552</v>
      </c>
      <c r="N273" s="444">
        <f t="shared" si="130"/>
        <v>13924.740829365872</v>
      </c>
    </row>
    <row r="274" spans="1:14">
      <c r="A274" s="300">
        <f>SUM(C274:N274)</f>
        <v>0</v>
      </c>
      <c r="C274" s="300">
        <f>SUM(C263:C272)-C273</f>
        <v>0</v>
      </c>
      <c r="D274" s="300">
        <f t="shared" ref="D274:N274" si="131">SUM(D263:D272)-D273</f>
        <v>0</v>
      </c>
      <c r="E274" s="300">
        <f t="shared" si="131"/>
        <v>0</v>
      </c>
      <c r="F274" s="300">
        <f t="shared" si="131"/>
        <v>0</v>
      </c>
      <c r="G274" s="300">
        <f t="shared" si="131"/>
        <v>0</v>
      </c>
      <c r="H274" s="300">
        <f t="shared" si="131"/>
        <v>0</v>
      </c>
      <c r="I274" s="300">
        <f t="shared" si="131"/>
        <v>0</v>
      </c>
      <c r="J274" s="300">
        <f t="shared" si="131"/>
        <v>0</v>
      </c>
      <c r="K274" s="300">
        <f t="shared" si="131"/>
        <v>0</v>
      </c>
      <c r="L274" s="300">
        <f t="shared" si="131"/>
        <v>0</v>
      </c>
      <c r="M274" s="300">
        <f t="shared" si="131"/>
        <v>0</v>
      </c>
      <c r="N274" s="300">
        <f t="shared" si="131"/>
        <v>0</v>
      </c>
    </row>
    <row r="275" spans="1:14" ht="15">
      <c r="B275" s="331"/>
      <c r="H275" s="318"/>
    </row>
    <row r="276" spans="1:14" ht="15">
      <c r="B276" s="331" t="s">
        <v>517</v>
      </c>
      <c r="H276" s="318"/>
    </row>
    <row r="277" spans="1:14" ht="15">
      <c r="B277" s="331"/>
      <c r="H277" s="318"/>
    </row>
    <row r="278" spans="1:14" ht="15">
      <c r="B278" s="331"/>
      <c r="C278" s="317" t="str">
        <f>C262</f>
        <v>2018/19</v>
      </c>
      <c r="D278" s="317" t="str">
        <f t="shared" ref="D278:N278" si="132">D262</f>
        <v>2019/20</v>
      </c>
      <c r="E278" s="317" t="str">
        <f t="shared" si="132"/>
        <v>2020/21</v>
      </c>
      <c r="F278" s="317" t="str">
        <f t="shared" si="132"/>
        <v>2021/22</v>
      </c>
      <c r="G278" s="317" t="str">
        <f t="shared" si="132"/>
        <v>2022/23</v>
      </c>
      <c r="H278" s="317" t="str">
        <f t="shared" si="132"/>
        <v>2023/24</v>
      </c>
      <c r="I278" s="317" t="str">
        <f t="shared" si="132"/>
        <v>2024/25</v>
      </c>
      <c r="J278" s="317" t="str">
        <f t="shared" si="132"/>
        <v>2025/26</v>
      </c>
      <c r="K278" s="317" t="str">
        <f t="shared" si="132"/>
        <v>2026/27</v>
      </c>
      <c r="L278" s="317" t="str">
        <f t="shared" si="132"/>
        <v>2027/28</v>
      </c>
      <c r="M278" s="317" t="str">
        <f t="shared" si="132"/>
        <v>2028/29</v>
      </c>
      <c r="N278" s="317" t="str">
        <f t="shared" si="132"/>
        <v>2029/30</v>
      </c>
    </row>
    <row r="279" spans="1:14" ht="26.25">
      <c r="B279" s="329" t="s">
        <v>590</v>
      </c>
      <c r="C279" s="447">
        <f>C223+C239</f>
        <v>1727.0190206196617</v>
      </c>
      <c r="D279" s="447">
        <f t="shared" ref="D279:N279" si="133">D223+D239</f>
        <v>1768.6023154318848</v>
      </c>
      <c r="E279" s="447">
        <f t="shared" si="133"/>
        <v>1887.7953172322079</v>
      </c>
      <c r="F279" s="447">
        <f t="shared" si="133"/>
        <v>1991.141157598898</v>
      </c>
      <c r="G279" s="447">
        <f t="shared" si="133"/>
        <v>2113.1277310769869</v>
      </c>
      <c r="H279" s="447">
        <f t="shared" si="133"/>
        <v>2280.417794818396</v>
      </c>
      <c r="I279" s="447">
        <f t="shared" si="133"/>
        <v>2411.5433156788695</v>
      </c>
      <c r="J279" s="447">
        <f t="shared" si="133"/>
        <v>2410.6689647808021</v>
      </c>
      <c r="K279" s="447">
        <f t="shared" si="133"/>
        <v>2400.3203487008764</v>
      </c>
      <c r="L279" s="447">
        <f t="shared" si="133"/>
        <v>2385.0807859293632</v>
      </c>
      <c r="M279" s="447">
        <f t="shared" si="133"/>
        <v>2370.5547950527139</v>
      </c>
      <c r="N279" s="447">
        <f t="shared" si="133"/>
        <v>2354.2571835393219</v>
      </c>
    </row>
    <row r="280" spans="1:14" ht="26.25">
      <c r="B280" s="329" t="s">
        <v>591</v>
      </c>
      <c r="C280" s="447">
        <f>C155+C171</f>
        <v>424.92625324204585</v>
      </c>
      <c r="D280" s="447">
        <f t="shared" ref="D280:N280" si="134">D155+D171</f>
        <v>426.06473097865398</v>
      </c>
      <c r="E280" s="447">
        <f t="shared" si="134"/>
        <v>430.55488953835896</v>
      </c>
      <c r="F280" s="447">
        <f t="shared" si="134"/>
        <v>436.9965473572679</v>
      </c>
      <c r="G280" s="447">
        <f t="shared" si="134"/>
        <v>447.17570724254938</v>
      </c>
      <c r="H280" s="447">
        <f t="shared" si="134"/>
        <v>463.72561265349952</v>
      </c>
      <c r="I280" s="447">
        <f t="shared" si="134"/>
        <v>476.08882877537167</v>
      </c>
      <c r="J280" s="447">
        <f t="shared" si="134"/>
        <v>471.79978841219804</v>
      </c>
      <c r="K280" s="447">
        <f t="shared" si="134"/>
        <v>466.80033146567092</v>
      </c>
      <c r="L280" s="447">
        <f t="shared" si="134"/>
        <v>461.59068621739948</v>
      </c>
      <c r="M280" s="447">
        <f t="shared" si="134"/>
        <v>456.85066638800356</v>
      </c>
      <c r="N280" s="447">
        <f t="shared" si="134"/>
        <v>452.23818253533159</v>
      </c>
    </row>
    <row r="281" spans="1:14" ht="26.25">
      <c r="B281" s="329" t="s">
        <v>592</v>
      </c>
      <c r="C281" s="447">
        <f>C189+C205</f>
        <v>6.7936386257029433</v>
      </c>
      <c r="D281" s="447">
        <f t="shared" ref="D281:N281" si="135">D189+D205</f>
        <v>6.8375668904669284</v>
      </c>
      <c r="E281" s="447">
        <f t="shared" si="135"/>
        <v>6.9771765799870753</v>
      </c>
      <c r="F281" s="447">
        <f t="shared" si="135"/>
        <v>7.170726758258227</v>
      </c>
      <c r="G281" s="447">
        <f t="shared" si="135"/>
        <v>7.4499450599423716</v>
      </c>
      <c r="H281" s="447">
        <f t="shared" si="135"/>
        <v>7.8719274030838084</v>
      </c>
      <c r="I281" s="447">
        <f t="shared" si="135"/>
        <v>8.2142413022897678</v>
      </c>
      <c r="J281" s="447">
        <f t="shared" si="135"/>
        <v>8.2083279238926306</v>
      </c>
      <c r="K281" s="447">
        <f t="shared" si="135"/>
        <v>8.1859417134761649</v>
      </c>
      <c r="L281" s="447">
        <f t="shared" si="135"/>
        <v>8.156427463318412</v>
      </c>
      <c r="M281" s="447">
        <f t="shared" si="135"/>
        <v>8.1328067576899947</v>
      </c>
      <c r="N281" s="447">
        <f t="shared" si="135"/>
        <v>8.1063531589582691</v>
      </c>
    </row>
    <row r="282" spans="1:14" ht="26.25">
      <c r="B282" s="329" t="s">
        <v>593</v>
      </c>
      <c r="C282" s="447">
        <f>C121+C137</f>
        <v>1295.299128751913</v>
      </c>
      <c r="D282" s="447">
        <f t="shared" ref="D282:N282" si="136">D121+D137</f>
        <v>1335.7000175627636</v>
      </c>
      <c r="E282" s="447">
        <f t="shared" si="136"/>
        <v>1450.263251113862</v>
      </c>
      <c r="F282" s="447">
        <f t="shared" si="136"/>
        <v>1546.9738834833718</v>
      </c>
      <c r="G282" s="447">
        <f t="shared" si="136"/>
        <v>1658.5020787744952</v>
      </c>
      <c r="H282" s="447">
        <f t="shared" si="136"/>
        <v>1808.8202547618121</v>
      </c>
      <c r="I282" s="447">
        <f t="shared" si="136"/>
        <v>1927.240245601208</v>
      </c>
      <c r="J282" s="447">
        <f t="shared" si="136"/>
        <v>1930.660848444712</v>
      </c>
      <c r="K282" s="447">
        <f t="shared" si="136"/>
        <v>1925.3340755217291</v>
      </c>
      <c r="L282" s="447">
        <f t="shared" si="136"/>
        <v>1915.3336722486456</v>
      </c>
      <c r="M282" s="447">
        <f t="shared" si="136"/>
        <v>1905.5713219070201</v>
      </c>
      <c r="N282" s="447">
        <f t="shared" si="136"/>
        <v>1893.9126478450323</v>
      </c>
    </row>
    <row r="283" spans="1:14" ht="15">
      <c r="A283" s="300">
        <f>SUM(C283:N283)</f>
        <v>0</v>
      </c>
      <c r="B283" s="331"/>
      <c r="C283" s="300">
        <f>C279-C280-C281-C282</f>
        <v>0</v>
      </c>
      <c r="D283" s="300">
        <f t="shared" ref="D283:N283" si="137">D279-D280-D281-D282</f>
        <v>0</v>
      </c>
      <c r="E283" s="300">
        <f t="shared" si="137"/>
        <v>0</v>
      </c>
      <c r="F283" s="300">
        <f t="shared" si="137"/>
        <v>0</v>
      </c>
      <c r="G283" s="300">
        <f t="shared" si="137"/>
        <v>0</v>
      </c>
      <c r="H283" s="300">
        <f t="shared" si="137"/>
        <v>0</v>
      </c>
      <c r="I283" s="300">
        <f t="shared" si="137"/>
        <v>0</v>
      </c>
      <c r="J283" s="300">
        <f t="shared" si="137"/>
        <v>0</v>
      </c>
      <c r="K283" s="300">
        <f t="shared" si="137"/>
        <v>0</v>
      </c>
      <c r="L283" s="300">
        <f t="shared" si="137"/>
        <v>0</v>
      </c>
      <c r="M283" s="300">
        <f t="shared" si="137"/>
        <v>0</v>
      </c>
      <c r="N283" s="300">
        <f t="shared" si="137"/>
        <v>0</v>
      </c>
    </row>
    <row r="284" spans="1:14" ht="15">
      <c r="B284" s="331"/>
      <c r="H284" s="318"/>
    </row>
    <row r="285" spans="1:14" ht="15">
      <c r="B285" s="331" t="s">
        <v>265</v>
      </c>
      <c r="F285" s="355"/>
      <c r="G285" s="355" t="s">
        <v>266</v>
      </c>
      <c r="H285" s="318"/>
    </row>
    <row r="286" spans="1:14" ht="15">
      <c r="B286" s="331"/>
      <c r="H286" s="318"/>
    </row>
    <row r="287" spans="1:14" ht="15">
      <c r="B287" s="331" t="s">
        <v>211</v>
      </c>
      <c r="H287" s="318"/>
    </row>
    <row r="288" spans="1:14" ht="15">
      <c r="B288" s="331"/>
      <c r="H288" s="318"/>
    </row>
    <row r="289" spans="2:16" ht="15">
      <c r="B289" s="331"/>
      <c r="C289" s="317" t="str">
        <f>C278</f>
        <v>2018/19</v>
      </c>
      <c r="D289" s="317" t="str">
        <f t="shared" ref="D289:N289" si="138">D278</f>
        <v>2019/20</v>
      </c>
      <c r="E289" s="317" t="str">
        <f t="shared" si="138"/>
        <v>2020/21</v>
      </c>
      <c r="F289" s="317" t="str">
        <f t="shared" si="138"/>
        <v>2021/22</v>
      </c>
      <c r="G289" s="317" t="str">
        <f t="shared" si="138"/>
        <v>2022/23</v>
      </c>
      <c r="H289" s="317" t="str">
        <f t="shared" si="138"/>
        <v>2023/24</v>
      </c>
      <c r="I289" s="317" t="str">
        <f t="shared" si="138"/>
        <v>2024/25</v>
      </c>
      <c r="J289" s="317" t="str">
        <f t="shared" si="138"/>
        <v>2025/26</v>
      </c>
      <c r="K289" s="317" t="str">
        <f t="shared" si="138"/>
        <v>2026/27</v>
      </c>
      <c r="L289" s="317" t="str">
        <f t="shared" si="138"/>
        <v>2027/28</v>
      </c>
      <c r="M289" s="317" t="str">
        <f t="shared" si="138"/>
        <v>2028/29</v>
      </c>
      <c r="N289" s="317" t="str">
        <f t="shared" si="138"/>
        <v>2029/30</v>
      </c>
    </row>
    <row r="290" spans="2:16" ht="15">
      <c r="B290" s="331"/>
      <c r="C290" s="444">
        <f>C53+C69-C15</f>
        <v>0</v>
      </c>
      <c r="D290" s="444">
        <f>D53+D69-D15</f>
        <v>0</v>
      </c>
      <c r="E290" s="444">
        <f>E53+E69-E15</f>
        <v>0</v>
      </c>
      <c r="F290" s="444">
        <f t="shared" ref="F290:N290" si="139">F53+F69-F15</f>
        <v>0</v>
      </c>
      <c r="G290" s="444">
        <f t="shared" si="139"/>
        <v>0</v>
      </c>
      <c r="H290" s="444">
        <f t="shared" si="139"/>
        <v>0</v>
      </c>
      <c r="I290" s="444">
        <f t="shared" si="139"/>
        <v>0</v>
      </c>
      <c r="J290" s="444">
        <f t="shared" si="139"/>
        <v>0</v>
      </c>
      <c r="K290" s="444">
        <f t="shared" si="139"/>
        <v>0</v>
      </c>
      <c r="L290" s="444">
        <f t="shared" si="139"/>
        <v>0</v>
      </c>
      <c r="M290" s="444">
        <f t="shared" si="139"/>
        <v>0</v>
      </c>
      <c r="N290" s="444">
        <f t="shared" si="139"/>
        <v>0</v>
      </c>
      <c r="O290" s="318"/>
      <c r="P290" s="318"/>
    </row>
    <row r="291" spans="2:16" ht="15">
      <c r="B291" s="331"/>
      <c r="H291" s="318"/>
    </row>
    <row r="292" spans="2:16" ht="15">
      <c r="B292" s="331" t="s">
        <v>263</v>
      </c>
      <c r="H292" s="318"/>
    </row>
    <row r="293" spans="2:16" ht="15">
      <c r="B293" s="331"/>
      <c r="C293" s="356" t="str">
        <f t="shared" ref="C293:N293" si="140">C262</f>
        <v>2018/19</v>
      </c>
      <c r="D293" s="356" t="str">
        <f t="shared" si="140"/>
        <v>2019/20</v>
      </c>
      <c r="E293" s="356" t="str">
        <f t="shared" si="140"/>
        <v>2020/21</v>
      </c>
      <c r="F293" s="356" t="str">
        <f t="shared" si="140"/>
        <v>2021/22</v>
      </c>
      <c r="G293" s="356" t="str">
        <f t="shared" si="140"/>
        <v>2022/23</v>
      </c>
      <c r="H293" s="356" t="str">
        <f t="shared" si="140"/>
        <v>2023/24</v>
      </c>
      <c r="I293" s="356" t="str">
        <f t="shared" si="140"/>
        <v>2024/25</v>
      </c>
      <c r="J293" s="356" t="str">
        <f t="shared" si="140"/>
        <v>2025/26</v>
      </c>
      <c r="K293" s="356" t="str">
        <f t="shared" si="140"/>
        <v>2026/27</v>
      </c>
      <c r="L293" s="356" t="str">
        <f t="shared" si="140"/>
        <v>2027/28</v>
      </c>
      <c r="M293" s="356" t="str">
        <f t="shared" si="140"/>
        <v>2028/29</v>
      </c>
      <c r="N293" s="356" t="str">
        <f t="shared" si="140"/>
        <v>2029/30</v>
      </c>
    </row>
    <row r="294" spans="2:16" ht="13.15">
      <c r="B294" s="354" t="s">
        <v>267</v>
      </c>
      <c r="C294" s="444">
        <f>C36-C15+C279-C290</f>
        <v>2008.995160769085</v>
      </c>
      <c r="D294" s="444">
        <f>D36-D15+D279-D290</f>
        <v>2354.9220719872083</v>
      </c>
      <c r="E294" s="444">
        <f>E36-E15+E279-E290</f>
        <v>2648.2315425507104</v>
      </c>
      <c r="F294" s="444">
        <f t="shared" ref="F294:N294" si="141">F36-F15+F279-F290</f>
        <v>2993.6989734147655</v>
      </c>
      <c r="G294" s="444">
        <f t="shared" si="141"/>
        <v>3509.5578901925651</v>
      </c>
      <c r="H294" s="444">
        <f t="shared" si="141"/>
        <v>3406.7514635376456</v>
      </c>
      <c r="I294" s="444">
        <f t="shared" si="141"/>
        <v>2474.9807497921556</v>
      </c>
      <c r="J294" s="444">
        <f t="shared" si="141"/>
        <v>2389.9812812281893</v>
      </c>
      <c r="K294" s="444">
        <f t="shared" si="141"/>
        <v>2331.7262244209273</v>
      </c>
      <c r="L294" s="444">
        <f t="shared" si="141"/>
        <v>2314.0114640466886</v>
      </c>
      <c r="M294" s="444">
        <f t="shared" si="141"/>
        <v>2277.236070828741</v>
      </c>
      <c r="N294" s="444">
        <f t="shared" si="141"/>
        <v>2327.7388179000054</v>
      </c>
    </row>
    <row r="295" spans="2:16" ht="12.75" customHeight="1">
      <c r="B295" s="1405" t="s">
        <v>264</v>
      </c>
      <c r="C295" s="1405"/>
      <c r="D295" s="1405"/>
      <c r="E295" s="1405"/>
      <c r="F295" s="1405"/>
      <c r="G295" s="1405"/>
      <c r="H295" s="1405"/>
      <c r="I295" s="1405"/>
      <c r="J295" s="1405"/>
      <c r="K295" s="1405"/>
      <c r="L295" s="1405"/>
      <c r="M295" s="1405"/>
      <c r="N295" s="1405"/>
    </row>
    <row r="296" spans="2:16" ht="13.15">
      <c r="B296" s="521" t="s">
        <v>562</v>
      </c>
      <c r="C296" s="522">
        <f>IF(C294&lt;0,0,C294)</f>
        <v>2008.995160769085</v>
      </c>
      <c r="D296" s="522">
        <f t="shared" ref="D296:N296" si="142">IF(D294&lt;0,0,D294)</f>
        <v>2354.9220719872083</v>
      </c>
      <c r="E296" s="522">
        <f t="shared" si="142"/>
        <v>2648.2315425507104</v>
      </c>
      <c r="F296" s="522">
        <f t="shared" si="142"/>
        <v>2993.6989734147655</v>
      </c>
      <c r="G296" s="522">
        <f t="shared" si="142"/>
        <v>3509.5578901925651</v>
      </c>
      <c r="H296" s="522">
        <f t="shared" si="142"/>
        <v>3406.7514635376456</v>
      </c>
      <c r="I296" s="522">
        <f t="shared" si="142"/>
        <v>2474.9807497921556</v>
      </c>
      <c r="J296" s="522">
        <f t="shared" si="142"/>
        <v>2389.9812812281893</v>
      </c>
      <c r="K296" s="522">
        <f t="shared" si="142"/>
        <v>2331.7262244209273</v>
      </c>
      <c r="L296" s="522">
        <f t="shared" si="142"/>
        <v>2314.0114640466886</v>
      </c>
      <c r="M296" s="522">
        <f t="shared" si="142"/>
        <v>2277.236070828741</v>
      </c>
      <c r="N296" s="522">
        <f t="shared" si="142"/>
        <v>2327.7388179000054</v>
      </c>
    </row>
    <row r="297" spans="2:16" ht="15">
      <c r="B297" s="331"/>
      <c r="H297" s="318"/>
    </row>
    <row r="298" spans="2:16" ht="15">
      <c r="B298" s="331" t="s">
        <v>174</v>
      </c>
      <c r="H298" s="318"/>
    </row>
    <row r="299" spans="2:16" ht="15">
      <c r="B299" s="331"/>
      <c r="H299" s="318"/>
    </row>
    <row r="300" spans="2:16" ht="13.15">
      <c r="B300" s="332" t="s">
        <v>46</v>
      </c>
      <c r="H300" s="316"/>
    </row>
    <row r="301" spans="2:16">
      <c r="H301" s="316"/>
    </row>
    <row r="302" spans="2:16" ht="13.15">
      <c r="B302" s="329" t="str">
        <f t="shared" ref="B302:B313" si="143">B262</f>
        <v>Age group</v>
      </c>
      <c r="C302" s="329" t="str">
        <f>C293</f>
        <v>2018/19</v>
      </c>
      <c r="D302" s="329" t="str">
        <f t="shared" ref="D302:N302" si="144">D293</f>
        <v>2019/20</v>
      </c>
      <c r="E302" s="329" t="str">
        <f t="shared" si="144"/>
        <v>2020/21</v>
      </c>
      <c r="F302" s="329" t="str">
        <f t="shared" si="144"/>
        <v>2021/22</v>
      </c>
      <c r="G302" s="329" t="str">
        <f t="shared" si="144"/>
        <v>2022/23</v>
      </c>
      <c r="H302" s="329" t="str">
        <f t="shared" si="144"/>
        <v>2023/24</v>
      </c>
      <c r="I302" s="329" t="str">
        <f t="shared" si="144"/>
        <v>2024/25</v>
      </c>
      <c r="J302" s="329" t="str">
        <f t="shared" si="144"/>
        <v>2025/26</v>
      </c>
      <c r="K302" s="329" t="str">
        <f t="shared" si="144"/>
        <v>2026/27</v>
      </c>
      <c r="L302" s="329" t="str">
        <f t="shared" si="144"/>
        <v>2027/28</v>
      </c>
      <c r="M302" s="329" t="str">
        <f t="shared" si="144"/>
        <v>2028/29</v>
      </c>
      <c r="N302" s="329" t="str">
        <f t="shared" si="144"/>
        <v>2029/30</v>
      </c>
    </row>
    <row r="303" spans="2:16" ht="13.15">
      <c r="B303" s="329" t="str">
        <f t="shared" si="143"/>
        <v>20-24</v>
      </c>
      <c r="C303" s="444">
        <f>C$296*Entrant_age_breakdowns!$K76*$G$31</f>
        <v>95.164310044997649</v>
      </c>
      <c r="D303" s="444">
        <f>D$296*Entrant_age_breakdowns!$K76*$G$31</f>
        <v>111.55055948696616</v>
      </c>
      <c r="E303" s="444">
        <f>E$296*Entrant_age_breakdowns!$K76*$G$31</f>
        <v>125.44436766575424</v>
      </c>
      <c r="F303" s="444">
        <f>F$296*Entrant_age_breakdowns!$K76*$G$31</f>
        <v>141.80885193290899</v>
      </c>
      <c r="G303" s="444">
        <f>G$296*Entrant_age_breakdowns!$K76*$G$31</f>
        <v>166.24462900910959</v>
      </c>
      <c r="H303" s="444">
        <f>H$296*Entrant_age_breakdowns!$K76*$G$31</f>
        <v>161.37478021511762</v>
      </c>
      <c r="I303" s="444">
        <f>I$296*Entrant_age_breakdowns!$K76*$G$31</f>
        <v>117.23763204011688</v>
      </c>
      <c r="J303" s="444">
        <f>J$296*Entrant_age_breakdowns!$K76*$G$31</f>
        <v>113.21128297863646</v>
      </c>
      <c r="K303" s="444">
        <f>K$296*Entrant_age_breakdowns!$K76*$G$31</f>
        <v>110.45179286340246</v>
      </c>
      <c r="L303" s="444">
        <f>L$296*Entrant_age_breakdowns!$K76*$G$31</f>
        <v>109.61266045455108</v>
      </c>
      <c r="M303" s="444">
        <f>M$296*Entrant_age_breakdowns!$K76*$G$31</f>
        <v>107.87064285761487</v>
      </c>
      <c r="N303" s="444">
        <f>N$296*Entrant_age_breakdowns!$K76*$G$31</f>
        <v>110.26291297068673</v>
      </c>
    </row>
    <row r="304" spans="2:16" ht="13.15">
      <c r="B304" s="329" t="str">
        <f t="shared" si="143"/>
        <v>25-29</v>
      </c>
      <c r="C304" s="444">
        <f>C$296*Entrant_age_breakdowns!$K77*$G$31</f>
        <v>99.264565851849568</v>
      </c>
      <c r="D304" s="444">
        <f>D$296*Entrant_age_breakdowns!$K77*$G$31</f>
        <v>116.35683432968548</v>
      </c>
      <c r="E304" s="444">
        <f>E$296*Entrant_age_breakdowns!$K77*$G$31</f>
        <v>130.84927205391372</v>
      </c>
      <c r="F304" s="444">
        <f>F$296*Entrant_age_breakdowns!$K77*$G$31</f>
        <v>147.91883758116285</v>
      </c>
      <c r="G304" s="444">
        <f>G$296*Entrant_age_breakdowns!$K77*$G$31</f>
        <v>173.40745617751165</v>
      </c>
      <c r="H304" s="444">
        <f>H$296*Entrant_age_breakdowns!$K77*$G$31</f>
        <v>168.32778475372689</v>
      </c>
      <c r="I304" s="444">
        <f>I$296*Entrant_age_breakdowns!$K77*$G$31</f>
        <v>122.28894046999739</v>
      </c>
      <c r="J304" s="444">
        <f>J$296*Entrant_age_breakdowns!$K77*$G$31</f>
        <v>118.08911186443218</v>
      </c>
      <c r="K304" s="444">
        <f>K$296*Entrant_age_breakdowns!$K77*$G$31</f>
        <v>115.21072617412818</v>
      </c>
      <c r="L304" s="444">
        <f>L$296*Entrant_age_breakdowns!$K77*$G$31</f>
        <v>114.3354388503672</v>
      </c>
      <c r="M304" s="444">
        <f>M$296*Entrant_age_breakdowns!$K77*$G$31</f>
        <v>112.5183645671155</v>
      </c>
      <c r="N304" s="444">
        <f>N$296*Entrant_age_breakdowns!$K77*$G$31</f>
        <v>115.01370818976299</v>
      </c>
    </row>
    <row r="305" spans="1:15" ht="13.15">
      <c r="B305" s="329" t="str">
        <f t="shared" si="143"/>
        <v>30-34</v>
      </c>
      <c r="C305" s="444">
        <f>C$296*Entrant_age_breakdowns!$K78*$G$31</f>
        <v>48.606148797120895</v>
      </c>
      <c r="D305" s="444">
        <f>D$296*Entrant_age_breakdowns!$K78*$G$31</f>
        <v>56.975594004325728</v>
      </c>
      <c r="E305" s="444">
        <f>E$296*Entrant_age_breakdowns!$K78*$G$31</f>
        <v>64.071999236260979</v>
      </c>
      <c r="F305" s="444">
        <f>F$296*Entrant_age_breakdowns!$K78*$G$31</f>
        <v>72.430327656877523</v>
      </c>
      <c r="G305" s="444">
        <f>G$296*Entrant_age_breakdowns!$K78*$G$31</f>
        <v>84.911151780726826</v>
      </c>
      <c r="H305" s="444">
        <f>H$296*Entrant_age_breakdowns!$K78*$G$31</f>
        <v>82.423826490517399</v>
      </c>
      <c r="I305" s="444">
        <f>I$296*Entrant_age_breakdowns!$K78*$G$31</f>
        <v>59.880324723308092</v>
      </c>
      <c r="J305" s="444">
        <f>J$296*Entrant_age_breakdowns!$K78*$G$31</f>
        <v>57.823825585144547</v>
      </c>
      <c r="K305" s="444">
        <f>K$296*Entrant_age_breakdowns!$K78*$G$31</f>
        <v>56.414387665804554</v>
      </c>
      <c r="L305" s="444">
        <f>L$296*Entrant_age_breakdowns!$K78*$G$31</f>
        <v>55.985792169175298</v>
      </c>
      <c r="M305" s="444">
        <f>M$296*Entrant_age_breakdowns!$K78*$G$31</f>
        <v>55.096038789112448</v>
      </c>
      <c r="N305" s="444">
        <f>N$296*Entrant_age_breakdowns!$K78*$G$31</f>
        <v>56.31791532059674</v>
      </c>
    </row>
    <row r="306" spans="1:15" ht="13.15">
      <c r="B306" s="329" t="str">
        <f t="shared" si="143"/>
        <v>35-39</v>
      </c>
      <c r="C306" s="444">
        <f>C$296*Entrant_age_breakdowns!$K79*$G$31</f>
        <v>36.312165580851982</v>
      </c>
      <c r="D306" s="444">
        <f>D$296*Entrant_age_breakdowns!$K79*$G$31</f>
        <v>42.5647218459534</v>
      </c>
      <c r="E306" s="444">
        <f>E$296*Entrant_age_breakdowns!$K79*$G$31</f>
        <v>47.866228922484446</v>
      </c>
      <c r="F306" s="444">
        <f>F$296*Entrant_age_breakdowns!$K79*$G$31</f>
        <v>54.110480176690913</v>
      </c>
      <c r="G306" s="444">
        <f>G$296*Entrant_age_breakdowns!$K79*$G$31</f>
        <v>63.434521751397064</v>
      </c>
      <c r="H306" s="444">
        <f>H$296*Entrant_age_breakdowns!$K79*$G$31</f>
        <v>61.576317182083891</v>
      </c>
      <c r="I306" s="444">
        <f>I$296*Entrant_age_breakdowns!$K79*$G$31</f>
        <v>44.734757231306176</v>
      </c>
      <c r="J306" s="444">
        <f>J$296*Entrant_age_breakdowns!$K79*$G$31</f>
        <v>43.198409689484528</v>
      </c>
      <c r="K306" s="444">
        <f>K$296*Entrant_age_breakdowns!$K79*$G$31</f>
        <v>42.145461773025922</v>
      </c>
      <c r="L306" s="444">
        <f>L$296*Entrant_age_breakdowns!$K79*$G$31</f>
        <v>41.825271199899689</v>
      </c>
      <c r="M306" s="444">
        <f>M$296*Entrant_age_breakdowns!$K79*$G$31</f>
        <v>41.160563691435691</v>
      </c>
      <c r="N306" s="444">
        <f>N$296*Entrant_age_breakdowns!$K79*$G$31</f>
        <v>42.073390237636829</v>
      </c>
    </row>
    <row r="307" spans="1:15" ht="13.15">
      <c r="B307" s="329" t="str">
        <f t="shared" si="143"/>
        <v>40-44</v>
      </c>
      <c r="C307" s="444">
        <f>C$296*Entrant_age_breakdowns!$K80*$G$31</f>
        <v>30.319591624968687</v>
      </c>
      <c r="D307" s="444">
        <f>D$296*Entrant_age_breakdowns!$K80*$G$31</f>
        <v>35.540292443483921</v>
      </c>
      <c r="E307" s="444">
        <f>E$296*Entrant_age_breakdowns!$K80*$G$31</f>
        <v>39.966895125700795</v>
      </c>
      <c r="F307" s="444">
        <f>F$296*Entrant_age_breakdowns!$K80*$G$31</f>
        <v>45.180661504070486</v>
      </c>
      <c r="G307" s="444">
        <f>G$296*Entrant_age_breakdowns!$K80*$G$31</f>
        <v>52.965962334170065</v>
      </c>
      <c r="H307" s="444">
        <f>H$296*Entrant_age_breakdowns!$K80*$G$31</f>
        <v>51.414416101770883</v>
      </c>
      <c r="I307" s="444">
        <f>I$296*Entrant_age_breakdowns!$K80*$G$31</f>
        <v>37.352208247544986</v>
      </c>
      <c r="J307" s="444">
        <f>J$296*Entrant_age_breakdowns!$K80*$G$31</f>
        <v>36.06940317885968</v>
      </c>
      <c r="K307" s="444">
        <f>K$296*Entrant_age_breakdowns!$K80*$G$31</f>
        <v>35.190222597952072</v>
      </c>
      <c r="L307" s="444">
        <f>L$296*Entrant_age_breakdowns!$K80*$G$31</f>
        <v>34.922872874682717</v>
      </c>
      <c r="M307" s="444">
        <f>M$296*Entrant_age_breakdowns!$K80*$G$31</f>
        <v>34.367861630260919</v>
      </c>
      <c r="N307" s="444">
        <f>N$296*Entrant_age_breakdowns!$K80*$G$31</f>
        <v>35.130044982934422</v>
      </c>
    </row>
    <row r="308" spans="1:15" ht="13.15">
      <c r="B308" s="329" t="str">
        <f t="shared" si="143"/>
        <v>45-49</v>
      </c>
      <c r="C308" s="444">
        <f>C$296*Entrant_age_breakdowns!$K81*$G$31</f>
        <v>25.780404386295121</v>
      </c>
      <c r="D308" s="444">
        <f>D$296*Entrant_age_breakdowns!$K81*$G$31</f>
        <v>30.219506995129272</v>
      </c>
      <c r="E308" s="444">
        <f>E$296*Entrant_age_breakdowns!$K81*$G$31</f>
        <v>33.983396978100885</v>
      </c>
      <c r="F308" s="444">
        <f>F$296*Entrant_age_breakdowns!$K81*$G$31</f>
        <v>38.416603311241225</v>
      </c>
      <c r="G308" s="444">
        <f>G$296*Entrant_age_breakdowns!$K81*$G$31</f>
        <v>45.036356180987646</v>
      </c>
      <c r="H308" s="444">
        <f>H$296*Entrant_age_breakdowns!$K81*$G$31</f>
        <v>43.71709404216837</v>
      </c>
      <c r="I308" s="444">
        <f>I$296*Entrant_age_breakdowns!$K81*$G$31</f>
        <v>31.760158423433641</v>
      </c>
      <c r="J308" s="444">
        <f>J$296*Entrant_age_breakdowns!$K81*$G$31</f>
        <v>30.669403843736028</v>
      </c>
      <c r="K308" s="444">
        <f>K$296*Entrant_age_breakdowns!$K81*$G$31</f>
        <v>29.921846581595645</v>
      </c>
      <c r="L308" s="444">
        <f>L$296*Entrant_age_breakdowns!$K81*$G$31</f>
        <v>29.694522148479859</v>
      </c>
      <c r="M308" s="444">
        <f>M$296*Entrant_age_breakdowns!$K81*$G$31</f>
        <v>29.222602391211375</v>
      </c>
      <c r="N308" s="444">
        <f>N$296*Entrant_age_breakdowns!$K81*$G$31</f>
        <v>29.870678239048434</v>
      </c>
    </row>
    <row r="309" spans="1:15" ht="13.15">
      <c r="B309" s="329" t="str">
        <f t="shared" si="143"/>
        <v>50-54</v>
      </c>
      <c r="C309" s="444">
        <f>C$296*Entrant_age_breakdowns!$K82*$G$31</f>
        <v>19.007710924089427</v>
      </c>
      <c r="D309" s="444">
        <f>D$296*Entrant_age_breakdowns!$K82*$G$31</f>
        <v>22.2806300717792</v>
      </c>
      <c r="E309" s="444">
        <f>E$296*Entrant_age_breakdowns!$K82*$G$31</f>
        <v>25.055719696999844</v>
      </c>
      <c r="F309" s="444">
        <f>F$296*Entrant_age_breakdowns!$K82*$G$31</f>
        <v>28.324291562069941</v>
      </c>
      <c r="G309" s="444">
        <f>G$296*Entrant_age_breakdowns!$K82*$G$31</f>
        <v>33.204988817693319</v>
      </c>
      <c r="H309" s="444">
        <f>H$296*Entrant_age_breakdowns!$K82*$G$31</f>
        <v>32.232306116831445</v>
      </c>
      <c r="I309" s="444">
        <f>I$296*Entrant_age_breakdowns!$K82*$G$31</f>
        <v>23.416541539465971</v>
      </c>
      <c r="J309" s="444">
        <f>J$296*Entrant_age_breakdowns!$K82*$G$31</f>
        <v>22.612335855592349</v>
      </c>
      <c r="K309" s="444">
        <f>K$296*Entrant_age_breakdowns!$K82*$G$31</f>
        <v>22.061167141360631</v>
      </c>
      <c r="L309" s="444">
        <f>L$296*Entrant_age_breakdowns!$K82*$G$31</f>
        <v>21.893562434859426</v>
      </c>
      <c r="M309" s="444">
        <f>M$296*Entrant_age_breakdowns!$K82*$G$31</f>
        <v>21.545619315305636</v>
      </c>
      <c r="N309" s="444">
        <f>N$296*Entrant_age_breakdowns!$K82*$G$31</f>
        <v>22.023441082101485</v>
      </c>
    </row>
    <row r="310" spans="1:15" ht="13.15">
      <c r="B310" s="329" t="str">
        <f t="shared" si="143"/>
        <v>55-59</v>
      </c>
      <c r="C310" s="444">
        <f>C$296*Entrant_age_breakdowns!$K83*$G$31</f>
        <v>11.557459117393023</v>
      </c>
      <c r="D310" s="444">
        <f>D$296*Entrant_age_breakdowns!$K83*$G$31</f>
        <v>13.547526695494595</v>
      </c>
      <c r="E310" s="444">
        <f>E$296*Entrant_age_breakdowns!$K83*$G$31</f>
        <v>15.23489373399166</v>
      </c>
      <c r="F310" s="444">
        <f>F$296*Entrant_age_breakdowns!$K83*$G$31</f>
        <v>17.222317987952341</v>
      </c>
      <c r="G310" s="444">
        <f>G$296*Entrant_age_breakdowns!$K83*$G$31</f>
        <v>20.189979860626877</v>
      </c>
      <c r="H310" s="444">
        <f>H$296*Entrant_age_breakdowns!$K83*$G$31</f>
        <v>19.598549330443504</v>
      </c>
      <c r="I310" s="444">
        <f>I$296*Entrant_age_breakdowns!$K83*$G$31</f>
        <v>14.238206935803261</v>
      </c>
      <c r="J310" s="444">
        <f>J$296*Entrant_age_breakdowns!$K83*$G$31</f>
        <v>13.749217264692204</v>
      </c>
      <c r="K310" s="444">
        <f>K$296*Entrant_age_breakdowns!$K83*$G$31</f>
        <v>13.414084333275092</v>
      </c>
      <c r="L310" s="444">
        <f>L$296*Entrant_age_breakdowns!$K83*$G$31</f>
        <v>13.312173874356267</v>
      </c>
      <c r="M310" s="444">
        <f>M$296*Entrant_age_breakdowns!$K83*$G$31</f>
        <v>13.100610346507962</v>
      </c>
      <c r="N310" s="444">
        <f>N$296*Entrant_age_breakdowns!$K83*$G$31</f>
        <v>13.39114535922981</v>
      </c>
    </row>
    <row r="311" spans="1:15" ht="13.15">
      <c r="B311" s="329" t="str">
        <f t="shared" si="143"/>
        <v>60-64</v>
      </c>
      <c r="C311" s="444">
        <f>C$296*Entrant_age_breakdowns!$K84*$G$31</f>
        <v>5.8562588581071253</v>
      </c>
      <c r="D311" s="444">
        <f>D$296*Entrant_age_breakdowns!$K84*$G$31</f>
        <v>6.8646423413720816</v>
      </c>
      <c r="E311" s="444">
        <f>E$296*Entrant_age_breakdowns!$K84*$G$31</f>
        <v>7.7196449908043734</v>
      </c>
      <c r="F311" s="444">
        <f>F$296*Entrant_age_breakdowns!$K84*$G$31</f>
        <v>8.7266890801543102</v>
      </c>
      <c r="G311" s="444">
        <f>G$296*Entrant_age_breakdowns!$K84*$G$31</f>
        <v>10.230427570871745</v>
      </c>
      <c r="H311" s="444">
        <f>H$296*Entrant_age_breakdowns!$K84*$G$31</f>
        <v>9.9307448944148575</v>
      </c>
      <c r="I311" s="444">
        <f>I$296*Entrant_age_breakdowns!$K84*$G$31</f>
        <v>7.2146156559512429</v>
      </c>
      <c r="J311" s="444">
        <f>J$296*Entrant_age_breakdowns!$K84*$G$31</f>
        <v>6.9668405988318591</v>
      </c>
      <c r="K311" s="444">
        <f>K$296*Entrant_age_breakdowns!$K84*$G$31</f>
        <v>6.7970260073788564</v>
      </c>
      <c r="L311" s="444">
        <f>L$296*Entrant_age_breakdowns!$K84*$G$31</f>
        <v>6.7453871461278592</v>
      </c>
      <c r="M311" s="444">
        <f>M$296*Entrant_age_breakdowns!$K84*$G$31</f>
        <v>6.6381861799440829</v>
      </c>
      <c r="N311" s="444">
        <f>N$296*Entrant_age_breakdowns!$K84*$G$31</f>
        <v>6.7854026420193883</v>
      </c>
    </row>
    <row r="312" spans="1:15" ht="13.15">
      <c r="B312" s="329" t="str">
        <f t="shared" si="143"/>
        <v>65 plus</v>
      </c>
      <c r="C312" s="444">
        <f>C$296*Entrant_age_breakdowns!$K85*$G$31</f>
        <v>1.8012237315837381</v>
      </c>
      <c r="D312" s="444">
        <f>D$296*Entrant_age_breakdowns!$K85*$G$31</f>
        <v>2.1113746836850922</v>
      </c>
      <c r="E312" s="444">
        <f>E$296*Entrant_age_breakdowns!$K85*$G$31</f>
        <v>2.3743499209549475</v>
      </c>
      <c r="F312" s="444">
        <f>F$296*Entrant_age_breakdowns!$K85*$G$31</f>
        <v>2.6840889124233915</v>
      </c>
      <c r="G312" s="444">
        <f>G$296*Entrant_age_breakdowns!$K85*$G$31</f>
        <v>3.146597404824909</v>
      </c>
      <c r="H312" s="444">
        <f>H$296*Entrant_age_breakdowns!$K85*$G$31</f>
        <v>3.0544232776461877</v>
      </c>
      <c r="I312" s="444">
        <f>I$296*Entrant_age_breakdowns!$K85*$G$31</f>
        <v>2.2190168243272086</v>
      </c>
      <c r="J312" s="444">
        <f>J$296*Entrant_age_breakdowns!$K85*$G$31</f>
        <v>2.1428080494435444</v>
      </c>
      <c r="K312" s="444">
        <f>K$296*Entrant_age_breakdowns!$K85*$G$31</f>
        <v>2.090577763948068</v>
      </c>
      <c r="L312" s="444">
        <f>L$296*Entrant_age_breakdowns!$K85*$G$31</f>
        <v>2.074695074229103</v>
      </c>
      <c r="M312" s="444">
        <f>M$296*Entrant_age_breakdowns!$K85*$G$31</f>
        <v>2.0417230132226782</v>
      </c>
      <c r="N312" s="444">
        <f>N$296*Entrant_age_breakdowns!$K85*$G$31</f>
        <v>2.0870027372913555</v>
      </c>
    </row>
    <row r="313" spans="1:15" ht="13.15">
      <c r="B313" s="329" t="str">
        <f t="shared" si="143"/>
        <v>Total</v>
      </c>
      <c r="C313" s="444">
        <f>C$296*Entrant_age_breakdowns!$K86*$G$31</f>
        <v>373.66983891725721</v>
      </c>
      <c r="D313" s="444">
        <f>D$296*Entrant_age_breakdowns!$K86*$G$31</f>
        <v>438.01168289787489</v>
      </c>
      <c r="E313" s="444">
        <f>E$296*Entrant_age_breakdowns!$K86*$G$31</f>
        <v>492.56676832496589</v>
      </c>
      <c r="F313" s="444">
        <f>F$296*Entrant_age_breakdowns!$K86*$G$31</f>
        <v>556.82314970555194</v>
      </c>
      <c r="G313" s="444">
        <f>G$296*Entrant_age_breakdowns!$K86*$G$31</f>
        <v>652.77207088791965</v>
      </c>
      <c r="H313" s="444">
        <f>H$296*Entrant_age_breakdowns!$K86*$G$31</f>
        <v>633.65024240472098</v>
      </c>
      <c r="I313" s="444">
        <f>I$296*Entrant_age_breakdowns!$K86*$G$31</f>
        <v>460.34240209125483</v>
      </c>
      <c r="J313" s="444">
        <f>J$296*Entrant_age_breakdowns!$K86*$G$31</f>
        <v>444.53263890885336</v>
      </c>
      <c r="K313" s="444">
        <f>K$296*Entrant_age_breakdowns!$K86*$G$31</f>
        <v>433.69729290187144</v>
      </c>
      <c r="L313" s="444">
        <f>L$296*Entrant_age_breakdowns!$K86*$G$31</f>
        <v>430.40237622672851</v>
      </c>
      <c r="M313" s="444">
        <f>M$296*Entrant_age_breakdowns!$K86*$G$31</f>
        <v>423.56221278173115</v>
      </c>
      <c r="N313" s="444">
        <f>N$296*Entrant_age_breakdowns!$K86*$G$31</f>
        <v>432.95564176130819</v>
      </c>
    </row>
    <row r="314" spans="1:15">
      <c r="A314" s="300">
        <f>SUM(C314:N314)</f>
        <v>0</v>
      </c>
      <c r="C314" s="300">
        <f>SUM(C303:C312)-C313</f>
        <v>0</v>
      </c>
      <c r="D314" s="300">
        <f t="shared" ref="D314:N314" si="145">SUM(D303:D312)-D313</f>
        <v>0</v>
      </c>
      <c r="E314" s="300">
        <f t="shared" si="145"/>
        <v>0</v>
      </c>
      <c r="F314" s="300">
        <f t="shared" si="145"/>
        <v>0</v>
      </c>
      <c r="G314" s="300">
        <f t="shared" si="145"/>
        <v>0</v>
      </c>
      <c r="H314" s="300">
        <f t="shared" si="145"/>
        <v>0</v>
      </c>
      <c r="I314" s="300">
        <f t="shared" si="145"/>
        <v>0</v>
      </c>
      <c r="J314" s="300">
        <f t="shared" si="145"/>
        <v>0</v>
      </c>
      <c r="K314" s="300">
        <f t="shared" si="145"/>
        <v>0</v>
      </c>
      <c r="L314" s="300">
        <f t="shared" si="145"/>
        <v>0</v>
      </c>
      <c r="M314" s="300">
        <f t="shared" si="145"/>
        <v>0</v>
      </c>
      <c r="N314" s="300">
        <f t="shared" si="145"/>
        <v>0</v>
      </c>
    </row>
    <row r="316" spans="1:15" ht="13.15">
      <c r="B316" s="332" t="s">
        <v>47</v>
      </c>
      <c r="H316" s="316"/>
    </row>
    <row r="317" spans="1:15">
      <c r="H317" s="316"/>
    </row>
    <row r="318" spans="1:15" ht="13.15">
      <c r="B318" s="329" t="str">
        <f t="shared" ref="B318:B329" si="146">B302</f>
        <v>Age group</v>
      </c>
      <c r="C318" s="329" t="str">
        <f>C293</f>
        <v>2018/19</v>
      </c>
      <c r="D318" s="329" t="str">
        <f t="shared" ref="D318:N318" si="147">D302</f>
        <v>2019/20</v>
      </c>
      <c r="E318" s="329" t="str">
        <f t="shared" si="147"/>
        <v>2020/21</v>
      </c>
      <c r="F318" s="329" t="str">
        <f t="shared" si="147"/>
        <v>2021/22</v>
      </c>
      <c r="G318" s="329" t="str">
        <f t="shared" si="147"/>
        <v>2022/23</v>
      </c>
      <c r="H318" s="329" t="str">
        <f t="shared" si="147"/>
        <v>2023/24</v>
      </c>
      <c r="I318" s="329" t="str">
        <f t="shared" si="147"/>
        <v>2024/25</v>
      </c>
      <c r="J318" s="329" t="str">
        <f t="shared" si="147"/>
        <v>2025/26</v>
      </c>
      <c r="K318" s="329" t="str">
        <f t="shared" si="147"/>
        <v>2026/27</v>
      </c>
      <c r="L318" s="329" t="str">
        <f t="shared" si="147"/>
        <v>2027/28</v>
      </c>
      <c r="M318" s="329" t="str">
        <f t="shared" si="147"/>
        <v>2028/29</v>
      </c>
      <c r="N318" s="329" t="str">
        <f t="shared" si="147"/>
        <v>2029/30</v>
      </c>
    </row>
    <row r="319" spans="1:15" ht="13.15">
      <c r="B319" s="329" t="str">
        <f t="shared" si="146"/>
        <v>20-24</v>
      </c>
      <c r="C319" s="444">
        <f>C$296*Entrant_age_breakdowns!$K76*$H$31</f>
        <v>416.47623047147596</v>
      </c>
      <c r="D319" s="444">
        <f>D$296*Entrant_age_breakdowns!$K76*$H$31</f>
        <v>488.18886513387696</v>
      </c>
      <c r="E319" s="444">
        <f>E$296*Entrant_age_breakdowns!$K76*$H$31</f>
        <v>548.99360227177408</v>
      </c>
      <c r="F319" s="444">
        <f>F$296*Entrant_age_breakdowns!$K76*$H$31</f>
        <v>620.61098401889933</v>
      </c>
      <c r="G319" s="444">
        <f>G$296*Entrant_age_breakdowns!$K76*$H$31</f>
        <v>727.55149901370419</v>
      </c>
      <c r="H319" s="444">
        <f>H$296*Entrant_age_breakdowns!$K76*$H$31</f>
        <v>706.2391365562994</v>
      </c>
      <c r="I319" s="444">
        <f>I$296*Entrant_age_breakdowns!$K76*$H$31</f>
        <v>513.07771829988076</v>
      </c>
      <c r="J319" s="444">
        <f>J$296*Entrant_age_breakdowns!$K76*$H$31</f>
        <v>495.45684048450192</v>
      </c>
      <c r="K319" s="444">
        <f>K$296*Entrant_age_breakdowns!$K76*$H$31</f>
        <v>483.38023276599336</v>
      </c>
      <c r="L319" s="444">
        <f>L$296*Entrant_age_breakdowns!$K76*$H$31</f>
        <v>479.70786123994941</v>
      </c>
      <c r="M319" s="444">
        <f>M$296*Entrant_age_breakdowns!$K76*$H$31</f>
        <v>472.08411109828472</v>
      </c>
      <c r="N319" s="444">
        <f>N$296*Entrant_age_breakdowns!$K76*$H$31</f>
        <v>482.55362050249977</v>
      </c>
      <c r="O319" s="318"/>
    </row>
    <row r="320" spans="1:15" ht="13.15">
      <c r="B320" s="329" t="str">
        <f t="shared" si="146"/>
        <v>25-29</v>
      </c>
      <c r="C320" s="444">
        <f>C$296*Entrant_age_breakdowns!$K77*$H$31</f>
        <v>434.42055310250242</v>
      </c>
      <c r="D320" s="444">
        <f>D$296*Entrant_age_breakdowns!$K77*$H$31</f>
        <v>509.22300312278412</v>
      </c>
      <c r="E320" s="444">
        <f>E$296*Entrant_age_breakdowns!$K77*$H$31</f>
        <v>572.64757721863202</v>
      </c>
      <c r="F320" s="444">
        <f>F$296*Entrant_age_breakdowns!$K77*$H$31</f>
        <v>647.35067025018043</v>
      </c>
      <c r="G320" s="444">
        <f>G$296*Entrant_age_breakdowns!$K77*$H$31</f>
        <v>758.89883140338065</v>
      </c>
      <c r="H320" s="444">
        <f>H$296*Entrant_age_breakdowns!$K77*$H$31</f>
        <v>736.66820307631951</v>
      </c>
      <c r="I320" s="444">
        <f>I$296*Entrant_age_breakdowns!$K77*$H$31</f>
        <v>535.18421907554625</v>
      </c>
      <c r="J320" s="444">
        <f>J$296*Entrant_age_breakdowns!$K77*$H$31</f>
        <v>516.8041269438952</v>
      </c>
      <c r="K320" s="444">
        <f>K$296*Entrant_age_breakdowns!$K77*$H$31</f>
        <v>504.20718570012417</v>
      </c>
      <c r="L320" s="444">
        <f>L$296*Entrant_age_breakdowns!$K77*$H$31</f>
        <v>500.37658612968568</v>
      </c>
      <c r="M320" s="444">
        <f>M$296*Entrant_age_breakdowns!$K77*$H$31</f>
        <v>492.42435858116988</v>
      </c>
      <c r="N320" s="444">
        <f>N$296*Entrant_age_breakdowns!$K77*$H$31</f>
        <v>503.34495796553853</v>
      </c>
      <c r="O320" s="318"/>
    </row>
    <row r="321" spans="1:15" ht="13.15">
      <c r="B321" s="329" t="str">
        <f t="shared" si="146"/>
        <v>30-34</v>
      </c>
      <c r="C321" s="444">
        <f>C$296*Entrant_age_breakdowns!$K78*$H$31</f>
        <v>212.71951238010024</v>
      </c>
      <c r="D321" s="444">
        <f>D$296*Entrant_age_breakdowns!$K78*$H$31</f>
        <v>249.34747710118171</v>
      </c>
      <c r="E321" s="444">
        <f>E$296*Entrant_age_breakdowns!$K78*$H$31</f>
        <v>280.40412112557465</v>
      </c>
      <c r="F321" s="444">
        <f>F$296*Entrant_age_breakdowns!$K78*$H$31</f>
        <v>316.98343444182734</v>
      </c>
      <c r="G321" s="444">
        <f>G$296*Entrant_age_breakdowns!$K78*$H$31</f>
        <v>371.60440087157821</v>
      </c>
      <c r="H321" s="444">
        <f>H$296*Entrant_age_breakdowns!$K78*$H$31</f>
        <v>360.71889284516612</v>
      </c>
      <c r="I321" s="444">
        <f>I$296*Entrant_age_breakdowns!$K78*$H$31</f>
        <v>262.05971449148541</v>
      </c>
      <c r="J321" s="444">
        <f>J$296*Entrant_age_breakdowns!$K78*$H$31</f>
        <v>253.05967016157632</v>
      </c>
      <c r="K321" s="444">
        <f>K$296*Entrant_age_breakdowns!$K78*$H$31</f>
        <v>246.89141872936688</v>
      </c>
      <c r="L321" s="444">
        <f>L$296*Entrant_age_breakdowns!$K78*$H$31</f>
        <v>245.0157172531643</v>
      </c>
      <c r="M321" s="444">
        <f>M$296*Entrant_age_breakdowns!$K78*$H$31</f>
        <v>241.1218085640495</v>
      </c>
      <c r="N321" s="444">
        <f>N$296*Entrant_age_breakdowns!$K78*$H$31</f>
        <v>246.46921802557472</v>
      </c>
      <c r="O321" s="318"/>
    </row>
    <row r="322" spans="1:15" ht="13.15">
      <c r="B322" s="329" t="str">
        <f t="shared" si="146"/>
        <v>35-39</v>
      </c>
      <c r="C322" s="444">
        <f>C$296*Entrant_age_breakdowns!$K79*$H$31</f>
        <v>158.9162348176375</v>
      </c>
      <c r="D322" s="444">
        <f>D$296*Entrant_age_breakdowns!$K79*$H$31</f>
        <v>186.27986581405781</v>
      </c>
      <c r="E322" s="444">
        <f>E$296*Entrant_age_breakdowns!$K79*$H$31</f>
        <v>209.48133369637097</v>
      </c>
      <c r="F322" s="444">
        <f>F$296*Entrant_age_breakdowns!$K79*$H$31</f>
        <v>236.80861871781477</v>
      </c>
      <c r="G322" s="444">
        <f>G$296*Entrant_age_breakdowns!$K79*$H$31</f>
        <v>277.61427039496959</v>
      </c>
      <c r="H322" s="444">
        <f>H$296*Entrant_age_breakdowns!$K79*$H$31</f>
        <v>269.48204063250409</v>
      </c>
      <c r="I322" s="444">
        <f>I$296*Entrant_age_breakdowns!$K79*$H$31</f>
        <v>195.77678915489957</v>
      </c>
      <c r="J322" s="444">
        <f>J$296*Entrant_age_breakdowns!$K79*$H$31</f>
        <v>189.05313159242212</v>
      </c>
      <c r="K322" s="444">
        <f>K$296*Entrant_age_breakdowns!$K79*$H$31</f>
        <v>184.44501980217092</v>
      </c>
      <c r="L322" s="444">
        <f>L$296*Entrant_age_breakdowns!$K79*$H$31</f>
        <v>183.0437406580773</v>
      </c>
      <c r="M322" s="444">
        <f>M$296*Entrant_age_breakdowns!$K79*$H$31</f>
        <v>180.13472069712478</v>
      </c>
      <c r="N322" s="444">
        <f>N$296*Entrant_age_breakdowns!$K79*$H$31</f>
        <v>184.12960658298246</v>
      </c>
      <c r="O322" s="318"/>
    </row>
    <row r="323" spans="1:15" ht="13.15">
      <c r="B323" s="329" t="str">
        <f t="shared" si="146"/>
        <v>40-44</v>
      </c>
      <c r="C323" s="444">
        <f>C$296*Entrant_age_breakdowns!$K80*$H$31</f>
        <v>132.69038806072084</v>
      </c>
      <c r="D323" s="444">
        <f>D$296*Entrant_age_breakdowns!$K80*$H$31</f>
        <v>155.53821616231139</v>
      </c>
      <c r="E323" s="444">
        <f>E$296*Entrant_age_breakdowns!$K80*$H$31</f>
        <v>174.91076032317264</v>
      </c>
      <c r="F323" s="444">
        <f>F$296*Entrant_age_breakdowns!$K80*$H$31</f>
        <v>197.728240603286</v>
      </c>
      <c r="G323" s="444">
        <f>G$296*Entrant_age_breakdowns!$K80*$H$31</f>
        <v>231.79976112682246</v>
      </c>
      <c r="H323" s="444">
        <f>H$296*Entrant_age_breakdowns!$K80*$H$31</f>
        <v>225.00958815161476</v>
      </c>
      <c r="I323" s="444">
        <f>I$296*Entrant_age_breakdowns!$K80*$H$31</f>
        <v>163.46786818889814</v>
      </c>
      <c r="J323" s="444">
        <f>J$296*Entrant_age_breakdowns!$K80*$H$31</f>
        <v>157.85381162522276</v>
      </c>
      <c r="K323" s="444">
        <f>K$296*Entrant_age_breakdowns!$K80*$H$31</f>
        <v>154.00617363922791</v>
      </c>
      <c r="L323" s="444">
        <f>L$296*Entrant_age_breakdowns!$K80*$H$31</f>
        <v>152.83614671514087</v>
      </c>
      <c r="M323" s="444">
        <f>M$296*Entrant_age_breakdowns!$K80*$H$31</f>
        <v>150.40720049741728</v>
      </c>
      <c r="N323" s="444">
        <f>N$296*Entrant_age_breakdowns!$K80*$H$31</f>
        <v>153.74281286616639</v>
      </c>
      <c r="O323" s="318"/>
    </row>
    <row r="324" spans="1:15" ht="13.15">
      <c r="B324" s="329" t="str">
        <f t="shared" si="146"/>
        <v>45-49</v>
      </c>
      <c r="C324" s="444">
        <f>C$296*Entrant_age_breakdowns!$K81*$H$31</f>
        <v>112.82512985968827</v>
      </c>
      <c r="D324" s="444">
        <f>D$296*Entrant_age_breakdowns!$K81*$H$31</f>
        <v>132.25237858695968</v>
      </c>
      <c r="E324" s="444">
        <f>E$296*Entrant_age_breakdowns!$K81*$H$31</f>
        <v>148.72463285198984</v>
      </c>
      <c r="F324" s="444">
        <f>F$296*Entrant_age_breakdowns!$K81*$H$31</f>
        <v>168.12607717135225</v>
      </c>
      <c r="G324" s="444">
        <f>G$296*Entrant_age_breakdowns!$K81*$H$31</f>
        <v>197.09670408538247</v>
      </c>
      <c r="H324" s="444">
        <f>H$296*Entrant_age_breakdowns!$K81*$H$31</f>
        <v>191.32309712790658</v>
      </c>
      <c r="I324" s="444">
        <f>I$296*Entrant_age_breakdowns!$K81*$H$31</f>
        <v>138.99487163952637</v>
      </c>
      <c r="J324" s="444">
        <f>J$296*Entrant_age_breakdowns!$K81*$H$31</f>
        <v>134.22130310834947</v>
      </c>
      <c r="K324" s="444">
        <f>K$296*Entrant_age_breakdowns!$K81*$H$31</f>
        <v>130.94970023064681</v>
      </c>
      <c r="L324" s="444">
        <f>L$296*Entrant_age_breakdowns!$K81*$H$31</f>
        <v>129.95483962635765</v>
      </c>
      <c r="M324" s="444">
        <f>M$296*Entrant_age_breakdowns!$K81*$H$31</f>
        <v>127.88953424559821</v>
      </c>
      <c r="N324" s="444">
        <f>N$296*Entrant_age_breakdowns!$K81*$H$31</f>
        <v>130.72576755658594</v>
      </c>
      <c r="O324" s="318"/>
    </row>
    <row r="325" spans="1:15" ht="13.15">
      <c r="B325" s="329" t="str">
        <f t="shared" si="146"/>
        <v>50-54</v>
      </c>
      <c r="C325" s="444">
        <f>C$296*Entrant_age_breakdowns!$K82*$H$31</f>
        <v>83.185175112530345</v>
      </c>
      <c r="D325" s="444">
        <f>D$296*Entrant_age_breakdowns!$K82*$H$31</f>
        <v>97.508749030349179</v>
      </c>
      <c r="E325" s="444">
        <f>E$296*Entrant_age_breakdowns!$K82*$H$31</f>
        <v>109.65362630404458</v>
      </c>
      <c r="F325" s="444">
        <f>F$296*Entrant_age_breakdowns!$K82*$H$31</f>
        <v>123.95817481331075</v>
      </c>
      <c r="G325" s="444">
        <f>G$296*Entrant_age_breakdowns!$K82*$H$31</f>
        <v>145.3180143806166</v>
      </c>
      <c r="H325" s="444">
        <f>H$296*Entrant_age_breakdowns!$K82*$H$31</f>
        <v>141.06117455791187</v>
      </c>
      <c r="I325" s="444">
        <f>I$296*Entrant_age_breakdowns!$K82*$H$31</f>
        <v>102.47994175993252</v>
      </c>
      <c r="J325" s="444">
        <f>J$296*Entrant_age_breakdowns!$K82*$H$31</f>
        <v>98.960423238912924</v>
      </c>
      <c r="K325" s="444">
        <f>K$296*Entrant_age_breakdowns!$K82*$H$31</f>
        <v>96.548293435749358</v>
      </c>
      <c r="L325" s="444">
        <f>L$296*Entrant_age_breakdowns!$K82*$H$31</f>
        <v>95.814789705833221</v>
      </c>
      <c r="M325" s="444">
        <f>M$296*Entrant_age_breakdowns!$K82*$H$31</f>
        <v>94.292054567190078</v>
      </c>
      <c r="N325" s="444">
        <f>N$296*Entrant_age_breakdowns!$K82*$H$31</f>
        <v>96.383189449356095</v>
      </c>
      <c r="O325" s="318"/>
    </row>
    <row r="326" spans="1:15" ht="13.15">
      <c r="B326" s="329" t="str">
        <f t="shared" si="146"/>
        <v>55-59</v>
      </c>
      <c r="C326" s="444">
        <f>C$296*Entrant_age_breakdowns!$K83*$H$31</f>
        <v>50.57996012122674</v>
      </c>
      <c r="D326" s="444">
        <f>D$296*Entrant_age_breakdowns!$K83*$H$31</f>
        <v>59.289273969237016</v>
      </c>
      <c r="E326" s="444">
        <f>E$296*Entrant_age_breakdowns!$K83*$H$31</f>
        <v>66.67385189853411</v>
      </c>
      <c r="F326" s="444">
        <f>F$296*Entrant_age_breakdowns!$K83*$H$31</f>
        <v>75.371597526551085</v>
      </c>
      <c r="G326" s="444">
        <f>G$296*Entrant_age_breakdowns!$K83*$H$31</f>
        <v>88.359246251803228</v>
      </c>
      <c r="H326" s="444">
        <f>H$296*Entrant_age_breakdowns!$K83*$H$31</f>
        <v>85.770914999466612</v>
      </c>
      <c r="I326" s="444">
        <f>I$296*Entrant_age_breakdowns!$K83*$H$31</f>
        <v>62.311960760208052</v>
      </c>
      <c r="J326" s="444">
        <f>J$296*Entrant_age_breakdowns!$K83*$H$31</f>
        <v>60.171950762053029</v>
      </c>
      <c r="K326" s="444">
        <f>K$296*Entrant_age_breakdowns!$K83*$H$31</f>
        <v>58.705278015542724</v>
      </c>
      <c r="L326" s="444">
        <f>L$296*Entrant_age_breakdowns!$K83*$H$31</f>
        <v>58.259277999821897</v>
      </c>
      <c r="M326" s="444">
        <f>M$296*Entrant_age_breakdowns!$K83*$H$31</f>
        <v>57.333393279574921</v>
      </c>
      <c r="N326" s="444">
        <f>N$296*Entrant_age_breakdowns!$K83*$H$31</f>
        <v>58.604888095868588</v>
      </c>
      <c r="O326" s="318"/>
    </row>
    <row r="327" spans="1:15" ht="13.15">
      <c r="B327" s="329" t="str">
        <f t="shared" si="146"/>
        <v>60-64</v>
      </c>
      <c r="C327" s="444">
        <f>C$296*Entrant_age_breakdowns!$K84*$H$31</f>
        <v>25.62927858917265</v>
      </c>
      <c r="D327" s="444">
        <f>D$296*Entrant_age_breakdowns!$K84*$H$31</f>
        <v>30.042358994855277</v>
      </c>
      <c r="E327" s="444">
        <f>E$296*Entrant_age_breakdowns!$K84*$H$31</f>
        <v>33.784184899023678</v>
      </c>
      <c r="F327" s="444">
        <f>F$296*Entrant_age_breakdowns!$K84*$H$31</f>
        <v>38.191403593224557</v>
      </c>
      <c r="G327" s="444">
        <f>G$296*Entrant_age_breakdowns!$K84*$H$31</f>
        <v>44.772351197770178</v>
      </c>
      <c r="H327" s="444">
        <f>H$296*Entrant_age_breakdowns!$K84*$H$31</f>
        <v>43.46082262819035</v>
      </c>
      <c r="I327" s="444">
        <f>I$296*Entrant_age_breakdowns!$K84*$H$31</f>
        <v>31.57397906074571</v>
      </c>
      <c r="J327" s="444">
        <f>J$296*Entrant_age_breakdowns!$K84*$H$31</f>
        <v>30.489618529521959</v>
      </c>
      <c r="K327" s="444">
        <f>K$296*Entrant_age_breakdowns!$K84*$H$31</f>
        <v>29.746443478980854</v>
      </c>
      <c r="L327" s="444">
        <f>L$296*Entrant_age_breakdowns!$K84*$H$31</f>
        <v>29.520451631097067</v>
      </c>
      <c r="M327" s="444">
        <f>M$296*Entrant_age_breakdowns!$K84*$H$31</f>
        <v>29.051298286970383</v>
      </c>
      <c r="N327" s="444">
        <f>N$296*Entrant_age_breakdowns!$K84*$H$31</f>
        <v>29.695575087374646</v>
      </c>
      <c r="O327" s="318"/>
    </row>
    <row r="328" spans="1:15" ht="13.15">
      <c r="B328" s="329" t="str">
        <f t="shared" si="146"/>
        <v>65 plus</v>
      </c>
      <c r="C328" s="444">
        <f>C$296*Entrant_age_breakdowns!$K85*$H$31</f>
        <v>7.8828593367729001</v>
      </c>
      <c r="D328" s="444">
        <f>D$296*Entrant_age_breakdowns!$K85*$H$31</f>
        <v>9.2402011737203242</v>
      </c>
      <c r="E328" s="444">
        <f>E$296*Entrant_age_breakdowns!$K85*$H$31</f>
        <v>10.391083636627945</v>
      </c>
      <c r="F328" s="444">
        <f>F$296*Entrant_age_breakdowns!$K85*$H$31</f>
        <v>11.746622572767116</v>
      </c>
      <c r="G328" s="444">
        <f>G$296*Entrant_age_breakdowns!$K85*$H$31</f>
        <v>13.770740578617719</v>
      </c>
      <c r="H328" s="444">
        <f>H$296*Entrant_age_breakdowns!$K85*$H$31</f>
        <v>13.367350557545317</v>
      </c>
      <c r="I328" s="444">
        <f>I$296*Entrant_age_breakdowns!$K85*$H$31</f>
        <v>9.7112852697780934</v>
      </c>
      <c r="J328" s="444">
        <f>J$296*Entrant_age_breakdowns!$K85*$H$31</f>
        <v>9.3777658728803477</v>
      </c>
      <c r="K328" s="444">
        <f>K$296*Entrant_age_breakdowns!$K85*$H$31</f>
        <v>9.1491857212529215</v>
      </c>
      <c r="L328" s="444">
        <f>L$296*Entrant_age_breakdowns!$K85*$H$31</f>
        <v>9.0796768608327199</v>
      </c>
      <c r="M328" s="444">
        <f>M$296*Entrant_age_breakdowns!$K85*$H$31</f>
        <v>8.9353782296301354</v>
      </c>
      <c r="N328" s="444">
        <f>N$296*Entrant_age_breakdowns!$K85*$H$31</f>
        <v>9.1335400067500938</v>
      </c>
      <c r="O328" s="318"/>
    </row>
    <row r="329" spans="1:15" ht="13.15">
      <c r="B329" s="329" t="str">
        <f t="shared" si="146"/>
        <v>Total</v>
      </c>
      <c r="C329" s="444">
        <f>C$296*Entrant_age_breakdowns!$K86*$H$31</f>
        <v>1635.3253218518278</v>
      </c>
      <c r="D329" s="444">
        <f>D$296*Entrant_age_breakdowns!$K86*$H$31</f>
        <v>1916.9103890893332</v>
      </c>
      <c r="E329" s="444">
        <f>E$296*Entrant_age_breakdowns!$K86*$H$31</f>
        <v>2155.6647742257446</v>
      </c>
      <c r="F329" s="444">
        <f>F$296*Entrant_age_breakdowns!$K86*$H$31</f>
        <v>2436.8758237092134</v>
      </c>
      <c r="G329" s="444">
        <f>G$296*Entrant_age_breakdowns!$K86*$H$31</f>
        <v>2856.7858193046454</v>
      </c>
      <c r="H329" s="444">
        <f>H$296*Entrant_age_breakdowns!$K86*$H$31</f>
        <v>2773.1012211329244</v>
      </c>
      <c r="I329" s="444">
        <f>I$296*Entrant_age_breakdowns!$K86*$H$31</f>
        <v>2014.6383477009008</v>
      </c>
      <c r="J329" s="444">
        <f>J$296*Entrant_age_breakdowns!$K86*$H$31</f>
        <v>1945.4486423193359</v>
      </c>
      <c r="K329" s="444">
        <f>K$296*Entrant_age_breakdowns!$K86*$H$31</f>
        <v>1898.0289315190557</v>
      </c>
      <c r="L329" s="444">
        <f>L$296*Entrant_age_breakdowns!$K86*$H$31</f>
        <v>1883.60908781996</v>
      </c>
      <c r="M329" s="444">
        <f>M$296*Entrant_age_breakdowns!$K86*$H$31</f>
        <v>1853.6738580470098</v>
      </c>
      <c r="N329" s="444">
        <f>N$296*Entrant_age_breakdowns!$K86*$H$31</f>
        <v>1894.7831761386972</v>
      </c>
      <c r="O329" s="318"/>
    </row>
    <row r="330" spans="1:15">
      <c r="A330" s="300">
        <f>SUM(C330:N330)</f>
        <v>0</v>
      </c>
      <c r="C330" s="300">
        <f>SUM(C319:C328)-C329</f>
        <v>0</v>
      </c>
      <c r="D330" s="300">
        <f t="shared" ref="D330:N330" si="148">SUM(D319:D328)-D329</f>
        <v>0</v>
      </c>
      <c r="E330" s="300">
        <f t="shared" si="148"/>
        <v>0</v>
      </c>
      <c r="F330" s="300">
        <f t="shared" si="148"/>
        <v>0</v>
      </c>
      <c r="G330" s="300">
        <f t="shared" si="148"/>
        <v>0</v>
      </c>
      <c r="H330" s="300">
        <f t="shared" si="148"/>
        <v>0</v>
      </c>
      <c r="I330" s="300">
        <f t="shared" si="148"/>
        <v>0</v>
      </c>
      <c r="J330" s="300">
        <f t="shared" si="148"/>
        <v>0</v>
      </c>
      <c r="K330" s="300">
        <f t="shared" si="148"/>
        <v>0</v>
      </c>
      <c r="L330" s="300">
        <f t="shared" si="148"/>
        <v>0</v>
      </c>
      <c r="M330" s="300">
        <f t="shared" si="148"/>
        <v>0</v>
      </c>
      <c r="N330" s="300">
        <f t="shared" si="148"/>
        <v>0</v>
      </c>
    </row>
    <row r="331" spans="1:15">
      <c r="C331" s="320">
        <f>C296</f>
        <v>2008.995160769085</v>
      </c>
      <c r="D331" s="320">
        <f t="shared" ref="D331:N331" si="149">D296</f>
        <v>2354.9220719872083</v>
      </c>
      <c r="E331" s="320">
        <f t="shared" si="149"/>
        <v>2648.2315425507104</v>
      </c>
      <c r="F331" s="320">
        <f t="shared" si="149"/>
        <v>2993.6989734147655</v>
      </c>
      <c r="G331" s="320">
        <f t="shared" si="149"/>
        <v>3509.5578901925651</v>
      </c>
      <c r="H331" s="320">
        <f t="shared" si="149"/>
        <v>3406.7514635376456</v>
      </c>
      <c r="I331" s="320">
        <f t="shared" si="149"/>
        <v>2474.9807497921556</v>
      </c>
      <c r="J331" s="320">
        <f t="shared" si="149"/>
        <v>2389.9812812281893</v>
      </c>
      <c r="K331" s="320">
        <f t="shared" si="149"/>
        <v>2331.7262244209273</v>
      </c>
      <c r="L331" s="320">
        <f t="shared" si="149"/>
        <v>2314.0114640466886</v>
      </c>
      <c r="M331" s="320">
        <f t="shared" si="149"/>
        <v>2277.236070828741</v>
      </c>
      <c r="N331" s="320">
        <f t="shared" si="149"/>
        <v>2327.7388179000054</v>
      </c>
    </row>
    <row r="332" spans="1:15">
      <c r="C332" s="320">
        <f>C313+C329</f>
        <v>2008.995160769085</v>
      </c>
      <c r="D332" s="320">
        <f t="shared" ref="D332:N332" si="150">D313+D329</f>
        <v>2354.9220719872083</v>
      </c>
      <c r="E332" s="320">
        <f t="shared" si="150"/>
        <v>2648.2315425507104</v>
      </c>
      <c r="F332" s="320">
        <f t="shared" si="150"/>
        <v>2993.6989734147655</v>
      </c>
      <c r="G332" s="320">
        <f t="shared" si="150"/>
        <v>3509.5578901925651</v>
      </c>
      <c r="H332" s="320">
        <f t="shared" si="150"/>
        <v>3406.7514635376456</v>
      </c>
      <c r="I332" s="320">
        <f t="shared" si="150"/>
        <v>2474.9807497921556</v>
      </c>
      <c r="J332" s="320">
        <f t="shared" si="150"/>
        <v>2389.9812812281893</v>
      </c>
      <c r="K332" s="320">
        <f t="shared" si="150"/>
        <v>2331.7262244209273</v>
      </c>
      <c r="L332" s="320">
        <f t="shared" si="150"/>
        <v>2314.0114640466886</v>
      </c>
      <c r="M332" s="320">
        <f t="shared" si="150"/>
        <v>2277.236070828741</v>
      </c>
      <c r="N332" s="320">
        <f t="shared" si="150"/>
        <v>2327.7388179000054</v>
      </c>
    </row>
    <row r="333" spans="1:15">
      <c r="A333" s="300">
        <f>SUM(C333:L333)</f>
        <v>0</v>
      </c>
      <c r="C333" s="320">
        <f>C331-C332</f>
        <v>0</v>
      </c>
      <c r="D333" s="320">
        <f t="shared" ref="D333:K333" si="151">D331-D332</f>
        <v>0</v>
      </c>
      <c r="E333" s="320">
        <f t="shared" si="151"/>
        <v>0</v>
      </c>
      <c r="F333" s="320">
        <f t="shared" si="151"/>
        <v>0</v>
      </c>
      <c r="G333" s="320">
        <f t="shared" si="151"/>
        <v>0</v>
      </c>
      <c r="H333" s="320">
        <f t="shared" si="151"/>
        <v>0</v>
      </c>
      <c r="I333" s="320">
        <f t="shared" si="151"/>
        <v>0</v>
      </c>
      <c r="J333" s="320">
        <f t="shared" si="151"/>
        <v>0</v>
      </c>
      <c r="K333" s="320">
        <f t="shared" si="151"/>
        <v>0</v>
      </c>
      <c r="L333" s="320">
        <f>L331-L332</f>
        <v>0</v>
      </c>
      <c r="M333" s="320">
        <f>M331-M332</f>
        <v>0</v>
      </c>
      <c r="N333" s="320">
        <f>N331-N332</f>
        <v>0</v>
      </c>
    </row>
    <row r="334" spans="1:15" ht="13.15">
      <c r="C334" s="320"/>
      <c r="D334" s="320"/>
      <c r="E334" s="320"/>
      <c r="F334" s="320"/>
      <c r="G334" s="320"/>
      <c r="H334" s="333"/>
      <c r="I334" s="320"/>
      <c r="J334" s="320"/>
      <c r="K334" s="320"/>
      <c r="L334" s="320"/>
    </row>
    <row r="335" spans="1:15" ht="15">
      <c r="B335" s="331" t="s">
        <v>175</v>
      </c>
      <c r="C335" s="320"/>
      <c r="D335" s="320"/>
      <c r="E335" s="320"/>
      <c r="F335" s="320"/>
      <c r="G335" s="320"/>
      <c r="H335" s="333"/>
      <c r="I335" s="320"/>
      <c r="J335" s="320"/>
      <c r="K335" s="320"/>
      <c r="L335" s="320"/>
    </row>
    <row r="336" spans="1:15" ht="15">
      <c r="B336" s="331"/>
      <c r="C336" s="320"/>
      <c r="D336" s="320"/>
      <c r="E336" s="320"/>
      <c r="F336" s="320"/>
      <c r="G336" s="320"/>
      <c r="H336" s="333"/>
      <c r="I336" s="320"/>
      <c r="J336" s="320"/>
      <c r="K336" s="320"/>
      <c r="L336" s="320"/>
    </row>
    <row r="337" spans="1:14" ht="13.15">
      <c r="B337" s="332" t="s">
        <v>46</v>
      </c>
      <c r="C337" s="320"/>
      <c r="D337" s="320"/>
      <c r="E337" s="320"/>
      <c r="F337" s="320"/>
      <c r="G337" s="320"/>
      <c r="H337" s="330"/>
      <c r="I337" s="320"/>
      <c r="J337" s="320"/>
      <c r="K337" s="320"/>
      <c r="L337" s="320"/>
    </row>
    <row r="338" spans="1:14">
      <c r="C338" s="320"/>
      <c r="D338" s="320"/>
      <c r="E338" s="320"/>
      <c r="F338" s="320"/>
      <c r="G338" s="320"/>
      <c r="H338" s="330"/>
      <c r="I338" s="320"/>
      <c r="J338" s="320"/>
      <c r="K338" s="320"/>
      <c r="L338" s="320"/>
    </row>
    <row r="339" spans="1:14" ht="13.15">
      <c r="B339" s="329" t="str">
        <f>B318</f>
        <v>Age group</v>
      </c>
      <c r="C339" s="329" t="str">
        <f t="shared" ref="C339:N339" si="152">C318</f>
        <v>2018/19</v>
      </c>
      <c r="D339" s="329" t="str">
        <f t="shared" si="152"/>
        <v>2019/20</v>
      </c>
      <c r="E339" s="329" t="str">
        <f t="shared" si="152"/>
        <v>2020/21</v>
      </c>
      <c r="F339" s="329" t="str">
        <f t="shared" si="152"/>
        <v>2021/22</v>
      </c>
      <c r="G339" s="329" t="str">
        <f t="shared" si="152"/>
        <v>2022/23</v>
      </c>
      <c r="H339" s="329" t="str">
        <f t="shared" si="152"/>
        <v>2023/24</v>
      </c>
      <c r="I339" s="329" t="str">
        <f t="shared" si="152"/>
        <v>2024/25</v>
      </c>
      <c r="J339" s="329" t="str">
        <f t="shared" si="152"/>
        <v>2025/26</v>
      </c>
      <c r="K339" s="329" t="str">
        <f t="shared" si="152"/>
        <v>2026/27</v>
      </c>
      <c r="L339" s="329" t="str">
        <f t="shared" si="152"/>
        <v>2027/28</v>
      </c>
      <c r="M339" s="329" t="str">
        <f t="shared" si="152"/>
        <v>2028/29</v>
      </c>
      <c r="N339" s="329" t="str">
        <f t="shared" si="152"/>
        <v>2029/30</v>
      </c>
    </row>
    <row r="340" spans="1:14" ht="13.15">
      <c r="B340" s="329" t="str">
        <f t="shared" ref="B340:B350" si="153">B319</f>
        <v>20-24</v>
      </c>
      <c r="C340" s="444">
        <f t="shared" ref="C340:N340" si="154">C303+C247</f>
        <v>149.78352325472429</v>
      </c>
      <c r="D340" s="444">
        <f t="shared" si="154"/>
        <v>215.76817643820726</v>
      </c>
      <c r="E340" s="444">
        <f t="shared" si="154"/>
        <v>275.5851599572942</v>
      </c>
      <c r="F340" s="444">
        <f t="shared" si="154"/>
        <v>333.50485663289044</v>
      </c>
      <c r="G340" s="444">
        <f t="shared" si="154"/>
        <v>398.22935770231027</v>
      </c>
      <c r="H340" s="444">
        <f t="shared" si="154"/>
        <v>438.38162934154548</v>
      </c>
      <c r="I340" s="444">
        <f t="shared" si="154"/>
        <v>422.17425087570655</v>
      </c>
      <c r="J340" s="444">
        <f t="shared" si="154"/>
        <v>406.87411007941978</v>
      </c>
      <c r="K340" s="444">
        <f t="shared" si="154"/>
        <v>393.47189935306915</v>
      </c>
      <c r="L340" s="444">
        <f t="shared" si="154"/>
        <v>383.31023937855792</v>
      </c>
      <c r="M340" s="444">
        <f t="shared" si="154"/>
        <v>374.49980917720069</v>
      </c>
      <c r="N340" s="444">
        <f t="shared" si="154"/>
        <v>370.76357705325097</v>
      </c>
    </row>
    <row r="341" spans="1:14" ht="13.15">
      <c r="B341" s="329" t="str">
        <f t="shared" si="153"/>
        <v>25-29</v>
      </c>
      <c r="C341" s="444">
        <f t="shared" ref="C341:N341" si="155">C304+C248</f>
        <v>413.03698349484063</v>
      </c>
      <c r="D341" s="444">
        <f t="shared" si="155"/>
        <v>432.71417641844914</v>
      </c>
      <c r="E341" s="444">
        <f t="shared" si="155"/>
        <v>472.6348303812772</v>
      </c>
      <c r="F341" s="444">
        <f t="shared" si="155"/>
        <v>528.11848491260969</v>
      </c>
      <c r="G341" s="444">
        <f t="shared" si="155"/>
        <v>602.72732383843834</v>
      </c>
      <c r="H341" s="444">
        <f t="shared" si="155"/>
        <v>661.38971832558445</v>
      </c>
      <c r="I341" s="444">
        <f t="shared" si="155"/>
        <v>663.58428222891212</v>
      </c>
      <c r="J341" s="444">
        <f t="shared" si="155"/>
        <v>658.08048891002613</v>
      </c>
      <c r="K341" s="444">
        <f t="shared" si="155"/>
        <v>648.65249382679258</v>
      </c>
      <c r="L341" s="444">
        <f t="shared" si="155"/>
        <v>638.80560880377425</v>
      </c>
      <c r="M341" s="444">
        <f t="shared" si="155"/>
        <v>628.29162510838273</v>
      </c>
      <c r="N341" s="444">
        <f t="shared" si="155"/>
        <v>621.85886963383291</v>
      </c>
    </row>
    <row r="342" spans="1:14" ht="13.15">
      <c r="B342" s="329" t="str">
        <f t="shared" si="153"/>
        <v>30-34</v>
      </c>
      <c r="C342" s="444">
        <f t="shared" ref="C342:N342" si="156">C305+C249</f>
        <v>403.53405784925906</v>
      </c>
      <c r="D342" s="444">
        <f t="shared" si="156"/>
        <v>428.92761477596338</v>
      </c>
      <c r="E342" s="444">
        <f t="shared" si="156"/>
        <v>458.29013831912766</v>
      </c>
      <c r="F342" s="444">
        <f t="shared" si="156"/>
        <v>495.43514379170296</v>
      </c>
      <c r="G342" s="444">
        <f t="shared" si="156"/>
        <v>545.35203814811405</v>
      </c>
      <c r="H342" s="444">
        <f t="shared" si="156"/>
        <v>593.18151281819655</v>
      </c>
      <c r="I342" s="444">
        <f t="shared" si="156"/>
        <v>616.49761711060796</v>
      </c>
      <c r="J342" s="444">
        <f t="shared" si="156"/>
        <v>631.95334348186259</v>
      </c>
      <c r="K342" s="444">
        <f t="shared" si="156"/>
        <v>640.87580918916615</v>
      </c>
      <c r="L342" s="444">
        <f t="shared" si="156"/>
        <v>645.2650291049448</v>
      </c>
      <c r="M342" s="444">
        <f t="shared" si="156"/>
        <v>645.7896964875606</v>
      </c>
      <c r="N342" s="444">
        <f t="shared" si="156"/>
        <v>645.46775935444941</v>
      </c>
    </row>
    <row r="343" spans="1:14" ht="13.15">
      <c r="B343" s="329" t="str">
        <f t="shared" si="153"/>
        <v>35-39</v>
      </c>
      <c r="C343" s="444">
        <f t="shared" ref="C343:N343" si="157">C306+C250</f>
        <v>438.91786948052402</v>
      </c>
      <c r="D343" s="444">
        <f t="shared" si="157"/>
        <v>442.39327755008946</v>
      </c>
      <c r="E343" s="444">
        <f t="shared" si="157"/>
        <v>454.98819115776575</v>
      </c>
      <c r="F343" s="444">
        <f t="shared" si="157"/>
        <v>475.92008661169325</v>
      </c>
      <c r="G343" s="444">
        <f t="shared" si="157"/>
        <v>507.62331277941581</v>
      </c>
      <c r="H343" s="444">
        <f t="shared" si="157"/>
        <v>538.48608228907813</v>
      </c>
      <c r="I343" s="444">
        <f t="shared" si="157"/>
        <v>553.35658536480344</v>
      </c>
      <c r="J343" s="444">
        <f t="shared" si="157"/>
        <v>567.15005227314532</v>
      </c>
      <c r="K343" s="444">
        <f t="shared" si="157"/>
        <v>579.17395459560305</v>
      </c>
      <c r="L343" s="444">
        <f t="shared" si="157"/>
        <v>589.41048373971091</v>
      </c>
      <c r="M343" s="444">
        <f t="shared" si="157"/>
        <v>597.13947315382438</v>
      </c>
      <c r="N343" s="444">
        <f t="shared" si="157"/>
        <v>603.87343389806369</v>
      </c>
    </row>
    <row r="344" spans="1:14" ht="13.15">
      <c r="B344" s="329" t="str">
        <f t="shared" si="153"/>
        <v>40-44</v>
      </c>
      <c r="C344" s="444">
        <f t="shared" ref="C344:N344" si="158">C307+C251</f>
        <v>444.59265830286296</v>
      </c>
      <c r="D344" s="444">
        <f t="shared" si="158"/>
        <v>447.69708399956846</v>
      </c>
      <c r="E344" s="444">
        <f t="shared" si="158"/>
        <v>455.09428817108756</v>
      </c>
      <c r="F344" s="444">
        <f t="shared" si="158"/>
        <v>468.07465868835686</v>
      </c>
      <c r="G344" s="444">
        <f t="shared" si="158"/>
        <v>489.40031518593611</v>
      </c>
      <c r="H344" s="444">
        <f t="shared" si="158"/>
        <v>509.59519866293664</v>
      </c>
      <c r="I344" s="444">
        <f t="shared" si="158"/>
        <v>516.28256409149401</v>
      </c>
      <c r="J344" s="444">
        <f t="shared" si="158"/>
        <v>522.73514680144694</v>
      </c>
      <c r="K344" s="444">
        <f t="shared" si="158"/>
        <v>529.21663398262876</v>
      </c>
      <c r="L344" s="444">
        <f t="shared" si="158"/>
        <v>536.00255341691513</v>
      </c>
      <c r="M344" s="444">
        <f t="shared" si="158"/>
        <v>542.39493861868164</v>
      </c>
      <c r="N344" s="444">
        <f t="shared" si="158"/>
        <v>549.34590769040722</v>
      </c>
    </row>
    <row r="345" spans="1:14" ht="13.15">
      <c r="B345" s="329" t="str">
        <f t="shared" si="153"/>
        <v>45-49</v>
      </c>
      <c r="C345" s="444">
        <f t="shared" ref="C345:N345" si="159">C308+C252</f>
        <v>405.43167571382992</v>
      </c>
      <c r="D345" s="444">
        <f t="shared" si="159"/>
        <v>407.96214131771023</v>
      </c>
      <c r="E345" s="444">
        <f t="shared" si="159"/>
        <v>414.16228065080577</v>
      </c>
      <c r="F345" s="444">
        <f t="shared" si="159"/>
        <v>424.39788221541136</v>
      </c>
      <c r="G345" s="444">
        <f t="shared" si="159"/>
        <v>440.8735589799619</v>
      </c>
      <c r="H345" s="444">
        <f t="shared" si="159"/>
        <v>455.49776570681945</v>
      </c>
      <c r="I345" s="444">
        <f t="shared" si="159"/>
        <v>457.92398234908887</v>
      </c>
      <c r="J345" s="444">
        <f t="shared" si="159"/>
        <v>459.82937523610508</v>
      </c>
      <c r="K345" s="444">
        <f t="shared" si="159"/>
        <v>461.65427068402778</v>
      </c>
      <c r="L345" s="444">
        <f t="shared" si="159"/>
        <v>463.94582927414137</v>
      </c>
      <c r="M345" s="444">
        <f t="shared" si="159"/>
        <v>466.38962015271784</v>
      </c>
      <c r="N345" s="444">
        <f t="shared" si="159"/>
        <v>469.99277619559012</v>
      </c>
    </row>
    <row r="346" spans="1:14" ht="13.15">
      <c r="B346" s="329" t="str">
        <f t="shared" si="153"/>
        <v>50-54</v>
      </c>
      <c r="C346" s="444">
        <f t="shared" ref="C346:N346" si="160">C309+C253</f>
        <v>328.20393183530814</v>
      </c>
      <c r="D346" s="444">
        <f t="shared" si="160"/>
        <v>328.60495358612332</v>
      </c>
      <c r="E346" s="444">
        <f t="shared" si="160"/>
        <v>332.13138618100993</v>
      </c>
      <c r="F346" s="444">
        <f t="shared" si="160"/>
        <v>338.95529809473391</v>
      </c>
      <c r="G346" s="444">
        <f t="shared" si="160"/>
        <v>350.52587379658695</v>
      </c>
      <c r="H346" s="444">
        <f t="shared" si="160"/>
        <v>360.73968937644958</v>
      </c>
      <c r="I346" s="444">
        <f t="shared" si="160"/>
        <v>361.81304151914009</v>
      </c>
      <c r="J346" s="444">
        <f t="shared" si="160"/>
        <v>362.206597082607</v>
      </c>
      <c r="K346" s="444">
        <f t="shared" si="160"/>
        <v>362.27566358079866</v>
      </c>
      <c r="L346" s="444">
        <f t="shared" si="160"/>
        <v>362.48258716542654</v>
      </c>
      <c r="M346" s="444">
        <f t="shared" si="160"/>
        <v>362.69064533465223</v>
      </c>
      <c r="N346" s="444">
        <f t="shared" si="160"/>
        <v>363.75241247574047</v>
      </c>
    </row>
    <row r="347" spans="1:14" ht="13.15">
      <c r="B347" s="329" t="str">
        <f t="shared" si="153"/>
        <v>55-59</v>
      </c>
      <c r="C347" s="444">
        <f t="shared" ref="C347:N347" si="161">C310+C254</f>
        <v>164.57459441858583</v>
      </c>
      <c r="D347" s="444">
        <f t="shared" si="161"/>
        <v>162.9204567608331</v>
      </c>
      <c r="E347" s="444">
        <f t="shared" si="161"/>
        <v>163.67179153707519</v>
      </c>
      <c r="F347" s="444">
        <f t="shared" si="161"/>
        <v>166.62514136487769</v>
      </c>
      <c r="G347" s="444">
        <f t="shared" si="161"/>
        <v>172.4144637247685</v>
      </c>
      <c r="H347" s="444">
        <f t="shared" si="161"/>
        <v>177.08077899773588</v>
      </c>
      <c r="I347" s="444">
        <f t="shared" si="161"/>
        <v>176.09268475458319</v>
      </c>
      <c r="J347" s="444">
        <f t="shared" si="161"/>
        <v>175.16781511633221</v>
      </c>
      <c r="K347" s="444">
        <f t="shared" si="161"/>
        <v>174.33217048766571</v>
      </c>
      <c r="L347" s="444">
        <f t="shared" si="161"/>
        <v>173.7346553033745</v>
      </c>
      <c r="M347" s="444">
        <f t="shared" si="161"/>
        <v>173.19256814112737</v>
      </c>
      <c r="N347" s="444">
        <f t="shared" si="161"/>
        <v>173.18631816574356</v>
      </c>
    </row>
    <row r="348" spans="1:14" ht="13.15">
      <c r="B348" s="329" t="str">
        <f t="shared" si="153"/>
        <v>60-64</v>
      </c>
      <c r="C348" s="444">
        <f t="shared" ref="C348:N348" si="162">C311+C255</f>
        <v>55.737558491607402</v>
      </c>
      <c r="D348" s="444">
        <f t="shared" si="162"/>
        <v>57.139428329782454</v>
      </c>
      <c r="E348" s="444">
        <f t="shared" si="162"/>
        <v>58.509776410765106</v>
      </c>
      <c r="F348" s="444">
        <f t="shared" si="162"/>
        <v>60.314169385501408</v>
      </c>
      <c r="G348" s="444">
        <f t="shared" si="162"/>
        <v>63.137188358564224</v>
      </c>
      <c r="H348" s="444">
        <f t="shared" si="162"/>
        <v>65.053151021895587</v>
      </c>
      <c r="I348" s="444">
        <f t="shared" si="162"/>
        <v>63.936380001661</v>
      </c>
      <c r="J348" s="444">
        <f t="shared" si="162"/>
        <v>62.981008279849924</v>
      </c>
      <c r="K348" s="444">
        <f t="shared" si="162"/>
        <v>62.19553901180344</v>
      </c>
      <c r="L348" s="444">
        <f t="shared" si="162"/>
        <v>61.627971811998812</v>
      </c>
      <c r="M348" s="444">
        <f t="shared" si="162"/>
        <v>61.148787702234529</v>
      </c>
      <c r="N348" s="444">
        <f t="shared" si="162"/>
        <v>60.977067683046755</v>
      </c>
    </row>
    <row r="349" spans="1:14" ht="13.15">
      <c r="B349" s="329" t="str">
        <f t="shared" si="153"/>
        <v>65 plus</v>
      </c>
      <c r="C349" s="444">
        <f t="shared" ref="C349:N349" si="163">C312+C256</f>
        <v>11.150926429272557</v>
      </c>
      <c r="D349" s="444">
        <f t="shared" si="163"/>
        <v>15.364122002239952</v>
      </c>
      <c r="E349" s="444">
        <f t="shared" si="163"/>
        <v>18.29900092659657</v>
      </c>
      <c r="F349" s="444">
        <f t="shared" si="163"/>
        <v>20.50994095741996</v>
      </c>
      <c r="G349" s="444">
        <f t="shared" si="163"/>
        <v>22.500562686965026</v>
      </c>
      <c r="H349" s="444">
        <f t="shared" si="163"/>
        <v>23.926642572035036</v>
      </c>
      <c r="I349" s="444">
        <f t="shared" si="163"/>
        <v>24.166262601313775</v>
      </c>
      <c r="J349" s="444">
        <f t="shared" si="163"/>
        <v>24.099718591511419</v>
      </c>
      <c r="K349" s="444">
        <f t="shared" si="163"/>
        <v>23.894417629419515</v>
      </c>
      <c r="L349" s="444">
        <f t="shared" si="163"/>
        <v>23.663208590713069</v>
      </c>
      <c r="M349" s="444">
        <f t="shared" si="163"/>
        <v>23.425410661539249</v>
      </c>
      <c r="N349" s="444">
        <f t="shared" si="163"/>
        <v>23.272452580476941</v>
      </c>
    </row>
    <row r="350" spans="1:14" ht="13.15">
      <c r="B350" s="329" t="str">
        <f t="shared" si="153"/>
        <v>Total</v>
      </c>
      <c r="C350" s="444">
        <f t="shared" ref="C350:N350" si="164">SUM(C340:C349)</f>
        <v>2814.9637792708154</v>
      </c>
      <c r="D350" s="444">
        <f t="shared" si="164"/>
        <v>2939.4914311789666</v>
      </c>
      <c r="E350" s="444">
        <f t="shared" si="164"/>
        <v>3103.3668436928047</v>
      </c>
      <c r="F350" s="444">
        <f t="shared" si="164"/>
        <v>3311.8556626551976</v>
      </c>
      <c r="G350" s="444">
        <f t="shared" si="164"/>
        <v>3592.7839952010613</v>
      </c>
      <c r="H350" s="444">
        <f t="shared" si="164"/>
        <v>3823.3321691122765</v>
      </c>
      <c r="I350" s="444">
        <f t="shared" si="164"/>
        <v>3855.8276508973108</v>
      </c>
      <c r="J350" s="444">
        <f t="shared" si="164"/>
        <v>3871.0776558523066</v>
      </c>
      <c r="K350" s="444">
        <f t="shared" si="164"/>
        <v>3875.7428523409749</v>
      </c>
      <c r="L350" s="444">
        <f t="shared" si="164"/>
        <v>3878.248166589558</v>
      </c>
      <c r="M350" s="444">
        <f t="shared" si="164"/>
        <v>3874.9625745379212</v>
      </c>
      <c r="N350" s="444">
        <f t="shared" si="164"/>
        <v>3882.490574730602</v>
      </c>
    </row>
    <row r="351" spans="1:14">
      <c r="A351" s="300">
        <f>SUM(C351:N351)</f>
        <v>0</v>
      </c>
      <c r="C351" s="300">
        <f>SUM(C340:C349)-C350</f>
        <v>0</v>
      </c>
      <c r="D351" s="300">
        <f t="shared" ref="D351:N351" si="165">SUM(D340:D349)-D350</f>
        <v>0</v>
      </c>
      <c r="E351" s="300">
        <f t="shared" si="165"/>
        <v>0</v>
      </c>
      <c r="F351" s="300">
        <f t="shared" si="165"/>
        <v>0</v>
      </c>
      <c r="G351" s="300">
        <f t="shared" si="165"/>
        <v>0</v>
      </c>
      <c r="H351" s="300">
        <f t="shared" si="165"/>
        <v>0</v>
      </c>
      <c r="I351" s="300">
        <f t="shared" si="165"/>
        <v>0</v>
      </c>
      <c r="J351" s="300">
        <f t="shared" si="165"/>
        <v>0</v>
      </c>
      <c r="K351" s="300">
        <f t="shared" si="165"/>
        <v>0</v>
      </c>
      <c r="L351" s="300">
        <f t="shared" si="165"/>
        <v>0</v>
      </c>
      <c r="M351" s="300">
        <f t="shared" si="165"/>
        <v>0</v>
      </c>
      <c r="N351" s="300">
        <f t="shared" si="165"/>
        <v>0</v>
      </c>
    </row>
    <row r="353" spans="1:14" ht="13.15">
      <c r="B353" s="332" t="s">
        <v>47</v>
      </c>
      <c r="C353" s="320"/>
      <c r="D353" s="320"/>
      <c r="E353" s="320"/>
      <c r="F353" s="320"/>
      <c r="G353" s="320"/>
      <c r="H353" s="330"/>
      <c r="I353" s="320"/>
      <c r="J353" s="320"/>
      <c r="K353" s="320"/>
      <c r="L353" s="320"/>
    </row>
    <row r="354" spans="1:14">
      <c r="C354" s="320"/>
      <c r="D354" s="320"/>
      <c r="E354" s="320"/>
      <c r="F354" s="320"/>
      <c r="G354" s="320"/>
      <c r="H354" s="330"/>
      <c r="I354" s="320"/>
      <c r="J354" s="320"/>
      <c r="K354" s="320"/>
      <c r="L354" s="320"/>
    </row>
    <row r="355" spans="1:14" ht="13.15">
      <c r="B355" s="329" t="str">
        <f t="shared" ref="B355:B366" si="166">B339</f>
        <v>Age group</v>
      </c>
      <c r="C355" s="329" t="str">
        <f t="shared" ref="C355:N355" si="167">C339</f>
        <v>2018/19</v>
      </c>
      <c r="D355" s="329" t="str">
        <f t="shared" si="167"/>
        <v>2019/20</v>
      </c>
      <c r="E355" s="329" t="str">
        <f t="shared" si="167"/>
        <v>2020/21</v>
      </c>
      <c r="F355" s="329" t="str">
        <f t="shared" si="167"/>
        <v>2021/22</v>
      </c>
      <c r="G355" s="329" t="str">
        <f t="shared" si="167"/>
        <v>2022/23</v>
      </c>
      <c r="H355" s="329" t="str">
        <f t="shared" si="167"/>
        <v>2023/24</v>
      </c>
      <c r="I355" s="329" t="str">
        <f t="shared" si="167"/>
        <v>2024/25</v>
      </c>
      <c r="J355" s="329" t="str">
        <f t="shared" si="167"/>
        <v>2025/26</v>
      </c>
      <c r="K355" s="329" t="str">
        <f t="shared" si="167"/>
        <v>2026/27</v>
      </c>
      <c r="L355" s="329" t="str">
        <f t="shared" si="167"/>
        <v>2027/28</v>
      </c>
      <c r="M355" s="329" t="str">
        <f t="shared" si="167"/>
        <v>2028/29</v>
      </c>
      <c r="N355" s="329" t="str">
        <f t="shared" si="167"/>
        <v>2029/30</v>
      </c>
    </row>
    <row r="356" spans="1:14" ht="13.15">
      <c r="B356" s="329" t="str">
        <f t="shared" si="166"/>
        <v>20-24</v>
      </c>
      <c r="C356" s="444">
        <f t="shared" ref="C356:N356" si="168">C319+C263</f>
        <v>629.78802578556918</v>
      </c>
      <c r="D356" s="444">
        <f t="shared" si="168"/>
        <v>927.48369551936571</v>
      </c>
      <c r="E356" s="444">
        <f t="shared" si="168"/>
        <v>1192.3242040004782</v>
      </c>
      <c r="F356" s="444">
        <f t="shared" si="168"/>
        <v>1446.8742232905147</v>
      </c>
      <c r="G356" s="444">
        <f t="shared" si="168"/>
        <v>1730.2141796365522</v>
      </c>
      <c r="H356" s="444">
        <f t="shared" si="168"/>
        <v>1905.2522639452698</v>
      </c>
      <c r="I356" s="444">
        <f t="shared" si="168"/>
        <v>1833.3896787172889</v>
      </c>
      <c r="J356" s="444">
        <f t="shared" si="168"/>
        <v>1765.9690801097956</v>
      </c>
      <c r="K356" s="444">
        <f t="shared" si="168"/>
        <v>1707.1709833766799</v>
      </c>
      <c r="L356" s="444">
        <f t="shared" si="168"/>
        <v>1662.7523905572111</v>
      </c>
      <c r="M356" s="444">
        <f t="shared" si="168"/>
        <v>1624.3472050779419</v>
      </c>
      <c r="N356" s="444">
        <f t="shared" si="168"/>
        <v>1608.2024825035908</v>
      </c>
    </row>
    <row r="357" spans="1:14" ht="13.15">
      <c r="B357" s="329" t="str">
        <f t="shared" si="166"/>
        <v>25-29</v>
      </c>
      <c r="C357" s="444">
        <f t="shared" ref="C357:N357" si="169">C320+C264</f>
        <v>1631.0310870383137</v>
      </c>
      <c r="D357" s="444">
        <f t="shared" si="169"/>
        <v>1770.691941365805</v>
      </c>
      <c r="E357" s="444">
        <f t="shared" si="169"/>
        <v>1977.8881854076978</v>
      </c>
      <c r="F357" s="444">
        <f t="shared" si="169"/>
        <v>2243.0874122037553</v>
      </c>
      <c r="G357" s="444">
        <f t="shared" si="169"/>
        <v>2585.1909105529321</v>
      </c>
      <c r="H357" s="444">
        <f t="shared" si="169"/>
        <v>2852.4813820839131</v>
      </c>
      <c r="I357" s="444">
        <f t="shared" si="169"/>
        <v>2869.0820249969156</v>
      </c>
      <c r="J357" s="444">
        <f t="shared" si="169"/>
        <v>2849.744896173449</v>
      </c>
      <c r="K357" s="444">
        <f t="shared" si="169"/>
        <v>2811.7726784917295</v>
      </c>
      <c r="L357" s="444">
        <f t="shared" si="169"/>
        <v>2771.0126545634598</v>
      </c>
      <c r="M357" s="444">
        <f t="shared" si="169"/>
        <v>2726.6968586466623</v>
      </c>
      <c r="N357" s="444">
        <f t="shared" si="169"/>
        <v>2699.8148885565656</v>
      </c>
    </row>
    <row r="358" spans="1:14" ht="13.15">
      <c r="B358" s="329" t="str">
        <f t="shared" si="166"/>
        <v>30-34</v>
      </c>
      <c r="C358" s="444">
        <f t="shared" ref="C358:N358" si="170">C321+C265</f>
        <v>1666.1185533005821</v>
      </c>
      <c r="D358" s="444">
        <f t="shared" si="170"/>
        <v>1747.1743017791205</v>
      </c>
      <c r="E358" s="444">
        <f t="shared" si="170"/>
        <v>1855.5091161945022</v>
      </c>
      <c r="F358" s="444">
        <f t="shared" si="170"/>
        <v>2006.1187374001938</v>
      </c>
      <c r="G358" s="444">
        <f t="shared" si="170"/>
        <v>2216.6513247645244</v>
      </c>
      <c r="H358" s="444">
        <f t="shared" si="170"/>
        <v>2418.5687139665133</v>
      </c>
      <c r="I358" s="444">
        <f t="shared" si="170"/>
        <v>2513.0762896783085</v>
      </c>
      <c r="J358" s="444">
        <f t="shared" si="170"/>
        <v>2574.9901182707963</v>
      </c>
      <c r="K358" s="444">
        <f t="shared" si="170"/>
        <v>2609.8498880053676</v>
      </c>
      <c r="L358" s="444">
        <f t="shared" si="170"/>
        <v>2626.207445178261</v>
      </c>
      <c r="M358" s="444">
        <f t="shared" si="170"/>
        <v>2626.746690514065</v>
      </c>
      <c r="N358" s="444">
        <f t="shared" si="170"/>
        <v>2624.5183007349328</v>
      </c>
    </row>
    <row r="359" spans="1:14" ht="13.15">
      <c r="B359" s="329" t="str">
        <f t="shared" si="166"/>
        <v>35-39</v>
      </c>
      <c r="C359" s="444">
        <f t="shared" ref="C359:N359" si="171">C322+C266</f>
        <v>1833.6032897858649</v>
      </c>
      <c r="D359" s="444">
        <f t="shared" si="171"/>
        <v>1826.1969975629743</v>
      </c>
      <c r="E359" s="444">
        <f t="shared" si="171"/>
        <v>1852.6737576618946</v>
      </c>
      <c r="F359" s="444">
        <f t="shared" si="171"/>
        <v>1917.8600885751268</v>
      </c>
      <c r="G359" s="444">
        <f t="shared" si="171"/>
        <v>2033.2927205917258</v>
      </c>
      <c r="H359" s="444">
        <f t="shared" si="171"/>
        <v>2147.1207757978163</v>
      </c>
      <c r="I359" s="444">
        <f t="shared" si="171"/>
        <v>2192.6484685183036</v>
      </c>
      <c r="J359" s="444">
        <f t="shared" si="171"/>
        <v>2236.1082162382777</v>
      </c>
      <c r="K359" s="444">
        <f t="shared" si="171"/>
        <v>2274.2697884973595</v>
      </c>
      <c r="L359" s="444">
        <f t="shared" si="171"/>
        <v>2306.8853873228059</v>
      </c>
      <c r="M359" s="444">
        <f t="shared" si="171"/>
        <v>2330.6120741734776</v>
      </c>
      <c r="N359" s="444">
        <f t="shared" si="171"/>
        <v>2351.9225322011071</v>
      </c>
    </row>
    <row r="360" spans="1:14" ht="13.15">
      <c r="B360" s="329" t="str">
        <f t="shared" si="166"/>
        <v>40-44</v>
      </c>
      <c r="C360" s="444">
        <f t="shared" ref="C360:N360" si="172">C323+C267</f>
        <v>2055.264791651492</v>
      </c>
      <c r="D360" s="444">
        <f t="shared" si="172"/>
        <v>1999.725263345098</v>
      </c>
      <c r="E360" s="444">
        <f t="shared" si="172"/>
        <v>1970.8567731412493</v>
      </c>
      <c r="F360" s="444">
        <f t="shared" si="172"/>
        <v>1976.4007513484562</v>
      </c>
      <c r="G360" s="444">
        <f t="shared" si="172"/>
        <v>2026.4323388239904</v>
      </c>
      <c r="H360" s="444">
        <f t="shared" si="172"/>
        <v>2077.2911256625571</v>
      </c>
      <c r="I360" s="444">
        <f t="shared" si="172"/>
        <v>2073.7097068251041</v>
      </c>
      <c r="J360" s="444">
        <f t="shared" si="172"/>
        <v>2073.7958963281817</v>
      </c>
      <c r="K360" s="444">
        <f t="shared" si="172"/>
        <v>2077.9508326161558</v>
      </c>
      <c r="L360" s="444">
        <f t="shared" si="172"/>
        <v>2086.7887159304919</v>
      </c>
      <c r="M360" s="444">
        <f t="shared" si="172"/>
        <v>2096.7765750981634</v>
      </c>
      <c r="N360" s="444">
        <f t="shared" si="172"/>
        <v>2111.7454408180874</v>
      </c>
    </row>
    <row r="361" spans="1:14" ht="13.15">
      <c r="B361" s="329" t="str">
        <f t="shared" si="166"/>
        <v>45-49</v>
      </c>
      <c r="C361" s="444">
        <f t="shared" ref="C361:N361" si="173">C324+C268</f>
        <v>1930.3145438643319</v>
      </c>
      <c r="D361" s="444">
        <f t="shared" si="173"/>
        <v>1907.2968990870279</v>
      </c>
      <c r="E361" s="444">
        <f t="shared" si="173"/>
        <v>1890.38698334937</v>
      </c>
      <c r="F361" s="444">
        <f t="shared" si="173"/>
        <v>1891.2544898818778</v>
      </c>
      <c r="G361" s="444">
        <f t="shared" si="173"/>
        <v>1921.8545363877065</v>
      </c>
      <c r="H361" s="444">
        <f t="shared" si="173"/>
        <v>1947.2506182251391</v>
      </c>
      <c r="I361" s="444">
        <f t="shared" si="173"/>
        <v>1922.4788246620365</v>
      </c>
      <c r="J361" s="444">
        <f t="shared" si="173"/>
        <v>1899.1463326175926</v>
      </c>
      <c r="K361" s="444">
        <f t="shared" si="173"/>
        <v>1879.0194860433385</v>
      </c>
      <c r="L361" s="444">
        <f t="shared" si="173"/>
        <v>1864.2227485736671</v>
      </c>
      <c r="M361" s="444">
        <f t="shared" si="173"/>
        <v>1853.056076872301</v>
      </c>
      <c r="N361" s="444">
        <f t="shared" si="173"/>
        <v>1849.6235799875192</v>
      </c>
    </row>
    <row r="362" spans="1:14" ht="13.15">
      <c r="B362" s="329" t="str">
        <f t="shared" si="166"/>
        <v>50-54</v>
      </c>
      <c r="C362" s="444">
        <f t="shared" ref="C362:N362" si="174">C325+C269</f>
        <v>1400.6151811993839</v>
      </c>
      <c r="D362" s="444">
        <f t="shared" si="174"/>
        <v>1431.9739589006629</v>
      </c>
      <c r="E362" s="444">
        <f t="shared" si="174"/>
        <v>1457.1794289755171</v>
      </c>
      <c r="F362" s="444">
        <f t="shared" si="174"/>
        <v>1485.4435241104641</v>
      </c>
      <c r="G362" s="444">
        <f t="shared" si="174"/>
        <v>1526.8971063107667</v>
      </c>
      <c r="H362" s="444">
        <f t="shared" si="174"/>
        <v>1557.2835709632325</v>
      </c>
      <c r="I362" s="444">
        <f t="shared" si="174"/>
        <v>1544.6197608341911</v>
      </c>
      <c r="J362" s="444">
        <f t="shared" si="174"/>
        <v>1527.7965230554423</v>
      </c>
      <c r="K362" s="444">
        <f t="shared" si="174"/>
        <v>1509.3999989549579</v>
      </c>
      <c r="L362" s="444">
        <f t="shared" si="174"/>
        <v>1492.1375318448743</v>
      </c>
      <c r="M362" s="444">
        <f t="shared" si="174"/>
        <v>1475.8260446446304</v>
      </c>
      <c r="N362" s="444">
        <f t="shared" si="174"/>
        <v>1464.4396238556797</v>
      </c>
    </row>
    <row r="363" spans="1:14" ht="13.15">
      <c r="B363" s="329" t="str">
        <f t="shared" si="166"/>
        <v>55-59</v>
      </c>
      <c r="C363" s="444">
        <f t="shared" ref="C363:N363" si="175">C326+C270</f>
        <v>763.42264777570847</v>
      </c>
      <c r="D363" s="444">
        <f t="shared" si="175"/>
        <v>738.08378009706701</v>
      </c>
      <c r="E363" s="444">
        <f t="shared" si="175"/>
        <v>732.90681918108567</v>
      </c>
      <c r="F363" s="444">
        <f t="shared" si="175"/>
        <v>741.97431855184789</v>
      </c>
      <c r="G363" s="444">
        <f t="shared" si="175"/>
        <v>764.76385754540138</v>
      </c>
      <c r="H363" s="444">
        <f t="shared" si="175"/>
        <v>782.3175264846476</v>
      </c>
      <c r="I363" s="444">
        <f t="shared" si="175"/>
        <v>774.13857850497072</v>
      </c>
      <c r="J363" s="444">
        <f t="shared" si="175"/>
        <v>765.10599650887639</v>
      </c>
      <c r="K363" s="444">
        <f t="shared" si="175"/>
        <v>755.59636507388075</v>
      </c>
      <c r="L363" s="444">
        <f t="shared" si="175"/>
        <v>746.57861416833464</v>
      </c>
      <c r="M363" s="444">
        <f t="shared" si="175"/>
        <v>737.55206813035863</v>
      </c>
      <c r="N363" s="444">
        <f t="shared" si="175"/>
        <v>730.86199965707476</v>
      </c>
    </row>
    <row r="364" spans="1:14" ht="13.15">
      <c r="B364" s="329" t="str">
        <f t="shared" si="166"/>
        <v>60-64</v>
      </c>
      <c r="C364" s="444">
        <f t="shared" ref="C364:N364" si="176">C327+C271</f>
        <v>258.88920365400605</v>
      </c>
      <c r="D364" s="444">
        <f t="shared" si="176"/>
        <v>262.23525465421744</v>
      </c>
      <c r="E364" s="444">
        <f t="shared" si="176"/>
        <v>263.70170032568075</v>
      </c>
      <c r="F364" s="444">
        <f t="shared" si="176"/>
        <v>268.07635882267243</v>
      </c>
      <c r="G364" s="444">
        <f t="shared" si="176"/>
        <v>278.07348802801505</v>
      </c>
      <c r="H364" s="444">
        <f t="shared" si="176"/>
        <v>284.83469011565307</v>
      </c>
      <c r="I364" s="444">
        <f t="shared" si="176"/>
        <v>278.68283611118557</v>
      </c>
      <c r="J364" s="444">
        <f t="shared" si="176"/>
        <v>273.38242456745536</v>
      </c>
      <c r="K364" s="444">
        <f t="shared" si="176"/>
        <v>268.7513817343721</v>
      </c>
      <c r="L364" s="444">
        <f t="shared" si="176"/>
        <v>264.92047832781572</v>
      </c>
      <c r="M364" s="444">
        <f t="shared" si="176"/>
        <v>261.32122996651532</v>
      </c>
      <c r="N364" s="444">
        <f t="shared" si="176"/>
        <v>258.9534363414852</v>
      </c>
    </row>
    <row r="365" spans="1:14" ht="13.15">
      <c r="B365" s="329" t="str">
        <f t="shared" si="166"/>
        <v>65 plus</v>
      </c>
      <c r="C365" s="444">
        <f t="shared" ref="C365:N365" si="177">C328+C272</f>
        <v>62.676636849820795</v>
      </c>
      <c r="D365" s="444">
        <f t="shared" si="177"/>
        <v>82.653973240905657</v>
      </c>
      <c r="E365" s="444">
        <f t="shared" si="177"/>
        <v>96.64991011943269</v>
      </c>
      <c r="F365" s="444">
        <f t="shared" si="177"/>
        <v>107.05597102547412</v>
      </c>
      <c r="G365" s="444">
        <f t="shared" si="177"/>
        <v>116.27723913848301</v>
      </c>
      <c r="H365" s="444">
        <f t="shared" si="177"/>
        <v>123.03252934338973</v>
      </c>
      <c r="I365" s="444">
        <f t="shared" si="177"/>
        <v>124.54898006807913</v>
      </c>
      <c r="J365" s="444">
        <f t="shared" si="177"/>
        <v>124.39797653890835</v>
      </c>
      <c r="K365" s="444">
        <f t="shared" si="177"/>
        <v>123.39673684631661</v>
      </c>
      <c r="L365" s="444">
        <f t="shared" si="177"/>
        <v>122.09753704197945</v>
      </c>
      <c r="M365" s="444">
        <f t="shared" si="177"/>
        <v>120.6355482124481</v>
      </c>
      <c r="N365" s="444">
        <f t="shared" si="177"/>
        <v>119.44172084852401</v>
      </c>
    </row>
    <row r="366" spans="1:14" ht="13.15">
      <c r="B366" s="329" t="str">
        <f t="shared" si="166"/>
        <v>Total</v>
      </c>
      <c r="C366" s="444">
        <f t="shared" ref="C366:N366" si="178">SUM(C356:C365)</f>
        <v>12231.723960905074</v>
      </c>
      <c r="D366" s="444">
        <f t="shared" si="178"/>
        <v>12693.516065552243</v>
      </c>
      <c r="E366" s="444">
        <f t="shared" si="178"/>
        <v>13290.076878356907</v>
      </c>
      <c r="F366" s="444">
        <f t="shared" si="178"/>
        <v>14084.145875210383</v>
      </c>
      <c r="G366" s="444">
        <f t="shared" si="178"/>
        <v>15199.647701780095</v>
      </c>
      <c r="H366" s="444">
        <f t="shared" si="178"/>
        <v>16095.433196588132</v>
      </c>
      <c r="I366" s="444">
        <f t="shared" si="178"/>
        <v>16126.375148916386</v>
      </c>
      <c r="J366" s="444">
        <f t="shared" si="178"/>
        <v>16090.437460408775</v>
      </c>
      <c r="K366" s="444">
        <f t="shared" si="178"/>
        <v>16017.178139640157</v>
      </c>
      <c r="L366" s="444">
        <f t="shared" si="178"/>
        <v>15943.603503508903</v>
      </c>
      <c r="M366" s="444">
        <f t="shared" si="178"/>
        <v>15853.570371336564</v>
      </c>
      <c r="N366" s="444">
        <f t="shared" si="178"/>
        <v>15819.524005504569</v>
      </c>
    </row>
    <row r="367" spans="1:14">
      <c r="A367" s="300">
        <f>SUM(C367:N367)</f>
        <v>0</v>
      </c>
      <c r="C367" s="300">
        <f>SUM(C356:C365)-C366</f>
        <v>0</v>
      </c>
      <c r="D367" s="300">
        <f t="shared" ref="D367:N367" si="179">SUM(D356:D365)-D366</f>
        <v>0</v>
      </c>
      <c r="E367" s="300">
        <f t="shared" si="179"/>
        <v>0</v>
      </c>
      <c r="F367" s="300">
        <f t="shared" si="179"/>
        <v>0</v>
      </c>
      <c r="G367" s="300">
        <f t="shared" si="179"/>
        <v>0</v>
      </c>
      <c r="H367" s="300">
        <f t="shared" si="179"/>
        <v>0</v>
      </c>
      <c r="I367" s="300">
        <f t="shared" si="179"/>
        <v>0</v>
      </c>
      <c r="J367" s="300">
        <f t="shared" si="179"/>
        <v>0</v>
      </c>
      <c r="K367" s="300">
        <f t="shared" si="179"/>
        <v>0</v>
      </c>
      <c r="L367" s="300">
        <f t="shared" si="179"/>
        <v>0</v>
      </c>
      <c r="M367" s="300">
        <f t="shared" si="179"/>
        <v>0</v>
      </c>
      <c r="N367" s="300">
        <f t="shared" si="179"/>
        <v>0</v>
      </c>
    </row>
    <row r="368" spans="1:14">
      <c r="C368" s="320">
        <f>C350+C366</f>
        <v>15046.68774017589</v>
      </c>
      <c r="D368" s="320">
        <f t="shared" ref="D368:N368" si="180">D350+D366</f>
        <v>15633.00749673121</v>
      </c>
      <c r="E368" s="320">
        <f t="shared" si="180"/>
        <v>16393.443722049713</v>
      </c>
      <c r="F368" s="320">
        <f t="shared" si="180"/>
        <v>17396.001537865581</v>
      </c>
      <c r="G368" s="320">
        <f t="shared" si="180"/>
        <v>18792.431696981155</v>
      </c>
      <c r="H368" s="320">
        <f t="shared" si="180"/>
        <v>19918.765365700408</v>
      </c>
      <c r="I368" s="320">
        <f t="shared" si="180"/>
        <v>19982.202799813698</v>
      </c>
      <c r="J368" s="320">
        <f t="shared" si="180"/>
        <v>19961.515116261082</v>
      </c>
      <c r="K368" s="320">
        <f t="shared" si="180"/>
        <v>19892.920991981133</v>
      </c>
      <c r="L368" s="320">
        <f t="shared" si="180"/>
        <v>19821.851670098462</v>
      </c>
      <c r="M368" s="320">
        <f t="shared" si="180"/>
        <v>19728.532945874485</v>
      </c>
      <c r="N368" s="320">
        <f t="shared" si="180"/>
        <v>19702.014580235169</v>
      </c>
    </row>
    <row r="369" spans="1:14">
      <c r="C369" s="320">
        <f t="shared" ref="C369:N369" si="181">C36</f>
        <v>15046.687740175887</v>
      </c>
      <c r="D369" s="320">
        <f t="shared" si="181"/>
        <v>15633.00749673121</v>
      </c>
      <c r="E369" s="320">
        <f t="shared" si="181"/>
        <v>16393.443722049713</v>
      </c>
      <c r="F369" s="320">
        <f t="shared" si="181"/>
        <v>17396.001537865581</v>
      </c>
      <c r="G369" s="320">
        <f t="shared" si="181"/>
        <v>18792.431696981159</v>
      </c>
      <c r="H369" s="320">
        <f t="shared" si="181"/>
        <v>19918.765365700408</v>
      </c>
      <c r="I369" s="320">
        <f t="shared" si="181"/>
        <v>19982.202799813695</v>
      </c>
      <c r="J369" s="320">
        <f t="shared" si="181"/>
        <v>19961.515116261082</v>
      </c>
      <c r="K369" s="320">
        <f t="shared" si="181"/>
        <v>19892.920991981133</v>
      </c>
      <c r="L369" s="320">
        <f t="shared" si="181"/>
        <v>19821.851670098458</v>
      </c>
      <c r="M369" s="320">
        <f t="shared" si="181"/>
        <v>19728.532945874485</v>
      </c>
      <c r="N369" s="320">
        <f t="shared" si="181"/>
        <v>19702.014580235169</v>
      </c>
    </row>
    <row r="370" spans="1:14">
      <c r="A370" s="300">
        <f>SUM(C370:L370)</f>
        <v>0</v>
      </c>
      <c r="C370" s="320">
        <f>C368-C369</f>
        <v>0</v>
      </c>
      <c r="D370" s="320">
        <f t="shared" ref="D370:N370" si="182">D368-D369</f>
        <v>0</v>
      </c>
      <c r="E370" s="320">
        <f t="shared" si="182"/>
        <v>0</v>
      </c>
      <c r="F370" s="320">
        <f t="shared" si="182"/>
        <v>0</v>
      </c>
      <c r="G370" s="320">
        <f t="shared" si="182"/>
        <v>0</v>
      </c>
      <c r="H370" s="320">
        <f t="shared" si="182"/>
        <v>0</v>
      </c>
      <c r="I370" s="320">
        <f t="shared" si="182"/>
        <v>0</v>
      </c>
      <c r="J370" s="320">
        <f t="shared" si="182"/>
        <v>0</v>
      </c>
      <c r="K370" s="320">
        <f t="shared" si="182"/>
        <v>0</v>
      </c>
      <c r="L370" s="320">
        <f t="shared" si="182"/>
        <v>0</v>
      </c>
      <c r="M370" s="320">
        <f t="shared" si="182"/>
        <v>0</v>
      </c>
      <c r="N370" s="320">
        <f t="shared" si="182"/>
        <v>0</v>
      </c>
    </row>
    <row r="371" spans="1:14">
      <c r="A371" s="300">
        <f>SUM(C371:L371)</f>
        <v>0</v>
      </c>
      <c r="C371" s="320">
        <f>IF(C294&gt;0,0,C294)</f>
        <v>0</v>
      </c>
      <c r="D371" s="320">
        <f t="shared" ref="D371:N371" si="183">IF(D294&gt;0,0,D294)</f>
        <v>0</v>
      </c>
      <c r="E371" s="320">
        <f t="shared" si="183"/>
        <v>0</v>
      </c>
      <c r="F371" s="320">
        <f t="shared" si="183"/>
        <v>0</v>
      </c>
      <c r="G371" s="320">
        <f t="shared" si="183"/>
        <v>0</v>
      </c>
      <c r="H371" s="320">
        <f t="shared" si="183"/>
        <v>0</v>
      </c>
      <c r="I371" s="320">
        <f t="shared" si="183"/>
        <v>0</v>
      </c>
      <c r="J371" s="320">
        <f t="shared" si="183"/>
        <v>0</v>
      </c>
      <c r="K371" s="320">
        <f t="shared" si="183"/>
        <v>0</v>
      </c>
      <c r="L371" s="320">
        <f t="shared" si="183"/>
        <v>0</v>
      </c>
      <c r="M371" s="320">
        <f t="shared" si="183"/>
        <v>0</v>
      </c>
      <c r="N371" s="320">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C000"/>
  </sheetPr>
  <dimension ref="A1:T64"/>
  <sheetViews>
    <sheetView showGridLines="0" zoomScaleNormal="100" workbookViewId="0"/>
  </sheetViews>
  <sheetFormatPr defaultRowHeight="12.75"/>
  <cols>
    <col min="1" max="1" width="15.265625" bestFit="1" customWidth="1"/>
    <col min="2" max="2" width="30.73046875" customWidth="1"/>
    <col min="3" max="11" width="16.73046875" customWidth="1"/>
    <col min="12" max="12" width="30.73046875" customWidth="1"/>
    <col min="13" max="18" width="16.73046875" customWidth="1"/>
    <col min="19" max="19" width="30.73046875" customWidth="1"/>
    <col min="20" max="21" width="16.73046875" customWidth="1"/>
  </cols>
  <sheetData>
    <row r="1" spans="1:18" s="64" customFormat="1" ht="13.9">
      <c r="A1" s="63" t="str">
        <f>ModelBanner</f>
        <v>TSM_201920</v>
      </c>
      <c r="D1" s="704"/>
      <c r="E1" s="704"/>
      <c r="G1" s="704"/>
      <c r="I1" s="704"/>
      <c r="J1" s="704"/>
      <c r="K1" s="704"/>
      <c r="R1" s="704"/>
    </row>
    <row r="2" spans="1:18" s="64" customFormat="1" ht="13.9">
      <c r="A2" s="920" t="s">
        <v>13</v>
      </c>
      <c r="B2" s="920" t="s">
        <v>30</v>
      </c>
      <c r="D2" s="704"/>
      <c r="E2" s="704"/>
      <c r="G2" s="704"/>
      <c r="I2" s="704"/>
      <c r="J2" s="704"/>
      <c r="K2" s="704"/>
      <c r="R2" s="704"/>
    </row>
    <row r="3" spans="1:18" s="64" customFormat="1" ht="13.9">
      <c r="A3" s="65"/>
      <c r="D3" s="704"/>
      <c r="E3" s="704"/>
      <c r="G3" s="704"/>
      <c r="I3" s="704"/>
      <c r="J3" s="704"/>
      <c r="K3" s="704"/>
      <c r="R3" s="704"/>
    </row>
    <row r="4" spans="1:18" s="563" customFormat="1" ht="13.15">
      <c r="A4" s="564" t="s">
        <v>26</v>
      </c>
      <c r="B4" s="564"/>
      <c r="C4" s="564"/>
      <c r="D4" s="564"/>
      <c r="E4" s="564"/>
      <c r="F4" s="283"/>
      <c r="G4" s="283"/>
      <c r="H4" s="564"/>
      <c r="I4" s="564"/>
      <c r="J4" s="564"/>
      <c r="L4" s="564"/>
    </row>
    <row r="5" spans="1:18" s="562" customFormat="1" ht="13.15">
      <c r="A5" s="1238" t="s">
        <v>1594</v>
      </c>
      <c r="B5" s="1239"/>
      <c r="C5" s="1239"/>
      <c r="D5" s="1239"/>
      <c r="E5" s="1239"/>
      <c r="F5" s="1239"/>
      <c r="G5" s="1239"/>
      <c r="H5" s="1239"/>
      <c r="I5" s="1239"/>
      <c r="J5" s="1239"/>
      <c r="K5" s="1239"/>
      <c r="L5" s="1239"/>
      <c r="M5" s="57"/>
    </row>
    <row r="6" spans="1:18" s="559" customFormat="1" ht="13.15">
      <c r="A6" s="561" t="s">
        <v>1336</v>
      </c>
      <c r="B6" s="59"/>
      <c r="C6" s="59"/>
      <c r="D6" s="59"/>
      <c r="E6" s="59"/>
      <c r="F6" s="283"/>
      <c r="G6" s="283"/>
      <c r="H6" s="59"/>
      <c r="I6" s="59"/>
      <c r="J6" s="59"/>
      <c r="L6" s="59"/>
      <c r="M6" s="43"/>
    </row>
    <row r="7" spans="1:18" s="559" customFormat="1" ht="13.15">
      <c r="A7" s="560" t="s">
        <v>790</v>
      </c>
      <c r="B7" s="561"/>
      <c r="C7" s="59"/>
      <c r="D7" s="59"/>
      <c r="E7" s="59"/>
      <c r="F7" s="283"/>
      <c r="G7" s="283"/>
      <c r="H7" s="59"/>
      <c r="I7" s="59"/>
      <c r="J7" s="59"/>
      <c r="L7" s="59"/>
      <c r="M7" s="43"/>
    </row>
    <row r="8" spans="1:18" s="559" customFormat="1" ht="13.15">
      <c r="A8" s="561" t="s">
        <v>24</v>
      </c>
      <c r="B8" s="59"/>
      <c r="C8" s="59"/>
      <c r="D8" s="59"/>
      <c r="E8" s="59"/>
      <c r="F8" s="283"/>
      <c r="G8" s="283"/>
      <c r="H8" s="59"/>
      <c r="I8" s="59"/>
      <c r="J8" s="59"/>
      <c r="L8" s="59"/>
      <c r="M8" s="43"/>
    </row>
    <row r="9" spans="1:18" s="557" customFormat="1" ht="13.15">
      <c r="A9" s="558"/>
      <c r="B9" s="71"/>
      <c r="C9" s="46"/>
      <c r="D9" s="703"/>
      <c r="E9" s="703"/>
      <c r="F9" s="46"/>
      <c r="G9" s="703"/>
      <c r="H9" s="70"/>
      <c r="I9" s="70"/>
      <c r="J9" s="70"/>
      <c r="L9" s="46"/>
      <c r="M9" s="47"/>
    </row>
    <row r="10" spans="1:18" ht="13.15">
      <c r="A10" s="232">
        <f>SUM(A11:A60)</f>
        <v>0</v>
      </c>
    </row>
    <row r="11" spans="1:18" ht="20.65">
      <c r="B11" s="854" t="s">
        <v>1593</v>
      </c>
    </row>
    <row r="12" spans="1:18" ht="15">
      <c r="B12" s="76"/>
    </row>
    <row r="13" spans="1:18" ht="13.15">
      <c r="A13" s="5"/>
      <c r="B13" s="1038" t="s">
        <v>1732</v>
      </c>
    </row>
    <row r="14" spans="1:18" ht="13.15">
      <c r="B14" s="806"/>
    </row>
    <row r="15" spans="1:18">
      <c r="B15" s="809" t="s">
        <v>1236</v>
      </c>
    </row>
    <row r="16" spans="1:18" ht="13.15">
      <c r="B16" s="806"/>
    </row>
    <row r="17" spans="2:15" ht="13.15" customHeight="1">
      <c r="B17" s="1038" t="s">
        <v>1595</v>
      </c>
      <c r="C17" s="757"/>
      <c r="D17" s="757"/>
      <c r="E17" s="757"/>
      <c r="F17" s="757"/>
      <c r="G17" s="757"/>
      <c r="H17" s="757"/>
      <c r="I17" s="757"/>
      <c r="J17" s="757"/>
      <c r="K17" s="757"/>
      <c r="L17" s="757"/>
      <c r="M17" s="757"/>
      <c r="N17" s="757"/>
      <c r="O17" s="757"/>
    </row>
    <row r="18" spans="2:15" ht="13.15" customHeight="1">
      <c r="B18" s="757"/>
      <c r="C18" s="757"/>
      <c r="D18" s="757"/>
      <c r="E18" s="757"/>
      <c r="F18" s="757"/>
      <c r="G18" s="757"/>
      <c r="H18" s="757"/>
      <c r="I18" s="757"/>
      <c r="J18" s="757"/>
      <c r="K18" s="757"/>
      <c r="L18" s="757"/>
      <c r="M18" s="757"/>
      <c r="N18" s="757"/>
      <c r="O18" s="757"/>
    </row>
    <row r="19" spans="2:15" ht="12.75" customHeight="1">
      <c r="B19" s="810" t="s">
        <v>1193</v>
      </c>
      <c r="C19" s="758"/>
      <c r="D19" s="758"/>
      <c r="E19" s="758"/>
      <c r="F19" s="758"/>
      <c r="G19" s="758"/>
      <c r="H19" s="758"/>
      <c r="I19" s="758"/>
      <c r="J19" s="758"/>
      <c r="K19" s="758"/>
      <c r="L19" s="758"/>
      <c r="M19" s="758"/>
      <c r="N19" s="758"/>
      <c r="O19" s="758"/>
    </row>
    <row r="20" spans="2:15" ht="13.15">
      <c r="B20" s="798"/>
      <c r="C20" s="798"/>
      <c r="D20" s="798"/>
      <c r="E20" s="798"/>
      <c r="F20" s="798"/>
      <c r="G20" s="823"/>
      <c r="H20" s="798"/>
      <c r="I20" s="798"/>
      <c r="J20" s="798"/>
      <c r="K20" s="798"/>
      <c r="L20" s="798"/>
      <c r="M20" s="798"/>
      <c r="N20" s="798"/>
      <c r="O20" s="798"/>
    </row>
    <row r="21" spans="2:15" ht="27.75" customHeight="1">
      <c r="B21" s="807" t="s">
        <v>1212</v>
      </c>
    </row>
    <row r="22" spans="2:15" ht="13.15">
      <c r="B22" s="547"/>
      <c r="C22" s="547"/>
      <c r="D22" s="685"/>
      <c r="E22" s="685"/>
      <c r="F22" s="547"/>
      <c r="G22" s="823"/>
      <c r="H22" s="547"/>
      <c r="I22" s="798"/>
      <c r="J22" s="798"/>
      <c r="L22" s="547"/>
    </row>
    <row r="23" spans="2:15" s="2" customFormat="1" ht="13.15" customHeight="1">
      <c r="B23" s="1241" t="s">
        <v>1733</v>
      </c>
      <c r="C23" s="1242"/>
      <c r="D23" s="1242"/>
      <c r="E23" s="1242"/>
      <c r="F23" s="1242"/>
      <c r="G23" s="1242"/>
      <c r="H23" s="1242"/>
      <c r="I23" s="1242"/>
      <c r="J23" s="1242"/>
      <c r="K23" s="1242"/>
      <c r="L23" s="1242"/>
      <c r="M23" s="811"/>
      <c r="N23" s="811"/>
      <c r="O23" s="811"/>
    </row>
    <row r="24" spans="2:15" s="2" customFormat="1" ht="39.75" customHeight="1">
      <c r="B24" s="1242"/>
      <c r="C24" s="1242"/>
      <c r="D24" s="1242"/>
      <c r="E24" s="1242"/>
      <c r="F24" s="1242"/>
      <c r="G24" s="1242"/>
      <c r="H24" s="1242"/>
      <c r="I24" s="1242"/>
      <c r="J24" s="1242"/>
      <c r="K24" s="1242"/>
      <c r="L24" s="1242"/>
      <c r="M24" s="811"/>
      <c r="N24" s="811"/>
      <c r="O24" s="811"/>
    </row>
    <row r="25" spans="2:15" s="2" customFormat="1" ht="13.15" customHeight="1">
      <c r="B25" s="900"/>
      <c r="C25" s="900"/>
      <c r="D25" s="900"/>
      <c r="E25" s="900"/>
      <c r="F25" s="900"/>
      <c r="G25" s="900"/>
      <c r="H25" s="900"/>
      <c r="I25" s="900"/>
      <c r="J25" s="900"/>
      <c r="K25" s="900"/>
      <c r="L25" s="900"/>
      <c r="M25" s="811"/>
      <c r="N25" s="811"/>
      <c r="O25" s="811"/>
    </row>
    <row r="26" spans="2:15" s="2" customFormat="1" ht="15">
      <c r="B26" s="861" t="s">
        <v>1213</v>
      </c>
      <c r="C26" s="860">
        <v>0</v>
      </c>
      <c r="D26" s="862" t="s">
        <v>1214</v>
      </c>
      <c r="E26" s="811"/>
      <c r="F26" s="811"/>
      <c r="G26" s="811"/>
      <c r="H26" s="811"/>
      <c r="I26" s="811"/>
      <c r="J26" s="811"/>
      <c r="K26" s="811"/>
      <c r="L26" s="811"/>
      <c r="M26" s="811"/>
      <c r="N26" s="811"/>
      <c r="O26" s="811"/>
    </row>
    <row r="27" spans="2:15" s="2" customFormat="1" ht="15">
      <c r="B27" s="861"/>
      <c r="C27" s="860"/>
      <c r="D27" s="862"/>
      <c r="E27" s="811"/>
      <c r="F27" s="811"/>
      <c r="G27" s="811"/>
      <c r="H27" s="811"/>
      <c r="I27" s="811"/>
      <c r="J27" s="811"/>
      <c r="K27" s="811"/>
      <c r="L27" s="811"/>
      <c r="M27" s="811"/>
      <c r="N27" s="811"/>
      <c r="O27" s="811"/>
    </row>
    <row r="28" spans="2:15">
      <c r="B28" s="1249" t="s">
        <v>1695</v>
      </c>
      <c r="C28" s="1250"/>
      <c r="D28" s="1250"/>
      <c r="E28" s="1250"/>
      <c r="F28" s="1250"/>
      <c r="G28" s="1250"/>
      <c r="H28" s="1250"/>
      <c r="I28" s="1250"/>
      <c r="J28" s="1250"/>
      <c r="K28" s="1250"/>
      <c r="L28" s="1250"/>
    </row>
    <row r="29" spans="2:15">
      <c r="B29" s="1250"/>
      <c r="C29" s="1250"/>
      <c r="D29" s="1250"/>
      <c r="E29" s="1250"/>
      <c r="F29" s="1250"/>
      <c r="G29" s="1250"/>
      <c r="H29" s="1250"/>
      <c r="I29" s="1250"/>
      <c r="J29" s="1250"/>
      <c r="K29" s="1250"/>
      <c r="L29" s="1250"/>
    </row>
    <row r="30" spans="2:15" ht="12.75" customHeight="1">
      <c r="B30" s="853"/>
      <c r="C30" s="848"/>
      <c r="D30" s="848"/>
      <c r="E30" s="848"/>
      <c r="F30" s="848"/>
      <c r="G30" s="848"/>
      <c r="H30" s="848"/>
      <c r="I30" s="848"/>
      <c r="J30" s="848"/>
      <c r="L30" s="848"/>
    </row>
    <row r="31" spans="2:15" s="473" customFormat="1" ht="55.9" customHeight="1">
      <c r="B31" s="1240" t="s">
        <v>1171</v>
      </c>
      <c r="C31" s="1245" t="s">
        <v>1596</v>
      </c>
      <c r="D31" s="1246"/>
      <c r="E31" s="1243" t="s">
        <v>1599</v>
      </c>
      <c r="F31" s="1243" t="s">
        <v>1600</v>
      </c>
      <c r="G31" s="1251" t="s">
        <v>1702</v>
      </c>
      <c r="H31" s="1246"/>
      <c r="I31" s="1245" t="s">
        <v>1601</v>
      </c>
      <c r="J31" s="1252"/>
      <c r="K31" s="1253" t="s">
        <v>1602</v>
      </c>
      <c r="L31" s="1240" t="s">
        <v>1171</v>
      </c>
    </row>
    <row r="32" spans="2:15" s="473" customFormat="1" ht="39" customHeight="1">
      <c r="B32" s="1240"/>
      <c r="C32" s="1236" t="s">
        <v>1264</v>
      </c>
      <c r="D32" s="1236" t="s">
        <v>1266</v>
      </c>
      <c r="E32" s="1243"/>
      <c r="F32" s="1243"/>
      <c r="G32" s="1247" t="s">
        <v>1265</v>
      </c>
      <c r="H32" s="1236" t="s">
        <v>1266</v>
      </c>
      <c r="I32" s="1244" t="s">
        <v>1265</v>
      </c>
      <c r="J32" s="1236" t="s">
        <v>1266</v>
      </c>
      <c r="K32" s="1254"/>
      <c r="L32" s="1240"/>
    </row>
    <row r="33" spans="1:20" s="473" customFormat="1" ht="13.15" customHeight="1">
      <c r="A33" s="205"/>
      <c r="B33" s="1240"/>
      <c r="C33" s="1237"/>
      <c r="D33" s="1237"/>
      <c r="E33" s="1243"/>
      <c r="F33" s="1243"/>
      <c r="G33" s="1248"/>
      <c r="H33" s="1237"/>
      <c r="I33" s="1244"/>
      <c r="J33" s="1237"/>
      <c r="K33" s="1254"/>
      <c r="L33" s="1240"/>
      <c r="M33" s="1145"/>
      <c r="N33" s="1146"/>
      <c r="O33" s="1146"/>
      <c r="P33" s="1146"/>
      <c r="Q33" s="1146"/>
      <c r="R33" s="1146"/>
      <c r="S33" s="1146"/>
    </row>
    <row r="34" spans="1:20" s="473" customFormat="1" ht="15" customHeight="1">
      <c r="A34" s="1139"/>
      <c r="B34" s="836" t="str">
        <f>Conversion_rates_table!B22</f>
        <v>Primary</v>
      </c>
      <c r="C34" s="274">
        <f>Conversion_rates_table!C255</f>
        <v>13003</v>
      </c>
      <c r="D34" s="531">
        <v>13003</v>
      </c>
      <c r="E34" s="403">
        <v>12552</v>
      </c>
      <c r="F34" s="830">
        <f>E34*$C$26</f>
        <v>0</v>
      </c>
      <c r="G34" s="274">
        <f>C34</f>
        <v>13003</v>
      </c>
      <c r="H34" s="274">
        <f>D34</f>
        <v>13003</v>
      </c>
      <c r="I34" s="382" t="b">
        <f t="shared" ref="I34:I53" si="0">IF(G34=$F34, TRUE, FALSE)</f>
        <v>0</v>
      </c>
      <c r="J34" s="382" t="b">
        <f t="shared" ref="J34:J53" si="1">IF(H34=$F34, TRUE, FALSE)</f>
        <v>0</v>
      </c>
      <c r="K34" s="834">
        <f>H34</f>
        <v>13003</v>
      </c>
      <c r="L34" s="837" t="str">
        <f t="shared" ref="L34:L54" si="2">B34</f>
        <v>Primary</v>
      </c>
      <c r="M34" s="1147"/>
      <c r="N34" s="1148"/>
      <c r="O34" s="1149"/>
      <c r="P34" s="1150"/>
      <c r="Q34" s="1149"/>
      <c r="R34" s="1151"/>
      <c r="S34" s="1148"/>
    </row>
    <row r="35" spans="1:20" s="473" customFormat="1" ht="15" customHeight="1">
      <c r="A35" s="1139"/>
      <c r="B35" s="836" t="str">
        <f>Conversion_rates_table!B23</f>
        <v>Art &amp; Design</v>
      </c>
      <c r="C35" s="274">
        <f>Conversion_rates_table!C256</f>
        <v>668</v>
      </c>
      <c r="D35" s="531">
        <v>668</v>
      </c>
      <c r="E35" s="403">
        <v>646</v>
      </c>
      <c r="F35" s="855">
        <f t="shared" ref="F35:F53" si="3">E35*$C$26</f>
        <v>0</v>
      </c>
      <c r="G35" s="274">
        <f>C35</f>
        <v>668</v>
      </c>
      <c r="H35" s="274">
        <f>D35</f>
        <v>668</v>
      </c>
      <c r="I35" s="382" t="b">
        <f t="shared" si="0"/>
        <v>0</v>
      </c>
      <c r="J35" s="382" t="b">
        <f t="shared" si="1"/>
        <v>0</v>
      </c>
      <c r="K35" s="834">
        <f t="shared" ref="K35:K53" si="4">H35</f>
        <v>668</v>
      </c>
      <c r="L35" s="837" t="str">
        <f t="shared" si="2"/>
        <v>Art &amp; Design</v>
      </c>
      <c r="M35" s="1147"/>
      <c r="N35" s="1148"/>
      <c r="O35" s="1149"/>
      <c r="P35" s="1150"/>
      <c r="Q35" s="1149"/>
      <c r="R35" s="1151"/>
      <c r="S35" s="1148"/>
      <c r="T35" s="835"/>
    </row>
    <row r="36" spans="1:20" s="473" customFormat="1" ht="15" customHeight="1">
      <c r="A36" s="1139"/>
      <c r="B36" s="839" t="str">
        <f>Conversion_rates_table!B24</f>
        <v>Biology</v>
      </c>
      <c r="C36" s="274">
        <f>Conversion_rates_table!C257</f>
        <v>1192</v>
      </c>
      <c r="D36" s="531">
        <v>1192</v>
      </c>
      <c r="E36" s="403">
        <v>1188</v>
      </c>
      <c r="F36" s="855">
        <f t="shared" si="3"/>
        <v>0</v>
      </c>
      <c r="G36" s="838">
        <f>IF(C36&lt;$F36,$F36,C36)</f>
        <v>1192</v>
      </c>
      <c r="H36" s="838">
        <f>IF(D36&lt;$F36,$F36,D36)</f>
        <v>1192</v>
      </c>
      <c r="I36" s="382" t="b">
        <f t="shared" si="0"/>
        <v>0</v>
      </c>
      <c r="J36" s="382" t="b">
        <f t="shared" si="1"/>
        <v>0</v>
      </c>
      <c r="K36" s="834">
        <f t="shared" si="4"/>
        <v>1192</v>
      </c>
      <c r="L36" s="839" t="str">
        <f t="shared" si="2"/>
        <v>Biology</v>
      </c>
      <c r="M36" s="1147"/>
      <c r="N36" s="1148"/>
      <c r="O36" s="1149"/>
      <c r="P36" s="1150"/>
      <c r="Q36" s="1149"/>
      <c r="R36" s="1152"/>
      <c r="S36" s="1148"/>
      <c r="T36" s="835"/>
    </row>
    <row r="37" spans="1:20" s="473" customFormat="1" ht="15" customHeight="1">
      <c r="A37" s="1139"/>
      <c r="B37" s="836" t="str">
        <f>Conversion_rates_table!B25</f>
        <v>Business Studies</v>
      </c>
      <c r="C37" s="274">
        <f>Conversion_rates_table!C258</f>
        <v>348</v>
      </c>
      <c r="D37" s="531">
        <v>348</v>
      </c>
      <c r="E37" s="403">
        <v>241</v>
      </c>
      <c r="F37" s="855">
        <f t="shared" si="3"/>
        <v>0</v>
      </c>
      <c r="G37" s="274">
        <f>C37</f>
        <v>348</v>
      </c>
      <c r="H37" s="274">
        <f>D37</f>
        <v>348</v>
      </c>
      <c r="I37" s="382" t="b">
        <f t="shared" si="0"/>
        <v>0</v>
      </c>
      <c r="J37" s="382" t="b">
        <f t="shared" si="1"/>
        <v>0</v>
      </c>
      <c r="K37" s="834">
        <f t="shared" si="4"/>
        <v>348</v>
      </c>
      <c r="L37" s="837" t="str">
        <f t="shared" si="2"/>
        <v>Business Studies</v>
      </c>
      <c r="M37" s="1147"/>
      <c r="N37" s="1148"/>
      <c r="O37" s="1149"/>
      <c r="P37" s="1150"/>
      <c r="Q37" s="1149"/>
      <c r="R37" s="1152"/>
      <c r="S37" s="1148"/>
      <c r="T37" s="835"/>
    </row>
    <row r="38" spans="1:20" s="473" customFormat="1" ht="15" customHeight="1">
      <c r="A38" s="1139"/>
      <c r="B38" s="839" t="str">
        <f>Conversion_rates_table!B26</f>
        <v>Chemistry</v>
      </c>
      <c r="C38" s="274">
        <f>Conversion_rates_table!C259</f>
        <v>1152</v>
      </c>
      <c r="D38" s="531">
        <v>1152</v>
      </c>
      <c r="E38" s="403">
        <v>1053</v>
      </c>
      <c r="F38" s="855">
        <f t="shared" si="3"/>
        <v>0</v>
      </c>
      <c r="G38" s="838">
        <f t="shared" ref="G38:H40" si="5">IF(C38&lt;$F38,$F38,C38)</f>
        <v>1152</v>
      </c>
      <c r="H38" s="838">
        <f t="shared" si="5"/>
        <v>1152</v>
      </c>
      <c r="I38" s="382" t="b">
        <f t="shared" si="0"/>
        <v>0</v>
      </c>
      <c r="J38" s="382" t="b">
        <f t="shared" si="1"/>
        <v>0</v>
      </c>
      <c r="K38" s="834">
        <f t="shared" si="4"/>
        <v>1152</v>
      </c>
      <c r="L38" s="839" t="str">
        <f t="shared" si="2"/>
        <v>Chemistry</v>
      </c>
      <c r="M38" s="1147"/>
      <c r="N38" s="1148"/>
      <c r="O38" s="1149"/>
      <c r="P38" s="1150"/>
      <c r="Q38" s="1149"/>
      <c r="R38" s="1152"/>
      <c r="S38" s="1148"/>
      <c r="T38" s="835"/>
    </row>
    <row r="39" spans="1:20" s="473" customFormat="1" ht="15" customHeight="1">
      <c r="A39" s="1139"/>
      <c r="B39" s="839" t="str">
        <f>Conversion_rates_table!B27</f>
        <v>Classics</v>
      </c>
      <c r="C39" s="274">
        <f>Conversion_rates_table!C260</f>
        <v>28</v>
      </c>
      <c r="D39" s="531">
        <v>28</v>
      </c>
      <c r="E39" s="403">
        <v>69</v>
      </c>
      <c r="F39" s="855">
        <f t="shared" si="3"/>
        <v>0</v>
      </c>
      <c r="G39" s="838">
        <f t="shared" si="5"/>
        <v>28</v>
      </c>
      <c r="H39" s="838">
        <f t="shared" si="5"/>
        <v>28</v>
      </c>
      <c r="I39" s="382" t="b">
        <f t="shared" si="0"/>
        <v>0</v>
      </c>
      <c r="J39" s="382" t="b">
        <f t="shared" si="1"/>
        <v>0</v>
      </c>
      <c r="K39" s="834">
        <f t="shared" si="4"/>
        <v>28</v>
      </c>
      <c r="L39" s="839" t="str">
        <f t="shared" si="2"/>
        <v>Classics</v>
      </c>
      <c r="M39" s="1147"/>
      <c r="N39" s="1148"/>
      <c r="O39" s="1149"/>
      <c r="P39" s="1150"/>
      <c r="Q39" s="1149"/>
      <c r="R39" s="1151"/>
      <c r="S39" s="1148"/>
      <c r="T39" s="835"/>
    </row>
    <row r="40" spans="1:20" s="473" customFormat="1" ht="15" customHeight="1">
      <c r="A40" s="1139"/>
      <c r="B40" s="839" t="str">
        <f>Conversion_rates_table!B28</f>
        <v>Computing</v>
      </c>
      <c r="C40" s="274">
        <f>Conversion_rates_table!C261</f>
        <v>631</v>
      </c>
      <c r="D40" s="531">
        <v>631</v>
      </c>
      <c r="E40" s="403">
        <v>723</v>
      </c>
      <c r="F40" s="882">
        <f t="shared" si="3"/>
        <v>0</v>
      </c>
      <c r="G40" s="838">
        <f t="shared" si="5"/>
        <v>631</v>
      </c>
      <c r="H40" s="838">
        <f t="shared" si="5"/>
        <v>631</v>
      </c>
      <c r="I40" s="382" t="b">
        <f t="shared" si="0"/>
        <v>0</v>
      </c>
      <c r="J40" s="382" t="b">
        <f t="shared" si="1"/>
        <v>0</v>
      </c>
      <c r="K40" s="834">
        <f t="shared" si="4"/>
        <v>631</v>
      </c>
      <c r="L40" s="839" t="str">
        <f t="shared" si="2"/>
        <v>Computing</v>
      </c>
      <c r="M40" s="1147"/>
      <c r="N40" s="1148"/>
      <c r="O40" s="1149"/>
      <c r="P40" s="1150"/>
      <c r="Q40" s="1149"/>
      <c r="R40" s="1152"/>
      <c r="S40" s="1148"/>
      <c r="T40" s="835"/>
    </row>
    <row r="41" spans="1:20" s="473" customFormat="1" ht="15" customHeight="1">
      <c r="A41" s="1139"/>
      <c r="B41" s="836" t="str">
        <f>Conversion_rates_table!B29</f>
        <v>Design &amp; Technology</v>
      </c>
      <c r="C41" s="274">
        <f>Conversion_rates_table!C262</f>
        <v>849</v>
      </c>
      <c r="D41" s="531">
        <v>849</v>
      </c>
      <c r="E41" s="403">
        <v>949</v>
      </c>
      <c r="F41" s="855">
        <f t="shared" si="3"/>
        <v>0</v>
      </c>
      <c r="G41" s="274">
        <f>C41</f>
        <v>849</v>
      </c>
      <c r="H41" s="274">
        <f>D41</f>
        <v>849</v>
      </c>
      <c r="I41" s="382" t="b">
        <f t="shared" si="0"/>
        <v>0</v>
      </c>
      <c r="J41" s="382" t="b">
        <f t="shared" si="1"/>
        <v>0</v>
      </c>
      <c r="K41" s="834">
        <f t="shared" si="4"/>
        <v>849</v>
      </c>
      <c r="L41" s="837" t="str">
        <f t="shared" si="2"/>
        <v>Design &amp; Technology</v>
      </c>
      <c r="M41" s="1147"/>
      <c r="N41" s="1148"/>
      <c r="O41" s="1149"/>
      <c r="P41" s="1150"/>
      <c r="Q41" s="1149"/>
      <c r="R41" s="1152"/>
      <c r="S41" s="1148"/>
      <c r="T41" s="835"/>
    </row>
    <row r="42" spans="1:20" s="473" customFormat="1" ht="15" customHeight="1">
      <c r="A42" s="1139"/>
      <c r="B42" s="836" t="str">
        <f>Conversion_rates_table!B30</f>
        <v>Drama</v>
      </c>
      <c r="C42" s="274">
        <f>Conversion_rates_table!C263</f>
        <v>347</v>
      </c>
      <c r="D42" s="531">
        <v>347</v>
      </c>
      <c r="E42" s="403">
        <v>357</v>
      </c>
      <c r="F42" s="855">
        <f t="shared" si="3"/>
        <v>0</v>
      </c>
      <c r="G42" s="274">
        <f>C42</f>
        <v>347</v>
      </c>
      <c r="H42" s="274">
        <f>D42</f>
        <v>347</v>
      </c>
      <c r="I42" s="382" t="b">
        <f t="shared" si="0"/>
        <v>0</v>
      </c>
      <c r="J42" s="382" t="b">
        <f t="shared" si="1"/>
        <v>0</v>
      </c>
      <c r="K42" s="834">
        <f t="shared" si="4"/>
        <v>347</v>
      </c>
      <c r="L42" s="837" t="str">
        <f t="shared" si="2"/>
        <v>Drama</v>
      </c>
      <c r="M42" s="1147"/>
      <c r="N42" s="1148"/>
      <c r="O42" s="1149"/>
      <c r="P42" s="1150"/>
      <c r="Q42" s="1149"/>
      <c r="R42" s="1152"/>
      <c r="S42" s="1148"/>
      <c r="T42" s="835"/>
    </row>
    <row r="43" spans="1:20" s="473" customFormat="1" ht="15" customHeight="1">
      <c r="A43" s="1139"/>
      <c r="B43" s="839" t="str">
        <f>Conversion_rates_table!B31</f>
        <v>English</v>
      </c>
      <c r="C43" s="274">
        <f>Conversion_rates_table!C264</f>
        <v>2654</v>
      </c>
      <c r="D43" s="531">
        <v>2654</v>
      </c>
      <c r="E43" s="403">
        <v>2558</v>
      </c>
      <c r="F43" s="855">
        <f t="shared" si="3"/>
        <v>0</v>
      </c>
      <c r="G43" s="838">
        <f>IF(C43&lt;$F43,$F43,C43)</f>
        <v>2654</v>
      </c>
      <c r="H43" s="838">
        <f>IF(D43&lt;$F43,$F43,D43)</f>
        <v>2654</v>
      </c>
      <c r="I43" s="382" t="b">
        <f t="shared" si="0"/>
        <v>0</v>
      </c>
      <c r="J43" s="382" t="b">
        <f t="shared" si="1"/>
        <v>0</v>
      </c>
      <c r="K43" s="834">
        <f t="shared" si="4"/>
        <v>2654</v>
      </c>
      <c r="L43" s="839" t="str">
        <f t="shared" si="2"/>
        <v>English</v>
      </c>
      <c r="M43" s="1147"/>
      <c r="N43" s="1148"/>
      <c r="O43" s="1149"/>
      <c r="P43" s="1150"/>
      <c r="Q43" s="1153"/>
      <c r="R43" s="1151"/>
      <c r="S43" s="1148"/>
      <c r="T43" s="835"/>
    </row>
    <row r="44" spans="1:20" s="473" customFormat="1" ht="15" customHeight="1">
      <c r="A44" s="1139"/>
      <c r="B44" s="836" t="str">
        <f>Conversion_rates_table!B32</f>
        <v>Food</v>
      </c>
      <c r="C44" s="274">
        <f>Conversion_rates_table!C265</f>
        <v>173</v>
      </c>
      <c r="D44" s="531">
        <v>173</v>
      </c>
      <c r="E44" s="403">
        <v>218</v>
      </c>
      <c r="F44" s="855">
        <f t="shared" si="3"/>
        <v>0</v>
      </c>
      <c r="G44" s="274">
        <f>C44</f>
        <v>173</v>
      </c>
      <c r="H44" s="274">
        <f>D44</f>
        <v>173</v>
      </c>
      <c r="I44" s="382" t="b">
        <f t="shared" si="0"/>
        <v>0</v>
      </c>
      <c r="J44" s="382" t="b">
        <f t="shared" si="1"/>
        <v>0</v>
      </c>
      <c r="K44" s="834">
        <f t="shared" si="4"/>
        <v>173</v>
      </c>
      <c r="L44" s="837" t="str">
        <f t="shared" si="2"/>
        <v>Food</v>
      </c>
      <c r="M44" s="1147"/>
      <c r="N44" s="1148"/>
      <c r="O44" s="1149"/>
      <c r="P44" s="1150"/>
      <c r="Q44" s="1149"/>
      <c r="R44" s="1152"/>
      <c r="S44" s="1148"/>
      <c r="T44" s="835"/>
    </row>
    <row r="45" spans="1:20" s="473" customFormat="1" ht="15" customHeight="1">
      <c r="A45" s="1139"/>
      <c r="B45" s="839" t="str">
        <f>Conversion_rates_table!B33</f>
        <v>Geography</v>
      </c>
      <c r="C45" s="274">
        <f>Conversion_rates_table!C266</f>
        <v>1116</v>
      </c>
      <c r="D45" s="531">
        <v>1116</v>
      </c>
      <c r="E45" s="403">
        <v>1531</v>
      </c>
      <c r="F45" s="1112">
        <f t="shared" si="3"/>
        <v>0</v>
      </c>
      <c r="G45" s="838">
        <f t="shared" ref="G45:H47" si="6">IF(C45&lt;$F45,$F45,C45)</f>
        <v>1116</v>
      </c>
      <c r="H45" s="838">
        <f t="shared" si="6"/>
        <v>1116</v>
      </c>
      <c r="I45" s="382" t="b">
        <f t="shared" si="0"/>
        <v>0</v>
      </c>
      <c r="J45" s="382" t="b">
        <f t="shared" si="1"/>
        <v>0</v>
      </c>
      <c r="K45" s="834">
        <f t="shared" si="4"/>
        <v>1116</v>
      </c>
      <c r="L45" s="839" t="str">
        <f t="shared" si="2"/>
        <v>Geography</v>
      </c>
      <c r="M45" s="1147"/>
      <c r="N45" s="1148"/>
      <c r="O45" s="1149"/>
      <c r="P45" s="1150"/>
      <c r="Q45" s="1149"/>
      <c r="R45" s="1152"/>
      <c r="S45" s="1148"/>
      <c r="T45" s="835"/>
    </row>
    <row r="46" spans="1:20" s="473" customFormat="1" ht="15" customHeight="1">
      <c r="A46" s="1139"/>
      <c r="B46" s="839" t="str">
        <f>Conversion_rates_table!B34</f>
        <v>History</v>
      </c>
      <c r="C46" s="274">
        <f>Conversion_rates_table!C267</f>
        <v>1273</v>
      </c>
      <c r="D46" s="531">
        <v>1273</v>
      </c>
      <c r="E46" s="403">
        <v>1180</v>
      </c>
      <c r="F46" s="855">
        <f t="shared" si="3"/>
        <v>0</v>
      </c>
      <c r="G46" s="838">
        <f t="shared" si="6"/>
        <v>1273</v>
      </c>
      <c r="H46" s="838">
        <f t="shared" si="6"/>
        <v>1273</v>
      </c>
      <c r="I46" s="382" t="b">
        <f t="shared" si="0"/>
        <v>0</v>
      </c>
      <c r="J46" s="382" t="b">
        <f t="shared" si="1"/>
        <v>0</v>
      </c>
      <c r="K46" s="834">
        <f t="shared" si="4"/>
        <v>1273</v>
      </c>
      <c r="L46" s="839" t="str">
        <f t="shared" si="2"/>
        <v>History</v>
      </c>
      <c r="M46" s="1147"/>
      <c r="N46" s="1148"/>
      <c r="O46" s="1149"/>
      <c r="P46" s="1150"/>
      <c r="Q46" s="1149"/>
      <c r="R46" s="1151"/>
      <c r="S46" s="1148"/>
      <c r="T46" s="835"/>
    </row>
    <row r="47" spans="1:20" s="473" customFormat="1" ht="15" customHeight="1">
      <c r="A47" s="1139"/>
      <c r="B47" s="839" t="str">
        <f>Conversion_rates_table!B35</f>
        <v>Mathematics</v>
      </c>
      <c r="C47" s="274">
        <f>Conversion_rates_table!C268</f>
        <v>3343</v>
      </c>
      <c r="D47" s="531">
        <v>3343</v>
      </c>
      <c r="E47" s="403">
        <v>3116</v>
      </c>
      <c r="F47" s="855">
        <f t="shared" si="3"/>
        <v>0</v>
      </c>
      <c r="G47" s="838">
        <f t="shared" si="6"/>
        <v>3343</v>
      </c>
      <c r="H47" s="838">
        <f t="shared" si="6"/>
        <v>3343</v>
      </c>
      <c r="I47" s="382" t="b">
        <f t="shared" si="0"/>
        <v>0</v>
      </c>
      <c r="J47" s="382" t="b">
        <f t="shared" si="1"/>
        <v>0</v>
      </c>
      <c r="K47" s="834">
        <f t="shared" si="4"/>
        <v>3343</v>
      </c>
      <c r="L47" s="839" t="str">
        <f t="shared" si="2"/>
        <v>Mathematics</v>
      </c>
      <c r="M47" s="1147"/>
      <c r="N47" s="1148"/>
      <c r="O47" s="1149"/>
      <c r="P47" s="1150"/>
      <c r="Q47" s="1149"/>
      <c r="R47" s="1151"/>
      <c r="S47" s="1148"/>
      <c r="T47" s="835"/>
    </row>
    <row r="48" spans="1:20" s="473" customFormat="1" ht="15" customHeight="1">
      <c r="A48" s="1139"/>
      <c r="B48" s="839" t="str">
        <f>Conversion_rates_table!B36</f>
        <v>Modern Foreign Languages</v>
      </c>
      <c r="C48" s="274">
        <f>Conversion_rates_table!C269</f>
        <v>2241</v>
      </c>
      <c r="D48" s="531">
        <v>2241</v>
      </c>
      <c r="E48" s="403">
        <v>1600</v>
      </c>
      <c r="F48" s="855">
        <f t="shared" si="3"/>
        <v>0</v>
      </c>
      <c r="G48" s="838">
        <f>IF(C48&lt;$F48,$F48,C48)</f>
        <v>2241</v>
      </c>
      <c r="H48" s="838">
        <f>IF(D48&lt;$F48,$F48,D48)</f>
        <v>2241</v>
      </c>
      <c r="I48" s="382" t="b">
        <f t="shared" si="0"/>
        <v>0</v>
      </c>
      <c r="J48" s="382" t="b">
        <f t="shared" si="1"/>
        <v>0</v>
      </c>
      <c r="K48" s="834">
        <f t="shared" si="4"/>
        <v>2241</v>
      </c>
      <c r="L48" s="852" t="str">
        <f t="shared" si="2"/>
        <v>Modern Foreign Languages</v>
      </c>
      <c r="M48" s="1147"/>
      <c r="N48" s="1148"/>
      <c r="O48" s="1149"/>
      <c r="P48" s="1150"/>
      <c r="Q48" s="1149"/>
      <c r="R48" s="1151"/>
      <c r="S48" s="1148"/>
      <c r="T48" s="835"/>
    </row>
    <row r="49" spans="1:20" s="473" customFormat="1" ht="15" customHeight="1">
      <c r="A49" s="1139"/>
      <c r="B49" s="836" t="str">
        <f>Conversion_rates_table!B37</f>
        <v>Music</v>
      </c>
      <c r="C49" s="274">
        <f>Conversion_rates_table!C270</f>
        <v>392</v>
      </c>
      <c r="D49" s="531">
        <v>392</v>
      </c>
      <c r="E49" s="403">
        <v>409</v>
      </c>
      <c r="F49" s="855">
        <f t="shared" si="3"/>
        <v>0</v>
      </c>
      <c r="G49" s="274">
        <f t="shared" ref="G49:H51" si="7">C49</f>
        <v>392</v>
      </c>
      <c r="H49" s="274">
        <f t="shared" si="7"/>
        <v>392</v>
      </c>
      <c r="I49" s="382" t="b">
        <f t="shared" si="0"/>
        <v>0</v>
      </c>
      <c r="J49" s="382" t="b">
        <f t="shared" si="1"/>
        <v>0</v>
      </c>
      <c r="K49" s="834">
        <f t="shared" si="4"/>
        <v>392</v>
      </c>
      <c r="L49" s="837" t="str">
        <f t="shared" si="2"/>
        <v>Music</v>
      </c>
      <c r="M49" s="1147"/>
      <c r="N49" s="1148"/>
      <c r="O49" s="1149"/>
      <c r="P49" s="1150"/>
      <c r="Q49" s="1149"/>
      <c r="R49" s="1151"/>
      <c r="S49" s="1148"/>
      <c r="T49" s="835"/>
    </row>
    <row r="50" spans="1:20" s="473" customFormat="1" ht="15" customHeight="1">
      <c r="A50" s="1139"/>
      <c r="B50" s="836" t="str">
        <f>Conversion_rates_table!B38</f>
        <v>Others</v>
      </c>
      <c r="C50" s="274">
        <f>Conversion_rates_table!C271</f>
        <v>668</v>
      </c>
      <c r="D50" s="531">
        <v>668</v>
      </c>
      <c r="E50" s="403">
        <v>896</v>
      </c>
      <c r="F50" s="855">
        <f t="shared" si="3"/>
        <v>0</v>
      </c>
      <c r="G50" s="274">
        <f t="shared" si="7"/>
        <v>668</v>
      </c>
      <c r="H50" s="274">
        <f t="shared" si="7"/>
        <v>668</v>
      </c>
      <c r="I50" s="382" t="b">
        <f t="shared" si="0"/>
        <v>0</v>
      </c>
      <c r="J50" s="382" t="b">
        <f t="shared" si="1"/>
        <v>0</v>
      </c>
      <c r="K50" s="834">
        <f t="shared" si="4"/>
        <v>668</v>
      </c>
      <c r="L50" s="837" t="str">
        <f t="shared" si="2"/>
        <v>Others</v>
      </c>
      <c r="M50" s="1147"/>
      <c r="N50" s="1148"/>
      <c r="O50" s="1149"/>
      <c r="P50" s="1150"/>
      <c r="Q50" s="1149"/>
      <c r="R50" s="1151"/>
      <c r="S50" s="1148"/>
      <c r="T50" s="835"/>
    </row>
    <row r="51" spans="1:20" s="473" customFormat="1" ht="15" customHeight="1">
      <c r="A51" s="1139"/>
      <c r="B51" s="836" t="str">
        <f>Conversion_rates_table!B39</f>
        <v>Physical Education</v>
      </c>
      <c r="C51" s="274">
        <f>Conversion_rates_table!C272</f>
        <v>1222</v>
      </c>
      <c r="D51" s="531">
        <v>1222</v>
      </c>
      <c r="E51" s="403">
        <v>1078</v>
      </c>
      <c r="F51" s="855">
        <f t="shared" si="3"/>
        <v>0</v>
      </c>
      <c r="G51" s="274">
        <f t="shared" si="7"/>
        <v>1222</v>
      </c>
      <c r="H51" s="274">
        <f t="shared" si="7"/>
        <v>1222</v>
      </c>
      <c r="I51" s="382" t="b">
        <f t="shared" si="0"/>
        <v>0</v>
      </c>
      <c r="J51" s="382" t="b">
        <f t="shared" si="1"/>
        <v>0</v>
      </c>
      <c r="K51" s="834">
        <f t="shared" si="4"/>
        <v>1222</v>
      </c>
      <c r="L51" s="837" t="str">
        <f t="shared" si="2"/>
        <v>Physical Education</v>
      </c>
      <c r="M51" s="1147"/>
      <c r="N51" s="1148"/>
      <c r="O51" s="1149"/>
      <c r="P51" s="1150"/>
      <c r="Q51" s="1149"/>
      <c r="R51" s="1152"/>
      <c r="S51" s="1148"/>
      <c r="T51" s="835"/>
    </row>
    <row r="52" spans="1:20" s="473" customFormat="1" ht="15" customHeight="1">
      <c r="A52" s="1139"/>
      <c r="B52" s="839" t="str">
        <f>Conversion_rates_table!B40</f>
        <v>Physics</v>
      </c>
      <c r="C52" s="274">
        <f>Conversion_rates_table!C273</f>
        <v>1265</v>
      </c>
      <c r="D52" s="531">
        <v>1265</v>
      </c>
      <c r="E52" s="403">
        <v>1219</v>
      </c>
      <c r="F52" s="855">
        <f t="shared" si="3"/>
        <v>0</v>
      </c>
      <c r="G52" s="838">
        <f t="shared" ref="G52:H53" si="8">IF(C52&lt;$F52,$F52,C52)</f>
        <v>1265</v>
      </c>
      <c r="H52" s="838">
        <f t="shared" si="8"/>
        <v>1265</v>
      </c>
      <c r="I52" s="382" t="b">
        <f t="shared" si="0"/>
        <v>0</v>
      </c>
      <c r="J52" s="382" t="b">
        <f t="shared" si="1"/>
        <v>0</v>
      </c>
      <c r="K52" s="834">
        <f t="shared" si="4"/>
        <v>1265</v>
      </c>
      <c r="L52" s="839" t="str">
        <f t="shared" si="2"/>
        <v>Physics</v>
      </c>
      <c r="M52" s="1147"/>
      <c r="N52" s="1148"/>
      <c r="O52" s="1149"/>
      <c r="P52" s="1150"/>
      <c r="Q52" s="1149"/>
      <c r="R52" s="1154"/>
      <c r="S52" s="1148"/>
    </row>
    <row r="53" spans="1:20" s="473" customFormat="1" ht="15" customHeight="1">
      <c r="A53" s="1139"/>
      <c r="B53" s="836" t="str">
        <f>Conversion_rates_table!B41</f>
        <v>Religious Education</v>
      </c>
      <c r="C53" s="274">
        <f>Conversion_rates_table!C274</f>
        <v>525</v>
      </c>
      <c r="D53" s="531">
        <v>525</v>
      </c>
      <c r="E53" s="403">
        <v>643</v>
      </c>
      <c r="F53" s="855">
        <f t="shared" si="3"/>
        <v>0</v>
      </c>
      <c r="G53" s="838">
        <f t="shared" si="8"/>
        <v>525</v>
      </c>
      <c r="H53" s="838">
        <f t="shared" ref="H53" si="9">IF(D53&lt;$F53,$F53,D53)</f>
        <v>525</v>
      </c>
      <c r="I53" s="382" t="b">
        <f t="shared" si="0"/>
        <v>0</v>
      </c>
      <c r="J53" s="382" t="b">
        <f t="shared" si="1"/>
        <v>0</v>
      </c>
      <c r="K53" s="834">
        <f t="shared" si="4"/>
        <v>525</v>
      </c>
      <c r="L53" s="837" t="str">
        <f t="shared" si="2"/>
        <v>Religious Education</v>
      </c>
      <c r="M53" s="1147"/>
      <c r="N53" s="1148"/>
      <c r="O53" s="1149"/>
      <c r="P53" s="1150"/>
      <c r="Q53" s="1149"/>
      <c r="R53" s="1152"/>
      <c r="S53" s="1148"/>
    </row>
    <row r="54" spans="1:20" s="473" customFormat="1" ht="15" customHeight="1">
      <c r="A54" s="1139"/>
      <c r="B54" s="836" t="s">
        <v>8</v>
      </c>
      <c r="C54" s="1006">
        <f>SUM(C34:C53)</f>
        <v>33090</v>
      </c>
      <c r="D54" s="1108">
        <f>SUM(D34:D53)</f>
        <v>33090</v>
      </c>
      <c r="E54" s="1088">
        <f t="shared" ref="E54:H54" si="10">SUM(E34:E53)</f>
        <v>32226</v>
      </c>
      <c r="F54" s="830">
        <f t="shared" si="10"/>
        <v>0</v>
      </c>
      <c r="G54" s="274">
        <f t="shared" si="10"/>
        <v>33090</v>
      </c>
      <c r="H54" s="274">
        <f t="shared" si="10"/>
        <v>33090</v>
      </c>
      <c r="I54" s="1050"/>
      <c r="K54" s="840">
        <f>SUM(K34:K53)</f>
        <v>33090</v>
      </c>
      <c r="L54" s="837" t="str">
        <f t="shared" si="2"/>
        <v>Total</v>
      </c>
      <c r="M54" s="1150"/>
      <c r="N54" s="1149"/>
      <c r="O54" s="1149"/>
      <c r="P54" s="1146"/>
      <c r="Q54" s="1146"/>
      <c r="R54" s="1146"/>
      <c r="S54" s="1146"/>
    </row>
    <row r="55" spans="1:20" s="473" customFormat="1" ht="15" customHeight="1">
      <c r="A55" s="956"/>
      <c r="B55" s="841"/>
      <c r="C55" s="842"/>
      <c r="D55" s="842"/>
      <c r="E55" s="842"/>
      <c r="F55" s="842"/>
      <c r="G55" s="842"/>
      <c r="H55" s="842"/>
      <c r="I55" s="835"/>
      <c r="K55" s="843"/>
      <c r="L55" s="844"/>
      <c r="M55" s="1150"/>
      <c r="N55" s="1148"/>
      <c r="O55" s="1149"/>
      <c r="P55" s="1146"/>
      <c r="Q55" s="1146"/>
      <c r="R55" s="1146"/>
      <c r="S55" s="1146"/>
    </row>
    <row r="56" spans="1:20" s="473" customFormat="1" ht="15" customHeight="1">
      <c r="A56" s="977" t="s">
        <v>248</v>
      </c>
      <c r="B56" s="836" t="s">
        <v>42</v>
      </c>
      <c r="C56" s="976">
        <f>SUM(C34:C53)-C34</f>
        <v>20087</v>
      </c>
      <c r="D56" s="1108">
        <f>SUM(D34:D53)-D34</f>
        <v>20087</v>
      </c>
      <c r="E56" s="830">
        <f>SUM(E34:E53)-E34</f>
        <v>19674</v>
      </c>
      <c r="F56" s="830">
        <f>SUM(F34:F53)-F34</f>
        <v>0</v>
      </c>
      <c r="G56" s="274">
        <f>SUM(G35:G53)</f>
        <v>20087</v>
      </c>
      <c r="H56" s="274">
        <f>SUM(H35:H53)</f>
        <v>20087</v>
      </c>
      <c r="K56" s="840">
        <f>SUM(K35:K53)</f>
        <v>20087</v>
      </c>
      <c r="L56" s="837" t="str">
        <f>B56</f>
        <v>Secondary total</v>
      </c>
      <c r="M56" s="1150"/>
      <c r="N56" s="1149"/>
      <c r="O56" s="1149"/>
      <c r="P56" s="1146"/>
      <c r="Q56" s="1146"/>
      <c r="R56" s="1146"/>
      <c r="S56" s="1146"/>
    </row>
    <row r="57" spans="1:20" s="473" customFormat="1" ht="15" customHeight="1">
      <c r="A57" s="835"/>
      <c r="B57" s="836" t="s">
        <v>40</v>
      </c>
      <c r="C57" s="976">
        <f t="shared" ref="C57:H57" si="11">C34</f>
        <v>13003</v>
      </c>
      <c r="D57" s="1108">
        <f t="shared" si="11"/>
        <v>13003</v>
      </c>
      <c r="E57" s="830">
        <f t="shared" si="11"/>
        <v>12552</v>
      </c>
      <c r="F57" s="830">
        <f t="shared" si="11"/>
        <v>0</v>
      </c>
      <c r="G57" s="274">
        <f t="shared" si="11"/>
        <v>13003</v>
      </c>
      <c r="H57" s="274">
        <f t="shared" si="11"/>
        <v>13003</v>
      </c>
      <c r="K57" s="840">
        <f>K34</f>
        <v>13003</v>
      </c>
      <c r="L57" s="837" t="str">
        <f>B57</f>
        <v>Primary</v>
      </c>
      <c r="M57" s="1150"/>
      <c r="N57" s="1148"/>
      <c r="O57" s="1149"/>
      <c r="P57" s="1146"/>
      <c r="Q57" s="1146"/>
      <c r="R57" s="1146"/>
      <c r="S57" s="1146"/>
    </row>
    <row r="58" spans="1:20" s="473" customFormat="1">
      <c r="A58" s="835"/>
      <c r="B58" s="1050"/>
      <c r="C58" s="835"/>
      <c r="D58" s="835"/>
      <c r="F58" s="835"/>
      <c r="G58" s="835"/>
    </row>
    <row r="59" spans="1:20" s="473" customFormat="1">
      <c r="B59" s="845" t="s">
        <v>37</v>
      </c>
      <c r="C59" s="846"/>
      <c r="D59" s="902"/>
      <c r="E59" s="846"/>
      <c r="F59" s="846"/>
      <c r="G59" s="846"/>
      <c r="H59" s="1109"/>
      <c r="I59" s="846"/>
      <c r="J59" s="846"/>
      <c r="L59" s="846"/>
      <c r="N59" s="835"/>
    </row>
    <row r="60" spans="1:20">
      <c r="B60" s="974"/>
      <c r="C60" s="880"/>
      <c r="D60" s="974"/>
      <c r="E60" s="684"/>
      <c r="F60" s="661"/>
      <c r="G60" s="822"/>
      <c r="H60" s="661"/>
      <c r="I60" s="797"/>
      <c r="J60" s="797"/>
      <c r="L60" s="661"/>
      <c r="N60" s="300"/>
    </row>
    <row r="61" spans="1:20">
      <c r="B61" s="901" t="s">
        <v>1598</v>
      </c>
      <c r="C61" s="901"/>
      <c r="D61" s="901"/>
      <c r="E61" s="901"/>
      <c r="F61" s="901"/>
      <c r="G61" s="901"/>
      <c r="H61" s="901"/>
      <c r="I61" s="901"/>
      <c r="J61" s="901"/>
      <c r="K61" s="901"/>
      <c r="L61" s="901"/>
    </row>
    <row r="62" spans="1:20" ht="13.15">
      <c r="B62" s="1007" t="s">
        <v>1597</v>
      </c>
      <c r="C62" s="975"/>
      <c r="D62" s="975"/>
      <c r="E62" s="761"/>
      <c r="F62" s="761"/>
      <c r="G62" s="823"/>
      <c r="H62" s="761"/>
      <c r="I62" s="798"/>
      <c r="J62" s="798"/>
      <c r="L62" s="761"/>
    </row>
    <row r="63" spans="1:20" ht="13.15">
      <c r="B63" s="812"/>
      <c r="C63" s="975"/>
      <c r="D63" s="975"/>
      <c r="E63" s="685"/>
      <c r="F63" s="547"/>
      <c r="G63" s="823"/>
      <c r="H63" s="547"/>
      <c r="I63" s="798"/>
      <c r="J63" s="798"/>
      <c r="L63" s="547"/>
    </row>
    <row r="64" spans="1:20" ht="13.15" customHeight="1">
      <c r="C64" s="812"/>
      <c r="D64" s="812"/>
      <c r="E64" s="812"/>
      <c r="F64" s="812"/>
      <c r="G64" s="812"/>
      <c r="H64" s="812"/>
      <c r="I64" s="812"/>
      <c r="J64" s="812"/>
      <c r="K64" s="812"/>
      <c r="L64" s="812"/>
    </row>
  </sheetData>
  <sortState ref="P44:R63">
    <sortCondition ref="Q44:Q63"/>
  </sortState>
  <mergeCells count="17">
    <mergeCell ref="D32:D33"/>
    <mergeCell ref="J32:J33"/>
    <mergeCell ref="A5:L5"/>
    <mergeCell ref="B31:B33"/>
    <mergeCell ref="B23:L24"/>
    <mergeCell ref="E31:E33"/>
    <mergeCell ref="C32:C33"/>
    <mergeCell ref="I32:I33"/>
    <mergeCell ref="C31:D31"/>
    <mergeCell ref="F31:F33"/>
    <mergeCell ref="G32:G33"/>
    <mergeCell ref="B28:L29"/>
    <mergeCell ref="H32:H33"/>
    <mergeCell ref="G31:H31"/>
    <mergeCell ref="I31:J31"/>
    <mergeCell ref="K31:K33"/>
    <mergeCell ref="L31:L33"/>
  </mergeCells>
  <conditionalFormatting sqref="I34:J53">
    <cfRule type="cellIs" dxfId="17" priority="3" stopIfTrue="1" operator="equal">
      <formula>FALSE</formula>
    </cfRule>
    <cfRule type="cellIs" dxfId="16" priority="4" stopIfTrue="1" operator="equal">
      <formula>TRUE</formula>
    </cfRule>
    <cfRule type="cellIs" dxfId="15" priority="5" stopIfTrue="1" operator="equal">
      <formula>TRUE</formula>
    </cfRule>
    <cfRule type="cellIs" dxfId="14" priority="6" stopIfTrue="1" operator="equal">
      <formula>TRUE</formula>
    </cfRule>
  </conditionalFormatting>
  <hyperlinks>
    <hyperlink ref="A2" location="'Title_&amp;_Contents'!A1" display="Contents"/>
    <hyperlink ref="B2" location="Map_of_sheets!A1" display="Map of sheets"/>
    <hyperlink ref="B62" r:id="rId1"/>
  </hyperlinks>
  <pageMargins left="0.7" right="0.7" top="0.75" bottom="0.75" header="0.3" footer="0.3"/>
  <pageSetup orientation="portrait" r:id="rId2"/>
  <ignoredErrors>
    <ignoredError sqref="E56" formulaRange="1"/>
    <ignoredError sqref="G36:H36 G43:H43 G37:H42 G44:H46" 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sheetPr>
  <dimension ref="A1:Q371"/>
  <sheetViews>
    <sheetView showGridLines="0" workbookViewId="0"/>
  </sheetViews>
  <sheetFormatPr defaultColWidth="9" defaultRowHeight="12.75"/>
  <cols>
    <col min="1" max="1" width="9" style="300"/>
    <col min="2" max="2" width="28.73046875" style="300" customWidth="1"/>
    <col min="3" max="14" width="10.73046875" style="300" customWidth="1"/>
    <col min="15"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ustomHeight="1">
      <c r="A5" s="674" t="s">
        <v>277</v>
      </c>
      <c r="B5" s="674"/>
      <c r="C5" s="674"/>
      <c r="D5" s="674"/>
      <c r="E5" s="674"/>
      <c r="F5" s="674"/>
      <c r="G5" s="674"/>
      <c r="H5" s="674"/>
      <c r="I5" s="674"/>
      <c r="J5" s="674"/>
      <c r="K5" s="674"/>
      <c r="L5" s="674"/>
      <c r="M5" s="674"/>
      <c r="N5" s="674"/>
      <c r="O5" s="340"/>
      <c r="P5" s="340"/>
      <c r="Q5" s="340"/>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5" customHeight="1">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3" t="str">
        <f>Forecast_stock_figures!B30</f>
        <v>Music</v>
      </c>
      <c r="C15" s="298">
        <f>Forecast_stock_figures!C54</f>
        <v>4820.1719242429544</v>
      </c>
      <c r="D15" s="298">
        <f>Forecast_stock_figures!D54</f>
        <v>4829.3804530384577</v>
      </c>
      <c r="E15" s="298">
        <f>Forecast_stock_figures!E54</f>
        <v>4853.1956455416539</v>
      </c>
      <c r="F15" s="298">
        <f>Forecast_stock_figures!F54</f>
        <v>4852.5774676094752</v>
      </c>
      <c r="G15" s="298">
        <f>Forecast_stock_figures!G54</f>
        <v>4827.6196142177223</v>
      </c>
      <c r="H15" s="298">
        <f>Forecast_stock_figures!H54</f>
        <v>4816.4523291739288</v>
      </c>
      <c r="I15" s="298">
        <f>Forecast_stock_figures!I54</f>
        <v>4821.4592733073177</v>
      </c>
      <c r="J15" s="298">
        <f>Forecast_stock_figures!J54</f>
        <v>4845.0774176845589</v>
      </c>
      <c r="K15" s="298">
        <f>Forecast_stock_figures!K54</f>
        <v>4831.7271460261836</v>
      </c>
      <c r="L15" s="298">
        <f>Forecast_stock_figures!L54</f>
        <v>4810.6959480986952</v>
      </c>
      <c r="M15" s="298">
        <f>Forecast_stock_figures!M54</f>
        <v>4800.1026023212917</v>
      </c>
      <c r="N15" s="298">
        <f>Forecast_stock_figures!N54</f>
        <v>4790.322248251915</v>
      </c>
    </row>
    <row r="17" spans="1:9" ht="15">
      <c r="B17" s="331" t="s">
        <v>161</v>
      </c>
    </row>
    <row r="19" spans="1:9" ht="13.15">
      <c r="B19" s="1405" t="str">
        <f>Stock_ages_breakdowns!B73</f>
        <v>Age group</v>
      </c>
      <c r="C19" s="1403" t="str">
        <f>Stock_ages_breakdowns!AE73</f>
        <v>Music</v>
      </c>
      <c r="D19" s="1410"/>
      <c r="H19" s="316" t="s">
        <v>132</v>
      </c>
    </row>
    <row r="20" spans="1:9" ht="13.15">
      <c r="B20" s="1405"/>
      <c r="C20" s="354" t="str">
        <f>Stock_ages_breakdowns!AE74</f>
        <v>Male</v>
      </c>
      <c r="D20" s="354" t="str">
        <f>Stock_ages_breakdowns!AF74</f>
        <v>Female</v>
      </c>
    </row>
    <row r="21" spans="1:9" ht="13.15">
      <c r="B21" s="354" t="str">
        <f>Stock_ages_breakdowns!B75</f>
        <v>20-24</v>
      </c>
      <c r="C21" s="322">
        <f>Stock_ages_breakdowns!AE20</f>
        <v>74.99828309555653</v>
      </c>
      <c r="D21" s="322">
        <f>Stock_ages_breakdowns!AF20</f>
        <v>119.24986009717746</v>
      </c>
    </row>
    <row r="22" spans="1:9" ht="13.15">
      <c r="B22" s="354" t="str">
        <f>Stock_ages_breakdowns!B76</f>
        <v>25-29</v>
      </c>
      <c r="C22" s="322">
        <f>Stock_ages_breakdowns!AE21</f>
        <v>359.41056441427691</v>
      </c>
      <c r="D22" s="322">
        <f>Stock_ages_breakdowns!AF21</f>
        <v>448.13971625721791</v>
      </c>
    </row>
    <row r="23" spans="1:9" ht="13.15">
      <c r="B23" s="354" t="str">
        <f>Stock_ages_breakdowns!B77</f>
        <v>30-34</v>
      </c>
      <c r="C23" s="322">
        <f>Stock_ages_breakdowns!AE22</f>
        <v>416.30102060155019</v>
      </c>
      <c r="D23" s="322">
        <f>Stock_ages_breakdowns!AF22</f>
        <v>554.36570084890161</v>
      </c>
    </row>
    <row r="24" spans="1:9" ht="13.15">
      <c r="B24" s="354" t="str">
        <f>Stock_ages_breakdowns!B78</f>
        <v>35-39</v>
      </c>
      <c r="C24" s="322">
        <f>Stock_ages_breakdowns!AE23</f>
        <v>379.3643736769169</v>
      </c>
      <c r="D24" s="322">
        <f>Stock_ages_breakdowns!AF23</f>
        <v>522.17900851971478</v>
      </c>
    </row>
    <row r="25" spans="1:9" ht="13.15">
      <c r="B25" s="354" t="str">
        <f>Stock_ages_breakdowns!B79</f>
        <v>40-44</v>
      </c>
      <c r="C25" s="322">
        <f>Stock_ages_breakdowns!AE24</f>
        <v>308.39605205918133</v>
      </c>
      <c r="D25" s="322">
        <f>Stock_ages_breakdowns!AF24</f>
        <v>456.18263937536034</v>
      </c>
    </row>
    <row r="26" spans="1:9" ht="13.15">
      <c r="B26" s="354" t="str">
        <f>Stock_ages_breakdowns!B80</f>
        <v>45-49</v>
      </c>
      <c r="C26" s="322">
        <f>Stock_ages_breakdowns!AE25</f>
        <v>241.57669078176312</v>
      </c>
      <c r="D26" s="322">
        <f>Stock_ages_breakdowns!AF25</f>
        <v>296.41416659336227</v>
      </c>
    </row>
    <row r="27" spans="1:9" ht="13.15">
      <c r="B27" s="354" t="str">
        <f>Stock_ages_breakdowns!B81</f>
        <v>50-54</v>
      </c>
      <c r="C27" s="322">
        <f>Stock_ages_breakdowns!AE26</f>
        <v>183.66124439231456</v>
      </c>
      <c r="D27" s="322">
        <f>Stock_ages_breakdowns!AF26</f>
        <v>167.08340285898564</v>
      </c>
    </row>
    <row r="28" spans="1:9" ht="13.15">
      <c r="B28" s="354" t="str">
        <f>Stock_ages_breakdowns!B82</f>
        <v>55-59</v>
      </c>
      <c r="C28" s="322">
        <f>Stock_ages_breakdowns!AE27</f>
        <v>110.73694147169614</v>
      </c>
      <c r="D28" s="322">
        <f>Stock_ages_breakdowns!AF27</f>
        <v>113.45691547161499</v>
      </c>
    </row>
    <row r="29" spans="1:9" ht="13.15">
      <c r="B29" s="354" t="str">
        <f>Stock_ages_breakdowns!B83</f>
        <v>60-64</v>
      </c>
      <c r="C29" s="322">
        <f>Stock_ages_breakdowns!AE28</f>
        <v>28.661678229878014</v>
      </c>
      <c r="D29" s="322">
        <f>Stock_ages_breakdowns!AF28</f>
        <v>34.993665497485352</v>
      </c>
      <c r="F29" s="316"/>
    </row>
    <row r="30" spans="1:9" ht="13.15">
      <c r="B30" s="354" t="str">
        <f>Stock_ages_breakdowns!B84</f>
        <v>65 plus</v>
      </c>
      <c r="C30" s="322">
        <f>Stock_ages_breakdowns!AE29</f>
        <v>5</v>
      </c>
      <c r="D30" s="322">
        <f>Stock_ages_breakdowns!AF29</f>
        <v>0</v>
      </c>
      <c r="G30" s="317" t="s">
        <v>46</v>
      </c>
      <c r="H30" s="317" t="s">
        <v>47</v>
      </c>
    </row>
    <row r="31" spans="1:9" ht="13.15">
      <c r="A31" s="300">
        <f>I31</f>
        <v>0</v>
      </c>
      <c r="B31" s="354" t="str">
        <f>Stock_ages_breakdowns!B85</f>
        <v>Total</v>
      </c>
      <c r="C31" s="322">
        <f>Stock_ages_breakdowns!AE30</f>
        <v>2108.1068487231341</v>
      </c>
      <c r="D31" s="322">
        <f>Stock_ages_breakdowns!AF30</f>
        <v>2712.0650755198203</v>
      </c>
      <c r="E31" s="318">
        <f>SUM(C31:D31)</f>
        <v>4820.1719242429544</v>
      </c>
      <c r="G31" s="357">
        <f>C31/$E$31</f>
        <v>0.43735096628409759</v>
      </c>
      <c r="H31" s="357">
        <f>D31/$E$31</f>
        <v>0.56264903371590247</v>
      </c>
      <c r="I31" s="300">
        <f>(G31+H31)-1</f>
        <v>0</v>
      </c>
    </row>
    <row r="33" spans="2:14" ht="15">
      <c r="B33" s="331" t="s">
        <v>262</v>
      </c>
      <c r="H33" s="316"/>
    </row>
    <row r="34" spans="2:14">
      <c r="H34" s="316"/>
    </row>
    <row r="35" spans="2:14"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4" ht="13.15">
      <c r="B36" s="313" t="str">
        <f>B15</f>
        <v>Music</v>
      </c>
      <c r="C36" s="298">
        <f>Teacher_need_by_subject!C644</f>
        <v>4829.3804530384577</v>
      </c>
      <c r="D36" s="298">
        <f>Teacher_need_by_subject!D644</f>
        <v>4853.1956455416539</v>
      </c>
      <c r="E36" s="298">
        <f>Teacher_need_by_subject!E644</f>
        <v>4852.5774676094752</v>
      </c>
      <c r="F36" s="298">
        <f>Teacher_need_by_subject!F644</f>
        <v>4827.6196142177223</v>
      </c>
      <c r="G36" s="298">
        <f>Teacher_need_by_subject!G644</f>
        <v>4816.4523291739288</v>
      </c>
      <c r="H36" s="298">
        <f>Teacher_need_by_subject!H644</f>
        <v>4821.4592733073177</v>
      </c>
      <c r="I36" s="298">
        <f>Teacher_need_by_subject!I644</f>
        <v>4845.0774176845589</v>
      </c>
      <c r="J36" s="298">
        <f>Teacher_need_by_subject!J644</f>
        <v>4831.7271460261836</v>
      </c>
      <c r="K36" s="298">
        <f>Teacher_need_by_subject!K644</f>
        <v>4810.6959480986952</v>
      </c>
      <c r="L36" s="298">
        <f>Teacher_need_by_subject!L644</f>
        <v>4800.1026023212917</v>
      </c>
      <c r="M36" s="298">
        <f>Teacher_need_by_subject!M644</f>
        <v>4790.322248251915</v>
      </c>
      <c r="N36" s="298">
        <f>Teacher_need_by_subject!N644</f>
        <v>4782.1971199785594</v>
      </c>
    </row>
    <row r="37" spans="2:14">
      <c r="H37" s="316"/>
    </row>
    <row r="38" spans="2:14" ht="15">
      <c r="B38" s="331" t="s">
        <v>169</v>
      </c>
      <c r="H38" s="316"/>
    </row>
    <row r="39" spans="2:14">
      <c r="H39" s="316"/>
    </row>
    <row r="40" spans="2:14" ht="13.15">
      <c r="B40" s="332" t="s">
        <v>46</v>
      </c>
      <c r="H40" s="316"/>
    </row>
    <row r="41" spans="2:14">
      <c r="H41" s="316"/>
    </row>
    <row r="42" spans="2:14"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4" ht="13.15">
      <c r="B43" s="354" t="str">
        <f>B21</f>
        <v>20-24</v>
      </c>
      <c r="C43" s="298">
        <f>C21</f>
        <v>74.99828309555653</v>
      </c>
      <c r="D43" s="298">
        <f>C340</f>
        <v>107.94860159180112</v>
      </c>
      <c r="E43" s="298">
        <f t="shared" ref="E43:L43" si="2">D340</f>
        <v>133.48991554165187</v>
      </c>
      <c r="F43" s="298">
        <f t="shared" si="2"/>
        <v>150.55237990189704</v>
      </c>
      <c r="G43" s="298">
        <f t="shared" si="2"/>
        <v>160.47106771321873</v>
      </c>
      <c r="H43" s="298">
        <f t="shared" si="2"/>
        <v>169.06182222657355</v>
      </c>
      <c r="I43" s="298">
        <f t="shared" si="2"/>
        <v>177.12860967729381</v>
      </c>
      <c r="J43" s="298">
        <f t="shared" si="2"/>
        <v>185.27021384834143</v>
      </c>
      <c r="K43" s="298">
        <f t="shared" si="2"/>
        <v>187.47163316946097</v>
      </c>
      <c r="L43" s="298">
        <f t="shared" si="2"/>
        <v>188.22112162031891</v>
      </c>
      <c r="M43" s="298">
        <f>L340</f>
        <v>189.83475511556873</v>
      </c>
      <c r="N43" s="298">
        <f>M340</f>
        <v>191.09184619299751</v>
      </c>
    </row>
    <row r="44" spans="2:14" ht="13.15">
      <c r="B44" s="354" t="str">
        <f t="shared" ref="B44:C53" si="3">B22</f>
        <v>25-29</v>
      </c>
      <c r="C44" s="298">
        <f t="shared" si="3"/>
        <v>359.41056441427691</v>
      </c>
      <c r="D44" s="298">
        <f t="shared" ref="D44:L53" si="4">C341</f>
        <v>330.29846023594877</v>
      </c>
      <c r="E44" s="298">
        <f t="shared" si="4"/>
        <v>317.41470421816337</v>
      </c>
      <c r="F44" s="298">
        <f t="shared" si="4"/>
        <v>311.4852712911453</v>
      </c>
      <c r="G44" s="298">
        <f t="shared" si="4"/>
        <v>307.88157143428236</v>
      </c>
      <c r="H44" s="298">
        <f t="shared" si="4"/>
        <v>308.64011932583651</v>
      </c>
      <c r="I44" s="298">
        <f t="shared" si="4"/>
        <v>312.75795231320166</v>
      </c>
      <c r="J44" s="298">
        <f t="shared" si="4"/>
        <v>319.68037608329251</v>
      </c>
      <c r="K44" s="298">
        <f t="shared" si="4"/>
        <v>322.39407710630536</v>
      </c>
      <c r="L44" s="298">
        <f t="shared" si="4"/>
        <v>323.89801341911709</v>
      </c>
      <c r="M44" s="298">
        <f t="shared" ref="M44:M53" si="5">L341</f>
        <v>326.24679136706743</v>
      </c>
      <c r="N44" s="298">
        <f t="shared" ref="N44:N53" si="6">M341</f>
        <v>328.34764670292873</v>
      </c>
    </row>
    <row r="45" spans="2:14" ht="13.15">
      <c r="B45" s="354" t="str">
        <f t="shared" si="3"/>
        <v>30-34</v>
      </c>
      <c r="C45" s="298">
        <f t="shared" si="3"/>
        <v>416.30102060155019</v>
      </c>
      <c r="D45" s="298">
        <f t="shared" si="4"/>
        <v>404.52188947495824</v>
      </c>
      <c r="E45" s="298">
        <f t="shared" si="4"/>
        <v>391.50481889344826</v>
      </c>
      <c r="F45" s="298">
        <f t="shared" si="4"/>
        <v>378.81991576852113</v>
      </c>
      <c r="G45" s="298">
        <f t="shared" si="4"/>
        <v>367.06667409936227</v>
      </c>
      <c r="H45" s="298">
        <f t="shared" si="4"/>
        <v>358.41495741742358</v>
      </c>
      <c r="I45" s="298">
        <f t="shared" si="4"/>
        <v>353.10116470855866</v>
      </c>
      <c r="J45" s="298">
        <f t="shared" si="4"/>
        <v>351.12718711927596</v>
      </c>
      <c r="K45" s="298">
        <f t="shared" si="4"/>
        <v>349.10054094561548</v>
      </c>
      <c r="L45" s="298">
        <f t="shared" si="4"/>
        <v>347.67653347537248</v>
      </c>
      <c r="M45" s="298">
        <f t="shared" si="5"/>
        <v>347.44703073310154</v>
      </c>
      <c r="N45" s="298">
        <f t="shared" si="6"/>
        <v>347.7668049713094</v>
      </c>
    </row>
    <row r="46" spans="2:14" ht="13.15">
      <c r="B46" s="354" t="str">
        <f t="shared" si="3"/>
        <v>35-39</v>
      </c>
      <c r="C46" s="298">
        <f t="shared" si="3"/>
        <v>379.3643736769169</v>
      </c>
      <c r="D46" s="298">
        <f t="shared" si="4"/>
        <v>380.6635929863757</v>
      </c>
      <c r="E46" s="298">
        <f t="shared" si="4"/>
        <v>380.34921972553587</v>
      </c>
      <c r="F46" s="298">
        <f t="shared" si="4"/>
        <v>377.25149678809623</v>
      </c>
      <c r="G46" s="298">
        <f t="shared" si="4"/>
        <v>371.66657644057955</v>
      </c>
      <c r="H46" s="298">
        <f t="shared" si="4"/>
        <v>365.89443922382577</v>
      </c>
      <c r="I46" s="298">
        <f t="shared" si="4"/>
        <v>360.72224865483702</v>
      </c>
      <c r="J46" s="298">
        <f t="shared" si="4"/>
        <v>356.78960037056868</v>
      </c>
      <c r="K46" s="298">
        <f t="shared" si="4"/>
        <v>352.11480857201144</v>
      </c>
      <c r="L46" s="298">
        <f t="shared" si="4"/>
        <v>347.94229310894968</v>
      </c>
      <c r="M46" s="298">
        <f t="shared" si="5"/>
        <v>344.98141659079943</v>
      </c>
      <c r="N46" s="298">
        <f t="shared" si="6"/>
        <v>342.77368632390403</v>
      </c>
    </row>
    <row r="47" spans="2:14" ht="13.15">
      <c r="B47" s="354" t="str">
        <f t="shared" si="3"/>
        <v>40-44</v>
      </c>
      <c r="C47" s="298">
        <f t="shared" si="3"/>
        <v>308.39605205918133</v>
      </c>
      <c r="D47" s="298">
        <f t="shared" si="4"/>
        <v>316.32298691901633</v>
      </c>
      <c r="E47" s="298">
        <f t="shared" si="4"/>
        <v>323.21186631464798</v>
      </c>
      <c r="F47" s="298">
        <f t="shared" si="4"/>
        <v>327.89777200666532</v>
      </c>
      <c r="G47" s="298">
        <f t="shared" si="4"/>
        <v>330.02850764463591</v>
      </c>
      <c r="H47" s="298">
        <f t="shared" si="4"/>
        <v>331.05344625379649</v>
      </c>
      <c r="I47" s="298">
        <f t="shared" si="4"/>
        <v>331.35870653052575</v>
      </c>
      <c r="J47" s="298">
        <f t="shared" si="4"/>
        <v>331.38447962076128</v>
      </c>
      <c r="K47" s="298">
        <f t="shared" si="4"/>
        <v>329.52321779412677</v>
      </c>
      <c r="L47" s="298">
        <f t="shared" si="4"/>
        <v>327.01374127907576</v>
      </c>
      <c r="M47" s="298">
        <f t="shared" si="5"/>
        <v>324.72230223125661</v>
      </c>
      <c r="N47" s="298">
        <f t="shared" si="6"/>
        <v>322.50703372288882</v>
      </c>
    </row>
    <row r="48" spans="2:14" ht="13.15">
      <c r="B48" s="354" t="str">
        <f t="shared" si="3"/>
        <v>45-49</v>
      </c>
      <c r="C48" s="298">
        <f t="shared" si="3"/>
        <v>241.57669078176312</v>
      </c>
      <c r="D48" s="298">
        <f t="shared" si="4"/>
        <v>249.16652813396593</v>
      </c>
      <c r="E48" s="298">
        <f t="shared" si="4"/>
        <v>256.86521790773645</v>
      </c>
      <c r="F48" s="298">
        <f t="shared" si="4"/>
        <v>263.4881378589676</v>
      </c>
      <c r="G48" s="298">
        <f t="shared" si="4"/>
        <v>268.56730462985047</v>
      </c>
      <c r="H48" s="298">
        <f t="shared" si="4"/>
        <v>273.10528173284018</v>
      </c>
      <c r="I48" s="298">
        <f t="shared" si="4"/>
        <v>277.15654086064239</v>
      </c>
      <c r="J48" s="298">
        <f t="shared" si="4"/>
        <v>280.83886916424103</v>
      </c>
      <c r="K48" s="298">
        <f t="shared" si="4"/>
        <v>282.57459066362901</v>
      </c>
      <c r="L48" s="298">
        <f t="shared" si="4"/>
        <v>283.28659406030698</v>
      </c>
      <c r="M48" s="298">
        <f t="shared" si="5"/>
        <v>283.64100923055554</v>
      </c>
      <c r="N48" s="298">
        <f t="shared" si="6"/>
        <v>283.50861292403727</v>
      </c>
    </row>
    <row r="49" spans="1:16" ht="13.15">
      <c r="B49" s="354" t="str">
        <f t="shared" si="3"/>
        <v>50-54</v>
      </c>
      <c r="C49" s="298">
        <f t="shared" si="3"/>
        <v>183.66124439231456</v>
      </c>
      <c r="D49" s="298">
        <f t="shared" si="4"/>
        <v>185.04379516066354</v>
      </c>
      <c r="E49" s="298">
        <f t="shared" si="4"/>
        <v>187.87091690935384</v>
      </c>
      <c r="F49" s="298">
        <f t="shared" si="4"/>
        <v>191.03474363546863</v>
      </c>
      <c r="G49" s="298">
        <f t="shared" si="4"/>
        <v>193.99123002867577</v>
      </c>
      <c r="H49" s="298">
        <f t="shared" si="4"/>
        <v>197.30953648048086</v>
      </c>
      <c r="I49" s="298">
        <f t="shared" si="4"/>
        <v>200.8743365203741</v>
      </c>
      <c r="J49" s="298">
        <f t="shared" si="4"/>
        <v>204.61793183197045</v>
      </c>
      <c r="K49" s="298">
        <f t="shared" si="4"/>
        <v>207.22618795733194</v>
      </c>
      <c r="L49" s="298">
        <f t="shared" si="4"/>
        <v>209.23379145086534</v>
      </c>
      <c r="M49" s="298">
        <f t="shared" si="5"/>
        <v>211.0095633331284</v>
      </c>
      <c r="N49" s="298">
        <f t="shared" si="6"/>
        <v>212.3615162763287</v>
      </c>
    </row>
    <row r="50" spans="1:16" ht="13.15">
      <c r="B50" s="354" t="str">
        <f t="shared" si="3"/>
        <v>55-59</v>
      </c>
      <c r="C50" s="298">
        <f t="shared" si="3"/>
        <v>110.73694147169614</v>
      </c>
      <c r="D50" s="298">
        <f t="shared" si="4"/>
        <v>101.17313685747619</v>
      </c>
      <c r="E50" s="298">
        <f t="shared" si="4"/>
        <v>95.884418619923323</v>
      </c>
      <c r="F50" s="298">
        <f t="shared" si="4"/>
        <v>92.976074702870065</v>
      </c>
      <c r="G50" s="298">
        <f t="shared" si="4"/>
        <v>91.411503731293976</v>
      </c>
      <c r="H50" s="298">
        <f t="shared" si="4"/>
        <v>91.096092964793115</v>
      </c>
      <c r="I50" s="298">
        <f t="shared" si="4"/>
        <v>91.641135747792191</v>
      </c>
      <c r="J50" s="298">
        <f t="shared" si="4"/>
        <v>92.797495558816351</v>
      </c>
      <c r="K50" s="298">
        <f t="shared" si="4"/>
        <v>93.62207284596137</v>
      </c>
      <c r="L50" s="298">
        <f t="shared" si="4"/>
        <v>94.41380689691286</v>
      </c>
      <c r="M50" s="298">
        <f t="shared" si="5"/>
        <v>95.325916456191379</v>
      </c>
      <c r="N50" s="298">
        <f t="shared" si="6"/>
        <v>96.157463208712045</v>
      </c>
    </row>
    <row r="51" spans="1:16" ht="13.15">
      <c r="B51" s="354" t="str">
        <f t="shared" si="3"/>
        <v>60-64</v>
      </c>
      <c r="C51" s="298">
        <f t="shared" si="3"/>
        <v>28.661678229878014</v>
      </c>
      <c r="D51" s="298">
        <f t="shared" si="4"/>
        <v>33.010079560449142</v>
      </c>
      <c r="E51" s="298">
        <f t="shared" si="4"/>
        <v>34.175752357110952</v>
      </c>
      <c r="F51" s="298">
        <f t="shared" si="4"/>
        <v>34.021407511938058</v>
      </c>
      <c r="G51" s="298">
        <f t="shared" si="4"/>
        <v>33.413884653951229</v>
      </c>
      <c r="H51" s="298">
        <f t="shared" si="4"/>
        <v>32.980737588721716</v>
      </c>
      <c r="I51" s="298">
        <f t="shared" si="4"/>
        <v>32.829981985673143</v>
      </c>
      <c r="J51" s="298">
        <f t="shared" si="4"/>
        <v>32.968839927225687</v>
      </c>
      <c r="K51" s="298">
        <f t="shared" si="4"/>
        <v>32.971846528440018</v>
      </c>
      <c r="L51" s="298">
        <f t="shared" si="4"/>
        <v>33.031354721068723</v>
      </c>
      <c r="M51" s="298">
        <f t="shared" si="5"/>
        <v>33.233281970316639</v>
      </c>
      <c r="N51" s="298">
        <f t="shared" si="6"/>
        <v>33.466133220101696</v>
      </c>
    </row>
    <row r="52" spans="1:16" ht="13.15">
      <c r="B52" s="354" t="str">
        <f t="shared" si="3"/>
        <v>65 plus</v>
      </c>
      <c r="C52" s="298">
        <f t="shared" si="3"/>
        <v>5</v>
      </c>
      <c r="D52" s="298">
        <f t="shared" si="4"/>
        <v>7.4551317991544206</v>
      </c>
      <c r="E52" s="298">
        <f t="shared" si="4"/>
        <v>9.48982547573749</v>
      </c>
      <c r="F52" s="298">
        <f t="shared" si="4"/>
        <v>10.826858726128272</v>
      </c>
      <c r="G52" s="298">
        <f t="shared" si="4"/>
        <v>11.563739893889595</v>
      </c>
      <c r="H52" s="298">
        <f t="shared" si="4"/>
        <v>11.960891734247479</v>
      </c>
      <c r="I52" s="298">
        <f t="shared" si="4"/>
        <v>12.183460755565342</v>
      </c>
      <c r="J52" s="298">
        <f t="shared" si="4"/>
        <v>12.343780841288748</v>
      </c>
      <c r="K52" s="298">
        <f t="shared" si="4"/>
        <v>12.388065128646566</v>
      </c>
      <c r="L52" s="298">
        <f t="shared" si="4"/>
        <v>12.399380825132017</v>
      </c>
      <c r="M52" s="298">
        <f t="shared" si="5"/>
        <v>12.433699407067863</v>
      </c>
      <c r="N52" s="298">
        <f t="shared" si="6"/>
        <v>12.480430271301323</v>
      </c>
    </row>
    <row r="53" spans="1:16" ht="13.15">
      <c r="B53" s="354" t="str">
        <f t="shared" si="3"/>
        <v>Total</v>
      </c>
      <c r="C53" s="298">
        <f t="shared" si="3"/>
        <v>2108.1068487231341</v>
      </c>
      <c r="D53" s="298">
        <f t="shared" si="4"/>
        <v>2115.6042027198091</v>
      </c>
      <c r="E53" s="298">
        <f t="shared" si="4"/>
        <v>2130.2566559633096</v>
      </c>
      <c r="F53" s="298">
        <f t="shared" si="4"/>
        <v>2138.3540581916973</v>
      </c>
      <c r="G53" s="298">
        <f t="shared" si="4"/>
        <v>2136.06206026974</v>
      </c>
      <c r="H53" s="298">
        <f t="shared" si="4"/>
        <v>2139.5173249485392</v>
      </c>
      <c r="I53" s="298">
        <f t="shared" si="4"/>
        <v>2149.7541377544635</v>
      </c>
      <c r="J53" s="298">
        <f t="shared" si="4"/>
        <v>2167.8187743657822</v>
      </c>
      <c r="K53" s="298">
        <f t="shared" si="4"/>
        <v>2169.3870407115292</v>
      </c>
      <c r="L53" s="298">
        <f t="shared" si="4"/>
        <v>2167.1166308571196</v>
      </c>
      <c r="M53" s="298">
        <f t="shared" si="5"/>
        <v>2168.8757664350533</v>
      </c>
      <c r="N53" s="298">
        <f t="shared" si="6"/>
        <v>2170.4611738145095</v>
      </c>
    </row>
    <row r="54" spans="1:16">
      <c r="A54" s="300">
        <f>SUM(C54:N54)</f>
        <v>0</v>
      </c>
      <c r="C54" s="300">
        <f>SUM(C43:C52)-C53</f>
        <v>0</v>
      </c>
      <c r="D54" s="300">
        <f t="shared" ref="D54:N54" si="7">SUM(D43:D52)-D53</f>
        <v>0</v>
      </c>
      <c r="E54" s="300">
        <f t="shared" si="7"/>
        <v>0</v>
      </c>
      <c r="F54" s="300">
        <f t="shared" si="7"/>
        <v>0</v>
      </c>
      <c r="G54" s="300">
        <f t="shared" si="7"/>
        <v>0</v>
      </c>
      <c r="H54" s="300">
        <f t="shared" si="7"/>
        <v>0</v>
      </c>
      <c r="I54" s="300">
        <f t="shared" si="7"/>
        <v>0</v>
      </c>
      <c r="J54" s="300">
        <f t="shared" si="7"/>
        <v>0</v>
      </c>
      <c r="K54" s="300">
        <f t="shared" si="7"/>
        <v>0</v>
      </c>
      <c r="L54" s="300">
        <f t="shared" si="7"/>
        <v>0</v>
      </c>
      <c r="M54" s="300">
        <f t="shared" si="7"/>
        <v>0</v>
      </c>
      <c r="N54" s="300">
        <f t="shared" si="7"/>
        <v>0</v>
      </c>
    </row>
    <row r="56" spans="1:16" ht="13.15">
      <c r="B56" s="332" t="s">
        <v>47</v>
      </c>
      <c r="H56" s="316"/>
    </row>
    <row r="57" spans="1:16">
      <c r="H57" s="316"/>
    </row>
    <row r="58" spans="1:16" ht="13.15">
      <c r="B58" s="329" t="str">
        <f t="shared" ref="B58:B69" si="8">B42</f>
        <v>Age group</v>
      </c>
      <c r="C58" s="329" t="str">
        <f t="shared" ref="C58:N58" si="9">C42</f>
        <v>2018/19</v>
      </c>
      <c r="D58" s="329" t="str">
        <f t="shared" si="9"/>
        <v>2019/20</v>
      </c>
      <c r="E58" s="329" t="str">
        <f t="shared" si="9"/>
        <v>2020/21</v>
      </c>
      <c r="F58" s="329" t="str">
        <f t="shared" si="9"/>
        <v>2021/22</v>
      </c>
      <c r="G58" s="329" t="str">
        <f t="shared" si="9"/>
        <v>2022/23</v>
      </c>
      <c r="H58" s="329" t="str">
        <f t="shared" si="9"/>
        <v>2023/24</v>
      </c>
      <c r="I58" s="329" t="str">
        <f t="shared" si="9"/>
        <v>2024/25</v>
      </c>
      <c r="J58" s="329" t="str">
        <f t="shared" si="9"/>
        <v>2025/26</v>
      </c>
      <c r="K58" s="329" t="str">
        <f t="shared" si="9"/>
        <v>2026/27</v>
      </c>
      <c r="L58" s="329" t="str">
        <f t="shared" si="9"/>
        <v>2027/28</v>
      </c>
      <c r="M58" s="329" t="str">
        <f t="shared" si="9"/>
        <v>2028/29</v>
      </c>
      <c r="N58" s="329" t="str">
        <f t="shared" si="9"/>
        <v>2029/30</v>
      </c>
    </row>
    <row r="59" spans="1:16" ht="13.15">
      <c r="B59" s="329" t="str">
        <f t="shared" si="8"/>
        <v>20-24</v>
      </c>
      <c r="C59" s="298">
        <f t="shared" ref="C59:C69" si="10">D21</f>
        <v>119.24986009717746</v>
      </c>
      <c r="D59" s="298">
        <f>C356</f>
        <v>154.31098226863762</v>
      </c>
      <c r="E59" s="298">
        <f t="shared" ref="E59:L59" si="11">D356</f>
        <v>181.62879965096471</v>
      </c>
      <c r="F59" s="298">
        <f t="shared" si="11"/>
        <v>198.77113749960574</v>
      </c>
      <c r="G59" s="298">
        <f t="shared" si="11"/>
        <v>207.83236640728518</v>
      </c>
      <c r="H59" s="298">
        <f t="shared" si="11"/>
        <v>216.14014659397515</v>
      </c>
      <c r="I59" s="298">
        <f t="shared" si="11"/>
        <v>224.46434672789223</v>
      </c>
      <c r="J59" s="298">
        <f t="shared" si="11"/>
        <v>233.37775279921658</v>
      </c>
      <c r="K59" s="298">
        <f t="shared" si="11"/>
        <v>234.99455375763864</v>
      </c>
      <c r="L59" s="298">
        <f t="shared" si="11"/>
        <v>235.07255447945232</v>
      </c>
      <c r="M59" s="298">
        <f>L356</f>
        <v>236.51468905845729</v>
      </c>
      <c r="N59" s="298">
        <f>M356</f>
        <v>237.66299631514065</v>
      </c>
      <c r="O59" s="318"/>
      <c r="P59" s="318"/>
    </row>
    <row r="60" spans="1:16" ht="13.15">
      <c r="B60" s="329" t="str">
        <f t="shared" si="8"/>
        <v>25-29</v>
      </c>
      <c r="C60" s="298">
        <f t="shared" si="10"/>
        <v>448.13971625721791</v>
      </c>
      <c r="D60" s="298">
        <f t="shared" ref="D60:K69" si="12">C357</f>
        <v>419.09055397286011</v>
      </c>
      <c r="E60" s="298">
        <f t="shared" si="12"/>
        <v>407.0469797608846</v>
      </c>
      <c r="F60" s="298">
        <f t="shared" si="12"/>
        <v>400.3670522524406</v>
      </c>
      <c r="G60" s="298">
        <f t="shared" si="12"/>
        <v>395.4190978968789</v>
      </c>
      <c r="H60" s="298">
        <f t="shared" si="12"/>
        <v>395.50800974948544</v>
      </c>
      <c r="I60" s="298">
        <f t="shared" si="12"/>
        <v>399.66083880825516</v>
      </c>
      <c r="J60" s="298">
        <f t="shared" si="12"/>
        <v>407.34810332309843</v>
      </c>
      <c r="K60" s="298">
        <f t="shared" si="12"/>
        <v>409.64587447464874</v>
      </c>
      <c r="L60" s="298">
        <f t="shared" ref="L60:L69" si="13">K357</f>
        <v>410.48919974742557</v>
      </c>
      <c r="M60" s="298">
        <f t="shared" ref="M60:M69" si="14">L357</f>
        <v>412.5581332513849</v>
      </c>
      <c r="N60" s="298">
        <f t="shared" ref="N60:N69" si="15">M357</f>
        <v>414.44954233216129</v>
      </c>
      <c r="O60" s="318"/>
      <c r="P60" s="318"/>
    </row>
    <row r="61" spans="1:16" ht="13.15">
      <c r="B61" s="329" t="str">
        <f t="shared" si="8"/>
        <v>30-34</v>
      </c>
      <c r="C61" s="298">
        <f t="shared" si="10"/>
        <v>554.36570084890161</v>
      </c>
      <c r="D61" s="298">
        <f t="shared" si="12"/>
        <v>524.43156835760647</v>
      </c>
      <c r="E61" s="298">
        <f t="shared" si="12"/>
        <v>498.45480498894136</v>
      </c>
      <c r="F61" s="298">
        <f t="shared" si="12"/>
        <v>474.89430818914735</v>
      </c>
      <c r="G61" s="298">
        <f t="shared" si="12"/>
        <v>454.7432500986327</v>
      </c>
      <c r="H61" s="298">
        <f t="shared" si="12"/>
        <v>440.11240158868202</v>
      </c>
      <c r="I61" s="298">
        <f t="shared" si="12"/>
        <v>430.71189607734937</v>
      </c>
      <c r="J61" s="298">
        <f t="shared" si="12"/>
        <v>426.16854240238069</v>
      </c>
      <c r="K61" s="298">
        <f t="shared" si="12"/>
        <v>421.87970358983455</v>
      </c>
      <c r="L61" s="298">
        <f t="shared" si="13"/>
        <v>418.62623439032745</v>
      </c>
      <c r="M61" s="298">
        <f t="shared" si="14"/>
        <v>417.11257646446921</v>
      </c>
      <c r="N61" s="298">
        <f t="shared" si="15"/>
        <v>416.45359828789753</v>
      </c>
      <c r="O61" s="318"/>
      <c r="P61" s="318"/>
    </row>
    <row r="62" spans="1:16" ht="13.15">
      <c r="B62" s="329" t="str">
        <f t="shared" si="8"/>
        <v>35-39</v>
      </c>
      <c r="C62" s="298">
        <f t="shared" si="10"/>
        <v>522.17900851971478</v>
      </c>
      <c r="D62" s="298">
        <f t="shared" si="12"/>
        <v>512.97757127184309</v>
      </c>
      <c r="E62" s="298">
        <f t="shared" si="12"/>
        <v>501.67196022467658</v>
      </c>
      <c r="F62" s="298">
        <f t="shared" si="12"/>
        <v>486.47229574210724</v>
      </c>
      <c r="G62" s="298">
        <f t="shared" si="12"/>
        <v>469.66096559355111</v>
      </c>
      <c r="H62" s="298">
        <f t="shared" si="12"/>
        <v>454.38321486560187</v>
      </c>
      <c r="I62" s="298">
        <f t="shared" si="12"/>
        <v>441.44978543339221</v>
      </c>
      <c r="J62" s="298">
        <f t="shared" si="12"/>
        <v>431.41398603672548</v>
      </c>
      <c r="K62" s="298">
        <f t="shared" si="12"/>
        <v>421.45041275092802</v>
      </c>
      <c r="L62" s="298">
        <f t="shared" si="13"/>
        <v>412.95622853210813</v>
      </c>
      <c r="M62" s="298">
        <f t="shared" si="14"/>
        <v>406.66223411354338</v>
      </c>
      <c r="N62" s="298">
        <f t="shared" si="15"/>
        <v>401.82208033123464</v>
      </c>
      <c r="O62" s="318"/>
      <c r="P62" s="318"/>
    </row>
    <row r="63" spans="1:16" ht="13.15">
      <c r="B63" s="329" t="str">
        <f t="shared" si="8"/>
        <v>40-44</v>
      </c>
      <c r="C63" s="298">
        <f t="shared" si="10"/>
        <v>456.18263937536034</v>
      </c>
      <c r="D63" s="298">
        <f t="shared" si="12"/>
        <v>453.60605101484958</v>
      </c>
      <c r="E63" s="298">
        <f t="shared" si="12"/>
        <v>450.83409197638008</v>
      </c>
      <c r="F63" s="298">
        <f t="shared" si="12"/>
        <v>444.8239744169162</v>
      </c>
      <c r="G63" s="298">
        <f t="shared" si="12"/>
        <v>436.48953938053853</v>
      </c>
      <c r="H63" s="298">
        <f t="shared" si="12"/>
        <v>427.9266259027562</v>
      </c>
      <c r="I63" s="298">
        <f t="shared" si="12"/>
        <v>419.65111143018453</v>
      </c>
      <c r="J63" s="298">
        <f t="shared" si="12"/>
        <v>412.19926193815706</v>
      </c>
      <c r="K63" s="298">
        <f t="shared" si="12"/>
        <v>403.42435000324906</v>
      </c>
      <c r="L63" s="298">
        <f t="shared" si="13"/>
        <v>394.83756390183657</v>
      </c>
      <c r="M63" s="298">
        <f t="shared" si="14"/>
        <v>387.43674789407214</v>
      </c>
      <c r="N63" s="298">
        <f t="shared" si="15"/>
        <v>380.90806059231721</v>
      </c>
      <c r="O63" s="318"/>
      <c r="P63" s="318"/>
    </row>
    <row r="64" spans="1:16" ht="13.15">
      <c r="B64" s="329" t="str">
        <f t="shared" si="8"/>
        <v>45-49</v>
      </c>
      <c r="C64" s="298">
        <f t="shared" si="10"/>
        <v>296.41416659336227</v>
      </c>
      <c r="D64" s="298">
        <f t="shared" si="12"/>
        <v>318.69875908092996</v>
      </c>
      <c r="E64" s="298">
        <f t="shared" si="12"/>
        <v>335.19233397343817</v>
      </c>
      <c r="F64" s="298">
        <f t="shared" si="12"/>
        <v>345.16040885835832</v>
      </c>
      <c r="G64" s="298">
        <f t="shared" si="12"/>
        <v>350.34509869495349</v>
      </c>
      <c r="H64" s="298">
        <f t="shared" si="12"/>
        <v>353.1255800487105</v>
      </c>
      <c r="I64" s="298">
        <f t="shared" si="12"/>
        <v>354.26398251831625</v>
      </c>
      <c r="J64" s="298">
        <f t="shared" si="12"/>
        <v>354.41693184521694</v>
      </c>
      <c r="K64" s="298">
        <f t="shared" si="12"/>
        <v>351.91409167040854</v>
      </c>
      <c r="L64" s="298">
        <f t="shared" si="13"/>
        <v>348.21179465402037</v>
      </c>
      <c r="M64" s="298">
        <f t="shared" si="14"/>
        <v>344.33395775802524</v>
      </c>
      <c r="N64" s="298">
        <f t="shared" si="15"/>
        <v>340.2047343436526</v>
      </c>
      <c r="O64" s="318"/>
      <c r="P64" s="318"/>
    </row>
    <row r="65" spans="1:16" ht="13.15">
      <c r="B65" s="329" t="str">
        <f t="shared" si="8"/>
        <v>50-54</v>
      </c>
      <c r="C65" s="298">
        <f t="shared" si="10"/>
        <v>167.08340285898564</v>
      </c>
      <c r="D65" s="298">
        <f t="shared" si="12"/>
        <v>184.26656527572612</v>
      </c>
      <c r="E65" s="298">
        <f t="shared" si="12"/>
        <v>200.84054101255379</v>
      </c>
      <c r="F65" s="298">
        <f t="shared" si="12"/>
        <v>214.36234896433578</v>
      </c>
      <c r="G65" s="298">
        <f t="shared" si="12"/>
        <v>224.91169752975949</v>
      </c>
      <c r="H65" s="298">
        <f t="shared" si="12"/>
        <v>233.62426251185821</v>
      </c>
      <c r="I65" s="298">
        <f t="shared" si="12"/>
        <v>240.73251471492591</v>
      </c>
      <c r="J65" s="298">
        <f t="shared" si="12"/>
        <v>246.54007433399116</v>
      </c>
      <c r="K65" s="298">
        <f t="shared" si="12"/>
        <v>249.72021412351302</v>
      </c>
      <c r="L65" s="298">
        <f t="shared" si="13"/>
        <v>251.30412448542137</v>
      </c>
      <c r="M65" s="298">
        <f t="shared" si="14"/>
        <v>252.04391415824074</v>
      </c>
      <c r="N65" s="298">
        <f t="shared" si="15"/>
        <v>251.90939241966134</v>
      </c>
      <c r="O65" s="318"/>
      <c r="P65" s="318"/>
    </row>
    <row r="66" spans="1:16" ht="13.15">
      <c r="B66" s="329" t="str">
        <f t="shared" si="8"/>
        <v>55-59</v>
      </c>
      <c r="C66" s="298">
        <f t="shared" si="10"/>
        <v>113.45691547161499</v>
      </c>
      <c r="D66" s="298">
        <f t="shared" si="12"/>
        <v>103.42062801596533</v>
      </c>
      <c r="E66" s="298">
        <f t="shared" si="12"/>
        <v>100.21871273352359</v>
      </c>
      <c r="F66" s="298">
        <f t="shared" si="12"/>
        <v>100.35980273202873</v>
      </c>
      <c r="G66" s="298">
        <f t="shared" si="12"/>
        <v>102.11526167780295</v>
      </c>
      <c r="H66" s="298">
        <f t="shared" si="12"/>
        <v>105.02840559740193</v>
      </c>
      <c r="I66" s="298">
        <f t="shared" si="12"/>
        <v>108.43363298309816</v>
      </c>
      <c r="J66" s="298">
        <f t="shared" si="12"/>
        <v>111.96448960489494</v>
      </c>
      <c r="K66" s="298">
        <f t="shared" si="12"/>
        <v>114.4372614678721</v>
      </c>
      <c r="L66" s="298">
        <f t="shared" si="13"/>
        <v>116.30065006271734</v>
      </c>
      <c r="M66" s="298">
        <f t="shared" si="14"/>
        <v>117.84635908869728</v>
      </c>
      <c r="N66" s="298">
        <f t="shared" si="15"/>
        <v>118.91765519053217</v>
      </c>
      <c r="O66" s="318"/>
      <c r="P66" s="318"/>
    </row>
    <row r="67" spans="1:16" ht="13.15">
      <c r="B67" s="329" t="str">
        <f t="shared" si="8"/>
        <v>60-64</v>
      </c>
      <c r="C67" s="298">
        <f t="shared" si="10"/>
        <v>34.993665497485352</v>
      </c>
      <c r="D67" s="298">
        <f t="shared" si="12"/>
        <v>37.110559571922671</v>
      </c>
      <c r="E67" s="298">
        <f t="shared" si="12"/>
        <v>37.063586050883657</v>
      </c>
      <c r="F67" s="298">
        <f t="shared" si="12"/>
        <v>36.432364664711436</v>
      </c>
      <c r="G67" s="298">
        <f t="shared" si="12"/>
        <v>35.931318751724021</v>
      </c>
      <c r="H67" s="298">
        <f t="shared" si="12"/>
        <v>36.018550050057492</v>
      </c>
      <c r="I67" s="298">
        <f t="shared" si="12"/>
        <v>36.592186143987725</v>
      </c>
      <c r="J67" s="298">
        <f t="shared" si="12"/>
        <v>37.515773370932685</v>
      </c>
      <c r="K67" s="298">
        <f t="shared" si="12"/>
        <v>38.161596301909761</v>
      </c>
      <c r="L67" s="298">
        <f t="shared" si="13"/>
        <v>38.748568336545596</v>
      </c>
      <c r="M67" s="298">
        <f t="shared" si="14"/>
        <v>39.377090326849284</v>
      </c>
      <c r="N67" s="298">
        <f t="shared" si="15"/>
        <v>39.908988939754124</v>
      </c>
      <c r="O67" s="318"/>
      <c r="P67" s="318"/>
    </row>
    <row r="68" spans="1:16" ht="13.15">
      <c r="B68" s="329" t="str">
        <f t="shared" si="8"/>
        <v>65 plus</v>
      </c>
      <c r="C68" s="298">
        <f t="shared" si="10"/>
        <v>0</v>
      </c>
      <c r="D68" s="298">
        <f t="shared" si="12"/>
        <v>5.8630114883068689</v>
      </c>
      <c r="E68" s="298">
        <f t="shared" si="12"/>
        <v>9.9871792060976503</v>
      </c>
      <c r="F68" s="298">
        <f t="shared" si="12"/>
        <v>12.579716098125884</v>
      </c>
      <c r="G68" s="298">
        <f t="shared" si="12"/>
        <v>14.108957916855765</v>
      </c>
      <c r="H68" s="298">
        <f t="shared" si="12"/>
        <v>15.067807316860442</v>
      </c>
      <c r="I68" s="298">
        <f t="shared" si="12"/>
        <v>15.744840715451961</v>
      </c>
      <c r="J68" s="298">
        <f t="shared" si="12"/>
        <v>16.313727664162624</v>
      </c>
      <c r="K68" s="298">
        <f t="shared" si="12"/>
        <v>16.71204717465233</v>
      </c>
      <c r="L68" s="298">
        <f t="shared" si="13"/>
        <v>17.03239865172074</v>
      </c>
      <c r="M68" s="298">
        <f t="shared" si="14"/>
        <v>17.341133772498758</v>
      </c>
      <c r="N68" s="298">
        <f t="shared" si="15"/>
        <v>17.624025685053955</v>
      </c>
      <c r="O68" s="318"/>
      <c r="P68" s="318"/>
    </row>
    <row r="69" spans="1:16" ht="13.15">
      <c r="B69" s="329" t="str">
        <f t="shared" si="8"/>
        <v>Total</v>
      </c>
      <c r="C69" s="298">
        <f t="shared" si="10"/>
        <v>2712.0650755198203</v>
      </c>
      <c r="D69" s="298">
        <f t="shared" si="12"/>
        <v>2713.7762503186473</v>
      </c>
      <c r="E69" s="298">
        <f t="shared" si="12"/>
        <v>2722.9389895783443</v>
      </c>
      <c r="F69" s="298">
        <f t="shared" si="12"/>
        <v>2714.2234094177775</v>
      </c>
      <c r="G69" s="298">
        <f t="shared" si="12"/>
        <v>2691.5575539479819</v>
      </c>
      <c r="H69" s="298">
        <f t="shared" si="12"/>
        <v>2676.93500422539</v>
      </c>
      <c r="I69" s="298">
        <f t="shared" si="12"/>
        <v>2671.7051355528538</v>
      </c>
      <c r="J69" s="298">
        <f t="shared" si="12"/>
        <v>2677.2586433187762</v>
      </c>
      <c r="K69" s="298">
        <f t="shared" si="12"/>
        <v>2662.3401053146554</v>
      </c>
      <c r="L69" s="298">
        <f t="shared" si="13"/>
        <v>2643.5793172415752</v>
      </c>
      <c r="M69" s="298">
        <f t="shared" si="14"/>
        <v>2631.2268358862375</v>
      </c>
      <c r="N69" s="298">
        <f t="shared" si="15"/>
        <v>2619.8610744374055</v>
      </c>
      <c r="O69" s="318"/>
      <c r="P69" s="318"/>
    </row>
    <row r="70" spans="1:16">
      <c r="A70" s="300">
        <f>SUM(C70:N70)</f>
        <v>0</v>
      </c>
      <c r="C70" s="300">
        <f>SUM(C59:C68)-C69</f>
        <v>0</v>
      </c>
      <c r="D70" s="300">
        <f t="shared" ref="D70:N70" si="16">SUM(D59:D68)-D69</f>
        <v>0</v>
      </c>
      <c r="E70" s="300">
        <f t="shared" si="16"/>
        <v>0</v>
      </c>
      <c r="F70" s="300">
        <f t="shared" si="16"/>
        <v>0</v>
      </c>
      <c r="G70" s="300">
        <f t="shared" si="16"/>
        <v>0</v>
      </c>
      <c r="H70" s="300">
        <f t="shared" si="16"/>
        <v>0</v>
      </c>
      <c r="I70" s="300">
        <f t="shared" si="16"/>
        <v>0</v>
      </c>
      <c r="J70" s="300">
        <f t="shared" si="16"/>
        <v>0</v>
      </c>
      <c r="K70" s="300">
        <f t="shared" si="16"/>
        <v>0</v>
      </c>
      <c r="L70" s="300">
        <f t="shared" si="16"/>
        <v>0</v>
      </c>
      <c r="M70" s="300">
        <f t="shared" si="16"/>
        <v>0</v>
      </c>
      <c r="N70" s="300">
        <f t="shared" si="16"/>
        <v>0</v>
      </c>
    </row>
    <row r="72" spans="1:16" ht="15">
      <c r="B72" s="331" t="s">
        <v>162</v>
      </c>
      <c r="H72" s="316"/>
    </row>
    <row r="73" spans="1:16">
      <c r="H73" s="316"/>
    </row>
    <row r="74" spans="1:16" ht="13.15">
      <c r="B74" s="332" t="s">
        <v>46</v>
      </c>
      <c r="C74" s="254" t="s">
        <v>449</v>
      </c>
      <c r="H74" s="316"/>
    </row>
    <row r="75" spans="1:16">
      <c r="H75" s="316"/>
    </row>
    <row r="76" spans="1:16" ht="13.15">
      <c r="B76" s="329" t="str">
        <f t="shared" ref="B76:B87" si="17">B42</f>
        <v>Age group</v>
      </c>
      <c r="C76" s="329" t="str">
        <f t="shared" ref="C76:N76" si="18">C42</f>
        <v>2018/19</v>
      </c>
      <c r="D76" s="329" t="str">
        <f t="shared" si="18"/>
        <v>2019/20</v>
      </c>
      <c r="E76" s="329" t="str">
        <f t="shared" si="18"/>
        <v>2020/21</v>
      </c>
      <c r="F76" s="329" t="str">
        <f t="shared" si="18"/>
        <v>2021/22</v>
      </c>
      <c r="G76" s="329" t="str">
        <f t="shared" si="18"/>
        <v>2022/23</v>
      </c>
      <c r="H76" s="329" t="str">
        <f t="shared" si="18"/>
        <v>2023/24</v>
      </c>
      <c r="I76" s="329" t="str">
        <f t="shared" si="18"/>
        <v>2024/25</v>
      </c>
      <c r="J76" s="329" t="str">
        <f t="shared" si="18"/>
        <v>2025/26</v>
      </c>
      <c r="K76" s="329" t="str">
        <f t="shared" si="18"/>
        <v>2026/27</v>
      </c>
      <c r="L76" s="329" t="str">
        <f t="shared" si="18"/>
        <v>2027/28</v>
      </c>
      <c r="M76" s="329" t="str">
        <f t="shared" si="18"/>
        <v>2028/29</v>
      </c>
      <c r="N76" s="329" t="str">
        <f t="shared" si="18"/>
        <v>2029/30</v>
      </c>
    </row>
    <row r="77" spans="1:16" ht="13.15">
      <c r="B77" s="329" t="str">
        <f t="shared" si="17"/>
        <v>20-24</v>
      </c>
      <c r="C77" s="444">
        <f>C43-(0.2*C43)</f>
        <v>59.998626476445224</v>
      </c>
      <c r="D77" s="444">
        <f>D43-(0.2*D43)</f>
        <v>86.3588812734409</v>
      </c>
      <c r="E77" s="444">
        <f t="shared" ref="E77:N77" si="19">E43-(0.2*E43)</f>
        <v>106.79193243332149</v>
      </c>
      <c r="F77" s="444">
        <f t="shared" si="19"/>
        <v>120.44190392151764</v>
      </c>
      <c r="G77" s="444">
        <f t="shared" si="19"/>
        <v>128.37685417057497</v>
      </c>
      <c r="H77" s="444">
        <f t="shared" si="19"/>
        <v>135.24945778125885</v>
      </c>
      <c r="I77" s="444">
        <f t="shared" si="19"/>
        <v>141.70288774183504</v>
      </c>
      <c r="J77" s="444">
        <f t="shared" si="19"/>
        <v>148.21617107867314</v>
      </c>
      <c r="K77" s="444">
        <f t="shared" si="19"/>
        <v>149.97730653556877</v>
      </c>
      <c r="L77" s="444">
        <f t="shared" si="19"/>
        <v>150.57689729625514</v>
      </c>
      <c r="M77" s="444">
        <f t="shared" si="19"/>
        <v>151.86780409245497</v>
      </c>
      <c r="N77" s="444">
        <f t="shared" si="19"/>
        <v>152.873476954398</v>
      </c>
    </row>
    <row r="78" spans="1:16" ht="13.15">
      <c r="B78" s="329" t="str">
        <f t="shared" si="17"/>
        <v>25-29</v>
      </c>
      <c r="C78" s="444">
        <f t="shared" ref="C78:C85" si="20">C44+(0.2*C43)-(0.2*C44)</f>
        <v>302.52810815053283</v>
      </c>
      <c r="D78" s="444">
        <f t="shared" ref="D78:N78" si="21">D44+(0.2*D43)-(0.2*D44)</f>
        <v>285.82848850711923</v>
      </c>
      <c r="E78" s="444">
        <f t="shared" si="21"/>
        <v>280.62974648286109</v>
      </c>
      <c r="F78" s="444">
        <f t="shared" si="21"/>
        <v>279.29869301329563</v>
      </c>
      <c r="G78" s="444">
        <f t="shared" si="21"/>
        <v>278.39947069006962</v>
      </c>
      <c r="H78" s="444">
        <f t="shared" si="21"/>
        <v>280.72445990598391</v>
      </c>
      <c r="I78" s="444">
        <f t="shared" si="21"/>
        <v>285.63208378602008</v>
      </c>
      <c r="J78" s="444">
        <f t="shared" si="21"/>
        <v>292.79834363630232</v>
      </c>
      <c r="K78" s="444">
        <f t="shared" si="21"/>
        <v>295.40958831893647</v>
      </c>
      <c r="L78" s="444">
        <f t="shared" si="21"/>
        <v>296.76263505935742</v>
      </c>
      <c r="M78" s="444">
        <f t="shared" si="21"/>
        <v>298.96438411676763</v>
      </c>
      <c r="N78" s="444">
        <f t="shared" si="21"/>
        <v>300.89648660094247</v>
      </c>
    </row>
    <row r="79" spans="1:16" ht="13.15">
      <c r="B79" s="329" t="str">
        <f t="shared" si="17"/>
        <v>30-34</v>
      </c>
      <c r="C79" s="444">
        <f t="shared" si="20"/>
        <v>404.92292936409552</v>
      </c>
      <c r="D79" s="444">
        <f t="shared" ref="D79:N79" si="22">D45+(0.2*D44)-(0.2*D45)</f>
        <v>389.67720362715636</v>
      </c>
      <c r="E79" s="444">
        <f t="shared" si="22"/>
        <v>376.68679595839126</v>
      </c>
      <c r="F79" s="444">
        <f t="shared" si="22"/>
        <v>365.35298687304601</v>
      </c>
      <c r="G79" s="444">
        <f t="shared" si="22"/>
        <v>355.22965356634631</v>
      </c>
      <c r="H79" s="444">
        <f t="shared" si="22"/>
        <v>348.45998979910615</v>
      </c>
      <c r="I79" s="444">
        <f t="shared" si="22"/>
        <v>345.03252222948726</v>
      </c>
      <c r="J79" s="444">
        <f t="shared" si="22"/>
        <v>344.83782491207933</v>
      </c>
      <c r="K79" s="444">
        <f t="shared" si="22"/>
        <v>343.75924817775342</v>
      </c>
      <c r="L79" s="444">
        <f t="shared" si="22"/>
        <v>342.92082946412143</v>
      </c>
      <c r="M79" s="444">
        <f t="shared" si="22"/>
        <v>343.20698285989471</v>
      </c>
      <c r="N79" s="444">
        <f t="shared" si="22"/>
        <v>343.88297331763329</v>
      </c>
    </row>
    <row r="80" spans="1:16" ht="13.15">
      <c r="B80" s="329" t="str">
        <f t="shared" si="17"/>
        <v>35-39</v>
      </c>
      <c r="C80" s="444">
        <f t="shared" si="20"/>
        <v>386.75170306184356</v>
      </c>
      <c r="D80" s="444">
        <f t="shared" ref="D80:N80" si="23">D46+(0.2*D45)-(0.2*D46)</f>
        <v>385.43525228409226</v>
      </c>
      <c r="E80" s="444">
        <f t="shared" si="23"/>
        <v>382.58033955911833</v>
      </c>
      <c r="F80" s="444">
        <f t="shared" si="23"/>
        <v>377.56518058418118</v>
      </c>
      <c r="G80" s="444">
        <f t="shared" si="23"/>
        <v>370.74659597233614</v>
      </c>
      <c r="H80" s="444">
        <f t="shared" si="23"/>
        <v>364.39854286254536</v>
      </c>
      <c r="I80" s="444">
        <f t="shared" si="23"/>
        <v>359.19803186558136</v>
      </c>
      <c r="J80" s="444">
        <f t="shared" si="23"/>
        <v>355.65711772031011</v>
      </c>
      <c r="K80" s="444">
        <f t="shared" si="23"/>
        <v>351.51195504673228</v>
      </c>
      <c r="L80" s="444">
        <f t="shared" si="23"/>
        <v>347.88914118223425</v>
      </c>
      <c r="M80" s="444">
        <f t="shared" si="23"/>
        <v>345.47453941925983</v>
      </c>
      <c r="N80" s="444">
        <f t="shared" si="23"/>
        <v>343.77231005338513</v>
      </c>
    </row>
    <row r="81" spans="1:14" ht="13.15">
      <c r="B81" s="329" t="str">
        <f t="shared" si="17"/>
        <v>40-44</v>
      </c>
      <c r="C81" s="444">
        <f t="shared" si="20"/>
        <v>322.58971638272845</v>
      </c>
      <c r="D81" s="444">
        <f t="shared" ref="D81:N81" si="24">D47+(0.2*D46)-(0.2*D47)</f>
        <v>329.19110813248818</v>
      </c>
      <c r="E81" s="444">
        <f t="shared" si="24"/>
        <v>334.63933699682559</v>
      </c>
      <c r="F81" s="444">
        <f t="shared" si="24"/>
        <v>337.76851696295148</v>
      </c>
      <c r="G81" s="444">
        <f t="shared" si="24"/>
        <v>338.3561214038246</v>
      </c>
      <c r="H81" s="444">
        <f t="shared" si="24"/>
        <v>338.02164484780235</v>
      </c>
      <c r="I81" s="444">
        <f t="shared" si="24"/>
        <v>337.231414955388</v>
      </c>
      <c r="J81" s="444">
        <f t="shared" si="24"/>
        <v>336.46550377072276</v>
      </c>
      <c r="K81" s="444">
        <f t="shared" si="24"/>
        <v>334.0415359497037</v>
      </c>
      <c r="L81" s="444">
        <f t="shared" si="24"/>
        <v>331.19945164505054</v>
      </c>
      <c r="M81" s="444">
        <f t="shared" si="24"/>
        <v>328.77412510316515</v>
      </c>
      <c r="N81" s="444">
        <f t="shared" si="24"/>
        <v>326.5603642430919</v>
      </c>
    </row>
    <row r="82" spans="1:14" ht="13.15">
      <c r="B82" s="329" t="str">
        <f t="shared" si="17"/>
        <v>45-49</v>
      </c>
      <c r="C82" s="444">
        <f t="shared" si="20"/>
        <v>254.94056303724673</v>
      </c>
      <c r="D82" s="444">
        <f t="shared" ref="D82:N82" si="25">D48+(0.2*D47)-(0.2*D48)</f>
        <v>262.59781989097598</v>
      </c>
      <c r="E82" s="444">
        <f t="shared" si="25"/>
        <v>270.13454758911877</v>
      </c>
      <c r="F82" s="444">
        <f t="shared" si="25"/>
        <v>276.37006468850711</v>
      </c>
      <c r="G82" s="444">
        <f t="shared" si="25"/>
        <v>280.85954523280759</v>
      </c>
      <c r="H82" s="444">
        <f t="shared" si="25"/>
        <v>284.69491463703145</v>
      </c>
      <c r="I82" s="444">
        <f t="shared" si="25"/>
        <v>287.99697399461905</v>
      </c>
      <c r="J82" s="444">
        <f t="shared" si="25"/>
        <v>290.94799125554505</v>
      </c>
      <c r="K82" s="444">
        <f t="shared" si="25"/>
        <v>291.96431608972853</v>
      </c>
      <c r="L82" s="444">
        <f t="shared" si="25"/>
        <v>292.0320235040607</v>
      </c>
      <c r="M82" s="444">
        <f t="shared" si="25"/>
        <v>291.85726783069572</v>
      </c>
      <c r="N82" s="444">
        <f t="shared" si="25"/>
        <v>291.30829708380759</v>
      </c>
    </row>
    <row r="83" spans="1:14" ht="13.15">
      <c r="B83" s="329" t="str">
        <f t="shared" si="17"/>
        <v>50-54</v>
      </c>
      <c r="C83" s="444">
        <f t="shared" si="20"/>
        <v>195.24433367020427</v>
      </c>
      <c r="D83" s="444">
        <f t="shared" ref="D83:N83" si="26">D49+(0.2*D48)-(0.2*D49)</f>
        <v>197.86834175532402</v>
      </c>
      <c r="E83" s="444">
        <f t="shared" si="26"/>
        <v>201.66977710903038</v>
      </c>
      <c r="F83" s="444">
        <f t="shared" si="26"/>
        <v>205.52542248016843</v>
      </c>
      <c r="G83" s="444">
        <f t="shared" si="26"/>
        <v>208.90644494891069</v>
      </c>
      <c r="H83" s="444">
        <f t="shared" si="26"/>
        <v>212.46868553095271</v>
      </c>
      <c r="I83" s="444">
        <f t="shared" si="26"/>
        <v>216.13077738842776</v>
      </c>
      <c r="J83" s="444">
        <f t="shared" si="26"/>
        <v>219.8621192984246</v>
      </c>
      <c r="K83" s="444">
        <f t="shared" si="26"/>
        <v>222.29586849859137</v>
      </c>
      <c r="L83" s="444">
        <f t="shared" si="26"/>
        <v>224.0443519727537</v>
      </c>
      <c r="M83" s="444">
        <f t="shared" si="26"/>
        <v>225.53585251261381</v>
      </c>
      <c r="N83" s="444">
        <f t="shared" si="26"/>
        <v>226.59093560587041</v>
      </c>
    </row>
    <row r="84" spans="1:14" ht="13.15">
      <c r="B84" s="329" t="str">
        <f t="shared" si="17"/>
        <v>55-59</v>
      </c>
      <c r="C84" s="444">
        <f t="shared" si="20"/>
        <v>125.32180205581983</v>
      </c>
      <c r="D84" s="444">
        <f t="shared" ref="D84:N84" si="27">D50+(0.2*D49)-(0.2*D50)</f>
        <v>117.94726851811367</v>
      </c>
      <c r="E84" s="444">
        <f t="shared" si="27"/>
        <v>114.2817182778094</v>
      </c>
      <c r="F84" s="444">
        <f t="shared" si="27"/>
        <v>112.58780848938977</v>
      </c>
      <c r="G84" s="444">
        <f t="shared" si="27"/>
        <v>111.92744899077034</v>
      </c>
      <c r="H84" s="444">
        <f t="shared" si="27"/>
        <v>112.33878166793066</v>
      </c>
      <c r="I84" s="444">
        <f t="shared" si="27"/>
        <v>113.48777590230858</v>
      </c>
      <c r="J84" s="444">
        <f t="shared" si="27"/>
        <v>115.16158281344718</v>
      </c>
      <c r="K84" s="444">
        <f t="shared" si="27"/>
        <v>116.34289586823547</v>
      </c>
      <c r="L84" s="444">
        <f t="shared" si="27"/>
        <v>117.37780380770337</v>
      </c>
      <c r="M84" s="444">
        <f t="shared" si="27"/>
        <v>118.46264583157878</v>
      </c>
      <c r="N84" s="444">
        <f t="shared" si="27"/>
        <v>119.39827382223537</v>
      </c>
    </row>
    <row r="85" spans="1:14" ht="13.15">
      <c r="B85" s="329" t="str">
        <f t="shared" si="17"/>
        <v>60-64</v>
      </c>
      <c r="C85" s="444">
        <f t="shared" si="20"/>
        <v>45.076730878241641</v>
      </c>
      <c r="D85" s="444">
        <f t="shared" ref="D85:N85" si="28">D51+(0.2*D50)-(0.2*D51)</f>
        <v>46.642691019854553</v>
      </c>
      <c r="E85" s="444">
        <f t="shared" si="28"/>
        <v>46.517485609673429</v>
      </c>
      <c r="F85" s="444">
        <f t="shared" si="28"/>
        <v>45.812340950124465</v>
      </c>
      <c r="G85" s="444">
        <f t="shared" si="28"/>
        <v>45.01340846941978</v>
      </c>
      <c r="H85" s="444">
        <f t="shared" si="28"/>
        <v>44.603808663935993</v>
      </c>
      <c r="I85" s="444">
        <f t="shared" si="28"/>
        <v>44.592212738096961</v>
      </c>
      <c r="J85" s="444">
        <f t="shared" si="28"/>
        <v>44.93457105354382</v>
      </c>
      <c r="K85" s="444">
        <f t="shared" si="28"/>
        <v>45.101891791944283</v>
      </c>
      <c r="L85" s="444">
        <f t="shared" si="28"/>
        <v>45.307845156237548</v>
      </c>
      <c r="M85" s="444">
        <f t="shared" si="28"/>
        <v>45.651808867491589</v>
      </c>
      <c r="N85" s="444">
        <f t="shared" si="28"/>
        <v>46.00439921782376</v>
      </c>
    </row>
    <row r="86" spans="1:14" ht="13.15">
      <c r="B86" s="329" t="str">
        <f t="shared" si="17"/>
        <v>65 plus</v>
      </c>
      <c r="C86" s="444">
        <f>C52+(0.2*C51)</f>
        <v>10.732335645975603</v>
      </c>
      <c r="D86" s="444">
        <f t="shared" ref="D86:N86" si="29">D52+(0.2*D51)</f>
        <v>14.05714771124425</v>
      </c>
      <c r="E86" s="444">
        <f t="shared" si="29"/>
        <v>16.324975947159679</v>
      </c>
      <c r="F86" s="444">
        <f t="shared" si="29"/>
        <v>17.631140228515882</v>
      </c>
      <c r="G86" s="444">
        <f t="shared" si="29"/>
        <v>18.246516824679841</v>
      </c>
      <c r="H86" s="444">
        <f t="shared" si="29"/>
        <v>18.557039251991824</v>
      </c>
      <c r="I86" s="444">
        <f t="shared" si="29"/>
        <v>18.749457152699971</v>
      </c>
      <c r="J86" s="444">
        <f t="shared" si="29"/>
        <v>18.937548826733885</v>
      </c>
      <c r="K86" s="444">
        <f t="shared" si="29"/>
        <v>18.982434434334571</v>
      </c>
      <c r="L86" s="444">
        <f t="shared" si="29"/>
        <v>19.005651769345761</v>
      </c>
      <c r="M86" s="444">
        <f t="shared" si="29"/>
        <v>19.080355801131191</v>
      </c>
      <c r="N86" s="444">
        <f t="shared" si="29"/>
        <v>19.173656915321661</v>
      </c>
    </row>
    <row r="87" spans="1:14" ht="13.15">
      <c r="B87" s="329" t="str">
        <f t="shared" si="17"/>
        <v>Total</v>
      </c>
      <c r="C87" s="444">
        <f>SUM(C77:C86)</f>
        <v>2108.1068487231332</v>
      </c>
      <c r="D87" s="444">
        <f t="shared" ref="D87:N87" si="30">SUM(D77:D86)</f>
        <v>2115.60420271981</v>
      </c>
      <c r="E87" s="444">
        <f t="shared" si="30"/>
        <v>2130.2566559633087</v>
      </c>
      <c r="F87" s="444">
        <f t="shared" si="30"/>
        <v>2138.3540581916977</v>
      </c>
      <c r="G87" s="444">
        <f t="shared" si="30"/>
        <v>2136.0620602697395</v>
      </c>
      <c r="H87" s="444">
        <f t="shared" si="30"/>
        <v>2139.5173249485388</v>
      </c>
      <c r="I87" s="444">
        <f t="shared" si="30"/>
        <v>2149.754137754464</v>
      </c>
      <c r="J87" s="444">
        <f t="shared" si="30"/>
        <v>2167.8187743657822</v>
      </c>
      <c r="K87" s="444">
        <f t="shared" si="30"/>
        <v>2169.3870407115287</v>
      </c>
      <c r="L87" s="444">
        <f t="shared" si="30"/>
        <v>2167.1166308571196</v>
      </c>
      <c r="M87" s="444">
        <f t="shared" si="30"/>
        <v>2168.8757664350533</v>
      </c>
      <c r="N87" s="444">
        <f t="shared" si="30"/>
        <v>2170.4611738145099</v>
      </c>
    </row>
    <row r="88" spans="1:14">
      <c r="A88" s="300">
        <f>SUM(C88:N88)</f>
        <v>0</v>
      </c>
      <c r="C88" s="300">
        <f>SUM(C77:C86)-C87</f>
        <v>0</v>
      </c>
      <c r="D88" s="300">
        <f t="shared" ref="D88:N88" si="31">SUM(D77:D86)-D87</f>
        <v>0</v>
      </c>
      <c r="E88" s="300">
        <f t="shared" si="31"/>
        <v>0</v>
      </c>
      <c r="F88" s="300">
        <f t="shared" si="31"/>
        <v>0</v>
      </c>
      <c r="G88" s="300">
        <f t="shared" si="31"/>
        <v>0</v>
      </c>
      <c r="H88" s="300">
        <f t="shared" si="31"/>
        <v>0</v>
      </c>
      <c r="I88" s="300">
        <f t="shared" si="31"/>
        <v>0</v>
      </c>
      <c r="J88" s="300">
        <f t="shared" si="31"/>
        <v>0</v>
      </c>
      <c r="K88" s="300">
        <f t="shared" si="31"/>
        <v>0</v>
      </c>
      <c r="L88" s="300">
        <f t="shared" si="31"/>
        <v>0</v>
      </c>
      <c r="M88" s="300">
        <f t="shared" si="31"/>
        <v>0</v>
      </c>
      <c r="N88" s="300">
        <f t="shared" si="31"/>
        <v>0</v>
      </c>
    </row>
    <row r="90" spans="1:14" ht="13.15">
      <c r="B90" s="332" t="s">
        <v>47</v>
      </c>
      <c r="H90" s="316"/>
    </row>
    <row r="91" spans="1:14">
      <c r="H91" s="316"/>
    </row>
    <row r="92" spans="1:14" ht="13.15">
      <c r="B92" s="329" t="str">
        <f t="shared" ref="B92:B103" si="32">B76</f>
        <v>Age group</v>
      </c>
      <c r="C92" s="329" t="str">
        <f t="shared" ref="C92:N92" si="33">C76</f>
        <v>2018/19</v>
      </c>
      <c r="D92" s="329" t="str">
        <f t="shared" si="33"/>
        <v>2019/20</v>
      </c>
      <c r="E92" s="329" t="str">
        <f t="shared" si="33"/>
        <v>2020/21</v>
      </c>
      <c r="F92" s="329" t="str">
        <f t="shared" si="33"/>
        <v>2021/22</v>
      </c>
      <c r="G92" s="329" t="str">
        <f t="shared" si="33"/>
        <v>2022/23</v>
      </c>
      <c r="H92" s="329" t="str">
        <f t="shared" si="33"/>
        <v>2023/24</v>
      </c>
      <c r="I92" s="329" t="str">
        <f t="shared" si="33"/>
        <v>2024/25</v>
      </c>
      <c r="J92" s="329" t="str">
        <f t="shared" si="33"/>
        <v>2025/26</v>
      </c>
      <c r="K92" s="329" t="str">
        <f t="shared" si="33"/>
        <v>2026/27</v>
      </c>
      <c r="L92" s="329" t="str">
        <f t="shared" si="33"/>
        <v>2027/28</v>
      </c>
      <c r="M92" s="329" t="str">
        <f t="shared" si="33"/>
        <v>2028/29</v>
      </c>
      <c r="N92" s="329" t="str">
        <f t="shared" si="33"/>
        <v>2029/30</v>
      </c>
    </row>
    <row r="93" spans="1:14" ht="13.15">
      <c r="B93" s="329" t="str">
        <f t="shared" si="32"/>
        <v>20-24</v>
      </c>
      <c r="C93" s="444">
        <f>C59-(0.2*C59)</f>
        <v>95.399888077741963</v>
      </c>
      <c r="D93" s="444">
        <f t="shared" ref="D93:N93" si="34">D59-(0.2*D59)</f>
        <v>123.4487858149101</v>
      </c>
      <c r="E93" s="444">
        <f t="shared" si="34"/>
        <v>145.30303972077178</v>
      </c>
      <c r="F93" s="444">
        <f t="shared" si="34"/>
        <v>159.0169099996846</v>
      </c>
      <c r="G93" s="444">
        <f t="shared" si="34"/>
        <v>166.26589312582814</v>
      </c>
      <c r="H93" s="444">
        <f t="shared" si="34"/>
        <v>172.91211727518012</v>
      </c>
      <c r="I93" s="444">
        <f t="shared" si="34"/>
        <v>179.57147738231379</v>
      </c>
      <c r="J93" s="444">
        <f t="shared" si="34"/>
        <v>186.70220223937326</v>
      </c>
      <c r="K93" s="444">
        <f t="shared" si="34"/>
        <v>187.99564300611092</v>
      </c>
      <c r="L93" s="444">
        <f t="shared" si="34"/>
        <v>188.05804358356187</v>
      </c>
      <c r="M93" s="444">
        <f t="shared" si="34"/>
        <v>189.21175124676583</v>
      </c>
      <c r="N93" s="444">
        <f t="shared" si="34"/>
        <v>190.13039705211253</v>
      </c>
    </row>
    <row r="94" spans="1:14" ht="13.15">
      <c r="B94" s="329" t="str">
        <f t="shared" si="32"/>
        <v>25-29</v>
      </c>
      <c r="C94" s="444">
        <f t="shared" ref="C94:C101" si="35">C60+(0.2*C59)-(0.2*C60)</f>
        <v>382.36174502520981</v>
      </c>
      <c r="D94" s="444">
        <f t="shared" ref="D94:N94" si="36">D60+(0.2*D59)-(0.2*D60)</f>
        <v>366.13463963201559</v>
      </c>
      <c r="E94" s="444">
        <f t="shared" si="36"/>
        <v>361.96334373890062</v>
      </c>
      <c r="F94" s="444">
        <f t="shared" si="36"/>
        <v>360.04786930187367</v>
      </c>
      <c r="G94" s="444">
        <f t="shared" si="36"/>
        <v>357.90175159896012</v>
      </c>
      <c r="H94" s="444">
        <f t="shared" si="36"/>
        <v>359.6344371183834</v>
      </c>
      <c r="I94" s="444">
        <f t="shared" si="36"/>
        <v>364.62154039218257</v>
      </c>
      <c r="J94" s="444">
        <f t="shared" si="36"/>
        <v>372.55403321832205</v>
      </c>
      <c r="K94" s="444">
        <f t="shared" si="36"/>
        <v>374.71561033124669</v>
      </c>
      <c r="L94" s="444">
        <f t="shared" si="36"/>
        <v>375.40587069383093</v>
      </c>
      <c r="M94" s="444">
        <f t="shared" si="36"/>
        <v>377.34944441279936</v>
      </c>
      <c r="N94" s="444">
        <f t="shared" si="36"/>
        <v>379.09223312875719</v>
      </c>
    </row>
    <row r="95" spans="1:14" ht="13.15">
      <c r="B95" s="329" t="str">
        <f t="shared" si="32"/>
        <v>30-34</v>
      </c>
      <c r="C95" s="444">
        <f t="shared" si="35"/>
        <v>533.12050393056484</v>
      </c>
      <c r="D95" s="444">
        <f t="shared" ref="D95:N95" si="37">D61+(0.2*D60)-(0.2*D61)</f>
        <v>503.36336548065719</v>
      </c>
      <c r="E95" s="444">
        <f t="shared" si="37"/>
        <v>480.17323994332997</v>
      </c>
      <c r="F95" s="444">
        <f t="shared" si="37"/>
        <v>459.98885700180597</v>
      </c>
      <c r="G95" s="444">
        <f t="shared" si="37"/>
        <v>442.87841965828193</v>
      </c>
      <c r="H95" s="444">
        <f t="shared" si="37"/>
        <v>431.19152322084278</v>
      </c>
      <c r="I95" s="444">
        <f t="shared" si="37"/>
        <v>424.50168462353054</v>
      </c>
      <c r="J95" s="444">
        <f t="shared" si="37"/>
        <v>422.40445458652425</v>
      </c>
      <c r="K95" s="444">
        <f t="shared" si="37"/>
        <v>419.43293776679741</v>
      </c>
      <c r="L95" s="444">
        <f t="shared" si="37"/>
        <v>416.99882746174706</v>
      </c>
      <c r="M95" s="444">
        <f t="shared" si="37"/>
        <v>416.20168782185237</v>
      </c>
      <c r="N95" s="444">
        <f t="shared" si="37"/>
        <v>416.05278709675025</v>
      </c>
    </row>
    <row r="96" spans="1:14" ht="13.15">
      <c r="B96" s="329" t="str">
        <f t="shared" si="32"/>
        <v>35-39</v>
      </c>
      <c r="C96" s="444">
        <f t="shared" si="35"/>
        <v>528.61634698555213</v>
      </c>
      <c r="D96" s="444">
        <f t="shared" ref="D96:N96" si="38">D62+(0.2*D61)-(0.2*D62)</f>
        <v>515.26837068899579</v>
      </c>
      <c r="E96" s="444">
        <f t="shared" si="38"/>
        <v>501.02852917752949</v>
      </c>
      <c r="F96" s="444">
        <f t="shared" si="38"/>
        <v>484.15669823151529</v>
      </c>
      <c r="G96" s="444">
        <f t="shared" si="38"/>
        <v>466.67742249456745</v>
      </c>
      <c r="H96" s="444">
        <f t="shared" si="38"/>
        <v>451.52905221021786</v>
      </c>
      <c r="I96" s="444">
        <f t="shared" si="38"/>
        <v>439.30220756218364</v>
      </c>
      <c r="J96" s="444">
        <f t="shared" si="38"/>
        <v>430.36489730985659</v>
      </c>
      <c r="K96" s="444">
        <f t="shared" si="38"/>
        <v>421.53627091870931</v>
      </c>
      <c r="L96" s="444">
        <f t="shared" si="38"/>
        <v>414.09022970375202</v>
      </c>
      <c r="M96" s="444">
        <f t="shared" si="38"/>
        <v>408.75230258372858</v>
      </c>
      <c r="N96" s="444">
        <f t="shared" si="38"/>
        <v>404.74838392256726</v>
      </c>
    </row>
    <row r="97" spans="1:14" ht="13.15">
      <c r="B97" s="329" t="str">
        <f t="shared" si="32"/>
        <v>40-44</v>
      </c>
      <c r="C97" s="444">
        <f t="shared" si="35"/>
        <v>469.38191320423118</v>
      </c>
      <c r="D97" s="444">
        <f t="shared" ref="D97:N97" si="39">D63+(0.2*D62)-(0.2*D63)</f>
        <v>465.48035506624831</v>
      </c>
      <c r="E97" s="444">
        <f t="shared" si="39"/>
        <v>461.00166562603937</v>
      </c>
      <c r="F97" s="444">
        <f t="shared" si="39"/>
        <v>453.15363868195442</v>
      </c>
      <c r="G97" s="444">
        <f t="shared" si="39"/>
        <v>443.12382462314099</v>
      </c>
      <c r="H97" s="444">
        <f t="shared" si="39"/>
        <v>433.21794369532535</v>
      </c>
      <c r="I97" s="444">
        <f t="shared" si="39"/>
        <v>424.01084623082608</v>
      </c>
      <c r="J97" s="444">
        <f t="shared" si="39"/>
        <v>416.04220675787076</v>
      </c>
      <c r="K97" s="444">
        <f t="shared" si="39"/>
        <v>407.02956255278485</v>
      </c>
      <c r="L97" s="444">
        <f t="shared" si="39"/>
        <v>398.46129682789092</v>
      </c>
      <c r="M97" s="444">
        <f t="shared" si="39"/>
        <v>391.2818451379664</v>
      </c>
      <c r="N97" s="444">
        <f t="shared" si="39"/>
        <v>385.09086454010071</v>
      </c>
    </row>
    <row r="98" spans="1:14" ht="13.15">
      <c r="B98" s="329" t="str">
        <f t="shared" si="32"/>
        <v>45-49</v>
      </c>
      <c r="C98" s="444">
        <f t="shared" si="35"/>
        <v>328.36786114976189</v>
      </c>
      <c r="D98" s="444">
        <f t="shared" ref="D98:N98" si="40">D64+(0.2*D63)-(0.2*D64)</f>
        <v>345.68021746771387</v>
      </c>
      <c r="E98" s="444">
        <f t="shared" si="40"/>
        <v>358.32068557402658</v>
      </c>
      <c r="F98" s="444">
        <f t="shared" si="40"/>
        <v>365.09312197006989</v>
      </c>
      <c r="G98" s="444">
        <f t="shared" si="40"/>
        <v>367.57398683207055</v>
      </c>
      <c r="H98" s="444">
        <f t="shared" si="40"/>
        <v>368.08578921951965</v>
      </c>
      <c r="I98" s="444">
        <f t="shared" si="40"/>
        <v>367.34140830068986</v>
      </c>
      <c r="J98" s="444">
        <f t="shared" si="40"/>
        <v>365.97339786380496</v>
      </c>
      <c r="K98" s="444">
        <f t="shared" si="40"/>
        <v>362.21614333697664</v>
      </c>
      <c r="L98" s="444">
        <f t="shared" si="40"/>
        <v>357.53694850358363</v>
      </c>
      <c r="M98" s="444">
        <f t="shared" si="40"/>
        <v>352.95451578523461</v>
      </c>
      <c r="N98" s="444">
        <f t="shared" si="40"/>
        <v>348.34539959338554</v>
      </c>
    </row>
    <row r="99" spans="1:14" ht="13.15">
      <c r="B99" s="329" t="str">
        <f t="shared" si="32"/>
        <v>50-54</v>
      </c>
      <c r="C99" s="444">
        <f t="shared" si="35"/>
        <v>192.94955560586095</v>
      </c>
      <c r="D99" s="444">
        <f t="shared" ref="D99:N99" si="41">D65+(0.2*D64)-(0.2*D65)</f>
        <v>211.15300403676687</v>
      </c>
      <c r="E99" s="444">
        <f t="shared" si="41"/>
        <v>227.71089960473066</v>
      </c>
      <c r="F99" s="444">
        <f t="shared" si="41"/>
        <v>240.5219609431403</v>
      </c>
      <c r="G99" s="444">
        <f t="shared" si="41"/>
        <v>249.9983777627983</v>
      </c>
      <c r="H99" s="444">
        <f t="shared" si="41"/>
        <v>257.52452601922869</v>
      </c>
      <c r="I99" s="444">
        <f t="shared" si="41"/>
        <v>263.43880827560395</v>
      </c>
      <c r="J99" s="444">
        <f t="shared" si="41"/>
        <v>268.11544583623629</v>
      </c>
      <c r="K99" s="444">
        <f t="shared" si="41"/>
        <v>270.15898963289214</v>
      </c>
      <c r="L99" s="444">
        <f t="shared" si="41"/>
        <v>270.68565851914116</v>
      </c>
      <c r="M99" s="444">
        <f t="shared" si="41"/>
        <v>270.50192287819766</v>
      </c>
      <c r="N99" s="444">
        <f t="shared" si="41"/>
        <v>269.56846080445962</v>
      </c>
    </row>
    <row r="100" spans="1:14" ht="13.15">
      <c r="B100" s="329" t="str">
        <f t="shared" si="32"/>
        <v>55-59</v>
      </c>
      <c r="C100" s="444">
        <f t="shared" si="35"/>
        <v>124.18221294908913</v>
      </c>
      <c r="D100" s="444">
        <f t="shared" ref="D100:N100" si="42">D66+(0.2*D65)-(0.2*D66)</f>
        <v>119.58981546791749</v>
      </c>
      <c r="E100" s="444">
        <f t="shared" si="42"/>
        <v>120.34307838932963</v>
      </c>
      <c r="F100" s="444">
        <f t="shared" si="42"/>
        <v>123.16031197849013</v>
      </c>
      <c r="G100" s="444">
        <f t="shared" si="42"/>
        <v>126.67454884819426</v>
      </c>
      <c r="H100" s="444">
        <f t="shared" si="42"/>
        <v>130.74757698029319</v>
      </c>
      <c r="I100" s="444">
        <f t="shared" si="42"/>
        <v>134.89340932946374</v>
      </c>
      <c r="J100" s="444">
        <f t="shared" si="42"/>
        <v>138.87960655071419</v>
      </c>
      <c r="K100" s="444">
        <f t="shared" si="42"/>
        <v>141.4938519990003</v>
      </c>
      <c r="L100" s="444">
        <f t="shared" si="42"/>
        <v>143.30134494725814</v>
      </c>
      <c r="M100" s="444">
        <f t="shared" si="42"/>
        <v>144.68587010260597</v>
      </c>
      <c r="N100" s="444">
        <f t="shared" si="42"/>
        <v>145.516002636358</v>
      </c>
    </row>
    <row r="101" spans="1:14" ht="13.15">
      <c r="B101" s="329" t="str">
        <f t="shared" si="32"/>
        <v>60-64</v>
      </c>
      <c r="C101" s="444">
        <f t="shared" si="35"/>
        <v>50.68631549231128</v>
      </c>
      <c r="D101" s="444">
        <f t="shared" ref="D101:N101" si="43">D67+(0.2*D66)-(0.2*D67)</f>
        <v>50.372573260731201</v>
      </c>
      <c r="E101" s="444">
        <f t="shared" si="43"/>
        <v>49.694611387411648</v>
      </c>
      <c r="F101" s="444">
        <f t="shared" si="43"/>
        <v>49.217852278174895</v>
      </c>
      <c r="G101" s="444">
        <f t="shared" si="43"/>
        <v>49.168107336939805</v>
      </c>
      <c r="H101" s="444">
        <f t="shared" si="43"/>
        <v>49.820521159526379</v>
      </c>
      <c r="I101" s="444">
        <f t="shared" si="43"/>
        <v>50.960475511809818</v>
      </c>
      <c r="J101" s="444">
        <f t="shared" si="43"/>
        <v>52.405516617725134</v>
      </c>
      <c r="K101" s="444">
        <f t="shared" si="43"/>
        <v>53.416729335102225</v>
      </c>
      <c r="L101" s="444">
        <f t="shared" si="43"/>
        <v>54.25898468177995</v>
      </c>
      <c r="M101" s="444">
        <f t="shared" si="43"/>
        <v>55.07094407921889</v>
      </c>
      <c r="N101" s="444">
        <f t="shared" si="43"/>
        <v>55.710722189909731</v>
      </c>
    </row>
    <row r="102" spans="1:14" ht="13.15">
      <c r="B102" s="329" t="str">
        <f t="shared" si="32"/>
        <v>65 plus</v>
      </c>
      <c r="C102" s="444">
        <f>C68+(0.2*C67)</f>
        <v>6.9987330994970707</v>
      </c>
      <c r="D102" s="444">
        <f t="shared" ref="D102:N102" si="44">D68+(0.2*D67)</f>
        <v>13.285123402691404</v>
      </c>
      <c r="E102" s="444">
        <f t="shared" si="44"/>
        <v>17.39989641627438</v>
      </c>
      <c r="F102" s="444">
        <f t="shared" si="44"/>
        <v>19.866189031068171</v>
      </c>
      <c r="G102" s="444">
        <f t="shared" si="44"/>
        <v>21.295221667200568</v>
      </c>
      <c r="H102" s="444">
        <f t="shared" si="44"/>
        <v>22.27151732687194</v>
      </c>
      <c r="I102" s="444">
        <f t="shared" si="44"/>
        <v>23.063277944249506</v>
      </c>
      <c r="J102" s="444">
        <f t="shared" si="44"/>
        <v>23.81688233834916</v>
      </c>
      <c r="K102" s="444">
        <f t="shared" si="44"/>
        <v>24.344366435034281</v>
      </c>
      <c r="L102" s="444">
        <f t="shared" si="44"/>
        <v>24.78211231902986</v>
      </c>
      <c r="M102" s="444">
        <f t="shared" si="44"/>
        <v>25.216551837868614</v>
      </c>
      <c r="N102" s="444">
        <f t="shared" si="44"/>
        <v>25.605823473004779</v>
      </c>
    </row>
    <row r="103" spans="1:14" ht="13.15">
      <c r="B103" s="329" t="str">
        <f t="shared" si="32"/>
        <v>Total</v>
      </c>
      <c r="C103" s="444">
        <f>SUM(C93:C102)</f>
        <v>2712.0650755198203</v>
      </c>
      <c r="D103" s="444">
        <f t="shared" ref="D103:N103" si="45">SUM(D93:D102)</f>
        <v>2713.7762503186482</v>
      </c>
      <c r="E103" s="444">
        <f t="shared" si="45"/>
        <v>2722.9389895783434</v>
      </c>
      <c r="F103" s="444">
        <f t="shared" si="45"/>
        <v>2714.223409417777</v>
      </c>
      <c r="G103" s="444">
        <f t="shared" si="45"/>
        <v>2691.5575539479823</v>
      </c>
      <c r="H103" s="444">
        <f t="shared" si="45"/>
        <v>2676.9350042253895</v>
      </c>
      <c r="I103" s="444">
        <f t="shared" si="45"/>
        <v>2671.7051355528538</v>
      </c>
      <c r="J103" s="444">
        <f t="shared" si="45"/>
        <v>2677.2586433187762</v>
      </c>
      <c r="K103" s="444">
        <f t="shared" si="45"/>
        <v>2662.3401053146549</v>
      </c>
      <c r="L103" s="444">
        <f t="shared" si="45"/>
        <v>2643.5793172415756</v>
      </c>
      <c r="M103" s="444">
        <f t="shared" si="45"/>
        <v>2631.2268358862384</v>
      </c>
      <c r="N103" s="444">
        <f t="shared" si="45"/>
        <v>2619.8610744374055</v>
      </c>
    </row>
    <row r="104" spans="1:14">
      <c r="A104" s="300">
        <f>SUM(C104:N104)</f>
        <v>0</v>
      </c>
      <c r="C104" s="300">
        <f>SUM(C93:C102)-C103</f>
        <v>0</v>
      </c>
      <c r="D104" s="300">
        <f t="shared" ref="D104:N104" si="46">SUM(D93:D102)-D103</f>
        <v>0</v>
      </c>
      <c r="E104" s="300">
        <f t="shared" si="46"/>
        <v>0</v>
      </c>
      <c r="F104" s="300">
        <f t="shared" si="46"/>
        <v>0</v>
      </c>
      <c r="G104" s="300">
        <f t="shared" si="46"/>
        <v>0</v>
      </c>
      <c r="H104" s="300">
        <f t="shared" si="46"/>
        <v>0</v>
      </c>
      <c r="I104" s="300">
        <f t="shared" si="46"/>
        <v>0</v>
      </c>
      <c r="J104" s="300">
        <f t="shared" si="46"/>
        <v>0</v>
      </c>
      <c r="K104" s="300">
        <f t="shared" si="46"/>
        <v>0</v>
      </c>
      <c r="L104" s="300">
        <f t="shared" si="46"/>
        <v>0</v>
      </c>
      <c r="M104" s="300">
        <f t="shared" si="46"/>
        <v>0</v>
      </c>
      <c r="N104" s="300">
        <f t="shared" si="46"/>
        <v>0</v>
      </c>
    </row>
    <row r="106" spans="1:14" ht="15">
      <c r="B106" s="331" t="s">
        <v>163</v>
      </c>
      <c r="H106" s="316"/>
    </row>
    <row r="107" spans="1:14">
      <c r="H107" s="316"/>
    </row>
    <row r="108" spans="1:14" ht="13.15">
      <c r="B108" s="332" t="s">
        <v>46</v>
      </c>
      <c r="H108" s="316"/>
    </row>
    <row r="109" spans="1:14">
      <c r="H109" s="316"/>
    </row>
    <row r="110" spans="1:14" ht="13.15">
      <c r="B110" s="329" t="str">
        <f t="shared" ref="B110:B121" si="47">B76</f>
        <v>Age group</v>
      </c>
      <c r="C110" s="329" t="str">
        <f t="shared" ref="C110:N110" si="48">C76</f>
        <v>2018/19</v>
      </c>
      <c r="D110" s="329" t="str">
        <f t="shared" si="48"/>
        <v>2019/20</v>
      </c>
      <c r="E110" s="329" t="str">
        <f t="shared" si="48"/>
        <v>2020/21</v>
      </c>
      <c r="F110" s="329" t="str">
        <f t="shared" si="48"/>
        <v>2021/22</v>
      </c>
      <c r="G110" s="329" t="str">
        <f t="shared" si="48"/>
        <v>2022/23</v>
      </c>
      <c r="H110" s="329" t="str">
        <f t="shared" si="48"/>
        <v>2023/24</v>
      </c>
      <c r="I110" s="329" t="str">
        <f t="shared" si="48"/>
        <v>2024/25</v>
      </c>
      <c r="J110" s="329" t="str">
        <f t="shared" si="48"/>
        <v>2025/26</v>
      </c>
      <c r="K110" s="329" t="str">
        <f t="shared" si="48"/>
        <v>2026/27</v>
      </c>
      <c r="L110" s="329" t="str">
        <f t="shared" si="48"/>
        <v>2027/28</v>
      </c>
      <c r="M110" s="329" t="str">
        <f t="shared" si="48"/>
        <v>2028/29</v>
      </c>
      <c r="N110" s="329" t="str">
        <f t="shared" si="48"/>
        <v>2029/30</v>
      </c>
    </row>
    <row r="111" spans="1:14" ht="13.15">
      <c r="B111" s="329" t="str">
        <f t="shared" si="47"/>
        <v>20-24</v>
      </c>
      <c r="C111" s="444">
        <f>C77*Group_3_rates!E74</f>
        <v>6.4527220772461895</v>
      </c>
      <c r="D111" s="444">
        <f>D77*Group_3_rates!F74</f>
        <v>9.2310456126273639</v>
      </c>
      <c r="E111" s="444">
        <f>E77*Group_3_rates!G74</f>
        <v>11.409155177047719</v>
      </c>
      <c r="F111" s="444">
        <f>F77*Group_3_rates!H74</f>
        <v>12.897991653094596</v>
      </c>
      <c r="G111" s="444">
        <f>G77*Group_3_rates!I74</f>
        <v>13.747736789527782</v>
      </c>
      <c r="H111" s="444">
        <f>H77*Group_3_rates!J74</f>
        <v>14.48371638732117</v>
      </c>
      <c r="I111" s="444">
        <f>I77*Group_3_rates!K74</f>
        <v>15.174807137759494</v>
      </c>
      <c r="J111" s="444">
        <f>J77*Group_3_rates!L74</f>
        <v>15.872307520745132</v>
      </c>
      <c r="K111" s="444">
        <f>K77*Group_3_rates!M74</f>
        <v>16.060905589053736</v>
      </c>
      <c r="L111" s="444">
        <f>L77*Group_3_rates!N74</f>
        <v>16.125115107292878</v>
      </c>
      <c r="M111" s="444">
        <f>M77*Group_3_rates!O74</f>
        <v>16.263356903048265</v>
      </c>
      <c r="N111" s="444">
        <f>N77*Group_3_rates!P74</f>
        <v>16.371053309006253</v>
      </c>
    </row>
    <row r="112" spans="1:14" ht="13.15">
      <c r="B112" s="329" t="str">
        <f t="shared" si="47"/>
        <v>25-29</v>
      </c>
      <c r="C112" s="444">
        <f>C78*Group_3_rates!E75</f>
        <v>28.926200437651229</v>
      </c>
      <c r="D112" s="444">
        <f>D78*Group_3_rates!F75</f>
        <v>27.162729568897632</v>
      </c>
      <c r="E112" s="444">
        <f>E78*Group_3_rates!G75</f>
        <v>26.654635845328432</v>
      </c>
      <c r="F112" s="444">
        <f>F78*Group_3_rates!H75</f>
        <v>26.591166582420492</v>
      </c>
      <c r="G112" s="444">
        <f>G78*Group_3_rates!I75</f>
        <v>26.505554400231027</v>
      </c>
      <c r="H112" s="444">
        <f>H78*Group_3_rates!J75</f>
        <v>26.726909448032004</v>
      </c>
      <c r="I112" s="444">
        <f>I78*Group_3_rates!K75</f>
        <v>27.194149171605268</v>
      </c>
      <c r="J112" s="444">
        <f>J78*Group_3_rates!L75</f>
        <v>27.876426655240667</v>
      </c>
      <c r="K112" s="444">
        <f>K78*Group_3_rates!M75</f>
        <v>28.125035202578477</v>
      </c>
      <c r="L112" s="444">
        <f>L78*Group_3_rates!N75</f>
        <v>28.253854606923564</v>
      </c>
      <c r="M112" s="444">
        <f>M78*Group_3_rates!O75</f>
        <v>28.463476339580563</v>
      </c>
      <c r="N112" s="444">
        <f>N78*Group_3_rates!P75</f>
        <v>28.647425854190558</v>
      </c>
    </row>
    <row r="113" spans="1:14" ht="13.15">
      <c r="B113" s="329" t="str">
        <f t="shared" si="47"/>
        <v>30-34</v>
      </c>
      <c r="C113" s="444">
        <f>C79*Group_3_rates!E76</f>
        <v>27.904342095099256</v>
      </c>
      <c r="D113" s="444">
        <f>D79*Group_3_rates!F76</f>
        <v>26.689882077369106</v>
      </c>
      <c r="E113" s="444">
        <f>E79*Group_3_rates!G76</f>
        <v>25.786547809872644</v>
      </c>
      <c r="F113" s="444">
        <f>F79*Group_3_rates!H76</f>
        <v>25.070033097127467</v>
      </c>
      <c r="G113" s="444">
        <f>G79*Group_3_rates!I76</f>
        <v>24.375383511190449</v>
      </c>
      <c r="H113" s="444">
        <f>H79*Group_3_rates!J76</f>
        <v>23.910858241659511</v>
      </c>
      <c r="I113" s="444">
        <f>I79*Group_3_rates!K76</f>
        <v>23.67567000316966</v>
      </c>
      <c r="J113" s="444">
        <f>J79*Group_3_rates!L76</f>
        <v>23.662310133764695</v>
      </c>
      <c r="K113" s="444">
        <f>K79*Group_3_rates!M76</f>
        <v>23.588299641449385</v>
      </c>
      <c r="L113" s="444">
        <f>L79*Group_3_rates!N76</f>
        <v>23.530768471169644</v>
      </c>
      <c r="M113" s="444">
        <f>M79*Group_3_rates!O76</f>
        <v>23.550403934298853</v>
      </c>
      <c r="N113" s="444">
        <f>N79*Group_3_rates!P76</f>
        <v>23.596789494996997</v>
      </c>
    </row>
    <row r="114" spans="1:14" ht="13.15">
      <c r="B114" s="329" t="str">
        <f t="shared" si="47"/>
        <v>35-39</v>
      </c>
      <c r="C114" s="444">
        <f>C80*Group_3_rates!E77</f>
        <v>26.502203882143995</v>
      </c>
      <c r="D114" s="444">
        <f>D80*Group_3_rates!F77</f>
        <v>26.250853390206682</v>
      </c>
      <c r="E114" s="444">
        <f>E80*Group_3_rates!G77</f>
        <v>26.042687171240942</v>
      </c>
      <c r="F114" s="444">
        <f>F80*Group_3_rates!H77</f>
        <v>25.762293278518083</v>
      </c>
      <c r="G114" s="444">
        <f>G80*Group_3_rates!I77</f>
        <v>25.297042811716693</v>
      </c>
      <c r="H114" s="444">
        <f>H80*Group_3_rates!J77</f>
        <v>24.863897981706138</v>
      </c>
      <c r="I114" s="444">
        <f>I80*Group_3_rates!K77</f>
        <v>24.509053053223457</v>
      </c>
      <c r="J114" s="444">
        <f>J80*Group_3_rates!L77</f>
        <v>24.267446905793786</v>
      </c>
      <c r="K114" s="444">
        <f>K80*Group_3_rates!M77</f>
        <v>23.984611247276096</v>
      </c>
      <c r="L114" s="444">
        <f>L80*Group_3_rates!N77</f>
        <v>23.73741686053134</v>
      </c>
      <c r="M114" s="444">
        <f>M80*Group_3_rates!O77</f>
        <v>23.572662052706299</v>
      </c>
      <c r="N114" s="444">
        <f>N80*Group_3_rates!P77</f>
        <v>23.456514339924311</v>
      </c>
    </row>
    <row r="115" spans="1:14" ht="13.15">
      <c r="B115" s="329" t="str">
        <f t="shared" si="47"/>
        <v>40-44</v>
      </c>
      <c r="C115" s="444">
        <f>C81*Group_3_rates!E78</f>
        <v>23.234118712888268</v>
      </c>
      <c r="D115" s="444">
        <f>D81*Group_3_rates!F78</f>
        <v>23.56492265303028</v>
      </c>
      <c r="E115" s="444">
        <f>E81*Group_3_rates!G78</f>
        <v>23.942310924585612</v>
      </c>
      <c r="F115" s="444">
        <f>F81*Group_3_rates!H78</f>
        <v>24.223543859934182</v>
      </c>
      <c r="G115" s="444">
        <f>G81*Group_3_rates!I78</f>
        <v>24.265684738171636</v>
      </c>
      <c r="H115" s="444">
        <f>H81*Group_3_rates!J78</f>
        <v>24.241697281916757</v>
      </c>
      <c r="I115" s="444">
        <f>I81*Group_3_rates!K78</f>
        <v>24.185024834672571</v>
      </c>
      <c r="J115" s="444">
        <f>J81*Group_3_rates!L78</f>
        <v>24.13009643772968</v>
      </c>
      <c r="K115" s="444">
        <f>K81*Group_3_rates!M78</f>
        <v>23.956258179044472</v>
      </c>
      <c r="L115" s="444">
        <f>L81*Group_3_rates!N78</f>
        <v>23.75243410915655</v>
      </c>
      <c r="M115" s="444">
        <f>M81*Group_3_rates!O78</f>
        <v>23.578498407895005</v>
      </c>
      <c r="N115" s="444">
        <f>N81*Group_3_rates!P78</f>
        <v>23.419735436817767</v>
      </c>
    </row>
    <row r="116" spans="1:14" ht="13.15">
      <c r="B116" s="329" t="str">
        <f t="shared" si="47"/>
        <v>45-49</v>
      </c>
      <c r="C116" s="444">
        <f>C82*Group_3_rates!E79</f>
        <v>19.964542141854135</v>
      </c>
      <c r="D116" s="444">
        <f>D82*Group_3_rates!F79</f>
        <v>20.438723467341976</v>
      </c>
      <c r="E116" s="444">
        <f>E82*Group_3_rates!G79</f>
        <v>21.014251899537022</v>
      </c>
      <c r="F116" s="444">
        <f>F82*Group_3_rates!H79</f>
        <v>21.550345730771831</v>
      </c>
      <c r="G116" s="444">
        <f>G82*Group_3_rates!I79</f>
        <v>21.900419310521844</v>
      </c>
      <c r="H116" s="444">
        <f>H82*Group_3_rates!J79</f>
        <v>22.199487651224395</v>
      </c>
      <c r="I116" s="444">
        <f>I82*Group_3_rates!K79</f>
        <v>22.45697038858145</v>
      </c>
      <c r="J116" s="444">
        <f>J82*Group_3_rates!L79</f>
        <v>22.687080123158196</v>
      </c>
      <c r="K116" s="444">
        <f>K82*Group_3_rates!M79</f>
        <v>22.766329486059018</v>
      </c>
      <c r="L116" s="444">
        <f>L82*Group_3_rates!N79</f>
        <v>22.771609067221473</v>
      </c>
      <c r="M116" s="444">
        <f>M82*Group_3_rates!O79</f>
        <v>22.75798224702416</v>
      </c>
      <c r="N116" s="444">
        <f>N82*Group_3_rates!P79</f>
        <v>22.715175478480493</v>
      </c>
    </row>
    <row r="117" spans="1:14" ht="13.15">
      <c r="B117" s="329" t="str">
        <f t="shared" si="47"/>
        <v>50-54</v>
      </c>
      <c r="C117" s="444">
        <f>C83*Group_3_rates!E80</f>
        <v>15.190517262450969</v>
      </c>
      <c r="D117" s="444">
        <f>D83*Group_3_rates!F80</f>
        <v>15.300748455873034</v>
      </c>
      <c r="E117" s="444">
        <f>E83*Group_3_rates!G80</f>
        <v>15.586490245761487</v>
      </c>
      <c r="F117" s="444">
        <f>F83*Group_3_rates!H80</f>
        <v>15.922178963970879</v>
      </c>
      <c r="G117" s="444">
        <f>G83*Group_3_rates!I80</f>
        <v>16.184108822471547</v>
      </c>
      <c r="H117" s="444">
        <f>H83*Group_3_rates!J80</f>
        <v>16.46007775797132</v>
      </c>
      <c r="I117" s="444">
        <f>I83*Group_3_rates!K80</f>
        <v>16.743782232257679</v>
      </c>
      <c r="J117" s="444">
        <f>J83*Group_3_rates!L80</f>
        <v>17.032851550056879</v>
      </c>
      <c r="K117" s="444">
        <f>K83*Group_3_rates!M80</f>
        <v>17.221395574688263</v>
      </c>
      <c r="L117" s="444">
        <f>L83*Group_3_rates!N80</f>
        <v>17.356851648468353</v>
      </c>
      <c r="M117" s="444">
        <f>M83*Group_3_rates!O80</f>
        <v>17.472399098676387</v>
      </c>
      <c r="N117" s="444">
        <f>N83*Group_3_rates!P80</f>
        <v>17.554137024962913</v>
      </c>
    </row>
    <row r="118" spans="1:14" ht="13.15">
      <c r="B118" s="329" t="str">
        <f t="shared" si="47"/>
        <v>55-59</v>
      </c>
      <c r="C118" s="444">
        <f>C84*Group_3_rates!E81</f>
        <v>6.5058110202593022</v>
      </c>
      <c r="D118" s="444">
        <f>D84*Group_3_rates!F81</f>
        <v>6.0856215033913994</v>
      </c>
      <c r="E118" s="444">
        <f>E84*Group_3_rates!G81</f>
        <v>5.8933870465929088</v>
      </c>
      <c r="F118" s="444">
        <f>F84*Group_3_rates!H81</f>
        <v>5.819812674231807</v>
      </c>
      <c r="G118" s="444">
        <f>G84*Group_3_rates!I81</f>
        <v>5.7856778186805782</v>
      </c>
      <c r="H118" s="444">
        <f>H84*Group_3_rates!J81</f>
        <v>5.8069401485898497</v>
      </c>
      <c r="I118" s="444">
        <f>I84*Group_3_rates!K81</f>
        <v>5.8663331796610789</v>
      </c>
      <c r="J118" s="444">
        <f>J84*Group_3_rates!L81</f>
        <v>5.9528544718539118</v>
      </c>
      <c r="K118" s="444">
        <f>K84*Group_3_rates!M81</f>
        <v>6.0139181054811734</v>
      </c>
      <c r="L118" s="444">
        <f>L84*Group_3_rates!N81</f>
        <v>6.0674138651339247</v>
      </c>
      <c r="M118" s="444">
        <f>M84*Group_3_rates!O81</f>
        <v>6.1234907836280295</v>
      </c>
      <c r="N118" s="444">
        <f>N84*Group_3_rates!P81</f>
        <v>6.1718546314677569</v>
      </c>
    </row>
    <row r="119" spans="1:14" ht="13.15">
      <c r="B119" s="329" t="str">
        <f t="shared" si="47"/>
        <v>60-64</v>
      </c>
      <c r="C119" s="444">
        <f>C85*Group_3_rates!E82</f>
        <v>2.2734931943539394</v>
      </c>
      <c r="D119" s="444">
        <f>D85*Group_3_rates!F82</f>
        <v>2.338121539526663</v>
      </c>
      <c r="E119" s="444">
        <f>E85*Group_3_rates!G82</f>
        <v>2.3306167772497117</v>
      </c>
      <c r="F119" s="444">
        <f>F85*Group_3_rates!H82</f>
        <v>2.3007347833262326</v>
      </c>
      <c r="G119" s="444">
        <f>G85*Group_3_rates!I82</f>
        <v>2.2606117136518944</v>
      </c>
      <c r="H119" s="444">
        <f>H85*Group_3_rates!J82</f>
        <v>2.240041262542527</v>
      </c>
      <c r="I119" s="444">
        <f>I85*Group_3_rates!K82</f>
        <v>2.2394589052700229</v>
      </c>
      <c r="J119" s="444">
        <f>J85*Group_3_rates!L82</f>
        <v>2.2566524314765775</v>
      </c>
      <c r="K119" s="444">
        <f>K85*Group_3_rates!M82</f>
        <v>2.2650554214750338</v>
      </c>
      <c r="L119" s="444">
        <f>L85*Group_3_rates!N82</f>
        <v>2.2753985748512919</v>
      </c>
      <c r="M119" s="444">
        <f>M85*Group_3_rates!O82</f>
        <v>2.2926727254026842</v>
      </c>
      <c r="N119" s="444">
        <f>N85*Group_3_rates!P82</f>
        <v>2.3103801131163477</v>
      </c>
    </row>
    <row r="120" spans="1:14" ht="13.15">
      <c r="B120" s="329" t="str">
        <f t="shared" si="47"/>
        <v>65 plus</v>
      </c>
      <c r="C120" s="444">
        <f>C86*Group_3_rates!E83</f>
        <v>0.87880623652412071</v>
      </c>
      <c r="D120" s="444">
        <f>D86*Group_3_rates!F83</f>
        <v>1.1440324142278875</v>
      </c>
      <c r="E120" s="444">
        <f>E86*Group_3_rates!G83</f>
        <v>1.3278983273475058</v>
      </c>
      <c r="F120" s="444">
        <f>F86*Group_3_rates!H83</f>
        <v>1.4375471931203296</v>
      </c>
      <c r="G120" s="444">
        <f>G86*Group_3_rates!I83</f>
        <v>1.487721650759585</v>
      </c>
      <c r="H120" s="444">
        <f>H86*Group_3_rates!J83</f>
        <v>1.5130399590480801</v>
      </c>
      <c r="I120" s="444">
        <f>I86*Group_3_rates!K83</f>
        <v>1.5287286671794877</v>
      </c>
      <c r="J120" s="444">
        <f>J86*Group_3_rates!L83</f>
        <v>1.5440646383391656</v>
      </c>
      <c r="K120" s="444">
        <f>K86*Group_3_rates!M83</f>
        <v>1.5477243664328431</v>
      </c>
      <c r="L120" s="444">
        <f>L86*Group_3_rates!N83</f>
        <v>1.54961738153819</v>
      </c>
      <c r="M120" s="444">
        <f>M86*Group_3_rates!O83</f>
        <v>1.5557083416131503</v>
      </c>
      <c r="N120" s="444">
        <f>N86*Group_3_rates!P83</f>
        <v>1.5633156065478697</v>
      </c>
    </row>
    <row r="121" spans="1:14" ht="13.15">
      <c r="B121" s="329" t="str">
        <f t="shared" si="47"/>
        <v>Total</v>
      </c>
      <c r="C121" s="444">
        <f>SUM(C111:C120)</f>
        <v>157.83275706047141</v>
      </c>
      <c r="D121" s="444">
        <f t="shared" ref="D121:N121" si="49">SUM(D111:D120)</f>
        <v>158.20668068249205</v>
      </c>
      <c r="E121" s="444">
        <f t="shared" si="49"/>
        <v>159.98798122456398</v>
      </c>
      <c r="F121" s="444">
        <f t="shared" si="49"/>
        <v>161.5756478165159</v>
      </c>
      <c r="G121" s="444">
        <f t="shared" si="49"/>
        <v>161.80994156692304</v>
      </c>
      <c r="H121" s="444">
        <f t="shared" si="49"/>
        <v>162.44666612001177</v>
      </c>
      <c r="I121" s="444">
        <f t="shared" si="49"/>
        <v>163.57397757338015</v>
      </c>
      <c r="J121" s="444">
        <f t="shared" si="49"/>
        <v>165.28209086815869</v>
      </c>
      <c r="K121" s="444">
        <f t="shared" si="49"/>
        <v>165.52953281353851</v>
      </c>
      <c r="L121" s="444">
        <f t="shared" si="49"/>
        <v>165.42047969228722</v>
      </c>
      <c r="M121" s="444">
        <f t="shared" si="49"/>
        <v>165.63065083387343</v>
      </c>
      <c r="N121" s="444">
        <f t="shared" si="49"/>
        <v>165.80638128951125</v>
      </c>
    </row>
    <row r="122" spans="1:14">
      <c r="A122" s="300">
        <f>SUM(C122:N122)</f>
        <v>0</v>
      </c>
      <c r="C122" s="300">
        <f>SUM(C111:C120)-C121</f>
        <v>0</v>
      </c>
      <c r="D122" s="300">
        <f t="shared" ref="D122:N122" si="50">SUM(D111:D120)-D121</f>
        <v>0</v>
      </c>
      <c r="E122" s="300">
        <f t="shared" si="50"/>
        <v>0</v>
      </c>
      <c r="F122" s="300">
        <f t="shared" si="50"/>
        <v>0</v>
      </c>
      <c r="G122" s="300">
        <f t="shared" si="50"/>
        <v>0</v>
      </c>
      <c r="H122" s="300">
        <f t="shared" si="50"/>
        <v>0</v>
      </c>
      <c r="I122" s="300">
        <f t="shared" si="50"/>
        <v>0</v>
      </c>
      <c r="J122" s="300">
        <f t="shared" si="50"/>
        <v>0</v>
      </c>
      <c r="K122" s="300">
        <f t="shared" si="50"/>
        <v>0</v>
      </c>
      <c r="L122" s="300">
        <f t="shared" si="50"/>
        <v>0</v>
      </c>
      <c r="M122" s="300">
        <f t="shared" si="50"/>
        <v>0</v>
      </c>
      <c r="N122" s="300">
        <f t="shared" si="50"/>
        <v>0</v>
      </c>
    </row>
    <row r="124" spans="1:14" ht="13.15">
      <c r="B124" s="332" t="s">
        <v>47</v>
      </c>
      <c r="C124" s="320"/>
      <c r="D124" s="320"/>
      <c r="E124" s="320"/>
      <c r="F124" s="320"/>
      <c r="G124" s="320"/>
      <c r="H124" s="330"/>
      <c r="I124" s="320"/>
      <c r="J124" s="320"/>
      <c r="K124" s="320"/>
      <c r="L124" s="320"/>
    </row>
    <row r="125" spans="1:14">
      <c r="C125" s="320"/>
      <c r="D125" s="320"/>
      <c r="E125" s="320"/>
      <c r="F125" s="320"/>
      <c r="G125" s="320"/>
      <c r="H125" s="330"/>
      <c r="I125" s="320"/>
      <c r="J125" s="320"/>
      <c r="K125" s="320"/>
      <c r="L125" s="320"/>
    </row>
    <row r="126" spans="1:14" ht="13.15">
      <c r="B126" s="329" t="str">
        <f t="shared" ref="B126:B137" si="51">B110</f>
        <v>Age group</v>
      </c>
      <c r="C126" s="329" t="str">
        <f t="shared" ref="C126:N126" si="52">C110</f>
        <v>2018/19</v>
      </c>
      <c r="D126" s="329" t="str">
        <f t="shared" si="52"/>
        <v>2019/20</v>
      </c>
      <c r="E126" s="329" t="str">
        <f t="shared" si="52"/>
        <v>2020/21</v>
      </c>
      <c r="F126" s="329" t="str">
        <f t="shared" si="52"/>
        <v>2021/22</v>
      </c>
      <c r="G126" s="329" t="str">
        <f t="shared" si="52"/>
        <v>2022/23</v>
      </c>
      <c r="H126" s="329" t="str">
        <f t="shared" si="52"/>
        <v>2023/24</v>
      </c>
      <c r="I126" s="329" t="str">
        <f t="shared" si="52"/>
        <v>2024/25</v>
      </c>
      <c r="J126" s="329" t="str">
        <f t="shared" si="52"/>
        <v>2025/26</v>
      </c>
      <c r="K126" s="329" t="str">
        <f t="shared" si="52"/>
        <v>2026/27</v>
      </c>
      <c r="L126" s="329" t="str">
        <f t="shared" si="52"/>
        <v>2027/28</v>
      </c>
      <c r="M126" s="329" t="str">
        <f t="shared" si="52"/>
        <v>2028/29</v>
      </c>
      <c r="N126" s="329" t="str">
        <f t="shared" si="52"/>
        <v>2029/30</v>
      </c>
    </row>
    <row r="127" spans="1:14" ht="13.15">
      <c r="B127" s="329" t="str">
        <f t="shared" si="51"/>
        <v>20-24</v>
      </c>
      <c r="C127" s="444">
        <f>C93*Group_3_rates!E89</f>
        <v>11.051231966530217</v>
      </c>
      <c r="D127" s="444">
        <f>D93*Group_3_rates!F89</f>
        <v>14.297400355778873</v>
      </c>
      <c r="E127" s="444">
        <f>E93*Group_3_rates!G89</f>
        <v>17.47077922151464</v>
      </c>
      <c r="F127" s="444">
        <f>F93*Group_3_rates!H89</f>
        <v>19.235952132672345</v>
      </c>
      <c r="G127" s="444">
        <f>G93*Group_3_rates!I89</f>
        <v>20.112846875661148</v>
      </c>
      <c r="H127" s="444">
        <f>H93*Group_3_rates!J89</f>
        <v>20.916827091351411</v>
      </c>
      <c r="I127" s="444">
        <f>I93*Group_3_rates!K89</f>
        <v>21.722396337133542</v>
      </c>
      <c r="J127" s="444">
        <f>J93*Group_3_rates!L89</f>
        <v>22.584985617870572</v>
      </c>
      <c r="K127" s="444">
        <f>K93*Group_3_rates!M89</f>
        <v>22.741450516323585</v>
      </c>
      <c r="L127" s="444">
        <f>L93*Group_3_rates!N89</f>
        <v>22.748998987243439</v>
      </c>
      <c r="M127" s="444">
        <f>M93*Group_3_rates!O89</f>
        <v>22.888560656405119</v>
      </c>
      <c r="N127" s="444">
        <f>N93*Group_3_rates!P89</f>
        <v>22.99968737078137</v>
      </c>
    </row>
    <row r="128" spans="1:14" ht="13.15">
      <c r="B128" s="329" t="str">
        <f t="shared" si="51"/>
        <v>25-29</v>
      </c>
      <c r="C128" s="444">
        <f>C94*Group_3_rates!E90</f>
        <v>36.247859322002341</v>
      </c>
      <c r="D128" s="444">
        <f>D94*Group_3_rates!F90</f>
        <v>34.702133299173632</v>
      </c>
      <c r="E128" s="444">
        <f>E94*Group_3_rates!G90</f>
        <v>35.616174155445407</v>
      </c>
      <c r="F128" s="444">
        <f>F94*Group_3_rates!H90</f>
        <v>35.643120746638736</v>
      </c>
      <c r="G128" s="444">
        <f>G94*Group_3_rates!I90</f>
        <v>35.430664740247785</v>
      </c>
      <c r="H128" s="444">
        <f>H94*Group_3_rates!J90</f>
        <v>35.602192818734977</v>
      </c>
      <c r="I128" s="444">
        <f>I94*Group_3_rates!K90</f>
        <v>36.095893627209826</v>
      </c>
      <c r="J128" s="444">
        <f>J94*Group_3_rates!L90</f>
        <v>36.88117476266595</v>
      </c>
      <c r="K128" s="444">
        <f>K94*Group_3_rates!M90</f>
        <v>37.095161181162283</v>
      </c>
      <c r="L128" s="444">
        <f>L94*Group_3_rates!N90</f>
        <v>37.163493854531282</v>
      </c>
      <c r="M128" s="444">
        <f>M94*Group_3_rates!O90</f>
        <v>37.355898916890098</v>
      </c>
      <c r="N128" s="444">
        <f>N94*Group_3_rates!P90</f>
        <v>37.528427166423171</v>
      </c>
    </row>
    <row r="129" spans="1:14" ht="13.15">
      <c r="B129" s="329" t="str">
        <f t="shared" si="51"/>
        <v>30-34</v>
      </c>
      <c r="C129" s="444">
        <f>C95*Group_3_rates!E91</f>
        <v>44.28878494630294</v>
      </c>
      <c r="D129" s="444">
        <f>D95*Group_3_rates!F91</f>
        <v>41.807809201177662</v>
      </c>
      <c r="E129" s="444">
        <f>E95*Group_3_rates!G91</f>
        <v>41.403883603975473</v>
      </c>
      <c r="F129" s="444">
        <f>F95*Group_3_rates!H91</f>
        <v>39.904625462966365</v>
      </c>
      <c r="G129" s="444">
        <f>G95*Group_3_rates!I91</f>
        <v>38.420272998101765</v>
      </c>
      <c r="H129" s="444">
        <f>H95*Group_3_rates!J91</f>
        <v>37.406419688262446</v>
      </c>
      <c r="I129" s="444">
        <f>I95*Group_3_rates!K91</f>
        <v>36.82606757848864</v>
      </c>
      <c r="J129" s="444">
        <f>J95*Group_3_rates!L91</f>
        <v>36.644130173130812</v>
      </c>
      <c r="K129" s="444">
        <f>K95*Group_3_rates!M91</f>
        <v>36.386347263951258</v>
      </c>
      <c r="L129" s="444">
        <f>L95*Group_3_rates!N91</f>
        <v>36.175185061693391</v>
      </c>
      <c r="M129" s="444">
        <f>M95*Group_3_rates!O91</f>
        <v>36.106032171819024</v>
      </c>
      <c r="N129" s="444">
        <f>N95*Group_3_rates!P91</f>
        <v>36.093114842244795</v>
      </c>
    </row>
    <row r="130" spans="1:14" ht="13.15">
      <c r="B130" s="329" t="str">
        <f t="shared" si="51"/>
        <v>35-39</v>
      </c>
      <c r="C130" s="444">
        <f>C96*Group_3_rates!E92</f>
        <v>41.941297365490897</v>
      </c>
      <c r="D130" s="444">
        <f>D96*Group_3_rates!F92</f>
        <v>40.873533284486356</v>
      </c>
      <c r="E130" s="444">
        <f>E96*Group_3_rates!G92</f>
        <v>41.260878748400295</v>
      </c>
      <c r="F130" s="444">
        <f>F96*Group_3_rates!H92</f>
        <v>40.113888566584031</v>
      </c>
      <c r="G130" s="444">
        <f>G96*Group_3_rates!I92</f>
        <v>38.665676197122522</v>
      </c>
      <c r="H130" s="444">
        <f>H96*Group_3_rates!J92</f>
        <v>37.410586595406059</v>
      </c>
      <c r="I130" s="444">
        <f>I96*Group_3_rates!K92</f>
        <v>36.397554480961062</v>
      </c>
      <c r="J130" s="444">
        <f>J96*Group_3_rates!L92</f>
        <v>35.657070524307422</v>
      </c>
      <c r="K130" s="444">
        <f>K96*Group_3_rates!M92</f>
        <v>34.925591363647051</v>
      </c>
      <c r="L130" s="444">
        <f>L96*Group_3_rates!N92</f>
        <v>34.308663685789824</v>
      </c>
      <c r="M130" s="444">
        <f>M96*Group_3_rates!O92</f>
        <v>33.866399818634207</v>
      </c>
      <c r="N130" s="444">
        <f>N96*Group_3_rates!P92</f>
        <v>33.53466270213832</v>
      </c>
    </row>
    <row r="131" spans="1:14" ht="13.15">
      <c r="B131" s="329" t="str">
        <f t="shared" si="51"/>
        <v>40-44</v>
      </c>
      <c r="C131" s="444">
        <f>C97*Group_3_rates!E93</f>
        <v>37.555335371530951</v>
      </c>
      <c r="D131" s="444">
        <f>D97*Group_3_rates!F93</f>
        <v>37.235233078400512</v>
      </c>
      <c r="E131" s="444">
        <f>E97*Group_3_rates!G93</f>
        <v>38.284460760372895</v>
      </c>
      <c r="F131" s="444">
        <f>F97*Group_3_rates!H93</f>
        <v>37.861543367644408</v>
      </c>
      <c r="G131" s="444">
        <f>G97*Group_3_rates!I93</f>
        <v>37.023540077939622</v>
      </c>
      <c r="H131" s="444">
        <f>H97*Group_3_rates!J93</f>
        <v>36.19589155362435</v>
      </c>
      <c r="I131" s="444">
        <f>I97*Group_3_rates!K93</f>
        <v>35.426627246366017</v>
      </c>
      <c r="J131" s="444">
        <f>J97*Group_3_rates!L93</f>
        <v>34.760837626174592</v>
      </c>
      <c r="K131" s="444">
        <f>K97*Group_3_rates!M93</f>
        <v>34.007820127693236</v>
      </c>
      <c r="L131" s="444">
        <f>L97*Group_3_rates!N93</f>
        <v>33.291930997304377</v>
      </c>
      <c r="M131" s="444">
        <f>M97*Group_3_rates!O93</f>
        <v>32.692078986174955</v>
      </c>
      <c r="N131" s="444">
        <f>N97*Group_3_rates!P93</f>
        <v>32.174814949465208</v>
      </c>
    </row>
    <row r="132" spans="1:14" ht="13.15">
      <c r="B132" s="329" t="str">
        <f t="shared" si="51"/>
        <v>45-49</v>
      </c>
      <c r="C132" s="444">
        <f>C98*Group_3_rates!E94</f>
        <v>27.764962587081911</v>
      </c>
      <c r="D132" s="444">
        <f>D98*Group_3_rates!F94</f>
        <v>29.222569551429615</v>
      </c>
      <c r="E132" s="444">
        <f>E98*Group_3_rates!G94</f>
        <v>31.447279084028192</v>
      </c>
      <c r="F132" s="444">
        <f>F98*Group_3_rates!H94</f>
        <v>32.236482518219852</v>
      </c>
      <c r="G132" s="444">
        <f>G98*Group_3_rates!I94</f>
        <v>32.455534458509504</v>
      </c>
      <c r="H132" s="444">
        <f>H98*Group_3_rates!J94</f>
        <v>32.500724870826119</v>
      </c>
      <c r="I132" s="444">
        <f>I98*Group_3_rates!K94</f>
        <v>32.434998564213529</v>
      </c>
      <c r="J132" s="444">
        <f>J98*Group_3_rates!L94</f>
        <v>32.314207889507259</v>
      </c>
      <c r="K132" s="444">
        <f>K98*Group_3_rates!M94</f>
        <v>31.982455077465698</v>
      </c>
      <c r="L132" s="444">
        <f>L98*Group_3_rates!N94</f>
        <v>31.569298068009942</v>
      </c>
      <c r="M132" s="444">
        <f>M98*Group_3_rates!O94</f>
        <v>31.164684824630115</v>
      </c>
      <c r="N132" s="444">
        <f>N98*Group_3_rates!P94</f>
        <v>30.757715521178906</v>
      </c>
    </row>
    <row r="133" spans="1:14" ht="13.15">
      <c r="B133" s="329" t="str">
        <f t="shared" si="51"/>
        <v>50-54</v>
      </c>
      <c r="C133" s="444">
        <f>C99*Group_3_rates!E95</f>
        <v>17.453058257826079</v>
      </c>
      <c r="D133" s="444">
        <f>D99*Group_3_rates!F95</f>
        <v>19.095562067515008</v>
      </c>
      <c r="E133" s="444">
        <f>E99*Group_3_rates!G95</f>
        <v>21.378947501676961</v>
      </c>
      <c r="F133" s="444">
        <f>F99*Group_3_rates!H95</f>
        <v>22.71904331657899</v>
      </c>
      <c r="G133" s="444">
        <f>G99*Group_3_rates!I95</f>
        <v>23.614159601875965</v>
      </c>
      <c r="H133" s="444">
        <f>H99*Group_3_rates!J95</f>
        <v>24.325058879323894</v>
      </c>
      <c r="I133" s="444">
        <f>I99*Group_3_rates!K95</f>
        <v>24.883705724885029</v>
      </c>
      <c r="J133" s="444">
        <f>J99*Group_3_rates!L95</f>
        <v>25.325448054355991</v>
      </c>
      <c r="K133" s="444">
        <f>K99*Group_3_rates!M95</f>
        <v>25.518475584372371</v>
      </c>
      <c r="L133" s="444">
        <f>L99*Group_3_rates!N95</f>
        <v>25.568223279731527</v>
      </c>
      <c r="M133" s="444">
        <f>M99*Group_3_rates!O95</f>
        <v>25.550868116115588</v>
      </c>
      <c r="N133" s="444">
        <f>N99*Group_3_rates!P95</f>
        <v>25.462695854404103</v>
      </c>
    </row>
    <row r="134" spans="1:14" ht="13.15">
      <c r="B134" s="329" t="str">
        <f t="shared" si="51"/>
        <v>55-59</v>
      </c>
      <c r="C134" s="444">
        <f>C100*Group_3_rates!E96</f>
        <v>6.7324741693811756</v>
      </c>
      <c r="D134" s="444">
        <f>D100*Group_3_rates!F96</f>
        <v>6.4821178529354402</v>
      </c>
      <c r="E134" s="444">
        <f>E100*Group_3_rates!G96</f>
        <v>6.7719097833480228</v>
      </c>
      <c r="F134" s="444">
        <f>F100*Group_3_rates!H96</f>
        <v>6.9725819825910333</v>
      </c>
      <c r="G134" s="444">
        <f>G100*Group_3_rates!I96</f>
        <v>7.1715365344805706</v>
      </c>
      <c r="H134" s="444">
        <f>H100*Group_3_rates!J96</f>
        <v>7.402126422669709</v>
      </c>
      <c r="I134" s="444">
        <f>I100*Group_3_rates!K96</f>
        <v>7.6368380393934325</v>
      </c>
      <c r="J134" s="444">
        <f>J100*Group_3_rates!L96</f>
        <v>7.8625120936195989</v>
      </c>
      <c r="K134" s="444">
        <f>K100*Group_3_rates!M96</f>
        <v>8.010514647510286</v>
      </c>
      <c r="L134" s="444">
        <f>L100*Group_3_rates!N96</f>
        <v>8.1128438196455761</v>
      </c>
      <c r="M134" s="444">
        <f>M100*Group_3_rates!O96</f>
        <v>8.1912271478260728</v>
      </c>
      <c r="N134" s="444">
        <f>N100*Group_3_rates!P96</f>
        <v>8.2382241637885922</v>
      </c>
    </row>
    <row r="135" spans="1:14" ht="13.15">
      <c r="B135" s="329" t="str">
        <f t="shared" si="51"/>
        <v>60-64</v>
      </c>
      <c r="C135" s="444">
        <f>C101*Group_3_rates!E97</f>
        <v>2.6289191337477162</v>
      </c>
      <c r="D135" s="444">
        <f>D101*Group_3_rates!F97</f>
        <v>2.6120895875425569</v>
      </c>
      <c r="E135" s="444">
        <f>E101*Group_3_rates!G97</f>
        <v>2.6752880501348923</v>
      </c>
      <c r="F135" s="444">
        <f>F101*Group_3_rates!H97</f>
        <v>2.6657333862696273</v>
      </c>
      <c r="G135" s="444">
        <f>G101*Group_3_rates!I97</f>
        <v>2.6630391047333482</v>
      </c>
      <c r="H135" s="444">
        <f>H101*Group_3_rates!J97</f>
        <v>2.6983750901132719</v>
      </c>
      <c r="I135" s="444">
        <f>I101*Group_3_rates!K97</f>
        <v>2.7601172067446562</v>
      </c>
      <c r="J135" s="444">
        <f>J101*Group_3_rates!L97</f>
        <v>2.8383834077726644</v>
      </c>
      <c r="K135" s="444">
        <f>K101*Group_3_rates!M97</f>
        <v>2.8931526302510675</v>
      </c>
      <c r="L135" s="444">
        <f>L101*Group_3_rates!N97</f>
        <v>2.9387707971046941</v>
      </c>
      <c r="M135" s="444">
        <f>M101*Group_3_rates!O97</f>
        <v>2.9827480771740267</v>
      </c>
      <c r="N135" s="444">
        <f>N101*Group_3_rates!P97</f>
        <v>3.0173996881349008</v>
      </c>
    </row>
    <row r="136" spans="1:14" ht="13.15">
      <c r="B136" s="329" t="str">
        <f t="shared" si="51"/>
        <v>65 plus</v>
      </c>
      <c r="C136" s="444">
        <f>C102*Group_3_rates!E98</f>
        <v>0.49149002801853103</v>
      </c>
      <c r="D136" s="444">
        <f>D102*Group_3_rates!F98</f>
        <v>0.93275652929682495</v>
      </c>
      <c r="E136" s="444">
        <f>E102*Group_3_rates!G98</f>
        <v>1.2682845089309878</v>
      </c>
      <c r="F136" s="444">
        <f>F102*Group_3_rates!H98</f>
        <v>1.4568585613520795</v>
      </c>
      <c r="G136" s="444">
        <f>G102*Group_3_rates!I98</f>
        <v>1.5616546260198017</v>
      </c>
      <c r="H136" s="444">
        <f>H102*Group_3_rates!J98</f>
        <v>1.6332498719916779</v>
      </c>
      <c r="I136" s="444">
        <f>I102*Group_3_rates!K98</f>
        <v>1.6913125045461157</v>
      </c>
      <c r="J136" s="444">
        <f>J102*Group_3_rates!L98</f>
        <v>1.7465770050348437</v>
      </c>
      <c r="K136" s="444">
        <f>K102*Group_3_rates!M98</f>
        <v>1.7852592968941932</v>
      </c>
      <c r="L136" s="444">
        <f>L102*Group_3_rates!N98</f>
        <v>1.817360765263303</v>
      </c>
      <c r="M136" s="444">
        <f>M102*Group_3_rates!O98</f>
        <v>1.8492197660721705</v>
      </c>
      <c r="N136" s="444">
        <f>N102*Group_3_rates!P98</f>
        <v>1.8777664447256734</v>
      </c>
    </row>
    <row r="137" spans="1:14" ht="13.15">
      <c r="B137" s="329" t="str">
        <f t="shared" si="51"/>
        <v>Total</v>
      </c>
      <c r="C137" s="444">
        <f>SUM(C127:C136)</f>
        <v>226.15541314791278</v>
      </c>
      <c r="D137" s="444">
        <f t="shared" ref="D137:N137" si="53">SUM(D127:D136)</f>
        <v>227.26120480773648</v>
      </c>
      <c r="E137" s="444">
        <f t="shared" si="53"/>
        <v>237.57788541782776</v>
      </c>
      <c r="F137" s="444">
        <f t="shared" si="53"/>
        <v>238.80983004151747</v>
      </c>
      <c r="G137" s="444">
        <f t="shared" si="53"/>
        <v>237.11892521469204</v>
      </c>
      <c r="H137" s="444">
        <f t="shared" si="53"/>
        <v>236.09145288230388</v>
      </c>
      <c r="I137" s="444">
        <f t="shared" si="53"/>
        <v>235.87551130994188</v>
      </c>
      <c r="J137" s="444">
        <f t="shared" si="53"/>
        <v>236.61532715443971</v>
      </c>
      <c r="K137" s="444">
        <f t="shared" si="53"/>
        <v>235.34622768927102</v>
      </c>
      <c r="L137" s="444">
        <f t="shared" si="53"/>
        <v>233.69476931631735</v>
      </c>
      <c r="M137" s="444">
        <f t="shared" si="53"/>
        <v>232.64771848174138</v>
      </c>
      <c r="N137" s="444">
        <f t="shared" si="53"/>
        <v>231.68450870328505</v>
      </c>
    </row>
    <row r="138" spans="1:14">
      <c r="A138" s="300">
        <f>SUM(C138:N138)</f>
        <v>0</v>
      </c>
      <c r="C138" s="300">
        <f>SUM(C127:C136)-C137</f>
        <v>0</v>
      </c>
      <c r="D138" s="300">
        <f t="shared" ref="D138:N138" si="54">SUM(D127:D136)-D137</f>
        <v>0</v>
      </c>
      <c r="E138" s="300">
        <f t="shared" si="54"/>
        <v>0</v>
      </c>
      <c r="F138" s="300">
        <f t="shared" si="54"/>
        <v>0</v>
      </c>
      <c r="G138" s="300">
        <f t="shared" si="54"/>
        <v>0</v>
      </c>
      <c r="H138" s="300">
        <f t="shared" si="54"/>
        <v>0</v>
      </c>
      <c r="I138" s="300">
        <f t="shared" si="54"/>
        <v>0</v>
      </c>
      <c r="J138" s="300">
        <f t="shared" si="54"/>
        <v>0</v>
      </c>
      <c r="K138" s="300">
        <f t="shared" si="54"/>
        <v>0</v>
      </c>
      <c r="L138" s="300">
        <f t="shared" si="54"/>
        <v>0</v>
      </c>
      <c r="M138" s="300">
        <f t="shared" si="54"/>
        <v>0</v>
      </c>
      <c r="N138" s="300">
        <f t="shared" si="54"/>
        <v>0</v>
      </c>
    </row>
    <row r="140" spans="1:14" ht="15">
      <c r="B140" s="331" t="s">
        <v>164</v>
      </c>
      <c r="H140" s="316"/>
    </row>
    <row r="141" spans="1:14">
      <c r="H141" s="316"/>
    </row>
    <row r="142" spans="1:14" ht="13.15">
      <c r="B142" s="332" t="s">
        <v>46</v>
      </c>
      <c r="H142" s="316"/>
    </row>
    <row r="143" spans="1:14">
      <c r="H143" s="316"/>
    </row>
    <row r="144" spans="1:14" ht="13.15">
      <c r="B144" s="329" t="str">
        <f t="shared" ref="B144:B155" si="55">B110</f>
        <v>Age group</v>
      </c>
      <c r="C144" s="329" t="str">
        <f t="shared" ref="C144:N144" si="56">C110</f>
        <v>2018/19</v>
      </c>
      <c r="D144" s="329" t="str">
        <f t="shared" si="56"/>
        <v>2019/20</v>
      </c>
      <c r="E144" s="329" t="str">
        <f t="shared" si="56"/>
        <v>2020/21</v>
      </c>
      <c r="F144" s="329" t="str">
        <f t="shared" si="56"/>
        <v>2021/22</v>
      </c>
      <c r="G144" s="329" t="str">
        <f t="shared" si="56"/>
        <v>2022/23</v>
      </c>
      <c r="H144" s="329" t="str">
        <f t="shared" si="56"/>
        <v>2023/24</v>
      </c>
      <c r="I144" s="329" t="str">
        <f t="shared" si="56"/>
        <v>2024/25</v>
      </c>
      <c r="J144" s="329" t="str">
        <f t="shared" si="56"/>
        <v>2025/26</v>
      </c>
      <c r="K144" s="329" t="str">
        <f t="shared" si="56"/>
        <v>2026/27</v>
      </c>
      <c r="L144" s="329" t="str">
        <f t="shared" si="56"/>
        <v>2027/28</v>
      </c>
      <c r="M144" s="329" t="str">
        <f t="shared" si="56"/>
        <v>2028/29</v>
      </c>
      <c r="N144" s="329" t="str">
        <f t="shared" si="56"/>
        <v>2029/30</v>
      </c>
    </row>
    <row r="145" spans="1:14" ht="13.15">
      <c r="B145" s="329" t="str">
        <f t="shared" si="55"/>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row>
    <row r="146" spans="1:14" ht="13.15">
      <c r="B146" s="329" t="str">
        <f t="shared" si="55"/>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row>
    <row r="147" spans="1:14" ht="13.15">
      <c r="B147" s="329" t="str">
        <f t="shared" si="55"/>
        <v>30-34</v>
      </c>
      <c r="C147" s="444">
        <f>C79*Calc_SEC_retirement_rates!$G126</f>
        <v>0.1221107195217082</v>
      </c>
      <c r="D147" s="444">
        <f>D79*Calc_SEC_retirement_rates!$G126</f>
        <v>0.11751313710697092</v>
      </c>
      <c r="E147" s="444">
        <f>E79*Calc_SEC_retirement_rates!$G126</f>
        <v>0.11359568044477511</v>
      </c>
      <c r="F147" s="444">
        <f>F79*Calc_SEC_retirement_rates!$G126</f>
        <v>0.11017779649212607</v>
      </c>
      <c r="G147" s="444">
        <f>G79*Calc_SEC_retirement_rates!$G126</f>
        <v>0.10712495007520299</v>
      </c>
      <c r="H147" s="444">
        <f>H79*Calc_SEC_retirement_rates!$G126</f>
        <v>0.10508345414204869</v>
      </c>
      <c r="I147" s="444">
        <f>I79*Calc_SEC_retirement_rates!$G126</f>
        <v>0.10404984873046885</v>
      </c>
      <c r="J147" s="444">
        <f>J79*Calc_SEC_retirement_rates!$G126</f>
        <v>0.10399113476839474</v>
      </c>
      <c r="K147" s="444">
        <f>K79*Calc_SEC_retirement_rates!$G126</f>
        <v>0.10366587341237632</v>
      </c>
      <c r="L147" s="444">
        <f>L79*Calc_SEC_retirement_rates!$G126</f>
        <v>0.10341303539072404</v>
      </c>
      <c r="M147" s="444">
        <f>M79*Calc_SEC_retirement_rates!$G126</f>
        <v>0.10349932933586152</v>
      </c>
      <c r="N147" s="444">
        <f>N79*Calc_SEC_retirement_rates!$G126</f>
        <v>0.10370318462583954</v>
      </c>
    </row>
    <row r="148" spans="1:14" ht="13.15">
      <c r="B148" s="329" t="str">
        <f t="shared" si="55"/>
        <v>35-39</v>
      </c>
      <c r="C148" s="444">
        <f>C80*Calc_SEC_retirement_rates!$G127</f>
        <v>0.16003080353213955</v>
      </c>
      <c r="D148" s="444">
        <f>D80*Calc_SEC_retirement_rates!$G127</f>
        <v>0.15948608020162494</v>
      </c>
      <c r="E148" s="444">
        <f>E80*Calc_SEC_retirement_rates!$G127</f>
        <v>0.15830476936634039</v>
      </c>
      <c r="F148" s="444">
        <f>F80*Calc_SEC_retirement_rates!$G127</f>
        <v>0.15622958801808326</v>
      </c>
      <c r="G148" s="444">
        <f>G80*Calc_SEC_retirement_rates!$G127</f>
        <v>0.15340818202103984</v>
      </c>
      <c r="H148" s="444">
        <f>H80*Calc_SEC_retirement_rates!$G127</f>
        <v>0.15078147338089179</v>
      </c>
      <c r="I148" s="444">
        <f>I80*Calc_SEC_retirement_rates!$G127</f>
        <v>0.14862959674522822</v>
      </c>
      <c r="J148" s="444">
        <f>J80*Calc_SEC_retirement_rates!$G127</f>
        <v>0.14716443102929222</v>
      </c>
      <c r="K148" s="444">
        <f>K80*Calc_SEC_retirement_rates!$G127</f>
        <v>0.14544923828890494</v>
      </c>
      <c r="L148" s="444">
        <f>L80*Calc_SEC_retirement_rates!$G127</f>
        <v>0.14395018396233539</v>
      </c>
      <c r="M148" s="444">
        <f>M80*Calc_SEC_retirement_rates!$G127</f>
        <v>0.14295106577544758</v>
      </c>
      <c r="N148" s="444">
        <f>N80*Calc_SEC_retirement_rates!$G127</f>
        <v>0.14224671429862068</v>
      </c>
    </row>
    <row r="149" spans="1:14" ht="13.15">
      <c r="B149" s="329" t="str">
        <f t="shared" si="55"/>
        <v>40-44</v>
      </c>
      <c r="C149" s="444">
        <f>C81*Calc_SEC_retirement_rates!$G128</f>
        <v>0.18307439377751358</v>
      </c>
      <c r="D149" s="444">
        <f>D81*Calc_SEC_retirement_rates!$G128</f>
        <v>0.18682078038346878</v>
      </c>
      <c r="E149" s="444">
        <f>E81*Calc_SEC_retirement_rates!$G128</f>
        <v>0.18991273014455895</v>
      </c>
      <c r="F149" s="444">
        <f>F81*Calc_SEC_retirement_rates!$G128</f>
        <v>0.19168858565459501</v>
      </c>
      <c r="G149" s="444">
        <f>G81*Calc_SEC_retirement_rates!$G128</f>
        <v>0.1920220597901009</v>
      </c>
      <c r="H149" s="444">
        <f>H81*Calc_SEC_retirement_rates!$G128</f>
        <v>0.19183223944054606</v>
      </c>
      <c r="I149" s="444">
        <f>I81*Calc_SEC_retirement_rates!$G128</f>
        <v>0.19138377239044649</v>
      </c>
      <c r="J149" s="444">
        <f>J81*Calc_SEC_retirement_rates!$G128</f>
        <v>0.19094910656354935</v>
      </c>
      <c r="K149" s="444">
        <f>K81*Calc_SEC_retirement_rates!$G128</f>
        <v>0.18957346928550678</v>
      </c>
      <c r="L149" s="444">
        <f>L81*Calc_SEC_retirement_rates!$G128</f>
        <v>0.18796054477268179</v>
      </c>
      <c r="M149" s="444">
        <f>M81*Calc_SEC_retirement_rates!$G128</f>
        <v>0.18658413640062632</v>
      </c>
      <c r="N149" s="444">
        <f>N81*Calc_SEC_retirement_rates!$G128</f>
        <v>0.18532779465492277</v>
      </c>
    </row>
    <row r="150" spans="1:14" ht="13.15">
      <c r="B150" s="329" t="str">
        <f t="shared" si="55"/>
        <v>45-49</v>
      </c>
      <c r="C150" s="444">
        <f>C82*Calc_SEC_retirement_rates!$G129</f>
        <v>0.36122302863507283</v>
      </c>
      <c r="D150" s="444">
        <f>D82*Calc_SEC_retirement_rates!$G129</f>
        <v>0.37207252813718483</v>
      </c>
      <c r="E150" s="444">
        <f>E82*Calc_SEC_retirement_rates!$G129</f>
        <v>0.38275125094491325</v>
      </c>
      <c r="F150" s="444">
        <f>F82*Calc_SEC_retirement_rates!$G129</f>
        <v>0.39158629996540895</v>
      </c>
      <c r="G150" s="444">
        <f>G82*Calc_SEC_retirement_rates!$G129</f>
        <v>0.39794740523594807</v>
      </c>
      <c r="H150" s="444">
        <f>H82*Calc_SEC_retirement_rates!$G129</f>
        <v>0.40338170621819558</v>
      </c>
      <c r="I150" s="444">
        <f>I82*Calc_SEC_retirement_rates!$G129</f>
        <v>0.40806036491287462</v>
      </c>
      <c r="J150" s="444">
        <f>J82*Calc_SEC_retirement_rates!$G129</f>
        <v>0.41224163516601325</v>
      </c>
      <c r="K150" s="444">
        <f>K82*Calc_SEC_retirement_rates!$G129</f>
        <v>0.41368165683344466</v>
      </c>
      <c r="L150" s="444">
        <f>L82*Calc_SEC_retirement_rates!$G129</f>
        <v>0.41377759086989119</v>
      </c>
      <c r="M150" s="444">
        <f>M82*Calc_SEC_retirement_rates!$G129</f>
        <v>0.41352998110213984</v>
      </c>
      <c r="N150" s="444">
        <f>N82*Calc_SEC_retirement_rates!$G129</f>
        <v>0.41275214930691462</v>
      </c>
    </row>
    <row r="151" spans="1:14" ht="13.15">
      <c r="B151" s="329" t="str">
        <f t="shared" si="55"/>
        <v>50-54</v>
      </c>
      <c r="C151" s="444">
        <f>C83*Calc_SEC_retirement_rates!$G130</f>
        <v>5.7035876685321183</v>
      </c>
      <c r="D151" s="444">
        <f>D83*Calc_SEC_retirement_rates!$G130</f>
        <v>5.7802416736706119</v>
      </c>
      <c r="E151" s="444">
        <f>E83*Calc_SEC_retirement_rates!$G130</f>
        <v>5.8912913487036667</v>
      </c>
      <c r="F151" s="444">
        <f>F83*Calc_SEC_retirement_rates!$G130</f>
        <v>6.0039246373613642</v>
      </c>
      <c r="G151" s="444">
        <f>G83*Calc_SEC_retirement_rates!$G130</f>
        <v>6.1026929739232934</v>
      </c>
      <c r="H151" s="444">
        <f>H83*Calc_SEC_retirement_rates!$G130</f>
        <v>6.2067551562880778</v>
      </c>
      <c r="I151" s="444">
        <f>I83*Calc_SEC_retirement_rates!$G130</f>
        <v>6.3137342504655702</v>
      </c>
      <c r="J151" s="444">
        <f>J83*Calc_SEC_retirement_rates!$G130</f>
        <v>6.4227363162611573</v>
      </c>
      <c r="K151" s="444">
        <f>K83*Calc_SEC_retirement_rates!$G130</f>
        <v>6.4938323714727684</v>
      </c>
      <c r="L151" s="444">
        <f>L83*Calc_SEC_retirement_rates!$G130</f>
        <v>6.5449100575412906</v>
      </c>
      <c r="M151" s="444">
        <f>M83*Calc_SEC_retirement_rates!$G130</f>
        <v>6.5884806130951556</v>
      </c>
      <c r="N151" s="444">
        <f>N83*Calc_SEC_retirement_rates!$G130</f>
        <v>6.6193022958905194</v>
      </c>
    </row>
    <row r="152" spans="1:14" ht="13.15">
      <c r="B152" s="329" t="str">
        <f t="shared" si="55"/>
        <v>55-59</v>
      </c>
      <c r="C152" s="444">
        <f>C84*Calc_SEC_retirement_rates!$G131</f>
        <v>24.1161899965015</v>
      </c>
      <c r="D152" s="444">
        <f>D84*Calc_SEC_retirement_rates!$G131</f>
        <v>22.697078165890577</v>
      </c>
      <c r="E152" s="444">
        <f>E84*Calc_SEC_retirement_rates!$G131</f>
        <v>21.991701251524749</v>
      </c>
      <c r="F152" s="444">
        <f>F84*Calc_SEC_retirement_rates!$G131</f>
        <v>21.665735221477828</v>
      </c>
      <c r="G152" s="444">
        <f>G84*Calc_SEC_retirement_rates!$G131</f>
        <v>21.538659526160206</v>
      </c>
      <c r="H152" s="444">
        <f>H84*Calc_SEC_retirement_rates!$G131</f>
        <v>21.61781396562278</v>
      </c>
      <c r="I152" s="444">
        <f>I84*Calc_SEC_retirement_rates!$G131</f>
        <v>21.838919653592384</v>
      </c>
      <c r="J152" s="444">
        <f>J84*Calc_SEC_retirement_rates!$G131</f>
        <v>22.161017204252374</v>
      </c>
      <c r="K152" s="444">
        <f>K84*Calc_SEC_retirement_rates!$G131</f>
        <v>22.388342135806845</v>
      </c>
      <c r="L152" s="444">
        <f>L84*Calc_SEC_retirement_rates!$G131</f>
        <v>22.587493728647644</v>
      </c>
      <c r="M152" s="444">
        <f>M84*Calc_SEC_retirement_rates!$G131</f>
        <v>22.796254342800921</v>
      </c>
      <c r="N152" s="444">
        <f>N84*Calc_SEC_retirement_rates!$G131</f>
        <v>22.976301086612256</v>
      </c>
    </row>
    <row r="153" spans="1:14" ht="13.15">
      <c r="B153" s="329" t="str">
        <f t="shared" si="55"/>
        <v>60-64</v>
      </c>
      <c r="C153" s="444">
        <f>C85*Calc_SEC_retirement_rates!$G132</f>
        <v>13.131991939462527</v>
      </c>
      <c r="D153" s="444">
        <f>D85*Calc_SEC_retirement_rates!$G132</f>
        <v>13.58819574032659</v>
      </c>
      <c r="E153" s="444">
        <f>E85*Calc_SEC_retirement_rates!$G132</f>
        <v>13.551720237217973</v>
      </c>
      <c r="F153" s="444">
        <f>F85*Calc_SEC_retirement_rates!$G132</f>
        <v>13.346293760964306</v>
      </c>
      <c r="G153" s="444">
        <f>G85*Calc_SEC_retirement_rates!$G132</f>
        <v>13.113544520006085</v>
      </c>
      <c r="H153" s="444">
        <f>H85*Calc_SEC_retirement_rates!$G132</f>
        <v>12.994217735671446</v>
      </c>
      <c r="I153" s="444">
        <f>I85*Calc_SEC_retirement_rates!$G132</f>
        <v>12.990839549150776</v>
      </c>
      <c r="J153" s="444">
        <f>J85*Calc_SEC_retirement_rates!$G132</f>
        <v>13.090577186536239</v>
      </c>
      <c r="K153" s="444">
        <f>K85*Calc_SEC_retirement_rates!$G132</f>
        <v>13.13932195007987</v>
      </c>
      <c r="L153" s="444">
        <f>L85*Calc_SEC_retirement_rates!$G132</f>
        <v>13.199321374774392</v>
      </c>
      <c r="M153" s="444">
        <f>M85*Calc_SEC_retirement_rates!$G132</f>
        <v>13.29952670456764</v>
      </c>
      <c r="N153" s="444">
        <f>N85*Calc_SEC_retirement_rates!$G132</f>
        <v>13.402245192538766</v>
      </c>
    </row>
    <row r="154" spans="1:14" ht="13.15">
      <c r="B154" s="329" t="str">
        <f t="shared" si="55"/>
        <v>65 plus</v>
      </c>
      <c r="C154" s="444">
        <f>C86*Calc_SEC_retirement_rates!$G133</f>
        <v>3.428318924952575</v>
      </c>
      <c r="D154" s="444">
        <f>D86*Calc_SEC_retirement_rates!$G133</f>
        <v>4.4903911989915777</v>
      </c>
      <c r="E154" s="444">
        <f>E86*Calc_SEC_retirement_rates!$G133</f>
        <v>5.214822368142169</v>
      </c>
      <c r="F154" s="444">
        <f>F86*Calc_SEC_retirement_rates!$G133</f>
        <v>5.6320612500205689</v>
      </c>
      <c r="G154" s="444">
        <f>G86*Calc_SEC_retirement_rates!$G133</f>
        <v>5.8286360963722013</v>
      </c>
      <c r="H154" s="444">
        <f>H86*Calc_SEC_retirement_rates!$G133</f>
        <v>5.9278288489372102</v>
      </c>
      <c r="I154" s="444">
        <f>I86*Calc_SEC_retirement_rates!$G133</f>
        <v>5.9892944937192709</v>
      </c>
      <c r="J154" s="444">
        <f>J86*Calc_SEC_retirement_rates!$G133</f>
        <v>6.0493781760590304</v>
      </c>
      <c r="K154" s="444">
        <f>K86*Calc_SEC_retirement_rates!$G133</f>
        <v>6.0637163577066691</v>
      </c>
      <c r="L154" s="444">
        <f>L86*Calc_SEC_retirement_rates!$G133</f>
        <v>6.0711328634544808</v>
      </c>
      <c r="M154" s="444">
        <f>M86*Calc_SEC_retirement_rates!$G133</f>
        <v>6.0949961914744435</v>
      </c>
      <c r="N154" s="444">
        <f>N86*Calc_SEC_retirement_rates!$G133</f>
        <v>6.124800139659599</v>
      </c>
    </row>
    <row r="155" spans="1:14" ht="13.15">
      <c r="B155" s="329" t="str">
        <f t="shared" si="55"/>
        <v>Total</v>
      </c>
      <c r="C155" s="444">
        <f>SUM(C145:C154)</f>
        <v>47.206527474915163</v>
      </c>
      <c r="D155" s="444">
        <f t="shared" ref="D155:N155" si="57">SUM(D145:D154)</f>
        <v>47.391799304708599</v>
      </c>
      <c r="E155" s="444">
        <f t="shared" si="57"/>
        <v>47.494099636489139</v>
      </c>
      <c r="F155" s="444">
        <f t="shared" si="57"/>
        <v>47.497697139954283</v>
      </c>
      <c r="G155" s="444">
        <f t="shared" si="57"/>
        <v>47.43403571358408</v>
      </c>
      <c r="H155" s="444">
        <f t="shared" si="57"/>
        <v>47.597694579701198</v>
      </c>
      <c r="I155" s="444">
        <f t="shared" si="57"/>
        <v>47.98491152970702</v>
      </c>
      <c r="J155" s="444">
        <f t="shared" si="57"/>
        <v>48.57805519063605</v>
      </c>
      <c r="K155" s="444">
        <f t="shared" si="57"/>
        <v>48.937583052886382</v>
      </c>
      <c r="L155" s="444">
        <f t="shared" si="57"/>
        <v>49.251959379413435</v>
      </c>
      <c r="M155" s="444">
        <f t="shared" si="57"/>
        <v>49.625822364552235</v>
      </c>
      <c r="N155" s="444">
        <f t="shared" si="57"/>
        <v>49.966678557587436</v>
      </c>
    </row>
    <row r="156" spans="1:14">
      <c r="A156" s="300">
        <f>SUM(C156:N156)</f>
        <v>0</v>
      </c>
      <c r="C156" s="300">
        <f>SUM(C145:C154)-C155</f>
        <v>0</v>
      </c>
      <c r="D156" s="300">
        <f t="shared" ref="D156:N156" si="58">SUM(D145:D154)-D155</f>
        <v>0</v>
      </c>
      <c r="E156" s="300">
        <f t="shared" si="58"/>
        <v>0</v>
      </c>
      <c r="F156" s="300">
        <f t="shared" si="58"/>
        <v>0</v>
      </c>
      <c r="G156" s="300">
        <f t="shared" si="58"/>
        <v>0</v>
      </c>
      <c r="H156" s="300">
        <f t="shared" si="58"/>
        <v>0</v>
      </c>
      <c r="I156" s="300">
        <f t="shared" si="58"/>
        <v>0</v>
      </c>
      <c r="J156" s="300">
        <f t="shared" si="58"/>
        <v>0</v>
      </c>
      <c r="K156" s="300">
        <f t="shared" si="58"/>
        <v>0</v>
      </c>
      <c r="L156" s="300">
        <f t="shared" si="58"/>
        <v>0</v>
      </c>
      <c r="M156" s="300">
        <f t="shared" si="58"/>
        <v>0</v>
      </c>
      <c r="N156" s="300">
        <f t="shared" si="58"/>
        <v>0</v>
      </c>
    </row>
    <row r="158" spans="1:14" ht="13.15">
      <c r="B158" s="332" t="s">
        <v>47</v>
      </c>
      <c r="C158" s="320"/>
      <c r="D158" s="320"/>
      <c r="E158" s="320"/>
      <c r="F158" s="320"/>
      <c r="G158" s="320"/>
      <c r="H158" s="330"/>
      <c r="I158" s="320"/>
      <c r="J158" s="320"/>
      <c r="K158" s="320"/>
      <c r="L158" s="320"/>
    </row>
    <row r="159" spans="1:14">
      <c r="C159" s="320"/>
      <c r="D159" s="320"/>
      <c r="E159" s="320"/>
      <c r="F159" s="320"/>
      <c r="G159" s="320"/>
      <c r="H159" s="330"/>
      <c r="I159" s="320"/>
      <c r="J159" s="320"/>
      <c r="K159" s="320"/>
      <c r="L159" s="320"/>
    </row>
    <row r="160" spans="1:14" ht="13.15">
      <c r="B160" s="329" t="str">
        <f t="shared" ref="B160:B171" si="59">B144</f>
        <v>Age group</v>
      </c>
      <c r="C160" s="329" t="str">
        <f t="shared" ref="C160:N160" si="60">C144</f>
        <v>2018/19</v>
      </c>
      <c r="D160" s="329" t="str">
        <f t="shared" si="60"/>
        <v>2019/20</v>
      </c>
      <c r="E160" s="329" t="str">
        <f t="shared" si="60"/>
        <v>2020/21</v>
      </c>
      <c r="F160" s="329" t="str">
        <f t="shared" si="60"/>
        <v>2021/22</v>
      </c>
      <c r="G160" s="329" t="str">
        <f t="shared" si="60"/>
        <v>2022/23</v>
      </c>
      <c r="H160" s="329" t="str">
        <f t="shared" si="60"/>
        <v>2023/24</v>
      </c>
      <c r="I160" s="329" t="str">
        <f t="shared" si="60"/>
        <v>2024/25</v>
      </c>
      <c r="J160" s="329" t="str">
        <f t="shared" si="60"/>
        <v>2025/26</v>
      </c>
      <c r="K160" s="329" t="str">
        <f t="shared" si="60"/>
        <v>2026/27</v>
      </c>
      <c r="L160" s="329" t="str">
        <f t="shared" si="60"/>
        <v>2027/28</v>
      </c>
      <c r="M160" s="329" t="str">
        <f t="shared" si="60"/>
        <v>2028/29</v>
      </c>
      <c r="N160" s="329" t="str">
        <f t="shared" si="60"/>
        <v>2029/30</v>
      </c>
    </row>
    <row r="161" spans="1:14" ht="13.15">
      <c r="B161" s="329" t="str">
        <f t="shared" si="59"/>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row>
    <row r="162" spans="1:14" ht="13.15">
      <c r="B162" s="329" t="str">
        <f t="shared" si="59"/>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row>
    <row r="163" spans="1:14" ht="13.15">
      <c r="B163" s="329" t="str">
        <f t="shared" si="59"/>
        <v>30-34</v>
      </c>
      <c r="C163" s="444">
        <f>C95*Calc_SEC_retirement_rates!$G142</f>
        <v>7.7390884383817499E-2</v>
      </c>
      <c r="D163" s="444">
        <f>D95*Calc_SEC_retirement_rates!$G142</f>
        <v>7.3071164462353011E-2</v>
      </c>
      <c r="E163" s="444">
        <f>E95*Calc_SEC_retirement_rates!$G142</f>
        <v>6.9704750469505986E-2</v>
      </c>
      <c r="F163" s="444">
        <f>F95*Calc_SEC_retirement_rates!$G142</f>
        <v>6.6774667617562941E-2</v>
      </c>
      <c r="G163" s="444">
        <f>G95*Calc_SEC_retirement_rates!$G142</f>
        <v>6.42908166524504E-2</v>
      </c>
      <c r="H163" s="444">
        <f>H95*Calc_SEC_retirement_rates!$G142</f>
        <v>6.2594278544598328E-2</v>
      </c>
      <c r="I163" s="444">
        <f>I95*Calc_SEC_retirement_rates!$G142</f>
        <v>6.1623142522603529E-2</v>
      </c>
      <c r="J163" s="444">
        <f>J95*Calc_SEC_retirement_rates!$G142</f>
        <v>6.1318696368078282E-2</v>
      </c>
      <c r="K163" s="444">
        <f>K95*Calc_SEC_retirement_rates!$G142</f>
        <v>6.0887333640618824E-2</v>
      </c>
      <c r="L163" s="444">
        <f>L95*Calc_SEC_retirement_rates!$G142</f>
        <v>6.0533983979882182E-2</v>
      </c>
      <c r="M163" s="444">
        <f>M95*Calc_SEC_retirement_rates!$G142</f>
        <v>6.041826653653868E-2</v>
      </c>
      <c r="N163" s="444">
        <f>N95*Calc_SEC_retirement_rates!$G142</f>
        <v>6.039665123809098E-2</v>
      </c>
    </row>
    <row r="164" spans="1:14" ht="13.15">
      <c r="B164" s="329" t="str">
        <f t="shared" si="59"/>
        <v>35-39</v>
      </c>
      <c r="C164" s="444">
        <f>C96*Calc_SEC_retirement_rates!$G143</f>
        <v>0.23271529358280021</v>
      </c>
      <c r="D164" s="444">
        <f>D96*Calc_SEC_retirement_rates!$G143</f>
        <v>0.22683905036727539</v>
      </c>
      <c r="E164" s="444">
        <f>E96*Calc_SEC_retirement_rates!$G143</f>
        <v>0.22057017707795959</v>
      </c>
      <c r="F164" s="444">
        <f>F96*Calc_SEC_retirement_rates!$G143</f>
        <v>0.21314261053698694</v>
      </c>
      <c r="G164" s="444">
        <f>G96*Calc_SEC_retirement_rates!$G143</f>
        <v>0.20544762568089109</v>
      </c>
      <c r="H164" s="444">
        <f>H96*Calc_SEC_retirement_rates!$G143</f>
        <v>0.19877878644024663</v>
      </c>
      <c r="I164" s="444">
        <f>I96*Calc_SEC_retirement_rates!$G143</f>
        <v>0.19339610435316326</v>
      </c>
      <c r="J164" s="444">
        <f>J96*Calc_SEC_retirement_rates!$G143</f>
        <v>0.1894615896695534</v>
      </c>
      <c r="K164" s="444">
        <f>K96*Calc_SEC_retirement_rates!$G143</f>
        <v>0.18557492140008944</v>
      </c>
      <c r="L164" s="444">
        <f>L96*Calc_SEC_retirement_rates!$G143</f>
        <v>0.18229691519152288</v>
      </c>
      <c r="M164" s="444">
        <f>M96*Calc_SEC_retirement_rates!$G143</f>
        <v>0.17994697409729904</v>
      </c>
      <c r="N164" s="444">
        <f>N96*Calc_SEC_retirement_rates!$G143</f>
        <v>0.17818430990420839</v>
      </c>
    </row>
    <row r="165" spans="1:14" ht="13.15">
      <c r="B165" s="329" t="str">
        <f t="shared" si="59"/>
        <v>40-44</v>
      </c>
      <c r="C165" s="444">
        <f>C97*Calc_SEC_retirement_rates!$G144</f>
        <v>0.34565689225937379</v>
      </c>
      <c r="D165" s="444">
        <f>D97*Calc_SEC_retirement_rates!$G144</f>
        <v>0.3427837511710472</v>
      </c>
      <c r="E165" s="444">
        <f>E97*Calc_SEC_retirement_rates!$G144</f>
        <v>0.33948560561036828</v>
      </c>
      <c r="F165" s="444">
        <f>F97*Calc_SEC_retirement_rates!$G144</f>
        <v>0.33370625083007471</v>
      </c>
      <c r="G165" s="444">
        <f>G97*Calc_SEC_retirement_rates!$G144</f>
        <v>0.32632020918683741</v>
      </c>
      <c r="H165" s="444">
        <f>H97*Calc_SEC_retirement_rates!$G144</f>
        <v>0.31902543297097091</v>
      </c>
      <c r="I165" s="444">
        <f>I97*Calc_SEC_retirement_rates!$G144</f>
        <v>0.31224524692889977</v>
      </c>
      <c r="J165" s="444">
        <f>J97*Calc_SEC_retirement_rates!$G144</f>
        <v>0.30637707204130316</v>
      </c>
      <c r="K165" s="444">
        <f>K97*Calc_SEC_retirement_rates!$G144</f>
        <v>0.29974008305784833</v>
      </c>
      <c r="L165" s="444">
        <f>L97*Calc_SEC_retirement_rates!$G144</f>
        <v>0.29343033822277048</v>
      </c>
      <c r="M165" s="444">
        <f>M97*Calc_SEC_retirement_rates!$G144</f>
        <v>0.28814332803031373</v>
      </c>
      <c r="N165" s="444">
        <f>N97*Calc_SEC_retirement_rates!$G144</f>
        <v>0.28358423648183895</v>
      </c>
    </row>
    <row r="166" spans="1:14" ht="13.15">
      <c r="B166" s="329" t="str">
        <f t="shared" si="59"/>
        <v>45-49</v>
      </c>
      <c r="C166" s="444">
        <f>C98*Calc_SEC_retirement_rates!$G145</f>
        <v>0.60201397637166265</v>
      </c>
      <c r="D166" s="444">
        <f>D98*Calc_SEC_retirement_rates!$G145</f>
        <v>0.63375362479779163</v>
      </c>
      <c r="E166" s="444">
        <f>E98*Calc_SEC_retirement_rates!$G145</f>
        <v>0.65692805618469841</v>
      </c>
      <c r="F166" s="444">
        <f>F98*Calc_SEC_retirement_rates!$G145</f>
        <v>0.66934431808752426</v>
      </c>
      <c r="G166" s="444">
        <f>G98*Calc_SEC_retirement_rates!$G145</f>
        <v>0.67389261741007145</v>
      </c>
      <c r="H166" s="444">
        <f>H98*Calc_SEC_retirement_rates!$G145</f>
        <v>0.67483093149874607</v>
      </c>
      <c r="I166" s="444">
        <f>I98*Calc_SEC_retirement_rates!$G145</f>
        <v>0.67346621902258952</v>
      </c>
      <c r="J166" s="444">
        <f>J98*Calc_SEC_retirement_rates!$G145</f>
        <v>0.67095817392967649</v>
      </c>
      <c r="K166" s="444">
        <f>K98*Calc_SEC_retirement_rates!$G145</f>
        <v>0.66406980266820048</v>
      </c>
      <c r="L166" s="444">
        <f>L98*Calc_SEC_retirement_rates!$G145</f>
        <v>0.65549119001711675</v>
      </c>
      <c r="M166" s="444">
        <f>M98*Calc_SEC_retirement_rates!$G145</f>
        <v>0.64708997641305233</v>
      </c>
      <c r="N166" s="444">
        <f>N98*Calc_SEC_retirement_rates!$G145</f>
        <v>0.63863984260124007</v>
      </c>
    </row>
    <row r="167" spans="1:14" ht="13.15">
      <c r="B167" s="329" t="str">
        <f t="shared" si="59"/>
        <v>50-54</v>
      </c>
      <c r="C167" s="444">
        <f>C99*Calc_SEC_retirement_rates!$G146</f>
        <v>5.0552682350695672</v>
      </c>
      <c r="D167" s="444">
        <f>D99*Calc_SEC_retirement_rates!$G146</f>
        <v>5.532197629037503</v>
      </c>
      <c r="E167" s="444">
        <f>E99*Calc_SEC_retirement_rates!$G146</f>
        <v>5.9660136243192454</v>
      </c>
      <c r="F167" s="444">
        <f>F99*Calc_SEC_retirement_rates!$G146</f>
        <v>6.3016627593391901</v>
      </c>
      <c r="G167" s="444">
        <f>G99*Calc_SEC_retirement_rates!$G146</f>
        <v>6.5499443828975963</v>
      </c>
      <c r="H167" s="444">
        <f>H99*Calc_SEC_retirement_rates!$G146</f>
        <v>6.7471290724071951</v>
      </c>
      <c r="I167" s="444">
        <f>I99*Calc_SEC_retirement_rates!$G146</f>
        <v>6.9020829572710856</v>
      </c>
      <c r="J167" s="444">
        <f>J99*Calc_SEC_retirement_rates!$G146</f>
        <v>7.0246106160312376</v>
      </c>
      <c r="K167" s="444">
        <f>K99*Calc_SEC_retirement_rates!$G146</f>
        <v>7.0781513563028051</v>
      </c>
      <c r="L167" s="444">
        <f>L99*Calc_SEC_retirement_rates!$G146</f>
        <v>7.0919500534943793</v>
      </c>
      <c r="M167" s="444">
        <f>M99*Calc_SEC_retirement_rates!$G146</f>
        <v>7.0871361893401179</v>
      </c>
      <c r="N167" s="444">
        <f>N99*Calc_SEC_retirement_rates!$G146</f>
        <v>7.0626795319760065</v>
      </c>
    </row>
    <row r="168" spans="1:14" ht="13.15">
      <c r="B168" s="329" t="str">
        <f t="shared" si="59"/>
        <v>55-59</v>
      </c>
      <c r="C168" s="444">
        <f>C100*Calc_SEC_retirement_rates!$G147</f>
        <v>22.473568501749369</v>
      </c>
      <c r="D168" s="444">
        <f>D100*Calc_SEC_retirement_rates!$G147</f>
        <v>21.64247073879773</v>
      </c>
      <c r="E168" s="444">
        <f>E100*Calc_SEC_retirement_rates!$G147</f>
        <v>21.778790630851223</v>
      </c>
      <c r="F168" s="444">
        <f>F100*Calc_SEC_retirement_rates!$G147</f>
        <v>22.288632503917086</v>
      </c>
      <c r="G168" s="444">
        <f>G100*Calc_SEC_retirement_rates!$G147</f>
        <v>22.924612819834369</v>
      </c>
      <c r="H168" s="444">
        <f>H100*Calc_SEC_retirement_rates!$G147</f>
        <v>23.6617190008444</v>
      </c>
      <c r="I168" s="444">
        <f>I100*Calc_SEC_retirement_rates!$G147</f>
        <v>24.412000744768953</v>
      </c>
      <c r="J168" s="444">
        <f>J100*Calc_SEC_retirement_rates!$G147</f>
        <v>25.133392916689594</v>
      </c>
      <c r="K168" s="444">
        <f>K100*Calc_SEC_retirement_rates!$G147</f>
        <v>25.606499513578239</v>
      </c>
      <c r="L168" s="444">
        <f>L100*Calc_SEC_retirement_rates!$G147</f>
        <v>25.933606074368509</v>
      </c>
      <c r="M168" s="444">
        <f>M100*Calc_SEC_retirement_rates!$G147</f>
        <v>26.184167086144495</v>
      </c>
      <c r="N168" s="444">
        <f>N100*Calc_SEC_retirement_rates!$G147</f>
        <v>26.334398265954885</v>
      </c>
    </row>
    <row r="169" spans="1:14" ht="13.15">
      <c r="B169" s="329" t="str">
        <f t="shared" si="59"/>
        <v>60-64</v>
      </c>
      <c r="C169" s="444">
        <f>C101*Calc_SEC_retirement_rates!$G148</f>
        <v>15.245851124688002</v>
      </c>
      <c r="D169" s="444">
        <f>D101*Calc_SEC_retirement_rates!$G148</f>
        <v>15.151481129399572</v>
      </c>
      <c r="E169" s="444">
        <f>E101*Calc_SEC_retirement_rates!$G148</f>
        <v>14.947558123979848</v>
      </c>
      <c r="F169" s="444">
        <f>F101*Calc_SEC_retirement_rates!$G148</f>
        <v>14.804154557728026</v>
      </c>
      <c r="G169" s="444">
        <f>G101*Calc_SEC_retirement_rates!$G148</f>
        <v>14.789191860974272</v>
      </c>
      <c r="H169" s="444">
        <f>H101*Calc_SEC_retirement_rates!$G148</f>
        <v>14.985430311416629</v>
      </c>
      <c r="I169" s="444">
        <f>I101*Calc_SEC_retirement_rates!$G148</f>
        <v>15.328315253339262</v>
      </c>
      <c r="J169" s="444">
        <f>J101*Calc_SEC_retirement_rates!$G148</f>
        <v>15.762966723974987</v>
      </c>
      <c r="K169" s="444">
        <f>K101*Calc_SEC_retirement_rates!$G148</f>
        <v>16.067127687240525</v>
      </c>
      <c r="L169" s="444">
        <f>L101*Calc_SEC_retirement_rates!$G148</f>
        <v>16.32046824868593</v>
      </c>
      <c r="M169" s="444">
        <f>M101*Calc_SEC_retirement_rates!$G148</f>
        <v>16.564696142791256</v>
      </c>
      <c r="N169" s="444">
        <f>N101*Calc_SEC_retirement_rates!$G148</f>
        <v>16.757133918819903</v>
      </c>
    </row>
    <row r="170" spans="1:14" ht="13.15">
      <c r="B170" s="329" t="str">
        <f t="shared" si="59"/>
        <v>65 plus</v>
      </c>
      <c r="C170" s="444">
        <f>C102*Calc_SEC_retirement_rates!$G149</f>
        <v>1.9692183264681558</v>
      </c>
      <c r="D170" s="444">
        <f>D102*Calc_SEC_retirement_rates!$G149</f>
        <v>3.7380063080060659</v>
      </c>
      <c r="E170" s="444">
        <f>E102*Calc_SEC_retirement_rates!$G149</f>
        <v>4.8957710509116747</v>
      </c>
      <c r="F170" s="444">
        <f>F102*Calc_SEC_retirement_rates!$G149</f>
        <v>5.589706445566744</v>
      </c>
      <c r="G170" s="444">
        <f>G102*Calc_SEC_retirement_rates!$G149</f>
        <v>5.9917902536198389</v>
      </c>
      <c r="H170" s="444">
        <f>H102*Calc_SEC_retirement_rates!$G149</f>
        <v>6.2664884422411955</v>
      </c>
      <c r="I170" s="444">
        <f>I102*Calc_SEC_retirement_rates!$G149</f>
        <v>6.4892644069408192</v>
      </c>
      <c r="J170" s="444">
        <f>J102*Calc_SEC_retirement_rates!$G149</f>
        <v>6.7013044379965265</v>
      </c>
      <c r="K170" s="444">
        <f>K102*Calc_SEC_retirement_rates!$G149</f>
        <v>6.8497214922470286</v>
      </c>
      <c r="L170" s="444">
        <f>L102*Calc_SEC_retirement_rates!$G149</f>
        <v>6.972889100562031</v>
      </c>
      <c r="M170" s="444">
        <f>M102*Calc_SEC_retirement_rates!$G149</f>
        <v>7.0951264040964039</v>
      </c>
      <c r="N170" s="444">
        <f>N102*Calc_SEC_retirement_rates!$G149</f>
        <v>7.2046549183269928</v>
      </c>
    </row>
    <row r="171" spans="1:14" ht="13.15">
      <c r="B171" s="329" t="str">
        <f t="shared" si="59"/>
        <v>Total</v>
      </c>
      <c r="C171" s="444">
        <f>SUM(C161:C170)</f>
        <v>46.001683234572752</v>
      </c>
      <c r="D171" s="444">
        <f t="shared" ref="D171:N171" si="61">SUM(D161:D170)</f>
        <v>47.340603396039334</v>
      </c>
      <c r="E171" s="444">
        <f t="shared" si="61"/>
        <v>48.874822019404526</v>
      </c>
      <c r="F171" s="444">
        <f t="shared" si="61"/>
        <v>50.267124113623197</v>
      </c>
      <c r="G171" s="444">
        <f t="shared" si="61"/>
        <v>51.525490586256325</v>
      </c>
      <c r="H171" s="444">
        <f t="shared" si="61"/>
        <v>52.915996256363982</v>
      </c>
      <c r="I171" s="444">
        <f t="shared" si="61"/>
        <v>54.372394075147376</v>
      </c>
      <c r="J171" s="444">
        <f t="shared" si="61"/>
        <v>55.850390226700952</v>
      </c>
      <c r="K171" s="444">
        <f t="shared" si="61"/>
        <v>56.811772190135358</v>
      </c>
      <c r="L171" s="444">
        <f t="shared" si="61"/>
        <v>57.510665904522142</v>
      </c>
      <c r="M171" s="444">
        <f t="shared" si="61"/>
        <v>58.10672436744948</v>
      </c>
      <c r="N171" s="444">
        <f t="shared" si="61"/>
        <v>58.519671675303172</v>
      </c>
    </row>
    <row r="172" spans="1:14">
      <c r="A172" s="300">
        <f>SUM(C172:N172)</f>
        <v>0</v>
      </c>
      <c r="C172" s="300">
        <f>SUM(C161:C170)-C171</f>
        <v>0</v>
      </c>
      <c r="D172" s="300">
        <f t="shared" ref="D172:N172" si="62">SUM(D161:D170)-D171</f>
        <v>0</v>
      </c>
      <c r="E172" s="300">
        <f t="shared" si="62"/>
        <v>0</v>
      </c>
      <c r="F172" s="300">
        <f t="shared" si="62"/>
        <v>0</v>
      </c>
      <c r="G172" s="300">
        <f t="shared" si="62"/>
        <v>0</v>
      </c>
      <c r="H172" s="300">
        <f t="shared" si="62"/>
        <v>0</v>
      </c>
      <c r="I172" s="300">
        <f t="shared" si="62"/>
        <v>0</v>
      </c>
      <c r="J172" s="300">
        <f t="shared" si="62"/>
        <v>0</v>
      </c>
      <c r="K172" s="300">
        <f t="shared" si="62"/>
        <v>0</v>
      </c>
      <c r="L172" s="300">
        <f t="shared" si="62"/>
        <v>0</v>
      </c>
      <c r="M172" s="300">
        <f t="shared" si="62"/>
        <v>0</v>
      </c>
      <c r="N172" s="300">
        <f t="shared" si="62"/>
        <v>0</v>
      </c>
    </row>
    <row r="174" spans="1:14" ht="15">
      <c r="B174" s="331" t="s">
        <v>516</v>
      </c>
      <c r="H174" s="316"/>
    </row>
    <row r="175" spans="1:14">
      <c r="H175" s="316"/>
    </row>
    <row r="176" spans="1:14" ht="13.15">
      <c r="B176" s="332" t="s">
        <v>46</v>
      </c>
      <c r="H176" s="316"/>
    </row>
    <row r="177" spans="1:14">
      <c r="H177" s="316"/>
    </row>
    <row r="178" spans="1:14" ht="13.15">
      <c r="B178" s="329" t="str">
        <f t="shared" ref="B178:B189" si="63">B144</f>
        <v>Age group</v>
      </c>
      <c r="C178" s="329" t="str">
        <f t="shared" ref="C178:N178" si="64">C144</f>
        <v>2018/19</v>
      </c>
      <c r="D178" s="329" t="str">
        <f t="shared" si="64"/>
        <v>2019/20</v>
      </c>
      <c r="E178" s="329" t="str">
        <f t="shared" si="64"/>
        <v>2020/21</v>
      </c>
      <c r="F178" s="329" t="str">
        <f t="shared" si="64"/>
        <v>2021/22</v>
      </c>
      <c r="G178" s="329" t="str">
        <f t="shared" si="64"/>
        <v>2022/23</v>
      </c>
      <c r="H178" s="329" t="str">
        <f t="shared" si="64"/>
        <v>2023/24</v>
      </c>
      <c r="I178" s="329" t="str">
        <f t="shared" si="64"/>
        <v>2024/25</v>
      </c>
      <c r="J178" s="329" t="str">
        <f t="shared" si="64"/>
        <v>2025/26</v>
      </c>
      <c r="K178" s="329" t="str">
        <f t="shared" si="64"/>
        <v>2026/27</v>
      </c>
      <c r="L178" s="329" t="str">
        <f t="shared" si="64"/>
        <v>2027/28</v>
      </c>
      <c r="M178" s="329" t="str">
        <f t="shared" si="64"/>
        <v>2028/29</v>
      </c>
      <c r="N178" s="329" t="str">
        <f t="shared" si="64"/>
        <v>2029/30</v>
      </c>
    </row>
    <row r="179" spans="1:14" ht="13.15">
      <c r="B179" s="329" t="str">
        <f t="shared" si="63"/>
        <v>20-24</v>
      </c>
      <c r="C179" s="444">
        <f>C77*Calc_SEC_death_rates!$G124</f>
        <v>1.1282365423956851E-2</v>
      </c>
      <c r="D179" s="444">
        <f>D77*Calc_SEC_death_rates!$G124</f>
        <v>1.6239246018633049E-2</v>
      </c>
      <c r="E179" s="444">
        <f>E77*Calc_SEC_death_rates!$G124</f>
        <v>2.0081553142158332E-2</v>
      </c>
      <c r="F179" s="444">
        <f>F77*Calc_SEC_death_rates!$G124</f>
        <v>2.2648344673909165E-2</v>
      </c>
      <c r="G179" s="444">
        <f>G77*Calc_SEC_death_rates!$G124</f>
        <v>2.4140462303734057E-2</v>
      </c>
      <c r="H179" s="444">
        <f>H77*Calc_SEC_death_rates!$G124</f>
        <v>2.5432812310782666E-2</v>
      </c>
      <c r="I179" s="444">
        <f>I77*Calc_SEC_death_rates!$G124</f>
        <v>2.6646339341800888E-2</v>
      </c>
      <c r="J179" s="444">
        <f>J77*Calc_SEC_death_rates!$G124</f>
        <v>2.7871121424851174E-2</v>
      </c>
      <c r="K179" s="444">
        <f>K77*Calc_SEC_death_rates!$G124</f>
        <v>2.8202291902455094E-2</v>
      </c>
      <c r="L179" s="444">
        <f>L77*Calc_SEC_death_rates!$G124</f>
        <v>2.8315041184633207E-2</v>
      </c>
      <c r="M179" s="444">
        <f>M77*Calc_SEC_death_rates!$G124</f>
        <v>2.8557788111660175E-2</v>
      </c>
      <c r="N179" s="444">
        <f>N77*Calc_SEC_death_rates!$G124</f>
        <v>2.8746898586211659E-2</v>
      </c>
    </row>
    <row r="180" spans="1:14" ht="13.15">
      <c r="B180" s="329" t="str">
        <f t="shared" si="63"/>
        <v>25-29</v>
      </c>
      <c r="C180" s="444">
        <f>C78*Calc_SEC_death_rates!$G125</f>
        <v>6.1911385775072068E-2</v>
      </c>
      <c r="D180" s="444">
        <f>D78*Calc_SEC_death_rates!$G125</f>
        <v>5.8493863349268573E-2</v>
      </c>
      <c r="E180" s="444">
        <f>E78*Calc_SEC_death_rates!$G125</f>
        <v>5.7429957833260215E-2</v>
      </c>
      <c r="F180" s="444">
        <f>F78*Calc_SEC_death_rates!$G125</f>
        <v>5.7157562103338451E-2</v>
      </c>
      <c r="G180" s="444">
        <f>G78*Calc_SEC_death_rates!$G125</f>
        <v>5.6973539202156982E-2</v>
      </c>
      <c r="H180" s="444">
        <f>H78*Calc_SEC_death_rates!$G125</f>
        <v>5.7449340624872149E-2</v>
      </c>
      <c r="I180" s="444">
        <f>I78*Calc_SEC_death_rates!$G125</f>
        <v>5.8453669766826422E-2</v>
      </c>
      <c r="J180" s="444">
        <f>J78*Calc_SEC_death_rates!$G125</f>
        <v>5.992022135724747E-2</v>
      </c>
      <c r="K180" s="444">
        <f>K78*Calc_SEC_death_rates!$G125</f>
        <v>6.0454604023003691E-2</v>
      </c>
      <c r="L180" s="444">
        <f>L78*Calc_SEC_death_rates!$G125</f>
        <v>6.0731500603721483E-2</v>
      </c>
      <c r="M180" s="444">
        <f>M78*Calc_SEC_death_rates!$G125</f>
        <v>6.1182081331927402E-2</v>
      </c>
      <c r="N180" s="444">
        <f>N78*Calc_SEC_death_rates!$G125</f>
        <v>6.1577479772707E-2</v>
      </c>
    </row>
    <row r="181" spans="1:14" ht="13.15">
      <c r="B181" s="329" t="str">
        <f t="shared" si="63"/>
        <v>30-34</v>
      </c>
      <c r="C181" s="444">
        <f>C79*Calc_SEC_death_rates!$G126</f>
        <v>0.16708602491392091</v>
      </c>
      <c r="D181" s="444">
        <f>D79*Calc_SEC_death_rates!$G126</f>
        <v>0.16079508032771667</v>
      </c>
      <c r="E181" s="444">
        <f>E79*Calc_SEC_death_rates!$G126</f>
        <v>0.15543476254380179</v>
      </c>
      <c r="F181" s="444">
        <f>F79*Calc_SEC_death_rates!$G126</f>
        <v>0.15075801798360217</v>
      </c>
      <c r="G181" s="444">
        <f>G79*Calc_SEC_death_rates!$G126</f>
        <v>0.14658076004527923</v>
      </c>
      <c r="H181" s="444">
        <f>H79*Calc_SEC_death_rates!$G126</f>
        <v>0.14378734893702635</v>
      </c>
      <c r="I181" s="444">
        <f>I79*Calc_SEC_death_rates!$G126</f>
        <v>0.14237305033796119</v>
      </c>
      <c r="J181" s="444">
        <f>J79*Calc_SEC_death_rates!$G126</f>
        <v>0.14229271109691555</v>
      </c>
      <c r="K181" s="444">
        <f>K79*Calc_SEC_death_rates!$G126</f>
        <v>0.14184765084955892</v>
      </c>
      <c r="L181" s="444">
        <f>L79*Calc_SEC_death_rates!$G126</f>
        <v>0.14150168859374346</v>
      </c>
      <c r="M181" s="444">
        <f>M79*Calc_SEC_death_rates!$G126</f>
        <v>0.14161976596093642</v>
      </c>
      <c r="N181" s="444">
        <f>N79*Calc_SEC_death_rates!$G126</f>
        <v>0.14189870437185984</v>
      </c>
    </row>
    <row r="182" spans="1:14" ht="13.15">
      <c r="B182" s="329" t="str">
        <f t="shared" si="63"/>
        <v>35-39</v>
      </c>
      <c r="C182" s="444">
        <f>C80*Calc_SEC_death_rates!$G127</f>
        <v>0.18880042639270203</v>
      </c>
      <c r="D182" s="444">
        <f>D80*Calc_SEC_death_rates!$G127</f>
        <v>0.18815777513558601</v>
      </c>
      <c r="E182" s="444">
        <f>E80*Calc_SEC_death_rates!$G127</f>
        <v>0.1867640935162892</v>
      </c>
      <c r="F182" s="444">
        <f>F80*Calc_SEC_death_rates!$G127</f>
        <v>0.1843158453369039</v>
      </c>
      <c r="G182" s="444">
        <f>G80*Calc_SEC_death_rates!$G127</f>
        <v>0.18098721957541578</v>
      </c>
      <c r="H182" s="444">
        <f>H80*Calc_SEC_death_rates!$G127</f>
        <v>0.17788829299176123</v>
      </c>
      <c r="I182" s="444">
        <f>I80*Calc_SEC_death_rates!$G127</f>
        <v>0.17534956158886489</v>
      </c>
      <c r="J182" s="444">
        <f>J80*Calc_SEC_death_rates!$G127</f>
        <v>0.17362099492670269</v>
      </c>
      <c r="K182" s="444">
        <f>K80*Calc_SEC_death_rates!$G127</f>
        <v>0.17159745249872413</v>
      </c>
      <c r="L182" s="444">
        <f>L80*Calc_SEC_death_rates!$G127</f>
        <v>0.16982890488291894</v>
      </c>
      <c r="M182" s="444">
        <f>M80*Calc_SEC_death_rates!$G127</f>
        <v>0.16865016969233274</v>
      </c>
      <c r="N182" s="444">
        <f>N80*Calc_SEC_death_rates!$G127</f>
        <v>0.16781919305395984</v>
      </c>
    </row>
    <row r="183" spans="1:14" ht="13.15">
      <c r="B183" s="329" t="str">
        <f t="shared" si="63"/>
        <v>40-44</v>
      </c>
      <c r="C183" s="444">
        <f>C81*Calc_SEC_death_rates!$G128</f>
        <v>0.18596887159556758</v>
      </c>
      <c r="D183" s="444">
        <f>D81*Calc_SEC_death_rates!$G128</f>
        <v>0.1897744900400396</v>
      </c>
      <c r="E183" s="444">
        <f>E81*Calc_SEC_death_rates!$G128</f>
        <v>0.19291532473699299</v>
      </c>
      <c r="F183" s="444">
        <f>F81*Calc_SEC_death_rates!$G128</f>
        <v>0.19471925721768457</v>
      </c>
      <c r="G183" s="444">
        <f>G81*Calc_SEC_death_rates!$G128</f>
        <v>0.19505800370978932</v>
      </c>
      <c r="H183" s="444">
        <f>H81*Calc_SEC_death_rates!$G128</f>
        <v>0.19486518222621535</v>
      </c>
      <c r="I183" s="444">
        <f>I81*Calc_SEC_death_rates!$G128</f>
        <v>0.19440962473653073</v>
      </c>
      <c r="J183" s="444">
        <f>J81*Calc_SEC_death_rates!$G128</f>
        <v>0.19396808667278903</v>
      </c>
      <c r="K183" s="444">
        <f>K81*Calc_SEC_death_rates!$G128</f>
        <v>0.19257070003097784</v>
      </c>
      <c r="L183" s="444">
        <f>L81*Calc_SEC_death_rates!$G128</f>
        <v>0.19093227455033188</v>
      </c>
      <c r="M183" s="444">
        <f>M81*Calc_SEC_death_rates!$G128</f>
        <v>0.18953410462320969</v>
      </c>
      <c r="N183" s="444">
        <f>N81*Calc_SEC_death_rates!$G128</f>
        <v>0.18825789962279418</v>
      </c>
    </row>
    <row r="184" spans="1:14" ht="13.15">
      <c r="B184" s="329" t="str">
        <f t="shared" si="63"/>
        <v>45-49</v>
      </c>
      <c r="C184" s="444">
        <f>C82*Calc_SEC_death_rates!$G129</f>
        <v>0.18924139128626671</v>
      </c>
      <c r="D184" s="444">
        <f>D82*Calc_SEC_death_rates!$G129</f>
        <v>0.19492534335404466</v>
      </c>
      <c r="E184" s="444">
        <f>E82*Calc_SEC_death_rates!$G129</f>
        <v>0.20051982709704128</v>
      </c>
      <c r="F184" s="444">
        <f>F82*Calc_SEC_death_rates!$G129</f>
        <v>0.20514842725866073</v>
      </c>
      <c r="G184" s="444">
        <f>G82*Calc_SEC_death_rates!$G129</f>
        <v>0.20848095125654617</v>
      </c>
      <c r="H184" s="444">
        <f>H82*Calc_SEC_death_rates!$G129</f>
        <v>0.21132793109178746</v>
      </c>
      <c r="I184" s="444">
        <f>I82*Calc_SEC_death_rates!$G129</f>
        <v>0.21377903694758027</v>
      </c>
      <c r="J184" s="444">
        <f>J82*Calc_SEC_death_rates!$G129</f>
        <v>0.21596956561635799</v>
      </c>
      <c r="K184" s="444">
        <f>K82*Calc_SEC_death_rates!$G129</f>
        <v>0.21672397959947753</v>
      </c>
      <c r="L184" s="444">
        <f>L82*Calc_SEC_death_rates!$G129</f>
        <v>0.21677423855056779</v>
      </c>
      <c r="M184" s="444">
        <f>M82*Calc_SEC_death_rates!$G129</f>
        <v>0.21664451809192928</v>
      </c>
      <c r="N184" s="444">
        <f>N82*Calc_SEC_death_rates!$G129</f>
        <v>0.21623701923541583</v>
      </c>
    </row>
    <row r="185" spans="1:14" ht="13.15">
      <c r="B185" s="329" t="str">
        <f t="shared" si="63"/>
        <v>50-54</v>
      </c>
      <c r="C185" s="444">
        <f>C83*Calc_SEC_death_rates!$G130</f>
        <v>0.17484835694692946</v>
      </c>
      <c r="D185" s="444">
        <f>D83*Calc_SEC_death_rates!$G130</f>
        <v>0.17719825101900857</v>
      </c>
      <c r="E185" s="444">
        <f>E83*Calc_SEC_death_rates!$G130</f>
        <v>0.18060257376241917</v>
      </c>
      <c r="F185" s="444">
        <f>F83*Calc_SEC_death_rates!$G130</f>
        <v>0.18405544353559408</v>
      </c>
      <c r="G185" s="444">
        <f>G83*Calc_SEC_death_rates!$G130</f>
        <v>0.18708327134676528</v>
      </c>
      <c r="H185" s="444">
        <f>H83*Calc_SEC_death_rates!$G130</f>
        <v>0.19027338652763301</v>
      </c>
      <c r="I185" s="444">
        <f>I83*Calc_SEC_death_rates!$G130</f>
        <v>0.19355292213428377</v>
      </c>
      <c r="J185" s="444">
        <f>J83*Calc_SEC_death_rates!$G130</f>
        <v>0.19689447366567006</v>
      </c>
      <c r="K185" s="444">
        <f>K83*Calc_SEC_death_rates!$G130</f>
        <v>0.19907398403030302</v>
      </c>
      <c r="L185" s="444">
        <f>L83*Calc_SEC_death_rates!$G130</f>
        <v>0.20063981417174284</v>
      </c>
      <c r="M185" s="444">
        <f>M83*Calc_SEC_death_rates!$G130</f>
        <v>0.201975506808132</v>
      </c>
      <c r="N185" s="444">
        <f>N83*Calc_SEC_death_rates!$G130</f>
        <v>0.20292037184892756</v>
      </c>
    </row>
    <row r="186" spans="1:14" ht="13.15">
      <c r="B186" s="329" t="str">
        <f t="shared" si="63"/>
        <v>55-59</v>
      </c>
      <c r="C186" s="444">
        <f>C84*Calc_SEC_death_rates!$G131</f>
        <v>0.13510114559993663</v>
      </c>
      <c r="D186" s="444">
        <f>D84*Calc_SEC_death_rates!$G131</f>
        <v>0.12715114876885464</v>
      </c>
      <c r="E186" s="444">
        <f>E84*Calc_SEC_death_rates!$G131</f>
        <v>0.12319956150633941</v>
      </c>
      <c r="F186" s="444">
        <f>F84*Calc_SEC_death_rates!$G131</f>
        <v>0.12137346940421256</v>
      </c>
      <c r="G186" s="444">
        <f>G84*Calc_SEC_death_rates!$G131</f>
        <v>0.12066157950710155</v>
      </c>
      <c r="H186" s="444">
        <f>H84*Calc_SEC_death_rates!$G131</f>
        <v>0.12110501005945105</v>
      </c>
      <c r="I186" s="444">
        <f>I84*Calc_SEC_death_rates!$G131</f>
        <v>0.12234366474527369</v>
      </c>
      <c r="J186" s="444">
        <f>J84*Calc_SEC_death_rates!$G131</f>
        <v>0.12414808526507434</v>
      </c>
      <c r="K186" s="444">
        <f>K84*Calc_SEC_death_rates!$G131</f>
        <v>0.12542158073350826</v>
      </c>
      <c r="L186" s="444">
        <f>L84*Calc_SEC_death_rates!$G131</f>
        <v>0.12653724653083143</v>
      </c>
      <c r="M186" s="444">
        <f>M84*Calc_SEC_death_rates!$G131</f>
        <v>0.12770674296174966</v>
      </c>
      <c r="N186" s="444">
        <f>N84*Calc_SEC_death_rates!$G131</f>
        <v>0.12871538161296192</v>
      </c>
    </row>
    <row r="187" spans="1:14" ht="13.15">
      <c r="B187" s="329" t="str">
        <f t="shared" si="63"/>
        <v>60-64</v>
      </c>
      <c r="C187" s="444">
        <f>C85*Calc_SEC_death_rates!$G132</f>
        <v>9.7151267558739252E-3</v>
      </c>
      <c r="D187" s="444">
        <f>D85*Calc_SEC_death_rates!$G132</f>
        <v>1.0052629076339656E-2</v>
      </c>
      <c r="E187" s="444">
        <f>E85*Calc_SEC_death_rates!$G132</f>
        <v>1.0025644279378304E-2</v>
      </c>
      <c r="F187" s="444">
        <f>F85*Calc_SEC_death_rates!$G132</f>
        <v>9.8736685345699668E-3</v>
      </c>
      <c r="G187" s="444">
        <f>G85*Calc_SEC_death_rates!$G132</f>
        <v>9.7014792438160236E-3</v>
      </c>
      <c r="H187" s="444">
        <f>H85*Calc_SEC_death_rates!$G132</f>
        <v>9.6132005698322115E-3</v>
      </c>
      <c r="I187" s="444">
        <f>I85*Calc_SEC_death_rates!$G132</f>
        <v>9.6107013670909524E-3</v>
      </c>
      <c r="J187" s="444">
        <f>J85*Calc_SEC_death_rates!$G132</f>
        <v>9.6844878721389308E-3</v>
      </c>
      <c r="K187" s="444">
        <f>K85*Calc_SEC_death_rates!$G132</f>
        <v>9.7205495418912838E-3</v>
      </c>
      <c r="L187" s="444">
        <f>L85*Calc_SEC_death_rates!$G132</f>
        <v>9.7649374777713811E-3</v>
      </c>
      <c r="M187" s="444">
        <f>M85*Calc_SEC_death_rates!$G132</f>
        <v>9.8390699844804422E-3</v>
      </c>
      <c r="N187" s="444">
        <f>N85*Calc_SEC_death_rates!$G132</f>
        <v>9.9150617407510484E-3</v>
      </c>
    </row>
    <row r="188" spans="1:14" ht="13.15">
      <c r="B188" s="329" t="str">
        <f t="shared" si="63"/>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row>
    <row r="189" spans="1:14" ht="13.15">
      <c r="B189" s="329" t="str">
        <f t="shared" si="63"/>
        <v>Total</v>
      </c>
      <c r="C189" s="444">
        <f>SUM(C179:C188)</f>
        <v>1.1239550946902261</v>
      </c>
      <c r="D189" s="444">
        <f t="shared" ref="D189:N189" si="65">SUM(D179:D188)</f>
        <v>1.1227878270894913</v>
      </c>
      <c r="E189" s="444">
        <f t="shared" si="65"/>
        <v>1.1269732984176806</v>
      </c>
      <c r="F189" s="444">
        <f t="shared" si="65"/>
        <v>1.1300500360484755</v>
      </c>
      <c r="G189" s="444">
        <f t="shared" si="65"/>
        <v>1.1296672661906042</v>
      </c>
      <c r="H189" s="444">
        <f t="shared" si="65"/>
        <v>1.1317425053393615</v>
      </c>
      <c r="I189" s="444">
        <f t="shared" si="65"/>
        <v>1.1365185709662127</v>
      </c>
      <c r="J189" s="444">
        <f t="shared" si="65"/>
        <v>1.1443697478977473</v>
      </c>
      <c r="K189" s="444">
        <f t="shared" si="65"/>
        <v>1.1456127932098996</v>
      </c>
      <c r="L189" s="444">
        <f t="shared" si="65"/>
        <v>1.1450256465462623</v>
      </c>
      <c r="M189" s="444">
        <f t="shared" si="65"/>
        <v>1.1457097475663578</v>
      </c>
      <c r="N189" s="444">
        <f t="shared" si="65"/>
        <v>1.146088009845589</v>
      </c>
    </row>
    <row r="190" spans="1:14">
      <c r="A190" s="300">
        <f>SUM(C190:N190)</f>
        <v>0</v>
      </c>
      <c r="C190" s="300">
        <f>SUM(C179:C188)-C189</f>
        <v>0</v>
      </c>
      <c r="D190" s="300">
        <f t="shared" ref="D190:N190" si="66">SUM(D179:D188)-D189</f>
        <v>0</v>
      </c>
      <c r="E190" s="300">
        <f t="shared" si="66"/>
        <v>0</v>
      </c>
      <c r="F190" s="300">
        <f t="shared" si="66"/>
        <v>0</v>
      </c>
      <c r="G190" s="300">
        <f t="shared" si="66"/>
        <v>0</v>
      </c>
      <c r="H190" s="300">
        <f t="shared" si="66"/>
        <v>0</v>
      </c>
      <c r="I190" s="300">
        <f t="shared" si="66"/>
        <v>0</v>
      </c>
      <c r="J190" s="300">
        <f t="shared" si="66"/>
        <v>0</v>
      </c>
      <c r="K190" s="300">
        <f t="shared" si="66"/>
        <v>0</v>
      </c>
      <c r="L190" s="300">
        <f t="shared" si="66"/>
        <v>0</v>
      </c>
      <c r="M190" s="300">
        <f t="shared" si="66"/>
        <v>0</v>
      </c>
      <c r="N190" s="300">
        <f t="shared" si="66"/>
        <v>0</v>
      </c>
    </row>
    <row r="192" spans="1:14" ht="13.15">
      <c r="B192" s="332" t="s">
        <v>47</v>
      </c>
      <c r="C192" s="320"/>
      <c r="D192" s="320"/>
      <c r="E192" s="320"/>
      <c r="F192" s="320"/>
      <c r="G192" s="320"/>
      <c r="H192" s="330"/>
      <c r="I192" s="320"/>
      <c r="J192" s="320"/>
      <c r="K192" s="320"/>
      <c r="L192" s="320"/>
    </row>
    <row r="193" spans="1:15">
      <c r="C193" s="320"/>
      <c r="D193" s="320"/>
      <c r="E193" s="320"/>
      <c r="F193" s="320"/>
      <c r="G193" s="320"/>
      <c r="H193" s="330"/>
      <c r="I193" s="320"/>
      <c r="J193" s="320"/>
      <c r="K193" s="320"/>
      <c r="L193" s="320"/>
    </row>
    <row r="194" spans="1:15" ht="13.15">
      <c r="B194" s="329" t="str">
        <f t="shared" ref="B194:B205" si="67">B178</f>
        <v>Age group</v>
      </c>
      <c r="C194" s="329" t="str">
        <f t="shared" ref="C194:N194" si="68">C178</f>
        <v>2018/19</v>
      </c>
      <c r="D194" s="329" t="str">
        <f t="shared" si="68"/>
        <v>2019/20</v>
      </c>
      <c r="E194" s="329" t="str">
        <f t="shared" si="68"/>
        <v>2020/21</v>
      </c>
      <c r="F194" s="329" t="str">
        <f t="shared" si="68"/>
        <v>2021/22</v>
      </c>
      <c r="G194" s="329" t="str">
        <f t="shared" si="68"/>
        <v>2022/23</v>
      </c>
      <c r="H194" s="329" t="str">
        <f t="shared" si="68"/>
        <v>2023/24</v>
      </c>
      <c r="I194" s="329" t="str">
        <f t="shared" si="68"/>
        <v>2024/25</v>
      </c>
      <c r="J194" s="329" t="str">
        <f t="shared" si="68"/>
        <v>2025/26</v>
      </c>
      <c r="K194" s="329" t="str">
        <f t="shared" si="68"/>
        <v>2026/27</v>
      </c>
      <c r="L194" s="329" t="str">
        <f t="shared" si="68"/>
        <v>2027/28</v>
      </c>
      <c r="M194" s="329" t="str">
        <f t="shared" si="68"/>
        <v>2028/29</v>
      </c>
      <c r="N194" s="329" t="str">
        <f t="shared" si="68"/>
        <v>2029/30</v>
      </c>
    </row>
    <row r="195" spans="1:15" ht="13.15">
      <c r="B195" s="329" t="str">
        <f t="shared" si="67"/>
        <v>20-24</v>
      </c>
      <c r="C195" s="444">
        <f>C93*Calc_SEC_death_rates!$G140</f>
        <v>4.088723223538767E-2</v>
      </c>
      <c r="D195" s="444">
        <f>D93*Calc_SEC_death_rates!$G140</f>
        <v>5.2908648809709691E-2</v>
      </c>
      <c r="E195" s="444">
        <f>E93*Calc_SEC_death_rates!$G140</f>
        <v>6.2275116347406664E-2</v>
      </c>
      <c r="F195" s="444">
        <f>F93*Calc_SEC_death_rates!$G140</f>
        <v>6.8152714426798044E-2</v>
      </c>
      <c r="G195" s="444">
        <f>G93*Calc_SEC_death_rates!$G140</f>
        <v>7.1259540467385293E-2</v>
      </c>
      <c r="H195" s="444">
        <f>H93*Calc_SEC_death_rates!$G140</f>
        <v>7.4108031338376137E-2</v>
      </c>
      <c r="I195" s="444">
        <f>I93*Calc_SEC_death_rates!$G140</f>
        <v>7.6962152121175853E-2</v>
      </c>
      <c r="J195" s="444">
        <f>J93*Calc_SEC_death_rates!$G140</f>
        <v>8.001829410532213E-2</v>
      </c>
      <c r="K195" s="444">
        <f>K93*Calc_SEC_death_rates!$G140</f>
        <v>8.0572647093338473E-2</v>
      </c>
      <c r="L195" s="444">
        <f>L93*Calc_SEC_death_rates!$G140</f>
        <v>8.0599391222218153E-2</v>
      </c>
      <c r="M195" s="444">
        <f>M93*Calc_SEC_death_rates!$G140</f>
        <v>8.1093856300822081E-2</v>
      </c>
      <c r="N195" s="444">
        <f>N93*Calc_SEC_death_rates!$G140</f>
        <v>8.1487576724840471E-2</v>
      </c>
      <c r="O195" s="318"/>
    </row>
    <row r="196" spans="1:15" ht="13.15">
      <c r="B196" s="329" t="str">
        <f t="shared" si="67"/>
        <v>25-29</v>
      </c>
      <c r="C196" s="444">
        <f>C94*Calc_SEC_death_rates!$G141</f>
        <v>4.2708238971325335E-2</v>
      </c>
      <c r="D196" s="444">
        <f>D94*Calc_SEC_death_rates!$G141</f>
        <v>4.089573784127707E-2</v>
      </c>
      <c r="E196" s="444">
        <f>E94*Calc_SEC_death_rates!$G141</f>
        <v>4.0429821195218464E-2</v>
      </c>
      <c r="F196" s="444">
        <f>F94*Calc_SEC_death_rates!$G141</f>
        <v>4.0215870555374462E-2</v>
      </c>
      <c r="G196" s="444">
        <f>G94*Calc_SEC_death_rates!$G141</f>
        <v>3.9976158008528072E-2</v>
      </c>
      <c r="H196" s="444">
        <f>H94*Calc_SEC_death_rates!$G141</f>
        <v>4.016969187583691E-2</v>
      </c>
      <c r="I196" s="444">
        <f>I94*Calc_SEC_death_rates!$G141</f>
        <v>4.0726730860942625E-2</v>
      </c>
      <c r="J196" s="444">
        <f>J94*Calc_SEC_death_rates!$G141</f>
        <v>4.1612757780907519E-2</v>
      </c>
      <c r="K196" s="444">
        <f>K94*Calc_SEC_death_rates!$G141</f>
        <v>4.1854197080457858E-2</v>
      </c>
      <c r="L196" s="444">
        <f>L94*Calc_SEC_death_rates!$G141</f>
        <v>4.1931296332412937E-2</v>
      </c>
      <c r="M196" s="444">
        <f>M94*Calc_SEC_death_rates!$G141</f>
        <v>4.2148385546823278E-2</v>
      </c>
      <c r="N196" s="444">
        <f>N94*Calc_SEC_death_rates!$G141</f>
        <v>4.2343047899754925E-2</v>
      </c>
      <c r="O196" s="318"/>
    </row>
    <row r="197" spans="1:15" ht="13.15">
      <c r="B197" s="329" t="str">
        <f t="shared" si="67"/>
        <v>30-34</v>
      </c>
      <c r="C197" s="444">
        <f>C95*Calc_SEC_death_rates!$G142</f>
        <v>7.7619990673529093E-2</v>
      </c>
      <c r="D197" s="444">
        <f>D95*Calc_SEC_death_rates!$G142</f>
        <v>7.3287482747228114E-2</v>
      </c>
      <c r="E197" s="444">
        <f>E95*Calc_SEC_death_rates!$G142</f>
        <v>6.9911102895666918E-2</v>
      </c>
      <c r="F197" s="444">
        <f>F95*Calc_SEC_death_rates!$G142</f>
        <v>6.6972345890222454E-2</v>
      </c>
      <c r="G197" s="444">
        <f>G95*Calc_SEC_death_rates!$G142</f>
        <v>6.4481141786773985E-2</v>
      </c>
      <c r="H197" s="444">
        <f>H95*Calc_SEC_death_rates!$G142</f>
        <v>6.2779581284432701E-2</v>
      </c>
      <c r="I197" s="444">
        <f>I95*Calc_SEC_death_rates!$G142</f>
        <v>6.1805570332495237E-2</v>
      </c>
      <c r="J197" s="444">
        <f>J95*Calc_SEC_death_rates!$G142</f>
        <v>6.1500222902200426E-2</v>
      </c>
      <c r="K197" s="444">
        <f>K95*Calc_SEC_death_rates!$G142</f>
        <v>6.1067583177911236E-2</v>
      </c>
      <c r="L197" s="444">
        <f>L95*Calc_SEC_death_rates!$G142</f>
        <v>6.0713187468529634E-2</v>
      </c>
      <c r="M197" s="444">
        <f>M95*Calc_SEC_death_rates!$G142</f>
        <v>6.0597127457785449E-2</v>
      </c>
      <c r="N197" s="444">
        <f>N95*Calc_SEC_death_rates!$G142</f>
        <v>6.0575448169878691E-2</v>
      </c>
      <c r="O197" s="318"/>
    </row>
    <row r="198" spans="1:15" ht="13.15">
      <c r="B198" s="329" t="str">
        <f t="shared" si="67"/>
        <v>35-39</v>
      </c>
      <c r="C198" s="444">
        <f>C96*Calc_SEC_death_rates!$G143</f>
        <v>0.1761244315542817</v>
      </c>
      <c r="D198" s="444">
        <f>D96*Calc_SEC_death_rates!$G143</f>
        <v>0.17167715187585875</v>
      </c>
      <c r="E198" s="444">
        <f>E96*Calc_SEC_death_rates!$G143</f>
        <v>0.16693272048259614</v>
      </c>
      <c r="F198" s="444">
        <f>F96*Calc_SEC_death_rates!$G143</f>
        <v>0.16131136266498042</v>
      </c>
      <c r="G198" s="444">
        <f>G96*Calc_SEC_death_rates!$G143</f>
        <v>0.15548761634932851</v>
      </c>
      <c r="H198" s="444">
        <f>H96*Calc_SEC_death_rates!$G143</f>
        <v>0.15044048127581219</v>
      </c>
      <c r="I198" s="444">
        <f>I96*Calc_SEC_death_rates!$G143</f>
        <v>0.14636674031865562</v>
      </c>
      <c r="J198" s="444">
        <f>J96*Calc_SEC_death_rates!$G143</f>
        <v>0.14338900666211704</v>
      </c>
      <c r="K198" s="444">
        <f>K96*Calc_SEC_death_rates!$G143</f>
        <v>0.14044748430206705</v>
      </c>
      <c r="L198" s="444">
        <f>L96*Calc_SEC_death_rates!$G143</f>
        <v>0.13796661176796446</v>
      </c>
      <c r="M198" s="444">
        <f>M96*Calc_SEC_death_rates!$G143</f>
        <v>0.13618812083582912</v>
      </c>
      <c r="N198" s="444">
        <f>N96*Calc_SEC_death_rates!$G143</f>
        <v>0.13485409493555575</v>
      </c>
      <c r="O198" s="318"/>
    </row>
    <row r="199" spans="1:15" ht="13.15">
      <c r="B199" s="329" t="str">
        <f t="shared" si="67"/>
        <v>40-44</v>
      </c>
      <c r="C199" s="444">
        <f>C97*Calc_SEC_death_rates!$G144</f>
        <v>0.1780720546927772</v>
      </c>
      <c r="D199" s="444">
        <f>D97*Calc_SEC_death_rates!$G144</f>
        <v>0.17659189865227029</v>
      </c>
      <c r="E199" s="444">
        <f>E97*Calc_SEC_death_rates!$G144</f>
        <v>0.17489279306572453</v>
      </c>
      <c r="F199" s="444">
        <f>F97*Calc_SEC_death_rates!$G144</f>
        <v>0.17191544297211447</v>
      </c>
      <c r="G199" s="444">
        <f>G97*Calc_SEC_death_rates!$G144</f>
        <v>0.1681103760375002</v>
      </c>
      <c r="H199" s="444">
        <f>H97*Calc_SEC_death_rates!$G144</f>
        <v>0.16435232631139024</v>
      </c>
      <c r="I199" s="444">
        <f>I97*Calc_SEC_death_rates!$G144</f>
        <v>0.16085937799544889</v>
      </c>
      <c r="J199" s="444">
        <f>J97*Calc_SEC_death_rates!$G144</f>
        <v>0.15783627044882789</v>
      </c>
      <c r="K199" s="444">
        <f>K97*Calc_SEC_death_rates!$G144</f>
        <v>0.15441709295888423</v>
      </c>
      <c r="L199" s="444">
        <f>L97*Calc_SEC_death_rates!$G144</f>
        <v>0.15116650183071331</v>
      </c>
      <c r="M199" s="444">
        <f>M97*Calc_SEC_death_rates!$G144</f>
        <v>0.14844279288917145</v>
      </c>
      <c r="N199" s="444">
        <f>N97*Calc_SEC_death_rates!$G144</f>
        <v>0.14609408578177727</v>
      </c>
      <c r="O199" s="318"/>
    </row>
    <row r="200" spans="1:15" ht="13.15">
      <c r="B200" s="329" t="str">
        <f t="shared" si="67"/>
        <v>45-49</v>
      </c>
      <c r="C200" s="444">
        <f>C98*Calc_SEC_death_rates!$G145</f>
        <v>0.26628495414897169</v>
      </c>
      <c r="D200" s="444">
        <f>D98*Calc_SEC_death_rates!$G145</f>
        <v>0.28032414785140886</v>
      </c>
      <c r="E200" s="444">
        <f>E98*Calc_SEC_death_rates!$G145</f>
        <v>0.29057474441809256</v>
      </c>
      <c r="F200" s="444">
        <f>F98*Calc_SEC_death_rates!$G145</f>
        <v>0.29606674935695204</v>
      </c>
      <c r="G200" s="444">
        <f>G98*Calc_SEC_death_rates!$G145</f>
        <v>0.29807856922176623</v>
      </c>
      <c r="H200" s="444">
        <f>H98*Calc_SEC_death_rates!$G145</f>
        <v>0.29849360763264488</v>
      </c>
      <c r="I200" s="444">
        <f>I98*Calc_SEC_death_rates!$G145</f>
        <v>0.29788996317686312</v>
      </c>
      <c r="J200" s="444">
        <f>J98*Calc_SEC_death_rates!$G145</f>
        <v>0.29678059578875854</v>
      </c>
      <c r="K200" s="444">
        <f>K98*Calc_SEC_death_rates!$G145</f>
        <v>0.29373370701621149</v>
      </c>
      <c r="L200" s="444">
        <f>L98*Calc_SEC_death_rates!$G145</f>
        <v>0.28993918468597685</v>
      </c>
      <c r="M200" s="444">
        <f>M98*Calc_SEC_death_rates!$G145</f>
        <v>0.28622313013050438</v>
      </c>
      <c r="N200" s="444">
        <f>N98*Calc_SEC_death_rates!$G145</f>
        <v>0.28248543701548284</v>
      </c>
      <c r="O200" s="318"/>
    </row>
    <row r="201" spans="1:15" ht="13.15">
      <c r="B201" s="329" t="str">
        <f t="shared" si="67"/>
        <v>50-54</v>
      </c>
      <c r="C201" s="444">
        <f>C99*Calc_SEC_death_rates!$G146</f>
        <v>0.15680528542350602</v>
      </c>
      <c r="D201" s="444">
        <f>D99*Calc_SEC_death_rates!$G146</f>
        <v>0.17159877337914023</v>
      </c>
      <c r="E201" s="444">
        <f>E99*Calc_SEC_death_rates!$G146</f>
        <v>0.1850549616164989</v>
      </c>
      <c r="F201" s="444">
        <f>F99*Calc_SEC_death_rates!$G146</f>
        <v>0.19546619124301765</v>
      </c>
      <c r="G201" s="444">
        <f>G99*Calc_SEC_death_rates!$G146</f>
        <v>0.20316743854329103</v>
      </c>
      <c r="H201" s="444">
        <f>H99*Calc_SEC_death_rates!$G146</f>
        <v>0.20928375128515536</v>
      </c>
      <c r="I201" s="444">
        <f>I99*Calc_SEC_death_rates!$G146</f>
        <v>0.21409014078096994</v>
      </c>
      <c r="J201" s="444">
        <f>J99*Calc_SEC_death_rates!$G146</f>
        <v>0.21789072733953763</v>
      </c>
      <c r="K201" s="444">
        <f>K99*Calc_SEC_death_rates!$G146</f>
        <v>0.21955146435084547</v>
      </c>
      <c r="L201" s="444">
        <f>L99*Calc_SEC_death_rates!$G146</f>
        <v>0.21997947500250334</v>
      </c>
      <c r="M201" s="444">
        <f>M99*Calc_SEC_death_rates!$G146</f>
        <v>0.21983015763543218</v>
      </c>
      <c r="N201" s="444">
        <f>N99*Calc_SEC_death_rates!$G146</f>
        <v>0.2190715563189124</v>
      </c>
      <c r="O201" s="318"/>
    </row>
    <row r="202" spans="1:15" ht="13.15">
      <c r="B202" s="329" t="str">
        <f t="shared" si="67"/>
        <v>55-59</v>
      </c>
      <c r="C202" s="444">
        <f>C100*Calc_SEC_death_rates!$G147</f>
        <v>5.7251321351678278E-2</v>
      </c>
      <c r="D202" s="444">
        <f>D100*Calc_SEC_death_rates!$G147</f>
        <v>5.5134103291818247E-2</v>
      </c>
      <c r="E202" s="444">
        <f>E100*Calc_SEC_death_rates!$G147</f>
        <v>5.5481377644174573E-2</v>
      </c>
      <c r="F202" s="444">
        <f>F100*Calc_SEC_death_rates!$G147</f>
        <v>5.678019767407607E-2</v>
      </c>
      <c r="G202" s="444">
        <f>G100*Calc_SEC_death_rates!$G147</f>
        <v>5.8400354857261645E-2</v>
      </c>
      <c r="H202" s="444">
        <f>H100*Calc_SEC_death_rates!$G147</f>
        <v>6.0278129756963429E-2</v>
      </c>
      <c r="I202" s="444">
        <f>I100*Calc_SEC_death_rates!$G147</f>
        <v>6.2189469347842308E-2</v>
      </c>
      <c r="J202" s="444">
        <f>J100*Calc_SEC_death_rates!$G147</f>
        <v>6.4027212875399975E-2</v>
      </c>
      <c r="K202" s="444">
        <f>K100*Calc_SEC_death_rates!$G147</f>
        <v>6.5232449943556828E-2</v>
      </c>
      <c r="L202" s="444">
        <f>L100*Calc_SEC_death_rates!$G147</f>
        <v>6.6065752533067193E-2</v>
      </c>
      <c r="M202" s="444">
        <f>M100*Calc_SEC_death_rates!$G147</f>
        <v>6.6704055658014696E-2</v>
      </c>
      <c r="N202" s="444">
        <f>N100*Calc_SEC_death_rates!$G147</f>
        <v>6.7086768957493464E-2</v>
      </c>
      <c r="O202" s="318"/>
    </row>
    <row r="203" spans="1:15" ht="13.15">
      <c r="B203" s="329" t="str">
        <f t="shared" si="67"/>
        <v>60-64</v>
      </c>
      <c r="C203" s="444">
        <f>C101*Calc_SEC_death_rates!$G148</f>
        <v>8.8710269108505119E-3</v>
      </c>
      <c r="D203" s="444">
        <f>D101*Calc_SEC_death_rates!$G148</f>
        <v>8.8161163151131011E-3</v>
      </c>
      <c r="E203" s="444">
        <f>E101*Calc_SEC_death_rates!$G148</f>
        <v>8.6974606589595056E-3</v>
      </c>
      <c r="F203" s="444">
        <f>F101*Calc_SEC_death_rates!$G148</f>
        <v>8.6140191452698002E-3</v>
      </c>
      <c r="G203" s="444">
        <f>G101*Calc_SEC_death_rates!$G148</f>
        <v>8.6053128759722795E-3</v>
      </c>
      <c r="H203" s="444">
        <f>H101*Calc_SEC_death_rates!$G148</f>
        <v>8.7194971586719034E-3</v>
      </c>
      <c r="I203" s="444">
        <f>I101*Calc_SEC_death_rates!$G148</f>
        <v>8.9190098996952977E-3</v>
      </c>
      <c r="J203" s="444">
        <f>J101*Calc_SEC_death_rates!$G148</f>
        <v>9.171918370420586E-3</v>
      </c>
      <c r="K203" s="444">
        <f>K101*Calc_SEC_death_rates!$G148</f>
        <v>9.3488989842473533E-3</v>
      </c>
      <c r="L203" s="444">
        <f>L101*Calc_SEC_death_rates!$G148</f>
        <v>9.496308985815119E-3</v>
      </c>
      <c r="M203" s="444">
        <f>M101*Calc_SEC_death_rates!$G148</f>
        <v>9.6384166453527594E-3</v>
      </c>
      <c r="N203" s="444">
        <f>N101*Calc_SEC_death_rates!$G148</f>
        <v>9.7503894486979242E-3</v>
      </c>
      <c r="O203" s="318"/>
    </row>
    <row r="204" spans="1:15" ht="13.15">
      <c r="B204" s="329" t="str">
        <f t="shared" si="67"/>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c r="O204" s="318"/>
    </row>
    <row r="205" spans="1:15" ht="13.15">
      <c r="B205" s="329" t="str">
        <f t="shared" si="67"/>
        <v>Total</v>
      </c>
      <c r="C205" s="444">
        <f>SUM(C195:C204)</f>
        <v>1.0046245359623076</v>
      </c>
      <c r="D205" s="444">
        <f t="shared" ref="D205:N205" si="69">SUM(D195:D204)</f>
        <v>1.0312340607638242</v>
      </c>
      <c r="E205" s="444">
        <f t="shared" si="69"/>
        <v>1.0542500983243384</v>
      </c>
      <c r="F205" s="444">
        <f t="shared" si="69"/>
        <v>1.0654948939288051</v>
      </c>
      <c r="G205" s="444">
        <f t="shared" si="69"/>
        <v>1.0675665081478072</v>
      </c>
      <c r="H205" s="444">
        <f t="shared" si="69"/>
        <v>1.0686250979192837</v>
      </c>
      <c r="I205" s="444">
        <f t="shared" si="69"/>
        <v>1.0698091548340889</v>
      </c>
      <c r="J205" s="444">
        <f t="shared" si="69"/>
        <v>1.0722270062734918</v>
      </c>
      <c r="K205" s="444">
        <f t="shared" si="69"/>
        <v>1.0662255249075201</v>
      </c>
      <c r="L205" s="444">
        <f t="shared" si="69"/>
        <v>1.057857709829201</v>
      </c>
      <c r="M205" s="444">
        <f t="shared" si="69"/>
        <v>1.0508660430997354</v>
      </c>
      <c r="N205" s="444">
        <f t="shared" si="69"/>
        <v>1.0437484052523938</v>
      </c>
      <c r="O205" s="318"/>
    </row>
    <row r="206" spans="1:15">
      <c r="A206" s="300">
        <f>SUM(C206:N206)</f>
        <v>0</v>
      </c>
      <c r="C206" s="300">
        <f>SUM(C195:C204)-C205</f>
        <v>0</v>
      </c>
      <c r="D206" s="300">
        <f t="shared" ref="D206:N206" si="70">SUM(D195:D204)-D205</f>
        <v>0</v>
      </c>
      <c r="E206" s="300">
        <f t="shared" si="70"/>
        <v>0</v>
      </c>
      <c r="F206" s="300">
        <f t="shared" si="70"/>
        <v>0</v>
      </c>
      <c r="G206" s="300">
        <f t="shared" si="70"/>
        <v>0</v>
      </c>
      <c r="H206" s="300">
        <f t="shared" si="70"/>
        <v>0</v>
      </c>
      <c r="I206" s="300">
        <f t="shared" si="70"/>
        <v>0</v>
      </c>
      <c r="J206" s="300">
        <f t="shared" si="70"/>
        <v>0</v>
      </c>
      <c r="K206" s="300">
        <f t="shared" si="70"/>
        <v>0</v>
      </c>
      <c r="L206" s="300">
        <f t="shared" si="70"/>
        <v>0</v>
      </c>
      <c r="M206" s="300">
        <f t="shared" si="70"/>
        <v>0</v>
      </c>
      <c r="N206" s="300">
        <f t="shared" si="70"/>
        <v>0</v>
      </c>
    </row>
    <row r="208" spans="1:15" ht="15">
      <c r="B208" s="331" t="s">
        <v>165</v>
      </c>
      <c r="C208" s="320"/>
      <c r="D208" s="320"/>
      <c r="E208" s="320"/>
      <c r="F208" s="320"/>
      <c r="G208" s="320"/>
      <c r="H208" s="330"/>
      <c r="I208" s="320"/>
      <c r="J208" s="320"/>
      <c r="K208" s="320"/>
      <c r="L208" s="320"/>
    </row>
    <row r="209" spans="1:14">
      <c r="C209" s="320"/>
      <c r="D209" s="320"/>
      <c r="E209" s="320"/>
      <c r="F209" s="320"/>
      <c r="G209" s="320"/>
      <c r="H209" s="330"/>
      <c r="I209" s="320"/>
      <c r="J209" s="320"/>
      <c r="K209" s="320"/>
      <c r="L209" s="320"/>
    </row>
    <row r="210" spans="1:14" ht="13.15">
      <c r="B210" s="332" t="s">
        <v>46</v>
      </c>
      <c r="C210" s="320"/>
      <c r="D210" s="320"/>
      <c r="E210" s="320"/>
      <c r="F210" s="320"/>
      <c r="G210" s="320"/>
      <c r="H210" s="330"/>
      <c r="I210" s="320"/>
      <c r="J210" s="320"/>
      <c r="K210" s="320"/>
      <c r="L210" s="320"/>
    </row>
    <row r="211" spans="1:14">
      <c r="C211" s="320"/>
      <c r="D211" s="320"/>
      <c r="E211" s="320"/>
      <c r="F211" s="320"/>
      <c r="G211" s="320"/>
      <c r="H211" s="330"/>
      <c r="I211" s="320"/>
      <c r="J211" s="320"/>
      <c r="K211" s="320"/>
      <c r="L211" s="320"/>
    </row>
    <row r="212" spans="1:14" ht="13.15">
      <c r="B212" s="329" t="str">
        <f t="shared" ref="B212:B223" si="71">B178</f>
        <v>Age group</v>
      </c>
      <c r="C212" s="329" t="str">
        <f t="shared" ref="C212:N212" si="72">C178</f>
        <v>2018/19</v>
      </c>
      <c r="D212" s="329" t="str">
        <f t="shared" si="72"/>
        <v>2019/20</v>
      </c>
      <c r="E212" s="329" t="str">
        <f t="shared" si="72"/>
        <v>2020/21</v>
      </c>
      <c r="F212" s="329" t="str">
        <f t="shared" si="72"/>
        <v>2021/22</v>
      </c>
      <c r="G212" s="329" t="str">
        <f t="shared" si="72"/>
        <v>2022/23</v>
      </c>
      <c r="H212" s="329" t="str">
        <f t="shared" si="72"/>
        <v>2023/24</v>
      </c>
      <c r="I212" s="329" t="str">
        <f t="shared" si="72"/>
        <v>2024/25</v>
      </c>
      <c r="J212" s="329" t="str">
        <f t="shared" si="72"/>
        <v>2025/26</v>
      </c>
      <c r="K212" s="329" t="str">
        <f t="shared" si="72"/>
        <v>2026/27</v>
      </c>
      <c r="L212" s="329" t="str">
        <f t="shared" si="72"/>
        <v>2027/28</v>
      </c>
      <c r="M212" s="329" t="str">
        <f t="shared" si="72"/>
        <v>2028/29</v>
      </c>
      <c r="N212" s="329" t="str">
        <f t="shared" si="72"/>
        <v>2029/30</v>
      </c>
    </row>
    <row r="213" spans="1:14" ht="13.15">
      <c r="B213" s="329" t="str">
        <f t="shared" si="71"/>
        <v>20-24</v>
      </c>
      <c r="C213" s="444">
        <f t="shared" ref="C213:C222" si="73">C111+C145+C179</f>
        <v>6.464004442670146</v>
      </c>
      <c r="D213" s="444">
        <f t="shared" ref="D213:N213" si="74">D111+D145+D179</f>
        <v>9.2472848586459975</v>
      </c>
      <c r="E213" s="444">
        <f t="shared" si="74"/>
        <v>11.429236730189878</v>
      </c>
      <c r="F213" s="444">
        <f t="shared" si="74"/>
        <v>12.920639997768506</v>
      </c>
      <c r="G213" s="444">
        <f t="shared" si="74"/>
        <v>13.771877251831516</v>
      </c>
      <c r="H213" s="444">
        <f t="shared" si="74"/>
        <v>14.509149199631953</v>
      </c>
      <c r="I213" s="444">
        <f t="shared" si="74"/>
        <v>15.201453477101294</v>
      </c>
      <c r="J213" s="444">
        <f t="shared" si="74"/>
        <v>15.900178642169983</v>
      </c>
      <c r="K213" s="444">
        <f t="shared" si="74"/>
        <v>16.089107880956192</v>
      </c>
      <c r="L213" s="444">
        <f t="shared" si="74"/>
        <v>16.153430148477511</v>
      </c>
      <c r="M213" s="444">
        <f t="shared" si="74"/>
        <v>16.291914691159924</v>
      </c>
      <c r="N213" s="444">
        <f t="shared" si="74"/>
        <v>16.399800207592467</v>
      </c>
    </row>
    <row r="214" spans="1:14" ht="13.15">
      <c r="B214" s="329" t="str">
        <f t="shared" si="71"/>
        <v>25-29</v>
      </c>
      <c r="C214" s="444">
        <f t="shared" si="73"/>
        <v>28.988111823426301</v>
      </c>
      <c r="D214" s="444">
        <f t="shared" ref="D214:N214" si="75">D112+D146+D180</f>
        <v>27.221223432246902</v>
      </c>
      <c r="E214" s="444">
        <f t="shared" si="75"/>
        <v>26.712065803161693</v>
      </c>
      <c r="F214" s="444">
        <f t="shared" si="75"/>
        <v>26.64832414452383</v>
      </c>
      <c r="G214" s="444">
        <f t="shared" si="75"/>
        <v>26.562527939433185</v>
      </c>
      <c r="H214" s="444">
        <f t="shared" si="75"/>
        <v>26.784358788656874</v>
      </c>
      <c r="I214" s="444">
        <f t="shared" si="75"/>
        <v>27.252602841372095</v>
      </c>
      <c r="J214" s="444">
        <f t="shared" si="75"/>
        <v>27.936346876597916</v>
      </c>
      <c r="K214" s="444">
        <f t="shared" si="75"/>
        <v>28.185489806601481</v>
      </c>
      <c r="L214" s="444">
        <f t="shared" si="75"/>
        <v>28.314586107527287</v>
      </c>
      <c r="M214" s="444">
        <f t="shared" si="75"/>
        <v>28.524658420912491</v>
      </c>
      <c r="N214" s="444">
        <f t="shared" si="75"/>
        <v>28.709003333963267</v>
      </c>
    </row>
    <row r="215" spans="1:14" ht="13.15">
      <c r="B215" s="329" t="str">
        <f t="shared" si="71"/>
        <v>30-34</v>
      </c>
      <c r="C215" s="444">
        <f t="shared" si="73"/>
        <v>28.193538839534884</v>
      </c>
      <c r="D215" s="444">
        <f t="shared" ref="D215:N215" si="76">D113+D147+D181</f>
        <v>26.968190294803794</v>
      </c>
      <c r="E215" s="444">
        <f t="shared" si="76"/>
        <v>26.055578252861221</v>
      </c>
      <c r="F215" s="444">
        <f t="shared" si="76"/>
        <v>25.330968911603197</v>
      </c>
      <c r="G215" s="444">
        <f t="shared" si="76"/>
        <v>24.629089221310931</v>
      </c>
      <c r="H215" s="444">
        <f t="shared" si="76"/>
        <v>24.159729044738583</v>
      </c>
      <c r="I215" s="444">
        <f t="shared" si="76"/>
        <v>23.922092902238091</v>
      </c>
      <c r="J215" s="444">
        <f t="shared" si="76"/>
        <v>23.908593979630005</v>
      </c>
      <c r="K215" s="444">
        <f t="shared" si="76"/>
        <v>23.833813165711319</v>
      </c>
      <c r="L215" s="444">
        <f t="shared" si="76"/>
        <v>23.775683195154109</v>
      </c>
      <c r="M215" s="444">
        <f t="shared" si="76"/>
        <v>23.79552302959565</v>
      </c>
      <c r="N215" s="444">
        <f t="shared" si="76"/>
        <v>23.842391383994698</v>
      </c>
    </row>
    <row r="216" spans="1:14" ht="13.15">
      <c r="B216" s="329" t="str">
        <f t="shared" si="71"/>
        <v>35-39</v>
      </c>
      <c r="C216" s="444">
        <f t="shared" si="73"/>
        <v>26.851035112068839</v>
      </c>
      <c r="D216" s="444">
        <f t="shared" ref="D216:N216" si="77">D114+D148+D182</f>
        <v>26.598497245543893</v>
      </c>
      <c r="E216" s="444">
        <f t="shared" si="77"/>
        <v>26.387756034123569</v>
      </c>
      <c r="F216" s="444">
        <f t="shared" si="77"/>
        <v>26.102838711873069</v>
      </c>
      <c r="G216" s="444">
        <f t="shared" si="77"/>
        <v>25.63143821331315</v>
      </c>
      <c r="H216" s="444">
        <f t="shared" si="77"/>
        <v>25.19256774807879</v>
      </c>
      <c r="I216" s="444">
        <f t="shared" si="77"/>
        <v>24.833032211557548</v>
      </c>
      <c r="J216" s="444">
        <f t="shared" si="77"/>
        <v>24.588232331749783</v>
      </c>
      <c r="K216" s="444">
        <f t="shared" si="77"/>
        <v>24.301657938063723</v>
      </c>
      <c r="L216" s="444">
        <f t="shared" si="77"/>
        <v>24.051195949376595</v>
      </c>
      <c r="M216" s="444">
        <f t="shared" si="77"/>
        <v>23.884263288174083</v>
      </c>
      <c r="N216" s="444">
        <f t="shared" si="77"/>
        <v>23.766580247276892</v>
      </c>
    </row>
    <row r="217" spans="1:14" ht="13.15">
      <c r="B217" s="329" t="str">
        <f t="shared" si="71"/>
        <v>40-44</v>
      </c>
      <c r="C217" s="444">
        <f t="shared" si="73"/>
        <v>23.603161978261348</v>
      </c>
      <c r="D217" s="444">
        <f t="shared" ref="D217:N217" si="78">D115+D149+D183</f>
        <v>23.941517923453787</v>
      </c>
      <c r="E217" s="444">
        <f t="shared" si="78"/>
        <v>24.325138979467166</v>
      </c>
      <c r="F217" s="444">
        <f t="shared" si="78"/>
        <v>24.609951702806462</v>
      </c>
      <c r="G217" s="444">
        <f t="shared" si="78"/>
        <v>24.652764801671527</v>
      </c>
      <c r="H217" s="444">
        <f t="shared" si="78"/>
        <v>24.62839470358352</v>
      </c>
      <c r="I217" s="444">
        <f t="shared" si="78"/>
        <v>24.570818231799546</v>
      </c>
      <c r="J217" s="444">
        <f t="shared" si="78"/>
        <v>24.51501363096602</v>
      </c>
      <c r="K217" s="444">
        <f t="shared" si="78"/>
        <v>24.338402348360955</v>
      </c>
      <c r="L217" s="444">
        <f t="shared" si="78"/>
        <v>24.131326928479563</v>
      </c>
      <c r="M217" s="444">
        <f t="shared" si="78"/>
        <v>23.95461664891884</v>
      </c>
      <c r="N217" s="444">
        <f t="shared" si="78"/>
        <v>23.793321131095485</v>
      </c>
    </row>
    <row r="218" spans="1:14" ht="13.15">
      <c r="B218" s="329" t="str">
        <f t="shared" si="71"/>
        <v>45-49</v>
      </c>
      <c r="C218" s="444">
        <f t="shared" si="73"/>
        <v>20.515006561775476</v>
      </c>
      <c r="D218" s="444">
        <f t="shared" ref="D218:N218" si="79">D116+D150+D184</f>
        <v>21.005721338833204</v>
      </c>
      <c r="E218" s="444">
        <f t="shared" si="79"/>
        <v>21.597522977578976</v>
      </c>
      <c r="F218" s="444">
        <f t="shared" si="79"/>
        <v>22.147080457995898</v>
      </c>
      <c r="G218" s="444">
        <f t="shared" si="79"/>
        <v>22.506847667014338</v>
      </c>
      <c r="H218" s="444">
        <f t="shared" si="79"/>
        <v>22.814197288534377</v>
      </c>
      <c r="I218" s="444">
        <f t="shared" si="79"/>
        <v>23.078809790441905</v>
      </c>
      <c r="J218" s="444">
        <f t="shared" si="79"/>
        <v>23.315291323940567</v>
      </c>
      <c r="K218" s="444">
        <f t="shared" si="79"/>
        <v>23.39673512249194</v>
      </c>
      <c r="L218" s="444">
        <f t="shared" si="79"/>
        <v>23.402160896641931</v>
      </c>
      <c r="M218" s="444">
        <f t="shared" si="79"/>
        <v>23.388156746218229</v>
      </c>
      <c r="N218" s="444">
        <f t="shared" si="79"/>
        <v>23.344164647022822</v>
      </c>
    </row>
    <row r="219" spans="1:14" ht="13.15">
      <c r="B219" s="329" t="str">
        <f t="shared" si="71"/>
        <v>50-54</v>
      </c>
      <c r="C219" s="444">
        <f t="shared" si="73"/>
        <v>21.068953287930015</v>
      </c>
      <c r="D219" s="444">
        <f t="shared" ref="D219:N219" si="80">D117+D151+D185</f>
        <v>21.258188380562654</v>
      </c>
      <c r="E219" s="444">
        <f t="shared" si="80"/>
        <v>21.65838416822757</v>
      </c>
      <c r="F219" s="444">
        <f t="shared" si="80"/>
        <v>22.110159044867839</v>
      </c>
      <c r="G219" s="444">
        <f t="shared" si="80"/>
        <v>22.473885067741605</v>
      </c>
      <c r="H219" s="444">
        <f t="shared" si="80"/>
        <v>22.857106300787031</v>
      </c>
      <c r="I219" s="444">
        <f t="shared" si="80"/>
        <v>23.251069404857535</v>
      </c>
      <c r="J219" s="444">
        <f t="shared" si="80"/>
        <v>23.652482339983706</v>
      </c>
      <c r="K219" s="444">
        <f t="shared" si="80"/>
        <v>23.914301930191332</v>
      </c>
      <c r="L219" s="444">
        <f t="shared" si="80"/>
        <v>24.102401520181388</v>
      </c>
      <c r="M219" s="444">
        <f t="shared" si="80"/>
        <v>24.262855218579674</v>
      </c>
      <c r="N219" s="444">
        <f t="shared" si="80"/>
        <v>24.376359692702362</v>
      </c>
    </row>
    <row r="220" spans="1:14" ht="13.15">
      <c r="B220" s="329" t="str">
        <f t="shared" si="71"/>
        <v>55-59</v>
      </c>
      <c r="C220" s="444">
        <f t="shared" si="73"/>
        <v>30.757102162360738</v>
      </c>
      <c r="D220" s="444">
        <f t="shared" ref="D220:N220" si="81">D118+D152+D186</f>
        <v>28.909850818050831</v>
      </c>
      <c r="E220" s="444">
        <f t="shared" si="81"/>
        <v>28.008287859623998</v>
      </c>
      <c r="F220" s="444">
        <f t="shared" si="81"/>
        <v>27.606921365113848</v>
      </c>
      <c r="G220" s="444">
        <f t="shared" si="81"/>
        <v>27.444998924347885</v>
      </c>
      <c r="H220" s="444">
        <f t="shared" si="81"/>
        <v>27.545859124272081</v>
      </c>
      <c r="I220" s="444">
        <f t="shared" si="81"/>
        <v>27.827596497998737</v>
      </c>
      <c r="J220" s="444">
        <f t="shared" si="81"/>
        <v>28.238019761371358</v>
      </c>
      <c r="K220" s="444">
        <f t="shared" si="81"/>
        <v>28.527681822021528</v>
      </c>
      <c r="L220" s="444">
        <f t="shared" si="81"/>
        <v>28.7814448403124</v>
      </c>
      <c r="M220" s="444">
        <f t="shared" si="81"/>
        <v>29.047451869390699</v>
      </c>
      <c r="N220" s="444">
        <f t="shared" si="81"/>
        <v>29.276871099692976</v>
      </c>
    </row>
    <row r="221" spans="1:14" ht="13.15">
      <c r="B221" s="329" t="str">
        <f t="shared" si="71"/>
        <v>60-64</v>
      </c>
      <c r="C221" s="444">
        <f t="shared" si="73"/>
        <v>15.415200260572339</v>
      </c>
      <c r="D221" s="444">
        <f t="shared" ref="D221:N221" si="82">D119+D153+D187</f>
        <v>15.936369908929592</v>
      </c>
      <c r="E221" s="444">
        <f t="shared" si="82"/>
        <v>15.892362658747063</v>
      </c>
      <c r="F221" s="444">
        <f t="shared" si="82"/>
        <v>15.656902212825109</v>
      </c>
      <c r="G221" s="444">
        <f t="shared" si="82"/>
        <v>15.383857712901795</v>
      </c>
      <c r="H221" s="444">
        <f t="shared" si="82"/>
        <v>15.243872198783807</v>
      </c>
      <c r="I221" s="444">
        <f t="shared" si="82"/>
        <v>15.23990915578789</v>
      </c>
      <c r="J221" s="444">
        <f t="shared" si="82"/>
        <v>15.356914105884956</v>
      </c>
      <c r="K221" s="444">
        <f t="shared" si="82"/>
        <v>15.414097921096795</v>
      </c>
      <c r="L221" s="444">
        <f t="shared" si="82"/>
        <v>15.484484887103454</v>
      </c>
      <c r="M221" s="444">
        <f t="shared" si="82"/>
        <v>15.602038499954805</v>
      </c>
      <c r="N221" s="444">
        <f t="shared" si="82"/>
        <v>15.722540367395863</v>
      </c>
    </row>
    <row r="222" spans="1:14" ht="13.15">
      <c r="B222" s="329" t="str">
        <f t="shared" si="71"/>
        <v>65 plus</v>
      </c>
      <c r="C222" s="444">
        <f t="shared" si="73"/>
        <v>4.3071251614766961</v>
      </c>
      <c r="D222" s="444">
        <f t="shared" ref="D222:N222" si="83">D120+D154+D188</f>
        <v>5.6344236132194654</v>
      </c>
      <c r="E222" s="444">
        <f t="shared" si="83"/>
        <v>6.5427206954896748</v>
      </c>
      <c r="F222" s="444">
        <f t="shared" si="83"/>
        <v>7.0696084431408988</v>
      </c>
      <c r="G222" s="444">
        <f t="shared" si="83"/>
        <v>7.3163577471317858</v>
      </c>
      <c r="H222" s="444">
        <f t="shared" si="83"/>
        <v>7.4408688079852903</v>
      </c>
      <c r="I222" s="444">
        <f t="shared" si="83"/>
        <v>7.5180231608987587</v>
      </c>
      <c r="J222" s="444">
        <f t="shared" si="83"/>
        <v>7.5934428143981965</v>
      </c>
      <c r="K222" s="444">
        <f t="shared" si="83"/>
        <v>7.6114407241395119</v>
      </c>
      <c r="L222" s="444">
        <f t="shared" si="83"/>
        <v>7.6207502449926707</v>
      </c>
      <c r="M222" s="444">
        <f t="shared" si="83"/>
        <v>7.6507045330875938</v>
      </c>
      <c r="N222" s="444">
        <f t="shared" si="83"/>
        <v>7.688115746207469</v>
      </c>
    </row>
    <row r="223" spans="1:14" ht="13.15">
      <c r="B223" s="329" t="str">
        <f t="shared" si="71"/>
        <v>Total</v>
      </c>
      <c r="C223" s="444">
        <f>SUM(C213:C222)</f>
        <v>206.16323963007676</v>
      </c>
      <c r="D223" s="444">
        <f t="shared" ref="D223:N223" si="84">SUM(D213:D222)</f>
        <v>206.72126781429014</v>
      </c>
      <c r="E223" s="444">
        <f t="shared" si="84"/>
        <v>208.60905415947082</v>
      </c>
      <c r="F223" s="444">
        <f t="shared" si="84"/>
        <v>210.20339499251867</v>
      </c>
      <c r="G223" s="444">
        <f t="shared" si="84"/>
        <v>210.3736445466977</v>
      </c>
      <c r="H223" s="444">
        <f t="shared" si="84"/>
        <v>211.1761032050523</v>
      </c>
      <c r="I223" s="444">
        <f t="shared" si="84"/>
        <v>212.69540767405343</v>
      </c>
      <c r="J223" s="444">
        <f t="shared" si="84"/>
        <v>215.0045158066925</v>
      </c>
      <c r="K223" s="444">
        <f t="shared" si="84"/>
        <v>215.61272865963474</v>
      </c>
      <c r="L223" s="444">
        <f t="shared" si="84"/>
        <v>215.8174647182469</v>
      </c>
      <c r="M223" s="444">
        <f t="shared" si="84"/>
        <v>216.402182945992</v>
      </c>
      <c r="N223" s="444">
        <f t="shared" si="84"/>
        <v>216.91914785694428</v>
      </c>
    </row>
    <row r="224" spans="1:14">
      <c r="A224" s="300">
        <f>SUM(C224:N224)</f>
        <v>0</v>
      </c>
      <c r="C224" s="300">
        <f>SUM(C213:C222)-C223</f>
        <v>0</v>
      </c>
      <c r="D224" s="300">
        <f t="shared" ref="D224:N224" si="85">SUM(D213:D222)-D223</f>
        <v>0</v>
      </c>
      <c r="E224" s="300">
        <f t="shared" si="85"/>
        <v>0</v>
      </c>
      <c r="F224" s="300">
        <f t="shared" si="85"/>
        <v>0</v>
      </c>
      <c r="G224" s="300">
        <f t="shared" si="85"/>
        <v>0</v>
      </c>
      <c r="H224" s="300">
        <f t="shared" si="85"/>
        <v>0</v>
      </c>
      <c r="I224" s="300">
        <f t="shared" si="85"/>
        <v>0</v>
      </c>
      <c r="J224" s="300">
        <f t="shared" si="85"/>
        <v>0</v>
      </c>
      <c r="K224" s="300">
        <f t="shared" si="85"/>
        <v>0</v>
      </c>
      <c r="L224" s="300">
        <f t="shared" si="85"/>
        <v>0</v>
      </c>
      <c r="M224" s="300">
        <f t="shared" si="85"/>
        <v>0</v>
      </c>
      <c r="N224" s="300">
        <f t="shared" si="85"/>
        <v>0</v>
      </c>
    </row>
    <row r="226" spans="1:14" ht="13.15">
      <c r="B226" s="332" t="s">
        <v>47</v>
      </c>
      <c r="C226" s="320"/>
      <c r="D226" s="320"/>
      <c r="E226" s="320"/>
      <c r="F226" s="320"/>
      <c r="G226" s="320"/>
      <c r="H226" s="330"/>
      <c r="I226" s="320"/>
      <c r="J226" s="320"/>
      <c r="K226" s="320"/>
      <c r="L226" s="320"/>
    </row>
    <row r="227" spans="1:14">
      <c r="C227" s="320"/>
      <c r="D227" s="320"/>
      <c r="E227" s="320"/>
      <c r="F227" s="320"/>
      <c r="G227" s="320"/>
      <c r="H227" s="330"/>
      <c r="I227" s="320"/>
      <c r="J227" s="320"/>
      <c r="K227" s="320"/>
      <c r="L227" s="320"/>
    </row>
    <row r="228" spans="1:14" ht="13.15">
      <c r="B228" s="329" t="str">
        <f t="shared" ref="B228:B239" si="86">B212</f>
        <v>Age group</v>
      </c>
      <c r="C228" s="329" t="str">
        <f t="shared" ref="C228:N228" si="87">C212</f>
        <v>2018/19</v>
      </c>
      <c r="D228" s="329" t="str">
        <f t="shared" si="87"/>
        <v>2019/20</v>
      </c>
      <c r="E228" s="329" t="str">
        <f t="shared" si="87"/>
        <v>2020/21</v>
      </c>
      <c r="F228" s="329" t="str">
        <f t="shared" si="87"/>
        <v>2021/22</v>
      </c>
      <c r="G228" s="329" t="str">
        <f t="shared" si="87"/>
        <v>2022/23</v>
      </c>
      <c r="H228" s="329" t="str">
        <f t="shared" si="87"/>
        <v>2023/24</v>
      </c>
      <c r="I228" s="329" t="str">
        <f t="shared" si="87"/>
        <v>2024/25</v>
      </c>
      <c r="J228" s="329" t="str">
        <f t="shared" si="87"/>
        <v>2025/26</v>
      </c>
      <c r="K228" s="329" t="str">
        <f t="shared" si="87"/>
        <v>2026/27</v>
      </c>
      <c r="L228" s="329" t="str">
        <f t="shared" si="87"/>
        <v>2027/28</v>
      </c>
      <c r="M228" s="329" t="str">
        <f t="shared" si="87"/>
        <v>2028/29</v>
      </c>
      <c r="N228" s="329" t="str">
        <f t="shared" si="87"/>
        <v>2029/30</v>
      </c>
    </row>
    <row r="229" spans="1:14" ht="13.15">
      <c r="B229" s="329" t="str">
        <f t="shared" si="86"/>
        <v>20-24</v>
      </c>
      <c r="C229" s="444">
        <f t="shared" ref="C229:C238" si="88">C195+C161+C127</f>
        <v>11.092119198765605</v>
      </c>
      <c r="D229" s="444">
        <f t="shared" ref="D229:N229" si="89">D195+D161+D127</f>
        <v>14.350309004588583</v>
      </c>
      <c r="E229" s="444">
        <f t="shared" si="89"/>
        <v>17.533054337862048</v>
      </c>
      <c r="F229" s="444">
        <f t="shared" si="89"/>
        <v>19.304104847099143</v>
      </c>
      <c r="G229" s="444">
        <f t="shared" si="89"/>
        <v>20.184106416128532</v>
      </c>
      <c r="H229" s="444">
        <f t="shared" si="89"/>
        <v>20.990935122689788</v>
      </c>
      <c r="I229" s="444">
        <f t="shared" si="89"/>
        <v>21.799358489254718</v>
      </c>
      <c r="J229" s="444">
        <f t="shared" si="89"/>
        <v>22.665003911975894</v>
      </c>
      <c r="K229" s="444">
        <f t="shared" si="89"/>
        <v>22.822023163416922</v>
      </c>
      <c r="L229" s="444">
        <f t="shared" si="89"/>
        <v>22.829598378465658</v>
      </c>
      <c r="M229" s="444">
        <f t="shared" si="89"/>
        <v>22.96965451270594</v>
      </c>
      <c r="N229" s="444">
        <f t="shared" si="89"/>
        <v>23.081174947506209</v>
      </c>
    </row>
    <row r="230" spans="1:14" ht="13.15">
      <c r="B230" s="329" t="str">
        <f t="shared" si="86"/>
        <v>25-29</v>
      </c>
      <c r="C230" s="444">
        <f t="shared" si="88"/>
        <v>36.290567560973663</v>
      </c>
      <c r="D230" s="444">
        <f t="shared" ref="D230:N230" si="90">D196+D162+D128</f>
        <v>34.743029037014907</v>
      </c>
      <c r="E230" s="444">
        <f t="shared" si="90"/>
        <v>35.656603976640625</v>
      </c>
      <c r="F230" s="444">
        <f t="shared" si="90"/>
        <v>35.683336617194108</v>
      </c>
      <c r="G230" s="444">
        <f t="shared" si="90"/>
        <v>35.470640898256313</v>
      </c>
      <c r="H230" s="444">
        <f t="shared" si="90"/>
        <v>35.642362510610816</v>
      </c>
      <c r="I230" s="444">
        <f t="shared" si="90"/>
        <v>36.136620358070765</v>
      </c>
      <c r="J230" s="444">
        <f t="shared" si="90"/>
        <v>36.92278752044686</v>
      </c>
      <c r="K230" s="444">
        <f t="shared" si="90"/>
        <v>37.137015378242744</v>
      </c>
      <c r="L230" s="444">
        <f t="shared" si="90"/>
        <v>37.205425150863697</v>
      </c>
      <c r="M230" s="444">
        <f t="shared" si="90"/>
        <v>37.398047302436922</v>
      </c>
      <c r="N230" s="444">
        <f t="shared" si="90"/>
        <v>37.570770214322927</v>
      </c>
    </row>
    <row r="231" spans="1:14" ht="13.15">
      <c r="B231" s="329" t="str">
        <f t="shared" si="86"/>
        <v>30-34</v>
      </c>
      <c r="C231" s="444">
        <f t="shared" si="88"/>
        <v>44.44379582136029</v>
      </c>
      <c r="D231" s="444">
        <f t="shared" ref="D231:N231" si="91">D197+D163+D129</f>
        <v>41.954167848387243</v>
      </c>
      <c r="E231" s="444">
        <f t="shared" si="91"/>
        <v>41.543499457340644</v>
      </c>
      <c r="F231" s="444">
        <f t="shared" si="91"/>
        <v>40.038372476474152</v>
      </c>
      <c r="G231" s="444">
        <f t="shared" si="91"/>
        <v>38.549044956540989</v>
      </c>
      <c r="H231" s="444">
        <f t="shared" si="91"/>
        <v>37.531793548091478</v>
      </c>
      <c r="I231" s="444">
        <f t="shared" si="91"/>
        <v>36.949496291343742</v>
      </c>
      <c r="J231" s="444">
        <f t="shared" si="91"/>
        <v>36.766949092401092</v>
      </c>
      <c r="K231" s="444">
        <f t="shared" si="91"/>
        <v>36.508302180769789</v>
      </c>
      <c r="L231" s="444">
        <f t="shared" si="91"/>
        <v>36.2964322331418</v>
      </c>
      <c r="M231" s="444">
        <f t="shared" si="91"/>
        <v>36.227047565813351</v>
      </c>
      <c r="N231" s="444">
        <f t="shared" si="91"/>
        <v>36.214086941652766</v>
      </c>
    </row>
    <row r="232" spans="1:14" ht="13.15">
      <c r="B232" s="329" t="str">
        <f t="shared" si="86"/>
        <v>35-39</v>
      </c>
      <c r="C232" s="444">
        <f t="shared" si="88"/>
        <v>42.350137090627982</v>
      </c>
      <c r="D232" s="444">
        <f t="shared" ref="D232:N232" si="92">D198+D164+D130</f>
        <v>41.272049486729493</v>
      </c>
      <c r="E232" s="444">
        <f t="shared" si="92"/>
        <v>41.648381645960853</v>
      </c>
      <c r="F232" s="444">
        <f t="shared" si="92"/>
        <v>40.488342539785997</v>
      </c>
      <c r="G232" s="444">
        <f t="shared" si="92"/>
        <v>39.026611439152745</v>
      </c>
      <c r="H232" s="444">
        <f t="shared" si="92"/>
        <v>37.759805863122118</v>
      </c>
      <c r="I232" s="444">
        <f t="shared" si="92"/>
        <v>36.73731732563288</v>
      </c>
      <c r="J232" s="444">
        <f t="shared" si="92"/>
        <v>35.989921120639089</v>
      </c>
      <c r="K232" s="444">
        <f t="shared" si="92"/>
        <v>35.251613769349206</v>
      </c>
      <c r="L232" s="444">
        <f t="shared" si="92"/>
        <v>34.628927212749311</v>
      </c>
      <c r="M232" s="444">
        <f t="shared" si="92"/>
        <v>34.182534913567338</v>
      </c>
      <c r="N232" s="444">
        <f t="shared" si="92"/>
        <v>33.847701106978086</v>
      </c>
    </row>
    <row r="233" spans="1:14" ht="13.15">
      <c r="B233" s="329" t="str">
        <f t="shared" si="86"/>
        <v>40-44</v>
      </c>
      <c r="C233" s="444">
        <f t="shared" si="88"/>
        <v>38.079064318483105</v>
      </c>
      <c r="D233" s="444">
        <f t="shared" ref="D233:N233" si="93">D199+D165+D131</f>
        <v>37.754608728223829</v>
      </c>
      <c r="E233" s="444">
        <f t="shared" si="93"/>
        <v>38.798839159048988</v>
      </c>
      <c r="F233" s="444">
        <f t="shared" si="93"/>
        <v>38.367165061446599</v>
      </c>
      <c r="G233" s="444">
        <f t="shared" si="93"/>
        <v>37.517970663163958</v>
      </c>
      <c r="H233" s="444">
        <f t="shared" si="93"/>
        <v>36.679269312906712</v>
      </c>
      <c r="I233" s="444">
        <f t="shared" si="93"/>
        <v>35.899731871290363</v>
      </c>
      <c r="J233" s="444">
        <f t="shared" si="93"/>
        <v>35.225050968664725</v>
      </c>
      <c r="K233" s="444">
        <f t="shared" si="93"/>
        <v>34.461977303709972</v>
      </c>
      <c r="L233" s="444">
        <f t="shared" si="93"/>
        <v>33.736527837357862</v>
      </c>
      <c r="M233" s="444">
        <f t="shared" si="93"/>
        <v>33.128665107094442</v>
      </c>
      <c r="N233" s="444">
        <f t="shared" si="93"/>
        <v>32.604493271728828</v>
      </c>
    </row>
    <row r="234" spans="1:14" ht="13.15">
      <c r="B234" s="329" t="str">
        <f t="shared" si="86"/>
        <v>45-49</v>
      </c>
      <c r="C234" s="444">
        <f t="shared" si="88"/>
        <v>28.633261517602545</v>
      </c>
      <c r="D234" s="444">
        <f t="shared" ref="D234:N234" si="94">D200+D166+D132</f>
        <v>30.136647324078815</v>
      </c>
      <c r="E234" s="444">
        <f t="shared" si="94"/>
        <v>32.39478188463098</v>
      </c>
      <c r="F234" s="444">
        <f t="shared" si="94"/>
        <v>33.20189358566433</v>
      </c>
      <c r="G234" s="444">
        <f t="shared" si="94"/>
        <v>33.427505645141345</v>
      </c>
      <c r="H234" s="444">
        <f t="shared" si="94"/>
        <v>33.474049409957509</v>
      </c>
      <c r="I234" s="444">
        <f t="shared" si="94"/>
        <v>33.40635474641298</v>
      </c>
      <c r="J234" s="444">
        <f t="shared" si="94"/>
        <v>33.281946659225696</v>
      </c>
      <c r="K234" s="444">
        <f t="shared" si="94"/>
        <v>32.940258587150112</v>
      </c>
      <c r="L234" s="444">
        <f t="shared" si="94"/>
        <v>32.514728442713036</v>
      </c>
      <c r="M234" s="444">
        <f t="shared" si="94"/>
        <v>32.097997931173673</v>
      </c>
      <c r="N234" s="444">
        <f t="shared" si="94"/>
        <v>31.67884080079563</v>
      </c>
    </row>
    <row r="235" spans="1:14" ht="13.15">
      <c r="B235" s="329" t="str">
        <f t="shared" si="86"/>
        <v>50-54</v>
      </c>
      <c r="C235" s="444">
        <f t="shared" si="88"/>
        <v>22.66513177831915</v>
      </c>
      <c r="D235" s="444">
        <f t="shared" ref="D235:N235" si="95">D201+D167+D133</f>
        <v>24.799358469931651</v>
      </c>
      <c r="E235" s="444">
        <f t="shared" si="95"/>
        <v>27.530016087612704</v>
      </c>
      <c r="F235" s="444">
        <f t="shared" si="95"/>
        <v>29.216172267161198</v>
      </c>
      <c r="G235" s="444">
        <f t="shared" si="95"/>
        <v>30.367271423316851</v>
      </c>
      <c r="H235" s="444">
        <f t="shared" si="95"/>
        <v>31.281471703016244</v>
      </c>
      <c r="I235" s="444">
        <f t="shared" si="95"/>
        <v>31.999878822937085</v>
      </c>
      <c r="J235" s="444">
        <f t="shared" si="95"/>
        <v>32.567949397726764</v>
      </c>
      <c r="K235" s="444">
        <f t="shared" si="95"/>
        <v>32.816178405026022</v>
      </c>
      <c r="L235" s="444">
        <f t="shared" si="95"/>
        <v>32.880152808228409</v>
      </c>
      <c r="M235" s="444">
        <f t="shared" si="95"/>
        <v>32.857834463091137</v>
      </c>
      <c r="N235" s="444">
        <f t="shared" si="95"/>
        <v>32.744446942699021</v>
      </c>
    </row>
    <row r="236" spans="1:14" ht="13.15">
      <c r="B236" s="329" t="str">
        <f t="shared" si="86"/>
        <v>55-59</v>
      </c>
      <c r="C236" s="444">
        <f t="shared" si="88"/>
        <v>29.263293992482225</v>
      </c>
      <c r="D236" s="444">
        <f t="shared" ref="D236:N236" si="96">D202+D168+D134</f>
        <v>28.179722695024985</v>
      </c>
      <c r="E236" s="444">
        <f t="shared" si="96"/>
        <v>28.606181791843419</v>
      </c>
      <c r="F236" s="444">
        <f t="shared" si="96"/>
        <v>29.317994684182196</v>
      </c>
      <c r="G236" s="444">
        <f t="shared" si="96"/>
        <v>30.154549709172201</v>
      </c>
      <c r="H236" s="444">
        <f t="shared" si="96"/>
        <v>31.124123553271072</v>
      </c>
      <c r="I236" s="444">
        <f t="shared" si="96"/>
        <v>32.111028253510227</v>
      </c>
      <c r="J236" s="444">
        <f t="shared" si="96"/>
        <v>33.059932223184589</v>
      </c>
      <c r="K236" s="444">
        <f t="shared" si="96"/>
        <v>33.682246611032085</v>
      </c>
      <c r="L236" s="444">
        <f t="shared" si="96"/>
        <v>34.112515646547152</v>
      </c>
      <c r="M236" s="444">
        <f t="shared" si="96"/>
        <v>34.442098289628582</v>
      </c>
      <c r="N236" s="444">
        <f t="shared" si="96"/>
        <v>34.63970919870097</v>
      </c>
    </row>
    <row r="237" spans="1:14" ht="13.15">
      <c r="B237" s="329" t="str">
        <f t="shared" si="86"/>
        <v>60-64</v>
      </c>
      <c r="C237" s="444">
        <f t="shared" si="88"/>
        <v>17.88364128534657</v>
      </c>
      <c r="D237" s="444">
        <f t="shared" ref="D237:N237" si="97">D203+D169+D135</f>
        <v>17.772386833257244</v>
      </c>
      <c r="E237" s="444">
        <f t="shared" si="97"/>
        <v>17.631543634773699</v>
      </c>
      <c r="F237" s="444">
        <f t="shared" si="97"/>
        <v>17.478501963142925</v>
      </c>
      <c r="G237" s="444">
        <f t="shared" si="97"/>
        <v>17.460836278583592</v>
      </c>
      <c r="H237" s="444">
        <f t="shared" si="97"/>
        <v>17.692524898688575</v>
      </c>
      <c r="I237" s="444">
        <f t="shared" si="97"/>
        <v>18.097351469983614</v>
      </c>
      <c r="J237" s="444">
        <f t="shared" si="97"/>
        <v>18.610522050118071</v>
      </c>
      <c r="K237" s="444">
        <f t="shared" si="97"/>
        <v>18.969629216475838</v>
      </c>
      <c r="L237" s="444">
        <f t="shared" si="97"/>
        <v>19.268735354776442</v>
      </c>
      <c r="M237" s="444">
        <f t="shared" si="97"/>
        <v>19.557082636610634</v>
      </c>
      <c r="N237" s="444">
        <f t="shared" si="97"/>
        <v>19.784283996403502</v>
      </c>
    </row>
    <row r="238" spans="1:14" ht="13.15">
      <c r="B238" s="329" t="str">
        <f t="shared" si="86"/>
        <v>65 plus</v>
      </c>
      <c r="C238" s="444">
        <f t="shared" si="88"/>
        <v>2.4607083544866866</v>
      </c>
      <c r="D238" s="444">
        <f t="shared" ref="D238:N238" si="98">D204+D170+D136</f>
        <v>4.6707628373028909</v>
      </c>
      <c r="E238" s="444">
        <f t="shared" si="98"/>
        <v>6.1640555598426623</v>
      </c>
      <c r="F238" s="444">
        <f t="shared" si="98"/>
        <v>7.0465650069188239</v>
      </c>
      <c r="G238" s="444">
        <f t="shared" si="98"/>
        <v>7.5534448796396401</v>
      </c>
      <c r="H238" s="444">
        <f t="shared" si="98"/>
        <v>7.8997383142328736</v>
      </c>
      <c r="I238" s="444">
        <f t="shared" si="98"/>
        <v>8.1805769114869342</v>
      </c>
      <c r="J238" s="444">
        <f t="shared" si="98"/>
        <v>8.4478814430313705</v>
      </c>
      <c r="K238" s="444">
        <f t="shared" si="98"/>
        <v>8.6349807891412222</v>
      </c>
      <c r="L238" s="444">
        <f t="shared" si="98"/>
        <v>8.7902498658253343</v>
      </c>
      <c r="M238" s="444">
        <f t="shared" si="98"/>
        <v>8.9443461701685738</v>
      </c>
      <c r="N238" s="444">
        <f t="shared" si="98"/>
        <v>9.0824213630526671</v>
      </c>
    </row>
    <row r="239" spans="1:14" ht="13.15">
      <c r="B239" s="329" t="str">
        <f t="shared" si="86"/>
        <v>Total</v>
      </c>
      <c r="C239" s="444">
        <f>SUM(C229:C238)</f>
        <v>273.16172091844783</v>
      </c>
      <c r="D239" s="444">
        <f t="shared" ref="D239:N239" si="99">SUM(D229:D238)</f>
        <v>275.63304226453965</v>
      </c>
      <c r="E239" s="444">
        <f t="shared" si="99"/>
        <v>287.50695753555664</v>
      </c>
      <c r="F239" s="444">
        <f t="shared" si="99"/>
        <v>290.14244904906946</v>
      </c>
      <c r="G239" s="444">
        <f t="shared" si="99"/>
        <v>289.71198230909619</v>
      </c>
      <c r="H239" s="444">
        <f t="shared" si="99"/>
        <v>290.0760742365872</v>
      </c>
      <c r="I239" s="444">
        <f t="shared" si="99"/>
        <v>291.31771453992332</v>
      </c>
      <c r="J239" s="444">
        <f t="shared" si="99"/>
        <v>293.53794438741414</v>
      </c>
      <c r="K239" s="444">
        <f t="shared" si="99"/>
        <v>293.22422540431387</v>
      </c>
      <c r="L239" s="444">
        <f t="shared" si="99"/>
        <v>292.26329293066868</v>
      </c>
      <c r="M239" s="444">
        <f t="shared" si="99"/>
        <v>291.80530889229055</v>
      </c>
      <c r="N239" s="444">
        <f t="shared" si="99"/>
        <v>291.24792878384068</v>
      </c>
    </row>
    <row r="240" spans="1:14">
      <c r="A240" s="300">
        <f>SUM(C240:N240)</f>
        <v>0</v>
      </c>
      <c r="C240" s="300">
        <f>SUM(C229:C238)-C239</f>
        <v>0</v>
      </c>
      <c r="D240" s="300">
        <f t="shared" ref="D240:N240" si="100">SUM(D229:D238)-D239</f>
        <v>0</v>
      </c>
      <c r="E240" s="300">
        <f t="shared" si="100"/>
        <v>0</v>
      </c>
      <c r="F240" s="300">
        <f t="shared" si="100"/>
        <v>0</v>
      </c>
      <c r="G240" s="300">
        <f t="shared" si="100"/>
        <v>0</v>
      </c>
      <c r="H240" s="300">
        <f t="shared" si="100"/>
        <v>0</v>
      </c>
      <c r="I240" s="300">
        <f t="shared" si="100"/>
        <v>0</v>
      </c>
      <c r="J240" s="300">
        <f t="shared" si="100"/>
        <v>0</v>
      </c>
      <c r="K240" s="300">
        <f t="shared" si="100"/>
        <v>0</v>
      </c>
      <c r="L240" s="300">
        <f t="shared" si="100"/>
        <v>0</v>
      </c>
      <c r="M240" s="300">
        <f t="shared" si="100"/>
        <v>0</v>
      </c>
      <c r="N240" s="300">
        <f t="shared" si="100"/>
        <v>0</v>
      </c>
    </row>
    <row r="242" spans="2:14" ht="15">
      <c r="B242" s="331" t="s">
        <v>166</v>
      </c>
      <c r="C242" s="320"/>
      <c r="D242" s="320"/>
      <c r="E242" s="320"/>
      <c r="F242" s="320"/>
      <c r="G242" s="320"/>
      <c r="H242" s="330"/>
      <c r="I242" s="320"/>
      <c r="J242" s="320"/>
      <c r="K242" s="320"/>
      <c r="L242" s="320"/>
    </row>
    <row r="243" spans="2:14">
      <c r="C243" s="320"/>
      <c r="D243" s="320"/>
      <c r="E243" s="320"/>
      <c r="F243" s="320"/>
      <c r="G243" s="320"/>
      <c r="H243" s="330"/>
      <c r="I243" s="320"/>
      <c r="J243" s="320"/>
      <c r="K243" s="320"/>
      <c r="L243" s="320"/>
    </row>
    <row r="244" spans="2:14" ht="13.15">
      <c r="B244" s="332" t="s">
        <v>46</v>
      </c>
      <c r="C244" s="320"/>
      <c r="D244" s="320"/>
      <c r="E244" s="320"/>
      <c r="F244" s="320"/>
      <c r="G244" s="320"/>
      <c r="H244" s="330"/>
      <c r="I244" s="320"/>
      <c r="J244" s="320"/>
      <c r="K244" s="320"/>
      <c r="L244" s="320"/>
    </row>
    <row r="245" spans="2:14">
      <c r="C245" s="320"/>
      <c r="D245" s="320"/>
      <c r="E245" s="320"/>
      <c r="F245" s="320"/>
      <c r="G245" s="320"/>
      <c r="H245" s="330"/>
      <c r="I245" s="320"/>
      <c r="J245" s="320"/>
      <c r="K245" s="320"/>
      <c r="L245" s="320"/>
    </row>
    <row r="246" spans="2:14" ht="13.15">
      <c r="B246" s="329" t="str">
        <f t="shared" ref="B246:B257" si="101">B212</f>
        <v>Age group</v>
      </c>
      <c r="C246" s="329" t="str">
        <f t="shared" ref="C246:N246" si="102">C212</f>
        <v>2018/19</v>
      </c>
      <c r="D246" s="329" t="str">
        <f t="shared" si="102"/>
        <v>2019/20</v>
      </c>
      <c r="E246" s="329" t="str">
        <f t="shared" si="102"/>
        <v>2020/21</v>
      </c>
      <c r="F246" s="329" t="str">
        <f t="shared" si="102"/>
        <v>2021/22</v>
      </c>
      <c r="G246" s="329" t="str">
        <f t="shared" si="102"/>
        <v>2022/23</v>
      </c>
      <c r="H246" s="329" t="str">
        <f t="shared" si="102"/>
        <v>2023/24</v>
      </c>
      <c r="I246" s="329" t="str">
        <f t="shared" si="102"/>
        <v>2024/25</v>
      </c>
      <c r="J246" s="329" t="str">
        <f t="shared" si="102"/>
        <v>2025/26</v>
      </c>
      <c r="K246" s="329" t="str">
        <f t="shared" si="102"/>
        <v>2026/27</v>
      </c>
      <c r="L246" s="329" t="str">
        <f t="shared" si="102"/>
        <v>2027/28</v>
      </c>
      <c r="M246" s="329" t="str">
        <f t="shared" si="102"/>
        <v>2028/29</v>
      </c>
      <c r="N246" s="329" t="str">
        <f t="shared" si="102"/>
        <v>2029/30</v>
      </c>
    </row>
    <row r="247" spans="2:14" ht="13.15">
      <c r="B247" s="329" t="str">
        <f t="shared" si="101"/>
        <v>20-24</v>
      </c>
      <c r="C247" s="444">
        <f t="shared" ref="C247:C256" si="103">C77-C213</f>
        <v>53.534622033775079</v>
      </c>
      <c r="D247" s="444">
        <f t="shared" ref="D247:N247" si="104">D77-D213</f>
        <v>77.111596414794903</v>
      </c>
      <c r="E247" s="444">
        <f t="shared" si="104"/>
        <v>95.362695703131607</v>
      </c>
      <c r="F247" s="444">
        <f t="shared" si="104"/>
        <v>107.52126392374913</v>
      </c>
      <c r="G247" s="444">
        <f t="shared" si="104"/>
        <v>114.60497691874346</v>
      </c>
      <c r="H247" s="444">
        <f t="shared" si="104"/>
        <v>120.74030858162691</v>
      </c>
      <c r="I247" s="444">
        <f t="shared" si="104"/>
        <v>126.50143426473375</v>
      </c>
      <c r="J247" s="444">
        <f t="shared" si="104"/>
        <v>132.31599243650317</v>
      </c>
      <c r="K247" s="444">
        <f t="shared" si="104"/>
        <v>133.88819865461258</v>
      </c>
      <c r="L247" s="444">
        <f t="shared" si="104"/>
        <v>134.42346714777761</v>
      </c>
      <c r="M247" s="444">
        <f t="shared" si="104"/>
        <v>135.57588940129506</v>
      </c>
      <c r="N247" s="444">
        <f t="shared" si="104"/>
        <v>136.47367674680552</v>
      </c>
    </row>
    <row r="248" spans="2:14" ht="13.15">
      <c r="B248" s="329" t="str">
        <f t="shared" si="101"/>
        <v>25-29</v>
      </c>
      <c r="C248" s="444">
        <f t="shared" si="103"/>
        <v>273.53999632710651</v>
      </c>
      <c r="D248" s="444">
        <f t="shared" ref="D248:N248" si="105">D78-D214</f>
        <v>258.60726507487232</v>
      </c>
      <c r="E248" s="444">
        <f t="shared" si="105"/>
        <v>253.9176806796994</v>
      </c>
      <c r="F248" s="444">
        <f t="shared" si="105"/>
        <v>252.65036886877181</v>
      </c>
      <c r="G248" s="444">
        <f t="shared" si="105"/>
        <v>251.83694275063644</v>
      </c>
      <c r="H248" s="444">
        <f t="shared" si="105"/>
        <v>253.94010111732703</v>
      </c>
      <c r="I248" s="444">
        <f t="shared" si="105"/>
        <v>258.37948094464798</v>
      </c>
      <c r="J248" s="444">
        <f t="shared" si="105"/>
        <v>264.86199675970443</v>
      </c>
      <c r="K248" s="444">
        <f t="shared" si="105"/>
        <v>267.22409851233499</v>
      </c>
      <c r="L248" s="444">
        <f t="shared" si="105"/>
        <v>268.44804895183012</v>
      </c>
      <c r="M248" s="444">
        <f t="shared" si="105"/>
        <v>270.43972569585515</v>
      </c>
      <c r="N248" s="444">
        <f t="shared" si="105"/>
        <v>272.1874832669792</v>
      </c>
    </row>
    <row r="249" spans="2:14" ht="13.15">
      <c r="B249" s="329" t="str">
        <f t="shared" si="101"/>
        <v>30-34</v>
      </c>
      <c r="C249" s="444">
        <f t="shared" si="103"/>
        <v>376.72939052456064</v>
      </c>
      <c r="D249" s="444">
        <f t="shared" ref="D249:N249" si="106">D79-D215</f>
        <v>362.70901333235258</v>
      </c>
      <c r="E249" s="444">
        <f t="shared" si="106"/>
        <v>350.63121770553005</v>
      </c>
      <c r="F249" s="444">
        <f t="shared" si="106"/>
        <v>340.02201796144283</v>
      </c>
      <c r="G249" s="444">
        <f t="shared" si="106"/>
        <v>330.60056434503537</v>
      </c>
      <c r="H249" s="444">
        <f t="shared" si="106"/>
        <v>324.30026075436757</v>
      </c>
      <c r="I249" s="444">
        <f t="shared" si="106"/>
        <v>321.11042932724916</v>
      </c>
      <c r="J249" s="444">
        <f t="shared" si="106"/>
        <v>320.92923093244934</v>
      </c>
      <c r="K249" s="444">
        <f t="shared" si="106"/>
        <v>319.9254350120421</v>
      </c>
      <c r="L249" s="444">
        <f t="shared" si="106"/>
        <v>319.14514626896732</v>
      </c>
      <c r="M249" s="444">
        <f t="shared" si="106"/>
        <v>319.41145983029907</v>
      </c>
      <c r="N249" s="444">
        <f t="shared" si="106"/>
        <v>320.04058193363858</v>
      </c>
    </row>
    <row r="250" spans="2:14" ht="13.15">
      <c r="B250" s="329" t="str">
        <f t="shared" si="101"/>
        <v>35-39</v>
      </c>
      <c r="C250" s="444">
        <f t="shared" si="103"/>
        <v>359.90066794977474</v>
      </c>
      <c r="D250" s="444">
        <f t="shared" ref="D250:N250" si="107">D80-D216</f>
        <v>358.83675503854835</v>
      </c>
      <c r="E250" s="444">
        <f t="shared" si="107"/>
        <v>356.19258352499475</v>
      </c>
      <c r="F250" s="444">
        <f t="shared" si="107"/>
        <v>351.46234187230812</v>
      </c>
      <c r="G250" s="444">
        <f t="shared" si="107"/>
        <v>345.11515775902296</v>
      </c>
      <c r="H250" s="444">
        <f t="shared" si="107"/>
        <v>339.20597511446658</v>
      </c>
      <c r="I250" s="444">
        <f t="shared" si="107"/>
        <v>334.36499965402379</v>
      </c>
      <c r="J250" s="444">
        <f t="shared" si="107"/>
        <v>331.06888538856032</v>
      </c>
      <c r="K250" s="444">
        <f t="shared" si="107"/>
        <v>327.21029710866856</v>
      </c>
      <c r="L250" s="444">
        <f t="shared" si="107"/>
        <v>323.83794523285763</v>
      </c>
      <c r="M250" s="444">
        <f t="shared" si="107"/>
        <v>321.59027613108572</v>
      </c>
      <c r="N250" s="444">
        <f t="shared" si="107"/>
        <v>320.00572980610821</v>
      </c>
    </row>
    <row r="251" spans="2:14" ht="13.15">
      <c r="B251" s="329" t="str">
        <f t="shared" si="101"/>
        <v>40-44</v>
      </c>
      <c r="C251" s="444">
        <f t="shared" si="103"/>
        <v>298.98655440446709</v>
      </c>
      <c r="D251" s="444">
        <f t="shared" ref="D251:N251" si="108">D81-D217</f>
        <v>305.24959020903441</v>
      </c>
      <c r="E251" s="444">
        <f t="shared" si="108"/>
        <v>310.31419801735842</v>
      </c>
      <c r="F251" s="444">
        <f t="shared" si="108"/>
        <v>313.158565260145</v>
      </c>
      <c r="G251" s="444">
        <f t="shared" si="108"/>
        <v>313.70335660215306</v>
      </c>
      <c r="H251" s="444">
        <f t="shared" si="108"/>
        <v>313.39325014421883</v>
      </c>
      <c r="I251" s="444">
        <f t="shared" si="108"/>
        <v>312.66059672358847</v>
      </c>
      <c r="J251" s="444">
        <f t="shared" si="108"/>
        <v>311.95049013975677</v>
      </c>
      <c r="K251" s="444">
        <f t="shared" si="108"/>
        <v>309.70313360134276</v>
      </c>
      <c r="L251" s="444">
        <f t="shared" si="108"/>
        <v>307.06812471657099</v>
      </c>
      <c r="M251" s="444">
        <f t="shared" si="108"/>
        <v>304.81950845424632</v>
      </c>
      <c r="N251" s="444">
        <f t="shared" si="108"/>
        <v>302.76704311199643</v>
      </c>
    </row>
    <row r="252" spans="2:14" ht="13.15">
      <c r="B252" s="329" t="str">
        <f t="shared" si="101"/>
        <v>45-49</v>
      </c>
      <c r="C252" s="444">
        <f t="shared" si="103"/>
        <v>234.42555647547127</v>
      </c>
      <c r="D252" s="444">
        <f t="shared" ref="D252:N252" si="109">D82-D218</f>
        <v>241.59209855214277</v>
      </c>
      <c r="E252" s="444">
        <f t="shared" si="109"/>
        <v>248.53702461153978</v>
      </c>
      <c r="F252" s="444">
        <f t="shared" si="109"/>
        <v>254.2229842305112</v>
      </c>
      <c r="G252" s="444">
        <f t="shared" si="109"/>
        <v>258.35269756579328</v>
      </c>
      <c r="H252" s="444">
        <f t="shared" si="109"/>
        <v>261.88071734849706</v>
      </c>
      <c r="I252" s="444">
        <f t="shared" si="109"/>
        <v>264.91816420417717</v>
      </c>
      <c r="J252" s="444">
        <f t="shared" si="109"/>
        <v>267.63269993160446</v>
      </c>
      <c r="K252" s="444">
        <f t="shared" si="109"/>
        <v>268.56758096723661</v>
      </c>
      <c r="L252" s="444">
        <f t="shared" si="109"/>
        <v>268.62986260741877</v>
      </c>
      <c r="M252" s="444">
        <f t="shared" si="109"/>
        <v>268.4691110844775</v>
      </c>
      <c r="N252" s="444">
        <f t="shared" si="109"/>
        <v>267.96413243678478</v>
      </c>
    </row>
    <row r="253" spans="2:14" ht="13.15">
      <c r="B253" s="329" t="str">
        <f t="shared" si="101"/>
        <v>50-54</v>
      </c>
      <c r="C253" s="444">
        <f t="shared" si="103"/>
        <v>174.17538038227426</v>
      </c>
      <c r="D253" s="444">
        <f t="shared" ref="D253:N253" si="110">D83-D219</f>
        <v>176.61015337476138</v>
      </c>
      <c r="E253" s="444">
        <f t="shared" si="110"/>
        <v>180.01139294080281</v>
      </c>
      <c r="F253" s="444">
        <f t="shared" si="110"/>
        <v>183.4152634353006</v>
      </c>
      <c r="G253" s="444">
        <f t="shared" si="110"/>
        <v>186.43255988116908</v>
      </c>
      <c r="H253" s="444">
        <f t="shared" si="110"/>
        <v>189.61157923016569</v>
      </c>
      <c r="I253" s="444">
        <f t="shared" si="110"/>
        <v>192.87970798357023</v>
      </c>
      <c r="J253" s="444">
        <f t="shared" si="110"/>
        <v>196.20963695844091</v>
      </c>
      <c r="K253" s="444">
        <f t="shared" si="110"/>
        <v>198.38156656840005</v>
      </c>
      <c r="L253" s="444">
        <f t="shared" si="110"/>
        <v>199.94195045257231</v>
      </c>
      <c r="M253" s="444">
        <f t="shared" si="110"/>
        <v>201.27299729403416</v>
      </c>
      <c r="N253" s="444">
        <f t="shared" si="110"/>
        <v>202.21457591316806</v>
      </c>
    </row>
    <row r="254" spans="2:14" ht="13.15">
      <c r="B254" s="329" t="str">
        <f t="shared" si="101"/>
        <v>55-59</v>
      </c>
      <c r="C254" s="444">
        <f t="shared" si="103"/>
        <v>94.564699893459093</v>
      </c>
      <c r="D254" s="444">
        <f t="shared" ref="D254:N254" si="111">D84-D220</f>
        <v>89.037417700062846</v>
      </c>
      <c r="E254" s="444">
        <f t="shared" si="111"/>
        <v>86.273430418185399</v>
      </c>
      <c r="F254" s="444">
        <f t="shared" si="111"/>
        <v>84.980887124275924</v>
      </c>
      <c r="G254" s="444">
        <f t="shared" si="111"/>
        <v>84.482450066422459</v>
      </c>
      <c r="H254" s="444">
        <f t="shared" si="111"/>
        <v>84.792922543658577</v>
      </c>
      <c r="I254" s="444">
        <f t="shared" si="111"/>
        <v>85.660179404309844</v>
      </c>
      <c r="J254" s="444">
        <f t="shared" si="111"/>
        <v>86.923563052075821</v>
      </c>
      <c r="K254" s="444">
        <f t="shared" si="111"/>
        <v>87.815214046213953</v>
      </c>
      <c r="L254" s="444">
        <f t="shared" si="111"/>
        <v>88.596358967390969</v>
      </c>
      <c r="M254" s="444">
        <f t="shared" si="111"/>
        <v>89.415193962188084</v>
      </c>
      <c r="N254" s="444">
        <f t="shared" si="111"/>
        <v>90.121402722542399</v>
      </c>
    </row>
    <row r="255" spans="2:14" ht="13.15">
      <c r="B255" s="329" t="str">
        <f t="shared" si="101"/>
        <v>60-64</v>
      </c>
      <c r="C255" s="444">
        <f t="shared" si="103"/>
        <v>29.6615306176693</v>
      </c>
      <c r="D255" s="444">
        <f t="shared" ref="D255:N255" si="112">D85-D221</f>
        <v>30.706321110924961</v>
      </c>
      <c r="E255" s="444">
        <f t="shared" si="112"/>
        <v>30.625122950926368</v>
      </c>
      <c r="F255" s="444">
        <f t="shared" si="112"/>
        <v>30.155438737299356</v>
      </c>
      <c r="G255" s="444">
        <f t="shared" si="112"/>
        <v>29.629550756517986</v>
      </c>
      <c r="H255" s="444">
        <f t="shared" si="112"/>
        <v>29.359936465152188</v>
      </c>
      <c r="I255" s="444">
        <f t="shared" si="112"/>
        <v>29.352303582309069</v>
      </c>
      <c r="J255" s="444">
        <f t="shared" si="112"/>
        <v>29.577656947658866</v>
      </c>
      <c r="K255" s="444">
        <f t="shared" si="112"/>
        <v>29.687793870847486</v>
      </c>
      <c r="L255" s="444">
        <f t="shared" si="112"/>
        <v>29.823360269134092</v>
      </c>
      <c r="M255" s="444">
        <f t="shared" si="112"/>
        <v>30.049770367536784</v>
      </c>
      <c r="N255" s="444">
        <f t="shared" si="112"/>
        <v>30.281858850427895</v>
      </c>
    </row>
    <row r="256" spans="2:14" ht="13.15">
      <c r="B256" s="329" t="str">
        <f t="shared" si="101"/>
        <v>65 plus</v>
      </c>
      <c r="C256" s="444">
        <f t="shared" si="103"/>
        <v>6.4252104844989066</v>
      </c>
      <c r="D256" s="444">
        <f t="shared" ref="D256:N256" si="113">D86-D222</f>
        <v>8.4227240980247835</v>
      </c>
      <c r="E256" s="444">
        <f t="shared" si="113"/>
        <v>9.782255251670005</v>
      </c>
      <c r="F256" s="444">
        <f t="shared" si="113"/>
        <v>10.561531785374983</v>
      </c>
      <c r="G256" s="444">
        <f t="shared" si="113"/>
        <v>10.930159077548055</v>
      </c>
      <c r="H256" s="444">
        <f t="shared" si="113"/>
        <v>11.116170444006535</v>
      </c>
      <c r="I256" s="444">
        <f t="shared" si="113"/>
        <v>11.231433991801213</v>
      </c>
      <c r="J256" s="444">
        <f t="shared" si="113"/>
        <v>11.344106012335688</v>
      </c>
      <c r="K256" s="444">
        <f t="shared" si="113"/>
        <v>11.370993710195059</v>
      </c>
      <c r="L256" s="444">
        <f t="shared" si="113"/>
        <v>11.38490152435309</v>
      </c>
      <c r="M256" s="444">
        <f t="shared" si="113"/>
        <v>11.429651268043596</v>
      </c>
      <c r="N256" s="444">
        <f t="shared" si="113"/>
        <v>11.485541169114192</v>
      </c>
    </row>
    <row r="257" spans="1:15" ht="13.15">
      <c r="B257" s="329" t="str">
        <f t="shared" si="101"/>
        <v>Total</v>
      </c>
      <c r="C257" s="444">
        <f>SUM(C247:C256)</f>
        <v>1901.9436090930569</v>
      </c>
      <c r="D257" s="444">
        <f t="shared" ref="D257:N257" si="114">SUM(D247:D256)</f>
        <v>1908.8829349055195</v>
      </c>
      <c r="E257" s="444">
        <f t="shared" si="114"/>
        <v>1921.6476018038388</v>
      </c>
      <c r="F257" s="444">
        <f t="shared" si="114"/>
        <v>1928.150663199179</v>
      </c>
      <c r="G257" s="444">
        <f t="shared" si="114"/>
        <v>1925.688415723042</v>
      </c>
      <c r="H257" s="444">
        <f t="shared" si="114"/>
        <v>1928.341221743487</v>
      </c>
      <c r="I257" s="444">
        <f t="shared" si="114"/>
        <v>1937.0587300804107</v>
      </c>
      <c r="J257" s="444">
        <f t="shared" si="114"/>
        <v>1952.8142585590899</v>
      </c>
      <c r="K257" s="444">
        <f t="shared" si="114"/>
        <v>1953.7743120518942</v>
      </c>
      <c r="L257" s="444">
        <f t="shared" si="114"/>
        <v>1951.2991661388728</v>
      </c>
      <c r="M257" s="444">
        <f t="shared" si="114"/>
        <v>1952.4735834890616</v>
      </c>
      <c r="N257" s="444">
        <f t="shared" si="114"/>
        <v>1953.5420259575653</v>
      </c>
    </row>
    <row r="258" spans="1:15">
      <c r="A258" s="300">
        <f>SUM(C258:N258)</f>
        <v>0</v>
      </c>
      <c r="C258" s="300">
        <f>SUM(C247:C256)-C257</f>
        <v>0</v>
      </c>
      <c r="D258" s="300">
        <f t="shared" ref="D258:N258" si="115">SUM(D247:D256)-D257</f>
        <v>0</v>
      </c>
      <c r="E258" s="300">
        <f t="shared" si="115"/>
        <v>0</v>
      </c>
      <c r="F258" s="300">
        <f t="shared" si="115"/>
        <v>0</v>
      </c>
      <c r="G258" s="300">
        <f t="shared" si="115"/>
        <v>0</v>
      </c>
      <c r="H258" s="300">
        <f t="shared" si="115"/>
        <v>0</v>
      </c>
      <c r="I258" s="300">
        <f t="shared" si="115"/>
        <v>0</v>
      </c>
      <c r="J258" s="300">
        <f t="shared" si="115"/>
        <v>0</v>
      </c>
      <c r="K258" s="300">
        <f t="shared" si="115"/>
        <v>0</v>
      </c>
      <c r="L258" s="300">
        <f t="shared" si="115"/>
        <v>0</v>
      </c>
      <c r="M258" s="300">
        <f t="shared" si="115"/>
        <v>0</v>
      </c>
      <c r="N258" s="300">
        <f t="shared" si="115"/>
        <v>0</v>
      </c>
    </row>
    <row r="260" spans="1:15" ht="13.15">
      <c r="B260" s="332" t="s">
        <v>47</v>
      </c>
      <c r="C260" s="320"/>
      <c r="D260" s="320"/>
      <c r="E260" s="320"/>
      <c r="F260" s="320"/>
      <c r="G260" s="320"/>
      <c r="H260" s="330"/>
      <c r="I260" s="320"/>
      <c r="J260" s="320"/>
      <c r="K260" s="320"/>
      <c r="L260" s="320"/>
    </row>
    <row r="261" spans="1:15">
      <c r="C261" s="320"/>
      <c r="D261" s="320"/>
      <c r="E261" s="320"/>
      <c r="F261" s="320"/>
      <c r="G261" s="320"/>
      <c r="H261" s="330"/>
      <c r="I261" s="320"/>
      <c r="J261" s="320"/>
      <c r="K261" s="320"/>
      <c r="L261" s="320"/>
    </row>
    <row r="262" spans="1:15" ht="13.15">
      <c r="B262" s="329" t="str">
        <f t="shared" ref="B262:B273" si="116">B246</f>
        <v>Age group</v>
      </c>
      <c r="C262" s="329" t="str">
        <f t="shared" ref="C262:N262" si="117">C246</f>
        <v>2018/19</v>
      </c>
      <c r="D262" s="329" t="str">
        <f t="shared" si="117"/>
        <v>2019/20</v>
      </c>
      <c r="E262" s="329" t="str">
        <f t="shared" si="117"/>
        <v>2020/21</v>
      </c>
      <c r="F262" s="329" t="str">
        <f t="shared" si="117"/>
        <v>2021/22</v>
      </c>
      <c r="G262" s="329" t="str">
        <f t="shared" si="117"/>
        <v>2022/23</v>
      </c>
      <c r="H262" s="329" t="str">
        <f t="shared" si="117"/>
        <v>2023/24</v>
      </c>
      <c r="I262" s="329" t="str">
        <f t="shared" si="117"/>
        <v>2024/25</v>
      </c>
      <c r="J262" s="329" t="str">
        <f t="shared" si="117"/>
        <v>2025/26</v>
      </c>
      <c r="K262" s="329" t="str">
        <f t="shared" si="117"/>
        <v>2026/27</v>
      </c>
      <c r="L262" s="329" t="str">
        <f t="shared" si="117"/>
        <v>2027/28</v>
      </c>
      <c r="M262" s="329" t="str">
        <f t="shared" si="117"/>
        <v>2028/29</v>
      </c>
      <c r="N262" s="329" t="str">
        <f t="shared" si="117"/>
        <v>2029/30</v>
      </c>
    </row>
    <row r="263" spans="1:15" ht="13.15">
      <c r="B263" s="329" t="str">
        <f t="shared" si="116"/>
        <v>20-24</v>
      </c>
      <c r="C263" s="444">
        <f t="shared" ref="C263:C272" si="118">C93-C229</f>
        <v>84.307768878976361</v>
      </c>
      <c r="D263" s="444">
        <f t="shared" ref="D263:N263" si="119">D93-D229</f>
        <v>109.09847681032151</v>
      </c>
      <c r="E263" s="444">
        <f t="shared" si="119"/>
        <v>127.76998538290974</v>
      </c>
      <c r="F263" s="444">
        <f t="shared" si="119"/>
        <v>139.71280515258545</v>
      </c>
      <c r="G263" s="444">
        <f t="shared" si="119"/>
        <v>146.0817867096996</v>
      </c>
      <c r="H263" s="444">
        <f t="shared" si="119"/>
        <v>151.92118215249033</v>
      </c>
      <c r="I263" s="444">
        <f t="shared" si="119"/>
        <v>157.77211889305906</v>
      </c>
      <c r="J263" s="444">
        <f t="shared" si="119"/>
        <v>164.03719832739736</v>
      </c>
      <c r="K263" s="444">
        <f t="shared" si="119"/>
        <v>165.17361984269399</v>
      </c>
      <c r="L263" s="444">
        <f t="shared" si="119"/>
        <v>165.22844520509622</v>
      </c>
      <c r="M263" s="444">
        <f t="shared" si="119"/>
        <v>166.24209673405988</v>
      </c>
      <c r="N263" s="444">
        <f t="shared" si="119"/>
        <v>167.04922210460632</v>
      </c>
      <c r="O263" s="318"/>
    </row>
    <row r="264" spans="1:15" ht="13.15">
      <c r="B264" s="329" t="str">
        <f t="shared" si="116"/>
        <v>25-29</v>
      </c>
      <c r="C264" s="444">
        <f t="shared" si="118"/>
        <v>346.07117746423614</v>
      </c>
      <c r="D264" s="444">
        <f t="shared" ref="D264:N264" si="120">D94-D230</f>
        <v>331.39161059500066</v>
      </c>
      <c r="E264" s="444">
        <f t="shared" si="120"/>
        <v>326.30673976226001</v>
      </c>
      <c r="F264" s="444">
        <f t="shared" si="120"/>
        <v>324.36453268467955</v>
      </c>
      <c r="G264" s="444">
        <f t="shared" si="120"/>
        <v>322.43111070070381</v>
      </c>
      <c r="H264" s="444">
        <f t="shared" si="120"/>
        <v>323.99207460777257</v>
      </c>
      <c r="I264" s="444">
        <f t="shared" si="120"/>
        <v>328.48492003411178</v>
      </c>
      <c r="J264" s="444">
        <f t="shared" si="120"/>
        <v>335.63124569787522</v>
      </c>
      <c r="K264" s="444">
        <f t="shared" si="120"/>
        <v>337.57859495300397</v>
      </c>
      <c r="L264" s="444">
        <f t="shared" si="120"/>
        <v>338.20044554296726</v>
      </c>
      <c r="M264" s="444">
        <f t="shared" si="120"/>
        <v>339.95139711036245</v>
      </c>
      <c r="N264" s="444">
        <f t="shared" si="120"/>
        <v>341.52146291443427</v>
      </c>
      <c r="O264" s="318"/>
    </row>
    <row r="265" spans="1:15" ht="13.15">
      <c r="B265" s="329" t="str">
        <f t="shared" si="116"/>
        <v>30-34</v>
      </c>
      <c r="C265" s="444">
        <f t="shared" si="118"/>
        <v>488.67670810920453</v>
      </c>
      <c r="D265" s="444">
        <f t="shared" ref="D265:N265" si="121">D95-D231</f>
        <v>461.40919763226998</v>
      </c>
      <c r="E265" s="444">
        <f t="shared" si="121"/>
        <v>438.62974048598932</v>
      </c>
      <c r="F265" s="444">
        <f t="shared" si="121"/>
        <v>419.95048452533183</v>
      </c>
      <c r="G265" s="444">
        <f t="shared" si="121"/>
        <v>404.32937470174096</v>
      </c>
      <c r="H265" s="444">
        <f t="shared" si="121"/>
        <v>393.65972967275133</v>
      </c>
      <c r="I265" s="444">
        <f t="shared" si="121"/>
        <v>387.5521883321868</v>
      </c>
      <c r="J265" s="444">
        <f t="shared" si="121"/>
        <v>385.63750549412316</v>
      </c>
      <c r="K265" s="444">
        <f t="shared" si="121"/>
        <v>382.92463558602765</v>
      </c>
      <c r="L265" s="444">
        <f t="shared" si="121"/>
        <v>380.70239522860527</v>
      </c>
      <c r="M265" s="444">
        <f t="shared" si="121"/>
        <v>379.97464025603904</v>
      </c>
      <c r="N265" s="444">
        <f t="shared" si="121"/>
        <v>379.83870015509751</v>
      </c>
      <c r="O265" s="318"/>
    </row>
    <row r="266" spans="1:15" ht="13.15">
      <c r="B266" s="329" t="str">
        <f t="shared" si="116"/>
        <v>35-39</v>
      </c>
      <c r="C266" s="444">
        <f t="shared" si="118"/>
        <v>486.26620989492415</v>
      </c>
      <c r="D266" s="444">
        <f t="shared" ref="D266:N266" si="122">D96-D232</f>
        <v>473.9963212022663</v>
      </c>
      <c r="E266" s="444">
        <f t="shared" si="122"/>
        <v>459.38014753156864</v>
      </c>
      <c r="F266" s="444">
        <f t="shared" si="122"/>
        <v>443.66835569172929</v>
      </c>
      <c r="G266" s="444">
        <f t="shared" si="122"/>
        <v>427.65081105541469</v>
      </c>
      <c r="H266" s="444">
        <f t="shared" si="122"/>
        <v>413.76924634709576</v>
      </c>
      <c r="I266" s="444">
        <f t="shared" si="122"/>
        <v>402.56489023655075</v>
      </c>
      <c r="J266" s="444">
        <f t="shared" si="122"/>
        <v>394.37497618921748</v>
      </c>
      <c r="K266" s="444">
        <f t="shared" si="122"/>
        <v>386.2846571493601</v>
      </c>
      <c r="L266" s="444">
        <f t="shared" si="122"/>
        <v>379.4613024910027</v>
      </c>
      <c r="M266" s="444">
        <f t="shared" si="122"/>
        <v>374.56976767016124</v>
      </c>
      <c r="N266" s="444">
        <f t="shared" si="122"/>
        <v>370.90068281558916</v>
      </c>
      <c r="O266" s="318"/>
    </row>
    <row r="267" spans="1:15" ht="13.15">
      <c r="B267" s="329" t="str">
        <f t="shared" si="116"/>
        <v>40-44</v>
      </c>
      <c r="C267" s="444">
        <f t="shared" si="118"/>
        <v>431.30284888574806</v>
      </c>
      <c r="D267" s="444">
        <f t="shared" ref="D267:N267" si="123">D97-D233</f>
        <v>427.72574633802446</v>
      </c>
      <c r="E267" s="444">
        <f t="shared" si="123"/>
        <v>422.20282646699036</v>
      </c>
      <c r="F267" s="444">
        <f t="shared" si="123"/>
        <v>414.78647362050782</v>
      </c>
      <c r="G267" s="444">
        <f t="shared" si="123"/>
        <v>405.60585395997703</v>
      </c>
      <c r="H267" s="444">
        <f t="shared" si="123"/>
        <v>396.53867438241866</v>
      </c>
      <c r="I267" s="444">
        <f t="shared" si="123"/>
        <v>388.11111435953569</v>
      </c>
      <c r="J267" s="444">
        <f t="shared" si="123"/>
        <v>380.81715578920603</v>
      </c>
      <c r="K267" s="444">
        <f t="shared" si="123"/>
        <v>372.56758524907491</v>
      </c>
      <c r="L267" s="444">
        <f t="shared" si="123"/>
        <v>364.72476899053305</v>
      </c>
      <c r="M267" s="444">
        <f t="shared" si="123"/>
        <v>358.15318003087197</v>
      </c>
      <c r="N267" s="444">
        <f t="shared" si="123"/>
        <v>352.4863712683719</v>
      </c>
      <c r="O267" s="318"/>
    </row>
    <row r="268" spans="1:15" ht="13.15">
      <c r="B268" s="329" t="str">
        <f t="shared" si="116"/>
        <v>45-49</v>
      </c>
      <c r="C268" s="444">
        <f t="shared" si="118"/>
        <v>299.73459963215936</v>
      </c>
      <c r="D268" s="444">
        <f t="shared" ref="D268:N268" si="124">D98-D234</f>
        <v>315.54357014363507</v>
      </c>
      <c r="E268" s="444">
        <f t="shared" si="124"/>
        <v>325.92590368939562</v>
      </c>
      <c r="F268" s="444">
        <f t="shared" si="124"/>
        <v>331.89122838440557</v>
      </c>
      <c r="G268" s="444">
        <f t="shared" si="124"/>
        <v>334.14648118692918</v>
      </c>
      <c r="H268" s="444">
        <f t="shared" si="124"/>
        <v>334.61173980956215</v>
      </c>
      <c r="I268" s="444">
        <f t="shared" si="124"/>
        <v>333.93505355427686</v>
      </c>
      <c r="J268" s="444">
        <f t="shared" si="124"/>
        <v>332.69145120457927</v>
      </c>
      <c r="K268" s="444">
        <f t="shared" si="124"/>
        <v>329.27588474982656</v>
      </c>
      <c r="L268" s="444">
        <f t="shared" si="124"/>
        <v>325.02222006087061</v>
      </c>
      <c r="M268" s="444">
        <f t="shared" si="124"/>
        <v>320.85651785406094</v>
      </c>
      <c r="N268" s="444">
        <f t="shared" si="124"/>
        <v>316.66655879258991</v>
      </c>
      <c r="O268" s="318"/>
    </row>
    <row r="269" spans="1:15" ht="13.15">
      <c r="B269" s="329" t="str">
        <f t="shared" si="116"/>
        <v>50-54</v>
      </c>
      <c r="C269" s="444">
        <f t="shared" si="118"/>
        <v>170.28442382754179</v>
      </c>
      <c r="D269" s="444">
        <f t="shared" ref="D269:N269" si="125">D99-D235</f>
        <v>186.35364556683521</v>
      </c>
      <c r="E269" s="444">
        <f t="shared" si="125"/>
        <v>200.18088351711796</v>
      </c>
      <c r="F269" s="444">
        <f t="shared" si="125"/>
        <v>211.3057886759791</v>
      </c>
      <c r="G269" s="444">
        <f t="shared" si="125"/>
        <v>219.63110633948145</v>
      </c>
      <c r="H269" s="444">
        <f t="shared" si="125"/>
        <v>226.24305431621244</v>
      </c>
      <c r="I269" s="444">
        <f t="shared" si="125"/>
        <v>231.43892945266686</v>
      </c>
      <c r="J269" s="444">
        <f t="shared" si="125"/>
        <v>235.54749643850954</v>
      </c>
      <c r="K269" s="444">
        <f t="shared" si="125"/>
        <v>237.34281122786612</v>
      </c>
      <c r="L269" s="444">
        <f t="shared" si="125"/>
        <v>237.80550571091274</v>
      </c>
      <c r="M269" s="444">
        <f t="shared" si="125"/>
        <v>237.64408841510652</v>
      </c>
      <c r="N269" s="444">
        <f t="shared" si="125"/>
        <v>236.82401386176059</v>
      </c>
      <c r="O269" s="318"/>
    </row>
    <row r="270" spans="1:15" ht="13.15">
      <c r="B270" s="329" t="str">
        <f t="shared" si="116"/>
        <v>55-59</v>
      </c>
      <c r="C270" s="444">
        <f t="shared" si="118"/>
        <v>94.918918956606916</v>
      </c>
      <c r="D270" s="444">
        <f t="shared" ref="D270:N270" si="126">D100-D236</f>
        <v>91.410092772892511</v>
      </c>
      <c r="E270" s="444">
        <f t="shared" si="126"/>
        <v>91.736896597486208</v>
      </c>
      <c r="F270" s="444">
        <f t="shared" si="126"/>
        <v>93.842317294307932</v>
      </c>
      <c r="G270" s="444">
        <f t="shared" si="126"/>
        <v>96.519999139022062</v>
      </c>
      <c r="H270" s="444">
        <f t="shared" si="126"/>
        <v>99.623453427022113</v>
      </c>
      <c r="I270" s="444">
        <f t="shared" si="126"/>
        <v>102.78238107595351</v>
      </c>
      <c r="J270" s="444">
        <f t="shared" si="126"/>
        <v>105.8196743275296</v>
      </c>
      <c r="K270" s="444">
        <f t="shared" si="126"/>
        <v>107.81160538796821</v>
      </c>
      <c r="L270" s="444">
        <f t="shared" si="126"/>
        <v>109.18882930071099</v>
      </c>
      <c r="M270" s="444">
        <f t="shared" si="126"/>
        <v>110.2437718129774</v>
      </c>
      <c r="N270" s="444">
        <f t="shared" si="126"/>
        <v>110.87629343765703</v>
      </c>
      <c r="O270" s="318"/>
    </row>
    <row r="271" spans="1:15" ht="13.15">
      <c r="B271" s="329" t="str">
        <f t="shared" si="116"/>
        <v>60-64</v>
      </c>
      <c r="C271" s="444">
        <f t="shared" si="118"/>
        <v>32.80267420696471</v>
      </c>
      <c r="D271" s="444">
        <f t="shared" ref="D271:N271" si="127">D101-D237</f>
        <v>32.600186427473957</v>
      </c>
      <c r="E271" s="444">
        <f t="shared" si="127"/>
        <v>32.063067752637949</v>
      </c>
      <c r="F271" s="444">
        <f t="shared" si="127"/>
        <v>31.73935031503197</v>
      </c>
      <c r="G271" s="444">
        <f t="shared" si="127"/>
        <v>31.707271058356213</v>
      </c>
      <c r="H271" s="444">
        <f t="shared" si="127"/>
        <v>32.127996260837804</v>
      </c>
      <c r="I271" s="444">
        <f t="shared" si="127"/>
        <v>32.863124041826204</v>
      </c>
      <c r="J271" s="444">
        <f t="shared" si="127"/>
        <v>33.794994567607063</v>
      </c>
      <c r="K271" s="444">
        <f t="shared" si="127"/>
        <v>34.447100118626388</v>
      </c>
      <c r="L271" s="444">
        <f t="shared" si="127"/>
        <v>34.990249327003511</v>
      </c>
      <c r="M271" s="444">
        <f t="shared" si="127"/>
        <v>35.51386144260826</v>
      </c>
      <c r="N271" s="444">
        <f t="shared" si="127"/>
        <v>35.926438193506229</v>
      </c>
      <c r="O271" s="318"/>
    </row>
    <row r="272" spans="1:15" ht="13.15">
      <c r="B272" s="329" t="str">
        <f t="shared" si="116"/>
        <v>65 plus</v>
      </c>
      <c r="C272" s="444">
        <f t="shared" si="118"/>
        <v>4.5380247450103841</v>
      </c>
      <c r="D272" s="444">
        <f t="shared" ref="D272:N272" si="128">D102-D238</f>
        <v>8.6143605653885125</v>
      </c>
      <c r="E272" s="444">
        <f t="shared" si="128"/>
        <v>11.235840856431718</v>
      </c>
      <c r="F272" s="444">
        <f t="shared" si="128"/>
        <v>12.819624024149347</v>
      </c>
      <c r="G272" s="444">
        <f t="shared" si="128"/>
        <v>13.741776787560928</v>
      </c>
      <c r="H272" s="444">
        <f t="shared" si="128"/>
        <v>14.371779012639067</v>
      </c>
      <c r="I272" s="444">
        <f t="shared" si="128"/>
        <v>14.882701032762572</v>
      </c>
      <c r="J272" s="444">
        <f t="shared" si="128"/>
        <v>15.369000895317789</v>
      </c>
      <c r="K272" s="444">
        <f t="shared" si="128"/>
        <v>15.709385645893059</v>
      </c>
      <c r="L272" s="444">
        <f t="shared" si="128"/>
        <v>15.991862453204526</v>
      </c>
      <c r="M272" s="444">
        <f t="shared" si="128"/>
        <v>16.272205667700042</v>
      </c>
      <c r="N272" s="444">
        <f t="shared" si="128"/>
        <v>16.523402109952112</v>
      </c>
      <c r="O272" s="318"/>
    </row>
    <row r="273" spans="1:15" ht="13.15">
      <c r="B273" s="329" t="str">
        <f t="shared" si="116"/>
        <v>Total</v>
      </c>
      <c r="C273" s="444">
        <f>SUM(C263:C272)</f>
        <v>2438.903354601372</v>
      </c>
      <c r="D273" s="444">
        <f t="shared" ref="D273:K273" si="129">SUM(D263:D272)</f>
        <v>2438.1432080541076</v>
      </c>
      <c r="E273" s="444">
        <f t="shared" si="129"/>
        <v>2435.4320320427869</v>
      </c>
      <c r="F273" s="444">
        <f t="shared" si="129"/>
        <v>2424.0809603687085</v>
      </c>
      <c r="G273" s="444">
        <f t="shared" si="129"/>
        <v>2401.8455716388862</v>
      </c>
      <c r="H273" s="444">
        <f t="shared" si="129"/>
        <v>2386.8589299888017</v>
      </c>
      <c r="I273" s="444">
        <f t="shared" si="129"/>
        <v>2380.3874210129306</v>
      </c>
      <c r="J273" s="444">
        <f t="shared" si="129"/>
        <v>2383.7206989313622</v>
      </c>
      <c r="K273" s="444">
        <f t="shared" si="129"/>
        <v>2369.1158799103409</v>
      </c>
      <c r="L273" s="444">
        <f>SUM(L263:L272)</f>
        <v>2351.3160243109069</v>
      </c>
      <c r="M273" s="444">
        <f>SUM(M263:M272)</f>
        <v>2339.4215269939473</v>
      </c>
      <c r="N273" s="444">
        <f>SUM(N263:N272)</f>
        <v>2328.613145653565</v>
      </c>
      <c r="O273" s="318"/>
    </row>
    <row r="274" spans="1:15">
      <c r="A274" s="300">
        <f>SUM(C274:N274)</f>
        <v>0</v>
      </c>
      <c r="C274" s="300">
        <f>SUM(C263:C272)-C273</f>
        <v>0</v>
      </c>
      <c r="D274" s="300">
        <f t="shared" ref="D274:N274" si="130">SUM(D263:D272)-D273</f>
        <v>0</v>
      </c>
      <c r="E274" s="300">
        <f t="shared" si="130"/>
        <v>0</v>
      </c>
      <c r="F274" s="300">
        <f t="shared" si="130"/>
        <v>0</v>
      </c>
      <c r="G274" s="300">
        <f t="shared" si="130"/>
        <v>0</v>
      </c>
      <c r="H274" s="300">
        <f t="shared" si="130"/>
        <v>0</v>
      </c>
      <c r="I274" s="300">
        <f t="shared" si="130"/>
        <v>0</v>
      </c>
      <c r="J274" s="300">
        <f t="shared" si="130"/>
        <v>0</v>
      </c>
      <c r="K274" s="300">
        <f t="shared" si="130"/>
        <v>0</v>
      </c>
      <c r="L274" s="300">
        <f t="shared" si="130"/>
        <v>0</v>
      </c>
      <c r="M274" s="300">
        <f t="shared" si="130"/>
        <v>0</v>
      </c>
      <c r="N274" s="300">
        <f t="shared" si="130"/>
        <v>0</v>
      </c>
    </row>
    <row r="275" spans="1:15" ht="15">
      <c r="B275" s="331"/>
      <c r="H275" s="318"/>
    </row>
    <row r="276" spans="1:15" ht="15">
      <c r="B276" s="331" t="s">
        <v>517</v>
      </c>
      <c r="H276" s="318"/>
    </row>
    <row r="277" spans="1:15" ht="15">
      <c r="B277" s="331"/>
      <c r="H277" s="318"/>
    </row>
    <row r="278" spans="1:15" ht="15">
      <c r="B278" s="331"/>
      <c r="C278" s="317" t="str">
        <f>C262</f>
        <v>2018/19</v>
      </c>
      <c r="D278" s="317" t="str">
        <f t="shared" ref="D278:N278" si="131">D262</f>
        <v>2019/20</v>
      </c>
      <c r="E278" s="317" t="str">
        <f t="shared" si="131"/>
        <v>2020/21</v>
      </c>
      <c r="F278" s="317" t="str">
        <f t="shared" si="131"/>
        <v>2021/22</v>
      </c>
      <c r="G278" s="317" t="str">
        <f t="shared" si="131"/>
        <v>2022/23</v>
      </c>
      <c r="H278" s="317" t="str">
        <f t="shared" si="131"/>
        <v>2023/24</v>
      </c>
      <c r="I278" s="317" t="str">
        <f t="shared" si="131"/>
        <v>2024/25</v>
      </c>
      <c r="J278" s="317" t="str">
        <f t="shared" si="131"/>
        <v>2025/26</v>
      </c>
      <c r="K278" s="317" t="str">
        <f t="shared" si="131"/>
        <v>2026/27</v>
      </c>
      <c r="L278" s="317" t="str">
        <f t="shared" si="131"/>
        <v>2027/28</v>
      </c>
      <c r="M278" s="317" t="str">
        <f t="shared" si="131"/>
        <v>2028/29</v>
      </c>
      <c r="N278" s="317" t="str">
        <f t="shared" si="131"/>
        <v>2029/30</v>
      </c>
    </row>
    <row r="279" spans="1:15" ht="13.15">
      <c r="B279" s="317" t="s">
        <v>221</v>
      </c>
      <c r="C279" s="444">
        <f>C223+C239</f>
        <v>479.32496054852459</v>
      </c>
      <c r="D279" s="444">
        <f t="shared" ref="D279:N279" si="132">D223+D239</f>
        <v>482.35431007882983</v>
      </c>
      <c r="E279" s="444">
        <f t="shared" si="132"/>
        <v>496.11601169502745</v>
      </c>
      <c r="F279" s="444">
        <f t="shared" si="132"/>
        <v>500.34584404158812</v>
      </c>
      <c r="G279" s="444">
        <f t="shared" si="132"/>
        <v>500.08562685579386</v>
      </c>
      <c r="H279" s="444">
        <f t="shared" si="132"/>
        <v>501.2521774416395</v>
      </c>
      <c r="I279" s="444">
        <f t="shared" si="132"/>
        <v>504.01312221397677</v>
      </c>
      <c r="J279" s="444">
        <f t="shared" si="132"/>
        <v>508.54246019410664</v>
      </c>
      <c r="K279" s="444">
        <f t="shared" si="132"/>
        <v>508.83695406394861</v>
      </c>
      <c r="L279" s="444">
        <f t="shared" si="132"/>
        <v>508.08075764891555</v>
      </c>
      <c r="M279" s="444">
        <f t="shared" si="132"/>
        <v>508.20749183828252</v>
      </c>
      <c r="N279" s="444">
        <f t="shared" si="132"/>
        <v>508.16707664078496</v>
      </c>
      <c r="O279" s="318"/>
    </row>
    <row r="280" spans="1:15" ht="13.15">
      <c r="B280" s="317" t="s">
        <v>222</v>
      </c>
      <c r="C280" s="444">
        <f>C155+C171</f>
        <v>93.208210709487915</v>
      </c>
      <c r="D280" s="444">
        <f t="shared" ref="D280:N280" si="133">D155+D171</f>
        <v>94.73240270074794</v>
      </c>
      <c r="E280" s="444">
        <f t="shared" si="133"/>
        <v>96.368921655893672</v>
      </c>
      <c r="F280" s="444">
        <f t="shared" si="133"/>
        <v>97.76482125357748</v>
      </c>
      <c r="G280" s="444">
        <f t="shared" si="133"/>
        <v>98.959526299840405</v>
      </c>
      <c r="H280" s="444">
        <f t="shared" si="133"/>
        <v>100.51369083606518</v>
      </c>
      <c r="I280" s="444">
        <f t="shared" si="133"/>
        <v>102.35730560485439</v>
      </c>
      <c r="J280" s="444">
        <f t="shared" si="133"/>
        <v>104.428445417337</v>
      </c>
      <c r="K280" s="444">
        <f t="shared" si="133"/>
        <v>105.74935524302174</v>
      </c>
      <c r="L280" s="444">
        <f t="shared" si="133"/>
        <v>106.76262528393558</v>
      </c>
      <c r="M280" s="444">
        <f t="shared" si="133"/>
        <v>107.73254673200171</v>
      </c>
      <c r="N280" s="444">
        <f t="shared" si="133"/>
        <v>108.4863502328906</v>
      </c>
      <c r="O280" s="318"/>
    </row>
    <row r="281" spans="1:15" ht="13.15">
      <c r="B281" s="317" t="s">
        <v>540</v>
      </c>
      <c r="C281" s="444">
        <f>C189+C205</f>
        <v>2.128579630652534</v>
      </c>
      <c r="D281" s="444">
        <f t="shared" ref="D281:N281" si="134">D189+D205</f>
        <v>2.1540218878533155</v>
      </c>
      <c r="E281" s="444">
        <f t="shared" si="134"/>
        <v>2.1812233967420189</v>
      </c>
      <c r="F281" s="444">
        <f t="shared" si="134"/>
        <v>2.1955449299772809</v>
      </c>
      <c r="G281" s="444">
        <f t="shared" si="134"/>
        <v>2.1972337743384114</v>
      </c>
      <c r="H281" s="444">
        <f t="shared" si="134"/>
        <v>2.2003676032586452</v>
      </c>
      <c r="I281" s="444">
        <f t="shared" si="134"/>
        <v>2.2063277258003016</v>
      </c>
      <c r="J281" s="444">
        <f t="shared" si="134"/>
        <v>2.2165967541712392</v>
      </c>
      <c r="K281" s="444">
        <f t="shared" si="134"/>
        <v>2.2118383181174197</v>
      </c>
      <c r="L281" s="444">
        <f t="shared" si="134"/>
        <v>2.2028833563754633</v>
      </c>
      <c r="M281" s="444">
        <f t="shared" si="134"/>
        <v>2.1965757906660932</v>
      </c>
      <c r="N281" s="444">
        <f t="shared" si="134"/>
        <v>2.1898364150979828</v>
      </c>
      <c r="O281" s="318"/>
    </row>
    <row r="282" spans="1:15" ht="13.15">
      <c r="B282" s="317" t="s">
        <v>223</v>
      </c>
      <c r="C282" s="444">
        <f>C121+C137</f>
        <v>383.98817020838419</v>
      </c>
      <c r="D282" s="444">
        <f t="shared" ref="D282:N282" si="135">D121+D137</f>
        <v>385.46788549022853</v>
      </c>
      <c r="E282" s="444">
        <f t="shared" si="135"/>
        <v>397.56586664239171</v>
      </c>
      <c r="F282" s="444">
        <f t="shared" si="135"/>
        <v>400.38547785803337</v>
      </c>
      <c r="G282" s="444">
        <f t="shared" si="135"/>
        <v>398.92886678161506</v>
      </c>
      <c r="H282" s="444">
        <f t="shared" si="135"/>
        <v>398.53811900231563</v>
      </c>
      <c r="I282" s="444">
        <f t="shared" si="135"/>
        <v>399.44948888332203</v>
      </c>
      <c r="J282" s="444">
        <f t="shared" si="135"/>
        <v>401.8974180225984</v>
      </c>
      <c r="K282" s="444">
        <f t="shared" si="135"/>
        <v>400.8757605028095</v>
      </c>
      <c r="L282" s="444">
        <f t="shared" si="135"/>
        <v>399.11524900860456</v>
      </c>
      <c r="M282" s="444">
        <f t="shared" si="135"/>
        <v>398.27836931561478</v>
      </c>
      <c r="N282" s="444">
        <f t="shared" si="135"/>
        <v>397.49088999279627</v>
      </c>
      <c r="O282" s="318"/>
    </row>
    <row r="283" spans="1:15" ht="15">
      <c r="A283" s="300">
        <f>SUM(C283:N283)</f>
        <v>0</v>
      </c>
      <c r="B283" s="331"/>
      <c r="C283" s="300">
        <f>C279-C280-C281-C282</f>
        <v>0</v>
      </c>
      <c r="D283" s="300">
        <f t="shared" ref="D283:N283" si="136">D279-D280-D281-D282</f>
        <v>0</v>
      </c>
      <c r="E283" s="300">
        <f t="shared" si="136"/>
        <v>0</v>
      </c>
      <c r="F283" s="300">
        <f t="shared" si="136"/>
        <v>0</v>
      </c>
      <c r="G283" s="300">
        <f t="shared" si="136"/>
        <v>0</v>
      </c>
      <c r="H283" s="300">
        <f t="shared" si="136"/>
        <v>0</v>
      </c>
      <c r="I283" s="300">
        <f t="shared" si="136"/>
        <v>0</v>
      </c>
      <c r="J283" s="300">
        <f t="shared" si="136"/>
        <v>0</v>
      </c>
      <c r="K283" s="300">
        <f t="shared" si="136"/>
        <v>0</v>
      </c>
      <c r="L283" s="300">
        <f t="shared" si="136"/>
        <v>0</v>
      </c>
      <c r="M283" s="300">
        <f t="shared" si="136"/>
        <v>0</v>
      </c>
      <c r="N283" s="300">
        <f t="shared" si="136"/>
        <v>0</v>
      </c>
    </row>
    <row r="284" spans="1:15" ht="15">
      <c r="B284" s="331"/>
      <c r="H284" s="318"/>
    </row>
    <row r="285" spans="1:15" ht="15">
      <c r="B285" s="331" t="s">
        <v>265</v>
      </c>
      <c r="F285" s="355"/>
      <c r="G285" s="355" t="s">
        <v>266</v>
      </c>
      <c r="H285" s="318"/>
    </row>
    <row r="286" spans="1:15" ht="15">
      <c r="B286" s="331"/>
      <c r="H286" s="318"/>
    </row>
    <row r="287" spans="1:15" ht="15">
      <c r="B287" s="331" t="s">
        <v>211</v>
      </c>
      <c r="H287" s="318"/>
    </row>
    <row r="288" spans="1:15" ht="15">
      <c r="B288" s="331"/>
      <c r="H288" s="318"/>
    </row>
    <row r="289" spans="2:14" ht="15">
      <c r="B289" s="331"/>
      <c r="C289" s="317" t="str">
        <f>C278</f>
        <v>2018/19</v>
      </c>
      <c r="D289" s="317" t="str">
        <f t="shared" ref="D289:N289" si="137">D278</f>
        <v>2019/20</v>
      </c>
      <c r="E289" s="317" t="str">
        <f t="shared" si="137"/>
        <v>2020/21</v>
      </c>
      <c r="F289" s="317" t="str">
        <f t="shared" si="137"/>
        <v>2021/22</v>
      </c>
      <c r="G289" s="317" t="str">
        <f t="shared" si="137"/>
        <v>2022/23</v>
      </c>
      <c r="H289" s="317" t="str">
        <f t="shared" si="137"/>
        <v>2023/24</v>
      </c>
      <c r="I289" s="317" t="str">
        <f t="shared" si="137"/>
        <v>2024/25</v>
      </c>
      <c r="J289" s="317" t="str">
        <f t="shared" si="137"/>
        <v>2025/26</v>
      </c>
      <c r="K289" s="317" t="str">
        <f t="shared" si="137"/>
        <v>2026/27</v>
      </c>
      <c r="L289" s="317" t="str">
        <f t="shared" si="137"/>
        <v>2027/28</v>
      </c>
      <c r="M289" s="317" t="str">
        <f t="shared" si="137"/>
        <v>2028/29</v>
      </c>
      <c r="N289" s="317" t="str">
        <f t="shared" si="137"/>
        <v>2029/30</v>
      </c>
    </row>
    <row r="290" spans="2:14" ht="15">
      <c r="B290" s="331"/>
      <c r="C290" s="444">
        <f>C53+C69-C15</f>
        <v>0</v>
      </c>
      <c r="D290" s="444">
        <f>D53+D69-D15</f>
        <v>0</v>
      </c>
      <c r="E290" s="444">
        <f>E53+E69-E15</f>
        <v>0</v>
      </c>
      <c r="F290" s="444">
        <f t="shared" ref="F290:N290" si="138">F53+F69-F15</f>
        <v>0</v>
      </c>
      <c r="G290" s="444">
        <f t="shared" si="138"/>
        <v>0</v>
      </c>
      <c r="H290" s="444">
        <f t="shared" si="138"/>
        <v>0</v>
      </c>
      <c r="I290" s="444">
        <f t="shared" si="138"/>
        <v>0</v>
      </c>
      <c r="J290" s="444">
        <f t="shared" si="138"/>
        <v>0</v>
      </c>
      <c r="K290" s="444">
        <f t="shared" si="138"/>
        <v>0</v>
      </c>
      <c r="L290" s="444">
        <f t="shared" si="138"/>
        <v>0</v>
      </c>
      <c r="M290" s="444">
        <f t="shared" si="138"/>
        <v>0</v>
      </c>
      <c r="N290" s="444">
        <f t="shared" si="138"/>
        <v>0</v>
      </c>
    </row>
    <row r="291" spans="2:14" ht="15">
      <c r="B291" s="331"/>
      <c r="H291" s="318"/>
    </row>
    <row r="292" spans="2:14" ht="15">
      <c r="B292" s="331" t="s">
        <v>263</v>
      </c>
      <c r="H292" s="318"/>
    </row>
    <row r="293" spans="2:14" ht="15">
      <c r="B293" s="331"/>
      <c r="C293" s="356" t="str">
        <f t="shared" ref="C293:N293" si="139">C262</f>
        <v>2018/19</v>
      </c>
      <c r="D293" s="356" t="str">
        <f t="shared" si="139"/>
        <v>2019/20</v>
      </c>
      <c r="E293" s="356" t="str">
        <f t="shared" si="139"/>
        <v>2020/21</v>
      </c>
      <c r="F293" s="356" t="str">
        <f t="shared" si="139"/>
        <v>2021/22</v>
      </c>
      <c r="G293" s="356" t="str">
        <f t="shared" si="139"/>
        <v>2022/23</v>
      </c>
      <c r="H293" s="356" t="str">
        <f t="shared" si="139"/>
        <v>2023/24</v>
      </c>
      <c r="I293" s="356" t="str">
        <f t="shared" si="139"/>
        <v>2024/25</v>
      </c>
      <c r="J293" s="356" t="str">
        <f t="shared" si="139"/>
        <v>2025/26</v>
      </c>
      <c r="K293" s="356" t="str">
        <f t="shared" si="139"/>
        <v>2026/27</v>
      </c>
      <c r="L293" s="356" t="str">
        <f t="shared" si="139"/>
        <v>2027/28</v>
      </c>
      <c r="M293" s="356" t="str">
        <f t="shared" si="139"/>
        <v>2028/29</v>
      </c>
      <c r="N293" s="356" t="str">
        <f t="shared" si="139"/>
        <v>2029/30</v>
      </c>
    </row>
    <row r="294" spans="2:14" ht="13.15">
      <c r="B294" s="354" t="s">
        <v>267</v>
      </c>
      <c r="C294" s="444">
        <f>C36-C15+C279-C290</f>
        <v>488.53348934402788</v>
      </c>
      <c r="D294" s="444">
        <f>D36-D15+D279-D290</f>
        <v>506.16950258202598</v>
      </c>
      <c r="E294" s="444">
        <f>E36-E15+E279-E290</f>
        <v>495.49783376284876</v>
      </c>
      <c r="F294" s="444">
        <f t="shared" ref="F294:N294" si="140">F36-F15+F279-F290</f>
        <v>475.38799064983522</v>
      </c>
      <c r="G294" s="444">
        <f t="shared" si="140"/>
        <v>488.91834181200034</v>
      </c>
      <c r="H294" s="444">
        <f t="shared" si="140"/>
        <v>506.25912157502847</v>
      </c>
      <c r="I294" s="444">
        <f t="shared" si="140"/>
        <v>527.63126659121792</v>
      </c>
      <c r="J294" s="444">
        <f t="shared" si="140"/>
        <v>495.19218853573136</v>
      </c>
      <c r="K294" s="444">
        <f t="shared" si="140"/>
        <v>487.80575613646022</v>
      </c>
      <c r="L294" s="444">
        <f t="shared" si="140"/>
        <v>497.48741187151199</v>
      </c>
      <c r="M294" s="444">
        <f t="shared" si="140"/>
        <v>498.42713776890582</v>
      </c>
      <c r="N294" s="444">
        <f t="shared" si="140"/>
        <v>500.04194836742937</v>
      </c>
    </row>
    <row r="295" spans="2:14" ht="12.75" customHeight="1">
      <c r="B295" s="1405" t="s">
        <v>264</v>
      </c>
      <c r="C295" s="1405"/>
      <c r="D295" s="1405"/>
      <c r="E295" s="1405"/>
      <c r="F295" s="1405"/>
      <c r="G295" s="1405"/>
      <c r="H295" s="1405"/>
      <c r="I295" s="1405"/>
      <c r="J295" s="1405"/>
      <c r="K295" s="1405"/>
      <c r="L295" s="1405"/>
      <c r="M295" s="1405"/>
      <c r="N295" s="1405"/>
    </row>
    <row r="296" spans="2:14" ht="13.15">
      <c r="B296" s="317" t="s">
        <v>5</v>
      </c>
      <c r="C296" s="274">
        <f>IF(C294&lt;0,0,C294)</f>
        <v>488.53348934402788</v>
      </c>
      <c r="D296" s="274">
        <f t="shared" ref="D296:N296" si="141">IF(D294&lt;0,0,D294)</f>
        <v>506.16950258202598</v>
      </c>
      <c r="E296" s="274">
        <f t="shared" si="141"/>
        <v>495.49783376284876</v>
      </c>
      <c r="F296" s="274">
        <f t="shared" si="141"/>
        <v>475.38799064983522</v>
      </c>
      <c r="G296" s="274">
        <f t="shared" si="141"/>
        <v>488.91834181200034</v>
      </c>
      <c r="H296" s="274">
        <f t="shared" si="141"/>
        <v>506.25912157502847</v>
      </c>
      <c r="I296" s="274">
        <f t="shared" si="141"/>
        <v>527.63126659121792</v>
      </c>
      <c r="J296" s="274">
        <f t="shared" si="141"/>
        <v>495.19218853573136</v>
      </c>
      <c r="K296" s="274">
        <f t="shared" si="141"/>
        <v>487.80575613646022</v>
      </c>
      <c r="L296" s="274">
        <f t="shared" si="141"/>
        <v>497.48741187151199</v>
      </c>
      <c r="M296" s="274">
        <f t="shared" si="141"/>
        <v>498.42713776890582</v>
      </c>
      <c r="N296" s="274">
        <f t="shared" si="141"/>
        <v>500.04194836742937</v>
      </c>
    </row>
    <row r="297" spans="2:14" ht="15">
      <c r="B297" s="331"/>
      <c r="H297" s="318"/>
    </row>
    <row r="298" spans="2:14" ht="15">
      <c r="B298" s="331" t="s">
        <v>174</v>
      </c>
      <c r="H298" s="318"/>
    </row>
    <row r="299" spans="2:14" ht="15">
      <c r="B299" s="331"/>
      <c r="H299" s="318"/>
    </row>
    <row r="300" spans="2:14" ht="13.15">
      <c r="B300" s="332" t="s">
        <v>46</v>
      </c>
      <c r="H300" s="316"/>
    </row>
    <row r="301" spans="2:14">
      <c r="H301" s="316"/>
    </row>
    <row r="302" spans="2:14" ht="13.15">
      <c r="B302" s="329" t="str">
        <f t="shared" ref="B302:B313" si="142">B262</f>
        <v>Age group</v>
      </c>
      <c r="C302" s="329" t="str">
        <f>C293</f>
        <v>2018/19</v>
      </c>
      <c r="D302" s="329" t="str">
        <f t="shared" ref="D302:N302" si="143">D293</f>
        <v>2019/20</v>
      </c>
      <c r="E302" s="329" t="str">
        <f t="shared" si="143"/>
        <v>2020/21</v>
      </c>
      <c r="F302" s="329" t="str">
        <f t="shared" si="143"/>
        <v>2021/22</v>
      </c>
      <c r="G302" s="329" t="str">
        <f t="shared" si="143"/>
        <v>2022/23</v>
      </c>
      <c r="H302" s="329" t="str">
        <f t="shared" si="143"/>
        <v>2023/24</v>
      </c>
      <c r="I302" s="329" t="str">
        <f t="shared" si="143"/>
        <v>2024/25</v>
      </c>
      <c r="J302" s="329" t="str">
        <f t="shared" si="143"/>
        <v>2025/26</v>
      </c>
      <c r="K302" s="329" t="str">
        <f t="shared" si="143"/>
        <v>2026/27</v>
      </c>
      <c r="L302" s="329" t="str">
        <f t="shared" si="143"/>
        <v>2027/28</v>
      </c>
      <c r="M302" s="329" t="str">
        <f t="shared" si="143"/>
        <v>2028/29</v>
      </c>
      <c r="N302" s="329" t="str">
        <f t="shared" si="143"/>
        <v>2029/30</v>
      </c>
    </row>
    <row r="303" spans="2:14" ht="13.15">
      <c r="B303" s="329" t="str">
        <f t="shared" si="142"/>
        <v>20-24</v>
      </c>
      <c r="C303" s="444">
        <f>C$296*Entrant_age_breakdowns!$K76*$G$31</f>
        <v>54.41397955802605</v>
      </c>
      <c r="D303" s="444">
        <f>D$296*Entrant_age_breakdowns!$K76*$G$31</f>
        <v>56.378319126856958</v>
      </c>
      <c r="E303" s="444">
        <f>E$296*Entrant_age_breakdowns!$K76*$G$31</f>
        <v>55.189684198765448</v>
      </c>
      <c r="F303" s="444">
        <f>F$296*Entrant_age_breakdowns!$K76*$G$31</f>
        <v>52.949803789469598</v>
      </c>
      <c r="G303" s="444">
        <f>G$296*Entrant_age_breakdowns!$K76*$G$31</f>
        <v>54.456845307830079</v>
      </c>
      <c r="H303" s="444">
        <f>H$296*Entrant_age_breakdowns!$K76*$G$31</f>
        <v>56.388301095666904</v>
      </c>
      <c r="I303" s="444">
        <f>I$296*Entrant_age_breakdowns!$K76*$G$31</f>
        <v>58.768779583607675</v>
      </c>
      <c r="J303" s="444">
        <f>J$296*Entrant_age_breakdowns!$K76*$G$31</f>
        <v>55.155640732957799</v>
      </c>
      <c r="K303" s="444">
        <f>K$296*Entrant_age_breakdowns!$K76*$G$31</f>
        <v>54.332922965706345</v>
      </c>
      <c r="L303" s="444">
        <f>L$296*Entrant_age_breakdowns!$K76*$G$31</f>
        <v>55.411287967791118</v>
      </c>
      <c r="M303" s="444">
        <f>M$296*Entrant_age_breakdowns!$K76*$G$31</f>
        <v>55.515956791702443</v>
      </c>
      <c r="N303" s="444">
        <f>N$296*Entrant_age_breakdowns!$K76*$G$31</f>
        <v>55.695818096638007</v>
      </c>
    </row>
    <row r="304" spans="2:14" ht="13.15">
      <c r="B304" s="329" t="str">
        <f t="shared" si="142"/>
        <v>25-29</v>
      </c>
      <c r="C304" s="444">
        <f>C$296*Entrant_age_breakdowns!$K77*$G$31</f>
        <v>56.758463908842252</v>
      </c>
      <c r="D304" s="444">
        <f>D$296*Entrant_age_breakdowns!$K77*$G$31</f>
        <v>58.807439143291077</v>
      </c>
      <c r="E304" s="444">
        <f>E$296*Entrant_age_breakdowns!$K77*$G$31</f>
        <v>57.567590611445908</v>
      </c>
      <c r="F304" s="444">
        <f>F$296*Entrant_age_breakdowns!$K77*$G$31</f>
        <v>55.231202565510586</v>
      </c>
      <c r="G304" s="444">
        <f>G$296*Entrant_age_breakdowns!$K77*$G$31</f>
        <v>56.803176575200041</v>
      </c>
      <c r="H304" s="444">
        <f>H$296*Entrant_age_breakdowns!$K77*$G$31</f>
        <v>58.817851195874624</v>
      </c>
      <c r="I304" s="444">
        <f>I$296*Entrant_age_breakdowns!$K77*$G$31</f>
        <v>61.300895138644535</v>
      </c>
      <c r="J304" s="444">
        <f>J$296*Entrant_age_breakdowns!$K77*$G$31</f>
        <v>57.532080346600921</v>
      </c>
      <c r="K304" s="444">
        <f>K$296*Entrant_age_breakdowns!$K77*$G$31</f>
        <v>56.673914906782123</v>
      </c>
      <c r="L304" s="444">
        <f>L$296*Entrant_age_breakdowns!$K77*$G$31</f>
        <v>57.798742415237321</v>
      </c>
      <c r="M304" s="444">
        <f>M$296*Entrant_age_breakdowns!$K77*$G$31</f>
        <v>57.907921007073575</v>
      </c>
      <c r="N304" s="444">
        <f>N$296*Entrant_age_breakdowns!$K77*$G$31</f>
        <v>58.095531828184292</v>
      </c>
    </row>
    <row r="305" spans="1:14" ht="13.15">
      <c r="B305" s="329" t="str">
        <f t="shared" si="142"/>
        <v>30-34</v>
      </c>
      <c r="C305" s="444">
        <f>C$296*Entrant_age_breakdowns!$K78*$G$31</f>
        <v>27.792498950397601</v>
      </c>
      <c r="D305" s="444">
        <f>D$296*Entrant_age_breakdowns!$K78*$G$31</f>
        <v>28.795805561095676</v>
      </c>
      <c r="E305" s="444">
        <f>E$296*Entrant_age_breakdowns!$K78*$G$31</f>
        <v>28.188698062991058</v>
      </c>
      <c r="F305" s="444">
        <f>F$296*Entrant_age_breakdowns!$K78*$G$31</f>
        <v>27.04465613791945</v>
      </c>
      <c r="G305" s="444">
        <f>G$296*Entrant_age_breakdowns!$K78*$G$31</f>
        <v>27.814393072388185</v>
      </c>
      <c r="H305" s="444">
        <f>H$296*Entrant_age_breakdowns!$K78*$G$31</f>
        <v>28.800903954191106</v>
      </c>
      <c r="I305" s="444">
        <f>I$296*Entrant_age_breakdowns!$K78*$G$31</f>
        <v>30.016757792026784</v>
      </c>
      <c r="J305" s="444">
        <f>J$296*Entrant_age_breakdowns!$K78*$G$31</f>
        <v>28.171310013166138</v>
      </c>
      <c r="K305" s="444">
        <f>K$296*Entrant_age_breakdowns!$K78*$G$31</f>
        <v>27.751098463330376</v>
      </c>
      <c r="L305" s="444">
        <f>L$296*Entrant_age_breakdowns!$K78*$G$31</f>
        <v>28.301884464134204</v>
      </c>
      <c r="M305" s="444">
        <f>M$296*Entrant_age_breakdowns!$K78*$G$31</f>
        <v>28.355345141010318</v>
      </c>
      <c r="N305" s="444">
        <f>N$296*Entrant_age_breakdowns!$K78*$G$31</f>
        <v>28.447211149878648</v>
      </c>
    </row>
    <row r="306" spans="1:14" ht="13.15">
      <c r="B306" s="329" t="str">
        <f t="shared" si="142"/>
        <v>35-39</v>
      </c>
      <c r="C306" s="444">
        <f>C$296*Entrant_age_breakdowns!$K79*$G$31</f>
        <v>20.762925036600951</v>
      </c>
      <c r="D306" s="444">
        <f>D$296*Entrant_age_breakdowns!$K79*$G$31</f>
        <v>21.512464686987528</v>
      </c>
      <c r="E306" s="444">
        <f>E$296*Entrant_age_breakdowns!$K79*$G$31</f>
        <v>21.05891326310147</v>
      </c>
      <c r="F306" s="444">
        <f>F$296*Entrant_age_breakdowns!$K79*$G$31</f>
        <v>20.204234568271456</v>
      </c>
      <c r="G306" s="444">
        <f>G$296*Entrant_age_breakdowns!$K79*$G$31</f>
        <v>20.779281464802818</v>
      </c>
      <c r="H306" s="444">
        <f>H$296*Entrant_age_breakdowns!$K79*$G$31</f>
        <v>21.516273540370463</v>
      </c>
      <c r="I306" s="444">
        <f>I$296*Entrant_age_breakdowns!$K79*$G$31</f>
        <v>22.424600716544902</v>
      </c>
      <c r="J306" s="444">
        <f>J$296*Entrant_age_breakdowns!$K79*$G$31</f>
        <v>21.045923183451134</v>
      </c>
      <c r="K306" s="444">
        <f>K$296*Entrant_age_breakdowns!$K79*$G$31</f>
        <v>20.731996000281125</v>
      </c>
      <c r="L306" s="444">
        <f>L$296*Entrant_age_breakdowns!$K79*$G$31</f>
        <v>21.143471357941813</v>
      </c>
      <c r="M306" s="444">
        <f>M$296*Entrant_age_breakdowns!$K79*$G$31</f>
        <v>21.183410192818293</v>
      </c>
      <c r="N306" s="444">
        <f>N$296*Entrant_age_breakdowns!$K79*$G$31</f>
        <v>21.252040475361401</v>
      </c>
    </row>
    <row r="307" spans="1:14" ht="13.15">
      <c r="B307" s="329" t="str">
        <f t="shared" si="142"/>
        <v>40-44</v>
      </c>
      <c r="C307" s="444">
        <f>C$296*Entrant_age_breakdowns!$K80*$G$31</f>
        <v>17.336432514549266</v>
      </c>
      <c r="D307" s="444">
        <f>D$296*Entrant_age_breakdowns!$K80*$G$31</f>
        <v>17.96227610561359</v>
      </c>
      <c r="E307" s="444">
        <f>E$296*Entrant_age_breakdowns!$K80*$G$31</f>
        <v>17.583573989306878</v>
      </c>
      <c r="F307" s="444">
        <f>F$296*Entrant_age_breakdowns!$K80*$G$31</f>
        <v>16.869942384490887</v>
      </c>
      <c r="G307" s="444">
        <f>G$296*Entrant_age_breakdowns!$K80*$G$31</f>
        <v>17.35008965164343</v>
      </c>
      <c r="H307" s="444">
        <f>H$296*Entrant_age_breakdowns!$K80*$G$31</f>
        <v>17.965456386306926</v>
      </c>
      <c r="I307" s="444">
        <f>I$296*Entrant_age_breakdowns!$K80*$G$31</f>
        <v>18.723882897172814</v>
      </c>
      <c r="J307" s="444">
        <f>J$296*Entrant_age_breakdowns!$K80*$G$31</f>
        <v>17.572727654369984</v>
      </c>
      <c r="K307" s="444">
        <f>K$296*Entrant_age_breakdowns!$K80*$G$31</f>
        <v>17.310607677732989</v>
      </c>
      <c r="L307" s="444">
        <f>L$296*Entrant_age_breakdowns!$K80*$G$31</f>
        <v>17.654177514685614</v>
      </c>
      <c r="M307" s="444">
        <f>M$296*Entrant_age_breakdowns!$K80*$G$31</f>
        <v>17.687525268642499</v>
      </c>
      <c r="N307" s="444">
        <f>N$296*Entrant_age_breakdowns!$K80*$G$31</f>
        <v>17.74482953861726</v>
      </c>
    </row>
    <row r="308" spans="1:14" ht="13.15">
      <c r="B308" s="329" t="str">
        <f t="shared" si="142"/>
        <v>45-49</v>
      </c>
      <c r="C308" s="444">
        <f>C$296*Entrant_age_breakdowns!$K81*$G$31</f>
        <v>14.740971658494651</v>
      </c>
      <c r="D308" s="444">
        <f>D$296*Entrant_age_breakdowns!$K81*$G$31</f>
        <v>15.273119355593655</v>
      </c>
      <c r="E308" s="444">
        <f>E$296*Entrant_age_breakdowns!$K81*$G$31</f>
        <v>14.951113247427848</v>
      </c>
      <c r="F308" s="444">
        <f>F$296*Entrant_age_breakdowns!$K81*$G$31</f>
        <v>14.344320399339287</v>
      </c>
      <c r="G308" s="444">
        <f>G$296*Entrant_age_breakdowns!$K81*$G$31</f>
        <v>14.752584167046932</v>
      </c>
      <c r="H308" s="444">
        <f>H$296*Entrant_age_breakdowns!$K81*$G$31</f>
        <v>15.275823512145312</v>
      </c>
      <c r="I308" s="444">
        <f>I$296*Entrant_age_breakdowns!$K81*$G$31</f>
        <v>15.92070496006388</v>
      </c>
      <c r="J308" s="444">
        <f>J$296*Entrant_age_breakdowns!$K81*$G$31</f>
        <v>14.941890732024572</v>
      </c>
      <c r="K308" s="444">
        <f>K$296*Entrant_age_breakdowns!$K81*$G$31</f>
        <v>14.719013093070396</v>
      </c>
      <c r="L308" s="444">
        <f>L$296*Entrant_age_breakdowns!$K81*$G$31</f>
        <v>15.011146623136741</v>
      </c>
      <c r="M308" s="444">
        <f>M$296*Entrant_age_breakdowns!$K81*$G$31</f>
        <v>15.039501839559748</v>
      </c>
      <c r="N308" s="444">
        <f>N$296*Entrant_age_breakdowns!$K81*$G$31</f>
        <v>15.088227009452673</v>
      </c>
    </row>
    <row r="309" spans="1:14" ht="13.15">
      <c r="B309" s="329" t="str">
        <f t="shared" si="142"/>
        <v>50-54</v>
      </c>
      <c r="C309" s="444">
        <f>C$296*Entrant_age_breakdowns!$K82*$G$31</f>
        <v>10.868414778389267</v>
      </c>
      <c r="D309" s="444">
        <f>D$296*Entrant_age_breakdowns!$K82*$G$31</f>
        <v>11.260763534592444</v>
      </c>
      <c r="E309" s="444">
        <f>E$296*Entrant_age_breakdowns!$K82*$G$31</f>
        <v>11.023350694665835</v>
      </c>
      <c r="F309" s="444">
        <f>F$296*Entrant_age_breakdowns!$K82*$G$31</f>
        <v>10.575966593375179</v>
      </c>
      <c r="G309" s="444">
        <f>G$296*Entrant_age_breakdowns!$K82*$G$31</f>
        <v>10.876976599311774</v>
      </c>
      <c r="H309" s="444">
        <f>H$296*Entrant_age_breakdowns!$K82*$G$31</f>
        <v>11.262757290208421</v>
      </c>
      <c r="I309" s="444">
        <f>I$296*Entrant_age_breakdowns!$K82*$G$31</f>
        <v>11.738223848400214</v>
      </c>
      <c r="J309" s="444">
        <f>J$296*Entrant_age_breakdowns!$K82*$G$31</f>
        <v>11.016550998891022</v>
      </c>
      <c r="K309" s="444">
        <f>K$296*Entrant_age_breakdowns!$K82*$G$31</f>
        <v>10.852224882465299</v>
      </c>
      <c r="L309" s="444">
        <f>L$296*Entrant_age_breakdowns!$K82*$G$31</f>
        <v>11.06761288055608</v>
      </c>
      <c r="M309" s="444">
        <f>M$296*Entrant_age_breakdowns!$K82*$G$31</f>
        <v>11.088518982294538</v>
      </c>
      <c r="N309" s="444">
        <f>N$296*Entrant_age_breakdowns!$K82*$G$31</f>
        <v>11.124443707530588</v>
      </c>
    </row>
    <row r="310" spans="1:14" ht="13.15">
      <c r="B310" s="329" t="str">
        <f t="shared" si="142"/>
        <v>55-59</v>
      </c>
      <c r="C310" s="444">
        <f>C$296*Entrant_age_breakdowns!$K83*$G$31</f>
        <v>6.6084369640170957</v>
      </c>
      <c r="D310" s="444">
        <f>D$296*Entrant_age_breakdowns!$K83*$G$31</f>
        <v>6.8470009198604771</v>
      </c>
      <c r="E310" s="444">
        <f>E$296*Entrant_age_breakdowns!$K83*$G$31</f>
        <v>6.7026442846846708</v>
      </c>
      <c r="F310" s="444">
        <f>F$296*Entrant_age_breakdowns!$K83*$G$31</f>
        <v>6.4306166070180568</v>
      </c>
      <c r="G310" s="444">
        <f>G$296*Entrant_age_breakdowns!$K83*$G$31</f>
        <v>6.6136428983706592</v>
      </c>
      <c r="H310" s="444">
        <f>H$296*Entrant_age_breakdowns!$K83*$G$31</f>
        <v>6.8482132041336197</v>
      </c>
      <c r="I310" s="444">
        <f>I$296*Entrant_age_breakdowns!$K83*$G$31</f>
        <v>7.1373161545065074</v>
      </c>
      <c r="J310" s="444">
        <f>J$296*Entrant_age_breakdowns!$K83*$G$31</f>
        <v>6.6985097938855436</v>
      </c>
      <c r="K310" s="444">
        <f>K$296*Entrant_age_breakdowns!$K83*$G$31</f>
        <v>6.5985928506989069</v>
      </c>
      <c r="L310" s="444">
        <f>L$296*Entrant_age_breakdowns!$K83*$G$31</f>
        <v>6.7295574888004079</v>
      </c>
      <c r="M310" s="444">
        <f>M$296*Entrant_age_breakdowns!$K83*$G$31</f>
        <v>6.742269246523958</v>
      </c>
      <c r="N310" s="444">
        <f>N$296*Entrant_age_breakdowns!$K83*$G$31</f>
        <v>6.7641129364284067</v>
      </c>
    </row>
    <row r="311" spans="1:14" ht="13.15">
      <c r="B311" s="329" t="str">
        <f t="shared" si="142"/>
        <v>60-64</v>
      </c>
      <c r="C311" s="444">
        <f>C$296*Entrant_age_breakdowns!$K84*$G$31</f>
        <v>3.3485489427798436</v>
      </c>
      <c r="D311" s="444">
        <f>D$296*Entrant_age_breakdowns!$K84*$G$31</f>
        <v>3.4694312461859935</v>
      </c>
      <c r="E311" s="444">
        <f>E$296*Entrant_age_breakdowns!$K84*$G$31</f>
        <v>3.3962845610116879</v>
      </c>
      <c r="F311" s="444">
        <f>F$296*Entrant_age_breakdowns!$K84*$G$31</f>
        <v>3.2584459166518749</v>
      </c>
      <c r="G311" s="444">
        <f>G$296*Entrant_age_breakdowns!$K84*$G$31</f>
        <v>3.351186832203731</v>
      </c>
      <c r="H311" s="444">
        <f>H$296*Entrant_age_breakdowns!$K84*$G$31</f>
        <v>3.4700455205209515</v>
      </c>
      <c r="I311" s="444">
        <f>I$296*Entrant_age_breakdowns!$K84*$G$31</f>
        <v>3.6165363449166192</v>
      </c>
      <c r="J311" s="444">
        <f>J$296*Entrant_age_breakdowns!$K84*$G$31</f>
        <v>3.3941895807811537</v>
      </c>
      <c r="K311" s="444">
        <f>K$296*Entrant_age_breakdowns!$K84*$G$31</f>
        <v>3.3435608502212384</v>
      </c>
      <c r="L311" s="444">
        <f>L$296*Entrant_age_breakdowns!$K84*$G$31</f>
        <v>3.4099217011825447</v>
      </c>
      <c r="M311" s="444">
        <f>M$296*Entrant_age_breakdowns!$K84*$G$31</f>
        <v>3.4163628525649115</v>
      </c>
      <c r="N311" s="444">
        <f>N$296*Entrant_age_breakdowns!$K84*$G$31</f>
        <v>3.4274312285113311</v>
      </c>
    </row>
    <row r="312" spans="1:14" ht="13.15">
      <c r="B312" s="329" t="str">
        <f t="shared" si="142"/>
        <v>65 plus</v>
      </c>
      <c r="C312" s="444">
        <f>C$296*Entrant_age_breakdowns!$K85*$G$31</f>
        <v>1.0299213146555144</v>
      </c>
      <c r="D312" s="444">
        <f>D$296*Entrant_age_breakdowns!$K85*$G$31</f>
        <v>1.0671013777127065</v>
      </c>
      <c r="E312" s="444">
        <f>E$296*Entrant_age_breakdowns!$K85*$G$31</f>
        <v>1.0446034744582677</v>
      </c>
      <c r="F312" s="444">
        <f>F$296*Entrant_age_breakdowns!$K85*$G$31</f>
        <v>1.0022081085146122</v>
      </c>
      <c r="G312" s="444">
        <f>G$296*Entrant_age_breakdowns!$K85*$G$31</f>
        <v>1.0307326566994237</v>
      </c>
      <c r="H312" s="444">
        <f>H$296*Entrant_age_breakdowns!$K85*$G$31</f>
        <v>1.0672903115588079</v>
      </c>
      <c r="I312" s="444">
        <f>I$296*Entrant_age_breakdowns!$K85*$G$31</f>
        <v>1.1123468494875342</v>
      </c>
      <c r="J312" s="444">
        <f>J$296*Entrant_age_breakdowns!$K85*$G$31</f>
        <v>1.0439591163108792</v>
      </c>
      <c r="K312" s="444">
        <f>K$296*Entrant_age_breakdowns!$K85*$G$31</f>
        <v>1.0283871149369588</v>
      </c>
      <c r="L312" s="444">
        <f>L$296*Entrant_age_breakdowns!$K85*$G$31</f>
        <v>1.0487978827147737</v>
      </c>
      <c r="M312" s="444">
        <f>M$296*Entrant_age_breakdowns!$K85*$G$31</f>
        <v>1.0507790032577262</v>
      </c>
      <c r="N312" s="444">
        <f>N$296*Entrant_age_breakdowns!$K85*$G$31</f>
        <v>1.0541833304754655</v>
      </c>
    </row>
    <row r="313" spans="1:14" ht="13.15">
      <c r="B313" s="329" t="str">
        <f t="shared" si="142"/>
        <v>Total</v>
      </c>
      <c r="C313" s="444">
        <f>C$296*Entrant_age_breakdowns!$K86*$G$31</f>
        <v>213.6605936267525</v>
      </c>
      <c r="D313" s="444">
        <f>D$296*Entrant_age_breakdowns!$K86*$G$31</f>
        <v>221.37372105779011</v>
      </c>
      <c r="E313" s="444">
        <f>E$296*Entrant_age_breakdowns!$K86*$G$31</f>
        <v>216.70645638785905</v>
      </c>
      <c r="F313" s="444">
        <f>F$296*Entrant_age_breakdowns!$K86*$G$31</f>
        <v>207.91139707056098</v>
      </c>
      <c r="G313" s="444">
        <f>G$296*Entrant_age_breakdowns!$K86*$G$31</f>
        <v>213.82890922549706</v>
      </c>
      <c r="H313" s="444">
        <f>H$296*Entrant_age_breakdowns!$K86*$G$31</f>
        <v>221.41291601097714</v>
      </c>
      <c r="I313" s="444">
        <f>I$296*Entrant_age_breakdowns!$K86*$G$31</f>
        <v>230.76004428537146</v>
      </c>
      <c r="J313" s="444">
        <f>J$296*Entrant_age_breakdowns!$K86*$G$31</f>
        <v>216.57278215243915</v>
      </c>
      <c r="K313" s="444">
        <f>K$296*Entrant_age_breakdowns!$K86*$G$31</f>
        <v>213.34231880522574</v>
      </c>
      <c r="L313" s="444">
        <f>L$296*Entrant_age_breakdowns!$K86*$G$31</f>
        <v>217.5766002961806</v>
      </c>
      <c r="M313" s="444">
        <f>M$296*Entrant_age_breakdowns!$K86*$G$31</f>
        <v>217.987590325448</v>
      </c>
      <c r="N313" s="444">
        <f>N$296*Entrant_age_breakdowns!$K86*$G$31</f>
        <v>218.69382930107807</v>
      </c>
    </row>
    <row r="314" spans="1:14">
      <c r="A314" s="300">
        <f>SUM(C314:N314)</f>
        <v>0</v>
      </c>
      <c r="C314" s="300">
        <f>SUM(C303:C312)-C313</f>
        <v>0</v>
      </c>
      <c r="D314" s="300">
        <f t="shared" ref="D314:N314" si="144">SUM(D303:D312)-D313</f>
        <v>0</v>
      </c>
      <c r="E314" s="300">
        <f t="shared" si="144"/>
        <v>0</v>
      </c>
      <c r="F314" s="300">
        <f t="shared" si="144"/>
        <v>0</v>
      </c>
      <c r="G314" s="300">
        <f t="shared" si="144"/>
        <v>0</v>
      </c>
      <c r="H314" s="300">
        <f t="shared" si="144"/>
        <v>0</v>
      </c>
      <c r="I314" s="300">
        <f t="shared" si="144"/>
        <v>0</v>
      </c>
      <c r="J314" s="300">
        <f t="shared" si="144"/>
        <v>0</v>
      </c>
      <c r="K314" s="300">
        <f t="shared" si="144"/>
        <v>0</v>
      </c>
      <c r="L314" s="300">
        <f t="shared" si="144"/>
        <v>0</v>
      </c>
      <c r="M314" s="300">
        <f t="shared" si="144"/>
        <v>0</v>
      </c>
      <c r="N314" s="300">
        <f t="shared" si="144"/>
        <v>0</v>
      </c>
    </row>
    <row r="316" spans="1:14" ht="13.15">
      <c r="B316" s="332" t="s">
        <v>47</v>
      </c>
      <c r="H316" s="316"/>
    </row>
    <row r="317" spans="1:14">
      <c r="H317" s="316"/>
    </row>
    <row r="318" spans="1:14" ht="13.15">
      <c r="B318" s="329" t="str">
        <f t="shared" ref="B318:B329" si="145">B302</f>
        <v>Age group</v>
      </c>
      <c r="C318" s="329" t="str">
        <f>C293</f>
        <v>2018/19</v>
      </c>
      <c r="D318" s="329" t="str">
        <f t="shared" ref="D318:N318" si="146">D302</f>
        <v>2019/20</v>
      </c>
      <c r="E318" s="329" t="str">
        <f t="shared" si="146"/>
        <v>2020/21</v>
      </c>
      <c r="F318" s="329" t="str">
        <f t="shared" si="146"/>
        <v>2021/22</v>
      </c>
      <c r="G318" s="329" t="str">
        <f t="shared" si="146"/>
        <v>2022/23</v>
      </c>
      <c r="H318" s="329" t="str">
        <f t="shared" si="146"/>
        <v>2023/24</v>
      </c>
      <c r="I318" s="329" t="str">
        <f t="shared" si="146"/>
        <v>2024/25</v>
      </c>
      <c r="J318" s="329" t="str">
        <f t="shared" si="146"/>
        <v>2025/26</v>
      </c>
      <c r="K318" s="329" t="str">
        <f t="shared" si="146"/>
        <v>2026/27</v>
      </c>
      <c r="L318" s="329" t="str">
        <f t="shared" si="146"/>
        <v>2027/28</v>
      </c>
      <c r="M318" s="329" t="str">
        <f t="shared" si="146"/>
        <v>2028/29</v>
      </c>
      <c r="N318" s="329" t="str">
        <f t="shared" si="146"/>
        <v>2029/30</v>
      </c>
    </row>
    <row r="319" spans="1:14" ht="13.15">
      <c r="B319" s="329" t="str">
        <f t="shared" si="145"/>
        <v>20-24</v>
      </c>
      <c r="C319" s="444">
        <f>C$296*Entrant_age_breakdowns!$K76*$H$31</f>
        <v>70.003213389661255</v>
      </c>
      <c r="D319" s="444">
        <f>D$296*Entrant_age_breakdowns!$K76*$H$31</f>
        <v>72.53032284064318</v>
      </c>
      <c r="E319" s="444">
        <f>E$296*Entrant_age_breakdowns!$K76*$H$31</f>
        <v>71.001152116695991</v>
      </c>
      <c r="F319" s="444">
        <f>F$296*Entrant_age_breakdowns!$K76*$H$31</f>
        <v>68.119561254699732</v>
      </c>
      <c r="G319" s="444">
        <f>G$296*Entrant_age_breakdowns!$K76*$H$31</f>
        <v>70.058359884275546</v>
      </c>
      <c r="H319" s="444">
        <f>H$296*Entrant_age_breakdowns!$K76*$H$31</f>
        <v>72.543164575401917</v>
      </c>
      <c r="I319" s="444">
        <f>I$296*Entrant_age_breakdowns!$K76*$H$31</f>
        <v>75.605633906157507</v>
      </c>
      <c r="J319" s="444">
        <f>J$296*Entrant_age_breakdowns!$K76*$H$31</f>
        <v>70.957355430241265</v>
      </c>
      <c r="K319" s="444">
        <f>K$296*Entrant_age_breakdowns!$K76*$H$31</f>
        <v>69.898934636758341</v>
      </c>
      <c r="L319" s="444">
        <f>L$296*Entrant_age_breakdowns!$K76*$H$31</f>
        <v>71.286243853361086</v>
      </c>
      <c r="M319" s="444">
        <f>M$296*Entrant_age_breakdowns!$K76*$H$31</f>
        <v>71.420899581080761</v>
      </c>
      <c r="N319" s="444">
        <f>N$296*Entrant_age_breakdowns!$K76*$H$31</f>
        <v>71.65228992253742</v>
      </c>
    </row>
    <row r="320" spans="1:14" ht="13.15">
      <c r="B320" s="329" t="str">
        <f t="shared" si="145"/>
        <v>25-29</v>
      </c>
      <c r="C320" s="444">
        <f>C$296*Entrant_age_breakdowns!$K77*$H$31</f>
        <v>73.019376508623949</v>
      </c>
      <c r="D320" s="444">
        <f>D$296*Entrant_age_breakdowns!$K77*$H$31</f>
        <v>75.65536916588394</v>
      </c>
      <c r="E320" s="444">
        <f>E$296*Entrant_age_breakdowns!$K77*$H$31</f>
        <v>74.060312490180578</v>
      </c>
      <c r="F320" s="444">
        <f>F$296*Entrant_age_breakdowns!$K77*$H$31</f>
        <v>71.054565212199336</v>
      </c>
      <c r="G320" s="444">
        <f>G$296*Entrant_age_breakdowns!$K77*$H$31</f>
        <v>73.076899048781613</v>
      </c>
      <c r="H320" s="444">
        <f>H$296*Entrant_age_breakdowns!$K77*$H$31</f>
        <v>75.668764200482599</v>
      </c>
      <c r="I320" s="444">
        <f>I$296*Entrant_age_breakdowns!$K77*$H$31</f>
        <v>78.863183288986662</v>
      </c>
      <c r="J320" s="444">
        <f>J$296*Entrant_age_breakdowns!$K77*$H$31</f>
        <v>74.014628776773506</v>
      </c>
      <c r="K320" s="444">
        <f>K$296*Entrant_age_breakdowns!$K77*$H$31</f>
        <v>72.910604794421587</v>
      </c>
      <c r="L320" s="444">
        <f>L$296*Entrant_age_breakdowns!$K77*$H$31</f>
        <v>74.357687708417643</v>
      </c>
      <c r="M320" s="444">
        <f>M$296*Entrant_age_breakdowns!$K77*$H$31</f>
        <v>74.49814522179885</v>
      </c>
      <c r="N320" s="444">
        <f>N$296*Entrant_age_breakdowns!$K77*$H$31</f>
        <v>74.739505262933463</v>
      </c>
    </row>
    <row r="321" spans="1:14" ht="13.15">
      <c r="B321" s="329" t="str">
        <f t="shared" si="145"/>
        <v>30-34</v>
      </c>
      <c r="C321" s="444">
        <f>C$296*Entrant_age_breakdowns!$K78*$H$31</f>
        <v>35.754860248401904</v>
      </c>
      <c r="D321" s="444">
        <f>D$296*Entrant_age_breakdowns!$K78*$H$31</f>
        <v>37.045607356671361</v>
      </c>
      <c r="E321" s="444">
        <f>E$296*Entrant_age_breakdowns!$K78*$H$31</f>
        <v>36.26456770315805</v>
      </c>
      <c r="F321" s="444">
        <f>F$296*Entrant_age_breakdowns!$K78*$H$31</f>
        <v>34.79276557330089</v>
      </c>
      <c r="G321" s="444">
        <f>G$296*Entrant_age_breakdowns!$K78*$H$31</f>
        <v>35.78302688694103</v>
      </c>
      <c r="H321" s="444">
        <f>H$296*Entrant_age_breakdowns!$K78*$H$31</f>
        <v>37.052166404598061</v>
      </c>
      <c r="I321" s="444">
        <f>I$296*Entrant_age_breakdowns!$K78*$H$31</f>
        <v>38.616354070193921</v>
      </c>
      <c r="J321" s="444">
        <f>J$296*Entrant_age_breakdowns!$K78*$H$31</f>
        <v>36.242198095711387</v>
      </c>
      <c r="K321" s="444">
        <f>K$296*Entrant_age_breakdowns!$K78*$H$31</f>
        <v>35.701598804299806</v>
      </c>
      <c r="L321" s="444">
        <f>L$296*Entrant_age_breakdowns!$K78*$H$31</f>
        <v>36.410181235863959</v>
      </c>
      <c r="M321" s="444">
        <f>M$296*Entrant_age_breakdowns!$K78*$H$31</f>
        <v>36.478958031858518</v>
      </c>
      <c r="N321" s="444">
        <f>N$296*Entrant_age_breakdowns!$K78*$H$31</f>
        <v>36.597143025389606</v>
      </c>
    </row>
    <row r="322" spans="1:14" ht="13.15">
      <c r="B322" s="329" t="str">
        <f t="shared" si="145"/>
        <v>35-39</v>
      </c>
      <c r="C322" s="444">
        <f>C$296*Entrant_age_breakdowns!$K79*$H$31</f>
        <v>26.71136137691899</v>
      </c>
      <c r="D322" s="444">
        <f>D$296*Entrant_age_breakdowns!$K79*$H$31</f>
        <v>27.675639022410262</v>
      </c>
      <c r="E322" s="444">
        <f>E$296*Entrant_age_breakdowns!$K79*$H$31</f>
        <v>27.092148210538603</v>
      </c>
      <c r="F322" s="444">
        <f>F$296*Entrant_age_breakdowns!$K79*$H$31</f>
        <v>25.992609901821801</v>
      </c>
      <c r="G322" s="444">
        <f>G$296*Entrant_age_breakdowns!$K79*$H$31</f>
        <v>26.732403810187208</v>
      </c>
      <c r="H322" s="444">
        <f>H$296*Entrant_age_breakdowns!$K79*$H$31</f>
        <v>27.680539086296445</v>
      </c>
      <c r="I322" s="444">
        <f>I$296*Entrant_age_breakdowns!$K79*$H$31</f>
        <v>28.849095800174737</v>
      </c>
      <c r="J322" s="444">
        <f>J$296*Entrant_age_breakdowns!$K79*$H$31</f>
        <v>27.075436561710543</v>
      </c>
      <c r="K322" s="444">
        <f>K$296*Entrant_age_breakdowns!$K79*$H$31</f>
        <v>26.671571382748017</v>
      </c>
      <c r="L322" s="444">
        <f>L$296*Entrant_age_breakdowns!$K79*$H$31</f>
        <v>27.200931622540654</v>
      </c>
      <c r="M322" s="444">
        <f>M$296*Entrant_age_breakdowns!$K79*$H$31</f>
        <v>27.252312661073429</v>
      </c>
      <c r="N322" s="444">
        <f>N$296*Entrant_age_breakdowns!$K79*$H$31</f>
        <v>27.340605051243767</v>
      </c>
    </row>
    <row r="323" spans="1:14" ht="13.15">
      <c r="B323" s="329" t="str">
        <f t="shared" si="145"/>
        <v>40-44</v>
      </c>
      <c r="C323" s="444">
        <f>C$296*Entrant_age_breakdowns!$K80*$H$31</f>
        <v>22.303202129101532</v>
      </c>
      <c r="D323" s="444">
        <f>D$296*Entrant_age_breakdowns!$K80*$H$31</f>
        <v>23.108345638355591</v>
      </c>
      <c r="E323" s="444">
        <f>E$296*Entrant_age_breakdowns!$K80*$H$31</f>
        <v>22.62114794992582</v>
      </c>
      <c r="F323" s="444">
        <f>F$296*Entrant_age_breakdowns!$K80*$H$31</f>
        <v>21.703065760030714</v>
      </c>
      <c r="G323" s="444">
        <f>G$296*Entrant_age_breakdowns!$K80*$H$31</f>
        <v>22.320771942779192</v>
      </c>
      <c r="H323" s="444">
        <f>H$296*Entrant_age_breakdowns!$K80*$H$31</f>
        <v>23.112437047765873</v>
      </c>
      <c r="I323" s="444">
        <f>I$296*Entrant_age_breakdowns!$K80*$H$31</f>
        <v>24.088147578621356</v>
      </c>
      <c r="J323" s="444">
        <f>J$296*Entrant_age_breakdowns!$K80*$H$31</f>
        <v>22.607194214043052</v>
      </c>
      <c r="K323" s="444">
        <f>K$296*Entrant_age_breakdowns!$K80*$H$31</f>
        <v>22.269978652761687</v>
      </c>
      <c r="L323" s="444">
        <f>L$296*Entrant_age_breakdowns!$K80*$H$31</f>
        <v>22.711978903539119</v>
      </c>
      <c r="M323" s="444">
        <f>M$296*Entrant_age_breakdowns!$K80*$H$31</f>
        <v>22.754880561445255</v>
      </c>
      <c r="N323" s="444">
        <f>N$296*Entrant_age_breakdowns!$K80*$H$31</f>
        <v>22.828602113733194</v>
      </c>
    </row>
    <row r="324" spans="1:14" ht="13.15">
      <c r="B324" s="329" t="str">
        <f t="shared" si="145"/>
        <v>45-49</v>
      </c>
      <c r="C324" s="444">
        <f>C$296*Entrant_age_breakdowns!$K81*$H$31</f>
        <v>18.964159448770594</v>
      </c>
      <c r="D324" s="444">
        <f>D$296*Entrant_age_breakdowns!$K81*$H$31</f>
        <v>19.648763829803112</v>
      </c>
      <c r="E324" s="444">
        <f>E$296*Entrant_age_breakdowns!$K81*$H$31</f>
        <v>19.234505168962702</v>
      </c>
      <c r="F324" s="444">
        <f>F$296*Entrant_age_breakdowns!$K81*$H$31</f>
        <v>18.453870310547931</v>
      </c>
      <c r="G324" s="444">
        <f>G$296*Entrant_age_breakdowns!$K81*$H$31</f>
        <v>18.979098861781321</v>
      </c>
      <c r="H324" s="444">
        <f>H$296*Entrant_age_breakdowns!$K81*$H$31</f>
        <v>19.652242708754116</v>
      </c>
      <c r="I324" s="444">
        <f>I$296*Entrant_age_breakdowns!$K81*$H$31</f>
        <v>20.481878290940063</v>
      </c>
      <c r="J324" s="444">
        <f>J$296*Entrant_age_breakdowns!$K81*$H$31</f>
        <v>19.222640465829262</v>
      </c>
      <c r="K324" s="444">
        <f>K$296*Entrant_age_breakdowns!$K81*$H$31</f>
        <v>18.935909904193807</v>
      </c>
      <c r="L324" s="444">
        <f>L$296*Entrant_age_breakdowns!$K81*$H$31</f>
        <v>19.311737697154648</v>
      </c>
      <c r="M324" s="444">
        <f>M$296*Entrant_age_breakdowns!$K81*$H$31</f>
        <v>19.348216489591675</v>
      </c>
      <c r="N324" s="444">
        <f>N$296*Entrant_age_breakdowns!$K81*$H$31</f>
        <v>19.410901088166653</v>
      </c>
    </row>
    <row r="325" spans="1:14" ht="13.15">
      <c r="B325" s="329" t="str">
        <f t="shared" si="145"/>
        <v>50-54</v>
      </c>
      <c r="C325" s="444">
        <f>C$296*Entrant_age_breakdowns!$K82*$H$31</f>
        <v>13.982141448184347</v>
      </c>
      <c r="D325" s="444">
        <f>D$296*Entrant_age_breakdowns!$K82*$H$31</f>
        <v>14.48689544571857</v>
      </c>
      <c r="E325" s="444">
        <f>E$296*Entrant_age_breakdowns!$K82*$H$31</f>
        <v>14.181465447217818</v>
      </c>
      <c r="F325" s="444">
        <f>F$296*Entrant_age_breakdowns!$K82*$H$31</f>
        <v>13.605908853780385</v>
      </c>
      <c r="G325" s="444">
        <f>G$296*Entrant_age_breakdowns!$K82*$H$31</f>
        <v>13.993156172376743</v>
      </c>
      <c r="H325" s="444">
        <f>H$296*Entrant_age_breakdowns!$K82*$H$31</f>
        <v>14.489460398713476</v>
      </c>
      <c r="I325" s="444">
        <f>I$296*Entrant_age_breakdowns!$K82*$H$31</f>
        <v>15.101144881324313</v>
      </c>
      <c r="J325" s="444">
        <f>J$296*Entrant_age_breakdowns!$K82*$H$31</f>
        <v>14.172717685003487</v>
      </c>
      <c r="K325" s="444">
        <f>K$296*Entrant_age_breakdowns!$K82*$H$31</f>
        <v>13.961313257555258</v>
      </c>
      <c r="L325" s="444">
        <f>L$296*Entrant_age_breakdowns!$K82*$H$31</f>
        <v>14.238408447327989</v>
      </c>
      <c r="M325" s="444">
        <f>M$296*Entrant_age_breakdowns!$K82*$H$31</f>
        <v>14.265304004554833</v>
      </c>
      <c r="N325" s="444">
        <f>N$296*Entrant_age_breakdowns!$K82*$H$31</f>
        <v>14.311520918426799</v>
      </c>
    </row>
    <row r="326" spans="1:14" ht="13.15">
      <c r="B326" s="329" t="str">
        <f t="shared" si="145"/>
        <v>55-59</v>
      </c>
      <c r="C326" s="444">
        <f>C$296*Entrant_age_breakdowns!$K83*$H$31</f>
        <v>8.5017090593584186</v>
      </c>
      <c r="D326" s="444">
        <f>D$296*Entrant_age_breakdowns!$K83*$H$31</f>
        <v>8.8086199606310807</v>
      </c>
      <c r="E326" s="444">
        <f>E$296*Entrant_age_breakdowns!$K83*$H$31</f>
        <v>8.6229061345425251</v>
      </c>
      <c r="F326" s="444">
        <f>F$296*Entrant_age_breakdowns!$K83*$H$31</f>
        <v>8.2729443834950196</v>
      </c>
      <c r="G326" s="444">
        <f>G$296*Entrant_age_breakdowns!$K83*$H$31</f>
        <v>8.5084064583798682</v>
      </c>
      <c r="H326" s="444">
        <f>H$296*Entrant_age_breakdowns!$K83*$H$31</f>
        <v>8.8101795560760578</v>
      </c>
      <c r="I326" s="444">
        <f>I$296*Entrant_age_breakdowns!$K83*$H$31</f>
        <v>9.182108528941427</v>
      </c>
      <c r="J326" s="444">
        <f>J$296*Entrant_age_breakdowns!$K83*$H$31</f>
        <v>8.6175871403425095</v>
      </c>
      <c r="K326" s="444">
        <f>K$296*Entrant_age_breakdowns!$K83*$H$31</f>
        <v>8.4890446747491239</v>
      </c>
      <c r="L326" s="444">
        <f>L$296*Entrant_age_breakdowns!$K83*$H$31</f>
        <v>8.6575297879862951</v>
      </c>
      <c r="M326" s="444">
        <f>M$296*Entrant_age_breakdowns!$K83*$H$31</f>
        <v>8.6738833775547697</v>
      </c>
      <c r="N326" s="444">
        <f>N$296*Entrant_age_breakdowns!$K83*$H$31</f>
        <v>8.7019851355592195</v>
      </c>
    </row>
    <row r="327" spans="1:14" ht="13.15">
      <c r="B327" s="329" t="str">
        <f t="shared" si="145"/>
        <v>60-64</v>
      </c>
      <c r="C327" s="444">
        <f>C$296*Entrant_age_breakdowns!$K84*$H$31</f>
        <v>4.3078853649579587</v>
      </c>
      <c r="D327" s="444">
        <f>D$296*Entrant_age_breakdowns!$K84*$H$31</f>
        <v>4.463399623409698</v>
      </c>
      <c r="E327" s="444">
        <f>E$296*Entrant_age_breakdowns!$K84*$H$31</f>
        <v>4.369296912073489</v>
      </c>
      <c r="F327" s="444">
        <f>F$296*Entrant_age_breakdowns!$K84*$H$31</f>
        <v>4.1919684366920489</v>
      </c>
      <c r="G327" s="444">
        <f>G$296*Entrant_age_breakdowns!$K84*$H$31</f>
        <v>4.3112789917012817</v>
      </c>
      <c r="H327" s="444">
        <f>H$296*Entrant_age_breakdowns!$K84*$H$31</f>
        <v>4.4641898831499178</v>
      </c>
      <c r="I327" s="444">
        <f>I$296*Entrant_age_breakdowns!$K84*$H$31</f>
        <v>4.6526493291064801</v>
      </c>
      <c r="J327" s="444">
        <f>J$296*Entrant_age_breakdowns!$K84*$H$31</f>
        <v>4.3666017343026953</v>
      </c>
      <c r="K327" s="444">
        <f>K$296*Entrant_age_breakdowns!$K84*$H$31</f>
        <v>4.3014682179192087</v>
      </c>
      <c r="L327" s="444">
        <f>L$296*Entrant_age_breakdowns!$K84*$H$31</f>
        <v>4.3868409998457718</v>
      </c>
      <c r="M327" s="444">
        <f>M$296*Entrant_age_breakdowns!$K84*$H$31</f>
        <v>4.3951274971458654</v>
      </c>
      <c r="N327" s="444">
        <f>N$296*Entrant_age_breakdowns!$K84*$H$31</f>
        <v>4.4093668872722196</v>
      </c>
    </row>
    <row r="328" spans="1:14" ht="13.15">
      <c r="B328" s="329" t="str">
        <f t="shared" si="145"/>
        <v>65 plus</v>
      </c>
      <c r="C328" s="444">
        <f>C$296*Entrant_age_breakdowns!$K85*$H$31</f>
        <v>1.3249867432964846</v>
      </c>
      <c r="D328" s="444">
        <f>D$296*Entrant_age_breakdowns!$K85*$H$31</f>
        <v>1.3728186407091372</v>
      </c>
      <c r="E328" s="444">
        <f>E$296*Entrant_age_breakdowns!$K85*$H$31</f>
        <v>1.3438752416941662</v>
      </c>
      <c r="F328" s="444">
        <f>F$296*Entrant_age_breakdowns!$K85*$H$31</f>
        <v>1.2893338927064177</v>
      </c>
      <c r="G328" s="444">
        <f>G$296*Entrant_age_breakdowns!$K85*$H$31</f>
        <v>1.3260305292995138</v>
      </c>
      <c r="H328" s="444">
        <f>H$296*Entrant_age_breakdowns!$K85*$H$31</f>
        <v>1.3730617028128944</v>
      </c>
      <c r="I328" s="444">
        <f>I$296*Entrant_age_breakdowns!$K85*$H$31</f>
        <v>1.431026631400051</v>
      </c>
      <c r="J328" s="444">
        <f>J$296*Entrant_age_breakdowns!$K85*$H$31</f>
        <v>1.3430462793345412</v>
      </c>
      <c r="K328" s="444">
        <f>K$296*Entrant_age_breakdowns!$K85*$H$31</f>
        <v>1.3230130058276806</v>
      </c>
      <c r="L328" s="444">
        <f>L$296*Entrant_age_breakdowns!$K85*$H$31</f>
        <v>1.3492713192942327</v>
      </c>
      <c r="M328" s="444">
        <f>M$296*Entrant_age_breakdowns!$K85*$H$31</f>
        <v>1.3518200173539117</v>
      </c>
      <c r="N328" s="444">
        <f>N$296*Entrant_age_breakdowns!$K85*$H$31</f>
        <v>1.3561996610889833</v>
      </c>
    </row>
    <row r="329" spans="1:14" ht="13.15">
      <c r="B329" s="329" t="str">
        <f t="shared" si="145"/>
        <v>Total</v>
      </c>
      <c r="C329" s="444">
        <f>C$296*Entrant_age_breakdowns!$K86*$H$31</f>
        <v>274.87289571727541</v>
      </c>
      <c r="D329" s="444">
        <f>D$296*Entrant_age_breakdowns!$K86*$H$31</f>
        <v>284.79578152423591</v>
      </c>
      <c r="E329" s="444">
        <f>E$296*Entrant_age_breakdowns!$K86*$H$31</f>
        <v>278.79137737498974</v>
      </c>
      <c r="F329" s="444">
        <f>F$296*Entrant_age_breakdowns!$K86*$H$31</f>
        <v>267.47659357927427</v>
      </c>
      <c r="G329" s="444">
        <f>G$296*Entrant_age_breakdowns!$K86*$H$31</f>
        <v>275.08943258650328</v>
      </c>
      <c r="H329" s="444">
        <f>H$296*Entrant_age_breakdowns!$K86*$H$31</f>
        <v>284.84620556405139</v>
      </c>
      <c r="I329" s="444">
        <f>I$296*Entrant_age_breakdowns!$K86*$H$31</f>
        <v>296.87122230584652</v>
      </c>
      <c r="J329" s="444">
        <f>J$296*Entrant_age_breakdowns!$K86*$H$31</f>
        <v>278.61940638329224</v>
      </c>
      <c r="K329" s="444">
        <f>K$296*Entrant_age_breakdowns!$K86*$H$31</f>
        <v>274.4634373312345</v>
      </c>
      <c r="L329" s="444">
        <f>L$296*Entrant_age_breakdowns!$K86*$H$31</f>
        <v>279.91081157533142</v>
      </c>
      <c r="M329" s="444">
        <f>M$296*Entrant_age_breakdowns!$K86*$H$31</f>
        <v>280.43954744345785</v>
      </c>
      <c r="N329" s="444">
        <f>N$296*Entrant_age_breakdowns!$K86*$H$31</f>
        <v>281.34811906635133</v>
      </c>
    </row>
    <row r="330" spans="1:14">
      <c r="A330" s="300">
        <f>SUM(C330:N330)</f>
        <v>0</v>
      </c>
      <c r="C330" s="300">
        <f>SUM(C319:C328)-C329</f>
        <v>0</v>
      </c>
      <c r="D330" s="300">
        <f t="shared" ref="D330:N330" si="147">SUM(D319:D328)-D329</f>
        <v>0</v>
      </c>
      <c r="E330" s="300">
        <f t="shared" si="147"/>
        <v>0</v>
      </c>
      <c r="F330" s="300">
        <f t="shared" si="147"/>
        <v>0</v>
      </c>
      <c r="G330" s="300">
        <f t="shared" si="147"/>
        <v>0</v>
      </c>
      <c r="H330" s="300">
        <f t="shared" si="147"/>
        <v>0</v>
      </c>
      <c r="I330" s="300">
        <f t="shared" si="147"/>
        <v>0</v>
      </c>
      <c r="J330" s="300">
        <f t="shared" si="147"/>
        <v>0</v>
      </c>
      <c r="K330" s="300">
        <f t="shared" si="147"/>
        <v>0</v>
      </c>
      <c r="L330" s="300">
        <f t="shared" si="147"/>
        <v>0</v>
      </c>
      <c r="M330" s="300">
        <f t="shared" si="147"/>
        <v>0</v>
      </c>
      <c r="N330" s="300">
        <f t="shared" si="147"/>
        <v>0</v>
      </c>
    </row>
    <row r="331" spans="1:14">
      <c r="C331" s="320">
        <f>C296</f>
        <v>488.53348934402788</v>
      </c>
      <c r="D331" s="320">
        <f t="shared" ref="D331:N331" si="148">D296</f>
        <v>506.16950258202598</v>
      </c>
      <c r="E331" s="320">
        <f t="shared" si="148"/>
        <v>495.49783376284876</v>
      </c>
      <c r="F331" s="320">
        <f t="shared" si="148"/>
        <v>475.38799064983522</v>
      </c>
      <c r="G331" s="320">
        <f t="shared" si="148"/>
        <v>488.91834181200034</v>
      </c>
      <c r="H331" s="320">
        <f t="shared" si="148"/>
        <v>506.25912157502847</v>
      </c>
      <c r="I331" s="320">
        <f t="shared" si="148"/>
        <v>527.63126659121792</v>
      </c>
      <c r="J331" s="320">
        <f t="shared" si="148"/>
        <v>495.19218853573136</v>
      </c>
      <c r="K331" s="320">
        <f t="shared" si="148"/>
        <v>487.80575613646022</v>
      </c>
      <c r="L331" s="320">
        <f t="shared" si="148"/>
        <v>497.48741187151199</v>
      </c>
      <c r="M331" s="320">
        <f t="shared" si="148"/>
        <v>498.42713776890582</v>
      </c>
      <c r="N331" s="320">
        <f t="shared" si="148"/>
        <v>500.04194836742937</v>
      </c>
    </row>
    <row r="332" spans="1:14">
      <c r="C332" s="320">
        <f>C313+C329</f>
        <v>488.53348934402788</v>
      </c>
      <c r="D332" s="320">
        <f t="shared" ref="D332:N332" si="149">D313+D329</f>
        <v>506.16950258202598</v>
      </c>
      <c r="E332" s="320">
        <f t="shared" si="149"/>
        <v>495.49783376284881</v>
      </c>
      <c r="F332" s="320">
        <f t="shared" si="149"/>
        <v>475.38799064983527</v>
      </c>
      <c r="G332" s="320">
        <f t="shared" si="149"/>
        <v>488.91834181200034</v>
      </c>
      <c r="H332" s="320">
        <f t="shared" si="149"/>
        <v>506.25912157502853</v>
      </c>
      <c r="I332" s="320">
        <f t="shared" si="149"/>
        <v>527.63126659121804</v>
      </c>
      <c r="J332" s="320">
        <f t="shared" si="149"/>
        <v>495.19218853573136</v>
      </c>
      <c r="K332" s="320">
        <f t="shared" si="149"/>
        <v>487.80575613646022</v>
      </c>
      <c r="L332" s="320">
        <f t="shared" si="149"/>
        <v>497.48741187151199</v>
      </c>
      <c r="M332" s="320">
        <f t="shared" si="149"/>
        <v>498.42713776890582</v>
      </c>
      <c r="N332" s="320">
        <f t="shared" si="149"/>
        <v>500.04194836742943</v>
      </c>
    </row>
    <row r="333" spans="1:14">
      <c r="A333" s="300">
        <f>SUM(C333:L333)</f>
        <v>0</v>
      </c>
      <c r="C333" s="320">
        <f>C331-C332</f>
        <v>0</v>
      </c>
      <c r="D333" s="320">
        <f t="shared" ref="D333:K333" si="150">D331-D332</f>
        <v>0</v>
      </c>
      <c r="E333" s="320">
        <f t="shared" si="150"/>
        <v>0</v>
      </c>
      <c r="F333" s="320">
        <f t="shared" si="150"/>
        <v>0</v>
      </c>
      <c r="G333" s="320">
        <f t="shared" si="150"/>
        <v>0</v>
      </c>
      <c r="H333" s="320">
        <f t="shared" si="150"/>
        <v>0</v>
      </c>
      <c r="I333" s="320">
        <f t="shared" si="150"/>
        <v>0</v>
      </c>
      <c r="J333" s="320">
        <f t="shared" si="150"/>
        <v>0</v>
      </c>
      <c r="K333" s="320">
        <f t="shared" si="150"/>
        <v>0</v>
      </c>
      <c r="L333" s="320">
        <f>L331-L332</f>
        <v>0</v>
      </c>
      <c r="M333" s="320">
        <f>M331-M332</f>
        <v>0</v>
      </c>
      <c r="N333" s="320">
        <f>N331-N332</f>
        <v>0</v>
      </c>
    </row>
    <row r="334" spans="1:14" ht="13.15">
      <c r="C334" s="320"/>
      <c r="D334" s="320"/>
      <c r="E334" s="320"/>
      <c r="F334" s="320"/>
      <c r="G334" s="320"/>
      <c r="H334" s="333"/>
      <c r="I334" s="320"/>
      <c r="J334" s="320"/>
      <c r="K334" s="320"/>
      <c r="L334" s="320"/>
    </row>
    <row r="335" spans="1:14" ht="15">
      <c r="B335" s="331" t="s">
        <v>175</v>
      </c>
      <c r="C335" s="320"/>
      <c r="D335" s="320"/>
      <c r="E335" s="320"/>
      <c r="F335" s="320"/>
      <c r="G335" s="320"/>
      <c r="H335" s="333"/>
      <c r="I335" s="320"/>
      <c r="J335" s="320"/>
      <c r="K335" s="320"/>
      <c r="L335" s="320"/>
    </row>
    <row r="336" spans="1:14" ht="15">
      <c r="B336" s="331"/>
      <c r="C336" s="320"/>
      <c r="D336" s="320"/>
      <c r="E336" s="320"/>
      <c r="F336" s="320"/>
      <c r="G336" s="320"/>
      <c r="H336" s="333"/>
      <c r="I336" s="320"/>
      <c r="J336" s="320"/>
      <c r="K336" s="320"/>
      <c r="L336" s="320"/>
    </row>
    <row r="337" spans="1:14" ht="13.15">
      <c r="B337" s="332" t="s">
        <v>46</v>
      </c>
      <c r="C337" s="320"/>
      <c r="D337" s="320"/>
      <c r="E337" s="320"/>
      <c r="F337" s="320"/>
      <c r="G337" s="320"/>
      <c r="H337" s="330"/>
      <c r="I337" s="320"/>
      <c r="J337" s="320"/>
      <c r="K337" s="320"/>
      <c r="L337" s="320"/>
    </row>
    <row r="338" spans="1:14">
      <c r="C338" s="320"/>
      <c r="D338" s="320"/>
      <c r="E338" s="320"/>
      <c r="F338" s="320"/>
      <c r="G338" s="320"/>
      <c r="H338" s="330"/>
      <c r="I338" s="320"/>
      <c r="J338" s="320"/>
      <c r="K338" s="320"/>
      <c r="L338" s="320"/>
    </row>
    <row r="339" spans="1:14" ht="13.15">
      <c r="B339" s="329" t="str">
        <f>B318</f>
        <v>Age group</v>
      </c>
      <c r="C339" s="329" t="str">
        <f t="shared" ref="C339:N339" si="151">C318</f>
        <v>2018/19</v>
      </c>
      <c r="D339" s="329" t="str">
        <f t="shared" si="151"/>
        <v>2019/20</v>
      </c>
      <c r="E339" s="329" t="str">
        <f t="shared" si="151"/>
        <v>2020/21</v>
      </c>
      <c r="F339" s="329" t="str">
        <f t="shared" si="151"/>
        <v>2021/22</v>
      </c>
      <c r="G339" s="329" t="str">
        <f t="shared" si="151"/>
        <v>2022/23</v>
      </c>
      <c r="H339" s="329" t="str">
        <f t="shared" si="151"/>
        <v>2023/24</v>
      </c>
      <c r="I339" s="329" t="str">
        <f t="shared" si="151"/>
        <v>2024/25</v>
      </c>
      <c r="J339" s="329" t="str">
        <f t="shared" si="151"/>
        <v>2025/26</v>
      </c>
      <c r="K339" s="329" t="str">
        <f t="shared" si="151"/>
        <v>2026/27</v>
      </c>
      <c r="L339" s="329" t="str">
        <f t="shared" si="151"/>
        <v>2027/28</v>
      </c>
      <c r="M339" s="329" t="str">
        <f t="shared" si="151"/>
        <v>2028/29</v>
      </c>
      <c r="N339" s="329" t="str">
        <f t="shared" si="151"/>
        <v>2029/30</v>
      </c>
    </row>
    <row r="340" spans="1:14" ht="13.15">
      <c r="B340" s="329" t="str">
        <f t="shared" ref="B340:B350" si="152">B319</f>
        <v>20-24</v>
      </c>
      <c r="C340" s="444">
        <f t="shared" ref="C340:N340" si="153">C303+C247</f>
        <v>107.94860159180112</v>
      </c>
      <c r="D340" s="444">
        <f t="shared" si="153"/>
        <v>133.48991554165187</v>
      </c>
      <c r="E340" s="444">
        <f t="shared" si="153"/>
        <v>150.55237990189704</v>
      </c>
      <c r="F340" s="444">
        <f t="shared" si="153"/>
        <v>160.47106771321873</v>
      </c>
      <c r="G340" s="444">
        <f t="shared" si="153"/>
        <v>169.06182222657355</v>
      </c>
      <c r="H340" s="444">
        <f t="shared" si="153"/>
        <v>177.12860967729381</v>
      </c>
      <c r="I340" s="444">
        <f t="shared" si="153"/>
        <v>185.27021384834143</v>
      </c>
      <c r="J340" s="444">
        <f t="shared" si="153"/>
        <v>187.47163316946097</v>
      </c>
      <c r="K340" s="444">
        <f t="shared" si="153"/>
        <v>188.22112162031891</v>
      </c>
      <c r="L340" s="444">
        <f t="shared" si="153"/>
        <v>189.83475511556873</v>
      </c>
      <c r="M340" s="444">
        <f t="shared" si="153"/>
        <v>191.09184619299751</v>
      </c>
      <c r="N340" s="444">
        <f t="shared" si="153"/>
        <v>192.16949484344354</v>
      </c>
    </row>
    <row r="341" spans="1:14" ht="13.15">
      <c r="B341" s="329" t="str">
        <f t="shared" si="152"/>
        <v>25-29</v>
      </c>
      <c r="C341" s="444">
        <f t="shared" ref="C341:N341" si="154">C304+C248</f>
        <v>330.29846023594877</v>
      </c>
      <c r="D341" s="444">
        <f t="shared" si="154"/>
        <v>317.41470421816337</v>
      </c>
      <c r="E341" s="444">
        <f t="shared" si="154"/>
        <v>311.4852712911453</v>
      </c>
      <c r="F341" s="444">
        <f t="shared" si="154"/>
        <v>307.88157143428236</v>
      </c>
      <c r="G341" s="444">
        <f t="shared" si="154"/>
        <v>308.64011932583651</v>
      </c>
      <c r="H341" s="444">
        <f t="shared" si="154"/>
        <v>312.75795231320166</v>
      </c>
      <c r="I341" s="444">
        <f t="shared" si="154"/>
        <v>319.68037608329251</v>
      </c>
      <c r="J341" s="444">
        <f t="shared" si="154"/>
        <v>322.39407710630536</v>
      </c>
      <c r="K341" s="444">
        <f t="shared" si="154"/>
        <v>323.89801341911709</v>
      </c>
      <c r="L341" s="444">
        <f t="shared" si="154"/>
        <v>326.24679136706743</v>
      </c>
      <c r="M341" s="444">
        <f t="shared" si="154"/>
        <v>328.34764670292873</v>
      </c>
      <c r="N341" s="444">
        <f t="shared" si="154"/>
        <v>330.28301509516348</v>
      </c>
    </row>
    <row r="342" spans="1:14" ht="13.15">
      <c r="B342" s="329" t="str">
        <f t="shared" si="152"/>
        <v>30-34</v>
      </c>
      <c r="C342" s="444">
        <f t="shared" ref="C342:N342" si="155">C305+C249</f>
        <v>404.52188947495824</v>
      </c>
      <c r="D342" s="444">
        <f t="shared" si="155"/>
        <v>391.50481889344826</v>
      </c>
      <c r="E342" s="444">
        <f t="shared" si="155"/>
        <v>378.81991576852113</v>
      </c>
      <c r="F342" s="444">
        <f t="shared" si="155"/>
        <v>367.06667409936227</v>
      </c>
      <c r="G342" s="444">
        <f t="shared" si="155"/>
        <v>358.41495741742358</v>
      </c>
      <c r="H342" s="444">
        <f t="shared" si="155"/>
        <v>353.10116470855866</v>
      </c>
      <c r="I342" s="444">
        <f t="shared" si="155"/>
        <v>351.12718711927596</v>
      </c>
      <c r="J342" s="444">
        <f t="shared" si="155"/>
        <v>349.10054094561548</v>
      </c>
      <c r="K342" s="444">
        <f t="shared" si="155"/>
        <v>347.67653347537248</v>
      </c>
      <c r="L342" s="444">
        <f t="shared" si="155"/>
        <v>347.44703073310154</v>
      </c>
      <c r="M342" s="444">
        <f t="shared" si="155"/>
        <v>347.7668049713094</v>
      </c>
      <c r="N342" s="444">
        <f t="shared" si="155"/>
        <v>348.4877930835172</v>
      </c>
    </row>
    <row r="343" spans="1:14" ht="13.15">
      <c r="B343" s="329" t="str">
        <f t="shared" si="152"/>
        <v>35-39</v>
      </c>
      <c r="C343" s="444">
        <f t="shared" ref="C343:N343" si="156">C306+C250</f>
        <v>380.6635929863757</v>
      </c>
      <c r="D343" s="444">
        <f t="shared" si="156"/>
        <v>380.34921972553587</v>
      </c>
      <c r="E343" s="444">
        <f t="shared" si="156"/>
        <v>377.25149678809623</v>
      </c>
      <c r="F343" s="444">
        <f t="shared" si="156"/>
        <v>371.66657644057955</v>
      </c>
      <c r="G343" s="444">
        <f t="shared" si="156"/>
        <v>365.89443922382577</v>
      </c>
      <c r="H343" s="444">
        <f t="shared" si="156"/>
        <v>360.72224865483702</v>
      </c>
      <c r="I343" s="444">
        <f t="shared" si="156"/>
        <v>356.78960037056868</v>
      </c>
      <c r="J343" s="444">
        <f t="shared" si="156"/>
        <v>352.11480857201144</v>
      </c>
      <c r="K343" s="444">
        <f t="shared" si="156"/>
        <v>347.94229310894968</v>
      </c>
      <c r="L343" s="444">
        <f t="shared" si="156"/>
        <v>344.98141659079943</v>
      </c>
      <c r="M343" s="444">
        <f t="shared" si="156"/>
        <v>342.77368632390403</v>
      </c>
      <c r="N343" s="444">
        <f t="shared" si="156"/>
        <v>341.25777028146962</v>
      </c>
    </row>
    <row r="344" spans="1:14" ht="13.15">
      <c r="B344" s="329" t="str">
        <f t="shared" si="152"/>
        <v>40-44</v>
      </c>
      <c r="C344" s="444">
        <f t="shared" ref="C344:N344" si="157">C307+C251</f>
        <v>316.32298691901633</v>
      </c>
      <c r="D344" s="444">
        <f t="shared" si="157"/>
        <v>323.21186631464798</v>
      </c>
      <c r="E344" s="444">
        <f t="shared" si="157"/>
        <v>327.89777200666532</v>
      </c>
      <c r="F344" s="444">
        <f t="shared" si="157"/>
        <v>330.02850764463591</v>
      </c>
      <c r="G344" s="444">
        <f t="shared" si="157"/>
        <v>331.05344625379649</v>
      </c>
      <c r="H344" s="444">
        <f t="shared" si="157"/>
        <v>331.35870653052575</v>
      </c>
      <c r="I344" s="444">
        <f t="shared" si="157"/>
        <v>331.38447962076128</v>
      </c>
      <c r="J344" s="444">
        <f t="shared" si="157"/>
        <v>329.52321779412677</v>
      </c>
      <c r="K344" s="444">
        <f t="shared" si="157"/>
        <v>327.01374127907576</v>
      </c>
      <c r="L344" s="444">
        <f t="shared" si="157"/>
        <v>324.72230223125661</v>
      </c>
      <c r="M344" s="444">
        <f t="shared" si="157"/>
        <v>322.50703372288882</v>
      </c>
      <c r="N344" s="444">
        <f t="shared" si="157"/>
        <v>320.51187265061367</v>
      </c>
    </row>
    <row r="345" spans="1:14" ht="13.15">
      <c r="B345" s="329" t="str">
        <f t="shared" si="152"/>
        <v>45-49</v>
      </c>
      <c r="C345" s="444">
        <f t="shared" ref="C345:N345" si="158">C308+C252</f>
        <v>249.16652813396593</v>
      </c>
      <c r="D345" s="444">
        <f t="shared" si="158"/>
        <v>256.86521790773645</v>
      </c>
      <c r="E345" s="444">
        <f t="shared" si="158"/>
        <v>263.4881378589676</v>
      </c>
      <c r="F345" s="444">
        <f t="shared" si="158"/>
        <v>268.56730462985047</v>
      </c>
      <c r="G345" s="444">
        <f t="shared" si="158"/>
        <v>273.10528173284018</v>
      </c>
      <c r="H345" s="444">
        <f t="shared" si="158"/>
        <v>277.15654086064239</v>
      </c>
      <c r="I345" s="444">
        <f t="shared" si="158"/>
        <v>280.83886916424103</v>
      </c>
      <c r="J345" s="444">
        <f t="shared" si="158"/>
        <v>282.57459066362901</v>
      </c>
      <c r="K345" s="444">
        <f t="shared" si="158"/>
        <v>283.28659406030698</v>
      </c>
      <c r="L345" s="444">
        <f t="shared" si="158"/>
        <v>283.64100923055554</v>
      </c>
      <c r="M345" s="444">
        <f t="shared" si="158"/>
        <v>283.50861292403727</v>
      </c>
      <c r="N345" s="444">
        <f t="shared" si="158"/>
        <v>283.05235944623746</v>
      </c>
    </row>
    <row r="346" spans="1:14" ht="13.15">
      <c r="B346" s="329" t="str">
        <f t="shared" si="152"/>
        <v>50-54</v>
      </c>
      <c r="C346" s="444">
        <f t="shared" ref="C346:N346" si="159">C309+C253</f>
        <v>185.04379516066354</v>
      </c>
      <c r="D346" s="444">
        <f t="shared" si="159"/>
        <v>187.87091690935384</v>
      </c>
      <c r="E346" s="444">
        <f t="shared" si="159"/>
        <v>191.03474363546863</v>
      </c>
      <c r="F346" s="444">
        <f t="shared" si="159"/>
        <v>193.99123002867577</v>
      </c>
      <c r="G346" s="444">
        <f t="shared" si="159"/>
        <v>197.30953648048086</v>
      </c>
      <c r="H346" s="444">
        <f t="shared" si="159"/>
        <v>200.8743365203741</v>
      </c>
      <c r="I346" s="444">
        <f t="shared" si="159"/>
        <v>204.61793183197045</v>
      </c>
      <c r="J346" s="444">
        <f t="shared" si="159"/>
        <v>207.22618795733194</v>
      </c>
      <c r="K346" s="444">
        <f t="shared" si="159"/>
        <v>209.23379145086534</v>
      </c>
      <c r="L346" s="444">
        <f t="shared" si="159"/>
        <v>211.0095633331284</v>
      </c>
      <c r="M346" s="444">
        <f t="shared" si="159"/>
        <v>212.3615162763287</v>
      </c>
      <c r="N346" s="444">
        <f t="shared" si="159"/>
        <v>213.33901962069865</v>
      </c>
    </row>
    <row r="347" spans="1:14" ht="13.15">
      <c r="B347" s="329" t="str">
        <f t="shared" si="152"/>
        <v>55-59</v>
      </c>
      <c r="C347" s="444">
        <f t="shared" ref="C347:N347" si="160">C310+C254</f>
        <v>101.17313685747619</v>
      </c>
      <c r="D347" s="444">
        <f t="shared" si="160"/>
        <v>95.884418619923323</v>
      </c>
      <c r="E347" s="444">
        <f t="shared" si="160"/>
        <v>92.976074702870065</v>
      </c>
      <c r="F347" s="444">
        <f t="shared" si="160"/>
        <v>91.411503731293976</v>
      </c>
      <c r="G347" s="444">
        <f t="shared" si="160"/>
        <v>91.096092964793115</v>
      </c>
      <c r="H347" s="444">
        <f t="shared" si="160"/>
        <v>91.641135747792191</v>
      </c>
      <c r="I347" s="444">
        <f t="shared" si="160"/>
        <v>92.797495558816351</v>
      </c>
      <c r="J347" s="444">
        <f t="shared" si="160"/>
        <v>93.62207284596137</v>
      </c>
      <c r="K347" s="444">
        <f t="shared" si="160"/>
        <v>94.41380689691286</v>
      </c>
      <c r="L347" s="444">
        <f t="shared" si="160"/>
        <v>95.325916456191379</v>
      </c>
      <c r="M347" s="444">
        <f t="shared" si="160"/>
        <v>96.157463208712045</v>
      </c>
      <c r="N347" s="444">
        <f t="shared" si="160"/>
        <v>96.885515658970803</v>
      </c>
    </row>
    <row r="348" spans="1:14" ht="13.15">
      <c r="B348" s="329" t="str">
        <f t="shared" si="152"/>
        <v>60-64</v>
      </c>
      <c r="C348" s="444">
        <f t="shared" ref="C348:N348" si="161">C311+C255</f>
        <v>33.010079560449142</v>
      </c>
      <c r="D348" s="444">
        <f t="shared" si="161"/>
        <v>34.175752357110952</v>
      </c>
      <c r="E348" s="444">
        <f t="shared" si="161"/>
        <v>34.021407511938058</v>
      </c>
      <c r="F348" s="444">
        <f t="shared" si="161"/>
        <v>33.413884653951229</v>
      </c>
      <c r="G348" s="444">
        <f t="shared" si="161"/>
        <v>32.980737588721716</v>
      </c>
      <c r="H348" s="444">
        <f t="shared" si="161"/>
        <v>32.829981985673143</v>
      </c>
      <c r="I348" s="444">
        <f t="shared" si="161"/>
        <v>32.968839927225687</v>
      </c>
      <c r="J348" s="444">
        <f t="shared" si="161"/>
        <v>32.971846528440018</v>
      </c>
      <c r="K348" s="444">
        <f t="shared" si="161"/>
        <v>33.031354721068723</v>
      </c>
      <c r="L348" s="444">
        <f t="shared" si="161"/>
        <v>33.233281970316639</v>
      </c>
      <c r="M348" s="444">
        <f t="shared" si="161"/>
        <v>33.466133220101696</v>
      </c>
      <c r="N348" s="444">
        <f t="shared" si="161"/>
        <v>33.709290078939226</v>
      </c>
    </row>
    <row r="349" spans="1:14" ht="13.15">
      <c r="B349" s="329" t="str">
        <f t="shared" si="152"/>
        <v>65 plus</v>
      </c>
      <c r="C349" s="444">
        <f t="shared" ref="C349:N349" si="162">C312+C256</f>
        <v>7.4551317991544206</v>
      </c>
      <c r="D349" s="444">
        <f t="shared" si="162"/>
        <v>9.48982547573749</v>
      </c>
      <c r="E349" s="444">
        <f t="shared" si="162"/>
        <v>10.826858726128272</v>
      </c>
      <c r="F349" s="444">
        <f t="shared" si="162"/>
        <v>11.563739893889595</v>
      </c>
      <c r="G349" s="444">
        <f t="shared" si="162"/>
        <v>11.960891734247479</v>
      </c>
      <c r="H349" s="444">
        <f t="shared" si="162"/>
        <v>12.183460755565342</v>
      </c>
      <c r="I349" s="444">
        <f t="shared" si="162"/>
        <v>12.343780841288748</v>
      </c>
      <c r="J349" s="444">
        <f t="shared" si="162"/>
        <v>12.388065128646566</v>
      </c>
      <c r="K349" s="444">
        <f t="shared" si="162"/>
        <v>12.399380825132017</v>
      </c>
      <c r="L349" s="444">
        <f t="shared" si="162"/>
        <v>12.433699407067863</v>
      </c>
      <c r="M349" s="444">
        <f t="shared" si="162"/>
        <v>12.480430271301323</v>
      </c>
      <c r="N349" s="444">
        <f t="shared" si="162"/>
        <v>12.539724499589658</v>
      </c>
    </row>
    <row r="350" spans="1:14" ht="13.15">
      <c r="B350" s="329" t="str">
        <f t="shared" si="152"/>
        <v>Total</v>
      </c>
      <c r="C350" s="444">
        <f t="shared" ref="C350:N350" si="163">SUM(C340:C349)</f>
        <v>2115.6042027198091</v>
      </c>
      <c r="D350" s="444">
        <f t="shared" si="163"/>
        <v>2130.2566559633096</v>
      </c>
      <c r="E350" s="444">
        <f t="shared" si="163"/>
        <v>2138.3540581916973</v>
      </c>
      <c r="F350" s="444">
        <f t="shared" si="163"/>
        <v>2136.06206026974</v>
      </c>
      <c r="G350" s="444">
        <f t="shared" si="163"/>
        <v>2139.5173249485392</v>
      </c>
      <c r="H350" s="444">
        <f t="shared" si="163"/>
        <v>2149.7541377544635</v>
      </c>
      <c r="I350" s="444">
        <f t="shared" si="163"/>
        <v>2167.8187743657822</v>
      </c>
      <c r="J350" s="444">
        <f t="shared" si="163"/>
        <v>2169.3870407115292</v>
      </c>
      <c r="K350" s="444">
        <f t="shared" si="163"/>
        <v>2167.1166308571196</v>
      </c>
      <c r="L350" s="444">
        <f t="shared" si="163"/>
        <v>2168.8757664350533</v>
      </c>
      <c r="M350" s="444">
        <f t="shared" si="163"/>
        <v>2170.4611738145095</v>
      </c>
      <c r="N350" s="444">
        <f t="shared" si="163"/>
        <v>2172.2358552586434</v>
      </c>
    </row>
    <row r="351" spans="1:14">
      <c r="A351" s="300">
        <f>SUM(C351:N351)</f>
        <v>0</v>
      </c>
      <c r="C351" s="300">
        <f>SUM(C340:C349)-C350</f>
        <v>0</v>
      </c>
      <c r="D351" s="300">
        <f t="shared" ref="D351:N351" si="164">SUM(D340:D349)-D350</f>
        <v>0</v>
      </c>
      <c r="E351" s="300">
        <f t="shared" si="164"/>
        <v>0</v>
      </c>
      <c r="F351" s="300">
        <f t="shared" si="164"/>
        <v>0</v>
      </c>
      <c r="G351" s="300">
        <f t="shared" si="164"/>
        <v>0</v>
      </c>
      <c r="H351" s="300">
        <f t="shared" si="164"/>
        <v>0</v>
      </c>
      <c r="I351" s="300">
        <f t="shared" si="164"/>
        <v>0</v>
      </c>
      <c r="J351" s="300">
        <f t="shared" si="164"/>
        <v>0</v>
      </c>
      <c r="K351" s="300">
        <f t="shared" si="164"/>
        <v>0</v>
      </c>
      <c r="L351" s="300">
        <f t="shared" si="164"/>
        <v>0</v>
      </c>
      <c r="M351" s="300">
        <f t="shared" si="164"/>
        <v>0</v>
      </c>
      <c r="N351" s="300">
        <f t="shared" si="164"/>
        <v>0</v>
      </c>
    </row>
    <row r="353" spans="1:14" ht="13.15">
      <c r="B353" s="332" t="s">
        <v>47</v>
      </c>
      <c r="C353" s="320"/>
      <c r="D353" s="320"/>
      <c r="E353" s="320"/>
      <c r="F353" s="320"/>
      <c r="G353" s="320"/>
      <c r="H353" s="330"/>
      <c r="I353" s="320"/>
      <c r="J353" s="320"/>
      <c r="K353" s="320"/>
      <c r="L353" s="320"/>
    </row>
    <row r="354" spans="1:14">
      <c r="C354" s="320"/>
      <c r="D354" s="320"/>
      <c r="E354" s="320"/>
      <c r="F354" s="320"/>
      <c r="G354" s="320"/>
      <c r="H354" s="330"/>
      <c r="I354" s="320"/>
      <c r="J354" s="320"/>
      <c r="K354" s="320"/>
      <c r="L354" s="320"/>
    </row>
    <row r="355" spans="1:14" ht="13.15">
      <c r="B355" s="329" t="str">
        <f t="shared" ref="B355:B366" si="165">B339</f>
        <v>Age group</v>
      </c>
      <c r="C355" s="329" t="str">
        <f t="shared" ref="C355:N355" si="166">C339</f>
        <v>2018/19</v>
      </c>
      <c r="D355" s="329" t="str">
        <f t="shared" si="166"/>
        <v>2019/20</v>
      </c>
      <c r="E355" s="329" t="str">
        <f t="shared" si="166"/>
        <v>2020/21</v>
      </c>
      <c r="F355" s="329" t="str">
        <f t="shared" si="166"/>
        <v>2021/22</v>
      </c>
      <c r="G355" s="329" t="str">
        <f t="shared" si="166"/>
        <v>2022/23</v>
      </c>
      <c r="H355" s="329" t="str">
        <f t="shared" si="166"/>
        <v>2023/24</v>
      </c>
      <c r="I355" s="329" t="str">
        <f t="shared" si="166"/>
        <v>2024/25</v>
      </c>
      <c r="J355" s="329" t="str">
        <f t="shared" si="166"/>
        <v>2025/26</v>
      </c>
      <c r="K355" s="329" t="str">
        <f t="shared" si="166"/>
        <v>2026/27</v>
      </c>
      <c r="L355" s="329" t="str">
        <f t="shared" si="166"/>
        <v>2027/28</v>
      </c>
      <c r="M355" s="329" t="str">
        <f t="shared" si="166"/>
        <v>2028/29</v>
      </c>
      <c r="N355" s="329" t="str">
        <f t="shared" si="166"/>
        <v>2029/30</v>
      </c>
    </row>
    <row r="356" spans="1:14" ht="13.15">
      <c r="B356" s="329" t="str">
        <f t="shared" si="165"/>
        <v>20-24</v>
      </c>
      <c r="C356" s="444">
        <f t="shared" ref="C356:N356" si="167">C319+C263</f>
        <v>154.31098226863762</v>
      </c>
      <c r="D356" s="444">
        <f t="shared" si="167"/>
        <v>181.62879965096471</v>
      </c>
      <c r="E356" s="444">
        <f t="shared" si="167"/>
        <v>198.77113749960574</v>
      </c>
      <c r="F356" s="444">
        <f t="shared" si="167"/>
        <v>207.83236640728518</v>
      </c>
      <c r="G356" s="444">
        <f t="shared" si="167"/>
        <v>216.14014659397515</v>
      </c>
      <c r="H356" s="444">
        <f t="shared" si="167"/>
        <v>224.46434672789223</v>
      </c>
      <c r="I356" s="444">
        <f t="shared" si="167"/>
        <v>233.37775279921658</v>
      </c>
      <c r="J356" s="444">
        <f t="shared" si="167"/>
        <v>234.99455375763864</v>
      </c>
      <c r="K356" s="444">
        <f t="shared" si="167"/>
        <v>235.07255447945232</v>
      </c>
      <c r="L356" s="444">
        <f t="shared" si="167"/>
        <v>236.51468905845729</v>
      </c>
      <c r="M356" s="444">
        <f t="shared" si="167"/>
        <v>237.66299631514065</v>
      </c>
      <c r="N356" s="444">
        <f t="shared" si="167"/>
        <v>238.70151202714374</v>
      </c>
    </row>
    <row r="357" spans="1:14" ht="13.15">
      <c r="B357" s="329" t="str">
        <f t="shared" si="165"/>
        <v>25-29</v>
      </c>
      <c r="C357" s="444">
        <f t="shared" ref="C357:N357" si="168">C320+C264</f>
        <v>419.09055397286011</v>
      </c>
      <c r="D357" s="444">
        <f t="shared" si="168"/>
        <v>407.0469797608846</v>
      </c>
      <c r="E357" s="444">
        <f t="shared" si="168"/>
        <v>400.3670522524406</v>
      </c>
      <c r="F357" s="444">
        <f t="shared" si="168"/>
        <v>395.4190978968789</v>
      </c>
      <c r="G357" s="444">
        <f t="shared" si="168"/>
        <v>395.50800974948544</v>
      </c>
      <c r="H357" s="444">
        <f t="shared" si="168"/>
        <v>399.66083880825516</v>
      </c>
      <c r="I357" s="444">
        <f t="shared" si="168"/>
        <v>407.34810332309843</v>
      </c>
      <c r="J357" s="444">
        <f t="shared" si="168"/>
        <v>409.64587447464874</v>
      </c>
      <c r="K357" s="444">
        <f t="shared" si="168"/>
        <v>410.48919974742557</v>
      </c>
      <c r="L357" s="444">
        <f t="shared" si="168"/>
        <v>412.5581332513849</v>
      </c>
      <c r="M357" s="444">
        <f t="shared" si="168"/>
        <v>414.44954233216129</v>
      </c>
      <c r="N357" s="444">
        <f t="shared" si="168"/>
        <v>416.26096817736772</v>
      </c>
    </row>
    <row r="358" spans="1:14" ht="13.15">
      <c r="B358" s="329" t="str">
        <f t="shared" si="165"/>
        <v>30-34</v>
      </c>
      <c r="C358" s="444">
        <f t="shared" ref="C358:N358" si="169">C321+C265</f>
        <v>524.43156835760647</v>
      </c>
      <c r="D358" s="444">
        <f t="shared" si="169"/>
        <v>498.45480498894136</v>
      </c>
      <c r="E358" s="444">
        <f t="shared" si="169"/>
        <v>474.89430818914735</v>
      </c>
      <c r="F358" s="444">
        <f t="shared" si="169"/>
        <v>454.7432500986327</v>
      </c>
      <c r="G358" s="444">
        <f t="shared" si="169"/>
        <v>440.11240158868202</v>
      </c>
      <c r="H358" s="444">
        <f t="shared" si="169"/>
        <v>430.71189607734937</v>
      </c>
      <c r="I358" s="444">
        <f t="shared" si="169"/>
        <v>426.16854240238069</v>
      </c>
      <c r="J358" s="444">
        <f t="shared" si="169"/>
        <v>421.87970358983455</v>
      </c>
      <c r="K358" s="444">
        <f t="shared" si="169"/>
        <v>418.62623439032745</v>
      </c>
      <c r="L358" s="444">
        <f t="shared" si="169"/>
        <v>417.11257646446921</v>
      </c>
      <c r="M358" s="444">
        <f t="shared" si="169"/>
        <v>416.45359828789753</v>
      </c>
      <c r="N358" s="444">
        <f t="shared" si="169"/>
        <v>416.4358431804871</v>
      </c>
    </row>
    <row r="359" spans="1:14" ht="13.15">
      <c r="B359" s="329" t="str">
        <f t="shared" si="165"/>
        <v>35-39</v>
      </c>
      <c r="C359" s="444">
        <f t="shared" ref="C359:N359" si="170">C322+C266</f>
        <v>512.97757127184309</v>
      </c>
      <c r="D359" s="444">
        <f t="shared" si="170"/>
        <v>501.67196022467658</v>
      </c>
      <c r="E359" s="444">
        <f t="shared" si="170"/>
        <v>486.47229574210724</v>
      </c>
      <c r="F359" s="444">
        <f t="shared" si="170"/>
        <v>469.66096559355111</v>
      </c>
      <c r="G359" s="444">
        <f t="shared" si="170"/>
        <v>454.38321486560187</v>
      </c>
      <c r="H359" s="444">
        <f t="shared" si="170"/>
        <v>441.44978543339221</v>
      </c>
      <c r="I359" s="444">
        <f t="shared" si="170"/>
        <v>431.41398603672548</v>
      </c>
      <c r="J359" s="444">
        <f t="shared" si="170"/>
        <v>421.45041275092802</v>
      </c>
      <c r="K359" s="444">
        <f t="shared" si="170"/>
        <v>412.95622853210813</v>
      </c>
      <c r="L359" s="444">
        <f t="shared" si="170"/>
        <v>406.66223411354338</v>
      </c>
      <c r="M359" s="444">
        <f t="shared" si="170"/>
        <v>401.82208033123464</v>
      </c>
      <c r="N359" s="444">
        <f t="shared" si="170"/>
        <v>398.24128786683292</v>
      </c>
    </row>
    <row r="360" spans="1:14" ht="13.15">
      <c r="B360" s="329" t="str">
        <f t="shared" si="165"/>
        <v>40-44</v>
      </c>
      <c r="C360" s="444">
        <f t="shared" ref="C360:N360" si="171">C323+C267</f>
        <v>453.60605101484958</v>
      </c>
      <c r="D360" s="444">
        <f t="shared" si="171"/>
        <v>450.83409197638008</v>
      </c>
      <c r="E360" s="444">
        <f t="shared" si="171"/>
        <v>444.8239744169162</v>
      </c>
      <c r="F360" s="444">
        <f t="shared" si="171"/>
        <v>436.48953938053853</v>
      </c>
      <c r="G360" s="444">
        <f t="shared" si="171"/>
        <v>427.9266259027562</v>
      </c>
      <c r="H360" s="444">
        <f t="shared" si="171"/>
        <v>419.65111143018453</v>
      </c>
      <c r="I360" s="444">
        <f t="shared" si="171"/>
        <v>412.19926193815706</v>
      </c>
      <c r="J360" s="444">
        <f t="shared" si="171"/>
        <v>403.42435000324906</v>
      </c>
      <c r="K360" s="444">
        <f t="shared" si="171"/>
        <v>394.83756390183657</v>
      </c>
      <c r="L360" s="444">
        <f t="shared" si="171"/>
        <v>387.43674789407214</v>
      </c>
      <c r="M360" s="444">
        <f t="shared" si="171"/>
        <v>380.90806059231721</v>
      </c>
      <c r="N360" s="444">
        <f t="shared" si="171"/>
        <v>375.31497338210511</v>
      </c>
    </row>
    <row r="361" spans="1:14" ht="13.15">
      <c r="B361" s="329" t="str">
        <f t="shared" si="165"/>
        <v>45-49</v>
      </c>
      <c r="C361" s="444">
        <f t="shared" ref="C361:N361" si="172">C324+C268</f>
        <v>318.69875908092996</v>
      </c>
      <c r="D361" s="444">
        <f t="shared" si="172"/>
        <v>335.19233397343817</v>
      </c>
      <c r="E361" s="444">
        <f t="shared" si="172"/>
        <v>345.16040885835832</v>
      </c>
      <c r="F361" s="444">
        <f t="shared" si="172"/>
        <v>350.34509869495349</v>
      </c>
      <c r="G361" s="444">
        <f t="shared" si="172"/>
        <v>353.1255800487105</v>
      </c>
      <c r="H361" s="444">
        <f t="shared" si="172"/>
        <v>354.26398251831625</v>
      </c>
      <c r="I361" s="444">
        <f t="shared" si="172"/>
        <v>354.41693184521694</v>
      </c>
      <c r="J361" s="444">
        <f t="shared" si="172"/>
        <v>351.91409167040854</v>
      </c>
      <c r="K361" s="444">
        <f t="shared" si="172"/>
        <v>348.21179465402037</v>
      </c>
      <c r="L361" s="444">
        <f t="shared" si="172"/>
        <v>344.33395775802524</v>
      </c>
      <c r="M361" s="444">
        <f t="shared" si="172"/>
        <v>340.2047343436526</v>
      </c>
      <c r="N361" s="444">
        <f t="shared" si="172"/>
        <v>336.07745988075658</v>
      </c>
    </row>
    <row r="362" spans="1:14" ht="13.15">
      <c r="B362" s="329" t="str">
        <f t="shared" si="165"/>
        <v>50-54</v>
      </c>
      <c r="C362" s="444">
        <f t="shared" ref="C362:N362" si="173">C325+C269</f>
        <v>184.26656527572612</v>
      </c>
      <c r="D362" s="444">
        <f t="shared" si="173"/>
        <v>200.84054101255379</v>
      </c>
      <c r="E362" s="444">
        <f t="shared" si="173"/>
        <v>214.36234896433578</v>
      </c>
      <c r="F362" s="444">
        <f t="shared" si="173"/>
        <v>224.91169752975949</v>
      </c>
      <c r="G362" s="444">
        <f t="shared" si="173"/>
        <v>233.62426251185821</v>
      </c>
      <c r="H362" s="444">
        <f t="shared" si="173"/>
        <v>240.73251471492591</v>
      </c>
      <c r="I362" s="444">
        <f t="shared" si="173"/>
        <v>246.54007433399116</v>
      </c>
      <c r="J362" s="444">
        <f t="shared" si="173"/>
        <v>249.72021412351302</v>
      </c>
      <c r="K362" s="444">
        <f t="shared" si="173"/>
        <v>251.30412448542137</v>
      </c>
      <c r="L362" s="444">
        <f t="shared" si="173"/>
        <v>252.04391415824074</v>
      </c>
      <c r="M362" s="444">
        <f t="shared" si="173"/>
        <v>251.90939241966134</v>
      </c>
      <c r="N362" s="444">
        <f t="shared" si="173"/>
        <v>251.13553478018738</v>
      </c>
    </row>
    <row r="363" spans="1:14" ht="13.15">
      <c r="B363" s="329" t="str">
        <f t="shared" si="165"/>
        <v>55-59</v>
      </c>
      <c r="C363" s="444">
        <f t="shared" ref="C363:N363" si="174">C326+C270</f>
        <v>103.42062801596533</v>
      </c>
      <c r="D363" s="444">
        <f t="shared" si="174"/>
        <v>100.21871273352359</v>
      </c>
      <c r="E363" s="444">
        <f t="shared" si="174"/>
        <v>100.35980273202873</v>
      </c>
      <c r="F363" s="444">
        <f t="shared" si="174"/>
        <v>102.11526167780295</v>
      </c>
      <c r="G363" s="444">
        <f t="shared" si="174"/>
        <v>105.02840559740193</v>
      </c>
      <c r="H363" s="444">
        <f t="shared" si="174"/>
        <v>108.43363298309816</v>
      </c>
      <c r="I363" s="444">
        <f t="shared" si="174"/>
        <v>111.96448960489494</v>
      </c>
      <c r="J363" s="444">
        <f t="shared" si="174"/>
        <v>114.4372614678721</v>
      </c>
      <c r="K363" s="444">
        <f t="shared" si="174"/>
        <v>116.30065006271734</v>
      </c>
      <c r="L363" s="444">
        <f t="shared" si="174"/>
        <v>117.84635908869728</v>
      </c>
      <c r="M363" s="444">
        <f t="shared" si="174"/>
        <v>118.91765519053217</v>
      </c>
      <c r="N363" s="444">
        <f t="shared" si="174"/>
        <v>119.57827857321624</v>
      </c>
    </row>
    <row r="364" spans="1:14" ht="13.15">
      <c r="B364" s="329" t="str">
        <f t="shared" si="165"/>
        <v>60-64</v>
      </c>
      <c r="C364" s="444">
        <f t="shared" ref="C364:N364" si="175">C327+C271</f>
        <v>37.110559571922671</v>
      </c>
      <c r="D364" s="444">
        <f t="shared" si="175"/>
        <v>37.063586050883657</v>
      </c>
      <c r="E364" s="444">
        <f t="shared" si="175"/>
        <v>36.432364664711436</v>
      </c>
      <c r="F364" s="444">
        <f t="shared" si="175"/>
        <v>35.931318751724021</v>
      </c>
      <c r="G364" s="444">
        <f t="shared" si="175"/>
        <v>36.018550050057492</v>
      </c>
      <c r="H364" s="444">
        <f t="shared" si="175"/>
        <v>36.592186143987725</v>
      </c>
      <c r="I364" s="444">
        <f t="shared" si="175"/>
        <v>37.515773370932685</v>
      </c>
      <c r="J364" s="444">
        <f t="shared" si="175"/>
        <v>38.161596301909761</v>
      </c>
      <c r="K364" s="444">
        <f t="shared" si="175"/>
        <v>38.748568336545596</v>
      </c>
      <c r="L364" s="444">
        <f t="shared" si="175"/>
        <v>39.377090326849284</v>
      </c>
      <c r="M364" s="444">
        <f t="shared" si="175"/>
        <v>39.908988939754124</v>
      </c>
      <c r="N364" s="444">
        <f t="shared" si="175"/>
        <v>40.335805080778449</v>
      </c>
    </row>
    <row r="365" spans="1:14" ht="13.15">
      <c r="B365" s="329" t="str">
        <f t="shared" si="165"/>
        <v>65 plus</v>
      </c>
      <c r="C365" s="444">
        <f t="shared" ref="C365:N365" si="176">C328+C272</f>
        <v>5.8630114883068689</v>
      </c>
      <c r="D365" s="444">
        <f t="shared" si="176"/>
        <v>9.9871792060976503</v>
      </c>
      <c r="E365" s="444">
        <f t="shared" si="176"/>
        <v>12.579716098125884</v>
      </c>
      <c r="F365" s="444">
        <f t="shared" si="176"/>
        <v>14.108957916855765</v>
      </c>
      <c r="G365" s="444">
        <f t="shared" si="176"/>
        <v>15.067807316860442</v>
      </c>
      <c r="H365" s="444">
        <f t="shared" si="176"/>
        <v>15.744840715451961</v>
      </c>
      <c r="I365" s="444">
        <f t="shared" si="176"/>
        <v>16.313727664162624</v>
      </c>
      <c r="J365" s="444">
        <f t="shared" si="176"/>
        <v>16.71204717465233</v>
      </c>
      <c r="K365" s="444">
        <f t="shared" si="176"/>
        <v>17.03239865172074</v>
      </c>
      <c r="L365" s="444">
        <f t="shared" si="176"/>
        <v>17.341133772498758</v>
      </c>
      <c r="M365" s="444">
        <f t="shared" si="176"/>
        <v>17.624025685053955</v>
      </c>
      <c r="N365" s="444">
        <f t="shared" si="176"/>
        <v>17.879601771041095</v>
      </c>
    </row>
    <row r="366" spans="1:14" ht="13.15">
      <c r="B366" s="329" t="str">
        <f t="shared" si="165"/>
        <v>Total</v>
      </c>
      <c r="C366" s="444">
        <f t="shared" ref="C366:N366" si="177">SUM(C356:C365)</f>
        <v>2713.7762503186473</v>
      </c>
      <c r="D366" s="444">
        <f t="shared" si="177"/>
        <v>2722.9389895783443</v>
      </c>
      <c r="E366" s="444">
        <f t="shared" si="177"/>
        <v>2714.2234094177775</v>
      </c>
      <c r="F366" s="444">
        <f t="shared" si="177"/>
        <v>2691.5575539479819</v>
      </c>
      <c r="G366" s="444">
        <f t="shared" si="177"/>
        <v>2676.93500422539</v>
      </c>
      <c r="H366" s="444">
        <f t="shared" si="177"/>
        <v>2671.7051355528538</v>
      </c>
      <c r="I366" s="444">
        <f t="shared" si="177"/>
        <v>2677.2586433187762</v>
      </c>
      <c r="J366" s="444">
        <f t="shared" si="177"/>
        <v>2662.3401053146554</v>
      </c>
      <c r="K366" s="444">
        <f t="shared" si="177"/>
        <v>2643.5793172415752</v>
      </c>
      <c r="L366" s="444">
        <f t="shared" si="177"/>
        <v>2631.2268358862375</v>
      </c>
      <c r="M366" s="444">
        <f t="shared" si="177"/>
        <v>2619.8610744374055</v>
      </c>
      <c r="N366" s="444">
        <f t="shared" si="177"/>
        <v>2609.961264719916</v>
      </c>
    </row>
    <row r="367" spans="1:14">
      <c r="A367" s="300">
        <f>SUM(C367:N367)</f>
        <v>0</v>
      </c>
      <c r="C367" s="300">
        <f>SUM(C356:C365)-C366</f>
        <v>0</v>
      </c>
      <c r="D367" s="300">
        <f t="shared" ref="D367:N367" si="178">SUM(D356:D365)-D366</f>
        <v>0</v>
      </c>
      <c r="E367" s="300">
        <f t="shared" si="178"/>
        <v>0</v>
      </c>
      <c r="F367" s="300">
        <f t="shared" si="178"/>
        <v>0</v>
      </c>
      <c r="G367" s="300">
        <f t="shared" si="178"/>
        <v>0</v>
      </c>
      <c r="H367" s="300">
        <f t="shared" si="178"/>
        <v>0</v>
      </c>
      <c r="I367" s="300">
        <f t="shared" si="178"/>
        <v>0</v>
      </c>
      <c r="J367" s="300">
        <f t="shared" si="178"/>
        <v>0</v>
      </c>
      <c r="K367" s="300">
        <f t="shared" si="178"/>
        <v>0</v>
      </c>
      <c r="L367" s="300">
        <f t="shared" si="178"/>
        <v>0</v>
      </c>
      <c r="M367" s="300">
        <f t="shared" si="178"/>
        <v>0</v>
      </c>
      <c r="N367" s="300">
        <f t="shared" si="178"/>
        <v>0</v>
      </c>
    </row>
    <row r="368" spans="1:14">
      <c r="C368" s="320">
        <f>C350+C366</f>
        <v>4829.3804530384568</v>
      </c>
      <c r="D368" s="320">
        <f t="shared" ref="D368:N368" si="179">D350+D366</f>
        <v>4853.1956455416539</v>
      </c>
      <c r="E368" s="320">
        <f t="shared" si="179"/>
        <v>4852.5774676094752</v>
      </c>
      <c r="F368" s="320">
        <f t="shared" si="179"/>
        <v>4827.6196142177214</v>
      </c>
      <c r="G368" s="320">
        <f t="shared" si="179"/>
        <v>4816.4523291739297</v>
      </c>
      <c r="H368" s="320">
        <f t="shared" si="179"/>
        <v>4821.4592733073168</v>
      </c>
      <c r="I368" s="320">
        <f t="shared" si="179"/>
        <v>4845.0774176845589</v>
      </c>
      <c r="J368" s="320">
        <f t="shared" si="179"/>
        <v>4831.7271460261845</v>
      </c>
      <c r="K368" s="320">
        <f t="shared" si="179"/>
        <v>4810.6959480986952</v>
      </c>
      <c r="L368" s="320">
        <f t="shared" si="179"/>
        <v>4800.1026023212908</v>
      </c>
      <c r="M368" s="320">
        <f t="shared" si="179"/>
        <v>4790.322248251915</v>
      </c>
      <c r="N368" s="320">
        <f t="shared" si="179"/>
        <v>4782.1971199785594</v>
      </c>
    </row>
    <row r="369" spans="1:14">
      <c r="C369" s="320">
        <f t="shared" ref="C369:N369" si="180">C36</f>
        <v>4829.3804530384577</v>
      </c>
      <c r="D369" s="320">
        <f t="shared" si="180"/>
        <v>4853.1956455416539</v>
      </c>
      <c r="E369" s="320">
        <f t="shared" si="180"/>
        <v>4852.5774676094752</v>
      </c>
      <c r="F369" s="320">
        <f t="shared" si="180"/>
        <v>4827.6196142177223</v>
      </c>
      <c r="G369" s="320">
        <f t="shared" si="180"/>
        <v>4816.4523291739288</v>
      </c>
      <c r="H369" s="320">
        <f t="shared" si="180"/>
        <v>4821.4592733073177</v>
      </c>
      <c r="I369" s="320">
        <f t="shared" si="180"/>
        <v>4845.0774176845589</v>
      </c>
      <c r="J369" s="320">
        <f t="shared" si="180"/>
        <v>4831.7271460261836</v>
      </c>
      <c r="K369" s="320">
        <f t="shared" si="180"/>
        <v>4810.6959480986952</v>
      </c>
      <c r="L369" s="320">
        <f t="shared" si="180"/>
        <v>4800.1026023212917</v>
      </c>
      <c r="M369" s="320">
        <f t="shared" si="180"/>
        <v>4790.322248251915</v>
      </c>
      <c r="N369" s="320">
        <f t="shared" si="180"/>
        <v>4782.1971199785594</v>
      </c>
    </row>
    <row r="370" spans="1:14">
      <c r="A370" s="300">
        <f>SUM(C370:L370)</f>
        <v>0</v>
      </c>
      <c r="C370" s="320">
        <f>C368-C369</f>
        <v>0</v>
      </c>
      <c r="D370" s="320">
        <f t="shared" ref="D370:N370" si="181">D368-D369</f>
        <v>0</v>
      </c>
      <c r="E370" s="320">
        <f t="shared" si="181"/>
        <v>0</v>
      </c>
      <c r="F370" s="320">
        <f t="shared" si="181"/>
        <v>0</v>
      </c>
      <c r="G370" s="320">
        <f t="shared" si="181"/>
        <v>0</v>
      </c>
      <c r="H370" s="320">
        <f t="shared" si="181"/>
        <v>0</v>
      </c>
      <c r="I370" s="320">
        <f t="shared" si="181"/>
        <v>0</v>
      </c>
      <c r="J370" s="320">
        <f t="shared" si="181"/>
        <v>0</v>
      </c>
      <c r="K370" s="320">
        <f t="shared" si="181"/>
        <v>0</v>
      </c>
      <c r="L370" s="320">
        <f t="shared" si="181"/>
        <v>0</v>
      </c>
      <c r="M370" s="320">
        <f t="shared" si="181"/>
        <v>0</v>
      </c>
      <c r="N370" s="320">
        <f t="shared" si="181"/>
        <v>0</v>
      </c>
    </row>
    <row r="371" spans="1:14">
      <c r="A371" s="300">
        <f>SUM(C371:L371)</f>
        <v>0</v>
      </c>
      <c r="C371" s="320">
        <f>IF(C294&gt;0,0,C294)</f>
        <v>0</v>
      </c>
      <c r="D371" s="320">
        <f t="shared" ref="D371:N371" si="182">IF(D294&gt;0,0,D294)</f>
        <v>0</v>
      </c>
      <c r="E371" s="320">
        <f t="shared" si="182"/>
        <v>0</v>
      </c>
      <c r="F371" s="320">
        <f t="shared" si="182"/>
        <v>0</v>
      </c>
      <c r="G371" s="320">
        <f t="shared" si="182"/>
        <v>0</v>
      </c>
      <c r="H371" s="320">
        <f t="shared" si="182"/>
        <v>0</v>
      </c>
      <c r="I371" s="320">
        <f t="shared" si="182"/>
        <v>0</v>
      </c>
      <c r="J371" s="320">
        <f t="shared" si="182"/>
        <v>0</v>
      </c>
      <c r="K371" s="320">
        <f t="shared" si="182"/>
        <v>0</v>
      </c>
      <c r="L371" s="320">
        <f t="shared" si="182"/>
        <v>0</v>
      </c>
      <c r="M371" s="320">
        <f t="shared" si="182"/>
        <v>0</v>
      </c>
      <c r="N371" s="320">
        <f t="shared" si="182"/>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sheetPr>
  <dimension ref="A1:Q371"/>
  <sheetViews>
    <sheetView showGridLines="0" workbookViewId="0"/>
  </sheetViews>
  <sheetFormatPr defaultColWidth="9" defaultRowHeight="12.75"/>
  <cols>
    <col min="1" max="1" width="9" style="300"/>
    <col min="2" max="2" width="28.73046875" style="300" customWidth="1"/>
    <col min="3" max="14" width="10.73046875" style="300" customWidth="1"/>
    <col min="15"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 r="A5" s="674" t="s">
        <v>278</v>
      </c>
      <c r="B5" s="674"/>
      <c r="C5" s="674"/>
      <c r="D5" s="674"/>
      <c r="E5" s="674"/>
      <c r="F5" s="674"/>
      <c r="G5" s="674"/>
      <c r="H5" s="674"/>
      <c r="I5" s="674"/>
      <c r="J5" s="674"/>
      <c r="K5" s="674"/>
      <c r="L5" s="674"/>
      <c r="M5" s="674"/>
      <c r="N5" s="674"/>
      <c r="O5" s="340"/>
      <c r="P5" s="340"/>
      <c r="Q5" s="340"/>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15">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3" t="str">
        <f>Forecast_stock_figures!B31</f>
        <v>Others</v>
      </c>
      <c r="C15" s="298">
        <f>Forecast_stock_figures!C55</f>
        <v>10075.79484809466</v>
      </c>
      <c r="D15" s="298">
        <f>Forecast_stock_figures!D55</f>
        <v>9837.5963533248341</v>
      </c>
      <c r="E15" s="298">
        <f>Forecast_stock_figures!E55</f>
        <v>9669.2074765154139</v>
      </c>
      <c r="F15" s="298">
        <f>Forecast_stock_figures!F55</f>
        <v>9556.1786292269608</v>
      </c>
      <c r="G15" s="298">
        <f>Forecast_stock_figures!G55</f>
        <v>9553.0768557419924</v>
      </c>
      <c r="H15" s="298">
        <f>Forecast_stock_figures!H55</f>
        <v>9672.8538860504887</v>
      </c>
      <c r="I15" s="298">
        <f>Forecast_stock_figures!I55</f>
        <v>9819.2182912338194</v>
      </c>
      <c r="J15" s="298">
        <f>Forecast_stock_figures!J55</f>
        <v>9981.7655312719507</v>
      </c>
      <c r="K15" s="298">
        <f>Forecast_stock_figures!K55</f>
        <v>10103.084531479177</v>
      </c>
      <c r="L15" s="298">
        <f>Forecast_stock_figures!L55</f>
        <v>10189.074994461116</v>
      </c>
      <c r="M15" s="298">
        <f>Forecast_stock_figures!M55</f>
        <v>10263.43093242818</v>
      </c>
      <c r="N15" s="298">
        <f>Forecast_stock_figures!N55</f>
        <v>10320.950222334683</v>
      </c>
    </row>
    <row r="17" spans="1:9" ht="15">
      <c r="B17" s="331" t="s">
        <v>161</v>
      </c>
    </row>
    <row r="19" spans="1:9" ht="13.15">
      <c r="B19" s="1405" t="str">
        <f>Stock_ages_breakdowns!B73</f>
        <v>Age group</v>
      </c>
      <c r="C19" s="1403" t="str">
        <f>Stock_ages_breakdowns!AG73</f>
        <v>Others</v>
      </c>
      <c r="D19" s="1410"/>
      <c r="H19" s="316" t="s">
        <v>132</v>
      </c>
    </row>
    <row r="20" spans="1:9" ht="13.15">
      <c r="B20" s="1405"/>
      <c r="C20" s="354" t="str">
        <f>Stock_ages_breakdowns!AG74</f>
        <v>Male</v>
      </c>
      <c r="D20" s="354" t="str">
        <f>Stock_ages_breakdowns!AH74</f>
        <v>Female</v>
      </c>
    </row>
    <row r="21" spans="1:9" ht="13.15">
      <c r="B21" s="354" t="str">
        <f>Stock_ages_breakdowns!B75</f>
        <v>20-24</v>
      </c>
      <c r="C21" s="322">
        <f>Stock_ages_breakdowns!AG20</f>
        <v>91.83304533069709</v>
      </c>
      <c r="D21" s="322">
        <f>Stock_ages_breakdowns!AH20</f>
        <v>265.76670726959247</v>
      </c>
    </row>
    <row r="22" spans="1:9" ht="13.15">
      <c r="B22" s="354" t="str">
        <f>Stock_ages_breakdowns!B76</f>
        <v>25-29</v>
      </c>
      <c r="C22" s="322">
        <f>Stock_ages_breakdowns!AG21</f>
        <v>361.2049114108741</v>
      </c>
      <c r="D22" s="322">
        <f>Stock_ages_breakdowns!AH21</f>
        <v>960.96933158904892</v>
      </c>
    </row>
    <row r="23" spans="1:9" ht="13.15">
      <c r="B23" s="354" t="str">
        <f>Stock_ages_breakdowns!B77</f>
        <v>30-34</v>
      </c>
      <c r="C23" s="322">
        <f>Stock_ages_breakdowns!AG22</f>
        <v>593.00212229269016</v>
      </c>
      <c r="D23" s="322">
        <f>Stock_ages_breakdowns!AH22</f>
        <v>1304.6334703126408</v>
      </c>
    </row>
    <row r="24" spans="1:9" ht="13.15">
      <c r="B24" s="354" t="str">
        <f>Stock_ages_breakdowns!B78</f>
        <v>35-39</v>
      </c>
      <c r="C24" s="322">
        <f>Stock_ages_breakdowns!AG23</f>
        <v>611.70794630156195</v>
      </c>
      <c r="D24" s="322">
        <f>Stock_ages_breakdowns!AH23</f>
        <v>1186.4692650699633</v>
      </c>
    </row>
    <row r="25" spans="1:9" ht="13.15">
      <c r="B25" s="354" t="str">
        <f>Stock_ages_breakdowns!B79</f>
        <v>40-44</v>
      </c>
      <c r="C25" s="322">
        <f>Stock_ages_breakdowns!AG24</f>
        <v>500.18003339370784</v>
      </c>
      <c r="D25" s="322">
        <f>Stock_ages_breakdowns!AH24</f>
        <v>929.98796683123817</v>
      </c>
    </row>
    <row r="26" spans="1:9" ht="13.15">
      <c r="B26" s="354" t="str">
        <f>Stock_ages_breakdowns!B80</f>
        <v>45-49</v>
      </c>
      <c r="C26" s="322">
        <f>Stock_ages_breakdowns!AG25</f>
        <v>479.31411423064395</v>
      </c>
      <c r="D26" s="322">
        <f>Stock_ages_breakdowns!AH25</f>
        <v>796.07606788806856</v>
      </c>
    </row>
    <row r="27" spans="1:9" ht="13.15">
      <c r="B27" s="354" t="str">
        <f>Stock_ages_breakdowns!B81</f>
        <v>50-54</v>
      </c>
      <c r="C27" s="322">
        <f>Stock_ages_breakdowns!AG26</f>
        <v>360.19686700558441</v>
      </c>
      <c r="D27" s="322">
        <f>Stock_ages_breakdowns!AH26</f>
        <v>644.16637612545674</v>
      </c>
    </row>
    <row r="28" spans="1:9" ht="13.15">
      <c r="B28" s="354" t="str">
        <f>Stock_ages_breakdowns!B82</f>
        <v>55-59</v>
      </c>
      <c r="C28" s="322">
        <f>Stock_ages_breakdowns!AG27</f>
        <v>239.87656678492624</v>
      </c>
      <c r="D28" s="322">
        <f>Stock_ages_breakdowns!AH27</f>
        <v>441.22243625695097</v>
      </c>
    </row>
    <row r="29" spans="1:9" ht="13.15">
      <c r="B29" s="354" t="str">
        <f>Stock_ages_breakdowns!B83</f>
        <v>60-64</v>
      </c>
      <c r="C29" s="322">
        <f>Stock_ages_breakdowns!AG28</f>
        <v>83.294669207321121</v>
      </c>
      <c r="D29" s="322">
        <f>Stock_ages_breakdowns!AH28</f>
        <v>166.43033141023645</v>
      </c>
      <c r="F29" s="316"/>
    </row>
    <row r="30" spans="1:9" ht="13.15">
      <c r="B30" s="354" t="str">
        <f>Stock_ages_breakdowns!B84</f>
        <v>65 plus</v>
      </c>
      <c r="C30" s="322">
        <f>Stock_ages_breakdowns!AG29</f>
        <v>28.312247180709424</v>
      </c>
      <c r="D30" s="322">
        <f>Stock_ages_breakdowns!AH29</f>
        <v>31.150372202745146</v>
      </c>
      <c r="G30" s="317" t="s">
        <v>46</v>
      </c>
      <c r="H30" s="317" t="s">
        <v>47</v>
      </c>
    </row>
    <row r="31" spans="1:9" ht="13.15">
      <c r="A31" s="300">
        <f>I31</f>
        <v>0</v>
      </c>
      <c r="B31" s="354" t="str">
        <f>Stock_ages_breakdowns!B85</f>
        <v>Total</v>
      </c>
      <c r="C31" s="322">
        <f>Stock_ages_breakdowns!AG30</f>
        <v>3348.9225231387168</v>
      </c>
      <c r="D31" s="322">
        <f>Stock_ages_breakdowns!AH30</f>
        <v>6726.8723249559425</v>
      </c>
      <c r="E31" s="318">
        <f>SUM(C31:D31)</f>
        <v>10075.79484809466</v>
      </c>
      <c r="G31" s="357">
        <f>C31/$E$31</f>
        <v>0.33237303593691175</v>
      </c>
      <c r="H31" s="357">
        <f>D31/$E$31</f>
        <v>0.66762696406308819</v>
      </c>
      <c r="I31" s="300">
        <f>(G31+H31)-1</f>
        <v>0</v>
      </c>
    </row>
    <row r="33" spans="2:14" ht="15">
      <c r="B33" s="331" t="s">
        <v>262</v>
      </c>
      <c r="H33" s="316"/>
    </row>
    <row r="34" spans="2:14">
      <c r="H34" s="316"/>
    </row>
    <row r="35" spans="2:14"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4" ht="13.15">
      <c r="B36" s="313" t="str">
        <f>B15</f>
        <v>Others</v>
      </c>
      <c r="C36" s="298">
        <f>Teacher_need_by_subject!C645</f>
        <v>9837.5963533248341</v>
      </c>
      <c r="D36" s="298">
        <f>Teacher_need_by_subject!D645</f>
        <v>9669.2074765154139</v>
      </c>
      <c r="E36" s="298">
        <f>Teacher_need_by_subject!E645</f>
        <v>9556.1786292269608</v>
      </c>
      <c r="F36" s="298">
        <f>Teacher_need_by_subject!F645</f>
        <v>9553.0768557419924</v>
      </c>
      <c r="G36" s="298">
        <f>Teacher_need_by_subject!G645</f>
        <v>9672.8538860504887</v>
      </c>
      <c r="H36" s="298">
        <f>Teacher_need_by_subject!H645</f>
        <v>9819.2182912338194</v>
      </c>
      <c r="I36" s="298">
        <f>Teacher_need_by_subject!I645</f>
        <v>9981.7655312719507</v>
      </c>
      <c r="J36" s="298">
        <f>Teacher_need_by_subject!J645</f>
        <v>10103.084531479177</v>
      </c>
      <c r="K36" s="298">
        <f>Teacher_need_by_subject!K645</f>
        <v>10189.074994461116</v>
      </c>
      <c r="L36" s="298">
        <f>Teacher_need_by_subject!L645</f>
        <v>10263.43093242818</v>
      </c>
      <c r="M36" s="298">
        <f>Teacher_need_by_subject!M645</f>
        <v>10320.950222334683</v>
      </c>
      <c r="N36" s="298">
        <f>Teacher_need_by_subject!N645</f>
        <v>10354.451336791546</v>
      </c>
    </row>
    <row r="37" spans="2:14">
      <c r="H37" s="316"/>
    </row>
    <row r="38" spans="2:14" ht="15">
      <c r="B38" s="331" t="s">
        <v>169</v>
      </c>
      <c r="H38" s="316"/>
    </row>
    <row r="39" spans="2:14">
      <c r="H39" s="316"/>
    </row>
    <row r="40" spans="2:14" ht="13.15">
      <c r="B40" s="332" t="s">
        <v>46</v>
      </c>
      <c r="H40" s="316"/>
    </row>
    <row r="41" spans="2:14">
      <c r="H41" s="316"/>
    </row>
    <row r="42" spans="2:14"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4" ht="13.15">
      <c r="B43" s="354" t="str">
        <f>B21</f>
        <v>20-24</v>
      </c>
      <c r="C43" s="298">
        <f>C21</f>
        <v>91.83304533069709</v>
      </c>
      <c r="D43" s="298">
        <f>C340</f>
        <v>138.9948529003243</v>
      </c>
      <c r="E43" s="298">
        <f t="shared" ref="E43:L43" si="2">D340</f>
        <v>175.59142510765054</v>
      </c>
      <c r="F43" s="298">
        <f t="shared" si="2"/>
        <v>205.99661175857335</v>
      </c>
      <c r="G43" s="298">
        <f t="shared" si="2"/>
        <v>235.78781494154455</v>
      </c>
      <c r="H43" s="298">
        <f t="shared" si="2"/>
        <v>267.07064633279049</v>
      </c>
      <c r="I43" s="298">
        <f t="shared" si="2"/>
        <v>292.48164665881552</v>
      </c>
      <c r="J43" s="298">
        <f t="shared" si="2"/>
        <v>313.11485984860963</v>
      </c>
      <c r="K43" s="298">
        <f t="shared" si="2"/>
        <v>325.65905019448502</v>
      </c>
      <c r="L43" s="298">
        <f t="shared" si="2"/>
        <v>332.56985327688687</v>
      </c>
      <c r="M43" s="298">
        <f>L340</f>
        <v>337.15828579986851</v>
      </c>
      <c r="N43" s="298">
        <f>M340</f>
        <v>339.55642039904944</v>
      </c>
    </row>
    <row r="44" spans="2:14" ht="13.15">
      <c r="B44" s="354" t="str">
        <f t="shared" ref="B44:C53" si="3">B22</f>
        <v>25-29</v>
      </c>
      <c r="C44" s="298">
        <f t="shared" si="3"/>
        <v>361.2049114108741</v>
      </c>
      <c r="D44" s="298">
        <f t="shared" ref="D44:L53" si="4">C341</f>
        <v>354.49003362727075</v>
      </c>
      <c r="E44" s="298">
        <f t="shared" si="4"/>
        <v>361.3252330793751</v>
      </c>
      <c r="F44" s="298">
        <f t="shared" si="4"/>
        <v>377.34945710262201</v>
      </c>
      <c r="G44" s="298">
        <f t="shared" si="4"/>
        <v>402.83509087031979</v>
      </c>
      <c r="H44" s="298">
        <f t="shared" si="4"/>
        <v>437.10579544652421</v>
      </c>
      <c r="I44" s="298">
        <f t="shared" si="4"/>
        <v>470.76784776612118</v>
      </c>
      <c r="J44" s="298">
        <f t="shared" si="4"/>
        <v>502.31769304785394</v>
      </c>
      <c r="K44" s="298">
        <f t="shared" si="4"/>
        <v>526.59627317496972</v>
      </c>
      <c r="L44" s="298">
        <f t="shared" si="4"/>
        <v>544.2992104847649</v>
      </c>
      <c r="M44" s="298">
        <f t="shared" ref="M44:M53" si="5">L341</f>
        <v>557.99852512313532</v>
      </c>
      <c r="N44" s="298">
        <f t="shared" ref="N44:N53" si="6">M341</f>
        <v>567.82575694979505</v>
      </c>
    </row>
    <row r="45" spans="2:14" ht="13.15">
      <c r="B45" s="354" t="str">
        <f t="shared" si="3"/>
        <v>30-34</v>
      </c>
      <c r="C45" s="298">
        <f t="shared" si="3"/>
        <v>593.00212229269016</v>
      </c>
      <c r="D45" s="298">
        <f t="shared" si="4"/>
        <v>546.09359510210322</v>
      </c>
      <c r="E45" s="298">
        <f t="shared" si="4"/>
        <v>511.60392297435476</v>
      </c>
      <c r="F45" s="298">
        <f t="shared" si="4"/>
        <v>489.38481434491069</v>
      </c>
      <c r="G45" s="298">
        <f t="shared" si="4"/>
        <v>479.88968418853341</v>
      </c>
      <c r="H45" s="298">
        <f t="shared" si="4"/>
        <v>482.67493994201556</v>
      </c>
      <c r="I45" s="298">
        <f t="shared" si="4"/>
        <v>492.69534712554798</v>
      </c>
      <c r="J45" s="298">
        <f t="shared" si="4"/>
        <v>507.69086520645072</v>
      </c>
      <c r="K45" s="298">
        <f t="shared" si="4"/>
        <v>523.60862962083229</v>
      </c>
      <c r="L45" s="298">
        <f t="shared" si="4"/>
        <v>538.93296661750162</v>
      </c>
      <c r="M45" s="298">
        <f t="shared" si="5"/>
        <v>553.46026840673244</v>
      </c>
      <c r="N45" s="298">
        <f t="shared" si="6"/>
        <v>566.37736578441593</v>
      </c>
    </row>
    <row r="46" spans="2:14" ht="13.15">
      <c r="B46" s="354" t="str">
        <f t="shared" si="3"/>
        <v>35-39</v>
      </c>
      <c r="C46" s="298">
        <f t="shared" si="3"/>
        <v>611.70794630156195</v>
      </c>
      <c r="D46" s="298">
        <f t="shared" si="4"/>
        <v>593.7814731616204</v>
      </c>
      <c r="E46" s="298">
        <f t="shared" si="4"/>
        <v>573.04076710872528</v>
      </c>
      <c r="F46" s="298">
        <f t="shared" si="4"/>
        <v>552.81504470070411</v>
      </c>
      <c r="G46" s="298">
        <f t="shared" si="4"/>
        <v>536.62127626510812</v>
      </c>
      <c r="H46" s="298">
        <f t="shared" si="4"/>
        <v>526.61241507647208</v>
      </c>
      <c r="I46" s="298">
        <f t="shared" si="4"/>
        <v>520.84866356777763</v>
      </c>
      <c r="J46" s="298">
        <f t="shared" si="4"/>
        <v>519.37026780008409</v>
      </c>
      <c r="K46" s="298">
        <f t="shared" si="4"/>
        <v>520.22482116940114</v>
      </c>
      <c r="L46" s="298">
        <f t="shared" si="4"/>
        <v>523.04320214814993</v>
      </c>
      <c r="M46" s="298">
        <f t="shared" si="5"/>
        <v>527.8625580667408</v>
      </c>
      <c r="N46" s="298">
        <f t="shared" si="6"/>
        <v>533.82075134625859</v>
      </c>
    </row>
    <row r="47" spans="2:14" ht="13.15">
      <c r="B47" s="354" t="str">
        <f t="shared" si="3"/>
        <v>40-44</v>
      </c>
      <c r="C47" s="298">
        <f t="shared" si="3"/>
        <v>500.18003339370784</v>
      </c>
      <c r="D47" s="298">
        <f t="shared" si="4"/>
        <v>507.65577218102578</v>
      </c>
      <c r="E47" s="298">
        <f t="shared" si="4"/>
        <v>511.01733120213146</v>
      </c>
      <c r="F47" s="298">
        <f t="shared" si="4"/>
        <v>511.03993876087105</v>
      </c>
      <c r="G47" s="298">
        <f t="shared" si="4"/>
        <v>509.80195258258772</v>
      </c>
      <c r="H47" s="298">
        <f t="shared" si="4"/>
        <v>509.06907409913919</v>
      </c>
      <c r="I47" s="298">
        <f t="shared" si="4"/>
        <v>507.64751033388427</v>
      </c>
      <c r="J47" s="298">
        <f t="shared" si="4"/>
        <v>506.31615833731695</v>
      </c>
      <c r="K47" s="298">
        <f t="shared" si="4"/>
        <v>504.35629201691779</v>
      </c>
      <c r="L47" s="298">
        <f t="shared" si="4"/>
        <v>502.40860039432135</v>
      </c>
      <c r="M47" s="298">
        <f t="shared" si="5"/>
        <v>501.37598987914367</v>
      </c>
      <c r="N47" s="298">
        <f t="shared" si="6"/>
        <v>501.22373786259243</v>
      </c>
    </row>
    <row r="48" spans="2:14" ht="13.15">
      <c r="B48" s="354" t="str">
        <f t="shared" si="3"/>
        <v>45-49</v>
      </c>
      <c r="C48" s="298">
        <f t="shared" si="3"/>
        <v>479.31411423064395</v>
      </c>
      <c r="D48" s="298">
        <f t="shared" si="4"/>
        <v>464.47730678084486</v>
      </c>
      <c r="E48" s="298">
        <f t="shared" si="4"/>
        <v>455.93837712796392</v>
      </c>
      <c r="F48" s="298">
        <f t="shared" si="4"/>
        <v>451.44405098027903</v>
      </c>
      <c r="G48" s="298">
        <f t="shared" si="4"/>
        <v>450.25226606041321</v>
      </c>
      <c r="H48" s="298">
        <f t="shared" si="4"/>
        <v>451.8583140147278</v>
      </c>
      <c r="I48" s="298">
        <f t="shared" si="4"/>
        <v>453.73689519724786</v>
      </c>
      <c r="J48" s="298">
        <f t="shared" si="4"/>
        <v>455.5310555833222</v>
      </c>
      <c r="K48" s="298">
        <f t="shared" si="4"/>
        <v>456.01271531413693</v>
      </c>
      <c r="L48" s="298">
        <f t="shared" si="4"/>
        <v>455.45179418344179</v>
      </c>
      <c r="M48" s="298">
        <f t="shared" si="5"/>
        <v>454.58666001338463</v>
      </c>
      <c r="N48" s="298">
        <f t="shared" si="6"/>
        <v>453.52196546602943</v>
      </c>
    </row>
    <row r="49" spans="1:14" ht="13.15">
      <c r="B49" s="354" t="str">
        <f t="shared" si="3"/>
        <v>50-54</v>
      </c>
      <c r="C49" s="298">
        <f t="shared" si="3"/>
        <v>360.19686700558441</v>
      </c>
      <c r="D49" s="298">
        <f t="shared" si="4"/>
        <v>357.24968119521549</v>
      </c>
      <c r="E49" s="298">
        <f t="shared" si="4"/>
        <v>353.25000545907903</v>
      </c>
      <c r="F49" s="298">
        <f t="shared" si="4"/>
        <v>349.73483018919273</v>
      </c>
      <c r="G49" s="298">
        <f t="shared" si="4"/>
        <v>347.97476515552273</v>
      </c>
      <c r="H49" s="298">
        <f t="shared" si="4"/>
        <v>348.50414931207621</v>
      </c>
      <c r="I49" s="298">
        <f t="shared" si="4"/>
        <v>349.78183462675202</v>
      </c>
      <c r="J49" s="298">
        <f t="shared" si="4"/>
        <v>351.52570675902626</v>
      </c>
      <c r="K49" s="298">
        <f t="shared" si="4"/>
        <v>352.6532091318162</v>
      </c>
      <c r="L49" s="298">
        <f t="shared" si="4"/>
        <v>353.13508733399539</v>
      </c>
      <c r="M49" s="298">
        <f t="shared" si="5"/>
        <v>353.30967136654624</v>
      </c>
      <c r="N49" s="298">
        <f t="shared" si="6"/>
        <v>353.1043678106281</v>
      </c>
    </row>
    <row r="50" spans="1:14" ht="13.15">
      <c r="B50" s="354" t="str">
        <f t="shared" si="3"/>
        <v>55-59</v>
      </c>
      <c r="C50" s="298">
        <f t="shared" si="3"/>
        <v>239.87656678492624</v>
      </c>
      <c r="D50" s="298">
        <f t="shared" si="4"/>
        <v>208.08251010103592</v>
      </c>
      <c r="E50" s="298">
        <f t="shared" si="4"/>
        <v>188.86750397566263</v>
      </c>
      <c r="F50" s="298">
        <f t="shared" si="4"/>
        <v>177.18222845030357</v>
      </c>
      <c r="G50" s="298">
        <f t="shared" si="4"/>
        <v>170.55363046701285</v>
      </c>
      <c r="H50" s="298">
        <f t="shared" si="4"/>
        <v>167.50061329272731</v>
      </c>
      <c r="I50" s="298">
        <f t="shared" si="4"/>
        <v>166.10978332856078</v>
      </c>
      <c r="J50" s="298">
        <f t="shared" si="4"/>
        <v>165.76465100721185</v>
      </c>
      <c r="K50" s="298">
        <f t="shared" si="4"/>
        <v>165.55333615481211</v>
      </c>
      <c r="L50" s="298">
        <f t="shared" si="4"/>
        <v>165.34722061023027</v>
      </c>
      <c r="M50" s="298">
        <f t="shared" si="5"/>
        <v>165.25334826854882</v>
      </c>
      <c r="N50" s="298">
        <f t="shared" si="6"/>
        <v>165.11628871915224</v>
      </c>
    </row>
    <row r="51" spans="1:14" ht="13.15">
      <c r="B51" s="354" t="str">
        <f t="shared" si="3"/>
        <v>60-64</v>
      </c>
      <c r="C51" s="298">
        <f t="shared" si="3"/>
        <v>83.294669207321121</v>
      </c>
      <c r="D51" s="298">
        <f t="shared" si="4"/>
        <v>79.936306807656337</v>
      </c>
      <c r="E51" s="298">
        <f t="shared" si="4"/>
        <v>74.192578770388607</v>
      </c>
      <c r="F51" s="298">
        <f t="shared" si="4"/>
        <v>68.902006030848028</v>
      </c>
      <c r="G51" s="298">
        <f t="shared" si="4"/>
        <v>65.065357010070358</v>
      </c>
      <c r="H51" s="298">
        <f t="shared" si="4"/>
        <v>62.78816388193389</v>
      </c>
      <c r="I51" s="298">
        <f t="shared" si="4"/>
        <v>61.375983319577216</v>
      </c>
      <c r="J51" s="298">
        <f t="shared" si="4"/>
        <v>60.602179434880362</v>
      </c>
      <c r="K51" s="298">
        <f t="shared" si="4"/>
        <v>60.014397774983152</v>
      </c>
      <c r="L51" s="298">
        <f t="shared" si="4"/>
        <v>59.551028488514241</v>
      </c>
      <c r="M51" s="298">
        <f t="shared" si="5"/>
        <v>59.258527077328445</v>
      </c>
      <c r="N51" s="298">
        <f t="shared" si="6"/>
        <v>59.038059011968379</v>
      </c>
    </row>
    <row r="52" spans="1:14" ht="13.15">
      <c r="B52" s="354" t="str">
        <f t="shared" si="3"/>
        <v>65 plus</v>
      </c>
      <c r="C52" s="298">
        <f t="shared" si="3"/>
        <v>28.312247180709424</v>
      </c>
      <c r="D52" s="298">
        <f t="shared" si="4"/>
        <v>28.313345847233801</v>
      </c>
      <c r="E52" s="298">
        <f t="shared" si="4"/>
        <v>27.988133171148167</v>
      </c>
      <c r="F52" s="298">
        <f t="shared" si="4"/>
        <v>27.187343856958901</v>
      </c>
      <c r="G52" s="298">
        <f t="shared" si="4"/>
        <v>26.219084480493773</v>
      </c>
      <c r="H52" s="298">
        <f t="shared" si="4"/>
        <v>25.368819414199915</v>
      </c>
      <c r="I52" s="298">
        <f t="shared" si="4"/>
        <v>24.644765003680384</v>
      </c>
      <c r="J52" s="298">
        <f t="shared" si="4"/>
        <v>24.088888969653944</v>
      </c>
      <c r="K52" s="298">
        <f t="shared" si="4"/>
        <v>23.621716576632885</v>
      </c>
      <c r="L52" s="298">
        <f t="shared" si="4"/>
        <v>23.232684886501929</v>
      </c>
      <c r="M52" s="298">
        <f t="shared" si="5"/>
        <v>22.937560176788086</v>
      </c>
      <c r="N52" s="298">
        <f t="shared" si="6"/>
        <v>22.709095232140164</v>
      </c>
    </row>
    <row r="53" spans="1:14" ht="13.15">
      <c r="B53" s="354" t="str">
        <f t="shared" si="3"/>
        <v>Total</v>
      </c>
      <c r="C53" s="298">
        <f t="shared" si="3"/>
        <v>3348.9225231387168</v>
      </c>
      <c r="D53" s="298">
        <f t="shared" si="4"/>
        <v>3279.0748777043314</v>
      </c>
      <c r="E53" s="298">
        <f t="shared" si="4"/>
        <v>3232.8152779764796</v>
      </c>
      <c r="F53" s="298">
        <f t="shared" si="4"/>
        <v>3211.0363261752632</v>
      </c>
      <c r="G53" s="298">
        <f t="shared" si="4"/>
        <v>3225.0009220216057</v>
      </c>
      <c r="H53" s="298">
        <f t="shared" si="4"/>
        <v>3278.552930812607</v>
      </c>
      <c r="I53" s="298">
        <f t="shared" si="4"/>
        <v>3340.0902769279655</v>
      </c>
      <c r="J53" s="298">
        <f t="shared" si="4"/>
        <v>3406.3223259944098</v>
      </c>
      <c r="K53" s="298">
        <f t="shared" si="4"/>
        <v>3458.3004411289876</v>
      </c>
      <c r="L53" s="298">
        <f t="shared" si="4"/>
        <v>3497.9716484243077</v>
      </c>
      <c r="M53" s="298">
        <f t="shared" si="5"/>
        <v>3533.201394178217</v>
      </c>
      <c r="N53" s="298">
        <f t="shared" si="6"/>
        <v>3562.2938085820297</v>
      </c>
    </row>
    <row r="54" spans="1:14">
      <c r="A54" s="300">
        <f>SUM(C54:N54)</f>
        <v>0</v>
      </c>
      <c r="C54" s="300">
        <f>SUM(C43:C52)-C53</f>
        <v>0</v>
      </c>
      <c r="D54" s="300">
        <f t="shared" ref="D54:N54" si="7">SUM(D43:D52)-D53</f>
        <v>0</v>
      </c>
      <c r="E54" s="300">
        <f t="shared" si="7"/>
        <v>0</v>
      </c>
      <c r="F54" s="300">
        <f t="shared" si="7"/>
        <v>0</v>
      </c>
      <c r="G54" s="300">
        <f t="shared" si="7"/>
        <v>0</v>
      </c>
      <c r="H54" s="300">
        <f t="shared" si="7"/>
        <v>0</v>
      </c>
      <c r="I54" s="300">
        <f t="shared" si="7"/>
        <v>0</v>
      </c>
      <c r="J54" s="300">
        <f t="shared" si="7"/>
        <v>0</v>
      </c>
      <c r="K54" s="300">
        <f t="shared" si="7"/>
        <v>0</v>
      </c>
      <c r="L54" s="300">
        <f t="shared" si="7"/>
        <v>0</v>
      </c>
      <c r="M54" s="300">
        <f t="shared" si="7"/>
        <v>0</v>
      </c>
      <c r="N54" s="300">
        <f t="shared" si="7"/>
        <v>0</v>
      </c>
    </row>
    <row r="56" spans="1:14" ht="13.15">
      <c r="B56" s="332" t="s">
        <v>47</v>
      </c>
      <c r="H56" s="316"/>
    </row>
    <row r="57" spans="1:14">
      <c r="H57" s="316"/>
    </row>
    <row r="58" spans="1:14" ht="13.15">
      <c r="B58" s="329" t="str">
        <f t="shared" ref="B58:B69" si="8">B42</f>
        <v>Age group</v>
      </c>
      <c r="C58" s="329" t="str">
        <f t="shared" ref="C58:N58" si="9">C42</f>
        <v>2018/19</v>
      </c>
      <c r="D58" s="329" t="str">
        <f t="shared" si="9"/>
        <v>2019/20</v>
      </c>
      <c r="E58" s="329" t="str">
        <f t="shared" si="9"/>
        <v>2020/21</v>
      </c>
      <c r="F58" s="329" t="str">
        <f t="shared" si="9"/>
        <v>2021/22</v>
      </c>
      <c r="G58" s="329" t="str">
        <f t="shared" si="9"/>
        <v>2022/23</v>
      </c>
      <c r="H58" s="329" t="str">
        <f t="shared" si="9"/>
        <v>2023/24</v>
      </c>
      <c r="I58" s="329" t="str">
        <f t="shared" si="9"/>
        <v>2024/25</v>
      </c>
      <c r="J58" s="329" t="str">
        <f t="shared" si="9"/>
        <v>2025/26</v>
      </c>
      <c r="K58" s="329" t="str">
        <f t="shared" si="9"/>
        <v>2026/27</v>
      </c>
      <c r="L58" s="329" t="str">
        <f t="shared" si="9"/>
        <v>2027/28</v>
      </c>
      <c r="M58" s="329" t="str">
        <f t="shared" si="9"/>
        <v>2028/29</v>
      </c>
      <c r="N58" s="329" t="str">
        <f t="shared" si="9"/>
        <v>2029/30</v>
      </c>
    </row>
    <row r="59" spans="1:14" ht="13.15">
      <c r="B59" s="329" t="str">
        <f t="shared" si="8"/>
        <v>20-24</v>
      </c>
      <c r="C59" s="298">
        <f t="shared" ref="C59:C69" si="10">D21</f>
        <v>265.76670726959247</v>
      </c>
      <c r="D59" s="298">
        <f>C356</f>
        <v>335.41622327480002</v>
      </c>
      <c r="E59" s="298">
        <f t="shared" ref="E59:L59" si="11">D356</f>
        <v>390.40669641083889</v>
      </c>
      <c r="F59" s="298">
        <f t="shared" si="11"/>
        <v>436.45149755460295</v>
      </c>
      <c r="G59" s="298">
        <f t="shared" si="11"/>
        <v>484.88173958681216</v>
      </c>
      <c r="H59" s="298">
        <f t="shared" si="11"/>
        <v>539.02244798855031</v>
      </c>
      <c r="I59" s="298">
        <f t="shared" si="11"/>
        <v>583.24257668377402</v>
      </c>
      <c r="J59" s="298">
        <f t="shared" si="11"/>
        <v>619.31613290919279</v>
      </c>
      <c r="K59" s="298">
        <f t="shared" si="11"/>
        <v>640.2694061479973</v>
      </c>
      <c r="L59" s="298">
        <f t="shared" si="11"/>
        <v>650.88337494368955</v>
      </c>
      <c r="M59" s="298">
        <f>L356</f>
        <v>657.64651383929765</v>
      </c>
      <c r="N59" s="298">
        <f>M356</f>
        <v>660.63494023707926</v>
      </c>
    </row>
    <row r="60" spans="1:14" ht="13.15">
      <c r="B60" s="329" t="str">
        <f t="shared" si="8"/>
        <v>25-29</v>
      </c>
      <c r="C60" s="298">
        <f t="shared" si="10"/>
        <v>960.96933158904892</v>
      </c>
      <c r="D60" s="298">
        <f t="shared" ref="D60:K69" si="12">C357</f>
        <v>897.79778026847225</v>
      </c>
      <c r="E60" s="298">
        <f t="shared" si="12"/>
        <v>870.67094292548461</v>
      </c>
      <c r="F60" s="298">
        <f t="shared" si="12"/>
        <v>867.09623349779531</v>
      </c>
      <c r="G60" s="298">
        <f t="shared" si="12"/>
        <v>889.34926395513889</v>
      </c>
      <c r="H60" s="298">
        <f t="shared" si="12"/>
        <v>935.07938424961344</v>
      </c>
      <c r="I60" s="298">
        <f t="shared" si="12"/>
        <v>984.22393592398066</v>
      </c>
      <c r="J60" s="298">
        <f t="shared" si="12"/>
        <v>1032.8177086632534</v>
      </c>
      <c r="K60" s="298">
        <f t="shared" si="12"/>
        <v>1069.7477327914644</v>
      </c>
      <c r="L60" s="298">
        <f t="shared" ref="L60:L69" si="13">K357</f>
        <v>1095.8480876973488</v>
      </c>
      <c r="M60" s="298">
        <f t="shared" ref="M60:M69" si="14">L357</f>
        <v>1115.8441167891103</v>
      </c>
      <c r="N60" s="298">
        <f t="shared" ref="N60:N69" si="15">M357</f>
        <v>1129.6327865649343</v>
      </c>
    </row>
    <row r="61" spans="1:14" ht="13.15">
      <c r="B61" s="329" t="str">
        <f t="shared" si="8"/>
        <v>30-34</v>
      </c>
      <c r="C61" s="298">
        <f t="shared" si="10"/>
        <v>1304.6334703126408</v>
      </c>
      <c r="D61" s="298">
        <f t="shared" si="12"/>
        <v>1208.2183795539838</v>
      </c>
      <c r="E61" s="298">
        <f t="shared" si="12"/>
        <v>1128.8888626496916</v>
      </c>
      <c r="F61" s="298">
        <f t="shared" si="12"/>
        <v>1066.6921203927654</v>
      </c>
      <c r="G61" s="298">
        <f t="shared" si="12"/>
        <v>1028.3707614346563</v>
      </c>
      <c r="H61" s="298">
        <f t="shared" si="12"/>
        <v>1014.7115899954566</v>
      </c>
      <c r="I61" s="298">
        <f t="shared" si="12"/>
        <v>1016.2344482745908</v>
      </c>
      <c r="J61" s="298">
        <f t="shared" si="12"/>
        <v>1028.86978487088</v>
      </c>
      <c r="K61" s="298">
        <f t="shared" si="12"/>
        <v>1044.7225512686803</v>
      </c>
      <c r="L61" s="298">
        <f t="shared" si="13"/>
        <v>1060.9428627722061</v>
      </c>
      <c r="M61" s="298">
        <f t="shared" si="14"/>
        <v>1077.1992171352183</v>
      </c>
      <c r="N61" s="298">
        <f t="shared" si="15"/>
        <v>1091.8217898537628</v>
      </c>
    </row>
    <row r="62" spans="1:14" ht="13.15">
      <c r="B62" s="329" t="str">
        <f t="shared" si="8"/>
        <v>35-39</v>
      </c>
      <c r="C62" s="298">
        <f t="shared" si="10"/>
        <v>1186.4692650699633</v>
      </c>
      <c r="D62" s="298">
        <f t="shared" si="12"/>
        <v>1169.44567057165</v>
      </c>
      <c r="E62" s="298">
        <f t="shared" si="12"/>
        <v>1141.3908980394706</v>
      </c>
      <c r="F62" s="298">
        <f t="shared" si="12"/>
        <v>1105.9628793613688</v>
      </c>
      <c r="G62" s="298">
        <f t="shared" si="12"/>
        <v>1074.2387901248078</v>
      </c>
      <c r="H62" s="298">
        <f t="shared" si="12"/>
        <v>1051.6281601001081</v>
      </c>
      <c r="I62" s="298">
        <f t="shared" si="12"/>
        <v>1034.9015671490599</v>
      </c>
      <c r="J62" s="298">
        <f t="shared" si="12"/>
        <v>1024.8232341532384</v>
      </c>
      <c r="K62" s="298">
        <f t="shared" si="12"/>
        <v>1018.0707929158986</v>
      </c>
      <c r="L62" s="298">
        <f t="shared" si="13"/>
        <v>1014.4563092834301</v>
      </c>
      <c r="M62" s="298">
        <f t="shared" si="14"/>
        <v>1014.5132614138701</v>
      </c>
      <c r="N62" s="298">
        <f t="shared" si="15"/>
        <v>1016.8608123550274</v>
      </c>
    </row>
    <row r="63" spans="1:14" ht="13.15">
      <c r="B63" s="329" t="str">
        <f t="shared" si="8"/>
        <v>40-44</v>
      </c>
      <c r="C63" s="298">
        <f t="shared" si="10"/>
        <v>929.98796683123817</v>
      </c>
      <c r="D63" s="298">
        <f t="shared" si="12"/>
        <v>948.67790609078395</v>
      </c>
      <c r="E63" s="298">
        <f t="shared" si="12"/>
        <v>961.13494043660808</v>
      </c>
      <c r="F63" s="298">
        <f t="shared" si="12"/>
        <v>964.81495487178586</v>
      </c>
      <c r="G63" s="298">
        <f t="shared" si="12"/>
        <v>965.71193040819071</v>
      </c>
      <c r="H63" s="298">
        <f t="shared" si="12"/>
        <v>966.96502211874736</v>
      </c>
      <c r="I63" s="298">
        <f t="shared" si="12"/>
        <v>965.70773054136521</v>
      </c>
      <c r="J63" s="298">
        <f t="shared" si="12"/>
        <v>963.31543853153403</v>
      </c>
      <c r="K63" s="298">
        <f t="shared" si="12"/>
        <v>958.31608287124573</v>
      </c>
      <c r="L63" s="298">
        <f t="shared" si="13"/>
        <v>952.10843283244765</v>
      </c>
      <c r="M63" s="298">
        <f t="shared" si="14"/>
        <v>946.67894672478042</v>
      </c>
      <c r="N63" s="298">
        <f t="shared" si="15"/>
        <v>942.15112390445859</v>
      </c>
    </row>
    <row r="64" spans="1:14" ht="13.15">
      <c r="B64" s="329" t="str">
        <f t="shared" si="8"/>
        <v>45-49</v>
      </c>
      <c r="C64" s="298">
        <f t="shared" si="10"/>
        <v>796.07606788806856</v>
      </c>
      <c r="D64" s="298">
        <f t="shared" si="12"/>
        <v>791.0709194899888</v>
      </c>
      <c r="E64" s="298">
        <f t="shared" si="12"/>
        <v>792.39855121709923</v>
      </c>
      <c r="F64" s="298">
        <f t="shared" si="12"/>
        <v>795.2920838969128</v>
      </c>
      <c r="G64" s="298">
        <f t="shared" si="12"/>
        <v>802.03883467122614</v>
      </c>
      <c r="H64" s="298">
        <f t="shared" si="12"/>
        <v>812.55362464238249</v>
      </c>
      <c r="I64" s="298">
        <f t="shared" si="12"/>
        <v>822.09857920962065</v>
      </c>
      <c r="J64" s="298">
        <f t="shared" si="12"/>
        <v>830.16388182078617</v>
      </c>
      <c r="K64" s="298">
        <f t="shared" si="12"/>
        <v>834.40182814032664</v>
      </c>
      <c r="L64" s="298">
        <f t="shared" si="13"/>
        <v>835.46049588246512</v>
      </c>
      <c r="M64" s="298">
        <f t="shared" si="14"/>
        <v>834.91290064827842</v>
      </c>
      <c r="N64" s="298">
        <f t="shared" si="15"/>
        <v>833.04930053609348</v>
      </c>
    </row>
    <row r="65" spans="1:14" ht="13.15">
      <c r="B65" s="329" t="str">
        <f t="shared" si="8"/>
        <v>50-54</v>
      </c>
      <c r="C65" s="298">
        <f t="shared" si="10"/>
        <v>644.16637612545674</v>
      </c>
      <c r="D65" s="298">
        <f t="shared" si="12"/>
        <v>624.77708725897412</v>
      </c>
      <c r="E65" s="298">
        <f t="shared" si="12"/>
        <v>611.36400588088077</v>
      </c>
      <c r="F65" s="298">
        <f t="shared" si="12"/>
        <v>601.60008745972664</v>
      </c>
      <c r="G65" s="298">
        <f t="shared" si="12"/>
        <v>598.13108079871915</v>
      </c>
      <c r="H65" s="298">
        <f t="shared" si="12"/>
        <v>600.8930971115858</v>
      </c>
      <c r="I65" s="298">
        <f t="shared" si="12"/>
        <v>605.91330285339995</v>
      </c>
      <c r="J65" s="298">
        <f t="shared" si="12"/>
        <v>612.11580917915057</v>
      </c>
      <c r="K65" s="298">
        <f t="shared" si="12"/>
        <v>617.01292435549863</v>
      </c>
      <c r="L65" s="298">
        <f t="shared" si="13"/>
        <v>620.37770971675809</v>
      </c>
      <c r="M65" s="298">
        <f t="shared" si="14"/>
        <v>622.78931318642583</v>
      </c>
      <c r="N65" s="298">
        <f t="shared" si="15"/>
        <v>624.03544352603637</v>
      </c>
    </row>
    <row r="66" spans="1:14" ht="13.15">
      <c r="B66" s="329" t="str">
        <f t="shared" si="8"/>
        <v>55-59</v>
      </c>
      <c r="C66" s="298">
        <f t="shared" si="10"/>
        <v>441.22243625695097</v>
      </c>
      <c r="D66" s="298">
        <f t="shared" si="12"/>
        <v>386.18968754512582</v>
      </c>
      <c r="E66" s="298">
        <f t="shared" si="12"/>
        <v>350.27658214983455</v>
      </c>
      <c r="F66" s="298">
        <f t="shared" si="12"/>
        <v>326.47088507075586</v>
      </c>
      <c r="G66" s="298">
        <f t="shared" si="12"/>
        <v>312.31310952730513</v>
      </c>
      <c r="H66" s="298">
        <f t="shared" si="12"/>
        <v>305.59550697334566</v>
      </c>
      <c r="I66" s="298">
        <f t="shared" si="12"/>
        <v>302.6704074893924</v>
      </c>
      <c r="J66" s="298">
        <f t="shared" si="12"/>
        <v>302.25867384966523</v>
      </c>
      <c r="K66" s="298">
        <f t="shared" si="12"/>
        <v>302.4182630849906</v>
      </c>
      <c r="L66" s="298">
        <f t="shared" si="13"/>
        <v>302.76221520195213</v>
      </c>
      <c r="M66" s="298">
        <f t="shared" si="14"/>
        <v>303.39995914133317</v>
      </c>
      <c r="N66" s="298">
        <f t="shared" si="15"/>
        <v>303.94182200307318</v>
      </c>
    </row>
    <row r="67" spans="1:14" ht="13.15">
      <c r="B67" s="329" t="str">
        <f t="shared" si="8"/>
        <v>60-64</v>
      </c>
      <c r="C67" s="298">
        <f t="shared" si="10"/>
        <v>166.43033141023645</v>
      </c>
      <c r="D67" s="298">
        <f t="shared" si="12"/>
        <v>152.3545592013823</v>
      </c>
      <c r="E67" s="298">
        <f t="shared" si="12"/>
        <v>138.29951158066115</v>
      </c>
      <c r="F67" s="298">
        <f t="shared" si="12"/>
        <v>126.54245914833818</v>
      </c>
      <c r="G67" s="298">
        <f t="shared" si="12"/>
        <v>118.35024596737841</v>
      </c>
      <c r="H67" s="298">
        <f t="shared" si="12"/>
        <v>113.53480360627294</v>
      </c>
      <c r="I67" s="298">
        <f t="shared" si="12"/>
        <v>110.56353394734546</v>
      </c>
      <c r="J67" s="298">
        <f t="shared" si="12"/>
        <v>108.96059102251272</v>
      </c>
      <c r="K67" s="298">
        <f t="shared" si="12"/>
        <v>107.80962498195312</v>
      </c>
      <c r="L67" s="298">
        <f t="shared" si="13"/>
        <v>106.98327276987773</v>
      </c>
      <c r="M67" s="298">
        <f t="shared" si="14"/>
        <v>106.55841220392131</v>
      </c>
      <c r="N67" s="298">
        <f t="shared" si="15"/>
        <v>106.31284799849664</v>
      </c>
    </row>
    <row r="68" spans="1:14" ht="13.15">
      <c r="B68" s="329" t="str">
        <f t="shared" si="8"/>
        <v>65 plus</v>
      </c>
      <c r="C68" s="298">
        <f t="shared" si="10"/>
        <v>31.150372202745146</v>
      </c>
      <c r="D68" s="298">
        <f t="shared" si="12"/>
        <v>44.573262365340234</v>
      </c>
      <c r="E68" s="298">
        <f t="shared" si="12"/>
        <v>51.561207248362848</v>
      </c>
      <c r="F68" s="298">
        <f t="shared" si="12"/>
        <v>54.219101797643241</v>
      </c>
      <c r="G68" s="298">
        <f t="shared" si="12"/>
        <v>54.690177246149553</v>
      </c>
      <c r="H68" s="298">
        <f t="shared" si="12"/>
        <v>54.317318451817535</v>
      </c>
      <c r="I68" s="298">
        <f t="shared" si="12"/>
        <v>53.571932233323295</v>
      </c>
      <c r="J68" s="298">
        <f t="shared" si="12"/>
        <v>52.801950277325091</v>
      </c>
      <c r="K68" s="298">
        <f t="shared" si="12"/>
        <v>52.014883792132423</v>
      </c>
      <c r="L68" s="298">
        <f t="shared" si="13"/>
        <v>51.280584936630078</v>
      </c>
      <c r="M68" s="298">
        <f t="shared" si="14"/>
        <v>50.686897167725206</v>
      </c>
      <c r="N68" s="298">
        <f t="shared" si="15"/>
        <v>50.215546773687848</v>
      </c>
    </row>
    <row r="69" spans="1:14" ht="13.15">
      <c r="B69" s="329" t="str">
        <f t="shared" si="8"/>
        <v>Total</v>
      </c>
      <c r="C69" s="298">
        <f t="shared" si="10"/>
        <v>6726.8723249559425</v>
      </c>
      <c r="D69" s="298">
        <f t="shared" si="12"/>
        <v>6558.5214756205023</v>
      </c>
      <c r="E69" s="298">
        <f t="shared" si="12"/>
        <v>6436.3921985389325</v>
      </c>
      <c r="F69" s="298">
        <f t="shared" si="12"/>
        <v>6345.1423030516944</v>
      </c>
      <c r="G69" s="298">
        <f t="shared" si="12"/>
        <v>6328.0759337203835</v>
      </c>
      <c r="H69" s="298">
        <f t="shared" si="12"/>
        <v>6394.3009552378808</v>
      </c>
      <c r="I69" s="298">
        <f t="shared" si="12"/>
        <v>6479.128014305852</v>
      </c>
      <c r="J69" s="298">
        <f t="shared" si="12"/>
        <v>6575.4432052775383</v>
      </c>
      <c r="K69" s="298">
        <f t="shared" si="12"/>
        <v>6644.7840903501874</v>
      </c>
      <c r="L69" s="298">
        <f t="shared" si="13"/>
        <v>6691.1033460368053</v>
      </c>
      <c r="M69" s="298">
        <f t="shared" si="14"/>
        <v>6730.2295382499597</v>
      </c>
      <c r="N69" s="298">
        <f t="shared" si="15"/>
        <v>6758.6564137526484</v>
      </c>
    </row>
    <row r="70" spans="1:14">
      <c r="A70" s="300">
        <f>SUM(C70:N70)</f>
        <v>0</v>
      </c>
      <c r="C70" s="300">
        <f>SUM(C59:C68)-C69</f>
        <v>0</v>
      </c>
      <c r="D70" s="300">
        <f t="shared" ref="D70:N70" si="16">SUM(D59:D68)-D69</f>
        <v>0</v>
      </c>
      <c r="E70" s="300">
        <f t="shared" si="16"/>
        <v>0</v>
      </c>
      <c r="F70" s="300">
        <f t="shared" si="16"/>
        <v>0</v>
      </c>
      <c r="G70" s="300">
        <f t="shared" si="16"/>
        <v>0</v>
      </c>
      <c r="H70" s="300">
        <f t="shared" si="16"/>
        <v>0</v>
      </c>
      <c r="I70" s="300">
        <f t="shared" si="16"/>
        <v>0</v>
      </c>
      <c r="J70" s="300">
        <f t="shared" si="16"/>
        <v>0</v>
      </c>
      <c r="K70" s="300">
        <f t="shared" si="16"/>
        <v>0</v>
      </c>
      <c r="L70" s="300">
        <f t="shared" si="16"/>
        <v>0</v>
      </c>
      <c r="M70" s="300">
        <f t="shared" si="16"/>
        <v>0</v>
      </c>
      <c r="N70" s="300">
        <f t="shared" si="16"/>
        <v>0</v>
      </c>
    </row>
    <row r="72" spans="1:14" ht="15">
      <c r="B72" s="331" t="s">
        <v>162</v>
      </c>
      <c r="H72" s="316"/>
    </row>
    <row r="73" spans="1:14">
      <c r="H73" s="316"/>
    </row>
    <row r="74" spans="1:14" ht="13.15">
      <c r="B74" s="332" t="s">
        <v>46</v>
      </c>
      <c r="C74" s="254" t="s">
        <v>449</v>
      </c>
      <c r="H74" s="316"/>
    </row>
    <row r="75" spans="1:14">
      <c r="H75" s="316"/>
    </row>
    <row r="76" spans="1:14" ht="13.15">
      <c r="B76" s="329" t="str">
        <f t="shared" ref="B76:B87" si="17">B42</f>
        <v>Age group</v>
      </c>
      <c r="C76" s="329" t="str">
        <f t="shared" ref="C76:N76" si="18">C42</f>
        <v>2018/19</v>
      </c>
      <c r="D76" s="329" t="str">
        <f t="shared" si="18"/>
        <v>2019/20</v>
      </c>
      <c r="E76" s="329" t="str">
        <f t="shared" si="18"/>
        <v>2020/21</v>
      </c>
      <c r="F76" s="329" t="str">
        <f t="shared" si="18"/>
        <v>2021/22</v>
      </c>
      <c r="G76" s="329" t="str">
        <f t="shared" si="18"/>
        <v>2022/23</v>
      </c>
      <c r="H76" s="329" t="str">
        <f t="shared" si="18"/>
        <v>2023/24</v>
      </c>
      <c r="I76" s="329" t="str">
        <f t="shared" si="18"/>
        <v>2024/25</v>
      </c>
      <c r="J76" s="329" t="str">
        <f t="shared" si="18"/>
        <v>2025/26</v>
      </c>
      <c r="K76" s="329" t="str">
        <f t="shared" si="18"/>
        <v>2026/27</v>
      </c>
      <c r="L76" s="329" t="str">
        <f t="shared" si="18"/>
        <v>2027/28</v>
      </c>
      <c r="M76" s="329" t="str">
        <f t="shared" si="18"/>
        <v>2028/29</v>
      </c>
      <c r="N76" s="329" t="str">
        <f t="shared" si="18"/>
        <v>2029/30</v>
      </c>
    </row>
    <row r="77" spans="1:14" ht="13.15">
      <c r="B77" s="329" t="str">
        <f t="shared" si="17"/>
        <v>20-24</v>
      </c>
      <c r="C77" s="444">
        <f>C43-(0.2*C43)</f>
        <v>73.466436264557672</v>
      </c>
      <c r="D77" s="444">
        <f>D43-(0.2*D43)</f>
        <v>111.19588232025944</v>
      </c>
      <c r="E77" s="444">
        <f t="shared" ref="E77:N77" si="19">E43-(0.2*E43)</f>
        <v>140.47314008612042</v>
      </c>
      <c r="F77" s="444">
        <f t="shared" si="19"/>
        <v>164.79728940685868</v>
      </c>
      <c r="G77" s="444">
        <f t="shared" si="19"/>
        <v>188.63025195323564</v>
      </c>
      <c r="H77" s="444">
        <f t="shared" si="19"/>
        <v>213.6565170662324</v>
      </c>
      <c r="I77" s="444">
        <f t="shared" si="19"/>
        <v>233.98531732705243</v>
      </c>
      <c r="J77" s="444">
        <f t="shared" si="19"/>
        <v>250.4918878788877</v>
      </c>
      <c r="K77" s="444">
        <f t="shared" si="19"/>
        <v>260.527240155588</v>
      </c>
      <c r="L77" s="444">
        <f t="shared" si="19"/>
        <v>266.05588262150951</v>
      </c>
      <c r="M77" s="444">
        <f t="shared" si="19"/>
        <v>269.72662863989478</v>
      </c>
      <c r="N77" s="444">
        <f t="shared" si="19"/>
        <v>271.64513631923955</v>
      </c>
    </row>
    <row r="78" spans="1:14" ht="13.15">
      <c r="B78" s="329" t="str">
        <f t="shared" si="17"/>
        <v>25-29</v>
      </c>
      <c r="C78" s="444">
        <f t="shared" ref="C78:C85" si="20">C44+(0.2*C43)-(0.2*C44)</f>
        <v>307.33053819483871</v>
      </c>
      <c r="D78" s="444">
        <f t="shared" ref="D78:N78" si="21">D44+(0.2*D43)-(0.2*D44)</f>
        <v>311.39099748188147</v>
      </c>
      <c r="E78" s="444">
        <f t="shared" si="21"/>
        <v>324.17847148503017</v>
      </c>
      <c r="F78" s="444">
        <f t="shared" si="21"/>
        <v>343.07888803381229</v>
      </c>
      <c r="G78" s="444">
        <f t="shared" si="21"/>
        <v>369.42563568456478</v>
      </c>
      <c r="H78" s="444">
        <f t="shared" si="21"/>
        <v>403.09876562377747</v>
      </c>
      <c r="I78" s="444">
        <f t="shared" si="21"/>
        <v>435.11060754466001</v>
      </c>
      <c r="J78" s="444">
        <f t="shared" si="21"/>
        <v>464.47712640800506</v>
      </c>
      <c r="K78" s="444">
        <f t="shared" si="21"/>
        <v>486.40882857887277</v>
      </c>
      <c r="L78" s="444">
        <f t="shared" si="21"/>
        <v>501.95333904318932</v>
      </c>
      <c r="M78" s="444">
        <f t="shared" si="21"/>
        <v>513.83047725848201</v>
      </c>
      <c r="N78" s="444">
        <f t="shared" si="21"/>
        <v>522.17188963964588</v>
      </c>
    </row>
    <row r="79" spans="1:14" ht="13.15">
      <c r="B79" s="329" t="str">
        <f t="shared" si="17"/>
        <v>30-34</v>
      </c>
      <c r="C79" s="444">
        <f t="shared" si="20"/>
        <v>546.64268011632703</v>
      </c>
      <c r="D79" s="444">
        <f t="shared" ref="D79:N79" si="22">D45+(0.2*D44)-(0.2*D45)</f>
        <v>507.77288280713674</v>
      </c>
      <c r="E79" s="444">
        <f t="shared" si="22"/>
        <v>481.54818499535884</v>
      </c>
      <c r="F79" s="444">
        <f t="shared" si="22"/>
        <v>466.97774289645298</v>
      </c>
      <c r="G79" s="444">
        <f t="shared" si="22"/>
        <v>464.47876552489072</v>
      </c>
      <c r="H79" s="444">
        <f t="shared" si="22"/>
        <v>473.56111104291722</v>
      </c>
      <c r="I79" s="444">
        <f t="shared" si="22"/>
        <v>488.30984725366261</v>
      </c>
      <c r="J79" s="444">
        <f t="shared" si="22"/>
        <v>506.61623077473132</v>
      </c>
      <c r="K79" s="444">
        <f t="shared" si="22"/>
        <v>524.20615833165982</v>
      </c>
      <c r="L79" s="444">
        <f t="shared" si="22"/>
        <v>540.00621539095425</v>
      </c>
      <c r="M79" s="444">
        <f t="shared" si="22"/>
        <v>554.36791975001302</v>
      </c>
      <c r="N79" s="444">
        <f t="shared" si="22"/>
        <v>566.66704401749178</v>
      </c>
    </row>
    <row r="80" spans="1:14" ht="13.15">
      <c r="B80" s="329" t="str">
        <f t="shared" si="17"/>
        <v>35-39</v>
      </c>
      <c r="C80" s="444">
        <f t="shared" si="20"/>
        <v>607.96678149978754</v>
      </c>
      <c r="D80" s="444">
        <f t="shared" ref="D80:N80" si="23">D46+(0.2*D45)-(0.2*D46)</f>
        <v>584.24389754971696</v>
      </c>
      <c r="E80" s="444">
        <f t="shared" si="23"/>
        <v>560.7533982818511</v>
      </c>
      <c r="F80" s="444">
        <f t="shared" si="23"/>
        <v>540.12899862954532</v>
      </c>
      <c r="G80" s="444">
        <f t="shared" si="23"/>
        <v>525.27495784979317</v>
      </c>
      <c r="H80" s="444">
        <f t="shared" si="23"/>
        <v>517.82492004958078</v>
      </c>
      <c r="I80" s="444">
        <f t="shared" si="23"/>
        <v>515.2180002793317</v>
      </c>
      <c r="J80" s="444">
        <f t="shared" si="23"/>
        <v>517.03438728135745</v>
      </c>
      <c r="K80" s="444">
        <f t="shared" si="23"/>
        <v>520.90158285968732</v>
      </c>
      <c r="L80" s="444">
        <f t="shared" si="23"/>
        <v>526.22115504202031</v>
      </c>
      <c r="M80" s="444">
        <f t="shared" si="23"/>
        <v>532.98210013473908</v>
      </c>
      <c r="N80" s="444">
        <f t="shared" si="23"/>
        <v>540.33207423389013</v>
      </c>
    </row>
    <row r="81" spans="1:15" ht="13.15">
      <c r="B81" s="329" t="str">
        <f t="shared" si="17"/>
        <v>40-44</v>
      </c>
      <c r="C81" s="444">
        <f t="shared" si="20"/>
        <v>522.48561597527862</v>
      </c>
      <c r="D81" s="444">
        <f t="shared" ref="D81:N81" si="24">D47+(0.2*D46)-(0.2*D47)</f>
        <v>524.88091237714468</v>
      </c>
      <c r="E81" s="444">
        <f t="shared" si="24"/>
        <v>523.42201838345022</v>
      </c>
      <c r="F81" s="444">
        <f t="shared" si="24"/>
        <v>519.39495994883771</v>
      </c>
      <c r="G81" s="444">
        <f t="shared" si="24"/>
        <v>515.16581731909173</v>
      </c>
      <c r="H81" s="444">
        <f t="shared" si="24"/>
        <v>512.57774229460574</v>
      </c>
      <c r="I81" s="444">
        <f t="shared" si="24"/>
        <v>510.28774098066293</v>
      </c>
      <c r="J81" s="444">
        <f t="shared" si="24"/>
        <v>508.92698022987031</v>
      </c>
      <c r="K81" s="444">
        <f t="shared" si="24"/>
        <v>507.52999784741451</v>
      </c>
      <c r="L81" s="444">
        <f t="shared" si="24"/>
        <v>506.53552074508713</v>
      </c>
      <c r="M81" s="444">
        <f t="shared" si="24"/>
        <v>506.67330351666305</v>
      </c>
      <c r="N81" s="444">
        <f t="shared" si="24"/>
        <v>507.74314055932564</v>
      </c>
    </row>
    <row r="82" spans="1:15" ht="13.15">
      <c r="B82" s="329" t="str">
        <f t="shared" si="17"/>
        <v>45-49</v>
      </c>
      <c r="C82" s="444">
        <f t="shared" si="20"/>
        <v>483.48729806325673</v>
      </c>
      <c r="D82" s="444">
        <f t="shared" ref="D82:N82" si="25">D48+(0.2*D47)-(0.2*D48)</f>
        <v>473.11299986088102</v>
      </c>
      <c r="E82" s="444">
        <f t="shared" si="25"/>
        <v>466.95416794279748</v>
      </c>
      <c r="F82" s="444">
        <f t="shared" si="25"/>
        <v>463.3632285363974</v>
      </c>
      <c r="G82" s="444">
        <f t="shared" si="25"/>
        <v>462.1622033648481</v>
      </c>
      <c r="H82" s="444">
        <f t="shared" si="25"/>
        <v>463.30046603161009</v>
      </c>
      <c r="I82" s="444">
        <f t="shared" si="25"/>
        <v>464.51901822457512</v>
      </c>
      <c r="J82" s="444">
        <f t="shared" si="25"/>
        <v>465.68807613412116</v>
      </c>
      <c r="K82" s="444">
        <f t="shared" si="25"/>
        <v>465.68143065469309</v>
      </c>
      <c r="L82" s="444">
        <f t="shared" si="25"/>
        <v>464.84315542561768</v>
      </c>
      <c r="M82" s="444">
        <f t="shared" si="25"/>
        <v>463.94452598653646</v>
      </c>
      <c r="N82" s="444">
        <f t="shared" si="25"/>
        <v>463.06231994534198</v>
      </c>
    </row>
    <row r="83" spans="1:15" ht="13.15">
      <c r="B83" s="329" t="str">
        <f t="shared" si="17"/>
        <v>50-54</v>
      </c>
      <c r="C83" s="444">
        <f t="shared" si="20"/>
        <v>384.02031645059628</v>
      </c>
      <c r="D83" s="444">
        <f t="shared" ref="D83:N83" si="26">D49+(0.2*D48)-(0.2*D49)</f>
        <v>378.69520631234138</v>
      </c>
      <c r="E83" s="444">
        <f t="shared" si="26"/>
        <v>373.78767979285601</v>
      </c>
      <c r="F83" s="444">
        <f t="shared" si="26"/>
        <v>370.07667434741001</v>
      </c>
      <c r="G83" s="444">
        <f t="shared" si="26"/>
        <v>368.43026533650084</v>
      </c>
      <c r="H83" s="444">
        <f t="shared" si="26"/>
        <v>369.17498225260647</v>
      </c>
      <c r="I83" s="444">
        <f t="shared" si="26"/>
        <v>370.57284674085122</v>
      </c>
      <c r="J83" s="444">
        <f t="shared" si="26"/>
        <v>372.32677652388543</v>
      </c>
      <c r="K83" s="444">
        <f t="shared" si="26"/>
        <v>373.32511036828032</v>
      </c>
      <c r="L83" s="444">
        <f t="shared" si="26"/>
        <v>373.59842870388468</v>
      </c>
      <c r="M83" s="444">
        <f t="shared" si="26"/>
        <v>373.56506909591388</v>
      </c>
      <c r="N83" s="444">
        <f t="shared" si="26"/>
        <v>373.1878873417084</v>
      </c>
    </row>
    <row r="84" spans="1:15" ht="13.15">
      <c r="B84" s="329" t="str">
        <f t="shared" si="17"/>
        <v>55-59</v>
      </c>
      <c r="C84" s="444">
        <f t="shared" si="20"/>
        <v>263.94062682905792</v>
      </c>
      <c r="D84" s="444">
        <f t="shared" ref="D84:N84" si="27">D50+(0.2*D49)-(0.2*D50)</f>
        <v>237.91594431987181</v>
      </c>
      <c r="E84" s="444">
        <f t="shared" si="27"/>
        <v>221.74400427234593</v>
      </c>
      <c r="F84" s="444">
        <f t="shared" si="27"/>
        <v>211.6927487980814</v>
      </c>
      <c r="G84" s="444">
        <f t="shared" si="27"/>
        <v>206.03785740471483</v>
      </c>
      <c r="H84" s="444">
        <f t="shared" si="27"/>
        <v>203.70132049659708</v>
      </c>
      <c r="I84" s="444">
        <f t="shared" si="27"/>
        <v>202.84419358819903</v>
      </c>
      <c r="J84" s="444">
        <f t="shared" si="27"/>
        <v>202.91686215757477</v>
      </c>
      <c r="K84" s="444">
        <f t="shared" si="27"/>
        <v>202.9733107502129</v>
      </c>
      <c r="L84" s="444">
        <f t="shared" si="27"/>
        <v>202.90479395498326</v>
      </c>
      <c r="M84" s="444">
        <f t="shared" si="27"/>
        <v>202.86461288814829</v>
      </c>
      <c r="N84" s="444">
        <f t="shared" si="27"/>
        <v>202.71390453744741</v>
      </c>
    </row>
    <row r="85" spans="1:15" ht="13.15">
      <c r="B85" s="329" t="str">
        <f t="shared" si="17"/>
        <v>60-64</v>
      </c>
      <c r="C85" s="444">
        <f t="shared" si="20"/>
        <v>114.61104872284213</v>
      </c>
      <c r="D85" s="444">
        <f t="shared" ref="D85:N85" si="28">D51+(0.2*D50)-(0.2*D51)</f>
        <v>105.56554746633225</v>
      </c>
      <c r="E85" s="444">
        <f t="shared" si="28"/>
        <v>97.127563811443423</v>
      </c>
      <c r="F85" s="444">
        <f t="shared" si="28"/>
        <v>90.558050514739136</v>
      </c>
      <c r="G85" s="444">
        <f t="shared" si="28"/>
        <v>86.163011701458856</v>
      </c>
      <c r="H85" s="444">
        <f t="shared" si="28"/>
        <v>83.73065376409258</v>
      </c>
      <c r="I85" s="444">
        <f t="shared" si="28"/>
        <v>82.322743321373935</v>
      </c>
      <c r="J85" s="444">
        <f t="shared" si="28"/>
        <v>81.634673749346675</v>
      </c>
      <c r="K85" s="444">
        <f t="shared" si="28"/>
        <v>81.122185450948933</v>
      </c>
      <c r="L85" s="444">
        <f t="shared" si="28"/>
        <v>80.710266912857449</v>
      </c>
      <c r="M85" s="444">
        <f t="shared" si="28"/>
        <v>80.457491315572526</v>
      </c>
      <c r="N85" s="444">
        <f t="shared" si="28"/>
        <v>80.253704953405148</v>
      </c>
    </row>
    <row r="86" spans="1:15" ht="13.15">
      <c r="B86" s="329" t="str">
        <f t="shared" si="17"/>
        <v>65 plus</v>
      </c>
      <c r="C86" s="444">
        <f>C52+(0.2*C51)</f>
        <v>44.971181022173653</v>
      </c>
      <c r="D86" s="444">
        <f t="shared" ref="D86:N86" si="29">D52+(0.2*D51)</f>
        <v>44.300607208765072</v>
      </c>
      <c r="E86" s="444">
        <f t="shared" si="29"/>
        <v>42.826648925225889</v>
      </c>
      <c r="F86" s="444">
        <f t="shared" si="29"/>
        <v>40.967745063128504</v>
      </c>
      <c r="G86" s="444">
        <f t="shared" si="29"/>
        <v>39.232155882507847</v>
      </c>
      <c r="H86" s="444">
        <f t="shared" si="29"/>
        <v>37.926452190586694</v>
      </c>
      <c r="I86" s="444">
        <f t="shared" si="29"/>
        <v>36.919961667595828</v>
      </c>
      <c r="J86" s="444">
        <f t="shared" si="29"/>
        <v>36.209324856630019</v>
      </c>
      <c r="K86" s="444">
        <f t="shared" si="29"/>
        <v>35.624596131629517</v>
      </c>
      <c r="L86" s="444">
        <f t="shared" si="29"/>
        <v>35.142890584204778</v>
      </c>
      <c r="M86" s="444">
        <f t="shared" si="29"/>
        <v>34.789265592253777</v>
      </c>
      <c r="N86" s="444">
        <f t="shared" si="29"/>
        <v>34.516707034533837</v>
      </c>
    </row>
    <row r="87" spans="1:15" ht="13.15">
      <c r="B87" s="329" t="str">
        <f t="shared" si="17"/>
        <v>Total</v>
      </c>
      <c r="C87" s="444">
        <f>SUM(C77:C86)</f>
        <v>3348.9225231387163</v>
      </c>
      <c r="D87" s="444">
        <f t="shared" ref="D87:N87" si="30">SUM(D77:D86)</f>
        <v>3279.0748777043309</v>
      </c>
      <c r="E87" s="444">
        <f t="shared" si="30"/>
        <v>3232.8152779764796</v>
      </c>
      <c r="F87" s="444">
        <f t="shared" si="30"/>
        <v>3211.0363261752636</v>
      </c>
      <c r="G87" s="444">
        <f t="shared" si="30"/>
        <v>3225.0009220216066</v>
      </c>
      <c r="H87" s="444">
        <f t="shared" si="30"/>
        <v>3278.5529308126065</v>
      </c>
      <c r="I87" s="444">
        <f t="shared" si="30"/>
        <v>3340.0902769279651</v>
      </c>
      <c r="J87" s="444">
        <f t="shared" si="30"/>
        <v>3406.3223259944098</v>
      </c>
      <c r="K87" s="444">
        <f t="shared" si="30"/>
        <v>3458.3004411289871</v>
      </c>
      <c r="L87" s="444">
        <f t="shared" si="30"/>
        <v>3497.9716484243081</v>
      </c>
      <c r="M87" s="444">
        <f t="shared" si="30"/>
        <v>3533.2013941782166</v>
      </c>
      <c r="N87" s="444">
        <f t="shared" si="30"/>
        <v>3562.2938085820301</v>
      </c>
    </row>
    <row r="88" spans="1:15">
      <c r="A88" s="300">
        <f>SUM(C88:N88)</f>
        <v>0</v>
      </c>
      <c r="C88" s="300">
        <f>SUM(C77:C86)-C87</f>
        <v>0</v>
      </c>
      <c r="D88" s="300">
        <f t="shared" ref="D88:N88" si="31">SUM(D77:D86)-D87</f>
        <v>0</v>
      </c>
      <c r="E88" s="300">
        <f t="shared" si="31"/>
        <v>0</v>
      </c>
      <c r="F88" s="300">
        <f t="shared" si="31"/>
        <v>0</v>
      </c>
      <c r="G88" s="300">
        <f t="shared" si="31"/>
        <v>0</v>
      </c>
      <c r="H88" s="300">
        <f t="shared" si="31"/>
        <v>0</v>
      </c>
      <c r="I88" s="300">
        <f t="shared" si="31"/>
        <v>0</v>
      </c>
      <c r="J88" s="300">
        <f t="shared" si="31"/>
        <v>0</v>
      </c>
      <c r="K88" s="300">
        <f t="shared" si="31"/>
        <v>0</v>
      </c>
      <c r="L88" s="300">
        <f t="shared" si="31"/>
        <v>0</v>
      </c>
      <c r="M88" s="300">
        <f t="shared" si="31"/>
        <v>0</v>
      </c>
      <c r="N88" s="300">
        <f t="shared" si="31"/>
        <v>0</v>
      </c>
    </row>
    <row r="90" spans="1:15" ht="13.15">
      <c r="B90" s="332" t="s">
        <v>47</v>
      </c>
      <c r="H90" s="316"/>
    </row>
    <row r="91" spans="1:15">
      <c r="H91" s="316"/>
    </row>
    <row r="92" spans="1:15" ht="13.15">
      <c r="B92" s="329" t="str">
        <f t="shared" ref="B92:B103" si="32">B76</f>
        <v>Age group</v>
      </c>
      <c r="C92" s="329" t="str">
        <f t="shared" ref="C92:N92" si="33">C76</f>
        <v>2018/19</v>
      </c>
      <c r="D92" s="329" t="str">
        <f t="shared" si="33"/>
        <v>2019/20</v>
      </c>
      <c r="E92" s="329" t="str">
        <f t="shared" si="33"/>
        <v>2020/21</v>
      </c>
      <c r="F92" s="329" t="str">
        <f t="shared" si="33"/>
        <v>2021/22</v>
      </c>
      <c r="G92" s="329" t="str">
        <f t="shared" si="33"/>
        <v>2022/23</v>
      </c>
      <c r="H92" s="329" t="str">
        <f t="shared" si="33"/>
        <v>2023/24</v>
      </c>
      <c r="I92" s="329" t="str">
        <f t="shared" si="33"/>
        <v>2024/25</v>
      </c>
      <c r="J92" s="329" t="str">
        <f t="shared" si="33"/>
        <v>2025/26</v>
      </c>
      <c r="K92" s="329" t="str">
        <f t="shared" si="33"/>
        <v>2026/27</v>
      </c>
      <c r="L92" s="329" t="str">
        <f t="shared" si="33"/>
        <v>2027/28</v>
      </c>
      <c r="M92" s="329" t="str">
        <f t="shared" si="33"/>
        <v>2028/29</v>
      </c>
      <c r="N92" s="329" t="str">
        <f t="shared" si="33"/>
        <v>2029/30</v>
      </c>
    </row>
    <row r="93" spans="1:15" ht="13.15">
      <c r="B93" s="329" t="str">
        <f t="shared" si="32"/>
        <v>20-24</v>
      </c>
      <c r="C93" s="444">
        <f>C59-(0.2*C59)</f>
        <v>212.61336581567397</v>
      </c>
      <c r="D93" s="444">
        <f t="shared" ref="D93:N93" si="34">D59-(0.2*D59)</f>
        <v>268.33297861983999</v>
      </c>
      <c r="E93" s="444">
        <f t="shared" si="34"/>
        <v>312.3253571286711</v>
      </c>
      <c r="F93" s="444">
        <f t="shared" si="34"/>
        <v>349.16119804368236</v>
      </c>
      <c r="G93" s="444">
        <f t="shared" si="34"/>
        <v>387.90539166944973</v>
      </c>
      <c r="H93" s="444">
        <f t="shared" si="34"/>
        <v>431.21795839084024</v>
      </c>
      <c r="I93" s="444">
        <f t="shared" si="34"/>
        <v>466.59406134701919</v>
      </c>
      <c r="J93" s="444">
        <f t="shared" si="34"/>
        <v>495.45290632735424</v>
      </c>
      <c r="K93" s="444">
        <f t="shared" si="34"/>
        <v>512.21552491839782</v>
      </c>
      <c r="L93" s="444">
        <f t="shared" si="34"/>
        <v>520.70669995495166</v>
      </c>
      <c r="M93" s="444">
        <f t="shared" si="34"/>
        <v>526.11721107143808</v>
      </c>
      <c r="N93" s="444">
        <f t="shared" si="34"/>
        <v>528.50795218966346</v>
      </c>
      <c r="O93" s="318"/>
    </row>
    <row r="94" spans="1:15" ht="13.15">
      <c r="B94" s="329" t="str">
        <f t="shared" si="32"/>
        <v>25-29</v>
      </c>
      <c r="C94" s="444">
        <f t="shared" ref="C94:C101" si="35">C60+(0.2*C59)-(0.2*C60)</f>
        <v>821.92880672515764</v>
      </c>
      <c r="D94" s="444">
        <f t="shared" ref="D94:N94" si="36">D60+(0.2*D59)-(0.2*D60)</f>
        <v>785.32146886973783</v>
      </c>
      <c r="E94" s="444">
        <f t="shared" si="36"/>
        <v>774.61809362255542</v>
      </c>
      <c r="F94" s="444">
        <f t="shared" si="36"/>
        <v>780.96728630915686</v>
      </c>
      <c r="G94" s="444">
        <f t="shared" si="36"/>
        <v>808.4557590814735</v>
      </c>
      <c r="H94" s="444">
        <f t="shared" si="36"/>
        <v>855.86799699740072</v>
      </c>
      <c r="I94" s="444">
        <f t="shared" si="36"/>
        <v>904.02766407593936</v>
      </c>
      <c r="J94" s="444">
        <f t="shared" si="36"/>
        <v>950.11739351244114</v>
      </c>
      <c r="K94" s="444">
        <f t="shared" si="36"/>
        <v>983.85206746277095</v>
      </c>
      <c r="L94" s="444">
        <f t="shared" si="36"/>
        <v>1006.8551451466169</v>
      </c>
      <c r="M94" s="444">
        <f t="shared" si="36"/>
        <v>1024.2045961991478</v>
      </c>
      <c r="N94" s="444">
        <f t="shared" si="36"/>
        <v>1035.8332172993632</v>
      </c>
      <c r="O94" s="318"/>
    </row>
    <row r="95" spans="1:15" ht="13.15">
      <c r="B95" s="329" t="str">
        <f t="shared" si="32"/>
        <v>30-34</v>
      </c>
      <c r="C95" s="444">
        <f t="shared" si="35"/>
        <v>1235.9006425679224</v>
      </c>
      <c r="D95" s="444">
        <f t="shared" ref="D95:N95" si="37">D61+(0.2*D60)-(0.2*D61)</f>
        <v>1146.1342596968816</v>
      </c>
      <c r="E95" s="444">
        <f t="shared" si="37"/>
        <v>1077.2452787048501</v>
      </c>
      <c r="F95" s="444">
        <f t="shared" si="37"/>
        <v>1026.7729430137715</v>
      </c>
      <c r="G95" s="444">
        <f t="shared" si="37"/>
        <v>1000.5664619387528</v>
      </c>
      <c r="H95" s="444">
        <f t="shared" si="37"/>
        <v>998.78514884628794</v>
      </c>
      <c r="I95" s="444">
        <f t="shared" si="37"/>
        <v>1009.8323458044687</v>
      </c>
      <c r="J95" s="444">
        <f t="shared" si="37"/>
        <v>1029.6593696293548</v>
      </c>
      <c r="K95" s="444">
        <f t="shared" si="37"/>
        <v>1049.7275875732371</v>
      </c>
      <c r="L95" s="444">
        <f t="shared" si="37"/>
        <v>1067.9239077572347</v>
      </c>
      <c r="M95" s="444">
        <f t="shared" si="37"/>
        <v>1084.9281970659968</v>
      </c>
      <c r="N95" s="444">
        <f t="shared" si="37"/>
        <v>1099.3839891959972</v>
      </c>
      <c r="O95" s="318"/>
    </row>
    <row r="96" spans="1:15" ht="13.15">
      <c r="B96" s="329" t="str">
        <f t="shared" si="32"/>
        <v>35-39</v>
      </c>
      <c r="C96" s="444">
        <f t="shared" si="35"/>
        <v>1210.1021061184988</v>
      </c>
      <c r="D96" s="444">
        <f t="shared" ref="D96:N96" si="38">D62+(0.2*D61)-(0.2*D62)</f>
        <v>1177.2002123681166</v>
      </c>
      <c r="E96" s="444">
        <f t="shared" si="38"/>
        <v>1138.8904909615148</v>
      </c>
      <c r="F96" s="444">
        <f t="shared" si="38"/>
        <v>1098.1087275676482</v>
      </c>
      <c r="G96" s="444">
        <f t="shared" si="38"/>
        <v>1065.0651843867774</v>
      </c>
      <c r="H96" s="444">
        <f t="shared" si="38"/>
        <v>1044.2448460791777</v>
      </c>
      <c r="I96" s="444">
        <f t="shared" si="38"/>
        <v>1031.1681433741662</v>
      </c>
      <c r="J96" s="444">
        <f t="shared" si="38"/>
        <v>1025.6325442967668</v>
      </c>
      <c r="K96" s="444">
        <f t="shared" si="38"/>
        <v>1023.4011445864548</v>
      </c>
      <c r="L96" s="444">
        <f t="shared" si="38"/>
        <v>1023.7536199811852</v>
      </c>
      <c r="M96" s="444">
        <f t="shared" si="38"/>
        <v>1027.0504525581398</v>
      </c>
      <c r="N96" s="444">
        <f t="shared" si="38"/>
        <v>1031.8530078547747</v>
      </c>
      <c r="O96" s="318"/>
    </row>
    <row r="97" spans="1:15" ht="13.15">
      <c r="B97" s="329" t="str">
        <f t="shared" si="32"/>
        <v>40-44</v>
      </c>
      <c r="C97" s="444">
        <f t="shared" si="35"/>
        <v>981.2842264789831</v>
      </c>
      <c r="D97" s="444">
        <f t="shared" ref="D97:N97" si="39">D63+(0.2*D62)-(0.2*D63)</f>
        <v>992.83145898695716</v>
      </c>
      <c r="E97" s="444">
        <f t="shared" si="39"/>
        <v>997.18613195718058</v>
      </c>
      <c r="F97" s="444">
        <f t="shared" si="39"/>
        <v>993.04453976970262</v>
      </c>
      <c r="G97" s="444">
        <f t="shared" si="39"/>
        <v>987.41730235151419</v>
      </c>
      <c r="H97" s="444">
        <f t="shared" si="39"/>
        <v>983.8976497150195</v>
      </c>
      <c r="I97" s="444">
        <f t="shared" si="39"/>
        <v>979.54649786290418</v>
      </c>
      <c r="J97" s="444">
        <f t="shared" si="39"/>
        <v>975.61699765587502</v>
      </c>
      <c r="K97" s="444">
        <f t="shared" si="39"/>
        <v>970.26702488017622</v>
      </c>
      <c r="L97" s="444">
        <f t="shared" si="39"/>
        <v>964.57800812264418</v>
      </c>
      <c r="M97" s="444">
        <f t="shared" si="39"/>
        <v>960.24580966259828</v>
      </c>
      <c r="N97" s="444">
        <f t="shared" si="39"/>
        <v>957.0930615945723</v>
      </c>
      <c r="O97" s="318"/>
    </row>
    <row r="98" spans="1:15" ht="13.15">
      <c r="B98" s="329" t="str">
        <f t="shared" si="32"/>
        <v>45-49</v>
      </c>
      <c r="C98" s="444">
        <f t="shared" si="35"/>
        <v>822.85844767670255</v>
      </c>
      <c r="D98" s="444">
        <f t="shared" ref="D98:N98" si="40">D64+(0.2*D63)-(0.2*D64)</f>
        <v>822.59231681014785</v>
      </c>
      <c r="E98" s="444">
        <f t="shared" si="40"/>
        <v>826.145829061001</v>
      </c>
      <c r="F98" s="444">
        <f t="shared" si="40"/>
        <v>829.19665809188734</v>
      </c>
      <c r="G98" s="444">
        <f t="shared" si="40"/>
        <v>834.77345381861903</v>
      </c>
      <c r="H98" s="444">
        <f t="shared" si="40"/>
        <v>843.43590413765548</v>
      </c>
      <c r="I98" s="444">
        <f t="shared" si="40"/>
        <v>850.82040947596954</v>
      </c>
      <c r="J98" s="444">
        <f t="shared" si="40"/>
        <v>856.7941931629357</v>
      </c>
      <c r="K98" s="444">
        <f t="shared" si="40"/>
        <v>859.18467908651053</v>
      </c>
      <c r="L98" s="444">
        <f t="shared" si="40"/>
        <v>858.79008327246152</v>
      </c>
      <c r="M98" s="444">
        <f t="shared" si="40"/>
        <v>857.26610986357889</v>
      </c>
      <c r="N98" s="444">
        <f t="shared" si="40"/>
        <v>854.86966520976648</v>
      </c>
      <c r="O98" s="318"/>
    </row>
    <row r="99" spans="1:15" ht="13.15">
      <c r="B99" s="329" t="str">
        <f t="shared" si="32"/>
        <v>50-54</v>
      </c>
      <c r="C99" s="444">
        <f t="shared" si="35"/>
        <v>674.54831447797903</v>
      </c>
      <c r="D99" s="444">
        <f t="shared" ref="D99:N99" si="41">D65+(0.2*D64)-(0.2*D65)</f>
        <v>658.03585370517703</v>
      </c>
      <c r="E99" s="444">
        <f t="shared" si="41"/>
        <v>647.57091494812448</v>
      </c>
      <c r="F99" s="444">
        <f t="shared" si="41"/>
        <v>640.33848674716387</v>
      </c>
      <c r="G99" s="444">
        <f t="shared" si="41"/>
        <v>638.91263157322055</v>
      </c>
      <c r="H99" s="444">
        <f t="shared" si="41"/>
        <v>643.22520261774514</v>
      </c>
      <c r="I99" s="444">
        <f t="shared" si="41"/>
        <v>649.15035812464407</v>
      </c>
      <c r="J99" s="444">
        <f t="shared" si="41"/>
        <v>655.72542370747772</v>
      </c>
      <c r="K99" s="444">
        <f t="shared" si="41"/>
        <v>660.49070511246418</v>
      </c>
      <c r="L99" s="444">
        <f t="shared" si="41"/>
        <v>663.39426694989959</v>
      </c>
      <c r="M99" s="444">
        <f t="shared" si="41"/>
        <v>665.21403067879635</v>
      </c>
      <c r="N99" s="444">
        <f t="shared" si="41"/>
        <v>665.83821492804771</v>
      </c>
      <c r="O99" s="318"/>
    </row>
    <row r="100" spans="1:15" ht="13.15">
      <c r="B100" s="329" t="str">
        <f t="shared" si="32"/>
        <v>55-59</v>
      </c>
      <c r="C100" s="444">
        <f t="shared" si="35"/>
        <v>481.8112242306521</v>
      </c>
      <c r="D100" s="444">
        <f t="shared" ref="D100:N100" si="42">D66+(0.2*D65)-(0.2*D66)</f>
        <v>433.90716748789544</v>
      </c>
      <c r="E100" s="444">
        <f t="shared" si="42"/>
        <v>402.49406689604376</v>
      </c>
      <c r="F100" s="444">
        <f t="shared" si="42"/>
        <v>381.49672554855005</v>
      </c>
      <c r="G100" s="444">
        <f t="shared" si="42"/>
        <v>369.4767037815879</v>
      </c>
      <c r="H100" s="444">
        <f t="shared" si="42"/>
        <v>364.6550250009937</v>
      </c>
      <c r="I100" s="444">
        <f t="shared" si="42"/>
        <v>363.31898656219391</v>
      </c>
      <c r="J100" s="444">
        <f t="shared" si="42"/>
        <v>364.23010091556228</v>
      </c>
      <c r="K100" s="444">
        <f t="shared" si="42"/>
        <v>365.3371953390922</v>
      </c>
      <c r="L100" s="444">
        <f t="shared" si="42"/>
        <v>366.28531410491331</v>
      </c>
      <c r="M100" s="444">
        <f t="shared" si="42"/>
        <v>367.2778299503517</v>
      </c>
      <c r="N100" s="444">
        <f t="shared" si="42"/>
        <v>367.96054630766582</v>
      </c>
      <c r="O100" s="318"/>
    </row>
    <row r="101" spans="1:15" ht="13.15">
      <c r="B101" s="329" t="str">
        <f t="shared" si="32"/>
        <v>60-64</v>
      </c>
      <c r="C101" s="444">
        <f t="shared" si="35"/>
        <v>221.38875237957936</v>
      </c>
      <c r="D101" s="444">
        <f t="shared" ref="D101:N101" si="43">D67+(0.2*D66)-(0.2*D67)</f>
        <v>199.12158487013102</v>
      </c>
      <c r="E101" s="444">
        <f t="shared" si="43"/>
        <v>180.69492569449585</v>
      </c>
      <c r="F101" s="444">
        <f t="shared" si="43"/>
        <v>166.52814433282171</v>
      </c>
      <c r="G101" s="444">
        <f t="shared" si="43"/>
        <v>157.14281867936376</v>
      </c>
      <c r="H101" s="444">
        <f t="shared" si="43"/>
        <v>151.9469442796875</v>
      </c>
      <c r="I101" s="444">
        <f t="shared" si="43"/>
        <v>148.98490865575485</v>
      </c>
      <c r="J101" s="444">
        <f t="shared" si="43"/>
        <v>147.62020758794321</v>
      </c>
      <c r="K101" s="444">
        <f t="shared" si="43"/>
        <v>146.73135260256063</v>
      </c>
      <c r="L101" s="444">
        <f t="shared" si="43"/>
        <v>146.13906125629262</v>
      </c>
      <c r="M101" s="444">
        <f t="shared" si="43"/>
        <v>145.92672159140366</v>
      </c>
      <c r="N101" s="444">
        <f t="shared" si="43"/>
        <v>145.83864279941193</v>
      </c>
      <c r="O101" s="318"/>
    </row>
    <row r="102" spans="1:15" ht="13.15">
      <c r="B102" s="329" t="str">
        <f t="shared" si="32"/>
        <v>65 plus</v>
      </c>
      <c r="C102" s="444">
        <f>C68+(0.2*C67)</f>
        <v>64.436438484792433</v>
      </c>
      <c r="D102" s="444">
        <f t="shared" ref="D102:N102" si="44">D68+(0.2*D67)</f>
        <v>75.044174205616699</v>
      </c>
      <c r="E102" s="444">
        <f t="shared" si="44"/>
        <v>79.22110956449508</v>
      </c>
      <c r="F102" s="444">
        <f t="shared" si="44"/>
        <v>79.527593627310878</v>
      </c>
      <c r="G102" s="444">
        <f t="shared" si="44"/>
        <v>78.360226439625237</v>
      </c>
      <c r="H102" s="444">
        <f t="shared" si="44"/>
        <v>77.024279173072131</v>
      </c>
      <c r="I102" s="444">
        <f t="shared" si="44"/>
        <v>75.684639022792396</v>
      </c>
      <c r="J102" s="444">
        <f t="shared" si="44"/>
        <v>74.594068481827634</v>
      </c>
      <c r="K102" s="444">
        <f t="shared" si="44"/>
        <v>73.576808788523053</v>
      </c>
      <c r="L102" s="444">
        <f t="shared" si="44"/>
        <v>72.677239490605629</v>
      </c>
      <c r="M102" s="444">
        <f t="shared" si="44"/>
        <v>71.998579608509473</v>
      </c>
      <c r="N102" s="444">
        <f t="shared" si="44"/>
        <v>71.478116373387181</v>
      </c>
      <c r="O102" s="318"/>
    </row>
    <row r="103" spans="1:15" ht="13.15">
      <c r="B103" s="329" t="str">
        <f t="shared" si="32"/>
        <v>Total</v>
      </c>
      <c r="C103" s="444">
        <f>SUM(C93:C102)</f>
        <v>6726.8723249559416</v>
      </c>
      <c r="D103" s="444">
        <f t="shared" ref="D103:N103" si="45">SUM(D93:D102)</f>
        <v>6558.5214756205005</v>
      </c>
      <c r="E103" s="444">
        <f t="shared" si="45"/>
        <v>6436.3921985389325</v>
      </c>
      <c r="F103" s="444">
        <f t="shared" si="45"/>
        <v>6345.1423030516953</v>
      </c>
      <c r="G103" s="444">
        <f t="shared" si="45"/>
        <v>6328.0759337203826</v>
      </c>
      <c r="H103" s="444">
        <f t="shared" si="45"/>
        <v>6394.3009552378808</v>
      </c>
      <c r="I103" s="444">
        <f t="shared" si="45"/>
        <v>6479.128014305853</v>
      </c>
      <c r="J103" s="444">
        <f t="shared" si="45"/>
        <v>6575.4432052775392</v>
      </c>
      <c r="K103" s="444">
        <f t="shared" si="45"/>
        <v>6644.7840903501874</v>
      </c>
      <c r="L103" s="444">
        <f t="shared" si="45"/>
        <v>6691.1033460368053</v>
      </c>
      <c r="M103" s="444">
        <f t="shared" si="45"/>
        <v>6730.2295382499606</v>
      </c>
      <c r="N103" s="444">
        <f t="shared" si="45"/>
        <v>6758.6564137526502</v>
      </c>
      <c r="O103" s="318"/>
    </row>
    <row r="104" spans="1:15">
      <c r="A104" s="300">
        <f>SUM(C104:N104)</f>
        <v>0</v>
      </c>
      <c r="C104" s="300">
        <f>SUM(C93:C102)-C103</f>
        <v>0</v>
      </c>
      <c r="D104" s="300">
        <f t="shared" ref="D104:N104" si="46">SUM(D93:D102)-D103</f>
        <v>0</v>
      </c>
      <c r="E104" s="300">
        <f t="shared" si="46"/>
        <v>0</v>
      </c>
      <c r="F104" s="300">
        <f t="shared" si="46"/>
        <v>0</v>
      </c>
      <c r="G104" s="300">
        <f t="shared" si="46"/>
        <v>0</v>
      </c>
      <c r="H104" s="300">
        <f t="shared" si="46"/>
        <v>0</v>
      </c>
      <c r="I104" s="300">
        <f t="shared" si="46"/>
        <v>0</v>
      </c>
      <c r="J104" s="300">
        <f t="shared" si="46"/>
        <v>0</v>
      </c>
      <c r="K104" s="300">
        <f t="shared" si="46"/>
        <v>0</v>
      </c>
      <c r="L104" s="300">
        <f t="shared" si="46"/>
        <v>0</v>
      </c>
      <c r="M104" s="300">
        <f t="shared" si="46"/>
        <v>0</v>
      </c>
      <c r="N104" s="300">
        <f t="shared" si="46"/>
        <v>0</v>
      </c>
    </row>
    <row r="106" spans="1:15" ht="15">
      <c r="B106" s="331" t="s">
        <v>163</v>
      </c>
      <c r="H106" s="316"/>
    </row>
    <row r="107" spans="1:15">
      <c r="H107" s="316"/>
    </row>
    <row r="108" spans="1:15" ht="13.15">
      <c r="B108" s="332" t="s">
        <v>46</v>
      </c>
      <c r="H108" s="316"/>
    </row>
    <row r="109" spans="1:15">
      <c r="H109" s="316"/>
    </row>
    <row r="110" spans="1:15" ht="13.15">
      <c r="B110" s="329" t="str">
        <f t="shared" ref="B110:B121" si="47">B76</f>
        <v>Age group</v>
      </c>
      <c r="C110" s="329" t="str">
        <f t="shared" ref="C110:N110" si="48">C76</f>
        <v>2018/19</v>
      </c>
      <c r="D110" s="329" t="str">
        <f t="shared" si="48"/>
        <v>2019/20</v>
      </c>
      <c r="E110" s="329" t="str">
        <f t="shared" si="48"/>
        <v>2020/21</v>
      </c>
      <c r="F110" s="329" t="str">
        <f t="shared" si="48"/>
        <v>2021/22</v>
      </c>
      <c r="G110" s="329" t="str">
        <f t="shared" si="48"/>
        <v>2022/23</v>
      </c>
      <c r="H110" s="329" t="str">
        <f t="shared" si="48"/>
        <v>2023/24</v>
      </c>
      <c r="I110" s="329" t="str">
        <f t="shared" si="48"/>
        <v>2024/25</v>
      </c>
      <c r="J110" s="329" t="str">
        <f t="shared" si="48"/>
        <v>2025/26</v>
      </c>
      <c r="K110" s="329" t="str">
        <f t="shared" si="48"/>
        <v>2026/27</v>
      </c>
      <c r="L110" s="329" t="str">
        <f t="shared" si="48"/>
        <v>2027/28</v>
      </c>
      <c r="M110" s="329" t="str">
        <f t="shared" si="48"/>
        <v>2028/29</v>
      </c>
      <c r="N110" s="329" t="str">
        <f t="shared" si="48"/>
        <v>2029/30</v>
      </c>
    </row>
    <row r="111" spans="1:15" ht="13.15">
      <c r="B111" s="329" t="str">
        <f t="shared" si="47"/>
        <v>20-24</v>
      </c>
      <c r="C111" s="444">
        <f>C77*Group_3_rates!E74</f>
        <v>7.9011557940750752</v>
      </c>
      <c r="D111" s="444">
        <f>D77*Group_3_rates!F74</f>
        <v>11.885914297390727</v>
      </c>
      <c r="E111" s="444">
        <f>E77*Group_3_rates!G74</f>
        <v>15.007499320703724</v>
      </c>
      <c r="F111" s="444">
        <f>F77*Group_3_rates!H74</f>
        <v>17.647961332522041</v>
      </c>
      <c r="G111" s="444">
        <f>G77*Group_3_rates!I74</f>
        <v>20.200207203626771</v>
      </c>
      <c r="H111" s="444">
        <f>H77*Group_3_rates!J74</f>
        <v>22.8802425403805</v>
      </c>
      <c r="I111" s="444">
        <f>I77*Group_3_rates!K74</f>
        <v>25.057231508043611</v>
      </c>
      <c r="J111" s="444">
        <f>J77*Group_3_rates!L74</f>
        <v>26.824902080052496</v>
      </c>
      <c r="K111" s="444">
        <f>K77*Group_3_rates!M74</f>
        <v>27.899576970488365</v>
      </c>
      <c r="L111" s="444">
        <f>L77*Group_3_rates!N74</f>
        <v>28.491633240413041</v>
      </c>
      <c r="M111" s="444">
        <f>M77*Group_3_rates!O74</f>
        <v>28.88472941345772</v>
      </c>
      <c r="N111" s="444">
        <f>N77*Group_3_rates!P74</f>
        <v>29.090180300805955</v>
      </c>
    </row>
    <row r="112" spans="1:15" ht="13.15">
      <c r="B112" s="329" t="str">
        <f t="shared" si="47"/>
        <v>25-29</v>
      </c>
      <c r="C112" s="444">
        <f>C78*Group_3_rates!E75</f>
        <v>29.385384395461418</v>
      </c>
      <c r="D112" s="444">
        <f>D78*Group_3_rates!F75</f>
        <v>29.591974890141007</v>
      </c>
      <c r="E112" s="444">
        <f>E78*Group_3_rates!G75</f>
        <v>30.790959314273511</v>
      </c>
      <c r="F112" s="444">
        <f>F78*Group_3_rates!H75</f>
        <v>32.663482110116462</v>
      </c>
      <c r="G112" s="444">
        <f>G78*Group_3_rates!I75</f>
        <v>35.171874641881026</v>
      </c>
      <c r="H112" s="444">
        <f>H78*Group_3_rates!J75</f>
        <v>38.377789420445602</v>
      </c>
      <c r="I112" s="444">
        <f>I78*Group_3_rates!K75</f>
        <v>41.42553809389814</v>
      </c>
      <c r="J112" s="444">
        <f>J78*Group_3_rates!L75</f>
        <v>44.22143372311195</v>
      </c>
      <c r="K112" s="444">
        <f>K78*Group_3_rates!M75</f>
        <v>46.309483400572539</v>
      </c>
      <c r="L112" s="444">
        <f>L78*Group_3_rates!N75</f>
        <v>47.789428267980647</v>
      </c>
      <c r="M112" s="444">
        <f>M78*Group_3_rates!O75</f>
        <v>48.920213941905182</v>
      </c>
      <c r="N112" s="444">
        <f>N78*Group_3_rates!P75</f>
        <v>49.71437407121747</v>
      </c>
    </row>
    <row r="113" spans="1:14" ht="13.15">
      <c r="B113" s="329" t="str">
        <f t="shared" si="47"/>
        <v>30-34</v>
      </c>
      <c r="C113" s="444">
        <f>C79*Group_3_rates!E76</f>
        <v>37.670636171932344</v>
      </c>
      <c r="D113" s="444">
        <f>D79*Group_3_rates!F76</f>
        <v>34.778524989558264</v>
      </c>
      <c r="E113" s="444">
        <f>E79*Group_3_rates!G76</f>
        <v>32.964960355318233</v>
      </c>
      <c r="F113" s="444">
        <f>F79*Group_3_rates!H76</f>
        <v>32.04338787602137</v>
      </c>
      <c r="G113" s="444">
        <f>G79*Group_3_rates!I76</f>
        <v>31.871911392551951</v>
      </c>
      <c r="H113" s="444">
        <f>H79*Group_3_rates!J76</f>
        <v>32.495129789328303</v>
      </c>
      <c r="I113" s="444">
        <f>I79*Group_3_rates!K76</f>
        <v>33.507168333501127</v>
      </c>
      <c r="J113" s="444">
        <f>J79*Group_3_rates!L76</f>
        <v>34.763327875783382</v>
      </c>
      <c r="K113" s="444">
        <f>K79*Group_3_rates!M76</f>
        <v>35.970325168463262</v>
      </c>
      <c r="L113" s="444">
        <f>L79*Group_3_rates!N76</f>
        <v>37.054503942539235</v>
      </c>
      <c r="M113" s="444">
        <f>M79*Group_3_rates!O76</f>
        <v>38.039984878918915</v>
      </c>
      <c r="N113" s="444">
        <f>N79*Group_3_rates!P76</f>
        <v>38.883934329258345</v>
      </c>
    </row>
    <row r="114" spans="1:14" ht="13.15">
      <c r="B114" s="329" t="str">
        <f t="shared" si="47"/>
        <v>35-39</v>
      </c>
      <c r="C114" s="444">
        <f>C80*Group_3_rates!E77</f>
        <v>41.660991973193191</v>
      </c>
      <c r="D114" s="444">
        <f>D80*Group_3_rates!F77</f>
        <v>39.791121356476765</v>
      </c>
      <c r="E114" s="444">
        <f>E80*Group_3_rates!G77</f>
        <v>38.171133802885635</v>
      </c>
      <c r="F114" s="444">
        <f>F80*Group_3_rates!H77</f>
        <v>36.854462186891695</v>
      </c>
      <c r="G114" s="444">
        <f>G80*Group_3_rates!I77</f>
        <v>35.840930816369237</v>
      </c>
      <c r="H114" s="444">
        <f>H80*Group_3_rates!J77</f>
        <v>35.332594590957363</v>
      </c>
      <c r="I114" s="444">
        <f>I80*Group_3_rates!K77</f>
        <v>35.15471740543191</v>
      </c>
      <c r="J114" s="444">
        <f>J80*Group_3_rates!L77</f>
        <v>35.278654402432196</v>
      </c>
      <c r="K114" s="444">
        <f>K80*Group_3_rates!M77</f>
        <v>35.54252361436582</v>
      </c>
      <c r="L114" s="444">
        <f>L80*Group_3_rates!N77</f>
        <v>35.905492409490066</v>
      </c>
      <c r="M114" s="444">
        <f>M80*Group_3_rates!O77</f>
        <v>36.366809976033373</v>
      </c>
      <c r="N114" s="444">
        <f>N80*Group_3_rates!P77</f>
        <v>36.868318584530769</v>
      </c>
    </row>
    <row r="115" spans="1:14" ht="13.15">
      <c r="B115" s="329" t="str">
        <f t="shared" si="47"/>
        <v>40-44</v>
      </c>
      <c r="C115" s="444">
        <f>C81*Group_3_rates!E78</f>
        <v>37.63136954106615</v>
      </c>
      <c r="D115" s="444">
        <f>D81*Group_3_rates!F78</f>
        <v>37.573244831513996</v>
      </c>
      <c r="E115" s="444">
        <f>E81*Group_3_rates!G78</f>
        <v>37.44907225007325</v>
      </c>
      <c r="F115" s="444">
        <f>F81*Group_3_rates!H78</f>
        <v>37.249139458220888</v>
      </c>
      <c r="G115" s="444">
        <f>G81*Group_3_rates!I78</f>
        <v>36.945840551316529</v>
      </c>
      <c r="H115" s="444">
        <f>H81*Group_3_rates!J78</f>
        <v>36.760233113914914</v>
      </c>
      <c r="I115" s="444">
        <f>I81*Group_3_rates!K78</f>
        <v>36.596002451547754</v>
      </c>
      <c r="J115" s="444">
        <f>J81*Group_3_rates!L78</f>
        <v>36.498413582028221</v>
      </c>
      <c r="K115" s="444">
        <f>K81*Group_3_rates!M78</f>
        <v>36.398227027291732</v>
      </c>
      <c r="L115" s="444">
        <f>L81*Group_3_rates!N78</f>
        <v>36.32690670436012</v>
      </c>
      <c r="M115" s="444">
        <f>M81*Group_3_rates!O78</f>
        <v>36.336787989449753</v>
      </c>
      <c r="N115" s="444">
        <f>N81*Group_3_rates!P78</f>
        <v>36.413512856405788</v>
      </c>
    </row>
    <row r="116" spans="1:14" ht="13.15">
      <c r="B116" s="329" t="str">
        <f t="shared" si="47"/>
        <v>45-49</v>
      </c>
      <c r="C116" s="444">
        <f>C82*Group_3_rates!E79</f>
        <v>37.862168429528566</v>
      </c>
      <c r="D116" s="444">
        <f>D82*Group_3_rates!F79</f>
        <v>36.823709263754814</v>
      </c>
      <c r="E116" s="444">
        <f>E82*Group_3_rates!G79</f>
        <v>36.325203859574479</v>
      </c>
      <c r="F116" s="444">
        <f>F82*Group_3_rates!H79</f>
        <v>36.131401514634653</v>
      </c>
      <c r="G116" s="444">
        <f>G82*Group_3_rates!I79</f>
        <v>36.037749882329905</v>
      </c>
      <c r="H116" s="444">
        <f>H82*Group_3_rates!J79</f>
        <v>36.126507519770847</v>
      </c>
      <c r="I116" s="444">
        <f>I82*Group_3_rates!K79</f>
        <v>36.221525846299748</v>
      </c>
      <c r="J116" s="444">
        <f>J82*Group_3_rates!L79</f>
        <v>36.312684786246471</v>
      </c>
      <c r="K116" s="444">
        <f>K82*Group_3_rates!M79</f>
        <v>36.312166595611806</v>
      </c>
      <c r="L116" s="444">
        <f>L82*Group_3_rates!N79</f>
        <v>36.246800901883446</v>
      </c>
      <c r="M116" s="444">
        <f>M82*Group_3_rates!O79</f>
        <v>36.176729003474776</v>
      </c>
      <c r="N116" s="444">
        <f>N82*Group_3_rates!P79</f>
        <v>36.10793774268847</v>
      </c>
    </row>
    <row r="117" spans="1:14" ht="13.15">
      <c r="B117" s="329" t="str">
        <f t="shared" si="47"/>
        <v>50-54</v>
      </c>
      <c r="C117" s="444">
        <f>C83*Group_3_rates!E80</f>
        <v>29.877779992469492</v>
      </c>
      <c r="D117" s="444">
        <f>D83*Group_3_rates!F80</f>
        <v>29.283714826877656</v>
      </c>
      <c r="E117" s="444">
        <f>E83*Group_3_rates!G80</f>
        <v>28.888999177736927</v>
      </c>
      <c r="F117" s="444">
        <f>F83*Group_3_rates!H80</f>
        <v>28.670064112964933</v>
      </c>
      <c r="G117" s="444">
        <f>G83*Group_3_rates!I80</f>
        <v>28.542515809678417</v>
      </c>
      <c r="H117" s="444">
        <f>H83*Group_3_rates!J80</f>
        <v>28.600209480235762</v>
      </c>
      <c r="I117" s="444">
        <f>I83*Group_3_rates!K80</f>
        <v>28.708502888810848</v>
      </c>
      <c r="J117" s="444">
        <f>J83*Group_3_rates!L80</f>
        <v>28.844380891438014</v>
      </c>
      <c r="K117" s="444">
        <f>K83*Group_3_rates!M80</f>
        <v>28.921722419042844</v>
      </c>
      <c r="L117" s="444">
        <f>L83*Group_3_rates!N80</f>
        <v>28.942896556047952</v>
      </c>
      <c r="M117" s="444">
        <f>M83*Group_3_rates!O80</f>
        <v>28.940312167012912</v>
      </c>
      <c r="N117" s="444">
        <f>N83*Group_3_rates!P80</f>
        <v>28.911091668059878</v>
      </c>
    </row>
    <row r="118" spans="1:14" ht="13.15">
      <c r="B118" s="329" t="str">
        <f t="shared" si="47"/>
        <v>55-59</v>
      </c>
      <c r="C118" s="444">
        <f>C84*Group_3_rates!E81</f>
        <v>13.701908291693691</v>
      </c>
      <c r="D118" s="444">
        <f>D84*Group_3_rates!F81</f>
        <v>12.275539780985497</v>
      </c>
      <c r="E118" s="444">
        <f>E84*Group_3_rates!G81</f>
        <v>11.435103200509351</v>
      </c>
      <c r="F118" s="444">
        <f>F84*Group_3_rates!H81</f>
        <v>10.942678066374731</v>
      </c>
      <c r="G118" s="444">
        <f>G84*Group_3_rates!I81</f>
        <v>10.650369253865776</v>
      </c>
      <c r="H118" s="444">
        <f>H84*Group_3_rates!J81</f>
        <v>10.529590571927441</v>
      </c>
      <c r="I118" s="444">
        <f>I84*Group_3_rates!K81</f>
        <v>10.485284548816688</v>
      </c>
      <c r="J118" s="444">
        <f>J84*Group_3_rates!L81</f>
        <v>10.489040883243529</v>
      </c>
      <c r="K118" s="444">
        <f>K84*Group_3_rates!M81</f>
        <v>10.491958785628215</v>
      </c>
      <c r="L118" s="444">
        <f>L84*Group_3_rates!N81</f>
        <v>10.488417061896088</v>
      </c>
      <c r="M118" s="444">
        <f>M84*Group_3_rates!O81</f>
        <v>10.486340049427616</v>
      </c>
      <c r="N118" s="444">
        <f>N84*Group_3_rates!P81</f>
        <v>10.47854973552694</v>
      </c>
    </row>
    <row r="119" spans="1:14" ht="13.15">
      <c r="B119" s="329" t="str">
        <f t="shared" si="47"/>
        <v>60-64</v>
      </c>
      <c r="C119" s="444">
        <f>C85*Group_3_rates!E82</f>
        <v>5.7805309788985655</v>
      </c>
      <c r="D119" s="444">
        <f>D85*Group_3_rates!F82</f>
        <v>5.2918276147036396</v>
      </c>
      <c r="E119" s="444">
        <f>E85*Group_3_rates!G82</f>
        <v>4.8662804273597358</v>
      </c>
      <c r="F119" s="444">
        <f>F85*Group_3_rates!H82</f>
        <v>4.5479024299653981</v>
      </c>
      <c r="G119" s="444">
        <f>G85*Group_3_rates!I82</f>
        <v>4.3271798372738033</v>
      </c>
      <c r="H119" s="444">
        <f>H85*Group_3_rates!J82</f>
        <v>4.2050247498904545</v>
      </c>
      <c r="I119" s="444">
        <f>I85*Group_3_rates!K82</f>
        <v>4.134318288264808</v>
      </c>
      <c r="J119" s="444">
        <f>J85*Group_3_rates!L82</f>
        <v>4.0997628482920936</v>
      </c>
      <c r="K119" s="444">
        <f>K85*Group_3_rates!M82</f>
        <v>4.0740252494329781</v>
      </c>
      <c r="L119" s="444">
        <f>L85*Group_3_rates!N82</f>
        <v>4.0533383495970643</v>
      </c>
      <c r="M119" s="444">
        <f>M85*Group_3_rates!O82</f>
        <v>4.0406437437989746</v>
      </c>
      <c r="N119" s="444">
        <f>N85*Group_3_rates!P82</f>
        <v>4.0304094191152293</v>
      </c>
    </row>
    <row r="120" spans="1:14" ht="13.15">
      <c r="B120" s="329" t="str">
        <f t="shared" si="47"/>
        <v>65 plus</v>
      </c>
      <c r="C120" s="444">
        <f>C86*Group_3_rates!E83</f>
        <v>3.6824187809445661</v>
      </c>
      <c r="D120" s="444">
        <f>D86*Group_3_rates!F83</f>
        <v>3.6053779655644571</v>
      </c>
      <c r="E120" s="444">
        <f>E86*Group_3_rates!G83</f>
        <v>3.4835846409685409</v>
      </c>
      <c r="F120" s="444">
        <f>F86*Group_3_rates!H83</f>
        <v>3.3402869105832642</v>
      </c>
      <c r="G120" s="444">
        <f>G86*Group_3_rates!I83</f>
        <v>3.1987764170658943</v>
      </c>
      <c r="H120" s="444">
        <f>H86*Group_3_rates!J83</f>
        <v>3.0923164460691059</v>
      </c>
      <c r="I120" s="444">
        <f>I86*Group_3_rates!K83</f>
        <v>3.0102526879981668</v>
      </c>
      <c r="J120" s="444">
        <f>J86*Group_3_rates!L83</f>
        <v>2.9523112310253712</v>
      </c>
      <c r="K120" s="444">
        <f>K86*Group_3_rates!M83</f>
        <v>2.9046356339586659</v>
      </c>
      <c r="L120" s="444">
        <f>L86*Group_3_rates!N83</f>
        <v>2.8653599859497558</v>
      </c>
      <c r="M120" s="444">
        <f>M86*Group_3_rates!O83</f>
        <v>2.8365273291840762</v>
      </c>
      <c r="N120" s="444">
        <f>N86*Group_3_rates!P83</f>
        <v>2.8143043881528707</v>
      </c>
    </row>
    <row r="121" spans="1:14" ht="13.15">
      <c r="B121" s="329" t="str">
        <f t="shared" si="47"/>
        <v>Total</v>
      </c>
      <c r="C121" s="444">
        <f>SUM(C111:C120)</f>
        <v>245.15434434926306</v>
      </c>
      <c r="D121" s="444">
        <f t="shared" ref="D121:N121" si="49">SUM(D111:D120)</f>
        <v>240.9009498169668</v>
      </c>
      <c r="E121" s="444">
        <f t="shared" si="49"/>
        <v>239.38279634940338</v>
      </c>
      <c r="F121" s="444">
        <f t="shared" si="49"/>
        <v>240.09076599829544</v>
      </c>
      <c r="G121" s="444">
        <f t="shared" si="49"/>
        <v>242.78735580595929</v>
      </c>
      <c r="H121" s="444">
        <f t="shared" si="49"/>
        <v>248.39963822292029</v>
      </c>
      <c r="I121" s="444">
        <f t="shared" si="49"/>
        <v>254.3005420526128</v>
      </c>
      <c r="J121" s="444">
        <f t="shared" si="49"/>
        <v>260.2849123036537</v>
      </c>
      <c r="K121" s="444">
        <f t="shared" si="49"/>
        <v>264.82464486485623</v>
      </c>
      <c r="L121" s="444">
        <f t="shared" si="49"/>
        <v>268.16477742015741</v>
      </c>
      <c r="M121" s="444">
        <f t="shared" si="49"/>
        <v>271.0290784926633</v>
      </c>
      <c r="N121" s="444">
        <f t="shared" si="49"/>
        <v>273.31261309576178</v>
      </c>
    </row>
    <row r="122" spans="1:14">
      <c r="A122" s="300">
        <f>SUM(C122:N122)</f>
        <v>0</v>
      </c>
      <c r="C122" s="300">
        <f>SUM(C111:C120)-C121</f>
        <v>0</v>
      </c>
      <c r="D122" s="300">
        <f t="shared" ref="D122:N122" si="50">SUM(D111:D120)-D121</f>
        <v>0</v>
      </c>
      <c r="E122" s="300">
        <f t="shared" si="50"/>
        <v>0</v>
      </c>
      <c r="F122" s="300">
        <f t="shared" si="50"/>
        <v>0</v>
      </c>
      <c r="G122" s="300">
        <f t="shared" si="50"/>
        <v>0</v>
      </c>
      <c r="H122" s="300">
        <f t="shared" si="50"/>
        <v>0</v>
      </c>
      <c r="I122" s="300">
        <f t="shared" si="50"/>
        <v>0</v>
      </c>
      <c r="J122" s="300">
        <f t="shared" si="50"/>
        <v>0</v>
      </c>
      <c r="K122" s="300">
        <f t="shared" si="50"/>
        <v>0</v>
      </c>
      <c r="L122" s="300">
        <f t="shared" si="50"/>
        <v>0</v>
      </c>
      <c r="M122" s="300">
        <f t="shared" si="50"/>
        <v>0</v>
      </c>
      <c r="N122" s="300">
        <f t="shared" si="50"/>
        <v>0</v>
      </c>
    </row>
    <row r="124" spans="1:14" ht="13.15">
      <c r="B124" s="332" t="s">
        <v>47</v>
      </c>
      <c r="C124" s="320"/>
      <c r="D124" s="320"/>
      <c r="E124" s="320"/>
      <c r="F124" s="320"/>
      <c r="G124" s="320"/>
      <c r="H124" s="330"/>
      <c r="I124" s="320"/>
      <c r="J124" s="320"/>
      <c r="K124" s="320"/>
      <c r="L124" s="320"/>
    </row>
    <row r="125" spans="1:14">
      <c r="C125" s="320"/>
      <c r="D125" s="320"/>
      <c r="E125" s="320"/>
      <c r="F125" s="320"/>
      <c r="G125" s="320"/>
      <c r="H125" s="330"/>
      <c r="I125" s="320"/>
      <c r="J125" s="320"/>
      <c r="K125" s="320"/>
      <c r="L125" s="320"/>
    </row>
    <row r="126" spans="1:14" ht="13.15">
      <c r="B126" s="329" t="str">
        <f t="shared" ref="B126:B137" si="51">B110</f>
        <v>Age group</v>
      </c>
      <c r="C126" s="329" t="str">
        <f t="shared" ref="C126:N126" si="52">C110</f>
        <v>2018/19</v>
      </c>
      <c r="D126" s="329" t="str">
        <f t="shared" si="52"/>
        <v>2019/20</v>
      </c>
      <c r="E126" s="329" t="str">
        <f t="shared" si="52"/>
        <v>2020/21</v>
      </c>
      <c r="F126" s="329" t="str">
        <f t="shared" si="52"/>
        <v>2021/22</v>
      </c>
      <c r="G126" s="329" t="str">
        <f t="shared" si="52"/>
        <v>2022/23</v>
      </c>
      <c r="H126" s="329" t="str">
        <f t="shared" si="52"/>
        <v>2023/24</v>
      </c>
      <c r="I126" s="329" t="str">
        <f t="shared" si="52"/>
        <v>2024/25</v>
      </c>
      <c r="J126" s="329" t="str">
        <f t="shared" si="52"/>
        <v>2025/26</v>
      </c>
      <c r="K126" s="329" t="str">
        <f t="shared" si="52"/>
        <v>2026/27</v>
      </c>
      <c r="L126" s="329" t="str">
        <f t="shared" si="52"/>
        <v>2027/28</v>
      </c>
      <c r="M126" s="329" t="str">
        <f t="shared" si="52"/>
        <v>2028/29</v>
      </c>
      <c r="N126" s="329" t="str">
        <f t="shared" si="52"/>
        <v>2029/30</v>
      </c>
    </row>
    <row r="127" spans="1:14" ht="13.15">
      <c r="B127" s="329" t="str">
        <f t="shared" si="51"/>
        <v>20-24</v>
      </c>
      <c r="C127" s="444">
        <f>C93*Group_3_rates!E89</f>
        <v>24.629375066970969</v>
      </c>
      <c r="D127" s="444">
        <f>D93*Group_3_rates!F89</f>
        <v>31.077373492669363</v>
      </c>
      <c r="E127" s="444">
        <f>E93*Group_3_rates!G89</f>
        <v>37.553015891213207</v>
      </c>
      <c r="F127" s="444">
        <f>F93*Group_3_rates!H89</f>
        <v>42.237319868485208</v>
      </c>
      <c r="G127" s="444">
        <f>G93*Group_3_rates!I89</f>
        <v>46.924126158493792</v>
      </c>
      <c r="H127" s="444">
        <f>H93*Group_3_rates!J89</f>
        <v>52.163559248958812</v>
      </c>
      <c r="I127" s="444">
        <f>I93*Group_3_rates!K89</f>
        <v>56.442934461990532</v>
      </c>
      <c r="J127" s="444">
        <f>J93*Group_3_rates!L89</f>
        <v>59.933930235000069</v>
      </c>
      <c r="K127" s="444">
        <f>K93*Group_3_rates!M89</f>
        <v>61.961670107672717</v>
      </c>
      <c r="L127" s="444">
        <f>L93*Group_3_rates!N89</f>
        <v>62.988830279214319</v>
      </c>
      <c r="M127" s="444">
        <f>M93*Group_3_rates!O89</f>
        <v>63.643328802989124</v>
      </c>
      <c r="N127" s="444">
        <f>N93*Group_3_rates!P89</f>
        <v>63.932531892848473</v>
      </c>
    </row>
    <row r="128" spans="1:14" ht="13.15">
      <c r="B128" s="329" t="str">
        <f t="shared" si="51"/>
        <v>25-29</v>
      </c>
      <c r="C128" s="444">
        <f>C94*Group_3_rates!E90</f>
        <v>77.918777562097517</v>
      </c>
      <c r="D128" s="444">
        <f>D94*Group_3_rates!F90</f>
        <v>74.432537502626062</v>
      </c>
      <c r="E128" s="444">
        <f>E94*Group_3_rates!G90</f>
        <v>76.220239987398031</v>
      </c>
      <c r="F128" s="444">
        <f>F94*Group_3_rates!H90</f>
        <v>77.312251115569111</v>
      </c>
      <c r="G128" s="444">
        <f>G94*Group_3_rates!I90</f>
        <v>80.033486367048695</v>
      </c>
      <c r="H128" s="444">
        <f>H94*Group_3_rates!J90</f>
        <v>84.727084816006283</v>
      </c>
      <c r="I128" s="444">
        <f>I94*Group_3_rates!K90</f>
        <v>89.494675392577818</v>
      </c>
      <c r="J128" s="444">
        <f>J94*Group_3_rates!L90</f>
        <v>94.057351446377183</v>
      </c>
      <c r="K128" s="444">
        <f>K94*Group_3_rates!M90</f>
        <v>97.396932539556673</v>
      </c>
      <c r="L128" s="444">
        <f>L94*Group_3_rates!N90</f>
        <v>99.674133837871267</v>
      </c>
      <c r="M128" s="444">
        <f>M94*Group_3_rates!O90</f>
        <v>101.3916515111526</v>
      </c>
      <c r="N128" s="444">
        <f>N94*Group_3_rates!P90</f>
        <v>102.54283273268173</v>
      </c>
    </row>
    <row r="129" spans="1:14" ht="13.15">
      <c r="B129" s="329" t="str">
        <f t="shared" si="51"/>
        <v>30-34</v>
      </c>
      <c r="C129" s="444">
        <f>C95*Group_3_rates!E91</f>
        <v>102.67198010605381</v>
      </c>
      <c r="D129" s="444">
        <f>D95*Group_3_rates!F91</f>
        <v>95.194377927333619</v>
      </c>
      <c r="E129" s="444">
        <f>E95*Group_3_rates!G91</f>
        <v>92.887596438509718</v>
      </c>
      <c r="F129" s="444">
        <f>F95*Group_3_rates!H91</f>
        <v>89.07387451411978</v>
      </c>
      <c r="G129" s="444">
        <f>G95*Group_3_rates!I91</f>
        <v>86.800428546717072</v>
      </c>
      <c r="H129" s="444">
        <f>H95*Group_3_rates!J91</f>
        <v>86.645897342960524</v>
      </c>
      <c r="I129" s="444">
        <f>I95*Group_3_rates!K91</f>
        <v>87.604255899524631</v>
      </c>
      <c r="J129" s="444">
        <f>J95*Group_3_rates!L91</f>
        <v>89.324275738558015</v>
      </c>
      <c r="K129" s="444">
        <f>K95*Group_3_rates!M91</f>
        <v>91.065219477890068</v>
      </c>
      <c r="L129" s="444">
        <f>L95*Group_3_rates!N91</f>
        <v>92.643773676962297</v>
      </c>
      <c r="M129" s="444">
        <f>M95*Group_3_rates!O91</f>
        <v>94.118917663172837</v>
      </c>
      <c r="N129" s="444">
        <f>N95*Group_3_rates!P91</f>
        <v>95.372976238587199</v>
      </c>
    </row>
    <row r="130" spans="1:14" ht="13.15">
      <c r="B130" s="329" t="str">
        <f t="shared" si="51"/>
        <v>35-39</v>
      </c>
      <c r="C130" s="444">
        <f>C96*Group_3_rates!E92</f>
        <v>96.011507333710853</v>
      </c>
      <c r="D130" s="444">
        <f>D96*Group_3_rates!F92</f>
        <v>93.381109339960901</v>
      </c>
      <c r="E130" s="444">
        <f>E96*Group_3_rates!G92</f>
        <v>93.790312764043421</v>
      </c>
      <c r="F130" s="444">
        <f>F96*Group_3_rates!H92</f>
        <v>90.98172408342549</v>
      </c>
      <c r="G130" s="444">
        <f>G96*Group_3_rates!I92</f>
        <v>88.243963738801014</v>
      </c>
      <c r="H130" s="444">
        <f>H96*Group_3_rates!J92</f>
        <v>86.518933941959773</v>
      </c>
      <c r="I130" s="444">
        <f>I96*Group_3_rates!K92</f>
        <v>85.435488443749719</v>
      </c>
      <c r="J130" s="444">
        <f>J96*Group_3_rates!L92</f>
        <v>84.976846840006175</v>
      </c>
      <c r="K130" s="444">
        <f>K96*Group_3_rates!M92</f>
        <v>84.791968432552721</v>
      </c>
      <c r="L130" s="444">
        <f>L96*Group_3_rates!N92</f>
        <v>84.821172115489105</v>
      </c>
      <c r="M130" s="444">
        <f>M96*Group_3_rates!O92</f>
        <v>85.094324950300035</v>
      </c>
      <c r="N130" s="444">
        <f>N96*Group_3_rates!P92</f>
        <v>85.492231596449429</v>
      </c>
    </row>
    <row r="131" spans="1:14" ht="13.15">
      <c r="B131" s="329" t="str">
        <f t="shared" si="51"/>
        <v>40-44</v>
      </c>
      <c r="C131" s="444">
        <f>C97*Group_3_rates!E93</f>
        <v>78.512735969391287</v>
      </c>
      <c r="D131" s="444">
        <f>D97*Group_3_rates!F93</f>
        <v>79.419701348484125</v>
      </c>
      <c r="E131" s="444">
        <f>E97*Group_3_rates!G93</f>
        <v>82.812571377282936</v>
      </c>
      <c r="F131" s="444">
        <f>F97*Group_3_rates!H93</f>
        <v>82.970091595979326</v>
      </c>
      <c r="G131" s="444">
        <f>G97*Group_3_rates!I93</f>
        <v>82.499928994684836</v>
      </c>
      <c r="H131" s="444">
        <f>H97*Group_3_rates!J93</f>
        <v>82.205857691796737</v>
      </c>
      <c r="I131" s="444">
        <f>I97*Group_3_rates!K93</f>
        <v>81.842313607659534</v>
      </c>
      <c r="J131" s="444">
        <f>J97*Group_3_rates!L93</f>
        <v>81.513999036613967</v>
      </c>
      <c r="K131" s="444">
        <f>K97*Group_3_rates!M93</f>
        <v>81.067002236914874</v>
      </c>
      <c r="L131" s="444">
        <f>L97*Group_3_rates!N93</f>
        <v>80.591677895900958</v>
      </c>
      <c r="M131" s="444">
        <f>M97*Group_3_rates!O93</f>
        <v>80.229717390961952</v>
      </c>
      <c r="N131" s="444">
        <f>N97*Group_3_rates!P93</f>
        <v>79.966301415638398</v>
      </c>
    </row>
    <row r="132" spans="1:14" ht="13.15">
      <c r="B132" s="329" t="str">
        <f t="shared" si="51"/>
        <v>45-49</v>
      </c>
      <c r="C132" s="444">
        <f>C98*Group_3_rates!E94</f>
        <v>69.576340188140577</v>
      </c>
      <c r="D132" s="444">
        <f>D98*Group_3_rates!F94</f>
        <v>69.539013156578207</v>
      </c>
      <c r="E132" s="444">
        <f>E98*Group_3_rates!G94</f>
        <v>72.504992026813511</v>
      </c>
      <c r="F132" s="444">
        <f>F98*Group_3_rates!H94</f>
        <v>73.215248286536593</v>
      </c>
      <c r="G132" s="444">
        <f>G98*Group_3_rates!I94</f>
        <v>73.707660405895027</v>
      </c>
      <c r="H132" s="444">
        <f>H98*Group_3_rates!J94</f>
        <v>74.472525344373537</v>
      </c>
      <c r="I132" s="444">
        <f>I98*Group_3_rates!K94</f>
        <v>75.124552081989748</v>
      </c>
      <c r="J132" s="444">
        <f>J98*Group_3_rates!L94</f>
        <v>75.652016889744459</v>
      </c>
      <c r="K132" s="444">
        <f>K98*Group_3_rates!M94</f>
        <v>75.863088676771142</v>
      </c>
      <c r="L132" s="444">
        <f>L98*Group_3_rates!N94</f>
        <v>75.828247206757368</v>
      </c>
      <c r="M132" s="444">
        <f>M98*Group_3_rates!O94</f>
        <v>75.693685531400192</v>
      </c>
      <c r="N132" s="444">
        <f>N98*Group_3_rates!P94</f>
        <v>75.482087608734204</v>
      </c>
    </row>
    <row r="133" spans="1:14" ht="13.15">
      <c r="B133" s="329" t="str">
        <f t="shared" si="51"/>
        <v>50-54</v>
      </c>
      <c r="C133" s="444">
        <f>C99*Group_3_rates!E95</f>
        <v>61.015590283872861</v>
      </c>
      <c r="D133" s="444">
        <f>D99*Group_3_rates!F95</f>
        <v>59.509285905728639</v>
      </c>
      <c r="E133" s="444">
        <f>E99*Group_3_rates!G95</f>
        <v>60.798076061885865</v>
      </c>
      <c r="F133" s="444">
        <f>F99*Group_3_rates!H95</f>
        <v>60.484613382644902</v>
      </c>
      <c r="G133" s="444">
        <f>G99*Group_3_rates!I95</f>
        <v>60.349931022111321</v>
      </c>
      <c r="H133" s="444">
        <f>H99*Group_3_rates!J95</f>
        <v>60.757284629167359</v>
      </c>
      <c r="I133" s="444">
        <f>I99*Group_3_rates!K95</f>
        <v>61.316958532086041</v>
      </c>
      <c r="J133" s="444">
        <f>J99*Group_3_rates!L95</f>
        <v>61.938021154392949</v>
      </c>
      <c r="K133" s="444">
        <f>K99*Group_3_rates!M95</f>
        <v>62.388136537749432</v>
      </c>
      <c r="L133" s="444">
        <f>L99*Group_3_rates!N95</f>
        <v>62.662399007997024</v>
      </c>
      <c r="M133" s="444">
        <f>M99*Group_3_rates!O95</f>
        <v>62.834288887909153</v>
      </c>
      <c r="N133" s="444">
        <f>N99*Group_3_rates!P95</f>
        <v>62.893247616420517</v>
      </c>
    </row>
    <row r="134" spans="1:14" ht="13.15">
      <c r="B134" s="329" t="str">
        <f t="shared" si="51"/>
        <v>55-59</v>
      </c>
      <c r="C134" s="444">
        <f>C100*Group_3_rates!E96</f>
        <v>26.121145247915955</v>
      </c>
      <c r="D134" s="444">
        <f>D100*Group_3_rates!F96</f>
        <v>23.51903785355773</v>
      </c>
      <c r="E134" s="444">
        <f>E100*Group_3_rates!G96</f>
        <v>22.649025983321742</v>
      </c>
      <c r="F134" s="444">
        <f>F100*Group_3_rates!H96</f>
        <v>21.598006307761437</v>
      </c>
      <c r="G134" s="444">
        <f>G100*Group_3_rates!I96</f>
        <v>20.917506349160245</v>
      </c>
      <c r="H134" s="444">
        <f>H100*Group_3_rates!J96</f>
        <v>20.644532449928128</v>
      </c>
      <c r="I134" s="444">
        <f>I100*Group_3_rates!K96</f>
        <v>20.568894142450866</v>
      </c>
      <c r="J134" s="444">
        <f>J100*Group_3_rates!L96</f>
        <v>20.620475852681398</v>
      </c>
      <c r="K134" s="444">
        <f>K100*Group_3_rates!M96</f>
        <v>20.683152753271582</v>
      </c>
      <c r="L134" s="444">
        <f>L100*Group_3_rates!N96</f>
        <v>20.736829426525507</v>
      </c>
      <c r="M134" s="444">
        <f>M100*Group_3_rates!O96</f>
        <v>20.793019590306095</v>
      </c>
      <c r="N134" s="444">
        <f>N100*Group_3_rates!P96</f>
        <v>20.831670805910843</v>
      </c>
    </row>
    <row r="135" spans="1:14" ht="13.15">
      <c r="B135" s="329" t="str">
        <f t="shared" si="51"/>
        <v>60-64</v>
      </c>
      <c r="C135" s="444">
        <f>C101*Group_3_rates!E97</f>
        <v>11.482648156098429</v>
      </c>
      <c r="D135" s="444">
        <f>D101*Group_3_rates!F97</f>
        <v>10.325528056747338</v>
      </c>
      <c r="E135" s="444">
        <f>E101*Group_3_rates!G97</f>
        <v>9.7276336796740086</v>
      </c>
      <c r="F135" s="444">
        <f>F101*Group_3_rates!H97</f>
        <v>9.0194840602254658</v>
      </c>
      <c r="G135" s="444">
        <f>G101*Group_3_rates!I97</f>
        <v>8.5111568013676067</v>
      </c>
      <c r="H135" s="444">
        <f>H101*Group_3_rates!J97</f>
        <v>8.2297382668936301</v>
      </c>
      <c r="I135" s="444">
        <f>I101*Group_3_rates!K97</f>
        <v>8.0693087298750346</v>
      </c>
      <c r="J135" s="444">
        <f>J101*Group_3_rates!L97</f>
        <v>7.9953938995776443</v>
      </c>
      <c r="K135" s="444">
        <f>K101*Group_3_rates!M97</f>
        <v>7.9472518068123073</v>
      </c>
      <c r="L135" s="444">
        <f>L101*Group_3_rates!N97</f>
        <v>7.9151721701954658</v>
      </c>
      <c r="M135" s="444">
        <f>M101*Group_3_rates!O97</f>
        <v>7.9036714462157889</v>
      </c>
      <c r="N135" s="444">
        <f>N101*Group_3_rates!P97</f>
        <v>7.8989009297148334</v>
      </c>
    </row>
    <row r="136" spans="1:14" ht="13.15">
      <c r="B136" s="329" t="str">
        <f t="shared" si="51"/>
        <v>65 plus</v>
      </c>
      <c r="C136" s="444">
        <f>C102*Group_3_rates!E98</f>
        <v>4.5250856842334484</v>
      </c>
      <c r="D136" s="444">
        <f>D102*Group_3_rates!F98</f>
        <v>5.2688967467021506</v>
      </c>
      <c r="E136" s="444">
        <f>E102*Group_3_rates!G98</f>
        <v>5.7744542632448068</v>
      </c>
      <c r="F136" s="444">
        <f>F102*Group_3_rates!H98</f>
        <v>5.8320423438277995</v>
      </c>
      <c r="G136" s="444">
        <f>G102*Group_3_rates!I98</f>
        <v>5.7464351406062013</v>
      </c>
      <c r="H136" s="444">
        <f>H102*Group_3_rates!J98</f>
        <v>5.6484653583923574</v>
      </c>
      <c r="I136" s="444">
        <f>I102*Group_3_rates!K98</f>
        <v>5.5502247638317268</v>
      </c>
      <c r="J136" s="444">
        <f>J102*Group_3_rates!L98</f>
        <v>5.4702493328681845</v>
      </c>
      <c r="K136" s="444">
        <f>K102*Group_3_rates!M98</f>
        <v>5.3956500480737271</v>
      </c>
      <c r="L136" s="444">
        <f>L102*Group_3_rates!N98</f>
        <v>5.3296814201123732</v>
      </c>
      <c r="M136" s="444">
        <f>M102*Group_3_rates!O98</f>
        <v>5.279912868230995</v>
      </c>
      <c r="N136" s="444">
        <f>N102*Group_3_rates!P98</f>
        <v>5.2417454412136077</v>
      </c>
    </row>
    <row r="137" spans="1:14" ht="13.15">
      <c r="B137" s="329" t="str">
        <f t="shared" si="51"/>
        <v>Total</v>
      </c>
      <c r="C137" s="444">
        <f>SUM(C127:C136)</f>
        <v>552.46518559848573</v>
      </c>
      <c r="D137" s="444">
        <f t="shared" ref="D137:N137" si="53">SUM(D127:D136)</f>
        <v>541.66686133038809</v>
      </c>
      <c r="E137" s="444">
        <f t="shared" si="53"/>
        <v>554.71791847338727</v>
      </c>
      <c r="F137" s="444">
        <f t="shared" si="53"/>
        <v>552.72465555857514</v>
      </c>
      <c r="G137" s="444">
        <f t="shared" si="53"/>
        <v>553.73462352488593</v>
      </c>
      <c r="H137" s="444">
        <f t="shared" si="53"/>
        <v>562.01387909043706</v>
      </c>
      <c r="I137" s="444">
        <f t="shared" si="53"/>
        <v>571.44960605573556</v>
      </c>
      <c r="J137" s="444">
        <f t="shared" si="53"/>
        <v>581.48256042582</v>
      </c>
      <c r="K137" s="444">
        <f t="shared" si="53"/>
        <v>588.56007261726529</v>
      </c>
      <c r="L137" s="444">
        <f t="shared" si="53"/>
        <v>593.19191703702563</v>
      </c>
      <c r="M137" s="444">
        <f t="shared" si="53"/>
        <v>596.98251864263875</v>
      </c>
      <c r="N137" s="444">
        <f t="shared" si="53"/>
        <v>599.65452627819923</v>
      </c>
    </row>
    <row r="138" spans="1:14">
      <c r="A138" s="300">
        <f>SUM(C138:N138)</f>
        <v>0</v>
      </c>
      <c r="C138" s="300">
        <f>SUM(C127:C136)-C137</f>
        <v>0</v>
      </c>
      <c r="D138" s="300">
        <f t="shared" ref="D138:N138" si="54">SUM(D127:D136)-D137</f>
        <v>0</v>
      </c>
      <c r="E138" s="300">
        <f t="shared" si="54"/>
        <v>0</v>
      </c>
      <c r="F138" s="300">
        <f t="shared" si="54"/>
        <v>0</v>
      </c>
      <c r="G138" s="300">
        <f t="shared" si="54"/>
        <v>0</v>
      </c>
      <c r="H138" s="300">
        <f t="shared" si="54"/>
        <v>0</v>
      </c>
      <c r="I138" s="300">
        <f t="shared" si="54"/>
        <v>0</v>
      </c>
      <c r="J138" s="300">
        <f t="shared" si="54"/>
        <v>0</v>
      </c>
      <c r="K138" s="300">
        <f t="shared" si="54"/>
        <v>0</v>
      </c>
      <c r="L138" s="300">
        <f t="shared" si="54"/>
        <v>0</v>
      </c>
      <c r="M138" s="300">
        <f t="shared" si="54"/>
        <v>0</v>
      </c>
      <c r="N138" s="300">
        <f t="shared" si="54"/>
        <v>0</v>
      </c>
    </row>
    <row r="140" spans="1:14" ht="15">
      <c r="B140" s="331" t="s">
        <v>164</v>
      </c>
      <c r="H140" s="316"/>
    </row>
    <row r="141" spans="1:14">
      <c r="H141" s="316"/>
    </row>
    <row r="142" spans="1:14" ht="13.15">
      <c r="B142" s="332" t="s">
        <v>46</v>
      </c>
      <c r="H142" s="316"/>
    </row>
    <row r="143" spans="1:14">
      <c r="H143" s="316"/>
    </row>
    <row r="144" spans="1:14" ht="13.15">
      <c r="B144" s="329" t="str">
        <f t="shared" ref="B144:B155" si="55">B110</f>
        <v>Age group</v>
      </c>
      <c r="C144" s="329" t="str">
        <f t="shared" ref="C144:N144" si="56">C110</f>
        <v>2018/19</v>
      </c>
      <c r="D144" s="329" t="str">
        <f t="shared" si="56"/>
        <v>2019/20</v>
      </c>
      <c r="E144" s="329" t="str">
        <f t="shared" si="56"/>
        <v>2020/21</v>
      </c>
      <c r="F144" s="329" t="str">
        <f t="shared" si="56"/>
        <v>2021/22</v>
      </c>
      <c r="G144" s="329" t="str">
        <f t="shared" si="56"/>
        <v>2022/23</v>
      </c>
      <c r="H144" s="329" t="str">
        <f t="shared" si="56"/>
        <v>2023/24</v>
      </c>
      <c r="I144" s="329" t="str">
        <f t="shared" si="56"/>
        <v>2024/25</v>
      </c>
      <c r="J144" s="329" t="str">
        <f t="shared" si="56"/>
        <v>2025/26</v>
      </c>
      <c r="K144" s="329" t="str">
        <f t="shared" si="56"/>
        <v>2026/27</v>
      </c>
      <c r="L144" s="329" t="str">
        <f t="shared" si="56"/>
        <v>2027/28</v>
      </c>
      <c r="M144" s="329" t="str">
        <f t="shared" si="56"/>
        <v>2028/29</v>
      </c>
      <c r="N144" s="329" t="str">
        <f t="shared" si="56"/>
        <v>2029/30</v>
      </c>
    </row>
    <row r="145" spans="1:14" ht="13.15">
      <c r="B145" s="329" t="str">
        <f t="shared" si="55"/>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row>
    <row r="146" spans="1:14" ht="13.15">
      <c r="B146" s="329" t="str">
        <f t="shared" si="55"/>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row>
    <row r="147" spans="1:14" ht="13.15">
      <c r="B147" s="329" t="str">
        <f t="shared" si="55"/>
        <v>30-34</v>
      </c>
      <c r="C147" s="444">
        <f>C79*Calc_SEC_retirement_rates!$G126</f>
        <v>0.16484848387101109</v>
      </c>
      <c r="D147" s="444">
        <f>D79*Calc_SEC_retirement_rates!$G126</f>
        <v>0.15312670035891876</v>
      </c>
      <c r="E147" s="444">
        <f>E79*Calc_SEC_retirement_rates!$G126</f>
        <v>0.14521824053407112</v>
      </c>
      <c r="F147" s="444">
        <f>F79*Calc_SEC_retirement_rates!$G126</f>
        <v>0.14082430025698947</v>
      </c>
      <c r="G147" s="444">
        <f>G79*Calc_SEC_retirement_rates!$G126</f>
        <v>0.14007069530458741</v>
      </c>
      <c r="H147" s="444">
        <f>H79*Calc_SEC_retirement_rates!$G126</f>
        <v>0.14280961588854316</v>
      </c>
      <c r="I147" s="444">
        <f>I79*Calc_SEC_retirement_rates!$G126</f>
        <v>0.14725732348948911</v>
      </c>
      <c r="J147" s="444">
        <f>J79*Calc_SEC_retirement_rates!$G126</f>
        <v>0.1527778941993489</v>
      </c>
      <c r="K147" s="444">
        <f>K79*Calc_SEC_retirement_rates!$G126</f>
        <v>0.15808240662516884</v>
      </c>
      <c r="L147" s="444">
        <f>L79*Calc_SEC_retirement_rates!$G126</f>
        <v>0.16284715615176248</v>
      </c>
      <c r="M147" s="444">
        <f>M79*Calc_SEC_retirement_rates!$G126</f>
        <v>0.16717814836205006</v>
      </c>
      <c r="N147" s="444">
        <f>N79*Calc_SEC_retirement_rates!$G126</f>
        <v>0.1708871379125981</v>
      </c>
    </row>
    <row r="148" spans="1:14" ht="13.15">
      <c r="B148" s="329" t="str">
        <f t="shared" si="55"/>
        <v>35-39</v>
      </c>
      <c r="C148" s="444">
        <f>C80*Calc_SEC_retirement_rates!$G127</f>
        <v>0.25156556983202738</v>
      </c>
      <c r="D148" s="444">
        <f>D80*Calc_SEC_retirement_rates!$G127</f>
        <v>0.24174947296529314</v>
      </c>
      <c r="E148" s="444">
        <f>E80*Calc_SEC_retirement_rates!$G127</f>
        <v>0.23202953264325507</v>
      </c>
      <c r="F148" s="444">
        <f>F80*Calc_SEC_retirement_rates!$G127</f>
        <v>0.22349553208786849</v>
      </c>
      <c r="G148" s="444">
        <f>G80*Calc_SEC_retirement_rates!$G127</f>
        <v>0.21734920082968967</v>
      </c>
      <c r="H148" s="444">
        <f>H80*Calc_SEC_retirement_rates!$G127</f>
        <v>0.21426651101585281</v>
      </c>
      <c r="I148" s="444">
        <f>I80*Calc_SEC_retirement_rates!$G127</f>
        <v>0.21318781514386573</v>
      </c>
      <c r="J148" s="444">
        <f>J80*Calc_SEC_retirement_rates!$G127</f>
        <v>0.21393940296922828</v>
      </c>
      <c r="K148" s="444">
        <f>K80*Calc_SEC_retirement_rates!$G127</f>
        <v>0.21553957799345333</v>
      </c>
      <c r="L148" s="444">
        <f>L80*Calc_SEC_retirement_rates!$G127</f>
        <v>0.21774071997691821</v>
      </c>
      <c r="M148" s="444">
        <f>M80*Calc_SEC_retirement_rates!$G127</f>
        <v>0.22053827579182164</v>
      </c>
      <c r="N148" s="444">
        <f>N80*Calc_SEC_retirement_rates!$G127</f>
        <v>0.22357956107050461</v>
      </c>
    </row>
    <row r="149" spans="1:14" ht="13.15">
      <c r="B149" s="329" t="str">
        <f t="shared" si="55"/>
        <v>40-44</v>
      </c>
      <c r="C149" s="444">
        <f>C81*Calc_SEC_retirement_rates!$G128</f>
        <v>0.29651824762032691</v>
      </c>
      <c r="D149" s="444">
        <f>D81*Calc_SEC_retirement_rates!$G128</f>
        <v>0.29787761344762692</v>
      </c>
      <c r="E149" s="444">
        <f>E81*Calc_SEC_retirement_rates!$G128</f>
        <v>0.29704966971626384</v>
      </c>
      <c r="F149" s="444">
        <f>F81*Calc_SEC_retirement_rates!$G128</f>
        <v>0.29476425501089049</v>
      </c>
      <c r="G149" s="444">
        <f>G81*Calc_SEC_retirement_rates!$G128</f>
        <v>0.29236415456187059</v>
      </c>
      <c r="H149" s="444">
        <f>H81*Calc_SEC_retirement_rates!$G128</f>
        <v>0.29089538403976151</v>
      </c>
      <c r="I149" s="444">
        <f>I81*Calc_SEC_retirement_rates!$G128</f>
        <v>0.28959577471866832</v>
      </c>
      <c r="J149" s="444">
        <f>J81*Calc_SEC_retirement_rates!$G128</f>
        <v>0.28882352304145731</v>
      </c>
      <c r="K149" s="444">
        <f>K81*Calc_SEC_retirement_rates!$G128</f>
        <v>0.28803071505720484</v>
      </c>
      <c r="L149" s="444">
        <f>L81*Calc_SEC_retirement_rates!$G128</f>
        <v>0.28746633472085775</v>
      </c>
      <c r="M149" s="444">
        <f>M81*Calc_SEC_retirement_rates!$G128</f>
        <v>0.28754452846386386</v>
      </c>
      <c r="N149" s="444">
        <f>N81*Calc_SEC_retirement_rates!$G128</f>
        <v>0.2881516766712599</v>
      </c>
    </row>
    <row r="150" spans="1:14" ht="13.15">
      <c r="B150" s="329" t="str">
        <f t="shared" si="55"/>
        <v>45-49</v>
      </c>
      <c r="C150" s="444">
        <f>C82*Calc_SEC_retirement_rates!$G129</f>
        <v>0.68504887583339169</v>
      </c>
      <c r="D150" s="444">
        <f>D82*Calc_SEC_retirement_rates!$G129</f>
        <v>0.67034962447856483</v>
      </c>
      <c r="E150" s="444">
        <f>E82*Calc_SEC_retirement_rates!$G129</f>
        <v>0.66162323001312451</v>
      </c>
      <c r="F150" s="444">
        <f>F82*Calc_SEC_retirement_rates!$G129</f>
        <v>0.6565352597326346</v>
      </c>
      <c r="G150" s="444">
        <f>G82*Calc_SEC_retirement_rates!$G129</f>
        <v>0.65483353779099673</v>
      </c>
      <c r="H150" s="444">
        <f>H82*Calc_SEC_retirement_rates!$G129</f>
        <v>0.65644633209478087</v>
      </c>
      <c r="I150" s="444">
        <f>I82*Calc_SEC_retirement_rates!$G129</f>
        <v>0.65817288791802364</v>
      </c>
      <c r="J150" s="444">
        <f>J82*Calc_SEC_retirement_rates!$G129</f>
        <v>0.65982931572890247</v>
      </c>
      <c r="K150" s="444">
        <f>K82*Calc_SEC_retirement_rates!$G129</f>
        <v>0.65981989980788491</v>
      </c>
      <c r="L150" s="444">
        <f>L82*Calc_SEC_retirement_rates!$G129</f>
        <v>0.6586321550509544</v>
      </c>
      <c r="M150" s="444">
        <f>M82*Calc_SEC_retirement_rates!$G129</f>
        <v>0.65735889494774313</v>
      </c>
      <c r="N150" s="444">
        <f>N82*Calc_SEC_retirement_rates!$G129</f>
        <v>0.65610890501172081</v>
      </c>
    </row>
    <row r="151" spans="1:14" ht="13.15">
      <c r="B151" s="329" t="str">
        <f t="shared" si="55"/>
        <v>50-54</v>
      </c>
      <c r="C151" s="444">
        <f>C83*Calc_SEC_retirement_rates!$G130</f>
        <v>11.218218220218073</v>
      </c>
      <c r="D151" s="444">
        <f>D83*Calc_SEC_retirement_rates!$G130</f>
        <v>11.062658097436589</v>
      </c>
      <c r="E151" s="444">
        <f>E83*Calc_SEC_retirement_rates!$G130</f>
        <v>10.919296663005355</v>
      </c>
      <c r="F151" s="444">
        <f>F83*Calc_SEC_retirement_rates!$G130</f>
        <v>10.810888677489862</v>
      </c>
      <c r="G151" s="444">
        <f>G83*Calc_SEC_retirement_rates!$G130</f>
        <v>10.762792848251388</v>
      </c>
      <c r="H151" s="444">
        <f>H83*Calc_SEC_retirement_rates!$G130</f>
        <v>10.784547939113191</v>
      </c>
      <c r="I151" s="444">
        <f>I83*Calc_SEC_retirement_rates!$G130</f>
        <v>10.825383145480302</v>
      </c>
      <c r="J151" s="444">
        <f>J83*Calc_SEC_retirement_rates!$G130</f>
        <v>10.876619932197414</v>
      </c>
      <c r="K151" s="444">
        <f>K83*Calc_SEC_retirement_rates!$G130</f>
        <v>10.905783823906493</v>
      </c>
      <c r="L151" s="444">
        <f>L83*Calc_SEC_retirement_rates!$G130</f>
        <v>10.913768153383476</v>
      </c>
      <c r="M151" s="444">
        <f>M83*Calc_SEC_retirement_rates!$G130</f>
        <v>10.912793633687704</v>
      </c>
      <c r="N151" s="444">
        <f>N83*Calc_SEC_retirement_rates!$G130</f>
        <v>10.901775187407386</v>
      </c>
    </row>
    <row r="152" spans="1:14" ht="13.15">
      <c r="B152" s="329" t="str">
        <f t="shared" si="55"/>
        <v>55-59</v>
      </c>
      <c r="C152" s="444">
        <f>C84*Calc_SEC_retirement_rates!$G131</f>
        <v>50.791180784091395</v>
      </c>
      <c r="D152" s="444">
        <f>D84*Calc_SEC_retirement_rates!$G131</f>
        <v>45.783144052297402</v>
      </c>
      <c r="E152" s="444">
        <f>E84*Calc_SEC_retirement_rates!$G131</f>
        <v>42.671111090750522</v>
      </c>
      <c r="F152" s="444">
        <f>F84*Calc_SEC_retirement_rates!$G131</f>
        <v>40.736906644721465</v>
      </c>
      <c r="G152" s="444">
        <f>G84*Calc_SEC_retirement_rates!$G131</f>
        <v>39.648712627280936</v>
      </c>
      <c r="H152" s="444">
        <f>H84*Calc_SEC_retirement_rates!$G131</f>
        <v>39.199083216550733</v>
      </c>
      <c r="I152" s="444">
        <f>I84*Calc_SEC_retirement_rates!$G131</f>
        <v>39.034142758985062</v>
      </c>
      <c r="J152" s="444">
        <f>J84*Calc_SEC_retirement_rates!$G131</f>
        <v>39.048126670779268</v>
      </c>
      <c r="K152" s="444">
        <f>K84*Calc_SEC_retirement_rates!$G131</f>
        <v>39.058989305714007</v>
      </c>
      <c r="L152" s="444">
        <f>L84*Calc_SEC_retirement_rates!$G131</f>
        <v>39.045804336900893</v>
      </c>
      <c r="M152" s="444">
        <f>M84*Calc_SEC_retirement_rates!$G131</f>
        <v>39.038072128887933</v>
      </c>
      <c r="N152" s="444">
        <f>N84*Calc_SEC_retirement_rates!$G131</f>
        <v>39.009070700884664</v>
      </c>
    </row>
    <row r="153" spans="1:14" ht="13.15">
      <c r="B153" s="329" t="str">
        <f t="shared" si="55"/>
        <v>60-64</v>
      </c>
      <c r="C153" s="444">
        <f>C85*Calc_SEC_retirement_rates!$G132</f>
        <v>33.389097627046453</v>
      </c>
      <c r="D153" s="444">
        <f>D85*Calc_SEC_retirement_rates!$G132</f>
        <v>30.753914301313685</v>
      </c>
      <c r="E153" s="444">
        <f>E85*Calc_SEC_retirement_rates!$G132</f>
        <v>28.295716220343202</v>
      </c>
      <c r="F153" s="444">
        <f>F85*Calc_SEC_retirement_rates!$G132</f>
        <v>26.381850818445674</v>
      </c>
      <c r="G153" s="444">
        <f>G85*Calc_SEC_retirement_rates!$G132</f>
        <v>25.101464837804812</v>
      </c>
      <c r="H153" s="444">
        <f>H85*Calc_SEC_retirement_rates!$G132</f>
        <v>24.392857443145683</v>
      </c>
      <c r="I153" s="444">
        <f>I85*Calc_SEC_retirement_rates!$G132</f>
        <v>23.982697517502299</v>
      </c>
      <c r="J153" s="444">
        <f>J85*Calc_SEC_retirement_rates!$G132</f>
        <v>23.782245446165135</v>
      </c>
      <c r="K153" s="444">
        <f>K85*Calc_SEC_retirement_rates!$G132</f>
        <v>23.632944641237497</v>
      </c>
      <c r="L153" s="444">
        <f>L85*Calc_SEC_retirement_rates!$G132</f>
        <v>23.51294235144093</v>
      </c>
      <c r="M153" s="444">
        <f>M85*Calc_SEC_retirement_rates!$G132</f>
        <v>23.439302425888108</v>
      </c>
      <c r="N153" s="444">
        <f>N85*Calc_SEC_retirement_rates!$G132</f>
        <v>23.379934303728074</v>
      </c>
    </row>
    <row r="154" spans="1:14" ht="13.15">
      <c r="B154" s="329" t="str">
        <f t="shared" si="55"/>
        <v>65 plus</v>
      </c>
      <c r="C154" s="444">
        <f>C86*Calc_SEC_retirement_rates!$G133</f>
        <v>14.365517074896792</v>
      </c>
      <c r="D154" s="444">
        <f>D86*Calc_SEC_retirement_rates!$G133</f>
        <v>14.151310123966375</v>
      </c>
      <c r="E154" s="444">
        <f>E86*Calc_SEC_retirement_rates!$G133</f>
        <v>13.68047141329459</v>
      </c>
      <c r="F154" s="444">
        <f>F86*Calc_SEC_retirement_rates!$G133</f>
        <v>13.086666346036411</v>
      </c>
      <c r="G154" s="444">
        <f>G86*Calc_SEC_retirement_rates!$G133</f>
        <v>12.532252709513973</v>
      </c>
      <c r="H154" s="444">
        <f>H86*Calc_SEC_retirement_rates!$G133</f>
        <v>12.115160957536174</v>
      </c>
      <c r="I154" s="444">
        <f>I86*Calc_SEC_retirement_rates!$G133</f>
        <v>11.793649347987428</v>
      </c>
      <c r="J154" s="444">
        <f>J86*Calc_SEC_retirement_rates!$G133</f>
        <v>11.566644741705328</v>
      </c>
      <c r="K154" s="444">
        <f>K86*Calc_SEC_retirement_rates!$G133</f>
        <v>11.379859998848884</v>
      </c>
      <c r="L154" s="444">
        <f>L86*Calc_SEC_retirement_rates!$G133</f>
        <v>11.225984803461184</v>
      </c>
      <c r="M154" s="444">
        <f>M86*Calc_SEC_retirement_rates!$G133</f>
        <v>11.113023441439635</v>
      </c>
      <c r="N154" s="444">
        <f>N86*Calc_SEC_retirement_rates!$G133</f>
        <v>11.025957802382825</v>
      </c>
    </row>
    <row r="155" spans="1:14" ht="13.15">
      <c r="B155" s="329" t="str">
        <f t="shared" si="55"/>
        <v>Total</v>
      </c>
      <c r="C155" s="444">
        <f>SUM(C145:C154)</f>
        <v>111.16199488340946</v>
      </c>
      <c r="D155" s="444">
        <f t="shared" ref="D155:N155" si="57">SUM(D145:D154)</f>
        <v>103.11412998626446</v>
      </c>
      <c r="E155" s="444">
        <f t="shared" si="57"/>
        <v>96.902516060300371</v>
      </c>
      <c r="F155" s="444">
        <f t="shared" si="57"/>
        <v>92.331931833781795</v>
      </c>
      <c r="G155" s="444">
        <f t="shared" si="57"/>
        <v>89.349840611338252</v>
      </c>
      <c r="H155" s="444">
        <f t="shared" si="57"/>
        <v>87.796067399384725</v>
      </c>
      <c r="I155" s="444">
        <f t="shared" si="57"/>
        <v>86.944086571225142</v>
      </c>
      <c r="J155" s="444">
        <f t="shared" si="57"/>
        <v>86.589006926786084</v>
      </c>
      <c r="K155" s="444">
        <f t="shared" si="57"/>
        <v>86.299050369190596</v>
      </c>
      <c r="L155" s="444">
        <f t="shared" si="57"/>
        <v>86.025186011086973</v>
      </c>
      <c r="M155" s="444">
        <f t="shared" si="57"/>
        <v>85.835811477468852</v>
      </c>
      <c r="N155" s="444">
        <f t="shared" si="57"/>
        <v>85.655465275069034</v>
      </c>
    </row>
    <row r="156" spans="1:14">
      <c r="A156" s="300">
        <f>SUM(C156:N156)</f>
        <v>0</v>
      </c>
      <c r="C156" s="300">
        <f>SUM(C145:C154)-C155</f>
        <v>0</v>
      </c>
      <c r="D156" s="300">
        <f t="shared" ref="D156:N156" si="58">SUM(D145:D154)-D155</f>
        <v>0</v>
      </c>
      <c r="E156" s="300">
        <f t="shared" si="58"/>
        <v>0</v>
      </c>
      <c r="F156" s="300">
        <f t="shared" si="58"/>
        <v>0</v>
      </c>
      <c r="G156" s="300">
        <f t="shared" si="58"/>
        <v>0</v>
      </c>
      <c r="H156" s="300">
        <f t="shared" si="58"/>
        <v>0</v>
      </c>
      <c r="I156" s="300">
        <f t="shared" si="58"/>
        <v>0</v>
      </c>
      <c r="J156" s="300">
        <f t="shared" si="58"/>
        <v>0</v>
      </c>
      <c r="K156" s="300">
        <f t="shared" si="58"/>
        <v>0</v>
      </c>
      <c r="L156" s="300">
        <f t="shared" si="58"/>
        <v>0</v>
      </c>
      <c r="M156" s="300">
        <f t="shared" si="58"/>
        <v>0</v>
      </c>
      <c r="N156" s="300">
        <f t="shared" si="58"/>
        <v>0</v>
      </c>
    </row>
    <row r="158" spans="1:14" ht="13.15">
      <c r="B158" s="332" t="s">
        <v>47</v>
      </c>
      <c r="C158" s="320"/>
      <c r="D158" s="320"/>
      <c r="E158" s="320"/>
      <c r="F158" s="320"/>
      <c r="G158" s="320"/>
      <c r="H158" s="330"/>
      <c r="I158" s="320"/>
      <c r="J158" s="320"/>
      <c r="K158" s="320"/>
      <c r="L158" s="320"/>
    </row>
    <row r="159" spans="1:14">
      <c r="C159" s="320"/>
      <c r="D159" s="320"/>
      <c r="E159" s="320"/>
      <c r="F159" s="320"/>
      <c r="G159" s="320"/>
      <c r="H159" s="330"/>
      <c r="I159" s="320"/>
      <c r="J159" s="320"/>
      <c r="K159" s="320"/>
      <c r="L159" s="320"/>
    </row>
    <row r="160" spans="1:14" ht="13.15">
      <c r="B160" s="329" t="str">
        <f t="shared" ref="B160:B171" si="59">B144</f>
        <v>Age group</v>
      </c>
      <c r="C160" s="329" t="str">
        <f t="shared" ref="C160:N160" si="60">C144</f>
        <v>2018/19</v>
      </c>
      <c r="D160" s="329" t="str">
        <f t="shared" si="60"/>
        <v>2019/20</v>
      </c>
      <c r="E160" s="329" t="str">
        <f t="shared" si="60"/>
        <v>2020/21</v>
      </c>
      <c r="F160" s="329" t="str">
        <f t="shared" si="60"/>
        <v>2021/22</v>
      </c>
      <c r="G160" s="329" t="str">
        <f t="shared" si="60"/>
        <v>2022/23</v>
      </c>
      <c r="H160" s="329" t="str">
        <f t="shared" si="60"/>
        <v>2023/24</v>
      </c>
      <c r="I160" s="329" t="str">
        <f t="shared" si="60"/>
        <v>2024/25</v>
      </c>
      <c r="J160" s="329" t="str">
        <f t="shared" si="60"/>
        <v>2025/26</v>
      </c>
      <c r="K160" s="329" t="str">
        <f t="shared" si="60"/>
        <v>2026/27</v>
      </c>
      <c r="L160" s="329" t="str">
        <f t="shared" si="60"/>
        <v>2027/28</v>
      </c>
      <c r="M160" s="329" t="str">
        <f t="shared" si="60"/>
        <v>2028/29</v>
      </c>
      <c r="N160" s="329" t="str">
        <f t="shared" si="60"/>
        <v>2029/30</v>
      </c>
    </row>
    <row r="161" spans="1:16" ht="13.15">
      <c r="B161" s="329" t="str">
        <f t="shared" si="59"/>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c r="O161" s="318"/>
      <c r="P161" s="318"/>
    </row>
    <row r="162" spans="1:16" ht="13.15">
      <c r="B162" s="329" t="str">
        <f t="shared" si="59"/>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c r="O162" s="318"/>
      <c r="P162" s="318"/>
    </row>
    <row r="163" spans="1:16" ht="13.15">
      <c r="B163" s="329" t="str">
        <f t="shared" si="59"/>
        <v>30-34</v>
      </c>
      <c r="C163" s="444">
        <f>C95*Calc_SEC_retirement_rates!$G142</f>
        <v>0.17941055171143305</v>
      </c>
      <c r="D163" s="444">
        <f>D95*Calc_SEC_retirement_rates!$G142</f>
        <v>0.16637953957232568</v>
      </c>
      <c r="E163" s="444">
        <f>E95*Calc_SEC_retirement_rates!$G142</f>
        <v>0.15637921295954982</v>
      </c>
      <c r="F163" s="444">
        <f>F95*Calc_SEC_retirement_rates!$G142</f>
        <v>0.14905235408383449</v>
      </c>
      <c r="G163" s="444">
        <f>G95*Calc_SEC_retirement_rates!$G142</f>
        <v>0.14524806831348711</v>
      </c>
      <c r="H163" s="444">
        <f>H95*Calc_SEC_retirement_rates!$G142</f>
        <v>0.14498948250676247</v>
      </c>
      <c r="I163" s="444">
        <f>I95*Calc_SEC_retirement_rates!$G142</f>
        <v>0.1465931581040289</v>
      </c>
      <c r="J163" s="444">
        <f>J95*Calc_SEC_retirement_rates!$G142</f>
        <v>0.1494713646205556</v>
      </c>
      <c r="K163" s="444">
        <f>K95*Calc_SEC_retirement_rates!$G142</f>
        <v>0.15238458428334037</v>
      </c>
      <c r="L163" s="444">
        <f>L95*Calc_SEC_retirement_rates!$G142</f>
        <v>0.15502606834029967</v>
      </c>
      <c r="M163" s="444">
        <f>M95*Calc_SEC_retirement_rates!$G142</f>
        <v>0.15749451023705849</v>
      </c>
      <c r="N163" s="444">
        <f>N95*Calc_SEC_retirement_rates!$G142</f>
        <v>0.15959299740677177</v>
      </c>
      <c r="O163" s="318"/>
      <c r="P163" s="318"/>
    </row>
    <row r="164" spans="1:16" ht="13.15">
      <c r="B164" s="329" t="str">
        <f t="shared" si="59"/>
        <v>35-39</v>
      </c>
      <c r="C164" s="444">
        <f>C96*Calc_SEC_retirement_rates!$G143</f>
        <v>0.53272901698257191</v>
      </c>
      <c r="D164" s="444">
        <f>D96*Calc_SEC_retirement_rates!$G143</f>
        <v>0.51824445950111442</v>
      </c>
      <c r="E164" s="444">
        <f>E96*Calc_SEC_retirement_rates!$G143</f>
        <v>0.50137918827926875</v>
      </c>
      <c r="F164" s="444">
        <f>F96*Calc_SEC_retirement_rates!$G143</f>
        <v>0.48342563823272172</v>
      </c>
      <c r="G164" s="444">
        <f>G96*Calc_SEC_retirement_rates!$G143</f>
        <v>0.46887872174744238</v>
      </c>
      <c r="H164" s="444">
        <f>H96*Calc_SEC_retirement_rates!$G143</f>
        <v>0.45971288499385687</v>
      </c>
      <c r="I164" s="444">
        <f>I96*Calc_SEC_retirement_rates!$G143</f>
        <v>0.45395606584430659</v>
      </c>
      <c r="J164" s="444">
        <f>J96*Calc_SEC_retirement_rates!$G143</f>
        <v>0.45151910268227086</v>
      </c>
      <c r="K164" s="444">
        <f>K96*Calc_SEC_retirement_rates!$G143</f>
        <v>0.45053676295394607</v>
      </c>
      <c r="L164" s="444">
        <f>L96*Calc_SEC_retirement_rates!$G143</f>
        <v>0.4506919348767085</v>
      </c>
      <c r="M164" s="444">
        <f>M96*Calc_SEC_retirement_rates!$G143</f>
        <v>0.45214331519329243</v>
      </c>
      <c r="N164" s="444">
        <f>N96*Calc_SEC_retirement_rates!$G143</f>
        <v>0.454257566998363</v>
      </c>
      <c r="O164" s="318"/>
      <c r="P164" s="318"/>
    </row>
    <row r="165" spans="1:16" ht="13.15">
      <c r="B165" s="329" t="str">
        <f t="shared" si="59"/>
        <v>40-44</v>
      </c>
      <c r="C165" s="444">
        <f>C97*Calc_SEC_retirement_rates!$G144</f>
        <v>0.72262617413697827</v>
      </c>
      <c r="D165" s="444">
        <f>D97*Calc_SEC_retirement_rates!$G144</f>
        <v>0.73112965582347023</v>
      </c>
      <c r="E165" s="444">
        <f>E97*Calc_SEC_retirement_rates!$G144</f>
        <v>0.73433647458522855</v>
      </c>
      <c r="F165" s="444">
        <f>F97*Calc_SEC_retirement_rates!$G144</f>
        <v>0.73128657035104805</v>
      </c>
      <c r="G165" s="444">
        <f>G97*Calc_SEC_retirement_rates!$G144</f>
        <v>0.72714262414592368</v>
      </c>
      <c r="H165" s="444">
        <f>H97*Calc_SEC_retirement_rates!$G144</f>
        <v>0.7245507215652337</v>
      </c>
      <c r="I165" s="444">
        <f>I97*Calc_SEC_retirement_rates!$G144</f>
        <v>0.72134649578524201</v>
      </c>
      <c r="J165" s="444">
        <f>J97*Calc_SEC_retirement_rates!$G144</f>
        <v>0.71845277791609341</v>
      </c>
      <c r="K165" s="444">
        <f>K97*Calc_SEC_retirement_rates!$G144</f>
        <v>0.71451301178685256</v>
      </c>
      <c r="L165" s="444">
        <f>L97*Calc_SEC_retirement_rates!$G144</f>
        <v>0.71032357074299957</v>
      </c>
      <c r="M165" s="444">
        <f>M97*Calc_SEC_retirement_rates!$G144</f>
        <v>0.70713330240452021</v>
      </c>
      <c r="N165" s="444">
        <f>N97*Calc_SEC_retirement_rates!$G144</f>
        <v>0.70481159151491368</v>
      </c>
      <c r="O165" s="318"/>
      <c r="P165" s="318"/>
    </row>
    <row r="166" spans="1:16" ht="13.15">
      <c r="B166" s="329" t="str">
        <f t="shared" si="59"/>
        <v>45-49</v>
      </c>
      <c r="C166" s="444">
        <f>C98*Calc_SEC_retirement_rates!$G145</f>
        <v>1.5085894348562214</v>
      </c>
      <c r="D166" s="444">
        <f>D98*Calc_SEC_retirement_rates!$G145</f>
        <v>1.5081015232175827</v>
      </c>
      <c r="E166" s="444">
        <f>E98*Calc_SEC_retirement_rates!$G145</f>
        <v>1.5146163631070013</v>
      </c>
      <c r="F166" s="444">
        <f>F98*Calc_SEC_retirement_rates!$G145</f>
        <v>1.5202096075545033</v>
      </c>
      <c r="G166" s="444">
        <f>G98*Calc_SEC_retirement_rates!$G145</f>
        <v>1.5304338388757623</v>
      </c>
      <c r="H166" s="444">
        <f>H98*Calc_SEC_retirement_rates!$G145</f>
        <v>1.5463151621679547</v>
      </c>
      <c r="I166" s="444">
        <f>I98*Calc_SEC_retirement_rates!$G145</f>
        <v>1.5598535620792318</v>
      </c>
      <c r="J166" s="444">
        <f>J98*Calc_SEC_retirement_rates!$G145</f>
        <v>1.5708056121939489</v>
      </c>
      <c r="K166" s="444">
        <f>K98*Calc_SEC_retirement_rates!$G145</f>
        <v>1.5751882150810672</v>
      </c>
      <c r="L166" s="444">
        <f>L98*Calc_SEC_retirement_rates!$G145</f>
        <v>1.5744647819343411</v>
      </c>
      <c r="M166" s="444">
        <f>M98*Calc_SEC_retirement_rates!$G145</f>
        <v>1.5716708017666301</v>
      </c>
      <c r="N166" s="444">
        <f>N98*Calc_SEC_retirement_rates!$G145</f>
        <v>1.5672772744276735</v>
      </c>
      <c r="O166" s="318"/>
      <c r="P166" s="318"/>
    </row>
    <row r="167" spans="1:16" ht="13.15">
      <c r="B167" s="329" t="str">
        <f t="shared" si="59"/>
        <v>50-54</v>
      </c>
      <c r="C167" s="444">
        <f>C99*Calc_SEC_retirement_rates!$G146</f>
        <v>17.673130453671089</v>
      </c>
      <c r="D167" s="444">
        <f>D99*Calc_SEC_retirement_rates!$G146</f>
        <v>17.240504847639155</v>
      </c>
      <c r="E167" s="444">
        <f>E99*Calc_SEC_retirement_rates!$G146</f>
        <v>16.966324001177185</v>
      </c>
      <c r="F167" s="444">
        <f>F99*Calc_SEC_retirement_rates!$G146</f>
        <v>16.776834761712841</v>
      </c>
      <c r="G167" s="444">
        <f>G99*Calc_SEC_retirement_rates!$G146</f>
        <v>16.739477430953453</v>
      </c>
      <c r="H167" s="444">
        <f>H99*Calc_SEC_retirement_rates!$G146</f>
        <v>16.852466566089888</v>
      </c>
      <c r="I167" s="444">
        <f>I99*Calc_SEC_retirement_rates!$G146</f>
        <v>17.007705329547107</v>
      </c>
      <c r="J167" s="444">
        <f>J99*Calc_SEC_retirement_rates!$G146</f>
        <v>17.179971702900641</v>
      </c>
      <c r="K167" s="444">
        <f>K99*Calc_SEC_retirement_rates!$G146</f>
        <v>17.304821825732766</v>
      </c>
      <c r="L167" s="444">
        <f>L99*Calc_SEC_retirement_rates!$G146</f>
        <v>17.380894993557682</v>
      </c>
      <c r="M167" s="444">
        <f>M99*Calc_SEC_retirement_rates!$G146</f>
        <v>17.428572707793084</v>
      </c>
      <c r="N167" s="444">
        <f>N99*Calc_SEC_retirement_rates!$G146</f>
        <v>17.44492630237983</v>
      </c>
      <c r="O167" s="318"/>
      <c r="P167" s="318"/>
    </row>
    <row r="168" spans="1:16" ht="13.15">
      <c r="B168" s="329" t="str">
        <f t="shared" si="59"/>
        <v>55-59</v>
      </c>
      <c r="C168" s="444">
        <f>C100*Calc_SEC_retirement_rates!$G147</f>
        <v>87.194593295727771</v>
      </c>
      <c r="D168" s="444">
        <f>D100*Calc_SEC_retirement_rates!$G147</f>
        <v>78.525275241608426</v>
      </c>
      <c r="E168" s="444">
        <f>E100*Calc_SEC_retirement_rates!$G147</f>
        <v>72.840367143757518</v>
      </c>
      <c r="F168" s="444">
        <f>F100*Calc_SEC_retirement_rates!$G147</f>
        <v>69.040425284765433</v>
      </c>
      <c r="G168" s="444">
        <f>G100*Calc_SEC_retirement_rates!$G147</f>
        <v>66.865131608181585</v>
      </c>
      <c r="H168" s="444">
        <f>H100*Calc_SEC_retirement_rates!$G147</f>
        <v>65.992540229788773</v>
      </c>
      <c r="I168" s="444">
        <f>I100*Calc_SEC_retirement_rates!$G147</f>
        <v>65.750753981482447</v>
      </c>
      <c r="J168" s="444">
        <f>J100*Calc_SEC_retirement_rates!$G147</f>
        <v>65.915640645579387</v>
      </c>
      <c r="K168" s="444">
        <f>K100*Calc_SEC_retirement_rates!$G147</f>
        <v>66.115994317608923</v>
      </c>
      <c r="L168" s="444">
        <f>L100*Calc_SEC_retirement_rates!$G147</f>
        <v>66.287577763623133</v>
      </c>
      <c r="M168" s="444">
        <f>M100*Calc_SEC_retirement_rates!$G147</f>
        <v>66.467195861189779</v>
      </c>
      <c r="N168" s="444">
        <f>N100*Calc_SEC_retirement_rates!$G147</f>
        <v>66.590748763485493</v>
      </c>
      <c r="O168" s="318"/>
      <c r="P168" s="318"/>
    </row>
    <row r="169" spans="1:16" ht="13.15">
      <c r="B169" s="329" t="str">
        <f t="shared" si="59"/>
        <v>60-64</v>
      </c>
      <c r="C169" s="444">
        <f>C101*Calc_SEC_retirement_rates!$G148</f>
        <v>66.59114845251446</v>
      </c>
      <c r="D169" s="444">
        <f>D101*Calc_SEC_retirement_rates!$G148</f>
        <v>59.893444791867907</v>
      </c>
      <c r="E169" s="444">
        <f>E101*Calc_SEC_retirement_rates!$G148</f>
        <v>54.35092113852177</v>
      </c>
      <c r="F169" s="444">
        <f>F101*Calc_SEC_retirement_rates!$G148</f>
        <v>50.08971892924199</v>
      </c>
      <c r="G169" s="444">
        <f>G101*Calc_SEC_retirement_rates!$G148</f>
        <v>47.26672269683602</v>
      </c>
      <c r="H169" s="444">
        <f>H101*Calc_SEC_retirement_rates!$G148</f>
        <v>45.703864422553721</v>
      </c>
      <c r="I169" s="444">
        <f>I101*Calc_SEC_retirement_rates!$G148</f>
        <v>44.812918736131714</v>
      </c>
      <c r="J169" s="444">
        <f>J101*Calc_SEC_retirement_rates!$G148</f>
        <v>44.402432609699524</v>
      </c>
      <c r="K169" s="444">
        <f>K101*Calc_SEC_retirement_rates!$G148</f>
        <v>44.135075421729624</v>
      </c>
      <c r="L169" s="444">
        <f>L101*Calc_SEC_retirement_rates!$G148</f>
        <v>43.95692110927002</v>
      </c>
      <c r="M169" s="444">
        <f>M101*Calc_SEC_retirement_rates!$G148</f>
        <v>43.893051820541501</v>
      </c>
      <c r="N169" s="444">
        <f>N101*Calc_SEC_retirement_rates!$G148</f>
        <v>43.866558749642472</v>
      </c>
      <c r="O169" s="318"/>
      <c r="P169" s="318"/>
    </row>
    <row r="170" spans="1:16" ht="13.15">
      <c r="B170" s="329" t="str">
        <f t="shared" si="59"/>
        <v>65 plus</v>
      </c>
      <c r="C170" s="444">
        <f>C102*Calc_SEC_retirement_rates!$G149</f>
        <v>18.130340699191613</v>
      </c>
      <c r="D170" s="444">
        <f>D102*Calc_SEC_retirement_rates!$G149</f>
        <v>21.115016252154067</v>
      </c>
      <c r="E170" s="444">
        <f>E102*Calc_SEC_retirement_rates!$G149</f>
        <v>22.290271479098958</v>
      </c>
      <c r="F170" s="444">
        <f>F102*Calc_SEC_retirement_rates!$G149</f>
        <v>22.376506233973473</v>
      </c>
      <c r="G170" s="444">
        <f>G102*Calc_SEC_retirement_rates!$G149</f>
        <v>22.048046664644655</v>
      </c>
      <c r="H170" s="444">
        <f>H102*Calc_SEC_retirement_rates!$G149</f>
        <v>21.672154084788957</v>
      </c>
      <c r="I170" s="444">
        <f>I102*Calc_SEC_retirement_rates!$G149</f>
        <v>21.295222446262411</v>
      </c>
      <c r="J170" s="444">
        <f>J102*Calc_SEC_retirement_rates!$G149</f>
        <v>20.988370982569872</v>
      </c>
      <c r="K170" s="444">
        <f>K102*Calc_SEC_retirement_rates!$G149</f>
        <v>20.702146832805294</v>
      </c>
      <c r="L170" s="444">
        <f>L102*Calc_SEC_retirement_rates!$G149</f>
        <v>20.449036973891772</v>
      </c>
      <c r="M170" s="444">
        <f>M102*Calc_SEC_retirement_rates!$G149</f>
        <v>20.258083917350941</v>
      </c>
      <c r="N170" s="444">
        <f>N102*Calc_SEC_retirement_rates!$G149</f>
        <v>20.111642307664557</v>
      </c>
      <c r="O170" s="318"/>
      <c r="P170" s="318"/>
    </row>
    <row r="171" spans="1:16" ht="13.15">
      <c r="B171" s="329" t="str">
        <f t="shared" si="59"/>
        <v>Total</v>
      </c>
      <c r="C171" s="444">
        <f>SUM(C161:C170)</f>
        <v>192.53256807879214</v>
      </c>
      <c r="D171" s="444">
        <f t="shared" ref="D171:N171" si="61">SUM(D161:D170)</f>
        <v>179.69809631138406</v>
      </c>
      <c r="E171" s="444">
        <f t="shared" si="61"/>
        <v>169.35459500148647</v>
      </c>
      <c r="F171" s="444">
        <f t="shared" si="61"/>
        <v>161.16745937991584</v>
      </c>
      <c r="G171" s="444">
        <f t="shared" si="61"/>
        <v>155.79108165369834</v>
      </c>
      <c r="H171" s="444">
        <f t="shared" si="61"/>
        <v>153.09659355445515</v>
      </c>
      <c r="I171" s="444">
        <f t="shared" si="61"/>
        <v>151.74834977523648</v>
      </c>
      <c r="J171" s="444">
        <f t="shared" si="61"/>
        <v>151.3766647981623</v>
      </c>
      <c r="K171" s="444">
        <f t="shared" si="61"/>
        <v>151.15066097198181</v>
      </c>
      <c r="L171" s="444">
        <f t="shared" si="61"/>
        <v>150.96493719623695</v>
      </c>
      <c r="M171" s="444">
        <f t="shared" si="61"/>
        <v>150.93534623647682</v>
      </c>
      <c r="N171" s="444">
        <f t="shared" si="61"/>
        <v>150.89981555352009</v>
      </c>
      <c r="O171" s="318"/>
      <c r="P171" s="318"/>
    </row>
    <row r="172" spans="1:16">
      <c r="A172" s="300">
        <f>SUM(C172:N172)</f>
        <v>0</v>
      </c>
      <c r="C172" s="300">
        <f>SUM(C161:C170)-C171</f>
        <v>0</v>
      </c>
      <c r="D172" s="300">
        <f t="shared" ref="D172:N172" si="62">SUM(D161:D170)-D171</f>
        <v>0</v>
      </c>
      <c r="E172" s="300">
        <f t="shared" si="62"/>
        <v>0</v>
      </c>
      <c r="F172" s="300">
        <f t="shared" si="62"/>
        <v>0</v>
      </c>
      <c r="G172" s="300">
        <f t="shared" si="62"/>
        <v>0</v>
      </c>
      <c r="H172" s="300">
        <f t="shared" si="62"/>
        <v>0</v>
      </c>
      <c r="I172" s="300">
        <f t="shared" si="62"/>
        <v>0</v>
      </c>
      <c r="J172" s="300">
        <f t="shared" si="62"/>
        <v>0</v>
      </c>
      <c r="K172" s="300">
        <f t="shared" si="62"/>
        <v>0</v>
      </c>
      <c r="L172" s="300">
        <f t="shared" si="62"/>
        <v>0</v>
      </c>
      <c r="M172" s="300">
        <f t="shared" si="62"/>
        <v>0</v>
      </c>
      <c r="N172" s="300">
        <f t="shared" si="62"/>
        <v>0</v>
      </c>
    </row>
    <row r="174" spans="1:16" ht="15">
      <c r="B174" s="331" t="s">
        <v>516</v>
      </c>
      <c r="H174" s="316"/>
    </row>
    <row r="175" spans="1:16">
      <c r="H175" s="316"/>
    </row>
    <row r="176" spans="1:16" ht="13.15">
      <c r="B176" s="332" t="s">
        <v>46</v>
      </c>
      <c r="H176" s="316"/>
    </row>
    <row r="177" spans="1:14">
      <c r="H177" s="316"/>
    </row>
    <row r="178" spans="1:14" ht="13.15">
      <c r="B178" s="329" t="str">
        <f t="shared" ref="B178:B189" si="63">B144</f>
        <v>Age group</v>
      </c>
      <c r="C178" s="329" t="str">
        <f t="shared" ref="C178:N178" si="64">C144</f>
        <v>2018/19</v>
      </c>
      <c r="D178" s="329" t="str">
        <f t="shared" si="64"/>
        <v>2019/20</v>
      </c>
      <c r="E178" s="329" t="str">
        <f t="shared" si="64"/>
        <v>2020/21</v>
      </c>
      <c r="F178" s="329" t="str">
        <f t="shared" si="64"/>
        <v>2021/22</v>
      </c>
      <c r="G178" s="329" t="str">
        <f t="shared" si="64"/>
        <v>2022/23</v>
      </c>
      <c r="H178" s="329" t="str">
        <f t="shared" si="64"/>
        <v>2023/24</v>
      </c>
      <c r="I178" s="329" t="str">
        <f t="shared" si="64"/>
        <v>2024/25</v>
      </c>
      <c r="J178" s="329" t="str">
        <f t="shared" si="64"/>
        <v>2025/26</v>
      </c>
      <c r="K178" s="329" t="str">
        <f t="shared" si="64"/>
        <v>2026/27</v>
      </c>
      <c r="L178" s="329" t="str">
        <f t="shared" si="64"/>
        <v>2027/28</v>
      </c>
      <c r="M178" s="329" t="str">
        <f t="shared" si="64"/>
        <v>2028/29</v>
      </c>
      <c r="N178" s="329" t="str">
        <f t="shared" si="64"/>
        <v>2029/30</v>
      </c>
    </row>
    <row r="179" spans="1:14" ht="13.15">
      <c r="B179" s="329" t="str">
        <f t="shared" si="63"/>
        <v>20-24</v>
      </c>
      <c r="C179" s="444">
        <f>C77*Calc_SEC_death_rates!$G124</f>
        <v>1.3814902590444836E-2</v>
      </c>
      <c r="D179" s="444">
        <f>D77*Calc_SEC_death_rates!$G124</f>
        <v>2.0909688298764526E-2</v>
      </c>
      <c r="E179" s="444">
        <f>E77*Calc_SEC_death_rates!$G124</f>
        <v>2.6415093007578997E-2</v>
      </c>
      <c r="F179" s="444">
        <f>F77*Calc_SEC_death_rates!$G124</f>
        <v>3.0989096737001044E-2</v>
      </c>
      <c r="G179" s="444">
        <f>G77*Calc_SEC_death_rates!$G124</f>
        <v>3.5470735874011387E-2</v>
      </c>
      <c r="H179" s="444">
        <f>H77*Calc_SEC_death_rates!$G124</f>
        <v>4.0176768074806885E-2</v>
      </c>
      <c r="I179" s="444">
        <f>I77*Calc_SEC_death_rates!$G124</f>
        <v>4.3999471470579511E-2</v>
      </c>
      <c r="J179" s="444">
        <f>J77*Calc_SEC_death_rates!$G124</f>
        <v>4.7103428540917508E-2</v>
      </c>
      <c r="K179" s="444">
        <f>K77*Calc_SEC_death_rates!$G124</f>
        <v>4.8990513599244973E-2</v>
      </c>
      <c r="L179" s="444">
        <f>L77*Calc_SEC_death_rates!$G124</f>
        <v>5.0030140141752916E-2</v>
      </c>
      <c r="M179" s="444">
        <f>M77*Calc_SEC_death_rates!$G124</f>
        <v>5.0720400909209255E-2</v>
      </c>
      <c r="N179" s="444">
        <f>N77*Calc_SEC_death_rates!$G124</f>
        <v>5.1081164246275526E-2</v>
      </c>
    </row>
    <row r="180" spans="1:14" ht="13.15">
      <c r="B180" s="329" t="str">
        <f t="shared" si="63"/>
        <v>25-29</v>
      </c>
      <c r="C180" s="444">
        <f>C78*Calc_SEC_death_rates!$G125</f>
        <v>6.2894187343324609E-2</v>
      </c>
      <c r="D180" s="444">
        <f>D78*Calc_SEC_death_rates!$G125</f>
        <v>6.3725147027966514E-2</v>
      </c>
      <c r="E180" s="444">
        <f>E78*Calc_SEC_death_rates!$G125</f>
        <v>6.6342061670832397E-2</v>
      </c>
      <c r="F180" s="444">
        <f>F78*Calc_SEC_death_rates!$G125</f>
        <v>7.020996997004722E-2</v>
      </c>
      <c r="G180" s="444">
        <f>G78*Calc_SEC_death_rates!$G125</f>
        <v>7.5601745523387123E-2</v>
      </c>
      <c r="H180" s="444">
        <f>H78*Calc_SEC_death_rates!$G125</f>
        <v>8.2492841199308206E-2</v>
      </c>
      <c r="I180" s="444">
        <f>I78*Calc_SEC_death_rates!$G125</f>
        <v>8.9043959727270666E-2</v>
      </c>
      <c r="J180" s="444">
        <f>J78*Calc_SEC_death_rates!$G125</f>
        <v>9.5053721561747281E-2</v>
      </c>
      <c r="K180" s="444">
        <f>K78*Calc_SEC_death_rates!$G125</f>
        <v>9.9541972528262246E-2</v>
      </c>
      <c r="L180" s="444">
        <f>L78*Calc_SEC_death_rates!$G125</f>
        <v>0.1027231056465181</v>
      </c>
      <c r="M180" s="444">
        <f>M78*Calc_SEC_death_rates!$G125</f>
        <v>0.10515372305409118</v>
      </c>
      <c r="N180" s="444">
        <f>N78*Calc_SEC_death_rates!$G125</f>
        <v>0.10686076575830904</v>
      </c>
    </row>
    <row r="181" spans="1:14" ht="13.15">
      <c r="B181" s="329" t="str">
        <f t="shared" si="63"/>
        <v>30-34</v>
      </c>
      <c r="C181" s="444">
        <f>C79*Calc_SEC_death_rates!$G126</f>
        <v>0.22556478244481432</v>
      </c>
      <c r="D181" s="444">
        <f>D79*Calc_SEC_death_rates!$G126</f>
        <v>0.20952568104889741</v>
      </c>
      <c r="E181" s="444">
        <f>E79*Calc_SEC_death_rates!$G126</f>
        <v>0.19870441064363767</v>
      </c>
      <c r="F181" s="444">
        <f>F79*Calc_SEC_death_rates!$G126</f>
        <v>0.19269211280866974</v>
      </c>
      <c r="G181" s="444">
        <f>G79*Calc_SEC_death_rates!$G126</f>
        <v>0.19166094325741734</v>
      </c>
      <c r="H181" s="444">
        <f>H79*Calc_SEC_death_rates!$G126</f>
        <v>0.19540865152349404</v>
      </c>
      <c r="I181" s="444">
        <f>I79*Calc_SEC_death_rates!$G126</f>
        <v>0.20149452003636756</v>
      </c>
      <c r="J181" s="444">
        <f>J79*Calc_SEC_death_rates!$G126</f>
        <v>0.20904840407521075</v>
      </c>
      <c r="K181" s="444">
        <f>K79*Calc_SEC_death_rates!$G126</f>
        <v>0.21630665215374406</v>
      </c>
      <c r="L181" s="444">
        <f>L79*Calc_SEC_death_rates!$G126</f>
        <v>0.22282633413766267</v>
      </c>
      <c r="M181" s="444">
        <f>M79*Calc_SEC_death_rates!$G126</f>
        <v>0.22875249913926565</v>
      </c>
      <c r="N181" s="444">
        <f>N79*Calc_SEC_death_rates!$G126</f>
        <v>0.2338275680838735</v>
      </c>
    </row>
    <row r="182" spans="1:14" ht="13.15">
      <c r="B182" s="329" t="str">
        <f t="shared" si="63"/>
        <v>35-39</v>
      </c>
      <c r="C182" s="444">
        <f>C80*Calc_SEC_death_rates!$G127</f>
        <v>0.29679090401162106</v>
      </c>
      <c r="D182" s="444">
        <f>D80*Calc_SEC_death_rates!$G127</f>
        <v>0.28521011310732941</v>
      </c>
      <c r="E182" s="444">
        <f>E80*Calc_SEC_death_rates!$G127</f>
        <v>0.27374276534172343</v>
      </c>
      <c r="F182" s="444">
        <f>F80*Calc_SEC_death_rates!$G127</f>
        <v>0.26367456029538089</v>
      </c>
      <c r="G182" s="444">
        <f>G80*Calc_SEC_death_rates!$G127</f>
        <v>0.25642326906467794</v>
      </c>
      <c r="H182" s="444">
        <f>H80*Calc_SEC_death_rates!$G127</f>
        <v>0.25278638704919804</v>
      </c>
      <c r="I182" s="444">
        <f>I80*Calc_SEC_death_rates!$G127</f>
        <v>0.25151376805282893</v>
      </c>
      <c r="J182" s="444">
        <f>J80*Calc_SEC_death_rates!$G127</f>
        <v>0.25240047297943086</v>
      </c>
      <c r="K182" s="444">
        <f>K80*Calc_SEC_death_rates!$G127</f>
        <v>0.25428832032012094</v>
      </c>
      <c r="L182" s="444">
        <f>L80*Calc_SEC_death_rates!$G127</f>
        <v>0.25688517377493464</v>
      </c>
      <c r="M182" s="444">
        <f>M80*Calc_SEC_death_rates!$G127</f>
        <v>0.26018566167509738</v>
      </c>
      <c r="N182" s="444">
        <f>N80*Calc_SEC_death_rates!$G127</f>
        <v>0.26377369563308395</v>
      </c>
    </row>
    <row r="183" spans="1:14" ht="13.15">
      <c r="B183" s="329" t="str">
        <f t="shared" si="63"/>
        <v>40-44</v>
      </c>
      <c r="C183" s="444">
        <f>C81*Calc_SEC_death_rates!$G128</f>
        <v>0.30120631716777169</v>
      </c>
      <c r="D183" s="444">
        <f>D81*Calc_SEC_death_rates!$G128</f>
        <v>0.30258717510083571</v>
      </c>
      <c r="E183" s="444">
        <f>E81*Calc_SEC_death_rates!$G128</f>
        <v>0.30174614125503563</v>
      </c>
      <c r="F183" s="444">
        <f>F81*Calc_SEC_death_rates!$G128</f>
        <v>0.29942459324869508</v>
      </c>
      <c r="G183" s="444">
        <f>G81*Calc_SEC_death_rates!$G128</f>
        <v>0.29698654627221466</v>
      </c>
      <c r="H183" s="444">
        <f>H81*Calc_SEC_death_rates!$G128</f>
        <v>0.29549455391329738</v>
      </c>
      <c r="I183" s="444">
        <f>I81*Calc_SEC_death_rates!$G128</f>
        <v>0.29417439726019118</v>
      </c>
      <c r="J183" s="444">
        <f>J81*Calc_SEC_death_rates!$G128</f>
        <v>0.29338993598171625</v>
      </c>
      <c r="K183" s="444">
        <f>K81*Calc_SEC_death_rates!$G128</f>
        <v>0.29258459339294024</v>
      </c>
      <c r="L183" s="444">
        <f>L81*Calc_SEC_death_rates!$G128</f>
        <v>0.29201128998258591</v>
      </c>
      <c r="M183" s="444">
        <f>M81*Calc_SEC_death_rates!$G128</f>
        <v>0.29209071999927277</v>
      </c>
      <c r="N183" s="444">
        <f>N81*Calc_SEC_death_rates!$G128</f>
        <v>0.29270746745745602</v>
      </c>
    </row>
    <row r="184" spans="1:14" ht="13.15">
      <c r="B184" s="329" t="str">
        <f t="shared" si="63"/>
        <v>45-49</v>
      </c>
      <c r="C184" s="444">
        <f>C82*Calc_SEC_death_rates!$G129</f>
        <v>0.3588907463947239</v>
      </c>
      <c r="D184" s="444">
        <f>D82*Calc_SEC_death_rates!$G129</f>
        <v>0.35118994507049772</v>
      </c>
      <c r="E184" s="444">
        <f>E82*Calc_SEC_death_rates!$G129</f>
        <v>0.34661826802157664</v>
      </c>
      <c r="F184" s="444">
        <f>F82*Calc_SEC_death_rates!$G129</f>
        <v>0.34395272762582352</v>
      </c>
      <c r="G184" s="444">
        <f>G82*Calc_SEC_death_rates!$G129</f>
        <v>0.34306121129854289</v>
      </c>
      <c r="H184" s="444">
        <f>H82*Calc_SEC_death_rates!$G129</f>
        <v>0.3439061392619121</v>
      </c>
      <c r="I184" s="444">
        <f>I82*Calc_SEC_death_rates!$G129</f>
        <v>0.34481066582922004</v>
      </c>
      <c r="J184" s="444">
        <f>J82*Calc_SEC_death_rates!$G129</f>
        <v>0.34567845298188427</v>
      </c>
      <c r="K184" s="444">
        <f>K82*Calc_SEC_death_rates!$G129</f>
        <v>0.3456735200682759</v>
      </c>
      <c r="L184" s="444">
        <f>L82*Calc_SEC_death_rates!$G129</f>
        <v>0.34505127161655397</v>
      </c>
      <c r="M184" s="444">
        <f>M82*Calc_SEC_death_rates!$G129</f>
        <v>0.34438422246879757</v>
      </c>
      <c r="N184" s="444">
        <f>N82*Calc_SEC_death_rates!$G129</f>
        <v>0.34372936434560281</v>
      </c>
    </row>
    <row r="185" spans="1:14" ht="13.15">
      <c r="B185" s="329" t="str">
        <f t="shared" si="63"/>
        <v>50-54</v>
      </c>
      <c r="C185" s="444">
        <f>C83*Calc_SEC_death_rates!$G130</f>
        <v>0.34390407190533251</v>
      </c>
      <c r="D185" s="444">
        <f>D83*Calc_SEC_death_rates!$G130</f>
        <v>0.33913524332663458</v>
      </c>
      <c r="E185" s="444">
        <f>E83*Calc_SEC_death_rates!$G130</f>
        <v>0.33474037597004891</v>
      </c>
      <c r="F185" s="444">
        <f>F83*Calc_SEC_death_rates!$G130</f>
        <v>0.33141703647762932</v>
      </c>
      <c r="G185" s="444">
        <f>G83*Calc_SEC_death_rates!$G130</f>
        <v>0.32994261770701167</v>
      </c>
      <c r="H185" s="444">
        <f>H83*Calc_SEC_death_rates!$G130</f>
        <v>0.33060953861951098</v>
      </c>
      <c r="I185" s="444">
        <f>I83*Calc_SEC_death_rates!$G130</f>
        <v>0.33186137678766447</v>
      </c>
      <c r="J185" s="444">
        <f>J83*Calc_SEC_death_rates!$G130</f>
        <v>0.33343208429552906</v>
      </c>
      <c r="K185" s="444">
        <f>K83*Calc_SEC_death_rates!$G130</f>
        <v>0.33432612833304676</v>
      </c>
      <c r="L185" s="444">
        <f>L83*Calc_SEC_death_rates!$G130</f>
        <v>0.33457089478032614</v>
      </c>
      <c r="M185" s="444">
        <f>M83*Calc_SEC_death_rates!$G130</f>
        <v>0.33454102004576952</v>
      </c>
      <c r="N185" s="444">
        <f>N83*Calc_SEC_death_rates!$G130</f>
        <v>0.33420324015350084</v>
      </c>
    </row>
    <row r="186" spans="1:14" ht="13.15">
      <c r="B186" s="329" t="str">
        <f t="shared" si="63"/>
        <v>55-59</v>
      </c>
      <c r="C186" s="444">
        <f>C84*Calc_SEC_death_rates!$G131</f>
        <v>0.2845369318826767</v>
      </c>
      <c r="D186" s="444">
        <f>D84*Calc_SEC_death_rates!$G131</f>
        <v>0.25648144302767584</v>
      </c>
      <c r="E186" s="444">
        <f>E84*Calc_SEC_death_rates!$G131</f>
        <v>0.23904754412777746</v>
      </c>
      <c r="F186" s="444">
        <f>F84*Calc_SEC_death_rates!$G131</f>
        <v>0.22821195042409026</v>
      </c>
      <c r="G186" s="444">
        <f>G84*Calc_SEC_death_rates!$G131</f>
        <v>0.22211578604602969</v>
      </c>
      <c r="H186" s="444">
        <f>H84*Calc_SEC_death_rates!$G131</f>
        <v>0.21959692015162899</v>
      </c>
      <c r="I186" s="444">
        <f>I84*Calc_SEC_death_rates!$G131</f>
        <v>0.21867290832487973</v>
      </c>
      <c r="J186" s="444">
        <f>J84*Calc_SEC_death_rates!$G131</f>
        <v>0.21875124750298536</v>
      </c>
      <c r="K186" s="444">
        <f>K84*Calc_SEC_death_rates!$G131</f>
        <v>0.21881210099701284</v>
      </c>
      <c r="L186" s="444">
        <f>L84*Calc_SEC_death_rates!$G131</f>
        <v>0.21873823757200209</v>
      </c>
      <c r="M186" s="444">
        <f>M84*Calc_SEC_death_rates!$G131</f>
        <v>0.2186949210215553</v>
      </c>
      <c r="N186" s="444">
        <f>N84*Calc_SEC_death_rates!$G131</f>
        <v>0.21853245231701102</v>
      </c>
    </row>
    <row r="187" spans="1:14" ht="13.15">
      <c r="B187" s="329" t="str">
        <f t="shared" si="63"/>
        <v>60-64</v>
      </c>
      <c r="C187" s="444">
        <f>C85*Calc_SEC_death_rates!$G132</f>
        <v>2.470145559077171E-2</v>
      </c>
      <c r="D187" s="444">
        <f>D85*Calc_SEC_death_rates!$G132</f>
        <v>2.2751931089654242E-2</v>
      </c>
      <c r="E187" s="444">
        <f>E85*Calc_SEC_death_rates!$G132</f>
        <v>2.093334133893195E-2</v>
      </c>
      <c r="F187" s="444">
        <f>F85*Calc_SEC_death_rates!$G132</f>
        <v>1.9517452183742821E-2</v>
      </c>
      <c r="G187" s="444">
        <f>G85*Calc_SEC_death_rates!$G132</f>
        <v>1.857021492105539E-2</v>
      </c>
      <c r="H187" s="444">
        <f>H85*Calc_SEC_death_rates!$G132</f>
        <v>1.8045982901191325E-2</v>
      </c>
      <c r="I187" s="444">
        <f>I85*Calc_SEC_death_rates!$G132</f>
        <v>1.7742544117024025E-2</v>
      </c>
      <c r="J187" s="444">
        <f>J85*Calc_SEC_death_rates!$G132</f>
        <v>1.7594248466943255E-2</v>
      </c>
      <c r="K187" s="444">
        <f>K85*Calc_SEC_death_rates!$G132</f>
        <v>1.7483794831933991E-2</v>
      </c>
      <c r="L187" s="444">
        <f>L85*Calc_SEC_death_rates!$G132</f>
        <v>1.7395016414939585E-2</v>
      </c>
      <c r="M187" s="444">
        <f>M85*Calc_SEC_death_rates!$G132</f>
        <v>1.7340537154341737E-2</v>
      </c>
      <c r="N187" s="444">
        <f>N85*Calc_SEC_death_rates!$G132</f>
        <v>1.7296616259880198E-2</v>
      </c>
    </row>
    <row r="188" spans="1:14" ht="13.15">
      <c r="B188" s="329" t="str">
        <f t="shared" si="63"/>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row>
    <row r="189" spans="1:14" ht="13.15">
      <c r="B189" s="329" t="str">
        <f t="shared" si="63"/>
        <v>Total</v>
      </c>
      <c r="C189" s="444">
        <f>SUM(C179:C188)</f>
        <v>1.9123042993314814</v>
      </c>
      <c r="D189" s="444">
        <f t="shared" ref="D189:N189" si="65">SUM(D179:D188)</f>
        <v>1.851516367098256</v>
      </c>
      <c r="E189" s="444">
        <f t="shared" si="65"/>
        <v>1.808290001377143</v>
      </c>
      <c r="F189" s="444">
        <f t="shared" si="65"/>
        <v>1.7800894997710801</v>
      </c>
      <c r="G189" s="444">
        <f t="shared" si="65"/>
        <v>1.7698330699643481</v>
      </c>
      <c r="H189" s="444">
        <f t="shared" si="65"/>
        <v>1.7785177826943479</v>
      </c>
      <c r="I189" s="444">
        <f t="shared" si="65"/>
        <v>1.793313611606026</v>
      </c>
      <c r="J189" s="444">
        <f t="shared" si="65"/>
        <v>1.8124519963863648</v>
      </c>
      <c r="K189" s="444">
        <f t="shared" si="65"/>
        <v>1.8280075962245819</v>
      </c>
      <c r="L189" s="444">
        <f t="shared" si="65"/>
        <v>1.8402314640672761</v>
      </c>
      <c r="M189" s="444">
        <f t="shared" si="65"/>
        <v>1.8518637054674003</v>
      </c>
      <c r="N189" s="444">
        <f t="shared" si="65"/>
        <v>1.8620123342549928</v>
      </c>
    </row>
    <row r="190" spans="1:14">
      <c r="A190" s="300">
        <f>SUM(C190:N190)</f>
        <v>0</v>
      </c>
      <c r="C190" s="300">
        <f>SUM(C179:C188)-C189</f>
        <v>0</v>
      </c>
      <c r="D190" s="300">
        <f t="shared" ref="D190:N190" si="66">SUM(D179:D188)-D189</f>
        <v>0</v>
      </c>
      <c r="E190" s="300">
        <f t="shared" si="66"/>
        <v>0</v>
      </c>
      <c r="F190" s="300">
        <f t="shared" si="66"/>
        <v>0</v>
      </c>
      <c r="G190" s="300">
        <f t="shared" si="66"/>
        <v>0</v>
      </c>
      <c r="H190" s="300">
        <f t="shared" si="66"/>
        <v>0</v>
      </c>
      <c r="I190" s="300">
        <f t="shared" si="66"/>
        <v>0</v>
      </c>
      <c r="J190" s="300">
        <f t="shared" si="66"/>
        <v>0</v>
      </c>
      <c r="K190" s="300">
        <f t="shared" si="66"/>
        <v>0</v>
      </c>
      <c r="L190" s="300">
        <f t="shared" si="66"/>
        <v>0</v>
      </c>
      <c r="M190" s="300">
        <f t="shared" si="66"/>
        <v>0</v>
      </c>
      <c r="N190" s="300">
        <f t="shared" si="66"/>
        <v>0</v>
      </c>
    </row>
    <row r="192" spans="1:14" ht="13.15">
      <c r="B192" s="332" t="s">
        <v>47</v>
      </c>
      <c r="C192" s="320"/>
      <c r="D192" s="320"/>
      <c r="E192" s="320"/>
      <c r="F192" s="320"/>
      <c r="G192" s="320"/>
      <c r="H192" s="330"/>
      <c r="I192" s="320"/>
      <c r="J192" s="320"/>
      <c r="K192" s="320"/>
      <c r="L192" s="320"/>
    </row>
    <row r="193" spans="1:14">
      <c r="C193" s="320"/>
      <c r="D193" s="320"/>
      <c r="E193" s="320"/>
      <c r="F193" s="320"/>
      <c r="G193" s="320"/>
      <c r="H193" s="330"/>
      <c r="I193" s="320"/>
      <c r="J193" s="320"/>
      <c r="K193" s="320"/>
      <c r="L193" s="320"/>
    </row>
    <row r="194" spans="1:14" ht="13.15">
      <c r="B194" s="329" t="str">
        <f t="shared" ref="B194:B205" si="67">B178</f>
        <v>Age group</v>
      </c>
      <c r="C194" s="329" t="str">
        <f t="shared" ref="C194:N194" si="68">C178</f>
        <v>2018/19</v>
      </c>
      <c r="D194" s="329" t="str">
        <f t="shared" si="68"/>
        <v>2019/20</v>
      </c>
      <c r="E194" s="329" t="str">
        <f t="shared" si="68"/>
        <v>2020/21</v>
      </c>
      <c r="F194" s="329" t="str">
        <f t="shared" si="68"/>
        <v>2021/22</v>
      </c>
      <c r="G194" s="329" t="str">
        <f t="shared" si="68"/>
        <v>2022/23</v>
      </c>
      <c r="H194" s="329" t="str">
        <f t="shared" si="68"/>
        <v>2023/24</v>
      </c>
      <c r="I194" s="329" t="str">
        <f t="shared" si="68"/>
        <v>2024/25</v>
      </c>
      <c r="J194" s="329" t="str">
        <f t="shared" si="68"/>
        <v>2025/26</v>
      </c>
      <c r="K194" s="329" t="str">
        <f t="shared" si="68"/>
        <v>2026/27</v>
      </c>
      <c r="L194" s="329" t="str">
        <f t="shared" si="68"/>
        <v>2027/28</v>
      </c>
      <c r="M194" s="329" t="str">
        <f t="shared" si="68"/>
        <v>2028/29</v>
      </c>
      <c r="N194" s="329" t="str">
        <f t="shared" si="68"/>
        <v>2029/30</v>
      </c>
    </row>
    <row r="195" spans="1:14" ht="13.15">
      <c r="B195" s="329" t="str">
        <f t="shared" si="67"/>
        <v>20-24</v>
      </c>
      <c r="C195" s="444">
        <f>C93*Calc_SEC_death_rates!$G140</f>
        <v>9.1123503807140488E-2</v>
      </c>
      <c r="D195" s="444">
        <f>D93*Calc_SEC_death_rates!$G140</f>
        <v>0.1150042524609888</v>
      </c>
      <c r="E195" s="444">
        <f>E93*Calc_SEC_death_rates!$G140</f>
        <v>0.13385885106609263</v>
      </c>
      <c r="F195" s="444">
        <f>F93*Calc_SEC_death_rates!$G140</f>
        <v>0.14964624466188509</v>
      </c>
      <c r="G195" s="444">
        <f>G93*Calc_SEC_death_rates!$G140</f>
        <v>0.16625153502929776</v>
      </c>
      <c r="H195" s="444">
        <f>H93*Calc_SEC_death_rates!$G140</f>
        <v>0.18481477456690681</v>
      </c>
      <c r="I195" s="444">
        <f>I93*Calc_SEC_death_rates!$G140</f>
        <v>0.19997654221985803</v>
      </c>
      <c r="J195" s="444">
        <f>J93*Calc_SEC_death_rates!$G140</f>
        <v>0.21234509233591745</v>
      </c>
      <c r="K195" s="444">
        <f>K93*Calc_SEC_death_rates!$G140</f>
        <v>0.21952934687767023</v>
      </c>
      <c r="L195" s="444">
        <f>L93*Calc_SEC_death_rates!$G140</f>
        <v>0.22316856126949408</v>
      </c>
      <c r="M195" s="444">
        <f>M93*Calc_SEC_death_rates!$G140</f>
        <v>0.22548744055739903</v>
      </c>
      <c r="N195" s="444">
        <f>N93*Calc_SEC_death_rates!$G140</f>
        <v>0.22651208313597224</v>
      </c>
    </row>
    <row r="196" spans="1:14" ht="13.15">
      <c r="B196" s="329" t="str">
        <f t="shared" si="67"/>
        <v>25-29</v>
      </c>
      <c r="C196" s="444">
        <f>C94*Calc_SEC_death_rates!$G141</f>
        <v>9.1806077233798314E-2</v>
      </c>
      <c r="D196" s="444">
        <f>D94*Calc_SEC_death_rates!$G141</f>
        <v>8.7717187710788541E-2</v>
      </c>
      <c r="E196" s="444">
        <f>E94*Calc_SEC_death_rates!$G141</f>
        <v>8.652166458693028E-2</v>
      </c>
      <c r="F196" s="444">
        <f>F94*Calc_SEC_death_rates!$G141</f>
        <v>8.7230843373935996E-2</v>
      </c>
      <c r="G196" s="444">
        <f>G94*Calc_SEC_death_rates!$G141</f>
        <v>9.0301193060825999E-2</v>
      </c>
      <c r="H196" s="444">
        <f>H94*Calc_SEC_death_rates!$G141</f>
        <v>9.5596945613020373E-2</v>
      </c>
      <c r="I196" s="444">
        <f>I94*Calc_SEC_death_rates!$G141</f>
        <v>0.10097618293770119</v>
      </c>
      <c r="J196" s="444">
        <f>J94*Calc_SEC_death_rates!$G141</f>
        <v>0.10612421671594453</v>
      </c>
      <c r="K196" s="444">
        <f>K94*Calc_SEC_death_rates!$G141</f>
        <v>0.10989224146066745</v>
      </c>
      <c r="L196" s="444">
        <f>L94*Calc_SEC_death_rates!$G141</f>
        <v>0.11246159090940187</v>
      </c>
      <c r="M196" s="444">
        <f>M94*Calc_SEC_death_rates!$G141</f>
        <v>0.11439945344720347</v>
      </c>
      <c r="N196" s="444">
        <f>N94*Calc_SEC_death_rates!$G141</f>
        <v>0.11569832273869668</v>
      </c>
    </row>
    <row r="197" spans="1:14" ht="13.15">
      <c r="B197" s="329" t="str">
        <f t="shared" si="67"/>
        <v>30-34</v>
      </c>
      <c r="C197" s="444">
        <f>C95*Calc_SEC_death_rates!$G142</f>
        <v>0.17994167480383577</v>
      </c>
      <c r="D197" s="444">
        <f>D95*Calc_SEC_death_rates!$G142</f>
        <v>0.16687208594001274</v>
      </c>
      <c r="E197" s="444">
        <f>E95*Calc_SEC_death_rates!$G142</f>
        <v>0.15684215457799025</v>
      </c>
      <c r="F197" s="444">
        <f>F95*Calc_SEC_death_rates!$G142</f>
        <v>0.14949360542872889</v>
      </c>
      <c r="G197" s="444">
        <f>G95*Calc_SEC_death_rates!$G142</f>
        <v>0.14567805753358751</v>
      </c>
      <c r="H197" s="444">
        <f>H95*Calc_SEC_death_rates!$G142</f>
        <v>0.1454187062150688</v>
      </c>
      <c r="I197" s="444">
        <f>I95*Calc_SEC_death_rates!$G142</f>
        <v>0.14702712929866923</v>
      </c>
      <c r="J197" s="444">
        <f>J95*Calc_SEC_death_rates!$G142</f>
        <v>0.14991385639512311</v>
      </c>
      <c r="K197" s="444">
        <f>K95*Calc_SEC_death_rates!$G142</f>
        <v>0.15283570028999116</v>
      </c>
      <c r="L197" s="444">
        <f>L95*Calc_SEC_death_rates!$G142</f>
        <v>0.15548500413886054</v>
      </c>
      <c r="M197" s="444">
        <f>M95*Calc_SEC_death_rates!$G142</f>
        <v>0.15796075355728473</v>
      </c>
      <c r="N197" s="444">
        <f>N95*Calc_SEC_death_rates!$G142</f>
        <v>0.1600654530427415</v>
      </c>
    </row>
    <row r="198" spans="1:14" ht="13.15">
      <c r="B198" s="329" t="str">
        <f t="shared" si="67"/>
        <v>35-39</v>
      </c>
      <c r="C198" s="444">
        <f>C96*Calc_SEC_death_rates!$G143</f>
        <v>0.40318190456676284</v>
      </c>
      <c r="D198" s="444">
        <f>D96*Calc_SEC_death_rates!$G143</f>
        <v>0.39221964929998837</v>
      </c>
      <c r="E198" s="444">
        <f>E96*Calc_SEC_death_rates!$G143</f>
        <v>0.37945561363552749</v>
      </c>
      <c r="F198" s="444">
        <f>F96*Calc_SEC_death_rates!$G143</f>
        <v>0.36586794284841445</v>
      </c>
      <c r="G198" s="444">
        <f>G96*Calc_SEC_death_rates!$G143</f>
        <v>0.35485849281445764</v>
      </c>
      <c r="H198" s="444">
        <f>H96*Calc_SEC_death_rates!$G143</f>
        <v>0.34792157103724658</v>
      </c>
      <c r="I198" s="444">
        <f>I96*Calc_SEC_death_rates!$G143</f>
        <v>0.34356467431307575</v>
      </c>
      <c r="J198" s="444">
        <f>J96*Calc_SEC_death_rates!$G143</f>
        <v>0.34172032302432148</v>
      </c>
      <c r="K198" s="444">
        <f>K96*Calc_SEC_death_rates!$G143</f>
        <v>0.34097686511237801</v>
      </c>
      <c r="L198" s="444">
        <f>L96*Calc_SEC_death_rates!$G143</f>
        <v>0.34109430288910919</v>
      </c>
      <c r="M198" s="444">
        <f>M96*Calc_SEC_death_rates!$G143</f>
        <v>0.34219274179826692</v>
      </c>
      <c r="N198" s="444">
        <f>N96*Calc_SEC_death_rates!$G143</f>
        <v>0.34379285750874639</v>
      </c>
    </row>
    <row r="199" spans="1:14" ht="13.15">
      <c r="B199" s="329" t="str">
        <f t="shared" si="67"/>
        <v>40-44</v>
      </c>
      <c r="C199" s="444">
        <f>C97*Calc_SEC_death_rates!$G144</f>
        <v>0.37227531255703677</v>
      </c>
      <c r="D199" s="444">
        <f>D97*Calc_SEC_death_rates!$G144</f>
        <v>0.37665605105774563</v>
      </c>
      <c r="E199" s="444">
        <f>E97*Calc_SEC_death_rates!$G144</f>
        <v>0.37830810781900687</v>
      </c>
      <c r="F199" s="444">
        <f>F97*Calc_SEC_death_rates!$G144</f>
        <v>0.37673688871197053</v>
      </c>
      <c r="G199" s="444">
        <f>G97*Calc_SEC_death_rates!$G144</f>
        <v>0.37460205202331254</v>
      </c>
      <c r="H199" s="444">
        <f>H97*Calc_SEC_death_rates!$G144</f>
        <v>0.37326678161950222</v>
      </c>
      <c r="I199" s="444">
        <f>I97*Calc_SEC_death_rates!$G144</f>
        <v>0.37161606068460901</v>
      </c>
      <c r="J199" s="444">
        <f>J97*Calc_SEC_death_rates!$G144</f>
        <v>0.37012530410431249</v>
      </c>
      <c r="K199" s="444">
        <f>K97*Calc_SEC_death_rates!$G144</f>
        <v>0.36809565486151224</v>
      </c>
      <c r="L199" s="444">
        <f>L97*Calc_SEC_death_rates!$G144</f>
        <v>0.36593738059764092</v>
      </c>
      <c r="M199" s="444">
        <f>M97*Calc_SEC_death_rates!$G144</f>
        <v>0.36429385011762944</v>
      </c>
      <c r="N199" s="444">
        <f>N97*Calc_SEC_death_rates!$G144</f>
        <v>0.36309777436223961</v>
      </c>
    </row>
    <row r="200" spans="1:14" ht="13.15">
      <c r="B200" s="329" t="str">
        <f t="shared" si="67"/>
        <v>45-49</v>
      </c>
      <c r="C200" s="444">
        <f>C98*Calc_SEC_death_rates!$G145</f>
        <v>0.6672846217150068</v>
      </c>
      <c r="D200" s="444">
        <f>D98*Calc_SEC_death_rates!$G145</f>
        <v>0.66706880691099402</v>
      </c>
      <c r="E200" s="444">
        <f>E98*Calc_SEC_death_rates!$G145</f>
        <v>0.66995047396413676</v>
      </c>
      <c r="F200" s="444">
        <f>F98*Calc_SEC_death_rates!$G145</f>
        <v>0.67242449765744639</v>
      </c>
      <c r="G200" s="444">
        <f>G98*Calc_SEC_death_rates!$G145</f>
        <v>0.67694691586607136</v>
      </c>
      <c r="H200" s="444">
        <f>H98*Calc_SEC_death_rates!$G145</f>
        <v>0.6839715990306956</v>
      </c>
      <c r="I200" s="444">
        <f>I98*Calc_SEC_death_rates!$G145</f>
        <v>0.68995995202766858</v>
      </c>
      <c r="J200" s="444">
        <f>J98*Calc_SEC_death_rates!$G145</f>
        <v>0.69480430162269224</v>
      </c>
      <c r="K200" s="444">
        <f>K98*Calc_SEC_death_rates!$G145</f>
        <v>0.69674283005334947</v>
      </c>
      <c r="L200" s="444">
        <f>L98*Calc_SEC_death_rates!$G145</f>
        <v>0.69642283854174558</v>
      </c>
      <c r="M200" s="444">
        <f>M98*Calc_SEC_death_rates!$G145</f>
        <v>0.69518699533867567</v>
      </c>
      <c r="N200" s="444">
        <f>N98*Calc_SEC_death_rates!$G145</f>
        <v>0.69324363476579076</v>
      </c>
    </row>
    <row r="201" spans="1:14" ht="13.15">
      <c r="B201" s="329" t="str">
        <f t="shared" si="67"/>
        <v>50-54</v>
      </c>
      <c r="C201" s="444">
        <f>C99*Calc_SEC_death_rates!$G146</f>
        <v>0.54818857007230903</v>
      </c>
      <c r="D201" s="444">
        <f>D99*Calc_SEC_death_rates!$G146</f>
        <v>0.53476930555836166</v>
      </c>
      <c r="E201" s="444">
        <f>E99*Calc_SEC_death_rates!$G146</f>
        <v>0.52626471116535289</v>
      </c>
      <c r="F201" s="444">
        <f>F99*Calc_SEC_death_rates!$G146</f>
        <v>0.5203870973776682</v>
      </c>
      <c r="G201" s="444">
        <f>G99*Calc_SEC_death_rates!$G146</f>
        <v>0.519228340484859</v>
      </c>
      <c r="H201" s="444">
        <f>H99*Calc_SEC_death_rates!$G146</f>
        <v>0.52273305927740787</v>
      </c>
      <c r="I201" s="444">
        <f>I99*Calc_SEC_death_rates!$G146</f>
        <v>0.52754828519239172</v>
      </c>
      <c r="J201" s="444">
        <f>J99*Calc_SEC_death_rates!$G146</f>
        <v>0.53289167679626004</v>
      </c>
      <c r="K201" s="444">
        <f>K99*Calc_SEC_death_rates!$G146</f>
        <v>0.53676430199348302</v>
      </c>
      <c r="L201" s="444">
        <f>L99*Calc_SEC_death_rates!$G146</f>
        <v>0.53912395418980052</v>
      </c>
      <c r="M201" s="444">
        <f>M99*Calc_SEC_death_rates!$G146</f>
        <v>0.54060283072837045</v>
      </c>
      <c r="N201" s="444">
        <f>N99*Calc_SEC_death_rates!$G146</f>
        <v>0.54111008968034569</v>
      </c>
    </row>
    <row r="202" spans="1:14" ht="13.15">
      <c r="B202" s="329" t="str">
        <f t="shared" si="67"/>
        <v>55-59</v>
      </c>
      <c r="C202" s="444">
        <f>C100*Calc_SEC_death_rates!$G147</f>
        <v>0.22212786013551961</v>
      </c>
      <c r="D202" s="444">
        <f>D100*Calc_SEC_death_rates!$G147</f>
        <v>0.20004280881055278</v>
      </c>
      <c r="E202" s="444">
        <f>E100*Calc_SEC_death_rates!$G147</f>
        <v>0.18556052931232866</v>
      </c>
      <c r="F202" s="444">
        <f>F100*Calc_SEC_death_rates!$G147</f>
        <v>0.17588019338926794</v>
      </c>
      <c r="G202" s="444">
        <f>G100*Calc_SEC_death_rates!$G147</f>
        <v>0.17033864188610184</v>
      </c>
      <c r="H202" s="444">
        <f>H100*Calc_SEC_death_rates!$G147</f>
        <v>0.168115719015211</v>
      </c>
      <c r="I202" s="444">
        <f>I100*Calc_SEC_death_rates!$G147</f>
        <v>0.16749976956334162</v>
      </c>
      <c r="J202" s="444">
        <f>J100*Calc_SEC_death_rates!$G147</f>
        <v>0.16791981764747588</v>
      </c>
      <c r="K202" s="444">
        <f>K100*Calc_SEC_death_rates!$G147</f>
        <v>0.16843021778532932</v>
      </c>
      <c r="L202" s="444">
        <f>L100*Calc_SEC_death_rates!$G147</f>
        <v>0.16886732589326614</v>
      </c>
      <c r="M202" s="444">
        <f>M100*Calc_SEC_death_rates!$G147</f>
        <v>0.16932490224228094</v>
      </c>
      <c r="N202" s="444">
        <f>N100*Calc_SEC_death_rates!$G147</f>
        <v>0.16963965274186066</v>
      </c>
    </row>
    <row r="203" spans="1:14" ht="13.15">
      <c r="B203" s="329" t="str">
        <f t="shared" si="67"/>
        <v>60-64</v>
      </c>
      <c r="C203" s="444">
        <f>C101*Calc_SEC_death_rates!$G148</f>
        <v>3.8747057485699156E-2</v>
      </c>
      <c r="D203" s="444">
        <f>D101*Calc_SEC_death_rates!$G148</f>
        <v>3.4849898256701803E-2</v>
      </c>
      <c r="E203" s="444">
        <f>E101*Calc_SEC_death_rates!$G148</f>
        <v>3.1624897823420629E-2</v>
      </c>
      <c r="F203" s="444">
        <f>F101*Calc_SEC_death_rates!$G148</f>
        <v>2.9145453470859423E-2</v>
      </c>
      <c r="G203" s="444">
        <f>G101*Calc_SEC_death_rates!$G148</f>
        <v>2.7502850815088346E-2</v>
      </c>
      <c r="H203" s="444">
        <f>H101*Calc_SEC_death_rates!$G148</f>
        <v>2.6593478311341862E-2</v>
      </c>
      <c r="I203" s="444">
        <f>I101*Calc_SEC_death_rates!$G148</f>
        <v>2.607506821434457E-2</v>
      </c>
      <c r="J203" s="444">
        <f>J101*Calc_SEC_death_rates!$G148</f>
        <v>2.583622071122196E-2</v>
      </c>
      <c r="K203" s="444">
        <f>K101*Calc_SEC_death_rates!$G148</f>
        <v>2.5680654925494872E-2</v>
      </c>
      <c r="L203" s="444">
        <f>L101*Calc_SEC_death_rates!$G148</f>
        <v>2.5576993169441516E-2</v>
      </c>
      <c r="M203" s="444">
        <f>M101*Calc_SEC_death_rates!$G148</f>
        <v>2.5539829866818804E-2</v>
      </c>
      <c r="N203" s="444">
        <f>N101*Calc_SEC_death_rates!$G148</f>
        <v>2.5524414476561206E-2</v>
      </c>
    </row>
    <row r="204" spans="1:14" ht="13.15">
      <c r="B204" s="329" t="str">
        <f t="shared" si="67"/>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row>
    <row r="205" spans="1:14" ht="13.15">
      <c r="B205" s="329" t="str">
        <f t="shared" si="67"/>
        <v>Total</v>
      </c>
      <c r="C205" s="444">
        <f>SUM(C195:C204)</f>
        <v>2.614676582377109</v>
      </c>
      <c r="D205" s="444">
        <f t="shared" ref="D205:N205" si="69">SUM(D195:D204)</f>
        <v>2.5752000460061342</v>
      </c>
      <c r="E205" s="444">
        <f t="shared" si="69"/>
        <v>2.5483870039507872</v>
      </c>
      <c r="F205" s="444">
        <f t="shared" si="69"/>
        <v>2.5268127669201768</v>
      </c>
      <c r="G205" s="444">
        <f t="shared" si="69"/>
        <v>2.5257080795136018</v>
      </c>
      <c r="H205" s="444">
        <f t="shared" si="69"/>
        <v>2.5484326346864012</v>
      </c>
      <c r="I205" s="444">
        <f t="shared" si="69"/>
        <v>2.57424366445166</v>
      </c>
      <c r="J205" s="444">
        <f t="shared" si="69"/>
        <v>2.6016808093532693</v>
      </c>
      <c r="K205" s="444">
        <f t="shared" si="69"/>
        <v>2.6189478133598758</v>
      </c>
      <c r="L205" s="444">
        <f t="shared" si="69"/>
        <v>2.6281379515987604</v>
      </c>
      <c r="M205" s="444">
        <f t="shared" si="69"/>
        <v>2.6349887976539295</v>
      </c>
      <c r="N205" s="444">
        <f t="shared" si="69"/>
        <v>2.6386842824529548</v>
      </c>
    </row>
    <row r="206" spans="1:14">
      <c r="A206" s="300">
        <f>SUM(C206:N206)</f>
        <v>0</v>
      </c>
      <c r="C206" s="300">
        <f>SUM(C195:C204)-C205</f>
        <v>0</v>
      </c>
      <c r="D206" s="300">
        <f t="shared" ref="D206:N206" si="70">SUM(D195:D204)-D205</f>
        <v>0</v>
      </c>
      <c r="E206" s="300">
        <f t="shared" si="70"/>
        <v>0</v>
      </c>
      <c r="F206" s="300">
        <f t="shared" si="70"/>
        <v>0</v>
      </c>
      <c r="G206" s="300">
        <f t="shared" si="70"/>
        <v>0</v>
      </c>
      <c r="H206" s="300">
        <f t="shared" si="70"/>
        <v>0</v>
      </c>
      <c r="I206" s="300">
        <f t="shared" si="70"/>
        <v>0</v>
      </c>
      <c r="J206" s="300">
        <f t="shared" si="70"/>
        <v>0</v>
      </c>
      <c r="K206" s="300">
        <f t="shared" si="70"/>
        <v>0</v>
      </c>
      <c r="L206" s="300">
        <f t="shared" si="70"/>
        <v>0</v>
      </c>
      <c r="M206" s="300">
        <f t="shared" si="70"/>
        <v>0</v>
      </c>
      <c r="N206" s="300">
        <f t="shared" si="70"/>
        <v>0</v>
      </c>
    </row>
    <row r="208" spans="1:14" ht="15">
      <c r="B208" s="331" t="s">
        <v>165</v>
      </c>
      <c r="C208" s="320"/>
      <c r="D208" s="320"/>
      <c r="E208" s="320"/>
      <c r="F208" s="320"/>
      <c r="G208" s="320"/>
      <c r="H208" s="330"/>
      <c r="I208" s="320"/>
      <c r="J208" s="320"/>
      <c r="K208" s="320"/>
      <c r="L208" s="320"/>
    </row>
    <row r="209" spans="1:14">
      <c r="C209" s="320"/>
      <c r="D209" s="320"/>
      <c r="E209" s="320"/>
      <c r="F209" s="320"/>
      <c r="G209" s="320"/>
      <c r="H209" s="330"/>
      <c r="I209" s="320"/>
      <c r="J209" s="320"/>
      <c r="K209" s="320"/>
      <c r="L209" s="320"/>
    </row>
    <row r="210" spans="1:14" ht="13.15">
      <c r="B210" s="332" t="s">
        <v>46</v>
      </c>
      <c r="C210" s="320"/>
      <c r="D210" s="320"/>
      <c r="E210" s="320"/>
      <c r="F210" s="320"/>
      <c r="G210" s="320"/>
      <c r="H210" s="330"/>
      <c r="I210" s="320"/>
      <c r="J210" s="320"/>
      <c r="K210" s="320"/>
      <c r="L210" s="320"/>
    </row>
    <row r="211" spans="1:14">
      <c r="C211" s="320"/>
      <c r="D211" s="320"/>
      <c r="E211" s="320"/>
      <c r="F211" s="320"/>
      <c r="G211" s="320"/>
      <c r="H211" s="330"/>
      <c r="I211" s="320"/>
      <c r="J211" s="320"/>
      <c r="K211" s="320"/>
      <c r="L211" s="320"/>
    </row>
    <row r="212" spans="1:14" ht="13.15">
      <c r="B212" s="329" t="str">
        <f t="shared" ref="B212:B223" si="71">B178</f>
        <v>Age group</v>
      </c>
      <c r="C212" s="329" t="str">
        <f t="shared" ref="C212:N212" si="72">C178</f>
        <v>2018/19</v>
      </c>
      <c r="D212" s="329" t="str">
        <f t="shared" si="72"/>
        <v>2019/20</v>
      </c>
      <c r="E212" s="329" t="str">
        <f t="shared" si="72"/>
        <v>2020/21</v>
      </c>
      <c r="F212" s="329" t="str">
        <f t="shared" si="72"/>
        <v>2021/22</v>
      </c>
      <c r="G212" s="329" t="str">
        <f t="shared" si="72"/>
        <v>2022/23</v>
      </c>
      <c r="H212" s="329" t="str">
        <f t="shared" si="72"/>
        <v>2023/24</v>
      </c>
      <c r="I212" s="329" t="str">
        <f t="shared" si="72"/>
        <v>2024/25</v>
      </c>
      <c r="J212" s="329" t="str">
        <f t="shared" si="72"/>
        <v>2025/26</v>
      </c>
      <c r="K212" s="329" t="str">
        <f t="shared" si="72"/>
        <v>2026/27</v>
      </c>
      <c r="L212" s="329" t="str">
        <f t="shared" si="72"/>
        <v>2027/28</v>
      </c>
      <c r="M212" s="329" t="str">
        <f t="shared" si="72"/>
        <v>2028/29</v>
      </c>
      <c r="N212" s="329" t="str">
        <f t="shared" si="72"/>
        <v>2029/30</v>
      </c>
    </row>
    <row r="213" spans="1:14" ht="13.15">
      <c r="B213" s="329" t="str">
        <f t="shared" si="71"/>
        <v>20-24</v>
      </c>
      <c r="C213" s="444">
        <f t="shared" ref="C213:C222" si="73">C111+C145+C179</f>
        <v>7.9149706966655202</v>
      </c>
      <c r="D213" s="444">
        <f t="shared" ref="D213:N213" si="74">D111+D145+D179</f>
        <v>11.906823985689492</v>
      </c>
      <c r="E213" s="444">
        <f t="shared" si="74"/>
        <v>15.033914413711303</v>
      </c>
      <c r="F213" s="444">
        <f t="shared" si="74"/>
        <v>17.678950429259043</v>
      </c>
      <c r="G213" s="444">
        <f t="shared" si="74"/>
        <v>20.235677939500782</v>
      </c>
      <c r="H213" s="444">
        <f t="shared" si="74"/>
        <v>22.920419308455308</v>
      </c>
      <c r="I213" s="444">
        <f t="shared" si="74"/>
        <v>25.101230979514192</v>
      </c>
      <c r="J213" s="444">
        <f t="shared" si="74"/>
        <v>26.872005508593414</v>
      </c>
      <c r="K213" s="444">
        <f t="shared" si="74"/>
        <v>27.948567484087611</v>
      </c>
      <c r="L213" s="444">
        <f t="shared" si="74"/>
        <v>28.541663380554795</v>
      </c>
      <c r="M213" s="444">
        <f t="shared" si="74"/>
        <v>28.93544981436693</v>
      </c>
      <c r="N213" s="444">
        <f t="shared" si="74"/>
        <v>29.141261465052231</v>
      </c>
    </row>
    <row r="214" spans="1:14" ht="13.15">
      <c r="B214" s="329" t="str">
        <f t="shared" si="71"/>
        <v>25-29</v>
      </c>
      <c r="C214" s="444">
        <f t="shared" si="73"/>
        <v>29.448278582804743</v>
      </c>
      <c r="D214" s="444">
        <f t="shared" ref="D214:N214" si="75">D112+D146+D180</f>
        <v>29.655700037168973</v>
      </c>
      <c r="E214" s="444">
        <f t="shared" si="75"/>
        <v>30.857301375944342</v>
      </c>
      <c r="F214" s="444">
        <f t="shared" si="75"/>
        <v>32.733692080086506</v>
      </c>
      <c r="G214" s="444">
        <f t="shared" si="75"/>
        <v>35.247476387404411</v>
      </c>
      <c r="H214" s="444">
        <f t="shared" si="75"/>
        <v>38.460282261644913</v>
      </c>
      <c r="I214" s="444">
        <f t="shared" si="75"/>
        <v>41.514582053625411</v>
      </c>
      <c r="J214" s="444">
        <f t="shared" si="75"/>
        <v>44.316487444673697</v>
      </c>
      <c r="K214" s="444">
        <f t="shared" si="75"/>
        <v>46.409025373100803</v>
      </c>
      <c r="L214" s="444">
        <f t="shared" si="75"/>
        <v>47.892151373627165</v>
      </c>
      <c r="M214" s="444">
        <f t="shared" si="75"/>
        <v>49.025367664959276</v>
      </c>
      <c r="N214" s="444">
        <f t="shared" si="75"/>
        <v>49.821234836975776</v>
      </c>
    </row>
    <row r="215" spans="1:14" ht="13.15">
      <c r="B215" s="329" t="str">
        <f t="shared" si="71"/>
        <v>30-34</v>
      </c>
      <c r="C215" s="444">
        <f t="shared" si="73"/>
        <v>38.061049438248169</v>
      </c>
      <c r="D215" s="444">
        <f t="shared" ref="D215:N215" si="76">D113+D147+D181</f>
        <v>35.141177370966076</v>
      </c>
      <c r="E215" s="444">
        <f t="shared" si="76"/>
        <v>33.30888300649594</v>
      </c>
      <c r="F215" s="444">
        <f t="shared" si="76"/>
        <v>32.37690428908703</v>
      </c>
      <c r="G215" s="444">
        <f t="shared" si="76"/>
        <v>32.203643031113955</v>
      </c>
      <c r="H215" s="444">
        <f t="shared" si="76"/>
        <v>32.833348056740341</v>
      </c>
      <c r="I215" s="444">
        <f t="shared" si="76"/>
        <v>33.855920177026988</v>
      </c>
      <c r="J215" s="444">
        <f t="shared" si="76"/>
        <v>35.12515417405794</v>
      </c>
      <c r="K215" s="444">
        <f t="shared" si="76"/>
        <v>36.344714227242179</v>
      </c>
      <c r="L215" s="444">
        <f t="shared" si="76"/>
        <v>37.440177432828662</v>
      </c>
      <c r="M215" s="444">
        <f t="shared" si="76"/>
        <v>38.435915526420231</v>
      </c>
      <c r="N215" s="444">
        <f t="shared" si="76"/>
        <v>39.288649035254821</v>
      </c>
    </row>
    <row r="216" spans="1:14" ht="13.15">
      <c r="B216" s="329" t="str">
        <f t="shared" si="71"/>
        <v>35-39</v>
      </c>
      <c r="C216" s="444">
        <f t="shared" si="73"/>
        <v>42.209348447036838</v>
      </c>
      <c r="D216" s="444">
        <f t="shared" ref="D216:N216" si="77">D114+D148+D182</f>
        <v>40.318080942549393</v>
      </c>
      <c r="E216" s="444">
        <f t="shared" si="77"/>
        <v>38.67690610087061</v>
      </c>
      <c r="F216" s="444">
        <f t="shared" si="77"/>
        <v>37.34163227927494</v>
      </c>
      <c r="G216" s="444">
        <f t="shared" si="77"/>
        <v>36.314703286263601</v>
      </c>
      <c r="H216" s="444">
        <f t="shared" si="77"/>
        <v>35.799647489022412</v>
      </c>
      <c r="I216" s="444">
        <f t="shared" si="77"/>
        <v>35.61941898862861</v>
      </c>
      <c r="J216" s="444">
        <f t="shared" si="77"/>
        <v>35.744994278380858</v>
      </c>
      <c r="K216" s="444">
        <f t="shared" si="77"/>
        <v>36.012351512679395</v>
      </c>
      <c r="L216" s="444">
        <f t="shared" si="77"/>
        <v>36.380118303241915</v>
      </c>
      <c r="M216" s="444">
        <f t="shared" si="77"/>
        <v>36.847533913500293</v>
      </c>
      <c r="N216" s="444">
        <f t="shared" si="77"/>
        <v>37.355671841234354</v>
      </c>
    </row>
    <row r="217" spans="1:14" ht="13.15">
      <c r="B217" s="329" t="str">
        <f t="shared" si="71"/>
        <v>40-44</v>
      </c>
      <c r="C217" s="444">
        <f t="shared" si="73"/>
        <v>38.229094105854244</v>
      </c>
      <c r="D217" s="444">
        <f t="shared" ref="D217:N217" si="78">D115+D149+D183</f>
        <v>38.173709620062453</v>
      </c>
      <c r="E217" s="444">
        <f t="shared" si="78"/>
        <v>38.047868061044554</v>
      </c>
      <c r="F217" s="444">
        <f t="shared" si="78"/>
        <v>37.843328306480473</v>
      </c>
      <c r="G217" s="444">
        <f t="shared" si="78"/>
        <v>37.535191252150618</v>
      </c>
      <c r="H217" s="444">
        <f t="shared" si="78"/>
        <v>37.346623051867979</v>
      </c>
      <c r="I217" s="444">
        <f t="shared" si="78"/>
        <v>37.179772623526617</v>
      </c>
      <c r="J217" s="444">
        <f t="shared" si="78"/>
        <v>37.080627041051393</v>
      </c>
      <c r="K217" s="444">
        <f t="shared" si="78"/>
        <v>36.978842335741874</v>
      </c>
      <c r="L217" s="444">
        <f t="shared" si="78"/>
        <v>36.906384329063563</v>
      </c>
      <c r="M217" s="444">
        <f t="shared" si="78"/>
        <v>36.916423237912888</v>
      </c>
      <c r="N217" s="444">
        <f t="shared" si="78"/>
        <v>36.994372000534504</v>
      </c>
    </row>
    <row r="218" spans="1:14" ht="13.15">
      <c r="B218" s="329" t="str">
        <f t="shared" si="71"/>
        <v>45-49</v>
      </c>
      <c r="C218" s="444">
        <f t="shared" si="73"/>
        <v>38.906108051756675</v>
      </c>
      <c r="D218" s="444">
        <f t="shared" ref="D218:N218" si="79">D116+D150+D184</f>
        <v>37.845248833303877</v>
      </c>
      <c r="E218" s="444">
        <f t="shared" si="79"/>
        <v>37.333445357609186</v>
      </c>
      <c r="F218" s="444">
        <f t="shared" si="79"/>
        <v>37.131889501993115</v>
      </c>
      <c r="G218" s="444">
        <f t="shared" si="79"/>
        <v>37.035644631419444</v>
      </c>
      <c r="H218" s="444">
        <f t="shared" si="79"/>
        <v>37.126859991127539</v>
      </c>
      <c r="I218" s="444">
        <f t="shared" si="79"/>
        <v>37.22450940004699</v>
      </c>
      <c r="J218" s="444">
        <f t="shared" si="79"/>
        <v>37.318192554957257</v>
      </c>
      <c r="K218" s="444">
        <f t="shared" si="79"/>
        <v>37.317660015487967</v>
      </c>
      <c r="L218" s="444">
        <f t="shared" si="79"/>
        <v>37.250484328550954</v>
      </c>
      <c r="M218" s="444">
        <f t="shared" si="79"/>
        <v>37.178472120891314</v>
      </c>
      <c r="N218" s="444">
        <f t="shared" si="79"/>
        <v>37.107776012045797</v>
      </c>
    </row>
    <row r="219" spans="1:14" ht="13.15">
      <c r="B219" s="329" t="str">
        <f t="shared" si="71"/>
        <v>50-54</v>
      </c>
      <c r="C219" s="444">
        <f t="shared" si="73"/>
        <v>41.439902284592897</v>
      </c>
      <c r="D219" s="444">
        <f t="shared" ref="D219:N219" si="80">D117+D151+D185</f>
        <v>40.685508167640883</v>
      </c>
      <c r="E219" s="444">
        <f t="shared" si="80"/>
        <v>40.143036216712332</v>
      </c>
      <c r="F219" s="444">
        <f t="shared" si="80"/>
        <v>39.812369826932425</v>
      </c>
      <c r="G219" s="444">
        <f t="shared" si="80"/>
        <v>39.635251275636818</v>
      </c>
      <c r="H219" s="444">
        <f t="shared" si="80"/>
        <v>39.715366957968463</v>
      </c>
      <c r="I219" s="444">
        <f t="shared" si="80"/>
        <v>39.865747411078814</v>
      </c>
      <c r="J219" s="444">
        <f t="shared" si="80"/>
        <v>40.054432907930959</v>
      </c>
      <c r="K219" s="444">
        <f t="shared" si="80"/>
        <v>40.161832371282387</v>
      </c>
      <c r="L219" s="444">
        <f t="shared" si="80"/>
        <v>40.191235604211755</v>
      </c>
      <c r="M219" s="444">
        <f t="shared" si="80"/>
        <v>40.187646820746387</v>
      </c>
      <c r="N219" s="444">
        <f t="shared" si="80"/>
        <v>40.147070095620762</v>
      </c>
    </row>
    <row r="220" spans="1:14" ht="13.15">
      <c r="B220" s="329" t="str">
        <f t="shared" si="71"/>
        <v>55-59</v>
      </c>
      <c r="C220" s="444">
        <f t="shared" si="73"/>
        <v>64.777626007667763</v>
      </c>
      <c r="D220" s="444">
        <f t="shared" ref="D220:N220" si="81">D118+D152+D186</f>
        <v>58.315165276310573</v>
      </c>
      <c r="E220" s="444">
        <f t="shared" si="81"/>
        <v>54.345261835387653</v>
      </c>
      <c r="F220" s="444">
        <f t="shared" si="81"/>
        <v>51.907796661520287</v>
      </c>
      <c r="G220" s="444">
        <f t="shared" si="81"/>
        <v>50.521197667192745</v>
      </c>
      <c r="H220" s="444">
        <f t="shared" si="81"/>
        <v>49.948270708629806</v>
      </c>
      <c r="I220" s="444">
        <f t="shared" si="81"/>
        <v>49.738100216126625</v>
      </c>
      <c r="J220" s="444">
        <f t="shared" si="81"/>
        <v>49.755918801525787</v>
      </c>
      <c r="K220" s="444">
        <f t="shared" si="81"/>
        <v>49.769760192339234</v>
      </c>
      <c r="L220" s="444">
        <f t="shared" si="81"/>
        <v>49.752959636368985</v>
      </c>
      <c r="M220" s="444">
        <f t="shared" si="81"/>
        <v>49.743107099337109</v>
      </c>
      <c r="N220" s="444">
        <f t="shared" si="81"/>
        <v>49.706152888728617</v>
      </c>
    </row>
    <row r="221" spans="1:14" ht="13.15">
      <c r="B221" s="329" t="str">
        <f t="shared" si="71"/>
        <v>60-64</v>
      </c>
      <c r="C221" s="444">
        <f t="shared" si="73"/>
        <v>39.194330061535794</v>
      </c>
      <c r="D221" s="444">
        <f t="shared" ref="D221:N221" si="82">D119+D153+D187</f>
        <v>36.068493847106978</v>
      </c>
      <c r="E221" s="444">
        <f t="shared" si="82"/>
        <v>33.182929989041867</v>
      </c>
      <c r="F221" s="444">
        <f t="shared" si="82"/>
        <v>30.949270700594813</v>
      </c>
      <c r="G221" s="444">
        <f t="shared" si="82"/>
        <v>29.447214889999671</v>
      </c>
      <c r="H221" s="444">
        <f t="shared" si="82"/>
        <v>28.615928175937331</v>
      </c>
      <c r="I221" s="444">
        <f t="shared" si="82"/>
        <v>28.13475834988413</v>
      </c>
      <c r="J221" s="444">
        <f t="shared" si="82"/>
        <v>27.899602542924171</v>
      </c>
      <c r="K221" s="444">
        <f t="shared" si="82"/>
        <v>27.724453685502411</v>
      </c>
      <c r="L221" s="444">
        <f t="shared" si="82"/>
        <v>27.583675717452937</v>
      </c>
      <c r="M221" s="444">
        <f t="shared" si="82"/>
        <v>27.497286706841425</v>
      </c>
      <c r="N221" s="444">
        <f t="shared" si="82"/>
        <v>27.427640339103185</v>
      </c>
    </row>
    <row r="222" spans="1:14" ht="13.15">
      <c r="B222" s="329" t="str">
        <f t="shared" si="71"/>
        <v>65 plus</v>
      </c>
      <c r="C222" s="444">
        <f t="shared" si="73"/>
        <v>18.047935855841359</v>
      </c>
      <c r="D222" s="444">
        <f t="shared" ref="D222:N222" si="83">D120+D154+D188</f>
        <v>17.756688089530833</v>
      </c>
      <c r="E222" s="444">
        <f t="shared" si="83"/>
        <v>17.164056054263131</v>
      </c>
      <c r="F222" s="444">
        <f t="shared" si="83"/>
        <v>16.426953256619676</v>
      </c>
      <c r="G222" s="444">
        <f t="shared" si="83"/>
        <v>15.731029126579866</v>
      </c>
      <c r="H222" s="444">
        <f t="shared" si="83"/>
        <v>15.20747740360528</v>
      </c>
      <c r="I222" s="444">
        <f t="shared" si="83"/>
        <v>14.803902035985594</v>
      </c>
      <c r="J222" s="444">
        <f t="shared" si="83"/>
        <v>14.5189559727307</v>
      </c>
      <c r="K222" s="444">
        <f t="shared" si="83"/>
        <v>14.28449563280755</v>
      </c>
      <c r="L222" s="444">
        <f t="shared" si="83"/>
        <v>14.09134478941094</v>
      </c>
      <c r="M222" s="444">
        <f t="shared" si="83"/>
        <v>13.949550770623711</v>
      </c>
      <c r="N222" s="444">
        <f t="shared" si="83"/>
        <v>13.840262190535697</v>
      </c>
    </row>
    <row r="223" spans="1:14" ht="13.15">
      <c r="B223" s="329" t="str">
        <f t="shared" si="71"/>
        <v>Total</v>
      </c>
      <c r="C223" s="444">
        <f>SUM(C213:C222)</f>
        <v>358.22864353200407</v>
      </c>
      <c r="D223" s="444">
        <f t="shared" ref="D223:N223" si="84">SUM(D213:D222)</f>
        <v>345.86659617032956</v>
      </c>
      <c r="E223" s="444">
        <f t="shared" si="84"/>
        <v>338.09360241108095</v>
      </c>
      <c r="F223" s="444">
        <f t="shared" si="84"/>
        <v>334.2027873318483</v>
      </c>
      <c r="G223" s="444">
        <f t="shared" si="84"/>
        <v>333.90702948726187</v>
      </c>
      <c r="H223" s="444">
        <f t="shared" si="84"/>
        <v>337.97422340499929</v>
      </c>
      <c r="I223" s="444">
        <f t="shared" si="84"/>
        <v>343.03794223544395</v>
      </c>
      <c r="J223" s="444">
        <f t="shared" si="84"/>
        <v>348.68637122682622</v>
      </c>
      <c r="K223" s="444">
        <f t="shared" si="84"/>
        <v>352.95170283027136</v>
      </c>
      <c r="L223" s="444">
        <f t="shared" si="84"/>
        <v>356.03019489531164</v>
      </c>
      <c r="M223" s="444">
        <f t="shared" si="84"/>
        <v>358.71675367559959</v>
      </c>
      <c r="N223" s="444">
        <f t="shared" si="84"/>
        <v>360.83009070508569</v>
      </c>
    </row>
    <row r="224" spans="1:14">
      <c r="A224" s="300">
        <f>SUM(C224:N224)</f>
        <v>0</v>
      </c>
      <c r="C224" s="300">
        <f>SUM(C213:C222)-C223</f>
        <v>0</v>
      </c>
      <c r="D224" s="300">
        <f t="shared" ref="D224:N224" si="85">SUM(D213:D222)-D223</f>
        <v>0</v>
      </c>
      <c r="E224" s="300">
        <f t="shared" si="85"/>
        <v>0</v>
      </c>
      <c r="F224" s="300">
        <f t="shared" si="85"/>
        <v>0</v>
      </c>
      <c r="G224" s="300">
        <f t="shared" si="85"/>
        <v>0</v>
      </c>
      <c r="H224" s="300">
        <f t="shared" si="85"/>
        <v>0</v>
      </c>
      <c r="I224" s="300">
        <f t="shared" si="85"/>
        <v>0</v>
      </c>
      <c r="J224" s="300">
        <f t="shared" si="85"/>
        <v>0</v>
      </c>
      <c r="K224" s="300">
        <f t="shared" si="85"/>
        <v>0</v>
      </c>
      <c r="L224" s="300">
        <f t="shared" si="85"/>
        <v>0</v>
      </c>
      <c r="M224" s="300">
        <f t="shared" si="85"/>
        <v>0</v>
      </c>
      <c r="N224" s="300">
        <f t="shared" si="85"/>
        <v>0</v>
      </c>
    </row>
    <row r="226" spans="1:14" ht="13.15">
      <c r="B226" s="332" t="s">
        <v>47</v>
      </c>
      <c r="C226" s="320"/>
      <c r="D226" s="320"/>
      <c r="E226" s="320"/>
      <c r="F226" s="320"/>
      <c r="G226" s="320"/>
      <c r="H226" s="330"/>
      <c r="I226" s="320"/>
      <c r="J226" s="320"/>
      <c r="K226" s="320"/>
      <c r="L226" s="320"/>
    </row>
    <row r="227" spans="1:14">
      <c r="C227" s="320"/>
      <c r="D227" s="320"/>
      <c r="E227" s="320"/>
      <c r="F227" s="320"/>
      <c r="G227" s="320"/>
      <c r="H227" s="330"/>
      <c r="I227" s="320"/>
      <c r="J227" s="320"/>
      <c r="K227" s="320"/>
      <c r="L227" s="320"/>
    </row>
    <row r="228" spans="1:14" ht="13.15">
      <c r="B228" s="329" t="str">
        <f t="shared" ref="B228:B239" si="86">B212</f>
        <v>Age group</v>
      </c>
      <c r="C228" s="329" t="str">
        <f t="shared" ref="C228:N228" si="87">C212</f>
        <v>2018/19</v>
      </c>
      <c r="D228" s="329" t="str">
        <f t="shared" si="87"/>
        <v>2019/20</v>
      </c>
      <c r="E228" s="329" t="str">
        <f t="shared" si="87"/>
        <v>2020/21</v>
      </c>
      <c r="F228" s="329" t="str">
        <f t="shared" si="87"/>
        <v>2021/22</v>
      </c>
      <c r="G228" s="329" t="str">
        <f t="shared" si="87"/>
        <v>2022/23</v>
      </c>
      <c r="H228" s="329" t="str">
        <f t="shared" si="87"/>
        <v>2023/24</v>
      </c>
      <c r="I228" s="329" t="str">
        <f t="shared" si="87"/>
        <v>2024/25</v>
      </c>
      <c r="J228" s="329" t="str">
        <f t="shared" si="87"/>
        <v>2025/26</v>
      </c>
      <c r="K228" s="329" t="str">
        <f t="shared" si="87"/>
        <v>2026/27</v>
      </c>
      <c r="L228" s="329" t="str">
        <f t="shared" si="87"/>
        <v>2027/28</v>
      </c>
      <c r="M228" s="329" t="str">
        <f t="shared" si="87"/>
        <v>2028/29</v>
      </c>
      <c r="N228" s="329" t="str">
        <f t="shared" si="87"/>
        <v>2029/30</v>
      </c>
    </row>
    <row r="229" spans="1:14" ht="13.15">
      <c r="B229" s="329" t="str">
        <f t="shared" si="86"/>
        <v>20-24</v>
      </c>
      <c r="C229" s="444">
        <f t="shared" ref="C229:C238" si="88">C195+C161+C127</f>
        <v>24.720498570778108</v>
      </c>
      <c r="D229" s="444">
        <f t="shared" ref="D229:N229" si="89">D195+D161+D127</f>
        <v>31.192377745130351</v>
      </c>
      <c r="E229" s="444">
        <f t="shared" si="89"/>
        <v>37.686874742279301</v>
      </c>
      <c r="F229" s="444">
        <f t="shared" si="89"/>
        <v>42.386966113147096</v>
      </c>
      <c r="G229" s="444">
        <f t="shared" si="89"/>
        <v>47.090377693523088</v>
      </c>
      <c r="H229" s="444">
        <f t="shared" si="89"/>
        <v>52.348374023525722</v>
      </c>
      <c r="I229" s="444">
        <f t="shared" si="89"/>
        <v>56.64291100421039</v>
      </c>
      <c r="J229" s="444">
        <f t="shared" si="89"/>
        <v>60.146275327335985</v>
      </c>
      <c r="K229" s="444">
        <f t="shared" si="89"/>
        <v>62.181199454550388</v>
      </c>
      <c r="L229" s="444">
        <f t="shared" si="89"/>
        <v>63.211998840483815</v>
      </c>
      <c r="M229" s="444">
        <f t="shared" si="89"/>
        <v>63.868816243546526</v>
      </c>
      <c r="N229" s="444">
        <f t="shared" si="89"/>
        <v>64.159043975984446</v>
      </c>
    </row>
    <row r="230" spans="1:14" ht="13.15">
      <c r="B230" s="329" t="str">
        <f t="shared" si="86"/>
        <v>25-29</v>
      </c>
      <c r="C230" s="444">
        <f t="shared" si="88"/>
        <v>78.010583639331315</v>
      </c>
      <c r="D230" s="444">
        <f t="shared" ref="D230:N230" si="90">D196+D162+D128</f>
        <v>74.520254690336856</v>
      </c>
      <c r="E230" s="444">
        <f t="shared" si="90"/>
        <v>76.306761651984957</v>
      </c>
      <c r="F230" s="444">
        <f t="shared" si="90"/>
        <v>77.399481958943042</v>
      </c>
      <c r="G230" s="444">
        <f t="shared" si="90"/>
        <v>80.12378756010952</v>
      </c>
      <c r="H230" s="444">
        <f t="shared" si="90"/>
        <v>84.822681761619307</v>
      </c>
      <c r="I230" s="444">
        <f t="shared" si="90"/>
        <v>89.595651575515518</v>
      </c>
      <c r="J230" s="444">
        <f t="shared" si="90"/>
        <v>94.163475663093124</v>
      </c>
      <c r="K230" s="444">
        <f t="shared" si="90"/>
        <v>97.506824781017343</v>
      </c>
      <c r="L230" s="444">
        <f t="shared" si="90"/>
        <v>99.786595428780672</v>
      </c>
      <c r="M230" s="444">
        <f t="shared" si="90"/>
        <v>101.50605096459981</v>
      </c>
      <c r="N230" s="444">
        <f t="shared" si="90"/>
        <v>102.65853105542043</v>
      </c>
    </row>
    <row r="231" spans="1:14" ht="13.15">
      <c r="B231" s="329" t="str">
        <f t="shared" si="86"/>
        <v>30-34</v>
      </c>
      <c r="C231" s="444">
        <f t="shared" si="88"/>
        <v>103.03133233256908</v>
      </c>
      <c r="D231" s="444">
        <f t="shared" ref="D231:N231" si="91">D197+D163+D129</f>
        <v>95.527629552845951</v>
      </c>
      <c r="E231" s="444">
        <f t="shared" si="91"/>
        <v>93.200817806047255</v>
      </c>
      <c r="F231" s="444">
        <f t="shared" si="91"/>
        <v>89.372420473632346</v>
      </c>
      <c r="G231" s="444">
        <f t="shared" si="91"/>
        <v>87.091354672564151</v>
      </c>
      <c r="H231" s="444">
        <f t="shared" si="91"/>
        <v>86.936305531682351</v>
      </c>
      <c r="I231" s="444">
        <f t="shared" si="91"/>
        <v>87.897876186927334</v>
      </c>
      <c r="J231" s="444">
        <f t="shared" si="91"/>
        <v>89.623660959573698</v>
      </c>
      <c r="K231" s="444">
        <f t="shared" si="91"/>
        <v>91.370439762463405</v>
      </c>
      <c r="L231" s="444">
        <f t="shared" si="91"/>
        <v>92.954284749441456</v>
      </c>
      <c r="M231" s="444">
        <f t="shared" si="91"/>
        <v>94.434372926967185</v>
      </c>
      <c r="N231" s="444">
        <f t="shared" si="91"/>
        <v>95.692634689036709</v>
      </c>
    </row>
    <row r="232" spans="1:14" ht="13.15">
      <c r="B232" s="329" t="str">
        <f t="shared" si="86"/>
        <v>35-39</v>
      </c>
      <c r="C232" s="444">
        <f t="shared" si="88"/>
        <v>96.947418255260189</v>
      </c>
      <c r="D232" s="444">
        <f t="shared" ref="D232:N232" si="92">D198+D164+D130</f>
        <v>94.291573448762009</v>
      </c>
      <c r="E232" s="444">
        <f t="shared" si="92"/>
        <v>94.671147565958222</v>
      </c>
      <c r="F232" s="444">
        <f t="shared" si="92"/>
        <v>91.831017664506632</v>
      </c>
      <c r="G232" s="444">
        <f t="shared" si="92"/>
        <v>89.067700953362916</v>
      </c>
      <c r="H232" s="444">
        <f t="shared" si="92"/>
        <v>87.326568397990883</v>
      </c>
      <c r="I232" s="444">
        <f t="shared" si="92"/>
        <v>86.2330091839071</v>
      </c>
      <c r="J232" s="444">
        <f t="shared" si="92"/>
        <v>85.770086265712763</v>
      </c>
      <c r="K232" s="444">
        <f t="shared" si="92"/>
        <v>85.583482060619048</v>
      </c>
      <c r="L232" s="444">
        <f t="shared" si="92"/>
        <v>85.612958353254925</v>
      </c>
      <c r="M232" s="444">
        <f t="shared" si="92"/>
        <v>85.888661007291589</v>
      </c>
      <c r="N232" s="444">
        <f t="shared" si="92"/>
        <v>86.290282020956539</v>
      </c>
    </row>
    <row r="233" spans="1:14" ht="13.15">
      <c r="B233" s="329" t="str">
        <f t="shared" si="86"/>
        <v>40-44</v>
      </c>
      <c r="C233" s="444">
        <f t="shared" si="88"/>
        <v>79.6076374560853</v>
      </c>
      <c r="D233" s="444">
        <f t="shared" ref="D233:N233" si="93">D199+D165+D131</f>
        <v>80.527487055365341</v>
      </c>
      <c r="E233" s="444">
        <f t="shared" si="93"/>
        <v>83.925215959687165</v>
      </c>
      <c r="F233" s="444">
        <f t="shared" si="93"/>
        <v>84.078115055042346</v>
      </c>
      <c r="G233" s="444">
        <f t="shared" si="93"/>
        <v>83.601673670854069</v>
      </c>
      <c r="H233" s="444">
        <f t="shared" si="93"/>
        <v>83.30367519498148</v>
      </c>
      <c r="I233" s="444">
        <f t="shared" si="93"/>
        <v>82.935276164129391</v>
      </c>
      <c r="J233" s="444">
        <f t="shared" si="93"/>
        <v>82.602577118634372</v>
      </c>
      <c r="K233" s="444">
        <f t="shared" si="93"/>
        <v>82.149610903563243</v>
      </c>
      <c r="L233" s="444">
        <f t="shared" si="93"/>
        <v>81.667938847241601</v>
      </c>
      <c r="M233" s="444">
        <f t="shared" si="93"/>
        <v>81.301144543484099</v>
      </c>
      <c r="N233" s="444">
        <f t="shared" si="93"/>
        <v>81.034210781515554</v>
      </c>
    </row>
    <row r="234" spans="1:14" ht="13.15">
      <c r="B234" s="329" t="str">
        <f t="shared" si="86"/>
        <v>45-49</v>
      </c>
      <c r="C234" s="444">
        <f t="shared" si="88"/>
        <v>71.752214244711809</v>
      </c>
      <c r="D234" s="444">
        <f t="shared" ref="D234:N234" si="94">D200+D166+D132</f>
        <v>71.714183486706787</v>
      </c>
      <c r="E234" s="444">
        <f t="shared" si="94"/>
        <v>74.689558863884656</v>
      </c>
      <c r="F234" s="444">
        <f t="shared" si="94"/>
        <v>75.407882391748544</v>
      </c>
      <c r="G234" s="444">
        <f t="shared" si="94"/>
        <v>75.915041160636861</v>
      </c>
      <c r="H234" s="444">
        <f t="shared" si="94"/>
        <v>76.702812105572193</v>
      </c>
      <c r="I234" s="444">
        <f t="shared" si="94"/>
        <v>77.374365596096652</v>
      </c>
      <c r="J234" s="444">
        <f t="shared" si="94"/>
        <v>77.917626803561106</v>
      </c>
      <c r="K234" s="444">
        <f t="shared" si="94"/>
        <v>78.135019721905564</v>
      </c>
      <c r="L234" s="444">
        <f t="shared" si="94"/>
        <v>78.099134827233456</v>
      </c>
      <c r="M234" s="444">
        <f t="shared" si="94"/>
        <v>77.960543328505494</v>
      </c>
      <c r="N234" s="444">
        <f t="shared" si="94"/>
        <v>77.742608517927664</v>
      </c>
    </row>
    <row r="235" spans="1:14" ht="13.15">
      <c r="B235" s="329" t="str">
        <f t="shared" si="86"/>
        <v>50-54</v>
      </c>
      <c r="C235" s="444">
        <f t="shared" si="88"/>
        <v>79.236909307616259</v>
      </c>
      <c r="D235" s="444">
        <f t="shared" ref="D235:N235" si="95">D201+D167+D133</f>
        <v>77.284560058926161</v>
      </c>
      <c r="E235" s="444">
        <f t="shared" si="95"/>
        <v>78.290664774228404</v>
      </c>
      <c r="F235" s="444">
        <f t="shared" si="95"/>
        <v>77.781835241735408</v>
      </c>
      <c r="G235" s="444">
        <f t="shared" si="95"/>
        <v>77.608636793549636</v>
      </c>
      <c r="H235" s="444">
        <f t="shared" si="95"/>
        <v>78.13248425453466</v>
      </c>
      <c r="I235" s="444">
        <f t="shared" si="95"/>
        <v>78.852212146825536</v>
      </c>
      <c r="J235" s="444">
        <f t="shared" si="95"/>
        <v>79.650884534089855</v>
      </c>
      <c r="K235" s="444">
        <f t="shared" si="95"/>
        <v>80.229722665475677</v>
      </c>
      <c r="L235" s="444">
        <f t="shared" si="95"/>
        <v>80.582417955744504</v>
      </c>
      <c r="M235" s="444">
        <f t="shared" si="95"/>
        <v>80.803464426430608</v>
      </c>
      <c r="N235" s="444">
        <f t="shared" si="95"/>
        <v>80.879284008480695</v>
      </c>
    </row>
    <row r="236" spans="1:14" ht="13.15">
      <c r="B236" s="329" t="str">
        <f t="shared" si="86"/>
        <v>55-59</v>
      </c>
      <c r="C236" s="444">
        <f t="shared" si="88"/>
        <v>113.53786640377925</v>
      </c>
      <c r="D236" s="444">
        <f t="shared" ref="D236:N236" si="96">D202+D168+D134</f>
        <v>102.24435590397671</v>
      </c>
      <c r="E236" s="444">
        <f t="shared" si="96"/>
        <v>95.67495365639158</v>
      </c>
      <c r="F236" s="444">
        <f t="shared" si="96"/>
        <v>90.814311785916132</v>
      </c>
      <c r="G236" s="444">
        <f t="shared" si="96"/>
        <v>87.952976599227938</v>
      </c>
      <c r="H236" s="444">
        <f t="shared" si="96"/>
        <v>86.805188398732099</v>
      </c>
      <c r="I236" s="444">
        <f t="shared" si="96"/>
        <v>86.487147893496655</v>
      </c>
      <c r="J236" s="444">
        <f t="shared" si="96"/>
        <v>86.704036315908255</v>
      </c>
      <c r="K236" s="444">
        <f t="shared" si="96"/>
        <v>86.967577288665836</v>
      </c>
      <c r="L236" s="444">
        <f t="shared" si="96"/>
        <v>87.193274516041896</v>
      </c>
      <c r="M236" s="444">
        <f t="shared" si="96"/>
        <v>87.429540353738162</v>
      </c>
      <c r="N236" s="444">
        <f t="shared" si="96"/>
        <v>87.592059222138204</v>
      </c>
    </row>
    <row r="237" spans="1:14" ht="13.15">
      <c r="B237" s="329" t="str">
        <f t="shared" si="86"/>
        <v>60-64</v>
      </c>
      <c r="C237" s="444">
        <f t="shared" si="88"/>
        <v>78.112543666098588</v>
      </c>
      <c r="D237" s="444">
        <f t="shared" ref="D237:N237" si="97">D203+D169+D135</f>
        <v>70.253822746871947</v>
      </c>
      <c r="E237" s="444">
        <f t="shared" si="97"/>
        <v>64.110179716019204</v>
      </c>
      <c r="F237" s="444">
        <f t="shared" si="97"/>
        <v>59.138348442938316</v>
      </c>
      <c r="G237" s="444">
        <f t="shared" si="97"/>
        <v>55.805382349018714</v>
      </c>
      <c r="H237" s="444">
        <f t="shared" si="97"/>
        <v>53.960196167758696</v>
      </c>
      <c r="I237" s="444">
        <f t="shared" si="97"/>
        <v>52.908302534221093</v>
      </c>
      <c r="J237" s="444">
        <f t="shared" si="97"/>
        <v>52.423662729988386</v>
      </c>
      <c r="K237" s="444">
        <f t="shared" si="97"/>
        <v>52.108007883467423</v>
      </c>
      <c r="L237" s="444">
        <f t="shared" si="97"/>
        <v>51.897670272634933</v>
      </c>
      <c r="M237" s="444">
        <f t="shared" si="97"/>
        <v>51.822263096624106</v>
      </c>
      <c r="N237" s="444">
        <f t="shared" si="97"/>
        <v>51.79098409383387</v>
      </c>
    </row>
    <row r="238" spans="1:14" ht="13.15">
      <c r="B238" s="329" t="str">
        <f t="shared" si="86"/>
        <v>65 plus</v>
      </c>
      <c r="C238" s="444">
        <f t="shared" si="88"/>
        <v>22.655426383425063</v>
      </c>
      <c r="D238" s="444">
        <f t="shared" ref="D238:N238" si="98">D204+D170+D136</f>
        <v>26.383912998856218</v>
      </c>
      <c r="E238" s="444">
        <f t="shared" si="98"/>
        <v>28.064725742343764</v>
      </c>
      <c r="F238" s="444">
        <f t="shared" si="98"/>
        <v>28.208548577801274</v>
      </c>
      <c r="G238" s="444">
        <f t="shared" si="98"/>
        <v>27.794481805250857</v>
      </c>
      <c r="H238" s="444">
        <f t="shared" si="98"/>
        <v>27.320619443181315</v>
      </c>
      <c r="I238" s="444">
        <f t="shared" si="98"/>
        <v>26.845447210094136</v>
      </c>
      <c r="J238" s="444">
        <f t="shared" si="98"/>
        <v>26.458620315438058</v>
      </c>
      <c r="K238" s="444">
        <f t="shared" si="98"/>
        <v>26.09779688087902</v>
      </c>
      <c r="L238" s="444">
        <f t="shared" si="98"/>
        <v>25.778718394004144</v>
      </c>
      <c r="M238" s="444">
        <f t="shared" si="98"/>
        <v>25.537996785581935</v>
      </c>
      <c r="N238" s="444">
        <f t="shared" si="98"/>
        <v>25.353387748878163</v>
      </c>
    </row>
    <row r="239" spans="1:14" ht="13.15">
      <c r="B239" s="329" t="str">
        <f t="shared" si="86"/>
        <v>Total</v>
      </c>
      <c r="C239" s="444">
        <f>SUM(C229:C238)</f>
        <v>747.61243025965496</v>
      </c>
      <c r="D239" s="444">
        <f t="shared" ref="D239:N239" si="99">SUM(D229:D238)</f>
        <v>723.94015768777842</v>
      </c>
      <c r="E239" s="444">
        <f t="shared" si="99"/>
        <v>726.62090047882452</v>
      </c>
      <c r="F239" s="444">
        <f t="shared" si="99"/>
        <v>716.41892770541119</v>
      </c>
      <c r="G239" s="444">
        <f t="shared" si="99"/>
        <v>712.05141325809768</v>
      </c>
      <c r="H239" s="444">
        <f t="shared" si="99"/>
        <v>717.65890527957868</v>
      </c>
      <c r="I239" s="444">
        <f t="shared" si="99"/>
        <v>725.77219949542371</v>
      </c>
      <c r="J239" s="444">
        <f t="shared" si="99"/>
        <v>735.46090603333562</v>
      </c>
      <c r="K239" s="444">
        <f t="shared" si="99"/>
        <v>742.32968140260698</v>
      </c>
      <c r="L239" s="444">
        <f t="shared" si="99"/>
        <v>746.78499218486149</v>
      </c>
      <c r="M239" s="444">
        <f t="shared" si="99"/>
        <v>750.55285367676947</v>
      </c>
      <c r="N239" s="444">
        <f t="shared" si="99"/>
        <v>753.19302611417231</v>
      </c>
    </row>
    <row r="240" spans="1:14">
      <c r="A240" s="300">
        <f>SUM(C240:N240)</f>
        <v>0</v>
      </c>
      <c r="C240" s="300">
        <f>SUM(C229:C238)-C239</f>
        <v>0</v>
      </c>
      <c r="D240" s="300">
        <f t="shared" ref="D240:N240" si="100">SUM(D229:D238)-D239</f>
        <v>0</v>
      </c>
      <c r="E240" s="300">
        <f t="shared" si="100"/>
        <v>0</v>
      </c>
      <c r="F240" s="300">
        <f t="shared" si="100"/>
        <v>0</v>
      </c>
      <c r="G240" s="300">
        <f t="shared" si="100"/>
        <v>0</v>
      </c>
      <c r="H240" s="300">
        <f t="shared" si="100"/>
        <v>0</v>
      </c>
      <c r="I240" s="300">
        <f t="shared" si="100"/>
        <v>0</v>
      </c>
      <c r="J240" s="300">
        <f t="shared" si="100"/>
        <v>0</v>
      </c>
      <c r="K240" s="300">
        <f t="shared" si="100"/>
        <v>0</v>
      </c>
      <c r="L240" s="300">
        <f t="shared" si="100"/>
        <v>0</v>
      </c>
      <c r="M240" s="300">
        <f t="shared" si="100"/>
        <v>0</v>
      </c>
      <c r="N240" s="300">
        <f t="shared" si="100"/>
        <v>0</v>
      </c>
    </row>
    <row r="242" spans="2:14" ht="15">
      <c r="B242" s="331" t="s">
        <v>166</v>
      </c>
      <c r="C242" s="320"/>
      <c r="D242" s="320"/>
      <c r="E242" s="320"/>
      <c r="F242" s="320"/>
      <c r="G242" s="320"/>
      <c r="H242" s="330"/>
      <c r="I242" s="320"/>
      <c r="J242" s="320"/>
      <c r="K242" s="320"/>
      <c r="L242" s="320"/>
    </row>
    <row r="243" spans="2:14">
      <c r="C243" s="320"/>
      <c r="D243" s="320"/>
      <c r="E243" s="320"/>
      <c r="F243" s="320"/>
      <c r="G243" s="320"/>
      <c r="H243" s="330"/>
      <c r="I243" s="320"/>
      <c r="J243" s="320"/>
      <c r="K243" s="320"/>
      <c r="L243" s="320"/>
    </row>
    <row r="244" spans="2:14" ht="13.15">
      <c r="B244" s="332" t="s">
        <v>46</v>
      </c>
      <c r="C244" s="320"/>
      <c r="D244" s="320"/>
      <c r="E244" s="320"/>
      <c r="F244" s="320"/>
      <c r="G244" s="320"/>
      <c r="H244" s="330"/>
      <c r="I244" s="320"/>
      <c r="J244" s="320"/>
      <c r="K244" s="320"/>
      <c r="L244" s="320"/>
    </row>
    <row r="245" spans="2:14">
      <c r="C245" s="320"/>
      <c r="D245" s="320"/>
      <c r="E245" s="320"/>
      <c r="F245" s="320"/>
      <c r="G245" s="320"/>
      <c r="H245" s="330"/>
      <c r="I245" s="320"/>
      <c r="J245" s="320"/>
      <c r="K245" s="320"/>
      <c r="L245" s="320"/>
    </row>
    <row r="246" spans="2:14" ht="13.15">
      <c r="B246" s="329" t="str">
        <f t="shared" ref="B246:B257" si="101">B212</f>
        <v>Age group</v>
      </c>
      <c r="C246" s="329" t="str">
        <f t="shared" ref="C246:N246" si="102">C212</f>
        <v>2018/19</v>
      </c>
      <c r="D246" s="329" t="str">
        <f t="shared" si="102"/>
        <v>2019/20</v>
      </c>
      <c r="E246" s="329" t="str">
        <f t="shared" si="102"/>
        <v>2020/21</v>
      </c>
      <c r="F246" s="329" t="str">
        <f t="shared" si="102"/>
        <v>2021/22</v>
      </c>
      <c r="G246" s="329" t="str">
        <f t="shared" si="102"/>
        <v>2022/23</v>
      </c>
      <c r="H246" s="329" t="str">
        <f t="shared" si="102"/>
        <v>2023/24</v>
      </c>
      <c r="I246" s="329" t="str">
        <f t="shared" si="102"/>
        <v>2024/25</v>
      </c>
      <c r="J246" s="329" t="str">
        <f t="shared" si="102"/>
        <v>2025/26</v>
      </c>
      <c r="K246" s="329" t="str">
        <f t="shared" si="102"/>
        <v>2026/27</v>
      </c>
      <c r="L246" s="329" t="str">
        <f t="shared" si="102"/>
        <v>2027/28</v>
      </c>
      <c r="M246" s="329" t="str">
        <f t="shared" si="102"/>
        <v>2028/29</v>
      </c>
      <c r="N246" s="329" t="str">
        <f t="shared" si="102"/>
        <v>2029/30</v>
      </c>
    </row>
    <row r="247" spans="2:14" ht="13.15">
      <c r="B247" s="329" t="str">
        <f t="shared" si="101"/>
        <v>20-24</v>
      </c>
      <c r="C247" s="444">
        <f t="shared" ref="C247:C256" si="103">C77-C213</f>
        <v>65.551465567892151</v>
      </c>
      <c r="D247" s="444">
        <f t="shared" ref="D247:N247" si="104">D77-D213</f>
        <v>99.289058334569944</v>
      </c>
      <c r="E247" s="444">
        <f t="shared" si="104"/>
        <v>125.43922567240912</v>
      </c>
      <c r="F247" s="444">
        <f t="shared" si="104"/>
        <v>147.11833897759965</v>
      </c>
      <c r="G247" s="444">
        <f t="shared" si="104"/>
        <v>168.39457401373485</v>
      </c>
      <c r="H247" s="444">
        <f t="shared" si="104"/>
        <v>190.73609775777709</v>
      </c>
      <c r="I247" s="444">
        <f t="shared" si="104"/>
        <v>208.88408634753824</v>
      </c>
      <c r="J247" s="444">
        <f t="shared" si="104"/>
        <v>223.61988237029428</v>
      </c>
      <c r="K247" s="444">
        <f t="shared" si="104"/>
        <v>232.57867267150039</v>
      </c>
      <c r="L247" s="444">
        <f t="shared" si="104"/>
        <v>237.51421924095473</v>
      </c>
      <c r="M247" s="444">
        <f t="shared" si="104"/>
        <v>240.79117882552785</v>
      </c>
      <c r="N247" s="444">
        <f t="shared" si="104"/>
        <v>242.50387485418733</v>
      </c>
    </row>
    <row r="248" spans="2:14" ht="13.15">
      <c r="B248" s="329" t="str">
        <f t="shared" si="101"/>
        <v>25-29</v>
      </c>
      <c r="C248" s="444">
        <f t="shared" si="103"/>
        <v>277.88225961203398</v>
      </c>
      <c r="D248" s="444">
        <f t="shared" ref="D248:N248" si="105">D78-D214</f>
        <v>281.7352974447125</v>
      </c>
      <c r="E248" s="444">
        <f t="shared" si="105"/>
        <v>293.32117010908581</v>
      </c>
      <c r="F248" s="444">
        <f t="shared" si="105"/>
        <v>310.34519595372581</v>
      </c>
      <c r="G248" s="444">
        <f t="shared" si="105"/>
        <v>334.17815929716039</v>
      </c>
      <c r="H248" s="444">
        <f t="shared" si="105"/>
        <v>364.63848336213255</v>
      </c>
      <c r="I248" s="444">
        <f t="shared" si="105"/>
        <v>393.5960254910346</v>
      </c>
      <c r="J248" s="444">
        <f t="shared" si="105"/>
        <v>420.16063896333139</v>
      </c>
      <c r="K248" s="444">
        <f t="shared" si="105"/>
        <v>439.99980320577197</v>
      </c>
      <c r="L248" s="444">
        <f t="shared" si="105"/>
        <v>454.06118766956217</v>
      </c>
      <c r="M248" s="444">
        <f t="shared" si="105"/>
        <v>464.80510959352273</v>
      </c>
      <c r="N248" s="444">
        <f t="shared" si="105"/>
        <v>472.35065480267008</v>
      </c>
    </row>
    <row r="249" spans="2:14" ht="13.15">
      <c r="B249" s="329" t="str">
        <f t="shared" si="101"/>
        <v>30-34</v>
      </c>
      <c r="C249" s="444">
        <f t="shared" si="103"/>
        <v>508.58163067807885</v>
      </c>
      <c r="D249" s="444">
        <f t="shared" ref="D249:N249" si="106">D79-D215</f>
        <v>472.63170543617065</v>
      </c>
      <c r="E249" s="444">
        <f t="shared" si="106"/>
        <v>448.23930198886291</v>
      </c>
      <c r="F249" s="444">
        <f t="shared" si="106"/>
        <v>434.60083860736597</v>
      </c>
      <c r="G249" s="444">
        <f t="shared" si="106"/>
        <v>432.27512249377673</v>
      </c>
      <c r="H249" s="444">
        <f t="shared" si="106"/>
        <v>440.72776298617686</v>
      </c>
      <c r="I249" s="444">
        <f t="shared" si="106"/>
        <v>454.45392707663564</v>
      </c>
      <c r="J249" s="444">
        <f t="shared" si="106"/>
        <v>471.49107660067341</v>
      </c>
      <c r="K249" s="444">
        <f t="shared" si="106"/>
        <v>487.86144410441761</v>
      </c>
      <c r="L249" s="444">
        <f t="shared" si="106"/>
        <v>502.56603795812561</v>
      </c>
      <c r="M249" s="444">
        <f t="shared" si="106"/>
        <v>515.9320042235928</v>
      </c>
      <c r="N249" s="444">
        <f t="shared" si="106"/>
        <v>527.37839498223696</v>
      </c>
    </row>
    <row r="250" spans="2:14" ht="13.15">
      <c r="B250" s="329" t="str">
        <f t="shared" si="101"/>
        <v>35-39</v>
      </c>
      <c r="C250" s="444">
        <f t="shared" si="103"/>
        <v>565.75743305275068</v>
      </c>
      <c r="D250" s="444">
        <f t="shared" ref="D250:N250" si="107">D80-D216</f>
        <v>543.92581660716758</v>
      </c>
      <c r="E250" s="444">
        <f t="shared" si="107"/>
        <v>522.07649218098049</v>
      </c>
      <c r="F250" s="444">
        <f t="shared" si="107"/>
        <v>502.78736635027036</v>
      </c>
      <c r="G250" s="444">
        <f t="shared" si="107"/>
        <v>488.96025456352959</v>
      </c>
      <c r="H250" s="444">
        <f t="shared" si="107"/>
        <v>482.02527256055839</v>
      </c>
      <c r="I250" s="444">
        <f t="shared" si="107"/>
        <v>479.59858129070312</v>
      </c>
      <c r="J250" s="444">
        <f t="shared" si="107"/>
        <v>481.28939300297657</v>
      </c>
      <c r="K250" s="444">
        <f t="shared" si="107"/>
        <v>484.88923134700792</v>
      </c>
      <c r="L250" s="444">
        <f t="shared" si="107"/>
        <v>489.84103673877837</v>
      </c>
      <c r="M250" s="444">
        <f t="shared" si="107"/>
        <v>496.1345662212388</v>
      </c>
      <c r="N250" s="444">
        <f t="shared" si="107"/>
        <v>502.97640239265576</v>
      </c>
    </row>
    <row r="251" spans="2:14" ht="13.15">
      <c r="B251" s="329" t="str">
        <f t="shared" si="101"/>
        <v>40-44</v>
      </c>
      <c r="C251" s="444">
        <f t="shared" si="103"/>
        <v>484.25652186942438</v>
      </c>
      <c r="D251" s="444">
        <f t="shared" ref="D251:N251" si="108">D81-D217</f>
        <v>486.7072027570822</v>
      </c>
      <c r="E251" s="444">
        <f t="shared" si="108"/>
        <v>485.37415032240568</v>
      </c>
      <c r="F251" s="444">
        <f t="shared" si="108"/>
        <v>481.55163164235722</v>
      </c>
      <c r="G251" s="444">
        <f t="shared" si="108"/>
        <v>477.63062606694109</v>
      </c>
      <c r="H251" s="444">
        <f t="shared" si="108"/>
        <v>475.23111924273775</v>
      </c>
      <c r="I251" s="444">
        <f t="shared" si="108"/>
        <v>473.10796835713631</v>
      </c>
      <c r="J251" s="444">
        <f t="shared" si="108"/>
        <v>471.84635318881891</v>
      </c>
      <c r="K251" s="444">
        <f t="shared" si="108"/>
        <v>470.55115551167262</v>
      </c>
      <c r="L251" s="444">
        <f t="shared" si="108"/>
        <v>469.62913641602358</v>
      </c>
      <c r="M251" s="444">
        <f t="shared" si="108"/>
        <v>469.75688027875015</v>
      </c>
      <c r="N251" s="444">
        <f t="shared" si="108"/>
        <v>470.74876855879114</v>
      </c>
    </row>
    <row r="252" spans="2:14" ht="13.15">
      <c r="B252" s="329" t="str">
        <f t="shared" si="101"/>
        <v>45-49</v>
      </c>
      <c r="C252" s="444">
        <f t="shared" si="103"/>
        <v>444.58119001150004</v>
      </c>
      <c r="D252" s="444">
        <f t="shared" ref="D252:N252" si="109">D82-D218</f>
        <v>435.26775102757716</v>
      </c>
      <c r="E252" s="444">
        <f t="shared" si="109"/>
        <v>429.62072258518828</v>
      </c>
      <c r="F252" s="444">
        <f t="shared" si="109"/>
        <v>426.2313390344043</v>
      </c>
      <c r="G252" s="444">
        <f t="shared" si="109"/>
        <v>425.12655873342862</v>
      </c>
      <c r="H252" s="444">
        <f t="shared" si="109"/>
        <v>426.17360604048253</v>
      </c>
      <c r="I252" s="444">
        <f t="shared" si="109"/>
        <v>427.29450882452812</v>
      </c>
      <c r="J252" s="444">
        <f t="shared" si="109"/>
        <v>428.36988357916391</v>
      </c>
      <c r="K252" s="444">
        <f t="shared" si="109"/>
        <v>428.36377063920514</v>
      </c>
      <c r="L252" s="444">
        <f t="shared" si="109"/>
        <v>427.59267109706673</v>
      </c>
      <c r="M252" s="444">
        <f t="shared" si="109"/>
        <v>426.76605386564518</v>
      </c>
      <c r="N252" s="444">
        <f t="shared" si="109"/>
        <v>425.95454393329618</v>
      </c>
    </row>
    <row r="253" spans="2:14" ht="13.15">
      <c r="B253" s="329" t="str">
        <f t="shared" si="101"/>
        <v>50-54</v>
      </c>
      <c r="C253" s="444">
        <f t="shared" si="103"/>
        <v>342.58041416600338</v>
      </c>
      <c r="D253" s="444">
        <f t="shared" ref="D253:N253" si="110">D83-D219</f>
        <v>338.00969814470051</v>
      </c>
      <c r="E253" s="444">
        <f t="shared" si="110"/>
        <v>333.64464357614366</v>
      </c>
      <c r="F253" s="444">
        <f t="shared" si="110"/>
        <v>330.26430452047759</v>
      </c>
      <c r="G253" s="444">
        <f t="shared" si="110"/>
        <v>328.79501406086399</v>
      </c>
      <c r="H253" s="444">
        <f t="shared" si="110"/>
        <v>329.45961529463801</v>
      </c>
      <c r="I253" s="444">
        <f t="shared" si="110"/>
        <v>330.7070993297724</v>
      </c>
      <c r="J253" s="444">
        <f t="shared" si="110"/>
        <v>332.27234361595447</v>
      </c>
      <c r="K253" s="444">
        <f t="shared" si="110"/>
        <v>333.16327799699792</v>
      </c>
      <c r="L253" s="444">
        <f t="shared" si="110"/>
        <v>333.4071930996729</v>
      </c>
      <c r="M253" s="444">
        <f t="shared" si="110"/>
        <v>333.37742227516748</v>
      </c>
      <c r="N253" s="444">
        <f t="shared" si="110"/>
        <v>333.04081724608761</v>
      </c>
    </row>
    <row r="254" spans="2:14" ht="13.15">
      <c r="B254" s="329" t="str">
        <f t="shared" si="101"/>
        <v>55-59</v>
      </c>
      <c r="C254" s="444">
        <f t="shared" si="103"/>
        <v>199.16300082139014</v>
      </c>
      <c r="D254" s="444">
        <f t="shared" ref="D254:N254" si="111">D84-D220</f>
        <v>179.60077904356123</v>
      </c>
      <c r="E254" s="444">
        <f t="shared" si="111"/>
        <v>167.39874243695829</v>
      </c>
      <c r="F254" s="444">
        <f t="shared" si="111"/>
        <v>159.78495213656112</v>
      </c>
      <c r="G254" s="444">
        <f t="shared" si="111"/>
        <v>155.51665973752208</v>
      </c>
      <c r="H254" s="444">
        <f t="shared" si="111"/>
        <v>153.75304978796726</v>
      </c>
      <c r="I254" s="444">
        <f t="shared" si="111"/>
        <v>153.10609337207239</v>
      </c>
      <c r="J254" s="444">
        <f t="shared" si="111"/>
        <v>153.16094335604899</v>
      </c>
      <c r="K254" s="444">
        <f t="shared" si="111"/>
        <v>153.20355055787365</v>
      </c>
      <c r="L254" s="444">
        <f t="shared" si="111"/>
        <v>153.15183431861428</v>
      </c>
      <c r="M254" s="444">
        <f t="shared" si="111"/>
        <v>153.12150578881119</v>
      </c>
      <c r="N254" s="444">
        <f t="shared" si="111"/>
        <v>153.00775164871879</v>
      </c>
    </row>
    <row r="255" spans="2:14" ht="13.15">
      <c r="B255" s="329" t="str">
        <f t="shared" si="101"/>
        <v>60-64</v>
      </c>
      <c r="C255" s="444">
        <f t="shared" si="103"/>
        <v>75.416718661306334</v>
      </c>
      <c r="D255" s="444">
        <f t="shared" ref="D255:N255" si="112">D85-D221</f>
        <v>69.497053619225269</v>
      </c>
      <c r="E255" s="444">
        <f t="shared" si="112"/>
        <v>63.944633822401556</v>
      </c>
      <c r="F255" s="444">
        <f t="shared" si="112"/>
        <v>59.608779814144327</v>
      </c>
      <c r="G255" s="444">
        <f t="shared" si="112"/>
        <v>56.715796811459185</v>
      </c>
      <c r="H255" s="444">
        <f t="shared" si="112"/>
        <v>55.114725588155252</v>
      </c>
      <c r="I255" s="444">
        <f t="shared" si="112"/>
        <v>54.187984971489804</v>
      </c>
      <c r="J255" s="444">
        <f t="shared" si="112"/>
        <v>53.735071206422504</v>
      </c>
      <c r="K255" s="444">
        <f t="shared" si="112"/>
        <v>53.397731765446522</v>
      </c>
      <c r="L255" s="444">
        <f t="shared" si="112"/>
        <v>53.126591195404515</v>
      </c>
      <c r="M255" s="444">
        <f t="shared" si="112"/>
        <v>52.960204608731104</v>
      </c>
      <c r="N255" s="444">
        <f t="shared" si="112"/>
        <v>52.826064614301963</v>
      </c>
    </row>
    <row r="256" spans="2:14" ht="13.15">
      <c r="B256" s="329" t="str">
        <f t="shared" si="101"/>
        <v>65 plus</v>
      </c>
      <c r="C256" s="444">
        <f t="shared" si="103"/>
        <v>26.923245166332293</v>
      </c>
      <c r="D256" s="444">
        <f t="shared" ref="D256:N256" si="113">D86-D222</f>
        <v>26.543919119234239</v>
      </c>
      <c r="E256" s="444">
        <f t="shared" si="113"/>
        <v>25.662592870962758</v>
      </c>
      <c r="F256" s="444">
        <f t="shared" si="113"/>
        <v>24.540791806508828</v>
      </c>
      <c r="G256" s="444">
        <f t="shared" si="113"/>
        <v>23.501126755927981</v>
      </c>
      <c r="H256" s="444">
        <f t="shared" si="113"/>
        <v>22.718974786981413</v>
      </c>
      <c r="I256" s="444">
        <f t="shared" si="113"/>
        <v>22.116059631610234</v>
      </c>
      <c r="J256" s="444">
        <f t="shared" si="113"/>
        <v>21.690368883899318</v>
      </c>
      <c r="K256" s="444">
        <f t="shared" si="113"/>
        <v>21.340100498821968</v>
      </c>
      <c r="L256" s="444">
        <f t="shared" si="113"/>
        <v>21.051545794793839</v>
      </c>
      <c r="M256" s="444">
        <f t="shared" si="113"/>
        <v>20.839714821630068</v>
      </c>
      <c r="N256" s="444">
        <f t="shared" si="113"/>
        <v>20.676444843998141</v>
      </c>
    </row>
    <row r="257" spans="1:14" ht="13.15">
      <c r="B257" s="329" t="str">
        <f t="shared" si="101"/>
        <v>Total</v>
      </c>
      <c r="C257" s="444">
        <f>SUM(C247:C256)</f>
        <v>2990.6938796067125</v>
      </c>
      <c r="D257" s="444">
        <f t="shared" ref="D257:N257" si="114">SUM(D247:D256)</f>
        <v>2933.2082815340009</v>
      </c>
      <c r="E257" s="444">
        <f t="shared" si="114"/>
        <v>2894.7216755653985</v>
      </c>
      <c r="F257" s="444">
        <f t="shared" si="114"/>
        <v>2876.8335388434152</v>
      </c>
      <c r="G257" s="444">
        <f t="shared" si="114"/>
        <v>2891.0938925343448</v>
      </c>
      <c r="H257" s="444">
        <f t="shared" si="114"/>
        <v>2940.578707407607</v>
      </c>
      <c r="I257" s="444">
        <f t="shared" si="114"/>
        <v>2997.0523346925211</v>
      </c>
      <c r="J257" s="444">
        <f t="shared" si="114"/>
        <v>3057.6359547675834</v>
      </c>
      <c r="K257" s="444">
        <f t="shared" si="114"/>
        <v>3105.3487382987155</v>
      </c>
      <c r="L257" s="444">
        <f t="shared" si="114"/>
        <v>3141.9414535289975</v>
      </c>
      <c r="M257" s="444">
        <f t="shared" si="114"/>
        <v>3174.4846405026174</v>
      </c>
      <c r="N257" s="444">
        <f t="shared" si="114"/>
        <v>3201.463717876944</v>
      </c>
    </row>
    <row r="258" spans="1:14">
      <c r="A258" s="300">
        <f>SUM(C258:N258)</f>
        <v>0</v>
      </c>
      <c r="C258" s="300">
        <f>SUM(C247:C256)-C257</f>
        <v>0</v>
      </c>
      <c r="D258" s="300">
        <f t="shared" ref="D258:N258" si="115">SUM(D247:D256)-D257</f>
        <v>0</v>
      </c>
      <c r="E258" s="300">
        <f t="shared" si="115"/>
        <v>0</v>
      </c>
      <c r="F258" s="300">
        <f t="shared" si="115"/>
        <v>0</v>
      </c>
      <c r="G258" s="300">
        <f t="shared" si="115"/>
        <v>0</v>
      </c>
      <c r="H258" s="300">
        <f t="shared" si="115"/>
        <v>0</v>
      </c>
      <c r="I258" s="300">
        <f t="shared" si="115"/>
        <v>0</v>
      </c>
      <c r="J258" s="300">
        <f t="shared" si="115"/>
        <v>0</v>
      </c>
      <c r="K258" s="300">
        <f t="shared" si="115"/>
        <v>0</v>
      </c>
      <c r="L258" s="300">
        <f t="shared" si="115"/>
        <v>0</v>
      </c>
      <c r="M258" s="300">
        <f t="shared" si="115"/>
        <v>0</v>
      </c>
      <c r="N258" s="300">
        <f t="shared" si="115"/>
        <v>0</v>
      </c>
    </row>
    <row r="260" spans="1:14" ht="13.15">
      <c r="B260" s="332" t="s">
        <v>47</v>
      </c>
      <c r="C260" s="320"/>
      <c r="D260" s="320"/>
      <c r="E260" s="320"/>
      <c r="F260" s="320"/>
      <c r="G260" s="320"/>
      <c r="H260" s="330"/>
      <c r="I260" s="320"/>
      <c r="J260" s="320"/>
      <c r="K260" s="320"/>
      <c r="L260" s="320"/>
    </row>
    <row r="261" spans="1:14">
      <c r="C261" s="320"/>
      <c r="D261" s="320"/>
      <c r="E261" s="320"/>
      <c r="F261" s="320"/>
      <c r="G261" s="320"/>
      <c r="H261" s="330"/>
      <c r="I261" s="320"/>
      <c r="J261" s="320"/>
      <c r="K261" s="320"/>
      <c r="L261" s="320"/>
    </row>
    <row r="262" spans="1:14" ht="13.15">
      <c r="B262" s="329" t="str">
        <f t="shared" ref="B262:B273" si="116">B246</f>
        <v>Age group</v>
      </c>
      <c r="C262" s="329" t="str">
        <f t="shared" ref="C262:N262" si="117">C246</f>
        <v>2018/19</v>
      </c>
      <c r="D262" s="329" t="str">
        <f t="shared" si="117"/>
        <v>2019/20</v>
      </c>
      <c r="E262" s="329" t="str">
        <f t="shared" si="117"/>
        <v>2020/21</v>
      </c>
      <c r="F262" s="329" t="str">
        <f t="shared" si="117"/>
        <v>2021/22</v>
      </c>
      <c r="G262" s="329" t="str">
        <f t="shared" si="117"/>
        <v>2022/23</v>
      </c>
      <c r="H262" s="329" t="str">
        <f t="shared" si="117"/>
        <v>2023/24</v>
      </c>
      <c r="I262" s="329" t="str">
        <f t="shared" si="117"/>
        <v>2024/25</v>
      </c>
      <c r="J262" s="329" t="str">
        <f t="shared" si="117"/>
        <v>2025/26</v>
      </c>
      <c r="K262" s="329" t="str">
        <f t="shared" si="117"/>
        <v>2026/27</v>
      </c>
      <c r="L262" s="329" t="str">
        <f t="shared" si="117"/>
        <v>2027/28</v>
      </c>
      <c r="M262" s="329" t="str">
        <f t="shared" si="117"/>
        <v>2028/29</v>
      </c>
      <c r="N262" s="329" t="str">
        <f t="shared" si="117"/>
        <v>2029/30</v>
      </c>
    </row>
    <row r="263" spans="1:14" ht="13.15">
      <c r="B263" s="329" t="str">
        <f t="shared" si="116"/>
        <v>20-24</v>
      </c>
      <c r="C263" s="444">
        <f t="shared" ref="C263:C272" si="118">C93-C229</f>
        <v>187.89286724489585</v>
      </c>
      <c r="D263" s="444">
        <f t="shared" ref="D263:N263" si="119">D93-D229</f>
        <v>237.14060087470963</v>
      </c>
      <c r="E263" s="444">
        <f t="shared" si="119"/>
        <v>274.63848238639179</v>
      </c>
      <c r="F263" s="444">
        <f t="shared" si="119"/>
        <v>306.77423193053528</v>
      </c>
      <c r="G263" s="444">
        <f t="shared" si="119"/>
        <v>340.81501397592666</v>
      </c>
      <c r="H263" s="444">
        <f t="shared" si="119"/>
        <v>378.86958436731453</v>
      </c>
      <c r="I263" s="444">
        <f t="shared" si="119"/>
        <v>409.95115034280877</v>
      </c>
      <c r="J263" s="444">
        <f t="shared" si="119"/>
        <v>435.30663100001823</v>
      </c>
      <c r="K263" s="444">
        <f t="shared" si="119"/>
        <v>450.03432546384744</v>
      </c>
      <c r="L263" s="444">
        <f t="shared" si="119"/>
        <v>457.49470111446783</v>
      </c>
      <c r="M263" s="444">
        <f t="shared" si="119"/>
        <v>462.24839482789156</v>
      </c>
      <c r="N263" s="444">
        <f t="shared" si="119"/>
        <v>464.34890821367901</v>
      </c>
    </row>
    <row r="264" spans="1:14" ht="13.15">
      <c r="B264" s="329" t="str">
        <f t="shared" si="116"/>
        <v>25-29</v>
      </c>
      <c r="C264" s="444">
        <f t="shared" si="118"/>
        <v>743.9182230858263</v>
      </c>
      <c r="D264" s="444">
        <f t="shared" ref="D264:N264" si="120">D94-D230</f>
        <v>710.80121417940097</v>
      </c>
      <c r="E264" s="444">
        <f t="shared" si="120"/>
        <v>698.31133197057045</v>
      </c>
      <c r="F264" s="444">
        <f t="shared" si="120"/>
        <v>703.56780435021381</v>
      </c>
      <c r="G264" s="444">
        <f t="shared" si="120"/>
        <v>728.33197152136404</v>
      </c>
      <c r="H264" s="444">
        <f t="shared" si="120"/>
        <v>771.04531523578146</v>
      </c>
      <c r="I264" s="444">
        <f t="shared" si="120"/>
        <v>814.43201250042387</v>
      </c>
      <c r="J264" s="444">
        <f t="shared" si="120"/>
        <v>855.95391784934804</v>
      </c>
      <c r="K264" s="444">
        <f t="shared" si="120"/>
        <v>886.34524268175358</v>
      </c>
      <c r="L264" s="444">
        <f t="shared" si="120"/>
        <v>907.06854971783628</v>
      </c>
      <c r="M264" s="444">
        <f t="shared" si="120"/>
        <v>922.69854523454796</v>
      </c>
      <c r="N264" s="444">
        <f t="shared" si="120"/>
        <v>933.1746862439428</v>
      </c>
    </row>
    <row r="265" spans="1:14" ht="13.15">
      <c r="B265" s="329" t="str">
        <f t="shared" si="116"/>
        <v>30-34</v>
      </c>
      <c r="C265" s="444">
        <f t="shared" si="118"/>
        <v>1132.8693102353534</v>
      </c>
      <c r="D265" s="444">
        <f t="shared" ref="D265:N265" si="121">D95-D231</f>
        <v>1050.6066301440355</v>
      </c>
      <c r="E265" s="444">
        <f t="shared" si="121"/>
        <v>984.04446089880287</v>
      </c>
      <c r="F265" s="444">
        <f t="shared" si="121"/>
        <v>937.40052254013915</v>
      </c>
      <c r="G265" s="444">
        <f t="shared" si="121"/>
        <v>913.47510726618862</v>
      </c>
      <c r="H265" s="444">
        <f t="shared" si="121"/>
        <v>911.84884331460557</v>
      </c>
      <c r="I265" s="444">
        <f t="shared" si="121"/>
        <v>921.93446961754137</v>
      </c>
      <c r="J265" s="444">
        <f t="shared" si="121"/>
        <v>940.03570866978112</v>
      </c>
      <c r="K265" s="444">
        <f t="shared" si="121"/>
        <v>958.35714781077365</v>
      </c>
      <c r="L265" s="444">
        <f t="shared" si="121"/>
        <v>974.96962300779319</v>
      </c>
      <c r="M265" s="444">
        <f t="shared" si="121"/>
        <v>990.49382413902958</v>
      </c>
      <c r="N265" s="444">
        <f t="shared" si="121"/>
        <v>1003.6913545069605</v>
      </c>
    </row>
    <row r="266" spans="1:14" ht="13.15">
      <c r="B266" s="329" t="str">
        <f t="shared" si="116"/>
        <v>35-39</v>
      </c>
      <c r="C266" s="444">
        <f t="shared" si="118"/>
        <v>1113.1546878632387</v>
      </c>
      <c r="D266" s="444">
        <f t="shared" ref="D266:N266" si="122">D96-D232</f>
        <v>1082.9086389193546</v>
      </c>
      <c r="E266" s="444">
        <f t="shared" si="122"/>
        <v>1044.2193433955567</v>
      </c>
      <c r="F266" s="444">
        <f t="shared" si="122"/>
        <v>1006.2777099031416</v>
      </c>
      <c r="G266" s="444">
        <f t="shared" si="122"/>
        <v>975.99748343341457</v>
      </c>
      <c r="H266" s="444">
        <f t="shared" si="122"/>
        <v>956.91827768118685</v>
      </c>
      <c r="I266" s="444">
        <f t="shared" si="122"/>
        <v>944.93513419025908</v>
      </c>
      <c r="J266" s="444">
        <f t="shared" si="122"/>
        <v>939.86245803105408</v>
      </c>
      <c r="K266" s="444">
        <f t="shared" si="122"/>
        <v>937.81766252583577</v>
      </c>
      <c r="L266" s="444">
        <f t="shared" si="122"/>
        <v>938.14066162793029</v>
      </c>
      <c r="M266" s="444">
        <f t="shared" si="122"/>
        <v>941.16179155084819</v>
      </c>
      <c r="N266" s="444">
        <f t="shared" si="122"/>
        <v>945.56272583381815</v>
      </c>
    </row>
    <row r="267" spans="1:14" ht="13.15">
      <c r="B267" s="329" t="str">
        <f t="shared" si="116"/>
        <v>40-44</v>
      </c>
      <c r="C267" s="444">
        <f t="shared" si="118"/>
        <v>901.67658902289782</v>
      </c>
      <c r="D267" s="444">
        <f t="shared" ref="D267:N267" si="123">D97-D233</f>
        <v>912.30397193159183</v>
      </c>
      <c r="E267" s="444">
        <f t="shared" si="123"/>
        <v>913.26091599749338</v>
      </c>
      <c r="F267" s="444">
        <f t="shared" si="123"/>
        <v>908.96642471466032</v>
      </c>
      <c r="G267" s="444">
        <f t="shared" si="123"/>
        <v>903.8156286806601</v>
      </c>
      <c r="H267" s="444">
        <f t="shared" si="123"/>
        <v>900.59397452003805</v>
      </c>
      <c r="I267" s="444">
        <f t="shared" si="123"/>
        <v>896.61122169877478</v>
      </c>
      <c r="J267" s="444">
        <f t="shared" si="123"/>
        <v>893.01442053724065</v>
      </c>
      <c r="K267" s="444">
        <f t="shared" si="123"/>
        <v>888.11741397661297</v>
      </c>
      <c r="L267" s="444">
        <f t="shared" si="123"/>
        <v>882.91006927540252</v>
      </c>
      <c r="M267" s="444">
        <f t="shared" si="123"/>
        <v>878.94466511911423</v>
      </c>
      <c r="N267" s="444">
        <f t="shared" si="123"/>
        <v>876.05885081305678</v>
      </c>
    </row>
    <row r="268" spans="1:14" ht="13.15">
      <c r="B268" s="329" t="str">
        <f t="shared" si="116"/>
        <v>45-49</v>
      </c>
      <c r="C268" s="444">
        <f t="shared" si="118"/>
        <v>751.10623343199074</v>
      </c>
      <c r="D268" s="444">
        <f t="shared" ref="D268:N268" si="124">D98-D234</f>
        <v>750.87813332344103</v>
      </c>
      <c r="E268" s="444">
        <f t="shared" si="124"/>
        <v>751.45627019711628</v>
      </c>
      <c r="F268" s="444">
        <f t="shared" si="124"/>
        <v>753.78877570013879</v>
      </c>
      <c r="G268" s="444">
        <f t="shared" si="124"/>
        <v>758.85841265798217</v>
      </c>
      <c r="H268" s="444">
        <f t="shared" si="124"/>
        <v>766.73309203208328</v>
      </c>
      <c r="I268" s="444">
        <f t="shared" si="124"/>
        <v>773.44604387987283</v>
      </c>
      <c r="J268" s="444">
        <f t="shared" si="124"/>
        <v>778.87656635937458</v>
      </c>
      <c r="K268" s="444">
        <f t="shared" si="124"/>
        <v>781.04965936460496</v>
      </c>
      <c r="L268" s="444">
        <f t="shared" si="124"/>
        <v>780.69094844522806</v>
      </c>
      <c r="M268" s="444">
        <f t="shared" si="124"/>
        <v>779.30556653507335</v>
      </c>
      <c r="N268" s="444">
        <f t="shared" si="124"/>
        <v>777.12705669183879</v>
      </c>
    </row>
    <row r="269" spans="1:14" ht="13.15">
      <c r="B269" s="329" t="str">
        <f t="shared" si="116"/>
        <v>50-54</v>
      </c>
      <c r="C269" s="444">
        <f t="shared" si="118"/>
        <v>595.31140517036283</v>
      </c>
      <c r="D269" s="444">
        <f t="shared" ref="D269:N269" si="125">D99-D235</f>
        <v>580.75129364625082</v>
      </c>
      <c r="E269" s="444">
        <f t="shared" si="125"/>
        <v>569.28025017389609</v>
      </c>
      <c r="F269" s="444">
        <f t="shared" si="125"/>
        <v>562.55665150542848</v>
      </c>
      <c r="G269" s="444">
        <f t="shared" si="125"/>
        <v>561.30399477967092</v>
      </c>
      <c r="H269" s="444">
        <f t="shared" si="125"/>
        <v>565.09271836321045</v>
      </c>
      <c r="I269" s="444">
        <f t="shared" si="125"/>
        <v>570.29814597781854</v>
      </c>
      <c r="J269" s="444">
        <f t="shared" si="125"/>
        <v>576.07453917338785</v>
      </c>
      <c r="K269" s="444">
        <f t="shared" si="125"/>
        <v>580.26098244698846</v>
      </c>
      <c r="L269" s="444">
        <f t="shared" si="125"/>
        <v>582.81184899415507</v>
      </c>
      <c r="M269" s="444">
        <f t="shared" si="125"/>
        <v>584.4105662523657</v>
      </c>
      <c r="N269" s="444">
        <f t="shared" si="125"/>
        <v>584.95893091956702</v>
      </c>
    </row>
    <row r="270" spans="1:14" ht="13.15">
      <c r="B270" s="329" t="str">
        <f t="shared" si="116"/>
        <v>55-59</v>
      </c>
      <c r="C270" s="444">
        <f t="shared" si="118"/>
        <v>368.27335782687283</v>
      </c>
      <c r="D270" s="444">
        <f t="shared" ref="D270:N270" si="126">D100-D236</f>
        <v>331.66281158391871</v>
      </c>
      <c r="E270" s="444">
        <f t="shared" si="126"/>
        <v>306.81911323965221</v>
      </c>
      <c r="F270" s="444">
        <f t="shared" si="126"/>
        <v>290.68241376263393</v>
      </c>
      <c r="G270" s="444">
        <f t="shared" si="126"/>
        <v>281.52372718235995</v>
      </c>
      <c r="H270" s="444">
        <f t="shared" si="126"/>
        <v>277.84983660226158</v>
      </c>
      <c r="I270" s="444">
        <f t="shared" si="126"/>
        <v>276.83183866869729</v>
      </c>
      <c r="J270" s="444">
        <f t="shared" si="126"/>
        <v>277.52606459965403</v>
      </c>
      <c r="K270" s="444">
        <f t="shared" si="126"/>
        <v>278.36961805042637</v>
      </c>
      <c r="L270" s="444">
        <f t="shared" si="126"/>
        <v>279.09203958887144</v>
      </c>
      <c r="M270" s="444">
        <f t="shared" si="126"/>
        <v>279.84828959661354</v>
      </c>
      <c r="N270" s="444">
        <f t="shared" si="126"/>
        <v>280.36848708552759</v>
      </c>
    </row>
    <row r="271" spans="1:14" ht="13.15">
      <c r="B271" s="329" t="str">
        <f t="shared" si="116"/>
        <v>60-64</v>
      </c>
      <c r="C271" s="444">
        <f t="shared" si="118"/>
        <v>143.27620871348077</v>
      </c>
      <c r="D271" s="444">
        <f t="shared" ref="D271:N271" si="127">D101-D237</f>
        <v>128.86776212325907</v>
      </c>
      <c r="E271" s="444">
        <f t="shared" si="127"/>
        <v>116.58474597847665</v>
      </c>
      <c r="F271" s="444">
        <f t="shared" si="127"/>
        <v>107.3897958898834</v>
      </c>
      <c r="G271" s="444">
        <f t="shared" si="127"/>
        <v>101.33743633034504</v>
      </c>
      <c r="H271" s="444">
        <f t="shared" si="127"/>
        <v>97.986748111928804</v>
      </c>
      <c r="I271" s="444">
        <f t="shared" si="127"/>
        <v>96.076606121533757</v>
      </c>
      <c r="J271" s="444">
        <f t="shared" si="127"/>
        <v>95.196544857954819</v>
      </c>
      <c r="K271" s="444">
        <f t="shared" si="127"/>
        <v>94.623344719093211</v>
      </c>
      <c r="L271" s="444">
        <f t="shared" si="127"/>
        <v>94.241390983657681</v>
      </c>
      <c r="M271" s="444">
        <f t="shared" si="127"/>
        <v>94.10445849477955</v>
      </c>
      <c r="N271" s="444">
        <f t="shared" si="127"/>
        <v>94.047658705578058</v>
      </c>
    </row>
    <row r="272" spans="1:14" ht="13.15">
      <c r="B272" s="329" t="str">
        <f t="shared" si="116"/>
        <v>65 plus</v>
      </c>
      <c r="C272" s="444">
        <f t="shared" si="118"/>
        <v>41.781012101367367</v>
      </c>
      <c r="D272" s="444">
        <f t="shared" ref="D272:N272" si="128">D102-D238</f>
        <v>48.660261206760481</v>
      </c>
      <c r="E272" s="444">
        <f t="shared" si="128"/>
        <v>51.156383822151312</v>
      </c>
      <c r="F272" s="444">
        <f t="shared" si="128"/>
        <v>51.319045049509604</v>
      </c>
      <c r="G272" s="444">
        <f t="shared" si="128"/>
        <v>50.565744634374383</v>
      </c>
      <c r="H272" s="444">
        <f t="shared" si="128"/>
        <v>49.703659729890816</v>
      </c>
      <c r="I272" s="444">
        <f t="shared" si="128"/>
        <v>48.83919181269826</v>
      </c>
      <c r="J272" s="444">
        <f t="shared" si="128"/>
        <v>48.13544816638958</v>
      </c>
      <c r="K272" s="444">
        <f t="shared" si="128"/>
        <v>47.479011907644036</v>
      </c>
      <c r="L272" s="444">
        <f t="shared" si="128"/>
        <v>46.898521096601485</v>
      </c>
      <c r="M272" s="444">
        <f t="shared" si="128"/>
        <v>46.460582822927535</v>
      </c>
      <c r="N272" s="444">
        <f t="shared" si="128"/>
        <v>46.124728624509018</v>
      </c>
    </row>
    <row r="273" spans="1:14" ht="13.15">
      <c r="B273" s="329" t="str">
        <f t="shared" si="116"/>
        <v>Total</v>
      </c>
      <c r="C273" s="444">
        <f>SUM(C263:C272)</f>
        <v>5979.2598946962862</v>
      </c>
      <c r="D273" s="444">
        <f t="shared" ref="D273:N273" si="129">SUM(D263:D272)</f>
        <v>5834.5813179327233</v>
      </c>
      <c r="E273" s="444">
        <f t="shared" si="129"/>
        <v>5709.7712980601073</v>
      </c>
      <c r="F273" s="444">
        <f t="shared" si="129"/>
        <v>5628.7233753462842</v>
      </c>
      <c r="G273" s="444">
        <f t="shared" si="129"/>
        <v>5616.0245204622861</v>
      </c>
      <c r="H273" s="444">
        <f t="shared" si="129"/>
        <v>5676.642049958301</v>
      </c>
      <c r="I273" s="444">
        <f t="shared" si="129"/>
        <v>5753.3558148104285</v>
      </c>
      <c r="J273" s="444">
        <f t="shared" si="129"/>
        <v>5839.9822992442041</v>
      </c>
      <c r="K273" s="444">
        <f t="shared" si="129"/>
        <v>5902.4544089475803</v>
      </c>
      <c r="L273" s="444">
        <f t="shared" si="129"/>
        <v>5944.3183538519443</v>
      </c>
      <c r="M273" s="444">
        <f t="shared" si="129"/>
        <v>5979.6766845731918</v>
      </c>
      <c r="N273" s="444">
        <f t="shared" si="129"/>
        <v>6005.4633876384787</v>
      </c>
    </row>
    <row r="274" spans="1:14">
      <c r="A274" s="300">
        <f>SUM(C274:N274)</f>
        <v>0</v>
      </c>
      <c r="C274" s="300">
        <f>SUM(C263:C272)-C273</f>
        <v>0</v>
      </c>
      <c r="D274" s="300">
        <f t="shared" ref="D274:N274" si="130">SUM(D263:D272)-D273</f>
        <v>0</v>
      </c>
      <c r="E274" s="300">
        <f t="shared" si="130"/>
        <v>0</v>
      </c>
      <c r="F274" s="300">
        <f t="shared" si="130"/>
        <v>0</v>
      </c>
      <c r="G274" s="300">
        <f t="shared" si="130"/>
        <v>0</v>
      </c>
      <c r="H274" s="300">
        <f t="shared" si="130"/>
        <v>0</v>
      </c>
      <c r="I274" s="300">
        <f t="shared" si="130"/>
        <v>0</v>
      </c>
      <c r="J274" s="300">
        <f t="shared" si="130"/>
        <v>0</v>
      </c>
      <c r="K274" s="300">
        <f t="shared" si="130"/>
        <v>0</v>
      </c>
      <c r="L274" s="300">
        <f t="shared" si="130"/>
        <v>0</v>
      </c>
      <c r="M274" s="300">
        <f t="shared" si="130"/>
        <v>0</v>
      </c>
      <c r="N274" s="300">
        <f t="shared" si="130"/>
        <v>0</v>
      </c>
    </row>
    <row r="275" spans="1:14" ht="15">
      <c r="B275" s="331"/>
      <c r="H275" s="318"/>
    </row>
    <row r="276" spans="1:14" ht="15">
      <c r="B276" s="331" t="s">
        <v>517</v>
      </c>
      <c r="H276" s="318"/>
    </row>
    <row r="277" spans="1:14" ht="15">
      <c r="B277" s="331"/>
      <c r="H277" s="318"/>
    </row>
    <row r="278" spans="1:14" ht="15">
      <c r="B278" s="331"/>
      <c r="C278" s="317" t="str">
        <f>C262</f>
        <v>2018/19</v>
      </c>
      <c r="D278" s="317" t="str">
        <f t="shared" ref="D278:N278" si="131">D262</f>
        <v>2019/20</v>
      </c>
      <c r="E278" s="317" t="str">
        <f t="shared" si="131"/>
        <v>2020/21</v>
      </c>
      <c r="F278" s="317" t="str">
        <f t="shared" si="131"/>
        <v>2021/22</v>
      </c>
      <c r="G278" s="317" t="str">
        <f t="shared" si="131"/>
        <v>2022/23</v>
      </c>
      <c r="H278" s="317" t="str">
        <f t="shared" si="131"/>
        <v>2023/24</v>
      </c>
      <c r="I278" s="317" t="str">
        <f t="shared" si="131"/>
        <v>2024/25</v>
      </c>
      <c r="J278" s="317" t="str">
        <f t="shared" si="131"/>
        <v>2025/26</v>
      </c>
      <c r="K278" s="317" t="str">
        <f t="shared" si="131"/>
        <v>2026/27</v>
      </c>
      <c r="L278" s="317" t="str">
        <f t="shared" si="131"/>
        <v>2027/28</v>
      </c>
      <c r="M278" s="317" t="str">
        <f t="shared" si="131"/>
        <v>2028/29</v>
      </c>
      <c r="N278" s="317" t="str">
        <f t="shared" si="131"/>
        <v>2029/30</v>
      </c>
    </row>
    <row r="279" spans="1:14" ht="13.15">
      <c r="B279" s="317" t="s">
        <v>224</v>
      </c>
      <c r="C279" s="444">
        <f>C223+C239</f>
        <v>1105.841073791659</v>
      </c>
      <c r="D279" s="444">
        <f t="shared" ref="D279:N279" si="132">D223+D239</f>
        <v>1069.8067538581081</v>
      </c>
      <c r="E279" s="444">
        <f t="shared" si="132"/>
        <v>1064.7145028899054</v>
      </c>
      <c r="F279" s="444">
        <f t="shared" si="132"/>
        <v>1050.6217150372595</v>
      </c>
      <c r="G279" s="444">
        <f t="shared" si="132"/>
        <v>1045.9584427453597</v>
      </c>
      <c r="H279" s="444">
        <f t="shared" si="132"/>
        <v>1055.633128684578</v>
      </c>
      <c r="I279" s="444">
        <f t="shared" si="132"/>
        <v>1068.8101417308676</v>
      </c>
      <c r="J279" s="444">
        <f t="shared" si="132"/>
        <v>1084.1472772601619</v>
      </c>
      <c r="K279" s="444">
        <f t="shared" si="132"/>
        <v>1095.2813842328783</v>
      </c>
      <c r="L279" s="444">
        <f t="shared" si="132"/>
        <v>1102.815187080173</v>
      </c>
      <c r="M279" s="444">
        <f t="shared" si="132"/>
        <v>1109.2696073523691</v>
      </c>
      <c r="N279" s="444">
        <f t="shared" si="132"/>
        <v>1114.0231168192581</v>
      </c>
    </row>
    <row r="280" spans="1:14" ht="13.15">
      <c r="B280" s="317" t="s">
        <v>225</v>
      </c>
      <c r="C280" s="444">
        <f>C155+C171</f>
        <v>303.69456296220159</v>
      </c>
      <c r="D280" s="444">
        <f t="shared" ref="D280:N280" si="133">D155+D171</f>
        <v>282.81222629764852</v>
      </c>
      <c r="E280" s="444">
        <f t="shared" si="133"/>
        <v>266.25711106178687</v>
      </c>
      <c r="F280" s="444">
        <f t="shared" si="133"/>
        <v>253.49939121369763</v>
      </c>
      <c r="G280" s="444">
        <f t="shared" si="133"/>
        <v>245.14092226503658</v>
      </c>
      <c r="H280" s="444">
        <f t="shared" si="133"/>
        <v>240.89266095383988</v>
      </c>
      <c r="I280" s="444">
        <f t="shared" si="133"/>
        <v>238.69243634646162</v>
      </c>
      <c r="J280" s="444">
        <f t="shared" si="133"/>
        <v>237.96567172494838</v>
      </c>
      <c r="K280" s="444">
        <f t="shared" si="133"/>
        <v>237.44971134117242</v>
      </c>
      <c r="L280" s="444">
        <f t="shared" si="133"/>
        <v>236.9901232073239</v>
      </c>
      <c r="M280" s="444">
        <f t="shared" si="133"/>
        <v>236.77115771394568</v>
      </c>
      <c r="N280" s="444">
        <f t="shared" si="133"/>
        <v>236.5552808285891</v>
      </c>
    </row>
    <row r="281" spans="1:14" ht="13.15">
      <c r="B281" s="317" t="s">
        <v>541</v>
      </c>
      <c r="C281" s="444">
        <f>C189+C205</f>
        <v>4.5269808817085906</v>
      </c>
      <c r="D281" s="444">
        <f t="shared" ref="D281:N281" si="134">D189+D205</f>
        <v>4.4267164131043906</v>
      </c>
      <c r="E281" s="444">
        <f t="shared" si="134"/>
        <v>4.3566770053279305</v>
      </c>
      <c r="F281" s="444">
        <f t="shared" si="134"/>
        <v>4.3069022666912566</v>
      </c>
      <c r="G281" s="444">
        <f t="shared" si="134"/>
        <v>4.2955411494779501</v>
      </c>
      <c r="H281" s="444">
        <f t="shared" si="134"/>
        <v>4.3269504173807487</v>
      </c>
      <c r="I281" s="444">
        <f t="shared" si="134"/>
        <v>4.3675572760576857</v>
      </c>
      <c r="J281" s="444">
        <f t="shared" si="134"/>
        <v>4.4141328057396336</v>
      </c>
      <c r="K281" s="444">
        <f t="shared" si="134"/>
        <v>4.4469554095844579</v>
      </c>
      <c r="L281" s="444">
        <f t="shared" si="134"/>
        <v>4.4683694156660367</v>
      </c>
      <c r="M281" s="444">
        <f t="shared" si="134"/>
        <v>4.4868525031213302</v>
      </c>
      <c r="N281" s="444">
        <f t="shared" si="134"/>
        <v>4.5006966167079474</v>
      </c>
    </row>
    <row r="282" spans="1:14" ht="13.15">
      <c r="B282" s="317" t="s">
        <v>226</v>
      </c>
      <c r="C282" s="444">
        <f>C121+C137</f>
        <v>797.61952994774879</v>
      </c>
      <c r="D282" s="444">
        <f t="shared" ref="D282:N282" si="135">D121+D137</f>
        <v>782.56781114735486</v>
      </c>
      <c r="E282" s="444">
        <f t="shared" si="135"/>
        <v>794.10071482279068</v>
      </c>
      <c r="F282" s="444">
        <f t="shared" si="135"/>
        <v>792.81542155687055</v>
      </c>
      <c r="G282" s="444">
        <f t="shared" si="135"/>
        <v>796.52197933084517</v>
      </c>
      <c r="H282" s="444">
        <f t="shared" si="135"/>
        <v>810.41351731335737</v>
      </c>
      <c r="I282" s="444">
        <f t="shared" si="135"/>
        <v>825.75014810834841</v>
      </c>
      <c r="J282" s="444">
        <f t="shared" si="135"/>
        <v>841.76747272947364</v>
      </c>
      <c r="K282" s="444">
        <f t="shared" si="135"/>
        <v>853.38471748212146</v>
      </c>
      <c r="L282" s="444">
        <f t="shared" si="135"/>
        <v>861.35669445718304</v>
      </c>
      <c r="M282" s="444">
        <f t="shared" si="135"/>
        <v>868.01159713530205</v>
      </c>
      <c r="N282" s="444">
        <f t="shared" si="135"/>
        <v>872.967139373961</v>
      </c>
    </row>
    <row r="283" spans="1:14" ht="15">
      <c r="A283" s="300">
        <f>SUM(C283:N283)</f>
        <v>0</v>
      </c>
      <c r="B283" s="331"/>
      <c r="C283" s="300">
        <f>C279-C280-C281-C282</f>
        <v>0</v>
      </c>
      <c r="D283" s="300">
        <f t="shared" ref="D283:N283" si="136">D279-D280-D281-D282</f>
        <v>0</v>
      </c>
      <c r="E283" s="300">
        <f t="shared" si="136"/>
        <v>0</v>
      </c>
      <c r="F283" s="300">
        <f t="shared" si="136"/>
        <v>0</v>
      </c>
      <c r="G283" s="300">
        <f t="shared" si="136"/>
        <v>0</v>
      </c>
      <c r="H283" s="300">
        <f t="shared" si="136"/>
        <v>0</v>
      </c>
      <c r="I283" s="300">
        <f t="shared" si="136"/>
        <v>0</v>
      </c>
      <c r="J283" s="300">
        <f t="shared" si="136"/>
        <v>0</v>
      </c>
      <c r="K283" s="300">
        <f t="shared" si="136"/>
        <v>0</v>
      </c>
      <c r="L283" s="300">
        <f t="shared" si="136"/>
        <v>0</v>
      </c>
      <c r="M283" s="300">
        <f t="shared" si="136"/>
        <v>0</v>
      </c>
      <c r="N283" s="300">
        <f t="shared" si="136"/>
        <v>0</v>
      </c>
    </row>
    <row r="284" spans="1:14" ht="15">
      <c r="B284" s="331"/>
      <c r="H284" s="318"/>
    </row>
    <row r="285" spans="1:14" ht="15">
      <c r="B285" s="331" t="s">
        <v>265</v>
      </c>
      <c r="F285" s="355"/>
      <c r="G285" s="355" t="s">
        <v>266</v>
      </c>
      <c r="H285" s="318"/>
    </row>
    <row r="286" spans="1:14" ht="15">
      <c r="B286" s="331"/>
      <c r="H286" s="318"/>
    </row>
    <row r="287" spans="1:14" ht="15">
      <c r="B287" s="331" t="s">
        <v>211</v>
      </c>
      <c r="H287" s="318"/>
    </row>
    <row r="288" spans="1:14" ht="15">
      <c r="B288" s="331"/>
      <c r="H288" s="318"/>
    </row>
    <row r="289" spans="2:14" ht="15">
      <c r="B289" s="331"/>
      <c r="C289" s="317" t="str">
        <f>C278</f>
        <v>2018/19</v>
      </c>
      <c r="D289" s="317" t="str">
        <f t="shared" ref="D289:N289" si="137">D278</f>
        <v>2019/20</v>
      </c>
      <c r="E289" s="317" t="str">
        <f t="shared" si="137"/>
        <v>2020/21</v>
      </c>
      <c r="F289" s="317" t="str">
        <f t="shared" si="137"/>
        <v>2021/22</v>
      </c>
      <c r="G289" s="317" t="str">
        <f t="shared" si="137"/>
        <v>2022/23</v>
      </c>
      <c r="H289" s="317" t="str">
        <f t="shared" si="137"/>
        <v>2023/24</v>
      </c>
      <c r="I289" s="317" t="str">
        <f t="shared" si="137"/>
        <v>2024/25</v>
      </c>
      <c r="J289" s="317" t="str">
        <f t="shared" si="137"/>
        <v>2025/26</v>
      </c>
      <c r="K289" s="317" t="str">
        <f t="shared" si="137"/>
        <v>2026/27</v>
      </c>
      <c r="L289" s="317" t="str">
        <f t="shared" si="137"/>
        <v>2027/28</v>
      </c>
      <c r="M289" s="317" t="str">
        <f t="shared" si="137"/>
        <v>2028/29</v>
      </c>
      <c r="N289" s="317" t="str">
        <f t="shared" si="137"/>
        <v>2029/30</v>
      </c>
    </row>
    <row r="290" spans="2:14" ht="15">
      <c r="B290" s="331"/>
      <c r="C290" s="444">
        <f>C53+C69-C15</f>
        <v>0</v>
      </c>
      <c r="D290" s="444">
        <f>D53+D69-D15</f>
        <v>0</v>
      </c>
      <c r="E290" s="444">
        <f>E53+E69-E15</f>
        <v>0</v>
      </c>
      <c r="F290" s="444">
        <f t="shared" ref="F290:N290" si="138">F53+F69-F15</f>
        <v>0</v>
      </c>
      <c r="G290" s="444">
        <f t="shared" si="138"/>
        <v>0</v>
      </c>
      <c r="H290" s="444">
        <f t="shared" si="138"/>
        <v>0</v>
      </c>
      <c r="I290" s="444">
        <f t="shared" si="138"/>
        <v>0</v>
      </c>
      <c r="J290" s="444">
        <f t="shared" si="138"/>
        <v>0</v>
      </c>
      <c r="K290" s="444">
        <f t="shared" si="138"/>
        <v>0</v>
      </c>
      <c r="L290" s="444">
        <f t="shared" si="138"/>
        <v>0</v>
      </c>
      <c r="M290" s="444">
        <f t="shared" si="138"/>
        <v>0</v>
      </c>
      <c r="N290" s="444">
        <f t="shared" si="138"/>
        <v>0</v>
      </c>
    </row>
    <row r="291" spans="2:14" ht="15">
      <c r="B291" s="331"/>
      <c r="H291" s="318"/>
    </row>
    <row r="292" spans="2:14" ht="15">
      <c r="B292" s="331" t="s">
        <v>263</v>
      </c>
      <c r="H292" s="318"/>
    </row>
    <row r="293" spans="2:14" ht="15">
      <c r="B293" s="331"/>
      <c r="C293" s="356" t="str">
        <f t="shared" ref="C293:N293" si="139">C262</f>
        <v>2018/19</v>
      </c>
      <c r="D293" s="356" t="str">
        <f t="shared" si="139"/>
        <v>2019/20</v>
      </c>
      <c r="E293" s="356" t="str">
        <f t="shared" si="139"/>
        <v>2020/21</v>
      </c>
      <c r="F293" s="356" t="str">
        <f t="shared" si="139"/>
        <v>2021/22</v>
      </c>
      <c r="G293" s="356" t="str">
        <f t="shared" si="139"/>
        <v>2022/23</v>
      </c>
      <c r="H293" s="356" t="str">
        <f t="shared" si="139"/>
        <v>2023/24</v>
      </c>
      <c r="I293" s="356" t="str">
        <f t="shared" si="139"/>
        <v>2024/25</v>
      </c>
      <c r="J293" s="356" t="str">
        <f t="shared" si="139"/>
        <v>2025/26</v>
      </c>
      <c r="K293" s="356" t="str">
        <f t="shared" si="139"/>
        <v>2026/27</v>
      </c>
      <c r="L293" s="356" t="str">
        <f t="shared" si="139"/>
        <v>2027/28</v>
      </c>
      <c r="M293" s="356" t="str">
        <f t="shared" si="139"/>
        <v>2028/29</v>
      </c>
      <c r="N293" s="356" t="str">
        <f t="shared" si="139"/>
        <v>2029/30</v>
      </c>
    </row>
    <row r="294" spans="2:14" ht="13.15">
      <c r="B294" s="354" t="s">
        <v>267</v>
      </c>
      <c r="C294" s="444">
        <f>C36-C15+C279-C290</f>
        <v>867.6425790218334</v>
      </c>
      <c r="D294" s="444">
        <f>D36-D15+D279-D290</f>
        <v>901.41787704868784</v>
      </c>
      <c r="E294" s="444">
        <f>E36-E15+E279-E290</f>
        <v>951.68565560145225</v>
      </c>
      <c r="F294" s="444">
        <f t="shared" ref="F294:N294" si="140">F36-F15+F279-F290</f>
        <v>1047.5199415522911</v>
      </c>
      <c r="G294" s="444">
        <f t="shared" si="140"/>
        <v>1165.7354730538559</v>
      </c>
      <c r="H294" s="444">
        <f t="shared" si="140"/>
        <v>1201.9975338679087</v>
      </c>
      <c r="I294" s="444">
        <f t="shared" si="140"/>
        <v>1231.3573817689989</v>
      </c>
      <c r="J294" s="444">
        <f t="shared" si="140"/>
        <v>1205.466277467388</v>
      </c>
      <c r="K294" s="444">
        <f t="shared" si="140"/>
        <v>1181.2718472148176</v>
      </c>
      <c r="L294" s="444">
        <f t="shared" si="140"/>
        <v>1177.1711250472372</v>
      </c>
      <c r="M294" s="444">
        <f t="shared" si="140"/>
        <v>1166.7888972588714</v>
      </c>
      <c r="N294" s="444">
        <f t="shared" si="140"/>
        <v>1147.5242312761216</v>
      </c>
    </row>
    <row r="295" spans="2:14" ht="12.75" customHeight="1">
      <c r="B295" s="1405" t="s">
        <v>264</v>
      </c>
      <c r="C295" s="1405"/>
      <c r="D295" s="1405"/>
      <c r="E295" s="1405"/>
      <c r="F295" s="1405"/>
      <c r="G295" s="1405"/>
      <c r="H295" s="1405"/>
      <c r="I295" s="1405"/>
      <c r="J295" s="1405"/>
      <c r="K295" s="1405"/>
      <c r="L295" s="1405"/>
      <c r="M295" s="1405"/>
      <c r="N295" s="1405"/>
    </row>
    <row r="296" spans="2:14" ht="13.15">
      <c r="B296" s="521" t="s">
        <v>41</v>
      </c>
      <c r="C296" s="522">
        <f>IF(C294&lt;0,0,C294)</f>
        <v>867.6425790218334</v>
      </c>
      <c r="D296" s="522">
        <f t="shared" ref="D296:N296" si="141">IF(D294&lt;0,0,D294)</f>
        <v>901.41787704868784</v>
      </c>
      <c r="E296" s="522">
        <f t="shared" si="141"/>
        <v>951.68565560145225</v>
      </c>
      <c r="F296" s="522">
        <f t="shared" si="141"/>
        <v>1047.5199415522911</v>
      </c>
      <c r="G296" s="522">
        <f t="shared" si="141"/>
        <v>1165.7354730538559</v>
      </c>
      <c r="H296" s="522">
        <f t="shared" si="141"/>
        <v>1201.9975338679087</v>
      </c>
      <c r="I296" s="522">
        <f t="shared" si="141"/>
        <v>1231.3573817689989</v>
      </c>
      <c r="J296" s="522">
        <f t="shared" si="141"/>
        <v>1205.466277467388</v>
      </c>
      <c r="K296" s="522">
        <f t="shared" si="141"/>
        <v>1181.2718472148176</v>
      </c>
      <c r="L296" s="522">
        <f t="shared" si="141"/>
        <v>1177.1711250472372</v>
      </c>
      <c r="M296" s="522">
        <f t="shared" si="141"/>
        <v>1166.7888972588714</v>
      </c>
      <c r="N296" s="522">
        <f t="shared" si="141"/>
        <v>1147.5242312761216</v>
      </c>
    </row>
    <row r="297" spans="2:14" ht="15">
      <c r="B297" s="331"/>
      <c r="H297" s="318"/>
    </row>
    <row r="298" spans="2:14" ht="15">
      <c r="B298" s="331" t="s">
        <v>174</v>
      </c>
      <c r="H298" s="318"/>
    </row>
    <row r="299" spans="2:14" ht="15">
      <c r="B299" s="331"/>
      <c r="H299" s="318"/>
    </row>
    <row r="300" spans="2:14" ht="13.15">
      <c r="B300" s="332" t="s">
        <v>46</v>
      </c>
      <c r="H300" s="316"/>
    </row>
    <row r="301" spans="2:14">
      <c r="H301" s="316"/>
    </row>
    <row r="302" spans="2:14" ht="13.15">
      <c r="B302" s="329" t="str">
        <f t="shared" ref="B302:B313" si="142">B262</f>
        <v>Age group</v>
      </c>
      <c r="C302" s="329" t="str">
        <f>C293</f>
        <v>2018/19</v>
      </c>
      <c r="D302" s="329" t="str">
        <f t="shared" ref="D302:N302" si="143">D293</f>
        <v>2019/20</v>
      </c>
      <c r="E302" s="329" t="str">
        <f t="shared" si="143"/>
        <v>2020/21</v>
      </c>
      <c r="F302" s="329" t="str">
        <f t="shared" si="143"/>
        <v>2021/22</v>
      </c>
      <c r="G302" s="329" t="str">
        <f t="shared" si="143"/>
        <v>2022/23</v>
      </c>
      <c r="H302" s="329" t="str">
        <f t="shared" si="143"/>
        <v>2023/24</v>
      </c>
      <c r="I302" s="329" t="str">
        <f t="shared" si="143"/>
        <v>2024/25</v>
      </c>
      <c r="J302" s="329" t="str">
        <f t="shared" si="143"/>
        <v>2025/26</v>
      </c>
      <c r="K302" s="329" t="str">
        <f t="shared" si="143"/>
        <v>2026/27</v>
      </c>
      <c r="L302" s="329" t="str">
        <f t="shared" si="143"/>
        <v>2027/28</v>
      </c>
      <c r="M302" s="329" t="str">
        <f t="shared" si="143"/>
        <v>2028/29</v>
      </c>
      <c r="N302" s="329" t="str">
        <f t="shared" si="143"/>
        <v>2029/30</v>
      </c>
    </row>
    <row r="303" spans="2:14" ht="13.15">
      <c r="B303" s="329" t="str">
        <f t="shared" si="142"/>
        <v>20-24</v>
      </c>
      <c r="C303" s="444">
        <f>C$296*Entrant_age_breakdowns!$K76*$G$31</f>
        <v>73.443387332432167</v>
      </c>
      <c r="D303" s="444">
        <f>D$296*Entrant_age_breakdowns!$K76*$G$31</f>
        <v>76.302366773080593</v>
      </c>
      <c r="E303" s="444">
        <f>E$296*Entrant_age_breakdowns!$K76*$G$31</f>
        <v>80.557386086164229</v>
      </c>
      <c r="F303" s="444">
        <f>F$296*Entrant_age_breakdowns!$K76*$G$31</f>
        <v>88.669475963944905</v>
      </c>
      <c r="G303" s="444">
        <f>G$296*Entrant_age_breakdowns!$K76*$G$31</f>
        <v>98.676072319055635</v>
      </c>
      <c r="H303" s="444">
        <f>H$296*Entrant_age_breakdowns!$K76*$G$31</f>
        <v>101.74554890103846</v>
      </c>
      <c r="I303" s="444">
        <f>I$296*Entrant_age_breakdowns!$K76*$G$31</f>
        <v>104.23077350107137</v>
      </c>
      <c r="J303" s="444">
        <f>J$296*Entrant_age_breakdowns!$K76*$G$31</f>
        <v>102.03916782419073</v>
      </c>
      <c r="K303" s="444">
        <f>K$296*Entrant_age_breakdowns!$K76*$G$31</f>
        <v>99.991180605386504</v>
      </c>
      <c r="L303" s="444">
        <f>L$296*Entrant_age_breakdowns!$K76*$G$31</f>
        <v>99.644066558913792</v>
      </c>
      <c r="M303" s="444">
        <f>M$296*Entrant_age_breakdowns!$K76*$G$31</f>
        <v>98.765241573521607</v>
      </c>
      <c r="N303" s="444">
        <f>N$296*Entrant_age_breakdowns!$K76*$G$31</f>
        <v>97.134544371920327</v>
      </c>
    </row>
    <row r="304" spans="2:14" ht="13.15">
      <c r="B304" s="329" t="str">
        <f t="shared" si="142"/>
        <v>25-29</v>
      </c>
      <c r="C304" s="444">
        <f>C$296*Entrant_age_breakdowns!$K77*$G$31</f>
        <v>76.607774015236771</v>
      </c>
      <c r="D304" s="444">
        <f>D$296*Entrant_age_breakdowns!$K77*$G$31</f>
        <v>79.589935634662581</v>
      </c>
      <c r="E304" s="444">
        <f>E$296*Entrant_age_breakdowns!$K77*$G$31</f>
        <v>84.028286993536184</v>
      </c>
      <c r="F304" s="444">
        <f>F$296*Entrant_age_breakdowns!$K77*$G$31</f>
        <v>92.489894916593968</v>
      </c>
      <c r="G304" s="444">
        <f>G$296*Entrant_age_breakdowns!$K77*$G$31</f>
        <v>102.92763614936385</v>
      </c>
      <c r="H304" s="444">
        <f>H$296*Entrant_age_breakdowns!$K77*$G$31</f>
        <v>106.12936440398865</v>
      </c>
      <c r="I304" s="444">
        <f>I$296*Entrant_age_breakdowns!$K77*$G$31</f>
        <v>108.72166755681933</v>
      </c>
      <c r="J304" s="444">
        <f>J$296*Entrant_age_breakdowns!$K77*$G$31</f>
        <v>106.43563421163834</v>
      </c>
      <c r="K304" s="444">
        <f>K$296*Entrant_age_breakdowns!$K77*$G$31</f>
        <v>104.29940727899299</v>
      </c>
      <c r="L304" s="444">
        <f>L$296*Entrant_age_breakdowns!$K77*$G$31</f>
        <v>103.93733745357311</v>
      </c>
      <c r="M304" s="444">
        <f>M$296*Entrant_age_breakdowns!$K77*$G$31</f>
        <v>103.02064735627233</v>
      </c>
      <c r="N304" s="444">
        <f>N$296*Entrant_age_breakdowns!$K77*$G$31</f>
        <v>101.31968982633028</v>
      </c>
    </row>
    <row r="305" spans="1:14" ht="13.15">
      <c r="B305" s="329" t="str">
        <f t="shared" si="142"/>
        <v>30-34</v>
      </c>
      <c r="C305" s="444">
        <f>C$296*Entrant_age_breakdowns!$K78*$G$31</f>
        <v>37.51196442402442</v>
      </c>
      <c r="D305" s="444">
        <f>D$296*Entrant_age_breakdowns!$K78*$G$31</f>
        <v>38.972217538184125</v>
      </c>
      <c r="E305" s="444">
        <f>E$296*Entrant_age_breakdowns!$K78*$G$31</f>
        <v>41.14551235604781</v>
      </c>
      <c r="F305" s="444">
        <f>F$296*Entrant_age_breakdowns!$K78*$G$31</f>
        <v>45.28884558116745</v>
      </c>
      <c r="G305" s="444">
        <f>G$296*Entrant_age_breakdowns!$K78*$G$31</f>
        <v>50.399817448238814</v>
      </c>
      <c r="H305" s="444">
        <f>H$296*Entrant_age_breakdowns!$K78*$G$31</f>
        <v>51.967584139371127</v>
      </c>
      <c r="I305" s="444">
        <f>I$296*Entrant_age_breakdowns!$K78*$G$31</f>
        <v>53.236938129815087</v>
      </c>
      <c r="J305" s="444">
        <f>J$296*Entrant_age_breakdowns!$K78*$G$31</f>
        <v>52.117553020158901</v>
      </c>
      <c r="K305" s="444">
        <f>K$296*Entrant_age_breakdowns!$K78*$G$31</f>
        <v>51.071522513084027</v>
      </c>
      <c r="L305" s="444">
        <f>L$296*Entrant_age_breakdowns!$K78*$G$31</f>
        <v>50.894230448606848</v>
      </c>
      <c r="M305" s="444">
        <f>M$296*Entrant_age_breakdowns!$K78*$G$31</f>
        <v>50.445361560823166</v>
      </c>
      <c r="N305" s="444">
        <f>N$296*Entrant_age_breakdowns!$K78*$G$31</f>
        <v>49.612466216059957</v>
      </c>
    </row>
    <row r="306" spans="1:14" ht="13.15">
      <c r="B306" s="329" t="str">
        <f t="shared" si="142"/>
        <v>35-39</v>
      </c>
      <c r="C306" s="444">
        <f>C$296*Entrant_age_breakdowns!$K79*$G$31</f>
        <v>28.024040108869677</v>
      </c>
      <c r="D306" s="444">
        <f>D$296*Entrant_age_breakdowns!$K79*$G$31</f>
        <v>29.11495050155775</v>
      </c>
      <c r="E306" s="444">
        <f>E$296*Entrant_age_breakdowns!$K79*$G$31</f>
        <v>30.738552519723573</v>
      </c>
      <c r="F306" s="444">
        <f>F$296*Entrant_age_breakdowns!$K79*$G$31</f>
        <v>33.833909914837776</v>
      </c>
      <c r="G306" s="444">
        <f>G$296*Entrant_age_breakdowns!$K79*$G$31</f>
        <v>37.652160512942451</v>
      </c>
      <c r="H306" s="444">
        <f>H$296*Entrant_age_breakdowns!$K79*$G$31</f>
        <v>38.823391007219193</v>
      </c>
      <c r="I306" s="444">
        <f>I$296*Entrant_age_breakdowns!$K79*$G$31</f>
        <v>39.771686509380991</v>
      </c>
      <c r="J306" s="444">
        <f>J$296*Entrant_age_breakdowns!$K79*$G$31</f>
        <v>38.935428166424522</v>
      </c>
      <c r="K306" s="444">
        <f>K$296*Entrant_age_breakdowns!$K79*$G$31</f>
        <v>38.153970801142059</v>
      </c>
      <c r="L306" s="444">
        <f>L$296*Entrant_age_breakdowns!$K79*$G$31</f>
        <v>38.021521327962489</v>
      </c>
      <c r="M306" s="444">
        <f>M$296*Entrant_age_breakdowns!$K79*$G$31</f>
        <v>37.686185125019804</v>
      </c>
      <c r="N306" s="444">
        <f>N$296*Entrant_age_breakdowns!$K79*$G$31</f>
        <v>37.063954513892803</v>
      </c>
    </row>
    <row r="307" spans="1:14" ht="13.15">
      <c r="B307" s="329" t="str">
        <f t="shared" si="142"/>
        <v>40-44</v>
      </c>
      <c r="C307" s="444">
        <f>C$296*Entrant_age_breakdowns!$K80*$G$31</f>
        <v>23.399250311601385</v>
      </c>
      <c r="D307" s="444">
        <f>D$296*Entrant_age_breakdowns!$K80*$G$31</f>
        <v>24.310128445049255</v>
      </c>
      <c r="E307" s="444">
        <f>E$296*Entrant_age_breakdowns!$K80*$G$31</f>
        <v>25.665788438465373</v>
      </c>
      <c r="F307" s="444">
        <f>F$296*Entrant_age_breakdowns!$K80*$G$31</f>
        <v>28.25032094023052</v>
      </c>
      <c r="G307" s="444">
        <f>G$296*Entrant_age_breakdowns!$K80*$G$31</f>
        <v>31.438448032198082</v>
      </c>
      <c r="H307" s="444">
        <f>H$296*Entrant_age_breakdowns!$K80*$G$31</f>
        <v>32.416391091146529</v>
      </c>
      <c r="I307" s="444">
        <f>I$296*Entrant_age_breakdowns!$K80*$G$31</f>
        <v>33.208189980180613</v>
      </c>
      <c r="J307" s="444">
        <f>J$296*Entrant_age_breakdowns!$K80*$G$31</f>
        <v>32.509938828098868</v>
      </c>
      <c r="K307" s="444">
        <f>K$296*Entrant_age_breakdowns!$K80*$G$31</f>
        <v>31.857444882648743</v>
      </c>
      <c r="L307" s="444">
        <f>L$296*Entrant_age_breakdowns!$K80*$G$31</f>
        <v>31.746853463120068</v>
      </c>
      <c r="M307" s="444">
        <f>M$296*Entrant_age_breakdowns!$K80*$G$31</f>
        <v>31.466857583842312</v>
      </c>
      <c r="N307" s="444">
        <f>N$296*Entrant_age_breakdowns!$K80*$G$31</f>
        <v>30.947313300978795</v>
      </c>
    </row>
    <row r="308" spans="1:14" ht="13.15">
      <c r="B308" s="329" t="str">
        <f t="shared" si="142"/>
        <v>45-49</v>
      </c>
      <c r="C308" s="444">
        <f>C$296*Entrant_age_breakdowns!$K81*$G$31</f>
        <v>19.896116769344804</v>
      </c>
      <c r="D308" s="444">
        <f>D$296*Entrant_age_breakdowns!$K81*$G$31</f>
        <v>20.670626100386759</v>
      </c>
      <c r="E308" s="444">
        <f>E$296*Entrant_age_breakdowns!$K81*$G$31</f>
        <v>21.823328395090762</v>
      </c>
      <c r="F308" s="444">
        <f>F$296*Entrant_age_breakdowns!$K81*$G$31</f>
        <v>24.020927026008909</v>
      </c>
      <c r="G308" s="444">
        <f>G$296*Entrant_age_breakdowns!$K81*$G$31</f>
        <v>26.731755281299161</v>
      </c>
      <c r="H308" s="444">
        <f>H$296*Entrant_age_breakdowns!$K81*$G$31</f>
        <v>27.563289156765322</v>
      </c>
      <c r="I308" s="444">
        <f>I$296*Entrant_age_breakdowns!$K81*$G$31</f>
        <v>28.236546758794084</v>
      </c>
      <c r="J308" s="444">
        <f>J$296*Entrant_age_breakdowns!$K81*$G$31</f>
        <v>27.642831734973001</v>
      </c>
      <c r="K308" s="444">
        <f>K$296*Entrant_age_breakdowns!$K81*$G$31</f>
        <v>27.08802354423667</v>
      </c>
      <c r="L308" s="444">
        <f>L$296*Entrant_age_breakdowns!$K81*$G$31</f>
        <v>26.993988916317875</v>
      </c>
      <c r="M308" s="444">
        <f>M$296*Entrant_age_breakdowns!$K81*$G$31</f>
        <v>26.755911600384231</v>
      </c>
      <c r="N308" s="444">
        <f>N$296*Entrant_age_breakdowns!$K81*$G$31</f>
        <v>26.314148997692079</v>
      </c>
    </row>
    <row r="309" spans="1:14" ht="13.15">
      <c r="B309" s="329" t="str">
        <f t="shared" si="142"/>
        <v>50-54</v>
      </c>
      <c r="C309" s="444">
        <f>C$296*Entrant_age_breakdowns!$K82*$G$31</f>
        <v>14.669267029212101</v>
      </c>
      <c r="D309" s="444">
        <f>D$296*Entrant_age_breakdowns!$K82*$G$31</f>
        <v>15.240307314378512</v>
      </c>
      <c r="E309" s="444">
        <f>E$296*Entrant_age_breakdowns!$K82*$G$31</f>
        <v>16.090186613049084</v>
      </c>
      <c r="F309" s="444">
        <f>F$296*Entrant_age_breakdowns!$K82*$G$31</f>
        <v>17.710460635045127</v>
      </c>
      <c r="G309" s="444">
        <f>G$296*Entrant_age_breakdowns!$K82*$G$31</f>
        <v>19.709135251212221</v>
      </c>
      <c r="H309" s="444">
        <f>H$296*Entrant_age_breakdowns!$K82*$G$31</f>
        <v>20.32221933211402</v>
      </c>
      <c r="I309" s="444">
        <f>I$296*Entrant_age_breakdowns!$K82*$G$31</f>
        <v>20.818607429253856</v>
      </c>
      <c r="J309" s="444">
        <f>J$296*Entrant_age_breakdowns!$K82*$G$31</f>
        <v>20.380865515861707</v>
      </c>
      <c r="K309" s="444">
        <f>K$296*Entrant_age_breakdowns!$K82*$G$31</f>
        <v>19.971809336997449</v>
      </c>
      <c r="L309" s="444">
        <f>L$296*Entrant_age_breakdowns!$K82*$G$31</f>
        <v>19.902478266873317</v>
      </c>
      <c r="M309" s="444">
        <f>M$296*Entrant_age_breakdowns!$K82*$G$31</f>
        <v>19.726945535460636</v>
      </c>
      <c r="N309" s="444">
        <f>N$296*Entrant_age_breakdowns!$K82*$G$31</f>
        <v>19.401237073978564</v>
      </c>
    </row>
    <row r="310" spans="1:14" ht="13.15">
      <c r="B310" s="329" t="str">
        <f t="shared" si="142"/>
        <v>55-59</v>
      </c>
      <c r="C310" s="444">
        <f>C$296*Entrant_age_breakdowns!$K83*$G$31</f>
        <v>8.9195092796457889</v>
      </c>
      <c r="D310" s="444">
        <f>D$296*Entrant_age_breakdowns!$K83*$G$31</f>
        <v>9.2667249321013951</v>
      </c>
      <c r="E310" s="444">
        <f>E$296*Entrant_age_breakdowns!$K83*$G$31</f>
        <v>9.7834860133452874</v>
      </c>
      <c r="F310" s="444">
        <f>F$296*Entrant_age_breakdowns!$K83*$G$31</f>
        <v>10.768678330451737</v>
      </c>
      <c r="G310" s="444">
        <f>G$296*Entrant_age_breakdowns!$K83*$G$31</f>
        <v>11.983953555205236</v>
      </c>
      <c r="H310" s="444">
        <f>H$296*Entrant_age_breakdowns!$K83*$G$31</f>
        <v>12.356733540593535</v>
      </c>
      <c r="I310" s="444">
        <f>I$296*Entrant_age_breakdowns!$K83*$G$31</f>
        <v>12.658557635139468</v>
      </c>
      <c r="J310" s="444">
        <f>J$296*Entrant_age_breakdowns!$K83*$G$31</f>
        <v>12.392392798763124</v>
      </c>
      <c r="K310" s="444">
        <f>K$296*Entrant_age_breakdowns!$K83*$G$31</f>
        <v>12.143670052356606</v>
      </c>
      <c r="L310" s="444">
        <f>L$296*Entrant_age_breakdowns!$K83*$G$31</f>
        <v>12.101513949934549</v>
      </c>
      <c r="M310" s="444">
        <f>M$296*Entrant_age_breakdowns!$K83*$G$31</f>
        <v>11.99478293034106</v>
      </c>
      <c r="N310" s="444">
        <f>N$296*Entrant_age_breakdowns!$K83*$G$31</f>
        <v>11.796738976347775</v>
      </c>
    </row>
    <row r="311" spans="1:14" ht="13.15">
      <c r="B311" s="329" t="str">
        <f t="shared" si="142"/>
        <v>60-64</v>
      </c>
      <c r="C311" s="444">
        <f>C$296*Entrant_age_breakdowns!$K84*$G$31</f>
        <v>4.5195881463500092</v>
      </c>
      <c r="D311" s="444">
        <f>D$296*Entrant_age_breakdowns!$K84*$G$31</f>
        <v>4.6955251511633351</v>
      </c>
      <c r="E311" s="444">
        <f>E$296*Entrant_age_breakdowns!$K84*$G$31</f>
        <v>4.9573722084464746</v>
      </c>
      <c r="F311" s="444">
        <f>F$296*Entrant_age_breakdowns!$K84*$G$31</f>
        <v>5.4565771959260356</v>
      </c>
      <c r="G311" s="444">
        <f>G$296*Entrant_age_breakdowns!$K84*$G$31</f>
        <v>6.072367070474705</v>
      </c>
      <c r="H311" s="444">
        <f>H$296*Entrant_age_breakdowns!$K84*$G$31</f>
        <v>6.2612577314219608</v>
      </c>
      <c r="I311" s="444">
        <f>I$296*Entrant_age_breakdowns!$K84*$G$31</f>
        <v>6.4141944633905608</v>
      </c>
      <c r="J311" s="444">
        <f>J$296*Entrant_age_breakdowns!$K84*$G$31</f>
        <v>6.2793265685606459</v>
      </c>
      <c r="K311" s="444">
        <f>K$296*Entrant_age_breakdowns!$K84*$G$31</f>
        <v>6.153296723067716</v>
      </c>
      <c r="L311" s="444">
        <f>L$296*Entrant_age_breakdowns!$K84*$G$31</f>
        <v>6.1319358819239289</v>
      </c>
      <c r="M311" s="444">
        <f>M$296*Entrant_age_breakdowns!$K84*$G$31</f>
        <v>6.0778544032372741</v>
      </c>
      <c r="N311" s="444">
        <f>N$296*Entrant_age_breakdowns!$K84*$G$31</f>
        <v>5.9775039154624716</v>
      </c>
    </row>
    <row r="312" spans="1:14" ht="13.15">
      <c r="B312" s="329" t="str">
        <f t="shared" si="142"/>
        <v>65 plus</v>
      </c>
      <c r="C312" s="444">
        <f>C$296*Entrant_age_breakdowns!$K85*$G$31</f>
        <v>1.3901006809015064</v>
      </c>
      <c r="D312" s="444">
        <f>D$296*Entrant_age_breakdowns!$K85*$G$31</f>
        <v>1.444214051913927</v>
      </c>
      <c r="E312" s="444">
        <f>E$296*Entrant_age_breakdowns!$K85*$G$31</f>
        <v>1.5247509859961415</v>
      </c>
      <c r="F312" s="444">
        <f>F$296*Entrant_age_breakdowns!$K85*$G$31</f>
        <v>1.6782926739849444</v>
      </c>
      <c r="G312" s="444">
        <f>G$296*Entrant_age_breakdowns!$K85*$G$31</f>
        <v>1.8676926582719344</v>
      </c>
      <c r="H312" s="444">
        <f>H$296*Entrant_age_breakdowns!$K85*$G$31</f>
        <v>1.9257902166989722</v>
      </c>
      <c r="I312" s="444">
        <f>I$296*Entrant_age_breakdowns!$K85*$G$31</f>
        <v>1.972829338043711</v>
      </c>
      <c r="J312" s="444">
        <f>J$296*Entrant_age_breakdowns!$K85*$G$31</f>
        <v>1.9313476927335682</v>
      </c>
      <c r="K312" s="444">
        <f>K$296*Entrant_age_breakdowns!$K85*$G$31</f>
        <v>1.8925843876799608</v>
      </c>
      <c r="L312" s="444">
        <f>L$296*Entrant_age_breakdowns!$K85*$G$31</f>
        <v>1.8860143819942461</v>
      </c>
      <c r="M312" s="444">
        <f>M$296*Entrant_age_breakdowns!$K85*$G$31</f>
        <v>1.8693804105100982</v>
      </c>
      <c r="N312" s="444">
        <f>N$296*Entrant_age_breakdowns!$K85*$G$31</f>
        <v>1.8385153677523398</v>
      </c>
    </row>
    <row r="313" spans="1:14" ht="13.15">
      <c r="B313" s="329" t="str">
        <f t="shared" si="142"/>
        <v>Total</v>
      </c>
      <c r="C313" s="444">
        <f>C$296*Entrant_age_breakdowns!$K86*$G$31</f>
        <v>288.3809980976186</v>
      </c>
      <c r="D313" s="444">
        <f>D$296*Entrant_age_breakdowns!$K86*$G$31</f>
        <v>299.60699644247825</v>
      </c>
      <c r="E313" s="444">
        <f>E$296*Entrant_age_breakdowns!$K86*$G$31</f>
        <v>316.31465060986488</v>
      </c>
      <c r="F313" s="444">
        <f>F$296*Entrant_age_breakdowns!$K86*$G$31</f>
        <v>348.16738317819136</v>
      </c>
      <c r="G313" s="444">
        <f>G$296*Entrant_age_breakdowns!$K86*$G$31</f>
        <v>387.45903827826208</v>
      </c>
      <c r="H313" s="444">
        <f>H$296*Entrant_age_breakdowns!$K86*$G$31</f>
        <v>399.51156952035774</v>
      </c>
      <c r="I313" s="444">
        <f>I$296*Entrant_age_breakdowns!$K86*$G$31</f>
        <v>409.26999130188904</v>
      </c>
      <c r="J313" s="444">
        <f>J$296*Entrant_age_breakdowns!$K86*$G$31</f>
        <v>400.66448636140336</v>
      </c>
      <c r="K313" s="444">
        <f>K$296*Entrant_age_breakdowns!$K86*$G$31</f>
        <v>392.62291012559268</v>
      </c>
      <c r="L313" s="444">
        <f>L$296*Entrant_age_breakdowns!$K86*$G$31</f>
        <v>391.2599406492202</v>
      </c>
      <c r="M313" s="444">
        <f>M$296*Entrant_age_breakdowns!$K86*$G$31</f>
        <v>387.80916807941253</v>
      </c>
      <c r="N313" s="444">
        <f>N$296*Entrant_age_breakdowns!$K86*$G$31</f>
        <v>381.40611256041541</v>
      </c>
    </row>
    <row r="314" spans="1:14">
      <c r="A314" s="300">
        <f>SUM(C314:N314)</f>
        <v>0</v>
      </c>
      <c r="C314" s="300">
        <f>SUM(C303:C312)-C313</f>
        <v>0</v>
      </c>
      <c r="D314" s="300">
        <f t="shared" ref="D314:N314" si="144">SUM(D303:D312)-D313</f>
        <v>0</v>
      </c>
      <c r="E314" s="300">
        <f t="shared" si="144"/>
        <v>0</v>
      </c>
      <c r="F314" s="300">
        <f t="shared" si="144"/>
        <v>0</v>
      </c>
      <c r="G314" s="300">
        <f t="shared" si="144"/>
        <v>0</v>
      </c>
      <c r="H314" s="300">
        <f t="shared" si="144"/>
        <v>0</v>
      </c>
      <c r="I314" s="300">
        <f t="shared" si="144"/>
        <v>0</v>
      </c>
      <c r="J314" s="300">
        <f t="shared" si="144"/>
        <v>0</v>
      </c>
      <c r="K314" s="300">
        <f t="shared" si="144"/>
        <v>0</v>
      </c>
      <c r="L314" s="300">
        <f t="shared" si="144"/>
        <v>0</v>
      </c>
      <c r="M314" s="300">
        <f t="shared" si="144"/>
        <v>0</v>
      </c>
      <c r="N314" s="300">
        <f t="shared" si="144"/>
        <v>0</v>
      </c>
    </row>
    <row r="316" spans="1:14" ht="13.15">
      <c r="B316" s="332" t="s">
        <v>47</v>
      </c>
      <c r="H316" s="316"/>
    </row>
    <row r="317" spans="1:14">
      <c r="H317" s="316"/>
    </row>
    <row r="318" spans="1:14" ht="13.15">
      <c r="B318" s="329" t="str">
        <f t="shared" ref="B318:B329" si="145">B302</f>
        <v>Age group</v>
      </c>
      <c r="C318" s="329" t="str">
        <f>C293</f>
        <v>2018/19</v>
      </c>
      <c r="D318" s="329" t="str">
        <f t="shared" ref="D318:N318" si="146">D302</f>
        <v>2019/20</v>
      </c>
      <c r="E318" s="329" t="str">
        <f t="shared" si="146"/>
        <v>2020/21</v>
      </c>
      <c r="F318" s="329" t="str">
        <f t="shared" si="146"/>
        <v>2021/22</v>
      </c>
      <c r="G318" s="329" t="str">
        <f t="shared" si="146"/>
        <v>2022/23</v>
      </c>
      <c r="H318" s="329" t="str">
        <f t="shared" si="146"/>
        <v>2023/24</v>
      </c>
      <c r="I318" s="329" t="str">
        <f t="shared" si="146"/>
        <v>2024/25</v>
      </c>
      <c r="J318" s="329" t="str">
        <f t="shared" si="146"/>
        <v>2025/26</v>
      </c>
      <c r="K318" s="329" t="str">
        <f t="shared" si="146"/>
        <v>2026/27</v>
      </c>
      <c r="L318" s="329" t="str">
        <f t="shared" si="146"/>
        <v>2027/28</v>
      </c>
      <c r="M318" s="329" t="str">
        <f t="shared" si="146"/>
        <v>2028/29</v>
      </c>
      <c r="N318" s="329" t="str">
        <f t="shared" si="146"/>
        <v>2029/30</v>
      </c>
    </row>
    <row r="319" spans="1:14" ht="13.15">
      <c r="B319" s="329" t="str">
        <f t="shared" si="145"/>
        <v>20-24</v>
      </c>
      <c r="C319" s="444">
        <f>C$296*Entrant_age_breakdowns!$K76*$H$31</f>
        <v>147.52335602990414</v>
      </c>
      <c r="D319" s="444">
        <f>D$296*Entrant_age_breakdowns!$K76*$H$31</f>
        <v>153.26609553612928</v>
      </c>
      <c r="E319" s="444">
        <f>E$296*Entrant_age_breakdowns!$K76*$H$31</f>
        <v>161.81301516821114</v>
      </c>
      <c r="F319" s="444">
        <f>F$296*Entrant_age_breakdowns!$K76*$H$31</f>
        <v>178.10750765627691</v>
      </c>
      <c r="G319" s="444">
        <f>G$296*Entrant_age_breakdowns!$K76*$H$31</f>
        <v>198.20743401262371</v>
      </c>
      <c r="H319" s="444">
        <f>H$296*Entrant_age_breakdowns!$K76*$H$31</f>
        <v>204.37299231645952</v>
      </c>
      <c r="I319" s="444">
        <f>I$296*Entrant_age_breakdowns!$K76*$H$31</f>
        <v>209.36498256638401</v>
      </c>
      <c r="J319" s="444">
        <f>J$296*Entrant_age_breakdowns!$K76*$H$31</f>
        <v>204.96277514797904</v>
      </c>
      <c r="K319" s="444">
        <f>K$296*Entrant_age_breakdowns!$K76*$H$31</f>
        <v>200.84904947984214</v>
      </c>
      <c r="L319" s="444">
        <f>L$296*Entrant_age_breakdowns!$K76*$H$31</f>
        <v>200.15181272482985</v>
      </c>
      <c r="M319" s="444">
        <f>M$296*Entrant_age_breakdowns!$K76*$H$31</f>
        <v>198.38654540918776</v>
      </c>
      <c r="N319" s="444">
        <f>N$296*Entrant_age_breakdowns!$K76*$H$31</f>
        <v>195.11101669807448</v>
      </c>
    </row>
    <row r="320" spans="1:14" ht="13.15">
      <c r="B320" s="329" t="str">
        <f t="shared" si="145"/>
        <v>25-29</v>
      </c>
      <c r="C320" s="444">
        <f>C$296*Entrant_age_breakdowns!$K77*$H$31</f>
        <v>153.87955718264598</v>
      </c>
      <c r="D320" s="444">
        <f>D$296*Entrant_age_breakdowns!$K77*$H$31</f>
        <v>159.86972874608361</v>
      </c>
      <c r="E320" s="444">
        <f>E$296*Entrant_age_breakdowns!$K77*$H$31</f>
        <v>168.78490152722492</v>
      </c>
      <c r="F320" s="444">
        <f>F$296*Entrant_age_breakdowns!$K77*$H$31</f>
        <v>185.78145960492509</v>
      </c>
      <c r="G320" s="444">
        <f>G$296*Entrant_age_breakdowns!$K77*$H$31</f>
        <v>206.74741272824937</v>
      </c>
      <c r="H320" s="444">
        <f>H$296*Entrant_age_breakdowns!$K77*$H$31</f>
        <v>213.17862068819923</v>
      </c>
      <c r="I320" s="444">
        <f>I$296*Entrant_age_breakdowns!$K77*$H$31</f>
        <v>218.38569616282956</v>
      </c>
      <c r="J320" s="444">
        <f>J$296*Entrant_age_breakdowns!$K77*$H$31</f>
        <v>213.79381494211626</v>
      </c>
      <c r="K320" s="444">
        <f>K$296*Entrant_age_breakdowns!$K77*$H$31</f>
        <v>209.50284501559511</v>
      </c>
      <c r="L320" s="444">
        <f>L$296*Entrant_age_breakdowns!$K77*$H$31</f>
        <v>208.77556707127414</v>
      </c>
      <c r="M320" s="444">
        <f>M$296*Entrant_age_breakdowns!$K77*$H$31</f>
        <v>206.93424133038647</v>
      </c>
      <c r="N320" s="444">
        <f>N$296*Entrant_age_breakdowns!$K77*$H$31</f>
        <v>203.51758297085874</v>
      </c>
    </row>
    <row r="321" spans="1:14" ht="13.15">
      <c r="B321" s="329" t="str">
        <f t="shared" si="145"/>
        <v>30-34</v>
      </c>
      <c r="C321" s="444">
        <f>C$296*Entrant_age_breakdowns!$K78*$H$31</f>
        <v>75.349069318630399</v>
      </c>
      <c r="D321" s="444">
        <f>D$296*Entrant_age_breakdowns!$K78*$H$31</f>
        <v>78.282232505656083</v>
      </c>
      <c r="E321" s="444">
        <f>E$296*Entrant_age_breakdowns!$K78*$H$31</f>
        <v>82.647659493962621</v>
      </c>
      <c r="F321" s="444">
        <f>F$296*Entrant_age_breakdowns!$K78*$H$31</f>
        <v>90.970238894517252</v>
      </c>
      <c r="G321" s="444">
        <f>G$296*Entrant_age_breakdowns!$K78*$H$31</f>
        <v>101.236482729268</v>
      </c>
      <c r="H321" s="444">
        <f>H$296*Entrant_age_breakdowns!$K78*$H$31</f>
        <v>104.38560495998522</v>
      </c>
      <c r="I321" s="444">
        <f>I$296*Entrant_age_breakdowns!$K78*$H$31</f>
        <v>106.93531525333863</v>
      </c>
      <c r="J321" s="444">
        <f>J$296*Entrant_age_breakdowns!$K78*$H$31</f>
        <v>104.68684259889912</v>
      </c>
      <c r="K321" s="444">
        <f>K$296*Entrant_age_breakdowns!$K78*$H$31</f>
        <v>102.58571496143239</v>
      </c>
      <c r="L321" s="444">
        <f>L$296*Entrant_age_breakdowns!$K78*$H$31</f>
        <v>102.22959412742512</v>
      </c>
      <c r="M321" s="444">
        <f>M$296*Entrant_age_breakdowns!$K78*$H$31</f>
        <v>101.3279657147332</v>
      </c>
      <c r="N321" s="444">
        <f>N$296*Entrant_age_breakdowns!$K78*$H$31</f>
        <v>99.654955782266569</v>
      </c>
    </row>
    <row r="322" spans="1:14" ht="13.15">
      <c r="B322" s="329" t="str">
        <f t="shared" si="145"/>
        <v>35-39</v>
      </c>
      <c r="C322" s="444">
        <f>C$296*Entrant_age_breakdowns!$K79*$H$31</f>
        <v>56.290982708411335</v>
      </c>
      <c r="D322" s="444">
        <f>D$296*Entrant_age_breakdowns!$K79*$H$31</f>
        <v>58.482259120115963</v>
      </c>
      <c r="E322" s="444">
        <f>E$296*Entrant_age_breakdowns!$K79*$H$31</f>
        <v>61.743535965812008</v>
      </c>
      <c r="F322" s="444">
        <f>F$296*Entrant_age_breakdowns!$K79*$H$31</f>
        <v>67.96108022166608</v>
      </c>
      <c r="G322" s="444">
        <f>G$296*Entrant_age_breakdowns!$K79*$H$31</f>
        <v>75.630676666693461</v>
      </c>
      <c r="H322" s="444">
        <f>H$296*Entrant_age_breakdowns!$K79*$H$31</f>
        <v>77.983289467873007</v>
      </c>
      <c r="I322" s="444">
        <f>I$296*Entrant_age_breakdowns!$K79*$H$31</f>
        <v>79.888099962979283</v>
      </c>
      <c r="J322" s="444">
        <f>J$296*Entrant_age_breakdowns!$K79*$H$31</f>
        <v>78.208334884844518</v>
      </c>
      <c r="K322" s="444">
        <f>K$296*Entrant_age_breakdowns!$K79*$H$31</f>
        <v>76.63864675759433</v>
      </c>
      <c r="L322" s="444">
        <f>L$296*Entrant_age_breakdowns!$K79*$H$31</f>
        <v>76.372599785939812</v>
      </c>
      <c r="M322" s="444">
        <f>M$296*Entrant_age_breakdowns!$K79*$H$31</f>
        <v>75.699020804179213</v>
      </c>
      <c r="N322" s="444">
        <f>N$296*Entrant_age_breakdowns!$K79*$H$31</f>
        <v>74.449166306557771</v>
      </c>
    </row>
    <row r="323" spans="1:14" ht="13.15">
      <c r="B323" s="329" t="str">
        <f t="shared" si="145"/>
        <v>40-44</v>
      </c>
      <c r="C323" s="444">
        <f>C$296*Entrant_age_breakdowns!$K80*$H$31</f>
        <v>47.001317067886134</v>
      </c>
      <c r="D323" s="444">
        <f>D$296*Entrant_age_breakdowns!$K80*$H$31</f>
        <v>48.830968505016202</v>
      </c>
      <c r="E323" s="444">
        <f>E$296*Entrant_age_breakdowns!$K80*$H$31</f>
        <v>51.554038874292438</v>
      </c>
      <c r="F323" s="444">
        <f>F$296*Entrant_age_breakdowns!$K80*$H$31</f>
        <v>56.745505693530333</v>
      </c>
      <c r="G323" s="444">
        <f>G$296*Entrant_age_breakdowns!$K80*$H$31</f>
        <v>63.149393438087309</v>
      </c>
      <c r="H323" s="444">
        <f>H$296*Entrant_age_breakdowns!$K80*$H$31</f>
        <v>65.11375602132722</v>
      </c>
      <c r="I323" s="444">
        <f>I$296*Entrant_age_breakdowns!$K80*$H$31</f>
        <v>66.704216832759258</v>
      </c>
      <c r="J323" s="444">
        <f>J$296*Entrant_age_breakdowns!$K80*$H$31</f>
        <v>65.301662334005115</v>
      </c>
      <c r="K323" s="444">
        <f>K$296*Entrant_age_breakdowns!$K80*$H$31</f>
        <v>63.991018855834696</v>
      </c>
      <c r="L323" s="444">
        <f>L$296*Entrant_age_breakdowns!$K80*$H$31</f>
        <v>63.768877449377854</v>
      </c>
      <c r="M323" s="444">
        <f>M$296*Entrant_age_breakdowns!$K80*$H$31</f>
        <v>63.206458785344402</v>
      </c>
      <c r="N323" s="444">
        <f>N$296*Entrant_age_breakdowns!$K80*$H$31</f>
        <v>62.162866993107848</v>
      </c>
    </row>
    <row r="324" spans="1:14" ht="13.15">
      <c r="B324" s="329" t="str">
        <f t="shared" si="145"/>
        <v>45-49</v>
      </c>
      <c r="C324" s="444">
        <f>C$296*Entrant_age_breakdowns!$K81*$H$31</f>
        <v>39.964686057998016</v>
      </c>
      <c r="D324" s="444">
        <f>D$296*Entrant_age_breakdowns!$K81*$H$31</f>
        <v>41.520417893658177</v>
      </c>
      <c r="E324" s="444">
        <f>E$296*Entrant_age_breakdowns!$K81*$H$31</f>
        <v>43.835813699796503</v>
      </c>
      <c r="F324" s="444">
        <f>F$296*Entrant_age_breakdowns!$K81*$H$31</f>
        <v>48.250058971087306</v>
      </c>
      <c r="G324" s="444">
        <f>G$296*Entrant_age_breakdowns!$K81*$H$31</f>
        <v>53.695211984400324</v>
      </c>
      <c r="H324" s="444">
        <f>H$296*Entrant_age_breakdowns!$K81*$H$31</f>
        <v>55.36548717753741</v>
      </c>
      <c r="I324" s="444">
        <f>I$296*Entrant_age_breakdowns!$K81*$H$31</f>
        <v>56.717837940913341</v>
      </c>
      <c r="J324" s="444">
        <f>J$296*Entrant_age_breakdowns!$K81*$H$31</f>
        <v>55.525261780952064</v>
      </c>
      <c r="K324" s="444">
        <f>K$296*Entrant_age_breakdowns!$K81*$H$31</f>
        <v>54.410836517860204</v>
      </c>
      <c r="L324" s="444">
        <f>L$296*Entrant_age_breakdowns!$K81*$H$31</f>
        <v>54.221952203050314</v>
      </c>
      <c r="M324" s="444">
        <f>M$296*Entrant_age_breakdowns!$K81*$H$31</f>
        <v>53.743734001020123</v>
      </c>
      <c r="N324" s="444">
        <f>N$296*Entrant_age_breakdowns!$K81*$H$31</f>
        <v>52.856379753282795</v>
      </c>
    </row>
    <row r="325" spans="1:14" ht="13.15">
      <c r="B325" s="329" t="str">
        <f t="shared" si="145"/>
        <v>50-54</v>
      </c>
      <c r="C325" s="444">
        <f>C$296*Entrant_age_breakdowns!$K82*$H$31</f>
        <v>29.465682088611334</v>
      </c>
      <c r="D325" s="444">
        <f>D$296*Entrant_age_breakdowns!$K82*$H$31</f>
        <v>30.612712234629964</v>
      </c>
      <c r="E325" s="444">
        <f>E$296*Entrant_age_breakdowns!$K82*$H$31</f>
        <v>32.319837285830573</v>
      </c>
      <c r="F325" s="444">
        <f>F$296*Entrant_age_breakdowns!$K82*$H$31</f>
        <v>35.574429293290628</v>
      </c>
      <c r="G325" s="444">
        <f>G$296*Entrant_age_breakdowns!$K82*$H$31</f>
        <v>39.58910233191483</v>
      </c>
      <c r="H325" s="444">
        <f>H$296*Entrant_age_breakdowns!$K82*$H$31</f>
        <v>40.820584490189461</v>
      </c>
      <c r="I325" s="444">
        <f>I$296*Entrant_age_breakdowns!$K82*$H$31</f>
        <v>41.817663201332032</v>
      </c>
      <c r="J325" s="444">
        <f>J$296*Entrant_age_breakdowns!$K82*$H$31</f>
        <v>40.938385182110764</v>
      </c>
      <c r="K325" s="444">
        <f>K$296*Entrant_age_breakdowns!$K82*$H$31</f>
        <v>40.116727269769676</v>
      </c>
      <c r="L325" s="444">
        <f>L$296*Entrant_age_breakdowns!$K82*$H$31</f>
        <v>39.977464192270801</v>
      </c>
      <c r="M325" s="444">
        <f>M$296*Entrant_age_breakdowns!$K82*$H$31</f>
        <v>39.62487727367072</v>
      </c>
      <c r="N325" s="444">
        <f>N$296*Entrant_age_breakdowns!$K82*$H$31</f>
        <v>38.970637224696922</v>
      </c>
    </row>
    <row r="326" spans="1:14" ht="13.15">
      <c r="B326" s="329" t="str">
        <f t="shared" si="145"/>
        <v>55-59</v>
      </c>
      <c r="C326" s="444">
        <f>C$296*Entrant_age_breakdowns!$K83*$H$31</f>
        <v>17.916329718252989</v>
      </c>
      <c r="D326" s="444">
        <f>D$296*Entrant_age_breakdowns!$K83*$H$31</f>
        <v>18.613770565915857</v>
      </c>
      <c r="E326" s="444">
        <f>E$296*Entrant_age_breakdowns!$K83*$H$31</f>
        <v>19.651771831103638</v>
      </c>
      <c r="F326" s="444">
        <f>F$296*Entrant_age_breakdowns!$K83*$H$31</f>
        <v>21.630695764671177</v>
      </c>
      <c r="G326" s="444">
        <f>G$296*Entrant_age_breakdowns!$K83*$H$31</f>
        <v>24.071779790985723</v>
      </c>
      <c r="H326" s="444">
        <f>H$296*Entrant_age_breakdowns!$K83*$H$31</f>
        <v>24.820570887130813</v>
      </c>
      <c r="I326" s="444">
        <f>I$296*Entrant_age_breakdowns!$K83*$H$31</f>
        <v>25.426835180967938</v>
      </c>
      <c r="J326" s="444">
        <f>J$296*Entrant_age_breakdowns!$K83*$H$31</f>
        <v>24.892198485336536</v>
      </c>
      <c r="K326" s="444">
        <f>K$296*Entrant_age_breakdowns!$K83*$H$31</f>
        <v>24.392597151525766</v>
      </c>
      <c r="L326" s="444">
        <f>L$296*Entrant_age_breakdowns!$K83*$H$31</f>
        <v>24.307919552461705</v>
      </c>
      <c r="M326" s="444">
        <f>M$296*Entrant_age_breakdowns!$K83*$H$31</f>
        <v>24.09353240645963</v>
      </c>
      <c r="N326" s="444">
        <f>N$296*Entrant_age_breakdowns!$K83*$H$31</f>
        <v>23.695727923364668</v>
      </c>
    </row>
    <row r="327" spans="1:14" ht="13.15">
      <c r="B327" s="329" t="str">
        <f t="shared" si="145"/>
        <v>60-64</v>
      </c>
      <c r="C327" s="444">
        <f>C$296*Entrant_age_breakdowns!$K84*$H$31</f>
        <v>9.0783504879015346</v>
      </c>
      <c r="D327" s="444">
        <f>D$296*Entrant_age_breakdowns!$K84*$H$31</f>
        <v>9.4317494574020824</v>
      </c>
      <c r="E327" s="444">
        <f>E$296*Entrant_age_breakdowns!$K84*$H$31</f>
        <v>9.9577131698615329</v>
      </c>
      <c r="F327" s="444">
        <f>F$296*Entrant_age_breakdowns!$K84*$H$31</f>
        <v>10.960450077495015</v>
      </c>
      <c r="G327" s="444">
        <f>G$296*Entrant_age_breakdowns!$K84*$H$31</f>
        <v>12.197367275927903</v>
      </c>
      <c r="H327" s="444">
        <f>H$296*Entrant_age_breakdowns!$K84*$H$31</f>
        <v>12.576785835416656</v>
      </c>
      <c r="I327" s="444">
        <f>I$296*Entrant_age_breakdowns!$K84*$H$31</f>
        <v>12.883984900978962</v>
      </c>
      <c r="J327" s="444">
        <f>J$296*Entrant_age_breakdowns!$K84*$H$31</f>
        <v>12.613080123998296</v>
      </c>
      <c r="K327" s="444">
        <f>K$296*Entrant_age_breakdowns!$K84*$H$31</f>
        <v>12.359928050784523</v>
      </c>
      <c r="L327" s="444">
        <f>L$296*Entrant_age_breakdowns!$K84*$H$31</f>
        <v>12.31702122026363</v>
      </c>
      <c r="M327" s="444">
        <f>M$296*Entrant_age_breakdowns!$K84*$H$31</f>
        <v>12.208389503717083</v>
      </c>
      <c r="N327" s="444">
        <f>N$296*Entrant_age_breakdowns!$K84*$H$31</f>
        <v>12.006818725550653</v>
      </c>
    </row>
    <row r="328" spans="1:14" ht="13.15">
      <c r="B328" s="329" t="str">
        <f t="shared" si="145"/>
        <v>65 plus</v>
      </c>
      <c r="C328" s="444">
        <f>C$296*Entrant_age_breakdowns!$K85*$H$31</f>
        <v>2.7922502639728655</v>
      </c>
      <c r="D328" s="444">
        <f>D$296*Entrant_age_breakdowns!$K85*$H$31</f>
        <v>2.9009460416023698</v>
      </c>
      <c r="E328" s="444">
        <f>E$296*Entrant_age_breakdowns!$K85*$H$31</f>
        <v>3.0627179754919283</v>
      </c>
      <c r="F328" s="444">
        <f>F$296*Entrant_age_breakdowns!$K85*$H$31</f>
        <v>3.3711321966399512</v>
      </c>
      <c r="G328" s="444">
        <f>G$296*Entrant_age_breakdowns!$K85*$H$31</f>
        <v>3.7515738174431537</v>
      </c>
      <c r="H328" s="444">
        <f>H$296*Entrant_age_breakdowns!$K85*$H$31</f>
        <v>3.8682725034324807</v>
      </c>
      <c r="I328" s="444">
        <f>I$296*Entrant_age_breakdowns!$K85*$H$31</f>
        <v>3.9627584646268303</v>
      </c>
      <c r="J328" s="444">
        <f>J$296*Entrant_age_breakdowns!$K85*$H$31</f>
        <v>3.8794356257428446</v>
      </c>
      <c r="K328" s="444">
        <f>K$296*Entrant_age_breakdowns!$K85*$H$31</f>
        <v>3.8015730289860383</v>
      </c>
      <c r="L328" s="444">
        <f>L$296*Entrant_age_breakdowns!$K85*$H$31</f>
        <v>3.788376071123718</v>
      </c>
      <c r="M328" s="444">
        <f>M$296*Entrant_age_breakdowns!$K85*$H$31</f>
        <v>3.754963950760315</v>
      </c>
      <c r="N328" s="444">
        <f>N$296*Entrant_age_breakdowns!$K85*$H$31</f>
        <v>3.6929663379456854</v>
      </c>
    </row>
    <row r="329" spans="1:14" ht="13.15">
      <c r="B329" s="329" t="str">
        <f t="shared" si="145"/>
        <v>Total</v>
      </c>
      <c r="C329" s="444">
        <f>C$296*Entrant_age_breakdowns!$K86*$H$31</f>
        <v>579.26158092421474</v>
      </c>
      <c r="D329" s="444">
        <f>D$296*Entrant_age_breakdowns!$K86*$H$31</f>
        <v>601.81088060620959</v>
      </c>
      <c r="E329" s="444">
        <f>E$296*Entrant_age_breakdowns!$K86*$H$31</f>
        <v>635.37100499158726</v>
      </c>
      <c r="F329" s="444">
        <f>F$296*Entrant_age_breakdowns!$K86*$H$31</f>
        <v>699.35255837409966</v>
      </c>
      <c r="G329" s="444">
        <f>G$296*Entrant_age_breakdowns!$K86*$H$31</f>
        <v>778.27643477559377</v>
      </c>
      <c r="H329" s="444">
        <f>H$296*Entrant_age_breakdowns!$K86*$H$31</f>
        <v>802.48596434755098</v>
      </c>
      <c r="I329" s="444">
        <f>I$296*Entrant_age_breakdowns!$K86*$H$31</f>
        <v>822.0873904671098</v>
      </c>
      <c r="J329" s="444">
        <f>J$296*Entrant_age_breakdowns!$K86*$H$31</f>
        <v>804.80179110598453</v>
      </c>
      <c r="K329" s="444">
        <f>K$296*Entrant_age_breakdowns!$K86*$H$31</f>
        <v>788.64893708922489</v>
      </c>
      <c r="L329" s="444">
        <f>L$296*Entrant_age_breakdowns!$K86*$H$31</f>
        <v>785.91118439801687</v>
      </c>
      <c r="M329" s="444">
        <f>M$296*Entrant_age_breakdowns!$K86*$H$31</f>
        <v>778.9797291794589</v>
      </c>
      <c r="N329" s="444">
        <f>N$296*Entrant_age_breakdowns!$K86*$H$31</f>
        <v>766.11811871570615</v>
      </c>
    </row>
    <row r="330" spans="1:14">
      <c r="A330" s="300">
        <f>SUM(C330:N330)</f>
        <v>0</v>
      </c>
      <c r="C330" s="300">
        <f>SUM(C319:C328)-C329</f>
        <v>0</v>
      </c>
      <c r="D330" s="300">
        <f t="shared" ref="D330:N330" si="147">SUM(D319:D328)-D329</f>
        <v>0</v>
      </c>
      <c r="E330" s="300">
        <f t="shared" si="147"/>
        <v>0</v>
      </c>
      <c r="F330" s="300">
        <f t="shared" si="147"/>
        <v>0</v>
      </c>
      <c r="G330" s="300">
        <f t="shared" si="147"/>
        <v>0</v>
      </c>
      <c r="H330" s="300">
        <f t="shared" si="147"/>
        <v>0</v>
      </c>
      <c r="I330" s="300">
        <f t="shared" si="147"/>
        <v>0</v>
      </c>
      <c r="J330" s="300">
        <f t="shared" si="147"/>
        <v>0</v>
      </c>
      <c r="K330" s="300">
        <f t="shared" si="147"/>
        <v>0</v>
      </c>
      <c r="L330" s="300">
        <f t="shared" si="147"/>
        <v>0</v>
      </c>
      <c r="M330" s="300">
        <f t="shared" si="147"/>
        <v>0</v>
      </c>
      <c r="N330" s="300">
        <f t="shared" si="147"/>
        <v>0</v>
      </c>
    </row>
    <row r="331" spans="1:14">
      <c r="C331" s="320">
        <f>C296</f>
        <v>867.6425790218334</v>
      </c>
      <c r="D331" s="320">
        <f t="shared" ref="D331:N331" si="148">D296</f>
        <v>901.41787704868784</v>
      </c>
      <c r="E331" s="320">
        <f t="shared" si="148"/>
        <v>951.68565560145225</v>
      </c>
      <c r="F331" s="320">
        <f t="shared" si="148"/>
        <v>1047.5199415522911</v>
      </c>
      <c r="G331" s="320">
        <f t="shared" si="148"/>
        <v>1165.7354730538559</v>
      </c>
      <c r="H331" s="320">
        <f t="shared" si="148"/>
        <v>1201.9975338679087</v>
      </c>
      <c r="I331" s="320">
        <f t="shared" si="148"/>
        <v>1231.3573817689989</v>
      </c>
      <c r="J331" s="320">
        <f t="shared" si="148"/>
        <v>1205.466277467388</v>
      </c>
      <c r="K331" s="320">
        <f t="shared" si="148"/>
        <v>1181.2718472148176</v>
      </c>
      <c r="L331" s="320">
        <f t="shared" si="148"/>
        <v>1177.1711250472372</v>
      </c>
      <c r="M331" s="320">
        <f t="shared" si="148"/>
        <v>1166.7888972588714</v>
      </c>
      <c r="N331" s="320">
        <f t="shared" si="148"/>
        <v>1147.5242312761216</v>
      </c>
    </row>
    <row r="332" spans="1:14">
      <c r="C332" s="320">
        <f>C313+C329</f>
        <v>867.6425790218334</v>
      </c>
      <c r="D332" s="320">
        <f t="shared" ref="D332:N332" si="149">D313+D329</f>
        <v>901.41787704868784</v>
      </c>
      <c r="E332" s="320">
        <f t="shared" si="149"/>
        <v>951.68565560145214</v>
      </c>
      <c r="F332" s="320">
        <f t="shared" si="149"/>
        <v>1047.5199415522911</v>
      </c>
      <c r="G332" s="320">
        <f t="shared" si="149"/>
        <v>1165.7354730538559</v>
      </c>
      <c r="H332" s="320">
        <f t="shared" si="149"/>
        <v>1201.9975338679087</v>
      </c>
      <c r="I332" s="320">
        <f t="shared" si="149"/>
        <v>1231.3573817689989</v>
      </c>
      <c r="J332" s="320">
        <f t="shared" si="149"/>
        <v>1205.466277467388</v>
      </c>
      <c r="K332" s="320">
        <f t="shared" si="149"/>
        <v>1181.2718472148176</v>
      </c>
      <c r="L332" s="320">
        <f t="shared" si="149"/>
        <v>1177.1711250472372</v>
      </c>
      <c r="M332" s="320">
        <f t="shared" si="149"/>
        <v>1166.7888972588714</v>
      </c>
      <c r="N332" s="320">
        <f t="shared" si="149"/>
        <v>1147.5242312761216</v>
      </c>
    </row>
    <row r="333" spans="1:14">
      <c r="A333" s="300">
        <f>SUM(C333:L333)</f>
        <v>0</v>
      </c>
      <c r="C333" s="320">
        <f>C331-C332</f>
        <v>0</v>
      </c>
      <c r="D333" s="320">
        <f t="shared" ref="D333:K333" si="150">D331-D332</f>
        <v>0</v>
      </c>
      <c r="E333" s="320">
        <f t="shared" si="150"/>
        <v>0</v>
      </c>
      <c r="F333" s="320">
        <f t="shared" si="150"/>
        <v>0</v>
      </c>
      <c r="G333" s="320">
        <f t="shared" si="150"/>
        <v>0</v>
      </c>
      <c r="H333" s="320">
        <f t="shared" si="150"/>
        <v>0</v>
      </c>
      <c r="I333" s="320">
        <f t="shared" si="150"/>
        <v>0</v>
      </c>
      <c r="J333" s="320">
        <f t="shared" si="150"/>
        <v>0</v>
      </c>
      <c r="K333" s="320">
        <f t="shared" si="150"/>
        <v>0</v>
      </c>
      <c r="L333" s="320">
        <f>L331-L332</f>
        <v>0</v>
      </c>
      <c r="M333" s="320">
        <f>M331-M332</f>
        <v>0</v>
      </c>
      <c r="N333" s="320">
        <f>N331-N332</f>
        <v>0</v>
      </c>
    </row>
    <row r="334" spans="1:14" ht="13.15">
      <c r="C334" s="320"/>
      <c r="D334" s="320"/>
      <c r="E334" s="320"/>
      <c r="F334" s="320"/>
      <c r="G334" s="320"/>
      <c r="H334" s="333"/>
      <c r="I334" s="320"/>
      <c r="J334" s="320"/>
      <c r="K334" s="320"/>
      <c r="L334" s="320"/>
    </row>
    <row r="335" spans="1:14" ht="15">
      <c r="B335" s="331" t="s">
        <v>175</v>
      </c>
      <c r="C335" s="320"/>
      <c r="D335" s="320"/>
      <c r="E335" s="320"/>
      <c r="F335" s="320"/>
      <c r="G335" s="320"/>
      <c r="H335" s="333"/>
      <c r="I335" s="320"/>
      <c r="J335" s="320"/>
      <c r="K335" s="320"/>
      <c r="L335" s="320"/>
    </row>
    <row r="336" spans="1:14" ht="15">
      <c r="B336" s="331"/>
      <c r="C336" s="320"/>
      <c r="D336" s="320"/>
      <c r="E336" s="320"/>
      <c r="F336" s="320"/>
      <c r="G336" s="320"/>
      <c r="H336" s="333"/>
      <c r="I336" s="320"/>
      <c r="J336" s="320"/>
      <c r="K336" s="320"/>
      <c r="L336" s="320"/>
    </row>
    <row r="337" spans="1:15" ht="13.15">
      <c r="B337" s="332" t="s">
        <v>46</v>
      </c>
      <c r="C337" s="320"/>
      <c r="D337" s="320"/>
      <c r="E337" s="320"/>
      <c r="F337" s="320"/>
      <c r="G337" s="320"/>
      <c r="H337" s="330"/>
      <c r="I337" s="320"/>
      <c r="J337" s="320"/>
      <c r="K337" s="320"/>
      <c r="L337" s="320"/>
    </row>
    <row r="338" spans="1:15">
      <c r="C338" s="320"/>
      <c r="D338" s="320"/>
      <c r="E338" s="320"/>
      <c r="F338" s="320"/>
      <c r="G338" s="320"/>
      <c r="H338" s="330"/>
      <c r="I338" s="320"/>
      <c r="J338" s="320"/>
      <c r="K338" s="320"/>
      <c r="L338" s="320"/>
    </row>
    <row r="339" spans="1:15" ht="13.15">
      <c r="B339" s="329" t="str">
        <f>B318</f>
        <v>Age group</v>
      </c>
      <c r="C339" s="329" t="str">
        <f t="shared" ref="C339:N339" si="151">C318</f>
        <v>2018/19</v>
      </c>
      <c r="D339" s="329" t="str">
        <f t="shared" si="151"/>
        <v>2019/20</v>
      </c>
      <c r="E339" s="329" t="str">
        <f t="shared" si="151"/>
        <v>2020/21</v>
      </c>
      <c r="F339" s="329" t="str">
        <f t="shared" si="151"/>
        <v>2021/22</v>
      </c>
      <c r="G339" s="329" t="str">
        <f t="shared" si="151"/>
        <v>2022/23</v>
      </c>
      <c r="H339" s="329" t="str">
        <f t="shared" si="151"/>
        <v>2023/24</v>
      </c>
      <c r="I339" s="329" t="str">
        <f t="shared" si="151"/>
        <v>2024/25</v>
      </c>
      <c r="J339" s="329" t="str">
        <f t="shared" si="151"/>
        <v>2025/26</v>
      </c>
      <c r="K339" s="329" t="str">
        <f t="shared" si="151"/>
        <v>2026/27</v>
      </c>
      <c r="L339" s="329" t="str">
        <f t="shared" si="151"/>
        <v>2027/28</v>
      </c>
      <c r="M339" s="329" t="str">
        <f t="shared" si="151"/>
        <v>2028/29</v>
      </c>
      <c r="N339" s="329" t="str">
        <f t="shared" si="151"/>
        <v>2029/30</v>
      </c>
    </row>
    <row r="340" spans="1:15" ht="13.15">
      <c r="B340" s="329" t="str">
        <f t="shared" ref="B340:B350" si="152">B319</f>
        <v>20-24</v>
      </c>
      <c r="C340" s="444">
        <f t="shared" ref="C340:N340" si="153">C303+C247</f>
        <v>138.9948529003243</v>
      </c>
      <c r="D340" s="444">
        <f t="shared" si="153"/>
        <v>175.59142510765054</v>
      </c>
      <c r="E340" s="444">
        <f t="shared" si="153"/>
        <v>205.99661175857335</v>
      </c>
      <c r="F340" s="444">
        <f t="shared" si="153"/>
        <v>235.78781494154455</v>
      </c>
      <c r="G340" s="444">
        <f t="shared" si="153"/>
        <v>267.07064633279049</v>
      </c>
      <c r="H340" s="444">
        <f t="shared" si="153"/>
        <v>292.48164665881552</v>
      </c>
      <c r="I340" s="444">
        <f t="shared" si="153"/>
        <v>313.11485984860963</v>
      </c>
      <c r="J340" s="444">
        <f t="shared" si="153"/>
        <v>325.65905019448502</v>
      </c>
      <c r="K340" s="444">
        <f t="shared" si="153"/>
        <v>332.56985327688687</v>
      </c>
      <c r="L340" s="444">
        <f t="shared" si="153"/>
        <v>337.15828579986851</v>
      </c>
      <c r="M340" s="444">
        <f t="shared" si="153"/>
        <v>339.55642039904944</v>
      </c>
      <c r="N340" s="444">
        <f t="shared" si="153"/>
        <v>339.63841922610766</v>
      </c>
      <c r="O340" s="318"/>
    </row>
    <row r="341" spans="1:15" ht="13.15">
      <c r="B341" s="329" t="str">
        <f t="shared" si="152"/>
        <v>25-29</v>
      </c>
      <c r="C341" s="444">
        <f t="shared" ref="C341:N341" si="154">C304+C248</f>
        <v>354.49003362727075</v>
      </c>
      <c r="D341" s="444">
        <f t="shared" si="154"/>
        <v>361.3252330793751</v>
      </c>
      <c r="E341" s="444">
        <f t="shared" si="154"/>
        <v>377.34945710262201</v>
      </c>
      <c r="F341" s="444">
        <f t="shared" si="154"/>
        <v>402.83509087031979</v>
      </c>
      <c r="G341" s="444">
        <f t="shared" si="154"/>
        <v>437.10579544652421</v>
      </c>
      <c r="H341" s="444">
        <f t="shared" si="154"/>
        <v>470.76784776612118</v>
      </c>
      <c r="I341" s="444">
        <f t="shared" si="154"/>
        <v>502.31769304785394</v>
      </c>
      <c r="J341" s="444">
        <f t="shared" si="154"/>
        <v>526.59627317496972</v>
      </c>
      <c r="K341" s="444">
        <f t="shared" si="154"/>
        <v>544.2992104847649</v>
      </c>
      <c r="L341" s="444">
        <f t="shared" si="154"/>
        <v>557.99852512313532</v>
      </c>
      <c r="M341" s="444">
        <f t="shared" si="154"/>
        <v>567.82575694979505</v>
      </c>
      <c r="N341" s="444">
        <f t="shared" si="154"/>
        <v>573.6703446290004</v>
      </c>
      <c r="O341" s="318"/>
    </row>
    <row r="342" spans="1:15" ht="13.15">
      <c r="B342" s="329" t="str">
        <f t="shared" si="152"/>
        <v>30-34</v>
      </c>
      <c r="C342" s="444">
        <f t="shared" ref="C342:N342" si="155">C305+C249</f>
        <v>546.09359510210322</v>
      </c>
      <c r="D342" s="444">
        <f t="shared" si="155"/>
        <v>511.60392297435476</v>
      </c>
      <c r="E342" s="444">
        <f t="shared" si="155"/>
        <v>489.38481434491069</v>
      </c>
      <c r="F342" s="444">
        <f t="shared" si="155"/>
        <v>479.88968418853341</v>
      </c>
      <c r="G342" s="444">
        <f t="shared" si="155"/>
        <v>482.67493994201556</v>
      </c>
      <c r="H342" s="444">
        <f t="shared" si="155"/>
        <v>492.69534712554798</v>
      </c>
      <c r="I342" s="444">
        <f t="shared" si="155"/>
        <v>507.69086520645072</v>
      </c>
      <c r="J342" s="444">
        <f t="shared" si="155"/>
        <v>523.60862962083229</v>
      </c>
      <c r="K342" s="444">
        <f t="shared" si="155"/>
        <v>538.93296661750162</v>
      </c>
      <c r="L342" s="444">
        <f t="shared" si="155"/>
        <v>553.46026840673244</v>
      </c>
      <c r="M342" s="444">
        <f t="shared" si="155"/>
        <v>566.37736578441593</v>
      </c>
      <c r="N342" s="444">
        <f t="shared" si="155"/>
        <v>576.9908611982969</v>
      </c>
      <c r="O342" s="318"/>
    </row>
    <row r="343" spans="1:15" ht="13.15">
      <c r="B343" s="329" t="str">
        <f t="shared" si="152"/>
        <v>35-39</v>
      </c>
      <c r="C343" s="444">
        <f t="shared" ref="C343:N343" si="156">C306+C250</f>
        <v>593.7814731616204</v>
      </c>
      <c r="D343" s="444">
        <f t="shared" si="156"/>
        <v>573.04076710872528</v>
      </c>
      <c r="E343" s="444">
        <f t="shared" si="156"/>
        <v>552.81504470070411</v>
      </c>
      <c r="F343" s="444">
        <f t="shared" si="156"/>
        <v>536.62127626510812</v>
      </c>
      <c r="G343" s="444">
        <f t="shared" si="156"/>
        <v>526.61241507647208</v>
      </c>
      <c r="H343" s="444">
        <f t="shared" si="156"/>
        <v>520.84866356777763</v>
      </c>
      <c r="I343" s="444">
        <f t="shared" si="156"/>
        <v>519.37026780008409</v>
      </c>
      <c r="J343" s="444">
        <f t="shared" si="156"/>
        <v>520.22482116940114</v>
      </c>
      <c r="K343" s="444">
        <f t="shared" si="156"/>
        <v>523.04320214814993</v>
      </c>
      <c r="L343" s="444">
        <f t="shared" si="156"/>
        <v>527.8625580667408</v>
      </c>
      <c r="M343" s="444">
        <f t="shared" si="156"/>
        <v>533.82075134625859</v>
      </c>
      <c r="N343" s="444">
        <f t="shared" si="156"/>
        <v>540.0403569065486</v>
      </c>
      <c r="O343" s="318"/>
    </row>
    <row r="344" spans="1:15" ht="13.15">
      <c r="B344" s="329" t="str">
        <f t="shared" si="152"/>
        <v>40-44</v>
      </c>
      <c r="C344" s="444">
        <f t="shared" ref="C344:N344" si="157">C307+C251</f>
        <v>507.65577218102578</v>
      </c>
      <c r="D344" s="444">
        <f t="shared" si="157"/>
        <v>511.01733120213146</v>
      </c>
      <c r="E344" s="444">
        <f t="shared" si="157"/>
        <v>511.03993876087105</v>
      </c>
      <c r="F344" s="444">
        <f t="shared" si="157"/>
        <v>509.80195258258772</v>
      </c>
      <c r="G344" s="444">
        <f t="shared" si="157"/>
        <v>509.06907409913919</v>
      </c>
      <c r="H344" s="444">
        <f t="shared" si="157"/>
        <v>507.64751033388427</v>
      </c>
      <c r="I344" s="444">
        <f t="shared" si="157"/>
        <v>506.31615833731695</v>
      </c>
      <c r="J344" s="444">
        <f t="shared" si="157"/>
        <v>504.35629201691779</v>
      </c>
      <c r="K344" s="444">
        <f t="shared" si="157"/>
        <v>502.40860039432135</v>
      </c>
      <c r="L344" s="444">
        <f t="shared" si="157"/>
        <v>501.37598987914367</v>
      </c>
      <c r="M344" s="444">
        <f t="shared" si="157"/>
        <v>501.22373786259243</v>
      </c>
      <c r="N344" s="444">
        <f t="shared" si="157"/>
        <v>501.69608185976995</v>
      </c>
      <c r="O344" s="318"/>
    </row>
    <row r="345" spans="1:15" ht="13.15">
      <c r="B345" s="329" t="str">
        <f t="shared" si="152"/>
        <v>45-49</v>
      </c>
      <c r="C345" s="444">
        <f t="shared" ref="C345:N345" si="158">C308+C252</f>
        <v>464.47730678084486</v>
      </c>
      <c r="D345" s="444">
        <f t="shared" si="158"/>
        <v>455.93837712796392</v>
      </c>
      <c r="E345" s="444">
        <f t="shared" si="158"/>
        <v>451.44405098027903</v>
      </c>
      <c r="F345" s="444">
        <f t="shared" si="158"/>
        <v>450.25226606041321</v>
      </c>
      <c r="G345" s="444">
        <f t="shared" si="158"/>
        <v>451.8583140147278</v>
      </c>
      <c r="H345" s="444">
        <f t="shared" si="158"/>
        <v>453.73689519724786</v>
      </c>
      <c r="I345" s="444">
        <f t="shared" si="158"/>
        <v>455.5310555833222</v>
      </c>
      <c r="J345" s="444">
        <f t="shared" si="158"/>
        <v>456.01271531413693</v>
      </c>
      <c r="K345" s="444">
        <f t="shared" si="158"/>
        <v>455.45179418344179</v>
      </c>
      <c r="L345" s="444">
        <f t="shared" si="158"/>
        <v>454.58666001338463</v>
      </c>
      <c r="M345" s="444">
        <f t="shared" si="158"/>
        <v>453.52196546602943</v>
      </c>
      <c r="N345" s="444">
        <f t="shared" si="158"/>
        <v>452.26869293098827</v>
      </c>
      <c r="O345" s="318"/>
    </row>
    <row r="346" spans="1:15" ht="13.15">
      <c r="B346" s="329" t="str">
        <f t="shared" si="152"/>
        <v>50-54</v>
      </c>
      <c r="C346" s="444">
        <f t="shared" ref="C346:N346" si="159">C309+C253</f>
        <v>357.24968119521549</v>
      </c>
      <c r="D346" s="444">
        <f t="shared" si="159"/>
        <v>353.25000545907903</v>
      </c>
      <c r="E346" s="444">
        <f t="shared" si="159"/>
        <v>349.73483018919273</v>
      </c>
      <c r="F346" s="444">
        <f t="shared" si="159"/>
        <v>347.97476515552273</v>
      </c>
      <c r="G346" s="444">
        <f t="shared" si="159"/>
        <v>348.50414931207621</v>
      </c>
      <c r="H346" s="444">
        <f t="shared" si="159"/>
        <v>349.78183462675202</v>
      </c>
      <c r="I346" s="444">
        <f t="shared" si="159"/>
        <v>351.52570675902626</v>
      </c>
      <c r="J346" s="444">
        <f t="shared" si="159"/>
        <v>352.6532091318162</v>
      </c>
      <c r="K346" s="444">
        <f t="shared" si="159"/>
        <v>353.13508733399539</v>
      </c>
      <c r="L346" s="444">
        <f t="shared" si="159"/>
        <v>353.30967136654624</v>
      </c>
      <c r="M346" s="444">
        <f t="shared" si="159"/>
        <v>353.1043678106281</v>
      </c>
      <c r="N346" s="444">
        <f t="shared" si="159"/>
        <v>352.44205432006618</v>
      </c>
      <c r="O346" s="318"/>
    </row>
    <row r="347" spans="1:15" ht="13.15">
      <c r="B347" s="329" t="str">
        <f t="shared" si="152"/>
        <v>55-59</v>
      </c>
      <c r="C347" s="444">
        <f t="shared" ref="C347:N347" si="160">C310+C254</f>
        <v>208.08251010103592</v>
      </c>
      <c r="D347" s="444">
        <f t="shared" si="160"/>
        <v>188.86750397566263</v>
      </c>
      <c r="E347" s="444">
        <f t="shared" si="160"/>
        <v>177.18222845030357</v>
      </c>
      <c r="F347" s="444">
        <f t="shared" si="160"/>
        <v>170.55363046701285</v>
      </c>
      <c r="G347" s="444">
        <f t="shared" si="160"/>
        <v>167.50061329272731</v>
      </c>
      <c r="H347" s="444">
        <f t="shared" si="160"/>
        <v>166.10978332856078</v>
      </c>
      <c r="I347" s="444">
        <f t="shared" si="160"/>
        <v>165.76465100721185</v>
      </c>
      <c r="J347" s="444">
        <f t="shared" si="160"/>
        <v>165.55333615481211</v>
      </c>
      <c r="K347" s="444">
        <f t="shared" si="160"/>
        <v>165.34722061023027</v>
      </c>
      <c r="L347" s="444">
        <f t="shared" si="160"/>
        <v>165.25334826854882</v>
      </c>
      <c r="M347" s="444">
        <f t="shared" si="160"/>
        <v>165.11628871915224</v>
      </c>
      <c r="N347" s="444">
        <f t="shared" si="160"/>
        <v>164.80449062506656</v>
      </c>
      <c r="O347" s="318"/>
    </row>
    <row r="348" spans="1:15" ht="13.15">
      <c r="B348" s="329" t="str">
        <f t="shared" si="152"/>
        <v>60-64</v>
      </c>
      <c r="C348" s="444">
        <f t="shared" ref="C348:N348" si="161">C311+C255</f>
        <v>79.936306807656337</v>
      </c>
      <c r="D348" s="444">
        <f t="shared" si="161"/>
        <v>74.192578770388607</v>
      </c>
      <c r="E348" s="444">
        <f t="shared" si="161"/>
        <v>68.902006030848028</v>
      </c>
      <c r="F348" s="444">
        <f t="shared" si="161"/>
        <v>65.065357010070358</v>
      </c>
      <c r="G348" s="444">
        <f t="shared" si="161"/>
        <v>62.78816388193389</v>
      </c>
      <c r="H348" s="444">
        <f t="shared" si="161"/>
        <v>61.375983319577216</v>
      </c>
      <c r="I348" s="444">
        <f t="shared" si="161"/>
        <v>60.602179434880362</v>
      </c>
      <c r="J348" s="444">
        <f t="shared" si="161"/>
        <v>60.014397774983152</v>
      </c>
      <c r="K348" s="444">
        <f t="shared" si="161"/>
        <v>59.551028488514241</v>
      </c>
      <c r="L348" s="444">
        <f t="shared" si="161"/>
        <v>59.258527077328445</v>
      </c>
      <c r="M348" s="444">
        <f t="shared" si="161"/>
        <v>59.038059011968379</v>
      </c>
      <c r="N348" s="444">
        <f t="shared" si="161"/>
        <v>58.803568529764433</v>
      </c>
      <c r="O348" s="318"/>
    </row>
    <row r="349" spans="1:15" ht="13.15">
      <c r="B349" s="329" t="str">
        <f t="shared" si="152"/>
        <v>65 plus</v>
      </c>
      <c r="C349" s="444">
        <f t="shared" ref="C349:N349" si="162">C312+C256</f>
        <v>28.313345847233801</v>
      </c>
      <c r="D349" s="444">
        <f t="shared" si="162"/>
        <v>27.988133171148167</v>
      </c>
      <c r="E349" s="444">
        <f t="shared" si="162"/>
        <v>27.187343856958901</v>
      </c>
      <c r="F349" s="444">
        <f t="shared" si="162"/>
        <v>26.219084480493773</v>
      </c>
      <c r="G349" s="444">
        <f t="shared" si="162"/>
        <v>25.368819414199915</v>
      </c>
      <c r="H349" s="444">
        <f t="shared" si="162"/>
        <v>24.644765003680384</v>
      </c>
      <c r="I349" s="444">
        <f t="shared" si="162"/>
        <v>24.088888969653944</v>
      </c>
      <c r="J349" s="444">
        <f t="shared" si="162"/>
        <v>23.621716576632885</v>
      </c>
      <c r="K349" s="444">
        <f t="shared" si="162"/>
        <v>23.232684886501929</v>
      </c>
      <c r="L349" s="444">
        <f t="shared" si="162"/>
        <v>22.937560176788086</v>
      </c>
      <c r="M349" s="444">
        <f t="shared" si="162"/>
        <v>22.709095232140164</v>
      </c>
      <c r="N349" s="444">
        <f t="shared" si="162"/>
        <v>22.514960211750481</v>
      </c>
      <c r="O349" s="318"/>
    </row>
    <row r="350" spans="1:15" ht="13.15">
      <c r="B350" s="329" t="str">
        <f t="shared" si="152"/>
        <v>Total</v>
      </c>
      <c r="C350" s="444">
        <f t="shared" ref="C350:N350" si="163">SUM(C340:C349)</f>
        <v>3279.0748777043314</v>
      </c>
      <c r="D350" s="444">
        <f t="shared" si="163"/>
        <v>3232.8152779764796</v>
      </c>
      <c r="E350" s="444">
        <f t="shared" si="163"/>
        <v>3211.0363261752632</v>
      </c>
      <c r="F350" s="444">
        <f t="shared" si="163"/>
        <v>3225.0009220216057</v>
      </c>
      <c r="G350" s="444">
        <f t="shared" si="163"/>
        <v>3278.552930812607</v>
      </c>
      <c r="H350" s="444">
        <f t="shared" si="163"/>
        <v>3340.0902769279655</v>
      </c>
      <c r="I350" s="444">
        <f t="shared" si="163"/>
        <v>3406.3223259944098</v>
      </c>
      <c r="J350" s="444">
        <f t="shared" si="163"/>
        <v>3458.3004411289876</v>
      </c>
      <c r="K350" s="444">
        <f t="shared" si="163"/>
        <v>3497.9716484243077</v>
      </c>
      <c r="L350" s="444">
        <f t="shared" si="163"/>
        <v>3533.201394178217</v>
      </c>
      <c r="M350" s="444">
        <f t="shared" si="163"/>
        <v>3562.2938085820297</v>
      </c>
      <c r="N350" s="444">
        <f t="shared" si="163"/>
        <v>3582.8698304373597</v>
      </c>
      <c r="O350" s="318"/>
    </row>
    <row r="351" spans="1:15">
      <c r="A351" s="300">
        <f>SUM(C351:N351)</f>
        <v>0</v>
      </c>
      <c r="C351" s="300">
        <f>SUM(C340:C349)-C350</f>
        <v>0</v>
      </c>
      <c r="D351" s="300">
        <f t="shared" ref="D351:N351" si="164">SUM(D340:D349)-D350</f>
        <v>0</v>
      </c>
      <c r="E351" s="300">
        <f t="shared" si="164"/>
        <v>0</v>
      </c>
      <c r="F351" s="300">
        <f t="shared" si="164"/>
        <v>0</v>
      </c>
      <c r="G351" s="300">
        <f t="shared" si="164"/>
        <v>0</v>
      </c>
      <c r="H351" s="300">
        <f t="shared" si="164"/>
        <v>0</v>
      </c>
      <c r="I351" s="300">
        <f t="shared" si="164"/>
        <v>0</v>
      </c>
      <c r="J351" s="300">
        <f t="shared" si="164"/>
        <v>0</v>
      </c>
      <c r="K351" s="300">
        <f t="shared" si="164"/>
        <v>0</v>
      </c>
      <c r="L351" s="300">
        <f t="shared" si="164"/>
        <v>0</v>
      </c>
      <c r="M351" s="300">
        <f t="shared" si="164"/>
        <v>0</v>
      </c>
      <c r="N351" s="300">
        <f t="shared" si="164"/>
        <v>0</v>
      </c>
    </row>
    <row r="353" spans="1:14" ht="13.15">
      <c r="B353" s="332" t="s">
        <v>47</v>
      </c>
      <c r="C353" s="320"/>
      <c r="D353" s="320"/>
      <c r="E353" s="320"/>
      <c r="F353" s="320"/>
      <c r="G353" s="320"/>
      <c r="H353" s="330"/>
      <c r="I353" s="320"/>
      <c r="J353" s="320"/>
      <c r="K353" s="320"/>
      <c r="L353" s="320"/>
    </row>
    <row r="354" spans="1:14">
      <c r="C354" s="320"/>
      <c r="D354" s="320"/>
      <c r="E354" s="320"/>
      <c r="F354" s="320"/>
      <c r="G354" s="320"/>
      <c r="H354" s="330"/>
      <c r="I354" s="320"/>
      <c r="J354" s="320"/>
      <c r="K354" s="320"/>
      <c r="L354" s="320"/>
    </row>
    <row r="355" spans="1:14" ht="13.15">
      <c r="B355" s="329" t="str">
        <f t="shared" ref="B355:B366" si="165">B339</f>
        <v>Age group</v>
      </c>
      <c r="C355" s="329" t="str">
        <f t="shared" ref="C355:N355" si="166">C339</f>
        <v>2018/19</v>
      </c>
      <c r="D355" s="329" t="str">
        <f t="shared" si="166"/>
        <v>2019/20</v>
      </c>
      <c r="E355" s="329" t="str">
        <f t="shared" si="166"/>
        <v>2020/21</v>
      </c>
      <c r="F355" s="329" t="str">
        <f t="shared" si="166"/>
        <v>2021/22</v>
      </c>
      <c r="G355" s="329" t="str">
        <f t="shared" si="166"/>
        <v>2022/23</v>
      </c>
      <c r="H355" s="329" t="str">
        <f t="shared" si="166"/>
        <v>2023/24</v>
      </c>
      <c r="I355" s="329" t="str">
        <f t="shared" si="166"/>
        <v>2024/25</v>
      </c>
      <c r="J355" s="329" t="str">
        <f t="shared" si="166"/>
        <v>2025/26</v>
      </c>
      <c r="K355" s="329" t="str">
        <f t="shared" si="166"/>
        <v>2026/27</v>
      </c>
      <c r="L355" s="329" t="str">
        <f t="shared" si="166"/>
        <v>2027/28</v>
      </c>
      <c r="M355" s="329" t="str">
        <f t="shared" si="166"/>
        <v>2028/29</v>
      </c>
      <c r="N355" s="329" t="str">
        <f t="shared" si="166"/>
        <v>2029/30</v>
      </c>
    </row>
    <row r="356" spans="1:14" ht="13.15">
      <c r="B356" s="329" t="str">
        <f t="shared" si="165"/>
        <v>20-24</v>
      </c>
      <c r="C356" s="444">
        <f t="shared" ref="C356:N356" si="167">C319+C263</f>
        <v>335.41622327480002</v>
      </c>
      <c r="D356" s="444">
        <f t="shared" si="167"/>
        <v>390.40669641083889</v>
      </c>
      <c r="E356" s="444">
        <f t="shared" si="167"/>
        <v>436.45149755460295</v>
      </c>
      <c r="F356" s="444">
        <f t="shared" si="167"/>
        <v>484.88173958681216</v>
      </c>
      <c r="G356" s="444">
        <f t="shared" si="167"/>
        <v>539.02244798855031</v>
      </c>
      <c r="H356" s="444">
        <f t="shared" si="167"/>
        <v>583.24257668377402</v>
      </c>
      <c r="I356" s="444">
        <f t="shared" si="167"/>
        <v>619.31613290919279</v>
      </c>
      <c r="J356" s="444">
        <f t="shared" si="167"/>
        <v>640.2694061479973</v>
      </c>
      <c r="K356" s="444">
        <f t="shared" si="167"/>
        <v>650.88337494368955</v>
      </c>
      <c r="L356" s="444">
        <f t="shared" si="167"/>
        <v>657.64651383929765</v>
      </c>
      <c r="M356" s="444">
        <f t="shared" si="167"/>
        <v>660.63494023707926</v>
      </c>
      <c r="N356" s="444">
        <f t="shared" si="167"/>
        <v>659.45992491175343</v>
      </c>
    </row>
    <row r="357" spans="1:14" ht="13.15">
      <c r="B357" s="329" t="str">
        <f t="shared" si="165"/>
        <v>25-29</v>
      </c>
      <c r="C357" s="444">
        <f t="shared" ref="C357:N357" si="168">C320+C264</f>
        <v>897.79778026847225</v>
      </c>
      <c r="D357" s="444">
        <f t="shared" si="168"/>
        <v>870.67094292548461</v>
      </c>
      <c r="E357" s="444">
        <f t="shared" si="168"/>
        <v>867.09623349779531</v>
      </c>
      <c r="F357" s="444">
        <f t="shared" si="168"/>
        <v>889.34926395513889</v>
      </c>
      <c r="G357" s="444">
        <f t="shared" si="168"/>
        <v>935.07938424961344</v>
      </c>
      <c r="H357" s="444">
        <f t="shared" si="168"/>
        <v>984.22393592398066</v>
      </c>
      <c r="I357" s="444">
        <f t="shared" si="168"/>
        <v>1032.8177086632534</v>
      </c>
      <c r="J357" s="444">
        <f t="shared" si="168"/>
        <v>1069.7477327914644</v>
      </c>
      <c r="K357" s="444">
        <f t="shared" si="168"/>
        <v>1095.8480876973488</v>
      </c>
      <c r="L357" s="444">
        <f t="shared" si="168"/>
        <v>1115.8441167891103</v>
      </c>
      <c r="M357" s="444">
        <f t="shared" si="168"/>
        <v>1129.6327865649343</v>
      </c>
      <c r="N357" s="444">
        <f t="shared" si="168"/>
        <v>1136.6922692148016</v>
      </c>
    </row>
    <row r="358" spans="1:14" ht="13.15">
      <c r="B358" s="329" t="str">
        <f t="shared" si="165"/>
        <v>30-34</v>
      </c>
      <c r="C358" s="444">
        <f t="shared" ref="C358:N358" si="169">C321+C265</f>
        <v>1208.2183795539838</v>
      </c>
      <c r="D358" s="444">
        <f t="shared" si="169"/>
        <v>1128.8888626496916</v>
      </c>
      <c r="E358" s="444">
        <f t="shared" si="169"/>
        <v>1066.6921203927654</v>
      </c>
      <c r="F358" s="444">
        <f t="shared" si="169"/>
        <v>1028.3707614346563</v>
      </c>
      <c r="G358" s="444">
        <f t="shared" si="169"/>
        <v>1014.7115899954566</v>
      </c>
      <c r="H358" s="444">
        <f t="shared" si="169"/>
        <v>1016.2344482745908</v>
      </c>
      <c r="I358" s="444">
        <f t="shared" si="169"/>
        <v>1028.86978487088</v>
      </c>
      <c r="J358" s="444">
        <f t="shared" si="169"/>
        <v>1044.7225512686803</v>
      </c>
      <c r="K358" s="444">
        <f t="shared" si="169"/>
        <v>1060.9428627722061</v>
      </c>
      <c r="L358" s="444">
        <f t="shared" si="169"/>
        <v>1077.1992171352183</v>
      </c>
      <c r="M358" s="444">
        <f t="shared" si="169"/>
        <v>1091.8217898537628</v>
      </c>
      <c r="N358" s="444">
        <f t="shared" si="169"/>
        <v>1103.3463102892269</v>
      </c>
    </row>
    <row r="359" spans="1:14" ht="13.15">
      <c r="B359" s="329" t="str">
        <f t="shared" si="165"/>
        <v>35-39</v>
      </c>
      <c r="C359" s="444">
        <f t="shared" ref="C359:N359" si="170">C322+C266</f>
        <v>1169.44567057165</v>
      </c>
      <c r="D359" s="444">
        <f t="shared" si="170"/>
        <v>1141.3908980394706</v>
      </c>
      <c r="E359" s="444">
        <f t="shared" si="170"/>
        <v>1105.9628793613688</v>
      </c>
      <c r="F359" s="444">
        <f t="shared" si="170"/>
        <v>1074.2387901248078</v>
      </c>
      <c r="G359" s="444">
        <f t="shared" si="170"/>
        <v>1051.6281601001081</v>
      </c>
      <c r="H359" s="444">
        <f t="shared" si="170"/>
        <v>1034.9015671490599</v>
      </c>
      <c r="I359" s="444">
        <f t="shared" si="170"/>
        <v>1024.8232341532384</v>
      </c>
      <c r="J359" s="444">
        <f t="shared" si="170"/>
        <v>1018.0707929158986</v>
      </c>
      <c r="K359" s="444">
        <f t="shared" si="170"/>
        <v>1014.4563092834301</v>
      </c>
      <c r="L359" s="444">
        <f t="shared" si="170"/>
        <v>1014.5132614138701</v>
      </c>
      <c r="M359" s="444">
        <f t="shared" si="170"/>
        <v>1016.8608123550274</v>
      </c>
      <c r="N359" s="444">
        <f t="shared" si="170"/>
        <v>1020.0118921403759</v>
      </c>
    </row>
    <row r="360" spans="1:14" ht="13.15">
      <c r="B360" s="329" t="str">
        <f t="shared" si="165"/>
        <v>40-44</v>
      </c>
      <c r="C360" s="444">
        <f t="shared" ref="C360:N360" si="171">C323+C267</f>
        <v>948.67790609078395</v>
      </c>
      <c r="D360" s="444">
        <f t="shared" si="171"/>
        <v>961.13494043660808</v>
      </c>
      <c r="E360" s="444">
        <f t="shared" si="171"/>
        <v>964.81495487178586</v>
      </c>
      <c r="F360" s="444">
        <f t="shared" si="171"/>
        <v>965.71193040819071</v>
      </c>
      <c r="G360" s="444">
        <f t="shared" si="171"/>
        <v>966.96502211874736</v>
      </c>
      <c r="H360" s="444">
        <f t="shared" si="171"/>
        <v>965.70773054136521</v>
      </c>
      <c r="I360" s="444">
        <f t="shared" si="171"/>
        <v>963.31543853153403</v>
      </c>
      <c r="J360" s="444">
        <f t="shared" si="171"/>
        <v>958.31608287124573</v>
      </c>
      <c r="K360" s="444">
        <f t="shared" si="171"/>
        <v>952.10843283244765</v>
      </c>
      <c r="L360" s="444">
        <f t="shared" si="171"/>
        <v>946.67894672478042</v>
      </c>
      <c r="M360" s="444">
        <f t="shared" si="171"/>
        <v>942.15112390445859</v>
      </c>
      <c r="N360" s="444">
        <f t="shared" si="171"/>
        <v>938.22171780616463</v>
      </c>
    </row>
    <row r="361" spans="1:14" ht="13.15">
      <c r="B361" s="329" t="str">
        <f t="shared" si="165"/>
        <v>45-49</v>
      </c>
      <c r="C361" s="444">
        <f t="shared" ref="C361:N361" si="172">C324+C268</f>
        <v>791.0709194899888</v>
      </c>
      <c r="D361" s="444">
        <f t="shared" si="172"/>
        <v>792.39855121709923</v>
      </c>
      <c r="E361" s="444">
        <f t="shared" si="172"/>
        <v>795.2920838969128</v>
      </c>
      <c r="F361" s="444">
        <f t="shared" si="172"/>
        <v>802.03883467122614</v>
      </c>
      <c r="G361" s="444">
        <f t="shared" si="172"/>
        <v>812.55362464238249</v>
      </c>
      <c r="H361" s="444">
        <f t="shared" si="172"/>
        <v>822.09857920962065</v>
      </c>
      <c r="I361" s="444">
        <f t="shared" si="172"/>
        <v>830.16388182078617</v>
      </c>
      <c r="J361" s="444">
        <f t="shared" si="172"/>
        <v>834.40182814032664</v>
      </c>
      <c r="K361" s="444">
        <f t="shared" si="172"/>
        <v>835.46049588246512</v>
      </c>
      <c r="L361" s="444">
        <f t="shared" si="172"/>
        <v>834.91290064827842</v>
      </c>
      <c r="M361" s="444">
        <f t="shared" si="172"/>
        <v>833.04930053609348</v>
      </c>
      <c r="N361" s="444">
        <f t="shared" si="172"/>
        <v>829.98343644512158</v>
      </c>
    </row>
    <row r="362" spans="1:14" ht="13.15">
      <c r="B362" s="329" t="str">
        <f t="shared" si="165"/>
        <v>50-54</v>
      </c>
      <c r="C362" s="444">
        <f t="shared" ref="C362:N362" si="173">C325+C269</f>
        <v>624.77708725897412</v>
      </c>
      <c r="D362" s="444">
        <f t="shared" si="173"/>
        <v>611.36400588088077</v>
      </c>
      <c r="E362" s="444">
        <f t="shared" si="173"/>
        <v>601.60008745972664</v>
      </c>
      <c r="F362" s="444">
        <f t="shared" si="173"/>
        <v>598.13108079871915</v>
      </c>
      <c r="G362" s="444">
        <f t="shared" si="173"/>
        <v>600.8930971115858</v>
      </c>
      <c r="H362" s="444">
        <f t="shared" si="173"/>
        <v>605.91330285339995</v>
      </c>
      <c r="I362" s="444">
        <f t="shared" si="173"/>
        <v>612.11580917915057</v>
      </c>
      <c r="J362" s="444">
        <f t="shared" si="173"/>
        <v>617.01292435549863</v>
      </c>
      <c r="K362" s="444">
        <f t="shared" si="173"/>
        <v>620.37770971675809</v>
      </c>
      <c r="L362" s="444">
        <f t="shared" si="173"/>
        <v>622.78931318642583</v>
      </c>
      <c r="M362" s="444">
        <f t="shared" si="173"/>
        <v>624.03544352603637</v>
      </c>
      <c r="N362" s="444">
        <f t="shared" si="173"/>
        <v>623.92956814426395</v>
      </c>
    </row>
    <row r="363" spans="1:14" ht="13.15">
      <c r="B363" s="329" t="str">
        <f t="shared" si="165"/>
        <v>55-59</v>
      </c>
      <c r="C363" s="444">
        <f t="shared" ref="C363:N363" si="174">C326+C270</f>
        <v>386.18968754512582</v>
      </c>
      <c r="D363" s="444">
        <f t="shared" si="174"/>
        <v>350.27658214983455</v>
      </c>
      <c r="E363" s="444">
        <f t="shared" si="174"/>
        <v>326.47088507075586</v>
      </c>
      <c r="F363" s="444">
        <f t="shared" si="174"/>
        <v>312.31310952730513</v>
      </c>
      <c r="G363" s="444">
        <f t="shared" si="174"/>
        <v>305.59550697334566</v>
      </c>
      <c r="H363" s="444">
        <f t="shared" si="174"/>
        <v>302.6704074893924</v>
      </c>
      <c r="I363" s="444">
        <f t="shared" si="174"/>
        <v>302.25867384966523</v>
      </c>
      <c r="J363" s="444">
        <f t="shared" si="174"/>
        <v>302.4182630849906</v>
      </c>
      <c r="K363" s="444">
        <f t="shared" si="174"/>
        <v>302.76221520195213</v>
      </c>
      <c r="L363" s="444">
        <f t="shared" si="174"/>
        <v>303.39995914133317</v>
      </c>
      <c r="M363" s="444">
        <f t="shared" si="174"/>
        <v>303.94182200307318</v>
      </c>
      <c r="N363" s="444">
        <f t="shared" si="174"/>
        <v>304.06421500889223</v>
      </c>
    </row>
    <row r="364" spans="1:14" ht="13.15">
      <c r="B364" s="329" t="str">
        <f t="shared" si="165"/>
        <v>60-64</v>
      </c>
      <c r="C364" s="444">
        <f t="shared" ref="C364:N364" si="175">C327+C271</f>
        <v>152.3545592013823</v>
      </c>
      <c r="D364" s="444">
        <f t="shared" si="175"/>
        <v>138.29951158066115</v>
      </c>
      <c r="E364" s="444">
        <f t="shared" si="175"/>
        <v>126.54245914833818</v>
      </c>
      <c r="F364" s="444">
        <f t="shared" si="175"/>
        <v>118.35024596737841</v>
      </c>
      <c r="G364" s="444">
        <f t="shared" si="175"/>
        <v>113.53480360627294</v>
      </c>
      <c r="H364" s="444">
        <f t="shared" si="175"/>
        <v>110.56353394734546</v>
      </c>
      <c r="I364" s="444">
        <f t="shared" si="175"/>
        <v>108.96059102251272</v>
      </c>
      <c r="J364" s="444">
        <f t="shared" si="175"/>
        <v>107.80962498195312</v>
      </c>
      <c r="K364" s="444">
        <f t="shared" si="175"/>
        <v>106.98327276987773</v>
      </c>
      <c r="L364" s="444">
        <f t="shared" si="175"/>
        <v>106.55841220392131</v>
      </c>
      <c r="M364" s="444">
        <f t="shared" si="175"/>
        <v>106.31284799849664</v>
      </c>
      <c r="N364" s="444">
        <f t="shared" si="175"/>
        <v>106.05447743112872</v>
      </c>
    </row>
    <row r="365" spans="1:14" ht="13.15">
      <c r="B365" s="329" t="str">
        <f t="shared" si="165"/>
        <v>65 plus</v>
      </c>
      <c r="C365" s="444">
        <f t="shared" ref="C365:N365" si="176">C328+C272</f>
        <v>44.573262365340234</v>
      </c>
      <c r="D365" s="444">
        <f t="shared" si="176"/>
        <v>51.561207248362848</v>
      </c>
      <c r="E365" s="444">
        <f t="shared" si="176"/>
        <v>54.219101797643241</v>
      </c>
      <c r="F365" s="444">
        <f t="shared" si="176"/>
        <v>54.690177246149553</v>
      </c>
      <c r="G365" s="444">
        <f t="shared" si="176"/>
        <v>54.317318451817535</v>
      </c>
      <c r="H365" s="444">
        <f t="shared" si="176"/>
        <v>53.571932233323295</v>
      </c>
      <c r="I365" s="444">
        <f t="shared" si="176"/>
        <v>52.801950277325091</v>
      </c>
      <c r="J365" s="444">
        <f t="shared" si="176"/>
        <v>52.014883792132423</v>
      </c>
      <c r="K365" s="444">
        <f t="shared" si="176"/>
        <v>51.280584936630078</v>
      </c>
      <c r="L365" s="444">
        <f t="shared" si="176"/>
        <v>50.686897167725206</v>
      </c>
      <c r="M365" s="444">
        <f t="shared" si="176"/>
        <v>50.215546773687848</v>
      </c>
      <c r="N365" s="444">
        <f t="shared" si="176"/>
        <v>49.817694962454702</v>
      </c>
    </row>
    <row r="366" spans="1:14" ht="13.15">
      <c r="B366" s="329" t="str">
        <f t="shared" si="165"/>
        <v>Total</v>
      </c>
      <c r="C366" s="444">
        <f t="shared" ref="C366:N366" si="177">SUM(C356:C365)</f>
        <v>6558.5214756205023</v>
      </c>
      <c r="D366" s="444">
        <f t="shared" si="177"/>
        <v>6436.3921985389325</v>
      </c>
      <c r="E366" s="444">
        <f t="shared" si="177"/>
        <v>6345.1423030516944</v>
      </c>
      <c r="F366" s="444">
        <f t="shared" si="177"/>
        <v>6328.0759337203835</v>
      </c>
      <c r="G366" s="444">
        <f t="shared" si="177"/>
        <v>6394.3009552378808</v>
      </c>
      <c r="H366" s="444">
        <f t="shared" si="177"/>
        <v>6479.128014305852</v>
      </c>
      <c r="I366" s="444">
        <f t="shared" si="177"/>
        <v>6575.4432052775383</v>
      </c>
      <c r="J366" s="444">
        <f t="shared" si="177"/>
        <v>6644.7840903501874</v>
      </c>
      <c r="K366" s="444">
        <f t="shared" si="177"/>
        <v>6691.1033460368053</v>
      </c>
      <c r="L366" s="444">
        <f t="shared" si="177"/>
        <v>6730.2295382499597</v>
      </c>
      <c r="M366" s="444">
        <f t="shared" si="177"/>
        <v>6758.6564137526484</v>
      </c>
      <c r="N366" s="444">
        <f t="shared" si="177"/>
        <v>6771.5815063541841</v>
      </c>
    </row>
    <row r="367" spans="1:14">
      <c r="A367" s="300">
        <f>SUM(C367:N367)</f>
        <v>0</v>
      </c>
      <c r="C367" s="300">
        <f>SUM(C356:C365)-C366</f>
        <v>0</v>
      </c>
      <c r="D367" s="300">
        <f t="shared" ref="D367:N367" si="178">SUM(D356:D365)-D366</f>
        <v>0</v>
      </c>
      <c r="E367" s="300">
        <f t="shared" si="178"/>
        <v>0</v>
      </c>
      <c r="F367" s="300">
        <f t="shared" si="178"/>
        <v>0</v>
      </c>
      <c r="G367" s="300">
        <f t="shared" si="178"/>
        <v>0</v>
      </c>
      <c r="H367" s="300">
        <f t="shared" si="178"/>
        <v>0</v>
      </c>
      <c r="I367" s="300">
        <f t="shared" si="178"/>
        <v>0</v>
      </c>
      <c r="J367" s="300">
        <f t="shared" si="178"/>
        <v>0</v>
      </c>
      <c r="K367" s="300">
        <f t="shared" si="178"/>
        <v>0</v>
      </c>
      <c r="L367" s="300">
        <f t="shared" si="178"/>
        <v>0</v>
      </c>
      <c r="M367" s="300">
        <f t="shared" si="178"/>
        <v>0</v>
      </c>
      <c r="N367" s="300">
        <f t="shared" si="178"/>
        <v>0</v>
      </c>
    </row>
    <row r="368" spans="1:14">
      <c r="C368" s="320">
        <f>C350+C366</f>
        <v>9837.5963533248341</v>
      </c>
      <c r="D368" s="320">
        <f t="shared" ref="D368:N368" si="179">D350+D366</f>
        <v>9669.2074765154121</v>
      </c>
      <c r="E368" s="320">
        <f t="shared" si="179"/>
        <v>9556.1786292269571</v>
      </c>
      <c r="F368" s="320">
        <f t="shared" si="179"/>
        <v>9553.0768557419888</v>
      </c>
      <c r="G368" s="320">
        <f t="shared" si="179"/>
        <v>9672.8538860504887</v>
      </c>
      <c r="H368" s="320">
        <f t="shared" si="179"/>
        <v>9819.2182912338176</v>
      </c>
      <c r="I368" s="320">
        <f t="shared" si="179"/>
        <v>9981.7655312719471</v>
      </c>
      <c r="J368" s="320">
        <f t="shared" si="179"/>
        <v>10103.084531479175</v>
      </c>
      <c r="K368" s="320">
        <f t="shared" si="179"/>
        <v>10189.074994461113</v>
      </c>
      <c r="L368" s="320">
        <f t="shared" si="179"/>
        <v>10263.430932428177</v>
      </c>
      <c r="M368" s="320">
        <f t="shared" si="179"/>
        <v>10320.950222334679</v>
      </c>
      <c r="N368" s="320">
        <f t="shared" si="179"/>
        <v>10354.451336791544</v>
      </c>
    </row>
    <row r="369" spans="1:14">
      <c r="C369" s="320">
        <f t="shared" ref="C369:N369" si="180">C36</f>
        <v>9837.5963533248341</v>
      </c>
      <c r="D369" s="320">
        <f t="shared" si="180"/>
        <v>9669.2074765154139</v>
      </c>
      <c r="E369" s="320">
        <f t="shared" si="180"/>
        <v>9556.1786292269608</v>
      </c>
      <c r="F369" s="320">
        <f t="shared" si="180"/>
        <v>9553.0768557419924</v>
      </c>
      <c r="G369" s="320">
        <f t="shared" si="180"/>
        <v>9672.8538860504887</v>
      </c>
      <c r="H369" s="320">
        <f t="shared" si="180"/>
        <v>9819.2182912338194</v>
      </c>
      <c r="I369" s="320">
        <f t="shared" si="180"/>
        <v>9981.7655312719507</v>
      </c>
      <c r="J369" s="320">
        <f t="shared" si="180"/>
        <v>10103.084531479177</v>
      </c>
      <c r="K369" s="320">
        <f t="shared" si="180"/>
        <v>10189.074994461116</v>
      </c>
      <c r="L369" s="320">
        <f t="shared" si="180"/>
        <v>10263.43093242818</v>
      </c>
      <c r="M369" s="320">
        <f t="shared" si="180"/>
        <v>10320.950222334683</v>
      </c>
      <c r="N369" s="320">
        <f t="shared" si="180"/>
        <v>10354.451336791546</v>
      </c>
    </row>
    <row r="370" spans="1:14">
      <c r="A370" s="300">
        <f>SUM(C370:L370)</f>
        <v>0</v>
      </c>
      <c r="C370" s="320">
        <f>C368-C369</f>
        <v>0</v>
      </c>
      <c r="D370" s="320">
        <f t="shared" ref="D370:N370" si="181">D368-D369</f>
        <v>0</v>
      </c>
      <c r="E370" s="320">
        <f t="shared" si="181"/>
        <v>0</v>
      </c>
      <c r="F370" s="320">
        <f t="shared" si="181"/>
        <v>0</v>
      </c>
      <c r="G370" s="320">
        <f t="shared" si="181"/>
        <v>0</v>
      </c>
      <c r="H370" s="320">
        <f t="shared" si="181"/>
        <v>0</v>
      </c>
      <c r="I370" s="320">
        <f t="shared" si="181"/>
        <v>0</v>
      </c>
      <c r="J370" s="320">
        <f t="shared" si="181"/>
        <v>0</v>
      </c>
      <c r="K370" s="320">
        <f t="shared" si="181"/>
        <v>0</v>
      </c>
      <c r="L370" s="320">
        <f t="shared" si="181"/>
        <v>0</v>
      </c>
      <c r="M370" s="320">
        <f t="shared" si="181"/>
        <v>0</v>
      </c>
      <c r="N370" s="320">
        <f t="shared" si="181"/>
        <v>0</v>
      </c>
    </row>
    <row r="371" spans="1:14">
      <c r="A371" s="300">
        <f>SUM(C371:L371)</f>
        <v>0</v>
      </c>
      <c r="C371" s="320">
        <f>IF(C294&gt;0,0,C294)</f>
        <v>0</v>
      </c>
      <c r="D371" s="320">
        <f t="shared" ref="D371:N371" si="182">IF(D294&gt;0,0,D294)</f>
        <v>0</v>
      </c>
      <c r="E371" s="320">
        <f t="shared" si="182"/>
        <v>0</v>
      </c>
      <c r="F371" s="320">
        <f t="shared" si="182"/>
        <v>0</v>
      </c>
      <c r="G371" s="320">
        <f t="shared" si="182"/>
        <v>0</v>
      </c>
      <c r="H371" s="320">
        <f t="shared" si="182"/>
        <v>0</v>
      </c>
      <c r="I371" s="320">
        <f t="shared" si="182"/>
        <v>0</v>
      </c>
      <c r="J371" s="320">
        <f t="shared" si="182"/>
        <v>0</v>
      </c>
      <c r="K371" s="320">
        <f t="shared" si="182"/>
        <v>0</v>
      </c>
      <c r="L371" s="320">
        <f t="shared" si="182"/>
        <v>0</v>
      </c>
      <c r="M371" s="320">
        <f t="shared" si="182"/>
        <v>0</v>
      </c>
      <c r="N371" s="320">
        <f t="shared" si="182"/>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0000"/>
  </sheetPr>
  <dimension ref="A1:S371"/>
  <sheetViews>
    <sheetView showGridLines="0" workbookViewId="0"/>
  </sheetViews>
  <sheetFormatPr defaultColWidth="9" defaultRowHeight="12.75"/>
  <cols>
    <col min="1" max="1" width="9" style="300"/>
    <col min="2" max="2" width="28.73046875" style="300" customWidth="1"/>
    <col min="3" max="14" width="10.73046875" style="300" customWidth="1"/>
    <col min="15"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 r="A5" s="674" t="s">
        <v>594</v>
      </c>
      <c r="B5" s="674"/>
      <c r="C5" s="674"/>
      <c r="D5" s="674"/>
      <c r="E5" s="674"/>
      <c r="F5" s="674"/>
      <c r="G5" s="674"/>
      <c r="H5" s="674"/>
      <c r="I5" s="674"/>
      <c r="J5" s="674"/>
      <c r="K5" s="674"/>
      <c r="L5" s="674"/>
      <c r="M5" s="674"/>
      <c r="N5" s="674"/>
      <c r="O5" s="340"/>
      <c r="P5" s="340"/>
      <c r="Q5" s="340"/>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15">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3" t="str">
        <f>Forecast_stock_figures!B32</f>
        <v>Physical Education</v>
      </c>
      <c r="C15" s="298">
        <f>Forecast_stock_figures!C56</f>
        <v>17381.29972541775</v>
      </c>
      <c r="D15" s="298">
        <f>Forecast_stock_figures!D56</f>
        <v>17389.687453138416</v>
      </c>
      <c r="E15" s="298">
        <f>Forecast_stock_figures!E56</f>
        <v>17453.390342221071</v>
      </c>
      <c r="F15" s="298">
        <f>Forecast_stock_figures!F56</f>
        <v>17448.289889174001</v>
      </c>
      <c r="G15" s="298">
        <f>Forecast_stock_figures!G56</f>
        <v>17371.225657654813</v>
      </c>
      <c r="H15" s="298">
        <f>Forecast_stock_figures!H56</f>
        <v>17376.092582901296</v>
      </c>
      <c r="I15" s="298">
        <f>Forecast_stock_figures!I56</f>
        <v>17416.928032887445</v>
      </c>
      <c r="J15" s="298">
        <f>Forecast_stock_figures!J56</f>
        <v>17506.687869880101</v>
      </c>
      <c r="K15" s="298">
        <f>Forecast_stock_figures!K56</f>
        <v>17535.060104880762</v>
      </c>
      <c r="L15" s="298">
        <f>Forecast_stock_figures!L56</f>
        <v>17510.237651971307</v>
      </c>
      <c r="M15" s="298">
        <f>Forecast_stock_figures!M56</f>
        <v>17462.314510249402</v>
      </c>
      <c r="N15" s="298">
        <f>Forecast_stock_figures!N56</f>
        <v>17390.135899659279</v>
      </c>
    </row>
    <row r="17" spans="1:9" ht="15">
      <c r="B17" s="331" t="s">
        <v>161</v>
      </c>
    </row>
    <row r="19" spans="1:9" ht="13.15">
      <c r="B19" s="1405" t="str">
        <f>Stock_ages_breakdowns!B73</f>
        <v>Age group</v>
      </c>
      <c r="C19" s="1403" t="str">
        <f>Stock_ages_breakdowns!AI73</f>
        <v>Physical Education</v>
      </c>
      <c r="D19" s="1410"/>
      <c r="H19" s="316" t="s">
        <v>132</v>
      </c>
    </row>
    <row r="20" spans="1:9" ht="13.15">
      <c r="B20" s="1405"/>
      <c r="C20" s="354" t="str">
        <f>Stock_ages_breakdowns!AI74</f>
        <v>Male</v>
      </c>
      <c r="D20" s="354" t="str">
        <f>Stock_ages_breakdowns!AJ74</f>
        <v>Female</v>
      </c>
    </row>
    <row r="21" spans="1:9" ht="13.15">
      <c r="B21" s="354" t="str">
        <f>Stock_ages_breakdowns!B75</f>
        <v>20-24</v>
      </c>
      <c r="C21" s="322">
        <f>Stock_ages_breakdowns!AI20</f>
        <v>366.54571121880593</v>
      </c>
      <c r="D21" s="322">
        <f>Stock_ages_breakdowns!AJ20</f>
        <v>617.68919851947715</v>
      </c>
    </row>
    <row r="22" spans="1:9" ht="13.15">
      <c r="B22" s="354" t="str">
        <f>Stock_ages_breakdowns!B76</f>
        <v>25-29</v>
      </c>
      <c r="C22" s="322">
        <f>Stock_ages_breakdowns!AI21</f>
        <v>1552.2420118582113</v>
      </c>
      <c r="D22" s="322">
        <f>Stock_ages_breakdowns!AJ21</f>
        <v>1835.6915618432317</v>
      </c>
    </row>
    <row r="23" spans="1:9" ht="13.15">
      <c r="B23" s="354" t="str">
        <f>Stock_ages_breakdowns!B77</f>
        <v>30-34</v>
      </c>
      <c r="C23" s="322">
        <f>Stock_ages_breakdowns!AI22</f>
        <v>2076.0290281766811</v>
      </c>
      <c r="D23" s="322">
        <f>Stock_ages_breakdowns!AJ22</f>
        <v>2029.2869374817062</v>
      </c>
    </row>
    <row r="24" spans="1:9" ht="13.15">
      <c r="B24" s="354" t="str">
        <f>Stock_ages_breakdowns!B78</f>
        <v>35-39</v>
      </c>
      <c r="C24" s="322">
        <f>Stock_ages_breakdowns!AI23</f>
        <v>2093.879062811598</v>
      </c>
      <c r="D24" s="322">
        <f>Stock_ages_breakdowns!AJ23</f>
        <v>1821.3425340014151</v>
      </c>
    </row>
    <row r="25" spans="1:9" ht="13.15">
      <c r="B25" s="354" t="str">
        <f>Stock_ages_breakdowns!B79</f>
        <v>40-44</v>
      </c>
      <c r="C25" s="322">
        <f>Stock_ages_breakdowns!AI24</f>
        <v>1259.8694445596129</v>
      </c>
      <c r="D25" s="322">
        <f>Stock_ages_breakdowns!AJ24</f>
        <v>1043.6350249939737</v>
      </c>
    </row>
    <row r="26" spans="1:9" ht="13.15">
      <c r="B26" s="354" t="str">
        <f>Stock_ages_breakdowns!B80</f>
        <v>45-49</v>
      </c>
      <c r="C26" s="322">
        <f>Stock_ages_breakdowns!AI25</f>
        <v>717.00339122155879</v>
      </c>
      <c r="D26" s="322">
        <f>Stock_ages_breakdowns!AJ25</f>
        <v>558.20008309109721</v>
      </c>
    </row>
    <row r="27" spans="1:9" ht="13.15">
      <c r="B27" s="354" t="str">
        <f>Stock_ages_breakdowns!B81</f>
        <v>50-54</v>
      </c>
      <c r="C27" s="322">
        <f>Stock_ages_breakdowns!AI26</f>
        <v>380.00373733178708</v>
      </c>
      <c r="D27" s="322">
        <f>Stock_ages_breakdowns!AJ26</f>
        <v>402.8907817401539</v>
      </c>
    </row>
    <row r="28" spans="1:9" ht="13.15">
      <c r="B28" s="354" t="str">
        <f>Stock_ages_breakdowns!B82</f>
        <v>55-59</v>
      </c>
      <c r="C28" s="322">
        <f>Stock_ages_breakdowns!AI27</f>
        <v>249.19048351120392</v>
      </c>
      <c r="D28" s="322">
        <f>Stock_ages_breakdowns!AJ27</f>
        <v>242.33447020829124</v>
      </c>
    </row>
    <row r="29" spans="1:9" ht="13.15">
      <c r="B29" s="354" t="str">
        <f>Stock_ages_breakdowns!B83</f>
        <v>60-64</v>
      </c>
      <c r="C29" s="322">
        <f>Stock_ages_breakdowns!AI28</f>
        <v>50.229097460910396</v>
      </c>
      <c r="D29" s="322">
        <f>Stock_ages_breakdowns!AJ28</f>
        <v>65.057126232145734</v>
      </c>
      <c r="F29" s="316"/>
    </row>
    <row r="30" spans="1:9" ht="13.15">
      <c r="B30" s="354" t="str">
        <f>Stock_ages_breakdowns!B84</f>
        <v>65 plus</v>
      </c>
      <c r="C30" s="322">
        <f>Stock_ages_breakdowns!AI29</f>
        <v>14.86902885078892</v>
      </c>
      <c r="D30" s="322">
        <f>Stock_ages_breakdowns!AJ29</f>
        <v>5.3110103051005417</v>
      </c>
      <c r="G30" s="317" t="s">
        <v>46</v>
      </c>
      <c r="H30" s="317" t="s">
        <v>47</v>
      </c>
    </row>
    <row r="31" spans="1:9" ht="13.15">
      <c r="A31" s="300">
        <f>I31</f>
        <v>0</v>
      </c>
      <c r="B31" s="354" t="str">
        <f>Stock_ages_breakdowns!B85</f>
        <v>Total</v>
      </c>
      <c r="C31" s="322">
        <f>Stock_ages_breakdowns!AI30</f>
        <v>8759.8609970011585</v>
      </c>
      <c r="D31" s="322">
        <f>Stock_ages_breakdowns!AJ30</f>
        <v>8621.4387284165914</v>
      </c>
      <c r="E31" s="318">
        <f>SUM(C31:D31)</f>
        <v>17381.29972541775</v>
      </c>
      <c r="G31" s="357">
        <f>C31/$E$31</f>
        <v>0.50398193089041965</v>
      </c>
      <c r="H31" s="357">
        <f>D31/$E$31</f>
        <v>0.49601806910958035</v>
      </c>
      <c r="I31" s="300">
        <f>(G31+H31)-1</f>
        <v>0</v>
      </c>
    </row>
    <row r="33" spans="2:17" ht="15">
      <c r="B33" s="331" t="s">
        <v>262</v>
      </c>
      <c r="H33" s="316"/>
    </row>
    <row r="34" spans="2:17">
      <c r="H34" s="316"/>
    </row>
    <row r="35" spans="2:17"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7" ht="13.15">
      <c r="B36" s="313" t="str">
        <f>B15</f>
        <v>Physical Education</v>
      </c>
      <c r="C36" s="298">
        <f>Teacher_need_by_subject!C646</f>
        <v>17389.687453138416</v>
      </c>
      <c r="D36" s="298">
        <f>Teacher_need_by_subject!D646</f>
        <v>17453.390342221071</v>
      </c>
      <c r="E36" s="298">
        <f>Teacher_need_by_subject!E646</f>
        <v>17448.289889174001</v>
      </c>
      <c r="F36" s="298">
        <f>Teacher_need_by_subject!F646</f>
        <v>17371.225657654813</v>
      </c>
      <c r="G36" s="298">
        <f>Teacher_need_by_subject!G646</f>
        <v>17376.092582901296</v>
      </c>
      <c r="H36" s="298">
        <f>Teacher_need_by_subject!H646</f>
        <v>17416.928032887445</v>
      </c>
      <c r="I36" s="298">
        <f>Teacher_need_by_subject!I646</f>
        <v>17506.687869880101</v>
      </c>
      <c r="J36" s="298">
        <f>Teacher_need_by_subject!J646</f>
        <v>17535.060104880762</v>
      </c>
      <c r="K36" s="298">
        <f>Teacher_need_by_subject!K646</f>
        <v>17510.237651971307</v>
      </c>
      <c r="L36" s="298">
        <f>Teacher_need_by_subject!L646</f>
        <v>17462.314510249402</v>
      </c>
      <c r="M36" s="298">
        <f>Teacher_need_by_subject!M646</f>
        <v>17390.135899659279</v>
      </c>
      <c r="N36" s="298">
        <f>Teacher_need_by_subject!N646</f>
        <v>17339.848940401029</v>
      </c>
    </row>
    <row r="37" spans="2:17">
      <c r="H37" s="316"/>
    </row>
    <row r="38" spans="2:17" ht="15">
      <c r="B38" s="331" t="s">
        <v>169</v>
      </c>
      <c r="H38" s="316"/>
    </row>
    <row r="39" spans="2:17">
      <c r="H39" s="316"/>
    </row>
    <row r="40" spans="2:17" ht="13.15">
      <c r="B40" s="332" t="s">
        <v>46</v>
      </c>
      <c r="H40" s="316"/>
    </row>
    <row r="41" spans="2:17">
      <c r="H41" s="316"/>
    </row>
    <row r="42" spans="2:17"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7" ht="13.15">
      <c r="B43" s="354" t="str">
        <f>B21</f>
        <v>20-24</v>
      </c>
      <c r="C43" s="298">
        <f>C21</f>
        <v>366.54571121880593</v>
      </c>
      <c r="D43" s="298">
        <f>C340</f>
        <v>468.49150848634281</v>
      </c>
      <c r="E43" s="298">
        <f t="shared" ref="E43:L43" si="2">D340</f>
        <v>550.25623547916314</v>
      </c>
      <c r="F43" s="298">
        <f t="shared" si="2"/>
        <v>606.2893548462564</v>
      </c>
      <c r="G43" s="298">
        <f t="shared" si="2"/>
        <v>639.80533975862045</v>
      </c>
      <c r="H43" s="298">
        <f t="shared" si="2"/>
        <v>675.41766074987686</v>
      </c>
      <c r="I43" s="298">
        <f t="shared" si="2"/>
        <v>707.80021768735912</v>
      </c>
      <c r="J43" s="298">
        <f t="shared" si="2"/>
        <v>740.00285902948281</v>
      </c>
      <c r="K43" s="298">
        <f t="shared" si="2"/>
        <v>758.48881596111369</v>
      </c>
      <c r="L43" s="298">
        <f t="shared" si="2"/>
        <v>767.23500882678923</v>
      </c>
      <c r="M43" s="298">
        <f>L340</f>
        <v>771.98154933831802</v>
      </c>
      <c r="N43" s="298">
        <f>M340</f>
        <v>773.21146647272178</v>
      </c>
      <c r="O43" s="318"/>
      <c r="P43" s="318"/>
      <c r="Q43" s="318"/>
    </row>
    <row r="44" spans="2:17" ht="13.15">
      <c r="B44" s="354" t="str">
        <f t="shared" ref="B44:C53" si="3">B22</f>
        <v>25-29</v>
      </c>
      <c r="C44" s="298">
        <f t="shared" si="3"/>
        <v>1552.2420118582113</v>
      </c>
      <c r="D44" s="298">
        <f t="shared" ref="D44:K53" si="4">C341</f>
        <v>1404.8494404025867</v>
      </c>
      <c r="E44" s="298">
        <f t="shared" si="4"/>
        <v>1326.5053021735284</v>
      </c>
      <c r="F44" s="298">
        <f t="shared" si="4"/>
        <v>1282.150593835355</v>
      </c>
      <c r="G44" s="298">
        <f t="shared" si="4"/>
        <v>1253.2603868425067</v>
      </c>
      <c r="H44" s="298">
        <f t="shared" si="4"/>
        <v>1250.5960204551682</v>
      </c>
      <c r="I44" s="298">
        <f t="shared" si="4"/>
        <v>1262.3592055608085</v>
      </c>
      <c r="J44" s="298">
        <f t="shared" si="4"/>
        <v>1286.1972101807723</v>
      </c>
      <c r="K44" s="298">
        <f t="shared" si="4"/>
        <v>1304.5672042584877</v>
      </c>
      <c r="L44" s="298">
        <f t="shared" ref="L44:L53" si="5">K341</f>
        <v>1316.5573943173736</v>
      </c>
      <c r="M44" s="298">
        <f t="shared" ref="M44:M53" si="6">L341</f>
        <v>1325.2522627254991</v>
      </c>
      <c r="N44" s="298">
        <f t="shared" ref="N44:N53" si="7">M341</f>
        <v>1330.150193878975</v>
      </c>
      <c r="O44" s="318"/>
      <c r="P44" s="318"/>
      <c r="Q44" s="318"/>
    </row>
    <row r="45" spans="2:17" ht="13.15">
      <c r="B45" s="354" t="str">
        <f t="shared" si="3"/>
        <v>30-34</v>
      </c>
      <c r="C45" s="298">
        <f t="shared" si="3"/>
        <v>2076.0290281766811</v>
      </c>
      <c r="D45" s="298">
        <f t="shared" si="4"/>
        <v>1939.6672902841171</v>
      </c>
      <c r="E45" s="298">
        <f t="shared" si="4"/>
        <v>1815.9864935454621</v>
      </c>
      <c r="F45" s="298">
        <f t="shared" si="4"/>
        <v>1708.1416123014644</v>
      </c>
      <c r="G45" s="298">
        <f t="shared" si="4"/>
        <v>1616.0486655830709</v>
      </c>
      <c r="H45" s="298">
        <f t="shared" si="4"/>
        <v>1548.0685288750774</v>
      </c>
      <c r="I45" s="298">
        <f t="shared" si="4"/>
        <v>1500.5083736234683</v>
      </c>
      <c r="J45" s="298">
        <f t="shared" si="4"/>
        <v>1471.9232726374453</v>
      </c>
      <c r="K45" s="298">
        <f t="shared" si="4"/>
        <v>1452.7729577980513</v>
      </c>
      <c r="L45" s="298">
        <f t="shared" si="5"/>
        <v>1439.6581846862673</v>
      </c>
      <c r="M45" s="298">
        <f t="shared" si="6"/>
        <v>1431.3595299784047</v>
      </c>
      <c r="N45" s="298">
        <f t="shared" si="7"/>
        <v>1425.6960858299474</v>
      </c>
      <c r="O45" s="318"/>
      <c r="P45" s="318"/>
      <c r="Q45" s="318"/>
    </row>
    <row r="46" spans="2:17" ht="13.15">
      <c r="B46" s="354" t="str">
        <f t="shared" si="3"/>
        <v>35-39</v>
      </c>
      <c r="C46" s="298">
        <f t="shared" si="3"/>
        <v>2093.879062811598</v>
      </c>
      <c r="D46" s="298">
        <f t="shared" si="4"/>
        <v>2024.1123551649043</v>
      </c>
      <c r="E46" s="298">
        <f t="shared" si="4"/>
        <v>1950.9724942695229</v>
      </c>
      <c r="F46" s="298">
        <f t="shared" si="4"/>
        <v>1872.6228786798633</v>
      </c>
      <c r="G46" s="298">
        <f t="shared" si="4"/>
        <v>1791.4496304895265</v>
      </c>
      <c r="H46" s="298">
        <f t="shared" si="4"/>
        <v>1718.3105358257237</v>
      </c>
      <c r="I46" s="298">
        <f t="shared" si="4"/>
        <v>1653.8399015278883</v>
      </c>
      <c r="J46" s="298">
        <f t="shared" si="4"/>
        <v>1600.4377500638366</v>
      </c>
      <c r="K46" s="298">
        <f t="shared" si="4"/>
        <v>1553.6259640509916</v>
      </c>
      <c r="L46" s="298">
        <f t="shared" si="5"/>
        <v>1513.4999946683749</v>
      </c>
      <c r="M46" s="298">
        <f t="shared" si="6"/>
        <v>1480.6045932220532</v>
      </c>
      <c r="N46" s="298">
        <f t="shared" si="7"/>
        <v>1453.7384727425076</v>
      </c>
      <c r="O46" s="318"/>
      <c r="P46" s="318"/>
      <c r="Q46" s="318"/>
    </row>
    <row r="47" spans="2:17" ht="13.15">
      <c r="B47" s="354" t="str">
        <f t="shared" si="3"/>
        <v>40-44</v>
      </c>
      <c r="C47" s="298">
        <f t="shared" si="3"/>
        <v>1259.8694445596129</v>
      </c>
      <c r="D47" s="298">
        <f t="shared" si="4"/>
        <v>1388.1870350233933</v>
      </c>
      <c r="E47" s="298">
        <f t="shared" si="4"/>
        <v>1473.8509893442269</v>
      </c>
      <c r="F47" s="298">
        <f t="shared" si="4"/>
        <v>1523.1286870331226</v>
      </c>
      <c r="G47" s="298">
        <f t="shared" si="4"/>
        <v>1542.8479859772206</v>
      </c>
      <c r="H47" s="298">
        <f t="shared" si="4"/>
        <v>1546.1422138925445</v>
      </c>
      <c r="I47" s="298">
        <f t="shared" si="4"/>
        <v>1537.2375218229772</v>
      </c>
      <c r="J47" s="298">
        <f t="shared" si="4"/>
        <v>1521.5696988949703</v>
      </c>
      <c r="K47" s="298">
        <f t="shared" si="4"/>
        <v>1498.6087558174768</v>
      </c>
      <c r="L47" s="298">
        <f t="shared" si="5"/>
        <v>1471.4784261106279</v>
      </c>
      <c r="M47" s="298">
        <f t="shared" si="6"/>
        <v>1443.4372281626015</v>
      </c>
      <c r="N47" s="298">
        <f t="shared" si="7"/>
        <v>1415.8508497814578</v>
      </c>
      <c r="O47" s="318"/>
      <c r="P47" s="318"/>
      <c r="Q47" s="318"/>
    </row>
    <row r="48" spans="2:17" ht="13.15">
      <c r="B48" s="354" t="str">
        <f t="shared" si="3"/>
        <v>45-49</v>
      </c>
      <c r="C48" s="298">
        <f t="shared" si="3"/>
        <v>717.00339122155879</v>
      </c>
      <c r="D48" s="298">
        <f t="shared" si="4"/>
        <v>815.17836502078319</v>
      </c>
      <c r="E48" s="298">
        <f t="shared" si="4"/>
        <v>913.81092843752356</v>
      </c>
      <c r="F48" s="298">
        <f t="shared" si="4"/>
        <v>1001.5595469290291</v>
      </c>
      <c r="G48" s="298">
        <f t="shared" si="4"/>
        <v>1073.27829951584</v>
      </c>
      <c r="H48" s="298">
        <f t="shared" si="4"/>
        <v>1132.846394555464</v>
      </c>
      <c r="I48" s="298">
        <f t="shared" si="4"/>
        <v>1179.1706133952582</v>
      </c>
      <c r="J48" s="298">
        <f t="shared" si="4"/>
        <v>1214.0806407111309</v>
      </c>
      <c r="K48" s="298">
        <f t="shared" si="4"/>
        <v>1235.6657311427471</v>
      </c>
      <c r="L48" s="298">
        <f t="shared" si="5"/>
        <v>1246.1186551450371</v>
      </c>
      <c r="M48" s="298">
        <f t="shared" si="6"/>
        <v>1248.4133258738225</v>
      </c>
      <c r="N48" s="298">
        <f t="shared" si="7"/>
        <v>1244.3579926361977</v>
      </c>
      <c r="O48" s="318"/>
      <c r="P48" s="318"/>
      <c r="Q48" s="318"/>
    </row>
    <row r="49" spans="1:17" ht="13.15">
      <c r="B49" s="354" t="str">
        <f t="shared" si="3"/>
        <v>50-54</v>
      </c>
      <c r="C49" s="298">
        <f t="shared" si="3"/>
        <v>380.00373733178708</v>
      </c>
      <c r="D49" s="298">
        <f t="shared" si="4"/>
        <v>440.43876344529474</v>
      </c>
      <c r="E49" s="298">
        <f t="shared" si="4"/>
        <v>503.07776245611058</v>
      </c>
      <c r="F49" s="298">
        <f t="shared" si="4"/>
        <v>564.9570271247394</v>
      </c>
      <c r="G49" s="298">
        <f t="shared" si="4"/>
        <v>623.41301179485197</v>
      </c>
      <c r="H49" s="298">
        <f t="shared" si="4"/>
        <v>680.27967214957755</v>
      </c>
      <c r="I49" s="298">
        <f t="shared" si="4"/>
        <v>732.89881877567234</v>
      </c>
      <c r="J49" s="298">
        <f t="shared" si="4"/>
        <v>780.54646499837452</v>
      </c>
      <c r="K49" s="298">
        <f t="shared" si="4"/>
        <v>819.89347217479394</v>
      </c>
      <c r="L49" s="298">
        <f t="shared" si="5"/>
        <v>850.94731857750094</v>
      </c>
      <c r="M49" s="298">
        <f t="shared" si="6"/>
        <v>874.68392800690788</v>
      </c>
      <c r="N49" s="298">
        <f t="shared" si="7"/>
        <v>891.60851407353118</v>
      </c>
      <c r="O49" s="318"/>
      <c r="P49" s="318"/>
      <c r="Q49" s="318"/>
    </row>
    <row r="50" spans="1:17" ht="13.15">
      <c r="B50" s="354" t="str">
        <f t="shared" si="3"/>
        <v>55-59</v>
      </c>
      <c r="C50" s="298">
        <f t="shared" si="3"/>
        <v>249.19048351120392</v>
      </c>
      <c r="D50" s="298">
        <f t="shared" si="4"/>
        <v>232.89563099446246</v>
      </c>
      <c r="E50" s="298">
        <f t="shared" si="4"/>
        <v>233.32905438810923</v>
      </c>
      <c r="F50" s="298">
        <f t="shared" si="4"/>
        <v>242.76437194258685</v>
      </c>
      <c r="G50" s="298">
        <f t="shared" si="4"/>
        <v>256.99180567202336</v>
      </c>
      <c r="H50" s="298">
        <f t="shared" si="4"/>
        <v>275.82534575657593</v>
      </c>
      <c r="I50" s="298">
        <f t="shared" si="4"/>
        <v>296.62622856763335</v>
      </c>
      <c r="J50" s="298">
        <f t="shared" si="4"/>
        <v>318.23214812326711</v>
      </c>
      <c r="K50" s="298">
        <f t="shared" si="4"/>
        <v>337.92343376737585</v>
      </c>
      <c r="L50" s="298">
        <f t="shared" si="5"/>
        <v>355.2123826515313</v>
      </c>
      <c r="M50" s="298">
        <f t="shared" si="6"/>
        <v>370.15781359042592</v>
      </c>
      <c r="N50" s="298">
        <f t="shared" si="7"/>
        <v>382.5033616772813</v>
      </c>
      <c r="O50" s="318"/>
      <c r="P50" s="318"/>
      <c r="Q50" s="318"/>
    </row>
    <row r="51" spans="1:17" ht="13.15">
      <c r="B51" s="354" t="str">
        <f t="shared" si="3"/>
        <v>60-64</v>
      </c>
      <c r="C51" s="298">
        <f t="shared" si="3"/>
        <v>50.229097460910396</v>
      </c>
      <c r="D51" s="298">
        <f t="shared" si="4"/>
        <v>71.965179482368455</v>
      </c>
      <c r="E51" s="298">
        <f t="shared" si="4"/>
        <v>81.833409231643088</v>
      </c>
      <c r="F51" s="298">
        <f t="shared" si="4"/>
        <v>86.943044041371607</v>
      </c>
      <c r="G51" s="298">
        <f t="shared" si="4"/>
        <v>90.469301379093011</v>
      </c>
      <c r="H51" s="298">
        <f t="shared" si="4"/>
        <v>94.91772181932788</v>
      </c>
      <c r="I51" s="298">
        <f t="shared" si="4"/>
        <v>100.16724069244785</v>
      </c>
      <c r="J51" s="298">
        <f t="shared" si="4"/>
        <v>106.22848105617706</v>
      </c>
      <c r="K51" s="298">
        <f t="shared" si="4"/>
        <v>111.98695203039091</v>
      </c>
      <c r="L51" s="298">
        <f t="shared" si="5"/>
        <v>117.3374009186233</v>
      </c>
      <c r="M51" s="298">
        <f t="shared" si="6"/>
        <v>122.3386517096062</v>
      </c>
      <c r="N51" s="298">
        <f t="shared" si="7"/>
        <v>126.80687431896659</v>
      </c>
      <c r="O51" s="318"/>
      <c r="P51" s="318"/>
      <c r="Q51" s="318"/>
    </row>
    <row r="52" spans="1:17" ht="13.15">
      <c r="B52" s="354" t="str">
        <f t="shared" si="3"/>
        <v>65 plus</v>
      </c>
      <c r="C52" s="298">
        <f t="shared" si="3"/>
        <v>14.86902885078892</v>
      </c>
      <c r="D52" s="298">
        <f t="shared" si="4"/>
        <v>18.831065205291182</v>
      </c>
      <c r="E52" s="298">
        <f t="shared" si="4"/>
        <v>23.987819844727049</v>
      </c>
      <c r="F52" s="298">
        <f t="shared" si="4"/>
        <v>28.216513879630359</v>
      </c>
      <c r="G52" s="298">
        <f t="shared" si="4"/>
        <v>31.233040704116043</v>
      </c>
      <c r="H52" s="298">
        <f t="shared" si="4"/>
        <v>33.68348323391843</v>
      </c>
      <c r="I52" s="298">
        <f t="shared" si="4"/>
        <v>35.815837166785975</v>
      </c>
      <c r="J52" s="298">
        <f t="shared" si="4"/>
        <v>37.893876709601422</v>
      </c>
      <c r="K52" s="298">
        <f t="shared" si="4"/>
        <v>39.779438407162502</v>
      </c>
      <c r="L52" s="298">
        <f t="shared" si="5"/>
        <v>41.514494671422334</v>
      </c>
      <c r="M52" s="298">
        <f t="shared" si="6"/>
        <v>43.166465806960169</v>
      </c>
      <c r="N52" s="298">
        <f t="shared" si="7"/>
        <v>44.714335718282705</v>
      </c>
      <c r="O52" s="318"/>
      <c r="P52" s="318"/>
      <c r="Q52" s="318"/>
    </row>
    <row r="53" spans="1:17" ht="13.15">
      <c r="B53" s="354" t="str">
        <f t="shared" si="3"/>
        <v>Total</v>
      </c>
      <c r="C53" s="298">
        <f t="shared" si="3"/>
        <v>8759.8609970011585</v>
      </c>
      <c r="D53" s="298">
        <f t="shared" si="4"/>
        <v>8804.616633509544</v>
      </c>
      <c r="E53" s="298">
        <f t="shared" si="4"/>
        <v>8873.6104891700179</v>
      </c>
      <c r="F53" s="298">
        <f t="shared" si="4"/>
        <v>8916.7736306134175</v>
      </c>
      <c r="G53" s="298">
        <f t="shared" si="4"/>
        <v>8918.7974677168695</v>
      </c>
      <c r="H53" s="298">
        <f t="shared" si="4"/>
        <v>8956.0875773132539</v>
      </c>
      <c r="I53" s="298">
        <f t="shared" si="4"/>
        <v>9006.4239588203</v>
      </c>
      <c r="J53" s="298">
        <f t="shared" si="4"/>
        <v>9077.1124024050587</v>
      </c>
      <c r="K53" s="298">
        <f t="shared" si="4"/>
        <v>9113.3127254085903</v>
      </c>
      <c r="L53" s="298">
        <f t="shared" si="5"/>
        <v>9119.5592605735474</v>
      </c>
      <c r="M53" s="298">
        <f t="shared" si="6"/>
        <v>9111.3953484145968</v>
      </c>
      <c r="N53" s="298">
        <f t="shared" si="7"/>
        <v>9088.63814712987</v>
      </c>
      <c r="O53" s="318"/>
      <c r="P53" s="318"/>
      <c r="Q53" s="318"/>
    </row>
    <row r="54" spans="1:17">
      <c r="A54" s="300">
        <f>SUM(C54:N54)</f>
        <v>0</v>
      </c>
      <c r="C54" s="300">
        <f>SUM(C43:C52)-C53</f>
        <v>0</v>
      </c>
      <c r="D54" s="300">
        <f t="shared" ref="D54:N54" si="8">SUM(D43:D52)-D53</f>
        <v>0</v>
      </c>
      <c r="E54" s="300">
        <f t="shared" si="8"/>
        <v>0</v>
      </c>
      <c r="F54" s="300">
        <f t="shared" si="8"/>
        <v>0</v>
      </c>
      <c r="G54" s="300">
        <f t="shared" si="8"/>
        <v>0</v>
      </c>
      <c r="H54" s="300">
        <f t="shared" si="8"/>
        <v>0</v>
      </c>
      <c r="I54" s="300">
        <f t="shared" si="8"/>
        <v>0</v>
      </c>
      <c r="J54" s="300">
        <f t="shared" si="8"/>
        <v>0</v>
      </c>
      <c r="K54" s="300">
        <f t="shared" si="8"/>
        <v>0</v>
      </c>
      <c r="L54" s="300">
        <f t="shared" si="8"/>
        <v>0</v>
      </c>
      <c r="M54" s="300">
        <f t="shared" si="8"/>
        <v>0</v>
      </c>
      <c r="N54" s="300">
        <f t="shared" si="8"/>
        <v>0</v>
      </c>
    </row>
    <row r="56" spans="1:17" ht="13.15">
      <c r="B56" s="332" t="s">
        <v>47</v>
      </c>
      <c r="H56" s="316"/>
    </row>
    <row r="57" spans="1:17">
      <c r="H57" s="316"/>
    </row>
    <row r="58" spans="1:17" ht="13.15">
      <c r="B58" s="329" t="str">
        <f t="shared" ref="B58:B69" si="9">B42</f>
        <v>Age group</v>
      </c>
      <c r="C58" s="329" t="str">
        <f t="shared" ref="C58:N58" si="10">C42</f>
        <v>2018/19</v>
      </c>
      <c r="D58" s="329" t="str">
        <f t="shared" si="10"/>
        <v>2019/20</v>
      </c>
      <c r="E58" s="329" t="str">
        <f t="shared" si="10"/>
        <v>2020/21</v>
      </c>
      <c r="F58" s="329" t="str">
        <f t="shared" si="10"/>
        <v>2021/22</v>
      </c>
      <c r="G58" s="329" t="str">
        <f t="shared" si="10"/>
        <v>2022/23</v>
      </c>
      <c r="H58" s="329" t="str">
        <f t="shared" si="10"/>
        <v>2023/24</v>
      </c>
      <c r="I58" s="329" t="str">
        <f t="shared" si="10"/>
        <v>2024/25</v>
      </c>
      <c r="J58" s="329" t="str">
        <f t="shared" si="10"/>
        <v>2025/26</v>
      </c>
      <c r="K58" s="329" t="str">
        <f t="shared" si="10"/>
        <v>2026/27</v>
      </c>
      <c r="L58" s="329" t="str">
        <f t="shared" si="10"/>
        <v>2027/28</v>
      </c>
      <c r="M58" s="329" t="str">
        <f t="shared" si="10"/>
        <v>2028/29</v>
      </c>
      <c r="N58" s="329" t="str">
        <f t="shared" si="10"/>
        <v>2029/30</v>
      </c>
    </row>
    <row r="59" spans="1:17" ht="13.15">
      <c r="B59" s="329" t="str">
        <f t="shared" si="9"/>
        <v>20-24</v>
      </c>
      <c r="C59" s="298">
        <f t="shared" ref="C59:C69" si="11">D21</f>
        <v>617.68919851947715</v>
      </c>
      <c r="D59" s="298">
        <f>C356</f>
        <v>640.27497938880992</v>
      </c>
      <c r="E59" s="298">
        <f t="shared" ref="E59:L59" si="12">D356</f>
        <v>664.86591311788118</v>
      </c>
      <c r="F59" s="298">
        <f t="shared" si="12"/>
        <v>677.53936154430244</v>
      </c>
      <c r="G59" s="298">
        <f t="shared" si="12"/>
        <v>679.76935590617882</v>
      </c>
      <c r="H59" s="298">
        <f t="shared" si="12"/>
        <v>692.82820604441304</v>
      </c>
      <c r="I59" s="298">
        <f t="shared" si="12"/>
        <v>708.84624435446131</v>
      </c>
      <c r="J59" s="298">
        <f t="shared" si="12"/>
        <v>729.0373512148152</v>
      </c>
      <c r="K59" s="298">
        <f t="shared" si="12"/>
        <v>738.78816241480558</v>
      </c>
      <c r="L59" s="298">
        <f t="shared" si="12"/>
        <v>741.2561748681818</v>
      </c>
      <c r="M59" s="298">
        <f>L356</f>
        <v>741.5147960830252</v>
      </c>
      <c r="N59" s="298">
        <f>M356</f>
        <v>739.57074813278541</v>
      </c>
    </row>
    <row r="60" spans="1:17" ht="13.15">
      <c r="B60" s="329" t="str">
        <f t="shared" si="9"/>
        <v>25-29</v>
      </c>
      <c r="C60" s="298">
        <f t="shared" si="11"/>
        <v>1835.6915618432317</v>
      </c>
      <c r="D60" s="298">
        <f t="shared" ref="D60:K69" si="13">C357</f>
        <v>1653.3330267136198</v>
      </c>
      <c r="E60" s="298">
        <f t="shared" si="13"/>
        <v>1534.3917786691682</v>
      </c>
      <c r="F60" s="298">
        <f t="shared" si="13"/>
        <v>1445.3349407136664</v>
      </c>
      <c r="G60" s="298">
        <f t="shared" si="13"/>
        <v>1376.0598383742076</v>
      </c>
      <c r="H60" s="298">
        <f t="shared" si="13"/>
        <v>1338.5206287588426</v>
      </c>
      <c r="I60" s="298">
        <f t="shared" si="13"/>
        <v>1320.9523825258098</v>
      </c>
      <c r="J60" s="298">
        <f t="shared" si="13"/>
        <v>1320.49396615604</v>
      </c>
      <c r="K60" s="298">
        <f t="shared" si="13"/>
        <v>1319.1690613146893</v>
      </c>
      <c r="L60" s="298">
        <f t="shared" ref="L60:L69" si="14">K357</f>
        <v>1315.3964450044762</v>
      </c>
      <c r="M60" s="298">
        <f t="shared" ref="M60:M69" si="15">L357</f>
        <v>1311.5824480206009</v>
      </c>
      <c r="N60" s="298">
        <f t="shared" ref="N60:N69" si="16">M357</f>
        <v>1306.6628221601545</v>
      </c>
    </row>
    <row r="61" spans="1:17" ht="13.15">
      <c r="B61" s="329" t="str">
        <f t="shared" si="9"/>
        <v>30-34</v>
      </c>
      <c r="C61" s="298">
        <f t="shared" si="11"/>
        <v>2029.2869374817062</v>
      </c>
      <c r="D61" s="298">
        <f t="shared" si="13"/>
        <v>1928.6031992578532</v>
      </c>
      <c r="E61" s="298">
        <f t="shared" si="13"/>
        <v>1825.7708834165371</v>
      </c>
      <c r="F61" s="298">
        <f t="shared" si="13"/>
        <v>1721.7470511891681</v>
      </c>
      <c r="G61" s="298">
        <f t="shared" si="13"/>
        <v>1625.3715752136529</v>
      </c>
      <c r="H61" s="298">
        <f t="shared" si="13"/>
        <v>1548.202482057804</v>
      </c>
      <c r="I61" s="298">
        <f t="shared" si="13"/>
        <v>1488.4796188034832</v>
      </c>
      <c r="J61" s="298">
        <f t="shared" si="13"/>
        <v>1446.2145004547854</v>
      </c>
      <c r="K61" s="298">
        <f t="shared" si="13"/>
        <v>1412.9934037736712</v>
      </c>
      <c r="L61" s="298">
        <f t="shared" si="14"/>
        <v>1386.2478925546702</v>
      </c>
      <c r="M61" s="298">
        <f t="shared" si="15"/>
        <v>1365.271088488103</v>
      </c>
      <c r="N61" s="298">
        <f t="shared" si="16"/>
        <v>1348.1681439999552</v>
      </c>
    </row>
    <row r="62" spans="1:17" ht="13.15">
      <c r="B62" s="329" t="str">
        <f t="shared" si="9"/>
        <v>35-39</v>
      </c>
      <c r="C62" s="298">
        <f t="shared" si="11"/>
        <v>1821.3425340014151</v>
      </c>
      <c r="D62" s="298">
        <f t="shared" si="13"/>
        <v>1791.3626480934379</v>
      </c>
      <c r="E62" s="298">
        <f t="shared" si="13"/>
        <v>1754.0930146059836</v>
      </c>
      <c r="F62" s="298">
        <f t="shared" si="13"/>
        <v>1701.4912624197539</v>
      </c>
      <c r="G62" s="298">
        <f t="shared" si="13"/>
        <v>1640.5787490057639</v>
      </c>
      <c r="H62" s="298">
        <f t="shared" si="13"/>
        <v>1582.6454956788859</v>
      </c>
      <c r="I62" s="298">
        <f t="shared" si="13"/>
        <v>1528.6412120288719</v>
      </c>
      <c r="J62" s="298">
        <f t="shared" si="13"/>
        <v>1481.5133772856072</v>
      </c>
      <c r="K62" s="298">
        <f t="shared" si="13"/>
        <v>1437.5232604554674</v>
      </c>
      <c r="L62" s="298">
        <f t="shared" si="14"/>
        <v>1397.5121203584918</v>
      </c>
      <c r="M62" s="298">
        <f t="shared" si="15"/>
        <v>1362.7149857094003</v>
      </c>
      <c r="N62" s="298">
        <f t="shared" si="16"/>
        <v>1332.5495719393355</v>
      </c>
    </row>
    <row r="63" spans="1:17" ht="13.15">
      <c r="B63" s="329" t="str">
        <f t="shared" si="9"/>
        <v>40-44</v>
      </c>
      <c r="C63" s="298">
        <f t="shared" si="11"/>
        <v>1043.6350249939737</v>
      </c>
      <c r="D63" s="298">
        <f t="shared" si="13"/>
        <v>1166.7527822618763</v>
      </c>
      <c r="E63" s="298">
        <f t="shared" si="13"/>
        <v>1254.5123552935868</v>
      </c>
      <c r="F63" s="298">
        <f t="shared" si="13"/>
        <v>1307.2886661467371</v>
      </c>
      <c r="G63" s="298">
        <f t="shared" si="13"/>
        <v>1333.617690839751</v>
      </c>
      <c r="H63" s="298">
        <f t="shared" si="13"/>
        <v>1345.4077015799435</v>
      </c>
      <c r="I63" s="298">
        <f t="shared" si="13"/>
        <v>1345.6144724329886</v>
      </c>
      <c r="J63" s="298">
        <f t="shared" si="13"/>
        <v>1338.7253581156599</v>
      </c>
      <c r="K63" s="298">
        <f t="shared" si="13"/>
        <v>1323.638190931465</v>
      </c>
      <c r="L63" s="298">
        <f t="shared" si="14"/>
        <v>1303.1399605661506</v>
      </c>
      <c r="M63" s="298">
        <f t="shared" si="15"/>
        <v>1280.3348022340367</v>
      </c>
      <c r="N63" s="298">
        <f t="shared" si="16"/>
        <v>1256.5878639150449</v>
      </c>
    </row>
    <row r="64" spans="1:17" ht="13.15">
      <c r="B64" s="329" t="str">
        <f t="shared" si="9"/>
        <v>45-49</v>
      </c>
      <c r="C64" s="298">
        <f t="shared" si="11"/>
        <v>558.20008309109721</v>
      </c>
      <c r="D64" s="298">
        <f t="shared" si="13"/>
        <v>653.29711553326649</v>
      </c>
      <c r="E64" s="298">
        <f t="shared" si="13"/>
        <v>747.56352102749008</v>
      </c>
      <c r="F64" s="298">
        <f t="shared" si="13"/>
        <v>829.04495927097321</v>
      </c>
      <c r="G64" s="298">
        <f t="shared" si="13"/>
        <v>895.74068483776693</v>
      </c>
      <c r="H64" s="298">
        <f t="shared" si="13"/>
        <v>952.14497291938937</v>
      </c>
      <c r="I64" s="298">
        <f t="shared" si="13"/>
        <v>997.16116866571235</v>
      </c>
      <c r="J64" s="298">
        <f t="shared" si="13"/>
        <v>1032.3564663130762</v>
      </c>
      <c r="K64" s="298">
        <f t="shared" si="13"/>
        <v>1055.4964974495499</v>
      </c>
      <c r="L64" s="298">
        <f t="shared" si="14"/>
        <v>1068.3939023332737</v>
      </c>
      <c r="M64" s="298">
        <f t="shared" si="15"/>
        <v>1073.646802270285</v>
      </c>
      <c r="N64" s="298">
        <f t="shared" si="16"/>
        <v>1072.7448164438792</v>
      </c>
    </row>
    <row r="65" spans="1:17" ht="13.15">
      <c r="B65" s="329" t="str">
        <f t="shared" si="9"/>
        <v>50-54</v>
      </c>
      <c r="C65" s="298">
        <f t="shared" si="11"/>
        <v>402.8907817401539</v>
      </c>
      <c r="D65" s="298">
        <f t="shared" si="13"/>
        <v>423.63958180922452</v>
      </c>
      <c r="E65" s="298">
        <f t="shared" si="13"/>
        <v>456.8029263962938</v>
      </c>
      <c r="F65" s="298">
        <f t="shared" si="13"/>
        <v>494.60758829301835</v>
      </c>
      <c r="G65" s="298">
        <f t="shared" si="13"/>
        <v>533.94425888100579</v>
      </c>
      <c r="H65" s="298">
        <f t="shared" si="13"/>
        <v>575.60510788540785</v>
      </c>
      <c r="I65" s="298">
        <f t="shared" si="13"/>
        <v>616.16196189748803</v>
      </c>
      <c r="J65" s="298">
        <f t="shared" si="13"/>
        <v>654.36001323508901</v>
      </c>
      <c r="K65" s="298">
        <f t="shared" si="13"/>
        <v>686.50349000782342</v>
      </c>
      <c r="L65" s="298">
        <f t="shared" si="14"/>
        <v>712.2845692351043</v>
      </c>
      <c r="M65" s="298">
        <f t="shared" si="15"/>
        <v>732.3754544945557</v>
      </c>
      <c r="N65" s="298">
        <f t="shared" si="16"/>
        <v>746.99417520070017</v>
      </c>
    </row>
    <row r="66" spans="1:17" ht="13.15">
      <c r="B66" s="329" t="str">
        <f t="shared" si="9"/>
        <v>55-59</v>
      </c>
      <c r="C66" s="298">
        <f t="shared" si="11"/>
        <v>242.33447020829124</v>
      </c>
      <c r="D66" s="298">
        <f t="shared" si="13"/>
        <v>234.49721363445641</v>
      </c>
      <c r="E66" s="298">
        <f t="shared" si="13"/>
        <v>233.92562213048703</v>
      </c>
      <c r="F66" s="298">
        <f t="shared" si="13"/>
        <v>237.78294362552333</v>
      </c>
      <c r="G66" s="298">
        <f t="shared" si="13"/>
        <v>245.03620579934437</v>
      </c>
      <c r="H66" s="298">
        <f t="shared" si="13"/>
        <v>256.84765865763353</v>
      </c>
      <c r="I66" s="298">
        <f t="shared" si="13"/>
        <v>271.22679335238661</v>
      </c>
      <c r="J66" s="298">
        <f t="shared" si="13"/>
        <v>287.25705344899984</v>
      </c>
      <c r="K66" s="298">
        <f t="shared" si="13"/>
        <v>302.31014404619242</v>
      </c>
      <c r="L66" s="298">
        <f t="shared" si="14"/>
        <v>315.85167039197694</v>
      </c>
      <c r="M66" s="298">
        <f t="shared" si="15"/>
        <v>327.85559429611919</v>
      </c>
      <c r="N66" s="298">
        <f t="shared" si="16"/>
        <v>337.97621493044937</v>
      </c>
    </row>
    <row r="67" spans="1:17" ht="13.15">
      <c r="B67" s="329" t="str">
        <f t="shared" si="9"/>
        <v>60-64</v>
      </c>
      <c r="C67" s="298">
        <f t="shared" si="11"/>
        <v>65.057126232145734</v>
      </c>
      <c r="D67" s="298">
        <f t="shared" si="13"/>
        <v>77.576650679733291</v>
      </c>
      <c r="E67" s="298">
        <f t="shared" si="13"/>
        <v>83.575134272772829</v>
      </c>
      <c r="F67" s="298">
        <f t="shared" si="13"/>
        <v>86.236602207520747</v>
      </c>
      <c r="G67" s="298">
        <f t="shared" si="13"/>
        <v>87.682929399194407</v>
      </c>
      <c r="H67" s="298">
        <f t="shared" si="13"/>
        <v>90.071742320845132</v>
      </c>
      <c r="I67" s="298">
        <f t="shared" si="13"/>
        <v>93.248385230316273</v>
      </c>
      <c r="J67" s="298">
        <f t="shared" si="13"/>
        <v>97.291442508207851</v>
      </c>
      <c r="K67" s="298">
        <f t="shared" si="13"/>
        <v>101.17145451025199</v>
      </c>
      <c r="L67" s="298">
        <f t="shared" si="14"/>
        <v>104.84473679067271</v>
      </c>
      <c r="M67" s="298">
        <f t="shared" si="15"/>
        <v>108.39546312443814</v>
      </c>
      <c r="N67" s="298">
        <f t="shared" si="16"/>
        <v>111.6446675659471</v>
      </c>
    </row>
    <row r="68" spans="1:17" ht="13.15">
      <c r="B68" s="329" t="str">
        <f t="shared" si="9"/>
        <v>65 plus</v>
      </c>
      <c r="C68" s="298">
        <f t="shared" si="11"/>
        <v>5.3110103051005417</v>
      </c>
      <c r="D68" s="298">
        <f t="shared" si="13"/>
        <v>15.733622256595101</v>
      </c>
      <c r="E68" s="298">
        <f t="shared" si="13"/>
        <v>24.278704120854794</v>
      </c>
      <c r="F68" s="298">
        <f t="shared" si="13"/>
        <v>30.442883149919098</v>
      </c>
      <c r="G68" s="298">
        <f t="shared" si="13"/>
        <v>34.626901681079516</v>
      </c>
      <c r="H68" s="298">
        <f t="shared" si="13"/>
        <v>37.731009684877989</v>
      </c>
      <c r="I68" s="298">
        <f t="shared" si="13"/>
        <v>40.171834775629286</v>
      </c>
      <c r="J68" s="298">
        <f t="shared" si="13"/>
        <v>42.325938742763483</v>
      </c>
      <c r="K68" s="298">
        <f t="shared" si="13"/>
        <v>44.153714568255779</v>
      </c>
      <c r="L68" s="298">
        <f t="shared" si="14"/>
        <v>45.750919294762021</v>
      </c>
      <c r="M68" s="298">
        <f t="shared" si="15"/>
        <v>47.227727114240395</v>
      </c>
      <c r="N68" s="298">
        <f t="shared" si="16"/>
        <v>48.598728241160607</v>
      </c>
    </row>
    <row r="69" spans="1:17" ht="13.15">
      <c r="B69" s="329" t="str">
        <f t="shared" si="9"/>
        <v>Total</v>
      </c>
      <c r="C69" s="298">
        <f t="shared" si="11"/>
        <v>8621.4387284165914</v>
      </c>
      <c r="D69" s="298">
        <f t="shared" si="13"/>
        <v>8585.0708196288742</v>
      </c>
      <c r="E69" s="298">
        <f t="shared" si="13"/>
        <v>8579.7798530510554</v>
      </c>
      <c r="F69" s="298">
        <f t="shared" si="13"/>
        <v>8531.5162585605831</v>
      </c>
      <c r="G69" s="298">
        <f t="shared" si="13"/>
        <v>8452.4281899379457</v>
      </c>
      <c r="H69" s="298">
        <f t="shared" si="13"/>
        <v>8420.005005588042</v>
      </c>
      <c r="I69" s="298">
        <f t="shared" si="13"/>
        <v>8410.5040740671466</v>
      </c>
      <c r="J69" s="298">
        <f t="shared" si="13"/>
        <v>8429.5754674750442</v>
      </c>
      <c r="K69" s="298">
        <f t="shared" si="13"/>
        <v>8421.7473794721718</v>
      </c>
      <c r="L69" s="298">
        <f t="shared" si="14"/>
        <v>8390.6783913977597</v>
      </c>
      <c r="M69" s="298">
        <f t="shared" si="15"/>
        <v>8350.919161834805</v>
      </c>
      <c r="N69" s="298">
        <f t="shared" si="16"/>
        <v>8301.4977525294125</v>
      </c>
    </row>
    <row r="70" spans="1:17">
      <c r="A70" s="300">
        <f>SUM(C70:N70)</f>
        <v>0</v>
      </c>
      <c r="C70" s="300">
        <f>SUM(C59:C68)-C69</f>
        <v>0</v>
      </c>
      <c r="D70" s="300">
        <f t="shared" ref="D70:N70" si="17">SUM(D59:D68)-D69</f>
        <v>0</v>
      </c>
      <c r="E70" s="300">
        <f t="shared" si="17"/>
        <v>0</v>
      </c>
      <c r="F70" s="300">
        <f t="shared" si="17"/>
        <v>0</v>
      </c>
      <c r="G70" s="300">
        <f t="shared" si="17"/>
        <v>0</v>
      </c>
      <c r="H70" s="300">
        <f t="shared" si="17"/>
        <v>0</v>
      </c>
      <c r="I70" s="300">
        <f t="shared" si="17"/>
        <v>0</v>
      </c>
      <c r="J70" s="300">
        <f t="shared" si="17"/>
        <v>0</v>
      </c>
      <c r="K70" s="300">
        <f t="shared" si="17"/>
        <v>0</v>
      </c>
      <c r="L70" s="300">
        <f t="shared" si="17"/>
        <v>0</v>
      </c>
      <c r="M70" s="300">
        <f t="shared" si="17"/>
        <v>0</v>
      </c>
      <c r="N70" s="300">
        <f t="shared" si="17"/>
        <v>0</v>
      </c>
    </row>
    <row r="72" spans="1:17" ht="15">
      <c r="B72" s="331" t="s">
        <v>162</v>
      </c>
      <c r="H72" s="316"/>
    </row>
    <row r="73" spans="1:17">
      <c r="H73" s="316"/>
    </row>
    <row r="74" spans="1:17" ht="13.15">
      <c r="B74" s="332" t="s">
        <v>46</v>
      </c>
      <c r="C74" s="254" t="s">
        <v>449</v>
      </c>
      <c r="H74" s="316"/>
    </row>
    <row r="75" spans="1:17">
      <c r="H75" s="316"/>
    </row>
    <row r="76" spans="1:17" ht="13.15">
      <c r="B76" s="329" t="str">
        <f t="shared" ref="B76:B87" si="18">B42</f>
        <v>Age group</v>
      </c>
      <c r="C76" s="329" t="str">
        <f t="shared" ref="C76:N76" si="19">C42</f>
        <v>2018/19</v>
      </c>
      <c r="D76" s="329" t="str">
        <f t="shared" si="19"/>
        <v>2019/20</v>
      </c>
      <c r="E76" s="329" t="str">
        <f t="shared" si="19"/>
        <v>2020/21</v>
      </c>
      <c r="F76" s="329" t="str">
        <f t="shared" si="19"/>
        <v>2021/22</v>
      </c>
      <c r="G76" s="329" t="str">
        <f t="shared" si="19"/>
        <v>2022/23</v>
      </c>
      <c r="H76" s="329" t="str">
        <f t="shared" si="19"/>
        <v>2023/24</v>
      </c>
      <c r="I76" s="329" t="str">
        <f t="shared" si="19"/>
        <v>2024/25</v>
      </c>
      <c r="J76" s="329" t="str">
        <f t="shared" si="19"/>
        <v>2025/26</v>
      </c>
      <c r="K76" s="329" t="str">
        <f t="shared" si="19"/>
        <v>2026/27</v>
      </c>
      <c r="L76" s="329" t="str">
        <f t="shared" si="19"/>
        <v>2027/28</v>
      </c>
      <c r="M76" s="329" t="str">
        <f t="shared" si="19"/>
        <v>2028/29</v>
      </c>
      <c r="N76" s="329" t="str">
        <f t="shared" si="19"/>
        <v>2029/30</v>
      </c>
    </row>
    <row r="77" spans="1:17" ht="13.15">
      <c r="B77" s="329" t="str">
        <f t="shared" si="18"/>
        <v>20-24</v>
      </c>
      <c r="C77" s="444">
        <f>C43-(0.2*C43)</f>
        <v>293.23656897504475</v>
      </c>
      <c r="D77" s="444">
        <f>D43-(0.2*D43)</f>
        <v>374.79320678907425</v>
      </c>
      <c r="E77" s="444">
        <f t="shared" ref="E77:N77" si="20">E43-(0.2*E43)</f>
        <v>440.20498838333049</v>
      </c>
      <c r="F77" s="444">
        <f t="shared" si="20"/>
        <v>485.03148387700514</v>
      </c>
      <c r="G77" s="444">
        <f t="shared" si="20"/>
        <v>511.84427180689636</v>
      </c>
      <c r="H77" s="444">
        <f t="shared" si="20"/>
        <v>540.33412859990153</v>
      </c>
      <c r="I77" s="444">
        <f t="shared" si="20"/>
        <v>566.24017414988725</v>
      </c>
      <c r="J77" s="444">
        <f t="shared" si="20"/>
        <v>592.00228722358622</v>
      </c>
      <c r="K77" s="444">
        <f t="shared" si="20"/>
        <v>606.79105276889095</v>
      </c>
      <c r="L77" s="444">
        <f t="shared" si="20"/>
        <v>613.78800706143136</v>
      </c>
      <c r="M77" s="444">
        <f t="shared" si="20"/>
        <v>617.58523947065441</v>
      </c>
      <c r="N77" s="444">
        <f t="shared" si="20"/>
        <v>618.56917317817738</v>
      </c>
      <c r="O77" s="318"/>
      <c r="P77" s="318"/>
      <c r="Q77" s="318"/>
    </row>
    <row r="78" spans="1:17" ht="13.15">
      <c r="B78" s="329" t="str">
        <f t="shared" si="18"/>
        <v>25-29</v>
      </c>
      <c r="C78" s="444">
        <f t="shared" ref="C78:C85" si="21">C44+(0.2*C43)-(0.2*C44)</f>
        <v>1315.1027517303303</v>
      </c>
      <c r="D78" s="444">
        <f t="shared" ref="D78:N78" si="22">D44+(0.2*D43)-(0.2*D44)</f>
        <v>1217.5778540193378</v>
      </c>
      <c r="E78" s="444">
        <f t="shared" si="22"/>
        <v>1171.2554888346554</v>
      </c>
      <c r="F78" s="444">
        <f t="shared" si="22"/>
        <v>1146.9783460375354</v>
      </c>
      <c r="G78" s="444">
        <f t="shared" si="22"/>
        <v>1130.5693774257295</v>
      </c>
      <c r="H78" s="444">
        <f t="shared" si="22"/>
        <v>1135.5603485141098</v>
      </c>
      <c r="I78" s="444">
        <f t="shared" si="22"/>
        <v>1151.4474079861186</v>
      </c>
      <c r="J78" s="444">
        <f t="shared" si="22"/>
        <v>1176.9583399505143</v>
      </c>
      <c r="K78" s="444">
        <f t="shared" si="22"/>
        <v>1195.3515265990129</v>
      </c>
      <c r="L78" s="444">
        <f t="shared" si="22"/>
        <v>1206.6929172192565</v>
      </c>
      <c r="M78" s="444">
        <f t="shared" si="22"/>
        <v>1214.5981200480628</v>
      </c>
      <c r="N78" s="444">
        <f t="shared" si="22"/>
        <v>1218.7624483977243</v>
      </c>
      <c r="O78" s="318"/>
      <c r="P78" s="318"/>
      <c r="Q78" s="318"/>
    </row>
    <row r="79" spans="1:17" ht="13.15">
      <c r="B79" s="329" t="str">
        <f t="shared" si="18"/>
        <v>30-34</v>
      </c>
      <c r="C79" s="444">
        <f t="shared" si="21"/>
        <v>1971.2716249129871</v>
      </c>
      <c r="D79" s="444">
        <f t="shared" ref="D79:N79" si="23">D45+(0.2*D44)-(0.2*D45)</f>
        <v>1832.7037203078112</v>
      </c>
      <c r="E79" s="444">
        <f t="shared" si="23"/>
        <v>1718.0902552710752</v>
      </c>
      <c r="F79" s="444">
        <f t="shared" si="23"/>
        <v>1622.9434086082424</v>
      </c>
      <c r="G79" s="444">
        <f t="shared" si="23"/>
        <v>1543.491009834958</v>
      </c>
      <c r="H79" s="444">
        <f t="shared" si="23"/>
        <v>1488.5740271910956</v>
      </c>
      <c r="I79" s="444">
        <f t="shared" si="23"/>
        <v>1452.8785400109364</v>
      </c>
      <c r="J79" s="444">
        <f t="shared" si="23"/>
        <v>1434.7780601461106</v>
      </c>
      <c r="K79" s="444">
        <f t="shared" si="23"/>
        <v>1423.1318070901384</v>
      </c>
      <c r="L79" s="444">
        <f t="shared" si="23"/>
        <v>1415.0380266124887</v>
      </c>
      <c r="M79" s="444">
        <f t="shared" si="23"/>
        <v>1410.1380765278236</v>
      </c>
      <c r="N79" s="444">
        <f t="shared" si="23"/>
        <v>1406.5869074397528</v>
      </c>
      <c r="O79" s="318"/>
      <c r="P79" s="318"/>
      <c r="Q79" s="318"/>
    </row>
    <row r="80" spans="1:17" ht="13.15">
      <c r="B80" s="329" t="str">
        <f t="shared" si="18"/>
        <v>35-39</v>
      </c>
      <c r="C80" s="444">
        <f t="shared" si="21"/>
        <v>2090.3090558846147</v>
      </c>
      <c r="D80" s="444">
        <f t="shared" ref="D80:N80" si="24">D46+(0.2*D45)-(0.2*D46)</f>
        <v>2007.2233421887468</v>
      </c>
      <c r="E80" s="444">
        <f t="shared" si="24"/>
        <v>1923.9752941247109</v>
      </c>
      <c r="F80" s="444">
        <f t="shared" si="24"/>
        <v>1839.7266254041838</v>
      </c>
      <c r="G80" s="444">
        <f t="shared" si="24"/>
        <v>1756.3694375082355</v>
      </c>
      <c r="H80" s="444">
        <f t="shared" si="24"/>
        <v>1684.2621344355944</v>
      </c>
      <c r="I80" s="444">
        <f t="shared" si="24"/>
        <v>1623.1735959470043</v>
      </c>
      <c r="J80" s="444">
        <f t="shared" si="24"/>
        <v>1574.7348545785585</v>
      </c>
      <c r="K80" s="444">
        <f t="shared" si="24"/>
        <v>1533.4553628004037</v>
      </c>
      <c r="L80" s="444">
        <f t="shared" si="24"/>
        <v>1498.7316326719533</v>
      </c>
      <c r="M80" s="444">
        <f t="shared" si="24"/>
        <v>1470.7555805733234</v>
      </c>
      <c r="N80" s="444">
        <f t="shared" si="24"/>
        <v>1448.1299953599955</v>
      </c>
      <c r="O80" s="318"/>
      <c r="P80" s="318"/>
      <c r="Q80" s="318"/>
    </row>
    <row r="81" spans="1:17" ht="13.15">
      <c r="B81" s="329" t="str">
        <f t="shared" si="18"/>
        <v>40-44</v>
      </c>
      <c r="C81" s="444">
        <f t="shared" si="21"/>
        <v>1426.6713682100099</v>
      </c>
      <c r="D81" s="444">
        <f t="shared" ref="D81:N81" si="25">D47+(0.2*D46)-(0.2*D47)</f>
        <v>1515.3720990516956</v>
      </c>
      <c r="E81" s="444">
        <f t="shared" si="25"/>
        <v>1569.2752903292862</v>
      </c>
      <c r="F81" s="444">
        <f t="shared" si="25"/>
        <v>1593.0275253624709</v>
      </c>
      <c r="G81" s="444">
        <f t="shared" si="25"/>
        <v>1592.5683148796816</v>
      </c>
      <c r="H81" s="444">
        <f t="shared" si="25"/>
        <v>1580.5758782791804</v>
      </c>
      <c r="I81" s="444">
        <f t="shared" si="25"/>
        <v>1560.5579977639593</v>
      </c>
      <c r="J81" s="444">
        <f t="shared" si="25"/>
        <v>1537.3433091287434</v>
      </c>
      <c r="K81" s="444">
        <f t="shared" si="25"/>
        <v>1509.6121974641796</v>
      </c>
      <c r="L81" s="444">
        <f t="shared" si="25"/>
        <v>1479.8827398221774</v>
      </c>
      <c r="M81" s="444">
        <f t="shared" si="25"/>
        <v>1450.8707011744918</v>
      </c>
      <c r="N81" s="444">
        <f t="shared" si="25"/>
        <v>1423.4283743736678</v>
      </c>
      <c r="O81" s="318"/>
      <c r="P81" s="318"/>
      <c r="Q81" s="318"/>
    </row>
    <row r="82" spans="1:17" ht="13.15">
      <c r="B82" s="329" t="str">
        <f t="shared" si="18"/>
        <v>45-49</v>
      </c>
      <c r="C82" s="444">
        <f t="shared" si="21"/>
        <v>825.57660188916964</v>
      </c>
      <c r="D82" s="444">
        <f t="shared" ref="D82:N82" si="26">D48+(0.2*D47)-(0.2*D48)</f>
        <v>929.7800990213052</v>
      </c>
      <c r="E82" s="444">
        <f t="shared" si="26"/>
        <v>1025.8189406188644</v>
      </c>
      <c r="F82" s="444">
        <f t="shared" si="26"/>
        <v>1105.8733749498479</v>
      </c>
      <c r="G82" s="444">
        <f t="shared" si="26"/>
        <v>1167.1922368081161</v>
      </c>
      <c r="H82" s="444">
        <f t="shared" si="26"/>
        <v>1215.5055584228801</v>
      </c>
      <c r="I82" s="444">
        <f t="shared" si="26"/>
        <v>1250.783995080802</v>
      </c>
      <c r="J82" s="444">
        <f t="shared" si="26"/>
        <v>1275.5784523478987</v>
      </c>
      <c r="K82" s="444">
        <f t="shared" si="26"/>
        <v>1288.2543360776931</v>
      </c>
      <c r="L82" s="444">
        <f t="shared" si="26"/>
        <v>1291.1906093381554</v>
      </c>
      <c r="M82" s="444">
        <f t="shared" si="26"/>
        <v>1287.4181063315784</v>
      </c>
      <c r="N82" s="444">
        <f t="shared" si="26"/>
        <v>1278.6565640652498</v>
      </c>
      <c r="O82" s="318"/>
      <c r="P82" s="318"/>
      <c r="Q82" s="318"/>
    </row>
    <row r="83" spans="1:17" ht="13.15">
      <c r="B83" s="329" t="str">
        <f t="shared" si="18"/>
        <v>50-54</v>
      </c>
      <c r="C83" s="444">
        <f t="shared" si="21"/>
        <v>447.40366810974137</v>
      </c>
      <c r="D83" s="444">
        <f t="shared" ref="D83:N83" si="27">D49+(0.2*D48)-(0.2*D49)</f>
        <v>515.38668376039232</v>
      </c>
      <c r="E83" s="444">
        <f t="shared" si="27"/>
        <v>585.22439565239313</v>
      </c>
      <c r="F83" s="444">
        <f t="shared" si="27"/>
        <v>652.27753108559739</v>
      </c>
      <c r="G83" s="444">
        <f t="shared" si="27"/>
        <v>713.38606933904964</v>
      </c>
      <c r="H83" s="444">
        <f t="shared" si="27"/>
        <v>770.79301663075489</v>
      </c>
      <c r="I83" s="444">
        <f t="shared" si="27"/>
        <v>822.15317769958961</v>
      </c>
      <c r="J83" s="444">
        <f t="shared" si="27"/>
        <v>867.25330014092572</v>
      </c>
      <c r="K83" s="444">
        <f t="shared" si="27"/>
        <v>903.04792396838468</v>
      </c>
      <c r="L83" s="444">
        <f t="shared" si="27"/>
        <v>929.98158589100819</v>
      </c>
      <c r="M83" s="444">
        <f t="shared" si="27"/>
        <v>949.4298075802908</v>
      </c>
      <c r="N83" s="444">
        <f t="shared" si="27"/>
        <v>962.15840978606457</v>
      </c>
      <c r="O83" s="318"/>
      <c r="P83" s="318"/>
      <c r="Q83" s="318"/>
    </row>
    <row r="84" spans="1:17" ht="13.15">
      <c r="B84" s="329" t="str">
        <f t="shared" si="18"/>
        <v>55-59</v>
      </c>
      <c r="C84" s="444">
        <f t="shared" si="21"/>
        <v>275.3531342753206</v>
      </c>
      <c r="D84" s="444">
        <f t="shared" ref="D84:N84" si="28">D50+(0.2*D49)-(0.2*D50)</f>
        <v>274.40425748462894</v>
      </c>
      <c r="E84" s="444">
        <f t="shared" si="28"/>
        <v>287.27879600170945</v>
      </c>
      <c r="F84" s="444">
        <f t="shared" si="28"/>
        <v>307.20290297901738</v>
      </c>
      <c r="G84" s="444">
        <f t="shared" si="28"/>
        <v>330.27604689658904</v>
      </c>
      <c r="H84" s="444">
        <f t="shared" si="28"/>
        <v>356.71621103517623</v>
      </c>
      <c r="I84" s="444">
        <f t="shared" si="28"/>
        <v>383.88074660924116</v>
      </c>
      <c r="J84" s="444">
        <f t="shared" si="28"/>
        <v>410.69501149828858</v>
      </c>
      <c r="K84" s="444">
        <f t="shared" si="28"/>
        <v>434.31744144885948</v>
      </c>
      <c r="L84" s="444">
        <f t="shared" si="28"/>
        <v>454.35936983672531</v>
      </c>
      <c r="M84" s="444">
        <f t="shared" si="28"/>
        <v>471.06303647372226</v>
      </c>
      <c r="N84" s="444">
        <f t="shared" si="28"/>
        <v>484.32439215653125</v>
      </c>
      <c r="O84" s="318"/>
      <c r="P84" s="318"/>
      <c r="Q84" s="318"/>
    </row>
    <row r="85" spans="1:17" ht="13.15">
      <c r="B85" s="329" t="str">
        <f t="shared" si="18"/>
        <v>60-64</v>
      </c>
      <c r="C85" s="444">
        <f t="shared" si="21"/>
        <v>90.021374670969109</v>
      </c>
      <c r="D85" s="444">
        <f t="shared" ref="D85:N85" si="29">D51+(0.2*D50)-(0.2*D51)</f>
        <v>104.15126978478726</v>
      </c>
      <c r="E85" s="444">
        <f t="shared" si="29"/>
        <v>112.13253826293632</v>
      </c>
      <c r="F85" s="444">
        <f t="shared" si="29"/>
        <v>118.10730962161465</v>
      </c>
      <c r="G85" s="444">
        <f t="shared" si="29"/>
        <v>123.77380223767909</v>
      </c>
      <c r="H85" s="444">
        <f t="shared" si="29"/>
        <v>131.09924660677748</v>
      </c>
      <c r="I85" s="444">
        <f t="shared" si="29"/>
        <v>139.45903826748494</v>
      </c>
      <c r="J85" s="444">
        <f t="shared" si="29"/>
        <v>148.62921446959507</v>
      </c>
      <c r="K85" s="444">
        <f t="shared" si="29"/>
        <v>157.1742483777879</v>
      </c>
      <c r="L85" s="444">
        <f t="shared" si="29"/>
        <v>164.9123972652049</v>
      </c>
      <c r="M85" s="444">
        <f t="shared" si="29"/>
        <v>171.90248408577014</v>
      </c>
      <c r="N85" s="444">
        <f t="shared" si="29"/>
        <v>177.94617179062953</v>
      </c>
      <c r="O85" s="318"/>
      <c r="P85" s="318"/>
      <c r="Q85" s="318"/>
    </row>
    <row r="86" spans="1:17" ht="13.15">
      <c r="B86" s="329" t="str">
        <f t="shared" si="18"/>
        <v>65 plus</v>
      </c>
      <c r="C86" s="444">
        <f>C52+(0.2*C51)</f>
        <v>24.914848342970998</v>
      </c>
      <c r="D86" s="444">
        <f t="shared" ref="D86:N86" si="30">D52+(0.2*D51)</f>
        <v>33.224101101764873</v>
      </c>
      <c r="E86" s="444">
        <f t="shared" si="30"/>
        <v>40.354501691055667</v>
      </c>
      <c r="F86" s="444">
        <f t="shared" si="30"/>
        <v>45.605122687904682</v>
      </c>
      <c r="G86" s="444">
        <f t="shared" si="30"/>
        <v>49.326900979934649</v>
      </c>
      <c r="H86" s="444">
        <f t="shared" si="30"/>
        <v>52.667027597784006</v>
      </c>
      <c r="I86" s="444">
        <f t="shared" si="30"/>
        <v>55.849285305275544</v>
      </c>
      <c r="J86" s="444">
        <f t="shared" si="30"/>
        <v>59.139572920836834</v>
      </c>
      <c r="K86" s="444">
        <f t="shared" si="30"/>
        <v>62.176828813240689</v>
      </c>
      <c r="L86" s="444">
        <f t="shared" si="30"/>
        <v>64.981974855147001</v>
      </c>
      <c r="M86" s="444">
        <f t="shared" si="30"/>
        <v>67.634196148881415</v>
      </c>
      <c r="N86" s="444">
        <f t="shared" si="30"/>
        <v>70.075710582076027</v>
      </c>
      <c r="O86" s="318"/>
      <c r="P86" s="318"/>
      <c r="Q86" s="318"/>
    </row>
    <row r="87" spans="1:17" ht="13.15">
      <c r="B87" s="329" t="str">
        <f t="shared" si="18"/>
        <v>Total</v>
      </c>
      <c r="C87" s="444">
        <f>SUM(C77:C86)</f>
        <v>8759.8609970011585</v>
      </c>
      <c r="D87" s="444">
        <f t="shared" ref="D87:N87" si="31">SUM(D77:D86)</f>
        <v>8804.616633509544</v>
      </c>
      <c r="E87" s="444">
        <f t="shared" si="31"/>
        <v>8873.6104891700179</v>
      </c>
      <c r="F87" s="444">
        <f t="shared" si="31"/>
        <v>8916.7736306134211</v>
      </c>
      <c r="G87" s="444">
        <f t="shared" si="31"/>
        <v>8918.7974677168713</v>
      </c>
      <c r="H87" s="444">
        <f t="shared" si="31"/>
        <v>8956.0875773132557</v>
      </c>
      <c r="I87" s="444">
        <f t="shared" si="31"/>
        <v>9006.4239588202981</v>
      </c>
      <c r="J87" s="444">
        <f t="shared" si="31"/>
        <v>9077.1124024050569</v>
      </c>
      <c r="K87" s="444">
        <f t="shared" si="31"/>
        <v>9113.3127254085903</v>
      </c>
      <c r="L87" s="444">
        <f t="shared" si="31"/>
        <v>9119.5592605735492</v>
      </c>
      <c r="M87" s="444">
        <f t="shared" si="31"/>
        <v>9111.3953484146004</v>
      </c>
      <c r="N87" s="444">
        <f t="shared" si="31"/>
        <v>9088.6381471298682</v>
      </c>
      <c r="O87" s="318"/>
      <c r="P87" s="318"/>
      <c r="Q87" s="318"/>
    </row>
    <row r="88" spans="1:17">
      <c r="A88" s="300">
        <f>SUM(C88:N88)</f>
        <v>0</v>
      </c>
      <c r="C88" s="300">
        <f>SUM(C77:C86)-C87</f>
        <v>0</v>
      </c>
      <c r="D88" s="300">
        <f t="shared" ref="D88:N88" si="32">SUM(D77:D86)-D87</f>
        <v>0</v>
      </c>
      <c r="E88" s="300">
        <f t="shared" si="32"/>
        <v>0</v>
      </c>
      <c r="F88" s="300">
        <f t="shared" si="32"/>
        <v>0</v>
      </c>
      <c r="G88" s="300">
        <f t="shared" si="32"/>
        <v>0</v>
      </c>
      <c r="H88" s="300">
        <f t="shared" si="32"/>
        <v>0</v>
      </c>
      <c r="I88" s="300">
        <f t="shared" si="32"/>
        <v>0</v>
      </c>
      <c r="J88" s="300">
        <f t="shared" si="32"/>
        <v>0</v>
      </c>
      <c r="K88" s="300">
        <f t="shared" si="32"/>
        <v>0</v>
      </c>
      <c r="L88" s="300">
        <f t="shared" si="32"/>
        <v>0</v>
      </c>
      <c r="M88" s="300">
        <f t="shared" si="32"/>
        <v>0</v>
      </c>
      <c r="N88" s="300">
        <f t="shared" si="32"/>
        <v>0</v>
      </c>
    </row>
    <row r="90" spans="1:17" ht="13.15">
      <c r="B90" s="332" t="s">
        <v>47</v>
      </c>
      <c r="H90" s="316"/>
    </row>
    <row r="91" spans="1:17">
      <c r="H91" s="316"/>
    </row>
    <row r="92" spans="1:17" ht="13.15">
      <c r="B92" s="329" t="str">
        <f t="shared" ref="B92:B103" si="33">B76</f>
        <v>Age group</v>
      </c>
      <c r="C92" s="329" t="str">
        <f t="shared" ref="C92:N92" si="34">C76</f>
        <v>2018/19</v>
      </c>
      <c r="D92" s="329" t="str">
        <f t="shared" si="34"/>
        <v>2019/20</v>
      </c>
      <c r="E92" s="329" t="str">
        <f t="shared" si="34"/>
        <v>2020/21</v>
      </c>
      <c r="F92" s="329" t="str">
        <f t="shared" si="34"/>
        <v>2021/22</v>
      </c>
      <c r="G92" s="329" t="str">
        <f t="shared" si="34"/>
        <v>2022/23</v>
      </c>
      <c r="H92" s="329" t="str">
        <f t="shared" si="34"/>
        <v>2023/24</v>
      </c>
      <c r="I92" s="329" t="str">
        <f t="shared" si="34"/>
        <v>2024/25</v>
      </c>
      <c r="J92" s="329" t="str">
        <f t="shared" si="34"/>
        <v>2025/26</v>
      </c>
      <c r="K92" s="329" t="str">
        <f t="shared" si="34"/>
        <v>2026/27</v>
      </c>
      <c r="L92" s="329" t="str">
        <f t="shared" si="34"/>
        <v>2027/28</v>
      </c>
      <c r="M92" s="329" t="str">
        <f t="shared" si="34"/>
        <v>2028/29</v>
      </c>
      <c r="N92" s="329" t="str">
        <f t="shared" si="34"/>
        <v>2029/30</v>
      </c>
    </row>
    <row r="93" spans="1:17" ht="13.15">
      <c r="B93" s="329" t="str">
        <f t="shared" si="33"/>
        <v>20-24</v>
      </c>
      <c r="C93" s="444">
        <f>C59-(0.2*C59)</f>
        <v>494.15135881558172</v>
      </c>
      <c r="D93" s="444">
        <f t="shared" ref="D93:N93" si="35">D59-(0.2*D59)</f>
        <v>512.21998351104799</v>
      </c>
      <c r="E93" s="444">
        <f t="shared" si="35"/>
        <v>531.89273049430494</v>
      </c>
      <c r="F93" s="444">
        <f t="shared" si="35"/>
        <v>542.031489235442</v>
      </c>
      <c r="G93" s="444">
        <f t="shared" si="35"/>
        <v>543.81548472494308</v>
      </c>
      <c r="H93" s="444">
        <f t="shared" si="35"/>
        <v>554.26256483553038</v>
      </c>
      <c r="I93" s="444">
        <f t="shared" si="35"/>
        <v>567.07699548356902</v>
      </c>
      <c r="J93" s="444">
        <f t="shared" si="35"/>
        <v>583.22988097185214</v>
      </c>
      <c r="K93" s="444">
        <f t="shared" si="35"/>
        <v>591.03052993184451</v>
      </c>
      <c r="L93" s="444">
        <f t="shared" si="35"/>
        <v>593.00493989454549</v>
      </c>
      <c r="M93" s="444">
        <f t="shared" si="35"/>
        <v>593.21183686642019</v>
      </c>
      <c r="N93" s="444">
        <f t="shared" si="35"/>
        <v>591.65659850622831</v>
      </c>
      <c r="O93" s="318"/>
    </row>
    <row r="94" spans="1:17" ht="13.15">
      <c r="B94" s="329" t="str">
        <f t="shared" si="33"/>
        <v>25-29</v>
      </c>
      <c r="C94" s="444">
        <f t="shared" ref="C94:C101" si="36">C60+(0.2*C59)-(0.2*C60)</f>
        <v>1592.0910891784806</v>
      </c>
      <c r="D94" s="444">
        <f t="shared" ref="D94:N94" si="37">D60+(0.2*D59)-(0.2*D60)</f>
        <v>1450.7214172486579</v>
      </c>
      <c r="E94" s="444">
        <f t="shared" si="37"/>
        <v>1360.4866055589107</v>
      </c>
      <c r="F94" s="444">
        <f t="shared" si="37"/>
        <v>1291.7758248797936</v>
      </c>
      <c r="G94" s="444">
        <f t="shared" si="37"/>
        <v>1236.8017418806019</v>
      </c>
      <c r="H94" s="444">
        <f t="shared" si="37"/>
        <v>1209.3821442159567</v>
      </c>
      <c r="I94" s="444">
        <f t="shared" si="37"/>
        <v>1198.5311548915399</v>
      </c>
      <c r="J94" s="444">
        <f t="shared" si="37"/>
        <v>1202.202643167795</v>
      </c>
      <c r="K94" s="444">
        <f t="shared" si="37"/>
        <v>1203.0928815347124</v>
      </c>
      <c r="L94" s="444">
        <f t="shared" si="37"/>
        <v>1200.5683909772174</v>
      </c>
      <c r="M94" s="444">
        <f t="shared" si="37"/>
        <v>1197.5689176330857</v>
      </c>
      <c r="N94" s="444">
        <f t="shared" si="37"/>
        <v>1193.2444073546806</v>
      </c>
      <c r="O94" s="318"/>
    </row>
    <row r="95" spans="1:17" ht="13.15">
      <c r="B95" s="329" t="str">
        <f t="shared" si="33"/>
        <v>30-34</v>
      </c>
      <c r="C95" s="444">
        <f t="shared" si="36"/>
        <v>1990.5678623540111</v>
      </c>
      <c r="D95" s="444">
        <f t="shared" ref="D95:N95" si="38">D61+(0.2*D60)-(0.2*D61)</f>
        <v>1873.5491647490064</v>
      </c>
      <c r="E95" s="444">
        <f t="shared" si="38"/>
        <v>1767.4950624670632</v>
      </c>
      <c r="F95" s="444">
        <f t="shared" si="38"/>
        <v>1666.4646290940677</v>
      </c>
      <c r="G95" s="444">
        <f t="shared" si="38"/>
        <v>1575.5092278457639</v>
      </c>
      <c r="H95" s="444">
        <f t="shared" si="38"/>
        <v>1506.2661113980116</v>
      </c>
      <c r="I95" s="444">
        <f t="shared" si="38"/>
        <v>1454.9741715479486</v>
      </c>
      <c r="J95" s="444">
        <f t="shared" si="38"/>
        <v>1421.0703935950362</v>
      </c>
      <c r="K95" s="444">
        <f t="shared" si="38"/>
        <v>1394.2285352818749</v>
      </c>
      <c r="L95" s="444">
        <f t="shared" si="38"/>
        <v>1372.0776030446314</v>
      </c>
      <c r="M95" s="444">
        <f t="shared" si="38"/>
        <v>1354.5333603946028</v>
      </c>
      <c r="N95" s="444">
        <f t="shared" si="38"/>
        <v>1339.867079631995</v>
      </c>
      <c r="O95" s="318"/>
    </row>
    <row r="96" spans="1:17" ht="13.15">
      <c r="B96" s="329" t="str">
        <f t="shared" si="33"/>
        <v>35-39</v>
      </c>
      <c r="C96" s="444">
        <f t="shared" si="36"/>
        <v>1862.9314146974734</v>
      </c>
      <c r="D96" s="444">
        <f t="shared" ref="D96:N96" si="39">D62+(0.2*D61)-(0.2*D62)</f>
        <v>1818.8107583263209</v>
      </c>
      <c r="E96" s="444">
        <f t="shared" si="39"/>
        <v>1768.4285883680943</v>
      </c>
      <c r="F96" s="444">
        <f t="shared" si="39"/>
        <v>1705.5424201736366</v>
      </c>
      <c r="G96" s="444">
        <f t="shared" si="39"/>
        <v>1637.5373142473418</v>
      </c>
      <c r="H96" s="444">
        <f t="shared" si="39"/>
        <v>1575.7568929546696</v>
      </c>
      <c r="I96" s="444">
        <f t="shared" si="39"/>
        <v>1520.6088933837941</v>
      </c>
      <c r="J96" s="444">
        <f t="shared" si="39"/>
        <v>1474.4536019194429</v>
      </c>
      <c r="K96" s="444">
        <f t="shared" si="39"/>
        <v>1432.6172891191081</v>
      </c>
      <c r="L96" s="444">
        <f t="shared" si="39"/>
        <v>1395.2592747977274</v>
      </c>
      <c r="M96" s="444">
        <f t="shared" si="39"/>
        <v>1363.2262062651409</v>
      </c>
      <c r="N96" s="444">
        <f t="shared" si="39"/>
        <v>1335.6732863514594</v>
      </c>
      <c r="O96" s="318"/>
    </row>
    <row r="97" spans="1:15" ht="13.15">
      <c r="B97" s="329" t="str">
        <f t="shared" si="33"/>
        <v>40-44</v>
      </c>
      <c r="C97" s="444">
        <f t="shared" si="36"/>
        <v>1199.176526795462</v>
      </c>
      <c r="D97" s="444">
        <f t="shared" ref="D97:N97" si="40">D63+(0.2*D62)-(0.2*D63)</f>
        <v>1291.6747554281887</v>
      </c>
      <c r="E97" s="444">
        <f t="shared" si="40"/>
        <v>1354.4284871560662</v>
      </c>
      <c r="F97" s="444">
        <f t="shared" si="40"/>
        <v>1386.1291854013405</v>
      </c>
      <c r="G97" s="444">
        <f t="shared" si="40"/>
        <v>1395.0099024729536</v>
      </c>
      <c r="H97" s="444">
        <f t="shared" si="40"/>
        <v>1392.8552603997318</v>
      </c>
      <c r="I97" s="444">
        <f t="shared" si="40"/>
        <v>1382.2198203521652</v>
      </c>
      <c r="J97" s="444">
        <f t="shared" si="40"/>
        <v>1367.2829619496495</v>
      </c>
      <c r="K97" s="444">
        <f t="shared" si="40"/>
        <v>1346.4152048362655</v>
      </c>
      <c r="L97" s="444">
        <f t="shared" si="40"/>
        <v>1322.0143925246189</v>
      </c>
      <c r="M97" s="444">
        <f t="shared" si="40"/>
        <v>1296.8108389291094</v>
      </c>
      <c r="N97" s="444">
        <f t="shared" si="40"/>
        <v>1271.7802055199031</v>
      </c>
      <c r="O97" s="318"/>
    </row>
    <row r="98" spans="1:15" ht="13.15">
      <c r="B98" s="329" t="str">
        <f t="shared" si="33"/>
        <v>45-49</v>
      </c>
      <c r="C98" s="444">
        <f t="shared" si="36"/>
        <v>655.28707147167256</v>
      </c>
      <c r="D98" s="444">
        <f t="shared" ref="D98:N98" si="41">D64+(0.2*D63)-(0.2*D64)</f>
        <v>755.98824887898843</v>
      </c>
      <c r="E98" s="444">
        <f t="shared" si="41"/>
        <v>848.95328788070947</v>
      </c>
      <c r="F98" s="444">
        <f t="shared" si="41"/>
        <v>924.69370064612588</v>
      </c>
      <c r="G98" s="444">
        <f t="shared" si="41"/>
        <v>983.31608603816358</v>
      </c>
      <c r="H98" s="444">
        <f t="shared" si="41"/>
        <v>1030.7975186515002</v>
      </c>
      <c r="I98" s="444">
        <f t="shared" si="41"/>
        <v>1066.8518294191674</v>
      </c>
      <c r="J98" s="444">
        <f t="shared" si="41"/>
        <v>1093.6302446735929</v>
      </c>
      <c r="K98" s="444">
        <f t="shared" si="41"/>
        <v>1109.1248361459329</v>
      </c>
      <c r="L98" s="444">
        <f t="shared" si="41"/>
        <v>1115.343113979849</v>
      </c>
      <c r="M98" s="444">
        <f t="shared" si="41"/>
        <v>1114.9844022630352</v>
      </c>
      <c r="N98" s="444">
        <f t="shared" si="41"/>
        <v>1109.5134259381123</v>
      </c>
      <c r="O98" s="318"/>
    </row>
    <row r="99" spans="1:15" ht="13.15">
      <c r="B99" s="329" t="str">
        <f t="shared" si="33"/>
        <v>50-54</v>
      </c>
      <c r="C99" s="444">
        <f t="shared" si="36"/>
        <v>433.95264201034252</v>
      </c>
      <c r="D99" s="444">
        <f t="shared" ref="D99:N99" si="42">D65+(0.2*D64)-(0.2*D65)</f>
        <v>469.57108855403294</v>
      </c>
      <c r="E99" s="444">
        <f t="shared" si="42"/>
        <v>514.95504532253301</v>
      </c>
      <c r="F99" s="444">
        <f t="shared" si="42"/>
        <v>561.49506248860939</v>
      </c>
      <c r="G99" s="444">
        <f t="shared" si="42"/>
        <v>606.30354407235791</v>
      </c>
      <c r="H99" s="444">
        <f t="shared" si="42"/>
        <v>650.91308089220411</v>
      </c>
      <c r="I99" s="444">
        <f t="shared" si="42"/>
        <v>692.36180325113298</v>
      </c>
      <c r="J99" s="444">
        <f t="shared" si="42"/>
        <v>729.95930385068652</v>
      </c>
      <c r="K99" s="444">
        <f t="shared" si="42"/>
        <v>760.30209149616871</v>
      </c>
      <c r="L99" s="444">
        <f t="shared" si="42"/>
        <v>783.50643585473813</v>
      </c>
      <c r="M99" s="444">
        <f t="shared" si="42"/>
        <v>800.62972404970151</v>
      </c>
      <c r="N99" s="444">
        <f t="shared" si="42"/>
        <v>812.14430344933601</v>
      </c>
      <c r="O99" s="318"/>
    </row>
    <row r="100" spans="1:15" ht="13.15">
      <c r="B100" s="329" t="str">
        <f t="shared" si="33"/>
        <v>55-59</v>
      </c>
      <c r="C100" s="444">
        <f t="shared" si="36"/>
        <v>274.4457325146638</v>
      </c>
      <c r="D100" s="444">
        <f t="shared" ref="D100:N100" si="43">D66+(0.2*D65)-(0.2*D66)</f>
        <v>272.32568726941008</v>
      </c>
      <c r="E100" s="444">
        <f t="shared" si="43"/>
        <v>278.50108298364836</v>
      </c>
      <c r="F100" s="444">
        <f t="shared" si="43"/>
        <v>289.14787255902229</v>
      </c>
      <c r="G100" s="444">
        <f t="shared" si="43"/>
        <v>302.81781641567665</v>
      </c>
      <c r="H100" s="444">
        <f t="shared" si="43"/>
        <v>320.59914850318842</v>
      </c>
      <c r="I100" s="444">
        <f t="shared" si="43"/>
        <v>340.21382706140685</v>
      </c>
      <c r="J100" s="444">
        <f t="shared" si="43"/>
        <v>360.67764540621766</v>
      </c>
      <c r="K100" s="444">
        <f t="shared" si="43"/>
        <v>379.14881323851864</v>
      </c>
      <c r="L100" s="444">
        <f t="shared" si="43"/>
        <v>395.13825016060241</v>
      </c>
      <c r="M100" s="444">
        <f t="shared" si="43"/>
        <v>408.75956633580654</v>
      </c>
      <c r="N100" s="444">
        <f t="shared" si="43"/>
        <v>419.77980698449954</v>
      </c>
      <c r="O100" s="318"/>
    </row>
    <row r="101" spans="1:15" ht="13.15">
      <c r="B101" s="329" t="str">
        <f t="shared" si="33"/>
        <v>60-64</v>
      </c>
      <c r="C101" s="444">
        <f t="shared" si="36"/>
        <v>100.51259502737483</v>
      </c>
      <c r="D101" s="444">
        <f t="shared" ref="D101:N101" si="44">D67+(0.2*D66)-(0.2*D67)</f>
        <v>108.96076327067793</v>
      </c>
      <c r="E101" s="444">
        <f t="shared" si="44"/>
        <v>113.64523184431567</v>
      </c>
      <c r="F101" s="444">
        <f t="shared" si="44"/>
        <v>116.54587049112126</v>
      </c>
      <c r="G101" s="444">
        <f t="shared" si="44"/>
        <v>119.15358467922441</v>
      </c>
      <c r="H101" s="444">
        <f t="shared" si="44"/>
        <v>123.42692558820282</v>
      </c>
      <c r="I101" s="444">
        <f t="shared" si="44"/>
        <v>128.84406685473033</v>
      </c>
      <c r="J101" s="444">
        <f t="shared" si="44"/>
        <v>135.28456469636626</v>
      </c>
      <c r="K101" s="444">
        <f t="shared" si="44"/>
        <v>141.3991924174401</v>
      </c>
      <c r="L101" s="444">
        <f t="shared" si="44"/>
        <v>147.04612351093357</v>
      </c>
      <c r="M101" s="444">
        <f t="shared" si="44"/>
        <v>152.28748935877434</v>
      </c>
      <c r="N101" s="444">
        <f t="shared" si="44"/>
        <v>156.91097703884756</v>
      </c>
      <c r="O101" s="318"/>
    </row>
    <row r="102" spans="1:15" ht="13.15">
      <c r="B102" s="329" t="str">
        <f t="shared" si="33"/>
        <v>65 plus</v>
      </c>
      <c r="C102" s="444">
        <f>C68+(0.2*C67)</f>
        <v>18.32243555152969</v>
      </c>
      <c r="D102" s="444">
        <f t="shared" ref="D102:N102" si="45">D68+(0.2*D67)</f>
        <v>31.24895239254176</v>
      </c>
      <c r="E102" s="444">
        <f t="shared" si="45"/>
        <v>40.993730975409363</v>
      </c>
      <c r="F102" s="444">
        <f t="shared" si="45"/>
        <v>47.690203591423248</v>
      </c>
      <c r="G102" s="444">
        <f t="shared" si="45"/>
        <v>52.163487560918398</v>
      </c>
      <c r="H102" s="444">
        <f t="shared" si="45"/>
        <v>55.745358149047021</v>
      </c>
      <c r="I102" s="444">
        <f t="shared" si="45"/>
        <v>58.821511821692539</v>
      </c>
      <c r="J102" s="444">
        <f t="shared" si="45"/>
        <v>61.784227244405059</v>
      </c>
      <c r="K102" s="444">
        <f t="shared" si="45"/>
        <v>64.388005470306183</v>
      </c>
      <c r="L102" s="444">
        <f t="shared" si="45"/>
        <v>66.71986665289657</v>
      </c>
      <c r="M102" s="444">
        <f t="shared" si="45"/>
        <v>68.906819739128025</v>
      </c>
      <c r="N102" s="444">
        <f t="shared" si="45"/>
        <v>70.927661754350027</v>
      </c>
      <c r="O102" s="318"/>
    </row>
    <row r="103" spans="1:15" ht="13.15">
      <c r="B103" s="329" t="str">
        <f t="shared" si="33"/>
        <v>Total</v>
      </c>
      <c r="C103" s="444">
        <f>SUM(C93:C102)</f>
        <v>8621.4387284165914</v>
      </c>
      <c r="D103" s="444">
        <f t="shared" ref="D103:N103" si="46">SUM(D93:D102)</f>
        <v>8585.0708196288724</v>
      </c>
      <c r="E103" s="444">
        <f t="shared" si="46"/>
        <v>8579.7798530510554</v>
      </c>
      <c r="F103" s="444">
        <f t="shared" si="46"/>
        <v>8531.5162585605831</v>
      </c>
      <c r="G103" s="444">
        <f t="shared" si="46"/>
        <v>8452.4281899379439</v>
      </c>
      <c r="H103" s="444">
        <f t="shared" si="46"/>
        <v>8420.005005588042</v>
      </c>
      <c r="I103" s="444">
        <f t="shared" si="46"/>
        <v>8410.5040740671466</v>
      </c>
      <c r="J103" s="444">
        <f t="shared" si="46"/>
        <v>8429.5754674750442</v>
      </c>
      <c r="K103" s="444">
        <f t="shared" si="46"/>
        <v>8421.7473794721736</v>
      </c>
      <c r="L103" s="444">
        <f t="shared" si="46"/>
        <v>8390.6783913977597</v>
      </c>
      <c r="M103" s="444">
        <f t="shared" si="46"/>
        <v>8350.9191618348032</v>
      </c>
      <c r="N103" s="444">
        <f t="shared" si="46"/>
        <v>8301.4977525294089</v>
      </c>
      <c r="O103" s="318"/>
    </row>
    <row r="104" spans="1:15">
      <c r="A104" s="300">
        <f>SUM(C104:N104)</f>
        <v>0</v>
      </c>
      <c r="C104" s="300">
        <f>SUM(C93:C102)-C103</f>
        <v>0</v>
      </c>
      <c r="D104" s="300">
        <f t="shared" ref="D104:N104" si="47">SUM(D93:D102)-D103</f>
        <v>0</v>
      </c>
      <c r="E104" s="300">
        <f t="shared" si="47"/>
        <v>0</v>
      </c>
      <c r="F104" s="300">
        <f t="shared" si="47"/>
        <v>0</v>
      </c>
      <c r="G104" s="300">
        <f t="shared" si="47"/>
        <v>0</v>
      </c>
      <c r="H104" s="300">
        <f t="shared" si="47"/>
        <v>0</v>
      </c>
      <c r="I104" s="300">
        <f t="shared" si="47"/>
        <v>0</v>
      </c>
      <c r="J104" s="300">
        <f t="shared" si="47"/>
        <v>0</v>
      </c>
      <c r="K104" s="300">
        <f t="shared" si="47"/>
        <v>0</v>
      </c>
      <c r="L104" s="300">
        <f t="shared" si="47"/>
        <v>0</v>
      </c>
      <c r="M104" s="300">
        <f t="shared" si="47"/>
        <v>0</v>
      </c>
      <c r="N104" s="300">
        <f t="shared" si="47"/>
        <v>0</v>
      </c>
    </row>
    <row r="106" spans="1:15" ht="15">
      <c r="B106" s="331" t="s">
        <v>163</v>
      </c>
      <c r="H106" s="316"/>
    </row>
    <row r="107" spans="1:15">
      <c r="H107" s="316"/>
    </row>
    <row r="108" spans="1:15" ht="13.15">
      <c r="B108" s="332" t="s">
        <v>46</v>
      </c>
      <c r="H108" s="316"/>
    </row>
    <row r="109" spans="1:15">
      <c r="H109" s="316"/>
    </row>
    <row r="110" spans="1:15" ht="13.15">
      <c r="B110" s="329" t="str">
        <f t="shared" ref="B110:B121" si="48">B76</f>
        <v>Age group</v>
      </c>
      <c r="C110" s="329" t="str">
        <f t="shared" ref="C110:N110" si="49">C76</f>
        <v>2018/19</v>
      </c>
      <c r="D110" s="329" t="str">
        <f t="shared" si="49"/>
        <v>2019/20</v>
      </c>
      <c r="E110" s="329" t="str">
        <f t="shared" si="49"/>
        <v>2020/21</v>
      </c>
      <c r="F110" s="329" t="str">
        <f t="shared" si="49"/>
        <v>2021/22</v>
      </c>
      <c r="G110" s="329" t="str">
        <f t="shared" si="49"/>
        <v>2022/23</v>
      </c>
      <c r="H110" s="329" t="str">
        <f t="shared" si="49"/>
        <v>2023/24</v>
      </c>
      <c r="I110" s="329" t="str">
        <f t="shared" si="49"/>
        <v>2024/25</v>
      </c>
      <c r="J110" s="329" t="str">
        <f t="shared" si="49"/>
        <v>2025/26</v>
      </c>
      <c r="K110" s="329" t="str">
        <f t="shared" si="49"/>
        <v>2026/27</v>
      </c>
      <c r="L110" s="329" t="str">
        <f t="shared" si="49"/>
        <v>2027/28</v>
      </c>
      <c r="M110" s="329" t="str">
        <f t="shared" si="49"/>
        <v>2028/29</v>
      </c>
      <c r="N110" s="329" t="str">
        <f t="shared" si="49"/>
        <v>2029/30</v>
      </c>
    </row>
    <row r="111" spans="1:15" ht="13.15">
      <c r="B111" s="329" t="str">
        <f t="shared" si="48"/>
        <v>20-24</v>
      </c>
      <c r="C111" s="444">
        <f>C77*Group_3_rates!E74</f>
        <v>31.536956653900106</v>
      </c>
      <c r="D111" s="444">
        <f>D77*Group_3_rates!F74</f>
        <v>40.062274269373169</v>
      </c>
      <c r="E111" s="444">
        <f>E77*Group_3_rates!G74</f>
        <v>47.02946100644597</v>
      </c>
      <c r="F111" s="444">
        <f>F77*Group_3_rates!H74</f>
        <v>51.941490684257118</v>
      </c>
      <c r="G111" s="444">
        <f>G77*Group_3_rates!I74</f>
        <v>54.812842793912267</v>
      </c>
      <c r="H111" s="444">
        <f>H77*Group_3_rates!J74</f>
        <v>57.86379037236874</v>
      </c>
      <c r="I111" s="444">
        <f>I77*Group_3_rates!K74</f>
        <v>60.638040433096222</v>
      </c>
      <c r="J111" s="444">
        <f>J77*Group_3_rates!L74</f>
        <v>63.39687692248922</v>
      </c>
      <c r="K111" s="444">
        <f>K77*Group_3_rates!M74</f>
        <v>64.980589636688819</v>
      </c>
      <c r="L111" s="444">
        <f>L77*Group_3_rates!N74</f>
        <v>65.72988581288574</v>
      </c>
      <c r="M111" s="444">
        <f>M77*Group_3_rates!O74</f>
        <v>66.136527275070975</v>
      </c>
      <c r="N111" s="444">
        <f>N77*Group_3_rates!P74</f>
        <v>66.241895658778191</v>
      </c>
    </row>
    <row r="112" spans="1:15" ht="13.15">
      <c r="B112" s="329" t="str">
        <f t="shared" si="48"/>
        <v>25-29</v>
      </c>
      <c r="C112" s="444">
        <f>C78*Group_3_rates!E75</f>
        <v>125.74344256874704</v>
      </c>
      <c r="D112" s="444">
        <f>D78*Group_3_rates!F75</f>
        <v>115.70833317051333</v>
      </c>
      <c r="E112" s="444">
        <f>E78*Group_3_rates!G75</f>
        <v>111.2476098061705</v>
      </c>
      <c r="F112" s="444">
        <f>F78*Group_3_rates!H75</f>
        <v>109.20026848983984</v>
      </c>
      <c r="G112" s="444">
        <f>G78*Group_3_rates!I75</f>
        <v>107.638021230124</v>
      </c>
      <c r="H112" s="444">
        <f>H78*Group_3_rates!J75</f>
        <v>108.11319618417524</v>
      </c>
      <c r="I112" s="444">
        <f>I78*Group_3_rates!K75</f>
        <v>109.62575408542148</v>
      </c>
      <c r="J112" s="444">
        <f>J78*Group_3_rates!L75</f>
        <v>112.05457118520557</v>
      </c>
      <c r="K112" s="444">
        <f>K78*Group_3_rates!M75</f>
        <v>113.80572972044618</v>
      </c>
      <c r="L112" s="444">
        <f>L78*Group_3_rates!N75</f>
        <v>114.88550851928518</v>
      </c>
      <c r="M112" s="444">
        <f>M78*Group_3_rates!O75</f>
        <v>115.63813848335953</v>
      </c>
      <c r="N112" s="444">
        <f>N78*Group_3_rates!P75</f>
        <v>116.03461133346511</v>
      </c>
    </row>
    <row r="113" spans="1:19" ht="13.15">
      <c r="B113" s="329" t="str">
        <f t="shared" si="48"/>
        <v>30-34</v>
      </c>
      <c r="C113" s="444">
        <f>C79*Group_3_rates!E76</f>
        <v>135.8456975264875</v>
      </c>
      <c r="D113" s="444">
        <f>D79*Group_3_rates!F76</f>
        <v>125.5260654779609</v>
      </c>
      <c r="E113" s="444">
        <f>E79*Group_3_rates!G76</f>
        <v>117.61393546196305</v>
      </c>
      <c r="F113" s="444">
        <f>F79*Group_3_rates!H76</f>
        <v>111.36420511244276</v>
      </c>
      <c r="G113" s="444">
        <f>G79*Group_3_rates!I76</f>
        <v>105.91228782023639</v>
      </c>
      <c r="H113" s="444">
        <f>H79*Group_3_rates!J76</f>
        <v>102.14395795311418</v>
      </c>
      <c r="I113" s="444">
        <f>I79*Group_3_rates!K76</f>
        <v>99.694581385308439</v>
      </c>
      <c r="J113" s="444">
        <f>J79*Group_3_rates!L76</f>
        <v>98.452550676407313</v>
      </c>
      <c r="K113" s="444">
        <f>K79*Group_3_rates!M76</f>
        <v>97.65340037502439</v>
      </c>
      <c r="L113" s="444">
        <f>L79*Group_3_rates!N76</f>
        <v>97.098015988565081</v>
      </c>
      <c r="M113" s="444">
        <f>M79*Group_3_rates!O76</f>
        <v>96.761787970154188</v>
      </c>
      <c r="N113" s="444">
        <f>N79*Group_3_rates!P76</f>
        <v>96.518111498987508</v>
      </c>
    </row>
    <row r="114" spans="1:19" ht="13.15">
      <c r="B114" s="329" t="str">
        <f t="shared" si="48"/>
        <v>35-39</v>
      </c>
      <c r="C114" s="444">
        <f>C80*Group_3_rates!E77</f>
        <v>143.23866278330931</v>
      </c>
      <c r="D114" s="444">
        <f>D80*Group_3_rates!F77</f>
        <v>136.70603652610458</v>
      </c>
      <c r="E114" s="444">
        <f>E80*Group_3_rates!G77</f>
        <v>130.96722839398171</v>
      </c>
      <c r="F114" s="444">
        <f>F80*Group_3_rates!H77</f>
        <v>125.52952261813172</v>
      </c>
      <c r="G114" s="444">
        <f>G80*Group_3_rates!I77</f>
        <v>119.84183627447759</v>
      </c>
      <c r="H114" s="444">
        <f>H80*Group_3_rates!J77</f>
        <v>114.92175999412208</v>
      </c>
      <c r="I114" s="444">
        <f>I80*Group_3_rates!K77</f>
        <v>110.7535238181482</v>
      </c>
      <c r="J114" s="444">
        <f>J80*Group_3_rates!L77</f>
        <v>107.4484175071123</v>
      </c>
      <c r="K114" s="444">
        <f>K80*Group_3_rates!M77</f>
        <v>104.63180615557933</v>
      </c>
      <c r="L114" s="444">
        <f>L80*Group_3_rates!N77</f>
        <v>102.26251214941819</v>
      </c>
      <c r="M114" s="444">
        <f>M80*Group_3_rates!O77</f>
        <v>100.35363046222216</v>
      </c>
      <c r="N114" s="444">
        <f>N80*Group_3_rates!P77</f>
        <v>98.809825599279037</v>
      </c>
    </row>
    <row r="115" spans="1:19" ht="13.15">
      <c r="B115" s="329" t="str">
        <f t="shared" si="48"/>
        <v>40-44</v>
      </c>
      <c r="C115" s="444">
        <f>C81*Group_3_rates!E78</f>
        <v>102.75421146389905</v>
      </c>
      <c r="D115" s="444">
        <f>D81*Group_3_rates!F78</f>
        <v>108.4768859866696</v>
      </c>
      <c r="E115" s="444">
        <f>E81*Group_3_rates!G78</f>
        <v>112.27633088362693</v>
      </c>
      <c r="F115" s="444">
        <f>F81*Group_3_rates!H78</f>
        <v>114.24620766219273</v>
      </c>
      <c r="G115" s="444">
        <f>G81*Group_3_rates!I78</f>
        <v>114.21327473709123</v>
      </c>
      <c r="H115" s="444">
        <f>H81*Group_3_rates!J78</f>
        <v>113.35322029332083</v>
      </c>
      <c r="I115" s="444">
        <f>I81*Group_3_rates!K78</f>
        <v>111.91760986105379</v>
      </c>
      <c r="J115" s="444">
        <f>J81*Group_3_rates!L78</f>
        <v>110.2527358419884</v>
      </c>
      <c r="K115" s="444">
        <f>K81*Group_3_rates!M78</f>
        <v>108.26396019844618</v>
      </c>
      <c r="L115" s="444">
        <f>L81*Group_3_rates!N78</f>
        <v>106.13187036485732</v>
      </c>
      <c r="M115" s="444">
        <f>M81*Group_3_rates!O78</f>
        <v>104.05123124263444</v>
      </c>
      <c r="N115" s="444">
        <f>N81*Group_3_rates!P78</f>
        <v>102.08316621142455</v>
      </c>
    </row>
    <row r="116" spans="1:19" ht="13.15">
      <c r="B116" s="329" t="str">
        <f t="shared" si="48"/>
        <v>45-49</v>
      </c>
      <c r="C116" s="444">
        <f>C82*Group_3_rates!E79</f>
        <v>64.651378593437116</v>
      </c>
      <c r="D116" s="444">
        <f>D82*Group_3_rates!F79</f>
        <v>72.367388035529316</v>
      </c>
      <c r="E116" s="444">
        <f>E82*Group_3_rates!G79</f>
        <v>79.80029882838042</v>
      </c>
      <c r="F116" s="444">
        <f>F82*Group_3_rates!H79</f>
        <v>86.232036713112734</v>
      </c>
      <c r="G116" s="444">
        <f>G82*Group_3_rates!I79</f>
        <v>91.013461482660404</v>
      </c>
      <c r="H116" s="444">
        <f>H82*Group_3_rates!J79</f>
        <v>94.780760901914164</v>
      </c>
      <c r="I116" s="444">
        <f>I82*Group_3_rates!K79</f>
        <v>97.53164677544838</v>
      </c>
      <c r="J116" s="444">
        <f>J82*Group_3_rates!L79</f>
        <v>99.46502956390276</v>
      </c>
      <c r="K116" s="444">
        <f>K82*Group_3_rates!M79</f>
        <v>100.45344948242041</v>
      </c>
      <c r="L116" s="444">
        <f>L82*Group_3_rates!N79</f>
        <v>100.68240953275836</v>
      </c>
      <c r="M116" s="444">
        <f>M82*Group_3_rates!O79</f>
        <v>100.38824328811192</v>
      </c>
      <c r="N116" s="444">
        <f>N82*Group_3_rates!P79</f>
        <v>99.705049668039649</v>
      </c>
    </row>
    <row r="117" spans="1:19" ht="13.15">
      <c r="B117" s="329" t="str">
        <f t="shared" si="48"/>
        <v>50-54</v>
      </c>
      <c r="C117" s="444">
        <f>C83*Group_3_rates!E80</f>
        <v>34.809169700078598</v>
      </c>
      <c r="D117" s="444">
        <f>D83*Group_3_rates!F80</f>
        <v>39.853783256927528</v>
      </c>
      <c r="E117" s="444">
        <f>E83*Group_3_rates!G80</f>
        <v>45.230348667892883</v>
      </c>
      <c r="F117" s="444">
        <f>F83*Group_3_rates!H80</f>
        <v>50.532335410350974</v>
      </c>
      <c r="G117" s="444">
        <f>G83*Group_3_rates!I80</f>
        <v>55.266450881598878</v>
      </c>
      <c r="H117" s="444">
        <f>H83*Group_3_rates!J80</f>
        <v>59.713801859028315</v>
      </c>
      <c r="I117" s="444">
        <f>I83*Group_3_rates!K80</f>
        <v>63.692704645301696</v>
      </c>
      <c r="J117" s="444">
        <f>J83*Group_3_rates!L80</f>
        <v>67.186638447467914</v>
      </c>
      <c r="K117" s="444">
        <f>K83*Group_3_rates!M80</f>
        <v>69.959669635781424</v>
      </c>
      <c r="L117" s="444">
        <f>L83*Group_3_rates!N80</f>
        <v>72.046236738342571</v>
      </c>
      <c r="M117" s="444">
        <f>M83*Group_3_rates!O80</f>
        <v>73.55290225217999</v>
      </c>
      <c r="N117" s="444">
        <f>N83*Group_3_rates!P80</f>
        <v>74.538994774632201</v>
      </c>
    </row>
    <row r="118" spans="1:19" ht="13.15">
      <c r="B118" s="329" t="str">
        <f t="shared" si="48"/>
        <v>55-59</v>
      </c>
      <c r="C118" s="444">
        <f>C84*Group_3_rates!E81</f>
        <v>14.294363997681835</v>
      </c>
      <c r="D118" s="444">
        <f>D84*Group_3_rates!F81</f>
        <v>14.158195191388865</v>
      </c>
      <c r="E118" s="444">
        <f>E84*Group_3_rates!G81</f>
        <v>14.814662927990184</v>
      </c>
      <c r="F118" s="444">
        <f>F84*Group_3_rates!H81</f>
        <v>15.879724210872945</v>
      </c>
      <c r="G118" s="444">
        <f>G84*Group_3_rates!I81</f>
        <v>17.072405525195826</v>
      </c>
      <c r="H118" s="444">
        <f>H84*Group_3_rates!J81</f>
        <v>18.439132566312541</v>
      </c>
      <c r="I118" s="444">
        <f>I84*Group_3_rates!K81</f>
        <v>19.843303324627481</v>
      </c>
      <c r="J118" s="444">
        <f>J84*Group_3_rates!L81</f>
        <v>21.229368128137654</v>
      </c>
      <c r="K118" s="444">
        <f>K84*Group_3_rates!M81</f>
        <v>22.45044276372257</v>
      </c>
      <c r="L118" s="444">
        <f>L84*Group_3_rates!N81</f>
        <v>23.486436539715996</v>
      </c>
      <c r="M118" s="444">
        <f>M84*Group_3_rates!O81</f>
        <v>24.349871152259318</v>
      </c>
      <c r="N118" s="444">
        <f>N84*Group_3_rates!P81</f>
        <v>25.035368160468522</v>
      </c>
    </row>
    <row r="119" spans="1:19" ht="13.15">
      <c r="B119" s="329" t="str">
        <f t="shared" si="48"/>
        <v>60-64</v>
      </c>
      <c r="C119" s="444">
        <f>C85*Group_3_rates!E82</f>
        <v>4.540324435098384</v>
      </c>
      <c r="D119" s="444">
        <f>D85*Group_3_rates!F82</f>
        <v>5.2209321959833819</v>
      </c>
      <c r="E119" s="444">
        <f>E85*Group_3_rates!G82</f>
        <v>5.6180589196946782</v>
      </c>
      <c r="F119" s="444">
        <f>F85*Group_3_rates!H82</f>
        <v>5.9314496874840792</v>
      </c>
      <c r="G119" s="444">
        <f>G85*Group_3_rates!I82</f>
        <v>6.2160257731164226</v>
      </c>
      <c r="H119" s="444">
        <f>H85*Group_3_rates!J82</f>
        <v>6.5839158288037032</v>
      </c>
      <c r="I119" s="444">
        <f>I85*Group_3_rates!K82</f>
        <v>7.0037516864842733</v>
      </c>
      <c r="J119" s="444">
        <f>J85*Group_3_rates!L82</f>
        <v>7.4642857460817646</v>
      </c>
      <c r="K119" s="444">
        <f>K85*Group_3_rates!M82</f>
        <v>7.8934246272117399</v>
      </c>
      <c r="L119" s="444">
        <f>L85*Group_3_rates!N82</f>
        <v>8.2820410553314012</v>
      </c>
      <c r="M119" s="444">
        <f>M85*Group_3_rates!O82</f>
        <v>8.6330891692894607</v>
      </c>
      <c r="N119" s="444">
        <f>N85*Group_3_rates!P82</f>
        <v>8.9366083135582333</v>
      </c>
    </row>
    <row r="120" spans="1:19" ht="13.15">
      <c r="B120" s="329" t="str">
        <f t="shared" si="48"/>
        <v>65 plus</v>
      </c>
      <c r="C120" s="444">
        <f>C86*Group_3_rates!E83</f>
        <v>2.0401266628355823</v>
      </c>
      <c r="D120" s="444">
        <f>D86*Group_3_rates!F83</f>
        <v>2.703923254900416</v>
      </c>
      <c r="E120" s="444">
        <f>E86*Group_3_rates!G83</f>
        <v>3.2824964318442542</v>
      </c>
      <c r="F120" s="444">
        <f>F86*Group_3_rates!H83</f>
        <v>3.7183934369640128</v>
      </c>
      <c r="G120" s="444">
        <f>G86*Group_3_rates!I83</f>
        <v>4.0218469781292407</v>
      </c>
      <c r="H120" s="444">
        <f>H86*Group_3_rates!J83</f>
        <v>4.2941827194325715</v>
      </c>
      <c r="I120" s="444">
        <f>I86*Group_3_rates!K83</f>
        <v>4.5536466891984713</v>
      </c>
      <c r="J120" s="444">
        <f>J86*Group_3_rates!L83</f>
        <v>4.8219188295708051</v>
      </c>
      <c r="K120" s="444">
        <f>K86*Group_3_rates!M83</f>
        <v>5.0695601407011903</v>
      </c>
      <c r="L120" s="444">
        <f>L86*Group_3_rates!N83</f>
        <v>5.2982764781909788</v>
      </c>
      <c r="M120" s="444">
        <f>M86*Group_3_rates!O83</f>
        <v>5.5145241642127472</v>
      </c>
      <c r="N120" s="444">
        <f>N86*Group_3_rates!P83</f>
        <v>5.7135919598806133</v>
      </c>
    </row>
    <row r="121" spans="1:19" ht="13.15">
      <c r="B121" s="329" t="str">
        <f t="shared" si="48"/>
        <v>Total</v>
      </c>
      <c r="C121" s="444">
        <f>SUM(C111:C120)</f>
        <v>659.45433438547457</v>
      </c>
      <c r="D121" s="444">
        <f t="shared" ref="D121:N121" si="50">SUM(D111:D120)</f>
        <v>660.78381736535096</v>
      </c>
      <c r="E121" s="444">
        <f t="shared" si="50"/>
        <v>667.88043132799066</v>
      </c>
      <c r="F121" s="444">
        <f t="shared" si="50"/>
        <v>674.57563402564892</v>
      </c>
      <c r="G121" s="444">
        <f t="shared" si="50"/>
        <v>676.00845349654219</v>
      </c>
      <c r="H121" s="444">
        <f t="shared" si="50"/>
        <v>680.20771867259236</v>
      </c>
      <c r="I121" s="444">
        <f t="shared" si="50"/>
        <v>685.25456270408847</v>
      </c>
      <c r="J121" s="444">
        <f t="shared" si="50"/>
        <v>691.77239284836367</v>
      </c>
      <c r="K121" s="444">
        <f t="shared" si="50"/>
        <v>695.1620327360223</v>
      </c>
      <c r="L121" s="444">
        <f t="shared" si="50"/>
        <v>695.90319317935075</v>
      </c>
      <c r="M121" s="444">
        <f t="shared" si="50"/>
        <v>695.37994545949471</v>
      </c>
      <c r="N121" s="444">
        <f t="shared" si="50"/>
        <v>693.61722317851377</v>
      </c>
    </row>
    <row r="122" spans="1:19">
      <c r="A122" s="300">
        <f>SUM(C122:N122)</f>
        <v>0</v>
      </c>
      <c r="C122" s="300">
        <f>SUM(C111:C120)-C121</f>
        <v>0</v>
      </c>
      <c r="D122" s="300">
        <f t="shared" ref="D122:N122" si="51">SUM(D111:D120)-D121</f>
        <v>0</v>
      </c>
      <c r="E122" s="300">
        <f t="shared" si="51"/>
        <v>0</v>
      </c>
      <c r="F122" s="300">
        <f t="shared" si="51"/>
        <v>0</v>
      </c>
      <c r="G122" s="300">
        <f t="shared" si="51"/>
        <v>0</v>
      </c>
      <c r="H122" s="300">
        <f t="shared" si="51"/>
        <v>0</v>
      </c>
      <c r="I122" s="300">
        <f t="shared" si="51"/>
        <v>0</v>
      </c>
      <c r="J122" s="300">
        <f t="shared" si="51"/>
        <v>0</v>
      </c>
      <c r="K122" s="300">
        <f t="shared" si="51"/>
        <v>0</v>
      </c>
      <c r="L122" s="300">
        <f t="shared" si="51"/>
        <v>0</v>
      </c>
      <c r="M122" s="300">
        <f t="shared" si="51"/>
        <v>0</v>
      </c>
      <c r="N122" s="300">
        <f t="shared" si="51"/>
        <v>0</v>
      </c>
    </row>
    <row r="124" spans="1:19" ht="13.15">
      <c r="B124" s="332" t="s">
        <v>47</v>
      </c>
      <c r="C124" s="320"/>
      <c r="D124" s="320"/>
      <c r="E124" s="320"/>
      <c r="F124" s="320"/>
      <c r="G124" s="320"/>
      <c r="H124" s="330"/>
      <c r="I124" s="320"/>
      <c r="J124" s="320"/>
      <c r="K124" s="320"/>
      <c r="L124" s="320"/>
    </row>
    <row r="125" spans="1:19">
      <c r="C125" s="320"/>
      <c r="D125" s="320"/>
      <c r="E125" s="320"/>
      <c r="F125" s="320"/>
      <c r="G125" s="320"/>
      <c r="H125" s="330"/>
      <c r="I125" s="320"/>
      <c r="J125" s="320"/>
      <c r="K125" s="320"/>
      <c r="L125" s="320"/>
    </row>
    <row r="126" spans="1:19" ht="13.15">
      <c r="B126" s="329" t="str">
        <f t="shared" ref="B126:B137" si="52">B110</f>
        <v>Age group</v>
      </c>
      <c r="C126" s="329" t="str">
        <f t="shared" ref="C126:N126" si="53">C110</f>
        <v>2018/19</v>
      </c>
      <c r="D126" s="329" t="str">
        <f t="shared" si="53"/>
        <v>2019/20</v>
      </c>
      <c r="E126" s="329" t="str">
        <f t="shared" si="53"/>
        <v>2020/21</v>
      </c>
      <c r="F126" s="329" t="str">
        <f t="shared" si="53"/>
        <v>2021/22</v>
      </c>
      <c r="G126" s="329" t="str">
        <f t="shared" si="53"/>
        <v>2022/23</v>
      </c>
      <c r="H126" s="329" t="str">
        <f t="shared" si="53"/>
        <v>2023/24</v>
      </c>
      <c r="I126" s="329" t="str">
        <f t="shared" si="53"/>
        <v>2024/25</v>
      </c>
      <c r="J126" s="329" t="str">
        <f t="shared" si="53"/>
        <v>2025/26</v>
      </c>
      <c r="K126" s="329" t="str">
        <f t="shared" si="53"/>
        <v>2026/27</v>
      </c>
      <c r="L126" s="329" t="str">
        <f t="shared" si="53"/>
        <v>2027/28</v>
      </c>
      <c r="M126" s="329" t="str">
        <f t="shared" si="53"/>
        <v>2028/29</v>
      </c>
      <c r="N126" s="329" t="str">
        <f t="shared" si="53"/>
        <v>2029/30</v>
      </c>
    </row>
    <row r="127" spans="1:19" ht="13.15">
      <c r="B127" s="329" t="str">
        <f t="shared" si="52"/>
        <v>20-24</v>
      </c>
      <c r="C127" s="444">
        <f>C93*Group_3_rates!E89</f>
        <v>57.243057648001766</v>
      </c>
      <c r="D127" s="444">
        <f>D93*Group_3_rates!F89</f>
        <v>59.323501046564253</v>
      </c>
      <c r="E127" s="444">
        <f>E93*Group_3_rates!G89</f>
        <v>63.953104366241064</v>
      </c>
      <c r="F127" s="444">
        <f>F93*Group_3_rates!H89</f>
        <v>65.568446659885097</v>
      </c>
      <c r="G127" s="444">
        <f>G93*Group_3_rates!I89</f>
        <v>65.784252965271193</v>
      </c>
      <c r="H127" s="444">
        <f>H93*Group_3_rates!J89</f>
        <v>67.048014994943699</v>
      </c>
      <c r="I127" s="444">
        <f>I93*Group_3_rates!K89</f>
        <v>68.598150603500102</v>
      </c>
      <c r="J127" s="444">
        <f>J93*Group_3_rates!L89</f>
        <v>70.552132303042427</v>
      </c>
      <c r="K127" s="444">
        <f>K93*Group_3_rates!M89</f>
        <v>71.495760939760942</v>
      </c>
      <c r="L127" s="444">
        <f>L93*Group_3_rates!N89</f>
        <v>71.734601296631553</v>
      </c>
      <c r="M127" s="444">
        <f>M93*Group_3_rates!O89</f>
        <v>71.759629202452288</v>
      </c>
      <c r="N127" s="444">
        <f>N93*Group_3_rates!P89</f>
        <v>71.571495181664147</v>
      </c>
      <c r="O127" s="318"/>
      <c r="P127" s="318"/>
      <c r="Q127" s="318"/>
      <c r="R127" s="318"/>
      <c r="S127" s="318"/>
    </row>
    <row r="128" spans="1:19" ht="13.15">
      <c r="B128" s="329" t="str">
        <f t="shared" si="52"/>
        <v>25-29</v>
      </c>
      <c r="C128" s="444">
        <f>C94*Group_3_rates!E90</f>
        <v>150.93009324076115</v>
      </c>
      <c r="D128" s="444">
        <f>D94*Group_3_rates!F90</f>
        <v>137.49894861607874</v>
      </c>
      <c r="E128" s="444">
        <f>E94*Group_3_rates!G90</f>
        <v>133.86805243651906</v>
      </c>
      <c r="F128" s="444">
        <f>F94*Group_3_rates!H90</f>
        <v>127.88000049286705</v>
      </c>
      <c r="G128" s="444">
        <f>G94*Group_3_rates!I90</f>
        <v>122.43781336904026</v>
      </c>
      <c r="H128" s="444">
        <f>H94*Group_3_rates!J90</f>
        <v>119.72339644364585</v>
      </c>
      <c r="I128" s="444">
        <f>I94*Group_3_rates!K90</f>
        <v>118.64919727268394</v>
      </c>
      <c r="J128" s="444">
        <f>J94*Group_3_rates!L90</f>
        <v>119.01265810972255</v>
      </c>
      <c r="K128" s="444">
        <f>K94*Group_3_rates!M90</f>
        <v>119.10078770667546</v>
      </c>
      <c r="L128" s="444">
        <f>L94*Group_3_rates!N90</f>
        <v>118.85087448836087</v>
      </c>
      <c r="M128" s="444">
        <f>M94*Group_3_rates!O90</f>
        <v>118.55394010908371</v>
      </c>
      <c r="N128" s="444">
        <f>N94*Group_3_rates!P90</f>
        <v>118.1258330289831</v>
      </c>
      <c r="O128" s="318"/>
      <c r="P128" s="318"/>
      <c r="Q128" s="318"/>
      <c r="R128" s="318"/>
      <c r="S128" s="318"/>
    </row>
    <row r="129" spans="1:19" ht="13.15">
      <c r="B129" s="329" t="str">
        <f t="shared" si="52"/>
        <v>30-34</v>
      </c>
      <c r="C129" s="444">
        <f>C95*Group_3_rates!E91</f>
        <v>165.3656749774924</v>
      </c>
      <c r="D129" s="444">
        <f>D95*Group_3_rates!F91</f>
        <v>155.61121722487013</v>
      </c>
      <c r="E129" s="444">
        <f>E95*Group_3_rates!G91</f>
        <v>152.40574390531316</v>
      </c>
      <c r="F129" s="444">
        <f>F95*Group_3_rates!H91</f>
        <v>144.56795172109756</v>
      </c>
      <c r="G129" s="444">
        <f>G95*Group_3_rates!I91</f>
        <v>136.67745358098034</v>
      </c>
      <c r="H129" s="444">
        <f>H95*Group_3_rates!J91</f>
        <v>130.67052409632703</v>
      </c>
      <c r="I129" s="444">
        <f>I95*Group_3_rates!K91</f>
        <v>126.22088228907403</v>
      </c>
      <c r="J129" s="444">
        <f>J95*Group_3_rates!L91</f>
        <v>123.27968590921208</v>
      </c>
      <c r="K129" s="444">
        <f>K95*Group_3_rates!M91</f>
        <v>120.95112014851473</v>
      </c>
      <c r="L129" s="444">
        <f>L95*Group_3_rates!N91</f>
        <v>119.02949826327138</v>
      </c>
      <c r="M129" s="444">
        <f>M95*Group_3_rates!O91</f>
        <v>117.50751262965407</v>
      </c>
      <c r="N129" s="444">
        <f>N95*Group_3_rates!P91</f>
        <v>116.23519389441073</v>
      </c>
      <c r="O129" s="318"/>
      <c r="P129" s="318"/>
      <c r="Q129" s="318"/>
      <c r="R129" s="318"/>
      <c r="S129" s="318"/>
    </row>
    <row r="130" spans="1:19" ht="13.15">
      <c r="B130" s="329" t="str">
        <f t="shared" si="52"/>
        <v>35-39</v>
      </c>
      <c r="C130" s="444">
        <f>C96*Group_3_rates!E92</f>
        <v>147.80806700530749</v>
      </c>
      <c r="D130" s="444">
        <f>D96*Group_3_rates!F92</f>
        <v>144.27670374804242</v>
      </c>
      <c r="E130" s="444">
        <f>E96*Group_3_rates!G92</f>
        <v>145.63425695466987</v>
      </c>
      <c r="F130" s="444">
        <f>F96*Group_3_rates!H92</f>
        <v>141.30949512488618</v>
      </c>
      <c r="G130" s="444">
        <f>G96*Group_3_rates!I92</f>
        <v>135.67506054812509</v>
      </c>
      <c r="H130" s="444">
        <f>H96*Group_3_rates!J92</f>
        <v>130.5563604570529</v>
      </c>
      <c r="I130" s="444">
        <f>I96*Group_3_rates!K92</f>
        <v>125.98717713781626</v>
      </c>
      <c r="J130" s="444">
        <f>J96*Group_3_rates!L92</f>
        <v>122.16306765978555</v>
      </c>
      <c r="K130" s="444">
        <f>K96*Group_3_rates!M92</f>
        <v>118.69679899957818</v>
      </c>
      <c r="L130" s="444">
        <f>L96*Group_3_rates!N92</f>
        <v>115.60157129947493</v>
      </c>
      <c r="M130" s="444">
        <f>M96*Group_3_rates!O92</f>
        <v>112.94753192285255</v>
      </c>
      <c r="N130" s="444">
        <f>N96*Group_3_rates!P92</f>
        <v>110.66468679618464</v>
      </c>
      <c r="O130" s="318"/>
      <c r="P130" s="318"/>
      <c r="Q130" s="318"/>
      <c r="R130" s="318"/>
      <c r="S130" s="318"/>
    </row>
    <row r="131" spans="1:19" ht="13.15">
      <c r="B131" s="329" t="str">
        <f t="shared" si="52"/>
        <v>40-44</v>
      </c>
      <c r="C131" s="444">
        <f>C97*Group_3_rates!E93</f>
        <v>95.946339998567453</v>
      </c>
      <c r="D131" s="444">
        <f>D97*Group_3_rates!F93</f>
        <v>103.32511363021855</v>
      </c>
      <c r="E131" s="444">
        <f>E97*Group_3_rates!G93</f>
        <v>112.4802102370728</v>
      </c>
      <c r="F131" s="444">
        <f>F97*Group_3_rates!H93</f>
        <v>115.81279677876364</v>
      </c>
      <c r="G131" s="444">
        <f>G97*Group_3_rates!I93</f>
        <v>116.5547916031253</v>
      </c>
      <c r="H131" s="444">
        <f>H97*Group_3_rates!J93</f>
        <v>116.3747686101856</v>
      </c>
      <c r="I131" s="444">
        <f>I97*Group_3_rates!K93</f>
        <v>115.48616452489976</v>
      </c>
      <c r="J131" s="444">
        <f>J97*Group_3_rates!L93</f>
        <v>114.23817165027974</v>
      </c>
      <c r="K131" s="444">
        <f>K97*Group_3_rates!M93</f>
        <v>112.49464490020905</v>
      </c>
      <c r="L131" s="444">
        <f>L97*Group_3_rates!N93</f>
        <v>110.45592704674486</v>
      </c>
      <c r="M131" s="444">
        <f>M97*Group_3_rates!O93</f>
        <v>108.350139172569</v>
      </c>
      <c r="N131" s="444">
        <f>N97*Group_3_rates!P93</f>
        <v>106.25879899245093</v>
      </c>
      <c r="O131" s="318"/>
      <c r="P131" s="318"/>
      <c r="Q131" s="318"/>
      <c r="R131" s="318"/>
      <c r="S131" s="318"/>
    </row>
    <row r="132" spans="1:19" ht="13.15">
      <c r="B132" s="329" t="str">
        <f t="shared" si="52"/>
        <v>45-49</v>
      </c>
      <c r="C132" s="444">
        <f>C98*Group_3_rates!E94</f>
        <v>55.407435305952603</v>
      </c>
      <c r="D132" s="444">
        <f>D98*Group_3_rates!F94</f>
        <v>63.908543406864403</v>
      </c>
      <c r="E132" s="444">
        <f>E98*Group_3_rates!G94</f>
        <v>74.506641810308011</v>
      </c>
      <c r="F132" s="444">
        <f>F98*Group_3_rates!H94</f>
        <v>81.64731275882697</v>
      </c>
      <c r="G132" s="444">
        <f>G98*Group_3_rates!I94</f>
        <v>86.823470259875961</v>
      </c>
      <c r="H132" s="444">
        <f>H98*Group_3_rates!J94</f>
        <v>91.015919474258425</v>
      </c>
      <c r="I132" s="444">
        <f>I98*Group_3_rates!K94</f>
        <v>94.199392645422833</v>
      </c>
      <c r="J132" s="444">
        <f>J98*Group_3_rates!L94</f>
        <v>96.563835751216772</v>
      </c>
      <c r="K132" s="444">
        <f>K98*Group_3_rates!M94</f>
        <v>97.931955546050915</v>
      </c>
      <c r="L132" s="444">
        <f>L98*Group_3_rates!N94</f>
        <v>98.481008356481297</v>
      </c>
      <c r="M132" s="444">
        <f>M98*Group_3_rates!O94</f>
        <v>98.449335330361961</v>
      </c>
      <c r="N132" s="444">
        <f>N98*Group_3_rates!P94</f>
        <v>97.966266704734906</v>
      </c>
      <c r="O132" s="318"/>
      <c r="P132" s="318"/>
      <c r="Q132" s="318"/>
      <c r="R132" s="318"/>
      <c r="S132" s="318"/>
    </row>
    <row r="133" spans="1:19" ht="13.15">
      <c r="B133" s="329" t="str">
        <f t="shared" si="52"/>
        <v>50-54</v>
      </c>
      <c r="C133" s="444">
        <f>C99*Group_3_rates!E95</f>
        <v>39.252750380079107</v>
      </c>
      <c r="D133" s="444">
        <f>D99*Group_3_rates!F95</f>
        <v>42.465528290721345</v>
      </c>
      <c r="E133" s="444">
        <f>E99*Group_3_rates!G95</f>
        <v>48.347254781322725</v>
      </c>
      <c r="F133" s="444">
        <f>F99*Group_3_rates!H95</f>
        <v>53.037280241281699</v>
      </c>
      <c r="G133" s="444">
        <f>G99*Group_3_rates!I95</f>
        <v>57.26976624821215</v>
      </c>
      <c r="H133" s="444">
        <f>H99*Group_3_rates!J95</f>
        <v>61.483460479576749</v>
      </c>
      <c r="I133" s="444">
        <f>I99*Group_3_rates!K95</f>
        <v>65.398592864980742</v>
      </c>
      <c r="J133" s="444">
        <f>J99*Group_3_rates!L95</f>
        <v>68.949949428709616</v>
      </c>
      <c r="K133" s="444">
        <f>K99*Group_3_rates!M95</f>
        <v>71.816045747566889</v>
      </c>
      <c r="L133" s="444">
        <f>L99*Group_3_rates!N95</f>
        <v>74.007864334726079</v>
      </c>
      <c r="M133" s="444">
        <f>M99*Group_3_rates!O95</f>
        <v>75.6252830714526</v>
      </c>
      <c r="N133" s="444">
        <f>N99*Group_3_rates!P95</f>
        <v>76.712918591829578</v>
      </c>
      <c r="O133" s="318"/>
      <c r="P133" s="318"/>
      <c r="Q133" s="318"/>
      <c r="R133" s="318"/>
      <c r="S133" s="318"/>
    </row>
    <row r="134" spans="1:19" ht="13.15">
      <c r="B134" s="329" t="str">
        <f t="shared" si="52"/>
        <v>55-59</v>
      </c>
      <c r="C134" s="444">
        <f>C100*Group_3_rates!E96</f>
        <v>14.878932829207745</v>
      </c>
      <c r="D134" s="444">
        <f>D100*Group_3_rates!F96</f>
        <v>14.760848926433217</v>
      </c>
      <c r="E134" s="444">
        <f>E100*Group_3_rates!G96</f>
        <v>15.671729805918035</v>
      </c>
      <c r="F134" s="444">
        <f>F100*Group_3_rates!H96</f>
        <v>16.369780281668</v>
      </c>
      <c r="G134" s="444">
        <f>G100*Group_3_rates!I96</f>
        <v>17.143688716185331</v>
      </c>
      <c r="H134" s="444">
        <f>H100*Group_3_rates!J96</f>
        <v>18.150358752564465</v>
      </c>
      <c r="I134" s="444">
        <f>I100*Group_3_rates!K96</f>
        <v>19.26082162905697</v>
      </c>
      <c r="J134" s="444">
        <f>J100*Group_3_rates!L96</f>
        <v>20.419357595667414</v>
      </c>
      <c r="K134" s="444">
        <f>K100*Group_3_rates!M96</f>
        <v>21.465081903733555</v>
      </c>
      <c r="L134" s="444">
        <f>L100*Group_3_rates!N96</f>
        <v>22.370305818838354</v>
      </c>
      <c r="M134" s="444">
        <f>M100*Group_3_rates!O96</f>
        <v>23.141461252083698</v>
      </c>
      <c r="N134" s="444">
        <f>N100*Group_3_rates!P96</f>
        <v>23.765359731687372</v>
      </c>
      <c r="O134" s="318"/>
      <c r="P134" s="318"/>
      <c r="Q134" s="318"/>
      <c r="R134" s="318"/>
      <c r="S134" s="318"/>
    </row>
    <row r="135" spans="1:19" ht="13.15">
      <c r="B135" s="329" t="str">
        <f t="shared" si="52"/>
        <v>60-64</v>
      </c>
      <c r="C135" s="444">
        <f>C101*Group_3_rates!E97</f>
        <v>5.2132312574620716</v>
      </c>
      <c r="D135" s="444">
        <f>D101*Group_3_rates!F97</f>
        <v>5.6502032111173479</v>
      </c>
      <c r="E135" s="444">
        <f>E101*Group_3_rates!G97</f>
        <v>6.1180422226809714</v>
      </c>
      <c r="F135" s="444">
        <f>F101*Group_3_rates!H97</f>
        <v>6.3123481342522094</v>
      </c>
      <c r="G135" s="444">
        <f>G101*Group_3_rates!I97</f>
        <v>6.4535869419471581</v>
      </c>
      <c r="H135" s="444">
        <f>H101*Group_3_rates!J97</f>
        <v>6.6850392911393035</v>
      </c>
      <c r="I135" s="444">
        <f>I101*Group_3_rates!K97</f>
        <v>6.9784420639930236</v>
      </c>
      <c r="J135" s="444">
        <f>J101*Group_3_rates!L97</f>
        <v>7.3272717939782064</v>
      </c>
      <c r="K135" s="444">
        <f>K101*Group_3_rates!M97</f>
        <v>7.658451772506127</v>
      </c>
      <c r="L135" s="444">
        <f>L101*Group_3_rates!N97</f>
        <v>7.9643004036249776</v>
      </c>
      <c r="M135" s="444">
        <f>M101*Group_3_rates!O97</f>
        <v>8.2481828422830805</v>
      </c>
      <c r="N135" s="444">
        <f>N101*Group_3_rates!P97</f>
        <v>8.4985998129407552</v>
      </c>
      <c r="O135" s="318"/>
      <c r="P135" s="318"/>
      <c r="Q135" s="318"/>
      <c r="R135" s="318"/>
      <c r="S135" s="318"/>
    </row>
    <row r="136" spans="1:19" ht="13.15">
      <c r="B136" s="329" t="str">
        <f t="shared" si="52"/>
        <v>65 plus</v>
      </c>
      <c r="C136" s="444">
        <f>C102*Group_3_rates!E98</f>
        <v>1.2867034982711625</v>
      </c>
      <c r="D136" s="444">
        <f>D102*Group_3_rates!F98</f>
        <v>2.1940078006293868</v>
      </c>
      <c r="E136" s="444">
        <f>E102*Group_3_rates!G98</f>
        <v>2.9880473260040485</v>
      </c>
      <c r="F136" s="444">
        <f>F102*Group_3_rates!H98</f>
        <v>3.4972928771660308</v>
      </c>
      <c r="G136" s="444">
        <f>G102*Group_3_rates!I98</f>
        <v>3.8253347596894662</v>
      </c>
      <c r="H136" s="444">
        <f>H102*Group_3_rates!J98</f>
        <v>4.0880061167277821</v>
      </c>
      <c r="I136" s="444">
        <f>I102*Group_3_rates!K98</f>
        <v>4.3135914470102916</v>
      </c>
      <c r="J136" s="444">
        <f>J102*Group_3_rates!L98</f>
        <v>4.5308579454654554</v>
      </c>
      <c r="K136" s="444">
        <f>K102*Group_3_rates!M98</f>
        <v>4.7218022979194618</v>
      </c>
      <c r="L136" s="444">
        <f>L102*Group_3_rates!N98</f>
        <v>4.8928060028791105</v>
      </c>
      <c r="M136" s="444">
        <f>M102*Group_3_rates!O98</f>
        <v>5.0531830798297532</v>
      </c>
      <c r="N136" s="444">
        <f>N102*Group_3_rates!P98</f>
        <v>5.2013786389484151</v>
      </c>
      <c r="O136" s="318"/>
      <c r="P136" s="318"/>
      <c r="Q136" s="318"/>
      <c r="R136" s="318"/>
      <c r="S136" s="318"/>
    </row>
    <row r="137" spans="1:19" ht="13.15">
      <c r="B137" s="329" t="str">
        <f t="shared" si="52"/>
        <v>Total</v>
      </c>
      <c r="C137" s="444">
        <f>SUM(C127:C136)</f>
        <v>733.33228614110294</v>
      </c>
      <c r="D137" s="444">
        <f t="shared" ref="D137:N137" si="54">SUM(D127:D136)</f>
        <v>729.01461590153986</v>
      </c>
      <c r="E137" s="444">
        <f t="shared" si="54"/>
        <v>755.97308384604969</v>
      </c>
      <c r="F137" s="444">
        <f t="shared" si="54"/>
        <v>756.00270507069445</v>
      </c>
      <c r="G137" s="444">
        <f t="shared" si="54"/>
        <v>748.64521899245221</v>
      </c>
      <c r="H137" s="444">
        <f t="shared" si="54"/>
        <v>745.7958487164218</v>
      </c>
      <c r="I137" s="444">
        <f t="shared" si="54"/>
        <v>745.09241247843795</v>
      </c>
      <c r="J137" s="444">
        <f t="shared" si="54"/>
        <v>747.03698814707968</v>
      </c>
      <c r="K137" s="444">
        <f t="shared" si="54"/>
        <v>746.3324499625154</v>
      </c>
      <c r="L137" s="444">
        <f t="shared" si="54"/>
        <v>743.38875731103326</v>
      </c>
      <c r="M137" s="444">
        <f t="shared" si="54"/>
        <v>739.63619861262259</v>
      </c>
      <c r="N137" s="444">
        <f t="shared" si="54"/>
        <v>735.00053137383452</v>
      </c>
      <c r="O137" s="318"/>
      <c r="P137" s="318"/>
      <c r="Q137" s="318"/>
      <c r="R137" s="318"/>
      <c r="S137" s="318"/>
    </row>
    <row r="138" spans="1:19">
      <c r="A138" s="300">
        <f>SUM(C138:N138)</f>
        <v>0</v>
      </c>
      <c r="C138" s="300">
        <f>SUM(C127:C136)-C137</f>
        <v>0</v>
      </c>
      <c r="D138" s="300">
        <f t="shared" ref="D138:N138" si="55">SUM(D127:D136)-D137</f>
        <v>0</v>
      </c>
      <c r="E138" s="300">
        <f t="shared" si="55"/>
        <v>0</v>
      </c>
      <c r="F138" s="300">
        <f t="shared" si="55"/>
        <v>0</v>
      </c>
      <c r="G138" s="300">
        <f t="shared" si="55"/>
        <v>0</v>
      </c>
      <c r="H138" s="300">
        <f t="shared" si="55"/>
        <v>0</v>
      </c>
      <c r="I138" s="300">
        <f t="shared" si="55"/>
        <v>0</v>
      </c>
      <c r="J138" s="300">
        <f t="shared" si="55"/>
        <v>0</v>
      </c>
      <c r="K138" s="300">
        <f t="shared" si="55"/>
        <v>0</v>
      </c>
      <c r="L138" s="300">
        <f t="shared" si="55"/>
        <v>0</v>
      </c>
      <c r="M138" s="300">
        <f t="shared" si="55"/>
        <v>0</v>
      </c>
      <c r="N138" s="300">
        <f t="shared" si="55"/>
        <v>0</v>
      </c>
    </row>
    <row r="140" spans="1:19" ht="15">
      <c r="B140" s="331" t="s">
        <v>164</v>
      </c>
      <c r="H140" s="316"/>
    </row>
    <row r="141" spans="1:19">
      <c r="H141" s="316"/>
    </row>
    <row r="142" spans="1:19" ht="13.15">
      <c r="B142" s="332" t="s">
        <v>46</v>
      </c>
      <c r="H142" s="316"/>
    </row>
    <row r="143" spans="1:19">
      <c r="H143" s="316"/>
    </row>
    <row r="144" spans="1:19" ht="13.15">
      <c r="B144" s="329" t="str">
        <f t="shared" ref="B144:B155" si="56">B110</f>
        <v>Age group</v>
      </c>
      <c r="C144" s="329" t="str">
        <f t="shared" ref="C144:N144" si="57">C110</f>
        <v>2018/19</v>
      </c>
      <c r="D144" s="329" t="str">
        <f t="shared" si="57"/>
        <v>2019/20</v>
      </c>
      <c r="E144" s="329" t="str">
        <f t="shared" si="57"/>
        <v>2020/21</v>
      </c>
      <c r="F144" s="329" t="str">
        <f t="shared" si="57"/>
        <v>2021/22</v>
      </c>
      <c r="G144" s="329" t="str">
        <f t="shared" si="57"/>
        <v>2022/23</v>
      </c>
      <c r="H144" s="329" t="str">
        <f t="shared" si="57"/>
        <v>2023/24</v>
      </c>
      <c r="I144" s="329" t="str">
        <f t="shared" si="57"/>
        <v>2024/25</v>
      </c>
      <c r="J144" s="329" t="str">
        <f t="shared" si="57"/>
        <v>2025/26</v>
      </c>
      <c r="K144" s="329" t="str">
        <f t="shared" si="57"/>
        <v>2026/27</v>
      </c>
      <c r="L144" s="329" t="str">
        <f t="shared" si="57"/>
        <v>2027/28</v>
      </c>
      <c r="M144" s="329" t="str">
        <f t="shared" si="57"/>
        <v>2028/29</v>
      </c>
      <c r="N144" s="329" t="str">
        <f t="shared" si="57"/>
        <v>2029/30</v>
      </c>
    </row>
    <row r="145" spans="1:14" ht="13.15">
      <c r="B145" s="329" t="str">
        <f t="shared" si="56"/>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row>
    <row r="146" spans="1:14" ht="13.15">
      <c r="B146" s="329" t="str">
        <f t="shared" si="56"/>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row>
    <row r="147" spans="1:14" ht="13.15">
      <c r="B147" s="329" t="str">
        <f t="shared" si="56"/>
        <v>30-34</v>
      </c>
      <c r="C147" s="444">
        <f>C79*Calc_SEC_retirement_rates!$G126</f>
        <v>0.594467191247668</v>
      </c>
      <c r="D147" s="444">
        <f>D79*Calc_SEC_retirement_rates!$G126</f>
        <v>0.55267991444285436</v>
      </c>
      <c r="E147" s="444">
        <f>E79*Calc_SEC_retirement_rates!$G126</f>
        <v>0.51811646627139363</v>
      </c>
      <c r="F147" s="444">
        <f>F79*Calc_SEC_retirement_rates!$G126</f>
        <v>0.48942347542381143</v>
      </c>
      <c r="G147" s="444">
        <f>G79*Calc_SEC_retirement_rates!$G126</f>
        <v>0.46546338603799237</v>
      </c>
      <c r="H147" s="444">
        <f>H79*Calc_SEC_retirement_rates!$G126</f>
        <v>0.4489023276777398</v>
      </c>
      <c r="I147" s="444">
        <f>I79*Calc_SEC_retirement_rates!$G126</f>
        <v>0.43813780606842428</v>
      </c>
      <c r="J147" s="444">
        <f>J79*Calc_SEC_retirement_rates!$G126</f>
        <v>0.43267932876398235</v>
      </c>
      <c r="K147" s="444">
        <f>K79*Calc_SEC_retirement_rates!$G126</f>
        <v>0.42916722254013862</v>
      </c>
      <c r="L147" s="444">
        <f>L79*Calc_SEC_retirement_rates!$G126</f>
        <v>0.42672641890541074</v>
      </c>
      <c r="M147" s="444">
        <f>M79*Calc_SEC_retirement_rates!$G126</f>
        <v>0.4252487638084308</v>
      </c>
      <c r="N147" s="444">
        <f>N79*Calc_SEC_retirement_rates!$G126</f>
        <v>0.42417785430679161</v>
      </c>
    </row>
    <row r="148" spans="1:14" ht="13.15">
      <c r="B148" s="329" t="str">
        <f t="shared" si="56"/>
        <v>35-39</v>
      </c>
      <c r="C148" s="444">
        <f>C80*Calc_SEC_retirement_rates!$G127</f>
        <v>0.86493177714651837</v>
      </c>
      <c r="D148" s="444">
        <f>D80*Calc_SEC_retirement_rates!$G127</f>
        <v>0.83055242362453807</v>
      </c>
      <c r="E148" s="444">
        <f>E80*Calc_SEC_retirement_rates!$G127</f>
        <v>0.79610589910066409</v>
      </c>
      <c r="F148" s="444">
        <f>F80*Calc_SEC_retirement_rates!$G127</f>
        <v>0.76124533599228894</v>
      </c>
      <c r="G148" s="444">
        <f>G80*Calc_SEC_retirement_rates!$G127</f>
        <v>0.7267536513957894</v>
      </c>
      <c r="H148" s="444">
        <f>H80*Calc_SEC_retirement_rates!$G127</f>
        <v>0.69691696403308356</v>
      </c>
      <c r="I148" s="444">
        <f>I80*Calc_SEC_retirement_rates!$G127</f>
        <v>0.67163964056291414</v>
      </c>
      <c r="J148" s="444">
        <f>J80*Calc_SEC_retirement_rates!$G127</f>
        <v>0.65159657251199388</v>
      </c>
      <c r="K148" s="444">
        <f>K80*Calc_SEC_retirement_rates!$G127</f>
        <v>0.63451587141524879</v>
      </c>
      <c r="L148" s="444">
        <f>L80*Calc_SEC_retirement_rates!$G127</f>
        <v>0.62014782496555931</v>
      </c>
      <c r="M148" s="444">
        <f>M80*Calc_SEC_retirement_rates!$G127</f>
        <v>0.60857184466202885</v>
      </c>
      <c r="N148" s="444">
        <f>N80*Calc_SEC_retirement_rates!$G127</f>
        <v>0.59920979000678465</v>
      </c>
    </row>
    <row r="149" spans="1:14" ht="13.15">
      <c r="B149" s="329" t="str">
        <f t="shared" si="56"/>
        <v>40-44</v>
      </c>
      <c r="C149" s="444">
        <f>C81*Calc_SEC_retirement_rates!$G128</f>
        <v>0.80965691896050607</v>
      </c>
      <c r="D149" s="444">
        <f>D81*Calc_SEC_retirement_rates!$G128</f>
        <v>0.85999588422125195</v>
      </c>
      <c r="E149" s="444">
        <f>E81*Calc_SEC_retirement_rates!$G128</f>
        <v>0.89058673558648971</v>
      </c>
      <c r="F149" s="444">
        <f>F81*Calc_SEC_retirement_rates!$G128</f>
        <v>0.90406647721719391</v>
      </c>
      <c r="G149" s="444">
        <f>G81*Calc_SEC_retirement_rates!$G128</f>
        <v>0.90380586853538081</v>
      </c>
      <c r="H149" s="444">
        <f>H81*Calc_SEC_retirement_rates!$G128</f>
        <v>0.89699998493446897</v>
      </c>
      <c r="I149" s="444">
        <f>I81*Calc_SEC_retirement_rates!$G128</f>
        <v>0.88563954424488778</v>
      </c>
      <c r="J149" s="444">
        <f>J81*Calc_SEC_retirement_rates!$G128</f>
        <v>0.87246486807640278</v>
      </c>
      <c r="K149" s="444">
        <f>K81*Calc_SEC_retirement_rates!$G128</f>
        <v>0.85672705562008988</v>
      </c>
      <c r="L149" s="444">
        <f>L81*Calc_SEC_retirement_rates!$G128</f>
        <v>0.83985515252232812</v>
      </c>
      <c r="M149" s="444">
        <f>M81*Calc_SEC_retirement_rates!$G128</f>
        <v>0.82339039522246027</v>
      </c>
      <c r="N149" s="444">
        <f>N81*Calc_SEC_retirement_rates!$G128</f>
        <v>0.80781647241041166</v>
      </c>
    </row>
    <row r="150" spans="1:14" ht="13.15">
      <c r="B150" s="329" t="str">
        <f t="shared" si="56"/>
        <v>45-49</v>
      </c>
      <c r="C150" s="444">
        <f>C82*Calc_SEC_retirement_rates!$G129</f>
        <v>1.1697521843987151</v>
      </c>
      <c r="D150" s="444">
        <f>D82*Calc_SEC_retirement_rates!$G129</f>
        <v>1.317397197730457</v>
      </c>
      <c r="E150" s="444">
        <f>E82*Calc_SEC_retirement_rates!$G129</f>
        <v>1.4534737828575008</v>
      </c>
      <c r="F150" s="444">
        <f>F82*Calc_SEC_retirement_rates!$G129</f>
        <v>1.5669022027220971</v>
      </c>
      <c r="G150" s="444">
        <f>G82*Calc_SEC_retirement_rates!$G129</f>
        <v>1.6537843556796994</v>
      </c>
      <c r="H150" s="444">
        <f>H82*Calc_SEC_retirement_rates!$G129</f>
        <v>1.7222390737096256</v>
      </c>
      <c r="I150" s="444">
        <f>I82*Calc_SEC_retirement_rates!$G129</f>
        <v>1.7722247785471228</v>
      </c>
      <c r="J150" s="444">
        <f>J82*Calc_SEC_retirement_rates!$G129</f>
        <v>1.8073558257240878</v>
      </c>
      <c r="K150" s="444">
        <f>K82*Calc_SEC_retirement_rates!$G129</f>
        <v>1.825316173253537</v>
      </c>
      <c r="L150" s="444">
        <f>L82*Calc_SEC_retirement_rates!$G129</f>
        <v>1.8294765528628398</v>
      </c>
      <c r="M150" s="444">
        <f>M82*Calc_SEC_retirement_rates!$G129</f>
        <v>1.8241313267233199</v>
      </c>
      <c r="N150" s="444">
        <f>N82*Calc_SEC_retirement_rates!$G129</f>
        <v>1.8117171749882934</v>
      </c>
    </row>
    <row r="151" spans="1:14" ht="13.15">
      <c r="B151" s="329" t="str">
        <f t="shared" si="56"/>
        <v>50-54</v>
      </c>
      <c r="C151" s="444">
        <f>C83*Calc_SEC_retirement_rates!$G130</f>
        <v>13.069808461622882</v>
      </c>
      <c r="D151" s="444">
        <f>D83*Calc_SEC_retirement_rates!$G130</f>
        <v>15.055766683537989</v>
      </c>
      <c r="E151" s="444">
        <f>E83*Calc_SEC_retirement_rates!$G130</f>
        <v>17.095905338821805</v>
      </c>
      <c r="F151" s="444">
        <f>F83*Calc_SEC_retirement_rates!$G130</f>
        <v>19.054699375012579</v>
      </c>
      <c r="G151" s="444">
        <f>G83*Calc_SEC_retirement_rates!$G130</f>
        <v>20.83983648333524</v>
      </c>
      <c r="H151" s="444">
        <f>H83*Calc_SEC_retirement_rates!$G130</f>
        <v>22.516840627353638</v>
      </c>
      <c r="I151" s="444">
        <f>I83*Calc_SEC_retirement_rates!$G130</f>
        <v>24.01720263950218</v>
      </c>
      <c r="J151" s="444">
        <f>J83*Calc_SEC_retirement_rates!$G130</f>
        <v>25.334692870179992</v>
      </c>
      <c r="K151" s="444">
        <f>K83*Calc_SEC_retirement_rates!$G130</f>
        <v>26.380345623447049</v>
      </c>
      <c r="L151" s="444">
        <f>L83*Calc_SEC_retirement_rates!$G130</f>
        <v>27.167146956538602</v>
      </c>
      <c r="M151" s="444">
        <f>M83*Calc_SEC_retirement_rates!$G130</f>
        <v>27.735279384848859</v>
      </c>
      <c r="N151" s="444">
        <f>N83*Calc_SEC_retirement_rates!$G130</f>
        <v>28.107114496341168</v>
      </c>
    </row>
    <row r="152" spans="1:14" ht="13.15">
      <c r="B152" s="329" t="str">
        <f t="shared" si="56"/>
        <v>55-59</v>
      </c>
      <c r="C152" s="444">
        <f>C84*Calc_SEC_retirement_rates!$G131</f>
        <v>52.987336547858419</v>
      </c>
      <c r="D152" s="444">
        <f>D84*Calc_SEC_retirement_rates!$G131</f>
        <v>52.804740282945168</v>
      </c>
      <c r="E152" s="444">
        <f>E84*Calc_SEC_retirement_rates!$G131</f>
        <v>55.282240701083879</v>
      </c>
      <c r="F152" s="444">
        <f>F84*Calc_SEC_retirement_rates!$G131</f>
        <v>59.116318582930496</v>
      </c>
      <c r="G152" s="444">
        <f>G84*Calc_SEC_retirement_rates!$G131</f>
        <v>63.556378599661969</v>
      </c>
      <c r="H152" s="444">
        <f>H84*Calc_SEC_retirement_rates!$G131</f>
        <v>68.644368170868773</v>
      </c>
      <c r="I152" s="444">
        <f>I84*Calc_SEC_retirement_rates!$G131</f>
        <v>73.87175151777501</v>
      </c>
      <c r="J152" s="444">
        <f>J84*Calc_SEC_retirement_rates!$G131</f>
        <v>79.031730835601593</v>
      </c>
      <c r="K152" s="444">
        <f>K84*Calc_SEC_retirement_rates!$G131</f>
        <v>83.577492223658169</v>
      </c>
      <c r="L152" s="444">
        <f>L84*Calc_SEC_retirement_rates!$G131</f>
        <v>87.434242964305568</v>
      </c>
      <c r="M152" s="444">
        <f>M84*Calc_SEC_retirement_rates!$G131</f>
        <v>90.648598261212456</v>
      </c>
      <c r="N152" s="444">
        <f>N84*Calc_SEC_retirement_rates!$G131</f>
        <v>93.200535498081734</v>
      </c>
    </row>
    <row r="153" spans="1:14" ht="13.15">
      <c r="B153" s="329" t="str">
        <f t="shared" si="56"/>
        <v>60-64</v>
      </c>
      <c r="C153" s="444">
        <f>C85*Calc_SEC_retirement_rates!$G132</f>
        <v>26.225503569717084</v>
      </c>
      <c r="D153" s="444">
        <f>D85*Calc_SEC_retirement_rates!$G132</f>
        <v>30.341899437938238</v>
      </c>
      <c r="E153" s="444">
        <f>E85*Calc_SEC_retirement_rates!$G132</f>
        <v>32.667044835124329</v>
      </c>
      <c r="F153" s="444">
        <f>F85*Calc_SEC_retirement_rates!$G132</f>
        <v>34.407646866230543</v>
      </c>
      <c r="G153" s="444">
        <f>G85*Calc_SEC_retirement_rates!$G132</f>
        <v>36.058439501574483</v>
      </c>
      <c r="H153" s="444">
        <f>H85*Calc_SEC_retirement_rates!$G132</f>
        <v>38.192526746450874</v>
      </c>
      <c r="I153" s="444">
        <f>I85*Calc_SEC_retirement_rates!$G132</f>
        <v>40.627945521617356</v>
      </c>
      <c r="J153" s="444">
        <f>J85*Calc_SEC_retirement_rates!$G132</f>
        <v>43.299449812708012</v>
      </c>
      <c r="K153" s="444">
        <f>K85*Calc_SEC_retirement_rates!$G132</f>
        <v>45.788834340346575</v>
      </c>
      <c r="L153" s="444">
        <f>L85*Calc_SEC_retirement_rates!$G132</f>
        <v>48.043152850941389</v>
      </c>
      <c r="M153" s="444">
        <f>M85*Calc_SEC_retirement_rates!$G132</f>
        <v>50.079541958921588</v>
      </c>
      <c r="N153" s="444">
        <f>N85*Calc_SEC_retirement_rates!$G132</f>
        <v>51.840221064937943</v>
      </c>
    </row>
    <row r="154" spans="1:14" ht="13.15">
      <c r="B154" s="329" t="str">
        <f t="shared" si="56"/>
        <v>65 plus</v>
      </c>
      <c r="C154" s="444">
        <f>C86*Calc_SEC_retirement_rates!$G133</f>
        <v>7.9587565003671843</v>
      </c>
      <c r="D154" s="444">
        <f>D86*Calc_SEC_retirement_rates!$G133</f>
        <v>10.613049976165192</v>
      </c>
      <c r="E154" s="444">
        <f>E86*Calc_SEC_retirement_rates!$G133</f>
        <v>12.890772933136359</v>
      </c>
      <c r="F154" s="444">
        <f>F86*Calc_SEC_retirement_rates!$G133</f>
        <v>14.568022315287463</v>
      </c>
      <c r="G154" s="444">
        <f>G86*Calc_SEC_retirement_rates!$G133</f>
        <v>15.756900801195469</v>
      </c>
      <c r="H154" s="444">
        <f>H86*Calc_SEC_retirement_rates!$G133</f>
        <v>16.823865129692283</v>
      </c>
      <c r="I154" s="444">
        <f>I86*Calc_SEC_retirement_rates!$G133</f>
        <v>17.840400083736547</v>
      </c>
      <c r="J154" s="444">
        <f>J86*Calc_SEC_retirement_rates!$G133</f>
        <v>18.891443926667016</v>
      </c>
      <c r="K154" s="444">
        <f>K86*Calc_SEC_retirement_rates!$G133</f>
        <v>19.86165974914331</v>
      </c>
      <c r="L154" s="444">
        <f>L86*Calc_SEC_retirement_rates!$G133</f>
        <v>20.757730798349581</v>
      </c>
      <c r="M154" s="444">
        <f>M86*Calc_SEC_retirement_rates!$G133</f>
        <v>21.60495182780755</v>
      </c>
      <c r="N154" s="444">
        <f>N86*Calc_SEC_retirement_rates!$G133</f>
        <v>22.384865018465597</v>
      </c>
    </row>
    <row r="155" spans="1:14" ht="13.15">
      <c r="B155" s="329" t="str">
        <f t="shared" si="56"/>
        <v>Total</v>
      </c>
      <c r="C155" s="444">
        <f>SUM(C145:C154)</f>
        <v>103.68021315131899</v>
      </c>
      <c r="D155" s="444">
        <f t="shared" ref="D155:N155" si="58">SUM(D145:D154)</f>
        <v>112.37608180060568</v>
      </c>
      <c r="E155" s="444">
        <f t="shared" si="58"/>
        <v>121.59424669198242</v>
      </c>
      <c r="F155" s="444">
        <f t="shared" si="58"/>
        <v>130.86832463081649</v>
      </c>
      <c r="G155" s="444">
        <f t="shared" si="58"/>
        <v>139.96136264741602</v>
      </c>
      <c r="H155" s="444">
        <f t="shared" si="58"/>
        <v>149.94265902472048</v>
      </c>
      <c r="I155" s="444">
        <f t="shared" si="58"/>
        <v>160.12494153205444</v>
      </c>
      <c r="J155" s="444">
        <f t="shared" si="58"/>
        <v>170.32141404023309</v>
      </c>
      <c r="K155" s="444">
        <f t="shared" si="58"/>
        <v>179.35405825942411</v>
      </c>
      <c r="L155" s="444">
        <f t="shared" si="58"/>
        <v>187.11847951939126</v>
      </c>
      <c r="M155" s="444">
        <f t="shared" si="58"/>
        <v>193.7497137632067</v>
      </c>
      <c r="N155" s="444">
        <f t="shared" si="58"/>
        <v>199.17565736953873</v>
      </c>
    </row>
    <row r="156" spans="1:14">
      <c r="A156" s="300">
        <f>SUM(C156:N156)</f>
        <v>0</v>
      </c>
      <c r="C156" s="300">
        <f>SUM(C145:C154)-C155</f>
        <v>0</v>
      </c>
      <c r="D156" s="300">
        <f t="shared" ref="D156:N156" si="59">SUM(D145:D154)-D155</f>
        <v>0</v>
      </c>
      <c r="E156" s="300">
        <f t="shared" si="59"/>
        <v>0</v>
      </c>
      <c r="F156" s="300">
        <f t="shared" si="59"/>
        <v>0</v>
      </c>
      <c r="G156" s="300">
        <f t="shared" si="59"/>
        <v>0</v>
      </c>
      <c r="H156" s="300">
        <f t="shared" si="59"/>
        <v>0</v>
      </c>
      <c r="I156" s="300">
        <f t="shared" si="59"/>
        <v>0</v>
      </c>
      <c r="J156" s="300">
        <f t="shared" si="59"/>
        <v>0</v>
      </c>
      <c r="K156" s="300">
        <f t="shared" si="59"/>
        <v>0</v>
      </c>
      <c r="L156" s="300">
        <f t="shared" si="59"/>
        <v>0</v>
      </c>
      <c r="M156" s="300">
        <f t="shared" si="59"/>
        <v>0</v>
      </c>
      <c r="N156" s="300">
        <f t="shared" si="59"/>
        <v>0</v>
      </c>
    </row>
    <row r="158" spans="1:14" ht="13.15">
      <c r="B158" s="332" t="s">
        <v>47</v>
      </c>
      <c r="C158" s="320"/>
      <c r="D158" s="320"/>
      <c r="E158" s="320"/>
      <c r="F158" s="320"/>
      <c r="G158" s="320"/>
      <c r="H158" s="330"/>
      <c r="I158" s="320"/>
      <c r="J158" s="320"/>
      <c r="K158" s="320"/>
      <c r="L158" s="320"/>
    </row>
    <row r="159" spans="1:14">
      <c r="C159" s="320"/>
      <c r="D159" s="320"/>
      <c r="E159" s="320"/>
      <c r="F159" s="320"/>
      <c r="G159" s="320"/>
      <c r="H159" s="330"/>
      <c r="I159" s="320"/>
      <c r="J159" s="320"/>
      <c r="K159" s="320"/>
      <c r="L159" s="320"/>
    </row>
    <row r="160" spans="1:14" ht="13.15">
      <c r="B160" s="329" t="str">
        <f t="shared" ref="B160:B171" si="60">B144</f>
        <v>Age group</v>
      </c>
      <c r="C160" s="329" t="str">
        <f t="shared" ref="C160:N160" si="61">C144</f>
        <v>2018/19</v>
      </c>
      <c r="D160" s="329" t="str">
        <f t="shared" si="61"/>
        <v>2019/20</v>
      </c>
      <c r="E160" s="329" t="str">
        <f t="shared" si="61"/>
        <v>2020/21</v>
      </c>
      <c r="F160" s="329" t="str">
        <f t="shared" si="61"/>
        <v>2021/22</v>
      </c>
      <c r="G160" s="329" t="str">
        <f t="shared" si="61"/>
        <v>2022/23</v>
      </c>
      <c r="H160" s="329" t="str">
        <f t="shared" si="61"/>
        <v>2023/24</v>
      </c>
      <c r="I160" s="329" t="str">
        <f t="shared" si="61"/>
        <v>2024/25</v>
      </c>
      <c r="J160" s="329" t="str">
        <f t="shared" si="61"/>
        <v>2025/26</v>
      </c>
      <c r="K160" s="329" t="str">
        <f t="shared" si="61"/>
        <v>2026/27</v>
      </c>
      <c r="L160" s="329" t="str">
        <f t="shared" si="61"/>
        <v>2027/28</v>
      </c>
      <c r="M160" s="329" t="str">
        <f t="shared" si="61"/>
        <v>2028/29</v>
      </c>
      <c r="N160" s="329" t="str">
        <f t="shared" si="61"/>
        <v>2029/30</v>
      </c>
    </row>
    <row r="161" spans="1:14" ht="13.15">
      <c r="B161" s="329" t="str">
        <f t="shared" si="60"/>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row>
    <row r="162" spans="1:14" ht="13.15">
      <c r="B162" s="329" t="str">
        <f t="shared" si="60"/>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row>
    <row r="163" spans="1:14" ht="13.15">
      <c r="B163" s="329" t="str">
        <f t="shared" si="60"/>
        <v>30-34</v>
      </c>
      <c r="C163" s="444">
        <f>C95*Calc_SEC_retirement_rates!$G142</f>
        <v>0.28896245062382026</v>
      </c>
      <c r="D163" s="444">
        <f>D95*Calc_SEC_retirement_rates!$G142</f>
        <v>0.27197533339549224</v>
      </c>
      <c r="E163" s="444">
        <f>E95*Calc_SEC_retirement_rates!$G142</f>
        <v>0.25657990082889864</v>
      </c>
      <c r="F163" s="444">
        <f>F95*Calc_SEC_retirement_rates!$G142</f>
        <v>0.24191373336625152</v>
      </c>
      <c r="G163" s="444">
        <f>G95*Calc_SEC_retirement_rates!$G142</f>
        <v>0.22871011637873456</v>
      </c>
      <c r="H163" s="444">
        <f>H95*Calc_SEC_retirement_rates!$G142</f>
        <v>0.21865838139597885</v>
      </c>
      <c r="I163" s="444">
        <f>I95*Calc_SEC_retirement_rates!$G142</f>
        <v>0.21121254399619474</v>
      </c>
      <c r="J163" s="444">
        <f>J95*Calc_SEC_retirement_rates!$G142</f>
        <v>0.20629087367891466</v>
      </c>
      <c r="K163" s="444">
        <f>K95*Calc_SEC_retirement_rates!$G142</f>
        <v>0.20239435283973262</v>
      </c>
      <c r="L163" s="444">
        <f>L95*Calc_SEC_retirement_rates!$G142</f>
        <v>0.1991787942125042</v>
      </c>
      <c r="M163" s="444">
        <f>M95*Calc_SEC_retirement_rates!$G142</f>
        <v>0.19663196953680792</v>
      </c>
      <c r="N163" s="444">
        <f>N95*Calc_SEC_retirement_rates!$G142</f>
        <v>0.19450292660848076</v>
      </c>
    </row>
    <row r="164" spans="1:14" ht="13.15">
      <c r="B164" s="329" t="str">
        <f t="shared" si="60"/>
        <v>35-39</v>
      </c>
      <c r="C164" s="444">
        <f>C96*Calc_SEC_retirement_rates!$G143</f>
        <v>0.82012717459112738</v>
      </c>
      <c r="D164" s="444">
        <f>D96*Calc_SEC_retirement_rates!$G143</f>
        <v>0.80070372777751753</v>
      </c>
      <c r="E164" s="444">
        <f>E96*Calc_SEC_retirement_rates!$G143</f>
        <v>0.77852374499789356</v>
      </c>
      <c r="F164" s="444">
        <f>F96*Calc_SEC_retirement_rates!$G143</f>
        <v>0.75083906748626428</v>
      </c>
      <c r="G164" s="444">
        <f>G96*Calc_SEC_retirement_rates!$G143</f>
        <v>0.72090085562237782</v>
      </c>
      <c r="H164" s="444">
        <f>H96*Calc_SEC_retirement_rates!$G143</f>
        <v>0.69370296633881734</v>
      </c>
      <c r="I164" s="444">
        <f>I96*Calc_SEC_retirement_rates!$G143</f>
        <v>0.66942489967700214</v>
      </c>
      <c r="J164" s="444">
        <f>J96*Calc_SEC_retirement_rates!$G143</f>
        <v>0.64910573576015163</v>
      </c>
      <c r="K164" s="444">
        <f>K96*Calc_SEC_retirement_rates!$G143</f>
        <v>0.63068793640288379</v>
      </c>
      <c r="L164" s="444">
        <f>L96*Calc_SEC_retirement_rates!$G143</f>
        <v>0.61424163972657575</v>
      </c>
      <c r="M164" s="444">
        <f>M96*Calc_SEC_retirement_rates!$G143</f>
        <v>0.60013956931118129</v>
      </c>
      <c r="N164" s="444">
        <f>N96*Calc_SEC_retirement_rates!$G143</f>
        <v>0.58800981607267422</v>
      </c>
    </row>
    <row r="165" spans="1:14" ht="13.15">
      <c r="B165" s="329" t="str">
        <f t="shared" si="60"/>
        <v>40-44</v>
      </c>
      <c r="C165" s="444">
        <f>C97*Calc_SEC_retirement_rates!$G144</f>
        <v>0.88308394478369212</v>
      </c>
      <c r="D165" s="444">
        <f>D97*Calc_SEC_retirement_rates!$G144</f>
        <v>0.95120043872872795</v>
      </c>
      <c r="E165" s="444">
        <f>E97*Calc_SEC_retirement_rates!$G144</f>
        <v>0.99741282841937762</v>
      </c>
      <c r="F165" s="444">
        <f>F97*Calc_SEC_retirement_rates!$G144</f>
        <v>1.020757496225412</v>
      </c>
      <c r="G165" s="444">
        <f>G97*Calc_SEC_retirement_rates!$G144</f>
        <v>1.0272973329290751</v>
      </c>
      <c r="H165" s="444">
        <f>H97*Calc_SEC_retirement_rates!$G144</f>
        <v>1.0257106359089938</v>
      </c>
      <c r="I165" s="444">
        <f>I97*Calc_SEC_retirement_rates!$G144</f>
        <v>1.0178786060602996</v>
      </c>
      <c r="J165" s="444">
        <f>J97*Calc_SEC_retirement_rates!$G144</f>
        <v>1.0068789746081916</v>
      </c>
      <c r="K165" s="444">
        <f>K97*Calc_SEC_retirement_rates!$G144</f>
        <v>0.99151177815403824</v>
      </c>
      <c r="L165" s="444">
        <f>L97*Calc_SEC_retirement_rates!$G144</f>
        <v>0.97354280935702753</v>
      </c>
      <c r="M165" s="444">
        <f>M97*Calc_SEC_retirement_rates!$G144</f>
        <v>0.95498269494987986</v>
      </c>
      <c r="N165" s="444">
        <f>N97*Calc_SEC_retirement_rates!$G144</f>
        <v>0.93654992046045182</v>
      </c>
    </row>
    <row r="166" spans="1:14" ht="13.15">
      <c r="B166" s="329" t="str">
        <f t="shared" si="60"/>
        <v>45-49</v>
      </c>
      <c r="C166" s="444">
        <f>C98*Calc_SEC_retirement_rates!$G145</f>
        <v>1.2013720654034523</v>
      </c>
      <c r="D166" s="444">
        <f>D98*Calc_SEC_retirement_rates!$G145</f>
        <v>1.3859928015011223</v>
      </c>
      <c r="E166" s="444">
        <f>E98*Calc_SEC_retirement_rates!$G145</f>
        <v>1.5564304703917684</v>
      </c>
      <c r="F166" s="444">
        <f>F98*Calc_SEC_retirement_rates!$G145</f>
        <v>1.6952893310040242</v>
      </c>
      <c r="G166" s="444">
        <f>G98*Calc_SEC_retirement_rates!$G145</f>
        <v>1.8027648166093495</v>
      </c>
      <c r="H166" s="444">
        <f>H98*Calc_SEC_retirement_rates!$G145</f>
        <v>1.8898150107157123</v>
      </c>
      <c r="I166" s="444">
        <f>I98*Calc_SEC_retirement_rates!$G145</f>
        <v>1.9559152646034814</v>
      </c>
      <c r="J166" s="444">
        <f>J98*Calc_SEC_retirement_rates!$G145</f>
        <v>2.0050095340359451</v>
      </c>
      <c r="K166" s="444">
        <f>K98*Calc_SEC_retirement_rates!$G145</f>
        <v>2.0334165790855323</v>
      </c>
      <c r="L166" s="444">
        <f>L98*Calc_SEC_retirement_rates!$G145</f>
        <v>2.0448168731090459</v>
      </c>
      <c r="M166" s="444">
        <f>M98*Calc_SEC_retirement_rates!$G145</f>
        <v>2.0441592281548351</v>
      </c>
      <c r="N166" s="444">
        <f>N98*Calc_SEC_retirement_rates!$G145</f>
        <v>2.0341290010781972</v>
      </c>
    </row>
    <row r="167" spans="1:14" ht="13.15">
      <c r="B167" s="329" t="str">
        <f t="shared" si="60"/>
        <v>50-54</v>
      </c>
      <c r="C167" s="444">
        <f>C99*Calc_SEC_retirement_rates!$G146</f>
        <v>11.369536456256879</v>
      </c>
      <c r="D167" s="444">
        <f>D99*Calc_SEC_retirement_rates!$G146</f>
        <v>12.302737887218726</v>
      </c>
      <c r="E167" s="444">
        <f>E99*Calc_SEC_retirement_rates!$G146</f>
        <v>13.491795173788603</v>
      </c>
      <c r="F167" s="444">
        <f>F99*Calc_SEC_retirement_rates!$G146</f>
        <v>14.711141182130028</v>
      </c>
      <c r="G167" s="444">
        <f>G99*Calc_SEC_retirement_rates!$G146</f>
        <v>15.885121049047861</v>
      </c>
      <c r="H167" s="444">
        <f>H99*Calc_SEC_retirement_rates!$G146</f>
        <v>17.053888573587756</v>
      </c>
      <c r="I167" s="444">
        <f>I99*Calc_SEC_retirement_rates!$G146</f>
        <v>18.139842925062542</v>
      </c>
      <c r="J167" s="444">
        <f>J99*Calc_SEC_retirement_rates!$G146</f>
        <v>19.124895468470207</v>
      </c>
      <c r="K167" s="444">
        <f>K99*Calc_SEC_retirement_rates!$G146</f>
        <v>19.919874913051046</v>
      </c>
      <c r="L167" s="444">
        <f>L99*Calc_SEC_retirement_rates!$G146</f>
        <v>20.527827517985312</v>
      </c>
      <c r="M167" s="444">
        <f>M99*Calc_SEC_retirement_rates!$G146</f>
        <v>20.976456770434911</v>
      </c>
      <c r="N167" s="444">
        <f>N99*Calc_SEC_retirement_rates!$G146</f>
        <v>21.278138146670177</v>
      </c>
    </row>
    <row r="168" spans="1:14" ht="13.15">
      <c r="B168" s="329" t="str">
        <f t="shared" si="60"/>
        <v>55-59</v>
      </c>
      <c r="C168" s="444">
        <f>C100*Calc_SEC_retirement_rates!$G147</f>
        <v>49.667136888675657</v>
      </c>
      <c r="D168" s="444">
        <f>D100*Calc_SEC_retirement_rates!$G147</f>
        <v>49.283466949845121</v>
      </c>
      <c r="E168" s="444">
        <f>E100*Calc_SEC_retirement_rates!$G147</f>
        <v>50.401043898375107</v>
      </c>
      <c r="F168" s="444">
        <f>F100*Calc_SEC_retirement_rates!$G147</f>
        <v>52.327820279336933</v>
      </c>
      <c r="G168" s="444">
        <f>G100*Calc_SEC_retirement_rates!$G147</f>
        <v>54.801704520742241</v>
      </c>
      <c r="H168" s="444">
        <f>H100*Calc_SEC_retirement_rates!$G147</f>
        <v>58.019637067047221</v>
      </c>
      <c r="I168" s="444">
        <f>I100*Calc_SEC_retirement_rates!$G147</f>
        <v>61.569354951351926</v>
      </c>
      <c r="J168" s="444">
        <f>J100*Calc_SEC_retirement_rates!$G147</f>
        <v>65.272743805986067</v>
      </c>
      <c r="K168" s="444">
        <f>K100*Calc_SEC_retirement_rates!$G147</f>
        <v>68.615517668106804</v>
      </c>
      <c r="L168" s="444">
        <f>L100*Calc_SEC_retirement_rates!$G147</f>
        <v>71.509166423747587</v>
      </c>
      <c r="M168" s="444">
        <f>M100*Calc_SEC_retirement_rates!$G147</f>
        <v>73.974250390909091</v>
      </c>
      <c r="N168" s="444">
        <f>N100*Calc_SEC_retirement_rates!$G147</f>
        <v>75.968611155165249</v>
      </c>
    </row>
    <row r="169" spans="1:14" ht="13.15">
      <c r="B169" s="329" t="str">
        <f t="shared" si="60"/>
        <v>60-64</v>
      </c>
      <c r="C169" s="444">
        <f>C101*Calc_SEC_retirement_rates!$G148</f>
        <v>30.233013488144852</v>
      </c>
      <c r="D169" s="444">
        <f>D101*Calc_SEC_retirement_rates!$G148</f>
        <v>32.774123727914677</v>
      </c>
      <c r="E169" s="444">
        <f>E101*Calc_SEC_retirement_rates!$G148</f>
        <v>34.183157108587103</v>
      </c>
      <c r="F169" s="444">
        <f>F101*Calc_SEC_retirement_rates!$G148</f>
        <v>35.055635302083388</v>
      </c>
      <c r="G169" s="444">
        <f>G101*Calc_SEC_retirement_rates!$G148</f>
        <v>35.840005242991559</v>
      </c>
      <c r="H169" s="444">
        <f>H101*Calc_SEC_retirement_rates!$G148</f>
        <v>37.125376228641656</v>
      </c>
      <c r="I169" s="444">
        <f>I101*Calc_SEC_retirement_rates!$G148</f>
        <v>38.754788989634513</v>
      </c>
      <c r="J169" s="444">
        <f>J101*Calc_SEC_retirement_rates!$G148</f>
        <v>40.692015444324255</v>
      </c>
      <c r="K169" s="444">
        <f>K101*Calc_SEC_retirement_rates!$G148</f>
        <v>42.531223976507334</v>
      </c>
      <c r="L169" s="444">
        <f>L101*Calc_SEC_retirement_rates!$G148</f>
        <v>44.229754830971046</v>
      </c>
      <c r="M169" s="444">
        <f>M101*Calc_SEC_retirement_rates!$G148</f>
        <v>45.806296401019203</v>
      </c>
      <c r="N169" s="444">
        <f>N101*Calc_SEC_retirement_rates!$G148</f>
        <v>47.196987441837074</v>
      </c>
    </row>
    <row r="170" spans="1:14" ht="13.15">
      <c r="B170" s="329" t="str">
        <f t="shared" si="60"/>
        <v>65 plus</v>
      </c>
      <c r="C170" s="444">
        <f>C102*Calc_SEC_retirement_rates!$G149</f>
        <v>5.1553438830517351</v>
      </c>
      <c r="D170" s="444">
        <f>D102*Calc_SEC_retirement_rates!$G149</f>
        <v>8.7924498419215524</v>
      </c>
      <c r="E170" s="444">
        <f>E102*Calc_SEC_retirement_rates!$G149</f>
        <v>11.53431701987355</v>
      </c>
      <c r="F170" s="444">
        <f>F102*Calc_SEC_retirement_rates!$G149</f>
        <v>13.418488970807683</v>
      </c>
      <c r="G170" s="444">
        <f>G102*Calc_SEC_retirement_rates!$G149</f>
        <v>14.677127162462552</v>
      </c>
      <c r="H170" s="444">
        <f>H102*Calc_SEC_retirement_rates!$G149</f>
        <v>15.684950307723945</v>
      </c>
      <c r="I170" s="444">
        <f>I102*Calc_SEC_retirement_rates!$G149</f>
        <v>16.550480983217369</v>
      </c>
      <c r="J170" s="444">
        <f>J102*Calc_SEC_retirement_rates!$G149</f>
        <v>17.384093784787783</v>
      </c>
      <c r="K170" s="444">
        <f>K102*Calc_SEC_retirement_rates!$G149</f>
        <v>18.116713207133191</v>
      </c>
      <c r="L170" s="444">
        <f>L102*Calc_SEC_retirement_rates!$G149</f>
        <v>18.772823921780486</v>
      </c>
      <c r="M170" s="444">
        <f>M102*Calc_SEC_retirement_rates!$G149</f>
        <v>19.388162160188596</v>
      </c>
      <c r="N170" s="444">
        <f>N102*Calc_SEC_retirement_rates!$G149</f>
        <v>19.95676208744657</v>
      </c>
    </row>
    <row r="171" spans="1:14" ht="13.15">
      <c r="B171" s="329" t="str">
        <f t="shared" si="60"/>
        <v>Total</v>
      </c>
      <c r="C171" s="444">
        <f>SUM(C161:C170)</f>
        <v>99.618576351531203</v>
      </c>
      <c r="D171" s="444">
        <f t="shared" ref="D171:N171" si="62">SUM(D161:D170)</f>
        <v>106.56265070830293</v>
      </c>
      <c r="E171" s="444">
        <f t="shared" si="62"/>
        <v>113.19926014526231</v>
      </c>
      <c r="F171" s="444">
        <f t="shared" si="62"/>
        <v>119.22188536243999</v>
      </c>
      <c r="G171" s="444">
        <f t="shared" si="62"/>
        <v>124.98363109678375</v>
      </c>
      <c r="H171" s="444">
        <f t="shared" si="62"/>
        <v>131.71173917136008</v>
      </c>
      <c r="I171" s="444">
        <f t="shared" si="62"/>
        <v>138.86889916360332</v>
      </c>
      <c r="J171" s="444">
        <f t="shared" si="62"/>
        <v>146.34103362165152</v>
      </c>
      <c r="K171" s="444">
        <f t="shared" si="62"/>
        <v>153.04134041128057</v>
      </c>
      <c r="L171" s="444">
        <f t="shared" si="62"/>
        <v>158.87135281088959</v>
      </c>
      <c r="M171" s="444">
        <f t="shared" si="62"/>
        <v>163.9410791845045</v>
      </c>
      <c r="N171" s="444">
        <f t="shared" si="62"/>
        <v>168.15369049533888</v>
      </c>
    </row>
    <row r="172" spans="1:14">
      <c r="A172" s="300">
        <f>SUM(C172:N172)</f>
        <v>0</v>
      </c>
      <c r="C172" s="300">
        <f>SUM(C161:C170)-C171</f>
        <v>0</v>
      </c>
      <c r="D172" s="300">
        <f t="shared" ref="D172:N172" si="63">SUM(D161:D170)-D171</f>
        <v>0</v>
      </c>
      <c r="E172" s="300">
        <f t="shared" si="63"/>
        <v>0</v>
      </c>
      <c r="F172" s="300">
        <f t="shared" si="63"/>
        <v>0</v>
      </c>
      <c r="G172" s="300">
        <f t="shared" si="63"/>
        <v>0</v>
      </c>
      <c r="H172" s="300">
        <f t="shared" si="63"/>
        <v>0</v>
      </c>
      <c r="I172" s="300">
        <f t="shared" si="63"/>
        <v>0</v>
      </c>
      <c r="J172" s="300">
        <f t="shared" si="63"/>
        <v>0</v>
      </c>
      <c r="K172" s="300">
        <f t="shared" si="63"/>
        <v>0</v>
      </c>
      <c r="L172" s="300">
        <f t="shared" si="63"/>
        <v>0</v>
      </c>
      <c r="M172" s="300">
        <f t="shared" si="63"/>
        <v>0</v>
      </c>
      <c r="N172" s="300">
        <f t="shared" si="63"/>
        <v>0</v>
      </c>
    </row>
    <row r="174" spans="1:14" ht="15">
      <c r="B174" s="331" t="s">
        <v>516</v>
      </c>
      <c r="H174" s="316"/>
    </row>
    <row r="175" spans="1:14">
      <c r="H175" s="316"/>
    </row>
    <row r="176" spans="1:14" ht="13.15">
      <c r="B176" s="332" t="s">
        <v>46</v>
      </c>
      <c r="H176" s="316"/>
    </row>
    <row r="177" spans="1:14">
      <c r="H177" s="316"/>
    </row>
    <row r="178" spans="1:14" ht="13.15">
      <c r="B178" s="329" t="str">
        <f t="shared" ref="B178:B189" si="64">B144</f>
        <v>Age group</v>
      </c>
      <c r="C178" s="329" t="str">
        <f t="shared" ref="C178:N178" si="65">C144</f>
        <v>2018/19</v>
      </c>
      <c r="D178" s="329" t="str">
        <f t="shared" si="65"/>
        <v>2019/20</v>
      </c>
      <c r="E178" s="329" t="str">
        <f t="shared" si="65"/>
        <v>2020/21</v>
      </c>
      <c r="F178" s="329" t="str">
        <f t="shared" si="65"/>
        <v>2021/22</v>
      </c>
      <c r="G178" s="329" t="str">
        <f t="shared" si="65"/>
        <v>2022/23</v>
      </c>
      <c r="H178" s="329" t="str">
        <f t="shared" si="65"/>
        <v>2023/24</v>
      </c>
      <c r="I178" s="329" t="str">
        <f t="shared" si="65"/>
        <v>2024/25</v>
      </c>
      <c r="J178" s="329" t="str">
        <f t="shared" si="65"/>
        <v>2025/26</v>
      </c>
      <c r="K178" s="329" t="str">
        <f t="shared" si="65"/>
        <v>2026/27</v>
      </c>
      <c r="L178" s="329" t="str">
        <f t="shared" si="65"/>
        <v>2027/28</v>
      </c>
      <c r="M178" s="329" t="str">
        <f t="shared" si="65"/>
        <v>2028/29</v>
      </c>
      <c r="N178" s="329" t="str">
        <f t="shared" si="65"/>
        <v>2029/30</v>
      </c>
    </row>
    <row r="179" spans="1:14" ht="13.15">
      <c r="B179" s="329" t="str">
        <f t="shared" si="64"/>
        <v>20-24</v>
      </c>
      <c r="C179" s="444">
        <f>C77*Calc_SEC_death_rates!$G124</f>
        <v>5.514129774525129E-2</v>
      </c>
      <c r="D179" s="444">
        <f>D77*Calc_SEC_death_rates!$G124</f>
        <v>7.0477511998896236E-2</v>
      </c>
      <c r="E179" s="444">
        <f>E77*Calc_SEC_death_rates!$G124</f>
        <v>8.2777787293834601E-2</v>
      </c>
      <c r="F179" s="444">
        <f>F77*Calc_SEC_death_rates!$G124</f>
        <v>9.1207128639399296E-2</v>
      </c>
      <c r="G179" s="444">
        <f>G77*Calc_SEC_death_rates!$G124</f>
        <v>9.624910525162815E-2</v>
      </c>
      <c r="H179" s="444">
        <f>H77*Calc_SEC_death_rates!$G124</f>
        <v>0.10160644414572892</v>
      </c>
      <c r="I179" s="444">
        <f>I77*Calc_SEC_death_rates!$G124</f>
        <v>0.10647791354010508</v>
      </c>
      <c r="J179" s="444">
        <f>J77*Calc_SEC_death_rates!$G124</f>
        <v>0.11132231733499656</v>
      </c>
      <c r="K179" s="444">
        <f>K77*Calc_SEC_death_rates!$G124</f>
        <v>0.11410325194717232</v>
      </c>
      <c r="L179" s="444">
        <f>L77*Calc_SEC_death_rates!$G124</f>
        <v>0.11541898532007137</v>
      </c>
      <c r="M179" s="444">
        <f>M77*Calc_SEC_death_rates!$G124</f>
        <v>0.11613303106005787</v>
      </c>
      <c r="N179" s="444">
        <f>N77*Calc_SEC_death_rates!$G124</f>
        <v>0.11631805362295905</v>
      </c>
    </row>
    <row r="180" spans="1:14" ht="13.15">
      <c r="B180" s="329" t="str">
        <f t="shared" si="64"/>
        <v>25-29</v>
      </c>
      <c r="C180" s="444">
        <f>C78*Calc_SEC_death_rates!$G125</f>
        <v>0.26913146779644748</v>
      </c>
      <c r="D180" s="444">
        <f>D78*Calc_SEC_death_rates!$G125</f>
        <v>0.24917331712485649</v>
      </c>
      <c r="E180" s="444">
        <f>E78*Calc_SEC_death_rates!$G125</f>
        <v>0.2396935969147409</v>
      </c>
      <c r="F180" s="444">
        <f>F78*Calc_SEC_death_rates!$G125</f>
        <v>0.2347253592114161</v>
      </c>
      <c r="G180" s="444">
        <f>G78*Calc_SEC_death_rates!$G125</f>
        <v>0.23136731756660117</v>
      </c>
      <c r="H180" s="444">
        <f>H78*Calc_SEC_death_rates!$G125</f>
        <v>0.23238870344156651</v>
      </c>
      <c r="I180" s="444">
        <f>I78*Calc_SEC_death_rates!$G125</f>
        <v>0.23563993809151723</v>
      </c>
      <c r="J180" s="444">
        <f>J78*Calc_SEC_death_rates!$G125</f>
        <v>0.24086066670409106</v>
      </c>
      <c r="K180" s="444">
        <f>K78*Calc_SEC_death_rates!$G125</f>
        <v>0.24462477206669586</v>
      </c>
      <c r="L180" s="444">
        <f>L78*Calc_SEC_death_rates!$G125</f>
        <v>0.24694575048489395</v>
      </c>
      <c r="M180" s="444">
        <f>M78*Calc_SEC_death_rates!$G125</f>
        <v>0.24856352433393045</v>
      </c>
      <c r="N180" s="444">
        <f>N78*Calc_SEC_death_rates!$G125</f>
        <v>0.24941574048179885</v>
      </c>
    </row>
    <row r="181" spans="1:14" ht="13.15">
      <c r="B181" s="329" t="str">
        <f t="shared" si="64"/>
        <v>30-34</v>
      </c>
      <c r="C181" s="444">
        <f>C79*Calc_SEC_death_rates!$G126</f>
        <v>0.81341884083860949</v>
      </c>
      <c r="D181" s="444">
        <f>D79*Calc_SEC_death_rates!$G126</f>
        <v>0.75624065041731103</v>
      </c>
      <c r="E181" s="444">
        <f>E79*Calc_SEC_death_rates!$G126</f>
        <v>0.70894693873574943</v>
      </c>
      <c r="F181" s="444">
        <f>F79*Calc_SEC_death_rates!$G126</f>
        <v>0.66968586646959405</v>
      </c>
      <c r="G181" s="444">
        <f>G79*Calc_SEC_death_rates!$G126</f>
        <v>0.63690089797756055</v>
      </c>
      <c r="H181" s="444">
        <f>H79*Calc_SEC_death_rates!$G126</f>
        <v>0.61424014042391983</v>
      </c>
      <c r="I181" s="444">
        <f>I79*Calc_SEC_death_rates!$G126</f>
        <v>0.59951087559896898</v>
      </c>
      <c r="J181" s="444">
        <f>J79*Calc_SEC_death_rates!$G126</f>
        <v>0.59204195494683964</v>
      </c>
      <c r="K181" s="444">
        <f>K79*Calc_SEC_death_rates!$G126</f>
        <v>0.58723628456576249</v>
      </c>
      <c r="L181" s="444">
        <f>L79*Calc_SEC_death_rates!$G126</f>
        <v>0.58389649442678426</v>
      </c>
      <c r="M181" s="444">
        <f>M79*Calc_SEC_death_rates!$G126</f>
        <v>0.58187459563431765</v>
      </c>
      <c r="N181" s="444">
        <f>N79*Calc_SEC_death_rates!$G126</f>
        <v>0.58040925326001758</v>
      </c>
    </row>
    <row r="182" spans="1:14" ht="13.15">
      <c r="B182" s="329" t="str">
        <f t="shared" si="64"/>
        <v>35-39</v>
      </c>
      <c r="C182" s="444">
        <f>C80*Calc_SEC_death_rates!$G127</f>
        <v>1.0204253476304277</v>
      </c>
      <c r="D182" s="444">
        <f>D80*Calc_SEC_death_rates!$G127</f>
        <v>0.97986542753509598</v>
      </c>
      <c r="E182" s="444">
        <f>E80*Calc_SEC_death_rates!$G127</f>
        <v>0.93922626073526194</v>
      </c>
      <c r="F182" s="444">
        <f>F80*Calc_SEC_death_rates!$G127</f>
        <v>0.89809862134407992</v>
      </c>
      <c r="G182" s="444">
        <f>G80*Calc_SEC_death_rates!$G127</f>
        <v>0.85740617579553369</v>
      </c>
      <c r="H182" s="444">
        <f>H80*Calc_SEC_death_rates!$G127</f>
        <v>0.82220558208550287</v>
      </c>
      <c r="I182" s="444">
        <f>I80*Calc_SEC_death_rates!$G127</f>
        <v>0.79238401433791739</v>
      </c>
      <c r="J182" s="444">
        <f>J80*Calc_SEC_death_rates!$G127</f>
        <v>0.76873769306282791</v>
      </c>
      <c r="K182" s="444">
        <f>K80*Calc_SEC_death_rates!$G127</f>
        <v>0.74858629983743485</v>
      </c>
      <c r="L182" s="444">
        <f>L80*Calc_SEC_death_rates!$G127</f>
        <v>0.73163523019172927</v>
      </c>
      <c r="M182" s="444">
        <f>M80*Calc_SEC_death_rates!$G127</f>
        <v>0.71797817186932245</v>
      </c>
      <c r="N182" s="444">
        <f>N80*Calc_SEC_death_rates!$G127</f>
        <v>0.70693304885669628</v>
      </c>
    </row>
    <row r="183" spans="1:14" ht="13.15">
      <c r="B183" s="329" t="str">
        <f t="shared" si="64"/>
        <v>40-44</v>
      </c>
      <c r="C183" s="444">
        <f>C81*Calc_SEC_death_rates!$G128</f>
        <v>0.82245791173622529</v>
      </c>
      <c r="D183" s="444">
        <f>D81*Calc_SEC_death_rates!$G128</f>
        <v>0.87359275573962092</v>
      </c>
      <c r="E183" s="444">
        <f>E81*Calc_SEC_death_rates!$G128</f>
        <v>0.90466726043772006</v>
      </c>
      <c r="F183" s="444">
        <f>F81*Calc_SEC_death_rates!$G128</f>
        <v>0.91836012205936401</v>
      </c>
      <c r="G183" s="444">
        <f>G81*Calc_SEC_death_rates!$G128</f>
        <v>0.91809539305229337</v>
      </c>
      <c r="H183" s="444">
        <f>H81*Calc_SEC_death_rates!$G128</f>
        <v>0.91118190576793567</v>
      </c>
      <c r="I183" s="444">
        <f>I81*Calc_SEC_death_rates!$G128</f>
        <v>0.89964185206475478</v>
      </c>
      <c r="J183" s="444">
        <f>J81*Calc_SEC_death_rates!$G128</f>
        <v>0.88625887910968537</v>
      </c>
      <c r="K183" s="444">
        <f>K81*Calc_SEC_death_rates!$G128</f>
        <v>0.87027224567890649</v>
      </c>
      <c r="L183" s="444">
        <f>L81*Calc_SEC_death_rates!$G128</f>
        <v>0.85313359118977239</v>
      </c>
      <c r="M183" s="444">
        <f>M81*Calc_SEC_death_rates!$G128</f>
        <v>0.83640851963294716</v>
      </c>
      <c r="N183" s="444">
        <f>N81*Calc_SEC_death_rates!$G128</f>
        <v>0.82058836700585214</v>
      </c>
    </row>
    <row r="184" spans="1:14" ht="13.15">
      <c r="B184" s="329" t="str">
        <f t="shared" si="64"/>
        <v>45-49</v>
      </c>
      <c r="C184" s="444">
        <f>C82*Calc_SEC_death_rates!$G129</f>
        <v>0.61282231000670218</v>
      </c>
      <c r="D184" s="444">
        <f>D82*Calc_SEC_death_rates!$G129</f>
        <v>0.69017216182804142</v>
      </c>
      <c r="E184" s="444">
        <f>E82*Calc_SEC_death_rates!$G129</f>
        <v>0.76146142150849561</v>
      </c>
      <c r="F184" s="444">
        <f>F82*Calc_SEC_death_rates!$G129</f>
        <v>0.8208855176623</v>
      </c>
      <c r="G184" s="444">
        <f>G82*Calc_SEC_death_rates!$G129</f>
        <v>0.86640227102592127</v>
      </c>
      <c r="H184" s="444">
        <f>H82*Calc_SEC_death_rates!$G129</f>
        <v>0.9022650623021099</v>
      </c>
      <c r="I184" s="444">
        <f>I82*Calc_SEC_death_rates!$G129</f>
        <v>0.92845210902395381</v>
      </c>
      <c r="J184" s="444">
        <f>J82*Calc_SEC_death_rates!$G129</f>
        <v>0.94685693850072783</v>
      </c>
      <c r="K184" s="444">
        <f>K82*Calc_SEC_death_rates!$G129</f>
        <v>0.95626619783643718</v>
      </c>
      <c r="L184" s="444">
        <f>L82*Calc_SEC_death_rates!$G129</f>
        <v>0.95844578209084774</v>
      </c>
      <c r="M184" s="444">
        <f>M82*Calc_SEC_death_rates!$G129</f>
        <v>0.95564546773878467</v>
      </c>
      <c r="N184" s="444">
        <f>N82*Calc_SEC_death_rates!$G129</f>
        <v>0.94914180889163913</v>
      </c>
    </row>
    <row r="185" spans="1:14" ht="13.15">
      <c r="B185" s="329" t="str">
        <f t="shared" si="64"/>
        <v>50-54</v>
      </c>
      <c r="C185" s="444">
        <f>C83*Calc_SEC_death_rates!$G130</f>
        <v>0.4006661539953093</v>
      </c>
      <c r="D185" s="444">
        <f>D83*Calc_SEC_death_rates!$G130</f>
        <v>0.46154740142189066</v>
      </c>
      <c r="E185" s="444">
        <f>E83*Calc_SEC_death_rates!$G130</f>
        <v>0.52408959636146579</v>
      </c>
      <c r="F185" s="444">
        <f>F83*Calc_SEC_death_rates!$G130</f>
        <v>0.58413810244738096</v>
      </c>
      <c r="G185" s="444">
        <f>G83*Calc_SEC_death_rates!$G130</f>
        <v>0.63886300692062803</v>
      </c>
      <c r="H185" s="444">
        <f>H83*Calc_SEC_death_rates!$G130</f>
        <v>0.69027300291184812</v>
      </c>
      <c r="I185" s="444">
        <f>I83*Calc_SEC_death_rates!$G130</f>
        <v>0.73626788330916781</v>
      </c>
      <c r="J185" s="444">
        <f>J83*Calc_SEC_death_rates!$G130</f>
        <v>0.77665667287728402</v>
      </c>
      <c r="K185" s="444">
        <f>K83*Calc_SEC_death_rates!$G130</f>
        <v>0.80871205213523645</v>
      </c>
      <c r="L185" s="444">
        <f>L83*Calc_SEC_death_rates!$G130</f>
        <v>0.8328321197715628</v>
      </c>
      <c r="M185" s="444">
        <f>M83*Calc_SEC_death_rates!$G130</f>
        <v>0.85024870515454565</v>
      </c>
      <c r="N185" s="444">
        <f>N83*Calc_SEC_death_rates!$G130</f>
        <v>0.86164762844248044</v>
      </c>
    </row>
    <row r="186" spans="1:14" ht="13.15">
      <c r="B186" s="329" t="str">
        <f t="shared" si="64"/>
        <v>55-59</v>
      </c>
      <c r="C186" s="444">
        <f>C84*Calc_SEC_death_rates!$G131</f>
        <v>0.29684000129968952</v>
      </c>
      <c r="D186" s="444">
        <f>D84*Calc_SEC_death_rates!$G131</f>
        <v>0.29581707999347873</v>
      </c>
      <c r="E186" s="444">
        <f>E84*Calc_SEC_death_rates!$G131</f>
        <v>0.30969626840439346</v>
      </c>
      <c r="F186" s="444">
        <f>F84*Calc_SEC_death_rates!$G131</f>
        <v>0.33117513029062012</v>
      </c>
      <c r="G186" s="444">
        <f>G84*Calc_SEC_death_rates!$G131</f>
        <v>0.35604876061447788</v>
      </c>
      <c r="H186" s="444">
        <f>H84*Calc_SEC_death_rates!$G131</f>
        <v>0.38455215273281368</v>
      </c>
      <c r="I186" s="444">
        <f>I84*Calc_SEC_death_rates!$G131</f>
        <v>0.41383644178342721</v>
      </c>
      <c r="J186" s="444">
        <f>J84*Calc_SEC_death_rates!$G131</f>
        <v>0.44274312717657932</v>
      </c>
      <c r="K186" s="444">
        <f>K84*Calc_SEC_death_rates!$G131</f>
        <v>0.46820890644102758</v>
      </c>
      <c r="L186" s="444">
        <f>L84*Calc_SEC_death_rates!$G131</f>
        <v>0.48981478379688087</v>
      </c>
      <c r="M186" s="444">
        <f>M84*Calc_SEC_death_rates!$G131</f>
        <v>0.50782190196274135</v>
      </c>
      <c r="N186" s="444">
        <f>N84*Calc_SEC_death_rates!$G131</f>
        <v>0.52211809237466755</v>
      </c>
    </row>
    <row r="187" spans="1:14" ht="13.15">
      <c r="B187" s="329" t="str">
        <f t="shared" si="64"/>
        <v>60-64</v>
      </c>
      <c r="C187" s="444">
        <f>C85*Calc_SEC_death_rates!$G132</f>
        <v>1.9401785547155426E-2</v>
      </c>
      <c r="D187" s="444">
        <f>D85*Calc_SEC_death_rates!$G132</f>
        <v>2.2447120011376928E-2</v>
      </c>
      <c r="E187" s="444">
        <f>E85*Calc_SEC_death_rates!$G132</f>
        <v>2.4167276585005185E-2</v>
      </c>
      <c r="F187" s="444">
        <f>F85*Calc_SEC_death_rates!$G132</f>
        <v>2.5454984454586816E-2</v>
      </c>
      <c r="G187" s="444">
        <f>G85*Calc_SEC_death_rates!$G132</f>
        <v>2.6676250792090062E-2</v>
      </c>
      <c r="H187" s="444">
        <f>H85*Calc_SEC_death_rates!$G132</f>
        <v>2.8255061393531573E-2</v>
      </c>
      <c r="I187" s="444">
        <f>I85*Calc_SEC_death_rates!$G132</f>
        <v>3.0056798876576814E-2</v>
      </c>
      <c r="J187" s="444">
        <f>J85*Calc_SEC_death_rates!$G132</f>
        <v>3.2033193846696562E-2</v>
      </c>
      <c r="K187" s="444">
        <f>K85*Calc_SEC_death_rates!$G132</f>
        <v>3.3874855518559413E-2</v>
      </c>
      <c r="L187" s="444">
        <f>L85*Calc_SEC_death_rates!$G132</f>
        <v>3.5542613934761873E-2</v>
      </c>
      <c r="M187" s="444">
        <f>M85*Calc_SEC_death_rates!$G132</f>
        <v>3.7049146865905172E-2</v>
      </c>
      <c r="N187" s="444">
        <f>N85*Calc_SEC_death_rates!$G132</f>
        <v>3.8351707876467883E-2</v>
      </c>
    </row>
    <row r="188" spans="1:14" ht="13.15">
      <c r="B188" s="329" t="str">
        <f t="shared" si="64"/>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row>
    <row r="189" spans="1:14" ht="13.15">
      <c r="B189" s="329" t="str">
        <f t="shared" si="64"/>
        <v>Total</v>
      </c>
      <c r="C189" s="444">
        <f>SUM(C179:C188)</f>
        <v>4.3103051165958171</v>
      </c>
      <c r="D189" s="444">
        <f t="shared" ref="D189:N189" si="66">SUM(D179:D188)</f>
        <v>4.3993334260705685</v>
      </c>
      <c r="E189" s="444">
        <f t="shared" si="66"/>
        <v>4.4947264069766675</v>
      </c>
      <c r="F189" s="444">
        <f t="shared" si="66"/>
        <v>4.5737308325787414</v>
      </c>
      <c r="G189" s="444">
        <f t="shared" si="66"/>
        <v>4.6280091789967344</v>
      </c>
      <c r="H189" s="444">
        <f t="shared" si="66"/>
        <v>4.6869680552049573</v>
      </c>
      <c r="I189" s="444">
        <f t="shared" si="66"/>
        <v>4.7422678266263896</v>
      </c>
      <c r="J189" s="444">
        <f t="shared" si="66"/>
        <v>4.7975114435597277</v>
      </c>
      <c r="K189" s="444">
        <f t="shared" si="66"/>
        <v>4.8318848660272327</v>
      </c>
      <c r="L189" s="444">
        <f t="shared" si="66"/>
        <v>4.8476653512073051</v>
      </c>
      <c r="M189" s="444">
        <f t="shared" si="66"/>
        <v>4.8517230642525524</v>
      </c>
      <c r="N189" s="444">
        <f t="shared" si="66"/>
        <v>4.8449237008125792</v>
      </c>
    </row>
    <row r="190" spans="1:14">
      <c r="A190" s="300">
        <f>SUM(C190:N190)</f>
        <v>0</v>
      </c>
      <c r="C190" s="300">
        <f>SUM(C179:C188)-C189</f>
        <v>0</v>
      </c>
      <c r="D190" s="300">
        <f t="shared" ref="D190:N190" si="67">SUM(D179:D188)-D189</f>
        <v>0</v>
      </c>
      <c r="E190" s="300">
        <f t="shared" si="67"/>
        <v>0</v>
      </c>
      <c r="F190" s="300">
        <f t="shared" si="67"/>
        <v>0</v>
      </c>
      <c r="G190" s="300">
        <f t="shared" si="67"/>
        <v>0</v>
      </c>
      <c r="H190" s="300">
        <f t="shared" si="67"/>
        <v>0</v>
      </c>
      <c r="I190" s="300">
        <f t="shared" si="67"/>
        <v>0</v>
      </c>
      <c r="J190" s="300">
        <f t="shared" si="67"/>
        <v>0</v>
      </c>
      <c r="K190" s="300">
        <f t="shared" si="67"/>
        <v>0</v>
      </c>
      <c r="L190" s="300">
        <f t="shared" si="67"/>
        <v>0</v>
      </c>
      <c r="M190" s="300">
        <f t="shared" si="67"/>
        <v>0</v>
      </c>
      <c r="N190" s="300">
        <f t="shared" si="67"/>
        <v>0</v>
      </c>
    </row>
    <row r="192" spans="1:14" ht="13.15">
      <c r="B192" s="332" t="s">
        <v>47</v>
      </c>
      <c r="C192" s="320"/>
      <c r="D192" s="320"/>
      <c r="E192" s="320"/>
      <c r="F192" s="320"/>
      <c r="G192" s="320"/>
      <c r="H192" s="330"/>
      <c r="I192" s="320"/>
      <c r="J192" s="320"/>
      <c r="K192" s="320"/>
      <c r="L192" s="320"/>
    </row>
    <row r="193" spans="1:16">
      <c r="C193" s="320"/>
      <c r="D193" s="320"/>
      <c r="E193" s="320"/>
      <c r="F193" s="320"/>
      <c r="G193" s="320"/>
      <c r="H193" s="330"/>
      <c r="I193" s="320"/>
      <c r="J193" s="320"/>
      <c r="K193" s="320"/>
      <c r="L193" s="320"/>
    </row>
    <row r="194" spans="1:16" ht="13.15">
      <c r="B194" s="329" t="str">
        <f t="shared" ref="B194:B205" si="68">B178</f>
        <v>Age group</v>
      </c>
      <c r="C194" s="329" t="str">
        <f t="shared" ref="C194:N194" si="69">C178</f>
        <v>2018/19</v>
      </c>
      <c r="D194" s="329" t="str">
        <f t="shared" si="69"/>
        <v>2019/20</v>
      </c>
      <c r="E194" s="329" t="str">
        <f t="shared" si="69"/>
        <v>2020/21</v>
      </c>
      <c r="F194" s="329" t="str">
        <f t="shared" si="69"/>
        <v>2021/22</v>
      </c>
      <c r="G194" s="329" t="str">
        <f t="shared" si="69"/>
        <v>2022/23</v>
      </c>
      <c r="H194" s="329" t="str">
        <f t="shared" si="69"/>
        <v>2023/24</v>
      </c>
      <c r="I194" s="329" t="str">
        <f t="shared" si="69"/>
        <v>2024/25</v>
      </c>
      <c r="J194" s="329" t="str">
        <f t="shared" si="69"/>
        <v>2025/26</v>
      </c>
      <c r="K194" s="329" t="str">
        <f t="shared" si="69"/>
        <v>2026/27</v>
      </c>
      <c r="L194" s="329" t="str">
        <f t="shared" si="69"/>
        <v>2027/28</v>
      </c>
      <c r="M194" s="329" t="str">
        <f t="shared" si="69"/>
        <v>2028/29</v>
      </c>
      <c r="N194" s="329" t="str">
        <f t="shared" si="69"/>
        <v>2029/30</v>
      </c>
    </row>
    <row r="195" spans="1:16" ht="13.15">
      <c r="B195" s="329" t="str">
        <f t="shared" si="68"/>
        <v>20-24</v>
      </c>
      <c r="C195" s="444">
        <f>C93*Calc_SEC_death_rates!$G140</f>
        <v>0.2117872648955344</v>
      </c>
      <c r="D195" s="444">
        <f>D93*Calc_SEC_death_rates!$G140</f>
        <v>0.21953125777627611</v>
      </c>
      <c r="E195" s="444">
        <f>E93*Calc_SEC_death_rates!$G140</f>
        <v>0.22796275796794269</v>
      </c>
      <c r="F195" s="444">
        <f>F93*Calc_SEC_death_rates!$G140</f>
        <v>0.23230810670555987</v>
      </c>
      <c r="G195" s="444">
        <f>G93*Calc_SEC_death_rates!$G140</f>
        <v>0.23307270548398479</v>
      </c>
      <c r="H195" s="444">
        <f>H93*Calc_SEC_death_rates!$G140</f>
        <v>0.23755019701222635</v>
      </c>
      <c r="I195" s="444">
        <f>I93*Calc_SEC_death_rates!$G140</f>
        <v>0.24304230620048511</v>
      </c>
      <c r="J195" s="444">
        <f>J93*Calc_SEC_death_rates!$G140</f>
        <v>0.24996523654703701</v>
      </c>
      <c r="K195" s="444">
        <f>K93*Calc_SEC_death_rates!$G140</f>
        <v>0.25330849985730453</v>
      </c>
      <c r="L195" s="444">
        <f>L93*Calc_SEC_death_rates!$G140</f>
        <v>0.25415470796403766</v>
      </c>
      <c r="M195" s="444">
        <f>M93*Calc_SEC_death_rates!$G140</f>
        <v>0.25424338149089698</v>
      </c>
      <c r="N195" s="444">
        <f>N93*Calc_SEC_death_rates!$G140</f>
        <v>0.25357682523704972</v>
      </c>
      <c r="O195" s="318"/>
      <c r="P195" s="318"/>
    </row>
    <row r="196" spans="1:16" ht="13.15">
      <c r="B196" s="329" t="str">
        <f t="shared" si="68"/>
        <v>25-29</v>
      </c>
      <c r="C196" s="444">
        <f>C94*Calc_SEC_death_rates!$G141</f>
        <v>0.17783004598503735</v>
      </c>
      <c r="D196" s="444">
        <f>D94*Calc_SEC_death_rates!$G141</f>
        <v>0.16203963334404822</v>
      </c>
      <c r="E196" s="444">
        <f>E94*Calc_SEC_death_rates!$G141</f>
        <v>0.15196077490353091</v>
      </c>
      <c r="F196" s="444">
        <f>F94*Calc_SEC_death_rates!$G141</f>
        <v>0.14428606246346562</v>
      </c>
      <c r="G196" s="444">
        <f>G94*Calc_SEC_death_rates!$G141</f>
        <v>0.138145682824273</v>
      </c>
      <c r="H196" s="444">
        <f>H94*Calc_SEC_death_rates!$G141</f>
        <v>0.13508302620447427</v>
      </c>
      <c r="I196" s="444">
        <f>I94*Calc_SEC_death_rates!$G141</f>
        <v>0.13387101519350889</v>
      </c>
      <c r="J196" s="444">
        <f>J94*Calc_SEC_death_rates!$G141</f>
        <v>0.13428110537832164</v>
      </c>
      <c r="K196" s="444">
        <f>K94*Calc_SEC_death_rates!$G141</f>
        <v>0.1343805413533124</v>
      </c>
      <c r="L196" s="444">
        <f>L94*Calc_SEC_death_rates!$G141</f>
        <v>0.13409856611020005</v>
      </c>
      <c r="M196" s="444">
        <f>M94*Calc_SEC_death_rates!$G141</f>
        <v>0.13376353723757878</v>
      </c>
      <c r="N196" s="444">
        <f>N94*Calc_SEC_death_rates!$G141</f>
        <v>0.13328050717296835</v>
      </c>
      <c r="O196" s="318"/>
      <c r="P196" s="318"/>
    </row>
    <row r="197" spans="1:16" ht="13.15">
      <c r="B197" s="329" t="str">
        <f t="shared" si="68"/>
        <v>30-34</v>
      </c>
      <c r="C197" s="444">
        <f>C95*Calc_SEC_death_rates!$G142</f>
        <v>0.28981788877335812</v>
      </c>
      <c r="D197" s="444">
        <f>D95*Calc_SEC_death_rates!$G142</f>
        <v>0.27278048325291321</v>
      </c>
      <c r="E197" s="444">
        <f>E95*Calc_SEC_death_rates!$G142</f>
        <v>0.25733947438283217</v>
      </c>
      <c r="F197" s="444">
        <f>F95*Calc_SEC_death_rates!$G142</f>
        <v>0.24262988951723885</v>
      </c>
      <c r="G197" s="444">
        <f>G95*Calc_SEC_death_rates!$G142</f>
        <v>0.22938718482936973</v>
      </c>
      <c r="H197" s="444">
        <f>H95*Calc_SEC_death_rates!$G142</f>
        <v>0.21930569290914784</v>
      </c>
      <c r="I197" s="444">
        <f>I95*Calc_SEC_death_rates!$G142</f>
        <v>0.21183781301438459</v>
      </c>
      <c r="J197" s="444">
        <f>J95*Calc_SEC_death_rates!$G142</f>
        <v>0.20690157269141776</v>
      </c>
      <c r="K197" s="444">
        <f>K95*Calc_SEC_death_rates!$G142</f>
        <v>0.20299351667675145</v>
      </c>
      <c r="L197" s="444">
        <f>L95*Calc_SEC_death_rates!$G142</f>
        <v>0.19976843877974987</v>
      </c>
      <c r="M197" s="444">
        <f>M95*Calc_SEC_death_rates!$G142</f>
        <v>0.19721407453971548</v>
      </c>
      <c r="N197" s="444">
        <f>N95*Calc_SEC_death_rates!$G142</f>
        <v>0.19507872883904206</v>
      </c>
      <c r="O197" s="318"/>
      <c r="P197" s="318"/>
    </row>
    <row r="198" spans="1:16" ht="13.15">
      <c r="B198" s="329" t="str">
        <f t="shared" si="68"/>
        <v>35-39</v>
      </c>
      <c r="C198" s="444">
        <f>C96*Calc_SEC_death_rates!$G143</f>
        <v>0.62069161937433237</v>
      </c>
      <c r="D198" s="444">
        <f>D96*Calc_SEC_death_rates!$G143</f>
        <v>0.60599149599093005</v>
      </c>
      <c r="E198" s="444">
        <f>E96*Calc_SEC_death_rates!$G143</f>
        <v>0.5892051610715402</v>
      </c>
      <c r="F198" s="444">
        <f>F96*Calc_SEC_death_rates!$G143</f>
        <v>0.56825274314304486</v>
      </c>
      <c r="G198" s="444">
        <f>G96*Calc_SEC_death_rates!$G143</f>
        <v>0.54559479718212511</v>
      </c>
      <c r="H198" s="444">
        <f>H96*Calc_SEC_death_rates!$G143</f>
        <v>0.52501079208389967</v>
      </c>
      <c r="I198" s="444">
        <f>I96*Calc_SEC_death_rates!$G143</f>
        <v>0.50663657771999604</v>
      </c>
      <c r="J198" s="444">
        <f>J96*Calc_SEC_death_rates!$G143</f>
        <v>0.4912585544735768</v>
      </c>
      <c r="K198" s="444">
        <f>K96*Calc_SEC_death_rates!$G143</f>
        <v>0.4773195288412736</v>
      </c>
      <c r="L198" s="444">
        <f>L96*Calc_SEC_death_rates!$G143</f>
        <v>0.46487258301019863</v>
      </c>
      <c r="M198" s="444">
        <f>M96*Calc_SEC_death_rates!$G143</f>
        <v>0.45419980299040985</v>
      </c>
      <c r="N198" s="444">
        <f>N96*Calc_SEC_death_rates!$G143</f>
        <v>0.44501971920160782</v>
      </c>
      <c r="O198" s="318"/>
      <c r="P198" s="318"/>
    </row>
    <row r="199" spans="1:16" ht="13.15">
      <c r="B199" s="329" t="str">
        <f t="shared" si="68"/>
        <v>40-44</v>
      </c>
      <c r="C199" s="444">
        <f>C97*Calc_SEC_death_rates!$G144</f>
        <v>0.45493833924722094</v>
      </c>
      <c r="D199" s="444">
        <f>D97*Calc_SEC_death_rates!$G144</f>
        <v>0.49002991215345076</v>
      </c>
      <c r="E199" s="444">
        <f>E97*Calc_SEC_death_rates!$G144</f>
        <v>0.51383714808237391</v>
      </c>
      <c r="F199" s="444">
        <f>F97*Calc_SEC_death_rates!$G144</f>
        <v>0.52586362015752508</v>
      </c>
      <c r="G199" s="444">
        <f>G97*Calc_SEC_death_rates!$G144</f>
        <v>0.52923274770931317</v>
      </c>
      <c r="H199" s="444">
        <f>H97*Calc_SEC_death_rates!$G144</f>
        <v>0.52841532903528088</v>
      </c>
      <c r="I199" s="444">
        <f>I97*Calc_SEC_death_rates!$G144</f>
        <v>0.52438050236523837</v>
      </c>
      <c r="J199" s="444">
        <f>J97*Calc_SEC_death_rates!$G144</f>
        <v>0.51871382243666231</v>
      </c>
      <c r="K199" s="444">
        <f>K97*Calc_SEC_death_rates!$G144</f>
        <v>0.51079710412801871</v>
      </c>
      <c r="L199" s="444">
        <f>L97*Calc_SEC_death_rates!$G144</f>
        <v>0.50154003081037435</v>
      </c>
      <c r="M199" s="444">
        <f>M97*Calc_SEC_death_rates!$G144</f>
        <v>0.49197841701985934</v>
      </c>
      <c r="N199" s="444">
        <f>N97*Calc_SEC_death_rates!$G144</f>
        <v>0.48248240493236405</v>
      </c>
      <c r="O199" s="318"/>
      <c r="P199" s="318"/>
    </row>
    <row r="200" spans="1:16" ht="13.15">
      <c r="B200" s="329" t="str">
        <f t="shared" si="68"/>
        <v>45-49</v>
      </c>
      <c r="C200" s="444">
        <f>C98*Calc_SEC_death_rates!$G145</f>
        <v>0.53139514680355848</v>
      </c>
      <c r="D200" s="444">
        <f>D98*Calc_SEC_death_rates!$G145</f>
        <v>0.61305724465553035</v>
      </c>
      <c r="E200" s="444">
        <f>E98*Calc_SEC_death_rates!$G145</f>
        <v>0.68844583798909142</v>
      </c>
      <c r="F200" s="444">
        <f>F98*Calc_SEC_death_rates!$G145</f>
        <v>0.74986638100400194</v>
      </c>
      <c r="G200" s="444">
        <f>G98*Calc_SEC_death_rates!$G145</f>
        <v>0.79740531843704932</v>
      </c>
      <c r="H200" s="444">
        <f>H98*Calc_SEC_death_rates!$G145</f>
        <v>0.83590966859512805</v>
      </c>
      <c r="I200" s="444">
        <f>I98*Calc_SEC_death_rates!$G145</f>
        <v>0.86514736699845129</v>
      </c>
      <c r="J200" s="444">
        <f>J98*Calc_SEC_death_rates!$G145</f>
        <v>0.88686291812833074</v>
      </c>
      <c r="K200" s="444">
        <f>K98*Calc_SEC_death_rates!$G145</f>
        <v>0.89942802290235524</v>
      </c>
      <c r="L200" s="444">
        <f>L98*Calc_SEC_death_rates!$G145</f>
        <v>0.90447064133063904</v>
      </c>
      <c r="M200" s="444">
        <f>M98*Calc_SEC_death_rates!$G145</f>
        <v>0.90417974948534696</v>
      </c>
      <c r="N200" s="444">
        <f>N98*Calc_SEC_death_rates!$G145</f>
        <v>0.89974314392129706</v>
      </c>
      <c r="O200" s="318"/>
      <c r="P200" s="318"/>
    </row>
    <row r="201" spans="1:16" ht="13.15">
      <c r="B201" s="329" t="str">
        <f t="shared" si="68"/>
        <v>50-54</v>
      </c>
      <c r="C201" s="444">
        <f>C99*Calc_SEC_death_rates!$G146</f>
        <v>0.35266247531408851</v>
      </c>
      <c r="D201" s="444">
        <f>D99*Calc_SEC_death_rates!$G146</f>
        <v>0.38160869734133229</v>
      </c>
      <c r="E201" s="444">
        <f>E99*Calc_SEC_death_rates!$G146</f>
        <v>0.4184911056598542</v>
      </c>
      <c r="F201" s="444">
        <f>F99*Calc_SEC_death_rates!$G146</f>
        <v>0.45631301539386038</v>
      </c>
      <c r="G201" s="444">
        <f>G99*Calc_SEC_death_rates!$G146</f>
        <v>0.49272774940074282</v>
      </c>
      <c r="H201" s="444">
        <f>H99*Calc_SEC_death_rates!$G146</f>
        <v>0.52898080596613406</v>
      </c>
      <c r="I201" s="444">
        <f>I99*Calc_SEC_death_rates!$G146</f>
        <v>0.56266514755232466</v>
      </c>
      <c r="J201" s="444">
        <f>J99*Calc_SEC_death_rates!$G146</f>
        <v>0.59321969738899893</v>
      </c>
      <c r="K201" s="444">
        <f>K99*Calc_SEC_death_rates!$G146</f>
        <v>0.61787852317563963</v>
      </c>
      <c r="L201" s="444">
        <f>L99*Calc_SEC_death_rates!$G146</f>
        <v>0.63673611436721156</v>
      </c>
      <c r="M201" s="444">
        <f>M99*Calc_SEC_death_rates!$G146</f>
        <v>0.65065178307331051</v>
      </c>
      <c r="N201" s="444">
        <f>N99*Calc_SEC_death_rates!$G146</f>
        <v>0.66000939420447846</v>
      </c>
      <c r="O201" s="318"/>
      <c r="P201" s="318"/>
    </row>
    <row r="202" spans="1:16" ht="13.15">
      <c r="B202" s="329" t="str">
        <f t="shared" si="68"/>
        <v>55-59</v>
      </c>
      <c r="C202" s="444">
        <f>C100*Calc_SEC_death_rates!$G147</f>
        <v>0.12652682258316131</v>
      </c>
      <c r="D202" s="444">
        <f>D100*Calc_SEC_death_rates!$G147</f>
        <v>0.12554942502570371</v>
      </c>
      <c r="E202" s="444">
        <f>E100*Calc_SEC_death_rates!$G147</f>
        <v>0.12839644760738839</v>
      </c>
      <c r="F202" s="444">
        <f>F100*Calc_SEC_death_rates!$G147</f>
        <v>0.133304902343924</v>
      </c>
      <c r="G202" s="444">
        <f>G100*Calc_SEC_death_rates!$G147</f>
        <v>0.13960711205665935</v>
      </c>
      <c r="H202" s="444">
        <f>H100*Calc_SEC_death_rates!$G147</f>
        <v>0.14780478170054301</v>
      </c>
      <c r="I202" s="444">
        <f>I100*Calc_SEC_death_rates!$G147</f>
        <v>0.15684767309922359</v>
      </c>
      <c r="J202" s="444">
        <f>J100*Calc_SEC_death_rates!$G147</f>
        <v>0.16628204064928043</v>
      </c>
      <c r="K202" s="444">
        <f>K100*Calc_SEC_death_rates!$G147</f>
        <v>0.17479774302077372</v>
      </c>
      <c r="L202" s="444">
        <f>L100*Calc_SEC_death_rates!$G147</f>
        <v>0.18216930107018536</v>
      </c>
      <c r="M202" s="444">
        <f>M100*Calc_SEC_death_rates!$G147</f>
        <v>0.18844909212125266</v>
      </c>
      <c r="N202" s="444">
        <f>N100*Calc_SEC_death_rates!$G147</f>
        <v>0.19352971779032341</v>
      </c>
      <c r="O202" s="318"/>
      <c r="P202" s="318"/>
    </row>
    <row r="203" spans="1:16" ht="13.15">
      <c r="B203" s="329" t="str">
        <f t="shared" si="68"/>
        <v>60-64</v>
      </c>
      <c r="C203" s="444">
        <f>C101*Calc_SEC_death_rates!$G148</f>
        <v>1.7591531889953962E-2</v>
      </c>
      <c r="D203" s="444">
        <f>D101*Calc_SEC_death_rates!$G148</f>
        <v>1.9070114957312704E-2</v>
      </c>
      <c r="E203" s="444">
        <f>E101*Calc_SEC_death_rates!$G148</f>
        <v>1.9889982141899788E-2</v>
      </c>
      <c r="F203" s="444">
        <f>F101*Calc_SEC_death_rates!$G148</f>
        <v>2.0397646651433305E-2</v>
      </c>
      <c r="G203" s="444">
        <f>G101*Calc_SEC_death_rates!$G148</f>
        <v>2.0854044054041489E-2</v>
      </c>
      <c r="H203" s="444">
        <f>H101*Calc_SEC_death_rates!$G148</f>
        <v>2.1601956421207658E-2</v>
      </c>
      <c r="I203" s="444">
        <f>I101*Calc_SEC_death_rates!$G148</f>
        <v>2.2550054650255971E-2</v>
      </c>
      <c r="J203" s="444">
        <f>J101*Calc_SEC_death_rates!$G148</f>
        <v>2.367725888906267E-2</v>
      </c>
      <c r="K203" s="444">
        <f>K101*Calc_SEC_death_rates!$G148</f>
        <v>2.4747429931021855E-2</v>
      </c>
      <c r="L203" s="444">
        <f>L101*Calc_SEC_death_rates!$G148</f>
        <v>2.5735745558376891E-2</v>
      </c>
      <c r="M203" s="444">
        <f>M101*Calc_SEC_death_rates!$G148</f>
        <v>2.6653079892786372E-2</v>
      </c>
      <c r="N203" s="444">
        <f>N101*Calc_SEC_death_rates!$G148</f>
        <v>2.7462274312099352E-2</v>
      </c>
      <c r="O203" s="318"/>
      <c r="P203" s="318"/>
    </row>
    <row r="204" spans="1:16" ht="13.15">
      <c r="B204" s="329" t="str">
        <f t="shared" si="68"/>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c r="O204" s="318"/>
      <c r="P204" s="318"/>
    </row>
    <row r="205" spans="1:16" ht="13.15">
      <c r="B205" s="329" t="str">
        <f t="shared" si="68"/>
        <v>Total</v>
      </c>
      <c r="C205" s="444">
        <f>SUM(C195:C204)</f>
        <v>2.7832411348662451</v>
      </c>
      <c r="D205" s="444">
        <f t="shared" ref="D205:N205" si="70">SUM(D195:D204)</f>
        <v>2.8896582644974975</v>
      </c>
      <c r="E205" s="444">
        <f t="shared" si="70"/>
        <v>2.9955286898064535</v>
      </c>
      <c r="F205" s="444">
        <f t="shared" si="70"/>
        <v>3.0732223673800534</v>
      </c>
      <c r="G205" s="444">
        <f t="shared" si="70"/>
        <v>3.1260273419775588</v>
      </c>
      <c r="H205" s="444">
        <f t="shared" si="70"/>
        <v>3.1796622499280414</v>
      </c>
      <c r="I205" s="444">
        <f t="shared" si="70"/>
        <v>3.2269784567938684</v>
      </c>
      <c r="J205" s="444">
        <f t="shared" si="70"/>
        <v>3.2711622065826886</v>
      </c>
      <c r="K205" s="444">
        <f t="shared" si="70"/>
        <v>3.2956509098864517</v>
      </c>
      <c r="L205" s="444">
        <f t="shared" si="70"/>
        <v>3.3035461290009733</v>
      </c>
      <c r="M205" s="444">
        <f t="shared" si="70"/>
        <v>3.3013329178511568</v>
      </c>
      <c r="N205" s="444">
        <f t="shared" si="70"/>
        <v>3.29018271561123</v>
      </c>
      <c r="O205" s="318"/>
      <c r="P205" s="318"/>
    </row>
    <row r="206" spans="1:16">
      <c r="A206" s="300">
        <f>SUM(C206:N206)</f>
        <v>0</v>
      </c>
      <c r="C206" s="300">
        <f>SUM(C195:C204)-C205</f>
        <v>0</v>
      </c>
      <c r="D206" s="300">
        <f t="shared" ref="D206:N206" si="71">SUM(D195:D204)-D205</f>
        <v>0</v>
      </c>
      <c r="E206" s="300">
        <f t="shared" si="71"/>
        <v>0</v>
      </c>
      <c r="F206" s="300">
        <f t="shared" si="71"/>
        <v>0</v>
      </c>
      <c r="G206" s="300">
        <f t="shared" si="71"/>
        <v>0</v>
      </c>
      <c r="H206" s="300">
        <f t="shared" si="71"/>
        <v>0</v>
      </c>
      <c r="I206" s="300">
        <f t="shared" si="71"/>
        <v>0</v>
      </c>
      <c r="J206" s="300">
        <f t="shared" si="71"/>
        <v>0</v>
      </c>
      <c r="K206" s="300">
        <f t="shared" si="71"/>
        <v>0</v>
      </c>
      <c r="L206" s="300">
        <f t="shared" si="71"/>
        <v>0</v>
      </c>
      <c r="M206" s="300">
        <f t="shared" si="71"/>
        <v>0</v>
      </c>
      <c r="N206" s="300">
        <f t="shared" si="71"/>
        <v>0</v>
      </c>
    </row>
    <row r="208" spans="1:16" ht="15">
      <c r="B208" s="331" t="s">
        <v>165</v>
      </c>
      <c r="C208" s="320"/>
      <c r="D208" s="320"/>
      <c r="E208" s="320"/>
      <c r="F208" s="320"/>
      <c r="G208" s="320"/>
      <c r="H208" s="330"/>
      <c r="I208" s="320"/>
      <c r="J208" s="320"/>
      <c r="K208" s="320"/>
      <c r="L208" s="320"/>
    </row>
    <row r="209" spans="1:14">
      <c r="C209" s="320"/>
      <c r="D209" s="320"/>
      <c r="E209" s="320"/>
      <c r="F209" s="320"/>
      <c r="G209" s="320"/>
      <c r="H209" s="330"/>
      <c r="I209" s="320"/>
      <c r="J209" s="320"/>
      <c r="K209" s="320"/>
      <c r="L209" s="320"/>
    </row>
    <row r="210" spans="1:14" ht="13.15">
      <c r="B210" s="332" t="s">
        <v>46</v>
      </c>
      <c r="C210" s="320"/>
      <c r="D210" s="320"/>
      <c r="E210" s="320"/>
      <c r="F210" s="320"/>
      <c r="G210" s="320"/>
      <c r="H210" s="330"/>
      <c r="I210" s="320"/>
      <c r="J210" s="320"/>
      <c r="K210" s="320"/>
      <c r="L210" s="320"/>
    </row>
    <row r="211" spans="1:14">
      <c r="C211" s="320"/>
      <c r="D211" s="320"/>
      <c r="E211" s="320"/>
      <c r="F211" s="320"/>
      <c r="G211" s="320"/>
      <c r="H211" s="330"/>
      <c r="I211" s="320"/>
      <c r="J211" s="320"/>
      <c r="K211" s="320"/>
      <c r="L211" s="320"/>
    </row>
    <row r="212" spans="1:14" ht="13.15">
      <c r="B212" s="329" t="str">
        <f t="shared" ref="B212:B223" si="72">B178</f>
        <v>Age group</v>
      </c>
      <c r="C212" s="329" t="str">
        <f t="shared" ref="C212:N212" si="73">C178</f>
        <v>2018/19</v>
      </c>
      <c r="D212" s="329" t="str">
        <f t="shared" si="73"/>
        <v>2019/20</v>
      </c>
      <c r="E212" s="329" t="str">
        <f t="shared" si="73"/>
        <v>2020/21</v>
      </c>
      <c r="F212" s="329" t="str">
        <f t="shared" si="73"/>
        <v>2021/22</v>
      </c>
      <c r="G212" s="329" t="str">
        <f t="shared" si="73"/>
        <v>2022/23</v>
      </c>
      <c r="H212" s="329" t="str">
        <f t="shared" si="73"/>
        <v>2023/24</v>
      </c>
      <c r="I212" s="329" t="str">
        <f t="shared" si="73"/>
        <v>2024/25</v>
      </c>
      <c r="J212" s="329" t="str">
        <f t="shared" si="73"/>
        <v>2025/26</v>
      </c>
      <c r="K212" s="329" t="str">
        <f t="shared" si="73"/>
        <v>2026/27</v>
      </c>
      <c r="L212" s="329" t="str">
        <f t="shared" si="73"/>
        <v>2027/28</v>
      </c>
      <c r="M212" s="329" t="str">
        <f t="shared" si="73"/>
        <v>2028/29</v>
      </c>
      <c r="N212" s="329" t="str">
        <f t="shared" si="73"/>
        <v>2029/30</v>
      </c>
    </row>
    <row r="213" spans="1:14" ht="13.15">
      <c r="B213" s="329" t="str">
        <f t="shared" si="72"/>
        <v>20-24</v>
      </c>
      <c r="C213" s="444">
        <f t="shared" ref="C213:C222" si="74">C111+C145+C179</f>
        <v>31.592097951645357</v>
      </c>
      <c r="D213" s="444">
        <f t="shared" ref="D213:N213" si="75">D111+D145+D179</f>
        <v>40.132751781372065</v>
      </c>
      <c r="E213" s="444">
        <f t="shared" si="75"/>
        <v>47.112238793739806</v>
      </c>
      <c r="F213" s="444">
        <f t="shared" si="75"/>
        <v>52.032697812896515</v>
      </c>
      <c r="G213" s="444">
        <f t="shared" si="75"/>
        <v>54.909091899163897</v>
      </c>
      <c r="H213" s="444">
        <f t="shared" si="75"/>
        <v>57.96539681651447</v>
      </c>
      <c r="I213" s="444">
        <f t="shared" si="75"/>
        <v>60.744518346636326</v>
      </c>
      <c r="J213" s="444">
        <f t="shared" si="75"/>
        <v>63.508199239824215</v>
      </c>
      <c r="K213" s="444">
        <f t="shared" si="75"/>
        <v>65.09469288863599</v>
      </c>
      <c r="L213" s="444">
        <f t="shared" si="75"/>
        <v>65.845304798205817</v>
      </c>
      <c r="M213" s="444">
        <f t="shared" si="75"/>
        <v>66.252660306131034</v>
      </c>
      <c r="N213" s="444">
        <f t="shared" si="75"/>
        <v>66.358213712401152</v>
      </c>
    </row>
    <row r="214" spans="1:14" ht="13.15">
      <c r="B214" s="329" t="str">
        <f t="shared" si="72"/>
        <v>25-29</v>
      </c>
      <c r="C214" s="444">
        <f t="shared" si="74"/>
        <v>126.01257403654348</v>
      </c>
      <c r="D214" s="444">
        <f t="shared" ref="D214:N214" si="76">D112+D146+D180</f>
        <v>115.95750648763818</v>
      </c>
      <c r="E214" s="444">
        <f t="shared" si="76"/>
        <v>111.48730340308525</v>
      </c>
      <c r="F214" s="444">
        <f t="shared" si="76"/>
        <v>109.43499384905125</v>
      </c>
      <c r="G214" s="444">
        <f t="shared" si="76"/>
        <v>107.8693885476906</v>
      </c>
      <c r="H214" s="444">
        <f t="shared" si="76"/>
        <v>108.34558488761681</v>
      </c>
      <c r="I214" s="444">
        <f t="shared" si="76"/>
        <v>109.861394023513</v>
      </c>
      <c r="J214" s="444">
        <f t="shared" si="76"/>
        <v>112.29543185190967</v>
      </c>
      <c r="K214" s="444">
        <f t="shared" si="76"/>
        <v>114.05035449251288</v>
      </c>
      <c r="L214" s="444">
        <f t="shared" si="76"/>
        <v>115.13245426977008</v>
      </c>
      <c r="M214" s="444">
        <f t="shared" si="76"/>
        <v>115.88670200769346</v>
      </c>
      <c r="N214" s="444">
        <f t="shared" si="76"/>
        <v>116.2840270739469</v>
      </c>
    </row>
    <row r="215" spans="1:14" ht="13.15">
      <c r="B215" s="329" t="str">
        <f t="shared" si="72"/>
        <v>30-34</v>
      </c>
      <c r="C215" s="444">
        <f t="shared" si="74"/>
        <v>137.25358355857378</v>
      </c>
      <c r="D215" s="444">
        <f t="shared" ref="D215:N215" si="77">D113+D147+D181</f>
        <v>126.83498604282106</v>
      </c>
      <c r="E215" s="444">
        <f t="shared" si="77"/>
        <v>118.8409988669702</v>
      </c>
      <c r="F215" s="444">
        <f t="shared" si="77"/>
        <v>112.52331445433616</v>
      </c>
      <c r="G215" s="444">
        <f t="shared" si="77"/>
        <v>107.01465210425194</v>
      </c>
      <c r="H215" s="444">
        <f t="shared" si="77"/>
        <v>103.20710042121584</v>
      </c>
      <c r="I215" s="444">
        <f t="shared" si="77"/>
        <v>100.73223006697583</v>
      </c>
      <c r="J215" s="444">
        <f t="shared" si="77"/>
        <v>99.477271960118131</v>
      </c>
      <c r="K215" s="444">
        <f t="shared" si="77"/>
        <v>98.669803882130296</v>
      </c>
      <c r="L215" s="444">
        <f t="shared" si="77"/>
        <v>98.10863890189728</v>
      </c>
      <c r="M215" s="444">
        <f t="shared" si="77"/>
        <v>97.768911329596932</v>
      </c>
      <c r="N215" s="444">
        <f t="shared" si="77"/>
        <v>97.522698606554314</v>
      </c>
    </row>
    <row r="216" spans="1:14" ht="13.15">
      <c r="B216" s="329" t="str">
        <f t="shared" si="72"/>
        <v>35-39</v>
      </c>
      <c r="C216" s="444">
        <f t="shared" si="74"/>
        <v>145.12401990808627</v>
      </c>
      <c r="D216" s="444">
        <f t="shared" ref="D216:N216" si="78">D114+D148+D182</f>
        <v>138.51645437726421</v>
      </c>
      <c r="E216" s="444">
        <f t="shared" si="78"/>
        <v>132.70256055381765</v>
      </c>
      <c r="F216" s="444">
        <f t="shared" si="78"/>
        <v>127.18886657546808</v>
      </c>
      <c r="G216" s="444">
        <f t="shared" si="78"/>
        <v>121.42599610166891</v>
      </c>
      <c r="H216" s="444">
        <f t="shared" si="78"/>
        <v>116.44088254024066</v>
      </c>
      <c r="I216" s="444">
        <f t="shared" si="78"/>
        <v>112.21754747304902</v>
      </c>
      <c r="J216" s="444">
        <f t="shared" si="78"/>
        <v>108.86875177268712</v>
      </c>
      <c r="K216" s="444">
        <f t="shared" si="78"/>
        <v>106.01490832683201</v>
      </c>
      <c r="L216" s="444">
        <f t="shared" si="78"/>
        <v>103.61429520457547</v>
      </c>
      <c r="M216" s="444">
        <f t="shared" si="78"/>
        <v>101.6801804787535</v>
      </c>
      <c r="N216" s="444">
        <f t="shared" si="78"/>
        <v>100.11596843814252</v>
      </c>
    </row>
    <row r="217" spans="1:14" ht="13.15">
      <c r="B217" s="329" t="str">
        <f t="shared" si="72"/>
        <v>40-44</v>
      </c>
      <c r="C217" s="444">
        <f t="shared" si="74"/>
        <v>104.38632629459578</v>
      </c>
      <c r="D217" s="444">
        <f t="shared" ref="D217:N217" si="79">D115+D149+D183</f>
        <v>110.21047462663047</v>
      </c>
      <c r="E217" s="444">
        <f t="shared" si="79"/>
        <v>114.07158487965114</v>
      </c>
      <c r="F217" s="444">
        <f t="shared" si="79"/>
        <v>116.0686342614693</v>
      </c>
      <c r="G217" s="444">
        <f t="shared" si="79"/>
        <v>116.03517599867891</v>
      </c>
      <c r="H217" s="444">
        <f t="shared" si="79"/>
        <v>115.16140218402323</v>
      </c>
      <c r="I217" s="444">
        <f t="shared" si="79"/>
        <v>113.70289125736343</v>
      </c>
      <c r="J217" s="444">
        <f t="shared" si="79"/>
        <v>112.01145958917449</v>
      </c>
      <c r="K217" s="444">
        <f t="shared" si="79"/>
        <v>109.99095949974517</v>
      </c>
      <c r="L217" s="444">
        <f t="shared" si="79"/>
        <v>107.82485910856943</v>
      </c>
      <c r="M217" s="444">
        <f t="shared" si="79"/>
        <v>105.71103015748986</v>
      </c>
      <c r="N217" s="444">
        <f t="shared" si="79"/>
        <v>103.71157105084082</v>
      </c>
    </row>
    <row r="218" spans="1:14" ht="13.15">
      <c r="B218" s="329" t="str">
        <f t="shared" si="72"/>
        <v>45-49</v>
      </c>
      <c r="C218" s="444">
        <f t="shared" si="74"/>
        <v>66.433953087842539</v>
      </c>
      <c r="D218" s="444">
        <f t="shared" ref="D218:N218" si="80">D116+D150+D184</f>
        <v>74.374957395087819</v>
      </c>
      <c r="E218" s="444">
        <f t="shared" si="80"/>
        <v>82.01523403274642</v>
      </c>
      <c r="F218" s="444">
        <f t="shared" si="80"/>
        <v>88.619824433497129</v>
      </c>
      <c r="G218" s="444">
        <f t="shared" si="80"/>
        <v>93.533648109366027</v>
      </c>
      <c r="H218" s="444">
        <f t="shared" si="80"/>
        <v>97.405265037925901</v>
      </c>
      <c r="I218" s="444">
        <f t="shared" si="80"/>
        <v>100.23232366301946</v>
      </c>
      <c r="J218" s="444">
        <f t="shared" si="80"/>
        <v>102.21924232812758</v>
      </c>
      <c r="K218" s="444">
        <f t="shared" si="80"/>
        <v>103.23503185351039</v>
      </c>
      <c r="L218" s="444">
        <f t="shared" si="80"/>
        <v>103.47033186771205</v>
      </c>
      <c r="M218" s="444">
        <f t="shared" si="80"/>
        <v>103.16802008257403</v>
      </c>
      <c r="N218" s="444">
        <f t="shared" si="80"/>
        <v>102.46590865191958</v>
      </c>
    </row>
    <row r="219" spans="1:14" ht="13.15">
      <c r="B219" s="329" t="str">
        <f t="shared" si="72"/>
        <v>50-54</v>
      </c>
      <c r="C219" s="444">
        <f t="shared" si="74"/>
        <v>48.279644315696792</v>
      </c>
      <c r="D219" s="444">
        <f t="shared" ref="D219:N219" si="81">D117+D151+D185</f>
        <v>55.371097341887406</v>
      </c>
      <c r="E219" s="444">
        <f t="shared" si="81"/>
        <v>62.850343603076155</v>
      </c>
      <c r="F219" s="444">
        <f t="shared" si="81"/>
        <v>70.17117288781094</v>
      </c>
      <c r="G219" s="444">
        <f t="shared" si="81"/>
        <v>76.745150371854749</v>
      </c>
      <c r="H219" s="444">
        <f t="shared" si="81"/>
        <v>82.920915489293805</v>
      </c>
      <c r="I219" s="444">
        <f t="shared" si="81"/>
        <v>88.446175168113044</v>
      </c>
      <c r="J219" s="444">
        <f t="shared" si="81"/>
        <v>93.297987990525186</v>
      </c>
      <c r="K219" s="444">
        <f t="shared" si="81"/>
        <v>97.1487273113637</v>
      </c>
      <c r="L219" s="444">
        <f t="shared" si="81"/>
        <v>100.04621581465274</v>
      </c>
      <c r="M219" s="444">
        <f t="shared" si="81"/>
        <v>102.1384303421834</v>
      </c>
      <c r="N219" s="444">
        <f t="shared" si="81"/>
        <v>103.50775689941585</v>
      </c>
    </row>
    <row r="220" spans="1:14" ht="13.15">
      <c r="B220" s="329" t="str">
        <f t="shared" si="72"/>
        <v>55-59</v>
      </c>
      <c r="C220" s="444">
        <f t="shared" si="74"/>
        <v>67.578540546839932</v>
      </c>
      <c r="D220" s="444">
        <f t="shared" ref="D220:N220" si="82">D118+D152+D186</f>
        <v>67.258752554327515</v>
      </c>
      <c r="E220" s="444">
        <f t="shared" si="82"/>
        <v>70.406599897478458</v>
      </c>
      <c r="F220" s="444">
        <f t="shared" si="82"/>
        <v>75.327217924094057</v>
      </c>
      <c r="G220" s="444">
        <f t="shared" si="82"/>
        <v>80.984832885472272</v>
      </c>
      <c r="H220" s="444">
        <f t="shared" si="82"/>
        <v>87.468052889914119</v>
      </c>
      <c r="I220" s="444">
        <f t="shared" si="82"/>
        <v>94.128891284185926</v>
      </c>
      <c r="J220" s="444">
        <f t="shared" si="82"/>
        <v>100.70384209091583</v>
      </c>
      <c r="K220" s="444">
        <f t="shared" si="82"/>
        <v>106.49614389382177</v>
      </c>
      <c r="L220" s="444">
        <f t="shared" si="82"/>
        <v>111.41049428781845</v>
      </c>
      <c r="M220" s="444">
        <f t="shared" si="82"/>
        <v>115.50629131543452</v>
      </c>
      <c r="N220" s="444">
        <f t="shared" si="82"/>
        <v>118.75802175092493</v>
      </c>
    </row>
    <row r="221" spans="1:14" ht="13.15">
      <c r="B221" s="329" t="str">
        <f t="shared" si="72"/>
        <v>60-64</v>
      </c>
      <c r="C221" s="444">
        <f t="shared" si="74"/>
        <v>30.785229790362624</v>
      </c>
      <c r="D221" s="444">
        <f t="shared" ref="D221:N221" si="83">D119+D153+D187</f>
        <v>35.585278753932997</v>
      </c>
      <c r="E221" s="444">
        <f t="shared" si="83"/>
        <v>38.309271031404009</v>
      </c>
      <c r="F221" s="444">
        <f t="shared" si="83"/>
        <v>40.364551538169209</v>
      </c>
      <c r="G221" s="444">
        <f t="shared" si="83"/>
        <v>42.301141525482997</v>
      </c>
      <c r="H221" s="444">
        <f t="shared" si="83"/>
        <v>44.804697636648108</v>
      </c>
      <c r="I221" s="444">
        <f t="shared" si="83"/>
        <v>47.661754006978207</v>
      </c>
      <c r="J221" s="444">
        <f t="shared" si="83"/>
        <v>50.795768752636469</v>
      </c>
      <c r="K221" s="444">
        <f t="shared" si="83"/>
        <v>53.716133823076873</v>
      </c>
      <c r="L221" s="444">
        <f t="shared" si="83"/>
        <v>56.360736520207546</v>
      </c>
      <c r="M221" s="444">
        <f t="shared" si="83"/>
        <v>58.749680275076955</v>
      </c>
      <c r="N221" s="444">
        <f t="shared" si="83"/>
        <v>60.81518108637264</v>
      </c>
    </row>
    <row r="222" spans="1:14" ht="13.15">
      <c r="B222" s="329" t="str">
        <f t="shared" si="72"/>
        <v>65 plus</v>
      </c>
      <c r="C222" s="444">
        <f t="shared" si="74"/>
        <v>9.9988831632027662</v>
      </c>
      <c r="D222" s="444">
        <f t="shared" ref="D222:N222" si="84">D120+D154+D188</f>
        <v>13.316973231065607</v>
      </c>
      <c r="E222" s="444">
        <f t="shared" si="84"/>
        <v>16.173269364980612</v>
      </c>
      <c r="F222" s="444">
        <f t="shared" si="84"/>
        <v>18.286415752251475</v>
      </c>
      <c r="G222" s="444">
        <f t="shared" si="84"/>
        <v>19.778747779324711</v>
      </c>
      <c r="H222" s="444">
        <f t="shared" si="84"/>
        <v>21.118047849124856</v>
      </c>
      <c r="I222" s="444">
        <f t="shared" si="84"/>
        <v>22.39404677293502</v>
      </c>
      <c r="J222" s="444">
        <f t="shared" si="84"/>
        <v>23.713362756237821</v>
      </c>
      <c r="K222" s="444">
        <f t="shared" si="84"/>
        <v>24.931219889844499</v>
      </c>
      <c r="L222" s="444">
        <f t="shared" si="84"/>
        <v>26.056007276540559</v>
      </c>
      <c r="M222" s="444">
        <f t="shared" si="84"/>
        <v>27.119475992020298</v>
      </c>
      <c r="N222" s="444">
        <f t="shared" si="84"/>
        <v>28.09845697834621</v>
      </c>
    </row>
    <row r="223" spans="1:14" ht="13.15">
      <c r="B223" s="329" t="str">
        <f t="shared" si="72"/>
        <v>Total</v>
      </c>
      <c r="C223" s="444">
        <f>SUM(C213:C222)</f>
        <v>767.44485265338938</v>
      </c>
      <c r="D223" s="444">
        <f t="shared" ref="D223:N223" si="85">SUM(D213:D222)</f>
        <v>777.55923259202746</v>
      </c>
      <c r="E223" s="444">
        <f t="shared" si="85"/>
        <v>793.96940442694961</v>
      </c>
      <c r="F223" s="444">
        <f t="shared" si="85"/>
        <v>810.01768948904407</v>
      </c>
      <c r="G223" s="444">
        <f t="shared" si="85"/>
        <v>820.59782532295503</v>
      </c>
      <c r="H223" s="444">
        <f t="shared" si="85"/>
        <v>834.83734575251788</v>
      </c>
      <c r="I223" s="444">
        <f t="shared" si="85"/>
        <v>850.1217720627692</v>
      </c>
      <c r="J223" s="444">
        <f t="shared" si="85"/>
        <v>866.89131833215652</v>
      </c>
      <c r="K223" s="444">
        <f t="shared" si="85"/>
        <v>879.34797586147351</v>
      </c>
      <c r="L223" s="444">
        <f t="shared" si="85"/>
        <v>887.86933804994942</v>
      </c>
      <c r="M223" s="444">
        <f t="shared" si="85"/>
        <v>893.98138228695393</v>
      </c>
      <c r="N223" s="444">
        <f t="shared" si="85"/>
        <v>897.637804248865</v>
      </c>
    </row>
    <row r="224" spans="1:14">
      <c r="A224" s="300">
        <f>SUM(C224:N224)</f>
        <v>0</v>
      </c>
      <c r="C224" s="300">
        <f>SUM(C213:C222)-C223</f>
        <v>0</v>
      </c>
      <c r="D224" s="300">
        <f t="shared" ref="D224:N224" si="86">SUM(D213:D222)-D223</f>
        <v>0</v>
      </c>
      <c r="E224" s="300">
        <f t="shared" si="86"/>
        <v>0</v>
      </c>
      <c r="F224" s="300">
        <f t="shared" si="86"/>
        <v>0</v>
      </c>
      <c r="G224" s="300">
        <f t="shared" si="86"/>
        <v>0</v>
      </c>
      <c r="H224" s="300">
        <f t="shared" si="86"/>
        <v>0</v>
      </c>
      <c r="I224" s="300">
        <f t="shared" si="86"/>
        <v>0</v>
      </c>
      <c r="J224" s="300">
        <f t="shared" si="86"/>
        <v>0</v>
      </c>
      <c r="K224" s="300">
        <f t="shared" si="86"/>
        <v>0</v>
      </c>
      <c r="L224" s="300">
        <f t="shared" si="86"/>
        <v>0</v>
      </c>
      <c r="M224" s="300">
        <f t="shared" si="86"/>
        <v>0</v>
      </c>
      <c r="N224" s="300">
        <f t="shared" si="86"/>
        <v>0</v>
      </c>
    </row>
    <row r="226" spans="1:14" ht="13.15">
      <c r="B226" s="332" t="s">
        <v>47</v>
      </c>
      <c r="C226" s="320"/>
      <c r="D226" s="320"/>
      <c r="E226" s="320"/>
      <c r="F226" s="320"/>
      <c r="G226" s="320"/>
      <c r="H226" s="330"/>
      <c r="I226" s="320"/>
      <c r="J226" s="320"/>
      <c r="K226" s="320"/>
      <c r="L226" s="320"/>
    </row>
    <row r="227" spans="1:14">
      <c r="C227" s="320"/>
      <c r="D227" s="320"/>
      <c r="E227" s="320"/>
      <c r="F227" s="320"/>
      <c r="G227" s="320"/>
      <c r="H227" s="330"/>
      <c r="I227" s="320"/>
      <c r="J227" s="320"/>
      <c r="K227" s="320"/>
      <c r="L227" s="320"/>
    </row>
    <row r="228" spans="1:14" ht="13.15">
      <c r="B228" s="329" t="str">
        <f t="shared" ref="B228:B239" si="87">B212</f>
        <v>Age group</v>
      </c>
      <c r="C228" s="329" t="str">
        <f t="shared" ref="C228:N228" si="88">C212</f>
        <v>2018/19</v>
      </c>
      <c r="D228" s="329" t="str">
        <f t="shared" si="88"/>
        <v>2019/20</v>
      </c>
      <c r="E228" s="329" t="str">
        <f t="shared" si="88"/>
        <v>2020/21</v>
      </c>
      <c r="F228" s="329" t="str">
        <f t="shared" si="88"/>
        <v>2021/22</v>
      </c>
      <c r="G228" s="329" t="str">
        <f t="shared" si="88"/>
        <v>2022/23</v>
      </c>
      <c r="H228" s="329" t="str">
        <f t="shared" si="88"/>
        <v>2023/24</v>
      </c>
      <c r="I228" s="329" t="str">
        <f t="shared" si="88"/>
        <v>2024/25</v>
      </c>
      <c r="J228" s="329" t="str">
        <f t="shared" si="88"/>
        <v>2025/26</v>
      </c>
      <c r="K228" s="329" t="str">
        <f t="shared" si="88"/>
        <v>2026/27</v>
      </c>
      <c r="L228" s="329" t="str">
        <f t="shared" si="88"/>
        <v>2027/28</v>
      </c>
      <c r="M228" s="329" t="str">
        <f t="shared" si="88"/>
        <v>2028/29</v>
      </c>
      <c r="N228" s="329" t="str">
        <f t="shared" si="88"/>
        <v>2029/30</v>
      </c>
    </row>
    <row r="229" spans="1:14" ht="13.15">
      <c r="B229" s="329" t="str">
        <f t="shared" si="87"/>
        <v>20-24</v>
      </c>
      <c r="C229" s="444">
        <f t="shared" ref="C229:C238" si="89">C195+C161+C127</f>
        <v>57.4548449128973</v>
      </c>
      <c r="D229" s="444">
        <f t="shared" ref="D229:N229" si="90">D195+D161+D127</f>
        <v>59.543032304340528</v>
      </c>
      <c r="E229" s="444">
        <f t="shared" si="90"/>
        <v>64.181067124209008</v>
      </c>
      <c r="F229" s="444">
        <f t="shared" si="90"/>
        <v>65.800754766590657</v>
      </c>
      <c r="G229" s="444">
        <f t="shared" si="90"/>
        <v>66.017325670755184</v>
      </c>
      <c r="H229" s="444">
        <f t="shared" si="90"/>
        <v>67.285565191955925</v>
      </c>
      <c r="I229" s="444">
        <f t="shared" si="90"/>
        <v>68.841192909700581</v>
      </c>
      <c r="J229" s="444">
        <f t="shared" si="90"/>
        <v>70.802097539589468</v>
      </c>
      <c r="K229" s="444">
        <f t="shared" si="90"/>
        <v>71.749069439618239</v>
      </c>
      <c r="L229" s="444">
        <f t="shared" si="90"/>
        <v>71.988756004595587</v>
      </c>
      <c r="M229" s="444">
        <f t="shared" si="90"/>
        <v>72.013872583943183</v>
      </c>
      <c r="N229" s="444">
        <f t="shared" si="90"/>
        <v>71.825072006901195</v>
      </c>
    </row>
    <row r="230" spans="1:14" ht="13.15">
      <c r="B230" s="329" t="str">
        <f t="shared" si="87"/>
        <v>25-29</v>
      </c>
      <c r="C230" s="444">
        <f t="shared" si="89"/>
        <v>151.1079232867462</v>
      </c>
      <c r="D230" s="444">
        <f t="shared" ref="D230:N230" si="91">D196+D162+D128</f>
        <v>137.66098824942279</v>
      </c>
      <c r="E230" s="444">
        <f t="shared" si="91"/>
        <v>134.02001321142259</v>
      </c>
      <c r="F230" s="444">
        <f t="shared" si="91"/>
        <v>128.02428655533052</v>
      </c>
      <c r="G230" s="444">
        <f t="shared" si="91"/>
        <v>122.57595905186453</v>
      </c>
      <c r="H230" s="444">
        <f t="shared" si="91"/>
        <v>119.85847946985032</v>
      </c>
      <c r="I230" s="444">
        <f t="shared" si="91"/>
        <v>118.78306828787744</v>
      </c>
      <c r="J230" s="444">
        <f t="shared" si="91"/>
        <v>119.14693921510087</v>
      </c>
      <c r="K230" s="444">
        <f t="shared" si="91"/>
        <v>119.23516824802877</v>
      </c>
      <c r="L230" s="444">
        <f t="shared" si="91"/>
        <v>118.98497305447107</v>
      </c>
      <c r="M230" s="444">
        <f t="shared" si="91"/>
        <v>118.6877036463213</v>
      </c>
      <c r="N230" s="444">
        <f t="shared" si="91"/>
        <v>118.25911353615606</v>
      </c>
    </row>
    <row r="231" spans="1:14" ht="13.15">
      <c r="B231" s="329" t="str">
        <f t="shared" si="87"/>
        <v>30-34</v>
      </c>
      <c r="C231" s="444">
        <f t="shared" si="89"/>
        <v>165.94445531688959</v>
      </c>
      <c r="D231" s="444">
        <f t="shared" ref="D231:N231" si="92">D197+D163+D129</f>
        <v>156.15597304151854</v>
      </c>
      <c r="E231" s="444">
        <f t="shared" si="92"/>
        <v>152.9196632805249</v>
      </c>
      <c r="F231" s="444">
        <f t="shared" si="92"/>
        <v>145.05249534398104</v>
      </c>
      <c r="G231" s="444">
        <f t="shared" si="92"/>
        <v>137.13555088218845</v>
      </c>
      <c r="H231" s="444">
        <f t="shared" si="92"/>
        <v>131.10848817063214</v>
      </c>
      <c r="I231" s="444">
        <f t="shared" si="92"/>
        <v>126.64393264608461</v>
      </c>
      <c r="J231" s="444">
        <f t="shared" si="92"/>
        <v>123.69287835558241</v>
      </c>
      <c r="K231" s="444">
        <f t="shared" si="92"/>
        <v>121.35650801803122</v>
      </c>
      <c r="L231" s="444">
        <f t="shared" si="92"/>
        <v>119.42844549626363</v>
      </c>
      <c r="M231" s="444">
        <f t="shared" si="92"/>
        <v>117.9013586737306</v>
      </c>
      <c r="N231" s="444">
        <f t="shared" si="92"/>
        <v>116.62477554985826</v>
      </c>
    </row>
    <row r="232" spans="1:14" ht="13.15">
      <c r="B232" s="329" t="str">
        <f t="shared" si="87"/>
        <v>35-39</v>
      </c>
      <c r="C232" s="444">
        <f t="shared" si="89"/>
        <v>149.24888579927295</v>
      </c>
      <c r="D232" s="444">
        <f t="shared" ref="D232:N232" si="93">D198+D164+D130</f>
        <v>145.68339897181087</v>
      </c>
      <c r="E232" s="444">
        <f t="shared" si="93"/>
        <v>147.0019858607393</v>
      </c>
      <c r="F232" s="444">
        <f t="shared" si="93"/>
        <v>142.6285869355155</v>
      </c>
      <c r="G232" s="444">
        <f t="shared" si="93"/>
        <v>136.9415562009296</v>
      </c>
      <c r="H232" s="444">
        <f t="shared" si="93"/>
        <v>131.77507421547563</v>
      </c>
      <c r="I232" s="444">
        <f t="shared" si="93"/>
        <v>127.16323861521326</v>
      </c>
      <c r="J232" s="444">
        <f t="shared" si="93"/>
        <v>123.30343195001929</v>
      </c>
      <c r="K232" s="444">
        <f t="shared" si="93"/>
        <v>119.80480646482233</v>
      </c>
      <c r="L232" s="444">
        <f t="shared" si="93"/>
        <v>116.6806855222117</v>
      </c>
      <c r="M232" s="444">
        <f t="shared" si="93"/>
        <v>114.00187129515413</v>
      </c>
      <c r="N232" s="444">
        <f t="shared" si="93"/>
        <v>111.69771633145892</v>
      </c>
    </row>
    <row r="233" spans="1:14" ht="13.15">
      <c r="B233" s="329" t="str">
        <f t="shared" si="87"/>
        <v>40-44</v>
      </c>
      <c r="C233" s="444">
        <f t="shared" si="89"/>
        <v>97.284362282598366</v>
      </c>
      <c r="D233" s="444">
        <f t="shared" ref="D233:N233" si="94">D199+D165+D131</f>
        <v>104.76634398110073</v>
      </c>
      <c r="E233" s="444">
        <f t="shared" si="94"/>
        <v>113.99146021357454</v>
      </c>
      <c r="F233" s="444">
        <f t="shared" si="94"/>
        <v>117.35941789514658</v>
      </c>
      <c r="G233" s="444">
        <f t="shared" si="94"/>
        <v>118.11132168376368</v>
      </c>
      <c r="H233" s="444">
        <f t="shared" si="94"/>
        <v>117.92889457512987</v>
      </c>
      <c r="I233" s="444">
        <f t="shared" si="94"/>
        <v>117.0284236333253</v>
      </c>
      <c r="J233" s="444">
        <f t="shared" si="94"/>
        <v>115.76376444732459</v>
      </c>
      <c r="K233" s="444">
        <f t="shared" si="94"/>
        <v>113.9969537824911</v>
      </c>
      <c r="L233" s="444">
        <f t="shared" si="94"/>
        <v>111.93100988691226</v>
      </c>
      <c r="M233" s="444">
        <f t="shared" si="94"/>
        <v>109.79710028453874</v>
      </c>
      <c r="N233" s="444">
        <f t="shared" si="94"/>
        <v>107.67783131784375</v>
      </c>
    </row>
    <row r="234" spans="1:14" ht="13.15">
      <c r="B234" s="329" t="str">
        <f t="shared" si="87"/>
        <v>45-49</v>
      </c>
      <c r="C234" s="444">
        <f t="shared" si="89"/>
        <v>57.140202518159612</v>
      </c>
      <c r="D234" s="444">
        <f t="shared" ref="D234:N234" si="95">D200+D166+D132</f>
        <v>65.90759345302105</v>
      </c>
      <c r="E234" s="444">
        <f t="shared" si="95"/>
        <v>76.751518118688864</v>
      </c>
      <c r="F234" s="444">
        <f t="shared" si="95"/>
        <v>84.092468470835001</v>
      </c>
      <c r="G234" s="444">
        <f t="shared" si="95"/>
        <v>89.423640394922359</v>
      </c>
      <c r="H234" s="444">
        <f t="shared" si="95"/>
        <v>93.741644153569268</v>
      </c>
      <c r="I234" s="444">
        <f t="shared" si="95"/>
        <v>97.020455277024766</v>
      </c>
      <c r="J234" s="444">
        <f t="shared" si="95"/>
        <v>99.45570820338105</v>
      </c>
      <c r="K234" s="444">
        <f t="shared" si="95"/>
        <v>100.8648001480388</v>
      </c>
      <c r="L234" s="444">
        <f t="shared" si="95"/>
        <v>101.43029587092099</v>
      </c>
      <c r="M234" s="444">
        <f t="shared" si="95"/>
        <v>101.39767430800214</v>
      </c>
      <c r="N234" s="444">
        <f t="shared" si="95"/>
        <v>100.9001388497344</v>
      </c>
    </row>
    <row r="235" spans="1:14" ht="13.15">
      <c r="B235" s="329" t="str">
        <f t="shared" si="87"/>
        <v>50-54</v>
      </c>
      <c r="C235" s="444">
        <f t="shared" si="89"/>
        <v>50.974949311650079</v>
      </c>
      <c r="D235" s="444">
        <f t="shared" ref="D235:N235" si="96">D201+D167+D133</f>
        <v>55.149874875281405</v>
      </c>
      <c r="E235" s="444">
        <f t="shared" si="96"/>
        <v>62.257541060771182</v>
      </c>
      <c r="F235" s="444">
        <f t="shared" si="96"/>
        <v>68.204734438805588</v>
      </c>
      <c r="G235" s="444">
        <f t="shared" si="96"/>
        <v>73.647615046660746</v>
      </c>
      <c r="H235" s="444">
        <f t="shared" si="96"/>
        <v>79.066329859130633</v>
      </c>
      <c r="I235" s="444">
        <f t="shared" si="96"/>
        <v>84.101100937595604</v>
      </c>
      <c r="J235" s="444">
        <f t="shared" si="96"/>
        <v>88.668064594568818</v>
      </c>
      <c r="K235" s="444">
        <f t="shared" si="96"/>
        <v>92.353799183793569</v>
      </c>
      <c r="L235" s="444">
        <f t="shared" si="96"/>
        <v>95.172427967078605</v>
      </c>
      <c r="M235" s="444">
        <f t="shared" si="96"/>
        <v>97.252391624960822</v>
      </c>
      <c r="N235" s="444">
        <f t="shared" si="96"/>
        <v>98.65106613270423</v>
      </c>
    </row>
    <row r="236" spans="1:14" ht="13.15">
      <c r="B236" s="329" t="str">
        <f t="shared" si="87"/>
        <v>55-59</v>
      </c>
      <c r="C236" s="444">
        <f t="shared" si="89"/>
        <v>64.672596540466557</v>
      </c>
      <c r="D236" s="444">
        <f t="shared" ref="D236:N236" si="97">D202+D168+D134</f>
        <v>64.169865301304043</v>
      </c>
      <c r="E236" s="444">
        <f t="shared" si="97"/>
        <v>66.201170151900527</v>
      </c>
      <c r="F236" s="444">
        <f t="shared" si="97"/>
        <v>68.830905463348856</v>
      </c>
      <c r="G236" s="444">
        <f t="shared" si="97"/>
        <v>72.085000348984238</v>
      </c>
      <c r="H236" s="444">
        <f t="shared" si="97"/>
        <v>76.317800601312229</v>
      </c>
      <c r="I236" s="444">
        <f t="shared" si="97"/>
        <v>80.98702425350811</v>
      </c>
      <c r="J236" s="444">
        <f t="shared" si="97"/>
        <v>85.858383442302767</v>
      </c>
      <c r="K236" s="444">
        <f t="shared" si="97"/>
        <v>90.255397314861142</v>
      </c>
      <c r="L236" s="444">
        <f t="shared" si="97"/>
        <v>94.061641543656123</v>
      </c>
      <c r="M236" s="444">
        <f t="shared" si="97"/>
        <v>97.304160735114039</v>
      </c>
      <c r="N236" s="444">
        <f t="shared" si="97"/>
        <v>99.927500604642944</v>
      </c>
    </row>
    <row r="237" spans="1:14" ht="13.15">
      <c r="B237" s="329" t="str">
        <f t="shared" si="87"/>
        <v>60-64</v>
      </c>
      <c r="C237" s="444">
        <f t="shared" si="89"/>
        <v>35.463836277496881</v>
      </c>
      <c r="D237" s="444">
        <f t="shared" ref="D237:N237" si="98">D203+D169+D135</f>
        <v>38.443397053989344</v>
      </c>
      <c r="E237" s="444">
        <f t="shared" si="98"/>
        <v>40.321089313409971</v>
      </c>
      <c r="F237" s="444">
        <f t="shared" si="98"/>
        <v>41.388381082987031</v>
      </c>
      <c r="G237" s="444">
        <f t="shared" si="98"/>
        <v>42.314446228992757</v>
      </c>
      <c r="H237" s="444">
        <f t="shared" si="98"/>
        <v>43.832017476202168</v>
      </c>
      <c r="I237" s="444">
        <f t="shared" si="98"/>
        <v>45.755781108277787</v>
      </c>
      <c r="J237" s="444">
        <f t="shared" si="98"/>
        <v>48.042964497191527</v>
      </c>
      <c r="K237" s="444">
        <f t="shared" si="98"/>
        <v>50.214423178944479</v>
      </c>
      <c r="L237" s="444">
        <f t="shared" si="98"/>
        <v>52.2197909801544</v>
      </c>
      <c r="M237" s="444">
        <f t="shared" si="98"/>
        <v>54.081132323195071</v>
      </c>
      <c r="N237" s="444">
        <f t="shared" si="98"/>
        <v>55.723049529089927</v>
      </c>
    </row>
    <row r="238" spans="1:14" ht="13.15">
      <c r="B238" s="329" t="str">
        <f t="shared" si="87"/>
        <v>65 plus</v>
      </c>
      <c r="C238" s="444">
        <f t="shared" si="89"/>
        <v>6.4420473813228973</v>
      </c>
      <c r="D238" s="444">
        <f t="shared" ref="D238:N238" si="99">D204+D170+D136</f>
        <v>10.986457642550938</v>
      </c>
      <c r="E238" s="444">
        <f t="shared" si="99"/>
        <v>14.522364345877598</v>
      </c>
      <c r="F238" s="444">
        <f t="shared" si="99"/>
        <v>16.915781847973715</v>
      </c>
      <c r="G238" s="444">
        <f t="shared" si="99"/>
        <v>18.502461922152019</v>
      </c>
      <c r="H238" s="444">
        <f t="shared" si="99"/>
        <v>19.772956424451728</v>
      </c>
      <c r="I238" s="444">
        <f t="shared" si="99"/>
        <v>20.864072430227662</v>
      </c>
      <c r="J238" s="444">
        <f t="shared" si="99"/>
        <v>21.91495173025324</v>
      </c>
      <c r="K238" s="444">
        <f t="shared" si="99"/>
        <v>22.838515505052655</v>
      </c>
      <c r="L238" s="444">
        <f t="shared" si="99"/>
        <v>23.665629924659598</v>
      </c>
      <c r="M238" s="444">
        <f t="shared" si="99"/>
        <v>24.44134524001835</v>
      </c>
      <c r="N238" s="444">
        <f t="shared" si="99"/>
        <v>25.158140726394986</v>
      </c>
    </row>
    <row r="239" spans="1:14" ht="13.15">
      <c r="B239" s="329" t="str">
        <f t="shared" si="87"/>
        <v>Total</v>
      </c>
      <c r="C239" s="444">
        <f>SUM(C229:C238)</f>
        <v>835.73410362750053</v>
      </c>
      <c r="D239" s="444">
        <f t="shared" ref="D239:N239" si="100">SUM(D229:D238)</f>
        <v>838.46692487434018</v>
      </c>
      <c r="E239" s="444">
        <f t="shared" si="100"/>
        <v>872.16787268111841</v>
      </c>
      <c r="F239" s="444">
        <f t="shared" si="100"/>
        <v>878.29781280051441</v>
      </c>
      <c r="G239" s="444">
        <f t="shared" si="100"/>
        <v>876.7548774312138</v>
      </c>
      <c r="H239" s="444">
        <f t="shared" si="100"/>
        <v>880.68725013770995</v>
      </c>
      <c r="I239" s="444">
        <f t="shared" si="100"/>
        <v>887.18829009883507</v>
      </c>
      <c r="J239" s="444">
        <f t="shared" si="100"/>
        <v>896.64918397531403</v>
      </c>
      <c r="K239" s="444">
        <f t="shared" si="100"/>
        <v>902.66944128368243</v>
      </c>
      <c r="L239" s="444">
        <f t="shared" si="100"/>
        <v>905.56365625092405</v>
      </c>
      <c r="M239" s="444">
        <f t="shared" si="100"/>
        <v>906.87861071497844</v>
      </c>
      <c r="N239" s="444">
        <f t="shared" si="100"/>
        <v>906.44440458478482</v>
      </c>
    </row>
    <row r="240" spans="1:14">
      <c r="A240" s="300">
        <f>SUM(C240:N240)</f>
        <v>0</v>
      </c>
      <c r="C240" s="300">
        <f>SUM(C229:C238)-C239</f>
        <v>0</v>
      </c>
      <c r="D240" s="300">
        <f t="shared" ref="D240:N240" si="101">SUM(D229:D238)-D239</f>
        <v>0</v>
      </c>
      <c r="E240" s="300">
        <f t="shared" si="101"/>
        <v>0</v>
      </c>
      <c r="F240" s="300">
        <f t="shared" si="101"/>
        <v>0</v>
      </c>
      <c r="G240" s="300">
        <f t="shared" si="101"/>
        <v>0</v>
      </c>
      <c r="H240" s="300">
        <f t="shared" si="101"/>
        <v>0</v>
      </c>
      <c r="I240" s="300">
        <f t="shared" si="101"/>
        <v>0</v>
      </c>
      <c r="J240" s="300">
        <f t="shared" si="101"/>
        <v>0</v>
      </c>
      <c r="K240" s="300">
        <f t="shared" si="101"/>
        <v>0</v>
      </c>
      <c r="L240" s="300">
        <f t="shared" si="101"/>
        <v>0</v>
      </c>
      <c r="M240" s="300">
        <f t="shared" si="101"/>
        <v>0</v>
      </c>
      <c r="N240" s="300">
        <f t="shared" si="101"/>
        <v>0</v>
      </c>
    </row>
    <row r="242" spans="2:14" ht="15">
      <c r="B242" s="331" t="s">
        <v>166</v>
      </c>
      <c r="C242" s="320"/>
      <c r="D242" s="320"/>
      <c r="E242" s="320"/>
      <c r="F242" s="320"/>
      <c r="G242" s="320"/>
      <c r="H242" s="330"/>
      <c r="I242" s="320"/>
      <c r="J242" s="320"/>
      <c r="K242" s="320"/>
      <c r="L242" s="320"/>
    </row>
    <row r="243" spans="2:14">
      <c r="C243" s="320"/>
      <c r="D243" s="320"/>
      <c r="E243" s="320"/>
      <c r="F243" s="320"/>
      <c r="G243" s="320"/>
      <c r="H243" s="330"/>
      <c r="I243" s="320"/>
      <c r="J243" s="320"/>
      <c r="K243" s="320"/>
      <c r="L243" s="320"/>
    </row>
    <row r="244" spans="2:14" ht="13.15">
      <c r="B244" s="332" t="s">
        <v>46</v>
      </c>
      <c r="C244" s="320"/>
      <c r="D244" s="320"/>
      <c r="E244" s="320"/>
      <c r="F244" s="320"/>
      <c r="G244" s="320"/>
      <c r="H244" s="330"/>
      <c r="I244" s="320"/>
      <c r="J244" s="320"/>
      <c r="K244" s="320"/>
      <c r="L244" s="320"/>
    </row>
    <row r="245" spans="2:14">
      <c r="C245" s="320"/>
      <c r="D245" s="320"/>
      <c r="E245" s="320"/>
      <c r="F245" s="320"/>
      <c r="G245" s="320"/>
      <c r="H245" s="330"/>
      <c r="I245" s="320"/>
      <c r="J245" s="320"/>
      <c r="K245" s="320"/>
      <c r="L245" s="320"/>
    </row>
    <row r="246" spans="2:14" ht="13.15">
      <c r="B246" s="329" t="str">
        <f t="shared" ref="B246:B257" si="102">B212</f>
        <v>Age group</v>
      </c>
      <c r="C246" s="329" t="str">
        <f t="shared" ref="C246:N246" si="103">C212</f>
        <v>2018/19</v>
      </c>
      <c r="D246" s="329" t="str">
        <f t="shared" si="103"/>
        <v>2019/20</v>
      </c>
      <c r="E246" s="329" t="str">
        <f t="shared" si="103"/>
        <v>2020/21</v>
      </c>
      <c r="F246" s="329" t="str">
        <f t="shared" si="103"/>
        <v>2021/22</v>
      </c>
      <c r="G246" s="329" t="str">
        <f t="shared" si="103"/>
        <v>2022/23</v>
      </c>
      <c r="H246" s="329" t="str">
        <f t="shared" si="103"/>
        <v>2023/24</v>
      </c>
      <c r="I246" s="329" t="str">
        <f t="shared" si="103"/>
        <v>2024/25</v>
      </c>
      <c r="J246" s="329" t="str">
        <f t="shared" si="103"/>
        <v>2025/26</v>
      </c>
      <c r="K246" s="329" t="str">
        <f t="shared" si="103"/>
        <v>2026/27</v>
      </c>
      <c r="L246" s="329" t="str">
        <f t="shared" si="103"/>
        <v>2027/28</v>
      </c>
      <c r="M246" s="329" t="str">
        <f t="shared" si="103"/>
        <v>2028/29</v>
      </c>
      <c r="N246" s="329" t="str">
        <f t="shared" si="103"/>
        <v>2029/30</v>
      </c>
    </row>
    <row r="247" spans="2:14" ht="13.15">
      <c r="B247" s="329" t="str">
        <f t="shared" si="102"/>
        <v>20-24</v>
      </c>
      <c r="C247" s="444">
        <f t="shared" ref="C247:C256" si="104">C77-C213</f>
        <v>261.64447102339938</v>
      </c>
      <c r="D247" s="444">
        <f t="shared" ref="D247:N247" si="105">D77-D213</f>
        <v>334.66045500770218</v>
      </c>
      <c r="E247" s="444">
        <f t="shared" si="105"/>
        <v>393.09274958959065</v>
      </c>
      <c r="F247" s="444">
        <f t="shared" si="105"/>
        <v>432.99878606410863</v>
      </c>
      <c r="G247" s="444">
        <f t="shared" si="105"/>
        <v>456.93517990773245</v>
      </c>
      <c r="H247" s="444">
        <f t="shared" si="105"/>
        <v>482.36873178338703</v>
      </c>
      <c r="I247" s="444">
        <f t="shared" si="105"/>
        <v>505.49565580325094</v>
      </c>
      <c r="J247" s="444">
        <f t="shared" si="105"/>
        <v>528.49408798376203</v>
      </c>
      <c r="K247" s="444">
        <f t="shared" si="105"/>
        <v>541.69635988025493</v>
      </c>
      <c r="L247" s="444">
        <f t="shared" si="105"/>
        <v>547.94270226322556</v>
      </c>
      <c r="M247" s="444">
        <f t="shared" si="105"/>
        <v>551.33257916452339</v>
      </c>
      <c r="N247" s="444">
        <f t="shared" si="105"/>
        <v>552.21095946577623</v>
      </c>
    </row>
    <row r="248" spans="2:14" ht="13.15">
      <c r="B248" s="329" t="str">
        <f t="shared" si="102"/>
        <v>25-29</v>
      </c>
      <c r="C248" s="444">
        <f t="shared" si="104"/>
        <v>1189.0901776937867</v>
      </c>
      <c r="D248" s="444">
        <f t="shared" ref="D248:N248" si="106">D78-D214</f>
        <v>1101.6203475316995</v>
      </c>
      <c r="E248" s="444">
        <f t="shared" si="106"/>
        <v>1059.7681854315701</v>
      </c>
      <c r="F248" s="444">
        <f t="shared" si="106"/>
        <v>1037.5433521884841</v>
      </c>
      <c r="G248" s="444">
        <f t="shared" si="106"/>
        <v>1022.6999888780389</v>
      </c>
      <c r="H248" s="444">
        <f t="shared" si="106"/>
        <v>1027.2147636264931</v>
      </c>
      <c r="I248" s="444">
        <f t="shared" si="106"/>
        <v>1041.5860139626056</v>
      </c>
      <c r="J248" s="444">
        <f t="shared" si="106"/>
        <v>1064.6629080986047</v>
      </c>
      <c r="K248" s="444">
        <f t="shared" si="106"/>
        <v>1081.3011721065</v>
      </c>
      <c r="L248" s="444">
        <f t="shared" si="106"/>
        <v>1091.5604629494865</v>
      </c>
      <c r="M248" s="444">
        <f t="shared" si="106"/>
        <v>1098.7114180403694</v>
      </c>
      <c r="N248" s="444">
        <f t="shared" si="106"/>
        <v>1102.4784213237774</v>
      </c>
    </row>
    <row r="249" spans="2:14" ht="13.15">
      <c r="B249" s="329" t="str">
        <f t="shared" si="102"/>
        <v>30-34</v>
      </c>
      <c r="C249" s="444">
        <f t="shared" si="104"/>
        <v>1834.0180413544133</v>
      </c>
      <c r="D249" s="444">
        <f t="shared" ref="D249:N249" si="107">D79-D215</f>
        <v>1705.8687342649901</v>
      </c>
      <c r="E249" s="444">
        <f t="shared" si="107"/>
        <v>1599.2492564041049</v>
      </c>
      <c r="F249" s="444">
        <f t="shared" si="107"/>
        <v>1510.4200941539063</v>
      </c>
      <c r="G249" s="444">
        <f t="shared" si="107"/>
        <v>1436.476357730706</v>
      </c>
      <c r="H249" s="444">
        <f t="shared" si="107"/>
        <v>1385.3669267698797</v>
      </c>
      <c r="I249" s="444">
        <f t="shared" si="107"/>
        <v>1352.1463099439607</v>
      </c>
      <c r="J249" s="444">
        <f t="shared" si="107"/>
        <v>1335.3007881859926</v>
      </c>
      <c r="K249" s="444">
        <f t="shared" si="107"/>
        <v>1324.4620032080081</v>
      </c>
      <c r="L249" s="444">
        <f t="shared" si="107"/>
        <v>1316.9293877105915</v>
      </c>
      <c r="M249" s="444">
        <f t="shared" si="107"/>
        <v>1312.3691651982267</v>
      </c>
      <c r="N249" s="444">
        <f t="shared" si="107"/>
        <v>1309.0642088331986</v>
      </c>
    </row>
    <row r="250" spans="2:14" ht="13.15">
      <c r="B250" s="329" t="str">
        <f t="shared" si="102"/>
        <v>35-39</v>
      </c>
      <c r="C250" s="444">
        <f t="shared" si="104"/>
        <v>1945.1850359765285</v>
      </c>
      <c r="D250" s="444">
        <f t="shared" ref="D250:N250" si="108">D80-D216</f>
        <v>1868.7068878114826</v>
      </c>
      <c r="E250" s="444">
        <f t="shared" si="108"/>
        <v>1791.2727335708933</v>
      </c>
      <c r="F250" s="444">
        <f t="shared" si="108"/>
        <v>1712.5377588287156</v>
      </c>
      <c r="G250" s="444">
        <f t="shared" si="108"/>
        <v>1634.9434414065665</v>
      </c>
      <c r="H250" s="444">
        <f t="shared" si="108"/>
        <v>1567.8212518953537</v>
      </c>
      <c r="I250" s="444">
        <f t="shared" si="108"/>
        <v>1510.9560484739552</v>
      </c>
      <c r="J250" s="444">
        <f t="shared" si="108"/>
        <v>1465.8661028058714</v>
      </c>
      <c r="K250" s="444">
        <f t="shared" si="108"/>
        <v>1427.4404544735717</v>
      </c>
      <c r="L250" s="444">
        <f t="shared" si="108"/>
        <v>1395.1173374673779</v>
      </c>
      <c r="M250" s="444">
        <f t="shared" si="108"/>
        <v>1369.0754000945699</v>
      </c>
      <c r="N250" s="444">
        <f t="shared" si="108"/>
        <v>1348.014026921853</v>
      </c>
    </row>
    <row r="251" spans="2:14" ht="13.15">
      <c r="B251" s="329" t="str">
        <f t="shared" si="102"/>
        <v>40-44</v>
      </c>
      <c r="C251" s="444">
        <f t="shared" si="104"/>
        <v>1322.285041915414</v>
      </c>
      <c r="D251" s="444">
        <f t="shared" ref="D251:N251" si="109">D81-D217</f>
        <v>1405.1616244250652</v>
      </c>
      <c r="E251" s="444">
        <f t="shared" si="109"/>
        <v>1455.203705449635</v>
      </c>
      <c r="F251" s="444">
        <f t="shared" si="109"/>
        <v>1476.9588911010017</v>
      </c>
      <c r="G251" s="444">
        <f t="shared" si="109"/>
        <v>1476.5331388810027</v>
      </c>
      <c r="H251" s="444">
        <f t="shared" si="109"/>
        <v>1465.4144760951572</v>
      </c>
      <c r="I251" s="444">
        <f t="shared" si="109"/>
        <v>1446.8551065065958</v>
      </c>
      <c r="J251" s="444">
        <f t="shared" si="109"/>
        <v>1425.3318495395688</v>
      </c>
      <c r="K251" s="444">
        <f t="shared" si="109"/>
        <v>1399.6212379644344</v>
      </c>
      <c r="L251" s="444">
        <f t="shared" si="109"/>
        <v>1372.057880713608</v>
      </c>
      <c r="M251" s="444">
        <f t="shared" si="109"/>
        <v>1345.159671017002</v>
      </c>
      <c r="N251" s="444">
        <f t="shared" si="109"/>
        <v>1319.716803322827</v>
      </c>
    </row>
    <row r="252" spans="2:14" ht="13.15">
      <c r="B252" s="329" t="str">
        <f t="shared" si="102"/>
        <v>45-49</v>
      </c>
      <c r="C252" s="444">
        <f t="shared" si="104"/>
        <v>759.14264880132714</v>
      </c>
      <c r="D252" s="444">
        <f t="shared" ref="D252:N252" si="110">D82-D218</f>
        <v>855.40514162621741</v>
      </c>
      <c r="E252" s="444">
        <f t="shared" si="110"/>
        <v>943.80370658611798</v>
      </c>
      <c r="F252" s="444">
        <f t="shared" si="110"/>
        <v>1017.2535505163507</v>
      </c>
      <c r="G252" s="444">
        <f t="shared" si="110"/>
        <v>1073.65858869875</v>
      </c>
      <c r="H252" s="444">
        <f t="shared" si="110"/>
        <v>1118.1002933849543</v>
      </c>
      <c r="I252" s="444">
        <f t="shared" si="110"/>
        <v>1150.5516714177825</v>
      </c>
      <c r="J252" s="444">
        <f t="shared" si="110"/>
        <v>1173.3592100197711</v>
      </c>
      <c r="K252" s="444">
        <f t="shared" si="110"/>
        <v>1185.0193042241826</v>
      </c>
      <c r="L252" s="444">
        <f t="shared" si="110"/>
        <v>1187.7202774704433</v>
      </c>
      <c r="M252" s="444">
        <f t="shared" si="110"/>
        <v>1184.2500862490044</v>
      </c>
      <c r="N252" s="444">
        <f t="shared" si="110"/>
        <v>1176.1906554133302</v>
      </c>
    </row>
    <row r="253" spans="2:14" ht="13.15">
      <c r="B253" s="329" t="str">
        <f t="shared" si="102"/>
        <v>50-54</v>
      </c>
      <c r="C253" s="444">
        <f t="shared" si="104"/>
        <v>399.1240237940446</v>
      </c>
      <c r="D253" s="444">
        <f t="shared" ref="D253:N253" si="111">D83-D219</f>
        <v>460.01558641850488</v>
      </c>
      <c r="E253" s="444">
        <f t="shared" si="111"/>
        <v>522.37405204931702</v>
      </c>
      <c r="F253" s="444">
        <f t="shared" si="111"/>
        <v>582.10635819778645</v>
      </c>
      <c r="G253" s="444">
        <f t="shared" si="111"/>
        <v>636.64091896719492</v>
      </c>
      <c r="H253" s="444">
        <f t="shared" si="111"/>
        <v>687.87210114146114</v>
      </c>
      <c r="I253" s="444">
        <f t="shared" si="111"/>
        <v>733.70700253147652</v>
      </c>
      <c r="J253" s="444">
        <f t="shared" si="111"/>
        <v>773.95531215040057</v>
      </c>
      <c r="K253" s="444">
        <f t="shared" si="111"/>
        <v>805.89919665702098</v>
      </c>
      <c r="L253" s="444">
        <f t="shared" si="111"/>
        <v>829.93537007635541</v>
      </c>
      <c r="M253" s="444">
        <f t="shared" si="111"/>
        <v>847.29137723810743</v>
      </c>
      <c r="N253" s="444">
        <f t="shared" si="111"/>
        <v>858.65065288664869</v>
      </c>
    </row>
    <row r="254" spans="2:14" ht="13.15">
      <c r="B254" s="329" t="str">
        <f t="shared" si="102"/>
        <v>55-59</v>
      </c>
      <c r="C254" s="444">
        <f t="shared" si="104"/>
        <v>207.77459372848068</v>
      </c>
      <c r="D254" s="444">
        <f t="shared" ref="D254:N254" si="112">D84-D220</f>
        <v>207.14550493030143</v>
      </c>
      <c r="E254" s="444">
        <f t="shared" si="112"/>
        <v>216.87219610423099</v>
      </c>
      <c r="F254" s="444">
        <f t="shared" si="112"/>
        <v>231.87568505492334</v>
      </c>
      <c r="G254" s="444">
        <f t="shared" si="112"/>
        <v>249.29121401111678</v>
      </c>
      <c r="H254" s="444">
        <f t="shared" si="112"/>
        <v>269.2481581452621</v>
      </c>
      <c r="I254" s="444">
        <f t="shared" si="112"/>
        <v>289.7518553250552</v>
      </c>
      <c r="J254" s="444">
        <f t="shared" si="112"/>
        <v>309.99116940737275</v>
      </c>
      <c r="K254" s="444">
        <f t="shared" si="112"/>
        <v>327.82129755503775</v>
      </c>
      <c r="L254" s="444">
        <f t="shared" si="112"/>
        <v>342.94887554890687</v>
      </c>
      <c r="M254" s="444">
        <f t="shared" si="112"/>
        <v>355.55674515828775</v>
      </c>
      <c r="N254" s="444">
        <f t="shared" si="112"/>
        <v>365.56637040560634</v>
      </c>
    </row>
    <row r="255" spans="2:14" ht="13.15">
      <c r="B255" s="329" t="str">
        <f t="shared" si="102"/>
        <v>60-64</v>
      </c>
      <c r="C255" s="444">
        <f t="shared" si="104"/>
        <v>59.236144880606489</v>
      </c>
      <c r="D255" s="444">
        <f t="shared" ref="D255:N255" si="113">D85-D221</f>
        <v>68.565991030854263</v>
      </c>
      <c r="E255" s="444">
        <f t="shared" si="113"/>
        <v>73.823267231532313</v>
      </c>
      <c r="F255" s="444">
        <f t="shared" si="113"/>
        <v>77.742758083445437</v>
      </c>
      <c r="G255" s="444">
        <f t="shared" si="113"/>
        <v>81.472660712196102</v>
      </c>
      <c r="H255" s="444">
        <f t="shared" si="113"/>
        <v>86.29454897012937</v>
      </c>
      <c r="I255" s="444">
        <f t="shared" si="113"/>
        <v>91.797284260506729</v>
      </c>
      <c r="J255" s="444">
        <f t="shared" si="113"/>
        <v>97.833445716958607</v>
      </c>
      <c r="K255" s="444">
        <f t="shared" si="113"/>
        <v>103.45811455471103</v>
      </c>
      <c r="L255" s="444">
        <f t="shared" si="113"/>
        <v>108.55166074499735</v>
      </c>
      <c r="M255" s="444">
        <f t="shared" si="113"/>
        <v>113.15280381069319</v>
      </c>
      <c r="N255" s="444">
        <f t="shared" si="113"/>
        <v>117.1309907042569</v>
      </c>
    </row>
    <row r="256" spans="2:14" ht="13.15">
      <c r="B256" s="329" t="str">
        <f t="shared" si="102"/>
        <v>65 plus</v>
      </c>
      <c r="C256" s="444">
        <f t="shared" si="104"/>
        <v>14.915965179768232</v>
      </c>
      <c r="D256" s="444">
        <f t="shared" ref="D256:N256" si="114">D86-D222</f>
        <v>19.907127870699266</v>
      </c>
      <c r="E256" s="444">
        <f t="shared" si="114"/>
        <v>24.181232326075055</v>
      </c>
      <c r="F256" s="444">
        <f t="shared" si="114"/>
        <v>27.318706935653207</v>
      </c>
      <c r="G256" s="444">
        <f t="shared" si="114"/>
        <v>29.548153200609939</v>
      </c>
      <c r="H256" s="444">
        <f t="shared" si="114"/>
        <v>31.54897974865915</v>
      </c>
      <c r="I256" s="444">
        <f t="shared" si="114"/>
        <v>33.455238532340523</v>
      </c>
      <c r="J256" s="444">
        <f t="shared" si="114"/>
        <v>35.426210164599013</v>
      </c>
      <c r="K256" s="444">
        <f t="shared" si="114"/>
        <v>37.24560892339619</v>
      </c>
      <c r="L256" s="444">
        <f t="shared" si="114"/>
        <v>38.925967578606446</v>
      </c>
      <c r="M256" s="444">
        <f t="shared" si="114"/>
        <v>40.514720156861117</v>
      </c>
      <c r="N256" s="444">
        <f t="shared" si="114"/>
        <v>41.977253603729821</v>
      </c>
    </row>
    <row r="257" spans="1:14" ht="13.15">
      <c r="B257" s="329" t="str">
        <f t="shared" si="102"/>
        <v>Total</v>
      </c>
      <c r="C257" s="444">
        <f>SUM(C247:C256)</f>
        <v>7992.4161443477697</v>
      </c>
      <c r="D257" s="444">
        <f t="shared" ref="D257:N257" si="115">SUM(D247:D256)</f>
        <v>8027.0574009175161</v>
      </c>
      <c r="E257" s="444">
        <f t="shared" si="115"/>
        <v>8079.641084743067</v>
      </c>
      <c r="F257" s="444">
        <f t="shared" si="115"/>
        <v>8106.7559411243756</v>
      </c>
      <c r="G257" s="444">
        <f t="shared" si="115"/>
        <v>8098.1996423939136</v>
      </c>
      <c r="H257" s="444">
        <f t="shared" si="115"/>
        <v>8121.2502315607353</v>
      </c>
      <c r="I257" s="444">
        <f t="shared" si="115"/>
        <v>8156.3021867575299</v>
      </c>
      <c r="J257" s="444">
        <f t="shared" si="115"/>
        <v>8210.2210840729003</v>
      </c>
      <c r="K257" s="444">
        <f t="shared" si="115"/>
        <v>8233.9647495471181</v>
      </c>
      <c r="L257" s="444">
        <f t="shared" si="115"/>
        <v>8231.6899225235993</v>
      </c>
      <c r="M257" s="444">
        <f t="shared" si="115"/>
        <v>8217.4139661276458</v>
      </c>
      <c r="N257" s="444">
        <f t="shared" si="115"/>
        <v>8191.0003428810032</v>
      </c>
    </row>
    <row r="258" spans="1:14">
      <c r="A258" s="300">
        <f>SUM(C258:N258)</f>
        <v>0</v>
      </c>
      <c r="C258" s="300">
        <f>SUM(C247:C256)-C257</f>
        <v>0</v>
      </c>
      <c r="D258" s="300">
        <f t="shared" ref="D258:N258" si="116">SUM(D247:D256)-D257</f>
        <v>0</v>
      </c>
      <c r="E258" s="300">
        <f t="shared" si="116"/>
        <v>0</v>
      </c>
      <c r="F258" s="300">
        <f t="shared" si="116"/>
        <v>0</v>
      </c>
      <c r="G258" s="300">
        <f t="shared" si="116"/>
        <v>0</v>
      </c>
      <c r="H258" s="300">
        <f t="shared" si="116"/>
        <v>0</v>
      </c>
      <c r="I258" s="300">
        <f t="shared" si="116"/>
        <v>0</v>
      </c>
      <c r="J258" s="300">
        <f t="shared" si="116"/>
        <v>0</v>
      </c>
      <c r="K258" s="300">
        <f t="shared" si="116"/>
        <v>0</v>
      </c>
      <c r="L258" s="300">
        <f t="shared" si="116"/>
        <v>0</v>
      </c>
      <c r="M258" s="300">
        <f t="shared" si="116"/>
        <v>0</v>
      </c>
      <c r="N258" s="300">
        <f t="shared" si="116"/>
        <v>0</v>
      </c>
    </row>
    <row r="260" spans="1:14" ht="13.15">
      <c r="B260" s="332" t="s">
        <v>47</v>
      </c>
      <c r="C260" s="320"/>
      <c r="D260" s="320"/>
      <c r="E260" s="320"/>
      <c r="F260" s="320"/>
      <c r="G260" s="320"/>
      <c r="H260" s="330"/>
      <c r="I260" s="320"/>
      <c r="J260" s="320"/>
      <c r="K260" s="320"/>
      <c r="L260" s="320"/>
    </row>
    <row r="261" spans="1:14">
      <c r="C261" s="320"/>
      <c r="D261" s="320"/>
      <c r="E261" s="320"/>
      <c r="F261" s="320"/>
      <c r="G261" s="320"/>
      <c r="H261" s="330"/>
      <c r="I261" s="320"/>
      <c r="J261" s="320"/>
      <c r="K261" s="320"/>
      <c r="L261" s="320"/>
    </row>
    <row r="262" spans="1:14" ht="13.15">
      <c r="B262" s="329" t="str">
        <f t="shared" ref="B262:B273" si="117">B246</f>
        <v>Age group</v>
      </c>
      <c r="C262" s="329" t="str">
        <f t="shared" ref="C262:N262" si="118">C246</f>
        <v>2018/19</v>
      </c>
      <c r="D262" s="329" t="str">
        <f t="shared" si="118"/>
        <v>2019/20</v>
      </c>
      <c r="E262" s="329" t="str">
        <f t="shared" si="118"/>
        <v>2020/21</v>
      </c>
      <c r="F262" s="329" t="str">
        <f t="shared" si="118"/>
        <v>2021/22</v>
      </c>
      <c r="G262" s="329" t="str">
        <f t="shared" si="118"/>
        <v>2022/23</v>
      </c>
      <c r="H262" s="329" t="str">
        <f t="shared" si="118"/>
        <v>2023/24</v>
      </c>
      <c r="I262" s="329" t="str">
        <f t="shared" si="118"/>
        <v>2024/25</v>
      </c>
      <c r="J262" s="329" t="str">
        <f t="shared" si="118"/>
        <v>2025/26</v>
      </c>
      <c r="K262" s="329" t="str">
        <f t="shared" si="118"/>
        <v>2026/27</v>
      </c>
      <c r="L262" s="329" t="str">
        <f t="shared" si="118"/>
        <v>2027/28</v>
      </c>
      <c r="M262" s="329" t="str">
        <f t="shared" si="118"/>
        <v>2028/29</v>
      </c>
      <c r="N262" s="329" t="str">
        <f t="shared" si="118"/>
        <v>2029/30</v>
      </c>
    </row>
    <row r="263" spans="1:14" ht="13.15">
      <c r="B263" s="329" t="str">
        <f t="shared" si="117"/>
        <v>20-24</v>
      </c>
      <c r="C263" s="444">
        <f t="shared" ref="C263:C272" si="119">C93-C229</f>
        <v>436.69651390268439</v>
      </c>
      <c r="D263" s="444">
        <f t="shared" ref="D263:N263" si="120">D93-D229</f>
        <v>452.67695120670749</v>
      </c>
      <c r="E263" s="444">
        <f t="shared" si="120"/>
        <v>467.71166337009595</v>
      </c>
      <c r="F263" s="444">
        <f t="shared" si="120"/>
        <v>476.23073446885132</v>
      </c>
      <c r="G263" s="444">
        <f t="shared" si="120"/>
        <v>477.79815905418786</v>
      </c>
      <c r="H263" s="444">
        <f t="shared" si="120"/>
        <v>486.97699964357446</v>
      </c>
      <c r="I263" s="444">
        <f t="shared" si="120"/>
        <v>498.23580257386845</v>
      </c>
      <c r="J263" s="444">
        <f t="shared" si="120"/>
        <v>512.42778343226269</v>
      </c>
      <c r="K263" s="444">
        <f t="shared" si="120"/>
        <v>519.2814604922263</v>
      </c>
      <c r="L263" s="444">
        <f t="shared" si="120"/>
        <v>521.01618388994984</v>
      </c>
      <c r="M263" s="444">
        <f t="shared" si="120"/>
        <v>521.19796428247696</v>
      </c>
      <c r="N263" s="444">
        <f t="shared" si="120"/>
        <v>519.83152649932708</v>
      </c>
    </row>
    <row r="264" spans="1:14" ht="13.15">
      <c r="B264" s="329" t="str">
        <f t="shared" si="117"/>
        <v>25-29</v>
      </c>
      <c r="C264" s="444">
        <f t="shared" si="119"/>
        <v>1440.9831658917344</v>
      </c>
      <c r="D264" s="444">
        <f t="shared" ref="D264:N264" si="121">D94-D230</f>
        <v>1313.060428999235</v>
      </c>
      <c r="E264" s="444">
        <f t="shared" si="121"/>
        <v>1226.4665923474881</v>
      </c>
      <c r="F264" s="444">
        <f t="shared" si="121"/>
        <v>1163.7515383244631</v>
      </c>
      <c r="G264" s="444">
        <f t="shared" si="121"/>
        <v>1114.2257828287372</v>
      </c>
      <c r="H264" s="444">
        <f t="shared" si="121"/>
        <v>1089.5236647461063</v>
      </c>
      <c r="I264" s="444">
        <f t="shared" si="121"/>
        <v>1079.7480866036624</v>
      </c>
      <c r="J264" s="444">
        <f t="shared" si="121"/>
        <v>1083.0557039526941</v>
      </c>
      <c r="K264" s="444">
        <f t="shared" si="121"/>
        <v>1083.8577132866837</v>
      </c>
      <c r="L264" s="444">
        <f t="shared" si="121"/>
        <v>1081.5834179227463</v>
      </c>
      <c r="M264" s="444">
        <f t="shared" si="121"/>
        <v>1078.8812139867644</v>
      </c>
      <c r="N264" s="444">
        <f t="shared" si="121"/>
        <v>1074.9852938185245</v>
      </c>
    </row>
    <row r="265" spans="1:14" ht="13.15">
      <c r="B265" s="329" t="str">
        <f t="shared" si="117"/>
        <v>30-34</v>
      </c>
      <c r="C265" s="444">
        <f t="shared" si="119"/>
        <v>1824.6234070371215</v>
      </c>
      <c r="D265" s="444">
        <f t="shared" ref="D265:N265" si="122">D95-D231</f>
        <v>1717.3931917074879</v>
      </c>
      <c r="E265" s="444">
        <f t="shared" si="122"/>
        <v>1614.5753991865383</v>
      </c>
      <c r="F265" s="444">
        <f t="shared" si="122"/>
        <v>1521.4121337500867</v>
      </c>
      <c r="G265" s="444">
        <f t="shared" si="122"/>
        <v>1438.3736769635755</v>
      </c>
      <c r="H265" s="444">
        <f t="shared" si="122"/>
        <v>1375.1576232273794</v>
      </c>
      <c r="I265" s="444">
        <f t="shared" si="122"/>
        <v>1328.330238901864</v>
      </c>
      <c r="J265" s="444">
        <f t="shared" si="122"/>
        <v>1297.3775152394537</v>
      </c>
      <c r="K265" s="444">
        <f t="shared" si="122"/>
        <v>1272.8720272638436</v>
      </c>
      <c r="L265" s="444">
        <f t="shared" si="122"/>
        <v>1252.6491575483678</v>
      </c>
      <c r="M265" s="444">
        <f t="shared" si="122"/>
        <v>1236.6320017208723</v>
      </c>
      <c r="N265" s="444">
        <f t="shared" si="122"/>
        <v>1223.2423040821368</v>
      </c>
    </row>
    <row r="266" spans="1:14" ht="13.15">
      <c r="B266" s="329" t="str">
        <f t="shared" si="117"/>
        <v>35-39</v>
      </c>
      <c r="C266" s="444">
        <f t="shared" si="119"/>
        <v>1713.6825288982004</v>
      </c>
      <c r="D266" s="444">
        <f t="shared" ref="D266:N266" si="123">D96-D232</f>
        <v>1673.12735935451</v>
      </c>
      <c r="E266" s="444">
        <f t="shared" si="123"/>
        <v>1621.426602507355</v>
      </c>
      <c r="F266" s="444">
        <f t="shared" si="123"/>
        <v>1562.9138332381212</v>
      </c>
      <c r="G266" s="444">
        <f t="shared" si="123"/>
        <v>1500.5957580464121</v>
      </c>
      <c r="H266" s="444">
        <f t="shared" si="123"/>
        <v>1443.9818187391941</v>
      </c>
      <c r="I266" s="444">
        <f t="shared" si="123"/>
        <v>1393.4456547685809</v>
      </c>
      <c r="J266" s="444">
        <f t="shared" si="123"/>
        <v>1351.1501699694236</v>
      </c>
      <c r="K266" s="444">
        <f t="shared" si="123"/>
        <v>1312.8124826542858</v>
      </c>
      <c r="L266" s="444">
        <f t="shared" si="123"/>
        <v>1278.5785892755157</v>
      </c>
      <c r="M266" s="444">
        <f t="shared" si="123"/>
        <v>1249.2243349699868</v>
      </c>
      <c r="N266" s="444">
        <f t="shared" si="123"/>
        <v>1223.9755700200005</v>
      </c>
    </row>
    <row r="267" spans="1:14" ht="13.15">
      <c r="B267" s="329" t="str">
        <f t="shared" si="117"/>
        <v>40-44</v>
      </c>
      <c r="C267" s="444">
        <f t="shared" si="119"/>
        <v>1101.8921645128637</v>
      </c>
      <c r="D267" s="444">
        <f t="shared" ref="D267:N267" si="124">D97-D233</f>
        <v>1186.9084114470879</v>
      </c>
      <c r="E267" s="444">
        <f t="shared" si="124"/>
        <v>1240.4370269424917</v>
      </c>
      <c r="F267" s="444">
        <f t="shared" si="124"/>
        <v>1268.7697675061938</v>
      </c>
      <c r="G267" s="444">
        <f t="shared" si="124"/>
        <v>1276.89858078919</v>
      </c>
      <c r="H267" s="444">
        <f t="shared" si="124"/>
        <v>1274.926365824602</v>
      </c>
      <c r="I267" s="444">
        <f t="shared" si="124"/>
        <v>1265.19139671884</v>
      </c>
      <c r="J267" s="444">
        <f t="shared" si="124"/>
        <v>1251.5191975023249</v>
      </c>
      <c r="K267" s="444">
        <f t="shared" si="124"/>
        <v>1232.4182510537744</v>
      </c>
      <c r="L267" s="444">
        <f t="shared" si="124"/>
        <v>1210.0833826377066</v>
      </c>
      <c r="M267" s="444">
        <f t="shared" si="124"/>
        <v>1187.0137386445706</v>
      </c>
      <c r="N267" s="444">
        <f t="shared" si="124"/>
        <v>1164.1023742020593</v>
      </c>
    </row>
    <row r="268" spans="1:14" ht="13.15">
      <c r="B268" s="329" t="str">
        <f t="shared" si="117"/>
        <v>45-49</v>
      </c>
      <c r="C268" s="444">
        <f t="shared" si="119"/>
        <v>598.14686895351292</v>
      </c>
      <c r="D268" s="444">
        <f t="shared" ref="D268:N268" si="125">D98-D234</f>
        <v>690.08065542596739</v>
      </c>
      <c r="E268" s="444">
        <f t="shared" si="125"/>
        <v>772.2017697620206</v>
      </c>
      <c r="F268" s="444">
        <f t="shared" si="125"/>
        <v>840.60123217529087</v>
      </c>
      <c r="G268" s="444">
        <f t="shared" si="125"/>
        <v>893.89244564324122</v>
      </c>
      <c r="H268" s="444">
        <f t="shared" si="125"/>
        <v>937.05587449793097</v>
      </c>
      <c r="I268" s="444">
        <f t="shared" si="125"/>
        <v>969.83137414214264</v>
      </c>
      <c r="J268" s="444">
        <f t="shared" si="125"/>
        <v>994.17453647021182</v>
      </c>
      <c r="K268" s="444">
        <f t="shared" si="125"/>
        <v>1008.2600359978942</v>
      </c>
      <c r="L268" s="444">
        <f t="shared" si="125"/>
        <v>1013.912818108928</v>
      </c>
      <c r="M268" s="444">
        <f t="shared" si="125"/>
        <v>1013.5867279550331</v>
      </c>
      <c r="N268" s="444">
        <f t="shared" si="125"/>
        <v>1008.6132870883779</v>
      </c>
    </row>
    <row r="269" spans="1:14" ht="13.15">
      <c r="B269" s="329" t="str">
        <f t="shared" si="117"/>
        <v>50-54</v>
      </c>
      <c r="C269" s="444">
        <f t="shared" si="119"/>
        <v>382.97769269869241</v>
      </c>
      <c r="D269" s="444">
        <f t="shared" ref="D269:N269" si="126">D99-D235</f>
        <v>414.42121367875154</v>
      </c>
      <c r="E269" s="444">
        <f t="shared" si="126"/>
        <v>452.69750426176182</v>
      </c>
      <c r="F269" s="444">
        <f t="shared" si="126"/>
        <v>493.2903280498038</v>
      </c>
      <c r="G269" s="444">
        <f t="shared" si="126"/>
        <v>532.65592902569711</v>
      </c>
      <c r="H269" s="444">
        <f t="shared" si="126"/>
        <v>571.84675103307347</v>
      </c>
      <c r="I269" s="444">
        <f t="shared" si="126"/>
        <v>608.26070231353742</v>
      </c>
      <c r="J269" s="444">
        <f t="shared" si="126"/>
        <v>641.29123925611771</v>
      </c>
      <c r="K269" s="444">
        <f t="shared" si="126"/>
        <v>667.94829231237509</v>
      </c>
      <c r="L269" s="444">
        <f t="shared" si="126"/>
        <v>688.33400788765948</v>
      </c>
      <c r="M269" s="444">
        <f t="shared" si="126"/>
        <v>703.37733242474064</v>
      </c>
      <c r="N269" s="444">
        <f t="shared" si="126"/>
        <v>713.49323731663173</v>
      </c>
    </row>
    <row r="270" spans="1:14" ht="13.15">
      <c r="B270" s="329" t="str">
        <f t="shared" si="117"/>
        <v>55-59</v>
      </c>
      <c r="C270" s="444">
        <f t="shared" si="119"/>
        <v>209.77313597419726</v>
      </c>
      <c r="D270" s="444">
        <f t="shared" ref="D270:N270" si="127">D100-D236</f>
        <v>208.15582196810604</v>
      </c>
      <c r="E270" s="444">
        <f t="shared" si="127"/>
        <v>212.29991283174783</v>
      </c>
      <c r="F270" s="444">
        <f t="shared" si="127"/>
        <v>220.31696709567342</v>
      </c>
      <c r="G270" s="444">
        <f t="shared" si="127"/>
        <v>230.73281606669241</v>
      </c>
      <c r="H270" s="444">
        <f t="shared" si="127"/>
        <v>244.28134790187619</v>
      </c>
      <c r="I270" s="444">
        <f t="shared" si="127"/>
        <v>259.22680280789871</v>
      </c>
      <c r="J270" s="444">
        <f t="shared" si="127"/>
        <v>274.81926196391487</v>
      </c>
      <c r="K270" s="444">
        <f t="shared" si="127"/>
        <v>288.89341592365747</v>
      </c>
      <c r="L270" s="444">
        <f t="shared" si="127"/>
        <v>301.07660861694626</v>
      </c>
      <c r="M270" s="444">
        <f t="shared" si="127"/>
        <v>311.45540560069253</v>
      </c>
      <c r="N270" s="444">
        <f t="shared" si="127"/>
        <v>319.8523063798566</v>
      </c>
    </row>
    <row r="271" spans="1:14" ht="13.15">
      <c r="B271" s="329" t="str">
        <f t="shared" si="117"/>
        <v>60-64</v>
      </c>
      <c r="C271" s="444">
        <f t="shared" si="119"/>
        <v>65.048758749877948</v>
      </c>
      <c r="D271" s="444">
        <f t="shared" ref="D271:N271" si="128">D101-D237</f>
        <v>70.517366216688586</v>
      </c>
      <c r="E271" s="444">
        <f t="shared" si="128"/>
        <v>73.324142530905704</v>
      </c>
      <c r="F271" s="444">
        <f t="shared" si="128"/>
        <v>75.157489408134239</v>
      </c>
      <c r="G271" s="444">
        <f t="shared" si="128"/>
        <v>76.839138450231644</v>
      </c>
      <c r="H271" s="444">
        <f t="shared" si="128"/>
        <v>79.594908112000653</v>
      </c>
      <c r="I271" s="444">
        <f t="shared" si="128"/>
        <v>83.088285746452542</v>
      </c>
      <c r="J271" s="444">
        <f t="shared" si="128"/>
        <v>87.241600199174741</v>
      </c>
      <c r="K271" s="444">
        <f t="shared" si="128"/>
        <v>91.184769238495619</v>
      </c>
      <c r="L271" s="444">
        <f t="shared" si="128"/>
        <v>94.826332530779169</v>
      </c>
      <c r="M271" s="444">
        <f t="shared" si="128"/>
        <v>98.206357035579259</v>
      </c>
      <c r="N271" s="444">
        <f t="shared" si="128"/>
        <v>101.18792750975763</v>
      </c>
    </row>
    <row r="272" spans="1:14" ht="13.15">
      <c r="B272" s="329" t="str">
        <f t="shared" si="117"/>
        <v>65 plus</v>
      </c>
      <c r="C272" s="444">
        <f t="shared" si="119"/>
        <v>11.880388170206793</v>
      </c>
      <c r="D272" s="444">
        <f t="shared" ref="D272:N272" si="129">D102-D238</f>
        <v>20.262494749990822</v>
      </c>
      <c r="E272" s="444">
        <f t="shared" si="129"/>
        <v>26.471366629531765</v>
      </c>
      <c r="F272" s="444">
        <f t="shared" si="129"/>
        <v>30.774421743449533</v>
      </c>
      <c r="G272" s="444">
        <f t="shared" si="129"/>
        <v>33.661025638766375</v>
      </c>
      <c r="H272" s="444">
        <f t="shared" si="129"/>
        <v>35.972401724595294</v>
      </c>
      <c r="I272" s="444">
        <f t="shared" si="129"/>
        <v>37.957439391464874</v>
      </c>
      <c r="J272" s="444">
        <f t="shared" si="129"/>
        <v>39.869275514151823</v>
      </c>
      <c r="K272" s="444">
        <f t="shared" si="129"/>
        <v>41.549489965253528</v>
      </c>
      <c r="L272" s="444">
        <f t="shared" si="129"/>
        <v>43.054236728236972</v>
      </c>
      <c r="M272" s="444">
        <f t="shared" si="129"/>
        <v>44.465474499109675</v>
      </c>
      <c r="N272" s="444">
        <f t="shared" si="129"/>
        <v>45.769521027955037</v>
      </c>
    </row>
    <row r="273" spans="1:14" ht="13.15">
      <c r="B273" s="329" t="str">
        <f t="shared" si="117"/>
        <v>Total</v>
      </c>
      <c r="C273" s="444">
        <f>SUM(C263:C272)</f>
        <v>7785.704624789093</v>
      </c>
      <c r="D273" s="444">
        <f t="shared" ref="D273:N273" si="130">SUM(D263:D272)</f>
        <v>7746.603894754533</v>
      </c>
      <c r="E273" s="444">
        <f t="shared" si="130"/>
        <v>7707.6119803699366</v>
      </c>
      <c r="F273" s="444">
        <f t="shared" si="130"/>
        <v>7653.218445760067</v>
      </c>
      <c r="G273" s="444">
        <f t="shared" si="130"/>
        <v>7575.6733125067321</v>
      </c>
      <c r="H273" s="444">
        <f t="shared" si="130"/>
        <v>7539.3177554503327</v>
      </c>
      <c r="I273" s="444">
        <f t="shared" si="130"/>
        <v>7523.3157839683117</v>
      </c>
      <c r="J273" s="444">
        <f t="shared" si="130"/>
        <v>7532.9262834997307</v>
      </c>
      <c r="K273" s="444">
        <f t="shared" si="130"/>
        <v>7519.0779381884886</v>
      </c>
      <c r="L273" s="444">
        <f t="shared" si="130"/>
        <v>7485.1147351468353</v>
      </c>
      <c r="M273" s="444">
        <f t="shared" si="130"/>
        <v>7444.040551119826</v>
      </c>
      <c r="N273" s="444">
        <f t="shared" si="130"/>
        <v>7395.0533479446285</v>
      </c>
    </row>
    <row r="274" spans="1:14">
      <c r="A274" s="300">
        <f>SUM(C274:N274)</f>
        <v>0</v>
      </c>
      <c r="C274" s="300">
        <f>SUM(C263:C272)-C273</f>
        <v>0</v>
      </c>
      <c r="D274" s="300">
        <f t="shared" ref="D274:N274" si="131">SUM(D263:D272)-D273</f>
        <v>0</v>
      </c>
      <c r="E274" s="300">
        <f t="shared" si="131"/>
        <v>0</v>
      </c>
      <c r="F274" s="300">
        <f t="shared" si="131"/>
        <v>0</v>
      </c>
      <c r="G274" s="300">
        <f t="shared" si="131"/>
        <v>0</v>
      </c>
      <c r="H274" s="300">
        <f t="shared" si="131"/>
        <v>0</v>
      </c>
      <c r="I274" s="300">
        <f t="shared" si="131"/>
        <v>0</v>
      </c>
      <c r="J274" s="300">
        <f t="shared" si="131"/>
        <v>0</v>
      </c>
      <c r="K274" s="300">
        <f t="shared" si="131"/>
        <v>0</v>
      </c>
      <c r="L274" s="300">
        <f t="shared" si="131"/>
        <v>0</v>
      </c>
      <c r="M274" s="300">
        <f t="shared" si="131"/>
        <v>0</v>
      </c>
      <c r="N274" s="300">
        <f t="shared" si="131"/>
        <v>0</v>
      </c>
    </row>
    <row r="275" spans="1:14" ht="15">
      <c r="B275" s="331"/>
      <c r="H275" s="318"/>
    </row>
    <row r="276" spans="1:14" ht="15">
      <c r="B276" s="331" t="s">
        <v>517</v>
      </c>
      <c r="H276" s="318"/>
    </row>
    <row r="277" spans="1:14" ht="15">
      <c r="B277" s="331"/>
      <c r="H277" s="318"/>
    </row>
    <row r="278" spans="1:14" ht="15">
      <c r="B278" s="331"/>
      <c r="C278" s="317" t="str">
        <f>C262</f>
        <v>2018/19</v>
      </c>
      <c r="D278" s="317" t="str">
        <f t="shared" ref="D278:N278" si="132">D262</f>
        <v>2019/20</v>
      </c>
      <c r="E278" s="317" t="str">
        <f t="shared" si="132"/>
        <v>2020/21</v>
      </c>
      <c r="F278" s="317" t="str">
        <f t="shared" si="132"/>
        <v>2021/22</v>
      </c>
      <c r="G278" s="317" t="str">
        <f t="shared" si="132"/>
        <v>2022/23</v>
      </c>
      <c r="H278" s="317" t="str">
        <f t="shared" si="132"/>
        <v>2023/24</v>
      </c>
      <c r="I278" s="317" t="str">
        <f t="shared" si="132"/>
        <v>2024/25</v>
      </c>
      <c r="J278" s="317" t="str">
        <f t="shared" si="132"/>
        <v>2025/26</v>
      </c>
      <c r="K278" s="317" t="str">
        <f t="shared" si="132"/>
        <v>2026/27</v>
      </c>
      <c r="L278" s="317" t="str">
        <f t="shared" si="132"/>
        <v>2027/28</v>
      </c>
      <c r="M278" s="317" t="str">
        <f t="shared" si="132"/>
        <v>2028/29</v>
      </c>
      <c r="N278" s="317" t="str">
        <f t="shared" si="132"/>
        <v>2029/30</v>
      </c>
    </row>
    <row r="279" spans="1:14" ht="13.15">
      <c r="B279" s="317" t="s">
        <v>595</v>
      </c>
      <c r="C279" s="444">
        <f>C223+C239</f>
        <v>1603.1789562808899</v>
      </c>
      <c r="D279" s="444">
        <f t="shared" ref="D279:N279" si="133">D223+D239</f>
        <v>1616.0261574663677</v>
      </c>
      <c r="E279" s="444">
        <f t="shared" si="133"/>
        <v>1666.137277108068</v>
      </c>
      <c r="F279" s="444">
        <f t="shared" si="133"/>
        <v>1688.3155022895585</v>
      </c>
      <c r="G279" s="444">
        <f t="shared" si="133"/>
        <v>1697.3527027541688</v>
      </c>
      <c r="H279" s="444">
        <f t="shared" si="133"/>
        <v>1715.5245958902278</v>
      </c>
      <c r="I279" s="444">
        <f t="shared" si="133"/>
        <v>1737.3100621616043</v>
      </c>
      <c r="J279" s="444">
        <f t="shared" si="133"/>
        <v>1763.5405023074704</v>
      </c>
      <c r="K279" s="444">
        <f t="shared" si="133"/>
        <v>1782.0174171451558</v>
      </c>
      <c r="L279" s="444">
        <f t="shared" si="133"/>
        <v>1793.4329943008734</v>
      </c>
      <c r="M279" s="444">
        <f t="shared" si="133"/>
        <v>1800.8599930019323</v>
      </c>
      <c r="N279" s="444">
        <f t="shared" si="133"/>
        <v>1804.0822088336499</v>
      </c>
    </row>
    <row r="280" spans="1:14" ht="13.15">
      <c r="B280" s="317" t="s">
        <v>596</v>
      </c>
      <c r="C280" s="444">
        <f>C155+C171</f>
        <v>203.29878950285018</v>
      </c>
      <c r="D280" s="444">
        <f t="shared" ref="D280:N280" si="134">D155+D171</f>
        <v>218.9387325089086</v>
      </c>
      <c r="E280" s="444">
        <f t="shared" si="134"/>
        <v>234.79350683724473</v>
      </c>
      <c r="F280" s="444">
        <f t="shared" si="134"/>
        <v>250.09020999325648</v>
      </c>
      <c r="G280" s="444">
        <f t="shared" si="134"/>
        <v>264.94499374419979</v>
      </c>
      <c r="H280" s="444">
        <f t="shared" si="134"/>
        <v>281.65439819608059</v>
      </c>
      <c r="I280" s="444">
        <f t="shared" si="134"/>
        <v>298.99384069565775</v>
      </c>
      <c r="J280" s="444">
        <f t="shared" si="134"/>
        <v>316.66244766188458</v>
      </c>
      <c r="K280" s="444">
        <f t="shared" si="134"/>
        <v>332.39539867070471</v>
      </c>
      <c r="L280" s="444">
        <f t="shared" si="134"/>
        <v>345.98983233028082</v>
      </c>
      <c r="M280" s="444">
        <f t="shared" si="134"/>
        <v>357.6907929477112</v>
      </c>
      <c r="N280" s="444">
        <f t="shared" si="134"/>
        <v>367.3293478648776</v>
      </c>
    </row>
    <row r="281" spans="1:14" ht="13.15">
      <c r="B281" s="317" t="s">
        <v>597</v>
      </c>
      <c r="C281" s="444">
        <f>C189+C205</f>
        <v>7.0935462514620617</v>
      </c>
      <c r="D281" s="444">
        <f t="shared" ref="D281:N281" si="135">D189+D205</f>
        <v>7.2889916905680661</v>
      </c>
      <c r="E281" s="444">
        <f t="shared" si="135"/>
        <v>7.4902550967831214</v>
      </c>
      <c r="F281" s="444">
        <f t="shared" si="135"/>
        <v>7.6469531999587943</v>
      </c>
      <c r="G281" s="444">
        <f t="shared" si="135"/>
        <v>7.7540365209742932</v>
      </c>
      <c r="H281" s="444">
        <f t="shared" si="135"/>
        <v>7.8666303051329987</v>
      </c>
      <c r="I281" s="444">
        <f t="shared" si="135"/>
        <v>7.969246283420258</v>
      </c>
      <c r="J281" s="444">
        <f t="shared" si="135"/>
        <v>8.0686736501424168</v>
      </c>
      <c r="K281" s="444">
        <f t="shared" si="135"/>
        <v>8.1275357759136853</v>
      </c>
      <c r="L281" s="444">
        <f t="shared" si="135"/>
        <v>8.1512114802082785</v>
      </c>
      <c r="M281" s="444">
        <f t="shared" si="135"/>
        <v>8.1530559821037087</v>
      </c>
      <c r="N281" s="444">
        <f t="shared" si="135"/>
        <v>8.1351064164238096</v>
      </c>
    </row>
    <row r="282" spans="1:14" ht="13.15">
      <c r="B282" s="317" t="s">
        <v>598</v>
      </c>
      <c r="C282" s="444">
        <f>C121+C137</f>
        <v>1392.7866205265775</v>
      </c>
      <c r="D282" s="444">
        <f t="shared" ref="D282:N282" si="136">D121+D137</f>
        <v>1389.7984332668907</v>
      </c>
      <c r="E282" s="444">
        <f t="shared" si="136"/>
        <v>1423.8535151740402</v>
      </c>
      <c r="F282" s="444">
        <f t="shared" si="136"/>
        <v>1430.5783390963434</v>
      </c>
      <c r="G282" s="444">
        <f t="shared" si="136"/>
        <v>1424.6536724889943</v>
      </c>
      <c r="H282" s="444">
        <f t="shared" si="136"/>
        <v>1426.0035673890143</v>
      </c>
      <c r="I282" s="444">
        <f t="shared" si="136"/>
        <v>1430.3469751825264</v>
      </c>
      <c r="J282" s="444">
        <f t="shared" si="136"/>
        <v>1438.8093809954435</v>
      </c>
      <c r="K282" s="444">
        <f t="shared" si="136"/>
        <v>1441.4944826985377</v>
      </c>
      <c r="L282" s="444">
        <f t="shared" si="136"/>
        <v>1439.2919504903839</v>
      </c>
      <c r="M282" s="444">
        <f t="shared" si="136"/>
        <v>1435.0161440721172</v>
      </c>
      <c r="N282" s="444">
        <f t="shared" si="136"/>
        <v>1428.6177545523483</v>
      </c>
    </row>
    <row r="283" spans="1:14" ht="15">
      <c r="A283" s="300">
        <f>SUM(C283:N283)</f>
        <v>0</v>
      </c>
      <c r="B283" s="331"/>
      <c r="C283" s="300">
        <f>C279-C280-C281-C282</f>
        <v>0</v>
      </c>
      <c r="D283" s="300">
        <f t="shared" ref="D283:N283" si="137">D279-D280-D281-D282</f>
        <v>0</v>
      </c>
      <c r="E283" s="300">
        <f t="shared" si="137"/>
        <v>0</v>
      </c>
      <c r="F283" s="300">
        <f t="shared" si="137"/>
        <v>0</v>
      </c>
      <c r="G283" s="300">
        <f t="shared" si="137"/>
        <v>0</v>
      </c>
      <c r="H283" s="300">
        <f t="shared" si="137"/>
        <v>0</v>
      </c>
      <c r="I283" s="300">
        <f t="shared" si="137"/>
        <v>0</v>
      </c>
      <c r="J283" s="300">
        <f t="shared" si="137"/>
        <v>0</v>
      </c>
      <c r="K283" s="300">
        <f t="shared" si="137"/>
        <v>0</v>
      </c>
      <c r="L283" s="300">
        <f t="shared" si="137"/>
        <v>0</v>
      </c>
      <c r="M283" s="300">
        <f t="shared" si="137"/>
        <v>0</v>
      </c>
      <c r="N283" s="300">
        <f t="shared" si="137"/>
        <v>0</v>
      </c>
    </row>
    <row r="284" spans="1:14" ht="15">
      <c r="B284" s="331"/>
      <c r="H284" s="318"/>
    </row>
    <row r="285" spans="1:14" ht="15">
      <c r="B285" s="331" t="s">
        <v>265</v>
      </c>
      <c r="F285" s="355"/>
      <c r="G285" s="355" t="s">
        <v>266</v>
      </c>
      <c r="H285" s="318"/>
    </row>
    <row r="286" spans="1:14" ht="15">
      <c r="B286" s="331"/>
      <c r="H286" s="318"/>
    </row>
    <row r="287" spans="1:14" ht="15">
      <c r="B287" s="331" t="s">
        <v>211</v>
      </c>
      <c r="H287" s="318"/>
    </row>
    <row r="288" spans="1:14" ht="15">
      <c r="B288" s="331"/>
      <c r="H288" s="318"/>
    </row>
    <row r="289" spans="2:14" ht="15">
      <c r="B289" s="331"/>
      <c r="C289" s="317" t="str">
        <f>C278</f>
        <v>2018/19</v>
      </c>
      <c r="D289" s="317" t="str">
        <f t="shared" ref="D289:N289" si="138">D278</f>
        <v>2019/20</v>
      </c>
      <c r="E289" s="317" t="str">
        <f t="shared" si="138"/>
        <v>2020/21</v>
      </c>
      <c r="F289" s="317" t="str">
        <f t="shared" si="138"/>
        <v>2021/22</v>
      </c>
      <c r="G289" s="317" t="str">
        <f t="shared" si="138"/>
        <v>2022/23</v>
      </c>
      <c r="H289" s="317" t="str">
        <f t="shared" si="138"/>
        <v>2023/24</v>
      </c>
      <c r="I289" s="317" t="str">
        <f t="shared" si="138"/>
        <v>2024/25</v>
      </c>
      <c r="J289" s="317" t="str">
        <f t="shared" si="138"/>
        <v>2025/26</v>
      </c>
      <c r="K289" s="317" t="str">
        <f t="shared" si="138"/>
        <v>2026/27</v>
      </c>
      <c r="L289" s="317" t="str">
        <f t="shared" si="138"/>
        <v>2027/28</v>
      </c>
      <c r="M289" s="317" t="str">
        <f t="shared" si="138"/>
        <v>2028/29</v>
      </c>
      <c r="N289" s="317" t="str">
        <f t="shared" si="138"/>
        <v>2029/30</v>
      </c>
    </row>
    <row r="290" spans="2:14" ht="15">
      <c r="B290" s="331"/>
      <c r="C290" s="444">
        <f>C53+C69-C15</f>
        <v>0</v>
      </c>
      <c r="D290" s="444">
        <f>D53+D69-D15</f>
        <v>0</v>
      </c>
      <c r="E290" s="444">
        <f>E53+E69-E15</f>
        <v>0</v>
      </c>
      <c r="F290" s="444">
        <f t="shared" ref="F290:N290" si="139">F53+F69-F15</f>
        <v>0</v>
      </c>
      <c r="G290" s="444">
        <f t="shared" si="139"/>
        <v>0</v>
      </c>
      <c r="H290" s="444">
        <f t="shared" si="139"/>
        <v>0</v>
      </c>
      <c r="I290" s="444">
        <f t="shared" si="139"/>
        <v>0</v>
      </c>
      <c r="J290" s="444">
        <f t="shared" si="139"/>
        <v>0</v>
      </c>
      <c r="K290" s="444">
        <f t="shared" si="139"/>
        <v>0</v>
      </c>
      <c r="L290" s="444">
        <f t="shared" si="139"/>
        <v>0</v>
      </c>
      <c r="M290" s="444">
        <f t="shared" si="139"/>
        <v>0</v>
      </c>
      <c r="N290" s="444">
        <f t="shared" si="139"/>
        <v>0</v>
      </c>
    </row>
    <row r="291" spans="2:14" ht="15">
      <c r="B291" s="331"/>
      <c r="H291" s="318"/>
    </row>
    <row r="292" spans="2:14" ht="15">
      <c r="B292" s="331" t="s">
        <v>263</v>
      </c>
      <c r="H292" s="318"/>
    </row>
    <row r="293" spans="2:14" ht="15">
      <c r="B293" s="331"/>
      <c r="C293" s="356" t="str">
        <f t="shared" ref="C293:N293" si="140">C262</f>
        <v>2018/19</v>
      </c>
      <c r="D293" s="356" t="str">
        <f t="shared" si="140"/>
        <v>2019/20</v>
      </c>
      <c r="E293" s="356" t="str">
        <f t="shared" si="140"/>
        <v>2020/21</v>
      </c>
      <c r="F293" s="356" t="str">
        <f t="shared" si="140"/>
        <v>2021/22</v>
      </c>
      <c r="G293" s="356" t="str">
        <f t="shared" si="140"/>
        <v>2022/23</v>
      </c>
      <c r="H293" s="356" t="str">
        <f t="shared" si="140"/>
        <v>2023/24</v>
      </c>
      <c r="I293" s="356" t="str">
        <f t="shared" si="140"/>
        <v>2024/25</v>
      </c>
      <c r="J293" s="356" t="str">
        <f t="shared" si="140"/>
        <v>2025/26</v>
      </c>
      <c r="K293" s="356" t="str">
        <f t="shared" si="140"/>
        <v>2026/27</v>
      </c>
      <c r="L293" s="356" t="str">
        <f t="shared" si="140"/>
        <v>2027/28</v>
      </c>
      <c r="M293" s="356" t="str">
        <f t="shared" si="140"/>
        <v>2028/29</v>
      </c>
      <c r="N293" s="356" t="str">
        <f t="shared" si="140"/>
        <v>2029/30</v>
      </c>
    </row>
    <row r="294" spans="2:14" ht="13.15">
      <c r="B294" s="354" t="s">
        <v>267</v>
      </c>
      <c r="C294" s="444">
        <f>C36-C15+C279-C290</f>
        <v>1611.5666840015565</v>
      </c>
      <c r="D294" s="444">
        <f>D36-D15+D279-D290</f>
        <v>1679.7290465490228</v>
      </c>
      <c r="E294" s="444">
        <f>E36-E15+E279-E290</f>
        <v>1661.0368240609971</v>
      </c>
      <c r="F294" s="444">
        <f t="shared" ref="F294:N294" si="141">F36-F15+F279-F290</f>
        <v>1611.2512707703713</v>
      </c>
      <c r="G294" s="444">
        <f t="shared" si="141"/>
        <v>1702.2196280006513</v>
      </c>
      <c r="H294" s="444">
        <f t="shared" si="141"/>
        <v>1756.3600458763767</v>
      </c>
      <c r="I294" s="444">
        <f t="shared" si="141"/>
        <v>1827.0698991542606</v>
      </c>
      <c r="J294" s="444">
        <f t="shared" si="141"/>
        <v>1791.9127373081315</v>
      </c>
      <c r="K294" s="444">
        <f t="shared" si="141"/>
        <v>1757.1949642357008</v>
      </c>
      <c r="L294" s="444">
        <f t="shared" si="141"/>
        <v>1745.5098525789681</v>
      </c>
      <c r="M294" s="444">
        <f t="shared" si="141"/>
        <v>1728.6813824118094</v>
      </c>
      <c r="N294" s="444">
        <f t="shared" si="141"/>
        <v>1753.7952495753998</v>
      </c>
    </row>
    <row r="295" spans="2:14" ht="12.75" customHeight="1">
      <c r="B295" s="1405" t="s">
        <v>264</v>
      </c>
      <c r="C295" s="1405"/>
      <c r="D295" s="1405"/>
      <c r="E295" s="1405"/>
      <c r="F295" s="1405"/>
      <c r="G295" s="1405"/>
      <c r="H295" s="1405"/>
      <c r="I295" s="1405"/>
      <c r="J295" s="1405"/>
      <c r="K295" s="1405"/>
      <c r="L295" s="1405"/>
      <c r="M295" s="1405"/>
      <c r="N295" s="1405"/>
    </row>
    <row r="296" spans="2:14" ht="13.15">
      <c r="B296" s="317" t="s">
        <v>563</v>
      </c>
      <c r="C296" s="274">
        <f>IF(C294&lt;0,0,C294)</f>
        <v>1611.5666840015565</v>
      </c>
      <c r="D296" s="274">
        <f t="shared" ref="D296:N296" si="142">IF(D294&lt;0,0,D294)</f>
        <v>1679.7290465490228</v>
      </c>
      <c r="E296" s="274">
        <f t="shared" si="142"/>
        <v>1661.0368240609971</v>
      </c>
      <c r="F296" s="274">
        <f t="shared" si="142"/>
        <v>1611.2512707703713</v>
      </c>
      <c r="G296" s="274">
        <f t="shared" si="142"/>
        <v>1702.2196280006513</v>
      </c>
      <c r="H296" s="274">
        <f t="shared" si="142"/>
        <v>1756.3600458763767</v>
      </c>
      <c r="I296" s="274">
        <f t="shared" si="142"/>
        <v>1827.0698991542606</v>
      </c>
      <c r="J296" s="274">
        <f t="shared" si="142"/>
        <v>1791.9127373081315</v>
      </c>
      <c r="K296" s="274">
        <f t="shared" si="142"/>
        <v>1757.1949642357008</v>
      </c>
      <c r="L296" s="274">
        <f t="shared" si="142"/>
        <v>1745.5098525789681</v>
      </c>
      <c r="M296" s="274">
        <f t="shared" si="142"/>
        <v>1728.6813824118094</v>
      </c>
      <c r="N296" s="274">
        <f t="shared" si="142"/>
        <v>1753.7952495753998</v>
      </c>
    </row>
    <row r="297" spans="2:14" ht="15">
      <c r="B297" s="331"/>
      <c r="H297" s="318"/>
    </row>
    <row r="298" spans="2:14" ht="15">
      <c r="B298" s="331" t="s">
        <v>174</v>
      </c>
      <c r="H298" s="318"/>
    </row>
    <row r="299" spans="2:14" ht="15">
      <c r="B299" s="331"/>
      <c r="H299" s="318"/>
    </row>
    <row r="300" spans="2:14" ht="13.15">
      <c r="B300" s="332" t="s">
        <v>46</v>
      </c>
      <c r="H300" s="316"/>
    </row>
    <row r="301" spans="2:14">
      <c r="H301" s="316"/>
    </row>
    <row r="302" spans="2:14" ht="13.15">
      <c r="B302" s="329" t="str">
        <f t="shared" ref="B302:B313" si="143">B262</f>
        <v>Age group</v>
      </c>
      <c r="C302" s="329" t="str">
        <f>C293</f>
        <v>2018/19</v>
      </c>
      <c r="D302" s="329" t="str">
        <f t="shared" ref="D302:N302" si="144">D293</f>
        <v>2019/20</v>
      </c>
      <c r="E302" s="329" t="str">
        <f t="shared" si="144"/>
        <v>2020/21</v>
      </c>
      <c r="F302" s="329" t="str">
        <f t="shared" si="144"/>
        <v>2021/22</v>
      </c>
      <c r="G302" s="329" t="str">
        <f t="shared" si="144"/>
        <v>2022/23</v>
      </c>
      <c r="H302" s="329" t="str">
        <f t="shared" si="144"/>
        <v>2023/24</v>
      </c>
      <c r="I302" s="329" t="str">
        <f t="shared" si="144"/>
        <v>2024/25</v>
      </c>
      <c r="J302" s="329" t="str">
        <f t="shared" si="144"/>
        <v>2025/26</v>
      </c>
      <c r="K302" s="329" t="str">
        <f t="shared" si="144"/>
        <v>2026/27</v>
      </c>
      <c r="L302" s="329" t="str">
        <f t="shared" si="144"/>
        <v>2027/28</v>
      </c>
      <c r="M302" s="329" t="str">
        <f t="shared" si="144"/>
        <v>2028/29</v>
      </c>
      <c r="N302" s="329" t="str">
        <f t="shared" si="144"/>
        <v>2029/30</v>
      </c>
    </row>
    <row r="303" spans="2:14" ht="13.15">
      <c r="B303" s="329" t="str">
        <f t="shared" si="143"/>
        <v>20-24</v>
      </c>
      <c r="C303" s="444">
        <f>C$296*Entrant_age_breakdowns!$K76*$G$31</f>
        <v>206.8470374629434</v>
      </c>
      <c r="D303" s="444">
        <f>D$296*Entrant_age_breakdowns!$K76*$G$31</f>
        <v>215.59578047146098</v>
      </c>
      <c r="E303" s="444">
        <f>E$296*Entrant_age_breakdowns!$K76*$G$31</f>
        <v>213.19660525666575</v>
      </c>
      <c r="F303" s="444">
        <f>F$296*Entrant_age_breakdowns!$K76*$G$31</f>
        <v>206.80655369451176</v>
      </c>
      <c r="G303" s="444">
        <f>G$296*Entrant_age_breakdowns!$K76*$G$31</f>
        <v>218.48248084214441</v>
      </c>
      <c r="H303" s="444">
        <f>H$296*Entrant_age_breakdowns!$K76*$G$31</f>
        <v>225.43148590397206</v>
      </c>
      <c r="I303" s="444">
        <f>I$296*Entrant_age_breakdowns!$K76*$G$31</f>
        <v>234.50720322623184</v>
      </c>
      <c r="J303" s="444">
        <f>J$296*Entrant_age_breakdowns!$K76*$G$31</f>
        <v>229.9947279773516</v>
      </c>
      <c r="K303" s="444">
        <f>K$296*Entrant_age_breakdowns!$K76*$G$31</f>
        <v>225.53864894653435</v>
      </c>
      <c r="L303" s="444">
        <f>L$296*Entrant_age_breakdowns!$K76*$G$31</f>
        <v>224.03884707509249</v>
      </c>
      <c r="M303" s="444">
        <f>M$296*Entrant_age_breakdowns!$K76*$G$31</f>
        <v>221.87888730819839</v>
      </c>
      <c r="N303" s="444">
        <f>N$296*Entrant_age_breakdowns!$K76*$G$31</f>
        <v>225.10229039390126</v>
      </c>
    </row>
    <row r="304" spans="2:14" ht="13.15">
      <c r="B304" s="329" t="str">
        <f t="shared" si="143"/>
        <v>25-29</v>
      </c>
      <c r="C304" s="444">
        <f>C$296*Entrant_age_breakdowns!$K77*$G$31</f>
        <v>215.75926270879998</v>
      </c>
      <c r="D304" s="444">
        <f>D$296*Entrant_age_breakdowns!$K77*$G$31</f>
        <v>224.88495464182895</v>
      </c>
      <c r="E304" s="444">
        <f>E$296*Entrant_age_breakdowns!$K77*$G$31</f>
        <v>222.38240840378486</v>
      </c>
      <c r="F304" s="444">
        <f>F$296*Entrant_age_breakdowns!$K77*$G$31</f>
        <v>215.71703465402277</v>
      </c>
      <c r="G304" s="444">
        <f>G$296*Entrant_age_breakdowns!$K77*$G$31</f>
        <v>227.89603157712932</v>
      </c>
      <c r="H304" s="444">
        <f>H$296*Entrant_age_breakdowns!$K77*$G$31</f>
        <v>235.14444193431535</v>
      </c>
      <c r="I304" s="444">
        <f>I$296*Entrant_age_breakdowns!$K77*$G$31</f>
        <v>244.61119621816658</v>
      </c>
      <c r="J304" s="444">
        <f>J$296*Entrant_age_breakdowns!$K77*$G$31</f>
        <v>239.90429615988302</v>
      </c>
      <c r="K304" s="444">
        <f>K$296*Entrant_age_breakdowns!$K77*$G$31</f>
        <v>235.25622221087363</v>
      </c>
      <c r="L304" s="444">
        <f>L$296*Entrant_age_breakdowns!$K77*$G$31</f>
        <v>233.69179977601257</v>
      </c>
      <c r="M304" s="444">
        <f>M$296*Entrant_age_breakdowns!$K77*$G$31</f>
        <v>231.43877583860555</v>
      </c>
      <c r="N304" s="444">
        <f>N$296*Entrant_age_breakdowns!$K77*$G$31</f>
        <v>234.8010626845514</v>
      </c>
    </row>
    <row r="305" spans="1:14" ht="13.15">
      <c r="B305" s="329" t="str">
        <f t="shared" si="143"/>
        <v>30-34</v>
      </c>
      <c r="C305" s="444">
        <f>C$296*Entrant_age_breakdowns!$K78*$G$31</f>
        <v>105.64924892970379</v>
      </c>
      <c r="D305" s="444">
        <f>D$296*Entrant_age_breakdowns!$K78*$G$31</f>
        <v>110.11775928047189</v>
      </c>
      <c r="E305" s="444">
        <f>E$296*Entrant_age_breakdowns!$K78*$G$31</f>
        <v>108.89235589735944</v>
      </c>
      <c r="F305" s="444">
        <f>F$296*Entrant_age_breakdowns!$K78*$G$31</f>
        <v>105.62857142916471</v>
      </c>
      <c r="G305" s="444">
        <f>G$296*Entrant_age_breakdowns!$K78*$G$31</f>
        <v>111.59217114437126</v>
      </c>
      <c r="H305" s="444">
        <f>H$296*Entrant_age_breakdowns!$K78*$G$31</f>
        <v>115.14144685358863</v>
      </c>
      <c r="I305" s="444">
        <f>I$296*Entrant_age_breakdowns!$K78*$G$31</f>
        <v>119.77696269348469</v>
      </c>
      <c r="J305" s="444">
        <f>J$296*Entrant_age_breakdowns!$K78*$G$31</f>
        <v>117.47216961205861</v>
      </c>
      <c r="K305" s="444">
        <f>K$296*Entrant_age_breakdowns!$K78*$G$31</f>
        <v>115.19618147825908</v>
      </c>
      <c r="L305" s="444">
        <f>L$296*Entrant_age_breakdowns!$K78*$G$31</f>
        <v>114.43014226781314</v>
      </c>
      <c r="M305" s="444">
        <f>M$296*Entrant_age_breakdowns!$K78*$G$31</f>
        <v>113.32692063172071</v>
      </c>
      <c r="N305" s="444">
        <f>N$296*Entrant_age_breakdowns!$K78*$G$31</f>
        <v>114.97330686562172</v>
      </c>
    </row>
    <row r="306" spans="1:14" ht="13.15">
      <c r="B306" s="329" t="str">
        <f t="shared" si="143"/>
        <v>35-39</v>
      </c>
      <c r="C306" s="444">
        <f>C$296*Entrant_age_breakdowns!$K79*$G$31</f>
        <v>78.927319188375876</v>
      </c>
      <c r="D306" s="444">
        <f>D$296*Entrant_age_breakdowns!$K79*$G$31</f>
        <v>82.265606458040281</v>
      </c>
      <c r="E306" s="444">
        <f>E$296*Entrant_age_breakdowns!$K79*$G$31</f>
        <v>81.350145108970139</v>
      </c>
      <c r="F306" s="444">
        <f>F$296*Entrant_age_breakdowns!$K79*$G$31</f>
        <v>78.911871660810846</v>
      </c>
      <c r="G306" s="444">
        <f>G$296*Entrant_age_breakdowns!$K79*$G$31</f>
        <v>83.367094419157198</v>
      </c>
      <c r="H306" s="444">
        <f>H$296*Entrant_age_breakdowns!$K79*$G$31</f>
        <v>86.018649632534476</v>
      </c>
      <c r="I306" s="444">
        <f>I$296*Entrant_age_breakdowns!$K79*$G$31</f>
        <v>89.481701589881439</v>
      </c>
      <c r="J306" s="444">
        <f>J$296*Entrant_age_breakdowns!$K79*$G$31</f>
        <v>87.759861245120291</v>
      </c>
      <c r="K306" s="444">
        <f>K$296*Entrant_age_breakdowns!$K79*$G$31</f>
        <v>86.059540194803333</v>
      </c>
      <c r="L306" s="444">
        <f>L$296*Entrant_age_breakdowns!$K79*$G$31</f>
        <v>85.487255754675346</v>
      </c>
      <c r="M306" s="444">
        <f>M$296*Entrant_age_breakdowns!$K79*$G$31</f>
        <v>84.663072647937639</v>
      </c>
      <c r="N306" s="444">
        <f>N$296*Entrant_age_breakdowns!$K79*$G$31</f>
        <v>85.893037395504521</v>
      </c>
    </row>
    <row r="307" spans="1:14" ht="13.15">
      <c r="B307" s="329" t="str">
        <f t="shared" si="143"/>
        <v>40-44</v>
      </c>
      <c r="C307" s="444">
        <f>C$296*Entrant_age_breakdowns!$K80*$G$31</f>
        <v>65.901993107979337</v>
      </c>
      <c r="D307" s="444">
        <f>D$296*Entrant_age_breakdowns!$K80*$G$31</f>
        <v>68.68936491916179</v>
      </c>
      <c r="E307" s="444">
        <f>E$296*Entrant_age_breakdowns!$K80*$G$31</f>
        <v>67.924981583487479</v>
      </c>
      <c r="F307" s="444">
        <f>F$296*Entrant_age_breakdowns!$K80*$G$31</f>
        <v>65.889094876218849</v>
      </c>
      <c r="G307" s="444">
        <f>G$296*Entrant_age_breakdowns!$K80*$G$31</f>
        <v>69.609075011541833</v>
      </c>
      <c r="H307" s="444">
        <f>H$296*Entrant_age_breakdowns!$K80*$G$31</f>
        <v>71.82304572782013</v>
      </c>
      <c r="I307" s="444">
        <f>I$296*Entrant_age_breakdowns!$K80*$G$31</f>
        <v>74.71459238837447</v>
      </c>
      <c r="J307" s="444">
        <f>J$296*Entrant_age_breakdowns!$K80*$G$31</f>
        <v>73.276906277907898</v>
      </c>
      <c r="K307" s="444">
        <f>K$296*Entrant_age_breakdowns!$K80*$G$31</f>
        <v>71.857188146193593</v>
      </c>
      <c r="L307" s="444">
        <f>L$296*Entrant_age_breakdowns!$K80*$G$31</f>
        <v>71.379347448993371</v>
      </c>
      <c r="M307" s="444">
        <f>M$296*Entrant_age_breakdowns!$K80*$G$31</f>
        <v>70.691178764455785</v>
      </c>
      <c r="N307" s="444">
        <f>N$296*Entrant_age_breakdowns!$K80*$G$31</f>
        <v>71.718163199639136</v>
      </c>
    </row>
    <row r="308" spans="1:14" ht="13.15">
      <c r="B308" s="329" t="str">
        <f t="shared" si="143"/>
        <v>45-49</v>
      </c>
      <c r="C308" s="444">
        <f>C$296*Entrant_age_breakdowns!$K81*$G$31</f>
        <v>56.035716219456042</v>
      </c>
      <c r="D308" s="444">
        <f>D$296*Entrant_age_breakdowns!$K81*$G$31</f>
        <v>58.40578681130615</v>
      </c>
      <c r="E308" s="444">
        <f>E$296*Entrant_age_breakdowns!$K81*$G$31</f>
        <v>57.7558403429111</v>
      </c>
      <c r="F308" s="444">
        <f>F$296*Entrant_age_breakdowns!$K81*$G$31</f>
        <v>56.024748999489276</v>
      </c>
      <c r="G308" s="444">
        <f>G$296*Entrant_age_breakdowns!$K81*$G$31</f>
        <v>59.187805856714014</v>
      </c>
      <c r="H308" s="444">
        <f>H$296*Entrant_age_breakdowns!$K81*$G$31</f>
        <v>61.070320010303945</v>
      </c>
      <c r="I308" s="444">
        <f>I$296*Entrant_age_breakdowns!$K81*$G$31</f>
        <v>63.528969293348474</v>
      </c>
      <c r="J308" s="444">
        <f>J$296*Entrant_age_breakdowns!$K81*$G$31</f>
        <v>62.306521122975852</v>
      </c>
      <c r="K308" s="444">
        <f>K$296*Entrant_age_breakdowns!$K81*$G$31</f>
        <v>61.099350920854498</v>
      </c>
      <c r="L308" s="444">
        <f>L$296*Entrant_age_breakdowns!$K81*$G$31</f>
        <v>60.693048403379088</v>
      </c>
      <c r="M308" s="444">
        <f>M$296*Entrant_age_breakdowns!$K81*$G$31</f>
        <v>60.107906387193317</v>
      </c>
      <c r="N308" s="444">
        <f>N$296*Entrant_age_breakdowns!$K81*$G$31</f>
        <v>60.981139587856021</v>
      </c>
    </row>
    <row r="309" spans="1:14" ht="13.15">
      <c r="B309" s="329" t="str">
        <f t="shared" si="143"/>
        <v>50-54</v>
      </c>
      <c r="C309" s="444">
        <f>C$296*Entrant_age_breakdowns!$K82*$G$31</f>
        <v>41.314739651250122</v>
      </c>
      <c r="D309" s="444">
        <f>D$296*Entrant_age_breakdowns!$K82*$G$31</f>
        <v>43.062176037605681</v>
      </c>
      <c r="E309" s="444">
        <f>E$296*Entrant_age_breakdowns!$K82*$G$31</f>
        <v>42.582975075422425</v>
      </c>
      <c r="F309" s="444">
        <f>F$296*Entrant_age_breakdowns!$K82*$G$31</f>
        <v>41.306653597065491</v>
      </c>
      <c r="G309" s="444">
        <f>G$296*Entrant_age_breakdowns!$K82*$G$31</f>
        <v>43.638753182382622</v>
      </c>
      <c r="H309" s="444">
        <f>H$296*Entrant_age_breakdowns!$K82*$G$31</f>
        <v>45.026717634211245</v>
      </c>
      <c r="I309" s="444">
        <f>I$296*Entrant_age_breakdowns!$K82*$G$31</f>
        <v>46.839462466897949</v>
      </c>
      <c r="J309" s="444">
        <f>J$296*Entrant_age_breakdowns!$K82*$G$31</f>
        <v>45.938160024393312</v>
      </c>
      <c r="K309" s="444">
        <f>K$296*Entrant_age_breakdowns!$K82*$G$31</f>
        <v>45.048121920479979</v>
      </c>
      <c r="L309" s="444">
        <f>L$296*Entrant_age_breakdowns!$K82*$G$31</f>
        <v>44.748557930552501</v>
      </c>
      <c r="M309" s="444">
        <f>M$296*Entrant_age_breakdowns!$K82*$G$31</f>
        <v>44.317136835423732</v>
      </c>
      <c r="N309" s="444">
        <f>N$296*Entrant_age_breakdowns!$K82*$G$31</f>
        <v>44.960965535656911</v>
      </c>
    </row>
    <row r="310" spans="1:14" ht="13.15">
      <c r="B310" s="329" t="str">
        <f t="shared" si="143"/>
        <v>55-59</v>
      </c>
      <c r="C310" s="444">
        <f>C$296*Entrant_age_breakdowns!$K83*$G$31</f>
        <v>25.121037265981798</v>
      </c>
      <c r="D310" s="444">
        <f>D$296*Entrant_age_breakdowns!$K83*$G$31</f>
        <v>26.183549457807803</v>
      </c>
      <c r="E310" s="444">
        <f>E$296*Entrant_age_breakdowns!$K83*$G$31</f>
        <v>25.89217583835585</v>
      </c>
      <c r="F310" s="444">
        <f>F$296*Entrant_age_breakdowns!$K83*$G$31</f>
        <v>25.11612061710003</v>
      </c>
      <c r="G310" s="444">
        <f>G$296*Entrant_age_breakdowns!$K83*$G$31</f>
        <v>26.534131745459145</v>
      </c>
      <c r="H310" s="444">
        <f>H$296*Entrant_age_breakdowns!$K83*$G$31</f>
        <v>27.378070422371266</v>
      </c>
      <c r="I310" s="444">
        <f>I$296*Entrant_age_breakdowns!$K83*$G$31</f>
        <v>28.480292798211909</v>
      </c>
      <c r="J310" s="444">
        <f>J$296*Entrant_age_breakdowns!$K83*$G$31</f>
        <v>27.932264360003078</v>
      </c>
      <c r="K310" s="444">
        <f>K$296*Entrant_age_breakdowns!$K83*$G$31</f>
        <v>27.391085096493565</v>
      </c>
      <c r="L310" s="444">
        <f>L$296*Entrant_age_breakdowns!$K83*$G$31</f>
        <v>27.20893804151904</v>
      </c>
      <c r="M310" s="444">
        <f>M$296*Entrant_age_breakdowns!$K83*$G$31</f>
        <v>26.946616518993544</v>
      </c>
      <c r="N310" s="444">
        <f>N$296*Entrant_age_breakdowns!$K83*$G$31</f>
        <v>27.338090479812198</v>
      </c>
    </row>
    <row r="311" spans="1:14" ht="13.15">
      <c r="B311" s="329" t="str">
        <f t="shared" si="143"/>
        <v>60-64</v>
      </c>
      <c r="C311" s="444">
        <f>C$296*Entrant_age_breakdowns!$K84*$G$31</f>
        <v>12.729034601761963</v>
      </c>
      <c r="D311" s="444">
        <f>D$296*Entrant_age_breakdowns!$K84*$G$31</f>
        <v>13.267418200788825</v>
      </c>
      <c r="E311" s="444">
        <f>E$296*Entrant_age_breakdowns!$K84*$G$31</f>
        <v>13.119776809839294</v>
      </c>
      <c r="F311" s="444">
        <f>F$296*Entrant_age_breakdowns!$K84*$G$31</f>
        <v>12.726543295647568</v>
      </c>
      <c r="G311" s="444">
        <f>G$296*Entrant_age_breakdowns!$K84*$G$31</f>
        <v>13.445061107131785</v>
      </c>
      <c r="H311" s="444">
        <f>H$296*Entrant_age_breakdowns!$K84*$G$31</f>
        <v>13.872691722318477</v>
      </c>
      <c r="I311" s="444">
        <f>I$296*Entrant_age_breakdowns!$K84*$G$31</f>
        <v>14.431196795670333</v>
      </c>
      <c r="J311" s="444">
        <f>J$296*Entrant_age_breakdowns!$K84*$G$31</f>
        <v>14.15350631343231</v>
      </c>
      <c r="K311" s="444">
        <f>K$296*Entrant_age_breakdowns!$K84*$G$31</f>
        <v>13.879286363912268</v>
      </c>
      <c r="L311" s="444">
        <f>L$296*Entrant_age_breakdowns!$K84*$G$31</f>
        <v>13.786990964608853</v>
      </c>
      <c r="M311" s="444">
        <f>M$296*Entrant_age_breakdowns!$K84*$G$31</f>
        <v>13.65407050827341</v>
      </c>
      <c r="N311" s="444">
        <f>N$296*Entrant_age_breakdowns!$K84*$G$31</f>
        <v>13.852433559137452</v>
      </c>
    </row>
    <row r="312" spans="1:14" ht="13.15">
      <c r="B312" s="329" t="str">
        <f t="shared" si="143"/>
        <v>65 plus</v>
      </c>
      <c r="C312" s="444">
        <f>C$296*Entrant_age_breakdowns!$K85*$G$31</f>
        <v>3.9151000255229498</v>
      </c>
      <c r="D312" s="444">
        <f>D$296*Entrant_age_breakdowns!$K85*$G$31</f>
        <v>4.0806919740277827</v>
      </c>
      <c r="E312" s="444">
        <f>E$296*Entrant_age_breakdowns!$K85*$G$31</f>
        <v>4.0352815535553033</v>
      </c>
      <c r="F312" s="444">
        <f>F$296*Entrant_age_breakdowns!$K85*$G$31</f>
        <v>3.9143337684628343</v>
      </c>
      <c r="G312" s="444">
        <f>G$296*Entrant_age_breakdowns!$K85*$G$31</f>
        <v>4.1353300333084935</v>
      </c>
      <c r="H312" s="444">
        <f>H$296*Entrant_age_breakdowns!$K85*$G$31</f>
        <v>4.2668574181268255</v>
      </c>
      <c r="I312" s="444">
        <f>I$296*Entrant_age_breakdowns!$K85*$G$31</f>
        <v>4.4386381772608985</v>
      </c>
      <c r="J312" s="444">
        <f>J$296*Entrant_age_breakdowns!$K85*$G$31</f>
        <v>4.3532282425634881</v>
      </c>
      <c r="K312" s="444">
        <f>K$296*Entrant_age_breakdowns!$K85*$G$31</f>
        <v>4.2688857480261406</v>
      </c>
      <c r="L312" s="444">
        <f>L$296*Entrant_age_breakdowns!$K85*$G$31</f>
        <v>4.2404982283537196</v>
      </c>
      <c r="M312" s="444">
        <f>M$296*Entrant_age_breakdowns!$K85*$G$31</f>
        <v>4.199615561421588</v>
      </c>
      <c r="N312" s="444">
        <f>N$296*Entrant_age_breakdowns!$K85*$G$31</f>
        <v>4.2606265657748255</v>
      </c>
    </row>
    <row r="313" spans="1:14" ht="13.15">
      <c r="B313" s="329" t="str">
        <f t="shared" si="143"/>
        <v>Total</v>
      </c>
      <c r="C313" s="444">
        <f>C$296*Entrant_age_breakdowns!$K86*$G$31</f>
        <v>812.20048916177518</v>
      </c>
      <c r="D313" s="444">
        <f>D$296*Entrant_age_breakdowns!$K86*$G$31</f>
        <v>846.55308825250006</v>
      </c>
      <c r="E313" s="444">
        <f>E$296*Entrant_age_breakdowns!$K86*$G$31</f>
        <v>837.13254587035158</v>
      </c>
      <c r="F313" s="444">
        <f>F$296*Entrant_age_breakdowns!$K86*$G$31</f>
        <v>812.04152659249417</v>
      </c>
      <c r="G313" s="444">
        <f>G$296*Entrant_age_breakdowns!$K86*$G$31</f>
        <v>857.88793491934007</v>
      </c>
      <c r="H313" s="444">
        <f>H$296*Entrant_age_breakdowns!$K86*$G$31</f>
        <v>885.17372725956238</v>
      </c>
      <c r="I313" s="444">
        <f>I$296*Entrant_age_breakdowns!$K86*$G$31</f>
        <v>920.81021564752859</v>
      </c>
      <c r="J313" s="444">
        <f>J$296*Entrant_age_breakdowns!$K86*$G$31</f>
        <v>903.09164133568936</v>
      </c>
      <c r="K313" s="444">
        <f>K$296*Entrant_age_breakdowns!$K86*$G$31</f>
        <v>885.59451102643038</v>
      </c>
      <c r="L313" s="444">
        <f>L$296*Entrant_age_breakdowns!$K86*$G$31</f>
        <v>879.70542589100012</v>
      </c>
      <c r="M313" s="444">
        <f>M$296*Entrant_age_breakdowns!$K86*$G$31</f>
        <v>871.22418100222365</v>
      </c>
      <c r="N313" s="444">
        <f>N$296*Entrant_age_breakdowns!$K86*$G$31</f>
        <v>883.88111626745547</v>
      </c>
    </row>
    <row r="314" spans="1:14">
      <c r="A314" s="300">
        <f>SUM(C314:N314)</f>
        <v>0</v>
      </c>
      <c r="C314" s="300">
        <f>SUM(C303:C312)-C313</f>
        <v>0</v>
      </c>
      <c r="D314" s="300">
        <f t="shared" ref="D314:N314" si="145">SUM(D303:D312)-D313</f>
        <v>0</v>
      </c>
      <c r="E314" s="300">
        <f t="shared" si="145"/>
        <v>0</v>
      </c>
      <c r="F314" s="300">
        <f t="shared" si="145"/>
        <v>0</v>
      </c>
      <c r="G314" s="300">
        <f t="shared" si="145"/>
        <v>0</v>
      </c>
      <c r="H314" s="300">
        <f t="shared" si="145"/>
        <v>0</v>
      </c>
      <c r="I314" s="300">
        <f t="shared" si="145"/>
        <v>0</v>
      </c>
      <c r="J314" s="300">
        <f t="shared" si="145"/>
        <v>0</v>
      </c>
      <c r="K314" s="300">
        <f t="shared" si="145"/>
        <v>0</v>
      </c>
      <c r="L314" s="300">
        <f t="shared" si="145"/>
        <v>0</v>
      </c>
      <c r="M314" s="300">
        <f t="shared" si="145"/>
        <v>0</v>
      </c>
      <c r="N314" s="300">
        <f t="shared" si="145"/>
        <v>0</v>
      </c>
    </row>
    <row r="316" spans="1:14" ht="13.15">
      <c r="B316" s="332" t="s">
        <v>47</v>
      </c>
      <c r="H316" s="316"/>
    </row>
    <row r="317" spans="1:14">
      <c r="H317" s="316"/>
    </row>
    <row r="318" spans="1:14" ht="13.15">
      <c r="B318" s="329" t="str">
        <f t="shared" ref="B318:B329" si="146">B302</f>
        <v>Age group</v>
      </c>
      <c r="C318" s="329" t="str">
        <f>C293</f>
        <v>2018/19</v>
      </c>
      <c r="D318" s="329" t="str">
        <f t="shared" ref="D318:N318" si="147">D302</f>
        <v>2019/20</v>
      </c>
      <c r="E318" s="329" t="str">
        <f t="shared" si="147"/>
        <v>2020/21</v>
      </c>
      <c r="F318" s="329" t="str">
        <f t="shared" si="147"/>
        <v>2021/22</v>
      </c>
      <c r="G318" s="329" t="str">
        <f t="shared" si="147"/>
        <v>2022/23</v>
      </c>
      <c r="H318" s="329" t="str">
        <f t="shared" si="147"/>
        <v>2023/24</v>
      </c>
      <c r="I318" s="329" t="str">
        <f t="shared" si="147"/>
        <v>2024/25</v>
      </c>
      <c r="J318" s="329" t="str">
        <f t="shared" si="147"/>
        <v>2025/26</v>
      </c>
      <c r="K318" s="329" t="str">
        <f t="shared" si="147"/>
        <v>2026/27</v>
      </c>
      <c r="L318" s="329" t="str">
        <f t="shared" si="147"/>
        <v>2027/28</v>
      </c>
      <c r="M318" s="329" t="str">
        <f t="shared" si="147"/>
        <v>2028/29</v>
      </c>
      <c r="N318" s="329" t="str">
        <f t="shared" si="147"/>
        <v>2029/30</v>
      </c>
    </row>
    <row r="319" spans="1:14" ht="13.15">
      <c r="B319" s="329" t="str">
        <f t="shared" si="146"/>
        <v>20-24</v>
      </c>
      <c r="C319" s="444">
        <f>C$296*Entrant_age_breakdowns!$K76*$H$31</f>
        <v>203.57846548612557</v>
      </c>
      <c r="D319" s="444">
        <f>D$296*Entrant_age_breakdowns!$K76*$H$31</f>
        <v>212.18896191117372</v>
      </c>
      <c r="E319" s="444">
        <f>E$296*Entrant_age_breakdowns!$K76*$H$31</f>
        <v>209.82769817420643</v>
      </c>
      <c r="F319" s="444">
        <f>F$296*Entrant_age_breakdowns!$K76*$H$31</f>
        <v>203.53862143732749</v>
      </c>
      <c r="G319" s="444">
        <f>G$296*Entrant_age_breakdowns!$K76*$H$31</f>
        <v>215.03004699022517</v>
      </c>
      <c r="H319" s="444">
        <f>H$296*Entrant_age_breakdowns!$K76*$H$31</f>
        <v>221.86924471088687</v>
      </c>
      <c r="I319" s="444">
        <f>I$296*Entrant_age_breakdowns!$K76*$H$31</f>
        <v>230.80154864094678</v>
      </c>
      <c r="J319" s="444">
        <f>J$296*Entrant_age_breakdowns!$K76*$H$31</f>
        <v>226.36037898254284</v>
      </c>
      <c r="K319" s="444">
        <f>K$296*Entrant_age_breakdowns!$K76*$H$31</f>
        <v>221.9747143759555</v>
      </c>
      <c r="L319" s="444">
        <f>L$296*Entrant_age_breakdowns!$K76*$H$31</f>
        <v>220.49861219307533</v>
      </c>
      <c r="M319" s="444">
        <f>M$296*Entrant_age_breakdowns!$K76*$H$31</f>
        <v>218.37278385030851</v>
      </c>
      <c r="N319" s="444">
        <f>N$296*Entrant_age_breakdowns!$K76*$H$31</f>
        <v>221.54525110862349</v>
      </c>
    </row>
    <row r="320" spans="1:14" ht="13.15">
      <c r="B320" s="329" t="str">
        <f t="shared" si="146"/>
        <v>25-29</v>
      </c>
      <c r="C320" s="444">
        <f>C$296*Entrant_age_breakdowns!$K77*$H$31</f>
        <v>212.34986082188536</v>
      </c>
      <c r="D320" s="444">
        <f>D$296*Entrant_age_breakdowns!$K77*$H$31</f>
        <v>221.33134966993313</v>
      </c>
      <c r="E320" s="444">
        <f>E$296*Entrant_age_breakdowns!$K77*$H$31</f>
        <v>218.86834836617814</v>
      </c>
      <c r="F320" s="444">
        <f>F$296*Entrant_age_breakdowns!$K77*$H$31</f>
        <v>212.3083000497445</v>
      </c>
      <c r="G320" s="444">
        <f>G$296*Entrant_age_breakdowns!$K77*$H$31</f>
        <v>224.29484593010525</v>
      </c>
      <c r="H320" s="444">
        <f>H$296*Entrant_age_breakdowns!$K77*$H$31</f>
        <v>231.42871777970345</v>
      </c>
      <c r="I320" s="444">
        <f>I$296*Entrant_age_breakdowns!$K77*$H$31</f>
        <v>240.74587955237763</v>
      </c>
      <c r="J320" s="444">
        <f>J$296*Entrant_age_breakdowns!$K77*$H$31</f>
        <v>236.11335736199533</v>
      </c>
      <c r="K320" s="444">
        <f>K$296*Entrant_age_breakdowns!$K77*$H$31</f>
        <v>231.5387317177925</v>
      </c>
      <c r="L320" s="444">
        <f>L$296*Entrant_age_breakdowns!$K77*$H$31</f>
        <v>229.99903009785444</v>
      </c>
      <c r="M320" s="444">
        <f>M$296*Entrant_age_breakdowns!$K77*$H$31</f>
        <v>227.78160817339008</v>
      </c>
      <c r="N320" s="444">
        <f>N$296*Entrant_age_breakdowns!$K77*$H$31</f>
        <v>231.09076456749344</v>
      </c>
    </row>
    <row r="321" spans="1:14" ht="13.15">
      <c r="B321" s="329" t="str">
        <f t="shared" si="146"/>
        <v>30-34</v>
      </c>
      <c r="C321" s="444">
        <f>C$296*Entrant_age_breakdowns!$K78*$H$31</f>
        <v>103.97979222073184</v>
      </c>
      <c r="D321" s="444">
        <f>D$296*Entrant_age_breakdowns!$K78*$H$31</f>
        <v>108.3776917090492</v>
      </c>
      <c r="E321" s="444">
        <f>E$296*Entrant_age_breakdowns!$K78*$H$31</f>
        <v>107.17165200262974</v>
      </c>
      <c r="F321" s="444">
        <f>F$296*Entrant_age_breakdowns!$K78*$H$31</f>
        <v>103.95944146356624</v>
      </c>
      <c r="G321" s="444">
        <f>G$296*Entrant_age_breakdowns!$K78*$H$31</f>
        <v>109.82880509422856</v>
      </c>
      <c r="H321" s="444">
        <f>H$296*Entrant_age_breakdowns!$K78*$H$31</f>
        <v>113.32199557610383</v>
      </c>
      <c r="I321" s="444">
        <f>I$296*Entrant_age_breakdowns!$K78*$H$31</f>
        <v>117.88426155292127</v>
      </c>
      <c r="J321" s="444">
        <f>J$296*Entrant_age_breakdowns!$K78*$H$31</f>
        <v>115.61588853421743</v>
      </c>
      <c r="K321" s="444">
        <f>K$296*Entrant_age_breakdowns!$K78*$H$31</f>
        <v>113.37586529082655</v>
      </c>
      <c r="L321" s="444">
        <f>L$296*Entrant_age_breakdowns!$K78*$H$31</f>
        <v>112.62193093973521</v>
      </c>
      <c r="M321" s="444">
        <f>M$296*Entrant_age_breakdowns!$K78*$H$31</f>
        <v>111.53614227908291</v>
      </c>
      <c r="N321" s="444">
        <f>N$296*Entrant_age_breakdowns!$K78*$H$31</f>
        <v>113.15651251597883</v>
      </c>
    </row>
    <row r="322" spans="1:14" ht="13.15">
      <c r="B322" s="329" t="str">
        <f t="shared" si="146"/>
        <v>35-39</v>
      </c>
      <c r="C322" s="444">
        <f>C$296*Entrant_age_breakdowns!$K79*$H$31</f>
        <v>77.680119195237481</v>
      </c>
      <c r="D322" s="444">
        <f>D$296*Entrant_age_breakdowns!$K79*$H$31</f>
        <v>80.965655251473692</v>
      </c>
      <c r="E322" s="444">
        <f>E$296*Entrant_age_breakdowns!$K79*$H$31</f>
        <v>80.064659912398838</v>
      </c>
      <c r="F322" s="444">
        <f>F$296*Entrant_age_breakdowns!$K79*$H$31</f>
        <v>77.664915767642782</v>
      </c>
      <c r="G322" s="444">
        <f>G$296*Entrant_age_breakdowns!$K79*$H$31</f>
        <v>82.049737632473708</v>
      </c>
      <c r="H322" s="444">
        <f>H$296*Entrant_age_breakdowns!$K79*$H$31</f>
        <v>84.659393289677809</v>
      </c>
      <c r="I322" s="444">
        <f>I$296*Entrant_age_breakdowns!$K79*$H$31</f>
        <v>88.067722517026411</v>
      </c>
      <c r="J322" s="444">
        <f>J$296*Entrant_age_breakdowns!$K79*$H$31</f>
        <v>86.373090486043751</v>
      </c>
      <c r="K322" s="444">
        <f>K$296*Entrant_age_breakdowns!$K79*$H$31</f>
        <v>84.699637704205884</v>
      </c>
      <c r="L322" s="444">
        <f>L$296*Entrant_age_breakdowns!$K79*$H$31</f>
        <v>84.136396433884499</v>
      </c>
      <c r="M322" s="444">
        <f>M$296*Entrant_age_breakdowns!$K79*$H$31</f>
        <v>83.325236969348737</v>
      </c>
      <c r="N322" s="444">
        <f>N$296*Entrant_age_breakdowns!$K79*$H$31</f>
        <v>84.535765962090792</v>
      </c>
    </row>
    <row r="323" spans="1:14" ht="13.15">
      <c r="B323" s="329" t="str">
        <f t="shared" si="146"/>
        <v>40-44</v>
      </c>
      <c r="C323" s="444">
        <f>C$296*Entrant_age_breakdowns!$K80*$H$31</f>
        <v>64.86061774901259</v>
      </c>
      <c r="D323" s="444">
        <f>D$296*Entrant_age_breakdowns!$K80*$H$31</f>
        <v>67.603943846498822</v>
      </c>
      <c r="E323" s="444">
        <f>E$296*Entrant_age_breakdowns!$K80*$H$31</f>
        <v>66.851639204245387</v>
      </c>
      <c r="F323" s="444">
        <f>F$296*Entrant_age_breakdowns!$K80*$H$31</f>
        <v>64.847923333557134</v>
      </c>
      <c r="G323" s="444">
        <f>G$296*Entrant_age_breakdowns!$K80*$H$31</f>
        <v>68.509120790753443</v>
      </c>
      <c r="H323" s="444">
        <f>H$296*Entrant_age_breakdowns!$K80*$H$31</f>
        <v>70.688106608386448</v>
      </c>
      <c r="I323" s="444">
        <f>I$296*Entrant_age_breakdowns!$K80*$H$31</f>
        <v>73.533961396819862</v>
      </c>
      <c r="J323" s="444">
        <f>J$296*Entrant_age_breakdowns!$K80*$H$31</f>
        <v>72.118993429140204</v>
      </c>
      <c r="K323" s="444">
        <f>K$296*Entrant_age_breakdowns!$K80*$H$31</f>
        <v>70.721709512376307</v>
      </c>
      <c r="L323" s="444">
        <f>L$296*Entrant_age_breakdowns!$K80*$H$31</f>
        <v>70.251419596330152</v>
      </c>
      <c r="M323" s="444">
        <f>M$296*Entrant_age_breakdowns!$K80*$H$31</f>
        <v>69.574125270474198</v>
      </c>
      <c r="N323" s="444">
        <f>N$296*Entrant_age_breakdowns!$K80*$H$31</f>
        <v>70.584881421285488</v>
      </c>
    </row>
    <row r="324" spans="1:14" ht="13.15">
      <c r="B324" s="329" t="str">
        <f t="shared" si="146"/>
        <v>45-49</v>
      </c>
      <c r="C324" s="444">
        <f>C$296*Entrant_age_breakdowns!$K81*$H$31</f>
        <v>55.150246579753592</v>
      </c>
      <c r="D324" s="444">
        <f>D$296*Entrant_age_breakdowns!$K81*$H$31</f>
        <v>57.482865601522654</v>
      </c>
      <c r="E324" s="444">
        <f>E$296*Entrant_age_breakdowns!$K81*$H$31</f>
        <v>56.843189508952577</v>
      </c>
      <c r="F324" s="444">
        <f>F$296*Entrant_age_breakdowns!$K81*$H$31</f>
        <v>55.139452662476032</v>
      </c>
      <c r="G324" s="444">
        <f>G$296*Entrant_age_breakdowns!$K81*$H$31</f>
        <v>58.252527276148179</v>
      </c>
      <c r="H324" s="444">
        <f>H$296*Entrant_age_breakdowns!$K81*$H$31</f>
        <v>60.105294167781366</v>
      </c>
      <c r="I324" s="444">
        <f>I$296*Entrant_age_breakdowns!$K81*$H$31</f>
        <v>62.525092170933512</v>
      </c>
      <c r="J324" s="444">
        <f>J$296*Entrant_age_breakdowns!$K81*$H$31</f>
        <v>61.321960979338058</v>
      </c>
      <c r="K324" s="444">
        <f>K$296*Entrant_age_breakdowns!$K81*$H$31</f>
        <v>60.133866335379388</v>
      </c>
      <c r="L324" s="444">
        <f>L$296*Entrant_age_breakdowns!$K81*$H$31</f>
        <v>59.733984161356894</v>
      </c>
      <c r="M324" s="444">
        <f>M$296*Entrant_age_breakdowns!$K81*$H$31</f>
        <v>59.158088488846253</v>
      </c>
      <c r="N324" s="444">
        <f>N$296*Entrant_age_breakdowns!$K81*$H$31</f>
        <v>60.017522963629574</v>
      </c>
    </row>
    <row r="325" spans="1:14" ht="13.15">
      <c r="B325" s="329" t="str">
        <f t="shared" si="146"/>
        <v>50-54</v>
      </c>
      <c r="C325" s="444">
        <f>C$296*Entrant_age_breakdowns!$K82*$H$31</f>
        <v>40.661889110532115</v>
      </c>
      <c r="D325" s="444">
        <f>D$296*Entrant_age_breakdowns!$K82*$H$31</f>
        <v>42.381712717542271</v>
      </c>
      <c r="E325" s="444">
        <f>E$296*Entrant_age_breakdowns!$K82*$H$31</f>
        <v>41.910084031256545</v>
      </c>
      <c r="F325" s="444">
        <f>F$296*Entrant_age_breakdowns!$K82*$H$31</f>
        <v>40.653930831201961</v>
      </c>
      <c r="G325" s="444">
        <f>G$296*Entrant_age_breakdowns!$K82*$H$31</f>
        <v>42.949178859710692</v>
      </c>
      <c r="H325" s="444">
        <f>H$296*Entrant_age_breakdowns!$K82*$H$31</f>
        <v>44.31521086441456</v>
      </c>
      <c r="I325" s="444">
        <f>I$296*Entrant_age_breakdowns!$K82*$H$31</f>
        <v>46.099310921551584</v>
      </c>
      <c r="J325" s="444">
        <f>J$296*Entrant_age_breakdowns!$K82*$H$31</f>
        <v>45.212250751705739</v>
      </c>
      <c r="K325" s="444">
        <f>K$296*Entrant_age_breakdowns!$K82*$H$31</f>
        <v>44.336276922729247</v>
      </c>
      <c r="L325" s="444">
        <f>L$296*Entrant_age_breakdowns!$K82*$H$31</f>
        <v>44.041446606896166</v>
      </c>
      <c r="M325" s="444">
        <f>M$296*Entrant_age_breakdowns!$K82*$H$31</f>
        <v>43.616842775959533</v>
      </c>
      <c r="N325" s="444">
        <f>N$296*Entrant_age_breakdowns!$K82*$H$31</f>
        <v>44.250497772603509</v>
      </c>
    </row>
    <row r="326" spans="1:14" ht="13.15">
      <c r="B326" s="329" t="str">
        <f t="shared" si="146"/>
        <v>55-59</v>
      </c>
      <c r="C326" s="444">
        <f>C$296*Entrant_age_breakdowns!$K83*$H$31</f>
        <v>24.724077660259162</v>
      </c>
      <c r="D326" s="444">
        <f>D$296*Entrant_age_breakdowns!$K83*$H$31</f>
        <v>25.769800162380999</v>
      </c>
      <c r="E326" s="444">
        <f>E$296*Entrant_age_breakdowns!$K83*$H$31</f>
        <v>25.483030793775495</v>
      </c>
      <c r="F326" s="444">
        <f>F$296*Entrant_age_breakdowns!$K83*$H$31</f>
        <v>24.719238703670946</v>
      </c>
      <c r="G326" s="444">
        <f>G$296*Entrant_age_breakdowns!$K83*$H$31</f>
        <v>26.114842590941098</v>
      </c>
      <c r="H326" s="444">
        <f>H$296*Entrant_age_breakdowns!$K83*$H$31</f>
        <v>26.945445450510405</v>
      </c>
      <c r="I326" s="444">
        <f>I$296*Entrant_age_breakdowns!$K83*$H$31</f>
        <v>28.030250641101109</v>
      </c>
      <c r="J326" s="444">
        <f>J$296*Entrant_age_breakdowns!$K83*$H$31</f>
        <v>27.49088208227754</v>
      </c>
      <c r="K326" s="444">
        <f>K$296*Entrant_age_breakdowns!$K83*$H$31</f>
        <v>26.958254468319492</v>
      </c>
      <c r="L326" s="444">
        <f>L$296*Entrant_age_breakdowns!$K83*$H$31</f>
        <v>26.778985679172955</v>
      </c>
      <c r="M326" s="444">
        <f>M$296*Entrant_age_breakdowns!$K83*$H$31</f>
        <v>26.520809329756823</v>
      </c>
      <c r="N326" s="444">
        <f>N$296*Entrant_age_breakdowns!$K83*$H$31</f>
        <v>26.906097266189146</v>
      </c>
    </row>
    <row r="327" spans="1:14" ht="13.15">
      <c r="B327" s="329" t="str">
        <f t="shared" si="146"/>
        <v>60-64</v>
      </c>
      <c r="C327" s="444">
        <f>C$296*Entrant_age_breakdowns!$K84*$H$31</f>
        <v>12.52789192985535</v>
      </c>
      <c r="D327" s="444">
        <f>D$296*Entrant_age_breakdowns!$K84*$H$31</f>
        <v>13.057768056084239</v>
      </c>
      <c r="E327" s="444">
        <f>E$296*Entrant_age_breakdowns!$K84*$H$31</f>
        <v>12.91245967661505</v>
      </c>
      <c r="F327" s="444">
        <f>F$296*Entrant_age_breakdowns!$K84*$H$31</f>
        <v>12.525439991060162</v>
      </c>
      <c r="G327" s="444">
        <f>G$296*Entrant_age_breakdowns!$K84*$H$31</f>
        <v>13.232603870613485</v>
      </c>
      <c r="H327" s="444">
        <f>H$296*Entrant_age_breakdowns!$K84*$H$31</f>
        <v>13.653477118315623</v>
      </c>
      <c r="I327" s="444">
        <f>I$296*Entrant_age_breakdowns!$K84*$H$31</f>
        <v>14.203156761755311</v>
      </c>
      <c r="J327" s="444">
        <f>J$296*Entrant_age_breakdowns!$K84*$H$31</f>
        <v>13.92985431107725</v>
      </c>
      <c r="K327" s="444">
        <f>K$296*Entrant_age_breakdowns!$K84*$H$31</f>
        <v>13.659967552177093</v>
      </c>
      <c r="L327" s="444">
        <f>L$296*Entrant_age_breakdowns!$K84*$H$31</f>
        <v>13.56913059365897</v>
      </c>
      <c r="M327" s="444">
        <f>M$296*Entrant_age_breakdowns!$K84*$H$31</f>
        <v>13.43831053036784</v>
      </c>
      <c r="N327" s="444">
        <f>N$296*Entrant_age_breakdowns!$K84*$H$31</f>
        <v>13.633539072189631</v>
      </c>
    </row>
    <row r="328" spans="1:14" ht="13.15">
      <c r="B328" s="329" t="str">
        <f t="shared" si="146"/>
        <v>65 plus</v>
      </c>
      <c r="C328" s="444">
        <f>C$296*Entrant_age_breakdowns!$K85*$H$31</f>
        <v>3.8532340863883094</v>
      </c>
      <c r="D328" s="444">
        <f>D$296*Entrant_age_breakdowns!$K85*$H$31</f>
        <v>4.0162093708639723</v>
      </c>
      <c r="E328" s="444">
        <f>E$296*Entrant_age_breakdowns!$K85*$H$31</f>
        <v>3.9715165203873335</v>
      </c>
      <c r="F328" s="444">
        <f>F$296*Entrant_age_breakdowns!$K85*$H$31</f>
        <v>3.8524799376299828</v>
      </c>
      <c r="G328" s="444">
        <f>G$296*Entrant_age_breakdowns!$K85*$H$31</f>
        <v>4.0699840461116175</v>
      </c>
      <c r="H328" s="444">
        <f>H$296*Entrant_age_breakdowns!$K85*$H$31</f>
        <v>4.1994330510339921</v>
      </c>
      <c r="I328" s="444">
        <f>I$296*Entrant_age_breakdowns!$K85*$H$31</f>
        <v>4.3684993512986079</v>
      </c>
      <c r="J328" s="444">
        <f>J$296*Entrant_age_breakdowns!$K85*$H$31</f>
        <v>4.2844390541039532</v>
      </c>
      <c r="K328" s="444">
        <f>K$296*Entrant_age_breakdowns!$K85*$H$31</f>
        <v>4.2014293295084952</v>
      </c>
      <c r="L328" s="444">
        <f>L$296*Entrant_age_breakdowns!$K85*$H$31</f>
        <v>4.1734903860034231</v>
      </c>
      <c r="M328" s="444">
        <f>M$296*Entrant_age_breakdowns!$K85*$H$31</f>
        <v>4.1332537420509343</v>
      </c>
      <c r="N328" s="444">
        <f>N$296*Entrant_age_breakdowns!$K85*$H$31</f>
        <v>4.1933006578605196</v>
      </c>
    </row>
    <row r="329" spans="1:14" ht="13.15">
      <c r="B329" s="329" t="str">
        <f t="shared" si="146"/>
        <v>Total</v>
      </c>
      <c r="C329" s="444">
        <f>C$296*Entrant_age_breakdowns!$K86*$H$31</f>
        <v>799.36619483978131</v>
      </c>
      <c r="D329" s="444">
        <f>D$296*Entrant_age_breakdowns!$K86*$H$31</f>
        <v>833.17595829652271</v>
      </c>
      <c r="E329" s="444">
        <f>E$296*Entrant_age_breakdowns!$K86*$H$31</f>
        <v>823.90427819064553</v>
      </c>
      <c r="F329" s="444">
        <f>F$296*Entrant_age_breakdowns!$K86*$H$31</f>
        <v>799.20974417787716</v>
      </c>
      <c r="G329" s="444">
        <f>G$296*Entrant_age_breakdowns!$K86*$H$31</f>
        <v>844.33169308131119</v>
      </c>
      <c r="H329" s="444">
        <f>H$296*Entrant_age_breakdowns!$K86*$H$31</f>
        <v>871.18631861681433</v>
      </c>
      <c r="I329" s="444">
        <f>I$296*Entrant_age_breakdowns!$K86*$H$31</f>
        <v>906.25968350673202</v>
      </c>
      <c r="J329" s="444">
        <f>J$296*Entrant_age_breakdowns!$K86*$H$31</f>
        <v>888.82109597244209</v>
      </c>
      <c r="K329" s="444">
        <f>K$296*Entrant_age_breakdowns!$K86*$H$31</f>
        <v>871.60045320927043</v>
      </c>
      <c r="L329" s="444">
        <f>L$296*Entrant_age_breakdowns!$K86*$H$31</f>
        <v>865.80442668796798</v>
      </c>
      <c r="M329" s="444">
        <f>M$296*Entrant_age_breakdowns!$K86*$H$31</f>
        <v>857.45720140958576</v>
      </c>
      <c r="N329" s="444">
        <f>N$296*Entrant_age_breakdowns!$K86*$H$31</f>
        <v>869.91413330794433</v>
      </c>
    </row>
    <row r="330" spans="1:14">
      <c r="A330" s="300">
        <f>SUM(C330:N330)</f>
        <v>0</v>
      </c>
      <c r="C330" s="300">
        <f>SUM(C319:C328)-C329</f>
        <v>0</v>
      </c>
      <c r="D330" s="300">
        <f t="shared" ref="D330:N330" si="148">SUM(D319:D328)-D329</f>
        <v>0</v>
      </c>
      <c r="E330" s="300">
        <f t="shared" si="148"/>
        <v>0</v>
      </c>
      <c r="F330" s="300">
        <f t="shared" si="148"/>
        <v>0</v>
      </c>
      <c r="G330" s="300">
        <f t="shared" si="148"/>
        <v>0</v>
      </c>
      <c r="H330" s="300">
        <f t="shared" si="148"/>
        <v>0</v>
      </c>
      <c r="I330" s="300">
        <f t="shared" si="148"/>
        <v>0</v>
      </c>
      <c r="J330" s="300">
        <f t="shared" si="148"/>
        <v>0</v>
      </c>
      <c r="K330" s="300">
        <f t="shared" si="148"/>
        <v>0</v>
      </c>
      <c r="L330" s="300">
        <f t="shared" si="148"/>
        <v>0</v>
      </c>
      <c r="M330" s="300">
        <f t="shared" si="148"/>
        <v>0</v>
      </c>
      <c r="N330" s="300">
        <f t="shared" si="148"/>
        <v>0</v>
      </c>
    </row>
    <row r="331" spans="1:14">
      <c r="C331" s="320">
        <f>C296</f>
        <v>1611.5666840015565</v>
      </c>
      <c r="D331" s="320">
        <f t="shared" ref="D331:N331" si="149">D296</f>
        <v>1679.7290465490228</v>
      </c>
      <c r="E331" s="320">
        <f t="shared" si="149"/>
        <v>1661.0368240609971</v>
      </c>
      <c r="F331" s="320">
        <f t="shared" si="149"/>
        <v>1611.2512707703713</v>
      </c>
      <c r="G331" s="320">
        <f t="shared" si="149"/>
        <v>1702.2196280006513</v>
      </c>
      <c r="H331" s="320">
        <f t="shared" si="149"/>
        <v>1756.3600458763767</v>
      </c>
      <c r="I331" s="320">
        <f t="shared" si="149"/>
        <v>1827.0698991542606</v>
      </c>
      <c r="J331" s="320">
        <f t="shared" si="149"/>
        <v>1791.9127373081315</v>
      </c>
      <c r="K331" s="320">
        <f t="shared" si="149"/>
        <v>1757.1949642357008</v>
      </c>
      <c r="L331" s="320">
        <f t="shared" si="149"/>
        <v>1745.5098525789681</v>
      </c>
      <c r="M331" s="320">
        <f t="shared" si="149"/>
        <v>1728.6813824118094</v>
      </c>
      <c r="N331" s="320">
        <f t="shared" si="149"/>
        <v>1753.7952495753998</v>
      </c>
    </row>
    <row r="332" spans="1:14">
      <c r="C332" s="320">
        <f>C313+C329</f>
        <v>1611.5666840015565</v>
      </c>
      <c r="D332" s="320">
        <f t="shared" ref="D332:N332" si="150">D313+D329</f>
        <v>1679.7290465490228</v>
      </c>
      <c r="E332" s="320">
        <f t="shared" si="150"/>
        <v>1661.0368240609971</v>
      </c>
      <c r="F332" s="320">
        <f t="shared" si="150"/>
        <v>1611.2512707703713</v>
      </c>
      <c r="G332" s="320">
        <f t="shared" si="150"/>
        <v>1702.2196280006513</v>
      </c>
      <c r="H332" s="320">
        <f t="shared" si="150"/>
        <v>1756.3600458763767</v>
      </c>
      <c r="I332" s="320">
        <f t="shared" si="150"/>
        <v>1827.0698991542606</v>
      </c>
      <c r="J332" s="320">
        <f t="shared" si="150"/>
        <v>1791.9127373081315</v>
      </c>
      <c r="K332" s="320">
        <f t="shared" si="150"/>
        <v>1757.1949642357008</v>
      </c>
      <c r="L332" s="320">
        <f t="shared" si="150"/>
        <v>1745.5098525789681</v>
      </c>
      <c r="M332" s="320">
        <f t="shared" si="150"/>
        <v>1728.6813824118094</v>
      </c>
      <c r="N332" s="320">
        <f t="shared" si="150"/>
        <v>1753.7952495753998</v>
      </c>
    </row>
    <row r="333" spans="1:14">
      <c r="A333" s="300">
        <f>SUM(C333:L333)</f>
        <v>0</v>
      </c>
      <c r="C333" s="320">
        <f>C331-C332</f>
        <v>0</v>
      </c>
      <c r="D333" s="320">
        <f t="shared" ref="D333:K333" si="151">D331-D332</f>
        <v>0</v>
      </c>
      <c r="E333" s="320">
        <f t="shared" si="151"/>
        <v>0</v>
      </c>
      <c r="F333" s="320">
        <f t="shared" si="151"/>
        <v>0</v>
      </c>
      <c r="G333" s="320">
        <f t="shared" si="151"/>
        <v>0</v>
      </c>
      <c r="H333" s="320">
        <f t="shared" si="151"/>
        <v>0</v>
      </c>
      <c r="I333" s="320">
        <f t="shared" si="151"/>
        <v>0</v>
      </c>
      <c r="J333" s="320">
        <f t="shared" si="151"/>
        <v>0</v>
      </c>
      <c r="K333" s="320">
        <f t="shared" si="151"/>
        <v>0</v>
      </c>
      <c r="L333" s="320">
        <f>L331-L332</f>
        <v>0</v>
      </c>
      <c r="M333" s="320">
        <f>M331-M332</f>
        <v>0</v>
      </c>
      <c r="N333" s="320">
        <f>N331-N332</f>
        <v>0</v>
      </c>
    </row>
    <row r="334" spans="1:14" ht="13.15">
      <c r="C334" s="320"/>
      <c r="D334" s="320"/>
      <c r="E334" s="320"/>
      <c r="F334" s="320"/>
      <c r="G334" s="320"/>
      <c r="H334" s="333"/>
      <c r="I334" s="320"/>
      <c r="J334" s="320"/>
      <c r="K334" s="320"/>
      <c r="L334" s="320"/>
    </row>
    <row r="335" spans="1:14" ht="15">
      <c r="B335" s="331" t="s">
        <v>175</v>
      </c>
      <c r="C335" s="320"/>
      <c r="D335" s="320"/>
      <c r="E335" s="320"/>
      <c r="F335" s="320"/>
      <c r="G335" s="320"/>
      <c r="H335" s="333"/>
      <c r="I335" s="320"/>
      <c r="J335" s="320"/>
      <c r="K335" s="320"/>
      <c r="L335" s="320"/>
    </row>
    <row r="336" spans="1:14" ht="15">
      <c r="B336" s="331"/>
      <c r="C336" s="320"/>
      <c r="D336" s="320"/>
      <c r="E336" s="320"/>
      <c r="F336" s="320"/>
      <c r="G336" s="320"/>
      <c r="H336" s="333"/>
      <c r="I336" s="320"/>
      <c r="J336" s="320"/>
      <c r="K336" s="320"/>
      <c r="L336" s="320"/>
    </row>
    <row r="337" spans="1:14" ht="13.15">
      <c r="B337" s="332" t="s">
        <v>46</v>
      </c>
      <c r="C337" s="320"/>
      <c r="D337" s="320"/>
      <c r="E337" s="320"/>
      <c r="F337" s="320"/>
      <c r="G337" s="320"/>
      <c r="H337" s="330"/>
      <c r="I337" s="320"/>
      <c r="J337" s="320"/>
      <c r="K337" s="320"/>
      <c r="L337" s="320"/>
    </row>
    <row r="338" spans="1:14">
      <c r="C338" s="320"/>
      <c r="D338" s="320"/>
      <c r="E338" s="320"/>
      <c r="F338" s="320"/>
      <c r="G338" s="320"/>
      <c r="H338" s="330"/>
      <c r="I338" s="320"/>
      <c r="J338" s="320"/>
      <c r="K338" s="320"/>
      <c r="L338" s="320"/>
    </row>
    <row r="339" spans="1:14" ht="13.15">
      <c r="B339" s="329" t="str">
        <f>B318</f>
        <v>Age group</v>
      </c>
      <c r="C339" s="329" t="str">
        <f t="shared" ref="C339:N339" si="152">C318</f>
        <v>2018/19</v>
      </c>
      <c r="D339" s="329" t="str">
        <f t="shared" si="152"/>
        <v>2019/20</v>
      </c>
      <c r="E339" s="329" t="str">
        <f t="shared" si="152"/>
        <v>2020/21</v>
      </c>
      <c r="F339" s="329" t="str">
        <f t="shared" si="152"/>
        <v>2021/22</v>
      </c>
      <c r="G339" s="329" t="str">
        <f t="shared" si="152"/>
        <v>2022/23</v>
      </c>
      <c r="H339" s="329" t="str">
        <f t="shared" si="152"/>
        <v>2023/24</v>
      </c>
      <c r="I339" s="329" t="str">
        <f t="shared" si="152"/>
        <v>2024/25</v>
      </c>
      <c r="J339" s="329" t="str">
        <f t="shared" si="152"/>
        <v>2025/26</v>
      </c>
      <c r="K339" s="329" t="str">
        <f t="shared" si="152"/>
        <v>2026/27</v>
      </c>
      <c r="L339" s="329" t="str">
        <f t="shared" si="152"/>
        <v>2027/28</v>
      </c>
      <c r="M339" s="329" t="str">
        <f t="shared" si="152"/>
        <v>2028/29</v>
      </c>
      <c r="N339" s="329" t="str">
        <f t="shared" si="152"/>
        <v>2029/30</v>
      </c>
    </row>
    <row r="340" spans="1:14" ht="13.15">
      <c r="B340" s="329" t="str">
        <f t="shared" ref="B340:B350" si="153">B319</f>
        <v>20-24</v>
      </c>
      <c r="C340" s="444">
        <f t="shared" ref="C340:N340" si="154">C303+C247</f>
        <v>468.49150848634281</v>
      </c>
      <c r="D340" s="444">
        <f t="shared" si="154"/>
        <v>550.25623547916314</v>
      </c>
      <c r="E340" s="444">
        <f t="shared" si="154"/>
        <v>606.2893548462564</v>
      </c>
      <c r="F340" s="444">
        <f t="shared" si="154"/>
        <v>639.80533975862045</v>
      </c>
      <c r="G340" s="444">
        <f t="shared" si="154"/>
        <v>675.41766074987686</v>
      </c>
      <c r="H340" s="444">
        <f t="shared" si="154"/>
        <v>707.80021768735912</v>
      </c>
      <c r="I340" s="444">
        <f t="shared" si="154"/>
        <v>740.00285902948281</v>
      </c>
      <c r="J340" s="444">
        <f t="shared" si="154"/>
        <v>758.48881596111369</v>
      </c>
      <c r="K340" s="444">
        <f t="shared" si="154"/>
        <v>767.23500882678923</v>
      </c>
      <c r="L340" s="444">
        <f t="shared" si="154"/>
        <v>771.98154933831802</v>
      </c>
      <c r="M340" s="444">
        <f t="shared" si="154"/>
        <v>773.21146647272178</v>
      </c>
      <c r="N340" s="444">
        <f t="shared" si="154"/>
        <v>777.31324985967751</v>
      </c>
    </row>
    <row r="341" spans="1:14" ht="13.15">
      <c r="B341" s="329" t="str">
        <f t="shared" si="153"/>
        <v>25-29</v>
      </c>
      <c r="C341" s="444">
        <f t="shared" ref="C341:N341" si="155">C304+C248</f>
        <v>1404.8494404025867</v>
      </c>
      <c r="D341" s="444">
        <f t="shared" si="155"/>
        <v>1326.5053021735284</v>
      </c>
      <c r="E341" s="444">
        <f t="shared" si="155"/>
        <v>1282.150593835355</v>
      </c>
      <c r="F341" s="444">
        <f t="shared" si="155"/>
        <v>1253.2603868425067</v>
      </c>
      <c r="G341" s="444">
        <f t="shared" si="155"/>
        <v>1250.5960204551682</v>
      </c>
      <c r="H341" s="444">
        <f t="shared" si="155"/>
        <v>1262.3592055608085</v>
      </c>
      <c r="I341" s="444">
        <f t="shared" si="155"/>
        <v>1286.1972101807723</v>
      </c>
      <c r="J341" s="444">
        <f t="shared" si="155"/>
        <v>1304.5672042584877</v>
      </c>
      <c r="K341" s="444">
        <f t="shared" si="155"/>
        <v>1316.5573943173736</v>
      </c>
      <c r="L341" s="444">
        <f t="shared" si="155"/>
        <v>1325.2522627254991</v>
      </c>
      <c r="M341" s="444">
        <f t="shared" si="155"/>
        <v>1330.150193878975</v>
      </c>
      <c r="N341" s="444">
        <f t="shared" si="155"/>
        <v>1337.2794840083288</v>
      </c>
    </row>
    <row r="342" spans="1:14" ht="13.15">
      <c r="B342" s="329" t="str">
        <f t="shared" si="153"/>
        <v>30-34</v>
      </c>
      <c r="C342" s="444">
        <f t="shared" ref="C342:N342" si="156">C305+C249</f>
        <v>1939.6672902841171</v>
      </c>
      <c r="D342" s="444">
        <f t="shared" si="156"/>
        <v>1815.9864935454621</v>
      </c>
      <c r="E342" s="444">
        <f t="shared" si="156"/>
        <v>1708.1416123014644</v>
      </c>
      <c r="F342" s="444">
        <f t="shared" si="156"/>
        <v>1616.0486655830709</v>
      </c>
      <c r="G342" s="444">
        <f t="shared" si="156"/>
        <v>1548.0685288750774</v>
      </c>
      <c r="H342" s="444">
        <f t="shared" si="156"/>
        <v>1500.5083736234683</v>
      </c>
      <c r="I342" s="444">
        <f t="shared" si="156"/>
        <v>1471.9232726374453</v>
      </c>
      <c r="J342" s="444">
        <f t="shared" si="156"/>
        <v>1452.7729577980513</v>
      </c>
      <c r="K342" s="444">
        <f t="shared" si="156"/>
        <v>1439.6581846862673</v>
      </c>
      <c r="L342" s="444">
        <f t="shared" si="156"/>
        <v>1431.3595299784047</v>
      </c>
      <c r="M342" s="444">
        <f t="shared" si="156"/>
        <v>1425.6960858299474</v>
      </c>
      <c r="N342" s="444">
        <f t="shared" si="156"/>
        <v>1424.0375156988202</v>
      </c>
    </row>
    <row r="343" spans="1:14" ht="13.15">
      <c r="B343" s="329" t="str">
        <f t="shared" si="153"/>
        <v>35-39</v>
      </c>
      <c r="C343" s="444">
        <f t="shared" ref="C343:N343" si="157">C306+C250</f>
        <v>2024.1123551649043</v>
      </c>
      <c r="D343" s="444">
        <f t="shared" si="157"/>
        <v>1950.9724942695229</v>
      </c>
      <c r="E343" s="444">
        <f t="shared" si="157"/>
        <v>1872.6228786798633</v>
      </c>
      <c r="F343" s="444">
        <f t="shared" si="157"/>
        <v>1791.4496304895265</v>
      </c>
      <c r="G343" s="444">
        <f t="shared" si="157"/>
        <v>1718.3105358257237</v>
      </c>
      <c r="H343" s="444">
        <f t="shared" si="157"/>
        <v>1653.8399015278883</v>
      </c>
      <c r="I343" s="444">
        <f t="shared" si="157"/>
        <v>1600.4377500638366</v>
      </c>
      <c r="J343" s="444">
        <f t="shared" si="157"/>
        <v>1553.6259640509916</v>
      </c>
      <c r="K343" s="444">
        <f t="shared" si="157"/>
        <v>1513.4999946683749</v>
      </c>
      <c r="L343" s="444">
        <f t="shared" si="157"/>
        <v>1480.6045932220532</v>
      </c>
      <c r="M343" s="444">
        <f t="shared" si="157"/>
        <v>1453.7384727425076</v>
      </c>
      <c r="N343" s="444">
        <f t="shared" si="157"/>
        <v>1433.9070643173575</v>
      </c>
    </row>
    <row r="344" spans="1:14" ht="13.15">
      <c r="B344" s="329" t="str">
        <f t="shared" si="153"/>
        <v>40-44</v>
      </c>
      <c r="C344" s="444">
        <f t="shared" ref="C344:N344" si="158">C307+C251</f>
        <v>1388.1870350233933</v>
      </c>
      <c r="D344" s="444">
        <f t="shared" si="158"/>
        <v>1473.8509893442269</v>
      </c>
      <c r="E344" s="444">
        <f t="shared" si="158"/>
        <v>1523.1286870331226</v>
      </c>
      <c r="F344" s="444">
        <f t="shared" si="158"/>
        <v>1542.8479859772206</v>
      </c>
      <c r="G344" s="444">
        <f t="shared" si="158"/>
        <v>1546.1422138925445</v>
      </c>
      <c r="H344" s="444">
        <f t="shared" si="158"/>
        <v>1537.2375218229772</v>
      </c>
      <c r="I344" s="444">
        <f t="shared" si="158"/>
        <v>1521.5696988949703</v>
      </c>
      <c r="J344" s="444">
        <f t="shared" si="158"/>
        <v>1498.6087558174768</v>
      </c>
      <c r="K344" s="444">
        <f t="shared" si="158"/>
        <v>1471.4784261106279</v>
      </c>
      <c r="L344" s="444">
        <f t="shared" si="158"/>
        <v>1443.4372281626015</v>
      </c>
      <c r="M344" s="444">
        <f t="shared" si="158"/>
        <v>1415.8508497814578</v>
      </c>
      <c r="N344" s="444">
        <f t="shared" si="158"/>
        <v>1391.4349665224661</v>
      </c>
    </row>
    <row r="345" spans="1:14" ht="13.15">
      <c r="B345" s="329" t="str">
        <f t="shared" si="153"/>
        <v>45-49</v>
      </c>
      <c r="C345" s="444">
        <f t="shared" ref="C345:N345" si="159">C308+C252</f>
        <v>815.17836502078319</v>
      </c>
      <c r="D345" s="444">
        <f t="shared" si="159"/>
        <v>913.81092843752356</v>
      </c>
      <c r="E345" s="444">
        <f t="shared" si="159"/>
        <v>1001.5595469290291</v>
      </c>
      <c r="F345" s="444">
        <f t="shared" si="159"/>
        <v>1073.27829951584</v>
      </c>
      <c r="G345" s="444">
        <f t="shared" si="159"/>
        <v>1132.846394555464</v>
      </c>
      <c r="H345" s="444">
        <f t="shared" si="159"/>
        <v>1179.1706133952582</v>
      </c>
      <c r="I345" s="444">
        <f t="shared" si="159"/>
        <v>1214.0806407111309</v>
      </c>
      <c r="J345" s="444">
        <f t="shared" si="159"/>
        <v>1235.6657311427471</v>
      </c>
      <c r="K345" s="444">
        <f t="shared" si="159"/>
        <v>1246.1186551450371</v>
      </c>
      <c r="L345" s="444">
        <f t="shared" si="159"/>
        <v>1248.4133258738225</v>
      </c>
      <c r="M345" s="444">
        <f t="shared" si="159"/>
        <v>1244.3579926361977</v>
      </c>
      <c r="N345" s="444">
        <f t="shared" si="159"/>
        <v>1237.1717950011862</v>
      </c>
    </row>
    <row r="346" spans="1:14" ht="13.15">
      <c r="B346" s="329" t="str">
        <f t="shared" si="153"/>
        <v>50-54</v>
      </c>
      <c r="C346" s="444">
        <f t="shared" ref="C346:N346" si="160">C309+C253</f>
        <v>440.43876344529474</v>
      </c>
      <c r="D346" s="444">
        <f t="shared" si="160"/>
        <v>503.07776245611058</v>
      </c>
      <c r="E346" s="444">
        <f t="shared" si="160"/>
        <v>564.9570271247394</v>
      </c>
      <c r="F346" s="444">
        <f t="shared" si="160"/>
        <v>623.41301179485197</v>
      </c>
      <c r="G346" s="444">
        <f t="shared" si="160"/>
        <v>680.27967214957755</v>
      </c>
      <c r="H346" s="444">
        <f t="shared" si="160"/>
        <v>732.89881877567234</v>
      </c>
      <c r="I346" s="444">
        <f t="shared" si="160"/>
        <v>780.54646499837452</v>
      </c>
      <c r="J346" s="444">
        <f t="shared" si="160"/>
        <v>819.89347217479394</v>
      </c>
      <c r="K346" s="444">
        <f t="shared" si="160"/>
        <v>850.94731857750094</v>
      </c>
      <c r="L346" s="444">
        <f t="shared" si="160"/>
        <v>874.68392800690788</v>
      </c>
      <c r="M346" s="444">
        <f t="shared" si="160"/>
        <v>891.60851407353118</v>
      </c>
      <c r="N346" s="444">
        <f t="shared" si="160"/>
        <v>903.61161842230558</v>
      </c>
    </row>
    <row r="347" spans="1:14" ht="13.15">
      <c r="B347" s="329" t="str">
        <f t="shared" si="153"/>
        <v>55-59</v>
      </c>
      <c r="C347" s="444">
        <f t="shared" ref="C347:N347" si="161">C310+C254</f>
        <v>232.89563099446246</v>
      </c>
      <c r="D347" s="444">
        <f t="shared" si="161"/>
        <v>233.32905438810923</v>
      </c>
      <c r="E347" s="444">
        <f t="shared" si="161"/>
        <v>242.76437194258685</v>
      </c>
      <c r="F347" s="444">
        <f t="shared" si="161"/>
        <v>256.99180567202336</v>
      </c>
      <c r="G347" s="444">
        <f t="shared" si="161"/>
        <v>275.82534575657593</v>
      </c>
      <c r="H347" s="444">
        <f t="shared" si="161"/>
        <v>296.62622856763335</v>
      </c>
      <c r="I347" s="444">
        <f t="shared" si="161"/>
        <v>318.23214812326711</v>
      </c>
      <c r="J347" s="444">
        <f t="shared" si="161"/>
        <v>337.92343376737585</v>
      </c>
      <c r="K347" s="444">
        <f t="shared" si="161"/>
        <v>355.2123826515313</v>
      </c>
      <c r="L347" s="444">
        <f t="shared" si="161"/>
        <v>370.15781359042592</v>
      </c>
      <c r="M347" s="444">
        <f t="shared" si="161"/>
        <v>382.5033616772813</v>
      </c>
      <c r="N347" s="444">
        <f t="shared" si="161"/>
        <v>392.90446088541853</v>
      </c>
    </row>
    <row r="348" spans="1:14" ht="13.15">
      <c r="B348" s="329" t="str">
        <f t="shared" si="153"/>
        <v>60-64</v>
      </c>
      <c r="C348" s="444">
        <f t="shared" ref="C348:N348" si="162">C311+C255</f>
        <v>71.965179482368455</v>
      </c>
      <c r="D348" s="444">
        <f t="shared" si="162"/>
        <v>81.833409231643088</v>
      </c>
      <c r="E348" s="444">
        <f t="shared" si="162"/>
        <v>86.943044041371607</v>
      </c>
      <c r="F348" s="444">
        <f t="shared" si="162"/>
        <v>90.469301379093011</v>
      </c>
      <c r="G348" s="444">
        <f t="shared" si="162"/>
        <v>94.91772181932788</v>
      </c>
      <c r="H348" s="444">
        <f t="shared" si="162"/>
        <v>100.16724069244785</v>
      </c>
      <c r="I348" s="444">
        <f t="shared" si="162"/>
        <v>106.22848105617706</v>
      </c>
      <c r="J348" s="444">
        <f t="shared" si="162"/>
        <v>111.98695203039091</v>
      </c>
      <c r="K348" s="444">
        <f t="shared" si="162"/>
        <v>117.3374009186233</v>
      </c>
      <c r="L348" s="444">
        <f t="shared" si="162"/>
        <v>122.3386517096062</v>
      </c>
      <c r="M348" s="444">
        <f t="shared" si="162"/>
        <v>126.80687431896659</v>
      </c>
      <c r="N348" s="444">
        <f t="shared" si="162"/>
        <v>130.98342426339434</v>
      </c>
    </row>
    <row r="349" spans="1:14" ht="13.15">
      <c r="B349" s="329" t="str">
        <f t="shared" si="153"/>
        <v>65 plus</v>
      </c>
      <c r="C349" s="444">
        <f t="shared" ref="C349:N349" si="163">C312+C256</f>
        <v>18.831065205291182</v>
      </c>
      <c r="D349" s="444">
        <f t="shared" si="163"/>
        <v>23.987819844727049</v>
      </c>
      <c r="E349" s="444">
        <f t="shared" si="163"/>
        <v>28.216513879630359</v>
      </c>
      <c r="F349" s="444">
        <f t="shared" si="163"/>
        <v>31.233040704116043</v>
      </c>
      <c r="G349" s="444">
        <f t="shared" si="163"/>
        <v>33.68348323391843</v>
      </c>
      <c r="H349" s="444">
        <f t="shared" si="163"/>
        <v>35.815837166785975</v>
      </c>
      <c r="I349" s="444">
        <f t="shared" si="163"/>
        <v>37.893876709601422</v>
      </c>
      <c r="J349" s="444">
        <f t="shared" si="163"/>
        <v>39.779438407162502</v>
      </c>
      <c r="K349" s="444">
        <f t="shared" si="163"/>
        <v>41.514494671422334</v>
      </c>
      <c r="L349" s="444">
        <f t="shared" si="163"/>
        <v>43.166465806960169</v>
      </c>
      <c r="M349" s="444">
        <f t="shared" si="163"/>
        <v>44.714335718282705</v>
      </c>
      <c r="N349" s="444">
        <f t="shared" si="163"/>
        <v>46.237880169504649</v>
      </c>
    </row>
    <row r="350" spans="1:14" ht="13.15">
      <c r="B350" s="329" t="str">
        <f t="shared" si="153"/>
        <v>Total</v>
      </c>
      <c r="C350" s="444">
        <f t="shared" ref="C350:N350" si="164">SUM(C340:C349)</f>
        <v>8804.616633509544</v>
      </c>
      <c r="D350" s="444">
        <f t="shared" si="164"/>
        <v>8873.6104891700179</v>
      </c>
      <c r="E350" s="444">
        <f t="shared" si="164"/>
        <v>8916.7736306134175</v>
      </c>
      <c r="F350" s="444">
        <f t="shared" si="164"/>
        <v>8918.7974677168695</v>
      </c>
      <c r="G350" s="444">
        <f t="shared" si="164"/>
        <v>8956.0875773132539</v>
      </c>
      <c r="H350" s="444">
        <f t="shared" si="164"/>
        <v>9006.4239588203</v>
      </c>
      <c r="I350" s="444">
        <f t="shared" si="164"/>
        <v>9077.1124024050587</v>
      </c>
      <c r="J350" s="444">
        <f t="shared" si="164"/>
        <v>9113.3127254085903</v>
      </c>
      <c r="K350" s="444">
        <f t="shared" si="164"/>
        <v>9119.5592605735474</v>
      </c>
      <c r="L350" s="444">
        <f t="shared" si="164"/>
        <v>9111.3953484145968</v>
      </c>
      <c r="M350" s="444">
        <f t="shared" si="164"/>
        <v>9088.63814712987</v>
      </c>
      <c r="N350" s="444">
        <f t="shared" si="164"/>
        <v>9074.8814591484606</v>
      </c>
    </row>
    <row r="351" spans="1:14">
      <c r="A351" s="300">
        <f>SUM(C351:N351)</f>
        <v>0</v>
      </c>
      <c r="C351" s="300">
        <f>SUM(C340:C349)-C350</f>
        <v>0</v>
      </c>
      <c r="D351" s="300">
        <f t="shared" ref="D351:N351" si="165">SUM(D340:D349)-D350</f>
        <v>0</v>
      </c>
      <c r="E351" s="300">
        <f t="shared" si="165"/>
        <v>0</v>
      </c>
      <c r="F351" s="300">
        <f t="shared" si="165"/>
        <v>0</v>
      </c>
      <c r="G351" s="300">
        <f t="shared" si="165"/>
        <v>0</v>
      </c>
      <c r="H351" s="300">
        <f t="shared" si="165"/>
        <v>0</v>
      </c>
      <c r="I351" s="300">
        <f t="shared" si="165"/>
        <v>0</v>
      </c>
      <c r="J351" s="300">
        <f t="shared" si="165"/>
        <v>0</v>
      </c>
      <c r="K351" s="300">
        <f t="shared" si="165"/>
        <v>0</v>
      </c>
      <c r="L351" s="300">
        <f t="shared" si="165"/>
        <v>0</v>
      </c>
      <c r="M351" s="300">
        <f t="shared" si="165"/>
        <v>0</v>
      </c>
      <c r="N351" s="300">
        <f t="shared" si="165"/>
        <v>0</v>
      </c>
    </row>
    <row r="353" spans="1:15" ht="13.15">
      <c r="B353" s="332" t="s">
        <v>47</v>
      </c>
      <c r="C353" s="320"/>
      <c r="D353" s="320"/>
      <c r="E353" s="320"/>
      <c r="F353" s="320"/>
      <c r="G353" s="320"/>
      <c r="H353" s="330"/>
      <c r="I353" s="320"/>
      <c r="J353" s="320"/>
      <c r="K353" s="320"/>
      <c r="L353" s="320"/>
    </row>
    <row r="354" spans="1:15">
      <c r="C354" s="320"/>
      <c r="D354" s="320"/>
      <c r="E354" s="320"/>
      <c r="F354" s="320"/>
      <c r="G354" s="320"/>
      <c r="H354" s="330"/>
      <c r="I354" s="320"/>
      <c r="J354" s="320"/>
      <c r="K354" s="320"/>
      <c r="L354" s="320"/>
    </row>
    <row r="355" spans="1:15" ht="13.15">
      <c r="B355" s="329" t="str">
        <f t="shared" ref="B355:B366" si="166">B339</f>
        <v>Age group</v>
      </c>
      <c r="C355" s="329" t="str">
        <f t="shared" ref="C355:K355" si="167">C339</f>
        <v>2018/19</v>
      </c>
      <c r="D355" s="329" t="str">
        <f t="shared" si="167"/>
        <v>2019/20</v>
      </c>
      <c r="E355" s="329" t="str">
        <f t="shared" si="167"/>
        <v>2020/21</v>
      </c>
      <c r="F355" s="329" t="str">
        <f t="shared" si="167"/>
        <v>2021/22</v>
      </c>
      <c r="G355" s="329" t="str">
        <f t="shared" si="167"/>
        <v>2022/23</v>
      </c>
      <c r="H355" s="329" t="str">
        <f t="shared" si="167"/>
        <v>2023/24</v>
      </c>
      <c r="I355" s="329" t="str">
        <f t="shared" si="167"/>
        <v>2024/25</v>
      </c>
      <c r="J355" s="329" t="str">
        <f t="shared" si="167"/>
        <v>2025/26</v>
      </c>
      <c r="K355" s="329" t="str">
        <f t="shared" si="167"/>
        <v>2026/27</v>
      </c>
      <c r="L355" s="329" t="str">
        <f>L339</f>
        <v>2027/28</v>
      </c>
      <c r="M355" s="329" t="str">
        <f>M339</f>
        <v>2028/29</v>
      </c>
      <c r="N355" s="329" t="str">
        <f>N339</f>
        <v>2029/30</v>
      </c>
    </row>
    <row r="356" spans="1:15" ht="13.15">
      <c r="B356" s="329" t="str">
        <f t="shared" si="166"/>
        <v>20-24</v>
      </c>
      <c r="C356" s="444">
        <f t="shared" ref="C356:N356" si="168">C319+C263</f>
        <v>640.27497938880992</v>
      </c>
      <c r="D356" s="444">
        <f t="shared" si="168"/>
        <v>664.86591311788118</v>
      </c>
      <c r="E356" s="444">
        <f t="shared" si="168"/>
        <v>677.53936154430244</v>
      </c>
      <c r="F356" s="444">
        <f t="shared" si="168"/>
        <v>679.76935590617882</v>
      </c>
      <c r="G356" s="444">
        <f t="shared" si="168"/>
        <v>692.82820604441304</v>
      </c>
      <c r="H356" s="444">
        <f t="shared" si="168"/>
        <v>708.84624435446131</v>
      </c>
      <c r="I356" s="444">
        <f t="shared" si="168"/>
        <v>729.0373512148152</v>
      </c>
      <c r="J356" s="444">
        <f t="shared" si="168"/>
        <v>738.78816241480558</v>
      </c>
      <c r="K356" s="444">
        <f t="shared" si="168"/>
        <v>741.2561748681818</v>
      </c>
      <c r="L356" s="444">
        <f t="shared" si="168"/>
        <v>741.5147960830252</v>
      </c>
      <c r="M356" s="444">
        <f t="shared" si="168"/>
        <v>739.57074813278541</v>
      </c>
      <c r="N356" s="444">
        <f t="shared" si="168"/>
        <v>741.37677760795054</v>
      </c>
      <c r="O356" s="318"/>
    </row>
    <row r="357" spans="1:15" ht="13.15">
      <c r="B357" s="329" t="str">
        <f t="shared" si="166"/>
        <v>25-29</v>
      </c>
      <c r="C357" s="444">
        <f t="shared" ref="C357:N357" si="169">C320+C264</f>
        <v>1653.3330267136198</v>
      </c>
      <c r="D357" s="444">
        <f t="shared" si="169"/>
        <v>1534.3917786691682</v>
      </c>
      <c r="E357" s="444">
        <f t="shared" si="169"/>
        <v>1445.3349407136664</v>
      </c>
      <c r="F357" s="444">
        <f t="shared" si="169"/>
        <v>1376.0598383742076</v>
      </c>
      <c r="G357" s="444">
        <f t="shared" si="169"/>
        <v>1338.5206287588426</v>
      </c>
      <c r="H357" s="444">
        <f t="shared" si="169"/>
        <v>1320.9523825258098</v>
      </c>
      <c r="I357" s="444">
        <f t="shared" si="169"/>
        <v>1320.49396615604</v>
      </c>
      <c r="J357" s="444">
        <f t="shared" si="169"/>
        <v>1319.1690613146893</v>
      </c>
      <c r="K357" s="444">
        <f t="shared" si="169"/>
        <v>1315.3964450044762</v>
      </c>
      <c r="L357" s="444">
        <f t="shared" si="169"/>
        <v>1311.5824480206009</v>
      </c>
      <c r="M357" s="444">
        <f t="shared" si="169"/>
        <v>1306.6628221601545</v>
      </c>
      <c r="N357" s="444">
        <f t="shared" si="169"/>
        <v>1306.0760583860178</v>
      </c>
      <c r="O357" s="318"/>
    </row>
    <row r="358" spans="1:15" ht="13.15">
      <c r="B358" s="329" t="str">
        <f t="shared" si="166"/>
        <v>30-34</v>
      </c>
      <c r="C358" s="444">
        <f t="shared" ref="C358:N358" si="170">C321+C265</f>
        <v>1928.6031992578532</v>
      </c>
      <c r="D358" s="444">
        <f t="shared" si="170"/>
        <v>1825.7708834165371</v>
      </c>
      <c r="E358" s="444">
        <f t="shared" si="170"/>
        <v>1721.7470511891681</v>
      </c>
      <c r="F358" s="444">
        <f t="shared" si="170"/>
        <v>1625.3715752136529</v>
      </c>
      <c r="G358" s="444">
        <f t="shared" si="170"/>
        <v>1548.202482057804</v>
      </c>
      <c r="H358" s="444">
        <f t="shared" si="170"/>
        <v>1488.4796188034832</v>
      </c>
      <c r="I358" s="444">
        <f t="shared" si="170"/>
        <v>1446.2145004547854</v>
      </c>
      <c r="J358" s="444">
        <f t="shared" si="170"/>
        <v>1412.9934037736712</v>
      </c>
      <c r="K358" s="444">
        <f t="shared" si="170"/>
        <v>1386.2478925546702</v>
      </c>
      <c r="L358" s="444">
        <f t="shared" si="170"/>
        <v>1365.271088488103</v>
      </c>
      <c r="M358" s="444">
        <f t="shared" si="170"/>
        <v>1348.1681439999552</v>
      </c>
      <c r="N358" s="444">
        <f t="shared" si="170"/>
        <v>1336.3988165981157</v>
      </c>
      <c r="O358" s="318"/>
    </row>
    <row r="359" spans="1:15" ht="13.15">
      <c r="B359" s="329" t="str">
        <f t="shared" si="166"/>
        <v>35-39</v>
      </c>
      <c r="C359" s="444">
        <f t="shared" ref="C359:N359" si="171">C322+C266</f>
        <v>1791.3626480934379</v>
      </c>
      <c r="D359" s="444">
        <f t="shared" si="171"/>
        <v>1754.0930146059836</v>
      </c>
      <c r="E359" s="444">
        <f t="shared" si="171"/>
        <v>1701.4912624197539</v>
      </c>
      <c r="F359" s="444">
        <f t="shared" si="171"/>
        <v>1640.5787490057639</v>
      </c>
      <c r="G359" s="444">
        <f t="shared" si="171"/>
        <v>1582.6454956788859</v>
      </c>
      <c r="H359" s="444">
        <f t="shared" si="171"/>
        <v>1528.6412120288719</v>
      </c>
      <c r="I359" s="444">
        <f t="shared" si="171"/>
        <v>1481.5133772856072</v>
      </c>
      <c r="J359" s="444">
        <f t="shared" si="171"/>
        <v>1437.5232604554674</v>
      </c>
      <c r="K359" s="444">
        <f t="shared" si="171"/>
        <v>1397.5121203584918</v>
      </c>
      <c r="L359" s="444">
        <f t="shared" si="171"/>
        <v>1362.7149857094003</v>
      </c>
      <c r="M359" s="444">
        <f t="shared" si="171"/>
        <v>1332.5495719393355</v>
      </c>
      <c r="N359" s="444">
        <f t="shared" si="171"/>
        <v>1308.5113359820914</v>
      </c>
      <c r="O359" s="318"/>
    </row>
    <row r="360" spans="1:15" ht="13.15">
      <c r="B360" s="329" t="str">
        <f t="shared" si="166"/>
        <v>40-44</v>
      </c>
      <c r="C360" s="444">
        <f t="shared" ref="C360:N360" si="172">C323+C267</f>
        <v>1166.7527822618763</v>
      </c>
      <c r="D360" s="444">
        <f t="shared" si="172"/>
        <v>1254.5123552935868</v>
      </c>
      <c r="E360" s="444">
        <f t="shared" si="172"/>
        <v>1307.2886661467371</v>
      </c>
      <c r="F360" s="444">
        <f t="shared" si="172"/>
        <v>1333.617690839751</v>
      </c>
      <c r="G360" s="444">
        <f t="shared" si="172"/>
        <v>1345.4077015799435</v>
      </c>
      <c r="H360" s="444">
        <f t="shared" si="172"/>
        <v>1345.6144724329886</v>
      </c>
      <c r="I360" s="444">
        <f t="shared" si="172"/>
        <v>1338.7253581156599</v>
      </c>
      <c r="J360" s="444">
        <f t="shared" si="172"/>
        <v>1323.638190931465</v>
      </c>
      <c r="K360" s="444">
        <f t="shared" si="172"/>
        <v>1303.1399605661506</v>
      </c>
      <c r="L360" s="444">
        <f t="shared" si="172"/>
        <v>1280.3348022340367</v>
      </c>
      <c r="M360" s="444">
        <f t="shared" si="172"/>
        <v>1256.5878639150449</v>
      </c>
      <c r="N360" s="444">
        <f t="shared" si="172"/>
        <v>1234.6872556233448</v>
      </c>
      <c r="O360" s="318"/>
    </row>
    <row r="361" spans="1:15" ht="13.15">
      <c r="B361" s="329" t="str">
        <f t="shared" si="166"/>
        <v>45-49</v>
      </c>
      <c r="C361" s="444">
        <f t="shared" ref="C361:N361" si="173">C324+C268</f>
        <v>653.29711553326649</v>
      </c>
      <c r="D361" s="444">
        <f t="shared" si="173"/>
        <v>747.56352102749008</v>
      </c>
      <c r="E361" s="444">
        <f t="shared" si="173"/>
        <v>829.04495927097321</v>
      </c>
      <c r="F361" s="444">
        <f t="shared" si="173"/>
        <v>895.74068483776693</v>
      </c>
      <c r="G361" s="444">
        <f t="shared" si="173"/>
        <v>952.14497291938937</v>
      </c>
      <c r="H361" s="444">
        <f t="shared" si="173"/>
        <v>997.16116866571235</v>
      </c>
      <c r="I361" s="444">
        <f t="shared" si="173"/>
        <v>1032.3564663130762</v>
      </c>
      <c r="J361" s="444">
        <f t="shared" si="173"/>
        <v>1055.4964974495499</v>
      </c>
      <c r="K361" s="444">
        <f t="shared" si="173"/>
        <v>1068.3939023332737</v>
      </c>
      <c r="L361" s="444">
        <f t="shared" si="173"/>
        <v>1073.646802270285</v>
      </c>
      <c r="M361" s="444">
        <f t="shared" si="173"/>
        <v>1072.7448164438792</v>
      </c>
      <c r="N361" s="444">
        <f t="shared" si="173"/>
        <v>1068.6308100520075</v>
      </c>
      <c r="O361" s="318"/>
    </row>
    <row r="362" spans="1:15" ht="13.15">
      <c r="B362" s="329" t="str">
        <f t="shared" si="166"/>
        <v>50-54</v>
      </c>
      <c r="C362" s="444">
        <f t="shared" ref="C362:N362" si="174">C325+C269</f>
        <v>423.63958180922452</v>
      </c>
      <c r="D362" s="444">
        <f t="shared" si="174"/>
        <v>456.8029263962938</v>
      </c>
      <c r="E362" s="444">
        <f t="shared" si="174"/>
        <v>494.60758829301835</v>
      </c>
      <c r="F362" s="444">
        <f t="shared" si="174"/>
        <v>533.94425888100579</v>
      </c>
      <c r="G362" s="444">
        <f t="shared" si="174"/>
        <v>575.60510788540785</v>
      </c>
      <c r="H362" s="444">
        <f t="shared" si="174"/>
        <v>616.16196189748803</v>
      </c>
      <c r="I362" s="444">
        <f t="shared" si="174"/>
        <v>654.36001323508901</v>
      </c>
      <c r="J362" s="444">
        <f t="shared" si="174"/>
        <v>686.50349000782342</v>
      </c>
      <c r="K362" s="444">
        <f t="shared" si="174"/>
        <v>712.2845692351043</v>
      </c>
      <c r="L362" s="444">
        <f t="shared" si="174"/>
        <v>732.3754544945557</v>
      </c>
      <c r="M362" s="444">
        <f t="shared" si="174"/>
        <v>746.99417520070017</v>
      </c>
      <c r="N362" s="444">
        <f t="shared" si="174"/>
        <v>757.7437350892352</v>
      </c>
      <c r="O362" s="318"/>
    </row>
    <row r="363" spans="1:15" ht="13.15">
      <c r="B363" s="329" t="str">
        <f t="shared" si="166"/>
        <v>55-59</v>
      </c>
      <c r="C363" s="444">
        <f t="shared" ref="C363:N363" si="175">C326+C270</f>
        <v>234.49721363445641</v>
      </c>
      <c r="D363" s="444">
        <f t="shared" si="175"/>
        <v>233.92562213048703</v>
      </c>
      <c r="E363" s="444">
        <f t="shared" si="175"/>
        <v>237.78294362552333</v>
      </c>
      <c r="F363" s="444">
        <f t="shared" si="175"/>
        <v>245.03620579934437</v>
      </c>
      <c r="G363" s="444">
        <f t="shared" si="175"/>
        <v>256.84765865763353</v>
      </c>
      <c r="H363" s="444">
        <f t="shared" si="175"/>
        <v>271.22679335238661</v>
      </c>
      <c r="I363" s="444">
        <f t="shared" si="175"/>
        <v>287.25705344899984</v>
      </c>
      <c r="J363" s="444">
        <f t="shared" si="175"/>
        <v>302.31014404619242</v>
      </c>
      <c r="K363" s="444">
        <f t="shared" si="175"/>
        <v>315.85167039197694</v>
      </c>
      <c r="L363" s="444">
        <f t="shared" si="175"/>
        <v>327.85559429611919</v>
      </c>
      <c r="M363" s="444">
        <f t="shared" si="175"/>
        <v>337.97621493044937</v>
      </c>
      <c r="N363" s="444">
        <f t="shared" si="175"/>
        <v>346.75840364604574</v>
      </c>
      <c r="O363" s="318"/>
    </row>
    <row r="364" spans="1:15" ht="13.15">
      <c r="B364" s="329" t="str">
        <f t="shared" si="166"/>
        <v>60-64</v>
      </c>
      <c r="C364" s="444">
        <f t="shared" ref="C364:N364" si="176">C327+C271</f>
        <v>77.576650679733291</v>
      </c>
      <c r="D364" s="444">
        <f t="shared" si="176"/>
        <v>83.575134272772829</v>
      </c>
      <c r="E364" s="444">
        <f t="shared" si="176"/>
        <v>86.236602207520747</v>
      </c>
      <c r="F364" s="444">
        <f t="shared" si="176"/>
        <v>87.682929399194407</v>
      </c>
      <c r="G364" s="444">
        <f t="shared" si="176"/>
        <v>90.071742320845132</v>
      </c>
      <c r="H364" s="444">
        <f t="shared" si="176"/>
        <v>93.248385230316273</v>
      </c>
      <c r="I364" s="444">
        <f t="shared" si="176"/>
        <v>97.291442508207851</v>
      </c>
      <c r="J364" s="444">
        <f t="shared" si="176"/>
        <v>101.17145451025199</v>
      </c>
      <c r="K364" s="444">
        <f t="shared" si="176"/>
        <v>104.84473679067271</v>
      </c>
      <c r="L364" s="444">
        <f t="shared" si="176"/>
        <v>108.39546312443814</v>
      </c>
      <c r="M364" s="444">
        <f t="shared" si="176"/>
        <v>111.6446675659471</v>
      </c>
      <c r="N364" s="444">
        <f t="shared" si="176"/>
        <v>114.82146658194726</v>
      </c>
      <c r="O364" s="318"/>
    </row>
    <row r="365" spans="1:15" ht="13.15">
      <c r="B365" s="329" t="str">
        <f t="shared" si="166"/>
        <v>65 plus</v>
      </c>
      <c r="C365" s="444">
        <f t="shared" ref="C365:N365" si="177">C328+C272</f>
        <v>15.733622256595101</v>
      </c>
      <c r="D365" s="444">
        <f t="shared" si="177"/>
        <v>24.278704120854794</v>
      </c>
      <c r="E365" s="444">
        <f t="shared" si="177"/>
        <v>30.442883149919098</v>
      </c>
      <c r="F365" s="444">
        <f t="shared" si="177"/>
        <v>34.626901681079516</v>
      </c>
      <c r="G365" s="444">
        <f t="shared" si="177"/>
        <v>37.731009684877989</v>
      </c>
      <c r="H365" s="444">
        <f t="shared" si="177"/>
        <v>40.171834775629286</v>
      </c>
      <c r="I365" s="444">
        <f t="shared" si="177"/>
        <v>42.325938742763483</v>
      </c>
      <c r="J365" s="444">
        <f t="shared" si="177"/>
        <v>44.153714568255779</v>
      </c>
      <c r="K365" s="444">
        <f t="shared" si="177"/>
        <v>45.750919294762021</v>
      </c>
      <c r="L365" s="444">
        <f t="shared" si="177"/>
        <v>47.227727114240395</v>
      </c>
      <c r="M365" s="444">
        <f t="shared" si="177"/>
        <v>48.598728241160607</v>
      </c>
      <c r="N365" s="444">
        <f t="shared" si="177"/>
        <v>49.962821685815555</v>
      </c>
      <c r="O365" s="318"/>
    </row>
    <row r="366" spans="1:15" ht="13.15">
      <c r="B366" s="329" t="str">
        <f t="shared" si="166"/>
        <v>Total</v>
      </c>
      <c r="C366" s="444">
        <f t="shared" ref="C366:N366" si="178">SUM(C356:C365)</f>
        <v>8585.0708196288742</v>
      </c>
      <c r="D366" s="444">
        <f t="shared" si="178"/>
        <v>8579.7798530510554</v>
      </c>
      <c r="E366" s="444">
        <f t="shared" si="178"/>
        <v>8531.5162585605831</v>
      </c>
      <c r="F366" s="444">
        <f t="shared" si="178"/>
        <v>8452.4281899379457</v>
      </c>
      <c r="G366" s="444">
        <f t="shared" si="178"/>
        <v>8420.005005588042</v>
      </c>
      <c r="H366" s="444">
        <f t="shared" si="178"/>
        <v>8410.5040740671466</v>
      </c>
      <c r="I366" s="444">
        <f t="shared" si="178"/>
        <v>8429.5754674750442</v>
      </c>
      <c r="J366" s="444">
        <f t="shared" si="178"/>
        <v>8421.7473794721718</v>
      </c>
      <c r="K366" s="444">
        <f t="shared" si="178"/>
        <v>8390.6783913977597</v>
      </c>
      <c r="L366" s="444">
        <f t="shared" si="178"/>
        <v>8350.919161834805</v>
      </c>
      <c r="M366" s="444">
        <f t="shared" si="178"/>
        <v>8301.4977525294125</v>
      </c>
      <c r="N366" s="444">
        <f t="shared" si="178"/>
        <v>8264.9674812525718</v>
      </c>
      <c r="O366" s="318"/>
    </row>
    <row r="367" spans="1:15">
      <c r="A367" s="300">
        <f>SUM(C367:N367)</f>
        <v>0</v>
      </c>
      <c r="C367" s="300">
        <f>SUM(C356:C365)-C366</f>
        <v>0</v>
      </c>
      <c r="D367" s="300">
        <f t="shared" ref="D367:N367" si="179">SUM(D356:D365)-D366</f>
        <v>0</v>
      </c>
      <c r="E367" s="300">
        <f t="shared" si="179"/>
        <v>0</v>
      </c>
      <c r="F367" s="300">
        <f t="shared" si="179"/>
        <v>0</v>
      </c>
      <c r="G367" s="300">
        <f t="shared" si="179"/>
        <v>0</v>
      </c>
      <c r="H367" s="300">
        <f t="shared" si="179"/>
        <v>0</v>
      </c>
      <c r="I367" s="300">
        <f t="shared" si="179"/>
        <v>0</v>
      </c>
      <c r="J367" s="300">
        <f t="shared" si="179"/>
        <v>0</v>
      </c>
      <c r="K367" s="300">
        <f t="shared" si="179"/>
        <v>0</v>
      </c>
      <c r="L367" s="300">
        <f t="shared" si="179"/>
        <v>0</v>
      </c>
      <c r="M367" s="300">
        <f t="shared" si="179"/>
        <v>0</v>
      </c>
      <c r="N367" s="300">
        <f t="shared" si="179"/>
        <v>0</v>
      </c>
    </row>
    <row r="368" spans="1:15">
      <c r="C368" s="320">
        <f>C350+C366</f>
        <v>17389.687453138416</v>
      </c>
      <c r="D368" s="320">
        <f t="shared" ref="D368:N368" si="180">D350+D366</f>
        <v>17453.390342221071</v>
      </c>
      <c r="E368" s="320">
        <f t="shared" si="180"/>
        <v>17448.289889174001</v>
      </c>
      <c r="F368" s="320">
        <f t="shared" si="180"/>
        <v>17371.225657654817</v>
      </c>
      <c r="G368" s="320">
        <f t="shared" si="180"/>
        <v>17376.092582901296</v>
      </c>
      <c r="H368" s="320">
        <f t="shared" si="180"/>
        <v>17416.928032887445</v>
      </c>
      <c r="I368" s="320">
        <f t="shared" si="180"/>
        <v>17506.687869880101</v>
      </c>
      <c r="J368" s="320">
        <f t="shared" si="180"/>
        <v>17535.060104880762</v>
      </c>
      <c r="K368" s="320">
        <f t="shared" si="180"/>
        <v>17510.237651971307</v>
      </c>
      <c r="L368" s="320">
        <f t="shared" si="180"/>
        <v>17462.314510249402</v>
      </c>
      <c r="M368" s="320">
        <f t="shared" si="180"/>
        <v>17390.135899659283</v>
      </c>
      <c r="N368" s="320">
        <f t="shared" si="180"/>
        <v>17339.848940401032</v>
      </c>
    </row>
    <row r="369" spans="1:14">
      <c r="C369" s="320">
        <f t="shared" ref="C369:N369" si="181">C36</f>
        <v>17389.687453138416</v>
      </c>
      <c r="D369" s="320">
        <f t="shared" si="181"/>
        <v>17453.390342221071</v>
      </c>
      <c r="E369" s="320">
        <f t="shared" si="181"/>
        <v>17448.289889174001</v>
      </c>
      <c r="F369" s="320">
        <f t="shared" si="181"/>
        <v>17371.225657654813</v>
      </c>
      <c r="G369" s="320">
        <f t="shared" si="181"/>
        <v>17376.092582901296</v>
      </c>
      <c r="H369" s="320">
        <f t="shared" si="181"/>
        <v>17416.928032887445</v>
      </c>
      <c r="I369" s="320">
        <f t="shared" si="181"/>
        <v>17506.687869880101</v>
      </c>
      <c r="J369" s="320">
        <f t="shared" si="181"/>
        <v>17535.060104880762</v>
      </c>
      <c r="K369" s="320">
        <f t="shared" si="181"/>
        <v>17510.237651971307</v>
      </c>
      <c r="L369" s="320">
        <f t="shared" si="181"/>
        <v>17462.314510249402</v>
      </c>
      <c r="M369" s="320">
        <f t="shared" si="181"/>
        <v>17390.135899659279</v>
      </c>
      <c r="N369" s="320">
        <f t="shared" si="181"/>
        <v>17339.848940401029</v>
      </c>
    </row>
    <row r="370" spans="1:14">
      <c r="A370" s="300">
        <f>SUM(C370:L370)</f>
        <v>0</v>
      </c>
      <c r="C370" s="320">
        <f>C368-C369</f>
        <v>0</v>
      </c>
      <c r="D370" s="320">
        <f t="shared" ref="D370:N370" si="182">D368-D369</f>
        <v>0</v>
      </c>
      <c r="E370" s="320">
        <f t="shared" si="182"/>
        <v>0</v>
      </c>
      <c r="F370" s="320">
        <f t="shared" si="182"/>
        <v>0</v>
      </c>
      <c r="G370" s="320">
        <f t="shared" si="182"/>
        <v>0</v>
      </c>
      <c r="H370" s="320">
        <f t="shared" si="182"/>
        <v>0</v>
      </c>
      <c r="I370" s="320">
        <f t="shared" si="182"/>
        <v>0</v>
      </c>
      <c r="J370" s="320">
        <f t="shared" si="182"/>
        <v>0</v>
      </c>
      <c r="K370" s="320">
        <f t="shared" si="182"/>
        <v>0</v>
      </c>
      <c r="L370" s="320">
        <f t="shared" si="182"/>
        <v>0</v>
      </c>
      <c r="M370" s="320">
        <f t="shared" si="182"/>
        <v>0</v>
      </c>
      <c r="N370" s="320">
        <f t="shared" si="182"/>
        <v>0</v>
      </c>
    </row>
    <row r="371" spans="1:14">
      <c r="A371" s="300">
        <f>SUM(C371:L371)</f>
        <v>0</v>
      </c>
      <c r="C371" s="320">
        <f>IF(C294&gt;0,0,C294)</f>
        <v>0</v>
      </c>
      <c r="D371" s="320">
        <f t="shared" ref="D371:N371" si="183">IF(D294&gt;0,0,D294)</f>
        <v>0</v>
      </c>
      <c r="E371" s="320">
        <f t="shared" si="183"/>
        <v>0</v>
      </c>
      <c r="F371" s="320">
        <f t="shared" si="183"/>
        <v>0</v>
      </c>
      <c r="G371" s="320">
        <f t="shared" si="183"/>
        <v>0</v>
      </c>
      <c r="H371" s="320">
        <f t="shared" si="183"/>
        <v>0</v>
      </c>
      <c r="I371" s="320">
        <f t="shared" si="183"/>
        <v>0</v>
      </c>
      <c r="J371" s="320">
        <f t="shared" si="183"/>
        <v>0</v>
      </c>
      <c r="K371" s="320">
        <f t="shared" si="183"/>
        <v>0</v>
      </c>
      <c r="L371" s="320">
        <f t="shared" si="183"/>
        <v>0</v>
      </c>
      <c r="M371" s="320">
        <f t="shared" si="183"/>
        <v>0</v>
      </c>
      <c r="N371" s="320">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0000"/>
  </sheetPr>
  <dimension ref="A1:R371"/>
  <sheetViews>
    <sheetView showGridLines="0" workbookViewId="0"/>
  </sheetViews>
  <sheetFormatPr defaultColWidth="9" defaultRowHeight="12.75"/>
  <cols>
    <col min="1" max="1" width="9" style="300"/>
    <col min="2" max="2" width="28.73046875" style="300" customWidth="1"/>
    <col min="3" max="14" width="10.73046875" style="300" customWidth="1"/>
    <col min="15"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 r="A5" s="674" t="s">
        <v>424</v>
      </c>
      <c r="B5" s="674"/>
      <c r="C5" s="674"/>
      <c r="D5" s="674"/>
      <c r="E5" s="674"/>
      <c r="F5" s="674"/>
      <c r="G5" s="674"/>
      <c r="H5" s="674"/>
      <c r="I5" s="674"/>
      <c r="J5" s="674"/>
      <c r="K5" s="674"/>
      <c r="L5" s="674"/>
      <c r="M5" s="674"/>
      <c r="N5" s="674"/>
      <c r="O5" s="340"/>
      <c r="P5" s="340"/>
      <c r="Q5" s="340"/>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15">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3" t="str">
        <f>Forecast_stock_figures!B33</f>
        <v>Physics</v>
      </c>
      <c r="C15" s="298">
        <f>Forecast_stock_figures!C57</f>
        <v>10709.556837280077</v>
      </c>
      <c r="D15" s="298">
        <f>Forecast_stock_figures!D57</f>
        <v>10877.842784901657</v>
      </c>
      <c r="E15" s="298">
        <f>Forecast_stock_figures!E57</f>
        <v>11038.259052808715</v>
      </c>
      <c r="F15" s="298">
        <f>Forecast_stock_figures!F57</f>
        <v>11122.857194566253</v>
      </c>
      <c r="G15" s="298">
        <f>Forecast_stock_figures!G57</f>
        <v>11227.641714083325</v>
      </c>
      <c r="H15" s="298">
        <f>Forecast_stock_figures!H57</f>
        <v>11453.056790926292</v>
      </c>
      <c r="I15" s="298">
        <f>Forecast_stock_figures!I57</f>
        <v>11633.54676786979</v>
      </c>
      <c r="J15" s="298">
        <f>Forecast_stock_figures!J57</f>
        <v>11706.197434473384</v>
      </c>
      <c r="K15" s="298">
        <f>Forecast_stock_figures!K57</f>
        <v>11765.931064454197</v>
      </c>
      <c r="L15" s="298">
        <f>Forecast_stock_figures!L57</f>
        <v>11780.244204678058</v>
      </c>
      <c r="M15" s="298">
        <f>Forecast_stock_figures!M57</f>
        <v>11756.515372334921</v>
      </c>
      <c r="N15" s="298">
        <f>Forecast_stock_figures!N57</f>
        <v>11705.354406280174</v>
      </c>
    </row>
    <row r="17" spans="1:9" ht="15">
      <c r="B17" s="331" t="s">
        <v>161</v>
      </c>
    </row>
    <row r="19" spans="1:9" ht="13.15">
      <c r="B19" s="1405" t="str">
        <f>Stock_ages_breakdowns!B73</f>
        <v>Age group</v>
      </c>
      <c r="C19" s="1403" t="str">
        <f>Stock_ages_breakdowns!AK73</f>
        <v>Physics</v>
      </c>
      <c r="D19" s="1410"/>
      <c r="H19" s="316" t="s">
        <v>132</v>
      </c>
    </row>
    <row r="20" spans="1:9" ht="13.15">
      <c r="B20" s="1405"/>
      <c r="C20" s="354" t="str">
        <f>Stock_ages_breakdowns!AK74</f>
        <v>Male</v>
      </c>
      <c r="D20" s="354" t="str">
        <f>Stock_ages_breakdowns!AL74</f>
        <v>Female</v>
      </c>
    </row>
    <row r="21" spans="1:9" ht="13.15">
      <c r="B21" s="354" t="str">
        <f>Stock_ages_breakdowns!B75</f>
        <v>20-24</v>
      </c>
      <c r="C21" s="322">
        <f>Stock_ages_breakdowns!AK20</f>
        <v>283.0656652430348</v>
      </c>
      <c r="D21" s="322">
        <f>Stock_ages_breakdowns!AL20</f>
        <v>234.49020787424971</v>
      </c>
    </row>
    <row r="22" spans="1:9" ht="13.15">
      <c r="B22" s="354" t="str">
        <f>Stock_ages_breakdowns!B76</f>
        <v>25-29</v>
      </c>
      <c r="C22" s="322">
        <f>Stock_ages_breakdowns!AK21</f>
        <v>945.23389997755828</v>
      </c>
      <c r="D22" s="322">
        <f>Stock_ages_breakdowns!AL21</f>
        <v>609.46173846938325</v>
      </c>
    </row>
    <row r="23" spans="1:9" ht="13.15">
      <c r="B23" s="354" t="str">
        <f>Stock_ages_breakdowns!B77</f>
        <v>30-34</v>
      </c>
      <c r="C23" s="322">
        <f>Stock_ages_breakdowns!AK22</f>
        <v>1162.2099429448208</v>
      </c>
      <c r="D23" s="322">
        <f>Stock_ages_breakdowns!AL22</f>
        <v>722.5218030017038</v>
      </c>
    </row>
    <row r="24" spans="1:9" ht="13.15">
      <c r="B24" s="354" t="str">
        <f>Stock_ages_breakdowns!B78</f>
        <v>35-39</v>
      </c>
      <c r="C24" s="322">
        <f>Stock_ages_breakdowns!AK23</f>
        <v>1078.1861518074572</v>
      </c>
      <c r="D24" s="322">
        <f>Stock_ages_breakdowns!AL23</f>
        <v>658.983204745443</v>
      </c>
    </row>
    <row r="25" spans="1:9" ht="13.15">
      <c r="B25" s="354" t="str">
        <f>Stock_ages_breakdowns!B79</f>
        <v>40-44</v>
      </c>
      <c r="C25" s="322">
        <f>Stock_ages_breakdowns!AK24</f>
        <v>815.77168100853532</v>
      </c>
      <c r="D25" s="322">
        <f>Stock_ages_breakdowns!AL24</f>
        <v>552.94420632091942</v>
      </c>
    </row>
    <row r="26" spans="1:9" ht="13.15">
      <c r="B26" s="354" t="str">
        <f>Stock_ages_breakdowns!B80</f>
        <v>45-49</v>
      </c>
      <c r="C26" s="322">
        <f>Stock_ages_breakdowns!AK25</f>
        <v>950.73195174520777</v>
      </c>
      <c r="D26" s="322">
        <f>Stock_ages_breakdowns!AL25</f>
        <v>518.64988341808635</v>
      </c>
    </row>
    <row r="27" spans="1:9" ht="13.15">
      <c r="B27" s="354" t="str">
        <f>Stock_ages_breakdowns!B81</f>
        <v>50-54</v>
      </c>
      <c r="C27" s="322">
        <f>Stock_ages_breakdowns!AK26</f>
        <v>803.72756760555751</v>
      </c>
      <c r="D27" s="322">
        <f>Stock_ages_breakdowns!AL26</f>
        <v>403.03579483800706</v>
      </c>
    </row>
    <row r="28" spans="1:9" ht="13.15">
      <c r="B28" s="354" t="str">
        <f>Stock_ages_breakdowns!B82</f>
        <v>55-59</v>
      </c>
      <c r="C28" s="322">
        <f>Stock_ages_breakdowns!AK27</f>
        <v>512.75482791239438</v>
      </c>
      <c r="D28" s="322">
        <f>Stock_ages_breakdowns!AL27</f>
        <v>201.25489494266816</v>
      </c>
    </row>
    <row r="29" spans="1:9" ht="13.15">
      <c r="B29" s="354" t="str">
        <f>Stock_ages_breakdowns!B83</f>
        <v>60-64</v>
      </c>
      <c r="C29" s="322">
        <f>Stock_ages_breakdowns!AK28</f>
        <v>150.09941328131561</v>
      </c>
      <c r="D29" s="322">
        <f>Stock_ages_breakdowns!AL28</f>
        <v>55.120518994697562</v>
      </c>
      <c r="F29" s="316"/>
    </row>
    <row r="30" spans="1:9" ht="13.15">
      <c r="B30" s="354" t="str">
        <f>Stock_ages_breakdowns!B84</f>
        <v>65 plus</v>
      </c>
      <c r="C30" s="322">
        <f>Stock_ages_breakdowns!AK29</f>
        <v>44.203416203240508</v>
      </c>
      <c r="D30" s="322">
        <f>Stock_ages_breakdowns!AL29</f>
        <v>7.1100669457964392</v>
      </c>
      <c r="G30" s="317" t="s">
        <v>46</v>
      </c>
      <c r="H30" s="317" t="s">
        <v>47</v>
      </c>
    </row>
    <row r="31" spans="1:9" ht="13.15">
      <c r="A31" s="300">
        <f>I31</f>
        <v>0</v>
      </c>
      <c r="B31" s="354" t="str">
        <f>Stock_ages_breakdowns!B85</f>
        <v>Total</v>
      </c>
      <c r="C31" s="322">
        <f>Stock_ages_breakdowns!AK30</f>
        <v>6745.9845177291218</v>
      </c>
      <c r="D31" s="322">
        <f>Stock_ages_breakdowns!AL30</f>
        <v>3963.5723195509545</v>
      </c>
      <c r="E31" s="318">
        <f>SUM(C31:D31)</f>
        <v>10709.556837280077</v>
      </c>
      <c r="G31" s="357">
        <f>C31/$E$31</f>
        <v>0.62990323691511496</v>
      </c>
      <c r="H31" s="357">
        <f>D31/$E$31</f>
        <v>0.37009676308488493</v>
      </c>
      <c r="I31" s="300">
        <f>(G31+H31)-1</f>
        <v>0</v>
      </c>
    </row>
    <row r="33" spans="2:17" ht="15">
      <c r="B33" s="331" t="s">
        <v>262</v>
      </c>
      <c r="H33" s="316"/>
    </row>
    <row r="34" spans="2:17">
      <c r="H34" s="316"/>
    </row>
    <row r="35" spans="2:17"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7" ht="13.15">
      <c r="B36" s="313" t="str">
        <f>B15</f>
        <v>Physics</v>
      </c>
      <c r="C36" s="298">
        <f>Teacher_need_by_subject!C647</f>
        <v>10877.842784901657</v>
      </c>
      <c r="D36" s="298">
        <f>Teacher_need_by_subject!D647</f>
        <v>11038.259052808715</v>
      </c>
      <c r="E36" s="298">
        <f>Teacher_need_by_subject!E647</f>
        <v>11122.857194566253</v>
      </c>
      <c r="F36" s="298">
        <f>Teacher_need_by_subject!F647</f>
        <v>11227.641714083325</v>
      </c>
      <c r="G36" s="298">
        <f>Teacher_need_by_subject!G647</f>
        <v>11453.056790926292</v>
      </c>
      <c r="H36" s="298">
        <f>Teacher_need_by_subject!H647</f>
        <v>11633.54676786979</v>
      </c>
      <c r="I36" s="298">
        <f>Teacher_need_by_subject!I647</f>
        <v>11706.197434473384</v>
      </c>
      <c r="J36" s="298">
        <f>Teacher_need_by_subject!J647</f>
        <v>11765.931064454197</v>
      </c>
      <c r="K36" s="298">
        <f>Teacher_need_by_subject!K647</f>
        <v>11780.244204678058</v>
      </c>
      <c r="L36" s="298">
        <f>Teacher_need_by_subject!L647</f>
        <v>11756.515372334921</v>
      </c>
      <c r="M36" s="298">
        <f>Teacher_need_by_subject!M647</f>
        <v>11705.354406280174</v>
      </c>
      <c r="N36" s="298">
        <f>Teacher_need_by_subject!N647</f>
        <v>11675.495637788114</v>
      </c>
    </row>
    <row r="37" spans="2:17">
      <c r="H37" s="316"/>
    </row>
    <row r="38" spans="2:17" ht="15">
      <c r="B38" s="331" t="s">
        <v>169</v>
      </c>
      <c r="H38" s="316"/>
    </row>
    <row r="39" spans="2:17">
      <c r="H39" s="316"/>
    </row>
    <row r="40" spans="2:17" ht="13.15">
      <c r="B40" s="332" t="s">
        <v>46</v>
      </c>
      <c r="H40" s="316"/>
    </row>
    <row r="41" spans="2:17">
      <c r="H41" s="316"/>
    </row>
    <row r="42" spans="2:17"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7" ht="13.15">
      <c r="B43" s="354" t="str">
        <f>B21</f>
        <v>20-24</v>
      </c>
      <c r="C43" s="298">
        <f>C21</f>
        <v>283.0656652430348</v>
      </c>
      <c r="D43" s="298">
        <f>C340</f>
        <v>427.61977117658682</v>
      </c>
      <c r="E43" s="298">
        <f t="shared" ref="E43:L43" si="2">D340</f>
        <v>523.20612546092138</v>
      </c>
      <c r="F43" s="298">
        <f t="shared" si="2"/>
        <v>578.36565511738456</v>
      </c>
      <c r="G43" s="298">
        <f t="shared" si="2"/>
        <v>618.89777228071603</v>
      </c>
      <c r="H43" s="298">
        <f t="shared" si="2"/>
        <v>665.95144114751133</v>
      </c>
      <c r="I43" s="298">
        <f t="shared" si="2"/>
        <v>693.26571842040903</v>
      </c>
      <c r="J43" s="298">
        <f t="shared" si="2"/>
        <v>696.7141920266663</v>
      </c>
      <c r="K43" s="298">
        <f t="shared" si="2"/>
        <v>697.65958143218245</v>
      </c>
      <c r="L43" s="298">
        <f t="shared" si="2"/>
        <v>691.6142885836656</v>
      </c>
      <c r="M43" s="298">
        <f>L340</f>
        <v>681.36384378295475</v>
      </c>
      <c r="N43" s="298">
        <f>M340</f>
        <v>669.3979225964722</v>
      </c>
      <c r="O43" s="318"/>
      <c r="P43" s="318"/>
      <c r="Q43" s="318"/>
    </row>
    <row r="44" spans="2:17" ht="13.15">
      <c r="B44" s="354" t="str">
        <f t="shared" ref="B44:C53" si="3">B22</f>
        <v>25-29</v>
      </c>
      <c r="C44" s="298">
        <f t="shared" si="3"/>
        <v>945.23389997755828</v>
      </c>
      <c r="D44" s="298">
        <f t="shared" ref="D44:K53" si="4">C341</f>
        <v>959.60470351458434</v>
      </c>
      <c r="E44" s="298">
        <f t="shared" si="4"/>
        <v>997.36336504792393</v>
      </c>
      <c r="F44" s="298">
        <f t="shared" si="4"/>
        <v>1033.2980822329814</v>
      </c>
      <c r="G44" s="298">
        <f t="shared" si="4"/>
        <v>1072.8316984354838</v>
      </c>
      <c r="H44" s="298">
        <f t="shared" si="4"/>
        <v>1129.0599661489287</v>
      </c>
      <c r="I44" s="298">
        <f t="shared" si="4"/>
        <v>1173.012702016001</v>
      </c>
      <c r="J44" s="298">
        <f t="shared" si="4"/>
        <v>1193.4281446182904</v>
      </c>
      <c r="K44" s="298">
        <f t="shared" si="4"/>
        <v>1206.8444175736022</v>
      </c>
      <c r="L44" s="298">
        <f t="shared" ref="L44:L53" si="5">K341</f>
        <v>1209.3675474203233</v>
      </c>
      <c r="M44" s="298">
        <f t="shared" ref="M44:M53" si="6">L341</f>
        <v>1203.4466741129841</v>
      </c>
      <c r="N44" s="298">
        <f t="shared" ref="N44:N53" si="7">M341</f>
        <v>1191.9842868029179</v>
      </c>
      <c r="O44" s="318"/>
      <c r="P44" s="318"/>
      <c r="Q44" s="318"/>
    </row>
    <row r="45" spans="2:17" ht="13.15">
      <c r="B45" s="354" t="str">
        <f t="shared" si="3"/>
        <v>30-34</v>
      </c>
      <c r="C45" s="298">
        <f t="shared" si="3"/>
        <v>1162.2099429448208</v>
      </c>
      <c r="D45" s="298">
        <f t="shared" si="4"/>
        <v>1139.5089157110253</v>
      </c>
      <c r="E45" s="298">
        <f t="shared" si="4"/>
        <v>1127.2865177396106</v>
      </c>
      <c r="F45" s="298">
        <f t="shared" si="4"/>
        <v>1121.9486166484739</v>
      </c>
      <c r="G45" s="298">
        <f t="shared" si="4"/>
        <v>1126.9701837654663</v>
      </c>
      <c r="H45" s="298">
        <f t="shared" si="4"/>
        <v>1148.4570752552904</v>
      </c>
      <c r="I45" s="298">
        <f t="shared" si="4"/>
        <v>1172.6875861755805</v>
      </c>
      <c r="J45" s="298">
        <f t="shared" si="4"/>
        <v>1190.9993712530907</v>
      </c>
      <c r="K45" s="298">
        <f t="shared" si="4"/>
        <v>1207.3357041483202</v>
      </c>
      <c r="L45" s="298">
        <f t="shared" si="5"/>
        <v>1218.2235902259115</v>
      </c>
      <c r="M45" s="298">
        <f t="shared" si="6"/>
        <v>1223.3387388705628</v>
      </c>
      <c r="N45" s="298">
        <f t="shared" si="7"/>
        <v>1223.2435087057454</v>
      </c>
      <c r="O45" s="318"/>
      <c r="P45" s="318"/>
      <c r="Q45" s="318"/>
    </row>
    <row r="46" spans="2:17" ht="13.15">
      <c r="B46" s="354" t="str">
        <f t="shared" si="3"/>
        <v>35-39</v>
      </c>
      <c r="C46" s="298">
        <f t="shared" si="3"/>
        <v>1078.1861518074572</v>
      </c>
      <c r="D46" s="298">
        <f t="shared" si="4"/>
        <v>1090.6032753990744</v>
      </c>
      <c r="E46" s="298">
        <f t="shared" si="4"/>
        <v>1096.8650711948296</v>
      </c>
      <c r="F46" s="298">
        <f t="shared" si="4"/>
        <v>1096.7341702683384</v>
      </c>
      <c r="G46" s="298">
        <f t="shared" si="4"/>
        <v>1097.3910659886699</v>
      </c>
      <c r="H46" s="298">
        <f t="shared" si="4"/>
        <v>1106.7573538436418</v>
      </c>
      <c r="I46" s="298">
        <f t="shared" si="4"/>
        <v>1116.332490209121</v>
      </c>
      <c r="J46" s="298">
        <f t="shared" si="4"/>
        <v>1122.3143065856725</v>
      </c>
      <c r="K46" s="298">
        <f t="shared" si="4"/>
        <v>1129.5213661290388</v>
      </c>
      <c r="L46" s="298">
        <f t="shared" si="5"/>
        <v>1135.2103991617207</v>
      </c>
      <c r="M46" s="298">
        <f t="shared" si="6"/>
        <v>1138.9174962269003</v>
      </c>
      <c r="N46" s="298">
        <f t="shared" si="7"/>
        <v>1140.5095023798569</v>
      </c>
      <c r="O46" s="318"/>
      <c r="P46" s="318"/>
      <c r="Q46" s="318"/>
    </row>
    <row r="47" spans="2:17" ht="13.15">
      <c r="B47" s="354" t="str">
        <f t="shared" si="3"/>
        <v>40-44</v>
      </c>
      <c r="C47" s="298">
        <f t="shared" si="3"/>
        <v>815.77168100853532</v>
      </c>
      <c r="D47" s="298">
        <f t="shared" si="4"/>
        <v>876.36086198990972</v>
      </c>
      <c r="E47" s="298">
        <f t="shared" si="4"/>
        <v>924.28540891006367</v>
      </c>
      <c r="F47" s="298">
        <f t="shared" si="4"/>
        <v>958.64176422256071</v>
      </c>
      <c r="G47" s="298">
        <f t="shared" si="4"/>
        <v>985.34929931676459</v>
      </c>
      <c r="H47" s="298">
        <f t="shared" si="4"/>
        <v>1011.7780839028148</v>
      </c>
      <c r="I47" s="298">
        <f t="shared" si="4"/>
        <v>1031.973805461141</v>
      </c>
      <c r="J47" s="298">
        <f t="shared" si="4"/>
        <v>1044.0769807991398</v>
      </c>
      <c r="K47" s="298">
        <f t="shared" si="4"/>
        <v>1053.6747513701414</v>
      </c>
      <c r="L47" s="298">
        <f t="shared" si="5"/>
        <v>1059.9419126410758</v>
      </c>
      <c r="M47" s="298">
        <f t="shared" si="6"/>
        <v>1063.576922352428</v>
      </c>
      <c r="N47" s="298">
        <f t="shared" si="7"/>
        <v>1065.2287997519572</v>
      </c>
      <c r="O47" s="318"/>
      <c r="P47" s="318"/>
      <c r="Q47" s="318"/>
    </row>
    <row r="48" spans="2:17" ht="13.15">
      <c r="B48" s="354" t="str">
        <f t="shared" si="3"/>
        <v>45-49</v>
      </c>
      <c r="C48" s="298">
        <f t="shared" si="3"/>
        <v>950.73195174520777</v>
      </c>
      <c r="D48" s="298">
        <f t="shared" si="4"/>
        <v>902.43431710176651</v>
      </c>
      <c r="E48" s="298">
        <f t="shared" si="4"/>
        <v>879.47702505290795</v>
      </c>
      <c r="F48" s="298">
        <f t="shared" si="4"/>
        <v>869.77963579641016</v>
      </c>
      <c r="G48" s="298">
        <f t="shared" si="4"/>
        <v>870.17045288143686</v>
      </c>
      <c r="H48" s="298">
        <f t="shared" si="4"/>
        <v>880.95032619730023</v>
      </c>
      <c r="I48" s="298">
        <f t="shared" si="4"/>
        <v>892.71738692379108</v>
      </c>
      <c r="J48" s="298">
        <f t="shared" si="4"/>
        <v>901.05670469615677</v>
      </c>
      <c r="K48" s="298">
        <f t="shared" si="4"/>
        <v>908.94227791959963</v>
      </c>
      <c r="L48" s="298">
        <f t="shared" si="5"/>
        <v>914.58931458938957</v>
      </c>
      <c r="M48" s="298">
        <f t="shared" si="6"/>
        <v>918.09478254327155</v>
      </c>
      <c r="N48" s="298">
        <f t="shared" si="7"/>
        <v>919.84284120651387</v>
      </c>
      <c r="O48" s="318"/>
      <c r="P48" s="318"/>
      <c r="Q48" s="318"/>
    </row>
    <row r="49" spans="1:17" ht="13.15">
      <c r="B49" s="354" t="str">
        <f t="shared" si="3"/>
        <v>50-54</v>
      </c>
      <c r="C49" s="298">
        <f t="shared" si="3"/>
        <v>803.72756760555751</v>
      </c>
      <c r="D49" s="298">
        <f t="shared" si="4"/>
        <v>778.78226868189824</v>
      </c>
      <c r="E49" s="298">
        <f t="shared" si="4"/>
        <v>753.69490388172824</v>
      </c>
      <c r="F49" s="298">
        <f t="shared" si="4"/>
        <v>730.79704978440725</v>
      </c>
      <c r="G49" s="298">
        <f t="shared" si="4"/>
        <v>713.89400658144984</v>
      </c>
      <c r="H49" s="298">
        <f t="shared" si="4"/>
        <v>706.2847107744966</v>
      </c>
      <c r="I49" s="298">
        <f t="shared" si="4"/>
        <v>702.22913277497616</v>
      </c>
      <c r="J49" s="298">
        <f t="shared" si="4"/>
        <v>698.61592663806448</v>
      </c>
      <c r="K49" s="298">
        <f t="shared" si="4"/>
        <v>697.28863276453512</v>
      </c>
      <c r="L49" s="298">
        <f t="shared" si="5"/>
        <v>696.41089558878809</v>
      </c>
      <c r="M49" s="298">
        <f t="shared" si="6"/>
        <v>695.51722665300781</v>
      </c>
      <c r="N49" s="298">
        <f t="shared" si="7"/>
        <v>694.43645349792337</v>
      </c>
      <c r="O49" s="318"/>
      <c r="P49" s="318"/>
      <c r="Q49" s="318"/>
    </row>
    <row r="50" spans="1:17" ht="13.15">
      <c r="B50" s="354" t="str">
        <f t="shared" si="3"/>
        <v>55-59</v>
      </c>
      <c r="C50" s="298">
        <f t="shared" si="3"/>
        <v>512.75482791239438</v>
      </c>
      <c r="D50" s="298">
        <f t="shared" si="4"/>
        <v>448.75066287305214</v>
      </c>
      <c r="E50" s="298">
        <f t="shared" si="4"/>
        <v>407.98368735868064</v>
      </c>
      <c r="F50" s="298">
        <f t="shared" si="4"/>
        <v>379.56847356644198</v>
      </c>
      <c r="G50" s="298">
        <f t="shared" si="4"/>
        <v>360.05823911210678</v>
      </c>
      <c r="H50" s="298">
        <f t="shared" si="4"/>
        <v>348.65528361886845</v>
      </c>
      <c r="I50" s="298">
        <f t="shared" si="4"/>
        <v>340.46997240778109</v>
      </c>
      <c r="J50" s="298">
        <f t="shared" si="4"/>
        <v>333.34499643093091</v>
      </c>
      <c r="K50" s="298">
        <f t="shared" si="4"/>
        <v>328.47438488997085</v>
      </c>
      <c r="L50" s="298">
        <f t="shared" si="5"/>
        <v>324.61062996018899</v>
      </c>
      <c r="M50" s="298">
        <f t="shared" si="6"/>
        <v>321.44146499255459</v>
      </c>
      <c r="N50" s="298">
        <f t="shared" si="7"/>
        <v>318.79917271570753</v>
      </c>
      <c r="O50" s="318"/>
      <c r="P50" s="318"/>
      <c r="Q50" s="318"/>
    </row>
    <row r="51" spans="1:17" ht="13.15">
      <c r="B51" s="354" t="str">
        <f t="shared" si="3"/>
        <v>60-64</v>
      </c>
      <c r="C51" s="298">
        <f t="shared" si="3"/>
        <v>150.09941328131561</v>
      </c>
      <c r="D51" s="298">
        <f t="shared" si="4"/>
        <v>157.12898578965297</v>
      </c>
      <c r="E51" s="298">
        <f t="shared" si="4"/>
        <v>152.76428788796261</v>
      </c>
      <c r="F51" s="298">
        <f t="shared" si="4"/>
        <v>144.93059152336991</v>
      </c>
      <c r="G51" s="298">
        <f t="shared" si="4"/>
        <v>137.58399376687765</v>
      </c>
      <c r="H51" s="298">
        <f t="shared" si="4"/>
        <v>132.62735052859665</v>
      </c>
      <c r="I51" s="298">
        <f t="shared" si="4"/>
        <v>128.45245015248383</v>
      </c>
      <c r="J51" s="298">
        <f t="shared" si="4"/>
        <v>124.40286608591192</v>
      </c>
      <c r="K51" s="298">
        <f t="shared" si="4"/>
        <v>121.34648522497596</v>
      </c>
      <c r="L51" s="298">
        <f t="shared" si="5"/>
        <v>118.75432306636893</v>
      </c>
      <c r="M51" s="298">
        <f t="shared" si="6"/>
        <v>116.54663216430944</v>
      </c>
      <c r="N51" s="298">
        <f t="shared" si="7"/>
        <v>114.68540051013494</v>
      </c>
      <c r="O51" s="318"/>
      <c r="P51" s="318"/>
      <c r="Q51" s="318"/>
    </row>
    <row r="52" spans="1:17" ht="13.15">
      <c r="B52" s="354" t="str">
        <f t="shared" si="3"/>
        <v>65 plus</v>
      </c>
      <c r="C52" s="298">
        <f t="shared" si="3"/>
        <v>44.203416203240508</v>
      </c>
      <c r="D52" s="298">
        <f t="shared" si="4"/>
        <v>47.371579991882633</v>
      </c>
      <c r="E52" s="298">
        <f t="shared" si="4"/>
        <v>50.092903298395619</v>
      </c>
      <c r="F52" s="298">
        <f t="shared" si="4"/>
        <v>51.037719240308483</v>
      </c>
      <c r="G52" s="298">
        <f t="shared" si="4"/>
        <v>50.756427636529082</v>
      </c>
      <c r="H52" s="298">
        <f t="shared" si="4"/>
        <v>50.143251474830024</v>
      </c>
      <c r="I52" s="298">
        <f t="shared" si="4"/>
        <v>49.160973902000855</v>
      </c>
      <c r="J52" s="298">
        <f t="shared" si="4"/>
        <v>47.845526799137232</v>
      </c>
      <c r="K52" s="298">
        <f t="shared" si="4"/>
        <v>46.596720916683282</v>
      </c>
      <c r="L52" s="298">
        <f t="shared" si="5"/>
        <v>45.399023843217776</v>
      </c>
      <c r="M52" s="298">
        <f t="shared" si="6"/>
        <v>44.290071960331751</v>
      </c>
      <c r="N52" s="298">
        <f t="shared" si="7"/>
        <v>43.295456461682051</v>
      </c>
      <c r="O52" s="318"/>
      <c r="P52" s="318"/>
      <c r="Q52" s="318"/>
    </row>
    <row r="53" spans="1:17" ht="13.15">
      <c r="B53" s="354" t="str">
        <f t="shared" si="3"/>
        <v>Total</v>
      </c>
      <c r="C53" s="298">
        <f t="shared" si="3"/>
        <v>6745.9845177291218</v>
      </c>
      <c r="D53" s="298">
        <f t="shared" si="4"/>
        <v>6828.165342229433</v>
      </c>
      <c r="E53" s="298">
        <f t="shared" si="4"/>
        <v>6913.0192958330254</v>
      </c>
      <c r="F53" s="298">
        <f t="shared" si="4"/>
        <v>6965.1017584006759</v>
      </c>
      <c r="G53" s="298">
        <f t="shared" si="4"/>
        <v>7033.9031397655017</v>
      </c>
      <c r="H53" s="298">
        <f t="shared" si="4"/>
        <v>7180.664842892279</v>
      </c>
      <c r="I53" s="298">
        <f t="shared" si="4"/>
        <v>7300.3022184432848</v>
      </c>
      <c r="J53" s="298">
        <f t="shared" si="4"/>
        <v>7352.799015933062</v>
      </c>
      <c r="K53" s="298">
        <f t="shared" si="4"/>
        <v>7397.6843223690485</v>
      </c>
      <c r="L53" s="298">
        <f t="shared" si="5"/>
        <v>7414.1219250806498</v>
      </c>
      <c r="M53" s="298">
        <f t="shared" si="6"/>
        <v>7406.5338536593054</v>
      </c>
      <c r="N53" s="298">
        <f t="shared" si="7"/>
        <v>7381.4233446289118</v>
      </c>
      <c r="O53" s="318"/>
      <c r="P53" s="318"/>
      <c r="Q53" s="318"/>
    </row>
    <row r="54" spans="1:17">
      <c r="A54" s="300">
        <f>SUM(C54:N54)</f>
        <v>0</v>
      </c>
      <c r="C54" s="300">
        <f>SUM(C43:C52)-C53</f>
        <v>0</v>
      </c>
      <c r="D54" s="300">
        <f t="shared" ref="D54:N54" si="8">SUM(D43:D52)-D53</f>
        <v>0</v>
      </c>
      <c r="E54" s="300">
        <f t="shared" si="8"/>
        <v>0</v>
      </c>
      <c r="F54" s="300">
        <f t="shared" si="8"/>
        <v>0</v>
      </c>
      <c r="G54" s="300">
        <f t="shared" si="8"/>
        <v>0</v>
      </c>
      <c r="H54" s="300">
        <f t="shared" si="8"/>
        <v>0</v>
      </c>
      <c r="I54" s="300">
        <f t="shared" si="8"/>
        <v>0</v>
      </c>
      <c r="J54" s="300">
        <f t="shared" si="8"/>
        <v>0</v>
      </c>
      <c r="K54" s="300">
        <f t="shared" si="8"/>
        <v>0</v>
      </c>
      <c r="L54" s="300">
        <f t="shared" si="8"/>
        <v>0</v>
      </c>
      <c r="M54" s="300">
        <f t="shared" si="8"/>
        <v>0</v>
      </c>
      <c r="N54" s="300">
        <f t="shared" si="8"/>
        <v>0</v>
      </c>
    </row>
    <row r="56" spans="1:17" ht="13.15">
      <c r="B56" s="332" t="s">
        <v>47</v>
      </c>
      <c r="H56" s="316"/>
    </row>
    <row r="57" spans="1:17">
      <c r="H57" s="316"/>
    </row>
    <row r="58" spans="1:17" ht="13.15">
      <c r="B58" s="329" t="str">
        <f t="shared" ref="B58:B69" si="9">B42</f>
        <v>Age group</v>
      </c>
      <c r="C58" s="329" t="str">
        <f t="shared" ref="C58:N58" si="10">C42</f>
        <v>2018/19</v>
      </c>
      <c r="D58" s="329" t="str">
        <f t="shared" si="10"/>
        <v>2019/20</v>
      </c>
      <c r="E58" s="329" t="str">
        <f t="shared" si="10"/>
        <v>2020/21</v>
      </c>
      <c r="F58" s="329" t="str">
        <f t="shared" si="10"/>
        <v>2021/22</v>
      </c>
      <c r="G58" s="329" t="str">
        <f t="shared" si="10"/>
        <v>2022/23</v>
      </c>
      <c r="H58" s="329" t="str">
        <f t="shared" si="10"/>
        <v>2023/24</v>
      </c>
      <c r="I58" s="329" t="str">
        <f t="shared" si="10"/>
        <v>2024/25</v>
      </c>
      <c r="J58" s="329" t="str">
        <f t="shared" si="10"/>
        <v>2025/26</v>
      </c>
      <c r="K58" s="329" t="str">
        <f t="shared" si="10"/>
        <v>2026/27</v>
      </c>
      <c r="L58" s="329" t="str">
        <f t="shared" si="10"/>
        <v>2027/28</v>
      </c>
      <c r="M58" s="329" t="str">
        <f t="shared" si="10"/>
        <v>2028/29</v>
      </c>
      <c r="N58" s="329" t="str">
        <f t="shared" si="10"/>
        <v>2029/30</v>
      </c>
    </row>
    <row r="59" spans="1:17" ht="13.15">
      <c r="B59" s="329" t="str">
        <f t="shared" si="9"/>
        <v>20-24</v>
      </c>
      <c r="C59" s="298">
        <f t="shared" ref="C59:C69" si="11">D21</f>
        <v>234.49020787424971</v>
      </c>
      <c r="D59" s="298">
        <f>C356</f>
        <v>303.25398435114568</v>
      </c>
      <c r="E59" s="298">
        <f t="shared" ref="E59:L59" si="12">D356</f>
        <v>351.12225783582721</v>
      </c>
      <c r="F59" s="298">
        <f t="shared" si="12"/>
        <v>378.13539621755865</v>
      </c>
      <c r="G59" s="298">
        <f t="shared" si="12"/>
        <v>399.07829486328501</v>
      </c>
      <c r="H59" s="298">
        <f t="shared" si="12"/>
        <v>425.46468355225642</v>
      </c>
      <c r="I59" s="298">
        <f t="shared" si="12"/>
        <v>441.44779757837767</v>
      </c>
      <c r="J59" s="298">
        <f t="shared" si="12"/>
        <v>443.88477632255479</v>
      </c>
      <c r="K59" s="298">
        <f t="shared" si="12"/>
        <v>444.77445886949909</v>
      </c>
      <c r="L59" s="298">
        <f t="shared" si="12"/>
        <v>441.46349637591459</v>
      </c>
      <c r="M59" s="298">
        <f>L356</f>
        <v>435.50255180251327</v>
      </c>
      <c r="N59" s="298">
        <f>M356</f>
        <v>428.34288853163594</v>
      </c>
    </row>
    <row r="60" spans="1:17" ht="13.15">
      <c r="B60" s="329" t="str">
        <f t="shared" si="9"/>
        <v>25-29</v>
      </c>
      <c r="C60" s="298">
        <f t="shared" si="11"/>
        <v>609.46173846938325</v>
      </c>
      <c r="D60" s="298">
        <f t="shared" ref="D60:K69" si="13">C357</f>
        <v>618.75628924167233</v>
      </c>
      <c r="E60" s="298">
        <f t="shared" si="13"/>
        <v>638.56017997072922</v>
      </c>
      <c r="F60" s="298">
        <f t="shared" si="13"/>
        <v>654.06340085621991</v>
      </c>
      <c r="G60" s="298">
        <f t="shared" si="13"/>
        <v>672.2629445371897</v>
      </c>
      <c r="H60" s="298">
        <f t="shared" si="13"/>
        <v>701.40130998915583</v>
      </c>
      <c r="I60" s="298">
        <f t="shared" si="13"/>
        <v>724.43487003866926</v>
      </c>
      <c r="J60" s="298">
        <f t="shared" si="13"/>
        <v>734.58239702346191</v>
      </c>
      <c r="K60" s="298">
        <f t="shared" si="13"/>
        <v>741.29466798983651</v>
      </c>
      <c r="L60" s="298">
        <f t="shared" ref="L60:L69" si="14">K357</f>
        <v>742.04891336872276</v>
      </c>
      <c r="M60" s="298">
        <f t="shared" ref="M60:M69" si="15">L357</f>
        <v>738.10675571947604</v>
      </c>
      <c r="N60" s="298">
        <f t="shared" ref="N60:N69" si="16">M357</f>
        <v>731.04169426786086</v>
      </c>
    </row>
    <row r="61" spans="1:17" ht="13.15">
      <c r="B61" s="329" t="str">
        <f t="shared" si="9"/>
        <v>30-34</v>
      </c>
      <c r="C61" s="298">
        <f t="shared" si="11"/>
        <v>722.5218030017038</v>
      </c>
      <c r="D61" s="298">
        <f t="shared" si="13"/>
        <v>704.13327390686538</v>
      </c>
      <c r="E61" s="298">
        <f t="shared" si="13"/>
        <v>693.16378592576314</v>
      </c>
      <c r="F61" s="298">
        <f t="shared" si="13"/>
        <v>684.2733326226089</v>
      </c>
      <c r="G61" s="298">
        <f t="shared" si="13"/>
        <v>681.78878512265351</v>
      </c>
      <c r="H61" s="298">
        <f t="shared" si="13"/>
        <v>689.54040687242536</v>
      </c>
      <c r="I61" s="298">
        <f t="shared" si="13"/>
        <v>699.40863517392529</v>
      </c>
      <c r="J61" s="298">
        <f t="shared" si="13"/>
        <v>706.36147915548668</v>
      </c>
      <c r="K61" s="298">
        <f t="shared" si="13"/>
        <v>712.78381526390763</v>
      </c>
      <c r="L61" s="298">
        <f t="shared" si="14"/>
        <v>716.59658882596591</v>
      </c>
      <c r="M61" s="298">
        <f t="shared" si="15"/>
        <v>717.56131266895932</v>
      </c>
      <c r="N61" s="298">
        <f t="shared" si="16"/>
        <v>715.94079054177428</v>
      </c>
    </row>
    <row r="62" spans="1:17" ht="13.15">
      <c r="B62" s="329" t="str">
        <f t="shared" si="9"/>
        <v>35-39</v>
      </c>
      <c r="C62" s="298">
        <f t="shared" si="11"/>
        <v>658.983204745443</v>
      </c>
      <c r="D62" s="298">
        <f t="shared" si="13"/>
        <v>662.85710552009334</v>
      </c>
      <c r="E62" s="298">
        <f t="shared" si="13"/>
        <v>662.79131062903525</v>
      </c>
      <c r="F62" s="298">
        <f t="shared" si="13"/>
        <v>656.87397507274636</v>
      </c>
      <c r="G62" s="298">
        <f t="shared" si="13"/>
        <v>651.75857983218771</v>
      </c>
      <c r="H62" s="298">
        <f t="shared" si="13"/>
        <v>652.30861221901284</v>
      </c>
      <c r="I62" s="298">
        <f t="shared" si="13"/>
        <v>653.41693280727668</v>
      </c>
      <c r="J62" s="298">
        <f t="shared" si="13"/>
        <v>652.81460828807428</v>
      </c>
      <c r="K62" s="298">
        <f t="shared" si="13"/>
        <v>653.34621133053236</v>
      </c>
      <c r="L62" s="298">
        <f t="shared" si="14"/>
        <v>653.39437190827493</v>
      </c>
      <c r="M62" s="298">
        <f t="shared" si="15"/>
        <v>652.69269033269734</v>
      </c>
      <c r="N62" s="298">
        <f t="shared" si="16"/>
        <v>651.16132190398787</v>
      </c>
    </row>
    <row r="63" spans="1:17" ht="13.15">
      <c r="B63" s="329" t="str">
        <f t="shared" si="9"/>
        <v>40-44</v>
      </c>
      <c r="C63" s="298">
        <f t="shared" si="11"/>
        <v>552.94420632091942</v>
      </c>
      <c r="D63" s="298">
        <f t="shared" si="13"/>
        <v>570.05475580106781</v>
      </c>
      <c r="E63" s="298">
        <f t="shared" si="13"/>
        <v>583.64073285150755</v>
      </c>
      <c r="F63" s="298">
        <f t="shared" si="13"/>
        <v>590.34993698306732</v>
      </c>
      <c r="G63" s="298">
        <f t="shared" si="13"/>
        <v>594.78763812007492</v>
      </c>
      <c r="H63" s="298">
        <f t="shared" si="13"/>
        <v>600.99638316138089</v>
      </c>
      <c r="I63" s="298">
        <f t="shared" si="13"/>
        <v>605.04038876292498</v>
      </c>
      <c r="J63" s="298">
        <f t="shared" si="13"/>
        <v>605.52874552950038</v>
      </c>
      <c r="K63" s="298">
        <f t="shared" si="13"/>
        <v>605.53475928813737</v>
      </c>
      <c r="L63" s="298">
        <f t="shared" si="14"/>
        <v>604.38993765356565</v>
      </c>
      <c r="M63" s="298">
        <f t="shared" si="15"/>
        <v>602.3775924067894</v>
      </c>
      <c r="N63" s="298">
        <f t="shared" si="16"/>
        <v>599.78485936180982</v>
      </c>
    </row>
    <row r="64" spans="1:17" ht="13.15">
      <c r="B64" s="329" t="str">
        <f t="shared" si="9"/>
        <v>45-49</v>
      </c>
      <c r="C64" s="298">
        <f t="shared" si="11"/>
        <v>518.64988341808635</v>
      </c>
      <c r="D64" s="298">
        <f t="shared" si="13"/>
        <v>513.10446424886982</v>
      </c>
      <c r="E64" s="298">
        <f t="shared" si="13"/>
        <v>512.51560874495442</v>
      </c>
      <c r="F64" s="298">
        <f t="shared" si="13"/>
        <v>511.57766768486334</v>
      </c>
      <c r="G64" s="298">
        <f t="shared" si="13"/>
        <v>512.60778626653666</v>
      </c>
      <c r="H64" s="298">
        <f t="shared" si="13"/>
        <v>517.4704354673745</v>
      </c>
      <c r="I64" s="298">
        <f t="shared" si="13"/>
        <v>521.59241907154342</v>
      </c>
      <c r="J64" s="298">
        <f t="shared" si="13"/>
        <v>523.02267466384171</v>
      </c>
      <c r="K64" s="298">
        <f t="shared" si="13"/>
        <v>523.93402855643478</v>
      </c>
      <c r="L64" s="298">
        <f t="shared" si="14"/>
        <v>523.530444208326</v>
      </c>
      <c r="M64" s="298">
        <f t="shared" si="15"/>
        <v>522.02440152755651</v>
      </c>
      <c r="N64" s="298">
        <f t="shared" si="16"/>
        <v>519.72954301075572</v>
      </c>
    </row>
    <row r="65" spans="1:18" ht="13.15">
      <c r="B65" s="329" t="str">
        <f t="shared" si="9"/>
        <v>50-54</v>
      </c>
      <c r="C65" s="298">
        <f t="shared" si="11"/>
        <v>403.03579483800706</v>
      </c>
      <c r="D65" s="298">
        <f t="shared" si="13"/>
        <v>401.09997125361758</v>
      </c>
      <c r="E65" s="298">
        <f t="shared" si="13"/>
        <v>399.01947245775693</v>
      </c>
      <c r="F65" s="298">
        <f t="shared" si="13"/>
        <v>395.08985081955649</v>
      </c>
      <c r="G65" s="298">
        <f t="shared" si="13"/>
        <v>392.53093657646571</v>
      </c>
      <c r="H65" s="298">
        <f t="shared" si="13"/>
        <v>393.38246923572575</v>
      </c>
      <c r="I65" s="298">
        <f t="shared" si="13"/>
        <v>394.46166970438173</v>
      </c>
      <c r="J65" s="298">
        <f t="shared" si="13"/>
        <v>394.26474960131787</v>
      </c>
      <c r="K65" s="298">
        <f t="shared" si="13"/>
        <v>394.2262254858004</v>
      </c>
      <c r="L65" s="298">
        <f t="shared" si="14"/>
        <v>393.57684103322674</v>
      </c>
      <c r="M65" s="298">
        <f t="shared" si="15"/>
        <v>392.310005524075</v>
      </c>
      <c r="N65" s="298">
        <f t="shared" si="16"/>
        <v>390.53927382388497</v>
      </c>
    </row>
    <row r="66" spans="1:18" ht="13.15">
      <c r="B66" s="329" t="str">
        <f t="shared" si="9"/>
        <v>55-59</v>
      </c>
      <c r="C66" s="298">
        <f t="shared" si="11"/>
        <v>201.25489494266816</v>
      </c>
      <c r="D66" s="298">
        <f t="shared" si="13"/>
        <v>198.71410939140816</v>
      </c>
      <c r="E66" s="298">
        <f t="shared" si="13"/>
        <v>197.04403863781309</v>
      </c>
      <c r="F66" s="298">
        <f t="shared" si="13"/>
        <v>194.63805147629415</v>
      </c>
      <c r="G66" s="298">
        <f t="shared" si="13"/>
        <v>192.87599485982247</v>
      </c>
      <c r="H66" s="298">
        <f t="shared" si="13"/>
        <v>192.93155347815787</v>
      </c>
      <c r="I66" s="298">
        <f t="shared" si="13"/>
        <v>192.87404805880124</v>
      </c>
      <c r="J66" s="298">
        <f t="shared" si="13"/>
        <v>191.98908258490707</v>
      </c>
      <c r="K66" s="298">
        <f t="shared" si="13"/>
        <v>191.33942996516637</v>
      </c>
      <c r="L66" s="298">
        <f t="shared" si="14"/>
        <v>190.47052016471412</v>
      </c>
      <c r="M66" s="298">
        <f t="shared" si="15"/>
        <v>189.40119061397019</v>
      </c>
      <c r="N66" s="298">
        <f t="shared" si="16"/>
        <v>188.19108502024949</v>
      </c>
    </row>
    <row r="67" spans="1:18" ht="13.15">
      <c r="B67" s="329" t="str">
        <f t="shared" si="9"/>
        <v>60-64</v>
      </c>
      <c r="C67" s="298">
        <f t="shared" si="11"/>
        <v>55.120518994697562</v>
      </c>
      <c r="D67" s="298">
        <f t="shared" si="13"/>
        <v>63.449701352230626</v>
      </c>
      <c r="E67" s="298">
        <f t="shared" si="13"/>
        <v>67.5058230292193</v>
      </c>
      <c r="F67" s="298">
        <f t="shared" si="13"/>
        <v>68.966118707936289</v>
      </c>
      <c r="G67" s="298">
        <f t="shared" si="13"/>
        <v>69.563841073752471</v>
      </c>
      <c r="H67" s="298">
        <f t="shared" si="13"/>
        <v>70.400409180935441</v>
      </c>
      <c r="I67" s="298">
        <f t="shared" si="13"/>
        <v>70.728731737904667</v>
      </c>
      <c r="J67" s="298">
        <f t="shared" si="13"/>
        <v>70.377989874567376</v>
      </c>
      <c r="K67" s="298">
        <f t="shared" si="13"/>
        <v>70.036614124641815</v>
      </c>
      <c r="L67" s="298">
        <f t="shared" si="14"/>
        <v>69.536071166594027</v>
      </c>
      <c r="M67" s="298">
        <f t="shared" si="15"/>
        <v>68.936222104498171</v>
      </c>
      <c r="N67" s="298">
        <f t="shared" si="16"/>
        <v>68.295395352358383</v>
      </c>
    </row>
    <row r="68" spans="1:18" ht="13.15">
      <c r="B68" s="329" t="str">
        <f t="shared" si="9"/>
        <v>65 plus</v>
      </c>
      <c r="C68" s="298">
        <f t="shared" si="11"/>
        <v>7.1100669457964392</v>
      </c>
      <c r="D68" s="298">
        <f t="shared" si="13"/>
        <v>14.253787605253383</v>
      </c>
      <c r="E68" s="298">
        <f t="shared" si="13"/>
        <v>19.876546893084019</v>
      </c>
      <c r="F68" s="298">
        <f t="shared" si="13"/>
        <v>23.787705724725026</v>
      </c>
      <c r="G68" s="298">
        <f t="shared" si="13"/>
        <v>26.483773065856482</v>
      </c>
      <c r="H68" s="298">
        <f t="shared" si="13"/>
        <v>28.495684877587799</v>
      </c>
      <c r="I68" s="298">
        <f t="shared" si="13"/>
        <v>29.839056492699022</v>
      </c>
      <c r="J68" s="298">
        <f t="shared" si="13"/>
        <v>30.571915496611034</v>
      </c>
      <c r="K68" s="298">
        <f t="shared" si="13"/>
        <v>30.97653121119</v>
      </c>
      <c r="L68" s="298">
        <f t="shared" si="14"/>
        <v>31.115094892102494</v>
      </c>
      <c r="M68" s="298">
        <f t="shared" si="15"/>
        <v>31.068795975080082</v>
      </c>
      <c r="N68" s="298">
        <f t="shared" si="16"/>
        <v>30.904209836943387</v>
      </c>
    </row>
    <row r="69" spans="1:18" ht="13.15">
      <c r="B69" s="329" t="str">
        <f t="shared" si="9"/>
        <v>Total</v>
      </c>
      <c r="C69" s="298">
        <f t="shared" si="11"/>
        <v>3963.5723195509545</v>
      </c>
      <c r="D69" s="298">
        <f t="shared" si="13"/>
        <v>4049.6774426722241</v>
      </c>
      <c r="E69" s="298">
        <f t="shared" si="13"/>
        <v>4125.2397569756904</v>
      </c>
      <c r="F69" s="298">
        <f t="shared" si="13"/>
        <v>4157.7554361655766</v>
      </c>
      <c r="G69" s="298">
        <f t="shared" si="13"/>
        <v>4193.7385743178247</v>
      </c>
      <c r="H69" s="298">
        <f t="shared" si="13"/>
        <v>4272.3919480340137</v>
      </c>
      <c r="I69" s="298">
        <f t="shared" si="13"/>
        <v>4333.2445494265048</v>
      </c>
      <c r="J69" s="298">
        <f t="shared" si="13"/>
        <v>4353.3984185403224</v>
      </c>
      <c r="K69" s="298">
        <f t="shared" si="13"/>
        <v>4368.2467420851472</v>
      </c>
      <c r="L69" s="298">
        <f t="shared" si="14"/>
        <v>4366.1222795974072</v>
      </c>
      <c r="M69" s="298">
        <f t="shared" si="15"/>
        <v>4349.9815186756159</v>
      </c>
      <c r="N69" s="298">
        <f t="shared" si="16"/>
        <v>4323.9310616512603</v>
      </c>
    </row>
    <row r="70" spans="1:18">
      <c r="A70" s="300">
        <f>SUM(C70:N70)</f>
        <v>0</v>
      </c>
      <c r="C70" s="300">
        <f>SUM(C59:C68)-C69</f>
        <v>0</v>
      </c>
      <c r="D70" s="300">
        <f t="shared" ref="D70:N70" si="17">SUM(D59:D68)-D69</f>
        <v>0</v>
      </c>
      <c r="E70" s="300">
        <f t="shared" si="17"/>
        <v>0</v>
      </c>
      <c r="F70" s="300">
        <f t="shared" si="17"/>
        <v>0</v>
      </c>
      <c r="G70" s="300">
        <f t="shared" si="17"/>
        <v>0</v>
      </c>
      <c r="H70" s="300">
        <f t="shared" si="17"/>
        <v>0</v>
      </c>
      <c r="I70" s="300">
        <f t="shared" si="17"/>
        <v>0</v>
      </c>
      <c r="J70" s="300">
        <f t="shared" si="17"/>
        <v>0</v>
      </c>
      <c r="K70" s="300">
        <f t="shared" si="17"/>
        <v>0</v>
      </c>
      <c r="L70" s="300">
        <f t="shared" si="17"/>
        <v>0</v>
      </c>
      <c r="M70" s="300">
        <f t="shared" si="17"/>
        <v>0</v>
      </c>
      <c r="N70" s="300">
        <f t="shared" si="17"/>
        <v>0</v>
      </c>
    </row>
    <row r="72" spans="1:18" ht="15">
      <c r="B72" s="331" t="s">
        <v>162</v>
      </c>
      <c r="H72" s="316"/>
    </row>
    <row r="73" spans="1:18">
      <c r="H73" s="316"/>
    </row>
    <row r="74" spans="1:18" ht="13.15">
      <c r="B74" s="332" t="s">
        <v>46</v>
      </c>
      <c r="C74" s="254" t="s">
        <v>449</v>
      </c>
      <c r="H74" s="316"/>
    </row>
    <row r="75" spans="1:18">
      <c r="H75" s="316"/>
    </row>
    <row r="76" spans="1:18" ht="13.15">
      <c r="B76" s="329" t="str">
        <f t="shared" ref="B76:B87" si="18">B42</f>
        <v>Age group</v>
      </c>
      <c r="C76" s="329" t="str">
        <f t="shared" ref="C76:N76" si="19">C42</f>
        <v>2018/19</v>
      </c>
      <c r="D76" s="329" t="str">
        <f t="shared" si="19"/>
        <v>2019/20</v>
      </c>
      <c r="E76" s="329" t="str">
        <f t="shared" si="19"/>
        <v>2020/21</v>
      </c>
      <c r="F76" s="329" t="str">
        <f t="shared" si="19"/>
        <v>2021/22</v>
      </c>
      <c r="G76" s="329" t="str">
        <f t="shared" si="19"/>
        <v>2022/23</v>
      </c>
      <c r="H76" s="329" t="str">
        <f t="shared" si="19"/>
        <v>2023/24</v>
      </c>
      <c r="I76" s="329" t="str">
        <f t="shared" si="19"/>
        <v>2024/25</v>
      </c>
      <c r="J76" s="329" t="str">
        <f t="shared" si="19"/>
        <v>2025/26</v>
      </c>
      <c r="K76" s="329" t="str">
        <f t="shared" si="19"/>
        <v>2026/27</v>
      </c>
      <c r="L76" s="329" t="str">
        <f t="shared" si="19"/>
        <v>2027/28</v>
      </c>
      <c r="M76" s="329" t="str">
        <f t="shared" si="19"/>
        <v>2028/29</v>
      </c>
      <c r="N76" s="329" t="str">
        <f t="shared" si="19"/>
        <v>2029/30</v>
      </c>
    </row>
    <row r="77" spans="1:18" ht="13.15">
      <c r="B77" s="329" t="str">
        <f t="shared" si="18"/>
        <v>20-24</v>
      </c>
      <c r="C77" s="444">
        <f>C43-(0.2*C43)</f>
        <v>226.45253219442785</v>
      </c>
      <c r="D77" s="444">
        <f>D43-(0.2*D43)</f>
        <v>342.09581694126945</v>
      </c>
      <c r="E77" s="444">
        <f t="shared" ref="E77:N77" si="20">E43-(0.2*E43)</f>
        <v>418.56490036873709</v>
      </c>
      <c r="F77" s="444">
        <f t="shared" si="20"/>
        <v>462.69252409390765</v>
      </c>
      <c r="G77" s="444">
        <f t="shared" si="20"/>
        <v>495.11821782457281</v>
      </c>
      <c r="H77" s="444">
        <f t="shared" si="20"/>
        <v>532.76115291800909</v>
      </c>
      <c r="I77" s="444">
        <f t="shared" si="20"/>
        <v>554.61257473632725</v>
      </c>
      <c r="J77" s="444">
        <f t="shared" si="20"/>
        <v>557.37135362133301</v>
      </c>
      <c r="K77" s="444">
        <f t="shared" si="20"/>
        <v>558.12766514574594</v>
      </c>
      <c r="L77" s="444">
        <f t="shared" si="20"/>
        <v>553.2914308669325</v>
      </c>
      <c r="M77" s="444">
        <f t="shared" si="20"/>
        <v>545.0910750263638</v>
      </c>
      <c r="N77" s="444">
        <f t="shared" si="20"/>
        <v>535.51833807717776</v>
      </c>
      <c r="O77" s="318"/>
      <c r="P77" s="318"/>
      <c r="Q77" s="318"/>
      <c r="R77" s="318"/>
    </row>
    <row r="78" spans="1:18" ht="13.15">
      <c r="B78" s="329" t="str">
        <f t="shared" si="18"/>
        <v>25-29</v>
      </c>
      <c r="C78" s="444">
        <f t="shared" ref="C78:C85" si="21">C44+(0.2*C43)-(0.2*C44)</f>
        <v>812.80025303065361</v>
      </c>
      <c r="D78" s="444">
        <f t="shared" ref="D78:N78" si="22">D44+(0.2*D43)-(0.2*D44)</f>
        <v>853.20771704698495</v>
      </c>
      <c r="E78" s="444">
        <f t="shared" si="22"/>
        <v>902.53191713052331</v>
      </c>
      <c r="F78" s="444">
        <f t="shared" si="22"/>
        <v>942.31159680986195</v>
      </c>
      <c r="G78" s="444">
        <f t="shared" si="22"/>
        <v>982.04491320453019</v>
      </c>
      <c r="H78" s="444">
        <f t="shared" si="22"/>
        <v>1036.4382611486453</v>
      </c>
      <c r="I78" s="444">
        <f t="shared" si="22"/>
        <v>1077.0633052968826</v>
      </c>
      <c r="J78" s="444">
        <f t="shared" si="22"/>
        <v>1094.0853540999656</v>
      </c>
      <c r="K78" s="444">
        <f t="shared" si="22"/>
        <v>1105.0074503453181</v>
      </c>
      <c r="L78" s="444">
        <f t="shared" si="22"/>
        <v>1105.8168956529917</v>
      </c>
      <c r="M78" s="444">
        <f t="shared" si="22"/>
        <v>1099.0301080469781</v>
      </c>
      <c r="N78" s="444">
        <f t="shared" si="22"/>
        <v>1087.4670139616287</v>
      </c>
      <c r="O78" s="318"/>
      <c r="P78" s="318"/>
      <c r="Q78" s="318"/>
      <c r="R78" s="318"/>
    </row>
    <row r="79" spans="1:18" ht="13.15">
      <c r="B79" s="329" t="str">
        <f t="shared" si="18"/>
        <v>30-34</v>
      </c>
      <c r="C79" s="444">
        <f t="shared" si="21"/>
        <v>1118.8147343513683</v>
      </c>
      <c r="D79" s="444">
        <f t="shared" ref="D79:N79" si="23">D45+(0.2*D44)-(0.2*D45)</f>
        <v>1103.528073271737</v>
      </c>
      <c r="E79" s="444">
        <f t="shared" si="23"/>
        <v>1101.3018872012735</v>
      </c>
      <c r="F79" s="444">
        <f t="shared" si="23"/>
        <v>1104.2185097653755</v>
      </c>
      <c r="G79" s="444">
        <f t="shared" si="23"/>
        <v>1116.1424866994698</v>
      </c>
      <c r="H79" s="444">
        <f t="shared" si="23"/>
        <v>1144.577653434018</v>
      </c>
      <c r="I79" s="444">
        <f t="shared" si="23"/>
        <v>1172.7526093436645</v>
      </c>
      <c r="J79" s="444">
        <f t="shared" si="23"/>
        <v>1191.4851259261306</v>
      </c>
      <c r="K79" s="444">
        <f t="shared" si="23"/>
        <v>1207.2374468333767</v>
      </c>
      <c r="L79" s="444">
        <f t="shared" si="23"/>
        <v>1216.4523816647938</v>
      </c>
      <c r="M79" s="444">
        <f t="shared" si="23"/>
        <v>1219.360325919047</v>
      </c>
      <c r="N79" s="444">
        <f t="shared" si="23"/>
        <v>1216.99166432518</v>
      </c>
      <c r="O79" s="318"/>
      <c r="P79" s="318"/>
      <c r="Q79" s="318"/>
      <c r="R79" s="318"/>
    </row>
    <row r="80" spans="1:18" ht="13.15">
      <c r="B80" s="329" t="str">
        <f t="shared" si="18"/>
        <v>35-39</v>
      </c>
      <c r="C80" s="444">
        <f t="shared" si="21"/>
        <v>1094.99091003493</v>
      </c>
      <c r="D80" s="444">
        <f t="shared" ref="D80:N80" si="24">D46+(0.2*D45)-(0.2*D46)</f>
        <v>1100.3844034614647</v>
      </c>
      <c r="E80" s="444">
        <f t="shared" si="24"/>
        <v>1102.949360503786</v>
      </c>
      <c r="F80" s="444">
        <f t="shared" si="24"/>
        <v>1101.7770595443656</v>
      </c>
      <c r="G80" s="444">
        <f t="shared" si="24"/>
        <v>1103.3068895440292</v>
      </c>
      <c r="H80" s="444">
        <f t="shared" si="24"/>
        <v>1115.0972981259715</v>
      </c>
      <c r="I80" s="444">
        <f t="shared" si="24"/>
        <v>1127.603509402413</v>
      </c>
      <c r="J80" s="444">
        <f t="shared" si="24"/>
        <v>1136.0513195191561</v>
      </c>
      <c r="K80" s="444">
        <f t="shared" si="24"/>
        <v>1145.084233732895</v>
      </c>
      <c r="L80" s="444">
        <f t="shared" si="24"/>
        <v>1151.8130373745589</v>
      </c>
      <c r="M80" s="444">
        <f t="shared" si="24"/>
        <v>1155.8017447556326</v>
      </c>
      <c r="N80" s="444">
        <f t="shared" si="24"/>
        <v>1157.0563036450346</v>
      </c>
      <c r="O80" s="318"/>
      <c r="P80" s="318"/>
      <c r="Q80" s="318"/>
      <c r="R80" s="318"/>
    </row>
    <row r="81" spans="1:18" ht="13.15">
      <c r="B81" s="329" t="str">
        <f t="shared" si="18"/>
        <v>40-44</v>
      </c>
      <c r="C81" s="444">
        <f t="shared" si="21"/>
        <v>868.25457516831966</v>
      </c>
      <c r="D81" s="444">
        <f t="shared" ref="D81:N81" si="25">D47+(0.2*D46)-(0.2*D47)</f>
        <v>919.20934467174254</v>
      </c>
      <c r="E81" s="444">
        <f t="shared" si="25"/>
        <v>958.8013413670169</v>
      </c>
      <c r="F81" s="444">
        <f t="shared" si="25"/>
        <v>986.26024543171627</v>
      </c>
      <c r="G81" s="444">
        <f t="shared" si="25"/>
        <v>1007.7576526511456</v>
      </c>
      <c r="H81" s="444">
        <f t="shared" si="25"/>
        <v>1030.7739378909803</v>
      </c>
      <c r="I81" s="444">
        <f t="shared" si="25"/>
        <v>1048.8455424107369</v>
      </c>
      <c r="J81" s="444">
        <f t="shared" si="25"/>
        <v>1059.7244459564465</v>
      </c>
      <c r="K81" s="444">
        <f t="shared" si="25"/>
        <v>1068.844074321921</v>
      </c>
      <c r="L81" s="444">
        <f t="shared" si="25"/>
        <v>1074.9956099452047</v>
      </c>
      <c r="M81" s="444">
        <f t="shared" si="25"/>
        <v>1078.6450371273224</v>
      </c>
      <c r="N81" s="444">
        <f t="shared" si="25"/>
        <v>1080.2849402775373</v>
      </c>
      <c r="O81" s="318"/>
      <c r="P81" s="318"/>
      <c r="Q81" s="318"/>
      <c r="R81" s="318"/>
    </row>
    <row r="82" spans="1:18" ht="13.15">
      <c r="B82" s="329" t="str">
        <f t="shared" si="18"/>
        <v>45-49</v>
      </c>
      <c r="C82" s="444">
        <f t="shared" si="21"/>
        <v>923.73989759787321</v>
      </c>
      <c r="D82" s="444">
        <f t="shared" ref="D82:N82" si="26">D48+(0.2*D47)-(0.2*D48)</f>
        <v>897.21962607939508</v>
      </c>
      <c r="E82" s="444">
        <f t="shared" si="26"/>
        <v>888.43870182433909</v>
      </c>
      <c r="F82" s="444">
        <f t="shared" si="26"/>
        <v>887.55206148164029</v>
      </c>
      <c r="G82" s="444">
        <f t="shared" si="26"/>
        <v>893.20622216850234</v>
      </c>
      <c r="H82" s="444">
        <f t="shared" si="26"/>
        <v>907.11587773840313</v>
      </c>
      <c r="I82" s="444">
        <f t="shared" si="26"/>
        <v>920.56867063126106</v>
      </c>
      <c r="J82" s="444">
        <f t="shared" si="26"/>
        <v>929.66075991675325</v>
      </c>
      <c r="K82" s="444">
        <f t="shared" si="26"/>
        <v>937.88877260970787</v>
      </c>
      <c r="L82" s="444">
        <f t="shared" si="26"/>
        <v>943.65983419972667</v>
      </c>
      <c r="M82" s="444">
        <f t="shared" si="26"/>
        <v>947.19121050510284</v>
      </c>
      <c r="N82" s="444">
        <f t="shared" si="26"/>
        <v>948.92003291560241</v>
      </c>
      <c r="O82" s="318"/>
      <c r="P82" s="318"/>
      <c r="Q82" s="318"/>
      <c r="R82" s="318"/>
    </row>
    <row r="83" spans="1:18" ht="13.15">
      <c r="B83" s="329" t="str">
        <f t="shared" si="18"/>
        <v>50-54</v>
      </c>
      <c r="C83" s="444">
        <f t="shared" si="21"/>
        <v>833.12844443348752</v>
      </c>
      <c r="D83" s="444">
        <f t="shared" ref="D83:N83" si="27">D49+(0.2*D48)-(0.2*D49)</f>
        <v>803.51267836587192</v>
      </c>
      <c r="E83" s="444">
        <f t="shared" si="27"/>
        <v>778.85132811596418</v>
      </c>
      <c r="F83" s="444">
        <f t="shared" si="27"/>
        <v>758.5935669868079</v>
      </c>
      <c r="G83" s="444">
        <f t="shared" si="27"/>
        <v>745.14929584144727</v>
      </c>
      <c r="H83" s="444">
        <f t="shared" si="27"/>
        <v>741.21783385905735</v>
      </c>
      <c r="I83" s="444">
        <f t="shared" si="27"/>
        <v>740.32678360473915</v>
      </c>
      <c r="J83" s="444">
        <f t="shared" si="27"/>
        <v>739.10408224968296</v>
      </c>
      <c r="K83" s="444">
        <f t="shared" si="27"/>
        <v>739.619361795548</v>
      </c>
      <c r="L83" s="444">
        <f t="shared" si="27"/>
        <v>740.0465793889083</v>
      </c>
      <c r="M83" s="444">
        <f t="shared" si="27"/>
        <v>740.03273783106056</v>
      </c>
      <c r="N83" s="444">
        <f t="shared" si="27"/>
        <v>739.51773103964149</v>
      </c>
      <c r="O83" s="318"/>
      <c r="P83" s="318"/>
      <c r="Q83" s="318"/>
      <c r="R83" s="318"/>
    </row>
    <row r="84" spans="1:18" ht="13.15">
      <c r="B84" s="329" t="str">
        <f t="shared" si="18"/>
        <v>55-59</v>
      </c>
      <c r="C84" s="444">
        <f t="shared" si="21"/>
        <v>570.94937585102707</v>
      </c>
      <c r="D84" s="444">
        <f t="shared" ref="D84:N84" si="28">D50+(0.2*D49)-(0.2*D50)</f>
        <v>514.75698403482136</v>
      </c>
      <c r="E84" s="444">
        <f t="shared" si="28"/>
        <v>477.12593066329021</v>
      </c>
      <c r="F84" s="444">
        <f t="shared" si="28"/>
        <v>449.81418881003509</v>
      </c>
      <c r="G84" s="444">
        <f t="shared" si="28"/>
        <v>430.82539260597542</v>
      </c>
      <c r="H84" s="444">
        <f t="shared" si="28"/>
        <v>420.18116904999408</v>
      </c>
      <c r="I84" s="444">
        <f t="shared" si="28"/>
        <v>412.82180448122006</v>
      </c>
      <c r="J84" s="444">
        <f t="shared" si="28"/>
        <v>406.39918247235761</v>
      </c>
      <c r="K84" s="444">
        <f t="shared" si="28"/>
        <v>402.23723446488367</v>
      </c>
      <c r="L84" s="444">
        <f t="shared" si="28"/>
        <v>398.97068308590877</v>
      </c>
      <c r="M84" s="444">
        <f t="shared" si="28"/>
        <v>396.25661732464522</v>
      </c>
      <c r="N84" s="444">
        <f t="shared" si="28"/>
        <v>393.92662887215073</v>
      </c>
      <c r="O84" s="318"/>
      <c r="P84" s="318"/>
      <c r="Q84" s="318"/>
      <c r="R84" s="318"/>
    </row>
    <row r="85" spans="1:18" ht="13.15">
      <c r="B85" s="329" t="str">
        <f t="shared" si="18"/>
        <v>60-64</v>
      </c>
      <c r="C85" s="444">
        <f t="shared" si="21"/>
        <v>222.63049620753137</v>
      </c>
      <c r="D85" s="444">
        <f t="shared" ref="D85:N85" si="29">D51+(0.2*D50)-(0.2*D51)</f>
        <v>215.45332120633282</v>
      </c>
      <c r="E85" s="444">
        <f t="shared" si="29"/>
        <v>203.80816778210621</v>
      </c>
      <c r="F85" s="444">
        <f t="shared" si="29"/>
        <v>191.85816793198433</v>
      </c>
      <c r="G85" s="444">
        <f t="shared" si="29"/>
        <v>182.0788428359235</v>
      </c>
      <c r="H85" s="444">
        <f t="shared" si="29"/>
        <v>175.83293714665101</v>
      </c>
      <c r="I85" s="444">
        <f t="shared" si="29"/>
        <v>170.8559546035433</v>
      </c>
      <c r="J85" s="444">
        <f t="shared" si="29"/>
        <v>166.19129215491571</v>
      </c>
      <c r="K85" s="444">
        <f t="shared" si="29"/>
        <v>162.77206515797494</v>
      </c>
      <c r="L85" s="444">
        <f t="shared" si="29"/>
        <v>159.92558444513293</v>
      </c>
      <c r="M85" s="444">
        <f t="shared" si="29"/>
        <v>157.52559872995846</v>
      </c>
      <c r="N85" s="444">
        <f t="shared" si="29"/>
        <v>155.50815495124948</v>
      </c>
      <c r="O85" s="318"/>
      <c r="P85" s="318"/>
      <c r="Q85" s="318"/>
      <c r="R85" s="318"/>
    </row>
    <row r="86" spans="1:18" ht="13.15">
      <c r="B86" s="329" t="str">
        <f t="shared" si="18"/>
        <v>65 plus</v>
      </c>
      <c r="C86" s="444">
        <f>C52+(0.2*C51)</f>
        <v>74.223298859503629</v>
      </c>
      <c r="D86" s="444">
        <f t="shared" ref="D86:N86" si="30">D52+(0.2*D51)</f>
        <v>78.797377149813229</v>
      </c>
      <c r="E86" s="444">
        <f t="shared" si="30"/>
        <v>80.645760875988145</v>
      </c>
      <c r="F86" s="444">
        <f t="shared" si="30"/>
        <v>80.02383754498247</v>
      </c>
      <c r="G86" s="444">
        <f t="shared" si="30"/>
        <v>78.273226389904607</v>
      </c>
      <c r="H86" s="444">
        <f t="shared" si="30"/>
        <v>76.668721580549359</v>
      </c>
      <c r="I86" s="444">
        <f t="shared" si="30"/>
        <v>74.851463932497623</v>
      </c>
      <c r="J86" s="444">
        <f t="shared" si="30"/>
        <v>72.72610001631962</v>
      </c>
      <c r="K86" s="444">
        <f t="shared" si="30"/>
        <v>70.86601796167848</v>
      </c>
      <c r="L86" s="444">
        <f t="shared" si="30"/>
        <v>69.149888456491567</v>
      </c>
      <c r="M86" s="444">
        <f t="shared" si="30"/>
        <v>67.599398393193638</v>
      </c>
      <c r="N86" s="444">
        <f t="shared" si="30"/>
        <v>66.232536563709033</v>
      </c>
      <c r="O86" s="318"/>
      <c r="P86" s="318"/>
      <c r="Q86" s="318"/>
      <c r="R86" s="318"/>
    </row>
    <row r="87" spans="1:18" ht="13.15">
      <c r="B87" s="329" t="str">
        <f t="shared" si="18"/>
        <v>Total</v>
      </c>
      <c r="C87" s="444">
        <f>SUM(C77:C86)</f>
        <v>6745.9845177291218</v>
      </c>
      <c r="D87" s="444">
        <f t="shared" ref="D87:N87" si="31">SUM(D77:D86)</f>
        <v>6828.165342229433</v>
      </c>
      <c r="E87" s="444">
        <f t="shared" si="31"/>
        <v>6913.0192958330244</v>
      </c>
      <c r="F87" s="444">
        <f t="shared" si="31"/>
        <v>6965.1017584006777</v>
      </c>
      <c r="G87" s="444">
        <f t="shared" si="31"/>
        <v>7033.9031397654999</v>
      </c>
      <c r="H87" s="444">
        <f t="shared" si="31"/>
        <v>7180.6648428922799</v>
      </c>
      <c r="I87" s="444">
        <f t="shared" si="31"/>
        <v>7300.3022184432848</v>
      </c>
      <c r="J87" s="444">
        <f t="shared" si="31"/>
        <v>7352.799015933062</v>
      </c>
      <c r="K87" s="444">
        <f t="shared" si="31"/>
        <v>7397.6843223690494</v>
      </c>
      <c r="L87" s="444">
        <f t="shared" si="31"/>
        <v>7414.1219250806489</v>
      </c>
      <c r="M87" s="444">
        <f t="shared" si="31"/>
        <v>7406.5338536593044</v>
      </c>
      <c r="N87" s="444">
        <f t="shared" si="31"/>
        <v>7381.4233446289118</v>
      </c>
      <c r="O87" s="318"/>
      <c r="P87" s="318"/>
      <c r="Q87" s="318"/>
      <c r="R87" s="318"/>
    </row>
    <row r="88" spans="1:18">
      <c r="A88" s="300">
        <f>SUM(C88:N88)</f>
        <v>0</v>
      </c>
      <c r="C88" s="300">
        <f>SUM(C77:C86)-C87</f>
        <v>0</v>
      </c>
      <c r="D88" s="300">
        <f t="shared" ref="D88:N88" si="32">SUM(D77:D86)-D87</f>
        <v>0</v>
      </c>
      <c r="E88" s="300">
        <f t="shared" si="32"/>
        <v>0</v>
      </c>
      <c r="F88" s="300">
        <f t="shared" si="32"/>
        <v>0</v>
      </c>
      <c r="G88" s="300">
        <f t="shared" si="32"/>
        <v>0</v>
      </c>
      <c r="H88" s="300">
        <f t="shared" si="32"/>
        <v>0</v>
      </c>
      <c r="I88" s="300">
        <f t="shared" si="32"/>
        <v>0</v>
      </c>
      <c r="J88" s="300">
        <f t="shared" si="32"/>
        <v>0</v>
      </c>
      <c r="K88" s="300">
        <f t="shared" si="32"/>
        <v>0</v>
      </c>
      <c r="L88" s="300">
        <f t="shared" si="32"/>
        <v>0</v>
      </c>
      <c r="M88" s="300">
        <f t="shared" si="32"/>
        <v>0</v>
      </c>
      <c r="N88" s="300">
        <f t="shared" si="32"/>
        <v>0</v>
      </c>
    </row>
    <row r="90" spans="1:18" ht="13.15">
      <c r="B90" s="332" t="s">
        <v>47</v>
      </c>
      <c r="H90" s="316"/>
    </row>
    <row r="91" spans="1:18">
      <c r="H91" s="316"/>
    </row>
    <row r="92" spans="1:18" ht="13.15">
      <c r="B92" s="329" t="str">
        <f t="shared" ref="B92:B103" si="33">B76</f>
        <v>Age group</v>
      </c>
      <c r="C92" s="329" t="str">
        <f t="shared" ref="C92:N92" si="34">C76</f>
        <v>2018/19</v>
      </c>
      <c r="D92" s="329" t="str">
        <f t="shared" si="34"/>
        <v>2019/20</v>
      </c>
      <c r="E92" s="329" t="str">
        <f t="shared" si="34"/>
        <v>2020/21</v>
      </c>
      <c r="F92" s="329" t="str">
        <f t="shared" si="34"/>
        <v>2021/22</v>
      </c>
      <c r="G92" s="329" t="str">
        <f t="shared" si="34"/>
        <v>2022/23</v>
      </c>
      <c r="H92" s="329" t="str">
        <f t="shared" si="34"/>
        <v>2023/24</v>
      </c>
      <c r="I92" s="329" t="str">
        <f t="shared" si="34"/>
        <v>2024/25</v>
      </c>
      <c r="J92" s="329" t="str">
        <f t="shared" si="34"/>
        <v>2025/26</v>
      </c>
      <c r="K92" s="329" t="str">
        <f t="shared" si="34"/>
        <v>2026/27</v>
      </c>
      <c r="L92" s="329" t="str">
        <f t="shared" si="34"/>
        <v>2027/28</v>
      </c>
      <c r="M92" s="329" t="str">
        <f t="shared" si="34"/>
        <v>2028/29</v>
      </c>
      <c r="N92" s="329" t="str">
        <f t="shared" si="34"/>
        <v>2029/30</v>
      </c>
    </row>
    <row r="93" spans="1:18" ht="13.15">
      <c r="B93" s="329" t="str">
        <f t="shared" si="33"/>
        <v>20-24</v>
      </c>
      <c r="C93" s="444">
        <f>C59-(0.2*C59)</f>
        <v>187.59216629939976</v>
      </c>
      <c r="D93" s="444">
        <f t="shared" ref="D93:N93" si="35">D59-(0.2*D59)</f>
        <v>242.60318748091655</v>
      </c>
      <c r="E93" s="444">
        <f t="shared" si="35"/>
        <v>280.89780626866178</v>
      </c>
      <c r="F93" s="444">
        <f t="shared" si="35"/>
        <v>302.50831697404692</v>
      </c>
      <c r="G93" s="444">
        <f t="shared" si="35"/>
        <v>319.26263589062802</v>
      </c>
      <c r="H93" s="444">
        <f t="shared" si="35"/>
        <v>340.37174684180513</v>
      </c>
      <c r="I93" s="444">
        <f t="shared" si="35"/>
        <v>353.15823806270214</v>
      </c>
      <c r="J93" s="444">
        <f t="shared" si="35"/>
        <v>355.10782105804384</v>
      </c>
      <c r="K93" s="444">
        <f t="shared" si="35"/>
        <v>355.81956709559927</v>
      </c>
      <c r="L93" s="444">
        <f t="shared" si="35"/>
        <v>353.17079710073165</v>
      </c>
      <c r="M93" s="444">
        <f t="shared" si="35"/>
        <v>348.40204144201061</v>
      </c>
      <c r="N93" s="444">
        <f t="shared" si="35"/>
        <v>342.67431082530874</v>
      </c>
      <c r="O93" s="318"/>
      <c r="P93" s="318"/>
    </row>
    <row r="94" spans="1:18" ht="13.15">
      <c r="B94" s="329" t="str">
        <f t="shared" si="33"/>
        <v>25-29</v>
      </c>
      <c r="C94" s="444">
        <f t="shared" ref="C94:C101" si="36">C60+(0.2*C59)-(0.2*C60)</f>
        <v>534.46743235035649</v>
      </c>
      <c r="D94" s="444">
        <f t="shared" ref="D94:N94" si="37">D60+(0.2*D59)-(0.2*D60)</f>
        <v>555.65582826356695</v>
      </c>
      <c r="E94" s="444">
        <f t="shared" si="37"/>
        <v>581.07259554374889</v>
      </c>
      <c r="F94" s="444">
        <f t="shared" si="37"/>
        <v>598.87779992848766</v>
      </c>
      <c r="G94" s="444">
        <f t="shared" si="37"/>
        <v>617.62601460240876</v>
      </c>
      <c r="H94" s="444">
        <f t="shared" si="37"/>
        <v>646.21398470177598</v>
      </c>
      <c r="I94" s="444">
        <f t="shared" si="37"/>
        <v>667.83745554661095</v>
      </c>
      <c r="J94" s="444">
        <f t="shared" si="37"/>
        <v>676.44287288328053</v>
      </c>
      <c r="K94" s="444">
        <f t="shared" si="37"/>
        <v>681.99062616576907</v>
      </c>
      <c r="L94" s="444">
        <f t="shared" si="37"/>
        <v>681.93182997016117</v>
      </c>
      <c r="M94" s="444">
        <f t="shared" si="37"/>
        <v>677.58591493608344</v>
      </c>
      <c r="N94" s="444">
        <f t="shared" si="37"/>
        <v>670.50193312061594</v>
      </c>
      <c r="O94" s="318"/>
      <c r="P94" s="318"/>
    </row>
    <row r="95" spans="1:18" ht="13.15">
      <c r="B95" s="329" t="str">
        <f t="shared" si="33"/>
        <v>30-34</v>
      </c>
      <c r="C95" s="444">
        <f t="shared" si="36"/>
        <v>699.90979009523971</v>
      </c>
      <c r="D95" s="444">
        <f t="shared" ref="D95:N95" si="38">D61+(0.2*D60)-(0.2*D61)</f>
        <v>687.05787697382675</v>
      </c>
      <c r="E95" s="444">
        <f t="shared" si="38"/>
        <v>682.24306473475633</v>
      </c>
      <c r="F95" s="444">
        <f t="shared" si="38"/>
        <v>678.23134626933108</v>
      </c>
      <c r="G95" s="444">
        <f t="shared" si="38"/>
        <v>679.88361700556084</v>
      </c>
      <c r="H95" s="444">
        <f t="shared" si="38"/>
        <v>691.9125874957715</v>
      </c>
      <c r="I95" s="444">
        <f t="shared" si="38"/>
        <v>704.41388214687413</v>
      </c>
      <c r="J95" s="444">
        <f t="shared" si="38"/>
        <v>712.00566272908168</v>
      </c>
      <c r="K95" s="444">
        <f t="shared" si="38"/>
        <v>718.48598580909345</v>
      </c>
      <c r="L95" s="444">
        <f t="shared" si="38"/>
        <v>721.68705373451724</v>
      </c>
      <c r="M95" s="444">
        <f t="shared" si="38"/>
        <v>721.67040127906273</v>
      </c>
      <c r="N95" s="444">
        <f t="shared" si="38"/>
        <v>718.96097128699159</v>
      </c>
      <c r="O95" s="318"/>
      <c r="P95" s="318"/>
    </row>
    <row r="96" spans="1:18" ht="13.15">
      <c r="B96" s="329" t="str">
        <f t="shared" si="33"/>
        <v>35-39</v>
      </c>
      <c r="C96" s="444">
        <f t="shared" si="36"/>
        <v>671.69092439669521</v>
      </c>
      <c r="D96" s="444">
        <f t="shared" ref="D96:N96" si="39">D62+(0.2*D61)-(0.2*D62)</f>
        <v>671.1123391974478</v>
      </c>
      <c r="E96" s="444">
        <f t="shared" si="39"/>
        <v>668.86580568838076</v>
      </c>
      <c r="F96" s="444">
        <f t="shared" si="39"/>
        <v>662.35384658271892</v>
      </c>
      <c r="G96" s="444">
        <f t="shared" si="39"/>
        <v>657.76462089028087</v>
      </c>
      <c r="H96" s="444">
        <f t="shared" si="39"/>
        <v>659.75497114969528</v>
      </c>
      <c r="I96" s="444">
        <f t="shared" si="39"/>
        <v>662.6152732806064</v>
      </c>
      <c r="J96" s="444">
        <f t="shared" si="39"/>
        <v>663.52398246155678</v>
      </c>
      <c r="K96" s="444">
        <f t="shared" si="39"/>
        <v>665.23373211720741</v>
      </c>
      <c r="L96" s="444">
        <f t="shared" si="39"/>
        <v>666.03481529181317</v>
      </c>
      <c r="M96" s="444">
        <f t="shared" si="39"/>
        <v>665.66641479994973</v>
      </c>
      <c r="N96" s="444">
        <f t="shared" si="39"/>
        <v>664.11721563154515</v>
      </c>
      <c r="O96" s="318"/>
      <c r="P96" s="318"/>
    </row>
    <row r="97" spans="1:16" ht="13.15">
      <c r="B97" s="329" t="str">
        <f t="shared" si="33"/>
        <v>40-44</v>
      </c>
      <c r="C97" s="444">
        <f t="shared" si="36"/>
        <v>574.15200600582421</v>
      </c>
      <c r="D97" s="444">
        <f t="shared" ref="D97:N97" si="40">D63+(0.2*D62)-(0.2*D63)</f>
        <v>588.61522574487287</v>
      </c>
      <c r="E97" s="444">
        <f t="shared" si="40"/>
        <v>599.47084840701314</v>
      </c>
      <c r="F97" s="444">
        <f t="shared" si="40"/>
        <v>603.65474460100313</v>
      </c>
      <c r="G97" s="444">
        <f t="shared" si="40"/>
        <v>606.18182646249738</v>
      </c>
      <c r="H97" s="444">
        <f t="shared" si="40"/>
        <v>611.25882897290728</v>
      </c>
      <c r="I97" s="444">
        <f t="shared" si="40"/>
        <v>614.71569757179532</v>
      </c>
      <c r="J97" s="444">
        <f t="shared" si="40"/>
        <v>614.98591808121523</v>
      </c>
      <c r="K97" s="444">
        <f t="shared" si="40"/>
        <v>615.09704969661641</v>
      </c>
      <c r="L97" s="444">
        <f t="shared" si="40"/>
        <v>614.19082450450742</v>
      </c>
      <c r="M97" s="444">
        <f t="shared" si="40"/>
        <v>612.44061199197097</v>
      </c>
      <c r="N97" s="444">
        <f t="shared" si="40"/>
        <v>610.06015187024536</v>
      </c>
      <c r="O97" s="318"/>
      <c r="P97" s="318"/>
    </row>
    <row r="98" spans="1:16" ht="13.15">
      <c r="B98" s="329" t="str">
        <f t="shared" si="33"/>
        <v>45-49</v>
      </c>
      <c r="C98" s="444">
        <f t="shared" si="36"/>
        <v>525.50874799865301</v>
      </c>
      <c r="D98" s="444">
        <f t="shared" ref="D98:N98" si="41">D64+(0.2*D63)-(0.2*D64)</f>
        <v>524.49452255930942</v>
      </c>
      <c r="E98" s="444">
        <f t="shared" si="41"/>
        <v>526.74063356626505</v>
      </c>
      <c r="F98" s="444">
        <f t="shared" si="41"/>
        <v>527.33212154450416</v>
      </c>
      <c r="G98" s="444">
        <f t="shared" si="41"/>
        <v>529.04375663724431</v>
      </c>
      <c r="H98" s="444">
        <f t="shared" si="41"/>
        <v>534.17562500617578</v>
      </c>
      <c r="I98" s="444">
        <f t="shared" si="41"/>
        <v>538.28201300981971</v>
      </c>
      <c r="J98" s="444">
        <f t="shared" si="41"/>
        <v>539.52388883697347</v>
      </c>
      <c r="K98" s="444">
        <f t="shared" si="41"/>
        <v>540.25417470277523</v>
      </c>
      <c r="L98" s="444">
        <f t="shared" si="41"/>
        <v>539.70234289737391</v>
      </c>
      <c r="M98" s="444">
        <f t="shared" si="41"/>
        <v>538.09503970340302</v>
      </c>
      <c r="N98" s="444">
        <f t="shared" si="41"/>
        <v>535.74060628096663</v>
      </c>
      <c r="O98" s="318"/>
      <c r="P98" s="318"/>
    </row>
    <row r="99" spans="1:16" ht="13.15">
      <c r="B99" s="329" t="str">
        <f t="shared" si="33"/>
        <v>50-54</v>
      </c>
      <c r="C99" s="444">
        <f t="shared" si="36"/>
        <v>426.15861255402291</v>
      </c>
      <c r="D99" s="444">
        <f t="shared" ref="D99:N99" si="42">D65+(0.2*D64)-(0.2*D65)</f>
        <v>423.50086985266802</v>
      </c>
      <c r="E99" s="444">
        <f t="shared" si="42"/>
        <v>421.71869971519646</v>
      </c>
      <c r="F99" s="444">
        <f t="shared" si="42"/>
        <v>418.38741419261788</v>
      </c>
      <c r="G99" s="444">
        <f t="shared" si="42"/>
        <v>416.54630651447985</v>
      </c>
      <c r="H99" s="444">
        <f t="shared" si="42"/>
        <v>418.2000624820555</v>
      </c>
      <c r="I99" s="444">
        <f t="shared" si="42"/>
        <v>419.88781957781407</v>
      </c>
      <c r="J99" s="444">
        <f t="shared" si="42"/>
        <v>420.01633461382261</v>
      </c>
      <c r="K99" s="444">
        <f t="shared" si="42"/>
        <v>420.16778609992724</v>
      </c>
      <c r="L99" s="444">
        <f t="shared" si="42"/>
        <v>419.56756166824658</v>
      </c>
      <c r="M99" s="444">
        <f t="shared" si="42"/>
        <v>418.25288472477132</v>
      </c>
      <c r="N99" s="444">
        <f t="shared" si="42"/>
        <v>416.37732766125907</v>
      </c>
      <c r="O99" s="318"/>
      <c r="P99" s="318"/>
    </row>
    <row r="100" spans="1:16" ht="13.15">
      <c r="B100" s="329" t="str">
        <f t="shared" si="33"/>
        <v>55-59</v>
      </c>
      <c r="C100" s="444">
        <f t="shared" si="36"/>
        <v>241.61107492173596</v>
      </c>
      <c r="D100" s="444">
        <f t="shared" ref="D100:N100" si="43">D66+(0.2*D65)-(0.2*D66)</f>
        <v>239.19128176385004</v>
      </c>
      <c r="E100" s="444">
        <f t="shared" si="43"/>
        <v>237.43912540180187</v>
      </c>
      <c r="F100" s="444">
        <f t="shared" si="43"/>
        <v>234.72841134494661</v>
      </c>
      <c r="G100" s="444">
        <f t="shared" si="43"/>
        <v>232.80698320315116</v>
      </c>
      <c r="H100" s="444">
        <f t="shared" si="43"/>
        <v>233.02173662967144</v>
      </c>
      <c r="I100" s="444">
        <f t="shared" si="43"/>
        <v>233.19157238791735</v>
      </c>
      <c r="J100" s="444">
        <f t="shared" si="43"/>
        <v>232.44421598818926</v>
      </c>
      <c r="K100" s="444">
        <f t="shared" si="43"/>
        <v>231.91678906929317</v>
      </c>
      <c r="L100" s="444">
        <f t="shared" si="43"/>
        <v>231.09178433841663</v>
      </c>
      <c r="M100" s="444">
        <f t="shared" si="43"/>
        <v>229.98295359599115</v>
      </c>
      <c r="N100" s="444">
        <f t="shared" si="43"/>
        <v>228.66072278097661</v>
      </c>
      <c r="O100" s="318"/>
      <c r="P100" s="318"/>
    </row>
    <row r="101" spans="1:16" ht="13.15">
      <c r="B101" s="329" t="str">
        <f t="shared" si="33"/>
        <v>60-64</v>
      </c>
      <c r="C101" s="444">
        <f t="shared" si="36"/>
        <v>84.347394184291687</v>
      </c>
      <c r="D101" s="444">
        <f t="shared" ref="D101:N101" si="44">D67+(0.2*D66)-(0.2*D67)</f>
        <v>90.502582960066121</v>
      </c>
      <c r="E101" s="444">
        <f t="shared" si="44"/>
        <v>93.413466150938063</v>
      </c>
      <c r="F101" s="444">
        <f t="shared" si="44"/>
        <v>94.100505261607864</v>
      </c>
      <c r="G101" s="444">
        <f t="shared" si="44"/>
        <v>94.226271830966468</v>
      </c>
      <c r="H101" s="444">
        <f t="shared" si="44"/>
        <v>94.906638040379917</v>
      </c>
      <c r="I101" s="444">
        <f t="shared" si="44"/>
        <v>95.157795002083986</v>
      </c>
      <c r="J101" s="444">
        <f t="shared" si="44"/>
        <v>94.70020841663532</v>
      </c>
      <c r="K101" s="444">
        <f t="shared" si="44"/>
        <v>94.297177292746724</v>
      </c>
      <c r="L101" s="444">
        <f t="shared" si="44"/>
        <v>93.722960966218039</v>
      </c>
      <c r="M101" s="444">
        <f t="shared" si="44"/>
        <v>93.029215806392571</v>
      </c>
      <c r="N101" s="444">
        <f t="shared" si="44"/>
        <v>92.274533285936599</v>
      </c>
      <c r="O101" s="318"/>
      <c r="P101" s="318"/>
    </row>
    <row r="102" spans="1:16" ht="13.15">
      <c r="B102" s="329" t="str">
        <f t="shared" si="33"/>
        <v>65 plus</v>
      </c>
      <c r="C102" s="444">
        <f>C68+(0.2*C67)</f>
        <v>18.134170744735954</v>
      </c>
      <c r="D102" s="444">
        <f t="shared" ref="D102:N102" si="45">D68+(0.2*D67)</f>
        <v>26.943727875699508</v>
      </c>
      <c r="E102" s="444">
        <f t="shared" si="45"/>
        <v>33.37771149892788</v>
      </c>
      <c r="F102" s="444">
        <f t="shared" si="45"/>
        <v>37.580929466312284</v>
      </c>
      <c r="G102" s="444">
        <f t="shared" si="45"/>
        <v>40.396541280606975</v>
      </c>
      <c r="H102" s="444">
        <f t="shared" si="45"/>
        <v>42.57576671377489</v>
      </c>
      <c r="I102" s="444">
        <f t="shared" si="45"/>
        <v>43.984802840279954</v>
      </c>
      <c r="J102" s="444">
        <f t="shared" si="45"/>
        <v>44.647513471524512</v>
      </c>
      <c r="K102" s="444">
        <f t="shared" si="45"/>
        <v>44.983854036118366</v>
      </c>
      <c r="L102" s="444">
        <f t="shared" si="45"/>
        <v>45.022309125421302</v>
      </c>
      <c r="M102" s="444">
        <f t="shared" si="45"/>
        <v>44.856040395979718</v>
      </c>
      <c r="N102" s="444">
        <f t="shared" si="45"/>
        <v>44.563288907415064</v>
      </c>
      <c r="O102" s="318"/>
      <c r="P102" s="318"/>
    </row>
    <row r="103" spans="1:16" ht="13.15">
      <c r="B103" s="329" t="str">
        <f t="shared" si="33"/>
        <v>Total</v>
      </c>
      <c r="C103" s="444">
        <f>SUM(C93:C102)</f>
        <v>3963.5723195509549</v>
      </c>
      <c r="D103" s="444">
        <f t="shared" ref="D103:N103" si="46">SUM(D93:D102)</f>
        <v>4049.6774426722245</v>
      </c>
      <c r="E103" s="444">
        <f t="shared" si="46"/>
        <v>4125.2397569756904</v>
      </c>
      <c r="F103" s="444">
        <f t="shared" si="46"/>
        <v>4157.7554361655775</v>
      </c>
      <c r="G103" s="444">
        <f t="shared" si="46"/>
        <v>4193.7385743178247</v>
      </c>
      <c r="H103" s="444">
        <f t="shared" si="46"/>
        <v>4272.3919480340128</v>
      </c>
      <c r="I103" s="444">
        <f t="shared" si="46"/>
        <v>4333.2445494265039</v>
      </c>
      <c r="J103" s="444">
        <f t="shared" si="46"/>
        <v>4353.3984185403233</v>
      </c>
      <c r="K103" s="444">
        <f t="shared" si="46"/>
        <v>4368.2467420851463</v>
      </c>
      <c r="L103" s="444">
        <f t="shared" si="46"/>
        <v>4366.1222795974072</v>
      </c>
      <c r="M103" s="444">
        <f t="shared" si="46"/>
        <v>4349.981518675615</v>
      </c>
      <c r="N103" s="444">
        <f t="shared" si="46"/>
        <v>4323.9310616512612</v>
      </c>
      <c r="O103" s="318"/>
      <c r="P103" s="318"/>
    </row>
    <row r="104" spans="1:16">
      <c r="A104" s="300">
        <f>SUM(C104:N104)</f>
        <v>0</v>
      </c>
      <c r="C104" s="300">
        <f>SUM(C93:C102)-C103</f>
        <v>0</v>
      </c>
      <c r="D104" s="300">
        <f t="shared" ref="D104:N104" si="47">SUM(D93:D102)-D103</f>
        <v>0</v>
      </c>
      <c r="E104" s="300">
        <f t="shared" si="47"/>
        <v>0</v>
      </c>
      <c r="F104" s="300">
        <f t="shared" si="47"/>
        <v>0</v>
      </c>
      <c r="G104" s="300">
        <f t="shared" si="47"/>
        <v>0</v>
      </c>
      <c r="H104" s="300">
        <f t="shared" si="47"/>
        <v>0</v>
      </c>
      <c r="I104" s="300">
        <f t="shared" si="47"/>
        <v>0</v>
      </c>
      <c r="J104" s="300">
        <f t="shared" si="47"/>
        <v>0</v>
      </c>
      <c r="K104" s="300">
        <f t="shared" si="47"/>
        <v>0</v>
      </c>
      <c r="L104" s="300">
        <f t="shared" si="47"/>
        <v>0</v>
      </c>
      <c r="M104" s="300">
        <f t="shared" si="47"/>
        <v>0</v>
      </c>
      <c r="N104" s="300">
        <f t="shared" si="47"/>
        <v>0</v>
      </c>
    </row>
    <row r="106" spans="1:16" ht="15">
      <c r="B106" s="331" t="s">
        <v>163</v>
      </c>
      <c r="H106" s="316"/>
    </row>
    <row r="107" spans="1:16">
      <c r="H107" s="316"/>
    </row>
    <row r="108" spans="1:16" ht="13.15">
      <c r="B108" s="332" t="s">
        <v>46</v>
      </c>
      <c r="H108" s="316"/>
    </row>
    <row r="109" spans="1:16">
      <c r="H109" s="316"/>
    </row>
    <row r="110" spans="1:16" ht="13.15">
      <c r="B110" s="329" t="str">
        <f t="shared" ref="B110:B121" si="48">B76</f>
        <v>Age group</v>
      </c>
      <c r="C110" s="329" t="str">
        <f t="shared" ref="C110:N110" si="49">C76</f>
        <v>2018/19</v>
      </c>
      <c r="D110" s="329" t="str">
        <f t="shared" si="49"/>
        <v>2019/20</v>
      </c>
      <c r="E110" s="329" t="str">
        <f t="shared" si="49"/>
        <v>2020/21</v>
      </c>
      <c r="F110" s="329" t="str">
        <f t="shared" si="49"/>
        <v>2021/22</v>
      </c>
      <c r="G110" s="329" t="str">
        <f t="shared" si="49"/>
        <v>2022/23</v>
      </c>
      <c r="H110" s="329" t="str">
        <f t="shared" si="49"/>
        <v>2023/24</v>
      </c>
      <c r="I110" s="329" t="str">
        <f t="shared" si="49"/>
        <v>2024/25</v>
      </c>
      <c r="J110" s="329" t="str">
        <f t="shared" si="49"/>
        <v>2025/26</v>
      </c>
      <c r="K110" s="329" t="str">
        <f t="shared" si="49"/>
        <v>2026/27</v>
      </c>
      <c r="L110" s="329" t="str">
        <f t="shared" si="49"/>
        <v>2027/28</v>
      </c>
      <c r="M110" s="329" t="str">
        <f t="shared" si="49"/>
        <v>2028/29</v>
      </c>
      <c r="N110" s="329" t="str">
        <f t="shared" si="49"/>
        <v>2029/30</v>
      </c>
    </row>
    <row r="111" spans="1:16" ht="13.15">
      <c r="B111" s="329" t="str">
        <f t="shared" si="48"/>
        <v>20-24</v>
      </c>
      <c r="C111" s="444">
        <f>C77*Group_1_rates!E74</f>
        <v>43.906665326244259</v>
      </c>
      <c r="D111" s="444">
        <f>D77*Group_1_rates!F74</f>
        <v>65.923957988199902</v>
      </c>
      <c r="E111" s="444">
        <f>E77*Group_1_rates!G74</f>
        <v>80.617526598714718</v>
      </c>
      <c r="F111" s="444">
        <f>F77*Group_1_rates!H74</f>
        <v>89.328199993167075</v>
      </c>
      <c r="G111" s="444">
        <f>G77*Group_1_rates!I74</f>
        <v>95.588359178064906</v>
      </c>
      <c r="H111" s="444">
        <f>H77*Group_1_rates!J74</f>
        <v>102.85576779016908</v>
      </c>
      <c r="I111" s="444">
        <f>I77*Group_1_rates!K74</f>
        <v>107.07444018420503</v>
      </c>
      <c r="J111" s="444">
        <f>J77*Group_1_rates!L74</f>
        <v>107.60705469415269</v>
      </c>
      <c r="K111" s="444">
        <f>K77*Group_1_rates!M74</f>
        <v>107.75306947414551</v>
      </c>
      <c r="L111" s="444">
        <f>L77*Group_1_rates!N74</f>
        <v>106.81937791792755</v>
      </c>
      <c r="M111" s="444">
        <f>M77*Group_1_rates!O74</f>
        <v>105.23620337242141</v>
      </c>
      <c r="N111" s="444">
        <f>N77*Group_1_rates!P74</f>
        <v>103.38807461271551</v>
      </c>
      <c r="O111" s="318"/>
    </row>
    <row r="112" spans="1:16" ht="13.15">
      <c r="B112" s="329" t="str">
        <f t="shared" si="48"/>
        <v>25-29</v>
      </c>
      <c r="C112" s="444">
        <f>C78*Group_1_rates!E75</f>
        <v>108.70680520742384</v>
      </c>
      <c r="D112" s="444">
        <f>D78*Group_1_rates!F75</f>
        <v>113.41484787500593</v>
      </c>
      <c r="E112" s="444">
        <f>E78*Group_1_rates!G75</f>
        <v>119.908193888439</v>
      </c>
      <c r="F112" s="444">
        <f>F78*Group_1_rates!H75</f>
        <v>125.49033128373389</v>
      </c>
      <c r="G112" s="444">
        <f>G78*Group_1_rates!I75</f>
        <v>130.78173070431689</v>
      </c>
      <c r="H112" s="444">
        <f>H78*Group_1_rates!J75</f>
        <v>138.02544846842684</v>
      </c>
      <c r="I112" s="444">
        <f>I78*Group_1_rates!K75</f>
        <v>143.43560182516973</v>
      </c>
      <c r="J112" s="444">
        <f>J78*Group_1_rates!L75</f>
        <v>145.70247676405236</v>
      </c>
      <c r="K112" s="444">
        <f>K78*Group_1_rates!M75</f>
        <v>147.15700356896727</v>
      </c>
      <c r="L112" s="444">
        <f>L78*Group_1_rates!N75</f>
        <v>147.26479971639867</v>
      </c>
      <c r="M112" s="444">
        <f>M78*Group_1_rates!O75</f>
        <v>146.3609837940283</v>
      </c>
      <c r="N112" s="444">
        <f>N78*Group_1_rates!P75</f>
        <v>144.82109347287769</v>
      </c>
      <c r="O112" s="318"/>
    </row>
    <row r="113" spans="1:15" ht="13.15">
      <c r="B113" s="329" t="str">
        <f t="shared" si="48"/>
        <v>30-34</v>
      </c>
      <c r="C113" s="444">
        <f>C79*Group_1_rates!E76</f>
        <v>103.70252247543408</v>
      </c>
      <c r="D113" s="444">
        <f>D79*Group_1_rates!F76</f>
        <v>101.66155924876567</v>
      </c>
      <c r="E113" s="444">
        <f>E79*Group_1_rates!G76</f>
        <v>101.40302633517118</v>
      </c>
      <c r="F113" s="444">
        <f>F79*Group_1_rates!H76</f>
        <v>101.91286097223379</v>
      </c>
      <c r="G113" s="444">
        <f>G79*Group_1_rates!I76</f>
        <v>103.01337377180521</v>
      </c>
      <c r="H113" s="444">
        <f>H79*Group_1_rates!J76</f>
        <v>105.6377720847406</v>
      </c>
      <c r="I113" s="444">
        <f>I79*Group_1_rates!K76</f>
        <v>108.23815447203525</v>
      </c>
      <c r="J113" s="444">
        <f>J79*Group_1_rates!L76</f>
        <v>109.96705535645764</v>
      </c>
      <c r="K113" s="444">
        <f>K79*Group_1_rates!M76</f>
        <v>111.42090174321245</v>
      </c>
      <c r="L113" s="444">
        <f>L79*Group_1_rates!N76</f>
        <v>112.27138592187556</v>
      </c>
      <c r="M113" s="444">
        <f>M79*Group_1_rates!O76</f>
        <v>112.53977203918642</v>
      </c>
      <c r="N113" s="444">
        <f>N79*Group_1_rates!P76</f>
        <v>112.32115853328048</v>
      </c>
      <c r="O113" s="318"/>
    </row>
    <row r="114" spans="1:15" ht="13.15">
      <c r="B114" s="329" t="str">
        <f t="shared" si="48"/>
        <v>35-39</v>
      </c>
      <c r="C114" s="444">
        <f>C80*Group_1_rates!E77</f>
        <v>96.929927841269787</v>
      </c>
      <c r="D114" s="444">
        <f>D80*Group_1_rates!F77</f>
        <v>96.81308048760134</v>
      </c>
      <c r="E114" s="444">
        <f>E80*Group_1_rates!G77</f>
        <v>96.987628145544505</v>
      </c>
      <c r="F114" s="444">
        <f>F80*Group_1_rates!H77</f>
        <v>97.114466488270864</v>
      </c>
      <c r="G114" s="444">
        <f>G80*Group_1_rates!I77</f>
        <v>97.249311031409675</v>
      </c>
      <c r="H114" s="444">
        <f>H80*Group_1_rates!J77</f>
        <v>98.288558698798553</v>
      </c>
      <c r="I114" s="444">
        <f>I80*Group_1_rates!K77</f>
        <v>99.390899708152546</v>
      </c>
      <c r="J114" s="444">
        <f>J80*Group_1_rates!L77</f>
        <v>100.13551910767154</v>
      </c>
      <c r="K114" s="444">
        <f>K80*Group_1_rates!M77</f>
        <v>100.93171161967061</v>
      </c>
      <c r="L114" s="444">
        <f>L80*Group_1_rates!N77</f>
        <v>101.52481180278275</v>
      </c>
      <c r="M114" s="444">
        <f>M80*Group_1_rates!O77</f>
        <v>101.87639036029147</v>
      </c>
      <c r="N114" s="444">
        <f>N80*Group_1_rates!P77</f>
        <v>101.98697154925975</v>
      </c>
      <c r="O114" s="318"/>
    </row>
    <row r="115" spans="1:15" ht="13.15">
      <c r="B115" s="329" t="str">
        <f t="shared" si="48"/>
        <v>40-44</v>
      </c>
      <c r="C115" s="444">
        <f>C81*Group_1_rates!E78</f>
        <v>68.995165567974496</v>
      </c>
      <c r="D115" s="444">
        <f>D81*Group_1_rates!F78</f>
        <v>72.598600515719923</v>
      </c>
      <c r="E115" s="444">
        <f>E81*Group_1_rates!G78</f>
        <v>75.685660205069482</v>
      </c>
      <c r="F115" s="444">
        <f>F81*Group_1_rates!H78</f>
        <v>78.037965059563888</v>
      </c>
      <c r="G115" s="444">
        <f>G81*Group_1_rates!I78</f>
        <v>79.738950089865597</v>
      </c>
      <c r="H115" s="444">
        <f>H81*Group_1_rates!J78</f>
        <v>81.560116533171794</v>
      </c>
      <c r="I115" s="444">
        <f>I81*Group_1_rates!K78</f>
        <v>82.990034497132413</v>
      </c>
      <c r="J115" s="444">
        <f>J81*Group_1_rates!L78</f>
        <v>83.850829098475018</v>
      </c>
      <c r="K115" s="444">
        <f>K81*Group_1_rates!M78</f>
        <v>84.572420831526756</v>
      </c>
      <c r="L115" s="444">
        <f>L81*Group_1_rates!N78</f>
        <v>85.059161855770668</v>
      </c>
      <c r="M115" s="444">
        <f>M81*Group_1_rates!O78</f>
        <v>85.347923237205904</v>
      </c>
      <c r="N115" s="444">
        <f>N81*Group_1_rates!P78</f>
        <v>85.4776807787172</v>
      </c>
      <c r="O115" s="318"/>
    </row>
    <row r="116" spans="1:15" ht="13.15">
      <c r="B116" s="329" t="str">
        <f t="shared" si="48"/>
        <v>45-49</v>
      </c>
      <c r="C116" s="444">
        <f>C82*Group_1_rates!E79</f>
        <v>85.714121198295985</v>
      </c>
      <c r="D116" s="444">
        <f>D82*Group_1_rates!F79</f>
        <v>82.745365252469114</v>
      </c>
      <c r="E116" s="444">
        <f>E82*Group_1_rates!G79</f>
        <v>81.892387700525418</v>
      </c>
      <c r="F116" s="444">
        <f>F82*Group_1_rates!H79</f>
        <v>82.004812444951526</v>
      </c>
      <c r="G116" s="444">
        <f>G82*Group_1_rates!I79</f>
        <v>82.527225052371662</v>
      </c>
      <c r="H116" s="444">
        <f>H82*Group_1_rates!J79</f>
        <v>83.812398898150832</v>
      </c>
      <c r="I116" s="444">
        <f>I82*Group_1_rates!K79</f>
        <v>85.055361205283518</v>
      </c>
      <c r="J116" s="444">
        <f>J82*Group_1_rates!L79</f>
        <v>85.895419055349095</v>
      </c>
      <c r="K116" s="444">
        <f>K82*Group_1_rates!M79</f>
        <v>86.6556410941037</v>
      </c>
      <c r="L116" s="444">
        <f>L82*Group_1_rates!N79</f>
        <v>87.188854686676208</v>
      </c>
      <c r="M116" s="444">
        <f>M82*Group_1_rates!O79</f>
        <v>87.515133971196704</v>
      </c>
      <c r="N116" s="444">
        <f>N82*Group_1_rates!P79</f>
        <v>87.674867426479281</v>
      </c>
      <c r="O116" s="318"/>
    </row>
    <row r="117" spans="1:15" ht="13.15">
      <c r="B117" s="329" t="str">
        <f t="shared" si="48"/>
        <v>50-54</v>
      </c>
      <c r="C117" s="444">
        <f>C83*Group_1_rates!E80</f>
        <v>78.22077613378697</v>
      </c>
      <c r="D117" s="444">
        <f>D83*Group_1_rates!F80</f>
        <v>74.979947113413516</v>
      </c>
      <c r="E117" s="444">
        <f>E83*Group_1_rates!G80</f>
        <v>72.640380993438797</v>
      </c>
      <c r="F117" s="444">
        <f>F83*Group_1_rates!H80</f>
        <v>70.9189246404801</v>
      </c>
      <c r="G117" s="444">
        <f>G83*Group_1_rates!I80</f>
        <v>69.662054962569172</v>
      </c>
      <c r="H117" s="444">
        <f>H83*Group_1_rates!J80</f>
        <v>69.294512884452828</v>
      </c>
      <c r="I117" s="444">
        <f>I83*Group_1_rates!K80</f>
        <v>69.211210931223931</v>
      </c>
      <c r="J117" s="444">
        <f>J83*Group_1_rates!L80</f>
        <v>69.096903785697407</v>
      </c>
      <c r="K117" s="444">
        <f>K83*Group_1_rates!M80</f>
        <v>69.1450759201213</v>
      </c>
      <c r="L117" s="444">
        <f>L83*Group_1_rates!N80</f>
        <v>69.185015373376814</v>
      </c>
      <c r="M117" s="444">
        <f>M83*Group_1_rates!O80</f>
        <v>69.183721362406203</v>
      </c>
      <c r="N117" s="444">
        <f>N83*Group_1_rates!P80</f>
        <v>69.135574727080709</v>
      </c>
      <c r="O117" s="318"/>
    </row>
    <row r="118" spans="1:15" ht="13.15">
      <c r="B118" s="329" t="str">
        <f t="shared" si="48"/>
        <v>55-59</v>
      </c>
      <c r="C118" s="444">
        <f>C84*Group_1_rates!E81</f>
        <v>41.481835582819897</v>
      </c>
      <c r="D118" s="444">
        <f>D84*Group_1_rates!F81</f>
        <v>37.171051647673451</v>
      </c>
      <c r="E118" s="444">
        <f>E84*Group_1_rates!G81</f>
        <v>34.435530133285233</v>
      </c>
      <c r="F118" s="444">
        <f>F84*Group_1_rates!H81</f>
        <v>32.541408105860171</v>
      </c>
      <c r="G118" s="444">
        <f>G84*Group_1_rates!I81</f>
        <v>31.167680504358756</v>
      </c>
      <c r="H118" s="444">
        <f>H84*Group_1_rates!J81</f>
        <v>30.397633602055546</v>
      </c>
      <c r="I118" s="444">
        <f>I84*Group_1_rates!K81</f>
        <v>29.865226906602409</v>
      </c>
      <c r="J118" s="444">
        <f>J84*Group_1_rates!L81</f>
        <v>29.400588019925721</v>
      </c>
      <c r="K118" s="444">
        <f>K84*Group_1_rates!M81</f>
        <v>29.099495586659287</v>
      </c>
      <c r="L118" s="444">
        <f>L84*Group_1_rates!N81</f>
        <v>28.863179827471722</v>
      </c>
      <c r="M118" s="444">
        <f>M84*Group_1_rates!O81</f>
        <v>28.666833149753383</v>
      </c>
      <c r="N118" s="444">
        <f>N84*Group_1_rates!P81</f>
        <v>28.498272203921179</v>
      </c>
      <c r="O118" s="318"/>
    </row>
    <row r="119" spans="1:15" ht="13.15">
      <c r="B119" s="329" t="str">
        <f t="shared" si="48"/>
        <v>60-64</v>
      </c>
      <c r="C119" s="444">
        <f>C85*Group_1_rates!E82</f>
        <v>15.679708184239368</v>
      </c>
      <c r="D119" s="444">
        <f>D85*Group_1_rates!F82</f>
        <v>15.081646323231372</v>
      </c>
      <c r="E119" s="444">
        <f>E85*Group_1_rates!G82</f>
        <v>14.25897462572456</v>
      </c>
      <c r="F119" s="444">
        <f>F85*Group_1_rates!H82</f>
        <v>13.454775078466863</v>
      </c>
      <c r="G119" s="444">
        <f>G85*Group_1_rates!I82</f>
        <v>12.768963152891974</v>
      </c>
      <c r="H119" s="444">
        <f>H85*Group_1_rates!J82</f>
        <v>12.330945542715117</v>
      </c>
      <c r="I119" s="444">
        <f>I85*Group_1_rates!K82</f>
        <v>11.981915937101924</v>
      </c>
      <c r="J119" s="444">
        <f>J85*Group_1_rates!L82</f>
        <v>11.654788951893224</v>
      </c>
      <c r="K119" s="444">
        <f>K85*Group_1_rates!M82</f>
        <v>11.415002808400134</v>
      </c>
      <c r="L119" s="444">
        <f>L85*Group_1_rates!N82</f>
        <v>11.215382650607006</v>
      </c>
      <c r="M119" s="444">
        <f>M85*Group_1_rates!O82</f>
        <v>11.04707463256811</v>
      </c>
      <c r="N119" s="444">
        <f>N85*Group_1_rates!P82</f>
        <v>10.905593805514636</v>
      </c>
      <c r="O119" s="318"/>
    </row>
    <row r="120" spans="1:15" ht="13.15">
      <c r="B120" s="329" t="str">
        <f t="shared" si="48"/>
        <v>65 plus</v>
      </c>
      <c r="C120" s="444">
        <f>C86*Group_1_rates!E83</f>
        <v>7.7814008915312405</v>
      </c>
      <c r="D120" s="444">
        <f>D86*Group_1_rates!F83</f>
        <v>8.2105365160519419</v>
      </c>
      <c r="E120" s="444">
        <f>E86*Group_1_rates!G83</f>
        <v>8.3987077897870499</v>
      </c>
      <c r="F120" s="444">
        <f>F86*Group_1_rates!H83</f>
        <v>8.3537166333123274</v>
      </c>
      <c r="G120" s="444">
        <f>G86*Group_1_rates!I83</f>
        <v>8.170969717227285</v>
      </c>
      <c r="H120" s="444">
        <f>H86*Group_1_rates!J83</f>
        <v>8.0034748941177796</v>
      </c>
      <c r="I120" s="444">
        <f>I86*Group_1_rates!K83</f>
        <v>7.8137707271186603</v>
      </c>
      <c r="J120" s="444">
        <f>J86*Group_1_rates!L83</f>
        <v>7.5919032380915574</v>
      </c>
      <c r="K120" s="444">
        <f>K86*Group_1_rates!M83</f>
        <v>7.3977286161803431</v>
      </c>
      <c r="L120" s="444">
        <f>L86*Group_1_rates!N83</f>
        <v>7.2185812516923615</v>
      </c>
      <c r="M120" s="444">
        <f>M86*Group_1_rates!O83</f>
        <v>7.056725046979901</v>
      </c>
      <c r="N120" s="444">
        <f>N86*Group_1_rates!P83</f>
        <v>6.9140378583782942</v>
      </c>
      <c r="O120" s="318"/>
    </row>
    <row r="121" spans="1:15" ht="13.15">
      <c r="B121" s="329" t="str">
        <f t="shared" si="48"/>
        <v>Total</v>
      </c>
      <c r="C121" s="444">
        <f>SUM(C111:C120)</f>
        <v>651.11892840901999</v>
      </c>
      <c r="D121" s="444">
        <f t="shared" ref="D121:N121" si="50">SUM(D111:D120)</f>
        <v>668.6005929681321</v>
      </c>
      <c r="E121" s="444">
        <f t="shared" si="50"/>
        <v>686.22801641570004</v>
      </c>
      <c r="F121" s="444">
        <f t="shared" si="50"/>
        <v>699.15746070004036</v>
      </c>
      <c r="G121" s="444">
        <f t="shared" si="50"/>
        <v>710.66861816488108</v>
      </c>
      <c r="H121" s="444">
        <f t="shared" si="50"/>
        <v>730.20662939679892</v>
      </c>
      <c r="I121" s="444">
        <f t="shared" si="50"/>
        <v>745.05661639402547</v>
      </c>
      <c r="J121" s="444">
        <f t="shared" si="50"/>
        <v>750.90253807176634</v>
      </c>
      <c r="K121" s="444">
        <f t="shared" si="50"/>
        <v>755.5480512629872</v>
      </c>
      <c r="L121" s="444">
        <f t="shared" si="50"/>
        <v>756.61055100457941</v>
      </c>
      <c r="M121" s="444">
        <f t="shared" si="50"/>
        <v>754.83076096603781</v>
      </c>
      <c r="N121" s="444">
        <f t="shared" si="50"/>
        <v>751.12332496822467</v>
      </c>
      <c r="O121" s="318"/>
    </row>
    <row r="122" spans="1:15">
      <c r="A122" s="300">
        <f>SUM(C122:N122)</f>
        <v>0</v>
      </c>
      <c r="C122" s="300">
        <f>SUM(C111:C120)-C121</f>
        <v>0</v>
      </c>
      <c r="D122" s="300">
        <f t="shared" ref="D122:N122" si="51">SUM(D111:D120)-D121</f>
        <v>0</v>
      </c>
      <c r="E122" s="300">
        <f t="shared" si="51"/>
        <v>0</v>
      </c>
      <c r="F122" s="300">
        <f t="shared" si="51"/>
        <v>0</v>
      </c>
      <c r="G122" s="300">
        <f t="shared" si="51"/>
        <v>0</v>
      </c>
      <c r="H122" s="300">
        <f t="shared" si="51"/>
        <v>0</v>
      </c>
      <c r="I122" s="300">
        <f t="shared" si="51"/>
        <v>0</v>
      </c>
      <c r="J122" s="300">
        <f t="shared" si="51"/>
        <v>0</v>
      </c>
      <c r="K122" s="300">
        <f t="shared" si="51"/>
        <v>0</v>
      </c>
      <c r="L122" s="300">
        <f t="shared" si="51"/>
        <v>0</v>
      </c>
      <c r="M122" s="300">
        <f t="shared" si="51"/>
        <v>0</v>
      </c>
      <c r="N122" s="300">
        <f t="shared" si="51"/>
        <v>0</v>
      </c>
    </row>
    <row r="124" spans="1:15" ht="13.15">
      <c r="B124" s="332" t="s">
        <v>47</v>
      </c>
      <c r="C124" s="320"/>
      <c r="D124" s="320"/>
      <c r="E124" s="320"/>
      <c r="F124" s="320"/>
      <c r="G124" s="320"/>
      <c r="H124" s="330"/>
      <c r="I124" s="320"/>
      <c r="J124" s="320"/>
      <c r="K124" s="320"/>
      <c r="L124" s="320"/>
    </row>
    <row r="125" spans="1:15">
      <c r="C125" s="320"/>
      <c r="D125" s="320"/>
      <c r="E125" s="320"/>
      <c r="F125" s="320"/>
      <c r="G125" s="320"/>
      <c r="H125" s="330"/>
      <c r="I125" s="320"/>
      <c r="J125" s="320"/>
      <c r="K125" s="320"/>
      <c r="L125" s="320"/>
    </row>
    <row r="126" spans="1:15" ht="13.15">
      <c r="B126" s="329" t="str">
        <f t="shared" ref="B126:B137" si="52">B110</f>
        <v>Age group</v>
      </c>
      <c r="C126" s="329" t="str">
        <f t="shared" ref="C126:N126" si="53">C110</f>
        <v>2018/19</v>
      </c>
      <c r="D126" s="329" t="str">
        <f t="shared" si="53"/>
        <v>2019/20</v>
      </c>
      <c r="E126" s="329" t="str">
        <f t="shared" si="53"/>
        <v>2020/21</v>
      </c>
      <c r="F126" s="329" t="str">
        <f t="shared" si="53"/>
        <v>2021/22</v>
      </c>
      <c r="G126" s="329" t="str">
        <f t="shared" si="53"/>
        <v>2022/23</v>
      </c>
      <c r="H126" s="329" t="str">
        <f t="shared" si="53"/>
        <v>2023/24</v>
      </c>
      <c r="I126" s="329" t="str">
        <f t="shared" si="53"/>
        <v>2024/25</v>
      </c>
      <c r="J126" s="329" t="str">
        <f t="shared" si="53"/>
        <v>2025/26</v>
      </c>
      <c r="K126" s="329" t="str">
        <f t="shared" si="53"/>
        <v>2026/27</v>
      </c>
      <c r="L126" s="329" t="str">
        <f t="shared" si="53"/>
        <v>2027/28</v>
      </c>
      <c r="M126" s="329" t="str">
        <f t="shared" si="53"/>
        <v>2028/29</v>
      </c>
      <c r="N126" s="329" t="str">
        <f t="shared" si="53"/>
        <v>2029/30</v>
      </c>
    </row>
    <row r="127" spans="1:15" ht="13.15">
      <c r="B127" s="329" t="str">
        <f t="shared" si="52"/>
        <v>20-24</v>
      </c>
      <c r="C127" s="444">
        <f>C93*Group_1_rates!E89</f>
        <v>28.274852162200265</v>
      </c>
      <c r="D127" s="444">
        <f>D93*Group_1_rates!F89</f>
        <v>36.558601399147811</v>
      </c>
      <c r="E127" s="444">
        <f>E93*Group_1_rates!G89</f>
        <v>43.944926032684265</v>
      </c>
      <c r="F127" s="444">
        <f>F93*Group_1_rates!H89</f>
        <v>47.613544351503968</v>
      </c>
      <c r="G127" s="444">
        <f>G93*Group_1_rates!I89</f>
        <v>50.250604101772964</v>
      </c>
      <c r="H127" s="444">
        <f>H93*Group_1_rates!J89</f>
        <v>53.573089911579373</v>
      </c>
      <c r="I127" s="444">
        <f>I93*Group_1_rates!K89</f>
        <v>55.585630171418011</v>
      </c>
      <c r="J127" s="444">
        <f>J93*Group_1_rates!L89</f>
        <v>55.892486383981591</v>
      </c>
      <c r="K127" s="444">
        <f>K93*Group_1_rates!M89</f>
        <v>56.004512234593363</v>
      </c>
      <c r="L127" s="444">
        <f>L93*Group_1_rates!N89</f>
        <v>55.587606911496465</v>
      </c>
      <c r="M127" s="444">
        <f>M93*Group_1_rates!O89</f>
        <v>54.837024708239298</v>
      </c>
      <c r="N127" s="444">
        <f>N93*Group_1_rates!P89</f>
        <v>53.935503855921041</v>
      </c>
      <c r="O127" s="318"/>
    </row>
    <row r="128" spans="1:15" ht="13.15">
      <c r="B128" s="329" t="str">
        <f t="shared" si="52"/>
        <v>25-29</v>
      </c>
      <c r="C128" s="444">
        <f>C94*Group_1_rates!E90</f>
        <v>65.873644300346768</v>
      </c>
      <c r="D128" s="444">
        <f>D94*Group_1_rates!F90</f>
        <v>68.470538533557956</v>
      </c>
      <c r="E128" s="444">
        <f>E94*Group_1_rates!G90</f>
        <v>74.335383028586733</v>
      </c>
      <c r="F128" s="444">
        <f>F94*Group_1_rates!H90</f>
        <v>77.079023844356669</v>
      </c>
      <c r="G128" s="444">
        <f>G94*Group_1_rates!I90</f>
        <v>79.492027108232605</v>
      </c>
      <c r="H128" s="444">
        <f>H94*Group_1_rates!J90</f>
        <v>83.171463596300796</v>
      </c>
      <c r="I128" s="444">
        <f>I94*Group_1_rates!K90</f>
        <v>85.954528897846131</v>
      </c>
      <c r="J128" s="444">
        <f>J94*Group_1_rates!L90</f>
        <v>87.062095697221565</v>
      </c>
      <c r="K128" s="444">
        <f>K94*Group_1_rates!M90</f>
        <v>87.776123513237792</v>
      </c>
      <c r="L128" s="444">
        <f>L94*Group_1_rates!N90</f>
        <v>87.768556104053886</v>
      </c>
      <c r="M128" s="444">
        <f>M94*Group_1_rates!O90</f>
        <v>87.209211796121238</v>
      </c>
      <c r="N128" s="444">
        <f>N94*Group_1_rates!P90</f>
        <v>86.297462515495695</v>
      </c>
      <c r="O128" s="318"/>
    </row>
    <row r="129" spans="1:15" ht="13.15">
      <c r="B129" s="329" t="str">
        <f t="shared" si="52"/>
        <v>30-34</v>
      </c>
      <c r="C129" s="444">
        <f>C95*Group_1_rates!E91</f>
        <v>69.131207106220714</v>
      </c>
      <c r="D129" s="444">
        <f>D95*Group_1_rates!F91</f>
        <v>67.847339285325234</v>
      </c>
      <c r="E129" s="444">
        <f>E95*Group_1_rates!G91</f>
        <v>69.943272400889697</v>
      </c>
      <c r="F129" s="444">
        <f>F95*Group_1_rates!H91</f>
        <v>69.954793321602367</v>
      </c>
      <c r="G129" s="444">
        <f>G95*Group_1_rates!I91</f>
        <v>70.125213427514709</v>
      </c>
      <c r="H129" s="444">
        <f>H95*Group_1_rates!J91</f>
        <v>71.365917133031999</v>
      </c>
      <c r="I129" s="444">
        <f>I95*Group_1_rates!K91</f>
        <v>72.65533775385812</v>
      </c>
      <c r="J129" s="444">
        <f>J95*Group_1_rates!L91</f>
        <v>73.438376527416054</v>
      </c>
      <c r="K129" s="444">
        <f>K95*Group_1_rates!M91</f>
        <v>74.10677627657688</v>
      </c>
      <c r="L129" s="444">
        <f>L95*Group_1_rates!N91</f>
        <v>74.436943919761148</v>
      </c>
      <c r="M129" s="444">
        <f>M95*Group_1_rates!O91</f>
        <v>74.435226336098836</v>
      </c>
      <c r="N129" s="444">
        <f>N95*Group_1_rates!P91</f>
        <v>74.15576768801769</v>
      </c>
      <c r="O129" s="318"/>
    </row>
    <row r="130" spans="1:15" ht="13.15">
      <c r="B130" s="329" t="str">
        <f t="shared" si="52"/>
        <v>35-39</v>
      </c>
      <c r="C130" s="444">
        <f>C96*Group_1_rates!E92</f>
        <v>63.267400491406747</v>
      </c>
      <c r="D130" s="444">
        <f>D96*Group_1_rates!F92</f>
        <v>63.199429837626191</v>
      </c>
      <c r="E130" s="444">
        <f>E96*Group_1_rates!G92</f>
        <v>65.391944323537956</v>
      </c>
      <c r="F130" s="444">
        <f>F96*Group_1_rates!H92</f>
        <v>65.149055080612229</v>
      </c>
      <c r="G130" s="444">
        <f>G96*Group_1_rates!I92</f>
        <v>64.697659321447304</v>
      </c>
      <c r="H130" s="444">
        <f>H96*Group_1_rates!J92</f>
        <v>64.893429964811588</v>
      </c>
      <c r="I130" s="444">
        <f>I96*Group_1_rates!K92</f>
        <v>65.174768983276309</v>
      </c>
      <c r="J130" s="444">
        <f>J96*Group_1_rates!L92</f>
        <v>65.264149523281375</v>
      </c>
      <c r="K130" s="444">
        <f>K96*Group_1_rates!M92</f>
        <v>65.432320320604788</v>
      </c>
      <c r="L130" s="444">
        <f>L96*Group_1_rates!N92</f>
        <v>65.51111477788136</v>
      </c>
      <c r="M130" s="444">
        <f>M96*Group_1_rates!O92</f>
        <v>65.474878944029172</v>
      </c>
      <c r="N130" s="444">
        <f>N96*Group_1_rates!P92</f>
        <v>65.322499875840847</v>
      </c>
      <c r="O130" s="318"/>
    </row>
    <row r="131" spans="1:15" ht="13.15">
      <c r="B131" s="329" t="str">
        <f t="shared" si="52"/>
        <v>40-44</v>
      </c>
      <c r="C131" s="444">
        <f>C97*Group_1_rates!E93</f>
        <v>49.340825823720301</v>
      </c>
      <c r="D131" s="444">
        <f>D97*Group_1_rates!F93</f>
        <v>50.572968386810786</v>
      </c>
      <c r="E131" s="444">
        <f>E97*Group_1_rates!G93</f>
        <v>53.471496930743953</v>
      </c>
      <c r="F131" s="444">
        <f>F97*Group_1_rates!H93</f>
        <v>54.172102799386408</v>
      </c>
      <c r="G131" s="444">
        <f>G97*Group_1_rates!I93</f>
        <v>54.398883653190204</v>
      </c>
      <c r="H131" s="444">
        <f>H97*Group_1_rates!J93</f>
        <v>54.854494918348827</v>
      </c>
      <c r="I131" s="444">
        <f>I97*Group_1_rates!K93</f>
        <v>55.164715028068514</v>
      </c>
      <c r="J131" s="444">
        <f>J97*Group_1_rates!L93</f>
        <v>55.188964672995063</v>
      </c>
      <c r="K131" s="444">
        <f>K97*Group_1_rates!M93</f>
        <v>55.198937647360985</v>
      </c>
      <c r="L131" s="444">
        <f>L97*Group_1_rates!N93</f>
        <v>55.117612809437659</v>
      </c>
      <c r="M131" s="444">
        <f>M97*Group_1_rates!O93</f>
        <v>54.960548373188487</v>
      </c>
      <c r="N131" s="444">
        <f>N97*Group_1_rates!P93</f>
        <v>54.74692538492026</v>
      </c>
      <c r="O131" s="318"/>
    </row>
    <row r="132" spans="1:15" ht="13.15">
      <c r="B132" s="329" t="str">
        <f t="shared" si="52"/>
        <v>45-49</v>
      </c>
      <c r="C132" s="444">
        <f>C98*Group_1_rates!E94</f>
        <v>50.029506379291711</v>
      </c>
      <c r="D132" s="444">
        <f>D98*Group_1_rates!F94</f>
        <v>49.922307495446418</v>
      </c>
      <c r="E132" s="444">
        <f>E98*Group_1_rates!G94</f>
        <v>52.049652666984876</v>
      </c>
      <c r="F132" s="444">
        <f>F98*Group_1_rates!H94</f>
        <v>52.424952096479025</v>
      </c>
      <c r="G132" s="444">
        <f>G98*Group_1_rates!I94</f>
        <v>52.595115043277602</v>
      </c>
      <c r="H132" s="444">
        <f>H98*Group_1_rates!J94</f>
        <v>53.105301968016192</v>
      </c>
      <c r="I132" s="444">
        <f>I98*Group_1_rates!K94</f>
        <v>53.513540316459789</v>
      </c>
      <c r="J132" s="444">
        <f>J98*Group_1_rates!L94</f>
        <v>53.637001941664082</v>
      </c>
      <c r="K132" s="444">
        <f>K98*Group_1_rates!M94</f>
        <v>53.709603628470603</v>
      </c>
      <c r="L132" s="444">
        <f>L98*Group_1_rates!N94</f>
        <v>53.654743029653403</v>
      </c>
      <c r="M132" s="444">
        <f>M98*Group_1_rates!O94</f>
        <v>53.49495228392442</v>
      </c>
      <c r="N132" s="444">
        <f>N98*Group_1_rates!P94</f>
        <v>53.260885261752399</v>
      </c>
      <c r="O132" s="318"/>
    </row>
    <row r="133" spans="1:15" ht="13.15">
      <c r="B133" s="329" t="str">
        <f t="shared" si="52"/>
        <v>50-54</v>
      </c>
      <c r="C133" s="444">
        <f>C99*Group_1_rates!E95</f>
        <v>42.312331095010919</v>
      </c>
      <c r="D133" s="444">
        <f>D99*Group_1_rates!F95</f>
        <v>42.039487721181068</v>
      </c>
      <c r="E133" s="444">
        <f>E99*Group_1_rates!G95</f>
        <v>43.460356795793992</v>
      </c>
      <c r="F133" s="444">
        <f>F99*Group_1_rates!H95</f>
        <v>43.379230339803762</v>
      </c>
      <c r="G133" s="444">
        <f>G99*Group_1_rates!I95</f>
        <v>43.188340673095091</v>
      </c>
      <c r="H133" s="444">
        <f>H99*Group_1_rates!J95</f>
        <v>43.359805345811708</v>
      </c>
      <c r="I133" s="444">
        <f>I99*Group_1_rates!K95</f>
        <v>43.534795322400349</v>
      </c>
      <c r="J133" s="444">
        <f>J99*Group_1_rates!L95</f>
        <v>43.548120014205196</v>
      </c>
      <c r="K133" s="444">
        <f>K99*Group_1_rates!M95</f>
        <v>43.563822802286708</v>
      </c>
      <c r="L133" s="444">
        <f>L99*Group_1_rates!N95</f>
        <v>43.50159035218374</v>
      </c>
      <c r="M133" s="444">
        <f>M99*Group_1_rates!O95</f>
        <v>43.365282059871703</v>
      </c>
      <c r="N133" s="444">
        <f>N99*Group_1_rates!P95</f>
        <v>43.170820613103409</v>
      </c>
      <c r="O133" s="318"/>
    </row>
    <row r="134" spans="1:15" ht="13.15">
      <c r="B134" s="329" t="str">
        <f t="shared" si="52"/>
        <v>55-59</v>
      </c>
      <c r="C134" s="444">
        <f>C100*Group_1_rates!E96</f>
        <v>16.55111067890093</v>
      </c>
      <c r="D134" s="444">
        <f>D100*Group_1_rates!F96</f>
        <v>16.381854994881511</v>
      </c>
      <c r="E134" s="444">
        <f>E100*Group_1_rates!G96</f>
        <v>16.882522427416792</v>
      </c>
      <c r="F134" s="444">
        <f>F100*Group_1_rates!H96</f>
        <v>16.791268751277386</v>
      </c>
      <c r="G134" s="444">
        <f>G100*Group_1_rates!I96</f>
        <v>16.65381961961798</v>
      </c>
      <c r="H134" s="444">
        <f>H100*Group_1_rates!J96</f>
        <v>16.669181980225705</v>
      </c>
      <c r="I134" s="444">
        <f>I100*Group_1_rates!K96</f>
        <v>16.681331160821035</v>
      </c>
      <c r="J134" s="444">
        <f>J100*Group_1_rates!L96</f>
        <v>16.62786911040746</v>
      </c>
      <c r="K134" s="444">
        <f>K100*Group_1_rates!M96</f>
        <v>16.590139689025968</v>
      </c>
      <c r="L134" s="444">
        <f>L100*Group_1_rates!N96</f>
        <v>16.531123074557147</v>
      </c>
      <c r="M134" s="444">
        <f>M100*Group_1_rates!O96</f>
        <v>16.451803000395422</v>
      </c>
      <c r="N134" s="444">
        <f>N100*Group_1_rates!P96</f>
        <v>16.357217377637117</v>
      </c>
      <c r="O134" s="318"/>
    </row>
    <row r="135" spans="1:15" ht="13.15">
      <c r="B135" s="329" t="str">
        <f t="shared" si="52"/>
        <v>60-64</v>
      </c>
      <c r="C135" s="444">
        <f>C101*Group_1_rates!E97</f>
        <v>4.3747997126854061</v>
      </c>
      <c r="D135" s="444">
        <f>D101*Group_1_rates!F97</f>
        <v>4.6930470153285873</v>
      </c>
      <c r="E135" s="444">
        <f>E101*Group_1_rates!G97</f>
        <v>5.0288738102214054</v>
      </c>
      <c r="F135" s="444">
        <f>F101*Group_1_rates!H97</f>
        <v>5.0966640543952391</v>
      </c>
      <c r="G135" s="444">
        <f>G101*Group_1_rates!I97</f>
        <v>5.1034758132855087</v>
      </c>
      <c r="H135" s="444">
        <f>H101*Group_1_rates!J97</f>
        <v>5.1403257536094467</v>
      </c>
      <c r="I135" s="444">
        <f>I101*Group_1_rates!K97</f>
        <v>5.1539288969206289</v>
      </c>
      <c r="J135" s="444">
        <f>J101*Group_1_rates!L97</f>
        <v>5.1291451288064609</v>
      </c>
      <c r="K135" s="444">
        <f>K101*Group_1_rates!M97</f>
        <v>5.1073161892464141</v>
      </c>
      <c r="L135" s="444">
        <f>L101*Group_1_rates!N97</f>
        <v>5.0762155304058538</v>
      </c>
      <c r="M135" s="444">
        <f>M101*Group_1_rates!O97</f>
        <v>5.0386409604376761</v>
      </c>
      <c r="N135" s="444">
        <f>N101*Group_1_rates!P97</f>
        <v>4.9977659060073609</v>
      </c>
      <c r="O135" s="318"/>
    </row>
    <row r="136" spans="1:15" ht="13.15">
      <c r="B136" s="329" t="str">
        <f t="shared" si="52"/>
        <v>65 plus</v>
      </c>
      <c r="C136" s="444">
        <f>C102*Group_1_rates!E98</f>
        <v>1.5038959038398674</v>
      </c>
      <c r="D136" s="444">
        <f>D102*Group_1_rates!F98</f>
        <v>2.2340103737354453</v>
      </c>
      <c r="E136" s="444">
        <f>E102*Group_1_rates!G98</f>
        <v>2.873104209671034</v>
      </c>
      <c r="F136" s="444">
        <f>F102*Group_1_rates!H98</f>
        <v>3.2545814206845334</v>
      </c>
      <c r="G136" s="444">
        <f>G102*Group_1_rates!I98</f>
        <v>3.4984188677300541</v>
      </c>
      <c r="H136" s="444">
        <f>H102*Group_1_rates!J98</f>
        <v>3.6871440192095886</v>
      </c>
      <c r="I136" s="444">
        <f>I102*Group_1_rates!K98</f>
        <v>3.8091692821160699</v>
      </c>
      <c r="J136" s="444">
        <f>J102*Group_1_rates!L98</f>
        <v>3.8665613088266402</v>
      </c>
      <c r="K136" s="444">
        <f>K102*Group_1_rates!M98</f>
        <v>3.8956890544171521</v>
      </c>
      <c r="L136" s="444">
        <f>L102*Group_1_rates!N98</f>
        <v>3.8990193397760677</v>
      </c>
      <c r="M136" s="444">
        <f>M102*Group_1_rates!O98</f>
        <v>3.884620145148205</v>
      </c>
      <c r="N136" s="444">
        <f>N102*Group_1_rates!P98</f>
        <v>3.8592672981300296</v>
      </c>
      <c r="O136" s="318"/>
    </row>
    <row r="137" spans="1:15" ht="13.15">
      <c r="B137" s="329" t="str">
        <f t="shared" si="52"/>
        <v>Total</v>
      </c>
      <c r="C137" s="444">
        <f>SUM(C127:C136)</f>
        <v>390.65957365362362</v>
      </c>
      <c r="D137" s="444">
        <f t="shared" ref="D137:N137" si="54">SUM(D127:D136)</f>
        <v>401.91958504304097</v>
      </c>
      <c r="E137" s="444">
        <f t="shared" si="54"/>
        <v>427.38153262653071</v>
      </c>
      <c r="F137" s="444">
        <f t="shared" si="54"/>
        <v>434.91521606010173</v>
      </c>
      <c r="G137" s="444">
        <f t="shared" si="54"/>
        <v>440.00355762916399</v>
      </c>
      <c r="H137" s="444">
        <f t="shared" si="54"/>
        <v>449.82015459094521</v>
      </c>
      <c r="I137" s="444">
        <f t="shared" si="54"/>
        <v>457.22774581318492</v>
      </c>
      <c r="J137" s="444">
        <f t="shared" si="54"/>
        <v>459.6547703088055</v>
      </c>
      <c r="K137" s="444">
        <f t="shared" si="54"/>
        <v>461.38524135582077</v>
      </c>
      <c r="L137" s="444">
        <f t="shared" si="54"/>
        <v>461.08452584920684</v>
      </c>
      <c r="M137" s="444">
        <f t="shared" si="54"/>
        <v>459.15218860745455</v>
      </c>
      <c r="N137" s="444">
        <f t="shared" si="54"/>
        <v>456.10411577682584</v>
      </c>
      <c r="O137" s="318"/>
    </row>
    <row r="138" spans="1:15">
      <c r="A138" s="300">
        <f>SUM(C138:N138)</f>
        <v>0</v>
      </c>
      <c r="C138" s="300">
        <f>SUM(C127:C136)-C137</f>
        <v>0</v>
      </c>
      <c r="D138" s="300">
        <f t="shared" ref="D138:N138" si="55">SUM(D127:D136)-D137</f>
        <v>0</v>
      </c>
      <c r="E138" s="300">
        <f t="shared" si="55"/>
        <v>0</v>
      </c>
      <c r="F138" s="300">
        <f t="shared" si="55"/>
        <v>0</v>
      </c>
      <c r="G138" s="300">
        <f t="shared" si="55"/>
        <v>0</v>
      </c>
      <c r="H138" s="300">
        <f t="shared" si="55"/>
        <v>0</v>
      </c>
      <c r="I138" s="300">
        <f t="shared" si="55"/>
        <v>0</v>
      </c>
      <c r="J138" s="300">
        <f t="shared" si="55"/>
        <v>0</v>
      </c>
      <c r="K138" s="300">
        <f t="shared" si="55"/>
        <v>0</v>
      </c>
      <c r="L138" s="300">
        <f t="shared" si="55"/>
        <v>0</v>
      </c>
      <c r="M138" s="300">
        <f t="shared" si="55"/>
        <v>0</v>
      </c>
      <c r="N138" s="300">
        <f t="shared" si="55"/>
        <v>0</v>
      </c>
    </row>
    <row r="140" spans="1:15" ht="15">
      <c r="B140" s="331" t="s">
        <v>164</v>
      </c>
      <c r="H140" s="316"/>
    </row>
    <row r="141" spans="1:15">
      <c r="H141" s="316"/>
    </row>
    <row r="142" spans="1:15" ht="13.15">
      <c r="B142" s="332" t="s">
        <v>46</v>
      </c>
      <c r="H142" s="316"/>
    </row>
    <row r="143" spans="1:15">
      <c r="H143" s="316"/>
    </row>
    <row r="144" spans="1:15" ht="13.15">
      <c r="B144" s="329" t="str">
        <f t="shared" ref="B144:B155" si="56">B110</f>
        <v>Age group</v>
      </c>
      <c r="C144" s="329" t="str">
        <f t="shared" ref="C144:N144" si="57">C110</f>
        <v>2018/19</v>
      </c>
      <c r="D144" s="329" t="str">
        <f t="shared" si="57"/>
        <v>2019/20</v>
      </c>
      <c r="E144" s="329" t="str">
        <f t="shared" si="57"/>
        <v>2020/21</v>
      </c>
      <c r="F144" s="329" t="str">
        <f t="shared" si="57"/>
        <v>2021/22</v>
      </c>
      <c r="G144" s="329" t="str">
        <f t="shared" si="57"/>
        <v>2022/23</v>
      </c>
      <c r="H144" s="329" t="str">
        <f t="shared" si="57"/>
        <v>2023/24</v>
      </c>
      <c r="I144" s="329" t="str">
        <f t="shared" si="57"/>
        <v>2024/25</v>
      </c>
      <c r="J144" s="329" t="str">
        <f t="shared" si="57"/>
        <v>2025/26</v>
      </c>
      <c r="K144" s="329" t="str">
        <f t="shared" si="57"/>
        <v>2026/27</v>
      </c>
      <c r="L144" s="329" t="str">
        <f t="shared" si="57"/>
        <v>2027/28</v>
      </c>
      <c r="M144" s="329" t="str">
        <f t="shared" si="57"/>
        <v>2028/29</v>
      </c>
      <c r="N144" s="329" t="str">
        <f t="shared" si="57"/>
        <v>2029/30</v>
      </c>
    </row>
    <row r="145" spans="1:14" ht="13.15">
      <c r="B145" s="329" t="str">
        <f t="shared" si="56"/>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row>
    <row r="146" spans="1:14" ht="13.15">
      <c r="B146" s="329" t="str">
        <f t="shared" si="56"/>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row>
    <row r="147" spans="1:14" ht="13.15">
      <c r="B147" s="329" t="str">
        <f t="shared" si="56"/>
        <v>30-34</v>
      </c>
      <c r="C147" s="444">
        <f>C79*Calc_SEC_retirement_rates!$G126</f>
        <v>0.33739574204327194</v>
      </c>
      <c r="D147" s="444">
        <f>D79*Calc_SEC_retirement_rates!$G126</f>
        <v>0.33278581494813375</v>
      </c>
      <c r="E147" s="444">
        <f>E79*Calc_SEC_retirement_rates!$G126</f>
        <v>0.33211447439628994</v>
      </c>
      <c r="F147" s="444">
        <f>F79*Calc_SEC_retirement_rates!$G126</f>
        <v>0.33299402666179156</v>
      </c>
      <c r="G147" s="444">
        <f>G79*Calc_SEC_retirement_rates!$G126</f>
        <v>0.33658988478044427</v>
      </c>
      <c r="H147" s="444">
        <f>H79*Calc_SEC_retirement_rates!$G126</f>
        <v>0.34516494541019999</v>
      </c>
      <c r="I147" s="444">
        <f>I79*Calc_SEC_retirement_rates!$G126</f>
        <v>0.35366153547493739</v>
      </c>
      <c r="J147" s="444">
        <f>J79*Calc_SEC_retirement_rates!$G126</f>
        <v>0.35931061314492646</v>
      </c>
      <c r="K147" s="444">
        <f>K79*Calc_SEC_retirement_rates!$G126</f>
        <v>0.36406096710275598</v>
      </c>
      <c r="L147" s="444">
        <f>L79*Calc_SEC_retirement_rates!$G126</f>
        <v>0.36683987202764406</v>
      </c>
      <c r="M147" s="444">
        <f>M79*Calc_SEC_retirement_rates!$G126</f>
        <v>0.36771680721571437</v>
      </c>
      <c r="N147" s="444">
        <f>N79*Calc_SEC_retirement_rates!$G126</f>
        <v>0.36700250098468723</v>
      </c>
    </row>
    <row r="148" spans="1:14" ht="13.15">
      <c r="B148" s="329" t="str">
        <f t="shared" si="56"/>
        <v>35-39</v>
      </c>
      <c r="C148" s="444">
        <f>C80*Calc_SEC_retirement_rates!$G127</f>
        <v>0.45308727487428302</v>
      </c>
      <c r="D148" s="444">
        <f>D80*Calc_SEC_retirement_rates!$G127</f>
        <v>0.45531900412087828</v>
      </c>
      <c r="E148" s="444">
        <f>E80*Calc_SEC_retirement_rates!$G127</f>
        <v>0.45638033658110655</v>
      </c>
      <c r="F148" s="444">
        <f>F80*Calc_SEC_retirement_rates!$G127</f>
        <v>0.45589525981730095</v>
      </c>
      <c r="G148" s="444">
        <f>G80*Calc_SEC_retirement_rates!$G127</f>
        <v>0.45652827557954723</v>
      </c>
      <c r="H148" s="444">
        <f>H80*Calc_SEC_retirement_rates!$G127</f>
        <v>0.46140693168992186</v>
      </c>
      <c r="I148" s="444">
        <f>I80*Calc_SEC_retirement_rates!$G127</f>
        <v>0.4665817739048807</v>
      </c>
      <c r="J148" s="444">
        <f>J80*Calc_SEC_retirement_rates!$G127</f>
        <v>0.4700773237120735</v>
      </c>
      <c r="K148" s="444">
        <f>K80*Calc_SEC_retirement_rates!$G127</f>
        <v>0.47381497892707947</v>
      </c>
      <c r="L148" s="444">
        <f>L80*Calc_SEC_retirement_rates!$G127</f>
        <v>0.47659923519553415</v>
      </c>
      <c r="M148" s="444">
        <f>M80*Calc_SEC_retirement_rates!$G127</f>
        <v>0.47824968958835096</v>
      </c>
      <c r="N148" s="444">
        <f>N80*Calc_SEC_retirement_rates!$G127</f>
        <v>0.47876880318386961</v>
      </c>
    </row>
    <row r="149" spans="1:14" ht="13.15">
      <c r="B149" s="329" t="str">
        <f t="shared" si="56"/>
        <v>40-44</v>
      </c>
      <c r="C149" s="444">
        <f>C81*Calc_SEC_retirement_rates!$G128</f>
        <v>0.49274720154099499</v>
      </c>
      <c r="D149" s="444">
        <f>D81*Calc_SEC_retirement_rates!$G128</f>
        <v>0.52166478032036467</v>
      </c>
      <c r="E149" s="444">
        <f>E81*Calc_SEC_retirement_rates!$G128</f>
        <v>0.54413381893295687</v>
      </c>
      <c r="F149" s="444">
        <f>F81*Calc_SEC_retirement_rates!$G128</f>
        <v>0.55971714958530649</v>
      </c>
      <c r="G149" s="444">
        <f>G81*Calc_SEC_retirement_rates!$G128</f>
        <v>0.57191724337197902</v>
      </c>
      <c r="H149" s="444">
        <f>H81*Calc_SEC_retirement_rates!$G128</f>
        <v>0.58497932270464392</v>
      </c>
      <c r="I149" s="444">
        <f>I81*Calc_SEC_retirement_rates!$G128</f>
        <v>0.59523522323098366</v>
      </c>
      <c r="J149" s="444">
        <f>J81*Calc_SEC_retirement_rates!$G128</f>
        <v>0.60140916049695614</v>
      </c>
      <c r="K149" s="444">
        <f>K81*Calc_SEC_retirement_rates!$G128</f>
        <v>0.60658468330408943</v>
      </c>
      <c r="L149" s="444">
        <f>L81*Calc_SEC_retirement_rates!$G128</f>
        <v>0.61007576996259061</v>
      </c>
      <c r="M149" s="444">
        <f>M81*Calc_SEC_retirement_rates!$G128</f>
        <v>0.61214687339543761</v>
      </c>
      <c r="N149" s="444">
        <f>N81*Calc_SEC_retirement_rates!$G128</f>
        <v>0.61307754247703727</v>
      </c>
    </row>
    <row r="150" spans="1:14" ht="13.15">
      <c r="B150" s="329" t="str">
        <f t="shared" si="56"/>
        <v>45-49</v>
      </c>
      <c r="C150" s="444">
        <f>C82*Calc_SEC_retirement_rates!$G129</f>
        <v>1.3088388897635166</v>
      </c>
      <c r="D150" s="444">
        <f>D82*Calc_SEC_retirement_rates!$G129</f>
        <v>1.2712625516398357</v>
      </c>
      <c r="E150" s="444">
        <f>E82*Calc_SEC_retirement_rates!$G129</f>
        <v>1.2588209377364292</v>
      </c>
      <c r="F150" s="444">
        <f>F82*Calc_SEC_retirement_rates!$G129</f>
        <v>1.25756466487783</v>
      </c>
      <c r="G150" s="444">
        <f>G82*Calc_SEC_retirement_rates!$G129</f>
        <v>1.2655759951399324</v>
      </c>
      <c r="H150" s="444">
        <f>H82*Calc_SEC_retirement_rates!$G129</f>
        <v>1.2852844630760301</v>
      </c>
      <c r="I150" s="444">
        <f>I82*Calc_SEC_retirement_rates!$G129</f>
        <v>1.3043456063263041</v>
      </c>
      <c r="J150" s="444">
        <f>J82*Calc_SEC_retirement_rates!$G129</f>
        <v>1.3172281072088576</v>
      </c>
      <c r="K150" s="444">
        <f>K82*Calc_SEC_retirement_rates!$G129</f>
        <v>1.3288863056108227</v>
      </c>
      <c r="L150" s="444">
        <f>L82*Calc_SEC_retirement_rates!$G129</f>
        <v>1.3370632717285351</v>
      </c>
      <c r="M150" s="444">
        <f>M82*Calc_SEC_retirement_rates!$G129</f>
        <v>1.3420668475780626</v>
      </c>
      <c r="N150" s="444">
        <f>N82*Calc_SEC_retirement_rates!$G129</f>
        <v>1.3445164007588235</v>
      </c>
    </row>
    <row r="151" spans="1:14" ht="13.15">
      <c r="B151" s="329" t="str">
        <f t="shared" si="56"/>
        <v>50-54</v>
      </c>
      <c r="C151" s="444">
        <f>C83*Calc_SEC_retirement_rates!$G130</f>
        <v>24.337818325630355</v>
      </c>
      <c r="D151" s="444">
        <f>D83*Calc_SEC_retirement_rates!$G130</f>
        <v>23.472665852510659</v>
      </c>
      <c r="E151" s="444">
        <f>E83*Calc_SEC_retirement_rates!$G130</f>
        <v>22.752244570465582</v>
      </c>
      <c r="F151" s="444">
        <f>F83*Calc_SEC_retirement_rates!$G130</f>
        <v>22.160463419144225</v>
      </c>
      <c r="G151" s="444">
        <f>G83*Calc_SEC_retirement_rates!$G130</f>
        <v>21.767721782674478</v>
      </c>
      <c r="H151" s="444">
        <f>H83*Calc_SEC_retirement_rates!$G130</f>
        <v>21.652873696378983</v>
      </c>
      <c r="I151" s="444">
        <f>I83*Calc_SEC_retirement_rates!$G130</f>
        <v>21.626843833452686</v>
      </c>
      <c r="J151" s="444">
        <f>J83*Calc_SEC_retirement_rates!$G130</f>
        <v>21.591125591392071</v>
      </c>
      <c r="K151" s="444">
        <f>K83*Calc_SEC_retirement_rates!$G130</f>
        <v>21.606178228302944</v>
      </c>
      <c r="L151" s="444">
        <f>L83*Calc_SEC_retirement_rates!$G130</f>
        <v>21.618658349756227</v>
      </c>
      <c r="M151" s="444">
        <f>M83*Calc_SEC_retirement_rates!$G130</f>
        <v>21.618254002356384</v>
      </c>
      <c r="N151" s="444">
        <f>N83*Calc_SEC_retirement_rates!$G130</f>
        <v>21.603209333302328</v>
      </c>
    </row>
    <row r="152" spans="1:14" ht="13.15">
      <c r="B152" s="329" t="str">
        <f t="shared" si="56"/>
        <v>55-59</v>
      </c>
      <c r="C152" s="444">
        <f>C84*Calc_SEC_retirement_rates!$G131</f>
        <v>109.87013752223561</v>
      </c>
      <c r="D152" s="444">
        <f>D84*Calc_SEC_retirement_rates!$G131</f>
        <v>99.056804365775932</v>
      </c>
      <c r="E152" s="444">
        <f>E84*Calc_SEC_retirement_rates!$G131</f>
        <v>91.815305935422089</v>
      </c>
      <c r="F152" s="444">
        <f>F84*Calc_SEC_retirement_rates!$G131</f>
        <v>86.559595078542387</v>
      </c>
      <c r="G152" s="444">
        <f>G84*Calc_SEC_retirement_rates!$G131</f>
        <v>82.905502897056053</v>
      </c>
      <c r="H152" s="444">
        <f>H84*Calc_SEC_retirement_rates!$G131</f>
        <v>80.857191163340744</v>
      </c>
      <c r="I152" s="444">
        <f>I84*Calc_SEC_retirement_rates!$G131</f>
        <v>79.440998359832989</v>
      </c>
      <c r="J152" s="444">
        <f>J84*Calc_SEC_retirement_rates!$G131</f>
        <v>78.205066781284103</v>
      </c>
      <c r="K152" s="444">
        <f>K84*Calc_SEC_retirement_rates!$G131</f>
        <v>77.404166002191445</v>
      </c>
      <c r="L152" s="444">
        <f>L84*Calc_SEC_retirement_rates!$G131</f>
        <v>76.775570080361305</v>
      </c>
      <c r="M152" s="444">
        <f>M84*Calc_SEC_retirement_rates!$G131</f>
        <v>76.253291239106872</v>
      </c>
      <c r="N152" s="444">
        <f>N84*Calc_SEC_retirement_rates!$G131</f>
        <v>75.804921974635363</v>
      </c>
    </row>
    <row r="153" spans="1:14" ht="13.15">
      <c r="B153" s="329" t="str">
        <f t="shared" si="56"/>
        <v>60-64</v>
      </c>
      <c r="C153" s="444">
        <f>C85*Calc_SEC_retirement_rates!$G132</f>
        <v>64.857895076127761</v>
      </c>
      <c r="D153" s="444">
        <f>D85*Calc_SEC_retirement_rates!$G132</f>
        <v>62.767002448655838</v>
      </c>
      <c r="E153" s="444">
        <f>E85*Calc_SEC_retirement_rates!$G132</f>
        <v>59.374474687185803</v>
      </c>
      <c r="F153" s="444">
        <f>F85*Calc_SEC_retirement_rates!$G132</f>
        <v>55.893137450635507</v>
      </c>
      <c r="G153" s="444">
        <f>G85*Calc_SEC_retirement_rates!$G132</f>
        <v>53.044172678062722</v>
      </c>
      <c r="H153" s="444">
        <f>H85*Calc_SEC_retirement_rates!$G132</f>
        <v>51.224582357998926</v>
      </c>
      <c r="I153" s="444">
        <f>I85*Calc_SEC_retirement_rates!$G132</f>
        <v>49.774661448350969</v>
      </c>
      <c r="J153" s="444">
        <f>J85*Calc_SEC_retirement_rates!$G132</f>
        <v>48.415727282491595</v>
      </c>
      <c r="K153" s="444">
        <f>K85*Calc_SEC_retirement_rates!$G132</f>
        <v>47.419619967515636</v>
      </c>
      <c r="L153" s="444">
        <f>L85*Calc_SEC_retirement_rates!$G132</f>
        <v>46.590368132952811</v>
      </c>
      <c r="M153" s="444">
        <f>M85*Calc_SEC_retirement_rates!$G132</f>
        <v>45.891191585486958</v>
      </c>
      <c r="N153" s="444">
        <f>N85*Calc_SEC_retirement_rates!$G132</f>
        <v>45.303459180670679</v>
      </c>
    </row>
    <row r="154" spans="1:14" ht="13.15">
      <c r="B154" s="329" t="str">
        <f t="shared" si="56"/>
        <v>65 plus</v>
      </c>
      <c r="C154" s="444">
        <f>C86*Calc_SEC_retirement_rates!$G133</f>
        <v>23.709763517120773</v>
      </c>
      <c r="D154" s="444">
        <f>D86*Calc_SEC_retirement_rates!$G133</f>
        <v>25.170899255338512</v>
      </c>
      <c r="E154" s="444">
        <f>E86*Calc_SEC_retirement_rates!$G133</f>
        <v>25.761343788388128</v>
      </c>
      <c r="F154" s="444">
        <f>F86*Calc_SEC_retirement_rates!$G133</f>
        <v>25.562677664266694</v>
      </c>
      <c r="G154" s="444">
        <f>G86*Calc_SEC_retirement_rates!$G133</f>
        <v>25.003465433941319</v>
      </c>
      <c r="H154" s="444">
        <f>H86*Calc_SEC_retirement_rates!$G133</f>
        <v>24.49092516455898</v>
      </c>
      <c r="I154" s="444">
        <f>I86*Calc_SEC_retirement_rates!$G133</f>
        <v>23.910423492617074</v>
      </c>
      <c r="J154" s="444">
        <f>J86*Calc_SEC_retirement_rates!$G133</f>
        <v>23.231500881863969</v>
      </c>
      <c r="K154" s="444">
        <f>K86*Calc_SEC_retirement_rates!$G133</f>
        <v>22.637319454796682</v>
      </c>
      <c r="L154" s="444">
        <f>L86*Calc_SEC_retirement_rates!$G133</f>
        <v>22.089121983679764</v>
      </c>
      <c r="M154" s="444">
        <f>M86*Calc_SEC_retirement_rates!$G133</f>
        <v>21.593836092304532</v>
      </c>
      <c r="N154" s="444">
        <f>N86*Calc_SEC_retirement_rates!$G133</f>
        <v>21.157208089566417</v>
      </c>
    </row>
    <row r="155" spans="1:14" ht="13.15">
      <c r="B155" s="329" t="str">
        <f t="shared" si="56"/>
        <v>Total</v>
      </c>
      <c r="C155" s="444">
        <f>SUM(C145:C154)</f>
        <v>225.36768354933656</v>
      </c>
      <c r="D155" s="444">
        <f t="shared" ref="D155:N155" si="58">SUM(D145:D154)</f>
        <v>213.04840407331017</v>
      </c>
      <c r="E155" s="444">
        <f t="shared" si="58"/>
        <v>202.29481854910838</v>
      </c>
      <c r="F155" s="444">
        <f t="shared" si="58"/>
        <v>192.78204471353104</v>
      </c>
      <c r="G155" s="444">
        <f t="shared" si="58"/>
        <v>185.35147419060647</v>
      </c>
      <c r="H155" s="444">
        <f t="shared" si="58"/>
        <v>180.90240804515844</v>
      </c>
      <c r="I155" s="444">
        <f t="shared" si="58"/>
        <v>177.47275127319082</v>
      </c>
      <c r="J155" s="444">
        <f t="shared" si="58"/>
        <v>174.19144574159455</v>
      </c>
      <c r="K155" s="444">
        <f t="shared" si="58"/>
        <v>171.84063058775146</v>
      </c>
      <c r="L155" s="444">
        <f t="shared" si="58"/>
        <v>169.86429669566442</v>
      </c>
      <c r="M155" s="444">
        <f t="shared" si="58"/>
        <v>168.15675313703233</v>
      </c>
      <c r="N155" s="444">
        <f t="shared" si="58"/>
        <v>166.67216382557919</v>
      </c>
    </row>
    <row r="156" spans="1:14">
      <c r="A156" s="300">
        <f>SUM(C156:N156)</f>
        <v>0</v>
      </c>
      <c r="C156" s="300">
        <f>SUM(C145:C154)-C155</f>
        <v>0</v>
      </c>
      <c r="D156" s="300">
        <f t="shared" ref="D156:N156" si="59">SUM(D145:D154)-D155</f>
        <v>0</v>
      </c>
      <c r="E156" s="300">
        <f t="shared" si="59"/>
        <v>0</v>
      </c>
      <c r="F156" s="300">
        <f t="shared" si="59"/>
        <v>0</v>
      </c>
      <c r="G156" s="300">
        <f t="shared" si="59"/>
        <v>0</v>
      </c>
      <c r="H156" s="300">
        <f t="shared" si="59"/>
        <v>0</v>
      </c>
      <c r="I156" s="300">
        <f t="shared" si="59"/>
        <v>0</v>
      </c>
      <c r="J156" s="300">
        <f t="shared" si="59"/>
        <v>0</v>
      </c>
      <c r="K156" s="300">
        <f t="shared" si="59"/>
        <v>0</v>
      </c>
      <c r="L156" s="300">
        <f t="shared" si="59"/>
        <v>0</v>
      </c>
      <c r="M156" s="300">
        <f t="shared" si="59"/>
        <v>0</v>
      </c>
      <c r="N156" s="300">
        <f t="shared" si="59"/>
        <v>0</v>
      </c>
    </row>
    <row r="158" spans="1:14" ht="13.15">
      <c r="B158" s="332" t="s">
        <v>47</v>
      </c>
      <c r="C158" s="320"/>
      <c r="D158" s="320"/>
      <c r="E158" s="320"/>
      <c r="F158" s="320"/>
      <c r="G158" s="320"/>
      <c r="H158" s="330"/>
      <c r="I158" s="320"/>
      <c r="J158" s="320"/>
      <c r="K158" s="320"/>
      <c r="L158" s="320"/>
    </row>
    <row r="159" spans="1:14">
      <c r="C159" s="320"/>
      <c r="D159" s="320"/>
      <c r="E159" s="320"/>
      <c r="F159" s="320"/>
      <c r="G159" s="320"/>
      <c r="H159" s="330"/>
      <c r="I159" s="320"/>
      <c r="J159" s="320"/>
      <c r="K159" s="320"/>
      <c r="L159" s="320"/>
    </row>
    <row r="160" spans="1:14" ht="13.15">
      <c r="B160" s="329" t="str">
        <f t="shared" ref="B160:B171" si="60">B144</f>
        <v>Age group</v>
      </c>
      <c r="C160" s="329" t="str">
        <f t="shared" ref="C160:N160" si="61">C144</f>
        <v>2018/19</v>
      </c>
      <c r="D160" s="329" t="str">
        <f t="shared" si="61"/>
        <v>2019/20</v>
      </c>
      <c r="E160" s="329" t="str">
        <f t="shared" si="61"/>
        <v>2020/21</v>
      </c>
      <c r="F160" s="329" t="str">
        <f t="shared" si="61"/>
        <v>2021/22</v>
      </c>
      <c r="G160" s="329" t="str">
        <f t="shared" si="61"/>
        <v>2022/23</v>
      </c>
      <c r="H160" s="329" t="str">
        <f t="shared" si="61"/>
        <v>2023/24</v>
      </c>
      <c r="I160" s="329" t="str">
        <f t="shared" si="61"/>
        <v>2024/25</v>
      </c>
      <c r="J160" s="329" t="str">
        <f t="shared" si="61"/>
        <v>2025/26</v>
      </c>
      <c r="K160" s="329" t="str">
        <f t="shared" si="61"/>
        <v>2026/27</v>
      </c>
      <c r="L160" s="329" t="str">
        <f t="shared" si="61"/>
        <v>2027/28</v>
      </c>
      <c r="M160" s="329" t="str">
        <f t="shared" si="61"/>
        <v>2028/29</v>
      </c>
      <c r="N160" s="329" t="str">
        <f t="shared" si="61"/>
        <v>2029/30</v>
      </c>
    </row>
    <row r="161" spans="1:14" ht="13.15">
      <c r="B161" s="329" t="str">
        <f t="shared" si="60"/>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row>
    <row r="162" spans="1:14" ht="13.15">
      <c r="B162" s="329" t="str">
        <f t="shared" si="60"/>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row>
    <row r="163" spans="1:14" ht="13.15">
      <c r="B163" s="329" t="str">
        <f t="shared" si="60"/>
        <v>30-34</v>
      </c>
      <c r="C163" s="444">
        <f>C95*Calc_SEC_retirement_rates!$G142</f>
        <v>0.10160299077789267</v>
      </c>
      <c r="D163" s="444">
        <f>D95*Calc_SEC_retirement_rates!$G142</f>
        <v>9.9737332047536126E-2</v>
      </c>
      <c r="E163" s="444">
        <f>E95*Calc_SEC_retirement_rates!$G142</f>
        <v>9.9038385796967193E-2</v>
      </c>
      <c r="F163" s="444">
        <f>F95*Calc_SEC_retirement_rates!$G142</f>
        <v>9.8456021326553608E-2</v>
      </c>
      <c r="G163" s="444">
        <f>G95*Calc_SEC_retirement_rates!$G142</f>
        <v>9.869587459157636E-2</v>
      </c>
      <c r="H163" s="444">
        <f>H95*Calc_SEC_retirement_rates!$G142</f>
        <v>0.10044207016574901</v>
      </c>
      <c r="I163" s="444">
        <f>I95*Calc_SEC_retirement_rates!$G142</f>
        <v>0.10225683107225791</v>
      </c>
      <c r="J163" s="444">
        <f>J95*Calc_SEC_retirement_rates!$G142</f>
        <v>0.10335889825776887</v>
      </c>
      <c r="K163" s="444">
        <f>K95*Calc_SEC_retirement_rates!$G142</f>
        <v>0.10429961978424816</v>
      </c>
      <c r="L163" s="444">
        <f>L95*Calc_SEC_retirement_rates!$G142</f>
        <v>0.10476430549019033</v>
      </c>
      <c r="M163" s="444">
        <f>M95*Calc_SEC_retirement_rates!$G142</f>
        <v>0.10476188812254965</v>
      </c>
      <c r="N163" s="444">
        <f>N95*Calc_SEC_retirement_rates!$G142</f>
        <v>0.10436857144889619</v>
      </c>
    </row>
    <row r="164" spans="1:14" ht="13.15">
      <c r="B164" s="329" t="str">
        <f t="shared" si="60"/>
        <v>35-39</v>
      </c>
      <c r="C164" s="444">
        <f>C96*Calc_SEC_retirement_rates!$G143</f>
        <v>0.29570169662602519</v>
      </c>
      <c r="D164" s="444">
        <f>D96*Calc_SEC_retirement_rates!$G143</f>
        <v>0.29544698330648189</v>
      </c>
      <c r="E164" s="444">
        <f>E96*Calc_SEC_retirement_rates!$G143</f>
        <v>0.29445798115381028</v>
      </c>
      <c r="F164" s="444">
        <f>F96*Calc_SEC_retirement_rates!$G143</f>
        <v>0.29159119036363684</v>
      </c>
      <c r="G164" s="444">
        <f>G96*Calc_SEC_retirement_rates!$G143</f>
        <v>0.28957085366685542</v>
      </c>
      <c r="H164" s="444">
        <f>H96*Calc_SEC_retirement_rates!$G143</f>
        <v>0.29044707504667761</v>
      </c>
      <c r="I164" s="444">
        <f>I96*Calc_SEC_retirement_rates!$G143</f>
        <v>0.29170627948469069</v>
      </c>
      <c r="J164" s="444">
        <f>J96*Calc_SEC_retirement_rates!$G143</f>
        <v>0.29210632485792248</v>
      </c>
      <c r="K164" s="444">
        <f>K96*Calc_SEC_retirement_rates!$G143</f>
        <v>0.29285901609673259</v>
      </c>
      <c r="L164" s="444">
        <f>L96*Calc_SEC_retirement_rates!$G143</f>
        <v>0.2932116807602938</v>
      </c>
      <c r="M164" s="444">
        <f>M96*Calc_SEC_retirement_rates!$G143</f>
        <v>0.29304949805612862</v>
      </c>
      <c r="N164" s="444">
        <f>N96*Calc_SEC_retirement_rates!$G143</f>
        <v>0.29236748672343071</v>
      </c>
    </row>
    <row r="165" spans="1:14" ht="13.15">
      <c r="B165" s="329" t="str">
        <f t="shared" si="60"/>
        <v>40-44</v>
      </c>
      <c r="C165" s="444">
        <f>C97*Calc_SEC_retirement_rates!$G144</f>
        <v>0.42281049290049533</v>
      </c>
      <c r="D165" s="444">
        <f>D97*Calc_SEC_retirement_rates!$G144</f>
        <v>0.43346133275270915</v>
      </c>
      <c r="E165" s="444">
        <f>E97*Calc_SEC_retirement_rates!$G144</f>
        <v>0.44145550697923752</v>
      </c>
      <c r="F165" s="444">
        <f>F97*Calc_SEC_retirement_rates!$G144</f>
        <v>0.44453656424895205</v>
      </c>
      <c r="G165" s="444">
        <f>G97*Calc_SEC_retirement_rates!$G144</f>
        <v>0.4463975291437563</v>
      </c>
      <c r="H165" s="444">
        <f>H97*Calc_SEC_retirement_rates!$G144</f>
        <v>0.45013627761355035</v>
      </c>
      <c r="I165" s="444">
        <f>I97*Calc_SEC_retirement_rates!$G144</f>
        <v>0.45268194548703899</v>
      </c>
      <c r="J165" s="444">
        <f>J97*Calc_SEC_retirement_rates!$G144</f>
        <v>0.45288093820252995</v>
      </c>
      <c r="K165" s="444">
        <f>K97*Calc_SEC_retirement_rates!$G144</f>
        <v>0.45296277648332156</v>
      </c>
      <c r="L165" s="444">
        <f>L97*Calc_SEC_retirement_rates!$G144</f>
        <v>0.45229542442995169</v>
      </c>
      <c r="M165" s="444">
        <f>M97*Calc_SEC_retirement_rates!$G144</f>
        <v>0.45100655282911178</v>
      </c>
      <c r="N165" s="444">
        <f>N97*Calc_SEC_retirement_rates!$G144</f>
        <v>0.4492535614490093</v>
      </c>
    </row>
    <row r="166" spans="1:14" ht="13.15">
      <c r="B166" s="329" t="str">
        <f t="shared" si="60"/>
        <v>45-49</v>
      </c>
      <c r="C166" s="444">
        <f>C98*Calc_SEC_retirement_rates!$G145</f>
        <v>0.96344267643317305</v>
      </c>
      <c r="D166" s="444">
        <f>D98*Calc_SEC_retirement_rates!$G145</f>
        <v>0.96158324388231797</v>
      </c>
      <c r="E166" s="444">
        <f>E98*Calc_SEC_retirement_rates!$G145</f>
        <v>0.96570115668272083</v>
      </c>
      <c r="F166" s="444">
        <f>F98*Calc_SEC_retirement_rates!$G145</f>
        <v>0.96678556253324754</v>
      </c>
      <c r="G166" s="444">
        <f>G98*Calc_SEC_retirement_rates!$G145</f>
        <v>0.9699235926823303</v>
      </c>
      <c r="H166" s="444">
        <f>H98*Calc_SEC_retirement_rates!$G145</f>
        <v>0.97933211540492215</v>
      </c>
      <c r="I166" s="444">
        <f>I98*Calc_SEC_retirement_rates!$G145</f>
        <v>0.98686057133219418</v>
      </c>
      <c r="J166" s="444">
        <f>J98*Calc_SEC_retirement_rates!$G145</f>
        <v>0.98913736724713819</v>
      </c>
      <c r="K166" s="444">
        <f>K98*Calc_SEC_retirement_rates!$G145</f>
        <v>0.99047623852528321</v>
      </c>
      <c r="L166" s="444">
        <f>L98*Calc_SEC_retirement_rates!$G145</f>
        <v>0.98946453641078647</v>
      </c>
      <c r="M166" s="444">
        <f>M98*Calc_SEC_retirement_rates!$G145</f>
        <v>0.98651778338919283</v>
      </c>
      <c r="N166" s="444">
        <f>N98*Calc_SEC_retirement_rates!$G145</f>
        <v>0.98220127743827457</v>
      </c>
    </row>
    <row r="167" spans="1:14" ht="13.15">
      <c r="B167" s="329" t="str">
        <f t="shared" si="60"/>
        <v>50-54</v>
      </c>
      <c r="C167" s="444">
        <f>C99*Calc_SEC_retirement_rates!$G146</f>
        <v>11.165333293362773</v>
      </c>
      <c r="D167" s="444">
        <f>D99*Calc_SEC_retirement_rates!$G146</f>
        <v>11.095700574007916</v>
      </c>
      <c r="E167" s="444">
        <f>E99*Calc_SEC_retirement_rates!$G146</f>
        <v>11.049007809895761</v>
      </c>
      <c r="F167" s="444">
        <f>F99*Calc_SEC_retirement_rates!$G146</f>
        <v>10.961728303957749</v>
      </c>
      <c r="G167" s="444">
        <f>G99*Calc_SEC_retirement_rates!$G146</f>
        <v>10.913491379371894</v>
      </c>
      <c r="H167" s="444">
        <f>H99*Calc_SEC_retirement_rates!$G146</f>
        <v>10.956819698969165</v>
      </c>
      <c r="I167" s="444">
        <f>I99*Calc_SEC_retirement_rates!$G146</f>
        <v>11.001038846341187</v>
      </c>
      <c r="J167" s="444">
        <f>J99*Calc_SEC_retirement_rates!$G146</f>
        <v>11.00440593354293</v>
      </c>
      <c r="K167" s="444">
        <f>K99*Calc_SEC_retirement_rates!$G146</f>
        <v>11.008373954533985</v>
      </c>
      <c r="L167" s="444">
        <f>L99*Calc_SEC_retirement_rates!$G146</f>
        <v>10.9926481059107</v>
      </c>
      <c r="M167" s="444">
        <f>M99*Calc_SEC_retirement_rates!$G146</f>
        <v>10.958203638957356</v>
      </c>
      <c r="N167" s="444">
        <f>N99*Calc_SEC_retirement_rates!$G146</f>
        <v>10.909064142281853</v>
      </c>
    </row>
    <row r="168" spans="1:14" ht="13.15">
      <c r="B168" s="329" t="str">
        <f t="shared" si="60"/>
        <v>55-59</v>
      </c>
      <c r="C168" s="444">
        <f>C100*Calc_SEC_retirement_rates!$G147</f>
        <v>43.724966032462376</v>
      </c>
      <c r="D168" s="444">
        <f>D100*Calc_SEC_retirement_rates!$G147</f>
        <v>43.287049957346952</v>
      </c>
      <c r="E168" s="444">
        <f>E100*Calc_SEC_retirement_rates!$G147</f>
        <v>42.969957798227441</v>
      </c>
      <c r="F168" s="444">
        <f>F100*Calc_SEC_retirement_rates!$G147</f>
        <v>42.47939303376824</v>
      </c>
      <c r="G168" s="444">
        <f>G100*Calc_SEC_retirement_rates!$G147</f>
        <v>42.131667333441641</v>
      </c>
      <c r="H168" s="444">
        <f>H100*Calc_SEC_retirement_rates!$G147</f>
        <v>42.170531803056683</v>
      </c>
      <c r="I168" s="444">
        <f>I100*Calc_SEC_retirement_rates!$G147</f>
        <v>42.201267408876099</v>
      </c>
      <c r="J168" s="444">
        <f>J100*Calc_SEC_retirement_rates!$G147</f>
        <v>42.06601643495928</v>
      </c>
      <c r="K168" s="444">
        <f>K100*Calc_SEC_retirement_rates!$G147</f>
        <v>41.970566654270186</v>
      </c>
      <c r="L168" s="444">
        <f>L100*Calc_SEC_retirement_rates!$G147</f>
        <v>41.821263465888265</v>
      </c>
      <c r="M168" s="444">
        <f>M100*Calc_SEC_retirement_rates!$G147</f>
        <v>41.620595567845889</v>
      </c>
      <c r="N168" s="444">
        <f>N100*Calc_SEC_retirement_rates!$G147</f>
        <v>41.381308120065135</v>
      </c>
    </row>
    <row r="169" spans="1:14" ht="13.15">
      <c r="B169" s="329" t="str">
        <f t="shared" si="60"/>
        <v>60-64</v>
      </c>
      <c r="C169" s="444">
        <f>C101*Calc_SEC_retirement_rates!$G148</f>
        <v>25.370710062445831</v>
      </c>
      <c r="D169" s="444">
        <f>D101*Calc_SEC_retirement_rates!$G148</f>
        <v>27.222118885682203</v>
      </c>
      <c r="E169" s="444">
        <f>E101*Calc_SEC_retirement_rates!$G148</f>
        <v>28.097678518264342</v>
      </c>
      <c r="F169" s="444">
        <f>F101*Calc_SEC_retirement_rates!$G148</f>
        <v>28.304331850556739</v>
      </c>
      <c r="G169" s="444">
        <f>G101*Calc_SEC_retirement_rates!$G148</f>
        <v>28.342160964278662</v>
      </c>
      <c r="H169" s="444">
        <f>H101*Calc_SEC_retirement_rates!$G148</f>
        <v>28.546807165886257</v>
      </c>
      <c r="I169" s="444">
        <f>I101*Calc_SEC_retirement_rates!$G148</f>
        <v>28.622352243682453</v>
      </c>
      <c r="J169" s="444">
        <f>J101*Calc_SEC_retirement_rates!$G148</f>
        <v>28.484715548439478</v>
      </c>
      <c r="K169" s="444">
        <f>K101*Calc_SEC_retirement_rates!$G148</f>
        <v>28.363488498224054</v>
      </c>
      <c r="L169" s="444">
        <f>L101*Calc_SEC_retirement_rates!$G148</f>
        <v>28.190770940386386</v>
      </c>
      <c r="M169" s="444">
        <f>M101*Calc_SEC_retirement_rates!$G148</f>
        <v>27.982100506908608</v>
      </c>
      <c r="N169" s="444">
        <f>N101*Calc_SEC_retirement_rates!$G148</f>
        <v>27.755100827773884</v>
      </c>
    </row>
    <row r="170" spans="1:14" ht="13.15">
      <c r="B170" s="329" t="str">
        <f t="shared" si="60"/>
        <v>65 plus</v>
      </c>
      <c r="C170" s="444">
        <f>C102*Calc_SEC_retirement_rates!$G149</f>
        <v>5.1023722233960971</v>
      </c>
      <c r="D170" s="444">
        <f>D102*Calc_SEC_retirement_rates!$G149</f>
        <v>7.581098173326704</v>
      </c>
      <c r="E170" s="444">
        <f>E102*Calc_SEC_retirement_rates!$G149</f>
        <v>9.3914141666552329</v>
      </c>
      <c r="F170" s="444">
        <f>F102*Calc_SEC_retirement_rates!$G149</f>
        <v>10.574064474052779</v>
      </c>
      <c r="G170" s="444">
        <f>G102*Calc_SEC_retirement_rates!$G149</f>
        <v>11.366287052926062</v>
      </c>
      <c r="H170" s="444">
        <f>H102*Calc_SEC_retirement_rates!$G149</f>
        <v>11.979450978381104</v>
      </c>
      <c r="I170" s="444">
        <f>I102*Calc_SEC_retirement_rates!$G149</f>
        <v>12.3759084119656</v>
      </c>
      <c r="J170" s="444">
        <f>J102*Calc_SEC_retirement_rates!$G149</f>
        <v>12.562373862446321</v>
      </c>
      <c r="K170" s="444">
        <f>K102*Calc_SEC_retirement_rates!$G149</f>
        <v>12.657009276358657</v>
      </c>
      <c r="L170" s="444">
        <f>L102*Calc_SEC_retirement_rates!$G149</f>
        <v>12.667829301286705</v>
      </c>
      <c r="M170" s="444">
        <f>M102*Calc_SEC_retirement_rates!$G149</f>
        <v>12.621046630126052</v>
      </c>
      <c r="N170" s="444">
        <f>N102*Calc_SEC_retirement_rates!$G149</f>
        <v>12.538675779832623</v>
      </c>
    </row>
    <row r="171" spans="1:14" ht="13.15">
      <c r="B171" s="329" t="str">
        <f t="shared" si="60"/>
        <v>Total</v>
      </c>
      <c r="C171" s="444">
        <f>SUM(C161:C170)</f>
        <v>87.146939468404668</v>
      </c>
      <c r="D171" s="444">
        <f t="shared" ref="D171:N171" si="62">SUM(D161:D170)</f>
        <v>90.976196482352819</v>
      </c>
      <c r="E171" s="444">
        <f t="shared" si="62"/>
        <v>93.308711323655515</v>
      </c>
      <c r="F171" s="444">
        <f t="shared" si="62"/>
        <v>94.120887000807897</v>
      </c>
      <c r="G171" s="444">
        <f t="shared" si="62"/>
        <v>94.558194580102764</v>
      </c>
      <c r="H171" s="444">
        <f t="shared" si="62"/>
        <v>95.473967184524113</v>
      </c>
      <c r="I171" s="444">
        <f t="shared" si="62"/>
        <v>96.034072538241517</v>
      </c>
      <c r="J171" s="444">
        <f t="shared" si="62"/>
        <v>95.954995307953368</v>
      </c>
      <c r="K171" s="444">
        <f t="shared" si="62"/>
        <v>95.840036034276466</v>
      </c>
      <c r="L171" s="444">
        <f t="shared" si="62"/>
        <v>95.51224776056327</v>
      </c>
      <c r="M171" s="444">
        <f t="shared" si="62"/>
        <v>95.017282066234884</v>
      </c>
      <c r="N171" s="444">
        <f t="shared" si="62"/>
        <v>94.412339767013094</v>
      </c>
    </row>
    <row r="172" spans="1:14">
      <c r="A172" s="300">
        <f>SUM(C172:N172)</f>
        <v>0</v>
      </c>
      <c r="C172" s="300">
        <f>SUM(C161:C170)-C171</f>
        <v>0</v>
      </c>
      <c r="D172" s="300">
        <f t="shared" ref="D172:N172" si="63">SUM(D161:D170)-D171</f>
        <v>0</v>
      </c>
      <c r="E172" s="300">
        <f t="shared" si="63"/>
        <v>0</v>
      </c>
      <c r="F172" s="300">
        <f t="shared" si="63"/>
        <v>0</v>
      </c>
      <c r="G172" s="300">
        <f t="shared" si="63"/>
        <v>0</v>
      </c>
      <c r="H172" s="300">
        <f t="shared" si="63"/>
        <v>0</v>
      </c>
      <c r="I172" s="300">
        <f t="shared" si="63"/>
        <v>0</v>
      </c>
      <c r="J172" s="300">
        <f t="shared" si="63"/>
        <v>0</v>
      </c>
      <c r="K172" s="300">
        <f t="shared" si="63"/>
        <v>0</v>
      </c>
      <c r="L172" s="300">
        <f t="shared" si="63"/>
        <v>0</v>
      </c>
      <c r="M172" s="300">
        <f t="shared" si="63"/>
        <v>0</v>
      </c>
      <c r="N172" s="300">
        <f t="shared" si="63"/>
        <v>0</v>
      </c>
    </row>
    <row r="174" spans="1:14" ht="15">
      <c r="B174" s="331" t="s">
        <v>516</v>
      </c>
      <c r="H174" s="316"/>
    </row>
    <row r="175" spans="1:14">
      <c r="H175" s="316"/>
    </row>
    <row r="176" spans="1:14" ht="13.15">
      <c r="B176" s="332" t="s">
        <v>46</v>
      </c>
      <c r="H176" s="316"/>
    </row>
    <row r="177" spans="1:16">
      <c r="H177" s="316"/>
    </row>
    <row r="178" spans="1:16" ht="13.15">
      <c r="B178" s="329" t="str">
        <f t="shared" ref="B178:B189" si="64">B144</f>
        <v>Age group</v>
      </c>
      <c r="C178" s="329" t="str">
        <f t="shared" ref="C178:N178" si="65">C144</f>
        <v>2018/19</v>
      </c>
      <c r="D178" s="329" t="str">
        <f t="shared" si="65"/>
        <v>2019/20</v>
      </c>
      <c r="E178" s="329" t="str">
        <f t="shared" si="65"/>
        <v>2020/21</v>
      </c>
      <c r="F178" s="329" t="str">
        <f t="shared" si="65"/>
        <v>2021/22</v>
      </c>
      <c r="G178" s="329" t="str">
        <f t="shared" si="65"/>
        <v>2022/23</v>
      </c>
      <c r="H178" s="329" t="str">
        <f t="shared" si="65"/>
        <v>2023/24</v>
      </c>
      <c r="I178" s="329" t="str">
        <f t="shared" si="65"/>
        <v>2024/25</v>
      </c>
      <c r="J178" s="329" t="str">
        <f t="shared" si="65"/>
        <v>2025/26</v>
      </c>
      <c r="K178" s="329" t="str">
        <f t="shared" si="65"/>
        <v>2026/27</v>
      </c>
      <c r="L178" s="329" t="str">
        <f t="shared" si="65"/>
        <v>2027/28</v>
      </c>
      <c r="M178" s="329" t="str">
        <f t="shared" si="65"/>
        <v>2028/29</v>
      </c>
      <c r="N178" s="329" t="str">
        <f t="shared" si="65"/>
        <v>2029/30</v>
      </c>
    </row>
    <row r="179" spans="1:16" ht="13.15">
      <c r="B179" s="329" t="str">
        <f t="shared" si="64"/>
        <v>20-24</v>
      </c>
      <c r="C179" s="444">
        <f>C77*Calc_SEC_death_rates!$G124</f>
        <v>4.2582978468697463E-2</v>
      </c>
      <c r="D179" s="444">
        <f>D77*Calc_SEC_death_rates!$G124</f>
        <v>6.43289729016331E-2</v>
      </c>
      <c r="E179" s="444">
        <f>E77*Calc_SEC_death_rates!$G124</f>
        <v>7.8708504459783668E-2</v>
      </c>
      <c r="F179" s="444">
        <f>F77*Calc_SEC_death_rates!$G124</f>
        <v>8.7006427352296856E-2</v>
      </c>
      <c r="G179" s="444">
        <f>G77*Calc_SEC_death_rates!$G124</f>
        <v>9.3103875698690164E-2</v>
      </c>
      <c r="H179" s="444">
        <f>H77*Calc_SEC_death_rates!$G124</f>
        <v>0.10018239356311445</v>
      </c>
      <c r="I179" s="444">
        <f>I77*Calc_SEC_death_rates!$G124</f>
        <v>0.10429141639356336</v>
      </c>
      <c r="J179" s="444">
        <f>J77*Calc_SEC_death_rates!$G124</f>
        <v>0.10481018746104355</v>
      </c>
      <c r="K179" s="444">
        <f>K77*Calc_SEC_death_rates!$G124</f>
        <v>0.1049524070999569</v>
      </c>
      <c r="L179" s="444">
        <f>L77*Calc_SEC_death_rates!$G124</f>
        <v>0.10404298357455567</v>
      </c>
      <c r="M179" s="444">
        <f>M77*Calc_SEC_death_rates!$G124</f>
        <v>0.10250095808775396</v>
      </c>
      <c r="N179" s="444">
        <f>N77*Calc_SEC_death_rates!$G124</f>
        <v>0.10070086494044614</v>
      </c>
      <c r="O179" s="318"/>
      <c r="P179" s="318"/>
    </row>
    <row r="180" spans="1:16" ht="13.15">
      <c r="B180" s="329" t="str">
        <f t="shared" si="64"/>
        <v>25-29</v>
      </c>
      <c r="C180" s="444">
        <f>C78*Calc_SEC_death_rates!$G125</f>
        <v>0.16633690777062546</v>
      </c>
      <c r="D180" s="444">
        <f>D78*Calc_SEC_death_rates!$G125</f>
        <v>0.17460616284315789</v>
      </c>
      <c r="E180" s="444">
        <f>E78*Calc_SEC_death_rates!$G125</f>
        <v>0.18470019872659157</v>
      </c>
      <c r="F180" s="444">
        <f>F78*Calc_SEC_death_rates!$G125</f>
        <v>0.19284097979216738</v>
      </c>
      <c r="G180" s="444">
        <f>G78*Calc_SEC_death_rates!$G125</f>
        <v>0.20097227276349444</v>
      </c>
      <c r="H180" s="444">
        <f>H78*Calc_SEC_death_rates!$G125</f>
        <v>0.21210369314209343</v>
      </c>
      <c r="I180" s="444">
        <f>I78*Calc_SEC_death_rates!$G125</f>
        <v>0.22041747527548566</v>
      </c>
      <c r="J180" s="444">
        <f>J78*Calc_SEC_death_rates!$G125</f>
        <v>0.22390098177203041</v>
      </c>
      <c r="K180" s="444">
        <f>K78*Calc_SEC_death_rates!$G125</f>
        <v>0.22613615297067494</v>
      </c>
      <c r="L180" s="444">
        <f>L78*Calc_SEC_death_rates!$G125</f>
        <v>0.22630180329987429</v>
      </c>
      <c r="M180" s="444">
        <f>M78*Calc_SEC_death_rates!$G125</f>
        <v>0.22491290946049489</v>
      </c>
      <c r="N180" s="444">
        <f>N78*Calc_SEC_death_rates!$G125</f>
        <v>0.22254656015481217</v>
      </c>
      <c r="O180" s="318"/>
      <c r="P180" s="318"/>
    </row>
    <row r="181" spans="1:16" ht="13.15">
      <c r="B181" s="329" t="str">
        <f t="shared" si="64"/>
        <v>30-34</v>
      </c>
      <c r="C181" s="444">
        <f>C79*Calc_SEC_death_rates!$G126</f>
        <v>0.46166391928327866</v>
      </c>
      <c r="D181" s="444">
        <f>D79*Calc_SEC_death_rates!$G126</f>
        <v>0.45535608327603366</v>
      </c>
      <c r="E181" s="444">
        <f>E79*Calc_SEC_death_rates!$G126</f>
        <v>0.45443747740252433</v>
      </c>
      <c r="F181" s="444">
        <f>F79*Calc_SEC_death_rates!$G126</f>
        <v>0.45564098265023989</v>
      </c>
      <c r="G181" s="444">
        <f>G79*Calc_SEC_death_rates!$G126</f>
        <v>0.4605612520709218</v>
      </c>
      <c r="H181" s="444">
        <f>H79*Calc_SEC_death_rates!$G126</f>
        <v>0.47229464287914674</v>
      </c>
      <c r="I181" s="444">
        <f>I79*Calc_SEC_death_rates!$G126</f>
        <v>0.48392066117467986</v>
      </c>
      <c r="J181" s="444">
        <f>J79*Calc_SEC_death_rates!$G126</f>
        <v>0.49165038331541844</v>
      </c>
      <c r="K181" s="444">
        <f>K79*Calc_SEC_death_rates!$G126</f>
        <v>0.49815036761537784</v>
      </c>
      <c r="L181" s="444">
        <f>L79*Calc_SEC_death_rates!$G126</f>
        <v>0.50195278708626401</v>
      </c>
      <c r="M181" s="444">
        <f>M79*Calc_SEC_death_rates!$G126</f>
        <v>0.50315271134562245</v>
      </c>
      <c r="N181" s="444">
        <f>N79*Calc_SEC_death_rates!$G126</f>
        <v>0.50217531485511735</v>
      </c>
      <c r="O181" s="318"/>
      <c r="P181" s="318"/>
    </row>
    <row r="182" spans="1:16" ht="13.15">
      <c r="B182" s="329" t="str">
        <f t="shared" si="64"/>
        <v>35-39</v>
      </c>
      <c r="C182" s="444">
        <f>C80*Calc_SEC_death_rates!$G127</f>
        <v>0.53454128081155383</v>
      </c>
      <c r="D182" s="444">
        <f>D80*Calc_SEC_death_rates!$G127</f>
        <v>0.53717422037100326</v>
      </c>
      <c r="E182" s="444">
        <f>E80*Calc_SEC_death_rates!$G127</f>
        <v>0.5384263544390252</v>
      </c>
      <c r="F182" s="444">
        <f>F80*Calc_SEC_death_rates!$G127</f>
        <v>0.53785407274188746</v>
      </c>
      <c r="G182" s="444">
        <f>G80*Calc_SEC_death_rates!$G127</f>
        <v>0.5386008892496319</v>
      </c>
      <c r="H182" s="444">
        <f>H80*Calc_SEC_death_rates!$G127</f>
        <v>0.54435660835827904</v>
      </c>
      <c r="I182" s="444">
        <f>I80*Calc_SEC_death_rates!$G127</f>
        <v>0.55046176058606844</v>
      </c>
      <c r="J182" s="444">
        <f>J80*Calc_SEC_death_rates!$G127</f>
        <v>0.55458572471990097</v>
      </c>
      <c r="K182" s="444">
        <f>K80*Calc_SEC_death_rates!$G127</f>
        <v>0.55899531889006515</v>
      </c>
      <c r="L182" s="444">
        <f>L80*Calc_SEC_death_rates!$G127</f>
        <v>0.56228011631073938</v>
      </c>
      <c r="M182" s="444">
        <f>M80*Calc_SEC_death_rates!$G127</f>
        <v>0.56422728202026451</v>
      </c>
      <c r="N182" s="444">
        <f>N80*Calc_SEC_death_rates!$G127</f>
        <v>0.56483971953864809</v>
      </c>
      <c r="O182" s="318"/>
      <c r="P182" s="318"/>
    </row>
    <row r="183" spans="1:16" ht="13.15">
      <c r="B183" s="329" t="str">
        <f t="shared" si="64"/>
        <v>40-44</v>
      </c>
      <c r="C183" s="444">
        <f>C81*Calc_SEC_death_rates!$G128</f>
        <v>0.50053772765084459</v>
      </c>
      <c r="D183" s="444">
        <f>D81*Calc_SEC_death_rates!$G128</f>
        <v>0.52991250466860051</v>
      </c>
      <c r="E183" s="444">
        <f>E81*Calc_SEC_death_rates!$G128</f>
        <v>0.55273678757568523</v>
      </c>
      <c r="F183" s="444">
        <f>F81*Calc_SEC_death_rates!$G128</f>
        <v>0.56856649678471849</v>
      </c>
      <c r="G183" s="444">
        <f>G81*Calc_SEC_death_rates!$G128</f>
        <v>0.58095947882908261</v>
      </c>
      <c r="H183" s="444">
        <f>H81*Calc_SEC_death_rates!$G128</f>
        <v>0.59422807474828887</v>
      </c>
      <c r="I183" s="444">
        <f>I81*Calc_SEC_death_rates!$G128</f>
        <v>0.60464612507594784</v>
      </c>
      <c r="J183" s="444">
        <f>J81*Calc_SEC_death_rates!$G128</f>
        <v>0.61091767470647707</v>
      </c>
      <c r="K183" s="444">
        <f>K81*Calc_SEC_death_rates!$G128</f>
        <v>0.6161750245548091</v>
      </c>
      <c r="L183" s="444">
        <f>L81*Calc_SEC_death_rates!$G128</f>
        <v>0.61972130665973757</v>
      </c>
      <c r="M183" s="444">
        <f>M81*Calc_SEC_death_rates!$G128</f>
        <v>0.62182515504845504</v>
      </c>
      <c r="N183" s="444">
        <f>N81*Calc_SEC_death_rates!$G128</f>
        <v>0.62277053837248397</v>
      </c>
      <c r="O183" s="318"/>
      <c r="P183" s="318"/>
    </row>
    <row r="184" spans="1:16" ht="13.15">
      <c r="B184" s="329" t="str">
        <f t="shared" si="64"/>
        <v>45-49</v>
      </c>
      <c r="C184" s="444">
        <f>C82*Calc_SEC_death_rates!$G129</f>
        <v>0.68568854373525256</v>
      </c>
      <c r="D184" s="444">
        <f>D82*Calc_SEC_death_rates!$G129</f>
        <v>0.66600264903236406</v>
      </c>
      <c r="E184" s="444">
        <f>E82*Calc_SEC_death_rates!$G129</f>
        <v>0.65948460301014933</v>
      </c>
      <c r="F184" s="444">
        <f>F82*Calc_SEC_death_rates!$G129</f>
        <v>0.65882645332214407</v>
      </c>
      <c r="G184" s="444">
        <f>G82*Calc_SEC_death_rates!$G129</f>
        <v>0.66302351487323807</v>
      </c>
      <c r="H184" s="444">
        <f>H82*Calc_SEC_death_rates!$G129</f>
        <v>0.67334859826130689</v>
      </c>
      <c r="I184" s="444">
        <f>I82*Calc_SEC_death_rates!$G129</f>
        <v>0.68333455425591449</v>
      </c>
      <c r="J184" s="444">
        <f>J82*Calc_SEC_death_rates!$G129</f>
        <v>0.69008357687352806</v>
      </c>
      <c r="K184" s="444">
        <f>K82*Calc_SEC_death_rates!$G129</f>
        <v>0.69619119878737901</v>
      </c>
      <c r="L184" s="444">
        <f>L82*Calc_SEC_death_rates!$G129</f>
        <v>0.70047503542554601</v>
      </c>
      <c r="M184" s="444">
        <f>M82*Calc_SEC_death_rates!$G129</f>
        <v>0.70309636236239414</v>
      </c>
      <c r="N184" s="444">
        <f>N82*Calc_SEC_death_rates!$G129</f>
        <v>0.70437966053335643</v>
      </c>
      <c r="O184" s="318"/>
      <c r="P184" s="318"/>
    </row>
    <row r="185" spans="1:16" ht="13.15">
      <c r="B185" s="329" t="str">
        <f t="shared" si="64"/>
        <v>50-54</v>
      </c>
      <c r="C185" s="444">
        <f>C83*Calc_SEC_death_rates!$G130</f>
        <v>0.74609663131635873</v>
      </c>
      <c r="D185" s="444">
        <f>D83*Calc_SEC_death_rates!$G130</f>
        <v>0.71957464248674152</v>
      </c>
      <c r="E185" s="444">
        <f>E83*Calc_SEC_death_rates!$G130</f>
        <v>0.69748951207485099</v>
      </c>
      <c r="F185" s="444">
        <f>F83*Calc_SEC_death_rates!$G130</f>
        <v>0.67934795486664357</v>
      </c>
      <c r="G185" s="444">
        <f>G83*Calc_SEC_death_rates!$G130</f>
        <v>0.66730812417897811</v>
      </c>
      <c r="H185" s="444">
        <f>H83*Calc_SEC_death_rates!$G130</f>
        <v>0.66378735789040899</v>
      </c>
      <c r="I185" s="444">
        <f>I83*Calc_SEC_death_rates!$G130</f>
        <v>0.66298939018504222</v>
      </c>
      <c r="J185" s="444">
        <f>J83*Calc_SEC_death_rates!$G130</f>
        <v>0.66189441693306827</v>
      </c>
      <c r="K185" s="444">
        <f>K83*Calc_SEC_death_rates!$G130</f>
        <v>0.66235586838863292</v>
      </c>
      <c r="L185" s="444">
        <f>L83*Calc_SEC_death_rates!$G130</f>
        <v>0.66273845718316371</v>
      </c>
      <c r="M185" s="444">
        <f>M83*Calc_SEC_death_rates!$G130</f>
        <v>0.66272606156787617</v>
      </c>
      <c r="N185" s="444">
        <f>N83*Calc_SEC_death_rates!$G130</f>
        <v>0.66226485437377525</v>
      </c>
      <c r="O185" s="318"/>
      <c r="P185" s="318"/>
    </row>
    <row r="186" spans="1:16" ht="13.15">
      <c r="B186" s="329" t="str">
        <f t="shared" si="64"/>
        <v>55-59</v>
      </c>
      <c r="C186" s="444">
        <f>C84*Calc_SEC_death_rates!$G131</f>
        <v>0.61550275763418483</v>
      </c>
      <c r="D186" s="444">
        <f>D84*Calc_SEC_death_rates!$G131</f>
        <v>0.55492545676686666</v>
      </c>
      <c r="E186" s="444">
        <f>E84*Calc_SEC_death_rates!$G131</f>
        <v>0.51435790716873886</v>
      </c>
      <c r="F186" s="444">
        <f>F84*Calc_SEC_death_rates!$G131</f>
        <v>0.48491492476523818</v>
      </c>
      <c r="G186" s="444">
        <f>G84*Calc_SEC_death_rates!$G131</f>
        <v>0.46444435955911767</v>
      </c>
      <c r="H186" s="444">
        <f>H84*Calc_SEC_death_rates!$G131</f>
        <v>0.45296952618739206</v>
      </c>
      <c r="I186" s="444">
        <f>I84*Calc_SEC_death_rates!$G131</f>
        <v>0.44503588201839023</v>
      </c>
      <c r="J186" s="444">
        <f>J84*Calc_SEC_death_rates!$G131</f>
        <v>0.43811207804399321</v>
      </c>
      <c r="K186" s="444">
        <f>K84*Calc_SEC_death_rates!$G131</f>
        <v>0.4336253571820744</v>
      </c>
      <c r="L186" s="444">
        <f>L84*Calc_SEC_death_rates!$G131</f>
        <v>0.43010390420086053</v>
      </c>
      <c r="M186" s="444">
        <f>M84*Calc_SEC_death_rates!$G131</f>
        <v>0.42717804942088422</v>
      </c>
      <c r="N186" s="444">
        <f>N84*Calc_SEC_death_rates!$G131</f>
        <v>0.42466624298335454</v>
      </c>
      <c r="O186" s="318"/>
      <c r="P186" s="318"/>
    </row>
    <row r="187" spans="1:16" ht="13.15">
      <c r="B187" s="329" t="str">
        <f t="shared" si="64"/>
        <v>60-64</v>
      </c>
      <c r="C187" s="444">
        <f>C85*Calc_SEC_death_rates!$G132</f>
        <v>4.7982261540250509E-2</v>
      </c>
      <c r="D187" s="444">
        <f>D85*Calc_SEC_death_rates!$G132</f>
        <v>4.6435406577008481E-2</v>
      </c>
      <c r="E187" s="444">
        <f>E85*Calc_SEC_death_rates!$G132</f>
        <v>4.3925594099401097E-2</v>
      </c>
      <c r="F187" s="444">
        <f>F85*Calc_SEC_death_rates!$G132</f>
        <v>4.1350079837060315E-2</v>
      </c>
      <c r="G187" s="444">
        <f>G85*Calc_SEC_death_rates!$G132</f>
        <v>3.9242398533556787E-2</v>
      </c>
      <c r="H187" s="444">
        <f>H85*Calc_SEC_death_rates!$G132</f>
        <v>3.789625465190706E-2</v>
      </c>
      <c r="I187" s="444">
        <f>I85*Calc_SEC_death_rates!$G132</f>
        <v>3.6823594427307621E-2</v>
      </c>
      <c r="J187" s="444">
        <f>J85*Calc_SEC_death_rates!$G132</f>
        <v>3.5818246743949844E-2</v>
      </c>
      <c r="K187" s="444">
        <f>K85*Calc_SEC_death_rates!$G132</f>
        <v>3.508132055087447E-2</v>
      </c>
      <c r="L187" s="444">
        <f>L85*Calc_SEC_death_rates!$G132</f>
        <v>3.4467835047497848E-2</v>
      </c>
      <c r="M187" s="444">
        <f>M85*Calc_SEC_death_rates!$G132</f>
        <v>3.3950580025207372E-2</v>
      </c>
      <c r="N187" s="444">
        <f>N85*Calc_SEC_death_rates!$G132</f>
        <v>3.3515772051089895E-2</v>
      </c>
      <c r="O187" s="318"/>
      <c r="P187" s="318"/>
    </row>
    <row r="188" spans="1:16" ht="13.15">
      <c r="B188" s="329" t="str">
        <f t="shared" si="64"/>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c r="O188" s="318"/>
      <c r="P188" s="318"/>
    </row>
    <row r="189" spans="1:16" ht="13.15">
      <c r="B189" s="329" t="str">
        <f t="shared" si="64"/>
        <v>Total</v>
      </c>
      <c r="C189" s="444">
        <f>SUM(C179:C188)</f>
        <v>3.8009330082110471</v>
      </c>
      <c r="D189" s="444">
        <f t="shared" ref="D189:N189" si="66">SUM(D179:D188)</f>
        <v>3.748316098923409</v>
      </c>
      <c r="E189" s="444">
        <f t="shared" si="66"/>
        <v>3.7242669389567502</v>
      </c>
      <c r="F189" s="444">
        <f t="shared" si="66"/>
        <v>3.7063483721123962</v>
      </c>
      <c r="G189" s="444">
        <f t="shared" si="66"/>
        <v>3.7082161657567112</v>
      </c>
      <c r="H189" s="444">
        <f t="shared" si="66"/>
        <v>3.7511671496819372</v>
      </c>
      <c r="I189" s="444">
        <f t="shared" si="66"/>
        <v>3.7919208593923992</v>
      </c>
      <c r="J189" s="444">
        <f t="shared" si="66"/>
        <v>3.8117732705694101</v>
      </c>
      <c r="K189" s="444">
        <f t="shared" si="66"/>
        <v>3.8316630160398448</v>
      </c>
      <c r="L189" s="444">
        <f t="shared" si="66"/>
        <v>3.8420842287882389</v>
      </c>
      <c r="M189" s="444">
        <f t="shared" si="66"/>
        <v>3.843570069338953</v>
      </c>
      <c r="N189" s="444">
        <f t="shared" si="66"/>
        <v>3.8378595278030834</v>
      </c>
      <c r="O189" s="318"/>
      <c r="P189" s="318"/>
    </row>
    <row r="190" spans="1:16">
      <c r="A190" s="300">
        <f>SUM(C190:N190)</f>
        <v>0</v>
      </c>
      <c r="C190" s="300">
        <f>SUM(C179:C188)-C189</f>
        <v>0</v>
      </c>
      <c r="D190" s="300">
        <f t="shared" ref="D190:N190" si="67">SUM(D179:D188)-D189</f>
        <v>0</v>
      </c>
      <c r="E190" s="300">
        <f t="shared" si="67"/>
        <v>0</v>
      </c>
      <c r="F190" s="300">
        <f t="shared" si="67"/>
        <v>0</v>
      </c>
      <c r="G190" s="300">
        <f t="shared" si="67"/>
        <v>0</v>
      </c>
      <c r="H190" s="300">
        <f t="shared" si="67"/>
        <v>0</v>
      </c>
      <c r="I190" s="300">
        <f t="shared" si="67"/>
        <v>0</v>
      </c>
      <c r="J190" s="300">
        <f t="shared" si="67"/>
        <v>0</v>
      </c>
      <c r="K190" s="300">
        <f t="shared" si="67"/>
        <v>0</v>
      </c>
      <c r="L190" s="300">
        <f t="shared" si="67"/>
        <v>0</v>
      </c>
      <c r="M190" s="300">
        <f t="shared" si="67"/>
        <v>0</v>
      </c>
      <c r="N190" s="300">
        <f t="shared" si="67"/>
        <v>0</v>
      </c>
    </row>
    <row r="192" spans="1:16" ht="13.15">
      <c r="B192" s="332" t="s">
        <v>47</v>
      </c>
      <c r="C192" s="320"/>
      <c r="D192" s="320"/>
      <c r="E192" s="320"/>
      <c r="F192" s="320"/>
      <c r="G192" s="320"/>
      <c r="H192" s="330"/>
      <c r="I192" s="320"/>
      <c r="J192" s="320"/>
      <c r="K192" s="320"/>
      <c r="L192" s="320"/>
    </row>
    <row r="193" spans="1:15">
      <c r="C193" s="320"/>
      <c r="D193" s="320"/>
      <c r="E193" s="320"/>
      <c r="F193" s="320"/>
      <c r="G193" s="320"/>
      <c r="H193" s="330"/>
      <c r="I193" s="320"/>
      <c r="J193" s="320"/>
      <c r="K193" s="320"/>
      <c r="L193" s="320"/>
    </row>
    <row r="194" spans="1:15" ht="13.15">
      <c r="B194" s="329" t="str">
        <f t="shared" ref="B194:B205" si="68">B178</f>
        <v>Age group</v>
      </c>
      <c r="C194" s="329" t="str">
        <f t="shared" ref="C194:N194" si="69">C178</f>
        <v>2018/19</v>
      </c>
      <c r="D194" s="329" t="str">
        <f t="shared" si="69"/>
        <v>2019/20</v>
      </c>
      <c r="E194" s="329" t="str">
        <f t="shared" si="69"/>
        <v>2020/21</v>
      </c>
      <c r="F194" s="329" t="str">
        <f t="shared" si="69"/>
        <v>2021/22</v>
      </c>
      <c r="G194" s="329" t="str">
        <f t="shared" si="69"/>
        <v>2022/23</v>
      </c>
      <c r="H194" s="329" t="str">
        <f t="shared" si="69"/>
        <v>2023/24</v>
      </c>
      <c r="I194" s="329" t="str">
        <f t="shared" si="69"/>
        <v>2024/25</v>
      </c>
      <c r="J194" s="329" t="str">
        <f t="shared" si="69"/>
        <v>2025/26</v>
      </c>
      <c r="K194" s="329" t="str">
        <f t="shared" si="69"/>
        <v>2026/27</v>
      </c>
      <c r="L194" s="329" t="str">
        <f t="shared" si="69"/>
        <v>2027/28</v>
      </c>
      <c r="M194" s="329" t="str">
        <f t="shared" si="69"/>
        <v>2028/29</v>
      </c>
      <c r="N194" s="329" t="str">
        <f t="shared" si="69"/>
        <v>2029/30</v>
      </c>
    </row>
    <row r="195" spans="1:15" ht="13.15">
      <c r="B195" s="329" t="str">
        <f t="shared" si="68"/>
        <v>20-24</v>
      </c>
      <c r="C195" s="444">
        <f>C93*Calc_SEC_death_rates!$G140</f>
        <v>8.0399721881985756E-2</v>
      </c>
      <c r="D195" s="444">
        <f>D93*Calc_SEC_death_rates!$G140</f>
        <v>0.10397677678085084</v>
      </c>
      <c r="E195" s="444">
        <f>E93*Calc_SEC_death_rates!$G140</f>
        <v>0.12038938483825476</v>
      </c>
      <c r="F195" s="444">
        <f>F93*Calc_SEC_death_rates!$G140</f>
        <v>0.12965138700346029</v>
      </c>
      <c r="G195" s="444">
        <f>G93*Calc_SEC_death_rates!$G140</f>
        <v>0.13683208440563921</v>
      </c>
      <c r="H195" s="444">
        <f>H93*Calc_SEC_death_rates!$G140</f>
        <v>0.14587919273180416</v>
      </c>
      <c r="I195" s="444">
        <f>I93*Calc_SEC_death_rates!$G140</f>
        <v>0.15135932742125502</v>
      </c>
      <c r="J195" s="444">
        <f>J93*Calc_SEC_death_rates!$G140</f>
        <v>0.15219489499160416</v>
      </c>
      <c r="K195" s="444">
        <f>K93*Calc_SEC_death_rates!$G140</f>
        <v>0.15249994069046735</v>
      </c>
      <c r="L195" s="444">
        <f>L93*Calc_SEC_death_rates!$G140</f>
        <v>0.15136471007227181</v>
      </c>
      <c r="M195" s="444">
        <f>M93*Calc_SEC_death_rates!$G140</f>
        <v>0.14932087937162095</v>
      </c>
      <c r="N195" s="444">
        <f>N93*Calc_SEC_death_rates!$G140</f>
        <v>0.14686604366242195</v>
      </c>
      <c r="O195" s="318"/>
    </row>
    <row r="196" spans="1:15" ht="13.15">
      <c r="B196" s="329" t="str">
        <f t="shared" si="68"/>
        <v>25-29</v>
      </c>
      <c r="C196" s="444">
        <f>C94*Calc_SEC_death_rates!$G141</f>
        <v>5.9697820506872917E-2</v>
      </c>
      <c r="D196" s="444">
        <f>D94*Calc_SEC_death_rates!$G141</f>
        <v>6.2064477443279517E-2</v>
      </c>
      <c r="E196" s="444">
        <f>E94*Calc_SEC_death_rates!$G141</f>
        <v>6.4903426122125518E-2</v>
      </c>
      <c r="F196" s="444">
        <f>F94*Calc_SEC_death_rates!$G141</f>
        <v>6.6892194438230412E-2</v>
      </c>
      <c r="G196" s="444">
        <f>G94*Calc_SEC_death_rates!$G141</f>
        <v>6.8986293136641619E-2</v>
      </c>
      <c r="H196" s="444">
        <f>H94*Calc_SEC_death_rates!$G141</f>
        <v>7.2179452166262592E-2</v>
      </c>
      <c r="I196" s="444">
        <f>I94*Calc_SEC_death_rates!$G141</f>
        <v>7.459470518842308E-2</v>
      </c>
      <c r="J196" s="444">
        <f>J94*Calc_SEC_death_rates!$G141</f>
        <v>7.5555895016757607E-2</v>
      </c>
      <c r="K196" s="444">
        <f>K94*Calc_SEC_death_rates!$G141</f>
        <v>7.6175556308780562E-2</v>
      </c>
      <c r="L196" s="444">
        <f>L94*Calc_SEC_death_rates!$G141</f>
        <v>7.6168989014836291E-2</v>
      </c>
      <c r="M196" s="444">
        <f>M94*Calc_SEC_death_rates!$G141</f>
        <v>7.568356812679157E-2</v>
      </c>
      <c r="N196" s="444">
        <f>N94*Calc_SEC_death_rates!$G141</f>
        <v>7.4892316407235884E-2</v>
      </c>
      <c r="O196" s="318"/>
    </row>
    <row r="197" spans="1:15" ht="13.15">
      <c r="B197" s="329" t="str">
        <f t="shared" si="68"/>
        <v>30-34</v>
      </c>
      <c r="C197" s="444">
        <f>C95*Calc_SEC_death_rates!$G142</f>
        <v>0.10190377406039501</v>
      </c>
      <c r="D197" s="444">
        <f>D95*Calc_SEC_death_rates!$G142</f>
        <v>0.10003259227453933</v>
      </c>
      <c r="E197" s="444">
        <f>E95*Calc_SEC_death_rates!$G142</f>
        <v>9.9331576878702824E-2</v>
      </c>
      <c r="F197" s="444">
        <f>F95*Calc_SEC_death_rates!$G142</f>
        <v>9.8747488389186219E-2</v>
      </c>
      <c r="G197" s="444">
        <f>G95*Calc_SEC_death_rates!$G142</f>
        <v>9.8988051710594327E-2</v>
      </c>
      <c r="H197" s="444">
        <f>H95*Calc_SEC_death_rates!$G142</f>
        <v>0.10073941668413869</v>
      </c>
      <c r="I197" s="444">
        <f>I95*Calc_SEC_death_rates!$G142</f>
        <v>0.10255954996933682</v>
      </c>
      <c r="J197" s="444">
        <f>J95*Calc_SEC_death_rates!$G142</f>
        <v>0.10366487969055718</v>
      </c>
      <c r="K197" s="444">
        <f>K95*Calc_SEC_death_rates!$G142</f>
        <v>0.1046083861085686</v>
      </c>
      <c r="L197" s="444">
        <f>L95*Calc_SEC_death_rates!$G142</f>
        <v>0.10507444745996072</v>
      </c>
      <c r="M197" s="444">
        <f>M95*Calc_SEC_death_rates!$G142</f>
        <v>0.10507202293599749</v>
      </c>
      <c r="N197" s="444">
        <f>N95*Calc_SEC_death_rates!$G142</f>
        <v>0.10467754189622391</v>
      </c>
      <c r="O197" s="318"/>
    </row>
    <row r="198" spans="1:15" ht="13.15">
      <c r="B198" s="329" t="str">
        <f t="shared" si="68"/>
        <v>35-39</v>
      </c>
      <c r="C198" s="444">
        <f>C96*Calc_SEC_death_rates!$G143</f>
        <v>0.22379402928826053</v>
      </c>
      <c r="D198" s="444">
        <f>D96*Calc_SEC_death_rates!$G143</f>
        <v>0.22360125623100591</v>
      </c>
      <c r="E198" s="444">
        <f>E96*Calc_SEC_death_rates!$G143</f>
        <v>0.22285275603893204</v>
      </c>
      <c r="F198" s="444">
        <f>F96*Calc_SEC_death_rates!$G143</f>
        <v>0.22068310104750066</v>
      </c>
      <c r="G198" s="444">
        <f>G96*Calc_SEC_death_rates!$G143</f>
        <v>0.21915406250950584</v>
      </c>
      <c r="H198" s="444">
        <f>H96*Calc_SEC_death_rates!$G143</f>
        <v>0.21981720754849735</v>
      </c>
      <c r="I198" s="444">
        <f>I96*Calc_SEC_death_rates!$G143</f>
        <v>0.22077020321303359</v>
      </c>
      <c r="J198" s="444">
        <f>J96*Calc_SEC_death_rates!$G143</f>
        <v>0.22107296700165971</v>
      </c>
      <c r="K198" s="444">
        <f>K96*Calc_SEC_death_rates!$G143</f>
        <v>0.22164262151181396</v>
      </c>
      <c r="L198" s="444">
        <f>L96*Calc_SEC_death_rates!$G143</f>
        <v>0.22190952646009965</v>
      </c>
      <c r="M198" s="444">
        <f>M96*Calc_SEC_death_rates!$G143</f>
        <v>0.22178678275838901</v>
      </c>
      <c r="N198" s="444">
        <f>N96*Calc_SEC_death_rates!$G143</f>
        <v>0.22127062047083287</v>
      </c>
      <c r="O198" s="318"/>
    </row>
    <row r="199" spans="1:15" ht="13.15">
      <c r="B199" s="329" t="str">
        <f t="shared" si="68"/>
        <v>40-44</v>
      </c>
      <c r="C199" s="444">
        <f>C97*Calc_SEC_death_rates!$G144</f>
        <v>0.21781927368588527</v>
      </c>
      <c r="D199" s="444">
        <f>D97*Calc_SEC_death_rates!$G144</f>
        <v>0.2233062666524952</v>
      </c>
      <c r="E199" s="444">
        <f>E97*Calc_SEC_death_rates!$G144</f>
        <v>0.22742462523862098</v>
      </c>
      <c r="F199" s="444">
        <f>F97*Calc_SEC_death_rates!$G144</f>
        <v>0.22901189345438822</v>
      </c>
      <c r="G199" s="444">
        <f>G97*Calc_SEC_death_rates!$G144</f>
        <v>0.22997060670428998</v>
      </c>
      <c r="H199" s="444">
        <f>H97*Calc_SEC_death_rates!$G144</f>
        <v>0.23189669768324875</v>
      </c>
      <c r="I199" s="444">
        <f>I97*Calc_SEC_death_rates!$G144</f>
        <v>0.23320814935381853</v>
      </c>
      <c r="J199" s="444">
        <f>J97*Calc_SEC_death_rates!$G144</f>
        <v>0.23331066442732029</v>
      </c>
      <c r="K199" s="444">
        <f>K97*Calc_SEC_death_rates!$G144</f>
        <v>0.23335282505289856</v>
      </c>
      <c r="L199" s="444">
        <f>L97*Calc_SEC_death_rates!$G144</f>
        <v>0.23300902530809889</v>
      </c>
      <c r="M199" s="444">
        <f>M97*Calc_SEC_death_rates!$G144</f>
        <v>0.23234503734970313</v>
      </c>
      <c r="N199" s="444">
        <f>N97*Calc_SEC_death_rates!$G144</f>
        <v>0.23144194881334221</v>
      </c>
      <c r="O199" s="318"/>
    </row>
    <row r="200" spans="1:15" ht="13.15">
      <c r="B200" s="329" t="str">
        <f t="shared" si="68"/>
        <v>45-49</v>
      </c>
      <c r="C200" s="444">
        <f>C98*Calc_SEC_death_rates!$G145</f>
        <v>0.42615337681260862</v>
      </c>
      <c r="D200" s="444">
        <f>D98*Calc_SEC_death_rates!$G145</f>
        <v>0.42533090602126294</v>
      </c>
      <c r="E200" s="444">
        <f>E98*Calc_SEC_death_rates!$G145</f>
        <v>0.42715235579532562</v>
      </c>
      <c r="F200" s="444">
        <f>F98*Calc_SEC_death_rates!$G145</f>
        <v>0.42763201403171203</v>
      </c>
      <c r="G200" s="444">
        <f>G98*Calc_SEC_death_rates!$G145</f>
        <v>0.42902003864104554</v>
      </c>
      <c r="H200" s="444">
        <f>H98*Calc_SEC_death_rates!$G145</f>
        <v>0.4331816497333571</v>
      </c>
      <c r="I200" s="444">
        <f>I98*Calc_SEC_death_rates!$G145</f>
        <v>0.43651166302223227</v>
      </c>
      <c r="J200" s="444">
        <f>J98*Calc_SEC_death_rates!$G145</f>
        <v>0.43751874345493491</v>
      </c>
      <c r="K200" s="444">
        <f>K98*Calc_SEC_death_rates!$G145</f>
        <v>0.43811095774049186</v>
      </c>
      <c r="L200" s="444">
        <f>L98*Calc_SEC_death_rates!$G145</f>
        <v>0.43766345807811713</v>
      </c>
      <c r="M200" s="444">
        <f>M98*Calc_SEC_death_rates!$G145</f>
        <v>0.4363600398452504</v>
      </c>
      <c r="N200" s="444">
        <f>N98*Calc_SEC_death_rates!$G145</f>
        <v>0.43445074764550518</v>
      </c>
      <c r="O200" s="318"/>
    </row>
    <row r="201" spans="1:15" ht="13.15">
      <c r="B201" s="329" t="str">
        <f t="shared" si="68"/>
        <v>50-54</v>
      </c>
      <c r="C201" s="444">
        <f>C99*Calc_SEC_death_rates!$G146</f>
        <v>0.34632846221071611</v>
      </c>
      <c r="D201" s="444">
        <f>D99*Calc_SEC_death_rates!$G146</f>
        <v>0.34416858108759246</v>
      </c>
      <c r="E201" s="444">
        <f>E99*Calc_SEC_death_rates!$G146</f>
        <v>0.34272025592197086</v>
      </c>
      <c r="F201" s="444">
        <f>F99*Calc_SEC_death_rates!$G146</f>
        <v>0.34001300336803308</v>
      </c>
      <c r="G201" s="444">
        <f>G99*Calc_SEC_death_rates!$G146</f>
        <v>0.33851678113492484</v>
      </c>
      <c r="H201" s="444">
        <f>H99*Calc_SEC_death_rates!$G146</f>
        <v>0.33986074731148463</v>
      </c>
      <c r="I201" s="444">
        <f>I99*Calc_SEC_death_rates!$G146</f>
        <v>0.3412323453558283</v>
      </c>
      <c r="J201" s="444">
        <f>J99*Calc_SEC_death_rates!$G146</f>
        <v>0.34133678631626097</v>
      </c>
      <c r="K201" s="444">
        <f>K99*Calc_SEC_death_rates!$G146</f>
        <v>0.34145986715690801</v>
      </c>
      <c r="L201" s="444">
        <f>L99*Calc_SEC_death_rates!$G146</f>
        <v>0.34097207975033789</v>
      </c>
      <c r="M201" s="444">
        <f>M99*Calc_SEC_death_rates!$G146</f>
        <v>0.33990367462904059</v>
      </c>
      <c r="N201" s="444">
        <f>N99*Calc_SEC_death_rates!$G146</f>
        <v>0.33837945624072324</v>
      </c>
      <c r="O201" s="318"/>
    </row>
    <row r="202" spans="1:15" ht="13.15">
      <c r="B202" s="329" t="str">
        <f t="shared" si="68"/>
        <v>55-59</v>
      </c>
      <c r="C202" s="444">
        <f>C100*Calc_SEC_death_rates!$G147</f>
        <v>0.11138916728871341</v>
      </c>
      <c r="D202" s="444">
        <f>D100*Calc_SEC_death_rates!$G147</f>
        <v>0.11027357792694616</v>
      </c>
      <c r="E202" s="444">
        <f>E100*Calc_SEC_death_rates!$G147</f>
        <v>0.10946578698362376</v>
      </c>
      <c r="F202" s="444">
        <f>F100*Calc_SEC_death_rates!$G147</f>
        <v>0.10821607530691886</v>
      </c>
      <c r="G202" s="444">
        <f>G100*Calc_SEC_death_rates!$G147</f>
        <v>0.10733024554605618</v>
      </c>
      <c r="H202" s="444">
        <f>H100*Calc_SEC_death_rates!$G147</f>
        <v>0.1074292526191394</v>
      </c>
      <c r="I202" s="444">
        <f>I100*Calc_SEC_death_rates!$G147</f>
        <v>0.10750755144585084</v>
      </c>
      <c r="J202" s="444">
        <f>J100*Calc_SEC_death_rates!$G147</f>
        <v>0.10716300015795739</v>
      </c>
      <c r="K202" s="444">
        <f>K100*Calc_SEC_death_rates!$G147</f>
        <v>0.10691984224261548</v>
      </c>
      <c r="L202" s="444">
        <f>L100*Calc_SEC_death_rates!$G147</f>
        <v>0.10653949299740247</v>
      </c>
      <c r="M202" s="444">
        <f>M100*Calc_SEC_death_rates!$G147</f>
        <v>0.10602829237010131</v>
      </c>
      <c r="N202" s="444">
        <f>N100*Calc_SEC_death_rates!$G147</f>
        <v>0.10541870860207389</v>
      </c>
      <c r="O202" s="318"/>
    </row>
    <row r="203" spans="1:15" ht="13.15">
      <c r="B203" s="329" t="str">
        <f t="shared" si="68"/>
        <v>60-64</v>
      </c>
      <c r="C203" s="444">
        <f>C101*Calc_SEC_death_rates!$G148</f>
        <v>1.476232778810823E-2</v>
      </c>
      <c r="D203" s="444">
        <f>D101*Calc_SEC_death_rates!$G148</f>
        <v>1.5839597752218028E-2</v>
      </c>
      <c r="E203" s="444">
        <f>E101*Calc_SEC_death_rates!$G148</f>
        <v>1.6349055243253936E-2</v>
      </c>
      <c r="F203" s="444">
        <f>F101*Calc_SEC_death_rates!$G148</f>
        <v>1.6469299581007846E-2</v>
      </c>
      <c r="G203" s="444">
        <f>G101*Calc_SEC_death_rates!$G148</f>
        <v>1.6491311017633865E-2</v>
      </c>
      <c r="H203" s="444">
        <f>H101*Calc_SEC_death_rates!$G148</f>
        <v>1.6610387476325279E-2</v>
      </c>
      <c r="I203" s="444">
        <f>I101*Calc_SEC_death_rates!$G148</f>
        <v>1.665434451175947E-2</v>
      </c>
      <c r="J203" s="444">
        <f>J101*Calc_SEC_death_rates!$G148</f>
        <v>1.657425853837332E-2</v>
      </c>
      <c r="K203" s="444">
        <f>K101*Calc_SEC_death_rates!$G148</f>
        <v>1.6503720762817933E-2</v>
      </c>
      <c r="L203" s="444">
        <f>L101*Calc_SEC_death_rates!$G148</f>
        <v>1.6403222463902158E-2</v>
      </c>
      <c r="M203" s="444">
        <f>M101*Calc_SEC_death_rates!$G148</f>
        <v>1.6281804445600599E-2</v>
      </c>
      <c r="N203" s="444">
        <f>N101*Calc_SEC_death_rates!$G148</f>
        <v>1.6149721281080009E-2</v>
      </c>
      <c r="O203" s="318"/>
    </row>
    <row r="204" spans="1:15" ht="13.15">
      <c r="B204" s="329" t="str">
        <f t="shared" si="68"/>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c r="O204" s="318"/>
    </row>
    <row r="205" spans="1:15" ht="13.15">
      <c r="B205" s="329" t="str">
        <f t="shared" si="68"/>
        <v>Total</v>
      </c>
      <c r="C205" s="444">
        <f>SUM(C195:C204)</f>
        <v>1.5822479535235459</v>
      </c>
      <c r="D205" s="444">
        <f t="shared" ref="D205:N205" si="70">SUM(D195:D204)</f>
        <v>1.6085940321701904</v>
      </c>
      <c r="E205" s="444">
        <f t="shared" si="70"/>
        <v>1.6305892230608101</v>
      </c>
      <c r="F205" s="444">
        <f t="shared" si="70"/>
        <v>1.6373164566204377</v>
      </c>
      <c r="G205" s="444">
        <f t="shared" si="70"/>
        <v>1.6452894748063311</v>
      </c>
      <c r="H205" s="444">
        <f t="shared" si="70"/>
        <v>1.6675940039542578</v>
      </c>
      <c r="I205" s="444">
        <f t="shared" si="70"/>
        <v>1.684397839481538</v>
      </c>
      <c r="J205" s="444">
        <f t="shared" si="70"/>
        <v>1.6883920895954254</v>
      </c>
      <c r="K205" s="444">
        <f t="shared" si="70"/>
        <v>1.6912737175753625</v>
      </c>
      <c r="L205" s="444">
        <f t="shared" si="70"/>
        <v>1.6891049516050269</v>
      </c>
      <c r="M205" s="444">
        <f t="shared" si="70"/>
        <v>1.6827821018324949</v>
      </c>
      <c r="N205" s="444">
        <f t="shared" si="70"/>
        <v>1.673547105019439</v>
      </c>
      <c r="O205" s="318"/>
    </row>
    <row r="206" spans="1:15">
      <c r="A206" s="300">
        <f>SUM(C206:N206)</f>
        <v>0</v>
      </c>
      <c r="C206" s="300">
        <f>SUM(C195:C204)-C205</f>
        <v>0</v>
      </c>
      <c r="D206" s="300">
        <f t="shared" ref="D206:N206" si="71">SUM(D195:D204)-D205</f>
        <v>0</v>
      </c>
      <c r="E206" s="300">
        <f t="shared" si="71"/>
        <v>0</v>
      </c>
      <c r="F206" s="300">
        <f t="shared" si="71"/>
        <v>0</v>
      </c>
      <c r="G206" s="300">
        <f t="shared" si="71"/>
        <v>0</v>
      </c>
      <c r="H206" s="300">
        <f t="shared" si="71"/>
        <v>0</v>
      </c>
      <c r="I206" s="300">
        <f t="shared" si="71"/>
        <v>0</v>
      </c>
      <c r="J206" s="300">
        <f t="shared" si="71"/>
        <v>0</v>
      </c>
      <c r="K206" s="300">
        <f t="shared" si="71"/>
        <v>0</v>
      </c>
      <c r="L206" s="300">
        <f t="shared" si="71"/>
        <v>0</v>
      </c>
      <c r="M206" s="300">
        <f t="shared" si="71"/>
        <v>0</v>
      </c>
      <c r="N206" s="300">
        <f t="shared" si="71"/>
        <v>0</v>
      </c>
    </row>
    <row r="208" spans="1:15" ht="15">
      <c r="B208" s="331" t="s">
        <v>165</v>
      </c>
      <c r="C208" s="320"/>
      <c r="D208" s="320"/>
      <c r="E208" s="320"/>
      <c r="F208" s="320"/>
      <c r="G208" s="320"/>
      <c r="H208" s="330"/>
      <c r="I208" s="320"/>
      <c r="J208" s="320"/>
      <c r="K208" s="320"/>
      <c r="L208" s="320"/>
    </row>
    <row r="209" spans="1:14">
      <c r="C209" s="320"/>
      <c r="D209" s="320"/>
      <c r="E209" s="320"/>
      <c r="F209" s="320"/>
      <c r="G209" s="320"/>
      <c r="H209" s="330"/>
      <c r="I209" s="320"/>
      <c r="J209" s="320"/>
      <c r="K209" s="320"/>
      <c r="L209" s="320"/>
    </row>
    <row r="210" spans="1:14" ht="13.15">
      <c r="B210" s="332" t="s">
        <v>46</v>
      </c>
      <c r="C210" s="320"/>
      <c r="D210" s="320"/>
      <c r="E210" s="320"/>
      <c r="F210" s="320"/>
      <c r="G210" s="320"/>
      <c r="H210" s="330"/>
      <c r="I210" s="320"/>
      <c r="J210" s="320"/>
      <c r="K210" s="320"/>
      <c r="L210" s="320"/>
    </row>
    <row r="211" spans="1:14">
      <c r="C211" s="320"/>
      <c r="D211" s="320"/>
      <c r="E211" s="320"/>
      <c r="F211" s="320"/>
      <c r="G211" s="320"/>
      <c r="H211" s="330"/>
      <c r="I211" s="320"/>
      <c r="J211" s="320"/>
      <c r="K211" s="320"/>
      <c r="L211" s="320"/>
    </row>
    <row r="212" spans="1:14" ht="13.15">
      <c r="B212" s="329" t="str">
        <f t="shared" ref="B212:B223" si="72">B178</f>
        <v>Age group</v>
      </c>
      <c r="C212" s="329" t="str">
        <f t="shared" ref="C212:N212" si="73">C178</f>
        <v>2018/19</v>
      </c>
      <c r="D212" s="329" t="str">
        <f t="shared" si="73"/>
        <v>2019/20</v>
      </c>
      <c r="E212" s="329" t="str">
        <f t="shared" si="73"/>
        <v>2020/21</v>
      </c>
      <c r="F212" s="329" t="str">
        <f t="shared" si="73"/>
        <v>2021/22</v>
      </c>
      <c r="G212" s="329" t="str">
        <f t="shared" si="73"/>
        <v>2022/23</v>
      </c>
      <c r="H212" s="329" t="str">
        <f t="shared" si="73"/>
        <v>2023/24</v>
      </c>
      <c r="I212" s="329" t="str">
        <f t="shared" si="73"/>
        <v>2024/25</v>
      </c>
      <c r="J212" s="329" t="str">
        <f t="shared" si="73"/>
        <v>2025/26</v>
      </c>
      <c r="K212" s="329" t="str">
        <f t="shared" si="73"/>
        <v>2026/27</v>
      </c>
      <c r="L212" s="329" t="str">
        <f t="shared" si="73"/>
        <v>2027/28</v>
      </c>
      <c r="M212" s="329" t="str">
        <f t="shared" si="73"/>
        <v>2028/29</v>
      </c>
      <c r="N212" s="329" t="str">
        <f t="shared" si="73"/>
        <v>2029/30</v>
      </c>
    </row>
    <row r="213" spans="1:14" ht="13.15">
      <c r="B213" s="329" t="str">
        <f t="shared" si="72"/>
        <v>20-24</v>
      </c>
      <c r="C213" s="444">
        <f t="shared" ref="C213:C222" si="74">C111+C145+C179</f>
        <v>43.949248304712953</v>
      </c>
      <c r="D213" s="444">
        <f t="shared" ref="D213:N213" si="75">D111+D145+D179</f>
        <v>65.988286961101537</v>
      </c>
      <c r="E213" s="444">
        <f t="shared" si="75"/>
        <v>80.696235103174502</v>
      </c>
      <c r="F213" s="444">
        <f t="shared" si="75"/>
        <v>89.415206420519368</v>
      </c>
      <c r="G213" s="444">
        <f t="shared" si="75"/>
        <v>95.681463053763594</v>
      </c>
      <c r="H213" s="444">
        <f t="shared" si="75"/>
        <v>102.9559501837322</v>
      </c>
      <c r="I213" s="444">
        <f t="shared" si="75"/>
        <v>107.1787316005986</v>
      </c>
      <c r="J213" s="444">
        <f t="shared" si="75"/>
        <v>107.71186488161374</v>
      </c>
      <c r="K213" s="444">
        <f t="shared" si="75"/>
        <v>107.85802188124546</v>
      </c>
      <c r="L213" s="444">
        <f t="shared" si="75"/>
        <v>106.92342090150211</v>
      </c>
      <c r="M213" s="444">
        <f t="shared" si="75"/>
        <v>105.33870433050917</v>
      </c>
      <c r="N213" s="444">
        <f t="shared" si="75"/>
        <v>103.48877547765596</v>
      </c>
    </row>
    <row r="214" spans="1:14" ht="13.15">
      <c r="B214" s="329" t="str">
        <f t="shared" si="72"/>
        <v>25-29</v>
      </c>
      <c r="C214" s="444">
        <f t="shared" si="74"/>
        <v>108.87314211519447</v>
      </c>
      <c r="D214" s="444">
        <f t="shared" ref="D214:N214" si="76">D112+D146+D180</f>
        <v>113.58945403784909</v>
      </c>
      <c r="E214" s="444">
        <f t="shared" si="76"/>
        <v>120.09289408716559</v>
      </c>
      <c r="F214" s="444">
        <f t="shared" si="76"/>
        <v>125.68317226352606</v>
      </c>
      <c r="G214" s="444">
        <f t="shared" si="76"/>
        <v>130.98270297708038</v>
      </c>
      <c r="H214" s="444">
        <f t="shared" si="76"/>
        <v>138.23755216156894</v>
      </c>
      <c r="I214" s="444">
        <f t="shared" si="76"/>
        <v>143.65601930044522</v>
      </c>
      <c r="J214" s="444">
        <f t="shared" si="76"/>
        <v>145.9263777458244</v>
      </c>
      <c r="K214" s="444">
        <f t="shared" si="76"/>
        <v>147.38313972193794</v>
      </c>
      <c r="L214" s="444">
        <f t="shared" si="76"/>
        <v>147.49110151969853</v>
      </c>
      <c r="M214" s="444">
        <f t="shared" si="76"/>
        <v>146.5858967034888</v>
      </c>
      <c r="N214" s="444">
        <f t="shared" si="76"/>
        <v>145.04364003303252</v>
      </c>
    </row>
    <row r="215" spans="1:14" ht="13.15">
      <c r="B215" s="329" t="str">
        <f t="shared" si="72"/>
        <v>30-34</v>
      </c>
      <c r="C215" s="444">
        <f t="shared" si="74"/>
        <v>104.50158213676063</v>
      </c>
      <c r="D215" s="444">
        <f t="shared" ref="D215:N215" si="77">D113+D147+D181</f>
        <v>102.44970114698984</v>
      </c>
      <c r="E215" s="444">
        <f t="shared" si="77"/>
        <v>102.18957828696999</v>
      </c>
      <c r="F215" s="444">
        <f t="shared" si="77"/>
        <v>102.70149598154582</v>
      </c>
      <c r="G215" s="444">
        <f t="shared" si="77"/>
        <v>103.81052490865656</v>
      </c>
      <c r="H215" s="444">
        <f t="shared" si="77"/>
        <v>106.45523167302996</v>
      </c>
      <c r="I215" s="444">
        <f t="shared" si="77"/>
        <v>109.07573666868487</v>
      </c>
      <c r="J215" s="444">
        <f t="shared" si="77"/>
        <v>110.81801635291798</v>
      </c>
      <c r="K215" s="444">
        <f t="shared" si="77"/>
        <v>112.28311307793059</v>
      </c>
      <c r="L215" s="444">
        <f t="shared" si="77"/>
        <v>113.14017858098947</v>
      </c>
      <c r="M215" s="444">
        <f t="shared" si="77"/>
        <v>113.41064155774775</v>
      </c>
      <c r="N215" s="444">
        <f t="shared" si="77"/>
        <v>113.19033634912029</v>
      </c>
    </row>
    <row r="216" spans="1:14" ht="13.15">
      <c r="B216" s="329" t="str">
        <f t="shared" si="72"/>
        <v>35-39</v>
      </c>
      <c r="C216" s="444">
        <f t="shared" si="74"/>
        <v>97.917556396955618</v>
      </c>
      <c r="D216" s="444">
        <f t="shared" ref="D216:N216" si="78">D114+D148+D182</f>
        <v>97.805573712093221</v>
      </c>
      <c r="E216" s="444">
        <f t="shared" si="78"/>
        <v>97.982434836564636</v>
      </c>
      <c r="F216" s="444">
        <f t="shared" si="78"/>
        <v>98.108215820830054</v>
      </c>
      <c r="G216" s="444">
        <f t="shared" si="78"/>
        <v>98.244440196238855</v>
      </c>
      <c r="H216" s="444">
        <f t="shared" si="78"/>
        <v>99.29432223884676</v>
      </c>
      <c r="I216" s="444">
        <f t="shared" si="78"/>
        <v>100.4079432426435</v>
      </c>
      <c r="J216" s="444">
        <f t="shared" si="78"/>
        <v>101.16018215610352</v>
      </c>
      <c r="K216" s="444">
        <f t="shared" si="78"/>
        <v>101.96452191748776</v>
      </c>
      <c r="L216" s="444">
        <f t="shared" si="78"/>
        <v>102.56369115428903</v>
      </c>
      <c r="M216" s="444">
        <f t="shared" si="78"/>
        <v>102.91886733190009</v>
      </c>
      <c r="N216" s="444">
        <f t="shared" si="78"/>
        <v>103.03058007198227</v>
      </c>
    </row>
    <row r="217" spans="1:14" ht="13.15">
      <c r="B217" s="329" t="str">
        <f t="shared" si="72"/>
        <v>40-44</v>
      </c>
      <c r="C217" s="444">
        <f t="shared" si="74"/>
        <v>69.98845049716634</v>
      </c>
      <c r="D217" s="444">
        <f t="shared" ref="D217:N217" si="79">D115+D149+D183</f>
        <v>73.650177800708889</v>
      </c>
      <c r="E217" s="444">
        <f t="shared" si="79"/>
        <v>76.782530811578127</v>
      </c>
      <c r="F217" s="444">
        <f t="shared" si="79"/>
        <v>79.16624870593391</v>
      </c>
      <c r="G217" s="444">
        <f t="shared" si="79"/>
        <v>80.891826812066668</v>
      </c>
      <c r="H217" s="444">
        <f t="shared" si="79"/>
        <v>82.739323930624721</v>
      </c>
      <c r="I217" s="444">
        <f t="shared" si="79"/>
        <v>84.189915845439344</v>
      </c>
      <c r="J217" s="444">
        <f t="shared" si="79"/>
        <v>85.063155933678445</v>
      </c>
      <c r="K217" s="444">
        <f t="shared" si="79"/>
        <v>85.795180539385655</v>
      </c>
      <c r="L217" s="444">
        <f t="shared" si="79"/>
        <v>86.288958932393001</v>
      </c>
      <c r="M217" s="444">
        <f t="shared" si="79"/>
        <v>86.581895265649791</v>
      </c>
      <c r="N217" s="444">
        <f t="shared" si="79"/>
        <v>86.713528859566722</v>
      </c>
    </row>
    <row r="218" spans="1:14" ht="13.15">
      <c r="B218" s="329" t="str">
        <f t="shared" si="72"/>
        <v>45-49</v>
      </c>
      <c r="C218" s="444">
        <f t="shared" si="74"/>
        <v>87.708648631794759</v>
      </c>
      <c r="D218" s="444">
        <f t="shared" ref="D218:N218" si="80">D116+D150+D184</f>
        <v>84.682630453141314</v>
      </c>
      <c r="E218" s="444">
        <f t="shared" si="80"/>
        <v>83.810693241271991</v>
      </c>
      <c r="F218" s="444">
        <f t="shared" si="80"/>
        <v>83.921203563151508</v>
      </c>
      <c r="G218" s="444">
        <f t="shared" si="80"/>
        <v>84.455824562384819</v>
      </c>
      <c r="H218" s="444">
        <f t="shared" si="80"/>
        <v>85.77103195948817</v>
      </c>
      <c r="I218" s="444">
        <f t="shared" si="80"/>
        <v>87.043041365865747</v>
      </c>
      <c r="J218" s="444">
        <f t="shared" si="80"/>
        <v>87.90273073943149</v>
      </c>
      <c r="K218" s="444">
        <f t="shared" si="80"/>
        <v>88.680718598501898</v>
      </c>
      <c r="L218" s="444">
        <f t="shared" si="80"/>
        <v>89.226392993830288</v>
      </c>
      <c r="M218" s="444">
        <f t="shared" si="80"/>
        <v>89.560297181137159</v>
      </c>
      <c r="N218" s="444">
        <f t="shared" si="80"/>
        <v>89.723763487771464</v>
      </c>
    </row>
    <row r="219" spans="1:14" ht="13.15">
      <c r="B219" s="329" t="str">
        <f t="shared" si="72"/>
        <v>50-54</v>
      </c>
      <c r="C219" s="444">
        <f t="shared" si="74"/>
        <v>103.30469109073368</v>
      </c>
      <c r="D219" s="444">
        <f t="shared" ref="D219:N219" si="81">D117+D151+D185</f>
        <v>99.172187608410923</v>
      </c>
      <c r="E219" s="444">
        <f t="shared" si="81"/>
        <v>96.090115075979227</v>
      </c>
      <c r="F219" s="444">
        <f t="shared" si="81"/>
        <v>93.758736014490964</v>
      </c>
      <c r="G219" s="444">
        <f t="shared" si="81"/>
        <v>92.097084869422631</v>
      </c>
      <c r="H219" s="444">
        <f t="shared" si="81"/>
        <v>91.611173938722231</v>
      </c>
      <c r="I219" s="444">
        <f t="shared" si="81"/>
        <v>91.50104415486166</v>
      </c>
      <c r="J219" s="444">
        <f t="shared" si="81"/>
        <v>91.349923794022544</v>
      </c>
      <c r="K219" s="444">
        <f t="shared" si="81"/>
        <v>91.413610016812868</v>
      </c>
      <c r="L219" s="444">
        <f t="shared" si="81"/>
        <v>91.466412180316212</v>
      </c>
      <c r="M219" s="444">
        <f t="shared" si="81"/>
        <v>91.464701426330464</v>
      </c>
      <c r="N219" s="444">
        <f t="shared" si="81"/>
        <v>91.401048914756814</v>
      </c>
    </row>
    <row r="220" spans="1:14" ht="13.15">
      <c r="B220" s="329" t="str">
        <f t="shared" si="72"/>
        <v>55-59</v>
      </c>
      <c r="C220" s="444">
        <f t="shared" si="74"/>
        <v>151.96747586268967</v>
      </c>
      <c r="D220" s="444">
        <f t="shared" ref="D220:N220" si="82">D118+D152+D186</f>
        <v>136.78278147021624</v>
      </c>
      <c r="E220" s="444">
        <f t="shared" si="82"/>
        <v>126.76519397587606</v>
      </c>
      <c r="F220" s="444">
        <f t="shared" si="82"/>
        <v>119.58591810916779</v>
      </c>
      <c r="G220" s="444">
        <f t="shared" si="82"/>
        <v>114.53762776097393</v>
      </c>
      <c r="H220" s="444">
        <f t="shared" si="82"/>
        <v>111.70779429158368</v>
      </c>
      <c r="I220" s="444">
        <f t="shared" si="82"/>
        <v>109.75126114845379</v>
      </c>
      <c r="J220" s="444">
        <f t="shared" si="82"/>
        <v>108.04376687925382</v>
      </c>
      <c r="K220" s="444">
        <f t="shared" si="82"/>
        <v>106.93728694603281</v>
      </c>
      <c r="L220" s="444">
        <f t="shared" si="82"/>
        <v>106.06885381203389</v>
      </c>
      <c r="M220" s="444">
        <f t="shared" si="82"/>
        <v>105.34730243828115</v>
      </c>
      <c r="N220" s="444">
        <f t="shared" si="82"/>
        <v>104.72786042153989</v>
      </c>
    </row>
    <row r="221" spans="1:14" ht="13.15">
      <c r="B221" s="329" t="str">
        <f t="shared" si="72"/>
        <v>60-64</v>
      </c>
      <c r="C221" s="444">
        <f t="shared" si="74"/>
        <v>80.58558552190739</v>
      </c>
      <c r="D221" s="444">
        <f t="shared" ref="D221:N221" si="83">D119+D153+D187</f>
        <v>77.895084178464217</v>
      </c>
      <c r="E221" s="444">
        <f t="shared" si="83"/>
        <v>73.677374907009764</v>
      </c>
      <c r="F221" s="444">
        <f t="shared" si="83"/>
        <v>69.389262608939433</v>
      </c>
      <c r="G221" s="444">
        <f t="shared" si="83"/>
        <v>65.852378229488252</v>
      </c>
      <c r="H221" s="444">
        <f t="shared" si="83"/>
        <v>63.593424155365945</v>
      </c>
      <c r="I221" s="444">
        <f t="shared" si="83"/>
        <v>61.793400979880204</v>
      </c>
      <c r="J221" s="444">
        <f t="shared" si="83"/>
        <v>60.106334481128769</v>
      </c>
      <c r="K221" s="444">
        <f t="shared" si="83"/>
        <v>58.869704096466641</v>
      </c>
      <c r="L221" s="444">
        <f t="shared" si="83"/>
        <v>57.840218618607317</v>
      </c>
      <c r="M221" s="444">
        <f t="shared" si="83"/>
        <v>56.972216798080275</v>
      </c>
      <c r="N221" s="444">
        <f t="shared" si="83"/>
        <v>56.242568758236402</v>
      </c>
    </row>
    <row r="222" spans="1:14" ht="13.15">
      <c r="B222" s="329" t="str">
        <f t="shared" si="72"/>
        <v>65 plus</v>
      </c>
      <c r="C222" s="444">
        <f t="shared" si="74"/>
        <v>31.491164408652015</v>
      </c>
      <c r="D222" s="444">
        <f t="shared" ref="D222:N222" si="84">D120+D154+D188</f>
        <v>33.381435771390457</v>
      </c>
      <c r="E222" s="444">
        <f t="shared" si="84"/>
        <v>34.160051578175178</v>
      </c>
      <c r="F222" s="444">
        <f t="shared" si="84"/>
        <v>33.916394297579018</v>
      </c>
      <c r="G222" s="444">
        <f t="shared" si="84"/>
        <v>33.174435151168602</v>
      </c>
      <c r="H222" s="444">
        <f t="shared" si="84"/>
        <v>32.49440005867676</v>
      </c>
      <c r="I222" s="444">
        <f t="shared" si="84"/>
        <v>31.724194219735736</v>
      </c>
      <c r="J222" s="444">
        <f t="shared" si="84"/>
        <v>30.823404119955526</v>
      </c>
      <c r="K222" s="444">
        <f t="shared" si="84"/>
        <v>30.035048070977027</v>
      </c>
      <c r="L222" s="444">
        <f t="shared" si="84"/>
        <v>29.307703235372124</v>
      </c>
      <c r="M222" s="444">
        <f t="shared" si="84"/>
        <v>28.650561139284434</v>
      </c>
      <c r="N222" s="444">
        <f t="shared" si="84"/>
        <v>28.071245947944711</v>
      </c>
    </row>
    <row r="223" spans="1:14" ht="13.15">
      <c r="B223" s="329" t="str">
        <f t="shared" si="72"/>
        <v>Total</v>
      </c>
      <c r="C223" s="444">
        <f>SUM(C213:C222)</f>
        <v>880.28754496656757</v>
      </c>
      <c r="D223" s="444">
        <f t="shared" ref="D223:N223" si="85">SUM(D213:D222)</f>
        <v>885.39731314036578</v>
      </c>
      <c r="E223" s="444">
        <f t="shared" si="85"/>
        <v>892.24710190376504</v>
      </c>
      <c r="F223" s="444">
        <f t="shared" si="85"/>
        <v>895.64585378568404</v>
      </c>
      <c r="G223" s="444">
        <f t="shared" si="85"/>
        <v>899.72830852124434</v>
      </c>
      <c r="H223" s="444">
        <f t="shared" si="85"/>
        <v>914.86020459163933</v>
      </c>
      <c r="I223" s="444">
        <f t="shared" si="85"/>
        <v>926.32128852660867</v>
      </c>
      <c r="J223" s="444">
        <f t="shared" si="85"/>
        <v>928.9057570839301</v>
      </c>
      <c r="K223" s="444">
        <f t="shared" si="85"/>
        <v>931.22034486677876</v>
      </c>
      <c r="L223" s="444">
        <f t="shared" si="85"/>
        <v>930.31693192903197</v>
      </c>
      <c r="M223" s="444">
        <f t="shared" si="85"/>
        <v>926.83108417240919</v>
      </c>
      <c r="N223" s="444">
        <f t="shared" si="85"/>
        <v>921.63334832160695</v>
      </c>
    </row>
    <row r="224" spans="1:14">
      <c r="A224" s="300">
        <f>SUM(C224:N224)</f>
        <v>0</v>
      </c>
      <c r="C224" s="300">
        <f>SUM(C213:C222)-C223</f>
        <v>0</v>
      </c>
      <c r="D224" s="300">
        <f t="shared" ref="D224:N224" si="86">SUM(D213:D222)-D223</f>
        <v>0</v>
      </c>
      <c r="E224" s="300">
        <f t="shared" si="86"/>
        <v>0</v>
      </c>
      <c r="F224" s="300">
        <f t="shared" si="86"/>
        <v>0</v>
      </c>
      <c r="G224" s="300">
        <f t="shared" si="86"/>
        <v>0</v>
      </c>
      <c r="H224" s="300">
        <f t="shared" si="86"/>
        <v>0</v>
      </c>
      <c r="I224" s="300">
        <f t="shared" si="86"/>
        <v>0</v>
      </c>
      <c r="J224" s="300">
        <f t="shared" si="86"/>
        <v>0</v>
      </c>
      <c r="K224" s="300">
        <f t="shared" si="86"/>
        <v>0</v>
      </c>
      <c r="L224" s="300">
        <f t="shared" si="86"/>
        <v>0</v>
      </c>
      <c r="M224" s="300">
        <f t="shared" si="86"/>
        <v>0</v>
      </c>
      <c r="N224" s="300">
        <f t="shared" si="86"/>
        <v>0</v>
      </c>
    </row>
    <row r="226" spans="1:14" ht="13.15">
      <c r="B226" s="332" t="s">
        <v>47</v>
      </c>
      <c r="C226" s="320"/>
      <c r="D226" s="320"/>
      <c r="E226" s="320"/>
      <c r="F226" s="320"/>
      <c r="G226" s="320"/>
      <c r="H226" s="330"/>
      <c r="I226" s="320"/>
      <c r="J226" s="320"/>
      <c r="K226" s="320"/>
      <c r="L226" s="320"/>
    </row>
    <row r="227" spans="1:14">
      <c r="C227" s="320"/>
      <c r="D227" s="320"/>
      <c r="E227" s="320"/>
      <c r="F227" s="320"/>
      <c r="G227" s="320"/>
      <c r="H227" s="330"/>
      <c r="I227" s="320"/>
      <c r="J227" s="320"/>
      <c r="K227" s="320"/>
      <c r="L227" s="320"/>
    </row>
    <row r="228" spans="1:14" ht="13.15">
      <c r="B228" s="329" t="str">
        <f t="shared" ref="B228:B239" si="87">B212</f>
        <v>Age group</v>
      </c>
      <c r="C228" s="329" t="str">
        <f t="shared" ref="C228:N228" si="88">C212</f>
        <v>2018/19</v>
      </c>
      <c r="D228" s="329" t="str">
        <f t="shared" si="88"/>
        <v>2019/20</v>
      </c>
      <c r="E228" s="329" t="str">
        <f t="shared" si="88"/>
        <v>2020/21</v>
      </c>
      <c r="F228" s="329" t="str">
        <f t="shared" si="88"/>
        <v>2021/22</v>
      </c>
      <c r="G228" s="329" t="str">
        <f t="shared" si="88"/>
        <v>2022/23</v>
      </c>
      <c r="H228" s="329" t="str">
        <f t="shared" si="88"/>
        <v>2023/24</v>
      </c>
      <c r="I228" s="329" t="str">
        <f t="shared" si="88"/>
        <v>2024/25</v>
      </c>
      <c r="J228" s="329" t="str">
        <f t="shared" si="88"/>
        <v>2025/26</v>
      </c>
      <c r="K228" s="329" t="str">
        <f t="shared" si="88"/>
        <v>2026/27</v>
      </c>
      <c r="L228" s="329" t="str">
        <f t="shared" si="88"/>
        <v>2027/28</v>
      </c>
      <c r="M228" s="329" t="str">
        <f t="shared" si="88"/>
        <v>2028/29</v>
      </c>
      <c r="N228" s="329" t="str">
        <f t="shared" si="88"/>
        <v>2029/30</v>
      </c>
    </row>
    <row r="229" spans="1:14" ht="13.15">
      <c r="B229" s="329" t="str">
        <f t="shared" si="87"/>
        <v>20-24</v>
      </c>
      <c r="C229" s="444">
        <f t="shared" ref="C229:C238" si="89">C195+C161+C127</f>
        <v>28.35525188408225</v>
      </c>
      <c r="D229" s="444">
        <f t="shared" ref="D229:N229" si="90">D195+D161+D127</f>
        <v>36.662578175928665</v>
      </c>
      <c r="E229" s="444">
        <f t="shared" si="90"/>
        <v>44.06531541752252</v>
      </c>
      <c r="F229" s="444">
        <f t="shared" si="90"/>
        <v>47.743195738507431</v>
      </c>
      <c r="G229" s="444">
        <f t="shared" si="90"/>
        <v>50.387436186178604</v>
      </c>
      <c r="H229" s="444">
        <f t="shared" si="90"/>
        <v>53.718969104311178</v>
      </c>
      <c r="I229" s="444">
        <f t="shared" si="90"/>
        <v>55.736989498839264</v>
      </c>
      <c r="J229" s="444">
        <f t="shared" si="90"/>
        <v>56.044681278973194</v>
      </c>
      <c r="K229" s="444">
        <f t="shared" si="90"/>
        <v>56.157012175283832</v>
      </c>
      <c r="L229" s="444">
        <f t="shared" si="90"/>
        <v>55.738971621568737</v>
      </c>
      <c r="M229" s="444">
        <f t="shared" si="90"/>
        <v>54.98634558761092</v>
      </c>
      <c r="N229" s="444">
        <f t="shared" si="90"/>
        <v>54.082369899583462</v>
      </c>
    </row>
    <row r="230" spans="1:14" ht="13.15">
      <c r="B230" s="329" t="str">
        <f t="shared" si="87"/>
        <v>25-29</v>
      </c>
      <c r="C230" s="444">
        <f t="shared" si="89"/>
        <v>65.933342120853638</v>
      </c>
      <c r="D230" s="444">
        <f t="shared" ref="D230:N230" si="91">D196+D162+D128</f>
        <v>68.532603011001243</v>
      </c>
      <c r="E230" s="444">
        <f t="shared" si="91"/>
        <v>74.400286454708862</v>
      </c>
      <c r="F230" s="444">
        <f t="shared" si="91"/>
        <v>77.145916038794894</v>
      </c>
      <c r="G230" s="444">
        <f t="shared" si="91"/>
        <v>79.561013401369252</v>
      </c>
      <c r="H230" s="444">
        <f t="shared" si="91"/>
        <v>83.243643048467064</v>
      </c>
      <c r="I230" s="444">
        <f t="shared" si="91"/>
        <v>86.029123603034549</v>
      </c>
      <c r="J230" s="444">
        <f t="shared" si="91"/>
        <v>87.137651592238328</v>
      </c>
      <c r="K230" s="444">
        <f t="shared" si="91"/>
        <v>87.852299069546575</v>
      </c>
      <c r="L230" s="444">
        <f t="shared" si="91"/>
        <v>87.844725093068718</v>
      </c>
      <c r="M230" s="444">
        <f t="shared" si="91"/>
        <v>87.28489536424803</v>
      </c>
      <c r="N230" s="444">
        <f t="shared" si="91"/>
        <v>86.372354831902925</v>
      </c>
    </row>
    <row r="231" spans="1:14" ht="13.15">
      <c r="B231" s="329" t="str">
        <f t="shared" si="87"/>
        <v>30-34</v>
      </c>
      <c r="C231" s="444">
        <f t="shared" si="89"/>
        <v>69.334713871058995</v>
      </c>
      <c r="D231" s="444">
        <f t="shared" ref="D231:N231" si="92">D197+D163+D129</f>
        <v>68.047109209647303</v>
      </c>
      <c r="E231" s="444">
        <f t="shared" si="92"/>
        <v>70.141642363565367</v>
      </c>
      <c r="F231" s="444">
        <f t="shared" si="92"/>
        <v>70.151996831318101</v>
      </c>
      <c r="G231" s="444">
        <f t="shared" si="92"/>
        <v>70.322897353816884</v>
      </c>
      <c r="H231" s="444">
        <f t="shared" si="92"/>
        <v>71.567098619881889</v>
      </c>
      <c r="I231" s="444">
        <f t="shared" si="92"/>
        <v>72.860154134899716</v>
      </c>
      <c r="J231" s="444">
        <f t="shared" si="92"/>
        <v>73.645400305364376</v>
      </c>
      <c r="K231" s="444">
        <f t="shared" si="92"/>
        <v>74.315684282469704</v>
      </c>
      <c r="L231" s="444">
        <f t="shared" si="92"/>
        <v>74.646782672711296</v>
      </c>
      <c r="M231" s="444">
        <f t="shared" si="92"/>
        <v>74.645060247157389</v>
      </c>
      <c r="N231" s="444">
        <f t="shared" si="92"/>
        <v>74.364813801362814</v>
      </c>
    </row>
    <row r="232" spans="1:14" ht="13.15">
      <c r="B232" s="329" t="str">
        <f t="shared" si="87"/>
        <v>35-39</v>
      </c>
      <c r="C232" s="444">
        <f t="shared" si="89"/>
        <v>63.786896217321029</v>
      </c>
      <c r="D232" s="444">
        <f t="shared" ref="D232:N232" si="93">D198+D164+D130</f>
        <v>63.718478077163681</v>
      </c>
      <c r="E232" s="444">
        <f t="shared" si="93"/>
        <v>65.9092550607307</v>
      </c>
      <c r="F232" s="444">
        <f t="shared" si="93"/>
        <v>65.66132937202336</v>
      </c>
      <c r="G232" s="444">
        <f t="shared" si="93"/>
        <v>65.206384237623666</v>
      </c>
      <c r="H232" s="444">
        <f t="shared" si="93"/>
        <v>65.403694247406762</v>
      </c>
      <c r="I232" s="444">
        <f t="shared" si="93"/>
        <v>65.68724546597403</v>
      </c>
      <c r="J232" s="444">
        <f t="shared" si="93"/>
        <v>65.777328815140962</v>
      </c>
      <c r="K232" s="444">
        <f t="shared" si="93"/>
        <v>65.946821958213334</v>
      </c>
      <c r="L232" s="444">
        <f t="shared" si="93"/>
        <v>66.026235985101749</v>
      </c>
      <c r="M232" s="444">
        <f t="shared" si="93"/>
        <v>65.989715224843692</v>
      </c>
      <c r="N232" s="444">
        <f t="shared" si="93"/>
        <v>65.836137983035115</v>
      </c>
    </row>
    <row r="233" spans="1:14" ht="13.15">
      <c r="B233" s="329" t="str">
        <f t="shared" si="87"/>
        <v>40-44</v>
      </c>
      <c r="C233" s="444">
        <f t="shared" si="89"/>
        <v>49.98145559030668</v>
      </c>
      <c r="D233" s="444">
        <f t="shared" ref="D233:N233" si="94">D199+D165+D131</f>
        <v>51.229735986215992</v>
      </c>
      <c r="E233" s="444">
        <f t="shared" si="94"/>
        <v>54.140377062961811</v>
      </c>
      <c r="F233" s="444">
        <f t="shared" si="94"/>
        <v>54.845651257089749</v>
      </c>
      <c r="G233" s="444">
        <f t="shared" si="94"/>
        <v>55.075251789038248</v>
      </c>
      <c r="H233" s="444">
        <f t="shared" si="94"/>
        <v>55.536527893645626</v>
      </c>
      <c r="I233" s="444">
        <f t="shared" si="94"/>
        <v>55.850605122909371</v>
      </c>
      <c r="J233" s="444">
        <f t="shared" si="94"/>
        <v>55.87515627562491</v>
      </c>
      <c r="K233" s="444">
        <f t="shared" si="94"/>
        <v>55.885253248897207</v>
      </c>
      <c r="L233" s="444">
        <f t="shared" si="94"/>
        <v>55.802917259175707</v>
      </c>
      <c r="M233" s="444">
        <f t="shared" si="94"/>
        <v>55.643899963367303</v>
      </c>
      <c r="N233" s="444">
        <f t="shared" si="94"/>
        <v>55.427620895182613</v>
      </c>
    </row>
    <row r="234" spans="1:14" ht="13.15">
      <c r="B234" s="329" t="str">
        <f t="shared" si="87"/>
        <v>45-49</v>
      </c>
      <c r="C234" s="444">
        <f t="shared" si="89"/>
        <v>51.419102432537493</v>
      </c>
      <c r="D234" s="444">
        <f t="shared" ref="D234:N234" si="95">D200+D166+D132</f>
        <v>51.30922164535</v>
      </c>
      <c r="E234" s="444">
        <f t="shared" si="95"/>
        <v>53.442506179462924</v>
      </c>
      <c r="F234" s="444">
        <f t="shared" si="95"/>
        <v>53.819369673043987</v>
      </c>
      <c r="G234" s="444">
        <f t="shared" si="95"/>
        <v>53.994058674600979</v>
      </c>
      <c r="H234" s="444">
        <f t="shared" si="95"/>
        <v>54.517815733154471</v>
      </c>
      <c r="I234" s="444">
        <f t="shared" si="95"/>
        <v>54.936912550814213</v>
      </c>
      <c r="J234" s="444">
        <f t="shared" si="95"/>
        <v>55.063658052366158</v>
      </c>
      <c r="K234" s="444">
        <f t="shared" si="95"/>
        <v>55.138190824736377</v>
      </c>
      <c r="L234" s="444">
        <f t="shared" si="95"/>
        <v>55.081871024142309</v>
      </c>
      <c r="M234" s="444">
        <f t="shared" si="95"/>
        <v>54.917830107158863</v>
      </c>
      <c r="N234" s="444">
        <f t="shared" si="95"/>
        <v>54.677537286836177</v>
      </c>
    </row>
    <row r="235" spans="1:14" ht="13.15">
      <c r="B235" s="329" t="str">
        <f t="shared" si="87"/>
        <v>50-54</v>
      </c>
      <c r="C235" s="444">
        <f t="shared" si="89"/>
        <v>53.823992850584403</v>
      </c>
      <c r="D235" s="444">
        <f t="shared" ref="D235:N235" si="96">D201+D167+D133</f>
        <v>53.479356876276576</v>
      </c>
      <c r="E235" s="444">
        <f t="shared" si="96"/>
        <v>54.852084861611722</v>
      </c>
      <c r="F235" s="444">
        <f t="shared" si="96"/>
        <v>54.680971647129546</v>
      </c>
      <c r="G235" s="444">
        <f t="shared" si="96"/>
        <v>54.440348833601909</v>
      </c>
      <c r="H235" s="444">
        <f t="shared" si="96"/>
        <v>54.656485792092354</v>
      </c>
      <c r="I235" s="444">
        <f t="shared" si="96"/>
        <v>54.877066514097365</v>
      </c>
      <c r="J235" s="444">
        <f t="shared" si="96"/>
        <v>54.893862734064385</v>
      </c>
      <c r="K235" s="444">
        <f t="shared" si="96"/>
        <v>54.913656623977602</v>
      </c>
      <c r="L235" s="444">
        <f t="shared" si="96"/>
        <v>54.83521053784478</v>
      </c>
      <c r="M235" s="444">
        <f t="shared" si="96"/>
        <v>54.663389373458102</v>
      </c>
      <c r="N235" s="444">
        <f t="shared" si="96"/>
        <v>54.418264211625981</v>
      </c>
    </row>
    <row r="236" spans="1:14" ht="13.15">
      <c r="B236" s="329" t="str">
        <f t="shared" si="87"/>
        <v>55-59</v>
      </c>
      <c r="C236" s="444">
        <f t="shared" si="89"/>
        <v>60.387465878652023</v>
      </c>
      <c r="D236" s="444">
        <f t="shared" ref="D236:N236" si="97">D202+D168+D134</f>
        <v>59.779178530155406</v>
      </c>
      <c r="E236" s="444">
        <f t="shared" si="97"/>
        <v>59.961946012627863</v>
      </c>
      <c r="F236" s="444">
        <f t="shared" si="97"/>
        <v>59.378877860352546</v>
      </c>
      <c r="G236" s="444">
        <f t="shared" si="97"/>
        <v>58.892817198605684</v>
      </c>
      <c r="H236" s="444">
        <f t="shared" si="97"/>
        <v>58.947143035901533</v>
      </c>
      <c r="I236" s="444">
        <f t="shared" si="97"/>
        <v>58.990106121142986</v>
      </c>
      <c r="J236" s="444">
        <f t="shared" si="97"/>
        <v>58.801048545524701</v>
      </c>
      <c r="K236" s="444">
        <f t="shared" si="97"/>
        <v>58.667626185538772</v>
      </c>
      <c r="L236" s="444">
        <f t="shared" si="97"/>
        <v>58.458926033442808</v>
      </c>
      <c r="M236" s="444">
        <f t="shared" si="97"/>
        <v>58.17842686061141</v>
      </c>
      <c r="N236" s="444">
        <f t="shared" si="97"/>
        <v>57.843944206304329</v>
      </c>
    </row>
    <row r="237" spans="1:14" ht="13.15">
      <c r="B237" s="329" t="str">
        <f t="shared" si="87"/>
        <v>60-64</v>
      </c>
      <c r="C237" s="444">
        <f t="shared" si="89"/>
        <v>29.760272102919345</v>
      </c>
      <c r="D237" s="444">
        <f t="shared" ref="D237:N237" si="98">D203+D169+D135</f>
        <v>31.93100549876301</v>
      </c>
      <c r="E237" s="444">
        <f t="shared" si="98"/>
        <v>33.142901383728997</v>
      </c>
      <c r="F237" s="444">
        <f t="shared" si="98"/>
        <v>33.417465204532988</v>
      </c>
      <c r="G237" s="444">
        <f t="shared" si="98"/>
        <v>33.462128088581807</v>
      </c>
      <c r="H237" s="444">
        <f t="shared" si="98"/>
        <v>33.703743306972029</v>
      </c>
      <c r="I237" s="444">
        <f t="shared" si="98"/>
        <v>33.792935485114839</v>
      </c>
      <c r="J237" s="444">
        <f t="shared" si="98"/>
        <v>33.630434935784315</v>
      </c>
      <c r="K237" s="444">
        <f t="shared" si="98"/>
        <v>33.487308408233282</v>
      </c>
      <c r="L237" s="444">
        <f t="shared" si="98"/>
        <v>33.28338969325614</v>
      </c>
      <c r="M237" s="444">
        <f t="shared" si="98"/>
        <v>33.037023271791888</v>
      </c>
      <c r="N237" s="444">
        <f t="shared" si="98"/>
        <v>32.769016455062328</v>
      </c>
    </row>
    <row r="238" spans="1:14" ht="13.15">
      <c r="B238" s="329" t="str">
        <f t="shared" si="87"/>
        <v>65 plus</v>
      </c>
      <c r="C238" s="444">
        <f t="shared" si="89"/>
        <v>6.606268127235964</v>
      </c>
      <c r="D238" s="444">
        <f t="shared" ref="D238:N238" si="99">D204+D170+D136</f>
        <v>9.8151085470621489</v>
      </c>
      <c r="E238" s="444">
        <f t="shared" si="99"/>
        <v>12.264518376326267</v>
      </c>
      <c r="F238" s="444">
        <f t="shared" si="99"/>
        <v>13.828645894737313</v>
      </c>
      <c r="G238" s="444">
        <f t="shared" si="99"/>
        <v>14.864705920656116</v>
      </c>
      <c r="H238" s="444">
        <f t="shared" si="99"/>
        <v>15.666594997590693</v>
      </c>
      <c r="I238" s="444">
        <f t="shared" si="99"/>
        <v>16.18507769408167</v>
      </c>
      <c r="J238" s="444">
        <f t="shared" si="99"/>
        <v>16.428935171272961</v>
      </c>
      <c r="K238" s="444">
        <f t="shared" si="99"/>
        <v>16.552698330775808</v>
      </c>
      <c r="L238" s="444">
        <f t="shared" si="99"/>
        <v>16.566848641062773</v>
      </c>
      <c r="M238" s="444">
        <f t="shared" si="99"/>
        <v>16.505666775274257</v>
      </c>
      <c r="N238" s="444">
        <f t="shared" si="99"/>
        <v>16.397943077962651</v>
      </c>
    </row>
    <row r="239" spans="1:14" ht="13.15">
      <c r="B239" s="329" t="str">
        <f t="shared" si="87"/>
        <v>Total</v>
      </c>
      <c r="C239" s="444">
        <f>SUM(C229:C238)</f>
        <v>479.38876107555183</v>
      </c>
      <c r="D239" s="444">
        <f t="shared" ref="D239:N239" si="100">SUM(D229:D238)</f>
        <v>494.50437555756412</v>
      </c>
      <c r="E239" s="444">
        <f t="shared" si="100"/>
        <v>522.32083317324714</v>
      </c>
      <c r="F239" s="444">
        <f t="shared" si="100"/>
        <v>530.67341951752985</v>
      </c>
      <c r="G239" s="444">
        <f t="shared" si="100"/>
        <v>536.20704168407315</v>
      </c>
      <c r="H239" s="444">
        <f t="shared" si="100"/>
        <v>546.96171577942357</v>
      </c>
      <c r="I239" s="444">
        <f t="shared" si="100"/>
        <v>554.94621619090799</v>
      </c>
      <c r="J239" s="444">
        <f t="shared" si="100"/>
        <v>557.29815770635435</v>
      </c>
      <c r="K239" s="444">
        <f t="shared" si="100"/>
        <v>558.91655110767249</v>
      </c>
      <c r="L239" s="444">
        <f t="shared" si="100"/>
        <v>558.28587856137494</v>
      </c>
      <c r="M239" s="444">
        <f t="shared" si="100"/>
        <v>555.85225277552172</v>
      </c>
      <c r="N239" s="444">
        <f t="shared" si="100"/>
        <v>552.19000264885835</v>
      </c>
    </row>
    <row r="240" spans="1:14">
      <c r="A240" s="300">
        <f>SUM(C240:N240)</f>
        <v>0</v>
      </c>
      <c r="C240" s="300">
        <f>SUM(C229:C238)-C239</f>
        <v>0</v>
      </c>
      <c r="D240" s="300">
        <f t="shared" ref="D240:N240" si="101">SUM(D229:D238)-D239</f>
        <v>0</v>
      </c>
      <c r="E240" s="300">
        <f t="shared" si="101"/>
        <v>0</v>
      </c>
      <c r="F240" s="300">
        <f t="shared" si="101"/>
        <v>0</v>
      </c>
      <c r="G240" s="300">
        <f t="shared" si="101"/>
        <v>0</v>
      </c>
      <c r="H240" s="300">
        <f t="shared" si="101"/>
        <v>0</v>
      </c>
      <c r="I240" s="300">
        <f t="shared" si="101"/>
        <v>0</v>
      </c>
      <c r="J240" s="300">
        <f t="shared" si="101"/>
        <v>0</v>
      </c>
      <c r="K240" s="300">
        <f t="shared" si="101"/>
        <v>0</v>
      </c>
      <c r="L240" s="300">
        <f t="shared" si="101"/>
        <v>0</v>
      </c>
      <c r="M240" s="300">
        <f t="shared" si="101"/>
        <v>0</v>
      </c>
      <c r="N240" s="300">
        <f t="shared" si="101"/>
        <v>0</v>
      </c>
    </row>
    <row r="242" spans="2:14" ht="15">
      <c r="B242" s="331" t="s">
        <v>166</v>
      </c>
      <c r="C242" s="320"/>
      <c r="D242" s="320"/>
      <c r="E242" s="320"/>
      <c r="F242" s="320"/>
      <c r="G242" s="320"/>
      <c r="H242" s="330"/>
      <c r="I242" s="320"/>
      <c r="J242" s="320"/>
      <c r="K242" s="320"/>
      <c r="L242" s="320"/>
    </row>
    <row r="243" spans="2:14">
      <c r="C243" s="320"/>
      <c r="D243" s="320"/>
      <c r="E243" s="320"/>
      <c r="F243" s="320"/>
      <c r="G243" s="320"/>
      <c r="H243" s="330"/>
      <c r="I243" s="320"/>
      <c r="J243" s="320"/>
      <c r="K243" s="320"/>
      <c r="L243" s="320"/>
    </row>
    <row r="244" spans="2:14" ht="13.15">
      <c r="B244" s="332" t="s">
        <v>46</v>
      </c>
      <c r="C244" s="320"/>
      <c r="D244" s="320"/>
      <c r="E244" s="320"/>
      <c r="F244" s="320"/>
      <c r="G244" s="320"/>
      <c r="H244" s="330"/>
      <c r="I244" s="320"/>
      <c r="J244" s="320"/>
      <c r="K244" s="320"/>
      <c r="L244" s="320"/>
    </row>
    <row r="245" spans="2:14">
      <c r="C245" s="320"/>
      <c r="D245" s="320"/>
      <c r="E245" s="320"/>
      <c r="F245" s="320"/>
      <c r="G245" s="320"/>
      <c r="H245" s="330"/>
      <c r="I245" s="320"/>
      <c r="J245" s="320"/>
      <c r="K245" s="320"/>
      <c r="L245" s="320"/>
    </row>
    <row r="246" spans="2:14" ht="13.15">
      <c r="B246" s="329" t="str">
        <f t="shared" ref="B246:B257" si="102">B212</f>
        <v>Age group</v>
      </c>
      <c r="C246" s="329" t="str">
        <f t="shared" ref="C246:N246" si="103">C212</f>
        <v>2018/19</v>
      </c>
      <c r="D246" s="329" t="str">
        <f t="shared" si="103"/>
        <v>2019/20</v>
      </c>
      <c r="E246" s="329" t="str">
        <f t="shared" si="103"/>
        <v>2020/21</v>
      </c>
      <c r="F246" s="329" t="str">
        <f t="shared" si="103"/>
        <v>2021/22</v>
      </c>
      <c r="G246" s="329" t="str">
        <f t="shared" si="103"/>
        <v>2022/23</v>
      </c>
      <c r="H246" s="329" t="str">
        <f t="shared" si="103"/>
        <v>2023/24</v>
      </c>
      <c r="I246" s="329" t="str">
        <f t="shared" si="103"/>
        <v>2024/25</v>
      </c>
      <c r="J246" s="329" t="str">
        <f t="shared" si="103"/>
        <v>2025/26</v>
      </c>
      <c r="K246" s="329" t="str">
        <f t="shared" si="103"/>
        <v>2026/27</v>
      </c>
      <c r="L246" s="329" t="str">
        <f t="shared" si="103"/>
        <v>2027/28</v>
      </c>
      <c r="M246" s="329" t="str">
        <f t="shared" si="103"/>
        <v>2028/29</v>
      </c>
      <c r="N246" s="329" t="str">
        <f t="shared" si="103"/>
        <v>2029/30</v>
      </c>
    </row>
    <row r="247" spans="2:14" ht="13.15">
      <c r="B247" s="329" t="str">
        <f t="shared" si="102"/>
        <v>20-24</v>
      </c>
      <c r="C247" s="444">
        <f t="shared" ref="C247:C256" si="104">C77-C213</f>
        <v>182.50328388971491</v>
      </c>
      <c r="D247" s="444">
        <f t="shared" ref="D247:N247" si="105">D77-D213</f>
        <v>276.1075299801679</v>
      </c>
      <c r="E247" s="444">
        <f t="shared" si="105"/>
        <v>337.86866526556258</v>
      </c>
      <c r="F247" s="444">
        <f t="shared" si="105"/>
        <v>373.27731767338827</v>
      </c>
      <c r="G247" s="444">
        <f t="shared" si="105"/>
        <v>399.43675477080922</v>
      </c>
      <c r="H247" s="444">
        <f t="shared" si="105"/>
        <v>429.80520273427692</v>
      </c>
      <c r="I247" s="444">
        <f t="shared" si="105"/>
        <v>447.43384313572864</v>
      </c>
      <c r="J247" s="444">
        <f t="shared" si="105"/>
        <v>449.65948873971928</v>
      </c>
      <c r="K247" s="444">
        <f t="shared" si="105"/>
        <v>450.26964326450047</v>
      </c>
      <c r="L247" s="444">
        <f t="shared" si="105"/>
        <v>446.36800996543036</v>
      </c>
      <c r="M247" s="444">
        <f t="shared" si="105"/>
        <v>439.75237069585461</v>
      </c>
      <c r="N247" s="444">
        <f t="shared" si="105"/>
        <v>432.0295625995218</v>
      </c>
    </row>
    <row r="248" spans="2:14" ht="13.15">
      <c r="B248" s="329" t="str">
        <f t="shared" si="102"/>
        <v>25-29</v>
      </c>
      <c r="C248" s="444">
        <f t="shared" si="104"/>
        <v>703.92711091545914</v>
      </c>
      <c r="D248" s="444">
        <f t="shared" ref="D248:N248" si="106">D78-D214</f>
        <v>739.61826300913583</v>
      </c>
      <c r="E248" s="444">
        <f t="shared" si="106"/>
        <v>782.43902304335768</v>
      </c>
      <c r="F248" s="444">
        <f t="shared" si="106"/>
        <v>816.62842454633585</v>
      </c>
      <c r="G248" s="444">
        <f t="shared" si="106"/>
        <v>851.06221022744978</v>
      </c>
      <c r="H248" s="444">
        <f t="shared" si="106"/>
        <v>898.20070898707638</v>
      </c>
      <c r="I248" s="444">
        <f t="shared" si="106"/>
        <v>933.40728599643739</v>
      </c>
      <c r="J248" s="444">
        <f t="shared" si="106"/>
        <v>948.15897635414115</v>
      </c>
      <c r="K248" s="444">
        <f t="shared" si="106"/>
        <v>957.62431062338021</v>
      </c>
      <c r="L248" s="444">
        <f t="shared" si="106"/>
        <v>958.32579413329313</v>
      </c>
      <c r="M248" s="444">
        <f t="shared" si="106"/>
        <v>952.44421134348931</v>
      </c>
      <c r="N248" s="444">
        <f t="shared" si="106"/>
        <v>942.42337392859622</v>
      </c>
    </row>
    <row r="249" spans="2:14" ht="13.15">
      <c r="B249" s="329" t="str">
        <f t="shared" si="102"/>
        <v>30-34</v>
      </c>
      <c r="C249" s="444">
        <f t="shared" si="104"/>
        <v>1014.3131522146077</v>
      </c>
      <c r="D249" s="444">
        <f t="shared" ref="D249:N249" si="107">D79-D215</f>
        <v>1001.0783721247471</v>
      </c>
      <c r="E249" s="444">
        <f t="shared" si="107"/>
        <v>999.11230891430353</v>
      </c>
      <c r="F249" s="444">
        <f t="shared" si="107"/>
        <v>1001.5170137838297</v>
      </c>
      <c r="G249" s="444">
        <f t="shared" si="107"/>
        <v>1012.3319617908132</v>
      </c>
      <c r="H249" s="444">
        <f t="shared" si="107"/>
        <v>1038.1224217609881</v>
      </c>
      <c r="I249" s="444">
        <f t="shared" si="107"/>
        <v>1063.6768726749797</v>
      </c>
      <c r="J249" s="444">
        <f t="shared" si="107"/>
        <v>1080.6671095732127</v>
      </c>
      <c r="K249" s="444">
        <f t="shared" si="107"/>
        <v>1094.954333755446</v>
      </c>
      <c r="L249" s="444">
        <f t="shared" si="107"/>
        <v>1103.3122030838044</v>
      </c>
      <c r="M249" s="444">
        <f t="shared" si="107"/>
        <v>1105.9496843612992</v>
      </c>
      <c r="N249" s="444">
        <f t="shared" si="107"/>
        <v>1103.8013279760596</v>
      </c>
    </row>
    <row r="250" spans="2:14" ht="13.15">
      <c r="B250" s="329" t="str">
        <f t="shared" si="102"/>
        <v>35-39</v>
      </c>
      <c r="C250" s="444">
        <f t="shared" si="104"/>
        <v>997.07335363797438</v>
      </c>
      <c r="D250" s="444">
        <f t="shared" ref="D250:N250" si="108">D80-D216</f>
        <v>1002.5788297493715</v>
      </c>
      <c r="E250" s="444">
        <f t="shared" si="108"/>
        <v>1004.9669256672214</v>
      </c>
      <c r="F250" s="444">
        <f t="shared" si="108"/>
        <v>1003.6688437235355</v>
      </c>
      <c r="G250" s="444">
        <f t="shared" si="108"/>
        <v>1005.0624493477903</v>
      </c>
      <c r="H250" s="444">
        <f t="shared" si="108"/>
        <v>1015.8029758871247</v>
      </c>
      <c r="I250" s="444">
        <f t="shared" si="108"/>
        <v>1027.1955661597694</v>
      </c>
      <c r="J250" s="444">
        <f t="shared" si="108"/>
        <v>1034.8911373630526</v>
      </c>
      <c r="K250" s="444">
        <f t="shared" si="108"/>
        <v>1043.1197118154073</v>
      </c>
      <c r="L250" s="444">
        <f t="shared" si="108"/>
        <v>1049.2493462202699</v>
      </c>
      <c r="M250" s="444">
        <f t="shared" si="108"/>
        <v>1052.8828774237325</v>
      </c>
      <c r="N250" s="444">
        <f t="shared" si="108"/>
        <v>1054.0257235730523</v>
      </c>
    </row>
    <row r="251" spans="2:14" ht="13.15">
      <c r="B251" s="329" t="str">
        <f t="shared" si="102"/>
        <v>40-44</v>
      </c>
      <c r="C251" s="444">
        <f t="shared" si="104"/>
        <v>798.26612467115331</v>
      </c>
      <c r="D251" s="444">
        <f t="shared" ref="D251:N251" si="109">D81-D217</f>
        <v>845.55916687103365</v>
      </c>
      <c r="E251" s="444">
        <f t="shared" si="109"/>
        <v>882.01881055543879</v>
      </c>
      <c r="F251" s="444">
        <f t="shared" si="109"/>
        <v>907.0939967257824</v>
      </c>
      <c r="G251" s="444">
        <f t="shared" si="109"/>
        <v>926.86582583907887</v>
      </c>
      <c r="H251" s="444">
        <f t="shared" si="109"/>
        <v>948.0346139603555</v>
      </c>
      <c r="I251" s="444">
        <f t="shared" si="109"/>
        <v>964.65562656529755</v>
      </c>
      <c r="J251" s="444">
        <f t="shared" si="109"/>
        <v>974.66129002276807</v>
      </c>
      <c r="K251" s="444">
        <f t="shared" si="109"/>
        <v>983.04889378253529</v>
      </c>
      <c r="L251" s="444">
        <f t="shared" si="109"/>
        <v>988.70665101281168</v>
      </c>
      <c r="M251" s="444">
        <f t="shared" si="109"/>
        <v>992.06314186167265</v>
      </c>
      <c r="N251" s="444">
        <f t="shared" si="109"/>
        <v>993.57141141797058</v>
      </c>
    </row>
    <row r="252" spans="2:14" ht="13.15">
      <c r="B252" s="329" t="str">
        <f t="shared" si="102"/>
        <v>45-49</v>
      </c>
      <c r="C252" s="444">
        <f t="shared" si="104"/>
        <v>836.03124896607846</v>
      </c>
      <c r="D252" s="444">
        <f t="shared" ref="D252:N252" si="110">D82-D218</f>
        <v>812.53699562625377</v>
      </c>
      <c r="E252" s="444">
        <f t="shared" si="110"/>
        <v>804.62800858306707</v>
      </c>
      <c r="F252" s="444">
        <f t="shared" si="110"/>
        <v>803.6308579184888</v>
      </c>
      <c r="G252" s="444">
        <f t="shared" si="110"/>
        <v>808.75039760611753</v>
      </c>
      <c r="H252" s="444">
        <f t="shared" si="110"/>
        <v>821.34484577891499</v>
      </c>
      <c r="I252" s="444">
        <f t="shared" si="110"/>
        <v>833.52562926539531</v>
      </c>
      <c r="J252" s="444">
        <f t="shared" si="110"/>
        <v>841.75802917732176</v>
      </c>
      <c r="K252" s="444">
        <f t="shared" si="110"/>
        <v>849.20805401120595</v>
      </c>
      <c r="L252" s="444">
        <f t="shared" si="110"/>
        <v>854.43344120589643</v>
      </c>
      <c r="M252" s="444">
        <f t="shared" si="110"/>
        <v>857.63091332396573</v>
      </c>
      <c r="N252" s="444">
        <f t="shared" si="110"/>
        <v>859.19626942783088</v>
      </c>
    </row>
    <row r="253" spans="2:14" ht="13.15">
      <c r="B253" s="329" t="str">
        <f t="shared" si="102"/>
        <v>50-54</v>
      </c>
      <c r="C253" s="444">
        <f t="shared" si="104"/>
        <v>729.82375334275389</v>
      </c>
      <c r="D253" s="444">
        <f t="shared" ref="D253:N253" si="111">D83-D219</f>
        <v>704.340490757461</v>
      </c>
      <c r="E253" s="444">
        <f t="shared" si="111"/>
        <v>682.76121303998491</v>
      </c>
      <c r="F253" s="444">
        <f t="shared" si="111"/>
        <v>664.83483097231692</v>
      </c>
      <c r="G253" s="444">
        <f t="shared" si="111"/>
        <v>653.05221097202468</v>
      </c>
      <c r="H253" s="444">
        <f t="shared" si="111"/>
        <v>649.60665992033512</v>
      </c>
      <c r="I253" s="444">
        <f t="shared" si="111"/>
        <v>648.82573944987746</v>
      </c>
      <c r="J253" s="444">
        <f t="shared" si="111"/>
        <v>647.75415845566044</v>
      </c>
      <c r="K253" s="444">
        <f t="shared" si="111"/>
        <v>648.20575177873513</v>
      </c>
      <c r="L253" s="444">
        <f t="shared" si="111"/>
        <v>648.58016720859212</v>
      </c>
      <c r="M253" s="444">
        <f t="shared" si="111"/>
        <v>648.56803640473004</v>
      </c>
      <c r="N253" s="444">
        <f t="shared" si="111"/>
        <v>648.11668212488462</v>
      </c>
    </row>
    <row r="254" spans="2:14" ht="13.15">
      <c r="B254" s="329" t="str">
        <f t="shared" si="102"/>
        <v>55-59</v>
      </c>
      <c r="C254" s="444">
        <f t="shared" si="104"/>
        <v>418.98189998833743</v>
      </c>
      <c r="D254" s="444">
        <f t="shared" ref="D254:N254" si="112">D84-D220</f>
        <v>377.97420256460509</v>
      </c>
      <c r="E254" s="444">
        <f t="shared" si="112"/>
        <v>350.36073668741415</v>
      </c>
      <c r="F254" s="444">
        <f t="shared" si="112"/>
        <v>330.22827070086731</v>
      </c>
      <c r="G254" s="444">
        <f t="shared" si="112"/>
        <v>316.2877648450015</v>
      </c>
      <c r="H254" s="444">
        <f t="shared" si="112"/>
        <v>308.47337475841039</v>
      </c>
      <c r="I254" s="444">
        <f t="shared" si="112"/>
        <v>303.07054333276625</v>
      </c>
      <c r="J254" s="444">
        <f t="shared" si="112"/>
        <v>298.35541559310377</v>
      </c>
      <c r="K254" s="444">
        <f t="shared" si="112"/>
        <v>295.29994751885084</v>
      </c>
      <c r="L254" s="444">
        <f t="shared" si="112"/>
        <v>292.90182927387491</v>
      </c>
      <c r="M254" s="444">
        <f t="shared" si="112"/>
        <v>290.90931488636409</v>
      </c>
      <c r="N254" s="444">
        <f t="shared" si="112"/>
        <v>289.19876845061083</v>
      </c>
    </row>
    <row r="255" spans="2:14" ht="13.15">
      <c r="B255" s="329" t="str">
        <f t="shared" si="102"/>
        <v>60-64</v>
      </c>
      <c r="C255" s="444">
        <f t="shared" si="104"/>
        <v>142.04491068562396</v>
      </c>
      <c r="D255" s="444">
        <f t="shared" ref="D255:N255" si="113">D85-D221</f>
        <v>137.55823702786859</v>
      </c>
      <c r="E255" s="444">
        <f t="shared" si="113"/>
        <v>130.13079287509646</v>
      </c>
      <c r="F255" s="444">
        <f t="shared" si="113"/>
        <v>122.46890532304489</v>
      </c>
      <c r="G255" s="444">
        <f t="shared" si="113"/>
        <v>116.22646460643524</v>
      </c>
      <c r="H255" s="444">
        <f t="shared" si="113"/>
        <v>112.23951299128507</v>
      </c>
      <c r="I255" s="444">
        <f t="shared" si="113"/>
        <v>109.06255362366309</v>
      </c>
      <c r="J255" s="444">
        <f t="shared" si="113"/>
        <v>106.08495767378695</v>
      </c>
      <c r="K255" s="444">
        <f t="shared" si="113"/>
        <v>103.90236106150829</v>
      </c>
      <c r="L255" s="444">
        <f t="shared" si="113"/>
        <v>102.08536582652562</v>
      </c>
      <c r="M255" s="444">
        <f t="shared" si="113"/>
        <v>100.55338193187819</v>
      </c>
      <c r="N255" s="444">
        <f t="shared" si="113"/>
        <v>99.265586193013078</v>
      </c>
    </row>
    <row r="256" spans="2:14" ht="13.15">
      <c r="B256" s="329" t="str">
        <f t="shared" si="102"/>
        <v>65 plus</v>
      </c>
      <c r="C256" s="444">
        <f t="shared" si="104"/>
        <v>42.732134450851618</v>
      </c>
      <c r="D256" s="444">
        <f t="shared" ref="D256:N256" si="114">D86-D222</f>
        <v>45.415941378422772</v>
      </c>
      <c r="E256" s="444">
        <f t="shared" si="114"/>
        <v>46.485709297812967</v>
      </c>
      <c r="F256" s="444">
        <f t="shared" si="114"/>
        <v>46.107443247403452</v>
      </c>
      <c r="G256" s="444">
        <f t="shared" si="114"/>
        <v>45.098791238736005</v>
      </c>
      <c r="H256" s="444">
        <f t="shared" si="114"/>
        <v>44.174321521872599</v>
      </c>
      <c r="I256" s="444">
        <f t="shared" si="114"/>
        <v>43.127269712761887</v>
      </c>
      <c r="J256" s="444">
        <f t="shared" si="114"/>
        <v>41.902695896364094</v>
      </c>
      <c r="K256" s="444">
        <f t="shared" si="114"/>
        <v>40.830969890701454</v>
      </c>
      <c r="L256" s="444">
        <f t="shared" si="114"/>
        <v>39.842185221119443</v>
      </c>
      <c r="M256" s="444">
        <f t="shared" si="114"/>
        <v>38.948837253909204</v>
      </c>
      <c r="N256" s="444">
        <f t="shared" si="114"/>
        <v>38.161290615764322</v>
      </c>
    </row>
    <row r="257" spans="1:14" ht="13.15">
      <c r="B257" s="329" t="str">
        <f t="shared" si="102"/>
        <v>Total</v>
      </c>
      <c r="C257" s="444">
        <f>SUM(C247:C256)</f>
        <v>5865.6969727625547</v>
      </c>
      <c r="D257" s="444">
        <f t="shared" ref="D257:N257" si="115">SUM(D247:D256)</f>
        <v>5942.7680290890676</v>
      </c>
      <c r="E257" s="444">
        <f t="shared" si="115"/>
        <v>6020.7721939292587</v>
      </c>
      <c r="F257" s="444">
        <f t="shared" si="115"/>
        <v>6069.4559046149934</v>
      </c>
      <c r="G257" s="444">
        <f t="shared" si="115"/>
        <v>6134.1748312442569</v>
      </c>
      <c r="H257" s="444">
        <f t="shared" si="115"/>
        <v>6265.8046383006404</v>
      </c>
      <c r="I257" s="444">
        <f t="shared" si="115"/>
        <v>6373.9809299166782</v>
      </c>
      <c r="J257" s="444">
        <f t="shared" si="115"/>
        <v>6423.8932588491316</v>
      </c>
      <c r="K257" s="444">
        <f t="shared" si="115"/>
        <v>6466.4639775022706</v>
      </c>
      <c r="L257" s="444">
        <f t="shared" si="115"/>
        <v>6483.8049931516171</v>
      </c>
      <c r="M257" s="444">
        <f t="shared" si="115"/>
        <v>6479.7027694868957</v>
      </c>
      <c r="N257" s="444">
        <f t="shared" si="115"/>
        <v>6459.789996307305</v>
      </c>
    </row>
    <row r="258" spans="1:14">
      <c r="A258" s="300">
        <f>SUM(C258:N258)</f>
        <v>0</v>
      </c>
      <c r="C258" s="300">
        <f>SUM(C247:C256)-C257</f>
        <v>0</v>
      </c>
      <c r="D258" s="300">
        <f t="shared" ref="D258:N258" si="116">SUM(D247:D256)-D257</f>
        <v>0</v>
      </c>
      <c r="E258" s="300">
        <f t="shared" si="116"/>
        <v>0</v>
      </c>
      <c r="F258" s="300">
        <f t="shared" si="116"/>
        <v>0</v>
      </c>
      <c r="G258" s="300">
        <f t="shared" si="116"/>
        <v>0</v>
      </c>
      <c r="H258" s="300">
        <f t="shared" si="116"/>
        <v>0</v>
      </c>
      <c r="I258" s="300">
        <f t="shared" si="116"/>
        <v>0</v>
      </c>
      <c r="J258" s="300">
        <f t="shared" si="116"/>
        <v>0</v>
      </c>
      <c r="K258" s="300">
        <f t="shared" si="116"/>
        <v>0</v>
      </c>
      <c r="L258" s="300">
        <f t="shared" si="116"/>
        <v>0</v>
      </c>
      <c r="M258" s="300">
        <f t="shared" si="116"/>
        <v>0</v>
      </c>
      <c r="N258" s="300">
        <f t="shared" si="116"/>
        <v>0</v>
      </c>
    </row>
    <row r="260" spans="1:14" ht="13.15">
      <c r="B260" s="332" t="s">
        <v>47</v>
      </c>
      <c r="C260" s="320"/>
      <c r="D260" s="320"/>
      <c r="E260" s="320"/>
      <c r="F260" s="320"/>
      <c r="G260" s="320"/>
      <c r="H260" s="330"/>
      <c r="I260" s="320"/>
      <c r="J260" s="320"/>
      <c r="K260" s="320"/>
      <c r="L260" s="320"/>
    </row>
    <row r="261" spans="1:14">
      <c r="C261" s="320"/>
      <c r="D261" s="320"/>
      <c r="E261" s="320"/>
      <c r="F261" s="320"/>
      <c r="G261" s="320"/>
      <c r="H261" s="330"/>
      <c r="I261" s="320"/>
      <c r="J261" s="320"/>
      <c r="K261" s="320"/>
      <c r="L261" s="320"/>
    </row>
    <row r="262" spans="1:14" ht="13.15">
      <c r="B262" s="329" t="str">
        <f t="shared" ref="B262:B273" si="117">B246</f>
        <v>Age group</v>
      </c>
      <c r="C262" s="329" t="str">
        <f t="shared" ref="C262:N262" si="118">C246</f>
        <v>2018/19</v>
      </c>
      <c r="D262" s="329" t="str">
        <f t="shared" si="118"/>
        <v>2019/20</v>
      </c>
      <c r="E262" s="329" t="str">
        <f t="shared" si="118"/>
        <v>2020/21</v>
      </c>
      <c r="F262" s="329" t="str">
        <f t="shared" si="118"/>
        <v>2021/22</v>
      </c>
      <c r="G262" s="329" t="str">
        <f t="shared" si="118"/>
        <v>2022/23</v>
      </c>
      <c r="H262" s="329" t="str">
        <f t="shared" si="118"/>
        <v>2023/24</v>
      </c>
      <c r="I262" s="329" t="str">
        <f t="shared" si="118"/>
        <v>2024/25</v>
      </c>
      <c r="J262" s="329" t="str">
        <f t="shared" si="118"/>
        <v>2025/26</v>
      </c>
      <c r="K262" s="329" t="str">
        <f t="shared" si="118"/>
        <v>2026/27</v>
      </c>
      <c r="L262" s="329" t="str">
        <f t="shared" si="118"/>
        <v>2027/28</v>
      </c>
      <c r="M262" s="329" t="str">
        <f t="shared" si="118"/>
        <v>2028/29</v>
      </c>
      <c r="N262" s="329" t="str">
        <f t="shared" si="118"/>
        <v>2029/30</v>
      </c>
    </row>
    <row r="263" spans="1:14" ht="13.15">
      <c r="B263" s="329" t="str">
        <f t="shared" si="117"/>
        <v>20-24</v>
      </c>
      <c r="C263" s="444">
        <f t="shared" ref="C263:C272" si="119">C93-C229</f>
        <v>159.23691441531753</v>
      </c>
      <c r="D263" s="444">
        <f t="shared" ref="D263:N263" si="120">D93-D229</f>
        <v>205.94060930498787</v>
      </c>
      <c r="E263" s="444">
        <f t="shared" si="120"/>
        <v>236.83249085113926</v>
      </c>
      <c r="F263" s="444">
        <f t="shared" si="120"/>
        <v>254.76512123553948</v>
      </c>
      <c r="G263" s="444">
        <f t="shared" si="120"/>
        <v>268.87519970444941</v>
      </c>
      <c r="H263" s="444">
        <f t="shared" si="120"/>
        <v>286.65277773749398</v>
      </c>
      <c r="I263" s="444">
        <f t="shared" si="120"/>
        <v>297.42124856386289</v>
      </c>
      <c r="J263" s="444">
        <f t="shared" si="120"/>
        <v>299.06313977907064</v>
      </c>
      <c r="K263" s="444">
        <f t="shared" si="120"/>
        <v>299.66255492031542</v>
      </c>
      <c r="L263" s="444">
        <f t="shared" si="120"/>
        <v>297.43182547916291</v>
      </c>
      <c r="M263" s="444">
        <f t="shared" si="120"/>
        <v>293.4156958543997</v>
      </c>
      <c r="N263" s="444">
        <f t="shared" si="120"/>
        <v>288.59194092572528</v>
      </c>
    </row>
    <row r="264" spans="1:14" ht="13.15">
      <c r="B264" s="329" t="str">
        <f t="shared" si="117"/>
        <v>25-29</v>
      </c>
      <c r="C264" s="444">
        <f t="shared" si="119"/>
        <v>468.53409022950285</v>
      </c>
      <c r="D264" s="444">
        <f t="shared" ref="D264:N264" si="121">D94-D230</f>
        <v>487.1232252525657</v>
      </c>
      <c r="E264" s="444">
        <f t="shared" si="121"/>
        <v>506.67230908904003</v>
      </c>
      <c r="F264" s="444">
        <f t="shared" si="121"/>
        <v>521.73188388969277</v>
      </c>
      <c r="G264" s="444">
        <f t="shared" si="121"/>
        <v>538.06500120103954</v>
      </c>
      <c r="H264" s="444">
        <f t="shared" si="121"/>
        <v>562.97034165330888</v>
      </c>
      <c r="I264" s="444">
        <f t="shared" si="121"/>
        <v>581.80833194357638</v>
      </c>
      <c r="J264" s="444">
        <f t="shared" si="121"/>
        <v>589.30522129104224</v>
      </c>
      <c r="K264" s="444">
        <f t="shared" si="121"/>
        <v>594.1383270962225</v>
      </c>
      <c r="L264" s="444">
        <f t="shared" si="121"/>
        <v>594.08710487709243</v>
      </c>
      <c r="M264" s="444">
        <f t="shared" si="121"/>
        <v>590.30101957183547</v>
      </c>
      <c r="N264" s="444">
        <f t="shared" si="121"/>
        <v>584.12957828871299</v>
      </c>
    </row>
    <row r="265" spans="1:14" ht="13.15">
      <c r="B265" s="329" t="str">
        <f t="shared" si="117"/>
        <v>30-34</v>
      </c>
      <c r="C265" s="444">
        <f t="shared" si="119"/>
        <v>630.57507622418075</v>
      </c>
      <c r="D265" s="444">
        <f t="shared" ref="D265:N265" si="122">D95-D231</f>
        <v>619.01076776417949</v>
      </c>
      <c r="E265" s="444">
        <f t="shared" si="122"/>
        <v>612.10142237119101</v>
      </c>
      <c r="F265" s="444">
        <f t="shared" si="122"/>
        <v>608.07934943801297</v>
      </c>
      <c r="G265" s="444">
        <f t="shared" si="122"/>
        <v>609.56071965174397</v>
      </c>
      <c r="H265" s="444">
        <f t="shared" si="122"/>
        <v>620.3454888758896</v>
      </c>
      <c r="I265" s="444">
        <f t="shared" si="122"/>
        <v>631.55372801197439</v>
      </c>
      <c r="J265" s="444">
        <f t="shared" si="122"/>
        <v>638.36026242371736</v>
      </c>
      <c r="K265" s="444">
        <f t="shared" si="122"/>
        <v>644.17030152662369</v>
      </c>
      <c r="L265" s="444">
        <f t="shared" si="122"/>
        <v>647.04027106180592</v>
      </c>
      <c r="M265" s="444">
        <f t="shared" si="122"/>
        <v>647.02534103190533</v>
      </c>
      <c r="N265" s="444">
        <f t="shared" si="122"/>
        <v>644.59615748562874</v>
      </c>
    </row>
    <row r="266" spans="1:14" ht="13.15">
      <c r="B266" s="329" t="str">
        <f t="shared" si="117"/>
        <v>35-39</v>
      </c>
      <c r="C266" s="444">
        <f t="shared" si="119"/>
        <v>607.90402817937422</v>
      </c>
      <c r="D266" s="444">
        <f t="shared" ref="D266:N266" si="123">D96-D232</f>
        <v>607.3938611202841</v>
      </c>
      <c r="E266" s="444">
        <f t="shared" si="123"/>
        <v>602.95655062765002</v>
      </c>
      <c r="F266" s="444">
        <f t="shared" si="123"/>
        <v>596.69251721069554</v>
      </c>
      <c r="G266" s="444">
        <f t="shared" si="123"/>
        <v>592.55823665265723</v>
      </c>
      <c r="H266" s="444">
        <f t="shared" si="123"/>
        <v>594.35127690228853</v>
      </c>
      <c r="I266" s="444">
        <f t="shared" si="123"/>
        <v>596.9280278146324</v>
      </c>
      <c r="J266" s="444">
        <f t="shared" si="123"/>
        <v>597.74665364641578</v>
      </c>
      <c r="K266" s="444">
        <f t="shared" si="123"/>
        <v>599.28691015899403</v>
      </c>
      <c r="L266" s="444">
        <f t="shared" si="123"/>
        <v>600.00857930671145</v>
      </c>
      <c r="M266" s="444">
        <f t="shared" si="123"/>
        <v>599.676699575106</v>
      </c>
      <c r="N266" s="444">
        <f t="shared" si="123"/>
        <v>598.28107764851006</v>
      </c>
    </row>
    <row r="267" spans="1:14" ht="13.15">
      <c r="B267" s="329" t="str">
        <f t="shared" si="117"/>
        <v>40-44</v>
      </c>
      <c r="C267" s="444">
        <f t="shared" si="119"/>
        <v>524.17055041551748</v>
      </c>
      <c r="D267" s="444">
        <f t="shared" ref="D267:N267" si="124">D97-D233</f>
        <v>537.38548975865683</v>
      </c>
      <c r="E267" s="444">
        <f t="shared" si="124"/>
        <v>545.33047134405138</v>
      </c>
      <c r="F267" s="444">
        <f t="shared" si="124"/>
        <v>548.80909334391333</v>
      </c>
      <c r="G267" s="444">
        <f t="shared" si="124"/>
        <v>551.10657467345914</v>
      </c>
      <c r="H267" s="444">
        <f t="shared" si="124"/>
        <v>555.72230107926168</v>
      </c>
      <c r="I267" s="444">
        <f t="shared" si="124"/>
        <v>558.86509244888589</v>
      </c>
      <c r="J267" s="444">
        <f t="shared" si="124"/>
        <v>559.1107618055903</v>
      </c>
      <c r="K267" s="444">
        <f t="shared" si="124"/>
        <v>559.21179644771917</v>
      </c>
      <c r="L267" s="444">
        <f t="shared" si="124"/>
        <v>558.38790724533169</v>
      </c>
      <c r="M267" s="444">
        <f t="shared" si="124"/>
        <v>556.79671202860368</v>
      </c>
      <c r="N267" s="444">
        <f t="shared" si="124"/>
        <v>554.63253097506276</v>
      </c>
    </row>
    <row r="268" spans="1:14" ht="13.15">
      <c r="B268" s="329" t="str">
        <f t="shared" si="117"/>
        <v>45-49</v>
      </c>
      <c r="C268" s="444">
        <f t="shared" si="119"/>
        <v>474.08964556611551</v>
      </c>
      <c r="D268" s="444">
        <f t="shared" ref="D268:N268" si="125">D98-D234</f>
        <v>473.1853009139594</v>
      </c>
      <c r="E268" s="444">
        <f t="shared" si="125"/>
        <v>473.29812738680209</v>
      </c>
      <c r="F268" s="444">
        <f t="shared" si="125"/>
        <v>473.51275187146018</v>
      </c>
      <c r="G268" s="444">
        <f t="shared" si="125"/>
        <v>475.04969796264334</v>
      </c>
      <c r="H268" s="444">
        <f t="shared" si="125"/>
        <v>479.65780927302131</v>
      </c>
      <c r="I268" s="444">
        <f t="shared" si="125"/>
        <v>483.34510045900549</v>
      </c>
      <c r="J268" s="444">
        <f t="shared" si="125"/>
        <v>484.46023078460729</v>
      </c>
      <c r="K268" s="444">
        <f t="shared" si="125"/>
        <v>485.11598387803883</v>
      </c>
      <c r="L268" s="444">
        <f t="shared" si="125"/>
        <v>484.62047187323162</v>
      </c>
      <c r="M268" s="444">
        <f t="shared" si="125"/>
        <v>483.17720959624415</v>
      </c>
      <c r="N268" s="444">
        <f t="shared" si="125"/>
        <v>481.06306899413045</v>
      </c>
    </row>
    <row r="269" spans="1:14" ht="13.15">
      <c r="B269" s="329" t="str">
        <f t="shared" si="117"/>
        <v>50-54</v>
      </c>
      <c r="C269" s="444">
        <f t="shared" si="119"/>
        <v>372.33461970343853</v>
      </c>
      <c r="D269" s="444">
        <f t="shared" ref="D269:N269" si="126">D99-D235</f>
        <v>370.02151297639142</v>
      </c>
      <c r="E269" s="444">
        <f t="shared" si="126"/>
        <v>366.86661485358474</v>
      </c>
      <c r="F269" s="444">
        <f t="shared" si="126"/>
        <v>363.70644254548836</v>
      </c>
      <c r="G269" s="444">
        <f t="shared" si="126"/>
        <v>362.10595768087796</v>
      </c>
      <c r="H269" s="444">
        <f t="shared" si="126"/>
        <v>363.54357668996317</v>
      </c>
      <c r="I269" s="444">
        <f t="shared" si="126"/>
        <v>365.01075306371672</v>
      </c>
      <c r="J269" s="444">
        <f t="shared" si="126"/>
        <v>365.12247187975822</v>
      </c>
      <c r="K269" s="444">
        <f t="shared" si="126"/>
        <v>365.25412947594964</v>
      </c>
      <c r="L269" s="444">
        <f t="shared" si="126"/>
        <v>364.73235113040181</v>
      </c>
      <c r="M269" s="444">
        <f t="shared" si="126"/>
        <v>363.58949535131319</v>
      </c>
      <c r="N269" s="444">
        <f t="shared" si="126"/>
        <v>361.95906344963311</v>
      </c>
    </row>
    <row r="270" spans="1:14" ht="13.15">
      <c r="B270" s="329" t="str">
        <f t="shared" si="117"/>
        <v>55-59</v>
      </c>
      <c r="C270" s="444">
        <f t="shared" si="119"/>
        <v>181.22360904308394</v>
      </c>
      <c r="D270" s="444">
        <f t="shared" ref="D270:N270" si="127">D100-D236</f>
        <v>179.41210323369464</v>
      </c>
      <c r="E270" s="444">
        <f t="shared" si="127"/>
        <v>177.47717938917401</v>
      </c>
      <c r="F270" s="444">
        <f t="shared" si="127"/>
        <v>175.34953348459408</v>
      </c>
      <c r="G270" s="444">
        <f t="shared" si="127"/>
        <v>173.91416600454548</v>
      </c>
      <c r="H270" s="444">
        <f t="shared" si="127"/>
        <v>174.07459359376992</v>
      </c>
      <c r="I270" s="444">
        <f t="shared" si="127"/>
        <v>174.20146626677436</v>
      </c>
      <c r="J270" s="444">
        <f t="shared" si="127"/>
        <v>173.64316744266455</v>
      </c>
      <c r="K270" s="444">
        <f t="shared" si="127"/>
        <v>173.24916288375439</v>
      </c>
      <c r="L270" s="444">
        <f t="shared" si="127"/>
        <v>172.63285830497381</v>
      </c>
      <c r="M270" s="444">
        <f t="shared" si="127"/>
        <v>171.80452673537974</v>
      </c>
      <c r="N270" s="444">
        <f t="shared" si="127"/>
        <v>170.8167785746723</v>
      </c>
    </row>
    <row r="271" spans="1:14" ht="13.15">
      <c r="B271" s="329" t="str">
        <f t="shared" si="117"/>
        <v>60-64</v>
      </c>
      <c r="C271" s="444">
        <f t="shared" si="119"/>
        <v>54.587122081372343</v>
      </c>
      <c r="D271" s="444">
        <f t="shared" ref="D271:N271" si="128">D101-D237</f>
        <v>58.571577461303107</v>
      </c>
      <c r="E271" s="444">
        <f t="shared" si="128"/>
        <v>60.270564767209066</v>
      </c>
      <c r="F271" s="444">
        <f t="shared" si="128"/>
        <v>60.683040057074876</v>
      </c>
      <c r="G271" s="444">
        <f t="shared" si="128"/>
        <v>60.764143742384661</v>
      </c>
      <c r="H271" s="444">
        <f t="shared" si="128"/>
        <v>61.202894733407888</v>
      </c>
      <c r="I271" s="444">
        <f t="shared" si="128"/>
        <v>61.364859516969148</v>
      </c>
      <c r="J271" s="444">
        <f t="shared" si="128"/>
        <v>61.069773480851005</v>
      </c>
      <c r="K271" s="444">
        <f t="shared" si="128"/>
        <v>60.809868884513442</v>
      </c>
      <c r="L271" s="444">
        <f t="shared" si="128"/>
        <v>60.439571272961899</v>
      </c>
      <c r="M271" s="444">
        <f t="shared" si="128"/>
        <v>59.992192534600683</v>
      </c>
      <c r="N271" s="444">
        <f t="shared" si="128"/>
        <v>59.505516830874271</v>
      </c>
    </row>
    <row r="272" spans="1:14" ht="13.15">
      <c r="B272" s="329" t="str">
        <f t="shared" si="117"/>
        <v>65 plus</v>
      </c>
      <c r="C272" s="444">
        <f t="shared" si="119"/>
        <v>11.52790261749999</v>
      </c>
      <c r="D272" s="444">
        <f t="shared" ref="D272:N272" si="129">D102-D238</f>
        <v>17.12861932863736</v>
      </c>
      <c r="E272" s="444">
        <f t="shared" si="129"/>
        <v>21.113193122601615</v>
      </c>
      <c r="F272" s="444">
        <f t="shared" si="129"/>
        <v>23.752283571574971</v>
      </c>
      <c r="G272" s="444">
        <f t="shared" si="129"/>
        <v>25.531835359950861</v>
      </c>
      <c r="H272" s="444">
        <f t="shared" si="129"/>
        <v>26.909171716184197</v>
      </c>
      <c r="I272" s="444">
        <f t="shared" si="129"/>
        <v>27.799725146198284</v>
      </c>
      <c r="J272" s="444">
        <f t="shared" si="129"/>
        <v>28.218578300251551</v>
      </c>
      <c r="K272" s="444">
        <f t="shared" si="129"/>
        <v>28.431155705342558</v>
      </c>
      <c r="L272" s="444">
        <f t="shared" si="129"/>
        <v>28.455460484358529</v>
      </c>
      <c r="M272" s="444">
        <f t="shared" si="129"/>
        <v>28.350373620705462</v>
      </c>
      <c r="N272" s="444">
        <f t="shared" si="129"/>
        <v>28.165345829452413</v>
      </c>
    </row>
    <row r="273" spans="1:15" ht="13.15">
      <c r="B273" s="329" t="str">
        <f t="shared" si="117"/>
        <v>Total</v>
      </c>
      <c r="C273" s="444">
        <f>SUM(C263:C272)</f>
        <v>3484.1835584754026</v>
      </c>
      <c r="D273" s="444">
        <f t="shared" ref="D273:N273" si="130">SUM(D263:D272)</f>
        <v>3555.1730671146602</v>
      </c>
      <c r="E273" s="444">
        <f t="shared" si="130"/>
        <v>3602.9189238024437</v>
      </c>
      <c r="F273" s="444">
        <f t="shared" si="130"/>
        <v>3627.0820166480462</v>
      </c>
      <c r="G273" s="444">
        <f t="shared" si="130"/>
        <v>3657.5315326337518</v>
      </c>
      <c r="H273" s="444">
        <f t="shared" si="130"/>
        <v>3725.4302322545896</v>
      </c>
      <c r="I273" s="444">
        <f t="shared" si="130"/>
        <v>3778.2983332355966</v>
      </c>
      <c r="J273" s="444">
        <f t="shared" si="130"/>
        <v>3796.1002608339682</v>
      </c>
      <c r="K273" s="444">
        <f t="shared" si="130"/>
        <v>3809.3301909774732</v>
      </c>
      <c r="L273" s="444">
        <f t="shared" si="130"/>
        <v>3807.8364010360324</v>
      </c>
      <c r="M273" s="444">
        <f t="shared" si="130"/>
        <v>3794.1292659000937</v>
      </c>
      <c r="N273" s="444">
        <f t="shared" si="130"/>
        <v>3771.7410590024019</v>
      </c>
    </row>
    <row r="274" spans="1:15">
      <c r="A274" s="300">
        <f>SUM(C274:N274)</f>
        <v>0</v>
      </c>
      <c r="C274" s="300">
        <f>SUM(C263:C272)-C273</f>
        <v>0</v>
      </c>
      <c r="D274" s="300">
        <f t="shared" ref="D274:N274" si="131">SUM(D263:D272)-D273</f>
        <v>0</v>
      </c>
      <c r="E274" s="300">
        <f t="shared" si="131"/>
        <v>0</v>
      </c>
      <c r="F274" s="300">
        <f t="shared" si="131"/>
        <v>0</v>
      </c>
      <c r="G274" s="300">
        <f t="shared" si="131"/>
        <v>0</v>
      </c>
      <c r="H274" s="300">
        <f t="shared" si="131"/>
        <v>0</v>
      </c>
      <c r="I274" s="300">
        <f t="shared" si="131"/>
        <v>0</v>
      </c>
      <c r="J274" s="300">
        <f t="shared" si="131"/>
        <v>0</v>
      </c>
      <c r="K274" s="300">
        <f t="shared" si="131"/>
        <v>0</v>
      </c>
      <c r="L274" s="300">
        <f t="shared" si="131"/>
        <v>0</v>
      </c>
      <c r="M274" s="300">
        <f t="shared" si="131"/>
        <v>0</v>
      </c>
      <c r="N274" s="300">
        <f t="shared" si="131"/>
        <v>0</v>
      </c>
    </row>
    <row r="275" spans="1:15" ht="15">
      <c r="B275" s="331"/>
      <c r="H275" s="318"/>
    </row>
    <row r="276" spans="1:15" ht="15">
      <c r="B276" s="331" t="s">
        <v>517</v>
      </c>
      <c r="H276" s="318"/>
    </row>
    <row r="277" spans="1:15" ht="15">
      <c r="B277" s="331"/>
      <c r="H277" s="318"/>
    </row>
    <row r="278" spans="1:15" ht="15">
      <c r="B278" s="331"/>
      <c r="C278" s="317" t="str">
        <f>C262</f>
        <v>2018/19</v>
      </c>
      <c r="D278" s="317" t="str">
        <f t="shared" ref="D278:N278" si="132">D262</f>
        <v>2019/20</v>
      </c>
      <c r="E278" s="317" t="str">
        <f t="shared" si="132"/>
        <v>2020/21</v>
      </c>
      <c r="F278" s="317" t="str">
        <f t="shared" si="132"/>
        <v>2021/22</v>
      </c>
      <c r="G278" s="317" t="str">
        <f t="shared" si="132"/>
        <v>2022/23</v>
      </c>
      <c r="H278" s="317" t="str">
        <f t="shared" si="132"/>
        <v>2023/24</v>
      </c>
      <c r="I278" s="317" t="str">
        <f t="shared" si="132"/>
        <v>2024/25</v>
      </c>
      <c r="J278" s="317" t="str">
        <f t="shared" si="132"/>
        <v>2025/26</v>
      </c>
      <c r="K278" s="317" t="str">
        <f t="shared" si="132"/>
        <v>2026/27</v>
      </c>
      <c r="L278" s="317" t="str">
        <f t="shared" si="132"/>
        <v>2027/28</v>
      </c>
      <c r="M278" s="317" t="str">
        <f t="shared" si="132"/>
        <v>2028/29</v>
      </c>
      <c r="N278" s="317" t="str">
        <f t="shared" si="132"/>
        <v>2029/30</v>
      </c>
    </row>
    <row r="279" spans="1:15" ht="13.15">
      <c r="B279" s="317" t="s">
        <v>227</v>
      </c>
      <c r="C279" s="444">
        <f>C223+C239</f>
        <v>1359.6763060421194</v>
      </c>
      <c r="D279" s="444">
        <f t="shared" ref="D279:N279" si="133">D223+D239</f>
        <v>1379.9016886979298</v>
      </c>
      <c r="E279" s="444">
        <f t="shared" si="133"/>
        <v>1414.5679350770122</v>
      </c>
      <c r="F279" s="444">
        <f t="shared" si="133"/>
        <v>1426.3192733032138</v>
      </c>
      <c r="G279" s="444">
        <f t="shared" si="133"/>
        <v>1435.9353502053175</v>
      </c>
      <c r="H279" s="444">
        <f t="shared" si="133"/>
        <v>1461.8219203710628</v>
      </c>
      <c r="I279" s="444">
        <f t="shared" si="133"/>
        <v>1481.2675047175167</v>
      </c>
      <c r="J279" s="444">
        <f t="shared" si="133"/>
        <v>1486.2039147902844</v>
      </c>
      <c r="K279" s="444">
        <f t="shared" si="133"/>
        <v>1490.1368959744514</v>
      </c>
      <c r="L279" s="444">
        <f t="shared" si="133"/>
        <v>1488.6028104904069</v>
      </c>
      <c r="M279" s="444">
        <f t="shared" si="133"/>
        <v>1482.6833369479309</v>
      </c>
      <c r="N279" s="444">
        <f t="shared" si="133"/>
        <v>1473.8233509704653</v>
      </c>
      <c r="O279" s="318"/>
    </row>
    <row r="280" spans="1:15" ht="13.15">
      <c r="B280" s="317" t="s">
        <v>228</v>
      </c>
      <c r="C280" s="444">
        <f>C155+C171</f>
        <v>312.5146230177412</v>
      </c>
      <c r="D280" s="444">
        <f t="shared" ref="D280:N280" si="134">D155+D171</f>
        <v>304.02460055566297</v>
      </c>
      <c r="E280" s="444">
        <f t="shared" si="134"/>
        <v>295.60352987276389</v>
      </c>
      <c r="F280" s="444">
        <f t="shared" si="134"/>
        <v>286.90293171433893</v>
      </c>
      <c r="G280" s="444">
        <f t="shared" si="134"/>
        <v>279.90966877070923</v>
      </c>
      <c r="H280" s="444">
        <f t="shared" si="134"/>
        <v>276.37637522968254</v>
      </c>
      <c r="I280" s="444">
        <f t="shared" si="134"/>
        <v>273.50682381143235</v>
      </c>
      <c r="J280" s="444">
        <f t="shared" si="134"/>
        <v>270.14644104954789</v>
      </c>
      <c r="K280" s="444">
        <f t="shared" si="134"/>
        <v>267.68066662202796</v>
      </c>
      <c r="L280" s="444">
        <f t="shared" si="134"/>
        <v>265.37654445622769</v>
      </c>
      <c r="M280" s="444">
        <f t="shared" si="134"/>
        <v>263.17403520326718</v>
      </c>
      <c r="N280" s="444">
        <f t="shared" si="134"/>
        <v>261.08450359259228</v>
      </c>
      <c r="O280" s="318"/>
    </row>
    <row r="281" spans="1:15" ht="13.15">
      <c r="B281" s="317" t="s">
        <v>542</v>
      </c>
      <c r="C281" s="444">
        <f>C189+C205</f>
        <v>5.3831809617345927</v>
      </c>
      <c r="D281" s="444">
        <f t="shared" ref="D281:N281" si="135">D189+D205</f>
        <v>5.3569101310935991</v>
      </c>
      <c r="E281" s="444">
        <f t="shared" si="135"/>
        <v>5.3548561620175601</v>
      </c>
      <c r="F281" s="444">
        <f t="shared" si="135"/>
        <v>5.3436648287328339</v>
      </c>
      <c r="G281" s="444">
        <f t="shared" si="135"/>
        <v>5.3535056405630428</v>
      </c>
      <c r="H281" s="444">
        <f t="shared" si="135"/>
        <v>5.4187611536361953</v>
      </c>
      <c r="I281" s="444">
        <f t="shared" si="135"/>
        <v>5.4763186988739374</v>
      </c>
      <c r="J281" s="444">
        <f t="shared" si="135"/>
        <v>5.5001653601648357</v>
      </c>
      <c r="K281" s="444">
        <f t="shared" si="135"/>
        <v>5.5229367336152073</v>
      </c>
      <c r="L281" s="444">
        <f t="shared" si="135"/>
        <v>5.531189180393266</v>
      </c>
      <c r="M281" s="444">
        <f t="shared" si="135"/>
        <v>5.5263521711714478</v>
      </c>
      <c r="N281" s="444">
        <f t="shared" si="135"/>
        <v>5.5114066328225224</v>
      </c>
      <c r="O281" s="318"/>
    </row>
    <row r="282" spans="1:15" ht="13.15">
      <c r="B282" s="317" t="s">
        <v>229</v>
      </c>
      <c r="C282" s="444">
        <f>C121+C137</f>
        <v>1041.7785020626436</v>
      </c>
      <c r="D282" s="444">
        <f t="shared" ref="D282:N282" si="136">D121+D137</f>
        <v>1070.5201780111731</v>
      </c>
      <c r="E282" s="444">
        <f t="shared" si="136"/>
        <v>1113.6095490422308</v>
      </c>
      <c r="F282" s="444">
        <f t="shared" si="136"/>
        <v>1134.072676760142</v>
      </c>
      <c r="G282" s="444">
        <f t="shared" si="136"/>
        <v>1150.672175794045</v>
      </c>
      <c r="H282" s="444">
        <f t="shared" si="136"/>
        <v>1180.0267839877442</v>
      </c>
      <c r="I282" s="444">
        <f t="shared" si="136"/>
        <v>1202.2843622072105</v>
      </c>
      <c r="J282" s="444">
        <f t="shared" si="136"/>
        <v>1210.5573083805718</v>
      </c>
      <c r="K282" s="444">
        <f t="shared" si="136"/>
        <v>1216.9332926188081</v>
      </c>
      <c r="L282" s="444">
        <f t="shared" si="136"/>
        <v>1217.6950768537863</v>
      </c>
      <c r="M282" s="444">
        <f t="shared" si="136"/>
        <v>1213.9829495734923</v>
      </c>
      <c r="N282" s="444">
        <f t="shared" si="136"/>
        <v>1207.2274407450504</v>
      </c>
      <c r="O282" s="318"/>
    </row>
    <row r="283" spans="1:15" ht="15">
      <c r="A283" s="300">
        <f>SUM(C283:N283)</f>
        <v>0</v>
      </c>
      <c r="B283" s="331"/>
      <c r="C283" s="300">
        <f>C279-C280-C281-C282</f>
        <v>0</v>
      </c>
      <c r="D283" s="300">
        <f t="shared" ref="D283:N283" si="137">D279-D280-D281-D282</f>
        <v>0</v>
      </c>
      <c r="E283" s="300">
        <f t="shared" si="137"/>
        <v>0</v>
      </c>
      <c r="F283" s="300">
        <f t="shared" si="137"/>
        <v>0</v>
      </c>
      <c r="G283" s="300">
        <f t="shared" si="137"/>
        <v>0</v>
      </c>
      <c r="H283" s="300">
        <f t="shared" si="137"/>
        <v>0</v>
      </c>
      <c r="I283" s="300">
        <f t="shared" si="137"/>
        <v>0</v>
      </c>
      <c r="J283" s="300">
        <f t="shared" si="137"/>
        <v>0</v>
      </c>
      <c r="K283" s="300">
        <f t="shared" si="137"/>
        <v>0</v>
      </c>
      <c r="L283" s="300">
        <f t="shared" si="137"/>
        <v>0</v>
      </c>
      <c r="M283" s="300">
        <f t="shared" si="137"/>
        <v>0</v>
      </c>
      <c r="N283" s="300">
        <f t="shared" si="137"/>
        <v>0</v>
      </c>
    </row>
    <row r="284" spans="1:15" ht="15">
      <c r="B284" s="331"/>
      <c r="H284" s="318"/>
    </row>
    <row r="285" spans="1:15" ht="15">
      <c r="B285" s="331" t="s">
        <v>265</v>
      </c>
      <c r="F285" s="355"/>
      <c r="G285" s="355" t="s">
        <v>266</v>
      </c>
      <c r="H285" s="318"/>
    </row>
    <row r="286" spans="1:15" ht="15">
      <c r="B286" s="331"/>
      <c r="H286" s="318"/>
    </row>
    <row r="287" spans="1:15" ht="15">
      <c r="B287" s="331" t="s">
        <v>211</v>
      </c>
      <c r="H287" s="318"/>
    </row>
    <row r="288" spans="1:15" ht="15">
      <c r="B288" s="331"/>
      <c r="H288" s="318"/>
    </row>
    <row r="289" spans="2:14" ht="15">
      <c r="B289" s="331"/>
      <c r="C289" s="317" t="str">
        <f>C278</f>
        <v>2018/19</v>
      </c>
      <c r="D289" s="317" t="str">
        <f t="shared" ref="D289:N289" si="138">D278</f>
        <v>2019/20</v>
      </c>
      <c r="E289" s="317" t="str">
        <f t="shared" si="138"/>
        <v>2020/21</v>
      </c>
      <c r="F289" s="317" t="str">
        <f t="shared" si="138"/>
        <v>2021/22</v>
      </c>
      <c r="G289" s="317" t="str">
        <f t="shared" si="138"/>
        <v>2022/23</v>
      </c>
      <c r="H289" s="317" t="str">
        <f t="shared" si="138"/>
        <v>2023/24</v>
      </c>
      <c r="I289" s="317" t="str">
        <f t="shared" si="138"/>
        <v>2024/25</v>
      </c>
      <c r="J289" s="317" t="str">
        <f t="shared" si="138"/>
        <v>2025/26</v>
      </c>
      <c r="K289" s="317" t="str">
        <f t="shared" si="138"/>
        <v>2026/27</v>
      </c>
      <c r="L289" s="317" t="str">
        <f t="shared" si="138"/>
        <v>2027/28</v>
      </c>
      <c r="M289" s="317" t="str">
        <f t="shared" si="138"/>
        <v>2028/29</v>
      </c>
      <c r="N289" s="317" t="str">
        <f t="shared" si="138"/>
        <v>2029/30</v>
      </c>
    </row>
    <row r="290" spans="2:14" ht="15">
      <c r="B290" s="331"/>
      <c r="C290" s="444">
        <f>C53+C69-C15</f>
        <v>0</v>
      </c>
      <c r="D290" s="444">
        <f>D53+D69-D15</f>
        <v>0</v>
      </c>
      <c r="E290" s="444">
        <f>E53+E69-E15</f>
        <v>0</v>
      </c>
      <c r="F290" s="444">
        <f t="shared" ref="F290:N290" si="139">F53+F69-F15</f>
        <v>0</v>
      </c>
      <c r="G290" s="444">
        <f t="shared" si="139"/>
        <v>0</v>
      </c>
      <c r="H290" s="444">
        <f t="shared" si="139"/>
        <v>0</v>
      </c>
      <c r="I290" s="444">
        <f t="shared" si="139"/>
        <v>0</v>
      </c>
      <c r="J290" s="444">
        <f t="shared" si="139"/>
        <v>0</v>
      </c>
      <c r="K290" s="444">
        <f t="shared" si="139"/>
        <v>0</v>
      </c>
      <c r="L290" s="444">
        <f t="shared" si="139"/>
        <v>0</v>
      </c>
      <c r="M290" s="444">
        <f t="shared" si="139"/>
        <v>0</v>
      </c>
      <c r="N290" s="444">
        <f t="shared" si="139"/>
        <v>0</v>
      </c>
    </row>
    <row r="291" spans="2:14" ht="15">
      <c r="B291" s="331"/>
      <c r="H291" s="318"/>
    </row>
    <row r="292" spans="2:14" ht="15">
      <c r="B292" s="331" t="s">
        <v>263</v>
      </c>
      <c r="H292" s="318"/>
    </row>
    <row r="293" spans="2:14" ht="15">
      <c r="B293" s="331"/>
      <c r="C293" s="356" t="str">
        <f t="shared" ref="C293:N293" si="140">C262</f>
        <v>2018/19</v>
      </c>
      <c r="D293" s="356" t="str">
        <f t="shared" si="140"/>
        <v>2019/20</v>
      </c>
      <c r="E293" s="356" t="str">
        <f t="shared" si="140"/>
        <v>2020/21</v>
      </c>
      <c r="F293" s="356" t="str">
        <f t="shared" si="140"/>
        <v>2021/22</v>
      </c>
      <c r="G293" s="356" t="str">
        <f t="shared" si="140"/>
        <v>2022/23</v>
      </c>
      <c r="H293" s="356" t="str">
        <f t="shared" si="140"/>
        <v>2023/24</v>
      </c>
      <c r="I293" s="356" t="str">
        <f t="shared" si="140"/>
        <v>2024/25</v>
      </c>
      <c r="J293" s="356" t="str">
        <f t="shared" si="140"/>
        <v>2025/26</v>
      </c>
      <c r="K293" s="356" t="str">
        <f t="shared" si="140"/>
        <v>2026/27</v>
      </c>
      <c r="L293" s="356" t="str">
        <f t="shared" si="140"/>
        <v>2027/28</v>
      </c>
      <c r="M293" s="356" t="str">
        <f t="shared" si="140"/>
        <v>2028/29</v>
      </c>
      <c r="N293" s="356" t="str">
        <f t="shared" si="140"/>
        <v>2029/30</v>
      </c>
    </row>
    <row r="294" spans="2:14" ht="13.15">
      <c r="B294" s="354" t="s">
        <v>267</v>
      </c>
      <c r="C294" s="444">
        <f>C36-C15+C279-C290</f>
        <v>1527.9622536636994</v>
      </c>
      <c r="D294" s="444">
        <f>D36-D15+D279-D290</f>
        <v>1540.3179566049876</v>
      </c>
      <c r="E294" s="444">
        <f>E36-E15+E279-E290</f>
        <v>1499.1660768345507</v>
      </c>
      <c r="F294" s="444">
        <f t="shared" ref="F294:N294" si="141">F36-F15+F279-F290</f>
        <v>1531.1037928202859</v>
      </c>
      <c r="G294" s="444">
        <f t="shared" si="141"/>
        <v>1661.3504270482838</v>
      </c>
      <c r="H294" s="444">
        <f t="shared" si="141"/>
        <v>1642.3118973145606</v>
      </c>
      <c r="I294" s="444">
        <f t="shared" si="141"/>
        <v>1553.9181713211115</v>
      </c>
      <c r="J294" s="444">
        <f t="shared" si="141"/>
        <v>1545.9375447710966</v>
      </c>
      <c r="K294" s="444">
        <f t="shared" si="141"/>
        <v>1504.4500361983128</v>
      </c>
      <c r="L294" s="444">
        <f t="shared" si="141"/>
        <v>1464.8739781472702</v>
      </c>
      <c r="M294" s="444">
        <f t="shared" si="141"/>
        <v>1431.5223708931835</v>
      </c>
      <c r="N294" s="444">
        <f t="shared" si="141"/>
        <v>1443.964582478405</v>
      </c>
    </row>
    <row r="295" spans="2:14" ht="12.75" customHeight="1">
      <c r="B295" s="1405" t="s">
        <v>264</v>
      </c>
      <c r="C295" s="1405"/>
      <c r="D295" s="1405"/>
      <c r="E295" s="1405"/>
      <c r="F295" s="1405"/>
      <c r="G295" s="1405"/>
      <c r="H295" s="1405"/>
      <c r="I295" s="1405"/>
      <c r="J295" s="1405"/>
      <c r="K295" s="1405"/>
      <c r="L295" s="1405"/>
      <c r="M295" s="1405"/>
      <c r="N295" s="1405"/>
    </row>
    <row r="296" spans="2:14" ht="13.15">
      <c r="B296" s="317" t="s">
        <v>2</v>
      </c>
      <c r="C296" s="274">
        <f>IF(C294&lt;0,0,C294)</f>
        <v>1527.9622536636994</v>
      </c>
      <c r="D296" s="274">
        <f t="shared" ref="D296:N296" si="142">IF(D294&lt;0,0,D294)</f>
        <v>1540.3179566049876</v>
      </c>
      <c r="E296" s="274">
        <f t="shared" si="142"/>
        <v>1499.1660768345507</v>
      </c>
      <c r="F296" s="274">
        <f t="shared" si="142"/>
        <v>1531.1037928202859</v>
      </c>
      <c r="G296" s="274">
        <f t="shared" si="142"/>
        <v>1661.3504270482838</v>
      </c>
      <c r="H296" s="274">
        <f t="shared" si="142"/>
        <v>1642.3118973145606</v>
      </c>
      <c r="I296" s="274">
        <f t="shared" si="142"/>
        <v>1553.9181713211115</v>
      </c>
      <c r="J296" s="274">
        <f t="shared" si="142"/>
        <v>1545.9375447710966</v>
      </c>
      <c r="K296" s="274">
        <f t="shared" si="142"/>
        <v>1504.4500361983128</v>
      </c>
      <c r="L296" s="274">
        <f t="shared" si="142"/>
        <v>1464.8739781472702</v>
      </c>
      <c r="M296" s="274">
        <f t="shared" si="142"/>
        <v>1431.5223708931835</v>
      </c>
      <c r="N296" s="274">
        <f t="shared" si="142"/>
        <v>1443.964582478405</v>
      </c>
    </row>
    <row r="297" spans="2:14" ht="15">
      <c r="B297" s="331"/>
      <c r="H297" s="318"/>
    </row>
    <row r="298" spans="2:14" ht="15">
      <c r="B298" s="331" t="s">
        <v>174</v>
      </c>
      <c r="H298" s="318"/>
    </row>
    <row r="299" spans="2:14" ht="15">
      <c r="B299" s="331"/>
      <c r="H299" s="318"/>
    </row>
    <row r="300" spans="2:14" ht="13.15">
      <c r="B300" s="332" t="s">
        <v>46</v>
      </c>
      <c r="H300" s="316"/>
    </row>
    <row r="301" spans="2:14">
      <c r="H301" s="316"/>
    </row>
    <row r="302" spans="2:14" ht="13.15">
      <c r="B302" s="329" t="str">
        <f t="shared" ref="B302:B313" si="143">B262</f>
        <v>Age group</v>
      </c>
      <c r="C302" s="329" t="str">
        <f>C293</f>
        <v>2018/19</v>
      </c>
      <c r="D302" s="329" t="str">
        <f t="shared" ref="D302:N302" si="144">D293</f>
        <v>2019/20</v>
      </c>
      <c r="E302" s="329" t="str">
        <f t="shared" si="144"/>
        <v>2020/21</v>
      </c>
      <c r="F302" s="329" t="str">
        <f t="shared" si="144"/>
        <v>2021/22</v>
      </c>
      <c r="G302" s="329" t="str">
        <f t="shared" si="144"/>
        <v>2022/23</v>
      </c>
      <c r="H302" s="329" t="str">
        <f t="shared" si="144"/>
        <v>2023/24</v>
      </c>
      <c r="I302" s="329" t="str">
        <f t="shared" si="144"/>
        <v>2024/25</v>
      </c>
      <c r="J302" s="329" t="str">
        <f t="shared" si="144"/>
        <v>2025/26</v>
      </c>
      <c r="K302" s="329" t="str">
        <f t="shared" si="144"/>
        <v>2026/27</v>
      </c>
      <c r="L302" s="329" t="str">
        <f t="shared" si="144"/>
        <v>2027/28</v>
      </c>
      <c r="M302" s="329" t="str">
        <f t="shared" si="144"/>
        <v>2028/29</v>
      </c>
      <c r="N302" s="329" t="str">
        <f t="shared" si="144"/>
        <v>2029/30</v>
      </c>
    </row>
    <row r="303" spans="2:14" ht="13.15">
      <c r="B303" s="329" t="str">
        <f t="shared" si="143"/>
        <v>20-24</v>
      </c>
      <c r="C303" s="444">
        <f>C$296*Entrant_age_breakdowns!$K76*$G$31</f>
        <v>245.11648728687189</v>
      </c>
      <c r="D303" s="444">
        <f>D$296*Entrant_age_breakdowns!$K76*$G$31</f>
        <v>247.09859548075352</v>
      </c>
      <c r="E303" s="444">
        <f>E$296*Entrant_age_breakdowns!$K76*$G$31</f>
        <v>240.49698985182201</v>
      </c>
      <c r="F303" s="444">
        <f>F$296*Entrant_age_breakdowns!$K76*$G$31</f>
        <v>245.62045460732779</v>
      </c>
      <c r="G303" s="444">
        <f>G$296*Entrant_age_breakdowns!$K76*$G$31</f>
        <v>266.51468637670212</v>
      </c>
      <c r="H303" s="444">
        <f>H$296*Entrant_age_breakdowns!$K76*$G$31</f>
        <v>263.46051568613217</v>
      </c>
      <c r="I303" s="444">
        <f>I$296*Entrant_age_breakdowns!$K76*$G$31</f>
        <v>249.28034889093772</v>
      </c>
      <c r="J303" s="444">
        <f>J$296*Entrant_age_breakdowns!$K76*$G$31</f>
        <v>248.0000926924632</v>
      </c>
      <c r="K303" s="444">
        <f>K$296*Entrant_age_breakdowns!$K76*$G$31</f>
        <v>241.3446453191651</v>
      </c>
      <c r="L303" s="444">
        <f>L$296*Entrant_age_breakdowns!$K76*$G$31</f>
        <v>234.99583381752444</v>
      </c>
      <c r="M303" s="444">
        <f>M$296*Entrant_age_breakdowns!$K76*$G$31</f>
        <v>229.64555190061762</v>
      </c>
      <c r="N303" s="444">
        <f>N$296*Entrant_age_breakdowns!$K76*$G$31</f>
        <v>231.64153785546486</v>
      </c>
    </row>
    <row r="304" spans="2:14" ht="13.15">
      <c r="B304" s="329" t="str">
        <f t="shared" si="143"/>
        <v>25-29</v>
      </c>
      <c r="C304" s="444">
        <f>C$296*Entrant_age_breakdowns!$K77*$G$31</f>
        <v>255.67759259912515</v>
      </c>
      <c r="D304" s="444">
        <f>D$296*Entrant_age_breakdowns!$K77*$G$31</f>
        <v>257.74510203878816</v>
      </c>
      <c r="E304" s="444">
        <f>E$296*Entrant_age_breakdowns!$K77*$G$31</f>
        <v>250.85905918962385</v>
      </c>
      <c r="F304" s="444">
        <f>F$296*Entrant_age_breakdowns!$K77*$G$31</f>
        <v>256.20327388914785</v>
      </c>
      <c r="G304" s="444">
        <f>G$296*Entrant_age_breakdowns!$K77*$G$31</f>
        <v>277.99775592147876</v>
      </c>
      <c r="H304" s="444">
        <f>H$296*Entrant_age_breakdowns!$K77*$G$31</f>
        <v>274.81199302892463</v>
      </c>
      <c r="I304" s="444">
        <f>I$296*Entrant_age_breakdowns!$K77*$G$31</f>
        <v>260.02085862185305</v>
      </c>
      <c r="J304" s="444">
        <f>J$296*Entrant_age_breakdowns!$K77*$G$31</f>
        <v>258.68544121946115</v>
      </c>
      <c r="K304" s="444">
        <f>K$296*Entrant_age_breakdowns!$K77*$G$31</f>
        <v>251.74323679694297</v>
      </c>
      <c r="L304" s="444">
        <f>L$296*Entrant_age_breakdowns!$K77*$G$31</f>
        <v>245.12087997969081</v>
      </c>
      <c r="M304" s="444">
        <f>M$296*Entrant_age_breakdowns!$K77*$G$31</f>
        <v>239.54007545942861</v>
      </c>
      <c r="N304" s="444">
        <f>N$296*Entrant_age_breakdowns!$K77*$G$31</f>
        <v>241.62206059819141</v>
      </c>
    </row>
    <row r="305" spans="1:14" ht="13.15">
      <c r="B305" s="329" t="str">
        <f t="shared" si="143"/>
        <v>30-34</v>
      </c>
      <c r="C305" s="444">
        <f>C$296*Entrant_age_breakdowns!$K78*$G$31</f>
        <v>125.19576349641764</v>
      </c>
      <c r="D305" s="444">
        <f>D$296*Entrant_age_breakdowns!$K78*$G$31</f>
        <v>126.20814561486361</v>
      </c>
      <c r="E305" s="444">
        <f>E$296*Entrant_age_breakdowns!$K78*$G$31</f>
        <v>122.8363077341704</v>
      </c>
      <c r="F305" s="444">
        <f>F$296*Entrant_age_breakdowns!$K78*$G$31</f>
        <v>125.45316998163656</v>
      </c>
      <c r="G305" s="444">
        <f>G$296*Entrant_age_breakdowns!$K78*$G$31</f>
        <v>136.12511346447721</v>
      </c>
      <c r="H305" s="444">
        <f>H$296*Entrant_age_breakdowns!$K78*$G$31</f>
        <v>134.56516441459229</v>
      </c>
      <c r="I305" s="444">
        <f>I$296*Entrant_age_breakdowns!$K78*$G$31</f>
        <v>127.32249857811101</v>
      </c>
      <c r="J305" s="444">
        <f>J$296*Entrant_age_breakdowns!$K78*$G$31</f>
        <v>126.66859457510755</v>
      </c>
      <c r="K305" s="444">
        <f>K$296*Entrant_age_breakdowns!$K78*$G$31</f>
        <v>123.26925647046545</v>
      </c>
      <c r="L305" s="444">
        <f>L$296*Entrant_age_breakdowns!$K78*$G$31</f>
        <v>120.02653578675846</v>
      </c>
      <c r="M305" s="444">
        <f>M$296*Entrant_age_breakdowns!$K78*$G$31</f>
        <v>117.29382434444618</v>
      </c>
      <c r="N305" s="444">
        <f>N$296*Entrant_age_breakdowns!$K78*$G$31</f>
        <v>118.31329467184513</v>
      </c>
    </row>
    <row r="306" spans="1:14" ht="13.15">
      <c r="B306" s="329" t="str">
        <f t="shared" si="143"/>
        <v>35-39</v>
      </c>
      <c r="C306" s="444">
        <f>C$296*Entrant_age_breakdowns!$K79*$G$31</f>
        <v>93.529921761099999</v>
      </c>
      <c r="D306" s="444">
        <f>D$296*Entrant_age_breakdowns!$K79*$G$31</f>
        <v>94.286241445458117</v>
      </c>
      <c r="E306" s="444">
        <f>E$296*Entrant_age_breakdowns!$K79*$G$31</f>
        <v>91.767244601117042</v>
      </c>
      <c r="F306" s="444">
        <f>F$296*Entrant_age_breakdowns!$K79*$G$31</f>
        <v>93.722222265134334</v>
      </c>
      <c r="G306" s="444">
        <f>G$296*Entrant_age_breakdowns!$K79*$G$31</f>
        <v>101.69490449585157</v>
      </c>
      <c r="H306" s="444">
        <f>H$296*Entrant_age_breakdowns!$K79*$G$31</f>
        <v>100.52951432199626</v>
      </c>
      <c r="I306" s="444">
        <f>I$296*Entrant_age_breakdowns!$K79*$G$31</f>
        <v>95.118740425902971</v>
      </c>
      <c r="J306" s="444">
        <f>J$296*Entrant_age_breakdowns!$K79*$G$31</f>
        <v>94.630228765986189</v>
      </c>
      <c r="K306" s="444">
        <f>K$296*Entrant_age_breakdowns!$K79*$G$31</f>
        <v>92.090687346313459</v>
      </c>
      <c r="L306" s="444">
        <f>L$296*Entrant_age_breakdowns!$K79*$G$31</f>
        <v>89.668150006630299</v>
      </c>
      <c r="M306" s="444">
        <f>M$296*Entrant_age_breakdowns!$K79*$G$31</f>
        <v>87.626624956124544</v>
      </c>
      <c r="N306" s="444">
        <f>N$296*Entrant_age_breakdowns!$K79*$G$31</f>
        <v>88.388240024370177</v>
      </c>
    </row>
    <row r="307" spans="1:14" ht="13.15">
      <c r="B307" s="329" t="str">
        <f t="shared" si="143"/>
        <v>40-44</v>
      </c>
      <c r="C307" s="444">
        <f>C$296*Entrant_age_breakdowns!$K80*$G$31</f>
        <v>78.09473731875643</v>
      </c>
      <c r="D307" s="444">
        <f>D$296*Entrant_age_breakdowns!$K80*$G$31</f>
        <v>78.726242039030026</v>
      </c>
      <c r="E307" s="444">
        <f>E$296*Entrant_age_breakdowns!$K80*$G$31</f>
        <v>76.622953667121948</v>
      </c>
      <c r="F307" s="444">
        <f>F$296*Entrant_age_breakdowns!$K80*$G$31</f>
        <v>78.255302590982211</v>
      </c>
      <c r="G307" s="444">
        <f>G$296*Entrant_age_breakdowns!$K80*$G$31</f>
        <v>84.912258063735919</v>
      </c>
      <c r="H307" s="444">
        <f>H$296*Entrant_age_breakdowns!$K80*$G$31</f>
        <v>83.939191500785526</v>
      </c>
      <c r="I307" s="444">
        <f>I$296*Entrant_age_breakdowns!$K80*$G$31</f>
        <v>79.421354233842223</v>
      </c>
      <c r="J307" s="444">
        <f>J$296*Entrant_age_breakdowns!$K80*$G$31</f>
        <v>79.013461347373266</v>
      </c>
      <c r="K307" s="444">
        <f>K$296*Entrant_age_breakdowns!$K80*$G$31</f>
        <v>76.893018858540472</v>
      </c>
      <c r="L307" s="444">
        <f>L$296*Entrant_age_breakdowns!$K80*$G$31</f>
        <v>74.870271339616323</v>
      </c>
      <c r="M307" s="444">
        <f>M$296*Entrant_age_breakdowns!$K80*$G$31</f>
        <v>73.165657890284663</v>
      </c>
      <c r="N307" s="444">
        <f>N$296*Entrant_age_breakdowns!$K80*$G$31</f>
        <v>73.801584100557477</v>
      </c>
    </row>
    <row r="308" spans="1:14" ht="13.15">
      <c r="B308" s="329" t="str">
        <f t="shared" si="143"/>
        <v>45-49</v>
      </c>
      <c r="C308" s="444">
        <f>C$296*Entrant_age_breakdowns!$K81*$G$31</f>
        <v>66.403068135688088</v>
      </c>
      <c r="D308" s="444">
        <f>D$296*Entrant_age_breakdowns!$K81*$G$31</f>
        <v>66.940029426654149</v>
      </c>
      <c r="E308" s="444">
        <f>E$296*Entrant_age_breakdowns!$K81*$G$31</f>
        <v>65.151627213343062</v>
      </c>
      <c r="F308" s="444">
        <f>F$296*Entrant_age_breakdowns!$K81*$G$31</f>
        <v>66.539594962948087</v>
      </c>
      <c r="G308" s="444">
        <f>G$296*Entrant_age_breakdowns!$K81*$G$31</f>
        <v>72.199928591182712</v>
      </c>
      <c r="H308" s="444">
        <f>H$296*Entrant_age_breakdowns!$K81*$G$31</f>
        <v>71.372541144876067</v>
      </c>
      <c r="I308" s="444">
        <f>I$296*Entrant_age_breakdowns!$K81*$G$31</f>
        <v>67.53107543076149</v>
      </c>
      <c r="J308" s="444">
        <f>J$296*Entrant_age_breakdowns!$K81*$G$31</f>
        <v>67.184248742277887</v>
      </c>
      <c r="K308" s="444">
        <f>K$296*Entrant_age_breakdowns!$K81*$G$31</f>
        <v>65.381260578183586</v>
      </c>
      <c r="L308" s="444">
        <f>L$296*Entrant_age_breakdowns!$K81*$G$31</f>
        <v>63.661341337375077</v>
      </c>
      <c r="M308" s="444">
        <f>M$296*Entrant_age_breakdowns!$K81*$G$31</f>
        <v>62.211927882548153</v>
      </c>
      <c r="N308" s="444">
        <f>N$296*Entrant_age_breakdowns!$K81*$G$31</f>
        <v>62.752648716240913</v>
      </c>
    </row>
    <row r="309" spans="1:14" ht="13.15">
      <c r="B309" s="329" t="str">
        <f t="shared" si="143"/>
        <v>50-54</v>
      </c>
      <c r="C309" s="444">
        <f>C$296*Entrant_age_breakdowns!$K82*$G$31</f>
        <v>48.958515339144313</v>
      </c>
      <c r="D309" s="444">
        <f>D$296*Entrant_age_breakdowns!$K82*$G$31</f>
        <v>49.354413124267289</v>
      </c>
      <c r="E309" s="444">
        <f>E$296*Entrant_age_breakdowns!$K82*$G$31</f>
        <v>48.035836744422376</v>
      </c>
      <c r="F309" s="444">
        <f>F$296*Entrant_age_breakdowns!$K82*$G$31</f>
        <v>49.059175609132964</v>
      </c>
      <c r="G309" s="444">
        <f>G$296*Entrant_age_breakdowns!$K82*$G$31</f>
        <v>53.232499802471871</v>
      </c>
      <c r="H309" s="444">
        <f>H$296*Entrant_age_breakdowns!$K82*$G$31</f>
        <v>52.622472854641003</v>
      </c>
      <c r="I309" s="444">
        <f>I$296*Entrant_age_breakdowns!$K82*$G$31</f>
        <v>49.790187188187033</v>
      </c>
      <c r="J309" s="444">
        <f>J$296*Entrant_age_breakdowns!$K82*$G$31</f>
        <v>49.534474308874714</v>
      </c>
      <c r="K309" s="444">
        <f>K$296*Entrant_age_breakdowns!$K82*$G$31</f>
        <v>48.205143810052995</v>
      </c>
      <c r="L309" s="444">
        <f>L$296*Entrant_age_breakdowns!$K82*$G$31</f>
        <v>46.937059444415723</v>
      </c>
      <c r="M309" s="444">
        <f>M$296*Entrant_age_breakdowns!$K82*$G$31</f>
        <v>45.86841709319328</v>
      </c>
      <c r="N309" s="444">
        <f>N$296*Entrant_age_breakdowns!$K82*$G$31</f>
        <v>46.267086762739986</v>
      </c>
    </row>
    <row r="310" spans="1:14" ht="13.15">
      <c r="B310" s="329" t="str">
        <f t="shared" si="143"/>
        <v>55-59</v>
      </c>
      <c r="C310" s="444">
        <f>C$296*Entrant_age_breakdowns!$K83*$G$31</f>
        <v>29.768762884714707</v>
      </c>
      <c r="D310" s="444">
        <f>D$296*Entrant_age_breakdowns!$K83*$G$31</f>
        <v>30.009484794075522</v>
      </c>
      <c r="E310" s="444">
        <f>E$296*Entrant_age_breakdowns!$K83*$G$31</f>
        <v>29.207736879027845</v>
      </c>
      <c r="F310" s="444">
        <f>F$296*Entrant_age_breakdowns!$K83*$G$31</f>
        <v>29.829968411239484</v>
      </c>
      <c r="G310" s="444">
        <f>G$296*Entrant_age_breakdowns!$K83*$G$31</f>
        <v>32.367518773866976</v>
      </c>
      <c r="H310" s="444">
        <f>H$296*Entrant_age_breakdowns!$K83*$G$31</f>
        <v>31.996597649370699</v>
      </c>
      <c r="I310" s="444">
        <f>I$296*Entrant_age_breakdowns!$K83*$G$31</f>
        <v>30.274453098164667</v>
      </c>
      <c r="J310" s="444">
        <f>J$296*Entrant_age_breakdowns!$K83*$G$31</f>
        <v>30.118969296867089</v>
      </c>
      <c r="K310" s="444">
        <f>K$296*Entrant_age_breakdowns!$K83*$G$31</f>
        <v>29.31068244133813</v>
      </c>
      <c r="L310" s="444">
        <f>L$296*Entrant_age_breakdowns!$K83*$G$31</f>
        <v>28.539635718679698</v>
      </c>
      <c r="M310" s="444">
        <f>M$296*Entrant_age_breakdowns!$K83*$G$31</f>
        <v>27.889857829343459</v>
      </c>
      <c r="N310" s="444">
        <f>N$296*Entrant_age_breakdowns!$K83*$G$31</f>
        <v>28.132265156850274</v>
      </c>
    </row>
    <row r="311" spans="1:14" ht="13.15">
      <c r="B311" s="329" t="str">
        <f t="shared" si="143"/>
        <v>60-64</v>
      </c>
      <c r="C311" s="444">
        <f>C$296*Entrant_age_breakdowns!$K84*$G$31</f>
        <v>15.084075104029001</v>
      </c>
      <c r="D311" s="444">
        <f>D$296*Entrant_age_breakdowns!$K84*$G$31</f>
        <v>15.206050860094036</v>
      </c>
      <c r="E311" s="444">
        <f>E$296*Entrant_age_breakdowns!$K84*$G$31</f>
        <v>14.799798648273454</v>
      </c>
      <c r="F311" s="444">
        <f>F$296*Entrant_age_breakdowns!$K84*$G$31</f>
        <v>15.115088443832766</v>
      </c>
      <c r="G311" s="444">
        <f>G$296*Entrant_age_breakdowns!$K84*$G$31</f>
        <v>16.400885922161397</v>
      </c>
      <c r="H311" s="444">
        <f>H$296*Entrant_age_breakdowns!$K84*$G$31</f>
        <v>16.212937161198763</v>
      </c>
      <c r="I311" s="444">
        <f>I$296*Entrant_age_breakdowns!$K84*$G$31</f>
        <v>15.340312462248827</v>
      </c>
      <c r="J311" s="444">
        <f>J$296*Entrant_age_breakdowns!$K84*$G$31</f>
        <v>15.261527551189022</v>
      </c>
      <c r="K311" s="444">
        <f>K$296*Entrant_age_breakdowns!$K84*$G$31</f>
        <v>14.851962004860642</v>
      </c>
      <c r="L311" s="444">
        <f>L$296*Entrant_age_breakdowns!$K84*$G$31</f>
        <v>14.461266337783822</v>
      </c>
      <c r="M311" s="444">
        <f>M$296*Entrant_age_breakdowns!$K84*$G$31</f>
        <v>14.132018578256742</v>
      </c>
      <c r="N311" s="444">
        <f>N$296*Entrant_age_breakdowns!$K84*$G$31</f>
        <v>14.254848349451475</v>
      </c>
    </row>
    <row r="312" spans="1:14" ht="13.15">
      <c r="B312" s="329" t="str">
        <f t="shared" si="143"/>
        <v>65 plus</v>
      </c>
      <c r="C312" s="444">
        <f>C$296*Entrant_age_breakdowns!$K85*$G$31</f>
        <v>4.639445541031014</v>
      </c>
      <c r="D312" s="444">
        <f>D$296*Entrant_age_breakdowns!$K85*$G$31</f>
        <v>4.6769619199728467</v>
      </c>
      <c r="E312" s="444">
        <f>E$296*Entrant_age_breakdowns!$K85*$G$31</f>
        <v>4.5520099424955163</v>
      </c>
      <c r="F312" s="444">
        <f>F$296*Entrant_age_breakdowns!$K85*$G$31</f>
        <v>4.6489843891256264</v>
      </c>
      <c r="G312" s="444">
        <f>G$296*Entrant_age_breakdowns!$K85*$G$31</f>
        <v>5.0444602360940172</v>
      </c>
      <c r="H312" s="444">
        <f>H$296*Entrant_age_breakdowns!$K85*$G$31</f>
        <v>4.9866523801282581</v>
      </c>
      <c r="I312" s="444">
        <f>I$296*Entrant_age_breakdowns!$K85*$G$31</f>
        <v>4.718257086375349</v>
      </c>
      <c r="J312" s="444">
        <f>J$296*Entrant_age_breakdowns!$K85*$G$31</f>
        <v>4.694025020319188</v>
      </c>
      <c r="K312" s="444">
        <f>K$296*Entrant_age_breakdowns!$K85*$G$31</f>
        <v>4.5680539525163235</v>
      </c>
      <c r="L312" s="444">
        <f>L$296*Entrant_age_breakdowns!$K85*$G$31</f>
        <v>4.4478867392123052</v>
      </c>
      <c r="M312" s="444">
        <f>M$296*Entrant_age_breakdowns!$K85*$G$31</f>
        <v>4.3466192077728492</v>
      </c>
      <c r="N312" s="444">
        <f>N$296*Entrant_age_breakdowns!$K85*$G$31</f>
        <v>4.3843982582181136</v>
      </c>
    </row>
    <row r="313" spans="1:14" ht="13.15">
      <c r="B313" s="329" t="str">
        <f t="shared" si="143"/>
        <v>Total</v>
      </c>
      <c r="C313" s="444">
        <f>C$296*Entrant_age_breakdowns!$K86*$G$31</f>
        <v>962.46836946687824</v>
      </c>
      <c r="D313" s="444">
        <f>D$296*Entrant_age_breakdowns!$K86*$G$31</f>
        <v>970.25126674395722</v>
      </c>
      <c r="E313" s="444">
        <f>E$296*Entrant_age_breakdowns!$K86*$G$31</f>
        <v>944.32956447141748</v>
      </c>
      <c r="F313" s="444">
        <f>F$296*Entrant_age_breakdowns!$K86*$G$31</f>
        <v>964.44723515050759</v>
      </c>
      <c r="G313" s="444">
        <f>G$296*Entrant_age_breakdowns!$K86*$G$31</f>
        <v>1046.4900116480226</v>
      </c>
      <c r="H313" s="444">
        <f>H$296*Entrant_age_breakdowns!$K86*$G$31</f>
        <v>1034.4975801426456</v>
      </c>
      <c r="I313" s="444">
        <f>I$296*Entrant_age_breakdowns!$K86*$G$31</f>
        <v>978.81808601638431</v>
      </c>
      <c r="J313" s="444">
        <f>J$296*Entrant_age_breakdowns!$K86*$G$31</f>
        <v>973.79106351991913</v>
      </c>
      <c r="K313" s="444">
        <f>K$296*Entrant_age_breakdowns!$K86*$G$31</f>
        <v>947.65794757837909</v>
      </c>
      <c r="L313" s="444">
        <f>L$296*Entrant_age_breakdowns!$K86*$G$31</f>
        <v>922.72886050768693</v>
      </c>
      <c r="M313" s="444">
        <f>M$296*Entrant_age_breakdowns!$K86*$G$31</f>
        <v>901.72057514201606</v>
      </c>
      <c r="N313" s="444">
        <f>N$296*Entrant_age_breakdowns!$K86*$G$31</f>
        <v>909.55796449392983</v>
      </c>
    </row>
    <row r="314" spans="1:14">
      <c r="A314" s="300">
        <f>SUM(C314:N314)</f>
        <v>0</v>
      </c>
      <c r="C314" s="300">
        <f>SUM(C303:C312)-C313</f>
        <v>0</v>
      </c>
      <c r="D314" s="300">
        <f t="shared" ref="D314:N314" si="145">SUM(D303:D312)-D313</f>
        <v>0</v>
      </c>
      <c r="E314" s="300">
        <f t="shared" si="145"/>
        <v>0</v>
      </c>
      <c r="F314" s="300">
        <f t="shared" si="145"/>
        <v>0</v>
      </c>
      <c r="G314" s="300">
        <f t="shared" si="145"/>
        <v>0</v>
      </c>
      <c r="H314" s="300">
        <f t="shared" si="145"/>
        <v>0</v>
      </c>
      <c r="I314" s="300">
        <f t="shared" si="145"/>
        <v>0</v>
      </c>
      <c r="J314" s="300">
        <f t="shared" si="145"/>
        <v>0</v>
      </c>
      <c r="K314" s="300">
        <f t="shared" si="145"/>
        <v>0</v>
      </c>
      <c r="L314" s="300">
        <f t="shared" si="145"/>
        <v>0</v>
      </c>
      <c r="M314" s="300">
        <f t="shared" si="145"/>
        <v>0</v>
      </c>
      <c r="N314" s="300">
        <f t="shared" si="145"/>
        <v>0</v>
      </c>
    </row>
    <row r="316" spans="1:14" ht="13.15">
      <c r="B316" s="332" t="s">
        <v>47</v>
      </c>
      <c r="H316" s="316"/>
    </row>
    <row r="317" spans="1:14">
      <c r="H317" s="316"/>
    </row>
    <row r="318" spans="1:14" ht="13.15">
      <c r="B318" s="329" t="str">
        <f t="shared" ref="B318:B329" si="146">B302</f>
        <v>Age group</v>
      </c>
      <c r="C318" s="329" t="str">
        <f>C293</f>
        <v>2018/19</v>
      </c>
      <c r="D318" s="329" t="str">
        <f t="shared" ref="D318:N318" si="147">D302</f>
        <v>2019/20</v>
      </c>
      <c r="E318" s="329" t="str">
        <f t="shared" si="147"/>
        <v>2020/21</v>
      </c>
      <c r="F318" s="329" t="str">
        <f t="shared" si="147"/>
        <v>2021/22</v>
      </c>
      <c r="G318" s="329" t="str">
        <f t="shared" si="147"/>
        <v>2022/23</v>
      </c>
      <c r="H318" s="329" t="str">
        <f t="shared" si="147"/>
        <v>2023/24</v>
      </c>
      <c r="I318" s="329" t="str">
        <f t="shared" si="147"/>
        <v>2024/25</v>
      </c>
      <c r="J318" s="329" t="str">
        <f t="shared" si="147"/>
        <v>2025/26</v>
      </c>
      <c r="K318" s="329" t="str">
        <f t="shared" si="147"/>
        <v>2026/27</v>
      </c>
      <c r="L318" s="329" t="str">
        <f t="shared" si="147"/>
        <v>2027/28</v>
      </c>
      <c r="M318" s="329" t="str">
        <f t="shared" si="147"/>
        <v>2028/29</v>
      </c>
      <c r="N318" s="329" t="str">
        <f t="shared" si="147"/>
        <v>2029/30</v>
      </c>
    </row>
    <row r="319" spans="1:14" ht="13.15">
      <c r="B319" s="329" t="str">
        <f t="shared" si="146"/>
        <v>20-24</v>
      </c>
      <c r="C319" s="444">
        <f>C$296*Entrant_age_breakdowns!$K76*$H$31</f>
        <v>144.01706993582815</v>
      </c>
      <c r="D319" s="444">
        <f>D$296*Entrant_age_breakdowns!$K76*$H$31</f>
        <v>145.18164853083934</v>
      </c>
      <c r="E319" s="444">
        <f>E$296*Entrant_age_breakdowns!$K76*$H$31</f>
        <v>141.3029053664194</v>
      </c>
      <c r="F319" s="444">
        <f>F$296*Entrant_age_breakdowns!$K76*$H$31</f>
        <v>144.31317362774556</v>
      </c>
      <c r="G319" s="444">
        <f>G$296*Entrant_age_breakdowns!$K76*$H$31</f>
        <v>156.589483847807</v>
      </c>
      <c r="H319" s="444">
        <f>H$296*Entrant_age_breakdowns!$K76*$H$31</f>
        <v>154.7950198408837</v>
      </c>
      <c r="I319" s="444">
        <f>I$296*Entrant_age_breakdowns!$K76*$H$31</f>
        <v>146.46352775869192</v>
      </c>
      <c r="J319" s="444">
        <f>J$296*Entrant_age_breakdowns!$K76*$H$31</f>
        <v>145.71131909042842</v>
      </c>
      <c r="K319" s="444">
        <f>K$296*Entrant_age_breakdowns!$K76*$H$31</f>
        <v>141.80094145559917</v>
      </c>
      <c r="L319" s="444">
        <f>L$296*Entrant_age_breakdowns!$K76*$H$31</f>
        <v>138.07072632335033</v>
      </c>
      <c r="M319" s="444">
        <f>M$296*Entrant_age_breakdowns!$K76*$H$31</f>
        <v>134.92719267723626</v>
      </c>
      <c r="N319" s="444">
        <f>N$296*Entrant_age_breakdowns!$K76*$H$31</f>
        <v>136.09992508716894</v>
      </c>
    </row>
    <row r="320" spans="1:14" ht="13.15">
      <c r="B320" s="329" t="str">
        <f t="shared" si="146"/>
        <v>25-29</v>
      </c>
      <c r="C320" s="444">
        <f>C$296*Entrant_age_breakdowns!$K77*$H$31</f>
        <v>150.22219901216948</v>
      </c>
      <c r="D320" s="444">
        <f>D$296*Entrant_age_breakdowns!$K77*$H$31</f>
        <v>151.43695471816349</v>
      </c>
      <c r="E320" s="444">
        <f>E$296*Entrant_age_breakdowns!$K77*$H$31</f>
        <v>147.39109176717986</v>
      </c>
      <c r="F320" s="444">
        <f>F$296*Entrant_age_breakdowns!$K77*$H$31</f>
        <v>150.53106064749699</v>
      </c>
      <c r="G320" s="444">
        <f>G$296*Entrant_age_breakdowns!$K77*$H$31</f>
        <v>163.3363087881163</v>
      </c>
      <c r="H320" s="444">
        <f>H$296*Entrant_age_breakdowns!$K77*$H$31</f>
        <v>161.46452838536038</v>
      </c>
      <c r="I320" s="444">
        <f>I$296*Entrant_age_breakdowns!$K77*$H$31</f>
        <v>152.7740650798855</v>
      </c>
      <c r="J320" s="444">
        <f>J$296*Entrant_age_breakdowns!$K77*$H$31</f>
        <v>151.98944669879424</v>
      </c>
      <c r="K320" s="444">
        <f>K$296*Entrant_age_breakdowns!$K77*$H$31</f>
        <v>147.91058627250027</v>
      </c>
      <c r="L320" s="444">
        <f>L$296*Entrant_age_breakdowns!$K77*$H$31</f>
        <v>144.01965084238367</v>
      </c>
      <c r="M320" s="444">
        <f>M$296*Entrant_age_breakdowns!$K77*$H$31</f>
        <v>140.74067469602539</v>
      </c>
      <c r="N320" s="444">
        <f>N$296*Entrant_age_breakdowns!$K77*$H$31</f>
        <v>141.96393553275416</v>
      </c>
    </row>
    <row r="321" spans="1:14" ht="13.15">
      <c r="B321" s="329" t="str">
        <f t="shared" si="146"/>
        <v>30-34</v>
      </c>
      <c r="C321" s="444">
        <f>C$296*Entrant_age_breakdowns!$K78*$H$31</f>
        <v>73.558197682684636</v>
      </c>
      <c r="D321" s="444">
        <f>D$296*Entrant_age_breakdowns!$K78*$H$31</f>
        <v>74.153018161583631</v>
      </c>
      <c r="E321" s="444">
        <f>E$296*Entrant_age_breakdowns!$K78*$H$31</f>
        <v>72.17191025141787</v>
      </c>
      <c r="F321" s="444">
        <f>F$296*Entrant_age_breakdowns!$K78*$H$31</f>
        <v>73.709435684640511</v>
      </c>
      <c r="G321" s="444">
        <f>G$296*Entrant_age_breakdowns!$K78*$H$31</f>
        <v>79.979687220681456</v>
      </c>
      <c r="H321" s="444">
        <f>H$296*Entrant_age_breakdowns!$K78*$H$31</f>
        <v>79.063146298035662</v>
      </c>
      <c r="I321" s="444">
        <f>I$296*Entrant_age_breakdowns!$K78*$H$31</f>
        <v>74.807751143512235</v>
      </c>
      <c r="J321" s="444">
        <f>J$296*Entrant_age_breakdowns!$K78*$H$31</f>
        <v>74.423552840190226</v>
      </c>
      <c r="K321" s="444">
        <f>K$296*Entrant_age_breakdowns!$K78*$H$31</f>
        <v>72.426287299342263</v>
      </c>
      <c r="L321" s="444">
        <f>L$296*Entrant_age_breakdowns!$K78*$H$31</f>
        <v>70.521041607153364</v>
      </c>
      <c r="M321" s="444">
        <f>M$296*Entrant_age_breakdowns!$K78*$H$31</f>
        <v>68.915449509868921</v>
      </c>
      <c r="N321" s="444">
        <f>N$296*Entrant_age_breakdowns!$K78*$H$31</f>
        <v>69.514434633487653</v>
      </c>
    </row>
    <row r="322" spans="1:14" ht="13.15">
      <c r="B322" s="329" t="str">
        <f t="shared" si="146"/>
        <v>35-39</v>
      </c>
      <c r="C322" s="444">
        <f>C$296*Entrant_age_breakdowns!$K79*$H$31</f>
        <v>54.953077340719148</v>
      </c>
      <c r="D322" s="444">
        <f>D$296*Entrant_age_breakdowns!$K79*$H$31</f>
        <v>55.397449508751116</v>
      </c>
      <c r="E322" s="444">
        <f>E$296*Entrant_age_breakdowns!$K79*$H$31</f>
        <v>53.917424445096287</v>
      </c>
      <c r="F322" s="444">
        <f>F$296*Entrant_age_breakdowns!$K79*$H$31</f>
        <v>55.066062621492186</v>
      </c>
      <c r="G322" s="444">
        <f>G$296*Entrant_age_breakdowns!$K79*$H$31</f>
        <v>59.750375566355594</v>
      </c>
      <c r="H322" s="444">
        <f>H$296*Entrant_age_breakdowns!$K79*$H$31</f>
        <v>59.065655904988127</v>
      </c>
      <c r="I322" s="444">
        <f>I$296*Entrant_age_breakdowns!$K79*$H$31</f>
        <v>55.886580473441846</v>
      </c>
      <c r="J322" s="444">
        <f>J$296*Entrant_age_breakdowns!$K79*$H$31</f>
        <v>55.599557684116526</v>
      </c>
      <c r="K322" s="444">
        <f>K$296*Entrant_age_breakdowns!$K79*$H$31</f>
        <v>54.107461749280866</v>
      </c>
      <c r="L322" s="444">
        <f>L$296*Entrant_age_breakdowns!$K79*$H$31</f>
        <v>52.684111025985835</v>
      </c>
      <c r="M322" s="444">
        <f>M$296*Entrant_age_breakdowns!$K79*$H$31</f>
        <v>51.484622328881862</v>
      </c>
      <c r="N322" s="444">
        <f>N$296*Entrant_age_breakdowns!$K79*$H$31</f>
        <v>51.932105775474099</v>
      </c>
    </row>
    <row r="323" spans="1:14" ht="13.15">
      <c r="B323" s="329" t="str">
        <f t="shared" si="146"/>
        <v>40-44</v>
      </c>
      <c r="C323" s="444">
        <f>C$296*Entrant_age_breakdowns!$K80*$H$31</f>
        <v>45.884205385550359</v>
      </c>
      <c r="D323" s="444">
        <f>D$296*Entrant_age_breakdowns!$K80*$H$31</f>
        <v>46.255243092850755</v>
      </c>
      <c r="E323" s="444">
        <f>E$296*Entrant_age_breakdowns!$K80*$H$31</f>
        <v>45.019465639015962</v>
      </c>
      <c r="F323" s="444">
        <f>F$296*Entrant_age_breakdowns!$K80*$H$31</f>
        <v>45.97854477616157</v>
      </c>
      <c r="G323" s="444">
        <f>G$296*Entrant_age_breakdowns!$K80*$H$31</f>
        <v>49.889808487921741</v>
      </c>
      <c r="H323" s="444">
        <f>H$296*Entrant_age_breakdowns!$K80*$H$31</f>
        <v>49.31808768366335</v>
      </c>
      <c r="I323" s="444">
        <f>I$296*Entrant_age_breakdowns!$K80*$H$31</f>
        <v>46.663653080614466</v>
      </c>
      <c r="J323" s="444">
        <f>J$296*Entrant_age_breakdowns!$K80*$H$31</f>
        <v>46.423997482547023</v>
      </c>
      <c r="K323" s="444">
        <f>K$296*Entrant_age_breakdowns!$K80*$H$31</f>
        <v>45.178141205846494</v>
      </c>
      <c r="L323" s="444">
        <f>L$296*Entrant_age_breakdowns!$K80*$H$31</f>
        <v>43.989685161457736</v>
      </c>
      <c r="M323" s="444">
        <f>M$296*Entrant_age_breakdowns!$K80*$H$31</f>
        <v>42.988147333206157</v>
      </c>
      <c r="N323" s="444">
        <f>N$296*Entrant_age_breakdowns!$K80*$H$31</f>
        <v>43.36178286671354</v>
      </c>
    </row>
    <row r="324" spans="1:14" ht="13.15">
      <c r="B324" s="329" t="str">
        <f t="shared" si="146"/>
        <v>45-49</v>
      </c>
      <c r="C324" s="444">
        <f>C$296*Entrant_age_breakdowns!$K81*$H$31</f>
        <v>39.014818682754282</v>
      </c>
      <c r="D324" s="444">
        <f>D$296*Entrant_age_breakdowns!$K81*$H$31</f>
        <v>39.330307830995004</v>
      </c>
      <c r="E324" s="444">
        <f>E$296*Entrant_age_breakdowns!$K81*$H$31</f>
        <v>38.279540298061256</v>
      </c>
      <c r="F324" s="444">
        <f>F$296*Entrant_age_breakdowns!$K81*$H$31</f>
        <v>39.095034395076439</v>
      </c>
      <c r="G324" s="444">
        <f>G$296*Entrant_age_breakdowns!$K81*$H$31</f>
        <v>42.420737504731129</v>
      </c>
      <c r="H324" s="444">
        <f>H$296*Entrant_age_breakdowns!$K81*$H$31</f>
        <v>41.934609798522146</v>
      </c>
      <c r="I324" s="444">
        <f>I$296*Entrant_age_breakdowns!$K81*$H$31</f>
        <v>39.677574204836255</v>
      </c>
      <c r="J324" s="444">
        <f>J$296*Entrant_age_breakdowns!$K81*$H$31</f>
        <v>39.473797771827499</v>
      </c>
      <c r="K324" s="444">
        <f>K$296*Entrant_age_breakdowns!$K81*$H$31</f>
        <v>38.41446033028712</v>
      </c>
      <c r="L324" s="444">
        <f>L$296*Entrant_age_breakdowns!$K81*$H$31</f>
        <v>37.403929654324877</v>
      </c>
      <c r="M324" s="444">
        <f>M$296*Entrant_age_breakdowns!$K81*$H$31</f>
        <v>36.552333414511594</v>
      </c>
      <c r="N324" s="444">
        <f>N$296*Entrant_age_breakdowns!$K81*$H$31</f>
        <v>36.870031464869797</v>
      </c>
    </row>
    <row r="325" spans="1:14" ht="13.15">
      <c r="B325" s="329" t="str">
        <f t="shared" si="146"/>
        <v>50-54</v>
      </c>
      <c r="C325" s="444">
        <f>C$296*Entrant_age_breakdowns!$K82*$H$31</f>
        <v>28.765351550179041</v>
      </c>
      <c r="D325" s="444">
        <f>D$296*Entrant_age_breakdowns!$K82*$H$31</f>
        <v>28.997959481365513</v>
      </c>
      <c r="E325" s="444">
        <f>E$296*Entrant_age_breakdowns!$K82*$H$31</f>
        <v>28.223235965971753</v>
      </c>
      <c r="F325" s="444">
        <f>F$296*Entrant_age_breakdowns!$K82*$H$31</f>
        <v>28.824494030977355</v>
      </c>
      <c r="G325" s="444">
        <f>G$296*Entrant_age_breakdowns!$K82*$H$31</f>
        <v>31.276511554847787</v>
      </c>
      <c r="H325" s="444">
        <f>H$296*Entrant_age_breakdowns!$K82*$H$31</f>
        <v>30.918093014418567</v>
      </c>
      <c r="I325" s="444">
        <f>I$296*Entrant_age_breakdowns!$K82*$H$31</f>
        <v>29.253996537601147</v>
      </c>
      <c r="J325" s="444">
        <f>J$296*Entrant_age_breakdowns!$K82*$H$31</f>
        <v>29.10375360604219</v>
      </c>
      <c r="K325" s="444">
        <f>K$296*Entrant_age_breakdowns!$K82*$H$31</f>
        <v>28.322711557277113</v>
      </c>
      <c r="L325" s="444">
        <f>L$296*Entrant_age_breakdowns!$K82*$H$31</f>
        <v>27.577654393673193</v>
      </c>
      <c r="M325" s="444">
        <f>M$296*Entrant_age_breakdowns!$K82*$H$31</f>
        <v>26.949778472571765</v>
      </c>
      <c r="N325" s="444">
        <f>N$296*Entrant_age_breakdowns!$K82*$H$31</f>
        <v>27.184015011761421</v>
      </c>
    </row>
    <row r="326" spans="1:14" ht="13.15">
      <c r="B326" s="329" t="str">
        <f t="shared" si="146"/>
        <v>55-59</v>
      </c>
      <c r="C326" s="444">
        <f>C$296*Entrant_age_breakdowns!$K83*$H$31</f>
        <v>17.490500348324225</v>
      </c>
      <c r="D326" s="444">
        <f>D$296*Entrant_age_breakdowns!$K83*$H$31</f>
        <v>17.631935404118448</v>
      </c>
      <c r="E326" s="444">
        <f>E$296*Entrant_age_breakdowns!$K83*$H$31</f>
        <v>17.160872087120147</v>
      </c>
      <c r="F326" s="444">
        <f>F$296*Entrant_age_breakdowns!$K83*$H$31</f>
        <v>17.52646137522839</v>
      </c>
      <c r="G326" s="444">
        <f>G$296*Entrant_age_breakdowns!$K83*$H$31</f>
        <v>19.017387473612398</v>
      </c>
      <c r="H326" s="444">
        <f>H$296*Entrant_age_breakdowns!$K83*$H$31</f>
        <v>18.79945446503131</v>
      </c>
      <c r="I326" s="444">
        <f>I$296*Entrant_age_breakdowns!$K83*$H$31</f>
        <v>17.787616318132702</v>
      </c>
      <c r="J326" s="444">
        <f>J$296*Entrant_age_breakdowns!$K83*$H$31</f>
        <v>17.696262522501833</v>
      </c>
      <c r="K326" s="444">
        <f>K$296*Entrant_age_breakdowns!$K83*$H$31</f>
        <v>17.221357280959726</v>
      </c>
      <c r="L326" s="444">
        <f>L$296*Entrant_age_breakdowns!$K83*$H$31</f>
        <v>16.768332308996374</v>
      </c>
      <c r="M326" s="444">
        <f>M$296*Entrant_age_breakdowns!$K83*$H$31</f>
        <v>16.38655828486975</v>
      </c>
      <c r="N326" s="444">
        <f>N$296*Entrant_age_breakdowns!$K83*$H$31</f>
        <v>16.528983600379629</v>
      </c>
    </row>
    <row r="327" spans="1:14" ht="13.15">
      <c r="B327" s="329" t="str">
        <f t="shared" si="146"/>
        <v>60-64</v>
      </c>
      <c r="C327" s="444">
        <f>C$296*Entrant_age_breakdowns!$K84*$H$31</f>
        <v>8.8625792708582836</v>
      </c>
      <c r="D327" s="444">
        <f>D$296*Entrant_age_breakdowns!$K84*$H$31</f>
        <v>8.9342455679161983</v>
      </c>
      <c r="E327" s="444">
        <f>E$296*Entrant_age_breakdowns!$K84*$H$31</f>
        <v>8.6955539407272209</v>
      </c>
      <c r="F327" s="444">
        <f>F$296*Entrant_age_breakdowns!$K84*$H$31</f>
        <v>8.880801016677589</v>
      </c>
      <c r="G327" s="444">
        <f>G$296*Entrant_age_breakdowns!$K84*$H$31</f>
        <v>9.6362654385507867</v>
      </c>
      <c r="H327" s="444">
        <f>H$296*Entrant_age_breakdowns!$K84*$H$31</f>
        <v>9.5258370044967808</v>
      </c>
      <c r="I327" s="444">
        <f>I$296*Entrant_age_breakdowns!$K84*$H$31</f>
        <v>9.0131303575982287</v>
      </c>
      <c r="J327" s="444">
        <f>J$296*Entrant_age_breakdowns!$K84*$H$31</f>
        <v>8.9668406437908157</v>
      </c>
      <c r="K327" s="444">
        <f>K$296*Entrant_age_breakdowns!$K84*$H$31</f>
        <v>8.7262022820805818</v>
      </c>
      <c r="L327" s="444">
        <f>L$296*Entrant_age_breakdowns!$K84*$H$31</f>
        <v>8.4966508315362717</v>
      </c>
      <c r="M327" s="444">
        <f>M$296*Entrant_age_breakdowns!$K84*$H$31</f>
        <v>8.3032028177576986</v>
      </c>
      <c r="N327" s="444">
        <f>N$296*Entrant_age_breakdowns!$K84*$H$31</f>
        <v>8.3753708874952952</v>
      </c>
    </row>
    <row r="328" spans="1:14" ht="13.15">
      <c r="B328" s="329" t="str">
        <f t="shared" si="146"/>
        <v>65 plus</v>
      </c>
      <c r="C328" s="444">
        <f>C$296*Entrant_age_breakdowns!$K85*$H$31</f>
        <v>2.7258849877533935</v>
      </c>
      <c r="D328" s="444">
        <f>D$296*Entrant_age_breakdowns!$K85*$H$31</f>
        <v>2.7479275644466599</v>
      </c>
      <c r="E328" s="444">
        <f>E$296*Entrant_age_breakdowns!$K85*$H$31</f>
        <v>2.6745126021234116</v>
      </c>
      <c r="F328" s="444">
        <f>F$296*Entrant_age_breakdowns!$K85*$H$31</f>
        <v>2.7314894942815133</v>
      </c>
      <c r="G328" s="444">
        <f>G$296*Entrant_age_breakdowns!$K85*$H$31</f>
        <v>2.9638495176369393</v>
      </c>
      <c r="H328" s="444">
        <f>H$296*Entrant_age_breakdowns!$K85*$H$31</f>
        <v>2.9298847765148235</v>
      </c>
      <c r="I328" s="444">
        <f>I$296*Entrant_age_breakdowns!$K85*$H$31</f>
        <v>2.7721903504127483</v>
      </c>
      <c r="J328" s="444">
        <f>J$296*Entrant_age_breakdowns!$K85*$H$31</f>
        <v>2.7579529109384486</v>
      </c>
      <c r="K328" s="444">
        <f>K$296*Entrant_age_breakdowns!$K85*$H$31</f>
        <v>2.6839391867599374</v>
      </c>
      <c r="L328" s="444">
        <f>L$296*Entrant_age_breakdowns!$K85*$H$31</f>
        <v>2.6133354907215547</v>
      </c>
      <c r="M328" s="444">
        <f>M$296*Entrant_age_breakdowns!$K85*$H$31</f>
        <v>2.5538362162379249</v>
      </c>
      <c r="N328" s="444">
        <f>N$296*Entrant_age_breakdowns!$K85*$H$31</f>
        <v>2.5760331243704941</v>
      </c>
    </row>
    <row r="329" spans="1:14" ht="13.15">
      <c r="B329" s="329" t="str">
        <f t="shared" si="146"/>
        <v>Total</v>
      </c>
      <c r="C329" s="444">
        <f>C$296*Entrant_age_breakdowns!$K86*$H$31</f>
        <v>565.493884196821</v>
      </c>
      <c r="D329" s="444">
        <f>D$296*Entrant_age_breakdowns!$K86*$H$31</f>
        <v>570.06668986103011</v>
      </c>
      <c r="E329" s="444">
        <f>E$296*Entrant_age_breakdowns!$K86*$H$31</f>
        <v>554.83651236313312</v>
      </c>
      <c r="F329" s="444">
        <f>F$296*Entrant_age_breakdowns!$K86*$H$31</f>
        <v>566.65655766977807</v>
      </c>
      <c r="G329" s="444">
        <f>G$296*Entrant_age_breakdowns!$K86*$H$31</f>
        <v>614.8604154002611</v>
      </c>
      <c r="H329" s="444">
        <f>H$296*Entrant_age_breakdowns!$K86*$H$31</f>
        <v>607.81431717191481</v>
      </c>
      <c r="I329" s="444">
        <f>I$296*Entrant_age_breakdowns!$K86*$H$31</f>
        <v>575.10008530472703</v>
      </c>
      <c r="J329" s="444">
        <f>J$296*Entrant_age_breakdowns!$K86*$H$31</f>
        <v>572.14648125117719</v>
      </c>
      <c r="K329" s="444">
        <f>K$296*Entrant_age_breakdowns!$K86*$H$31</f>
        <v>556.79208861993357</v>
      </c>
      <c r="L329" s="444">
        <f>L$296*Entrant_age_breakdowns!$K86*$H$31</f>
        <v>542.14511763958319</v>
      </c>
      <c r="M329" s="444">
        <f>M$296*Entrant_age_breakdowns!$K86*$H$31</f>
        <v>529.80179575116733</v>
      </c>
      <c r="N329" s="444">
        <f>N$296*Entrant_age_breakdowns!$K86*$H$31</f>
        <v>534.40661798447502</v>
      </c>
    </row>
    <row r="330" spans="1:14">
      <c r="A330" s="300">
        <f>SUM(C330:N330)</f>
        <v>0</v>
      </c>
      <c r="C330" s="300">
        <f>SUM(C319:C328)-C329</f>
        <v>0</v>
      </c>
      <c r="D330" s="300">
        <f t="shared" ref="D330:N330" si="148">SUM(D319:D328)-D329</f>
        <v>0</v>
      </c>
      <c r="E330" s="300">
        <f t="shared" si="148"/>
        <v>0</v>
      </c>
      <c r="F330" s="300">
        <f t="shared" si="148"/>
        <v>0</v>
      </c>
      <c r="G330" s="300">
        <f t="shared" si="148"/>
        <v>0</v>
      </c>
      <c r="H330" s="300">
        <f t="shared" si="148"/>
        <v>0</v>
      </c>
      <c r="I330" s="300">
        <f t="shared" si="148"/>
        <v>0</v>
      </c>
      <c r="J330" s="300">
        <f t="shared" si="148"/>
        <v>0</v>
      </c>
      <c r="K330" s="300">
        <f t="shared" si="148"/>
        <v>0</v>
      </c>
      <c r="L330" s="300">
        <f t="shared" si="148"/>
        <v>0</v>
      </c>
      <c r="M330" s="300">
        <f t="shared" si="148"/>
        <v>0</v>
      </c>
      <c r="N330" s="300">
        <f t="shared" si="148"/>
        <v>0</v>
      </c>
    </row>
    <row r="331" spans="1:14">
      <c r="C331" s="320">
        <f>C296</f>
        <v>1527.9622536636994</v>
      </c>
      <c r="D331" s="320">
        <f t="shared" ref="D331:N331" si="149">D296</f>
        <v>1540.3179566049876</v>
      </c>
      <c r="E331" s="320">
        <f t="shared" si="149"/>
        <v>1499.1660768345507</v>
      </c>
      <c r="F331" s="320">
        <f t="shared" si="149"/>
        <v>1531.1037928202859</v>
      </c>
      <c r="G331" s="320">
        <f t="shared" si="149"/>
        <v>1661.3504270482838</v>
      </c>
      <c r="H331" s="320">
        <f t="shared" si="149"/>
        <v>1642.3118973145606</v>
      </c>
      <c r="I331" s="320">
        <f t="shared" si="149"/>
        <v>1553.9181713211115</v>
      </c>
      <c r="J331" s="320">
        <f t="shared" si="149"/>
        <v>1545.9375447710966</v>
      </c>
      <c r="K331" s="320">
        <f t="shared" si="149"/>
        <v>1504.4500361983128</v>
      </c>
      <c r="L331" s="320">
        <f t="shared" si="149"/>
        <v>1464.8739781472702</v>
      </c>
      <c r="M331" s="320">
        <f t="shared" si="149"/>
        <v>1431.5223708931835</v>
      </c>
      <c r="N331" s="320">
        <f t="shared" si="149"/>
        <v>1443.964582478405</v>
      </c>
    </row>
    <row r="332" spans="1:14">
      <c r="C332" s="320">
        <f>C313+C329</f>
        <v>1527.9622536636994</v>
      </c>
      <c r="D332" s="320">
        <f t="shared" ref="D332:N332" si="150">D313+D329</f>
        <v>1540.3179566049873</v>
      </c>
      <c r="E332" s="320">
        <f t="shared" si="150"/>
        <v>1499.1660768345505</v>
      </c>
      <c r="F332" s="320">
        <f t="shared" si="150"/>
        <v>1531.1037928202857</v>
      </c>
      <c r="G332" s="320">
        <f t="shared" si="150"/>
        <v>1661.3504270482836</v>
      </c>
      <c r="H332" s="320">
        <f t="shared" si="150"/>
        <v>1642.3118973145604</v>
      </c>
      <c r="I332" s="320">
        <f t="shared" si="150"/>
        <v>1553.9181713211115</v>
      </c>
      <c r="J332" s="320">
        <f t="shared" si="150"/>
        <v>1545.9375447710963</v>
      </c>
      <c r="K332" s="320">
        <f t="shared" si="150"/>
        <v>1504.4500361983128</v>
      </c>
      <c r="L332" s="320">
        <f t="shared" si="150"/>
        <v>1464.87397814727</v>
      </c>
      <c r="M332" s="320">
        <f t="shared" si="150"/>
        <v>1431.5223708931835</v>
      </c>
      <c r="N332" s="320">
        <f t="shared" si="150"/>
        <v>1443.9645824784047</v>
      </c>
    </row>
    <row r="333" spans="1:14">
      <c r="A333" s="300">
        <f>SUM(C333:L333)</f>
        <v>0</v>
      </c>
      <c r="C333" s="320">
        <f>C331-C332</f>
        <v>0</v>
      </c>
      <c r="D333" s="320">
        <f t="shared" ref="D333:K333" si="151">D331-D332</f>
        <v>0</v>
      </c>
      <c r="E333" s="320">
        <f t="shared" si="151"/>
        <v>0</v>
      </c>
      <c r="F333" s="320">
        <f t="shared" si="151"/>
        <v>0</v>
      </c>
      <c r="G333" s="320">
        <f t="shared" si="151"/>
        <v>0</v>
      </c>
      <c r="H333" s="320">
        <f t="shared" si="151"/>
        <v>0</v>
      </c>
      <c r="I333" s="320">
        <f t="shared" si="151"/>
        <v>0</v>
      </c>
      <c r="J333" s="320">
        <f t="shared" si="151"/>
        <v>0</v>
      </c>
      <c r="K333" s="320">
        <f t="shared" si="151"/>
        <v>0</v>
      </c>
      <c r="L333" s="320">
        <f>L331-L332</f>
        <v>0</v>
      </c>
      <c r="M333" s="320">
        <f>M331-M332</f>
        <v>0</v>
      </c>
      <c r="N333" s="320">
        <f>N331-N332</f>
        <v>0</v>
      </c>
    </row>
    <row r="334" spans="1:14" ht="13.15">
      <c r="C334" s="320"/>
      <c r="D334" s="320"/>
      <c r="E334" s="320"/>
      <c r="F334" s="320"/>
      <c r="G334" s="320"/>
      <c r="H334" s="333"/>
      <c r="I334" s="320"/>
      <c r="J334" s="320"/>
      <c r="K334" s="320"/>
      <c r="L334" s="320"/>
    </row>
    <row r="335" spans="1:14" ht="15">
      <c r="B335" s="331" t="s">
        <v>175</v>
      </c>
      <c r="C335" s="320"/>
      <c r="D335" s="320"/>
      <c r="E335" s="320"/>
      <c r="F335" s="320"/>
      <c r="G335" s="320"/>
      <c r="H335" s="333"/>
      <c r="I335" s="320"/>
      <c r="J335" s="320"/>
      <c r="K335" s="320"/>
      <c r="L335" s="320"/>
    </row>
    <row r="336" spans="1:14" ht="15">
      <c r="B336" s="331"/>
      <c r="C336" s="320"/>
      <c r="D336" s="320"/>
      <c r="E336" s="320"/>
      <c r="F336" s="320"/>
      <c r="G336" s="320"/>
      <c r="H336" s="333"/>
      <c r="I336" s="320"/>
      <c r="J336" s="320"/>
      <c r="K336" s="320"/>
      <c r="L336" s="320"/>
    </row>
    <row r="337" spans="1:14" ht="13.15">
      <c r="B337" s="332" t="s">
        <v>46</v>
      </c>
      <c r="C337" s="320"/>
      <c r="D337" s="320"/>
      <c r="E337" s="320"/>
      <c r="F337" s="320"/>
      <c r="G337" s="320"/>
      <c r="H337" s="330"/>
      <c r="I337" s="320"/>
      <c r="J337" s="320"/>
      <c r="K337" s="320"/>
      <c r="L337" s="320"/>
    </row>
    <row r="338" spans="1:14">
      <c r="C338" s="320"/>
      <c r="D338" s="320"/>
      <c r="E338" s="320"/>
      <c r="F338" s="320"/>
      <c r="G338" s="320"/>
      <c r="H338" s="330"/>
      <c r="I338" s="320"/>
      <c r="J338" s="320"/>
      <c r="K338" s="320"/>
      <c r="L338" s="320"/>
    </row>
    <row r="339" spans="1:14" ht="13.15">
      <c r="B339" s="329" t="str">
        <f>B318</f>
        <v>Age group</v>
      </c>
      <c r="C339" s="329" t="str">
        <f t="shared" ref="C339:N339" si="152">C318</f>
        <v>2018/19</v>
      </c>
      <c r="D339" s="329" t="str">
        <f t="shared" si="152"/>
        <v>2019/20</v>
      </c>
      <c r="E339" s="329" t="str">
        <f t="shared" si="152"/>
        <v>2020/21</v>
      </c>
      <c r="F339" s="329" t="str">
        <f t="shared" si="152"/>
        <v>2021/22</v>
      </c>
      <c r="G339" s="329" t="str">
        <f t="shared" si="152"/>
        <v>2022/23</v>
      </c>
      <c r="H339" s="329" t="str">
        <f t="shared" si="152"/>
        <v>2023/24</v>
      </c>
      <c r="I339" s="329" t="str">
        <f t="shared" si="152"/>
        <v>2024/25</v>
      </c>
      <c r="J339" s="329" t="str">
        <f t="shared" si="152"/>
        <v>2025/26</v>
      </c>
      <c r="K339" s="329" t="str">
        <f t="shared" si="152"/>
        <v>2026/27</v>
      </c>
      <c r="L339" s="329" t="str">
        <f t="shared" si="152"/>
        <v>2027/28</v>
      </c>
      <c r="M339" s="329" t="str">
        <f t="shared" si="152"/>
        <v>2028/29</v>
      </c>
      <c r="N339" s="329" t="str">
        <f t="shared" si="152"/>
        <v>2029/30</v>
      </c>
    </row>
    <row r="340" spans="1:14" ht="13.15">
      <c r="B340" s="329" t="str">
        <f t="shared" ref="B340:B350" si="153">B319</f>
        <v>20-24</v>
      </c>
      <c r="C340" s="444">
        <f t="shared" ref="C340:N340" si="154">C303+C247</f>
        <v>427.61977117658682</v>
      </c>
      <c r="D340" s="444">
        <f t="shared" si="154"/>
        <v>523.20612546092138</v>
      </c>
      <c r="E340" s="444">
        <f t="shared" si="154"/>
        <v>578.36565511738456</v>
      </c>
      <c r="F340" s="444">
        <f t="shared" si="154"/>
        <v>618.89777228071603</v>
      </c>
      <c r="G340" s="444">
        <f t="shared" si="154"/>
        <v>665.95144114751133</v>
      </c>
      <c r="H340" s="444">
        <f t="shared" si="154"/>
        <v>693.26571842040903</v>
      </c>
      <c r="I340" s="444">
        <f t="shared" si="154"/>
        <v>696.7141920266663</v>
      </c>
      <c r="J340" s="444">
        <f t="shared" si="154"/>
        <v>697.65958143218245</v>
      </c>
      <c r="K340" s="444">
        <f t="shared" si="154"/>
        <v>691.6142885836656</v>
      </c>
      <c r="L340" s="444">
        <f t="shared" si="154"/>
        <v>681.36384378295475</v>
      </c>
      <c r="M340" s="444">
        <f t="shared" si="154"/>
        <v>669.3979225964722</v>
      </c>
      <c r="N340" s="444">
        <f t="shared" si="154"/>
        <v>663.67110045498669</v>
      </c>
    </row>
    <row r="341" spans="1:14" ht="13.15">
      <c r="B341" s="329" t="str">
        <f t="shared" si="153"/>
        <v>25-29</v>
      </c>
      <c r="C341" s="444">
        <f t="shared" ref="C341:N341" si="155">C304+C248</f>
        <v>959.60470351458434</v>
      </c>
      <c r="D341" s="444">
        <f t="shared" si="155"/>
        <v>997.36336504792393</v>
      </c>
      <c r="E341" s="444">
        <f t="shared" si="155"/>
        <v>1033.2980822329814</v>
      </c>
      <c r="F341" s="444">
        <f t="shared" si="155"/>
        <v>1072.8316984354838</v>
      </c>
      <c r="G341" s="444">
        <f t="shared" si="155"/>
        <v>1129.0599661489287</v>
      </c>
      <c r="H341" s="444">
        <f t="shared" si="155"/>
        <v>1173.012702016001</v>
      </c>
      <c r="I341" s="444">
        <f t="shared" si="155"/>
        <v>1193.4281446182904</v>
      </c>
      <c r="J341" s="444">
        <f t="shared" si="155"/>
        <v>1206.8444175736022</v>
      </c>
      <c r="K341" s="444">
        <f t="shared" si="155"/>
        <v>1209.3675474203233</v>
      </c>
      <c r="L341" s="444">
        <f t="shared" si="155"/>
        <v>1203.4466741129841</v>
      </c>
      <c r="M341" s="444">
        <f t="shared" si="155"/>
        <v>1191.9842868029179</v>
      </c>
      <c r="N341" s="444">
        <f t="shared" si="155"/>
        <v>1184.0454345267876</v>
      </c>
    </row>
    <row r="342" spans="1:14" ht="13.15">
      <c r="B342" s="329" t="str">
        <f t="shared" si="153"/>
        <v>30-34</v>
      </c>
      <c r="C342" s="444">
        <f t="shared" ref="C342:N342" si="156">C305+C249</f>
        <v>1139.5089157110253</v>
      </c>
      <c r="D342" s="444">
        <f t="shared" si="156"/>
        <v>1127.2865177396106</v>
      </c>
      <c r="E342" s="444">
        <f t="shared" si="156"/>
        <v>1121.9486166484739</v>
      </c>
      <c r="F342" s="444">
        <f t="shared" si="156"/>
        <v>1126.9701837654663</v>
      </c>
      <c r="G342" s="444">
        <f t="shared" si="156"/>
        <v>1148.4570752552904</v>
      </c>
      <c r="H342" s="444">
        <f t="shared" si="156"/>
        <v>1172.6875861755805</v>
      </c>
      <c r="I342" s="444">
        <f t="shared" si="156"/>
        <v>1190.9993712530907</v>
      </c>
      <c r="J342" s="444">
        <f t="shared" si="156"/>
        <v>1207.3357041483202</v>
      </c>
      <c r="K342" s="444">
        <f t="shared" si="156"/>
        <v>1218.2235902259115</v>
      </c>
      <c r="L342" s="444">
        <f t="shared" si="156"/>
        <v>1223.3387388705628</v>
      </c>
      <c r="M342" s="444">
        <f t="shared" si="156"/>
        <v>1223.2435087057454</v>
      </c>
      <c r="N342" s="444">
        <f t="shared" si="156"/>
        <v>1222.1146226479048</v>
      </c>
    </row>
    <row r="343" spans="1:14" ht="13.15">
      <c r="B343" s="329" t="str">
        <f t="shared" si="153"/>
        <v>35-39</v>
      </c>
      <c r="C343" s="444">
        <f t="shared" ref="C343:N343" si="157">C306+C250</f>
        <v>1090.6032753990744</v>
      </c>
      <c r="D343" s="444">
        <f t="shared" si="157"/>
        <v>1096.8650711948296</v>
      </c>
      <c r="E343" s="444">
        <f t="shared" si="157"/>
        <v>1096.7341702683384</v>
      </c>
      <c r="F343" s="444">
        <f t="shared" si="157"/>
        <v>1097.3910659886699</v>
      </c>
      <c r="G343" s="444">
        <f t="shared" si="157"/>
        <v>1106.7573538436418</v>
      </c>
      <c r="H343" s="444">
        <f t="shared" si="157"/>
        <v>1116.332490209121</v>
      </c>
      <c r="I343" s="444">
        <f t="shared" si="157"/>
        <v>1122.3143065856725</v>
      </c>
      <c r="J343" s="444">
        <f t="shared" si="157"/>
        <v>1129.5213661290388</v>
      </c>
      <c r="K343" s="444">
        <f t="shared" si="157"/>
        <v>1135.2103991617207</v>
      </c>
      <c r="L343" s="444">
        <f t="shared" si="157"/>
        <v>1138.9174962269003</v>
      </c>
      <c r="M343" s="444">
        <f t="shared" si="157"/>
        <v>1140.5095023798569</v>
      </c>
      <c r="N343" s="444">
        <f t="shared" si="157"/>
        <v>1142.4139635974225</v>
      </c>
    </row>
    <row r="344" spans="1:14" ht="13.15">
      <c r="B344" s="329" t="str">
        <f t="shared" si="153"/>
        <v>40-44</v>
      </c>
      <c r="C344" s="444">
        <f t="shared" ref="C344:N344" si="158">C307+C251</f>
        <v>876.36086198990972</v>
      </c>
      <c r="D344" s="444">
        <f t="shared" si="158"/>
        <v>924.28540891006367</v>
      </c>
      <c r="E344" s="444">
        <f t="shared" si="158"/>
        <v>958.64176422256071</v>
      </c>
      <c r="F344" s="444">
        <f t="shared" si="158"/>
        <v>985.34929931676459</v>
      </c>
      <c r="G344" s="444">
        <f t="shared" si="158"/>
        <v>1011.7780839028148</v>
      </c>
      <c r="H344" s="444">
        <f t="shared" si="158"/>
        <v>1031.973805461141</v>
      </c>
      <c r="I344" s="444">
        <f t="shared" si="158"/>
        <v>1044.0769807991398</v>
      </c>
      <c r="J344" s="444">
        <f t="shared" si="158"/>
        <v>1053.6747513701414</v>
      </c>
      <c r="K344" s="444">
        <f t="shared" si="158"/>
        <v>1059.9419126410758</v>
      </c>
      <c r="L344" s="444">
        <f t="shared" si="158"/>
        <v>1063.576922352428</v>
      </c>
      <c r="M344" s="444">
        <f t="shared" si="158"/>
        <v>1065.2287997519572</v>
      </c>
      <c r="N344" s="444">
        <f t="shared" si="158"/>
        <v>1067.3729955185281</v>
      </c>
    </row>
    <row r="345" spans="1:14" ht="13.15">
      <c r="B345" s="329" t="str">
        <f t="shared" si="153"/>
        <v>45-49</v>
      </c>
      <c r="C345" s="444">
        <f t="shared" ref="C345:N345" si="159">C308+C252</f>
        <v>902.43431710176651</v>
      </c>
      <c r="D345" s="444">
        <f t="shared" si="159"/>
        <v>879.47702505290795</v>
      </c>
      <c r="E345" s="444">
        <f t="shared" si="159"/>
        <v>869.77963579641016</v>
      </c>
      <c r="F345" s="444">
        <f t="shared" si="159"/>
        <v>870.17045288143686</v>
      </c>
      <c r="G345" s="444">
        <f t="shared" si="159"/>
        <v>880.95032619730023</v>
      </c>
      <c r="H345" s="444">
        <f t="shared" si="159"/>
        <v>892.71738692379108</v>
      </c>
      <c r="I345" s="444">
        <f t="shared" si="159"/>
        <v>901.05670469615677</v>
      </c>
      <c r="J345" s="444">
        <f t="shared" si="159"/>
        <v>908.94227791959963</v>
      </c>
      <c r="K345" s="444">
        <f t="shared" si="159"/>
        <v>914.58931458938957</v>
      </c>
      <c r="L345" s="444">
        <f t="shared" si="159"/>
        <v>918.09478254327155</v>
      </c>
      <c r="M345" s="444">
        <f t="shared" si="159"/>
        <v>919.84284120651387</v>
      </c>
      <c r="N345" s="444">
        <f t="shared" si="159"/>
        <v>921.94891814407174</v>
      </c>
    </row>
    <row r="346" spans="1:14" ht="13.15">
      <c r="B346" s="329" t="str">
        <f t="shared" si="153"/>
        <v>50-54</v>
      </c>
      <c r="C346" s="444">
        <f t="shared" ref="C346:N346" si="160">C309+C253</f>
        <v>778.78226868189824</v>
      </c>
      <c r="D346" s="444">
        <f t="shared" si="160"/>
        <v>753.69490388172824</v>
      </c>
      <c r="E346" s="444">
        <f t="shared" si="160"/>
        <v>730.79704978440725</v>
      </c>
      <c r="F346" s="444">
        <f t="shared" si="160"/>
        <v>713.89400658144984</v>
      </c>
      <c r="G346" s="444">
        <f t="shared" si="160"/>
        <v>706.2847107744966</v>
      </c>
      <c r="H346" s="444">
        <f t="shared" si="160"/>
        <v>702.22913277497616</v>
      </c>
      <c r="I346" s="444">
        <f t="shared" si="160"/>
        <v>698.61592663806448</v>
      </c>
      <c r="J346" s="444">
        <f t="shared" si="160"/>
        <v>697.28863276453512</v>
      </c>
      <c r="K346" s="444">
        <f t="shared" si="160"/>
        <v>696.41089558878809</v>
      </c>
      <c r="L346" s="444">
        <f t="shared" si="160"/>
        <v>695.51722665300781</v>
      </c>
      <c r="M346" s="444">
        <f t="shared" si="160"/>
        <v>694.43645349792337</v>
      </c>
      <c r="N346" s="444">
        <f t="shared" si="160"/>
        <v>694.38376888762457</v>
      </c>
    </row>
    <row r="347" spans="1:14" ht="13.15">
      <c r="B347" s="329" t="str">
        <f t="shared" si="153"/>
        <v>55-59</v>
      </c>
      <c r="C347" s="444">
        <f t="shared" ref="C347:N347" si="161">C310+C254</f>
        <v>448.75066287305214</v>
      </c>
      <c r="D347" s="444">
        <f t="shared" si="161"/>
        <v>407.98368735868064</v>
      </c>
      <c r="E347" s="444">
        <f t="shared" si="161"/>
        <v>379.56847356644198</v>
      </c>
      <c r="F347" s="444">
        <f t="shared" si="161"/>
        <v>360.05823911210678</v>
      </c>
      <c r="G347" s="444">
        <f t="shared" si="161"/>
        <v>348.65528361886845</v>
      </c>
      <c r="H347" s="444">
        <f t="shared" si="161"/>
        <v>340.46997240778109</v>
      </c>
      <c r="I347" s="444">
        <f t="shared" si="161"/>
        <v>333.34499643093091</v>
      </c>
      <c r="J347" s="444">
        <f t="shared" si="161"/>
        <v>328.47438488997085</v>
      </c>
      <c r="K347" s="444">
        <f t="shared" si="161"/>
        <v>324.61062996018899</v>
      </c>
      <c r="L347" s="444">
        <f t="shared" si="161"/>
        <v>321.44146499255459</v>
      </c>
      <c r="M347" s="444">
        <f t="shared" si="161"/>
        <v>318.79917271570753</v>
      </c>
      <c r="N347" s="444">
        <f t="shared" si="161"/>
        <v>317.33103360746111</v>
      </c>
    </row>
    <row r="348" spans="1:14" ht="13.15">
      <c r="B348" s="329" t="str">
        <f t="shared" si="153"/>
        <v>60-64</v>
      </c>
      <c r="C348" s="444">
        <f t="shared" ref="C348:N348" si="162">C311+C255</f>
        <v>157.12898578965297</v>
      </c>
      <c r="D348" s="444">
        <f t="shared" si="162"/>
        <v>152.76428788796261</v>
      </c>
      <c r="E348" s="444">
        <f t="shared" si="162"/>
        <v>144.93059152336991</v>
      </c>
      <c r="F348" s="444">
        <f t="shared" si="162"/>
        <v>137.58399376687765</v>
      </c>
      <c r="G348" s="444">
        <f t="shared" si="162"/>
        <v>132.62735052859665</v>
      </c>
      <c r="H348" s="444">
        <f t="shared" si="162"/>
        <v>128.45245015248383</v>
      </c>
      <c r="I348" s="444">
        <f t="shared" si="162"/>
        <v>124.40286608591192</v>
      </c>
      <c r="J348" s="444">
        <f t="shared" si="162"/>
        <v>121.34648522497596</v>
      </c>
      <c r="K348" s="444">
        <f t="shared" si="162"/>
        <v>118.75432306636893</v>
      </c>
      <c r="L348" s="444">
        <f t="shared" si="162"/>
        <v>116.54663216430944</v>
      </c>
      <c r="M348" s="444">
        <f t="shared" si="162"/>
        <v>114.68540051013494</v>
      </c>
      <c r="N348" s="444">
        <f t="shared" si="162"/>
        <v>113.52043454246456</v>
      </c>
    </row>
    <row r="349" spans="1:14" ht="13.15">
      <c r="B349" s="329" t="str">
        <f t="shared" si="153"/>
        <v>65 plus</v>
      </c>
      <c r="C349" s="444">
        <f t="shared" ref="C349:N349" si="163">C312+C256</f>
        <v>47.371579991882633</v>
      </c>
      <c r="D349" s="444">
        <f t="shared" si="163"/>
        <v>50.092903298395619</v>
      </c>
      <c r="E349" s="444">
        <f t="shared" si="163"/>
        <v>51.037719240308483</v>
      </c>
      <c r="F349" s="444">
        <f t="shared" si="163"/>
        <v>50.756427636529082</v>
      </c>
      <c r="G349" s="444">
        <f t="shared" si="163"/>
        <v>50.143251474830024</v>
      </c>
      <c r="H349" s="444">
        <f t="shared" si="163"/>
        <v>49.160973902000855</v>
      </c>
      <c r="I349" s="444">
        <f t="shared" si="163"/>
        <v>47.845526799137232</v>
      </c>
      <c r="J349" s="444">
        <f t="shared" si="163"/>
        <v>46.596720916683282</v>
      </c>
      <c r="K349" s="444">
        <f t="shared" si="163"/>
        <v>45.399023843217776</v>
      </c>
      <c r="L349" s="444">
        <f t="shared" si="163"/>
        <v>44.290071960331751</v>
      </c>
      <c r="M349" s="444">
        <f t="shared" si="163"/>
        <v>43.295456461682051</v>
      </c>
      <c r="N349" s="444">
        <f t="shared" si="163"/>
        <v>42.545688873982435</v>
      </c>
    </row>
    <row r="350" spans="1:14" ht="13.15">
      <c r="B350" s="329" t="str">
        <f t="shared" si="153"/>
        <v>Total</v>
      </c>
      <c r="C350" s="444">
        <f t="shared" ref="C350:N350" si="164">SUM(C340:C349)</f>
        <v>6828.165342229433</v>
      </c>
      <c r="D350" s="444">
        <f t="shared" si="164"/>
        <v>6913.0192958330254</v>
      </c>
      <c r="E350" s="444">
        <f t="shared" si="164"/>
        <v>6965.1017584006759</v>
      </c>
      <c r="F350" s="444">
        <f t="shared" si="164"/>
        <v>7033.9031397655017</v>
      </c>
      <c r="G350" s="444">
        <f t="shared" si="164"/>
        <v>7180.664842892279</v>
      </c>
      <c r="H350" s="444">
        <f t="shared" si="164"/>
        <v>7300.3022184432848</v>
      </c>
      <c r="I350" s="444">
        <f t="shared" si="164"/>
        <v>7352.799015933062</v>
      </c>
      <c r="J350" s="444">
        <f t="shared" si="164"/>
        <v>7397.6843223690485</v>
      </c>
      <c r="K350" s="444">
        <f t="shared" si="164"/>
        <v>7414.1219250806498</v>
      </c>
      <c r="L350" s="444">
        <f t="shared" si="164"/>
        <v>7406.5338536593054</v>
      </c>
      <c r="M350" s="444">
        <f t="shared" si="164"/>
        <v>7381.4233446289118</v>
      </c>
      <c r="N350" s="444">
        <f t="shared" si="164"/>
        <v>7369.3479608012349</v>
      </c>
    </row>
    <row r="351" spans="1:14">
      <c r="A351" s="300">
        <f>SUM(C351:N351)</f>
        <v>0</v>
      </c>
      <c r="C351" s="300">
        <f>SUM(C340:C349)-C350</f>
        <v>0</v>
      </c>
      <c r="D351" s="300">
        <f t="shared" ref="D351:N351" si="165">SUM(D340:D349)-D350</f>
        <v>0</v>
      </c>
      <c r="E351" s="300">
        <f t="shared" si="165"/>
        <v>0</v>
      </c>
      <c r="F351" s="300">
        <f t="shared" si="165"/>
        <v>0</v>
      </c>
      <c r="G351" s="300">
        <f t="shared" si="165"/>
        <v>0</v>
      </c>
      <c r="H351" s="300">
        <f t="shared" si="165"/>
        <v>0</v>
      </c>
      <c r="I351" s="300">
        <f t="shared" si="165"/>
        <v>0</v>
      </c>
      <c r="J351" s="300">
        <f t="shared" si="165"/>
        <v>0</v>
      </c>
      <c r="K351" s="300">
        <f t="shared" si="165"/>
        <v>0</v>
      </c>
      <c r="L351" s="300">
        <f t="shared" si="165"/>
        <v>0</v>
      </c>
      <c r="M351" s="300">
        <f t="shared" si="165"/>
        <v>0</v>
      </c>
      <c r="N351" s="300">
        <f t="shared" si="165"/>
        <v>0</v>
      </c>
    </row>
    <row r="353" spans="1:14" ht="13.15">
      <c r="B353" s="332" t="s">
        <v>47</v>
      </c>
      <c r="C353" s="320"/>
      <c r="D353" s="320"/>
      <c r="E353" s="320"/>
      <c r="F353" s="320"/>
      <c r="G353" s="320"/>
      <c r="H353" s="330"/>
      <c r="I353" s="320"/>
      <c r="J353" s="320"/>
      <c r="K353" s="320"/>
      <c r="L353" s="320"/>
    </row>
    <row r="354" spans="1:14">
      <c r="C354" s="320"/>
      <c r="D354" s="320"/>
      <c r="E354" s="320"/>
      <c r="F354" s="320"/>
      <c r="G354" s="320"/>
      <c r="H354" s="330"/>
      <c r="I354" s="320"/>
      <c r="J354" s="320"/>
      <c r="K354" s="320"/>
      <c r="L354" s="320"/>
    </row>
    <row r="355" spans="1:14" ht="13.15">
      <c r="B355" s="329" t="str">
        <f t="shared" ref="B355:B366" si="166">B339</f>
        <v>Age group</v>
      </c>
      <c r="C355" s="329" t="str">
        <f t="shared" ref="C355:N355" si="167">C339</f>
        <v>2018/19</v>
      </c>
      <c r="D355" s="329" t="str">
        <f t="shared" si="167"/>
        <v>2019/20</v>
      </c>
      <c r="E355" s="329" t="str">
        <f t="shared" si="167"/>
        <v>2020/21</v>
      </c>
      <c r="F355" s="329" t="str">
        <f t="shared" si="167"/>
        <v>2021/22</v>
      </c>
      <c r="G355" s="329" t="str">
        <f t="shared" si="167"/>
        <v>2022/23</v>
      </c>
      <c r="H355" s="329" t="str">
        <f t="shared" si="167"/>
        <v>2023/24</v>
      </c>
      <c r="I355" s="329" t="str">
        <f t="shared" si="167"/>
        <v>2024/25</v>
      </c>
      <c r="J355" s="329" t="str">
        <f t="shared" si="167"/>
        <v>2025/26</v>
      </c>
      <c r="K355" s="329" t="str">
        <f t="shared" si="167"/>
        <v>2026/27</v>
      </c>
      <c r="L355" s="329" t="str">
        <f t="shared" si="167"/>
        <v>2027/28</v>
      </c>
      <c r="M355" s="329" t="str">
        <f t="shared" si="167"/>
        <v>2028/29</v>
      </c>
      <c r="N355" s="329" t="str">
        <f t="shared" si="167"/>
        <v>2029/30</v>
      </c>
    </row>
    <row r="356" spans="1:14" ht="13.15">
      <c r="B356" s="329" t="str">
        <f t="shared" si="166"/>
        <v>20-24</v>
      </c>
      <c r="C356" s="444">
        <f t="shared" ref="C356:N356" si="168">C319+C263</f>
        <v>303.25398435114568</v>
      </c>
      <c r="D356" s="444">
        <f t="shared" si="168"/>
        <v>351.12225783582721</v>
      </c>
      <c r="E356" s="444">
        <f t="shared" si="168"/>
        <v>378.13539621755865</v>
      </c>
      <c r="F356" s="444">
        <f t="shared" si="168"/>
        <v>399.07829486328501</v>
      </c>
      <c r="G356" s="444">
        <f t="shared" si="168"/>
        <v>425.46468355225642</v>
      </c>
      <c r="H356" s="444">
        <f t="shared" si="168"/>
        <v>441.44779757837767</v>
      </c>
      <c r="I356" s="444">
        <f t="shared" si="168"/>
        <v>443.88477632255479</v>
      </c>
      <c r="J356" s="444">
        <f t="shared" si="168"/>
        <v>444.77445886949909</v>
      </c>
      <c r="K356" s="444">
        <f t="shared" si="168"/>
        <v>441.46349637591459</v>
      </c>
      <c r="L356" s="444">
        <f t="shared" si="168"/>
        <v>435.50255180251327</v>
      </c>
      <c r="M356" s="444">
        <f t="shared" si="168"/>
        <v>428.34288853163594</v>
      </c>
      <c r="N356" s="444">
        <f t="shared" si="168"/>
        <v>424.69186601289425</v>
      </c>
    </row>
    <row r="357" spans="1:14" ht="13.15">
      <c r="B357" s="329" t="str">
        <f t="shared" si="166"/>
        <v>25-29</v>
      </c>
      <c r="C357" s="444">
        <f t="shared" ref="C357:N357" si="169">C320+C264</f>
        <v>618.75628924167233</v>
      </c>
      <c r="D357" s="444">
        <f t="shared" si="169"/>
        <v>638.56017997072922</v>
      </c>
      <c r="E357" s="444">
        <f t="shared" si="169"/>
        <v>654.06340085621991</v>
      </c>
      <c r="F357" s="444">
        <f t="shared" si="169"/>
        <v>672.2629445371897</v>
      </c>
      <c r="G357" s="444">
        <f t="shared" si="169"/>
        <v>701.40130998915583</v>
      </c>
      <c r="H357" s="444">
        <f t="shared" si="169"/>
        <v>724.43487003866926</v>
      </c>
      <c r="I357" s="444">
        <f t="shared" si="169"/>
        <v>734.58239702346191</v>
      </c>
      <c r="J357" s="444">
        <f t="shared" si="169"/>
        <v>741.29466798983651</v>
      </c>
      <c r="K357" s="444">
        <f t="shared" si="169"/>
        <v>742.04891336872276</v>
      </c>
      <c r="L357" s="444">
        <f t="shared" si="169"/>
        <v>738.10675571947604</v>
      </c>
      <c r="M357" s="444">
        <f t="shared" si="169"/>
        <v>731.04169426786086</v>
      </c>
      <c r="N357" s="444">
        <f t="shared" si="169"/>
        <v>726.09351382146713</v>
      </c>
    </row>
    <row r="358" spans="1:14" ht="13.15">
      <c r="B358" s="329" t="str">
        <f t="shared" si="166"/>
        <v>30-34</v>
      </c>
      <c r="C358" s="444">
        <f t="shared" ref="C358:N358" si="170">C321+C265</f>
        <v>704.13327390686538</v>
      </c>
      <c r="D358" s="444">
        <f t="shared" si="170"/>
        <v>693.16378592576314</v>
      </c>
      <c r="E358" s="444">
        <f t="shared" si="170"/>
        <v>684.2733326226089</v>
      </c>
      <c r="F358" s="444">
        <f t="shared" si="170"/>
        <v>681.78878512265351</v>
      </c>
      <c r="G358" s="444">
        <f t="shared" si="170"/>
        <v>689.54040687242536</v>
      </c>
      <c r="H358" s="444">
        <f t="shared" si="170"/>
        <v>699.40863517392529</v>
      </c>
      <c r="I358" s="444">
        <f t="shared" si="170"/>
        <v>706.36147915548668</v>
      </c>
      <c r="J358" s="444">
        <f t="shared" si="170"/>
        <v>712.78381526390763</v>
      </c>
      <c r="K358" s="444">
        <f t="shared" si="170"/>
        <v>716.59658882596591</v>
      </c>
      <c r="L358" s="444">
        <f t="shared" si="170"/>
        <v>717.56131266895932</v>
      </c>
      <c r="M358" s="444">
        <f t="shared" si="170"/>
        <v>715.94079054177428</v>
      </c>
      <c r="N358" s="444">
        <f t="shared" si="170"/>
        <v>714.1105921191164</v>
      </c>
    </row>
    <row r="359" spans="1:14" ht="13.15">
      <c r="B359" s="329" t="str">
        <f t="shared" si="166"/>
        <v>35-39</v>
      </c>
      <c r="C359" s="444">
        <f t="shared" ref="C359:N359" si="171">C322+C266</f>
        <v>662.85710552009334</v>
      </c>
      <c r="D359" s="444">
        <f t="shared" si="171"/>
        <v>662.79131062903525</v>
      </c>
      <c r="E359" s="444">
        <f t="shared" si="171"/>
        <v>656.87397507274636</v>
      </c>
      <c r="F359" s="444">
        <f t="shared" si="171"/>
        <v>651.75857983218771</v>
      </c>
      <c r="G359" s="444">
        <f t="shared" si="171"/>
        <v>652.30861221901284</v>
      </c>
      <c r="H359" s="444">
        <f t="shared" si="171"/>
        <v>653.41693280727668</v>
      </c>
      <c r="I359" s="444">
        <f t="shared" si="171"/>
        <v>652.81460828807428</v>
      </c>
      <c r="J359" s="444">
        <f t="shared" si="171"/>
        <v>653.34621133053236</v>
      </c>
      <c r="K359" s="444">
        <f t="shared" si="171"/>
        <v>653.39437190827493</v>
      </c>
      <c r="L359" s="444">
        <f t="shared" si="171"/>
        <v>652.69269033269734</v>
      </c>
      <c r="M359" s="444">
        <f t="shared" si="171"/>
        <v>651.16132190398787</v>
      </c>
      <c r="N359" s="444">
        <f t="shared" si="171"/>
        <v>650.21318342398422</v>
      </c>
    </row>
    <row r="360" spans="1:14" ht="13.15">
      <c r="B360" s="329" t="str">
        <f t="shared" si="166"/>
        <v>40-44</v>
      </c>
      <c r="C360" s="444">
        <f t="shared" ref="C360:N360" si="172">C323+C267</f>
        <v>570.05475580106781</v>
      </c>
      <c r="D360" s="444">
        <f t="shared" si="172"/>
        <v>583.64073285150755</v>
      </c>
      <c r="E360" s="444">
        <f t="shared" si="172"/>
        <v>590.34993698306732</v>
      </c>
      <c r="F360" s="444">
        <f t="shared" si="172"/>
        <v>594.78763812007492</v>
      </c>
      <c r="G360" s="444">
        <f t="shared" si="172"/>
        <v>600.99638316138089</v>
      </c>
      <c r="H360" s="444">
        <f t="shared" si="172"/>
        <v>605.04038876292498</v>
      </c>
      <c r="I360" s="444">
        <f t="shared" si="172"/>
        <v>605.52874552950038</v>
      </c>
      <c r="J360" s="444">
        <f t="shared" si="172"/>
        <v>605.53475928813737</v>
      </c>
      <c r="K360" s="444">
        <f t="shared" si="172"/>
        <v>604.38993765356565</v>
      </c>
      <c r="L360" s="444">
        <f t="shared" si="172"/>
        <v>602.3775924067894</v>
      </c>
      <c r="M360" s="444">
        <f t="shared" si="172"/>
        <v>599.78485936180982</v>
      </c>
      <c r="N360" s="444">
        <f t="shared" si="172"/>
        <v>597.99431384177626</v>
      </c>
    </row>
    <row r="361" spans="1:14" ht="13.15">
      <c r="B361" s="329" t="str">
        <f t="shared" si="166"/>
        <v>45-49</v>
      </c>
      <c r="C361" s="444">
        <f t="shared" ref="C361:N361" si="173">C324+C268</f>
        <v>513.10446424886982</v>
      </c>
      <c r="D361" s="444">
        <f t="shared" si="173"/>
        <v>512.51560874495442</v>
      </c>
      <c r="E361" s="444">
        <f t="shared" si="173"/>
        <v>511.57766768486334</v>
      </c>
      <c r="F361" s="444">
        <f t="shared" si="173"/>
        <v>512.60778626653666</v>
      </c>
      <c r="G361" s="444">
        <f t="shared" si="173"/>
        <v>517.4704354673745</v>
      </c>
      <c r="H361" s="444">
        <f t="shared" si="173"/>
        <v>521.59241907154342</v>
      </c>
      <c r="I361" s="444">
        <f t="shared" si="173"/>
        <v>523.02267466384171</v>
      </c>
      <c r="J361" s="444">
        <f t="shared" si="173"/>
        <v>523.93402855643478</v>
      </c>
      <c r="K361" s="444">
        <f t="shared" si="173"/>
        <v>523.530444208326</v>
      </c>
      <c r="L361" s="444">
        <f t="shared" si="173"/>
        <v>522.02440152755651</v>
      </c>
      <c r="M361" s="444">
        <f t="shared" si="173"/>
        <v>519.72954301075572</v>
      </c>
      <c r="N361" s="444">
        <f t="shared" si="173"/>
        <v>517.93310045900023</v>
      </c>
    </row>
    <row r="362" spans="1:14" ht="13.15">
      <c r="B362" s="329" t="str">
        <f t="shared" si="166"/>
        <v>50-54</v>
      </c>
      <c r="C362" s="444">
        <f t="shared" ref="C362:N362" si="174">C325+C269</f>
        <v>401.09997125361758</v>
      </c>
      <c r="D362" s="444">
        <f t="shared" si="174"/>
        <v>399.01947245775693</v>
      </c>
      <c r="E362" s="444">
        <f t="shared" si="174"/>
        <v>395.08985081955649</v>
      </c>
      <c r="F362" s="444">
        <f t="shared" si="174"/>
        <v>392.53093657646571</v>
      </c>
      <c r="G362" s="444">
        <f t="shared" si="174"/>
        <v>393.38246923572575</v>
      </c>
      <c r="H362" s="444">
        <f t="shared" si="174"/>
        <v>394.46166970438173</v>
      </c>
      <c r="I362" s="444">
        <f t="shared" si="174"/>
        <v>394.26474960131787</v>
      </c>
      <c r="J362" s="444">
        <f t="shared" si="174"/>
        <v>394.2262254858004</v>
      </c>
      <c r="K362" s="444">
        <f t="shared" si="174"/>
        <v>393.57684103322674</v>
      </c>
      <c r="L362" s="444">
        <f t="shared" si="174"/>
        <v>392.310005524075</v>
      </c>
      <c r="M362" s="444">
        <f t="shared" si="174"/>
        <v>390.53927382388497</v>
      </c>
      <c r="N362" s="444">
        <f t="shared" si="174"/>
        <v>389.14307846139451</v>
      </c>
    </row>
    <row r="363" spans="1:14" ht="13.15">
      <c r="B363" s="329" t="str">
        <f t="shared" si="166"/>
        <v>55-59</v>
      </c>
      <c r="C363" s="444">
        <f t="shared" ref="C363:N363" si="175">C326+C270</f>
        <v>198.71410939140816</v>
      </c>
      <c r="D363" s="444">
        <f t="shared" si="175"/>
        <v>197.04403863781309</v>
      </c>
      <c r="E363" s="444">
        <f t="shared" si="175"/>
        <v>194.63805147629415</v>
      </c>
      <c r="F363" s="444">
        <f t="shared" si="175"/>
        <v>192.87599485982247</v>
      </c>
      <c r="G363" s="444">
        <f t="shared" si="175"/>
        <v>192.93155347815787</v>
      </c>
      <c r="H363" s="444">
        <f t="shared" si="175"/>
        <v>192.87404805880124</v>
      </c>
      <c r="I363" s="444">
        <f t="shared" si="175"/>
        <v>191.98908258490707</v>
      </c>
      <c r="J363" s="444">
        <f t="shared" si="175"/>
        <v>191.33942996516637</v>
      </c>
      <c r="K363" s="444">
        <f t="shared" si="175"/>
        <v>190.47052016471412</v>
      </c>
      <c r="L363" s="444">
        <f t="shared" si="175"/>
        <v>189.40119061397019</v>
      </c>
      <c r="M363" s="444">
        <f t="shared" si="175"/>
        <v>188.19108502024949</v>
      </c>
      <c r="N363" s="444">
        <f t="shared" si="175"/>
        <v>187.34576217505193</v>
      </c>
    </row>
    <row r="364" spans="1:14" ht="13.15">
      <c r="B364" s="329" t="str">
        <f t="shared" si="166"/>
        <v>60-64</v>
      </c>
      <c r="C364" s="444">
        <f t="shared" ref="C364:N364" si="176">C327+C271</f>
        <v>63.449701352230626</v>
      </c>
      <c r="D364" s="444">
        <f t="shared" si="176"/>
        <v>67.5058230292193</v>
      </c>
      <c r="E364" s="444">
        <f t="shared" si="176"/>
        <v>68.966118707936289</v>
      </c>
      <c r="F364" s="444">
        <f t="shared" si="176"/>
        <v>69.563841073752471</v>
      </c>
      <c r="G364" s="444">
        <f t="shared" si="176"/>
        <v>70.400409180935441</v>
      </c>
      <c r="H364" s="444">
        <f t="shared" si="176"/>
        <v>70.728731737904667</v>
      </c>
      <c r="I364" s="444">
        <f t="shared" si="176"/>
        <v>70.377989874567376</v>
      </c>
      <c r="J364" s="444">
        <f t="shared" si="176"/>
        <v>70.036614124641815</v>
      </c>
      <c r="K364" s="444">
        <f t="shared" si="176"/>
        <v>69.536071166594027</v>
      </c>
      <c r="L364" s="444">
        <f t="shared" si="176"/>
        <v>68.936222104498171</v>
      </c>
      <c r="M364" s="444">
        <f t="shared" si="176"/>
        <v>68.295395352358383</v>
      </c>
      <c r="N364" s="444">
        <f t="shared" si="176"/>
        <v>67.880887718369564</v>
      </c>
    </row>
    <row r="365" spans="1:14" ht="13.15">
      <c r="B365" s="329" t="str">
        <f t="shared" si="166"/>
        <v>65 plus</v>
      </c>
      <c r="C365" s="444">
        <f t="shared" ref="C365:N365" si="177">C328+C272</f>
        <v>14.253787605253383</v>
      </c>
      <c r="D365" s="444">
        <f t="shared" si="177"/>
        <v>19.876546893084019</v>
      </c>
      <c r="E365" s="444">
        <f t="shared" si="177"/>
        <v>23.787705724725026</v>
      </c>
      <c r="F365" s="444">
        <f t="shared" si="177"/>
        <v>26.483773065856482</v>
      </c>
      <c r="G365" s="444">
        <f t="shared" si="177"/>
        <v>28.495684877587799</v>
      </c>
      <c r="H365" s="444">
        <f t="shared" si="177"/>
        <v>29.839056492699022</v>
      </c>
      <c r="I365" s="444">
        <f t="shared" si="177"/>
        <v>30.571915496611034</v>
      </c>
      <c r="J365" s="444">
        <f t="shared" si="177"/>
        <v>30.97653121119</v>
      </c>
      <c r="K365" s="444">
        <f t="shared" si="177"/>
        <v>31.115094892102494</v>
      </c>
      <c r="L365" s="444">
        <f t="shared" si="177"/>
        <v>31.068795975080082</v>
      </c>
      <c r="M365" s="444">
        <f t="shared" si="177"/>
        <v>30.904209836943387</v>
      </c>
      <c r="N365" s="444">
        <f t="shared" si="177"/>
        <v>30.741378953822906</v>
      </c>
    </row>
    <row r="366" spans="1:14" ht="13.15">
      <c r="B366" s="329" t="str">
        <f t="shared" si="166"/>
        <v>Total</v>
      </c>
      <c r="C366" s="444">
        <f t="shared" ref="C366:N366" si="178">SUM(C356:C365)</f>
        <v>4049.6774426722241</v>
      </c>
      <c r="D366" s="444">
        <f t="shared" si="178"/>
        <v>4125.2397569756904</v>
      </c>
      <c r="E366" s="444">
        <f t="shared" si="178"/>
        <v>4157.7554361655766</v>
      </c>
      <c r="F366" s="444">
        <f t="shared" si="178"/>
        <v>4193.7385743178247</v>
      </c>
      <c r="G366" s="444">
        <f t="shared" si="178"/>
        <v>4272.3919480340137</v>
      </c>
      <c r="H366" s="444">
        <f t="shared" si="178"/>
        <v>4333.2445494265048</v>
      </c>
      <c r="I366" s="444">
        <f t="shared" si="178"/>
        <v>4353.3984185403224</v>
      </c>
      <c r="J366" s="444">
        <f t="shared" si="178"/>
        <v>4368.2467420851472</v>
      </c>
      <c r="K366" s="444">
        <f t="shared" si="178"/>
        <v>4366.1222795974072</v>
      </c>
      <c r="L366" s="444">
        <f t="shared" si="178"/>
        <v>4349.9815186756159</v>
      </c>
      <c r="M366" s="444">
        <f t="shared" si="178"/>
        <v>4323.9310616512603</v>
      </c>
      <c r="N366" s="444">
        <f t="shared" si="178"/>
        <v>4306.1476769868777</v>
      </c>
    </row>
    <row r="367" spans="1:14">
      <c r="A367" s="300">
        <f>SUM(C367:N367)</f>
        <v>0</v>
      </c>
      <c r="C367" s="300">
        <f>SUM(C356:C365)-C366</f>
        <v>0</v>
      </c>
      <c r="D367" s="300">
        <f t="shared" ref="D367:N367" si="179">SUM(D356:D365)-D366</f>
        <v>0</v>
      </c>
      <c r="E367" s="300">
        <f t="shared" si="179"/>
        <v>0</v>
      </c>
      <c r="F367" s="300">
        <f t="shared" si="179"/>
        <v>0</v>
      </c>
      <c r="G367" s="300">
        <f t="shared" si="179"/>
        <v>0</v>
      </c>
      <c r="H367" s="300">
        <f t="shared" si="179"/>
        <v>0</v>
      </c>
      <c r="I367" s="300">
        <f t="shared" si="179"/>
        <v>0</v>
      </c>
      <c r="J367" s="300">
        <f t="shared" si="179"/>
        <v>0</v>
      </c>
      <c r="K367" s="300">
        <f t="shared" si="179"/>
        <v>0</v>
      </c>
      <c r="L367" s="300">
        <f t="shared" si="179"/>
        <v>0</v>
      </c>
      <c r="M367" s="300">
        <f t="shared" si="179"/>
        <v>0</v>
      </c>
      <c r="N367" s="300">
        <f t="shared" si="179"/>
        <v>0</v>
      </c>
    </row>
    <row r="368" spans="1:14">
      <c r="C368" s="320">
        <f>C350+C366</f>
        <v>10877.842784901657</v>
      </c>
      <c r="D368" s="320">
        <f t="shared" ref="D368:N368" si="180">D350+D366</f>
        <v>11038.259052808717</v>
      </c>
      <c r="E368" s="320">
        <f t="shared" si="180"/>
        <v>11122.857194566252</v>
      </c>
      <c r="F368" s="320">
        <f t="shared" si="180"/>
        <v>11227.641714083325</v>
      </c>
      <c r="G368" s="320">
        <f t="shared" si="180"/>
        <v>11453.056790926294</v>
      </c>
      <c r="H368" s="320">
        <f t="shared" si="180"/>
        <v>11633.54676786979</v>
      </c>
      <c r="I368" s="320">
        <f t="shared" si="180"/>
        <v>11706.197434473384</v>
      </c>
      <c r="J368" s="320">
        <f t="shared" si="180"/>
        <v>11765.931064454195</v>
      </c>
      <c r="K368" s="320">
        <f t="shared" si="180"/>
        <v>11780.244204678056</v>
      </c>
      <c r="L368" s="320">
        <f t="shared" si="180"/>
        <v>11756.515372334921</v>
      </c>
      <c r="M368" s="320">
        <f t="shared" si="180"/>
        <v>11705.354406280172</v>
      </c>
      <c r="N368" s="320">
        <f t="shared" si="180"/>
        <v>11675.495637788114</v>
      </c>
    </row>
    <row r="369" spans="1:14">
      <c r="C369" s="320">
        <f t="shared" ref="C369:N369" si="181">C36</f>
        <v>10877.842784901657</v>
      </c>
      <c r="D369" s="320">
        <f t="shared" si="181"/>
        <v>11038.259052808715</v>
      </c>
      <c r="E369" s="320">
        <f t="shared" si="181"/>
        <v>11122.857194566253</v>
      </c>
      <c r="F369" s="320">
        <f t="shared" si="181"/>
        <v>11227.641714083325</v>
      </c>
      <c r="G369" s="320">
        <f t="shared" si="181"/>
        <v>11453.056790926292</v>
      </c>
      <c r="H369" s="320">
        <f t="shared" si="181"/>
        <v>11633.54676786979</v>
      </c>
      <c r="I369" s="320">
        <f t="shared" si="181"/>
        <v>11706.197434473384</v>
      </c>
      <c r="J369" s="320">
        <f t="shared" si="181"/>
        <v>11765.931064454197</v>
      </c>
      <c r="K369" s="320">
        <f t="shared" si="181"/>
        <v>11780.244204678058</v>
      </c>
      <c r="L369" s="320">
        <f t="shared" si="181"/>
        <v>11756.515372334921</v>
      </c>
      <c r="M369" s="320">
        <f t="shared" si="181"/>
        <v>11705.354406280174</v>
      </c>
      <c r="N369" s="320">
        <f t="shared" si="181"/>
        <v>11675.495637788114</v>
      </c>
    </row>
    <row r="370" spans="1:14">
      <c r="A370" s="300">
        <f>SUM(C370:L370)</f>
        <v>0</v>
      </c>
      <c r="C370" s="320">
        <f>C368-C369</f>
        <v>0</v>
      </c>
      <c r="D370" s="320">
        <f t="shared" ref="D370:N370" si="182">D368-D369</f>
        <v>0</v>
      </c>
      <c r="E370" s="320">
        <f t="shared" si="182"/>
        <v>0</v>
      </c>
      <c r="F370" s="320">
        <f t="shared" si="182"/>
        <v>0</v>
      </c>
      <c r="G370" s="320">
        <f t="shared" si="182"/>
        <v>0</v>
      </c>
      <c r="H370" s="320">
        <f t="shared" si="182"/>
        <v>0</v>
      </c>
      <c r="I370" s="320">
        <f t="shared" si="182"/>
        <v>0</v>
      </c>
      <c r="J370" s="320">
        <f t="shared" si="182"/>
        <v>0</v>
      </c>
      <c r="K370" s="320">
        <f t="shared" si="182"/>
        <v>0</v>
      </c>
      <c r="L370" s="320">
        <f t="shared" si="182"/>
        <v>0</v>
      </c>
      <c r="M370" s="320">
        <f t="shared" si="182"/>
        <v>0</v>
      </c>
      <c r="N370" s="320">
        <f t="shared" si="182"/>
        <v>0</v>
      </c>
    </row>
    <row r="371" spans="1:14">
      <c r="A371" s="300">
        <f>SUM(C371:L371)</f>
        <v>0</v>
      </c>
      <c r="C371" s="320">
        <f>IF(C294&gt;0,0,C294)</f>
        <v>0</v>
      </c>
      <c r="D371" s="320">
        <f t="shared" ref="D371:N371" si="183">IF(D294&gt;0,0,D294)</f>
        <v>0</v>
      </c>
      <c r="E371" s="320">
        <f t="shared" si="183"/>
        <v>0</v>
      </c>
      <c r="F371" s="320">
        <f t="shared" si="183"/>
        <v>0</v>
      </c>
      <c r="G371" s="320">
        <f t="shared" si="183"/>
        <v>0</v>
      </c>
      <c r="H371" s="320">
        <f t="shared" si="183"/>
        <v>0</v>
      </c>
      <c r="I371" s="320">
        <f t="shared" si="183"/>
        <v>0</v>
      </c>
      <c r="J371" s="320">
        <f t="shared" si="183"/>
        <v>0</v>
      </c>
      <c r="K371" s="320">
        <f t="shared" si="183"/>
        <v>0</v>
      </c>
      <c r="L371" s="320">
        <f t="shared" si="183"/>
        <v>0</v>
      </c>
      <c r="M371" s="320">
        <f t="shared" si="183"/>
        <v>0</v>
      </c>
      <c r="N371" s="320">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Q371"/>
  <sheetViews>
    <sheetView showGridLines="0" workbookViewId="0"/>
  </sheetViews>
  <sheetFormatPr defaultColWidth="9" defaultRowHeight="12.75"/>
  <cols>
    <col min="1" max="1" width="9" style="300"/>
    <col min="2" max="2" width="28.73046875" style="300" customWidth="1"/>
    <col min="3" max="14" width="10.73046875" style="300" customWidth="1"/>
    <col min="15"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row>
    <row r="5" spans="1:17" s="341" customFormat="1" ht="13.15">
      <c r="A5" s="674" t="s">
        <v>599</v>
      </c>
      <c r="B5" s="674"/>
      <c r="C5" s="674"/>
      <c r="D5" s="674"/>
      <c r="E5" s="674"/>
      <c r="F5" s="674"/>
      <c r="G5" s="674"/>
      <c r="H5" s="674"/>
      <c r="I5" s="674"/>
      <c r="J5" s="674"/>
      <c r="K5" s="674"/>
      <c r="L5" s="674"/>
      <c r="M5" s="674"/>
      <c r="N5" s="674"/>
      <c r="O5" s="340"/>
      <c r="P5" s="340"/>
      <c r="Q5" s="340"/>
    </row>
    <row r="6" spans="1:17" s="345" customFormat="1" ht="13.15">
      <c r="A6" s="342" t="s">
        <v>1336</v>
      </c>
      <c r="B6" s="343"/>
      <c r="C6" s="343"/>
      <c r="D6" s="343"/>
      <c r="E6" s="338"/>
      <c r="F6" s="343"/>
      <c r="G6" s="343"/>
      <c r="H6" s="343"/>
      <c r="I6" s="343"/>
      <c r="J6" s="343"/>
      <c r="K6" s="343"/>
      <c r="L6" s="344"/>
      <c r="M6" s="344"/>
      <c r="N6" s="344"/>
      <c r="O6" s="344"/>
      <c r="P6" s="344"/>
      <c r="Q6" s="344"/>
    </row>
    <row r="7" spans="1:17" s="345" customFormat="1" ht="13.15">
      <c r="A7" s="346" t="s">
        <v>1408</v>
      </c>
      <c r="B7" s="342"/>
      <c r="C7" s="343"/>
      <c r="D7" s="343"/>
      <c r="E7" s="338"/>
      <c r="F7" s="343"/>
      <c r="G7" s="343"/>
      <c r="H7" s="343"/>
      <c r="I7" s="343"/>
      <c r="J7" s="343"/>
      <c r="K7" s="343"/>
      <c r="L7" s="344"/>
      <c r="M7" s="344"/>
      <c r="N7" s="344"/>
      <c r="O7" s="344"/>
      <c r="P7" s="344"/>
      <c r="Q7" s="344"/>
    </row>
    <row r="8" spans="1:17" s="345" customFormat="1" ht="13.15">
      <c r="A8" s="342" t="s">
        <v>24</v>
      </c>
      <c r="B8" s="343"/>
      <c r="C8" s="343"/>
      <c r="D8" s="343"/>
      <c r="E8" s="338"/>
      <c r="F8" s="343"/>
      <c r="G8" s="343"/>
      <c r="H8" s="343"/>
      <c r="I8" s="343"/>
      <c r="J8" s="343"/>
      <c r="K8" s="343"/>
      <c r="L8" s="344"/>
      <c r="M8" s="344"/>
      <c r="N8" s="344"/>
      <c r="O8" s="344"/>
      <c r="P8" s="344"/>
      <c r="Q8" s="344"/>
    </row>
    <row r="9" spans="1:17" s="345" customFormat="1" ht="13.15">
      <c r="A9" s="346" t="s">
        <v>349</v>
      </c>
      <c r="B9" s="343"/>
      <c r="C9" s="343"/>
      <c r="D9" s="343"/>
      <c r="E9" s="338"/>
      <c r="F9" s="343"/>
      <c r="G9" s="343"/>
      <c r="H9" s="343"/>
      <c r="I9" s="343"/>
      <c r="J9" s="343"/>
      <c r="K9" s="343"/>
      <c r="L9" s="344"/>
      <c r="M9" s="344"/>
      <c r="N9" s="344"/>
      <c r="O9" s="344"/>
      <c r="P9" s="344"/>
      <c r="Q9" s="344"/>
    </row>
    <row r="10" spans="1:17" s="353" customFormat="1" ht="13.5" customHeight="1">
      <c r="A10" s="347">
        <f>SUM(A13:A2249)</f>
        <v>0</v>
      </c>
      <c r="B10" s="348"/>
      <c r="C10" s="349"/>
      <c r="D10" s="350"/>
      <c r="E10" s="350"/>
      <c r="F10" s="350"/>
      <c r="G10" s="351"/>
      <c r="H10" s="350"/>
      <c r="I10" s="350"/>
      <c r="J10" s="351"/>
      <c r="K10" s="352"/>
      <c r="L10" s="352"/>
      <c r="M10" s="352"/>
      <c r="N10" s="352"/>
      <c r="O10" s="352"/>
      <c r="P10" s="352"/>
      <c r="Q10" s="352"/>
    </row>
    <row r="12" spans="1:17" ht="15">
      <c r="B12" s="331" t="s">
        <v>189</v>
      </c>
    </row>
    <row r="14" spans="1:17" ht="13.15">
      <c r="B14" s="317" t="str">
        <f>Forecast_stock_figures!B14</f>
        <v>Phase/subject</v>
      </c>
      <c r="C14" s="317" t="str">
        <f>Forecast_stock_figures!C38</f>
        <v>2018/19</v>
      </c>
      <c r="D14" s="317" t="str">
        <f>Forecast_stock_figures!D38</f>
        <v>2019/20</v>
      </c>
      <c r="E14" s="317" t="str">
        <f>Forecast_stock_figures!E38</f>
        <v>2020/21</v>
      </c>
      <c r="F14" s="317" t="str">
        <f>Forecast_stock_figures!F38</f>
        <v>2021/22</v>
      </c>
      <c r="G14" s="317" t="str">
        <f>Forecast_stock_figures!G38</f>
        <v>2022/23</v>
      </c>
      <c r="H14" s="317" t="str">
        <f>Forecast_stock_figures!H38</f>
        <v>2023/24</v>
      </c>
      <c r="I14" s="317" t="str">
        <f>Forecast_stock_figures!I38</f>
        <v>2024/25</v>
      </c>
      <c r="J14" s="317" t="str">
        <f>Forecast_stock_figures!J38</f>
        <v>2025/26</v>
      </c>
      <c r="K14" s="317" t="str">
        <f>Forecast_stock_figures!K38</f>
        <v>2026/27</v>
      </c>
      <c r="L14" s="317" t="str">
        <f>Forecast_stock_figures!L38</f>
        <v>2027/28</v>
      </c>
      <c r="M14" s="317" t="str">
        <f>Forecast_stock_figures!M38</f>
        <v>2028/29</v>
      </c>
      <c r="N14" s="317" t="str">
        <f>Forecast_stock_figures!N38</f>
        <v>2029/30</v>
      </c>
    </row>
    <row r="15" spans="1:17" ht="13.15">
      <c r="B15" s="313" t="str">
        <f>Forecast_stock_figures!B34</f>
        <v>Religious Education</v>
      </c>
      <c r="C15" s="298">
        <f>Forecast_stock_figures!C58</f>
        <v>7198.6906865807568</v>
      </c>
      <c r="D15" s="298">
        <f>Forecast_stock_figures!D58</f>
        <v>7196.617810948248</v>
      </c>
      <c r="E15" s="298">
        <f>Forecast_stock_figures!E58</f>
        <v>7218.361088689282</v>
      </c>
      <c r="F15" s="298">
        <f>Forecast_stock_figures!F58</f>
        <v>7213.4231968166287</v>
      </c>
      <c r="G15" s="298">
        <f>Forecast_stock_figures!G58</f>
        <v>7182.1291561084035</v>
      </c>
      <c r="H15" s="298">
        <f>Forecast_stock_figures!H58</f>
        <v>7185.5699087603625</v>
      </c>
      <c r="I15" s="298">
        <f>Forecast_stock_figures!I58</f>
        <v>7204.8981048665937</v>
      </c>
      <c r="J15" s="298">
        <f>Forecast_stock_figures!J58</f>
        <v>7244.846001461653</v>
      </c>
      <c r="K15" s="298">
        <f>Forecast_stock_figures!K58</f>
        <v>7256.5239380934363</v>
      </c>
      <c r="L15" s="298">
        <f>Forecast_stock_figures!L58</f>
        <v>7247.0064260996369</v>
      </c>
      <c r="M15" s="298">
        <f>Forecast_stock_figures!M58</f>
        <v>7230.2444603716976</v>
      </c>
      <c r="N15" s="298">
        <f>Forecast_stock_figures!N58</f>
        <v>7204.3816374752996</v>
      </c>
    </row>
    <row r="17" spans="1:9" ht="15">
      <c r="B17" s="331" t="s">
        <v>161</v>
      </c>
    </row>
    <row r="19" spans="1:9" ht="13.15">
      <c r="B19" s="1405" t="str">
        <f>Stock_ages_breakdowns!B73</f>
        <v>Age group</v>
      </c>
      <c r="C19" s="1403" t="str">
        <f>Stock_ages_breakdowns!AM73</f>
        <v>Religious Education</v>
      </c>
      <c r="D19" s="1410"/>
      <c r="H19" s="316" t="s">
        <v>132</v>
      </c>
    </row>
    <row r="20" spans="1:9" ht="13.15">
      <c r="B20" s="1405"/>
      <c r="C20" s="354" t="str">
        <f>Stock_ages_breakdowns!AM74</f>
        <v>Male</v>
      </c>
      <c r="D20" s="354" t="str">
        <f>Stock_ages_breakdowns!AN74</f>
        <v>Female</v>
      </c>
    </row>
    <row r="21" spans="1:9" ht="13.15">
      <c r="B21" s="354" t="str">
        <f>Stock_ages_breakdowns!B75</f>
        <v>20-24</v>
      </c>
      <c r="C21" s="322">
        <f>Stock_ages_breakdowns!AM20</f>
        <v>93.161020537940303</v>
      </c>
      <c r="D21" s="322">
        <f>Stock_ages_breakdowns!AN20</f>
        <v>298.12866471757945</v>
      </c>
    </row>
    <row r="22" spans="1:9" ht="13.15">
      <c r="B22" s="354" t="str">
        <f>Stock_ages_breakdowns!B76</f>
        <v>25-29</v>
      </c>
      <c r="C22" s="322">
        <f>Stock_ages_breakdowns!AM21</f>
        <v>293.14303823206757</v>
      </c>
      <c r="D22" s="322">
        <f>Stock_ages_breakdowns!AN21</f>
        <v>874.03151907470374</v>
      </c>
    </row>
    <row r="23" spans="1:9" ht="13.15">
      <c r="B23" s="354" t="str">
        <f>Stock_ages_breakdowns!B77</f>
        <v>30-34</v>
      </c>
      <c r="C23" s="322">
        <f>Stock_ages_breakdowns!AM22</f>
        <v>363.97073194411377</v>
      </c>
      <c r="D23" s="322">
        <f>Stock_ages_breakdowns!AN22</f>
        <v>960.15706669807105</v>
      </c>
    </row>
    <row r="24" spans="1:9" ht="13.15">
      <c r="B24" s="354" t="str">
        <f>Stock_ages_breakdowns!B78</f>
        <v>35-39</v>
      </c>
      <c r="C24" s="322">
        <f>Stock_ages_breakdowns!AM23</f>
        <v>361.58691053587864</v>
      </c>
      <c r="D24" s="322">
        <f>Stock_ages_breakdowns!AN23</f>
        <v>783.94626810544275</v>
      </c>
    </row>
    <row r="25" spans="1:9" ht="13.15">
      <c r="B25" s="354" t="str">
        <f>Stock_ages_breakdowns!B79</f>
        <v>40-44</v>
      </c>
      <c r="C25" s="322">
        <f>Stock_ages_breakdowns!AM24</f>
        <v>343.51326458208263</v>
      </c>
      <c r="D25" s="322">
        <f>Stock_ages_breakdowns!AN24</f>
        <v>794.54247425605831</v>
      </c>
    </row>
    <row r="26" spans="1:9" ht="13.15">
      <c r="B26" s="354" t="str">
        <f>Stock_ages_breakdowns!B80</f>
        <v>45-49</v>
      </c>
      <c r="C26" s="322">
        <f>Stock_ages_breakdowns!AM25</f>
        <v>289.76129158666021</v>
      </c>
      <c r="D26" s="322">
        <f>Stock_ages_breakdowns!AN25</f>
        <v>495.45788115497521</v>
      </c>
    </row>
    <row r="27" spans="1:9" ht="13.15">
      <c r="B27" s="354" t="str">
        <f>Stock_ages_breakdowns!B81</f>
        <v>50-54</v>
      </c>
      <c r="C27" s="322">
        <f>Stock_ages_breakdowns!AM26</f>
        <v>229.59279930573237</v>
      </c>
      <c r="D27" s="322">
        <f>Stock_ages_breakdowns!AN26</f>
        <v>402.41685162751656</v>
      </c>
    </row>
    <row r="28" spans="1:9" ht="13.15">
      <c r="B28" s="354" t="str">
        <f>Stock_ages_breakdowns!B82</f>
        <v>55-59</v>
      </c>
      <c r="C28" s="322">
        <f>Stock_ages_breakdowns!AM27</f>
        <v>164.40668293649759</v>
      </c>
      <c r="D28" s="322">
        <f>Stock_ages_breakdowns!AN27</f>
        <v>306.90500720922358</v>
      </c>
    </row>
    <row r="29" spans="1:9" ht="13.15">
      <c r="B29" s="354" t="str">
        <f>Stock_ages_breakdowns!B83</f>
        <v>60-64</v>
      </c>
      <c r="C29" s="322">
        <f>Stock_ages_breakdowns!AM28</f>
        <v>41.997853593659094</v>
      </c>
      <c r="D29" s="322">
        <f>Stock_ages_breakdowns!AN28</f>
        <v>78.020154865332842</v>
      </c>
      <c r="F29" s="316"/>
    </row>
    <row r="30" spans="1:9" ht="13.15">
      <c r="B30" s="354" t="str">
        <f>Stock_ages_breakdowns!B84</f>
        <v>65 plus</v>
      </c>
      <c r="C30" s="322">
        <f>Stock_ages_breakdowns!AM29</f>
        <v>11.70012344704662</v>
      </c>
      <c r="D30" s="322">
        <f>Stock_ages_breakdowns!AN29</f>
        <v>12.251082170174788</v>
      </c>
      <c r="G30" s="317" t="s">
        <v>46</v>
      </c>
      <c r="H30" s="317" t="s">
        <v>47</v>
      </c>
    </row>
    <row r="31" spans="1:9" ht="13.15">
      <c r="A31" s="300">
        <f>I31</f>
        <v>0</v>
      </c>
      <c r="B31" s="354" t="str">
        <f>Stock_ages_breakdowns!B85</f>
        <v>Total</v>
      </c>
      <c r="C31" s="322">
        <f>Stock_ages_breakdowns!AM30</f>
        <v>2192.8337167016789</v>
      </c>
      <c r="D31" s="322">
        <f>Stock_ages_breakdowns!AN30</f>
        <v>5005.856969879078</v>
      </c>
      <c r="E31" s="318">
        <f>SUM(C31:D31)</f>
        <v>7198.6906865807568</v>
      </c>
      <c r="G31" s="357">
        <f>C31/$E$31</f>
        <v>0.30461563250514295</v>
      </c>
      <c r="H31" s="357">
        <f>D31/$E$31</f>
        <v>0.6953843674948571</v>
      </c>
      <c r="I31" s="300">
        <f>(G31+H31)-1</f>
        <v>0</v>
      </c>
    </row>
    <row r="33" spans="2:14" ht="15">
      <c r="B33" s="331" t="s">
        <v>262</v>
      </c>
      <c r="H33" s="316"/>
    </row>
    <row r="34" spans="2:14">
      <c r="H34" s="316"/>
    </row>
    <row r="35" spans="2:14" ht="13.15">
      <c r="B35" s="317" t="str">
        <f>B14</f>
        <v>Phase/subject</v>
      </c>
      <c r="C35" s="317" t="str">
        <f>C14</f>
        <v>2018/19</v>
      </c>
      <c r="D35" s="317" t="str">
        <f t="shared" ref="D35:N35" si="0">D14</f>
        <v>2019/20</v>
      </c>
      <c r="E35" s="317" t="str">
        <f t="shared" si="0"/>
        <v>2020/21</v>
      </c>
      <c r="F35" s="317" t="str">
        <f t="shared" si="0"/>
        <v>2021/22</v>
      </c>
      <c r="G35" s="317" t="str">
        <f t="shared" si="0"/>
        <v>2022/23</v>
      </c>
      <c r="H35" s="317" t="str">
        <f t="shared" si="0"/>
        <v>2023/24</v>
      </c>
      <c r="I35" s="317" t="str">
        <f t="shared" si="0"/>
        <v>2024/25</v>
      </c>
      <c r="J35" s="317" t="str">
        <f t="shared" si="0"/>
        <v>2025/26</v>
      </c>
      <c r="K35" s="317" t="str">
        <f t="shared" si="0"/>
        <v>2026/27</v>
      </c>
      <c r="L35" s="317" t="str">
        <f t="shared" si="0"/>
        <v>2027/28</v>
      </c>
      <c r="M35" s="317" t="str">
        <f t="shared" si="0"/>
        <v>2028/29</v>
      </c>
      <c r="N35" s="317" t="str">
        <f t="shared" si="0"/>
        <v>2029/30</v>
      </c>
    </row>
    <row r="36" spans="2:14" ht="13.15">
      <c r="B36" s="313" t="str">
        <f>B15</f>
        <v>Religious Education</v>
      </c>
      <c r="C36" s="298">
        <f>Teacher_need_by_subject!C648</f>
        <v>7196.617810948248</v>
      </c>
      <c r="D36" s="298">
        <f>Teacher_need_by_subject!D648</f>
        <v>7218.361088689282</v>
      </c>
      <c r="E36" s="298">
        <f>Teacher_need_by_subject!E648</f>
        <v>7213.4231968166287</v>
      </c>
      <c r="F36" s="298">
        <f>Teacher_need_by_subject!F648</f>
        <v>7182.1291561084035</v>
      </c>
      <c r="G36" s="298">
        <f>Teacher_need_by_subject!G648</f>
        <v>7185.5699087603625</v>
      </c>
      <c r="H36" s="298">
        <f>Teacher_need_by_subject!H648</f>
        <v>7204.8981048665937</v>
      </c>
      <c r="I36" s="298">
        <f>Teacher_need_by_subject!I648</f>
        <v>7244.846001461653</v>
      </c>
      <c r="J36" s="298">
        <f>Teacher_need_by_subject!J648</f>
        <v>7256.5239380934363</v>
      </c>
      <c r="K36" s="298">
        <f>Teacher_need_by_subject!K648</f>
        <v>7247.0064260996369</v>
      </c>
      <c r="L36" s="298">
        <f>Teacher_need_by_subject!L648</f>
        <v>7230.2444603716976</v>
      </c>
      <c r="M36" s="298">
        <f>Teacher_need_by_subject!M648</f>
        <v>7204.3816374752996</v>
      </c>
      <c r="N36" s="298">
        <f>Teacher_need_by_subject!N648</f>
        <v>7186.0106471582749</v>
      </c>
    </row>
    <row r="37" spans="2:14">
      <c r="H37" s="316"/>
    </row>
    <row r="38" spans="2:14" ht="15">
      <c r="B38" s="331" t="s">
        <v>169</v>
      </c>
      <c r="H38" s="316"/>
    </row>
    <row r="39" spans="2:14">
      <c r="H39" s="316"/>
    </row>
    <row r="40" spans="2:14" ht="13.15">
      <c r="B40" s="332" t="s">
        <v>46</v>
      </c>
      <c r="H40" s="316"/>
    </row>
    <row r="41" spans="2:14">
      <c r="H41" s="316"/>
    </row>
    <row r="42" spans="2:14" ht="13.15">
      <c r="B42" s="329" t="str">
        <f>B19</f>
        <v>Age group</v>
      </c>
      <c r="C42" s="317" t="str">
        <f>C35</f>
        <v>2018/19</v>
      </c>
      <c r="D42" s="317" t="str">
        <f t="shared" ref="D42:N42" si="1">D35</f>
        <v>2019/20</v>
      </c>
      <c r="E42" s="317" t="str">
        <f t="shared" si="1"/>
        <v>2020/21</v>
      </c>
      <c r="F42" s="317" t="str">
        <f t="shared" si="1"/>
        <v>2021/22</v>
      </c>
      <c r="G42" s="317" t="str">
        <f t="shared" si="1"/>
        <v>2022/23</v>
      </c>
      <c r="H42" s="317" t="str">
        <f t="shared" si="1"/>
        <v>2023/24</v>
      </c>
      <c r="I42" s="317" t="str">
        <f t="shared" si="1"/>
        <v>2024/25</v>
      </c>
      <c r="J42" s="317" t="str">
        <f t="shared" si="1"/>
        <v>2025/26</v>
      </c>
      <c r="K42" s="317" t="str">
        <f t="shared" si="1"/>
        <v>2026/27</v>
      </c>
      <c r="L42" s="317" t="str">
        <f t="shared" si="1"/>
        <v>2027/28</v>
      </c>
      <c r="M42" s="317" t="str">
        <f t="shared" si="1"/>
        <v>2028/29</v>
      </c>
      <c r="N42" s="317" t="str">
        <f t="shared" si="1"/>
        <v>2029/30</v>
      </c>
    </row>
    <row r="43" spans="2:14" ht="13.15">
      <c r="B43" s="354" t="str">
        <f>B21</f>
        <v>20-24</v>
      </c>
      <c r="C43" s="298">
        <f>C21</f>
        <v>93.161020537940303</v>
      </c>
      <c r="D43" s="298">
        <f>C340</f>
        <v>125.93651228019911</v>
      </c>
      <c r="E43" s="298">
        <f t="shared" ref="E43:L43" si="2">D340</f>
        <v>150.95162119775884</v>
      </c>
      <c r="F43" s="298">
        <f t="shared" si="2"/>
        <v>167.95444007530207</v>
      </c>
      <c r="G43" s="298">
        <f t="shared" si="2"/>
        <v>178.03031036368378</v>
      </c>
      <c r="H43" s="298">
        <f t="shared" si="2"/>
        <v>187.5250714762937</v>
      </c>
      <c r="I43" s="298">
        <f t="shared" si="2"/>
        <v>195.48950727641704</v>
      </c>
      <c r="J43" s="298">
        <f t="shared" si="2"/>
        <v>202.90041689526666</v>
      </c>
      <c r="K43" s="298">
        <f t="shared" si="2"/>
        <v>206.32083133497764</v>
      </c>
      <c r="L43" s="298">
        <f t="shared" si="2"/>
        <v>207.2143731833022</v>
      </c>
      <c r="M43" s="298">
        <f>L340</f>
        <v>207.2157017490527</v>
      </c>
      <c r="N43" s="298">
        <f>M340</f>
        <v>206.37977146583509</v>
      </c>
    </row>
    <row r="44" spans="2:14" ht="13.15">
      <c r="B44" s="354" t="str">
        <f t="shared" ref="B44:C53" si="3">B22</f>
        <v>25-29</v>
      </c>
      <c r="C44" s="298">
        <f t="shared" si="3"/>
        <v>293.14303823206757</v>
      </c>
      <c r="D44" s="298">
        <f t="shared" ref="D44:K53" si="4">C341</f>
        <v>290.88826903786213</v>
      </c>
      <c r="E44" s="298">
        <f t="shared" si="4"/>
        <v>296.95515012376842</v>
      </c>
      <c r="F44" s="298">
        <f t="shared" si="4"/>
        <v>304.9755814240778</v>
      </c>
      <c r="G44" s="298">
        <f t="shared" si="4"/>
        <v>311.67118368857501</v>
      </c>
      <c r="H44" s="298">
        <f t="shared" si="4"/>
        <v>320.7373360451121</v>
      </c>
      <c r="I44" s="298">
        <f t="shared" si="4"/>
        <v>330.25048926583645</v>
      </c>
      <c r="J44" s="298">
        <f t="shared" si="4"/>
        <v>340.37290077317027</v>
      </c>
      <c r="K44" s="298">
        <f t="shared" si="4"/>
        <v>347.08599118193052</v>
      </c>
      <c r="L44" s="298">
        <f t="shared" ref="L44:L53" si="5">K341</f>
        <v>350.94687658528363</v>
      </c>
      <c r="M44" s="298">
        <f t="shared" ref="M44:M53" si="6">L341</f>
        <v>353.23828613547533</v>
      </c>
      <c r="N44" s="298">
        <f t="shared" ref="N44:N53" si="7">M341</f>
        <v>354.02381562231216</v>
      </c>
    </row>
    <row r="45" spans="2:14" ht="13.15">
      <c r="B45" s="354" t="str">
        <f t="shared" si="3"/>
        <v>30-34</v>
      </c>
      <c r="C45" s="298">
        <f t="shared" si="3"/>
        <v>363.97073194411377</v>
      </c>
      <c r="D45" s="298">
        <f t="shared" si="4"/>
        <v>355.80745395688331</v>
      </c>
      <c r="E45" s="298">
        <f t="shared" si="4"/>
        <v>350.24957858751299</v>
      </c>
      <c r="F45" s="298">
        <f t="shared" si="4"/>
        <v>346.80666138324563</v>
      </c>
      <c r="G45" s="298">
        <f t="shared" si="4"/>
        <v>344.64080108461775</v>
      </c>
      <c r="H45" s="298">
        <f t="shared" si="4"/>
        <v>345.44865199373157</v>
      </c>
      <c r="I45" s="298">
        <f t="shared" si="4"/>
        <v>348.34211388243097</v>
      </c>
      <c r="J45" s="298">
        <f t="shared" si="4"/>
        <v>353.14708891520121</v>
      </c>
      <c r="K45" s="298">
        <f t="shared" si="4"/>
        <v>357.65237879701112</v>
      </c>
      <c r="L45" s="298">
        <f t="shared" si="5"/>
        <v>361.46495701617783</v>
      </c>
      <c r="M45" s="298">
        <f t="shared" si="6"/>
        <v>364.69692761801252</v>
      </c>
      <c r="N45" s="298">
        <f t="shared" si="7"/>
        <v>367.10230198567115</v>
      </c>
    </row>
    <row r="46" spans="2:14" ht="13.15">
      <c r="B46" s="354" t="str">
        <f t="shared" si="3"/>
        <v>35-39</v>
      </c>
      <c r="C46" s="298">
        <f t="shared" si="3"/>
        <v>361.58691053587864</v>
      </c>
      <c r="D46" s="298">
        <f t="shared" si="4"/>
        <v>359.60627977479737</v>
      </c>
      <c r="E46" s="298">
        <f t="shared" si="4"/>
        <v>357.35527075907066</v>
      </c>
      <c r="F46" s="298">
        <f t="shared" si="4"/>
        <v>354.32345744303734</v>
      </c>
      <c r="G46" s="298">
        <f t="shared" si="4"/>
        <v>350.59011510119149</v>
      </c>
      <c r="H46" s="298">
        <f t="shared" si="4"/>
        <v>348.28385674364955</v>
      </c>
      <c r="I46" s="298">
        <f t="shared" si="4"/>
        <v>347.1683892895353</v>
      </c>
      <c r="J46" s="298">
        <f t="shared" si="4"/>
        <v>347.53379957128607</v>
      </c>
      <c r="K46" s="298">
        <f t="shared" si="4"/>
        <v>347.98605590878373</v>
      </c>
      <c r="L46" s="298">
        <f t="shared" si="5"/>
        <v>348.57046096043729</v>
      </c>
      <c r="M46" s="298">
        <f t="shared" si="6"/>
        <v>349.47246882048279</v>
      </c>
      <c r="N46" s="298">
        <f t="shared" si="7"/>
        <v>350.42656221515261</v>
      </c>
    </row>
    <row r="47" spans="2:14" ht="13.15">
      <c r="B47" s="354" t="str">
        <f t="shared" si="3"/>
        <v>40-44</v>
      </c>
      <c r="C47" s="298">
        <f t="shared" si="3"/>
        <v>343.51326458208263</v>
      </c>
      <c r="D47" s="298">
        <f t="shared" si="4"/>
        <v>340.66624019454781</v>
      </c>
      <c r="E47" s="298">
        <f t="shared" si="4"/>
        <v>338.83443086007344</v>
      </c>
      <c r="F47" s="298">
        <f t="shared" si="4"/>
        <v>336.7928236598342</v>
      </c>
      <c r="G47" s="298">
        <f t="shared" si="4"/>
        <v>334.00934352951253</v>
      </c>
      <c r="H47" s="298">
        <f t="shared" si="4"/>
        <v>331.98493884027499</v>
      </c>
      <c r="I47" s="298">
        <f t="shared" si="4"/>
        <v>330.43282997863184</v>
      </c>
      <c r="J47" s="298">
        <f t="shared" si="4"/>
        <v>329.62368827254477</v>
      </c>
      <c r="K47" s="298">
        <f t="shared" si="4"/>
        <v>328.49477695792433</v>
      </c>
      <c r="L47" s="298">
        <f t="shared" si="5"/>
        <v>327.247717994391</v>
      </c>
      <c r="M47" s="298">
        <f t="shared" si="6"/>
        <v>326.22823241769214</v>
      </c>
      <c r="N47" s="298">
        <f t="shared" si="7"/>
        <v>325.37269368528047</v>
      </c>
    </row>
    <row r="48" spans="2:14" ht="13.15">
      <c r="B48" s="354" t="str">
        <f t="shared" si="3"/>
        <v>45-49</v>
      </c>
      <c r="C48" s="298">
        <f t="shared" si="3"/>
        <v>289.76129158666021</v>
      </c>
      <c r="D48" s="298">
        <f t="shared" si="4"/>
        <v>292.43134411757876</v>
      </c>
      <c r="E48" s="298">
        <f t="shared" si="4"/>
        <v>294.43708569296859</v>
      </c>
      <c r="F48" s="298">
        <f t="shared" si="4"/>
        <v>295.35215723472044</v>
      </c>
      <c r="G48" s="298">
        <f t="shared" si="4"/>
        <v>295.04224168128695</v>
      </c>
      <c r="H48" s="298">
        <f t="shared" si="4"/>
        <v>294.92484477805971</v>
      </c>
      <c r="I48" s="298">
        <f t="shared" si="4"/>
        <v>294.78662802014077</v>
      </c>
      <c r="J48" s="298">
        <f t="shared" si="4"/>
        <v>294.86610519143261</v>
      </c>
      <c r="K48" s="298">
        <f t="shared" si="4"/>
        <v>294.26851853420283</v>
      </c>
      <c r="L48" s="298">
        <f t="shared" si="5"/>
        <v>293.20137381029815</v>
      </c>
      <c r="M48" s="298">
        <f t="shared" si="6"/>
        <v>292.01412892532727</v>
      </c>
      <c r="N48" s="298">
        <f t="shared" si="7"/>
        <v>290.72617377572664</v>
      </c>
    </row>
    <row r="49" spans="1:14" ht="13.15">
      <c r="B49" s="354" t="str">
        <f t="shared" si="3"/>
        <v>50-54</v>
      </c>
      <c r="C49" s="298">
        <f t="shared" si="3"/>
        <v>229.59279930573237</v>
      </c>
      <c r="D49" s="298">
        <f t="shared" si="4"/>
        <v>227.42412843859572</v>
      </c>
      <c r="E49" s="298">
        <f t="shared" si="4"/>
        <v>226.77720596904319</v>
      </c>
      <c r="F49" s="298">
        <f t="shared" si="4"/>
        <v>226.50870493608204</v>
      </c>
      <c r="G49" s="298">
        <f t="shared" si="4"/>
        <v>226.02948785428612</v>
      </c>
      <c r="H49" s="298">
        <f t="shared" si="4"/>
        <v>226.09119278986807</v>
      </c>
      <c r="I49" s="298">
        <f t="shared" si="4"/>
        <v>226.35067636828086</v>
      </c>
      <c r="J49" s="298">
        <f t="shared" si="4"/>
        <v>226.85538270262657</v>
      </c>
      <c r="K49" s="298">
        <f t="shared" si="4"/>
        <v>226.85593201495027</v>
      </c>
      <c r="L49" s="298">
        <f t="shared" si="5"/>
        <v>226.44022494882461</v>
      </c>
      <c r="M49" s="298">
        <f t="shared" si="6"/>
        <v>225.82577209774922</v>
      </c>
      <c r="N49" s="298">
        <f t="shared" si="7"/>
        <v>225.00803228432855</v>
      </c>
    </row>
    <row r="50" spans="1:14" ht="13.15">
      <c r="B50" s="354" t="str">
        <f t="shared" si="3"/>
        <v>55-59</v>
      </c>
      <c r="C50" s="298">
        <f t="shared" si="3"/>
        <v>164.40668293649759</v>
      </c>
      <c r="D50" s="298">
        <f t="shared" si="4"/>
        <v>141.11322182895768</v>
      </c>
      <c r="E50" s="298">
        <f t="shared" si="4"/>
        <v>126.96343377064419</v>
      </c>
      <c r="F50" s="298">
        <f t="shared" si="4"/>
        <v>118.2184642600465</v>
      </c>
      <c r="G50" s="298">
        <f t="shared" si="4"/>
        <v>112.63207747542651</v>
      </c>
      <c r="H50" s="298">
        <f t="shared" si="4"/>
        <v>109.46564922219115</v>
      </c>
      <c r="I50" s="298">
        <f t="shared" si="4"/>
        <v>107.70668775021301</v>
      </c>
      <c r="J50" s="298">
        <f t="shared" si="4"/>
        <v>106.89297227073905</v>
      </c>
      <c r="K50" s="298">
        <f t="shared" si="4"/>
        <v>106.25042501558548</v>
      </c>
      <c r="L50" s="298">
        <f t="shared" si="5"/>
        <v>105.67436226632653</v>
      </c>
      <c r="M50" s="298">
        <f t="shared" si="6"/>
        <v>105.18641917378112</v>
      </c>
      <c r="N50" s="298">
        <f t="shared" si="7"/>
        <v>104.69738679317702</v>
      </c>
    </row>
    <row r="51" spans="1:14" ht="13.15">
      <c r="B51" s="354" t="str">
        <f t="shared" si="3"/>
        <v>60-64</v>
      </c>
      <c r="C51" s="298">
        <f t="shared" si="3"/>
        <v>41.997853593659094</v>
      </c>
      <c r="D51" s="298">
        <f t="shared" si="4"/>
        <v>47.402791041425154</v>
      </c>
      <c r="E51" s="298">
        <f t="shared" si="4"/>
        <v>47.298475500348559</v>
      </c>
      <c r="F51" s="298">
        <f t="shared" si="4"/>
        <v>45.328423591970648</v>
      </c>
      <c r="G51" s="298">
        <f t="shared" si="4"/>
        <v>43.006913001120907</v>
      </c>
      <c r="H51" s="298">
        <f t="shared" si="4"/>
        <v>41.190456375740624</v>
      </c>
      <c r="I51" s="298">
        <f t="shared" si="4"/>
        <v>39.889903978288238</v>
      </c>
      <c r="J51" s="298">
        <f t="shared" si="4"/>
        <v>39.079505405131904</v>
      </c>
      <c r="K51" s="298">
        <f t="shared" si="4"/>
        <v>38.430415161515711</v>
      </c>
      <c r="L51" s="298">
        <f t="shared" si="5"/>
        <v>37.908682440284139</v>
      </c>
      <c r="M51" s="298">
        <f t="shared" si="6"/>
        <v>37.51891667897074</v>
      </c>
      <c r="N51" s="298">
        <f t="shared" si="7"/>
        <v>37.197932901964876</v>
      </c>
    </row>
    <row r="52" spans="1:14" ht="13.15">
      <c r="B52" s="354" t="str">
        <f t="shared" si="3"/>
        <v>65 plus</v>
      </c>
      <c r="C52" s="298">
        <f t="shared" si="3"/>
        <v>11.70012344704662</v>
      </c>
      <c r="D52" s="298">
        <f t="shared" si="4"/>
        <v>13.158236471829495</v>
      </c>
      <c r="E52" s="298">
        <f t="shared" si="4"/>
        <v>14.719052880667917</v>
      </c>
      <c r="F52" s="298">
        <f t="shared" si="4"/>
        <v>15.626267478691606</v>
      </c>
      <c r="G52" s="298">
        <f t="shared" si="4"/>
        <v>15.890476333186557</v>
      </c>
      <c r="H52" s="298">
        <f t="shared" si="4"/>
        <v>15.814125446255735</v>
      </c>
      <c r="I52" s="298">
        <f t="shared" si="4"/>
        <v>15.573168195702188</v>
      </c>
      <c r="J52" s="298">
        <f t="shared" si="4"/>
        <v>15.30562487656589</v>
      </c>
      <c r="K52" s="298">
        <f t="shared" si="4"/>
        <v>15.012831078184561</v>
      </c>
      <c r="L52" s="298">
        <f t="shared" si="5"/>
        <v>14.730351761551423</v>
      </c>
      <c r="M52" s="298">
        <f t="shared" si="6"/>
        <v>14.486579151942427</v>
      </c>
      <c r="N52" s="298">
        <f t="shared" si="7"/>
        <v>14.278016643353416</v>
      </c>
    </row>
    <row r="53" spans="1:14" ht="13.15">
      <c r="B53" s="354" t="str">
        <f t="shared" si="3"/>
        <v>Total</v>
      </c>
      <c r="C53" s="298">
        <f t="shared" si="3"/>
        <v>2192.8337167016789</v>
      </c>
      <c r="D53" s="298">
        <f t="shared" si="4"/>
        <v>2194.4344771426768</v>
      </c>
      <c r="E53" s="298">
        <f t="shared" si="4"/>
        <v>2204.541305341857</v>
      </c>
      <c r="F53" s="298">
        <f t="shared" si="4"/>
        <v>2211.8869814870081</v>
      </c>
      <c r="G53" s="298">
        <f t="shared" si="4"/>
        <v>2211.5429501128879</v>
      </c>
      <c r="H53" s="298">
        <f t="shared" si="4"/>
        <v>2221.4661237111773</v>
      </c>
      <c r="I53" s="298">
        <f t="shared" si="4"/>
        <v>2235.9903940054769</v>
      </c>
      <c r="J53" s="298">
        <f t="shared" si="4"/>
        <v>2256.5774848739647</v>
      </c>
      <c r="K53" s="298">
        <f t="shared" si="4"/>
        <v>2268.3581559850659</v>
      </c>
      <c r="L53" s="298">
        <f t="shared" si="5"/>
        <v>2273.3993809668768</v>
      </c>
      <c r="M53" s="298">
        <f t="shared" si="6"/>
        <v>2275.8834327684858</v>
      </c>
      <c r="N53" s="298">
        <f t="shared" si="7"/>
        <v>2275.2126873728021</v>
      </c>
    </row>
    <row r="54" spans="1:14">
      <c r="A54" s="300">
        <f>SUM(C54:N54)</f>
        <v>0</v>
      </c>
      <c r="C54" s="300">
        <f>SUM(C43:C52)-C53</f>
        <v>0</v>
      </c>
      <c r="D54" s="300">
        <f t="shared" ref="D54:N54" si="8">SUM(D43:D52)-D53</f>
        <v>0</v>
      </c>
      <c r="E54" s="300">
        <f t="shared" si="8"/>
        <v>0</v>
      </c>
      <c r="F54" s="300">
        <f t="shared" si="8"/>
        <v>0</v>
      </c>
      <c r="G54" s="300">
        <f t="shared" si="8"/>
        <v>0</v>
      </c>
      <c r="H54" s="300">
        <f t="shared" si="8"/>
        <v>0</v>
      </c>
      <c r="I54" s="300">
        <f t="shared" si="8"/>
        <v>0</v>
      </c>
      <c r="J54" s="300">
        <f t="shared" si="8"/>
        <v>0</v>
      </c>
      <c r="K54" s="300">
        <f t="shared" si="8"/>
        <v>0</v>
      </c>
      <c r="L54" s="300">
        <f t="shared" si="8"/>
        <v>0</v>
      </c>
      <c r="M54" s="300">
        <f t="shared" si="8"/>
        <v>0</v>
      </c>
      <c r="N54" s="300">
        <f t="shared" si="8"/>
        <v>0</v>
      </c>
    </row>
    <row r="56" spans="1:14" ht="13.15">
      <c r="B56" s="332" t="s">
        <v>47</v>
      </c>
      <c r="H56" s="316"/>
    </row>
    <row r="57" spans="1:14">
      <c r="H57" s="316"/>
    </row>
    <row r="58" spans="1:14" ht="13.15">
      <c r="B58" s="329" t="str">
        <f t="shared" ref="B58:B69" si="9">B42</f>
        <v>Age group</v>
      </c>
      <c r="C58" s="329" t="str">
        <f t="shared" ref="C58:N58" si="10">C42</f>
        <v>2018/19</v>
      </c>
      <c r="D58" s="329" t="str">
        <f t="shared" si="10"/>
        <v>2019/20</v>
      </c>
      <c r="E58" s="329" t="str">
        <f t="shared" si="10"/>
        <v>2020/21</v>
      </c>
      <c r="F58" s="329" t="str">
        <f t="shared" si="10"/>
        <v>2021/22</v>
      </c>
      <c r="G58" s="329" t="str">
        <f t="shared" si="10"/>
        <v>2022/23</v>
      </c>
      <c r="H58" s="329" t="str">
        <f t="shared" si="10"/>
        <v>2023/24</v>
      </c>
      <c r="I58" s="329" t="str">
        <f t="shared" si="10"/>
        <v>2024/25</v>
      </c>
      <c r="J58" s="329" t="str">
        <f t="shared" si="10"/>
        <v>2025/26</v>
      </c>
      <c r="K58" s="329" t="str">
        <f t="shared" si="10"/>
        <v>2026/27</v>
      </c>
      <c r="L58" s="329" t="str">
        <f t="shared" si="10"/>
        <v>2027/28</v>
      </c>
      <c r="M58" s="329" t="str">
        <f t="shared" si="10"/>
        <v>2028/29</v>
      </c>
      <c r="N58" s="329" t="str">
        <f t="shared" si="10"/>
        <v>2029/30</v>
      </c>
    </row>
    <row r="59" spans="1:14" ht="13.15">
      <c r="B59" s="329" t="str">
        <f t="shared" si="9"/>
        <v>20-24</v>
      </c>
      <c r="C59" s="298">
        <f t="shared" ref="C59:C69" si="11">D21</f>
        <v>298.12866471757945</v>
      </c>
      <c r="D59" s="298">
        <f>C356</f>
        <v>346.45684702015791</v>
      </c>
      <c r="E59" s="298">
        <f t="shared" ref="E59:L59" si="12">D356</f>
        <v>384.17728901373897</v>
      </c>
      <c r="F59" s="298">
        <f t="shared" si="12"/>
        <v>407.49390209590274</v>
      </c>
      <c r="G59" s="298">
        <f t="shared" si="12"/>
        <v>419.00893550888088</v>
      </c>
      <c r="H59" s="298">
        <f t="shared" si="12"/>
        <v>432.35039469533979</v>
      </c>
      <c r="I59" s="298">
        <f t="shared" si="12"/>
        <v>444.4295595916322</v>
      </c>
      <c r="J59" s="298">
        <f t="shared" si="12"/>
        <v>456.85283382373257</v>
      </c>
      <c r="K59" s="298">
        <f t="shared" si="12"/>
        <v>461.31081052864937</v>
      </c>
      <c r="L59" s="298">
        <f t="shared" si="12"/>
        <v>460.90759068501563</v>
      </c>
      <c r="M59" s="298">
        <f>L356</f>
        <v>459.17042595580205</v>
      </c>
      <c r="N59" s="298">
        <f>M356</f>
        <v>456.03895374131241</v>
      </c>
    </row>
    <row r="60" spans="1:14" ht="13.15">
      <c r="B60" s="329" t="str">
        <f t="shared" si="9"/>
        <v>25-29</v>
      </c>
      <c r="C60" s="298">
        <f t="shared" si="11"/>
        <v>874.03151907470374</v>
      </c>
      <c r="D60" s="298">
        <f t="shared" ref="D60:L69" si="13">C357</f>
        <v>828.35788726207034</v>
      </c>
      <c r="E60" s="298">
        <f t="shared" si="13"/>
        <v>807.74912766103762</v>
      </c>
      <c r="F60" s="298">
        <f t="shared" si="13"/>
        <v>794.96004972733442</v>
      </c>
      <c r="G60" s="298">
        <f t="shared" si="13"/>
        <v>784.66190669315552</v>
      </c>
      <c r="H60" s="298">
        <f t="shared" si="13"/>
        <v>784.78849576985374</v>
      </c>
      <c r="I60" s="298">
        <f t="shared" si="13"/>
        <v>790.1016634071317</v>
      </c>
      <c r="J60" s="298">
        <f t="shared" si="13"/>
        <v>800.20984213482484</v>
      </c>
      <c r="K60" s="298">
        <f t="shared" si="13"/>
        <v>805.27507420707514</v>
      </c>
      <c r="L60" s="298">
        <f t="shared" ref="L60:L68" si="14">K357</f>
        <v>806.03985556233431</v>
      </c>
      <c r="M60" s="298">
        <f t="shared" ref="M60:N69" si="15">L357</f>
        <v>805.00200804753001</v>
      </c>
      <c r="N60" s="298">
        <f t="shared" ref="N60:N67" si="16">M357</f>
        <v>801.94825391010249</v>
      </c>
    </row>
    <row r="61" spans="1:14" ht="13.15">
      <c r="B61" s="329" t="str">
        <f t="shared" si="9"/>
        <v>30-34</v>
      </c>
      <c r="C61" s="298">
        <f t="shared" si="11"/>
        <v>960.15706669807105</v>
      </c>
      <c r="D61" s="298">
        <f t="shared" si="13"/>
        <v>933.62636822169236</v>
      </c>
      <c r="E61" s="298">
        <f t="shared" si="13"/>
        <v>907.62548269576985</v>
      </c>
      <c r="F61" s="298">
        <f t="shared" si="13"/>
        <v>880.94824599193407</v>
      </c>
      <c r="G61" s="298">
        <f t="shared" si="13"/>
        <v>856.28892163291096</v>
      </c>
      <c r="H61" s="298">
        <f t="shared" si="13"/>
        <v>839.07856381081615</v>
      </c>
      <c r="I61" s="298">
        <f t="shared" si="13"/>
        <v>827.91172398089986</v>
      </c>
      <c r="J61" s="298">
        <f t="shared" si="13"/>
        <v>822.73481884105422</v>
      </c>
      <c r="K61" s="298">
        <f t="shared" si="13"/>
        <v>818.61639484966952</v>
      </c>
      <c r="L61" s="298">
        <f t="shared" si="14"/>
        <v>814.72692251998353</v>
      </c>
      <c r="M61" s="298">
        <f t="shared" si="15"/>
        <v>811.28330845756614</v>
      </c>
      <c r="N61" s="298">
        <f t="shared" si="16"/>
        <v>807.60292486761443</v>
      </c>
    </row>
    <row r="62" spans="1:14" ht="13.15">
      <c r="B62" s="329" t="str">
        <f t="shared" si="9"/>
        <v>35-39</v>
      </c>
      <c r="C62" s="298">
        <f t="shared" si="11"/>
        <v>783.94626810544275</v>
      </c>
      <c r="D62" s="298">
        <f t="shared" si="13"/>
        <v>805.33271103380685</v>
      </c>
      <c r="E62" s="298">
        <f t="shared" si="13"/>
        <v>817.55736649851815</v>
      </c>
      <c r="F62" s="298">
        <f t="shared" si="13"/>
        <v>818.47972350625105</v>
      </c>
      <c r="G62" s="298">
        <f t="shared" si="13"/>
        <v>812.07424610272574</v>
      </c>
      <c r="H62" s="298">
        <f t="shared" si="13"/>
        <v>804.86136636267781</v>
      </c>
      <c r="I62" s="298">
        <f t="shared" si="13"/>
        <v>797.45028031824631</v>
      </c>
      <c r="J62" s="298">
        <f t="shared" si="13"/>
        <v>791.47136536017183</v>
      </c>
      <c r="K62" s="298">
        <f t="shared" si="13"/>
        <v>784.50854080206966</v>
      </c>
      <c r="L62" s="298">
        <f t="shared" si="14"/>
        <v>777.29980645914793</v>
      </c>
      <c r="M62" s="298">
        <f t="shared" si="15"/>
        <v>770.74753857347866</v>
      </c>
      <c r="N62" s="298">
        <f t="shared" si="16"/>
        <v>764.58397519157177</v>
      </c>
    </row>
    <row r="63" spans="1:14" ht="13.15">
      <c r="B63" s="329" t="str">
        <f t="shared" si="9"/>
        <v>40-44</v>
      </c>
      <c r="C63" s="298">
        <f t="shared" si="11"/>
        <v>794.54247425605831</v>
      </c>
      <c r="D63" s="298">
        <f t="shared" si="13"/>
        <v>771.36658236901542</v>
      </c>
      <c r="E63" s="298">
        <f t="shared" si="13"/>
        <v>759.40343362061742</v>
      </c>
      <c r="F63" s="298">
        <f t="shared" si="13"/>
        <v>749.86666076497647</v>
      </c>
      <c r="G63" s="298">
        <f t="shared" si="13"/>
        <v>741.18148359529869</v>
      </c>
      <c r="H63" s="298">
        <f t="shared" si="13"/>
        <v>735.32093488741884</v>
      </c>
      <c r="I63" s="298">
        <f t="shared" si="13"/>
        <v>730.56977786906032</v>
      </c>
      <c r="J63" s="298">
        <f t="shared" si="13"/>
        <v>726.98701873771347</v>
      </c>
      <c r="K63" s="298">
        <f t="shared" si="13"/>
        <v>721.90719678512107</v>
      </c>
      <c r="L63" s="298">
        <f t="shared" si="14"/>
        <v>715.7859660747547</v>
      </c>
      <c r="M63" s="298">
        <f t="shared" si="15"/>
        <v>709.52074813444858</v>
      </c>
      <c r="N63" s="298">
        <f t="shared" si="16"/>
        <v>703.12476428270713</v>
      </c>
    </row>
    <row r="64" spans="1:14" ht="13.15">
      <c r="B64" s="329" t="str">
        <f t="shared" si="9"/>
        <v>45-49</v>
      </c>
      <c r="C64" s="298">
        <f t="shared" si="11"/>
        <v>495.45788115497521</v>
      </c>
      <c r="D64" s="298">
        <f t="shared" si="13"/>
        <v>543.61305522254531</v>
      </c>
      <c r="E64" s="298">
        <f t="shared" si="13"/>
        <v>575.51827659935373</v>
      </c>
      <c r="F64" s="298">
        <f t="shared" si="13"/>
        <v>594.11761713263718</v>
      </c>
      <c r="G64" s="298">
        <f t="shared" si="13"/>
        <v>604.32382082616789</v>
      </c>
      <c r="H64" s="298">
        <f t="shared" si="13"/>
        <v>611.588821525345</v>
      </c>
      <c r="I64" s="298">
        <f t="shared" si="13"/>
        <v>616.53865369270284</v>
      </c>
      <c r="J64" s="298">
        <f t="shared" si="13"/>
        <v>620.34006529153442</v>
      </c>
      <c r="K64" s="298">
        <f t="shared" si="13"/>
        <v>621.29536453805963</v>
      </c>
      <c r="L64" s="298">
        <f t="shared" si="14"/>
        <v>620.10843725649715</v>
      </c>
      <c r="M64" s="298">
        <f t="shared" si="15"/>
        <v>617.73850904587994</v>
      </c>
      <c r="N64" s="298">
        <f t="shared" si="16"/>
        <v>614.35834595294079</v>
      </c>
    </row>
    <row r="65" spans="1:14" ht="13.15">
      <c r="B65" s="329" t="str">
        <f t="shared" si="9"/>
        <v>50-54</v>
      </c>
      <c r="C65" s="298">
        <f t="shared" si="11"/>
        <v>402.41685162751656</v>
      </c>
      <c r="D65" s="298">
        <f t="shared" si="13"/>
        <v>398.66972494638117</v>
      </c>
      <c r="E65" s="298">
        <f t="shared" si="13"/>
        <v>405.24043809592627</v>
      </c>
      <c r="F65" s="298">
        <f t="shared" si="13"/>
        <v>413.59681621573475</v>
      </c>
      <c r="G65" s="298">
        <f t="shared" si="13"/>
        <v>421.55851315685351</v>
      </c>
      <c r="H65" s="298">
        <f t="shared" si="13"/>
        <v>429.99563835373846</v>
      </c>
      <c r="I65" s="298">
        <f t="shared" si="13"/>
        <v>437.74158030528554</v>
      </c>
      <c r="J65" s="298">
        <f t="shared" si="13"/>
        <v>444.84089836276917</v>
      </c>
      <c r="K65" s="298">
        <f t="shared" si="13"/>
        <v>449.64470502210276</v>
      </c>
      <c r="L65" s="298">
        <f t="shared" si="14"/>
        <v>452.48239169810381</v>
      </c>
      <c r="M65" s="298">
        <f t="shared" si="15"/>
        <v>453.97787053195214</v>
      </c>
      <c r="N65" s="298">
        <f t="shared" si="16"/>
        <v>454.23093353154712</v>
      </c>
    </row>
    <row r="66" spans="1:14" ht="13.15">
      <c r="B66" s="329" t="str">
        <f t="shared" si="9"/>
        <v>55-59</v>
      </c>
      <c r="C66" s="298">
        <f t="shared" si="11"/>
        <v>306.90500720922358</v>
      </c>
      <c r="D66" s="298">
        <f t="shared" si="13"/>
        <v>265.66292157998441</v>
      </c>
      <c r="E66" s="298">
        <f t="shared" si="13"/>
        <v>240.30539192477596</v>
      </c>
      <c r="F66" s="298">
        <f t="shared" si="13"/>
        <v>224.99651407348256</v>
      </c>
      <c r="G66" s="298">
        <f t="shared" si="13"/>
        <v>216.28010126891289</v>
      </c>
      <c r="H66" s="298">
        <f t="shared" si="13"/>
        <v>212.81751833211413</v>
      </c>
      <c r="I66" s="298">
        <f t="shared" si="13"/>
        <v>212.32070943510723</v>
      </c>
      <c r="J66" s="298">
        <f t="shared" si="13"/>
        <v>213.67593889205114</v>
      </c>
      <c r="K66" s="298">
        <f t="shared" si="13"/>
        <v>215.06482224826965</v>
      </c>
      <c r="L66" s="298">
        <f t="shared" si="14"/>
        <v>216.21396985547076</v>
      </c>
      <c r="M66" s="298">
        <f t="shared" si="15"/>
        <v>217.17032919087589</v>
      </c>
      <c r="N66" s="298">
        <f t="shared" si="16"/>
        <v>217.74916725547959</v>
      </c>
    </row>
    <row r="67" spans="1:14" ht="13.15">
      <c r="B67" s="329" t="str">
        <f t="shared" si="9"/>
        <v>60-64</v>
      </c>
      <c r="C67" s="298">
        <f t="shared" si="11"/>
        <v>78.020154865332842</v>
      </c>
      <c r="D67" s="298">
        <f t="shared" si="13"/>
        <v>88.467625097015258</v>
      </c>
      <c r="E67" s="298">
        <f t="shared" si="13"/>
        <v>88.758134069389911</v>
      </c>
      <c r="F67" s="298">
        <f t="shared" si="13"/>
        <v>85.268038564405174</v>
      </c>
      <c r="G67" s="298">
        <f t="shared" si="13"/>
        <v>81.167961806221143</v>
      </c>
      <c r="H67" s="298">
        <f t="shared" si="13"/>
        <v>78.251471648554684</v>
      </c>
      <c r="I67" s="298">
        <f t="shared" si="13"/>
        <v>76.466525741891274</v>
      </c>
      <c r="J67" s="298">
        <f t="shared" si="13"/>
        <v>75.723629412739527</v>
      </c>
      <c r="K67" s="298">
        <f t="shared" si="13"/>
        <v>75.252136987311303</v>
      </c>
      <c r="L67" s="298">
        <f t="shared" si="14"/>
        <v>74.970385241980338</v>
      </c>
      <c r="M67" s="298">
        <f t="shared" si="15"/>
        <v>74.88377948218843</v>
      </c>
      <c r="N67" s="298">
        <f t="shared" si="16"/>
        <v>74.844880016574905</v>
      </c>
    </row>
    <row r="68" spans="1:14" ht="13.15">
      <c r="B68" s="329" t="str">
        <f t="shared" si="9"/>
        <v>65 plus</v>
      </c>
      <c r="C68" s="298">
        <f t="shared" si="11"/>
        <v>12.251082170174788</v>
      </c>
      <c r="D68" s="298">
        <f t="shared" si="13"/>
        <v>20.629611052902646</v>
      </c>
      <c r="E68" s="298">
        <f t="shared" si="13"/>
        <v>27.484843168297488</v>
      </c>
      <c r="F68" s="298">
        <f t="shared" si="13"/>
        <v>31.808647256961894</v>
      </c>
      <c r="G68" s="298">
        <f t="shared" si="13"/>
        <v>34.040315404388515</v>
      </c>
      <c r="H68" s="298">
        <f t="shared" si="13"/>
        <v>35.050579663326282</v>
      </c>
      <c r="I68" s="298">
        <f t="shared" si="13"/>
        <v>35.377236519159887</v>
      </c>
      <c r="J68" s="298">
        <f t="shared" si="13"/>
        <v>35.432105731097039</v>
      </c>
      <c r="K68" s="298">
        <f t="shared" si="13"/>
        <v>35.290736140042213</v>
      </c>
      <c r="L68" s="298">
        <f t="shared" si="14"/>
        <v>35.071719779471891</v>
      </c>
      <c r="M68" s="298">
        <f t="shared" si="15"/>
        <v>34.866510183489794</v>
      </c>
      <c r="N68" s="298">
        <f t="shared" si="15"/>
        <v>34.686751352647462</v>
      </c>
    </row>
    <row r="69" spans="1:14" ht="13.15">
      <c r="B69" s="329" t="str">
        <f t="shared" si="9"/>
        <v>Total</v>
      </c>
      <c r="C69" s="298">
        <f t="shared" si="11"/>
        <v>5005.856969879078</v>
      </c>
      <c r="D69" s="298">
        <f t="shared" si="13"/>
        <v>5002.1833338055721</v>
      </c>
      <c r="E69" s="298">
        <f t="shared" si="13"/>
        <v>5013.8197833474251</v>
      </c>
      <c r="F69" s="298">
        <f t="shared" si="13"/>
        <v>5001.5362153296219</v>
      </c>
      <c r="G69" s="298">
        <f t="shared" si="13"/>
        <v>4970.5862059955161</v>
      </c>
      <c r="H69" s="298">
        <f t="shared" si="13"/>
        <v>4964.1037850491848</v>
      </c>
      <c r="I69" s="298">
        <f t="shared" si="13"/>
        <v>4968.9077108611164</v>
      </c>
      <c r="J69" s="298">
        <f t="shared" si="13"/>
        <v>4988.2685165876883</v>
      </c>
      <c r="K69" s="298">
        <f t="shared" si="13"/>
        <v>4988.16578210837</v>
      </c>
      <c r="L69" s="298">
        <f t="shared" si="13"/>
        <v>4973.6070451327614</v>
      </c>
      <c r="M69" s="298">
        <f t="shared" si="15"/>
        <v>4954.3610276032105</v>
      </c>
      <c r="N69" s="298">
        <f t="shared" si="15"/>
        <v>4929.1689501024985</v>
      </c>
    </row>
    <row r="70" spans="1:14">
      <c r="A70" s="300">
        <f>SUM(C70:N70)</f>
        <v>0</v>
      </c>
      <c r="C70" s="300">
        <f>SUM(C59:C68)-C69</f>
        <v>0</v>
      </c>
      <c r="D70" s="300">
        <f t="shared" ref="D70:N70" si="17">SUM(D59:D68)-D69</f>
        <v>0</v>
      </c>
      <c r="E70" s="300">
        <f t="shared" si="17"/>
        <v>0</v>
      </c>
      <c r="F70" s="300">
        <f t="shared" si="17"/>
        <v>0</v>
      </c>
      <c r="G70" s="300">
        <f t="shared" si="17"/>
        <v>0</v>
      </c>
      <c r="H70" s="300">
        <f t="shared" si="17"/>
        <v>0</v>
      </c>
      <c r="I70" s="300">
        <f t="shared" si="17"/>
        <v>0</v>
      </c>
      <c r="J70" s="300">
        <f t="shared" si="17"/>
        <v>0</v>
      </c>
      <c r="K70" s="300">
        <f t="shared" si="17"/>
        <v>0</v>
      </c>
      <c r="L70" s="300">
        <f t="shared" si="17"/>
        <v>0</v>
      </c>
      <c r="M70" s="300">
        <f t="shared" si="17"/>
        <v>0</v>
      </c>
      <c r="N70" s="300">
        <f t="shared" si="17"/>
        <v>0</v>
      </c>
    </row>
    <row r="72" spans="1:14" ht="15">
      <c r="B72" s="331" t="s">
        <v>162</v>
      </c>
      <c r="H72" s="316"/>
    </row>
    <row r="73" spans="1:14">
      <c r="H73" s="316"/>
    </row>
    <row r="74" spans="1:14" ht="13.15">
      <c r="B74" s="332" t="s">
        <v>46</v>
      </c>
      <c r="C74" s="254" t="s">
        <v>449</v>
      </c>
      <c r="H74" s="316"/>
    </row>
    <row r="75" spans="1:14">
      <c r="H75" s="316"/>
    </row>
    <row r="76" spans="1:14" ht="13.15">
      <c r="B76" s="329" t="str">
        <f t="shared" ref="B76:B87" si="18">B42</f>
        <v>Age group</v>
      </c>
      <c r="C76" s="329" t="str">
        <f t="shared" ref="C76:N76" si="19">C42</f>
        <v>2018/19</v>
      </c>
      <c r="D76" s="329" t="str">
        <f t="shared" si="19"/>
        <v>2019/20</v>
      </c>
      <c r="E76" s="329" t="str">
        <f t="shared" si="19"/>
        <v>2020/21</v>
      </c>
      <c r="F76" s="329" t="str">
        <f t="shared" si="19"/>
        <v>2021/22</v>
      </c>
      <c r="G76" s="329" t="str">
        <f t="shared" si="19"/>
        <v>2022/23</v>
      </c>
      <c r="H76" s="329" t="str">
        <f t="shared" si="19"/>
        <v>2023/24</v>
      </c>
      <c r="I76" s="329" t="str">
        <f t="shared" si="19"/>
        <v>2024/25</v>
      </c>
      <c r="J76" s="329" t="str">
        <f t="shared" si="19"/>
        <v>2025/26</v>
      </c>
      <c r="K76" s="329" t="str">
        <f t="shared" si="19"/>
        <v>2026/27</v>
      </c>
      <c r="L76" s="329" t="str">
        <f t="shared" si="19"/>
        <v>2027/28</v>
      </c>
      <c r="M76" s="329" t="str">
        <f t="shared" si="19"/>
        <v>2028/29</v>
      </c>
      <c r="N76" s="329" t="str">
        <f t="shared" si="19"/>
        <v>2029/30</v>
      </c>
    </row>
    <row r="77" spans="1:14" ht="13.15">
      <c r="B77" s="329" t="str">
        <f t="shared" si="18"/>
        <v>20-24</v>
      </c>
      <c r="C77" s="444">
        <f>C43-(0.2*C43)</f>
        <v>74.528816430352236</v>
      </c>
      <c r="D77" s="444">
        <f>D43-(0.2*D43)</f>
        <v>100.74920982415929</v>
      </c>
      <c r="E77" s="444">
        <f t="shared" ref="E77:N77" si="20">E43-(0.2*E43)</f>
        <v>120.76129695820707</v>
      </c>
      <c r="F77" s="444">
        <f t="shared" si="20"/>
        <v>134.36355206024166</v>
      </c>
      <c r="G77" s="444">
        <f t="shared" si="20"/>
        <v>142.42424829094702</v>
      </c>
      <c r="H77" s="444">
        <f t="shared" si="20"/>
        <v>150.02005718103496</v>
      </c>
      <c r="I77" s="444">
        <f t="shared" si="20"/>
        <v>156.39160582113362</v>
      </c>
      <c r="J77" s="444">
        <f t="shared" si="20"/>
        <v>162.32033351621334</v>
      </c>
      <c r="K77" s="444">
        <f t="shared" si="20"/>
        <v>165.05666506798212</v>
      </c>
      <c r="L77" s="444">
        <f t="shared" si="20"/>
        <v>165.77149854664177</v>
      </c>
      <c r="M77" s="444">
        <f t="shared" si="20"/>
        <v>165.77256139924216</v>
      </c>
      <c r="N77" s="444">
        <f t="shared" si="20"/>
        <v>165.10381717266807</v>
      </c>
    </row>
    <row r="78" spans="1:14" ht="13.15">
      <c r="B78" s="329" t="str">
        <f t="shared" si="18"/>
        <v>25-29</v>
      </c>
      <c r="C78" s="444">
        <f t="shared" ref="C78:C85" si="21">C44+(0.2*C43)-(0.2*C44)</f>
        <v>253.14663469324211</v>
      </c>
      <c r="D78" s="444">
        <f t="shared" ref="D78:N78" si="22">D44+(0.2*D43)-(0.2*D44)</f>
        <v>257.89791768632955</v>
      </c>
      <c r="E78" s="444">
        <f t="shared" si="22"/>
        <v>267.75444433856649</v>
      </c>
      <c r="F78" s="444">
        <f t="shared" si="22"/>
        <v>277.57135315432265</v>
      </c>
      <c r="G78" s="444">
        <f t="shared" si="22"/>
        <v>284.94300902359674</v>
      </c>
      <c r="H78" s="444">
        <f t="shared" si="22"/>
        <v>294.09488313134841</v>
      </c>
      <c r="I78" s="444">
        <f t="shared" si="22"/>
        <v>303.29829286795257</v>
      </c>
      <c r="J78" s="444">
        <f t="shared" si="22"/>
        <v>312.87840399758954</v>
      </c>
      <c r="K78" s="444">
        <f t="shared" si="22"/>
        <v>318.93295921253991</v>
      </c>
      <c r="L78" s="444">
        <f t="shared" si="22"/>
        <v>322.20037590488738</v>
      </c>
      <c r="M78" s="444">
        <f t="shared" si="22"/>
        <v>324.03376925819083</v>
      </c>
      <c r="N78" s="444">
        <f t="shared" si="22"/>
        <v>324.49500679101669</v>
      </c>
    </row>
    <row r="79" spans="1:14" ht="13.15">
      <c r="B79" s="329" t="str">
        <f t="shared" si="18"/>
        <v>30-34</v>
      </c>
      <c r="C79" s="444">
        <f t="shared" si="21"/>
        <v>349.80519320170453</v>
      </c>
      <c r="D79" s="444">
        <f t="shared" ref="D79:N79" si="23">D45+(0.2*D44)-(0.2*D45)</f>
        <v>342.82361697307908</v>
      </c>
      <c r="E79" s="444">
        <f t="shared" si="23"/>
        <v>339.59069289476406</v>
      </c>
      <c r="F79" s="444">
        <f t="shared" si="23"/>
        <v>338.44044539141203</v>
      </c>
      <c r="G79" s="444">
        <f t="shared" si="23"/>
        <v>338.04687760540918</v>
      </c>
      <c r="H79" s="444">
        <f t="shared" si="23"/>
        <v>340.50638880400766</v>
      </c>
      <c r="I79" s="444">
        <f t="shared" si="23"/>
        <v>344.72378895911208</v>
      </c>
      <c r="J79" s="444">
        <f t="shared" si="23"/>
        <v>350.59225128679503</v>
      </c>
      <c r="K79" s="444">
        <f t="shared" si="23"/>
        <v>355.53910127399502</v>
      </c>
      <c r="L79" s="444">
        <f t="shared" si="23"/>
        <v>359.36134092999896</v>
      </c>
      <c r="M79" s="444">
        <f t="shared" si="23"/>
        <v>362.40519932150505</v>
      </c>
      <c r="N79" s="444">
        <f t="shared" si="23"/>
        <v>364.48660471299934</v>
      </c>
    </row>
    <row r="80" spans="1:14" ht="13.15">
      <c r="B80" s="329" t="str">
        <f t="shared" si="18"/>
        <v>35-39</v>
      </c>
      <c r="C80" s="444">
        <f t="shared" si="21"/>
        <v>362.06367481752568</v>
      </c>
      <c r="D80" s="444">
        <f t="shared" ref="D80:N80" si="24">D46+(0.2*D45)-(0.2*D46)</f>
        <v>358.84651461121456</v>
      </c>
      <c r="E80" s="444">
        <f t="shared" si="24"/>
        <v>355.9341323247591</v>
      </c>
      <c r="F80" s="444">
        <f t="shared" si="24"/>
        <v>352.82009823107899</v>
      </c>
      <c r="G80" s="444">
        <f t="shared" si="24"/>
        <v>349.40025229787676</v>
      </c>
      <c r="H80" s="444">
        <f t="shared" si="24"/>
        <v>347.71681579366594</v>
      </c>
      <c r="I80" s="444">
        <f t="shared" si="24"/>
        <v>347.40313420811441</v>
      </c>
      <c r="J80" s="444">
        <f t="shared" si="24"/>
        <v>348.65645744006912</v>
      </c>
      <c r="K80" s="444">
        <f t="shared" si="24"/>
        <v>349.91932048642923</v>
      </c>
      <c r="L80" s="444">
        <f t="shared" si="24"/>
        <v>351.14936017158539</v>
      </c>
      <c r="M80" s="444">
        <f t="shared" si="24"/>
        <v>352.51736057998875</v>
      </c>
      <c r="N80" s="444">
        <f t="shared" si="24"/>
        <v>353.76171016925633</v>
      </c>
    </row>
    <row r="81" spans="1:14" ht="13.15">
      <c r="B81" s="329" t="str">
        <f t="shared" si="18"/>
        <v>40-44</v>
      </c>
      <c r="C81" s="444">
        <f t="shared" si="21"/>
        <v>347.12799377284182</v>
      </c>
      <c r="D81" s="444">
        <f t="shared" ref="D81:N81" si="25">D47+(0.2*D46)-(0.2*D47)</f>
        <v>344.45424811059769</v>
      </c>
      <c r="E81" s="444">
        <f t="shared" si="25"/>
        <v>342.53859883987286</v>
      </c>
      <c r="F81" s="444">
        <f t="shared" si="25"/>
        <v>340.29895041647484</v>
      </c>
      <c r="G81" s="444">
        <f t="shared" si="25"/>
        <v>337.32549784384832</v>
      </c>
      <c r="H81" s="444">
        <f t="shared" si="25"/>
        <v>335.24472242094993</v>
      </c>
      <c r="I81" s="444">
        <f t="shared" si="25"/>
        <v>333.77994184081251</v>
      </c>
      <c r="J81" s="444">
        <f t="shared" si="25"/>
        <v>333.20571053229298</v>
      </c>
      <c r="K81" s="444">
        <f t="shared" si="25"/>
        <v>332.39303274809618</v>
      </c>
      <c r="L81" s="444">
        <f t="shared" si="25"/>
        <v>331.51226658760027</v>
      </c>
      <c r="M81" s="444">
        <f t="shared" si="25"/>
        <v>330.87707969825027</v>
      </c>
      <c r="N81" s="444">
        <f t="shared" si="25"/>
        <v>330.3834673912549</v>
      </c>
    </row>
    <row r="82" spans="1:14" ht="13.15">
      <c r="B82" s="329" t="str">
        <f t="shared" si="18"/>
        <v>45-49</v>
      </c>
      <c r="C82" s="444">
        <f t="shared" si="21"/>
        <v>300.51168618574468</v>
      </c>
      <c r="D82" s="444">
        <f t="shared" ref="D82:N82" si="26">D48+(0.2*D47)-(0.2*D48)</f>
        <v>302.07832333297256</v>
      </c>
      <c r="E82" s="444">
        <f t="shared" si="26"/>
        <v>303.31655472638954</v>
      </c>
      <c r="F82" s="444">
        <f t="shared" si="26"/>
        <v>303.64029051974319</v>
      </c>
      <c r="G82" s="444">
        <f t="shared" si="26"/>
        <v>302.83566205093206</v>
      </c>
      <c r="H82" s="444">
        <f t="shared" si="26"/>
        <v>302.33686359050273</v>
      </c>
      <c r="I82" s="444">
        <f t="shared" si="26"/>
        <v>301.91586841183903</v>
      </c>
      <c r="J82" s="444">
        <f t="shared" si="26"/>
        <v>301.81762180765509</v>
      </c>
      <c r="K82" s="444">
        <f t="shared" si="26"/>
        <v>301.11377021894714</v>
      </c>
      <c r="L82" s="444">
        <f t="shared" si="26"/>
        <v>300.01064264711675</v>
      </c>
      <c r="M82" s="444">
        <f t="shared" si="26"/>
        <v>298.85694962380023</v>
      </c>
      <c r="N82" s="444">
        <f t="shared" si="26"/>
        <v>297.65547775763741</v>
      </c>
    </row>
    <row r="83" spans="1:14" ht="13.15">
      <c r="B83" s="329" t="str">
        <f t="shared" si="18"/>
        <v>50-54</v>
      </c>
      <c r="C83" s="444">
        <f t="shared" si="21"/>
        <v>241.6264977619179</v>
      </c>
      <c r="D83" s="444">
        <f t="shared" ref="D83:N83" si="27">D49+(0.2*D48)-(0.2*D49)</f>
        <v>240.42557157439234</v>
      </c>
      <c r="E83" s="444">
        <f t="shared" si="27"/>
        <v>240.30918191382824</v>
      </c>
      <c r="F83" s="444">
        <f t="shared" si="27"/>
        <v>240.27739539580972</v>
      </c>
      <c r="G83" s="444">
        <f t="shared" si="27"/>
        <v>239.8320386196863</v>
      </c>
      <c r="H83" s="444">
        <f t="shared" si="27"/>
        <v>239.8579231875064</v>
      </c>
      <c r="I83" s="444">
        <f t="shared" si="27"/>
        <v>240.03786669865283</v>
      </c>
      <c r="J83" s="444">
        <f t="shared" si="27"/>
        <v>240.45752720038777</v>
      </c>
      <c r="K83" s="444">
        <f t="shared" si="27"/>
        <v>240.3384493188008</v>
      </c>
      <c r="L83" s="444">
        <f t="shared" si="27"/>
        <v>239.7924547211193</v>
      </c>
      <c r="M83" s="444">
        <f t="shared" si="27"/>
        <v>239.06344346326486</v>
      </c>
      <c r="N83" s="444">
        <f t="shared" si="27"/>
        <v>238.15166058260814</v>
      </c>
    </row>
    <row r="84" spans="1:14" ht="13.15">
      <c r="B84" s="329" t="str">
        <f t="shared" si="18"/>
        <v>55-59</v>
      </c>
      <c r="C84" s="444">
        <f t="shared" si="21"/>
        <v>177.44390621034455</v>
      </c>
      <c r="D84" s="444">
        <f t="shared" ref="D84:N84" si="28">D50+(0.2*D49)-(0.2*D50)</f>
        <v>158.37540315088529</v>
      </c>
      <c r="E84" s="444">
        <f t="shared" si="28"/>
        <v>146.926188210324</v>
      </c>
      <c r="F84" s="444">
        <f t="shared" si="28"/>
        <v>139.8765123952536</v>
      </c>
      <c r="G84" s="444">
        <f t="shared" si="28"/>
        <v>135.31155955119843</v>
      </c>
      <c r="H84" s="444">
        <f t="shared" si="28"/>
        <v>132.79075793572653</v>
      </c>
      <c r="I84" s="444">
        <f t="shared" si="28"/>
        <v>131.43548547382656</v>
      </c>
      <c r="J84" s="444">
        <f t="shared" si="28"/>
        <v>130.88545435711654</v>
      </c>
      <c r="K84" s="444">
        <f t="shared" si="28"/>
        <v>130.37152641545842</v>
      </c>
      <c r="L84" s="444">
        <f t="shared" si="28"/>
        <v>129.82753480282616</v>
      </c>
      <c r="M84" s="444">
        <f t="shared" si="28"/>
        <v>129.31428975857472</v>
      </c>
      <c r="N84" s="444">
        <f t="shared" si="28"/>
        <v>128.75951589140735</v>
      </c>
    </row>
    <row r="85" spans="1:14" ht="13.15">
      <c r="B85" s="329" t="str">
        <f t="shared" si="18"/>
        <v>60-64</v>
      </c>
      <c r="C85" s="444">
        <f t="shared" si="21"/>
        <v>66.479619462226793</v>
      </c>
      <c r="D85" s="444">
        <f t="shared" ref="D85:N85" si="29">D51+(0.2*D50)-(0.2*D51)</f>
        <v>66.144877198931653</v>
      </c>
      <c r="E85" s="444">
        <f t="shared" si="29"/>
        <v>63.231467154407696</v>
      </c>
      <c r="F85" s="444">
        <f t="shared" si="29"/>
        <v>59.906431725585826</v>
      </c>
      <c r="G85" s="444">
        <f t="shared" si="29"/>
        <v>56.931945895982025</v>
      </c>
      <c r="H85" s="444">
        <f t="shared" si="29"/>
        <v>54.845494945030737</v>
      </c>
      <c r="I85" s="444">
        <f t="shared" si="29"/>
        <v>53.453260732673193</v>
      </c>
      <c r="J85" s="444">
        <f t="shared" si="29"/>
        <v>52.642198778253331</v>
      </c>
      <c r="K85" s="444">
        <f t="shared" si="29"/>
        <v>51.994417132329659</v>
      </c>
      <c r="L85" s="444">
        <f t="shared" si="29"/>
        <v>51.461818405492615</v>
      </c>
      <c r="M85" s="444">
        <f t="shared" si="29"/>
        <v>51.052417177932817</v>
      </c>
      <c r="N85" s="444">
        <f t="shared" si="29"/>
        <v>50.6978236802073</v>
      </c>
    </row>
    <row r="86" spans="1:14" ht="13.15">
      <c r="B86" s="329" t="str">
        <f t="shared" si="18"/>
        <v>65 plus</v>
      </c>
      <c r="C86" s="444">
        <f>C52+(0.2*C51)</f>
        <v>20.099694165778438</v>
      </c>
      <c r="D86" s="444">
        <f t="shared" ref="D86:N86" si="30">D52+(0.2*D51)</f>
        <v>22.638794680114525</v>
      </c>
      <c r="E86" s="444">
        <f t="shared" si="30"/>
        <v>24.178747980737629</v>
      </c>
      <c r="F86" s="444">
        <f t="shared" si="30"/>
        <v>24.691952197085733</v>
      </c>
      <c r="G86" s="444">
        <f t="shared" si="30"/>
        <v>24.491858933410739</v>
      </c>
      <c r="H86" s="444">
        <f t="shared" si="30"/>
        <v>24.052216721403859</v>
      </c>
      <c r="I86" s="444">
        <f t="shared" si="30"/>
        <v>23.551148991359835</v>
      </c>
      <c r="J86" s="444">
        <f t="shared" si="30"/>
        <v>23.121525957592272</v>
      </c>
      <c r="K86" s="444">
        <f t="shared" si="30"/>
        <v>22.698914110487703</v>
      </c>
      <c r="L86" s="444">
        <f t="shared" si="30"/>
        <v>22.312088249608252</v>
      </c>
      <c r="M86" s="444">
        <f t="shared" si="30"/>
        <v>21.990362487736576</v>
      </c>
      <c r="N86" s="444">
        <f t="shared" si="30"/>
        <v>21.717603223746391</v>
      </c>
    </row>
    <row r="87" spans="1:14" ht="13.15">
      <c r="B87" s="329" t="str">
        <f t="shared" si="18"/>
        <v>Total</v>
      </c>
      <c r="C87" s="444">
        <f>SUM(C77:C86)</f>
        <v>2192.8337167016794</v>
      </c>
      <c r="D87" s="444">
        <f t="shared" ref="D87:N87" si="31">SUM(D77:D86)</f>
        <v>2194.4344771426768</v>
      </c>
      <c r="E87" s="444">
        <f t="shared" si="31"/>
        <v>2204.541305341857</v>
      </c>
      <c r="F87" s="444">
        <f t="shared" si="31"/>
        <v>2211.8869814870081</v>
      </c>
      <c r="G87" s="444">
        <f t="shared" si="31"/>
        <v>2211.5429501128874</v>
      </c>
      <c r="H87" s="444">
        <f t="shared" si="31"/>
        <v>2221.4661237111773</v>
      </c>
      <c r="I87" s="444">
        <f t="shared" si="31"/>
        <v>2235.9903940054764</v>
      </c>
      <c r="J87" s="444">
        <f t="shared" si="31"/>
        <v>2256.5774848739647</v>
      </c>
      <c r="K87" s="444">
        <f t="shared" si="31"/>
        <v>2268.3581559850663</v>
      </c>
      <c r="L87" s="444">
        <f t="shared" si="31"/>
        <v>2273.3993809668768</v>
      </c>
      <c r="M87" s="444">
        <f t="shared" si="31"/>
        <v>2275.8834327684867</v>
      </c>
      <c r="N87" s="444">
        <f t="shared" si="31"/>
        <v>2275.2126873728021</v>
      </c>
    </row>
    <row r="88" spans="1:14">
      <c r="A88" s="300">
        <f>SUM(C88:N88)</f>
        <v>0</v>
      </c>
      <c r="C88" s="300">
        <f>SUM(C77:C86)-C87</f>
        <v>0</v>
      </c>
      <c r="D88" s="300">
        <f t="shared" ref="D88:N88" si="32">SUM(D77:D86)-D87</f>
        <v>0</v>
      </c>
      <c r="E88" s="300">
        <f t="shared" si="32"/>
        <v>0</v>
      </c>
      <c r="F88" s="300">
        <f t="shared" si="32"/>
        <v>0</v>
      </c>
      <c r="G88" s="300">
        <f t="shared" si="32"/>
        <v>0</v>
      </c>
      <c r="H88" s="300">
        <f t="shared" si="32"/>
        <v>0</v>
      </c>
      <c r="I88" s="300">
        <f t="shared" si="32"/>
        <v>0</v>
      </c>
      <c r="J88" s="300">
        <f t="shared" si="32"/>
        <v>0</v>
      </c>
      <c r="K88" s="300">
        <f t="shared" si="32"/>
        <v>0</v>
      </c>
      <c r="L88" s="300">
        <f t="shared" si="32"/>
        <v>0</v>
      </c>
      <c r="M88" s="300">
        <f t="shared" si="32"/>
        <v>0</v>
      </c>
      <c r="N88" s="300">
        <f t="shared" si="32"/>
        <v>0</v>
      </c>
    </row>
    <row r="90" spans="1:14" ht="13.15">
      <c r="B90" s="332" t="s">
        <v>47</v>
      </c>
      <c r="H90" s="316"/>
    </row>
    <row r="91" spans="1:14">
      <c r="H91" s="316"/>
    </row>
    <row r="92" spans="1:14" ht="13.15">
      <c r="B92" s="329" t="str">
        <f t="shared" ref="B92:B103" si="33">B76</f>
        <v>Age group</v>
      </c>
      <c r="C92" s="329" t="str">
        <f t="shared" ref="C92:N92" si="34">C76</f>
        <v>2018/19</v>
      </c>
      <c r="D92" s="329" t="str">
        <f t="shared" si="34"/>
        <v>2019/20</v>
      </c>
      <c r="E92" s="329" t="str">
        <f t="shared" si="34"/>
        <v>2020/21</v>
      </c>
      <c r="F92" s="329" t="str">
        <f t="shared" si="34"/>
        <v>2021/22</v>
      </c>
      <c r="G92" s="329" t="str">
        <f t="shared" si="34"/>
        <v>2022/23</v>
      </c>
      <c r="H92" s="329" t="str">
        <f t="shared" si="34"/>
        <v>2023/24</v>
      </c>
      <c r="I92" s="329" t="str">
        <f t="shared" si="34"/>
        <v>2024/25</v>
      </c>
      <c r="J92" s="329" t="str">
        <f t="shared" si="34"/>
        <v>2025/26</v>
      </c>
      <c r="K92" s="329" t="str">
        <f t="shared" si="34"/>
        <v>2026/27</v>
      </c>
      <c r="L92" s="329" t="str">
        <f t="shared" si="34"/>
        <v>2027/28</v>
      </c>
      <c r="M92" s="329" t="str">
        <f t="shared" si="34"/>
        <v>2028/29</v>
      </c>
      <c r="N92" s="329" t="str">
        <f t="shared" si="34"/>
        <v>2029/30</v>
      </c>
    </row>
    <row r="93" spans="1:14" ht="13.15">
      <c r="B93" s="329" t="str">
        <f t="shared" si="33"/>
        <v>20-24</v>
      </c>
      <c r="C93" s="444">
        <f>C59-(0.2*C59)</f>
        <v>238.50293177406357</v>
      </c>
      <c r="D93" s="444">
        <f t="shared" ref="D93:N93" si="35">D59-(0.2*D59)</f>
        <v>277.16547761612634</v>
      </c>
      <c r="E93" s="444">
        <f t="shared" si="35"/>
        <v>307.34183121099119</v>
      </c>
      <c r="F93" s="444">
        <f t="shared" si="35"/>
        <v>325.99512167672219</v>
      </c>
      <c r="G93" s="444">
        <f t="shared" si="35"/>
        <v>335.20714840710468</v>
      </c>
      <c r="H93" s="444">
        <f t="shared" si="35"/>
        <v>345.88031575627184</v>
      </c>
      <c r="I93" s="444">
        <f t="shared" si="35"/>
        <v>355.54364767330577</v>
      </c>
      <c r="J93" s="444">
        <f t="shared" si="35"/>
        <v>365.48226705898605</v>
      </c>
      <c r="K93" s="444">
        <f t="shared" si="35"/>
        <v>369.04864842291948</v>
      </c>
      <c r="L93" s="444">
        <f t="shared" si="35"/>
        <v>368.7260725480125</v>
      </c>
      <c r="M93" s="444">
        <f t="shared" si="35"/>
        <v>367.33634076464165</v>
      </c>
      <c r="N93" s="444">
        <f t="shared" si="35"/>
        <v>364.83116299304993</v>
      </c>
    </row>
    <row r="94" spans="1:14" ht="13.15">
      <c r="B94" s="329" t="str">
        <f t="shared" si="33"/>
        <v>25-29</v>
      </c>
      <c r="C94" s="444">
        <f t="shared" ref="C94:C101" si="36">C60+(0.2*C59)-(0.2*C60)</f>
        <v>758.8509482032789</v>
      </c>
      <c r="D94" s="444">
        <f t="shared" ref="D94:N94" si="37">D60+(0.2*D59)-(0.2*D60)</f>
        <v>731.97767921368779</v>
      </c>
      <c r="E94" s="444">
        <f t="shared" si="37"/>
        <v>723.03475993157781</v>
      </c>
      <c r="F94" s="444">
        <f t="shared" si="37"/>
        <v>717.46682020104811</v>
      </c>
      <c r="G94" s="444">
        <f t="shared" si="37"/>
        <v>711.53131245630061</v>
      </c>
      <c r="H94" s="444">
        <f t="shared" si="37"/>
        <v>714.30087555495095</v>
      </c>
      <c r="I94" s="444">
        <f t="shared" si="37"/>
        <v>720.96724264403178</v>
      </c>
      <c r="J94" s="444">
        <f t="shared" si="37"/>
        <v>731.53844047260634</v>
      </c>
      <c r="K94" s="444">
        <f t="shared" si="37"/>
        <v>736.48222147138995</v>
      </c>
      <c r="L94" s="444">
        <f t="shared" si="37"/>
        <v>737.01340258687048</v>
      </c>
      <c r="M94" s="444">
        <f t="shared" si="37"/>
        <v>735.83569162918434</v>
      </c>
      <c r="N94" s="444">
        <f t="shared" si="37"/>
        <v>732.76639387634441</v>
      </c>
    </row>
    <row r="95" spans="1:14" ht="13.15">
      <c r="B95" s="329" t="str">
        <f t="shared" si="33"/>
        <v>30-34</v>
      </c>
      <c r="C95" s="444">
        <f t="shared" si="36"/>
        <v>942.93195717339756</v>
      </c>
      <c r="D95" s="444">
        <f t="shared" ref="D95:N95" si="38">D61+(0.2*D60)-(0.2*D61)</f>
        <v>912.57267202976789</v>
      </c>
      <c r="E95" s="444">
        <f t="shared" si="38"/>
        <v>887.65021168882345</v>
      </c>
      <c r="F95" s="444">
        <f t="shared" si="38"/>
        <v>863.75060673901407</v>
      </c>
      <c r="G95" s="444">
        <f t="shared" si="38"/>
        <v>841.96351864495989</v>
      </c>
      <c r="H95" s="444">
        <f t="shared" si="38"/>
        <v>828.22055020262371</v>
      </c>
      <c r="I95" s="444">
        <f t="shared" si="38"/>
        <v>820.34971186614621</v>
      </c>
      <c r="J95" s="444">
        <f t="shared" si="38"/>
        <v>818.22982349980839</v>
      </c>
      <c r="K95" s="444">
        <f t="shared" si="38"/>
        <v>815.94813072115062</v>
      </c>
      <c r="L95" s="444">
        <f t="shared" si="38"/>
        <v>812.98950912845373</v>
      </c>
      <c r="M95" s="444">
        <f t="shared" si="38"/>
        <v>810.02704837555893</v>
      </c>
      <c r="N95" s="444">
        <f t="shared" si="38"/>
        <v>806.47199067611211</v>
      </c>
    </row>
    <row r="96" spans="1:14" ht="13.15">
      <c r="B96" s="329" t="str">
        <f t="shared" si="33"/>
        <v>35-39</v>
      </c>
      <c r="C96" s="444">
        <f t="shared" si="36"/>
        <v>819.18842782396837</v>
      </c>
      <c r="D96" s="444">
        <f t="shared" ref="D96:N96" si="39">D62+(0.2*D61)-(0.2*D62)</f>
        <v>830.99144247138395</v>
      </c>
      <c r="E96" s="444">
        <f t="shared" si="39"/>
        <v>835.57098973796849</v>
      </c>
      <c r="F96" s="444">
        <f t="shared" si="39"/>
        <v>830.97342800338765</v>
      </c>
      <c r="G96" s="444">
        <f t="shared" si="39"/>
        <v>820.91718120876271</v>
      </c>
      <c r="H96" s="444">
        <f t="shared" si="39"/>
        <v>811.70480585230553</v>
      </c>
      <c r="I96" s="444">
        <f t="shared" si="39"/>
        <v>803.54256905077705</v>
      </c>
      <c r="J96" s="444">
        <f t="shared" si="39"/>
        <v>797.72405605634833</v>
      </c>
      <c r="K96" s="444">
        <f t="shared" si="39"/>
        <v>791.33011161158959</v>
      </c>
      <c r="L96" s="444">
        <f t="shared" si="39"/>
        <v>784.78522967131505</v>
      </c>
      <c r="M96" s="444">
        <f t="shared" si="39"/>
        <v>778.85469255029625</v>
      </c>
      <c r="N96" s="444">
        <f t="shared" si="39"/>
        <v>773.18776512678028</v>
      </c>
    </row>
    <row r="97" spans="1:16" ht="13.15">
      <c r="B97" s="329" t="str">
        <f t="shared" si="33"/>
        <v>40-44</v>
      </c>
      <c r="C97" s="444">
        <f t="shared" si="36"/>
        <v>792.42323302593525</v>
      </c>
      <c r="D97" s="444">
        <f t="shared" ref="D97:N97" si="40">D63+(0.2*D62)-(0.2*D63)</f>
        <v>778.15980810197368</v>
      </c>
      <c r="E97" s="444">
        <f t="shared" si="40"/>
        <v>771.03422019619757</v>
      </c>
      <c r="F97" s="444">
        <f t="shared" si="40"/>
        <v>763.58927331323139</v>
      </c>
      <c r="G97" s="444">
        <f t="shared" si="40"/>
        <v>755.36003609678414</v>
      </c>
      <c r="H97" s="444">
        <f t="shared" si="40"/>
        <v>749.22902118247066</v>
      </c>
      <c r="I97" s="444">
        <f t="shared" si="40"/>
        <v>743.94587835889752</v>
      </c>
      <c r="J97" s="444">
        <f t="shared" si="40"/>
        <v>739.88388806220507</v>
      </c>
      <c r="K97" s="444">
        <f t="shared" si="40"/>
        <v>734.42746558851081</v>
      </c>
      <c r="L97" s="444">
        <f t="shared" si="40"/>
        <v>728.08873415163339</v>
      </c>
      <c r="M97" s="444">
        <f t="shared" si="40"/>
        <v>721.76610622225451</v>
      </c>
      <c r="N97" s="444">
        <f t="shared" si="40"/>
        <v>715.41660646448008</v>
      </c>
    </row>
    <row r="98" spans="1:16" ht="13.15">
      <c r="B98" s="329" t="str">
        <f t="shared" si="33"/>
        <v>45-49</v>
      </c>
      <c r="C98" s="444">
        <f t="shared" si="36"/>
        <v>555.27479977519181</v>
      </c>
      <c r="D98" s="444">
        <f t="shared" ref="D98:N98" si="41">D64+(0.2*D63)-(0.2*D64)</f>
        <v>589.16376065183931</v>
      </c>
      <c r="E98" s="444">
        <f t="shared" si="41"/>
        <v>612.29530800360646</v>
      </c>
      <c r="F98" s="444">
        <f t="shared" si="41"/>
        <v>625.26742585910506</v>
      </c>
      <c r="G98" s="444">
        <f t="shared" si="41"/>
        <v>631.695353379994</v>
      </c>
      <c r="H98" s="444">
        <f t="shared" si="41"/>
        <v>636.33524419775983</v>
      </c>
      <c r="I98" s="444">
        <f t="shared" si="41"/>
        <v>639.34487852797429</v>
      </c>
      <c r="J98" s="444">
        <f t="shared" si="41"/>
        <v>641.66945598077029</v>
      </c>
      <c r="K98" s="444">
        <f t="shared" si="41"/>
        <v>641.41773098747194</v>
      </c>
      <c r="L98" s="444">
        <f t="shared" si="41"/>
        <v>639.24394302014866</v>
      </c>
      <c r="M98" s="444">
        <f t="shared" si="41"/>
        <v>636.09495686359367</v>
      </c>
      <c r="N98" s="444">
        <f t="shared" si="41"/>
        <v>632.11162961889409</v>
      </c>
    </row>
    <row r="99" spans="1:16" ht="13.15">
      <c r="B99" s="329" t="str">
        <f t="shared" si="33"/>
        <v>50-54</v>
      </c>
      <c r="C99" s="444">
        <f t="shared" si="36"/>
        <v>421.02505753300829</v>
      </c>
      <c r="D99" s="444">
        <f t="shared" ref="D99:N99" si="42">D65+(0.2*D64)-(0.2*D65)</f>
        <v>427.65839100161395</v>
      </c>
      <c r="E99" s="444">
        <f t="shared" si="42"/>
        <v>439.29600579661178</v>
      </c>
      <c r="F99" s="444">
        <f t="shared" si="42"/>
        <v>449.70097639911523</v>
      </c>
      <c r="G99" s="444">
        <f t="shared" si="42"/>
        <v>458.11157469071634</v>
      </c>
      <c r="H99" s="444">
        <f t="shared" si="42"/>
        <v>466.31427498805976</v>
      </c>
      <c r="I99" s="444">
        <f t="shared" si="42"/>
        <v>473.50099498276904</v>
      </c>
      <c r="J99" s="444">
        <f t="shared" si="42"/>
        <v>479.94073174852218</v>
      </c>
      <c r="K99" s="444">
        <f t="shared" si="42"/>
        <v>483.97483692529414</v>
      </c>
      <c r="L99" s="444">
        <f t="shared" si="42"/>
        <v>486.00760080978245</v>
      </c>
      <c r="M99" s="444">
        <f t="shared" si="42"/>
        <v>486.72999823473776</v>
      </c>
      <c r="N99" s="444">
        <f t="shared" si="42"/>
        <v>486.25641601582589</v>
      </c>
    </row>
    <row r="100" spans="1:16" ht="13.15">
      <c r="B100" s="329" t="str">
        <f t="shared" si="33"/>
        <v>55-59</v>
      </c>
      <c r="C100" s="444">
        <f t="shared" si="36"/>
        <v>326.00737609288217</v>
      </c>
      <c r="D100" s="444">
        <f t="shared" ref="D100:N100" si="43">D66+(0.2*D65)-(0.2*D66)</f>
        <v>292.26428225326373</v>
      </c>
      <c r="E100" s="444">
        <f t="shared" si="43"/>
        <v>273.29240115900603</v>
      </c>
      <c r="F100" s="444">
        <f t="shared" si="43"/>
        <v>262.716574501933</v>
      </c>
      <c r="G100" s="444">
        <f t="shared" si="43"/>
        <v>257.335783646501</v>
      </c>
      <c r="H100" s="444">
        <f t="shared" si="43"/>
        <v>256.253142336439</v>
      </c>
      <c r="I100" s="444">
        <f t="shared" si="43"/>
        <v>257.40488360914287</v>
      </c>
      <c r="J100" s="444">
        <f t="shared" si="43"/>
        <v>259.90893078619473</v>
      </c>
      <c r="K100" s="444">
        <f t="shared" si="43"/>
        <v>261.98079880303624</v>
      </c>
      <c r="L100" s="444">
        <f t="shared" si="43"/>
        <v>263.46765422399739</v>
      </c>
      <c r="M100" s="444">
        <f t="shared" si="43"/>
        <v>264.53183745909115</v>
      </c>
      <c r="N100" s="444">
        <f t="shared" si="43"/>
        <v>265.04552051069305</v>
      </c>
    </row>
    <row r="101" spans="1:16" ht="13.15">
      <c r="B101" s="329" t="str">
        <f t="shared" si="33"/>
        <v>60-64</v>
      </c>
      <c r="C101" s="444">
        <f t="shared" si="36"/>
        <v>123.79712533411099</v>
      </c>
      <c r="D101" s="444">
        <f t="shared" ref="D101:N101" si="44">D67+(0.2*D66)-(0.2*D67)</f>
        <v>123.9066843936091</v>
      </c>
      <c r="E101" s="444">
        <f t="shared" si="44"/>
        <v>119.06758564046714</v>
      </c>
      <c r="F101" s="444">
        <f t="shared" si="44"/>
        <v>113.21373366622065</v>
      </c>
      <c r="G101" s="444">
        <f t="shared" si="44"/>
        <v>108.19038969875949</v>
      </c>
      <c r="H101" s="444">
        <f t="shared" si="44"/>
        <v>105.16468098526659</v>
      </c>
      <c r="I101" s="444">
        <f t="shared" si="44"/>
        <v>103.63736248053446</v>
      </c>
      <c r="J101" s="444">
        <f t="shared" si="44"/>
        <v>103.31409130860186</v>
      </c>
      <c r="K101" s="444">
        <f t="shared" si="44"/>
        <v>103.21467403950298</v>
      </c>
      <c r="L101" s="444">
        <f t="shared" si="44"/>
        <v>103.21910216467843</v>
      </c>
      <c r="M101" s="444">
        <f t="shared" si="44"/>
        <v>103.34108942392592</v>
      </c>
      <c r="N101" s="444">
        <f t="shared" si="44"/>
        <v>103.42573746435585</v>
      </c>
    </row>
    <row r="102" spans="1:16" ht="13.15">
      <c r="B102" s="329" t="str">
        <f t="shared" si="33"/>
        <v>65 plus</v>
      </c>
      <c r="C102" s="444">
        <f>C68+(0.2*C67)</f>
        <v>27.855113143241358</v>
      </c>
      <c r="D102" s="444">
        <f t="shared" ref="D102:N102" si="45">D68+(0.2*D67)</f>
        <v>38.323136072305701</v>
      </c>
      <c r="E102" s="444">
        <f t="shared" si="45"/>
        <v>45.236469982175471</v>
      </c>
      <c r="F102" s="444">
        <f t="shared" si="45"/>
        <v>48.86225496984293</v>
      </c>
      <c r="G102" s="444">
        <f t="shared" si="45"/>
        <v>50.273907765632742</v>
      </c>
      <c r="H102" s="444">
        <f t="shared" si="45"/>
        <v>50.70087399303722</v>
      </c>
      <c r="I102" s="444">
        <f t="shared" si="45"/>
        <v>50.670541667538146</v>
      </c>
      <c r="J102" s="444">
        <f t="shared" si="45"/>
        <v>50.576831613644941</v>
      </c>
      <c r="K102" s="444">
        <f t="shared" si="45"/>
        <v>50.341163537504471</v>
      </c>
      <c r="L102" s="444">
        <f t="shared" si="45"/>
        <v>50.065796827867956</v>
      </c>
      <c r="M102" s="444">
        <f t="shared" si="45"/>
        <v>49.843266079927481</v>
      </c>
      <c r="N102" s="444">
        <f t="shared" si="45"/>
        <v>49.655727355962441</v>
      </c>
    </row>
    <row r="103" spans="1:16" ht="13.15">
      <c r="B103" s="329" t="str">
        <f t="shared" si="33"/>
        <v>Total</v>
      </c>
      <c r="C103" s="444">
        <f>SUM(C93:C102)</f>
        <v>5005.856969879078</v>
      </c>
      <c r="D103" s="444">
        <f t="shared" ref="D103:N103" si="46">SUM(D93:D102)</f>
        <v>5002.1833338055712</v>
      </c>
      <c r="E103" s="444">
        <f t="shared" si="46"/>
        <v>5013.8197833474251</v>
      </c>
      <c r="F103" s="444">
        <f t="shared" si="46"/>
        <v>5001.536215329621</v>
      </c>
      <c r="G103" s="444">
        <f t="shared" si="46"/>
        <v>4970.5862059955152</v>
      </c>
      <c r="H103" s="444">
        <f t="shared" si="46"/>
        <v>4964.1037850491848</v>
      </c>
      <c r="I103" s="444">
        <f t="shared" si="46"/>
        <v>4968.9077108611164</v>
      </c>
      <c r="J103" s="444">
        <f t="shared" si="46"/>
        <v>4988.2685165876883</v>
      </c>
      <c r="K103" s="444">
        <f t="shared" si="46"/>
        <v>4988.16578210837</v>
      </c>
      <c r="L103" s="444">
        <f t="shared" si="46"/>
        <v>4973.6070451327605</v>
      </c>
      <c r="M103" s="444">
        <f t="shared" si="46"/>
        <v>4954.3610276032123</v>
      </c>
      <c r="N103" s="444">
        <f t="shared" si="46"/>
        <v>4929.1689501024985</v>
      </c>
    </row>
    <row r="104" spans="1:16">
      <c r="A104" s="300">
        <f>SUM(C104:N104)</f>
        <v>0</v>
      </c>
      <c r="C104" s="300">
        <f>SUM(C93:C102)-C103</f>
        <v>0</v>
      </c>
      <c r="D104" s="300">
        <f t="shared" ref="D104:N104" si="47">SUM(D93:D102)-D103</f>
        <v>0</v>
      </c>
      <c r="E104" s="300">
        <f t="shared" si="47"/>
        <v>0</v>
      </c>
      <c r="F104" s="300">
        <f t="shared" si="47"/>
        <v>0</v>
      </c>
      <c r="G104" s="300">
        <f t="shared" si="47"/>
        <v>0</v>
      </c>
      <c r="H104" s="300">
        <f t="shared" si="47"/>
        <v>0</v>
      </c>
      <c r="I104" s="300">
        <f t="shared" si="47"/>
        <v>0</v>
      </c>
      <c r="J104" s="300">
        <f t="shared" si="47"/>
        <v>0</v>
      </c>
      <c r="K104" s="300">
        <f t="shared" si="47"/>
        <v>0</v>
      </c>
      <c r="L104" s="300">
        <f t="shared" si="47"/>
        <v>0</v>
      </c>
      <c r="M104" s="300">
        <f t="shared" si="47"/>
        <v>0</v>
      </c>
      <c r="N104" s="300">
        <f t="shared" si="47"/>
        <v>0</v>
      </c>
    </row>
    <row r="106" spans="1:16" ht="15">
      <c r="B106" s="331" t="s">
        <v>163</v>
      </c>
      <c r="H106" s="316"/>
    </row>
    <row r="107" spans="1:16">
      <c r="H107" s="316"/>
    </row>
    <row r="108" spans="1:16" ht="13.15">
      <c r="B108" s="332" t="s">
        <v>46</v>
      </c>
      <c r="H108" s="316"/>
    </row>
    <row r="109" spans="1:16">
      <c r="H109" s="316"/>
    </row>
    <row r="110" spans="1:16" ht="13.15">
      <c r="B110" s="329" t="str">
        <f t="shared" ref="B110:B121" si="48">B76</f>
        <v>Age group</v>
      </c>
      <c r="C110" s="329" t="str">
        <f t="shared" ref="C110:N110" si="49">C76</f>
        <v>2018/19</v>
      </c>
      <c r="D110" s="329" t="str">
        <f t="shared" si="49"/>
        <v>2019/20</v>
      </c>
      <c r="E110" s="329" t="str">
        <f t="shared" si="49"/>
        <v>2020/21</v>
      </c>
      <c r="F110" s="329" t="str">
        <f t="shared" si="49"/>
        <v>2021/22</v>
      </c>
      <c r="G110" s="329" t="str">
        <f t="shared" si="49"/>
        <v>2022/23</v>
      </c>
      <c r="H110" s="329" t="str">
        <f t="shared" si="49"/>
        <v>2023/24</v>
      </c>
      <c r="I110" s="329" t="str">
        <f t="shared" si="49"/>
        <v>2024/25</v>
      </c>
      <c r="J110" s="329" t="str">
        <f t="shared" si="49"/>
        <v>2025/26</v>
      </c>
      <c r="K110" s="329" t="str">
        <f t="shared" si="49"/>
        <v>2026/27</v>
      </c>
      <c r="L110" s="329" t="str">
        <f t="shared" si="49"/>
        <v>2027/28</v>
      </c>
      <c r="M110" s="329" t="str">
        <f t="shared" si="49"/>
        <v>2028/29</v>
      </c>
      <c r="N110" s="329" t="str">
        <f t="shared" si="49"/>
        <v>2029/30</v>
      </c>
    </row>
    <row r="111" spans="1:16" ht="13.15">
      <c r="B111" s="329" t="str">
        <f t="shared" si="48"/>
        <v>20-24</v>
      </c>
      <c r="C111" s="444">
        <f>C77*Group_3_rates!E74</f>
        <v>8.0154124754833127</v>
      </c>
      <c r="D111" s="444">
        <f>D77*Group_3_rates!F74</f>
        <v>10.769251958906523</v>
      </c>
      <c r="E111" s="444">
        <f>E77*Group_3_rates!G74</f>
        <v>12.901577347502192</v>
      </c>
      <c r="F111" s="444">
        <f>F77*Group_3_rates!H74</f>
        <v>14.388845713385674</v>
      </c>
      <c r="G111" s="444">
        <f>G77*Group_3_rates!I74</f>
        <v>15.252056849349746</v>
      </c>
      <c r="H111" s="444">
        <f>H77*Group_3_rates!J74</f>
        <v>16.065483708881089</v>
      </c>
      <c r="I111" s="444">
        <f>I77*Group_3_rates!K74</f>
        <v>16.747805878338234</v>
      </c>
      <c r="J111" s="444">
        <f>J77*Group_3_rates!L74</f>
        <v>17.38270683751302</v>
      </c>
      <c r="K111" s="444">
        <f>K77*Group_3_rates!M74</f>
        <v>17.675737588154515</v>
      </c>
      <c r="L111" s="444">
        <f>L77*Group_3_rates!N74</f>
        <v>17.752288322914673</v>
      </c>
      <c r="M111" s="444">
        <f>M77*Group_3_rates!O74</f>
        <v>17.752402142636235</v>
      </c>
      <c r="N111" s="444">
        <f>N77*Group_3_rates!P74</f>
        <v>17.680787055431797</v>
      </c>
      <c r="O111" s="318"/>
      <c r="P111" s="318"/>
    </row>
    <row r="112" spans="1:16" ht="13.15">
      <c r="B112" s="329" t="str">
        <f t="shared" si="48"/>
        <v>25-29</v>
      </c>
      <c r="C112" s="444">
        <f>C78*Group_3_rates!E75</f>
        <v>24.204594872255672</v>
      </c>
      <c r="D112" s="444">
        <f>D78*Group_3_rates!F75</f>
        <v>24.508443616253142</v>
      </c>
      <c r="E112" s="444">
        <f>E78*Group_3_rates!G75</f>
        <v>25.431720262230371</v>
      </c>
      <c r="F112" s="444">
        <f>F78*Group_3_rates!H75</f>
        <v>26.426711885411873</v>
      </c>
      <c r="G112" s="444">
        <f>G78*Group_3_rates!I75</f>
        <v>27.128544490116592</v>
      </c>
      <c r="H112" s="444">
        <f>H78*Group_3_rates!J75</f>
        <v>27.999866179147844</v>
      </c>
      <c r="I112" s="444">
        <f>I78*Group_3_rates!K75</f>
        <v>28.876094416351449</v>
      </c>
      <c r="J112" s="444">
        <f>J78*Group_3_rates!L75</f>
        <v>29.788187230599423</v>
      </c>
      <c r="K112" s="444">
        <f>K78*Group_3_rates!M75</f>
        <v>30.364622746878563</v>
      </c>
      <c r="L112" s="444">
        <f>L78*Group_3_rates!N75</f>
        <v>30.675703406164917</v>
      </c>
      <c r="M112" s="444">
        <f>M78*Group_3_rates!O75</f>
        <v>30.850255129063505</v>
      </c>
      <c r="N112" s="444">
        <f>N78*Group_3_rates!P75</f>
        <v>30.894168131079784</v>
      </c>
      <c r="O112" s="318"/>
      <c r="P112" s="318"/>
    </row>
    <row r="113" spans="1:17" ht="13.15">
      <c r="B113" s="329" t="str">
        <f t="shared" si="48"/>
        <v>30-34</v>
      </c>
      <c r="C113" s="444">
        <f>C79*Group_3_rates!E76</f>
        <v>24.106028752364761</v>
      </c>
      <c r="D113" s="444">
        <f>D79*Group_3_rates!F76</f>
        <v>23.480772868364379</v>
      </c>
      <c r="E113" s="444">
        <f>E79*Group_3_rates!G76</f>
        <v>23.247089444265772</v>
      </c>
      <c r="F113" s="444">
        <f>F79*Group_3_rates!H76</f>
        <v>23.223330511097082</v>
      </c>
      <c r="G113" s="444">
        <f>G79*Group_3_rates!I76</f>
        <v>23.1963244162366</v>
      </c>
      <c r="H113" s="444">
        <f>H79*Group_3_rates!J76</f>
        <v>23.365092783725121</v>
      </c>
      <c r="I113" s="444">
        <f>I79*Group_3_rates!K76</f>
        <v>23.654485139258369</v>
      </c>
      <c r="J113" s="444">
        <f>J79*Group_3_rates!L76</f>
        <v>24.057171171863267</v>
      </c>
      <c r="K113" s="444">
        <f>K79*Group_3_rates!M76</f>
        <v>24.396617398831498</v>
      </c>
      <c r="L113" s="444">
        <f>L79*Group_3_rates!N76</f>
        <v>24.658894369662637</v>
      </c>
      <c r="M113" s="444">
        <f>M79*Group_3_rates!O76</f>
        <v>24.867759859640262</v>
      </c>
      <c r="N113" s="444">
        <f>N79*Group_3_rates!P76</f>
        <v>25.010583112571361</v>
      </c>
      <c r="O113" s="318"/>
      <c r="P113" s="318"/>
    </row>
    <row r="114" spans="1:17" ht="13.15">
      <c r="B114" s="329" t="str">
        <f t="shared" si="48"/>
        <v>35-39</v>
      </c>
      <c r="C114" s="444">
        <f>C80*Group_3_rates!E77</f>
        <v>24.810453974388793</v>
      </c>
      <c r="D114" s="444">
        <f>D80*Group_3_rates!F77</f>
        <v>24.439973222019781</v>
      </c>
      <c r="E114" s="444">
        <f>E80*Group_3_rates!G77</f>
        <v>24.228848958581708</v>
      </c>
      <c r="F114" s="444">
        <f>F80*Group_3_rates!H77</f>
        <v>24.073869394209272</v>
      </c>
      <c r="G114" s="444">
        <f>G80*Group_3_rates!I77</f>
        <v>23.840524058280288</v>
      </c>
      <c r="H114" s="444">
        <f>H80*Group_3_rates!J77</f>
        <v>23.725658633269063</v>
      </c>
      <c r="I114" s="444">
        <f>I80*Group_3_rates!K77</f>
        <v>23.704255290432879</v>
      </c>
      <c r="J114" s="444">
        <f>J80*Group_3_rates!L77</f>
        <v>23.789772923770887</v>
      </c>
      <c r="K114" s="444">
        <f>K80*Group_3_rates!M77</f>
        <v>23.875941484443231</v>
      </c>
      <c r="L114" s="444">
        <f>L80*Group_3_rates!N77</f>
        <v>23.959870418420085</v>
      </c>
      <c r="M114" s="444">
        <f>M80*Group_3_rates!O77</f>
        <v>24.053212785615838</v>
      </c>
      <c r="N114" s="444">
        <f>N80*Group_3_rates!P77</f>
        <v>24.138118123046887</v>
      </c>
      <c r="O114" s="318"/>
      <c r="P114" s="318"/>
    </row>
    <row r="115" spans="1:17" ht="13.15">
      <c r="B115" s="329" t="str">
        <f t="shared" si="48"/>
        <v>40-44</v>
      </c>
      <c r="C115" s="444">
        <f>C81*Group_3_rates!E78</f>
        <v>25.001457288601777</v>
      </c>
      <c r="D115" s="444">
        <f>D81*Group_3_rates!F78</f>
        <v>24.657524197060344</v>
      </c>
      <c r="E115" s="444">
        <f>E81*Group_3_rates!G78</f>
        <v>24.50747634960182</v>
      </c>
      <c r="F115" s="444">
        <f>F81*Group_3_rates!H78</f>
        <v>24.405017451070535</v>
      </c>
      <c r="G115" s="444">
        <f>G81*Group_3_rates!I78</f>
        <v>24.191772121233139</v>
      </c>
      <c r="H115" s="444">
        <f>H81*Group_3_rates!J78</f>
        <v>24.042546387667269</v>
      </c>
      <c r="I115" s="444">
        <f>I81*Group_3_rates!K78</f>
        <v>23.937497589907263</v>
      </c>
      <c r="J115" s="444">
        <f>J81*Group_3_rates!L78</f>
        <v>23.896315784649801</v>
      </c>
      <c r="K115" s="444">
        <f>K81*Group_3_rates!M78</f>
        <v>23.838033455300423</v>
      </c>
      <c r="L115" s="444">
        <f>L81*Group_3_rates!N78</f>
        <v>23.774868072360192</v>
      </c>
      <c r="M115" s="444">
        <f>M81*Group_3_rates!O78</f>
        <v>23.729314751962626</v>
      </c>
      <c r="N115" s="444">
        <f>N81*Group_3_rates!P78</f>
        <v>23.693914651693312</v>
      </c>
      <c r="O115" s="318"/>
      <c r="P115" s="318"/>
    </row>
    <row r="116" spans="1:17" ht="13.15">
      <c r="B116" s="329" t="str">
        <f t="shared" si="48"/>
        <v>45-49</v>
      </c>
      <c r="C116" s="444">
        <f>C82*Group_3_rates!E79</f>
        <v>23.533243009659504</v>
      </c>
      <c r="D116" s="444">
        <f>D82*Group_3_rates!F79</f>
        <v>23.511601576297448</v>
      </c>
      <c r="E116" s="444">
        <f>E82*Group_3_rates!G79</f>
        <v>23.595539864138448</v>
      </c>
      <c r="F116" s="444">
        <f>F82*Group_3_rates!H79</f>
        <v>23.676780066132032</v>
      </c>
      <c r="G116" s="444">
        <f>G82*Group_3_rates!I79</f>
        <v>23.614038026008242</v>
      </c>
      <c r="H116" s="444">
        <f>H82*Group_3_rates!J79</f>
        <v>23.575143512290396</v>
      </c>
      <c r="I116" s="444">
        <f>I82*Group_3_rates!K79</f>
        <v>23.54231581924261</v>
      </c>
      <c r="J116" s="444">
        <f>J82*Group_3_rates!L79</f>
        <v>23.534654901663043</v>
      </c>
      <c r="K116" s="444">
        <f>K82*Group_3_rates!M79</f>
        <v>23.479771080953643</v>
      </c>
      <c r="L116" s="444">
        <f>L82*Group_3_rates!N79</f>
        <v>23.393753152112886</v>
      </c>
      <c r="M116" s="444">
        <f>M82*Group_3_rates!O79</f>
        <v>23.303792310848575</v>
      </c>
      <c r="N116" s="444">
        <f>N82*Group_3_rates!P79</f>
        <v>23.210105846901087</v>
      </c>
      <c r="O116" s="318"/>
      <c r="P116" s="318"/>
    </row>
    <row r="117" spans="1:17" ht="13.15">
      <c r="B117" s="329" t="str">
        <f t="shared" si="48"/>
        <v>50-54</v>
      </c>
      <c r="C117" s="444">
        <f>C83*Group_3_rates!E80</f>
        <v>18.799170333505661</v>
      </c>
      <c r="D117" s="444">
        <f>D83*Group_3_rates!F80</f>
        <v>18.591610766962386</v>
      </c>
      <c r="E117" s="444">
        <f>E83*Group_3_rates!G80</f>
        <v>18.572821240546148</v>
      </c>
      <c r="F117" s="444">
        <f>F83*Group_3_rates!H80</f>
        <v>18.614435354623968</v>
      </c>
      <c r="G117" s="444">
        <f>G83*Group_3_rates!I80</f>
        <v>18.579933295430106</v>
      </c>
      <c r="H117" s="444">
        <f>H83*Group_3_rates!J80</f>
        <v>18.58193858857712</v>
      </c>
      <c r="I117" s="444">
        <f>I83*Group_3_rates!K80</f>
        <v>18.595878921375391</v>
      </c>
      <c r="J117" s="444">
        <f>J83*Group_3_rates!L80</f>
        <v>18.628390274628433</v>
      </c>
      <c r="K117" s="444">
        <f>K83*Group_3_rates!M80</f>
        <v>18.619165239017761</v>
      </c>
      <c r="L117" s="444">
        <f>L83*Group_3_rates!N80</f>
        <v>18.5768667068326</v>
      </c>
      <c r="M117" s="444">
        <f>M83*Group_3_rates!O80</f>
        <v>18.520389763132712</v>
      </c>
      <c r="N117" s="444">
        <f>N83*Group_3_rates!P80</f>
        <v>18.449753391111621</v>
      </c>
      <c r="O117" s="318"/>
      <c r="P117" s="318"/>
    </row>
    <row r="118" spans="1:17" ht="13.15">
      <c r="B118" s="329" t="str">
        <f t="shared" si="48"/>
        <v>55-59</v>
      </c>
      <c r="C118" s="444">
        <f>C84*Group_3_rates!E81</f>
        <v>9.2116176240980536</v>
      </c>
      <c r="D118" s="444">
        <f>D84*Group_3_rates!F81</f>
        <v>8.1715564178181257</v>
      </c>
      <c r="E118" s="444">
        <f>E84*Group_3_rates!G81</f>
        <v>7.5768277503413213</v>
      </c>
      <c r="F118" s="444">
        <f>F84*Group_3_rates!H81</f>
        <v>7.230401857781569</v>
      </c>
      <c r="G118" s="444">
        <f>G84*Group_3_rates!I81</f>
        <v>6.9944334099046701</v>
      </c>
      <c r="H118" s="444">
        <f>H84*Group_3_rates!J81</f>
        <v>6.8641298416250738</v>
      </c>
      <c r="I118" s="444">
        <f>I84*Group_3_rates!K81</f>
        <v>6.7940740162508177</v>
      </c>
      <c r="J118" s="444">
        <f>J84*Group_3_rates!L81</f>
        <v>6.7656421806266929</v>
      </c>
      <c r="K118" s="444">
        <f>K84*Group_3_rates!M81</f>
        <v>6.7390765658533516</v>
      </c>
      <c r="L118" s="444">
        <f>L84*Group_3_rates!N81</f>
        <v>6.7109569201798918</v>
      </c>
      <c r="M118" s="444">
        <f>M84*Group_3_rates!O81</f>
        <v>6.684426605276367</v>
      </c>
      <c r="N118" s="444">
        <f>N84*Group_3_rates!P81</f>
        <v>6.6557496106106662</v>
      </c>
      <c r="O118" s="318"/>
      <c r="P118" s="318"/>
    </row>
    <row r="119" spans="1:17" ht="13.15">
      <c r="B119" s="329" t="str">
        <f t="shared" si="48"/>
        <v>60-64</v>
      </c>
      <c r="C119" s="444">
        <f>C85*Group_3_rates!E82</f>
        <v>3.3529708003640399</v>
      </c>
      <c r="D119" s="444">
        <f>D85*Group_3_rates!F82</f>
        <v>3.3157341209651845</v>
      </c>
      <c r="E119" s="444">
        <f>E85*Group_3_rates!G82</f>
        <v>3.1680198589566726</v>
      </c>
      <c r="F119" s="444">
        <f>F85*Group_3_rates!H82</f>
        <v>3.0085520267577377</v>
      </c>
      <c r="G119" s="444">
        <f>G85*Group_3_rates!I82</f>
        <v>2.8591708148670176</v>
      </c>
      <c r="H119" s="444">
        <f>H85*Group_3_rates!J82</f>
        <v>2.7543874709688341</v>
      </c>
      <c r="I119" s="444">
        <f>I85*Group_3_rates!K82</f>
        <v>2.6844682829842021</v>
      </c>
      <c r="J119" s="444">
        <f>J85*Group_3_rates!L82</f>
        <v>2.6437360608085689</v>
      </c>
      <c r="K119" s="444">
        <f>K85*Group_3_rates!M82</f>
        <v>2.61120391480015</v>
      </c>
      <c r="L119" s="444">
        <f>L85*Group_3_rates!N82</f>
        <v>2.5844563530956894</v>
      </c>
      <c r="M119" s="444">
        <f>M85*Group_3_rates!O82</f>
        <v>2.5638958747388041</v>
      </c>
      <c r="N119" s="444">
        <f>N85*Group_3_rates!P82</f>
        <v>2.5460878872568591</v>
      </c>
      <c r="O119" s="318"/>
      <c r="P119" s="318"/>
    </row>
    <row r="120" spans="1:17" ht="13.15">
      <c r="B120" s="329" t="str">
        <f t="shared" si="48"/>
        <v>65 plus</v>
      </c>
      <c r="C120" s="444">
        <f>C86*Group_3_rates!E83</f>
        <v>1.6458427287202018</v>
      </c>
      <c r="D120" s="444">
        <f>D86*Group_3_rates!F83</f>
        <v>1.8424445317867699</v>
      </c>
      <c r="E120" s="444">
        <f>E86*Group_3_rates!G83</f>
        <v>1.9667360677835819</v>
      </c>
      <c r="F120" s="444">
        <f>F86*Group_3_rates!H83</f>
        <v>2.0132473631043117</v>
      </c>
      <c r="G120" s="444">
        <f>G86*Group_3_rates!I83</f>
        <v>1.9969328476600383</v>
      </c>
      <c r="H120" s="444">
        <f>H86*Group_3_rates!J83</f>
        <v>1.9610868150350171</v>
      </c>
      <c r="I120" s="444">
        <f>I86*Group_3_rates!K83</f>
        <v>1.9202324800599617</v>
      </c>
      <c r="J120" s="444">
        <f>J86*Group_3_rates!L83</f>
        <v>1.8852033566857676</v>
      </c>
      <c r="K120" s="444">
        <f>K86*Group_3_rates!M83</f>
        <v>1.850745887304293</v>
      </c>
      <c r="L120" s="444">
        <f>L86*Group_3_rates!N83</f>
        <v>1.8192062124264181</v>
      </c>
      <c r="M120" s="444">
        <f>M86*Group_3_rates!O83</f>
        <v>1.7929744452270906</v>
      </c>
      <c r="N120" s="444">
        <f>N86*Group_3_rates!P83</f>
        <v>1.7707351396992221</v>
      </c>
      <c r="O120" s="318"/>
      <c r="P120" s="318"/>
    </row>
    <row r="121" spans="1:17" ht="13.15">
      <c r="B121" s="329" t="str">
        <f t="shared" si="48"/>
        <v>Total</v>
      </c>
      <c r="C121" s="444">
        <f>SUM(C111:C120)</f>
        <v>162.68079185944177</v>
      </c>
      <c r="D121" s="444">
        <f t="shared" ref="D121:N121" si="50">SUM(D111:D120)</f>
        <v>163.2889132764341</v>
      </c>
      <c r="E121" s="444">
        <f t="shared" si="50"/>
        <v>165.19665714394804</v>
      </c>
      <c r="F121" s="444">
        <f t="shared" si="50"/>
        <v>167.06119162357405</v>
      </c>
      <c r="G121" s="444">
        <f t="shared" si="50"/>
        <v>167.65373032908644</v>
      </c>
      <c r="H121" s="444">
        <f t="shared" si="50"/>
        <v>168.93533392118684</v>
      </c>
      <c r="I121" s="444">
        <f t="shared" si="50"/>
        <v>170.45710783420117</v>
      </c>
      <c r="J121" s="444">
        <f t="shared" si="50"/>
        <v>172.37178072280889</v>
      </c>
      <c r="K121" s="444">
        <f t="shared" si="50"/>
        <v>173.45091536153743</v>
      </c>
      <c r="L121" s="444">
        <f t="shared" si="50"/>
        <v>173.90686393416999</v>
      </c>
      <c r="M121" s="444">
        <f t="shared" si="50"/>
        <v>174.11842366814199</v>
      </c>
      <c r="N121" s="444">
        <f t="shared" si="50"/>
        <v>174.05000294940257</v>
      </c>
      <c r="O121" s="318"/>
      <c r="P121" s="318"/>
    </row>
    <row r="122" spans="1:17">
      <c r="A122" s="300">
        <f>SUM(C122:N122)</f>
        <v>0</v>
      </c>
      <c r="C122" s="300">
        <f>SUM(C111:C120)-C121</f>
        <v>0</v>
      </c>
      <c r="D122" s="300">
        <f t="shared" ref="D122:N122" si="51">SUM(D111:D120)-D121</f>
        <v>0</v>
      </c>
      <c r="E122" s="300">
        <f t="shared" si="51"/>
        <v>0</v>
      </c>
      <c r="F122" s="300">
        <f t="shared" si="51"/>
        <v>0</v>
      </c>
      <c r="G122" s="300">
        <f t="shared" si="51"/>
        <v>0</v>
      </c>
      <c r="H122" s="300">
        <f t="shared" si="51"/>
        <v>0</v>
      </c>
      <c r="I122" s="300">
        <f t="shared" si="51"/>
        <v>0</v>
      </c>
      <c r="J122" s="300">
        <f t="shared" si="51"/>
        <v>0</v>
      </c>
      <c r="K122" s="300">
        <f t="shared" si="51"/>
        <v>0</v>
      </c>
      <c r="L122" s="300">
        <f t="shared" si="51"/>
        <v>0</v>
      </c>
      <c r="M122" s="300">
        <f t="shared" si="51"/>
        <v>0</v>
      </c>
      <c r="N122" s="300">
        <f t="shared" si="51"/>
        <v>0</v>
      </c>
    </row>
    <row r="124" spans="1:17" ht="13.15">
      <c r="B124" s="332" t="s">
        <v>47</v>
      </c>
      <c r="C124" s="320"/>
      <c r="D124" s="320"/>
      <c r="E124" s="320"/>
      <c r="F124" s="320"/>
      <c r="G124" s="320"/>
      <c r="H124" s="330"/>
      <c r="I124" s="320"/>
      <c r="J124" s="320"/>
      <c r="K124" s="320"/>
      <c r="L124" s="320"/>
    </row>
    <row r="125" spans="1:17">
      <c r="C125" s="320"/>
      <c r="D125" s="320"/>
      <c r="E125" s="320"/>
      <c r="F125" s="320"/>
      <c r="G125" s="320"/>
      <c r="H125" s="330"/>
      <c r="I125" s="320"/>
      <c r="J125" s="320"/>
      <c r="K125" s="320"/>
      <c r="L125" s="320"/>
    </row>
    <row r="126" spans="1:17" ht="13.15">
      <c r="B126" s="329" t="str">
        <f t="shared" ref="B126:B137" si="52">B110</f>
        <v>Age group</v>
      </c>
      <c r="C126" s="329" t="str">
        <f t="shared" ref="C126:N126" si="53">C110</f>
        <v>2018/19</v>
      </c>
      <c r="D126" s="329" t="str">
        <f t="shared" si="53"/>
        <v>2019/20</v>
      </c>
      <c r="E126" s="329" t="str">
        <f t="shared" si="53"/>
        <v>2020/21</v>
      </c>
      <c r="F126" s="329" t="str">
        <f t="shared" si="53"/>
        <v>2021/22</v>
      </c>
      <c r="G126" s="329" t="str">
        <f t="shared" si="53"/>
        <v>2022/23</v>
      </c>
      <c r="H126" s="329" t="str">
        <f t="shared" si="53"/>
        <v>2023/24</v>
      </c>
      <c r="I126" s="329" t="str">
        <f t="shared" si="53"/>
        <v>2024/25</v>
      </c>
      <c r="J126" s="329" t="str">
        <f t="shared" si="53"/>
        <v>2025/26</v>
      </c>
      <c r="K126" s="329" t="str">
        <f t="shared" si="53"/>
        <v>2026/27</v>
      </c>
      <c r="L126" s="329" t="str">
        <f t="shared" si="53"/>
        <v>2027/28</v>
      </c>
      <c r="M126" s="329" t="str">
        <f t="shared" si="53"/>
        <v>2028/29</v>
      </c>
      <c r="N126" s="329" t="str">
        <f t="shared" si="53"/>
        <v>2029/30</v>
      </c>
    </row>
    <row r="127" spans="1:17" ht="13.15">
      <c r="B127" s="329" t="str">
        <f t="shared" si="52"/>
        <v>20-24</v>
      </c>
      <c r="C127" s="444">
        <f>C93*Group_3_rates!E89</f>
        <v>27.628451949386108</v>
      </c>
      <c r="D127" s="444">
        <f>D93*Group_3_rates!F89</f>
        <v>32.10032218720945</v>
      </c>
      <c r="E127" s="444">
        <f>E93*Group_3_rates!G89</f>
        <v>36.953812452525369</v>
      </c>
      <c r="F127" s="444">
        <f>F93*Group_3_rates!H89</f>
        <v>39.434966734484796</v>
      </c>
      <c r="G127" s="444">
        <f>G93*Group_3_rates!I89</f>
        <v>40.54932686908235</v>
      </c>
      <c r="H127" s="444">
        <f>H93*Group_3_rates!J89</f>
        <v>41.840438212102335</v>
      </c>
      <c r="I127" s="444">
        <f>I93*Group_3_rates!K89</f>
        <v>43.009391817090375</v>
      </c>
      <c r="J127" s="444">
        <f>J93*Group_3_rates!L89</f>
        <v>44.211646387174618</v>
      </c>
      <c r="K127" s="444">
        <f>K93*Group_3_rates!M89</f>
        <v>44.643064286086208</v>
      </c>
      <c r="L127" s="444">
        <f>L93*Group_3_rates!N89</f>
        <v>44.604042938678077</v>
      </c>
      <c r="M127" s="444">
        <f>M93*Group_3_rates!O89</f>
        <v>44.435929911816793</v>
      </c>
      <c r="N127" s="444">
        <f>N93*Group_3_rates!P89</f>
        <v>44.132883652785168</v>
      </c>
      <c r="O127" s="318"/>
      <c r="P127" s="318"/>
      <c r="Q127" s="318"/>
    </row>
    <row r="128" spans="1:17" ht="13.15">
      <c r="B128" s="329" t="str">
        <f t="shared" si="52"/>
        <v>25-29</v>
      </c>
      <c r="C128" s="444">
        <f>C94*Group_3_rates!E90</f>
        <v>71.939002200722172</v>
      </c>
      <c r="D128" s="444">
        <f>D94*Group_3_rates!F90</f>
        <v>69.376628831466675</v>
      </c>
      <c r="E128" s="444">
        <f>E94*Group_3_rates!G90</f>
        <v>71.144585150974692</v>
      </c>
      <c r="F128" s="444">
        <f>F94*Group_3_rates!H90</f>
        <v>71.025990387661551</v>
      </c>
      <c r="G128" s="444">
        <f>G94*Group_3_rates!I90</f>
        <v>70.438401799375072</v>
      </c>
      <c r="H128" s="444">
        <f>H94*Group_3_rates!J90</f>
        <v>70.71257609773167</v>
      </c>
      <c r="I128" s="444">
        <f>I94*Group_3_rates!K90</f>
        <v>71.372516476099264</v>
      </c>
      <c r="J128" s="444">
        <f>J94*Group_3_rates!L90</f>
        <v>72.419017546557143</v>
      </c>
      <c r="K128" s="444">
        <f>K94*Group_3_rates!M90</f>
        <v>72.908429644526933</v>
      </c>
      <c r="L128" s="444">
        <f>L94*Group_3_rates!N90</f>
        <v>72.961014187449294</v>
      </c>
      <c r="M128" s="444">
        <f>M94*Group_3_rates!O90</f>
        <v>72.84442609611898</v>
      </c>
      <c r="N128" s="444">
        <f>N94*Group_3_rates!P90</f>
        <v>72.540579414220872</v>
      </c>
      <c r="O128" s="318"/>
      <c r="P128" s="318"/>
      <c r="Q128" s="318"/>
    </row>
    <row r="129" spans="1:17" ht="13.15">
      <c r="B129" s="329" t="str">
        <f t="shared" si="52"/>
        <v>30-34</v>
      </c>
      <c r="C129" s="444">
        <f>C95*Group_3_rates!E91</f>
        <v>78.33371697834427</v>
      </c>
      <c r="D129" s="444">
        <f>D95*Group_3_rates!F91</f>
        <v>75.795472556882999</v>
      </c>
      <c r="E129" s="444">
        <f>E95*Group_3_rates!G91</f>
        <v>76.539388263589458</v>
      </c>
      <c r="F129" s="444">
        <f>F95*Group_3_rates!H91</f>
        <v>74.931476992702414</v>
      </c>
      <c r="G129" s="444">
        <f>G95*Group_3_rates!I91</f>
        <v>73.041419055237043</v>
      </c>
      <c r="H129" s="444">
        <f>H95*Group_3_rates!J91</f>
        <v>71.849198852305832</v>
      </c>
      <c r="I129" s="444">
        <f>I95*Group_3_rates!K91</f>
        <v>71.166393494924193</v>
      </c>
      <c r="J129" s="444">
        <f>J95*Group_3_rates!L91</f>
        <v>70.982490450330047</v>
      </c>
      <c r="K129" s="444">
        <f>K95*Group_3_rates!M91</f>
        <v>70.784550664685341</v>
      </c>
      <c r="L129" s="444">
        <f>L95*Group_3_rates!N91</f>
        <v>70.527886433049929</v>
      </c>
      <c r="M129" s="444">
        <f>M95*Group_3_rates!O91</f>
        <v>70.270889149325427</v>
      </c>
      <c r="N129" s="444">
        <f>N95*Group_3_rates!P91</f>
        <v>69.962483317670461</v>
      </c>
      <c r="O129" s="318"/>
      <c r="P129" s="318"/>
      <c r="Q129" s="318"/>
    </row>
    <row r="130" spans="1:17" ht="13.15">
      <c r="B130" s="329" t="str">
        <f t="shared" si="52"/>
        <v>35-39</v>
      </c>
      <c r="C130" s="444">
        <f>C96*Group_3_rates!E92</f>
        <v>64.995768000101378</v>
      </c>
      <c r="D130" s="444">
        <f>D96*Group_3_rates!F92</f>
        <v>65.918186162989372</v>
      </c>
      <c r="E130" s="444">
        <f>E96*Group_3_rates!G92</f>
        <v>68.811237854767185</v>
      </c>
      <c r="F130" s="444">
        <f>F96*Group_3_rates!H92</f>
        <v>68.848733508135197</v>
      </c>
      <c r="G130" s="444">
        <f>G96*Group_3_rates!I92</f>
        <v>68.015542178156423</v>
      </c>
      <c r="H130" s="444">
        <f>H96*Group_3_rates!J92</f>
        <v>67.252268221951113</v>
      </c>
      <c r="I130" s="444">
        <f>I96*Group_3_rates!K92</f>
        <v>66.576001511800129</v>
      </c>
      <c r="J130" s="444">
        <f>J96*Group_3_rates!L92</f>
        <v>66.093919609940073</v>
      </c>
      <c r="K130" s="444">
        <f>K96*Group_3_rates!M92</f>
        <v>65.564161422363924</v>
      </c>
      <c r="L130" s="444">
        <f>L96*Group_3_rates!N92</f>
        <v>65.021897593746857</v>
      </c>
      <c r="M130" s="444">
        <f>M96*Group_3_rates!O92</f>
        <v>64.530534144513354</v>
      </c>
      <c r="N130" s="444">
        <f>N96*Group_3_rates!P92</f>
        <v>64.06101157875689</v>
      </c>
      <c r="O130" s="318"/>
      <c r="P130" s="318"/>
      <c r="Q130" s="318"/>
    </row>
    <row r="131" spans="1:17" ht="13.15">
      <c r="B131" s="329" t="str">
        <f t="shared" si="52"/>
        <v>40-44</v>
      </c>
      <c r="C131" s="444">
        <f>C97*Group_3_rates!E93</f>
        <v>63.401932275846271</v>
      </c>
      <c r="D131" s="444">
        <f>D97*Group_3_rates!F93</f>
        <v>62.247442908297643</v>
      </c>
      <c r="E131" s="444">
        <f>E97*Group_3_rates!G93</f>
        <v>64.031502593206028</v>
      </c>
      <c r="F131" s="444">
        <f>F97*Group_3_rates!H93</f>
        <v>63.798822118491088</v>
      </c>
      <c r="G131" s="444">
        <f>G97*Group_3_rates!I93</f>
        <v>63.111259236596567</v>
      </c>
      <c r="H131" s="444">
        <f>H97*Group_3_rates!J93</f>
        <v>62.59900540643617</v>
      </c>
      <c r="I131" s="444">
        <f>I97*Group_3_rates!K93</f>
        <v>62.157592331360846</v>
      </c>
      <c r="J131" s="444">
        <f>J97*Group_3_rates!L93</f>
        <v>61.818208050514073</v>
      </c>
      <c r="K131" s="444">
        <f>K97*Group_3_rates!M93</f>
        <v>61.362317247737231</v>
      </c>
      <c r="L131" s="444">
        <f>L97*Group_3_rates!N93</f>
        <v>60.832708446865112</v>
      </c>
      <c r="M131" s="444">
        <f>M97*Group_3_rates!O93</f>
        <v>60.304445113833225</v>
      </c>
      <c r="N131" s="444">
        <f>N97*Group_3_rates!P93</f>
        <v>59.773936606517559</v>
      </c>
      <c r="O131" s="318"/>
      <c r="P131" s="318"/>
      <c r="Q131" s="318"/>
    </row>
    <row r="132" spans="1:17" ht="13.15">
      <c r="B132" s="329" t="str">
        <f t="shared" si="52"/>
        <v>45-49</v>
      </c>
      <c r="C132" s="444">
        <f>C98*Group_3_rates!E94</f>
        <v>46.950953078432171</v>
      </c>
      <c r="D132" s="444">
        <f>D98*Group_3_rates!F94</f>
        <v>49.805797679001522</v>
      </c>
      <c r="E132" s="444">
        <f>E98*Group_3_rates!G94</f>
        <v>53.736840232329989</v>
      </c>
      <c r="F132" s="444">
        <f>F98*Group_3_rates!H94</f>
        <v>55.2089897891086</v>
      </c>
      <c r="G132" s="444">
        <f>G98*Group_3_rates!I94</f>
        <v>55.776553954758668</v>
      </c>
      <c r="H132" s="444">
        <f>H98*Group_3_rates!J94</f>
        <v>56.186240553142788</v>
      </c>
      <c r="I132" s="444">
        <f>I98*Group_3_rates!K94</f>
        <v>56.451981041346635</v>
      </c>
      <c r="J132" s="444">
        <f>J98*Group_3_rates!L94</f>
        <v>56.657233334282047</v>
      </c>
      <c r="K132" s="444">
        <f>K98*Group_3_rates!M94</f>
        <v>56.635006872435625</v>
      </c>
      <c r="L132" s="444">
        <f>L98*Group_3_rates!N94</f>
        <v>56.443068778864308</v>
      </c>
      <c r="M132" s="444">
        <f>M98*Group_3_rates!O94</f>
        <v>56.165023997746182</v>
      </c>
      <c r="N132" s="444">
        <f>N98*Group_3_rates!P94</f>
        <v>55.813309732642516</v>
      </c>
      <c r="O132" s="318"/>
      <c r="P132" s="318"/>
      <c r="Q132" s="318"/>
    </row>
    <row r="133" spans="1:17" ht="13.15">
      <c r="B133" s="329" t="str">
        <f t="shared" si="52"/>
        <v>50-54</v>
      </c>
      <c r="C133" s="444">
        <f>C99*Group_3_rates!E95</f>
        <v>38.083398710377573</v>
      </c>
      <c r="D133" s="444">
        <f>D99*Group_3_rates!F95</f>
        <v>38.675165367966805</v>
      </c>
      <c r="E133" s="444">
        <f>E99*Group_3_rates!G95</f>
        <v>41.243902957322604</v>
      </c>
      <c r="F133" s="444">
        <f>F99*Group_3_rates!H95</f>
        <v>42.477518153673394</v>
      </c>
      <c r="G133" s="444">
        <f>G99*Group_3_rates!I95</f>
        <v>43.271960150387372</v>
      </c>
      <c r="H133" s="444">
        <f>H99*Group_3_rates!J95</f>
        <v>44.046764674005559</v>
      </c>
      <c r="I133" s="444">
        <f>I99*Group_3_rates!K95</f>
        <v>44.725602490825629</v>
      </c>
      <c r="J133" s="444">
        <f>J99*Group_3_rates!L95</f>
        <v>45.333882325044591</v>
      </c>
      <c r="K133" s="444">
        <f>K99*Group_3_rates!M95</f>
        <v>45.714932811641873</v>
      </c>
      <c r="L133" s="444">
        <f>L99*Group_3_rates!N95</f>
        <v>45.906942100785265</v>
      </c>
      <c r="M133" s="444">
        <f>M99*Group_3_rates!O95</f>
        <v>45.975177775918588</v>
      </c>
      <c r="N133" s="444">
        <f>N99*Group_3_rates!P95</f>
        <v>45.930444501238675</v>
      </c>
      <c r="O133" s="318"/>
      <c r="P133" s="318"/>
      <c r="Q133" s="318"/>
    </row>
    <row r="134" spans="1:17" ht="13.15">
      <c r="B134" s="329" t="str">
        <f t="shared" si="52"/>
        <v>55-59</v>
      </c>
      <c r="C134" s="444">
        <f>C100*Group_3_rates!E96</f>
        <v>17.674320552435947</v>
      </c>
      <c r="D134" s="444">
        <f>D100*Group_3_rates!F96</f>
        <v>15.841579104012254</v>
      </c>
      <c r="E134" s="444">
        <f>E100*Group_3_rates!G96</f>
        <v>15.378628417132473</v>
      </c>
      <c r="F134" s="444">
        <f>F100*Group_3_rates!H96</f>
        <v>14.873402189985827</v>
      </c>
      <c r="G134" s="444">
        <f>G100*Group_3_rates!I96</f>
        <v>14.568774792019928</v>
      </c>
      <c r="H134" s="444">
        <f>H100*Group_3_rates!J96</f>
        <v>14.507482276834798</v>
      </c>
      <c r="I134" s="444">
        <f>I100*Group_3_rates!K96</f>
        <v>14.572686808373042</v>
      </c>
      <c r="J134" s="444">
        <f>J100*Group_3_rates!L96</f>
        <v>14.714450611580354</v>
      </c>
      <c r="K134" s="444">
        <f>K100*Group_3_rates!M96</f>
        <v>14.831747079675196</v>
      </c>
      <c r="L134" s="444">
        <f>L100*Group_3_rates!N96</f>
        <v>14.915923720285866</v>
      </c>
      <c r="M134" s="444">
        <f>M100*Group_3_rates!O96</f>
        <v>14.976171252400645</v>
      </c>
      <c r="N134" s="444">
        <f>N100*Group_3_rates!P96</f>
        <v>15.005252838285125</v>
      </c>
      <c r="O134" s="318"/>
      <c r="P134" s="318"/>
      <c r="Q134" s="318"/>
    </row>
    <row r="135" spans="1:17" ht="13.15">
      <c r="B135" s="329" t="str">
        <f t="shared" si="52"/>
        <v>60-64</v>
      </c>
      <c r="C135" s="444">
        <f>C101*Group_3_rates!E97</f>
        <v>6.420917131827764</v>
      </c>
      <c r="D135" s="444">
        <f>D101*Group_3_rates!F97</f>
        <v>6.4252298260843315</v>
      </c>
      <c r="E135" s="444">
        <f>E101*Group_3_rates!G97</f>
        <v>6.4099523092969672</v>
      </c>
      <c r="F135" s="444">
        <f>F101*Group_3_rates!H97</f>
        <v>6.1318732055301579</v>
      </c>
      <c r="G135" s="444">
        <f>G101*Group_3_rates!I97</f>
        <v>5.8597992505535537</v>
      </c>
      <c r="H135" s="444">
        <f>H101*Group_3_rates!J97</f>
        <v>5.6959210567409073</v>
      </c>
      <c r="I135" s="444">
        <f>I101*Group_3_rates!K97</f>
        <v>5.6131985538059856</v>
      </c>
      <c r="J135" s="444">
        <f>J101*Group_3_rates!L97</f>
        <v>5.5956895663969322</v>
      </c>
      <c r="K135" s="444">
        <f>K101*Group_3_rates!M97</f>
        <v>5.590304936203994</v>
      </c>
      <c r="L135" s="444">
        <f>L101*Group_3_rates!N97</f>
        <v>5.5905447719662709</v>
      </c>
      <c r="M135" s="444">
        <f>M101*Group_3_rates!O97</f>
        <v>5.5971518361639863</v>
      </c>
      <c r="N135" s="444">
        <f>N101*Group_3_rates!P97</f>
        <v>5.6017365365727114</v>
      </c>
      <c r="O135" s="318"/>
      <c r="P135" s="318"/>
      <c r="Q135" s="318"/>
    </row>
    <row r="136" spans="1:17" ht="13.15">
      <c r="B136" s="329" t="str">
        <f t="shared" si="52"/>
        <v>65 plus</v>
      </c>
      <c r="C136" s="444">
        <f>C102*Group_3_rates!E98</f>
        <v>1.9561412250761281</v>
      </c>
      <c r="D136" s="444">
        <f>D102*Group_3_rates!F98</f>
        <v>2.6906905047891452</v>
      </c>
      <c r="E136" s="444">
        <f>E102*Group_3_rates!G98</f>
        <v>3.2973020496520453</v>
      </c>
      <c r="F136" s="444">
        <f>F102*Group_3_rates!H98</f>
        <v>3.5832435888161056</v>
      </c>
      <c r="G136" s="444">
        <f>G102*Group_3_rates!I98</f>
        <v>3.6867651277477429</v>
      </c>
      <c r="H136" s="444">
        <f>H102*Group_3_rates!J98</f>
        <v>3.7180760854170591</v>
      </c>
      <c r="I136" s="444">
        <f>I102*Group_3_rates!K98</f>
        <v>3.7158517077057662</v>
      </c>
      <c r="J136" s="444">
        <f>J102*Group_3_rates!L98</f>
        <v>3.7089796149211067</v>
      </c>
      <c r="K136" s="444">
        <f>K102*Group_3_rates!M98</f>
        <v>3.6916972335934308</v>
      </c>
      <c r="L136" s="444">
        <f>L102*Group_3_rates!N98</f>
        <v>3.6715036097525453</v>
      </c>
      <c r="M136" s="444">
        <f>M102*Group_3_rates!O98</f>
        <v>3.6551846356003233</v>
      </c>
      <c r="N136" s="444">
        <f>N102*Group_3_rates!P98</f>
        <v>3.6414317514831813</v>
      </c>
      <c r="O136" s="318"/>
      <c r="P136" s="318"/>
      <c r="Q136" s="318"/>
    </row>
    <row r="137" spans="1:17" ht="13.15">
      <c r="B137" s="329" t="str">
        <f t="shared" si="52"/>
        <v>Total</v>
      </c>
      <c r="C137" s="444">
        <f>SUM(C127:C136)</f>
        <v>417.38460210254982</v>
      </c>
      <c r="D137" s="444">
        <f t="shared" ref="D137:N137" si="54">SUM(D127:D136)</f>
        <v>418.87651512870013</v>
      </c>
      <c r="E137" s="444">
        <f t="shared" si="54"/>
        <v>437.54715228079681</v>
      </c>
      <c r="F137" s="444">
        <f t="shared" si="54"/>
        <v>440.31501666858912</v>
      </c>
      <c r="G137" s="444">
        <f t="shared" si="54"/>
        <v>438.31980241391477</v>
      </c>
      <c r="H137" s="444">
        <f t="shared" si="54"/>
        <v>438.40797143666828</v>
      </c>
      <c r="I137" s="444">
        <f t="shared" si="54"/>
        <v>439.36121623333185</v>
      </c>
      <c r="J137" s="444">
        <f t="shared" si="54"/>
        <v>441.53551749674102</v>
      </c>
      <c r="K137" s="444">
        <f t="shared" si="54"/>
        <v>441.72621219894978</v>
      </c>
      <c r="L137" s="444">
        <f t="shared" si="54"/>
        <v>440.47553258144359</v>
      </c>
      <c r="M137" s="444">
        <f t="shared" si="54"/>
        <v>438.75493391343753</v>
      </c>
      <c r="N137" s="444">
        <f t="shared" si="54"/>
        <v>436.46306993017322</v>
      </c>
      <c r="O137" s="318"/>
      <c r="P137" s="318"/>
      <c r="Q137" s="318"/>
    </row>
    <row r="138" spans="1:17">
      <c r="A138" s="300">
        <f>SUM(C138:N138)</f>
        <v>0</v>
      </c>
      <c r="C138" s="300">
        <f>SUM(C127:C136)-C137</f>
        <v>0</v>
      </c>
      <c r="D138" s="300">
        <f t="shared" ref="D138:N138" si="55">SUM(D127:D136)-D137</f>
        <v>0</v>
      </c>
      <c r="E138" s="300">
        <f t="shared" si="55"/>
        <v>0</v>
      </c>
      <c r="F138" s="300">
        <f t="shared" si="55"/>
        <v>0</v>
      </c>
      <c r="G138" s="300">
        <f t="shared" si="55"/>
        <v>0</v>
      </c>
      <c r="H138" s="300">
        <f t="shared" si="55"/>
        <v>0</v>
      </c>
      <c r="I138" s="300">
        <f t="shared" si="55"/>
        <v>0</v>
      </c>
      <c r="J138" s="300">
        <f t="shared" si="55"/>
        <v>0</v>
      </c>
      <c r="K138" s="300">
        <f t="shared" si="55"/>
        <v>0</v>
      </c>
      <c r="L138" s="300">
        <f t="shared" si="55"/>
        <v>0</v>
      </c>
      <c r="M138" s="300">
        <f t="shared" si="55"/>
        <v>0</v>
      </c>
      <c r="N138" s="300">
        <f t="shared" si="55"/>
        <v>0</v>
      </c>
    </row>
    <row r="140" spans="1:17" ht="15">
      <c r="B140" s="331" t="s">
        <v>164</v>
      </c>
      <c r="H140" s="316"/>
    </row>
    <row r="141" spans="1:17">
      <c r="H141" s="316"/>
    </row>
    <row r="142" spans="1:17" ht="13.15">
      <c r="B142" s="332" t="s">
        <v>46</v>
      </c>
      <c r="H142" s="316"/>
    </row>
    <row r="143" spans="1:17">
      <c r="H143" s="316"/>
    </row>
    <row r="144" spans="1:17" ht="13.15">
      <c r="B144" s="329" t="str">
        <f t="shared" ref="B144:B155" si="56">B110</f>
        <v>Age group</v>
      </c>
      <c r="C144" s="329" t="str">
        <f t="shared" ref="C144:N144" si="57">C110</f>
        <v>2018/19</v>
      </c>
      <c r="D144" s="329" t="str">
        <f t="shared" si="57"/>
        <v>2019/20</v>
      </c>
      <c r="E144" s="329" t="str">
        <f t="shared" si="57"/>
        <v>2020/21</v>
      </c>
      <c r="F144" s="329" t="str">
        <f t="shared" si="57"/>
        <v>2021/22</v>
      </c>
      <c r="G144" s="329" t="str">
        <f t="shared" si="57"/>
        <v>2022/23</v>
      </c>
      <c r="H144" s="329" t="str">
        <f t="shared" si="57"/>
        <v>2023/24</v>
      </c>
      <c r="I144" s="329" t="str">
        <f t="shared" si="57"/>
        <v>2024/25</v>
      </c>
      <c r="J144" s="329" t="str">
        <f t="shared" si="57"/>
        <v>2025/26</v>
      </c>
      <c r="K144" s="329" t="str">
        <f t="shared" si="57"/>
        <v>2026/27</v>
      </c>
      <c r="L144" s="329" t="str">
        <f t="shared" si="57"/>
        <v>2027/28</v>
      </c>
      <c r="M144" s="329" t="str">
        <f t="shared" si="57"/>
        <v>2028/29</v>
      </c>
      <c r="N144" s="329" t="str">
        <f t="shared" si="57"/>
        <v>2029/30</v>
      </c>
    </row>
    <row r="145" spans="1:15" ht="13.15">
      <c r="B145" s="329" t="str">
        <f t="shared" si="56"/>
        <v>20-24</v>
      </c>
      <c r="C145" s="444">
        <f>C77*Calc_SEC_retirement_rates!$G124</f>
        <v>0</v>
      </c>
      <c r="D145" s="444">
        <f>D77*Calc_SEC_retirement_rates!$G124</f>
        <v>0</v>
      </c>
      <c r="E145" s="444">
        <f>E77*Calc_SEC_retirement_rates!$G124</f>
        <v>0</v>
      </c>
      <c r="F145" s="444">
        <f>F77*Calc_SEC_retirement_rates!$G124</f>
        <v>0</v>
      </c>
      <c r="G145" s="444">
        <f>G77*Calc_SEC_retirement_rates!$G124</f>
        <v>0</v>
      </c>
      <c r="H145" s="444">
        <f>H77*Calc_SEC_retirement_rates!$G124</f>
        <v>0</v>
      </c>
      <c r="I145" s="444">
        <f>I77*Calc_SEC_retirement_rates!$G124</f>
        <v>0</v>
      </c>
      <c r="J145" s="444">
        <f>J77*Calc_SEC_retirement_rates!$G124</f>
        <v>0</v>
      </c>
      <c r="K145" s="444">
        <f>K77*Calc_SEC_retirement_rates!$G124</f>
        <v>0</v>
      </c>
      <c r="L145" s="444">
        <f>L77*Calc_SEC_retirement_rates!$G124</f>
        <v>0</v>
      </c>
      <c r="M145" s="444">
        <f>M77*Calc_SEC_retirement_rates!$G124</f>
        <v>0</v>
      </c>
      <c r="N145" s="444">
        <f>N77*Calc_SEC_retirement_rates!$G124</f>
        <v>0</v>
      </c>
      <c r="O145" s="318"/>
    </row>
    <row r="146" spans="1:15" ht="13.15">
      <c r="B146" s="329" t="str">
        <f t="shared" si="56"/>
        <v>25-29</v>
      </c>
      <c r="C146" s="444">
        <f>C78*Calc_SEC_retirement_rates!$G125</f>
        <v>0</v>
      </c>
      <c r="D146" s="444">
        <f>D78*Calc_SEC_retirement_rates!$G125</f>
        <v>0</v>
      </c>
      <c r="E146" s="444">
        <f>E78*Calc_SEC_retirement_rates!$G125</f>
        <v>0</v>
      </c>
      <c r="F146" s="444">
        <f>F78*Calc_SEC_retirement_rates!$G125</f>
        <v>0</v>
      </c>
      <c r="G146" s="444">
        <f>G78*Calc_SEC_retirement_rates!$G125</f>
        <v>0</v>
      </c>
      <c r="H146" s="444">
        <f>H78*Calc_SEC_retirement_rates!$G125</f>
        <v>0</v>
      </c>
      <c r="I146" s="444">
        <f>I78*Calc_SEC_retirement_rates!$G125</f>
        <v>0</v>
      </c>
      <c r="J146" s="444">
        <f>J78*Calc_SEC_retirement_rates!$G125</f>
        <v>0</v>
      </c>
      <c r="K146" s="444">
        <f>K78*Calc_SEC_retirement_rates!$G125</f>
        <v>0</v>
      </c>
      <c r="L146" s="444">
        <f>L78*Calc_SEC_retirement_rates!$G125</f>
        <v>0</v>
      </c>
      <c r="M146" s="444">
        <f>M78*Calc_SEC_retirement_rates!$G125</f>
        <v>0</v>
      </c>
      <c r="N146" s="444">
        <f>N78*Calc_SEC_retirement_rates!$G125</f>
        <v>0</v>
      </c>
      <c r="O146" s="318"/>
    </row>
    <row r="147" spans="1:15" ht="13.15">
      <c r="B147" s="329" t="str">
        <f t="shared" si="56"/>
        <v>30-34</v>
      </c>
      <c r="C147" s="444">
        <f>C79*Calc_SEC_retirement_rates!$G126</f>
        <v>0.1054891208590516</v>
      </c>
      <c r="D147" s="444">
        <f>D79*Calc_SEC_retirement_rates!$G126</f>
        <v>0.10338371947313368</v>
      </c>
      <c r="E147" s="444">
        <f>E79*Calc_SEC_retirement_rates!$G126</f>
        <v>0.10240878163500713</v>
      </c>
      <c r="F147" s="444">
        <f>F79*Calc_SEC_retirement_rates!$G126</f>
        <v>0.10206190685939751</v>
      </c>
      <c r="G147" s="444">
        <f>G79*Calc_SEC_retirement_rates!$G126</f>
        <v>0.10194322045750655</v>
      </c>
      <c r="H147" s="444">
        <f>H79*Calc_SEC_retirement_rates!$G126</f>
        <v>0.10268492378017145</v>
      </c>
      <c r="I147" s="444">
        <f>I79*Calc_SEC_retirement_rates!$G126</f>
        <v>0.10395674547784493</v>
      </c>
      <c r="J147" s="444">
        <f>J79*Calc_SEC_retirement_rates!$G126</f>
        <v>0.10572647029546586</v>
      </c>
      <c r="K147" s="444">
        <f>K79*Calc_SEC_retirement_rates!$G126</f>
        <v>0.10721826877734385</v>
      </c>
      <c r="L147" s="444">
        <f>L79*Calc_SEC_retirement_rates!$G126</f>
        <v>0.10837092376606484</v>
      </c>
      <c r="M147" s="444">
        <f>M79*Calc_SEC_retirement_rates!$G126</f>
        <v>0.1092888459466949</v>
      </c>
      <c r="N147" s="444">
        <f>N79*Calc_SEC_retirement_rates!$G126</f>
        <v>0.10991652566434111</v>
      </c>
      <c r="O147" s="318"/>
    </row>
    <row r="148" spans="1:15" ht="13.15">
      <c r="B148" s="329" t="str">
        <f t="shared" si="56"/>
        <v>35-39</v>
      </c>
      <c r="C148" s="444">
        <f>C80*Calc_SEC_retirement_rates!$G127</f>
        <v>0.14981534755280135</v>
      </c>
      <c r="D148" s="444">
        <f>D80*Calc_SEC_retirement_rates!$G127</f>
        <v>0.14848414531417728</v>
      </c>
      <c r="E148" s="444">
        <f>E80*Calc_SEC_retirement_rates!$G127</f>
        <v>0.14727905462212748</v>
      </c>
      <c r="F148" s="444">
        <f>F80*Calc_SEC_retirement_rates!$G127</f>
        <v>0.14599052408873145</v>
      </c>
      <c r="G148" s="444">
        <f>G80*Calc_SEC_retirement_rates!$G127</f>
        <v>0.14457545419165344</v>
      </c>
      <c r="H148" s="444">
        <f>H80*Calc_SEC_retirement_rates!$G127</f>
        <v>0.1438788788583546</v>
      </c>
      <c r="I148" s="444">
        <f>I80*Calc_SEC_retirement_rates!$G127</f>
        <v>0.14374908313724558</v>
      </c>
      <c r="J148" s="444">
        <f>J80*Calc_SEC_retirement_rates!$G127</f>
        <v>0.14426768544024085</v>
      </c>
      <c r="K148" s="444">
        <f>K80*Calc_SEC_retirement_rates!$G127</f>
        <v>0.1447902351445087</v>
      </c>
      <c r="L148" s="444">
        <f>L80*Calc_SEC_retirement_rates!$G127</f>
        <v>0.14529920314034059</v>
      </c>
      <c r="M148" s="444">
        <f>M80*Calc_SEC_retirement_rates!$G127</f>
        <v>0.14586525676817447</v>
      </c>
      <c r="N148" s="444">
        <f>N80*Calc_SEC_retirement_rates!$G127</f>
        <v>0.14638014594143181</v>
      </c>
      <c r="O148" s="318"/>
    </row>
    <row r="149" spans="1:15" ht="13.15">
      <c r="B149" s="329" t="str">
        <f t="shared" si="56"/>
        <v>40-44</v>
      </c>
      <c r="C149" s="444">
        <f>C81*Calc_SEC_retirement_rates!$G128</f>
        <v>0.1970002259705326</v>
      </c>
      <c r="D149" s="444">
        <f>D81*Calc_SEC_retirement_rates!$G128</f>
        <v>0.19548283610541412</v>
      </c>
      <c r="E149" s="444">
        <f>E81*Calc_SEC_retirement_rates!$G128</f>
        <v>0.19439567705750385</v>
      </c>
      <c r="F149" s="444">
        <f>F81*Calc_SEC_retirement_rates!$G128</f>
        <v>0.19312464374005645</v>
      </c>
      <c r="G149" s="444">
        <f>G81*Calc_SEC_retirement_rates!$G128</f>
        <v>0.19143716580906767</v>
      </c>
      <c r="H149" s="444">
        <f>H81*Calc_SEC_retirement_rates!$G128</f>
        <v>0.19025629524876028</v>
      </c>
      <c r="I149" s="444">
        <f>I81*Calc_SEC_retirement_rates!$G128</f>
        <v>0.18942501079328317</v>
      </c>
      <c r="J149" s="444">
        <f>J81*Calc_SEC_retirement_rates!$G128</f>
        <v>0.18909912610646148</v>
      </c>
      <c r="K149" s="444">
        <f>K81*Calc_SEC_retirement_rates!$G128</f>
        <v>0.18863791954864992</v>
      </c>
      <c r="L149" s="444">
        <f>L81*Calc_SEC_retirement_rates!$G128</f>
        <v>0.18813807183899375</v>
      </c>
      <c r="M149" s="444">
        <f>M81*Calc_SEC_retirement_rates!$G128</f>
        <v>0.1877775939663352</v>
      </c>
      <c r="N149" s="444">
        <f>N81*Calc_SEC_retirement_rates!$G128</f>
        <v>0.18749746174489426</v>
      </c>
      <c r="O149" s="318"/>
    </row>
    <row r="150" spans="1:15" ht="13.15">
      <c r="B150" s="329" t="str">
        <f t="shared" si="56"/>
        <v>45-49</v>
      </c>
      <c r="C150" s="444">
        <f>C82*Calc_SEC_retirement_rates!$G129</f>
        <v>0.42579234991486192</v>
      </c>
      <c r="D150" s="444">
        <f>D82*Calc_SEC_retirement_rates!$G129</f>
        <v>0.42801210423073827</v>
      </c>
      <c r="E150" s="444">
        <f>E82*Calc_SEC_retirement_rates!$G129</f>
        <v>0.4297665433390247</v>
      </c>
      <c r="F150" s="444">
        <f>F82*Calc_SEC_retirement_rates!$G129</f>
        <v>0.43022524172095183</v>
      </c>
      <c r="G150" s="444">
        <f>G82*Calc_SEC_retirement_rates!$G129</f>
        <v>0.4290851707610101</v>
      </c>
      <c r="H150" s="444">
        <f>H82*Calc_SEC_retirement_rates!$G129</f>
        <v>0.42837842763465844</v>
      </c>
      <c r="I150" s="444">
        <f>I82*Calc_SEC_retirement_rates!$G129</f>
        <v>0.42778192329001463</v>
      </c>
      <c r="J150" s="444">
        <f>J82*Calc_SEC_retirement_rates!$G129</f>
        <v>0.42764271854560815</v>
      </c>
      <c r="K150" s="444">
        <f>K82*Calc_SEC_retirement_rates!$G129</f>
        <v>0.42664543745564076</v>
      </c>
      <c r="L150" s="444">
        <f>L82*Calc_SEC_retirement_rates!$G129</f>
        <v>0.42508242575707</v>
      </c>
      <c r="M150" s="444">
        <f>M82*Calc_SEC_retirement_rates!$G129</f>
        <v>0.4234477683175763</v>
      </c>
      <c r="N150" s="444">
        <f>N82*Calc_SEC_retirement_rates!$G129</f>
        <v>0.42174541345829192</v>
      </c>
      <c r="O150" s="318"/>
    </row>
    <row r="151" spans="1:15" ht="13.15">
      <c r="B151" s="329" t="str">
        <f t="shared" si="56"/>
        <v>50-54</v>
      </c>
      <c r="C151" s="444">
        <f>C83*Calc_SEC_retirement_rates!$G130</f>
        <v>7.0585296234683632</v>
      </c>
      <c r="D151" s="444">
        <f>D83*Calc_SEC_retirement_rates!$G130</f>
        <v>7.0234474898912724</v>
      </c>
      <c r="E151" s="444">
        <f>E83*Calc_SEC_retirement_rates!$G130</f>
        <v>7.0200474494380662</v>
      </c>
      <c r="F151" s="444">
        <f>F83*Calc_SEC_retirement_rates!$G130</f>
        <v>7.0191188837338121</v>
      </c>
      <c r="G151" s="444">
        <f>G83*Calc_SEC_retirement_rates!$G130</f>
        <v>7.0061088702361332</v>
      </c>
      <c r="H151" s="444">
        <f>H83*Calc_SEC_retirement_rates!$G130</f>
        <v>7.0068650248402067</v>
      </c>
      <c r="I151" s="444">
        <f>I83*Calc_SEC_retirement_rates!$G130</f>
        <v>7.01212163624559</v>
      </c>
      <c r="J151" s="444">
        <f>J83*Calc_SEC_retirement_rates!$G130</f>
        <v>7.02438099567319</v>
      </c>
      <c r="K151" s="444">
        <f>K83*Calc_SEC_retirement_rates!$G130</f>
        <v>7.0209024253902665</v>
      </c>
      <c r="L151" s="444">
        <f>L83*Calc_SEC_retirement_rates!$G130</f>
        <v>7.0049525230505569</v>
      </c>
      <c r="M151" s="444">
        <f>M83*Calc_SEC_retirement_rates!$G130</f>
        <v>6.983656234741658</v>
      </c>
      <c r="N151" s="444">
        <f>N83*Calc_SEC_retirement_rates!$G130</f>
        <v>6.9570207186335358</v>
      </c>
      <c r="O151" s="318"/>
    </row>
    <row r="152" spans="1:15" ht="13.15">
      <c r="B152" s="329" t="str">
        <f t="shared" si="56"/>
        <v>55-59</v>
      </c>
      <c r="C152" s="444">
        <f>C84*Calc_SEC_retirement_rates!$G131</f>
        <v>34.146260951338881</v>
      </c>
      <c r="D152" s="444">
        <f>D84*Calc_SEC_retirement_rates!$G131</f>
        <v>30.476830451720286</v>
      </c>
      <c r="E152" s="444">
        <f>E84*Calc_SEC_retirement_rates!$G131</f>
        <v>28.273610913795224</v>
      </c>
      <c r="F152" s="444">
        <f>F84*Calc_SEC_retirement_rates!$G131</f>
        <v>26.917012791353173</v>
      </c>
      <c r="G152" s="444">
        <f>G84*Calc_SEC_retirement_rates!$G131</f>
        <v>26.038560133424831</v>
      </c>
      <c r="H152" s="444">
        <f>H84*Calc_SEC_retirement_rates!$G131</f>
        <v>25.553471906915526</v>
      </c>
      <c r="I152" s="444">
        <f>I84*Calc_SEC_retirement_rates!$G131</f>
        <v>25.292671250907976</v>
      </c>
      <c r="J152" s="444">
        <f>J84*Calc_SEC_retirement_rates!$G131</f>
        <v>25.18682650005881</v>
      </c>
      <c r="K152" s="444">
        <f>K84*Calc_SEC_retirement_rates!$G131</f>
        <v>25.087929231728612</v>
      </c>
      <c r="L152" s="444">
        <f>L84*Calc_SEC_retirement_rates!$G131</f>
        <v>24.983246687498205</v>
      </c>
      <c r="M152" s="444">
        <f>M84*Calc_SEC_retirement_rates!$G131</f>
        <v>24.884480831925703</v>
      </c>
      <c r="N152" s="444">
        <f>N84*Calc_SEC_retirement_rates!$G131</f>
        <v>24.77772341409235</v>
      </c>
      <c r="O152" s="318"/>
    </row>
    <row r="153" spans="1:15" ht="13.15">
      <c r="B153" s="329" t="str">
        <f t="shared" si="56"/>
        <v>60-64</v>
      </c>
      <c r="C153" s="444">
        <f>C85*Calc_SEC_retirement_rates!$G132</f>
        <v>19.367194778934085</v>
      </c>
      <c r="D153" s="444">
        <f>D85*Calc_SEC_retirement_rates!$G132</f>
        <v>19.269675890191621</v>
      </c>
      <c r="E153" s="444">
        <f>E85*Calc_SEC_retirement_rates!$G132</f>
        <v>18.420925848304595</v>
      </c>
      <c r="F153" s="444">
        <f>F85*Calc_SEC_retirement_rates!$G132</f>
        <v>17.452258919736519</v>
      </c>
      <c r="G153" s="444">
        <f>G85*Calc_SEC_retirement_rates!$G132</f>
        <v>16.585715956718381</v>
      </c>
      <c r="H153" s="444">
        <f>H85*Calc_SEC_retirement_rates!$G132</f>
        <v>15.977880017062835</v>
      </c>
      <c r="I153" s="444">
        <f>I85*Calc_SEC_retirement_rates!$G132</f>
        <v>15.5722869738604</v>
      </c>
      <c r="J153" s="444">
        <f>J85*Calc_SEC_retirement_rates!$G132</f>
        <v>15.336004110388872</v>
      </c>
      <c r="K153" s="444">
        <f>K85*Calc_SEC_retirement_rates!$G132</f>
        <v>15.147288931025509</v>
      </c>
      <c r="L153" s="444">
        <f>L85*Calc_SEC_retirement_rates!$G132</f>
        <v>14.992129449591861</v>
      </c>
      <c r="M153" s="444">
        <f>M85*Calc_SEC_retirement_rates!$G132</f>
        <v>14.872860516029592</v>
      </c>
      <c r="N153" s="444">
        <f>N85*Calc_SEC_retirement_rates!$G132</f>
        <v>14.769558460552338</v>
      </c>
      <c r="O153" s="318"/>
    </row>
    <row r="154" spans="1:15" ht="13.15">
      <c r="B154" s="329" t="str">
        <f t="shared" si="56"/>
        <v>65 plus</v>
      </c>
      <c r="C154" s="444">
        <f>C86*Calc_SEC_retirement_rates!$G133</f>
        <v>6.4206118935663516</v>
      </c>
      <c r="D154" s="444">
        <f>D86*Calc_SEC_retirement_rates!$G133</f>
        <v>7.2316978149165063</v>
      </c>
      <c r="E154" s="444">
        <f>E86*Calc_SEC_retirement_rates!$G133</f>
        <v>7.7236178608618689</v>
      </c>
      <c r="F154" s="444">
        <f>F86*Calc_SEC_retirement_rates!$G133</f>
        <v>7.8875549371246123</v>
      </c>
      <c r="G154" s="444">
        <f>G86*Calc_SEC_retirement_rates!$G133</f>
        <v>7.8236374875366712</v>
      </c>
      <c r="H154" s="444">
        <f>H86*Calc_SEC_retirement_rates!$G133</f>
        <v>7.6831989320022682</v>
      </c>
      <c r="I154" s="444">
        <f>I86*Calc_SEC_retirement_rates!$G133</f>
        <v>7.5231387141467909</v>
      </c>
      <c r="J154" s="444">
        <f>J86*Calc_SEC_retirement_rates!$G133</f>
        <v>7.3859006677562853</v>
      </c>
      <c r="K154" s="444">
        <f>K86*Calc_SEC_retirement_rates!$G133</f>
        <v>7.2509022628302295</v>
      </c>
      <c r="L154" s="444">
        <f>L86*Calc_SEC_retirement_rates!$G133</f>
        <v>7.1273352720781862</v>
      </c>
      <c r="M154" s="444">
        <f>M86*Calc_SEC_retirement_rates!$G133</f>
        <v>7.0245637455015784</v>
      </c>
      <c r="N154" s="444">
        <f>N86*Calc_SEC_retirement_rates!$G133</f>
        <v>6.9374339931774118</v>
      </c>
      <c r="O154" s="318"/>
    </row>
    <row r="155" spans="1:15" ht="13.15">
      <c r="B155" s="329" t="str">
        <f t="shared" si="56"/>
        <v>Total</v>
      </c>
      <c r="C155" s="444">
        <f>SUM(C145:C154)</f>
        <v>67.87069429160492</v>
      </c>
      <c r="D155" s="444">
        <f t="shared" ref="D155:N155" si="58">SUM(D145:D154)</f>
        <v>64.877014451843152</v>
      </c>
      <c r="E155" s="444">
        <f t="shared" si="58"/>
        <v>62.31205212905342</v>
      </c>
      <c r="F155" s="444">
        <f t="shared" si="58"/>
        <v>60.147347848357249</v>
      </c>
      <c r="G155" s="444">
        <f t="shared" si="58"/>
        <v>58.321063459135253</v>
      </c>
      <c r="H155" s="444">
        <f t="shared" si="58"/>
        <v>57.086614406342783</v>
      </c>
      <c r="I155" s="444">
        <f t="shared" si="58"/>
        <v>56.265131337859145</v>
      </c>
      <c r="J155" s="444">
        <f t="shared" si="58"/>
        <v>55.799848274264932</v>
      </c>
      <c r="K155" s="444">
        <f t="shared" si="58"/>
        <v>55.374314711900759</v>
      </c>
      <c r="L155" s="444">
        <f t="shared" si="58"/>
        <v>54.974554556721273</v>
      </c>
      <c r="M155" s="444">
        <f t="shared" si="58"/>
        <v>54.631940793197316</v>
      </c>
      <c r="N155" s="444">
        <f t="shared" si="58"/>
        <v>54.307276133264601</v>
      </c>
      <c r="O155" s="318"/>
    </row>
    <row r="156" spans="1:15">
      <c r="A156" s="300">
        <f>SUM(C156:N156)</f>
        <v>0</v>
      </c>
      <c r="C156" s="300">
        <f>SUM(C145:C154)-C155</f>
        <v>0</v>
      </c>
      <c r="D156" s="300">
        <f t="shared" ref="D156:N156" si="59">SUM(D145:D154)-D155</f>
        <v>0</v>
      </c>
      <c r="E156" s="300">
        <f t="shared" si="59"/>
        <v>0</v>
      </c>
      <c r="F156" s="300">
        <f t="shared" si="59"/>
        <v>0</v>
      </c>
      <c r="G156" s="300">
        <f t="shared" si="59"/>
        <v>0</v>
      </c>
      <c r="H156" s="300">
        <f t="shared" si="59"/>
        <v>0</v>
      </c>
      <c r="I156" s="300">
        <f t="shared" si="59"/>
        <v>0</v>
      </c>
      <c r="J156" s="300">
        <f t="shared" si="59"/>
        <v>0</v>
      </c>
      <c r="K156" s="300">
        <f t="shared" si="59"/>
        <v>0</v>
      </c>
      <c r="L156" s="300">
        <f t="shared" si="59"/>
        <v>0</v>
      </c>
      <c r="M156" s="300">
        <f t="shared" si="59"/>
        <v>0</v>
      </c>
      <c r="N156" s="300">
        <f t="shared" si="59"/>
        <v>0</v>
      </c>
    </row>
    <row r="158" spans="1:15" ht="13.15">
      <c r="B158" s="332" t="s">
        <v>47</v>
      </c>
      <c r="C158" s="320"/>
      <c r="D158" s="320"/>
      <c r="E158" s="320"/>
      <c r="F158" s="320"/>
      <c r="G158" s="320"/>
      <c r="H158" s="330"/>
      <c r="I158" s="320"/>
      <c r="J158" s="320"/>
      <c r="K158" s="320"/>
      <c r="L158" s="320"/>
    </row>
    <row r="159" spans="1:15">
      <c r="C159" s="320"/>
      <c r="D159" s="320"/>
      <c r="E159" s="320"/>
      <c r="F159" s="320"/>
      <c r="G159" s="320"/>
      <c r="H159" s="330"/>
      <c r="I159" s="320"/>
      <c r="J159" s="320"/>
      <c r="K159" s="320"/>
      <c r="L159" s="320"/>
    </row>
    <row r="160" spans="1:15" ht="13.15">
      <c r="B160" s="329" t="str">
        <f t="shared" ref="B160:B171" si="60">B144</f>
        <v>Age group</v>
      </c>
      <c r="C160" s="329" t="str">
        <f t="shared" ref="C160:N160" si="61">C144</f>
        <v>2018/19</v>
      </c>
      <c r="D160" s="329" t="str">
        <f t="shared" si="61"/>
        <v>2019/20</v>
      </c>
      <c r="E160" s="329" t="str">
        <f t="shared" si="61"/>
        <v>2020/21</v>
      </c>
      <c r="F160" s="329" t="str">
        <f t="shared" si="61"/>
        <v>2021/22</v>
      </c>
      <c r="G160" s="329" t="str">
        <f t="shared" si="61"/>
        <v>2022/23</v>
      </c>
      <c r="H160" s="329" t="str">
        <f t="shared" si="61"/>
        <v>2023/24</v>
      </c>
      <c r="I160" s="329" t="str">
        <f t="shared" si="61"/>
        <v>2024/25</v>
      </c>
      <c r="J160" s="329" t="str">
        <f t="shared" si="61"/>
        <v>2025/26</v>
      </c>
      <c r="K160" s="329" t="str">
        <f t="shared" si="61"/>
        <v>2026/27</v>
      </c>
      <c r="L160" s="329" t="str">
        <f t="shared" si="61"/>
        <v>2027/28</v>
      </c>
      <c r="M160" s="329" t="str">
        <f t="shared" si="61"/>
        <v>2028/29</v>
      </c>
      <c r="N160" s="329" t="str">
        <f t="shared" si="61"/>
        <v>2029/30</v>
      </c>
    </row>
    <row r="161" spans="1:17" ht="13.15">
      <c r="B161" s="329" t="str">
        <f t="shared" si="60"/>
        <v>20-24</v>
      </c>
      <c r="C161" s="444">
        <f>C93*Calc_SEC_retirement_rates!$G140</f>
        <v>0</v>
      </c>
      <c r="D161" s="444">
        <f>D93*Calc_SEC_retirement_rates!$G140</f>
        <v>0</v>
      </c>
      <c r="E161" s="444">
        <f>E93*Calc_SEC_retirement_rates!$G140</f>
        <v>0</v>
      </c>
      <c r="F161" s="444">
        <f>F93*Calc_SEC_retirement_rates!$G140</f>
        <v>0</v>
      </c>
      <c r="G161" s="444">
        <f>G93*Calc_SEC_retirement_rates!$G140</f>
        <v>0</v>
      </c>
      <c r="H161" s="444">
        <f>H93*Calc_SEC_retirement_rates!$G140</f>
        <v>0</v>
      </c>
      <c r="I161" s="444">
        <f>I93*Calc_SEC_retirement_rates!$G140</f>
        <v>0</v>
      </c>
      <c r="J161" s="444">
        <f>J93*Calc_SEC_retirement_rates!$G140</f>
        <v>0</v>
      </c>
      <c r="K161" s="444">
        <f>K93*Calc_SEC_retirement_rates!$G140</f>
        <v>0</v>
      </c>
      <c r="L161" s="444">
        <f>L93*Calc_SEC_retirement_rates!$G140</f>
        <v>0</v>
      </c>
      <c r="M161" s="444">
        <f>M93*Calc_SEC_retirement_rates!$G140</f>
        <v>0</v>
      </c>
      <c r="N161" s="444">
        <f>N93*Calc_SEC_retirement_rates!$G140</f>
        <v>0</v>
      </c>
      <c r="O161" s="318"/>
      <c r="P161" s="318"/>
      <c r="Q161" s="318"/>
    </row>
    <row r="162" spans="1:17" ht="13.15">
      <c r="B162" s="329" t="str">
        <f t="shared" si="60"/>
        <v>25-29</v>
      </c>
      <c r="C162" s="444">
        <f>C94*Calc_SEC_retirement_rates!$G141</f>
        <v>0</v>
      </c>
      <c r="D162" s="444">
        <f>D94*Calc_SEC_retirement_rates!$G141</f>
        <v>0</v>
      </c>
      <c r="E162" s="444">
        <f>E94*Calc_SEC_retirement_rates!$G141</f>
        <v>0</v>
      </c>
      <c r="F162" s="444">
        <f>F94*Calc_SEC_retirement_rates!$G141</f>
        <v>0</v>
      </c>
      <c r="G162" s="444">
        <f>G94*Calc_SEC_retirement_rates!$G141</f>
        <v>0</v>
      </c>
      <c r="H162" s="444">
        <f>H94*Calc_SEC_retirement_rates!$G141</f>
        <v>0</v>
      </c>
      <c r="I162" s="444">
        <f>I94*Calc_SEC_retirement_rates!$G141</f>
        <v>0</v>
      </c>
      <c r="J162" s="444">
        <f>J94*Calc_SEC_retirement_rates!$G141</f>
        <v>0</v>
      </c>
      <c r="K162" s="444">
        <f>K94*Calc_SEC_retirement_rates!$G141</f>
        <v>0</v>
      </c>
      <c r="L162" s="444">
        <f>L94*Calc_SEC_retirement_rates!$G141</f>
        <v>0</v>
      </c>
      <c r="M162" s="444">
        <f>M94*Calc_SEC_retirement_rates!$G141</f>
        <v>0</v>
      </c>
      <c r="N162" s="444">
        <f>N94*Calc_SEC_retirement_rates!$G141</f>
        <v>0</v>
      </c>
      <c r="O162" s="318"/>
      <c r="P162" s="318"/>
      <c r="Q162" s="318"/>
    </row>
    <row r="163" spans="1:17" ht="13.15">
      <c r="B163" s="329" t="str">
        <f t="shared" si="60"/>
        <v>30-34</v>
      </c>
      <c r="C163" s="444">
        <f>C95*Calc_SEC_retirement_rates!$G142</f>
        <v>0.13688150716656278</v>
      </c>
      <c r="D163" s="444">
        <f>D95*Calc_SEC_retirement_rates!$G142</f>
        <v>0.13247437611607141</v>
      </c>
      <c r="E163" s="444">
        <f>E95*Calc_SEC_retirement_rates!$G142</f>
        <v>0.12885648629081434</v>
      </c>
      <c r="F163" s="444">
        <f>F95*Calc_SEC_retirement_rates!$G142</f>
        <v>0.12538708012494212</v>
      </c>
      <c r="G163" s="444">
        <f>G95*Calc_SEC_retirement_rates!$G142</f>
        <v>0.12222433923743989</v>
      </c>
      <c r="H163" s="444">
        <f>H95*Calc_SEC_retirement_rates!$G142</f>
        <v>0.12022932971525911</v>
      </c>
      <c r="I163" s="444">
        <f>I95*Calc_SEC_retirement_rates!$G142</f>
        <v>0.1190867528771689</v>
      </c>
      <c r="J163" s="444">
        <f>J95*Calc_SEC_retirement_rates!$G142</f>
        <v>0.11877901750729233</v>
      </c>
      <c r="K163" s="444">
        <f>K95*Calc_SEC_retirement_rates!$G142</f>
        <v>0.11844779366440766</v>
      </c>
      <c r="L163" s="444">
        <f>L95*Calc_SEC_retirement_rates!$G142</f>
        <v>0.11801830288337836</v>
      </c>
      <c r="M163" s="444">
        <f>M95*Calc_SEC_retirement_rates!$G142</f>
        <v>0.11758825478744406</v>
      </c>
      <c r="N163" s="444">
        <f>N95*Calc_SEC_retirement_rates!$G142</f>
        <v>0.1170721818595277</v>
      </c>
      <c r="O163" s="318"/>
      <c r="P163" s="318"/>
      <c r="Q163" s="318"/>
    </row>
    <row r="164" spans="1:17" ht="13.15">
      <c r="B164" s="329" t="str">
        <f t="shared" si="60"/>
        <v>35-39</v>
      </c>
      <c r="C164" s="444">
        <f>C96*Calc_SEC_retirement_rates!$G143</f>
        <v>0.36063522546702054</v>
      </c>
      <c r="D164" s="444">
        <f>D96*Calc_SEC_retirement_rates!$G143</f>
        <v>0.36583132285314707</v>
      </c>
      <c r="E164" s="444">
        <f>E96*Calc_SEC_retirement_rates!$G143</f>
        <v>0.36784739877039196</v>
      </c>
      <c r="F164" s="444">
        <f>F96*Calc_SEC_retirement_rates!$G143</f>
        <v>0.36582339225805216</v>
      </c>
      <c r="G164" s="444">
        <f>G96*Calc_SEC_retirement_rates!$G143</f>
        <v>0.36139628280807484</v>
      </c>
      <c r="H164" s="444">
        <f>H96*Calc_SEC_retirement_rates!$G143</f>
        <v>0.35734067490283639</v>
      </c>
      <c r="I164" s="444">
        <f>I96*Calc_SEC_retirement_rates!$G143</f>
        <v>0.35374737449812538</v>
      </c>
      <c r="J164" s="444">
        <f>J96*Calc_SEC_retirement_rates!$G143</f>
        <v>0.35118586279415448</v>
      </c>
      <c r="K164" s="444">
        <f>K96*Calc_SEC_retirement_rates!$G143</f>
        <v>0.34837102616055565</v>
      </c>
      <c r="L164" s="444">
        <f>L96*Calc_SEC_retirement_rates!$G143</f>
        <v>0.34548974159400514</v>
      </c>
      <c r="M164" s="444">
        <f>M96*Calc_SEC_retirement_rates!$G143</f>
        <v>0.34287891297492862</v>
      </c>
      <c r="N164" s="444">
        <f>N96*Calc_SEC_retirement_rates!$G143</f>
        <v>0.34038413450922977</v>
      </c>
      <c r="O164" s="318"/>
      <c r="P164" s="318"/>
      <c r="Q164" s="318"/>
    </row>
    <row r="165" spans="1:17" ht="13.15">
      <c r="B165" s="329" t="str">
        <f t="shared" si="60"/>
        <v>40-44</v>
      </c>
      <c r="C165" s="444">
        <f>C97*Calc_SEC_retirement_rates!$G144</f>
        <v>0.58354730844239366</v>
      </c>
      <c r="D165" s="444">
        <f>D97*Calc_SEC_retirement_rates!$G144</f>
        <v>0.57304359921649883</v>
      </c>
      <c r="E165" s="444">
        <f>E97*Calc_SEC_retirement_rates!$G144</f>
        <v>0.56779625477960338</v>
      </c>
      <c r="F165" s="444">
        <f>F97*Calc_SEC_retirement_rates!$G144</f>
        <v>0.56231373163542231</v>
      </c>
      <c r="G165" s="444">
        <f>G97*Calc_SEC_retirement_rates!$G144</f>
        <v>0.55625365032022112</v>
      </c>
      <c r="H165" s="444">
        <f>H97*Calc_SEC_retirement_rates!$G144</f>
        <v>0.55173871801869601</v>
      </c>
      <c r="I165" s="444">
        <f>I97*Calc_SEC_retirement_rates!$G144</f>
        <v>0.54784816604302977</v>
      </c>
      <c r="J165" s="444">
        <f>J97*Calc_SEC_retirement_rates!$G144</f>
        <v>0.54485688132829146</v>
      </c>
      <c r="K165" s="444">
        <f>K97*Calc_SEC_retirement_rates!$G144</f>
        <v>0.54083872472264749</v>
      </c>
      <c r="L165" s="444">
        <f>L97*Calc_SEC_retirement_rates!$G144</f>
        <v>0.53617082818104278</v>
      </c>
      <c r="M165" s="444">
        <f>M97*Calc_SEC_retirement_rates!$G144</f>
        <v>0.53151479040135419</v>
      </c>
      <c r="N165" s="444">
        <f>N97*Calc_SEC_retirement_rates!$G144</f>
        <v>0.52683896397529628</v>
      </c>
      <c r="O165" s="318"/>
      <c r="P165" s="318"/>
      <c r="Q165" s="318"/>
    </row>
    <row r="166" spans="1:17" ht="13.15">
      <c r="B166" s="329" t="str">
        <f t="shared" si="60"/>
        <v>45-49</v>
      </c>
      <c r="C166" s="444">
        <f>C98*Calc_SEC_retirement_rates!$G145</f>
        <v>1.0180143361812815</v>
      </c>
      <c r="D166" s="444">
        <f>D98*Calc_SEC_retirement_rates!$G145</f>
        <v>1.0801447408470093</v>
      </c>
      <c r="E166" s="444">
        <f>E98*Calc_SEC_retirement_rates!$G145</f>
        <v>1.1225530165902788</v>
      </c>
      <c r="F166" s="444">
        <f>F98*Calc_SEC_retirement_rates!$G145</f>
        <v>1.1463354788105655</v>
      </c>
      <c r="G166" s="444">
        <f>G98*Calc_SEC_retirement_rates!$G145</f>
        <v>1.1581201345717282</v>
      </c>
      <c r="H166" s="444">
        <f>H98*Calc_SEC_retirement_rates!$G145</f>
        <v>1.1666266891150172</v>
      </c>
      <c r="I166" s="444">
        <f>I98*Calc_SEC_retirement_rates!$G145</f>
        <v>1.1721444091629323</v>
      </c>
      <c r="J166" s="444">
        <f>J98*Calc_SEC_retirement_rates!$G145</f>
        <v>1.1764061786029794</v>
      </c>
      <c r="K166" s="444">
        <f>K98*Calc_SEC_retirement_rates!$G145</f>
        <v>1.1759446780053353</v>
      </c>
      <c r="L166" s="444">
        <f>L98*Calc_SEC_retirement_rates!$G145</f>
        <v>1.1719593588166213</v>
      </c>
      <c r="M166" s="444">
        <f>M98*Calc_SEC_retirement_rates!$G145</f>
        <v>1.1661861577761503</v>
      </c>
      <c r="N166" s="444">
        <f>N98*Calc_SEC_retirement_rates!$G145</f>
        <v>1.1588833155754106</v>
      </c>
      <c r="O166" s="318"/>
      <c r="P166" s="318"/>
      <c r="Q166" s="318"/>
    </row>
    <row r="167" spans="1:17" ht="13.15">
      <c r="B167" s="329" t="str">
        <f t="shared" si="60"/>
        <v>50-54</v>
      </c>
      <c r="C167" s="444">
        <f>C99*Calc_SEC_retirement_rates!$G146</f>
        <v>11.030834421109715</v>
      </c>
      <c r="D167" s="444">
        <f>D99*Calc_SEC_retirement_rates!$G146</f>
        <v>11.204627410013844</v>
      </c>
      <c r="E167" s="444">
        <f>E99*Calc_SEC_retirement_rates!$G146</f>
        <v>11.5095323071534</v>
      </c>
      <c r="F167" s="444">
        <f>F99*Calc_SEC_retirement_rates!$G146</f>
        <v>11.782141991112011</v>
      </c>
      <c r="G167" s="444">
        <f>G99*Calc_SEC_retirement_rates!$G146</f>
        <v>12.002499225146346</v>
      </c>
      <c r="H167" s="444">
        <f>H99*Calc_SEC_retirement_rates!$G146</f>
        <v>12.217409542637103</v>
      </c>
      <c r="I167" s="444">
        <f>I99*Calc_SEC_retirement_rates!$G146</f>
        <v>12.405701229495435</v>
      </c>
      <c r="J167" s="444">
        <f>J99*Calc_SEC_retirement_rates!$G146</f>
        <v>12.574421994940581</v>
      </c>
      <c r="K167" s="444">
        <f>K99*Calc_SEC_retirement_rates!$G146</f>
        <v>12.68011533894974</v>
      </c>
      <c r="L167" s="444">
        <f>L99*Calc_SEC_retirement_rates!$G146</f>
        <v>12.733373646088015</v>
      </c>
      <c r="M167" s="444">
        <f>M99*Calc_SEC_retirement_rates!$G146</f>
        <v>12.75230042072611</v>
      </c>
      <c r="N167" s="444">
        <f>N99*Calc_SEC_retirement_rates!$G146</f>
        <v>12.739892591433932</v>
      </c>
      <c r="O167" s="318"/>
      <c r="P167" s="318"/>
      <c r="Q167" s="318"/>
    </row>
    <row r="168" spans="1:17" ht="13.15">
      <c r="B168" s="329" t="str">
        <f t="shared" si="60"/>
        <v>55-59</v>
      </c>
      <c r="C168" s="444">
        <f>C100*Calc_SEC_retirement_rates!$G147</f>
        <v>58.998377663817408</v>
      </c>
      <c r="D168" s="444">
        <f>D100*Calc_SEC_retirement_rates!$G147</f>
        <v>52.891804807231956</v>
      </c>
      <c r="E168" s="444">
        <f>E100*Calc_SEC_retirement_rates!$G147</f>
        <v>49.458415602341226</v>
      </c>
      <c r="F168" s="444">
        <f>F100*Calc_SEC_retirement_rates!$G147</f>
        <v>47.544481559808112</v>
      </c>
      <c r="G168" s="444">
        <f>G100*Calc_SEC_retirement_rates!$G147</f>
        <v>46.570706258085046</v>
      </c>
      <c r="H168" s="444">
        <f>H100*Calc_SEC_retirement_rates!$G147</f>
        <v>46.374777927717176</v>
      </c>
      <c r="I168" s="444">
        <f>I100*Calc_SEC_retirement_rates!$G147</f>
        <v>46.583211452726225</v>
      </c>
      <c r="J168" s="444">
        <f>J100*Calc_SEC_retirement_rates!$G147</f>
        <v>47.03637519033942</v>
      </c>
      <c r="K168" s="444">
        <f>K100*Calc_SEC_retirement_rates!$G147</f>
        <v>47.411326374549354</v>
      </c>
      <c r="L168" s="444">
        <f>L100*Calc_SEC_retirement_rates!$G147</f>
        <v>47.680406352765452</v>
      </c>
      <c r="M168" s="444">
        <f>M100*Calc_SEC_retirement_rates!$G147</f>
        <v>47.872994278719851</v>
      </c>
      <c r="N168" s="444">
        <f>N100*Calc_SEC_retirement_rates!$G147</f>
        <v>47.965956797056485</v>
      </c>
      <c r="O168" s="318"/>
      <c r="P168" s="318"/>
      <c r="Q168" s="318"/>
    </row>
    <row r="169" spans="1:17" ht="13.15">
      <c r="B169" s="329" t="str">
        <f t="shared" si="60"/>
        <v>60-64</v>
      </c>
      <c r="C169" s="444">
        <f>C101*Calc_SEC_retirement_rates!$G148</f>
        <v>37.236727984193294</v>
      </c>
      <c r="D169" s="444">
        <f>D101*Calc_SEC_retirement_rates!$G148</f>
        <v>37.26968206843172</v>
      </c>
      <c r="E169" s="444">
        <f>E101*Calc_SEC_retirement_rates!$G148</f>
        <v>35.814137737550993</v>
      </c>
      <c r="F169" s="444">
        <f>F101*Calc_SEC_retirement_rates!$G148</f>
        <v>34.053367501275659</v>
      </c>
      <c r="G169" s="444">
        <f>G101*Calc_SEC_retirement_rates!$G148</f>
        <v>32.542404363944648</v>
      </c>
      <c r="H169" s="444">
        <f>H101*Calc_SEC_retirement_rates!$G148</f>
        <v>31.632306556587125</v>
      </c>
      <c r="I169" s="444">
        <f>I101*Calc_SEC_retirement_rates!$G148</f>
        <v>31.172907006295109</v>
      </c>
      <c r="J169" s="444">
        <f>J101*Calc_SEC_retirement_rates!$G148</f>
        <v>31.075670817151796</v>
      </c>
      <c r="K169" s="444">
        <f>K101*Calc_SEC_retirement_rates!$G148</f>
        <v>31.045767264897453</v>
      </c>
      <c r="L169" s="444">
        <f>L101*Calc_SEC_retirement_rates!$G148</f>
        <v>31.04709919318087</v>
      </c>
      <c r="M169" s="444">
        <f>M101*Calc_SEC_retirement_rates!$G148</f>
        <v>31.08379153460541</v>
      </c>
      <c r="N169" s="444">
        <f>N101*Calc_SEC_retirement_rates!$G148</f>
        <v>31.109252675543679</v>
      </c>
      <c r="O169" s="318"/>
      <c r="P169" s="318"/>
      <c r="Q169" s="318"/>
    </row>
    <row r="170" spans="1:17" ht="13.15">
      <c r="B170" s="329" t="str">
        <f t="shared" si="60"/>
        <v>65 plus</v>
      </c>
      <c r="C170" s="444">
        <f>C102*Calc_SEC_retirement_rates!$G149</f>
        <v>7.8375326659415832</v>
      </c>
      <c r="D170" s="444">
        <f>D102*Calc_SEC_retirement_rates!$G149</f>
        <v>10.782897534232342</v>
      </c>
      <c r="E170" s="444">
        <f>E102*Calc_SEC_retirement_rates!$G149</f>
        <v>12.728087276256881</v>
      </c>
      <c r="F170" s="444">
        <f>F102*Calc_SEC_retirement_rates!$G149</f>
        <v>13.748266520706272</v>
      </c>
      <c r="G170" s="444">
        <f>G102*Calc_SEC_retirement_rates!$G149</f>
        <v>14.145460200842335</v>
      </c>
      <c r="H170" s="444">
        <f>H102*Calc_SEC_retirement_rates!$G149</f>
        <v>14.265594760602626</v>
      </c>
      <c r="I170" s="444">
        <f>I102*Calc_SEC_retirement_rates!$G149</f>
        <v>14.257060220078218</v>
      </c>
      <c r="J170" s="444">
        <f>J102*Calc_SEC_retirement_rates!$G149</f>
        <v>14.230693225812631</v>
      </c>
      <c r="K170" s="444">
        <f>K102*Calc_SEC_retirement_rates!$G149</f>
        <v>14.164383811251207</v>
      </c>
      <c r="L170" s="444">
        <f>L102*Calc_SEC_retirement_rates!$G149</f>
        <v>14.086904478433897</v>
      </c>
      <c r="M170" s="444">
        <f>M102*Calc_SEC_retirement_rates!$G149</f>
        <v>14.024291485365403</v>
      </c>
      <c r="N170" s="444">
        <f>N102*Calc_SEC_retirement_rates!$G149</f>
        <v>13.971524122057756</v>
      </c>
      <c r="O170" s="318"/>
      <c r="P170" s="318"/>
      <c r="Q170" s="318"/>
    </row>
    <row r="171" spans="1:17" ht="13.15">
      <c r="B171" s="329" t="str">
        <f t="shared" si="60"/>
        <v>Total</v>
      </c>
      <c r="C171" s="444">
        <f>SUM(C161:C170)</f>
        <v>117.20255111231926</v>
      </c>
      <c r="D171" s="444">
        <f t="shared" ref="D171:N171" si="62">SUM(D161:D170)</f>
        <v>114.3005058589426</v>
      </c>
      <c r="E171" s="444">
        <f t="shared" si="62"/>
        <v>111.6972260797336</v>
      </c>
      <c r="F171" s="444">
        <f t="shared" si="62"/>
        <v>109.32811725573103</v>
      </c>
      <c r="G171" s="444">
        <f t="shared" si="62"/>
        <v>107.45906445495584</v>
      </c>
      <c r="H171" s="444">
        <f t="shared" si="62"/>
        <v>106.68602419929584</v>
      </c>
      <c r="I171" s="444">
        <f t="shared" si="62"/>
        <v>106.61170661117625</v>
      </c>
      <c r="J171" s="444">
        <f t="shared" si="62"/>
        <v>107.10838916847715</v>
      </c>
      <c r="K171" s="444">
        <f t="shared" si="62"/>
        <v>107.48519501220071</v>
      </c>
      <c r="L171" s="444">
        <f t="shared" si="62"/>
        <v>107.71942190194328</v>
      </c>
      <c r="M171" s="444">
        <f t="shared" si="62"/>
        <v>107.89154583535665</v>
      </c>
      <c r="N171" s="444">
        <f t="shared" si="62"/>
        <v>107.92980478201132</v>
      </c>
      <c r="O171" s="318"/>
      <c r="P171" s="318"/>
      <c r="Q171" s="318"/>
    </row>
    <row r="172" spans="1:17">
      <c r="A172" s="300">
        <f>SUM(C172:N172)</f>
        <v>0</v>
      </c>
      <c r="C172" s="300">
        <f>SUM(C161:C170)-C171</f>
        <v>0</v>
      </c>
      <c r="D172" s="300">
        <f t="shared" ref="D172:N172" si="63">SUM(D161:D170)-D171</f>
        <v>0</v>
      </c>
      <c r="E172" s="300">
        <f t="shared" si="63"/>
        <v>0</v>
      </c>
      <c r="F172" s="300">
        <f t="shared" si="63"/>
        <v>0</v>
      </c>
      <c r="G172" s="300">
        <f t="shared" si="63"/>
        <v>0</v>
      </c>
      <c r="H172" s="300">
        <f t="shared" si="63"/>
        <v>0</v>
      </c>
      <c r="I172" s="300">
        <f t="shared" si="63"/>
        <v>0</v>
      </c>
      <c r="J172" s="300">
        <f t="shared" si="63"/>
        <v>0</v>
      </c>
      <c r="K172" s="300">
        <f t="shared" si="63"/>
        <v>0</v>
      </c>
      <c r="L172" s="300">
        <f t="shared" si="63"/>
        <v>0</v>
      </c>
      <c r="M172" s="300">
        <f t="shared" si="63"/>
        <v>0</v>
      </c>
      <c r="N172" s="300">
        <f t="shared" si="63"/>
        <v>0</v>
      </c>
    </row>
    <row r="174" spans="1:17" ht="15">
      <c r="B174" s="331" t="s">
        <v>516</v>
      </c>
      <c r="H174" s="316"/>
    </row>
    <row r="175" spans="1:17">
      <c r="H175" s="316"/>
    </row>
    <row r="176" spans="1:17" ht="13.15">
      <c r="B176" s="332" t="s">
        <v>46</v>
      </c>
      <c r="H176" s="316"/>
    </row>
    <row r="177" spans="1:14">
      <c r="H177" s="316"/>
    </row>
    <row r="178" spans="1:14" ht="13.15">
      <c r="B178" s="329" t="str">
        <f t="shared" ref="B178:B189" si="64">B144</f>
        <v>Age group</v>
      </c>
      <c r="C178" s="329" t="str">
        <f t="shared" ref="C178:N178" si="65">C144</f>
        <v>2018/19</v>
      </c>
      <c r="D178" s="329" t="str">
        <f t="shared" si="65"/>
        <v>2019/20</v>
      </c>
      <c r="E178" s="329" t="str">
        <f t="shared" si="65"/>
        <v>2020/21</v>
      </c>
      <c r="F178" s="329" t="str">
        <f t="shared" si="65"/>
        <v>2021/22</v>
      </c>
      <c r="G178" s="329" t="str">
        <f t="shared" si="65"/>
        <v>2022/23</v>
      </c>
      <c r="H178" s="329" t="str">
        <f t="shared" si="65"/>
        <v>2023/24</v>
      </c>
      <c r="I178" s="329" t="str">
        <f t="shared" si="65"/>
        <v>2024/25</v>
      </c>
      <c r="J178" s="329" t="str">
        <f t="shared" si="65"/>
        <v>2025/26</v>
      </c>
      <c r="K178" s="329" t="str">
        <f t="shared" si="65"/>
        <v>2026/27</v>
      </c>
      <c r="L178" s="329" t="str">
        <f t="shared" si="65"/>
        <v>2027/28</v>
      </c>
      <c r="M178" s="329" t="str">
        <f t="shared" si="65"/>
        <v>2028/29</v>
      </c>
      <c r="N178" s="329" t="str">
        <f t="shared" si="65"/>
        <v>2029/30</v>
      </c>
    </row>
    <row r="179" spans="1:14" ht="13.15">
      <c r="B179" s="329" t="str">
        <f t="shared" si="64"/>
        <v>20-24</v>
      </c>
      <c r="C179" s="444">
        <f>C77*Calc_SEC_death_rates!$G124</f>
        <v>1.4014676517842387E-2</v>
      </c>
      <c r="D179" s="444">
        <f>D77*Calc_SEC_death_rates!$G124</f>
        <v>1.8945257052798033E-2</v>
      </c>
      <c r="E179" s="444">
        <f>E77*Calc_SEC_death_rates!$G124</f>
        <v>2.2708404531366272E-2</v>
      </c>
      <c r="F179" s="444">
        <f>F77*Calc_SEC_death_rates!$G124</f>
        <v>2.526622329595557E-2</v>
      </c>
      <c r="G179" s="444">
        <f>G77*Calc_SEC_death_rates!$G124</f>
        <v>2.6781986669006001E-2</v>
      </c>
      <c r="H179" s="444">
        <f>H77*Calc_SEC_death_rates!$G124</f>
        <v>2.8210330893221808E-2</v>
      </c>
      <c r="I179" s="444">
        <f>I77*Calc_SEC_death_rates!$G124</f>
        <v>2.9408460655447784E-2</v>
      </c>
      <c r="J179" s="444">
        <f>J77*Calc_SEC_death_rates!$G124</f>
        <v>3.0523320716140723E-2</v>
      </c>
      <c r="K179" s="444">
        <f>K77*Calc_SEC_death_rates!$G124</f>
        <v>3.1037870703385491E-2</v>
      </c>
      <c r="L179" s="444">
        <f>L77*Calc_SEC_death_rates!$G124</f>
        <v>3.1172290655926947E-2</v>
      </c>
      <c r="M179" s="444">
        <f>M77*Calc_SEC_death_rates!$G124</f>
        <v>3.1172490518692707E-2</v>
      </c>
      <c r="N179" s="444">
        <f>N77*Calc_SEC_death_rates!$G124</f>
        <v>3.1046737360954466E-2</v>
      </c>
    </row>
    <row r="180" spans="1:14" ht="13.15">
      <c r="B180" s="329" t="str">
        <f t="shared" si="64"/>
        <v>25-29</v>
      </c>
      <c r="C180" s="444">
        <f>C78*Calc_SEC_death_rates!$G125</f>
        <v>5.1805629083417619E-2</v>
      </c>
      <c r="D180" s="444">
        <f>D78*Calc_SEC_death_rates!$G125</f>
        <v>5.2777963575276497E-2</v>
      </c>
      <c r="E180" s="444">
        <f>E78*Calc_SEC_death_rates!$G125</f>
        <v>5.4795069449171951E-2</v>
      </c>
      <c r="F180" s="444">
        <f>F78*Calc_SEC_death_rates!$G125</f>
        <v>5.6804067662681972E-2</v>
      </c>
      <c r="G180" s="444">
        <f>G78*Calc_SEC_death_rates!$G125</f>
        <v>5.8312652875189268E-2</v>
      </c>
      <c r="H180" s="444">
        <f>H78*Calc_SEC_death_rates!$G125</f>
        <v>6.0185553915405914E-2</v>
      </c>
      <c r="I180" s="444">
        <f>I78*Calc_SEC_death_rates!$G125</f>
        <v>6.2069001553155444E-2</v>
      </c>
      <c r="J180" s="444">
        <f>J78*Calc_SEC_death_rates!$G125</f>
        <v>6.4029539896322846E-2</v>
      </c>
      <c r="K180" s="444">
        <f>K78*Calc_SEC_death_rates!$G125</f>
        <v>6.5268584776816241E-2</v>
      </c>
      <c r="L180" s="444">
        <f>L78*Calc_SEC_death_rates!$G125</f>
        <v>6.5937250893708679E-2</v>
      </c>
      <c r="M180" s="444">
        <f>M78*Calc_SEC_death_rates!$G125</f>
        <v>6.6312448834381824E-2</v>
      </c>
      <c r="N180" s="444">
        <f>N78*Calc_SEC_death_rates!$G125</f>
        <v>6.6406839583734986E-2</v>
      </c>
    </row>
    <row r="181" spans="1:14" ht="13.15">
      <c r="B181" s="329" t="str">
        <f t="shared" si="64"/>
        <v>30-34</v>
      </c>
      <c r="C181" s="444">
        <f>C79*Calc_SEC_death_rates!$G126</f>
        <v>0.14434242910893419</v>
      </c>
      <c r="D181" s="444">
        <f>D79*Calc_SEC_death_rates!$G126</f>
        <v>0.1414615751609829</v>
      </c>
      <c r="E181" s="444">
        <f>E79*Calc_SEC_death_rates!$G126</f>
        <v>0.14012755232868129</v>
      </c>
      <c r="F181" s="444">
        <f>F79*Calc_SEC_death_rates!$G126</f>
        <v>0.13965291809815236</v>
      </c>
      <c r="G181" s="444">
        <f>G79*Calc_SEC_death_rates!$G126</f>
        <v>0.13949051762110193</v>
      </c>
      <c r="H181" s="444">
        <f>H79*Calc_SEC_death_rates!$G126</f>
        <v>0.14050540198452993</v>
      </c>
      <c r="I181" s="444">
        <f>I79*Calc_SEC_death_rates!$G126</f>
        <v>0.14224565568785663</v>
      </c>
      <c r="J181" s="444">
        <f>J79*Calc_SEC_death_rates!$G126</f>
        <v>0.14466719808909703</v>
      </c>
      <c r="K181" s="444">
        <f>K79*Calc_SEC_death_rates!$G126</f>
        <v>0.14670844949835848</v>
      </c>
      <c r="L181" s="444">
        <f>L79*Calc_SEC_death_rates!$G126</f>
        <v>0.14828564551290127</v>
      </c>
      <c r="M181" s="444">
        <f>M79*Calc_SEC_death_rates!$G126</f>
        <v>0.14954165292111679</v>
      </c>
      <c r="N181" s="444">
        <f>N79*Calc_SEC_death_rates!$G126</f>
        <v>0.15040051698605217</v>
      </c>
    </row>
    <row r="182" spans="1:14" ht="13.15">
      <c r="B182" s="329" t="str">
        <f t="shared" si="64"/>
        <v>35-39</v>
      </c>
      <c r="C182" s="444">
        <f>C80*Calc_SEC_death_rates!$G127</f>
        <v>0.17674848137883106</v>
      </c>
      <c r="D182" s="444">
        <f>D80*Calc_SEC_death_rates!$G127</f>
        <v>0.17517796154939919</v>
      </c>
      <c r="E182" s="444">
        <f>E80*Calc_SEC_death_rates!$G127</f>
        <v>0.17375622503693341</v>
      </c>
      <c r="F182" s="444">
        <f>F80*Calc_SEC_death_rates!$G127</f>
        <v>0.17223604824124339</v>
      </c>
      <c r="G182" s="444">
        <f>G80*Calc_SEC_death_rates!$G127</f>
        <v>0.17056658340043135</v>
      </c>
      <c r="H182" s="444">
        <f>H80*Calc_SEC_death_rates!$G127</f>
        <v>0.16974478086592712</v>
      </c>
      <c r="I182" s="444">
        <f>I80*Calc_SEC_death_rates!$G127</f>
        <v>0.16959165104998888</v>
      </c>
      <c r="J182" s="444">
        <f>J80*Calc_SEC_death_rates!$G127</f>
        <v>0.1702034853579637</v>
      </c>
      <c r="K182" s="444">
        <f>K80*Calc_SEC_death_rates!$G127</f>
        <v>0.1708199767133754</v>
      </c>
      <c r="L182" s="444">
        <f>L80*Calc_SEC_death_rates!$G127</f>
        <v>0.17142044470148995</v>
      </c>
      <c r="M182" s="444">
        <f>M80*Calc_SEC_death_rates!$G127</f>
        <v>0.17208826092147606</v>
      </c>
      <c r="N182" s="444">
        <f>N80*Calc_SEC_death_rates!$G127</f>
        <v>0.17269571456983848</v>
      </c>
    </row>
    <row r="183" spans="1:14" ht="13.15">
      <c r="B183" s="329" t="str">
        <f t="shared" si="64"/>
        <v>40-44</v>
      </c>
      <c r="C183" s="444">
        <f>C81*Calc_SEC_death_rates!$G128</f>
        <v>0.20011487664590941</v>
      </c>
      <c r="D183" s="444">
        <f>D81*Calc_SEC_death_rates!$G128</f>
        <v>0.19857349625314091</v>
      </c>
      <c r="E183" s="444">
        <f>E81*Calc_SEC_death_rates!$G128</f>
        <v>0.19746914879518629</v>
      </c>
      <c r="F183" s="444">
        <f>F81*Calc_SEC_death_rates!$G128</f>
        <v>0.19617801994352765</v>
      </c>
      <c r="G183" s="444">
        <f>G81*Calc_SEC_death_rates!$G128</f>
        <v>0.19446386232599766</v>
      </c>
      <c r="H183" s="444">
        <f>H81*Calc_SEC_death_rates!$G128</f>
        <v>0.1932643217399577</v>
      </c>
      <c r="I183" s="444">
        <f>I81*Calc_SEC_death_rates!$G128</f>
        <v>0.19241989435188786</v>
      </c>
      <c r="J183" s="444">
        <f>J81*Calc_SEC_death_rates!$G128</f>
        <v>0.19208885730062139</v>
      </c>
      <c r="K183" s="444">
        <f>K81*Calc_SEC_death_rates!$G128</f>
        <v>0.19162035888662188</v>
      </c>
      <c r="L183" s="444">
        <f>L81*Calc_SEC_death_rates!$G128</f>
        <v>0.19111260838904354</v>
      </c>
      <c r="M183" s="444">
        <f>M81*Calc_SEC_death_rates!$G128</f>
        <v>0.19074643122013288</v>
      </c>
      <c r="N183" s="444">
        <f>N81*Calc_SEC_death_rates!$G128</f>
        <v>0.19046186999863163</v>
      </c>
    </row>
    <row r="184" spans="1:14" ht="13.15">
      <c r="B184" s="329" t="str">
        <f t="shared" si="64"/>
        <v>45-49</v>
      </c>
      <c r="C184" s="444">
        <f>C82*Calc_SEC_death_rates!$G129</f>
        <v>0.22306865927515712</v>
      </c>
      <c r="D184" s="444">
        <f>D82*Calc_SEC_death_rates!$G129</f>
        <v>0.22423156795414531</v>
      </c>
      <c r="E184" s="444">
        <f>E82*Calc_SEC_death_rates!$G129</f>
        <v>0.22515070231563303</v>
      </c>
      <c r="F184" s="444">
        <f>F82*Calc_SEC_death_rates!$G129</f>
        <v>0.22539101013959614</v>
      </c>
      <c r="G184" s="444">
        <f>G82*Calc_SEC_death_rates!$G129</f>
        <v>0.22479373754753668</v>
      </c>
      <c r="H184" s="444">
        <f>H82*Calc_SEC_death_rates!$G129</f>
        <v>0.22442348138469409</v>
      </c>
      <c r="I184" s="444">
        <f>I82*Calc_SEC_death_rates!$G129</f>
        <v>0.22411097829618601</v>
      </c>
      <c r="J184" s="444">
        <f>J82*Calc_SEC_death_rates!$G129</f>
        <v>0.22403805022289935</v>
      </c>
      <c r="K184" s="444">
        <f>K82*Calc_SEC_death_rates!$G129</f>
        <v>0.22351558391812903</v>
      </c>
      <c r="L184" s="444">
        <f>L82*Calc_SEC_death_rates!$G129</f>
        <v>0.22269673659947412</v>
      </c>
      <c r="M184" s="444">
        <f>M82*Calc_SEC_death_rates!$G129</f>
        <v>0.22184035474227323</v>
      </c>
      <c r="N184" s="444">
        <f>N82*Calc_SEC_death_rates!$G129</f>
        <v>0.22094850683531328</v>
      </c>
    </row>
    <row r="185" spans="1:14" ht="13.15">
      <c r="B185" s="329" t="str">
        <f t="shared" si="64"/>
        <v>50-54</v>
      </c>
      <c r="C185" s="444">
        <f>C83*Calc_SEC_death_rates!$G130</f>
        <v>0.21638526114604284</v>
      </c>
      <c r="D185" s="444">
        <f>D83*Calc_SEC_death_rates!$G130</f>
        <v>0.21530978834354875</v>
      </c>
      <c r="E185" s="444">
        <f>E83*Calc_SEC_death_rates!$G130</f>
        <v>0.21520555719618228</v>
      </c>
      <c r="F185" s="444">
        <f>F83*Calc_SEC_death_rates!$G130</f>
        <v>0.2151770912205295</v>
      </c>
      <c r="G185" s="444">
        <f>G83*Calc_SEC_death_rates!$G130</f>
        <v>0.21477825813228277</v>
      </c>
      <c r="H185" s="444">
        <f>H83*Calc_SEC_death_rates!$G130</f>
        <v>0.21480143869823595</v>
      </c>
      <c r="I185" s="444">
        <f>I83*Calc_SEC_death_rates!$G130</f>
        <v>0.21496258461563994</v>
      </c>
      <c r="J185" s="444">
        <f>J83*Calc_SEC_death_rates!$G130</f>
        <v>0.21533840576150645</v>
      </c>
      <c r="K185" s="444">
        <f>K83*Calc_SEC_death_rates!$G130</f>
        <v>0.21523176721506149</v>
      </c>
      <c r="L185" s="444">
        <f>L83*Calc_SEC_death_rates!$G130</f>
        <v>0.21474280932055087</v>
      </c>
      <c r="M185" s="444">
        <f>M83*Calc_SEC_death_rates!$G130</f>
        <v>0.21408995339261921</v>
      </c>
      <c r="N185" s="444">
        <f>N83*Calc_SEC_death_rates!$G130</f>
        <v>0.21327341887108756</v>
      </c>
    </row>
    <row r="186" spans="1:14" ht="13.15">
      <c r="B186" s="329" t="str">
        <f t="shared" si="64"/>
        <v>55-59</v>
      </c>
      <c r="C186" s="444">
        <f>C84*Calc_SEC_death_rates!$G131</f>
        <v>0.1912905385614185</v>
      </c>
      <c r="D186" s="444">
        <f>D84*Calc_SEC_death_rates!$G131</f>
        <v>0.17073404666656544</v>
      </c>
      <c r="E186" s="444">
        <f>E84*Calc_SEC_death_rates!$G131</f>
        <v>0.15839140532790372</v>
      </c>
      <c r="F186" s="444">
        <f>F84*Calc_SEC_death_rates!$G131</f>
        <v>0.15079161612043637</v>
      </c>
      <c r="G186" s="444">
        <f>G84*Calc_SEC_death_rates!$G131</f>
        <v>0.14587044240026562</v>
      </c>
      <c r="H186" s="444">
        <f>H84*Calc_SEC_death_rates!$G131</f>
        <v>0.14315293291274059</v>
      </c>
      <c r="I186" s="444">
        <f>I84*Calc_SEC_death_rates!$G131</f>
        <v>0.14169190331374729</v>
      </c>
      <c r="J186" s="444">
        <f>J84*Calc_SEC_death_rates!$G131</f>
        <v>0.14109895114769053</v>
      </c>
      <c r="K186" s="444">
        <f>K84*Calc_SEC_death_rates!$G131</f>
        <v>0.14054491942667438</v>
      </c>
      <c r="L186" s="444">
        <f>L84*Calc_SEC_death_rates!$G131</f>
        <v>0.13995847805049116</v>
      </c>
      <c r="M186" s="444">
        <f>M84*Calc_SEC_death_rates!$G131</f>
        <v>0.13940518251600009</v>
      </c>
      <c r="N186" s="444">
        <f>N84*Calc_SEC_death_rates!$G131</f>
        <v>0.13880711750437638</v>
      </c>
    </row>
    <row r="187" spans="1:14" ht="13.15">
      <c r="B187" s="329" t="str">
        <f t="shared" si="64"/>
        <v>60-64</v>
      </c>
      <c r="C187" s="444">
        <f>C85*Calc_SEC_death_rates!$G132</f>
        <v>1.4327967383046173E-2</v>
      </c>
      <c r="D187" s="444">
        <f>D85*Calc_SEC_death_rates!$G132</f>
        <v>1.4255822321612044E-2</v>
      </c>
      <c r="E187" s="444">
        <f>E85*Calc_SEC_death_rates!$G132</f>
        <v>1.3627911926982055E-2</v>
      </c>
      <c r="F187" s="444">
        <f>F85*Calc_SEC_death_rates!$G132</f>
        <v>1.2911286297097065E-2</v>
      </c>
      <c r="G187" s="444">
        <f>G85*Calc_SEC_death_rates!$G132</f>
        <v>1.2270212592213545E-2</v>
      </c>
      <c r="H187" s="444">
        <f>H85*Calc_SEC_death_rates!$G132</f>
        <v>1.1820531901900003E-2</v>
      </c>
      <c r="I187" s="444">
        <f>I85*Calc_SEC_death_rates!$G132</f>
        <v>1.1520471724877569E-2</v>
      </c>
      <c r="J187" s="444">
        <f>J85*Calc_SEC_death_rates!$G132</f>
        <v>1.1345668238898526E-2</v>
      </c>
      <c r="K187" s="444">
        <f>K85*Calc_SEC_death_rates!$G132</f>
        <v>1.1206055612213682E-2</v>
      </c>
      <c r="L187" s="444">
        <f>L85*Calc_SEC_death_rates!$G132</f>
        <v>1.1091267693027276E-2</v>
      </c>
      <c r="M187" s="444">
        <f>M85*Calc_SEC_death_rates!$G132</f>
        <v>1.100303181739341E-2</v>
      </c>
      <c r="N187" s="444">
        <f>N85*Calc_SEC_death_rates!$G132</f>
        <v>1.0926608334365829E-2</v>
      </c>
    </row>
    <row r="188" spans="1:14" ht="13.15">
      <c r="B188" s="329" t="str">
        <f t="shared" si="64"/>
        <v>65 plus</v>
      </c>
      <c r="C188" s="444">
        <f>C86*Calc_SEC_death_rates!$G133</f>
        <v>0</v>
      </c>
      <c r="D188" s="444">
        <f>D86*Calc_SEC_death_rates!$G133</f>
        <v>0</v>
      </c>
      <c r="E188" s="444">
        <f>E86*Calc_SEC_death_rates!$G133</f>
        <v>0</v>
      </c>
      <c r="F188" s="444">
        <f>F86*Calc_SEC_death_rates!$G133</f>
        <v>0</v>
      </c>
      <c r="G188" s="444">
        <f>G86*Calc_SEC_death_rates!$G133</f>
        <v>0</v>
      </c>
      <c r="H188" s="444">
        <f>H86*Calc_SEC_death_rates!$G133</f>
        <v>0</v>
      </c>
      <c r="I188" s="444">
        <f>I86*Calc_SEC_death_rates!$G133</f>
        <v>0</v>
      </c>
      <c r="J188" s="444">
        <f>J86*Calc_SEC_death_rates!$G133</f>
        <v>0</v>
      </c>
      <c r="K188" s="444">
        <f>K86*Calc_SEC_death_rates!$G133</f>
        <v>0</v>
      </c>
      <c r="L188" s="444">
        <f>L86*Calc_SEC_death_rates!$G133</f>
        <v>0</v>
      </c>
      <c r="M188" s="444">
        <f>M86*Calc_SEC_death_rates!$G133</f>
        <v>0</v>
      </c>
      <c r="N188" s="444">
        <f>N86*Calc_SEC_death_rates!$G133</f>
        <v>0</v>
      </c>
    </row>
    <row r="189" spans="1:14" ht="13.15">
      <c r="B189" s="329" t="str">
        <f t="shared" si="64"/>
        <v>Total</v>
      </c>
      <c r="C189" s="444">
        <f>SUM(C179:C188)</f>
        <v>1.2320985191005993</v>
      </c>
      <c r="D189" s="444">
        <f t="shared" ref="D189:N189" si="66">SUM(D179:D188)</f>
        <v>1.2114674788774691</v>
      </c>
      <c r="E189" s="444">
        <f t="shared" si="66"/>
        <v>1.2012319769080402</v>
      </c>
      <c r="F189" s="444">
        <f t="shared" si="66"/>
        <v>1.19440828101922</v>
      </c>
      <c r="G189" s="444">
        <f t="shared" si="66"/>
        <v>1.187328253564025</v>
      </c>
      <c r="H189" s="444">
        <f t="shared" si="66"/>
        <v>1.1861087742966132</v>
      </c>
      <c r="I189" s="444">
        <f t="shared" si="66"/>
        <v>1.1880206012487875</v>
      </c>
      <c r="J189" s="444">
        <f t="shared" si="66"/>
        <v>1.1933334767311408</v>
      </c>
      <c r="K189" s="444">
        <f t="shared" si="66"/>
        <v>1.195953566750636</v>
      </c>
      <c r="L189" s="444">
        <f t="shared" si="66"/>
        <v>1.1964175318166137</v>
      </c>
      <c r="M189" s="444">
        <f t="shared" si="66"/>
        <v>1.1961998068840862</v>
      </c>
      <c r="N189" s="444">
        <f t="shared" si="66"/>
        <v>1.1949673300443546</v>
      </c>
    </row>
    <row r="190" spans="1:14">
      <c r="A190" s="300">
        <f>SUM(C190:N190)</f>
        <v>0</v>
      </c>
      <c r="C190" s="300">
        <f>SUM(C179:C188)-C189</f>
        <v>0</v>
      </c>
      <c r="D190" s="300">
        <f t="shared" ref="D190:N190" si="67">SUM(D179:D188)-D189</f>
        <v>0</v>
      </c>
      <c r="E190" s="300">
        <f t="shared" si="67"/>
        <v>0</v>
      </c>
      <c r="F190" s="300">
        <f t="shared" si="67"/>
        <v>0</v>
      </c>
      <c r="G190" s="300">
        <f t="shared" si="67"/>
        <v>0</v>
      </c>
      <c r="H190" s="300">
        <f t="shared" si="67"/>
        <v>0</v>
      </c>
      <c r="I190" s="300">
        <f t="shared" si="67"/>
        <v>0</v>
      </c>
      <c r="J190" s="300">
        <f t="shared" si="67"/>
        <v>0</v>
      </c>
      <c r="K190" s="300">
        <f t="shared" si="67"/>
        <v>0</v>
      </c>
      <c r="L190" s="300">
        <f t="shared" si="67"/>
        <v>0</v>
      </c>
      <c r="M190" s="300">
        <f t="shared" si="67"/>
        <v>0</v>
      </c>
      <c r="N190" s="300">
        <f t="shared" si="67"/>
        <v>0</v>
      </c>
    </row>
    <row r="192" spans="1:14" ht="13.15">
      <c r="B192" s="332" t="s">
        <v>47</v>
      </c>
      <c r="C192" s="320"/>
      <c r="D192" s="320"/>
      <c r="E192" s="320"/>
      <c r="F192" s="320"/>
      <c r="G192" s="320"/>
      <c r="H192" s="330"/>
      <c r="I192" s="320"/>
      <c r="J192" s="320"/>
      <c r="K192" s="320"/>
      <c r="L192" s="320"/>
    </row>
    <row r="193" spans="1:15">
      <c r="C193" s="320"/>
      <c r="D193" s="320"/>
      <c r="E193" s="320"/>
      <c r="F193" s="320"/>
      <c r="G193" s="320"/>
      <c r="H193" s="330"/>
      <c r="I193" s="320"/>
      <c r="J193" s="320"/>
      <c r="K193" s="320"/>
      <c r="L193" s="320"/>
    </row>
    <row r="194" spans="1:15" ht="13.15">
      <c r="B194" s="329" t="str">
        <f t="shared" ref="B194:B205" si="68">B178</f>
        <v>Age group</v>
      </c>
      <c r="C194" s="329" t="str">
        <f t="shared" ref="C194:N194" si="69">C178</f>
        <v>2018/19</v>
      </c>
      <c r="D194" s="329" t="str">
        <f t="shared" si="69"/>
        <v>2019/20</v>
      </c>
      <c r="E194" s="329" t="str">
        <f t="shared" si="69"/>
        <v>2020/21</v>
      </c>
      <c r="F194" s="329" t="str">
        <f t="shared" si="69"/>
        <v>2021/22</v>
      </c>
      <c r="G194" s="329" t="str">
        <f t="shared" si="69"/>
        <v>2022/23</v>
      </c>
      <c r="H194" s="329" t="str">
        <f t="shared" si="69"/>
        <v>2023/24</v>
      </c>
      <c r="I194" s="329" t="str">
        <f t="shared" si="69"/>
        <v>2024/25</v>
      </c>
      <c r="J194" s="329" t="str">
        <f t="shared" si="69"/>
        <v>2025/26</v>
      </c>
      <c r="K194" s="329" t="str">
        <f t="shared" si="69"/>
        <v>2026/27</v>
      </c>
      <c r="L194" s="329" t="str">
        <f t="shared" si="69"/>
        <v>2027/28</v>
      </c>
      <c r="M194" s="329" t="str">
        <f t="shared" si="69"/>
        <v>2028/29</v>
      </c>
      <c r="N194" s="329" t="str">
        <f t="shared" si="69"/>
        <v>2029/30</v>
      </c>
    </row>
    <row r="195" spans="1:15" ht="13.15">
      <c r="B195" s="329" t="str">
        <f t="shared" si="68"/>
        <v>20-24</v>
      </c>
      <c r="C195" s="444">
        <f>C93*Calc_SEC_death_rates!$G140</f>
        <v>0.10221945703248851</v>
      </c>
      <c r="D195" s="444">
        <f>D93*Calc_SEC_death_rates!$G140</f>
        <v>0.11878975415241318</v>
      </c>
      <c r="E195" s="444">
        <f>E93*Calc_SEC_death_rates!$G140</f>
        <v>0.13172297244345521</v>
      </c>
      <c r="F195" s="444">
        <f>F93*Calc_SEC_death_rates!$G140</f>
        <v>0.13971754596543851</v>
      </c>
      <c r="G195" s="444">
        <f>G93*Calc_SEC_death_rates!$G140</f>
        <v>0.14366570862970504</v>
      </c>
      <c r="H195" s="444">
        <f>H93*Calc_SEC_death_rates!$G140</f>
        <v>0.14824009839981603</v>
      </c>
      <c r="I195" s="444">
        <f>I93*Calc_SEC_death_rates!$G140</f>
        <v>0.15238168498047769</v>
      </c>
      <c r="J195" s="444">
        <f>J93*Calc_SEC_death_rates!$G140</f>
        <v>0.15664125642347862</v>
      </c>
      <c r="K195" s="444">
        <f>K93*Calc_SEC_death_rates!$G140</f>
        <v>0.1581697641188784</v>
      </c>
      <c r="L195" s="444">
        <f>L93*Calc_SEC_death_rates!$G140</f>
        <v>0.15803151202051002</v>
      </c>
      <c r="M195" s="444">
        <f>M93*Calc_SEC_death_rates!$G140</f>
        <v>0.15743588987339305</v>
      </c>
      <c r="N195" s="444">
        <f>N93*Calc_SEC_death_rates!$G140</f>
        <v>0.15636220113641539</v>
      </c>
      <c r="O195" s="318"/>
    </row>
    <row r="196" spans="1:15" ht="13.15">
      <c r="B196" s="329" t="str">
        <f t="shared" si="68"/>
        <v>25-29</v>
      </c>
      <c r="C196" s="444">
        <f>C94*Calc_SEC_death_rates!$G141</f>
        <v>8.4760539099814139E-2</v>
      </c>
      <c r="D196" s="444">
        <f>D94*Calc_SEC_death_rates!$G141</f>
        <v>8.1758905152692962E-2</v>
      </c>
      <c r="E196" s="444">
        <f>E94*Calc_SEC_death_rates!$G141</f>
        <v>8.0760017741044479E-2</v>
      </c>
      <c r="F196" s="444">
        <f>F94*Calc_SEC_death_rates!$G141</f>
        <v>8.0138101705553744E-2</v>
      </c>
      <c r="G196" s="444">
        <f>G94*Calc_SEC_death_rates!$G141</f>
        <v>7.9475129830158323E-2</v>
      </c>
      <c r="H196" s="444">
        <f>H94*Calc_SEC_death_rates!$G141</f>
        <v>7.9784478671150572E-2</v>
      </c>
      <c r="I196" s="444">
        <f>I94*Calc_SEC_death_rates!$G141</f>
        <v>8.0529084538278492E-2</v>
      </c>
      <c r="J196" s="444">
        <f>J94*Calc_SEC_death_rates!$G141</f>
        <v>8.1709843986497235E-2</v>
      </c>
      <c r="K196" s="444">
        <f>K94*Calc_SEC_death_rates!$G141</f>
        <v>8.2262044051135047E-2</v>
      </c>
      <c r="L196" s="444">
        <f>L94*Calc_SEC_death_rates!$G141</f>
        <v>8.2321374803523736E-2</v>
      </c>
      <c r="M196" s="444">
        <f>M94*Calc_SEC_death_rates!$G141</f>
        <v>8.2189829318980834E-2</v>
      </c>
      <c r="N196" s="444">
        <f>N94*Calc_SEC_death_rates!$G141</f>
        <v>8.1847001346235293E-2</v>
      </c>
      <c r="O196" s="318"/>
    </row>
    <row r="197" spans="1:15" ht="13.15">
      <c r="B197" s="329" t="str">
        <f t="shared" si="68"/>
        <v>30-34</v>
      </c>
      <c r="C197" s="444">
        <f>C95*Calc_SEC_death_rates!$G142</f>
        <v>0.13728672820114263</v>
      </c>
      <c r="D197" s="444">
        <f>D95*Calc_SEC_death_rates!$G142</f>
        <v>0.13286655037581094</v>
      </c>
      <c r="E197" s="444">
        <f>E95*Calc_SEC_death_rates!$G142</f>
        <v>0.12923795022825882</v>
      </c>
      <c r="F197" s="444">
        <f>F95*Calc_SEC_death_rates!$G142</f>
        <v>0.12575827330788503</v>
      </c>
      <c r="G197" s="444">
        <f>G95*Calc_SEC_death_rates!$G142</f>
        <v>0.12258616951109672</v>
      </c>
      <c r="H197" s="444">
        <f>H95*Calc_SEC_death_rates!$G142</f>
        <v>0.120585254006148</v>
      </c>
      <c r="I197" s="444">
        <f>I95*Calc_SEC_death_rates!$G142</f>
        <v>0.11943929470845457</v>
      </c>
      <c r="J197" s="444">
        <f>J95*Calc_SEC_death_rates!$G142</f>
        <v>0.11913064832548691</v>
      </c>
      <c r="K197" s="444">
        <f>K95*Calc_SEC_death_rates!$G142</f>
        <v>0.11879844393474687</v>
      </c>
      <c r="L197" s="444">
        <f>L95*Calc_SEC_death_rates!$G142</f>
        <v>0.11836768169855731</v>
      </c>
      <c r="M197" s="444">
        <f>M95*Calc_SEC_death_rates!$G142</f>
        <v>0.11793636049759983</v>
      </c>
      <c r="N197" s="444">
        <f>N95*Calc_SEC_death_rates!$G142</f>
        <v>0.11741875979862004</v>
      </c>
      <c r="O197" s="318"/>
    </row>
    <row r="198" spans="1:15" ht="13.15">
      <c r="B198" s="329" t="str">
        <f t="shared" si="68"/>
        <v>35-39</v>
      </c>
      <c r="C198" s="444">
        <f>C96*Calc_SEC_death_rates!$G143</f>
        <v>0.27293725782242129</v>
      </c>
      <c r="D198" s="444">
        <f>D96*Calc_SEC_death_rates!$G143</f>
        <v>0.2768697870702535</v>
      </c>
      <c r="E198" s="444">
        <f>E96*Calc_SEC_death_rates!$G143</f>
        <v>0.27839560094964383</v>
      </c>
      <c r="F198" s="444">
        <f>F96*Calc_SEC_death_rates!$G143</f>
        <v>0.27686378500854336</v>
      </c>
      <c r="G198" s="444">
        <f>G96*Calc_SEC_death_rates!$G143</f>
        <v>0.27351324399638416</v>
      </c>
      <c r="H198" s="444">
        <f>H96*Calc_SEC_death_rates!$G143</f>
        <v>0.27044386412916444</v>
      </c>
      <c r="I198" s="444">
        <f>I96*Calc_SEC_death_rates!$G143</f>
        <v>0.26772436949930967</v>
      </c>
      <c r="J198" s="444">
        <f>J96*Calc_SEC_death_rates!$G143</f>
        <v>0.26578575693184214</v>
      </c>
      <c r="K198" s="444">
        <f>K96*Calc_SEC_death_rates!$G143</f>
        <v>0.26365542207340548</v>
      </c>
      <c r="L198" s="444">
        <f>L96*Calc_SEC_death_rates!$G143</f>
        <v>0.26147479784962935</v>
      </c>
      <c r="M198" s="444">
        <f>M96*Calc_SEC_death_rates!$G143</f>
        <v>0.25949886107580961</v>
      </c>
      <c r="N198" s="444">
        <f>N96*Calc_SEC_death_rates!$G143</f>
        <v>0.25761075379948772</v>
      </c>
      <c r="O198" s="318"/>
    </row>
    <row r="199" spans="1:15" ht="13.15">
      <c r="B199" s="329" t="str">
        <f t="shared" si="68"/>
        <v>40-44</v>
      </c>
      <c r="C199" s="444">
        <f>C97*Calc_SEC_death_rates!$G144</f>
        <v>0.30062605592948033</v>
      </c>
      <c r="D199" s="444">
        <f>D97*Calc_SEC_death_rates!$G144</f>
        <v>0.29521486024486759</v>
      </c>
      <c r="E199" s="444">
        <f>E97*Calc_SEC_death_rates!$G144</f>
        <v>0.2925115859098732</v>
      </c>
      <c r="F199" s="444">
        <f>F97*Calc_SEC_death_rates!$G144</f>
        <v>0.28968715456466387</v>
      </c>
      <c r="G199" s="444">
        <f>G97*Calc_SEC_death_rates!$G144</f>
        <v>0.28656518258733837</v>
      </c>
      <c r="H199" s="444">
        <f>H97*Calc_SEC_death_rates!$G144</f>
        <v>0.28423922499836574</v>
      </c>
      <c r="I199" s="444">
        <f>I97*Calc_SEC_death_rates!$G144</f>
        <v>0.28223492941013817</v>
      </c>
      <c r="J199" s="444">
        <f>J97*Calc_SEC_death_rates!$G144</f>
        <v>0.28069390931983179</v>
      </c>
      <c r="K199" s="444">
        <f>K97*Calc_SEC_death_rates!$G144</f>
        <v>0.27862387565677538</v>
      </c>
      <c r="L199" s="444">
        <f>L97*Calc_SEC_death_rates!$G144</f>
        <v>0.27621911548311412</v>
      </c>
      <c r="M199" s="444">
        <f>M97*Calc_SEC_death_rates!$G144</f>
        <v>0.27382046458760645</v>
      </c>
      <c r="N199" s="444">
        <f>N97*Calc_SEC_death_rates!$G144</f>
        <v>0.27141161917552042</v>
      </c>
      <c r="O199" s="318"/>
    </row>
    <row r="200" spans="1:15" ht="13.15">
      <c r="B200" s="329" t="str">
        <f t="shared" si="68"/>
        <v>45-49</v>
      </c>
      <c r="C200" s="444">
        <f>C98*Calc_SEC_death_rates!$G145</f>
        <v>0.45029170662588025</v>
      </c>
      <c r="D200" s="444">
        <f>D98*Calc_SEC_death_rates!$G145</f>
        <v>0.47777344726151044</v>
      </c>
      <c r="E200" s="444">
        <f>E98*Calc_SEC_death_rates!$G145</f>
        <v>0.49653162598336414</v>
      </c>
      <c r="F200" s="444">
        <f>F98*Calc_SEC_death_rates!$G145</f>
        <v>0.50705116890169832</v>
      </c>
      <c r="G200" s="444">
        <f>G98*Calc_SEC_death_rates!$G145</f>
        <v>0.51226379957505208</v>
      </c>
      <c r="H200" s="444">
        <f>H98*Calc_SEC_death_rates!$G145</f>
        <v>0.51602644890784266</v>
      </c>
      <c r="I200" s="444">
        <f>I98*Calc_SEC_death_rates!$G145</f>
        <v>0.5184670663812464</v>
      </c>
      <c r="J200" s="444">
        <f>J98*Calc_SEC_death_rates!$G145</f>
        <v>0.52035214733364565</v>
      </c>
      <c r="K200" s="444">
        <f>K98*Calc_SEC_death_rates!$G145</f>
        <v>0.5201480147548242</v>
      </c>
      <c r="L200" s="444">
        <f>L98*Calc_SEC_death_rates!$G145</f>
        <v>0.51838521425668327</v>
      </c>
      <c r="M200" s="444">
        <f>M98*Calc_SEC_death_rates!$G145</f>
        <v>0.51583159152582914</v>
      </c>
      <c r="N200" s="444">
        <f>N98*Calc_SEC_death_rates!$G145</f>
        <v>0.51260137249951765</v>
      </c>
      <c r="O200" s="318"/>
    </row>
    <row r="201" spans="1:15" ht="13.15">
      <c r="B201" s="329" t="str">
        <f t="shared" si="68"/>
        <v>50-54</v>
      </c>
      <c r="C201" s="444">
        <f>C99*Calc_SEC_death_rates!$G146</f>
        <v>0.34215655024243058</v>
      </c>
      <c r="D201" s="444">
        <f>D99*Calc_SEC_death_rates!$G146</f>
        <v>0.34754729470197576</v>
      </c>
      <c r="E201" s="444">
        <f>E99*Calc_SEC_death_rates!$G146</f>
        <v>0.35700489362646387</v>
      </c>
      <c r="F201" s="444">
        <f>F99*Calc_SEC_death_rates!$G146</f>
        <v>0.36546075339782053</v>
      </c>
      <c r="G201" s="444">
        <f>G99*Calc_SEC_death_rates!$G146</f>
        <v>0.37229583659641019</v>
      </c>
      <c r="H201" s="444">
        <f>H99*Calc_SEC_death_rates!$G146</f>
        <v>0.37896196628678275</v>
      </c>
      <c r="I201" s="444">
        <f>I99*Calc_SEC_death_rates!$G146</f>
        <v>0.38480243415669152</v>
      </c>
      <c r="J201" s="444">
        <f>J99*Calc_SEC_death_rates!$G146</f>
        <v>0.3900358474104067</v>
      </c>
      <c r="K201" s="444">
        <f>K99*Calc_SEC_death_rates!$G146</f>
        <v>0.39331426394619973</v>
      </c>
      <c r="L201" s="444">
        <f>L99*Calc_SEC_death_rates!$G146</f>
        <v>0.3949662403920895</v>
      </c>
      <c r="M201" s="444">
        <f>M99*Calc_SEC_death_rates!$G146</f>
        <v>0.39555331473933864</v>
      </c>
      <c r="N201" s="444">
        <f>N99*Calc_SEC_death_rates!$G146</f>
        <v>0.39516844629652315</v>
      </c>
      <c r="O201" s="318"/>
    </row>
    <row r="202" spans="1:15" ht="13.15">
      <c r="B202" s="329" t="str">
        <f t="shared" si="68"/>
        <v>55-59</v>
      </c>
      <c r="C202" s="444">
        <f>C100*Calc_SEC_death_rates!$G147</f>
        <v>0.15029811925934064</v>
      </c>
      <c r="D202" s="444">
        <f>D100*Calc_SEC_death_rates!$G147</f>
        <v>0.13474165055956136</v>
      </c>
      <c r="E202" s="444">
        <f>E100*Calc_SEC_death_rates!$G147</f>
        <v>0.12599510598301664</v>
      </c>
      <c r="F202" s="444">
        <f>F100*Calc_SEC_death_rates!$G147</f>
        <v>0.12111936704968033</v>
      </c>
      <c r="G202" s="444">
        <f>G100*Calc_SEC_death_rates!$G147</f>
        <v>0.11863867855915712</v>
      </c>
      <c r="H202" s="444">
        <f>H100*Calc_SEC_death_rates!$G147</f>
        <v>0.11813955196059689</v>
      </c>
      <c r="I202" s="444">
        <f>I100*Calc_SEC_death_rates!$G147</f>
        <v>0.11867053548997394</v>
      </c>
      <c r="J202" s="444">
        <f>J100*Calc_SEC_death_rates!$G147</f>
        <v>0.11982496820790217</v>
      </c>
      <c r="K202" s="444">
        <f>K100*Calc_SEC_death_rates!$G147</f>
        <v>0.12078015477458935</v>
      </c>
      <c r="L202" s="444">
        <f>L100*Calc_SEC_death_rates!$G147</f>
        <v>0.12146563488874894</v>
      </c>
      <c r="M202" s="444">
        <f>M100*Calc_SEC_death_rates!$G147</f>
        <v>0.12195625182109818</v>
      </c>
      <c r="N202" s="444">
        <f>N100*Calc_SEC_death_rates!$G147</f>
        <v>0.1221930734460456</v>
      </c>
      <c r="O202" s="318"/>
    </row>
    <row r="203" spans="1:15" ht="13.15">
      <c r="B203" s="329" t="str">
        <f t="shared" si="68"/>
        <v>60-64</v>
      </c>
      <c r="C203" s="444">
        <f>C101*Calc_SEC_death_rates!$G148</f>
        <v>2.1666748108597908E-2</v>
      </c>
      <c r="D203" s="444">
        <f>D101*Calc_SEC_death_rates!$G148</f>
        <v>2.1685922936274672E-2</v>
      </c>
      <c r="E203" s="444">
        <f>E101*Calc_SEC_death_rates!$G148</f>
        <v>2.0838992658418962E-2</v>
      </c>
      <c r="F203" s="444">
        <f>F101*Calc_SEC_death_rates!$G148</f>
        <v>1.9814462114202281E-2</v>
      </c>
      <c r="G203" s="444">
        <f>G101*Calc_SEC_death_rates!$G148</f>
        <v>1.8935285573453992E-2</v>
      </c>
      <c r="H203" s="444">
        <f>H101*Calc_SEC_death_rates!$G148</f>
        <v>1.8405731527927405E-2</v>
      </c>
      <c r="I203" s="444">
        <f>I101*Calc_SEC_death_rates!$G148</f>
        <v>1.8138423016244919E-2</v>
      </c>
      <c r="J203" s="444">
        <f>J101*Calc_SEC_death_rates!$G148</f>
        <v>1.8081844682667856E-2</v>
      </c>
      <c r="K203" s="444">
        <f>K101*Calc_SEC_death_rates!$G148</f>
        <v>1.8064444852733223E-2</v>
      </c>
      <c r="L203" s="444">
        <f>L101*Calc_SEC_death_rates!$G148</f>
        <v>1.8065219855161678E-2</v>
      </c>
      <c r="M203" s="444">
        <f>M101*Calc_SEC_death_rates!$G148</f>
        <v>1.8086569843793809E-2</v>
      </c>
      <c r="N203" s="444">
        <f>N101*Calc_SEC_death_rates!$G148</f>
        <v>1.8101384790141971E-2</v>
      </c>
      <c r="O203" s="318"/>
    </row>
    <row r="204" spans="1:15" ht="13.15">
      <c r="B204" s="329" t="str">
        <f t="shared" si="68"/>
        <v>65 plus</v>
      </c>
      <c r="C204" s="444">
        <f>C102*Calc_SEC_death_rates!$G149</f>
        <v>0</v>
      </c>
      <c r="D204" s="444">
        <f>D102*Calc_SEC_death_rates!$G149</f>
        <v>0</v>
      </c>
      <c r="E204" s="444">
        <f>E102*Calc_SEC_death_rates!$G149</f>
        <v>0</v>
      </c>
      <c r="F204" s="444">
        <f>F102*Calc_SEC_death_rates!$G149</f>
        <v>0</v>
      </c>
      <c r="G204" s="444">
        <f>G102*Calc_SEC_death_rates!$G149</f>
        <v>0</v>
      </c>
      <c r="H204" s="444">
        <f>H102*Calc_SEC_death_rates!$G149</f>
        <v>0</v>
      </c>
      <c r="I204" s="444">
        <f>I102*Calc_SEC_death_rates!$G149</f>
        <v>0</v>
      </c>
      <c r="J204" s="444">
        <f>J102*Calc_SEC_death_rates!$G149</f>
        <v>0</v>
      </c>
      <c r="K204" s="444">
        <f>K102*Calc_SEC_death_rates!$G149</f>
        <v>0</v>
      </c>
      <c r="L204" s="444">
        <f>L102*Calc_SEC_death_rates!$G149</f>
        <v>0</v>
      </c>
      <c r="M204" s="444">
        <f>M102*Calc_SEC_death_rates!$G149</f>
        <v>0</v>
      </c>
      <c r="N204" s="444">
        <f>N102*Calc_SEC_death_rates!$G149</f>
        <v>0</v>
      </c>
      <c r="O204" s="318"/>
    </row>
    <row r="205" spans="1:15" ht="13.15">
      <c r="B205" s="329" t="str">
        <f t="shared" si="68"/>
        <v>Total</v>
      </c>
      <c r="C205" s="444">
        <f>SUM(C195:C204)</f>
        <v>1.8622431623215965</v>
      </c>
      <c r="D205" s="444">
        <f t="shared" ref="D205:N205" si="70">SUM(D195:D204)</f>
        <v>1.8872481724553605</v>
      </c>
      <c r="E205" s="444">
        <f t="shared" si="70"/>
        <v>1.9129987455235391</v>
      </c>
      <c r="F205" s="444">
        <f t="shared" si="70"/>
        <v>1.9256106120154861</v>
      </c>
      <c r="G205" s="444">
        <f t="shared" si="70"/>
        <v>1.927939034858756</v>
      </c>
      <c r="H205" s="444">
        <f t="shared" si="70"/>
        <v>1.9348266188877943</v>
      </c>
      <c r="I205" s="444">
        <f t="shared" si="70"/>
        <v>1.9423878221808153</v>
      </c>
      <c r="J205" s="444">
        <f t="shared" si="70"/>
        <v>1.952256222621759</v>
      </c>
      <c r="K205" s="444">
        <f t="shared" si="70"/>
        <v>1.9538164281632875</v>
      </c>
      <c r="L205" s="444">
        <f t="shared" si="70"/>
        <v>1.9492967912480177</v>
      </c>
      <c r="M205" s="444">
        <f t="shared" si="70"/>
        <v>1.9423091332834495</v>
      </c>
      <c r="N205" s="444">
        <f t="shared" si="70"/>
        <v>1.9327146122885073</v>
      </c>
      <c r="O205" s="318"/>
    </row>
    <row r="206" spans="1:15">
      <c r="A206" s="300">
        <f>SUM(C206:N206)</f>
        <v>0</v>
      </c>
      <c r="C206" s="300">
        <f>SUM(C195:C204)-C205</f>
        <v>0</v>
      </c>
      <c r="D206" s="300">
        <f t="shared" ref="D206:N206" si="71">SUM(D195:D204)-D205</f>
        <v>0</v>
      </c>
      <c r="E206" s="300">
        <f t="shared" si="71"/>
        <v>0</v>
      </c>
      <c r="F206" s="300">
        <f t="shared" si="71"/>
        <v>0</v>
      </c>
      <c r="G206" s="300">
        <f t="shared" si="71"/>
        <v>0</v>
      </c>
      <c r="H206" s="300">
        <f t="shared" si="71"/>
        <v>0</v>
      </c>
      <c r="I206" s="300">
        <f t="shared" si="71"/>
        <v>0</v>
      </c>
      <c r="J206" s="300">
        <f t="shared" si="71"/>
        <v>0</v>
      </c>
      <c r="K206" s="300">
        <f t="shared" si="71"/>
        <v>0</v>
      </c>
      <c r="L206" s="300">
        <f t="shared" si="71"/>
        <v>0</v>
      </c>
      <c r="M206" s="300">
        <f t="shared" si="71"/>
        <v>0</v>
      </c>
      <c r="N206" s="300">
        <f t="shared" si="71"/>
        <v>0</v>
      </c>
    </row>
    <row r="208" spans="1:15" ht="15">
      <c r="B208" s="331" t="s">
        <v>165</v>
      </c>
      <c r="C208" s="320"/>
      <c r="D208" s="320"/>
      <c r="E208" s="320"/>
      <c r="F208" s="320"/>
      <c r="G208" s="320"/>
      <c r="H208" s="330"/>
      <c r="I208" s="320"/>
      <c r="J208" s="320"/>
      <c r="K208" s="320"/>
      <c r="L208" s="320"/>
    </row>
    <row r="209" spans="1:16">
      <c r="C209" s="320"/>
      <c r="D209" s="320"/>
      <c r="E209" s="320"/>
      <c r="F209" s="320"/>
      <c r="G209" s="320"/>
      <c r="H209" s="330"/>
      <c r="I209" s="320"/>
      <c r="J209" s="320"/>
      <c r="K209" s="320"/>
      <c r="L209" s="320"/>
    </row>
    <row r="210" spans="1:16" ht="13.15">
      <c r="B210" s="332" t="s">
        <v>46</v>
      </c>
      <c r="C210" s="320"/>
      <c r="D210" s="320"/>
      <c r="E210" s="320"/>
      <c r="F210" s="320"/>
      <c r="G210" s="320"/>
      <c r="H210" s="330"/>
      <c r="I210" s="320"/>
      <c r="J210" s="320"/>
      <c r="K210" s="320"/>
      <c r="L210" s="320"/>
    </row>
    <row r="211" spans="1:16">
      <c r="C211" s="320"/>
      <c r="D211" s="320"/>
      <c r="E211" s="320"/>
      <c r="F211" s="320"/>
      <c r="G211" s="320"/>
      <c r="H211" s="330"/>
      <c r="I211" s="320"/>
      <c r="J211" s="320"/>
      <c r="K211" s="320"/>
      <c r="L211" s="320"/>
    </row>
    <row r="212" spans="1:16" ht="13.15">
      <c r="B212" s="329" t="str">
        <f t="shared" ref="B212:B223" si="72">B178</f>
        <v>Age group</v>
      </c>
      <c r="C212" s="329" t="str">
        <f t="shared" ref="C212:N212" si="73">C178</f>
        <v>2018/19</v>
      </c>
      <c r="D212" s="329" t="str">
        <f t="shared" si="73"/>
        <v>2019/20</v>
      </c>
      <c r="E212" s="329" t="str">
        <f t="shared" si="73"/>
        <v>2020/21</v>
      </c>
      <c r="F212" s="329" t="str">
        <f t="shared" si="73"/>
        <v>2021/22</v>
      </c>
      <c r="G212" s="329" t="str">
        <f t="shared" si="73"/>
        <v>2022/23</v>
      </c>
      <c r="H212" s="329" t="str">
        <f t="shared" si="73"/>
        <v>2023/24</v>
      </c>
      <c r="I212" s="329" t="str">
        <f t="shared" si="73"/>
        <v>2024/25</v>
      </c>
      <c r="J212" s="329" t="str">
        <f t="shared" si="73"/>
        <v>2025/26</v>
      </c>
      <c r="K212" s="329" t="str">
        <f t="shared" si="73"/>
        <v>2026/27</v>
      </c>
      <c r="L212" s="329" t="str">
        <f t="shared" si="73"/>
        <v>2027/28</v>
      </c>
      <c r="M212" s="329" t="str">
        <f t="shared" si="73"/>
        <v>2028/29</v>
      </c>
      <c r="N212" s="329" t="str">
        <f t="shared" si="73"/>
        <v>2029/30</v>
      </c>
    </row>
    <row r="213" spans="1:16" ht="13.15">
      <c r="B213" s="329" t="str">
        <f t="shared" si="72"/>
        <v>20-24</v>
      </c>
      <c r="C213" s="444">
        <f t="shared" ref="C213:C222" si="74">C111+C145+C179</f>
        <v>8.0294271520011549</v>
      </c>
      <c r="D213" s="444">
        <f t="shared" ref="D213:N213" si="75">D111+D145+D179</f>
        <v>10.78819721595932</v>
      </c>
      <c r="E213" s="444">
        <f t="shared" si="75"/>
        <v>12.924285752033558</v>
      </c>
      <c r="F213" s="444">
        <f t="shared" si="75"/>
        <v>14.41411193668163</v>
      </c>
      <c r="G213" s="444">
        <f t="shared" si="75"/>
        <v>15.278838836018751</v>
      </c>
      <c r="H213" s="444">
        <f t="shared" si="75"/>
        <v>16.093694039774313</v>
      </c>
      <c r="I213" s="444">
        <f t="shared" si="75"/>
        <v>16.77721433899368</v>
      </c>
      <c r="J213" s="444">
        <f t="shared" si="75"/>
        <v>17.413230158229162</v>
      </c>
      <c r="K213" s="444">
        <f t="shared" si="75"/>
        <v>17.706775458857901</v>
      </c>
      <c r="L213" s="444">
        <f t="shared" si="75"/>
        <v>17.7834606135706</v>
      </c>
      <c r="M213" s="444">
        <f t="shared" si="75"/>
        <v>17.783574633154927</v>
      </c>
      <c r="N213" s="444">
        <f t="shared" si="75"/>
        <v>17.711833792792753</v>
      </c>
      <c r="O213" s="318"/>
      <c r="P213" s="318"/>
    </row>
    <row r="214" spans="1:16" ht="13.15">
      <c r="B214" s="329" t="str">
        <f t="shared" si="72"/>
        <v>25-29</v>
      </c>
      <c r="C214" s="444">
        <f t="shared" si="74"/>
        <v>24.25640050133909</v>
      </c>
      <c r="D214" s="444">
        <f t="shared" ref="D214:N214" si="76">D112+D146+D180</f>
        <v>24.56122157982842</v>
      </c>
      <c r="E214" s="444">
        <f t="shared" si="76"/>
        <v>25.486515331679541</v>
      </c>
      <c r="F214" s="444">
        <f t="shared" si="76"/>
        <v>26.483515953074555</v>
      </c>
      <c r="G214" s="444">
        <f t="shared" si="76"/>
        <v>27.18685714299178</v>
      </c>
      <c r="H214" s="444">
        <f t="shared" si="76"/>
        <v>28.060051733063251</v>
      </c>
      <c r="I214" s="444">
        <f t="shared" si="76"/>
        <v>28.938163417904605</v>
      </c>
      <c r="J214" s="444">
        <f t="shared" si="76"/>
        <v>29.852216770495744</v>
      </c>
      <c r="K214" s="444">
        <f t="shared" si="76"/>
        <v>30.42989133165538</v>
      </c>
      <c r="L214" s="444">
        <f t="shared" si="76"/>
        <v>30.741640657058625</v>
      </c>
      <c r="M214" s="444">
        <f t="shared" si="76"/>
        <v>30.916567577897887</v>
      </c>
      <c r="N214" s="444">
        <f t="shared" si="76"/>
        <v>30.960574970663519</v>
      </c>
      <c r="O214" s="318"/>
      <c r="P214" s="318"/>
    </row>
    <row r="215" spans="1:16" ht="13.15">
      <c r="B215" s="329" t="str">
        <f t="shared" si="72"/>
        <v>30-34</v>
      </c>
      <c r="C215" s="444">
        <f t="shared" si="74"/>
        <v>24.355860302332747</v>
      </c>
      <c r="D215" s="444">
        <f t="shared" ref="D215:N215" si="77">D113+D147+D181</f>
        <v>23.725618162998494</v>
      </c>
      <c r="E215" s="444">
        <f t="shared" si="77"/>
        <v>23.48962577822946</v>
      </c>
      <c r="F215" s="444">
        <f t="shared" si="77"/>
        <v>23.465045336054633</v>
      </c>
      <c r="G215" s="444">
        <f t="shared" si="77"/>
        <v>23.437758154315208</v>
      </c>
      <c r="H215" s="444">
        <f t="shared" si="77"/>
        <v>23.608283109489822</v>
      </c>
      <c r="I215" s="444">
        <f t="shared" si="77"/>
        <v>23.90068754042407</v>
      </c>
      <c r="J215" s="444">
        <f t="shared" si="77"/>
        <v>24.307564840247828</v>
      </c>
      <c r="K215" s="444">
        <f t="shared" si="77"/>
        <v>24.650544117107202</v>
      </c>
      <c r="L215" s="444">
        <f t="shared" si="77"/>
        <v>24.9155509389416</v>
      </c>
      <c r="M215" s="444">
        <f t="shared" si="77"/>
        <v>25.126590358508071</v>
      </c>
      <c r="N215" s="444">
        <f t="shared" si="77"/>
        <v>25.270900155221756</v>
      </c>
      <c r="O215" s="318"/>
      <c r="P215" s="318"/>
    </row>
    <row r="216" spans="1:16" ht="13.15">
      <c r="B216" s="329" t="str">
        <f t="shared" si="72"/>
        <v>35-39</v>
      </c>
      <c r="C216" s="444">
        <f t="shared" si="74"/>
        <v>25.137017803320425</v>
      </c>
      <c r="D216" s="444">
        <f t="shared" ref="D216:N216" si="78">D114+D148+D182</f>
        <v>24.763635328883357</v>
      </c>
      <c r="E216" s="444">
        <f t="shared" si="78"/>
        <v>24.549884238240768</v>
      </c>
      <c r="F216" s="444">
        <f t="shared" si="78"/>
        <v>24.392095966539245</v>
      </c>
      <c r="G216" s="444">
        <f t="shared" si="78"/>
        <v>24.155666095872373</v>
      </c>
      <c r="H216" s="444">
        <f t="shared" si="78"/>
        <v>24.039282292993345</v>
      </c>
      <c r="I216" s="444">
        <f t="shared" si="78"/>
        <v>24.017596024620111</v>
      </c>
      <c r="J216" s="444">
        <f t="shared" si="78"/>
        <v>24.10424409456909</v>
      </c>
      <c r="K216" s="444">
        <f t="shared" si="78"/>
        <v>24.191551696301115</v>
      </c>
      <c r="L216" s="444">
        <f t="shared" si="78"/>
        <v>24.276590066261914</v>
      </c>
      <c r="M216" s="444">
        <f t="shared" si="78"/>
        <v>24.37116630330549</v>
      </c>
      <c r="N216" s="444">
        <f t="shared" si="78"/>
        <v>24.457193983558156</v>
      </c>
      <c r="O216" s="318"/>
      <c r="P216" s="318"/>
    </row>
    <row r="217" spans="1:16" ht="13.15">
      <c r="B217" s="329" t="str">
        <f t="shared" si="72"/>
        <v>40-44</v>
      </c>
      <c r="C217" s="444">
        <f t="shared" si="74"/>
        <v>25.39857239121822</v>
      </c>
      <c r="D217" s="444">
        <f t="shared" ref="D217:N217" si="79">D115+D149+D183</f>
        <v>25.051580529418896</v>
      </c>
      <c r="E217" s="444">
        <f t="shared" si="79"/>
        <v>24.899341175454509</v>
      </c>
      <c r="F217" s="444">
        <f t="shared" si="79"/>
        <v>24.794320114754118</v>
      </c>
      <c r="G217" s="444">
        <f t="shared" si="79"/>
        <v>24.577673149368202</v>
      </c>
      <c r="H217" s="444">
        <f t="shared" si="79"/>
        <v>24.426067004655984</v>
      </c>
      <c r="I217" s="444">
        <f t="shared" si="79"/>
        <v>24.319342495052435</v>
      </c>
      <c r="J217" s="444">
        <f t="shared" si="79"/>
        <v>24.277503768056885</v>
      </c>
      <c r="K217" s="444">
        <f t="shared" si="79"/>
        <v>24.218291733735693</v>
      </c>
      <c r="L217" s="444">
        <f t="shared" si="79"/>
        <v>24.154118752588229</v>
      </c>
      <c r="M217" s="444">
        <f t="shared" si="79"/>
        <v>24.107838777149095</v>
      </c>
      <c r="N217" s="444">
        <f t="shared" si="79"/>
        <v>24.071873983436838</v>
      </c>
      <c r="O217" s="318"/>
      <c r="P217" s="318"/>
    </row>
    <row r="218" spans="1:16" ht="13.15">
      <c r="B218" s="329" t="str">
        <f t="shared" si="72"/>
        <v>45-49</v>
      </c>
      <c r="C218" s="444">
        <f t="shared" si="74"/>
        <v>24.182104018849522</v>
      </c>
      <c r="D218" s="444">
        <f t="shared" ref="D218:N218" si="80">D116+D150+D184</f>
        <v>24.163845248482332</v>
      </c>
      <c r="E218" s="444">
        <f t="shared" si="80"/>
        <v>24.250457109793107</v>
      </c>
      <c r="F218" s="444">
        <f t="shared" si="80"/>
        <v>24.332396317992579</v>
      </c>
      <c r="G218" s="444">
        <f t="shared" si="80"/>
        <v>24.267916934316787</v>
      </c>
      <c r="H218" s="444">
        <f t="shared" si="80"/>
        <v>24.227945421309748</v>
      </c>
      <c r="I218" s="444">
        <f t="shared" si="80"/>
        <v>24.194208720828808</v>
      </c>
      <c r="J218" s="444">
        <f t="shared" si="80"/>
        <v>24.18633567043155</v>
      </c>
      <c r="K218" s="444">
        <f t="shared" si="80"/>
        <v>24.129932102327412</v>
      </c>
      <c r="L218" s="444">
        <f t="shared" si="80"/>
        <v>24.041532314469428</v>
      </c>
      <c r="M218" s="444">
        <f t="shared" si="80"/>
        <v>23.949080433908424</v>
      </c>
      <c r="N218" s="444">
        <f t="shared" si="80"/>
        <v>23.852799767194693</v>
      </c>
      <c r="O218" s="318"/>
      <c r="P218" s="318"/>
    </row>
    <row r="219" spans="1:16" ht="13.15">
      <c r="B219" s="329" t="str">
        <f t="shared" si="72"/>
        <v>50-54</v>
      </c>
      <c r="C219" s="444">
        <f t="shared" si="74"/>
        <v>26.074085218120068</v>
      </c>
      <c r="D219" s="444">
        <f t="shared" ref="D219:N219" si="81">D117+D151+D185</f>
        <v>25.830368045197208</v>
      </c>
      <c r="E219" s="444">
        <f t="shared" si="81"/>
        <v>25.808074247180397</v>
      </c>
      <c r="F219" s="444">
        <f t="shared" si="81"/>
        <v>25.84873132957831</v>
      </c>
      <c r="G219" s="444">
        <f t="shared" si="81"/>
        <v>25.800820423798523</v>
      </c>
      <c r="H219" s="444">
        <f t="shared" si="81"/>
        <v>25.803605052115561</v>
      </c>
      <c r="I219" s="444">
        <f t="shared" si="81"/>
        <v>25.822963142236624</v>
      </c>
      <c r="J219" s="444">
        <f t="shared" si="81"/>
        <v>25.868109676063131</v>
      </c>
      <c r="K219" s="444">
        <f t="shared" si="81"/>
        <v>25.855299431623092</v>
      </c>
      <c r="L219" s="444">
        <f t="shared" si="81"/>
        <v>25.79656203920371</v>
      </c>
      <c r="M219" s="444">
        <f t="shared" si="81"/>
        <v>25.718135951266991</v>
      </c>
      <c r="N219" s="444">
        <f t="shared" si="81"/>
        <v>25.620047528616244</v>
      </c>
      <c r="O219" s="318"/>
      <c r="P219" s="318"/>
    </row>
    <row r="220" spans="1:16" ht="13.15">
      <c r="B220" s="329" t="str">
        <f t="shared" si="72"/>
        <v>55-59</v>
      </c>
      <c r="C220" s="444">
        <f t="shared" si="74"/>
        <v>43.549169113998353</v>
      </c>
      <c r="D220" s="444">
        <f t="shared" ref="D220:N220" si="82">D118+D152+D186</f>
        <v>38.81912091620498</v>
      </c>
      <c r="E220" s="444">
        <f t="shared" si="82"/>
        <v>36.008830069464452</v>
      </c>
      <c r="F220" s="444">
        <f t="shared" si="82"/>
        <v>34.298206265255182</v>
      </c>
      <c r="G220" s="444">
        <f t="shared" si="82"/>
        <v>33.17886398572977</v>
      </c>
      <c r="H220" s="444">
        <f t="shared" si="82"/>
        <v>32.560754681453339</v>
      </c>
      <c r="I220" s="444">
        <f t="shared" si="82"/>
        <v>32.228437170472539</v>
      </c>
      <c r="J220" s="444">
        <f t="shared" si="82"/>
        <v>32.093567631833196</v>
      </c>
      <c r="K220" s="444">
        <f t="shared" si="82"/>
        <v>31.967550717008638</v>
      </c>
      <c r="L220" s="444">
        <f t="shared" si="82"/>
        <v>31.83416208572859</v>
      </c>
      <c r="M220" s="444">
        <f t="shared" si="82"/>
        <v>31.708312619718072</v>
      </c>
      <c r="N220" s="444">
        <f t="shared" si="82"/>
        <v>31.572280142207394</v>
      </c>
      <c r="O220" s="318"/>
      <c r="P220" s="318"/>
    </row>
    <row r="221" spans="1:16" ht="13.15">
      <c r="B221" s="329" t="str">
        <f t="shared" si="72"/>
        <v>60-64</v>
      </c>
      <c r="C221" s="444">
        <f t="shared" si="74"/>
        <v>22.734493546681172</v>
      </c>
      <c r="D221" s="444">
        <f t="shared" ref="D221:N221" si="83">D119+D153+D187</f>
        <v>22.599665833478419</v>
      </c>
      <c r="E221" s="444">
        <f t="shared" si="83"/>
        <v>21.602573619188249</v>
      </c>
      <c r="F221" s="444">
        <f t="shared" si="83"/>
        <v>20.473722232791353</v>
      </c>
      <c r="G221" s="444">
        <f t="shared" si="83"/>
        <v>19.457156984177612</v>
      </c>
      <c r="H221" s="444">
        <f t="shared" si="83"/>
        <v>18.744088019933571</v>
      </c>
      <c r="I221" s="444">
        <f t="shared" si="83"/>
        <v>18.268275728569481</v>
      </c>
      <c r="J221" s="444">
        <f t="shared" si="83"/>
        <v>17.991085839436341</v>
      </c>
      <c r="K221" s="444">
        <f t="shared" si="83"/>
        <v>17.76969890143787</v>
      </c>
      <c r="L221" s="444">
        <f t="shared" si="83"/>
        <v>17.587677070380579</v>
      </c>
      <c r="M221" s="444">
        <f t="shared" si="83"/>
        <v>17.447759422585786</v>
      </c>
      <c r="N221" s="444">
        <f t="shared" si="83"/>
        <v>17.326572956143561</v>
      </c>
      <c r="O221" s="318"/>
      <c r="P221" s="318"/>
    </row>
    <row r="222" spans="1:16" ht="13.15">
      <c r="B222" s="329" t="str">
        <f t="shared" si="72"/>
        <v>65 plus</v>
      </c>
      <c r="C222" s="444">
        <f t="shared" si="74"/>
        <v>8.0664546222865532</v>
      </c>
      <c r="D222" s="444">
        <f t="shared" ref="D222:N222" si="84">D120+D154+D188</f>
        <v>9.074142346703276</v>
      </c>
      <c r="E222" s="444">
        <f t="shared" si="84"/>
        <v>9.6903539286454503</v>
      </c>
      <c r="F222" s="444">
        <f t="shared" si="84"/>
        <v>9.9008023002289249</v>
      </c>
      <c r="G222" s="444">
        <f t="shared" si="84"/>
        <v>9.8205703351967095</v>
      </c>
      <c r="H222" s="444">
        <f t="shared" si="84"/>
        <v>9.6442857470372854</v>
      </c>
      <c r="I222" s="444">
        <f t="shared" si="84"/>
        <v>9.4433711942067529</v>
      </c>
      <c r="J222" s="444">
        <f t="shared" si="84"/>
        <v>9.2711040244420531</v>
      </c>
      <c r="K222" s="444">
        <f t="shared" si="84"/>
        <v>9.1016481501345226</v>
      </c>
      <c r="L222" s="444">
        <f t="shared" si="84"/>
        <v>8.9465414845046034</v>
      </c>
      <c r="M222" s="444">
        <f t="shared" si="84"/>
        <v>8.8175381907286692</v>
      </c>
      <c r="N222" s="444">
        <f t="shared" si="84"/>
        <v>8.708169132876634</v>
      </c>
      <c r="O222" s="318"/>
      <c r="P222" s="318"/>
    </row>
    <row r="223" spans="1:16" ht="13.15">
      <c r="B223" s="329" t="str">
        <f t="shared" si="72"/>
        <v>Total</v>
      </c>
      <c r="C223" s="444">
        <f>SUM(C213:C222)</f>
        <v>231.78358467014732</v>
      </c>
      <c r="D223" s="444">
        <f t="shared" ref="D223:N223" si="85">SUM(D213:D222)</f>
        <v>229.37739520715471</v>
      </c>
      <c r="E223" s="444">
        <f t="shared" si="85"/>
        <v>228.70994124990949</v>
      </c>
      <c r="F223" s="444">
        <f t="shared" si="85"/>
        <v>228.4029477529505</v>
      </c>
      <c r="G223" s="444">
        <f t="shared" si="85"/>
        <v>227.16212204178572</v>
      </c>
      <c r="H223" s="444">
        <f t="shared" si="85"/>
        <v>227.20805710182623</v>
      </c>
      <c r="I223" s="444">
        <f t="shared" si="85"/>
        <v>227.91025977330912</v>
      </c>
      <c r="J223" s="444">
        <f t="shared" si="85"/>
        <v>229.36496247380501</v>
      </c>
      <c r="K223" s="444">
        <f t="shared" si="85"/>
        <v>230.02118364018878</v>
      </c>
      <c r="L223" s="444">
        <f t="shared" si="85"/>
        <v>230.07783602270788</v>
      </c>
      <c r="M223" s="444">
        <f t="shared" si="85"/>
        <v>229.94656426822343</v>
      </c>
      <c r="N223" s="444">
        <f t="shared" si="85"/>
        <v>229.55224641271155</v>
      </c>
      <c r="O223" s="318"/>
      <c r="P223" s="318"/>
    </row>
    <row r="224" spans="1:16">
      <c r="A224" s="300">
        <f>SUM(C224:N224)</f>
        <v>0</v>
      </c>
      <c r="C224" s="300">
        <f>SUM(C213:C222)-C223</f>
        <v>0</v>
      </c>
      <c r="D224" s="300">
        <f t="shared" ref="D224:N224" si="86">SUM(D213:D222)-D223</f>
        <v>0</v>
      </c>
      <c r="E224" s="300">
        <f t="shared" si="86"/>
        <v>0</v>
      </c>
      <c r="F224" s="300">
        <f t="shared" si="86"/>
        <v>0</v>
      </c>
      <c r="G224" s="300">
        <f t="shared" si="86"/>
        <v>0</v>
      </c>
      <c r="H224" s="300">
        <f t="shared" si="86"/>
        <v>0</v>
      </c>
      <c r="I224" s="300">
        <f t="shared" si="86"/>
        <v>0</v>
      </c>
      <c r="J224" s="300">
        <f t="shared" si="86"/>
        <v>0</v>
      </c>
      <c r="K224" s="300">
        <f t="shared" si="86"/>
        <v>0</v>
      </c>
      <c r="L224" s="300">
        <f t="shared" si="86"/>
        <v>0</v>
      </c>
      <c r="M224" s="300">
        <f t="shared" si="86"/>
        <v>0</v>
      </c>
      <c r="N224" s="300">
        <f t="shared" si="86"/>
        <v>0</v>
      </c>
    </row>
    <row r="226" spans="1:16" ht="13.15">
      <c r="B226" s="332" t="s">
        <v>47</v>
      </c>
      <c r="C226" s="320"/>
      <c r="D226" s="320"/>
      <c r="E226" s="320"/>
      <c r="F226" s="320"/>
      <c r="G226" s="320"/>
      <c r="H226" s="330"/>
      <c r="I226" s="320"/>
      <c r="J226" s="320"/>
      <c r="K226" s="320"/>
      <c r="L226" s="320"/>
    </row>
    <row r="227" spans="1:16">
      <c r="C227" s="320"/>
      <c r="D227" s="320"/>
      <c r="E227" s="320"/>
      <c r="F227" s="320"/>
      <c r="G227" s="320"/>
      <c r="H227" s="330"/>
      <c r="I227" s="320"/>
      <c r="J227" s="320"/>
      <c r="K227" s="320"/>
      <c r="L227" s="320"/>
    </row>
    <row r="228" spans="1:16" ht="13.15">
      <c r="B228" s="329" t="str">
        <f t="shared" ref="B228:B239" si="87">B212</f>
        <v>Age group</v>
      </c>
      <c r="C228" s="329" t="str">
        <f t="shared" ref="C228:N228" si="88">C212</f>
        <v>2018/19</v>
      </c>
      <c r="D228" s="329" t="str">
        <f t="shared" si="88"/>
        <v>2019/20</v>
      </c>
      <c r="E228" s="329" t="str">
        <f t="shared" si="88"/>
        <v>2020/21</v>
      </c>
      <c r="F228" s="329" t="str">
        <f t="shared" si="88"/>
        <v>2021/22</v>
      </c>
      <c r="G228" s="329" t="str">
        <f t="shared" si="88"/>
        <v>2022/23</v>
      </c>
      <c r="H228" s="329" t="str">
        <f t="shared" si="88"/>
        <v>2023/24</v>
      </c>
      <c r="I228" s="329" t="str">
        <f t="shared" si="88"/>
        <v>2024/25</v>
      </c>
      <c r="J228" s="329" t="str">
        <f t="shared" si="88"/>
        <v>2025/26</v>
      </c>
      <c r="K228" s="329" t="str">
        <f t="shared" si="88"/>
        <v>2026/27</v>
      </c>
      <c r="L228" s="329" t="str">
        <f t="shared" si="88"/>
        <v>2027/28</v>
      </c>
      <c r="M228" s="329" t="str">
        <f t="shared" si="88"/>
        <v>2028/29</v>
      </c>
      <c r="N228" s="329" t="str">
        <f t="shared" si="88"/>
        <v>2029/30</v>
      </c>
    </row>
    <row r="229" spans="1:16" ht="13.15">
      <c r="B229" s="329" t="str">
        <f t="shared" si="87"/>
        <v>20-24</v>
      </c>
      <c r="C229" s="444">
        <f t="shared" ref="C229:C238" si="89">C195+C161+C127</f>
        <v>27.730671406418598</v>
      </c>
      <c r="D229" s="444">
        <f t="shared" ref="D229:N229" si="90">D195+D161+D127</f>
        <v>32.219111941361867</v>
      </c>
      <c r="E229" s="444">
        <f t="shared" si="90"/>
        <v>37.085535424968825</v>
      </c>
      <c r="F229" s="444">
        <f t="shared" si="90"/>
        <v>39.574684280450235</v>
      </c>
      <c r="G229" s="444">
        <f t="shared" si="90"/>
        <v>40.692992577712054</v>
      </c>
      <c r="H229" s="444">
        <f t="shared" si="90"/>
        <v>41.988678310502152</v>
      </c>
      <c r="I229" s="444">
        <f t="shared" si="90"/>
        <v>43.161773502070851</v>
      </c>
      <c r="J229" s="444">
        <f t="shared" si="90"/>
        <v>44.368287643598094</v>
      </c>
      <c r="K229" s="444">
        <f t="shared" si="90"/>
        <v>44.801234050205089</v>
      </c>
      <c r="L229" s="444">
        <f t="shared" si="90"/>
        <v>44.762074450698584</v>
      </c>
      <c r="M229" s="444">
        <f t="shared" si="90"/>
        <v>44.593365801690183</v>
      </c>
      <c r="N229" s="444">
        <f t="shared" si="90"/>
        <v>44.289245853921585</v>
      </c>
      <c r="O229" s="318"/>
      <c r="P229" s="318"/>
    </row>
    <row r="230" spans="1:16" ht="13.15">
      <c r="B230" s="329" t="str">
        <f t="shared" si="87"/>
        <v>25-29</v>
      </c>
      <c r="C230" s="444">
        <f t="shared" si="89"/>
        <v>72.02376273982199</v>
      </c>
      <c r="D230" s="444">
        <f t="shared" ref="D230:N230" si="91">D196+D162+D128</f>
        <v>69.458387736619372</v>
      </c>
      <c r="E230" s="444">
        <f t="shared" si="91"/>
        <v>71.225345168715734</v>
      </c>
      <c r="F230" s="444">
        <f t="shared" si="91"/>
        <v>71.106128489367109</v>
      </c>
      <c r="G230" s="444">
        <f t="shared" si="91"/>
        <v>70.517876929205229</v>
      </c>
      <c r="H230" s="444">
        <f t="shared" si="91"/>
        <v>70.792360576402814</v>
      </c>
      <c r="I230" s="444">
        <f t="shared" si="91"/>
        <v>71.453045560637548</v>
      </c>
      <c r="J230" s="444">
        <f t="shared" si="91"/>
        <v>72.500727390543645</v>
      </c>
      <c r="K230" s="444">
        <f t="shared" si="91"/>
        <v>72.990691688578067</v>
      </c>
      <c r="L230" s="444">
        <f t="shared" si="91"/>
        <v>73.043335562252821</v>
      </c>
      <c r="M230" s="444">
        <f t="shared" si="91"/>
        <v>72.926615925437957</v>
      </c>
      <c r="N230" s="444">
        <f t="shared" si="91"/>
        <v>72.622426415567105</v>
      </c>
      <c r="O230" s="318"/>
      <c r="P230" s="318"/>
    </row>
    <row r="231" spans="1:16" ht="13.15">
      <c r="B231" s="329" t="str">
        <f t="shared" si="87"/>
        <v>30-34</v>
      </c>
      <c r="C231" s="444">
        <f t="shared" si="89"/>
        <v>78.607885213711981</v>
      </c>
      <c r="D231" s="444">
        <f t="shared" ref="D231:N231" si="92">D197+D163+D129</f>
        <v>76.060813483374886</v>
      </c>
      <c r="E231" s="444">
        <f t="shared" si="92"/>
        <v>76.797482700108532</v>
      </c>
      <c r="F231" s="444">
        <f t="shared" si="92"/>
        <v>75.182622346135247</v>
      </c>
      <c r="G231" s="444">
        <f t="shared" si="92"/>
        <v>73.286229563985586</v>
      </c>
      <c r="H231" s="444">
        <f t="shared" si="92"/>
        <v>72.090013436027235</v>
      </c>
      <c r="I231" s="444">
        <f t="shared" si="92"/>
        <v>71.404919542509816</v>
      </c>
      <c r="J231" s="444">
        <f t="shared" si="92"/>
        <v>71.220400116162821</v>
      </c>
      <c r="K231" s="444">
        <f t="shared" si="92"/>
        <v>71.021796902284493</v>
      </c>
      <c r="L231" s="444">
        <f t="shared" si="92"/>
        <v>70.764272417631858</v>
      </c>
      <c r="M231" s="444">
        <f t="shared" si="92"/>
        <v>70.506413764610471</v>
      </c>
      <c r="N231" s="444">
        <f t="shared" si="92"/>
        <v>70.196974259328613</v>
      </c>
      <c r="O231" s="318"/>
      <c r="P231" s="318"/>
    </row>
    <row r="232" spans="1:16" ht="13.15">
      <c r="B232" s="329" t="str">
        <f t="shared" si="87"/>
        <v>35-39</v>
      </c>
      <c r="C232" s="444">
        <f t="shared" si="89"/>
        <v>65.62934048339082</v>
      </c>
      <c r="D232" s="444">
        <f t="shared" ref="D232:N232" si="93">D198+D164+D130</f>
        <v>66.560887272912765</v>
      </c>
      <c r="E232" s="444">
        <f t="shared" si="93"/>
        <v>69.457480854487216</v>
      </c>
      <c r="F232" s="444">
        <f t="shared" si="93"/>
        <v>69.491420685401792</v>
      </c>
      <c r="G232" s="444">
        <f t="shared" si="93"/>
        <v>68.650451704960886</v>
      </c>
      <c r="H232" s="444">
        <f t="shared" si="93"/>
        <v>67.880052760983119</v>
      </c>
      <c r="I232" s="444">
        <f t="shared" si="93"/>
        <v>67.197473255797561</v>
      </c>
      <c r="J232" s="444">
        <f t="shared" si="93"/>
        <v>66.710891229666075</v>
      </c>
      <c r="K232" s="444">
        <f t="shared" si="93"/>
        <v>66.176187870597886</v>
      </c>
      <c r="L232" s="444">
        <f t="shared" si="93"/>
        <v>65.628862133190495</v>
      </c>
      <c r="M232" s="444">
        <f t="shared" si="93"/>
        <v>65.132911918564091</v>
      </c>
      <c r="N232" s="444">
        <f t="shared" si="93"/>
        <v>64.659006467065609</v>
      </c>
      <c r="O232" s="318"/>
      <c r="P232" s="318"/>
    </row>
    <row r="233" spans="1:16" ht="13.15">
      <c r="B233" s="329" t="str">
        <f t="shared" si="87"/>
        <v>40-44</v>
      </c>
      <c r="C233" s="444">
        <f t="shared" si="89"/>
        <v>64.286105640218139</v>
      </c>
      <c r="D233" s="444">
        <f t="shared" ref="D233:N233" si="94">D199+D165+D131</f>
        <v>63.115701367759009</v>
      </c>
      <c r="E233" s="444">
        <f t="shared" si="94"/>
        <v>64.8918104338955</v>
      </c>
      <c r="F233" s="444">
        <f t="shared" si="94"/>
        <v>64.650823004691176</v>
      </c>
      <c r="G233" s="444">
        <f t="shared" si="94"/>
        <v>63.954078069504128</v>
      </c>
      <c r="H233" s="444">
        <f t="shared" si="94"/>
        <v>63.434983349453233</v>
      </c>
      <c r="I233" s="444">
        <f t="shared" si="94"/>
        <v>62.987675426814015</v>
      </c>
      <c r="J233" s="444">
        <f t="shared" si="94"/>
        <v>62.643758841162196</v>
      </c>
      <c r="K233" s="444">
        <f t="shared" si="94"/>
        <v>62.181779848116655</v>
      </c>
      <c r="L233" s="444">
        <f t="shared" si="94"/>
        <v>61.64509839052927</v>
      </c>
      <c r="M233" s="444">
        <f t="shared" si="94"/>
        <v>61.109780368822186</v>
      </c>
      <c r="N233" s="444">
        <f t="shared" si="94"/>
        <v>60.572187189668377</v>
      </c>
      <c r="O233" s="318"/>
      <c r="P233" s="318"/>
    </row>
    <row r="234" spans="1:16" ht="13.15">
      <c r="B234" s="329" t="str">
        <f t="shared" si="87"/>
        <v>45-49</v>
      </c>
      <c r="C234" s="444">
        <f t="shared" si="89"/>
        <v>48.419259121239335</v>
      </c>
      <c r="D234" s="444">
        <f t="shared" ref="D234:N234" si="95">D200+D166+D132</f>
        <v>51.363715867110045</v>
      </c>
      <c r="E234" s="444">
        <f t="shared" si="95"/>
        <v>55.355924874903629</v>
      </c>
      <c r="F234" s="444">
        <f t="shared" si="95"/>
        <v>56.862376436820867</v>
      </c>
      <c r="G234" s="444">
        <f t="shared" si="95"/>
        <v>57.446937888905445</v>
      </c>
      <c r="H234" s="444">
        <f t="shared" si="95"/>
        <v>57.868893691165646</v>
      </c>
      <c r="I234" s="444">
        <f t="shared" si="95"/>
        <v>58.142592516890815</v>
      </c>
      <c r="J234" s="444">
        <f t="shared" si="95"/>
        <v>58.353991660218675</v>
      </c>
      <c r="K234" s="444">
        <f t="shared" si="95"/>
        <v>58.331099565195785</v>
      </c>
      <c r="L234" s="444">
        <f t="shared" si="95"/>
        <v>58.133413351937612</v>
      </c>
      <c r="M234" s="444">
        <f t="shared" si="95"/>
        <v>57.847041747048159</v>
      </c>
      <c r="N234" s="444">
        <f t="shared" si="95"/>
        <v>57.484794420717442</v>
      </c>
      <c r="O234" s="318"/>
      <c r="P234" s="318"/>
    </row>
    <row r="235" spans="1:16" ht="13.15">
      <c r="B235" s="329" t="str">
        <f t="shared" si="87"/>
        <v>50-54</v>
      </c>
      <c r="C235" s="444">
        <f t="shared" si="89"/>
        <v>49.456389681729718</v>
      </c>
      <c r="D235" s="444">
        <f t="shared" ref="D235:N235" si="96">D201+D167+D133</f>
        <v>50.227340072682622</v>
      </c>
      <c r="E235" s="444">
        <f t="shared" si="96"/>
        <v>53.110440158102463</v>
      </c>
      <c r="F235" s="444">
        <f t="shared" si="96"/>
        <v>54.625120898183226</v>
      </c>
      <c r="G235" s="444">
        <f t="shared" si="96"/>
        <v>55.646755212130131</v>
      </c>
      <c r="H235" s="444">
        <f t="shared" si="96"/>
        <v>56.643136182929446</v>
      </c>
      <c r="I235" s="444">
        <f t="shared" si="96"/>
        <v>57.516106154477754</v>
      </c>
      <c r="J235" s="444">
        <f t="shared" si="96"/>
        <v>58.29834016739558</v>
      </c>
      <c r="K235" s="444">
        <f t="shared" si="96"/>
        <v>58.788362414537815</v>
      </c>
      <c r="L235" s="444">
        <f t="shared" si="96"/>
        <v>59.035281987265371</v>
      </c>
      <c r="M235" s="444">
        <f t="shared" si="96"/>
        <v>59.123031511384035</v>
      </c>
      <c r="N235" s="444">
        <f t="shared" si="96"/>
        <v>59.065505538969134</v>
      </c>
      <c r="O235" s="318"/>
      <c r="P235" s="318"/>
    </row>
    <row r="236" spans="1:16" ht="13.15">
      <c r="B236" s="329" t="str">
        <f t="shared" si="87"/>
        <v>55-59</v>
      </c>
      <c r="C236" s="444">
        <f t="shared" si="89"/>
        <v>76.822996335512698</v>
      </c>
      <c r="D236" s="444">
        <f t="shared" ref="D236:N236" si="97">D202+D168+D134</f>
        <v>68.868125561803765</v>
      </c>
      <c r="E236" s="444">
        <f t="shared" si="97"/>
        <v>64.963039125456717</v>
      </c>
      <c r="F236" s="444">
        <f t="shared" si="97"/>
        <v>62.539003116843617</v>
      </c>
      <c r="G236" s="444">
        <f t="shared" si="97"/>
        <v>61.258119728664134</v>
      </c>
      <c r="H236" s="444">
        <f t="shared" si="97"/>
        <v>61.000399756512572</v>
      </c>
      <c r="I236" s="444">
        <f t="shared" si="97"/>
        <v>61.274568796589243</v>
      </c>
      <c r="J236" s="444">
        <f t="shared" si="97"/>
        <v>61.870650770127675</v>
      </c>
      <c r="K236" s="444">
        <f t="shared" si="97"/>
        <v>62.363853608999136</v>
      </c>
      <c r="L236" s="444">
        <f t="shared" si="97"/>
        <v>62.71779570794007</v>
      </c>
      <c r="M236" s="444">
        <f t="shared" si="97"/>
        <v>62.971121782941594</v>
      </c>
      <c r="N236" s="444">
        <f t="shared" si="97"/>
        <v>63.093402708787657</v>
      </c>
      <c r="O236" s="318"/>
      <c r="P236" s="318"/>
    </row>
    <row r="237" spans="1:16" ht="13.15">
      <c r="B237" s="329" t="str">
        <f t="shared" si="87"/>
        <v>60-64</v>
      </c>
      <c r="C237" s="444">
        <f t="shared" si="89"/>
        <v>43.679311864129659</v>
      </c>
      <c r="D237" s="444">
        <f t="shared" ref="D237:N237" si="98">D203+D169+D135</f>
        <v>43.716597817452325</v>
      </c>
      <c r="E237" s="444">
        <f t="shared" si="98"/>
        <v>42.244929039506381</v>
      </c>
      <c r="F237" s="444">
        <f t="shared" si="98"/>
        <v>40.205055168920019</v>
      </c>
      <c r="G237" s="444">
        <f t="shared" si="98"/>
        <v>38.421138900071654</v>
      </c>
      <c r="H237" s="444">
        <f t="shared" si="98"/>
        <v>37.34663334485596</v>
      </c>
      <c r="I237" s="444">
        <f t="shared" si="98"/>
        <v>36.804243983117338</v>
      </c>
      <c r="J237" s="444">
        <f t="shared" si="98"/>
        <v>36.6894422282314</v>
      </c>
      <c r="K237" s="444">
        <f t="shared" si="98"/>
        <v>36.654136645954182</v>
      </c>
      <c r="L237" s="444">
        <f t="shared" si="98"/>
        <v>36.655709185002301</v>
      </c>
      <c r="M237" s="444">
        <f t="shared" si="98"/>
        <v>36.699029940613194</v>
      </c>
      <c r="N237" s="444">
        <f t="shared" si="98"/>
        <v>36.729090596906531</v>
      </c>
      <c r="O237" s="318"/>
      <c r="P237" s="318"/>
    </row>
    <row r="238" spans="1:16" ht="13.15">
      <c r="B238" s="329" t="str">
        <f t="shared" si="87"/>
        <v>65 plus</v>
      </c>
      <c r="C238" s="444">
        <f t="shared" si="89"/>
        <v>9.7936738910177112</v>
      </c>
      <c r="D238" s="444">
        <f t="shared" ref="D238:N238" si="99">D204+D170+D136</f>
        <v>13.473588039021488</v>
      </c>
      <c r="E238" s="444">
        <f t="shared" si="99"/>
        <v>16.025389325908925</v>
      </c>
      <c r="F238" s="444">
        <f t="shared" si="99"/>
        <v>17.331510109522377</v>
      </c>
      <c r="G238" s="444">
        <f t="shared" si="99"/>
        <v>17.832225328590077</v>
      </c>
      <c r="H238" s="444">
        <f t="shared" si="99"/>
        <v>17.983670846019685</v>
      </c>
      <c r="I238" s="444">
        <f t="shared" si="99"/>
        <v>17.972911927783983</v>
      </c>
      <c r="J238" s="444">
        <f t="shared" si="99"/>
        <v>17.939672840733738</v>
      </c>
      <c r="K238" s="444">
        <f t="shared" si="99"/>
        <v>17.85608104484464</v>
      </c>
      <c r="L238" s="444">
        <f t="shared" si="99"/>
        <v>17.758408088186442</v>
      </c>
      <c r="M238" s="444">
        <f t="shared" si="99"/>
        <v>17.679476120965727</v>
      </c>
      <c r="N238" s="444">
        <f t="shared" si="99"/>
        <v>17.612955873540937</v>
      </c>
      <c r="O238" s="318"/>
      <c r="P238" s="318"/>
    </row>
    <row r="239" spans="1:16" ht="13.15">
      <c r="B239" s="329" t="str">
        <f t="shared" si="87"/>
        <v>Total</v>
      </c>
      <c r="C239" s="444">
        <f>SUM(C229:C238)</f>
        <v>536.44939637719062</v>
      </c>
      <c r="D239" s="444">
        <f t="shared" ref="D239:N239" si="100">SUM(D229:D238)</f>
        <v>535.06426916009809</v>
      </c>
      <c r="E239" s="444">
        <f t="shared" si="100"/>
        <v>551.1573771060539</v>
      </c>
      <c r="F239" s="444">
        <f t="shared" si="100"/>
        <v>551.56874453633566</v>
      </c>
      <c r="G239" s="444">
        <f t="shared" si="100"/>
        <v>547.70680590372933</v>
      </c>
      <c r="H239" s="444">
        <f t="shared" si="100"/>
        <v>547.02882225485189</v>
      </c>
      <c r="I239" s="444">
        <f t="shared" si="100"/>
        <v>547.91531066668892</v>
      </c>
      <c r="J239" s="444">
        <f t="shared" si="100"/>
        <v>550.5961628878398</v>
      </c>
      <c r="K239" s="444">
        <f t="shared" si="100"/>
        <v>551.16522363931369</v>
      </c>
      <c r="L239" s="444">
        <f t="shared" si="100"/>
        <v>550.14425127463483</v>
      </c>
      <c r="M239" s="444">
        <f t="shared" si="100"/>
        <v>548.58878888207767</v>
      </c>
      <c r="N239" s="444">
        <f t="shared" si="100"/>
        <v>546.32558932447307</v>
      </c>
      <c r="O239" s="318"/>
      <c r="P239" s="318"/>
    </row>
    <row r="240" spans="1:16">
      <c r="A240" s="300">
        <f>SUM(C240:N240)</f>
        <v>0</v>
      </c>
      <c r="C240" s="300">
        <f>SUM(C229:C238)-C239</f>
        <v>0</v>
      </c>
      <c r="D240" s="300">
        <f t="shared" ref="D240:N240" si="101">SUM(D229:D238)-D239</f>
        <v>0</v>
      </c>
      <c r="E240" s="300">
        <f t="shared" si="101"/>
        <v>0</v>
      </c>
      <c r="F240" s="300">
        <f t="shared" si="101"/>
        <v>0</v>
      </c>
      <c r="G240" s="300">
        <f t="shared" si="101"/>
        <v>0</v>
      </c>
      <c r="H240" s="300">
        <f t="shared" si="101"/>
        <v>0</v>
      </c>
      <c r="I240" s="300">
        <f t="shared" si="101"/>
        <v>0</v>
      </c>
      <c r="J240" s="300">
        <f t="shared" si="101"/>
        <v>0</v>
      </c>
      <c r="K240" s="300">
        <f t="shared" si="101"/>
        <v>0</v>
      </c>
      <c r="L240" s="300">
        <f t="shared" si="101"/>
        <v>0</v>
      </c>
      <c r="M240" s="300">
        <f t="shared" si="101"/>
        <v>0</v>
      </c>
      <c r="N240" s="300">
        <f t="shared" si="101"/>
        <v>0</v>
      </c>
    </row>
    <row r="242" spans="2:14" ht="15">
      <c r="B242" s="331" t="s">
        <v>166</v>
      </c>
      <c r="C242" s="320"/>
      <c r="D242" s="320"/>
      <c r="E242" s="320"/>
      <c r="F242" s="320"/>
      <c r="G242" s="320"/>
      <c r="H242" s="330"/>
      <c r="I242" s="320"/>
      <c r="J242" s="320"/>
      <c r="K242" s="320"/>
      <c r="L242" s="320"/>
    </row>
    <row r="243" spans="2:14">
      <c r="C243" s="320"/>
      <c r="D243" s="320"/>
      <c r="E243" s="320"/>
      <c r="F243" s="320"/>
      <c r="G243" s="320"/>
      <c r="H243" s="330"/>
      <c r="I243" s="320"/>
      <c r="J243" s="320"/>
      <c r="K243" s="320"/>
      <c r="L243" s="320"/>
    </row>
    <row r="244" spans="2:14" ht="13.15">
      <c r="B244" s="332" t="s">
        <v>46</v>
      </c>
      <c r="C244" s="320"/>
      <c r="D244" s="320"/>
      <c r="E244" s="320"/>
      <c r="F244" s="320"/>
      <c r="G244" s="320"/>
      <c r="H244" s="330"/>
      <c r="I244" s="320"/>
      <c r="J244" s="320"/>
      <c r="K244" s="320"/>
      <c r="L244" s="320"/>
    </row>
    <row r="245" spans="2:14">
      <c r="C245" s="320"/>
      <c r="D245" s="320"/>
      <c r="E245" s="320"/>
      <c r="F245" s="320"/>
      <c r="G245" s="320"/>
      <c r="H245" s="330"/>
      <c r="I245" s="320"/>
      <c r="J245" s="320"/>
      <c r="K245" s="320"/>
      <c r="L245" s="320"/>
    </row>
    <row r="246" spans="2:14" ht="13.15">
      <c r="B246" s="329" t="str">
        <f t="shared" ref="B246:B257" si="102">B212</f>
        <v>Age group</v>
      </c>
      <c r="C246" s="329" t="str">
        <f t="shared" ref="C246:N246" si="103">C212</f>
        <v>2018/19</v>
      </c>
      <c r="D246" s="329" t="str">
        <f t="shared" si="103"/>
        <v>2019/20</v>
      </c>
      <c r="E246" s="329" t="str">
        <f t="shared" si="103"/>
        <v>2020/21</v>
      </c>
      <c r="F246" s="329" t="str">
        <f t="shared" si="103"/>
        <v>2021/22</v>
      </c>
      <c r="G246" s="329" t="str">
        <f t="shared" si="103"/>
        <v>2022/23</v>
      </c>
      <c r="H246" s="329" t="str">
        <f t="shared" si="103"/>
        <v>2023/24</v>
      </c>
      <c r="I246" s="329" t="str">
        <f t="shared" si="103"/>
        <v>2024/25</v>
      </c>
      <c r="J246" s="329" t="str">
        <f t="shared" si="103"/>
        <v>2025/26</v>
      </c>
      <c r="K246" s="329" t="str">
        <f t="shared" si="103"/>
        <v>2026/27</v>
      </c>
      <c r="L246" s="329" t="str">
        <f t="shared" si="103"/>
        <v>2027/28</v>
      </c>
      <c r="M246" s="329" t="str">
        <f t="shared" si="103"/>
        <v>2028/29</v>
      </c>
      <c r="N246" s="329" t="str">
        <f t="shared" si="103"/>
        <v>2029/30</v>
      </c>
    </row>
    <row r="247" spans="2:14" ht="13.15">
      <c r="B247" s="329" t="str">
        <f t="shared" si="102"/>
        <v>20-24</v>
      </c>
      <c r="C247" s="444">
        <f t="shared" ref="C247:C256" si="104">C77-C213</f>
        <v>66.499389278351089</v>
      </c>
      <c r="D247" s="444">
        <f t="shared" ref="D247:N247" si="105">D77-D213</f>
        <v>89.961012608199979</v>
      </c>
      <c r="E247" s="444">
        <f t="shared" si="105"/>
        <v>107.83701120617351</v>
      </c>
      <c r="F247" s="444">
        <f t="shared" si="105"/>
        <v>119.94944012356002</v>
      </c>
      <c r="G247" s="444">
        <f t="shared" si="105"/>
        <v>127.14540945492827</v>
      </c>
      <c r="H247" s="444">
        <f t="shared" si="105"/>
        <v>133.92636314126065</v>
      </c>
      <c r="I247" s="444">
        <f t="shared" si="105"/>
        <v>139.61439148213995</v>
      </c>
      <c r="J247" s="444">
        <f t="shared" si="105"/>
        <v>144.90710335798417</v>
      </c>
      <c r="K247" s="444">
        <f t="shared" si="105"/>
        <v>147.34988960912423</v>
      </c>
      <c r="L247" s="444">
        <f t="shared" si="105"/>
        <v>147.98803793307115</v>
      </c>
      <c r="M247" s="444">
        <f t="shared" si="105"/>
        <v>147.98898676608724</v>
      </c>
      <c r="N247" s="444">
        <f t="shared" si="105"/>
        <v>147.39198337987531</v>
      </c>
    </row>
    <row r="248" spans="2:14" ht="13.15">
      <c r="B248" s="329" t="str">
        <f t="shared" si="102"/>
        <v>25-29</v>
      </c>
      <c r="C248" s="444">
        <f t="shared" si="104"/>
        <v>228.89023419190301</v>
      </c>
      <c r="D248" s="444">
        <f t="shared" ref="D248:N248" si="106">D78-D214</f>
        <v>233.33669610650114</v>
      </c>
      <c r="E248" s="444">
        <f t="shared" si="106"/>
        <v>242.26792900688696</v>
      </c>
      <c r="F248" s="444">
        <f t="shared" si="106"/>
        <v>251.08783720124811</v>
      </c>
      <c r="G248" s="444">
        <f t="shared" si="106"/>
        <v>257.75615188060499</v>
      </c>
      <c r="H248" s="444">
        <f t="shared" si="106"/>
        <v>266.03483139828518</v>
      </c>
      <c r="I248" s="444">
        <f t="shared" si="106"/>
        <v>274.36012945004796</v>
      </c>
      <c r="J248" s="444">
        <f t="shared" si="106"/>
        <v>283.02618722709383</v>
      </c>
      <c r="K248" s="444">
        <f t="shared" si="106"/>
        <v>288.50306788088454</v>
      </c>
      <c r="L248" s="444">
        <f t="shared" si="106"/>
        <v>291.45873524782877</v>
      </c>
      <c r="M248" s="444">
        <f t="shared" si="106"/>
        <v>293.11720168029296</v>
      </c>
      <c r="N248" s="444">
        <f t="shared" si="106"/>
        <v>293.53443182035318</v>
      </c>
    </row>
    <row r="249" spans="2:14" ht="13.15">
      <c r="B249" s="329" t="str">
        <f t="shared" si="102"/>
        <v>30-34</v>
      </c>
      <c r="C249" s="444">
        <f t="shared" si="104"/>
        <v>325.44933289937177</v>
      </c>
      <c r="D249" s="444">
        <f t="shared" ref="D249:N249" si="107">D79-D215</f>
        <v>319.09799881008058</v>
      </c>
      <c r="E249" s="444">
        <f t="shared" si="107"/>
        <v>316.10106711653458</v>
      </c>
      <c r="F249" s="444">
        <f t="shared" si="107"/>
        <v>314.9754000553574</v>
      </c>
      <c r="G249" s="444">
        <f t="shared" si="107"/>
        <v>314.60911945109399</v>
      </c>
      <c r="H249" s="444">
        <f t="shared" si="107"/>
        <v>316.89810569451782</v>
      </c>
      <c r="I249" s="444">
        <f t="shared" si="107"/>
        <v>320.823101418688</v>
      </c>
      <c r="J249" s="444">
        <f t="shared" si="107"/>
        <v>326.2846864465472</v>
      </c>
      <c r="K249" s="444">
        <f t="shared" si="107"/>
        <v>330.88855715688783</v>
      </c>
      <c r="L249" s="444">
        <f t="shared" si="107"/>
        <v>334.44578999105738</v>
      </c>
      <c r="M249" s="444">
        <f t="shared" si="107"/>
        <v>337.278608962997</v>
      </c>
      <c r="N249" s="444">
        <f t="shared" si="107"/>
        <v>339.2157045577776</v>
      </c>
    </row>
    <row r="250" spans="2:14" ht="13.15">
      <c r="B250" s="329" t="str">
        <f t="shared" si="102"/>
        <v>35-39</v>
      </c>
      <c r="C250" s="444">
        <f t="shared" si="104"/>
        <v>336.92665701420526</v>
      </c>
      <c r="D250" s="444">
        <f t="shared" ref="D250:N250" si="108">D80-D216</f>
        <v>334.08287928233119</v>
      </c>
      <c r="E250" s="444">
        <f t="shared" si="108"/>
        <v>331.38424808651831</v>
      </c>
      <c r="F250" s="444">
        <f t="shared" si="108"/>
        <v>328.42800226453971</v>
      </c>
      <c r="G250" s="444">
        <f t="shared" si="108"/>
        <v>325.24458620200437</v>
      </c>
      <c r="H250" s="444">
        <f t="shared" si="108"/>
        <v>323.67753350067261</v>
      </c>
      <c r="I250" s="444">
        <f t="shared" si="108"/>
        <v>323.3855381834943</v>
      </c>
      <c r="J250" s="444">
        <f t="shared" si="108"/>
        <v>324.55221334550004</v>
      </c>
      <c r="K250" s="444">
        <f t="shared" si="108"/>
        <v>325.7277687901281</v>
      </c>
      <c r="L250" s="444">
        <f t="shared" si="108"/>
        <v>326.87277010532347</v>
      </c>
      <c r="M250" s="444">
        <f t="shared" si="108"/>
        <v>328.14619427668327</v>
      </c>
      <c r="N250" s="444">
        <f t="shared" si="108"/>
        <v>329.30451618569816</v>
      </c>
    </row>
    <row r="251" spans="2:14" ht="13.15">
      <c r="B251" s="329" t="str">
        <f t="shared" si="102"/>
        <v>40-44</v>
      </c>
      <c r="C251" s="444">
        <f t="shared" si="104"/>
        <v>321.72942138162358</v>
      </c>
      <c r="D251" s="444">
        <f t="shared" ref="D251:N251" si="109">D81-D217</f>
        <v>319.40266758117878</v>
      </c>
      <c r="E251" s="444">
        <f t="shared" si="109"/>
        <v>317.63925766441832</v>
      </c>
      <c r="F251" s="444">
        <f t="shared" si="109"/>
        <v>315.50463030172074</v>
      </c>
      <c r="G251" s="444">
        <f t="shared" si="109"/>
        <v>312.74782469448013</v>
      </c>
      <c r="H251" s="444">
        <f t="shared" si="109"/>
        <v>310.81865541629395</v>
      </c>
      <c r="I251" s="444">
        <f t="shared" si="109"/>
        <v>309.4605993457601</v>
      </c>
      <c r="J251" s="444">
        <f t="shared" si="109"/>
        <v>308.92820676423611</v>
      </c>
      <c r="K251" s="444">
        <f t="shared" si="109"/>
        <v>308.17474101436051</v>
      </c>
      <c r="L251" s="444">
        <f t="shared" si="109"/>
        <v>307.35814783501206</v>
      </c>
      <c r="M251" s="444">
        <f t="shared" si="109"/>
        <v>306.76924092110119</v>
      </c>
      <c r="N251" s="444">
        <f t="shared" si="109"/>
        <v>306.31159340781807</v>
      </c>
    </row>
    <row r="252" spans="2:14" ht="13.15">
      <c r="B252" s="329" t="str">
        <f t="shared" si="102"/>
        <v>45-49</v>
      </c>
      <c r="C252" s="444">
        <f t="shared" si="104"/>
        <v>276.32958216689514</v>
      </c>
      <c r="D252" s="444">
        <f t="shared" ref="D252:N252" si="110">D82-D218</f>
        <v>277.91447808449021</v>
      </c>
      <c r="E252" s="444">
        <f t="shared" si="110"/>
        <v>279.06609761659644</v>
      </c>
      <c r="F252" s="444">
        <f t="shared" si="110"/>
        <v>279.30789420175063</v>
      </c>
      <c r="G252" s="444">
        <f t="shared" si="110"/>
        <v>278.56774511661524</v>
      </c>
      <c r="H252" s="444">
        <f t="shared" si="110"/>
        <v>278.10891816919298</v>
      </c>
      <c r="I252" s="444">
        <f t="shared" si="110"/>
        <v>277.72165969101025</v>
      </c>
      <c r="J252" s="444">
        <f t="shared" si="110"/>
        <v>277.63128613722353</v>
      </c>
      <c r="K252" s="444">
        <f t="shared" si="110"/>
        <v>276.98383811661972</v>
      </c>
      <c r="L252" s="444">
        <f t="shared" si="110"/>
        <v>275.96911033264735</v>
      </c>
      <c r="M252" s="444">
        <f t="shared" si="110"/>
        <v>274.90786918989181</v>
      </c>
      <c r="N252" s="444">
        <f t="shared" si="110"/>
        <v>273.8026779904427</v>
      </c>
    </row>
    <row r="253" spans="2:14" ht="13.15">
      <c r="B253" s="329" t="str">
        <f t="shared" si="102"/>
        <v>50-54</v>
      </c>
      <c r="C253" s="444">
        <f t="shared" si="104"/>
        <v>215.55241254379783</v>
      </c>
      <c r="D253" s="444">
        <f t="shared" ref="D253:N253" si="111">D83-D219</f>
        <v>214.59520352919512</v>
      </c>
      <c r="E253" s="444">
        <f t="shared" si="111"/>
        <v>214.50110766664784</v>
      </c>
      <c r="F253" s="444">
        <f t="shared" si="111"/>
        <v>214.42866406623142</v>
      </c>
      <c r="G253" s="444">
        <f t="shared" si="111"/>
        <v>214.03121819588779</v>
      </c>
      <c r="H253" s="444">
        <f t="shared" si="111"/>
        <v>214.05431813539084</v>
      </c>
      <c r="I253" s="444">
        <f t="shared" si="111"/>
        <v>214.2149035564162</v>
      </c>
      <c r="J253" s="444">
        <f t="shared" si="111"/>
        <v>214.58941752432463</v>
      </c>
      <c r="K253" s="444">
        <f t="shared" si="111"/>
        <v>214.48314988717772</v>
      </c>
      <c r="L253" s="444">
        <f t="shared" si="111"/>
        <v>213.99589268191559</v>
      </c>
      <c r="M253" s="444">
        <f t="shared" si="111"/>
        <v>213.34530751199787</v>
      </c>
      <c r="N253" s="444">
        <f t="shared" si="111"/>
        <v>212.53161305399189</v>
      </c>
    </row>
    <row r="254" spans="2:14" ht="13.15">
      <c r="B254" s="329" t="str">
        <f t="shared" si="102"/>
        <v>55-59</v>
      </c>
      <c r="C254" s="444">
        <f t="shared" si="104"/>
        <v>133.8947370963462</v>
      </c>
      <c r="D254" s="444">
        <f t="shared" ref="D254:N254" si="112">D84-D220</f>
        <v>119.55628223468031</v>
      </c>
      <c r="E254" s="444">
        <f t="shared" si="112"/>
        <v>110.91735814085955</v>
      </c>
      <c r="F254" s="444">
        <f t="shared" si="112"/>
        <v>105.57830612999842</v>
      </c>
      <c r="G254" s="444">
        <f t="shared" si="112"/>
        <v>102.13269556546865</v>
      </c>
      <c r="H254" s="444">
        <f t="shared" si="112"/>
        <v>100.23000325427319</v>
      </c>
      <c r="I254" s="444">
        <f t="shared" si="112"/>
        <v>99.207048303354014</v>
      </c>
      <c r="J254" s="444">
        <f t="shared" si="112"/>
        <v>98.791886725283348</v>
      </c>
      <c r="K254" s="444">
        <f t="shared" si="112"/>
        <v>98.403975698449784</v>
      </c>
      <c r="L254" s="444">
        <f t="shared" si="112"/>
        <v>97.993372717097571</v>
      </c>
      <c r="M254" s="444">
        <f t="shared" si="112"/>
        <v>97.605977138856645</v>
      </c>
      <c r="N254" s="444">
        <f t="shared" si="112"/>
        <v>97.187235749199957</v>
      </c>
    </row>
    <row r="255" spans="2:14" ht="13.15">
      <c r="B255" s="329" t="str">
        <f t="shared" si="102"/>
        <v>60-64</v>
      </c>
      <c r="C255" s="444">
        <f t="shared" si="104"/>
        <v>43.745125915545621</v>
      </c>
      <c r="D255" s="444">
        <f t="shared" ref="D255:N255" si="113">D85-D221</f>
        <v>43.545211365453234</v>
      </c>
      <c r="E255" s="444">
        <f t="shared" si="113"/>
        <v>41.628893535219447</v>
      </c>
      <c r="F255" s="444">
        <f t="shared" si="113"/>
        <v>39.432709492794473</v>
      </c>
      <c r="G255" s="444">
        <f t="shared" si="113"/>
        <v>37.47478891180441</v>
      </c>
      <c r="H255" s="444">
        <f t="shared" si="113"/>
        <v>36.101406925097166</v>
      </c>
      <c r="I255" s="444">
        <f t="shared" si="113"/>
        <v>35.184985004103709</v>
      </c>
      <c r="J255" s="444">
        <f t="shared" si="113"/>
        <v>34.651112938816993</v>
      </c>
      <c r="K255" s="444">
        <f t="shared" si="113"/>
        <v>34.224718230891789</v>
      </c>
      <c r="L255" s="444">
        <f t="shared" si="113"/>
        <v>33.874141335112036</v>
      </c>
      <c r="M255" s="444">
        <f t="shared" si="113"/>
        <v>33.604657755347034</v>
      </c>
      <c r="N255" s="444">
        <f t="shared" si="113"/>
        <v>33.371250724063742</v>
      </c>
    </row>
    <row r="256" spans="2:14" ht="13.15">
      <c r="B256" s="329" t="str">
        <f t="shared" si="102"/>
        <v>65 plus</v>
      </c>
      <c r="C256" s="444">
        <f t="shared" si="104"/>
        <v>12.033239543491884</v>
      </c>
      <c r="D256" s="444">
        <f t="shared" ref="D256:N256" si="114">D86-D222</f>
        <v>13.564652333411249</v>
      </c>
      <c r="E256" s="444">
        <f t="shared" si="114"/>
        <v>14.488394052092179</v>
      </c>
      <c r="F256" s="444">
        <f t="shared" si="114"/>
        <v>14.791149896856808</v>
      </c>
      <c r="G256" s="444">
        <f t="shared" si="114"/>
        <v>14.67128859821403</v>
      </c>
      <c r="H256" s="444">
        <f t="shared" si="114"/>
        <v>14.407930974366574</v>
      </c>
      <c r="I256" s="444">
        <f t="shared" si="114"/>
        <v>14.107777797153082</v>
      </c>
      <c r="J256" s="444">
        <f t="shared" si="114"/>
        <v>13.850421933150219</v>
      </c>
      <c r="K256" s="444">
        <f t="shared" si="114"/>
        <v>13.59726596035318</v>
      </c>
      <c r="L256" s="444">
        <f t="shared" si="114"/>
        <v>13.365546765103648</v>
      </c>
      <c r="M256" s="444">
        <f t="shared" si="114"/>
        <v>13.172824297007907</v>
      </c>
      <c r="N256" s="444">
        <f t="shared" si="114"/>
        <v>13.009434090869757</v>
      </c>
    </row>
    <row r="257" spans="1:14" ht="13.15">
      <c r="B257" s="329" t="str">
        <f t="shared" si="102"/>
        <v>Total</v>
      </c>
      <c r="C257" s="444">
        <f>SUM(C247:C256)</f>
        <v>1961.0501320315313</v>
      </c>
      <c r="D257" s="444">
        <f t="shared" ref="D257:N257" si="115">SUM(D247:D256)</f>
        <v>1965.0570819355219</v>
      </c>
      <c r="E257" s="444">
        <f t="shared" si="115"/>
        <v>1975.8313640919469</v>
      </c>
      <c r="F257" s="444">
        <f t="shared" si="115"/>
        <v>1983.4840337340579</v>
      </c>
      <c r="G257" s="444">
        <f t="shared" si="115"/>
        <v>1984.3808280711019</v>
      </c>
      <c r="H257" s="444">
        <f t="shared" si="115"/>
        <v>1994.2580666093509</v>
      </c>
      <c r="I257" s="444">
        <f t="shared" si="115"/>
        <v>2008.0801342321677</v>
      </c>
      <c r="J257" s="444">
        <f t="shared" si="115"/>
        <v>2027.2125224001604</v>
      </c>
      <c r="K257" s="444">
        <f t="shared" si="115"/>
        <v>2038.336972344877</v>
      </c>
      <c r="L257" s="444">
        <f t="shared" si="115"/>
        <v>2043.3215449441691</v>
      </c>
      <c r="M257" s="444">
        <f t="shared" si="115"/>
        <v>2045.9368685002626</v>
      </c>
      <c r="N257" s="444">
        <f t="shared" si="115"/>
        <v>2045.6604409600902</v>
      </c>
    </row>
    <row r="258" spans="1:14">
      <c r="A258" s="300">
        <f>SUM(C258:N258)</f>
        <v>0</v>
      </c>
      <c r="C258" s="300">
        <f>SUM(C247:C256)-C257</f>
        <v>0</v>
      </c>
      <c r="D258" s="300">
        <f t="shared" ref="D258:N258" si="116">SUM(D247:D256)-D257</f>
        <v>0</v>
      </c>
      <c r="E258" s="300">
        <f t="shared" si="116"/>
        <v>0</v>
      </c>
      <c r="F258" s="300">
        <f t="shared" si="116"/>
        <v>0</v>
      </c>
      <c r="G258" s="300">
        <f t="shared" si="116"/>
        <v>0</v>
      </c>
      <c r="H258" s="300">
        <f t="shared" si="116"/>
        <v>0</v>
      </c>
      <c r="I258" s="300">
        <f t="shared" si="116"/>
        <v>0</v>
      </c>
      <c r="J258" s="300">
        <f t="shared" si="116"/>
        <v>0</v>
      </c>
      <c r="K258" s="300">
        <f t="shared" si="116"/>
        <v>0</v>
      </c>
      <c r="L258" s="300">
        <f t="shared" si="116"/>
        <v>0</v>
      </c>
      <c r="M258" s="300">
        <f t="shared" si="116"/>
        <v>0</v>
      </c>
      <c r="N258" s="300">
        <f t="shared" si="116"/>
        <v>0</v>
      </c>
    </row>
    <row r="260" spans="1:14" ht="13.15">
      <c r="B260" s="332" t="s">
        <v>47</v>
      </c>
      <c r="C260" s="320"/>
      <c r="D260" s="320"/>
      <c r="E260" s="320"/>
      <c r="F260" s="320"/>
      <c r="G260" s="320"/>
      <c r="H260" s="330"/>
      <c r="I260" s="320"/>
      <c r="J260" s="320"/>
      <c r="K260" s="320"/>
      <c r="L260" s="320"/>
    </row>
    <row r="261" spans="1:14">
      <c r="C261" s="320"/>
      <c r="D261" s="320"/>
      <c r="E261" s="320"/>
      <c r="F261" s="320"/>
      <c r="G261" s="320"/>
      <c r="H261" s="330"/>
      <c r="I261" s="320"/>
      <c r="J261" s="320"/>
      <c r="K261" s="320"/>
      <c r="L261" s="320"/>
    </row>
    <row r="262" spans="1:14" ht="13.15">
      <c r="B262" s="329" t="str">
        <f t="shared" ref="B262:B273" si="117">B246</f>
        <v>Age group</v>
      </c>
      <c r="C262" s="329" t="str">
        <f t="shared" ref="C262:N262" si="118">C246</f>
        <v>2018/19</v>
      </c>
      <c r="D262" s="329" t="str">
        <f t="shared" si="118"/>
        <v>2019/20</v>
      </c>
      <c r="E262" s="329" t="str">
        <f t="shared" si="118"/>
        <v>2020/21</v>
      </c>
      <c r="F262" s="329" t="str">
        <f t="shared" si="118"/>
        <v>2021/22</v>
      </c>
      <c r="G262" s="329" t="str">
        <f t="shared" si="118"/>
        <v>2022/23</v>
      </c>
      <c r="H262" s="329" t="str">
        <f t="shared" si="118"/>
        <v>2023/24</v>
      </c>
      <c r="I262" s="329" t="str">
        <f t="shared" si="118"/>
        <v>2024/25</v>
      </c>
      <c r="J262" s="329" t="str">
        <f t="shared" si="118"/>
        <v>2025/26</v>
      </c>
      <c r="K262" s="329" t="str">
        <f t="shared" si="118"/>
        <v>2026/27</v>
      </c>
      <c r="L262" s="329" t="str">
        <f t="shared" si="118"/>
        <v>2027/28</v>
      </c>
      <c r="M262" s="329" t="str">
        <f t="shared" si="118"/>
        <v>2028/29</v>
      </c>
      <c r="N262" s="329" t="str">
        <f t="shared" si="118"/>
        <v>2029/30</v>
      </c>
    </row>
    <row r="263" spans="1:14" ht="13.15">
      <c r="B263" s="329" t="str">
        <f t="shared" si="117"/>
        <v>20-24</v>
      </c>
      <c r="C263" s="444">
        <f t="shared" ref="C263:C272" si="119">C93-C229</f>
        <v>210.77226036764498</v>
      </c>
      <c r="D263" s="444">
        <f t="shared" ref="D263:N263" si="120">D93-D229</f>
        <v>244.94636567476448</v>
      </c>
      <c r="E263" s="444">
        <f t="shared" si="120"/>
        <v>270.25629578602235</v>
      </c>
      <c r="F263" s="444">
        <f t="shared" si="120"/>
        <v>286.42043739627195</v>
      </c>
      <c r="G263" s="444">
        <f t="shared" si="120"/>
        <v>294.51415582939262</v>
      </c>
      <c r="H263" s="444">
        <f t="shared" si="120"/>
        <v>303.89163744576967</v>
      </c>
      <c r="I263" s="444">
        <f t="shared" si="120"/>
        <v>312.38187417123493</v>
      </c>
      <c r="J263" s="444">
        <f t="shared" si="120"/>
        <v>321.11397941538797</v>
      </c>
      <c r="K263" s="444">
        <f t="shared" si="120"/>
        <v>324.24741437271439</v>
      </c>
      <c r="L263" s="444">
        <f t="shared" si="120"/>
        <v>323.96399809731389</v>
      </c>
      <c r="M263" s="444">
        <f t="shared" si="120"/>
        <v>322.74297496295145</v>
      </c>
      <c r="N263" s="444">
        <f t="shared" si="120"/>
        <v>320.54191713912837</v>
      </c>
    </row>
    <row r="264" spans="1:14" ht="13.15">
      <c r="B264" s="329" t="str">
        <f t="shared" si="117"/>
        <v>25-29</v>
      </c>
      <c r="C264" s="444">
        <f t="shared" si="119"/>
        <v>686.82718546345689</v>
      </c>
      <c r="D264" s="444">
        <f t="shared" ref="D264:N264" si="121">D94-D230</f>
        <v>662.51929147706846</v>
      </c>
      <c r="E264" s="444">
        <f t="shared" si="121"/>
        <v>651.80941476286205</v>
      </c>
      <c r="F264" s="444">
        <f t="shared" si="121"/>
        <v>646.36069171168106</v>
      </c>
      <c r="G264" s="444">
        <f t="shared" si="121"/>
        <v>641.01343552709534</v>
      </c>
      <c r="H264" s="444">
        <f t="shared" si="121"/>
        <v>643.50851497854819</v>
      </c>
      <c r="I264" s="444">
        <f t="shared" si="121"/>
        <v>649.51419708339427</v>
      </c>
      <c r="J264" s="444">
        <f t="shared" si="121"/>
        <v>659.03771308206274</v>
      </c>
      <c r="K264" s="444">
        <f t="shared" si="121"/>
        <v>663.49152978281188</v>
      </c>
      <c r="L264" s="444">
        <f t="shared" si="121"/>
        <v>663.97006702461772</v>
      </c>
      <c r="M264" s="444">
        <f t="shared" si="121"/>
        <v>662.90907570374634</v>
      </c>
      <c r="N264" s="444">
        <f t="shared" si="121"/>
        <v>660.14396746077728</v>
      </c>
    </row>
    <row r="265" spans="1:14" ht="13.15">
      <c r="B265" s="329" t="str">
        <f t="shared" si="117"/>
        <v>30-34</v>
      </c>
      <c r="C265" s="444">
        <f t="shared" si="119"/>
        <v>864.32407195968563</v>
      </c>
      <c r="D265" s="444">
        <f t="shared" ref="D265:N265" si="122">D95-D231</f>
        <v>836.511858546393</v>
      </c>
      <c r="E265" s="444">
        <f t="shared" si="122"/>
        <v>810.85272898871494</v>
      </c>
      <c r="F265" s="444">
        <f t="shared" si="122"/>
        <v>788.56798439287877</v>
      </c>
      <c r="G265" s="444">
        <f t="shared" si="122"/>
        <v>768.67728908097433</v>
      </c>
      <c r="H265" s="444">
        <f t="shared" si="122"/>
        <v>756.13053676659649</v>
      </c>
      <c r="I265" s="444">
        <f t="shared" si="122"/>
        <v>748.94479232363642</v>
      </c>
      <c r="J265" s="444">
        <f t="shared" si="122"/>
        <v>747.00942338364553</v>
      </c>
      <c r="K265" s="444">
        <f t="shared" si="122"/>
        <v>744.92633381886617</v>
      </c>
      <c r="L265" s="444">
        <f t="shared" si="122"/>
        <v>742.22523671082183</v>
      </c>
      <c r="M265" s="444">
        <f t="shared" si="122"/>
        <v>739.52063461094849</v>
      </c>
      <c r="N265" s="444">
        <f t="shared" si="122"/>
        <v>736.2750164167835</v>
      </c>
    </row>
    <row r="266" spans="1:14" ht="13.15">
      <c r="B266" s="329" t="str">
        <f t="shared" si="117"/>
        <v>35-39</v>
      </c>
      <c r="C266" s="444">
        <f t="shared" si="119"/>
        <v>753.55908734057755</v>
      </c>
      <c r="D266" s="444">
        <f t="shared" ref="D266:N266" si="123">D96-D232</f>
        <v>764.43055519847121</v>
      </c>
      <c r="E266" s="444">
        <f t="shared" si="123"/>
        <v>766.11350888348124</v>
      </c>
      <c r="F266" s="444">
        <f t="shared" si="123"/>
        <v>761.4820073179859</v>
      </c>
      <c r="G266" s="444">
        <f t="shared" si="123"/>
        <v>752.2667295038018</v>
      </c>
      <c r="H266" s="444">
        <f t="shared" si="123"/>
        <v>743.82475309132246</v>
      </c>
      <c r="I266" s="444">
        <f t="shared" si="123"/>
        <v>736.34509579497944</v>
      </c>
      <c r="J266" s="444">
        <f t="shared" si="123"/>
        <v>731.01316482668221</v>
      </c>
      <c r="K266" s="444">
        <f t="shared" si="123"/>
        <v>725.15392374099167</v>
      </c>
      <c r="L266" s="444">
        <f t="shared" si="123"/>
        <v>719.15636753812453</v>
      </c>
      <c r="M266" s="444">
        <f t="shared" si="123"/>
        <v>713.72178063173214</v>
      </c>
      <c r="N266" s="444">
        <f t="shared" si="123"/>
        <v>708.52875865971464</v>
      </c>
    </row>
    <row r="267" spans="1:14" ht="13.15">
      <c r="B267" s="329" t="str">
        <f t="shared" si="117"/>
        <v>40-44</v>
      </c>
      <c r="C267" s="444">
        <f t="shared" si="119"/>
        <v>728.13712738571712</v>
      </c>
      <c r="D267" s="444">
        <f t="shared" ref="D267:N267" si="124">D97-D233</f>
        <v>715.04410673421467</v>
      </c>
      <c r="E267" s="444">
        <f t="shared" si="124"/>
        <v>706.14240976230212</v>
      </c>
      <c r="F267" s="444">
        <f t="shared" si="124"/>
        <v>698.93845030854027</v>
      </c>
      <c r="G267" s="444">
        <f t="shared" si="124"/>
        <v>691.40595802728001</v>
      </c>
      <c r="H267" s="444">
        <f t="shared" si="124"/>
        <v>685.79403783301746</v>
      </c>
      <c r="I267" s="444">
        <f t="shared" si="124"/>
        <v>680.95820293208351</v>
      </c>
      <c r="J267" s="444">
        <f t="shared" si="124"/>
        <v>677.24012922104293</v>
      </c>
      <c r="K267" s="444">
        <f t="shared" si="124"/>
        <v>672.24568574039415</v>
      </c>
      <c r="L267" s="444">
        <f t="shared" si="124"/>
        <v>666.44363576110413</v>
      </c>
      <c r="M267" s="444">
        <f t="shared" si="124"/>
        <v>660.65632585343235</v>
      </c>
      <c r="N267" s="444">
        <f t="shared" si="124"/>
        <v>654.84441927481168</v>
      </c>
    </row>
    <row r="268" spans="1:14" ht="13.15">
      <c r="B268" s="329" t="str">
        <f t="shared" si="117"/>
        <v>45-49</v>
      </c>
      <c r="C268" s="444">
        <f t="shared" si="119"/>
        <v>506.85554065395246</v>
      </c>
      <c r="D268" s="444">
        <f t="shared" ref="D268:N268" si="125">D98-D234</f>
        <v>537.80004478472927</v>
      </c>
      <c r="E268" s="444">
        <f t="shared" si="125"/>
        <v>556.93938312870284</v>
      </c>
      <c r="F268" s="444">
        <f t="shared" si="125"/>
        <v>568.40504942228415</v>
      </c>
      <c r="G268" s="444">
        <f t="shared" si="125"/>
        <v>574.24841549108851</v>
      </c>
      <c r="H268" s="444">
        <f t="shared" si="125"/>
        <v>578.46635050659415</v>
      </c>
      <c r="I268" s="444">
        <f t="shared" si="125"/>
        <v>581.20228601108352</v>
      </c>
      <c r="J268" s="444">
        <f t="shared" si="125"/>
        <v>583.31546432055165</v>
      </c>
      <c r="K268" s="444">
        <f t="shared" si="125"/>
        <v>583.08663142227613</v>
      </c>
      <c r="L268" s="444">
        <f t="shared" si="125"/>
        <v>581.11052966821103</v>
      </c>
      <c r="M268" s="444">
        <f t="shared" si="125"/>
        <v>578.24791511654553</v>
      </c>
      <c r="N268" s="444">
        <f t="shared" si="125"/>
        <v>574.62683519817665</v>
      </c>
    </row>
    <row r="269" spans="1:14" ht="13.15">
      <c r="B269" s="329" t="str">
        <f t="shared" si="117"/>
        <v>50-54</v>
      </c>
      <c r="C269" s="444">
        <f t="shared" si="119"/>
        <v>371.56866785127858</v>
      </c>
      <c r="D269" s="444">
        <f t="shared" ref="D269:N269" si="126">D99-D235</f>
        <v>377.43105092893131</v>
      </c>
      <c r="E269" s="444">
        <f t="shared" si="126"/>
        <v>386.18556563850933</v>
      </c>
      <c r="F269" s="444">
        <f t="shared" si="126"/>
        <v>395.07585550093199</v>
      </c>
      <c r="G269" s="444">
        <f t="shared" si="126"/>
        <v>402.46481947858621</v>
      </c>
      <c r="H269" s="444">
        <f t="shared" si="126"/>
        <v>409.67113880513034</v>
      </c>
      <c r="I269" s="444">
        <f t="shared" si="126"/>
        <v>415.98488882829128</v>
      </c>
      <c r="J269" s="444">
        <f t="shared" si="126"/>
        <v>421.64239158112662</v>
      </c>
      <c r="K269" s="444">
        <f t="shared" si="126"/>
        <v>425.18647451075634</v>
      </c>
      <c r="L269" s="444">
        <f t="shared" si="126"/>
        <v>426.97231882251708</v>
      </c>
      <c r="M269" s="444">
        <f t="shared" si="126"/>
        <v>427.60696672335371</v>
      </c>
      <c r="N269" s="444">
        <f t="shared" si="126"/>
        <v>427.19091047685674</v>
      </c>
    </row>
    <row r="270" spans="1:14" ht="13.15">
      <c r="B270" s="329" t="str">
        <f t="shared" si="117"/>
        <v>55-59</v>
      </c>
      <c r="C270" s="444">
        <f t="shared" si="119"/>
        <v>249.18437975736947</v>
      </c>
      <c r="D270" s="444">
        <f t="shared" ref="D270:N270" si="127">D100-D236</f>
        <v>223.39615669145996</v>
      </c>
      <c r="E270" s="444">
        <f t="shared" si="127"/>
        <v>208.32936203354933</v>
      </c>
      <c r="F270" s="444">
        <f t="shared" si="127"/>
        <v>200.17757138508938</v>
      </c>
      <c r="G270" s="444">
        <f t="shared" si="127"/>
        <v>196.07766391783687</v>
      </c>
      <c r="H270" s="444">
        <f t="shared" si="127"/>
        <v>195.25274257992643</v>
      </c>
      <c r="I270" s="444">
        <f t="shared" si="127"/>
        <v>196.13031481255362</v>
      </c>
      <c r="J270" s="444">
        <f t="shared" si="127"/>
        <v>198.03828001606706</v>
      </c>
      <c r="K270" s="444">
        <f t="shared" si="127"/>
        <v>199.6169451940371</v>
      </c>
      <c r="L270" s="444">
        <f t="shared" si="127"/>
        <v>200.74985851605732</v>
      </c>
      <c r="M270" s="444">
        <f t="shared" si="127"/>
        <v>201.56071567614956</v>
      </c>
      <c r="N270" s="444">
        <f t="shared" si="127"/>
        <v>201.95211780190539</v>
      </c>
    </row>
    <row r="271" spans="1:14" ht="13.15">
      <c r="B271" s="329" t="str">
        <f t="shared" si="117"/>
        <v>60-64</v>
      </c>
      <c r="C271" s="444">
        <f t="shared" si="119"/>
        <v>80.117813469981328</v>
      </c>
      <c r="D271" s="444">
        <f t="shared" ref="D271:N271" si="128">D101-D237</f>
        <v>80.190086576156773</v>
      </c>
      <c r="E271" s="444">
        <f t="shared" si="128"/>
        <v>76.822656600960755</v>
      </c>
      <c r="F271" s="444">
        <f t="shared" si="128"/>
        <v>73.008678497300622</v>
      </c>
      <c r="G271" s="444">
        <f t="shared" si="128"/>
        <v>69.769250798687835</v>
      </c>
      <c r="H271" s="444">
        <f t="shared" si="128"/>
        <v>67.818047640410626</v>
      </c>
      <c r="I271" s="444">
        <f t="shared" si="128"/>
        <v>66.833118497417132</v>
      </c>
      <c r="J271" s="444">
        <f t="shared" si="128"/>
        <v>66.62464908037046</v>
      </c>
      <c r="K271" s="444">
        <f t="shared" si="128"/>
        <v>66.560537393548799</v>
      </c>
      <c r="L271" s="444">
        <f t="shared" si="128"/>
        <v>66.563392979676138</v>
      </c>
      <c r="M271" s="444">
        <f t="shared" si="128"/>
        <v>66.642059483312721</v>
      </c>
      <c r="N271" s="444">
        <f t="shared" si="128"/>
        <v>66.696646867449317</v>
      </c>
    </row>
    <row r="272" spans="1:14" ht="13.15">
      <c r="B272" s="329" t="str">
        <f t="shared" si="117"/>
        <v>65 plus</v>
      </c>
      <c r="C272" s="444">
        <f t="shared" si="119"/>
        <v>18.061439252223646</v>
      </c>
      <c r="D272" s="444">
        <f t="shared" ref="D272:N272" si="129">D102-D238</f>
        <v>24.849548033284215</v>
      </c>
      <c r="E272" s="444">
        <f t="shared" si="129"/>
        <v>29.211080656266546</v>
      </c>
      <c r="F272" s="444">
        <f t="shared" si="129"/>
        <v>31.530744860320553</v>
      </c>
      <c r="G272" s="444">
        <f t="shared" si="129"/>
        <v>32.441682437042665</v>
      </c>
      <c r="H272" s="444">
        <f t="shared" si="129"/>
        <v>32.717203147017536</v>
      </c>
      <c r="I272" s="444">
        <f t="shared" si="129"/>
        <v>32.697629739754163</v>
      </c>
      <c r="J272" s="444">
        <f t="shared" si="129"/>
        <v>32.637158772911206</v>
      </c>
      <c r="K272" s="444">
        <f t="shared" si="129"/>
        <v>32.485082492659828</v>
      </c>
      <c r="L272" s="444">
        <f t="shared" si="129"/>
        <v>32.307388739681514</v>
      </c>
      <c r="M272" s="444">
        <f t="shared" si="129"/>
        <v>32.163789958961758</v>
      </c>
      <c r="N272" s="444">
        <f t="shared" si="129"/>
        <v>32.0427714824215</v>
      </c>
    </row>
    <row r="273" spans="1:16" ht="13.15">
      <c r="B273" s="329" t="str">
        <f t="shared" si="117"/>
        <v>Total</v>
      </c>
      <c r="C273" s="444">
        <f>SUM(C263:C272)</f>
        <v>4469.4075735018878</v>
      </c>
      <c r="D273" s="444">
        <f t="shared" ref="D273:N273" si="130">SUM(D263:D272)</f>
        <v>4467.1190646454725</v>
      </c>
      <c r="E273" s="444">
        <f t="shared" si="130"/>
        <v>4462.6624062413712</v>
      </c>
      <c r="F273" s="444">
        <f t="shared" si="130"/>
        <v>4449.9674707932854</v>
      </c>
      <c r="G273" s="444">
        <f t="shared" si="130"/>
        <v>4422.879400091786</v>
      </c>
      <c r="H273" s="444">
        <f t="shared" si="130"/>
        <v>4417.0749627943333</v>
      </c>
      <c r="I273" s="444">
        <f t="shared" si="130"/>
        <v>4420.9924001944282</v>
      </c>
      <c r="J273" s="444">
        <f t="shared" si="130"/>
        <v>4437.6723536998479</v>
      </c>
      <c r="K273" s="444">
        <f t="shared" si="130"/>
        <v>4437.0005584690562</v>
      </c>
      <c r="L273" s="444">
        <f t="shared" si="130"/>
        <v>4423.4627938581243</v>
      </c>
      <c r="M273" s="444">
        <f t="shared" si="130"/>
        <v>4405.7722387211343</v>
      </c>
      <c r="N273" s="444">
        <f t="shared" si="130"/>
        <v>4382.8433607780244</v>
      </c>
    </row>
    <row r="274" spans="1:16">
      <c r="A274" s="300">
        <f>SUM(C274:N274)</f>
        <v>0</v>
      </c>
      <c r="C274" s="300">
        <f>SUM(C263:C272)-C273</f>
        <v>0</v>
      </c>
      <c r="D274" s="300">
        <f t="shared" ref="D274:N274" si="131">SUM(D263:D272)-D273</f>
        <v>0</v>
      </c>
      <c r="E274" s="300">
        <f t="shared" si="131"/>
        <v>0</v>
      </c>
      <c r="F274" s="300">
        <f t="shared" si="131"/>
        <v>0</v>
      </c>
      <c r="G274" s="300">
        <f t="shared" si="131"/>
        <v>0</v>
      </c>
      <c r="H274" s="300">
        <f t="shared" si="131"/>
        <v>0</v>
      </c>
      <c r="I274" s="300">
        <f t="shared" si="131"/>
        <v>0</v>
      </c>
      <c r="J274" s="300">
        <f t="shared" si="131"/>
        <v>0</v>
      </c>
      <c r="K274" s="300">
        <f t="shared" si="131"/>
        <v>0</v>
      </c>
      <c r="L274" s="300">
        <f t="shared" si="131"/>
        <v>0</v>
      </c>
      <c r="M274" s="300">
        <f t="shared" si="131"/>
        <v>0</v>
      </c>
      <c r="N274" s="300">
        <f t="shared" si="131"/>
        <v>0</v>
      </c>
    </row>
    <row r="275" spans="1:16" ht="15">
      <c r="B275" s="331"/>
      <c r="H275" s="318"/>
    </row>
    <row r="276" spans="1:16" ht="15">
      <c r="B276" s="331" t="s">
        <v>517</v>
      </c>
      <c r="H276" s="318"/>
    </row>
    <row r="277" spans="1:16" ht="15">
      <c r="B277" s="331"/>
      <c r="H277" s="318"/>
    </row>
    <row r="278" spans="1:16" ht="15">
      <c r="B278" s="331"/>
      <c r="C278" s="317" t="str">
        <f>C262</f>
        <v>2018/19</v>
      </c>
      <c r="D278" s="317" t="str">
        <f t="shared" ref="D278:N278" si="132">D262</f>
        <v>2019/20</v>
      </c>
      <c r="E278" s="317" t="str">
        <f t="shared" si="132"/>
        <v>2020/21</v>
      </c>
      <c r="F278" s="317" t="str">
        <f t="shared" si="132"/>
        <v>2021/22</v>
      </c>
      <c r="G278" s="317" t="str">
        <f t="shared" si="132"/>
        <v>2022/23</v>
      </c>
      <c r="H278" s="317" t="str">
        <f t="shared" si="132"/>
        <v>2023/24</v>
      </c>
      <c r="I278" s="317" t="str">
        <f t="shared" si="132"/>
        <v>2024/25</v>
      </c>
      <c r="J278" s="317" t="str">
        <f t="shared" si="132"/>
        <v>2025/26</v>
      </c>
      <c r="K278" s="317" t="str">
        <f t="shared" si="132"/>
        <v>2026/27</v>
      </c>
      <c r="L278" s="317" t="str">
        <f t="shared" si="132"/>
        <v>2027/28</v>
      </c>
      <c r="M278" s="317" t="str">
        <f t="shared" si="132"/>
        <v>2028/29</v>
      </c>
      <c r="N278" s="317" t="str">
        <f t="shared" si="132"/>
        <v>2029/30</v>
      </c>
    </row>
    <row r="279" spans="1:16" ht="13.15">
      <c r="B279" s="354" t="s">
        <v>600</v>
      </c>
      <c r="C279" s="447">
        <f>C223+C239</f>
        <v>768.23298104733794</v>
      </c>
      <c r="D279" s="447">
        <f t="shared" ref="D279:N279" si="133">D223+D239</f>
        <v>764.44166436725277</v>
      </c>
      <c r="E279" s="447">
        <f t="shared" si="133"/>
        <v>779.86731835596333</v>
      </c>
      <c r="F279" s="447">
        <f t="shared" si="133"/>
        <v>779.97169228928612</v>
      </c>
      <c r="G279" s="447">
        <f t="shared" si="133"/>
        <v>774.868927945515</v>
      </c>
      <c r="H279" s="447">
        <f t="shared" si="133"/>
        <v>774.23687935667817</v>
      </c>
      <c r="I279" s="447">
        <f t="shared" si="133"/>
        <v>775.82557043999805</v>
      </c>
      <c r="J279" s="447">
        <f t="shared" si="133"/>
        <v>779.9611253616448</v>
      </c>
      <c r="K279" s="447">
        <f t="shared" si="133"/>
        <v>781.18640727950242</v>
      </c>
      <c r="L279" s="447">
        <f t="shared" si="133"/>
        <v>780.22208729734268</v>
      </c>
      <c r="M279" s="447">
        <f t="shared" si="133"/>
        <v>778.53535315030103</v>
      </c>
      <c r="N279" s="447">
        <f t="shared" si="133"/>
        <v>775.87783573718457</v>
      </c>
      <c r="O279" s="318"/>
      <c r="P279" s="318"/>
    </row>
    <row r="280" spans="1:16" ht="26.25">
      <c r="B280" s="329" t="s">
        <v>601</v>
      </c>
      <c r="C280" s="447">
        <f>C155+C171</f>
        <v>185.07324540392418</v>
      </c>
      <c r="D280" s="447">
        <f t="shared" ref="D280:N280" si="134">D155+D171</f>
        <v>179.17752031078575</v>
      </c>
      <c r="E280" s="447">
        <f t="shared" si="134"/>
        <v>174.00927820878701</v>
      </c>
      <c r="F280" s="447">
        <f t="shared" si="134"/>
        <v>169.47546510408827</v>
      </c>
      <c r="G280" s="447">
        <f t="shared" si="134"/>
        <v>165.78012791409108</v>
      </c>
      <c r="H280" s="447">
        <f t="shared" si="134"/>
        <v>163.77263860563863</v>
      </c>
      <c r="I280" s="447">
        <f t="shared" si="134"/>
        <v>162.87683794903541</v>
      </c>
      <c r="J280" s="447">
        <f t="shared" si="134"/>
        <v>162.90823744274206</v>
      </c>
      <c r="K280" s="447">
        <f t="shared" si="134"/>
        <v>162.85950972410146</v>
      </c>
      <c r="L280" s="447">
        <f t="shared" si="134"/>
        <v>162.69397645866457</v>
      </c>
      <c r="M280" s="447">
        <f t="shared" si="134"/>
        <v>162.52348662855397</v>
      </c>
      <c r="N280" s="447">
        <f t="shared" si="134"/>
        <v>162.23708091527593</v>
      </c>
      <c r="O280" s="318"/>
      <c r="P280" s="318"/>
    </row>
    <row r="281" spans="1:16" ht="13.15">
      <c r="B281" s="354" t="s">
        <v>602</v>
      </c>
      <c r="C281" s="447">
        <f>C189+C205</f>
        <v>3.094341681422196</v>
      </c>
      <c r="D281" s="447">
        <f t="shared" ref="D281:N281" si="135">D189+D205</f>
        <v>3.0987156513328298</v>
      </c>
      <c r="E281" s="447">
        <f t="shared" si="135"/>
        <v>3.1142307224315795</v>
      </c>
      <c r="F281" s="447">
        <f t="shared" si="135"/>
        <v>3.1200188930347061</v>
      </c>
      <c r="G281" s="447">
        <f t="shared" si="135"/>
        <v>3.115267288422781</v>
      </c>
      <c r="H281" s="447">
        <f t="shared" si="135"/>
        <v>3.1209353931844075</v>
      </c>
      <c r="I281" s="447">
        <f t="shared" si="135"/>
        <v>3.1304084234296026</v>
      </c>
      <c r="J281" s="447">
        <f t="shared" si="135"/>
        <v>3.1455896993528998</v>
      </c>
      <c r="K281" s="447">
        <f t="shared" si="135"/>
        <v>3.1497699949139237</v>
      </c>
      <c r="L281" s="447">
        <f t="shared" si="135"/>
        <v>3.1457143230646314</v>
      </c>
      <c r="M281" s="447">
        <f t="shared" si="135"/>
        <v>3.1385089401675357</v>
      </c>
      <c r="N281" s="447">
        <f t="shared" si="135"/>
        <v>3.1276819423328619</v>
      </c>
      <c r="O281" s="318"/>
      <c r="P281" s="318"/>
    </row>
    <row r="282" spans="1:16" ht="13.15">
      <c r="B282" s="354" t="s">
        <v>603</v>
      </c>
      <c r="C282" s="447">
        <f>C121+C137</f>
        <v>580.06539396199162</v>
      </c>
      <c r="D282" s="447">
        <f t="shared" ref="D282:N282" si="136">D121+D137</f>
        <v>582.16542840513421</v>
      </c>
      <c r="E282" s="447">
        <f t="shared" si="136"/>
        <v>602.74380942474488</v>
      </c>
      <c r="F282" s="447">
        <f t="shared" si="136"/>
        <v>607.37620829216314</v>
      </c>
      <c r="G282" s="447">
        <f t="shared" si="136"/>
        <v>605.97353274300121</v>
      </c>
      <c r="H282" s="447">
        <f t="shared" si="136"/>
        <v>607.34330535785512</v>
      </c>
      <c r="I282" s="447">
        <f t="shared" si="136"/>
        <v>609.81832406753301</v>
      </c>
      <c r="J282" s="447">
        <f t="shared" si="136"/>
        <v>613.90729821954994</v>
      </c>
      <c r="K282" s="447">
        <f t="shared" si="136"/>
        <v>615.17712756048718</v>
      </c>
      <c r="L282" s="447">
        <f t="shared" si="136"/>
        <v>614.38239651561355</v>
      </c>
      <c r="M282" s="447">
        <f t="shared" si="136"/>
        <v>612.87335758157951</v>
      </c>
      <c r="N282" s="447">
        <f t="shared" si="136"/>
        <v>610.51307287957582</v>
      </c>
      <c r="O282" s="318"/>
      <c r="P282" s="318"/>
    </row>
    <row r="283" spans="1:16" ht="15">
      <c r="A283" s="300">
        <f>SUM(C283:N283)</f>
        <v>0</v>
      </c>
      <c r="B283" s="331"/>
      <c r="C283" s="300">
        <f>C279-C280-C281-C282</f>
        <v>0</v>
      </c>
      <c r="D283" s="300">
        <f t="shared" ref="D283:N283" si="137">D279-D280-D281-D282</f>
        <v>0</v>
      </c>
      <c r="E283" s="300">
        <f t="shared" si="137"/>
        <v>0</v>
      </c>
      <c r="F283" s="300">
        <f t="shared" si="137"/>
        <v>0</v>
      </c>
      <c r="G283" s="300">
        <f t="shared" si="137"/>
        <v>0</v>
      </c>
      <c r="H283" s="300">
        <f t="shared" si="137"/>
        <v>0</v>
      </c>
      <c r="I283" s="300">
        <f t="shared" si="137"/>
        <v>0</v>
      </c>
      <c r="J283" s="300">
        <f t="shared" si="137"/>
        <v>0</v>
      </c>
      <c r="K283" s="300">
        <f t="shared" si="137"/>
        <v>0</v>
      </c>
      <c r="L283" s="300">
        <f t="shared" si="137"/>
        <v>0</v>
      </c>
      <c r="M283" s="300">
        <f t="shared" si="137"/>
        <v>0</v>
      </c>
      <c r="N283" s="300">
        <f t="shared" si="137"/>
        <v>0</v>
      </c>
    </row>
    <row r="284" spans="1:16" ht="15">
      <c r="B284" s="331"/>
      <c r="H284" s="318"/>
    </row>
    <row r="285" spans="1:16" ht="15">
      <c r="B285" s="331" t="s">
        <v>265</v>
      </c>
      <c r="F285" s="355"/>
      <c r="G285" s="355" t="s">
        <v>266</v>
      </c>
      <c r="H285" s="318"/>
    </row>
    <row r="286" spans="1:16" ht="15">
      <c r="B286" s="331"/>
      <c r="H286" s="318"/>
    </row>
    <row r="287" spans="1:16" ht="15">
      <c r="B287" s="331" t="s">
        <v>211</v>
      </c>
      <c r="H287" s="318"/>
    </row>
    <row r="288" spans="1:16" ht="15">
      <c r="B288" s="331"/>
      <c r="H288" s="318"/>
    </row>
    <row r="289" spans="2:15" ht="15">
      <c r="B289" s="331"/>
      <c r="C289" s="317" t="str">
        <f>C278</f>
        <v>2018/19</v>
      </c>
      <c r="D289" s="317" t="str">
        <f t="shared" ref="D289:N289" si="138">D278</f>
        <v>2019/20</v>
      </c>
      <c r="E289" s="317" t="str">
        <f t="shared" si="138"/>
        <v>2020/21</v>
      </c>
      <c r="F289" s="317" t="str">
        <f t="shared" si="138"/>
        <v>2021/22</v>
      </c>
      <c r="G289" s="317" t="str">
        <f t="shared" si="138"/>
        <v>2022/23</v>
      </c>
      <c r="H289" s="317" t="str">
        <f t="shared" si="138"/>
        <v>2023/24</v>
      </c>
      <c r="I289" s="317" t="str">
        <f t="shared" si="138"/>
        <v>2024/25</v>
      </c>
      <c r="J289" s="317" t="str">
        <f t="shared" si="138"/>
        <v>2025/26</v>
      </c>
      <c r="K289" s="317" t="str">
        <f t="shared" si="138"/>
        <v>2026/27</v>
      </c>
      <c r="L289" s="317" t="str">
        <f t="shared" si="138"/>
        <v>2027/28</v>
      </c>
      <c r="M289" s="317" t="str">
        <f t="shared" si="138"/>
        <v>2028/29</v>
      </c>
      <c r="N289" s="317" t="str">
        <f t="shared" si="138"/>
        <v>2029/30</v>
      </c>
    </row>
    <row r="290" spans="2:15" ht="15">
      <c r="B290" s="331"/>
      <c r="C290" s="444">
        <f>C53+C69-C15</f>
        <v>0</v>
      </c>
      <c r="D290" s="444">
        <f>D53+D69-D15</f>
        <v>0</v>
      </c>
      <c r="E290" s="444">
        <f>E53+E69-E15</f>
        <v>0</v>
      </c>
      <c r="F290" s="444">
        <f t="shared" ref="F290:N290" si="139">F53+F69-F15</f>
        <v>0</v>
      </c>
      <c r="G290" s="444">
        <f t="shared" si="139"/>
        <v>0</v>
      </c>
      <c r="H290" s="444">
        <f t="shared" si="139"/>
        <v>0</v>
      </c>
      <c r="I290" s="444">
        <f t="shared" si="139"/>
        <v>0</v>
      </c>
      <c r="J290" s="444">
        <f t="shared" si="139"/>
        <v>0</v>
      </c>
      <c r="K290" s="444">
        <f t="shared" si="139"/>
        <v>0</v>
      </c>
      <c r="L290" s="444">
        <f t="shared" si="139"/>
        <v>0</v>
      </c>
      <c r="M290" s="444">
        <f t="shared" si="139"/>
        <v>0</v>
      </c>
      <c r="N290" s="444">
        <f t="shared" si="139"/>
        <v>0</v>
      </c>
    </row>
    <row r="291" spans="2:15" ht="15">
      <c r="B291" s="331"/>
      <c r="H291" s="318"/>
    </row>
    <row r="292" spans="2:15" ht="15">
      <c r="B292" s="331" t="s">
        <v>263</v>
      </c>
      <c r="H292" s="318"/>
    </row>
    <row r="293" spans="2:15" ht="15">
      <c r="B293" s="331"/>
      <c r="C293" s="356" t="str">
        <f t="shared" ref="C293:N293" si="140">C262</f>
        <v>2018/19</v>
      </c>
      <c r="D293" s="356" t="str">
        <f t="shared" si="140"/>
        <v>2019/20</v>
      </c>
      <c r="E293" s="356" t="str">
        <f t="shared" si="140"/>
        <v>2020/21</v>
      </c>
      <c r="F293" s="356" t="str">
        <f t="shared" si="140"/>
        <v>2021/22</v>
      </c>
      <c r="G293" s="356" t="str">
        <f t="shared" si="140"/>
        <v>2022/23</v>
      </c>
      <c r="H293" s="356" t="str">
        <f t="shared" si="140"/>
        <v>2023/24</v>
      </c>
      <c r="I293" s="356" t="str">
        <f t="shared" si="140"/>
        <v>2024/25</v>
      </c>
      <c r="J293" s="356" t="str">
        <f t="shared" si="140"/>
        <v>2025/26</v>
      </c>
      <c r="K293" s="356" t="str">
        <f t="shared" si="140"/>
        <v>2026/27</v>
      </c>
      <c r="L293" s="356" t="str">
        <f t="shared" si="140"/>
        <v>2027/28</v>
      </c>
      <c r="M293" s="356" t="str">
        <f t="shared" si="140"/>
        <v>2028/29</v>
      </c>
      <c r="N293" s="356" t="str">
        <f t="shared" si="140"/>
        <v>2029/30</v>
      </c>
    </row>
    <row r="294" spans="2:15" ht="13.15">
      <c r="B294" s="354" t="s">
        <v>267</v>
      </c>
      <c r="C294" s="444">
        <f>C36-C15+C279-C290</f>
        <v>766.1601054148291</v>
      </c>
      <c r="D294" s="444">
        <f>D36-D15+D279-D290</f>
        <v>786.1849421082868</v>
      </c>
      <c r="E294" s="444">
        <f>E36-E15+E279-E290</f>
        <v>774.92942648330995</v>
      </c>
      <c r="F294" s="444">
        <f t="shared" ref="F294:K294" si="141">F36-F15+F279-F290</f>
        <v>748.67765158106101</v>
      </c>
      <c r="G294" s="444">
        <f t="shared" si="141"/>
        <v>778.30968059747397</v>
      </c>
      <c r="H294" s="444">
        <f t="shared" si="141"/>
        <v>793.56507546290936</v>
      </c>
      <c r="I294" s="444">
        <f t="shared" si="141"/>
        <v>815.77346703505737</v>
      </c>
      <c r="J294" s="444">
        <f t="shared" si="141"/>
        <v>791.63906199342807</v>
      </c>
      <c r="K294" s="444">
        <f t="shared" si="141"/>
        <v>771.668895285703</v>
      </c>
      <c r="L294" s="444">
        <f>L36-L15+L279-L290</f>
        <v>763.46012156940344</v>
      </c>
      <c r="M294" s="444">
        <f>M36-M15+M279-M290</f>
        <v>752.67253025390301</v>
      </c>
      <c r="N294" s="444">
        <f>N36-N15+N279-N290</f>
        <v>757.50684542015983</v>
      </c>
    </row>
    <row r="295" spans="2:15" ht="12.75" customHeight="1">
      <c r="B295" s="1405" t="s">
        <v>264</v>
      </c>
      <c r="C295" s="1405"/>
      <c r="D295" s="1405"/>
      <c r="E295" s="1405"/>
      <c r="F295" s="1405"/>
      <c r="G295" s="1405"/>
      <c r="H295" s="1405"/>
      <c r="I295" s="1405"/>
      <c r="J295" s="1405"/>
      <c r="K295" s="1405"/>
      <c r="L295" s="1405"/>
      <c r="M295" s="1405"/>
      <c r="N295" s="1405"/>
    </row>
    <row r="296" spans="2:15" ht="13.15">
      <c r="B296" s="521" t="s">
        <v>564</v>
      </c>
      <c r="C296" s="522">
        <f>IF(C294&lt;0,0,C294)</f>
        <v>766.1601054148291</v>
      </c>
      <c r="D296" s="522">
        <f t="shared" ref="D296:K296" si="142">IF(D294&lt;0,0,D294)</f>
        <v>786.1849421082868</v>
      </c>
      <c r="E296" s="522">
        <f t="shared" si="142"/>
        <v>774.92942648330995</v>
      </c>
      <c r="F296" s="522">
        <f t="shared" si="142"/>
        <v>748.67765158106101</v>
      </c>
      <c r="G296" s="522">
        <f t="shared" si="142"/>
        <v>778.30968059747397</v>
      </c>
      <c r="H296" s="522">
        <f t="shared" si="142"/>
        <v>793.56507546290936</v>
      </c>
      <c r="I296" s="522">
        <f t="shared" si="142"/>
        <v>815.77346703505737</v>
      </c>
      <c r="J296" s="522">
        <f t="shared" si="142"/>
        <v>791.63906199342807</v>
      </c>
      <c r="K296" s="522">
        <f t="shared" si="142"/>
        <v>771.668895285703</v>
      </c>
      <c r="L296" s="522">
        <f>IF(L294&lt;0,0,L294)</f>
        <v>763.46012156940344</v>
      </c>
      <c r="M296" s="522">
        <f>IF(M294&lt;0,0,M294)</f>
        <v>752.67253025390301</v>
      </c>
      <c r="N296" s="522">
        <f>IF(N294&lt;0,0,N294)</f>
        <v>757.50684542015983</v>
      </c>
    </row>
    <row r="297" spans="2:15" ht="15">
      <c r="B297" s="331"/>
      <c r="H297" s="318"/>
    </row>
    <row r="298" spans="2:15" ht="15">
      <c r="B298" s="331" t="s">
        <v>174</v>
      </c>
      <c r="H298" s="318"/>
    </row>
    <row r="299" spans="2:15" ht="15">
      <c r="B299" s="331"/>
      <c r="H299" s="318"/>
    </row>
    <row r="300" spans="2:15" ht="13.15">
      <c r="B300" s="332" t="s">
        <v>46</v>
      </c>
      <c r="H300" s="316"/>
    </row>
    <row r="301" spans="2:15">
      <c r="H301" s="316"/>
    </row>
    <row r="302" spans="2:15" ht="13.15">
      <c r="B302" s="329" t="str">
        <f t="shared" ref="B302:B313" si="143">B262</f>
        <v>Age group</v>
      </c>
      <c r="C302" s="329" t="str">
        <f>C293</f>
        <v>2018/19</v>
      </c>
      <c r="D302" s="329" t="str">
        <f t="shared" ref="D302:N302" si="144">D293</f>
        <v>2019/20</v>
      </c>
      <c r="E302" s="329" t="str">
        <f t="shared" si="144"/>
        <v>2020/21</v>
      </c>
      <c r="F302" s="329" t="str">
        <f t="shared" si="144"/>
        <v>2021/22</v>
      </c>
      <c r="G302" s="329" t="str">
        <f t="shared" si="144"/>
        <v>2022/23</v>
      </c>
      <c r="H302" s="329" t="str">
        <f t="shared" si="144"/>
        <v>2023/24</v>
      </c>
      <c r="I302" s="329" t="str">
        <f t="shared" si="144"/>
        <v>2024/25</v>
      </c>
      <c r="J302" s="329" t="str">
        <f t="shared" si="144"/>
        <v>2025/26</v>
      </c>
      <c r="K302" s="329" t="str">
        <f t="shared" si="144"/>
        <v>2026/27</v>
      </c>
      <c r="L302" s="329" t="str">
        <f t="shared" si="144"/>
        <v>2027/28</v>
      </c>
      <c r="M302" s="329" t="str">
        <f t="shared" si="144"/>
        <v>2028/29</v>
      </c>
      <c r="N302" s="329" t="str">
        <f t="shared" si="144"/>
        <v>2029/30</v>
      </c>
    </row>
    <row r="303" spans="2:15" ht="13.15">
      <c r="B303" s="329" t="str">
        <f t="shared" si="143"/>
        <v>20-24</v>
      </c>
      <c r="C303" s="444">
        <f>C$296*Entrant_age_breakdowns!$K76*$G$31</f>
        <v>59.437123001848015</v>
      </c>
      <c r="D303" s="444">
        <f>D$296*Entrant_age_breakdowns!$K76*$G$31</f>
        <v>60.99060858955886</v>
      </c>
      <c r="E303" s="444">
        <f>E$296*Entrant_age_breakdowns!$K76*$G$31</f>
        <v>60.11742886912856</v>
      </c>
      <c r="F303" s="444">
        <f>F$296*Entrant_age_breakdowns!$K76*$G$31</f>
        <v>58.080870240123758</v>
      </c>
      <c r="G303" s="444">
        <f>G$296*Entrant_age_breakdowns!$K76*$G$31</f>
        <v>60.379662021365441</v>
      </c>
      <c r="H303" s="444">
        <f>H$296*Entrant_age_breakdowns!$K76*$G$31</f>
        <v>61.563144135156399</v>
      </c>
      <c r="I303" s="444">
        <f>I$296*Entrant_age_breakdowns!$K76*$G$31</f>
        <v>63.286025413126701</v>
      </c>
      <c r="J303" s="444">
        <f>J$296*Entrant_age_breakdowns!$K76*$G$31</f>
        <v>61.413727976993485</v>
      </c>
      <c r="K303" s="444">
        <f>K$296*Entrant_age_breakdowns!$K76*$G$31</f>
        <v>59.864483574177967</v>
      </c>
      <c r="L303" s="444">
        <f>L$296*Entrant_age_breakdowns!$K76*$G$31</f>
        <v>59.227663815981529</v>
      </c>
      <c r="M303" s="444">
        <f>M$296*Entrant_age_breakdowns!$K76*$G$31</f>
        <v>58.390784699747847</v>
      </c>
      <c r="N303" s="444">
        <f>N$296*Entrant_age_breakdowns!$K76*$G$31</f>
        <v>58.765820913635451</v>
      </c>
      <c r="O303" s="318"/>
    </row>
    <row r="304" spans="2:15" ht="13.15">
      <c r="B304" s="329" t="str">
        <f t="shared" si="143"/>
        <v>25-29</v>
      </c>
      <c r="C304" s="444">
        <f>C$296*Entrant_age_breakdowns!$K77*$G$31</f>
        <v>61.998034845959147</v>
      </c>
      <c r="D304" s="444">
        <f>D$296*Entrant_age_breakdowns!$K77*$G$31</f>
        <v>63.618454017267261</v>
      </c>
      <c r="E304" s="444">
        <f>E$296*Entrant_age_breakdowns!$K77*$G$31</f>
        <v>62.707652417190829</v>
      </c>
      <c r="F304" s="444">
        <f>F$296*Entrant_age_breakdowns!$K77*$G$31</f>
        <v>60.583346487326885</v>
      </c>
      <c r="G304" s="444">
        <f>G$296*Entrant_age_breakdowns!$K77*$G$31</f>
        <v>62.981184164507098</v>
      </c>
      <c r="H304" s="444">
        <f>H$296*Entrant_age_breakdowns!$K77*$G$31</f>
        <v>64.215657867551243</v>
      </c>
      <c r="I304" s="444">
        <f>I$296*Entrant_age_breakdowns!$K77*$G$31</f>
        <v>66.012771323122308</v>
      </c>
      <c r="J304" s="444">
        <f>J$296*Entrant_age_breakdowns!$K77*$G$31</f>
        <v>64.059803954836696</v>
      </c>
      <c r="K304" s="444">
        <f>K$296*Entrant_age_breakdowns!$K77*$G$31</f>
        <v>62.443808704399068</v>
      </c>
      <c r="L304" s="444">
        <f>L$296*Entrant_age_breakdowns!$K77*$G$31</f>
        <v>61.77955088764655</v>
      </c>
      <c r="M304" s="444">
        <f>M$296*Entrant_age_breakdowns!$K77*$G$31</f>
        <v>60.906613942019192</v>
      </c>
      <c r="N304" s="444">
        <f>N$296*Entrant_age_breakdowns!$K77*$G$31</f>
        <v>61.297808991220641</v>
      </c>
      <c r="O304" s="318"/>
    </row>
    <row r="305" spans="1:15" ht="13.15">
      <c r="B305" s="329" t="str">
        <f t="shared" si="143"/>
        <v>30-34</v>
      </c>
      <c r="C305" s="444">
        <f>C$296*Entrant_age_breakdowns!$K78*$G$31</f>
        <v>30.358121057511553</v>
      </c>
      <c r="D305" s="444">
        <f>D$296*Entrant_age_breakdowns!$K78*$G$31</f>
        <v>31.151579777432424</v>
      </c>
      <c r="E305" s="444">
        <f>E$296*Entrant_age_breakdowns!$K78*$G$31</f>
        <v>30.705594266711071</v>
      </c>
      <c r="F305" s="444">
        <f>F$296*Entrant_age_breakdowns!$K78*$G$31</f>
        <v>29.665401029260373</v>
      </c>
      <c r="G305" s="444">
        <f>G$296*Entrant_age_breakdowns!$K78*$G$31</f>
        <v>30.839532542637588</v>
      </c>
      <c r="H305" s="444">
        <f>H$296*Entrant_age_breakdowns!$K78*$G$31</f>
        <v>31.444008187913159</v>
      </c>
      <c r="I305" s="444">
        <f>I$296*Entrant_age_breakdowns!$K78*$G$31</f>
        <v>32.323987496513219</v>
      </c>
      <c r="J305" s="444">
        <f>J$296*Entrant_age_breakdowns!$K78*$G$31</f>
        <v>31.367692350463944</v>
      </c>
      <c r="K305" s="444">
        <f>K$296*Entrant_age_breakdowns!$K78*$G$31</f>
        <v>30.576399859289985</v>
      </c>
      <c r="L305" s="444">
        <f>L$296*Entrant_age_breakdowns!$K78*$G$31</f>
        <v>30.251137626955121</v>
      </c>
      <c r="M305" s="444">
        <f>M$296*Entrant_age_breakdowns!$K78*$G$31</f>
        <v>29.823693022674131</v>
      </c>
      <c r="N305" s="444">
        <f>N$296*Entrant_age_breakdowns!$K78*$G$31</f>
        <v>30.015246620949689</v>
      </c>
      <c r="O305" s="318"/>
    </row>
    <row r="306" spans="1:15" ht="13.15">
      <c r="B306" s="329" t="str">
        <f t="shared" si="143"/>
        <v>35-39</v>
      </c>
      <c r="C306" s="444">
        <f>C$296*Entrant_age_breakdowns!$K79*$G$31</f>
        <v>22.679622760592093</v>
      </c>
      <c r="D306" s="444">
        <f>D$296*Entrant_age_breakdowns!$K79*$G$31</f>
        <v>23.272391476739461</v>
      </c>
      <c r="E306" s="444">
        <f>E$296*Entrant_age_breakdowns!$K79*$G$31</f>
        <v>22.939209356519026</v>
      </c>
      <c r="F306" s="444">
        <f>F$296*Entrant_age_breakdowns!$K79*$G$31</f>
        <v>22.162112836651779</v>
      </c>
      <c r="G306" s="444">
        <f>G$296*Entrant_age_breakdowns!$K79*$G$31</f>
        <v>23.039270541645166</v>
      </c>
      <c r="H306" s="444">
        <f>H$296*Entrant_age_breakdowns!$K79*$G$31</f>
        <v>23.490855788862682</v>
      </c>
      <c r="I306" s="444">
        <f>I$296*Entrant_age_breakdowns!$K79*$G$31</f>
        <v>24.148261387791791</v>
      </c>
      <c r="J306" s="444">
        <f>J$296*Entrant_age_breakdowns!$K79*$G$31</f>
        <v>23.433842563283669</v>
      </c>
      <c r="K306" s="444">
        <f>K$296*Entrant_age_breakdowns!$K79*$G$31</f>
        <v>22.842692170309196</v>
      </c>
      <c r="L306" s="444">
        <f>L$296*Entrant_age_breakdowns!$K79*$G$31</f>
        <v>22.599698715159324</v>
      </c>
      <c r="M306" s="444">
        <f>M$296*Entrant_age_breakdowns!$K79*$G$31</f>
        <v>22.28036793846935</v>
      </c>
      <c r="N306" s="444">
        <f>N$296*Entrant_age_breakdowns!$K79*$G$31</f>
        <v>22.423471766901073</v>
      </c>
      <c r="O306" s="318"/>
    </row>
    <row r="307" spans="1:15" ht="13.15">
      <c r="B307" s="329" t="str">
        <f t="shared" si="143"/>
        <v>40-44</v>
      </c>
      <c r="C307" s="444">
        <f>C$296*Entrant_age_breakdowns!$K80*$G$31</f>
        <v>18.936818812924223</v>
      </c>
      <c r="D307" s="444">
        <f>D$296*Entrant_age_breakdowns!$K80*$G$31</f>
        <v>19.431763278894671</v>
      </c>
      <c r="E307" s="444">
        <f>E$296*Entrant_age_breakdowns!$K80*$G$31</f>
        <v>19.153565995415889</v>
      </c>
      <c r="F307" s="444">
        <f>F$296*Entrant_age_breakdowns!$K80*$G$31</f>
        <v>18.504713227791818</v>
      </c>
      <c r="G307" s="444">
        <f>G$296*Entrant_age_breakdowns!$K80*$G$31</f>
        <v>19.237114145794855</v>
      </c>
      <c r="H307" s="444">
        <f>H$296*Entrant_age_breakdowns!$K80*$G$31</f>
        <v>19.614174562337883</v>
      </c>
      <c r="I307" s="444">
        <f>I$296*Entrant_age_breakdowns!$K80*$G$31</f>
        <v>20.163088926784638</v>
      </c>
      <c r="J307" s="444">
        <f>J$296*Entrant_age_breakdowns!$K80*$G$31</f>
        <v>19.566570193688236</v>
      </c>
      <c r="K307" s="444">
        <f>K$296*Entrant_age_breakdowns!$K80*$G$31</f>
        <v>19.072976980030468</v>
      </c>
      <c r="L307" s="444">
        <f>L$296*Entrant_age_breakdowns!$K80*$G$31</f>
        <v>18.870084582680057</v>
      </c>
      <c r="M307" s="444">
        <f>M$296*Entrant_age_breakdowns!$K80*$G$31</f>
        <v>18.603452764179274</v>
      </c>
      <c r="N307" s="444">
        <f>N$296*Entrant_age_breakdowns!$K80*$G$31</f>
        <v>18.722940257382028</v>
      </c>
      <c r="O307" s="318"/>
    </row>
    <row r="308" spans="1:15" ht="13.15">
      <c r="B308" s="329" t="str">
        <f t="shared" si="143"/>
        <v>45-49</v>
      </c>
      <c r="C308" s="444">
        <f>C$296*Entrant_age_breakdowns!$K81*$G$31</f>
        <v>16.101761950683652</v>
      </c>
      <c r="D308" s="444">
        <f>D$296*Entrant_age_breakdowns!$K81*$G$31</f>
        <v>16.522607608478367</v>
      </c>
      <c r="E308" s="444">
        <f>E$296*Entrant_age_breakdowns!$K81*$G$31</f>
        <v>16.286059618123986</v>
      </c>
      <c r="F308" s="444">
        <f>F$296*Entrant_age_breakdowns!$K81*$G$31</f>
        <v>15.73434747953635</v>
      </c>
      <c r="G308" s="444">
        <f>G$296*Entrant_age_breakdowns!$K81*$G$31</f>
        <v>16.357099661444462</v>
      </c>
      <c r="H308" s="444">
        <f>H$296*Entrant_age_breakdowns!$K81*$G$31</f>
        <v>16.677709850947767</v>
      </c>
      <c r="I308" s="444">
        <f>I$296*Entrant_age_breakdowns!$K81*$G$31</f>
        <v>17.144445500422339</v>
      </c>
      <c r="J308" s="444">
        <f>J$296*Entrant_age_breakdowns!$K81*$G$31</f>
        <v>16.637232396979307</v>
      </c>
      <c r="K308" s="444">
        <f>K$296*Entrant_age_breakdowns!$K81*$G$31</f>
        <v>16.217535693678432</v>
      </c>
      <c r="L308" s="444">
        <f>L$296*Entrant_age_breakdowns!$K81*$G$31</f>
        <v>16.045018592679913</v>
      </c>
      <c r="M308" s="444">
        <f>M$296*Entrant_age_breakdowns!$K81*$G$31</f>
        <v>15.818304585834827</v>
      </c>
      <c r="N308" s="444">
        <f>N$296*Entrant_age_breakdowns!$K81*$G$31</f>
        <v>15.919903444156352</v>
      </c>
      <c r="O308" s="318"/>
    </row>
    <row r="309" spans="1:15" ht="13.15">
      <c r="B309" s="329" t="str">
        <f t="shared" si="143"/>
        <v>50-54</v>
      </c>
      <c r="C309" s="444">
        <f>C$296*Entrant_age_breakdowns!$K82*$G$31</f>
        <v>11.871715894797894</v>
      </c>
      <c r="D309" s="444">
        <f>D$296*Entrant_age_breakdowns!$K82*$G$31</f>
        <v>12.18200243984808</v>
      </c>
      <c r="E309" s="444">
        <f>E$296*Entrant_age_breakdowns!$K82*$G$31</f>
        <v>12.007597269434207</v>
      </c>
      <c r="F309" s="444">
        <f>F$296*Entrant_age_breakdowns!$K82*$G$31</f>
        <v>11.600823788054695</v>
      </c>
      <c r="G309" s="444">
        <f>G$296*Entrant_age_breakdowns!$K82*$G$31</f>
        <v>12.059974593980295</v>
      </c>
      <c r="H309" s="444">
        <f>H$296*Entrant_age_breakdowns!$K82*$G$31</f>
        <v>12.296358232890009</v>
      </c>
      <c r="I309" s="444">
        <f>I$296*Entrant_age_breakdowns!$K82*$G$31</f>
        <v>12.640479146210357</v>
      </c>
      <c r="J309" s="444">
        <f>J$296*Entrant_age_breakdowns!$K82*$G$31</f>
        <v>12.266514490625649</v>
      </c>
      <c r="K309" s="444">
        <f>K$296*Entrant_age_breakdowns!$K82*$G$31</f>
        <v>11.957075061646899</v>
      </c>
      <c r="L309" s="444">
        <f>L$296*Entrant_age_breakdowns!$K82*$G$31</f>
        <v>11.82987941583364</v>
      </c>
      <c r="M309" s="444">
        <f>M$296*Entrant_age_breakdowns!$K82*$G$31</f>
        <v>11.662724772330675</v>
      </c>
      <c r="N309" s="444">
        <f>N$296*Entrant_age_breakdowns!$K82*$G$31</f>
        <v>11.737632896356057</v>
      </c>
      <c r="O309" s="318"/>
    </row>
    <row r="310" spans="1:15" ht="13.15">
      <c r="B310" s="329" t="str">
        <f t="shared" si="143"/>
        <v>55-59</v>
      </c>
      <c r="C310" s="444">
        <f>C$296*Entrant_age_breakdowns!$K83*$G$31</f>
        <v>7.2184847326114605</v>
      </c>
      <c r="D310" s="444">
        <f>D$296*Entrant_age_breakdowns!$K83*$G$31</f>
        <v>7.4071515359638713</v>
      </c>
      <c r="E310" s="444">
        <f>E$296*Entrant_age_breakdowns!$K83*$G$31</f>
        <v>7.3011061191869508</v>
      </c>
      <c r="F310" s="444">
        <f>F$296*Entrant_age_breakdowns!$K83*$G$31</f>
        <v>7.0537713454280961</v>
      </c>
      <c r="G310" s="444">
        <f>G$296*Entrant_age_breakdowns!$K83*$G$31</f>
        <v>7.3329536567225011</v>
      </c>
      <c r="H310" s="444">
        <f>H$296*Entrant_age_breakdowns!$K83*$G$31</f>
        <v>7.4766844959398222</v>
      </c>
      <c r="I310" s="444">
        <f>I$296*Entrant_age_breakdowns!$K83*$G$31</f>
        <v>7.685923967385035</v>
      </c>
      <c r="J310" s="444">
        <f>J$296*Entrant_age_breakdowns!$K83*$G$31</f>
        <v>7.458538290302128</v>
      </c>
      <c r="K310" s="444">
        <f>K$296*Entrant_age_breakdowns!$K83*$G$31</f>
        <v>7.2703865678767379</v>
      </c>
      <c r="L310" s="444">
        <f>L$296*Entrant_age_breakdowns!$K83*$G$31</f>
        <v>7.193046456683545</v>
      </c>
      <c r="M310" s="444">
        <f>M$296*Entrant_age_breakdowns!$K83*$G$31</f>
        <v>7.0914096543203762</v>
      </c>
      <c r="N310" s="444">
        <f>N$296*Entrant_age_breakdowns!$K83*$G$31</f>
        <v>7.136956831697046</v>
      </c>
      <c r="O310" s="318"/>
    </row>
    <row r="311" spans="1:15" ht="13.15">
      <c r="B311" s="329" t="str">
        <f t="shared" si="143"/>
        <v>60-64</v>
      </c>
      <c r="C311" s="444">
        <f>C$296*Entrant_age_breakdowns!$K84*$G$31</f>
        <v>3.6576651258795327</v>
      </c>
      <c r="D311" s="444">
        <f>D$296*Entrant_age_breakdowns!$K84*$G$31</f>
        <v>3.7532641348953253</v>
      </c>
      <c r="E311" s="444">
        <f>E$296*Entrant_age_breakdowns!$K84*$G$31</f>
        <v>3.6995300567512026</v>
      </c>
      <c r="F311" s="444">
        <f>F$296*Entrant_age_breakdowns!$K84*$G$31</f>
        <v>3.5742035083264363</v>
      </c>
      <c r="G311" s="444">
        <f>G$296*Entrant_age_breakdowns!$K84*$G$31</f>
        <v>3.7156674639362115</v>
      </c>
      <c r="H311" s="444">
        <f>H$296*Entrant_age_breakdowns!$K84*$G$31</f>
        <v>3.7884970531910742</v>
      </c>
      <c r="I311" s="444">
        <f>I$296*Entrant_age_breakdowns!$K84*$G$31</f>
        <v>3.8945204010281969</v>
      </c>
      <c r="J311" s="444">
        <f>J$296*Entrant_age_breakdowns!$K84*$G$31</f>
        <v>3.7793022226987176</v>
      </c>
      <c r="K311" s="444">
        <f>K$296*Entrant_age_breakdowns!$K84*$G$31</f>
        <v>3.6839642093923501</v>
      </c>
      <c r="L311" s="444">
        <f>L$296*Entrant_age_breakdowns!$K84*$G$31</f>
        <v>3.6447753438587047</v>
      </c>
      <c r="M311" s="444">
        <f>M$296*Entrant_age_breakdowns!$K84*$G$31</f>
        <v>3.5932751466178381</v>
      </c>
      <c r="N311" s="444">
        <f>N$296*Entrant_age_breakdowns!$K84*$G$31</f>
        <v>3.6163542731165403</v>
      </c>
      <c r="O311" s="318"/>
    </row>
    <row r="312" spans="1:15" ht="13.15">
      <c r="B312" s="329" t="str">
        <f t="shared" si="143"/>
        <v>65 plus</v>
      </c>
      <c r="C312" s="444">
        <f>C$296*Entrant_age_breakdowns!$K85*$G$31</f>
        <v>1.12499692833761</v>
      </c>
      <c r="D312" s="444">
        <f>D$296*Entrant_age_breakdowns!$K85*$G$31</f>
        <v>1.154400547256667</v>
      </c>
      <c r="E312" s="444">
        <f>E$296*Entrant_age_breakdowns!$K85*$G$31</f>
        <v>1.1378734265994264</v>
      </c>
      <c r="F312" s="444">
        <f>F$296*Entrant_age_breakdowns!$K85*$G$31</f>
        <v>1.099326436329749</v>
      </c>
      <c r="G312" s="444">
        <f>G$296*Entrant_age_breakdowns!$K85*$G$31</f>
        <v>1.1428368480417059</v>
      </c>
      <c r="H312" s="444">
        <f>H$296*Entrant_age_breakdowns!$K85*$G$31</f>
        <v>1.1652372213356141</v>
      </c>
      <c r="I312" s="444">
        <f>I$296*Entrant_age_breakdowns!$K85*$G$31</f>
        <v>1.197847079412808</v>
      </c>
      <c r="J312" s="444">
        <f>J$296*Entrant_age_breakdowns!$K85*$G$31</f>
        <v>1.1624091450343428</v>
      </c>
      <c r="K312" s="444">
        <f>K$296*Entrant_age_breakdowns!$K85*$G$31</f>
        <v>1.1330858011982439</v>
      </c>
      <c r="L312" s="444">
        <f>L$296*Entrant_age_breakdowns!$K85*$G$31</f>
        <v>1.1210323868387799</v>
      </c>
      <c r="M312" s="444">
        <f>M$296*Entrant_age_breakdowns!$K85*$G$31</f>
        <v>1.1051923463455093</v>
      </c>
      <c r="N312" s="444">
        <f>N$296*Entrant_age_breakdowns!$K85*$G$31</f>
        <v>1.1122908492226724</v>
      </c>
      <c r="O312" s="318"/>
    </row>
    <row r="313" spans="1:15" ht="13.15">
      <c r="B313" s="329" t="str">
        <f t="shared" si="143"/>
        <v>Total</v>
      </c>
      <c r="C313" s="444">
        <f>C$296*Entrant_age_breakdowns!$K86*$G$31</f>
        <v>233.38434511114517</v>
      </c>
      <c r="D313" s="444">
        <f>D$296*Entrant_age_breakdowns!$K86*$G$31</f>
        <v>239.48422340633499</v>
      </c>
      <c r="E313" s="444">
        <f>E$296*Entrant_age_breakdowns!$K86*$G$31</f>
        <v>236.05561739506115</v>
      </c>
      <c r="F313" s="444">
        <f>F$296*Entrant_age_breakdowns!$K86*$G$31</f>
        <v>228.05891637882993</v>
      </c>
      <c r="G313" s="444">
        <f>G$296*Entrant_age_breakdowns!$K86*$G$31</f>
        <v>237.08529564007532</v>
      </c>
      <c r="H313" s="444">
        <f>H$296*Entrant_age_breakdowns!$K86*$G$31</f>
        <v>241.73232739612564</v>
      </c>
      <c r="I313" s="444">
        <f>I$296*Entrant_age_breakdowns!$K86*$G$31</f>
        <v>248.4973506417974</v>
      </c>
      <c r="J313" s="444">
        <f>J$296*Entrant_age_breakdowns!$K86*$G$31</f>
        <v>241.14563358490616</v>
      </c>
      <c r="K313" s="444">
        <f>K$296*Entrant_age_breakdowns!$K86*$G$31</f>
        <v>235.06240862199934</v>
      </c>
      <c r="L313" s="444">
        <f>L$296*Entrant_age_breakdowns!$K86*$G$31</f>
        <v>232.56188782431715</v>
      </c>
      <c r="M313" s="444">
        <f>M$296*Entrant_age_breakdowns!$K86*$G$31</f>
        <v>229.27581887253902</v>
      </c>
      <c r="N313" s="444">
        <f>N$296*Entrant_age_breakdowns!$K86*$G$31</f>
        <v>230.74842684463755</v>
      </c>
      <c r="O313" s="318"/>
    </row>
    <row r="314" spans="1:15">
      <c r="A314" s="300">
        <f>SUM(C314:N314)</f>
        <v>0</v>
      </c>
      <c r="C314" s="300">
        <f>SUM(C303:C312)-C313</f>
        <v>0</v>
      </c>
      <c r="D314" s="300">
        <f t="shared" ref="D314:N314" si="145">SUM(D303:D312)-D313</f>
        <v>0</v>
      </c>
      <c r="E314" s="300">
        <f t="shared" si="145"/>
        <v>0</v>
      </c>
      <c r="F314" s="300">
        <f t="shared" si="145"/>
        <v>0</v>
      </c>
      <c r="G314" s="300">
        <f t="shared" si="145"/>
        <v>0</v>
      </c>
      <c r="H314" s="300">
        <f t="shared" si="145"/>
        <v>0</v>
      </c>
      <c r="I314" s="300">
        <f t="shared" si="145"/>
        <v>0</v>
      </c>
      <c r="J314" s="300">
        <f t="shared" si="145"/>
        <v>0</v>
      </c>
      <c r="K314" s="300">
        <f t="shared" si="145"/>
        <v>0</v>
      </c>
      <c r="L314" s="300">
        <f t="shared" si="145"/>
        <v>0</v>
      </c>
      <c r="M314" s="300">
        <f t="shared" si="145"/>
        <v>0</v>
      </c>
      <c r="N314" s="300">
        <f t="shared" si="145"/>
        <v>0</v>
      </c>
    </row>
    <row r="316" spans="1:15" ht="13.15">
      <c r="B316" s="332" t="s">
        <v>47</v>
      </c>
      <c r="H316" s="316"/>
    </row>
    <row r="317" spans="1:15">
      <c r="H317" s="316"/>
    </row>
    <row r="318" spans="1:15" ht="13.15">
      <c r="B318" s="329" t="str">
        <f t="shared" ref="B318:B329" si="146">B302</f>
        <v>Age group</v>
      </c>
      <c r="C318" s="329" t="str">
        <f>C293</f>
        <v>2018/19</v>
      </c>
      <c r="D318" s="329" t="str">
        <f t="shared" ref="D318:N318" si="147">D302</f>
        <v>2019/20</v>
      </c>
      <c r="E318" s="329" t="str">
        <f t="shared" si="147"/>
        <v>2020/21</v>
      </c>
      <c r="F318" s="329" t="str">
        <f t="shared" si="147"/>
        <v>2021/22</v>
      </c>
      <c r="G318" s="329" t="str">
        <f t="shared" si="147"/>
        <v>2022/23</v>
      </c>
      <c r="H318" s="329" t="str">
        <f t="shared" si="147"/>
        <v>2023/24</v>
      </c>
      <c r="I318" s="329" t="str">
        <f t="shared" si="147"/>
        <v>2024/25</v>
      </c>
      <c r="J318" s="329" t="str">
        <f t="shared" si="147"/>
        <v>2025/26</v>
      </c>
      <c r="K318" s="329" t="str">
        <f t="shared" si="147"/>
        <v>2026/27</v>
      </c>
      <c r="L318" s="329" t="str">
        <f t="shared" si="147"/>
        <v>2027/28</v>
      </c>
      <c r="M318" s="329" t="str">
        <f t="shared" si="147"/>
        <v>2028/29</v>
      </c>
      <c r="N318" s="329" t="str">
        <f t="shared" si="147"/>
        <v>2029/30</v>
      </c>
    </row>
    <row r="319" spans="1:15" ht="13.15">
      <c r="B319" s="329" t="str">
        <f t="shared" si="146"/>
        <v>20-24</v>
      </c>
      <c r="C319" s="444">
        <f>C$296*Entrant_age_breakdowns!$K76*$H$31</f>
        <v>135.68458665251293</v>
      </c>
      <c r="D319" s="444">
        <f>D$296*Entrant_age_breakdowns!$K76*$H$31</f>
        <v>139.23092333897449</v>
      </c>
      <c r="E319" s="444">
        <f>E$296*Entrant_age_breakdowns!$K76*$H$31</f>
        <v>137.23760630988042</v>
      </c>
      <c r="F319" s="444">
        <f>F$296*Entrant_age_breakdowns!$K76*$H$31</f>
        <v>132.58849811260896</v>
      </c>
      <c r="G319" s="444">
        <f>G$296*Entrant_age_breakdowns!$K76*$H$31</f>
        <v>137.83623886594714</v>
      </c>
      <c r="H319" s="444">
        <f>H$296*Entrant_age_breakdowns!$K76*$H$31</f>
        <v>140.53792214586252</v>
      </c>
      <c r="I319" s="444">
        <f>I$296*Entrant_age_breakdowns!$K76*$H$31</f>
        <v>144.47095965249767</v>
      </c>
      <c r="J319" s="444">
        <f>J$296*Entrant_age_breakdowns!$K76*$H$31</f>
        <v>140.1968311132614</v>
      </c>
      <c r="K319" s="444">
        <f>K$296*Entrant_age_breakdowns!$K76*$H$31</f>
        <v>136.66017631230127</v>
      </c>
      <c r="L319" s="444">
        <f>L$296*Entrant_age_breakdowns!$K76*$H$31</f>
        <v>135.20642785848815</v>
      </c>
      <c r="M319" s="444">
        <f>M$296*Entrant_age_breakdowns!$K76*$H$31</f>
        <v>133.29597877836096</v>
      </c>
      <c r="N319" s="444">
        <f>N$296*Entrant_age_breakdowns!$K76*$H$31</f>
        <v>134.15212105260059</v>
      </c>
    </row>
    <row r="320" spans="1:15" ht="13.15">
      <c r="B320" s="329" t="str">
        <f t="shared" si="146"/>
        <v>25-29</v>
      </c>
      <c r="C320" s="444">
        <f>C$296*Entrant_age_breakdowns!$K77*$H$31</f>
        <v>141.53070179861348</v>
      </c>
      <c r="D320" s="444">
        <f>D$296*Entrant_age_breakdowns!$K77*$H$31</f>
        <v>145.2298361839691</v>
      </c>
      <c r="E320" s="444">
        <f>E$296*Entrant_age_breakdowns!$K77*$H$31</f>
        <v>143.1506349644724</v>
      </c>
      <c r="F320" s="444">
        <f>F$296*Entrant_age_breakdowns!$K77*$H$31</f>
        <v>138.3012149814744</v>
      </c>
      <c r="G320" s="444">
        <f>G$296*Entrant_age_breakdowns!$K77*$H$31</f>
        <v>143.7750602427584</v>
      </c>
      <c r="H320" s="444">
        <f>H$296*Entrant_age_breakdowns!$K77*$H$31</f>
        <v>146.5931484285835</v>
      </c>
      <c r="I320" s="444">
        <f>I$296*Entrant_age_breakdowns!$K77*$H$31</f>
        <v>150.6956450514306</v>
      </c>
      <c r="J320" s="444">
        <f>J$296*Entrant_age_breakdowns!$K77*$H$31</f>
        <v>146.2373611250124</v>
      </c>
      <c r="K320" s="444">
        <f>K$296*Entrant_age_breakdowns!$K77*$H$31</f>
        <v>142.54832577952243</v>
      </c>
      <c r="L320" s="444">
        <f>L$296*Entrant_age_breakdowns!$K77*$H$31</f>
        <v>141.03194102291226</v>
      </c>
      <c r="M320" s="444">
        <f>M$296*Entrant_age_breakdowns!$K77*$H$31</f>
        <v>139.03917820635613</v>
      </c>
      <c r="N320" s="444">
        <f>N$296*Entrant_age_breakdowns!$K77*$H$31</f>
        <v>139.93220828369951</v>
      </c>
    </row>
    <row r="321" spans="1:14" ht="13.15">
      <c r="B321" s="329" t="str">
        <f t="shared" si="146"/>
        <v>30-34</v>
      </c>
      <c r="C321" s="444">
        <f>C$296*Entrant_age_breakdowns!$K78*$H$31</f>
        <v>69.302296262006692</v>
      </c>
      <c r="D321" s="444">
        <f>D$296*Entrant_age_breakdowns!$K78*$H$31</f>
        <v>71.113624149376818</v>
      </c>
      <c r="E321" s="444">
        <f>E$296*Entrant_age_breakdowns!$K78*$H$31</f>
        <v>70.095517003219101</v>
      </c>
      <c r="F321" s="444">
        <f>F$296*Entrant_age_breakdowns!$K78*$H$31</f>
        <v>67.720937240032228</v>
      </c>
      <c r="G321" s="444">
        <f>G$296*Entrant_age_breakdowns!$K78*$H$31</f>
        <v>70.401274729841816</v>
      </c>
      <c r="H321" s="444">
        <f>H$296*Entrant_age_breakdowns!$K78*$H$31</f>
        <v>71.781187214303358</v>
      </c>
      <c r="I321" s="444">
        <f>I$296*Entrant_age_breakdowns!$K78*$H$31</f>
        <v>73.790026517417857</v>
      </c>
      <c r="J321" s="444">
        <f>J$296*Entrant_age_breakdowns!$K78*$H$31</f>
        <v>71.606971466024035</v>
      </c>
      <c r="K321" s="444">
        <f>K$296*Entrant_age_breakdowns!$K78*$H$31</f>
        <v>69.800588701117377</v>
      </c>
      <c r="L321" s="444">
        <f>L$296*Entrant_age_breakdowns!$K78*$H$31</f>
        <v>69.058071746744304</v>
      </c>
      <c r="M321" s="444">
        <f>M$296*Entrant_age_breakdowns!$K78*$H$31</f>
        <v>68.082290256665971</v>
      </c>
      <c r="N321" s="444">
        <f>N$296*Entrant_age_breakdowns!$K78*$H$31</f>
        <v>68.51957371675222</v>
      </c>
    </row>
    <row r="322" spans="1:14" ht="13.15">
      <c r="B322" s="329" t="str">
        <f t="shared" si="146"/>
        <v>35-39</v>
      </c>
      <c r="C322" s="444">
        <f>C$296*Entrant_age_breakdowns!$K79*$H$31</f>
        <v>51.77362369322929</v>
      </c>
      <c r="D322" s="444">
        <f>D$296*Entrant_age_breakdowns!$K79*$H$31</f>
        <v>53.126811300046938</v>
      </c>
      <c r="E322" s="444">
        <f>E$296*Entrant_age_breakdowns!$K79*$H$31</f>
        <v>52.36621462276981</v>
      </c>
      <c r="F322" s="444">
        <f>F$296*Entrant_age_breakdowns!$K79*$H$31</f>
        <v>50.592238784739841</v>
      </c>
      <c r="G322" s="444">
        <f>G$296*Entrant_age_breakdowns!$K79*$H$31</f>
        <v>52.594636858876001</v>
      </c>
      <c r="H322" s="444">
        <f>H$296*Entrant_age_breakdowns!$K79*$H$31</f>
        <v>53.625527226923865</v>
      </c>
      <c r="I322" s="444">
        <f>I$296*Entrant_age_breakdowns!$K79*$H$31</f>
        <v>55.126269565192338</v>
      </c>
      <c r="J322" s="444">
        <f>J$296*Entrant_age_breakdowns!$K79*$H$31</f>
        <v>53.495375975387446</v>
      </c>
      <c r="K322" s="444">
        <f>K$296*Entrant_age_breakdowns!$K79*$H$31</f>
        <v>52.145882718156301</v>
      </c>
      <c r="L322" s="444">
        <f>L$296*Entrant_age_breakdowns!$K79*$H$31</f>
        <v>51.591171035354108</v>
      </c>
      <c r="M322" s="444">
        <f>M$296*Entrant_age_breakdowns!$K79*$H$31</f>
        <v>50.862194559839672</v>
      </c>
      <c r="N322" s="444">
        <f>N$296*Entrant_age_breakdowns!$K79*$H$31</f>
        <v>51.18887564446328</v>
      </c>
    </row>
    <row r="323" spans="1:14" ht="13.15">
      <c r="B323" s="329" t="str">
        <f t="shared" si="146"/>
        <v>40-44</v>
      </c>
      <c r="C323" s="444">
        <f>C$296*Entrant_age_breakdowns!$K80*$H$31</f>
        <v>43.229454983298318</v>
      </c>
      <c r="D323" s="444">
        <f>D$296*Entrant_age_breakdowns!$K80*$H$31</f>
        <v>44.359326886402734</v>
      </c>
      <c r="E323" s="444">
        <f>E$296*Entrant_age_breakdowns!$K80*$H$31</f>
        <v>43.724251002674357</v>
      </c>
      <c r="F323" s="444">
        <f>F$296*Entrant_age_breakdowns!$K80*$H$31</f>
        <v>42.24303328675844</v>
      </c>
      <c r="G323" s="444">
        <f>G$296*Entrant_age_breakdowns!$K80*$H$31</f>
        <v>43.914976860138886</v>
      </c>
      <c r="H323" s="444">
        <f>H$296*Entrant_age_breakdowns!$K80*$H$31</f>
        <v>44.775740036042848</v>
      </c>
      <c r="I323" s="444">
        <f>I$296*Entrant_age_breakdowns!$K80*$H$31</f>
        <v>46.028815805629968</v>
      </c>
      <c r="J323" s="444">
        <f>J$296*Entrant_age_breakdowns!$K80*$H$31</f>
        <v>44.667067564078138</v>
      </c>
      <c r="K323" s="444">
        <f>K$296*Entrant_age_breakdowns!$K80*$H$31</f>
        <v>43.540280334360489</v>
      </c>
      <c r="L323" s="444">
        <f>L$296*Entrant_age_breakdowns!$K80*$H$31</f>
        <v>43.077112373344406</v>
      </c>
      <c r="M323" s="444">
        <f>M$296*Entrant_age_breakdowns!$K80*$H$31</f>
        <v>42.468438429274777</v>
      </c>
      <c r="N323" s="444">
        <f>N$296*Entrant_age_breakdowns!$K80*$H$31</f>
        <v>42.741207538991887</v>
      </c>
    </row>
    <row r="324" spans="1:14" ht="13.15">
      <c r="B324" s="329" t="str">
        <f t="shared" si="146"/>
        <v>45-49</v>
      </c>
      <c r="C324" s="444">
        <f>C$296*Entrant_age_breakdowns!$K81*$H$31</f>
        <v>36.757514568592818</v>
      </c>
      <c r="D324" s="444">
        <f>D$296*Entrant_age_breakdowns!$K81*$H$31</f>
        <v>37.718231814624481</v>
      </c>
      <c r="E324" s="444">
        <f>E$296*Entrant_age_breakdowns!$K81*$H$31</f>
        <v>37.178234003934371</v>
      </c>
      <c r="F324" s="444">
        <f>F$296*Entrant_age_breakdowns!$K81*$H$31</f>
        <v>35.918771403883731</v>
      </c>
      <c r="G324" s="444">
        <f>G$296*Entrant_age_breakdowns!$K81*$H$31</f>
        <v>37.340406034256489</v>
      </c>
      <c r="H324" s="444">
        <f>H$296*Entrant_age_breakdowns!$K81*$H$31</f>
        <v>38.07230318610867</v>
      </c>
      <c r="I324" s="444">
        <f>I$296*Entrant_age_breakdowns!$K81*$H$31</f>
        <v>39.137779280450921</v>
      </c>
      <c r="J324" s="444">
        <f>J$296*Entrant_age_breakdowns!$K81*$H$31</f>
        <v>37.979900217507954</v>
      </c>
      <c r="K324" s="444">
        <f>K$296*Entrant_age_breakdowns!$K81*$H$31</f>
        <v>37.021805834221077</v>
      </c>
      <c r="L324" s="444">
        <f>L$296*Entrant_age_breakdowns!$K81*$H$31</f>
        <v>36.6279793776689</v>
      </c>
      <c r="M324" s="444">
        <f>M$296*Entrant_age_breakdowns!$K81*$H$31</f>
        <v>36.110430836395224</v>
      </c>
      <c r="N324" s="444">
        <f>N$296*Entrant_age_breakdowns!$K81*$H$31</f>
        <v>36.342363312253703</v>
      </c>
    </row>
    <row r="325" spans="1:14" ht="13.15">
      <c r="B325" s="329" t="str">
        <f t="shared" si="146"/>
        <v>50-54</v>
      </c>
      <c r="C325" s="444">
        <f>C$296*Entrant_age_breakdowns!$K82*$H$31</f>
        <v>27.101057095102615</v>
      </c>
      <c r="D325" s="444">
        <f>D$296*Entrant_age_breakdowns!$K82*$H$31</f>
        <v>27.809387166994924</v>
      </c>
      <c r="E325" s="444">
        <f>E$296*Entrant_age_breakdowns!$K82*$H$31</f>
        <v>27.411250577225399</v>
      </c>
      <c r="F325" s="444">
        <f>F$296*Entrant_age_breakdowns!$K82*$H$31</f>
        <v>26.482657655921539</v>
      </c>
      <c r="G325" s="444">
        <f>G$296*Entrant_age_breakdowns!$K82*$H$31</f>
        <v>27.530818875152256</v>
      </c>
      <c r="H325" s="444">
        <f>H$296*Entrant_age_breakdowns!$K82*$H$31</f>
        <v>28.070441500155226</v>
      </c>
      <c r="I325" s="444">
        <f>I$296*Entrant_age_breakdowns!$K82*$H$31</f>
        <v>28.856009534477899</v>
      </c>
      <c r="J325" s="444">
        <f>J$296*Entrant_age_breakdowns!$K82*$H$31</f>
        <v>28.002313440976152</v>
      </c>
      <c r="K325" s="444">
        <f>K$296*Entrant_age_breakdowns!$K82*$H$31</f>
        <v>27.295917187347492</v>
      </c>
      <c r="L325" s="444">
        <f>L$296*Entrant_age_breakdowns!$K82*$H$31</f>
        <v>27.005551709435061</v>
      </c>
      <c r="M325" s="444">
        <f>M$296*Entrant_age_breakdowns!$K82*$H$31</f>
        <v>26.623966808193412</v>
      </c>
      <c r="N325" s="444">
        <f>N$296*Entrant_age_breakdowns!$K82*$H$31</f>
        <v>26.794968992215395</v>
      </c>
    </row>
    <row r="326" spans="1:14" ht="13.15">
      <c r="B326" s="329" t="str">
        <f t="shared" si="146"/>
        <v>55-59</v>
      </c>
      <c r="C326" s="444">
        <f>C$296*Entrant_age_breakdowns!$K83*$H$31</f>
        <v>16.478541822614947</v>
      </c>
      <c r="D326" s="444">
        <f>D$296*Entrant_age_breakdowns!$K83*$H$31</f>
        <v>16.909235233315982</v>
      </c>
      <c r="E326" s="444">
        <f>E$296*Entrant_age_breakdowns!$K83*$H$31</f>
        <v>16.667152039933242</v>
      </c>
      <c r="F326" s="444">
        <f>F$296*Entrant_age_breakdowns!$K83*$H$31</f>
        <v>16.102529883823507</v>
      </c>
      <c r="G326" s="444">
        <f>G$296*Entrant_age_breakdowns!$K83*$H$31</f>
        <v>16.739854414277257</v>
      </c>
      <c r="H326" s="444">
        <f>H$296*Entrant_age_breakdowns!$K83*$H$31</f>
        <v>17.06796685518081</v>
      </c>
      <c r="I326" s="444">
        <f>I$296*Entrant_age_breakdowns!$K83*$H$31</f>
        <v>17.545624079497525</v>
      </c>
      <c r="J326" s="444">
        <f>J$296*Entrant_age_breakdowns!$K83*$H$31</f>
        <v>17.026542232202583</v>
      </c>
      <c r="K326" s="444">
        <f>K$296*Entrant_age_breakdowns!$K83*$H$31</f>
        <v>16.597024661433657</v>
      </c>
      <c r="L326" s="444">
        <f>L$296*Entrant_age_breakdowns!$K83*$H$31</f>
        <v>16.420470674818571</v>
      </c>
      <c r="M326" s="444">
        <f>M$296*Entrant_age_breakdowns!$K83*$H$31</f>
        <v>16.188451579330032</v>
      </c>
      <c r="N326" s="444">
        <f>N$296*Entrant_age_breakdowns!$K83*$H$31</f>
        <v>16.292427842369378</v>
      </c>
    </row>
    <row r="327" spans="1:14" ht="13.15">
      <c r="B327" s="329" t="str">
        <f t="shared" si="146"/>
        <v>60-64</v>
      </c>
      <c r="C327" s="444">
        <f>C$296*Entrant_age_breakdowns!$K84*$H$31</f>
        <v>8.3498116270339242</v>
      </c>
      <c r="D327" s="444">
        <f>D$296*Entrant_age_breakdowns!$K84*$H$31</f>
        <v>8.5680474932331414</v>
      </c>
      <c r="E327" s="444">
        <f>E$296*Entrant_age_breakdowns!$K84*$H$31</f>
        <v>8.4453819634444187</v>
      </c>
      <c r="F327" s="444">
        <f>F$296*Entrant_age_breakdowns!$K84*$H$31</f>
        <v>8.1592833089205143</v>
      </c>
      <c r="G327" s="444">
        <f>G$296*Entrant_age_breakdowns!$K84*$H$31</f>
        <v>8.4822208498668523</v>
      </c>
      <c r="H327" s="444">
        <f>H$296*Entrant_age_breakdowns!$K84*$H$31</f>
        <v>8.6484781014806469</v>
      </c>
      <c r="I327" s="444">
        <f>I$296*Entrant_age_breakdowns!$K84*$H$31</f>
        <v>8.8905109153224</v>
      </c>
      <c r="J327" s="444">
        <f>J$296*Entrant_age_breakdowns!$K84*$H$31</f>
        <v>8.6274879069408374</v>
      </c>
      <c r="K327" s="444">
        <f>K$296*Entrant_age_breakdowns!$K84*$H$31</f>
        <v>8.4098478484315446</v>
      </c>
      <c r="L327" s="444">
        <f>L$296*Entrant_age_breakdowns!$K84*$H$31</f>
        <v>8.3203865025122905</v>
      </c>
      <c r="M327" s="444">
        <f>M$296*Entrant_age_breakdowns!$K84*$H$31</f>
        <v>8.2028205332621873</v>
      </c>
      <c r="N327" s="444">
        <f>N$296*Entrant_age_breakdowns!$K84*$H$31</f>
        <v>8.2555061543205976</v>
      </c>
    </row>
    <row r="328" spans="1:14" ht="13.15">
      <c r="B328" s="329" t="str">
        <f t="shared" si="146"/>
        <v>65 plus</v>
      </c>
      <c r="C328" s="444">
        <f>C$296*Entrant_age_breakdowns!$K85*$H$31</f>
        <v>2.5681718006790017</v>
      </c>
      <c r="D328" s="444">
        <f>D$296*Entrant_age_breakdowns!$K85*$H$31</f>
        <v>2.6352951350132732</v>
      </c>
      <c r="E328" s="444">
        <f>E$296*Entrant_age_breakdowns!$K85*$H$31</f>
        <v>2.5975666006953491</v>
      </c>
      <c r="F328" s="444">
        <f>F$296*Entrant_age_breakdowns!$K85*$H$31</f>
        <v>2.5095705440679619</v>
      </c>
      <c r="G328" s="444">
        <f>G$296*Entrant_age_breakdowns!$K85*$H$31</f>
        <v>2.6088972262836196</v>
      </c>
      <c r="H328" s="444">
        <f>H$296*Entrant_age_breakdowns!$K85*$H$31</f>
        <v>2.6600333721423519</v>
      </c>
      <c r="I328" s="444">
        <f>I$296*Entrant_age_breakdowns!$K85*$H$31</f>
        <v>2.7344759913428738</v>
      </c>
      <c r="J328" s="444">
        <f>J$296*Entrant_age_breakdowns!$K85*$H$31</f>
        <v>2.6535773671310081</v>
      </c>
      <c r="K328" s="444">
        <f>K$296*Entrant_age_breakdowns!$K85*$H$31</f>
        <v>2.5866372868120657</v>
      </c>
      <c r="L328" s="444">
        <f>L$296*Entrant_age_breakdowns!$K85*$H$31</f>
        <v>2.5591214438082837</v>
      </c>
      <c r="M328" s="444">
        <f>M$296*Entrant_age_breakdowns!$K85*$H$31</f>
        <v>2.5229613936857085</v>
      </c>
      <c r="N328" s="444">
        <f>N$296*Entrant_age_breakdowns!$K85*$H$31</f>
        <v>2.5391660378558107</v>
      </c>
    </row>
    <row r="329" spans="1:14" ht="13.15">
      <c r="B329" s="329" t="str">
        <f t="shared" si="146"/>
        <v>Total</v>
      </c>
      <c r="C329" s="444">
        <f>C$296*Entrant_age_breakdowns!$K86*$H$31</f>
        <v>532.77576030368402</v>
      </c>
      <c r="D329" s="444">
        <f>D$296*Entrant_age_breakdowns!$K86*$H$31</f>
        <v>546.70071870195181</v>
      </c>
      <c r="E329" s="444">
        <f>E$296*Entrant_age_breakdowns!$K86*$H$31</f>
        <v>538.87380908824889</v>
      </c>
      <c r="F329" s="444">
        <f>F$296*Entrant_age_breakdowns!$K86*$H$31</f>
        <v>520.61873520223116</v>
      </c>
      <c r="G329" s="444">
        <f>G$296*Entrant_age_breakdowns!$K86*$H$31</f>
        <v>541.22438495739868</v>
      </c>
      <c r="H329" s="444">
        <f>H$296*Entrant_age_breakdowns!$K86*$H$31</f>
        <v>551.83274806678378</v>
      </c>
      <c r="I329" s="444">
        <f>I$296*Entrant_age_breakdowns!$K86*$H$31</f>
        <v>567.27611639326005</v>
      </c>
      <c r="J329" s="444">
        <f>J$296*Entrant_age_breakdowns!$K86*$H$31</f>
        <v>550.49342840852194</v>
      </c>
      <c r="K329" s="444">
        <f>K$296*Entrant_age_breakdowns!$K86*$H$31</f>
        <v>536.60648666370366</v>
      </c>
      <c r="L329" s="444">
        <f>L$296*Entrant_age_breakdowns!$K86*$H$31</f>
        <v>530.89823374508637</v>
      </c>
      <c r="M329" s="444">
        <f>M$296*Entrant_age_breakdowns!$K86*$H$31</f>
        <v>523.39671138136407</v>
      </c>
      <c r="N329" s="444">
        <f>N$296*Entrant_age_breakdowns!$K86*$H$31</f>
        <v>526.75841857552234</v>
      </c>
    </row>
    <row r="330" spans="1:14">
      <c r="A330" s="300">
        <f>SUM(C330:N330)</f>
        <v>0</v>
      </c>
      <c r="C330" s="300">
        <f>SUM(C319:C328)-C329</f>
        <v>0</v>
      </c>
      <c r="D330" s="300">
        <f t="shared" ref="D330:N330" si="148">SUM(D319:D328)-D329</f>
        <v>0</v>
      </c>
      <c r="E330" s="300">
        <f t="shared" si="148"/>
        <v>0</v>
      </c>
      <c r="F330" s="300">
        <f t="shared" si="148"/>
        <v>0</v>
      </c>
      <c r="G330" s="300">
        <f t="shared" si="148"/>
        <v>0</v>
      </c>
      <c r="H330" s="300">
        <f t="shared" si="148"/>
        <v>0</v>
      </c>
      <c r="I330" s="300">
        <f t="shared" si="148"/>
        <v>0</v>
      </c>
      <c r="J330" s="300">
        <f t="shared" si="148"/>
        <v>0</v>
      </c>
      <c r="K330" s="300">
        <f t="shared" si="148"/>
        <v>0</v>
      </c>
      <c r="L330" s="300">
        <f t="shared" si="148"/>
        <v>0</v>
      </c>
      <c r="M330" s="300">
        <f t="shared" si="148"/>
        <v>0</v>
      </c>
      <c r="N330" s="300">
        <f t="shared" si="148"/>
        <v>0</v>
      </c>
    </row>
    <row r="331" spans="1:14">
      <c r="C331" s="320">
        <f>C296</f>
        <v>766.1601054148291</v>
      </c>
      <c r="D331" s="320">
        <f t="shared" ref="D331:N331" si="149">D296</f>
        <v>786.1849421082868</v>
      </c>
      <c r="E331" s="320">
        <f t="shared" si="149"/>
        <v>774.92942648330995</v>
      </c>
      <c r="F331" s="320">
        <f t="shared" si="149"/>
        <v>748.67765158106101</v>
      </c>
      <c r="G331" s="320">
        <f t="shared" si="149"/>
        <v>778.30968059747397</v>
      </c>
      <c r="H331" s="320">
        <f t="shared" si="149"/>
        <v>793.56507546290936</v>
      </c>
      <c r="I331" s="320">
        <f t="shared" si="149"/>
        <v>815.77346703505737</v>
      </c>
      <c r="J331" s="320">
        <f t="shared" si="149"/>
        <v>791.63906199342807</v>
      </c>
      <c r="K331" s="320">
        <f t="shared" si="149"/>
        <v>771.668895285703</v>
      </c>
      <c r="L331" s="320">
        <f t="shared" si="149"/>
        <v>763.46012156940344</v>
      </c>
      <c r="M331" s="320">
        <f t="shared" si="149"/>
        <v>752.67253025390301</v>
      </c>
      <c r="N331" s="320">
        <f t="shared" si="149"/>
        <v>757.50684542015983</v>
      </c>
    </row>
    <row r="332" spans="1:14">
      <c r="C332" s="320">
        <f>C313+C329</f>
        <v>766.16010541482922</v>
      </c>
      <c r="D332" s="320">
        <f t="shared" ref="D332:N332" si="150">D313+D329</f>
        <v>786.1849421082868</v>
      </c>
      <c r="E332" s="320">
        <f t="shared" si="150"/>
        <v>774.92942648331007</v>
      </c>
      <c r="F332" s="320">
        <f t="shared" si="150"/>
        <v>748.67765158106113</v>
      </c>
      <c r="G332" s="320">
        <f t="shared" si="150"/>
        <v>778.30968059747397</v>
      </c>
      <c r="H332" s="320">
        <f t="shared" si="150"/>
        <v>793.56507546290936</v>
      </c>
      <c r="I332" s="320">
        <f t="shared" si="150"/>
        <v>815.77346703505748</v>
      </c>
      <c r="J332" s="320">
        <f t="shared" si="150"/>
        <v>791.63906199342807</v>
      </c>
      <c r="K332" s="320">
        <f t="shared" si="150"/>
        <v>771.668895285703</v>
      </c>
      <c r="L332" s="320">
        <f t="shared" si="150"/>
        <v>763.46012156940355</v>
      </c>
      <c r="M332" s="320">
        <f t="shared" si="150"/>
        <v>752.67253025390312</v>
      </c>
      <c r="N332" s="320">
        <f t="shared" si="150"/>
        <v>757.50684542015983</v>
      </c>
    </row>
    <row r="333" spans="1:14">
      <c r="A333" s="300">
        <f>SUM(C333:L333)</f>
        <v>0</v>
      </c>
      <c r="C333" s="320">
        <f>C331-C332</f>
        <v>0</v>
      </c>
      <c r="D333" s="320">
        <f t="shared" ref="D333:K333" si="151">D331-D332</f>
        <v>0</v>
      </c>
      <c r="E333" s="320">
        <f t="shared" si="151"/>
        <v>0</v>
      </c>
      <c r="F333" s="320">
        <f t="shared" si="151"/>
        <v>0</v>
      </c>
      <c r="G333" s="320">
        <f t="shared" si="151"/>
        <v>0</v>
      </c>
      <c r="H333" s="320">
        <f t="shared" si="151"/>
        <v>0</v>
      </c>
      <c r="I333" s="320">
        <f t="shared" si="151"/>
        <v>0</v>
      </c>
      <c r="J333" s="320">
        <f t="shared" si="151"/>
        <v>0</v>
      </c>
      <c r="K333" s="320">
        <f t="shared" si="151"/>
        <v>0</v>
      </c>
      <c r="L333" s="320">
        <f>L331-L332</f>
        <v>0</v>
      </c>
      <c r="M333" s="320">
        <f>M331-M332</f>
        <v>0</v>
      </c>
      <c r="N333" s="320">
        <f>N331-N332</f>
        <v>0</v>
      </c>
    </row>
    <row r="334" spans="1:14" ht="13.15">
      <c r="C334" s="320"/>
      <c r="D334" s="320"/>
      <c r="E334" s="320"/>
      <c r="F334" s="320"/>
      <c r="G334" s="320"/>
      <c r="H334" s="333"/>
      <c r="I334" s="320"/>
      <c r="J334" s="320"/>
      <c r="K334" s="320"/>
      <c r="L334" s="320"/>
    </row>
    <row r="335" spans="1:14" ht="15">
      <c r="B335" s="331" t="s">
        <v>175</v>
      </c>
      <c r="C335" s="320"/>
      <c r="D335" s="320"/>
      <c r="E335" s="320"/>
      <c r="F335" s="320"/>
      <c r="G335" s="320"/>
      <c r="H335" s="333"/>
      <c r="I335" s="320"/>
      <c r="J335" s="320"/>
      <c r="K335" s="320"/>
      <c r="L335" s="320"/>
    </row>
    <row r="336" spans="1:14" ht="15">
      <c r="B336" s="331"/>
      <c r="C336" s="320"/>
      <c r="D336" s="320"/>
      <c r="E336" s="320"/>
      <c r="F336" s="320"/>
      <c r="G336" s="320"/>
      <c r="H336" s="333"/>
      <c r="I336" s="320"/>
      <c r="J336" s="320"/>
      <c r="K336" s="320"/>
      <c r="L336" s="320"/>
    </row>
    <row r="337" spans="1:17" ht="13.15">
      <c r="B337" s="332" t="s">
        <v>46</v>
      </c>
      <c r="C337" s="320"/>
      <c r="D337" s="320"/>
      <c r="E337" s="320"/>
      <c r="F337" s="320"/>
      <c r="G337" s="320"/>
      <c r="H337" s="330"/>
      <c r="I337" s="320"/>
      <c r="J337" s="320"/>
      <c r="K337" s="320"/>
      <c r="L337" s="320"/>
    </row>
    <row r="338" spans="1:17">
      <c r="C338" s="320"/>
      <c r="D338" s="320"/>
      <c r="E338" s="320"/>
      <c r="F338" s="320"/>
      <c r="G338" s="320"/>
      <c r="H338" s="330"/>
      <c r="I338" s="320"/>
      <c r="J338" s="320"/>
      <c r="K338" s="320"/>
      <c r="L338" s="320"/>
    </row>
    <row r="339" spans="1:17" ht="13.15">
      <c r="B339" s="329" t="str">
        <f>B318</f>
        <v>Age group</v>
      </c>
      <c r="C339" s="329" t="str">
        <f t="shared" ref="C339:N339" si="152">C318</f>
        <v>2018/19</v>
      </c>
      <c r="D339" s="329" t="str">
        <f t="shared" si="152"/>
        <v>2019/20</v>
      </c>
      <c r="E339" s="329" t="str">
        <f t="shared" si="152"/>
        <v>2020/21</v>
      </c>
      <c r="F339" s="329" t="str">
        <f t="shared" si="152"/>
        <v>2021/22</v>
      </c>
      <c r="G339" s="329" t="str">
        <f t="shared" si="152"/>
        <v>2022/23</v>
      </c>
      <c r="H339" s="329" t="str">
        <f t="shared" si="152"/>
        <v>2023/24</v>
      </c>
      <c r="I339" s="329" t="str">
        <f t="shared" si="152"/>
        <v>2024/25</v>
      </c>
      <c r="J339" s="329" t="str">
        <f t="shared" si="152"/>
        <v>2025/26</v>
      </c>
      <c r="K339" s="329" t="str">
        <f t="shared" si="152"/>
        <v>2026/27</v>
      </c>
      <c r="L339" s="329" t="str">
        <f t="shared" si="152"/>
        <v>2027/28</v>
      </c>
      <c r="M339" s="329" t="str">
        <f t="shared" si="152"/>
        <v>2028/29</v>
      </c>
      <c r="N339" s="329" t="str">
        <f t="shared" si="152"/>
        <v>2029/30</v>
      </c>
    </row>
    <row r="340" spans="1:17" ht="13.15">
      <c r="B340" s="329" t="str">
        <f t="shared" ref="B340:B350" si="153">B319</f>
        <v>20-24</v>
      </c>
      <c r="C340" s="444">
        <f t="shared" ref="C340:N340" si="154">C303+C247</f>
        <v>125.93651228019911</v>
      </c>
      <c r="D340" s="444">
        <f t="shared" si="154"/>
        <v>150.95162119775884</v>
      </c>
      <c r="E340" s="444">
        <f t="shared" si="154"/>
        <v>167.95444007530207</v>
      </c>
      <c r="F340" s="444">
        <f t="shared" si="154"/>
        <v>178.03031036368378</v>
      </c>
      <c r="G340" s="444">
        <f t="shared" si="154"/>
        <v>187.5250714762937</v>
      </c>
      <c r="H340" s="444">
        <f t="shared" si="154"/>
        <v>195.48950727641704</v>
      </c>
      <c r="I340" s="444">
        <f t="shared" si="154"/>
        <v>202.90041689526666</v>
      </c>
      <c r="J340" s="444">
        <f t="shared" si="154"/>
        <v>206.32083133497764</v>
      </c>
      <c r="K340" s="444">
        <f t="shared" si="154"/>
        <v>207.2143731833022</v>
      </c>
      <c r="L340" s="444">
        <f t="shared" si="154"/>
        <v>207.2157017490527</v>
      </c>
      <c r="M340" s="444">
        <f t="shared" si="154"/>
        <v>206.37977146583509</v>
      </c>
      <c r="N340" s="444">
        <f t="shared" si="154"/>
        <v>206.15780429351076</v>
      </c>
      <c r="O340" s="318"/>
      <c r="P340" s="318"/>
      <c r="Q340" s="318"/>
    </row>
    <row r="341" spans="1:17" ht="13.15">
      <c r="B341" s="329" t="str">
        <f t="shared" si="153"/>
        <v>25-29</v>
      </c>
      <c r="C341" s="444">
        <f t="shared" ref="C341:N341" si="155">C304+C248</f>
        <v>290.88826903786213</v>
      </c>
      <c r="D341" s="444">
        <f t="shared" si="155"/>
        <v>296.95515012376842</v>
      </c>
      <c r="E341" s="444">
        <f t="shared" si="155"/>
        <v>304.9755814240778</v>
      </c>
      <c r="F341" s="444">
        <f t="shared" si="155"/>
        <v>311.67118368857501</v>
      </c>
      <c r="G341" s="444">
        <f t="shared" si="155"/>
        <v>320.7373360451121</v>
      </c>
      <c r="H341" s="444">
        <f t="shared" si="155"/>
        <v>330.25048926583645</v>
      </c>
      <c r="I341" s="444">
        <f t="shared" si="155"/>
        <v>340.37290077317027</v>
      </c>
      <c r="J341" s="444">
        <f t="shared" si="155"/>
        <v>347.08599118193052</v>
      </c>
      <c r="K341" s="444">
        <f t="shared" si="155"/>
        <v>350.94687658528363</v>
      </c>
      <c r="L341" s="444">
        <f t="shared" si="155"/>
        <v>353.23828613547533</v>
      </c>
      <c r="M341" s="444">
        <f t="shared" si="155"/>
        <v>354.02381562231216</v>
      </c>
      <c r="N341" s="444">
        <f t="shared" si="155"/>
        <v>354.8322408115738</v>
      </c>
      <c r="O341" s="318"/>
      <c r="P341" s="318"/>
      <c r="Q341" s="318"/>
    </row>
    <row r="342" spans="1:17" ht="13.15">
      <c r="B342" s="329" t="str">
        <f t="shared" si="153"/>
        <v>30-34</v>
      </c>
      <c r="C342" s="444">
        <f t="shared" ref="C342:N342" si="156">C305+C249</f>
        <v>355.80745395688331</v>
      </c>
      <c r="D342" s="444">
        <f t="shared" si="156"/>
        <v>350.24957858751299</v>
      </c>
      <c r="E342" s="444">
        <f t="shared" si="156"/>
        <v>346.80666138324563</v>
      </c>
      <c r="F342" s="444">
        <f t="shared" si="156"/>
        <v>344.64080108461775</v>
      </c>
      <c r="G342" s="444">
        <f t="shared" si="156"/>
        <v>345.44865199373157</v>
      </c>
      <c r="H342" s="444">
        <f t="shared" si="156"/>
        <v>348.34211388243097</v>
      </c>
      <c r="I342" s="444">
        <f t="shared" si="156"/>
        <v>353.14708891520121</v>
      </c>
      <c r="J342" s="444">
        <f t="shared" si="156"/>
        <v>357.65237879701112</v>
      </c>
      <c r="K342" s="444">
        <f t="shared" si="156"/>
        <v>361.46495701617783</v>
      </c>
      <c r="L342" s="444">
        <f t="shared" si="156"/>
        <v>364.69692761801252</v>
      </c>
      <c r="M342" s="444">
        <f t="shared" si="156"/>
        <v>367.10230198567115</v>
      </c>
      <c r="N342" s="444">
        <f t="shared" si="156"/>
        <v>369.23095117872731</v>
      </c>
      <c r="O342" s="318"/>
      <c r="P342" s="318"/>
      <c r="Q342" s="318"/>
    </row>
    <row r="343" spans="1:17" ht="13.15">
      <c r="B343" s="329" t="str">
        <f t="shared" si="153"/>
        <v>35-39</v>
      </c>
      <c r="C343" s="444">
        <f t="shared" ref="C343:N343" si="157">C306+C250</f>
        <v>359.60627977479737</v>
      </c>
      <c r="D343" s="444">
        <f t="shared" si="157"/>
        <v>357.35527075907066</v>
      </c>
      <c r="E343" s="444">
        <f t="shared" si="157"/>
        <v>354.32345744303734</v>
      </c>
      <c r="F343" s="444">
        <f t="shared" si="157"/>
        <v>350.59011510119149</v>
      </c>
      <c r="G343" s="444">
        <f t="shared" si="157"/>
        <v>348.28385674364955</v>
      </c>
      <c r="H343" s="444">
        <f t="shared" si="157"/>
        <v>347.1683892895353</v>
      </c>
      <c r="I343" s="444">
        <f t="shared" si="157"/>
        <v>347.53379957128607</v>
      </c>
      <c r="J343" s="444">
        <f t="shared" si="157"/>
        <v>347.98605590878373</v>
      </c>
      <c r="K343" s="444">
        <f t="shared" si="157"/>
        <v>348.57046096043729</v>
      </c>
      <c r="L343" s="444">
        <f t="shared" si="157"/>
        <v>349.47246882048279</v>
      </c>
      <c r="M343" s="444">
        <f t="shared" si="157"/>
        <v>350.42656221515261</v>
      </c>
      <c r="N343" s="444">
        <f t="shared" si="157"/>
        <v>351.72798795259922</v>
      </c>
      <c r="O343" s="318"/>
      <c r="P343" s="318"/>
      <c r="Q343" s="318"/>
    </row>
    <row r="344" spans="1:17" ht="13.15">
      <c r="B344" s="329" t="str">
        <f t="shared" si="153"/>
        <v>40-44</v>
      </c>
      <c r="C344" s="444">
        <f t="shared" ref="C344:N344" si="158">C307+C251</f>
        <v>340.66624019454781</v>
      </c>
      <c r="D344" s="444">
        <f t="shared" si="158"/>
        <v>338.83443086007344</v>
      </c>
      <c r="E344" s="444">
        <f t="shared" si="158"/>
        <v>336.7928236598342</v>
      </c>
      <c r="F344" s="444">
        <f t="shared" si="158"/>
        <v>334.00934352951253</v>
      </c>
      <c r="G344" s="444">
        <f t="shared" si="158"/>
        <v>331.98493884027499</v>
      </c>
      <c r="H344" s="444">
        <f t="shared" si="158"/>
        <v>330.43282997863184</v>
      </c>
      <c r="I344" s="444">
        <f t="shared" si="158"/>
        <v>329.62368827254477</v>
      </c>
      <c r="J344" s="444">
        <f t="shared" si="158"/>
        <v>328.49477695792433</v>
      </c>
      <c r="K344" s="444">
        <f t="shared" si="158"/>
        <v>327.247717994391</v>
      </c>
      <c r="L344" s="444">
        <f t="shared" si="158"/>
        <v>326.22823241769214</v>
      </c>
      <c r="M344" s="444">
        <f t="shared" si="158"/>
        <v>325.37269368528047</v>
      </c>
      <c r="N344" s="444">
        <f t="shared" si="158"/>
        <v>325.03453366520012</v>
      </c>
      <c r="O344" s="318"/>
      <c r="P344" s="318"/>
      <c r="Q344" s="318"/>
    </row>
    <row r="345" spans="1:17" ht="13.15">
      <c r="B345" s="329" t="str">
        <f t="shared" si="153"/>
        <v>45-49</v>
      </c>
      <c r="C345" s="444">
        <f t="shared" ref="C345:N345" si="159">C308+C252</f>
        <v>292.43134411757876</v>
      </c>
      <c r="D345" s="444">
        <f t="shared" si="159"/>
        <v>294.43708569296859</v>
      </c>
      <c r="E345" s="444">
        <f t="shared" si="159"/>
        <v>295.35215723472044</v>
      </c>
      <c r="F345" s="444">
        <f t="shared" si="159"/>
        <v>295.04224168128695</v>
      </c>
      <c r="G345" s="444">
        <f t="shared" si="159"/>
        <v>294.92484477805971</v>
      </c>
      <c r="H345" s="444">
        <f t="shared" si="159"/>
        <v>294.78662802014077</v>
      </c>
      <c r="I345" s="444">
        <f t="shared" si="159"/>
        <v>294.86610519143261</v>
      </c>
      <c r="J345" s="444">
        <f t="shared" si="159"/>
        <v>294.26851853420283</v>
      </c>
      <c r="K345" s="444">
        <f t="shared" si="159"/>
        <v>293.20137381029815</v>
      </c>
      <c r="L345" s="444">
        <f t="shared" si="159"/>
        <v>292.01412892532727</v>
      </c>
      <c r="M345" s="444">
        <f t="shared" si="159"/>
        <v>290.72617377572664</v>
      </c>
      <c r="N345" s="444">
        <f t="shared" si="159"/>
        <v>289.72258143459908</v>
      </c>
      <c r="O345" s="318"/>
      <c r="P345" s="318"/>
      <c r="Q345" s="318"/>
    </row>
    <row r="346" spans="1:17" ht="13.15">
      <c r="B346" s="329" t="str">
        <f t="shared" si="153"/>
        <v>50-54</v>
      </c>
      <c r="C346" s="444">
        <f t="shared" ref="C346:N346" si="160">C309+C253</f>
        <v>227.42412843859572</v>
      </c>
      <c r="D346" s="444">
        <f t="shared" si="160"/>
        <v>226.77720596904319</v>
      </c>
      <c r="E346" s="444">
        <f t="shared" si="160"/>
        <v>226.50870493608204</v>
      </c>
      <c r="F346" s="444">
        <f t="shared" si="160"/>
        <v>226.02948785428612</v>
      </c>
      <c r="G346" s="444">
        <f t="shared" si="160"/>
        <v>226.09119278986807</v>
      </c>
      <c r="H346" s="444">
        <f t="shared" si="160"/>
        <v>226.35067636828086</v>
      </c>
      <c r="I346" s="444">
        <f t="shared" si="160"/>
        <v>226.85538270262657</v>
      </c>
      <c r="J346" s="444">
        <f t="shared" si="160"/>
        <v>226.85593201495027</v>
      </c>
      <c r="K346" s="444">
        <f t="shared" si="160"/>
        <v>226.44022494882461</v>
      </c>
      <c r="L346" s="444">
        <f t="shared" si="160"/>
        <v>225.82577209774922</v>
      </c>
      <c r="M346" s="444">
        <f t="shared" si="160"/>
        <v>225.00803228432855</v>
      </c>
      <c r="N346" s="444">
        <f t="shared" si="160"/>
        <v>224.26924595034794</v>
      </c>
      <c r="O346" s="318"/>
      <c r="P346" s="318"/>
      <c r="Q346" s="318"/>
    </row>
    <row r="347" spans="1:17" ht="13.15">
      <c r="B347" s="329" t="str">
        <f t="shared" si="153"/>
        <v>55-59</v>
      </c>
      <c r="C347" s="444">
        <f t="shared" ref="C347:N347" si="161">C310+C254</f>
        <v>141.11322182895768</v>
      </c>
      <c r="D347" s="444">
        <f t="shared" si="161"/>
        <v>126.96343377064419</v>
      </c>
      <c r="E347" s="444">
        <f t="shared" si="161"/>
        <v>118.2184642600465</v>
      </c>
      <c r="F347" s="444">
        <f t="shared" si="161"/>
        <v>112.63207747542651</v>
      </c>
      <c r="G347" s="444">
        <f t="shared" si="161"/>
        <v>109.46564922219115</v>
      </c>
      <c r="H347" s="444">
        <f t="shared" si="161"/>
        <v>107.70668775021301</v>
      </c>
      <c r="I347" s="444">
        <f t="shared" si="161"/>
        <v>106.89297227073905</v>
      </c>
      <c r="J347" s="444">
        <f t="shared" si="161"/>
        <v>106.25042501558548</v>
      </c>
      <c r="K347" s="444">
        <f t="shared" si="161"/>
        <v>105.67436226632653</v>
      </c>
      <c r="L347" s="444">
        <f t="shared" si="161"/>
        <v>105.18641917378112</v>
      </c>
      <c r="M347" s="444">
        <f t="shared" si="161"/>
        <v>104.69738679317702</v>
      </c>
      <c r="N347" s="444">
        <f t="shared" si="161"/>
        <v>104.32419258089701</v>
      </c>
      <c r="O347" s="318"/>
      <c r="P347" s="318"/>
      <c r="Q347" s="318"/>
    </row>
    <row r="348" spans="1:17" ht="13.15">
      <c r="B348" s="329" t="str">
        <f t="shared" si="153"/>
        <v>60-64</v>
      </c>
      <c r="C348" s="444">
        <f t="shared" ref="C348:N348" si="162">C311+C255</f>
        <v>47.402791041425154</v>
      </c>
      <c r="D348" s="444">
        <f t="shared" si="162"/>
        <v>47.298475500348559</v>
      </c>
      <c r="E348" s="444">
        <f t="shared" si="162"/>
        <v>45.328423591970648</v>
      </c>
      <c r="F348" s="444">
        <f t="shared" si="162"/>
        <v>43.006913001120907</v>
      </c>
      <c r="G348" s="444">
        <f t="shared" si="162"/>
        <v>41.190456375740624</v>
      </c>
      <c r="H348" s="444">
        <f t="shared" si="162"/>
        <v>39.889903978288238</v>
      </c>
      <c r="I348" s="444">
        <f t="shared" si="162"/>
        <v>39.079505405131904</v>
      </c>
      <c r="J348" s="444">
        <f t="shared" si="162"/>
        <v>38.430415161515711</v>
      </c>
      <c r="K348" s="444">
        <f t="shared" si="162"/>
        <v>37.908682440284139</v>
      </c>
      <c r="L348" s="444">
        <f t="shared" si="162"/>
        <v>37.51891667897074</v>
      </c>
      <c r="M348" s="444">
        <f t="shared" si="162"/>
        <v>37.197932901964876</v>
      </c>
      <c r="N348" s="444">
        <f t="shared" si="162"/>
        <v>36.987604997180284</v>
      </c>
      <c r="O348" s="318"/>
      <c r="P348" s="318"/>
      <c r="Q348" s="318"/>
    </row>
    <row r="349" spans="1:17" ht="13.15">
      <c r="B349" s="329" t="str">
        <f t="shared" si="153"/>
        <v>65 plus</v>
      </c>
      <c r="C349" s="444">
        <f t="shared" ref="C349:N349" si="163">C312+C256</f>
        <v>13.158236471829495</v>
      </c>
      <c r="D349" s="444">
        <f t="shared" si="163"/>
        <v>14.719052880667917</v>
      </c>
      <c r="E349" s="444">
        <f t="shared" si="163"/>
        <v>15.626267478691606</v>
      </c>
      <c r="F349" s="444">
        <f t="shared" si="163"/>
        <v>15.890476333186557</v>
      </c>
      <c r="G349" s="444">
        <f t="shared" si="163"/>
        <v>15.814125446255735</v>
      </c>
      <c r="H349" s="444">
        <f t="shared" si="163"/>
        <v>15.573168195702188</v>
      </c>
      <c r="I349" s="444">
        <f t="shared" si="163"/>
        <v>15.30562487656589</v>
      </c>
      <c r="J349" s="444">
        <f t="shared" si="163"/>
        <v>15.012831078184561</v>
      </c>
      <c r="K349" s="444">
        <f t="shared" si="163"/>
        <v>14.730351761551423</v>
      </c>
      <c r="L349" s="444">
        <f t="shared" si="163"/>
        <v>14.486579151942427</v>
      </c>
      <c r="M349" s="444">
        <f t="shared" si="163"/>
        <v>14.278016643353416</v>
      </c>
      <c r="N349" s="444">
        <f t="shared" si="163"/>
        <v>14.121724940092429</v>
      </c>
      <c r="O349" s="318"/>
      <c r="P349" s="318"/>
      <c r="Q349" s="318"/>
    </row>
    <row r="350" spans="1:17" ht="13.15">
      <c r="B350" s="329" t="str">
        <f t="shared" si="153"/>
        <v>Total</v>
      </c>
      <c r="C350" s="444">
        <f t="shared" ref="C350:N350" si="164">SUM(C340:C349)</f>
        <v>2194.4344771426768</v>
      </c>
      <c r="D350" s="444">
        <f t="shared" si="164"/>
        <v>2204.541305341857</v>
      </c>
      <c r="E350" s="444">
        <f t="shared" si="164"/>
        <v>2211.8869814870081</v>
      </c>
      <c r="F350" s="444">
        <f t="shared" si="164"/>
        <v>2211.5429501128879</v>
      </c>
      <c r="G350" s="444">
        <f t="shared" si="164"/>
        <v>2221.4661237111773</v>
      </c>
      <c r="H350" s="444">
        <f t="shared" si="164"/>
        <v>2235.9903940054769</v>
      </c>
      <c r="I350" s="444">
        <f t="shared" si="164"/>
        <v>2256.5774848739647</v>
      </c>
      <c r="J350" s="444">
        <f t="shared" si="164"/>
        <v>2268.3581559850659</v>
      </c>
      <c r="K350" s="444">
        <f t="shared" si="164"/>
        <v>2273.3993809668768</v>
      </c>
      <c r="L350" s="444">
        <f t="shared" si="164"/>
        <v>2275.8834327684858</v>
      </c>
      <c r="M350" s="444">
        <f t="shared" si="164"/>
        <v>2275.2126873728021</v>
      </c>
      <c r="N350" s="444">
        <f t="shared" si="164"/>
        <v>2276.4088678047283</v>
      </c>
      <c r="O350" s="318"/>
      <c r="P350" s="318"/>
      <c r="Q350" s="318"/>
    </row>
    <row r="351" spans="1:17">
      <c r="A351" s="300">
        <f>SUM(C351:N351)</f>
        <v>0</v>
      </c>
      <c r="C351" s="300">
        <f>SUM(C340:C349)-C350</f>
        <v>0</v>
      </c>
      <c r="D351" s="300">
        <f t="shared" ref="D351:N351" si="165">SUM(D340:D349)-D350</f>
        <v>0</v>
      </c>
      <c r="E351" s="300">
        <f t="shared" si="165"/>
        <v>0</v>
      </c>
      <c r="F351" s="300">
        <f t="shared" si="165"/>
        <v>0</v>
      </c>
      <c r="G351" s="300">
        <f t="shared" si="165"/>
        <v>0</v>
      </c>
      <c r="H351" s="300">
        <f t="shared" si="165"/>
        <v>0</v>
      </c>
      <c r="I351" s="300">
        <f t="shared" si="165"/>
        <v>0</v>
      </c>
      <c r="J351" s="300">
        <f t="shared" si="165"/>
        <v>0</v>
      </c>
      <c r="K351" s="300">
        <f t="shared" si="165"/>
        <v>0</v>
      </c>
      <c r="L351" s="300">
        <f t="shared" si="165"/>
        <v>0</v>
      </c>
      <c r="M351" s="300">
        <f t="shared" si="165"/>
        <v>0</v>
      </c>
      <c r="N351" s="300">
        <f t="shared" si="165"/>
        <v>0</v>
      </c>
    </row>
    <row r="353" spans="1:15" ht="13.15">
      <c r="B353" s="332" t="s">
        <v>47</v>
      </c>
      <c r="C353" s="320"/>
      <c r="D353" s="320"/>
      <c r="E353" s="320"/>
      <c r="F353" s="320"/>
      <c r="G353" s="320"/>
      <c r="H353" s="330"/>
      <c r="I353" s="320"/>
      <c r="J353" s="320"/>
      <c r="K353" s="320"/>
      <c r="L353" s="320"/>
    </row>
    <row r="354" spans="1:15">
      <c r="C354" s="320"/>
      <c r="D354" s="320"/>
      <c r="E354" s="320"/>
      <c r="F354" s="320"/>
      <c r="G354" s="320"/>
      <c r="H354" s="330"/>
      <c r="I354" s="320"/>
      <c r="J354" s="320"/>
      <c r="K354" s="320"/>
      <c r="L354" s="320"/>
    </row>
    <row r="355" spans="1:15" ht="13.15">
      <c r="B355" s="329" t="str">
        <f t="shared" ref="B355:B366" si="166">B339</f>
        <v>Age group</v>
      </c>
      <c r="C355" s="329" t="str">
        <f t="shared" ref="C355:N355" si="167">C339</f>
        <v>2018/19</v>
      </c>
      <c r="D355" s="329" t="str">
        <f t="shared" si="167"/>
        <v>2019/20</v>
      </c>
      <c r="E355" s="329" t="str">
        <f t="shared" si="167"/>
        <v>2020/21</v>
      </c>
      <c r="F355" s="329" t="str">
        <f t="shared" si="167"/>
        <v>2021/22</v>
      </c>
      <c r="G355" s="329" t="str">
        <f t="shared" si="167"/>
        <v>2022/23</v>
      </c>
      <c r="H355" s="329" t="str">
        <f t="shared" si="167"/>
        <v>2023/24</v>
      </c>
      <c r="I355" s="329" t="str">
        <f t="shared" si="167"/>
        <v>2024/25</v>
      </c>
      <c r="J355" s="329" t="str">
        <f t="shared" si="167"/>
        <v>2025/26</v>
      </c>
      <c r="K355" s="329" t="str">
        <f t="shared" si="167"/>
        <v>2026/27</v>
      </c>
      <c r="L355" s="329" t="str">
        <f t="shared" si="167"/>
        <v>2027/28</v>
      </c>
      <c r="M355" s="329" t="str">
        <f t="shared" si="167"/>
        <v>2028/29</v>
      </c>
      <c r="N355" s="329" t="str">
        <f t="shared" si="167"/>
        <v>2029/30</v>
      </c>
    </row>
    <row r="356" spans="1:15" ht="13.15">
      <c r="B356" s="329" t="str">
        <f t="shared" si="166"/>
        <v>20-24</v>
      </c>
      <c r="C356" s="444">
        <f t="shared" ref="C356:N356" si="168">C319+C263</f>
        <v>346.45684702015791</v>
      </c>
      <c r="D356" s="444">
        <f t="shared" si="168"/>
        <v>384.17728901373897</v>
      </c>
      <c r="E356" s="444">
        <f t="shared" si="168"/>
        <v>407.49390209590274</v>
      </c>
      <c r="F356" s="444">
        <f t="shared" si="168"/>
        <v>419.00893550888088</v>
      </c>
      <c r="G356" s="444">
        <f t="shared" si="168"/>
        <v>432.35039469533979</v>
      </c>
      <c r="H356" s="444">
        <f t="shared" si="168"/>
        <v>444.4295595916322</v>
      </c>
      <c r="I356" s="444">
        <f t="shared" si="168"/>
        <v>456.85283382373257</v>
      </c>
      <c r="J356" s="444">
        <f t="shared" si="168"/>
        <v>461.31081052864937</v>
      </c>
      <c r="K356" s="444">
        <f t="shared" si="168"/>
        <v>460.90759068501563</v>
      </c>
      <c r="L356" s="444">
        <f t="shared" si="168"/>
        <v>459.17042595580205</v>
      </c>
      <c r="M356" s="444">
        <f t="shared" si="168"/>
        <v>456.03895374131241</v>
      </c>
      <c r="N356" s="444">
        <f t="shared" si="168"/>
        <v>454.69403819172896</v>
      </c>
      <c r="O356" s="318"/>
    </row>
    <row r="357" spans="1:15" ht="13.15">
      <c r="B357" s="329" t="str">
        <f t="shared" si="166"/>
        <v>25-29</v>
      </c>
      <c r="C357" s="444">
        <f t="shared" ref="C357:N357" si="169">C320+C264</f>
        <v>828.35788726207034</v>
      </c>
      <c r="D357" s="444">
        <f t="shared" si="169"/>
        <v>807.74912766103762</v>
      </c>
      <c r="E357" s="444">
        <f t="shared" si="169"/>
        <v>794.96004972733442</v>
      </c>
      <c r="F357" s="444">
        <f t="shared" si="169"/>
        <v>784.66190669315552</v>
      </c>
      <c r="G357" s="444">
        <f t="shared" si="169"/>
        <v>784.78849576985374</v>
      </c>
      <c r="H357" s="444">
        <f t="shared" si="169"/>
        <v>790.1016634071317</v>
      </c>
      <c r="I357" s="444">
        <f t="shared" si="169"/>
        <v>800.20984213482484</v>
      </c>
      <c r="J357" s="444">
        <f t="shared" si="169"/>
        <v>805.27507420707514</v>
      </c>
      <c r="K357" s="444">
        <f t="shared" si="169"/>
        <v>806.03985556233431</v>
      </c>
      <c r="L357" s="444">
        <f t="shared" si="169"/>
        <v>805.00200804753001</v>
      </c>
      <c r="M357" s="444">
        <f t="shared" si="169"/>
        <v>801.94825391010249</v>
      </c>
      <c r="N357" s="444">
        <f t="shared" si="169"/>
        <v>800.07617574447681</v>
      </c>
      <c r="O357" s="318"/>
    </row>
    <row r="358" spans="1:15" ht="13.15">
      <c r="B358" s="329" t="str">
        <f t="shared" si="166"/>
        <v>30-34</v>
      </c>
      <c r="C358" s="444">
        <f t="shared" ref="C358:N358" si="170">C321+C265</f>
        <v>933.62636822169236</v>
      </c>
      <c r="D358" s="444">
        <f t="shared" si="170"/>
        <v>907.62548269576985</v>
      </c>
      <c r="E358" s="444">
        <f t="shared" si="170"/>
        <v>880.94824599193407</v>
      </c>
      <c r="F358" s="444">
        <f t="shared" si="170"/>
        <v>856.28892163291096</v>
      </c>
      <c r="G358" s="444">
        <f t="shared" si="170"/>
        <v>839.07856381081615</v>
      </c>
      <c r="H358" s="444">
        <f t="shared" si="170"/>
        <v>827.91172398089986</v>
      </c>
      <c r="I358" s="444">
        <f t="shared" si="170"/>
        <v>822.73481884105422</v>
      </c>
      <c r="J358" s="444">
        <f t="shared" si="170"/>
        <v>818.61639484966952</v>
      </c>
      <c r="K358" s="444">
        <f t="shared" si="170"/>
        <v>814.72692251998353</v>
      </c>
      <c r="L358" s="444">
        <f t="shared" si="170"/>
        <v>811.28330845756614</v>
      </c>
      <c r="M358" s="444">
        <f t="shared" si="170"/>
        <v>807.60292486761443</v>
      </c>
      <c r="N358" s="444">
        <f t="shared" si="170"/>
        <v>804.79459013353573</v>
      </c>
      <c r="O358" s="318"/>
    </row>
    <row r="359" spans="1:15" ht="13.15">
      <c r="B359" s="329" t="str">
        <f t="shared" si="166"/>
        <v>35-39</v>
      </c>
      <c r="C359" s="444">
        <f t="shared" ref="C359:N359" si="171">C322+C266</f>
        <v>805.33271103380685</v>
      </c>
      <c r="D359" s="444">
        <f t="shared" si="171"/>
        <v>817.55736649851815</v>
      </c>
      <c r="E359" s="444">
        <f t="shared" si="171"/>
        <v>818.47972350625105</v>
      </c>
      <c r="F359" s="444">
        <f t="shared" si="171"/>
        <v>812.07424610272574</v>
      </c>
      <c r="G359" s="444">
        <f t="shared" si="171"/>
        <v>804.86136636267781</v>
      </c>
      <c r="H359" s="444">
        <f t="shared" si="171"/>
        <v>797.45028031824631</v>
      </c>
      <c r="I359" s="444">
        <f t="shared" si="171"/>
        <v>791.47136536017183</v>
      </c>
      <c r="J359" s="444">
        <f t="shared" si="171"/>
        <v>784.50854080206966</v>
      </c>
      <c r="K359" s="444">
        <f t="shared" si="171"/>
        <v>777.29980645914793</v>
      </c>
      <c r="L359" s="444">
        <f t="shared" si="171"/>
        <v>770.74753857347866</v>
      </c>
      <c r="M359" s="444">
        <f t="shared" si="171"/>
        <v>764.58397519157177</v>
      </c>
      <c r="N359" s="444">
        <f t="shared" si="171"/>
        <v>759.71763430417786</v>
      </c>
      <c r="O359" s="318"/>
    </row>
    <row r="360" spans="1:15" ht="13.15">
      <c r="B360" s="329" t="str">
        <f t="shared" si="166"/>
        <v>40-44</v>
      </c>
      <c r="C360" s="444">
        <f t="shared" ref="C360:N360" si="172">C323+C267</f>
        <v>771.36658236901542</v>
      </c>
      <c r="D360" s="444">
        <f t="shared" si="172"/>
        <v>759.40343362061742</v>
      </c>
      <c r="E360" s="444">
        <f t="shared" si="172"/>
        <v>749.86666076497647</v>
      </c>
      <c r="F360" s="444">
        <f t="shared" si="172"/>
        <v>741.18148359529869</v>
      </c>
      <c r="G360" s="444">
        <f t="shared" si="172"/>
        <v>735.32093488741884</v>
      </c>
      <c r="H360" s="444">
        <f t="shared" si="172"/>
        <v>730.56977786906032</v>
      </c>
      <c r="I360" s="444">
        <f t="shared" si="172"/>
        <v>726.98701873771347</v>
      </c>
      <c r="J360" s="444">
        <f t="shared" si="172"/>
        <v>721.90719678512107</v>
      </c>
      <c r="K360" s="444">
        <f t="shared" si="172"/>
        <v>715.7859660747547</v>
      </c>
      <c r="L360" s="444">
        <f t="shared" si="172"/>
        <v>709.52074813444858</v>
      </c>
      <c r="M360" s="444">
        <f t="shared" si="172"/>
        <v>703.12476428270713</v>
      </c>
      <c r="N360" s="444">
        <f t="shared" si="172"/>
        <v>697.58562681380363</v>
      </c>
      <c r="O360" s="318"/>
    </row>
    <row r="361" spans="1:15" ht="13.15">
      <c r="B361" s="329" t="str">
        <f t="shared" si="166"/>
        <v>45-49</v>
      </c>
      <c r="C361" s="444">
        <f t="shared" ref="C361:N361" si="173">C324+C268</f>
        <v>543.61305522254531</v>
      </c>
      <c r="D361" s="444">
        <f t="shared" si="173"/>
        <v>575.51827659935373</v>
      </c>
      <c r="E361" s="444">
        <f t="shared" si="173"/>
        <v>594.11761713263718</v>
      </c>
      <c r="F361" s="444">
        <f t="shared" si="173"/>
        <v>604.32382082616789</v>
      </c>
      <c r="G361" s="444">
        <f t="shared" si="173"/>
        <v>611.588821525345</v>
      </c>
      <c r="H361" s="444">
        <f t="shared" si="173"/>
        <v>616.53865369270284</v>
      </c>
      <c r="I361" s="444">
        <f t="shared" si="173"/>
        <v>620.34006529153442</v>
      </c>
      <c r="J361" s="444">
        <f t="shared" si="173"/>
        <v>621.29536453805963</v>
      </c>
      <c r="K361" s="444">
        <f t="shared" si="173"/>
        <v>620.10843725649715</v>
      </c>
      <c r="L361" s="444">
        <f t="shared" si="173"/>
        <v>617.73850904587994</v>
      </c>
      <c r="M361" s="444">
        <f t="shared" si="173"/>
        <v>614.35834595294079</v>
      </c>
      <c r="N361" s="444">
        <f t="shared" si="173"/>
        <v>610.96919851043037</v>
      </c>
      <c r="O361" s="318"/>
    </row>
    <row r="362" spans="1:15" ht="13.15">
      <c r="B362" s="329" t="str">
        <f t="shared" si="166"/>
        <v>50-54</v>
      </c>
      <c r="C362" s="444">
        <f t="shared" ref="C362:N362" si="174">C325+C269</f>
        <v>398.66972494638117</v>
      </c>
      <c r="D362" s="444">
        <f t="shared" si="174"/>
        <v>405.24043809592627</v>
      </c>
      <c r="E362" s="444">
        <f t="shared" si="174"/>
        <v>413.59681621573475</v>
      </c>
      <c r="F362" s="444">
        <f t="shared" si="174"/>
        <v>421.55851315685351</v>
      </c>
      <c r="G362" s="444">
        <f t="shared" si="174"/>
        <v>429.99563835373846</v>
      </c>
      <c r="H362" s="444">
        <f t="shared" si="174"/>
        <v>437.74158030528554</v>
      </c>
      <c r="I362" s="444">
        <f t="shared" si="174"/>
        <v>444.84089836276917</v>
      </c>
      <c r="J362" s="444">
        <f t="shared" si="174"/>
        <v>449.64470502210276</v>
      </c>
      <c r="K362" s="444">
        <f t="shared" si="174"/>
        <v>452.48239169810381</v>
      </c>
      <c r="L362" s="444">
        <f t="shared" si="174"/>
        <v>453.97787053195214</v>
      </c>
      <c r="M362" s="444">
        <f t="shared" si="174"/>
        <v>454.23093353154712</v>
      </c>
      <c r="N362" s="444">
        <f t="shared" si="174"/>
        <v>453.98587946907213</v>
      </c>
      <c r="O362" s="318"/>
    </row>
    <row r="363" spans="1:15" ht="13.15">
      <c r="B363" s="329" t="str">
        <f t="shared" si="166"/>
        <v>55-59</v>
      </c>
      <c r="C363" s="444">
        <f t="shared" ref="C363:N363" si="175">C326+C270</f>
        <v>265.66292157998441</v>
      </c>
      <c r="D363" s="444">
        <f t="shared" si="175"/>
        <v>240.30539192477596</v>
      </c>
      <c r="E363" s="444">
        <f t="shared" si="175"/>
        <v>224.99651407348256</v>
      </c>
      <c r="F363" s="444">
        <f t="shared" si="175"/>
        <v>216.28010126891289</v>
      </c>
      <c r="G363" s="444">
        <f t="shared" si="175"/>
        <v>212.81751833211413</v>
      </c>
      <c r="H363" s="444">
        <f t="shared" si="175"/>
        <v>212.32070943510723</v>
      </c>
      <c r="I363" s="444">
        <f t="shared" si="175"/>
        <v>213.67593889205114</v>
      </c>
      <c r="J363" s="444">
        <f t="shared" si="175"/>
        <v>215.06482224826965</v>
      </c>
      <c r="K363" s="444">
        <f t="shared" si="175"/>
        <v>216.21396985547076</v>
      </c>
      <c r="L363" s="444">
        <f t="shared" si="175"/>
        <v>217.17032919087589</v>
      </c>
      <c r="M363" s="444">
        <f t="shared" si="175"/>
        <v>217.74916725547959</v>
      </c>
      <c r="N363" s="444">
        <f t="shared" si="175"/>
        <v>218.24454564427475</v>
      </c>
      <c r="O363" s="318"/>
    </row>
    <row r="364" spans="1:15" ht="13.15">
      <c r="B364" s="329" t="str">
        <f t="shared" si="166"/>
        <v>60-64</v>
      </c>
      <c r="C364" s="444">
        <f t="shared" ref="C364:N364" si="176">C327+C271</f>
        <v>88.467625097015258</v>
      </c>
      <c r="D364" s="444">
        <f t="shared" si="176"/>
        <v>88.758134069389911</v>
      </c>
      <c r="E364" s="444">
        <f t="shared" si="176"/>
        <v>85.268038564405174</v>
      </c>
      <c r="F364" s="444">
        <f t="shared" si="176"/>
        <v>81.167961806221143</v>
      </c>
      <c r="G364" s="444">
        <f t="shared" si="176"/>
        <v>78.251471648554684</v>
      </c>
      <c r="H364" s="444">
        <f t="shared" si="176"/>
        <v>76.466525741891274</v>
      </c>
      <c r="I364" s="444">
        <f t="shared" si="176"/>
        <v>75.723629412739527</v>
      </c>
      <c r="J364" s="444">
        <f t="shared" si="176"/>
        <v>75.252136987311303</v>
      </c>
      <c r="K364" s="444">
        <f t="shared" si="176"/>
        <v>74.970385241980338</v>
      </c>
      <c r="L364" s="444">
        <f t="shared" si="176"/>
        <v>74.88377948218843</v>
      </c>
      <c r="M364" s="444">
        <f t="shared" si="176"/>
        <v>74.844880016574905</v>
      </c>
      <c r="N364" s="444">
        <f t="shared" si="176"/>
        <v>74.952153021769917</v>
      </c>
      <c r="O364" s="318"/>
    </row>
    <row r="365" spans="1:15" ht="13.15">
      <c r="B365" s="329" t="str">
        <f t="shared" si="166"/>
        <v>65 plus</v>
      </c>
      <c r="C365" s="444">
        <f t="shared" ref="C365:N365" si="177">C328+C272</f>
        <v>20.629611052902646</v>
      </c>
      <c r="D365" s="444">
        <f t="shared" si="177"/>
        <v>27.484843168297488</v>
      </c>
      <c r="E365" s="444">
        <f t="shared" si="177"/>
        <v>31.808647256961894</v>
      </c>
      <c r="F365" s="444">
        <f t="shared" si="177"/>
        <v>34.040315404388515</v>
      </c>
      <c r="G365" s="444">
        <f t="shared" si="177"/>
        <v>35.050579663326282</v>
      </c>
      <c r="H365" s="444">
        <f t="shared" si="177"/>
        <v>35.377236519159887</v>
      </c>
      <c r="I365" s="444">
        <f t="shared" si="177"/>
        <v>35.432105731097039</v>
      </c>
      <c r="J365" s="444">
        <f t="shared" si="177"/>
        <v>35.290736140042213</v>
      </c>
      <c r="K365" s="444">
        <f t="shared" si="177"/>
        <v>35.071719779471891</v>
      </c>
      <c r="L365" s="444">
        <f t="shared" si="177"/>
        <v>34.866510183489794</v>
      </c>
      <c r="M365" s="444">
        <f t="shared" si="177"/>
        <v>34.686751352647462</v>
      </c>
      <c r="N365" s="444">
        <f t="shared" si="177"/>
        <v>34.581937520277307</v>
      </c>
      <c r="O365" s="318"/>
    </row>
    <row r="366" spans="1:15" ht="13.15">
      <c r="B366" s="329" t="str">
        <f t="shared" si="166"/>
        <v>Total</v>
      </c>
      <c r="C366" s="444">
        <f t="shared" ref="C366:K366" si="178">SUM(C356:C365)</f>
        <v>5002.1833338055721</v>
      </c>
      <c r="D366" s="444">
        <f t="shared" si="178"/>
        <v>5013.8197833474251</v>
      </c>
      <c r="E366" s="444">
        <f t="shared" si="178"/>
        <v>5001.5362153296219</v>
      </c>
      <c r="F366" s="444">
        <f t="shared" si="178"/>
        <v>4970.5862059955161</v>
      </c>
      <c r="G366" s="444">
        <f t="shared" si="178"/>
        <v>4964.1037850491848</v>
      </c>
      <c r="H366" s="444">
        <f t="shared" si="178"/>
        <v>4968.9077108611164</v>
      </c>
      <c r="I366" s="444">
        <f t="shared" si="178"/>
        <v>4988.2685165876883</v>
      </c>
      <c r="J366" s="444">
        <f t="shared" si="178"/>
        <v>4988.16578210837</v>
      </c>
      <c r="K366" s="444">
        <f t="shared" si="178"/>
        <v>4973.6070451327614</v>
      </c>
      <c r="L366" s="444">
        <f>L329+L273</f>
        <v>4954.3610276032105</v>
      </c>
      <c r="M366" s="444">
        <f>M329+M273</f>
        <v>4929.1689501024985</v>
      </c>
      <c r="N366" s="444">
        <f>N329+N273</f>
        <v>4909.6017793535466</v>
      </c>
      <c r="O366" s="318"/>
    </row>
    <row r="367" spans="1:15">
      <c r="A367" s="300">
        <f>SUM(C367:N367)</f>
        <v>0</v>
      </c>
      <c r="C367" s="300">
        <f>SUM(C356:C365)-C366</f>
        <v>0</v>
      </c>
      <c r="D367" s="300">
        <f t="shared" ref="D367:N367" si="179">SUM(D356:D365)-D366</f>
        <v>0</v>
      </c>
      <c r="E367" s="300">
        <f t="shared" si="179"/>
        <v>0</v>
      </c>
      <c r="F367" s="300">
        <f t="shared" si="179"/>
        <v>0</v>
      </c>
      <c r="G367" s="300">
        <f t="shared" si="179"/>
        <v>0</v>
      </c>
      <c r="H367" s="300">
        <f t="shared" si="179"/>
        <v>0</v>
      </c>
      <c r="I367" s="300">
        <f t="shared" si="179"/>
        <v>0</v>
      </c>
      <c r="J367" s="300">
        <f t="shared" si="179"/>
        <v>0</v>
      </c>
      <c r="K367" s="300">
        <f t="shared" si="179"/>
        <v>0</v>
      </c>
      <c r="L367" s="300">
        <f t="shared" si="179"/>
        <v>0</v>
      </c>
      <c r="M367" s="300">
        <f t="shared" si="179"/>
        <v>0</v>
      </c>
      <c r="N367" s="300">
        <f t="shared" si="179"/>
        <v>0</v>
      </c>
    </row>
    <row r="368" spans="1:15">
      <c r="C368" s="320">
        <f>C350+C366</f>
        <v>7196.6178109482489</v>
      </c>
      <c r="D368" s="320">
        <f t="shared" ref="D368:N368" si="180">D350+D366</f>
        <v>7218.361088689282</v>
      </c>
      <c r="E368" s="320">
        <f t="shared" si="180"/>
        <v>7213.4231968166296</v>
      </c>
      <c r="F368" s="320">
        <f t="shared" si="180"/>
        <v>7182.1291561084035</v>
      </c>
      <c r="G368" s="320">
        <f t="shared" si="180"/>
        <v>7185.5699087603625</v>
      </c>
      <c r="H368" s="320">
        <f t="shared" si="180"/>
        <v>7204.8981048665937</v>
      </c>
      <c r="I368" s="320">
        <f t="shared" si="180"/>
        <v>7244.846001461653</v>
      </c>
      <c r="J368" s="320">
        <f t="shared" si="180"/>
        <v>7256.5239380934363</v>
      </c>
      <c r="K368" s="320">
        <f t="shared" si="180"/>
        <v>7247.0064260996387</v>
      </c>
      <c r="L368" s="320">
        <f t="shared" si="180"/>
        <v>7230.2444603716958</v>
      </c>
      <c r="M368" s="320">
        <f t="shared" si="180"/>
        <v>7204.3816374753005</v>
      </c>
      <c r="N368" s="320">
        <f t="shared" si="180"/>
        <v>7186.0106471582749</v>
      </c>
    </row>
    <row r="369" spans="1:14">
      <c r="C369" s="320">
        <f t="shared" ref="C369:N369" si="181">C36</f>
        <v>7196.617810948248</v>
      </c>
      <c r="D369" s="320">
        <f t="shared" si="181"/>
        <v>7218.361088689282</v>
      </c>
      <c r="E369" s="320">
        <f t="shared" si="181"/>
        <v>7213.4231968166287</v>
      </c>
      <c r="F369" s="320">
        <f t="shared" si="181"/>
        <v>7182.1291561084035</v>
      </c>
      <c r="G369" s="320">
        <f t="shared" si="181"/>
        <v>7185.5699087603625</v>
      </c>
      <c r="H369" s="320">
        <f t="shared" si="181"/>
        <v>7204.8981048665937</v>
      </c>
      <c r="I369" s="320">
        <f t="shared" si="181"/>
        <v>7244.846001461653</v>
      </c>
      <c r="J369" s="320">
        <f t="shared" si="181"/>
        <v>7256.5239380934363</v>
      </c>
      <c r="K369" s="320">
        <f t="shared" si="181"/>
        <v>7247.0064260996369</v>
      </c>
      <c r="L369" s="320">
        <f t="shared" si="181"/>
        <v>7230.2444603716976</v>
      </c>
      <c r="M369" s="320">
        <f t="shared" si="181"/>
        <v>7204.3816374752996</v>
      </c>
      <c r="N369" s="320">
        <f t="shared" si="181"/>
        <v>7186.0106471582749</v>
      </c>
    </row>
    <row r="370" spans="1:14">
      <c r="A370" s="300">
        <f>SUM(C370:L370)</f>
        <v>0</v>
      </c>
      <c r="C370" s="320">
        <f>C368-C369</f>
        <v>0</v>
      </c>
      <c r="D370" s="320">
        <f t="shared" ref="D370:N370" si="182">D368-D369</f>
        <v>0</v>
      </c>
      <c r="E370" s="320">
        <f t="shared" si="182"/>
        <v>0</v>
      </c>
      <c r="F370" s="320">
        <f t="shared" si="182"/>
        <v>0</v>
      </c>
      <c r="G370" s="320">
        <f t="shared" si="182"/>
        <v>0</v>
      </c>
      <c r="H370" s="320">
        <f t="shared" si="182"/>
        <v>0</v>
      </c>
      <c r="I370" s="320">
        <f t="shared" si="182"/>
        <v>0</v>
      </c>
      <c r="J370" s="320">
        <f t="shared" si="182"/>
        <v>0</v>
      </c>
      <c r="K370" s="320">
        <f t="shared" si="182"/>
        <v>0</v>
      </c>
      <c r="L370" s="320">
        <f t="shared" si="182"/>
        <v>0</v>
      </c>
      <c r="M370" s="320">
        <f t="shared" si="182"/>
        <v>0</v>
      </c>
      <c r="N370" s="320">
        <f t="shared" si="182"/>
        <v>0</v>
      </c>
    </row>
    <row r="371" spans="1:14">
      <c r="A371" s="300">
        <f>SUM(C371:L371)</f>
        <v>0</v>
      </c>
      <c r="C371" s="320">
        <f>IF(C294&gt;0,0,C294)</f>
        <v>0</v>
      </c>
      <c r="D371" s="320">
        <f t="shared" ref="D371:N371" si="183">IF(D294&gt;0,0,D294)</f>
        <v>0</v>
      </c>
      <c r="E371" s="320">
        <f t="shared" si="183"/>
        <v>0</v>
      </c>
      <c r="F371" s="320">
        <f t="shared" si="183"/>
        <v>0</v>
      </c>
      <c r="G371" s="320">
        <f t="shared" si="183"/>
        <v>0</v>
      </c>
      <c r="H371" s="320">
        <f t="shared" si="183"/>
        <v>0</v>
      </c>
      <c r="I371" s="320">
        <f t="shared" si="183"/>
        <v>0</v>
      </c>
      <c r="J371" s="320">
        <f t="shared" si="183"/>
        <v>0</v>
      </c>
      <c r="K371" s="320">
        <f t="shared" si="183"/>
        <v>0</v>
      </c>
      <c r="L371" s="320">
        <f t="shared" si="183"/>
        <v>0</v>
      </c>
      <c r="M371" s="320">
        <f t="shared" si="183"/>
        <v>0</v>
      </c>
      <c r="N371" s="320">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P87"/>
  <sheetViews>
    <sheetView showGridLines="0" workbookViewId="0"/>
  </sheetViews>
  <sheetFormatPr defaultColWidth="9" defaultRowHeight="12.75"/>
  <cols>
    <col min="1" max="1" width="9" style="300"/>
    <col min="2" max="2" width="31.73046875" style="300" customWidth="1"/>
    <col min="3" max="14" width="10.73046875" style="300" customWidth="1"/>
    <col min="15" max="15" width="11" style="300" bestFit="1" customWidth="1"/>
    <col min="16" max="16384" width="9" style="300"/>
  </cols>
  <sheetData>
    <row r="1" spans="1:16" s="335" customFormat="1" ht="13.9">
      <c r="A1" s="334" t="str">
        <f>ModelBanner</f>
        <v>TSM_201920</v>
      </c>
    </row>
    <row r="2" spans="1:16" s="335" customFormat="1" ht="13.9">
      <c r="A2" s="920" t="s">
        <v>13</v>
      </c>
      <c r="B2" s="920" t="s">
        <v>30</v>
      </c>
    </row>
    <row r="3" spans="1:16" s="335" customFormat="1" ht="13.9">
      <c r="A3" s="336"/>
    </row>
    <row r="4" spans="1:16" s="339" customFormat="1" ht="13.15">
      <c r="A4" s="337" t="s">
        <v>26</v>
      </c>
      <c r="B4" s="337"/>
      <c r="C4" s="337"/>
      <c r="D4" s="337"/>
      <c r="E4" s="338"/>
      <c r="F4" s="337"/>
      <c r="G4" s="337"/>
      <c r="H4" s="337"/>
      <c r="I4" s="337"/>
      <c r="J4" s="337"/>
      <c r="K4" s="337"/>
      <c r="L4" s="337"/>
    </row>
    <row r="5" spans="1:16" s="341" customFormat="1" ht="13.15" customHeight="1">
      <c r="A5" s="674" t="s">
        <v>1459</v>
      </c>
      <c r="B5" s="674"/>
      <c r="C5" s="674"/>
      <c r="D5" s="674"/>
      <c r="E5" s="674"/>
      <c r="F5" s="674"/>
      <c r="G5" s="674"/>
      <c r="H5" s="674"/>
      <c r="I5" s="674"/>
      <c r="J5" s="674"/>
      <c r="K5" s="674"/>
      <c r="L5" s="674"/>
      <c r="M5" s="340"/>
      <c r="N5" s="340"/>
      <c r="O5" s="340"/>
      <c r="P5" s="340"/>
    </row>
    <row r="6" spans="1:16" s="345" customFormat="1" ht="13.5" customHeight="1">
      <c r="A6" s="342" t="s">
        <v>1336</v>
      </c>
      <c r="B6" s="343"/>
      <c r="C6" s="343"/>
      <c r="D6" s="343"/>
      <c r="E6" s="338"/>
      <c r="F6" s="343"/>
      <c r="G6" s="343"/>
      <c r="H6" s="343"/>
      <c r="I6" s="343"/>
      <c r="J6" s="343"/>
      <c r="K6" s="343"/>
      <c r="L6" s="343"/>
      <c r="M6" s="344"/>
      <c r="N6" s="344"/>
      <c r="O6" s="344"/>
      <c r="P6" s="344"/>
    </row>
    <row r="7" spans="1:16" s="345" customFormat="1" ht="12" customHeight="1">
      <c r="A7" s="346" t="s">
        <v>346</v>
      </c>
      <c r="B7" s="342"/>
      <c r="C7" s="343"/>
      <c r="D7" s="343"/>
      <c r="E7" s="338"/>
      <c r="F7" s="343"/>
      <c r="G7" s="343"/>
      <c r="H7" s="343"/>
      <c r="I7" s="343"/>
      <c r="J7" s="343"/>
      <c r="K7" s="343"/>
      <c r="L7" s="343"/>
      <c r="M7" s="344"/>
      <c r="N7" s="344"/>
      <c r="O7" s="344"/>
      <c r="P7" s="344"/>
    </row>
    <row r="8" spans="1:16" s="345" customFormat="1" ht="15.75" customHeight="1">
      <c r="A8" s="342" t="s">
        <v>24</v>
      </c>
      <c r="B8" s="343"/>
      <c r="C8" s="343"/>
      <c r="D8" s="343"/>
      <c r="E8" s="338"/>
      <c r="F8" s="343"/>
      <c r="G8" s="343"/>
      <c r="H8" s="343"/>
      <c r="I8" s="343"/>
      <c r="J8" s="343"/>
      <c r="K8" s="343"/>
      <c r="L8" s="343"/>
      <c r="M8" s="344"/>
      <c r="N8" s="344"/>
      <c r="O8" s="344"/>
      <c r="P8" s="344"/>
    </row>
    <row r="9" spans="1:16" s="345" customFormat="1" ht="15.75" customHeight="1">
      <c r="A9" s="346" t="s">
        <v>123</v>
      </c>
      <c r="B9" s="343"/>
      <c r="C9" s="343"/>
      <c r="D9" s="343"/>
      <c r="E9" s="338"/>
      <c r="F9" s="343"/>
      <c r="G9" s="343"/>
      <c r="H9" s="343"/>
      <c r="I9" s="343"/>
      <c r="J9" s="343"/>
      <c r="K9" s="343"/>
      <c r="L9" s="343"/>
      <c r="M9" s="344"/>
      <c r="N9" s="344"/>
      <c r="O9" s="344"/>
      <c r="P9" s="344"/>
    </row>
    <row r="10" spans="1:16" s="353" customFormat="1" ht="13.5" customHeight="1">
      <c r="A10" s="347">
        <f>SUM(A64:A2174)</f>
        <v>0</v>
      </c>
      <c r="B10" s="348"/>
      <c r="C10" s="349"/>
      <c r="D10" s="350"/>
      <c r="E10" s="350"/>
      <c r="F10" s="350"/>
      <c r="G10" s="351"/>
      <c r="H10" s="350"/>
      <c r="I10" s="350"/>
      <c r="J10" s="351"/>
      <c r="K10" s="352"/>
      <c r="L10" s="352"/>
      <c r="M10" s="352"/>
      <c r="N10" s="352"/>
      <c r="O10" s="352"/>
      <c r="P10" s="352"/>
    </row>
    <row r="12" spans="1:16" ht="15">
      <c r="B12" s="360" t="s">
        <v>825</v>
      </c>
    </row>
    <row r="13" spans="1:16" ht="13.15">
      <c r="B13" s="361"/>
    </row>
    <row r="14" spans="1:16" ht="13.15">
      <c r="B14" s="313"/>
      <c r="C14" s="313" t="str">
        <f>'Art_&amp;_Design_1'!C293</f>
        <v>2018/19</v>
      </c>
      <c r="D14" s="313" t="str">
        <f>'Art_&amp;_Design_1'!D293</f>
        <v>2019/20</v>
      </c>
      <c r="E14" s="313" t="str">
        <f>'Art_&amp;_Design_1'!E293</f>
        <v>2020/21</v>
      </c>
      <c r="F14" s="313" t="str">
        <f>'Art_&amp;_Design_1'!F293</f>
        <v>2021/22</v>
      </c>
      <c r="G14" s="313" t="str">
        <f>'Art_&amp;_Design_1'!G293</f>
        <v>2022/23</v>
      </c>
      <c r="H14" s="313" t="str">
        <f>'Art_&amp;_Design_1'!H293</f>
        <v>2023/24</v>
      </c>
      <c r="I14" s="313" t="str">
        <f>'Art_&amp;_Design_1'!I293</f>
        <v>2024/25</v>
      </c>
      <c r="J14" s="313" t="str">
        <f>'Art_&amp;_Design_1'!J293</f>
        <v>2025/26</v>
      </c>
      <c r="K14" s="313" t="str">
        <f>'Art_&amp;_Design_1'!K293</f>
        <v>2026/27</v>
      </c>
      <c r="L14" s="313" t="str">
        <f>'Art_&amp;_Design_1'!L293</f>
        <v>2027/28</v>
      </c>
      <c r="M14" s="313" t="str">
        <f>'Art_&amp;_Design_1'!M293</f>
        <v>2028/29</v>
      </c>
      <c r="N14" s="313" t="str">
        <f>'Art_&amp;_Design_1'!N293</f>
        <v>2029/30</v>
      </c>
    </row>
    <row r="15" spans="1:16" ht="13.15">
      <c r="B15" s="637" t="str">
        <f>Entrant_need_figures!B16</f>
        <v>Art &amp; Design</v>
      </c>
      <c r="C15" s="829">
        <f>'Art_&amp;_Design_1'!C296</f>
        <v>861.28430986039143</v>
      </c>
      <c r="D15" s="829">
        <f>'Art_&amp;_Design_1'!D296</f>
        <v>894.73820353797601</v>
      </c>
      <c r="E15" s="829">
        <f>'Art_&amp;_Design_1'!E296</f>
        <v>897.58713313472754</v>
      </c>
      <c r="F15" s="829">
        <f>'Art_&amp;_Design_1'!F296</f>
        <v>887.78309721705227</v>
      </c>
      <c r="G15" s="829">
        <f>'Art_&amp;_Design_1'!G296</f>
        <v>930.08891518486416</v>
      </c>
      <c r="H15" s="829">
        <f>'Art_&amp;_Design_1'!H296</f>
        <v>953.36146835132013</v>
      </c>
      <c r="I15" s="829">
        <f>'Art_&amp;_Design_1'!I296</f>
        <v>980.93735494581392</v>
      </c>
      <c r="J15" s="829">
        <f>'Art_&amp;_Design_1'!J296</f>
        <v>943.30954776901513</v>
      </c>
      <c r="K15" s="829">
        <f>'Art_&amp;_Design_1'!K296</f>
        <v>921.71842457138257</v>
      </c>
      <c r="L15" s="829">
        <f>'Art_&amp;_Design_1'!L296</f>
        <v>918.96268161374394</v>
      </c>
      <c r="M15" s="829">
        <f>'Art_&amp;_Design_1'!M296</f>
        <v>908.89693804470892</v>
      </c>
      <c r="N15" s="829">
        <f>'Art_&amp;_Design_1'!N296</f>
        <v>907.07831855877112</v>
      </c>
    </row>
    <row r="16" spans="1:16" ht="13.15">
      <c r="B16" s="637" t="str">
        <f>Entrant_need_figures!B17</f>
        <v>Biology</v>
      </c>
      <c r="C16" s="829">
        <f>Biology_1!C296</f>
        <v>1631.9774121871208</v>
      </c>
      <c r="D16" s="829">
        <f>Biology_1!D296</f>
        <v>1657.2230432795068</v>
      </c>
      <c r="E16" s="829">
        <f>Biology_1!E296</f>
        <v>1644.9852231386553</v>
      </c>
      <c r="F16" s="829">
        <f>Biology_1!F296</f>
        <v>1699.8526796788053</v>
      </c>
      <c r="G16" s="829">
        <f>Biology_1!G296</f>
        <v>1858.7193565376738</v>
      </c>
      <c r="H16" s="829">
        <f>Biology_1!H296</f>
        <v>1855.938098655628</v>
      </c>
      <c r="I16" s="829">
        <f>Biology_1!I296</f>
        <v>1769.7986974838673</v>
      </c>
      <c r="J16" s="829">
        <f>Biology_1!J296</f>
        <v>1759.1377952678336</v>
      </c>
      <c r="K16" s="829">
        <f>Biology_1!K296</f>
        <v>1721.2664344580396</v>
      </c>
      <c r="L16" s="829">
        <f>Biology_1!L296</f>
        <v>1690.5284089099987</v>
      </c>
      <c r="M16" s="829">
        <f>Biology_1!M296</f>
        <v>1661.8348888097757</v>
      </c>
      <c r="N16" s="829">
        <f>Biology_1!N296</f>
        <v>1675.1543503509909</v>
      </c>
    </row>
    <row r="17" spans="2:14" ht="13.15">
      <c r="B17" s="637" t="str">
        <f>Entrant_need_figures!B18</f>
        <v>Business Studies</v>
      </c>
      <c r="C17" s="829">
        <f>Business_Studies_1!C296</f>
        <v>379.44489857736994</v>
      </c>
      <c r="D17" s="829">
        <f>Business_Studies_1!D296</f>
        <v>403.71290279665754</v>
      </c>
      <c r="E17" s="829">
        <f>Business_Studies_1!E296</f>
        <v>438.2299075785362</v>
      </c>
      <c r="F17" s="829">
        <f>Business_Studies_1!F296</f>
        <v>497.55574920868241</v>
      </c>
      <c r="G17" s="829">
        <f>Business_Studies_1!G296</f>
        <v>566.64252943093766</v>
      </c>
      <c r="H17" s="829">
        <f>Business_Studies_1!H296</f>
        <v>582.54800627967916</v>
      </c>
      <c r="I17" s="829">
        <f>Business_Studies_1!I296</f>
        <v>593.78479998985563</v>
      </c>
      <c r="J17" s="829">
        <f>Business_Studies_1!J296</f>
        <v>595.6034207879726</v>
      </c>
      <c r="K17" s="829">
        <f>Business_Studies_1!K296</f>
        <v>580.44558964970406</v>
      </c>
      <c r="L17" s="829">
        <f>Business_Studies_1!L296</f>
        <v>567.48127702582474</v>
      </c>
      <c r="M17" s="829">
        <f>Business_Studies_1!M296</f>
        <v>556.41174604877688</v>
      </c>
      <c r="N17" s="829">
        <f>Business_Studies_1!N296</f>
        <v>547.11163073800628</v>
      </c>
    </row>
    <row r="18" spans="2:14" ht="13.15">
      <c r="B18" s="637" t="str">
        <f>Entrant_need_figures!B19</f>
        <v>Chemistry</v>
      </c>
      <c r="C18" s="829">
        <f>Chemistry_1!C296</f>
        <v>1522.076594972501</v>
      </c>
      <c r="D18" s="829">
        <f>Chemistry_1!D296</f>
        <v>1539.2222164400855</v>
      </c>
      <c r="E18" s="829">
        <f>Chemistry_1!E296</f>
        <v>1516.6027755421333</v>
      </c>
      <c r="F18" s="829">
        <f>Chemistry_1!F296</f>
        <v>1562.4931698516066</v>
      </c>
      <c r="G18" s="829">
        <f>Chemistry_1!G296</f>
        <v>1704.6819904371168</v>
      </c>
      <c r="H18" s="829">
        <f>Chemistry_1!H296</f>
        <v>1691.1231296886926</v>
      </c>
      <c r="I18" s="829">
        <f>Chemistry_1!I296</f>
        <v>1607.7826161279163</v>
      </c>
      <c r="J18" s="829">
        <f>Chemistry_1!J296</f>
        <v>1601.6717795793861</v>
      </c>
      <c r="K18" s="829">
        <f>Chemistry_1!K296</f>
        <v>1561.9490656568473</v>
      </c>
      <c r="L18" s="829">
        <f>Chemistry_1!L296</f>
        <v>1524.7980520983715</v>
      </c>
      <c r="M18" s="829">
        <f>Chemistry_1!M296</f>
        <v>1492.882904216576</v>
      </c>
      <c r="N18" s="829">
        <f>Chemistry_1!N296</f>
        <v>1504.2703797885413</v>
      </c>
    </row>
    <row r="19" spans="2:14" ht="13.15">
      <c r="B19" s="637" t="str">
        <f>Entrant_need_figures!B20</f>
        <v>Classics</v>
      </c>
      <c r="C19" s="829">
        <f>Classics_1!C296</f>
        <v>34.665734098798197</v>
      </c>
      <c r="D19" s="829">
        <f>Classics_1!D296</f>
        <v>35.466241781721862</v>
      </c>
      <c r="E19" s="829">
        <f>Classics_1!E296</f>
        <v>35.89231938086855</v>
      </c>
      <c r="F19" s="829">
        <f>Classics_1!F296</f>
        <v>37.252371192112875</v>
      </c>
      <c r="G19" s="829">
        <f>Classics_1!G296</f>
        <v>40.240956066587231</v>
      </c>
      <c r="H19" s="829">
        <f>Classics_1!H296</f>
        <v>40.300147759032988</v>
      </c>
      <c r="I19" s="829">
        <f>Classics_1!I296</f>
        <v>38.519500955802641</v>
      </c>
      <c r="J19" s="829">
        <f>Classics_1!J296</f>
        <v>37.288810193186492</v>
      </c>
      <c r="K19" s="829">
        <f>Classics_1!K296</f>
        <v>36.422814958470802</v>
      </c>
      <c r="L19" s="829">
        <f>Classics_1!L296</f>
        <v>36.238218963892905</v>
      </c>
      <c r="M19" s="829">
        <f>Classics_1!M296</f>
        <v>35.854307947660971</v>
      </c>
      <c r="N19" s="829">
        <f>Classics_1!N296</f>
        <v>35.670797026090575</v>
      </c>
    </row>
    <row r="20" spans="2:14" ht="13.15">
      <c r="B20" s="637" t="str">
        <f>Entrant_need_figures!B21</f>
        <v>Computing</v>
      </c>
      <c r="C20" s="829">
        <f>Computing_1!C296</f>
        <v>755.47764017714144</v>
      </c>
      <c r="D20" s="829">
        <f>Computing_1!D296</f>
        <v>787.57937555390322</v>
      </c>
      <c r="E20" s="829">
        <f>Computing_1!E296</f>
        <v>790.39425016874929</v>
      </c>
      <c r="F20" s="829">
        <f>Computing_1!F296</f>
        <v>787.52239590168165</v>
      </c>
      <c r="G20" s="829">
        <f>Computing_1!G296</f>
        <v>826.89936197652798</v>
      </c>
      <c r="H20" s="829">
        <f>Computing_1!H296</f>
        <v>847.48369007966448</v>
      </c>
      <c r="I20" s="829">
        <f>Computing_1!I296</f>
        <v>871.58937574928723</v>
      </c>
      <c r="J20" s="829">
        <f>Computing_1!J296</f>
        <v>851.87508244389983</v>
      </c>
      <c r="K20" s="829">
        <f>Computing_1!K296</f>
        <v>835.95680040411082</v>
      </c>
      <c r="L20" s="829">
        <f>Computing_1!L296</f>
        <v>830.82862256273745</v>
      </c>
      <c r="M20" s="829">
        <f>Computing_1!M296</f>
        <v>821.93631547831069</v>
      </c>
      <c r="N20" s="829">
        <f>Computing_1!N296</f>
        <v>822.74313855239029</v>
      </c>
    </row>
    <row r="21" spans="2:14" ht="13.15">
      <c r="B21" s="637" t="str">
        <f>Entrant_need_figures!B22</f>
        <v>Design &amp; Technology</v>
      </c>
      <c r="C21" s="829">
        <f>'Design_&amp;_Technology_1'!C296</f>
        <v>1155.7529318411925</v>
      </c>
      <c r="D21" s="829">
        <f>'Design_&amp;_Technology_1'!D296</f>
        <v>1176.2204600539706</v>
      </c>
      <c r="E21" s="829">
        <f>'Design_&amp;_Technology_1'!E296</f>
        <v>1140.7297596965461</v>
      </c>
      <c r="F21" s="829">
        <f>'Design_&amp;_Technology_1'!F296</f>
        <v>1085.2336549315692</v>
      </c>
      <c r="G21" s="829">
        <f>'Design_&amp;_Technology_1'!G296</f>
        <v>1102.7841074302826</v>
      </c>
      <c r="H21" s="829">
        <f>'Design_&amp;_Technology_1'!H296</f>
        <v>1119.7549803664765</v>
      </c>
      <c r="I21" s="829">
        <f>'Design_&amp;_Technology_1'!I296</f>
        <v>1146.841123935721</v>
      </c>
      <c r="J21" s="829">
        <f>'Design_&amp;_Technology_1'!J296</f>
        <v>1082.467267563329</v>
      </c>
      <c r="K21" s="829">
        <f>'Design_&amp;_Technology_1'!K296</f>
        <v>1053.6346098901242</v>
      </c>
      <c r="L21" s="829">
        <f>'Design_&amp;_Technology_1'!L296</f>
        <v>1053.8138526773953</v>
      </c>
      <c r="M21" s="829">
        <f>'Design_&amp;_Technology_1'!M296</f>
        <v>1042.6506791220313</v>
      </c>
      <c r="N21" s="829">
        <f>'Design_&amp;_Technology_1'!N296</f>
        <v>1041.8377371195761</v>
      </c>
    </row>
    <row r="22" spans="2:14" ht="13.15">
      <c r="B22" s="637" t="str">
        <f>Entrant_need_figures!B23</f>
        <v>Drama</v>
      </c>
      <c r="C22" s="829">
        <f>Drama_1!C296</f>
        <v>466.95160393923629</v>
      </c>
      <c r="D22" s="829">
        <f>Drama_1!D296</f>
        <v>485.32740990730804</v>
      </c>
      <c r="E22" s="829">
        <f>Drama_1!E296</f>
        <v>483.47247062508251</v>
      </c>
      <c r="F22" s="829">
        <f>Drama_1!F296</f>
        <v>472.2026135356474</v>
      </c>
      <c r="G22" s="829">
        <f>Drama_1!G296</f>
        <v>492.93581415614381</v>
      </c>
      <c r="H22" s="829">
        <f>Drama_1!H296</f>
        <v>509.98289532050705</v>
      </c>
      <c r="I22" s="829">
        <f>Drama_1!I296</f>
        <v>530.42197042855037</v>
      </c>
      <c r="J22" s="829">
        <f>Drama_1!J296</f>
        <v>506.53917581774499</v>
      </c>
      <c r="K22" s="829">
        <f>Drama_1!K296</f>
        <v>498.60795194075962</v>
      </c>
      <c r="L22" s="829">
        <f>Drama_1!L296</f>
        <v>503.96542063997981</v>
      </c>
      <c r="M22" s="829">
        <f>Drama_1!M296</f>
        <v>503.05294623062548</v>
      </c>
      <c r="N22" s="829">
        <f>Drama_1!N296</f>
        <v>505.15032659888243</v>
      </c>
    </row>
    <row r="23" spans="2:14" ht="13.15">
      <c r="B23" s="637" t="str">
        <f>Entrant_need_figures!B24</f>
        <v>English</v>
      </c>
      <c r="C23" s="829">
        <f>English_1!C296</f>
        <v>4196.6123058516623</v>
      </c>
      <c r="D23" s="829">
        <f>English_1!D296</f>
        <v>3980.8618638256198</v>
      </c>
      <c r="E23" s="829">
        <f>English_1!E296</f>
        <v>4005.6888926216516</v>
      </c>
      <c r="F23" s="829">
        <f>English_1!F296</f>
        <v>4032.6579513925103</v>
      </c>
      <c r="G23" s="829">
        <f>English_1!G296</f>
        <v>4351.147321173491</v>
      </c>
      <c r="H23" s="829">
        <f>English_1!H296</f>
        <v>4324.5774313918118</v>
      </c>
      <c r="I23" s="829">
        <f>English_1!I296</f>
        <v>4051.5096513357257</v>
      </c>
      <c r="J23" s="829">
        <f>English_1!J296</f>
        <v>3992.0531138312131</v>
      </c>
      <c r="K23" s="829">
        <f>English_1!K296</f>
        <v>3890.3731340479171</v>
      </c>
      <c r="L23" s="829">
        <f>English_1!L296</f>
        <v>3815.1485397963993</v>
      </c>
      <c r="M23" s="829">
        <f>English_1!M296</f>
        <v>3743.6267096749443</v>
      </c>
      <c r="N23" s="829">
        <f>English_1!N296</f>
        <v>3796.1508273003892</v>
      </c>
    </row>
    <row r="24" spans="2:14" ht="13.15">
      <c r="B24" s="637" t="str">
        <f>Entrant_need_figures!B25</f>
        <v>Food</v>
      </c>
      <c r="C24" s="829">
        <f>Food_1!C296</f>
        <v>243.99419288255166</v>
      </c>
      <c r="D24" s="829">
        <f>Food_1!D296</f>
        <v>246.38031243262535</v>
      </c>
      <c r="E24" s="829">
        <f>Food_1!E296</f>
        <v>241.14647941864874</v>
      </c>
      <c r="F24" s="829">
        <f>Food_1!F296</f>
        <v>229.19444436398976</v>
      </c>
      <c r="G24" s="829">
        <f>Food_1!G296</f>
        <v>235.16654060391167</v>
      </c>
      <c r="H24" s="829">
        <f>Food_1!H296</f>
        <v>234.13049049073851</v>
      </c>
      <c r="I24" s="829">
        <f>Food_1!I296</f>
        <v>235.80033078619437</v>
      </c>
      <c r="J24" s="829">
        <f>Food_1!J296</f>
        <v>233.39241445053884</v>
      </c>
      <c r="K24" s="829">
        <f>Food_1!K296</f>
        <v>224.15170558499034</v>
      </c>
      <c r="L24" s="829">
        <f>Food_1!L296</f>
        <v>214.73233107031552</v>
      </c>
      <c r="M24" s="829">
        <f>Food_1!M296</f>
        <v>207.47884787912724</v>
      </c>
      <c r="N24" s="829">
        <f>Food_1!N296</f>
        <v>209.1206119438568</v>
      </c>
    </row>
    <row r="25" spans="2:14" ht="13.15">
      <c r="B25" s="637" t="str">
        <f>Entrant_need_figures!B26</f>
        <v>Geography</v>
      </c>
      <c r="C25" s="829">
        <f>Geography_1!C296</f>
        <v>1318.8382936823082</v>
      </c>
      <c r="D25" s="829">
        <f>Geography_1!D296</f>
        <v>1343.6118147608986</v>
      </c>
      <c r="E25" s="829">
        <f>Geography_1!E296</f>
        <v>1352.0682746166281</v>
      </c>
      <c r="F25" s="829">
        <f>Geography_1!F296</f>
        <v>1370.1409670329522</v>
      </c>
      <c r="G25" s="829">
        <f>Geography_1!G296</f>
        <v>1479.2790635264053</v>
      </c>
      <c r="H25" s="829">
        <f>Geography_1!H296</f>
        <v>1496.2491524284787</v>
      </c>
      <c r="I25" s="829">
        <f>Geography_1!I296</f>
        <v>1408.8066452170108</v>
      </c>
      <c r="J25" s="829">
        <f>Geography_1!J296</f>
        <v>1367.1885293264932</v>
      </c>
      <c r="K25" s="829">
        <f>Geography_1!K296</f>
        <v>1340.1677260570896</v>
      </c>
      <c r="L25" s="829">
        <f>Geography_1!L296</f>
        <v>1335.4452602109827</v>
      </c>
      <c r="M25" s="829">
        <f>Geography_1!M296</f>
        <v>1322.065681246926</v>
      </c>
      <c r="N25" s="829">
        <f>Geography_1!N296</f>
        <v>1335.9410490749447</v>
      </c>
    </row>
    <row r="26" spans="2:14" ht="13.15">
      <c r="B26" s="637" t="str">
        <f>Entrant_need_figures!B27</f>
        <v>History</v>
      </c>
      <c r="C26" s="829">
        <f>History_1!C296</f>
        <v>1415.8000373865975</v>
      </c>
      <c r="D26" s="829">
        <f>History_1!D296</f>
        <v>1438.7326097621979</v>
      </c>
      <c r="E26" s="829">
        <f>History_1!E296</f>
        <v>1448.4580905704556</v>
      </c>
      <c r="F26" s="829">
        <f>History_1!F296</f>
        <v>1472.7905381530122</v>
      </c>
      <c r="G26" s="829">
        <f>History_1!G296</f>
        <v>1591.9616485156419</v>
      </c>
      <c r="H26" s="829">
        <f>History_1!H296</f>
        <v>1607.0946521494448</v>
      </c>
      <c r="I26" s="829">
        <f>History_1!I296</f>
        <v>1514.6474552952159</v>
      </c>
      <c r="J26" s="829">
        <f>History_1!J296</f>
        <v>1470.8605139829397</v>
      </c>
      <c r="K26" s="829">
        <f>History_1!K296</f>
        <v>1440.5909362258708</v>
      </c>
      <c r="L26" s="829">
        <f>History_1!L296</f>
        <v>1433.8769531698522</v>
      </c>
      <c r="M26" s="829">
        <f>History_1!M296</f>
        <v>1418.7951432231239</v>
      </c>
      <c r="N26" s="829">
        <f>History_1!N296</f>
        <v>1432.1854571863837</v>
      </c>
    </row>
    <row r="27" spans="2:14" ht="13.15">
      <c r="B27" s="637" t="str">
        <f>Entrant_need_figures!B28</f>
        <v>Mathematics</v>
      </c>
      <c r="C27" s="829">
        <f>Mathematics_1!C296</f>
        <v>4678.9642402889731</v>
      </c>
      <c r="D27" s="829">
        <f>Mathematics_1!D296</f>
        <v>4506.2724479458748</v>
      </c>
      <c r="E27" s="829">
        <f>Mathematics_1!E296</f>
        <v>4523.1110538753301</v>
      </c>
      <c r="F27" s="829">
        <f>Mathematics_1!F296</f>
        <v>4515.4102156482004</v>
      </c>
      <c r="G27" s="829">
        <f>Mathematics_1!G296</f>
        <v>4844.0039504651577</v>
      </c>
      <c r="H27" s="829">
        <f>Mathematics_1!H296</f>
        <v>4821.8993598788657</v>
      </c>
      <c r="I27" s="829">
        <f>Mathematics_1!I296</f>
        <v>4548.1894307042203</v>
      </c>
      <c r="J27" s="829">
        <f>Mathematics_1!J296</f>
        <v>4465.1997347634997</v>
      </c>
      <c r="K27" s="829">
        <f>Mathematics_1!K296</f>
        <v>4350.9424695405951</v>
      </c>
      <c r="L27" s="829">
        <f>Mathematics_1!L296</f>
        <v>4270.9971229407329</v>
      </c>
      <c r="M27" s="829">
        <f>Mathematics_1!M296</f>
        <v>4191.2501389329045</v>
      </c>
      <c r="N27" s="829">
        <f>Mathematics_1!N296</f>
        <v>4224.2865808446495</v>
      </c>
    </row>
    <row r="28" spans="2:14" ht="13.15">
      <c r="B28" s="637" t="str">
        <f>Entrant_need_figures!B29</f>
        <v>Modern Foreign Languages</v>
      </c>
      <c r="C28" s="829">
        <f>Modern_Foreign_Languages_1!C296</f>
        <v>2008.995160769085</v>
      </c>
      <c r="D28" s="829">
        <f>Modern_Foreign_Languages_1!D296</f>
        <v>2354.9220719872083</v>
      </c>
      <c r="E28" s="829">
        <f>Modern_Foreign_Languages_1!E296</f>
        <v>2648.2315425507104</v>
      </c>
      <c r="F28" s="829">
        <f>Modern_Foreign_Languages_1!F296</f>
        <v>2993.6989734147655</v>
      </c>
      <c r="G28" s="829">
        <f>Modern_Foreign_Languages_1!G296</f>
        <v>3509.5578901925651</v>
      </c>
      <c r="H28" s="829">
        <f>Modern_Foreign_Languages_1!H296</f>
        <v>3406.7514635376456</v>
      </c>
      <c r="I28" s="829">
        <f>Modern_Foreign_Languages_1!I296</f>
        <v>2474.9807497921556</v>
      </c>
      <c r="J28" s="829">
        <f>Modern_Foreign_Languages_1!J296</f>
        <v>2389.9812812281893</v>
      </c>
      <c r="K28" s="829">
        <f>Modern_Foreign_Languages_1!K296</f>
        <v>2331.7262244209273</v>
      </c>
      <c r="L28" s="829">
        <f>Modern_Foreign_Languages_1!L296</f>
        <v>2314.0114640466886</v>
      </c>
      <c r="M28" s="829">
        <f>Modern_Foreign_Languages_1!M296</f>
        <v>2277.236070828741</v>
      </c>
      <c r="N28" s="829">
        <f>Modern_Foreign_Languages_1!N296</f>
        <v>2327.7388179000054</v>
      </c>
    </row>
    <row r="29" spans="2:14" ht="13.15">
      <c r="B29" s="637" t="str">
        <f>Entrant_need_figures!B30</f>
        <v>Music</v>
      </c>
      <c r="C29" s="829">
        <f>Music_1!C296</f>
        <v>488.53348934402788</v>
      </c>
      <c r="D29" s="829">
        <f>Music_1!D296</f>
        <v>506.16950258202598</v>
      </c>
      <c r="E29" s="829">
        <f>Music_1!E296</f>
        <v>495.49783376284876</v>
      </c>
      <c r="F29" s="829">
        <f>Music_1!F296</f>
        <v>475.38799064983522</v>
      </c>
      <c r="G29" s="829">
        <f>Music_1!G296</f>
        <v>488.91834181200034</v>
      </c>
      <c r="H29" s="829">
        <f>Music_1!H296</f>
        <v>506.25912157502847</v>
      </c>
      <c r="I29" s="829">
        <f>Music_1!I296</f>
        <v>527.63126659121792</v>
      </c>
      <c r="J29" s="829">
        <f>Music_1!J296</f>
        <v>495.19218853573136</v>
      </c>
      <c r="K29" s="829">
        <f>Music_1!K296</f>
        <v>487.80575613646022</v>
      </c>
      <c r="L29" s="829">
        <f>Music_1!L296</f>
        <v>497.48741187151199</v>
      </c>
      <c r="M29" s="829">
        <f>Music_1!M296</f>
        <v>498.42713776890582</v>
      </c>
      <c r="N29" s="829">
        <f>Music_1!N296</f>
        <v>500.04194836742937</v>
      </c>
    </row>
    <row r="30" spans="2:14" ht="13.15">
      <c r="B30" s="637" t="str">
        <f>Entrant_need_figures!B31</f>
        <v>Others</v>
      </c>
      <c r="C30" s="829">
        <f>Others_1!C296</f>
        <v>867.6425790218334</v>
      </c>
      <c r="D30" s="829">
        <f>Others_1!D296</f>
        <v>901.41787704868784</v>
      </c>
      <c r="E30" s="829">
        <f>Others_1!E296</f>
        <v>951.68565560145225</v>
      </c>
      <c r="F30" s="829">
        <f>Others_1!F296</f>
        <v>1047.5199415522911</v>
      </c>
      <c r="G30" s="829">
        <f>Others_1!G296</f>
        <v>1165.7354730538559</v>
      </c>
      <c r="H30" s="829">
        <f>Others_1!H296</f>
        <v>1201.9975338679087</v>
      </c>
      <c r="I30" s="829">
        <f>Others_1!I296</f>
        <v>1231.3573817689989</v>
      </c>
      <c r="J30" s="829">
        <f>Others_1!J296</f>
        <v>1205.466277467388</v>
      </c>
      <c r="K30" s="829">
        <f>Others_1!K296</f>
        <v>1181.2718472148176</v>
      </c>
      <c r="L30" s="829">
        <f>Others_1!L296</f>
        <v>1177.1711250472372</v>
      </c>
      <c r="M30" s="829">
        <f>Others_1!M296</f>
        <v>1166.7888972588714</v>
      </c>
      <c r="N30" s="829">
        <f>Others_1!N296</f>
        <v>1147.5242312761216</v>
      </c>
    </row>
    <row r="31" spans="2:14" ht="13.15">
      <c r="B31" s="637" t="str">
        <f>Entrant_need_figures!B32</f>
        <v>Physical Education</v>
      </c>
      <c r="C31" s="829">
        <f>Physical_Education_1!C296</f>
        <v>1611.5666840015565</v>
      </c>
      <c r="D31" s="829">
        <f>Physical_Education_1!D296</f>
        <v>1679.7290465490228</v>
      </c>
      <c r="E31" s="829">
        <f>Physical_Education_1!E296</f>
        <v>1661.0368240609971</v>
      </c>
      <c r="F31" s="829">
        <f>Physical_Education_1!F296</f>
        <v>1611.2512707703713</v>
      </c>
      <c r="G31" s="829">
        <f>Physical_Education_1!G296</f>
        <v>1702.2196280006513</v>
      </c>
      <c r="H31" s="829">
        <f>Physical_Education_1!H296</f>
        <v>1756.3600458763767</v>
      </c>
      <c r="I31" s="829">
        <f>Physical_Education_1!I296</f>
        <v>1827.0698991542606</v>
      </c>
      <c r="J31" s="829">
        <f>Physical_Education_1!J296</f>
        <v>1791.9127373081315</v>
      </c>
      <c r="K31" s="829">
        <f>Physical_Education_1!K296</f>
        <v>1757.1949642357008</v>
      </c>
      <c r="L31" s="829">
        <f>Physical_Education_1!L296</f>
        <v>1745.5098525789681</v>
      </c>
      <c r="M31" s="829">
        <f>Physical_Education_1!M296</f>
        <v>1728.6813824118094</v>
      </c>
      <c r="N31" s="829">
        <f>Physical_Education_1!N296</f>
        <v>1753.7952495753998</v>
      </c>
    </row>
    <row r="32" spans="2:14" ht="13.15">
      <c r="B32" s="637" t="str">
        <f>Entrant_need_figures!B33</f>
        <v>Physics</v>
      </c>
      <c r="C32" s="829">
        <f>Physics_1!C296</f>
        <v>1527.9622536636994</v>
      </c>
      <c r="D32" s="829">
        <f>Physics_1!D296</f>
        <v>1540.3179566049876</v>
      </c>
      <c r="E32" s="829">
        <f>Physics_1!E296</f>
        <v>1499.1660768345507</v>
      </c>
      <c r="F32" s="829">
        <f>Physics_1!F296</f>
        <v>1531.1037928202859</v>
      </c>
      <c r="G32" s="829">
        <f>Physics_1!G296</f>
        <v>1661.3504270482838</v>
      </c>
      <c r="H32" s="829">
        <f>Physics_1!H296</f>
        <v>1642.3118973145606</v>
      </c>
      <c r="I32" s="829">
        <f>Physics_1!I296</f>
        <v>1553.9181713211115</v>
      </c>
      <c r="J32" s="829">
        <f>Physics_1!J296</f>
        <v>1545.9375447710966</v>
      </c>
      <c r="K32" s="829">
        <f>Physics_1!K296</f>
        <v>1504.4500361983128</v>
      </c>
      <c r="L32" s="829">
        <f>Physics_1!L296</f>
        <v>1464.8739781472702</v>
      </c>
      <c r="M32" s="829">
        <f>Physics_1!M296</f>
        <v>1431.5223708931835</v>
      </c>
      <c r="N32" s="829">
        <f>Physics_1!N296</f>
        <v>1443.964582478405</v>
      </c>
    </row>
    <row r="33" spans="2:14" ht="13.15">
      <c r="B33" s="637" t="str">
        <f>Entrant_need_figures!B15</f>
        <v>Primary</v>
      </c>
      <c r="C33" s="829">
        <f>Primary_1!C296</f>
        <v>26006.90066104502</v>
      </c>
      <c r="D33" s="829">
        <f>Primary_1!D296</f>
        <v>25386.206247743521</v>
      </c>
      <c r="E33" s="829">
        <f>Primary_1!E296</f>
        <v>25994.81829626099</v>
      </c>
      <c r="F33" s="829">
        <f>Primary_1!F296</f>
        <v>25534.85297961751</v>
      </c>
      <c r="G33" s="829">
        <f>Primary_1!G296</f>
        <v>25199.627834826155</v>
      </c>
      <c r="H33" s="829">
        <f>Primary_1!H296</f>
        <v>25059.388814910933</v>
      </c>
      <c r="I33" s="829">
        <f>Primary_1!I296</f>
        <v>25174.640553977169</v>
      </c>
      <c r="J33" s="829">
        <f>Primary_1!J296</f>
        <v>25388.741127160643</v>
      </c>
      <c r="K33" s="829">
        <f>Primary_1!K296</f>
        <v>25329.919103355325</v>
      </c>
      <c r="L33" s="829">
        <f>Primary_1!L296</f>
        <v>25291.999787039356</v>
      </c>
      <c r="M33" s="829">
        <f>Primary_1!M296</f>
        <v>25551.869875527333</v>
      </c>
      <c r="N33" s="829">
        <f>Primary_1!N296</f>
        <v>25375.533363514685</v>
      </c>
    </row>
    <row r="34" spans="2:14" ht="13.15">
      <c r="B34" s="637" t="str">
        <f>Entrant_need_figures!B34</f>
        <v>Religious Education</v>
      </c>
      <c r="C34" s="829">
        <f>Religious_Education_1!C296</f>
        <v>766.1601054148291</v>
      </c>
      <c r="D34" s="829">
        <f>Religious_Education_1!D296</f>
        <v>786.1849421082868</v>
      </c>
      <c r="E34" s="829">
        <f>Religious_Education_1!E296</f>
        <v>774.92942648330995</v>
      </c>
      <c r="F34" s="829">
        <f>Religious_Education_1!F296</f>
        <v>748.67765158106101</v>
      </c>
      <c r="G34" s="829">
        <f>Religious_Education_1!G296</f>
        <v>778.30968059747397</v>
      </c>
      <c r="H34" s="829">
        <f>Religious_Education_1!H296</f>
        <v>793.56507546290936</v>
      </c>
      <c r="I34" s="829">
        <f>Religious_Education_1!I296</f>
        <v>815.77346703505737</v>
      </c>
      <c r="J34" s="829">
        <f>Religious_Education_1!J296</f>
        <v>791.63906199342807</v>
      </c>
      <c r="K34" s="829">
        <f>Religious_Education_1!K296</f>
        <v>771.668895285703</v>
      </c>
      <c r="L34" s="829">
        <f>Religious_Education_1!L296</f>
        <v>763.46012156940344</v>
      </c>
      <c r="M34" s="829">
        <f>Religious_Education_1!M296</f>
        <v>752.67253025390301</v>
      </c>
      <c r="N34" s="829">
        <f>Religious_Education_1!N296</f>
        <v>757.50684542015983</v>
      </c>
    </row>
    <row r="35" spans="2:14" ht="26.25">
      <c r="B35" s="637" t="str">
        <f>Entrant_need_figures!B35</f>
        <v>Total secondary entrant teacher need</v>
      </c>
      <c r="C35" s="829">
        <f>SUM(C15:C34)-C33</f>
        <v>25932.700467960876</v>
      </c>
      <c r="D35" s="829">
        <f t="shared" ref="D35:N35" si="0">SUM(D15:D34)-D33</f>
        <v>26264.090298958563</v>
      </c>
      <c r="E35" s="829">
        <f t="shared" si="0"/>
        <v>26548.913989661884</v>
      </c>
      <c r="F35" s="829">
        <f t="shared" si="0"/>
        <v>27057.729468896436</v>
      </c>
      <c r="G35" s="829">
        <f t="shared" si="0"/>
        <v>29330.642996209564</v>
      </c>
      <c r="H35" s="829">
        <f t="shared" si="0"/>
        <v>29391.688640474771</v>
      </c>
      <c r="I35" s="829">
        <f t="shared" si="0"/>
        <v>27729.359888617979</v>
      </c>
      <c r="J35" s="829">
        <f t="shared" si="0"/>
        <v>27126.716277081006</v>
      </c>
      <c r="K35" s="829">
        <f t="shared" si="0"/>
        <v>26490.345386477817</v>
      </c>
      <c r="L35" s="829">
        <f t="shared" si="0"/>
        <v>26159.330694941309</v>
      </c>
      <c r="M35" s="829">
        <f t="shared" si="0"/>
        <v>25762.065636270909</v>
      </c>
      <c r="N35" s="829">
        <f t="shared" si="0"/>
        <v>25967.272880100998</v>
      </c>
    </row>
    <row r="36" spans="2:14" ht="13.15">
      <c r="B36" s="361"/>
    </row>
    <row r="37" spans="2:14" ht="13.15">
      <c r="B37" s="361" t="s">
        <v>1208</v>
      </c>
    </row>
    <row r="38" spans="2:14" ht="13.15">
      <c r="B38" s="361"/>
    </row>
    <row r="39" spans="2:14" ht="39.4">
      <c r="B39" s="371" t="s">
        <v>59</v>
      </c>
      <c r="C39" s="329" t="s">
        <v>1230</v>
      </c>
      <c r="D39" s="313" t="s">
        <v>1229</v>
      </c>
    </row>
    <row r="40" spans="2:14" ht="13.15">
      <c r="B40" s="371" t="str">
        <f t="shared" ref="B40:B59" si="1">B15</f>
        <v>Art &amp; Design</v>
      </c>
      <c r="C40" s="315">
        <f>Data_selected_by_user_testing!L295</f>
        <v>0</v>
      </c>
      <c r="D40" s="881">
        <f>C40/E15</f>
        <v>0</v>
      </c>
    </row>
    <row r="41" spans="2:14" ht="13.15">
      <c r="B41" s="371" t="str">
        <f t="shared" si="1"/>
        <v>Biology</v>
      </c>
      <c r="C41" s="315">
        <f>Data_selected_by_user_testing!L296</f>
        <v>0</v>
      </c>
      <c r="D41" s="881">
        <f t="shared" ref="D41:D60" si="2">C41/E16</f>
        <v>0</v>
      </c>
    </row>
    <row r="42" spans="2:14" ht="13.15">
      <c r="B42" s="371" t="str">
        <f t="shared" si="1"/>
        <v>Business Studies</v>
      </c>
      <c r="C42" s="315">
        <f>Data_selected_by_user_testing!L297</f>
        <v>0</v>
      </c>
      <c r="D42" s="881">
        <f t="shared" si="2"/>
        <v>0</v>
      </c>
    </row>
    <row r="43" spans="2:14" ht="13.15">
      <c r="B43" s="371" t="str">
        <f t="shared" si="1"/>
        <v>Chemistry</v>
      </c>
      <c r="C43" s="315">
        <f>Data_selected_by_user_testing!L298</f>
        <v>0</v>
      </c>
      <c r="D43" s="881">
        <f t="shared" si="2"/>
        <v>0</v>
      </c>
    </row>
    <row r="44" spans="2:14" ht="13.15">
      <c r="B44" s="371" t="str">
        <f t="shared" si="1"/>
        <v>Classics</v>
      </c>
      <c r="C44" s="315">
        <f>Data_selected_by_user_testing!L299</f>
        <v>0</v>
      </c>
      <c r="D44" s="881">
        <f t="shared" si="2"/>
        <v>0</v>
      </c>
    </row>
    <row r="45" spans="2:14" ht="13.15">
      <c r="B45" s="371" t="str">
        <f t="shared" si="1"/>
        <v>Computing</v>
      </c>
      <c r="C45" s="315">
        <f>Data_selected_by_user_testing!L300</f>
        <v>0</v>
      </c>
      <c r="D45" s="881">
        <f t="shared" si="2"/>
        <v>0</v>
      </c>
    </row>
    <row r="46" spans="2:14" ht="13.15">
      <c r="B46" s="371" t="str">
        <f t="shared" si="1"/>
        <v>Design &amp; Technology</v>
      </c>
      <c r="C46" s="315">
        <f>Data_selected_by_user_testing!L301</f>
        <v>0</v>
      </c>
      <c r="D46" s="881">
        <f t="shared" si="2"/>
        <v>0</v>
      </c>
    </row>
    <row r="47" spans="2:14" ht="13.15">
      <c r="B47" s="371" t="str">
        <f t="shared" si="1"/>
        <v>Drama</v>
      </c>
      <c r="C47" s="315">
        <f>Data_selected_by_user_testing!L302</f>
        <v>0</v>
      </c>
      <c r="D47" s="881">
        <f t="shared" si="2"/>
        <v>0</v>
      </c>
    </row>
    <row r="48" spans="2:14" ht="13.15">
      <c r="B48" s="371" t="str">
        <f t="shared" si="1"/>
        <v>English</v>
      </c>
      <c r="C48" s="315">
        <f>Data_selected_by_user_testing!L303</f>
        <v>0</v>
      </c>
      <c r="D48" s="881">
        <f t="shared" si="2"/>
        <v>0</v>
      </c>
    </row>
    <row r="49" spans="2:14" ht="13.15">
      <c r="B49" s="371" t="str">
        <f t="shared" si="1"/>
        <v>Food</v>
      </c>
      <c r="C49" s="315">
        <f>Data_selected_by_user_testing!L304</f>
        <v>0</v>
      </c>
      <c r="D49" s="881">
        <f t="shared" si="2"/>
        <v>0</v>
      </c>
    </row>
    <row r="50" spans="2:14" ht="13.15">
      <c r="B50" s="371" t="str">
        <f t="shared" si="1"/>
        <v>Geography</v>
      </c>
      <c r="C50" s="315">
        <f>Data_selected_by_user_testing!L305</f>
        <v>0</v>
      </c>
      <c r="D50" s="881">
        <f t="shared" si="2"/>
        <v>0</v>
      </c>
    </row>
    <row r="51" spans="2:14" ht="13.15">
      <c r="B51" s="371" t="str">
        <f t="shared" si="1"/>
        <v>History</v>
      </c>
      <c r="C51" s="315">
        <f>Data_selected_by_user_testing!L306</f>
        <v>0</v>
      </c>
      <c r="D51" s="881">
        <f t="shared" si="2"/>
        <v>0</v>
      </c>
    </row>
    <row r="52" spans="2:14" ht="13.15">
      <c r="B52" s="371" t="str">
        <f t="shared" si="1"/>
        <v>Mathematics</v>
      </c>
      <c r="C52" s="315">
        <f>Data_selected_by_user_testing!L307</f>
        <v>0</v>
      </c>
      <c r="D52" s="881">
        <f t="shared" si="2"/>
        <v>0</v>
      </c>
    </row>
    <row r="53" spans="2:14" ht="13.15">
      <c r="B53" s="371" t="str">
        <f t="shared" si="1"/>
        <v>Modern Foreign Languages</v>
      </c>
      <c r="C53" s="315">
        <f>Data_selected_by_user_testing!L308</f>
        <v>0</v>
      </c>
      <c r="D53" s="881">
        <f t="shared" si="2"/>
        <v>0</v>
      </c>
    </row>
    <row r="54" spans="2:14" ht="13.15">
      <c r="B54" s="371" t="str">
        <f t="shared" si="1"/>
        <v>Music</v>
      </c>
      <c r="C54" s="315">
        <f>Data_selected_by_user_testing!L309</f>
        <v>0</v>
      </c>
      <c r="D54" s="881">
        <f t="shared" si="2"/>
        <v>0</v>
      </c>
    </row>
    <row r="55" spans="2:14" ht="13.15">
      <c r="B55" s="371" t="str">
        <f t="shared" si="1"/>
        <v>Others</v>
      </c>
      <c r="C55" s="315">
        <f>Data_selected_by_user_testing!L310</f>
        <v>0</v>
      </c>
      <c r="D55" s="881">
        <f t="shared" si="2"/>
        <v>0</v>
      </c>
    </row>
    <row r="56" spans="2:14" ht="13.15">
      <c r="B56" s="371" t="str">
        <f t="shared" si="1"/>
        <v>Physical Education</v>
      </c>
      <c r="C56" s="315">
        <f>Data_selected_by_user_testing!L311</f>
        <v>0</v>
      </c>
      <c r="D56" s="881">
        <f t="shared" si="2"/>
        <v>0</v>
      </c>
    </row>
    <row r="57" spans="2:14" ht="13.15">
      <c r="B57" s="371" t="str">
        <f t="shared" si="1"/>
        <v>Physics</v>
      </c>
      <c r="C57" s="315">
        <f>Data_selected_by_user_testing!L312</f>
        <v>0</v>
      </c>
      <c r="D57" s="881">
        <f t="shared" si="2"/>
        <v>0</v>
      </c>
    </row>
    <row r="58" spans="2:14" ht="13.15">
      <c r="B58" s="371" t="str">
        <f t="shared" si="1"/>
        <v>Primary</v>
      </c>
      <c r="C58" s="315">
        <f>Data_selected_by_user_testing!L294</f>
        <v>0</v>
      </c>
      <c r="D58" s="881">
        <f t="shared" si="2"/>
        <v>0</v>
      </c>
    </row>
    <row r="59" spans="2:14" ht="13.15">
      <c r="B59" s="371" t="str">
        <f t="shared" si="1"/>
        <v>Religious Education</v>
      </c>
      <c r="C59" s="315">
        <f>Data_selected_by_user_testing!L313</f>
        <v>0</v>
      </c>
      <c r="D59" s="881">
        <f t="shared" si="2"/>
        <v>0</v>
      </c>
    </row>
    <row r="60" spans="2:14" ht="13.15">
      <c r="B60" s="371" t="s">
        <v>8</v>
      </c>
      <c r="C60" s="315">
        <f>SUM(C40:C59)</f>
        <v>0</v>
      </c>
      <c r="D60" s="881">
        <f t="shared" si="2"/>
        <v>0</v>
      </c>
    </row>
    <row r="61" spans="2:14" ht="13.15">
      <c r="B61" s="361"/>
    </row>
    <row r="62" spans="2:14" ht="13.15">
      <c r="B62" s="361" t="s">
        <v>1209</v>
      </c>
    </row>
    <row r="63" spans="2:14" ht="13.15">
      <c r="B63" s="361"/>
    </row>
    <row r="64" spans="2:14" ht="13.15">
      <c r="B64" s="354"/>
      <c r="C64" s="354" t="str">
        <f>'Art_&amp;_Design_1'!C293</f>
        <v>2018/19</v>
      </c>
      <c r="D64" s="354" t="str">
        <f>'Art_&amp;_Design_1'!D293</f>
        <v>2019/20</v>
      </c>
      <c r="E64" s="354" t="str">
        <f>'Art_&amp;_Design_1'!E293</f>
        <v>2020/21</v>
      </c>
      <c r="F64" s="354" t="str">
        <f>'Art_&amp;_Design_1'!F293</f>
        <v>2021/22</v>
      </c>
      <c r="G64" s="354" t="str">
        <f>'Art_&amp;_Design_1'!G293</f>
        <v>2022/23</v>
      </c>
      <c r="H64" s="354" t="str">
        <f>'Art_&amp;_Design_1'!H293</f>
        <v>2023/24</v>
      </c>
      <c r="I64" s="354" t="str">
        <f>'Art_&amp;_Design_1'!I293</f>
        <v>2024/25</v>
      </c>
      <c r="J64" s="354" t="str">
        <f>'Art_&amp;_Design_1'!J293</f>
        <v>2025/26</v>
      </c>
      <c r="K64" s="354" t="str">
        <f>'Art_&amp;_Design_1'!K293</f>
        <v>2026/27</v>
      </c>
      <c r="L64" s="354" t="str">
        <f>'Art_&amp;_Design_1'!L293</f>
        <v>2027/28</v>
      </c>
      <c r="M64" s="354" t="str">
        <f>'Art_&amp;_Design_1'!M293</f>
        <v>2028/29</v>
      </c>
      <c r="N64" s="354" t="str">
        <f>'Art_&amp;_Design_1'!N293</f>
        <v>2029/30</v>
      </c>
    </row>
    <row r="65" spans="2:15" ht="13.15">
      <c r="B65" s="354" t="str">
        <f>Entrant_need_figures!B16</f>
        <v>Art &amp; Design</v>
      </c>
      <c r="C65" s="274">
        <f t="shared" ref="C65:C84" si="3">C15</f>
        <v>861.28430986039143</v>
      </c>
      <c r="D65" s="274">
        <f t="shared" ref="D65:N65" si="4">D15</f>
        <v>894.73820353797601</v>
      </c>
      <c r="E65" s="531">
        <f t="shared" ref="E65:E84" si="5">E15+C40</f>
        <v>897.58713313472754</v>
      </c>
      <c r="F65" s="274">
        <f t="shared" si="4"/>
        <v>887.78309721705227</v>
      </c>
      <c r="G65" s="274">
        <f t="shared" si="4"/>
        <v>930.08891518486416</v>
      </c>
      <c r="H65" s="274">
        <f t="shared" si="4"/>
        <v>953.36146835132013</v>
      </c>
      <c r="I65" s="274">
        <f t="shared" si="4"/>
        <v>980.93735494581392</v>
      </c>
      <c r="J65" s="274">
        <f t="shared" si="4"/>
        <v>943.30954776901513</v>
      </c>
      <c r="K65" s="274">
        <f t="shared" si="4"/>
        <v>921.71842457138257</v>
      </c>
      <c r="L65" s="274">
        <f t="shared" si="4"/>
        <v>918.96268161374394</v>
      </c>
      <c r="M65" s="274">
        <f t="shared" si="4"/>
        <v>908.89693804470892</v>
      </c>
      <c r="N65" s="274">
        <f t="shared" si="4"/>
        <v>907.07831855877112</v>
      </c>
      <c r="O65" s="377"/>
    </row>
    <row r="66" spans="2:15" ht="13.15">
      <c r="B66" s="354" t="str">
        <f>Entrant_need_figures!B17</f>
        <v>Biology</v>
      </c>
      <c r="C66" s="274">
        <f t="shared" si="3"/>
        <v>1631.9774121871208</v>
      </c>
      <c r="D66" s="274">
        <f t="shared" ref="D66:D84" si="6">D16</f>
        <v>1657.2230432795068</v>
      </c>
      <c r="E66" s="531">
        <f t="shared" si="5"/>
        <v>1644.9852231386553</v>
      </c>
      <c r="F66" s="274">
        <f t="shared" ref="F66:N66" si="7">F16</f>
        <v>1699.8526796788053</v>
      </c>
      <c r="G66" s="274">
        <f t="shared" si="7"/>
        <v>1858.7193565376738</v>
      </c>
      <c r="H66" s="274">
        <f t="shared" si="7"/>
        <v>1855.938098655628</v>
      </c>
      <c r="I66" s="274">
        <f t="shared" si="7"/>
        <v>1769.7986974838673</v>
      </c>
      <c r="J66" s="274">
        <f t="shared" si="7"/>
        <v>1759.1377952678336</v>
      </c>
      <c r="K66" s="274">
        <f t="shared" si="7"/>
        <v>1721.2664344580396</v>
      </c>
      <c r="L66" s="274">
        <f t="shared" si="7"/>
        <v>1690.5284089099987</v>
      </c>
      <c r="M66" s="274">
        <f t="shared" si="7"/>
        <v>1661.8348888097757</v>
      </c>
      <c r="N66" s="274">
        <f t="shared" si="7"/>
        <v>1675.1543503509909</v>
      </c>
      <c r="O66" s="376"/>
    </row>
    <row r="67" spans="2:15" ht="13.15">
      <c r="B67" s="354" t="str">
        <f>Entrant_need_figures!B18</f>
        <v>Business Studies</v>
      </c>
      <c r="C67" s="274">
        <f t="shared" si="3"/>
        <v>379.44489857736994</v>
      </c>
      <c r="D67" s="274">
        <f t="shared" si="6"/>
        <v>403.71290279665754</v>
      </c>
      <c r="E67" s="531">
        <f t="shared" si="5"/>
        <v>438.2299075785362</v>
      </c>
      <c r="F67" s="274">
        <f t="shared" ref="F67:N67" si="8">F17</f>
        <v>497.55574920868241</v>
      </c>
      <c r="G67" s="274">
        <f t="shared" si="8"/>
        <v>566.64252943093766</v>
      </c>
      <c r="H67" s="274">
        <f t="shared" si="8"/>
        <v>582.54800627967916</v>
      </c>
      <c r="I67" s="274">
        <f t="shared" si="8"/>
        <v>593.78479998985563</v>
      </c>
      <c r="J67" s="274">
        <f t="shared" si="8"/>
        <v>595.6034207879726</v>
      </c>
      <c r="K67" s="274">
        <f t="shared" si="8"/>
        <v>580.44558964970406</v>
      </c>
      <c r="L67" s="274">
        <f t="shared" si="8"/>
        <v>567.48127702582474</v>
      </c>
      <c r="M67" s="274">
        <f t="shared" si="8"/>
        <v>556.41174604877688</v>
      </c>
      <c r="N67" s="274">
        <f t="shared" si="8"/>
        <v>547.11163073800628</v>
      </c>
    </row>
    <row r="68" spans="2:15" ht="13.15">
      <c r="B68" s="354" t="str">
        <f>Entrant_need_figures!B19</f>
        <v>Chemistry</v>
      </c>
      <c r="C68" s="274">
        <f t="shared" si="3"/>
        <v>1522.076594972501</v>
      </c>
      <c r="D68" s="274">
        <f t="shared" si="6"/>
        <v>1539.2222164400855</v>
      </c>
      <c r="E68" s="531">
        <f t="shared" si="5"/>
        <v>1516.6027755421333</v>
      </c>
      <c r="F68" s="274">
        <f t="shared" ref="F68:N68" si="9">F18</f>
        <v>1562.4931698516066</v>
      </c>
      <c r="G68" s="274">
        <f t="shared" si="9"/>
        <v>1704.6819904371168</v>
      </c>
      <c r="H68" s="274">
        <f t="shared" si="9"/>
        <v>1691.1231296886926</v>
      </c>
      <c r="I68" s="274">
        <f t="shared" si="9"/>
        <v>1607.7826161279163</v>
      </c>
      <c r="J68" s="274">
        <f t="shared" si="9"/>
        <v>1601.6717795793861</v>
      </c>
      <c r="K68" s="274">
        <f t="shared" si="9"/>
        <v>1561.9490656568473</v>
      </c>
      <c r="L68" s="274">
        <f t="shared" si="9"/>
        <v>1524.7980520983715</v>
      </c>
      <c r="M68" s="274">
        <f t="shared" si="9"/>
        <v>1492.882904216576</v>
      </c>
      <c r="N68" s="274">
        <f t="shared" si="9"/>
        <v>1504.2703797885413</v>
      </c>
    </row>
    <row r="69" spans="2:15" ht="13.15">
      <c r="B69" s="354" t="str">
        <f>Entrant_need_figures!B20</f>
        <v>Classics</v>
      </c>
      <c r="C69" s="274">
        <f t="shared" si="3"/>
        <v>34.665734098798197</v>
      </c>
      <c r="D69" s="274">
        <f t="shared" si="6"/>
        <v>35.466241781721862</v>
      </c>
      <c r="E69" s="531">
        <f t="shared" si="5"/>
        <v>35.89231938086855</v>
      </c>
      <c r="F69" s="274">
        <f t="shared" ref="F69:N69" si="10">F19</f>
        <v>37.252371192112875</v>
      </c>
      <c r="G69" s="274">
        <f t="shared" si="10"/>
        <v>40.240956066587231</v>
      </c>
      <c r="H69" s="274">
        <f t="shared" si="10"/>
        <v>40.300147759032988</v>
      </c>
      <c r="I69" s="274">
        <f t="shared" si="10"/>
        <v>38.519500955802641</v>
      </c>
      <c r="J69" s="274">
        <f t="shared" si="10"/>
        <v>37.288810193186492</v>
      </c>
      <c r="K69" s="274">
        <f t="shared" si="10"/>
        <v>36.422814958470802</v>
      </c>
      <c r="L69" s="274">
        <f t="shared" si="10"/>
        <v>36.238218963892905</v>
      </c>
      <c r="M69" s="274">
        <f t="shared" si="10"/>
        <v>35.854307947660971</v>
      </c>
      <c r="N69" s="274">
        <f t="shared" si="10"/>
        <v>35.670797026090575</v>
      </c>
    </row>
    <row r="70" spans="2:15" ht="13.15">
      <c r="B70" s="354" t="str">
        <f>Entrant_need_figures!B21</f>
        <v>Computing</v>
      </c>
      <c r="C70" s="274">
        <f t="shared" si="3"/>
        <v>755.47764017714144</v>
      </c>
      <c r="D70" s="274">
        <f t="shared" si="6"/>
        <v>787.57937555390322</v>
      </c>
      <c r="E70" s="531">
        <f t="shared" si="5"/>
        <v>790.39425016874929</v>
      </c>
      <c r="F70" s="274">
        <f t="shared" ref="F70:N70" si="11">F20</f>
        <v>787.52239590168165</v>
      </c>
      <c r="G70" s="274">
        <f t="shared" si="11"/>
        <v>826.89936197652798</v>
      </c>
      <c r="H70" s="274">
        <f t="shared" si="11"/>
        <v>847.48369007966448</v>
      </c>
      <c r="I70" s="274">
        <f t="shared" si="11"/>
        <v>871.58937574928723</v>
      </c>
      <c r="J70" s="274">
        <f t="shared" si="11"/>
        <v>851.87508244389983</v>
      </c>
      <c r="K70" s="274">
        <f t="shared" si="11"/>
        <v>835.95680040411082</v>
      </c>
      <c r="L70" s="274">
        <f t="shared" si="11"/>
        <v>830.82862256273745</v>
      </c>
      <c r="M70" s="274">
        <f t="shared" si="11"/>
        <v>821.93631547831069</v>
      </c>
      <c r="N70" s="274">
        <f t="shared" si="11"/>
        <v>822.74313855239029</v>
      </c>
    </row>
    <row r="71" spans="2:15" ht="13.15">
      <c r="B71" s="354" t="str">
        <f>Entrant_need_figures!B22</f>
        <v>Design &amp; Technology</v>
      </c>
      <c r="C71" s="274">
        <f t="shared" si="3"/>
        <v>1155.7529318411925</v>
      </c>
      <c r="D71" s="274">
        <f t="shared" si="6"/>
        <v>1176.2204600539706</v>
      </c>
      <c r="E71" s="531">
        <f t="shared" si="5"/>
        <v>1140.7297596965461</v>
      </c>
      <c r="F71" s="274">
        <f t="shared" ref="F71:N71" si="12">F21</f>
        <v>1085.2336549315692</v>
      </c>
      <c r="G71" s="274">
        <f t="shared" si="12"/>
        <v>1102.7841074302826</v>
      </c>
      <c r="H71" s="274">
        <f t="shared" si="12"/>
        <v>1119.7549803664765</v>
      </c>
      <c r="I71" s="274">
        <f t="shared" si="12"/>
        <v>1146.841123935721</v>
      </c>
      <c r="J71" s="274">
        <f t="shared" si="12"/>
        <v>1082.467267563329</v>
      </c>
      <c r="K71" s="274">
        <f t="shared" si="12"/>
        <v>1053.6346098901242</v>
      </c>
      <c r="L71" s="274">
        <f t="shared" si="12"/>
        <v>1053.8138526773953</v>
      </c>
      <c r="M71" s="274">
        <f t="shared" si="12"/>
        <v>1042.6506791220313</v>
      </c>
      <c r="N71" s="274">
        <f t="shared" si="12"/>
        <v>1041.8377371195761</v>
      </c>
    </row>
    <row r="72" spans="2:15" ht="13.15">
      <c r="B72" s="354" t="str">
        <f>Entrant_need_figures!B23</f>
        <v>Drama</v>
      </c>
      <c r="C72" s="274">
        <f t="shared" si="3"/>
        <v>466.95160393923629</v>
      </c>
      <c r="D72" s="274">
        <f t="shared" si="6"/>
        <v>485.32740990730804</v>
      </c>
      <c r="E72" s="531">
        <f t="shared" si="5"/>
        <v>483.47247062508251</v>
      </c>
      <c r="F72" s="274">
        <f t="shared" ref="F72:N72" si="13">F22</f>
        <v>472.2026135356474</v>
      </c>
      <c r="G72" s="274">
        <f t="shared" si="13"/>
        <v>492.93581415614381</v>
      </c>
      <c r="H72" s="274">
        <f t="shared" si="13"/>
        <v>509.98289532050705</v>
      </c>
      <c r="I72" s="274">
        <f t="shared" si="13"/>
        <v>530.42197042855037</v>
      </c>
      <c r="J72" s="274">
        <f t="shared" si="13"/>
        <v>506.53917581774499</v>
      </c>
      <c r="K72" s="274">
        <f t="shared" si="13"/>
        <v>498.60795194075962</v>
      </c>
      <c r="L72" s="274">
        <f t="shared" si="13"/>
        <v>503.96542063997981</v>
      </c>
      <c r="M72" s="274">
        <f t="shared" si="13"/>
        <v>503.05294623062548</v>
      </c>
      <c r="N72" s="274">
        <f t="shared" si="13"/>
        <v>505.15032659888243</v>
      </c>
    </row>
    <row r="73" spans="2:15" ht="13.15">
      <c r="B73" s="354" t="str">
        <f>Entrant_need_figures!B24</f>
        <v>English</v>
      </c>
      <c r="C73" s="274">
        <f t="shared" si="3"/>
        <v>4196.6123058516623</v>
      </c>
      <c r="D73" s="274">
        <f t="shared" si="6"/>
        <v>3980.8618638256198</v>
      </c>
      <c r="E73" s="531">
        <f t="shared" si="5"/>
        <v>4005.6888926216516</v>
      </c>
      <c r="F73" s="274">
        <f t="shared" ref="F73:N73" si="14">F23</f>
        <v>4032.6579513925103</v>
      </c>
      <c r="G73" s="274">
        <f t="shared" si="14"/>
        <v>4351.147321173491</v>
      </c>
      <c r="H73" s="274">
        <f t="shared" si="14"/>
        <v>4324.5774313918118</v>
      </c>
      <c r="I73" s="274">
        <f t="shared" si="14"/>
        <v>4051.5096513357257</v>
      </c>
      <c r="J73" s="274">
        <f t="shared" si="14"/>
        <v>3992.0531138312131</v>
      </c>
      <c r="K73" s="274">
        <f t="shared" si="14"/>
        <v>3890.3731340479171</v>
      </c>
      <c r="L73" s="274">
        <f t="shared" si="14"/>
        <v>3815.1485397963993</v>
      </c>
      <c r="M73" s="274">
        <f t="shared" si="14"/>
        <v>3743.6267096749443</v>
      </c>
      <c r="N73" s="274">
        <f t="shared" si="14"/>
        <v>3796.1508273003892</v>
      </c>
    </row>
    <row r="74" spans="2:15" ht="13.15">
      <c r="B74" s="354" t="str">
        <f>Entrant_need_figures!B25</f>
        <v>Food</v>
      </c>
      <c r="C74" s="274">
        <f t="shared" si="3"/>
        <v>243.99419288255166</v>
      </c>
      <c r="D74" s="274">
        <f t="shared" si="6"/>
        <v>246.38031243262535</v>
      </c>
      <c r="E74" s="531">
        <f t="shared" si="5"/>
        <v>241.14647941864874</v>
      </c>
      <c r="F74" s="274">
        <f t="shared" ref="F74:N74" si="15">F24</f>
        <v>229.19444436398976</v>
      </c>
      <c r="G74" s="274">
        <f t="shared" si="15"/>
        <v>235.16654060391167</v>
      </c>
      <c r="H74" s="274">
        <f t="shared" si="15"/>
        <v>234.13049049073851</v>
      </c>
      <c r="I74" s="274">
        <f t="shared" si="15"/>
        <v>235.80033078619437</v>
      </c>
      <c r="J74" s="274">
        <f t="shared" si="15"/>
        <v>233.39241445053884</v>
      </c>
      <c r="K74" s="274">
        <f t="shared" si="15"/>
        <v>224.15170558499034</v>
      </c>
      <c r="L74" s="274">
        <f t="shared" si="15"/>
        <v>214.73233107031552</v>
      </c>
      <c r="M74" s="274">
        <f t="shared" si="15"/>
        <v>207.47884787912724</v>
      </c>
      <c r="N74" s="274">
        <f t="shared" si="15"/>
        <v>209.1206119438568</v>
      </c>
    </row>
    <row r="75" spans="2:15" ht="13.15">
      <c r="B75" s="354" t="str">
        <f>Entrant_need_figures!B26</f>
        <v>Geography</v>
      </c>
      <c r="C75" s="274">
        <f t="shared" si="3"/>
        <v>1318.8382936823082</v>
      </c>
      <c r="D75" s="274">
        <f t="shared" si="6"/>
        <v>1343.6118147608986</v>
      </c>
      <c r="E75" s="531">
        <f t="shared" si="5"/>
        <v>1352.0682746166281</v>
      </c>
      <c r="F75" s="274">
        <f t="shared" ref="F75:N75" si="16">F25</f>
        <v>1370.1409670329522</v>
      </c>
      <c r="G75" s="274">
        <f t="shared" si="16"/>
        <v>1479.2790635264053</v>
      </c>
      <c r="H75" s="274">
        <f t="shared" si="16"/>
        <v>1496.2491524284787</v>
      </c>
      <c r="I75" s="274">
        <f t="shared" si="16"/>
        <v>1408.8066452170108</v>
      </c>
      <c r="J75" s="274">
        <f t="shared" si="16"/>
        <v>1367.1885293264932</v>
      </c>
      <c r="K75" s="274">
        <f t="shared" si="16"/>
        <v>1340.1677260570896</v>
      </c>
      <c r="L75" s="274">
        <f t="shared" si="16"/>
        <v>1335.4452602109827</v>
      </c>
      <c r="M75" s="274">
        <f t="shared" si="16"/>
        <v>1322.065681246926</v>
      </c>
      <c r="N75" s="274">
        <f t="shared" si="16"/>
        <v>1335.9410490749447</v>
      </c>
    </row>
    <row r="76" spans="2:15" ht="13.15">
      <c r="B76" s="354" t="str">
        <f>Entrant_need_figures!B27</f>
        <v>History</v>
      </c>
      <c r="C76" s="274">
        <f t="shared" si="3"/>
        <v>1415.8000373865975</v>
      </c>
      <c r="D76" s="274">
        <f t="shared" si="6"/>
        <v>1438.7326097621979</v>
      </c>
      <c r="E76" s="531">
        <f t="shared" si="5"/>
        <v>1448.4580905704556</v>
      </c>
      <c r="F76" s="274">
        <f t="shared" ref="F76:N76" si="17">F26</f>
        <v>1472.7905381530122</v>
      </c>
      <c r="G76" s="274">
        <f t="shared" si="17"/>
        <v>1591.9616485156419</v>
      </c>
      <c r="H76" s="274">
        <f t="shared" si="17"/>
        <v>1607.0946521494448</v>
      </c>
      <c r="I76" s="274">
        <f t="shared" si="17"/>
        <v>1514.6474552952159</v>
      </c>
      <c r="J76" s="274">
        <f t="shared" si="17"/>
        <v>1470.8605139829397</v>
      </c>
      <c r="K76" s="274">
        <f t="shared" si="17"/>
        <v>1440.5909362258708</v>
      </c>
      <c r="L76" s="274">
        <f t="shared" si="17"/>
        <v>1433.8769531698522</v>
      </c>
      <c r="M76" s="274">
        <f t="shared" si="17"/>
        <v>1418.7951432231239</v>
      </c>
      <c r="N76" s="274">
        <f t="shared" si="17"/>
        <v>1432.1854571863837</v>
      </c>
    </row>
    <row r="77" spans="2:15" ht="13.15">
      <c r="B77" s="354" t="str">
        <f>Entrant_need_figures!B28</f>
        <v>Mathematics</v>
      </c>
      <c r="C77" s="274">
        <f t="shared" si="3"/>
        <v>4678.9642402889731</v>
      </c>
      <c r="D77" s="274">
        <f t="shared" si="6"/>
        <v>4506.2724479458748</v>
      </c>
      <c r="E77" s="531">
        <f t="shared" si="5"/>
        <v>4523.1110538753301</v>
      </c>
      <c r="F77" s="274">
        <f t="shared" ref="F77:N77" si="18">F27</f>
        <v>4515.4102156482004</v>
      </c>
      <c r="G77" s="274">
        <f t="shared" si="18"/>
        <v>4844.0039504651577</v>
      </c>
      <c r="H77" s="274">
        <f t="shared" si="18"/>
        <v>4821.8993598788657</v>
      </c>
      <c r="I77" s="274">
        <f t="shared" si="18"/>
        <v>4548.1894307042203</v>
      </c>
      <c r="J77" s="274">
        <f t="shared" si="18"/>
        <v>4465.1997347634997</v>
      </c>
      <c r="K77" s="274">
        <f t="shared" si="18"/>
        <v>4350.9424695405951</v>
      </c>
      <c r="L77" s="274">
        <f t="shared" si="18"/>
        <v>4270.9971229407329</v>
      </c>
      <c r="M77" s="274">
        <f t="shared" si="18"/>
        <v>4191.2501389329045</v>
      </c>
      <c r="N77" s="274">
        <f t="shared" si="18"/>
        <v>4224.2865808446495</v>
      </c>
    </row>
    <row r="78" spans="2:15" ht="13.15">
      <c r="B78" s="354" t="str">
        <f>Entrant_need_figures!B29</f>
        <v>Modern Foreign Languages</v>
      </c>
      <c r="C78" s="274">
        <f t="shared" si="3"/>
        <v>2008.995160769085</v>
      </c>
      <c r="D78" s="274">
        <f t="shared" si="6"/>
        <v>2354.9220719872083</v>
      </c>
      <c r="E78" s="531">
        <f t="shared" si="5"/>
        <v>2648.2315425507104</v>
      </c>
      <c r="F78" s="274">
        <f t="shared" ref="F78:N78" si="19">F28</f>
        <v>2993.6989734147655</v>
      </c>
      <c r="G78" s="274">
        <f t="shared" si="19"/>
        <v>3509.5578901925651</v>
      </c>
      <c r="H78" s="274">
        <f t="shared" si="19"/>
        <v>3406.7514635376456</v>
      </c>
      <c r="I78" s="274">
        <f t="shared" si="19"/>
        <v>2474.9807497921556</v>
      </c>
      <c r="J78" s="274">
        <f t="shared" si="19"/>
        <v>2389.9812812281893</v>
      </c>
      <c r="K78" s="274">
        <f t="shared" si="19"/>
        <v>2331.7262244209273</v>
      </c>
      <c r="L78" s="274">
        <f t="shared" si="19"/>
        <v>2314.0114640466886</v>
      </c>
      <c r="M78" s="274">
        <f t="shared" si="19"/>
        <v>2277.236070828741</v>
      </c>
      <c r="N78" s="274">
        <f t="shared" si="19"/>
        <v>2327.7388179000054</v>
      </c>
    </row>
    <row r="79" spans="2:15" ht="13.15">
      <c r="B79" s="354" t="str">
        <f>Entrant_need_figures!B30</f>
        <v>Music</v>
      </c>
      <c r="C79" s="274">
        <f t="shared" si="3"/>
        <v>488.53348934402788</v>
      </c>
      <c r="D79" s="274">
        <f t="shared" si="6"/>
        <v>506.16950258202598</v>
      </c>
      <c r="E79" s="531">
        <f t="shared" si="5"/>
        <v>495.49783376284876</v>
      </c>
      <c r="F79" s="274">
        <f t="shared" ref="F79:N79" si="20">F29</f>
        <v>475.38799064983522</v>
      </c>
      <c r="G79" s="274">
        <f t="shared" si="20"/>
        <v>488.91834181200034</v>
      </c>
      <c r="H79" s="274">
        <f t="shared" si="20"/>
        <v>506.25912157502847</v>
      </c>
      <c r="I79" s="274">
        <f t="shared" si="20"/>
        <v>527.63126659121792</v>
      </c>
      <c r="J79" s="274">
        <f t="shared" si="20"/>
        <v>495.19218853573136</v>
      </c>
      <c r="K79" s="274">
        <f t="shared" si="20"/>
        <v>487.80575613646022</v>
      </c>
      <c r="L79" s="274">
        <f t="shared" si="20"/>
        <v>497.48741187151199</v>
      </c>
      <c r="M79" s="274">
        <f t="shared" si="20"/>
        <v>498.42713776890582</v>
      </c>
      <c r="N79" s="274">
        <f t="shared" si="20"/>
        <v>500.04194836742937</v>
      </c>
    </row>
    <row r="80" spans="2:15" ht="13.15">
      <c r="B80" s="354" t="str">
        <f>Entrant_need_figures!B31</f>
        <v>Others</v>
      </c>
      <c r="C80" s="274">
        <f t="shared" si="3"/>
        <v>867.6425790218334</v>
      </c>
      <c r="D80" s="274">
        <f t="shared" si="6"/>
        <v>901.41787704868784</v>
      </c>
      <c r="E80" s="531">
        <f t="shared" si="5"/>
        <v>951.68565560145225</v>
      </c>
      <c r="F80" s="274">
        <f t="shared" ref="F80:N80" si="21">F30</f>
        <v>1047.5199415522911</v>
      </c>
      <c r="G80" s="274">
        <f t="shared" si="21"/>
        <v>1165.7354730538559</v>
      </c>
      <c r="H80" s="274">
        <f t="shared" si="21"/>
        <v>1201.9975338679087</v>
      </c>
      <c r="I80" s="274">
        <f t="shared" si="21"/>
        <v>1231.3573817689989</v>
      </c>
      <c r="J80" s="274">
        <f t="shared" si="21"/>
        <v>1205.466277467388</v>
      </c>
      <c r="K80" s="274">
        <f t="shared" si="21"/>
        <v>1181.2718472148176</v>
      </c>
      <c r="L80" s="274">
        <f t="shared" si="21"/>
        <v>1177.1711250472372</v>
      </c>
      <c r="M80" s="274">
        <f t="shared" si="21"/>
        <v>1166.7888972588714</v>
      </c>
      <c r="N80" s="274">
        <f t="shared" si="21"/>
        <v>1147.5242312761216</v>
      </c>
    </row>
    <row r="81" spans="2:15" ht="13.15">
      <c r="B81" s="354" t="str">
        <f>Entrant_need_figures!B32</f>
        <v>Physical Education</v>
      </c>
      <c r="C81" s="274">
        <f t="shared" si="3"/>
        <v>1611.5666840015565</v>
      </c>
      <c r="D81" s="274">
        <f t="shared" si="6"/>
        <v>1679.7290465490228</v>
      </c>
      <c r="E81" s="531">
        <f t="shared" si="5"/>
        <v>1661.0368240609971</v>
      </c>
      <c r="F81" s="274">
        <f t="shared" ref="F81:N81" si="22">F31</f>
        <v>1611.2512707703713</v>
      </c>
      <c r="G81" s="274">
        <f t="shared" si="22"/>
        <v>1702.2196280006513</v>
      </c>
      <c r="H81" s="274">
        <f t="shared" si="22"/>
        <v>1756.3600458763767</v>
      </c>
      <c r="I81" s="274">
        <f t="shared" si="22"/>
        <v>1827.0698991542606</v>
      </c>
      <c r="J81" s="274">
        <f t="shared" si="22"/>
        <v>1791.9127373081315</v>
      </c>
      <c r="K81" s="274">
        <f t="shared" si="22"/>
        <v>1757.1949642357008</v>
      </c>
      <c r="L81" s="274">
        <f t="shared" si="22"/>
        <v>1745.5098525789681</v>
      </c>
      <c r="M81" s="274">
        <f t="shared" si="22"/>
        <v>1728.6813824118094</v>
      </c>
      <c r="N81" s="274">
        <f t="shared" si="22"/>
        <v>1753.7952495753998</v>
      </c>
    </row>
    <row r="82" spans="2:15" ht="13.15">
      <c r="B82" s="354" t="str">
        <f>Entrant_need_figures!B33</f>
        <v>Physics</v>
      </c>
      <c r="C82" s="274">
        <f t="shared" si="3"/>
        <v>1527.9622536636994</v>
      </c>
      <c r="D82" s="274">
        <f t="shared" si="6"/>
        <v>1540.3179566049876</v>
      </c>
      <c r="E82" s="531">
        <f t="shared" si="5"/>
        <v>1499.1660768345507</v>
      </c>
      <c r="F82" s="274">
        <f t="shared" ref="F82:N82" si="23">F32</f>
        <v>1531.1037928202859</v>
      </c>
      <c r="G82" s="274">
        <f t="shared" si="23"/>
        <v>1661.3504270482838</v>
      </c>
      <c r="H82" s="274">
        <f t="shared" si="23"/>
        <v>1642.3118973145606</v>
      </c>
      <c r="I82" s="274">
        <f t="shared" si="23"/>
        <v>1553.9181713211115</v>
      </c>
      <c r="J82" s="274">
        <f t="shared" si="23"/>
        <v>1545.9375447710966</v>
      </c>
      <c r="K82" s="274">
        <f t="shared" si="23"/>
        <v>1504.4500361983128</v>
      </c>
      <c r="L82" s="274">
        <f t="shared" si="23"/>
        <v>1464.8739781472702</v>
      </c>
      <c r="M82" s="274">
        <f t="shared" si="23"/>
        <v>1431.5223708931835</v>
      </c>
      <c r="N82" s="274">
        <f t="shared" si="23"/>
        <v>1443.964582478405</v>
      </c>
      <c r="O82" s="544"/>
    </row>
    <row r="83" spans="2:15" ht="13.15">
      <c r="B83" s="354" t="str">
        <f>Entrant_need_figures!B15</f>
        <v>Primary</v>
      </c>
      <c r="C83" s="274">
        <f t="shared" si="3"/>
        <v>26006.90066104502</v>
      </c>
      <c r="D83" s="274">
        <f t="shared" si="6"/>
        <v>25386.206247743521</v>
      </c>
      <c r="E83" s="531">
        <f t="shared" si="5"/>
        <v>25994.81829626099</v>
      </c>
      <c r="F83" s="274">
        <f t="shared" ref="F83:N83" si="24">F33</f>
        <v>25534.85297961751</v>
      </c>
      <c r="G83" s="274">
        <f t="shared" si="24"/>
        <v>25199.627834826155</v>
      </c>
      <c r="H83" s="274">
        <f t="shared" si="24"/>
        <v>25059.388814910933</v>
      </c>
      <c r="I83" s="274">
        <f t="shared" si="24"/>
        <v>25174.640553977169</v>
      </c>
      <c r="J83" s="274">
        <f t="shared" si="24"/>
        <v>25388.741127160643</v>
      </c>
      <c r="K83" s="274">
        <f t="shared" si="24"/>
        <v>25329.919103355325</v>
      </c>
      <c r="L83" s="274">
        <f t="shared" si="24"/>
        <v>25291.999787039356</v>
      </c>
      <c r="M83" s="274">
        <f t="shared" si="24"/>
        <v>25551.869875527333</v>
      </c>
      <c r="N83" s="274">
        <f t="shared" si="24"/>
        <v>25375.533363514685</v>
      </c>
    </row>
    <row r="84" spans="2:15" ht="13.15">
      <c r="B84" s="354" t="str">
        <f>Entrant_need_figures!B34</f>
        <v>Religious Education</v>
      </c>
      <c r="C84" s="274">
        <f t="shared" si="3"/>
        <v>766.1601054148291</v>
      </c>
      <c r="D84" s="274">
        <f t="shared" si="6"/>
        <v>786.1849421082868</v>
      </c>
      <c r="E84" s="531">
        <f t="shared" si="5"/>
        <v>774.92942648330995</v>
      </c>
      <c r="F84" s="274">
        <f t="shared" ref="F84:N84" si="25">F34</f>
        <v>748.67765158106101</v>
      </c>
      <c r="G84" s="274">
        <f t="shared" si="25"/>
        <v>778.30968059747397</v>
      </c>
      <c r="H84" s="274">
        <f t="shared" si="25"/>
        <v>793.56507546290936</v>
      </c>
      <c r="I84" s="274">
        <f t="shared" si="25"/>
        <v>815.77346703505737</v>
      </c>
      <c r="J84" s="274">
        <f t="shared" si="25"/>
        <v>791.63906199342807</v>
      </c>
      <c r="K84" s="274">
        <f t="shared" si="25"/>
        <v>771.668895285703</v>
      </c>
      <c r="L84" s="274">
        <f t="shared" si="25"/>
        <v>763.46012156940344</v>
      </c>
      <c r="M84" s="274">
        <f t="shared" si="25"/>
        <v>752.67253025390301</v>
      </c>
      <c r="N84" s="274">
        <f t="shared" si="25"/>
        <v>757.50684542015983</v>
      </c>
    </row>
    <row r="85" spans="2:15" ht="26.25">
      <c r="B85" s="329" t="s">
        <v>845</v>
      </c>
      <c r="C85" s="274">
        <f>SUM(C65:C84)-C83</f>
        <v>25932.700467960876</v>
      </c>
      <c r="D85" s="274">
        <f t="shared" ref="D85:N85" si="26">SUM(D65:D84)-D83</f>
        <v>26264.090298958563</v>
      </c>
      <c r="E85" s="531">
        <f t="shared" si="26"/>
        <v>26548.913989661884</v>
      </c>
      <c r="F85" s="274">
        <f t="shared" si="26"/>
        <v>27057.729468896436</v>
      </c>
      <c r="G85" s="274">
        <f t="shared" si="26"/>
        <v>29330.642996209564</v>
      </c>
      <c r="H85" s="274">
        <f t="shared" si="26"/>
        <v>29391.688640474771</v>
      </c>
      <c r="I85" s="274">
        <f t="shared" si="26"/>
        <v>27729.359888617979</v>
      </c>
      <c r="J85" s="274">
        <f t="shared" si="26"/>
        <v>27126.716277081006</v>
      </c>
      <c r="K85" s="274">
        <f t="shared" si="26"/>
        <v>26490.345386477817</v>
      </c>
      <c r="L85" s="274">
        <f t="shared" si="26"/>
        <v>26159.330694941309</v>
      </c>
      <c r="M85" s="274">
        <f t="shared" si="26"/>
        <v>25762.065636270909</v>
      </c>
      <c r="N85" s="274">
        <f t="shared" si="26"/>
        <v>25967.272880100998</v>
      </c>
    </row>
    <row r="87" spans="2:15">
      <c r="B87" s="316"/>
    </row>
  </sheetData>
  <hyperlinks>
    <hyperlink ref="A2" location="'Title_&amp;_Contents'!A1" display="Contents"/>
    <hyperlink ref="B2" location="Map_of_sheets!A1" display="Map of sheets"/>
  </hyperlinks>
  <pageMargins left="0.7" right="0.7" top="0.75" bottom="0.75" header="0.3" footer="0.3"/>
  <pageSetup paperSize="9" orientation="portrait" r:id="rId1"/>
  <ignoredErrors>
    <ignoredError sqref="E65:E85" formula="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FF0000"/>
  </sheetPr>
  <dimension ref="A1:Q51"/>
  <sheetViews>
    <sheetView showGridLines="0" workbookViewId="0"/>
  </sheetViews>
  <sheetFormatPr defaultRowHeight="12.75"/>
  <cols>
    <col min="2" max="2" width="26.73046875" customWidth="1"/>
    <col min="3" max="20" width="10.73046875" customWidth="1"/>
  </cols>
  <sheetData>
    <row r="1" spans="1:17" s="64" customFormat="1" ht="13.9">
      <c r="A1" s="63" t="str">
        <f>ModelBanner</f>
        <v>TSM_201920</v>
      </c>
    </row>
    <row r="2" spans="1:17" s="64" customFormat="1" ht="13.9">
      <c r="A2" s="920" t="s">
        <v>13</v>
      </c>
      <c r="B2" s="920" t="s">
        <v>30</v>
      </c>
    </row>
    <row r="3" spans="1:17" s="64" customFormat="1" ht="13.9">
      <c r="A3" s="65"/>
    </row>
    <row r="4" spans="1:17" s="563" customFormat="1" ht="13.15">
      <c r="A4" s="564" t="s">
        <v>26</v>
      </c>
      <c r="B4" s="564"/>
      <c r="C4" s="564"/>
      <c r="D4" s="283"/>
      <c r="E4" s="564"/>
      <c r="F4" s="564"/>
      <c r="G4" s="564"/>
      <c r="H4" s="564"/>
      <c r="I4" s="564"/>
      <c r="J4" s="564"/>
      <c r="K4" s="564"/>
      <c r="L4" s="564"/>
      <c r="M4" s="564"/>
      <c r="N4" s="564"/>
    </row>
    <row r="5" spans="1:17" s="562" customFormat="1" ht="13.15" customHeight="1">
      <c r="A5" s="675" t="s">
        <v>1372</v>
      </c>
      <c r="B5" s="675"/>
      <c r="C5" s="675"/>
      <c r="D5" s="675"/>
      <c r="E5" s="675"/>
      <c r="F5" s="675"/>
      <c r="G5" s="675"/>
      <c r="H5" s="675"/>
      <c r="I5" s="675"/>
      <c r="J5" s="675"/>
      <c r="K5" s="675"/>
      <c r="L5" s="675"/>
      <c r="M5" s="675"/>
      <c r="N5" s="675"/>
      <c r="O5" s="675"/>
      <c r="P5" s="675"/>
      <c r="Q5" s="675"/>
    </row>
    <row r="6" spans="1:17" s="559" customFormat="1" ht="13.15">
      <c r="A6" s="561" t="s">
        <v>1336</v>
      </c>
      <c r="B6" s="59"/>
      <c r="C6" s="59"/>
      <c r="D6" s="283"/>
      <c r="E6" s="59"/>
      <c r="F6" s="59"/>
      <c r="G6" s="59"/>
      <c r="H6" s="59"/>
      <c r="I6" s="59"/>
      <c r="J6" s="59"/>
      <c r="K6" s="59"/>
      <c r="L6" s="59"/>
      <c r="M6" s="59"/>
      <c r="N6" s="59"/>
      <c r="O6" s="43"/>
    </row>
    <row r="7" spans="1:17" s="559" customFormat="1" ht="13.15">
      <c r="A7" s="560" t="s">
        <v>718</v>
      </c>
      <c r="B7" s="561"/>
      <c r="C7" s="59"/>
      <c r="D7" s="283"/>
      <c r="E7" s="59"/>
      <c r="F7" s="59"/>
      <c r="G7" s="59"/>
      <c r="H7" s="59"/>
      <c r="I7" s="59"/>
      <c r="J7" s="59"/>
      <c r="K7" s="59"/>
      <c r="L7" s="59"/>
      <c r="M7" s="59"/>
      <c r="N7" s="59"/>
      <c r="O7" s="43"/>
    </row>
    <row r="8" spans="1:17" s="559" customFormat="1" ht="13.15">
      <c r="A8" s="561" t="s">
        <v>24</v>
      </c>
      <c r="B8" s="59"/>
      <c r="C8" s="59"/>
      <c r="D8" s="283"/>
      <c r="E8" s="59"/>
      <c r="F8" s="59"/>
      <c r="G8" s="59"/>
      <c r="H8" s="59"/>
      <c r="I8" s="59"/>
      <c r="J8" s="59"/>
      <c r="K8" s="59"/>
      <c r="L8" s="59"/>
      <c r="M8" s="59"/>
      <c r="N8" s="59"/>
      <c r="O8" s="43"/>
    </row>
    <row r="9" spans="1:17" s="559" customFormat="1" ht="13.15">
      <c r="A9" s="560" t="s">
        <v>717</v>
      </c>
      <c r="B9" s="59"/>
      <c r="C9" s="59"/>
      <c r="D9" s="283"/>
      <c r="E9" s="59"/>
      <c r="F9" s="59"/>
      <c r="G9" s="59"/>
      <c r="H9" s="59"/>
      <c r="I9" s="59"/>
      <c r="J9" s="59"/>
      <c r="K9" s="59"/>
      <c r="L9" s="59"/>
      <c r="M9" s="59"/>
      <c r="N9" s="59"/>
      <c r="O9" s="43"/>
    </row>
    <row r="10" spans="1:17" s="557" customFormat="1" ht="13.15">
      <c r="A10" s="558">
        <f>SUM(A13:A2083)</f>
        <v>0</v>
      </c>
      <c r="B10" s="71"/>
      <c r="C10" s="46"/>
      <c r="D10" s="46"/>
      <c r="E10" s="46"/>
      <c r="F10" s="70"/>
      <c r="G10" s="46"/>
      <c r="H10" s="70"/>
      <c r="I10" s="47"/>
      <c r="J10" s="47"/>
      <c r="K10" s="47"/>
      <c r="L10" s="47"/>
      <c r="M10" s="47"/>
      <c r="N10" s="47"/>
      <c r="O10" s="47"/>
    </row>
    <row r="12" spans="1:17" ht="13.15">
      <c r="H12" s="74" t="s">
        <v>114</v>
      </c>
    </row>
    <row r="14" spans="1:17" ht="13.15">
      <c r="H14" s="5">
        <v>0.1</v>
      </c>
      <c r="I14" s="5">
        <v>0.2</v>
      </c>
      <c r="J14" s="5">
        <v>0.3</v>
      </c>
      <c r="K14" s="5">
        <v>0.4</v>
      </c>
    </row>
    <row r="16" spans="1:17" ht="17.649999999999999">
      <c r="B16" s="37" t="s">
        <v>716</v>
      </c>
      <c r="H16" s="146" t="s">
        <v>1337</v>
      </c>
    </row>
    <row r="18" spans="2:6">
      <c r="B18" s="146" t="s">
        <v>715</v>
      </c>
    </row>
    <row r="20" spans="2:6" ht="13.15">
      <c r="B20" s="1334" t="str">
        <f>RAW_DATA_INPUTS!B434</f>
        <v>Entrant route</v>
      </c>
      <c r="C20" s="1369" t="s">
        <v>70</v>
      </c>
      <c r="D20" s="1369"/>
      <c r="E20" s="1369"/>
      <c r="F20" s="1369"/>
    </row>
    <row r="21" spans="2:6" ht="13.15">
      <c r="B21" s="1335"/>
      <c r="C21" s="8" t="str">
        <f>RAW_DATA_INPUTS!C434</f>
        <v>2013/14</v>
      </c>
      <c r="D21" s="8" t="str">
        <f>RAW_DATA_INPUTS!D434</f>
        <v>2014/15</v>
      </c>
      <c r="E21" s="8" t="str">
        <f>RAW_DATA_INPUTS!E434</f>
        <v>2015/16</v>
      </c>
      <c r="F21" s="8" t="str">
        <f>RAW_DATA_INPUTS!F434</f>
        <v>2016/17</v>
      </c>
    </row>
    <row r="22" spans="2:6" ht="13.15">
      <c r="B22" s="8" t="str">
        <f>RAW_DATA_INPUTS!B435</f>
        <v>New to state-funded sector</v>
      </c>
      <c r="C22" s="298">
        <f>RAW_DATA_INPUTS!C435</f>
        <v>4052.2330000000002</v>
      </c>
      <c r="D22" s="298">
        <f>RAW_DATA_INPUTS!D435</f>
        <v>3330.0279999999998</v>
      </c>
      <c r="E22" s="298">
        <f>RAW_DATA_INPUTS!E435</f>
        <v>3241.8870000000002</v>
      </c>
      <c r="F22" s="298">
        <f>RAW_DATA_INPUTS!F435</f>
        <v>2884.5680000000002</v>
      </c>
    </row>
    <row r="23" spans="2:6" ht="13.15">
      <c r="B23" s="8" t="str">
        <f>RAW_DATA_INPUTS!B436</f>
        <v>Re-entrants</v>
      </c>
      <c r="C23" s="298">
        <f>RAW_DATA_INPUTS!C436</f>
        <v>8926.8819999999996</v>
      </c>
      <c r="D23" s="298">
        <f>RAW_DATA_INPUTS!D436</f>
        <v>8747.2489999999998</v>
      </c>
      <c r="E23" s="298">
        <f>RAW_DATA_INPUTS!E436</f>
        <v>8968.4940000000006</v>
      </c>
      <c r="F23" s="298">
        <f>RAW_DATA_INPUTS!F436</f>
        <v>8943.16</v>
      </c>
    </row>
    <row r="24" spans="2:6" ht="13.15">
      <c r="B24" s="8" t="str">
        <f>RAW_DATA_INPUTS!B437</f>
        <v>NQTs</v>
      </c>
      <c r="C24" s="298">
        <f>RAW_DATA_INPUTS!C437</f>
        <v>14040.49</v>
      </c>
      <c r="D24" s="298">
        <f>RAW_DATA_INPUTS!D437</f>
        <v>14711.895</v>
      </c>
      <c r="E24" s="298">
        <f>RAW_DATA_INPUTS!E437</f>
        <v>13164.832</v>
      </c>
      <c r="F24" s="298">
        <f>RAW_DATA_INPUTS!F437</f>
        <v>11819.662</v>
      </c>
    </row>
    <row r="26" spans="2:6">
      <c r="B26" s="146" t="s">
        <v>714</v>
      </c>
    </row>
    <row r="28" spans="2:6" ht="13.15">
      <c r="B28" s="1334" t="str">
        <f>RAW_DATA_INPUTS!B442</f>
        <v>Entrant route</v>
      </c>
      <c r="C28" s="1369" t="s">
        <v>70</v>
      </c>
      <c r="D28" s="1369"/>
      <c r="E28" s="1369"/>
      <c r="F28" s="1369"/>
    </row>
    <row r="29" spans="2:6" ht="13.15">
      <c r="B29" s="1335"/>
      <c r="C29" s="8" t="str">
        <f>RAW_DATA_INPUTS!C442</f>
        <v>2013/14</v>
      </c>
      <c r="D29" s="8" t="str">
        <f>RAW_DATA_INPUTS!D442</f>
        <v>2014/15</v>
      </c>
      <c r="E29" s="8" t="str">
        <f>RAW_DATA_INPUTS!E442</f>
        <v>2015/16</v>
      </c>
      <c r="F29" s="8" t="str">
        <f>RAW_DATA_INPUTS!F442</f>
        <v>2016/17</v>
      </c>
    </row>
    <row r="30" spans="2:6" ht="13.15">
      <c r="B30" s="8" t="str">
        <f t="shared" ref="B30:F32" si="0">B22</f>
        <v>New to state-funded sector</v>
      </c>
      <c r="C30" s="447">
        <f>C22</f>
        <v>4052.2330000000002</v>
      </c>
      <c r="D30" s="447">
        <f t="shared" si="0"/>
        <v>3330.0279999999998</v>
      </c>
      <c r="E30" s="447">
        <f t="shared" si="0"/>
        <v>3241.8870000000002</v>
      </c>
      <c r="F30" s="447">
        <f t="shared" si="0"/>
        <v>2884.5680000000002</v>
      </c>
    </row>
    <row r="31" spans="2:6" ht="13.15">
      <c r="B31" s="8" t="str">
        <f t="shared" si="0"/>
        <v>Re-entrants</v>
      </c>
      <c r="C31" s="447">
        <f t="shared" si="0"/>
        <v>8926.8819999999996</v>
      </c>
      <c r="D31" s="447">
        <f t="shared" si="0"/>
        <v>8747.2489999999998</v>
      </c>
      <c r="E31" s="447">
        <f t="shared" si="0"/>
        <v>8968.4940000000006</v>
      </c>
      <c r="F31" s="447">
        <f t="shared" si="0"/>
        <v>8943.16</v>
      </c>
    </row>
    <row r="32" spans="2:6" ht="13.15">
      <c r="B32" s="8" t="str">
        <f t="shared" si="0"/>
        <v>NQTs</v>
      </c>
      <c r="C32" s="447">
        <f t="shared" si="0"/>
        <v>14040.49</v>
      </c>
      <c r="D32" s="447">
        <f t="shared" si="0"/>
        <v>14711.895</v>
      </c>
      <c r="E32" s="447">
        <f t="shared" si="0"/>
        <v>13164.832</v>
      </c>
      <c r="F32" s="447">
        <f t="shared" si="0"/>
        <v>11819.662</v>
      </c>
    </row>
    <row r="33" spans="1:7" ht="13.15">
      <c r="B33" s="8" t="s">
        <v>8</v>
      </c>
      <c r="C33" s="444">
        <f>SUM(C30:C32)</f>
        <v>27019.605</v>
      </c>
      <c r="D33" s="444">
        <f>SUM(D30:D32)</f>
        <v>26789.171999999999</v>
      </c>
      <c r="E33" s="444">
        <f>SUM(E30:E32)</f>
        <v>25375.213000000003</v>
      </c>
      <c r="F33" s="444">
        <f>SUM(F30:F32)</f>
        <v>23647.39</v>
      </c>
    </row>
    <row r="34" spans="1:7" s="2" customFormat="1">
      <c r="A34" s="1191">
        <f>SUM(C34:F34)</f>
        <v>0</v>
      </c>
      <c r="B34" s="1192"/>
      <c r="C34" s="1192">
        <f>SUM(C22:C24)-C33</f>
        <v>0</v>
      </c>
      <c r="D34" s="1192">
        <f>SUM(D22:D24)-D33</f>
        <v>0</v>
      </c>
      <c r="E34" s="1192">
        <f>SUM(E22:E24)-E33</f>
        <v>0</v>
      </c>
      <c r="F34" s="1192">
        <f>SUM(F22:F24)-F33</f>
        <v>0</v>
      </c>
    </row>
    <row r="35" spans="1:7" s="2" customFormat="1">
      <c r="B35" s="144"/>
      <c r="C35" s="144"/>
      <c r="D35" s="144"/>
      <c r="E35" s="144"/>
      <c r="F35" s="144"/>
    </row>
    <row r="36" spans="1:7" ht="17.649999999999999">
      <c r="B36" s="37" t="s">
        <v>713</v>
      </c>
    </row>
    <row r="38" spans="1:7" ht="13.15">
      <c r="B38" s="1334" t="str">
        <f>B28</f>
        <v>Entrant route</v>
      </c>
      <c r="C38" s="1369" t="str">
        <f>C28</f>
        <v>Year</v>
      </c>
      <c r="D38" s="1369"/>
      <c r="E38" s="1369"/>
      <c r="F38" s="1369"/>
    </row>
    <row r="39" spans="1:7" ht="13.15">
      <c r="B39" s="1335"/>
      <c r="C39" s="8" t="str">
        <f>C29</f>
        <v>2013/14</v>
      </c>
      <c r="D39" s="8" t="str">
        <f>D29</f>
        <v>2014/15</v>
      </c>
      <c r="E39" s="8" t="str">
        <f>E29</f>
        <v>2015/16</v>
      </c>
      <c r="F39" s="8" t="str">
        <f>F29</f>
        <v>2016/17</v>
      </c>
    </row>
    <row r="40" spans="1:7" s="310" customFormat="1" ht="13.15">
      <c r="B40" s="148" t="str">
        <f>B30</f>
        <v>New to state-funded sector</v>
      </c>
      <c r="C40" s="1090">
        <f>C30/C$33</f>
        <v>0.14997380605675029</v>
      </c>
      <c r="D40" s="1091">
        <f t="shared" ref="C40:F43" si="1">D30/D$33</f>
        <v>0.12430499904961602</v>
      </c>
      <c r="E40" s="1090">
        <f t="shared" si="1"/>
        <v>0.12775802118390098</v>
      </c>
      <c r="F40" s="1090">
        <f t="shared" si="1"/>
        <v>0.12198251054344687</v>
      </c>
    </row>
    <row r="41" spans="1:7" ht="13.15">
      <c r="B41" s="137" t="str">
        <f>B31</f>
        <v>Re-entrants</v>
      </c>
      <c r="C41" s="1090">
        <f t="shared" si="1"/>
        <v>0.33038536277639885</v>
      </c>
      <c r="D41" s="1090">
        <f t="shared" si="1"/>
        <v>0.32652181261891933</v>
      </c>
      <c r="E41" s="1090">
        <f t="shared" si="1"/>
        <v>0.35343522042553888</v>
      </c>
      <c r="F41" s="1090">
        <f t="shared" si="1"/>
        <v>0.37818803681928537</v>
      </c>
    </row>
    <row r="42" spans="1:7" ht="13.15">
      <c r="B42" s="137" t="str">
        <f>B32</f>
        <v>NQTs</v>
      </c>
      <c r="C42" s="1090">
        <f t="shared" si="1"/>
        <v>0.51964083116685089</v>
      </c>
      <c r="D42" s="1090">
        <f t="shared" si="1"/>
        <v>0.54917318833146467</v>
      </c>
      <c r="E42" s="1090">
        <f t="shared" si="1"/>
        <v>0.51880675839056001</v>
      </c>
      <c r="F42" s="1090">
        <f>F32/F$33</f>
        <v>0.4998294526372678</v>
      </c>
    </row>
    <row r="43" spans="1:7" ht="13.15">
      <c r="B43" s="137" t="s">
        <v>8</v>
      </c>
      <c r="C43" s="631">
        <f t="shared" si="1"/>
        <v>1</v>
      </c>
      <c r="D43" s="631">
        <f t="shared" si="1"/>
        <v>1</v>
      </c>
      <c r="E43" s="631">
        <f t="shared" si="1"/>
        <v>1</v>
      </c>
      <c r="F43" s="631">
        <f t="shared" si="1"/>
        <v>1</v>
      </c>
    </row>
    <row r="44" spans="1:7" s="2" customFormat="1">
      <c r="A44"/>
      <c r="B44"/>
      <c r="C44"/>
      <c r="D44"/>
      <c r="E44"/>
      <c r="F44"/>
    </row>
    <row r="45" spans="1:7" ht="17.649999999999999">
      <c r="B45" s="37" t="s">
        <v>712</v>
      </c>
    </row>
    <row r="47" spans="1:7" ht="13.15">
      <c r="B47" s="137" t="str">
        <f>B38</f>
        <v>Entrant route</v>
      </c>
      <c r="C47" s="138" t="str">
        <f>C39</f>
        <v>2013/14</v>
      </c>
      <c r="D47" s="138" t="str">
        <f>D39</f>
        <v>2014/15</v>
      </c>
      <c r="E47" s="138" t="str">
        <f>E39</f>
        <v>2015/16</v>
      </c>
      <c r="F47" s="138" t="str">
        <f>F39</f>
        <v>2016/17</v>
      </c>
      <c r="G47" s="549" t="s">
        <v>8</v>
      </c>
    </row>
    <row r="48" spans="1:7" ht="13.15">
      <c r="B48" s="148" t="str">
        <f>B40</f>
        <v>New to state-funded sector</v>
      </c>
      <c r="C48" s="631">
        <f>C40*H$14</f>
        <v>1.4997380605675029E-2</v>
      </c>
      <c r="D48" s="631">
        <f t="shared" ref="C48:F51" si="2">D40*I$14</f>
        <v>2.4860999809923207E-2</v>
      </c>
      <c r="E48" s="631">
        <f t="shared" si="2"/>
        <v>3.832740635517029E-2</v>
      </c>
      <c r="F48" s="631">
        <f t="shared" si="2"/>
        <v>4.8793004217378755E-2</v>
      </c>
      <c r="G48" s="1092">
        <f>SUM(C48:F48)</f>
        <v>0.12697879098814729</v>
      </c>
    </row>
    <row r="49" spans="2:7" ht="13.15">
      <c r="B49" s="137" t="str">
        <f>B41</f>
        <v>Re-entrants</v>
      </c>
      <c r="C49" s="631">
        <f t="shared" si="2"/>
        <v>3.3038536277639884E-2</v>
      </c>
      <c r="D49" s="631">
        <f t="shared" si="2"/>
        <v>6.5304362523783868E-2</v>
      </c>
      <c r="E49" s="631">
        <f t="shared" si="2"/>
        <v>0.10603056612766167</v>
      </c>
      <c r="F49" s="631">
        <f t="shared" si="2"/>
        <v>0.15127521472771416</v>
      </c>
      <c r="G49" s="1092">
        <f>SUM(C49:F49)</f>
        <v>0.35564867965679958</v>
      </c>
    </row>
    <row r="50" spans="2:7" ht="13.15">
      <c r="B50" s="137" t="str">
        <f>B42</f>
        <v>NQTs</v>
      </c>
      <c r="C50" s="631">
        <f t="shared" si="2"/>
        <v>5.1964083116685093E-2</v>
      </c>
      <c r="D50" s="631">
        <f t="shared" si="2"/>
        <v>0.10983463766629294</v>
      </c>
      <c r="E50" s="631">
        <f t="shared" si="2"/>
        <v>0.15564202751716799</v>
      </c>
      <c r="F50" s="631">
        <f t="shared" si="2"/>
        <v>0.19993178105490714</v>
      </c>
      <c r="G50" s="1092">
        <f>SUM(C50:F50)</f>
        <v>0.51737252935505318</v>
      </c>
    </row>
    <row r="51" spans="2:7" ht="13.15">
      <c r="B51" s="137" t="str">
        <f>B43</f>
        <v>Total</v>
      </c>
      <c r="C51" s="631">
        <f t="shared" si="2"/>
        <v>0.1</v>
      </c>
      <c r="D51" s="631">
        <f t="shared" si="2"/>
        <v>0.2</v>
      </c>
      <c r="E51" s="631">
        <f t="shared" si="2"/>
        <v>0.3</v>
      </c>
      <c r="F51" s="631">
        <f t="shared" si="2"/>
        <v>0.4</v>
      </c>
      <c r="G51" s="630">
        <f>SUM(C51:F51)</f>
        <v>1</v>
      </c>
    </row>
  </sheetData>
  <mergeCells count="6">
    <mergeCell ref="B20:B21"/>
    <mergeCell ref="C20:F20"/>
    <mergeCell ref="B38:B39"/>
    <mergeCell ref="C38:F38"/>
    <mergeCell ref="B28:B29"/>
    <mergeCell ref="C28:F2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F0000"/>
  </sheetPr>
  <dimension ref="A1:Q52"/>
  <sheetViews>
    <sheetView showGridLines="0" zoomScaleNormal="100" workbookViewId="0"/>
  </sheetViews>
  <sheetFormatPr defaultRowHeight="12.75"/>
  <cols>
    <col min="2" max="2" width="26.73046875" customWidth="1"/>
    <col min="3" max="19" width="10.73046875" customWidth="1"/>
  </cols>
  <sheetData>
    <row r="1" spans="1:17" s="64" customFormat="1" ht="13.9">
      <c r="A1" s="63" t="str">
        <f>ModelBanner</f>
        <v>TSM_201920</v>
      </c>
    </row>
    <row r="2" spans="1:17" s="64" customFormat="1" ht="13.9">
      <c r="A2" s="920" t="s">
        <v>13</v>
      </c>
      <c r="B2" s="920" t="s">
        <v>30</v>
      </c>
    </row>
    <row r="3" spans="1:17" s="64" customFormat="1" ht="13.9">
      <c r="A3" s="65"/>
    </row>
    <row r="4" spans="1:17" s="563" customFormat="1" ht="13.15">
      <c r="A4" s="564" t="s">
        <v>26</v>
      </c>
      <c r="B4" s="564"/>
      <c r="C4" s="564"/>
      <c r="D4" s="283"/>
      <c r="E4" s="564"/>
      <c r="F4" s="564"/>
      <c r="G4" s="564"/>
      <c r="H4" s="564"/>
      <c r="I4" s="564"/>
      <c r="J4" s="564"/>
      <c r="K4" s="564"/>
      <c r="L4" s="564"/>
      <c r="M4" s="564"/>
      <c r="N4" s="564"/>
    </row>
    <row r="5" spans="1:17" s="562" customFormat="1" ht="13.15" customHeight="1">
      <c r="A5" s="675" t="s">
        <v>1409</v>
      </c>
      <c r="B5" s="675"/>
      <c r="C5" s="675"/>
      <c r="D5" s="675"/>
      <c r="E5" s="675"/>
      <c r="F5" s="675"/>
      <c r="G5" s="675"/>
      <c r="H5" s="675"/>
      <c r="I5" s="675"/>
      <c r="J5" s="675"/>
      <c r="K5" s="675"/>
      <c r="L5" s="675"/>
      <c r="M5" s="675"/>
      <c r="N5" s="675"/>
      <c r="O5" s="675"/>
      <c r="P5" s="675"/>
      <c r="Q5" s="675"/>
    </row>
    <row r="6" spans="1:17" s="559" customFormat="1" ht="13.15">
      <c r="A6" s="561" t="s">
        <v>1336</v>
      </c>
      <c r="B6" s="59"/>
      <c r="C6" s="59"/>
      <c r="D6" s="283"/>
      <c r="E6" s="59"/>
      <c r="F6" s="59"/>
      <c r="G6" s="59"/>
      <c r="H6" s="59"/>
      <c r="I6" s="59"/>
      <c r="J6" s="59"/>
      <c r="K6" s="59"/>
      <c r="L6" s="59"/>
      <c r="M6" s="59"/>
      <c r="N6" s="59"/>
      <c r="O6" s="43"/>
    </row>
    <row r="7" spans="1:17" s="559" customFormat="1" ht="13.15">
      <c r="A7" s="560" t="s">
        <v>718</v>
      </c>
      <c r="B7" s="561"/>
      <c r="C7" s="59"/>
      <c r="D7" s="283"/>
      <c r="E7" s="59"/>
      <c r="F7" s="59"/>
      <c r="G7" s="59"/>
      <c r="H7" s="59"/>
      <c r="I7" s="59"/>
      <c r="J7" s="59"/>
      <c r="K7" s="59"/>
      <c r="L7" s="59"/>
      <c r="M7" s="59"/>
      <c r="N7" s="59"/>
      <c r="O7" s="43"/>
    </row>
    <row r="8" spans="1:17" s="559" customFormat="1" ht="13.15">
      <c r="A8" s="561" t="s">
        <v>24</v>
      </c>
      <c r="B8" s="59"/>
      <c r="C8" s="59"/>
      <c r="D8" s="283"/>
      <c r="E8" s="59"/>
      <c r="F8" s="59"/>
      <c r="G8" s="59"/>
      <c r="H8" s="59"/>
      <c r="I8" s="59"/>
      <c r="J8" s="59"/>
      <c r="K8" s="59"/>
      <c r="L8" s="59"/>
      <c r="M8" s="59"/>
      <c r="N8" s="59"/>
      <c r="O8" s="43"/>
    </row>
    <row r="9" spans="1:17" s="559" customFormat="1" ht="13.15">
      <c r="A9" s="560" t="s">
        <v>717</v>
      </c>
      <c r="B9" s="59"/>
      <c r="C9" s="59"/>
      <c r="D9" s="283"/>
      <c r="E9" s="59"/>
      <c r="F9" s="59"/>
      <c r="G9" s="59"/>
      <c r="H9" s="59"/>
      <c r="I9" s="59"/>
      <c r="J9" s="59"/>
      <c r="K9" s="59"/>
      <c r="L9" s="59"/>
      <c r="M9" s="59"/>
      <c r="N9" s="59"/>
      <c r="O9" s="43"/>
    </row>
    <row r="10" spans="1:17" s="557" customFormat="1" ht="13.15">
      <c r="A10" s="558">
        <f>SUM(A13:A2084)</f>
        <v>0</v>
      </c>
      <c r="B10" s="71"/>
      <c r="C10" s="46"/>
      <c r="D10" s="46"/>
      <c r="E10" s="46"/>
      <c r="F10" s="70"/>
      <c r="G10" s="46"/>
      <c r="H10" s="70"/>
      <c r="I10" s="47"/>
      <c r="J10" s="47"/>
      <c r="K10" s="47"/>
      <c r="L10" s="47"/>
      <c r="M10" s="47"/>
      <c r="N10" s="47"/>
      <c r="O10" s="47"/>
    </row>
    <row r="12" spans="1:17" ht="13.15">
      <c r="H12" s="74" t="s">
        <v>114</v>
      </c>
    </row>
    <row r="14" spans="1:17" ht="13.15">
      <c r="H14" s="5">
        <v>0.1</v>
      </c>
      <c r="I14" s="5">
        <v>0.2</v>
      </c>
      <c r="J14" s="5">
        <v>0.3</v>
      </c>
      <c r="K14" s="5">
        <v>0.4</v>
      </c>
    </row>
    <row r="16" spans="1:17" ht="17.649999999999999">
      <c r="B16" s="37" t="s">
        <v>716</v>
      </c>
      <c r="H16" s="146" t="s">
        <v>1337</v>
      </c>
    </row>
    <row r="17" spans="2:8" ht="17.649999999999999">
      <c r="B17" s="37"/>
      <c r="H17" s="146"/>
    </row>
    <row r="18" spans="2:8">
      <c r="B18" s="146" t="s">
        <v>715</v>
      </c>
    </row>
    <row r="19" spans="2:8">
      <c r="B19" s="146"/>
    </row>
    <row r="20" spans="2:8" ht="13.15">
      <c r="B20" s="1334" t="str">
        <f>RAW_DATA_INPUTS!B434</f>
        <v>Entrant route</v>
      </c>
      <c r="C20" s="1369" t="s">
        <v>70</v>
      </c>
      <c r="D20" s="1369"/>
      <c r="E20" s="1369"/>
      <c r="F20" s="1369"/>
    </row>
    <row r="21" spans="2:8" ht="13.15">
      <c r="B21" s="1335"/>
      <c r="C21" s="8" t="str">
        <f>RAW_DATA_INPUTS!C434</f>
        <v>2013/14</v>
      </c>
      <c r="D21" s="8" t="str">
        <f>RAW_DATA_INPUTS!D434</f>
        <v>2014/15</v>
      </c>
      <c r="E21" s="8" t="str">
        <f>RAW_DATA_INPUTS!E434</f>
        <v>2015/16</v>
      </c>
      <c r="F21" s="8" t="str">
        <f>RAW_DATA_INPUTS!F434</f>
        <v>2016/17</v>
      </c>
    </row>
    <row r="22" spans="2:8" ht="13.15">
      <c r="B22" s="8" t="str">
        <f>RAW_DATA_INPUTS!B435</f>
        <v>New to state-funded sector</v>
      </c>
      <c r="C22" s="298">
        <f>RAW_DATA_INPUTS!C443</f>
        <v>3047.0169999999998</v>
      </c>
      <c r="D22" s="298">
        <f>RAW_DATA_INPUTS!D443</f>
        <v>2608.915</v>
      </c>
      <c r="E22" s="298">
        <f>RAW_DATA_INPUTS!E443</f>
        <v>2306.462</v>
      </c>
      <c r="F22" s="298">
        <f>RAW_DATA_INPUTS!F443</f>
        <v>2305.1149999999998</v>
      </c>
    </row>
    <row r="23" spans="2:8" ht="13.15">
      <c r="B23" s="8" t="str">
        <f>RAW_DATA_INPUTS!B436</f>
        <v>Re-entrants</v>
      </c>
      <c r="C23" s="298">
        <f>RAW_DATA_INPUTS!C444</f>
        <v>7582.77</v>
      </c>
      <c r="D23" s="298">
        <f>RAW_DATA_INPUTS!D444</f>
        <v>7320.0630000000001</v>
      </c>
      <c r="E23" s="298">
        <f>RAW_DATA_INPUTS!E444</f>
        <v>7168.9210000000003</v>
      </c>
      <c r="F23" s="298">
        <f>RAW_DATA_INPUTS!F444</f>
        <v>7333.4120000000003</v>
      </c>
    </row>
    <row r="24" spans="2:8" ht="13.15">
      <c r="B24" s="8" t="str">
        <f>RAW_DATA_INPUTS!B437</f>
        <v>NQTs</v>
      </c>
      <c r="C24" s="298">
        <f>RAW_DATA_INPUTS!C445</f>
        <v>10793.837</v>
      </c>
      <c r="D24" s="298">
        <f>RAW_DATA_INPUTS!D445</f>
        <v>10867.388000000001</v>
      </c>
      <c r="E24" s="298">
        <f>RAW_DATA_INPUTS!E445</f>
        <v>11316.861000000001</v>
      </c>
      <c r="F24" s="298">
        <f>RAW_DATA_INPUTS!F445</f>
        <v>11033.392</v>
      </c>
    </row>
    <row r="26" spans="2:8">
      <c r="B26" s="146" t="s">
        <v>714</v>
      </c>
    </row>
    <row r="28" spans="2:8" ht="13.15">
      <c r="B28" s="1334" t="str">
        <f>RAW_DATA_INPUTS!B442</f>
        <v>Entrant route</v>
      </c>
      <c r="C28" s="1369" t="s">
        <v>70</v>
      </c>
      <c r="D28" s="1369"/>
      <c r="E28" s="1369"/>
      <c r="F28" s="1369"/>
    </row>
    <row r="29" spans="2:8" ht="13.15">
      <c r="B29" s="1335"/>
      <c r="C29" s="8" t="str">
        <f>RAW_DATA_INPUTS!C442</f>
        <v>2013/14</v>
      </c>
      <c r="D29" s="8" t="str">
        <f>RAW_DATA_INPUTS!D442</f>
        <v>2014/15</v>
      </c>
      <c r="E29" s="8" t="str">
        <f>RAW_DATA_INPUTS!E442</f>
        <v>2015/16</v>
      </c>
      <c r="F29" s="8" t="str">
        <f>RAW_DATA_INPUTS!F442</f>
        <v>2016/17</v>
      </c>
    </row>
    <row r="30" spans="2:8" ht="13.15">
      <c r="B30" s="148" t="str">
        <f t="shared" ref="B30:F32" si="0">B22</f>
        <v>New to state-funded sector</v>
      </c>
      <c r="C30" s="447">
        <f t="shared" si="0"/>
        <v>3047.0169999999998</v>
      </c>
      <c r="D30" s="447">
        <f t="shared" si="0"/>
        <v>2608.915</v>
      </c>
      <c r="E30" s="447">
        <f t="shared" si="0"/>
        <v>2306.462</v>
      </c>
      <c r="F30" s="447">
        <f t="shared" si="0"/>
        <v>2305.1149999999998</v>
      </c>
    </row>
    <row r="31" spans="2:8" ht="13.15">
      <c r="B31" s="148" t="str">
        <f t="shared" si="0"/>
        <v>Re-entrants</v>
      </c>
      <c r="C31" s="447">
        <f t="shared" si="0"/>
        <v>7582.77</v>
      </c>
      <c r="D31" s="447">
        <f t="shared" si="0"/>
        <v>7320.0630000000001</v>
      </c>
      <c r="E31" s="447">
        <f t="shared" si="0"/>
        <v>7168.9210000000003</v>
      </c>
      <c r="F31" s="447">
        <f t="shared" si="0"/>
        <v>7333.4120000000003</v>
      </c>
    </row>
    <row r="32" spans="2:8" ht="13.15">
      <c r="B32" s="148" t="str">
        <f t="shared" si="0"/>
        <v>NQTs</v>
      </c>
      <c r="C32" s="447">
        <f t="shared" si="0"/>
        <v>10793.837</v>
      </c>
      <c r="D32" s="447">
        <f t="shared" si="0"/>
        <v>10867.388000000001</v>
      </c>
      <c r="E32" s="447">
        <f t="shared" si="0"/>
        <v>11316.861000000001</v>
      </c>
      <c r="F32" s="447">
        <f t="shared" si="0"/>
        <v>11033.392</v>
      </c>
    </row>
    <row r="33" spans="1:7" ht="13.15">
      <c r="B33" s="8" t="s">
        <v>8</v>
      </c>
      <c r="C33" s="444">
        <f>SUM(C30:C32)</f>
        <v>21423.624</v>
      </c>
      <c r="D33" s="444">
        <f>SUM(D30:D32)</f>
        <v>20796.366000000002</v>
      </c>
      <c r="E33" s="444">
        <f>SUM(E30:E32)</f>
        <v>20792.243999999999</v>
      </c>
      <c r="F33" s="444">
        <f>SUM(F30:F32)</f>
        <v>20671.919000000002</v>
      </c>
    </row>
    <row r="34" spans="1:7" s="2" customFormat="1">
      <c r="A34" s="1191">
        <f>SUM(C34:F34)</f>
        <v>0</v>
      </c>
      <c r="B34" s="1192"/>
      <c r="C34" s="1192">
        <f>SUM(C22:C24)-C33</f>
        <v>0</v>
      </c>
      <c r="D34" s="1192">
        <f>SUM(D22:D24)-D33</f>
        <v>0</v>
      </c>
      <c r="E34" s="1192">
        <f>SUM(E22:E24)-E33</f>
        <v>0</v>
      </c>
      <c r="F34" s="1192">
        <f>SUM(F22:F24)-F33</f>
        <v>0</v>
      </c>
    </row>
    <row r="35" spans="1:7" s="2" customFormat="1">
      <c r="B35" s="144"/>
      <c r="C35" s="144"/>
      <c r="D35" s="144"/>
      <c r="E35" s="144"/>
      <c r="F35" s="144"/>
    </row>
    <row r="36" spans="1:7" ht="17.649999999999999">
      <c r="B36" s="37" t="s">
        <v>713</v>
      </c>
    </row>
    <row r="38" spans="1:7" ht="13.15">
      <c r="B38" s="1334" t="str">
        <f>B28</f>
        <v>Entrant route</v>
      </c>
      <c r="C38" s="1369" t="str">
        <f>C28</f>
        <v>Year</v>
      </c>
      <c r="D38" s="1369"/>
      <c r="E38" s="1369"/>
      <c r="F38" s="1369"/>
    </row>
    <row r="39" spans="1:7" ht="13.15">
      <c r="B39" s="1335"/>
      <c r="C39" s="8" t="str">
        <f>C29</f>
        <v>2013/14</v>
      </c>
      <c r="D39" s="8" t="str">
        <f>D29</f>
        <v>2014/15</v>
      </c>
      <c r="E39" s="8" t="str">
        <f>E29</f>
        <v>2015/16</v>
      </c>
      <c r="F39" s="8" t="str">
        <f>F29</f>
        <v>2016/17</v>
      </c>
    </row>
    <row r="40" spans="1:7" ht="13.15">
      <c r="B40" s="148" t="str">
        <f>B30</f>
        <v>New to state-funded sector</v>
      </c>
      <c r="C40" s="631">
        <f t="shared" ref="C40:F43" si="1">C30/C$33</f>
        <v>0.14222696402812146</v>
      </c>
      <c r="D40" s="631">
        <f t="shared" si="1"/>
        <v>0.12545052342317883</v>
      </c>
      <c r="E40" s="631">
        <f t="shared" si="1"/>
        <v>0.11092895985637723</v>
      </c>
      <c r="F40" s="631">
        <f t="shared" si="1"/>
        <v>0.11150948298510649</v>
      </c>
    </row>
    <row r="41" spans="1:7" ht="13.15">
      <c r="B41" s="8" t="str">
        <f>B31</f>
        <v>Re-entrants</v>
      </c>
      <c r="C41" s="634">
        <f t="shared" si="1"/>
        <v>0.35394431866429321</v>
      </c>
      <c r="D41" s="634">
        <f t="shared" si="1"/>
        <v>0.35198760206470686</v>
      </c>
      <c r="E41" s="634">
        <f t="shared" si="1"/>
        <v>0.34478822968795481</v>
      </c>
      <c r="F41" s="634">
        <f t="shared" si="1"/>
        <v>0.35475235753390866</v>
      </c>
    </row>
    <row r="42" spans="1:7" ht="13.15">
      <c r="B42" s="8" t="str">
        <f>B32</f>
        <v>NQTs</v>
      </c>
      <c r="C42" s="634">
        <f t="shared" si="1"/>
        <v>0.50382871730758527</v>
      </c>
      <c r="D42" s="634">
        <f t="shared" si="1"/>
        <v>0.52256187451211422</v>
      </c>
      <c r="E42" s="634">
        <f t="shared" si="1"/>
        <v>0.54428281045566806</v>
      </c>
      <c r="F42" s="634">
        <f t="shared" si="1"/>
        <v>0.5337381594809848</v>
      </c>
    </row>
    <row r="43" spans="1:7" ht="13.15">
      <c r="B43" s="8" t="s">
        <v>8</v>
      </c>
      <c r="C43" s="634">
        <f t="shared" si="1"/>
        <v>1</v>
      </c>
      <c r="D43" s="634">
        <f t="shared" si="1"/>
        <v>1</v>
      </c>
      <c r="E43" s="634">
        <f t="shared" si="1"/>
        <v>1</v>
      </c>
      <c r="F43" s="634">
        <f t="shared" si="1"/>
        <v>1</v>
      </c>
    </row>
    <row r="44" spans="1:7" s="2" customFormat="1">
      <c r="A44"/>
      <c r="B44"/>
      <c r="C44"/>
      <c r="D44"/>
      <c r="E44"/>
      <c r="F44"/>
    </row>
    <row r="45" spans="1:7" ht="17.649999999999999">
      <c r="B45" s="633" t="s">
        <v>712</v>
      </c>
    </row>
    <row r="47" spans="1:7">
      <c r="B47" s="1262" t="str">
        <f>B38</f>
        <v>Entrant route</v>
      </c>
      <c r="C47" s="1334" t="str">
        <f>C39</f>
        <v>2013/14</v>
      </c>
      <c r="D47" s="1334" t="str">
        <f>D39</f>
        <v>2014/15</v>
      </c>
      <c r="E47" s="1334" t="str">
        <f>E39</f>
        <v>2015/16</v>
      </c>
      <c r="F47" s="1334" t="str">
        <f>F39</f>
        <v>2016/17</v>
      </c>
      <c r="G47" s="1370" t="s">
        <v>8</v>
      </c>
    </row>
    <row r="48" spans="1:7">
      <c r="B48" s="1262"/>
      <c r="C48" s="1335"/>
      <c r="D48" s="1335"/>
      <c r="E48" s="1335"/>
      <c r="F48" s="1335"/>
      <c r="G48" s="1371"/>
    </row>
    <row r="49" spans="2:7" ht="13.15">
      <c r="B49" s="148" t="str">
        <f>B40</f>
        <v>New to state-funded sector</v>
      </c>
      <c r="C49" s="631">
        <f t="shared" ref="C49:F52" si="2">C40*H$14</f>
        <v>1.4222696402812146E-2</v>
      </c>
      <c r="D49" s="631">
        <f t="shared" si="2"/>
        <v>2.5090104684635767E-2</v>
      </c>
      <c r="E49" s="631">
        <f t="shared" si="2"/>
        <v>3.3278687956913168E-2</v>
      </c>
      <c r="F49" s="631">
        <f t="shared" si="2"/>
        <v>4.4603793194042597E-2</v>
      </c>
      <c r="G49" s="1092">
        <f>SUM(C49:F49)</f>
        <v>0.11719528223840367</v>
      </c>
    </row>
    <row r="50" spans="2:7" ht="13.15">
      <c r="B50" s="137" t="str">
        <f>B41</f>
        <v>Re-entrants</v>
      </c>
      <c r="C50" s="631">
        <f t="shared" si="2"/>
        <v>3.5394431866429321E-2</v>
      </c>
      <c r="D50" s="631">
        <f t="shared" si="2"/>
        <v>7.0397520412941381E-2</v>
      </c>
      <c r="E50" s="631">
        <f t="shared" si="2"/>
        <v>0.10343646890638644</v>
      </c>
      <c r="F50" s="631">
        <f t="shared" si="2"/>
        <v>0.14190094301356346</v>
      </c>
      <c r="G50" s="1092">
        <f>SUM(C50:F50)</f>
        <v>0.35112936419932061</v>
      </c>
    </row>
    <row r="51" spans="2:7" ht="13.15">
      <c r="B51" s="137" t="str">
        <f>B42</f>
        <v>NQTs</v>
      </c>
      <c r="C51" s="631">
        <f t="shared" si="2"/>
        <v>5.0382871730758533E-2</v>
      </c>
      <c r="D51" s="631">
        <f t="shared" si="2"/>
        <v>0.10451237490242285</v>
      </c>
      <c r="E51" s="631">
        <f t="shared" si="2"/>
        <v>0.16328484313670041</v>
      </c>
      <c r="F51" s="631">
        <f t="shared" si="2"/>
        <v>0.21349526379239392</v>
      </c>
      <c r="G51" s="1092">
        <f>SUM(C51:F51)</f>
        <v>0.53167535356227569</v>
      </c>
    </row>
    <row r="52" spans="2:7" ht="13.15">
      <c r="B52" s="137" t="str">
        <f>B43</f>
        <v>Total</v>
      </c>
      <c r="C52" s="631">
        <f t="shared" si="2"/>
        <v>0.1</v>
      </c>
      <c r="D52" s="631">
        <f t="shared" si="2"/>
        <v>0.2</v>
      </c>
      <c r="E52" s="631">
        <f t="shared" si="2"/>
        <v>0.3</v>
      </c>
      <c r="F52" s="631">
        <f t="shared" si="2"/>
        <v>0.4</v>
      </c>
      <c r="G52" s="1092">
        <f>SUM(C52:F52)</f>
        <v>1</v>
      </c>
    </row>
  </sheetData>
  <mergeCells count="12">
    <mergeCell ref="G47:G48"/>
    <mergeCell ref="B47:B48"/>
    <mergeCell ref="C47:C48"/>
    <mergeCell ref="D47:D48"/>
    <mergeCell ref="E47:E48"/>
    <mergeCell ref="F47:F48"/>
    <mergeCell ref="B20:B21"/>
    <mergeCell ref="C20:F20"/>
    <mergeCell ref="B28:B29"/>
    <mergeCell ref="C28:F28"/>
    <mergeCell ref="B38:B39"/>
    <mergeCell ref="C38:F3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FF0000"/>
  </sheetPr>
  <dimension ref="A1:O61"/>
  <sheetViews>
    <sheetView showGridLines="0" workbookViewId="0"/>
  </sheetViews>
  <sheetFormatPr defaultRowHeight="12.75"/>
  <cols>
    <col min="2" max="2" width="26.73046875" customWidth="1"/>
    <col min="3" max="18" width="10.73046875" customWidth="1"/>
  </cols>
  <sheetData>
    <row r="1" spans="1:15" s="64" customFormat="1" ht="13.9">
      <c r="A1" s="63" t="str">
        <f>ModelBanner</f>
        <v>TSM_201920</v>
      </c>
    </row>
    <row r="2" spans="1:15" s="64" customFormat="1" ht="13.9">
      <c r="A2" s="920" t="s">
        <v>13</v>
      </c>
      <c r="B2" s="920" t="s">
        <v>30</v>
      </c>
    </row>
    <row r="3" spans="1:15" s="64" customFormat="1" ht="13.9">
      <c r="A3" s="65"/>
    </row>
    <row r="4" spans="1:15" s="563" customFormat="1" ht="13.15">
      <c r="A4" s="564" t="s">
        <v>26</v>
      </c>
      <c r="B4" s="564"/>
      <c r="C4" s="564"/>
      <c r="D4" s="283"/>
      <c r="E4" s="564"/>
      <c r="F4" s="564"/>
      <c r="G4" s="564"/>
      <c r="H4" s="564"/>
      <c r="I4" s="564"/>
      <c r="J4" s="564"/>
      <c r="K4" s="564"/>
      <c r="L4" s="564"/>
      <c r="M4" s="564"/>
      <c r="N4" s="564"/>
    </row>
    <row r="5" spans="1:15" s="562" customFormat="1" ht="13.15" customHeight="1">
      <c r="A5" s="675" t="s">
        <v>1373</v>
      </c>
      <c r="B5" s="675"/>
      <c r="C5" s="675"/>
      <c r="D5" s="675"/>
      <c r="E5" s="675"/>
      <c r="F5" s="675"/>
      <c r="G5" s="675"/>
      <c r="H5" s="675"/>
      <c r="I5" s="675"/>
      <c r="J5" s="675"/>
      <c r="K5" s="675"/>
      <c r="L5" s="675"/>
      <c r="M5" s="675"/>
      <c r="N5" s="675"/>
      <c r="O5" s="57"/>
    </row>
    <row r="6" spans="1:15" s="559" customFormat="1" ht="13.15">
      <c r="A6" s="561" t="s">
        <v>1336</v>
      </c>
      <c r="B6" s="59"/>
      <c r="C6" s="59"/>
      <c r="D6" s="283"/>
      <c r="E6" s="59"/>
      <c r="F6" s="59"/>
      <c r="G6" s="59"/>
      <c r="H6" s="59"/>
      <c r="I6" s="59"/>
      <c r="J6" s="59"/>
      <c r="K6" s="59"/>
      <c r="L6" s="59"/>
      <c r="M6" s="59"/>
      <c r="N6" s="59"/>
      <c r="O6" s="43"/>
    </row>
    <row r="7" spans="1:15" s="559" customFormat="1" ht="13.15">
      <c r="A7" s="560" t="s">
        <v>178</v>
      </c>
      <c r="B7" s="561"/>
      <c r="C7" s="59"/>
      <c r="D7" s="283"/>
      <c r="E7" s="59"/>
      <c r="F7" s="59"/>
      <c r="G7" s="59"/>
      <c r="H7" s="59"/>
      <c r="I7" s="59"/>
      <c r="J7" s="59"/>
      <c r="K7" s="59"/>
      <c r="L7" s="59"/>
      <c r="M7" s="59"/>
      <c r="N7" s="59"/>
      <c r="O7" s="43"/>
    </row>
    <row r="8" spans="1:15" s="559" customFormat="1" ht="13.15">
      <c r="A8" s="561" t="s">
        <v>24</v>
      </c>
      <c r="B8" s="59"/>
      <c r="C8" s="59"/>
      <c r="D8" s="283"/>
      <c r="E8" s="59"/>
      <c r="F8" s="59"/>
      <c r="G8" s="59"/>
      <c r="H8" s="59"/>
      <c r="I8" s="59"/>
      <c r="J8" s="59"/>
      <c r="K8" s="59"/>
      <c r="L8" s="59"/>
      <c r="M8" s="59"/>
      <c r="N8" s="59"/>
      <c r="O8" s="43"/>
    </row>
    <row r="9" spans="1:15" s="559" customFormat="1" ht="13.15">
      <c r="A9" s="560" t="s">
        <v>717</v>
      </c>
      <c r="B9" s="59"/>
      <c r="C9" s="59"/>
      <c r="D9" s="283"/>
      <c r="E9" s="59"/>
      <c r="F9" s="59"/>
      <c r="G9" s="59"/>
      <c r="H9" s="59"/>
      <c r="I9" s="59"/>
      <c r="J9" s="59"/>
      <c r="K9" s="59"/>
      <c r="L9" s="59"/>
      <c r="M9" s="59"/>
      <c r="N9" s="59"/>
      <c r="O9" s="43"/>
    </row>
    <row r="10" spans="1:15" s="557" customFormat="1" ht="13.15">
      <c r="A10" s="558">
        <f>SUM(A13:A2081)</f>
        <v>0</v>
      </c>
      <c r="B10" s="71"/>
      <c r="C10" s="46"/>
      <c r="D10" s="46"/>
      <c r="E10" s="46"/>
      <c r="F10" s="70"/>
      <c r="G10" s="46"/>
      <c r="H10" s="70"/>
      <c r="I10" s="47"/>
      <c r="J10" s="47"/>
      <c r="K10" s="47"/>
      <c r="L10" s="47"/>
      <c r="M10" s="47"/>
      <c r="N10" s="47"/>
      <c r="O10" s="47"/>
    </row>
    <row r="12" spans="1:15" ht="13.15">
      <c r="H12" s="74" t="s">
        <v>114</v>
      </c>
    </row>
    <row r="14" spans="1:15" ht="13.15">
      <c r="H14" s="5">
        <v>0.1</v>
      </c>
      <c r="I14" s="5">
        <v>0.2</v>
      </c>
      <c r="J14" s="5">
        <v>0.3</v>
      </c>
      <c r="K14" s="5">
        <v>0.4</v>
      </c>
    </row>
    <row r="16" spans="1:15" ht="17.649999999999999">
      <c r="B16" s="37" t="s">
        <v>716</v>
      </c>
      <c r="H16" s="146" t="s">
        <v>1337</v>
      </c>
    </row>
    <row r="18" spans="1:6" ht="13.15">
      <c r="B18" s="1334" t="str">
        <f>RAW_DATA_INPUTS!B434</f>
        <v>Entrant route</v>
      </c>
      <c r="C18" s="1369" t="s">
        <v>70</v>
      </c>
      <c r="D18" s="1369"/>
      <c r="E18" s="1369"/>
      <c r="F18" s="1369"/>
    </row>
    <row r="19" spans="1:6" ht="13.15">
      <c r="B19" s="1335"/>
      <c r="C19" s="8" t="str">
        <f>RAW_DATA_INPUTS!C434</f>
        <v>2013/14</v>
      </c>
      <c r="D19" s="8" t="str">
        <f>RAW_DATA_INPUTS!D434</f>
        <v>2014/15</v>
      </c>
      <c r="E19" s="8" t="str">
        <f>RAW_DATA_INPUTS!E434</f>
        <v>2015/16</v>
      </c>
      <c r="F19" s="8" t="str">
        <f>RAW_DATA_INPUTS!F434</f>
        <v>2016/17</v>
      </c>
    </row>
    <row r="20" spans="1:6" ht="13.15">
      <c r="B20" s="8" t="str">
        <f>Calc_SEC_entrant_rates!B30</f>
        <v>New to state-funded sector</v>
      </c>
      <c r="C20" s="298">
        <f>RAW_DATA_INPUTS!C435</f>
        <v>4052.2330000000002</v>
      </c>
      <c r="D20" s="298">
        <f>RAW_DATA_INPUTS!D435</f>
        <v>3330.0279999999998</v>
      </c>
      <c r="E20" s="298">
        <f>RAW_DATA_INPUTS!E435</f>
        <v>3241.8870000000002</v>
      </c>
      <c r="F20" s="298">
        <f>RAW_DATA_INPUTS!F435</f>
        <v>2884.5680000000002</v>
      </c>
    </row>
    <row r="21" spans="1:6" ht="13.15">
      <c r="B21" s="8" t="str">
        <f>Calc_SEC_entrant_rates!B31</f>
        <v>Re-entrants</v>
      </c>
      <c r="C21" s="298">
        <f>RAW_DATA_INPUTS!C436</f>
        <v>8926.8819999999996</v>
      </c>
      <c r="D21" s="298">
        <f>RAW_DATA_INPUTS!D436</f>
        <v>8747.2489999999998</v>
      </c>
      <c r="E21" s="298">
        <f>RAW_DATA_INPUTS!E436</f>
        <v>8968.4940000000006</v>
      </c>
      <c r="F21" s="298">
        <f>RAW_DATA_INPUTS!F436</f>
        <v>8943.16</v>
      </c>
    </row>
    <row r="22" spans="1:6" ht="13.15">
      <c r="B22" s="8" t="str">
        <f>Calc_SEC_entrant_rates!B32</f>
        <v>NQTs</v>
      </c>
      <c r="C22" s="298">
        <f>RAW_DATA_INPUTS!C437</f>
        <v>14040.49</v>
      </c>
      <c r="D22" s="298">
        <f>RAW_DATA_INPUTS!D437</f>
        <v>14711.895</v>
      </c>
      <c r="E22" s="298">
        <f>RAW_DATA_INPUTS!E437</f>
        <v>13164.832</v>
      </c>
      <c r="F22" s="298">
        <f>RAW_DATA_INPUTS!F437</f>
        <v>11819.662</v>
      </c>
    </row>
    <row r="23" spans="1:6" ht="13.15">
      <c r="B23" s="8" t="str">
        <f>Calc_SEC_entrant_rates!B33</f>
        <v>Total</v>
      </c>
      <c r="C23" s="444">
        <f>SUM(C20:C22)</f>
        <v>27019.605</v>
      </c>
      <c r="D23" s="444">
        <f>SUM(D20:D22)</f>
        <v>26789.171999999999</v>
      </c>
      <c r="E23" s="444">
        <f>SUM(E20:E22)</f>
        <v>25375.213000000003</v>
      </c>
      <c r="F23" s="444">
        <f>SUM(F20:F22)</f>
        <v>23647.39</v>
      </c>
    </row>
    <row r="24" spans="1:6">
      <c r="A24" s="1177">
        <f>SUM(C24:F24)</f>
        <v>0</v>
      </c>
      <c r="B24" s="1177"/>
      <c r="C24" s="1180">
        <f>SUM(C20:C22)-C23</f>
        <v>0</v>
      </c>
      <c r="D24" s="1180">
        <f>SUM(D20:D22)-D23</f>
        <v>0</v>
      </c>
      <c r="E24" s="1180">
        <f>SUM(E20:E22)-E23</f>
        <v>0</v>
      </c>
      <c r="F24" s="1180">
        <f>SUM(F20:F22)-F23</f>
        <v>0</v>
      </c>
    </row>
    <row r="26" spans="1:6" ht="17.649999999999999">
      <c r="B26" s="37" t="s">
        <v>721</v>
      </c>
    </row>
    <row r="28" spans="1:6" ht="13.15">
      <c r="B28" s="1334" t="str">
        <f>RAW_DATA_INPUTS!B442</f>
        <v>Entrant route</v>
      </c>
      <c r="C28" s="1369" t="s">
        <v>70</v>
      </c>
      <c r="D28" s="1369"/>
      <c r="E28" s="1369"/>
      <c r="F28" s="1369"/>
    </row>
    <row r="29" spans="1:6" ht="13.15">
      <c r="B29" s="1335"/>
      <c r="C29" s="8" t="str">
        <f>RAW_DATA_INPUTS!C442</f>
        <v>2013/14</v>
      </c>
      <c r="D29" s="8" t="str">
        <f>RAW_DATA_INPUTS!D442</f>
        <v>2014/15</v>
      </c>
      <c r="E29" s="8" t="str">
        <f>RAW_DATA_INPUTS!E442</f>
        <v>2015/16</v>
      </c>
      <c r="F29" s="8" t="str">
        <f>RAW_DATA_INPUTS!F442</f>
        <v>2016/17</v>
      </c>
    </row>
    <row r="30" spans="1:6" ht="13.15">
      <c r="B30" s="8" t="str">
        <f>B20</f>
        <v>New to state-funded sector</v>
      </c>
      <c r="C30" s="298">
        <f>RAW_DATA_INPUTS!C451</f>
        <v>578.08500000000004</v>
      </c>
      <c r="D30" s="298">
        <f>RAW_DATA_INPUTS!D451</f>
        <v>452.20299999999997</v>
      </c>
      <c r="E30" s="298">
        <f>RAW_DATA_INPUTS!E451</f>
        <v>474.28</v>
      </c>
      <c r="F30" s="298">
        <f>RAW_DATA_INPUTS!F451</f>
        <v>401.49799999999999</v>
      </c>
    </row>
    <row r="31" spans="1:6" ht="13.15">
      <c r="B31" s="8" t="str">
        <f>B21</f>
        <v>Re-entrants</v>
      </c>
      <c r="C31" s="298">
        <f>RAW_DATA_INPUTS!C452</f>
        <v>3878.5120000000002</v>
      </c>
      <c r="D31" s="298">
        <f>RAW_DATA_INPUTS!D452</f>
        <v>3795.9569999999999</v>
      </c>
      <c r="E31" s="298">
        <f>RAW_DATA_INPUTS!E452</f>
        <v>3800.4430000000002</v>
      </c>
      <c r="F31" s="298">
        <f>RAW_DATA_INPUTS!F452</f>
        <v>3663.8649999999998</v>
      </c>
    </row>
    <row r="32" spans="1:6" ht="13.15">
      <c r="B32" s="8" t="str">
        <f>B22</f>
        <v>NQTs</v>
      </c>
      <c r="C32" s="298">
        <f>RAW_DATA_INPUTS!C453</f>
        <v>386.03300000000002</v>
      </c>
      <c r="D32" s="298">
        <f>RAW_DATA_INPUTS!D453</f>
        <v>490.30500000000001</v>
      </c>
      <c r="E32" s="298">
        <f>RAW_DATA_INPUTS!E453</f>
        <v>407.863</v>
      </c>
      <c r="F32" s="298">
        <f>RAW_DATA_INPUTS!F453</f>
        <v>312.12200000000001</v>
      </c>
    </row>
    <row r="33" spans="1:7" ht="13.15">
      <c r="B33" s="8" t="str">
        <f>B23</f>
        <v>Total</v>
      </c>
      <c r="C33" s="444">
        <f>SUM(C30:C32)</f>
        <v>4842.63</v>
      </c>
      <c r="D33" s="444">
        <f>SUM(D30:D32)</f>
        <v>4738.4650000000001</v>
      </c>
      <c r="E33" s="444">
        <f>SUM(E30:E32)</f>
        <v>4682.5860000000002</v>
      </c>
      <c r="F33" s="444">
        <f>SUM(F30:F32)</f>
        <v>4377.4849999999997</v>
      </c>
    </row>
    <row r="34" spans="1:7" s="2" customFormat="1">
      <c r="A34" s="1177">
        <f>SUM(C34:F34)</f>
        <v>0</v>
      </c>
      <c r="B34" s="1177"/>
      <c r="C34" s="1180">
        <f>SUM(C30:C32)-C33</f>
        <v>0</v>
      </c>
      <c r="D34" s="1180">
        <f>SUM(D30:D32)-D33</f>
        <v>0</v>
      </c>
      <c r="E34" s="1180">
        <f>SUM(E30:E32)-E33</f>
        <v>0</v>
      </c>
      <c r="F34" s="1180">
        <f>SUM(F30:F32)-F33</f>
        <v>0</v>
      </c>
    </row>
    <row r="35" spans="1:7" s="2" customFormat="1">
      <c r="A35"/>
      <c r="B35"/>
      <c r="C35" s="300"/>
      <c r="D35" s="300"/>
      <c r="E35" s="300"/>
      <c r="F35" s="300"/>
    </row>
    <row r="36" spans="1:7" ht="17.649999999999999">
      <c r="B36" s="37" t="s">
        <v>720</v>
      </c>
    </row>
    <row r="38" spans="1:7" ht="13.15">
      <c r="B38" s="1334" t="str">
        <f>B28</f>
        <v>Entrant route</v>
      </c>
      <c r="C38" s="1369" t="str">
        <f>C28</f>
        <v>Year</v>
      </c>
      <c r="D38" s="1369"/>
      <c r="E38" s="1369"/>
      <c r="F38" s="1369"/>
    </row>
    <row r="39" spans="1:7" ht="13.15">
      <c r="B39" s="1335"/>
      <c r="C39" s="8" t="str">
        <f>C29</f>
        <v>2013/14</v>
      </c>
      <c r="D39" s="8" t="str">
        <f>D29</f>
        <v>2014/15</v>
      </c>
      <c r="E39" s="8" t="str">
        <f>E29</f>
        <v>2015/16</v>
      </c>
      <c r="F39" s="8" t="str">
        <f>F29</f>
        <v>2016/17</v>
      </c>
    </row>
    <row r="40" spans="1:7" ht="13.15">
      <c r="B40" s="148" t="str">
        <f>B30</f>
        <v>New to state-funded sector</v>
      </c>
      <c r="C40" s="631">
        <f t="shared" ref="C40:F42" si="0">C30/C20</f>
        <v>0.14265838119377638</v>
      </c>
      <c r="D40" s="631">
        <f t="shared" si="0"/>
        <v>0.13579555487221129</v>
      </c>
      <c r="E40" s="631">
        <f t="shared" si="0"/>
        <v>0.14629751129511914</v>
      </c>
      <c r="F40" s="631">
        <f t="shared" si="0"/>
        <v>0.13918825973247986</v>
      </c>
    </row>
    <row r="41" spans="1:7" ht="13.15">
      <c r="B41" s="148" t="str">
        <f>B31</f>
        <v>Re-entrants</v>
      </c>
      <c r="C41" s="631">
        <f t="shared" si="0"/>
        <v>0.43447555372637392</v>
      </c>
      <c r="D41" s="631">
        <f t="shared" si="0"/>
        <v>0.43396009419647252</v>
      </c>
      <c r="E41" s="631">
        <f t="shared" si="0"/>
        <v>0.42375486898915249</v>
      </c>
      <c r="F41" s="631">
        <f t="shared" si="0"/>
        <v>0.40968348995209747</v>
      </c>
    </row>
    <row r="42" spans="1:7" ht="13.15">
      <c r="B42" s="148" t="str">
        <f>B32</f>
        <v>NQTs</v>
      </c>
      <c r="C42" s="631">
        <f t="shared" si="0"/>
        <v>2.7494268362428947E-2</v>
      </c>
      <c r="D42" s="631">
        <f t="shared" si="0"/>
        <v>3.3327113876220567E-2</v>
      </c>
      <c r="E42" s="631">
        <f t="shared" si="0"/>
        <v>3.0981253691653641E-2</v>
      </c>
      <c r="F42" s="631">
        <f t="shared" si="0"/>
        <v>2.6407015699772125E-2</v>
      </c>
    </row>
    <row r="44" spans="1:7" ht="17.649999999999999">
      <c r="B44" s="633" t="s">
        <v>719</v>
      </c>
    </row>
    <row r="46" spans="1:7" ht="13.15">
      <c r="B46" s="137" t="str">
        <f>B38</f>
        <v>Entrant route</v>
      </c>
      <c r="C46" s="138" t="str">
        <f>C39</f>
        <v>2013/14</v>
      </c>
      <c r="D46" s="138" t="str">
        <f>D39</f>
        <v>2014/15</v>
      </c>
      <c r="E46" s="138" t="str">
        <f>E39</f>
        <v>2015/16</v>
      </c>
      <c r="F46" s="138" t="str">
        <f>F39</f>
        <v>2016/17</v>
      </c>
      <c r="G46" s="549" t="s">
        <v>8</v>
      </c>
    </row>
    <row r="47" spans="1:7" ht="13.15">
      <c r="B47" s="148" t="str">
        <f>B40</f>
        <v>New to state-funded sector</v>
      </c>
      <c r="C47" s="631">
        <f t="shared" ref="C47:F49" si="1">C40*H$14</f>
        <v>1.4265838119377639E-2</v>
      </c>
      <c r="D47" s="631">
        <f t="shared" si="1"/>
        <v>2.715911097444226E-2</v>
      </c>
      <c r="E47" s="631">
        <f t="shared" si="1"/>
        <v>4.3889253388535741E-2</v>
      </c>
      <c r="F47" s="631">
        <f t="shared" si="1"/>
        <v>5.5675303892991947E-2</v>
      </c>
      <c r="G47" s="630">
        <f>SUM(C47:F47)</f>
        <v>0.14098950637534757</v>
      </c>
    </row>
    <row r="48" spans="1:7" ht="13.15">
      <c r="B48" s="137" t="str">
        <f>B41</f>
        <v>Re-entrants</v>
      </c>
      <c r="C48" s="631">
        <f t="shared" si="1"/>
        <v>4.3447555372637392E-2</v>
      </c>
      <c r="D48" s="631">
        <f t="shared" si="1"/>
        <v>8.6792018839294507E-2</v>
      </c>
      <c r="E48" s="631">
        <f t="shared" si="1"/>
        <v>0.12712646069674574</v>
      </c>
      <c r="F48" s="631">
        <f t="shared" si="1"/>
        <v>0.163873395980839</v>
      </c>
      <c r="G48" s="630">
        <f>SUM(C48:F48)</f>
        <v>0.4212394308895166</v>
      </c>
    </row>
    <row r="49" spans="2:11" ht="13.15">
      <c r="B49" s="137" t="str">
        <f>B42</f>
        <v>NQTs</v>
      </c>
      <c r="C49" s="631">
        <f t="shared" si="1"/>
        <v>2.7494268362428949E-3</v>
      </c>
      <c r="D49" s="631">
        <f t="shared" si="1"/>
        <v>6.6654227752441135E-3</v>
      </c>
      <c r="E49" s="631">
        <f t="shared" si="1"/>
        <v>9.2943761074960919E-3</v>
      </c>
      <c r="F49" s="631">
        <f t="shared" si="1"/>
        <v>1.0562806279908851E-2</v>
      </c>
      <c r="G49" s="630">
        <f>SUM(C49:F49)</f>
        <v>2.9272031998891949E-2</v>
      </c>
    </row>
    <row r="61" spans="2:11">
      <c r="K61" s="11"/>
    </row>
  </sheetData>
  <mergeCells count="6">
    <mergeCell ref="B18:B19"/>
    <mergeCell ref="C18:F18"/>
    <mergeCell ref="B28:B29"/>
    <mergeCell ref="C28:F28"/>
    <mergeCell ref="B38:B39"/>
    <mergeCell ref="C38:F3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0000"/>
  </sheetPr>
  <dimension ref="A1:O53"/>
  <sheetViews>
    <sheetView showGridLines="0" workbookViewId="0"/>
  </sheetViews>
  <sheetFormatPr defaultRowHeight="12.75"/>
  <cols>
    <col min="2" max="2" width="26.73046875" customWidth="1"/>
    <col min="3" max="18" width="10.73046875" customWidth="1"/>
  </cols>
  <sheetData>
    <row r="1" spans="1:15" s="64" customFormat="1" ht="13.9">
      <c r="A1" s="63" t="str">
        <f>ModelBanner</f>
        <v>TSM_201920</v>
      </c>
    </row>
    <row r="2" spans="1:15" s="64" customFormat="1" ht="13.9">
      <c r="A2" s="920" t="s">
        <v>13</v>
      </c>
      <c r="B2" s="920" t="s">
        <v>30</v>
      </c>
    </row>
    <row r="3" spans="1:15" s="64" customFormat="1" ht="13.9">
      <c r="A3" s="65"/>
    </row>
    <row r="4" spans="1:15" s="563" customFormat="1" ht="13.15">
      <c r="A4" s="564" t="s">
        <v>26</v>
      </c>
      <c r="B4" s="564"/>
      <c r="C4" s="564"/>
      <c r="D4" s="283"/>
      <c r="E4" s="564"/>
      <c r="F4" s="564"/>
      <c r="G4" s="564"/>
      <c r="H4" s="564"/>
      <c r="I4" s="564"/>
      <c r="J4" s="564"/>
      <c r="K4" s="564"/>
      <c r="L4" s="564"/>
      <c r="M4" s="564"/>
      <c r="N4" s="564"/>
    </row>
    <row r="5" spans="1:15" s="562" customFormat="1" ht="13.15" customHeight="1">
      <c r="A5" s="675" t="s">
        <v>1410</v>
      </c>
      <c r="B5" s="675"/>
      <c r="C5" s="675"/>
      <c r="D5" s="675"/>
      <c r="E5" s="675"/>
      <c r="F5" s="675"/>
      <c r="G5" s="675"/>
      <c r="H5" s="675"/>
      <c r="I5" s="675"/>
      <c r="J5" s="675"/>
      <c r="K5" s="675"/>
      <c r="L5" s="675"/>
      <c r="M5" s="675"/>
      <c r="N5" s="675"/>
      <c r="O5" s="57"/>
    </row>
    <row r="6" spans="1:15" s="559" customFormat="1" ht="13.15">
      <c r="A6" s="561" t="s">
        <v>1336</v>
      </c>
      <c r="B6" s="59"/>
      <c r="C6" s="59"/>
      <c r="D6" s="283"/>
      <c r="E6" s="59"/>
      <c r="F6" s="59"/>
      <c r="G6" s="59"/>
      <c r="H6" s="59"/>
      <c r="I6" s="59"/>
      <c r="J6" s="59"/>
      <c r="K6" s="59"/>
      <c r="L6" s="59"/>
      <c r="M6" s="59"/>
      <c r="N6" s="59"/>
      <c r="O6" s="43"/>
    </row>
    <row r="7" spans="1:15" s="559" customFormat="1" ht="13.15">
      <c r="A7" s="560" t="s">
        <v>178</v>
      </c>
      <c r="B7" s="561"/>
      <c r="C7" s="59"/>
      <c r="D7" s="283"/>
      <c r="E7" s="59"/>
      <c r="F7" s="59"/>
      <c r="G7" s="59"/>
      <c r="H7" s="59"/>
      <c r="I7" s="59"/>
      <c r="J7" s="59"/>
      <c r="K7" s="59"/>
      <c r="L7" s="59"/>
      <c r="M7" s="59"/>
      <c r="N7" s="59"/>
      <c r="O7" s="43"/>
    </row>
    <row r="8" spans="1:15" s="559" customFormat="1" ht="13.15">
      <c r="A8" s="561" t="s">
        <v>24</v>
      </c>
      <c r="B8" s="59"/>
      <c r="C8" s="59"/>
      <c r="D8" s="283"/>
      <c r="E8" s="59"/>
      <c r="F8" s="59"/>
      <c r="G8" s="59"/>
      <c r="H8" s="59"/>
      <c r="I8" s="59"/>
      <c r="J8" s="59"/>
      <c r="K8" s="59"/>
      <c r="L8" s="59"/>
      <c r="M8" s="59"/>
      <c r="N8" s="59"/>
      <c r="O8" s="43"/>
    </row>
    <row r="9" spans="1:15" s="559" customFormat="1" ht="13.15">
      <c r="A9" s="560" t="s">
        <v>717</v>
      </c>
      <c r="B9" s="59"/>
      <c r="C9" s="59"/>
      <c r="D9" s="283"/>
      <c r="E9" s="59"/>
      <c r="F9" s="59"/>
      <c r="G9" s="59"/>
      <c r="H9" s="59"/>
      <c r="I9" s="59"/>
      <c r="J9" s="59"/>
      <c r="K9" s="59"/>
      <c r="L9" s="59"/>
      <c r="M9" s="59"/>
      <c r="N9" s="59"/>
      <c r="O9" s="43"/>
    </row>
    <row r="10" spans="1:15" s="557" customFormat="1" ht="13.15">
      <c r="A10" s="558">
        <f>SUM(A13:A2081)</f>
        <v>0</v>
      </c>
      <c r="B10" s="71"/>
      <c r="C10" s="46"/>
      <c r="D10" s="46"/>
      <c r="E10" s="46"/>
      <c r="F10" s="70"/>
      <c r="G10" s="46"/>
      <c r="H10" s="70"/>
      <c r="I10" s="47"/>
      <c r="J10" s="47"/>
      <c r="K10" s="47"/>
      <c r="L10" s="47"/>
      <c r="M10" s="47"/>
      <c r="N10" s="47"/>
      <c r="O10" s="47"/>
    </row>
    <row r="12" spans="1:15" ht="13.15">
      <c r="H12" s="74" t="s">
        <v>114</v>
      </c>
    </row>
    <row r="14" spans="1:15" ht="13.15">
      <c r="H14" s="5">
        <v>0.1</v>
      </c>
      <c r="I14" s="5">
        <v>0.2</v>
      </c>
      <c r="J14" s="5">
        <v>0.3</v>
      </c>
      <c r="K14" s="5">
        <v>0.4</v>
      </c>
    </row>
    <row r="16" spans="1:15" ht="17.649999999999999">
      <c r="B16" s="37" t="s">
        <v>716</v>
      </c>
      <c r="H16" s="146" t="s">
        <v>1337</v>
      </c>
    </row>
    <row r="18" spans="1:6" ht="13.15">
      <c r="B18" s="1334" t="str">
        <f>RAW_DATA_INPUTS!B434</f>
        <v>Entrant route</v>
      </c>
      <c r="C18" s="1369" t="s">
        <v>70</v>
      </c>
      <c r="D18" s="1369"/>
      <c r="E18" s="1369"/>
      <c r="F18" s="1369"/>
    </row>
    <row r="19" spans="1:6" ht="13.15">
      <c r="B19" s="1335"/>
      <c r="C19" s="8" t="str">
        <f>RAW_DATA_INPUTS!C434</f>
        <v>2013/14</v>
      </c>
      <c r="D19" s="8" t="str">
        <f>RAW_DATA_INPUTS!D434</f>
        <v>2014/15</v>
      </c>
      <c r="E19" s="8" t="str">
        <f>RAW_DATA_INPUTS!E434</f>
        <v>2015/16</v>
      </c>
      <c r="F19" s="8" t="str">
        <f>RAW_DATA_INPUTS!F434</f>
        <v>2016/17</v>
      </c>
    </row>
    <row r="20" spans="1:6" ht="13.15">
      <c r="B20" s="8" t="str">
        <f>'Calc_PRIM_part-time_entrants'!B20</f>
        <v>New to state-funded sector</v>
      </c>
      <c r="C20" s="298">
        <f>RAW_DATA_INPUTS!C443</f>
        <v>3047.0169999999998</v>
      </c>
      <c r="D20" s="298">
        <f>RAW_DATA_INPUTS!D443</f>
        <v>2608.915</v>
      </c>
      <c r="E20" s="298">
        <f>RAW_DATA_INPUTS!E443</f>
        <v>2306.462</v>
      </c>
      <c r="F20" s="298">
        <f>RAW_DATA_INPUTS!F443</f>
        <v>2305.1149999999998</v>
      </c>
    </row>
    <row r="21" spans="1:6" ht="13.15">
      <c r="B21" s="8" t="str">
        <f>'Calc_PRIM_part-time_entrants'!B21</f>
        <v>Re-entrants</v>
      </c>
      <c r="C21" s="298">
        <f>RAW_DATA_INPUTS!C444</f>
        <v>7582.77</v>
      </c>
      <c r="D21" s="298">
        <f>RAW_DATA_INPUTS!D444</f>
        <v>7320.0630000000001</v>
      </c>
      <c r="E21" s="298">
        <f>RAW_DATA_INPUTS!E444</f>
        <v>7168.9210000000003</v>
      </c>
      <c r="F21" s="298">
        <f>RAW_DATA_INPUTS!F444</f>
        <v>7333.4120000000003</v>
      </c>
    </row>
    <row r="22" spans="1:6" ht="13.15">
      <c r="B22" s="8" t="str">
        <f>'Calc_PRIM_part-time_entrants'!B22</f>
        <v>NQTs</v>
      </c>
      <c r="C22" s="298">
        <f>RAW_DATA_INPUTS!C445</f>
        <v>10793.837</v>
      </c>
      <c r="D22" s="298">
        <f>RAW_DATA_INPUTS!D445</f>
        <v>10867.388000000001</v>
      </c>
      <c r="E22" s="298">
        <f>RAW_DATA_INPUTS!E445</f>
        <v>11316.861000000001</v>
      </c>
      <c r="F22" s="298">
        <f>RAW_DATA_INPUTS!F445</f>
        <v>11033.392</v>
      </c>
    </row>
    <row r="23" spans="1:6" ht="13.15">
      <c r="B23" s="8" t="str">
        <f>'Calc_PRIM_part-time_entrants'!B23</f>
        <v>Total</v>
      </c>
      <c r="C23" s="444">
        <f>SUM(C20:C22)</f>
        <v>21423.624</v>
      </c>
      <c r="D23" s="444">
        <f>SUM(D20:D22)</f>
        <v>20796.366000000002</v>
      </c>
      <c r="E23" s="444">
        <f>SUM(E20:E22)</f>
        <v>20792.243999999999</v>
      </c>
      <c r="F23" s="444">
        <f>SUM(F20:F22)</f>
        <v>20671.919000000002</v>
      </c>
    </row>
    <row r="24" spans="1:6">
      <c r="A24" s="1177">
        <f>SUM(C24:F24)</f>
        <v>0</v>
      </c>
      <c r="B24" s="1177"/>
      <c r="C24" s="1180">
        <f>SUM(C20:C22)-C23</f>
        <v>0</v>
      </c>
      <c r="D24" s="1180">
        <f>SUM(D20:D22)-D23</f>
        <v>0</v>
      </c>
      <c r="E24" s="1180">
        <f>SUM(E20:E22)-E23</f>
        <v>0</v>
      </c>
      <c r="F24" s="1180">
        <f>SUM(F20:F22)-F23</f>
        <v>0</v>
      </c>
    </row>
    <row r="26" spans="1:6" ht="17.649999999999999">
      <c r="B26" s="37" t="s">
        <v>721</v>
      </c>
    </row>
    <row r="28" spans="1:6" ht="13.15">
      <c r="B28" s="1334" t="str">
        <f>RAW_DATA_INPUTS!B442</f>
        <v>Entrant route</v>
      </c>
      <c r="C28" s="1369" t="s">
        <v>70</v>
      </c>
      <c r="D28" s="1369"/>
      <c r="E28" s="1369"/>
      <c r="F28" s="1369"/>
    </row>
    <row r="29" spans="1:6" ht="13.15">
      <c r="B29" s="1335"/>
      <c r="C29" s="8" t="str">
        <f>RAW_DATA_INPUTS!C442</f>
        <v>2013/14</v>
      </c>
      <c r="D29" s="8" t="str">
        <f>RAW_DATA_INPUTS!D442</f>
        <v>2014/15</v>
      </c>
      <c r="E29" s="8" t="str">
        <f>RAW_DATA_INPUTS!E442</f>
        <v>2015/16</v>
      </c>
      <c r="F29" s="8" t="str">
        <f>RAW_DATA_INPUTS!F442</f>
        <v>2016/17</v>
      </c>
    </row>
    <row r="30" spans="1:6" ht="13.15">
      <c r="B30" s="8" t="str">
        <f>B20</f>
        <v>New to state-funded sector</v>
      </c>
      <c r="C30" s="298">
        <f>RAW_DATA_INPUTS!C459</f>
        <v>436.69</v>
      </c>
      <c r="D30" s="298">
        <f>RAW_DATA_INPUTS!D459</f>
        <v>391.67500000000001</v>
      </c>
      <c r="E30" s="298">
        <f>RAW_DATA_INPUTS!E459</f>
        <v>349.61200000000002</v>
      </c>
      <c r="F30" s="298">
        <f>RAW_DATA_INPUTS!F459</f>
        <v>340.48399999999998</v>
      </c>
    </row>
    <row r="31" spans="1:6" ht="13.15">
      <c r="B31" s="8" t="str">
        <f>B21</f>
        <v>Re-entrants</v>
      </c>
      <c r="C31" s="298">
        <f>RAW_DATA_INPUTS!C460</f>
        <v>2207.136</v>
      </c>
      <c r="D31" s="298">
        <f>RAW_DATA_INPUTS!D460</f>
        <v>2196.2179999999998</v>
      </c>
      <c r="E31" s="298">
        <f>RAW_DATA_INPUTS!E460</f>
        <v>2102.8739999999998</v>
      </c>
      <c r="F31" s="298">
        <f>RAW_DATA_INPUTS!F460</f>
        <v>2210.7539999999999</v>
      </c>
    </row>
    <row r="32" spans="1:6" ht="13.15">
      <c r="B32" s="8" t="str">
        <f>B22</f>
        <v>NQTs</v>
      </c>
      <c r="C32" s="298">
        <f>RAW_DATA_INPUTS!C461</f>
        <v>389.05799999999999</v>
      </c>
      <c r="D32" s="298">
        <f>RAW_DATA_INPUTS!D461</f>
        <v>404.95800000000003</v>
      </c>
      <c r="E32" s="298">
        <f>RAW_DATA_INPUTS!E461</f>
        <v>420.30399999999997</v>
      </c>
      <c r="F32" s="298">
        <f>RAW_DATA_INPUTS!F461</f>
        <v>394.18200000000002</v>
      </c>
    </row>
    <row r="33" spans="1:7" ht="13.15">
      <c r="B33" s="8" t="str">
        <f>B23</f>
        <v>Total</v>
      </c>
      <c r="C33" s="444">
        <f>SUM(C30:C32)</f>
        <v>3032.884</v>
      </c>
      <c r="D33" s="444">
        <f>SUM(D30:D32)</f>
        <v>2992.8510000000001</v>
      </c>
      <c r="E33" s="444">
        <f>SUM(E30:E32)</f>
        <v>2872.79</v>
      </c>
      <c r="F33" s="444">
        <f>SUM(F30:F32)</f>
        <v>2945.42</v>
      </c>
    </row>
    <row r="34" spans="1:7" s="2" customFormat="1">
      <c r="A34" s="1177">
        <f>SUM(C34:F34)</f>
        <v>0</v>
      </c>
      <c r="B34" s="1177"/>
      <c r="C34" s="1180">
        <f>SUM(C30:C32)-C33</f>
        <v>0</v>
      </c>
      <c r="D34" s="1180">
        <f>SUM(D30:D32)-D33</f>
        <v>0</v>
      </c>
      <c r="E34" s="1180">
        <f>SUM(E30:E32)-E33</f>
        <v>0</v>
      </c>
      <c r="F34" s="1180">
        <f>SUM(F30:F32)-F33</f>
        <v>0</v>
      </c>
    </row>
    <row r="35" spans="1:7" s="2" customFormat="1">
      <c r="A35"/>
      <c r="B35"/>
      <c r="C35" s="300"/>
      <c r="D35" s="300"/>
      <c r="E35" s="300"/>
      <c r="F35" s="300"/>
    </row>
    <row r="36" spans="1:7" ht="17.649999999999999">
      <c r="B36" s="37" t="s">
        <v>720</v>
      </c>
    </row>
    <row r="38" spans="1:7" ht="13.15">
      <c r="B38" s="1334" t="str">
        <f>B28</f>
        <v>Entrant route</v>
      </c>
      <c r="C38" s="1369" t="str">
        <f>C28</f>
        <v>Year</v>
      </c>
      <c r="D38" s="1369"/>
      <c r="E38" s="1369"/>
      <c r="F38" s="1369"/>
    </row>
    <row r="39" spans="1:7" ht="13.15">
      <c r="B39" s="1335"/>
      <c r="C39" s="8" t="str">
        <f>C29</f>
        <v>2013/14</v>
      </c>
      <c r="D39" s="8" t="str">
        <f>D29</f>
        <v>2014/15</v>
      </c>
      <c r="E39" s="8" t="str">
        <f>E29</f>
        <v>2015/16</v>
      </c>
      <c r="F39" s="8" t="str">
        <f>F29</f>
        <v>2016/17</v>
      </c>
    </row>
    <row r="40" spans="1:7" ht="13.15">
      <c r="B40" s="148" t="str">
        <f>B30</f>
        <v>New to state-funded sector</v>
      </c>
      <c r="C40" s="631">
        <f t="shared" ref="C40:F42" si="0">C30/C20</f>
        <v>0.14331721811857304</v>
      </c>
      <c r="D40" s="631">
        <f t="shared" si="0"/>
        <v>0.15012945994790938</v>
      </c>
      <c r="E40" s="631">
        <f t="shared" si="0"/>
        <v>0.15157934533497627</v>
      </c>
      <c r="F40" s="631">
        <f t="shared" si="0"/>
        <v>0.14770803192031634</v>
      </c>
    </row>
    <row r="41" spans="1:7" ht="13.15">
      <c r="B41" s="148" t="str">
        <f>B31</f>
        <v>Re-entrants</v>
      </c>
      <c r="C41" s="631">
        <f t="shared" si="0"/>
        <v>0.29107252362922781</v>
      </c>
      <c r="D41" s="631">
        <f t="shared" si="0"/>
        <v>0.30002719921946025</v>
      </c>
      <c r="E41" s="631">
        <f t="shared" si="0"/>
        <v>0.29333200909871926</v>
      </c>
      <c r="F41" s="631">
        <f t="shared" si="0"/>
        <v>0.30146322066726916</v>
      </c>
    </row>
    <row r="42" spans="1:7" ht="13.15">
      <c r="B42" s="148" t="str">
        <f>B32</f>
        <v>NQTs</v>
      </c>
      <c r="C42" s="631">
        <f t="shared" si="0"/>
        <v>3.6044457591864691E-2</v>
      </c>
      <c r="D42" s="631">
        <f t="shared" si="0"/>
        <v>3.7263600048144045E-2</v>
      </c>
      <c r="E42" s="631">
        <f t="shared" si="0"/>
        <v>3.7139627322452747E-2</v>
      </c>
      <c r="F42" s="631">
        <f t="shared" si="0"/>
        <v>3.5726275292312648E-2</v>
      </c>
    </row>
    <row r="43" spans="1:7" ht="13.15">
      <c r="C43" s="5"/>
      <c r="D43" s="5"/>
      <c r="E43" s="5"/>
      <c r="F43" s="5"/>
    </row>
    <row r="44" spans="1:7" ht="17.649999999999999">
      <c r="B44" s="37" t="s">
        <v>719</v>
      </c>
      <c r="C44" s="5"/>
      <c r="D44" s="5"/>
      <c r="E44" s="5"/>
      <c r="F44" s="5"/>
    </row>
    <row r="45" spans="1:7" ht="13.15">
      <c r="C45" s="5"/>
      <c r="D45" s="5"/>
      <c r="E45" s="5"/>
      <c r="F45" s="5"/>
    </row>
    <row r="46" spans="1:7" ht="13.15">
      <c r="B46" s="137" t="str">
        <f>B38</f>
        <v>Entrant route</v>
      </c>
      <c r="C46" s="138" t="str">
        <f>C39</f>
        <v>2013/14</v>
      </c>
      <c r="D46" s="138" t="str">
        <f>D39</f>
        <v>2014/15</v>
      </c>
      <c r="E46" s="138" t="str">
        <f>E39</f>
        <v>2015/16</v>
      </c>
      <c r="F46" s="138" t="str">
        <f>F39</f>
        <v>2016/17</v>
      </c>
      <c r="G46" s="549" t="s">
        <v>8</v>
      </c>
    </row>
    <row r="47" spans="1:7" ht="13.15">
      <c r="B47" s="148" t="str">
        <f>B40</f>
        <v>New to state-funded sector</v>
      </c>
      <c r="C47" s="631">
        <f t="shared" ref="C47:F49" si="1">C40*H$14</f>
        <v>1.4331721811857304E-2</v>
      </c>
      <c r="D47" s="631">
        <f t="shared" si="1"/>
        <v>3.0025891989581877E-2</v>
      </c>
      <c r="E47" s="631">
        <f t="shared" si="1"/>
        <v>4.5473803600492878E-2</v>
      </c>
      <c r="F47" s="631">
        <f t="shared" si="1"/>
        <v>5.9083212768126538E-2</v>
      </c>
      <c r="G47" s="632">
        <f>SUM(C47:F47)</f>
        <v>0.1489146301700586</v>
      </c>
    </row>
    <row r="48" spans="1:7" ht="13.15">
      <c r="B48" s="137" t="str">
        <f>B41</f>
        <v>Re-entrants</v>
      </c>
      <c r="C48" s="631">
        <f t="shared" si="1"/>
        <v>2.9107252362922782E-2</v>
      </c>
      <c r="D48" s="631">
        <f t="shared" si="1"/>
        <v>6.0005439843892054E-2</v>
      </c>
      <c r="E48" s="631">
        <f t="shared" si="1"/>
        <v>8.7999602729615781E-2</v>
      </c>
      <c r="F48" s="631">
        <f t="shared" si="1"/>
        <v>0.12058528826690768</v>
      </c>
      <c r="G48" s="632">
        <f>SUM(C48:F48)</f>
        <v>0.29769758320333828</v>
      </c>
    </row>
    <row r="49" spans="2:7" ht="13.15">
      <c r="B49" s="137" t="str">
        <f>B42</f>
        <v>NQTs</v>
      </c>
      <c r="C49" s="631">
        <f t="shared" si="1"/>
        <v>3.6044457591864693E-3</v>
      </c>
      <c r="D49" s="631">
        <f t="shared" si="1"/>
        <v>7.4527200096288094E-3</v>
      </c>
      <c r="E49" s="631">
        <f t="shared" si="1"/>
        <v>1.1141888196735823E-2</v>
      </c>
      <c r="F49" s="631">
        <f t="shared" si="1"/>
        <v>1.4290510116925059E-2</v>
      </c>
      <c r="G49" s="632">
        <f>SUM(C49:F49)</f>
        <v>3.648956408247616E-2</v>
      </c>
    </row>
    <row r="52" spans="2:7">
      <c r="C52" s="611"/>
      <c r="D52" s="611"/>
      <c r="E52" s="611"/>
      <c r="F52" s="611"/>
    </row>
    <row r="53" spans="2:7">
      <c r="C53" s="611"/>
      <c r="D53" s="611"/>
      <c r="E53" s="611"/>
      <c r="F53" s="611"/>
      <c r="G53" s="181"/>
    </row>
  </sheetData>
  <mergeCells count="6">
    <mergeCell ref="B18:B19"/>
    <mergeCell ref="C18:F18"/>
    <mergeCell ref="B28:B29"/>
    <mergeCell ref="C28:F28"/>
    <mergeCell ref="B38:B39"/>
    <mergeCell ref="C38:F3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2060"/>
  </sheetPr>
  <dimension ref="A1:AN360"/>
  <sheetViews>
    <sheetView showGridLines="0" zoomScale="90" zoomScaleNormal="90" workbookViewId="0"/>
  </sheetViews>
  <sheetFormatPr defaultRowHeight="12.75"/>
  <cols>
    <col min="1" max="1" width="8.265625" customWidth="1"/>
    <col min="2" max="2" width="19.3984375" customWidth="1"/>
    <col min="3" max="7" width="10.86328125" customWidth="1"/>
    <col min="8" max="8" width="9.86328125" customWidth="1"/>
    <col min="9" max="22" width="10.86328125" customWidth="1"/>
    <col min="23" max="23" width="10.73046875" customWidth="1"/>
    <col min="31" max="43" width="9" customWidth="1"/>
  </cols>
  <sheetData>
    <row r="1" spans="1:17" s="64" customFormat="1" ht="13.9">
      <c r="A1" s="63" t="str">
        <f>ModelBanner</f>
        <v>TSM_201920</v>
      </c>
    </row>
    <row r="2" spans="1:17" s="64" customFormat="1" ht="13.9">
      <c r="A2" s="920" t="s">
        <v>13</v>
      </c>
      <c r="B2" s="920" t="s">
        <v>30</v>
      </c>
    </row>
    <row r="3" spans="1:17" s="64" customFormat="1" ht="13.9">
      <c r="A3" s="65"/>
    </row>
    <row r="4" spans="1:17" s="55" customFormat="1" ht="13.9">
      <c r="A4" s="56" t="s">
        <v>26</v>
      </c>
      <c r="B4" s="56"/>
      <c r="E4" s="64"/>
    </row>
    <row r="5" spans="1:17" s="45" customFormat="1" ht="19.5" customHeight="1">
      <c r="A5" s="58" t="s">
        <v>1566</v>
      </c>
      <c r="C5" s="57"/>
      <c r="D5" s="57"/>
      <c r="E5" s="64"/>
      <c r="F5" s="57"/>
      <c r="G5" s="57"/>
      <c r="H5" s="57"/>
      <c r="I5" s="57"/>
      <c r="J5" s="57"/>
      <c r="K5" s="57"/>
      <c r="L5" s="57"/>
      <c r="M5" s="57"/>
      <c r="N5" s="57"/>
      <c r="O5" s="57"/>
      <c r="P5" s="57"/>
      <c r="Q5" s="57"/>
    </row>
    <row r="6" spans="1:17" s="44" customFormat="1" ht="13.5" customHeight="1">
      <c r="A6" s="54" t="s">
        <v>24</v>
      </c>
      <c r="B6" s="59"/>
      <c r="C6" s="43"/>
      <c r="D6" s="43"/>
      <c r="E6" s="64"/>
      <c r="F6" s="43"/>
      <c r="G6" s="43"/>
      <c r="H6" s="43"/>
      <c r="I6" s="43"/>
      <c r="J6" s="43"/>
      <c r="K6" s="43"/>
      <c r="L6" s="43"/>
      <c r="M6" s="43"/>
      <c r="N6" s="43"/>
      <c r="O6" s="43"/>
      <c r="P6" s="43"/>
      <c r="Q6" s="43"/>
    </row>
    <row r="7" spans="1:17" s="44" customFormat="1" ht="13.9">
      <c r="A7" s="52" t="s">
        <v>1252</v>
      </c>
      <c r="C7" s="43"/>
      <c r="D7" s="43"/>
      <c r="E7" s="64"/>
      <c r="F7" s="43"/>
      <c r="G7" s="43"/>
      <c r="H7" s="43"/>
      <c r="I7" s="43"/>
      <c r="J7" s="43"/>
      <c r="K7" s="43"/>
      <c r="L7" s="43"/>
      <c r="M7" s="43"/>
      <c r="N7" s="43"/>
      <c r="O7" s="43"/>
      <c r="P7" s="43"/>
      <c r="Q7" s="43"/>
    </row>
    <row r="8" spans="1:17" s="44" customFormat="1" ht="15.75" customHeight="1">
      <c r="B8" s="59"/>
      <c r="C8" s="43"/>
      <c r="D8" s="43"/>
      <c r="E8" s="64"/>
      <c r="F8" s="43"/>
      <c r="G8" s="43"/>
      <c r="H8" s="43"/>
      <c r="I8" s="43"/>
      <c r="J8" s="43"/>
      <c r="K8" s="43"/>
      <c r="L8" s="43"/>
      <c r="M8" s="43"/>
      <c r="N8" s="43"/>
      <c r="O8" s="43"/>
      <c r="P8" s="43"/>
      <c r="Q8" s="43"/>
    </row>
    <row r="9" spans="1:17" s="48" customFormat="1" ht="13.5" customHeight="1">
      <c r="A9" s="53"/>
      <c r="B9" s="71"/>
      <c r="C9" s="69"/>
      <c r="D9" s="46"/>
      <c r="E9" s="46"/>
      <c r="F9" s="46"/>
      <c r="G9" s="70"/>
      <c r="H9" s="46"/>
      <c r="I9" s="46"/>
      <c r="J9" s="70"/>
      <c r="K9" s="47"/>
      <c r="L9" s="47"/>
      <c r="M9" s="47"/>
      <c r="N9" s="47"/>
      <c r="O9" s="47"/>
      <c r="P9" s="47"/>
      <c r="Q9" s="47"/>
    </row>
    <row r="11" spans="1:17" ht="22.5">
      <c r="B11" s="802" t="s">
        <v>1168</v>
      </c>
    </row>
    <row r="13" spans="1:17" ht="13.15">
      <c r="B13" s="413" t="s">
        <v>1603</v>
      </c>
    </row>
    <row r="15" spans="1:17" ht="13.15">
      <c r="B15" s="413" t="s">
        <v>1734</v>
      </c>
    </row>
    <row r="17" spans="2:3" ht="13.15">
      <c r="B17" s="413" t="s">
        <v>1604</v>
      </c>
    </row>
    <row r="19" spans="2:3">
      <c r="C19" s="254" t="s">
        <v>1735</v>
      </c>
    </row>
    <row r="20" spans="2:3">
      <c r="B20" s="413"/>
    </row>
    <row r="21" spans="2:3">
      <c r="B21" s="413" t="s">
        <v>1242</v>
      </c>
    </row>
    <row r="22" spans="2:3">
      <c r="B22" s="413"/>
    </row>
    <row r="23" spans="2:3">
      <c r="B23" s="413" t="s">
        <v>1585</v>
      </c>
    </row>
    <row r="24" spans="2:3">
      <c r="B24" s="413"/>
    </row>
    <row r="25" spans="2:3">
      <c r="B25" s="413" t="s">
        <v>1705</v>
      </c>
    </row>
    <row r="26" spans="2:3">
      <c r="B26" s="413"/>
    </row>
    <row r="27" spans="2:3" ht="22.5">
      <c r="B27" s="802" t="s">
        <v>1240</v>
      </c>
    </row>
    <row r="29" spans="2:3" ht="15">
      <c r="B29" s="282" t="s">
        <v>1079</v>
      </c>
    </row>
    <row r="30" spans="2:3" ht="15">
      <c r="B30" s="76"/>
    </row>
    <row r="31" spans="2:3">
      <c r="B31" s="215" t="s">
        <v>1698</v>
      </c>
    </row>
    <row r="33" spans="2:39" ht="13.15">
      <c r="B33" s="137"/>
      <c r="C33" s="216" t="str">
        <f>Entrant_need_figures!C14</f>
        <v>2018/19</v>
      </c>
      <c r="D33" s="216" t="str">
        <f>Entrant_need_figures!D14</f>
        <v>2019/20</v>
      </c>
      <c r="E33" s="216" t="str">
        <f>Entrant_need_figures!E14</f>
        <v>2020/21</v>
      </c>
      <c r="F33" s="216" t="str">
        <f>Entrant_need_figures!F14</f>
        <v>2021/22</v>
      </c>
      <c r="G33" s="216" t="str">
        <f>Entrant_need_figures!G14</f>
        <v>2022/23</v>
      </c>
      <c r="H33" s="216" t="str">
        <f>Entrant_need_figures!H14</f>
        <v>2023/24</v>
      </c>
      <c r="I33" s="216" t="str">
        <f>Entrant_need_figures!I14</f>
        <v>2024/25</v>
      </c>
      <c r="J33" s="216" t="str">
        <f>Entrant_need_figures!J14</f>
        <v>2025/26</v>
      </c>
      <c r="K33" s="216" t="str">
        <f>Entrant_need_figures!K14</f>
        <v>2026/27</v>
      </c>
      <c r="L33" s="216" t="str">
        <f>Entrant_need_figures!L14</f>
        <v>2027/28</v>
      </c>
      <c r="M33" s="216" t="str">
        <f>Entrant_need_figures!M14</f>
        <v>2028/29</v>
      </c>
      <c r="N33" s="216" t="str">
        <f>Entrant_need_figures!N14</f>
        <v>2029/30</v>
      </c>
      <c r="Y33" s="1137"/>
      <c r="Z33" s="1155"/>
      <c r="AA33" s="1156"/>
      <c r="AB33" s="1156" t="str">
        <f>C33</f>
        <v>2018/19</v>
      </c>
      <c r="AC33" s="1156" t="str">
        <f t="shared" ref="AC33:AM33" si="0">D33</f>
        <v>2019/20</v>
      </c>
      <c r="AD33" s="1156" t="str">
        <f t="shared" si="0"/>
        <v>2020/21</v>
      </c>
      <c r="AE33" s="1156" t="str">
        <f t="shared" si="0"/>
        <v>2021/22</v>
      </c>
      <c r="AF33" s="1156" t="str">
        <f t="shared" si="0"/>
        <v>2022/23</v>
      </c>
      <c r="AG33" s="1156" t="str">
        <f t="shared" si="0"/>
        <v>2023/24</v>
      </c>
      <c r="AH33" s="1156" t="str">
        <f t="shared" si="0"/>
        <v>2024/25</v>
      </c>
      <c r="AI33" s="1156" t="str">
        <f t="shared" si="0"/>
        <v>2025/26</v>
      </c>
      <c r="AJ33" s="1156" t="str">
        <f t="shared" si="0"/>
        <v>2026/27</v>
      </c>
      <c r="AK33" s="1156" t="str">
        <f t="shared" si="0"/>
        <v>2027/28</v>
      </c>
      <c r="AL33" s="1156" t="str">
        <f t="shared" si="0"/>
        <v>2028/29</v>
      </c>
      <c r="AM33" s="1156" t="str">
        <f t="shared" si="0"/>
        <v>2029/30</v>
      </c>
    </row>
    <row r="34" spans="2:39">
      <c r="B34" s="241" t="str">
        <f>Entrant_need_figures!B15</f>
        <v>Primary</v>
      </c>
      <c r="C34" s="417">
        <f>Entrant_need_figures!C15</f>
        <v>26006.90066104502</v>
      </c>
      <c r="D34" s="417">
        <f>Entrant_need_figures!D15</f>
        <v>25386.206247743521</v>
      </c>
      <c r="E34" s="417">
        <f>Entrant_need_figures!E15</f>
        <v>24982.04236717576</v>
      </c>
      <c r="F34" s="417">
        <f>Entrant_need_figures!F15</f>
        <v>24539.997614377018</v>
      </c>
      <c r="G34" s="417">
        <f>Entrant_need_figures!G15</f>
        <v>24217.833070879336</v>
      </c>
      <c r="H34" s="417">
        <f>Entrant_need_figures!H15</f>
        <v>24083.057859253509</v>
      </c>
      <c r="I34" s="417">
        <f>Entrant_need_figures!I15</f>
        <v>24193.819311610256</v>
      </c>
      <c r="J34" s="417">
        <f>Entrant_need_figures!J15</f>
        <v>24399.578379788683</v>
      </c>
      <c r="K34" s="417">
        <f>Entrant_need_figures!K15</f>
        <v>24343.048102328004</v>
      </c>
      <c r="L34" s="417">
        <f>Entrant_need_figures!L15</f>
        <v>24306.606148553081</v>
      </c>
      <c r="M34" s="417">
        <f>Entrant_need_figures!M15</f>
        <v>24556.351520364438</v>
      </c>
      <c r="N34" s="417">
        <f>Entrant_need_figures!N15</f>
        <v>24386.885199662607</v>
      </c>
      <c r="Y34" s="1137"/>
      <c r="Z34" s="1155"/>
      <c r="AA34" s="1157" t="s">
        <v>1243</v>
      </c>
      <c r="AB34" s="1158">
        <f>Entrant_need_figures!C43</f>
        <v>26006.90066104502</v>
      </c>
      <c r="AC34" s="1158">
        <f>Entrant_need_figures!D43</f>
        <v>25386.206247743521</v>
      </c>
      <c r="AD34" s="1158">
        <f>Entrant_need_figures!E43</f>
        <v>24982.04236717576</v>
      </c>
      <c r="AE34" s="1158">
        <f>Entrant_need_figures!F43</f>
        <v>24539.997614377018</v>
      </c>
      <c r="AF34" s="1158">
        <f>Entrant_need_figures!G43</f>
        <v>24217.833070879336</v>
      </c>
      <c r="AG34" s="1158">
        <f>Entrant_need_figures!H43</f>
        <v>24083.057859253509</v>
      </c>
      <c r="AH34" s="1158">
        <f>Entrant_need_figures!I43</f>
        <v>24193.819311610256</v>
      </c>
      <c r="AI34" s="1158">
        <f>Entrant_need_figures!J43</f>
        <v>24399.578379788683</v>
      </c>
      <c r="AJ34" s="1158">
        <f>Entrant_need_figures!K43</f>
        <v>24343.048102328004</v>
      </c>
      <c r="AK34" s="1158">
        <f>Entrant_need_figures!L43</f>
        <v>24306.606148553081</v>
      </c>
      <c r="AL34" s="1158">
        <f>Entrant_need_figures!M43</f>
        <v>24556.351520364438</v>
      </c>
      <c r="AM34" s="1158">
        <f>Entrant_need_figures!N43</f>
        <v>24386.885199662607</v>
      </c>
    </row>
    <row r="35" spans="2:39">
      <c r="B35" s="241" t="str">
        <f>Entrant_need_figures!B16</f>
        <v>Art &amp; Design</v>
      </c>
      <c r="C35" s="417">
        <f>Entrant_need_figures!C16</f>
        <v>861.28430986039143</v>
      </c>
      <c r="D35" s="417">
        <f>Entrant_need_figures!D16</f>
        <v>894.73820353797601</v>
      </c>
      <c r="E35" s="417">
        <f>Entrant_need_figures!E16</f>
        <v>880.41223636960081</v>
      </c>
      <c r="F35" s="417">
        <f>Entrant_need_figures!F16</f>
        <v>870.7957959494006</v>
      </c>
      <c r="G35" s="417">
        <f>Entrant_need_figures!G16</f>
        <v>912.29211250020376</v>
      </c>
      <c r="H35" s="417">
        <f>Entrant_need_figures!H16</f>
        <v>935.11935658931259</v>
      </c>
      <c r="I35" s="417">
        <f>Entrant_need_figures!I16</f>
        <v>962.16759189739219</v>
      </c>
      <c r="J35" s="417">
        <f>Entrant_need_figures!J16</f>
        <v>925.25977465795211</v>
      </c>
      <c r="K35" s="417">
        <f>Entrant_need_figures!K16</f>
        <v>904.08178718639374</v>
      </c>
      <c r="L35" s="417">
        <f>Entrant_need_figures!L16</f>
        <v>901.3787740407829</v>
      </c>
      <c r="M35" s="417">
        <f>Entrant_need_figures!M16</f>
        <v>891.50563361887475</v>
      </c>
      <c r="N35" s="417">
        <f>Entrant_need_figures!N16</f>
        <v>889.72181253943472</v>
      </c>
      <c r="Y35" s="1137"/>
      <c r="Z35" s="1155"/>
      <c r="AA35" s="1157" t="s">
        <v>1244</v>
      </c>
      <c r="AB35" s="1158">
        <f>Entrant_need_figures!C63</f>
        <v>25932.70046796088</v>
      </c>
      <c r="AC35" s="1158">
        <f>Entrant_need_figures!D63</f>
        <v>26264.090298958567</v>
      </c>
      <c r="AD35" s="1158">
        <f>Entrant_need_figures!E63</f>
        <v>26040.913328593771</v>
      </c>
      <c r="AE35" s="1158">
        <f>Entrant_need_figures!F63</f>
        <v>26539.992869103535</v>
      </c>
      <c r="AF35" s="1158">
        <f>Entrant_need_figures!G63</f>
        <v>28769.41529260447</v>
      </c>
      <c r="AG35" s="1158">
        <f>Entrant_need_figures!H63</f>
        <v>28829.292857917211</v>
      </c>
      <c r="AH35" s="1158">
        <f>Entrant_need_figures!I63</f>
        <v>27198.771964761709</v>
      </c>
      <c r="AI35" s="1158">
        <f>Entrant_need_figures!J63</f>
        <v>26607.659647995159</v>
      </c>
      <c r="AJ35" s="1158">
        <f>Entrant_need_figures!K63</f>
        <v>25983.465407376098</v>
      </c>
      <c r="AK35" s="1158">
        <f>Entrant_need_figures!L63</f>
        <v>25658.78452226907</v>
      </c>
      <c r="AL35" s="1158">
        <f>Entrant_need_figures!M63</f>
        <v>25269.120938841785</v>
      </c>
      <c r="AM35" s="1158">
        <f>Entrant_need_figures!N63</f>
        <v>25470.401641060329</v>
      </c>
    </row>
    <row r="36" spans="2:39">
      <c r="B36" s="241" t="str">
        <f>Entrant_need_figures!B17</f>
        <v>Biology</v>
      </c>
      <c r="C36" s="417">
        <f>Entrant_need_figures!C17</f>
        <v>1631.9774121871208</v>
      </c>
      <c r="D36" s="417">
        <f>Entrant_need_figures!D17</f>
        <v>1657.2230432795068</v>
      </c>
      <c r="E36" s="417">
        <f>Entrant_need_figures!E17</f>
        <v>1613.5092244922655</v>
      </c>
      <c r="F36" s="417">
        <f>Entrant_need_figures!F17</f>
        <v>1667.3268187214985</v>
      </c>
      <c r="G36" s="417">
        <f>Entrant_need_figures!G17</f>
        <v>1823.1536583615102</v>
      </c>
      <c r="H36" s="417">
        <f>Entrant_need_figures!H17</f>
        <v>1820.4256185072613</v>
      </c>
      <c r="I36" s="417">
        <f>Entrant_need_figures!I17</f>
        <v>1735.9344532202645</v>
      </c>
      <c r="J36" s="417">
        <f>Entrant_need_figures!J17</f>
        <v>1725.4775422249427</v>
      </c>
      <c r="K36" s="417">
        <f>Entrant_need_figures!K17</f>
        <v>1688.3308316337764</v>
      </c>
      <c r="L36" s="417">
        <f>Entrant_need_figures!L17</f>
        <v>1658.180963375499</v>
      </c>
      <c r="M36" s="417">
        <f>Entrant_need_figures!M17</f>
        <v>1630.036479939637</v>
      </c>
      <c r="N36" s="417">
        <f>Entrant_need_figures!N17</f>
        <v>1643.1010800100344</v>
      </c>
      <c r="Y36" s="1137"/>
      <c r="Z36" s="1155"/>
      <c r="AA36" s="1157" t="s">
        <v>1245</v>
      </c>
      <c r="AB36" s="1158">
        <f>C34</f>
        <v>26006.90066104502</v>
      </c>
      <c r="AC36" s="1158">
        <f t="shared" ref="AC36:AM36" si="1">D34</f>
        <v>25386.206247743521</v>
      </c>
      <c r="AD36" s="1158">
        <f t="shared" si="1"/>
        <v>24982.04236717576</v>
      </c>
      <c r="AE36" s="1158">
        <f t="shared" si="1"/>
        <v>24539.997614377018</v>
      </c>
      <c r="AF36" s="1158">
        <f t="shared" si="1"/>
        <v>24217.833070879336</v>
      </c>
      <c r="AG36" s="1158">
        <f t="shared" si="1"/>
        <v>24083.057859253509</v>
      </c>
      <c r="AH36" s="1158">
        <f t="shared" si="1"/>
        <v>24193.819311610256</v>
      </c>
      <c r="AI36" s="1158">
        <f t="shared" si="1"/>
        <v>24399.578379788683</v>
      </c>
      <c r="AJ36" s="1158">
        <f t="shared" si="1"/>
        <v>24343.048102328004</v>
      </c>
      <c r="AK36" s="1158">
        <f t="shared" si="1"/>
        <v>24306.606148553081</v>
      </c>
      <c r="AL36" s="1158">
        <f t="shared" si="1"/>
        <v>24556.351520364438</v>
      </c>
      <c r="AM36" s="1158">
        <f t="shared" si="1"/>
        <v>24386.885199662607</v>
      </c>
    </row>
    <row r="37" spans="2:39">
      <c r="B37" s="241" t="str">
        <f>Entrant_need_figures!B18</f>
        <v>Business Studies</v>
      </c>
      <c r="C37" s="417">
        <f>Entrant_need_figures!C18</f>
        <v>379.44489857736994</v>
      </c>
      <c r="D37" s="417">
        <f>Entrant_need_figures!D18</f>
        <v>403.71290279665754</v>
      </c>
      <c r="E37" s="417">
        <f>Entrant_need_figures!E18</f>
        <v>429.84458971444576</v>
      </c>
      <c r="F37" s="417">
        <f>Entrant_need_figures!F18</f>
        <v>488.0352599858586</v>
      </c>
      <c r="G37" s="417">
        <f>Entrant_need_figures!G18</f>
        <v>555.80009799843856</v>
      </c>
      <c r="H37" s="417">
        <f>Entrant_need_figures!H18</f>
        <v>571.40123122103751</v>
      </c>
      <c r="I37" s="417">
        <f>Entrant_need_figures!I18</f>
        <v>582.42301430459156</v>
      </c>
      <c r="J37" s="417">
        <f>Entrant_need_figures!J18</f>
        <v>584.20683667110302</v>
      </c>
      <c r="K37" s="417">
        <f>Entrant_need_figures!K18</f>
        <v>569.3390433189976</v>
      </c>
      <c r="L37" s="417">
        <f>Entrant_need_figures!L18</f>
        <v>556.6227965627387</v>
      </c>
      <c r="M37" s="417">
        <f>Entrant_need_figures!M18</f>
        <v>545.76507572060802</v>
      </c>
      <c r="N37" s="417">
        <f>Entrant_need_figures!N18</f>
        <v>536.6429136296083</v>
      </c>
      <c r="Y37" s="1137"/>
      <c r="Z37" s="1155"/>
      <c r="AA37" s="1157" t="s">
        <v>1246</v>
      </c>
      <c r="AB37" s="1158">
        <f>C54</f>
        <v>25932.70046796088</v>
      </c>
      <c r="AC37" s="1158">
        <f t="shared" ref="AC37:AM37" si="2">D54</f>
        <v>26264.090298958567</v>
      </c>
      <c r="AD37" s="1158">
        <f t="shared" si="2"/>
        <v>26040.913328593771</v>
      </c>
      <c r="AE37" s="1158">
        <f t="shared" si="2"/>
        <v>26539.992869103535</v>
      </c>
      <c r="AF37" s="1158">
        <f t="shared" si="2"/>
        <v>28769.41529260447</v>
      </c>
      <c r="AG37" s="1158">
        <f t="shared" si="2"/>
        <v>28829.292857917211</v>
      </c>
      <c r="AH37" s="1158">
        <f t="shared" si="2"/>
        <v>27198.771964761709</v>
      </c>
      <c r="AI37" s="1158">
        <f t="shared" si="2"/>
        <v>26607.659647995159</v>
      </c>
      <c r="AJ37" s="1158">
        <f t="shared" si="2"/>
        <v>25983.465407376098</v>
      </c>
      <c r="AK37" s="1158">
        <f t="shared" si="2"/>
        <v>25658.78452226907</v>
      </c>
      <c r="AL37" s="1158">
        <f t="shared" si="2"/>
        <v>25269.120938841785</v>
      </c>
      <c r="AM37" s="1158">
        <f t="shared" si="2"/>
        <v>25470.401641060329</v>
      </c>
    </row>
    <row r="38" spans="2:39">
      <c r="B38" s="241" t="str">
        <f>Entrant_need_figures!B19</f>
        <v>Chemistry</v>
      </c>
      <c r="C38" s="417">
        <f>Entrant_need_figures!C19</f>
        <v>1522.076594972501</v>
      </c>
      <c r="D38" s="417">
        <f>Entrant_need_figures!D19</f>
        <v>1539.2222164400855</v>
      </c>
      <c r="E38" s="417">
        <f>Entrant_need_figures!E19</f>
        <v>1487.5833130943229</v>
      </c>
      <c r="F38" s="417">
        <f>Entrant_need_figures!F19</f>
        <v>1532.5956168478147</v>
      </c>
      <c r="G38" s="417">
        <f>Entrant_need_figures!G19</f>
        <v>1672.0637229482782</v>
      </c>
      <c r="H38" s="417">
        <f>Entrant_need_figures!H19</f>
        <v>1658.7643044590068</v>
      </c>
      <c r="I38" s="417">
        <f>Entrant_need_figures!I19</f>
        <v>1577.0184714188392</v>
      </c>
      <c r="J38" s="417">
        <f>Entrant_need_figures!J19</f>
        <v>1571.0245627795839</v>
      </c>
      <c r="K38" s="417">
        <f>Entrant_need_figures!K19</f>
        <v>1532.0619238243276</v>
      </c>
      <c r="L38" s="417">
        <f>Entrant_need_figures!L19</f>
        <v>1495.6217769873456</v>
      </c>
      <c r="M38" s="417">
        <f>Entrant_need_figures!M19</f>
        <v>1464.3173100632853</v>
      </c>
      <c r="N38" s="417">
        <f>Entrant_need_figures!N19</f>
        <v>1475.4868917838971</v>
      </c>
    </row>
    <row r="39" spans="2:39">
      <c r="B39" s="241" t="str">
        <f>Entrant_need_figures!B20</f>
        <v>Classics</v>
      </c>
      <c r="C39" s="417">
        <f>Entrant_need_figures!C20</f>
        <v>34.665734098798197</v>
      </c>
      <c r="D39" s="417">
        <f>Entrant_need_figures!D20</f>
        <v>35.466241781721862</v>
      </c>
      <c r="E39" s="417">
        <f>Entrant_need_figures!E20</f>
        <v>35.205537165225039</v>
      </c>
      <c r="F39" s="417">
        <f>Entrant_need_figures!F20</f>
        <v>36.539565041197733</v>
      </c>
      <c r="G39" s="417">
        <f>Entrant_need_figures!G20</f>
        <v>39.470964785896825</v>
      </c>
      <c r="H39" s="417">
        <f>Entrant_need_figures!H20</f>
        <v>39.529023873863771</v>
      </c>
      <c r="I39" s="417">
        <f>Entrant_need_figures!I20</f>
        <v>37.782448888166982</v>
      </c>
      <c r="J39" s="417">
        <f>Entrant_need_figures!J20</f>
        <v>36.575306799565254</v>
      </c>
      <c r="K39" s="417">
        <f>Entrant_need_figures!K20</f>
        <v>35.725881965879481</v>
      </c>
      <c r="L39" s="417">
        <f>Entrant_need_figures!L20</f>
        <v>35.544818126602266</v>
      </c>
      <c r="M39" s="417">
        <f>Entrant_need_figures!M20</f>
        <v>35.168253062453843</v>
      </c>
      <c r="N39" s="417">
        <f>Entrant_need_figures!N20</f>
        <v>34.988253533835611</v>
      </c>
    </row>
    <row r="40" spans="2:39">
      <c r="B40" s="241" t="str">
        <f>Entrant_need_figures!B21</f>
        <v>Computing</v>
      </c>
      <c r="C40" s="417">
        <f>Entrant_need_figures!C21</f>
        <v>755.47764017714144</v>
      </c>
      <c r="D40" s="417">
        <f>Entrant_need_figures!D21</f>
        <v>787.57937555390322</v>
      </c>
      <c r="E40" s="417">
        <f>Entrant_need_figures!E21</f>
        <v>775.270437505583</v>
      </c>
      <c r="F40" s="417">
        <f>Entrant_need_figures!F21</f>
        <v>772.4535347844328</v>
      </c>
      <c r="G40" s="417">
        <f>Entrant_need_figures!G21</f>
        <v>811.07704161026174</v>
      </c>
      <c r="H40" s="417">
        <f>Entrant_need_figures!H21</f>
        <v>831.26749852574403</v>
      </c>
      <c r="I40" s="417">
        <f>Entrant_need_figures!I21</f>
        <v>854.91193352950381</v>
      </c>
      <c r="J40" s="417">
        <f>Entrant_need_figures!J21</f>
        <v>835.57486371565096</v>
      </c>
      <c r="K40" s="417">
        <f>Entrant_need_figures!K21</f>
        <v>819.9611703231576</v>
      </c>
      <c r="L40" s="417">
        <f>Entrant_need_figures!L21</f>
        <v>814.93111769076677</v>
      </c>
      <c r="M40" s="417">
        <f>Entrant_need_figures!M21</f>
        <v>806.20896061244071</v>
      </c>
      <c r="N40" s="417">
        <f>Entrant_need_figures!N21</f>
        <v>807.00034551623753</v>
      </c>
    </row>
    <row r="41" spans="2:39">
      <c r="B41" s="241" t="str">
        <f>Entrant_need_figures!B22</f>
        <v>Design &amp; Technology</v>
      </c>
      <c r="C41" s="417">
        <f>Entrant_need_figures!C22</f>
        <v>1155.7529318411925</v>
      </c>
      <c r="D41" s="417">
        <f>Entrant_need_figures!D22</f>
        <v>1176.2204600539706</v>
      </c>
      <c r="E41" s="417">
        <f>Entrant_need_figures!E22</f>
        <v>1118.9024460726605</v>
      </c>
      <c r="F41" s="417">
        <f>Entrant_need_figures!F22</f>
        <v>1064.4682324991004</v>
      </c>
      <c r="G41" s="417">
        <f>Entrant_need_figures!G22</f>
        <v>1081.6828655562031</v>
      </c>
      <c r="H41" s="417">
        <f>Entrant_need_figures!H22</f>
        <v>1098.329009026105</v>
      </c>
      <c r="I41" s="417">
        <f>Entrant_need_figures!I22</f>
        <v>1124.8968723054545</v>
      </c>
      <c r="J41" s="417">
        <f>Entrant_need_figures!J22</f>
        <v>1061.7547786185498</v>
      </c>
      <c r="K41" s="417">
        <f>Entrant_need_figures!K22</f>
        <v>1033.4738199400399</v>
      </c>
      <c r="L41" s="417">
        <f>Entrant_need_figures!L22</f>
        <v>1033.6496330030495</v>
      </c>
      <c r="M41" s="417">
        <f>Entrant_need_figures!M22</f>
        <v>1022.7000613881622</v>
      </c>
      <c r="N41" s="417">
        <f>Entrant_need_figures!N22</f>
        <v>1021.9026746387326</v>
      </c>
    </row>
    <row r="42" spans="2:39">
      <c r="B42" s="241" t="str">
        <f>Entrant_need_figures!B23</f>
        <v>Drama</v>
      </c>
      <c r="C42" s="417">
        <f>Entrant_need_figures!C23</f>
        <v>466.95160393923629</v>
      </c>
      <c r="D42" s="417">
        <f>Entrant_need_figures!D23</f>
        <v>485.32740990730804</v>
      </c>
      <c r="E42" s="417">
        <f>Entrant_need_figures!E23</f>
        <v>474.22145814369009</v>
      </c>
      <c r="F42" s="417">
        <f>Entrant_need_figures!F23</f>
        <v>463.16724433268837</v>
      </c>
      <c r="G42" s="417">
        <f>Entrant_need_figures!G23</f>
        <v>483.50372516173218</v>
      </c>
      <c r="H42" s="417">
        <f>Entrant_need_figures!H23</f>
        <v>500.22461865212313</v>
      </c>
      <c r="I42" s="417">
        <f>Entrant_need_figures!I23</f>
        <v>520.27260191849837</v>
      </c>
      <c r="J42" s="417">
        <f>Entrant_need_figures!J23</f>
        <v>496.84679306067585</v>
      </c>
      <c r="K42" s="417">
        <f>Entrant_need_figures!K23</f>
        <v>489.06732932627693</v>
      </c>
      <c r="L42" s="417">
        <f>Entrant_need_figures!L23</f>
        <v>494.32228544656766</v>
      </c>
      <c r="M42" s="417">
        <f>Entrant_need_figures!M23</f>
        <v>493.42727079482677</v>
      </c>
      <c r="N42" s="417">
        <f>Entrant_need_figures!N23</f>
        <v>495.48451880158672</v>
      </c>
    </row>
    <row r="43" spans="2:39">
      <c r="B43" s="241" t="str">
        <f>Entrant_need_figures!B24</f>
        <v>English</v>
      </c>
      <c r="C43" s="417">
        <f>Entrant_need_figures!C24</f>
        <v>4196.6123058516623</v>
      </c>
      <c r="D43" s="417">
        <f>Entrant_need_figures!D24</f>
        <v>3980.8618638256198</v>
      </c>
      <c r="E43" s="417">
        <f>Entrant_need_figures!E24</f>
        <v>3929.0419681456683</v>
      </c>
      <c r="F43" s="417">
        <f>Entrant_need_figures!F24</f>
        <v>3955.4949869877628</v>
      </c>
      <c r="G43" s="417">
        <f>Entrant_need_figures!G24</f>
        <v>4267.8902163283892</v>
      </c>
      <c r="H43" s="417">
        <f>Entrant_need_figures!H24</f>
        <v>4241.8287285694387</v>
      </c>
      <c r="I43" s="417">
        <f>Entrant_need_figures!I24</f>
        <v>3973.9859687472845</v>
      </c>
      <c r="J43" s="417">
        <f>Entrant_need_figures!J24</f>
        <v>3915.6671034040082</v>
      </c>
      <c r="K43" s="417">
        <f>Entrant_need_figures!K24</f>
        <v>3815.9327209798894</v>
      </c>
      <c r="L43" s="417">
        <f>Entrant_need_figures!L24</f>
        <v>3742.1475130484014</v>
      </c>
      <c r="M43" s="417">
        <f>Entrant_need_figures!M24</f>
        <v>3671.9942186416893</v>
      </c>
      <c r="N43" s="417">
        <f>Entrant_need_figures!N24</f>
        <v>3723.5133126158416</v>
      </c>
    </row>
    <row r="44" spans="2:39">
      <c r="B44" s="241" t="str">
        <f>Entrant_need_figures!B25</f>
        <v>Food</v>
      </c>
      <c r="C44" s="417">
        <f>Entrant_need_figures!C25</f>
        <v>243.99419288255166</v>
      </c>
      <c r="D44" s="417">
        <f>Entrant_need_figures!D25</f>
        <v>246.38031243262535</v>
      </c>
      <c r="E44" s="417">
        <f>Entrant_need_figures!E25</f>
        <v>236.5322578724633</v>
      </c>
      <c r="F44" s="417">
        <f>Entrant_need_figures!F25</f>
        <v>224.80891924249576</v>
      </c>
      <c r="G44" s="417">
        <f>Entrant_need_figures!G25</f>
        <v>230.66674230201474</v>
      </c>
      <c r="H44" s="417">
        <f>Entrant_need_figures!H25</f>
        <v>229.65051650793032</v>
      </c>
      <c r="I44" s="417">
        <f>Entrant_need_figures!I25</f>
        <v>231.28840521492199</v>
      </c>
      <c r="J44" s="417">
        <f>Entrant_need_figures!J25</f>
        <v>228.92656319668623</v>
      </c>
      <c r="K44" s="417">
        <f>Entrant_need_figures!K25</f>
        <v>219.86267083723902</v>
      </c>
      <c r="L44" s="417">
        <f>Entrant_need_figures!L25</f>
        <v>210.62353150966703</v>
      </c>
      <c r="M44" s="417">
        <f>Entrant_need_figures!M25</f>
        <v>203.50884022000832</v>
      </c>
      <c r="N44" s="417">
        <f>Entrant_need_figures!N25</f>
        <v>205.11918992140369</v>
      </c>
    </row>
    <row r="45" spans="2:39">
      <c r="B45" s="241" t="str">
        <f>Entrant_need_figures!B26</f>
        <v>Geography</v>
      </c>
      <c r="C45" s="417">
        <f>Entrant_need_figures!C26</f>
        <v>1318.8382936823082</v>
      </c>
      <c r="D45" s="417">
        <f>Entrant_need_figures!D26</f>
        <v>1343.6118147608986</v>
      </c>
      <c r="E45" s="417">
        <f>Entrant_need_figures!E26</f>
        <v>1326.197100466833</v>
      </c>
      <c r="F45" s="417">
        <f>Entrant_need_figures!F26</f>
        <v>1343.9239806326696</v>
      </c>
      <c r="G45" s="417">
        <f>Entrant_need_figures!G26</f>
        <v>1450.9737723017527</v>
      </c>
      <c r="H45" s="417">
        <f>Entrant_need_figures!H26</f>
        <v>1467.6191467396491</v>
      </c>
      <c r="I45" s="417">
        <f>Entrant_need_figures!I26</f>
        <v>1381.8498097183508</v>
      </c>
      <c r="J45" s="417">
        <f>Entrant_need_figures!J26</f>
        <v>1341.0280363973643</v>
      </c>
      <c r="K45" s="417">
        <f>Entrant_need_figures!K26</f>
        <v>1314.5242631627407</v>
      </c>
      <c r="L45" s="417">
        <f>Entrant_need_figures!L26</f>
        <v>1309.8921594223168</v>
      </c>
      <c r="M45" s="417">
        <f>Entrant_need_figures!M26</f>
        <v>1296.7685922469609</v>
      </c>
      <c r="N45" s="417">
        <f>Entrant_need_figures!N26</f>
        <v>1310.3784616055525</v>
      </c>
    </row>
    <row r="46" spans="2:39">
      <c r="B46" s="241" t="str">
        <f>Entrant_need_figures!B27</f>
        <v>History</v>
      </c>
      <c r="C46" s="417">
        <f>Entrant_need_figures!C27</f>
        <v>1415.8000373865975</v>
      </c>
      <c r="D46" s="417">
        <f>Entrant_need_figures!D27</f>
        <v>1438.7326097621979</v>
      </c>
      <c r="E46" s="417">
        <f>Entrant_need_figures!E27</f>
        <v>1420.7425437942006</v>
      </c>
      <c r="F46" s="417">
        <f>Entrant_need_figures!F27</f>
        <v>1444.6094017310882</v>
      </c>
      <c r="G46" s="417">
        <f>Entrant_need_figures!G27</f>
        <v>1561.5002303892377</v>
      </c>
      <c r="H46" s="417">
        <f>Entrant_need_figures!H27</f>
        <v>1576.3436712991979</v>
      </c>
      <c r="I46" s="417">
        <f>Entrant_need_figures!I27</f>
        <v>1485.6654069570154</v>
      </c>
      <c r="J46" s="417">
        <f>Entrant_need_figures!J27</f>
        <v>1442.716307642399</v>
      </c>
      <c r="K46" s="417">
        <f>Entrant_need_figures!K27</f>
        <v>1413.0259236526092</v>
      </c>
      <c r="L46" s="417">
        <f>Entrant_need_figures!L27</f>
        <v>1406.4404094233073</v>
      </c>
      <c r="M46" s="417">
        <f>Entrant_need_figures!M27</f>
        <v>1391.6471826339173</v>
      </c>
      <c r="N46" s="417">
        <f>Entrant_need_figures!N27</f>
        <v>1404.7812793994458</v>
      </c>
    </row>
    <row r="47" spans="2:39">
      <c r="B47" s="241" t="str">
        <f>Entrant_need_figures!B28</f>
        <v>Mathematics</v>
      </c>
      <c r="C47" s="417">
        <f>Entrant_need_figures!C28</f>
        <v>4678.9642402889731</v>
      </c>
      <c r="D47" s="417">
        <f>Entrant_need_figures!D28</f>
        <v>4506.2724479458748</v>
      </c>
      <c r="E47" s="417">
        <f>Entrant_need_figures!E28</f>
        <v>4436.5635059662936</v>
      </c>
      <c r="F47" s="417">
        <f>Entrant_need_figures!F28</f>
        <v>4429.0100195634859</v>
      </c>
      <c r="G47" s="417">
        <f>Entrant_need_figures!G28</f>
        <v>4751.3162717898249</v>
      </c>
      <c r="H47" s="417">
        <f>Entrant_need_figures!H28</f>
        <v>4729.6346418803732</v>
      </c>
      <c r="I47" s="417">
        <f>Entrant_need_figures!I28</f>
        <v>4461.1620201532478</v>
      </c>
      <c r="J47" s="417">
        <f>Entrant_need_figures!J28</f>
        <v>4379.7602920072231</v>
      </c>
      <c r="K47" s="417">
        <f>Entrant_need_figures!K28</f>
        <v>4267.6892844326612</v>
      </c>
      <c r="L47" s="417">
        <f>Entrant_need_figures!L28</f>
        <v>4189.2736534715568</v>
      </c>
      <c r="M47" s="417">
        <f>Entrant_need_figures!M28</f>
        <v>4111.052589529987</v>
      </c>
      <c r="N47" s="417">
        <f>Entrant_need_figures!N28</f>
        <v>4143.456895063684</v>
      </c>
    </row>
    <row r="48" spans="2:39" ht="24.4" customHeight="1">
      <c r="B48" s="241" t="str">
        <f>Entrant_need_figures!B29</f>
        <v>Modern Foreign Languages</v>
      </c>
      <c r="C48" s="417">
        <f>Entrant_need_figures!C29</f>
        <v>2008.995160769085</v>
      </c>
      <c r="D48" s="417">
        <f>Entrant_need_figures!D29</f>
        <v>2354.9220719872083</v>
      </c>
      <c r="E48" s="417">
        <f>Entrant_need_figures!E29</f>
        <v>2597.5589095834621</v>
      </c>
      <c r="F48" s="417">
        <f>Entrant_need_figures!F29</f>
        <v>2936.4159878234968</v>
      </c>
      <c r="G48" s="417">
        <f>Entrant_need_figures!G29</f>
        <v>3442.4041930971257</v>
      </c>
      <c r="H48" s="417">
        <f>Entrant_need_figures!H29</f>
        <v>3341.5649178188346</v>
      </c>
      <c r="I48" s="417">
        <f>Entrant_need_figures!I29</f>
        <v>2427.6231871621039</v>
      </c>
      <c r="J48" s="417">
        <f>Entrant_need_figures!J29</f>
        <v>2344.2501424223947</v>
      </c>
      <c r="K48" s="417">
        <f>Entrant_need_figures!K29</f>
        <v>2287.1097680228631</v>
      </c>
      <c r="L48" s="417">
        <f>Entrant_need_figures!L29</f>
        <v>2269.733971042167</v>
      </c>
      <c r="M48" s="417">
        <f>Entrant_need_figures!M29</f>
        <v>2233.6622572317096</v>
      </c>
      <c r="N48" s="417">
        <f>Entrant_need_figures!N29</f>
        <v>2283.1986586020562</v>
      </c>
    </row>
    <row r="49" spans="2:14">
      <c r="B49" s="241" t="str">
        <f>Entrant_need_figures!B30</f>
        <v>Music</v>
      </c>
      <c r="C49" s="417">
        <f>Entrant_need_figures!C30</f>
        <v>488.53348934402788</v>
      </c>
      <c r="D49" s="417">
        <f>Entrant_need_figures!D30</f>
        <v>506.16950258202598</v>
      </c>
      <c r="E49" s="417">
        <f>Entrant_need_figures!E30</f>
        <v>486.01672175927069</v>
      </c>
      <c r="F49" s="417">
        <f>Entrant_need_figures!F30</f>
        <v>466.29167079253352</v>
      </c>
      <c r="G49" s="417">
        <f>Entrant_need_figures!G30</f>
        <v>479.5631252127248</v>
      </c>
      <c r="H49" s="417">
        <f>Entrant_need_figures!H30</f>
        <v>496.57209752078575</v>
      </c>
      <c r="I49" s="417">
        <f>Entrant_need_figures!I30</f>
        <v>517.53529685276021</v>
      </c>
      <c r="J49" s="417">
        <f>Entrant_need_figures!J30</f>
        <v>485.7169249061202</v>
      </c>
      <c r="K49" s="417">
        <f>Entrant_need_figures!K30</f>
        <v>478.47182832733597</v>
      </c>
      <c r="L49" s="417">
        <f>Entrant_need_figures!L30</f>
        <v>487.96823025066664</v>
      </c>
      <c r="M49" s="417">
        <f>Entrant_need_figures!M30</f>
        <v>488.88997494637044</v>
      </c>
      <c r="N49" s="417">
        <f>Entrant_need_figures!N30</f>
        <v>490.47388692313245</v>
      </c>
    </row>
    <row r="50" spans="2:14">
      <c r="B50" s="241" t="str">
        <f>Entrant_need_figures!B31</f>
        <v>Others</v>
      </c>
      <c r="C50" s="417">
        <f>Entrant_need_figures!C31</f>
        <v>867.6425790218334</v>
      </c>
      <c r="D50" s="417">
        <f>Entrant_need_figures!D31</f>
        <v>901.41787704868784</v>
      </c>
      <c r="E50" s="417">
        <f>Entrant_need_figures!E31</f>
        <v>933.47560970794279</v>
      </c>
      <c r="F50" s="417">
        <f>Entrant_need_figures!F31</f>
        <v>1027.4761528309216</v>
      </c>
      <c r="G50" s="417">
        <f>Entrant_need_figures!G31</f>
        <v>1143.4296871685085</v>
      </c>
      <c r="H50" s="417">
        <f>Entrant_need_figures!H31</f>
        <v>1178.9978909429697</v>
      </c>
      <c r="I50" s="417">
        <f>Entrant_need_figures!I31</f>
        <v>1207.7959523186896</v>
      </c>
      <c r="J50" s="417">
        <f>Entrant_need_figures!J31</f>
        <v>1182.4002618071163</v>
      </c>
      <c r="K50" s="417">
        <f>Entrant_need_figures!K31</f>
        <v>1158.66878030519</v>
      </c>
      <c r="L50" s="417">
        <f>Entrant_need_figures!L31</f>
        <v>1154.6465234779544</v>
      </c>
      <c r="M50" s="417">
        <f>Entrant_need_figures!M31</f>
        <v>1144.4629546095696</v>
      </c>
      <c r="N50" s="417">
        <f>Entrant_need_figures!N31</f>
        <v>1125.5669087164515</v>
      </c>
    </row>
    <row r="51" spans="2:14">
      <c r="B51" s="241" t="str">
        <f>Entrant_need_figures!B32</f>
        <v>Physical Education</v>
      </c>
      <c r="C51" s="417">
        <f>Entrant_need_figures!C32</f>
        <v>1611.5666840015565</v>
      </c>
      <c r="D51" s="417">
        <f>Entrant_need_figures!D32</f>
        <v>1679.7290465490228</v>
      </c>
      <c r="E51" s="417">
        <f>Entrant_need_figures!E32</f>
        <v>1629.2536857748119</v>
      </c>
      <c r="F51" s="417">
        <f>Entrant_need_figures!F32</f>
        <v>1580.4207550281112</v>
      </c>
      <c r="G51" s="417">
        <f>Entrant_need_figures!G32</f>
        <v>1669.6484766291046</v>
      </c>
      <c r="H51" s="417">
        <f>Entrant_need_figures!H32</f>
        <v>1722.7529437280082</v>
      </c>
      <c r="I51" s="417">
        <f>Entrant_need_figures!I32</f>
        <v>1792.1097980763248</v>
      </c>
      <c r="J51" s="417">
        <f>Entrant_need_figures!J32</f>
        <v>1757.6253515610774</v>
      </c>
      <c r="K51" s="417">
        <f>Entrant_need_figures!K32</f>
        <v>1723.5718863273203</v>
      </c>
      <c r="L51" s="417">
        <f>Entrant_need_figures!L32</f>
        <v>1712.1103636448331</v>
      </c>
      <c r="M51" s="417">
        <f>Entrant_need_figures!M32</f>
        <v>1695.6038981356805</v>
      </c>
      <c r="N51" s="417">
        <f>Entrant_need_figures!N32</f>
        <v>1720.2372235669031</v>
      </c>
    </row>
    <row r="52" spans="2:14">
      <c r="B52" s="241" t="str">
        <f>Entrant_need_figures!B33</f>
        <v>Physics</v>
      </c>
      <c r="C52" s="417">
        <f>Entrant_need_figures!C33</f>
        <v>1527.9622536636994</v>
      </c>
      <c r="D52" s="417">
        <f>Entrant_need_figures!D33</f>
        <v>1540.3179566049876</v>
      </c>
      <c r="E52" s="417">
        <f>Entrant_need_figures!E33</f>
        <v>1470.4802572044371</v>
      </c>
      <c r="F52" s="417">
        <f>Entrant_need_figures!F33</f>
        <v>1501.8068604026557</v>
      </c>
      <c r="G52" s="417">
        <f>Entrant_need_figures!G33</f>
        <v>1629.5612881202298</v>
      </c>
      <c r="H52" s="417">
        <f>Entrant_need_figures!H33</f>
        <v>1610.8870514681093</v>
      </c>
      <c r="I52" s="417">
        <f>Entrant_need_figures!I33</f>
        <v>1524.1846967773217</v>
      </c>
      <c r="J52" s="417">
        <f>Entrant_need_figures!J33</f>
        <v>1516.3567756662083</v>
      </c>
      <c r="K52" s="417">
        <f>Entrant_need_figures!K33</f>
        <v>1475.6631105549404</v>
      </c>
      <c r="L52" s="417">
        <f>Entrant_need_figures!L33</f>
        <v>1436.8443212818306</v>
      </c>
      <c r="M52" s="417">
        <f>Entrant_need_figures!M33</f>
        <v>1404.13088094257</v>
      </c>
      <c r="N52" s="417">
        <f>Entrant_need_figures!N33</f>
        <v>1416.3350168116658</v>
      </c>
    </row>
    <row r="53" spans="2:14">
      <c r="B53" s="241" t="str">
        <f>Entrant_need_figures!B34</f>
        <v>Religious Education</v>
      </c>
      <c r="C53" s="417">
        <f>Entrant_need_figures!C34</f>
        <v>766.1601054148291</v>
      </c>
      <c r="D53" s="417">
        <f>Entrant_need_figures!D34</f>
        <v>786.1849421082868</v>
      </c>
      <c r="E53" s="417">
        <f>Entrant_need_figures!E34</f>
        <v>760.10152576059318</v>
      </c>
      <c r="F53" s="417">
        <f>Entrant_need_figures!F34</f>
        <v>734.35206590632492</v>
      </c>
      <c r="G53" s="417">
        <f>Entrant_need_figures!G34</f>
        <v>763.41710034303537</v>
      </c>
      <c r="H53" s="417">
        <f>Entrant_need_figures!H34</f>
        <v>778.38059058745637</v>
      </c>
      <c r="I53" s="417">
        <f>Entrant_need_figures!I34</f>
        <v>800.16403530097568</v>
      </c>
      <c r="J53" s="417">
        <f>Entrant_need_figures!J34</f>
        <v>776.49143045653739</v>
      </c>
      <c r="K53" s="417">
        <f>Entrant_need_figures!K34</f>
        <v>756.90338325445816</v>
      </c>
      <c r="L53" s="417">
        <f>Entrant_need_figures!L34</f>
        <v>748.85168046302056</v>
      </c>
      <c r="M53" s="417">
        <f>Entrant_need_figures!M34</f>
        <v>738.27050450303113</v>
      </c>
      <c r="N53" s="417">
        <f>Entrant_need_figures!N34</f>
        <v>743.01231738082424</v>
      </c>
    </row>
    <row r="54" spans="2:14" ht="20.25">
      <c r="B54" s="241" t="str">
        <f>Entrant_need_figures!B35</f>
        <v>Total secondary entrant teacher need</v>
      </c>
      <c r="C54" s="417">
        <f>Entrant_need_figures!C35</f>
        <v>25932.70046796088</v>
      </c>
      <c r="D54" s="417">
        <f>Entrant_need_figures!D35</f>
        <v>26264.090298958567</v>
      </c>
      <c r="E54" s="417">
        <f>Entrant_need_figures!E35</f>
        <v>26040.913328593771</v>
      </c>
      <c r="F54" s="417">
        <f>Entrant_need_figures!F35</f>
        <v>26539.992869103535</v>
      </c>
      <c r="G54" s="417">
        <f>Entrant_need_figures!G35</f>
        <v>28769.41529260447</v>
      </c>
      <c r="H54" s="417">
        <f>Entrant_need_figures!H35</f>
        <v>28829.292857917211</v>
      </c>
      <c r="I54" s="417">
        <f>Entrant_need_figures!I35</f>
        <v>27198.771964761709</v>
      </c>
      <c r="J54" s="417">
        <f>Entrant_need_figures!J35</f>
        <v>26607.659647995159</v>
      </c>
      <c r="K54" s="417">
        <f>Entrant_need_figures!K35</f>
        <v>25983.465407376098</v>
      </c>
      <c r="L54" s="417">
        <f>Entrant_need_figures!L35</f>
        <v>25658.78452226907</v>
      </c>
      <c r="M54" s="417">
        <f>Entrant_need_figures!M35</f>
        <v>25269.120938841785</v>
      </c>
      <c r="N54" s="417">
        <f>Entrant_need_figures!N35</f>
        <v>25470.401641060329</v>
      </c>
    </row>
    <row r="56" spans="2:14" ht="15">
      <c r="B56" s="800" t="s">
        <v>1253</v>
      </c>
    </row>
    <row r="57" spans="2:14" ht="13.15">
      <c r="B57" s="74"/>
    </row>
    <row r="58" spans="2:14">
      <c r="B58" s="545"/>
      <c r="C58" s="216" t="str">
        <f t="shared" ref="C58:N58" si="3">C33</f>
        <v>2018/19</v>
      </c>
      <c r="D58" s="216" t="str">
        <f t="shared" si="3"/>
        <v>2019/20</v>
      </c>
      <c r="E58" s="216" t="str">
        <f t="shared" si="3"/>
        <v>2020/21</v>
      </c>
      <c r="F58" s="216" t="str">
        <f t="shared" si="3"/>
        <v>2021/22</v>
      </c>
      <c r="G58" s="216" t="str">
        <f t="shared" si="3"/>
        <v>2022/23</v>
      </c>
      <c r="H58" s="216" t="str">
        <f t="shared" si="3"/>
        <v>2023/24</v>
      </c>
      <c r="I58" s="216" t="str">
        <f t="shared" si="3"/>
        <v>2024/25</v>
      </c>
      <c r="J58" s="216" t="str">
        <f t="shared" si="3"/>
        <v>2025/26</v>
      </c>
      <c r="K58" s="216" t="str">
        <f t="shared" si="3"/>
        <v>2026/27</v>
      </c>
      <c r="L58" s="216" t="str">
        <f t="shared" si="3"/>
        <v>2027/28</v>
      </c>
      <c r="M58" s="216" t="str">
        <f t="shared" si="3"/>
        <v>2028/29</v>
      </c>
      <c r="N58" s="216" t="str">
        <f t="shared" si="3"/>
        <v>2029/30</v>
      </c>
    </row>
    <row r="59" spans="2:14">
      <c r="B59" s="241" t="str">
        <f t="shared" ref="B59:B70" si="4">B34</f>
        <v>Primary</v>
      </c>
      <c r="C59" s="538">
        <f>C34-Entrant_need_figures!C43</f>
        <v>0</v>
      </c>
      <c r="D59" s="538">
        <f>D34-Entrant_need_figures!D43</f>
        <v>0</v>
      </c>
      <c r="E59" s="538">
        <f>E34-Entrant_need_figures!E43</f>
        <v>0</v>
      </c>
      <c r="F59" s="538">
        <f>F34-Entrant_need_figures!F43</f>
        <v>0</v>
      </c>
      <c r="G59" s="538">
        <f>G34-Entrant_need_figures!G43</f>
        <v>0</v>
      </c>
      <c r="H59" s="538">
        <f>H34-Entrant_need_figures!H43</f>
        <v>0</v>
      </c>
      <c r="I59" s="538">
        <f>I34-Entrant_need_figures!I43</f>
        <v>0</v>
      </c>
      <c r="J59" s="538">
        <f>J34-Entrant_need_figures!J43</f>
        <v>0</v>
      </c>
      <c r="K59" s="538">
        <f>K34-Entrant_need_figures!K43</f>
        <v>0</v>
      </c>
      <c r="L59" s="538">
        <f>L34-Entrant_need_figures!L43</f>
        <v>0</v>
      </c>
      <c r="M59" s="538">
        <f>M34-Entrant_need_figures!M43</f>
        <v>0</v>
      </c>
      <c r="N59" s="538">
        <f>N34-Entrant_need_figures!N43</f>
        <v>0</v>
      </c>
    </row>
    <row r="60" spans="2:14">
      <c r="B60" s="241" t="str">
        <f t="shared" si="4"/>
        <v>Art &amp; Design</v>
      </c>
      <c r="C60" s="538">
        <f>C35-Entrant_need_figures!C44</f>
        <v>0</v>
      </c>
      <c r="D60" s="538">
        <f>D35-Entrant_need_figures!D44</f>
        <v>0</v>
      </c>
      <c r="E60" s="538">
        <f>E35-Entrant_need_figures!E44</f>
        <v>0</v>
      </c>
      <c r="F60" s="538">
        <f>F35-Entrant_need_figures!F44</f>
        <v>0</v>
      </c>
      <c r="G60" s="538">
        <f>G35-Entrant_need_figures!G44</f>
        <v>0</v>
      </c>
      <c r="H60" s="538">
        <f>H35-Entrant_need_figures!H44</f>
        <v>0</v>
      </c>
      <c r="I60" s="538">
        <f>I35-Entrant_need_figures!I44</f>
        <v>0</v>
      </c>
      <c r="J60" s="538">
        <f>J35-Entrant_need_figures!J44</f>
        <v>0</v>
      </c>
      <c r="K60" s="538">
        <f>K35-Entrant_need_figures!K44</f>
        <v>0</v>
      </c>
      <c r="L60" s="538">
        <f>L35-Entrant_need_figures!L44</f>
        <v>0</v>
      </c>
      <c r="M60" s="538">
        <f>M35-Entrant_need_figures!M44</f>
        <v>0</v>
      </c>
      <c r="N60" s="538">
        <f>N35-Entrant_need_figures!N44</f>
        <v>0</v>
      </c>
    </row>
    <row r="61" spans="2:14">
      <c r="B61" s="241" t="str">
        <f t="shared" si="4"/>
        <v>Biology</v>
      </c>
      <c r="C61" s="538">
        <f>C36-Entrant_need_figures!C45</f>
        <v>0</v>
      </c>
      <c r="D61" s="538">
        <f>D36-Entrant_need_figures!D45</f>
        <v>0</v>
      </c>
      <c r="E61" s="538">
        <f>E36-Entrant_need_figures!E45</f>
        <v>0</v>
      </c>
      <c r="F61" s="538">
        <f>F36-Entrant_need_figures!F45</f>
        <v>0</v>
      </c>
      <c r="G61" s="538">
        <f>G36-Entrant_need_figures!G45</f>
        <v>0</v>
      </c>
      <c r="H61" s="538">
        <f>H36-Entrant_need_figures!H45</f>
        <v>0</v>
      </c>
      <c r="I61" s="538">
        <f>I36-Entrant_need_figures!I45</f>
        <v>0</v>
      </c>
      <c r="J61" s="538">
        <f>J36-Entrant_need_figures!J45</f>
        <v>0</v>
      </c>
      <c r="K61" s="538">
        <f>K36-Entrant_need_figures!K45</f>
        <v>0</v>
      </c>
      <c r="L61" s="538">
        <f>L36-Entrant_need_figures!L45</f>
        <v>0</v>
      </c>
      <c r="M61" s="538">
        <f>M36-Entrant_need_figures!M45</f>
        <v>0</v>
      </c>
      <c r="N61" s="538">
        <f>N36-Entrant_need_figures!N45</f>
        <v>0</v>
      </c>
    </row>
    <row r="62" spans="2:14">
      <c r="B62" s="241" t="str">
        <f t="shared" si="4"/>
        <v>Business Studies</v>
      </c>
      <c r="C62" s="538">
        <f>C37-Entrant_need_figures!C46</f>
        <v>0</v>
      </c>
      <c r="D62" s="538">
        <f>D37-Entrant_need_figures!D46</f>
        <v>0</v>
      </c>
      <c r="E62" s="538">
        <f>E37-Entrant_need_figures!E46</f>
        <v>0</v>
      </c>
      <c r="F62" s="538">
        <f>F37-Entrant_need_figures!F46</f>
        <v>0</v>
      </c>
      <c r="G62" s="538">
        <f>G37-Entrant_need_figures!G46</f>
        <v>0</v>
      </c>
      <c r="H62" s="538">
        <f>H37-Entrant_need_figures!H46</f>
        <v>0</v>
      </c>
      <c r="I62" s="538">
        <f>I37-Entrant_need_figures!I46</f>
        <v>0</v>
      </c>
      <c r="J62" s="538">
        <f>J37-Entrant_need_figures!J46</f>
        <v>0</v>
      </c>
      <c r="K62" s="538">
        <f>K37-Entrant_need_figures!K46</f>
        <v>0</v>
      </c>
      <c r="L62" s="538">
        <f>L37-Entrant_need_figures!L46</f>
        <v>0</v>
      </c>
      <c r="M62" s="538">
        <f>M37-Entrant_need_figures!M46</f>
        <v>0</v>
      </c>
      <c r="N62" s="538">
        <f>N37-Entrant_need_figures!N46</f>
        <v>0</v>
      </c>
    </row>
    <row r="63" spans="2:14">
      <c r="B63" s="241" t="str">
        <f t="shared" si="4"/>
        <v>Chemistry</v>
      </c>
      <c r="C63" s="538">
        <f>C38-Entrant_need_figures!C47</f>
        <v>0</v>
      </c>
      <c r="D63" s="538">
        <f>D38-Entrant_need_figures!D47</f>
        <v>0</v>
      </c>
      <c r="E63" s="538">
        <f>E38-Entrant_need_figures!E47</f>
        <v>0</v>
      </c>
      <c r="F63" s="538">
        <f>F38-Entrant_need_figures!F47</f>
        <v>0</v>
      </c>
      <c r="G63" s="538">
        <f>G38-Entrant_need_figures!G47</f>
        <v>0</v>
      </c>
      <c r="H63" s="538">
        <f>H38-Entrant_need_figures!H47</f>
        <v>0</v>
      </c>
      <c r="I63" s="538">
        <f>I38-Entrant_need_figures!I47</f>
        <v>0</v>
      </c>
      <c r="J63" s="538">
        <f>J38-Entrant_need_figures!J47</f>
        <v>0</v>
      </c>
      <c r="K63" s="538">
        <f>K38-Entrant_need_figures!K47</f>
        <v>0</v>
      </c>
      <c r="L63" s="538">
        <f>L38-Entrant_need_figures!L47</f>
        <v>0</v>
      </c>
      <c r="M63" s="538">
        <f>M38-Entrant_need_figures!M47</f>
        <v>0</v>
      </c>
      <c r="N63" s="538">
        <f>N38-Entrant_need_figures!N47</f>
        <v>0</v>
      </c>
    </row>
    <row r="64" spans="2:14">
      <c r="B64" s="241" t="str">
        <f t="shared" si="4"/>
        <v>Classics</v>
      </c>
      <c r="C64" s="538">
        <f>C39-Entrant_need_figures!C48</f>
        <v>0</v>
      </c>
      <c r="D64" s="538">
        <f>D39-Entrant_need_figures!D48</f>
        <v>0</v>
      </c>
      <c r="E64" s="538">
        <f>E39-Entrant_need_figures!E48</f>
        <v>0</v>
      </c>
      <c r="F64" s="538">
        <f>F39-Entrant_need_figures!F48</f>
        <v>0</v>
      </c>
      <c r="G64" s="538">
        <f>G39-Entrant_need_figures!G48</f>
        <v>0</v>
      </c>
      <c r="H64" s="538">
        <f>H39-Entrant_need_figures!H48</f>
        <v>0</v>
      </c>
      <c r="I64" s="538">
        <f>I39-Entrant_need_figures!I48</f>
        <v>0</v>
      </c>
      <c r="J64" s="538">
        <f>J39-Entrant_need_figures!J48</f>
        <v>0</v>
      </c>
      <c r="K64" s="538">
        <f>K39-Entrant_need_figures!K48</f>
        <v>0</v>
      </c>
      <c r="L64" s="538">
        <f>L39-Entrant_need_figures!L48</f>
        <v>0</v>
      </c>
      <c r="M64" s="538">
        <f>M39-Entrant_need_figures!M48</f>
        <v>0</v>
      </c>
      <c r="N64" s="538">
        <f>N39-Entrant_need_figures!N48</f>
        <v>0</v>
      </c>
    </row>
    <row r="65" spans="2:14">
      <c r="B65" s="241" t="str">
        <f t="shared" si="4"/>
        <v>Computing</v>
      </c>
      <c r="C65" s="538">
        <f>C40-Entrant_need_figures!C49</f>
        <v>0</v>
      </c>
      <c r="D65" s="538">
        <f>D40-Entrant_need_figures!D49</f>
        <v>0</v>
      </c>
      <c r="E65" s="538">
        <f>E40-Entrant_need_figures!E49</f>
        <v>0</v>
      </c>
      <c r="F65" s="538">
        <f>F40-Entrant_need_figures!F49</f>
        <v>0</v>
      </c>
      <c r="G65" s="538">
        <f>G40-Entrant_need_figures!G49</f>
        <v>0</v>
      </c>
      <c r="H65" s="538">
        <f>H40-Entrant_need_figures!H49</f>
        <v>0</v>
      </c>
      <c r="I65" s="538">
        <f>I40-Entrant_need_figures!I49</f>
        <v>0</v>
      </c>
      <c r="J65" s="538">
        <f>J40-Entrant_need_figures!J49</f>
        <v>0</v>
      </c>
      <c r="K65" s="538">
        <f>K40-Entrant_need_figures!K49</f>
        <v>0</v>
      </c>
      <c r="L65" s="538">
        <f>L40-Entrant_need_figures!L49</f>
        <v>0</v>
      </c>
      <c r="M65" s="538">
        <f>M40-Entrant_need_figures!M49</f>
        <v>0</v>
      </c>
      <c r="N65" s="538">
        <f>N40-Entrant_need_figures!N49</f>
        <v>0</v>
      </c>
    </row>
    <row r="66" spans="2:14">
      <c r="B66" s="241" t="str">
        <f t="shared" si="4"/>
        <v>Design &amp; Technology</v>
      </c>
      <c r="C66" s="538">
        <f>C41-Entrant_need_figures!C50</f>
        <v>0</v>
      </c>
      <c r="D66" s="538">
        <f>D41-Entrant_need_figures!D50</f>
        <v>0</v>
      </c>
      <c r="E66" s="538">
        <f>E41-Entrant_need_figures!E50</f>
        <v>0</v>
      </c>
      <c r="F66" s="538">
        <f>F41-Entrant_need_figures!F50</f>
        <v>0</v>
      </c>
      <c r="G66" s="538">
        <f>G41-Entrant_need_figures!G50</f>
        <v>0</v>
      </c>
      <c r="H66" s="538">
        <f>H41-Entrant_need_figures!H50</f>
        <v>0</v>
      </c>
      <c r="I66" s="538">
        <f>I41-Entrant_need_figures!I50</f>
        <v>0</v>
      </c>
      <c r="J66" s="538">
        <f>J41-Entrant_need_figures!J50</f>
        <v>0</v>
      </c>
      <c r="K66" s="538">
        <f>K41-Entrant_need_figures!K50</f>
        <v>0</v>
      </c>
      <c r="L66" s="538">
        <f>L41-Entrant_need_figures!L50</f>
        <v>0</v>
      </c>
      <c r="M66" s="538">
        <f>M41-Entrant_need_figures!M50</f>
        <v>0</v>
      </c>
      <c r="N66" s="538">
        <f>N41-Entrant_need_figures!N50</f>
        <v>0</v>
      </c>
    </row>
    <row r="67" spans="2:14">
      <c r="B67" s="241" t="str">
        <f t="shared" si="4"/>
        <v>Drama</v>
      </c>
      <c r="C67" s="538">
        <f>C42-Entrant_need_figures!C51</f>
        <v>0</v>
      </c>
      <c r="D67" s="538">
        <f>D42-Entrant_need_figures!D51</f>
        <v>0</v>
      </c>
      <c r="E67" s="538">
        <f>E42-Entrant_need_figures!E51</f>
        <v>0</v>
      </c>
      <c r="F67" s="538">
        <f>F42-Entrant_need_figures!F51</f>
        <v>0</v>
      </c>
      <c r="G67" s="538">
        <f>G42-Entrant_need_figures!G51</f>
        <v>0</v>
      </c>
      <c r="H67" s="538">
        <f>H42-Entrant_need_figures!H51</f>
        <v>0</v>
      </c>
      <c r="I67" s="538">
        <f>I42-Entrant_need_figures!I51</f>
        <v>0</v>
      </c>
      <c r="J67" s="538">
        <f>J42-Entrant_need_figures!J51</f>
        <v>0</v>
      </c>
      <c r="K67" s="538">
        <f>K42-Entrant_need_figures!K51</f>
        <v>0</v>
      </c>
      <c r="L67" s="538">
        <f>L42-Entrant_need_figures!L51</f>
        <v>0</v>
      </c>
      <c r="M67" s="538">
        <f>M42-Entrant_need_figures!M51</f>
        <v>0</v>
      </c>
      <c r="N67" s="538">
        <f>N42-Entrant_need_figures!N51</f>
        <v>0</v>
      </c>
    </row>
    <row r="68" spans="2:14">
      <c r="B68" s="241" t="str">
        <f t="shared" si="4"/>
        <v>English</v>
      </c>
      <c r="C68" s="538">
        <f>C43-Entrant_need_figures!C52</f>
        <v>0</v>
      </c>
      <c r="D68" s="538">
        <f>D43-Entrant_need_figures!D52</f>
        <v>0</v>
      </c>
      <c r="E68" s="538">
        <f>E43-Entrant_need_figures!E52</f>
        <v>0</v>
      </c>
      <c r="F68" s="538">
        <f>F43-Entrant_need_figures!F52</f>
        <v>0</v>
      </c>
      <c r="G68" s="538">
        <f>G43-Entrant_need_figures!G52</f>
        <v>0</v>
      </c>
      <c r="H68" s="538">
        <f>H43-Entrant_need_figures!H52</f>
        <v>0</v>
      </c>
      <c r="I68" s="538">
        <f>I43-Entrant_need_figures!I52</f>
        <v>0</v>
      </c>
      <c r="J68" s="538">
        <f>J43-Entrant_need_figures!J52</f>
        <v>0</v>
      </c>
      <c r="K68" s="538">
        <f>K43-Entrant_need_figures!K52</f>
        <v>0</v>
      </c>
      <c r="L68" s="538">
        <f>L43-Entrant_need_figures!L52</f>
        <v>0</v>
      </c>
      <c r="M68" s="538">
        <f>M43-Entrant_need_figures!M52</f>
        <v>0</v>
      </c>
      <c r="N68" s="538">
        <f>N43-Entrant_need_figures!N52</f>
        <v>0</v>
      </c>
    </row>
    <row r="69" spans="2:14">
      <c r="B69" s="241" t="str">
        <f t="shared" si="4"/>
        <v>Food</v>
      </c>
      <c r="C69" s="538">
        <f>C44-Entrant_need_figures!C53</f>
        <v>0</v>
      </c>
      <c r="D69" s="538">
        <f>D44-Entrant_need_figures!D53</f>
        <v>0</v>
      </c>
      <c r="E69" s="538">
        <f>E44-Entrant_need_figures!E53</f>
        <v>0</v>
      </c>
      <c r="F69" s="538">
        <f>F44-Entrant_need_figures!F53</f>
        <v>0</v>
      </c>
      <c r="G69" s="538">
        <f>G44-Entrant_need_figures!G53</f>
        <v>0</v>
      </c>
      <c r="H69" s="538">
        <f>H44-Entrant_need_figures!H53</f>
        <v>0</v>
      </c>
      <c r="I69" s="538">
        <f>I44-Entrant_need_figures!I53</f>
        <v>0</v>
      </c>
      <c r="J69" s="538">
        <f>J44-Entrant_need_figures!J53</f>
        <v>0</v>
      </c>
      <c r="K69" s="538">
        <f>K44-Entrant_need_figures!K53</f>
        <v>0</v>
      </c>
      <c r="L69" s="538">
        <f>L44-Entrant_need_figures!L53</f>
        <v>0</v>
      </c>
      <c r="M69" s="538">
        <f>M44-Entrant_need_figures!M53</f>
        <v>0</v>
      </c>
      <c r="N69" s="538">
        <f>N44-Entrant_need_figures!N53</f>
        <v>0</v>
      </c>
    </row>
    <row r="70" spans="2:14">
      <c r="B70" s="241" t="str">
        <f t="shared" si="4"/>
        <v>Geography</v>
      </c>
      <c r="C70" s="538">
        <f>C45-Entrant_need_figures!C54</f>
        <v>0</v>
      </c>
      <c r="D70" s="538">
        <f>D45-Entrant_need_figures!D54</f>
        <v>0</v>
      </c>
      <c r="E70" s="538">
        <f>E45-Entrant_need_figures!E54</f>
        <v>0</v>
      </c>
      <c r="F70" s="538">
        <f>F45-Entrant_need_figures!F54</f>
        <v>0</v>
      </c>
      <c r="G70" s="538">
        <f>G45-Entrant_need_figures!G54</f>
        <v>0</v>
      </c>
      <c r="H70" s="538">
        <f>H45-Entrant_need_figures!H54</f>
        <v>0</v>
      </c>
      <c r="I70" s="538">
        <f>I45-Entrant_need_figures!I54</f>
        <v>0</v>
      </c>
      <c r="J70" s="538">
        <f>J45-Entrant_need_figures!J54</f>
        <v>0</v>
      </c>
      <c r="K70" s="538">
        <f>K45-Entrant_need_figures!K54</f>
        <v>0</v>
      </c>
      <c r="L70" s="538">
        <f>L45-Entrant_need_figures!L54</f>
        <v>0</v>
      </c>
      <c r="M70" s="538">
        <f>M45-Entrant_need_figures!M54</f>
        <v>0</v>
      </c>
      <c r="N70" s="538">
        <f>N45-Entrant_need_figures!N54</f>
        <v>0</v>
      </c>
    </row>
    <row r="71" spans="2:14">
      <c r="B71" s="241" t="str">
        <f t="shared" ref="B71:B79" si="5">B46</f>
        <v>History</v>
      </c>
      <c r="C71" s="538">
        <f>C46-Entrant_need_figures!C55</f>
        <v>0</v>
      </c>
      <c r="D71" s="538">
        <f>D46-Entrant_need_figures!D55</f>
        <v>0</v>
      </c>
      <c r="E71" s="538">
        <f>E46-Entrant_need_figures!E55</f>
        <v>0</v>
      </c>
      <c r="F71" s="538">
        <f>F46-Entrant_need_figures!F55</f>
        <v>0</v>
      </c>
      <c r="G71" s="538">
        <f>G46-Entrant_need_figures!G55</f>
        <v>0</v>
      </c>
      <c r="H71" s="538">
        <f>H46-Entrant_need_figures!H55</f>
        <v>0</v>
      </c>
      <c r="I71" s="538">
        <f>I46-Entrant_need_figures!I55</f>
        <v>0</v>
      </c>
      <c r="J71" s="538">
        <f>J46-Entrant_need_figures!J55</f>
        <v>0</v>
      </c>
      <c r="K71" s="538">
        <f>K46-Entrant_need_figures!K55</f>
        <v>0</v>
      </c>
      <c r="L71" s="538">
        <f>L46-Entrant_need_figures!L55</f>
        <v>0</v>
      </c>
      <c r="M71" s="538">
        <f>M46-Entrant_need_figures!M55</f>
        <v>0</v>
      </c>
      <c r="N71" s="538">
        <f>N46-Entrant_need_figures!N55</f>
        <v>0</v>
      </c>
    </row>
    <row r="72" spans="2:14">
      <c r="B72" s="241" t="str">
        <f t="shared" si="5"/>
        <v>Mathematics</v>
      </c>
      <c r="C72" s="538">
        <f>C47-Entrant_need_figures!C56</f>
        <v>0</v>
      </c>
      <c r="D72" s="538">
        <f>D47-Entrant_need_figures!D56</f>
        <v>0</v>
      </c>
      <c r="E72" s="538">
        <f>E47-Entrant_need_figures!E56</f>
        <v>0</v>
      </c>
      <c r="F72" s="538">
        <f>F47-Entrant_need_figures!F56</f>
        <v>0</v>
      </c>
      <c r="G72" s="538">
        <f>G47-Entrant_need_figures!G56</f>
        <v>0</v>
      </c>
      <c r="H72" s="538">
        <f>H47-Entrant_need_figures!H56</f>
        <v>0</v>
      </c>
      <c r="I72" s="538">
        <f>I47-Entrant_need_figures!I56</f>
        <v>0</v>
      </c>
      <c r="J72" s="538">
        <f>J47-Entrant_need_figures!J56</f>
        <v>0</v>
      </c>
      <c r="K72" s="538">
        <f>K47-Entrant_need_figures!K56</f>
        <v>0</v>
      </c>
      <c r="L72" s="538">
        <f>L47-Entrant_need_figures!L56</f>
        <v>0</v>
      </c>
      <c r="M72" s="538">
        <f>M47-Entrant_need_figures!M56</f>
        <v>0</v>
      </c>
      <c r="N72" s="538">
        <f>N47-Entrant_need_figures!N56</f>
        <v>0</v>
      </c>
    </row>
    <row r="73" spans="2:14" ht="24.4" customHeight="1">
      <c r="B73" s="241" t="str">
        <f t="shared" si="5"/>
        <v>Modern Foreign Languages</v>
      </c>
      <c r="C73" s="538">
        <f>C48-Entrant_need_figures!C57</f>
        <v>0</v>
      </c>
      <c r="D73" s="538">
        <f>D48-Entrant_need_figures!D57</f>
        <v>0</v>
      </c>
      <c r="E73" s="538">
        <f>E48-Entrant_need_figures!E57</f>
        <v>0</v>
      </c>
      <c r="F73" s="538">
        <f>F48-Entrant_need_figures!F57</f>
        <v>0</v>
      </c>
      <c r="G73" s="538">
        <f>G48-Entrant_need_figures!G57</f>
        <v>0</v>
      </c>
      <c r="H73" s="538">
        <f>H48-Entrant_need_figures!H57</f>
        <v>0</v>
      </c>
      <c r="I73" s="538">
        <f>I48-Entrant_need_figures!I57</f>
        <v>0</v>
      </c>
      <c r="J73" s="538">
        <f>J48-Entrant_need_figures!J57</f>
        <v>0</v>
      </c>
      <c r="K73" s="538">
        <f>K48-Entrant_need_figures!K57</f>
        <v>0</v>
      </c>
      <c r="L73" s="538">
        <f>L48-Entrant_need_figures!L57</f>
        <v>0</v>
      </c>
      <c r="M73" s="538">
        <f>M48-Entrant_need_figures!M57</f>
        <v>0</v>
      </c>
      <c r="N73" s="538">
        <f>N48-Entrant_need_figures!N57</f>
        <v>0</v>
      </c>
    </row>
    <row r="74" spans="2:14">
      <c r="B74" s="241" t="str">
        <f t="shared" si="5"/>
        <v>Music</v>
      </c>
      <c r="C74" s="538">
        <f>C49-Entrant_need_figures!C58</f>
        <v>0</v>
      </c>
      <c r="D74" s="538">
        <f>D49-Entrant_need_figures!D58</f>
        <v>0</v>
      </c>
      <c r="E74" s="538">
        <f>E49-Entrant_need_figures!E58</f>
        <v>0</v>
      </c>
      <c r="F74" s="538">
        <f>F49-Entrant_need_figures!F58</f>
        <v>0</v>
      </c>
      <c r="G74" s="538">
        <f>G49-Entrant_need_figures!G58</f>
        <v>0</v>
      </c>
      <c r="H74" s="538">
        <f>H49-Entrant_need_figures!H58</f>
        <v>0</v>
      </c>
      <c r="I74" s="538">
        <f>I49-Entrant_need_figures!I58</f>
        <v>0</v>
      </c>
      <c r="J74" s="538">
        <f>J49-Entrant_need_figures!J58</f>
        <v>0</v>
      </c>
      <c r="K74" s="538">
        <f>K49-Entrant_need_figures!K58</f>
        <v>0</v>
      </c>
      <c r="L74" s="538">
        <f>L49-Entrant_need_figures!L58</f>
        <v>0</v>
      </c>
      <c r="M74" s="538">
        <f>M49-Entrant_need_figures!M58</f>
        <v>0</v>
      </c>
      <c r="N74" s="538">
        <f>N49-Entrant_need_figures!N58</f>
        <v>0</v>
      </c>
    </row>
    <row r="75" spans="2:14">
      <c r="B75" s="241" t="str">
        <f t="shared" si="5"/>
        <v>Others</v>
      </c>
      <c r="C75" s="538">
        <f>C50-Entrant_need_figures!C59</f>
        <v>0</v>
      </c>
      <c r="D75" s="538">
        <f>D50-Entrant_need_figures!D59</f>
        <v>0</v>
      </c>
      <c r="E75" s="538">
        <f>E50-Entrant_need_figures!E59</f>
        <v>0</v>
      </c>
      <c r="F75" s="538">
        <f>F50-Entrant_need_figures!F59</f>
        <v>0</v>
      </c>
      <c r="G75" s="538">
        <f>G50-Entrant_need_figures!G59</f>
        <v>0</v>
      </c>
      <c r="H75" s="538">
        <f>H50-Entrant_need_figures!H59</f>
        <v>0</v>
      </c>
      <c r="I75" s="538">
        <f>I50-Entrant_need_figures!I59</f>
        <v>0</v>
      </c>
      <c r="J75" s="538">
        <f>J50-Entrant_need_figures!J59</f>
        <v>0</v>
      </c>
      <c r="K75" s="538">
        <f>K50-Entrant_need_figures!K59</f>
        <v>0</v>
      </c>
      <c r="L75" s="538">
        <f>L50-Entrant_need_figures!L59</f>
        <v>0</v>
      </c>
      <c r="M75" s="538">
        <f>M50-Entrant_need_figures!M59</f>
        <v>0</v>
      </c>
      <c r="N75" s="538">
        <f>N50-Entrant_need_figures!N59</f>
        <v>0</v>
      </c>
    </row>
    <row r="76" spans="2:14">
      <c r="B76" s="241" t="str">
        <f t="shared" si="5"/>
        <v>Physical Education</v>
      </c>
      <c r="C76" s="538">
        <f>C51-Entrant_need_figures!C60</f>
        <v>0</v>
      </c>
      <c r="D76" s="538">
        <f>D51-Entrant_need_figures!D60</f>
        <v>0</v>
      </c>
      <c r="E76" s="538">
        <f>E51-Entrant_need_figures!E60</f>
        <v>0</v>
      </c>
      <c r="F76" s="538">
        <f>F51-Entrant_need_figures!F60</f>
        <v>0</v>
      </c>
      <c r="G76" s="538">
        <f>G51-Entrant_need_figures!G60</f>
        <v>0</v>
      </c>
      <c r="H76" s="538">
        <f>H51-Entrant_need_figures!H60</f>
        <v>0</v>
      </c>
      <c r="I76" s="538">
        <f>I51-Entrant_need_figures!I60</f>
        <v>0</v>
      </c>
      <c r="J76" s="538">
        <f>J51-Entrant_need_figures!J60</f>
        <v>0</v>
      </c>
      <c r="K76" s="538">
        <f>K51-Entrant_need_figures!K60</f>
        <v>0</v>
      </c>
      <c r="L76" s="538">
        <f>L51-Entrant_need_figures!L60</f>
        <v>0</v>
      </c>
      <c r="M76" s="538">
        <f>M51-Entrant_need_figures!M60</f>
        <v>0</v>
      </c>
      <c r="N76" s="538">
        <f>N51-Entrant_need_figures!N60</f>
        <v>0</v>
      </c>
    </row>
    <row r="77" spans="2:14">
      <c r="B77" s="241" t="str">
        <f t="shared" si="5"/>
        <v>Physics</v>
      </c>
      <c r="C77" s="538">
        <f>C52-Entrant_need_figures!C61</f>
        <v>0</v>
      </c>
      <c r="D77" s="538">
        <f>D52-Entrant_need_figures!D61</f>
        <v>0</v>
      </c>
      <c r="E77" s="538">
        <f>E52-Entrant_need_figures!E61</f>
        <v>0</v>
      </c>
      <c r="F77" s="538">
        <f>F52-Entrant_need_figures!F61</f>
        <v>0</v>
      </c>
      <c r="G77" s="538">
        <f>G52-Entrant_need_figures!G61</f>
        <v>0</v>
      </c>
      <c r="H77" s="538">
        <f>H52-Entrant_need_figures!H61</f>
        <v>0</v>
      </c>
      <c r="I77" s="538">
        <f>I52-Entrant_need_figures!I61</f>
        <v>0</v>
      </c>
      <c r="J77" s="538">
        <f>J52-Entrant_need_figures!J61</f>
        <v>0</v>
      </c>
      <c r="K77" s="538">
        <f>K52-Entrant_need_figures!K61</f>
        <v>0</v>
      </c>
      <c r="L77" s="538">
        <f>L52-Entrant_need_figures!L61</f>
        <v>0</v>
      </c>
      <c r="M77" s="538">
        <f>M52-Entrant_need_figures!M61</f>
        <v>0</v>
      </c>
      <c r="N77" s="538">
        <f>N52-Entrant_need_figures!N61</f>
        <v>0</v>
      </c>
    </row>
    <row r="78" spans="2:14">
      <c r="B78" s="241" t="str">
        <f t="shared" si="5"/>
        <v>Religious Education</v>
      </c>
      <c r="C78" s="538">
        <f>C53-Entrant_need_figures!C62</f>
        <v>0</v>
      </c>
      <c r="D78" s="538">
        <f>D53-Entrant_need_figures!D62</f>
        <v>0</v>
      </c>
      <c r="E78" s="538">
        <f>E53-Entrant_need_figures!E62</f>
        <v>0</v>
      </c>
      <c r="F78" s="538">
        <f>F53-Entrant_need_figures!F62</f>
        <v>0</v>
      </c>
      <c r="G78" s="538">
        <f>G53-Entrant_need_figures!G62</f>
        <v>0</v>
      </c>
      <c r="H78" s="538">
        <f>H53-Entrant_need_figures!H62</f>
        <v>0</v>
      </c>
      <c r="I78" s="538">
        <f>I53-Entrant_need_figures!I62</f>
        <v>0</v>
      </c>
      <c r="J78" s="538">
        <f>J53-Entrant_need_figures!J62</f>
        <v>0</v>
      </c>
      <c r="K78" s="538">
        <f>K53-Entrant_need_figures!K62</f>
        <v>0</v>
      </c>
      <c r="L78" s="538">
        <f>L53-Entrant_need_figures!L62</f>
        <v>0</v>
      </c>
      <c r="M78" s="538">
        <f>M53-Entrant_need_figures!M62</f>
        <v>0</v>
      </c>
      <c r="N78" s="538">
        <f>N53-Entrant_need_figures!N62</f>
        <v>0</v>
      </c>
    </row>
    <row r="79" spans="2:14" ht="20.25">
      <c r="B79" s="241" t="str">
        <f t="shared" si="5"/>
        <v>Total secondary entrant teacher need</v>
      </c>
      <c r="C79" s="538">
        <f>C54-Entrant_need_figures!C63</f>
        <v>0</v>
      </c>
      <c r="D79" s="538">
        <f>D54-Entrant_need_figures!D63</f>
        <v>0</v>
      </c>
      <c r="E79" s="538">
        <f>E54-Entrant_need_figures!E63</f>
        <v>0</v>
      </c>
      <c r="F79" s="538">
        <f>F54-Entrant_need_figures!F63</f>
        <v>0</v>
      </c>
      <c r="G79" s="538">
        <f>G54-Entrant_need_figures!G63</f>
        <v>0</v>
      </c>
      <c r="H79" s="538">
        <f>H54-Entrant_need_figures!H63</f>
        <v>0</v>
      </c>
      <c r="I79" s="538">
        <f>I54-Entrant_need_figures!I63</f>
        <v>0</v>
      </c>
      <c r="J79" s="538">
        <f>J54-Entrant_need_figures!J63</f>
        <v>0</v>
      </c>
      <c r="K79" s="538">
        <f>K54-Entrant_need_figures!K63</f>
        <v>0</v>
      </c>
      <c r="L79" s="538">
        <f>L54-Entrant_need_figures!L63</f>
        <v>0</v>
      </c>
      <c r="M79" s="538">
        <f>M54-Entrant_need_figures!M63</f>
        <v>0</v>
      </c>
      <c r="N79" s="538">
        <f>N54-Entrant_need_figures!N63</f>
        <v>0</v>
      </c>
    </row>
    <row r="80" spans="2:14">
      <c r="C80" s="300"/>
      <c r="D80" s="300"/>
      <c r="E80" s="300"/>
      <c r="F80" s="300"/>
      <c r="G80" s="300"/>
      <c r="H80" s="300"/>
      <c r="I80" s="300"/>
      <c r="J80" s="300"/>
      <c r="K80" s="300"/>
      <c r="L80" s="300"/>
      <c r="M80" s="300"/>
      <c r="N80" s="300"/>
    </row>
    <row r="81" spans="2:11" ht="17.649999999999999">
      <c r="B81" s="665" t="s">
        <v>1080</v>
      </c>
    </row>
    <row r="82" spans="2:11" ht="15">
      <c r="B82" s="76"/>
    </row>
    <row r="83" spans="2:11">
      <c r="B83" s="215" t="s">
        <v>1254</v>
      </c>
    </row>
    <row r="84" spans="2:11">
      <c r="B84" s="215"/>
    </row>
    <row r="85" spans="2:11" ht="13.15">
      <c r="I85" s="1001" t="s">
        <v>1605</v>
      </c>
    </row>
    <row r="86" spans="2:11">
      <c r="D86" s="1255" t="s">
        <v>1090</v>
      </c>
      <c r="E86" s="1256"/>
    </row>
    <row r="87" spans="2:11" ht="60" customHeight="1">
      <c r="B87" s="441" t="s">
        <v>1170</v>
      </c>
      <c r="C87" s="241" t="s">
        <v>1169</v>
      </c>
      <c r="D87" s="1084" t="s">
        <v>1606</v>
      </c>
      <c r="E87" s="1200" t="s">
        <v>1712</v>
      </c>
      <c r="I87" s="441" t="s">
        <v>1170</v>
      </c>
      <c r="J87" s="241" t="s">
        <v>1169</v>
      </c>
      <c r="K87" s="1004" t="s">
        <v>1606</v>
      </c>
    </row>
    <row r="88" spans="2:11">
      <c r="B88" s="687" t="str">
        <f>FINAL_OUTPUTS_OF_ITT_PLACES!B34</f>
        <v>Primary</v>
      </c>
      <c r="C88" s="689">
        <f>FINAL_OUTPUTS_OF_ITT_PLACES!G34</f>
        <v>13003</v>
      </c>
      <c r="D88" s="690">
        <v>13003</v>
      </c>
      <c r="E88" s="690">
        <v>13094</v>
      </c>
      <c r="I88" s="241" t="s">
        <v>40</v>
      </c>
      <c r="J88" s="714" t="b">
        <f>FINAL_OUTPUTS_OF_ITT_PLACES!I34</f>
        <v>0</v>
      </c>
      <c r="K88" s="381" t="b">
        <f>FINAL_OUTPUTS_OF_ITT_PLACES!J34</f>
        <v>0</v>
      </c>
    </row>
    <row r="89" spans="2:11">
      <c r="B89" s="687" t="str">
        <f>FINAL_OUTPUTS_OF_ITT_PLACES!B35</f>
        <v>Art &amp; Design</v>
      </c>
      <c r="C89" s="689">
        <f>FINAL_OUTPUTS_OF_ITT_PLACES!G35</f>
        <v>668</v>
      </c>
      <c r="D89" s="690">
        <v>668</v>
      </c>
      <c r="E89" s="690">
        <v>669</v>
      </c>
      <c r="I89" s="241" t="s">
        <v>559</v>
      </c>
      <c r="J89" s="714" t="b">
        <f>FINAL_OUTPUTS_OF_ITT_PLACES!I35</f>
        <v>0</v>
      </c>
      <c r="K89" s="381" t="b">
        <f>FINAL_OUTPUTS_OF_ITT_PLACES!J35</f>
        <v>0</v>
      </c>
    </row>
    <row r="90" spans="2:11">
      <c r="B90" s="688" t="str">
        <f>FINAL_OUTPUTS_OF_ITT_PLACES!B36</f>
        <v>Biology</v>
      </c>
      <c r="C90" s="689">
        <f>FINAL_OUTPUTS_OF_ITT_PLACES!G36</f>
        <v>1192</v>
      </c>
      <c r="D90" s="690">
        <v>1192</v>
      </c>
      <c r="E90" s="690">
        <v>1194</v>
      </c>
      <c r="I90" s="664" t="s">
        <v>7</v>
      </c>
      <c r="J90" s="714" t="b">
        <f>FINAL_OUTPUTS_OF_ITT_PLACES!I36</f>
        <v>0</v>
      </c>
      <c r="K90" s="381" t="b">
        <f>FINAL_OUTPUTS_OF_ITT_PLACES!J36</f>
        <v>0</v>
      </c>
    </row>
    <row r="91" spans="2:11" ht="20.25">
      <c r="B91" s="687" t="str">
        <f>FINAL_OUTPUTS_OF_ITT_PLACES!B37</f>
        <v>Business Studies</v>
      </c>
      <c r="C91" s="689">
        <f>FINAL_OUTPUTS_OF_ITT_PLACES!G37</f>
        <v>348</v>
      </c>
      <c r="D91" s="690">
        <v>348</v>
      </c>
      <c r="E91" s="690">
        <v>349</v>
      </c>
      <c r="I91" s="241" t="s">
        <v>423</v>
      </c>
      <c r="J91" s="714" t="b">
        <f>FINAL_OUTPUTS_OF_ITT_PLACES!I37</f>
        <v>0</v>
      </c>
      <c r="K91" s="381" t="b">
        <f>FINAL_OUTPUTS_OF_ITT_PLACES!J37</f>
        <v>0</v>
      </c>
    </row>
    <row r="92" spans="2:11">
      <c r="B92" s="688" t="str">
        <f>FINAL_OUTPUTS_OF_ITT_PLACES!B38</f>
        <v>Chemistry</v>
      </c>
      <c r="C92" s="689">
        <f>FINAL_OUTPUTS_OF_ITT_PLACES!G38</f>
        <v>1152</v>
      </c>
      <c r="D92" s="690">
        <v>1152</v>
      </c>
      <c r="E92" s="690">
        <v>1154</v>
      </c>
      <c r="I92" s="664" t="s">
        <v>3</v>
      </c>
      <c r="J92" s="714" t="b">
        <f>FINAL_OUTPUTS_OF_ITT_PLACES!I38</f>
        <v>0</v>
      </c>
      <c r="K92" s="381" t="b">
        <f>FINAL_OUTPUTS_OF_ITT_PLACES!J38</f>
        <v>0</v>
      </c>
    </row>
    <row r="93" spans="2:11">
      <c r="B93" s="688" t="str">
        <f>FINAL_OUTPUTS_OF_ITT_PLACES!B39</f>
        <v>Classics</v>
      </c>
      <c r="C93" s="689">
        <f>FINAL_OUTPUTS_OF_ITT_PLACES!G39</f>
        <v>28</v>
      </c>
      <c r="D93" s="690">
        <v>28</v>
      </c>
      <c r="E93" s="690">
        <v>28</v>
      </c>
      <c r="I93" s="664" t="s">
        <v>79</v>
      </c>
      <c r="J93" s="714" t="b">
        <f>FINAL_OUTPUTS_OF_ITT_PLACES!I39</f>
        <v>0</v>
      </c>
      <c r="K93" s="381" t="b">
        <f>FINAL_OUTPUTS_OF_ITT_PLACES!J39</f>
        <v>0</v>
      </c>
    </row>
    <row r="94" spans="2:11">
      <c r="B94" s="688" t="str">
        <f>FINAL_OUTPUTS_OF_ITT_PLACES!B40</f>
        <v>Computing</v>
      </c>
      <c r="C94" s="689">
        <f>FINAL_OUTPUTS_OF_ITT_PLACES!G40</f>
        <v>631</v>
      </c>
      <c r="D94" s="690">
        <v>631</v>
      </c>
      <c r="E94" s="690">
        <v>632</v>
      </c>
      <c r="I94" s="664" t="s">
        <v>107</v>
      </c>
      <c r="J94" s="714" t="b">
        <f>FINAL_OUTPUTS_OF_ITT_PLACES!I40</f>
        <v>0</v>
      </c>
      <c r="K94" s="381" t="b">
        <f>FINAL_OUTPUTS_OF_ITT_PLACES!J40</f>
        <v>0</v>
      </c>
    </row>
    <row r="95" spans="2:11" ht="20.25">
      <c r="B95" s="687" t="str">
        <f>FINAL_OUTPUTS_OF_ITT_PLACES!B41</f>
        <v>Design &amp; Technology</v>
      </c>
      <c r="C95" s="689">
        <f>FINAL_OUTPUTS_OF_ITT_PLACES!G41</f>
        <v>849</v>
      </c>
      <c r="D95" s="690">
        <v>849</v>
      </c>
      <c r="E95" s="690">
        <v>850</v>
      </c>
      <c r="I95" s="241" t="s">
        <v>560</v>
      </c>
      <c r="J95" s="714" t="b">
        <f>FINAL_OUTPUTS_OF_ITT_PLACES!I41</f>
        <v>0</v>
      </c>
      <c r="K95" s="381" t="b">
        <f>FINAL_OUTPUTS_OF_ITT_PLACES!J41</f>
        <v>0</v>
      </c>
    </row>
    <row r="96" spans="2:11">
      <c r="B96" s="687" t="str">
        <f>FINAL_OUTPUTS_OF_ITT_PLACES!B42</f>
        <v>Drama</v>
      </c>
      <c r="C96" s="689">
        <f>FINAL_OUTPUTS_OF_ITT_PLACES!G42</f>
        <v>347</v>
      </c>
      <c r="D96" s="690">
        <v>347</v>
      </c>
      <c r="E96" s="690">
        <v>348</v>
      </c>
      <c r="I96" s="241" t="s">
        <v>6</v>
      </c>
      <c r="J96" s="714" t="b">
        <f>FINAL_OUTPUTS_OF_ITT_PLACES!I42</f>
        <v>0</v>
      </c>
      <c r="K96" s="381" t="b">
        <f>FINAL_OUTPUTS_OF_ITT_PLACES!J42</f>
        <v>0</v>
      </c>
    </row>
    <row r="97" spans="2:15">
      <c r="B97" s="688" t="str">
        <f>FINAL_OUTPUTS_OF_ITT_PLACES!B43</f>
        <v>English</v>
      </c>
      <c r="C97" s="689">
        <f>FINAL_OUTPUTS_OF_ITT_PLACES!G43</f>
        <v>2654</v>
      </c>
      <c r="D97" s="690">
        <v>2654</v>
      </c>
      <c r="E97" s="690">
        <v>2657</v>
      </c>
      <c r="I97" s="664" t="s">
        <v>1</v>
      </c>
      <c r="J97" s="714" t="b">
        <f>FINAL_OUTPUTS_OF_ITT_PLACES!I43</f>
        <v>0</v>
      </c>
      <c r="K97" s="381" t="b">
        <f>FINAL_OUTPUTS_OF_ITT_PLACES!J43</f>
        <v>0</v>
      </c>
    </row>
    <row r="98" spans="2:15">
      <c r="B98" s="687" t="str">
        <f>FINAL_OUTPUTS_OF_ITT_PLACES!B44</f>
        <v>Food</v>
      </c>
      <c r="C98" s="689">
        <f>FINAL_OUTPUTS_OF_ITT_PLACES!G44</f>
        <v>173</v>
      </c>
      <c r="D98" s="690">
        <v>173</v>
      </c>
      <c r="E98" s="690">
        <v>173</v>
      </c>
      <c r="I98" s="241" t="s">
        <v>392</v>
      </c>
      <c r="J98" s="714" t="b">
        <f>FINAL_OUTPUTS_OF_ITT_PLACES!I44</f>
        <v>0</v>
      </c>
      <c r="K98" s="381" t="b">
        <f>FINAL_OUTPUTS_OF_ITT_PLACES!J44</f>
        <v>0</v>
      </c>
      <c r="O98" s="982"/>
    </row>
    <row r="99" spans="2:15">
      <c r="B99" s="688" t="str">
        <f>FINAL_OUTPUTS_OF_ITT_PLACES!B45</f>
        <v>Geography</v>
      </c>
      <c r="C99" s="689">
        <f>FINAL_OUTPUTS_OF_ITT_PLACES!G45</f>
        <v>1116</v>
      </c>
      <c r="D99" s="690">
        <v>1116</v>
      </c>
      <c r="E99" s="690">
        <v>1118</v>
      </c>
      <c r="I99" s="664" t="s">
        <v>4</v>
      </c>
      <c r="J99" s="714" t="b">
        <f>FINAL_OUTPUTS_OF_ITT_PLACES!I45</f>
        <v>0</v>
      </c>
      <c r="K99" s="381" t="b">
        <f>FINAL_OUTPUTS_OF_ITT_PLACES!J45</f>
        <v>0</v>
      </c>
    </row>
    <row r="100" spans="2:15">
      <c r="B100" s="688" t="str">
        <f>FINAL_OUTPUTS_OF_ITT_PLACES!B46</f>
        <v>History</v>
      </c>
      <c r="C100" s="689">
        <f>FINAL_OUTPUTS_OF_ITT_PLACES!G46</f>
        <v>1273</v>
      </c>
      <c r="D100" s="690">
        <v>1273</v>
      </c>
      <c r="E100" s="690">
        <v>1275</v>
      </c>
      <c r="I100" s="664" t="s">
        <v>0</v>
      </c>
      <c r="J100" s="714" t="b">
        <f>FINAL_OUTPUTS_OF_ITT_PLACES!I46</f>
        <v>0</v>
      </c>
      <c r="K100" s="381" t="b">
        <f>FINAL_OUTPUTS_OF_ITT_PLACES!J46</f>
        <v>0</v>
      </c>
    </row>
    <row r="101" spans="2:15" ht="12.75" customHeight="1">
      <c r="B101" s="688" t="str">
        <f>FINAL_OUTPUTS_OF_ITT_PLACES!B47</f>
        <v>Mathematics</v>
      </c>
      <c r="C101" s="689">
        <f>FINAL_OUTPUTS_OF_ITT_PLACES!G47</f>
        <v>3343</v>
      </c>
      <c r="D101" s="690">
        <v>3343</v>
      </c>
      <c r="E101" s="690">
        <v>3347</v>
      </c>
      <c r="I101" s="664" t="s">
        <v>561</v>
      </c>
      <c r="J101" s="714" t="b">
        <f>FINAL_OUTPUTS_OF_ITT_PLACES!I47</f>
        <v>0</v>
      </c>
      <c r="K101" s="381" t="b">
        <f>FINAL_OUTPUTS_OF_ITT_PLACES!J47</f>
        <v>0</v>
      </c>
    </row>
    <row r="102" spans="2:15" ht="30.4">
      <c r="B102" s="688" t="s">
        <v>562</v>
      </c>
      <c r="C102" s="689">
        <f>FINAL_OUTPUTS_OF_ITT_PLACES!G48</f>
        <v>2241</v>
      </c>
      <c r="D102" s="690">
        <v>2241</v>
      </c>
      <c r="E102" s="690">
        <v>2243</v>
      </c>
      <c r="I102" s="664" t="s">
        <v>562</v>
      </c>
      <c r="J102" s="714" t="b">
        <f>FINAL_OUTPUTS_OF_ITT_PLACES!I48</f>
        <v>0</v>
      </c>
      <c r="K102" s="381" t="b">
        <f>FINAL_OUTPUTS_OF_ITT_PLACES!J48</f>
        <v>0</v>
      </c>
    </row>
    <row r="103" spans="2:15">
      <c r="B103" s="687" t="str">
        <f>FINAL_OUTPUTS_OF_ITT_PLACES!B49</f>
        <v>Music</v>
      </c>
      <c r="C103" s="689">
        <f>FINAL_OUTPUTS_OF_ITT_PLACES!G49</f>
        <v>392</v>
      </c>
      <c r="D103" s="690">
        <v>392</v>
      </c>
      <c r="E103" s="690">
        <v>393</v>
      </c>
      <c r="I103" s="241" t="s">
        <v>5</v>
      </c>
      <c r="J103" s="714" t="b">
        <f>FINAL_OUTPUTS_OF_ITT_PLACES!I49</f>
        <v>0</v>
      </c>
      <c r="K103" s="381" t="b">
        <f>FINAL_OUTPUTS_OF_ITT_PLACES!J49</f>
        <v>0</v>
      </c>
    </row>
    <row r="104" spans="2:15">
      <c r="B104" s="687" t="str">
        <f>FINAL_OUTPUTS_OF_ITT_PLACES!B50</f>
        <v>Others</v>
      </c>
      <c r="C104" s="689">
        <f>FINAL_OUTPUTS_OF_ITT_PLACES!G50</f>
        <v>668</v>
      </c>
      <c r="D104" s="690">
        <v>668</v>
      </c>
      <c r="E104" s="690">
        <v>670</v>
      </c>
      <c r="I104" s="241" t="s">
        <v>690</v>
      </c>
      <c r="J104" s="714" t="b">
        <f>FINAL_OUTPUTS_OF_ITT_PLACES!I50</f>
        <v>0</v>
      </c>
      <c r="K104" s="381" t="b">
        <f>FINAL_OUTPUTS_OF_ITT_PLACES!J50</f>
        <v>0</v>
      </c>
    </row>
    <row r="105" spans="2:15" ht="20.25">
      <c r="B105" s="687" t="str">
        <f>FINAL_OUTPUTS_OF_ITT_PLACES!B51</f>
        <v>Physical Education</v>
      </c>
      <c r="C105" s="689">
        <f>FINAL_OUTPUTS_OF_ITT_PLACES!G51</f>
        <v>1222</v>
      </c>
      <c r="D105" s="690">
        <v>1222</v>
      </c>
      <c r="E105" s="690">
        <v>1224</v>
      </c>
      <c r="I105" s="241" t="s">
        <v>563</v>
      </c>
      <c r="J105" s="714" t="b">
        <f>FINAL_OUTPUTS_OF_ITT_PLACES!I51</f>
        <v>0</v>
      </c>
      <c r="K105" s="381" t="b">
        <f>FINAL_OUTPUTS_OF_ITT_PLACES!J51</f>
        <v>0</v>
      </c>
    </row>
    <row r="106" spans="2:15">
      <c r="B106" s="688" t="str">
        <f>FINAL_OUTPUTS_OF_ITT_PLACES!B52</f>
        <v>Physics</v>
      </c>
      <c r="C106" s="689">
        <f>FINAL_OUTPUTS_OF_ITT_PLACES!G52</f>
        <v>1265</v>
      </c>
      <c r="D106" s="690">
        <v>1265</v>
      </c>
      <c r="E106" s="690">
        <v>1267</v>
      </c>
      <c r="I106" s="664" t="s">
        <v>2</v>
      </c>
      <c r="J106" s="714" t="b">
        <f>FINAL_OUTPUTS_OF_ITT_PLACES!I52</f>
        <v>0</v>
      </c>
      <c r="K106" s="381" t="b">
        <f>FINAL_OUTPUTS_OF_ITT_PLACES!J52</f>
        <v>0</v>
      </c>
    </row>
    <row r="107" spans="2:15" ht="20.25">
      <c r="B107" s="687" t="str">
        <f>FINAL_OUTPUTS_OF_ITT_PLACES!B53</f>
        <v>Religious Education</v>
      </c>
      <c r="C107" s="689">
        <f>FINAL_OUTPUTS_OF_ITT_PLACES!G53</f>
        <v>525</v>
      </c>
      <c r="D107" s="690">
        <v>525</v>
      </c>
      <c r="E107" s="690">
        <v>526</v>
      </c>
      <c r="I107" s="241" t="s">
        <v>564</v>
      </c>
      <c r="J107" s="714" t="b">
        <f>FINAL_OUTPUTS_OF_ITT_PLACES!I53</f>
        <v>0</v>
      </c>
      <c r="K107" s="381" t="b">
        <f>FINAL_OUTPUTS_OF_ITT_PLACES!J53</f>
        <v>0</v>
      </c>
    </row>
    <row r="108" spans="2:15">
      <c r="B108" s="241" t="s">
        <v>8</v>
      </c>
      <c r="C108" s="551">
        <f>SUM(C88:C107)</f>
        <v>33090</v>
      </c>
      <c r="D108" s="690">
        <v>33090</v>
      </c>
      <c r="E108" s="690">
        <v>33211</v>
      </c>
      <c r="G108" s="310"/>
      <c r="H108" s="310"/>
      <c r="I108" s="310"/>
      <c r="J108" s="555"/>
    </row>
    <row r="110" spans="2:15" ht="15">
      <c r="B110" s="76" t="s">
        <v>1255</v>
      </c>
    </row>
    <row r="111" spans="2:15" ht="13.15">
      <c r="B111" s="74"/>
    </row>
    <row r="112" spans="2:15" s="310" customFormat="1" ht="31.5" customHeight="1">
      <c r="B112" s="441" t="s">
        <v>1170</v>
      </c>
      <c r="C112" s="1265" t="s">
        <v>1607</v>
      </c>
      <c r="D112" s="1265"/>
      <c r="E112" s="1265"/>
    </row>
    <row r="113" spans="2:5">
      <c r="B113" s="803" t="str">
        <f t="shared" ref="B113:B132" si="6">B88</f>
        <v>Primary</v>
      </c>
      <c r="C113" s="804"/>
      <c r="D113" s="1116">
        <f>$C88-D88</f>
        <v>0</v>
      </c>
      <c r="E113" s="805"/>
    </row>
    <row r="114" spans="2:5">
      <c r="B114" s="722" t="str">
        <f t="shared" si="6"/>
        <v>Art &amp; Design</v>
      </c>
      <c r="C114" s="804"/>
      <c r="D114" s="1116">
        <f t="shared" ref="D114:D133" si="7">$C89-D89</f>
        <v>0</v>
      </c>
      <c r="E114" s="805"/>
    </row>
    <row r="115" spans="2:5">
      <c r="B115" s="554" t="str">
        <f t="shared" si="6"/>
        <v>Biology</v>
      </c>
      <c r="C115" s="804"/>
      <c r="D115" s="1116">
        <f t="shared" si="7"/>
        <v>0</v>
      </c>
      <c r="E115" s="805"/>
    </row>
    <row r="116" spans="2:5">
      <c r="B116" s="722" t="str">
        <f t="shared" si="6"/>
        <v>Business Studies</v>
      </c>
      <c r="C116" s="804"/>
      <c r="D116" s="1116">
        <f t="shared" si="7"/>
        <v>0</v>
      </c>
      <c r="E116" s="805"/>
    </row>
    <row r="117" spans="2:5">
      <c r="B117" s="554" t="str">
        <f t="shared" si="6"/>
        <v>Chemistry</v>
      </c>
      <c r="C117" s="804"/>
      <c r="D117" s="1116">
        <f t="shared" si="7"/>
        <v>0</v>
      </c>
      <c r="E117" s="805"/>
    </row>
    <row r="118" spans="2:5">
      <c r="B118" s="554" t="str">
        <f t="shared" si="6"/>
        <v>Classics</v>
      </c>
      <c r="C118" s="804"/>
      <c r="D118" s="1116">
        <f t="shared" si="7"/>
        <v>0</v>
      </c>
      <c r="E118" s="805"/>
    </row>
    <row r="119" spans="2:5">
      <c r="B119" s="554" t="str">
        <f t="shared" si="6"/>
        <v>Computing</v>
      </c>
      <c r="C119" s="804"/>
      <c r="D119" s="1116">
        <f t="shared" si="7"/>
        <v>0</v>
      </c>
      <c r="E119" s="805"/>
    </row>
    <row r="120" spans="2:5">
      <c r="B120" s="722" t="str">
        <f t="shared" si="6"/>
        <v>Design &amp; Technology</v>
      </c>
      <c r="C120" s="804"/>
      <c r="D120" s="1116">
        <f t="shared" si="7"/>
        <v>0</v>
      </c>
      <c r="E120" s="805"/>
    </row>
    <row r="121" spans="2:5">
      <c r="B121" s="722" t="str">
        <f t="shared" si="6"/>
        <v>Drama</v>
      </c>
      <c r="C121" s="804"/>
      <c r="D121" s="1116">
        <f t="shared" si="7"/>
        <v>0</v>
      </c>
      <c r="E121" s="805"/>
    </row>
    <row r="122" spans="2:5">
      <c r="B122" s="554" t="str">
        <f t="shared" si="6"/>
        <v>English</v>
      </c>
      <c r="C122" s="804"/>
      <c r="D122" s="1116">
        <f t="shared" si="7"/>
        <v>0</v>
      </c>
      <c r="E122" s="805"/>
    </row>
    <row r="123" spans="2:5">
      <c r="B123" s="722" t="str">
        <f t="shared" si="6"/>
        <v>Food</v>
      </c>
      <c r="C123" s="804"/>
      <c r="D123" s="1116">
        <f t="shared" si="7"/>
        <v>0</v>
      </c>
      <c r="E123" s="805"/>
    </row>
    <row r="124" spans="2:5">
      <c r="B124" s="554" t="str">
        <f t="shared" si="6"/>
        <v>Geography</v>
      </c>
      <c r="C124" s="804"/>
      <c r="D124" s="1116">
        <f t="shared" si="7"/>
        <v>0</v>
      </c>
      <c r="E124" s="805"/>
    </row>
    <row r="125" spans="2:5">
      <c r="B125" s="554" t="str">
        <f t="shared" si="6"/>
        <v>History</v>
      </c>
      <c r="C125" s="804"/>
      <c r="D125" s="1116">
        <f t="shared" si="7"/>
        <v>0</v>
      </c>
      <c r="E125" s="805"/>
    </row>
    <row r="126" spans="2:5">
      <c r="B126" s="554" t="str">
        <f t="shared" si="6"/>
        <v>Mathematics</v>
      </c>
      <c r="C126" s="804"/>
      <c r="D126" s="1116">
        <f t="shared" si="7"/>
        <v>0</v>
      </c>
      <c r="E126" s="805"/>
    </row>
    <row r="127" spans="2:5" ht="22.9" customHeight="1">
      <c r="B127" s="688" t="str">
        <f>B102</f>
        <v>Modern Foreign Languages</v>
      </c>
      <c r="C127" s="804"/>
      <c r="D127" s="1116">
        <f t="shared" si="7"/>
        <v>0</v>
      </c>
      <c r="E127" s="805"/>
    </row>
    <row r="128" spans="2:5">
      <c r="B128" s="722" t="str">
        <f t="shared" si="6"/>
        <v>Music</v>
      </c>
      <c r="C128" s="804"/>
      <c r="D128" s="1116">
        <f t="shared" si="7"/>
        <v>0</v>
      </c>
      <c r="E128" s="805"/>
    </row>
    <row r="129" spans="2:17">
      <c r="B129" s="722" t="str">
        <f t="shared" si="6"/>
        <v>Others</v>
      </c>
      <c r="C129" s="804"/>
      <c r="D129" s="1116">
        <f t="shared" si="7"/>
        <v>0</v>
      </c>
      <c r="E129" s="805"/>
    </row>
    <row r="130" spans="2:17">
      <c r="B130" s="722" t="str">
        <f t="shared" si="6"/>
        <v>Physical Education</v>
      </c>
      <c r="C130" s="804"/>
      <c r="D130" s="1116">
        <f t="shared" si="7"/>
        <v>0</v>
      </c>
      <c r="E130" s="805"/>
    </row>
    <row r="131" spans="2:17">
      <c r="B131" s="554" t="str">
        <f t="shared" si="6"/>
        <v>Physics</v>
      </c>
      <c r="C131" s="804"/>
      <c r="D131" s="1116">
        <f t="shared" si="7"/>
        <v>0</v>
      </c>
      <c r="E131" s="805"/>
    </row>
    <row r="132" spans="2:17">
      <c r="B132" s="553" t="str">
        <f t="shared" si="6"/>
        <v>Religious Education</v>
      </c>
      <c r="C132" s="804"/>
      <c r="D132" s="1116">
        <f t="shared" si="7"/>
        <v>0</v>
      </c>
      <c r="E132" s="805"/>
    </row>
    <row r="133" spans="2:17">
      <c r="B133" s="552" t="s">
        <v>8</v>
      </c>
      <c r="C133" s="804"/>
      <c r="D133" s="1116">
        <f t="shared" si="7"/>
        <v>0</v>
      </c>
      <c r="E133" s="805"/>
    </row>
    <row r="134" spans="2:17">
      <c r="B134" s="552" t="s">
        <v>839</v>
      </c>
      <c r="C134" s="804"/>
      <c r="D134" s="1116">
        <f>SUM(D114:D132)</f>
        <v>0</v>
      </c>
      <c r="E134" s="805"/>
    </row>
    <row r="135" spans="2:17" ht="22.5">
      <c r="B135" s="802"/>
    </row>
    <row r="136" spans="2:17" ht="22.5">
      <c r="B136" s="802" t="s">
        <v>1241</v>
      </c>
    </row>
    <row r="137" spans="2:17">
      <c r="B137" s="11"/>
    </row>
    <row r="138" spans="2:17" ht="17.649999999999999">
      <c r="B138" s="897" t="s">
        <v>1247</v>
      </c>
      <c r="I138" s="113"/>
    </row>
    <row r="139" spans="2:17" ht="17.649999999999999">
      <c r="B139" s="37"/>
      <c r="I139" s="113"/>
    </row>
    <row r="140" spans="2:17" ht="13.15">
      <c r="B140" s="146" t="s">
        <v>1269</v>
      </c>
      <c r="I140" s="113"/>
    </row>
    <row r="141" spans="2:17" ht="12.75" customHeight="1">
      <c r="B141" s="1266" t="s">
        <v>1559</v>
      </c>
      <c r="C141" s="1263"/>
      <c r="D141" s="1263"/>
      <c r="E141" s="1263"/>
      <c r="F141" s="1263"/>
      <c r="G141" s="1263"/>
      <c r="H141" s="1263"/>
      <c r="I141" s="1263"/>
      <c r="J141" s="1263"/>
      <c r="K141" s="1263"/>
      <c r="L141" s="1263"/>
      <c r="M141" s="1263"/>
      <c r="N141" s="1263"/>
      <c r="O141" s="1263"/>
      <c r="P141" s="1263"/>
      <c r="Q141" s="1263"/>
    </row>
    <row r="142" spans="2:17">
      <c r="B142" s="1263"/>
      <c r="C142" s="1263"/>
      <c r="D142" s="1263"/>
      <c r="E142" s="1263"/>
      <c r="F142" s="1263"/>
      <c r="G142" s="1263"/>
      <c r="H142" s="1263"/>
      <c r="I142" s="1263"/>
      <c r="J142" s="1263"/>
      <c r="K142" s="1263"/>
      <c r="L142" s="1263"/>
      <c r="M142" s="1263"/>
      <c r="N142" s="1263"/>
      <c r="O142" s="1263"/>
      <c r="P142" s="1263"/>
      <c r="Q142" s="1263"/>
    </row>
    <row r="143" spans="2:17">
      <c r="B143" s="1263"/>
      <c r="C143" s="1263"/>
      <c r="D143" s="1263"/>
      <c r="E143" s="1263"/>
      <c r="F143" s="1263"/>
      <c r="G143" s="1263"/>
      <c r="H143" s="1263"/>
      <c r="I143" s="1263"/>
      <c r="J143" s="1263"/>
      <c r="K143" s="1263"/>
      <c r="L143" s="1263"/>
      <c r="M143" s="1263"/>
      <c r="N143" s="1263"/>
      <c r="O143" s="1263"/>
      <c r="P143" s="1263"/>
      <c r="Q143" s="1263"/>
    </row>
    <row r="144" spans="2:17">
      <c r="B144" s="217"/>
      <c r="C144" s="217"/>
      <c r="D144" s="217"/>
      <c r="E144" s="217"/>
      <c r="F144" s="217"/>
      <c r="G144" s="217"/>
      <c r="H144" s="217"/>
      <c r="I144" s="217"/>
      <c r="J144" s="217"/>
      <c r="K144" s="217"/>
      <c r="L144" s="217"/>
      <c r="M144" s="217"/>
      <c r="N144" s="217"/>
      <c r="O144" s="217"/>
      <c r="P144" s="217"/>
      <c r="Q144" s="217"/>
    </row>
    <row r="145" spans="2:17">
      <c r="B145" s="1264" t="s">
        <v>1609</v>
      </c>
      <c r="C145" s="1264"/>
      <c r="D145" s="1264"/>
      <c r="E145" s="1264"/>
      <c r="F145" s="1264"/>
      <c r="G145" s="1264"/>
      <c r="H145" s="1264"/>
      <c r="I145" s="1264"/>
      <c r="J145" s="1264"/>
      <c r="K145" s="1264"/>
      <c r="L145" s="1264"/>
      <c r="M145" s="1264"/>
      <c r="N145" s="1264"/>
      <c r="O145" s="1264"/>
      <c r="P145" s="1264"/>
      <c r="Q145" s="1264"/>
    </row>
    <row r="146" spans="2:17">
      <c r="B146" s="1005"/>
      <c r="C146" s="1005"/>
      <c r="D146" s="1005"/>
      <c r="E146" s="1005"/>
      <c r="F146" s="1005"/>
      <c r="G146" s="1005"/>
      <c r="H146" s="1005"/>
      <c r="I146" s="1005"/>
      <c r="J146" s="1005"/>
      <c r="K146" s="1005"/>
      <c r="L146" s="1005"/>
      <c r="M146" s="1005"/>
      <c r="N146" s="1005"/>
      <c r="O146" s="1005"/>
      <c r="P146" s="1005"/>
      <c r="Q146" s="1005"/>
    </row>
    <row r="147" spans="2:17" ht="13.15">
      <c r="B147" s="74" t="s">
        <v>46</v>
      </c>
      <c r="F147" s="74" t="s">
        <v>47</v>
      </c>
    </row>
    <row r="152" spans="2:17" ht="13.15">
      <c r="B152" s="1069" t="s">
        <v>1234</v>
      </c>
      <c r="C152" s="74"/>
      <c r="D152" s="74"/>
      <c r="E152" s="74"/>
      <c r="F152" s="218"/>
    </row>
    <row r="153" spans="2:17" s="2" customFormat="1">
      <c r="C153" s="399"/>
      <c r="D153" s="400"/>
      <c r="G153" s="401"/>
      <c r="H153" s="400"/>
    </row>
    <row r="154" spans="2:17" s="2" customFormat="1" ht="13.15" customHeight="1">
      <c r="B154" s="1269" t="s">
        <v>1610</v>
      </c>
      <c r="C154" s="1270"/>
      <c r="D154" s="1270"/>
      <c r="E154" s="1270"/>
      <c r="F154" s="1270"/>
      <c r="G154" s="1270"/>
      <c r="H154" s="1270"/>
      <c r="I154" s="1270"/>
      <c r="J154" s="1270"/>
      <c r="K154" s="1270"/>
      <c r="L154" s="1270"/>
      <c r="M154" s="1270"/>
      <c r="N154" s="1270"/>
      <c r="O154" s="1270"/>
      <c r="P154" s="1270"/>
      <c r="Q154" s="1270"/>
    </row>
    <row r="155" spans="2:17">
      <c r="B155" s="1270"/>
      <c r="C155" s="1270"/>
      <c r="D155" s="1270"/>
      <c r="E155" s="1270"/>
      <c r="F155" s="1270"/>
      <c r="G155" s="1270"/>
      <c r="H155" s="1270"/>
      <c r="I155" s="1270"/>
      <c r="J155" s="1270"/>
      <c r="K155" s="1270"/>
      <c r="L155" s="1270"/>
      <c r="M155" s="1270"/>
      <c r="N155" s="1270"/>
      <c r="O155" s="1270"/>
      <c r="P155" s="1270"/>
      <c r="Q155" s="1270"/>
    </row>
    <row r="156" spans="2:17">
      <c r="C156" s="883"/>
      <c r="D156" s="883"/>
      <c r="E156" s="883"/>
      <c r="F156" s="883"/>
      <c r="G156" s="883"/>
      <c r="H156" s="883"/>
      <c r="I156" s="883"/>
      <c r="J156" s="883"/>
      <c r="K156" s="883"/>
      <c r="L156" s="883"/>
      <c r="M156" s="883"/>
      <c r="N156" s="883"/>
      <c r="O156" s="883"/>
      <c r="P156" s="883"/>
      <c r="Q156" s="883"/>
    </row>
    <row r="157" spans="2:17">
      <c r="C157" s="883"/>
      <c r="D157" s="883"/>
      <c r="E157" s="883"/>
      <c r="F157" s="884" t="str">
        <f>Data_selected_by_user_testing!D15</f>
        <v>2016/17</v>
      </c>
      <c r="G157" s="884" t="str">
        <f>Data_selected_by_user_testing!E15</f>
        <v>2017/18</v>
      </c>
      <c r="H157" s="884" t="str">
        <f>Data_selected_by_user_testing!F15</f>
        <v>2018/19</v>
      </c>
      <c r="I157" s="884" t="str">
        <f>Data_selected_by_user_testing!G15</f>
        <v>2019/20</v>
      </c>
      <c r="J157" s="884" t="str">
        <f>Data_selected_by_user_testing!H15</f>
        <v>2020/21</v>
      </c>
      <c r="K157" s="884" t="str">
        <f>Data_selected_by_user_testing!I15</f>
        <v>2021/22</v>
      </c>
      <c r="L157" s="884" t="str">
        <f>Data_selected_by_user_testing!J15</f>
        <v>2022/23</v>
      </c>
      <c r="M157" s="883"/>
      <c r="N157" s="883"/>
      <c r="O157" s="883"/>
      <c r="P157" s="883"/>
      <c r="Q157" s="883"/>
    </row>
    <row r="158" spans="2:17">
      <c r="B158" s="1271" t="s">
        <v>1608</v>
      </c>
      <c r="C158" s="1243"/>
      <c r="D158" s="1243"/>
      <c r="E158" s="885" t="s">
        <v>46</v>
      </c>
      <c r="F158" s="886">
        <f>RAW_DATA_INPUTS!C204</f>
        <v>1</v>
      </c>
      <c r="G158" s="886">
        <f>RAW_DATA_INPUTS!D204</f>
        <v>0.99477074462223902</v>
      </c>
      <c r="H158" s="886">
        <f>RAW_DATA_INPUTS!E204</f>
        <v>0.98696134873296604</v>
      </c>
      <c r="I158" s="886">
        <f>RAW_DATA_INPUTS!F204</f>
        <v>0.98093986094225805</v>
      </c>
      <c r="J158" s="886">
        <f>RAW_DATA_INPUTS!G204</f>
        <v>0.98042309991709797</v>
      </c>
      <c r="K158" s="886">
        <f>RAW_DATA_INPUTS!H204</f>
        <v>0.98274981972152098</v>
      </c>
      <c r="L158" s="886">
        <f>RAW_DATA_INPUTS!I204</f>
        <v>0.98274981972152098</v>
      </c>
      <c r="M158" s="883"/>
      <c r="N158" s="1093"/>
      <c r="O158" s="1093"/>
      <c r="P158" s="1093"/>
      <c r="Q158" s="1093"/>
    </row>
    <row r="159" spans="2:17">
      <c r="B159" s="1243"/>
      <c r="C159" s="1243"/>
      <c r="D159" s="1243"/>
      <c r="E159" s="885" t="s">
        <v>47</v>
      </c>
      <c r="F159" s="886">
        <f>RAW_DATA_INPUTS!C207</f>
        <v>1</v>
      </c>
      <c r="G159" s="886">
        <f>RAW_DATA_INPUTS!D207</f>
        <v>0.98285004545245802</v>
      </c>
      <c r="H159" s="886">
        <f>RAW_DATA_INPUTS!E207</f>
        <v>1.02437613875295</v>
      </c>
      <c r="I159" s="886">
        <f>RAW_DATA_INPUTS!F207</f>
        <v>1.02415780648318</v>
      </c>
      <c r="J159" s="886">
        <f>RAW_DATA_INPUTS!G207</f>
        <v>1.0632470827052201</v>
      </c>
      <c r="K159" s="886">
        <f>RAW_DATA_INPUTS!H207</f>
        <v>1.0697123298575899</v>
      </c>
      <c r="L159" s="886">
        <f>RAW_DATA_INPUTS!I207</f>
        <v>1.0697123298575899</v>
      </c>
      <c r="M159" s="883"/>
      <c r="N159" s="1093"/>
      <c r="O159" s="1093"/>
      <c r="P159" s="1093"/>
      <c r="Q159" s="1093"/>
    </row>
    <row r="160" spans="2:17">
      <c r="B160" s="1243" t="s">
        <v>1611</v>
      </c>
      <c r="C160" s="1243"/>
      <c r="D160" s="1243"/>
      <c r="E160" s="885" t="s">
        <v>46</v>
      </c>
      <c r="F160" s="886">
        <v>1.04995184684276</v>
      </c>
      <c r="G160" s="886">
        <v>1.04558216311712</v>
      </c>
      <c r="H160" s="886">
        <v>1.0079887616902601</v>
      </c>
      <c r="I160" s="886">
        <v>1.04581566263681</v>
      </c>
      <c r="J160" s="886">
        <v>1.0261777775287699</v>
      </c>
      <c r="K160" s="886">
        <v>1.0261777775287699</v>
      </c>
      <c r="L160" s="886">
        <f>K160</f>
        <v>1.0261777775287699</v>
      </c>
      <c r="M160" s="883"/>
      <c r="N160" s="883"/>
      <c r="O160" s="883"/>
      <c r="P160" s="883"/>
      <c r="Q160" s="883"/>
    </row>
    <row r="161" spans="2:40">
      <c r="B161" s="1243"/>
      <c r="C161" s="1243"/>
      <c r="D161" s="1243"/>
      <c r="E161" s="885" t="s">
        <v>47</v>
      </c>
      <c r="F161" s="886">
        <v>0.99076950608168002</v>
      </c>
      <c r="G161" s="886">
        <v>1.0070122869873499</v>
      </c>
      <c r="H161" s="886">
        <v>1.0119890708727699</v>
      </c>
      <c r="I161" s="886">
        <v>1.02883528649933</v>
      </c>
      <c r="J161" s="886">
        <v>1.04206143174539</v>
      </c>
      <c r="K161" s="886">
        <v>1.04206143174539</v>
      </c>
      <c r="L161" s="886">
        <f>K161</f>
        <v>1.04206143174539</v>
      </c>
      <c r="M161" s="883"/>
      <c r="N161" s="883"/>
      <c r="O161" s="883"/>
      <c r="P161" s="883"/>
      <c r="Q161" s="883"/>
    </row>
    <row r="162" spans="2:40">
      <c r="B162" s="1262" t="s">
        <v>1231</v>
      </c>
      <c r="C162" s="1262"/>
      <c r="D162" s="1262"/>
      <c r="E162" s="885" t="s">
        <v>46</v>
      </c>
      <c r="F162" s="887">
        <v>1</v>
      </c>
      <c r="G162" s="887">
        <v>1</v>
      </c>
      <c r="H162" s="887">
        <v>1</v>
      </c>
      <c r="I162" s="887">
        <v>1</v>
      </c>
      <c r="J162" s="887">
        <v>1</v>
      </c>
      <c r="K162" s="887">
        <v>1</v>
      </c>
      <c r="L162" s="887">
        <v>1</v>
      </c>
      <c r="M162" s="883"/>
      <c r="N162" s="883"/>
      <c r="O162" s="883"/>
      <c r="P162" s="883"/>
      <c r="Q162" s="883"/>
    </row>
    <row r="163" spans="2:40">
      <c r="B163" s="1262"/>
      <c r="C163" s="1262"/>
      <c r="D163" s="1262"/>
      <c r="E163" s="885" t="s">
        <v>47</v>
      </c>
      <c r="F163" s="887">
        <v>1</v>
      </c>
      <c r="G163" s="887">
        <v>1</v>
      </c>
      <c r="H163" s="887">
        <v>1</v>
      </c>
      <c r="I163" s="887">
        <v>1</v>
      </c>
      <c r="J163" s="887">
        <v>1</v>
      </c>
      <c r="K163" s="887">
        <v>1</v>
      </c>
      <c r="L163" s="887">
        <v>1</v>
      </c>
      <c r="M163" s="883"/>
      <c r="N163" s="883"/>
      <c r="O163" s="883"/>
      <c r="P163" s="883"/>
      <c r="Q163" s="883"/>
    </row>
    <row r="164" spans="2:40">
      <c r="C164" s="402"/>
      <c r="D164" s="402"/>
      <c r="E164" s="402"/>
      <c r="F164" s="402"/>
      <c r="G164" s="402"/>
      <c r="H164" s="402"/>
      <c r="I164" s="402"/>
      <c r="J164" s="402"/>
      <c r="K164" s="402"/>
      <c r="L164" s="402"/>
      <c r="M164" s="402"/>
      <c r="N164" s="402"/>
      <c r="O164" s="402"/>
      <c r="P164" s="402"/>
      <c r="Q164" s="402"/>
    </row>
    <row r="165" spans="2:40" ht="17.649999999999999">
      <c r="B165" s="897" t="s">
        <v>1248</v>
      </c>
    </row>
    <row r="166" spans="2:40" ht="17.649999999999999">
      <c r="B166" s="37"/>
    </row>
    <row r="167" spans="2:40">
      <c r="B167" s="146" t="s">
        <v>323</v>
      </c>
    </row>
    <row r="168" spans="2:40">
      <c r="B168" s="146"/>
    </row>
    <row r="169" spans="2:40">
      <c r="B169" s="1263" t="s">
        <v>486</v>
      </c>
      <c r="C169" s="1263"/>
      <c r="D169" s="1263"/>
      <c r="E169" s="1263"/>
      <c r="F169" s="1263"/>
      <c r="G169" s="1263"/>
      <c r="H169" s="1263"/>
      <c r="I169" s="1263"/>
      <c r="J169" s="1263"/>
      <c r="K169" s="1263"/>
      <c r="L169" s="1263"/>
      <c r="M169" s="1263"/>
      <c r="N169" s="1263"/>
      <c r="O169" s="1263"/>
      <c r="P169" s="1263"/>
      <c r="Q169" s="1263"/>
    </row>
    <row r="170" spans="2:40">
      <c r="B170" s="1263"/>
      <c r="C170" s="1263"/>
      <c r="D170" s="1263"/>
      <c r="E170" s="1263"/>
      <c r="F170" s="1263"/>
      <c r="G170" s="1263"/>
      <c r="H170" s="1263"/>
      <c r="I170" s="1263"/>
      <c r="J170" s="1263"/>
      <c r="K170" s="1263"/>
      <c r="L170" s="1263"/>
      <c r="M170" s="1263"/>
      <c r="N170" s="1263"/>
      <c r="O170" s="1263"/>
      <c r="P170" s="1263"/>
      <c r="Q170" s="1263"/>
    </row>
    <row r="171" spans="2:40">
      <c r="B171" s="217"/>
      <c r="C171" s="217"/>
      <c r="D171" s="217"/>
      <c r="E171" s="217"/>
      <c r="F171" s="217"/>
      <c r="G171" s="217"/>
      <c r="H171" s="217"/>
      <c r="I171" s="217"/>
      <c r="J171" s="217"/>
      <c r="K171" s="217"/>
      <c r="L171" s="217"/>
      <c r="M171" s="217"/>
      <c r="N171" s="217"/>
      <c r="O171" s="217"/>
      <c r="P171" s="217"/>
      <c r="Q171" s="217"/>
    </row>
    <row r="172" spans="2:40">
      <c r="B172" s="925" t="s">
        <v>1736</v>
      </c>
      <c r="C172" s="925"/>
      <c r="D172" s="925"/>
      <c r="E172" s="925"/>
      <c r="F172" s="925"/>
      <c r="G172" s="925"/>
      <c r="H172" s="925"/>
      <c r="I172" s="925"/>
      <c r="J172" s="925"/>
      <c r="K172" s="925"/>
      <c r="L172" s="925"/>
      <c r="M172" s="925"/>
      <c r="N172" s="925"/>
      <c r="O172" s="925"/>
      <c r="P172" s="925"/>
      <c r="Q172" s="217"/>
      <c r="Z172" s="1155"/>
      <c r="AA172" s="1155"/>
      <c r="AB172" s="1156" t="str">
        <f>Calc_Primary_teacher_need!P18</f>
        <v>2017/18</v>
      </c>
      <c r="AC172" s="1156" t="str">
        <f>Calc_Primary_teacher_need!Q18</f>
        <v>2018/19</v>
      </c>
      <c r="AD172" s="1156" t="str">
        <f>Calc_Primary_teacher_need!R18</f>
        <v>2019/20</v>
      </c>
      <c r="AE172" s="1156" t="str">
        <f>Calc_Primary_teacher_need!S18</f>
        <v>2020/21</v>
      </c>
      <c r="AF172" s="1156" t="str">
        <f>Calc_Primary_teacher_need!T18</f>
        <v>2021/22</v>
      </c>
      <c r="AG172" s="1156" t="str">
        <f>Calc_Primary_teacher_need!U18</f>
        <v>2022/23</v>
      </c>
      <c r="AH172" s="1156" t="str">
        <f>Calc_Primary_teacher_need!V18</f>
        <v>2023/24</v>
      </c>
      <c r="AI172" s="1156" t="str">
        <f>Calc_Primary_teacher_need!W18</f>
        <v>2024/25</v>
      </c>
      <c r="AJ172" s="1156" t="str">
        <f>Calc_Primary_teacher_need!X18</f>
        <v>2025/26</v>
      </c>
      <c r="AK172" s="1156" t="str">
        <f>Calc_Primary_teacher_need!Y18</f>
        <v>2026/27</v>
      </c>
      <c r="AL172" s="1156" t="str">
        <f>Calc_Primary_teacher_need!Z18</f>
        <v>2027/28</v>
      </c>
      <c r="AM172" s="1156" t="str">
        <f>Calc_Primary_teacher_need!AA18</f>
        <v>2028/29</v>
      </c>
      <c r="AN172" s="1156" t="str">
        <f>Calc_Primary_teacher_need!AB18</f>
        <v>2029/30</v>
      </c>
    </row>
    <row r="173" spans="2:40">
      <c r="B173" s="217"/>
      <c r="C173" s="217"/>
      <c r="D173" s="217"/>
      <c r="E173" s="217"/>
      <c r="F173" s="217"/>
      <c r="G173" s="217"/>
      <c r="H173" s="217"/>
      <c r="I173" s="217"/>
      <c r="J173" s="217"/>
      <c r="K173" s="217"/>
      <c r="L173" s="217"/>
      <c r="M173" s="217"/>
      <c r="N173" s="217"/>
      <c r="O173" s="217"/>
      <c r="P173" s="217"/>
      <c r="Q173" s="217"/>
      <c r="Z173" s="1155"/>
      <c r="AA173" s="1157" t="s">
        <v>1282</v>
      </c>
      <c r="AB173" s="1159">
        <v>20.602706837817315</v>
      </c>
      <c r="AC173" s="1159">
        <v>20.654262802340583</v>
      </c>
      <c r="AD173" s="1159">
        <v>20.652784921803324</v>
      </c>
      <c r="AE173" s="1159">
        <v>20.652169017082244</v>
      </c>
      <c r="AF173" s="1159">
        <v>20.606069353147092</v>
      </c>
      <c r="AG173" s="1159">
        <v>20.539148682643052</v>
      </c>
      <c r="AH173" s="1159">
        <v>20.46946752658825</v>
      </c>
      <c r="AI173" s="1159">
        <v>20.418306331600309</v>
      </c>
      <c r="AJ173" s="1159">
        <v>20.39155728456852</v>
      </c>
      <c r="AK173" s="1159">
        <v>20.363004148336419</v>
      </c>
      <c r="AL173" s="1159">
        <v>20.33434793763379</v>
      </c>
      <c r="AM173" s="1159">
        <v>20.330798107340833</v>
      </c>
      <c r="AN173" s="1159">
        <v>20.312437189444456</v>
      </c>
    </row>
    <row r="174" spans="2:40" ht="13.15">
      <c r="B174" s="74" t="s">
        <v>245</v>
      </c>
      <c r="F174" s="74" t="s">
        <v>1465</v>
      </c>
      <c r="J174" s="74" t="s">
        <v>1466</v>
      </c>
      <c r="N174" s="74" t="s">
        <v>1467</v>
      </c>
      <c r="Z174" s="1155"/>
      <c r="AA174" s="1157" t="s">
        <v>1283</v>
      </c>
      <c r="AB174" s="1159">
        <f>Calc_Primary_teacher_need!P34</f>
        <v>20.602706837817315</v>
      </c>
      <c r="AC174" s="1159">
        <f>Calc_Primary_teacher_need!Q34</f>
        <v>20.654262802340583</v>
      </c>
      <c r="AD174" s="1159">
        <f>Calc_Primary_teacher_need!R34</f>
        <v>20.652784921803324</v>
      </c>
      <c r="AE174" s="1159">
        <f>Calc_Primary_teacher_need!S34</f>
        <v>20.652169017082244</v>
      </c>
      <c r="AF174" s="1159">
        <f>Calc_Primary_teacher_need!T34</f>
        <v>20.606069353147092</v>
      </c>
      <c r="AG174" s="1159">
        <f>Calc_Primary_teacher_need!U34</f>
        <v>20.539148682643052</v>
      </c>
      <c r="AH174" s="1159">
        <f>Calc_Primary_teacher_need!V34</f>
        <v>20.46946752658825</v>
      </c>
      <c r="AI174" s="1159">
        <f>Calc_Primary_teacher_need!W34</f>
        <v>20.418306331600309</v>
      </c>
      <c r="AJ174" s="1159">
        <f>Calc_Primary_teacher_need!X34</f>
        <v>20.39155728456852</v>
      </c>
      <c r="AK174" s="1159">
        <f>Calc_Primary_teacher_need!Y34</f>
        <v>20.363004148336419</v>
      </c>
      <c r="AL174" s="1159">
        <f>Calc_Primary_teacher_need!Z34</f>
        <v>20.33434793763379</v>
      </c>
      <c r="AM174" s="1159">
        <f>Calc_Primary_teacher_need!AA34</f>
        <v>20.330798107340833</v>
      </c>
      <c r="AN174" s="1159">
        <f>Calc_Primary_teacher_need!AB34</f>
        <v>20.312437189444456</v>
      </c>
    </row>
    <row r="175" spans="2:40">
      <c r="Z175" s="1155"/>
      <c r="AA175" s="1157" t="s">
        <v>1284</v>
      </c>
      <c r="AB175" s="1159">
        <v>15.130763044473408</v>
      </c>
      <c r="AC175" s="1159">
        <v>15.340685716176939</v>
      </c>
      <c r="AD175" s="1159">
        <v>15.562045883879275</v>
      </c>
      <c r="AE175" s="1159">
        <v>15.736215633925498</v>
      </c>
      <c r="AF175" s="1159">
        <v>15.935862526180422</v>
      </c>
      <c r="AG175" s="1159">
        <v>16</v>
      </c>
      <c r="AH175" s="1159">
        <v>16</v>
      </c>
      <c r="AI175" s="1159">
        <v>16</v>
      </c>
      <c r="AJ175" s="1159">
        <v>16</v>
      </c>
      <c r="AK175" s="1159">
        <v>15.992482167765889</v>
      </c>
      <c r="AL175" s="1159">
        <v>15.95212984849355</v>
      </c>
      <c r="AM175" s="1159">
        <v>15.87594496941901</v>
      </c>
      <c r="AN175" s="1159">
        <v>15.831168538118805</v>
      </c>
    </row>
    <row r="176" spans="2:40">
      <c r="Z176" s="1155"/>
      <c r="AA176" s="1157" t="s">
        <v>1285</v>
      </c>
      <c r="AB176" s="1159">
        <f>Calc_overall_Sec_teacher_need!P34</f>
        <v>15.130763044473408</v>
      </c>
      <c r="AC176" s="1159">
        <f>Calc_overall_Sec_teacher_need!Q34</f>
        <v>15.340685716176939</v>
      </c>
      <c r="AD176" s="1159">
        <f>Calc_overall_Sec_teacher_need!R34</f>
        <v>15.562045883879275</v>
      </c>
      <c r="AE176" s="1159">
        <f>Calc_overall_Sec_teacher_need!S34</f>
        <v>15.736215633925498</v>
      </c>
      <c r="AF176" s="1159">
        <f>Calc_overall_Sec_teacher_need!T34</f>
        <v>15.935862526180422</v>
      </c>
      <c r="AG176" s="1159">
        <f>Calc_overall_Sec_teacher_need!U34</f>
        <v>16</v>
      </c>
      <c r="AH176" s="1159">
        <f>Calc_overall_Sec_teacher_need!V34</f>
        <v>16</v>
      </c>
      <c r="AI176" s="1159">
        <f>Calc_overall_Sec_teacher_need!W34</f>
        <v>16</v>
      </c>
      <c r="AJ176" s="1159">
        <f>Calc_overall_Sec_teacher_need!X34</f>
        <v>16</v>
      </c>
      <c r="AK176" s="1159">
        <f>Calc_overall_Sec_teacher_need!Y34</f>
        <v>15.992482167765889</v>
      </c>
      <c r="AL176" s="1159">
        <f>Calc_overall_Sec_teacher_need!Z34</f>
        <v>15.95212984849355</v>
      </c>
      <c r="AM176" s="1159">
        <f>Calc_overall_Sec_teacher_need!AA34</f>
        <v>15.87594496941901</v>
      </c>
      <c r="AN176" s="1159">
        <f>Calc_overall_Sec_teacher_need!AB34</f>
        <v>15.831168538118805</v>
      </c>
    </row>
    <row r="179" spans="2:18" ht="17.649999999999999">
      <c r="B179" s="897" t="s">
        <v>1276</v>
      </c>
    </row>
    <row r="180" spans="2:18" ht="17.649999999999999">
      <c r="B180" s="37"/>
    </row>
    <row r="181" spans="2:18">
      <c r="B181" s="146" t="s">
        <v>1540</v>
      </c>
    </row>
    <row r="182" spans="2:18">
      <c r="B182" s="146"/>
    </row>
    <row r="183" spans="2:18">
      <c r="B183" s="146" t="s">
        <v>299</v>
      </c>
    </row>
    <row r="184" spans="2:18">
      <c r="B184" s="146"/>
    </row>
    <row r="185" spans="2:18">
      <c r="B185" s="146" t="s">
        <v>324</v>
      </c>
    </row>
    <row r="186" spans="2:18">
      <c r="B186" s="146"/>
    </row>
    <row r="187" spans="2:18">
      <c r="B187" s="146" t="s">
        <v>1567</v>
      </c>
    </row>
    <row r="188" spans="2:18">
      <c r="B188" s="146"/>
    </row>
    <row r="189" spans="2:18">
      <c r="B189" s="146" t="s">
        <v>1737</v>
      </c>
    </row>
    <row r="190" spans="2:18">
      <c r="B190" s="146"/>
    </row>
    <row r="191" spans="2:18">
      <c r="B191" s="1261" t="s">
        <v>1560</v>
      </c>
      <c r="C191" s="1261"/>
      <c r="D191" s="1261"/>
      <c r="E191" s="1261"/>
      <c r="F191" s="1261"/>
      <c r="G191" s="1261"/>
      <c r="H191" s="1261"/>
      <c r="I191" s="1261"/>
      <c r="J191" s="1261"/>
      <c r="K191" s="1261"/>
      <c r="L191" s="1261"/>
      <c r="M191" s="1261"/>
      <c r="N191" s="1261"/>
      <c r="O191" s="1261"/>
      <c r="P191" s="1261"/>
      <c r="Q191" s="1261"/>
      <c r="R191" s="1261"/>
    </row>
    <row r="192" spans="2:18">
      <c r="B192" s="1261"/>
      <c r="C192" s="1261"/>
      <c r="D192" s="1261"/>
      <c r="E192" s="1261"/>
      <c r="F192" s="1261"/>
      <c r="G192" s="1261"/>
      <c r="H192" s="1261"/>
      <c r="I192" s="1261"/>
      <c r="J192" s="1261"/>
      <c r="K192" s="1261"/>
      <c r="L192" s="1261"/>
      <c r="M192" s="1261"/>
      <c r="N192" s="1261"/>
      <c r="O192" s="1261"/>
      <c r="P192" s="1261"/>
      <c r="Q192" s="1261"/>
      <c r="R192" s="1261"/>
    </row>
    <row r="193" spans="2:23" ht="13.15">
      <c r="B193" s="74" t="s">
        <v>40</v>
      </c>
      <c r="F193" s="74" t="s">
        <v>248</v>
      </c>
    </row>
    <row r="194" spans="2:23">
      <c r="J194" s="397" t="s">
        <v>487</v>
      </c>
    </row>
    <row r="195" spans="2:23">
      <c r="J195" s="395" t="s">
        <v>70</v>
      </c>
      <c r="K195" s="216" t="str">
        <f>Calc_Primary_teacher_need!P18</f>
        <v>2017/18</v>
      </c>
      <c r="L195" s="216" t="str">
        <f>Calc_Primary_teacher_need!Q18</f>
        <v>2018/19</v>
      </c>
      <c r="M195" s="216" t="str">
        <f>Calc_Primary_teacher_need!R18</f>
        <v>2019/20</v>
      </c>
      <c r="N195" s="216" t="str">
        <f>Calc_Primary_teacher_need!S18</f>
        <v>2020/21</v>
      </c>
      <c r="O195" s="216" t="str">
        <f>Calc_Primary_teacher_need!T18</f>
        <v>2021/22</v>
      </c>
      <c r="P195" s="216" t="str">
        <f>Calc_Primary_teacher_need!U18</f>
        <v>2022/23</v>
      </c>
      <c r="Q195" s="216" t="str">
        <f>Calc_Primary_teacher_need!V18</f>
        <v>2023/24</v>
      </c>
      <c r="R195" s="216" t="str">
        <f>Calc_Primary_teacher_need!W18</f>
        <v>2024/25</v>
      </c>
      <c r="S195" s="216" t="str">
        <f>Calc_Primary_teacher_need!X18</f>
        <v>2025/26</v>
      </c>
      <c r="T195" s="216" t="str">
        <f>Calc_Primary_teacher_need!Y18</f>
        <v>2026/27</v>
      </c>
      <c r="U195" s="216" t="str">
        <f>Calc_Primary_teacher_need!Z18</f>
        <v>2027/28</v>
      </c>
      <c r="V195" s="216" t="str">
        <f>Calc_Primary_teacher_need!AA18</f>
        <v>2028/29</v>
      </c>
      <c r="W195" s="216" t="str">
        <f>Calc_Primary_teacher_need!AB18</f>
        <v>2029/30</v>
      </c>
    </row>
    <row r="196" spans="2:23">
      <c r="J196" s="395" t="s">
        <v>40</v>
      </c>
      <c r="K196" s="216" t="b">
        <f>Calc_Primary_teacher_need!H76</f>
        <v>0</v>
      </c>
      <c r="L196" s="216" t="b">
        <f>Calc_Primary_teacher_need!I76</f>
        <v>0</v>
      </c>
      <c r="M196" s="216" t="b">
        <f>Calc_Primary_teacher_need!J76</f>
        <v>0</v>
      </c>
      <c r="N196" s="216" t="b">
        <f>Calc_Primary_teacher_need!K76</f>
        <v>0</v>
      </c>
      <c r="O196" s="216" t="b">
        <f>Calc_Primary_teacher_need!L76</f>
        <v>0</v>
      </c>
      <c r="P196" s="216" t="b">
        <f>Calc_Primary_teacher_need!M76</f>
        <v>0</v>
      </c>
      <c r="Q196" s="216" t="b">
        <f>Calc_Primary_teacher_need!N76</f>
        <v>0</v>
      </c>
      <c r="R196" s="216" t="b">
        <f>Calc_Primary_teacher_need!O76</f>
        <v>0</v>
      </c>
      <c r="S196" s="216" t="b">
        <f>Calc_Primary_teacher_need!P76</f>
        <v>0</v>
      </c>
      <c r="T196" s="216" t="b">
        <f>Calc_Primary_teacher_need!Q76</f>
        <v>0</v>
      </c>
      <c r="U196" s="216" t="b">
        <f>Calc_Primary_teacher_need!R76</f>
        <v>0</v>
      </c>
      <c r="V196" s="216" t="b">
        <f>Calc_Primary_teacher_need!S76</f>
        <v>0</v>
      </c>
      <c r="W196" s="216" t="b">
        <f>Calc_Primary_teacher_need!T76</f>
        <v>0</v>
      </c>
    </row>
    <row r="197" spans="2:23">
      <c r="J197" s="395" t="s">
        <v>248</v>
      </c>
      <c r="K197" s="216" t="b">
        <f>Calc_overall_Sec_teacher_need!H69</f>
        <v>0</v>
      </c>
      <c r="L197" s="216" t="b">
        <f>Calc_overall_Sec_teacher_need!I69</f>
        <v>0</v>
      </c>
      <c r="M197" s="216" t="b">
        <f>Calc_overall_Sec_teacher_need!J69</f>
        <v>0</v>
      </c>
      <c r="N197" s="216" t="b">
        <f>Calc_overall_Sec_teacher_need!K69</f>
        <v>0</v>
      </c>
      <c r="O197" s="216" t="b">
        <f>Calc_overall_Sec_teacher_need!L69</f>
        <v>0</v>
      </c>
      <c r="P197" s="216" t="b">
        <f>Calc_overall_Sec_teacher_need!M69</f>
        <v>1</v>
      </c>
      <c r="Q197" s="216" t="b">
        <f>Calc_overall_Sec_teacher_need!N69</f>
        <v>1</v>
      </c>
      <c r="R197" s="216" t="b">
        <f>Calc_overall_Sec_teacher_need!O69</f>
        <v>1</v>
      </c>
      <c r="S197" s="216" t="b">
        <f>Calc_overall_Sec_teacher_need!P69</f>
        <v>1</v>
      </c>
      <c r="T197" s="216" t="b">
        <f>Calc_overall_Sec_teacher_need!Q69</f>
        <v>0</v>
      </c>
      <c r="U197" s="216" t="b">
        <f>Calc_overall_Sec_teacher_need!R69</f>
        <v>0</v>
      </c>
      <c r="V197" s="216" t="b">
        <f>Calc_overall_Sec_teacher_need!S69</f>
        <v>0</v>
      </c>
      <c r="W197" s="216" t="b">
        <f>Calc_overall_Sec_teacher_need!T69</f>
        <v>0</v>
      </c>
    </row>
    <row r="198" spans="2:23" ht="13.15">
      <c r="B198" s="1069" t="s">
        <v>280</v>
      </c>
      <c r="C198" s="74"/>
      <c r="D198" s="74"/>
      <c r="E198" s="74"/>
      <c r="F198" s="1069" t="s">
        <v>281</v>
      </c>
    </row>
    <row r="199" spans="2:23">
      <c r="C199" s="220"/>
      <c r="G199" s="220"/>
    </row>
    <row r="200" spans="2:23">
      <c r="C200" s="279">
        <v>20</v>
      </c>
      <c r="D200" s="221" t="s">
        <v>282</v>
      </c>
      <c r="G200" s="219">
        <v>20</v>
      </c>
      <c r="H200" s="221" t="s">
        <v>282</v>
      </c>
    </row>
    <row r="202" spans="2:23" ht="17.649999999999999">
      <c r="B202" s="897" t="s">
        <v>1277</v>
      </c>
    </row>
    <row r="203" spans="2:23" ht="17.649999999999999">
      <c r="B203" s="37"/>
      <c r="R203" s="1137"/>
    </row>
    <row r="204" spans="2:23">
      <c r="B204" s="1263" t="s">
        <v>1256</v>
      </c>
      <c r="C204" s="1263"/>
      <c r="D204" s="1263"/>
      <c r="E204" s="1263"/>
      <c r="F204" s="1263"/>
      <c r="G204" s="1263"/>
      <c r="H204" s="1263"/>
      <c r="I204" s="1263"/>
      <c r="J204" s="1263"/>
      <c r="K204" s="1263"/>
      <c r="L204" s="1263"/>
      <c r="M204" s="1263"/>
      <c r="N204" s="1263"/>
      <c r="O204" s="1263"/>
      <c r="P204" s="1263"/>
      <c r="R204" s="1137"/>
    </row>
    <row r="205" spans="2:23">
      <c r="B205" s="1263"/>
      <c r="C205" s="1263"/>
      <c r="D205" s="1263"/>
      <c r="E205" s="1263"/>
      <c r="F205" s="1263"/>
      <c r="G205" s="1263"/>
      <c r="H205" s="1263"/>
      <c r="I205" s="1263"/>
      <c r="J205" s="1263"/>
      <c r="K205" s="1263"/>
      <c r="L205" s="1263"/>
      <c r="M205" s="1263"/>
      <c r="N205" s="1263"/>
      <c r="O205" s="1263"/>
      <c r="P205" s="1263"/>
      <c r="R205" s="1137"/>
    </row>
    <row r="206" spans="2:23">
      <c r="B206" s="146"/>
      <c r="R206" s="1137"/>
    </row>
    <row r="207" spans="2:23">
      <c r="B207" s="1263" t="s">
        <v>1561</v>
      </c>
      <c r="C207" s="1263"/>
      <c r="D207" s="1263"/>
      <c r="E207" s="1263"/>
      <c r="F207" s="1263"/>
      <c r="G207" s="1263"/>
      <c r="H207" s="1263"/>
      <c r="I207" s="1263"/>
      <c r="J207" s="1263"/>
      <c r="K207" s="1263"/>
      <c r="L207" s="1263"/>
      <c r="M207" s="1263"/>
      <c r="N207" s="1263"/>
      <c r="O207" s="1263"/>
      <c r="P207" s="1263"/>
      <c r="R207" s="1137"/>
    </row>
    <row r="208" spans="2:23" ht="15" customHeight="1">
      <c r="B208" s="1263"/>
      <c r="C208" s="1263"/>
      <c r="D208" s="1263"/>
      <c r="E208" s="1263"/>
      <c r="F208" s="1263"/>
      <c r="G208" s="1263"/>
      <c r="H208" s="1263"/>
      <c r="I208" s="1263"/>
      <c r="J208" s="1263"/>
      <c r="K208" s="1263"/>
      <c r="L208" s="1263"/>
      <c r="M208" s="1263"/>
      <c r="N208" s="1263"/>
      <c r="O208" s="1263"/>
      <c r="P208" s="1263"/>
    </row>
    <row r="209" spans="2:20">
      <c r="B209" s="217"/>
      <c r="C209" s="217"/>
      <c r="D209" s="217"/>
      <c r="E209" s="217"/>
      <c r="F209" s="217"/>
      <c r="G209" s="217"/>
      <c r="H209" s="217"/>
      <c r="I209" s="217"/>
      <c r="J209" s="217"/>
      <c r="K209" s="217"/>
      <c r="L209" s="217"/>
      <c r="M209" s="217"/>
      <c r="N209" s="217"/>
      <c r="O209" s="217"/>
      <c r="P209" s="217"/>
    </row>
    <row r="210" spans="2:20">
      <c r="B210" s="146" t="s">
        <v>1562</v>
      </c>
      <c r="T210" s="1138"/>
    </row>
    <row r="211" spans="2:20">
      <c r="B211" s="146"/>
    </row>
    <row r="212" spans="2:20" ht="13.15">
      <c r="B212" s="74" t="s">
        <v>40</v>
      </c>
      <c r="F212" s="74" t="s">
        <v>248</v>
      </c>
    </row>
    <row r="217" spans="2:20" ht="13.15">
      <c r="B217" s="1069" t="s">
        <v>1164</v>
      </c>
      <c r="C217" s="74"/>
      <c r="D217" s="74"/>
      <c r="E217" s="74"/>
      <c r="F217" s="1069" t="s">
        <v>1165</v>
      </c>
    </row>
    <row r="218" spans="2:20">
      <c r="C218" s="220"/>
      <c r="G218" s="220"/>
    </row>
    <row r="219" spans="2:20">
      <c r="C219" s="219">
        <v>1</v>
      </c>
      <c r="D219" s="221" t="s">
        <v>282</v>
      </c>
      <c r="G219" s="219">
        <v>1</v>
      </c>
      <c r="H219" s="221" t="s">
        <v>282</v>
      </c>
    </row>
    <row r="221" spans="2:20" ht="17.649999999999999">
      <c r="B221" s="897" t="s">
        <v>1249</v>
      </c>
    </row>
    <row r="222" spans="2:20" ht="17.649999999999999">
      <c r="B222" s="37"/>
    </row>
    <row r="223" spans="2:20" ht="13.15" customHeight="1">
      <c r="B223" s="1261" t="s">
        <v>1424</v>
      </c>
      <c r="C223" s="1261"/>
      <c r="D223" s="1261"/>
      <c r="E223" s="1261"/>
      <c r="F223" s="1261"/>
      <c r="G223" s="1261"/>
      <c r="H223" s="1261"/>
      <c r="I223" s="1261"/>
      <c r="J223" s="1261"/>
      <c r="K223" s="1261"/>
      <c r="L223" s="1261"/>
      <c r="M223" s="1261"/>
      <c r="N223" s="1261"/>
      <c r="O223" s="1261"/>
      <c r="P223" s="1261"/>
    </row>
    <row r="224" spans="2:20">
      <c r="B224" s="1261"/>
      <c r="C224" s="1261"/>
      <c r="D224" s="1261"/>
      <c r="E224" s="1261"/>
      <c r="F224" s="1261"/>
      <c r="G224" s="1261"/>
      <c r="H224" s="1261"/>
      <c r="I224" s="1261"/>
      <c r="J224" s="1261"/>
      <c r="K224" s="1261"/>
      <c r="L224" s="1261"/>
      <c r="M224" s="1261"/>
      <c r="N224" s="1261"/>
      <c r="O224" s="1261"/>
      <c r="P224" s="1261"/>
    </row>
    <row r="225" spans="2:16">
      <c r="B225" s="546"/>
      <c r="C225" s="546"/>
      <c r="D225" s="546"/>
      <c r="E225" s="546"/>
      <c r="F225" s="546"/>
      <c r="G225" s="546"/>
      <c r="H225" s="546"/>
      <c r="I225" s="546"/>
      <c r="J225" s="546"/>
      <c r="K225" s="546"/>
      <c r="L225" s="546"/>
      <c r="M225" s="546"/>
      <c r="N225" s="546"/>
      <c r="O225" s="546"/>
      <c r="P225" s="546"/>
    </row>
    <row r="226" spans="2:16" ht="13.15" customHeight="1">
      <c r="B226" s="1261" t="s">
        <v>1338</v>
      </c>
      <c r="C226" s="1261"/>
      <c r="D226" s="1261"/>
      <c r="E226" s="1261"/>
      <c r="F226" s="1261"/>
      <c r="G226" s="1261"/>
      <c r="H226" s="1261"/>
      <c r="I226" s="1261"/>
      <c r="J226" s="1261"/>
      <c r="K226" s="1261"/>
      <c r="L226" s="1261"/>
      <c r="M226" s="1261"/>
      <c r="N226" s="1261"/>
      <c r="O226" s="1261"/>
      <c r="P226" s="1261"/>
    </row>
    <row r="227" spans="2:16">
      <c r="B227" s="1261"/>
      <c r="C227" s="1261"/>
      <c r="D227" s="1261"/>
      <c r="E227" s="1261"/>
      <c r="F227" s="1261"/>
      <c r="G227" s="1261"/>
      <c r="H227" s="1261"/>
      <c r="I227" s="1261"/>
      <c r="J227" s="1261"/>
      <c r="K227" s="1261"/>
      <c r="L227" s="1261"/>
      <c r="M227" s="1261"/>
      <c r="N227" s="1261"/>
      <c r="O227" s="1261"/>
      <c r="P227" s="1261"/>
    </row>
    <row r="228" spans="2:16">
      <c r="B228" s="1003" t="s">
        <v>1546</v>
      </c>
    </row>
    <row r="229" spans="2:16">
      <c r="B229" s="1003"/>
    </row>
    <row r="230" spans="2:16">
      <c r="B230" s="1003" t="s">
        <v>1563</v>
      </c>
    </row>
    <row r="231" spans="2:16">
      <c r="B231" s="146"/>
    </row>
    <row r="232" spans="2:16" ht="13.15">
      <c r="B232" s="74" t="s">
        <v>40</v>
      </c>
      <c r="F232" s="74" t="s">
        <v>248</v>
      </c>
      <c r="J232" s="11" t="s">
        <v>1091</v>
      </c>
    </row>
    <row r="234" spans="2:16">
      <c r="J234" s="723" t="s">
        <v>40</v>
      </c>
      <c r="K234" s="1160">
        <f>Data_selected_by_user_testing!D112</f>
        <v>0.51737252935505318</v>
      </c>
    </row>
    <row r="235" spans="2:16">
      <c r="J235" s="723" t="s">
        <v>248</v>
      </c>
      <c r="K235" s="1160">
        <f>Data_selected_by_user_testing!D122</f>
        <v>0.53167535356227569</v>
      </c>
    </row>
    <row r="237" spans="2:16" ht="13.15">
      <c r="B237" s="1069" t="s">
        <v>1163</v>
      </c>
      <c r="C237" s="74"/>
      <c r="D237" s="74"/>
      <c r="E237" s="74"/>
      <c r="F237" s="1069" t="s">
        <v>1166</v>
      </c>
    </row>
    <row r="238" spans="2:16">
      <c r="C238" s="220"/>
      <c r="G238" s="220"/>
    </row>
    <row r="239" spans="2:16">
      <c r="C239" s="556">
        <v>0.5</v>
      </c>
      <c r="D239" s="221" t="s">
        <v>282</v>
      </c>
      <c r="H239" s="556">
        <v>0.5</v>
      </c>
      <c r="I239" s="221" t="s">
        <v>282</v>
      </c>
    </row>
    <row r="241" spans="2:16">
      <c r="B241" s="392" t="s">
        <v>1133</v>
      </c>
    </row>
    <row r="243" spans="2:16">
      <c r="B243" s="982" t="s">
        <v>1701</v>
      </c>
    </row>
    <row r="245" spans="2:16">
      <c r="B245" s="1257" t="s">
        <v>695</v>
      </c>
      <c r="C245" s="1255" t="s">
        <v>35</v>
      </c>
      <c r="D245" s="1260"/>
      <c r="E245" s="1260"/>
      <c r="F245" s="1260"/>
      <c r="G245" s="1256"/>
      <c r="H245" s="1255" t="s">
        <v>706</v>
      </c>
      <c r="I245" s="1260"/>
      <c r="J245" s="1260"/>
      <c r="K245" s="1260"/>
      <c r="L245" s="1256"/>
    </row>
    <row r="246" spans="2:16">
      <c r="B246" s="1258"/>
      <c r="C246" s="1255" t="s">
        <v>70</v>
      </c>
      <c r="D246" s="1260"/>
      <c r="E246" s="1260"/>
      <c r="F246" s="1260"/>
      <c r="G246" s="1256"/>
      <c r="H246" s="1255" t="s">
        <v>70</v>
      </c>
      <c r="I246" s="1260"/>
      <c r="J246" s="1260"/>
      <c r="K246" s="1260"/>
      <c r="L246" s="1256"/>
    </row>
    <row r="247" spans="2:16" ht="30.4">
      <c r="B247" s="1259"/>
      <c r="C247" s="1087" t="s">
        <v>142</v>
      </c>
      <c r="D247" s="1087" t="s">
        <v>143</v>
      </c>
      <c r="E247" s="1087" t="s">
        <v>144</v>
      </c>
      <c r="F247" s="992" t="s">
        <v>145</v>
      </c>
      <c r="G247" s="241" t="s">
        <v>1134</v>
      </c>
      <c r="H247" s="1087" t="s">
        <v>142</v>
      </c>
      <c r="I247" s="1087" t="s">
        <v>143</v>
      </c>
      <c r="J247" s="1087" t="s">
        <v>144</v>
      </c>
      <c r="K247" s="1087" t="s">
        <v>145</v>
      </c>
      <c r="L247" s="241" t="s">
        <v>1134</v>
      </c>
    </row>
    <row r="248" spans="2:16">
      <c r="B248" s="552" t="s">
        <v>694</v>
      </c>
      <c r="C248" s="856">
        <v>0.16542948197594715</v>
      </c>
      <c r="D248" s="856">
        <v>0.1505322617604857</v>
      </c>
      <c r="E248" s="856">
        <v>0.12590701757087178</v>
      </c>
      <c r="F248" s="856">
        <v>0.13058703031049207</v>
      </c>
      <c r="G248" s="857">
        <v>0.13665631794515024</v>
      </c>
      <c r="H248" s="856">
        <v>0.15030361293217556</v>
      </c>
      <c r="I248" s="856">
        <v>0.14255516214838904</v>
      </c>
      <c r="J248" s="856">
        <v>0.12541822549478354</v>
      </c>
      <c r="K248" s="856">
        <v>0.1141981577281036</v>
      </c>
      <c r="L248" s="857">
        <v>0.12684612446257187</v>
      </c>
    </row>
    <row r="249" spans="2:16">
      <c r="B249" s="552" t="s">
        <v>693</v>
      </c>
      <c r="C249" s="856">
        <v>0.32499558795900707</v>
      </c>
      <c r="D249" s="856">
        <v>0.33520074696545282</v>
      </c>
      <c r="E249" s="856">
        <v>0.32799678665355342</v>
      </c>
      <c r="F249" s="856">
        <v>0.36182019291944362</v>
      </c>
      <c r="G249" s="857">
        <v>0.34266682135283477</v>
      </c>
      <c r="H249" s="856">
        <v>0.34130614673088172</v>
      </c>
      <c r="I249" s="856">
        <v>0.36051997756598536</v>
      </c>
      <c r="J249" s="856">
        <v>0.35376468103691233</v>
      </c>
      <c r="K249" s="856">
        <v>0.36677752558859916</v>
      </c>
      <c r="L249" s="857">
        <v>0.35907502473279862</v>
      </c>
    </row>
    <row r="250" spans="2:16">
      <c r="B250" s="552" t="s">
        <v>692</v>
      </c>
      <c r="C250" s="858">
        <v>0.50957493006504573</v>
      </c>
      <c r="D250" s="858">
        <v>0.5142669912740615</v>
      </c>
      <c r="E250" s="858">
        <v>0.546096195775575</v>
      </c>
      <c r="F250" s="858">
        <v>0.50759277677006431</v>
      </c>
      <c r="G250" s="859">
        <v>0.52067686070201502</v>
      </c>
      <c r="H250" s="858">
        <v>0.50839024033694258</v>
      </c>
      <c r="I250" s="858">
        <v>0.49692486028562566</v>
      </c>
      <c r="J250" s="858">
        <v>0.52081709346830418</v>
      </c>
      <c r="K250" s="858">
        <v>0.51902431668329729</v>
      </c>
      <c r="L250" s="859">
        <v>0.51407885080462956</v>
      </c>
    </row>
    <row r="251" spans="2:16">
      <c r="B251" s="552" t="s">
        <v>8</v>
      </c>
      <c r="C251" s="783">
        <v>1</v>
      </c>
      <c r="D251" s="783">
        <v>1</v>
      </c>
      <c r="E251" s="783">
        <v>1</v>
      </c>
      <c r="F251" s="783">
        <v>1</v>
      </c>
      <c r="G251" s="801">
        <v>1</v>
      </c>
      <c r="H251" s="783">
        <v>1</v>
      </c>
      <c r="I251" s="783">
        <v>1</v>
      </c>
      <c r="J251" s="783">
        <v>1</v>
      </c>
      <c r="K251" s="783">
        <v>1</v>
      </c>
      <c r="L251" s="801">
        <v>1</v>
      </c>
    </row>
    <row r="253" spans="2:16" ht="17.649999999999999">
      <c r="B253" s="897" t="s">
        <v>1250</v>
      </c>
    </row>
    <row r="254" spans="2:16" ht="17.649999999999999">
      <c r="B254" s="37"/>
      <c r="D254" s="413"/>
      <c r="E254" s="413"/>
      <c r="F254" s="413"/>
      <c r="G254" s="413"/>
      <c r="H254" s="413"/>
      <c r="I254" s="413"/>
      <c r="J254" s="413"/>
      <c r="K254" s="413"/>
      <c r="L254" s="413"/>
      <c r="M254" s="413"/>
    </row>
    <row r="255" spans="2:16" ht="13.15" customHeight="1">
      <c r="B255" s="765" t="s">
        <v>1612</v>
      </c>
      <c r="C255" s="764"/>
      <c r="D255" s="1101"/>
      <c r="E255" s="1101"/>
      <c r="F255" s="1101"/>
      <c r="G255" s="1101"/>
      <c r="H255" s="1101"/>
      <c r="I255" s="1101"/>
      <c r="J255" s="1101"/>
      <c r="K255" s="1101"/>
      <c r="L255" s="1101"/>
      <c r="M255" s="1101"/>
      <c r="N255" s="764"/>
      <c r="O255" s="764"/>
      <c r="P255" s="764"/>
    </row>
    <row r="256" spans="2:16" ht="13.15" customHeight="1">
      <c r="B256" s="765"/>
      <c r="C256" s="764"/>
      <c r="D256" s="1101"/>
      <c r="E256" s="1101"/>
      <c r="F256" s="1101"/>
      <c r="G256" s="1101"/>
      <c r="H256" s="1101"/>
      <c r="I256" s="1101"/>
      <c r="J256" s="1101"/>
      <c r="K256" s="1101"/>
      <c r="L256" s="1101"/>
      <c r="M256" s="1101"/>
      <c r="N256" s="764"/>
      <c r="O256" s="764"/>
      <c r="P256" s="764"/>
    </row>
    <row r="257" spans="2:28">
      <c r="B257" s="766" t="s">
        <v>1690</v>
      </c>
      <c r="C257" s="546"/>
      <c r="D257" s="1102"/>
      <c r="E257" s="1102"/>
      <c r="F257" s="1102"/>
      <c r="G257" s="1102"/>
      <c r="H257" s="1102"/>
      <c r="I257" s="1102"/>
      <c r="J257" s="1102"/>
      <c r="K257" s="1102"/>
      <c r="L257" s="1102"/>
      <c r="M257" s="1102"/>
      <c r="N257" s="546"/>
      <c r="O257" s="546"/>
      <c r="P257" s="546"/>
    </row>
    <row r="258" spans="2:28">
      <c r="B258" s="766"/>
      <c r="C258" s="1100"/>
      <c r="D258" s="1102"/>
      <c r="E258" s="1102"/>
      <c r="F258" s="1102"/>
      <c r="G258" s="1102"/>
      <c r="H258" s="1102"/>
      <c r="I258" s="1102"/>
      <c r="J258" s="1102"/>
      <c r="K258" s="1102"/>
      <c r="L258" s="1102"/>
      <c r="M258" s="1102"/>
      <c r="N258" s="1100"/>
      <c r="O258" s="1100"/>
      <c r="P258" s="1100"/>
    </row>
    <row r="259" spans="2:28" ht="13.15" customHeight="1">
      <c r="B259" s="1272" t="s">
        <v>1692</v>
      </c>
      <c r="C259" s="1273"/>
      <c r="D259" s="1273"/>
      <c r="E259" s="1273"/>
      <c r="F259" s="1273"/>
      <c r="G259" s="1273"/>
      <c r="H259" s="1273"/>
      <c r="I259" s="1273"/>
      <c r="J259" s="1273"/>
      <c r="K259" s="1273"/>
      <c r="L259" s="1273"/>
      <c r="M259" s="1273"/>
      <c r="N259" s="1273"/>
      <c r="O259" s="1273"/>
      <c r="P259" s="1273"/>
      <c r="Q259" s="1231"/>
      <c r="R259" s="1234"/>
      <c r="S259" s="1234"/>
      <c r="T259" s="1234"/>
      <c r="U259" s="1234"/>
      <c r="V259" s="1234"/>
      <c r="W259" s="1234"/>
      <c r="X259" s="1234"/>
      <c r="Y259" s="1234"/>
      <c r="Z259" s="1234"/>
      <c r="AA259" s="1234"/>
      <c r="AB259" s="1234"/>
    </row>
    <row r="260" spans="2:28" ht="13.15" customHeight="1">
      <c r="B260" s="1273"/>
      <c r="C260" s="1273"/>
      <c r="D260" s="1273"/>
      <c r="E260" s="1273"/>
      <c r="F260" s="1273"/>
      <c r="G260" s="1273"/>
      <c r="H260" s="1273"/>
      <c r="I260" s="1273"/>
      <c r="J260" s="1273"/>
      <c r="K260" s="1273"/>
      <c r="L260" s="1273"/>
      <c r="M260" s="1273"/>
      <c r="N260" s="1273"/>
      <c r="O260" s="1273"/>
      <c r="P260" s="1273"/>
      <c r="Q260" s="1234"/>
      <c r="R260" s="1234"/>
      <c r="S260" s="1234"/>
      <c r="T260" s="1234"/>
      <c r="U260" s="1234"/>
      <c r="V260" s="1234"/>
      <c r="W260" s="1234"/>
      <c r="X260" s="1234"/>
      <c r="Y260" s="1234"/>
      <c r="Z260" s="1234"/>
      <c r="AA260" s="1234"/>
      <c r="AB260" s="1234"/>
    </row>
    <row r="261" spans="2:28" ht="13.15" customHeight="1">
      <c r="B261" s="1107"/>
      <c r="C261" s="1107"/>
      <c r="D261" s="1107"/>
      <c r="E261" s="1107"/>
      <c r="F261" s="1107"/>
      <c r="G261" s="1107"/>
      <c r="H261" s="1107"/>
      <c r="I261" s="1107"/>
      <c r="J261" s="1107"/>
      <c r="K261" s="1107"/>
      <c r="L261" s="1107"/>
      <c r="M261" s="1107"/>
      <c r="N261" s="1107"/>
      <c r="O261" s="1107"/>
      <c r="P261" s="1107"/>
      <c r="Q261" s="1106"/>
      <c r="R261" s="1106"/>
      <c r="S261" s="1106"/>
      <c r="T261" s="1106"/>
      <c r="U261" s="1106"/>
      <c r="V261" s="1106"/>
      <c r="W261" s="1106"/>
      <c r="X261" s="1106"/>
      <c r="Y261" s="1106"/>
      <c r="Z261" s="1106"/>
      <c r="AA261" s="1106"/>
      <c r="AB261" s="1106"/>
    </row>
    <row r="262" spans="2:28" ht="13.15" customHeight="1">
      <c r="B262" s="1272" t="s">
        <v>1691</v>
      </c>
      <c r="C262" s="1272"/>
      <c r="D262" s="1272"/>
      <c r="E262" s="1272"/>
      <c r="F262" s="1272"/>
      <c r="G262" s="1272"/>
      <c r="H262" s="1272"/>
      <c r="I262" s="1272"/>
      <c r="J262" s="1272"/>
      <c r="K262" s="1272"/>
      <c r="L262" s="1272"/>
      <c r="M262" s="1272"/>
      <c r="N262" s="1272"/>
      <c r="O262" s="1272"/>
      <c r="P262" s="1272"/>
      <c r="Q262" s="1106"/>
      <c r="R262" s="1106"/>
      <c r="S262" s="1106"/>
      <c r="T262" s="1106"/>
      <c r="U262" s="1106"/>
      <c r="V262" s="1106"/>
      <c r="W262" s="1106"/>
      <c r="X262" s="1106"/>
      <c r="Y262" s="1106"/>
      <c r="Z262" s="1106"/>
      <c r="AA262" s="1106"/>
      <c r="AB262" s="1106"/>
    </row>
    <row r="263" spans="2:28">
      <c r="B263" s="1272"/>
      <c r="C263" s="1272"/>
      <c r="D263" s="1272"/>
      <c r="E263" s="1272"/>
      <c r="F263" s="1272"/>
      <c r="G263" s="1272"/>
      <c r="H263" s="1272"/>
      <c r="I263" s="1272"/>
      <c r="J263" s="1272"/>
      <c r="K263" s="1272"/>
      <c r="L263" s="1272"/>
      <c r="M263" s="1272"/>
      <c r="N263" s="1272"/>
      <c r="O263" s="1272"/>
      <c r="P263" s="1272"/>
    </row>
    <row r="264" spans="2:28">
      <c r="B264" s="1107"/>
      <c r="C264" s="1107"/>
      <c r="D264" s="1107"/>
      <c r="E264" s="1107"/>
      <c r="F264" s="1107"/>
      <c r="G264" s="1107"/>
      <c r="H264" s="1107"/>
      <c r="I264" s="1107"/>
      <c r="J264" s="1107"/>
      <c r="K264" s="1107"/>
      <c r="L264" s="1107"/>
      <c r="M264" s="1107"/>
      <c r="N264" s="1107"/>
      <c r="O264" s="1107"/>
      <c r="P264" s="1107"/>
    </row>
    <row r="265" spans="2:28" ht="13.15">
      <c r="B265" s="74" t="s">
        <v>40</v>
      </c>
      <c r="D265" s="413"/>
      <c r="E265" s="413"/>
      <c r="F265" s="74" t="s">
        <v>248</v>
      </c>
      <c r="G265" s="1102"/>
      <c r="H265" s="1102"/>
      <c r="I265" s="1102"/>
      <c r="J265" s="1102"/>
      <c r="K265" s="1102"/>
      <c r="L265" s="1102"/>
      <c r="M265" s="1102"/>
      <c r="N265" s="546"/>
      <c r="O265" s="546"/>
      <c r="P265" s="546"/>
    </row>
    <row r="266" spans="2:28">
      <c r="B266" s="546"/>
      <c r="C266" s="546"/>
      <c r="D266" s="546"/>
      <c r="E266" s="546"/>
      <c r="F266" s="546"/>
      <c r="G266" s="546"/>
      <c r="H266" s="546"/>
      <c r="I266" s="546"/>
      <c r="J266" s="546"/>
      <c r="K266" s="546"/>
      <c r="L266" s="546"/>
      <c r="M266" s="546"/>
      <c r="N266" s="546"/>
      <c r="O266" s="546"/>
      <c r="P266" s="546"/>
    </row>
    <row r="267" spans="2:28">
      <c r="B267" s="546"/>
      <c r="C267" s="546"/>
      <c r="D267" s="546"/>
      <c r="E267" s="546"/>
      <c r="F267" s="546"/>
      <c r="G267" s="546"/>
      <c r="H267" s="546"/>
      <c r="I267" s="546"/>
      <c r="J267" s="546"/>
      <c r="K267" s="546"/>
      <c r="L267" s="546"/>
      <c r="M267" s="546"/>
      <c r="N267" s="546"/>
      <c r="O267" s="546"/>
      <c r="P267" s="546"/>
    </row>
    <row r="268" spans="2:28">
      <c r="B268" s="392"/>
      <c r="C268" s="546"/>
      <c r="D268" s="546"/>
      <c r="E268" s="546"/>
      <c r="F268" s="546"/>
      <c r="G268" s="546"/>
      <c r="H268" s="546"/>
      <c r="I268" s="546"/>
      <c r="J268" s="546"/>
      <c r="K268" s="546"/>
      <c r="L268" s="546"/>
      <c r="M268" s="546"/>
      <c r="N268" s="546"/>
      <c r="O268" s="546"/>
      <c r="P268" s="546"/>
    </row>
    <row r="269" spans="2:28">
      <c r="C269" s="546"/>
      <c r="D269" s="546"/>
      <c r="E269" s="546"/>
      <c r="F269" s="546"/>
      <c r="G269" s="546"/>
      <c r="H269" s="546"/>
      <c r="I269" s="546"/>
      <c r="J269" s="546"/>
      <c r="K269" s="546"/>
      <c r="L269" s="546"/>
      <c r="M269" s="546"/>
      <c r="N269" s="546"/>
      <c r="O269" s="546"/>
      <c r="P269" s="546"/>
    </row>
    <row r="270" spans="2:28">
      <c r="B270" s="146" t="s">
        <v>1618</v>
      </c>
      <c r="C270" s="546"/>
      <c r="D270" s="546"/>
      <c r="E270" s="546"/>
      <c r="F270" s="546"/>
      <c r="G270" s="546"/>
      <c r="H270" s="546"/>
      <c r="I270" s="546"/>
      <c r="J270" s="546"/>
      <c r="K270" s="546"/>
      <c r="L270" s="546"/>
      <c r="M270" s="546"/>
      <c r="N270" s="546"/>
      <c r="O270" s="546"/>
      <c r="P270" s="546"/>
    </row>
    <row r="271" spans="2:28">
      <c r="B271" s="546"/>
      <c r="C271" s="546"/>
      <c r="D271" s="546"/>
      <c r="E271" s="546"/>
      <c r="F271" s="546"/>
      <c r="G271" s="546"/>
      <c r="H271" s="546"/>
      <c r="I271" s="546"/>
      <c r="J271" s="546"/>
      <c r="K271" s="546"/>
      <c r="L271" s="546"/>
      <c r="M271" s="546"/>
      <c r="N271" s="546"/>
      <c r="O271" s="546"/>
      <c r="P271" s="546"/>
    </row>
    <row r="272" spans="2:28">
      <c r="B272" s="1265" t="s">
        <v>1137</v>
      </c>
      <c r="C272" s="1265" t="s">
        <v>1619</v>
      </c>
      <c r="D272" s="1265"/>
      <c r="E272" s="1265"/>
      <c r="F272" s="1265"/>
      <c r="G272" s="1265" t="s">
        <v>1688</v>
      </c>
      <c r="H272" s="1265"/>
      <c r="I272" s="1265"/>
      <c r="J272" s="1265"/>
      <c r="K272" s="546"/>
      <c r="L272" s="546"/>
      <c r="M272" s="546"/>
      <c r="N272" s="546"/>
      <c r="O272" s="546"/>
      <c r="P272" s="546"/>
    </row>
    <row r="273" spans="2:16" s="5" customFormat="1" ht="13.15">
      <c r="B273" s="1265"/>
      <c r="C273" s="1267" t="s">
        <v>1151</v>
      </c>
      <c r="D273" s="1265" t="s">
        <v>1138</v>
      </c>
      <c r="E273" s="1265"/>
      <c r="F273" s="1265"/>
      <c r="G273" s="1267" t="s">
        <v>1151</v>
      </c>
      <c r="H273" s="1265" t="s">
        <v>1138</v>
      </c>
      <c r="I273" s="1265"/>
      <c r="J273" s="1265"/>
      <c r="K273" s="767"/>
      <c r="L273" s="767"/>
      <c r="M273" s="767"/>
      <c r="N273" s="767"/>
      <c r="O273" s="767"/>
      <c r="P273" s="767"/>
    </row>
    <row r="274" spans="2:16">
      <c r="B274" s="1265"/>
      <c r="C274" s="1268"/>
      <c r="D274" s="241" t="s">
        <v>683</v>
      </c>
      <c r="E274" s="241" t="s">
        <v>682</v>
      </c>
      <c r="F274" s="241" t="s">
        <v>681</v>
      </c>
      <c r="G274" s="1268"/>
      <c r="H274" s="241" t="s">
        <v>683</v>
      </c>
      <c r="I274" s="241" t="s">
        <v>682</v>
      </c>
      <c r="J274" s="241" t="s">
        <v>681</v>
      </c>
      <c r="K274" s="546"/>
      <c r="L274" s="546"/>
      <c r="M274" s="546"/>
      <c r="N274" s="546"/>
      <c r="O274" s="546"/>
      <c r="P274" s="546"/>
    </row>
    <row r="275" spans="2:16">
      <c r="B275" s="769" t="s">
        <v>559</v>
      </c>
      <c r="C275" s="768">
        <v>0.8356640040850567</v>
      </c>
      <c r="D275" s="768">
        <v>0.77686364803971064</v>
      </c>
      <c r="E275" s="768">
        <v>0.8127554179566564</v>
      </c>
      <c r="F275" s="768">
        <v>0.75286900200693307</v>
      </c>
      <c r="G275" s="776">
        <f>RAW_DATA_INPUTS!C475</f>
        <v>0.75262391502787196</v>
      </c>
      <c r="H275" s="776">
        <f>RAW_DATA_INPUTS!F589</f>
        <v>0.71751183417784181</v>
      </c>
      <c r="I275" s="776">
        <f>RAW_DATA_INPUTS!G589</f>
        <v>0.80106409508102372</v>
      </c>
      <c r="J275" s="776">
        <f>RAW_DATA_INPUTS!H589</f>
        <v>0.75567796600021775</v>
      </c>
      <c r="K275" s="863"/>
      <c r="L275" s="863"/>
      <c r="M275" s="863"/>
      <c r="N275" s="863"/>
      <c r="O275" s="863"/>
      <c r="P275" s="546"/>
    </row>
    <row r="276" spans="2:16">
      <c r="B276" s="769" t="s">
        <v>7</v>
      </c>
      <c r="C276" s="768">
        <v>0.80718406160507539</v>
      </c>
      <c r="D276" s="768">
        <v>0.80646421880119445</v>
      </c>
      <c r="E276" s="768">
        <v>0.82824951566277516</v>
      </c>
      <c r="F276" s="768">
        <v>0.76008667627164739</v>
      </c>
      <c r="G276" s="776">
        <f>RAW_DATA_INPUTS!C476</f>
        <v>0.67867083310481036</v>
      </c>
      <c r="H276" s="776">
        <f>RAW_DATA_INPUTS!F590</f>
        <v>0.78343982248163035</v>
      </c>
      <c r="I276" s="776">
        <f>RAW_DATA_INPUTS!G590</f>
        <v>0.84678298452084655</v>
      </c>
      <c r="J276" s="776">
        <f>RAW_DATA_INPUTS!H590</f>
        <v>0.79348683611702842</v>
      </c>
      <c r="K276" s="879"/>
      <c r="L276" s="863"/>
      <c r="M276" s="863"/>
      <c r="N276" s="863"/>
      <c r="O276" s="863"/>
      <c r="P276" s="546"/>
    </row>
    <row r="277" spans="2:16">
      <c r="B277" s="769" t="s">
        <v>423</v>
      </c>
      <c r="C277" s="768">
        <v>0.71816580359993998</v>
      </c>
      <c r="D277" s="768">
        <v>0.79639211278917155</v>
      </c>
      <c r="E277" s="768">
        <v>0.75446035404139244</v>
      </c>
      <c r="F277" s="768">
        <v>0.78907407407407404</v>
      </c>
      <c r="G277" s="776">
        <f>RAW_DATA_INPUTS!C477</f>
        <v>0.87536672715835373</v>
      </c>
      <c r="H277" s="776">
        <f>RAW_DATA_INPUTS!F591</f>
        <v>0.66502249927396495</v>
      </c>
      <c r="I277" s="776">
        <f>RAW_DATA_INPUTS!G591</f>
        <v>0.71058819707570309</v>
      </c>
      <c r="J277" s="776">
        <f>RAW_DATA_INPUTS!H591</f>
        <v>0.7335515388616437</v>
      </c>
      <c r="K277" s="879"/>
      <c r="L277" s="863"/>
      <c r="M277" s="863"/>
      <c r="N277" s="863"/>
      <c r="O277" s="863"/>
      <c r="P277" s="546"/>
    </row>
    <row r="278" spans="2:16">
      <c r="B278" s="769" t="s">
        <v>3</v>
      </c>
      <c r="C278" s="768">
        <v>0.78667464266615916</v>
      </c>
      <c r="D278" s="768">
        <v>0.79521046979000787</v>
      </c>
      <c r="E278" s="768">
        <v>0.84198645641693559</v>
      </c>
      <c r="F278" s="768">
        <v>0.85163919900761997</v>
      </c>
      <c r="G278" s="776">
        <f>RAW_DATA_INPUTS!C478</f>
        <v>0.82030763247372862</v>
      </c>
      <c r="H278" s="776">
        <f>RAW_DATA_INPUTS!F592</f>
        <v>0.76280464773938128</v>
      </c>
      <c r="I278" s="776">
        <f>RAW_DATA_INPUTS!G592</f>
        <v>0.78866828140687506</v>
      </c>
      <c r="J278" s="776">
        <f>RAW_DATA_INPUTS!H592</f>
        <v>0.79456236134856839</v>
      </c>
      <c r="K278" s="879"/>
      <c r="L278" s="863"/>
      <c r="M278" s="863"/>
      <c r="N278" s="863"/>
      <c r="O278" s="863"/>
      <c r="P278" s="546"/>
    </row>
    <row r="279" spans="2:16">
      <c r="B279" s="769" t="s">
        <v>79</v>
      </c>
      <c r="C279" s="768">
        <v>0.71816580359993998</v>
      </c>
      <c r="D279" s="768">
        <v>0.71990759890871681</v>
      </c>
      <c r="E279" s="768">
        <v>0.75446035404139244</v>
      </c>
      <c r="F279" s="768">
        <v>0.74805910517103968</v>
      </c>
      <c r="G279" s="776">
        <f>RAW_DATA_INPUTS!C479</f>
        <v>0.87536672715835373</v>
      </c>
      <c r="H279" s="776">
        <f>RAW_DATA_INPUTS!F593</f>
        <v>0.66502249927396495</v>
      </c>
      <c r="I279" s="776">
        <f>RAW_DATA_INPUTS!G593</f>
        <v>0.71058819707570309</v>
      </c>
      <c r="J279" s="776">
        <f>RAW_DATA_INPUTS!H593</f>
        <v>0.7335515388616437</v>
      </c>
      <c r="K279" s="863"/>
      <c r="L279" s="863"/>
      <c r="M279" s="863"/>
      <c r="N279" s="863"/>
      <c r="O279" s="863"/>
      <c r="P279" s="546"/>
    </row>
    <row r="280" spans="2:16">
      <c r="B280" s="769" t="s">
        <v>107</v>
      </c>
      <c r="C280" s="768">
        <v>0.74559534501907387</v>
      </c>
      <c r="D280" s="768">
        <v>0.78599966743821004</v>
      </c>
      <c r="E280" s="768">
        <v>0.88053418803418793</v>
      </c>
      <c r="F280" s="768">
        <v>0.83109006892012771</v>
      </c>
      <c r="G280" s="776">
        <f>RAW_DATA_INPUTS!C480</f>
        <v>0.69847347490074974</v>
      </c>
      <c r="H280" s="776">
        <f>RAW_DATA_INPUTS!F594</f>
        <v>0.71414128244501018</v>
      </c>
      <c r="I280" s="776">
        <f>RAW_DATA_INPUTS!G594</f>
        <v>0.80308823005440511</v>
      </c>
      <c r="J280" s="776">
        <f>RAW_DATA_INPUTS!H594</f>
        <v>0.79530055681131184</v>
      </c>
      <c r="K280" s="863"/>
      <c r="L280" s="863"/>
      <c r="M280" s="863"/>
      <c r="N280" s="863"/>
      <c r="O280" s="863"/>
      <c r="P280" s="546"/>
    </row>
    <row r="281" spans="2:16">
      <c r="B281" s="769" t="s">
        <v>560</v>
      </c>
      <c r="C281" s="768">
        <v>0.76073012587244093</v>
      </c>
      <c r="D281" s="768">
        <v>0.76405919898079722</v>
      </c>
      <c r="E281" s="768">
        <v>0.87128297472835292</v>
      </c>
      <c r="F281" s="768">
        <v>0.74805910517103968</v>
      </c>
      <c r="G281" s="776">
        <f>RAW_DATA_INPUTS!C481</f>
        <v>0.74695357222743564</v>
      </c>
      <c r="H281" s="776">
        <f>RAW_DATA_INPUTS!F595</f>
        <v>0.75501225590300414</v>
      </c>
      <c r="I281" s="776">
        <f>RAW_DATA_INPUTS!G595</f>
        <v>0.8195139210785114</v>
      </c>
      <c r="J281" s="776">
        <f>RAW_DATA_INPUTS!H595</f>
        <v>0.82487774786668955</v>
      </c>
      <c r="K281" s="863"/>
      <c r="L281" s="863"/>
      <c r="M281" s="863"/>
      <c r="N281" s="863"/>
      <c r="O281" s="863"/>
      <c r="P281" s="546"/>
    </row>
    <row r="282" spans="2:16">
      <c r="B282" s="769" t="s">
        <v>6</v>
      </c>
      <c r="C282" s="768">
        <v>0.71816580359993998</v>
      </c>
      <c r="D282" s="768">
        <v>0.79356345580588572</v>
      </c>
      <c r="E282" s="768">
        <v>0.85518100609419401</v>
      </c>
      <c r="F282" s="768">
        <v>0.82365870461108548</v>
      </c>
      <c r="G282" s="776">
        <f>RAW_DATA_INPUTS!C482</f>
        <v>0.87536672715835373</v>
      </c>
      <c r="H282" s="776">
        <f>RAW_DATA_INPUTS!F596</f>
        <v>0.72805804345553271</v>
      </c>
      <c r="I282" s="776">
        <f>RAW_DATA_INPUTS!G596</f>
        <v>0.79257366065250912</v>
      </c>
      <c r="J282" s="776">
        <f>RAW_DATA_INPUTS!H596</f>
        <v>0.79184211047793762</v>
      </c>
      <c r="K282" s="863"/>
      <c r="L282" s="863"/>
      <c r="M282" s="863"/>
      <c r="N282" s="863"/>
      <c r="O282" s="863"/>
      <c r="P282" s="546"/>
    </row>
    <row r="283" spans="2:16">
      <c r="B283" s="769" t="s">
        <v>1</v>
      </c>
      <c r="C283" s="768">
        <v>0.86426335010355448</v>
      </c>
      <c r="D283" s="768">
        <v>0.82890234132839191</v>
      </c>
      <c r="E283" s="768">
        <v>0.85536255011485152</v>
      </c>
      <c r="F283" s="768">
        <v>0.84072631099995132</v>
      </c>
      <c r="G283" s="776">
        <f>RAW_DATA_INPUTS!C483</f>
        <v>0.75363509089194358</v>
      </c>
      <c r="H283" s="776">
        <f>RAW_DATA_INPUTS!F597</f>
        <v>0.82331342279903474</v>
      </c>
      <c r="I283" s="776">
        <f>RAW_DATA_INPUTS!G597</f>
        <v>0.85741642543203189</v>
      </c>
      <c r="J283" s="776">
        <f>RAW_DATA_INPUTS!H597</f>
        <v>0.86517985327856395</v>
      </c>
      <c r="K283" s="863"/>
      <c r="L283" s="863"/>
      <c r="M283" s="863"/>
      <c r="N283" s="863"/>
      <c r="O283" s="863"/>
      <c r="P283" s="546"/>
    </row>
    <row r="284" spans="2:16">
      <c r="B284" s="769" t="s">
        <v>392</v>
      </c>
      <c r="C284" s="768">
        <v>0.71816580359993998</v>
      </c>
      <c r="D284" s="768">
        <v>0.71990759890871681</v>
      </c>
      <c r="E284" s="768">
        <v>0.75446035404139244</v>
      </c>
      <c r="F284" s="768">
        <v>0.74805910517103968</v>
      </c>
      <c r="G284" s="776">
        <f>RAW_DATA_INPUTS!C484</f>
        <v>0.87536672715835373</v>
      </c>
      <c r="H284" s="776">
        <f>RAW_DATA_INPUTS!F598</f>
        <v>0.75273719759150637</v>
      </c>
      <c r="I284" s="776">
        <f>RAW_DATA_INPUTS!G598</f>
        <v>0.91058819707570304</v>
      </c>
      <c r="J284" s="776">
        <f>RAW_DATA_INPUTS!H598</f>
        <v>0.88282703037817734</v>
      </c>
      <c r="K284" s="863"/>
      <c r="L284" s="863"/>
      <c r="M284" s="863"/>
      <c r="N284" s="863"/>
      <c r="O284" s="863"/>
      <c r="P284" s="546"/>
    </row>
    <row r="285" spans="2:16">
      <c r="B285" s="769" t="s">
        <v>4</v>
      </c>
      <c r="C285" s="768">
        <v>0.82241629985327469</v>
      </c>
      <c r="D285" s="768">
        <v>0.80329453266388851</v>
      </c>
      <c r="E285" s="768">
        <v>0.85638232175894569</v>
      </c>
      <c r="F285" s="768">
        <v>0.74805910517103968</v>
      </c>
      <c r="G285" s="776">
        <f>RAW_DATA_INPUTS!C485</f>
        <v>0.85128559213379917</v>
      </c>
      <c r="H285" s="776">
        <f>RAW_DATA_INPUTS!F599</f>
        <v>0.82068086691544084</v>
      </c>
      <c r="I285" s="776">
        <f>RAW_DATA_INPUTS!G599</f>
        <v>0.88917217566405071</v>
      </c>
      <c r="J285" s="776">
        <f>RAW_DATA_INPUTS!H599</f>
        <v>0.8239065123879683</v>
      </c>
      <c r="K285" s="863"/>
      <c r="L285" s="863"/>
      <c r="M285" s="863"/>
      <c r="N285" s="863"/>
      <c r="O285" s="863"/>
      <c r="P285" s="546"/>
    </row>
    <row r="286" spans="2:16">
      <c r="B286" s="769" t="s">
        <v>0</v>
      </c>
      <c r="C286" s="768">
        <v>0.91680469289164945</v>
      </c>
      <c r="D286" s="768">
        <v>0.83076478448333912</v>
      </c>
      <c r="E286" s="768">
        <v>0.81991512405946532</v>
      </c>
      <c r="F286" s="768">
        <v>0.8598962612924379</v>
      </c>
      <c r="G286" s="776">
        <f>RAW_DATA_INPUTS!C486</f>
        <v>0.83847851816638042</v>
      </c>
      <c r="H286" s="776">
        <f>RAW_DATA_INPUTS!F600</f>
        <v>0.83101585023914548</v>
      </c>
      <c r="I286" s="776">
        <f>RAW_DATA_INPUTS!G600</f>
        <v>0.84404172558431378</v>
      </c>
      <c r="J286" s="776">
        <f>RAW_DATA_INPUTS!H600</f>
        <v>0.86415483754630973</v>
      </c>
      <c r="K286" s="863"/>
      <c r="L286" s="863"/>
      <c r="M286" s="863"/>
      <c r="N286" s="863"/>
      <c r="O286" s="863"/>
      <c r="P286" s="546"/>
    </row>
    <row r="287" spans="2:16">
      <c r="B287" s="769" t="s">
        <v>561</v>
      </c>
      <c r="C287" s="768">
        <v>0.83162473667079739</v>
      </c>
      <c r="D287" s="768">
        <v>0.81221997939458079</v>
      </c>
      <c r="E287" s="768">
        <v>0.87554525520953697</v>
      </c>
      <c r="F287" s="768">
        <v>0.82965184677553061</v>
      </c>
      <c r="G287" s="776">
        <f>RAW_DATA_INPUTS!C487</f>
        <v>0.77545758105676232</v>
      </c>
      <c r="H287" s="776">
        <f>RAW_DATA_INPUTS!F601</f>
        <v>0.75934734656119651</v>
      </c>
      <c r="I287" s="776">
        <f>RAW_DATA_INPUTS!G601</f>
        <v>0.80752557624676324</v>
      </c>
      <c r="J287" s="776">
        <f>RAW_DATA_INPUTS!H601</f>
        <v>0.796334846731928</v>
      </c>
      <c r="K287" s="863"/>
      <c r="L287" s="863"/>
      <c r="M287" s="863"/>
      <c r="N287" s="863"/>
      <c r="O287" s="863"/>
      <c r="P287" s="546"/>
    </row>
    <row r="288" spans="2:16" ht="24.4" customHeight="1">
      <c r="B288" s="769" t="s">
        <v>562</v>
      </c>
      <c r="C288" s="768">
        <v>0.86415064366192196</v>
      </c>
      <c r="D288" s="768">
        <v>0.75923142968332979</v>
      </c>
      <c r="E288" s="768">
        <v>0.81147689295313175</v>
      </c>
      <c r="F288" s="768">
        <v>0.78554937729652385</v>
      </c>
      <c r="G288" s="776">
        <f>RAW_DATA_INPUTS!C488</f>
        <v>0.80328396509757782</v>
      </c>
      <c r="H288" s="776">
        <f>RAW_DATA_INPUTS!F602</f>
        <v>0.69453692362904773</v>
      </c>
      <c r="I288" s="776">
        <f>RAW_DATA_INPUTS!G602</f>
        <v>0.71058819707570309</v>
      </c>
      <c r="J288" s="776">
        <f>RAW_DATA_INPUTS!H602</f>
        <v>0.77669110496932625</v>
      </c>
      <c r="K288" s="863"/>
      <c r="L288" s="863"/>
      <c r="M288" s="863"/>
      <c r="N288" s="863"/>
      <c r="O288" s="863"/>
      <c r="P288" s="546"/>
    </row>
    <row r="289" spans="2:16">
      <c r="B289" s="769" t="s">
        <v>5</v>
      </c>
      <c r="C289" s="768">
        <v>0.91816580359993993</v>
      </c>
      <c r="D289" s="768">
        <v>0.77350005997423954</v>
      </c>
      <c r="E289" s="768">
        <v>0.75446035404139244</v>
      </c>
      <c r="F289" s="768">
        <v>0.86061995948476855</v>
      </c>
      <c r="G289" s="776">
        <f>RAW_DATA_INPUTS!C489</f>
        <v>0.87536672715835373</v>
      </c>
      <c r="H289" s="776">
        <f>RAW_DATA_INPUTS!F603</f>
        <v>0.67989492106556138</v>
      </c>
      <c r="I289" s="776">
        <f>RAW_DATA_INPUTS!G603</f>
        <v>0.73034706294701834</v>
      </c>
      <c r="J289" s="776">
        <f>RAW_DATA_INPUTS!H603</f>
        <v>0.73619799670123176</v>
      </c>
      <c r="K289" s="863"/>
      <c r="L289" s="863"/>
      <c r="M289" s="863"/>
      <c r="N289" s="863"/>
      <c r="O289" s="863"/>
      <c r="P289" s="546"/>
    </row>
    <row r="290" spans="2:16">
      <c r="B290" s="769" t="s">
        <v>690</v>
      </c>
      <c r="C290" s="768">
        <v>0.71816580359993998</v>
      </c>
      <c r="D290" s="768">
        <v>0.80180898998683592</v>
      </c>
      <c r="E290" s="768">
        <v>0.76407131645361848</v>
      </c>
      <c r="F290" s="768">
        <v>0.74805910517103968</v>
      </c>
      <c r="G290" s="776">
        <f>RAW_DATA_INPUTS!C490</f>
        <v>0.87536672715835373</v>
      </c>
      <c r="H290" s="776">
        <f>RAW_DATA_INPUTS!F604</f>
        <v>0.76843444463652333</v>
      </c>
      <c r="I290" s="776">
        <f>RAW_DATA_INPUTS!G604</f>
        <v>0.71637274872751344</v>
      </c>
      <c r="J290" s="776">
        <f>RAW_DATA_INPUTS!H604</f>
        <v>0.8475595386449265</v>
      </c>
      <c r="K290" s="863"/>
      <c r="L290" s="863"/>
      <c r="M290" s="863"/>
      <c r="N290" s="863"/>
      <c r="O290" s="863"/>
      <c r="P290" s="546"/>
    </row>
    <row r="291" spans="2:16">
      <c r="B291" s="769" t="s">
        <v>563</v>
      </c>
      <c r="C291" s="768">
        <v>0.80146993443075787</v>
      </c>
      <c r="D291" s="768">
        <v>0.76424549625189808</v>
      </c>
      <c r="E291" s="768">
        <v>0.81914003264322566</v>
      </c>
      <c r="F291" s="768">
        <v>0.78379963141424902</v>
      </c>
      <c r="G291" s="776">
        <f>RAW_DATA_INPUTS!C491</f>
        <v>0.70898374055672742</v>
      </c>
      <c r="H291" s="776">
        <f>RAW_DATA_INPUTS!F605</f>
        <v>0.66502249927396495</v>
      </c>
      <c r="I291" s="776">
        <f>RAW_DATA_INPUTS!G605</f>
        <v>0.71475197160038972</v>
      </c>
      <c r="J291" s="776">
        <f>RAW_DATA_INPUTS!H605</f>
        <v>0.7335515388616437</v>
      </c>
      <c r="K291" s="863"/>
      <c r="L291" s="863"/>
      <c r="M291" s="863"/>
      <c r="N291" s="863"/>
      <c r="O291" s="863"/>
      <c r="P291" s="546"/>
    </row>
    <row r="292" spans="2:16">
      <c r="B292" s="769" t="s">
        <v>2</v>
      </c>
      <c r="C292" s="768">
        <v>0.71816580359993998</v>
      </c>
      <c r="D292" s="768">
        <v>0.76948776337607572</v>
      </c>
      <c r="E292" s="768">
        <v>0.87966203703703705</v>
      </c>
      <c r="F292" s="768">
        <v>0.7989060464156249</v>
      </c>
      <c r="G292" s="776">
        <f>RAW_DATA_INPUTS!C492</f>
        <v>0.73760510212955421</v>
      </c>
      <c r="H292" s="776">
        <f>RAW_DATA_INPUTS!F606</f>
        <v>0.70830300756066311</v>
      </c>
      <c r="I292" s="776">
        <f>RAW_DATA_INPUTS!G606</f>
        <v>0.76617953697928898</v>
      </c>
      <c r="J292" s="776">
        <f>RAW_DATA_INPUTS!H606</f>
        <v>0.75702056042764732</v>
      </c>
      <c r="K292" s="879"/>
      <c r="L292" s="863"/>
      <c r="M292" s="863"/>
      <c r="N292" s="863"/>
      <c r="O292" s="863"/>
      <c r="P292" s="546"/>
    </row>
    <row r="293" spans="2:16">
      <c r="B293" s="769" t="s">
        <v>40</v>
      </c>
      <c r="C293" s="768">
        <v>0.81859377286715618</v>
      </c>
      <c r="D293" s="768">
        <v>0.84699298212213059</v>
      </c>
      <c r="E293" s="768">
        <v>0.86934370616490853</v>
      </c>
      <c r="F293" s="768">
        <v>0.87382203123993096</v>
      </c>
      <c r="G293" s="776">
        <f>RAW_DATA_INPUTS!C493</f>
        <v>0.77990900962819198</v>
      </c>
      <c r="H293" s="776">
        <f>RAW_DATA_INPUTS!F607</f>
        <v>0.78420124167509475</v>
      </c>
      <c r="I293" s="776">
        <f>RAW_DATA_INPUTS!G607</f>
        <v>0.83219483755678747</v>
      </c>
      <c r="J293" s="776">
        <f>RAW_DATA_INPUTS!H607</f>
        <v>0.86809232759223787</v>
      </c>
      <c r="K293" s="863"/>
      <c r="L293" s="863"/>
      <c r="M293" s="863"/>
      <c r="N293" s="863"/>
      <c r="O293" s="863"/>
      <c r="P293" s="546"/>
    </row>
    <row r="294" spans="2:16">
      <c r="B294" s="769" t="s">
        <v>564</v>
      </c>
      <c r="C294" s="768">
        <v>0.86469108669108663</v>
      </c>
      <c r="D294" s="768">
        <v>0.7969153583351698</v>
      </c>
      <c r="E294" s="768">
        <v>0.86198100407055644</v>
      </c>
      <c r="F294" s="768">
        <v>0.85690883190883183</v>
      </c>
      <c r="G294" s="776">
        <f>RAW_DATA_INPUTS!C494</f>
        <v>0.75844179656988697</v>
      </c>
      <c r="H294" s="776">
        <f>RAW_DATA_INPUTS!F608</f>
        <v>0.77448602183043436</v>
      </c>
      <c r="I294" s="776">
        <f>RAW_DATA_INPUTS!G608</f>
        <v>0.91058819707570304</v>
      </c>
      <c r="J294" s="776">
        <f>RAW_DATA_INPUTS!H608</f>
        <v>0.83992096631563462</v>
      </c>
      <c r="K294" s="863"/>
      <c r="L294" s="863"/>
      <c r="M294" s="863"/>
      <c r="N294" s="863"/>
      <c r="O294" s="863"/>
      <c r="P294" s="546"/>
    </row>
    <row r="295" spans="2:16">
      <c r="B295" s="241" t="s">
        <v>8</v>
      </c>
      <c r="C295" s="768" t="s">
        <v>123</v>
      </c>
      <c r="D295" s="768">
        <v>0.81990759890871678</v>
      </c>
      <c r="E295" s="768">
        <v>0.85446035404139242</v>
      </c>
      <c r="F295" s="768">
        <v>0.84805910517103966</v>
      </c>
      <c r="G295" s="926" t="s">
        <v>123</v>
      </c>
      <c r="H295" s="776">
        <f>RAW_DATA_INPUTS!F609</f>
        <v>0.76502249927396493</v>
      </c>
      <c r="I295" s="776">
        <f>RAW_DATA_INPUTS!G609</f>
        <v>0.81058819707570307</v>
      </c>
      <c r="J295" s="776">
        <f>RAW_DATA_INPUTS!H609</f>
        <v>0.83355153886164368</v>
      </c>
      <c r="K295" s="546"/>
      <c r="L295" s="863"/>
      <c r="M295" s="863"/>
      <c r="N295" s="863"/>
      <c r="O295" s="863"/>
      <c r="P295" s="546"/>
    </row>
    <row r="296" spans="2:16">
      <c r="B296" s="546"/>
      <c r="C296" s="546"/>
      <c r="D296" s="546"/>
      <c r="E296" s="546"/>
      <c r="F296" s="546"/>
      <c r="G296" s="546"/>
      <c r="H296" s="546"/>
      <c r="I296" s="546"/>
      <c r="J296" s="546"/>
      <c r="K296" s="546"/>
      <c r="L296" s="546"/>
      <c r="M296" s="546"/>
      <c r="N296" s="546"/>
      <c r="O296" s="546"/>
      <c r="P296" s="546"/>
    </row>
    <row r="297" spans="2:16" ht="17.649999999999999">
      <c r="B297" s="897" t="s">
        <v>1251</v>
      </c>
    </row>
    <row r="299" spans="2:16" ht="13.15" customHeight="1">
      <c r="B299" s="765" t="s">
        <v>1708</v>
      </c>
      <c r="C299" s="765"/>
      <c r="D299" s="765"/>
      <c r="E299" s="765"/>
      <c r="F299" s="765"/>
      <c r="G299" s="765"/>
      <c r="H299" s="765"/>
      <c r="I299" s="765"/>
      <c r="J299" s="765"/>
      <c r="K299" s="765"/>
      <c r="L299" s="765"/>
      <c r="M299" s="765"/>
      <c r="N299" s="765"/>
      <c r="O299" s="765"/>
      <c r="P299" s="765"/>
    </row>
    <row r="300" spans="2:16" ht="9" customHeight="1">
      <c r="B300" s="765"/>
      <c r="C300" s="765"/>
      <c r="D300" s="765"/>
      <c r="E300" s="765"/>
      <c r="F300" s="765"/>
      <c r="G300" s="765"/>
      <c r="H300" s="765"/>
      <c r="I300" s="765"/>
      <c r="J300" s="765"/>
      <c r="K300" s="765"/>
      <c r="L300" s="765"/>
      <c r="M300" s="765"/>
      <c r="N300" s="765"/>
      <c r="O300" s="765"/>
      <c r="P300" s="765"/>
    </row>
    <row r="301" spans="2:16">
      <c r="B301" s="765" t="s">
        <v>1707</v>
      </c>
      <c r="G301" s="546"/>
      <c r="H301" s="546"/>
      <c r="I301" s="546"/>
      <c r="J301" s="546"/>
      <c r="K301" s="546"/>
      <c r="L301" s="546"/>
      <c r="M301" s="546"/>
      <c r="N301" s="546"/>
      <c r="O301" s="546"/>
      <c r="P301" s="546"/>
    </row>
    <row r="302" spans="2:16" ht="9" customHeight="1">
      <c r="B302" s="546"/>
      <c r="C302" s="546"/>
      <c r="D302" s="546"/>
      <c r="E302" s="546"/>
      <c r="F302" s="546"/>
      <c r="G302" s="546"/>
      <c r="H302" s="546"/>
      <c r="I302" s="546"/>
      <c r="J302" s="546"/>
      <c r="K302" s="546"/>
      <c r="L302" s="546"/>
      <c r="M302" s="546"/>
      <c r="N302" s="546"/>
      <c r="O302" s="546"/>
      <c r="P302" s="546"/>
    </row>
    <row r="303" spans="2:16" ht="13.15">
      <c r="B303" s="74" t="s">
        <v>40</v>
      </c>
      <c r="F303" s="74" t="s">
        <v>248</v>
      </c>
      <c r="G303" s="546"/>
      <c r="H303" s="546"/>
      <c r="I303" s="546"/>
      <c r="J303" s="546"/>
      <c r="K303" s="546"/>
      <c r="L303" s="546"/>
      <c r="M303" s="546"/>
      <c r="N303" s="546"/>
      <c r="O303" s="546"/>
      <c r="P303" s="546"/>
    </row>
    <row r="304" spans="2:16" ht="8.25" customHeight="1">
      <c r="B304" s="546"/>
      <c r="C304" s="546"/>
      <c r="D304" s="546"/>
      <c r="E304" s="546"/>
      <c r="F304" s="546"/>
      <c r="G304" s="546"/>
      <c r="H304" s="546"/>
      <c r="I304" s="546"/>
      <c r="J304" s="546"/>
      <c r="K304" s="546"/>
      <c r="L304" s="546"/>
      <c r="M304" s="546"/>
      <c r="N304" s="546"/>
      <c r="O304" s="546"/>
      <c r="P304" s="546"/>
    </row>
    <row r="305" spans="2:17">
      <c r="B305" s="546"/>
      <c r="C305" s="546"/>
      <c r="D305" s="546"/>
      <c r="E305" s="546"/>
      <c r="F305" s="546"/>
      <c r="G305" s="546"/>
      <c r="H305" s="546"/>
      <c r="I305" s="546"/>
      <c r="J305" s="546"/>
      <c r="K305" s="546"/>
      <c r="L305" s="546"/>
      <c r="M305" s="546"/>
      <c r="N305" s="546"/>
      <c r="O305" s="546"/>
      <c r="P305" s="546"/>
    </row>
    <row r="306" spans="2:17">
      <c r="B306" s="546"/>
      <c r="C306" s="546"/>
      <c r="D306" s="546"/>
      <c r="E306" s="546"/>
      <c r="F306" s="546"/>
      <c r="G306" s="546"/>
      <c r="H306" s="546"/>
      <c r="I306" s="546"/>
      <c r="J306" s="546"/>
      <c r="K306" s="546"/>
      <c r="L306" s="546"/>
      <c r="M306" s="546"/>
      <c r="N306" s="546"/>
      <c r="O306" s="546"/>
      <c r="P306" s="546"/>
    </row>
    <row r="307" spans="2:17">
      <c r="B307" s="546"/>
      <c r="C307" s="546"/>
      <c r="D307" s="546"/>
      <c r="E307" s="546"/>
      <c r="F307" s="546"/>
      <c r="G307" s="546"/>
      <c r="H307" s="546"/>
      <c r="I307" s="546"/>
      <c r="J307" s="546"/>
      <c r="K307" s="546"/>
      <c r="L307" s="546"/>
      <c r="M307" s="546"/>
      <c r="N307" s="546"/>
      <c r="O307" s="546"/>
      <c r="P307" s="546"/>
    </row>
    <row r="308" spans="2:17">
      <c r="B308" s="146" t="s">
        <v>1706</v>
      </c>
      <c r="C308" s="546"/>
      <c r="D308" s="546"/>
      <c r="E308" s="546"/>
      <c r="F308" s="546"/>
      <c r="G308" s="546"/>
      <c r="H308" s="546"/>
      <c r="I308" s="546"/>
      <c r="J308" s="546"/>
      <c r="K308" s="546"/>
      <c r="L308" s="546"/>
      <c r="M308" s="546"/>
      <c r="N308" s="546"/>
      <c r="O308" s="546"/>
      <c r="P308" s="546"/>
    </row>
    <row r="309" spans="2:17">
      <c r="B309" s="146"/>
      <c r="C309" s="546"/>
      <c r="D309" s="546"/>
      <c r="E309" s="546"/>
      <c r="F309" s="546"/>
      <c r="G309" s="546"/>
      <c r="H309" s="546"/>
      <c r="I309" s="546"/>
      <c r="J309" s="546"/>
      <c r="K309" s="546"/>
      <c r="L309" s="546"/>
      <c r="M309" s="546"/>
      <c r="N309" s="546"/>
      <c r="O309" s="546"/>
      <c r="P309" s="546"/>
    </row>
    <row r="310" spans="2:17">
      <c r="B310" s="146" t="s">
        <v>1709</v>
      </c>
      <c r="C310" s="546"/>
      <c r="D310" s="546"/>
      <c r="E310" s="546"/>
      <c r="F310" s="546"/>
      <c r="G310" s="546"/>
      <c r="H310" s="546"/>
      <c r="I310" s="546"/>
      <c r="J310" s="546"/>
      <c r="K310" s="546"/>
      <c r="L310" s="546"/>
      <c r="M310" s="546"/>
      <c r="N310" s="546"/>
      <c r="O310" s="546"/>
      <c r="P310" s="546"/>
    </row>
    <row r="311" spans="2:17">
      <c r="B311" s="146"/>
      <c r="C311" s="546"/>
      <c r="D311" s="546"/>
      <c r="E311" s="546"/>
      <c r="F311" s="546"/>
      <c r="G311" s="546"/>
      <c r="H311" s="546"/>
      <c r="I311" s="546"/>
      <c r="J311" s="546"/>
      <c r="K311" s="546"/>
      <c r="L311" s="546"/>
      <c r="M311" s="546"/>
      <c r="N311" s="546"/>
      <c r="O311" s="546"/>
      <c r="P311" s="546"/>
    </row>
    <row r="312" spans="2:17">
      <c r="B312" s="146" t="s">
        <v>1614</v>
      </c>
      <c r="C312" s="546"/>
      <c r="D312" s="546"/>
      <c r="E312" s="546"/>
      <c r="F312" s="546"/>
      <c r="G312" s="546"/>
      <c r="H312" s="546"/>
      <c r="I312" s="546"/>
      <c r="J312" s="546"/>
      <c r="K312" s="546"/>
      <c r="L312" s="546"/>
      <c r="M312" s="546"/>
      <c r="N312" s="546"/>
      <c r="O312" s="546"/>
      <c r="P312" s="546"/>
    </row>
    <row r="313" spans="2:17">
      <c r="B313" s="146"/>
      <c r="C313" s="546"/>
      <c r="D313" s="546"/>
      <c r="E313" s="546"/>
      <c r="F313" s="546"/>
      <c r="G313" s="546"/>
      <c r="H313" s="546"/>
      <c r="I313" s="546"/>
      <c r="J313" s="546"/>
      <c r="K313" s="546"/>
      <c r="L313" s="546"/>
      <c r="M313" s="546"/>
      <c r="N313" s="546"/>
      <c r="O313" s="546"/>
      <c r="P313" s="546"/>
    </row>
    <row r="314" spans="2:17">
      <c r="B314" s="146" t="s">
        <v>1710</v>
      </c>
      <c r="C314" s="546"/>
      <c r="D314" s="546"/>
      <c r="E314" s="546"/>
      <c r="F314" s="546"/>
      <c r="G314" s="546"/>
      <c r="H314" s="546"/>
      <c r="I314" s="546"/>
      <c r="J314" s="546"/>
      <c r="K314" s="546"/>
      <c r="L314" s="546"/>
      <c r="M314" s="546"/>
      <c r="N314" s="546"/>
      <c r="O314" s="546"/>
      <c r="P314" s="546"/>
    </row>
    <row r="315" spans="2:17">
      <c r="B315" s="146"/>
      <c r="C315" s="546"/>
      <c r="D315" s="546"/>
      <c r="E315" s="546"/>
      <c r="F315" s="546"/>
      <c r="G315" s="546"/>
      <c r="H315" s="546"/>
      <c r="I315" s="546"/>
      <c r="J315" s="546"/>
      <c r="K315" s="546"/>
      <c r="L315" s="546"/>
      <c r="M315" s="546"/>
      <c r="N315" s="546"/>
      <c r="O315" s="546"/>
      <c r="P315" s="546"/>
    </row>
    <row r="316" spans="2:17">
      <c r="B316" s="146" t="s">
        <v>1711</v>
      </c>
      <c r="C316" s="546"/>
      <c r="D316" s="546"/>
      <c r="E316" s="546"/>
      <c r="F316" s="546"/>
      <c r="G316" s="546"/>
      <c r="H316" s="546"/>
      <c r="I316" s="546"/>
      <c r="J316" s="546"/>
      <c r="K316" s="546"/>
      <c r="L316" s="546"/>
      <c r="M316" s="546"/>
      <c r="N316" s="546"/>
      <c r="O316" s="546"/>
      <c r="P316" s="546"/>
    </row>
    <row r="317" spans="2:17">
      <c r="B317" s="146"/>
      <c r="C317" s="546"/>
      <c r="D317" s="546"/>
      <c r="E317" s="546"/>
      <c r="F317" s="546"/>
      <c r="G317" s="546"/>
      <c r="H317" s="546"/>
      <c r="I317" s="546"/>
      <c r="J317" s="546"/>
      <c r="K317" s="546"/>
      <c r="L317" s="546"/>
      <c r="M317" s="546"/>
      <c r="N317" s="546"/>
      <c r="O317" s="546"/>
      <c r="P317" s="546"/>
    </row>
    <row r="318" spans="2:17">
      <c r="B318" s="146" t="s">
        <v>1615</v>
      </c>
      <c r="C318" s="546"/>
      <c r="D318" s="546"/>
      <c r="E318" s="546"/>
      <c r="F318" s="546"/>
      <c r="G318" s="546"/>
      <c r="H318" s="546"/>
      <c r="I318" s="546"/>
      <c r="J318" s="546"/>
      <c r="K318" s="546"/>
      <c r="L318" s="546"/>
      <c r="M318" s="546"/>
      <c r="N318" s="546"/>
      <c r="O318" s="546"/>
      <c r="P318" s="546"/>
    </row>
    <row r="319" spans="2:17">
      <c r="B319" s="546"/>
      <c r="C319" s="546"/>
      <c r="D319" s="546"/>
      <c r="E319" s="546"/>
      <c r="F319" s="546"/>
      <c r="G319" s="546"/>
      <c r="H319" s="546"/>
      <c r="I319" s="546"/>
      <c r="J319" s="546"/>
      <c r="K319" s="546"/>
      <c r="L319" s="546"/>
      <c r="M319" s="546"/>
      <c r="N319" s="546"/>
      <c r="O319" s="546"/>
      <c r="P319" s="546"/>
    </row>
    <row r="320" spans="2:17">
      <c r="B320" s="1282" t="s">
        <v>1719</v>
      </c>
      <c r="C320" s="1282"/>
      <c r="D320" s="1282"/>
      <c r="E320" s="1282"/>
      <c r="F320" s="1282"/>
      <c r="G320" s="1282"/>
      <c r="H320" s="1282"/>
      <c r="I320" s="1282"/>
      <c r="J320" s="1282"/>
      <c r="K320" s="1282"/>
      <c r="L320" s="1282"/>
      <c r="M320" s="1282"/>
      <c r="N320" s="1282"/>
      <c r="O320" s="1282"/>
      <c r="P320" s="1282"/>
      <c r="Q320" s="1282"/>
    </row>
    <row r="321" spans="1:17">
      <c r="B321" s="1282"/>
      <c r="C321" s="1282"/>
      <c r="D321" s="1282"/>
      <c r="E321" s="1282"/>
      <c r="F321" s="1282"/>
      <c r="G321" s="1282"/>
      <c r="H321" s="1282"/>
      <c r="I321" s="1282"/>
      <c r="J321" s="1282"/>
      <c r="K321" s="1282"/>
      <c r="L321" s="1282"/>
      <c r="M321" s="1282"/>
      <c r="N321" s="1282"/>
      <c r="O321" s="1282"/>
      <c r="P321" s="1282"/>
      <c r="Q321" s="1282"/>
    </row>
    <row r="322" spans="1:17">
      <c r="B322" s="1199"/>
      <c r="C322" s="1199"/>
      <c r="D322" s="1199"/>
      <c r="E322" s="1199"/>
      <c r="F322" s="1199"/>
      <c r="G322" s="1199"/>
      <c r="H322" s="1199"/>
      <c r="I322" s="1199"/>
      <c r="J322" s="1199"/>
      <c r="K322" s="1199"/>
      <c r="L322" s="1199"/>
      <c r="M322" s="1199"/>
      <c r="N322" s="1199"/>
      <c r="O322" s="1199"/>
      <c r="P322" s="1199"/>
    </row>
    <row r="323" spans="1:17" ht="21.4" customHeight="1">
      <c r="B323" s="546"/>
      <c r="C323" s="1279" t="s">
        <v>1139</v>
      </c>
      <c r="D323" s="1279"/>
      <c r="E323" s="546"/>
      <c r="F323" s="764"/>
      <c r="G323" s="1009"/>
      <c r="H323" s="1041"/>
      <c r="I323" s="1041"/>
      <c r="J323" s="764"/>
      <c r="K323" s="764"/>
      <c r="L323" s="764"/>
      <c r="M323" s="764"/>
      <c r="N323" s="764"/>
      <c r="O323" s="764"/>
      <c r="P323" s="764"/>
      <c r="Q323" s="764"/>
    </row>
    <row r="324" spans="1:17" ht="20.25" customHeight="1">
      <c r="B324" s="546"/>
      <c r="C324" s="241" t="s">
        <v>1613</v>
      </c>
      <c r="D324" s="241" t="s">
        <v>1152</v>
      </c>
      <c r="E324" s="241" t="s">
        <v>1270</v>
      </c>
      <c r="F324" s="546"/>
      <c r="G324" s="1010"/>
      <c r="H324" s="1039"/>
      <c r="I324" s="1011"/>
      <c r="J324" s="780"/>
      <c r="K324" s="780"/>
      <c r="L324" s="780"/>
      <c r="M324" s="780"/>
      <c r="N324" s="780"/>
      <c r="O324" s="780"/>
      <c r="P324" s="780"/>
    </row>
    <row r="325" spans="1:17">
      <c r="A325" s="1032"/>
      <c r="B325" s="241" t="s">
        <v>40</v>
      </c>
      <c r="C325" s="876">
        <v>2.9630491326750594E-2</v>
      </c>
      <c r="D325" s="877">
        <f>Calc_Primary_teacher_need!Q48</f>
        <v>2.9630491326750594E-2</v>
      </c>
      <c r="E325" s="1202">
        <f>D325-C325</f>
        <v>0</v>
      </c>
      <c r="F325" s="906"/>
      <c r="G325" s="1010"/>
      <c r="H325" s="1010"/>
      <c r="I325" s="1010"/>
      <c r="J325" s="546"/>
      <c r="K325" s="546"/>
      <c r="L325" s="546"/>
      <c r="M325" s="546"/>
      <c r="N325" s="546"/>
      <c r="O325" s="546"/>
      <c r="P325" s="546"/>
    </row>
    <row r="326" spans="1:17">
      <c r="A326" s="1032"/>
      <c r="B326" s="769" t="s">
        <v>559</v>
      </c>
      <c r="C326" s="876">
        <v>5.0670025503670502E-2</v>
      </c>
      <c r="D326" s="877">
        <f>Stock_calculations!I44</f>
        <v>5.0670025503670502E-2</v>
      </c>
      <c r="E326" s="1202">
        <f t="shared" ref="E326:E344" si="8">D326-C326</f>
        <v>0</v>
      </c>
      <c r="F326" s="906"/>
      <c r="G326" s="1040"/>
      <c r="H326" s="1010"/>
      <c r="I326" s="1010"/>
      <c r="J326" s="546"/>
      <c r="K326" s="546"/>
      <c r="L326" s="546"/>
      <c r="M326" s="546"/>
      <c r="N326" s="546"/>
      <c r="O326" s="546"/>
      <c r="P326" s="546"/>
    </row>
    <row r="327" spans="1:17">
      <c r="A327" s="1032"/>
      <c r="B327" s="769" t="s">
        <v>7</v>
      </c>
      <c r="C327" s="876">
        <v>2.9553820886506082E-2</v>
      </c>
      <c r="D327" s="877">
        <f>Stock_calculations!I45</f>
        <v>2.9553820886506082E-2</v>
      </c>
      <c r="E327" s="1202">
        <f t="shared" si="8"/>
        <v>0</v>
      </c>
      <c r="F327" s="906"/>
      <c r="G327" s="1037"/>
      <c r="H327" s="1010"/>
      <c r="I327" s="1010"/>
      <c r="J327" s="546"/>
      <c r="K327" s="546"/>
      <c r="L327" s="546"/>
      <c r="M327" s="546"/>
      <c r="N327" s="546"/>
      <c r="O327" s="546"/>
      <c r="P327" s="546"/>
    </row>
    <row r="328" spans="1:17">
      <c r="A328" s="1032"/>
      <c r="B328" s="769" t="s">
        <v>423</v>
      </c>
      <c r="C328" s="876">
        <v>6.5384225856819023E-2</v>
      </c>
      <c r="D328" s="877">
        <f>Stock_calculations!I46</f>
        <v>6.5384225856819023E-2</v>
      </c>
      <c r="E328" s="1202">
        <f t="shared" si="8"/>
        <v>0</v>
      </c>
      <c r="F328" s="1033"/>
      <c r="G328" s="1040"/>
      <c r="H328" s="1010"/>
      <c r="I328" s="1010"/>
      <c r="J328" s="546"/>
      <c r="K328" s="546"/>
      <c r="L328" s="546"/>
      <c r="M328" s="546"/>
      <c r="N328" s="546"/>
      <c r="O328" s="546"/>
      <c r="P328" s="546"/>
    </row>
    <row r="329" spans="1:17">
      <c r="A329" s="1032"/>
      <c r="B329" s="769" t="s">
        <v>3</v>
      </c>
      <c r="C329" s="876">
        <v>3.0887635397707607E-2</v>
      </c>
      <c r="D329" s="877">
        <f>Stock_calculations!I47</f>
        <v>3.4195425395650972E-2</v>
      </c>
      <c r="E329" s="1202">
        <f t="shared" si="8"/>
        <v>3.3077899979433653E-3</v>
      </c>
      <c r="F329" s="906"/>
      <c r="G329" s="1010"/>
      <c r="H329" s="1010"/>
      <c r="I329" s="1010"/>
      <c r="J329" s="546"/>
      <c r="K329" s="546"/>
      <c r="L329" s="546"/>
      <c r="M329" s="546"/>
      <c r="N329" s="546"/>
      <c r="O329" s="546"/>
      <c r="P329" s="546"/>
    </row>
    <row r="330" spans="1:17">
      <c r="A330" s="1032"/>
      <c r="B330" s="769" t="s">
        <v>79</v>
      </c>
      <c r="C330" s="876">
        <v>4.9922269178630567E-2</v>
      </c>
      <c r="D330" s="877">
        <f>Stock_calculations!I48</f>
        <v>4.9922269178630567E-2</v>
      </c>
      <c r="E330" s="1202">
        <f t="shared" si="8"/>
        <v>0</v>
      </c>
      <c r="F330" s="906"/>
      <c r="G330" s="1010"/>
      <c r="H330" s="1010"/>
      <c r="I330" s="1010"/>
      <c r="J330" s="546"/>
      <c r="K330" s="546"/>
      <c r="L330" s="546"/>
      <c r="M330" s="546"/>
      <c r="N330" s="546"/>
      <c r="O330" s="546"/>
      <c r="P330" s="546"/>
    </row>
    <row r="331" spans="1:17">
      <c r="A331" s="1032"/>
      <c r="B331" s="769" t="s">
        <v>107</v>
      </c>
      <c r="C331" s="876">
        <v>3.8002265470931045E-2</v>
      </c>
      <c r="D331" s="877">
        <f>Stock_calculations!I49</f>
        <v>3.8002265470931045E-2</v>
      </c>
      <c r="E331" s="1202">
        <f t="shared" si="8"/>
        <v>0</v>
      </c>
      <c r="F331" s="906"/>
      <c r="G331" s="1010"/>
      <c r="H331" s="1010"/>
      <c r="I331" s="1010"/>
      <c r="J331" s="546"/>
      <c r="K331" s="546"/>
      <c r="L331" s="546"/>
      <c r="M331" s="546"/>
      <c r="N331" s="546"/>
      <c r="O331" s="546"/>
      <c r="P331" s="546"/>
    </row>
    <row r="332" spans="1:17">
      <c r="A332" s="1032"/>
      <c r="B332" s="769" t="s">
        <v>560</v>
      </c>
      <c r="C332" s="876">
        <v>5.5734785884002436E-2</v>
      </c>
      <c r="D332" s="877">
        <f>Stock_calculations!I50</f>
        <v>5.5734785884002436E-2</v>
      </c>
      <c r="E332" s="1202">
        <f t="shared" si="8"/>
        <v>0</v>
      </c>
      <c r="F332" s="906"/>
      <c r="G332" s="1010"/>
      <c r="H332" s="1010"/>
      <c r="I332" s="1010"/>
      <c r="J332" s="546"/>
      <c r="K332" s="546"/>
      <c r="L332" s="546"/>
      <c r="M332" s="546"/>
      <c r="N332" s="546"/>
      <c r="O332" s="546"/>
      <c r="P332" s="546"/>
    </row>
    <row r="333" spans="1:17">
      <c r="A333" s="1032"/>
      <c r="B333" s="769" t="s">
        <v>6</v>
      </c>
      <c r="C333" s="876">
        <v>6.4924832209737687E-2</v>
      </c>
      <c r="D333" s="877">
        <f>Stock_calculations!I51</f>
        <v>6.4924832209737687E-2</v>
      </c>
      <c r="E333" s="1202">
        <f t="shared" si="8"/>
        <v>0</v>
      </c>
      <c r="F333" s="906"/>
      <c r="G333" s="1010"/>
      <c r="H333" s="1010"/>
      <c r="I333" s="1010"/>
      <c r="J333" s="546"/>
      <c r="K333" s="546"/>
      <c r="L333" s="546"/>
      <c r="M333" s="546"/>
      <c r="N333" s="546"/>
      <c r="O333" s="546"/>
      <c r="P333" s="546"/>
    </row>
    <row r="334" spans="1:17">
      <c r="A334" s="1032"/>
      <c r="B334" s="769" t="s">
        <v>1</v>
      </c>
      <c r="C334" s="876">
        <v>6.0869377230087514E-2</v>
      </c>
      <c r="D334" s="877">
        <f>Stock_calculations!I52</f>
        <v>6.0869377230087514E-2</v>
      </c>
      <c r="E334" s="1202">
        <f t="shared" si="8"/>
        <v>0</v>
      </c>
      <c r="F334" s="906"/>
      <c r="G334" s="1010"/>
      <c r="H334" s="1010"/>
      <c r="I334" s="1010"/>
      <c r="J334" s="546"/>
      <c r="K334" s="546"/>
      <c r="L334" s="546"/>
      <c r="M334" s="546"/>
      <c r="N334" s="546"/>
      <c r="O334" s="546"/>
      <c r="P334" s="546"/>
    </row>
    <row r="335" spans="1:17">
      <c r="A335" s="1032"/>
      <c r="B335" s="769" t="s">
        <v>392</v>
      </c>
      <c r="C335" s="876">
        <v>7.5829723622989495E-2</v>
      </c>
      <c r="D335" s="877">
        <f>Stock_calculations!I53</f>
        <v>7.5829723622989495E-2</v>
      </c>
      <c r="E335" s="1202">
        <f t="shared" si="8"/>
        <v>0</v>
      </c>
      <c r="F335" s="906"/>
      <c r="G335" s="1010"/>
      <c r="H335" s="1010"/>
      <c r="I335" s="1010"/>
      <c r="J335" s="546"/>
      <c r="K335" s="546"/>
      <c r="L335" s="546"/>
      <c r="M335" s="546"/>
      <c r="N335" s="546"/>
      <c r="O335" s="546"/>
      <c r="P335" s="546"/>
    </row>
    <row r="336" spans="1:17">
      <c r="A336" s="1032"/>
      <c r="B336" s="769" t="s">
        <v>4</v>
      </c>
      <c r="C336" s="876">
        <v>3.4720875651734012E-2</v>
      </c>
      <c r="D336" s="877">
        <f>Stock_calculations!I54</f>
        <v>3.4720875651734012E-2</v>
      </c>
      <c r="E336" s="1202">
        <f t="shared" si="8"/>
        <v>0</v>
      </c>
      <c r="F336" s="906"/>
      <c r="G336" s="1010"/>
      <c r="H336" s="1010"/>
      <c r="I336" s="1010"/>
      <c r="J336" s="546"/>
      <c r="K336" s="546"/>
      <c r="L336" s="546"/>
      <c r="M336" s="546"/>
      <c r="N336" s="546"/>
      <c r="O336" s="546"/>
      <c r="P336" s="546"/>
    </row>
    <row r="337" spans="1:18">
      <c r="A337" s="1032"/>
      <c r="B337" s="769" t="s">
        <v>0</v>
      </c>
      <c r="C337" s="876">
        <v>3.5339882995351034E-2</v>
      </c>
      <c r="D337" s="877">
        <f>Stock_calculations!I55</f>
        <v>3.5339882995351034E-2</v>
      </c>
      <c r="E337" s="1202">
        <f t="shared" si="8"/>
        <v>0</v>
      </c>
      <c r="F337" s="906"/>
      <c r="G337" s="1010"/>
      <c r="H337" s="1010"/>
      <c r="I337" s="1010"/>
      <c r="J337" s="546"/>
      <c r="K337" s="546"/>
      <c r="L337" s="546"/>
      <c r="M337" s="546"/>
      <c r="N337" s="546"/>
      <c r="O337" s="546"/>
      <c r="P337" s="546"/>
    </row>
    <row r="338" spans="1:18">
      <c r="A338" s="1032"/>
      <c r="B338" s="769" t="s">
        <v>561</v>
      </c>
      <c r="C338" s="876">
        <v>4.2687050984995693E-2</v>
      </c>
      <c r="D338" s="877">
        <f>Stock_calculations!I56</f>
        <v>4.2687050984995693E-2</v>
      </c>
      <c r="E338" s="1202">
        <f t="shared" si="8"/>
        <v>0</v>
      </c>
      <c r="F338" s="906"/>
      <c r="G338" s="1010"/>
      <c r="H338" s="1010"/>
      <c r="I338" s="1010"/>
      <c r="J338" s="546"/>
      <c r="K338" s="546"/>
      <c r="L338" s="546"/>
      <c r="M338" s="546"/>
      <c r="N338" s="546"/>
      <c r="O338" s="546"/>
      <c r="P338" s="546"/>
    </row>
    <row r="339" spans="1:18" ht="24.4" customHeight="1">
      <c r="A339" s="1032"/>
      <c r="B339" s="769" t="s">
        <v>562</v>
      </c>
      <c r="C339" s="876">
        <v>2.9783017023034878E-2</v>
      </c>
      <c r="D339" s="877">
        <f>Stock_calculations!I57</f>
        <v>2.9783017023034878E-2</v>
      </c>
      <c r="E339" s="1202">
        <f t="shared" si="8"/>
        <v>0</v>
      </c>
      <c r="F339" s="906"/>
      <c r="G339" s="1010"/>
      <c r="H339" s="1010"/>
      <c r="I339" s="1010"/>
      <c r="J339" s="546"/>
      <c r="K339" s="546"/>
      <c r="L339" s="546"/>
      <c r="M339" s="546"/>
      <c r="N339" s="546"/>
      <c r="O339" s="546"/>
      <c r="P339" s="546"/>
    </row>
    <row r="340" spans="1:18">
      <c r="A340" s="1032"/>
      <c r="B340" s="769" t="s">
        <v>5</v>
      </c>
      <c r="C340" s="876">
        <v>4.7264041991222944E-2</v>
      </c>
      <c r="D340" s="877">
        <f>Stock_calculations!I58</f>
        <v>4.7264041991222944E-2</v>
      </c>
      <c r="E340" s="1202">
        <f t="shared" si="8"/>
        <v>0</v>
      </c>
      <c r="F340" s="906"/>
      <c r="G340" s="1010"/>
      <c r="H340" s="1010"/>
      <c r="I340" s="1010"/>
      <c r="J340" s="546"/>
      <c r="K340" s="546"/>
      <c r="L340" s="546"/>
      <c r="M340" s="546"/>
      <c r="N340" s="546"/>
      <c r="O340" s="546"/>
      <c r="P340" s="546"/>
    </row>
    <row r="341" spans="1:18">
      <c r="A341" s="1032"/>
      <c r="B341" s="769" t="s">
        <v>690</v>
      </c>
      <c r="C341" s="876">
        <v>0.1191622270055365</v>
      </c>
      <c r="D341" s="877">
        <f>Stock_calculations!I59</f>
        <v>0.1191622270055365</v>
      </c>
      <c r="E341" s="1202">
        <f t="shared" si="8"/>
        <v>0</v>
      </c>
      <c r="F341" s="906"/>
      <c r="G341" s="1010"/>
      <c r="H341" s="1010"/>
      <c r="I341" s="1010"/>
      <c r="J341" s="546"/>
      <c r="K341" s="546"/>
      <c r="L341" s="546"/>
      <c r="M341" s="546"/>
      <c r="N341" s="546"/>
      <c r="O341" s="546"/>
      <c r="P341" s="546"/>
    </row>
    <row r="342" spans="1:18">
      <c r="A342" s="1032"/>
      <c r="B342" s="769" t="s">
        <v>563</v>
      </c>
      <c r="C342" s="876">
        <v>3.4429883874599602E-2</v>
      </c>
      <c r="D342" s="877">
        <f>Stock_calculations!I60</f>
        <v>3.628831022469646E-2</v>
      </c>
      <c r="E342" s="1202">
        <f t="shared" si="8"/>
        <v>1.8584263500968576E-3</v>
      </c>
      <c r="F342" s="906"/>
      <c r="G342" s="1010"/>
      <c r="H342" s="1010"/>
      <c r="I342" s="1010"/>
      <c r="J342" s="546"/>
      <c r="K342" s="546"/>
      <c r="L342" s="546"/>
      <c r="M342" s="546"/>
      <c r="N342" s="546"/>
      <c r="O342" s="546"/>
      <c r="P342" s="546"/>
    </row>
    <row r="343" spans="1:18">
      <c r="A343" s="1032"/>
      <c r="B343" s="769" t="s">
        <v>2</v>
      </c>
      <c r="C343" s="876">
        <v>2.8375242941209453E-2</v>
      </c>
      <c r="D343" s="877">
        <f>Stock_calculations!I61</f>
        <v>2.8375242941209453E-2</v>
      </c>
      <c r="E343" s="1202">
        <f t="shared" si="8"/>
        <v>0</v>
      </c>
      <c r="F343" s="906"/>
      <c r="G343" s="1010"/>
      <c r="H343" s="1010"/>
      <c r="I343" s="1010"/>
      <c r="J343" s="546"/>
      <c r="K343" s="546"/>
      <c r="L343" s="546"/>
      <c r="M343" s="546"/>
      <c r="N343" s="546"/>
      <c r="O343" s="546"/>
      <c r="P343" s="546"/>
    </row>
    <row r="344" spans="1:18">
      <c r="A344" s="1032"/>
      <c r="B344" s="769" t="s">
        <v>564</v>
      </c>
      <c r="C344" s="876">
        <v>4.0701908208006073E-2</v>
      </c>
      <c r="D344" s="877">
        <f>Stock_calculations!I62</f>
        <v>4.0701908208006073E-2</v>
      </c>
      <c r="E344" s="1202">
        <f t="shared" si="8"/>
        <v>0</v>
      </c>
      <c r="F344" s="906"/>
      <c r="G344" s="1010"/>
      <c r="H344" s="1010"/>
      <c r="I344" s="1010"/>
      <c r="J344" s="546"/>
      <c r="K344" s="546"/>
      <c r="L344" s="546"/>
      <c r="M344" s="546"/>
      <c r="N344" s="546"/>
      <c r="O344" s="546"/>
      <c r="P344" s="546"/>
    </row>
    <row r="346" spans="1:18" ht="17.649999999999999">
      <c r="B346" s="897" t="s">
        <v>1449</v>
      </c>
    </row>
    <row r="348" spans="1:18" ht="13.15" customHeight="1">
      <c r="B348" s="1264" t="s">
        <v>1616</v>
      </c>
      <c r="C348" s="1264"/>
      <c r="D348" s="1264"/>
      <c r="E348" s="1264"/>
      <c r="F348" s="1264"/>
      <c r="G348" s="1264"/>
      <c r="H348" s="1264"/>
      <c r="I348" s="1264"/>
      <c r="J348" s="1264"/>
      <c r="K348" s="1264"/>
      <c r="L348" s="1264"/>
      <c r="M348" s="1264"/>
      <c r="N348" s="1264"/>
      <c r="O348" s="1264"/>
      <c r="P348" s="1264"/>
      <c r="Q348" s="1264"/>
      <c r="R348" s="1264"/>
    </row>
    <row r="349" spans="1:18">
      <c r="B349" s="1264"/>
      <c r="C349" s="1264"/>
      <c r="D349" s="1264"/>
      <c r="E349" s="1264"/>
      <c r="F349" s="1264"/>
      <c r="G349" s="1264"/>
      <c r="H349" s="1264"/>
      <c r="I349" s="1264"/>
      <c r="J349" s="1264"/>
      <c r="K349" s="1264"/>
      <c r="L349" s="1264"/>
      <c r="M349" s="1264"/>
      <c r="N349" s="1264"/>
      <c r="O349" s="1264"/>
      <c r="P349" s="1264"/>
      <c r="Q349" s="1264"/>
      <c r="R349" s="1264"/>
    </row>
    <row r="350" spans="1:18">
      <c r="B350" s="1264"/>
      <c r="C350" s="1264"/>
      <c r="D350" s="1264"/>
      <c r="E350" s="1264"/>
      <c r="F350" s="1264"/>
      <c r="G350" s="1264"/>
      <c r="H350" s="1264"/>
      <c r="I350" s="1264"/>
      <c r="J350" s="1264"/>
      <c r="K350" s="1264"/>
      <c r="L350" s="1264"/>
      <c r="M350" s="1264"/>
      <c r="N350" s="1264"/>
      <c r="O350" s="1264"/>
      <c r="P350" s="1264"/>
      <c r="Q350" s="1264"/>
      <c r="R350" s="1264"/>
    </row>
    <row r="351" spans="1:18">
      <c r="B351" s="546"/>
      <c r="C351" s="546"/>
      <c r="D351" s="546"/>
      <c r="E351" s="546"/>
      <c r="F351" s="546"/>
      <c r="G351" s="546"/>
      <c r="H351" s="546"/>
      <c r="I351" s="546"/>
      <c r="J351" s="546"/>
      <c r="K351" s="546"/>
      <c r="L351" s="546"/>
      <c r="M351" s="546"/>
      <c r="N351" s="546"/>
      <c r="O351" s="546"/>
      <c r="P351" s="546"/>
    </row>
    <row r="352" spans="1:18">
      <c r="B352" s="546"/>
      <c r="C352" s="546"/>
      <c r="D352" s="546"/>
      <c r="E352" s="546"/>
      <c r="F352" s="546"/>
      <c r="G352" s="546"/>
      <c r="H352" s="546"/>
      <c r="I352" s="546"/>
      <c r="J352" s="546"/>
      <c r="K352" s="546"/>
      <c r="L352" s="546"/>
      <c r="M352" s="546"/>
      <c r="N352" s="546"/>
      <c r="O352" s="546"/>
      <c r="P352" s="546"/>
    </row>
    <row r="353" spans="2:18">
      <c r="B353" s="546"/>
      <c r="C353" s="546"/>
      <c r="D353" s="546"/>
      <c r="E353" s="546"/>
      <c r="F353" s="546"/>
      <c r="G353" s="546"/>
      <c r="H353" s="546"/>
      <c r="I353" s="546"/>
      <c r="J353" s="546"/>
      <c r="K353" s="546"/>
      <c r="L353" s="546"/>
      <c r="M353" s="546"/>
      <c r="N353" s="546"/>
      <c r="O353" s="546"/>
      <c r="P353" s="546"/>
    </row>
    <row r="354" spans="2:18">
      <c r="B354" s="546"/>
      <c r="C354" s="546"/>
      <c r="D354" s="546"/>
      <c r="E354" s="546"/>
      <c r="F354" s="546"/>
      <c r="G354" s="546"/>
      <c r="H354" s="546"/>
      <c r="I354" s="546"/>
      <c r="J354" s="546"/>
      <c r="K354" s="546"/>
      <c r="L354" s="546"/>
      <c r="M354" s="546"/>
      <c r="N354" s="546"/>
      <c r="O354" s="546"/>
      <c r="P354" s="546"/>
    </row>
    <row r="355" spans="2:18" ht="13.15" customHeight="1">
      <c r="B355" s="870" t="s">
        <v>1219</v>
      </c>
      <c r="C355" s="1278" t="s">
        <v>1218</v>
      </c>
      <c r="D355" s="1278"/>
      <c r="E355" s="1278"/>
      <c r="F355" s="1278"/>
      <c r="G355" s="1278"/>
      <c r="H355" s="1278"/>
      <c r="I355" s="1278"/>
      <c r="J355" s="1278"/>
      <c r="K355" s="1278"/>
      <c r="L355" s="1278"/>
      <c r="M355" s="1278"/>
      <c r="N355" s="1278"/>
      <c r="O355" s="1278"/>
      <c r="P355" s="1278"/>
      <c r="Q355" s="1278"/>
      <c r="R355" s="1278"/>
    </row>
    <row r="356" spans="2:18" ht="23.25">
      <c r="B356" s="1051" t="s">
        <v>1557</v>
      </c>
      <c r="C356" s="1275" t="s">
        <v>1693</v>
      </c>
      <c r="D356" s="1276"/>
      <c r="E356" s="1276"/>
      <c r="F356" s="1276"/>
      <c r="G356" s="1276"/>
      <c r="H356" s="1276"/>
      <c r="I356" s="1276"/>
      <c r="J356" s="1276"/>
      <c r="K356" s="1276"/>
      <c r="L356" s="1276"/>
      <c r="M356" s="1276"/>
      <c r="N356" s="1276"/>
      <c r="O356" s="1276"/>
      <c r="P356" s="1276"/>
      <c r="Q356" s="1276"/>
      <c r="R356" s="1277"/>
    </row>
    <row r="357" spans="2:18" ht="30.75" customHeight="1">
      <c r="B357" s="1051" t="s">
        <v>1558</v>
      </c>
      <c r="C357" s="1280" t="s">
        <v>1570</v>
      </c>
      <c r="D357" s="1281"/>
      <c r="E357" s="1281"/>
      <c r="F357" s="1281"/>
      <c r="G357" s="1281"/>
      <c r="H357" s="1281"/>
      <c r="I357" s="1281"/>
      <c r="J357" s="1281"/>
      <c r="K357" s="1281"/>
      <c r="L357" s="1281"/>
      <c r="M357" s="1281"/>
      <c r="N357" s="1281"/>
      <c r="O357" s="1281"/>
      <c r="P357" s="1281"/>
      <c r="Q357" s="1281"/>
      <c r="R357" s="1281"/>
    </row>
    <row r="358" spans="2:18">
      <c r="B358" s="546"/>
      <c r="C358" s="546"/>
      <c r="D358" s="546"/>
      <c r="E358" s="546"/>
      <c r="F358" s="546"/>
      <c r="G358" s="546"/>
      <c r="H358" s="546"/>
      <c r="I358" s="546"/>
      <c r="J358" s="546"/>
      <c r="K358" s="546"/>
      <c r="L358" s="546"/>
      <c r="M358" s="546"/>
      <c r="N358" s="546"/>
      <c r="O358" s="546"/>
      <c r="P358" s="546"/>
    </row>
    <row r="359" spans="2:18" ht="12.75" customHeight="1">
      <c r="B359" s="1274" t="s">
        <v>1439</v>
      </c>
      <c r="C359" s="1274"/>
      <c r="D359" s="1274"/>
      <c r="E359" s="1274"/>
      <c r="F359" s="1274"/>
      <c r="G359" s="1274"/>
      <c r="H359" s="957"/>
      <c r="I359" s="1274" t="s">
        <v>1445</v>
      </c>
      <c r="J359" s="1274"/>
      <c r="K359" s="1274"/>
      <c r="L359" s="1274"/>
      <c r="M359" s="1274"/>
      <c r="N359" s="1274"/>
      <c r="O359" s="1274"/>
      <c r="P359" s="1274"/>
      <c r="Q359" s="1274"/>
      <c r="R359" s="1274"/>
    </row>
    <row r="360" spans="2:18" ht="12.75" customHeight="1">
      <c r="B360" s="1274"/>
      <c r="C360" s="1274"/>
      <c r="D360" s="1274"/>
      <c r="E360" s="1274"/>
      <c r="F360" s="1274"/>
      <c r="G360" s="1274"/>
      <c r="H360" s="957"/>
      <c r="I360" s="1274"/>
      <c r="J360" s="1274"/>
      <c r="K360" s="1274"/>
      <c r="L360" s="1274"/>
      <c r="M360" s="1274"/>
      <c r="N360" s="1274"/>
      <c r="O360" s="1274"/>
      <c r="P360" s="1274"/>
      <c r="Q360" s="1274"/>
      <c r="R360" s="1274"/>
    </row>
  </sheetData>
  <mergeCells count="37">
    <mergeCell ref="B359:G360"/>
    <mergeCell ref="I359:R360"/>
    <mergeCell ref="C273:C274"/>
    <mergeCell ref="D273:F273"/>
    <mergeCell ref="C356:R356"/>
    <mergeCell ref="C355:R355"/>
    <mergeCell ref="C323:D323"/>
    <mergeCell ref="C357:R357"/>
    <mergeCell ref="B348:R350"/>
    <mergeCell ref="B320:Q321"/>
    <mergeCell ref="C272:F272"/>
    <mergeCell ref="B141:Q143"/>
    <mergeCell ref="G273:G274"/>
    <mergeCell ref="C112:E112"/>
    <mergeCell ref="B272:B274"/>
    <mergeCell ref="B154:Q155"/>
    <mergeCell ref="H273:J273"/>
    <mergeCell ref="B191:R192"/>
    <mergeCell ref="G272:J272"/>
    <mergeCell ref="B223:P224"/>
    <mergeCell ref="B158:D159"/>
    <mergeCell ref="B160:D161"/>
    <mergeCell ref="B259:P260"/>
    <mergeCell ref="Q259:AB260"/>
    <mergeCell ref="B262:P263"/>
    <mergeCell ref="D86:E86"/>
    <mergeCell ref="B245:B247"/>
    <mergeCell ref="H245:L245"/>
    <mergeCell ref="C245:G245"/>
    <mergeCell ref="H246:L246"/>
    <mergeCell ref="B226:P227"/>
    <mergeCell ref="B162:D163"/>
    <mergeCell ref="B207:P208"/>
    <mergeCell ref="B169:Q170"/>
    <mergeCell ref="B204:P205"/>
    <mergeCell ref="B145:Q145"/>
    <mergeCell ref="C246:G246"/>
  </mergeCells>
  <conditionalFormatting sqref="K196:W197">
    <cfRule type="containsText" dxfId="13" priority="6" stopIfTrue="1" operator="containsText" text="FALSE">
      <formula>NOT(ISERROR(SEARCH("FALSE",K196)))</formula>
    </cfRule>
    <cfRule type="containsText" dxfId="12" priority="7" stopIfTrue="1" operator="containsText" text="TRUE">
      <formula>NOT(ISERROR(SEARCH("TRUE",K196)))</formula>
    </cfRule>
  </conditionalFormatting>
  <conditionalFormatting sqref="K88:K107">
    <cfRule type="cellIs" dxfId="11" priority="4" stopIfTrue="1" operator="equal">
      <formula>FALSE</formula>
    </cfRule>
    <cfRule type="cellIs" dxfId="10" priority="5" stopIfTrue="1" operator="equal">
      <formula>TRUE</formula>
    </cfRule>
  </conditionalFormatting>
  <conditionalFormatting sqref="J88:J107">
    <cfRule type="cellIs" dxfId="9" priority="2" stopIfTrue="1" operator="equal">
      <formula>FALSE</formula>
    </cfRule>
    <cfRule type="cellIs" dxfId="8" priority="3" stopIfTrue="1" operator="equal">
      <formula>TRUE</formula>
    </cfRule>
  </conditionalFormatting>
  <hyperlinks>
    <hyperlink ref="A2" location="'Title_&amp;_Contents'!A1" display="Contents"/>
    <hyperlink ref="B2" location="Map_of_sheets!A1" display="Map of sheets"/>
    <hyperlink ref="B359:G360" location="SUMMARY_OUTPUTS!A1" display="See summary of scenario outputs"/>
    <hyperlink ref="I359:R360" location="FINAL_OUTPUTS_OF_ITT_PLACES!A1" display="See detailed results of ITT allocations under these scenario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161025" r:id="rId4" name="Drop Down 238593">
              <controlPr defaultSize="0" autoLine="0" autoPict="0">
                <anchor moveWithCells="1">
                  <from>
                    <xdr:col>1</xdr:col>
                    <xdr:colOff>19050</xdr:colOff>
                    <xdr:row>148</xdr:row>
                    <xdr:rowOff>19050</xdr:rowOff>
                  </from>
                  <to>
                    <xdr:col>2</xdr:col>
                    <xdr:colOff>542925</xdr:colOff>
                    <xdr:row>149</xdr:row>
                    <xdr:rowOff>152400</xdr:rowOff>
                  </to>
                </anchor>
              </controlPr>
            </control>
          </mc:Choice>
        </mc:AlternateContent>
        <mc:AlternateContent xmlns:mc="http://schemas.openxmlformats.org/markup-compatibility/2006">
          <mc:Choice Requires="x14">
            <control shapeId="12161027" r:id="rId5" name="Drop Down 238595">
              <controlPr defaultSize="0" autoLine="0" autoPict="0">
                <anchor moveWithCells="1">
                  <from>
                    <xdr:col>5</xdr:col>
                    <xdr:colOff>0</xdr:colOff>
                    <xdr:row>148</xdr:row>
                    <xdr:rowOff>19050</xdr:rowOff>
                  </from>
                  <to>
                    <xdr:col>7</xdr:col>
                    <xdr:colOff>400050</xdr:colOff>
                    <xdr:row>150</xdr:row>
                    <xdr:rowOff>0</xdr:rowOff>
                  </to>
                </anchor>
              </controlPr>
            </control>
          </mc:Choice>
        </mc:AlternateContent>
        <mc:AlternateContent xmlns:mc="http://schemas.openxmlformats.org/markup-compatibility/2006">
          <mc:Choice Requires="x14">
            <control shapeId="12161028" r:id="rId6" name="Drop Down 238596">
              <controlPr defaultSize="0" autoLine="0" autoPict="0">
                <anchor moveWithCells="1">
                  <from>
                    <xdr:col>1</xdr:col>
                    <xdr:colOff>0</xdr:colOff>
                    <xdr:row>175</xdr:row>
                    <xdr:rowOff>0</xdr:rowOff>
                  </from>
                  <to>
                    <xdr:col>2</xdr:col>
                    <xdr:colOff>676275</xdr:colOff>
                    <xdr:row>177</xdr:row>
                    <xdr:rowOff>19050</xdr:rowOff>
                  </to>
                </anchor>
              </controlPr>
            </control>
          </mc:Choice>
        </mc:AlternateContent>
        <mc:AlternateContent xmlns:mc="http://schemas.openxmlformats.org/markup-compatibility/2006">
          <mc:Choice Requires="x14">
            <control shapeId="12161030" r:id="rId7" name="Drop Down 238598">
              <controlPr defaultSize="0" autoLine="0" autoPict="0">
                <anchor moveWithCells="1">
                  <from>
                    <xdr:col>5</xdr:col>
                    <xdr:colOff>0</xdr:colOff>
                    <xdr:row>175</xdr:row>
                    <xdr:rowOff>4763</xdr:rowOff>
                  </from>
                  <to>
                    <xdr:col>7</xdr:col>
                    <xdr:colOff>400050</xdr:colOff>
                    <xdr:row>177</xdr:row>
                    <xdr:rowOff>42863</xdr:rowOff>
                  </to>
                </anchor>
              </controlPr>
            </control>
          </mc:Choice>
        </mc:AlternateContent>
        <mc:AlternateContent xmlns:mc="http://schemas.openxmlformats.org/markup-compatibility/2006">
          <mc:Choice Requires="x14">
            <control shapeId="12161031" r:id="rId8" name="Drop Down 238599">
              <controlPr defaultSize="0" autoLine="0" autoPict="0">
                <anchor moveWithCells="1">
                  <from>
                    <xdr:col>9</xdr:col>
                    <xdr:colOff>19050</xdr:colOff>
                    <xdr:row>175</xdr:row>
                    <xdr:rowOff>0</xdr:rowOff>
                  </from>
                  <to>
                    <xdr:col>11</xdr:col>
                    <xdr:colOff>400050</xdr:colOff>
                    <xdr:row>177</xdr:row>
                    <xdr:rowOff>57150</xdr:rowOff>
                  </to>
                </anchor>
              </controlPr>
            </control>
          </mc:Choice>
        </mc:AlternateContent>
        <mc:AlternateContent xmlns:mc="http://schemas.openxmlformats.org/markup-compatibility/2006">
          <mc:Choice Requires="x14">
            <control shapeId="12161032" r:id="rId9" name="Drop Down 238600">
              <controlPr defaultSize="0" autoLine="0" autoPict="0">
                <anchor moveWithCells="1">
                  <from>
                    <xdr:col>12</xdr:col>
                    <xdr:colOff>647700</xdr:colOff>
                    <xdr:row>174</xdr:row>
                    <xdr:rowOff>161925</xdr:rowOff>
                  </from>
                  <to>
                    <xdr:col>15</xdr:col>
                    <xdr:colOff>228600</xdr:colOff>
                    <xdr:row>177</xdr:row>
                    <xdr:rowOff>47625</xdr:rowOff>
                  </to>
                </anchor>
              </controlPr>
            </control>
          </mc:Choice>
        </mc:AlternateContent>
        <mc:AlternateContent xmlns:mc="http://schemas.openxmlformats.org/markup-compatibility/2006">
          <mc:Choice Requires="x14">
            <control shapeId="12161033" r:id="rId10" name="Drop Down 238601">
              <controlPr defaultSize="0" autoLine="0" autoPict="0">
                <anchor moveWithCells="1">
                  <from>
                    <xdr:col>1</xdr:col>
                    <xdr:colOff>0</xdr:colOff>
                    <xdr:row>194</xdr:row>
                    <xdr:rowOff>0</xdr:rowOff>
                  </from>
                  <to>
                    <xdr:col>3</xdr:col>
                    <xdr:colOff>314325</xdr:colOff>
                    <xdr:row>196</xdr:row>
                    <xdr:rowOff>0</xdr:rowOff>
                  </to>
                </anchor>
              </controlPr>
            </control>
          </mc:Choice>
        </mc:AlternateContent>
        <mc:AlternateContent xmlns:mc="http://schemas.openxmlformats.org/markup-compatibility/2006">
          <mc:Choice Requires="x14">
            <control shapeId="12161034" r:id="rId11" name="Drop Down 238602">
              <controlPr defaultSize="0" autoLine="0" autoPict="0">
                <anchor moveWithCells="1">
                  <from>
                    <xdr:col>5</xdr:col>
                    <xdr:colOff>0</xdr:colOff>
                    <xdr:row>194</xdr:row>
                    <xdr:rowOff>19050</xdr:rowOff>
                  </from>
                  <to>
                    <xdr:col>8</xdr:col>
                    <xdr:colOff>152400</xdr:colOff>
                    <xdr:row>195</xdr:row>
                    <xdr:rowOff>152400</xdr:rowOff>
                  </to>
                </anchor>
              </controlPr>
            </control>
          </mc:Choice>
        </mc:AlternateContent>
        <mc:AlternateContent xmlns:mc="http://schemas.openxmlformats.org/markup-compatibility/2006">
          <mc:Choice Requires="x14">
            <control shapeId="12161035" r:id="rId12" name="Drop Down 238603">
              <controlPr defaultSize="0" autoLine="0" autoPict="0">
                <anchor moveWithCells="1">
                  <from>
                    <xdr:col>1</xdr:col>
                    <xdr:colOff>0</xdr:colOff>
                    <xdr:row>213</xdr:row>
                    <xdr:rowOff>19050</xdr:rowOff>
                  </from>
                  <to>
                    <xdr:col>3</xdr:col>
                    <xdr:colOff>219075</xdr:colOff>
                    <xdr:row>215</xdr:row>
                    <xdr:rowOff>0</xdr:rowOff>
                  </to>
                </anchor>
              </controlPr>
            </control>
          </mc:Choice>
        </mc:AlternateContent>
        <mc:AlternateContent xmlns:mc="http://schemas.openxmlformats.org/markup-compatibility/2006">
          <mc:Choice Requires="x14">
            <control shapeId="12161036" r:id="rId13" name="Drop Down 238604">
              <controlPr defaultSize="0" autoLine="0" autoPict="0">
                <anchor moveWithCells="1">
                  <from>
                    <xdr:col>5</xdr:col>
                    <xdr:colOff>0</xdr:colOff>
                    <xdr:row>213</xdr:row>
                    <xdr:rowOff>0</xdr:rowOff>
                  </from>
                  <to>
                    <xdr:col>8</xdr:col>
                    <xdr:colOff>95250</xdr:colOff>
                    <xdr:row>215</xdr:row>
                    <xdr:rowOff>0</xdr:rowOff>
                  </to>
                </anchor>
              </controlPr>
            </control>
          </mc:Choice>
        </mc:AlternateContent>
        <mc:AlternateContent xmlns:mc="http://schemas.openxmlformats.org/markup-compatibility/2006">
          <mc:Choice Requires="x14">
            <control shapeId="12161157" r:id="rId14" name="Drop Down 238725">
              <controlPr defaultSize="0" autoLine="0" autoPict="0">
                <anchor moveWithCells="1">
                  <from>
                    <xdr:col>1</xdr:col>
                    <xdr:colOff>0</xdr:colOff>
                    <xdr:row>233</xdr:row>
                    <xdr:rowOff>19050</xdr:rowOff>
                  </from>
                  <to>
                    <xdr:col>3</xdr:col>
                    <xdr:colOff>314325</xdr:colOff>
                    <xdr:row>235</xdr:row>
                    <xdr:rowOff>0</xdr:rowOff>
                  </to>
                </anchor>
              </controlPr>
            </control>
          </mc:Choice>
        </mc:AlternateContent>
        <mc:AlternateContent xmlns:mc="http://schemas.openxmlformats.org/markup-compatibility/2006">
          <mc:Choice Requires="x14">
            <control shapeId="12161158" r:id="rId15" name="Drop Down 238726">
              <controlPr defaultSize="0" autoLine="0" autoPict="0">
                <anchor moveWithCells="1">
                  <from>
                    <xdr:col>5</xdr:col>
                    <xdr:colOff>0</xdr:colOff>
                    <xdr:row>233</xdr:row>
                    <xdr:rowOff>0</xdr:rowOff>
                  </from>
                  <to>
                    <xdr:col>8</xdr:col>
                    <xdr:colOff>228600</xdr:colOff>
                    <xdr:row>235</xdr:row>
                    <xdr:rowOff>0</xdr:rowOff>
                  </to>
                </anchor>
              </controlPr>
            </control>
          </mc:Choice>
        </mc:AlternateContent>
        <mc:AlternateContent xmlns:mc="http://schemas.openxmlformats.org/markup-compatibility/2006">
          <mc:Choice Requires="x14">
            <control shapeId="12161242" r:id="rId16" name="Drop Down 238810">
              <controlPr defaultSize="0" autoLine="0" autoPict="0">
                <anchor moveWithCells="1">
                  <from>
                    <xdr:col>1</xdr:col>
                    <xdr:colOff>19050</xdr:colOff>
                    <xdr:row>265</xdr:row>
                    <xdr:rowOff>152400</xdr:rowOff>
                  </from>
                  <to>
                    <xdr:col>2</xdr:col>
                    <xdr:colOff>542925</xdr:colOff>
                    <xdr:row>268</xdr:row>
                    <xdr:rowOff>38100</xdr:rowOff>
                  </to>
                </anchor>
              </controlPr>
            </control>
          </mc:Choice>
        </mc:AlternateContent>
        <mc:AlternateContent xmlns:mc="http://schemas.openxmlformats.org/markup-compatibility/2006">
          <mc:Choice Requires="x14">
            <control shapeId="12161243" r:id="rId17" name="Drop Down 238811">
              <controlPr defaultSize="0" autoLine="0" autoPict="0">
                <anchor moveWithCells="1">
                  <from>
                    <xdr:col>5</xdr:col>
                    <xdr:colOff>0</xdr:colOff>
                    <xdr:row>265</xdr:row>
                    <xdr:rowOff>133350</xdr:rowOff>
                  </from>
                  <to>
                    <xdr:col>7</xdr:col>
                    <xdr:colOff>400050</xdr:colOff>
                    <xdr:row>268</xdr:row>
                    <xdr:rowOff>57150</xdr:rowOff>
                  </to>
                </anchor>
              </controlPr>
            </control>
          </mc:Choice>
        </mc:AlternateContent>
        <mc:AlternateContent xmlns:mc="http://schemas.openxmlformats.org/markup-compatibility/2006">
          <mc:Choice Requires="x14">
            <control shapeId="12161244" r:id="rId18" name="Drop Down 238812">
              <controlPr defaultSize="0" autoLine="0" autoPict="0">
                <anchor moveWithCells="1">
                  <from>
                    <xdr:col>1</xdr:col>
                    <xdr:colOff>19050</xdr:colOff>
                    <xdr:row>304</xdr:row>
                    <xdr:rowOff>19050</xdr:rowOff>
                  </from>
                  <to>
                    <xdr:col>2</xdr:col>
                    <xdr:colOff>542925</xdr:colOff>
                    <xdr:row>306</xdr:row>
                    <xdr:rowOff>19050</xdr:rowOff>
                  </to>
                </anchor>
              </controlPr>
            </control>
          </mc:Choice>
        </mc:AlternateContent>
        <mc:AlternateContent xmlns:mc="http://schemas.openxmlformats.org/markup-compatibility/2006">
          <mc:Choice Requires="x14">
            <control shapeId="12161246" r:id="rId19" name="Drop Down 238814">
              <controlPr defaultSize="0" autoLine="0" autoPict="0">
                <anchor moveWithCells="1">
                  <from>
                    <xdr:col>5</xdr:col>
                    <xdr:colOff>0</xdr:colOff>
                    <xdr:row>304</xdr:row>
                    <xdr:rowOff>19050</xdr:rowOff>
                  </from>
                  <to>
                    <xdr:col>7</xdr:col>
                    <xdr:colOff>400050</xdr:colOff>
                    <xdr:row>306</xdr:row>
                    <xdr:rowOff>19050</xdr:rowOff>
                  </to>
                </anchor>
              </controlPr>
            </control>
          </mc:Choice>
        </mc:AlternateContent>
        <mc:AlternateContent xmlns:mc="http://schemas.openxmlformats.org/markup-compatibility/2006">
          <mc:Choice Requires="x14">
            <control shapeId="12161247" r:id="rId20" name="Drop Down 238815">
              <controlPr defaultSize="0" autoLine="0" autoPict="0">
                <anchor moveWithCells="1">
                  <from>
                    <xdr:col>1</xdr:col>
                    <xdr:colOff>0</xdr:colOff>
                    <xdr:row>351</xdr:row>
                    <xdr:rowOff>0</xdr:rowOff>
                  </from>
                  <to>
                    <xdr:col>4</xdr:col>
                    <xdr:colOff>561975</xdr:colOff>
                    <xdr:row>353</xdr:row>
                    <xdr:rowOff>38100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FF0000"/>
  </sheetPr>
  <dimension ref="A1:O118"/>
  <sheetViews>
    <sheetView showGridLines="0" zoomScaleNormal="100" workbookViewId="0"/>
  </sheetViews>
  <sheetFormatPr defaultColWidth="9" defaultRowHeight="12.75"/>
  <cols>
    <col min="1" max="1" width="9" style="300"/>
    <col min="2" max="2" width="35.73046875" style="300" customWidth="1"/>
    <col min="3" max="14" width="11.73046875" style="300" customWidth="1"/>
    <col min="15" max="15" width="11.86328125" style="300" customWidth="1"/>
    <col min="16" max="16384" width="9" style="300"/>
  </cols>
  <sheetData>
    <row r="1" spans="1:15" s="335" customFormat="1" ht="13.9">
      <c r="A1" s="334" t="str">
        <f>ModelBanner</f>
        <v>TSM_201920</v>
      </c>
    </row>
    <row r="2" spans="1:15" s="335" customFormat="1" ht="13.9">
      <c r="A2" s="920" t="s">
        <v>13</v>
      </c>
      <c r="B2" s="920" t="s">
        <v>30</v>
      </c>
    </row>
    <row r="3" spans="1:15" s="335" customFormat="1" ht="13.9">
      <c r="A3" s="336"/>
    </row>
    <row r="4" spans="1:15" s="647" customFormat="1" ht="13.15">
      <c r="A4" s="648" t="s">
        <v>26</v>
      </c>
      <c r="B4" s="648"/>
      <c r="C4" s="648"/>
      <c r="D4" s="648"/>
      <c r="E4" s="338"/>
      <c r="F4" s="648"/>
      <c r="G4" s="648"/>
      <c r="H4" s="648"/>
      <c r="I4" s="648"/>
    </row>
    <row r="5" spans="1:15" s="646" customFormat="1" ht="28.15" customHeight="1">
      <c r="A5" s="1411" t="s">
        <v>1374</v>
      </c>
      <c r="B5" s="1411"/>
      <c r="C5" s="1411"/>
      <c r="D5" s="1411"/>
      <c r="E5" s="1411"/>
      <c r="F5" s="1411"/>
      <c r="G5" s="1411"/>
      <c r="H5" s="1411"/>
      <c r="I5" s="1411"/>
      <c r="J5" s="1411"/>
      <c r="K5" s="1411"/>
      <c r="L5" s="1411"/>
      <c r="M5" s="1411"/>
      <c r="N5" s="696"/>
      <c r="O5" s="696"/>
    </row>
    <row r="6" spans="1:15" s="643" customFormat="1" ht="13.15">
      <c r="A6" s="645" t="s">
        <v>1336</v>
      </c>
      <c r="B6" s="343"/>
      <c r="C6" s="343"/>
      <c r="D6" s="343"/>
      <c r="E6" s="338"/>
      <c r="F6" s="343"/>
      <c r="G6" s="343"/>
      <c r="H6" s="343"/>
      <c r="I6" s="343"/>
      <c r="J6" s="344"/>
      <c r="K6" s="344"/>
      <c r="L6" s="344"/>
      <c r="M6" s="344"/>
    </row>
    <row r="7" spans="1:15" s="643" customFormat="1" ht="13.15">
      <c r="A7" s="644" t="s">
        <v>1333</v>
      </c>
      <c r="B7" s="645"/>
      <c r="C7" s="343"/>
      <c r="D7" s="343"/>
      <c r="E7" s="338"/>
      <c r="F7" s="343"/>
      <c r="G7" s="343"/>
      <c r="H7" s="343"/>
      <c r="I7" s="343"/>
      <c r="J7" s="344"/>
      <c r="K7" s="344"/>
      <c r="L7" s="344"/>
      <c r="M7" s="344"/>
    </row>
    <row r="8" spans="1:15" s="643" customFormat="1" ht="13.15">
      <c r="A8" s="645" t="s">
        <v>24</v>
      </c>
      <c r="B8" s="343"/>
      <c r="C8" s="343"/>
      <c r="D8" s="343"/>
      <c r="E8" s="338"/>
      <c r="F8" s="343"/>
      <c r="G8" s="343"/>
      <c r="H8" s="343"/>
      <c r="I8" s="343"/>
      <c r="J8" s="344"/>
      <c r="K8" s="344"/>
      <c r="L8" s="344"/>
      <c r="M8" s="344"/>
    </row>
    <row r="9" spans="1:15" s="643" customFormat="1" ht="13.15">
      <c r="A9" s="644" t="s">
        <v>743</v>
      </c>
      <c r="B9" s="343"/>
      <c r="C9" s="343"/>
      <c r="D9" s="343"/>
      <c r="E9" s="338"/>
      <c r="F9" s="343"/>
      <c r="G9" s="343"/>
      <c r="H9" s="343"/>
      <c r="I9" s="343"/>
      <c r="J9" s="344"/>
      <c r="K9" s="344"/>
      <c r="L9" s="344"/>
      <c r="M9" s="344"/>
    </row>
    <row r="10" spans="1:15" s="641" customFormat="1" ht="13.15">
      <c r="A10" s="642">
        <f>SUM(A13:A1942)</f>
        <v>0</v>
      </c>
      <c r="B10" s="348"/>
      <c r="C10" s="349"/>
      <c r="D10" s="350"/>
      <c r="E10" s="350"/>
      <c r="F10" s="350"/>
      <c r="G10" s="350"/>
      <c r="H10" s="351"/>
      <c r="I10" s="352"/>
      <c r="J10" s="352"/>
      <c r="K10" s="352"/>
      <c r="L10" s="352"/>
      <c r="M10" s="352"/>
    </row>
    <row r="12" spans="1:15" ht="15">
      <c r="B12" s="331" t="s">
        <v>1429</v>
      </c>
    </row>
    <row r="14" spans="1:15" ht="13.15">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5" ht="13.15">
      <c r="B15" s="640" t="str">
        <f>OUTPUTS_FOR_SECTION_2_OF_MODEL!B83</f>
        <v>Primary</v>
      </c>
      <c r="C15" s="298">
        <f>OUTPUTS_FOR_SECTION_2_OF_MODEL!E83</f>
        <v>25994.81829626099</v>
      </c>
      <c r="D15" s="298">
        <f>OUTPUTS_FOR_SECTION_2_OF_MODEL!F83</f>
        <v>25534.85297961751</v>
      </c>
      <c r="E15" s="298">
        <f>OUTPUTS_FOR_SECTION_2_OF_MODEL!G83</f>
        <v>25199.627834826155</v>
      </c>
      <c r="F15" s="298">
        <f>OUTPUTS_FOR_SECTION_2_OF_MODEL!H83</f>
        <v>25059.388814910933</v>
      </c>
      <c r="G15" s="298">
        <f>OUTPUTS_FOR_SECTION_2_OF_MODEL!I83</f>
        <v>25174.640553977169</v>
      </c>
      <c r="H15" s="298">
        <f>OUTPUTS_FOR_SECTION_2_OF_MODEL!J83</f>
        <v>25388.741127160643</v>
      </c>
      <c r="I15" s="298">
        <f>OUTPUTS_FOR_SECTION_2_OF_MODEL!K83</f>
        <v>25329.919103355325</v>
      </c>
      <c r="J15" s="298">
        <f>OUTPUTS_FOR_SECTION_2_OF_MODEL!L83</f>
        <v>25291.999787039356</v>
      </c>
      <c r="K15" s="298">
        <f>OUTPUTS_FOR_SECTION_2_OF_MODEL!M83</f>
        <v>25551.869875527333</v>
      </c>
      <c r="L15" s="298">
        <f>OUTPUTS_FOR_SECTION_2_OF_MODEL!N83</f>
        <v>25375.533363514685</v>
      </c>
    </row>
    <row r="17" spans="2:12" ht="15">
      <c r="B17" s="639" t="s">
        <v>1375</v>
      </c>
      <c r="D17" s="1414" t="s">
        <v>742</v>
      </c>
      <c r="E17" s="1414"/>
      <c r="F17" s="1414"/>
      <c r="G17" s="1414"/>
      <c r="H17" s="1414"/>
      <c r="I17" s="1414"/>
      <c r="J17" s="1414"/>
      <c r="K17" s="1414"/>
      <c r="L17" s="1414"/>
    </row>
    <row r="18" spans="2:12">
      <c r="D18" s="1414"/>
      <c r="E18" s="1414"/>
      <c r="F18" s="1414"/>
      <c r="G18" s="1414"/>
      <c r="H18" s="1414"/>
      <c r="I18" s="1414"/>
      <c r="J18" s="1414"/>
      <c r="K18" s="1414"/>
      <c r="L18" s="1414"/>
    </row>
    <row r="19" spans="2:12" ht="13.15">
      <c r="B19" s="317"/>
      <c r="C19" s="317" t="s">
        <v>87</v>
      </c>
    </row>
    <row r="20" spans="2:12" ht="13.15">
      <c r="B20" s="317" t="str">
        <f>RAW_DATA_INPUTS!B569</f>
        <v>Primary</v>
      </c>
      <c r="C20" s="533">
        <f>RAW_DATA_INPUTS!C569</f>
        <v>0.88600000000000001</v>
      </c>
    </row>
    <row r="22" spans="2:12" ht="15">
      <c r="B22" s="331" t="s">
        <v>741</v>
      </c>
    </row>
    <row r="24" spans="2:12" ht="13.15">
      <c r="B24" s="332" t="s">
        <v>740</v>
      </c>
      <c r="D24" s="355" t="s">
        <v>739</v>
      </c>
    </row>
    <row r="26" spans="2:12" ht="13.15">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2:12" ht="13.15">
      <c r="B27" s="317" t="str">
        <f>Data_selected_by_user_testing!C131</f>
        <v>New to state-funded sector</v>
      </c>
      <c r="C27" s="621">
        <f>Data_selected_by_user_testing!D131</f>
        <v>0.12697879098814729</v>
      </c>
      <c r="D27" s="158">
        <f>C27</f>
        <v>0.12697879098814729</v>
      </c>
      <c r="E27" s="158">
        <f t="shared" ref="E27:L27" si="1">D27</f>
        <v>0.12697879098814729</v>
      </c>
      <c r="F27" s="158">
        <f t="shared" si="1"/>
        <v>0.12697879098814729</v>
      </c>
      <c r="G27" s="158">
        <f t="shared" si="1"/>
        <v>0.12697879098814729</v>
      </c>
      <c r="H27" s="158">
        <f t="shared" si="1"/>
        <v>0.12697879098814729</v>
      </c>
      <c r="I27" s="158">
        <f t="shared" si="1"/>
        <v>0.12697879098814729</v>
      </c>
      <c r="J27" s="158">
        <f t="shared" si="1"/>
        <v>0.12697879098814729</v>
      </c>
      <c r="K27" s="158">
        <f t="shared" si="1"/>
        <v>0.12697879098814729</v>
      </c>
      <c r="L27" s="158">
        <f t="shared" si="1"/>
        <v>0.12697879098814729</v>
      </c>
    </row>
    <row r="28" spans="2:12" ht="13.15">
      <c r="B28" s="317" t="str">
        <f>Data_selected_by_user_testing!C132</f>
        <v>Re-entrants</v>
      </c>
      <c r="C28" s="621">
        <f>Data_selected_by_user_testing!D132</f>
        <v>0.35564867965679953</v>
      </c>
      <c r="D28" s="158">
        <f t="shared" ref="D28:L29" si="2">C28</f>
        <v>0.35564867965679953</v>
      </c>
      <c r="E28" s="158">
        <f t="shared" si="2"/>
        <v>0.35564867965679953</v>
      </c>
      <c r="F28" s="158">
        <f t="shared" si="2"/>
        <v>0.35564867965679953</v>
      </c>
      <c r="G28" s="158">
        <f t="shared" si="2"/>
        <v>0.35564867965679953</v>
      </c>
      <c r="H28" s="158">
        <f t="shared" si="2"/>
        <v>0.35564867965679953</v>
      </c>
      <c r="I28" s="158">
        <f t="shared" si="2"/>
        <v>0.35564867965679953</v>
      </c>
      <c r="J28" s="158">
        <f t="shared" si="2"/>
        <v>0.35564867965679953</v>
      </c>
      <c r="K28" s="158">
        <f t="shared" si="2"/>
        <v>0.35564867965679953</v>
      </c>
      <c r="L28" s="158">
        <f t="shared" si="2"/>
        <v>0.35564867965679953</v>
      </c>
    </row>
    <row r="29" spans="2:12" ht="13.15">
      <c r="B29" s="317" t="str">
        <f>Data_selected_by_user_testing!C133</f>
        <v>NQTs</v>
      </c>
      <c r="C29" s="621">
        <f>Data_selected_by_user_testing!D133</f>
        <v>0.51737252935505318</v>
      </c>
      <c r="D29" s="158">
        <f t="shared" si="2"/>
        <v>0.51737252935505318</v>
      </c>
      <c r="E29" s="158">
        <f t="shared" si="2"/>
        <v>0.51737252935505318</v>
      </c>
      <c r="F29" s="158">
        <f t="shared" si="2"/>
        <v>0.51737252935505318</v>
      </c>
      <c r="G29" s="158">
        <f t="shared" si="2"/>
        <v>0.51737252935505318</v>
      </c>
      <c r="H29" s="158">
        <f t="shared" si="2"/>
        <v>0.51737252935505318</v>
      </c>
      <c r="I29" s="158">
        <f t="shared" si="2"/>
        <v>0.51737252935505318</v>
      </c>
      <c r="J29" s="158">
        <f t="shared" si="2"/>
        <v>0.51737252935505318</v>
      </c>
      <c r="K29" s="158">
        <f t="shared" si="2"/>
        <v>0.51737252935505318</v>
      </c>
      <c r="L29" s="158">
        <f t="shared" si="2"/>
        <v>0.51737252935505318</v>
      </c>
    </row>
    <row r="30" spans="2:12" ht="13.15">
      <c r="C30" s="318"/>
    </row>
    <row r="31" spans="2:12" ht="13.15">
      <c r="B31" s="332" t="s">
        <v>1418</v>
      </c>
      <c r="C31" s="318"/>
      <c r="D31" s="355" t="s">
        <v>738</v>
      </c>
    </row>
    <row r="32" spans="2:12" ht="13.15">
      <c r="C32" s="318"/>
    </row>
    <row r="33" spans="2:12" ht="13.15">
      <c r="B33" s="317" t="str">
        <f>B27</f>
        <v>New to state-funded sector</v>
      </c>
      <c r="C33" s="621">
        <f>'Calc_PRIM_part-time_entrants'!G47</f>
        <v>0.14098950637534757</v>
      </c>
    </row>
    <row r="34" spans="2:12" ht="13.15">
      <c r="B34" s="317" t="str">
        <f>B28</f>
        <v>Re-entrants</v>
      </c>
      <c r="C34" s="621">
        <f>'Calc_PRIM_part-time_entrants'!G48</f>
        <v>0.4212394308895166</v>
      </c>
    </row>
    <row r="35" spans="2:12" ht="13.15">
      <c r="B35" s="317" t="str">
        <f>B29</f>
        <v>NQTs</v>
      </c>
      <c r="C35" s="621">
        <f>'Calc_PRIM_part-time_entrants'!G49</f>
        <v>2.9272031998891949E-2</v>
      </c>
    </row>
    <row r="36" spans="2:12" ht="13.15">
      <c r="C36" s="318"/>
    </row>
    <row r="37" spans="2:12" ht="13.15">
      <c r="B37" s="332" t="s">
        <v>1419</v>
      </c>
      <c r="C37" s="318"/>
      <c r="D37" s="355" t="s">
        <v>737</v>
      </c>
    </row>
    <row r="38" spans="2:12" ht="13.15">
      <c r="C38" s="318"/>
    </row>
    <row r="39" spans="2:12" ht="13.15">
      <c r="B39" s="317" t="s">
        <v>736</v>
      </c>
      <c r="C39" s="533">
        <f>RAW_DATA_INPUTS!C420</f>
        <v>0.57299999999999995</v>
      </c>
    </row>
    <row r="41" spans="2:12" ht="13.15">
      <c r="B41" s="355" t="s">
        <v>735</v>
      </c>
      <c r="D41" s="638">
        <f>C20</f>
        <v>0.88600000000000001</v>
      </c>
      <c r="E41" s="355" t="s">
        <v>734</v>
      </c>
    </row>
    <row r="42" spans="2:12" ht="13.15">
      <c r="B42" s="355"/>
      <c r="D42" s="638"/>
      <c r="E42" s="355"/>
    </row>
    <row r="43" spans="2:12" ht="13.15">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2:12" ht="13.15">
      <c r="B44" s="317" t="s">
        <v>831</v>
      </c>
      <c r="C44" s="444">
        <f t="shared" ref="C44:L44" si="4">C15*$C$20</f>
        <v>23031.409010487238</v>
      </c>
      <c r="D44" s="444">
        <f t="shared" si="4"/>
        <v>22623.879739941112</v>
      </c>
      <c r="E44" s="444">
        <f t="shared" si="4"/>
        <v>22326.870261655975</v>
      </c>
      <c r="F44" s="444">
        <f t="shared" si="4"/>
        <v>22202.618490011086</v>
      </c>
      <c r="G44" s="444">
        <f t="shared" si="4"/>
        <v>22304.731530823774</v>
      </c>
      <c r="H44" s="444">
        <f t="shared" si="4"/>
        <v>22494.424638664332</v>
      </c>
      <c r="I44" s="444">
        <f t="shared" si="4"/>
        <v>22442.30832557282</v>
      </c>
      <c r="J44" s="444">
        <f t="shared" si="4"/>
        <v>22408.711811316869</v>
      </c>
      <c r="K44" s="444">
        <f t="shared" si="4"/>
        <v>22638.956709717218</v>
      </c>
      <c r="L44" s="444">
        <f t="shared" si="4"/>
        <v>22482.722560074013</v>
      </c>
    </row>
    <row r="46" spans="2:12">
      <c r="B46" s="1413" t="s">
        <v>1575</v>
      </c>
      <c r="C46" s="1413"/>
      <c r="D46" s="1413"/>
      <c r="E46" s="1413"/>
      <c r="F46" s="1413"/>
      <c r="G46" s="1413"/>
      <c r="H46" s="1413"/>
      <c r="I46" s="1413"/>
      <c r="J46" s="1413"/>
      <c r="K46" s="1413"/>
      <c r="L46" s="1413"/>
    </row>
    <row r="47" spans="2:12" ht="27" customHeight="1">
      <c r="B47" s="1413"/>
      <c r="C47" s="1413"/>
      <c r="D47" s="1413"/>
      <c r="E47" s="1413"/>
      <c r="F47" s="1413"/>
      <c r="G47" s="1413"/>
      <c r="H47" s="1413"/>
      <c r="I47" s="1413"/>
      <c r="J47" s="1413"/>
      <c r="K47" s="1413"/>
      <c r="L47" s="1413"/>
    </row>
    <row r="49" spans="2:12" ht="78.75">
      <c r="C49" s="329" t="s">
        <v>733</v>
      </c>
      <c r="D49" s="329" t="s">
        <v>732</v>
      </c>
      <c r="E49" s="329" t="s">
        <v>731</v>
      </c>
      <c r="F49" s="329" t="s">
        <v>730</v>
      </c>
      <c r="G49" s="637" t="s">
        <v>729</v>
      </c>
      <c r="H49" s="637" t="s">
        <v>728</v>
      </c>
      <c r="I49" s="637" t="s">
        <v>727</v>
      </c>
      <c r="J49" s="637" t="s">
        <v>726</v>
      </c>
      <c r="K49" s="636"/>
    </row>
    <row r="50" spans="2:12" ht="13.15">
      <c r="B50" s="317" t="str">
        <f t="shared" ref="B50:C52" si="5">B27</f>
        <v>New to state-funded sector</v>
      </c>
      <c r="C50" s="621">
        <f t="shared" si="5"/>
        <v>0.12697879098814729</v>
      </c>
      <c r="D50" s="635">
        <f>100*C50</f>
        <v>12.697879098814729</v>
      </c>
      <c r="E50" s="444">
        <f>D50-F50</f>
        <v>10.907611392658998</v>
      </c>
      <c r="F50" s="444">
        <f>D50*C33</f>
        <v>1.7902677061557319</v>
      </c>
      <c r="G50" s="444">
        <f>E50</f>
        <v>10.907611392658998</v>
      </c>
      <c r="H50" s="444">
        <f>F50*$C$39</f>
        <v>1.0258233956272342</v>
      </c>
      <c r="I50" s="444">
        <f>G50+H50</f>
        <v>11.933434788286233</v>
      </c>
      <c r="J50" s="1412">
        <f>SUM(I50:I52)</f>
        <v>92.191857943322177</v>
      </c>
    </row>
    <row r="51" spans="2:12" ht="13.15">
      <c r="B51" s="317" t="str">
        <f t="shared" si="5"/>
        <v>Re-entrants</v>
      </c>
      <c r="C51" s="621">
        <f t="shared" si="5"/>
        <v>0.35564867965679953</v>
      </c>
      <c r="D51" s="635">
        <f>100*C51</f>
        <v>35.564867965679952</v>
      </c>
      <c r="E51" s="444">
        <f>D51-F51</f>
        <v>20.583543224156131</v>
      </c>
      <c r="F51" s="444">
        <f>D51*C34</f>
        <v>14.981324741523823</v>
      </c>
      <c r="G51" s="444">
        <f>E51</f>
        <v>20.583543224156131</v>
      </c>
      <c r="H51" s="444">
        <f>F51*$C$39</f>
        <v>8.5842990768931493</v>
      </c>
      <c r="I51" s="444">
        <f>G51+H51</f>
        <v>29.16784230104928</v>
      </c>
      <c r="J51" s="1412"/>
    </row>
    <row r="52" spans="2:12" ht="13.15">
      <c r="B52" s="317" t="str">
        <f t="shared" si="5"/>
        <v>NQTs</v>
      </c>
      <c r="C52" s="621">
        <f t="shared" si="5"/>
        <v>0.51737252935505318</v>
      </c>
      <c r="D52" s="635">
        <f>100*C52</f>
        <v>51.737252935505317</v>
      </c>
      <c r="E52" s="444">
        <f>D52-F52</f>
        <v>50.222798412042437</v>
      </c>
      <c r="F52" s="444">
        <f>D52*C35</f>
        <v>1.5144545234628781</v>
      </c>
      <c r="G52" s="444">
        <f>E52</f>
        <v>50.222798412042437</v>
      </c>
      <c r="H52" s="444">
        <f>F52*$C$39</f>
        <v>0.86778244194422904</v>
      </c>
      <c r="I52" s="444">
        <f>G52+H52</f>
        <v>51.090580853986665</v>
      </c>
      <c r="J52" s="1412"/>
    </row>
    <row r="54" spans="2:12" ht="13.15">
      <c r="B54" s="332" t="s">
        <v>836</v>
      </c>
    </row>
    <row r="55" spans="2:12" ht="13.15">
      <c r="B55" s="332"/>
    </row>
    <row r="56" spans="2:12" ht="13.15">
      <c r="C56" s="317" t="str">
        <f>C26</f>
        <v>2020/21</v>
      </c>
      <c r="D56" s="317" t="str">
        <f t="shared" ref="D56:L56" si="6">D26</f>
        <v>2021/22</v>
      </c>
      <c r="E56" s="317" t="str">
        <f t="shared" si="6"/>
        <v>2022/23</v>
      </c>
      <c r="F56" s="317" t="str">
        <f t="shared" si="6"/>
        <v>2023/24</v>
      </c>
      <c r="G56" s="317" t="str">
        <f t="shared" si="6"/>
        <v>2024/25</v>
      </c>
      <c r="H56" s="317" t="str">
        <f t="shared" si="6"/>
        <v>2025/26</v>
      </c>
      <c r="I56" s="317" t="str">
        <f t="shared" si="6"/>
        <v>2026/27</v>
      </c>
      <c r="J56" s="317" t="str">
        <f t="shared" si="6"/>
        <v>2027/28</v>
      </c>
      <c r="K56" s="317" t="str">
        <f t="shared" si="6"/>
        <v>2028/29</v>
      </c>
      <c r="L56" s="317" t="str">
        <f t="shared" si="6"/>
        <v>2029/30</v>
      </c>
    </row>
    <row r="57" spans="2:12" ht="13.15">
      <c r="B57" s="317" t="s">
        <v>836</v>
      </c>
      <c r="C57" s="444">
        <f>C44/$J$50</f>
        <v>249.8204236717576</v>
      </c>
      <c r="D57" s="444">
        <f t="shared" ref="D57:L57" si="7">D44/$J$50</f>
        <v>245.3999761437702</v>
      </c>
      <c r="E57" s="444">
        <f t="shared" si="7"/>
        <v>242.17833070879334</v>
      </c>
      <c r="F57" s="444">
        <f t="shared" si="7"/>
        <v>240.83057859253512</v>
      </c>
      <c r="G57" s="444">
        <f t="shared" si="7"/>
        <v>241.93819311610255</v>
      </c>
      <c r="H57" s="444">
        <f t="shared" si="7"/>
        <v>243.99578379788682</v>
      </c>
      <c r="I57" s="444">
        <f t="shared" si="7"/>
        <v>243.43048102328007</v>
      </c>
      <c r="J57" s="444">
        <f t="shared" si="7"/>
        <v>243.06606148553081</v>
      </c>
      <c r="K57" s="444">
        <f t="shared" si="7"/>
        <v>245.56351520364439</v>
      </c>
      <c r="L57" s="444">
        <f t="shared" si="7"/>
        <v>243.86885199662609</v>
      </c>
    </row>
    <row r="59" spans="2:12" ht="15">
      <c r="B59" s="331" t="s">
        <v>725</v>
      </c>
    </row>
    <row r="61" spans="2:12" ht="13.15">
      <c r="B61" s="672" t="s">
        <v>694</v>
      </c>
    </row>
    <row r="62" spans="2:12" ht="13.15">
      <c r="B62" s="370"/>
    </row>
    <row r="63" spans="2:12" ht="13.15">
      <c r="B63" s="370"/>
      <c r="C63" s="317" t="str">
        <f t="shared" ref="C63:L63" si="8">C14</f>
        <v>2020/21</v>
      </c>
      <c r="D63" s="317" t="str">
        <f t="shared" si="8"/>
        <v>2021/22</v>
      </c>
      <c r="E63" s="317" t="str">
        <f t="shared" si="8"/>
        <v>2022/23</v>
      </c>
      <c r="F63" s="317" t="str">
        <f t="shared" si="8"/>
        <v>2023/24</v>
      </c>
      <c r="G63" s="317" t="str">
        <f t="shared" si="8"/>
        <v>2024/25</v>
      </c>
      <c r="H63" s="317" t="str">
        <f t="shared" si="8"/>
        <v>2025/26</v>
      </c>
      <c r="I63" s="317" t="str">
        <f t="shared" si="8"/>
        <v>2026/27</v>
      </c>
      <c r="J63" s="317" t="str">
        <f t="shared" si="8"/>
        <v>2027/28</v>
      </c>
      <c r="K63" s="317" t="str">
        <f t="shared" si="8"/>
        <v>2028/29</v>
      </c>
      <c r="L63" s="317" t="str">
        <f t="shared" si="8"/>
        <v>2029/30</v>
      </c>
    </row>
    <row r="64" spans="2:12" ht="13.15">
      <c r="B64" s="329" t="s">
        <v>733</v>
      </c>
      <c r="C64" s="404">
        <f>C27</f>
        <v>0.12697879098814729</v>
      </c>
      <c r="D64" s="404">
        <f t="shared" ref="D64:L64" si="9">D27</f>
        <v>0.12697879098814729</v>
      </c>
      <c r="E64" s="404">
        <f t="shared" si="9"/>
        <v>0.12697879098814729</v>
      </c>
      <c r="F64" s="404">
        <f t="shared" si="9"/>
        <v>0.12697879098814729</v>
      </c>
      <c r="G64" s="404">
        <f t="shared" si="9"/>
        <v>0.12697879098814729</v>
      </c>
      <c r="H64" s="404">
        <f t="shared" si="9"/>
        <v>0.12697879098814729</v>
      </c>
      <c r="I64" s="404">
        <f t="shared" si="9"/>
        <v>0.12697879098814729</v>
      </c>
      <c r="J64" s="404">
        <f t="shared" si="9"/>
        <v>0.12697879098814729</v>
      </c>
      <c r="K64" s="404">
        <f t="shared" si="9"/>
        <v>0.12697879098814729</v>
      </c>
      <c r="L64" s="404">
        <f t="shared" si="9"/>
        <v>0.12697879098814729</v>
      </c>
    </row>
    <row r="65" spans="2:12" ht="26.25">
      <c r="B65" s="329" t="s">
        <v>732</v>
      </c>
      <c r="C65" s="662">
        <f>100*C64</f>
        <v>12.697879098814729</v>
      </c>
      <c r="D65" s="662">
        <f t="shared" ref="D65:L65" si="10">100*D64</f>
        <v>12.697879098814729</v>
      </c>
      <c r="E65" s="662">
        <f t="shared" si="10"/>
        <v>12.697879098814729</v>
      </c>
      <c r="F65" s="662">
        <f t="shared" si="10"/>
        <v>12.697879098814729</v>
      </c>
      <c r="G65" s="662">
        <f t="shared" si="10"/>
        <v>12.697879098814729</v>
      </c>
      <c r="H65" s="662">
        <f t="shared" si="10"/>
        <v>12.697879098814729</v>
      </c>
      <c r="I65" s="662">
        <f t="shared" si="10"/>
        <v>12.697879098814729</v>
      </c>
      <c r="J65" s="662">
        <f t="shared" si="10"/>
        <v>12.697879098814729</v>
      </c>
      <c r="K65" s="662">
        <f t="shared" si="10"/>
        <v>12.697879098814729</v>
      </c>
      <c r="L65" s="662">
        <f t="shared" si="10"/>
        <v>12.697879098814729</v>
      </c>
    </row>
    <row r="66" spans="2:12" ht="13.15">
      <c r="B66" s="329" t="s">
        <v>731</v>
      </c>
      <c r="C66" s="662">
        <f>C65-C67</f>
        <v>10.907611392658998</v>
      </c>
      <c r="D66" s="662">
        <f t="shared" ref="D66:L66" si="11">D65-D67</f>
        <v>10.907611392658998</v>
      </c>
      <c r="E66" s="662">
        <f t="shared" si="11"/>
        <v>10.907611392658998</v>
      </c>
      <c r="F66" s="662">
        <f t="shared" si="11"/>
        <v>10.907611392658998</v>
      </c>
      <c r="G66" s="662">
        <f t="shared" si="11"/>
        <v>10.907611392658998</v>
      </c>
      <c r="H66" s="662">
        <f t="shared" si="11"/>
        <v>10.907611392658998</v>
      </c>
      <c r="I66" s="662">
        <f t="shared" si="11"/>
        <v>10.907611392658998</v>
      </c>
      <c r="J66" s="662">
        <f t="shared" si="11"/>
        <v>10.907611392658998</v>
      </c>
      <c r="K66" s="662">
        <f t="shared" si="11"/>
        <v>10.907611392658998</v>
      </c>
      <c r="L66" s="662">
        <f t="shared" si="11"/>
        <v>10.907611392658998</v>
      </c>
    </row>
    <row r="67" spans="2:12" ht="13.15">
      <c r="B67" s="329" t="s">
        <v>730</v>
      </c>
      <c r="C67" s="662">
        <f>C65*$C$33</f>
        <v>1.7902677061557319</v>
      </c>
      <c r="D67" s="662">
        <f t="shared" ref="D67:L67" si="12">D65*$C$33</f>
        <v>1.7902677061557319</v>
      </c>
      <c r="E67" s="662">
        <f t="shared" si="12"/>
        <v>1.7902677061557319</v>
      </c>
      <c r="F67" s="662">
        <f t="shared" si="12"/>
        <v>1.7902677061557319</v>
      </c>
      <c r="G67" s="662">
        <f t="shared" si="12"/>
        <v>1.7902677061557319</v>
      </c>
      <c r="H67" s="662">
        <f t="shared" si="12"/>
        <v>1.7902677061557319</v>
      </c>
      <c r="I67" s="662">
        <f t="shared" si="12"/>
        <v>1.7902677061557319</v>
      </c>
      <c r="J67" s="662">
        <f t="shared" si="12"/>
        <v>1.7902677061557319</v>
      </c>
      <c r="K67" s="662">
        <f t="shared" si="12"/>
        <v>1.7902677061557319</v>
      </c>
      <c r="L67" s="662">
        <f t="shared" si="12"/>
        <v>1.7902677061557319</v>
      </c>
    </row>
    <row r="68" spans="2:12" ht="13.15">
      <c r="B68" s="637" t="s">
        <v>729</v>
      </c>
      <c r="C68" s="444">
        <f>C66</f>
        <v>10.907611392658998</v>
      </c>
      <c r="D68" s="444">
        <f t="shared" ref="D68:L68" si="13">D66</f>
        <v>10.907611392658998</v>
      </c>
      <c r="E68" s="444">
        <f t="shared" si="13"/>
        <v>10.907611392658998</v>
      </c>
      <c r="F68" s="444">
        <f t="shared" si="13"/>
        <v>10.907611392658998</v>
      </c>
      <c r="G68" s="444">
        <f t="shared" si="13"/>
        <v>10.907611392658998</v>
      </c>
      <c r="H68" s="444">
        <f t="shared" si="13"/>
        <v>10.907611392658998</v>
      </c>
      <c r="I68" s="444">
        <f t="shared" si="13"/>
        <v>10.907611392658998</v>
      </c>
      <c r="J68" s="444">
        <f t="shared" si="13"/>
        <v>10.907611392658998</v>
      </c>
      <c r="K68" s="444">
        <f t="shared" si="13"/>
        <v>10.907611392658998</v>
      </c>
      <c r="L68" s="444">
        <f t="shared" si="13"/>
        <v>10.907611392658998</v>
      </c>
    </row>
    <row r="69" spans="2:12" ht="13.15">
      <c r="B69" s="637" t="s">
        <v>728</v>
      </c>
      <c r="C69" s="444">
        <f>C67*$C$39</f>
        <v>1.0258233956272342</v>
      </c>
      <c r="D69" s="444">
        <f t="shared" ref="D69:L69" si="14">D67*$C$39</f>
        <v>1.0258233956272342</v>
      </c>
      <c r="E69" s="444">
        <f t="shared" si="14"/>
        <v>1.0258233956272342</v>
      </c>
      <c r="F69" s="444">
        <f t="shared" si="14"/>
        <v>1.0258233956272342</v>
      </c>
      <c r="G69" s="444">
        <f t="shared" si="14"/>
        <v>1.0258233956272342</v>
      </c>
      <c r="H69" s="444">
        <f t="shared" si="14"/>
        <v>1.0258233956272342</v>
      </c>
      <c r="I69" s="444">
        <f t="shared" si="14"/>
        <v>1.0258233956272342</v>
      </c>
      <c r="J69" s="444">
        <f t="shared" si="14"/>
        <v>1.0258233956272342</v>
      </c>
      <c r="K69" s="444">
        <f t="shared" si="14"/>
        <v>1.0258233956272342</v>
      </c>
      <c r="L69" s="444">
        <f t="shared" si="14"/>
        <v>1.0258233956272342</v>
      </c>
    </row>
    <row r="70" spans="2:12" ht="13.15">
      <c r="B70" s="637" t="s">
        <v>727</v>
      </c>
      <c r="C70" s="444">
        <f>C69+C68</f>
        <v>11.933434788286233</v>
      </c>
      <c r="D70" s="444">
        <f t="shared" ref="D70:L70" si="15">D69+D68</f>
        <v>11.933434788286233</v>
      </c>
      <c r="E70" s="444">
        <f t="shared" si="15"/>
        <v>11.933434788286233</v>
      </c>
      <c r="F70" s="444">
        <f t="shared" si="15"/>
        <v>11.933434788286233</v>
      </c>
      <c r="G70" s="444">
        <f t="shared" si="15"/>
        <v>11.933434788286233</v>
      </c>
      <c r="H70" s="444">
        <f t="shared" si="15"/>
        <v>11.933434788286233</v>
      </c>
      <c r="I70" s="444">
        <f t="shared" si="15"/>
        <v>11.933434788286233</v>
      </c>
      <c r="J70" s="444">
        <f t="shared" si="15"/>
        <v>11.933434788286233</v>
      </c>
      <c r="K70" s="444">
        <f t="shared" si="15"/>
        <v>11.933434788286233</v>
      </c>
      <c r="L70" s="444">
        <f t="shared" si="15"/>
        <v>11.933434788286233</v>
      </c>
    </row>
    <row r="71" spans="2:12" ht="13.15">
      <c r="B71" s="370"/>
    </row>
    <row r="72" spans="2:12" ht="13.15">
      <c r="B72" s="672" t="s">
        <v>693</v>
      </c>
    </row>
    <row r="73" spans="2:12" ht="13.15">
      <c r="B73" s="370"/>
    </row>
    <row r="74" spans="2:12" ht="13.15">
      <c r="B74" s="370"/>
      <c r="C74" s="317" t="str">
        <f>C63</f>
        <v>2020/21</v>
      </c>
      <c r="D74" s="317" t="str">
        <f t="shared" ref="D74:L74" si="16">D63</f>
        <v>2021/22</v>
      </c>
      <c r="E74" s="317" t="str">
        <f t="shared" si="16"/>
        <v>2022/23</v>
      </c>
      <c r="F74" s="317" t="str">
        <f t="shared" si="16"/>
        <v>2023/24</v>
      </c>
      <c r="G74" s="317" t="str">
        <f t="shared" si="16"/>
        <v>2024/25</v>
      </c>
      <c r="H74" s="317" t="str">
        <f t="shared" si="16"/>
        <v>2025/26</v>
      </c>
      <c r="I74" s="317" t="str">
        <f t="shared" si="16"/>
        <v>2026/27</v>
      </c>
      <c r="J74" s="317" t="str">
        <f t="shared" si="16"/>
        <v>2027/28</v>
      </c>
      <c r="K74" s="317" t="str">
        <f t="shared" si="16"/>
        <v>2028/29</v>
      </c>
      <c r="L74" s="317" t="str">
        <f t="shared" si="16"/>
        <v>2029/30</v>
      </c>
    </row>
    <row r="75" spans="2:12" ht="13.15">
      <c r="B75" s="329" t="s">
        <v>733</v>
      </c>
      <c r="C75" s="404">
        <f>C28</f>
        <v>0.35564867965679953</v>
      </c>
      <c r="D75" s="404">
        <f t="shared" ref="D75:L75" si="17">D28</f>
        <v>0.35564867965679953</v>
      </c>
      <c r="E75" s="404">
        <f t="shared" si="17"/>
        <v>0.35564867965679953</v>
      </c>
      <c r="F75" s="404">
        <f t="shared" si="17"/>
        <v>0.35564867965679953</v>
      </c>
      <c r="G75" s="404">
        <f t="shared" si="17"/>
        <v>0.35564867965679953</v>
      </c>
      <c r="H75" s="404">
        <f t="shared" si="17"/>
        <v>0.35564867965679953</v>
      </c>
      <c r="I75" s="404">
        <f t="shared" si="17"/>
        <v>0.35564867965679953</v>
      </c>
      <c r="J75" s="404">
        <f t="shared" si="17"/>
        <v>0.35564867965679953</v>
      </c>
      <c r="K75" s="404">
        <f t="shared" si="17"/>
        <v>0.35564867965679953</v>
      </c>
      <c r="L75" s="404">
        <f t="shared" si="17"/>
        <v>0.35564867965679953</v>
      </c>
    </row>
    <row r="76" spans="2:12" ht="26.25">
      <c r="B76" s="329" t="s">
        <v>732</v>
      </c>
      <c r="C76" s="662">
        <f>100*C75</f>
        <v>35.564867965679952</v>
      </c>
      <c r="D76" s="662">
        <f t="shared" ref="D76:L76" si="18">100*D75</f>
        <v>35.564867965679952</v>
      </c>
      <c r="E76" s="662">
        <f t="shared" si="18"/>
        <v>35.564867965679952</v>
      </c>
      <c r="F76" s="662">
        <f t="shared" si="18"/>
        <v>35.564867965679952</v>
      </c>
      <c r="G76" s="662">
        <f t="shared" si="18"/>
        <v>35.564867965679952</v>
      </c>
      <c r="H76" s="662">
        <f t="shared" si="18"/>
        <v>35.564867965679952</v>
      </c>
      <c r="I76" s="662">
        <f t="shared" si="18"/>
        <v>35.564867965679952</v>
      </c>
      <c r="J76" s="662">
        <f t="shared" si="18"/>
        <v>35.564867965679952</v>
      </c>
      <c r="K76" s="662">
        <f t="shared" si="18"/>
        <v>35.564867965679952</v>
      </c>
      <c r="L76" s="662">
        <f t="shared" si="18"/>
        <v>35.564867965679952</v>
      </c>
    </row>
    <row r="77" spans="2:12" ht="13.15">
      <c r="B77" s="329" t="s">
        <v>731</v>
      </c>
      <c r="C77" s="662">
        <f>C76-C78</f>
        <v>20.583543224156131</v>
      </c>
      <c r="D77" s="662">
        <f t="shared" ref="D77:L77" si="19">D76-D78</f>
        <v>20.583543224156131</v>
      </c>
      <c r="E77" s="662">
        <f t="shared" si="19"/>
        <v>20.583543224156131</v>
      </c>
      <c r="F77" s="662">
        <f t="shared" si="19"/>
        <v>20.583543224156131</v>
      </c>
      <c r="G77" s="662">
        <f t="shared" si="19"/>
        <v>20.583543224156131</v>
      </c>
      <c r="H77" s="662">
        <f t="shared" si="19"/>
        <v>20.583543224156131</v>
      </c>
      <c r="I77" s="662">
        <f t="shared" si="19"/>
        <v>20.583543224156131</v>
      </c>
      <c r="J77" s="662">
        <f t="shared" si="19"/>
        <v>20.583543224156131</v>
      </c>
      <c r="K77" s="662">
        <f t="shared" si="19"/>
        <v>20.583543224156131</v>
      </c>
      <c r="L77" s="662">
        <f t="shared" si="19"/>
        <v>20.583543224156131</v>
      </c>
    </row>
    <row r="78" spans="2:12" ht="13.15">
      <c r="B78" s="329" t="s">
        <v>730</v>
      </c>
      <c r="C78" s="662">
        <f>C76*$C$34</f>
        <v>14.981324741523823</v>
      </c>
      <c r="D78" s="662">
        <f t="shared" ref="D78:L78" si="20">D76*$C$34</f>
        <v>14.981324741523823</v>
      </c>
      <c r="E78" s="662">
        <f t="shared" si="20"/>
        <v>14.981324741523823</v>
      </c>
      <c r="F78" s="662">
        <f t="shared" si="20"/>
        <v>14.981324741523823</v>
      </c>
      <c r="G78" s="662">
        <f t="shared" si="20"/>
        <v>14.981324741523823</v>
      </c>
      <c r="H78" s="662">
        <f t="shared" si="20"/>
        <v>14.981324741523823</v>
      </c>
      <c r="I78" s="662">
        <f t="shared" si="20"/>
        <v>14.981324741523823</v>
      </c>
      <c r="J78" s="662">
        <f t="shared" si="20"/>
        <v>14.981324741523823</v>
      </c>
      <c r="K78" s="662">
        <f t="shared" si="20"/>
        <v>14.981324741523823</v>
      </c>
      <c r="L78" s="662">
        <f t="shared" si="20"/>
        <v>14.981324741523823</v>
      </c>
    </row>
    <row r="79" spans="2:12" ht="13.15">
      <c r="B79" s="637" t="s">
        <v>729</v>
      </c>
      <c r="C79" s="662">
        <f>C77</f>
        <v>20.583543224156131</v>
      </c>
      <c r="D79" s="662">
        <f t="shared" ref="D79:L79" si="21">D77</f>
        <v>20.583543224156131</v>
      </c>
      <c r="E79" s="662">
        <f t="shared" si="21"/>
        <v>20.583543224156131</v>
      </c>
      <c r="F79" s="662">
        <f t="shared" si="21"/>
        <v>20.583543224156131</v>
      </c>
      <c r="G79" s="662">
        <f t="shared" si="21"/>
        <v>20.583543224156131</v>
      </c>
      <c r="H79" s="662">
        <f t="shared" si="21"/>
        <v>20.583543224156131</v>
      </c>
      <c r="I79" s="662">
        <f t="shared" si="21"/>
        <v>20.583543224156131</v>
      </c>
      <c r="J79" s="662">
        <f t="shared" si="21"/>
        <v>20.583543224156131</v>
      </c>
      <c r="K79" s="662">
        <f t="shared" si="21"/>
        <v>20.583543224156131</v>
      </c>
      <c r="L79" s="662">
        <f t="shared" si="21"/>
        <v>20.583543224156131</v>
      </c>
    </row>
    <row r="80" spans="2:12" ht="13.15">
      <c r="B80" s="637" t="s">
        <v>728</v>
      </c>
      <c r="C80" s="662">
        <f>C78*$C$39</f>
        <v>8.5842990768931493</v>
      </c>
      <c r="D80" s="662">
        <f t="shared" ref="D80:L80" si="22">D78*$C$39</f>
        <v>8.5842990768931493</v>
      </c>
      <c r="E80" s="662">
        <f t="shared" si="22"/>
        <v>8.5842990768931493</v>
      </c>
      <c r="F80" s="662">
        <f t="shared" si="22"/>
        <v>8.5842990768931493</v>
      </c>
      <c r="G80" s="662">
        <f t="shared" si="22"/>
        <v>8.5842990768931493</v>
      </c>
      <c r="H80" s="662">
        <f t="shared" si="22"/>
        <v>8.5842990768931493</v>
      </c>
      <c r="I80" s="662">
        <f t="shared" si="22"/>
        <v>8.5842990768931493</v>
      </c>
      <c r="J80" s="662">
        <f t="shared" si="22"/>
        <v>8.5842990768931493</v>
      </c>
      <c r="K80" s="662">
        <f t="shared" si="22"/>
        <v>8.5842990768931493</v>
      </c>
      <c r="L80" s="662">
        <f t="shared" si="22"/>
        <v>8.5842990768931493</v>
      </c>
    </row>
    <row r="81" spans="2:12" ht="13.15">
      <c r="B81" s="637" t="s">
        <v>727</v>
      </c>
      <c r="C81" s="662">
        <f>C79+C80</f>
        <v>29.16784230104928</v>
      </c>
      <c r="D81" s="662">
        <f t="shared" ref="D81:L81" si="23">D79+D80</f>
        <v>29.16784230104928</v>
      </c>
      <c r="E81" s="662">
        <f t="shared" si="23"/>
        <v>29.16784230104928</v>
      </c>
      <c r="F81" s="662">
        <f t="shared" si="23"/>
        <v>29.16784230104928</v>
      </c>
      <c r="G81" s="662">
        <f t="shared" si="23"/>
        <v>29.16784230104928</v>
      </c>
      <c r="H81" s="662">
        <f t="shared" si="23"/>
        <v>29.16784230104928</v>
      </c>
      <c r="I81" s="662">
        <f t="shared" si="23"/>
        <v>29.16784230104928</v>
      </c>
      <c r="J81" s="662">
        <f t="shared" si="23"/>
        <v>29.16784230104928</v>
      </c>
      <c r="K81" s="662">
        <f t="shared" si="23"/>
        <v>29.16784230104928</v>
      </c>
      <c r="L81" s="662">
        <f t="shared" si="23"/>
        <v>29.16784230104928</v>
      </c>
    </row>
    <row r="82" spans="2:12" ht="13.15">
      <c r="B82" s="636"/>
    </row>
    <row r="83" spans="2:12" ht="13.15">
      <c r="B83" s="672" t="s">
        <v>833</v>
      </c>
    </row>
    <row r="84" spans="2:12" ht="13.15">
      <c r="B84" s="370"/>
    </row>
    <row r="85" spans="2:12" ht="13.15">
      <c r="B85" s="370"/>
      <c r="C85" s="317" t="str">
        <f>C74</f>
        <v>2020/21</v>
      </c>
      <c r="D85" s="317" t="str">
        <f t="shared" ref="D85:L85" si="24">D74</f>
        <v>2021/22</v>
      </c>
      <c r="E85" s="317" t="str">
        <f t="shared" si="24"/>
        <v>2022/23</v>
      </c>
      <c r="F85" s="317" t="str">
        <f t="shared" si="24"/>
        <v>2023/24</v>
      </c>
      <c r="G85" s="317" t="str">
        <f t="shared" si="24"/>
        <v>2024/25</v>
      </c>
      <c r="H85" s="317" t="str">
        <f t="shared" si="24"/>
        <v>2025/26</v>
      </c>
      <c r="I85" s="317" t="str">
        <f t="shared" si="24"/>
        <v>2026/27</v>
      </c>
      <c r="J85" s="317" t="str">
        <f t="shared" si="24"/>
        <v>2027/28</v>
      </c>
      <c r="K85" s="317" t="str">
        <f t="shared" si="24"/>
        <v>2028/29</v>
      </c>
      <c r="L85" s="317" t="str">
        <f t="shared" si="24"/>
        <v>2029/30</v>
      </c>
    </row>
    <row r="86" spans="2:12" ht="13.15">
      <c r="B86" s="329" t="s">
        <v>733</v>
      </c>
      <c r="C86" s="404">
        <f>C29</f>
        <v>0.51737252935505318</v>
      </c>
      <c r="D86" s="404">
        <f t="shared" ref="D86:L86" si="25">D29</f>
        <v>0.51737252935505318</v>
      </c>
      <c r="E86" s="404">
        <f t="shared" si="25"/>
        <v>0.51737252935505318</v>
      </c>
      <c r="F86" s="404">
        <f t="shared" si="25"/>
        <v>0.51737252935505318</v>
      </c>
      <c r="G86" s="404">
        <f t="shared" si="25"/>
        <v>0.51737252935505318</v>
      </c>
      <c r="H86" s="404">
        <f t="shared" si="25"/>
        <v>0.51737252935505318</v>
      </c>
      <c r="I86" s="404">
        <f t="shared" si="25"/>
        <v>0.51737252935505318</v>
      </c>
      <c r="J86" s="404">
        <f t="shared" si="25"/>
        <v>0.51737252935505318</v>
      </c>
      <c r="K86" s="404">
        <f t="shared" si="25"/>
        <v>0.51737252935505318</v>
      </c>
      <c r="L86" s="404">
        <f t="shared" si="25"/>
        <v>0.51737252935505318</v>
      </c>
    </row>
    <row r="87" spans="2:12" ht="26.25">
      <c r="B87" s="329" t="s">
        <v>732</v>
      </c>
      <c r="C87" s="662">
        <f t="shared" ref="C87:L87" si="26">100*C86</f>
        <v>51.737252935505317</v>
      </c>
      <c r="D87" s="662">
        <f t="shared" si="26"/>
        <v>51.737252935505317</v>
      </c>
      <c r="E87" s="662">
        <f t="shared" si="26"/>
        <v>51.737252935505317</v>
      </c>
      <c r="F87" s="662">
        <f t="shared" si="26"/>
        <v>51.737252935505317</v>
      </c>
      <c r="G87" s="662">
        <f t="shared" si="26"/>
        <v>51.737252935505317</v>
      </c>
      <c r="H87" s="662">
        <f t="shared" si="26"/>
        <v>51.737252935505317</v>
      </c>
      <c r="I87" s="662">
        <f t="shared" si="26"/>
        <v>51.737252935505317</v>
      </c>
      <c r="J87" s="662">
        <f t="shared" si="26"/>
        <v>51.737252935505317</v>
      </c>
      <c r="K87" s="662">
        <f t="shared" si="26"/>
        <v>51.737252935505317</v>
      </c>
      <c r="L87" s="662">
        <f t="shared" si="26"/>
        <v>51.737252935505317</v>
      </c>
    </row>
    <row r="88" spans="2:12" ht="13.15">
      <c r="B88" s="329" t="s">
        <v>731</v>
      </c>
      <c r="C88" s="662">
        <f>C87-C89</f>
        <v>50.222798412042437</v>
      </c>
      <c r="D88" s="662">
        <f t="shared" ref="D88:L88" si="27">D87-D89</f>
        <v>50.222798412042437</v>
      </c>
      <c r="E88" s="662">
        <f t="shared" si="27"/>
        <v>50.222798412042437</v>
      </c>
      <c r="F88" s="662">
        <f t="shared" si="27"/>
        <v>50.222798412042437</v>
      </c>
      <c r="G88" s="662">
        <f t="shared" si="27"/>
        <v>50.222798412042437</v>
      </c>
      <c r="H88" s="662">
        <f t="shared" si="27"/>
        <v>50.222798412042437</v>
      </c>
      <c r="I88" s="662">
        <f t="shared" si="27"/>
        <v>50.222798412042437</v>
      </c>
      <c r="J88" s="662">
        <f t="shared" si="27"/>
        <v>50.222798412042437</v>
      </c>
      <c r="K88" s="662">
        <f t="shared" si="27"/>
        <v>50.222798412042437</v>
      </c>
      <c r="L88" s="662">
        <f t="shared" si="27"/>
        <v>50.222798412042437</v>
      </c>
    </row>
    <row r="89" spans="2:12" ht="13.15">
      <c r="B89" s="329" t="s">
        <v>730</v>
      </c>
      <c r="C89" s="662">
        <f>C87*$C$35</f>
        <v>1.5144545234628781</v>
      </c>
      <c r="D89" s="662">
        <f t="shared" ref="D89:L89" si="28">D87*$C$35</f>
        <v>1.5144545234628781</v>
      </c>
      <c r="E89" s="662">
        <f t="shared" si="28"/>
        <v>1.5144545234628781</v>
      </c>
      <c r="F89" s="662">
        <f t="shared" si="28"/>
        <v>1.5144545234628781</v>
      </c>
      <c r="G89" s="662">
        <f t="shared" si="28"/>
        <v>1.5144545234628781</v>
      </c>
      <c r="H89" s="662">
        <f t="shared" si="28"/>
        <v>1.5144545234628781</v>
      </c>
      <c r="I89" s="662">
        <f t="shared" si="28"/>
        <v>1.5144545234628781</v>
      </c>
      <c r="J89" s="662">
        <f t="shared" si="28"/>
        <v>1.5144545234628781</v>
      </c>
      <c r="K89" s="662">
        <f t="shared" si="28"/>
        <v>1.5144545234628781</v>
      </c>
      <c r="L89" s="662">
        <f t="shared" si="28"/>
        <v>1.5144545234628781</v>
      </c>
    </row>
    <row r="90" spans="2:12" ht="13.15">
      <c r="B90" s="637" t="s">
        <v>729</v>
      </c>
      <c r="C90" s="444">
        <f>C88</f>
        <v>50.222798412042437</v>
      </c>
      <c r="D90" s="444">
        <f t="shared" ref="D90:L90" si="29">D88</f>
        <v>50.222798412042437</v>
      </c>
      <c r="E90" s="444">
        <f t="shared" si="29"/>
        <v>50.222798412042437</v>
      </c>
      <c r="F90" s="444">
        <f t="shared" si="29"/>
        <v>50.222798412042437</v>
      </c>
      <c r="G90" s="444">
        <f t="shared" si="29"/>
        <v>50.222798412042437</v>
      </c>
      <c r="H90" s="444">
        <f t="shared" si="29"/>
        <v>50.222798412042437</v>
      </c>
      <c r="I90" s="444">
        <f t="shared" si="29"/>
        <v>50.222798412042437</v>
      </c>
      <c r="J90" s="444">
        <f t="shared" si="29"/>
        <v>50.222798412042437</v>
      </c>
      <c r="K90" s="444">
        <f t="shared" si="29"/>
        <v>50.222798412042437</v>
      </c>
      <c r="L90" s="444">
        <f t="shared" si="29"/>
        <v>50.222798412042437</v>
      </c>
    </row>
    <row r="91" spans="2:12" ht="13.15">
      <c r="B91" s="637" t="s">
        <v>728</v>
      </c>
      <c r="C91" s="662">
        <f>C89*$C$39</f>
        <v>0.86778244194422904</v>
      </c>
      <c r="D91" s="662">
        <f t="shared" ref="D91:L91" si="30">D89*$C$39</f>
        <v>0.86778244194422904</v>
      </c>
      <c r="E91" s="662">
        <f t="shared" si="30"/>
        <v>0.86778244194422904</v>
      </c>
      <c r="F91" s="662">
        <f t="shared" si="30"/>
        <v>0.86778244194422904</v>
      </c>
      <c r="G91" s="662">
        <f t="shared" si="30"/>
        <v>0.86778244194422904</v>
      </c>
      <c r="H91" s="662">
        <f t="shared" si="30"/>
        <v>0.86778244194422904</v>
      </c>
      <c r="I91" s="662">
        <f t="shared" si="30"/>
        <v>0.86778244194422904</v>
      </c>
      <c r="J91" s="662">
        <f t="shared" si="30"/>
        <v>0.86778244194422904</v>
      </c>
      <c r="K91" s="662">
        <f t="shared" si="30"/>
        <v>0.86778244194422904</v>
      </c>
      <c r="L91" s="662">
        <f t="shared" si="30"/>
        <v>0.86778244194422904</v>
      </c>
    </row>
    <row r="92" spans="2:12" ht="13.15">
      <c r="B92" s="637" t="s">
        <v>727</v>
      </c>
      <c r="C92" s="444">
        <f>C91+C90</f>
        <v>51.090580853986665</v>
      </c>
      <c r="D92" s="444">
        <f t="shared" ref="D92:L92" si="31">D91+D90</f>
        <v>51.090580853986665</v>
      </c>
      <c r="E92" s="444">
        <f t="shared" si="31"/>
        <v>51.090580853986665</v>
      </c>
      <c r="F92" s="444">
        <f t="shared" si="31"/>
        <v>51.090580853986665</v>
      </c>
      <c r="G92" s="444">
        <f t="shared" si="31"/>
        <v>51.090580853986665</v>
      </c>
      <c r="H92" s="444">
        <f t="shared" si="31"/>
        <v>51.090580853986665</v>
      </c>
      <c r="I92" s="444">
        <f t="shared" si="31"/>
        <v>51.090580853986665</v>
      </c>
      <c r="J92" s="444">
        <f t="shared" si="31"/>
        <v>51.090580853986665</v>
      </c>
      <c r="K92" s="444">
        <f t="shared" si="31"/>
        <v>51.090580853986665</v>
      </c>
      <c r="L92" s="444">
        <f t="shared" si="31"/>
        <v>51.090580853986665</v>
      </c>
    </row>
    <row r="93" spans="2:12" ht="13.15">
      <c r="B93" s="370"/>
    </row>
    <row r="94" spans="2:12" ht="13.15">
      <c r="B94" s="637" t="s">
        <v>726</v>
      </c>
      <c r="C94" s="662">
        <f>C92+C81+C70</f>
        <v>92.191857943322177</v>
      </c>
      <c r="D94" s="662">
        <f t="shared" ref="D94:L94" si="32">D92+D81+D70</f>
        <v>92.191857943322177</v>
      </c>
      <c r="E94" s="662">
        <f t="shared" si="32"/>
        <v>92.191857943322177</v>
      </c>
      <c r="F94" s="662">
        <f t="shared" si="32"/>
        <v>92.191857943322177</v>
      </c>
      <c r="G94" s="662">
        <f t="shared" si="32"/>
        <v>92.191857943322177</v>
      </c>
      <c r="H94" s="662">
        <f t="shared" si="32"/>
        <v>92.191857943322177</v>
      </c>
      <c r="I94" s="662">
        <f t="shared" si="32"/>
        <v>92.191857943322177</v>
      </c>
      <c r="J94" s="662">
        <f t="shared" si="32"/>
        <v>92.191857943322177</v>
      </c>
      <c r="K94" s="662">
        <f t="shared" si="32"/>
        <v>92.191857943322177</v>
      </c>
      <c r="L94" s="662">
        <f t="shared" si="32"/>
        <v>92.191857943322177</v>
      </c>
    </row>
    <row r="95" spans="2:12" ht="13.15">
      <c r="B95" s="670"/>
    </row>
    <row r="96" spans="2:12" ht="13.15">
      <c r="B96" s="671" t="s">
        <v>834</v>
      </c>
    </row>
    <row r="97" spans="2:12">
      <c r="B97" s="316"/>
    </row>
    <row r="98" spans="2:12" ht="13.15">
      <c r="B98" s="317" t="s">
        <v>836</v>
      </c>
      <c r="C98" s="444">
        <f>C57</f>
        <v>249.8204236717576</v>
      </c>
      <c r="D98" s="444">
        <f t="shared" ref="D98:L98" si="33">D57</f>
        <v>245.3999761437702</v>
      </c>
      <c r="E98" s="444">
        <f t="shared" si="33"/>
        <v>242.17833070879334</v>
      </c>
      <c r="F98" s="444">
        <f t="shared" si="33"/>
        <v>240.83057859253512</v>
      </c>
      <c r="G98" s="444">
        <f t="shared" si="33"/>
        <v>241.93819311610255</v>
      </c>
      <c r="H98" s="444">
        <f t="shared" si="33"/>
        <v>243.99578379788682</v>
      </c>
      <c r="I98" s="444">
        <f t="shared" si="33"/>
        <v>243.43048102328007</v>
      </c>
      <c r="J98" s="444">
        <f t="shared" si="33"/>
        <v>243.06606148553081</v>
      </c>
      <c r="K98" s="444">
        <f t="shared" si="33"/>
        <v>245.56351520364439</v>
      </c>
      <c r="L98" s="444">
        <f t="shared" si="33"/>
        <v>243.86885199662609</v>
      </c>
    </row>
    <row r="100" spans="2:12" ht="13.15">
      <c r="B100" s="332" t="s">
        <v>826</v>
      </c>
    </row>
    <row r="102" spans="2:12" ht="13.15">
      <c r="B102" s="317"/>
      <c r="C102" s="317" t="str">
        <f t="shared" ref="C102:L102" si="34">C43</f>
        <v>2020/21</v>
      </c>
      <c r="D102" s="317" t="str">
        <f t="shared" si="34"/>
        <v>2021/22</v>
      </c>
      <c r="E102" s="317" t="str">
        <f t="shared" si="34"/>
        <v>2022/23</v>
      </c>
      <c r="F102" s="317" t="str">
        <f t="shared" si="34"/>
        <v>2023/24</v>
      </c>
      <c r="G102" s="317" t="str">
        <f t="shared" si="34"/>
        <v>2024/25</v>
      </c>
      <c r="H102" s="317" t="str">
        <f t="shared" si="34"/>
        <v>2025/26</v>
      </c>
      <c r="I102" s="317" t="str">
        <f t="shared" si="34"/>
        <v>2026/27</v>
      </c>
      <c r="J102" s="317" t="str">
        <f t="shared" si="34"/>
        <v>2027/28</v>
      </c>
      <c r="K102" s="317" t="str">
        <f t="shared" si="34"/>
        <v>2028/29</v>
      </c>
      <c r="L102" s="317" t="str">
        <f t="shared" si="34"/>
        <v>2029/30</v>
      </c>
    </row>
    <row r="103" spans="2:12" ht="13.15">
      <c r="B103" s="317" t="s">
        <v>832</v>
      </c>
      <c r="C103" s="444">
        <f t="shared" ref="C103:L103" si="35">C65*C$98</f>
        <v>3172.1895361986512</v>
      </c>
      <c r="D103" s="444">
        <f t="shared" si="35"/>
        <v>3116.059227925613</v>
      </c>
      <c r="E103" s="444">
        <f t="shared" si="35"/>
        <v>3075.1511636930281</v>
      </c>
      <c r="F103" s="444">
        <f t="shared" si="35"/>
        <v>3058.0375702656097</v>
      </c>
      <c r="G103" s="444">
        <f t="shared" si="35"/>
        <v>3072.1019255739602</v>
      </c>
      <c r="H103" s="444">
        <f t="shared" si="35"/>
        <v>3098.2289632861043</v>
      </c>
      <c r="I103" s="444">
        <f t="shared" si="35"/>
        <v>3091.0508169999234</v>
      </c>
      <c r="J103" s="444">
        <f t="shared" si="35"/>
        <v>3086.4234617683373</v>
      </c>
      <c r="K103" s="444">
        <f t="shared" si="35"/>
        <v>3118.135827135829</v>
      </c>
      <c r="L103" s="444">
        <f t="shared" si="35"/>
        <v>3096.617198619901</v>
      </c>
    </row>
    <row r="104" spans="2:12" ht="13.15">
      <c r="B104" s="317" t="s">
        <v>827</v>
      </c>
      <c r="C104" s="444">
        <f t="shared" ref="C104:L104" si="36">C76*C$98</f>
        <v>8884.8303830162859</v>
      </c>
      <c r="D104" s="444">
        <f t="shared" si="36"/>
        <v>8727.6177503341969</v>
      </c>
      <c r="E104" s="444">
        <f t="shared" si="36"/>
        <v>8613.0403558070102</v>
      </c>
      <c r="F104" s="444">
        <f t="shared" si="36"/>
        <v>8565.1077297418196</v>
      </c>
      <c r="G104" s="444">
        <f t="shared" si="36"/>
        <v>8604.4998940293663</v>
      </c>
      <c r="H104" s="444">
        <f t="shared" si="36"/>
        <v>8677.6778349544365</v>
      </c>
      <c r="I104" s="444">
        <f t="shared" si="36"/>
        <v>8657.5729164149143</v>
      </c>
      <c r="J104" s="444">
        <f t="shared" si="36"/>
        <v>8644.6123836707484</v>
      </c>
      <c r="K104" s="444">
        <f t="shared" si="36"/>
        <v>8733.4339954058541</v>
      </c>
      <c r="L104" s="444">
        <f t="shared" si="36"/>
        <v>8673.1635222019522</v>
      </c>
    </row>
    <row r="105" spans="2:12" ht="13.15">
      <c r="B105" s="317" t="s">
        <v>828</v>
      </c>
      <c r="C105" s="444">
        <f t="shared" ref="C105:L105" si="37">C87*C$98</f>
        <v>12925.022447960822</v>
      </c>
      <c r="D105" s="444">
        <f t="shared" si="37"/>
        <v>12696.320636117211</v>
      </c>
      <c r="E105" s="444">
        <f t="shared" si="37"/>
        <v>12529.641551379296</v>
      </c>
      <c r="F105" s="444">
        <f t="shared" si="37"/>
        <v>12459.912559246082</v>
      </c>
      <c r="G105" s="444">
        <f t="shared" si="37"/>
        <v>12517.21749200693</v>
      </c>
      <c r="H105" s="444">
        <f t="shared" si="37"/>
        <v>12623.67158154814</v>
      </c>
      <c r="I105" s="444">
        <f t="shared" si="37"/>
        <v>12594.424368913167</v>
      </c>
      <c r="J105" s="444">
        <f t="shared" si="37"/>
        <v>12575.570303113995</v>
      </c>
      <c r="K105" s="444">
        <f t="shared" si="37"/>
        <v>12704.781697822755</v>
      </c>
      <c r="L105" s="444">
        <f t="shared" si="37"/>
        <v>12617.104478840754</v>
      </c>
    </row>
    <row r="106" spans="2:12" ht="13.15">
      <c r="B106" s="317" t="s">
        <v>8</v>
      </c>
      <c r="C106" s="444">
        <f>SUM(C103:C105)</f>
        <v>24982.04236717576</v>
      </c>
      <c r="D106" s="444">
        <f t="shared" ref="D106:L106" si="38">SUM(D103:D105)</f>
        <v>24539.997614377018</v>
      </c>
      <c r="E106" s="444">
        <f t="shared" si="38"/>
        <v>24217.833070879336</v>
      </c>
      <c r="F106" s="444">
        <f t="shared" si="38"/>
        <v>24083.057859253509</v>
      </c>
      <c r="G106" s="444">
        <f t="shared" si="38"/>
        <v>24193.819311610256</v>
      </c>
      <c r="H106" s="444">
        <f t="shared" si="38"/>
        <v>24399.578379788683</v>
      </c>
      <c r="I106" s="444">
        <f t="shared" si="38"/>
        <v>24343.048102328004</v>
      </c>
      <c r="J106" s="444">
        <f t="shared" si="38"/>
        <v>24306.606148553081</v>
      </c>
      <c r="K106" s="444">
        <f t="shared" si="38"/>
        <v>24556.351520364438</v>
      </c>
      <c r="L106" s="444">
        <f t="shared" si="38"/>
        <v>24386.885199662607</v>
      </c>
    </row>
    <row r="109" spans="2:12" ht="13.15">
      <c r="B109" s="1193" t="s">
        <v>724</v>
      </c>
      <c r="C109" s="1178"/>
      <c r="D109" s="1178"/>
      <c r="E109" s="1178"/>
      <c r="F109" s="1178"/>
      <c r="G109" s="1178"/>
      <c r="H109" s="1178"/>
      <c r="I109" s="1178"/>
      <c r="J109" s="1178"/>
      <c r="K109" s="1178"/>
      <c r="L109" s="1178"/>
    </row>
    <row r="110" spans="2:12">
      <c r="B110" s="1194"/>
      <c r="C110" s="1178"/>
      <c r="D110" s="1178"/>
      <c r="E110" s="1178"/>
      <c r="F110" s="1178"/>
      <c r="G110" s="1178"/>
      <c r="H110" s="1178"/>
      <c r="I110" s="1178"/>
      <c r="J110" s="1178"/>
      <c r="K110" s="1178"/>
      <c r="L110" s="1178"/>
    </row>
    <row r="111" spans="2:12">
      <c r="B111" s="1194" t="s">
        <v>723</v>
      </c>
      <c r="C111" s="1194">
        <f>C106</f>
        <v>24982.04236717576</v>
      </c>
      <c r="D111" s="1194">
        <f t="shared" ref="D111:L111" si="39">D106</f>
        <v>24539.997614377018</v>
      </c>
      <c r="E111" s="1194">
        <f t="shared" si="39"/>
        <v>24217.833070879336</v>
      </c>
      <c r="F111" s="1194">
        <f t="shared" si="39"/>
        <v>24083.057859253509</v>
      </c>
      <c r="G111" s="1194">
        <f t="shared" si="39"/>
        <v>24193.819311610256</v>
      </c>
      <c r="H111" s="1194">
        <f t="shared" si="39"/>
        <v>24399.578379788683</v>
      </c>
      <c r="I111" s="1194">
        <f t="shared" si="39"/>
        <v>24343.048102328004</v>
      </c>
      <c r="J111" s="1194">
        <f t="shared" si="39"/>
        <v>24306.606148553081</v>
      </c>
      <c r="K111" s="1194">
        <f t="shared" si="39"/>
        <v>24556.351520364438</v>
      </c>
      <c r="L111" s="1194">
        <f t="shared" si="39"/>
        <v>24386.885199662607</v>
      </c>
    </row>
    <row r="112" spans="2:12">
      <c r="B112" s="1194" t="s">
        <v>1576</v>
      </c>
      <c r="C112" s="1194">
        <f t="shared" ref="C112:L112" si="40">((C67+C78+C89)/100)*C111</f>
        <v>4568.2280016124623</v>
      </c>
      <c r="D112" s="1194">
        <f t="shared" si="40"/>
        <v>4487.395490482214</v>
      </c>
      <c r="E112" s="1194">
        <f t="shared" si="40"/>
        <v>4428.4843307338615</v>
      </c>
      <c r="F112" s="1194">
        <f t="shared" si="40"/>
        <v>4403.8392722305061</v>
      </c>
      <c r="G112" s="1194">
        <f t="shared" si="40"/>
        <v>4424.0931634343806</v>
      </c>
      <c r="H112" s="1194">
        <f t="shared" si="40"/>
        <v>4461.7183632888728</v>
      </c>
      <c r="I112" s="1194">
        <f t="shared" si="40"/>
        <v>4451.3812101994954</v>
      </c>
      <c r="J112" s="1194">
        <f t="shared" si="40"/>
        <v>4444.7174174150114</v>
      </c>
      <c r="K112" s="1194">
        <f t="shared" si="40"/>
        <v>4490.38597341269</v>
      </c>
      <c r="L112" s="1194">
        <f t="shared" si="40"/>
        <v>4459.3972824088869</v>
      </c>
    </row>
    <row r="113" spans="1:12">
      <c r="B113" s="1194" t="s">
        <v>1577</v>
      </c>
      <c r="C113" s="1194">
        <f t="shared" ref="C113:L113" si="41">((C66+C77+C88)/100)*C111</f>
        <v>20413.814365563296</v>
      </c>
      <c r="D113" s="1194">
        <f t="shared" si="41"/>
        <v>20052.602123894801</v>
      </c>
      <c r="E113" s="1194">
        <f t="shared" si="41"/>
        <v>19789.348740145473</v>
      </c>
      <c r="F113" s="1194">
        <f t="shared" si="41"/>
        <v>19679.218587023002</v>
      </c>
      <c r="G113" s="1194">
        <f t="shared" si="41"/>
        <v>19769.726148175872</v>
      </c>
      <c r="H113" s="1194">
        <f t="shared" si="41"/>
        <v>19937.86001649981</v>
      </c>
      <c r="I113" s="1194">
        <f t="shared" si="41"/>
        <v>19891.666892128505</v>
      </c>
      <c r="J113" s="1194">
        <f t="shared" si="41"/>
        <v>19861.888731138068</v>
      </c>
      <c r="K113" s="1194">
        <f t="shared" si="41"/>
        <v>20065.965546951746</v>
      </c>
      <c r="L113" s="1194">
        <f t="shared" si="41"/>
        <v>19927.487917253718</v>
      </c>
    </row>
    <row r="114" spans="1:12">
      <c r="B114" s="1194" t="s">
        <v>829</v>
      </c>
      <c r="C114" s="1194">
        <f>C112*$C$39</f>
        <v>2617.5946449239409</v>
      </c>
      <c r="D114" s="1194">
        <f t="shared" ref="D114:L114" si="42">D112*$C$39</f>
        <v>2571.2776160463086</v>
      </c>
      <c r="E114" s="1194">
        <f t="shared" si="42"/>
        <v>2537.5215215105022</v>
      </c>
      <c r="F114" s="1194">
        <f t="shared" si="42"/>
        <v>2523.3999029880797</v>
      </c>
      <c r="G114" s="1194">
        <f t="shared" si="42"/>
        <v>2535.0053826478998</v>
      </c>
      <c r="H114" s="1194">
        <f t="shared" si="42"/>
        <v>2556.5646221645238</v>
      </c>
      <c r="I114" s="1194">
        <f t="shared" si="42"/>
        <v>2550.6414334443107</v>
      </c>
      <c r="J114" s="1194">
        <f t="shared" si="42"/>
        <v>2546.8230801788013</v>
      </c>
      <c r="K114" s="1194">
        <f t="shared" si="42"/>
        <v>2572.991162765471</v>
      </c>
      <c r="L114" s="1194">
        <f t="shared" si="42"/>
        <v>2555.2346428202918</v>
      </c>
    </row>
    <row r="115" spans="1:12">
      <c r="B115" s="1194" t="s">
        <v>830</v>
      </c>
      <c r="C115" s="1194">
        <f>C113</f>
        <v>20413.814365563296</v>
      </c>
      <c r="D115" s="1194">
        <f t="shared" ref="D115:L115" si="43">D113</f>
        <v>20052.602123894801</v>
      </c>
      <c r="E115" s="1194">
        <f t="shared" si="43"/>
        <v>19789.348740145473</v>
      </c>
      <c r="F115" s="1194">
        <f t="shared" si="43"/>
        <v>19679.218587023002</v>
      </c>
      <c r="G115" s="1194">
        <f t="shared" si="43"/>
        <v>19769.726148175872</v>
      </c>
      <c r="H115" s="1194">
        <f t="shared" si="43"/>
        <v>19937.86001649981</v>
      </c>
      <c r="I115" s="1194">
        <f t="shared" si="43"/>
        <v>19891.666892128505</v>
      </c>
      <c r="J115" s="1194">
        <f t="shared" si="43"/>
        <v>19861.888731138068</v>
      </c>
      <c r="K115" s="1194">
        <f t="shared" si="43"/>
        <v>20065.965546951746</v>
      </c>
      <c r="L115" s="1194">
        <f t="shared" si="43"/>
        <v>19927.487917253718</v>
      </c>
    </row>
    <row r="116" spans="1:12">
      <c r="B116" s="1194" t="s">
        <v>722</v>
      </c>
      <c r="C116" s="1194">
        <f>C115+C114</f>
        <v>23031.409010487238</v>
      </c>
      <c r="D116" s="1194">
        <f t="shared" ref="D116:L116" si="44">D115+D114</f>
        <v>22623.879739941109</v>
      </c>
      <c r="E116" s="1194">
        <f t="shared" si="44"/>
        <v>22326.870261655975</v>
      </c>
      <c r="F116" s="1194">
        <f t="shared" si="44"/>
        <v>22202.618490011082</v>
      </c>
      <c r="G116" s="1194">
        <f t="shared" si="44"/>
        <v>22304.731530823774</v>
      </c>
      <c r="H116" s="1194">
        <f t="shared" si="44"/>
        <v>22494.424638664335</v>
      </c>
      <c r="I116" s="1194">
        <f t="shared" si="44"/>
        <v>22442.308325572816</v>
      </c>
      <c r="J116" s="1194">
        <f t="shared" si="44"/>
        <v>22408.711811316869</v>
      </c>
      <c r="K116" s="1194">
        <f t="shared" si="44"/>
        <v>22638.956709717218</v>
      </c>
      <c r="L116" s="1194">
        <f t="shared" si="44"/>
        <v>22482.722560074009</v>
      </c>
    </row>
    <row r="117" spans="1:12">
      <c r="B117" s="1194" t="s">
        <v>835</v>
      </c>
      <c r="C117" s="1194">
        <f>C112+C113-C111</f>
        <v>0</v>
      </c>
      <c r="D117" s="1194">
        <f t="shared" ref="D117:L117" si="45">D112+D113-D111</f>
        <v>0</v>
      </c>
      <c r="E117" s="1194">
        <f t="shared" si="45"/>
        <v>0</v>
      </c>
      <c r="F117" s="1194">
        <f t="shared" si="45"/>
        <v>0</v>
      </c>
      <c r="G117" s="1194">
        <f t="shared" si="45"/>
        <v>0</v>
      </c>
      <c r="H117" s="1194">
        <f t="shared" si="45"/>
        <v>0</v>
      </c>
      <c r="I117" s="1194">
        <f t="shared" si="45"/>
        <v>0</v>
      </c>
      <c r="J117" s="1194">
        <f t="shared" si="45"/>
        <v>0</v>
      </c>
      <c r="K117" s="1194">
        <f t="shared" si="45"/>
        <v>0</v>
      </c>
      <c r="L117" s="1194">
        <f t="shared" si="45"/>
        <v>0</v>
      </c>
    </row>
    <row r="118" spans="1:12">
      <c r="A118" s="300">
        <f>SUM(C117:L118)</f>
        <v>0</v>
      </c>
      <c r="B118" s="1194" t="s">
        <v>837</v>
      </c>
      <c r="C118" s="1194">
        <f t="shared" ref="C118:L118" si="46">C116-C44</f>
        <v>0</v>
      </c>
      <c r="D118" s="1194">
        <f t="shared" si="46"/>
        <v>0</v>
      </c>
      <c r="E118" s="1194">
        <f t="shared" si="46"/>
        <v>0</v>
      </c>
      <c r="F118" s="1194">
        <f t="shared" si="46"/>
        <v>0</v>
      </c>
      <c r="G118" s="1194">
        <f t="shared" si="46"/>
        <v>0</v>
      </c>
      <c r="H118" s="1194">
        <f t="shared" si="46"/>
        <v>0</v>
      </c>
      <c r="I118" s="1194">
        <f t="shared" si="46"/>
        <v>0</v>
      </c>
      <c r="J118" s="1194">
        <f t="shared" si="46"/>
        <v>0</v>
      </c>
      <c r="K118" s="1194">
        <f t="shared" si="46"/>
        <v>0</v>
      </c>
      <c r="L118" s="1194">
        <f t="shared" si="46"/>
        <v>0</v>
      </c>
    </row>
  </sheetData>
  <mergeCells count="4">
    <mergeCell ref="A5:M5"/>
    <mergeCell ref="J50:J52"/>
    <mergeCell ref="B46:L47"/>
    <mergeCell ref="D17:L1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FF0000"/>
  </sheetPr>
  <dimension ref="A1:M295"/>
  <sheetViews>
    <sheetView showGridLines="0" workbookViewId="0"/>
  </sheetViews>
  <sheetFormatPr defaultRowHeight="12.75"/>
  <cols>
    <col min="2" max="2" width="40.73046875" customWidth="1"/>
    <col min="3" max="13"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6.65" customHeight="1">
      <c r="A5" s="1239" t="s">
        <v>747</v>
      </c>
      <c r="B5" s="1239"/>
      <c r="C5" s="1239"/>
      <c r="D5" s="1239"/>
      <c r="E5" s="1239"/>
      <c r="F5" s="1239"/>
      <c r="G5" s="1239"/>
      <c r="H5" s="1239"/>
      <c r="I5" s="1239"/>
      <c r="J5" s="1239"/>
      <c r="K5" s="1239"/>
      <c r="L5" s="1239"/>
      <c r="M5" s="1239"/>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SUM(A11:A1828)</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OUTPUTS_FOR_SECTION_2_OF_MODEL!B65</f>
        <v>Art &amp; Design</v>
      </c>
      <c r="C15" s="298">
        <f>OUTPUTS_FOR_SECTION_2_OF_MODEL!E65</f>
        <v>897.58713313472754</v>
      </c>
      <c r="D15" s="298">
        <f>OUTPUTS_FOR_SECTION_2_OF_MODEL!F65</f>
        <v>887.78309721705227</v>
      </c>
      <c r="E15" s="298">
        <f>OUTPUTS_FOR_SECTION_2_OF_MODEL!G65</f>
        <v>930.08891518486416</v>
      </c>
      <c r="F15" s="298">
        <f>OUTPUTS_FOR_SECTION_2_OF_MODEL!H65</f>
        <v>953.36146835132013</v>
      </c>
      <c r="G15" s="298">
        <f>OUTPUTS_FOR_SECTION_2_OF_MODEL!I65</f>
        <v>980.93735494581392</v>
      </c>
      <c r="H15" s="298">
        <f>OUTPUTS_FOR_SECTION_2_OF_MODEL!J65</f>
        <v>943.30954776901513</v>
      </c>
      <c r="I15" s="298">
        <f>OUTPUTS_FOR_SECTION_2_OF_MODEL!K65</f>
        <v>921.71842457138257</v>
      </c>
      <c r="J15" s="298">
        <f>OUTPUTS_FOR_SECTION_2_OF_MODEL!L65</f>
        <v>918.96268161374394</v>
      </c>
      <c r="K15" s="298">
        <f>OUTPUTS_FOR_SECTION_2_OF_MODEL!M65</f>
        <v>908.89693804470892</v>
      </c>
      <c r="L15" s="298">
        <f>OUTPUTS_FOR_SECTION_2_OF_MODEL!N65</f>
        <v>907.07831855877112</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833.85844668216191</v>
      </c>
      <c r="D44" s="444">
        <f t="shared" si="4"/>
        <v>824.75049731464162</v>
      </c>
      <c r="E44" s="444">
        <f t="shared" si="4"/>
        <v>864.05260220673881</v>
      </c>
      <c r="F44" s="444">
        <f t="shared" si="4"/>
        <v>885.67280409837645</v>
      </c>
      <c r="G44" s="444">
        <f t="shared" si="4"/>
        <v>911.29080274466116</v>
      </c>
      <c r="H44" s="444">
        <f t="shared" si="4"/>
        <v>876.33456987741511</v>
      </c>
      <c r="I44" s="444">
        <f t="shared" si="4"/>
        <v>856.27641642681442</v>
      </c>
      <c r="J44" s="444">
        <f t="shared" si="4"/>
        <v>853.71633121916818</v>
      </c>
      <c r="K44" s="444">
        <f t="shared" si="4"/>
        <v>844.36525544353458</v>
      </c>
      <c r="L44" s="444">
        <f t="shared" si="4"/>
        <v>842.67575794109837</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8.804122363696008</v>
      </c>
      <c r="D58" s="444">
        <f t="shared" ref="D58:L58" si="7">D44/$J$51</f>
        <v>8.7079579594940064</v>
      </c>
      <c r="E58" s="444">
        <f t="shared" si="7"/>
        <v>9.122921125002037</v>
      </c>
      <c r="F58" s="444">
        <f t="shared" si="7"/>
        <v>9.3511935658931264</v>
      </c>
      <c r="G58" s="444">
        <f t="shared" si="7"/>
        <v>9.6216759189739225</v>
      </c>
      <c r="H58" s="444">
        <f t="shared" si="7"/>
        <v>9.2525977465795215</v>
      </c>
      <c r="I58" s="444">
        <f t="shared" si="7"/>
        <v>9.040817871863938</v>
      </c>
      <c r="J58" s="444">
        <f t="shared" si="7"/>
        <v>9.0137877404078299</v>
      </c>
      <c r="K58" s="444">
        <f t="shared" si="7"/>
        <v>8.9150563361887478</v>
      </c>
      <c r="L58" s="444">
        <f t="shared" si="7"/>
        <v>8.8972181253943479</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2">
        <f>100*C65</f>
        <v>11.719528223840367</v>
      </c>
      <c r="D66" s="662">
        <f t="shared" ref="D66:L66" si="10">100*D65</f>
        <v>11.719528223840367</v>
      </c>
      <c r="E66" s="662">
        <f t="shared" si="10"/>
        <v>11.719528223840367</v>
      </c>
      <c r="F66" s="662">
        <f t="shared" si="10"/>
        <v>11.719528223840367</v>
      </c>
      <c r="G66" s="662">
        <f t="shared" si="10"/>
        <v>11.719528223840367</v>
      </c>
      <c r="H66" s="662">
        <f t="shared" si="10"/>
        <v>11.719528223840367</v>
      </c>
      <c r="I66" s="662">
        <f t="shared" si="10"/>
        <v>11.719528223840367</v>
      </c>
      <c r="J66" s="662">
        <f t="shared" si="10"/>
        <v>11.719528223840367</v>
      </c>
      <c r="K66" s="662">
        <f t="shared" si="10"/>
        <v>11.719528223840367</v>
      </c>
      <c r="L66" s="662">
        <f t="shared" si="10"/>
        <v>11.719528223840367</v>
      </c>
    </row>
    <row r="67" spans="1:12" ht="13.15">
      <c r="A67" s="300"/>
      <c r="B67" s="329" t="s">
        <v>731</v>
      </c>
      <c r="C67" s="662">
        <f>C66-C68</f>
        <v>9.9743190126196151</v>
      </c>
      <c r="D67" s="662">
        <f t="shared" ref="D67:L67" si="11">D66-D68</f>
        <v>9.9743190126196151</v>
      </c>
      <c r="E67" s="662">
        <f t="shared" si="11"/>
        <v>9.9743190126196151</v>
      </c>
      <c r="F67" s="662">
        <f t="shared" si="11"/>
        <v>9.9743190126196151</v>
      </c>
      <c r="G67" s="662">
        <f t="shared" si="11"/>
        <v>9.9743190126196151</v>
      </c>
      <c r="H67" s="662">
        <f t="shared" si="11"/>
        <v>9.9743190126196151</v>
      </c>
      <c r="I67" s="662">
        <f t="shared" si="11"/>
        <v>9.9743190126196151</v>
      </c>
      <c r="J67" s="662">
        <f t="shared" si="11"/>
        <v>9.9743190126196151</v>
      </c>
      <c r="K67" s="662">
        <f t="shared" si="11"/>
        <v>9.9743190126196151</v>
      </c>
      <c r="L67" s="662">
        <f t="shared" si="11"/>
        <v>9.9743190126196151</v>
      </c>
    </row>
    <row r="68" spans="1:12" ht="13.15">
      <c r="A68" s="300"/>
      <c r="B68" s="329" t="s">
        <v>730</v>
      </c>
      <c r="C68" s="662">
        <f>C66*$C$33</f>
        <v>1.745209211220752</v>
      </c>
      <c r="D68" s="662">
        <f t="shared" ref="D68:L68" si="12">D66*$C$33</f>
        <v>1.745209211220752</v>
      </c>
      <c r="E68" s="662">
        <f t="shared" si="12"/>
        <v>1.745209211220752</v>
      </c>
      <c r="F68" s="662">
        <f t="shared" si="12"/>
        <v>1.745209211220752</v>
      </c>
      <c r="G68" s="662">
        <f t="shared" si="12"/>
        <v>1.745209211220752</v>
      </c>
      <c r="H68" s="662">
        <f t="shared" si="12"/>
        <v>1.745209211220752</v>
      </c>
      <c r="I68" s="662">
        <f t="shared" si="12"/>
        <v>1.745209211220752</v>
      </c>
      <c r="J68" s="662">
        <f t="shared" si="12"/>
        <v>1.745209211220752</v>
      </c>
      <c r="K68" s="662">
        <f t="shared" si="12"/>
        <v>1.745209211220752</v>
      </c>
      <c r="L68" s="662">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2">
        <f>100*C76</f>
        <v>35.112936419932062</v>
      </c>
      <c r="D77" s="662">
        <f t="shared" ref="D77:L77" si="18">100*D76</f>
        <v>35.112936419932062</v>
      </c>
      <c r="E77" s="662">
        <f t="shared" si="18"/>
        <v>35.112936419932062</v>
      </c>
      <c r="F77" s="662">
        <f t="shared" si="18"/>
        <v>35.112936419932062</v>
      </c>
      <c r="G77" s="662">
        <f t="shared" si="18"/>
        <v>35.112936419932062</v>
      </c>
      <c r="H77" s="662">
        <f t="shared" si="18"/>
        <v>35.112936419932062</v>
      </c>
      <c r="I77" s="662">
        <f t="shared" si="18"/>
        <v>35.112936419932062</v>
      </c>
      <c r="J77" s="662">
        <f t="shared" si="18"/>
        <v>35.112936419932062</v>
      </c>
      <c r="K77" s="662">
        <f t="shared" si="18"/>
        <v>35.112936419932062</v>
      </c>
      <c r="L77" s="662">
        <f t="shared" si="18"/>
        <v>35.112936419932062</v>
      </c>
    </row>
    <row r="78" spans="1:12" ht="13.15">
      <c r="A78" s="300"/>
      <c r="B78" s="329" t="s">
        <v>731</v>
      </c>
      <c r="C78" s="662">
        <f>C77-C79</f>
        <v>24.659900108545809</v>
      </c>
      <c r="D78" s="662">
        <f t="shared" ref="D78:L78" si="19">D77-D79</f>
        <v>24.659900108545809</v>
      </c>
      <c r="E78" s="662">
        <f t="shared" si="19"/>
        <v>24.659900108545809</v>
      </c>
      <c r="F78" s="662">
        <f t="shared" si="19"/>
        <v>24.659900108545809</v>
      </c>
      <c r="G78" s="662">
        <f t="shared" si="19"/>
        <v>24.659900108545809</v>
      </c>
      <c r="H78" s="662">
        <f t="shared" si="19"/>
        <v>24.659900108545809</v>
      </c>
      <c r="I78" s="662">
        <f t="shared" si="19"/>
        <v>24.659900108545809</v>
      </c>
      <c r="J78" s="662">
        <f t="shared" si="19"/>
        <v>24.659900108545809</v>
      </c>
      <c r="K78" s="662">
        <f t="shared" si="19"/>
        <v>24.659900108545809</v>
      </c>
      <c r="L78" s="662">
        <f t="shared" si="19"/>
        <v>24.659900108545809</v>
      </c>
    </row>
    <row r="79" spans="1:12" ht="13.15">
      <c r="A79" s="300"/>
      <c r="B79" s="329" t="s">
        <v>730</v>
      </c>
      <c r="C79" s="662">
        <f>C77*$C$34</f>
        <v>10.453036311386253</v>
      </c>
      <c r="D79" s="662">
        <f t="shared" ref="D79:L79" si="20">D77*$C$34</f>
        <v>10.453036311386253</v>
      </c>
      <c r="E79" s="662">
        <f t="shared" si="20"/>
        <v>10.453036311386253</v>
      </c>
      <c r="F79" s="662">
        <f t="shared" si="20"/>
        <v>10.453036311386253</v>
      </c>
      <c r="G79" s="662">
        <f t="shared" si="20"/>
        <v>10.453036311386253</v>
      </c>
      <c r="H79" s="662">
        <f t="shared" si="20"/>
        <v>10.453036311386253</v>
      </c>
      <c r="I79" s="662">
        <f t="shared" si="20"/>
        <v>10.453036311386253</v>
      </c>
      <c r="J79" s="662">
        <f t="shared" si="20"/>
        <v>10.453036311386253</v>
      </c>
      <c r="K79" s="662">
        <f t="shared" si="20"/>
        <v>10.453036311386253</v>
      </c>
      <c r="L79" s="662">
        <f t="shared" si="20"/>
        <v>10.453036311386253</v>
      </c>
    </row>
    <row r="80" spans="1:12" ht="13.15">
      <c r="A80" s="300"/>
      <c r="B80" s="637" t="s">
        <v>729</v>
      </c>
      <c r="C80" s="662">
        <f>C78</f>
        <v>24.659900108545809</v>
      </c>
      <c r="D80" s="662">
        <f t="shared" ref="D80:L80" si="21">D78</f>
        <v>24.659900108545809</v>
      </c>
      <c r="E80" s="662">
        <f t="shared" si="21"/>
        <v>24.659900108545809</v>
      </c>
      <c r="F80" s="662">
        <f t="shared" si="21"/>
        <v>24.659900108545809</v>
      </c>
      <c r="G80" s="662">
        <f t="shared" si="21"/>
        <v>24.659900108545809</v>
      </c>
      <c r="H80" s="662">
        <f t="shared" si="21"/>
        <v>24.659900108545809</v>
      </c>
      <c r="I80" s="662">
        <f t="shared" si="21"/>
        <v>24.659900108545809</v>
      </c>
      <c r="J80" s="662">
        <f t="shared" si="21"/>
        <v>24.659900108545809</v>
      </c>
      <c r="K80" s="662">
        <f t="shared" si="21"/>
        <v>24.659900108545809</v>
      </c>
      <c r="L80" s="662">
        <f t="shared" si="21"/>
        <v>24.659900108545809</v>
      </c>
    </row>
    <row r="81" spans="1:12" ht="13.15">
      <c r="A81" s="300"/>
      <c r="B81" s="637" t="s">
        <v>728</v>
      </c>
      <c r="C81" s="662">
        <f>C79*$C$39</f>
        <v>6.5436007309277944</v>
      </c>
      <c r="D81" s="662">
        <f t="shared" ref="D81:L81" si="22">D79*$C$39</f>
        <v>6.5436007309277944</v>
      </c>
      <c r="E81" s="662">
        <f t="shared" si="22"/>
        <v>6.5436007309277944</v>
      </c>
      <c r="F81" s="662">
        <f t="shared" si="22"/>
        <v>6.5436007309277944</v>
      </c>
      <c r="G81" s="662">
        <f t="shared" si="22"/>
        <v>6.5436007309277944</v>
      </c>
      <c r="H81" s="662">
        <f t="shared" si="22"/>
        <v>6.5436007309277944</v>
      </c>
      <c r="I81" s="662">
        <f t="shared" si="22"/>
        <v>6.5436007309277944</v>
      </c>
      <c r="J81" s="662">
        <f t="shared" si="22"/>
        <v>6.5436007309277944</v>
      </c>
      <c r="K81" s="662">
        <f t="shared" si="22"/>
        <v>6.5436007309277944</v>
      </c>
      <c r="L81" s="662">
        <f t="shared" si="22"/>
        <v>6.5436007309277944</v>
      </c>
    </row>
    <row r="82" spans="1:12" ht="13.15">
      <c r="A82" s="300"/>
      <c r="B82" s="637" t="s">
        <v>727</v>
      </c>
      <c r="C82" s="662">
        <f>C80+C81</f>
        <v>31.203500839473605</v>
      </c>
      <c r="D82" s="662">
        <f t="shared" ref="D82:L82" si="23">D80+D81</f>
        <v>31.203500839473605</v>
      </c>
      <c r="E82" s="662">
        <f t="shared" si="23"/>
        <v>31.203500839473605</v>
      </c>
      <c r="F82" s="662">
        <f t="shared" si="23"/>
        <v>31.203500839473605</v>
      </c>
      <c r="G82" s="662">
        <f t="shared" si="23"/>
        <v>31.203500839473605</v>
      </c>
      <c r="H82" s="662">
        <f t="shared" si="23"/>
        <v>31.203500839473605</v>
      </c>
      <c r="I82" s="662">
        <f t="shared" si="23"/>
        <v>31.203500839473605</v>
      </c>
      <c r="J82" s="662">
        <f t="shared" si="23"/>
        <v>31.203500839473605</v>
      </c>
      <c r="K82" s="662">
        <f t="shared" si="23"/>
        <v>31.203500839473605</v>
      </c>
      <c r="L82" s="662">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2">
        <f>100*C87</f>
        <v>53.167535356227567</v>
      </c>
      <c r="D88" s="662">
        <f t="shared" ref="D88:L88" si="26">100*D87</f>
        <v>53.167535356227567</v>
      </c>
      <c r="E88" s="662">
        <f t="shared" si="26"/>
        <v>53.167535356227567</v>
      </c>
      <c r="F88" s="662">
        <f t="shared" si="26"/>
        <v>53.167535356227567</v>
      </c>
      <c r="G88" s="662">
        <f t="shared" si="26"/>
        <v>53.167535356227567</v>
      </c>
      <c r="H88" s="662">
        <f t="shared" si="26"/>
        <v>53.167535356227567</v>
      </c>
      <c r="I88" s="662">
        <f t="shared" si="26"/>
        <v>53.167535356227567</v>
      </c>
      <c r="J88" s="662">
        <f t="shared" si="26"/>
        <v>53.167535356227567</v>
      </c>
      <c r="K88" s="662">
        <f t="shared" si="26"/>
        <v>53.167535356227567</v>
      </c>
      <c r="L88" s="662">
        <f t="shared" si="26"/>
        <v>53.167535356227567</v>
      </c>
    </row>
    <row r="89" spans="1:12" ht="13.15">
      <c r="A89" s="300"/>
      <c r="B89" s="329" t="s">
        <v>731</v>
      </c>
      <c r="C89" s="662">
        <f>C88-C90</f>
        <v>51.227475167739186</v>
      </c>
      <c r="D89" s="662">
        <f t="shared" ref="D89:L89" si="27">D88-D90</f>
        <v>51.227475167739186</v>
      </c>
      <c r="E89" s="662">
        <f t="shared" si="27"/>
        <v>51.227475167739186</v>
      </c>
      <c r="F89" s="662">
        <f t="shared" si="27"/>
        <v>51.227475167739186</v>
      </c>
      <c r="G89" s="662">
        <f t="shared" si="27"/>
        <v>51.227475167739186</v>
      </c>
      <c r="H89" s="662">
        <f t="shared" si="27"/>
        <v>51.227475167739186</v>
      </c>
      <c r="I89" s="662">
        <f t="shared" si="27"/>
        <v>51.227475167739186</v>
      </c>
      <c r="J89" s="662">
        <f t="shared" si="27"/>
        <v>51.227475167739186</v>
      </c>
      <c r="K89" s="662">
        <f t="shared" si="27"/>
        <v>51.227475167739186</v>
      </c>
      <c r="L89" s="662">
        <f t="shared" si="27"/>
        <v>51.227475167739186</v>
      </c>
    </row>
    <row r="90" spans="1:12" ht="13.15">
      <c r="A90" s="300"/>
      <c r="B90" s="329" t="s">
        <v>730</v>
      </c>
      <c r="C90" s="662">
        <f>C88*$C$35</f>
        <v>1.9400601884883828</v>
      </c>
      <c r="D90" s="662">
        <f t="shared" ref="D90:L90" si="28">D88*$C$35</f>
        <v>1.9400601884883828</v>
      </c>
      <c r="E90" s="662">
        <f t="shared" si="28"/>
        <v>1.9400601884883828</v>
      </c>
      <c r="F90" s="662">
        <f t="shared" si="28"/>
        <v>1.9400601884883828</v>
      </c>
      <c r="G90" s="662">
        <f t="shared" si="28"/>
        <v>1.9400601884883828</v>
      </c>
      <c r="H90" s="662">
        <f t="shared" si="28"/>
        <v>1.9400601884883828</v>
      </c>
      <c r="I90" s="662">
        <f t="shared" si="28"/>
        <v>1.9400601884883828</v>
      </c>
      <c r="J90" s="662">
        <f t="shared" si="28"/>
        <v>1.9400601884883828</v>
      </c>
      <c r="K90" s="662">
        <f t="shared" si="28"/>
        <v>1.9400601884883828</v>
      </c>
      <c r="L90" s="662">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2">
        <f>C90*$C$39</f>
        <v>1.2144776779937276</v>
      </c>
      <c r="D92" s="662">
        <f t="shared" ref="D92:L92" si="30">D90*$C$39</f>
        <v>1.2144776779937276</v>
      </c>
      <c r="E92" s="662">
        <f t="shared" si="30"/>
        <v>1.2144776779937276</v>
      </c>
      <c r="F92" s="662">
        <f t="shared" si="30"/>
        <v>1.2144776779937276</v>
      </c>
      <c r="G92" s="662">
        <f t="shared" si="30"/>
        <v>1.2144776779937276</v>
      </c>
      <c r="H92" s="662">
        <f t="shared" si="30"/>
        <v>1.2144776779937276</v>
      </c>
      <c r="I92" s="662">
        <f t="shared" si="30"/>
        <v>1.2144776779937276</v>
      </c>
      <c r="J92" s="662">
        <f t="shared" si="30"/>
        <v>1.2144776779937276</v>
      </c>
      <c r="K92" s="662">
        <f t="shared" si="30"/>
        <v>1.2144776779937276</v>
      </c>
      <c r="L92" s="662">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2">
        <f>C93+C82+C71</f>
        <v>94.712273664050329</v>
      </c>
      <c r="D95" s="662">
        <f t="shared" ref="D95:L95" si="32">D93+D82+D71</f>
        <v>94.712273664050329</v>
      </c>
      <c r="E95" s="662">
        <f t="shared" si="32"/>
        <v>94.712273664050329</v>
      </c>
      <c r="F95" s="662">
        <f t="shared" si="32"/>
        <v>94.712273664050329</v>
      </c>
      <c r="G95" s="662">
        <f t="shared" si="32"/>
        <v>94.712273664050329</v>
      </c>
      <c r="H95" s="662">
        <f t="shared" si="32"/>
        <v>94.712273664050329</v>
      </c>
      <c r="I95" s="662">
        <f t="shared" si="32"/>
        <v>94.712273664050329</v>
      </c>
      <c r="J95" s="662">
        <f t="shared" si="32"/>
        <v>94.712273664050329</v>
      </c>
      <c r="K95" s="662">
        <f t="shared" si="32"/>
        <v>94.712273664050329</v>
      </c>
      <c r="L95" s="662">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8.804122363696008</v>
      </c>
      <c r="D99" s="444">
        <f t="shared" ref="D99:L99" si="33">D58</f>
        <v>8.7079579594940064</v>
      </c>
      <c r="E99" s="444">
        <f t="shared" si="33"/>
        <v>9.122921125002037</v>
      </c>
      <c r="F99" s="444">
        <f t="shared" si="33"/>
        <v>9.3511935658931264</v>
      </c>
      <c r="G99" s="444">
        <f t="shared" si="33"/>
        <v>9.6216759189739225</v>
      </c>
      <c r="H99" s="444">
        <f t="shared" si="33"/>
        <v>9.2525977465795215</v>
      </c>
      <c r="I99" s="444">
        <f t="shared" si="33"/>
        <v>9.040817871863938</v>
      </c>
      <c r="J99" s="444">
        <f t="shared" si="33"/>
        <v>9.0137877404078299</v>
      </c>
      <c r="K99" s="444">
        <f t="shared" si="33"/>
        <v>8.9150563361887478</v>
      </c>
      <c r="L99" s="444">
        <f t="shared" si="33"/>
        <v>8.8972181253943479</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1009</v>
      </c>
      <c r="C104" s="444">
        <f t="shared" ref="C104:L104" si="35">C66*C$99</f>
        <v>103.18016052747953</v>
      </c>
      <c r="D104" s="444">
        <f t="shared" si="35"/>
        <v>102.05315907830538</v>
      </c>
      <c r="E104" s="444">
        <f t="shared" si="35"/>
        <v>106.91633160833089</v>
      </c>
      <c r="F104" s="444">
        <f t="shared" si="35"/>
        <v>109.59157692207894</v>
      </c>
      <c r="G104" s="444">
        <f t="shared" si="35"/>
        <v>112.76150249306009</v>
      </c>
      <c r="H104" s="444">
        <f t="shared" si="35"/>
        <v>108.43608043488048</v>
      </c>
      <c r="I104" s="444">
        <f t="shared" si="35"/>
        <v>105.95412021590982</v>
      </c>
      <c r="J104" s="444">
        <f t="shared" si="35"/>
        <v>105.63733982741586</v>
      </c>
      <c r="K104" s="444">
        <f t="shared" si="35"/>
        <v>104.48025434909093</v>
      </c>
      <c r="L104" s="444">
        <f t="shared" si="35"/>
        <v>104.27119893422314</v>
      </c>
    </row>
    <row r="105" spans="1:12" ht="13.15">
      <c r="A105" s="300"/>
      <c r="B105" s="317" t="s">
        <v>1010</v>
      </c>
      <c r="C105" s="444">
        <f t="shared" ref="C105:L105" si="36">C77*C$99</f>
        <v>309.13858878975992</v>
      </c>
      <c r="D105" s="444">
        <f t="shared" si="36"/>
        <v>305.76197417915438</v>
      </c>
      <c r="E105" s="444">
        <f t="shared" si="36"/>
        <v>320.3325494262516</v>
      </c>
      <c r="F105" s="444">
        <f t="shared" si="36"/>
        <v>328.3478651296831</v>
      </c>
      <c r="G105" s="444">
        <f t="shared" si="36"/>
        <v>337.84529479612274</v>
      </c>
      <c r="H105" s="444">
        <f t="shared" si="36"/>
        <v>324.88587639485343</v>
      </c>
      <c r="I105" s="444">
        <f t="shared" si="36"/>
        <v>317.44966311894393</v>
      </c>
      <c r="J105" s="444">
        <f t="shared" si="36"/>
        <v>316.5005558317032</v>
      </c>
      <c r="K105" s="444">
        <f t="shared" si="36"/>
        <v>313.03380631270795</v>
      </c>
      <c r="L105" s="444">
        <f t="shared" si="36"/>
        <v>312.40745435123887</v>
      </c>
    </row>
    <row r="106" spans="1:12" ht="13.15">
      <c r="A106" s="300"/>
      <c r="B106" s="317" t="s">
        <v>1011</v>
      </c>
      <c r="C106" s="444">
        <f t="shared" ref="C106:L106" si="37">C88*C$99</f>
        <v>468.09348705236135</v>
      </c>
      <c r="D106" s="444">
        <f t="shared" si="37"/>
        <v>462.98066269194084</v>
      </c>
      <c r="E106" s="444">
        <f t="shared" si="37"/>
        <v>485.0432314656212</v>
      </c>
      <c r="F106" s="444">
        <f t="shared" si="37"/>
        <v>497.17991453755053</v>
      </c>
      <c r="G106" s="444">
        <f t="shared" si="37"/>
        <v>511.56079460820939</v>
      </c>
      <c r="H106" s="444">
        <f t="shared" si="37"/>
        <v>491.93781782821821</v>
      </c>
      <c r="I106" s="444">
        <f t="shared" si="37"/>
        <v>480.67800385153998</v>
      </c>
      <c r="J106" s="444">
        <f t="shared" si="37"/>
        <v>479.24087838166389</v>
      </c>
      <c r="K106" s="444">
        <f t="shared" si="37"/>
        <v>473.99157295707585</v>
      </c>
      <c r="L106" s="444">
        <f t="shared" si="37"/>
        <v>473.04315925397276</v>
      </c>
    </row>
    <row r="107" spans="1:12" ht="13.15">
      <c r="A107" s="300"/>
      <c r="B107" s="317" t="s">
        <v>8</v>
      </c>
      <c r="C107" s="444">
        <f>SUM(C104:C106)</f>
        <v>880.41223636960081</v>
      </c>
      <c r="D107" s="444">
        <f t="shared" ref="D107:L107" si="38">SUM(D104:D106)</f>
        <v>870.7957959494006</v>
      </c>
      <c r="E107" s="444">
        <f t="shared" si="38"/>
        <v>912.29211250020376</v>
      </c>
      <c r="F107" s="444">
        <f t="shared" si="38"/>
        <v>935.11935658931259</v>
      </c>
      <c r="G107" s="444">
        <f t="shared" si="38"/>
        <v>962.16759189739219</v>
      </c>
      <c r="H107" s="444">
        <f t="shared" si="38"/>
        <v>925.25977465795211</v>
      </c>
      <c r="I107" s="444">
        <f t="shared" si="38"/>
        <v>904.08178718639374</v>
      </c>
      <c r="J107" s="444">
        <f t="shared" si="38"/>
        <v>901.3787740407829</v>
      </c>
      <c r="K107" s="444">
        <f t="shared" si="38"/>
        <v>891.50563361887475</v>
      </c>
      <c r="L107" s="444">
        <f t="shared" si="38"/>
        <v>889.72181253943472</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880.41223636960081</v>
      </c>
      <c r="D112" s="668">
        <f t="shared" ref="D112:L112" si="39">D107</f>
        <v>870.7957959494006</v>
      </c>
      <c r="E112" s="668">
        <f t="shared" si="39"/>
        <v>912.29211250020376</v>
      </c>
      <c r="F112" s="668">
        <f t="shared" si="39"/>
        <v>935.11935658931259</v>
      </c>
      <c r="G112" s="668">
        <f t="shared" si="39"/>
        <v>962.16759189739219</v>
      </c>
      <c r="H112" s="668">
        <f t="shared" si="39"/>
        <v>925.25977465795211</v>
      </c>
      <c r="I112" s="668">
        <f t="shared" si="39"/>
        <v>904.08178718639374</v>
      </c>
      <c r="J112" s="668">
        <f t="shared" si="39"/>
        <v>901.3787740407829</v>
      </c>
      <c r="K112" s="668">
        <f t="shared" si="39"/>
        <v>891.50563361887475</v>
      </c>
      <c r="L112" s="668">
        <f t="shared" si="39"/>
        <v>889.72181253943472</v>
      </c>
    </row>
    <row r="113" spans="1:12">
      <c r="A113" s="300"/>
      <c r="B113" s="668" t="s">
        <v>1576</v>
      </c>
      <c r="C113" s="668">
        <f t="shared" ref="C113:L113" si="40">((C68+C79+C90)/100)*C112</f>
        <v>124.47537349582591</v>
      </c>
      <c r="D113" s="668">
        <f t="shared" si="40"/>
        <v>123.11577175069266</v>
      </c>
      <c r="E113" s="668">
        <f t="shared" si="40"/>
        <v>128.98264784348908</v>
      </c>
      <c r="F113" s="668">
        <f t="shared" si="40"/>
        <v>132.21003339822525</v>
      </c>
      <c r="G113" s="668">
        <f t="shared" si="40"/>
        <v>136.03419559553797</v>
      </c>
      <c r="H113" s="668">
        <f t="shared" si="40"/>
        <v>130.81605556293357</v>
      </c>
      <c r="I113" s="668">
        <f t="shared" si="40"/>
        <v>127.82184695074717</v>
      </c>
      <c r="J113" s="668">
        <f t="shared" si="40"/>
        <v>127.43968668880962</v>
      </c>
      <c r="K113" s="668">
        <f t="shared" si="40"/>
        <v>126.04379191267451</v>
      </c>
      <c r="L113" s="668">
        <f t="shared" si="40"/>
        <v>125.79158983512431</v>
      </c>
    </row>
    <row r="114" spans="1:12">
      <c r="A114" s="300"/>
      <c r="B114" s="668" t="s">
        <v>1577</v>
      </c>
      <c r="C114" s="668">
        <f t="shared" ref="C114:L114" si="41">((C67+C78+C89)/100)*C112</f>
        <v>755.93686287377477</v>
      </c>
      <c r="D114" s="668">
        <f t="shared" si="41"/>
        <v>747.68002419870788</v>
      </c>
      <c r="E114" s="668">
        <f t="shared" si="41"/>
        <v>783.30946465671457</v>
      </c>
      <c r="F114" s="668">
        <f t="shared" si="41"/>
        <v>802.9093231910872</v>
      </c>
      <c r="G114" s="668">
        <f t="shared" si="41"/>
        <v>826.13339630185408</v>
      </c>
      <c r="H114" s="668">
        <f t="shared" si="41"/>
        <v>794.44371909501842</v>
      </c>
      <c r="I114" s="668">
        <f t="shared" si="41"/>
        <v>776.25994023564647</v>
      </c>
      <c r="J114" s="668">
        <f t="shared" si="41"/>
        <v>773.93908735197317</v>
      </c>
      <c r="K114" s="668">
        <f t="shared" si="41"/>
        <v>765.46184170620018</v>
      </c>
      <c r="L114" s="668">
        <f t="shared" si="41"/>
        <v>763.93022270431027</v>
      </c>
    </row>
    <row r="115" spans="1:12">
      <c r="A115" s="300"/>
      <c r="B115" s="668" t="s">
        <v>829</v>
      </c>
      <c r="C115" s="668">
        <f>C113*$C$39</f>
        <v>77.921583808387012</v>
      </c>
      <c r="D115" s="668">
        <f t="shared" ref="D115:L115" si="42">D113*$C$39</f>
        <v>77.070473115933609</v>
      </c>
      <c r="E115" s="668">
        <f t="shared" si="42"/>
        <v>80.743137550024159</v>
      </c>
      <c r="F115" s="668">
        <f t="shared" si="42"/>
        <v>82.763480907289008</v>
      </c>
      <c r="G115" s="668">
        <f t="shared" si="42"/>
        <v>85.15740644280676</v>
      </c>
      <c r="H115" s="668">
        <f t="shared" si="42"/>
        <v>81.890850782396413</v>
      </c>
      <c r="I115" s="668">
        <f t="shared" si="42"/>
        <v>80.016476191167726</v>
      </c>
      <c r="J115" s="668">
        <f t="shared" si="42"/>
        <v>79.777243867194827</v>
      </c>
      <c r="K115" s="668">
        <f t="shared" si="42"/>
        <v>78.903413737334247</v>
      </c>
      <c r="L115" s="668">
        <f t="shared" si="42"/>
        <v>78.745535236787816</v>
      </c>
    </row>
    <row r="116" spans="1:12">
      <c r="A116" s="300"/>
      <c r="B116" s="668" t="s">
        <v>830</v>
      </c>
      <c r="C116" s="668">
        <f>C114</f>
        <v>755.93686287377477</v>
      </c>
      <c r="D116" s="668">
        <f t="shared" ref="D116:L116" si="43">D114</f>
        <v>747.68002419870788</v>
      </c>
      <c r="E116" s="668">
        <f t="shared" si="43"/>
        <v>783.30946465671457</v>
      </c>
      <c r="F116" s="668">
        <f t="shared" si="43"/>
        <v>802.9093231910872</v>
      </c>
      <c r="G116" s="668">
        <f t="shared" si="43"/>
        <v>826.13339630185408</v>
      </c>
      <c r="H116" s="668">
        <f t="shared" si="43"/>
        <v>794.44371909501842</v>
      </c>
      <c r="I116" s="668">
        <f t="shared" si="43"/>
        <v>776.25994023564647</v>
      </c>
      <c r="J116" s="668">
        <f t="shared" si="43"/>
        <v>773.93908735197317</v>
      </c>
      <c r="K116" s="668">
        <f t="shared" si="43"/>
        <v>765.46184170620018</v>
      </c>
      <c r="L116" s="668">
        <f t="shared" si="43"/>
        <v>763.93022270431027</v>
      </c>
    </row>
    <row r="117" spans="1:12">
      <c r="A117" s="300"/>
      <c r="B117" s="668" t="s">
        <v>722</v>
      </c>
      <c r="C117" s="668">
        <f>C116+C115</f>
        <v>833.8584466821618</v>
      </c>
      <c r="D117" s="668">
        <f t="shared" ref="D117:L117" si="44">D116+D115</f>
        <v>824.75049731464151</v>
      </c>
      <c r="E117" s="668">
        <f t="shared" si="44"/>
        <v>864.0526022067387</v>
      </c>
      <c r="F117" s="668">
        <f t="shared" si="44"/>
        <v>885.67280409837622</v>
      </c>
      <c r="G117" s="668">
        <f t="shared" si="44"/>
        <v>911.29080274466082</v>
      </c>
      <c r="H117" s="668">
        <f t="shared" si="44"/>
        <v>876.33456987741488</v>
      </c>
      <c r="I117" s="668">
        <f t="shared" si="44"/>
        <v>856.27641642681419</v>
      </c>
      <c r="J117" s="668">
        <f t="shared" si="44"/>
        <v>853.71633121916796</v>
      </c>
      <c r="K117" s="668">
        <f t="shared" si="44"/>
        <v>844.36525544353447</v>
      </c>
      <c r="L117" s="668">
        <f t="shared" si="44"/>
        <v>842.67575794109803</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c r="A121" s="300"/>
      <c r="B121" s="300"/>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300"/>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c r="A125" s="300"/>
      <c r="B125" s="300"/>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00"/>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00"/>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300"/>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c r="A133" s="300"/>
      <c r="B133" s="300"/>
      <c r="C133" s="300"/>
      <c r="D133" s="300"/>
      <c r="E133" s="300"/>
      <c r="F133" s="300"/>
      <c r="G133" s="300"/>
      <c r="H133" s="300"/>
      <c r="I133" s="300"/>
      <c r="J133" s="300"/>
      <c r="K133" s="300"/>
      <c r="L133" s="300"/>
    </row>
    <row r="134" spans="1:12">
      <c r="A134" s="300"/>
      <c r="B134" s="300"/>
      <c r="C134" s="300"/>
      <c r="D134" s="300"/>
      <c r="E134" s="300"/>
      <c r="F134" s="300"/>
      <c r="G134" s="300"/>
      <c r="H134" s="300"/>
      <c r="I134" s="300"/>
      <c r="J134" s="300"/>
      <c r="K134" s="300"/>
      <c r="L134" s="300"/>
    </row>
    <row r="135" spans="1:12">
      <c r="A135" s="300"/>
      <c r="B135" s="300"/>
      <c r="C135" s="300"/>
      <c r="D135" s="300"/>
      <c r="E135" s="300"/>
      <c r="F135" s="300"/>
      <c r="G135" s="300"/>
      <c r="H135" s="300"/>
      <c r="I135" s="300"/>
      <c r="J135" s="300"/>
      <c r="K135" s="300"/>
      <c r="L135" s="300"/>
    </row>
    <row r="136" spans="1:12">
      <c r="A136" s="300"/>
      <c r="B136" s="300"/>
      <c r="C136" s="300"/>
      <c r="D136" s="300"/>
      <c r="E136" s="300"/>
      <c r="F136" s="300"/>
      <c r="G136" s="300"/>
      <c r="H136" s="300"/>
      <c r="I136" s="300"/>
      <c r="J136" s="300"/>
      <c r="K136" s="300"/>
      <c r="L136" s="300"/>
    </row>
    <row r="137" spans="1:12">
      <c r="A137" s="300"/>
      <c r="B137" s="300"/>
      <c r="C137" s="300"/>
      <c r="D137" s="300"/>
      <c r="E137" s="300"/>
      <c r="F137" s="300"/>
      <c r="G137" s="300"/>
      <c r="H137" s="300"/>
      <c r="I137" s="300"/>
      <c r="J137" s="300"/>
      <c r="K137" s="300"/>
      <c r="L137" s="300"/>
    </row>
    <row r="138" spans="1:12">
      <c r="A138" s="300"/>
      <c r="B138" s="300"/>
      <c r="C138" s="300"/>
      <c r="D138" s="300"/>
      <c r="E138" s="300"/>
      <c r="F138" s="300"/>
      <c r="G138" s="300"/>
      <c r="H138" s="300"/>
      <c r="I138" s="300"/>
      <c r="J138" s="300"/>
      <c r="K138" s="300"/>
      <c r="L138" s="300"/>
    </row>
    <row r="139" spans="1:12">
      <c r="A139" s="300"/>
      <c r="B139" s="300"/>
      <c r="C139" s="300"/>
      <c r="D139" s="300"/>
      <c r="E139" s="300"/>
      <c r="F139" s="300"/>
      <c r="G139" s="300"/>
      <c r="H139" s="300"/>
      <c r="I139" s="300"/>
      <c r="J139" s="300"/>
      <c r="K139" s="300"/>
      <c r="L139" s="300"/>
    </row>
    <row r="140" spans="1:12">
      <c r="A140" s="300"/>
      <c r="B140" s="300"/>
      <c r="C140" s="300"/>
      <c r="D140" s="300"/>
      <c r="E140" s="300"/>
      <c r="F140" s="300"/>
      <c r="G140" s="300"/>
      <c r="H140" s="300"/>
      <c r="I140" s="300"/>
      <c r="J140" s="300"/>
      <c r="K140" s="300"/>
      <c r="L140" s="300"/>
    </row>
    <row r="141" spans="1:12">
      <c r="A141" s="300"/>
      <c r="B141" s="300"/>
      <c r="C141" s="300"/>
      <c r="D141" s="300"/>
      <c r="E141" s="300"/>
      <c r="F141" s="300"/>
      <c r="G141" s="300"/>
      <c r="H141" s="300"/>
      <c r="I141" s="300"/>
      <c r="J141" s="300"/>
      <c r="K141" s="300"/>
      <c r="L141" s="300"/>
    </row>
    <row r="142" spans="1:12">
      <c r="A142" s="300"/>
      <c r="B142" s="300"/>
      <c r="C142" s="300"/>
      <c r="D142" s="300"/>
      <c r="E142" s="300"/>
      <c r="F142" s="300"/>
      <c r="G142" s="300"/>
      <c r="H142" s="300"/>
      <c r="I142" s="300"/>
      <c r="J142" s="300"/>
      <c r="K142" s="300"/>
      <c r="L142" s="300"/>
    </row>
    <row r="143" spans="1:12">
      <c r="A143" s="300"/>
      <c r="B143" s="300"/>
      <c r="C143" s="300"/>
      <c r="D143" s="300"/>
      <c r="E143" s="300"/>
      <c r="F143" s="300"/>
      <c r="G143" s="300"/>
      <c r="H143" s="300"/>
      <c r="I143" s="300"/>
      <c r="J143" s="300"/>
      <c r="K143" s="300"/>
      <c r="L143" s="300"/>
    </row>
    <row r="144" spans="1:12">
      <c r="A144" s="300"/>
      <c r="B144" s="300"/>
      <c r="C144" s="300"/>
      <c r="D144" s="300"/>
      <c r="E144" s="300"/>
      <c r="F144" s="300"/>
      <c r="G144" s="300"/>
      <c r="H144" s="300"/>
      <c r="I144" s="300"/>
      <c r="J144" s="300"/>
      <c r="K144" s="300"/>
      <c r="L144" s="300"/>
    </row>
    <row r="145" spans="1:12">
      <c r="A145" s="300"/>
      <c r="B145" s="300"/>
      <c r="C145" s="300"/>
      <c r="D145" s="300"/>
      <c r="E145" s="300"/>
      <c r="F145" s="300"/>
      <c r="G145" s="300"/>
      <c r="H145" s="300"/>
      <c r="I145" s="300"/>
      <c r="J145" s="300"/>
      <c r="K145" s="300"/>
      <c r="L145" s="300"/>
    </row>
    <row r="146" spans="1:12">
      <c r="A146" s="300"/>
      <c r="B146" s="300"/>
      <c r="C146" s="300"/>
      <c r="D146" s="300"/>
      <c r="E146" s="300"/>
      <c r="F146" s="300"/>
      <c r="G146" s="300"/>
      <c r="H146" s="300"/>
      <c r="I146" s="300"/>
      <c r="J146" s="300"/>
      <c r="K146" s="300"/>
      <c r="L146" s="300"/>
    </row>
    <row r="147" spans="1:12">
      <c r="A147" s="300"/>
      <c r="B147" s="300"/>
      <c r="C147" s="300"/>
      <c r="D147" s="300"/>
      <c r="E147" s="300"/>
      <c r="F147" s="300"/>
      <c r="G147" s="300"/>
      <c r="H147" s="300"/>
      <c r="I147" s="300"/>
      <c r="J147" s="300"/>
      <c r="K147" s="300"/>
      <c r="L147" s="300"/>
    </row>
    <row r="148" spans="1:12">
      <c r="A148" s="300"/>
      <c r="B148" s="300"/>
      <c r="C148" s="300"/>
      <c r="D148" s="300"/>
      <c r="E148" s="300"/>
      <c r="F148" s="300"/>
      <c r="G148" s="300"/>
      <c r="H148" s="300"/>
      <c r="I148" s="300"/>
      <c r="J148" s="300"/>
      <c r="K148" s="300"/>
      <c r="L148" s="300"/>
    </row>
    <row r="149" spans="1:12">
      <c r="A149" s="300"/>
      <c r="B149" s="300"/>
      <c r="C149" s="300"/>
      <c r="D149" s="300"/>
      <c r="E149" s="300"/>
      <c r="F149" s="300"/>
      <c r="G149" s="300"/>
      <c r="H149" s="300"/>
      <c r="I149" s="300"/>
      <c r="J149" s="300"/>
      <c r="K149" s="300"/>
      <c r="L149" s="300"/>
    </row>
    <row r="150" spans="1:12">
      <c r="A150" s="300"/>
      <c r="B150" s="300"/>
      <c r="C150" s="300"/>
      <c r="D150" s="300"/>
      <c r="E150" s="300"/>
      <c r="F150" s="300"/>
      <c r="G150" s="300"/>
      <c r="H150" s="300"/>
      <c r="I150" s="300"/>
      <c r="J150" s="300"/>
      <c r="K150" s="300"/>
      <c r="L150" s="300"/>
    </row>
    <row r="151" spans="1:12">
      <c r="A151" s="300"/>
      <c r="B151" s="300"/>
      <c r="C151" s="300"/>
      <c r="D151" s="300"/>
      <c r="E151" s="300"/>
      <c r="F151" s="300"/>
      <c r="G151" s="300"/>
      <c r="H151" s="300"/>
      <c r="I151" s="300"/>
      <c r="J151" s="300"/>
      <c r="K151" s="300"/>
      <c r="L151" s="300"/>
    </row>
    <row r="152" spans="1:12">
      <c r="A152" s="300"/>
      <c r="B152" s="300"/>
      <c r="C152" s="300"/>
      <c r="D152" s="300"/>
      <c r="E152" s="300"/>
      <c r="F152" s="300"/>
      <c r="G152" s="300"/>
      <c r="H152" s="300"/>
      <c r="I152" s="300"/>
      <c r="J152" s="300"/>
      <c r="K152" s="300"/>
      <c r="L152" s="300"/>
    </row>
    <row r="153" spans="1:12">
      <c r="A153" s="300"/>
      <c r="B153" s="300"/>
      <c r="C153" s="300"/>
      <c r="D153" s="300"/>
      <c r="E153" s="300"/>
      <c r="F153" s="300"/>
      <c r="G153" s="300"/>
      <c r="H153" s="300"/>
      <c r="I153" s="300"/>
      <c r="J153" s="300"/>
      <c r="K153" s="300"/>
      <c r="L153" s="300"/>
    </row>
    <row r="154" spans="1:12">
      <c r="A154" s="300"/>
      <c r="B154" s="300"/>
      <c r="C154" s="300"/>
      <c r="D154" s="300"/>
      <c r="E154" s="300"/>
      <c r="F154" s="300"/>
      <c r="G154" s="300"/>
      <c r="H154" s="300"/>
      <c r="I154" s="300"/>
      <c r="J154" s="300"/>
      <c r="K154" s="300"/>
      <c r="L154" s="300"/>
    </row>
    <row r="155" spans="1:12">
      <c r="A155" s="300"/>
      <c r="B155" s="300"/>
      <c r="C155" s="300"/>
      <c r="D155" s="300"/>
      <c r="E155" s="300"/>
      <c r="F155" s="300"/>
      <c r="G155" s="300"/>
      <c r="H155" s="300"/>
      <c r="I155" s="300"/>
      <c r="J155" s="300"/>
      <c r="K155" s="300"/>
      <c r="L155" s="300"/>
    </row>
    <row r="156" spans="1:12">
      <c r="A156" s="300"/>
      <c r="B156" s="300"/>
      <c r="C156" s="300"/>
      <c r="D156" s="300"/>
      <c r="E156" s="300"/>
      <c r="F156" s="300"/>
      <c r="G156" s="300"/>
      <c r="H156" s="300"/>
      <c r="I156" s="300"/>
      <c r="J156" s="300"/>
      <c r="K156" s="300"/>
      <c r="L156" s="300"/>
    </row>
    <row r="157" spans="1:12">
      <c r="A157" s="300"/>
      <c r="B157" s="300"/>
      <c r="C157" s="300"/>
      <c r="D157" s="300"/>
      <c r="E157" s="300"/>
      <c r="F157" s="300"/>
      <c r="G157" s="300"/>
      <c r="H157" s="300"/>
      <c r="I157" s="300"/>
      <c r="J157" s="300"/>
      <c r="K157" s="300"/>
      <c r="L157" s="300"/>
    </row>
    <row r="158" spans="1:12">
      <c r="A158" s="300"/>
      <c r="B158" s="300"/>
      <c r="C158" s="300"/>
      <c r="D158" s="300"/>
      <c r="E158" s="300"/>
      <c r="F158" s="300"/>
      <c r="G158" s="300"/>
      <c r="H158" s="300"/>
      <c r="I158" s="300"/>
      <c r="J158" s="300"/>
      <c r="K158" s="300"/>
      <c r="L158" s="300"/>
    </row>
    <row r="159" spans="1:12">
      <c r="A159" s="300"/>
      <c r="B159" s="300"/>
      <c r="C159" s="300"/>
      <c r="D159" s="300"/>
      <c r="E159" s="300"/>
      <c r="F159" s="300"/>
      <c r="G159" s="300"/>
      <c r="H159" s="300"/>
      <c r="I159" s="300"/>
      <c r="J159" s="300"/>
      <c r="K159" s="300"/>
      <c r="L159" s="300"/>
    </row>
    <row r="160" spans="1:12">
      <c r="A160" s="300"/>
      <c r="B160" s="300"/>
      <c r="C160" s="300"/>
      <c r="D160" s="300"/>
      <c r="E160" s="300"/>
      <c r="F160" s="300"/>
      <c r="G160" s="300"/>
      <c r="H160" s="300"/>
      <c r="I160" s="300"/>
      <c r="J160" s="300"/>
      <c r="K160" s="300"/>
      <c r="L160" s="300"/>
    </row>
    <row r="161" spans="1:12">
      <c r="A161" s="300"/>
      <c r="B161" s="300"/>
      <c r="C161" s="300"/>
      <c r="D161" s="300"/>
      <c r="E161" s="300"/>
      <c r="F161" s="300"/>
      <c r="G161" s="300"/>
      <c r="H161" s="300"/>
      <c r="I161" s="300"/>
      <c r="J161" s="300"/>
      <c r="K161" s="300"/>
      <c r="L161" s="300"/>
    </row>
    <row r="162" spans="1:12">
      <c r="A162" s="300"/>
      <c r="B162" s="300"/>
      <c r="C162" s="300"/>
      <c r="D162" s="300"/>
      <c r="E162" s="300"/>
      <c r="F162" s="300"/>
      <c r="G162" s="300"/>
      <c r="H162" s="300"/>
      <c r="I162" s="300"/>
      <c r="J162" s="300"/>
      <c r="K162" s="300"/>
      <c r="L162" s="300"/>
    </row>
    <row r="163" spans="1:12">
      <c r="A163" s="300"/>
      <c r="B163" s="300"/>
      <c r="C163" s="300"/>
      <c r="D163" s="300"/>
      <c r="E163" s="300"/>
      <c r="F163" s="300"/>
      <c r="G163" s="300"/>
      <c r="H163" s="300"/>
      <c r="I163" s="300"/>
      <c r="J163" s="300"/>
      <c r="K163" s="300"/>
      <c r="L163" s="300"/>
    </row>
    <row r="164" spans="1:12">
      <c r="A164" s="300"/>
      <c r="B164" s="300"/>
      <c r="C164" s="300"/>
      <c r="D164" s="300"/>
      <c r="E164" s="300"/>
      <c r="F164" s="300"/>
      <c r="G164" s="300"/>
      <c r="H164" s="300"/>
      <c r="I164" s="300"/>
      <c r="J164" s="300"/>
      <c r="K164" s="300"/>
      <c r="L164" s="300"/>
    </row>
    <row r="165" spans="1:12">
      <c r="A165" s="300"/>
      <c r="B165" s="300"/>
      <c r="C165" s="300"/>
      <c r="D165" s="300"/>
      <c r="E165" s="300"/>
      <c r="F165" s="300"/>
      <c r="G165" s="300"/>
      <c r="H165" s="300"/>
      <c r="I165" s="300"/>
      <c r="J165" s="300"/>
      <c r="K165" s="300"/>
      <c r="L165" s="300"/>
    </row>
    <row r="166" spans="1:12">
      <c r="A166" s="300"/>
      <c r="B166" s="300"/>
      <c r="C166" s="300"/>
      <c r="D166" s="300"/>
      <c r="E166" s="300"/>
      <c r="F166" s="300"/>
      <c r="G166" s="300"/>
      <c r="H166" s="300"/>
      <c r="I166" s="300"/>
      <c r="J166" s="300"/>
      <c r="K166" s="300"/>
      <c r="L166" s="300"/>
    </row>
    <row r="167" spans="1:12">
      <c r="A167" s="300"/>
      <c r="B167" s="300"/>
      <c r="C167" s="300"/>
      <c r="D167" s="300"/>
      <c r="E167" s="300"/>
      <c r="F167" s="300"/>
      <c r="G167" s="300"/>
      <c r="H167" s="300"/>
      <c r="I167" s="300"/>
      <c r="J167" s="300"/>
      <c r="K167" s="300"/>
      <c r="L167" s="300"/>
    </row>
    <row r="168" spans="1:12">
      <c r="A168" s="300"/>
      <c r="B168" s="300"/>
      <c r="C168" s="300"/>
      <c r="D168" s="300"/>
      <c r="E168" s="300"/>
      <c r="F168" s="300"/>
      <c r="G168" s="300"/>
      <c r="H168" s="300"/>
      <c r="I168" s="300"/>
      <c r="J168" s="300"/>
      <c r="K168" s="300"/>
      <c r="L168" s="300"/>
    </row>
    <row r="169" spans="1:12">
      <c r="A169" s="300"/>
      <c r="B169" s="300"/>
      <c r="C169" s="300"/>
      <c r="D169" s="300"/>
      <c r="E169" s="300"/>
      <c r="F169" s="300"/>
      <c r="G169" s="300"/>
      <c r="H169" s="300"/>
      <c r="I169" s="300"/>
      <c r="J169" s="300"/>
      <c r="K169" s="300"/>
      <c r="L169" s="300"/>
    </row>
    <row r="170" spans="1:12">
      <c r="A170" s="300"/>
      <c r="B170" s="300"/>
      <c r="C170" s="300"/>
      <c r="D170" s="300"/>
      <c r="E170" s="300"/>
      <c r="F170" s="300"/>
      <c r="G170" s="300"/>
      <c r="H170" s="300"/>
      <c r="I170" s="300"/>
      <c r="J170" s="300"/>
      <c r="K170" s="300"/>
      <c r="L170" s="300"/>
    </row>
    <row r="171" spans="1:12">
      <c r="A171" s="300"/>
      <c r="B171" s="300"/>
      <c r="C171" s="300"/>
      <c r="D171" s="300"/>
      <c r="E171" s="300"/>
      <c r="F171" s="300"/>
      <c r="G171" s="300"/>
      <c r="H171" s="300"/>
      <c r="I171" s="300"/>
      <c r="J171" s="300"/>
      <c r="K171" s="300"/>
      <c r="L171" s="300"/>
    </row>
    <row r="172" spans="1:12">
      <c r="A172" s="300"/>
      <c r="B172" s="300"/>
      <c r="C172" s="300"/>
      <c r="D172" s="300"/>
      <c r="E172" s="300"/>
      <c r="F172" s="300"/>
      <c r="G172" s="300"/>
      <c r="H172" s="300"/>
      <c r="I172" s="300"/>
      <c r="J172" s="300"/>
      <c r="K172" s="300"/>
      <c r="L172" s="300"/>
    </row>
    <row r="173" spans="1:12">
      <c r="A173" s="300"/>
      <c r="B173" s="300"/>
      <c r="C173" s="300"/>
      <c r="D173" s="300"/>
      <c r="E173" s="300"/>
      <c r="F173" s="300"/>
      <c r="G173" s="300"/>
      <c r="H173" s="300"/>
      <c r="I173" s="300"/>
      <c r="J173" s="300"/>
      <c r="K173" s="300"/>
      <c r="L173" s="300"/>
    </row>
    <row r="174" spans="1:12">
      <c r="A174" s="300"/>
      <c r="B174" s="300"/>
      <c r="C174" s="300"/>
      <c r="D174" s="300"/>
      <c r="E174" s="300"/>
      <c r="F174" s="300"/>
      <c r="G174" s="300"/>
      <c r="H174" s="300"/>
      <c r="I174" s="300"/>
      <c r="J174" s="300"/>
      <c r="K174" s="300"/>
      <c r="L174" s="300"/>
    </row>
    <row r="175" spans="1:12">
      <c r="A175" s="300"/>
      <c r="B175" s="300"/>
      <c r="C175" s="300"/>
      <c r="D175" s="300"/>
      <c r="E175" s="300"/>
      <c r="F175" s="300"/>
      <c r="G175" s="300"/>
      <c r="H175" s="300"/>
      <c r="I175" s="300"/>
      <c r="J175" s="300"/>
      <c r="K175" s="300"/>
      <c r="L175" s="300"/>
    </row>
    <row r="176" spans="1:12">
      <c r="A176" s="300"/>
      <c r="B176" s="300"/>
      <c r="C176" s="300"/>
      <c r="D176" s="300"/>
      <c r="E176" s="300"/>
      <c r="F176" s="300"/>
      <c r="G176" s="300"/>
      <c r="H176" s="300"/>
      <c r="I176" s="300"/>
      <c r="J176" s="300"/>
      <c r="K176" s="300"/>
      <c r="L176" s="300"/>
    </row>
    <row r="177" spans="1:12">
      <c r="A177" s="300"/>
      <c r="B177" s="300"/>
      <c r="C177" s="300"/>
      <c r="D177" s="300"/>
      <c r="E177" s="300"/>
      <c r="F177" s="300"/>
      <c r="G177" s="300"/>
      <c r="H177" s="300"/>
      <c r="I177" s="300"/>
      <c r="J177" s="300"/>
      <c r="K177" s="300"/>
      <c r="L177" s="300"/>
    </row>
    <row r="178" spans="1:12">
      <c r="A178" s="300"/>
      <c r="B178" s="300"/>
      <c r="C178" s="300"/>
      <c r="D178" s="300"/>
      <c r="E178" s="300"/>
      <c r="F178" s="300"/>
      <c r="G178" s="300"/>
      <c r="H178" s="300"/>
      <c r="I178" s="300"/>
      <c r="J178" s="300"/>
      <c r="K178" s="300"/>
      <c r="L178" s="300"/>
    </row>
    <row r="179" spans="1:12">
      <c r="A179" s="300"/>
      <c r="B179" s="300"/>
      <c r="C179" s="300"/>
      <c r="D179" s="300"/>
      <c r="E179" s="300"/>
      <c r="F179" s="300"/>
      <c r="G179" s="300"/>
      <c r="H179" s="300"/>
      <c r="I179" s="300"/>
      <c r="J179" s="300"/>
      <c r="K179" s="300"/>
      <c r="L179" s="300"/>
    </row>
    <row r="180" spans="1:12">
      <c r="A180" s="300"/>
      <c r="B180" s="300"/>
      <c r="C180" s="300"/>
      <c r="D180" s="300"/>
      <c r="E180" s="300"/>
      <c r="F180" s="300"/>
      <c r="G180" s="300"/>
      <c r="H180" s="300"/>
      <c r="I180" s="300"/>
      <c r="J180" s="300"/>
      <c r="K180" s="300"/>
      <c r="L180" s="300"/>
    </row>
    <row r="181" spans="1:12">
      <c r="A181" s="300"/>
      <c r="B181" s="300"/>
      <c r="C181" s="300"/>
      <c r="D181" s="300"/>
      <c r="E181" s="300"/>
      <c r="F181" s="300"/>
      <c r="G181" s="300"/>
      <c r="H181" s="300"/>
      <c r="I181" s="300"/>
      <c r="J181" s="300"/>
      <c r="K181" s="300"/>
      <c r="L181" s="300"/>
    </row>
    <row r="182" spans="1:12">
      <c r="A182" s="300"/>
      <c r="B182" s="300"/>
      <c r="C182" s="300"/>
      <c r="D182" s="300"/>
      <c r="E182" s="300"/>
      <c r="F182" s="300"/>
      <c r="G182" s="300"/>
      <c r="H182" s="300"/>
      <c r="I182" s="300"/>
      <c r="J182" s="300"/>
      <c r="K182" s="300"/>
      <c r="L182" s="300"/>
    </row>
    <row r="183" spans="1:12">
      <c r="A183" s="300"/>
      <c r="B183" s="300"/>
      <c r="C183" s="300"/>
      <c r="D183" s="300"/>
      <c r="E183" s="300"/>
      <c r="F183" s="300"/>
      <c r="G183" s="300"/>
      <c r="H183" s="300"/>
      <c r="I183" s="300"/>
      <c r="J183" s="300"/>
      <c r="K183" s="300"/>
      <c r="L183" s="300"/>
    </row>
    <row r="184" spans="1:12">
      <c r="A184" s="300"/>
      <c r="B184" s="300"/>
      <c r="C184" s="300"/>
      <c r="D184" s="300"/>
      <c r="E184" s="300"/>
      <c r="F184" s="300"/>
      <c r="G184" s="300"/>
      <c r="H184" s="300"/>
      <c r="I184" s="300"/>
      <c r="J184" s="300"/>
      <c r="K184" s="300"/>
      <c r="L184" s="300"/>
    </row>
    <row r="185" spans="1:12">
      <c r="A185" s="300"/>
      <c r="B185" s="300"/>
      <c r="C185" s="300"/>
      <c r="D185" s="300"/>
      <c r="E185" s="300"/>
      <c r="F185" s="300"/>
      <c r="G185" s="300"/>
      <c r="H185" s="300"/>
      <c r="I185" s="300"/>
      <c r="J185" s="300"/>
      <c r="K185" s="300"/>
      <c r="L185" s="300"/>
    </row>
    <row r="186" spans="1:12">
      <c r="A186" s="300"/>
      <c r="B186" s="300"/>
      <c r="C186" s="300"/>
      <c r="D186" s="300"/>
      <c r="E186" s="300"/>
      <c r="F186" s="300"/>
      <c r="G186" s="300"/>
      <c r="H186" s="300"/>
      <c r="I186" s="300"/>
      <c r="J186" s="300"/>
      <c r="K186" s="300"/>
      <c r="L186" s="300"/>
    </row>
    <row r="187" spans="1:12">
      <c r="A187" s="300"/>
      <c r="B187" s="300"/>
      <c r="C187" s="300"/>
      <c r="D187" s="300"/>
      <c r="E187" s="300"/>
      <c r="F187" s="300"/>
      <c r="G187" s="300"/>
      <c r="H187" s="300"/>
      <c r="I187" s="300"/>
      <c r="J187" s="300"/>
      <c r="K187" s="300"/>
      <c r="L187" s="300"/>
    </row>
    <row r="188" spans="1:12">
      <c r="A188" s="300"/>
      <c r="B188" s="300"/>
      <c r="C188" s="300"/>
      <c r="D188" s="300"/>
      <c r="E188" s="300"/>
      <c r="F188" s="300"/>
      <c r="G188" s="300"/>
      <c r="H188" s="300"/>
      <c r="I188" s="300"/>
      <c r="J188" s="300"/>
      <c r="K188" s="300"/>
      <c r="L188" s="300"/>
    </row>
    <row r="189" spans="1:12">
      <c r="A189" s="300"/>
      <c r="B189" s="300"/>
      <c r="C189" s="300"/>
      <c r="D189" s="300"/>
      <c r="E189" s="300"/>
      <c r="F189" s="300"/>
      <c r="G189" s="300"/>
      <c r="H189" s="300"/>
      <c r="I189" s="300"/>
      <c r="J189" s="300"/>
      <c r="K189" s="300"/>
      <c r="L189" s="300"/>
    </row>
    <row r="190" spans="1:12">
      <c r="A190" s="300"/>
      <c r="B190" s="300"/>
      <c r="C190" s="300"/>
      <c r="D190" s="300"/>
      <c r="E190" s="300"/>
      <c r="F190" s="300"/>
      <c r="G190" s="300"/>
      <c r="H190" s="300"/>
      <c r="I190" s="300"/>
      <c r="J190" s="300"/>
      <c r="K190" s="300"/>
      <c r="L190" s="300"/>
    </row>
    <row r="191" spans="1:12">
      <c r="A191" s="300"/>
      <c r="B191" s="300"/>
      <c r="C191" s="300"/>
      <c r="D191" s="300"/>
      <c r="E191" s="300"/>
      <c r="F191" s="300"/>
      <c r="G191" s="300"/>
      <c r="H191" s="300"/>
      <c r="I191" s="300"/>
      <c r="J191" s="300"/>
      <c r="K191" s="300"/>
      <c r="L191" s="300"/>
    </row>
    <row r="192" spans="1:12">
      <c r="A192" s="300"/>
      <c r="B192" s="300"/>
      <c r="C192" s="300"/>
      <c r="D192" s="300"/>
      <c r="E192" s="300"/>
      <c r="F192" s="300"/>
      <c r="G192" s="300"/>
      <c r="H192" s="300"/>
      <c r="I192" s="300"/>
      <c r="J192" s="300"/>
      <c r="K192" s="300"/>
      <c r="L192" s="300"/>
    </row>
    <row r="193" spans="1:12">
      <c r="A193" s="300"/>
      <c r="B193" s="300"/>
      <c r="C193" s="300"/>
      <c r="D193" s="300"/>
      <c r="E193" s="300"/>
      <c r="F193" s="300"/>
      <c r="G193" s="300"/>
      <c r="H193" s="300"/>
      <c r="I193" s="300"/>
      <c r="J193" s="300"/>
      <c r="K193" s="300"/>
      <c r="L193" s="300"/>
    </row>
    <row r="194" spans="1:12">
      <c r="A194" s="300"/>
      <c r="B194" s="300"/>
      <c r="C194" s="300"/>
      <c r="D194" s="300"/>
      <c r="E194" s="300"/>
      <c r="F194" s="300"/>
      <c r="G194" s="300"/>
      <c r="H194" s="300"/>
      <c r="I194" s="300"/>
      <c r="J194" s="300"/>
      <c r="K194" s="300"/>
      <c r="L194" s="300"/>
    </row>
    <row r="195" spans="1:12">
      <c r="A195" s="300"/>
      <c r="B195" s="300"/>
      <c r="C195" s="300"/>
      <c r="D195" s="300"/>
      <c r="E195" s="300"/>
      <c r="F195" s="300"/>
      <c r="G195" s="300"/>
      <c r="H195" s="300"/>
      <c r="I195" s="300"/>
      <c r="J195" s="300"/>
      <c r="K195" s="300"/>
      <c r="L195" s="300"/>
    </row>
    <row r="196" spans="1:12">
      <c r="A196" s="300"/>
      <c r="B196" s="300"/>
      <c r="C196" s="300"/>
      <c r="D196" s="300"/>
      <c r="E196" s="300"/>
      <c r="F196" s="300"/>
      <c r="G196" s="300"/>
      <c r="H196" s="300"/>
      <c r="I196" s="300"/>
      <c r="J196" s="300"/>
      <c r="K196" s="300"/>
      <c r="L196" s="300"/>
    </row>
    <row r="197" spans="1:12">
      <c r="A197" s="300"/>
      <c r="B197" s="300"/>
      <c r="C197" s="300"/>
      <c r="D197" s="300"/>
      <c r="E197" s="300"/>
      <c r="F197" s="300"/>
      <c r="G197" s="300"/>
      <c r="H197" s="300"/>
      <c r="I197" s="300"/>
      <c r="J197" s="300"/>
      <c r="K197" s="300"/>
      <c r="L197" s="300"/>
    </row>
    <row r="198" spans="1:12">
      <c r="A198" s="300"/>
      <c r="B198" s="300"/>
      <c r="C198" s="300"/>
      <c r="D198" s="300"/>
      <c r="E198" s="300"/>
      <c r="F198" s="300"/>
      <c r="G198" s="300"/>
      <c r="H198" s="300"/>
      <c r="I198" s="300"/>
      <c r="J198" s="300"/>
      <c r="K198" s="300"/>
      <c r="L198" s="300"/>
    </row>
    <row r="199" spans="1:12">
      <c r="A199" s="300"/>
      <c r="B199" s="300"/>
      <c r="C199" s="300"/>
      <c r="D199" s="300"/>
      <c r="E199" s="300"/>
      <c r="F199" s="300"/>
      <c r="G199" s="300"/>
      <c r="H199" s="300"/>
      <c r="I199" s="300"/>
      <c r="J199" s="300"/>
      <c r="K199" s="300"/>
      <c r="L199" s="300"/>
    </row>
    <row r="200" spans="1:12">
      <c r="A200" s="300"/>
      <c r="B200" s="300"/>
      <c r="C200" s="300"/>
      <c r="D200" s="300"/>
      <c r="E200" s="300"/>
      <c r="F200" s="300"/>
      <c r="G200" s="300"/>
      <c r="H200" s="300"/>
      <c r="I200" s="300"/>
      <c r="J200" s="300"/>
      <c r="K200" s="300"/>
      <c r="L200" s="300"/>
    </row>
    <row r="201" spans="1:12">
      <c r="A201" s="300"/>
      <c r="B201" s="300"/>
      <c r="C201" s="300"/>
      <c r="D201" s="300"/>
      <c r="E201" s="300"/>
      <c r="F201" s="300"/>
      <c r="G201" s="300"/>
      <c r="H201" s="300"/>
      <c r="I201" s="300"/>
      <c r="J201" s="300"/>
      <c r="K201" s="300"/>
      <c r="L201" s="300"/>
    </row>
    <row r="202" spans="1:12">
      <c r="A202" s="300"/>
      <c r="B202" s="300"/>
      <c r="C202" s="300"/>
      <c r="D202" s="300"/>
      <c r="E202" s="300"/>
      <c r="F202" s="300"/>
      <c r="G202" s="300"/>
      <c r="H202" s="300"/>
      <c r="I202" s="300"/>
      <c r="J202" s="300"/>
      <c r="K202" s="300"/>
      <c r="L202" s="300"/>
    </row>
    <row r="203" spans="1:12">
      <c r="A203" s="300"/>
      <c r="B203" s="300"/>
      <c r="C203" s="300"/>
      <c r="D203" s="300"/>
      <c r="E203" s="300"/>
      <c r="F203" s="300"/>
      <c r="G203" s="300"/>
      <c r="H203" s="300"/>
      <c r="I203" s="300"/>
      <c r="J203" s="300"/>
      <c r="K203" s="300"/>
      <c r="L203" s="300"/>
    </row>
    <row r="204" spans="1:12">
      <c r="A204" s="300"/>
      <c r="B204" s="300"/>
      <c r="C204" s="300"/>
      <c r="D204" s="300"/>
      <c r="E204" s="300"/>
      <c r="F204" s="300"/>
      <c r="G204" s="300"/>
      <c r="H204" s="300"/>
      <c r="I204" s="300"/>
      <c r="J204" s="300"/>
      <c r="K204" s="300"/>
      <c r="L204" s="300"/>
    </row>
    <row r="205" spans="1:12">
      <c r="A205" s="300"/>
      <c r="B205" s="300"/>
      <c r="C205" s="300"/>
      <c r="D205" s="300"/>
      <c r="E205" s="300"/>
      <c r="F205" s="300"/>
      <c r="G205" s="300"/>
      <c r="H205" s="300"/>
      <c r="I205" s="300"/>
      <c r="J205" s="300"/>
      <c r="K205" s="300"/>
      <c r="L205" s="300"/>
    </row>
    <row r="206" spans="1:12">
      <c r="A206" s="300"/>
      <c r="B206" s="300"/>
      <c r="C206" s="300"/>
      <c r="D206" s="300"/>
      <c r="E206" s="300"/>
      <c r="F206" s="300"/>
      <c r="G206" s="300"/>
      <c r="H206" s="300"/>
      <c r="I206" s="300"/>
      <c r="J206" s="300"/>
      <c r="K206" s="300"/>
      <c r="L206" s="300"/>
    </row>
    <row r="207" spans="1:12">
      <c r="A207" s="300"/>
      <c r="B207" s="300"/>
      <c r="C207" s="300"/>
      <c r="D207" s="300"/>
      <c r="E207" s="300"/>
      <c r="F207" s="300"/>
      <c r="G207" s="300"/>
      <c r="H207" s="300"/>
      <c r="I207" s="300"/>
      <c r="J207" s="300"/>
      <c r="K207" s="300"/>
      <c r="L207" s="300"/>
    </row>
    <row r="208" spans="1:12">
      <c r="A208" s="300"/>
      <c r="B208" s="300"/>
      <c r="C208" s="300"/>
      <c r="D208" s="300"/>
      <c r="E208" s="300"/>
      <c r="F208" s="300"/>
      <c r="G208" s="300"/>
      <c r="H208" s="300"/>
      <c r="I208" s="300"/>
      <c r="J208" s="300"/>
      <c r="K208" s="300"/>
      <c r="L208" s="300"/>
    </row>
    <row r="209" spans="1:12">
      <c r="A209" s="300"/>
      <c r="B209" s="300"/>
      <c r="C209" s="300"/>
      <c r="D209" s="300"/>
      <c r="E209" s="300"/>
      <c r="F209" s="300"/>
      <c r="G209" s="300"/>
      <c r="H209" s="300"/>
      <c r="I209" s="300"/>
      <c r="J209" s="300"/>
      <c r="K209" s="300"/>
      <c r="L209" s="300"/>
    </row>
    <row r="210" spans="1:12">
      <c r="A210" s="300"/>
      <c r="B210" s="300"/>
      <c r="C210" s="300"/>
      <c r="D210" s="300"/>
      <c r="E210" s="300"/>
      <c r="F210" s="300"/>
      <c r="G210" s="300"/>
      <c r="H210" s="300"/>
      <c r="I210" s="300"/>
      <c r="J210" s="300"/>
      <c r="K210" s="300"/>
      <c r="L210" s="300"/>
    </row>
    <row r="211" spans="1:12">
      <c r="A211" s="300"/>
      <c r="B211" s="300"/>
      <c r="C211" s="300"/>
      <c r="D211" s="300"/>
      <c r="E211" s="300"/>
      <c r="F211" s="300"/>
      <c r="G211" s="300"/>
      <c r="H211" s="300"/>
      <c r="I211" s="300"/>
      <c r="J211" s="300"/>
      <c r="K211" s="300"/>
      <c r="L211" s="300"/>
    </row>
    <row r="212" spans="1:12">
      <c r="A212" s="300"/>
      <c r="B212" s="300"/>
      <c r="C212" s="300"/>
      <c r="D212" s="300"/>
      <c r="E212" s="300"/>
      <c r="F212" s="300"/>
      <c r="G212" s="300"/>
      <c r="H212" s="300"/>
      <c r="I212" s="300"/>
      <c r="J212" s="300"/>
      <c r="K212" s="300"/>
      <c r="L212" s="300"/>
    </row>
    <row r="213" spans="1:12">
      <c r="A213" s="300"/>
      <c r="B213" s="300"/>
      <c r="C213" s="300"/>
      <c r="D213" s="300"/>
      <c r="E213" s="300"/>
      <c r="F213" s="300"/>
      <c r="G213" s="300"/>
      <c r="H213" s="300"/>
      <c r="I213" s="300"/>
      <c r="J213" s="300"/>
      <c r="K213" s="300"/>
      <c r="L213" s="300"/>
    </row>
    <row r="214" spans="1:12">
      <c r="A214" s="300"/>
      <c r="B214" s="300"/>
      <c r="C214" s="300"/>
      <c r="D214" s="300"/>
      <c r="E214" s="300"/>
      <c r="F214" s="300"/>
      <c r="G214" s="300"/>
      <c r="H214" s="300"/>
      <c r="I214" s="300"/>
      <c r="J214" s="300"/>
      <c r="K214" s="300"/>
      <c r="L214" s="300"/>
    </row>
    <row r="215" spans="1:12">
      <c r="A215" s="300"/>
      <c r="B215" s="300"/>
      <c r="C215" s="300"/>
      <c r="D215" s="300"/>
      <c r="E215" s="300"/>
      <c r="F215" s="300"/>
      <c r="G215" s="300"/>
      <c r="H215" s="300"/>
      <c r="I215" s="300"/>
      <c r="J215" s="300"/>
      <c r="K215" s="300"/>
      <c r="L215" s="300"/>
    </row>
    <row r="216" spans="1:12">
      <c r="A216" s="300"/>
      <c r="B216" s="300"/>
      <c r="C216" s="300"/>
      <c r="D216" s="300"/>
      <c r="E216" s="300"/>
      <c r="F216" s="300"/>
      <c r="G216" s="300"/>
      <c r="H216" s="300"/>
      <c r="I216" s="300"/>
      <c r="J216" s="300"/>
      <c r="K216" s="300"/>
      <c r="L216" s="300"/>
    </row>
    <row r="217" spans="1:12">
      <c r="A217" s="300"/>
      <c r="B217" s="300"/>
      <c r="C217" s="300"/>
      <c r="D217" s="300"/>
      <c r="E217" s="300"/>
      <c r="F217" s="300"/>
      <c r="G217" s="300"/>
      <c r="H217" s="300"/>
      <c r="I217" s="300"/>
      <c r="J217" s="300"/>
      <c r="K217" s="300"/>
      <c r="L217" s="300"/>
    </row>
    <row r="218" spans="1:12">
      <c r="A218" s="300"/>
      <c r="B218" s="300"/>
      <c r="C218" s="300"/>
      <c r="D218" s="300"/>
      <c r="E218" s="300"/>
      <c r="F218" s="300"/>
      <c r="G218" s="300"/>
      <c r="H218" s="300"/>
      <c r="I218" s="300"/>
      <c r="J218" s="300"/>
      <c r="K218" s="300"/>
      <c r="L218" s="300"/>
    </row>
    <row r="219" spans="1:12">
      <c r="A219" s="300"/>
      <c r="B219" s="300"/>
      <c r="C219" s="300"/>
      <c r="D219" s="300"/>
      <c r="E219" s="300"/>
      <c r="F219" s="300"/>
      <c r="G219" s="300"/>
      <c r="H219" s="300"/>
      <c r="I219" s="300"/>
      <c r="J219" s="300"/>
      <c r="K219" s="300"/>
      <c r="L219" s="300"/>
    </row>
    <row r="220" spans="1:12">
      <c r="A220" s="300"/>
      <c r="B220" s="300"/>
      <c r="C220" s="300"/>
      <c r="D220" s="300"/>
      <c r="E220" s="300"/>
      <c r="F220" s="300"/>
      <c r="G220" s="300"/>
      <c r="H220" s="300"/>
      <c r="I220" s="300"/>
      <c r="J220" s="300"/>
      <c r="K220" s="300"/>
      <c r="L220" s="300"/>
    </row>
    <row r="221" spans="1:12">
      <c r="A221" s="300"/>
      <c r="B221" s="300"/>
      <c r="C221" s="300"/>
      <c r="D221" s="300"/>
      <c r="E221" s="300"/>
      <c r="F221" s="300"/>
      <c r="G221" s="300"/>
      <c r="H221" s="300"/>
      <c r="I221" s="300"/>
      <c r="J221" s="300"/>
      <c r="K221" s="300"/>
      <c r="L221" s="300"/>
    </row>
    <row r="222" spans="1:12">
      <c r="A222" s="300"/>
      <c r="B222" s="300"/>
      <c r="C222" s="300"/>
      <c r="D222" s="300"/>
      <c r="E222" s="300"/>
      <c r="F222" s="300"/>
      <c r="G222" s="300"/>
      <c r="H222" s="300"/>
      <c r="I222" s="300"/>
      <c r="J222" s="300"/>
      <c r="K222" s="300"/>
      <c r="L222" s="300"/>
    </row>
    <row r="223" spans="1:12">
      <c r="A223" s="300"/>
      <c r="B223" s="300"/>
      <c r="C223" s="300"/>
      <c r="D223" s="300"/>
      <c r="E223" s="300"/>
      <c r="F223" s="300"/>
      <c r="G223" s="300"/>
      <c r="H223" s="300"/>
      <c r="I223" s="300"/>
      <c r="J223" s="300"/>
      <c r="K223" s="300"/>
      <c r="L223" s="300"/>
    </row>
    <row r="224" spans="1:12">
      <c r="A224" s="300"/>
      <c r="B224" s="300"/>
      <c r="C224" s="300"/>
      <c r="D224" s="300"/>
      <c r="E224" s="300"/>
      <c r="F224" s="300"/>
      <c r="G224" s="300"/>
      <c r="H224" s="300"/>
      <c r="I224" s="300"/>
      <c r="J224" s="300"/>
      <c r="K224" s="300"/>
      <c r="L224" s="300"/>
    </row>
    <row r="225" spans="1:12">
      <c r="A225" s="300"/>
      <c r="B225" s="300"/>
      <c r="C225" s="300"/>
      <c r="D225" s="300"/>
      <c r="E225" s="300"/>
      <c r="F225" s="300"/>
      <c r="G225" s="300"/>
      <c r="H225" s="300"/>
      <c r="I225" s="300"/>
      <c r="J225" s="300"/>
      <c r="K225" s="300"/>
      <c r="L225" s="300"/>
    </row>
    <row r="226" spans="1:12">
      <c r="A226" s="300"/>
      <c r="B226" s="300"/>
      <c r="C226" s="300"/>
      <c r="D226" s="300"/>
      <c r="E226" s="300"/>
      <c r="F226" s="300"/>
      <c r="G226" s="300"/>
      <c r="H226" s="300"/>
      <c r="I226" s="300"/>
      <c r="J226" s="300"/>
      <c r="K226" s="300"/>
      <c r="L226" s="300"/>
    </row>
    <row r="227" spans="1:12">
      <c r="A227" s="300"/>
      <c r="B227" s="300"/>
      <c r="C227" s="300"/>
      <c r="D227" s="300"/>
      <c r="E227" s="300"/>
      <c r="F227" s="300"/>
      <c r="G227" s="300"/>
      <c r="H227" s="300"/>
      <c r="I227" s="300"/>
      <c r="J227" s="300"/>
      <c r="K227" s="300"/>
      <c r="L227" s="300"/>
    </row>
    <row r="228" spans="1:12">
      <c r="A228" s="300"/>
      <c r="B228" s="300"/>
      <c r="C228" s="300"/>
      <c r="D228" s="300"/>
      <c r="E228" s="300"/>
      <c r="F228" s="300"/>
      <c r="G228" s="300"/>
      <c r="H228" s="300"/>
      <c r="I228" s="300"/>
      <c r="J228" s="300"/>
      <c r="K228" s="300"/>
      <c r="L228" s="300"/>
    </row>
    <row r="229" spans="1:12">
      <c r="A229" s="300"/>
      <c r="B229" s="300"/>
      <c r="C229" s="300"/>
      <c r="D229" s="300"/>
      <c r="E229" s="300"/>
      <c r="F229" s="300"/>
      <c r="G229" s="300"/>
      <c r="H229" s="300"/>
      <c r="I229" s="300"/>
      <c r="J229" s="300"/>
      <c r="K229" s="300"/>
      <c r="L229" s="300"/>
    </row>
    <row r="230" spans="1:12">
      <c r="A230" s="300"/>
      <c r="B230" s="300"/>
      <c r="C230" s="300"/>
      <c r="D230" s="300"/>
      <c r="E230" s="300"/>
      <c r="F230" s="300"/>
      <c r="G230" s="300"/>
      <c r="H230" s="300"/>
      <c r="I230" s="300"/>
      <c r="J230" s="300"/>
      <c r="K230" s="300"/>
      <c r="L230" s="300"/>
    </row>
    <row r="231" spans="1:12">
      <c r="A231" s="300"/>
      <c r="B231" s="300"/>
      <c r="C231" s="300"/>
      <c r="D231" s="300"/>
      <c r="E231" s="300"/>
      <c r="F231" s="300"/>
      <c r="G231" s="300"/>
      <c r="H231" s="300"/>
      <c r="I231" s="300"/>
      <c r="J231" s="300"/>
      <c r="K231" s="300"/>
      <c r="L231" s="300"/>
    </row>
    <row r="232" spans="1:12">
      <c r="A232" s="300"/>
      <c r="B232" s="300"/>
      <c r="C232" s="300"/>
      <c r="D232" s="300"/>
      <c r="E232" s="300"/>
      <c r="F232" s="300"/>
      <c r="G232" s="300"/>
      <c r="H232" s="300"/>
      <c r="I232" s="300"/>
      <c r="J232" s="300"/>
      <c r="K232" s="300"/>
      <c r="L232" s="300"/>
    </row>
    <row r="233" spans="1:12">
      <c r="A233" s="300"/>
      <c r="B233" s="300"/>
      <c r="C233" s="300"/>
      <c r="D233" s="300"/>
      <c r="E233" s="300"/>
      <c r="F233" s="300"/>
      <c r="G233" s="300"/>
      <c r="H233" s="300"/>
      <c r="I233" s="300"/>
      <c r="J233" s="300"/>
      <c r="K233" s="300"/>
      <c r="L233" s="300"/>
    </row>
    <row r="234" spans="1:12">
      <c r="A234" s="300"/>
      <c r="B234" s="300"/>
      <c r="C234" s="300"/>
      <c r="D234" s="300"/>
      <c r="E234" s="300"/>
      <c r="F234" s="300"/>
      <c r="G234" s="300"/>
      <c r="H234" s="300"/>
      <c r="I234" s="300"/>
      <c r="J234" s="300"/>
      <c r="K234" s="300"/>
      <c r="L234" s="300"/>
    </row>
    <row r="235" spans="1:12">
      <c r="A235" s="300"/>
      <c r="B235" s="300"/>
      <c r="C235" s="300"/>
      <c r="D235" s="300"/>
      <c r="E235" s="300"/>
      <c r="F235" s="300"/>
      <c r="G235" s="300"/>
      <c r="H235" s="300"/>
      <c r="I235" s="300"/>
      <c r="J235" s="300"/>
      <c r="K235" s="300"/>
      <c r="L235" s="300"/>
    </row>
    <row r="236" spans="1:12">
      <c r="A236" s="300"/>
      <c r="B236" s="300"/>
      <c r="C236" s="300"/>
      <c r="D236" s="300"/>
      <c r="E236" s="300"/>
      <c r="F236" s="300"/>
      <c r="G236" s="300"/>
      <c r="H236" s="300"/>
      <c r="I236" s="300"/>
      <c r="J236" s="300"/>
      <c r="K236" s="300"/>
      <c r="L236" s="300"/>
    </row>
    <row r="237" spans="1:12">
      <c r="A237" s="300"/>
      <c r="B237" s="300"/>
      <c r="C237" s="300"/>
      <c r="D237" s="300"/>
      <c r="E237" s="300"/>
      <c r="F237" s="300"/>
      <c r="G237" s="300"/>
      <c r="H237" s="300"/>
      <c r="I237" s="300"/>
      <c r="J237" s="300"/>
      <c r="K237" s="300"/>
      <c r="L237" s="300"/>
    </row>
    <row r="238" spans="1:12">
      <c r="A238" s="300"/>
      <c r="B238" s="300"/>
      <c r="C238" s="300"/>
      <c r="D238" s="300"/>
      <c r="E238" s="300"/>
      <c r="F238" s="300"/>
      <c r="G238" s="300"/>
      <c r="H238" s="300"/>
      <c r="I238" s="300"/>
      <c r="J238" s="300"/>
      <c r="K238" s="300"/>
      <c r="L238" s="300"/>
    </row>
    <row r="239" spans="1:12">
      <c r="A239" s="300"/>
      <c r="B239" s="300"/>
      <c r="C239" s="300"/>
      <c r="D239" s="300"/>
      <c r="E239" s="300"/>
      <c r="F239" s="300"/>
      <c r="G239" s="300"/>
      <c r="H239" s="300"/>
      <c r="I239" s="300"/>
      <c r="J239" s="300"/>
      <c r="K239" s="300"/>
      <c r="L239" s="300"/>
    </row>
    <row r="240" spans="1:12">
      <c r="A240" s="300"/>
      <c r="B240" s="300"/>
      <c r="C240" s="300"/>
      <c r="D240" s="300"/>
      <c r="E240" s="300"/>
      <c r="F240" s="300"/>
      <c r="G240" s="300"/>
      <c r="H240" s="300"/>
      <c r="I240" s="300"/>
      <c r="J240" s="300"/>
      <c r="K240" s="300"/>
      <c r="L240" s="300"/>
    </row>
    <row r="241" spans="1:12">
      <c r="A241" s="300"/>
      <c r="B241" s="300"/>
      <c r="C241" s="300"/>
      <c r="D241" s="300"/>
      <c r="E241" s="300"/>
      <c r="F241" s="300"/>
      <c r="G241" s="300"/>
      <c r="H241" s="300"/>
      <c r="I241" s="300"/>
      <c r="J241" s="300"/>
      <c r="K241" s="300"/>
      <c r="L241" s="300"/>
    </row>
    <row r="242" spans="1:12">
      <c r="A242" s="300"/>
      <c r="B242" s="300"/>
      <c r="C242" s="300"/>
      <c r="D242" s="300"/>
      <c r="E242" s="300"/>
      <c r="F242" s="300"/>
      <c r="G242" s="300"/>
      <c r="H242" s="300"/>
      <c r="I242" s="300"/>
      <c r="J242" s="300"/>
      <c r="K242" s="300"/>
      <c r="L242" s="300"/>
    </row>
    <row r="243" spans="1:12">
      <c r="A243" s="300"/>
      <c r="B243" s="300"/>
      <c r="C243" s="300"/>
      <c r="D243" s="300"/>
      <c r="E243" s="300"/>
      <c r="F243" s="300"/>
      <c r="G243" s="300"/>
      <c r="H243" s="300"/>
      <c r="I243" s="300"/>
      <c r="J243" s="300"/>
      <c r="K243" s="300"/>
      <c r="L243" s="300"/>
    </row>
    <row r="244" spans="1:12">
      <c r="A244" s="300"/>
      <c r="B244" s="300"/>
      <c r="C244" s="300"/>
      <c r="D244" s="300"/>
      <c r="E244" s="300"/>
      <c r="F244" s="300"/>
      <c r="G244" s="300"/>
      <c r="H244" s="300"/>
      <c r="I244" s="300"/>
      <c r="J244" s="300"/>
      <c r="K244" s="300"/>
      <c r="L244" s="300"/>
    </row>
    <row r="245" spans="1:12">
      <c r="A245" s="300"/>
      <c r="B245" s="300"/>
      <c r="C245" s="300"/>
      <c r="D245" s="300"/>
      <c r="E245" s="300"/>
      <c r="F245" s="300"/>
      <c r="G245" s="300"/>
      <c r="H245" s="300"/>
      <c r="I245" s="300"/>
      <c r="J245" s="300"/>
      <c r="K245" s="300"/>
      <c r="L245" s="300"/>
    </row>
    <row r="246" spans="1:12">
      <c r="A246" s="300"/>
      <c r="B246" s="300"/>
      <c r="C246" s="300"/>
      <c r="D246" s="300"/>
      <c r="E246" s="300"/>
      <c r="F246" s="300"/>
      <c r="G246" s="300"/>
      <c r="H246" s="300"/>
      <c r="I246" s="300"/>
      <c r="J246" s="300"/>
      <c r="K246" s="300"/>
      <c r="L246" s="300"/>
    </row>
    <row r="247" spans="1:12">
      <c r="A247" s="300"/>
      <c r="B247" s="300"/>
      <c r="C247" s="300"/>
      <c r="D247" s="300"/>
      <c r="E247" s="300"/>
      <c r="F247" s="300"/>
      <c r="G247" s="300"/>
      <c r="H247" s="300"/>
      <c r="I247" s="300"/>
      <c r="J247" s="300"/>
      <c r="K247" s="300"/>
      <c r="L247" s="300"/>
    </row>
    <row r="248" spans="1:12">
      <c r="A248" s="300"/>
      <c r="B248" s="300"/>
      <c r="C248" s="300"/>
      <c r="D248" s="300"/>
      <c r="E248" s="300"/>
      <c r="F248" s="300"/>
      <c r="G248" s="300"/>
      <c r="H248" s="300"/>
      <c r="I248" s="300"/>
      <c r="J248" s="300"/>
      <c r="K248" s="300"/>
      <c r="L248" s="300"/>
    </row>
    <row r="249" spans="1:12">
      <c r="A249" s="300"/>
      <c r="B249" s="300"/>
      <c r="C249" s="300"/>
      <c r="D249" s="300"/>
      <c r="E249" s="300"/>
      <c r="F249" s="300"/>
      <c r="G249" s="300"/>
      <c r="H249" s="300"/>
      <c r="I249" s="300"/>
      <c r="J249" s="300"/>
      <c r="K249" s="300"/>
      <c r="L249" s="300"/>
    </row>
    <row r="250" spans="1:12">
      <c r="A250" s="300"/>
      <c r="B250" s="300"/>
      <c r="C250" s="300"/>
      <c r="D250" s="300"/>
      <c r="E250" s="300"/>
      <c r="F250" s="300"/>
      <c r="G250" s="300"/>
      <c r="H250" s="300"/>
      <c r="I250" s="300"/>
      <c r="J250" s="300"/>
      <c r="K250" s="300"/>
      <c r="L250" s="300"/>
    </row>
    <row r="251" spans="1:12">
      <c r="A251" s="300"/>
      <c r="B251" s="300"/>
      <c r="C251" s="300"/>
      <c r="D251" s="300"/>
      <c r="E251" s="300"/>
      <c r="F251" s="300"/>
      <c r="G251" s="300"/>
      <c r="H251" s="300"/>
      <c r="I251" s="300"/>
      <c r="J251" s="300"/>
      <c r="K251" s="300"/>
      <c r="L251" s="300"/>
    </row>
    <row r="252" spans="1:12">
      <c r="A252" s="300"/>
      <c r="B252" s="300"/>
      <c r="C252" s="300"/>
      <c r="D252" s="300"/>
      <c r="E252" s="300"/>
      <c r="F252" s="300"/>
      <c r="G252" s="300"/>
      <c r="H252" s="300"/>
      <c r="I252" s="300"/>
      <c r="J252" s="300"/>
      <c r="K252" s="300"/>
      <c r="L252" s="300"/>
    </row>
    <row r="253" spans="1:12">
      <c r="A253" s="300"/>
      <c r="B253" s="300"/>
      <c r="C253" s="300"/>
      <c r="D253" s="300"/>
      <c r="E253" s="300"/>
      <c r="F253" s="300"/>
      <c r="G253" s="300"/>
      <c r="H253" s="300"/>
      <c r="I253" s="300"/>
      <c r="J253" s="300"/>
      <c r="K253" s="300"/>
      <c r="L253" s="300"/>
    </row>
    <row r="254" spans="1:12">
      <c r="A254" s="300"/>
      <c r="B254" s="300"/>
      <c r="C254" s="300"/>
      <c r="D254" s="300"/>
      <c r="E254" s="300"/>
      <c r="F254" s="300"/>
      <c r="G254" s="300"/>
      <c r="H254" s="300"/>
      <c r="I254" s="300"/>
      <c r="J254" s="300"/>
      <c r="K254" s="300"/>
      <c r="L254" s="300"/>
    </row>
    <row r="255" spans="1:12">
      <c r="A255" s="300"/>
      <c r="B255" s="300"/>
      <c r="C255" s="300"/>
      <c r="D255" s="300"/>
      <c r="E255" s="300"/>
      <c r="F255" s="300"/>
      <c r="G255" s="300"/>
      <c r="H255" s="300"/>
      <c r="I255" s="300"/>
      <c r="J255" s="300"/>
      <c r="K255" s="300"/>
      <c r="L255" s="300"/>
    </row>
    <row r="256" spans="1:12">
      <c r="A256" s="300"/>
      <c r="B256" s="300"/>
      <c r="C256" s="300"/>
      <c r="D256" s="300"/>
      <c r="E256" s="300"/>
      <c r="F256" s="300"/>
      <c r="G256" s="300"/>
      <c r="H256" s="300"/>
      <c r="I256" s="300"/>
      <c r="J256" s="300"/>
      <c r="K256" s="300"/>
      <c r="L256" s="300"/>
    </row>
    <row r="257" spans="1:12">
      <c r="A257" s="300"/>
      <c r="B257" s="300"/>
      <c r="C257" s="300"/>
      <c r="D257" s="300"/>
      <c r="E257" s="300"/>
      <c r="F257" s="300"/>
      <c r="G257" s="300"/>
      <c r="H257" s="300"/>
      <c r="I257" s="300"/>
      <c r="J257" s="300"/>
      <c r="K257" s="300"/>
      <c r="L257" s="300"/>
    </row>
    <row r="258" spans="1:12">
      <c r="A258" s="300"/>
      <c r="B258" s="300"/>
      <c r="C258" s="300"/>
      <c r="D258" s="300"/>
      <c r="E258" s="300"/>
      <c r="F258" s="300"/>
      <c r="G258" s="300"/>
      <c r="H258" s="300"/>
      <c r="I258" s="300"/>
      <c r="J258" s="300"/>
      <c r="K258" s="300"/>
      <c r="L258" s="300"/>
    </row>
    <row r="259" spans="1:12">
      <c r="A259" s="300"/>
      <c r="B259" s="300"/>
      <c r="C259" s="300"/>
      <c r="D259" s="300"/>
      <c r="E259" s="300"/>
      <c r="F259" s="300"/>
      <c r="G259" s="300"/>
      <c r="H259" s="300"/>
      <c r="I259" s="300"/>
      <c r="J259" s="300"/>
      <c r="K259" s="300"/>
      <c r="L259" s="300"/>
    </row>
    <row r="260" spans="1:12">
      <c r="A260" s="300"/>
      <c r="B260" s="300"/>
      <c r="C260" s="300"/>
      <c r="D260" s="300"/>
      <c r="E260" s="300"/>
      <c r="F260" s="300"/>
      <c r="G260" s="300"/>
      <c r="H260" s="300"/>
      <c r="I260" s="300"/>
      <c r="J260" s="300"/>
      <c r="K260" s="300"/>
      <c r="L260" s="300"/>
    </row>
    <row r="261" spans="1:12">
      <c r="A261" s="300"/>
      <c r="B261" s="300"/>
      <c r="C261" s="300"/>
      <c r="D261" s="300"/>
      <c r="E261" s="300"/>
      <c r="F261" s="300"/>
      <c r="G261" s="300"/>
      <c r="H261" s="300"/>
      <c r="I261" s="300"/>
      <c r="J261" s="300"/>
      <c r="K261" s="300"/>
      <c r="L261" s="300"/>
    </row>
    <row r="262" spans="1:12">
      <c r="A262" s="300"/>
      <c r="B262" s="300"/>
      <c r="C262" s="300"/>
      <c r="D262" s="300"/>
      <c r="E262" s="300"/>
      <c r="F262" s="300"/>
      <c r="G262" s="300"/>
      <c r="H262" s="300"/>
      <c r="I262" s="300"/>
      <c r="J262" s="300"/>
      <c r="K262" s="300"/>
      <c r="L262" s="300"/>
    </row>
    <row r="263" spans="1:12">
      <c r="A263" s="300"/>
      <c r="B263" s="300"/>
      <c r="C263" s="300"/>
      <c r="D263" s="300"/>
      <c r="E263" s="300"/>
      <c r="F263" s="300"/>
      <c r="G263" s="300"/>
      <c r="H263" s="300"/>
      <c r="I263" s="300"/>
      <c r="J263" s="300"/>
      <c r="K263" s="300"/>
      <c r="L263" s="300"/>
    </row>
    <row r="264" spans="1:12">
      <c r="A264" s="300"/>
      <c r="B264" s="300"/>
      <c r="C264" s="300"/>
      <c r="D264" s="300"/>
      <c r="E264" s="300"/>
      <c r="F264" s="300"/>
      <c r="G264" s="300"/>
      <c r="H264" s="300"/>
      <c r="I264" s="300"/>
      <c r="J264" s="300"/>
      <c r="K264" s="300"/>
      <c r="L264" s="300"/>
    </row>
    <row r="265" spans="1:12">
      <c r="A265" s="300"/>
      <c r="B265" s="300"/>
      <c r="C265" s="300"/>
      <c r="D265" s="300"/>
      <c r="E265" s="300"/>
      <c r="F265" s="300"/>
      <c r="G265" s="300"/>
      <c r="H265" s="300"/>
      <c r="I265" s="300"/>
      <c r="J265" s="300"/>
      <c r="K265" s="300"/>
      <c r="L265" s="300"/>
    </row>
    <row r="266" spans="1:12">
      <c r="A266" s="300"/>
      <c r="B266" s="300"/>
      <c r="C266" s="300"/>
      <c r="D266" s="300"/>
      <c r="E266" s="300"/>
      <c r="F266" s="300"/>
      <c r="G266" s="300"/>
      <c r="H266" s="300"/>
      <c r="I266" s="300"/>
      <c r="J266" s="300"/>
      <c r="K266" s="300"/>
      <c r="L266" s="300"/>
    </row>
    <row r="267" spans="1:12">
      <c r="A267" s="300"/>
      <c r="B267" s="300"/>
      <c r="C267" s="300"/>
      <c r="D267" s="300"/>
      <c r="E267" s="300"/>
      <c r="F267" s="300"/>
      <c r="G267" s="300"/>
      <c r="H267" s="300"/>
      <c r="I267" s="300"/>
      <c r="J267" s="300"/>
      <c r="K267" s="300"/>
      <c r="L267" s="300"/>
    </row>
    <row r="268" spans="1:12">
      <c r="A268" s="300"/>
      <c r="B268" s="300"/>
      <c r="C268" s="300"/>
      <c r="D268" s="300"/>
      <c r="E268" s="300"/>
      <c r="F268" s="300"/>
      <c r="G268" s="300"/>
      <c r="H268" s="300"/>
      <c r="I268" s="300"/>
      <c r="J268" s="300"/>
      <c r="K268" s="300"/>
      <c r="L268" s="300"/>
    </row>
    <row r="269" spans="1:12">
      <c r="A269" s="300"/>
      <c r="B269" s="300"/>
      <c r="C269" s="300"/>
      <c r="D269" s="300"/>
      <c r="E269" s="300"/>
      <c r="F269" s="300"/>
      <c r="G269" s="300"/>
      <c r="H269" s="300"/>
      <c r="I269" s="300"/>
      <c r="J269" s="300"/>
      <c r="K269" s="300"/>
      <c r="L269" s="300"/>
    </row>
    <row r="270" spans="1:12">
      <c r="A270" s="300"/>
      <c r="B270" s="300"/>
      <c r="C270" s="300"/>
      <c r="D270" s="300"/>
      <c r="E270" s="300"/>
      <c r="F270" s="300"/>
      <c r="G270" s="300"/>
      <c r="H270" s="300"/>
      <c r="I270" s="300"/>
      <c r="J270" s="300"/>
      <c r="K270" s="300"/>
      <c r="L270" s="300"/>
    </row>
    <row r="271" spans="1:12">
      <c r="A271" s="300"/>
      <c r="B271" s="300"/>
      <c r="C271" s="300"/>
      <c r="D271" s="300"/>
      <c r="E271" s="300"/>
      <c r="F271" s="300"/>
      <c r="G271" s="300"/>
      <c r="H271" s="300"/>
      <c r="I271" s="300"/>
      <c r="J271" s="300"/>
      <c r="K271" s="300"/>
      <c r="L271" s="300"/>
    </row>
    <row r="272" spans="1:12">
      <c r="A272" s="300"/>
      <c r="B272" s="300"/>
      <c r="C272" s="300"/>
      <c r="D272" s="300"/>
      <c r="E272" s="300"/>
      <c r="F272" s="300"/>
      <c r="G272" s="300"/>
      <c r="H272" s="300"/>
      <c r="I272" s="300"/>
      <c r="J272" s="300"/>
      <c r="K272" s="300"/>
      <c r="L272" s="300"/>
    </row>
    <row r="273" spans="1:12">
      <c r="A273" s="300"/>
      <c r="B273" s="300"/>
      <c r="C273" s="300"/>
      <c r="D273" s="300"/>
      <c r="E273" s="300"/>
      <c r="F273" s="300"/>
      <c r="G273" s="300"/>
      <c r="H273" s="300"/>
      <c r="I273" s="300"/>
      <c r="J273" s="300"/>
      <c r="K273" s="300"/>
      <c r="L273" s="300"/>
    </row>
    <row r="274" spans="1:12">
      <c r="A274" s="300"/>
      <c r="B274" s="300"/>
      <c r="C274" s="300"/>
      <c r="D274" s="300"/>
      <c r="E274" s="300"/>
      <c r="F274" s="300"/>
      <c r="G274" s="300"/>
      <c r="H274" s="300"/>
      <c r="I274" s="300"/>
      <c r="J274" s="300"/>
      <c r="K274" s="300"/>
      <c r="L274" s="300"/>
    </row>
    <row r="275" spans="1:12">
      <c r="A275" s="300"/>
      <c r="B275" s="300"/>
      <c r="C275" s="300"/>
      <c r="D275" s="300"/>
      <c r="E275" s="300"/>
      <c r="F275" s="300"/>
      <c r="G275" s="300"/>
      <c r="H275" s="300"/>
      <c r="I275" s="300"/>
      <c r="J275" s="300"/>
      <c r="K275" s="300"/>
      <c r="L275" s="300"/>
    </row>
    <row r="276" spans="1:12">
      <c r="A276" s="300"/>
      <c r="B276" s="300"/>
      <c r="C276" s="300"/>
      <c r="D276" s="300"/>
      <c r="E276" s="300"/>
      <c r="F276" s="300"/>
      <c r="G276" s="300"/>
      <c r="H276" s="300"/>
      <c r="I276" s="300"/>
      <c r="J276" s="300"/>
      <c r="K276" s="300"/>
      <c r="L276" s="300"/>
    </row>
    <row r="277" spans="1:12">
      <c r="A277" s="300"/>
      <c r="B277" s="300"/>
      <c r="C277" s="300"/>
      <c r="D277" s="300"/>
      <c r="E277" s="300"/>
      <c r="F277" s="300"/>
      <c r="G277" s="300"/>
      <c r="H277" s="300"/>
      <c r="I277" s="300"/>
      <c r="J277" s="300"/>
      <c r="K277" s="300"/>
      <c r="L277" s="300"/>
    </row>
    <row r="278" spans="1:12">
      <c r="A278" s="300"/>
      <c r="B278" s="300"/>
      <c r="C278" s="300"/>
      <c r="D278" s="300"/>
      <c r="E278" s="300"/>
      <c r="F278" s="300"/>
      <c r="G278" s="300"/>
      <c r="H278" s="300"/>
      <c r="I278" s="300"/>
      <c r="J278" s="300"/>
      <c r="K278" s="300"/>
      <c r="L278" s="300"/>
    </row>
    <row r="279" spans="1:12">
      <c r="A279" s="300"/>
      <c r="B279" s="300"/>
      <c r="C279" s="300"/>
      <c r="D279" s="300"/>
      <c r="E279" s="300"/>
      <c r="F279" s="300"/>
      <c r="G279" s="300"/>
      <c r="H279" s="300"/>
      <c r="I279" s="300"/>
      <c r="J279" s="300"/>
      <c r="K279" s="300"/>
      <c r="L279" s="300"/>
    </row>
    <row r="280" spans="1:12">
      <c r="A280" s="300"/>
      <c r="B280" s="300"/>
      <c r="C280" s="300"/>
      <c r="D280" s="300"/>
      <c r="E280" s="300"/>
      <c r="F280" s="300"/>
      <c r="G280" s="300"/>
      <c r="H280" s="300"/>
      <c r="I280" s="300"/>
      <c r="J280" s="300"/>
      <c r="K280" s="300"/>
      <c r="L280" s="300"/>
    </row>
    <row r="281" spans="1:12">
      <c r="A281" s="300"/>
      <c r="B281" s="300"/>
      <c r="C281" s="300"/>
      <c r="D281" s="300"/>
      <c r="E281" s="300"/>
      <c r="F281" s="300"/>
      <c r="G281" s="300"/>
      <c r="H281" s="300"/>
      <c r="I281" s="300"/>
      <c r="J281" s="300"/>
      <c r="K281" s="300"/>
      <c r="L281" s="300"/>
    </row>
    <row r="282" spans="1:12">
      <c r="A282" s="300"/>
      <c r="B282" s="300"/>
      <c r="C282" s="300"/>
      <c r="D282" s="300"/>
      <c r="E282" s="300"/>
      <c r="F282" s="300"/>
      <c r="G282" s="300"/>
      <c r="H282" s="300"/>
      <c r="I282" s="300"/>
      <c r="J282" s="300"/>
      <c r="K282" s="300"/>
      <c r="L282" s="300"/>
    </row>
    <row r="283" spans="1:12">
      <c r="A283" s="300"/>
      <c r="B283" s="300"/>
      <c r="C283" s="300"/>
      <c r="D283" s="300"/>
      <c r="E283" s="300"/>
      <c r="F283" s="300"/>
      <c r="G283" s="300"/>
      <c r="H283" s="300"/>
      <c r="I283" s="300"/>
      <c r="J283" s="300"/>
      <c r="K283" s="300"/>
      <c r="L283" s="300"/>
    </row>
    <row r="284" spans="1:12">
      <c r="A284" s="300"/>
      <c r="B284" s="300"/>
      <c r="C284" s="300"/>
      <c r="D284" s="300"/>
      <c r="E284" s="300"/>
      <c r="F284" s="300"/>
      <c r="G284" s="300"/>
      <c r="H284" s="300"/>
      <c r="I284" s="300"/>
      <c r="J284" s="300"/>
      <c r="K284" s="300"/>
      <c r="L284" s="300"/>
    </row>
    <row r="285" spans="1:12">
      <c r="A285" s="300"/>
      <c r="B285" s="300"/>
      <c r="C285" s="300"/>
      <c r="D285" s="300"/>
      <c r="E285" s="300"/>
      <c r="F285" s="300"/>
      <c r="G285" s="300"/>
      <c r="H285" s="300"/>
      <c r="I285" s="300"/>
      <c r="J285" s="300"/>
      <c r="K285" s="300"/>
      <c r="L285" s="300"/>
    </row>
    <row r="286" spans="1:12">
      <c r="A286" s="300"/>
      <c r="B286" s="300"/>
      <c r="C286" s="300"/>
      <c r="D286" s="300"/>
      <c r="E286" s="300"/>
      <c r="F286" s="300"/>
      <c r="G286" s="300"/>
      <c r="H286" s="300"/>
      <c r="I286" s="300"/>
      <c r="J286" s="300"/>
      <c r="K286" s="300"/>
      <c r="L286" s="300"/>
    </row>
    <row r="287" spans="1:12">
      <c r="A287" s="300"/>
      <c r="B287" s="300"/>
      <c r="C287" s="300"/>
      <c r="D287" s="300"/>
      <c r="E287" s="300"/>
      <c r="F287" s="300"/>
      <c r="G287" s="300"/>
      <c r="H287" s="300"/>
      <c r="I287" s="300"/>
      <c r="J287" s="300"/>
      <c r="K287" s="300"/>
      <c r="L287" s="300"/>
    </row>
    <row r="288" spans="1:12">
      <c r="A288" s="300"/>
      <c r="B288" s="300"/>
      <c r="C288" s="300"/>
      <c r="D288" s="300"/>
      <c r="E288" s="300"/>
      <c r="F288" s="300"/>
      <c r="G288" s="300"/>
      <c r="H288" s="300"/>
      <c r="I288" s="300"/>
      <c r="J288" s="300"/>
      <c r="K288" s="300"/>
      <c r="L288" s="300"/>
    </row>
    <row r="289" spans="1:12">
      <c r="A289" s="300"/>
      <c r="B289" s="300"/>
      <c r="C289" s="300"/>
      <c r="D289" s="300"/>
      <c r="E289" s="300"/>
      <c r="F289" s="300"/>
      <c r="G289" s="300"/>
      <c r="H289" s="300"/>
      <c r="I289" s="300"/>
      <c r="J289" s="300"/>
      <c r="K289" s="300"/>
      <c r="L289" s="300"/>
    </row>
    <row r="290" spans="1:12">
      <c r="A290" s="300"/>
      <c r="B290" s="300"/>
      <c r="C290" s="300"/>
      <c r="D290" s="300"/>
      <c r="E290" s="300"/>
      <c r="F290" s="300"/>
      <c r="G290" s="300"/>
      <c r="H290" s="300"/>
      <c r="I290" s="300"/>
      <c r="J290" s="300"/>
      <c r="K290" s="300"/>
      <c r="L290" s="300"/>
    </row>
    <row r="291" spans="1:12">
      <c r="A291" s="300"/>
      <c r="B291" s="300"/>
      <c r="C291" s="300"/>
      <c r="D291" s="300"/>
      <c r="E291" s="300"/>
      <c r="F291" s="300"/>
      <c r="G291" s="300"/>
      <c r="H291" s="300"/>
      <c r="I291" s="300"/>
      <c r="J291" s="300"/>
      <c r="K291" s="300"/>
      <c r="L291" s="300"/>
    </row>
    <row r="292" spans="1:12">
      <c r="A292" s="300"/>
      <c r="B292" s="300"/>
      <c r="C292" s="300"/>
      <c r="D292" s="300"/>
      <c r="E292" s="300"/>
      <c r="F292" s="300"/>
      <c r="G292" s="300"/>
      <c r="H292" s="300"/>
      <c r="I292" s="300"/>
      <c r="J292" s="300"/>
      <c r="K292" s="300"/>
      <c r="L292" s="300"/>
    </row>
    <row r="293" spans="1:12">
      <c r="A293" s="300"/>
      <c r="B293" s="300"/>
      <c r="C293" s="300"/>
      <c r="D293" s="300"/>
      <c r="E293" s="300"/>
      <c r="F293" s="300"/>
      <c r="G293" s="300"/>
      <c r="H293" s="300"/>
      <c r="I293" s="300"/>
      <c r="J293" s="300"/>
      <c r="K293" s="300"/>
      <c r="L293" s="300"/>
    </row>
    <row r="294" spans="1:12">
      <c r="A294" s="300"/>
      <c r="B294" s="300"/>
      <c r="C294" s="300"/>
      <c r="D294" s="300"/>
      <c r="E294" s="300"/>
      <c r="F294" s="300"/>
      <c r="G294" s="300"/>
      <c r="H294" s="300"/>
      <c r="I294" s="300"/>
      <c r="J294" s="300"/>
      <c r="K294" s="300"/>
      <c r="L294" s="300"/>
    </row>
    <row r="295" spans="1:12">
      <c r="A295" s="300"/>
      <c r="B295" s="300"/>
      <c r="C295" s="300"/>
      <c r="D295" s="300"/>
      <c r="E295" s="300"/>
      <c r="F295" s="300"/>
      <c r="G295" s="300"/>
      <c r="H295" s="300"/>
      <c r="I295" s="300"/>
      <c r="J295" s="300"/>
      <c r="K295" s="300"/>
      <c r="L295" s="300"/>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FF0000"/>
  </sheetPr>
  <dimension ref="A1:M288"/>
  <sheetViews>
    <sheetView showGridLines="0" workbookViewId="0"/>
  </sheetViews>
  <sheetFormatPr defaultRowHeight="12.75"/>
  <cols>
    <col min="2" max="2" width="35.73046875" customWidth="1"/>
    <col min="3" max="12"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7" customHeight="1">
      <c r="A5" s="1239" t="s">
        <v>748</v>
      </c>
      <c r="B5" s="1239"/>
      <c r="C5" s="1239"/>
      <c r="D5" s="1239"/>
      <c r="E5" s="1239"/>
      <c r="F5" s="1239"/>
      <c r="G5" s="1239"/>
      <c r="H5" s="1239"/>
      <c r="I5" s="1239"/>
      <c r="J5" s="1239"/>
      <c r="K5" s="1239"/>
      <c r="L5" s="1239"/>
      <c r="M5" s="57"/>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SUM(A11:A1865)</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OUTPUTS_FOR_SECTION_2_OF_MODEL!B66</f>
        <v>Biology</v>
      </c>
      <c r="C15" s="298">
        <f>OUTPUTS_FOR_SECTION_2_OF_MODEL!E66</f>
        <v>1644.9852231386553</v>
      </c>
      <c r="D15" s="298">
        <f>OUTPUTS_FOR_SECTION_2_OF_MODEL!F66</f>
        <v>1699.8526796788053</v>
      </c>
      <c r="E15" s="298">
        <f>OUTPUTS_FOR_SECTION_2_OF_MODEL!G66</f>
        <v>1858.7193565376738</v>
      </c>
      <c r="F15" s="298">
        <f>OUTPUTS_FOR_SECTION_2_OF_MODEL!H66</f>
        <v>1855.938098655628</v>
      </c>
      <c r="G15" s="298">
        <f>OUTPUTS_FOR_SECTION_2_OF_MODEL!I66</f>
        <v>1769.7986974838673</v>
      </c>
      <c r="H15" s="298">
        <f>OUTPUTS_FOR_SECTION_2_OF_MODEL!J66</f>
        <v>1759.1377952678336</v>
      </c>
      <c r="I15" s="298">
        <f>OUTPUTS_FOR_SECTION_2_OF_MODEL!K66</f>
        <v>1721.2664344580396</v>
      </c>
      <c r="J15" s="298">
        <f>OUTPUTS_FOR_SECTION_2_OF_MODEL!L66</f>
        <v>1690.5284089099987</v>
      </c>
      <c r="K15" s="298">
        <f>OUTPUTS_FOR_SECTION_2_OF_MODEL!M66</f>
        <v>1661.8348888097757</v>
      </c>
      <c r="L15" s="298">
        <f>OUTPUTS_FOR_SECTION_2_OF_MODEL!N66</f>
        <v>1675.1543503509909</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1528.1912722958109</v>
      </c>
      <c r="D44" s="444">
        <f t="shared" si="4"/>
        <v>1579.1631394216101</v>
      </c>
      <c r="E44" s="444">
        <f t="shared" si="4"/>
        <v>1726.750282223499</v>
      </c>
      <c r="F44" s="444">
        <f t="shared" si="4"/>
        <v>1724.1664936510786</v>
      </c>
      <c r="G44" s="444">
        <f t="shared" si="4"/>
        <v>1644.1429899625127</v>
      </c>
      <c r="H44" s="444">
        <f t="shared" si="4"/>
        <v>1634.2390118038174</v>
      </c>
      <c r="I44" s="444">
        <f t="shared" si="4"/>
        <v>1599.056517611519</v>
      </c>
      <c r="J44" s="444">
        <f t="shared" si="4"/>
        <v>1570.5008918773888</v>
      </c>
      <c r="K44" s="444">
        <f t="shared" si="4"/>
        <v>1543.8446117042818</v>
      </c>
      <c r="L44" s="444">
        <f t="shared" si="4"/>
        <v>1556.2183914760706</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16.135092244922657</v>
      </c>
      <c r="D58" s="444">
        <f t="shared" ref="D58:L58" si="7">D44/$J$51</f>
        <v>16.673268187214987</v>
      </c>
      <c r="E58" s="444">
        <f t="shared" si="7"/>
        <v>18.231536583615103</v>
      </c>
      <c r="F58" s="444">
        <f t="shared" si="7"/>
        <v>18.204256185072616</v>
      </c>
      <c r="G58" s="444">
        <f t="shared" si="7"/>
        <v>17.359344532202645</v>
      </c>
      <c r="H58" s="444">
        <f t="shared" si="7"/>
        <v>17.254775422249427</v>
      </c>
      <c r="I58" s="444">
        <f t="shared" si="7"/>
        <v>16.883308316337764</v>
      </c>
      <c r="J58" s="444">
        <f t="shared" si="7"/>
        <v>16.58180963375499</v>
      </c>
      <c r="K58" s="444">
        <f t="shared" si="7"/>
        <v>16.30036479939637</v>
      </c>
      <c r="L58" s="444">
        <f t="shared" si="7"/>
        <v>16.431010800100346</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2">
        <f>100*C65</f>
        <v>11.719528223840367</v>
      </c>
      <c r="D66" s="662">
        <f t="shared" ref="D66:L66" si="10">100*D65</f>
        <v>11.719528223840367</v>
      </c>
      <c r="E66" s="662">
        <f t="shared" si="10"/>
        <v>11.719528223840367</v>
      </c>
      <c r="F66" s="662">
        <f t="shared" si="10"/>
        <v>11.719528223840367</v>
      </c>
      <c r="G66" s="662">
        <f t="shared" si="10"/>
        <v>11.719528223840367</v>
      </c>
      <c r="H66" s="662">
        <f t="shared" si="10"/>
        <v>11.719528223840367</v>
      </c>
      <c r="I66" s="662">
        <f t="shared" si="10"/>
        <v>11.719528223840367</v>
      </c>
      <c r="J66" s="662">
        <f t="shared" si="10"/>
        <v>11.719528223840367</v>
      </c>
      <c r="K66" s="662">
        <f t="shared" si="10"/>
        <v>11.719528223840367</v>
      </c>
      <c r="L66" s="662">
        <f t="shared" si="10"/>
        <v>11.719528223840367</v>
      </c>
    </row>
    <row r="67" spans="1:12" ht="13.15">
      <c r="A67" s="300"/>
      <c r="B67" s="329" t="s">
        <v>731</v>
      </c>
      <c r="C67" s="662">
        <f>C66-C68</f>
        <v>9.9743190126196151</v>
      </c>
      <c r="D67" s="662">
        <f t="shared" ref="D67:L67" si="11">D66-D68</f>
        <v>9.9743190126196151</v>
      </c>
      <c r="E67" s="662">
        <f t="shared" si="11"/>
        <v>9.9743190126196151</v>
      </c>
      <c r="F67" s="662">
        <f t="shared" si="11"/>
        <v>9.9743190126196151</v>
      </c>
      <c r="G67" s="662">
        <f t="shared" si="11"/>
        <v>9.9743190126196151</v>
      </c>
      <c r="H67" s="662">
        <f t="shared" si="11"/>
        <v>9.9743190126196151</v>
      </c>
      <c r="I67" s="662">
        <f t="shared" si="11"/>
        <v>9.9743190126196151</v>
      </c>
      <c r="J67" s="662">
        <f t="shared" si="11"/>
        <v>9.9743190126196151</v>
      </c>
      <c r="K67" s="662">
        <f t="shared" si="11"/>
        <v>9.9743190126196151</v>
      </c>
      <c r="L67" s="662">
        <f t="shared" si="11"/>
        <v>9.9743190126196151</v>
      </c>
    </row>
    <row r="68" spans="1:12" ht="13.15">
      <c r="A68" s="300"/>
      <c r="B68" s="329" t="s">
        <v>730</v>
      </c>
      <c r="C68" s="662">
        <f>C66*$C$33</f>
        <v>1.745209211220752</v>
      </c>
      <c r="D68" s="662">
        <f t="shared" ref="D68:L68" si="12">D66*$C$33</f>
        <v>1.745209211220752</v>
      </c>
      <c r="E68" s="662">
        <f t="shared" si="12"/>
        <v>1.745209211220752</v>
      </c>
      <c r="F68" s="662">
        <f t="shared" si="12"/>
        <v>1.745209211220752</v>
      </c>
      <c r="G68" s="662">
        <f t="shared" si="12"/>
        <v>1.745209211220752</v>
      </c>
      <c r="H68" s="662">
        <f t="shared" si="12"/>
        <v>1.745209211220752</v>
      </c>
      <c r="I68" s="662">
        <f t="shared" si="12"/>
        <v>1.745209211220752</v>
      </c>
      <c r="J68" s="662">
        <f t="shared" si="12"/>
        <v>1.745209211220752</v>
      </c>
      <c r="K68" s="662">
        <f t="shared" si="12"/>
        <v>1.745209211220752</v>
      </c>
      <c r="L68" s="662">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2">
        <f>100*C76</f>
        <v>35.112936419932062</v>
      </c>
      <c r="D77" s="662">
        <f t="shared" ref="D77:L77" si="18">100*D76</f>
        <v>35.112936419932062</v>
      </c>
      <c r="E77" s="662">
        <f t="shared" si="18"/>
        <v>35.112936419932062</v>
      </c>
      <c r="F77" s="662">
        <f t="shared" si="18"/>
        <v>35.112936419932062</v>
      </c>
      <c r="G77" s="662">
        <f t="shared" si="18"/>
        <v>35.112936419932062</v>
      </c>
      <c r="H77" s="662">
        <f t="shared" si="18"/>
        <v>35.112936419932062</v>
      </c>
      <c r="I77" s="662">
        <f t="shared" si="18"/>
        <v>35.112936419932062</v>
      </c>
      <c r="J77" s="662">
        <f t="shared" si="18"/>
        <v>35.112936419932062</v>
      </c>
      <c r="K77" s="662">
        <f t="shared" si="18"/>
        <v>35.112936419932062</v>
      </c>
      <c r="L77" s="662">
        <f t="shared" si="18"/>
        <v>35.112936419932062</v>
      </c>
    </row>
    <row r="78" spans="1:12" ht="13.15">
      <c r="A78" s="300"/>
      <c r="B78" s="329" t="s">
        <v>731</v>
      </c>
      <c r="C78" s="662">
        <f>C77-C79</f>
        <v>24.659900108545809</v>
      </c>
      <c r="D78" s="662">
        <f t="shared" ref="D78:L78" si="19">D77-D79</f>
        <v>24.659900108545809</v>
      </c>
      <c r="E78" s="662">
        <f t="shared" si="19"/>
        <v>24.659900108545809</v>
      </c>
      <c r="F78" s="662">
        <f t="shared" si="19"/>
        <v>24.659900108545809</v>
      </c>
      <c r="G78" s="662">
        <f t="shared" si="19"/>
        <v>24.659900108545809</v>
      </c>
      <c r="H78" s="662">
        <f t="shared" si="19"/>
        <v>24.659900108545809</v>
      </c>
      <c r="I78" s="662">
        <f t="shared" si="19"/>
        <v>24.659900108545809</v>
      </c>
      <c r="J78" s="662">
        <f t="shared" si="19"/>
        <v>24.659900108545809</v>
      </c>
      <c r="K78" s="662">
        <f t="shared" si="19"/>
        <v>24.659900108545809</v>
      </c>
      <c r="L78" s="662">
        <f t="shared" si="19"/>
        <v>24.659900108545809</v>
      </c>
    </row>
    <row r="79" spans="1:12" ht="13.15">
      <c r="A79" s="300"/>
      <c r="B79" s="329" t="s">
        <v>730</v>
      </c>
      <c r="C79" s="662">
        <f>C77*$C$34</f>
        <v>10.453036311386253</v>
      </c>
      <c r="D79" s="662">
        <f t="shared" ref="D79:L79" si="20">D77*$C$34</f>
        <v>10.453036311386253</v>
      </c>
      <c r="E79" s="662">
        <f t="shared" si="20"/>
        <v>10.453036311386253</v>
      </c>
      <c r="F79" s="662">
        <f t="shared" si="20"/>
        <v>10.453036311386253</v>
      </c>
      <c r="G79" s="662">
        <f t="shared" si="20"/>
        <v>10.453036311386253</v>
      </c>
      <c r="H79" s="662">
        <f t="shared" si="20"/>
        <v>10.453036311386253</v>
      </c>
      <c r="I79" s="662">
        <f t="shared" si="20"/>
        <v>10.453036311386253</v>
      </c>
      <c r="J79" s="662">
        <f t="shared" si="20"/>
        <v>10.453036311386253</v>
      </c>
      <c r="K79" s="662">
        <f t="shared" si="20"/>
        <v>10.453036311386253</v>
      </c>
      <c r="L79" s="662">
        <f t="shared" si="20"/>
        <v>10.453036311386253</v>
      </c>
    </row>
    <row r="80" spans="1:12" ht="13.15">
      <c r="A80" s="300"/>
      <c r="B80" s="637" t="s">
        <v>729</v>
      </c>
      <c r="C80" s="662">
        <f>C78</f>
        <v>24.659900108545809</v>
      </c>
      <c r="D80" s="662">
        <f t="shared" ref="D80:L80" si="21">D78</f>
        <v>24.659900108545809</v>
      </c>
      <c r="E80" s="662">
        <f t="shared" si="21"/>
        <v>24.659900108545809</v>
      </c>
      <c r="F80" s="662">
        <f t="shared" si="21"/>
        <v>24.659900108545809</v>
      </c>
      <c r="G80" s="662">
        <f t="shared" si="21"/>
        <v>24.659900108545809</v>
      </c>
      <c r="H80" s="662">
        <f t="shared" si="21"/>
        <v>24.659900108545809</v>
      </c>
      <c r="I80" s="662">
        <f t="shared" si="21"/>
        <v>24.659900108545809</v>
      </c>
      <c r="J80" s="662">
        <f t="shared" si="21"/>
        <v>24.659900108545809</v>
      </c>
      <c r="K80" s="662">
        <f t="shared" si="21"/>
        <v>24.659900108545809</v>
      </c>
      <c r="L80" s="662">
        <f t="shared" si="21"/>
        <v>24.659900108545809</v>
      </c>
    </row>
    <row r="81" spans="1:12" ht="13.15">
      <c r="A81" s="300"/>
      <c r="B81" s="637" t="s">
        <v>728</v>
      </c>
      <c r="C81" s="662">
        <f>C79*$C$39</f>
        <v>6.5436007309277944</v>
      </c>
      <c r="D81" s="662">
        <f t="shared" ref="D81:L81" si="22">D79*$C$39</f>
        <v>6.5436007309277944</v>
      </c>
      <c r="E81" s="662">
        <f t="shared" si="22"/>
        <v>6.5436007309277944</v>
      </c>
      <c r="F81" s="662">
        <f t="shared" si="22"/>
        <v>6.5436007309277944</v>
      </c>
      <c r="G81" s="662">
        <f t="shared" si="22"/>
        <v>6.5436007309277944</v>
      </c>
      <c r="H81" s="662">
        <f t="shared" si="22"/>
        <v>6.5436007309277944</v>
      </c>
      <c r="I81" s="662">
        <f t="shared" si="22"/>
        <v>6.5436007309277944</v>
      </c>
      <c r="J81" s="662">
        <f t="shared" si="22"/>
        <v>6.5436007309277944</v>
      </c>
      <c r="K81" s="662">
        <f t="shared" si="22"/>
        <v>6.5436007309277944</v>
      </c>
      <c r="L81" s="662">
        <f t="shared" si="22"/>
        <v>6.5436007309277944</v>
      </c>
    </row>
    <row r="82" spans="1:12" ht="13.15">
      <c r="A82" s="300"/>
      <c r="B82" s="637" t="s">
        <v>727</v>
      </c>
      <c r="C82" s="662">
        <f>C80+C81</f>
        <v>31.203500839473605</v>
      </c>
      <c r="D82" s="662">
        <f t="shared" ref="D82:L82" si="23">D80+D81</f>
        <v>31.203500839473605</v>
      </c>
      <c r="E82" s="662">
        <f t="shared" si="23"/>
        <v>31.203500839473605</v>
      </c>
      <c r="F82" s="662">
        <f t="shared" si="23"/>
        <v>31.203500839473605</v>
      </c>
      <c r="G82" s="662">
        <f t="shared" si="23"/>
        <v>31.203500839473605</v>
      </c>
      <c r="H82" s="662">
        <f t="shared" si="23"/>
        <v>31.203500839473605</v>
      </c>
      <c r="I82" s="662">
        <f t="shared" si="23"/>
        <v>31.203500839473605</v>
      </c>
      <c r="J82" s="662">
        <f t="shared" si="23"/>
        <v>31.203500839473605</v>
      </c>
      <c r="K82" s="662">
        <f t="shared" si="23"/>
        <v>31.203500839473605</v>
      </c>
      <c r="L82" s="662">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2">
        <f>100*C87</f>
        <v>53.167535356227567</v>
      </c>
      <c r="D88" s="662">
        <f t="shared" ref="D88:L88" si="26">100*D87</f>
        <v>53.167535356227567</v>
      </c>
      <c r="E88" s="662">
        <f t="shared" si="26"/>
        <v>53.167535356227567</v>
      </c>
      <c r="F88" s="662">
        <f t="shared" si="26"/>
        <v>53.167535356227567</v>
      </c>
      <c r="G88" s="662">
        <f t="shared" si="26"/>
        <v>53.167535356227567</v>
      </c>
      <c r="H88" s="662">
        <f t="shared" si="26"/>
        <v>53.167535356227567</v>
      </c>
      <c r="I88" s="662">
        <f t="shared" si="26"/>
        <v>53.167535356227567</v>
      </c>
      <c r="J88" s="662">
        <f t="shared" si="26"/>
        <v>53.167535356227567</v>
      </c>
      <c r="K88" s="662">
        <f t="shared" si="26"/>
        <v>53.167535356227567</v>
      </c>
      <c r="L88" s="662">
        <f t="shared" si="26"/>
        <v>53.167535356227567</v>
      </c>
    </row>
    <row r="89" spans="1:12" ht="13.15">
      <c r="A89" s="300"/>
      <c r="B89" s="329" t="s">
        <v>731</v>
      </c>
      <c r="C89" s="662">
        <f>C88-C90</f>
        <v>51.227475167739186</v>
      </c>
      <c r="D89" s="662">
        <f t="shared" ref="D89:L89" si="27">D88-D90</f>
        <v>51.227475167739186</v>
      </c>
      <c r="E89" s="662">
        <f t="shared" si="27"/>
        <v>51.227475167739186</v>
      </c>
      <c r="F89" s="662">
        <f t="shared" si="27"/>
        <v>51.227475167739186</v>
      </c>
      <c r="G89" s="662">
        <f t="shared" si="27"/>
        <v>51.227475167739186</v>
      </c>
      <c r="H89" s="662">
        <f t="shared" si="27"/>
        <v>51.227475167739186</v>
      </c>
      <c r="I89" s="662">
        <f t="shared" si="27"/>
        <v>51.227475167739186</v>
      </c>
      <c r="J89" s="662">
        <f t="shared" si="27"/>
        <v>51.227475167739186</v>
      </c>
      <c r="K89" s="662">
        <f t="shared" si="27"/>
        <v>51.227475167739186</v>
      </c>
      <c r="L89" s="662">
        <f t="shared" si="27"/>
        <v>51.227475167739186</v>
      </c>
    </row>
    <row r="90" spans="1:12" ht="13.15">
      <c r="A90" s="300"/>
      <c r="B90" s="329" t="s">
        <v>730</v>
      </c>
      <c r="C90" s="662">
        <f>C88*$C$35</f>
        <v>1.9400601884883828</v>
      </c>
      <c r="D90" s="662">
        <f t="shared" ref="D90:L90" si="28">D88*$C$35</f>
        <v>1.9400601884883828</v>
      </c>
      <c r="E90" s="662">
        <f t="shared" si="28"/>
        <v>1.9400601884883828</v>
      </c>
      <c r="F90" s="662">
        <f t="shared" si="28"/>
        <v>1.9400601884883828</v>
      </c>
      <c r="G90" s="662">
        <f t="shared" si="28"/>
        <v>1.9400601884883828</v>
      </c>
      <c r="H90" s="662">
        <f t="shared" si="28"/>
        <v>1.9400601884883828</v>
      </c>
      <c r="I90" s="662">
        <f t="shared" si="28"/>
        <v>1.9400601884883828</v>
      </c>
      <c r="J90" s="662">
        <f t="shared" si="28"/>
        <v>1.9400601884883828</v>
      </c>
      <c r="K90" s="662">
        <f t="shared" si="28"/>
        <v>1.9400601884883828</v>
      </c>
      <c r="L90" s="662">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2">
        <f>C90*$C$39</f>
        <v>1.2144776779937276</v>
      </c>
      <c r="D92" s="662">
        <f t="shared" ref="D92:L92" si="30">D90*$C$39</f>
        <v>1.2144776779937276</v>
      </c>
      <c r="E92" s="662">
        <f t="shared" si="30"/>
        <v>1.2144776779937276</v>
      </c>
      <c r="F92" s="662">
        <f t="shared" si="30"/>
        <v>1.2144776779937276</v>
      </c>
      <c r="G92" s="662">
        <f t="shared" si="30"/>
        <v>1.2144776779937276</v>
      </c>
      <c r="H92" s="662">
        <f t="shared" si="30"/>
        <v>1.2144776779937276</v>
      </c>
      <c r="I92" s="662">
        <f t="shared" si="30"/>
        <v>1.2144776779937276</v>
      </c>
      <c r="J92" s="662">
        <f t="shared" si="30"/>
        <v>1.2144776779937276</v>
      </c>
      <c r="K92" s="662">
        <f t="shared" si="30"/>
        <v>1.2144776779937276</v>
      </c>
      <c r="L92" s="662">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2">
        <f>C93+C82+C71</f>
        <v>94.712273664050329</v>
      </c>
      <c r="D95" s="662">
        <f t="shared" ref="D95:L95" si="32">D93+D82+D71</f>
        <v>94.712273664050329</v>
      </c>
      <c r="E95" s="662">
        <f t="shared" si="32"/>
        <v>94.712273664050329</v>
      </c>
      <c r="F95" s="662">
        <f t="shared" si="32"/>
        <v>94.712273664050329</v>
      </c>
      <c r="G95" s="662">
        <f t="shared" si="32"/>
        <v>94.712273664050329</v>
      </c>
      <c r="H95" s="662">
        <f t="shared" si="32"/>
        <v>94.712273664050329</v>
      </c>
      <c r="I95" s="662">
        <f t="shared" si="32"/>
        <v>94.712273664050329</v>
      </c>
      <c r="J95" s="662">
        <f t="shared" si="32"/>
        <v>94.712273664050329</v>
      </c>
      <c r="K95" s="662">
        <f t="shared" si="32"/>
        <v>94.712273664050329</v>
      </c>
      <c r="L95" s="662">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16.135092244922657</v>
      </c>
      <c r="D99" s="444">
        <f t="shared" ref="D99:L99" si="33">D58</f>
        <v>16.673268187214987</v>
      </c>
      <c r="E99" s="444">
        <f t="shared" si="33"/>
        <v>18.231536583615103</v>
      </c>
      <c r="F99" s="444">
        <f t="shared" si="33"/>
        <v>18.204256185072616</v>
      </c>
      <c r="G99" s="444">
        <f t="shared" si="33"/>
        <v>17.359344532202645</v>
      </c>
      <c r="H99" s="444">
        <f t="shared" si="33"/>
        <v>17.254775422249427</v>
      </c>
      <c r="I99" s="444">
        <f t="shared" si="33"/>
        <v>16.883308316337764</v>
      </c>
      <c r="J99" s="444">
        <f t="shared" si="33"/>
        <v>16.58180963375499</v>
      </c>
      <c r="K99" s="444">
        <f t="shared" si="33"/>
        <v>16.30036479939637</v>
      </c>
      <c r="L99" s="444">
        <f t="shared" si="33"/>
        <v>16.431010800100346</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848</v>
      </c>
      <c r="C104" s="444">
        <f t="shared" ref="C104:L104" si="35">C66*C$99</f>
        <v>189.0956689586389</v>
      </c>
      <c r="D104" s="444">
        <f t="shared" si="35"/>
        <v>195.40283710372574</v>
      </c>
      <c r="E104" s="444">
        <f t="shared" si="35"/>
        <v>213.66500755565539</v>
      </c>
      <c r="F104" s="444">
        <f t="shared" si="35"/>
        <v>213.34529415497909</v>
      </c>
      <c r="G104" s="444">
        <f t="shared" si="35"/>
        <v>203.44332819251784</v>
      </c>
      <c r="H104" s="444">
        <f t="shared" si="35"/>
        <v>202.21782755707923</v>
      </c>
      <c r="I104" s="444">
        <f t="shared" si="35"/>
        <v>197.86440832511923</v>
      </c>
      <c r="J104" s="444">
        <f t="shared" si="35"/>
        <v>194.33098600513969</v>
      </c>
      <c r="K104" s="444">
        <f t="shared" si="35"/>
        <v>191.03258532541977</v>
      </c>
      <c r="L104" s="444">
        <f t="shared" si="35"/>
        <v>192.56369481800189</v>
      </c>
    </row>
    <row r="105" spans="1:12" ht="13.15">
      <c r="A105" s="300"/>
      <c r="B105" s="317" t="s">
        <v>849</v>
      </c>
      <c r="C105" s="444">
        <f t="shared" ref="C105:L105" si="36">C77*C$99</f>
        <v>566.55046812570811</v>
      </c>
      <c r="D105" s="444">
        <f t="shared" si="36"/>
        <v>585.44740577015568</v>
      </c>
      <c r="E105" s="444">
        <f t="shared" si="36"/>
        <v>640.16278489814249</v>
      </c>
      <c r="F105" s="444">
        <f t="shared" si="36"/>
        <v>639.2048899986097</v>
      </c>
      <c r="G105" s="444">
        <f t="shared" si="36"/>
        <v>609.53756085092675</v>
      </c>
      <c r="H105" s="444">
        <f t="shared" si="36"/>
        <v>605.8658323416505</v>
      </c>
      <c r="I105" s="444">
        <f t="shared" si="36"/>
        <v>592.8225314696781</v>
      </c>
      <c r="J105" s="444">
        <f t="shared" si="36"/>
        <v>582.23602739745593</v>
      </c>
      <c r="K105" s="444">
        <f t="shared" si="36"/>
        <v>572.35367282290338</v>
      </c>
      <c r="L105" s="444">
        <f t="shared" si="36"/>
        <v>576.94103753914044</v>
      </c>
    </row>
    <row r="106" spans="1:12" ht="13.15">
      <c r="A106" s="300"/>
      <c r="B106" s="317" t="s">
        <v>850</v>
      </c>
      <c r="C106" s="444">
        <f t="shared" ref="C106:L106" si="37">C88*C$99</f>
        <v>857.86308740791856</v>
      </c>
      <c r="D106" s="444">
        <f t="shared" si="37"/>
        <v>886.47657584761714</v>
      </c>
      <c r="E106" s="444">
        <f t="shared" si="37"/>
        <v>969.32586590771234</v>
      </c>
      <c r="F106" s="444">
        <f t="shared" si="37"/>
        <v>967.87543435367263</v>
      </c>
      <c r="G106" s="444">
        <f t="shared" si="37"/>
        <v>922.95356417681978</v>
      </c>
      <c r="H106" s="444">
        <f t="shared" si="37"/>
        <v>917.39388232621286</v>
      </c>
      <c r="I106" s="444">
        <f t="shared" si="37"/>
        <v>897.64389183897902</v>
      </c>
      <c r="J106" s="444">
        <f t="shared" si="37"/>
        <v>881.61394997290336</v>
      </c>
      <c r="K106" s="444">
        <f t="shared" si="37"/>
        <v>866.65022179131381</v>
      </c>
      <c r="L106" s="444">
        <f t="shared" si="37"/>
        <v>873.59634765289218</v>
      </c>
    </row>
    <row r="107" spans="1:12" ht="13.15">
      <c r="A107" s="300"/>
      <c r="B107" s="317" t="s">
        <v>8</v>
      </c>
      <c r="C107" s="444">
        <f>SUM(C104:C106)</f>
        <v>1613.5092244922655</v>
      </c>
      <c r="D107" s="444">
        <f t="shared" ref="D107:L107" si="38">SUM(D104:D106)</f>
        <v>1667.3268187214985</v>
      </c>
      <c r="E107" s="444">
        <f t="shared" si="38"/>
        <v>1823.1536583615102</v>
      </c>
      <c r="F107" s="444">
        <f t="shared" si="38"/>
        <v>1820.4256185072613</v>
      </c>
      <c r="G107" s="444">
        <f t="shared" si="38"/>
        <v>1735.9344532202645</v>
      </c>
      <c r="H107" s="444">
        <f t="shared" si="38"/>
        <v>1725.4775422249427</v>
      </c>
      <c r="I107" s="444">
        <f t="shared" si="38"/>
        <v>1688.3308316337764</v>
      </c>
      <c r="J107" s="444">
        <f t="shared" si="38"/>
        <v>1658.180963375499</v>
      </c>
      <c r="K107" s="444">
        <f t="shared" si="38"/>
        <v>1630.036479939637</v>
      </c>
      <c r="L107" s="444">
        <f t="shared" si="38"/>
        <v>1643.1010800100344</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1613.5092244922655</v>
      </c>
      <c r="D112" s="668">
        <f t="shared" ref="D112:L112" si="39">D107</f>
        <v>1667.3268187214985</v>
      </c>
      <c r="E112" s="668">
        <f t="shared" si="39"/>
        <v>1823.1536583615102</v>
      </c>
      <c r="F112" s="668">
        <f t="shared" si="39"/>
        <v>1820.4256185072613</v>
      </c>
      <c r="G112" s="668">
        <f t="shared" si="39"/>
        <v>1735.9344532202645</v>
      </c>
      <c r="H112" s="668">
        <f t="shared" si="39"/>
        <v>1725.4775422249427</v>
      </c>
      <c r="I112" s="668">
        <f t="shared" si="39"/>
        <v>1688.3308316337764</v>
      </c>
      <c r="J112" s="668">
        <f t="shared" si="39"/>
        <v>1658.180963375499</v>
      </c>
      <c r="K112" s="668">
        <f t="shared" si="39"/>
        <v>1630.036479939637</v>
      </c>
      <c r="L112" s="668">
        <f t="shared" si="39"/>
        <v>1643.1010800100344</v>
      </c>
    </row>
    <row r="113" spans="1:12">
      <c r="A113" s="300"/>
      <c r="B113" s="668" t="s">
        <v>1576</v>
      </c>
      <c r="C113" s="668">
        <f t="shared" ref="C113:L113" si="40">((C68+C79+C90)/100)*C112</f>
        <v>228.1228668354409</v>
      </c>
      <c r="D113" s="668">
        <f t="shared" si="40"/>
        <v>235.73176283392669</v>
      </c>
      <c r="E113" s="668">
        <f t="shared" si="40"/>
        <v>257.76303780216995</v>
      </c>
      <c r="F113" s="668">
        <f t="shared" si="40"/>
        <v>257.37733918765571</v>
      </c>
      <c r="G113" s="668">
        <f t="shared" si="40"/>
        <v>245.43171994051318</v>
      </c>
      <c r="H113" s="668">
        <f t="shared" si="40"/>
        <v>243.95328989605741</v>
      </c>
      <c r="I113" s="668">
        <f t="shared" si="40"/>
        <v>238.70137439106247</v>
      </c>
      <c r="J113" s="668">
        <f t="shared" si="40"/>
        <v>234.43869384521471</v>
      </c>
      <c r="K113" s="668">
        <f t="shared" si="40"/>
        <v>230.45954073624395</v>
      </c>
      <c r="L113" s="668">
        <f t="shared" si="40"/>
        <v>232.3066538341287</v>
      </c>
    </row>
    <row r="114" spans="1:12">
      <c r="A114" s="300"/>
      <c r="B114" s="668" t="s">
        <v>1577</v>
      </c>
      <c r="C114" s="668">
        <f t="shared" ref="C114:L114" si="41">((C67+C78+C89)/100)*C112</f>
        <v>1385.3863576568244</v>
      </c>
      <c r="D114" s="668">
        <f t="shared" si="41"/>
        <v>1431.5950558875716</v>
      </c>
      <c r="E114" s="668">
        <f t="shared" si="41"/>
        <v>1565.3906205593401</v>
      </c>
      <c r="F114" s="668">
        <f t="shared" si="41"/>
        <v>1563.0482793196054</v>
      </c>
      <c r="G114" s="668">
        <f t="shared" si="41"/>
        <v>1490.5027332797511</v>
      </c>
      <c r="H114" s="668">
        <f t="shared" si="41"/>
        <v>1481.524252328885</v>
      </c>
      <c r="I114" s="668">
        <f t="shared" si="41"/>
        <v>1449.6294572427137</v>
      </c>
      <c r="J114" s="668">
        <f t="shared" si="41"/>
        <v>1423.7422695302841</v>
      </c>
      <c r="K114" s="668">
        <f t="shared" si="41"/>
        <v>1399.5769392033928</v>
      </c>
      <c r="L114" s="668">
        <f t="shared" si="41"/>
        <v>1410.7944261759055</v>
      </c>
    </row>
    <row r="115" spans="1:12">
      <c r="A115" s="300"/>
      <c r="B115" s="668" t="s">
        <v>829</v>
      </c>
      <c r="C115" s="668">
        <f>C113*$C$39</f>
        <v>142.80491463898599</v>
      </c>
      <c r="D115" s="668">
        <f t="shared" ref="D115:L115" si="42">D113*$C$39</f>
        <v>147.56808353403812</v>
      </c>
      <c r="E115" s="668">
        <f t="shared" si="42"/>
        <v>161.35966166415838</v>
      </c>
      <c r="F115" s="668">
        <f t="shared" si="42"/>
        <v>161.11821433147247</v>
      </c>
      <c r="G115" s="668">
        <f t="shared" si="42"/>
        <v>153.64025668276125</v>
      </c>
      <c r="H115" s="668">
        <f t="shared" si="42"/>
        <v>152.71475947493195</v>
      </c>
      <c r="I115" s="668">
        <f t="shared" si="42"/>
        <v>149.42706036880512</v>
      </c>
      <c r="J115" s="668">
        <f t="shared" si="42"/>
        <v>146.75862234710442</v>
      </c>
      <c r="K115" s="668">
        <f t="shared" si="42"/>
        <v>144.26767250088872</v>
      </c>
      <c r="L115" s="668">
        <f t="shared" si="42"/>
        <v>145.42396530016455</v>
      </c>
    </row>
    <row r="116" spans="1:12">
      <c r="A116" s="300"/>
      <c r="B116" s="668" t="s">
        <v>830</v>
      </c>
      <c r="C116" s="668">
        <f>C114</f>
        <v>1385.3863576568244</v>
      </c>
      <c r="D116" s="668">
        <f t="shared" ref="D116:L116" si="43">D114</f>
        <v>1431.5950558875716</v>
      </c>
      <c r="E116" s="668">
        <f t="shared" si="43"/>
        <v>1565.3906205593401</v>
      </c>
      <c r="F116" s="668">
        <f t="shared" si="43"/>
        <v>1563.0482793196054</v>
      </c>
      <c r="G116" s="668">
        <f t="shared" si="43"/>
        <v>1490.5027332797511</v>
      </c>
      <c r="H116" s="668">
        <f t="shared" si="43"/>
        <v>1481.524252328885</v>
      </c>
      <c r="I116" s="668">
        <f t="shared" si="43"/>
        <v>1449.6294572427137</v>
      </c>
      <c r="J116" s="668">
        <f t="shared" si="43"/>
        <v>1423.7422695302841</v>
      </c>
      <c r="K116" s="668">
        <f t="shared" si="43"/>
        <v>1399.5769392033928</v>
      </c>
      <c r="L116" s="668">
        <f t="shared" si="43"/>
        <v>1410.7944261759055</v>
      </c>
    </row>
    <row r="117" spans="1:12">
      <c r="A117" s="300"/>
      <c r="B117" s="668" t="s">
        <v>722</v>
      </c>
      <c r="C117" s="668">
        <f>C116+C115</f>
        <v>1528.1912722958104</v>
      </c>
      <c r="D117" s="668">
        <f t="shared" ref="D117:L117" si="44">D116+D115</f>
        <v>1579.1631394216097</v>
      </c>
      <c r="E117" s="668">
        <f t="shared" si="44"/>
        <v>1726.7502822234985</v>
      </c>
      <c r="F117" s="668">
        <f t="shared" si="44"/>
        <v>1724.1664936510779</v>
      </c>
      <c r="G117" s="668">
        <f t="shared" si="44"/>
        <v>1644.1429899625123</v>
      </c>
      <c r="H117" s="668">
        <f t="shared" si="44"/>
        <v>1634.239011803817</v>
      </c>
      <c r="I117" s="668">
        <f t="shared" si="44"/>
        <v>1599.0565176115188</v>
      </c>
      <c r="J117" s="668">
        <f t="shared" si="44"/>
        <v>1570.5008918773885</v>
      </c>
      <c r="K117" s="668">
        <f t="shared" si="44"/>
        <v>1543.8446117042815</v>
      </c>
      <c r="L117" s="668">
        <f t="shared" si="44"/>
        <v>1556.2183914760701</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c r="A121" s="300"/>
      <c r="B121" s="300"/>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300"/>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c r="A125" s="300"/>
      <c r="B125" s="300"/>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00"/>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00"/>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300"/>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c r="A133" s="300"/>
      <c r="B133" s="300"/>
      <c r="C133" s="300"/>
      <c r="D133" s="300"/>
      <c r="E133" s="300"/>
      <c r="F133" s="300"/>
      <c r="G133" s="300"/>
      <c r="H133" s="300"/>
      <c r="I133" s="300"/>
      <c r="J133" s="300"/>
      <c r="K133" s="300"/>
      <c r="L133" s="300"/>
    </row>
    <row r="134" spans="1:12">
      <c r="A134" s="300"/>
      <c r="B134" s="300"/>
      <c r="C134" s="300"/>
      <c r="D134" s="300"/>
      <c r="E134" s="300"/>
      <c r="F134" s="300"/>
      <c r="G134" s="300"/>
      <c r="H134" s="300"/>
      <c r="I134" s="300"/>
      <c r="J134" s="300"/>
      <c r="K134" s="300"/>
      <c r="L134" s="300"/>
    </row>
    <row r="135" spans="1:12">
      <c r="A135" s="300"/>
      <c r="B135" s="300"/>
      <c r="C135" s="300"/>
      <c r="D135" s="300"/>
      <c r="E135" s="300"/>
      <c r="F135" s="300"/>
      <c r="G135" s="300"/>
      <c r="H135" s="300"/>
      <c r="I135" s="300"/>
      <c r="J135" s="300"/>
      <c r="K135" s="300"/>
      <c r="L135" s="300"/>
    </row>
    <row r="136" spans="1:12">
      <c r="A136" s="300"/>
      <c r="B136" s="300"/>
      <c r="C136" s="300"/>
      <c r="D136" s="300"/>
      <c r="E136" s="300"/>
      <c r="F136" s="300"/>
      <c r="G136" s="300"/>
      <c r="H136" s="300"/>
      <c r="I136" s="300"/>
      <c r="J136" s="300"/>
      <c r="K136" s="300"/>
      <c r="L136" s="300"/>
    </row>
    <row r="137" spans="1:12">
      <c r="A137" s="300"/>
      <c r="B137" s="300"/>
      <c r="C137" s="300"/>
      <c r="D137" s="300"/>
      <c r="E137" s="300"/>
      <c r="F137" s="300"/>
      <c r="G137" s="300"/>
      <c r="H137" s="300"/>
      <c r="I137" s="300"/>
      <c r="J137" s="300"/>
      <c r="K137" s="300"/>
      <c r="L137" s="300"/>
    </row>
    <row r="138" spans="1:12">
      <c r="A138" s="300"/>
      <c r="B138" s="300"/>
      <c r="C138" s="300"/>
      <c r="D138" s="300"/>
      <c r="E138" s="300"/>
      <c r="F138" s="300"/>
      <c r="G138" s="300"/>
      <c r="H138" s="300"/>
      <c r="I138" s="300"/>
      <c r="J138" s="300"/>
      <c r="K138" s="300"/>
      <c r="L138" s="300"/>
    </row>
    <row r="139" spans="1:12">
      <c r="A139" s="300"/>
      <c r="B139" s="300"/>
      <c r="C139" s="300"/>
      <c r="D139" s="300"/>
      <c r="E139" s="300"/>
      <c r="F139" s="300"/>
      <c r="G139" s="300"/>
      <c r="H139" s="300"/>
      <c r="I139" s="300"/>
      <c r="J139" s="300"/>
      <c r="K139" s="300"/>
      <c r="L139" s="300"/>
    </row>
    <row r="140" spans="1:12">
      <c r="A140" s="300"/>
      <c r="B140" s="300"/>
      <c r="C140" s="300"/>
      <c r="D140" s="300"/>
      <c r="E140" s="300"/>
      <c r="F140" s="300"/>
      <c r="G140" s="300"/>
      <c r="H140" s="300"/>
      <c r="I140" s="300"/>
      <c r="J140" s="300"/>
      <c r="K140" s="300"/>
      <c r="L140" s="300"/>
    </row>
    <row r="141" spans="1:12">
      <c r="A141" s="300"/>
      <c r="B141" s="300"/>
      <c r="C141" s="300"/>
      <c r="D141" s="300"/>
      <c r="E141" s="300"/>
      <c r="F141" s="300"/>
      <c r="G141" s="300"/>
      <c r="H141" s="300"/>
      <c r="I141" s="300"/>
      <c r="J141" s="300"/>
      <c r="K141" s="300"/>
      <c r="L141" s="300"/>
    </row>
    <row r="142" spans="1:12">
      <c r="A142" s="300"/>
      <c r="B142" s="300"/>
      <c r="C142" s="300"/>
      <c r="D142" s="300"/>
      <c r="E142" s="300"/>
      <c r="F142" s="300"/>
      <c r="G142" s="300"/>
      <c r="H142" s="300"/>
      <c r="I142" s="300"/>
      <c r="J142" s="300"/>
      <c r="K142" s="300"/>
      <c r="L142" s="300"/>
    </row>
    <row r="143" spans="1:12">
      <c r="A143" s="300"/>
      <c r="B143" s="300"/>
      <c r="C143" s="300"/>
      <c r="D143" s="300"/>
      <c r="E143" s="300"/>
      <c r="F143" s="300"/>
      <c r="G143" s="300"/>
      <c r="H143" s="300"/>
      <c r="I143" s="300"/>
      <c r="J143" s="300"/>
      <c r="K143" s="300"/>
      <c r="L143" s="300"/>
    </row>
    <row r="144" spans="1:12">
      <c r="A144" s="300"/>
      <c r="B144" s="300"/>
      <c r="C144" s="300"/>
      <c r="D144" s="300"/>
      <c r="E144" s="300"/>
      <c r="F144" s="300"/>
      <c r="G144" s="300"/>
      <c r="H144" s="300"/>
      <c r="I144" s="300"/>
      <c r="J144" s="300"/>
      <c r="K144" s="300"/>
      <c r="L144" s="300"/>
    </row>
    <row r="145" spans="1:12">
      <c r="A145" s="300"/>
      <c r="B145" s="300"/>
      <c r="C145" s="300"/>
      <c r="D145" s="300"/>
      <c r="E145" s="300"/>
      <c r="F145" s="300"/>
      <c r="G145" s="300"/>
      <c r="H145" s="300"/>
      <c r="I145" s="300"/>
      <c r="J145" s="300"/>
      <c r="K145" s="300"/>
      <c r="L145" s="300"/>
    </row>
    <row r="146" spans="1:12">
      <c r="A146" s="300"/>
      <c r="B146" s="300"/>
      <c r="C146" s="300"/>
      <c r="D146" s="300"/>
      <c r="E146" s="300"/>
      <c r="F146" s="300"/>
      <c r="G146" s="300"/>
      <c r="H146" s="300"/>
      <c r="I146" s="300"/>
      <c r="J146" s="300"/>
      <c r="K146" s="300"/>
      <c r="L146" s="300"/>
    </row>
    <row r="147" spans="1:12">
      <c r="A147" s="300"/>
      <c r="B147" s="300"/>
      <c r="C147" s="300"/>
      <c r="D147" s="300"/>
      <c r="E147" s="300"/>
      <c r="F147" s="300"/>
      <c r="G147" s="300"/>
      <c r="H147" s="300"/>
      <c r="I147" s="300"/>
      <c r="J147" s="300"/>
      <c r="K147" s="300"/>
      <c r="L147" s="300"/>
    </row>
    <row r="148" spans="1:12">
      <c r="A148" s="300"/>
      <c r="B148" s="300"/>
      <c r="C148" s="300"/>
      <c r="D148" s="300"/>
      <c r="E148" s="300"/>
      <c r="F148" s="300"/>
      <c r="G148" s="300"/>
      <c r="H148" s="300"/>
      <c r="I148" s="300"/>
      <c r="J148" s="300"/>
      <c r="K148" s="300"/>
      <c r="L148" s="300"/>
    </row>
    <row r="149" spans="1:12">
      <c r="A149" s="300"/>
      <c r="B149" s="300"/>
      <c r="C149" s="300"/>
      <c r="D149" s="300"/>
      <c r="E149" s="300"/>
      <c r="F149" s="300"/>
      <c r="G149" s="300"/>
      <c r="H149" s="300"/>
      <c r="I149" s="300"/>
      <c r="J149" s="300"/>
      <c r="K149" s="300"/>
      <c r="L149" s="300"/>
    </row>
    <row r="150" spans="1:12">
      <c r="A150" s="300"/>
      <c r="B150" s="300"/>
      <c r="C150" s="300"/>
      <c r="D150" s="300"/>
      <c r="E150" s="300"/>
      <c r="F150" s="300"/>
      <c r="G150" s="300"/>
      <c r="H150" s="300"/>
      <c r="I150" s="300"/>
      <c r="J150" s="300"/>
      <c r="K150" s="300"/>
      <c r="L150" s="300"/>
    </row>
    <row r="151" spans="1:12">
      <c r="A151" s="300"/>
      <c r="B151" s="300"/>
      <c r="C151" s="300"/>
      <c r="D151" s="300"/>
      <c r="E151" s="300"/>
      <c r="F151" s="300"/>
      <c r="G151" s="300"/>
      <c r="H151" s="300"/>
      <c r="I151" s="300"/>
      <c r="J151" s="300"/>
      <c r="K151" s="300"/>
      <c r="L151" s="300"/>
    </row>
    <row r="152" spans="1:12">
      <c r="A152" s="300"/>
      <c r="B152" s="300"/>
      <c r="C152" s="300"/>
      <c r="D152" s="300"/>
      <c r="E152" s="300"/>
      <c r="F152" s="300"/>
      <c r="G152" s="300"/>
      <c r="H152" s="300"/>
      <c r="I152" s="300"/>
      <c r="J152" s="300"/>
      <c r="K152" s="300"/>
      <c r="L152" s="300"/>
    </row>
    <row r="153" spans="1:12">
      <c r="A153" s="300"/>
      <c r="B153" s="300"/>
      <c r="C153" s="300"/>
      <c r="D153" s="300"/>
      <c r="E153" s="300"/>
      <c r="F153" s="300"/>
      <c r="G153" s="300"/>
      <c r="H153" s="300"/>
      <c r="I153" s="300"/>
      <c r="J153" s="300"/>
      <c r="K153" s="300"/>
      <c r="L153" s="300"/>
    </row>
    <row r="154" spans="1:12">
      <c r="A154" s="300"/>
      <c r="B154" s="300"/>
      <c r="C154" s="300"/>
      <c r="D154" s="300"/>
      <c r="E154" s="300"/>
      <c r="F154" s="300"/>
      <c r="G154" s="300"/>
      <c r="H154" s="300"/>
      <c r="I154" s="300"/>
      <c r="J154" s="300"/>
      <c r="K154" s="300"/>
      <c r="L154" s="300"/>
    </row>
    <row r="155" spans="1:12">
      <c r="A155" s="300"/>
      <c r="B155" s="300"/>
      <c r="C155" s="300"/>
      <c r="D155" s="300"/>
      <c r="E155" s="300"/>
      <c r="F155" s="300"/>
      <c r="G155" s="300"/>
      <c r="H155" s="300"/>
      <c r="I155" s="300"/>
      <c r="J155" s="300"/>
      <c r="K155" s="300"/>
      <c r="L155" s="300"/>
    </row>
    <row r="156" spans="1:12">
      <c r="A156" s="300"/>
      <c r="B156" s="300"/>
      <c r="C156" s="300"/>
      <c r="D156" s="300"/>
      <c r="E156" s="300"/>
      <c r="F156" s="300"/>
      <c r="G156" s="300"/>
      <c r="H156" s="300"/>
      <c r="I156" s="300"/>
      <c r="J156" s="300"/>
      <c r="K156" s="300"/>
      <c r="L156" s="300"/>
    </row>
    <row r="157" spans="1:12">
      <c r="A157" s="300"/>
      <c r="B157" s="300"/>
      <c r="C157" s="300"/>
      <c r="D157" s="300"/>
      <c r="E157" s="300"/>
      <c r="F157" s="300"/>
      <c r="G157" s="300"/>
      <c r="H157" s="300"/>
      <c r="I157" s="300"/>
      <c r="J157" s="300"/>
      <c r="K157" s="300"/>
      <c r="L157" s="300"/>
    </row>
    <row r="158" spans="1:12">
      <c r="A158" s="300"/>
      <c r="B158" s="300"/>
      <c r="C158" s="300"/>
      <c r="D158" s="300"/>
      <c r="E158" s="300"/>
      <c r="F158" s="300"/>
      <c r="G158" s="300"/>
      <c r="H158" s="300"/>
      <c r="I158" s="300"/>
      <c r="J158" s="300"/>
      <c r="K158" s="300"/>
      <c r="L158" s="300"/>
    </row>
    <row r="159" spans="1:12">
      <c r="A159" s="300"/>
      <c r="B159" s="300"/>
      <c r="C159" s="300"/>
      <c r="D159" s="300"/>
      <c r="E159" s="300"/>
      <c r="F159" s="300"/>
      <c r="G159" s="300"/>
      <c r="H159" s="300"/>
      <c r="I159" s="300"/>
      <c r="J159" s="300"/>
      <c r="K159" s="300"/>
      <c r="L159" s="300"/>
    </row>
    <row r="160" spans="1:12">
      <c r="A160" s="300"/>
      <c r="B160" s="300"/>
      <c r="C160" s="300"/>
      <c r="D160" s="300"/>
      <c r="E160" s="300"/>
      <c r="F160" s="300"/>
      <c r="G160" s="300"/>
      <c r="H160" s="300"/>
      <c r="I160" s="300"/>
      <c r="J160" s="300"/>
      <c r="K160" s="300"/>
      <c r="L160" s="300"/>
    </row>
    <row r="161" spans="1:12">
      <c r="A161" s="300"/>
      <c r="B161" s="300"/>
      <c r="C161" s="300"/>
      <c r="D161" s="300"/>
      <c r="E161" s="300"/>
      <c r="F161" s="300"/>
      <c r="G161" s="300"/>
      <c r="H161" s="300"/>
      <c r="I161" s="300"/>
      <c r="J161" s="300"/>
      <c r="K161" s="300"/>
      <c r="L161" s="300"/>
    </row>
    <row r="162" spans="1:12">
      <c r="A162" s="300"/>
      <c r="B162" s="300"/>
      <c r="C162" s="300"/>
      <c r="D162" s="300"/>
      <c r="E162" s="300"/>
      <c r="F162" s="300"/>
      <c r="G162" s="300"/>
      <c r="H162" s="300"/>
      <c r="I162" s="300"/>
      <c r="J162" s="300"/>
      <c r="K162" s="300"/>
      <c r="L162" s="300"/>
    </row>
    <row r="163" spans="1:12">
      <c r="A163" s="300"/>
      <c r="B163" s="300"/>
      <c r="C163" s="300"/>
      <c r="D163" s="300"/>
      <c r="E163" s="300"/>
      <c r="F163" s="300"/>
      <c r="G163" s="300"/>
      <c r="H163" s="300"/>
      <c r="I163" s="300"/>
      <c r="J163" s="300"/>
      <c r="K163" s="300"/>
      <c r="L163" s="300"/>
    </row>
    <row r="164" spans="1:12">
      <c r="A164" s="300"/>
      <c r="B164" s="300"/>
      <c r="C164" s="300"/>
      <c r="D164" s="300"/>
      <c r="E164" s="300"/>
      <c r="F164" s="300"/>
      <c r="G164" s="300"/>
      <c r="H164" s="300"/>
      <c r="I164" s="300"/>
      <c r="J164" s="300"/>
      <c r="K164" s="300"/>
      <c r="L164" s="300"/>
    </row>
    <row r="165" spans="1:12">
      <c r="A165" s="300"/>
      <c r="B165" s="300"/>
      <c r="C165" s="300"/>
      <c r="D165" s="300"/>
      <c r="E165" s="300"/>
      <c r="F165" s="300"/>
      <c r="G165" s="300"/>
      <c r="H165" s="300"/>
      <c r="I165" s="300"/>
      <c r="J165" s="300"/>
      <c r="K165" s="300"/>
      <c r="L165" s="300"/>
    </row>
    <row r="166" spans="1:12">
      <c r="A166" s="300"/>
      <c r="B166" s="300"/>
      <c r="C166" s="300"/>
      <c r="D166" s="300"/>
      <c r="E166" s="300"/>
      <c r="F166" s="300"/>
      <c r="G166" s="300"/>
      <c r="H166" s="300"/>
      <c r="I166" s="300"/>
      <c r="J166" s="300"/>
      <c r="K166" s="300"/>
      <c r="L166" s="300"/>
    </row>
    <row r="167" spans="1:12">
      <c r="A167" s="300"/>
      <c r="B167" s="300"/>
      <c r="C167" s="300"/>
      <c r="D167" s="300"/>
      <c r="E167" s="300"/>
      <c r="F167" s="300"/>
      <c r="G167" s="300"/>
      <c r="H167" s="300"/>
      <c r="I167" s="300"/>
      <c r="J167" s="300"/>
      <c r="K167" s="300"/>
      <c r="L167" s="300"/>
    </row>
    <row r="168" spans="1:12">
      <c r="A168" s="300"/>
      <c r="B168" s="300"/>
      <c r="C168" s="300"/>
      <c r="D168" s="300"/>
      <c r="E168" s="300"/>
      <c r="F168" s="300"/>
      <c r="G168" s="300"/>
      <c r="H168" s="300"/>
      <c r="I168" s="300"/>
      <c r="J168" s="300"/>
      <c r="K168" s="300"/>
      <c r="L168" s="300"/>
    </row>
    <row r="169" spans="1:12">
      <c r="A169" s="300"/>
      <c r="B169" s="300"/>
      <c r="C169" s="300"/>
      <c r="D169" s="300"/>
      <c r="E169" s="300"/>
      <c r="F169" s="300"/>
      <c r="G169" s="300"/>
      <c r="H169" s="300"/>
      <c r="I169" s="300"/>
      <c r="J169" s="300"/>
      <c r="K169" s="300"/>
      <c r="L169" s="300"/>
    </row>
    <row r="170" spans="1:12">
      <c r="A170" s="300"/>
      <c r="B170" s="300"/>
      <c r="C170" s="300"/>
      <c r="D170" s="300"/>
      <c r="E170" s="300"/>
      <c r="F170" s="300"/>
      <c r="G170" s="300"/>
      <c r="H170" s="300"/>
      <c r="I170" s="300"/>
      <c r="J170" s="300"/>
      <c r="K170" s="300"/>
      <c r="L170" s="300"/>
    </row>
    <row r="171" spans="1:12">
      <c r="A171" s="300"/>
      <c r="B171" s="300"/>
      <c r="C171" s="300"/>
      <c r="D171" s="300"/>
      <c r="E171" s="300"/>
      <c r="F171" s="300"/>
      <c r="G171" s="300"/>
      <c r="H171" s="300"/>
      <c r="I171" s="300"/>
      <c r="J171" s="300"/>
      <c r="K171" s="300"/>
      <c r="L171" s="300"/>
    </row>
    <row r="172" spans="1:12">
      <c r="A172" s="300"/>
      <c r="B172" s="300"/>
      <c r="C172" s="300"/>
      <c r="D172" s="300"/>
      <c r="E172" s="300"/>
      <c r="F172" s="300"/>
      <c r="G172" s="300"/>
      <c r="H172" s="300"/>
      <c r="I172" s="300"/>
      <c r="J172" s="300"/>
      <c r="K172" s="300"/>
      <c r="L172" s="300"/>
    </row>
    <row r="173" spans="1:12">
      <c r="A173" s="300"/>
      <c r="B173" s="300"/>
      <c r="C173" s="300"/>
      <c r="D173" s="300"/>
      <c r="E173" s="300"/>
      <c r="F173" s="300"/>
      <c r="G173" s="300"/>
      <c r="H173" s="300"/>
      <c r="I173" s="300"/>
      <c r="J173" s="300"/>
      <c r="K173" s="300"/>
      <c r="L173" s="300"/>
    </row>
    <row r="174" spans="1:12">
      <c r="A174" s="300"/>
      <c r="B174" s="300"/>
      <c r="C174" s="300"/>
      <c r="D174" s="300"/>
      <c r="E174" s="300"/>
      <c r="F174" s="300"/>
      <c r="G174" s="300"/>
      <c r="H174" s="300"/>
      <c r="I174" s="300"/>
      <c r="J174" s="300"/>
      <c r="K174" s="300"/>
      <c r="L174" s="300"/>
    </row>
    <row r="175" spans="1:12">
      <c r="A175" s="300"/>
      <c r="B175" s="300"/>
      <c r="C175" s="300"/>
      <c r="D175" s="300"/>
      <c r="E175" s="300"/>
      <c r="F175" s="300"/>
      <c r="G175" s="300"/>
      <c r="H175" s="300"/>
      <c r="I175" s="300"/>
      <c r="J175" s="300"/>
      <c r="K175" s="300"/>
      <c r="L175" s="300"/>
    </row>
    <row r="176" spans="1:12">
      <c r="A176" s="300"/>
      <c r="B176" s="300"/>
      <c r="C176" s="300"/>
      <c r="D176" s="300"/>
      <c r="E176" s="300"/>
      <c r="F176" s="300"/>
      <c r="G176" s="300"/>
      <c r="H176" s="300"/>
      <c r="I176" s="300"/>
      <c r="J176" s="300"/>
      <c r="K176" s="300"/>
      <c r="L176" s="300"/>
    </row>
    <row r="177" spans="1:12">
      <c r="A177" s="300"/>
      <c r="B177" s="300"/>
      <c r="C177" s="300"/>
      <c r="D177" s="300"/>
      <c r="E177" s="300"/>
      <c r="F177" s="300"/>
      <c r="G177" s="300"/>
      <c r="H177" s="300"/>
      <c r="I177" s="300"/>
      <c r="J177" s="300"/>
      <c r="K177" s="300"/>
      <c r="L177" s="300"/>
    </row>
    <row r="178" spans="1:12">
      <c r="A178" s="300"/>
      <c r="B178" s="300"/>
      <c r="C178" s="300"/>
      <c r="D178" s="300"/>
      <c r="E178" s="300"/>
      <c r="F178" s="300"/>
      <c r="G178" s="300"/>
      <c r="H178" s="300"/>
      <c r="I178" s="300"/>
      <c r="J178" s="300"/>
      <c r="K178" s="300"/>
      <c r="L178" s="300"/>
    </row>
    <row r="179" spans="1:12">
      <c r="A179" s="300"/>
      <c r="B179" s="300"/>
      <c r="C179" s="300"/>
      <c r="D179" s="300"/>
      <c r="E179" s="300"/>
      <c r="F179" s="300"/>
      <c r="G179" s="300"/>
      <c r="H179" s="300"/>
      <c r="I179" s="300"/>
      <c r="J179" s="300"/>
      <c r="K179" s="300"/>
      <c r="L179" s="300"/>
    </row>
    <row r="180" spans="1:12">
      <c r="A180" s="300"/>
      <c r="B180" s="300"/>
      <c r="C180" s="300"/>
      <c r="D180" s="300"/>
      <c r="E180" s="300"/>
      <c r="F180" s="300"/>
      <c r="G180" s="300"/>
      <c r="H180" s="300"/>
      <c r="I180" s="300"/>
      <c r="J180" s="300"/>
      <c r="K180" s="300"/>
      <c r="L180" s="300"/>
    </row>
    <row r="181" spans="1:12">
      <c r="A181" s="300"/>
      <c r="B181" s="300"/>
      <c r="C181" s="300"/>
      <c r="D181" s="300"/>
      <c r="E181" s="300"/>
      <c r="F181" s="300"/>
      <c r="G181" s="300"/>
      <c r="H181" s="300"/>
      <c r="I181" s="300"/>
      <c r="J181" s="300"/>
      <c r="K181" s="300"/>
      <c r="L181" s="300"/>
    </row>
    <row r="182" spans="1:12">
      <c r="A182" s="300"/>
      <c r="B182" s="300"/>
      <c r="C182" s="300"/>
      <c r="D182" s="300"/>
      <c r="E182" s="300"/>
      <c r="F182" s="300"/>
      <c r="G182" s="300"/>
      <c r="H182" s="300"/>
      <c r="I182" s="300"/>
      <c r="J182" s="300"/>
      <c r="K182" s="300"/>
      <c r="L182" s="300"/>
    </row>
    <row r="183" spans="1:12">
      <c r="A183" s="300"/>
      <c r="B183" s="300"/>
      <c r="C183" s="300"/>
      <c r="D183" s="300"/>
      <c r="E183" s="300"/>
      <c r="F183" s="300"/>
      <c r="G183" s="300"/>
      <c r="H183" s="300"/>
      <c r="I183" s="300"/>
      <c r="J183" s="300"/>
      <c r="K183" s="300"/>
      <c r="L183" s="300"/>
    </row>
    <row r="184" spans="1:12">
      <c r="A184" s="300"/>
      <c r="B184" s="300"/>
      <c r="C184" s="300"/>
      <c r="D184" s="300"/>
      <c r="E184" s="300"/>
      <c r="F184" s="300"/>
      <c r="G184" s="300"/>
      <c r="H184" s="300"/>
      <c r="I184" s="300"/>
      <c r="J184" s="300"/>
      <c r="K184" s="300"/>
      <c r="L184" s="300"/>
    </row>
    <row r="185" spans="1:12">
      <c r="A185" s="300"/>
      <c r="B185" s="300"/>
      <c r="C185" s="300"/>
      <c r="D185" s="300"/>
      <c r="E185" s="300"/>
      <c r="F185" s="300"/>
      <c r="G185" s="300"/>
      <c r="H185" s="300"/>
      <c r="I185" s="300"/>
      <c r="J185" s="300"/>
      <c r="K185" s="300"/>
      <c r="L185" s="300"/>
    </row>
    <row r="186" spans="1:12">
      <c r="A186" s="300"/>
      <c r="B186" s="300"/>
      <c r="C186" s="300"/>
      <c r="D186" s="300"/>
      <c r="E186" s="300"/>
      <c r="F186" s="300"/>
      <c r="G186" s="300"/>
      <c r="H186" s="300"/>
      <c r="I186" s="300"/>
      <c r="J186" s="300"/>
      <c r="K186" s="300"/>
      <c r="L186" s="300"/>
    </row>
    <row r="187" spans="1:12">
      <c r="A187" s="300"/>
      <c r="B187" s="300"/>
      <c r="C187" s="300"/>
      <c r="D187" s="300"/>
      <c r="E187" s="300"/>
      <c r="F187" s="300"/>
      <c r="G187" s="300"/>
      <c r="H187" s="300"/>
      <c r="I187" s="300"/>
      <c r="J187" s="300"/>
      <c r="K187" s="300"/>
      <c r="L187" s="300"/>
    </row>
    <row r="188" spans="1:12">
      <c r="A188" s="300"/>
      <c r="B188" s="300"/>
      <c r="C188" s="300"/>
      <c r="D188" s="300"/>
      <c r="E188" s="300"/>
      <c r="F188" s="300"/>
      <c r="G188" s="300"/>
      <c r="H188" s="300"/>
      <c r="I188" s="300"/>
      <c r="J188" s="300"/>
      <c r="K188" s="300"/>
      <c r="L188" s="300"/>
    </row>
    <row r="189" spans="1:12">
      <c r="A189" s="300"/>
      <c r="B189" s="300"/>
      <c r="C189" s="300"/>
      <c r="D189" s="300"/>
      <c r="E189" s="300"/>
      <c r="F189" s="300"/>
      <c r="G189" s="300"/>
      <c r="H189" s="300"/>
      <c r="I189" s="300"/>
      <c r="J189" s="300"/>
      <c r="K189" s="300"/>
      <c r="L189" s="300"/>
    </row>
    <row r="190" spans="1:12">
      <c r="A190" s="300"/>
      <c r="B190" s="300"/>
      <c r="C190" s="300"/>
      <c r="D190" s="300"/>
      <c r="E190" s="300"/>
      <c r="F190" s="300"/>
      <c r="G190" s="300"/>
      <c r="H190" s="300"/>
      <c r="I190" s="300"/>
      <c r="J190" s="300"/>
      <c r="K190" s="300"/>
      <c r="L190" s="300"/>
    </row>
    <row r="191" spans="1:12">
      <c r="A191" s="300"/>
      <c r="B191" s="300"/>
      <c r="C191" s="300"/>
      <c r="D191" s="300"/>
      <c r="E191" s="300"/>
      <c r="F191" s="300"/>
      <c r="G191" s="300"/>
      <c r="H191" s="300"/>
      <c r="I191" s="300"/>
      <c r="J191" s="300"/>
      <c r="K191" s="300"/>
      <c r="L191" s="300"/>
    </row>
    <row r="192" spans="1:12">
      <c r="A192" s="300"/>
      <c r="B192" s="300"/>
      <c r="C192" s="300"/>
      <c r="D192" s="300"/>
      <c r="E192" s="300"/>
      <c r="F192" s="300"/>
      <c r="G192" s="300"/>
      <c r="H192" s="300"/>
      <c r="I192" s="300"/>
      <c r="J192" s="300"/>
      <c r="K192" s="300"/>
      <c r="L192" s="300"/>
    </row>
    <row r="193" spans="1:12">
      <c r="A193" s="300"/>
      <c r="B193" s="300"/>
      <c r="C193" s="300"/>
      <c r="D193" s="300"/>
      <c r="E193" s="300"/>
      <c r="F193" s="300"/>
      <c r="G193" s="300"/>
      <c r="H193" s="300"/>
      <c r="I193" s="300"/>
      <c r="J193" s="300"/>
      <c r="K193" s="300"/>
      <c r="L193" s="300"/>
    </row>
    <row r="194" spans="1:12">
      <c r="A194" s="300"/>
      <c r="B194" s="300"/>
      <c r="C194" s="300"/>
      <c r="D194" s="300"/>
      <c r="E194" s="300"/>
      <c r="F194" s="300"/>
      <c r="G194" s="300"/>
      <c r="H194" s="300"/>
      <c r="I194" s="300"/>
      <c r="J194" s="300"/>
      <c r="K194" s="300"/>
      <c r="L194" s="300"/>
    </row>
    <row r="195" spans="1:12">
      <c r="A195" s="300"/>
      <c r="B195" s="300"/>
      <c r="C195" s="300"/>
      <c r="D195" s="300"/>
      <c r="E195" s="300"/>
      <c r="F195" s="300"/>
      <c r="G195" s="300"/>
      <c r="H195" s="300"/>
      <c r="I195" s="300"/>
      <c r="J195" s="300"/>
      <c r="K195" s="300"/>
      <c r="L195" s="300"/>
    </row>
    <row r="196" spans="1:12">
      <c r="A196" s="300"/>
      <c r="B196" s="300"/>
      <c r="C196" s="300"/>
      <c r="D196" s="300"/>
      <c r="E196" s="300"/>
      <c r="F196" s="300"/>
      <c r="G196" s="300"/>
      <c r="H196" s="300"/>
      <c r="I196" s="300"/>
      <c r="J196" s="300"/>
      <c r="K196" s="300"/>
      <c r="L196" s="300"/>
    </row>
    <row r="197" spans="1:12">
      <c r="A197" s="300"/>
      <c r="B197" s="300"/>
      <c r="C197" s="300"/>
      <c r="D197" s="300"/>
      <c r="E197" s="300"/>
      <c r="F197" s="300"/>
      <c r="G197" s="300"/>
      <c r="H197" s="300"/>
      <c r="I197" s="300"/>
      <c r="J197" s="300"/>
      <c r="K197" s="300"/>
      <c r="L197" s="300"/>
    </row>
    <row r="198" spans="1:12">
      <c r="A198" s="300"/>
      <c r="B198" s="300"/>
      <c r="C198" s="300"/>
      <c r="D198" s="300"/>
      <c r="E198" s="300"/>
      <c r="F198" s="300"/>
      <c r="G198" s="300"/>
      <c r="H198" s="300"/>
      <c r="I198" s="300"/>
      <c r="J198" s="300"/>
      <c r="K198" s="300"/>
      <c r="L198" s="300"/>
    </row>
    <row r="199" spans="1:12">
      <c r="A199" s="300"/>
      <c r="B199" s="300"/>
      <c r="C199" s="300"/>
      <c r="D199" s="300"/>
      <c r="E199" s="300"/>
      <c r="F199" s="300"/>
      <c r="G199" s="300"/>
      <c r="H199" s="300"/>
      <c r="I199" s="300"/>
      <c r="J199" s="300"/>
      <c r="K199" s="300"/>
      <c r="L199" s="300"/>
    </row>
    <row r="200" spans="1:12">
      <c r="A200" s="300"/>
      <c r="B200" s="300"/>
      <c r="C200" s="300"/>
      <c r="D200" s="300"/>
      <c r="E200" s="300"/>
      <c r="F200" s="300"/>
      <c r="G200" s="300"/>
      <c r="H200" s="300"/>
      <c r="I200" s="300"/>
      <c r="J200" s="300"/>
      <c r="K200" s="300"/>
      <c r="L200" s="300"/>
    </row>
    <row r="201" spans="1:12">
      <c r="A201" s="300"/>
      <c r="B201" s="300"/>
      <c r="C201" s="300"/>
      <c r="D201" s="300"/>
      <c r="E201" s="300"/>
      <c r="F201" s="300"/>
      <c r="G201" s="300"/>
      <c r="H201" s="300"/>
      <c r="I201" s="300"/>
      <c r="J201" s="300"/>
      <c r="K201" s="300"/>
      <c r="L201" s="300"/>
    </row>
    <row r="202" spans="1:12">
      <c r="A202" s="300"/>
      <c r="B202" s="300"/>
      <c r="C202" s="300"/>
      <c r="D202" s="300"/>
      <c r="E202" s="300"/>
      <c r="F202" s="300"/>
      <c r="G202" s="300"/>
      <c r="H202" s="300"/>
      <c r="I202" s="300"/>
      <c r="J202" s="300"/>
      <c r="K202" s="300"/>
      <c r="L202" s="300"/>
    </row>
    <row r="203" spans="1:12">
      <c r="A203" s="300"/>
      <c r="B203" s="300"/>
      <c r="C203" s="300"/>
      <c r="D203" s="300"/>
      <c r="E203" s="300"/>
      <c r="F203" s="300"/>
      <c r="G203" s="300"/>
      <c r="H203" s="300"/>
      <c r="I203" s="300"/>
      <c r="J203" s="300"/>
      <c r="K203" s="300"/>
      <c r="L203" s="300"/>
    </row>
    <row r="204" spans="1:12">
      <c r="A204" s="300"/>
      <c r="B204" s="300"/>
      <c r="C204" s="300"/>
      <c r="D204" s="300"/>
      <c r="E204" s="300"/>
      <c r="F204" s="300"/>
      <c r="G204" s="300"/>
      <c r="H204" s="300"/>
      <c r="I204" s="300"/>
      <c r="J204" s="300"/>
      <c r="K204" s="300"/>
      <c r="L204" s="300"/>
    </row>
    <row r="205" spans="1:12">
      <c r="A205" s="300"/>
      <c r="B205" s="300"/>
      <c r="C205" s="300"/>
      <c r="D205" s="300"/>
      <c r="E205" s="300"/>
      <c r="F205" s="300"/>
      <c r="G205" s="300"/>
      <c r="H205" s="300"/>
      <c r="I205" s="300"/>
      <c r="J205" s="300"/>
      <c r="K205" s="300"/>
      <c r="L205" s="300"/>
    </row>
    <row r="206" spans="1:12">
      <c r="A206" s="300"/>
      <c r="B206" s="300"/>
      <c r="C206" s="300"/>
      <c r="D206" s="300"/>
      <c r="E206" s="300"/>
      <c r="F206" s="300"/>
      <c r="G206" s="300"/>
      <c r="H206" s="300"/>
      <c r="I206" s="300"/>
      <c r="J206" s="300"/>
      <c r="K206" s="300"/>
      <c r="L206" s="300"/>
    </row>
    <row r="207" spans="1:12">
      <c r="A207" s="300"/>
      <c r="B207" s="300"/>
      <c r="C207" s="300"/>
      <c r="D207" s="300"/>
      <c r="E207" s="300"/>
      <c r="F207" s="300"/>
      <c r="G207" s="300"/>
      <c r="H207" s="300"/>
      <c r="I207" s="300"/>
      <c r="J207" s="300"/>
      <c r="K207" s="300"/>
      <c r="L207" s="300"/>
    </row>
    <row r="208" spans="1:12">
      <c r="A208" s="300"/>
      <c r="B208" s="300"/>
      <c r="C208" s="300"/>
      <c r="D208" s="300"/>
      <c r="E208" s="300"/>
      <c r="F208" s="300"/>
      <c r="G208" s="300"/>
      <c r="H208" s="300"/>
      <c r="I208" s="300"/>
      <c r="J208" s="300"/>
      <c r="K208" s="300"/>
      <c r="L208" s="300"/>
    </row>
    <row r="209" spans="1:12">
      <c r="A209" s="300"/>
      <c r="B209" s="300"/>
      <c r="C209" s="300"/>
      <c r="D209" s="300"/>
      <c r="E209" s="300"/>
      <c r="F209" s="300"/>
      <c r="G209" s="300"/>
      <c r="H209" s="300"/>
      <c r="I209" s="300"/>
      <c r="J209" s="300"/>
      <c r="K209" s="300"/>
      <c r="L209" s="300"/>
    </row>
    <row r="210" spans="1:12">
      <c r="A210" s="300"/>
      <c r="B210" s="300"/>
      <c r="C210" s="300"/>
      <c r="D210" s="300"/>
      <c r="E210" s="300"/>
      <c r="F210" s="300"/>
      <c r="G210" s="300"/>
      <c r="H210" s="300"/>
      <c r="I210" s="300"/>
      <c r="J210" s="300"/>
      <c r="K210" s="300"/>
      <c r="L210" s="300"/>
    </row>
    <row r="211" spans="1:12">
      <c r="A211" s="300"/>
      <c r="B211" s="300"/>
      <c r="C211" s="300"/>
      <c r="D211" s="300"/>
      <c r="E211" s="300"/>
      <c r="F211" s="300"/>
      <c r="G211" s="300"/>
      <c r="H211" s="300"/>
      <c r="I211" s="300"/>
      <c r="J211" s="300"/>
      <c r="K211" s="300"/>
      <c r="L211" s="300"/>
    </row>
    <row r="212" spans="1:12">
      <c r="A212" s="300"/>
      <c r="B212" s="300"/>
      <c r="C212" s="300"/>
      <c r="D212" s="300"/>
      <c r="E212" s="300"/>
      <c r="F212" s="300"/>
      <c r="G212" s="300"/>
      <c r="H212" s="300"/>
      <c r="I212" s="300"/>
      <c r="J212" s="300"/>
      <c r="K212" s="300"/>
      <c r="L212" s="300"/>
    </row>
    <row r="213" spans="1:12">
      <c r="A213" s="300"/>
      <c r="B213" s="300"/>
      <c r="C213" s="300"/>
      <c r="D213" s="300"/>
      <c r="E213" s="300"/>
      <c r="F213" s="300"/>
      <c r="G213" s="300"/>
      <c r="H213" s="300"/>
      <c r="I213" s="300"/>
      <c r="J213" s="300"/>
      <c r="K213" s="300"/>
      <c r="L213" s="300"/>
    </row>
    <row r="214" spans="1:12">
      <c r="A214" s="300"/>
      <c r="B214" s="300"/>
      <c r="C214" s="300"/>
      <c r="D214" s="300"/>
      <c r="E214" s="300"/>
      <c r="F214" s="300"/>
      <c r="G214" s="300"/>
      <c r="H214" s="300"/>
      <c r="I214" s="300"/>
      <c r="J214" s="300"/>
      <c r="K214" s="300"/>
      <c r="L214" s="300"/>
    </row>
    <row r="215" spans="1:12">
      <c r="A215" s="300"/>
      <c r="B215" s="300"/>
      <c r="C215" s="300"/>
      <c r="D215" s="300"/>
      <c r="E215" s="300"/>
      <c r="F215" s="300"/>
      <c r="G215" s="300"/>
      <c r="H215" s="300"/>
      <c r="I215" s="300"/>
      <c r="J215" s="300"/>
      <c r="K215" s="300"/>
      <c r="L215" s="300"/>
    </row>
    <row r="216" spans="1:12">
      <c r="A216" s="300"/>
      <c r="B216" s="300"/>
      <c r="C216" s="300"/>
      <c r="D216" s="300"/>
      <c r="E216" s="300"/>
      <c r="F216" s="300"/>
      <c r="G216" s="300"/>
      <c r="H216" s="300"/>
      <c r="I216" s="300"/>
      <c r="J216" s="300"/>
      <c r="K216" s="300"/>
      <c r="L216" s="300"/>
    </row>
    <row r="217" spans="1:12">
      <c r="A217" s="300"/>
      <c r="B217" s="300"/>
      <c r="C217" s="300"/>
      <c r="D217" s="300"/>
      <c r="E217" s="300"/>
      <c r="F217" s="300"/>
      <c r="G217" s="300"/>
      <c r="H217" s="300"/>
      <c r="I217" s="300"/>
      <c r="J217" s="300"/>
      <c r="K217" s="300"/>
      <c r="L217" s="300"/>
    </row>
    <row r="218" spans="1:12">
      <c r="A218" s="300"/>
      <c r="B218" s="300"/>
      <c r="C218" s="300"/>
      <c r="D218" s="300"/>
      <c r="E218" s="300"/>
      <c r="F218" s="300"/>
      <c r="G218" s="300"/>
      <c r="H218" s="300"/>
      <c r="I218" s="300"/>
      <c r="J218" s="300"/>
      <c r="K218" s="300"/>
      <c r="L218" s="300"/>
    </row>
    <row r="219" spans="1:12">
      <c r="A219" s="300"/>
      <c r="B219" s="300"/>
      <c r="C219" s="300"/>
      <c r="D219" s="300"/>
      <c r="E219" s="300"/>
      <c r="F219" s="300"/>
      <c r="G219" s="300"/>
      <c r="H219" s="300"/>
      <c r="I219" s="300"/>
      <c r="J219" s="300"/>
      <c r="K219" s="300"/>
      <c r="L219" s="300"/>
    </row>
    <row r="220" spans="1:12">
      <c r="A220" s="300"/>
      <c r="B220" s="300"/>
      <c r="C220" s="300"/>
      <c r="D220" s="300"/>
      <c r="E220" s="300"/>
      <c r="F220" s="300"/>
      <c r="G220" s="300"/>
      <c r="H220" s="300"/>
      <c r="I220" s="300"/>
      <c r="J220" s="300"/>
      <c r="K220" s="300"/>
      <c r="L220" s="300"/>
    </row>
    <row r="221" spans="1:12">
      <c r="A221" s="300"/>
      <c r="B221" s="300"/>
      <c r="C221" s="300"/>
      <c r="D221" s="300"/>
      <c r="E221" s="300"/>
      <c r="F221" s="300"/>
      <c r="G221" s="300"/>
      <c r="H221" s="300"/>
      <c r="I221" s="300"/>
      <c r="J221" s="300"/>
      <c r="K221" s="300"/>
      <c r="L221" s="300"/>
    </row>
    <row r="222" spans="1:12">
      <c r="A222" s="300"/>
      <c r="B222" s="300"/>
      <c r="C222" s="300"/>
      <c r="D222" s="300"/>
      <c r="E222" s="300"/>
      <c r="F222" s="300"/>
      <c r="G222" s="300"/>
      <c r="H222" s="300"/>
      <c r="I222" s="300"/>
      <c r="J222" s="300"/>
      <c r="K222" s="300"/>
      <c r="L222" s="300"/>
    </row>
    <row r="223" spans="1:12">
      <c r="A223" s="300"/>
      <c r="B223" s="300"/>
      <c r="C223" s="300"/>
      <c r="D223" s="300"/>
      <c r="E223" s="300"/>
      <c r="F223" s="300"/>
      <c r="G223" s="300"/>
      <c r="H223" s="300"/>
      <c r="I223" s="300"/>
      <c r="J223" s="300"/>
      <c r="K223" s="300"/>
      <c r="L223" s="300"/>
    </row>
    <row r="224" spans="1:12">
      <c r="A224" s="300"/>
      <c r="B224" s="300"/>
      <c r="C224" s="300"/>
      <c r="D224" s="300"/>
      <c r="E224" s="300"/>
      <c r="F224" s="300"/>
      <c r="G224" s="300"/>
      <c r="H224" s="300"/>
      <c r="I224" s="300"/>
      <c r="J224" s="300"/>
      <c r="K224" s="300"/>
      <c r="L224" s="300"/>
    </row>
    <row r="225" spans="1:12">
      <c r="A225" s="300"/>
      <c r="B225" s="300"/>
      <c r="C225" s="300"/>
      <c r="D225" s="300"/>
      <c r="E225" s="300"/>
      <c r="F225" s="300"/>
      <c r="G225" s="300"/>
      <c r="H225" s="300"/>
      <c r="I225" s="300"/>
      <c r="J225" s="300"/>
      <c r="K225" s="300"/>
      <c r="L225" s="300"/>
    </row>
    <row r="226" spans="1:12">
      <c r="A226" s="300"/>
      <c r="B226" s="300"/>
      <c r="C226" s="300"/>
      <c r="D226" s="300"/>
      <c r="E226" s="300"/>
      <c r="F226" s="300"/>
      <c r="G226" s="300"/>
      <c r="H226" s="300"/>
      <c r="I226" s="300"/>
      <c r="J226" s="300"/>
      <c r="K226" s="300"/>
      <c r="L226" s="300"/>
    </row>
    <row r="227" spans="1:12">
      <c r="A227" s="300"/>
      <c r="B227" s="300"/>
      <c r="C227" s="300"/>
      <c r="D227" s="300"/>
      <c r="E227" s="300"/>
      <c r="F227" s="300"/>
      <c r="G227" s="300"/>
      <c r="H227" s="300"/>
      <c r="I227" s="300"/>
      <c r="J227" s="300"/>
      <c r="K227" s="300"/>
      <c r="L227" s="300"/>
    </row>
    <row r="228" spans="1:12">
      <c r="A228" s="300"/>
      <c r="B228" s="300"/>
      <c r="C228" s="300"/>
      <c r="D228" s="300"/>
      <c r="E228" s="300"/>
      <c r="F228" s="300"/>
      <c r="G228" s="300"/>
      <c r="H228" s="300"/>
      <c r="I228" s="300"/>
      <c r="J228" s="300"/>
      <c r="K228" s="300"/>
      <c r="L228" s="300"/>
    </row>
    <row r="229" spans="1:12">
      <c r="A229" s="300"/>
      <c r="B229" s="300"/>
      <c r="C229" s="300"/>
      <c r="D229" s="300"/>
      <c r="E229" s="300"/>
      <c r="F229" s="300"/>
      <c r="G229" s="300"/>
      <c r="H229" s="300"/>
      <c r="I229" s="300"/>
      <c r="J229" s="300"/>
      <c r="K229" s="300"/>
      <c r="L229" s="300"/>
    </row>
    <row r="230" spans="1:12">
      <c r="A230" s="300"/>
      <c r="B230" s="300"/>
      <c r="C230" s="300"/>
      <c r="D230" s="300"/>
      <c r="E230" s="300"/>
      <c r="F230" s="300"/>
      <c r="G230" s="300"/>
      <c r="H230" s="300"/>
      <c r="I230" s="300"/>
      <c r="J230" s="300"/>
      <c r="K230" s="300"/>
      <c r="L230" s="300"/>
    </row>
    <row r="231" spans="1:12">
      <c r="A231" s="300"/>
      <c r="B231" s="300"/>
      <c r="C231" s="300"/>
      <c r="D231" s="300"/>
      <c r="E231" s="300"/>
      <c r="F231" s="300"/>
      <c r="G231" s="300"/>
      <c r="H231" s="300"/>
      <c r="I231" s="300"/>
      <c r="J231" s="300"/>
      <c r="K231" s="300"/>
      <c r="L231" s="300"/>
    </row>
    <row r="232" spans="1:12">
      <c r="A232" s="300"/>
      <c r="B232" s="300"/>
      <c r="C232" s="300"/>
      <c r="D232" s="300"/>
      <c r="E232" s="300"/>
      <c r="F232" s="300"/>
      <c r="G232" s="300"/>
      <c r="H232" s="300"/>
      <c r="I232" s="300"/>
      <c r="J232" s="300"/>
      <c r="K232" s="300"/>
      <c r="L232" s="300"/>
    </row>
    <row r="233" spans="1:12">
      <c r="A233" s="300"/>
      <c r="B233" s="300"/>
      <c r="C233" s="300"/>
      <c r="D233" s="300"/>
      <c r="E233" s="300"/>
      <c r="F233" s="300"/>
      <c r="G233" s="300"/>
      <c r="H233" s="300"/>
      <c r="I233" s="300"/>
      <c r="J233" s="300"/>
      <c r="K233" s="300"/>
      <c r="L233" s="300"/>
    </row>
    <row r="234" spans="1:12">
      <c r="A234" s="300"/>
      <c r="B234" s="300"/>
      <c r="C234" s="300"/>
      <c r="D234" s="300"/>
      <c r="E234" s="300"/>
      <c r="F234" s="300"/>
      <c r="G234" s="300"/>
      <c r="H234" s="300"/>
      <c r="I234" s="300"/>
      <c r="J234" s="300"/>
      <c r="K234" s="300"/>
      <c r="L234" s="300"/>
    </row>
    <row r="235" spans="1:12">
      <c r="A235" s="300"/>
      <c r="B235" s="300"/>
      <c r="C235" s="300"/>
      <c r="D235" s="300"/>
      <c r="E235" s="300"/>
      <c r="F235" s="300"/>
      <c r="G235" s="300"/>
      <c r="H235" s="300"/>
      <c r="I235" s="300"/>
      <c r="J235" s="300"/>
      <c r="K235" s="300"/>
      <c r="L235" s="300"/>
    </row>
    <row r="236" spans="1:12">
      <c r="A236" s="300"/>
      <c r="B236" s="300"/>
      <c r="C236" s="300"/>
      <c r="D236" s="300"/>
      <c r="E236" s="300"/>
      <c r="F236" s="300"/>
      <c r="G236" s="300"/>
      <c r="H236" s="300"/>
      <c r="I236" s="300"/>
      <c r="J236" s="300"/>
      <c r="K236" s="300"/>
      <c r="L236" s="300"/>
    </row>
    <row r="237" spans="1:12">
      <c r="A237" s="300"/>
      <c r="B237" s="300"/>
      <c r="C237" s="300"/>
      <c r="D237" s="300"/>
      <c r="E237" s="300"/>
      <c r="F237" s="300"/>
      <c r="G237" s="300"/>
      <c r="H237" s="300"/>
      <c r="I237" s="300"/>
      <c r="J237" s="300"/>
      <c r="K237" s="300"/>
      <c r="L237" s="300"/>
    </row>
    <row r="238" spans="1:12">
      <c r="A238" s="300"/>
      <c r="B238" s="300"/>
      <c r="C238" s="300"/>
      <c r="D238" s="300"/>
      <c r="E238" s="300"/>
      <c r="F238" s="300"/>
      <c r="G238" s="300"/>
      <c r="H238" s="300"/>
      <c r="I238" s="300"/>
      <c r="J238" s="300"/>
      <c r="K238" s="300"/>
      <c r="L238" s="300"/>
    </row>
    <row r="239" spans="1:12">
      <c r="A239" s="300"/>
      <c r="B239" s="300"/>
      <c r="C239" s="300"/>
      <c r="D239" s="300"/>
      <c r="E239" s="300"/>
      <c r="F239" s="300"/>
      <c r="G239" s="300"/>
      <c r="H239" s="300"/>
      <c r="I239" s="300"/>
      <c r="J239" s="300"/>
      <c r="K239" s="300"/>
      <c r="L239" s="300"/>
    </row>
    <row r="240" spans="1:12">
      <c r="A240" s="300"/>
      <c r="B240" s="300"/>
      <c r="C240" s="300"/>
      <c r="D240" s="300"/>
      <c r="E240" s="300"/>
      <c r="F240" s="300"/>
      <c r="G240" s="300"/>
      <c r="H240" s="300"/>
      <c r="I240" s="300"/>
      <c r="J240" s="300"/>
      <c r="K240" s="300"/>
      <c r="L240" s="300"/>
    </row>
    <row r="241" spans="1:12">
      <c r="A241" s="300"/>
      <c r="B241" s="300"/>
      <c r="C241" s="300"/>
      <c r="D241" s="300"/>
      <c r="E241" s="300"/>
      <c r="F241" s="300"/>
      <c r="G241" s="300"/>
      <c r="H241" s="300"/>
      <c r="I241" s="300"/>
      <c r="J241" s="300"/>
      <c r="K241" s="300"/>
      <c r="L241" s="300"/>
    </row>
    <row r="242" spans="1:12">
      <c r="A242" s="300"/>
      <c r="B242" s="300"/>
      <c r="C242" s="300"/>
      <c r="D242" s="300"/>
      <c r="E242" s="300"/>
      <c r="F242" s="300"/>
      <c r="G242" s="300"/>
      <c r="H242" s="300"/>
      <c r="I242" s="300"/>
      <c r="J242" s="300"/>
      <c r="K242" s="300"/>
      <c r="L242" s="300"/>
    </row>
    <row r="243" spans="1:12">
      <c r="A243" s="300"/>
      <c r="B243" s="300"/>
      <c r="C243" s="300"/>
      <c r="D243" s="300"/>
      <c r="E243" s="300"/>
      <c r="F243" s="300"/>
      <c r="G243" s="300"/>
      <c r="H243" s="300"/>
      <c r="I243" s="300"/>
      <c r="J243" s="300"/>
      <c r="K243" s="300"/>
      <c r="L243" s="300"/>
    </row>
    <row r="244" spans="1:12">
      <c r="A244" s="300"/>
      <c r="B244" s="300"/>
      <c r="C244" s="300"/>
      <c r="D244" s="300"/>
      <c r="E244" s="300"/>
      <c r="F244" s="300"/>
      <c r="G244" s="300"/>
      <c r="H244" s="300"/>
      <c r="I244" s="300"/>
      <c r="J244" s="300"/>
      <c r="K244" s="300"/>
      <c r="L244" s="300"/>
    </row>
    <row r="245" spans="1:12">
      <c r="A245" s="300"/>
      <c r="B245" s="300"/>
      <c r="C245" s="300"/>
      <c r="D245" s="300"/>
      <c r="E245" s="300"/>
      <c r="F245" s="300"/>
      <c r="G245" s="300"/>
      <c r="H245" s="300"/>
      <c r="I245" s="300"/>
      <c r="J245" s="300"/>
      <c r="K245" s="300"/>
      <c r="L245" s="300"/>
    </row>
    <row r="246" spans="1:12">
      <c r="A246" s="300"/>
      <c r="B246" s="300"/>
      <c r="C246" s="300"/>
      <c r="D246" s="300"/>
      <c r="E246" s="300"/>
      <c r="F246" s="300"/>
      <c r="G246" s="300"/>
      <c r="H246" s="300"/>
      <c r="I246" s="300"/>
      <c r="J246" s="300"/>
      <c r="K246" s="300"/>
      <c r="L246" s="300"/>
    </row>
    <row r="247" spans="1:12">
      <c r="A247" s="300"/>
      <c r="B247" s="300"/>
      <c r="C247" s="300"/>
      <c r="D247" s="300"/>
      <c r="E247" s="300"/>
      <c r="F247" s="300"/>
      <c r="G247" s="300"/>
      <c r="H247" s="300"/>
      <c r="I247" s="300"/>
      <c r="J247" s="300"/>
      <c r="K247" s="300"/>
      <c r="L247" s="300"/>
    </row>
    <row r="248" spans="1:12">
      <c r="A248" s="300"/>
      <c r="B248" s="300"/>
      <c r="C248" s="300"/>
      <c r="D248" s="300"/>
      <c r="E248" s="300"/>
      <c r="F248" s="300"/>
      <c r="G248" s="300"/>
      <c r="H248" s="300"/>
      <c r="I248" s="300"/>
      <c r="J248" s="300"/>
      <c r="K248" s="300"/>
      <c r="L248" s="300"/>
    </row>
    <row r="249" spans="1:12">
      <c r="A249" s="300"/>
      <c r="B249" s="300"/>
      <c r="C249" s="300"/>
      <c r="D249" s="300"/>
      <c r="E249" s="300"/>
      <c r="F249" s="300"/>
      <c r="G249" s="300"/>
      <c r="H249" s="300"/>
      <c r="I249" s="300"/>
      <c r="J249" s="300"/>
      <c r="K249" s="300"/>
      <c r="L249" s="300"/>
    </row>
    <row r="250" spans="1:12">
      <c r="A250" s="300"/>
      <c r="B250" s="300"/>
      <c r="C250" s="300"/>
      <c r="D250" s="300"/>
      <c r="E250" s="300"/>
      <c r="F250" s="300"/>
      <c r="G250" s="300"/>
      <c r="H250" s="300"/>
      <c r="I250" s="300"/>
      <c r="J250" s="300"/>
      <c r="K250" s="300"/>
      <c r="L250" s="300"/>
    </row>
    <row r="251" spans="1:12">
      <c r="A251" s="300"/>
      <c r="B251" s="300"/>
      <c r="C251" s="300"/>
      <c r="D251" s="300"/>
      <c r="E251" s="300"/>
      <c r="F251" s="300"/>
      <c r="G251" s="300"/>
      <c r="H251" s="300"/>
      <c r="I251" s="300"/>
      <c r="J251" s="300"/>
      <c r="K251" s="300"/>
      <c r="L251" s="300"/>
    </row>
    <row r="252" spans="1:12">
      <c r="A252" s="300"/>
      <c r="B252" s="300"/>
      <c r="C252" s="300"/>
      <c r="D252" s="300"/>
      <c r="E252" s="300"/>
      <c r="F252" s="300"/>
      <c r="G252" s="300"/>
      <c r="H252" s="300"/>
      <c r="I252" s="300"/>
      <c r="J252" s="300"/>
      <c r="K252" s="300"/>
      <c r="L252" s="300"/>
    </row>
    <row r="253" spans="1:12">
      <c r="A253" s="300"/>
      <c r="B253" s="300"/>
      <c r="C253" s="300"/>
      <c r="D253" s="300"/>
      <c r="E253" s="300"/>
      <c r="F253" s="300"/>
      <c r="G253" s="300"/>
      <c r="H253" s="300"/>
      <c r="I253" s="300"/>
      <c r="J253" s="300"/>
      <c r="K253" s="300"/>
      <c r="L253" s="300"/>
    </row>
    <row r="254" spans="1:12">
      <c r="A254" s="300"/>
      <c r="B254" s="300"/>
      <c r="C254" s="300"/>
      <c r="D254" s="300"/>
      <c r="E254" s="300"/>
      <c r="F254" s="300"/>
      <c r="G254" s="300"/>
      <c r="H254" s="300"/>
      <c r="I254" s="300"/>
      <c r="J254" s="300"/>
      <c r="K254" s="300"/>
      <c r="L254" s="300"/>
    </row>
    <row r="255" spans="1:12">
      <c r="A255" s="300"/>
      <c r="B255" s="300"/>
      <c r="C255" s="300"/>
      <c r="D255" s="300"/>
      <c r="E255" s="300"/>
      <c r="F255" s="300"/>
      <c r="G255" s="300"/>
      <c r="H255" s="300"/>
      <c r="I255" s="300"/>
      <c r="J255" s="300"/>
      <c r="K255" s="300"/>
      <c r="L255" s="300"/>
    </row>
    <row r="256" spans="1:12">
      <c r="A256" s="300"/>
      <c r="B256" s="300"/>
      <c r="C256" s="300"/>
      <c r="D256" s="300"/>
      <c r="E256" s="300"/>
      <c r="F256" s="300"/>
      <c r="G256" s="300"/>
      <c r="H256" s="300"/>
      <c r="I256" s="300"/>
      <c r="J256" s="300"/>
      <c r="K256" s="300"/>
      <c r="L256" s="300"/>
    </row>
    <row r="257" spans="1:12">
      <c r="A257" s="300"/>
      <c r="B257" s="300"/>
      <c r="C257" s="300"/>
      <c r="D257" s="300"/>
      <c r="E257" s="300"/>
      <c r="F257" s="300"/>
      <c r="G257" s="300"/>
      <c r="H257" s="300"/>
      <c r="I257" s="300"/>
      <c r="J257" s="300"/>
      <c r="K257" s="300"/>
      <c r="L257" s="300"/>
    </row>
    <row r="258" spans="1:12">
      <c r="A258" s="300"/>
      <c r="B258" s="300"/>
      <c r="C258" s="300"/>
      <c r="D258" s="300"/>
      <c r="E258" s="300"/>
      <c r="F258" s="300"/>
      <c r="G258" s="300"/>
      <c r="H258" s="300"/>
      <c r="I258" s="300"/>
      <c r="J258" s="300"/>
      <c r="K258" s="300"/>
      <c r="L258" s="300"/>
    </row>
    <row r="259" spans="1:12">
      <c r="A259" s="300"/>
      <c r="B259" s="300"/>
      <c r="C259" s="300"/>
      <c r="D259" s="300"/>
      <c r="E259" s="300"/>
      <c r="F259" s="300"/>
      <c r="G259" s="300"/>
      <c r="H259" s="300"/>
      <c r="I259" s="300"/>
      <c r="J259" s="300"/>
      <c r="K259" s="300"/>
      <c r="L259" s="300"/>
    </row>
    <row r="260" spans="1:12">
      <c r="A260" s="300"/>
      <c r="B260" s="300"/>
      <c r="C260" s="300"/>
      <c r="D260" s="300"/>
      <c r="E260" s="300"/>
      <c r="F260" s="300"/>
      <c r="G260" s="300"/>
      <c r="H260" s="300"/>
      <c r="I260" s="300"/>
      <c r="J260" s="300"/>
      <c r="K260" s="300"/>
      <c r="L260" s="300"/>
    </row>
    <row r="261" spans="1:12">
      <c r="A261" s="300"/>
      <c r="B261" s="300"/>
      <c r="C261" s="300"/>
      <c r="D261" s="300"/>
      <c r="E261" s="300"/>
      <c r="F261" s="300"/>
      <c r="G261" s="300"/>
      <c r="H261" s="300"/>
      <c r="I261" s="300"/>
      <c r="J261" s="300"/>
      <c r="K261" s="300"/>
      <c r="L261" s="300"/>
    </row>
    <row r="262" spans="1:12">
      <c r="A262" s="300"/>
      <c r="B262" s="300"/>
      <c r="C262" s="300"/>
      <c r="D262" s="300"/>
      <c r="E262" s="300"/>
      <c r="F262" s="300"/>
      <c r="G262" s="300"/>
      <c r="H262" s="300"/>
      <c r="I262" s="300"/>
      <c r="J262" s="300"/>
      <c r="K262" s="300"/>
      <c r="L262" s="300"/>
    </row>
    <row r="263" spans="1:12">
      <c r="A263" s="300"/>
      <c r="B263" s="300"/>
      <c r="C263" s="300"/>
      <c r="D263" s="300"/>
      <c r="E263" s="300"/>
      <c r="F263" s="300"/>
      <c r="G263" s="300"/>
      <c r="H263" s="300"/>
      <c r="I263" s="300"/>
      <c r="J263" s="300"/>
      <c r="K263" s="300"/>
      <c r="L263" s="300"/>
    </row>
    <row r="264" spans="1:12">
      <c r="A264" s="300"/>
      <c r="B264" s="300"/>
      <c r="C264" s="300"/>
      <c r="D264" s="300"/>
      <c r="E264" s="300"/>
      <c r="F264" s="300"/>
      <c r="G264" s="300"/>
      <c r="H264" s="300"/>
      <c r="I264" s="300"/>
      <c r="J264" s="300"/>
      <c r="K264" s="300"/>
      <c r="L264" s="300"/>
    </row>
    <row r="265" spans="1:12">
      <c r="A265" s="300"/>
      <c r="B265" s="300"/>
      <c r="C265" s="300"/>
      <c r="D265" s="300"/>
      <c r="E265" s="300"/>
      <c r="F265" s="300"/>
      <c r="G265" s="300"/>
      <c r="H265" s="300"/>
      <c r="I265" s="300"/>
      <c r="J265" s="300"/>
      <c r="K265" s="300"/>
      <c r="L265" s="300"/>
    </row>
    <row r="266" spans="1:12">
      <c r="A266" s="300"/>
      <c r="B266" s="300"/>
      <c r="C266" s="300"/>
      <c r="D266" s="300"/>
      <c r="E266" s="300"/>
      <c r="F266" s="300"/>
      <c r="G266" s="300"/>
      <c r="H266" s="300"/>
      <c r="I266" s="300"/>
      <c r="J266" s="300"/>
      <c r="K266" s="300"/>
      <c r="L266" s="300"/>
    </row>
    <row r="267" spans="1:12">
      <c r="A267" s="300"/>
      <c r="B267" s="300"/>
      <c r="C267" s="300"/>
      <c r="D267" s="300"/>
      <c r="E267" s="300"/>
      <c r="F267" s="300"/>
      <c r="G267" s="300"/>
      <c r="H267" s="300"/>
      <c r="I267" s="300"/>
      <c r="J267" s="300"/>
      <c r="K267" s="300"/>
      <c r="L267" s="300"/>
    </row>
    <row r="268" spans="1:12">
      <c r="A268" s="300"/>
      <c r="B268" s="300"/>
      <c r="C268" s="300"/>
      <c r="D268" s="300"/>
      <c r="E268" s="300"/>
      <c r="F268" s="300"/>
      <c r="G268" s="300"/>
      <c r="H268" s="300"/>
      <c r="I268" s="300"/>
      <c r="J268" s="300"/>
      <c r="K268" s="300"/>
      <c r="L268" s="300"/>
    </row>
    <row r="269" spans="1:12">
      <c r="A269" s="300"/>
      <c r="B269" s="300"/>
      <c r="C269" s="300"/>
      <c r="D269" s="300"/>
      <c r="E269" s="300"/>
      <c r="F269" s="300"/>
      <c r="G269" s="300"/>
      <c r="H269" s="300"/>
      <c r="I269" s="300"/>
      <c r="J269" s="300"/>
      <c r="K269" s="300"/>
      <c r="L269" s="300"/>
    </row>
    <row r="270" spans="1:12">
      <c r="A270" s="300"/>
      <c r="B270" s="300"/>
      <c r="C270" s="300"/>
      <c r="D270" s="300"/>
      <c r="E270" s="300"/>
      <c r="F270" s="300"/>
      <c r="G270" s="300"/>
      <c r="H270" s="300"/>
      <c r="I270" s="300"/>
      <c r="J270" s="300"/>
      <c r="K270" s="300"/>
      <c r="L270" s="300"/>
    </row>
    <row r="271" spans="1:12">
      <c r="A271" s="300"/>
      <c r="B271" s="300"/>
      <c r="C271" s="300"/>
      <c r="D271" s="300"/>
      <c r="E271" s="300"/>
      <c r="F271" s="300"/>
      <c r="G271" s="300"/>
      <c r="H271" s="300"/>
      <c r="I271" s="300"/>
      <c r="J271" s="300"/>
      <c r="K271" s="300"/>
      <c r="L271" s="300"/>
    </row>
    <row r="272" spans="1:12">
      <c r="A272" s="300"/>
      <c r="B272" s="300"/>
      <c r="C272" s="300"/>
      <c r="D272" s="300"/>
      <c r="E272" s="300"/>
      <c r="F272" s="300"/>
      <c r="G272" s="300"/>
      <c r="H272" s="300"/>
      <c r="I272" s="300"/>
      <c r="J272" s="300"/>
      <c r="K272" s="300"/>
      <c r="L272" s="300"/>
    </row>
    <row r="273" spans="1:12">
      <c r="A273" s="300"/>
      <c r="B273" s="300"/>
      <c r="C273" s="300"/>
      <c r="D273" s="300"/>
      <c r="E273" s="300"/>
      <c r="F273" s="300"/>
      <c r="G273" s="300"/>
      <c r="H273" s="300"/>
      <c r="I273" s="300"/>
      <c r="J273" s="300"/>
      <c r="K273" s="300"/>
      <c r="L273" s="300"/>
    </row>
    <row r="274" spans="1:12">
      <c r="A274" s="300"/>
      <c r="B274" s="300"/>
      <c r="C274" s="300"/>
      <c r="D274" s="300"/>
      <c r="E274" s="300"/>
      <c r="F274" s="300"/>
      <c r="G274" s="300"/>
      <c r="H274" s="300"/>
      <c r="I274" s="300"/>
      <c r="J274" s="300"/>
      <c r="K274" s="300"/>
      <c r="L274" s="300"/>
    </row>
    <row r="275" spans="1:12">
      <c r="A275" s="300"/>
      <c r="B275" s="300"/>
      <c r="C275" s="300"/>
      <c r="D275" s="300"/>
      <c r="E275" s="300"/>
      <c r="F275" s="300"/>
      <c r="G275" s="300"/>
      <c r="H275" s="300"/>
      <c r="I275" s="300"/>
      <c r="J275" s="300"/>
      <c r="K275" s="300"/>
      <c r="L275" s="300"/>
    </row>
    <row r="276" spans="1:12">
      <c r="A276" s="300"/>
      <c r="B276" s="300"/>
      <c r="C276" s="300"/>
      <c r="D276" s="300"/>
      <c r="E276" s="300"/>
      <c r="F276" s="300"/>
      <c r="G276" s="300"/>
      <c r="H276" s="300"/>
      <c r="I276" s="300"/>
      <c r="J276" s="300"/>
      <c r="K276" s="300"/>
      <c r="L276" s="300"/>
    </row>
    <row r="277" spans="1:12">
      <c r="A277" s="300"/>
      <c r="B277" s="300"/>
      <c r="C277" s="300"/>
      <c r="D277" s="300"/>
      <c r="E277" s="300"/>
      <c r="F277" s="300"/>
      <c r="G277" s="300"/>
      <c r="H277" s="300"/>
      <c r="I277" s="300"/>
      <c r="J277" s="300"/>
      <c r="K277" s="300"/>
      <c r="L277" s="300"/>
    </row>
    <row r="278" spans="1:12">
      <c r="A278" s="300"/>
      <c r="B278" s="300"/>
      <c r="C278" s="300"/>
      <c r="D278" s="300"/>
      <c r="E278" s="300"/>
      <c r="F278" s="300"/>
      <c r="G278" s="300"/>
      <c r="H278" s="300"/>
      <c r="I278" s="300"/>
      <c r="J278" s="300"/>
      <c r="K278" s="300"/>
      <c r="L278" s="300"/>
    </row>
    <row r="279" spans="1:12">
      <c r="A279" s="300"/>
      <c r="B279" s="300"/>
      <c r="C279" s="300"/>
      <c r="D279" s="300"/>
      <c r="E279" s="300"/>
      <c r="F279" s="300"/>
      <c r="G279" s="300"/>
      <c r="H279" s="300"/>
      <c r="I279" s="300"/>
      <c r="J279" s="300"/>
      <c r="K279" s="300"/>
      <c r="L279" s="300"/>
    </row>
    <row r="280" spans="1:12">
      <c r="A280" s="300"/>
      <c r="B280" s="300"/>
      <c r="C280" s="300"/>
      <c r="D280" s="300"/>
      <c r="E280" s="300"/>
      <c r="F280" s="300"/>
      <c r="G280" s="300"/>
      <c r="H280" s="300"/>
      <c r="I280" s="300"/>
      <c r="J280" s="300"/>
      <c r="K280" s="300"/>
      <c r="L280" s="300"/>
    </row>
    <row r="281" spans="1:12">
      <c r="A281" s="300"/>
      <c r="B281" s="300"/>
      <c r="C281" s="300"/>
      <c r="D281" s="300"/>
      <c r="E281" s="300"/>
      <c r="F281" s="300"/>
      <c r="G281" s="300"/>
      <c r="H281" s="300"/>
      <c r="I281" s="300"/>
      <c r="J281" s="300"/>
      <c r="K281" s="300"/>
      <c r="L281" s="300"/>
    </row>
    <row r="282" spans="1:12">
      <c r="A282" s="300"/>
      <c r="B282" s="300"/>
      <c r="C282" s="300"/>
      <c r="D282" s="300"/>
      <c r="E282" s="300"/>
      <c r="F282" s="300"/>
      <c r="G282" s="300"/>
      <c r="H282" s="300"/>
      <c r="I282" s="300"/>
      <c r="J282" s="300"/>
      <c r="K282" s="300"/>
      <c r="L282" s="300"/>
    </row>
    <row r="283" spans="1:12">
      <c r="A283" s="300"/>
      <c r="B283" s="300"/>
      <c r="C283" s="300"/>
      <c r="D283" s="300"/>
      <c r="E283" s="300"/>
      <c r="F283" s="300"/>
      <c r="G283" s="300"/>
      <c r="H283" s="300"/>
      <c r="I283" s="300"/>
      <c r="J283" s="300"/>
      <c r="K283" s="300"/>
      <c r="L283" s="300"/>
    </row>
    <row r="284" spans="1:12">
      <c r="A284" s="300"/>
      <c r="B284" s="300"/>
      <c r="C284" s="300"/>
      <c r="D284" s="300"/>
      <c r="E284" s="300"/>
      <c r="F284" s="300"/>
      <c r="G284" s="300"/>
      <c r="H284" s="300"/>
      <c r="I284" s="300"/>
      <c r="J284" s="300"/>
      <c r="K284" s="300"/>
      <c r="L284" s="300"/>
    </row>
    <row r="285" spans="1:12">
      <c r="A285" s="300"/>
      <c r="B285" s="300"/>
      <c r="C285" s="300"/>
      <c r="D285" s="300"/>
      <c r="E285" s="300"/>
      <c r="F285" s="300"/>
      <c r="G285" s="300"/>
      <c r="H285" s="300"/>
      <c r="I285" s="300"/>
      <c r="J285" s="300"/>
      <c r="K285" s="300"/>
      <c r="L285" s="300"/>
    </row>
    <row r="286" spans="1:12">
      <c r="A286" s="300"/>
      <c r="B286" s="300"/>
      <c r="C286" s="300"/>
      <c r="D286" s="300"/>
      <c r="E286" s="300"/>
      <c r="F286" s="300"/>
      <c r="G286" s="300"/>
      <c r="H286" s="300"/>
      <c r="I286" s="300"/>
      <c r="J286" s="300"/>
      <c r="K286" s="300"/>
      <c r="L286" s="300"/>
    </row>
    <row r="287" spans="1:12">
      <c r="A287" s="300"/>
      <c r="B287" s="300"/>
      <c r="C287" s="300"/>
      <c r="D287" s="300"/>
      <c r="E287" s="300"/>
      <c r="F287" s="300"/>
      <c r="G287" s="300"/>
      <c r="H287" s="300"/>
      <c r="I287" s="300"/>
      <c r="J287" s="300"/>
      <c r="K287" s="300"/>
      <c r="L287" s="300"/>
    </row>
    <row r="288" spans="1:12">
      <c r="A288" s="300"/>
      <c r="B288" s="300"/>
      <c r="C288" s="300"/>
      <c r="D288" s="300"/>
      <c r="E288" s="300"/>
      <c r="F288" s="300"/>
      <c r="G288" s="300"/>
      <c r="H288" s="300"/>
      <c r="I288" s="300"/>
      <c r="J288" s="300"/>
      <c r="K288" s="300"/>
      <c r="L288" s="300"/>
    </row>
  </sheetData>
  <mergeCells count="4">
    <mergeCell ref="D17:L18"/>
    <mergeCell ref="J51:J53"/>
    <mergeCell ref="A5:L5"/>
    <mergeCell ref="B46:L4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FF0000"/>
  </sheetPr>
  <dimension ref="A1:M232"/>
  <sheetViews>
    <sheetView showGridLines="0" workbookViewId="0"/>
  </sheetViews>
  <sheetFormatPr defaultRowHeight="12.75"/>
  <cols>
    <col min="2" max="2" width="40.73046875" customWidth="1"/>
    <col min="3" max="13"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7.75" customHeight="1">
      <c r="A5" s="1239" t="s">
        <v>749</v>
      </c>
      <c r="B5" s="1239"/>
      <c r="C5" s="1239"/>
      <c r="D5" s="1239"/>
      <c r="E5" s="1239"/>
      <c r="F5" s="1239"/>
      <c r="G5" s="1239"/>
      <c r="H5" s="1239"/>
      <c r="I5" s="1239"/>
      <c r="J5" s="1239"/>
      <c r="K5" s="1239"/>
      <c r="L5" s="1239"/>
      <c r="M5" s="1239"/>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SUM(A12:A1641)</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OUTPUTS_FOR_SECTION_2_OF_MODEL!B67</f>
        <v>Business Studies</v>
      </c>
      <c r="C15" s="298">
        <f>OUTPUTS_FOR_SECTION_2_OF_MODEL!E67</f>
        <v>438.2299075785362</v>
      </c>
      <c r="D15" s="298">
        <f>OUTPUTS_FOR_SECTION_2_OF_MODEL!F67</f>
        <v>497.55574920868241</v>
      </c>
      <c r="E15" s="298">
        <f>OUTPUTS_FOR_SECTION_2_OF_MODEL!G67</f>
        <v>566.64252943093766</v>
      </c>
      <c r="F15" s="298">
        <f>OUTPUTS_FOR_SECTION_2_OF_MODEL!H67</f>
        <v>582.54800627967916</v>
      </c>
      <c r="G15" s="298">
        <f>OUTPUTS_FOR_SECTION_2_OF_MODEL!I67</f>
        <v>593.78479998985563</v>
      </c>
      <c r="H15" s="298">
        <f>OUTPUTS_FOR_SECTION_2_OF_MODEL!J67</f>
        <v>595.6034207879726</v>
      </c>
      <c r="I15" s="298">
        <f>OUTPUTS_FOR_SECTION_2_OF_MODEL!K67</f>
        <v>580.44558964970406</v>
      </c>
      <c r="J15" s="298">
        <f>OUTPUTS_FOR_SECTION_2_OF_MODEL!L67</f>
        <v>567.48127702582474</v>
      </c>
      <c r="K15" s="298">
        <f>OUTPUTS_FOR_SECTION_2_OF_MODEL!M67</f>
        <v>556.41174604877688</v>
      </c>
      <c r="L15" s="298">
        <f>OUTPUTS_FOR_SECTION_2_OF_MODEL!N67</f>
        <v>547.11163073800628</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407.11558414046016</v>
      </c>
      <c r="D44" s="444">
        <f t="shared" si="4"/>
        <v>462.22929101486596</v>
      </c>
      <c r="E44" s="444">
        <f t="shared" si="4"/>
        <v>526.41090984134109</v>
      </c>
      <c r="F44" s="444">
        <f t="shared" si="4"/>
        <v>541.18709783382201</v>
      </c>
      <c r="G44" s="444">
        <f t="shared" si="4"/>
        <v>551.62607919057587</v>
      </c>
      <c r="H44" s="444">
        <f t="shared" si="4"/>
        <v>553.31557791202658</v>
      </c>
      <c r="I44" s="444">
        <f t="shared" si="4"/>
        <v>539.23395278457508</v>
      </c>
      <c r="J44" s="444">
        <f t="shared" si="4"/>
        <v>527.19010635699124</v>
      </c>
      <c r="K44" s="444">
        <f t="shared" si="4"/>
        <v>516.90651207931376</v>
      </c>
      <c r="L44" s="444">
        <f t="shared" si="4"/>
        <v>508.26670495560785</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4.2984458971444575</v>
      </c>
      <c r="D58" s="444">
        <f t="shared" ref="D58:L58" si="7">D44/$J$51</f>
        <v>4.8803525998585862</v>
      </c>
      <c r="E58" s="444">
        <f t="shared" si="7"/>
        <v>5.5580009799843859</v>
      </c>
      <c r="F58" s="444">
        <f t="shared" si="7"/>
        <v>5.7140123122103752</v>
      </c>
      <c r="G58" s="444">
        <f t="shared" si="7"/>
        <v>5.8242301430459165</v>
      </c>
      <c r="H58" s="444">
        <f t="shared" si="7"/>
        <v>5.8420683667110298</v>
      </c>
      <c r="I58" s="444">
        <f t="shared" si="7"/>
        <v>5.6933904331899763</v>
      </c>
      <c r="J58" s="444">
        <f t="shared" si="7"/>
        <v>5.5662279656273874</v>
      </c>
      <c r="K58" s="444">
        <f t="shared" si="7"/>
        <v>5.4576507572060802</v>
      </c>
      <c r="L58" s="444">
        <f t="shared" si="7"/>
        <v>5.366429136296083</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2">
        <f>100*C65</f>
        <v>11.719528223840367</v>
      </c>
      <c r="D66" s="662">
        <f t="shared" ref="D66:L66" si="10">100*D65</f>
        <v>11.719528223840367</v>
      </c>
      <c r="E66" s="662">
        <f t="shared" si="10"/>
        <v>11.719528223840367</v>
      </c>
      <c r="F66" s="662">
        <f t="shared" si="10"/>
        <v>11.719528223840367</v>
      </c>
      <c r="G66" s="662">
        <f t="shared" si="10"/>
        <v>11.719528223840367</v>
      </c>
      <c r="H66" s="662">
        <f t="shared" si="10"/>
        <v>11.719528223840367</v>
      </c>
      <c r="I66" s="662">
        <f t="shared" si="10"/>
        <v>11.719528223840367</v>
      </c>
      <c r="J66" s="662">
        <f t="shared" si="10"/>
        <v>11.719528223840367</v>
      </c>
      <c r="K66" s="662">
        <f t="shared" si="10"/>
        <v>11.719528223840367</v>
      </c>
      <c r="L66" s="662">
        <f t="shared" si="10"/>
        <v>11.719528223840367</v>
      </c>
    </row>
    <row r="67" spans="1:12" ht="13.15">
      <c r="A67" s="300"/>
      <c r="B67" s="329" t="s">
        <v>731</v>
      </c>
      <c r="C67" s="662">
        <f>C66-C68</f>
        <v>9.9743190126196151</v>
      </c>
      <c r="D67" s="662">
        <f t="shared" ref="D67:L67" si="11">D66-D68</f>
        <v>9.9743190126196151</v>
      </c>
      <c r="E67" s="662">
        <f t="shared" si="11"/>
        <v>9.9743190126196151</v>
      </c>
      <c r="F67" s="662">
        <f t="shared" si="11"/>
        <v>9.9743190126196151</v>
      </c>
      <c r="G67" s="662">
        <f t="shared" si="11"/>
        <v>9.9743190126196151</v>
      </c>
      <c r="H67" s="662">
        <f t="shared" si="11"/>
        <v>9.9743190126196151</v>
      </c>
      <c r="I67" s="662">
        <f t="shared" si="11"/>
        <v>9.9743190126196151</v>
      </c>
      <c r="J67" s="662">
        <f t="shared" si="11"/>
        <v>9.9743190126196151</v>
      </c>
      <c r="K67" s="662">
        <f t="shared" si="11"/>
        <v>9.9743190126196151</v>
      </c>
      <c r="L67" s="662">
        <f t="shared" si="11"/>
        <v>9.9743190126196151</v>
      </c>
    </row>
    <row r="68" spans="1:12" ht="13.15">
      <c r="A68" s="300"/>
      <c r="B68" s="329" t="s">
        <v>730</v>
      </c>
      <c r="C68" s="662">
        <f>C66*$C$33</f>
        <v>1.745209211220752</v>
      </c>
      <c r="D68" s="662">
        <f t="shared" ref="D68:L68" si="12">D66*$C$33</f>
        <v>1.745209211220752</v>
      </c>
      <c r="E68" s="662">
        <f t="shared" si="12"/>
        <v>1.745209211220752</v>
      </c>
      <c r="F68" s="662">
        <f t="shared" si="12"/>
        <v>1.745209211220752</v>
      </c>
      <c r="G68" s="662">
        <f t="shared" si="12"/>
        <v>1.745209211220752</v>
      </c>
      <c r="H68" s="662">
        <f t="shared" si="12"/>
        <v>1.745209211220752</v>
      </c>
      <c r="I68" s="662">
        <f t="shared" si="12"/>
        <v>1.745209211220752</v>
      </c>
      <c r="J68" s="662">
        <f t="shared" si="12"/>
        <v>1.745209211220752</v>
      </c>
      <c r="K68" s="662">
        <f t="shared" si="12"/>
        <v>1.745209211220752</v>
      </c>
      <c r="L68" s="662">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2">
        <f>100*C76</f>
        <v>35.112936419932062</v>
      </c>
      <c r="D77" s="662">
        <f t="shared" ref="D77:L77" si="18">100*D76</f>
        <v>35.112936419932062</v>
      </c>
      <c r="E77" s="662">
        <f t="shared" si="18"/>
        <v>35.112936419932062</v>
      </c>
      <c r="F77" s="662">
        <f t="shared" si="18"/>
        <v>35.112936419932062</v>
      </c>
      <c r="G77" s="662">
        <f t="shared" si="18"/>
        <v>35.112936419932062</v>
      </c>
      <c r="H77" s="662">
        <f t="shared" si="18"/>
        <v>35.112936419932062</v>
      </c>
      <c r="I77" s="662">
        <f t="shared" si="18"/>
        <v>35.112936419932062</v>
      </c>
      <c r="J77" s="662">
        <f t="shared" si="18"/>
        <v>35.112936419932062</v>
      </c>
      <c r="K77" s="662">
        <f t="shared" si="18"/>
        <v>35.112936419932062</v>
      </c>
      <c r="L77" s="662">
        <f t="shared" si="18"/>
        <v>35.112936419932062</v>
      </c>
    </row>
    <row r="78" spans="1:12" ht="13.15">
      <c r="A78" s="300"/>
      <c r="B78" s="329" t="s">
        <v>731</v>
      </c>
      <c r="C78" s="662">
        <f>C77-C79</f>
        <v>24.659900108545809</v>
      </c>
      <c r="D78" s="662">
        <f t="shared" ref="D78:L78" si="19">D77-D79</f>
        <v>24.659900108545809</v>
      </c>
      <c r="E78" s="662">
        <f t="shared" si="19"/>
        <v>24.659900108545809</v>
      </c>
      <c r="F78" s="662">
        <f t="shared" si="19"/>
        <v>24.659900108545809</v>
      </c>
      <c r="G78" s="662">
        <f t="shared" si="19"/>
        <v>24.659900108545809</v>
      </c>
      <c r="H78" s="662">
        <f t="shared" si="19"/>
        <v>24.659900108545809</v>
      </c>
      <c r="I78" s="662">
        <f t="shared" si="19"/>
        <v>24.659900108545809</v>
      </c>
      <c r="J78" s="662">
        <f t="shared" si="19"/>
        <v>24.659900108545809</v>
      </c>
      <c r="K78" s="662">
        <f t="shared" si="19"/>
        <v>24.659900108545809</v>
      </c>
      <c r="L78" s="662">
        <f t="shared" si="19"/>
        <v>24.659900108545809</v>
      </c>
    </row>
    <row r="79" spans="1:12" ht="13.15">
      <c r="A79" s="300"/>
      <c r="B79" s="329" t="s">
        <v>730</v>
      </c>
      <c r="C79" s="662">
        <f>C77*$C$34</f>
        <v>10.453036311386253</v>
      </c>
      <c r="D79" s="662">
        <f t="shared" ref="D79:L79" si="20">D77*$C$34</f>
        <v>10.453036311386253</v>
      </c>
      <c r="E79" s="662">
        <f t="shared" si="20"/>
        <v>10.453036311386253</v>
      </c>
      <c r="F79" s="662">
        <f t="shared" si="20"/>
        <v>10.453036311386253</v>
      </c>
      <c r="G79" s="662">
        <f t="shared" si="20"/>
        <v>10.453036311386253</v>
      </c>
      <c r="H79" s="662">
        <f t="shared" si="20"/>
        <v>10.453036311386253</v>
      </c>
      <c r="I79" s="662">
        <f t="shared" si="20"/>
        <v>10.453036311386253</v>
      </c>
      <c r="J79" s="662">
        <f t="shared" si="20"/>
        <v>10.453036311386253</v>
      </c>
      <c r="K79" s="662">
        <f t="shared" si="20"/>
        <v>10.453036311386253</v>
      </c>
      <c r="L79" s="662">
        <f t="shared" si="20"/>
        <v>10.453036311386253</v>
      </c>
    </row>
    <row r="80" spans="1:12" ht="13.15">
      <c r="A80" s="300"/>
      <c r="B80" s="637" t="s">
        <v>729</v>
      </c>
      <c r="C80" s="662">
        <f>C78</f>
        <v>24.659900108545809</v>
      </c>
      <c r="D80" s="662">
        <f t="shared" ref="D80:L80" si="21">D78</f>
        <v>24.659900108545809</v>
      </c>
      <c r="E80" s="662">
        <f t="shared" si="21"/>
        <v>24.659900108545809</v>
      </c>
      <c r="F80" s="662">
        <f t="shared" si="21"/>
        <v>24.659900108545809</v>
      </c>
      <c r="G80" s="662">
        <f t="shared" si="21"/>
        <v>24.659900108545809</v>
      </c>
      <c r="H80" s="662">
        <f t="shared" si="21"/>
        <v>24.659900108545809</v>
      </c>
      <c r="I80" s="662">
        <f t="shared" si="21"/>
        <v>24.659900108545809</v>
      </c>
      <c r="J80" s="662">
        <f t="shared" si="21"/>
        <v>24.659900108545809</v>
      </c>
      <c r="K80" s="662">
        <f t="shared" si="21"/>
        <v>24.659900108545809</v>
      </c>
      <c r="L80" s="662">
        <f t="shared" si="21"/>
        <v>24.659900108545809</v>
      </c>
    </row>
    <row r="81" spans="1:12" ht="13.15">
      <c r="A81" s="300"/>
      <c r="B81" s="637" t="s">
        <v>728</v>
      </c>
      <c r="C81" s="662">
        <f>C79*$C$39</f>
        <v>6.5436007309277944</v>
      </c>
      <c r="D81" s="662">
        <f t="shared" ref="D81:L81" si="22">D79*$C$39</f>
        <v>6.5436007309277944</v>
      </c>
      <c r="E81" s="662">
        <f t="shared" si="22"/>
        <v>6.5436007309277944</v>
      </c>
      <c r="F81" s="662">
        <f t="shared" si="22"/>
        <v>6.5436007309277944</v>
      </c>
      <c r="G81" s="662">
        <f t="shared" si="22"/>
        <v>6.5436007309277944</v>
      </c>
      <c r="H81" s="662">
        <f t="shared" si="22"/>
        <v>6.5436007309277944</v>
      </c>
      <c r="I81" s="662">
        <f t="shared" si="22"/>
        <v>6.5436007309277944</v>
      </c>
      <c r="J81" s="662">
        <f t="shared" si="22"/>
        <v>6.5436007309277944</v>
      </c>
      <c r="K81" s="662">
        <f t="shared" si="22"/>
        <v>6.5436007309277944</v>
      </c>
      <c r="L81" s="662">
        <f t="shared" si="22"/>
        <v>6.5436007309277944</v>
      </c>
    </row>
    <row r="82" spans="1:12" ht="13.15">
      <c r="A82" s="300"/>
      <c r="B82" s="637" t="s">
        <v>727</v>
      </c>
      <c r="C82" s="662">
        <f>C80+C81</f>
        <v>31.203500839473605</v>
      </c>
      <c r="D82" s="662">
        <f t="shared" ref="D82:L82" si="23">D80+D81</f>
        <v>31.203500839473605</v>
      </c>
      <c r="E82" s="662">
        <f t="shared" si="23"/>
        <v>31.203500839473605</v>
      </c>
      <c r="F82" s="662">
        <f t="shared" si="23"/>
        <v>31.203500839473605</v>
      </c>
      <c r="G82" s="662">
        <f t="shared" si="23"/>
        <v>31.203500839473605</v>
      </c>
      <c r="H82" s="662">
        <f t="shared" si="23"/>
        <v>31.203500839473605</v>
      </c>
      <c r="I82" s="662">
        <f t="shared" si="23"/>
        <v>31.203500839473605</v>
      </c>
      <c r="J82" s="662">
        <f t="shared" si="23"/>
        <v>31.203500839473605</v>
      </c>
      <c r="K82" s="662">
        <f t="shared" si="23"/>
        <v>31.203500839473605</v>
      </c>
      <c r="L82" s="662">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2">
        <f>100*C87</f>
        <v>53.167535356227567</v>
      </c>
      <c r="D88" s="662">
        <f t="shared" ref="D88:L88" si="26">100*D87</f>
        <v>53.167535356227567</v>
      </c>
      <c r="E88" s="662">
        <f t="shared" si="26"/>
        <v>53.167535356227567</v>
      </c>
      <c r="F88" s="662">
        <f t="shared" si="26"/>
        <v>53.167535356227567</v>
      </c>
      <c r="G88" s="662">
        <f t="shared" si="26"/>
        <v>53.167535356227567</v>
      </c>
      <c r="H88" s="662">
        <f t="shared" si="26"/>
        <v>53.167535356227567</v>
      </c>
      <c r="I88" s="662">
        <f t="shared" si="26"/>
        <v>53.167535356227567</v>
      </c>
      <c r="J88" s="662">
        <f t="shared" si="26"/>
        <v>53.167535356227567</v>
      </c>
      <c r="K88" s="662">
        <f t="shared" si="26"/>
        <v>53.167535356227567</v>
      </c>
      <c r="L88" s="662">
        <f t="shared" si="26"/>
        <v>53.167535356227567</v>
      </c>
    </row>
    <row r="89" spans="1:12" ht="13.15">
      <c r="A89" s="300"/>
      <c r="B89" s="329" t="s">
        <v>731</v>
      </c>
      <c r="C89" s="662">
        <f>C88-C90</f>
        <v>51.227475167739186</v>
      </c>
      <c r="D89" s="662">
        <f t="shared" ref="D89:L89" si="27">D88-D90</f>
        <v>51.227475167739186</v>
      </c>
      <c r="E89" s="662">
        <f t="shared" si="27"/>
        <v>51.227475167739186</v>
      </c>
      <c r="F89" s="662">
        <f t="shared" si="27"/>
        <v>51.227475167739186</v>
      </c>
      <c r="G89" s="662">
        <f t="shared" si="27"/>
        <v>51.227475167739186</v>
      </c>
      <c r="H89" s="662">
        <f t="shared" si="27"/>
        <v>51.227475167739186</v>
      </c>
      <c r="I89" s="662">
        <f t="shared" si="27"/>
        <v>51.227475167739186</v>
      </c>
      <c r="J89" s="662">
        <f t="shared" si="27"/>
        <v>51.227475167739186</v>
      </c>
      <c r="K89" s="662">
        <f t="shared" si="27"/>
        <v>51.227475167739186</v>
      </c>
      <c r="L89" s="662">
        <f t="shared" si="27"/>
        <v>51.227475167739186</v>
      </c>
    </row>
    <row r="90" spans="1:12" ht="13.15">
      <c r="A90" s="300"/>
      <c r="B90" s="329" t="s">
        <v>730</v>
      </c>
      <c r="C90" s="662">
        <f>C88*$C$35</f>
        <v>1.9400601884883828</v>
      </c>
      <c r="D90" s="662">
        <f t="shared" ref="D90:L90" si="28">D88*$C$35</f>
        <v>1.9400601884883828</v>
      </c>
      <c r="E90" s="662">
        <f t="shared" si="28"/>
        <v>1.9400601884883828</v>
      </c>
      <c r="F90" s="662">
        <f t="shared" si="28"/>
        <v>1.9400601884883828</v>
      </c>
      <c r="G90" s="662">
        <f t="shared" si="28"/>
        <v>1.9400601884883828</v>
      </c>
      <c r="H90" s="662">
        <f t="shared" si="28"/>
        <v>1.9400601884883828</v>
      </c>
      <c r="I90" s="662">
        <f t="shared" si="28"/>
        <v>1.9400601884883828</v>
      </c>
      <c r="J90" s="662">
        <f t="shared" si="28"/>
        <v>1.9400601884883828</v>
      </c>
      <c r="K90" s="662">
        <f t="shared" si="28"/>
        <v>1.9400601884883828</v>
      </c>
      <c r="L90" s="662">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2">
        <f>C90*$C$39</f>
        <v>1.2144776779937276</v>
      </c>
      <c r="D92" s="662">
        <f t="shared" ref="D92:L92" si="30">D90*$C$39</f>
        <v>1.2144776779937276</v>
      </c>
      <c r="E92" s="662">
        <f t="shared" si="30"/>
        <v>1.2144776779937276</v>
      </c>
      <c r="F92" s="662">
        <f t="shared" si="30"/>
        <v>1.2144776779937276</v>
      </c>
      <c r="G92" s="662">
        <f t="shared" si="30"/>
        <v>1.2144776779937276</v>
      </c>
      <c r="H92" s="662">
        <f t="shared" si="30"/>
        <v>1.2144776779937276</v>
      </c>
      <c r="I92" s="662">
        <f t="shared" si="30"/>
        <v>1.2144776779937276</v>
      </c>
      <c r="J92" s="662">
        <f t="shared" si="30"/>
        <v>1.2144776779937276</v>
      </c>
      <c r="K92" s="662">
        <f t="shared" si="30"/>
        <v>1.2144776779937276</v>
      </c>
      <c r="L92" s="662">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2">
        <f>C93+C82+C71</f>
        <v>94.712273664050329</v>
      </c>
      <c r="D95" s="662">
        <f t="shared" ref="D95:L95" si="32">D93+D82+D71</f>
        <v>94.712273664050329</v>
      </c>
      <c r="E95" s="662">
        <f t="shared" si="32"/>
        <v>94.712273664050329</v>
      </c>
      <c r="F95" s="662">
        <f t="shared" si="32"/>
        <v>94.712273664050329</v>
      </c>
      <c r="G95" s="662">
        <f t="shared" si="32"/>
        <v>94.712273664050329</v>
      </c>
      <c r="H95" s="662">
        <f t="shared" si="32"/>
        <v>94.712273664050329</v>
      </c>
      <c r="I95" s="662">
        <f t="shared" si="32"/>
        <v>94.712273664050329</v>
      </c>
      <c r="J95" s="662">
        <f t="shared" si="32"/>
        <v>94.712273664050329</v>
      </c>
      <c r="K95" s="662">
        <f t="shared" si="32"/>
        <v>94.712273664050329</v>
      </c>
      <c r="L95" s="662">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4.2984458971444575</v>
      </c>
      <c r="D99" s="444">
        <f t="shared" ref="D99:L99" si="33">D58</f>
        <v>4.8803525998585862</v>
      </c>
      <c r="E99" s="444">
        <f t="shared" si="33"/>
        <v>5.5580009799843859</v>
      </c>
      <c r="F99" s="444">
        <f t="shared" si="33"/>
        <v>5.7140123122103752</v>
      </c>
      <c r="G99" s="444">
        <f t="shared" si="33"/>
        <v>5.8242301430459165</v>
      </c>
      <c r="H99" s="444">
        <f t="shared" si="33"/>
        <v>5.8420683667110298</v>
      </c>
      <c r="I99" s="444">
        <f t="shared" si="33"/>
        <v>5.6933904331899763</v>
      </c>
      <c r="J99" s="444">
        <f t="shared" si="33"/>
        <v>5.5662279656273874</v>
      </c>
      <c r="K99" s="444">
        <f t="shared" si="33"/>
        <v>5.4576507572060802</v>
      </c>
      <c r="L99" s="444">
        <f t="shared" si="33"/>
        <v>5.366429136296083</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851</v>
      </c>
      <c r="C104" s="444">
        <f t="shared" ref="C104:L104" si="35">C66*C$99</f>
        <v>50.375758010235295</v>
      </c>
      <c r="D104" s="444">
        <f t="shared" si="35"/>
        <v>57.195430036335416</v>
      </c>
      <c r="E104" s="444">
        <f t="shared" si="35"/>
        <v>65.137149353059428</v>
      </c>
      <c r="F104" s="444">
        <f t="shared" si="35"/>
        <v>66.965528564320849</v>
      </c>
      <c r="G104" s="444">
        <f t="shared" si="35"/>
        <v>68.257229543568442</v>
      </c>
      <c r="H104" s="444">
        <f t="shared" si="35"/>
        <v>68.466285109274907</v>
      </c>
      <c r="I104" s="444">
        <f t="shared" si="35"/>
        <v>66.723849871112662</v>
      </c>
      <c r="J104" s="444">
        <f t="shared" si="35"/>
        <v>65.23356574349971</v>
      </c>
      <c r="K104" s="444">
        <f t="shared" si="35"/>
        <v>63.961092084940404</v>
      </c>
      <c r="L104" s="444">
        <f t="shared" si="35"/>
        <v>62.892017724061226</v>
      </c>
    </row>
    <row r="105" spans="1:12" ht="13.15">
      <c r="A105" s="300"/>
      <c r="B105" s="317" t="s">
        <v>852</v>
      </c>
      <c r="C105" s="444">
        <f t="shared" ref="C105:L105" si="36">C77*C$99</f>
        <v>150.93105749095116</v>
      </c>
      <c r="D105" s="444">
        <f t="shared" si="36"/>
        <v>171.36351054568468</v>
      </c>
      <c r="E105" s="444">
        <f t="shared" si="36"/>
        <v>195.15773503211184</v>
      </c>
      <c r="F105" s="444">
        <f t="shared" si="36"/>
        <v>200.63575102135189</v>
      </c>
      <c r="G105" s="444">
        <f t="shared" si="36"/>
        <v>204.50582270782309</v>
      </c>
      <c r="H105" s="444">
        <f t="shared" si="36"/>
        <v>205.13217512122074</v>
      </c>
      <c r="I105" s="444">
        <f t="shared" si="36"/>
        <v>199.9116562944491</v>
      </c>
      <c r="J105" s="444">
        <f t="shared" si="36"/>
        <v>195.44660865592223</v>
      </c>
      <c r="K105" s="444">
        <f t="shared" si="36"/>
        <v>191.63414403997118</v>
      </c>
      <c r="L105" s="444">
        <f t="shared" si="36"/>
        <v>188.43108506483529</v>
      </c>
    </row>
    <row r="106" spans="1:12" ht="13.15">
      <c r="A106" s="300"/>
      <c r="B106" s="317" t="s">
        <v>853</v>
      </c>
      <c r="C106" s="444">
        <f t="shared" ref="C106:L106" si="37">C88*C$99</f>
        <v>228.53777421325927</v>
      </c>
      <c r="D106" s="444">
        <f t="shared" si="37"/>
        <v>259.47631940383849</v>
      </c>
      <c r="E106" s="444">
        <f t="shared" si="37"/>
        <v>295.5052136132673</v>
      </c>
      <c r="F106" s="444">
        <f t="shared" si="37"/>
        <v>303.79995163536478</v>
      </c>
      <c r="G106" s="444">
        <f t="shared" si="37"/>
        <v>309.6599620532001</v>
      </c>
      <c r="H106" s="444">
        <f t="shared" si="37"/>
        <v>310.60837644060729</v>
      </c>
      <c r="I106" s="444">
        <f t="shared" si="37"/>
        <v>302.70353715343583</v>
      </c>
      <c r="J106" s="444">
        <f t="shared" si="37"/>
        <v>295.94262216331674</v>
      </c>
      <c r="K106" s="444">
        <f t="shared" si="37"/>
        <v>290.16983959569643</v>
      </c>
      <c r="L106" s="444">
        <f t="shared" si="37"/>
        <v>285.31981084071174</v>
      </c>
    </row>
    <row r="107" spans="1:12" ht="13.15">
      <c r="A107" s="300"/>
      <c r="B107" s="317" t="s">
        <v>8</v>
      </c>
      <c r="C107" s="444">
        <f>SUM(C104:C106)</f>
        <v>429.84458971444576</v>
      </c>
      <c r="D107" s="444">
        <f t="shared" ref="D107:L107" si="38">SUM(D104:D106)</f>
        <v>488.0352599858586</v>
      </c>
      <c r="E107" s="444">
        <f t="shared" si="38"/>
        <v>555.80009799843856</v>
      </c>
      <c r="F107" s="444">
        <f t="shared" si="38"/>
        <v>571.40123122103751</v>
      </c>
      <c r="G107" s="444">
        <f t="shared" si="38"/>
        <v>582.42301430459156</v>
      </c>
      <c r="H107" s="444">
        <f t="shared" si="38"/>
        <v>584.20683667110302</v>
      </c>
      <c r="I107" s="444">
        <f t="shared" si="38"/>
        <v>569.3390433189976</v>
      </c>
      <c r="J107" s="444">
        <f t="shared" si="38"/>
        <v>556.6227965627387</v>
      </c>
      <c r="K107" s="444">
        <f t="shared" si="38"/>
        <v>545.76507572060802</v>
      </c>
      <c r="L107" s="444">
        <f t="shared" si="38"/>
        <v>536.6429136296083</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429.84458971444576</v>
      </c>
      <c r="D112" s="668">
        <f t="shared" ref="D112:L112" si="39">D107</f>
        <v>488.0352599858586</v>
      </c>
      <c r="E112" s="668">
        <f t="shared" si="39"/>
        <v>555.80009799843856</v>
      </c>
      <c r="F112" s="668">
        <f t="shared" si="39"/>
        <v>571.40123122103751</v>
      </c>
      <c r="G112" s="668">
        <f t="shared" si="39"/>
        <v>582.42301430459156</v>
      </c>
      <c r="H112" s="668">
        <f t="shared" si="39"/>
        <v>584.20683667110302</v>
      </c>
      <c r="I112" s="668">
        <f t="shared" si="39"/>
        <v>569.3390433189976</v>
      </c>
      <c r="J112" s="668">
        <f t="shared" si="39"/>
        <v>556.6227965627387</v>
      </c>
      <c r="K112" s="668">
        <f t="shared" si="39"/>
        <v>545.76507572060802</v>
      </c>
      <c r="L112" s="668">
        <f t="shared" si="39"/>
        <v>536.6429136296083</v>
      </c>
    </row>
    <row r="113" spans="1:12">
      <c r="A113" s="300"/>
      <c r="B113" s="668" t="s">
        <v>1576</v>
      </c>
      <c r="C113" s="668">
        <f t="shared" ref="C113:L113" si="40">((C68+C79+C90)/100)*C112</f>
        <v>60.772742176432025</v>
      </c>
      <c r="D113" s="668">
        <f t="shared" si="40"/>
        <v>68.99991703473988</v>
      </c>
      <c r="E113" s="668">
        <f t="shared" si="40"/>
        <v>78.580716997587004</v>
      </c>
      <c r="F113" s="668">
        <f t="shared" si="40"/>
        <v>80.786452906993318</v>
      </c>
      <c r="G113" s="668">
        <f t="shared" si="40"/>
        <v>82.344746294159989</v>
      </c>
      <c r="H113" s="668">
        <f t="shared" si="40"/>
        <v>82.596948553680264</v>
      </c>
      <c r="I113" s="668">
        <f t="shared" si="40"/>
        <v>80.494894477065685</v>
      </c>
      <c r="J113" s="668">
        <f t="shared" si="40"/>
        <v>78.697032635688558</v>
      </c>
      <c r="K113" s="668">
        <f t="shared" si="40"/>
        <v>77.161934869770803</v>
      </c>
      <c r="L113" s="668">
        <f t="shared" si="40"/>
        <v>75.872215705883605</v>
      </c>
    </row>
    <row r="114" spans="1:12">
      <c r="A114" s="300"/>
      <c r="B114" s="668" t="s">
        <v>1577</v>
      </c>
      <c r="C114" s="668">
        <f t="shared" ref="C114:L114" si="41">((C67+C78+C89)/100)*C112</f>
        <v>369.07184753801369</v>
      </c>
      <c r="D114" s="668">
        <f t="shared" si="41"/>
        <v>419.03534295111865</v>
      </c>
      <c r="E114" s="668">
        <f t="shared" si="41"/>
        <v>477.21938100085151</v>
      </c>
      <c r="F114" s="668">
        <f t="shared" si="41"/>
        <v>490.61477831404414</v>
      </c>
      <c r="G114" s="668">
        <f t="shared" si="41"/>
        <v>500.07826801043149</v>
      </c>
      <c r="H114" s="668">
        <f t="shared" si="41"/>
        <v>501.60988811742266</v>
      </c>
      <c r="I114" s="668">
        <f t="shared" si="41"/>
        <v>488.84414884193183</v>
      </c>
      <c r="J114" s="668">
        <f t="shared" si="41"/>
        <v>477.92576392705007</v>
      </c>
      <c r="K114" s="668">
        <f t="shared" si="41"/>
        <v>468.60314085083718</v>
      </c>
      <c r="L114" s="668">
        <f t="shared" si="41"/>
        <v>460.77069792372464</v>
      </c>
    </row>
    <row r="115" spans="1:12">
      <c r="A115" s="300"/>
      <c r="B115" s="668" t="s">
        <v>829</v>
      </c>
      <c r="C115" s="668">
        <f>C113*$C$39</f>
        <v>38.043736602446451</v>
      </c>
      <c r="D115" s="668">
        <f t="shared" ref="D115:L115" si="42">D113*$C$39</f>
        <v>43.193948063747165</v>
      </c>
      <c r="E115" s="668">
        <f t="shared" si="42"/>
        <v>49.191528840489461</v>
      </c>
      <c r="F115" s="668">
        <f t="shared" si="42"/>
        <v>50.572319519777814</v>
      </c>
      <c r="G115" s="668">
        <f t="shared" si="42"/>
        <v>51.547811180144151</v>
      </c>
      <c r="H115" s="668">
        <f t="shared" si="42"/>
        <v>51.705689794603842</v>
      </c>
      <c r="I115" s="668">
        <f t="shared" si="42"/>
        <v>50.38980394264312</v>
      </c>
      <c r="J115" s="668">
        <f t="shared" si="42"/>
        <v>49.264342429941038</v>
      </c>
      <c r="K115" s="668">
        <f t="shared" si="42"/>
        <v>48.303371228476522</v>
      </c>
      <c r="L115" s="668">
        <f t="shared" si="42"/>
        <v>47.496007031883138</v>
      </c>
    </row>
    <row r="116" spans="1:12">
      <c r="A116" s="300"/>
      <c r="B116" s="668" t="s">
        <v>830</v>
      </c>
      <c r="C116" s="668">
        <f>C114</f>
        <v>369.07184753801369</v>
      </c>
      <c r="D116" s="668">
        <f t="shared" ref="D116:L116" si="43">D114</f>
        <v>419.03534295111865</v>
      </c>
      <c r="E116" s="668">
        <f t="shared" si="43"/>
        <v>477.21938100085151</v>
      </c>
      <c r="F116" s="668">
        <f t="shared" si="43"/>
        <v>490.61477831404414</v>
      </c>
      <c r="G116" s="668">
        <f t="shared" si="43"/>
        <v>500.07826801043149</v>
      </c>
      <c r="H116" s="668">
        <f t="shared" si="43"/>
        <v>501.60988811742266</v>
      </c>
      <c r="I116" s="668">
        <f t="shared" si="43"/>
        <v>488.84414884193183</v>
      </c>
      <c r="J116" s="668">
        <f t="shared" si="43"/>
        <v>477.92576392705007</v>
      </c>
      <c r="K116" s="668">
        <f t="shared" si="43"/>
        <v>468.60314085083718</v>
      </c>
      <c r="L116" s="668">
        <f t="shared" si="43"/>
        <v>460.77069792372464</v>
      </c>
    </row>
    <row r="117" spans="1:12">
      <c r="A117" s="300"/>
      <c r="B117" s="668" t="s">
        <v>722</v>
      </c>
      <c r="C117" s="668">
        <f>C116+C115</f>
        <v>407.11558414046016</v>
      </c>
      <c r="D117" s="668">
        <f t="shared" ref="D117:L117" si="44">D116+D115</f>
        <v>462.22929101486579</v>
      </c>
      <c r="E117" s="668">
        <f t="shared" si="44"/>
        <v>526.41090984134098</v>
      </c>
      <c r="F117" s="668">
        <f t="shared" si="44"/>
        <v>541.18709783382201</v>
      </c>
      <c r="G117" s="668">
        <f t="shared" si="44"/>
        <v>551.62607919057564</v>
      </c>
      <c r="H117" s="668">
        <f t="shared" si="44"/>
        <v>553.31557791202647</v>
      </c>
      <c r="I117" s="668">
        <f t="shared" si="44"/>
        <v>539.23395278457497</v>
      </c>
      <c r="J117" s="668">
        <f t="shared" si="44"/>
        <v>527.19010635699112</v>
      </c>
      <c r="K117" s="668">
        <f t="shared" si="44"/>
        <v>516.90651207931364</v>
      </c>
      <c r="L117" s="668">
        <f t="shared" si="44"/>
        <v>508.26670495560779</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c r="A121" s="300"/>
      <c r="B121" s="300"/>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300"/>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c r="A125" s="300"/>
      <c r="B125" s="300"/>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00"/>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00"/>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300"/>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c r="A133" s="300"/>
      <c r="B133" s="300"/>
      <c r="C133" s="300"/>
      <c r="D133" s="300"/>
      <c r="E133" s="300"/>
      <c r="F133" s="300"/>
      <c r="G133" s="300"/>
      <c r="H133" s="300"/>
      <c r="I133" s="300"/>
      <c r="J133" s="300"/>
      <c r="K133" s="300"/>
      <c r="L133" s="300"/>
    </row>
    <row r="134" spans="1:12">
      <c r="A134" s="300"/>
      <c r="B134" s="300"/>
      <c r="C134" s="300"/>
      <c r="D134" s="300"/>
      <c r="E134" s="300"/>
      <c r="F134" s="300"/>
      <c r="G134" s="300"/>
      <c r="H134" s="300"/>
      <c r="I134" s="300"/>
      <c r="J134" s="300"/>
      <c r="K134" s="300"/>
      <c r="L134" s="300"/>
    </row>
    <row r="135" spans="1:12">
      <c r="A135" s="300"/>
      <c r="B135" s="300"/>
      <c r="C135" s="300"/>
      <c r="D135" s="300"/>
      <c r="E135" s="300"/>
      <c r="F135" s="300"/>
      <c r="G135" s="300"/>
      <c r="H135" s="300"/>
      <c r="I135" s="300"/>
      <c r="J135" s="300"/>
      <c r="K135" s="300"/>
      <c r="L135" s="300"/>
    </row>
    <row r="136" spans="1:12">
      <c r="A136" s="300"/>
      <c r="B136" s="300"/>
      <c r="C136" s="300"/>
      <c r="D136" s="300"/>
      <c r="E136" s="300"/>
      <c r="F136" s="300"/>
      <c r="G136" s="300"/>
      <c r="H136" s="300"/>
      <c r="I136" s="300"/>
      <c r="J136" s="300"/>
      <c r="K136" s="300"/>
      <c r="L136" s="300"/>
    </row>
    <row r="137" spans="1:12">
      <c r="A137" s="300"/>
      <c r="B137" s="300"/>
      <c r="C137" s="300"/>
      <c r="D137" s="300"/>
      <c r="E137" s="300"/>
      <c r="F137" s="300"/>
      <c r="G137" s="300"/>
      <c r="H137" s="300"/>
      <c r="I137" s="300"/>
      <c r="J137" s="300"/>
      <c r="K137" s="300"/>
      <c r="L137" s="300"/>
    </row>
    <row r="138" spans="1:12">
      <c r="A138" s="300"/>
      <c r="B138" s="300"/>
      <c r="C138" s="300"/>
      <c r="D138" s="300"/>
      <c r="E138" s="300"/>
      <c r="F138" s="300"/>
      <c r="G138" s="300"/>
      <c r="H138" s="300"/>
      <c r="I138" s="300"/>
      <c r="J138" s="300"/>
      <c r="K138" s="300"/>
      <c r="L138" s="300"/>
    </row>
    <row r="139" spans="1:12">
      <c r="A139" s="300"/>
      <c r="B139" s="300"/>
      <c r="C139" s="300"/>
      <c r="D139" s="300"/>
      <c r="E139" s="300"/>
      <c r="F139" s="300"/>
      <c r="G139" s="300"/>
      <c r="H139" s="300"/>
      <c r="I139" s="300"/>
      <c r="J139" s="300"/>
      <c r="K139" s="300"/>
      <c r="L139" s="300"/>
    </row>
    <row r="140" spans="1:12">
      <c r="A140" s="300"/>
      <c r="B140" s="300"/>
      <c r="C140" s="300"/>
      <c r="D140" s="300"/>
      <c r="E140" s="300"/>
      <c r="F140" s="300"/>
      <c r="G140" s="300"/>
      <c r="H140" s="300"/>
      <c r="I140" s="300"/>
      <c r="J140" s="300"/>
      <c r="K140" s="300"/>
      <c r="L140" s="300"/>
    </row>
    <row r="141" spans="1:12">
      <c r="A141" s="300"/>
      <c r="B141" s="300"/>
      <c r="C141" s="300"/>
      <c r="D141" s="300"/>
      <c r="E141" s="300"/>
      <c r="F141" s="300"/>
      <c r="G141" s="300"/>
      <c r="H141" s="300"/>
      <c r="I141" s="300"/>
      <c r="J141" s="300"/>
      <c r="K141" s="300"/>
      <c r="L141" s="300"/>
    </row>
    <row r="142" spans="1:12">
      <c r="A142" s="300"/>
      <c r="B142" s="300"/>
      <c r="C142" s="300"/>
      <c r="D142" s="300"/>
      <c r="E142" s="300"/>
      <c r="F142" s="300"/>
      <c r="G142" s="300"/>
      <c r="H142" s="300"/>
      <c r="I142" s="300"/>
      <c r="J142" s="300"/>
      <c r="K142" s="300"/>
      <c r="L142" s="300"/>
    </row>
    <row r="143" spans="1:12">
      <c r="A143" s="300"/>
      <c r="B143" s="300"/>
      <c r="C143" s="300"/>
      <c r="D143" s="300"/>
      <c r="E143" s="300"/>
      <c r="F143" s="300"/>
      <c r="G143" s="300"/>
      <c r="H143" s="300"/>
      <c r="I143" s="300"/>
      <c r="J143" s="300"/>
      <c r="K143" s="300"/>
      <c r="L143" s="300"/>
    </row>
    <row r="144" spans="1:12">
      <c r="A144" s="300"/>
      <c r="B144" s="300"/>
      <c r="C144" s="300"/>
      <c r="D144" s="300"/>
      <c r="E144" s="300"/>
      <c r="F144" s="300"/>
      <c r="G144" s="300"/>
      <c r="H144" s="300"/>
      <c r="I144" s="300"/>
      <c r="J144" s="300"/>
      <c r="K144" s="300"/>
      <c r="L144" s="300"/>
    </row>
    <row r="145" spans="1:12">
      <c r="A145" s="300"/>
      <c r="B145" s="300"/>
      <c r="C145" s="300"/>
      <c r="D145" s="300"/>
      <c r="E145" s="300"/>
      <c r="F145" s="300"/>
      <c r="G145" s="300"/>
      <c r="H145" s="300"/>
      <c r="I145" s="300"/>
      <c r="J145" s="300"/>
      <c r="K145" s="300"/>
      <c r="L145" s="300"/>
    </row>
    <row r="146" spans="1:12">
      <c r="A146" s="300"/>
      <c r="B146" s="300"/>
      <c r="C146" s="300"/>
      <c r="D146" s="300"/>
      <c r="E146" s="300"/>
      <c r="F146" s="300"/>
      <c r="G146" s="300"/>
      <c r="H146" s="300"/>
      <c r="I146" s="300"/>
      <c r="J146" s="300"/>
      <c r="K146" s="300"/>
      <c r="L146" s="300"/>
    </row>
    <row r="147" spans="1:12">
      <c r="A147" s="300"/>
      <c r="B147" s="300"/>
      <c r="C147" s="300"/>
      <c r="D147" s="300"/>
      <c r="E147" s="300"/>
      <c r="F147" s="300"/>
      <c r="G147" s="300"/>
      <c r="H147" s="300"/>
      <c r="I147" s="300"/>
      <c r="J147" s="300"/>
      <c r="K147" s="300"/>
      <c r="L147" s="300"/>
    </row>
    <row r="148" spans="1:12">
      <c r="A148" s="300"/>
      <c r="B148" s="300"/>
      <c r="C148" s="300"/>
      <c r="D148" s="300"/>
      <c r="E148" s="300"/>
      <c r="F148" s="300"/>
      <c r="G148" s="300"/>
      <c r="H148" s="300"/>
      <c r="I148" s="300"/>
      <c r="J148" s="300"/>
      <c r="K148" s="300"/>
      <c r="L148" s="300"/>
    </row>
    <row r="149" spans="1:12">
      <c r="A149" s="300"/>
      <c r="B149" s="300"/>
      <c r="C149" s="300"/>
      <c r="D149" s="300"/>
      <c r="E149" s="300"/>
      <c r="F149" s="300"/>
      <c r="G149" s="300"/>
      <c r="H149" s="300"/>
      <c r="I149" s="300"/>
      <c r="J149" s="300"/>
      <c r="K149" s="300"/>
      <c r="L149" s="300"/>
    </row>
    <row r="150" spans="1:12">
      <c r="A150" s="300"/>
      <c r="B150" s="300"/>
      <c r="C150" s="300"/>
      <c r="D150" s="300"/>
      <c r="E150" s="300"/>
      <c r="F150" s="300"/>
      <c r="G150" s="300"/>
      <c r="H150" s="300"/>
      <c r="I150" s="300"/>
      <c r="J150" s="300"/>
      <c r="K150" s="300"/>
      <c r="L150" s="300"/>
    </row>
    <row r="151" spans="1:12">
      <c r="A151" s="300"/>
      <c r="B151" s="300"/>
      <c r="C151" s="300"/>
      <c r="D151" s="300"/>
      <c r="E151" s="300"/>
      <c r="F151" s="300"/>
      <c r="G151" s="300"/>
      <c r="H151" s="300"/>
      <c r="I151" s="300"/>
      <c r="J151" s="300"/>
      <c r="K151" s="300"/>
      <c r="L151" s="300"/>
    </row>
    <row r="152" spans="1:12">
      <c r="A152" s="300"/>
      <c r="B152" s="300"/>
      <c r="C152" s="300"/>
      <c r="D152" s="300"/>
      <c r="E152" s="300"/>
      <c r="F152" s="300"/>
      <c r="G152" s="300"/>
      <c r="H152" s="300"/>
      <c r="I152" s="300"/>
      <c r="J152" s="300"/>
      <c r="K152" s="300"/>
      <c r="L152" s="300"/>
    </row>
    <row r="153" spans="1:12">
      <c r="A153" s="300"/>
      <c r="B153" s="300"/>
      <c r="C153" s="300"/>
      <c r="D153" s="300"/>
      <c r="E153" s="300"/>
      <c r="F153" s="300"/>
      <c r="G153" s="300"/>
      <c r="H153" s="300"/>
      <c r="I153" s="300"/>
      <c r="J153" s="300"/>
      <c r="K153" s="300"/>
      <c r="L153" s="300"/>
    </row>
    <row r="154" spans="1:12">
      <c r="A154" s="300"/>
      <c r="B154" s="300"/>
      <c r="C154" s="300"/>
      <c r="D154" s="300"/>
      <c r="E154" s="300"/>
      <c r="F154" s="300"/>
      <c r="G154" s="300"/>
      <c r="H154" s="300"/>
      <c r="I154" s="300"/>
      <c r="J154" s="300"/>
      <c r="K154" s="300"/>
      <c r="L154" s="300"/>
    </row>
    <row r="155" spans="1:12">
      <c r="A155" s="300"/>
      <c r="B155" s="300"/>
      <c r="C155" s="300"/>
      <c r="D155" s="300"/>
      <c r="E155" s="300"/>
      <c r="F155" s="300"/>
      <c r="G155" s="300"/>
      <c r="H155" s="300"/>
      <c r="I155" s="300"/>
      <c r="J155" s="300"/>
      <c r="K155" s="300"/>
      <c r="L155" s="300"/>
    </row>
    <row r="156" spans="1:12">
      <c r="A156" s="300"/>
      <c r="B156" s="300"/>
      <c r="C156" s="300"/>
      <c r="D156" s="300"/>
      <c r="E156" s="300"/>
      <c r="F156" s="300"/>
      <c r="G156" s="300"/>
      <c r="H156" s="300"/>
      <c r="I156" s="300"/>
      <c r="J156" s="300"/>
      <c r="K156" s="300"/>
      <c r="L156" s="300"/>
    </row>
    <row r="157" spans="1:12">
      <c r="A157" s="300"/>
      <c r="B157" s="300"/>
      <c r="C157" s="300"/>
      <c r="D157" s="300"/>
      <c r="E157" s="300"/>
      <c r="F157" s="300"/>
      <c r="G157" s="300"/>
      <c r="H157" s="300"/>
      <c r="I157" s="300"/>
      <c r="J157" s="300"/>
      <c r="K157" s="300"/>
      <c r="L157" s="300"/>
    </row>
    <row r="158" spans="1:12">
      <c r="A158" s="300"/>
      <c r="B158" s="300"/>
      <c r="C158" s="300"/>
      <c r="D158" s="300"/>
      <c r="E158" s="300"/>
      <c r="F158" s="300"/>
      <c r="G158" s="300"/>
      <c r="H158" s="300"/>
      <c r="I158" s="300"/>
      <c r="J158" s="300"/>
      <c r="K158" s="300"/>
      <c r="L158" s="300"/>
    </row>
    <row r="159" spans="1:12">
      <c r="A159" s="300"/>
      <c r="B159" s="300"/>
      <c r="C159" s="300"/>
      <c r="D159" s="300"/>
      <c r="E159" s="300"/>
      <c r="F159" s="300"/>
      <c r="G159" s="300"/>
      <c r="H159" s="300"/>
      <c r="I159" s="300"/>
      <c r="J159" s="300"/>
      <c r="K159" s="300"/>
      <c r="L159" s="300"/>
    </row>
    <row r="160" spans="1:12">
      <c r="A160" s="300"/>
      <c r="B160" s="300"/>
      <c r="C160" s="300"/>
      <c r="D160" s="300"/>
      <c r="E160" s="300"/>
      <c r="F160" s="300"/>
      <c r="G160" s="300"/>
      <c r="H160" s="300"/>
      <c r="I160" s="300"/>
      <c r="J160" s="300"/>
      <c r="K160" s="300"/>
      <c r="L160" s="300"/>
    </row>
    <row r="161" spans="1:12">
      <c r="A161" s="300"/>
      <c r="B161" s="300"/>
      <c r="C161" s="300"/>
      <c r="D161" s="300"/>
      <c r="E161" s="300"/>
      <c r="F161" s="300"/>
      <c r="G161" s="300"/>
      <c r="H161" s="300"/>
      <c r="I161" s="300"/>
      <c r="J161" s="300"/>
      <c r="K161" s="300"/>
      <c r="L161" s="300"/>
    </row>
    <row r="162" spans="1:12">
      <c r="A162" s="300"/>
      <c r="B162" s="300"/>
      <c r="C162" s="300"/>
      <c r="D162" s="300"/>
      <c r="E162" s="300"/>
      <c r="F162" s="300"/>
      <c r="G162" s="300"/>
      <c r="H162" s="300"/>
      <c r="I162" s="300"/>
      <c r="J162" s="300"/>
      <c r="K162" s="300"/>
      <c r="L162" s="300"/>
    </row>
    <row r="163" spans="1:12">
      <c r="A163" s="300"/>
      <c r="B163" s="300"/>
      <c r="C163" s="300"/>
      <c r="D163" s="300"/>
      <c r="E163" s="300"/>
      <c r="F163" s="300"/>
      <c r="G163" s="300"/>
      <c r="H163" s="300"/>
      <c r="I163" s="300"/>
      <c r="J163" s="300"/>
      <c r="K163" s="300"/>
      <c r="L163" s="300"/>
    </row>
    <row r="164" spans="1:12">
      <c r="A164" s="300"/>
      <c r="B164" s="300"/>
      <c r="C164" s="300"/>
      <c r="D164" s="300"/>
      <c r="E164" s="300"/>
      <c r="F164" s="300"/>
      <c r="G164" s="300"/>
      <c r="H164" s="300"/>
      <c r="I164" s="300"/>
      <c r="J164" s="300"/>
      <c r="K164" s="300"/>
      <c r="L164" s="300"/>
    </row>
    <row r="165" spans="1:12">
      <c r="A165" s="300"/>
      <c r="B165" s="300"/>
      <c r="C165" s="300"/>
      <c r="D165" s="300"/>
      <c r="E165" s="300"/>
      <c r="F165" s="300"/>
      <c r="G165" s="300"/>
      <c r="H165" s="300"/>
      <c r="I165" s="300"/>
      <c r="J165" s="300"/>
      <c r="K165" s="300"/>
      <c r="L165" s="300"/>
    </row>
    <row r="166" spans="1:12">
      <c r="A166" s="300"/>
      <c r="B166" s="300"/>
      <c r="C166" s="300"/>
      <c r="D166" s="300"/>
      <c r="E166" s="300"/>
      <c r="F166" s="300"/>
      <c r="G166" s="300"/>
      <c r="H166" s="300"/>
      <c r="I166" s="300"/>
      <c r="J166" s="300"/>
      <c r="K166" s="300"/>
      <c r="L166" s="300"/>
    </row>
    <row r="167" spans="1:12">
      <c r="A167" s="300"/>
      <c r="B167" s="300"/>
      <c r="C167" s="300"/>
      <c r="D167" s="300"/>
      <c r="E167" s="300"/>
      <c r="F167" s="300"/>
      <c r="G167" s="300"/>
      <c r="H167" s="300"/>
      <c r="I167" s="300"/>
      <c r="J167" s="300"/>
      <c r="K167" s="300"/>
      <c r="L167" s="300"/>
    </row>
    <row r="168" spans="1:12">
      <c r="A168" s="300"/>
      <c r="B168" s="300"/>
      <c r="C168" s="300"/>
      <c r="D168" s="300"/>
      <c r="E168" s="300"/>
      <c r="F168" s="300"/>
      <c r="G168" s="300"/>
      <c r="H168" s="300"/>
      <c r="I168" s="300"/>
      <c r="J168" s="300"/>
      <c r="K168" s="300"/>
      <c r="L168" s="300"/>
    </row>
    <row r="169" spans="1:12">
      <c r="A169" s="300"/>
      <c r="B169" s="300"/>
      <c r="C169" s="300"/>
      <c r="D169" s="300"/>
      <c r="E169" s="300"/>
      <c r="F169" s="300"/>
      <c r="G169" s="300"/>
      <c r="H169" s="300"/>
      <c r="I169" s="300"/>
      <c r="J169" s="300"/>
      <c r="K169" s="300"/>
      <c r="L169" s="300"/>
    </row>
    <row r="170" spans="1:12">
      <c r="A170" s="300"/>
      <c r="B170" s="300"/>
      <c r="C170" s="300"/>
      <c r="D170" s="300"/>
      <c r="E170" s="300"/>
      <c r="F170" s="300"/>
      <c r="G170" s="300"/>
      <c r="H170" s="300"/>
      <c r="I170" s="300"/>
      <c r="J170" s="300"/>
      <c r="K170" s="300"/>
      <c r="L170" s="300"/>
    </row>
    <row r="171" spans="1:12">
      <c r="A171" s="300"/>
      <c r="B171" s="300"/>
      <c r="C171" s="300"/>
      <c r="D171" s="300"/>
      <c r="E171" s="300"/>
      <c r="F171" s="300"/>
      <c r="G171" s="300"/>
      <c r="H171" s="300"/>
      <c r="I171" s="300"/>
      <c r="J171" s="300"/>
      <c r="K171" s="300"/>
      <c r="L171" s="300"/>
    </row>
    <row r="172" spans="1:12">
      <c r="A172" s="300"/>
      <c r="B172" s="300"/>
      <c r="C172" s="300"/>
      <c r="D172" s="300"/>
      <c r="E172" s="300"/>
      <c r="F172" s="300"/>
      <c r="G172" s="300"/>
      <c r="H172" s="300"/>
      <c r="I172" s="300"/>
      <c r="J172" s="300"/>
      <c r="K172" s="300"/>
      <c r="L172" s="300"/>
    </row>
    <row r="173" spans="1:12">
      <c r="A173" s="300"/>
      <c r="B173" s="300"/>
      <c r="C173" s="300"/>
      <c r="D173" s="300"/>
      <c r="E173" s="300"/>
      <c r="F173" s="300"/>
      <c r="G173" s="300"/>
      <c r="H173" s="300"/>
      <c r="I173" s="300"/>
      <c r="J173" s="300"/>
      <c r="K173" s="300"/>
      <c r="L173" s="300"/>
    </row>
    <row r="174" spans="1:12">
      <c r="A174" s="300"/>
      <c r="B174" s="300"/>
      <c r="C174" s="300"/>
      <c r="D174" s="300"/>
      <c r="E174" s="300"/>
      <c r="F174" s="300"/>
      <c r="G174" s="300"/>
      <c r="H174" s="300"/>
      <c r="I174" s="300"/>
      <c r="J174" s="300"/>
      <c r="K174" s="300"/>
      <c r="L174" s="300"/>
    </row>
    <row r="175" spans="1:12">
      <c r="A175" s="300"/>
      <c r="B175" s="300"/>
      <c r="C175" s="300"/>
      <c r="D175" s="300"/>
      <c r="E175" s="300"/>
      <c r="F175" s="300"/>
      <c r="G175" s="300"/>
      <c r="H175" s="300"/>
      <c r="I175" s="300"/>
      <c r="J175" s="300"/>
      <c r="K175" s="300"/>
      <c r="L175" s="300"/>
    </row>
    <row r="176" spans="1:12">
      <c r="A176" s="300"/>
      <c r="B176" s="300"/>
      <c r="C176" s="300"/>
      <c r="D176" s="300"/>
      <c r="E176" s="300"/>
      <c r="F176" s="300"/>
      <c r="G176" s="300"/>
      <c r="H176" s="300"/>
      <c r="I176" s="300"/>
      <c r="J176" s="300"/>
      <c r="K176" s="300"/>
      <c r="L176" s="300"/>
    </row>
    <row r="177" spans="1:12">
      <c r="A177" s="300"/>
      <c r="B177" s="300"/>
      <c r="C177" s="300"/>
      <c r="D177" s="300"/>
      <c r="E177" s="300"/>
      <c r="F177" s="300"/>
      <c r="G177" s="300"/>
      <c r="H177" s="300"/>
      <c r="I177" s="300"/>
      <c r="J177" s="300"/>
      <c r="K177" s="300"/>
      <c r="L177" s="300"/>
    </row>
    <row r="178" spans="1:12">
      <c r="A178" s="300"/>
      <c r="B178" s="300"/>
      <c r="C178" s="300"/>
      <c r="D178" s="300"/>
      <c r="E178" s="300"/>
      <c r="F178" s="300"/>
      <c r="G178" s="300"/>
      <c r="H178" s="300"/>
      <c r="I178" s="300"/>
      <c r="J178" s="300"/>
      <c r="K178" s="300"/>
      <c r="L178" s="300"/>
    </row>
    <row r="179" spans="1:12">
      <c r="A179" s="300"/>
      <c r="B179" s="300"/>
      <c r="C179" s="300"/>
      <c r="D179" s="300"/>
      <c r="E179" s="300"/>
      <c r="F179" s="300"/>
      <c r="G179" s="300"/>
      <c r="H179" s="300"/>
      <c r="I179" s="300"/>
      <c r="J179" s="300"/>
      <c r="K179" s="300"/>
      <c r="L179" s="300"/>
    </row>
    <row r="180" spans="1:12">
      <c r="A180" s="300"/>
      <c r="B180" s="300"/>
      <c r="C180" s="300"/>
      <c r="D180" s="300"/>
      <c r="E180" s="300"/>
      <c r="F180" s="300"/>
      <c r="G180" s="300"/>
      <c r="H180" s="300"/>
      <c r="I180" s="300"/>
      <c r="J180" s="300"/>
      <c r="K180" s="300"/>
      <c r="L180" s="300"/>
    </row>
    <row r="181" spans="1:12">
      <c r="A181" s="300"/>
      <c r="B181" s="300"/>
      <c r="C181" s="300"/>
      <c r="D181" s="300"/>
      <c r="E181" s="300"/>
      <c r="F181" s="300"/>
      <c r="G181" s="300"/>
      <c r="H181" s="300"/>
      <c r="I181" s="300"/>
      <c r="J181" s="300"/>
      <c r="K181" s="300"/>
      <c r="L181" s="300"/>
    </row>
    <row r="182" spans="1:12">
      <c r="A182" s="300"/>
      <c r="B182" s="300"/>
      <c r="C182" s="300"/>
      <c r="D182" s="300"/>
      <c r="E182" s="300"/>
      <c r="F182" s="300"/>
      <c r="G182" s="300"/>
      <c r="H182" s="300"/>
      <c r="I182" s="300"/>
      <c r="J182" s="300"/>
      <c r="K182" s="300"/>
      <c r="L182" s="300"/>
    </row>
    <row r="183" spans="1:12">
      <c r="A183" s="300"/>
      <c r="B183" s="300"/>
      <c r="C183" s="300"/>
      <c r="D183" s="300"/>
      <c r="E183" s="300"/>
      <c r="F183" s="300"/>
      <c r="G183" s="300"/>
      <c r="H183" s="300"/>
      <c r="I183" s="300"/>
      <c r="J183" s="300"/>
      <c r="K183" s="300"/>
      <c r="L183" s="300"/>
    </row>
    <row r="184" spans="1:12">
      <c r="A184" s="300"/>
      <c r="B184" s="300"/>
      <c r="C184" s="300"/>
      <c r="D184" s="300"/>
      <c r="E184" s="300"/>
      <c r="F184" s="300"/>
      <c r="G184" s="300"/>
      <c r="H184" s="300"/>
      <c r="I184" s="300"/>
      <c r="J184" s="300"/>
      <c r="K184" s="300"/>
      <c r="L184" s="300"/>
    </row>
    <row r="185" spans="1:12">
      <c r="A185" s="300"/>
      <c r="B185" s="300"/>
      <c r="C185" s="300"/>
      <c r="D185" s="300"/>
      <c r="E185" s="300"/>
      <c r="F185" s="300"/>
      <c r="G185" s="300"/>
      <c r="H185" s="300"/>
      <c r="I185" s="300"/>
      <c r="J185" s="300"/>
      <c r="K185" s="300"/>
      <c r="L185" s="300"/>
    </row>
    <row r="186" spans="1:12">
      <c r="A186" s="300"/>
      <c r="B186" s="300"/>
      <c r="C186" s="300"/>
      <c r="D186" s="300"/>
      <c r="E186" s="300"/>
      <c r="F186" s="300"/>
      <c r="G186" s="300"/>
      <c r="H186" s="300"/>
      <c r="I186" s="300"/>
      <c r="J186" s="300"/>
      <c r="K186" s="300"/>
      <c r="L186" s="300"/>
    </row>
    <row r="187" spans="1:12">
      <c r="A187" s="300"/>
      <c r="B187" s="300"/>
      <c r="C187" s="300"/>
      <c r="D187" s="300"/>
      <c r="E187" s="300"/>
      <c r="F187" s="300"/>
      <c r="G187" s="300"/>
      <c r="H187" s="300"/>
      <c r="I187" s="300"/>
      <c r="J187" s="300"/>
      <c r="K187" s="300"/>
      <c r="L187" s="300"/>
    </row>
    <row r="188" spans="1:12">
      <c r="A188" s="300"/>
      <c r="B188" s="300"/>
      <c r="C188" s="300"/>
      <c r="D188" s="300"/>
      <c r="E188" s="300"/>
      <c r="F188" s="300"/>
      <c r="G188" s="300"/>
      <c r="H188" s="300"/>
      <c r="I188" s="300"/>
      <c r="J188" s="300"/>
      <c r="K188" s="300"/>
      <c r="L188" s="300"/>
    </row>
    <row r="189" spans="1:12">
      <c r="A189" s="300"/>
      <c r="B189" s="300"/>
      <c r="C189" s="300"/>
      <c r="D189" s="300"/>
      <c r="E189" s="300"/>
      <c r="F189" s="300"/>
      <c r="G189" s="300"/>
      <c r="H189" s="300"/>
      <c r="I189" s="300"/>
      <c r="J189" s="300"/>
      <c r="K189" s="300"/>
      <c r="L189" s="300"/>
    </row>
    <row r="190" spans="1:12">
      <c r="A190" s="300"/>
      <c r="B190" s="300"/>
      <c r="C190" s="300"/>
      <c r="D190" s="300"/>
      <c r="E190" s="300"/>
      <c r="F190" s="300"/>
      <c r="G190" s="300"/>
      <c r="H190" s="300"/>
      <c r="I190" s="300"/>
      <c r="J190" s="300"/>
      <c r="K190" s="300"/>
      <c r="L190" s="300"/>
    </row>
    <row r="191" spans="1:12">
      <c r="A191" s="300"/>
      <c r="B191" s="300"/>
      <c r="C191" s="300"/>
      <c r="D191" s="300"/>
      <c r="E191" s="300"/>
      <c r="F191" s="300"/>
      <c r="G191" s="300"/>
      <c r="H191" s="300"/>
      <c r="I191" s="300"/>
      <c r="J191" s="300"/>
      <c r="K191" s="300"/>
      <c r="L191" s="300"/>
    </row>
    <row r="192" spans="1:12">
      <c r="A192" s="300"/>
      <c r="B192" s="300"/>
      <c r="C192" s="300"/>
      <c r="D192" s="300"/>
      <c r="E192" s="300"/>
      <c r="F192" s="300"/>
      <c r="G192" s="300"/>
      <c r="H192" s="300"/>
      <c r="I192" s="300"/>
      <c r="J192" s="300"/>
      <c r="K192" s="300"/>
      <c r="L192" s="300"/>
    </row>
    <row r="193" spans="1:12">
      <c r="A193" s="300"/>
      <c r="B193" s="300"/>
      <c r="C193" s="300"/>
      <c r="D193" s="300"/>
      <c r="E193" s="300"/>
      <c r="F193" s="300"/>
      <c r="G193" s="300"/>
      <c r="H193" s="300"/>
      <c r="I193" s="300"/>
      <c r="J193" s="300"/>
      <c r="K193" s="300"/>
      <c r="L193" s="300"/>
    </row>
    <row r="194" spans="1:12">
      <c r="A194" s="300"/>
      <c r="B194" s="300"/>
      <c r="C194" s="300"/>
      <c r="D194" s="300"/>
      <c r="E194" s="300"/>
      <c r="F194" s="300"/>
      <c r="G194" s="300"/>
      <c r="H194" s="300"/>
      <c r="I194" s="300"/>
      <c r="J194" s="300"/>
      <c r="K194" s="300"/>
      <c r="L194" s="300"/>
    </row>
    <row r="195" spans="1:12">
      <c r="A195" s="300"/>
      <c r="B195" s="300"/>
      <c r="C195" s="300"/>
      <c r="D195" s="300"/>
      <c r="E195" s="300"/>
      <c r="F195" s="300"/>
      <c r="G195" s="300"/>
      <c r="H195" s="300"/>
      <c r="I195" s="300"/>
      <c r="J195" s="300"/>
      <c r="K195" s="300"/>
      <c r="L195" s="300"/>
    </row>
    <row r="196" spans="1:12">
      <c r="A196" s="300"/>
      <c r="B196" s="300"/>
      <c r="C196" s="300"/>
      <c r="D196" s="300"/>
      <c r="E196" s="300"/>
      <c r="F196" s="300"/>
      <c r="G196" s="300"/>
      <c r="H196" s="300"/>
      <c r="I196" s="300"/>
      <c r="J196" s="300"/>
      <c r="K196" s="300"/>
      <c r="L196" s="300"/>
    </row>
    <row r="197" spans="1:12">
      <c r="A197" s="300"/>
      <c r="B197" s="300"/>
      <c r="C197" s="300"/>
      <c r="D197" s="300"/>
      <c r="E197" s="300"/>
      <c r="F197" s="300"/>
      <c r="G197" s="300"/>
      <c r="H197" s="300"/>
      <c r="I197" s="300"/>
      <c r="J197" s="300"/>
      <c r="K197" s="300"/>
      <c r="L197" s="300"/>
    </row>
    <row r="198" spans="1:12">
      <c r="A198" s="300"/>
      <c r="B198" s="300"/>
      <c r="C198" s="300"/>
      <c r="D198" s="300"/>
      <c r="E198" s="300"/>
      <c r="F198" s="300"/>
      <c r="G198" s="300"/>
      <c r="H198" s="300"/>
      <c r="I198" s="300"/>
      <c r="J198" s="300"/>
      <c r="K198" s="300"/>
      <c r="L198" s="300"/>
    </row>
    <row r="199" spans="1:12">
      <c r="A199" s="300"/>
      <c r="B199" s="300"/>
      <c r="C199" s="300"/>
      <c r="D199" s="300"/>
      <c r="E199" s="300"/>
      <c r="F199" s="300"/>
      <c r="G199" s="300"/>
      <c r="H199" s="300"/>
      <c r="I199" s="300"/>
      <c r="J199" s="300"/>
      <c r="K199" s="300"/>
      <c r="L199" s="300"/>
    </row>
    <row r="200" spans="1:12">
      <c r="A200" s="300"/>
      <c r="B200" s="300"/>
      <c r="C200" s="300"/>
      <c r="D200" s="300"/>
      <c r="E200" s="300"/>
      <c r="F200" s="300"/>
      <c r="G200" s="300"/>
      <c r="H200" s="300"/>
      <c r="I200" s="300"/>
      <c r="J200" s="300"/>
      <c r="K200" s="300"/>
      <c r="L200" s="300"/>
    </row>
    <row r="201" spans="1:12">
      <c r="A201" s="300"/>
      <c r="B201" s="300"/>
      <c r="C201" s="300"/>
      <c r="D201" s="300"/>
      <c r="E201" s="300"/>
      <c r="F201" s="300"/>
      <c r="G201" s="300"/>
      <c r="H201" s="300"/>
      <c r="I201" s="300"/>
      <c r="J201" s="300"/>
      <c r="K201" s="300"/>
      <c r="L201" s="300"/>
    </row>
    <row r="202" spans="1:12">
      <c r="A202" s="300"/>
      <c r="B202" s="300"/>
      <c r="C202" s="300"/>
      <c r="D202" s="300"/>
      <c r="E202" s="300"/>
      <c r="F202" s="300"/>
      <c r="G202" s="300"/>
      <c r="H202" s="300"/>
      <c r="I202" s="300"/>
      <c r="J202" s="300"/>
      <c r="K202" s="300"/>
      <c r="L202" s="300"/>
    </row>
    <row r="203" spans="1:12">
      <c r="A203" s="300"/>
      <c r="B203" s="300"/>
      <c r="C203" s="300"/>
      <c r="D203" s="300"/>
      <c r="E203" s="300"/>
      <c r="F203" s="300"/>
      <c r="G203" s="300"/>
      <c r="H203" s="300"/>
      <c r="I203" s="300"/>
      <c r="J203" s="300"/>
      <c r="K203" s="300"/>
      <c r="L203" s="300"/>
    </row>
    <row r="204" spans="1:12">
      <c r="A204" s="300"/>
      <c r="B204" s="300"/>
      <c r="C204" s="300"/>
      <c r="D204" s="300"/>
      <c r="E204" s="300"/>
      <c r="F204" s="300"/>
      <c r="G204" s="300"/>
      <c r="H204" s="300"/>
      <c r="I204" s="300"/>
      <c r="J204" s="300"/>
      <c r="K204" s="300"/>
      <c r="L204" s="300"/>
    </row>
    <row r="205" spans="1:12">
      <c r="A205" s="300"/>
      <c r="B205" s="300"/>
      <c r="C205" s="300"/>
      <c r="D205" s="300"/>
      <c r="E205" s="300"/>
      <c r="F205" s="300"/>
      <c r="G205" s="300"/>
      <c r="H205" s="300"/>
      <c r="I205" s="300"/>
      <c r="J205" s="300"/>
      <c r="K205" s="300"/>
      <c r="L205" s="300"/>
    </row>
    <row r="206" spans="1:12">
      <c r="A206" s="300"/>
      <c r="B206" s="300"/>
      <c r="C206" s="300"/>
      <c r="D206" s="300"/>
      <c r="E206" s="300"/>
      <c r="F206" s="300"/>
      <c r="G206" s="300"/>
      <c r="H206" s="300"/>
      <c r="I206" s="300"/>
      <c r="J206" s="300"/>
      <c r="K206" s="300"/>
      <c r="L206" s="300"/>
    </row>
    <row r="207" spans="1:12">
      <c r="A207" s="300"/>
      <c r="B207" s="300"/>
      <c r="C207" s="300"/>
      <c r="D207" s="300"/>
      <c r="E207" s="300"/>
      <c r="F207" s="300"/>
      <c r="G207" s="300"/>
      <c r="H207" s="300"/>
      <c r="I207" s="300"/>
      <c r="J207" s="300"/>
      <c r="K207" s="300"/>
      <c r="L207" s="300"/>
    </row>
    <row r="208" spans="1:12">
      <c r="A208" s="300"/>
      <c r="B208" s="300"/>
      <c r="C208" s="300"/>
      <c r="D208" s="300"/>
      <c r="E208" s="300"/>
      <c r="F208" s="300"/>
      <c r="G208" s="300"/>
      <c r="H208" s="300"/>
      <c r="I208" s="300"/>
      <c r="J208" s="300"/>
      <c r="K208" s="300"/>
      <c r="L208" s="300"/>
    </row>
    <row r="209" spans="1:12">
      <c r="A209" s="300"/>
      <c r="B209" s="300"/>
      <c r="C209" s="300"/>
      <c r="D209" s="300"/>
      <c r="E209" s="300"/>
      <c r="F209" s="300"/>
      <c r="G209" s="300"/>
      <c r="H209" s="300"/>
      <c r="I209" s="300"/>
      <c r="J209" s="300"/>
      <c r="K209" s="300"/>
      <c r="L209" s="300"/>
    </row>
    <row r="210" spans="1:12">
      <c r="A210" s="300"/>
      <c r="B210" s="300"/>
      <c r="C210" s="300"/>
      <c r="D210" s="300"/>
      <c r="E210" s="300"/>
      <c r="F210" s="300"/>
      <c r="G210" s="300"/>
      <c r="H210" s="300"/>
      <c r="I210" s="300"/>
      <c r="J210" s="300"/>
      <c r="K210" s="300"/>
      <c r="L210" s="300"/>
    </row>
    <row r="211" spans="1:12">
      <c r="A211" s="300"/>
      <c r="B211" s="300"/>
      <c r="C211" s="300"/>
      <c r="D211" s="300"/>
      <c r="E211" s="300"/>
      <c r="F211" s="300"/>
      <c r="G211" s="300"/>
      <c r="H211" s="300"/>
      <c r="I211" s="300"/>
      <c r="J211" s="300"/>
      <c r="K211" s="300"/>
      <c r="L211" s="300"/>
    </row>
    <row r="212" spans="1:12">
      <c r="A212" s="300"/>
      <c r="B212" s="300"/>
      <c r="C212" s="300"/>
      <c r="D212" s="300"/>
      <c r="E212" s="300"/>
      <c r="F212" s="300"/>
      <c r="G212" s="300"/>
      <c r="H212" s="300"/>
      <c r="I212" s="300"/>
      <c r="J212" s="300"/>
      <c r="K212" s="300"/>
      <c r="L212" s="300"/>
    </row>
    <row r="213" spans="1:12">
      <c r="A213" s="300"/>
      <c r="B213" s="300"/>
      <c r="C213" s="300"/>
      <c r="D213" s="300"/>
      <c r="E213" s="300"/>
      <c r="F213" s="300"/>
      <c r="G213" s="300"/>
      <c r="H213" s="300"/>
      <c r="I213" s="300"/>
      <c r="J213" s="300"/>
      <c r="K213" s="300"/>
      <c r="L213" s="300"/>
    </row>
    <row r="214" spans="1:12">
      <c r="A214" s="300"/>
      <c r="B214" s="300"/>
      <c r="C214" s="300"/>
      <c r="D214" s="300"/>
      <c r="E214" s="300"/>
      <c r="F214" s="300"/>
      <c r="G214" s="300"/>
      <c r="H214" s="300"/>
      <c r="I214" s="300"/>
      <c r="J214" s="300"/>
      <c r="K214" s="300"/>
      <c r="L214" s="300"/>
    </row>
    <row r="215" spans="1:12">
      <c r="A215" s="300"/>
      <c r="B215" s="300"/>
      <c r="C215" s="300"/>
      <c r="D215" s="300"/>
      <c r="E215" s="300"/>
      <c r="F215" s="300"/>
      <c r="G215" s="300"/>
      <c r="H215" s="300"/>
      <c r="I215" s="300"/>
      <c r="J215" s="300"/>
      <c r="K215" s="300"/>
      <c r="L215" s="300"/>
    </row>
    <row r="216" spans="1:12">
      <c r="A216" s="300"/>
      <c r="B216" s="300"/>
      <c r="C216" s="300"/>
      <c r="D216" s="300"/>
      <c r="E216" s="300"/>
      <c r="F216" s="300"/>
      <c r="G216" s="300"/>
      <c r="H216" s="300"/>
      <c r="I216" s="300"/>
      <c r="J216" s="300"/>
      <c r="K216" s="300"/>
      <c r="L216" s="300"/>
    </row>
    <row r="217" spans="1:12">
      <c r="A217" s="300"/>
      <c r="B217" s="300"/>
      <c r="C217" s="300"/>
      <c r="D217" s="300"/>
      <c r="E217" s="300"/>
      <c r="F217" s="300"/>
      <c r="G217" s="300"/>
      <c r="H217" s="300"/>
      <c r="I217" s="300"/>
      <c r="J217" s="300"/>
      <c r="K217" s="300"/>
      <c r="L217" s="300"/>
    </row>
    <row r="218" spans="1:12">
      <c r="A218" s="300"/>
      <c r="B218" s="300"/>
      <c r="C218" s="300"/>
      <c r="D218" s="300"/>
      <c r="E218" s="300"/>
      <c r="F218" s="300"/>
      <c r="G218" s="300"/>
      <c r="H218" s="300"/>
      <c r="I218" s="300"/>
      <c r="J218" s="300"/>
      <c r="K218" s="300"/>
      <c r="L218" s="300"/>
    </row>
    <row r="219" spans="1:12">
      <c r="A219" s="300"/>
      <c r="B219" s="300"/>
      <c r="C219" s="300"/>
      <c r="D219" s="300"/>
      <c r="E219" s="300"/>
      <c r="F219" s="300"/>
      <c r="G219" s="300"/>
      <c r="H219" s="300"/>
      <c r="I219" s="300"/>
      <c r="J219" s="300"/>
      <c r="K219" s="300"/>
      <c r="L219" s="300"/>
    </row>
    <row r="220" spans="1:12">
      <c r="A220" s="300"/>
      <c r="B220" s="300"/>
      <c r="C220" s="300"/>
      <c r="D220" s="300"/>
      <c r="E220" s="300"/>
      <c r="F220" s="300"/>
      <c r="G220" s="300"/>
      <c r="H220" s="300"/>
      <c r="I220" s="300"/>
      <c r="J220" s="300"/>
      <c r="K220" s="300"/>
      <c r="L220" s="300"/>
    </row>
    <row r="221" spans="1:12">
      <c r="A221" s="300"/>
      <c r="B221" s="300"/>
      <c r="C221" s="300"/>
      <c r="D221" s="300"/>
      <c r="E221" s="300"/>
      <c r="F221" s="300"/>
      <c r="G221" s="300"/>
      <c r="H221" s="300"/>
      <c r="I221" s="300"/>
      <c r="J221" s="300"/>
      <c r="K221" s="300"/>
      <c r="L221" s="300"/>
    </row>
    <row r="222" spans="1:12">
      <c r="A222" s="300"/>
      <c r="B222" s="300"/>
      <c r="C222" s="300"/>
      <c r="D222" s="300"/>
      <c r="E222" s="300"/>
      <c r="F222" s="300"/>
      <c r="G222" s="300"/>
      <c r="H222" s="300"/>
      <c r="I222" s="300"/>
      <c r="J222" s="300"/>
      <c r="K222" s="300"/>
      <c r="L222" s="300"/>
    </row>
    <row r="223" spans="1:12">
      <c r="A223" s="300"/>
      <c r="B223" s="300"/>
      <c r="C223" s="300"/>
      <c r="D223" s="300"/>
      <c r="E223" s="300"/>
      <c r="F223" s="300"/>
      <c r="G223" s="300"/>
      <c r="H223" s="300"/>
      <c r="I223" s="300"/>
      <c r="J223" s="300"/>
      <c r="K223" s="300"/>
      <c r="L223" s="300"/>
    </row>
    <row r="224" spans="1:12">
      <c r="A224" s="300"/>
      <c r="B224" s="300"/>
      <c r="C224" s="300"/>
      <c r="D224" s="300"/>
      <c r="E224" s="300"/>
      <c r="F224" s="300"/>
      <c r="G224" s="300"/>
      <c r="H224" s="300"/>
      <c r="I224" s="300"/>
      <c r="J224" s="300"/>
      <c r="K224" s="300"/>
      <c r="L224" s="300"/>
    </row>
    <row r="225" spans="1:12">
      <c r="A225" s="300"/>
      <c r="B225" s="300"/>
      <c r="C225" s="300"/>
      <c r="D225" s="300"/>
      <c r="E225" s="300"/>
      <c r="F225" s="300"/>
      <c r="G225" s="300"/>
      <c r="H225" s="300"/>
      <c r="I225" s="300"/>
      <c r="J225" s="300"/>
      <c r="K225" s="300"/>
      <c r="L225" s="300"/>
    </row>
    <row r="226" spans="1:12">
      <c r="A226" s="300"/>
      <c r="B226" s="300"/>
      <c r="C226" s="300"/>
      <c r="D226" s="300"/>
      <c r="E226" s="300"/>
      <c r="F226" s="300"/>
      <c r="G226" s="300"/>
      <c r="H226" s="300"/>
      <c r="I226" s="300"/>
      <c r="J226" s="300"/>
      <c r="K226" s="300"/>
      <c r="L226" s="300"/>
    </row>
    <row r="227" spans="1:12">
      <c r="A227" s="300"/>
      <c r="B227" s="300"/>
      <c r="C227" s="300"/>
      <c r="D227" s="300"/>
      <c r="E227" s="300"/>
      <c r="F227" s="300"/>
      <c r="G227" s="300"/>
      <c r="H227" s="300"/>
      <c r="I227" s="300"/>
      <c r="J227" s="300"/>
      <c r="K227" s="300"/>
      <c r="L227" s="300"/>
    </row>
    <row r="228" spans="1:12">
      <c r="A228" s="300"/>
      <c r="B228" s="300"/>
      <c r="C228" s="300"/>
      <c r="D228" s="300"/>
      <c r="E228" s="300"/>
      <c r="F228" s="300"/>
      <c r="G228" s="300"/>
      <c r="H228" s="300"/>
      <c r="I228" s="300"/>
      <c r="J228" s="300"/>
      <c r="K228" s="300"/>
      <c r="L228" s="300"/>
    </row>
    <row r="229" spans="1:12">
      <c r="A229" s="300"/>
      <c r="B229" s="300"/>
      <c r="C229" s="300"/>
      <c r="D229" s="300"/>
      <c r="E229" s="300"/>
      <c r="F229" s="300"/>
      <c r="G229" s="300"/>
      <c r="H229" s="300"/>
      <c r="I229" s="300"/>
      <c r="J229" s="300"/>
      <c r="K229" s="300"/>
      <c r="L229" s="300"/>
    </row>
    <row r="230" spans="1:12">
      <c r="A230" s="300"/>
      <c r="B230" s="300"/>
      <c r="C230" s="300"/>
      <c r="D230" s="300"/>
      <c r="E230" s="300"/>
      <c r="F230" s="300"/>
      <c r="G230" s="300"/>
      <c r="H230" s="300"/>
      <c r="I230" s="300"/>
      <c r="J230" s="300"/>
      <c r="K230" s="300"/>
      <c r="L230" s="300"/>
    </row>
    <row r="231" spans="1:12">
      <c r="A231" s="300"/>
      <c r="B231" s="300"/>
      <c r="C231" s="300"/>
      <c r="D231" s="300"/>
      <c r="E231" s="300"/>
      <c r="F231" s="300"/>
      <c r="G231" s="300"/>
      <c r="H231" s="300"/>
      <c r="I231" s="300"/>
      <c r="J231" s="300"/>
      <c r="K231" s="300"/>
      <c r="L231" s="300"/>
    </row>
    <row r="232" spans="1:12">
      <c r="A232" s="300"/>
      <c r="B232" s="300"/>
      <c r="C232" s="300"/>
      <c r="D232" s="300"/>
      <c r="E232" s="300"/>
      <c r="F232" s="300"/>
      <c r="G232" s="300"/>
      <c r="H232" s="300"/>
      <c r="I232" s="300"/>
      <c r="J232" s="300"/>
      <c r="K232" s="300"/>
      <c r="L232" s="300"/>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FF0000"/>
  </sheetPr>
  <dimension ref="A1:M232"/>
  <sheetViews>
    <sheetView showGridLines="0" workbookViewId="0"/>
  </sheetViews>
  <sheetFormatPr defaultRowHeight="12.75"/>
  <cols>
    <col min="2" max="2" width="35.73046875" customWidth="1"/>
    <col min="3" max="12"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6.65" customHeight="1">
      <c r="A5" s="1239" t="s">
        <v>750</v>
      </c>
      <c r="B5" s="1239"/>
      <c r="C5" s="1239"/>
      <c r="D5" s="1239"/>
      <c r="E5" s="1239"/>
      <c r="F5" s="1239"/>
      <c r="G5" s="1239"/>
      <c r="H5" s="1239"/>
      <c r="I5" s="1239"/>
      <c r="J5" s="1239"/>
      <c r="K5" s="1239"/>
      <c r="L5" s="1239"/>
      <c r="M5" s="1239"/>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SUM(A12:A1747)</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OUTPUTS_FOR_SECTION_2_OF_MODEL!B68</f>
        <v>Chemistry</v>
      </c>
      <c r="C15" s="298">
        <f>OUTPUTS_FOR_SECTION_2_OF_MODEL!E68</f>
        <v>1516.6027755421333</v>
      </c>
      <c r="D15" s="298">
        <f>OUTPUTS_FOR_SECTION_2_OF_MODEL!F68</f>
        <v>1562.4931698516066</v>
      </c>
      <c r="E15" s="298">
        <f>OUTPUTS_FOR_SECTION_2_OF_MODEL!G68</f>
        <v>1704.6819904371168</v>
      </c>
      <c r="F15" s="298">
        <f>OUTPUTS_FOR_SECTION_2_OF_MODEL!H68</f>
        <v>1691.1231296886926</v>
      </c>
      <c r="G15" s="298">
        <f>OUTPUTS_FOR_SECTION_2_OF_MODEL!I68</f>
        <v>1607.7826161279163</v>
      </c>
      <c r="H15" s="298">
        <f>OUTPUTS_FOR_SECTION_2_OF_MODEL!J68</f>
        <v>1601.6717795793861</v>
      </c>
      <c r="I15" s="298">
        <f>OUTPUTS_FOR_SECTION_2_OF_MODEL!K68</f>
        <v>1561.9490656568473</v>
      </c>
      <c r="J15" s="298">
        <f>OUTPUTS_FOR_SECTION_2_OF_MODEL!L68</f>
        <v>1524.7980520983715</v>
      </c>
      <c r="K15" s="298">
        <f>OUTPUTS_FOR_SECTION_2_OF_MODEL!M68</f>
        <v>1492.882904216576</v>
      </c>
      <c r="L15" s="298">
        <f>OUTPUTS_FOR_SECTION_2_OF_MODEL!N68</f>
        <v>1504.2703797885413</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1408.9239784786419</v>
      </c>
      <c r="D44" s="444">
        <f t="shared" si="4"/>
        <v>1451.5561547921425</v>
      </c>
      <c r="E44" s="444">
        <f t="shared" si="4"/>
        <v>1583.6495691160817</v>
      </c>
      <c r="F44" s="444">
        <f t="shared" si="4"/>
        <v>1571.0533874807954</v>
      </c>
      <c r="G44" s="444">
        <f t="shared" si="4"/>
        <v>1493.6300503828343</v>
      </c>
      <c r="H44" s="444">
        <f t="shared" si="4"/>
        <v>1487.9530832292498</v>
      </c>
      <c r="I44" s="444">
        <f t="shared" si="4"/>
        <v>1451.0506819952113</v>
      </c>
      <c r="J44" s="444">
        <f t="shared" si="4"/>
        <v>1416.5373903993873</v>
      </c>
      <c r="K44" s="444">
        <f t="shared" si="4"/>
        <v>1386.8882180171991</v>
      </c>
      <c r="L44" s="444">
        <f t="shared" si="4"/>
        <v>1397.4671828235548</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14.87583313094323</v>
      </c>
      <c r="D58" s="444">
        <f t="shared" ref="D58:L58" si="7">D44/$J$51</f>
        <v>15.325956168478147</v>
      </c>
      <c r="E58" s="444">
        <f t="shared" si="7"/>
        <v>16.720637229482783</v>
      </c>
      <c r="F58" s="444">
        <f t="shared" si="7"/>
        <v>16.587643044590067</v>
      </c>
      <c r="G58" s="444">
        <f t="shared" si="7"/>
        <v>15.770184714188392</v>
      </c>
      <c r="H58" s="444">
        <f t="shared" si="7"/>
        <v>15.710245627795841</v>
      </c>
      <c r="I58" s="444">
        <f t="shared" si="7"/>
        <v>15.320619238243275</v>
      </c>
      <c r="J58" s="444">
        <f t="shared" si="7"/>
        <v>14.956217769873456</v>
      </c>
      <c r="K58" s="444">
        <f t="shared" si="7"/>
        <v>14.643173100632852</v>
      </c>
      <c r="L58" s="444">
        <f t="shared" si="7"/>
        <v>14.754868917838971</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6">
        <f>100*C65</f>
        <v>11.719528223840367</v>
      </c>
      <c r="D66" s="666">
        <f t="shared" ref="D66:L66" si="10">100*D65</f>
        <v>11.719528223840367</v>
      </c>
      <c r="E66" s="666">
        <f t="shared" si="10"/>
        <v>11.719528223840367</v>
      </c>
      <c r="F66" s="666">
        <f t="shared" si="10"/>
        <v>11.719528223840367</v>
      </c>
      <c r="G66" s="666">
        <f t="shared" si="10"/>
        <v>11.719528223840367</v>
      </c>
      <c r="H66" s="666">
        <f t="shared" si="10"/>
        <v>11.719528223840367</v>
      </c>
      <c r="I66" s="666">
        <f t="shared" si="10"/>
        <v>11.719528223840367</v>
      </c>
      <c r="J66" s="666">
        <f t="shared" si="10"/>
        <v>11.719528223840367</v>
      </c>
      <c r="K66" s="666">
        <f t="shared" si="10"/>
        <v>11.719528223840367</v>
      </c>
      <c r="L66" s="666">
        <f t="shared" si="10"/>
        <v>11.719528223840367</v>
      </c>
    </row>
    <row r="67" spans="1:12" ht="13.15">
      <c r="A67" s="300"/>
      <c r="B67" s="329" t="s">
        <v>731</v>
      </c>
      <c r="C67" s="666">
        <f>C66-C68</f>
        <v>9.9743190126196151</v>
      </c>
      <c r="D67" s="666">
        <f t="shared" ref="D67:L67" si="11">D66-D68</f>
        <v>9.9743190126196151</v>
      </c>
      <c r="E67" s="666">
        <f t="shared" si="11"/>
        <v>9.9743190126196151</v>
      </c>
      <c r="F67" s="666">
        <f t="shared" si="11"/>
        <v>9.9743190126196151</v>
      </c>
      <c r="G67" s="666">
        <f t="shared" si="11"/>
        <v>9.9743190126196151</v>
      </c>
      <c r="H67" s="666">
        <f t="shared" si="11"/>
        <v>9.9743190126196151</v>
      </c>
      <c r="I67" s="666">
        <f t="shared" si="11"/>
        <v>9.9743190126196151</v>
      </c>
      <c r="J67" s="666">
        <f t="shared" si="11"/>
        <v>9.9743190126196151</v>
      </c>
      <c r="K67" s="666">
        <f t="shared" si="11"/>
        <v>9.9743190126196151</v>
      </c>
      <c r="L67" s="666">
        <f t="shared" si="11"/>
        <v>9.9743190126196151</v>
      </c>
    </row>
    <row r="68" spans="1:12" ht="13.15">
      <c r="A68" s="300"/>
      <c r="B68" s="329" t="s">
        <v>730</v>
      </c>
      <c r="C68" s="666">
        <f>C66*$C$33</f>
        <v>1.745209211220752</v>
      </c>
      <c r="D68" s="666">
        <f t="shared" ref="D68:L68" si="12">D66*$C$33</f>
        <v>1.745209211220752</v>
      </c>
      <c r="E68" s="666">
        <f t="shared" si="12"/>
        <v>1.745209211220752</v>
      </c>
      <c r="F68" s="666">
        <f t="shared" si="12"/>
        <v>1.745209211220752</v>
      </c>
      <c r="G68" s="666">
        <f t="shared" si="12"/>
        <v>1.745209211220752</v>
      </c>
      <c r="H68" s="666">
        <f t="shared" si="12"/>
        <v>1.745209211220752</v>
      </c>
      <c r="I68" s="666">
        <f t="shared" si="12"/>
        <v>1.745209211220752</v>
      </c>
      <c r="J68" s="666">
        <f t="shared" si="12"/>
        <v>1.745209211220752</v>
      </c>
      <c r="K68" s="666">
        <f t="shared" si="12"/>
        <v>1.745209211220752</v>
      </c>
      <c r="L68" s="666">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6">
        <f>100*C76</f>
        <v>35.112936419932062</v>
      </c>
      <c r="D77" s="666">
        <f t="shared" ref="D77:L77" si="18">100*D76</f>
        <v>35.112936419932062</v>
      </c>
      <c r="E77" s="666">
        <f t="shared" si="18"/>
        <v>35.112936419932062</v>
      </c>
      <c r="F77" s="666">
        <f t="shared" si="18"/>
        <v>35.112936419932062</v>
      </c>
      <c r="G77" s="666">
        <f t="shared" si="18"/>
        <v>35.112936419932062</v>
      </c>
      <c r="H77" s="666">
        <f t="shared" si="18"/>
        <v>35.112936419932062</v>
      </c>
      <c r="I77" s="666">
        <f t="shared" si="18"/>
        <v>35.112936419932062</v>
      </c>
      <c r="J77" s="666">
        <f t="shared" si="18"/>
        <v>35.112936419932062</v>
      </c>
      <c r="K77" s="666">
        <f t="shared" si="18"/>
        <v>35.112936419932062</v>
      </c>
      <c r="L77" s="666">
        <f t="shared" si="18"/>
        <v>35.112936419932062</v>
      </c>
    </row>
    <row r="78" spans="1:12" ht="13.15">
      <c r="A78" s="300"/>
      <c r="B78" s="329" t="s">
        <v>731</v>
      </c>
      <c r="C78" s="666">
        <f>C77-C79</f>
        <v>24.659900108545809</v>
      </c>
      <c r="D78" s="666">
        <f t="shared" ref="D78:L78" si="19">D77-D79</f>
        <v>24.659900108545809</v>
      </c>
      <c r="E78" s="666">
        <f t="shared" si="19"/>
        <v>24.659900108545809</v>
      </c>
      <c r="F78" s="666">
        <f t="shared" si="19"/>
        <v>24.659900108545809</v>
      </c>
      <c r="G78" s="666">
        <f t="shared" si="19"/>
        <v>24.659900108545809</v>
      </c>
      <c r="H78" s="666">
        <f t="shared" si="19"/>
        <v>24.659900108545809</v>
      </c>
      <c r="I78" s="666">
        <f t="shared" si="19"/>
        <v>24.659900108545809</v>
      </c>
      <c r="J78" s="666">
        <f t="shared" si="19"/>
        <v>24.659900108545809</v>
      </c>
      <c r="K78" s="666">
        <f t="shared" si="19"/>
        <v>24.659900108545809</v>
      </c>
      <c r="L78" s="666">
        <f t="shared" si="19"/>
        <v>24.659900108545809</v>
      </c>
    </row>
    <row r="79" spans="1:12" ht="13.15">
      <c r="A79" s="300"/>
      <c r="B79" s="329" t="s">
        <v>730</v>
      </c>
      <c r="C79" s="666">
        <f>C77*$C$34</f>
        <v>10.453036311386253</v>
      </c>
      <c r="D79" s="666">
        <f t="shared" ref="D79:L79" si="20">D77*$C$34</f>
        <v>10.453036311386253</v>
      </c>
      <c r="E79" s="666">
        <f t="shared" si="20"/>
        <v>10.453036311386253</v>
      </c>
      <c r="F79" s="666">
        <f t="shared" si="20"/>
        <v>10.453036311386253</v>
      </c>
      <c r="G79" s="666">
        <f t="shared" si="20"/>
        <v>10.453036311386253</v>
      </c>
      <c r="H79" s="666">
        <f t="shared" si="20"/>
        <v>10.453036311386253</v>
      </c>
      <c r="I79" s="666">
        <f t="shared" si="20"/>
        <v>10.453036311386253</v>
      </c>
      <c r="J79" s="666">
        <f t="shared" si="20"/>
        <v>10.453036311386253</v>
      </c>
      <c r="K79" s="666">
        <f t="shared" si="20"/>
        <v>10.453036311386253</v>
      </c>
      <c r="L79" s="666">
        <f t="shared" si="20"/>
        <v>10.453036311386253</v>
      </c>
    </row>
    <row r="80" spans="1:12" ht="13.15">
      <c r="A80" s="300"/>
      <c r="B80" s="637" t="s">
        <v>729</v>
      </c>
      <c r="C80" s="666">
        <f>C78</f>
        <v>24.659900108545809</v>
      </c>
      <c r="D80" s="666">
        <f t="shared" ref="D80:L80" si="21">D78</f>
        <v>24.659900108545809</v>
      </c>
      <c r="E80" s="666">
        <f t="shared" si="21"/>
        <v>24.659900108545809</v>
      </c>
      <c r="F80" s="666">
        <f t="shared" si="21"/>
        <v>24.659900108545809</v>
      </c>
      <c r="G80" s="666">
        <f t="shared" si="21"/>
        <v>24.659900108545809</v>
      </c>
      <c r="H80" s="666">
        <f t="shared" si="21"/>
        <v>24.659900108545809</v>
      </c>
      <c r="I80" s="666">
        <f t="shared" si="21"/>
        <v>24.659900108545809</v>
      </c>
      <c r="J80" s="666">
        <f t="shared" si="21"/>
        <v>24.659900108545809</v>
      </c>
      <c r="K80" s="666">
        <f t="shared" si="21"/>
        <v>24.659900108545809</v>
      </c>
      <c r="L80" s="666">
        <f t="shared" si="21"/>
        <v>24.659900108545809</v>
      </c>
    </row>
    <row r="81" spans="1:12" ht="13.15">
      <c r="A81" s="300"/>
      <c r="B81" s="637" t="s">
        <v>728</v>
      </c>
      <c r="C81" s="666">
        <f>C79*$C$39</f>
        <v>6.5436007309277944</v>
      </c>
      <c r="D81" s="666">
        <f t="shared" ref="D81:L81" si="22">D79*$C$39</f>
        <v>6.5436007309277944</v>
      </c>
      <c r="E81" s="666">
        <f t="shared" si="22"/>
        <v>6.5436007309277944</v>
      </c>
      <c r="F81" s="666">
        <f t="shared" si="22"/>
        <v>6.5436007309277944</v>
      </c>
      <c r="G81" s="666">
        <f t="shared" si="22"/>
        <v>6.5436007309277944</v>
      </c>
      <c r="H81" s="666">
        <f t="shared" si="22"/>
        <v>6.5436007309277944</v>
      </c>
      <c r="I81" s="666">
        <f t="shared" si="22"/>
        <v>6.5436007309277944</v>
      </c>
      <c r="J81" s="666">
        <f t="shared" si="22"/>
        <v>6.5436007309277944</v>
      </c>
      <c r="K81" s="666">
        <f t="shared" si="22"/>
        <v>6.5436007309277944</v>
      </c>
      <c r="L81" s="666">
        <f t="shared" si="22"/>
        <v>6.5436007309277944</v>
      </c>
    </row>
    <row r="82" spans="1:12" ht="13.15">
      <c r="A82" s="300"/>
      <c r="B82" s="637" t="s">
        <v>727</v>
      </c>
      <c r="C82" s="666">
        <f>C80+C81</f>
        <v>31.203500839473605</v>
      </c>
      <c r="D82" s="666">
        <f t="shared" ref="D82:L82" si="23">D80+D81</f>
        <v>31.203500839473605</v>
      </c>
      <c r="E82" s="666">
        <f t="shared" si="23"/>
        <v>31.203500839473605</v>
      </c>
      <c r="F82" s="666">
        <f t="shared" si="23"/>
        <v>31.203500839473605</v>
      </c>
      <c r="G82" s="666">
        <f t="shared" si="23"/>
        <v>31.203500839473605</v>
      </c>
      <c r="H82" s="666">
        <f t="shared" si="23"/>
        <v>31.203500839473605</v>
      </c>
      <c r="I82" s="666">
        <f t="shared" si="23"/>
        <v>31.203500839473605</v>
      </c>
      <c r="J82" s="666">
        <f t="shared" si="23"/>
        <v>31.203500839473605</v>
      </c>
      <c r="K82" s="666">
        <f t="shared" si="23"/>
        <v>31.203500839473605</v>
      </c>
      <c r="L82" s="666">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6">
        <f>100*C87</f>
        <v>53.167535356227567</v>
      </c>
      <c r="D88" s="666">
        <f t="shared" ref="D88:L88" si="26">100*D87</f>
        <v>53.167535356227567</v>
      </c>
      <c r="E88" s="666">
        <f t="shared" si="26"/>
        <v>53.167535356227567</v>
      </c>
      <c r="F88" s="666">
        <f t="shared" si="26"/>
        <v>53.167535356227567</v>
      </c>
      <c r="G88" s="666">
        <f t="shared" si="26"/>
        <v>53.167535356227567</v>
      </c>
      <c r="H88" s="666">
        <f t="shared" si="26"/>
        <v>53.167535356227567</v>
      </c>
      <c r="I88" s="666">
        <f t="shared" si="26"/>
        <v>53.167535356227567</v>
      </c>
      <c r="J88" s="666">
        <f t="shared" si="26"/>
        <v>53.167535356227567</v>
      </c>
      <c r="K88" s="666">
        <f t="shared" si="26"/>
        <v>53.167535356227567</v>
      </c>
      <c r="L88" s="666">
        <f t="shared" si="26"/>
        <v>53.167535356227567</v>
      </c>
    </row>
    <row r="89" spans="1:12" ht="13.15">
      <c r="A89" s="300"/>
      <c r="B89" s="329" t="s">
        <v>731</v>
      </c>
      <c r="C89" s="666">
        <f>C88-C90</f>
        <v>51.227475167739186</v>
      </c>
      <c r="D89" s="666">
        <f t="shared" ref="D89:L89" si="27">D88-D90</f>
        <v>51.227475167739186</v>
      </c>
      <c r="E89" s="666">
        <f t="shared" si="27"/>
        <v>51.227475167739186</v>
      </c>
      <c r="F89" s="666">
        <f t="shared" si="27"/>
        <v>51.227475167739186</v>
      </c>
      <c r="G89" s="666">
        <f t="shared" si="27"/>
        <v>51.227475167739186</v>
      </c>
      <c r="H89" s="666">
        <f t="shared" si="27"/>
        <v>51.227475167739186</v>
      </c>
      <c r="I89" s="666">
        <f t="shared" si="27"/>
        <v>51.227475167739186</v>
      </c>
      <c r="J89" s="666">
        <f t="shared" si="27"/>
        <v>51.227475167739186</v>
      </c>
      <c r="K89" s="666">
        <f t="shared" si="27"/>
        <v>51.227475167739186</v>
      </c>
      <c r="L89" s="666">
        <f t="shared" si="27"/>
        <v>51.227475167739186</v>
      </c>
    </row>
    <row r="90" spans="1:12" ht="13.15">
      <c r="A90" s="300"/>
      <c r="B90" s="329" t="s">
        <v>730</v>
      </c>
      <c r="C90" s="666">
        <f>C88*$C$35</f>
        <v>1.9400601884883828</v>
      </c>
      <c r="D90" s="666">
        <f t="shared" ref="D90:L90" si="28">D88*$C$35</f>
        <v>1.9400601884883828</v>
      </c>
      <c r="E90" s="666">
        <f t="shared" si="28"/>
        <v>1.9400601884883828</v>
      </c>
      <c r="F90" s="666">
        <f t="shared" si="28"/>
        <v>1.9400601884883828</v>
      </c>
      <c r="G90" s="666">
        <f t="shared" si="28"/>
        <v>1.9400601884883828</v>
      </c>
      <c r="H90" s="666">
        <f t="shared" si="28"/>
        <v>1.9400601884883828</v>
      </c>
      <c r="I90" s="666">
        <f t="shared" si="28"/>
        <v>1.9400601884883828</v>
      </c>
      <c r="J90" s="666">
        <f t="shared" si="28"/>
        <v>1.9400601884883828</v>
      </c>
      <c r="K90" s="666">
        <f t="shared" si="28"/>
        <v>1.9400601884883828</v>
      </c>
      <c r="L90" s="666">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6">
        <f>C90*$C$39</f>
        <v>1.2144776779937276</v>
      </c>
      <c r="D92" s="666">
        <f t="shared" ref="D92:L92" si="30">D90*$C$39</f>
        <v>1.2144776779937276</v>
      </c>
      <c r="E92" s="666">
        <f t="shared" si="30"/>
        <v>1.2144776779937276</v>
      </c>
      <c r="F92" s="666">
        <f t="shared" si="30"/>
        <v>1.2144776779937276</v>
      </c>
      <c r="G92" s="666">
        <f t="shared" si="30"/>
        <v>1.2144776779937276</v>
      </c>
      <c r="H92" s="666">
        <f t="shared" si="30"/>
        <v>1.2144776779937276</v>
      </c>
      <c r="I92" s="666">
        <f t="shared" si="30"/>
        <v>1.2144776779937276</v>
      </c>
      <c r="J92" s="666">
        <f t="shared" si="30"/>
        <v>1.2144776779937276</v>
      </c>
      <c r="K92" s="666">
        <f t="shared" si="30"/>
        <v>1.2144776779937276</v>
      </c>
      <c r="L92" s="666">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6">
        <f>C93+C82+C71</f>
        <v>94.712273664050329</v>
      </c>
      <c r="D95" s="666">
        <f t="shared" ref="D95:L95" si="32">D93+D82+D71</f>
        <v>94.712273664050329</v>
      </c>
      <c r="E95" s="666">
        <f t="shared" si="32"/>
        <v>94.712273664050329</v>
      </c>
      <c r="F95" s="666">
        <f t="shared" si="32"/>
        <v>94.712273664050329</v>
      </c>
      <c r="G95" s="666">
        <f t="shared" si="32"/>
        <v>94.712273664050329</v>
      </c>
      <c r="H95" s="666">
        <f t="shared" si="32"/>
        <v>94.712273664050329</v>
      </c>
      <c r="I95" s="666">
        <f t="shared" si="32"/>
        <v>94.712273664050329</v>
      </c>
      <c r="J95" s="666">
        <f t="shared" si="32"/>
        <v>94.712273664050329</v>
      </c>
      <c r="K95" s="666">
        <f t="shared" si="32"/>
        <v>94.712273664050329</v>
      </c>
      <c r="L95" s="666">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14.87583313094323</v>
      </c>
      <c r="D99" s="444">
        <f t="shared" ref="D99:L99" si="33">D58</f>
        <v>15.325956168478147</v>
      </c>
      <c r="E99" s="444">
        <f t="shared" si="33"/>
        <v>16.720637229482783</v>
      </c>
      <c r="F99" s="444">
        <f t="shared" si="33"/>
        <v>16.587643044590067</v>
      </c>
      <c r="G99" s="444">
        <f t="shared" si="33"/>
        <v>15.770184714188392</v>
      </c>
      <c r="H99" s="444">
        <f t="shared" si="33"/>
        <v>15.710245627795841</v>
      </c>
      <c r="I99" s="444">
        <f t="shared" si="33"/>
        <v>15.320619238243275</v>
      </c>
      <c r="J99" s="444">
        <f t="shared" si="33"/>
        <v>14.956217769873456</v>
      </c>
      <c r="K99" s="444">
        <f t="shared" si="33"/>
        <v>14.643173100632852</v>
      </c>
      <c r="L99" s="444">
        <f t="shared" si="33"/>
        <v>14.754868917838971</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872</v>
      </c>
      <c r="C104" s="444">
        <f t="shared" ref="C104:L104" si="35">C66*C$99</f>
        <v>174.33774623122881</v>
      </c>
      <c r="D104" s="444">
        <f t="shared" si="35"/>
        <v>179.61297587382001</v>
      </c>
      <c r="E104" s="444">
        <f t="shared" si="35"/>
        <v>195.95797993151947</v>
      </c>
      <c r="F104" s="444">
        <f t="shared" si="35"/>
        <v>194.39935082806264</v>
      </c>
      <c r="G104" s="444">
        <f t="shared" si="35"/>
        <v>184.81912485310679</v>
      </c>
      <c r="H104" s="444">
        <f t="shared" si="35"/>
        <v>184.11666703841809</v>
      </c>
      <c r="I104" s="444">
        <f t="shared" si="35"/>
        <v>179.55042956930376</v>
      </c>
      <c r="J104" s="444">
        <f t="shared" si="35"/>
        <v>175.27981627593479</v>
      </c>
      <c r="K104" s="444">
        <f t="shared" si="35"/>
        <v>171.61108043944677</v>
      </c>
      <c r="L104" s="444">
        <f t="shared" si="35"/>
        <v>172.9201027216788</v>
      </c>
    </row>
    <row r="105" spans="1:12" ht="13.15">
      <c r="A105" s="300"/>
      <c r="B105" s="317" t="s">
        <v>873</v>
      </c>
      <c r="C105" s="444">
        <f t="shared" ref="C105:L105" si="36">C77*C$99</f>
        <v>522.33418292032854</v>
      </c>
      <c r="D105" s="444">
        <f t="shared" si="36"/>
        <v>538.1393245184388</v>
      </c>
      <c r="E105" s="444">
        <f t="shared" si="36"/>
        <v>587.11067193957797</v>
      </c>
      <c r="F105" s="444">
        <f t="shared" si="36"/>
        <v>582.44085558121935</v>
      </c>
      <c r="G105" s="444">
        <f t="shared" si="36"/>
        <v>553.73749319988156</v>
      </c>
      <c r="H105" s="444">
        <f t="shared" si="36"/>
        <v>551.632855870311</v>
      </c>
      <c r="I105" s="444">
        <f t="shared" si="36"/>
        <v>537.95192922642411</v>
      </c>
      <c r="J105" s="444">
        <f t="shared" si="36"/>
        <v>525.1567236362248</v>
      </c>
      <c r="K105" s="444">
        <f t="shared" si="36"/>
        <v>514.16480606858079</v>
      </c>
      <c r="L105" s="444">
        <f t="shared" si="36"/>
        <v>518.08677419651156</v>
      </c>
    </row>
    <row r="106" spans="1:12" ht="13.15">
      <c r="A106" s="300"/>
      <c r="B106" s="317" t="s">
        <v>874</v>
      </c>
      <c r="C106" s="444">
        <f t="shared" ref="C106:L106" si="37">C88*C$99</f>
        <v>790.91138394276561</v>
      </c>
      <c r="D106" s="444">
        <f t="shared" si="37"/>
        <v>814.84331645555585</v>
      </c>
      <c r="E106" s="444">
        <f t="shared" si="37"/>
        <v>888.9950710771808</v>
      </c>
      <c r="F106" s="444">
        <f t="shared" si="37"/>
        <v>881.92409804972465</v>
      </c>
      <c r="G106" s="444">
        <f t="shared" si="37"/>
        <v>838.46185336585086</v>
      </c>
      <c r="H106" s="444">
        <f t="shared" si="37"/>
        <v>835.27503987085493</v>
      </c>
      <c r="I106" s="444">
        <f t="shared" si="37"/>
        <v>814.55956502859954</v>
      </c>
      <c r="J106" s="444">
        <f t="shared" si="37"/>
        <v>795.18523707518602</v>
      </c>
      <c r="K106" s="444">
        <f t="shared" si="37"/>
        <v>778.54142355525767</v>
      </c>
      <c r="L106" s="444">
        <f t="shared" si="37"/>
        <v>784.48001486570672</v>
      </c>
    </row>
    <row r="107" spans="1:12" ht="13.15">
      <c r="A107" s="300"/>
      <c r="B107" s="317" t="s">
        <v>8</v>
      </c>
      <c r="C107" s="444">
        <f>SUM(C104:C106)</f>
        <v>1487.5833130943229</v>
      </c>
      <c r="D107" s="444">
        <f t="shared" ref="D107:L107" si="38">SUM(D104:D106)</f>
        <v>1532.5956168478147</v>
      </c>
      <c r="E107" s="444">
        <f t="shared" si="38"/>
        <v>1672.0637229482782</v>
      </c>
      <c r="F107" s="444">
        <f t="shared" si="38"/>
        <v>1658.7643044590068</v>
      </c>
      <c r="G107" s="444">
        <f t="shared" si="38"/>
        <v>1577.0184714188392</v>
      </c>
      <c r="H107" s="444">
        <f t="shared" si="38"/>
        <v>1571.0245627795839</v>
      </c>
      <c r="I107" s="444">
        <f t="shared" si="38"/>
        <v>1532.0619238243276</v>
      </c>
      <c r="J107" s="444">
        <f t="shared" si="38"/>
        <v>1495.6217769873456</v>
      </c>
      <c r="K107" s="444">
        <f t="shared" si="38"/>
        <v>1464.3173100632853</v>
      </c>
      <c r="L107" s="444">
        <f t="shared" si="38"/>
        <v>1475.4868917838971</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1487.5833130943229</v>
      </c>
      <c r="D112" s="668">
        <f t="shared" ref="D112:L112" si="39">D107</f>
        <v>1532.5956168478147</v>
      </c>
      <c r="E112" s="668">
        <f t="shared" si="39"/>
        <v>1672.0637229482782</v>
      </c>
      <c r="F112" s="668">
        <f t="shared" si="39"/>
        <v>1658.7643044590068</v>
      </c>
      <c r="G112" s="668">
        <f t="shared" si="39"/>
        <v>1577.0184714188392</v>
      </c>
      <c r="H112" s="668">
        <f t="shared" si="39"/>
        <v>1571.0245627795839</v>
      </c>
      <c r="I112" s="668">
        <f t="shared" si="39"/>
        <v>1532.0619238243276</v>
      </c>
      <c r="J112" s="668">
        <f t="shared" si="39"/>
        <v>1495.6217769873456</v>
      </c>
      <c r="K112" s="668">
        <f t="shared" si="39"/>
        <v>1464.3173100632853</v>
      </c>
      <c r="L112" s="668">
        <f t="shared" si="39"/>
        <v>1475.4868917838971</v>
      </c>
    </row>
    <row r="113" spans="1:12">
      <c r="A113" s="300"/>
      <c r="B113" s="668" t="s">
        <v>1576</v>
      </c>
      <c r="C113" s="668">
        <f t="shared" ref="C113:L113" si="40">((C68+C79+C90)/100)*C112</f>
        <v>210.31907651251666</v>
      </c>
      <c r="D113" s="668">
        <f t="shared" si="40"/>
        <v>216.68305362479219</v>
      </c>
      <c r="E113" s="668">
        <f t="shared" si="40"/>
        <v>236.4014808347506</v>
      </c>
      <c r="F113" s="668">
        <f t="shared" si="40"/>
        <v>234.52116839093947</v>
      </c>
      <c r="G113" s="668">
        <f t="shared" si="40"/>
        <v>222.96369260963894</v>
      </c>
      <c r="H113" s="668">
        <f t="shared" si="40"/>
        <v>222.11625548217728</v>
      </c>
      <c r="I113" s="668">
        <f t="shared" si="40"/>
        <v>216.60759847357278</v>
      </c>
      <c r="J113" s="668">
        <f t="shared" si="40"/>
        <v>211.45557911218822</v>
      </c>
      <c r="K113" s="668">
        <f t="shared" si="40"/>
        <v>207.02965787723585</v>
      </c>
      <c r="L113" s="668">
        <f t="shared" si="40"/>
        <v>208.60884748754657</v>
      </c>
    </row>
    <row r="114" spans="1:12">
      <c r="A114" s="300"/>
      <c r="B114" s="668" t="s">
        <v>1577</v>
      </c>
      <c r="C114" s="668">
        <f t="shared" ref="C114:L114" si="41">((C67+C78+C89)/100)*C112</f>
        <v>1277.264236581806</v>
      </c>
      <c r="D114" s="668">
        <f t="shared" si="41"/>
        <v>1315.9125632230223</v>
      </c>
      <c r="E114" s="668">
        <f t="shared" si="41"/>
        <v>1435.6622421135273</v>
      </c>
      <c r="F114" s="668">
        <f t="shared" si="41"/>
        <v>1424.2431360680671</v>
      </c>
      <c r="G114" s="668">
        <f t="shared" si="41"/>
        <v>1354.0547788092001</v>
      </c>
      <c r="H114" s="668">
        <f t="shared" si="41"/>
        <v>1348.9083072974065</v>
      </c>
      <c r="I114" s="668">
        <f t="shared" si="41"/>
        <v>1315.4543253507545</v>
      </c>
      <c r="J114" s="668">
        <f t="shared" si="41"/>
        <v>1284.1661978751572</v>
      </c>
      <c r="K114" s="668">
        <f t="shared" si="41"/>
        <v>1257.2876521860492</v>
      </c>
      <c r="L114" s="668">
        <f t="shared" si="41"/>
        <v>1266.8780442963505</v>
      </c>
    </row>
    <row r="115" spans="1:12">
      <c r="A115" s="300"/>
      <c r="B115" s="668" t="s">
        <v>829</v>
      </c>
      <c r="C115" s="668">
        <f>C113*$C$39</f>
        <v>131.65974189683544</v>
      </c>
      <c r="D115" s="668">
        <f t="shared" ref="D115:L115" si="42">D113*$C$39</f>
        <v>135.64359156911991</v>
      </c>
      <c r="E115" s="668">
        <f t="shared" si="42"/>
        <v>147.98732700255388</v>
      </c>
      <c r="F115" s="668">
        <f t="shared" si="42"/>
        <v>146.81025141272809</v>
      </c>
      <c r="G115" s="668">
        <f t="shared" si="42"/>
        <v>139.57527157363398</v>
      </c>
      <c r="H115" s="668">
        <f t="shared" si="42"/>
        <v>139.04477593184299</v>
      </c>
      <c r="I115" s="668">
        <f t="shared" si="42"/>
        <v>135.59635664445656</v>
      </c>
      <c r="J115" s="668">
        <f t="shared" si="42"/>
        <v>132.37119252422983</v>
      </c>
      <c r="K115" s="668">
        <f t="shared" si="42"/>
        <v>129.60056583114965</v>
      </c>
      <c r="L115" s="668">
        <f t="shared" si="42"/>
        <v>130.58913852720414</v>
      </c>
    </row>
    <row r="116" spans="1:12">
      <c r="A116" s="300"/>
      <c r="B116" s="668" t="s">
        <v>830</v>
      </c>
      <c r="C116" s="668">
        <f>C114</f>
        <v>1277.264236581806</v>
      </c>
      <c r="D116" s="668">
        <f t="shared" ref="D116:L116" si="43">D114</f>
        <v>1315.9125632230223</v>
      </c>
      <c r="E116" s="668">
        <f t="shared" si="43"/>
        <v>1435.6622421135273</v>
      </c>
      <c r="F116" s="668">
        <f t="shared" si="43"/>
        <v>1424.2431360680671</v>
      </c>
      <c r="G116" s="668">
        <f t="shared" si="43"/>
        <v>1354.0547788092001</v>
      </c>
      <c r="H116" s="668">
        <f t="shared" si="43"/>
        <v>1348.9083072974065</v>
      </c>
      <c r="I116" s="668">
        <f t="shared" si="43"/>
        <v>1315.4543253507545</v>
      </c>
      <c r="J116" s="668">
        <f t="shared" si="43"/>
        <v>1284.1661978751572</v>
      </c>
      <c r="K116" s="668">
        <f t="shared" si="43"/>
        <v>1257.2876521860492</v>
      </c>
      <c r="L116" s="668">
        <f t="shared" si="43"/>
        <v>1266.8780442963505</v>
      </c>
    </row>
    <row r="117" spans="1:12">
      <c r="A117" s="300"/>
      <c r="B117" s="668" t="s">
        <v>722</v>
      </c>
      <c r="C117" s="668">
        <f>C116+C115</f>
        <v>1408.9239784786414</v>
      </c>
      <c r="D117" s="668">
        <f t="shared" ref="D117:L117" si="44">D116+D115</f>
        <v>1451.5561547921423</v>
      </c>
      <c r="E117" s="668">
        <f t="shared" si="44"/>
        <v>1583.6495691160812</v>
      </c>
      <c r="F117" s="668">
        <f t="shared" si="44"/>
        <v>1571.0533874807952</v>
      </c>
      <c r="G117" s="668">
        <f t="shared" si="44"/>
        <v>1493.630050382834</v>
      </c>
      <c r="H117" s="668">
        <f t="shared" si="44"/>
        <v>1487.9530832292494</v>
      </c>
      <c r="I117" s="668">
        <f t="shared" si="44"/>
        <v>1451.0506819952111</v>
      </c>
      <c r="J117" s="668">
        <f t="shared" si="44"/>
        <v>1416.537390399387</v>
      </c>
      <c r="K117" s="668">
        <f t="shared" si="44"/>
        <v>1386.8882180171988</v>
      </c>
      <c r="L117" s="668">
        <f t="shared" si="44"/>
        <v>1397.4671828235546</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c r="A121" s="300"/>
      <c r="B121" s="300"/>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300"/>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c r="A125" s="300"/>
      <c r="B125" s="300"/>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00"/>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00"/>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300"/>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c r="A133" s="300"/>
      <c r="B133" s="300"/>
      <c r="C133" s="300"/>
      <c r="D133" s="300"/>
      <c r="E133" s="300"/>
      <c r="F133" s="300"/>
      <c r="G133" s="300"/>
      <c r="H133" s="300"/>
      <c r="I133" s="300"/>
      <c r="J133" s="300"/>
      <c r="K133" s="300"/>
      <c r="L133" s="300"/>
    </row>
    <row r="134" spans="1:12">
      <c r="A134" s="300"/>
      <c r="B134" s="300"/>
      <c r="C134" s="300"/>
      <c r="D134" s="300"/>
      <c r="E134" s="300"/>
      <c r="F134" s="300"/>
      <c r="G134" s="300"/>
      <c r="H134" s="300"/>
      <c r="I134" s="300"/>
      <c r="J134" s="300"/>
      <c r="K134" s="300"/>
      <c r="L134" s="300"/>
    </row>
    <row r="135" spans="1:12">
      <c r="A135" s="300"/>
      <c r="B135" s="300"/>
      <c r="C135" s="300"/>
      <c r="D135" s="300"/>
      <c r="E135" s="300"/>
      <c r="F135" s="300"/>
      <c r="G135" s="300"/>
      <c r="H135" s="300"/>
      <c r="I135" s="300"/>
      <c r="J135" s="300"/>
      <c r="K135" s="300"/>
      <c r="L135" s="300"/>
    </row>
    <row r="136" spans="1:12">
      <c r="A136" s="300"/>
      <c r="B136" s="300"/>
      <c r="C136" s="300"/>
      <c r="D136" s="300"/>
      <c r="E136" s="300"/>
      <c r="F136" s="300"/>
      <c r="G136" s="300"/>
      <c r="H136" s="300"/>
      <c r="I136" s="300"/>
      <c r="J136" s="300"/>
      <c r="K136" s="300"/>
      <c r="L136" s="300"/>
    </row>
    <row r="137" spans="1:12">
      <c r="A137" s="300"/>
      <c r="B137" s="300"/>
      <c r="C137" s="300"/>
      <c r="D137" s="300"/>
      <c r="E137" s="300"/>
      <c r="F137" s="300"/>
      <c r="G137" s="300"/>
      <c r="H137" s="300"/>
      <c r="I137" s="300"/>
      <c r="J137" s="300"/>
      <c r="K137" s="300"/>
      <c r="L137" s="300"/>
    </row>
    <row r="138" spans="1:12">
      <c r="A138" s="300"/>
      <c r="B138" s="300"/>
      <c r="C138" s="300"/>
      <c r="D138" s="300"/>
      <c r="E138" s="300"/>
      <c r="F138" s="300"/>
      <c r="G138" s="300"/>
      <c r="H138" s="300"/>
      <c r="I138" s="300"/>
      <c r="J138" s="300"/>
      <c r="K138" s="300"/>
      <c r="L138" s="300"/>
    </row>
    <row r="139" spans="1:12">
      <c r="A139" s="300"/>
      <c r="B139" s="300"/>
      <c r="C139" s="300"/>
      <c r="D139" s="300"/>
      <c r="E139" s="300"/>
      <c r="F139" s="300"/>
      <c r="G139" s="300"/>
      <c r="H139" s="300"/>
      <c r="I139" s="300"/>
      <c r="J139" s="300"/>
      <c r="K139" s="300"/>
      <c r="L139" s="300"/>
    </row>
    <row r="140" spans="1:12">
      <c r="A140" s="300"/>
      <c r="B140" s="300"/>
      <c r="C140" s="300"/>
      <c r="D140" s="300"/>
      <c r="E140" s="300"/>
      <c r="F140" s="300"/>
      <c r="G140" s="300"/>
      <c r="H140" s="300"/>
      <c r="I140" s="300"/>
      <c r="J140" s="300"/>
      <c r="K140" s="300"/>
      <c r="L140" s="300"/>
    </row>
    <row r="141" spans="1:12">
      <c r="A141" s="300"/>
      <c r="B141" s="300"/>
      <c r="C141" s="300"/>
      <c r="D141" s="300"/>
      <c r="E141" s="300"/>
      <c r="F141" s="300"/>
      <c r="G141" s="300"/>
      <c r="H141" s="300"/>
      <c r="I141" s="300"/>
      <c r="J141" s="300"/>
      <c r="K141" s="300"/>
      <c r="L141" s="300"/>
    </row>
    <row r="142" spans="1:12">
      <c r="A142" s="300"/>
      <c r="B142" s="300"/>
      <c r="C142" s="300"/>
      <c r="D142" s="300"/>
      <c r="E142" s="300"/>
      <c r="F142" s="300"/>
      <c r="G142" s="300"/>
      <c r="H142" s="300"/>
      <c r="I142" s="300"/>
      <c r="J142" s="300"/>
      <c r="K142" s="300"/>
      <c r="L142" s="300"/>
    </row>
    <row r="143" spans="1:12">
      <c r="A143" s="300"/>
      <c r="B143" s="300"/>
      <c r="C143" s="300"/>
      <c r="D143" s="300"/>
      <c r="E143" s="300"/>
      <c r="F143" s="300"/>
      <c r="G143" s="300"/>
      <c r="H143" s="300"/>
      <c r="I143" s="300"/>
      <c r="J143" s="300"/>
      <c r="K143" s="300"/>
      <c r="L143" s="300"/>
    </row>
    <row r="144" spans="1:12">
      <c r="A144" s="300"/>
      <c r="B144" s="300"/>
      <c r="C144" s="300"/>
      <c r="D144" s="300"/>
      <c r="E144" s="300"/>
      <c r="F144" s="300"/>
      <c r="G144" s="300"/>
      <c r="H144" s="300"/>
      <c r="I144" s="300"/>
      <c r="J144" s="300"/>
      <c r="K144" s="300"/>
      <c r="L144" s="300"/>
    </row>
    <row r="145" spans="1:12">
      <c r="A145" s="300"/>
      <c r="B145" s="300"/>
      <c r="C145" s="300"/>
      <c r="D145" s="300"/>
      <c r="E145" s="300"/>
      <c r="F145" s="300"/>
      <c r="G145" s="300"/>
      <c r="H145" s="300"/>
      <c r="I145" s="300"/>
      <c r="J145" s="300"/>
      <c r="K145" s="300"/>
      <c r="L145" s="300"/>
    </row>
    <row r="146" spans="1:12">
      <c r="A146" s="300"/>
      <c r="B146" s="300"/>
      <c r="C146" s="300"/>
      <c r="D146" s="300"/>
      <c r="E146" s="300"/>
      <c r="F146" s="300"/>
      <c r="G146" s="300"/>
      <c r="H146" s="300"/>
      <c r="I146" s="300"/>
      <c r="J146" s="300"/>
      <c r="K146" s="300"/>
      <c r="L146" s="300"/>
    </row>
    <row r="147" spans="1:12">
      <c r="A147" s="300"/>
      <c r="B147" s="300"/>
      <c r="C147" s="300"/>
      <c r="D147" s="300"/>
      <c r="E147" s="300"/>
      <c r="F147" s="300"/>
      <c r="G147" s="300"/>
      <c r="H147" s="300"/>
      <c r="I147" s="300"/>
      <c r="J147" s="300"/>
      <c r="K147" s="300"/>
      <c r="L147" s="300"/>
    </row>
    <row r="148" spans="1:12">
      <c r="A148" s="300"/>
      <c r="B148" s="300"/>
      <c r="C148" s="300"/>
      <c r="D148" s="300"/>
      <c r="E148" s="300"/>
      <c r="F148" s="300"/>
      <c r="G148" s="300"/>
      <c r="H148" s="300"/>
      <c r="I148" s="300"/>
      <c r="J148" s="300"/>
      <c r="K148" s="300"/>
      <c r="L148" s="300"/>
    </row>
    <row r="149" spans="1:12">
      <c r="A149" s="300"/>
      <c r="B149" s="300"/>
      <c r="C149" s="300"/>
      <c r="D149" s="300"/>
      <c r="E149" s="300"/>
      <c r="F149" s="300"/>
      <c r="G149" s="300"/>
      <c r="H149" s="300"/>
      <c r="I149" s="300"/>
      <c r="J149" s="300"/>
      <c r="K149" s="300"/>
      <c r="L149" s="300"/>
    </row>
    <row r="150" spans="1:12">
      <c r="A150" s="300"/>
      <c r="B150" s="300"/>
      <c r="C150" s="300"/>
      <c r="D150" s="300"/>
      <c r="E150" s="300"/>
      <c r="F150" s="300"/>
      <c r="G150" s="300"/>
      <c r="H150" s="300"/>
      <c r="I150" s="300"/>
      <c r="J150" s="300"/>
      <c r="K150" s="300"/>
      <c r="L150" s="300"/>
    </row>
    <row r="151" spans="1:12">
      <c r="A151" s="300"/>
      <c r="B151" s="300"/>
      <c r="C151" s="300"/>
      <c r="D151" s="300"/>
      <c r="E151" s="300"/>
      <c r="F151" s="300"/>
      <c r="G151" s="300"/>
      <c r="H151" s="300"/>
      <c r="I151" s="300"/>
      <c r="J151" s="300"/>
      <c r="K151" s="300"/>
      <c r="L151" s="300"/>
    </row>
    <row r="152" spans="1:12">
      <c r="A152" s="300"/>
      <c r="B152" s="300"/>
      <c r="C152" s="300"/>
      <c r="D152" s="300"/>
      <c r="E152" s="300"/>
      <c r="F152" s="300"/>
      <c r="G152" s="300"/>
      <c r="H152" s="300"/>
      <c r="I152" s="300"/>
      <c r="J152" s="300"/>
      <c r="K152" s="300"/>
      <c r="L152" s="300"/>
    </row>
    <row r="153" spans="1:12">
      <c r="A153" s="300"/>
      <c r="B153" s="300"/>
      <c r="C153" s="300"/>
      <c r="D153" s="300"/>
      <c r="E153" s="300"/>
      <c r="F153" s="300"/>
      <c r="G153" s="300"/>
      <c r="H153" s="300"/>
      <c r="I153" s="300"/>
      <c r="J153" s="300"/>
      <c r="K153" s="300"/>
      <c r="L153" s="300"/>
    </row>
    <row r="154" spans="1:12">
      <c r="A154" s="300"/>
      <c r="B154" s="300"/>
      <c r="C154" s="300"/>
      <c r="D154" s="300"/>
      <c r="E154" s="300"/>
      <c r="F154" s="300"/>
      <c r="G154" s="300"/>
      <c r="H154" s="300"/>
      <c r="I154" s="300"/>
      <c r="J154" s="300"/>
      <c r="K154" s="300"/>
      <c r="L154" s="300"/>
    </row>
    <row r="155" spans="1:12">
      <c r="A155" s="300"/>
      <c r="B155" s="300"/>
      <c r="C155" s="300"/>
      <c r="D155" s="300"/>
      <c r="E155" s="300"/>
      <c r="F155" s="300"/>
      <c r="G155" s="300"/>
      <c r="H155" s="300"/>
      <c r="I155" s="300"/>
      <c r="J155" s="300"/>
      <c r="K155" s="300"/>
      <c r="L155" s="300"/>
    </row>
    <row r="156" spans="1:12">
      <c r="A156" s="300"/>
      <c r="B156" s="300"/>
      <c r="C156" s="300"/>
      <c r="D156" s="300"/>
      <c r="E156" s="300"/>
      <c r="F156" s="300"/>
      <c r="G156" s="300"/>
      <c r="H156" s="300"/>
      <c r="I156" s="300"/>
      <c r="J156" s="300"/>
      <c r="K156" s="300"/>
      <c r="L156" s="300"/>
    </row>
    <row r="157" spans="1:12">
      <c r="A157" s="300"/>
      <c r="B157" s="300"/>
      <c r="C157" s="300"/>
      <c r="D157" s="300"/>
      <c r="E157" s="300"/>
      <c r="F157" s="300"/>
      <c r="G157" s="300"/>
      <c r="H157" s="300"/>
      <c r="I157" s="300"/>
      <c r="J157" s="300"/>
      <c r="K157" s="300"/>
      <c r="L157" s="300"/>
    </row>
    <row r="158" spans="1:12">
      <c r="A158" s="300"/>
      <c r="B158" s="300"/>
      <c r="C158" s="300"/>
      <c r="D158" s="300"/>
      <c r="E158" s="300"/>
      <c r="F158" s="300"/>
      <c r="G158" s="300"/>
      <c r="H158" s="300"/>
      <c r="I158" s="300"/>
      <c r="J158" s="300"/>
      <c r="K158" s="300"/>
      <c r="L158" s="300"/>
    </row>
    <row r="159" spans="1:12">
      <c r="A159" s="300"/>
      <c r="B159" s="300"/>
      <c r="C159" s="300"/>
      <c r="D159" s="300"/>
      <c r="E159" s="300"/>
      <c r="F159" s="300"/>
      <c r="G159" s="300"/>
      <c r="H159" s="300"/>
      <c r="I159" s="300"/>
      <c r="J159" s="300"/>
      <c r="K159" s="300"/>
      <c r="L159" s="300"/>
    </row>
    <row r="160" spans="1:12">
      <c r="A160" s="300"/>
      <c r="B160" s="300"/>
      <c r="C160" s="300"/>
      <c r="D160" s="300"/>
      <c r="E160" s="300"/>
      <c r="F160" s="300"/>
      <c r="G160" s="300"/>
      <c r="H160" s="300"/>
      <c r="I160" s="300"/>
      <c r="J160" s="300"/>
      <c r="K160" s="300"/>
      <c r="L160" s="300"/>
    </row>
    <row r="161" spans="1:12">
      <c r="A161" s="300"/>
      <c r="B161" s="300"/>
      <c r="C161" s="300"/>
      <c r="D161" s="300"/>
      <c r="E161" s="300"/>
      <c r="F161" s="300"/>
      <c r="G161" s="300"/>
      <c r="H161" s="300"/>
      <c r="I161" s="300"/>
      <c r="J161" s="300"/>
      <c r="K161" s="300"/>
      <c r="L161" s="300"/>
    </row>
    <row r="162" spans="1:12">
      <c r="A162" s="300"/>
      <c r="B162" s="300"/>
      <c r="C162" s="300"/>
      <c r="D162" s="300"/>
      <c r="E162" s="300"/>
      <c r="F162" s="300"/>
      <c r="G162" s="300"/>
      <c r="H162" s="300"/>
      <c r="I162" s="300"/>
      <c r="J162" s="300"/>
      <c r="K162" s="300"/>
      <c r="L162" s="300"/>
    </row>
    <row r="163" spans="1:12">
      <c r="A163" s="300"/>
      <c r="B163" s="300"/>
      <c r="C163" s="300"/>
      <c r="D163" s="300"/>
      <c r="E163" s="300"/>
      <c r="F163" s="300"/>
      <c r="G163" s="300"/>
      <c r="H163" s="300"/>
      <c r="I163" s="300"/>
      <c r="J163" s="300"/>
      <c r="K163" s="300"/>
      <c r="L163" s="300"/>
    </row>
    <row r="164" spans="1:12">
      <c r="A164" s="300"/>
      <c r="B164" s="300"/>
      <c r="C164" s="300"/>
      <c r="D164" s="300"/>
      <c r="E164" s="300"/>
      <c r="F164" s="300"/>
      <c r="G164" s="300"/>
      <c r="H164" s="300"/>
      <c r="I164" s="300"/>
      <c r="J164" s="300"/>
      <c r="K164" s="300"/>
      <c r="L164" s="300"/>
    </row>
    <row r="165" spans="1:12">
      <c r="A165" s="300"/>
      <c r="B165" s="300"/>
      <c r="C165" s="300"/>
      <c r="D165" s="300"/>
      <c r="E165" s="300"/>
      <c r="F165" s="300"/>
      <c r="G165" s="300"/>
      <c r="H165" s="300"/>
      <c r="I165" s="300"/>
      <c r="J165" s="300"/>
      <c r="K165" s="300"/>
      <c r="L165" s="300"/>
    </row>
    <row r="166" spans="1:12">
      <c r="A166" s="300"/>
      <c r="B166" s="300"/>
      <c r="C166" s="300"/>
      <c r="D166" s="300"/>
      <c r="E166" s="300"/>
      <c r="F166" s="300"/>
      <c r="G166" s="300"/>
      <c r="H166" s="300"/>
      <c r="I166" s="300"/>
      <c r="J166" s="300"/>
      <c r="K166" s="300"/>
      <c r="L166" s="300"/>
    </row>
    <row r="167" spans="1:12">
      <c r="A167" s="300"/>
      <c r="B167" s="300"/>
      <c r="C167" s="300"/>
      <c r="D167" s="300"/>
      <c r="E167" s="300"/>
      <c r="F167" s="300"/>
      <c r="G167" s="300"/>
      <c r="H167" s="300"/>
      <c r="I167" s="300"/>
      <c r="J167" s="300"/>
      <c r="K167" s="300"/>
      <c r="L167" s="300"/>
    </row>
    <row r="168" spans="1:12">
      <c r="A168" s="300"/>
      <c r="B168" s="300"/>
      <c r="C168" s="300"/>
      <c r="D168" s="300"/>
      <c r="E168" s="300"/>
      <c r="F168" s="300"/>
      <c r="G168" s="300"/>
      <c r="H168" s="300"/>
      <c r="I168" s="300"/>
      <c r="J168" s="300"/>
      <c r="K168" s="300"/>
      <c r="L168" s="300"/>
    </row>
    <row r="169" spans="1:12">
      <c r="A169" s="300"/>
      <c r="B169" s="300"/>
      <c r="C169" s="300"/>
      <c r="D169" s="300"/>
      <c r="E169" s="300"/>
      <c r="F169" s="300"/>
      <c r="G169" s="300"/>
      <c r="H169" s="300"/>
      <c r="I169" s="300"/>
      <c r="J169" s="300"/>
      <c r="K169" s="300"/>
      <c r="L169" s="300"/>
    </row>
    <row r="170" spans="1:12">
      <c r="A170" s="300"/>
      <c r="B170" s="300"/>
      <c r="C170" s="300"/>
      <c r="D170" s="300"/>
      <c r="E170" s="300"/>
      <c r="F170" s="300"/>
      <c r="G170" s="300"/>
      <c r="H170" s="300"/>
      <c r="I170" s="300"/>
      <c r="J170" s="300"/>
      <c r="K170" s="300"/>
      <c r="L170" s="300"/>
    </row>
    <row r="171" spans="1:12">
      <c r="A171" s="300"/>
      <c r="B171" s="300"/>
      <c r="C171" s="300"/>
      <c r="D171" s="300"/>
      <c r="E171" s="300"/>
      <c r="F171" s="300"/>
      <c r="G171" s="300"/>
      <c r="H171" s="300"/>
      <c r="I171" s="300"/>
      <c r="J171" s="300"/>
      <c r="K171" s="300"/>
      <c r="L171" s="300"/>
    </row>
    <row r="172" spans="1:12">
      <c r="A172" s="300"/>
      <c r="B172" s="300"/>
      <c r="C172" s="300"/>
      <c r="D172" s="300"/>
      <c r="E172" s="300"/>
      <c r="F172" s="300"/>
      <c r="G172" s="300"/>
      <c r="H172" s="300"/>
      <c r="I172" s="300"/>
      <c r="J172" s="300"/>
      <c r="K172" s="300"/>
      <c r="L172" s="300"/>
    </row>
    <row r="173" spans="1:12">
      <c r="A173" s="300"/>
      <c r="B173" s="300"/>
      <c r="C173" s="300"/>
      <c r="D173" s="300"/>
      <c r="E173" s="300"/>
      <c r="F173" s="300"/>
      <c r="G173" s="300"/>
      <c r="H173" s="300"/>
      <c r="I173" s="300"/>
      <c r="J173" s="300"/>
      <c r="K173" s="300"/>
      <c r="L173" s="300"/>
    </row>
    <row r="174" spans="1:12">
      <c r="A174" s="300"/>
      <c r="B174" s="300"/>
      <c r="C174" s="300"/>
      <c r="D174" s="300"/>
      <c r="E174" s="300"/>
      <c r="F174" s="300"/>
      <c r="G174" s="300"/>
      <c r="H174" s="300"/>
      <c r="I174" s="300"/>
      <c r="J174" s="300"/>
      <c r="K174" s="300"/>
      <c r="L174" s="300"/>
    </row>
    <row r="175" spans="1:12">
      <c r="A175" s="300"/>
      <c r="B175" s="300"/>
      <c r="C175" s="300"/>
      <c r="D175" s="300"/>
      <c r="E175" s="300"/>
      <c r="F175" s="300"/>
      <c r="G175" s="300"/>
      <c r="H175" s="300"/>
      <c r="I175" s="300"/>
      <c r="J175" s="300"/>
      <c r="K175" s="300"/>
      <c r="L175" s="300"/>
    </row>
    <row r="176" spans="1:12">
      <c r="A176" s="300"/>
      <c r="B176" s="300"/>
      <c r="C176" s="300"/>
      <c r="D176" s="300"/>
      <c r="E176" s="300"/>
      <c r="F176" s="300"/>
      <c r="G176" s="300"/>
      <c r="H176" s="300"/>
      <c r="I176" s="300"/>
      <c r="J176" s="300"/>
      <c r="K176" s="300"/>
      <c r="L176" s="300"/>
    </row>
    <row r="177" spans="1:12">
      <c r="A177" s="300"/>
      <c r="B177" s="300"/>
      <c r="C177" s="300"/>
      <c r="D177" s="300"/>
      <c r="E177" s="300"/>
      <c r="F177" s="300"/>
      <c r="G177" s="300"/>
      <c r="H177" s="300"/>
      <c r="I177" s="300"/>
      <c r="J177" s="300"/>
      <c r="K177" s="300"/>
      <c r="L177" s="300"/>
    </row>
    <row r="178" spans="1:12">
      <c r="A178" s="300"/>
      <c r="B178" s="300"/>
      <c r="C178" s="300"/>
      <c r="D178" s="300"/>
      <c r="E178" s="300"/>
      <c r="F178" s="300"/>
      <c r="G178" s="300"/>
      <c r="H178" s="300"/>
      <c r="I178" s="300"/>
      <c r="J178" s="300"/>
      <c r="K178" s="300"/>
      <c r="L178" s="300"/>
    </row>
    <row r="179" spans="1:12">
      <c r="A179" s="300"/>
      <c r="B179" s="300"/>
      <c r="C179" s="300"/>
      <c r="D179" s="300"/>
      <c r="E179" s="300"/>
      <c r="F179" s="300"/>
      <c r="G179" s="300"/>
      <c r="H179" s="300"/>
      <c r="I179" s="300"/>
      <c r="J179" s="300"/>
      <c r="K179" s="300"/>
      <c r="L179" s="300"/>
    </row>
    <row r="180" spans="1:12">
      <c r="A180" s="300"/>
      <c r="B180" s="300"/>
      <c r="C180" s="300"/>
      <c r="D180" s="300"/>
      <c r="E180" s="300"/>
      <c r="F180" s="300"/>
      <c r="G180" s="300"/>
      <c r="H180" s="300"/>
      <c r="I180" s="300"/>
      <c r="J180" s="300"/>
      <c r="K180" s="300"/>
      <c r="L180" s="300"/>
    </row>
    <row r="181" spans="1:12">
      <c r="A181" s="300"/>
      <c r="B181" s="300"/>
      <c r="C181" s="300"/>
      <c r="D181" s="300"/>
      <c r="E181" s="300"/>
      <c r="F181" s="300"/>
      <c r="G181" s="300"/>
      <c r="H181" s="300"/>
      <c r="I181" s="300"/>
      <c r="J181" s="300"/>
      <c r="K181" s="300"/>
      <c r="L181" s="300"/>
    </row>
    <row r="182" spans="1:12">
      <c r="A182" s="300"/>
      <c r="B182" s="300"/>
      <c r="C182" s="300"/>
      <c r="D182" s="300"/>
      <c r="E182" s="300"/>
      <c r="F182" s="300"/>
      <c r="G182" s="300"/>
      <c r="H182" s="300"/>
      <c r="I182" s="300"/>
      <c r="J182" s="300"/>
      <c r="K182" s="300"/>
      <c r="L182" s="300"/>
    </row>
    <row r="183" spans="1:12">
      <c r="A183" s="300"/>
      <c r="B183" s="300"/>
      <c r="C183" s="300"/>
      <c r="D183" s="300"/>
      <c r="E183" s="300"/>
      <c r="F183" s="300"/>
      <c r="G183" s="300"/>
      <c r="H183" s="300"/>
      <c r="I183" s="300"/>
      <c r="J183" s="300"/>
      <c r="K183" s="300"/>
      <c r="L183" s="300"/>
    </row>
    <row r="184" spans="1:12">
      <c r="A184" s="300"/>
      <c r="B184" s="300"/>
      <c r="C184" s="300"/>
      <c r="D184" s="300"/>
      <c r="E184" s="300"/>
      <c r="F184" s="300"/>
      <c r="G184" s="300"/>
      <c r="H184" s="300"/>
      <c r="I184" s="300"/>
      <c r="J184" s="300"/>
      <c r="K184" s="300"/>
      <c r="L184" s="300"/>
    </row>
    <row r="185" spans="1:12">
      <c r="A185" s="300"/>
      <c r="B185" s="300"/>
      <c r="C185" s="300"/>
      <c r="D185" s="300"/>
      <c r="E185" s="300"/>
      <c r="F185" s="300"/>
      <c r="G185" s="300"/>
      <c r="H185" s="300"/>
      <c r="I185" s="300"/>
      <c r="J185" s="300"/>
      <c r="K185" s="300"/>
      <c r="L185" s="300"/>
    </row>
    <row r="186" spans="1:12">
      <c r="A186" s="300"/>
      <c r="B186" s="300"/>
      <c r="C186" s="300"/>
      <c r="D186" s="300"/>
      <c r="E186" s="300"/>
      <c r="F186" s="300"/>
      <c r="G186" s="300"/>
      <c r="H186" s="300"/>
      <c r="I186" s="300"/>
      <c r="J186" s="300"/>
      <c r="K186" s="300"/>
      <c r="L186" s="300"/>
    </row>
    <row r="187" spans="1:12">
      <c r="A187" s="300"/>
      <c r="B187" s="300"/>
      <c r="C187" s="300"/>
      <c r="D187" s="300"/>
      <c r="E187" s="300"/>
      <c r="F187" s="300"/>
      <c r="G187" s="300"/>
      <c r="H187" s="300"/>
      <c r="I187" s="300"/>
      <c r="J187" s="300"/>
      <c r="K187" s="300"/>
      <c r="L187" s="300"/>
    </row>
    <row r="188" spans="1:12">
      <c r="A188" s="300"/>
      <c r="B188" s="300"/>
      <c r="C188" s="300"/>
      <c r="D188" s="300"/>
      <c r="E188" s="300"/>
      <c r="F188" s="300"/>
      <c r="G188" s="300"/>
      <c r="H188" s="300"/>
      <c r="I188" s="300"/>
      <c r="J188" s="300"/>
      <c r="K188" s="300"/>
      <c r="L188" s="300"/>
    </row>
    <row r="189" spans="1:12">
      <c r="A189" s="300"/>
      <c r="B189" s="300"/>
      <c r="C189" s="300"/>
      <c r="D189" s="300"/>
      <c r="E189" s="300"/>
      <c r="F189" s="300"/>
      <c r="G189" s="300"/>
      <c r="H189" s="300"/>
      <c r="I189" s="300"/>
      <c r="J189" s="300"/>
      <c r="K189" s="300"/>
      <c r="L189" s="300"/>
    </row>
    <row r="190" spans="1:12">
      <c r="A190" s="300"/>
      <c r="B190" s="300"/>
      <c r="C190" s="300"/>
      <c r="D190" s="300"/>
      <c r="E190" s="300"/>
      <c r="F190" s="300"/>
      <c r="G190" s="300"/>
      <c r="H190" s="300"/>
      <c r="I190" s="300"/>
      <c r="J190" s="300"/>
      <c r="K190" s="300"/>
      <c r="L190" s="300"/>
    </row>
    <row r="191" spans="1:12">
      <c r="A191" s="300"/>
      <c r="B191" s="300"/>
      <c r="C191" s="300"/>
      <c r="D191" s="300"/>
      <c r="E191" s="300"/>
      <c r="F191" s="300"/>
      <c r="G191" s="300"/>
      <c r="H191" s="300"/>
      <c r="I191" s="300"/>
      <c r="J191" s="300"/>
      <c r="K191" s="300"/>
      <c r="L191" s="300"/>
    </row>
    <row r="192" spans="1:12">
      <c r="A192" s="300"/>
      <c r="B192" s="300"/>
      <c r="C192" s="300"/>
      <c r="D192" s="300"/>
      <c r="E192" s="300"/>
      <c r="F192" s="300"/>
      <c r="G192" s="300"/>
      <c r="H192" s="300"/>
      <c r="I192" s="300"/>
      <c r="J192" s="300"/>
      <c r="K192" s="300"/>
      <c r="L192" s="300"/>
    </row>
    <row r="193" spans="1:12">
      <c r="A193" s="300"/>
      <c r="B193" s="300"/>
      <c r="C193" s="300"/>
      <c r="D193" s="300"/>
      <c r="E193" s="300"/>
      <c r="F193" s="300"/>
      <c r="G193" s="300"/>
      <c r="H193" s="300"/>
      <c r="I193" s="300"/>
      <c r="J193" s="300"/>
      <c r="K193" s="300"/>
      <c r="L193" s="300"/>
    </row>
    <row r="194" spans="1:12">
      <c r="A194" s="300"/>
      <c r="B194" s="300"/>
      <c r="C194" s="300"/>
      <c r="D194" s="300"/>
      <c r="E194" s="300"/>
      <c r="F194" s="300"/>
      <c r="G194" s="300"/>
      <c r="H194" s="300"/>
      <c r="I194" s="300"/>
      <c r="J194" s="300"/>
      <c r="K194" s="300"/>
      <c r="L194" s="300"/>
    </row>
    <row r="195" spans="1:12">
      <c r="A195" s="300"/>
      <c r="B195" s="300"/>
      <c r="C195" s="300"/>
      <c r="D195" s="300"/>
      <c r="E195" s="300"/>
      <c r="F195" s="300"/>
      <c r="G195" s="300"/>
      <c r="H195" s="300"/>
      <c r="I195" s="300"/>
      <c r="J195" s="300"/>
      <c r="K195" s="300"/>
      <c r="L195" s="300"/>
    </row>
    <row r="196" spans="1:12">
      <c r="A196" s="300"/>
      <c r="B196" s="300"/>
      <c r="C196" s="300"/>
      <c r="D196" s="300"/>
      <c r="E196" s="300"/>
      <c r="F196" s="300"/>
      <c r="G196" s="300"/>
      <c r="H196" s="300"/>
      <c r="I196" s="300"/>
      <c r="J196" s="300"/>
      <c r="K196" s="300"/>
      <c r="L196" s="300"/>
    </row>
    <row r="197" spans="1:12">
      <c r="A197" s="300"/>
      <c r="B197" s="300"/>
      <c r="C197" s="300"/>
      <c r="D197" s="300"/>
      <c r="E197" s="300"/>
      <c r="F197" s="300"/>
      <c r="G197" s="300"/>
      <c r="H197" s="300"/>
      <c r="I197" s="300"/>
      <c r="J197" s="300"/>
      <c r="K197" s="300"/>
      <c r="L197" s="300"/>
    </row>
    <row r="198" spans="1:12">
      <c r="A198" s="300"/>
      <c r="B198" s="300"/>
      <c r="C198" s="300"/>
      <c r="D198" s="300"/>
      <c r="E198" s="300"/>
      <c r="F198" s="300"/>
      <c r="G198" s="300"/>
      <c r="H198" s="300"/>
      <c r="I198" s="300"/>
      <c r="J198" s="300"/>
      <c r="K198" s="300"/>
      <c r="L198" s="300"/>
    </row>
    <row r="199" spans="1:12">
      <c r="A199" s="300"/>
      <c r="B199" s="300"/>
      <c r="C199" s="300"/>
      <c r="D199" s="300"/>
      <c r="E199" s="300"/>
      <c r="F199" s="300"/>
      <c r="G199" s="300"/>
      <c r="H199" s="300"/>
      <c r="I199" s="300"/>
      <c r="J199" s="300"/>
      <c r="K199" s="300"/>
      <c r="L199" s="300"/>
    </row>
    <row r="200" spans="1:12">
      <c r="A200" s="300"/>
      <c r="B200" s="300"/>
      <c r="C200" s="300"/>
      <c r="D200" s="300"/>
      <c r="E200" s="300"/>
      <c r="F200" s="300"/>
      <c r="G200" s="300"/>
      <c r="H200" s="300"/>
      <c r="I200" s="300"/>
      <c r="J200" s="300"/>
      <c r="K200" s="300"/>
      <c r="L200" s="300"/>
    </row>
    <row r="201" spans="1:12">
      <c r="A201" s="300"/>
      <c r="B201" s="300"/>
      <c r="C201" s="300"/>
      <c r="D201" s="300"/>
      <c r="E201" s="300"/>
      <c r="F201" s="300"/>
      <c r="G201" s="300"/>
      <c r="H201" s="300"/>
      <c r="I201" s="300"/>
      <c r="J201" s="300"/>
      <c r="K201" s="300"/>
      <c r="L201" s="300"/>
    </row>
    <row r="202" spans="1:12">
      <c r="A202" s="300"/>
      <c r="B202" s="300"/>
      <c r="C202" s="300"/>
      <c r="D202" s="300"/>
      <c r="E202" s="300"/>
      <c r="F202" s="300"/>
      <c r="G202" s="300"/>
      <c r="H202" s="300"/>
      <c r="I202" s="300"/>
      <c r="J202" s="300"/>
      <c r="K202" s="300"/>
      <c r="L202" s="300"/>
    </row>
    <row r="203" spans="1:12">
      <c r="A203" s="300"/>
      <c r="B203" s="300"/>
      <c r="C203" s="300"/>
      <c r="D203" s="300"/>
      <c r="E203" s="300"/>
      <c r="F203" s="300"/>
      <c r="G203" s="300"/>
      <c r="H203" s="300"/>
      <c r="I203" s="300"/>
      <c r="J203" s="300"/>
      <c r="K203" s="300"/>
      <c r="L203" s="300"/>
    </row>
    <row r="204" spans="1:12">
      <c r="A204" s="300"/>
      <c r="B204" s="300"/>
      <c r="C204" s="300"/>
      <c r="D204" s="300"/>
      <c r="E204" s="300"/>
      <c r="F204" s="300"/>
      <c r="G204" s="300"/>
      <c r="H204" s="300"/>
      <c r="I204" s="300"/>
      <c r="J204" s="300"/>
      <c r="K204" s="300"/>
      <c r="L204" s="300"/>
    </row>
    <row r="205" spans="1:12">
      <c r="A205" s="300"/>
      <c r="B205" s="300"/>
      <c r="C205" s="300"/>
      <c r="D205" s="300"/>
      <c r="E205" s="300"/>
      <c r="F205" s="300"/>
      <c r="G205" s="300"/>
      <c r="H205" s="300"/>
      <c r="I205" s="300"/>
      <c r="J205" s="300"/>
      <c r="K205" s="300"/>
      <c r="L205" s="300"/>
    </row>
    <row r="206" spans="1:12">
      <c r="A206" s="300"/>
      <c r="B206" s="300"/>
      <c r="C206" s="300"/>
      <c r="D206" s="300"/>
      <c r="E206" s="300"/>
      <c r="F206" s="300"/>
      <c r="G206" s="300"/>
      <c r="H206" s="300"/>
      <c r="I206" s="300"/>
      <c r="J206" s="300"/>
      <c r="K206" s="300"/>
      <c r="L206" s="300"/>
    </row>
    <row r="207" spans="1:12">
      <c r="A207" s="300"/>
      <c r="B207" s="300"/>
      <c r="C207" s="300"/>
      <c r="D207" s="300"/>
      <c r="E207" s="300"/>
      <c r="F207" s="300"/>
      <c r="G207" s="300"/>
      <c r="H207" s="300"/>
      <c r="I207" s="300"/>
      <c r="J207" s="300"/>
      <c r="K207" s="300"/>
      <c r="L207" s="300"/>
    </row>
    <row r="208" spans="1:12">
      <c r="A208" s="300"/>
      <c r="B208" s="300"/>
      <c r="C208" s="300"/>
      <c r="D208" s="300"/>
      <c r="E208" s="300"/>
      <c r="F208" s="300"/>
      <c r="G208" s="300"/>
      <c r="H208" s="300"/>
      <c r="I208" s="300"/>
      <c r="J208" s="300"/>
      <c r="K208" s="300"/>
      <c r="L208" s="300"/>
    </row>
    <row r="209" spans="1:12">
      <c r="A209" s="300"/>
      <c r="B209" s="300"/>
      <c r="C209" s="300"/>
      <c r="D209" s="300"/>
      <c r="E209" s="300"/>
      <c r="F209" s="300"/>
      <c r="G209" s="300"/>
      <c r="H209" s="300"/>
      <c r="I209" s="300"/>
      <c r="J209" s="300"/>
      <c r="K209" s="300"/>
      <c r="L209" s="300"/>
    </row>
    <row r="210" spans="1:12">
      <c r="A210" s="300"/>
      <c r="B210" s="300"/>
      <c r="C210" s="300"/>
      <c r="D210" s="300"/>
      <c r="E210" s="300"/>
      <c r="F210" s="300"/>
      <c r="G210" s="300"/>
      <c r="H210" s="300"/>
      <c r="I210" s="300"/>
      <c r="J210" s="300"/>
      <c r="K210" s="300"/>
      <c r="L210" s="300"/>
    </row>
    <row r="211" spans="1:12">
      <c r="A211" s="300"/>
      <c r="B211" s="300"/>
      <c r="C211" s="300"/>
      <c r="D211" s="300"/>
      <c r="E211" s="300"/>
      <c r="F211" s="300"/>
      <c r="G211" s="300"/>
      <c r="H211" s="300"/>
      <c r="I211" s="300"/>
      <c r="J211" s="300"/>
      <c r="K211" s="300"/>
      <c r="L211" s="300"/>
    </row>
    <row r="212" spans="1:12">
      <c r="A212" s="300"/>
      <c r="B212" s="300"/>
      <c r="C212" s="300"/>
      <c r="D212" s="300"/>
      <c r="E212" s="300"/>
      <c r="F212" s="300"/>
      <c r="G212" s="300"/>
      <c r="H212" s="300"/>
      <c r="I212" s="300"/>
      <c r="J212" s="300"/>
      <c r="K212" s="300"/>
      <c r="L212" s="300"/>
    </row>
    <row r="213" spans="1:12">
      <c r="A213" s="300"/>
      <c r="B213" s="300"/>
      <c r="C213" s="300"/>
      <c r="D213" s="300"/>
      <c r="E213" s="300"/>
      <c r="F213" s="300"/>
      <c r="G213" s="300"/>
      <c r="H213" s="300"/>
      <c r="I213" s="300"/>
      <c r="J213" s="300"/>
      <c r="K213" s="300"/>
      <c r="L213" s="300"/>
    </row>
    <row r="214" spans="1:12">
      <c r="A214" s="300"/>
      <c r="B214" s="300"/>
      <c r="C214" s="300"/>
      <c r="D214" s="300"/>
      <c r="E214" s="300"/>
      <c r="F214" s="300"/>
      <c r="G214" s="300"/>
      <c r="H214" s="300"/>
      <c r="I214" s="300"/>
      <c r="J214" s="300"/>
      <c r="K214" s="300"/>
      <c r="L214" s="300"/>
    </row>
    <row r="215" spans="1:12">
      <c r="A215" s="300"/>
      <c r="B215" s="300"/>
      <c r="C215" s="300"/>
      <c r="D215" s="300"/>
      <c r="E215" s="300"/>
      <c r="F215" s="300"/>
      <c r="G215" s="300"/>
      <c r="H215" s="300"/>
      <c r="I215" s="300"/>
      <c r="J215" s="300"/>
      <c r="K215" s="300"/>
      <c r="L215" s="300"/>
    </row>
    <row r="216" spans="1:12">
      <c r="A216" s="300"/>
      <c r="B216" s="300"/>
      <c r="C216" s="300"/>
      <c r="D216" s="300"/>
      <c r="E216" s="300"/>
      <c r="F216" s="300"/>
      <c r="G216" s="300"/>
      <c r="H216" s="300"/>
      <c r="I216" s="300"/>
      <c r="J216" s="300"/>
      <c r="K216" s="300"/>
      <c r="L216" s="300"/>
    </row>
    <row r="217" spans="1:12">
      <c r="A217" s="300"/>
      <c r="B217" s="300"/>
      <c r="C217" s="300"/>
      <c r="D217" s="300"/>
      <c r="E217" s="300"/>
      <c r="F217" s="300"/>
      <c r="G217" s="300"/>
      <c r="H217" s="300"/>
      <c r="I217" s="300"/>
      <c r="J217" s="300"/>
      <c r="K217" s="300"/>
      <c r="L217" s="300"/>
    </row>
    <row r="218" spans="1:12">
      <c r="A218" s="300"/>
      <c r="B218" s="300"/>
      <c r="C218" s="300"/>
      <c r="D218" s="300"/>
      <c r="E218" s="300"/>
      <c r="F218" s="300"/>
      <c r="G218" s="300"/>
      <c r="H218" s="300"/>
      <c r="I218" s="300"/>
      <c r="J218" s="300"/>
      <c r="K218" s="300"/>
      <c r="L218" s="300"/>
    </row>
    <row r="219" spans="1:12">
      <c r="A219" s="300"/>
      <c r="B219" s="300"/>
      <c r="C219" s="300"/>
      <c r="D219" s="300"/>
      <c r="E219" s="300"/>
      <c r="F219" s="300"/>
      <c r="G219" s="300"/>
      <c r="H219" s="300"/>
      <c r="I219" s="300"/>
      <c r="J219" s="300"/>
      <c r="K219" s="300"/>
      <c r="L219" s="300"/>
    </row>
    <row r="220" spans="1:12">
      <c r="A220" s="300"/>
      <c r="B220" s="300"/>
      <c r="C220" s="300"/>
      <c r="D220" s="300"/>
      <c r="E220" s="300"/>
      <c r="F220" s="300"/>
      <c r="G220" s="300"/>
      <c r="H220" s="300"/>
      <c r="I220" s="300"/>
      <c r="J220" s="300"/>
      <c r="K220" s="300"/>
      <c r="L220" s="300"/>
    </row>
    <row r="221" spans="1:12">
      <c r="A221" s="300"/>
      <c r="B221" s="300"/>
      <c r="C221" s="300"/>
      <c r="D221" s="300"/>
      <c r="E221" s="300"/>
      <c r="F221" s="300"/>
      <c r="G221" s="300"/>
      <c r="H221" s="300"/>
      <c r="I221" s="300"/>
      <c r="J221" s="300"/>
      <c r="K221" s="300"/>
      <c r="L221" s="300"/>
    </row>
    <row r="222" spans="1:12">
      <c r="A222" s="300"/>
      <c r="B222" s="300"/>
      <c r="C222" s="300"/>
      <c r="D222" s="300"/>
      <c r="E222" s="300"/>
      <c r="F222" s="300"/>
      <c r="G222" s="300"/>
      <c r="H222" s="300"/>
      <c r="I222" s="300"/>
      <c r="J222" s="300"/>
      <c r="K222" s="300"/>
      <c r="L222" s="300"/>
    </row>
    <row r="223" spans="1:12">
      <c r="A223" s="300"/>
      <c r="B223" s="300"/>
      <c r="C223" s="300"/>
      <c r="D223" s="300"/>
      <c r="E223" s="300"/>
      <c r="F223" s="300"/>
      <c r="G223" s="300"/>
      <c r="H223" s="300"/>
      <c r="I223" s="300"/>
      <c r="J223" s="300"/>
      <c r="K223" s="300"/>
      <c r="L223" s="300"/>
    </row>
    <row r="224" spans="1:12">
      <c r="A224" s="300"/>
      <c r="B224" s="300"/>
      <c r="C224" s="300"/>
      <c r="D224" s="300"/>
      <c r="E224" s="300"/>
      <c r="F224" s="300"/>
      <c r="G224" s="300"/>
      <c r="H224" s="300"/>
      <c r="I224" s="300"/>
      <c r="J224" s="300"/>
      <c r="K224" s="300"/>
      <c r="L224" s="300"/>
    </row>
    <row r="225" spans="1:12">
      <c r="A225" s="300"/>
      <c r="B225" s="300"/>
      <c r="C225" s="300"/>
      <c r="D225" s="300"/>
      <c r="E225" s="300"/>
      <c r="F225" s="300"/>
      <c r="G225" s="300"/>
      <c r="H225" s="300"/>
      <c r="I225" s="300"/>
      <c r="J225" s="300"/>
      <c r="K225" s="300"/>
      <c r="L225" s="300"/>
    </row>
    <row r="226" spans="1:12">
      <c r="A226" s="300"/>
      <c r="B226" s="300"/>
      <c r="C226" s="300"/>
      <c r="D226" s="300"/>
      <c r="E226" s="300"/>
      <c r="F226" s="300"/>
      <c r="G226" s="300"/>
      <c r="H226" s="300"/>
      <c r="I226" s="300"/>
      <c r="J226" s="300"/>
      <c r="K226" s="300"/>
      <c r="L226" s="300"/>
    </row>
    <row r="227" spans="1:12">
      <c r="A227" s="300"/>
      <c r="B227" s="300"/>
      <c r="C227" s="300"/>
      <c r="D227" s="300"/>
      <c r="E227" s="300"/>
      <c r="F227" s="300"/>
      <c r="G227" s="300"/>
      <c r="H227" s="300"/>
      <c r="I227" s="300"/>
      <c r="J227" s="300"/>
      <c r="K227" s="300"/>
      <c r="L227" s="300"/>
    </row>
    <row r="228" spans="1:12">
      <c r="A228" s="300"/>
      <c r="B228" s="300"/>
      <c r="C228" s="300"/>
      <c r="D228" s="300"/>
      <c r="E228" s="300"/>
      <c r="F228" s="300"/>
      <c r="G228" s="300"/>
      <c r="H228" s="300"/>
      <c r="I228" s="300"/>
      <c r="J228" s="300"/>
      <c r="K228" s="300"/>
      <c r="L228" s="300"/>
    </row>
    <row r="229" spans="1:12">
      <c r="A229" s="300"/>
      <c r="B229" s="300"/>
      <c r="C229" s="300"/>
      <c r="D229" s="300"/>
      <c r="E229" s="300"/>
      <c r="F229" s="300"/>
      <c r="G229" s="300"/>
      <c r="H229" s="300"/>
      <c r="I229" s="300"/>
      <c r="J229" s="300"/>
      <c r="K229" s="300"/>
      <c r="L229" s="300"/>
    </row>
    <row r="230" spans="1:12">
      <c r="A230" s="300"/>
      <c r="B230" s="300"/>
      <c r="C230" s="300"/>
      <c r="D230" s="300"/>
      <c r="E230" s="300"/>
      <c r="F230" s="300"/>
      <c r="G230" s="300"/>
      <c r="H230" s="300"/>
      <c r="I230" s="300"/>
      <c r="J230" s="300"/>
      <c r="K230" s="300"/>
      <c r="L230" s="300"/>
    </row>
    <row r="231" spans="1:12">
      <c r="A231" s="300"/>
      <c r="B231" s="300"/>
      <c r="C231" s="300"/>
      <c r="D231" s="300"/>
      <c r="E231" s="300"/>
      <c r="F231" s="300"/>
      <c r="G231" s="300"/>
      <c r="H231" s="300"/>
      <c r="I231" s="300"/>
      <c r="J231" s="300"/>
      <c r="K231" s="300"/>
      <c r="L231" s="300"/>
    </row>
    <row r="232" spans="1:12">
      <c r="A232" s="300"/>
      <c r="B232" s="300"/>
      <c r="C232" s="300"/>
      <c r="D232" s="300"/>
      <c r="E232" s="300"/>
      <c r="F232" s="300"/>
      <c r="G232" s="300"/>
      <c r="H232" s="300"/>
      <c r="I232" s="300"/>
      <c r="J232" s="300"/>
      <c r="K232" s="300"/>
      <c r="L232" s="300"/>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FF0000"/>
  </sheetPr>
  <dimension ref="A1:M232"/>
  <sheetViews>
    <sheetView showGridLines="0" workbookViewId="0"/>
  </sheetViews>
  <sheetFormatPr defaultRowHeight="12.75"/>
  <cols>
    <col min="2" max="2" width="35.73046875" customWidth="1"/>
    <col min="3" max="13"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5.9" customHeight="1">
      <c r="A5" s="1239" t="s">
        <v>751</v>
      </c>
      <c r="B5" s="1239"/>
      <c r="C5" s="1239"/>
      <c r="D5" s="1239"/>
      <c r="E5" s="1239"/>
      <c r="F5" s="1239"/>
      <c r="G5" s="1239"/>
      <c r="H5" s="1239"/>
      <c r="I5" s="1239"/>
      <c r="J5" s="1239"/>
      <c r="K5" s="1239"/>
      <c r="L5" s="1239"/>
      <c r="M5" s="1239"/>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SUM(A12:A1859)</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OUTPUTS_FOR_SECTION_2_OF_MODEL!B69</f>
        <v>Classics</v>
      </c>
      <c r="C15" s="298">
        <f>OUTPUTS_FOR_SECTION_2_OF_MODEL!E69</f>
        <v>35.89231938086855</v>
      </c>
      <c r="D15" s="298">
        <f>OUTPUTS_FOR_SECTION_2_OF_MODEL!F69</f>
        <v>37.252371192112875</v>
      </c>
      <c r="E15" s="298">
        <f>OUTPUTS_FOR_SECTION_2_OF_MODEL!G69</f>
        <v>40.240956066587231</v>
      </c>
      <c r="F15" s="298">
        <f>OUTPUTS_FOR_SECTION_2_OF_MODEL!H69</f>
        <v>40.300147759032988</v>
      </c>
      <c r="G15" s="298">
        <f>OUTPUTS_FOR_SECTION_2_OF_MODEL!I69</f>
        <v>38.519500955802641</v>
      </c>
      <c r="H15" s="298">
        <f>OUTPUTS_FOR_SECTION_2_OF_MODEL!J69</f>
        <v>37.288810193186492</v>
      </c>
      <c r="I15" s="298">
        <f>OUTPUTS_FOR_SECTION_2_OF_MODEL!K69</f>
        <v>36.422814958470802</v>
      </c>
      <c r="J15" s="298">
        <f>OUTPUTS_FOR_SECTION_2_OF_MODEL!L69</f>
        <v>36.238218963892905</v>
      </c>
      <c r="K15" s="298">
        <f>OUTPUTS_FOR_SECTION_2_OF_MODEL!M69</f>
        <v>35.854307947660971</v>
      </c>
      <c r="L15" s="298">
        <f>OUTPUTS_FOR_SECTION_2_OF_MODEL!N69</f>
        <v>35.670797026090575</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33.343964704826881</v>
      </c>
      <c r="D44" s="444">
        <f t="shared" si="4"/>
        <v>34.607452837472863</v>
      </c>
      <c r="E44" s="444">
        <f t="shared" si="4"/>
        <v>37.383848185859542</v>
      </c>
      <c r="F44" s="444">
        <f t="shared" si="4"/>
        <v>37.438837268141647</v>
      </c>
      <c r="G44" s="444">
        <f t="shared" si="4"/>
        <v>35.784616387940659</v>
      </c>
      <c r="H44" s="444">
        <f t="shared" si="4"/>
        <v>34.641304669470252</v>
      </c>
      <c r="I44" s="444">
        <f t="shared" si="4"/>
        <v>33.83679509641938</v>
      </c>
      <c r="J44" s="444">
        <f t="shared" si="4"/>
        <v>33.665305417456509</v>
      </c>
      <c r="K44" s="444">
        <f t="shared" si="4"/>
        <v>33.308652083377041</v>
      </c>
      <c r="L44" s="444">
        <f t="shared" si="4"/>
        <v>33.138170437238145</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0.35205537165225037</v>
      </c>
      <c r="D58" s="444">
        <f t="shared" ref="D58:L58" si="7">D44/$J$51</f>
        <v>0.36539565041197736</v>
      </c>
      <c r="E58" s="444">
        <f t="shared" si="7"/>
        <v>0.39470964785896828</v>
      </c>
      <c r="F58" s="444">
        <f t="shared" si="7"/>
        <v>0.39529023873863772</v>
      </c>
      <c r="G58" s="444">
        <f t="shared" si="7"/>
        <v>0.37782448888166986</v>
      </c>
      <c r="H58" s="444">
        <f t="shared" si="7"/>
        <v>0.36575306799565255</v>
      </c>
      <c r="I58" s="444">
        <f t="shared" si="7"/>
        <v>0.35725881965879486</v>
      </c>
      <c r="J58" s="444">
        <f t="shared" si="7"/>
        <v>0.35544818126602268</v>
      </c>
      <c r="K58" s="444">
        <f t="shared" si="7"/>
        <v>0.35168253062453841</v>
      </c>
      <c r="L58" s="444">
        <f t="shared" si="7"/>
        <v>0.34988253533835612</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6">
        <f>100*C65</f>
        <v>11.719528223840367</v>
      </c>
      <c r="D66" s="666">
        <f t="shared" ref="D66:L66" si="10">100*D65</f>
        <v>11.719528223840367</v>
      </c>
      <c r="E66" s="666">
        <f t="shared" si="10"/>
        <v>11.719528223840367</v>
      </c>
      <c r="F66" s="666">
        <f t="shared" si="10"/>
        <v>11.719528223840367</v>
      </c>
      <c r="G66" s="666">
        <f t="shared" si="10"/>
        <v>11.719528223840367</v>
      </c>
      <c r="H66" s="666">
        <f t="shared" si="10"/>
        <v>11.719528223840367</v>
      </c>
      <c r="I66" s="666">
        <f t="shared" si="10"/>
        <v>11.719528223840367</v>
      </c>
      <c r="J66" s="666">
        <f t="shared" si="10"/>
        <v>11.719528223840367</v>
      </c>
      <c r="K66" s="666">
        <f t="shared" si="10"/>
        <v>11.719528223840367</v>
      </c>
      <c r="L66" s="666">
        <f t="shared" si="10"/>
        <v>11.719528223840367</v>
      </c>
    </row>
    <row r="67" spans="1:12" ht="13.15">
      <c r="A67" s="300"/>
      <c r="B67" s="329" t="s">
        <v>731</v>
      </c>
      <c r="C67" s="666">
        <f>C66-C68</f>
        <v>9.9743190126196151</v>
      </c>
      <c r="D67" s="666">
        <f t="shared" ref="D67:L67" si="11">D66-D68</f>
        <v>9.9743190126196151</v>
      </c>
      <c r="E67" s="666">
        <f t="shared" si="11"/>
        <v>9.9743190126196151</v>
      </c>
      <c r="F67" s="666">
        <f t="shared" si="11"/>
        <v>9.9743190126196151</v>
      </c>
      <c r="G67" s="666">
        <f t="shared" si="11"/>
        <v>9.9743190126196151</v>
      </c>
      <c r="H67" s="666">
        <f t="shared" si="11"/>
        <v>9.9743190126196151</v>
      </c>
      <c r="I67" s="666">
        <f t="shared" si="11"/>
        <v>9.9743190126196151</v>
      </c>
      <c r="J67" s="666">
        <f t="shared" si="11"/>
        <v>9.9743190126196151</v>
      </c>
      <c r="K67" s="666">
        <f t="shared" si="11"/>
        <v>9.9743190126196151</v>
      </c>
      <c r="L67" s="666">
        <f t="shared" si="11"/>
        <v>9.9743190126196151</v>
      </c>
    </row>
    <row r="68" spans="1:12" ht="13.15">
      <c r="A68" s="300"/>
      <c r="B68" s="329" t="s">
        <v>730</v>
      </c>
      <c r="C68" s="666">
        <f>C66*$C$33</f>
        <v>1.745209211220752</v>
      </c>
      <c r="D68" s="666">
        <f t="shared" ref="D68:L68" si="12">D66*$C$33</f>
        <v>1.745209211220752</v>
      </c>
      <c r="E68" s="666">
        <f t="shared" si="12"/>
        <v>1.745209211220752</v>
      </c>
      <c r="F68" s="666">
        <f t="shared" si="12"/>
        <v>1.745209211220752</v>
      </c>
      <c r="G68" s="666">
        <f t="shared" si="12"/>
        <v>1.745209211220752</v>
      </c>
      <c r="H68" s="666">
        <f t="shared" si="12"/>
        <v>1.745209211220752</v>
      </c>
      <c r="I68" s="666">
        <f t="shared" si="12"/>
        <v>1.745209211220752</v>
      </c>
      <c r="J68" s="666">
        <f t="shared" si="12"/>
        <v>1.745209211220752</v>
      </c>
      <c r="K68" s="666">
        <f t="shared" si="12"/>
        <v>1.745209211220752</v>
      </c>
      <c r="L68" s="666">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6">
        <f>100*C76</f>
        <v>35.112936419932062</v>
      </c>
      <c r="D77" s="666">
        <f t="shared" ref="D77:L77" si="18">100*D76</f>
        <v>35.112936419932062</v>
      </c>
      <c r="E77" s="666">
        <f t="shared" si="18"/>
        <v>35.112936419932062</v>
      </c>
      <c r="F77" s="666">
        <f t="shared" si="18"/>
        <v>35.112936419932062</v>
      </c>
      <c r="G77" s="666">
        <f t="shared" si="18"/>
        <v>35.112936419932062</v>
      </c>
      <c r="H77" s="666">
        <f t="shared" si="18"/>
        <v>35.112936419932062</v>
      </c>
      <c r="I77" s="666">
        <f t="shared" si="18"/>
        <v>35.112936419932062</v>
      </c>
      <c r="J77" s="666">
        <f t="shared" si="18"/>
        <v>35.112936419932062</v>
      </c>
      <c r="K77" s="666">
        <f t="shared" si="18"/>
        <v>35.112936419932062</v>
      </c>
      <c r="L77" s="666">
        <f t="shared" si="18"/>
        <v>35.112936419932062</v>
      </c>
    </row>
    <row r="78" spans="1:12" ht="13.15">
      <c r="A78" s="300"/>
      <c r="B78" s="329" t="s">
        <v>731</v>
      </c>
      <c r="C78" s="666">
        <f>C77-C79</f>
        <v>24.659900108545809</v>
      </c>
      <c r="D78" s="666">
        <f t="shared" ref="D78:L78" si="19">D77-D79</f>
        <v>24.659900108545809</v>
      </c>
      <c r="E78" s="666">
        <f t="shared" si="19"/>
        <v>24.659900108545809</v>
      </c>
      <c r="F78" s="666">
        <f t="shared" si="19"/>
        <v>24.659900108545809</v>
      </c>
      <c r="G78" s="666">
        <f t="shared" si="19"/>
        <v>24.659900108545809</v>
      </c>
      <c r="H78" s="666">
        <f t="shared" si="19"/>
        <v>24.659900108545809</v>
      </c>
      <c r="I78" s="666">
        <f t="shared" si="19"/>
        <v>24.659900108545809</v>
      </c>
      <c r="J78" s="666">
        <f t="shared" si="19"/>
        <v>24.659900108545809</v>
      </c>
      <c r="K78" s="666">
        <f t="shared" si="19"/>
        <v>24.659900108545809</v>
      </c>
      <c r="L78" s="666">
        <f t="shared" si="19"/>
        <v>24.659900108545809</v>
      </c>
    </row>
    <row r="79" spans="1:12" ht="13.15">
      <c r="A79" s="300"/>
      <c r="B79" s="329" t="s">
        <v>730</v>
      </c>
      <c r="C79" s="666">
        <f>C77*$C$34</f>
        <v>10.453036311386253</v>
      </c>
      <c r="D79" s="666">
        <f t="shared" ref="D79:L79" si="20">D77*$C$34</f>
        <v>10.453036311386253</v>
      </c>
      <c r="E79" s="666">
        <f t="shared" si="20"/>
        <v>10.453036311386253</v>
      </c>
      <c r="F79" s="666">
        <f t="shared" si="20"/>
        <v>10.453036311386253</v>
      </c>
      <c r="G79" s="666">
        <f t="shared" si="20"/>
        <v>10.453036311386253</v>
      </c>
      <c r="H79" s="666">
        <f t="shared" si="20"/>
        <v>10.453036311386253</v>
      </c>
      <c r="I79" s="666">
        <f t="shared" si="20"/>
        <v>10.453036311386253</v>
      </c>
      <c r="J79" s="666">
        <f t="shared" si="20"/>
        <v>10.453036311386253</v>
      </c>
      <c r="K79" s="666">
        <f t="shared" si="20"/>
        <v>10.453036311386253</v>
      </c>
      <c r="L79" s="666">
        <f t="shared" si="20"/>
        <v>10.453036311386253</v>
      </c>
    </row>
    <row r="80" spans="1:12" ht="13.15">
      <c r="A80" s="300"/>
      <c r="B80" s="637" t="s">
        <v>729</v>
      </c>
      <c r="C80" s="666">
        <f>C78</f>
        <v>24.659900108545809</v>
      </c>
      <c r="D80" s="666">
        <f t="shared" ref="D80:L80" si="21">D78</f>
        <v>24.659900108545809</v>
      </c>
      <c r="E80" s="666">
        <f t="shared" si="21"/>
        <v>24.659900108545809</v>
      </c>
      <c r="F80" s="666">
        <f t="shared" si="21"/>
        <v>24.659900108545809</v>
      </c>
      <c r="G80" s="666">
        <f t="shared" si="21"/>
        <v>24.659900108545809</v>
      </c>
      <c r="H80" s="666">
        <f t="shared" si="21"/>
        <v>24.659900108545809</v>
      </c>
      <c r="I80" s="666">
        <f t="shared" si="21"/>
        <v>24.659900108545809</v>
      </c>
      <c r="J80" s="666">
        <f t="shared" si="21"/>
        <v>24.659900108545809</v>
      </c>
      <c r="K80" s="666">
        <f t="shared" si="21"/>
        <v>24.659900108545809</v>
      </c>
      <c r="L80" s="666">
        <f t="shared" si="21"/>
        <v>24.659900108545809</v>
      </c>
    </row>
    <row r="81" spans="1:12" ht="13.15">
      <c r="A81" s="300"/>
      <c r="B81" s="637" t="s">
        <v>728</v>
      </c>
      <c r="C81" s="666">
        <f>C79*$C$39</f>
        <v>6.5436007309277944</v>
      </c>
      <c r="D81" s="666">
        <f t="shared" ref="D81:L81" si="22">D79*$C$39</f>
        <v>6.5436007309277944</v>
      </c>
      <c r="E81" s="666">
        <f t="shared" si="22"/>
        <v>6.5436007309277944</v>
      </c>
      <c r="F81" s="666">
        <f t="shared" si="22"/>
        <v>6.5436007309277944</v>
      </c>
      <c r="G81" s="666">
        <f t="shared" si="22"/>
        <v>6.5436007309277944</v>
      </c>
      <c r="H81" s="666">
        <f t="shared" si="22"/>
        <v>6.5436007309277944</v>
      </c>
      <c r="I81" s="666">
        <f t="shared" si="22"/>
        <v>6.5436007309277944</v>
      </c>
      <c r="J81" s="666">
        <f t="shared" si="22"/>
        <v>6.5436007309277944</v>
      </c>
      <c r="K81" s="666">
        <f t="shared" si="22"/>
        <v>6.5436007309277944</v>
      </c>
      <c r="L81" s="666">
        <f t="shared" si="22"/>
        <v>6.5436007309277944</v>
      </c>
    </row>
    <row r="82" spans="1:12" ht="13.15">
      <c r="A82" s="300"/>
      <c r="B82" s="637" t="s">
        <v>727</v>
      </c>
      <c r="C82" s="666">
        <f>C80+C81</f>
        <v>31.203500839473605</v>
      </c>
      <c r="D82" s="666">
        <f t="shared" ref="D82:L82" si="23">D80+D81</f>
        <v>31.203500839473605</v>
      </c>
      <c r="E82" s="666">
        <f t="shared" si="23"/>
        <v>31.203500839473605</v>
      </c>
      <c r="F82" s="666">
        <f t="shared" si="23"/>
        <v>31.203500839473605</v>
      </c>
      <c r="G82" s="666">
        <f t="shared" si="23"/>
        <v>31.203500839473605</v>
      </c>
      <c r="H82" s="666">
        <f t="shared" si="23"/>
        <v>31.203500839473605</v>
      </c>
      <c r="I82" s="666">
        <f t="shared" si="23"/>
        <v>31.203500839473605</v>
      </c>
      <c r="J82" s="666">
        <f t="shared" si="23"/>
        <v>31.203500839473605</v>
      </c>
      <c r="K82" s="666">
        <f t="shared" si="23"/>
        <v>31.203500839473605</v>
      </c>
      <c r="L82" s="666">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6">
        <f>100*C87</f>
        <v>53.167535356227567</v>
      </c>
      <c r="D88" s="666">
        <f t="shared" ref="D88:L88" si="26">100*D87</f>
        <v>53.167535356227567</v>
      </c>
      <c r="E88" s="666">
        <f t="shared" si="26"/>
        <v>53.167535356227567</v>
      </c>
      <c r="F88" s="666">
        <f t="shared" si="26"/>
        <v>53.167535356227567</v>
      </c>
      <c r="G88" s="666">
        <f t="shared" si="26"/>
        <v>53.167535356227567</v>
      </c>
      <c r="H88" s="666">
        <f t="shared" si="26"/>
        <v>53.167535356227567</v>
      </c>
      <c r="I88" s="666">
        <f t="shared" si="26"/>
        <v>53.167535356227567</v>
      </c>
      <c r="J88" s="666">
        <f t="shared" si="26"/>
        <v>53.167535356227567</v>
      </c>
      <c r="K88" s="666">
        <f t="shared" si="26"/>
        <v>53.167535356227567</v>
      </c>
      <c r="L88" s="666">
        <f t="shared" si="26"/>
        <v>53.167535356227567</v>
      </c>
    </row>
    <row r="89" spans="1:12" ht="13.15">
      <c r="A89" s="300"/>
      <c r="B89" s="329" t="s">
        <v>731</v>
      </c>
      <c r="C89" s="666">
        <f>C88-C90</f>
        <v>51.227475167739186</v>
      </c>
      <c r="D89" s="666">
        <f t="shared" ref="D89:L89" si="27">D88-D90</f>
        <v>51.227475167739186</v>
      </c>
      <c r="E89" s="666">
        <f t="shared" si="27"/>
        <v>51.227475167739186</v>
      </c>
      <c r="F89" s="666">
        <f t="shared" si="27"/>
        <v>51.227475167739186</v>
      </c>
      <c r="G89" s="666">
        <f t="shared" si="27"/>
        <v>51.227475167739186</v>
      </c>
      <c r="H89" s="666">
        <f t="shared" si="27"/>
        <v>51.227475167739186</v>
      </c>
      <c r="I89" s="666">
        <f t="shared" si="27"/>
        <v>51.227475167739186</v>
      </c>
      <c r="J89" s="666">
        <f t="shared" si="27"/>
        <v>51.227475167739186</v>
      </c>
      <c r="K89" s="666">
        <f t="shared" si="27"/>
        <v>51.227475167739186</v>
      </c>
      <c r="L89" s="666">
        <f t="shared" si="27"/>
        <v>51.227475167739186</v>
      </c>
    </row>
    <row r="90" spans="1:12" ht="13.15">
      <c r="A90" s="300"/>
      <c r="B90" s="329" t="s">
        <v>730</v>
      </c>
      <c r="C90" s="666">
        <f>C88*$C$35</f>
        <v>1.9400601884883828</v>
      </c>
      <c r="D90" s="666">
        <f t="shared" ref="D90:L90" si="28">D88*$C$35</f>
        <v>1.9400601884883828</v>
      </c>
      <c r="E90" s="666">
        <f t="shared" si="28"/>
        <v>1.9400601884883828</v>
      </c>
      <c r="F90" s="666">
        <f t="shared" si="28"/>
        <v>1.9400601884883828</v>
      </c>
      <c r="G90" s="666">
        <f t="shared" si="28"/>
        <v>1.9400601884883828</v>
      </c>
      <c r="H90" s="666">
        <f t="shared" si="28"/>
        <v>1.9400601884883828</v>
      </c>
      <c r="I90" s="666">
        <f t="shared" si="28"/>
        <v>1.9400601884883828</v>
      </c>
      <c r="J90" s="666">
        <f t="shared" si="28"/>
        <v>1.9400601884883828</v>
      </c>
      <c r="K90" s="666">
        <f t="shared" si="28"/>
        <v>1.9400601884883828</v>
      </c>
      <c r="L90" s="666">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6">
        <f>C90*$C$39</f>
        <v>1.2144776779937276</v>
      </c>
      <c r="D92" s="666">
        <f t="shared" ref="D92:L92" si="30">D90*$C$39</f>
        <v>1.2144776779937276</v>
      </c>
      <c r="E92" s="666">
        <f t="shared" si="30"/>
        <v>1.2144776779937276</v>
      </c>
      <c r="F92" s="666">
        <f t="shared" si="30"/>
        <v>1.2144776779937276</v>
      </c>
      <c r="G92" s="666">
        <f t="shared" si="30"/>
        <v>1.2144776779937276</v>
      </c>
      <c r="H92" s="666">
        <f t="shared" si="30"/>
        <v>1.2144776779937276</v>
      </c>
      <c r="I92" s="666">
        <f t="shared" si="30"/>
        <v>1.2144776779937276</v>
      </c>
      <c r="J92" s="666">
        <f t="shared" si="30"/>
        <v>1.2144776779937276</v>
      </c>
      <c r="K92" s="666">
        <f t="shared" si="30"/>
        <v>1.2144776779937276</v>
      </c>
      <c r="L92" s="666">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6">
        <f>C93+C82+C71</f>
        <v>94.712273664050329</v>
      </c>
      <c r="D95" s="666">
        <f t="shared" ref="D95:L95" si="32">D93+D82+D71</f>
        <v>94.712273664050329</v>
      </c>
      <c r="E95" s="666">
        <f t="shared" si="32"/>
        <v>94.712273664050329</v>
      </c>
      <c r="F95" s="666">
        <f t="shared" si="32"/>
        <v>94.712273664050329</v>
      </c>
      <c r="G95" s="666">
        <f t="shared" si="32"/>
        <v>94.712273664050329</v>
      </c>
      <c r="H95" s="666">
        <f t="shared" si="32"/>
        <v>94.712273664050329</v>
      </c>
      <c r="I95" s="666">
        <f t="shared" si="32"/>
        <v>94.712273664050329</v>
      </c>
      <c r="J95" s="666">
        <f t="shared" si="32"/>
        <v>94.712273664050329</v>
      </c>
      <c r="K95" s="666">
        <f t="shared" si="32"/>
        <v>94.712273664050329</v>
      </c>
      <c r="L95" s="666">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0.35205537165225037</v>
      </c>
      <c r="D99" s="444">
        <f t="shared" ref="D99:L99" si="33">D58</f>
        <v>0.36539565041197736</v>
      </c>
      <c r="E99" s="444">
        <f t="shared" si="33"/>
        <v>0.39470964785896828</v>
      </c>
      <c r="F99" s="444">
        <f t="shared" si="33"/>
        <v>0.39529023873863772</v>
      </c>
      <c r="G99" s="444">
        <f t="shared" si="33"/>
        <v>0.37782448888166986</v>
      </c>
      <c r="H99" s="444">
        <f t="shared" si="33"/>
        <v>0.36575306799565255</v>
      </c>
      <c r="I99" s="444">
        <f t="shared" si="33"/>
        <v>0.35725881965879486</v>
      </c>
      <c r="J99" s="444">
        <f t="shared" si="33"/>
        <v>0.35544818126602268</v>
      </c>
      <c r="K99" s="444">
        <f t="shared" si="33"/>
        <v>0.35168253062453841</v>
      </c>
      <c r="L99" s="444">
        <f t="shared" si="33"/>
        <v>0.34988253533835612</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875</v>
      </c>
      <c r="C104" s="444">
        <f t="shared" ref="C104:L104" si="35">C66*C$99</f>
        <v>4.125922864433158</v>
      </c>
      <c r="D104" s="444">
        <f t="shared" si="35"/>
        <v>4.2822646378716769</v>
      </c>
      <c r="E104" s="444">
        <f t="shared" si="35"/>
        <v>4.6258108583052717</v>
      </c>
      <c r="F104" s="444">
        <f t="shared" si="35"/>
        <v>4.6326151095060615</v>
      </c>
      <c r="G104" s="444">
        <f t="shared" si="35"/>
        <v>4.4279247611067909</v>
      </c>
      <c r="H104" s="444">
        <f t="shared" si="35"/>
        <v>4.2864534033312554</v>
      </c>
      <c r="I104" s="444">
        <f t="shared" si="35"/>
        <v>4.1869048202071424</v>
      </c>
      <c r="J104" s="444">
        <f t="shared" si="35"/>
        <v>4.1656849924598793</v>
      </c>
      <c r="K104" s="444">
        <f t="shared" si="35"/>
        <v>4.121553343485882</v>
      </c>
      <c r="L104" s="444">
        <f t="shared" si="35"/>
        <v>4.1004582479266887</v>
      </c>
    </row>
    <row r="105" spans="1:12" ht="13.15">
      <c r="A105" s="300"/>
      <c r="B105" s="317" t="s">
        <v>876</v>
      </c>
      <c r="C105" s="444">
        <f t="shared" ref="C105:L105" si="36">C77*C$99</f>
        <v>12.361697881121019</v>
      </c>
      <c r="D105" s="444">
        <f t="shared" si="36"/>
        <v>12.830114241035483</v>
      </c>
      <c r="E105" s="444">
        <f t="shared" si="36"/>
        <v>13.859414769605726</v>
      </c>
      <c r="F105" s="444">
        <f t="shared" si="36"/>
        <v>13.879801020249552</v>
      </c>
      <c r="G105" s="444">
        <f t="shared" si="36"/>
        <v>13.266527255995403</v>
      </c>
      <c r="H105" s="444">
        <f t="shared" si="36"/>
        <v>12.842664221926436</v>
      </c>
      <c r="I105" s="444">
        <f t="shared" si="36"/>
        <v>12.544406220139239</v>
      </c>
      <c r="J105" s="444">
        <f t="shared" si="36"/>
        <v>12.480829389374341</v>
      </c>
      <c r="K105" s="444">
        <f t="shared" si="36"/>
        <v>12.348606337820227</v>
      </c>
      <c r="L105" s="444">
        <f t="shared" si="36"/>
        <v>12.285403217780331</v>
      </c>
    </row>
    <row r="106" spans="1:12" ht="13.15">
      <c r="A106" s="300"/>
      <c r="B106" s="317" t="s">
        <v>877</v>
      </c>
      <c r="C106" s="444">
        <f t="shared" ref="C106:L106" si="37">C88*C$99</f>
        <v>18.717916419670857</v>
      </c>
      <c r="D106" s="444">
        <f t="shared" si="37"/>
        <v>19.427186162290575</v>
      </c>
      <c r="E106" s="444">
        <f t="shared" si="37"/>
        <v>20.985739157985829</v>
      </c>
      <c r="F106" s="444">
        <f t="shared" si="37"/>
        <v>21.016607744108157</v>
      </c>
      <c r="G106" s="444">
        <f t="shared" si="37"/>
        <v>20.087996871064792</v>
      </c>
      <c r="H106" s="444">
        <f t="shared" si="37"/>
        <v>19.446189174307563</v>
      </c>
      <c r="I106" s="444">
        <f t="shared" si="37"/>
        <v>18.994570925533104</v>
      </c>
      <c r="J106" s="444">
        <f t="shared" si="37"/>
        <v>18.898303744768047</v>
      </c>
      <c r="K106" s="444">
        <f t="shared" si="37"/>
        <v>18.698093381147732</v>
      </c>
      <c r="L106" s="444">
        <f t="shared" si="37"/>
        <v>18.602392068128591</v>
      </c>
    </row>
    <row r="107" spans="1:12" ht="13.15">
      <c r="A107" s="300"/>
      <c r="B107" s="317" t="s">
        <v>8</v>
      </c>
      <c r="C107" s="444">
        <f>SUM(C104:C106)</f>
        <v>35.205537165225039</v>
      </c>
      <c r="D107" s="444">
        <f t="shared" ref="D107:L107" si="38">SUM(D104:D106)</f>
        <v>36.539565041197733</v>
      </c>
      <c r="E107" s="444">
        <f t="shared" si="38"/>
        <v>39.470964785896825</v>
      </c>
      <c r="F107" s="444">
        <f t="shared" si="38"/>
        <v>39.529023873863771</v>
      </c>
      <c r="G107" s="444">
        <f t="shared" si="38"/>
        <v>37.782448888166982</v>
      </c>
      <c r="H107" s="444">
        <f t="shared" si="38"/>
        <v>36.575306799565254</v>
      </c>
      <c r="I107" s="444">
        <f t="shared" si="38"/>
        <v>35.725881965879481</v>
      </c>
      <c r="J107" s="444">
        <f t="shared" si="38"/>
        <v>35.544818126602266</v>
      </c>
      <c r="K107" s="444">
        <f t="shared" si="38"/>
        <v>35.168253062453843</v>
      </c>
      <c r="L107" s="444">
        <f t="shared" si="38"/>
        <v>34.988253533835611</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35.205537165225039</v>
      </c>
      <c r="D112" s="668">
        <f t="shared" ref="D112:L112" si="39">D107</f>
        <v>36.539565041197733</v>
      </c>
      <c r="E112" s="668">
        <f t="shared" si="39"/>
        <v>39.470964785896825</v>
      </c>
      <c r="F112" s="668">
        <f t="shared" si="39"/>
        <v>39.529023873863771</v>
      </c>
      <c r="G112" s="668">
        <f t="shared" si="39"/>
        <v>37.782448888166982</v>
      </c>
      <c r="H112" s="668">
        <f t="shared" si="39"/>
        <v>36.575306799565254</v>
      </c>
      <c r="I112" s="668">
        <f t="shared" si="39"/>
        <v>35.725881965879481</v>
      </c>
      <c r="J112" s="668">
        <f t="shared" si="39"/>
        <v>35.544818126602266</v>
      </c>
      <c r="K112" s="668">
        <f t="shared" si="39"/>
        <v>35.168253062453843</v>
      </c>
      <c r="L112" s="668">
        <f t="shared" si="39"/>
        <v>34.988253533835611</v>
      </c>
    </row>
    <row r="113" spans="1:12">
      <c r="A113" s="300"/>
      <c r="B113" s="668" t="s">
        <v>1576</v>
      </c>
      <c r="C113" s="668">
        <f t="shared" ref="C113:L113" si="40">((C68+C79+C90)/100)*C112</f>
        <v>4.9774664716528214</v>
      </c>
      <c r="D113" s="668">
        <f t="shared" si="40"/>
        <v>5.1660754110290732</v>
      </c>
      <c r="E113" s="668">
        <f t="shared" si="40"/>
        <v>5.5805256685489004</v>
      </c>
      <c r="F113" s="668">
        <f t="shared" si="40"/>
        <v>5.5887342398987414</v>
      </c>
      <c r="G113" s="668">
        <f t="shared" si="40"/>
        <v>5.341798128947409</v>
      </c>
      <c r="H113" s="668">
        <f t="shared" si="40"/>
        <v>5.1711286900935942</v>
      </c>
      <c r="I113" s="668">
        <f t="shared" si="40"/>
        <v>5.0510344103211366</v>
      </c>
      <c r="J113" s="668">
        <f t="shared" si="40"/>
        <v>5.0254350511918773</v>
      </c>
      <c r="K113" s="668">
        <f t="shared" si="40"/>
        <v>4.9721951312213903</v>
      </c>
      <c r="L113" s="668">
        <f t="shared" si="40"/>
        <v>4.9467462475868142</v>
      </c>
    </row>
    <row r="114" spans="1:12">
      <c r="A114" s="300"/>
      <c r="B114" s="668" t="s">
        <v>1577</v>
      </c>
      <c r="C114" s="668">
        <f t="shared" ref="C114:L114" si="41">((C67+C78+C89)/100)*C112</f>
        <v>30.228070693572214</v>
      </c>
      <c r="D114" s="668">
        <f t="shared" si="41"/>
        <v>31.373489630168656</v>
      </c>
      <c r="E114" s="668">
        <f t="shared" si="41"/>
        <v>33.890439117347917</v>
      </c>
      <c r="F114" s="668">
        <f t="shared" si="41"/>
        <v>33.940289633965023</v>
      </c>
      <c r="G114" s="668">
        <f t="shared" si="41"/>
        <v>32.440650759219572</v>
      </c>
      <c r="H114" s="668">
        <f t="shared" si="41"/>
        <v>31.404178109471655</v>
      </c>
      <c r="I114" s="668">
        <f t="shared" si="41"/>
        <v>30.67484755555834</v>
      </c>
      <c r="J114" s="668">
        <f t="shared" si="41"/>
        <v>30.519383075410385</v>
      </c>
      <c r="K114" s="668">
        <f t="shared" si="41"/>
        <v>30.196057931232449</v>
      </c>
      <c r="L114" s="668">
        <f t="shared" si="41"/>
        <v>30.041507286248791</v>
      </c>
    </row>
    <row r="115" spans="1:12">
      <c r="A115" s="300"/>
      <c r="B115" s="668" t="s">
        <v>829</v>
      </c>
      <c r="C115" s="668">
        <f>C113*$C$39</f>
        <v>3.115894011254666</v>
      </c>
      <c r="D115" s="668">
        <f t="shared" ref="D115:L115" si="42">D113*$C$39</f>
        <v>3.2339632073041997</v>
      </c>
      <c r="E115" s="668">
        <f t="shared" si="42"/>
        <v>3.4934090685116117</v>
      </c>
      <c r="F115" s="668">
        <f t="shared" si="42"/>
        <v>3.498547634176612</v>
      </c>
      <c r="G115" s="668">
        <f t="shared" si="42"/>
        <v>3.3439656287210782</v>
      </c>
      <c r="H115" s="668">
        <f t="shared" si="42"/>
        <v>3.2371265599985901</v>
      </c>
      <c r="I115" s="668">
        <f t="shared" si="42"/>
        <v>3.1619475408610316</v>
      </c>
      <c r="J115" s="668">
        <f t="shared" si="42"/>
        <v>3.1459223420461151</v>
      </c>
      <c r="K115" s="668">
        <f t="shared" si="42"/>
        <v>3.1125941521445903</v>
      </c>
      <c r="L115" s="668">
        <f t="shared" si="42"/>
        <v>3.0966631509893459</v>
      </c>
    </row>
    <row r="116" spans="1:12">
      <c r="A116" s="300"/>
      <c r="B116" s="668" t="s">
        <v>830</v>
      </c>
      <c r="C116" s="668">
        <f>C114</f>
        <v>30.228070693572214</v>
      </c>
      <c r="D116" s="668">
        <f t="shared" ref="D116:L116" si="43">D114</f>
        <v>31.373489630168656</v>
      </c>
      <c r="E116" s="668">
        <f t="shared" si="43"/>
        <v>33.890439117347917</v>
      </c>
      <c r="F116" s="668">
        <f t="shared" si="43"/>
        <v>33.940289633965023</v>
      </c>
      <c r="G116" s="668">
        <f t="shared" si="43"/>
        <v>32.440650759219572</v>
      </c>
      <c r="H116" s="668">
        <f t="shared" si="43"/>
        <v>31.404178109471655</v>
      </c>
      <c r="I116" s="668">
        <f t="shared" si="43"/>
        <v>30.67484755555834</v>
      </c>
      <c r="J116" s="668">
        <f t="shared" si="43"/>
        <v>30.519383075410385</v>
      </c>
      <c r="K116" s="668">
        <f t="shared" si="43"/>
        <v>30.196057931232449</v>
      </c>
      <c r="L116" s="668">
        <f t="shared" si="43"/>
        <v>30.041507286248791</v>
      </c>
    </row>
    <row r="117" spans="1:12">
      <c r="A117" s="300"/>
      <c r="B117" s="668" t="s">
        <v>722</v>
      </c>
      <c r="C117" s="668">
        <f>C116+C115</f>
        <v>33.343964704826881</v>
      </c>
      <c r="D117" s="668">
        <f t="shared" ref="D117:L117" si="44">D116+D115</f>
        <v>34.607452837472856</v>
      </c>
      <c r="E117" s="668">
        <f t="shared" si="44"/>
        <v>37.383848185859527</v>
      </c>
      <c r="F117" s="668">
        <f t="shared" si="44"/>
        <v>37.438837268141633</v>
      </c>
      <c r="G117" s="668">
        <f t="shared" si="44"/>
        <v>35.784616387940652</v>
      </c>
      <c r="H117" s="668">
        <f t="shared" si="44"/>
        <v>34.641304669470244</v>
      </c>
      <c r="I117" s="668">
        <f t="shared" si="44"/>
        <v>33.836795096419372</v>
      </c>
      <c r="J117" s="668">
        <f t="shared" si="44"/>
        <v>33.665305417456501</v>
      </c>
      <c r="K117" s="668">
        <f t="shared" si="44"/>
        <v>33.308652083377041</v>
      </c>
      <c r="L117" s="668">
        <f t="shared" si="44"/>
        <v>33.138170437238138</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c r="A121" s="300"/>
      <c r="B121" s="300"/>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300"/>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c r="A125" s="300"/>
      <c r="B125" s="300"/>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00"/>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00"/>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300"/>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c r="A133" s="300"/>
      <c r="B133" s="300"/>
      <c r="C133" s="300"/>
      <c r="D133" s="300"/>
      <c r="E133" s="300"/>
      <c r="F133" s="300"/>
      <c r="G133" s="300"/>
      <c r="H133" s="300"/>
      <c r="I133" s="300"/>
      <c r="J133" s="300"/>
      <c r="K133" s="300"/>
      <c r="L133" s="300"/>
    </row>
    <row r="134" spans="1:12">
      <c r="A134" s="300"/>
      <c r="B134" s="300"/>
      <c r="C134" s="300"/>
      <c r="D134" s="300"/>
      <c r="E134" s="300"/>
      <c r="F134" s="300"/>
      <c r="G134" s="300"/>
      <c r="H134" s="300"/>
      <c r="I134" s="300"/>
      <c r="J134" s="300"/>
      <c r="K134" s="300"/>
      <c r="L134" s="300"/>
    </row>
    <row r="135" spans="1:12">
      <c r="A135" s="300"/>
      <c r="B135" s="300"/>
      <c r="C135" s="300"/>
      <c r="D135" s="300"/>
      <c r="E135" s="300"/>
      <c r="F135" s="300"/>
      <c r="G135" s="300"/>
      <c r="H135" s="300"/>
      <c r="I135" s="300"/>
      <c r="J135" s="300"/>
      <c r="K135" s="300"/>
      <c r="L135" s="300"/>
    </row>
    <row r="136" spans="1:12">
      <c r="A136" s="300"/>
      <c r="B136" s="300"/>
      <c r="C136" s="300"/>
      <c r="D136" s="300"/>
      <c r="E136" s="300"/>
      <c r="F136" s="300"/>
      <c r="G136" s="300"/>
      <c r="H136" s="300"/>
      <c r="I136" s="300"/>
      <c r="J136" s="300"/>
      <c r="K136" s="300"/>
      <c r="L136" s="300"/>
    </row>
    <row r="137" spans="1:12">
      <c r="A137" s="300"/>
      <c r="B137" s="300"/>
      <c r="C137" s="300"/>
      <c r="D137" s="300"/>
      <c r="E137" s="300"/>
      <c r="F137" s="300"/>
      <c r="G137" s="300"/>
      <c r="H137" s="300"/>
      <c r="I137" s="300"/>
      <c r="J137" s="300"/>
      <c r="K137" s="300"/>
      <c r="L137" s="300"/>
    </row>
    <row r="138" spans="1:12">
      <c r="A138" s="300"/>
      <c r="B138" s="300"/>
      <c r="C138" s="300"/>
      <c r="D138" s="300"/>
      <c r="E138" s="300"/>
      <c r="F138" s="300"/>
      <c r="G138" s="300"/>
      <c r="H138" s="300"/>
      <c r="I138" s="300"/>
      <c r="J138" s="300"/>
      <c r="K138" s="300"/>
      <c r="L138" s="300"/>
    </row>
    <row r="139" spans="1:12">
      <c r="A139" s="300"/>
      <c r="B139" s="300"/>
      <c r="C139" s="300"/>
      <c r="D139" s="300"/>
      <c r="E139" s="300"/>
      <c r="F139" s="300"/>
      <c r="G139" s="300"/>
      <c r="H139" s="300"/>
      <c r="I139" s="300"/>
      <c r="J139" s="300"/>
      <c r="K139" s="300"/>
      <c r="L139" s="300"/>
    </row>
    <row r="140" spans="1:12">
      <c r="A140" s="300"/>
      <c r="B140" s="300"/>
      <c r="C140" s="300"/>
      <c r="D140" s="300"/>
      <c r="E140" s="300"/>
      <c r="F140" s="300"/>
      <c r="G140" s="300"/>
      <c r="H140" s="300"/>
      <c r="I140" s="300"/>
      <c r="J140" s="300"/>
      <c r="K140" s="300"/>
      <c r="L140" s="300"/>
    </row>
    <row r="141" spans="1:12">
      <c r="A141" s="300"/>
      <c r="B141" s="300"/>
      <c r="C141" s="300"/>
      <c r="D141" s="300"/>
      <c r="E141" s="300"/>
      <c r="F141" s="300"/>
      <c r="G141" s="300"/>
      <c r="H141" s="300"/>
      <c r="I141" s="300"/>
      <c r="J141" s="300"/>
      <c r="K141" s="300"/>
      <c r="L141" s="300"/>
    </row>
    <row r="142" spans="1:12">
      <c r="A142" s="300"/>
      <c r="B142" s="300"/>
      <c r="C142" s="300"/>
      <c r="D142" s="300"/>
      <c r="E142" s="300"/>
      <c r="F142" s="300"/>
      <c r="G142" s="300"/>
      <c r="H142" s="300"/>
      <c r="I142" s="300"/>
      <c r="J142" s="300"/>
      <c r="K142" s="300"/>
      <c r="L142" s="300"/>
    </row>
    <row r="143" spans="1:12">
      <c r="A143" s="300"/>
      <c r="B143" s="300"/>
      <c r="C143" s="300"/>
      <c r="D143" s="300"/>
      <c r="E143" s="300"/>
      <c r="F143" s="300"/>
      <c r="G143" s="300"/>
      <c r="H143" s="300"/>
      <c r="I143" s="300"/>
      <c r="J143" s="300"/>
      <c r="K143" s="300"/>
      <c r="L143" s="300"/>
    </row>
    <row r="144" spans="1:12">
      <c r="A144" s="300"/>
      <c r="B144" s="300"/>
      <c r="C144" s="300"/>
      <c r="D144" s="300"/>
      <c r="E144" s="300"/>
      <c r="F144" s="300"/>
      <c r="G144" s="300"/>
      <c r="H144" s="300"/>
      <c r="I144" s="300"/>
      <c r="J144" s="300"/>
      <c r="K144" s="300"/>
      <c r="L144" s="300"/>
    </row>
    <row r="145" spans="1:12">
      <c r="A145" s="300"/>
      <c r="B145" s="300"/>
      <c r="C145" s="300"/>
      <c r="D145" s="300"/>
      <c r="E145" s="300"/>
      <c r="F145" s="300"/>
      <c r="G145" s="300"/>
      <c r="H145" s="300"/>
      <c r="I145" s="300"/>
      <c r="J145" s="300"/>
      <c r="K145" s="300"/>
      <c r="L145" s="300"/>
    </row>
    <row r="146" spans="1:12">
      <c r="A146" s="300"/>
      <c r="B146" s="300"/>
      <c r="C146" s="300"/>
      <c r="D146" s="300"/>
      <c r="E146" s="300"/>
      <c r="F146" s="300"/>
      <c r="G146" s="300"/>
      <c r="H146" s="300"/>
      <c r="I146" s="300"/>
      <c r="J146" s="300"/>
      <c r="K146" s="300"/>
      <c r="L146" s="300"/>
    </row>
    <row r="147" spans="1:12">
      <c r="A147" s="300"/>
      <c r="B147" s="300"/>
      <c r="C147" s="300"/>
      <c r="D147" s="300"/>
      <c r="E147" s="300"/>
      <c r="F147" s="300"/>
      <c r="G147" s="300"/>
      <c r="H147" s="300"/>
      <c r="I147" s="300"/>
      <c r="J147" s="300"/>
      <c r="K147" s="300"/>
      <c r="L147" s="300"/>
    </row>
    <row r="148" spans="1:12">
      <c r="A148" s="300"/>
      <c r="B148" s="300"/>
      <c r="C148" s="300"/>
      <c r="D148" s="300"/>
      <c r="E148" s="300"/>
      <c r="F148" s="300"/>
      <c r="G148" s="300"/>
      <c r="H148" s="300"/>
      <c r="I148" s="300"/>
      <c r="J148" s="300"/>
      <c r="K148" s="300"/>
      <c r="L148" s="300"/>
    </row>
    <row r="149" spans="1:12">
      <c r="A149" s="300"/>
      <c r="B149" s="300"/>
      <c r="C149" s="300"/>
      <c r="D149" s="300"/>
      <c r="E149" s="300"/>
      <c r="F149" s="300"/>
      <c r="G149" s="300"/>
      <c r="H149" s="300"/>
      <c r="I149" s="300"/>
      <c r="J149" s="300"/>
      <c r="K149" s="300"/>
      <c r="L149" s="300"/>
    </row>
    <row r="150" spans="1:12">
      <c r="A150" s="300"/>
      <c r="B150" s="300"/>
      <c r="C150" s="300"/>
      <c r="D150" s="300"/>
      <c r="E150" s="300"/>
      <c r="F150" s="300"/>
      <c r="G150" s="300"/>
      <c r="H150" s="300"/>
      <c r="I150" s="300"/>
      <c r="J150" s="300"/>
      <c r="K150" s="300"/>
      <c r="L150" s="300"/>
    </row>
    <row r="151" spans="1:12">
      <c r="A151" s="300"/>
      <c r="B151" s="300"/>
      <c r="C151" s="300"/>
      <c r="D151" s="300"/>
      <c r="E151" s="300"/>
      <c r="F151" s="300"/>
      <c r="G151" s="300"/>
      <c r="H151" s="300"/>
      <c r="I151" s="300"/>
      <c r="J151" s="300"/>
      <c r="K151" s="300"/>
      <c r="L151" s="300"/>
    </row>
    <row r="152" spans="1:12">
      <c r="A152" s="300"/>
      <c r="B152" s="300"/>
      <c r="C152" s="300"/>
      <c r="D152" s="300"/>
      <c r="E152" s="300"/>
      <c r="F152" s="300"/>
      <c r="G152" s="300"/>
      <c r="H152" s="300"/>
      <c r="I152" s="300"/>
      <c r="J152" s="300"/>
      <c r="K152" s="300"/>
      <c r="L152" s="300"/>
    </row>
    <row r="153" spans="1:12">
      <c r="A153" s="300"/>
      <c r="B153" s="300"/>
      <c r="C153" s="300"/>
      <c r="D153" s="300"/>
      <c r="E153" s="300"/>
      <c r="F153" s="300"/>
      <c r="G153" s="300"/>
      <c r="H153" s="300"/>
      <c r="I153" s="300"/>
      <c r="J153" s="300"/>
      <c r="K153" s="300"/>
      <c r="L153" s="300"/>
    </row>
    <row r="154" spans="1:12">
      <c r="A154" s="300"/>
      <c r="B154" s="300"/>
      <c r="C154" s="300"/>
      <c r="D154" s="300"/>
      <c r="E154" s="300"/>
      <c r="F154" s="300"/>
      <c r="G154" s="300"/>
      <c r="H154" s="300"/>
      <c r="I154" s="300"/>
      <c r="J154" s="300"/>
      <c r="K154" s="300"/>
      <c r="L154" s="300"/>
    </row>
    <row r="155" spans="1:12">
      <c r="A155" s="300"/>
      <c r="B155" s="300"/>
      <c r="C155" s="300"/>
      <c r="D155" s="300"/>
      <c r="E155" s="300"/>
      <c r="F155" s="300"/>
      <c r="G155" s="300"/>
      <c r="H155" s="300"/>
      <c r="I155" s="300"/>
      <c r="J155" s="300"/>
      <c r="K155" s="300"/>
      <c r="L155" s="300"/>
    </row>
    <row r="156" spans="1:12">
      <c r="A156" s="300"/>
      <c r="B156" s="300"/>
      <c r="C156" s="300"/>
      <c r="D156" s="300"/>
      <c r="E156" s="300"/>
      <c r="F156" s="300"/>
      <c r="G156" s="300"/>
      <c r="H156" s="300"/>
      <c r="I156" s="300"/>
      <c r="J156" s="300"/>
      <c r="K156" s="300"/>
      <c r="L156" s="300"/>
    </row>
    <row r="157" spans="1:12">
      <c r="A157" s="300"/>
      <c r="B157" s="300"/>
      <c r="C157" s="300"/>
      <c r="D157" s="300"/>
      <c r="E157" s="300"/>
      <c r="F157" s="300"/>
      <c r="G157" s="300"/>
      <c r="H157" s="300"/>
      <c r="I157" s="300"/>
      <c r="J157" s="300"/>
      <c r="K157" s="300"/>
      <c r="L157" s="300"/>
    </row>
    <row r="158" spans="1:12">
      <c r="A158" s="300"/>
      <c r="B158" s="300"/>
      <c r="C158" s="300"/>
      <c r="D158" s="300"/>
      <c r="E158" s="300"/>
      <c r="F158" s="300"/>
      <c r="G158" s="300"/>
      <c r="H158" s="300"/>
      <c r="I158" s="300"/>
      <c r="J158" s="300"/>
      <c r="K158" s="300"/>
      <c r="L158" s="300"/>
    </row>
    <row r="159" spans="1:12">
      <c r="A159" s="300"/>
      <c r="B159" s="300"/>
      <c r="C159" s="300"/>
      <c r="D159" s="300"/>
      <c r="E159" s="300"/>
      <c r="F159" s="300"/>
      <c r="G159" s="300"/>
      <c r="H159" s="300"/>
      <c r="I159" s="300"/>
      <c r="J159" s="300"/>
      <c r="K159" s="300"/>
      <c r="L159" s="300"/>
    </row>
    <row r="160" spans="1:12">
      <c r="A160" s="300"/>
      <c r="B160" s="300"/>
      <c r="C160" s="300"/>
      <c r="D160" s="300"/>
      <c r="E160" s="300"/>
      <c r="F160" s="300"/>
      <c r="G160" s="300"/>
      <c r="H160" s="300"/>
      <c r="I160" s="300"/>
      <c r="J160" s="300"/>
      <c r="K160" s="300"/>
      <c r="L160" s="300"/>
    </row>
    <row r="161" spans="1:12">
      <c r="A161" s="300"/>
      <c r="B161" s="300"/>
      <c r="C161" s="300"/>
      <c r="D161" s="300"/>
      <c r="E161" s="300"/>
      <c r="F161" s="300"/>
      <c r="G161" s="300"/>
      <c r="H161" s="300"/>
      <c r="I161" s="300"/>
      <c r="J161" s="300"/>
      <c r="K161" s="300"/>
      <c r="L161" s="300"/>
    </row>
    <row r="162" spans="1:12">
      <c r="A162" s="300"/>
      <c r="B162" s="300"/>
      <c r="C162" s="300"/>
      <c r="D162" s="300"/>
      <c r="E162" s="300"/>
      <c r="F162" s="300"/>
      <c r="G162" s="300"/>
      <c r="H162" s="300"/>
      <c r="I162" s="300"/>
      <c r="J162" s="300"/>
      <c r="K162" s="300"/>
      <c r="L162" s="300"/>
    </row>
    <row r="163" spans="1:12">
      <c r="A163" s="300"/>
      <c r="B163" s="300"/>
      <c r="C163" s="300"/>
      <c r="D163" s="300"/>
      <c r="E163" s="300"/>
      <c r="F163" s="300"/>
      <c r="G163" s="300"/>
      <c r="H163" s="300"/>
      <c r="I163" s="300"/>
      <c r="J163" s="300"/>
      <c r="K163" s="300"/>
      <c r="L163" s="300"/>
    </row>
    <row r="164" spans="1:12">
      <c r="A164" s="300"/>
      <c r="B164" s="300"/>
      <c r="C164" s="300"/>
      <c r="D164" s="300"/>
      <c r="E164" s="300"/>
      <c r="F164" s="300"/>
      <c r="G164" s="300"/>
      <c r="H164" s="300"/>
      <c r="I164" s="300"/>
      <c r="J164" s="300"/>
      <c r="K164" s="300"/>
      <c r="L164" s="300"/>
    </row>
    <row r="165" spans="1:12">
      <c r="A165" s="300"/>
      <c r="B165" s="300"/>
      <c r="C165" s="300"/>
      <c r="D165" s="300"/>
      <c r="E165" s="300"/>
      <c r="F165" s="300"/>
      <c r="G165" s="300"/>
      <c r="H165" s="300"/>
      <c r="I165" s="300"/>
      <c r="J165" s="300"/>
      <c r="K165" s="300"/>
      <c r="L165" s="300"/>
    </row>
    <row r="166" spans="1:12">
      <c r="A166" s="300"/>
      <c r="B166" s="300"/>
      <c r="C166" s="300"/>
      <c r="D166" s="300"/>
      <c r="E166" s="300"/>
      <c r="F166" s="300"/>
      <c r="G166" s="300"/>
      <c r="H166" s="300"/>
      <c r="I166" s="300"/>
      <c r="J166" s="300"/>
      <c r="K166" s="300"/>
      <c r="L166" s="300"/>
    </row>
    <row r="167" spans="1:12">
      <c r="A167" s="300"/>
      <c r="B167" s="300"/>
      <c r="C167" s="300"/>
      <c r="D167" s="300"/>
      <c r="E167" s="300"/>
      <c r="F167" s="300"/>
      <c r="G167" s="300"/>
      <c r="H167" s="300"/>
      <c r="I167" s="300"/>
      <c r="J167" s="300"/>
      <c r="K167" s="300"/>
      <c r="L167" s="300"/>
    </row>
    <row r="168" spans="1:12">
      <c r="A168" s="300"/>
      <c r="B168" s="300"/>
      <c r="C168" s="300"/>
      <c r="D168" s="300"/>
      <c r="E168" s="300"/>
      <c r="F168" s="300"/>
      <c r="G168" s="300"/>
      <c r="H168" s="300"/>
      <c r="I168" s="300"/>
      <c r="J168" s="300"/>
      <c r="K168" s="300"/>
      <c r="L168" s="300"/>
    </row>
    <row r="169" spans="1:12">
      <c r="A169" s="300"/>
      <c r="B169" s="300"/>
      <c r="C169" s="300"/>
      <c r="D169" s="300"/>
      <c r="E169" s="300"/>
      <c r="F169" s="300"/>
      <c r="G169" s="300"/>
      <c r="H169" s="300"/>
      <c r="I169" s="300"/>
      <c r="J169" s="300"/>
      <c r="K169" s="300"/>
      <c r="L169" s="300"/>
    </row>
    <row r="170" spans="1:12">
      <c r="A170" s="300"/>
      <c r="B170" s="300"/>
      <c r="C170" s="300"/>
      <c r="D170" s="300"/>
      <c r="E170" s="300"/>
      <c r="F170" s="300"/>
      <c r="G170" s="300"/>
      <c r="H170" s="300"/>
      <c r="I170" s="300"/>
      <c r="J170" s="300"/>
      <c r="K170" s="300"/>
      <c r="L170" s="300"/>
    </row>
    <row r="171" spans="1:12">
      <c r="A171" s="300"/>
      <c r="B171" s="300"/>
      <c r="C171" s="300"/>
      <c r="D171" s="300"/>
      <c r="E171" s="300"/>
      <c r="F171" s="300"/>
      <c r="G171" s="300"/>
      <c r="H171" s="300"/>
      <c r="I171" s="300"/>
      <c r="J171" s="300"/>
      <c r="K171" s="300"/>
      <c r="L171" s="300"/>
    </row>
    <row r="172" spans="1:12">
      <c r="A172" s="300"/>
      <c r="B172" s="300"/>
      <c r="C172" s="300"/>
      <c r="D172" s="300"/>
      <c r="E172" s="300"/>
      <c r="F172" s="300"/>
      <c r="G172" s="300"/>
      <c r="H172" s="300"/>
      <c r="I172" s="300"/>
      <c r="J172" s="300"/>
      <c r="K172" s="300"/>
      <c r="L172" s="300"/>
    </row>
    <row r="173" spans="1:12">
      <c r="A173" s="300"/>
      <c r="B173" s="300"/>
      <c r="C173" s="300"/>
      <c r="D173" s="300"/>
      <c r="E173" s="300"/>
      <c r="F173" s="300"/>
      <c r="G173" s="300"/>
      <c r="H173" s="300"/>
      <c r="I173" s="300"/>
      <c r="J173" s="300"/>
      <c r="K173" s="300"/>
      <c r="L173" s="300"/>
    </row>
    <row r="174" spans="1:12">
      <c r="A174" s="300"/>
      <c r="B174" s="300"/>
      <c r="C174" s="300"/>
      <c r="D174" s="300"/>
      <c r="E174" s="300"/>
      <c r="F174" s="300"/>
      <c r="G174" s="300"/>
      <c r="H174" s="300"/>
      <c r="I174" s="300"/>
      <c r="J174" s="300"/>
      <c r="K174" s="300"/>
      <c r="L174" s="300"/>
    </row>
    <row r="175" spans="1:12">
      <c r="A175" s="300"/>
      <c r="B175" s="300"/>
      <c r="C175" s="300"/>
      <c r="D175" s="300"/>
      <c r="E175" s="300"/>
      <c r="F175" s="300"/>
      <c r="G175" s="300"/>
      <c r="H175" s="300"/>
      <c r="I175" s="300"/>
      <c r="J175" s="300"/>
      <c r="K175" s="300"/>
      <c r="L175" s="300"/>
    </row>
    <row r="176" spans="1:12">
      <c r="A176" s="300"/>
      <c r="B176" s="300"/>
      <c r="C176" s="300"/>
      <c r="D176" s="300"/>
      <c r="E176" s="300"/>
      <c r="F176" s="300"/>
      <c r="G176" s="300"/>
      <c r="H176" s="300"/>
      <c r="I176" s="300"/>
      <c r="J176" s="300"/>
      <c r="K176" s="300"/>
      <c r="L176" s="300"/>
    </row>
    <row r="177" spans="1:12">
      <c r="A177" s="300"/>
      <c r="B177" s="300"/>
      <c r="C177" s="300"/>
      <c r="D177" s="300"/>
      <c r="E177" s="300"/>
      <c r="F177" s="300"/>
      <c r="G177" s="300"/>
      <c r="H177" s="300"/>
      <c r="I177" s="300"/>
      <c r="J177" s="300"/>
      <c r="K177" s="300"/>
      <c r="L177" s="300"/>
    </row>
    <row r="178" spans="1:12">
      <c r="A178" s="300"/>
      <c r="B178" s="300"/>
      <c r="C178" s="300"/>
      <c r="D178" s="300"/>
      <c r="E178" s="300"/>
      <c r="F178" s="300"/>
      <c r="G178" s="300"/>
      <c r="H178" s="300"/>
      <c r="I178" s="300"/>
      <c r="J178" s="300"/>
      <c r="K178" s="300"/>
      <c r="L178" s="300"/>
    </row>
    <row r="179" spans="1:12">
      <c r="A179" s="300"/>
      <c r="B179" s="300"/>
      <c r="C179" s="300"/>
      <c r="D179" s="300"/>
      <c r="E179" s="300"/>
      <c r="F179" s="300"/>
      <c r="G179" s="300"/>
      <c r="H179" s="300"/>
      <c r="I179" s="300"/>
      <c r="J179" s="300"/>
      <c r="K179" s="300"/>
      <c r="L179" s="300"/>
    </row>
    <row r="180" spans="1:12">
      <c r="A180" s="300"/>
      <c r="B180" s="300"/>
      <c r="C180" s="300"/>
      <c r="D180" s="300"/>
      <c r="E180" s="300"/>
      <c r="F180" s="300"/>
      <c r="G180" s="300"/>
      <c r="H180" s="300"/>
      <c r="I180" s="300"/>
      <c r="J180" s="300"/>
      <c r="K180" s="300"/>
      <c r="L180" s="300"/>
    </row>
    <row r="181" spans="1:12">
      <c r="A181" s="300"/>
      <c r="B181" s="300"/>
      <c r="C181" s="300"/>
      <c r="D181" s="300"/>
      <c r="E181" s="300"/>
      <c r="F181" s="300"/>
      <c r="G181" s="300"/>
      <c r="H181" s="300"/>
      <c r="I181" s="300"/>
      <c r="J181" s="300"/>
      <c r="K181" s="300"/>
      <c r="L181" s="300"/>
    </row>
    <row r="182" spans="1:12">
      <c r="A182" s="300"/>
      <c r="B182" s="300"/>
      <c r="C182" s="300"/>
      <c r="D182" s="300"/>
      <c r="E182" s="300"/>
      <c r="F182" s="300"/>
      <c r="G182" s="300"/>
      <c r="H182" s="300"/>
      <c r="I182" s="300"/>
      <c r="J182" s="300"/>
      <c r="K182" s="300"/>
      <c r="L182" s="300"/>
    </row>
    <row r="183" spans="1:12">
      <c r="A183" s="300"/>
      <c r="B183" s="300"/>
      <c r="C183" s="300"/>
      <c r="D183" s="300"/>
      <c r="E183" s="300"/>
      <c r="F183" s="300"/>
      <c r="G183" s="300"/>
      <c r="H183" s="300"/>
      <c r="I183" s="300"/>
      <c r="J183" s="300"/>
      <c r="K183" s="300"/>
      <c r="L183" s="300"/>
    </row>
    <row r="184" spans="1:12">
      <c r="A184" s="300"/>
      <c r="B184" s="300"/>
      <c r="C184" s="300"/>
      <c r="D184" s="300"/>
      <c r="E184" s="300"/>
      <c r="F184" s="300"/>
      <c r="G184" s="300"/>
      <c r="H184" s="300"/>
      <c r="I184" s="300"/>
      <c r="J184" s="300"/>
      <c r="K184" s="300"/>
      <c r="L184" s="300"/>
    </row>
    <row r="185" spans="1:12">
      <c r="A185" s="300"/>
      <c r="B185" s="300"/>
      <c r="C185" s="300"/>
      <c r="D185" s="300"/>
      <c r="E185" s="300"/>
      <c r="F185" s="300"/>
      <c r="G185" s="300"/>
      <c r="H185" s="300"/>
      <c r="I185" s="300"/>
      <c r="J185" s="300"/>
      <c r="K185" s="300"/>
      <c r="L185" s="300"/>
    </row>
    <row r="186" spans="1:12">
      <c r="A186" s="300"/>
      <c r="B186" s="300"/>
      <c r="C186" s="300"/>
      <c r="D186" s="300"/>
      <c r="E186" s="300"/>
      <c r="F186" s="300"/>
      <c r="G186" s="300"/>
      <c r="H186" s="300"/>
      <c r="I186" s="300"/>
      <c r="J186" s="300"/>
      <c r="K186" s="300"/>
      <c r="L186" s="300"/>
    </row>
    <row r="187" spans="1:12">
      <c r="A187" s="300"/>
      <c r="B187" s="300"/>
      <c r="C187" s="300"/>
      <c r="D187" s="300"/>
      <c r="E187" s="300"/>
      <c r="F187" s="300"/>
      <c r="G187" s="300"/>
      <c r="H187" s="300"/>
      <c r="I187" s="300"/>
      <c r="J187" s="300"/>
      <c r="K187" s="300"/>
      <c r="L187" s="300"/>
    </row>
    <row r="188" spans="1:12">
      <c r="A188" s="300"/>
      <c r="B188" s="300"/>
      <c r="C188" s="300"/>
      <c r="D188" s="300"/>
      <c r="E188" s="300"/>
      <c r="F188" s="300"/>
      <c r="G188" s="300"/>
      <c r="H188" s="300"/>
      <c r="I188" s="300"/>
      <c r="J188" s="300"/>
      <c r="K188" s="300"/>
      <c r="L188" s="300"/>
    </row>
    <row r="189" spans="1:12">
      <c r="A189" s="300"/>
      <c r="B189" s="300"/>
      <c r="C189" s="300"/>
      <c r="D189" s="300"/>
      <c r="E189" s="300"/>
      <c r="F189" s="300"/>
      <c r="G189" s="300"/>
      <c r="H189" s="300"/>
      <c r="I189" s="300"/>
      <c r="J189" s="300"/>
      <c r="K189" s="300"/>
      <c r="L189" s="300"/>
    </row>
    <row r="190" spans="1:12">
      <c r="A190" s="300"/>
      <c r="B190" s="300"/>
      <c r="C190" s="300"/>
      <c r="D190" s="300"/>
      <c r="E190" s="300"/>
      <c r="F190" s="300"/>
      <c r="G190" s="300"/>
      <c r="H190" s="300"/>
      <c r="I190" s="300"/>
      <c r="J190" s="300"/>
      <c r="K190" s="300"/>
      <c r="L190" s="300"/>
    </row>
    <row r="191" spans="1:12">
      <c r="A191" s="300"/>
      <c r="B191" s="300"/>
      <c r="C191" s="300"/>
      <c r="D191" s="300"/>
      <c r="E191" s="300"/>
      <c r="F191" s="300"/>
      <c r="G191" s="300"/>
      <c r="H191" s="300"/>
      <c r="I191" s="300"/>
      <c r="J191" s="300"/>
      <c r="K191" s="300"/>
      <c r="L191" s="300"/>
    </row>
    <row r="192" spans="1:12">
      <c r="A192" s="300"/>
      <c r="B192" s="300"/>
      <c r="C192" s="300"/>
      <c r="D192" s="300"/>
      <c r="E192" s="300"/>
      <c r="F192" s="300"/>
      <c r="G192" s="300"/>
      <c r="H192" s="300"/>
      <c r="I192" s="300"/>
      <c r="J192" s="300"/>
      <c r="K192" s="300"/>
      <c r="L192" s="300"/>
    </row>
    <row r="193" spans="1:12">
      <c r="A193" s="300"/>
      <c r="B193" s="300"/>
      <c r="C193" s="300"/>
      <c r="D193" s="300"/>
      <c r="E193" s="300"/>
      <c r="F193" s="300"/>
      <c r="G193" s="300"/>
      <c r="H193" s="300"/>
      <c r="I193" s="300"/>
      <c r="J193" s="300"/>
      <c r="K193" s="300"/>
      <c r="L193" s="300"/>
    </row>
    <row r="194" spans="1:12">
      <c r="A194" s="300"/>
      <c r="B194" s="300"/>
      <c r="C194" s="300"/>
      <c r="D194" s="300"/>
      <c r="E194" s="300"/>
      <c r="F194" s="300"/>
      <c r="G194" s="300"/>
      <c r="H194" s="300"/>
      <c r="I194" s="300"/>
      <c r="J194" s="300"/>
      <c r="K194" s="300"/>
      <c r="L194" s="300"/>
    </row>
    <row r="195" spans="1:12">
      <c r="A195" s="300"/>
      <c r="B195" s="300"/>
      <c r="C195" s="300"/>
      <c r="D195" s="300"/>
      <c r="E195" s="300"/>
      <c r="F195" s="300"/>
      <c r="G195" s="300"/>
      <c r="H195" s="300"/>
      <c r="I195" s="300"/>
      <c r="J195" s="300"/>
      <c r="K195" s="300"/>
      <c r="L195" s="300"/>
    </row>
    <row r="196" spans="1:12">
      <c r="A196" s="300"/>
      <c r="B196" s="300"/>
      <c r="C196" s="300"/>
      <c r="D196" s="300"/>
      <c r="E196" s="300"/>
      <c r="F196" s="300"/>
      <c r="G196" s="300"/>
      <c r="H196" s="300"/>
      <c r="I196" s="300"/>
      <c r="J196" s="300"/>
      <c r="K196" s="300"/>
      <c r="L196" s="300"/>
    </row>
    <row r="197" spans="1:12">
      <c r="A197" s="300"/>
      <c r="B197" s="300"/>
      <c r="C197" s="300"/>
      <c r="D197" s="300"/>
      <c r="E197" s="300"/>
      <c r="F197" s="300"/>
      <c r="G197" s="300"/>
      <c r="H197" s="300"/>
      <c r="I197" s="300"/>
      <c r="J197" s="300"/>
      <c r="K197" s="300"/>
      <c r="L197" s="300"/>
    </row>
    <row r="198" spans="1:12">
      <c r="A198" s="300"/>
      <c r="B198" s="300"/>
      <c r="C198" s="300"/>
      <c r="D198" s="300"/>
      <c r="E198" s="300"/>
      <c r="F198" s="300"/>
      <c r="G198" s="300"/>
      <c r="H198" s="300"/>
      <c r="I198" s="300"/>
      <c r="J198" s="300"/>
      <c r="K198" s="300"/>
      <c r="L198" s="300"/>
    </row>
    <row r="199" spans="1:12">
      <c r="A199" s="300"/>
      <c r="B199" s="300"/>
      <c r="C199" s="300"/>
      <c r="D199" s="300"/>
      <c r="E199" s="300"/>
      <c r="F199" s="300"/>
      <c r="G199" s="300"/>
      <c r="H199" s="300"/>
      <c r="I199" s="300"/>
      <c r="J199" s="300"/>
      <c r="K199" s="300"/>
      <c r="L199" s="300"/>
    </row>
    <row r="200" spans="1:12">
      <c r="A200" s="300"/>
      <c r="B200" s="300"/>
      <c r="C200" s="300"/>
      <c r="D200" s="300"/>
      <c r="E200" s="300"/>
      <c r="F200" s="300"/>
      <c r="G200" s="300"/>
      <c r="H200" s="300"/>
      <c r="I200" s="300"/>
      <c r="J200" s="300"/>
      <c r="K200" s="300"/>
      <c r="L200" s="300"/>
    </row>
    <row r="201" spans="1:12">
      <c r="A201" s="300"/>
      <c r="B201" s="300"/>
      <c r="C201" s="300"/>
      <c r="D201" s="300"/>
      <c r="E201" s="300"/>
      <c r="F201" s="300"/>
      <c r="G201" s="300"/>
      <c r="H201" s="300"/>
      <c r="I201" s="300"/>
      <c r="J201" s="300"/>
      <c r="K201" s="300"/>
      <c r="L201" s="300"/>
    </row>
    <row r="202" spans="1:12">
      <c r="A202" s="300"/>
      <c r="B202" s="300"/>
      <c r="C202" s="300"/>
      <c r="D202" s="300"/>
      <c r="E202" s="300"/>
      <c r="F202" s="300"/>
      <c r="G202" s="300"/>
      <c r="H202" s="300"/>
      <c r="I202" s="300"/>
      <c r="J202" s="300"/>
      <c r="K202" s="300"/>
      <c r="L202" s="300"/>
    </row>
    <row r="203" spans="1:12">
      <c r="A203" s="300"/>
      <c r="B203" s="300"/>
      <c r="C203" s="300"/>
      <c r="D203" s="300"/>
      <c r="E203" s="300"/>
      <c r="F203" s="300"/>
      <c r="G203" s="300"/>
      <c r="H203" s="300"/>
      <c r="I203" s="300"/>
      <c r="J203" s="300"/>
      <c r="K203" s="300"/>
      <c r="L203" s="300"/>
    </row>
    <row r="204" spans="1:12">
      <c r="A204" s="300"/>
      <c r="B204" s="300"/>
      <c r="C204" s="300"/>
      <c r="D204" s="300"/>
      <c r="E204" s="300"/>
      <c r="F204" s="300"/>
      <c r="G204" s="300"/>
      <c r="H204" s="300"/>
      <c r="I204" s="300"/>
      <c r="J204" s="300"/>
      <c r="K204" s="300"/>
      <c r="L204" s="300"/>
    </row>
    <row r="205" spans="1:12">
      <c r="A205" s="300"/>
      <c r="B205" s="300"/>
      <c r="C205" s="300"/>
      <c r="D205" s="300"/>
      <c r="E205" s="300"/>
      <c r="F205" s="300"/>
      <c r="G205" s="300"/>
      <c r="H205" s="300"/>
      <c r="I205" s="300"/>
      <c r="J205" s="300"/>
      <c r="K205" s="300"/>
      <c r="L205" s="300"/>
    </row>
    <row r="206" spans="1:12">
      <c r="A206" s="300"/>
      <c r="B206" s="300"/>
      <c r="C206" s="300"/>
      <c r="D206" s="300"/>
      <c r="E206" s="300"/>
      <c r="F206" s="300"/>
      <c r="G206" s="300"/>
      <c r="H206" s="300"/>
      <c r="I206" s="300"/>
      <c r="J206" s="300"/>
      <c r="K206" s="300"/>
      <c r="L206" s="300"/>
    </row>
    <row r="207" spans="1:12">
      <c r="A207" s="300"/>
      <c r="B207" s="300"/>
      <c r="C207" s="300"/>
      <c r="D207" s="300"/>
      <c r="E207" s="300"/>
      <c r="F207" s="300"/>
      <c r="G207" s="300"/>
      <c r="H207" s="300"/>
      <c r="I207" s="300"/>
      <c r="J207" s="300"/>
      <c r="K207" s="300"/>
      <c r="L207" s="300"/>
    </row>
    <row r="208" spans="1:12">
      <c r="A208" s="300"/>
      <c r="B208" s="300"/>
      <c r="C208" s="300"/>
      <c r="D208" s="300"/>
      <c r="E208" s="300"/>
      <c r="F208" s="300"/>
      <c r="G208" s="300"/>
      <c r="H208" s="300"/>
      <c r="I208" s="300"/>
      <c r="J208" s="300"/>
      <c r="K208" s="300"/>
      <c r="L208" s="300"/>
    </row>
    <row r="209" spans="1:12">
      <c r="A209" s="300"/>
      <c r="B209" s="300"/>
      <c r="C209" s="300"/>
      <c r="D209" s="300"/>
      <c r="E209" s="300"/>
      <c r="F209" s="300"/>
      <c r="G209" s="300"/>
      <c r="H209" s="300"/>
      <c r="I209" s="300"/>
      <c r="J209" s="300"/>
      <c r="K209" s="300"/>
      <c r="L209" s="300"/>
    </row>
    <row r="210" spans="1:12">
      <c r="A210" s="300"/>
      <c r="B210" s="300"/>
      <c r="C210" s="300"/>
      <c r="D210" s="300"/>
      <c r="E210" s="300"/>
      <c r="F210" s="300"/>
      <c r="G210" s="300"/>
      <c r="H210" s="300"/>
      <c r="I210" s="300"/>
      <c r="J210" s="300"/>
      <c r="K210" s="300"/>
      <c r="L210" s="300"/>
    </row>
    <row r="211" spans="1:12">
      <c r="A211" s="300"/>
      <c r="B211" s="300"/>
      <c r="C211" s="300"/>
      <c r="D211" s="300"/>
      <c r="E211" s="300"/>
      <c r="F211" s="300"/>
      <c r="G211" s="300"/>
      <c r="H211" s="300"/>
      <c r="I211" s="300"/>
      <c r="J211" s="300"/>
      <c r="K211" s="300"/>
      <c r="L211" s="300"/>
    </row>
    <row r="212" spans="1:12">
      <c r="A212" s="300"/>
      <c r="B212" s="300"/>
      <c r="C212" s="300"/>
      <c r="D212" s="300"/>
      <c r="E212" s="300"/>
      <c r="F212" s="300"/>
      <c r="G212" s="300"/>
      <c r="H212" s="300"/>
      <c r="I212" s="300"/>
      <c r="J212" s="300"/>
      <c r="K212" s="300"/>
      <c r="L212" s="300"/>
    </row>
    <row r="213" spans="1:12">
      <c r="A213" s="300"/>
      <c r="B213" s="300"/>
      <c r="C213" s="300"/>
      <c r="D213" s="300"/>
      <c r="E213" s="300"/>
      <c r="F213" s="300"/>
      <c r="G213" s="300"/>
      <c r="H213" s="300"/>
      <c r="I213" s="300"/>
      <c r="J213" s="300"/>
      <c r="K213" s="300"/>
      <c r="L213" s="300"/>
    </row>
    <row r="214" spans="1:12">
      <c r="A214" s="300"/>
      <c r="B214" s="300"/>
      <c r="C214" s="300"/>
      <c r="D214" s="300"/>
      <c r="E214" s="300"/>
      <c r="F214" s="300"/>
      <c r="G214" s="300"/>
      <c r="H214" s="300"/>
      <c r="I214" s="300"/>
      <c r="J214" s="300"/>
      <c r="K214" s="300"/>
      <c r="L214" s="300"/>
    </row>
    <row r="215" spans="1:12">
      <c r="A215" s="300"/>
      <c r="B215" s="300"/>
      <c r="C215" s="300"/>
      <c r="D215" s="300"/>
      <c r="E215" s="300"/>
      <c r="F215" s="300"/>
      <c r="G215" s="300"/>
      <c r="H215" s="300"/>
      <c r="I215" s="300"/>
      <c r="J215" s="300"/>
      <c r="K215" s="300"/>
      <c r="L215" s="300"/>
    </row>
    <row r="216" spans="1:12">
      <c r="A216" s="300"/>
      <c r="B216" s="300"/>
      <c r="C216" s="300"/>
      <c r="D216" s="300"/>
      <c r="E216" s="300"/>
      <c r="F216" s="300"/>
      <c r="G216" s="300"/>
      <c r="H216" s="300"/>
      <c r="I216" s="300"/>
      <c r="J216" s="300"/>
      <c r="K216" s="300"/>
      <c r="L216" s="300"/>
    </row>
    <row r="217" spans="1:12">
      <c r="A217" s="300"/>
      <c r="B217" s="300"/>
      <c r="C217" s="300"/>
      <c r="D217" s="300"/>
      <c r="E217" s="300"/>
      <c r="F217" s="300"/>
      <c r="G217" s="300"/>
      <c r="H217" s="300"/>
      <c r="I217" s="300"/>
      <c r="J217" s="300"/>
      <c r="K217" s="300"/>
      <c r="L217" s="300"/>
    </row>
    <row r="218" spans="1:12">
      <c r="A218" s="300"/>
      <c r="B218" s="300"/>
      <c r="C218" s="300"/>
      <c r="D218" s="300"/>
      <c r="E218" s="300"/>
      <c r="F218" s="300"/>
      <c r="G218" s="300"/>
      <c r="H218" s="300"/>
      <c r="I218" s="300"/>
      <c r="J218" s="300"/>
      <c r="K218" s="300"/>
      <c r="L218" s="300"/>
    </row>
    <row r="219" spans="1:12">
      <c r="A219" s="300"/>
      <c r="B219" s="300"/>
      <c r="C219" s="300"/>
      <c r="D219" s="300"/>
      <c r="E219" s="300"/>
      <c r="F219" s="300"/>
      <c r="G219" s="300"/>
      <c r="H219" s="300"/>
      <c r="I219" s="300"/>
      <c r="J219" s="300"/>
      <c r="K219" s="300"/>
      <c r="L219" s="300"/>
    </row>
    <row r="220" spans="1:12">
      <c r="A220" s="300"/>
      <c r="B220" s="300"/>
      <c r="C220" s="300"/>
      <c r="D220" s="300"/>
      <c r="E220" s="300"/>
      <c r="F220" s="300"/>
      <c r="G220" s="300"/>
      <c r="H220" s="300"/>
      <c r="I220" s="300"/>
      <c r="J220" s="300"/>
      <c r="K220" s="300"/>
      <c r="L220" s="300"/>
    </row>
    <row r="221" spans="1:12">
      <c r="A221" s="300"/>
      <c r="B221" s="300"/>
      <c r="C221" s="300"/>
      <c r="D221" s="300"/>
      <c r="E221" s="300"/>
      <c r="F221" s="300"/>
      <c r="G221" s="300"/>
      <c r="H221" s="300"/>
      <c r="I221" s="300"/>
      <c r="J221" s="300"/>
      <c r="K221" s="300"/>
      <c r="L221" s="300"/>
    </row>
    <row r="222" spans="1:12">
      <c r="A222" s="300"/>
      <c r="B222" s="300"/>
      <c r="C222" s="300"/>
      <c r="D222" s="300"/>
      <c r="E222" s="300"/>
      <c r="F222" s="300"/>
      <c r="G222" s="300"/>
      <c r="H222" s="300"/>
      <c r="I222" s="300"/>
      <c r="J222" s="300"/>
      <c r="K222" s="300"/>
      <c r="L222" s="300"/>
    </row>
    <row r="223" spans="1:12">
      <c r="A223" s="300"/>
      <c r="B223" s="300"/>
      <c r="C223" s="300"/>
      <c r="D223" s="300"/>
      <c r="E223" s="300"/>
      <c r="F223" s="300"/>
      <c r="G223" s="300"/>
      <c r="H223" s="300"/>
      <c r="I223" s="300"/>
      <c r="J223" s="300"/>
      <c r="K223" s="300"/>
      <c r="L223" s="300"/>
    </row>
    <row r="224" spans="1:12">
      <c r="A224" s="300"/>
      <c r="B224" s="300"/>
      <c r="C224" s="300"/>
      <c r="D224" s="300"/>
      <c r="E224" s="300"/>
      <c r="F224" s="300"/>
      <c r="G224" s="300"/>
      <c r="H224" s="300"/>
      <c r="I224" s="300"/>
      <c r="J224" s="300"/>
      <c r="K224" s="300"/>
      <c r="L224" s="300"/>
    </row>
    <row r="225" spans="1:12">
      <c r="A225" s="300"/>
      <c r="B225" s="300"/>
      <c r="C225" s="300"/>
      <c r="D225" s="300"/>
      <c r="E225" s="300"/>
      <c r="F225" s="300"/>
      <c r="G225" s="300"/>
      <c r="H225" s="300"/>
      <c r="I225" s="300"/>
      <c r="J225" s="300"/>
      <c r="K225" s="300"/>
      <c r="L225" s="300"/>
    </row>
    <row r="226" spans="1:12">
      <c r="A226" s="300"/>
      <c r="B226" s="300"/>
      <c r="C226" s="300"/>
      <c r="D226" s="300"/>
      <c r="E226" s="300"/>
      <c r="F226" s="300"/>
      <c r="G226" s="300"/>
      <c r="H226" s="300"/>
      <c r="I226" s="300"/>
      <c r="J226" s="300"/>
      <c r="K226" s="300"/>
      <c r="L226" s="300"/>
    </row>
    <row r="227" spans="1:12">
      <c r="A227" s="300"/>
      <c r="B227" s="300"/>
      <c r="C227" s="300"/>
      <c r="D227" s="300"/>
      <c r="E227" s="300"/>
      <c r="F227" s="300"/>
      <c r="G227" s="300"/>
      <c r="H227" s="300"/>
      <c r="I227" s="300"/>
      <c r="J227" s="300"/>
      <c r="K227" s="300"/>
      <c r="L227" s="300"/>
    </row>
    <row r="228" spans="1:12">
      <c r="A228" s="300"/>
      <c r="B228" s="300"/>
      <c r="C228" s="300"/>
      <c r="D228" s="300"/>
      <c r="E228" s="300"/>
      <c r="F228" s="300"/>
      <c r="G228" s="300"/>
      <c r="H228" s="300"/>
      <c r="I228" s="300"/>
      <c r="J228" s="300"/>
      <c r="K228" s="300"/>
      <c r="L228" s="300"/>
    </row>
    <row r="229" spans="1:12">
      <c r="A229" s="300"/>
      <c r="B229" s="300"/>
      <c r="C229" s="300"/>
      <c r="D229" s="300"/>
      <c r="E229" s="300"/>
      <c r="F229" s="300"/>
      <c r="G229" s="300"/>
      <c r="H229" s="300"/>
      <c r="I229" s="300"/>
      <c r="J229" s="300"/>
      <c r="K229" s="300"/>
      <c r="L229" s="300"/>
    </row>
    <row r="230" spans="1:12">
      <c r="A230" s="300"/>
      <c r="B230" s="300"/>
      <c r="C230" s="300"/>
      <c r="D230" s="300"/>
      <c r="E230" s="300"/>
      <c r="F230" s="300"/>
      <c r="G230" s="300"/>
      <c r="H230" s="300"/>
      <c r="I230" s="300"/>
      <c r="J230" s="300"/>
      <c r="K230" s="300"/>
      <c r="L230" s="300"/>
    </row>
    <row r="231" spans="1:12">
      <c r="A231" s="300"/>
      <c r="B231" s="300"/>
      <c r="C231" s="300"/>
      <c r="D231" s="300"/>
      <c r="E231" s="300"/>
      <c r="F231" s="300"/>
      <c r="G231" s="300"/>
      <c r="H231" s="300"/>
      <c r="I231" s="300"/>
      <c r="J231" s="300"/>
      <c r="K231" s="300"/>
      <c r="L231" s="300"/>
    </row>
    <row r="232" spans="1:12">
      <c r="A232" s="300"/>
      <c r="B232" s="300"/>
      <c r="C232" s="300"/>
      <c r="D232" s="300"/>
      <c r="E232" s="300"/>
      <c r="F232" s="300"/>
      <c r="G232" s="300"/>
      <c r="H232" s="300"/>
      <c r="I232" s="300"/>
      <c r="J232" s="300"/>
      <c r="K232" s="300"/>
      <c r="L232" s="300"/>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0000"/>
  </sheetPr>
  <dimension ref="A1:M232"/>
  <sheetViews>
    <sheetView showGridLines="0" workbookViewId="0"/>
  </sheetViews>
  <sheetFormatPr defaultRowHeight="12.75"/>
  <cols>
    <col min="2" max="2" width="35.73046875" customWidth="1"/>
    <col min="3" max="13"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9.65" customHeight="1">
      <c r="A5" s="1239" t="s">
        <v>752</v>
      </c>
      <c r="B5" s="1239"/>
      <c r="C5" s="1239"/>
      <c r="D5" s="1239"/>
      <c r="E5" s="1239"/>
      <c r="F5" s="1239"/>
      <c r="G5" s="1239"/>
      <c r="H5" s="1239"/>
      <c r="I5" s="1239"/>
      <c r="J5" s="1239"/>
      <c r="K5" s="1239"/>
      <c r="L5" s="1239"/>
      <c r="M5" s="1239"/>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SUM(A12:A1874)</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OUTPUTS_FOR_SECTION_2_OF_MODEL!B70</f>
        <v>Computing</v>
      </c>
      <c r="C15" s="298">
        <f>OUTPUTS_FOR_SECTION_2_OF_MODEL!E70</f>
        <v>790.39425016874929</v>
      </c>
      <c r="D15" s="298">
        <f>OUTPUTS_FOR_SECTION_2_OF_MODEL!F70</f>
        <v>787.52239590168165</v>
      </c>
      <c r="E15" s="298">
        <f>OUTPUTS_FOR_SECTION_2_OF_MODEL!G70</f>
        <v>826.89936197652798</v>
      </c>
      <c r="F15" s="298">
        <f>OUTPUTS_FOR_SECTION_2_OF_MODEL!H70</f>
        <v>847.48369007966448</v>
      </c>
      <c r="G15" s="298">
        <f>OUTPUTS_FOR_SECTION_2_OF_MODEL!I70</f>
        <v>871.58937574928723</v>
      </c>
      <c r="H15" s="298">
        <f>OUTPUTS_FOR_SECTION_2_OF_MODEL!J70</f>
        <v>851.87508244389983</v>
      </c>
      <c r="I15" s="298">
        <f>OUTPUTS_FOR_SECTION_2_OF_MODEL!K70</f>
        <v>835.95680040411082</v>
      </c>
      <c r="J15" s="298">
        <f>OUTPUTS_FOR_SECTION_2_OF_MODEL!L70</f>
        <v>830.82862256273745</v>
      </c>
      <c r="K15" s="298">
        <f>OUTPUTS_FOR_SECTION_2_OF_MODEL!M70</f>
        <v>821.93631547831069</v>
      </c>
      <c r="L15" s="298">
        <f>OUTPUTS_FOR_SECTION_2_OF_MODEL!N70</f>
        <v>822.74313855239029</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734.27625840676808</v>
      </c>
      <c r="D44" s="444">
        <f t="shared" si="4"/>
        <v>731.60830579266224</v>
      </c>
      <c r="E44" s="444">
        <f t="shared" si="4"/>
        <v>768.18950727619449</v>
      </c>
      <c r="F44" s="444">
        <f t="shared" si="4"/>
        <v>787.31234808400836</v>
      </c>
      <c r="G44" s="444">
        <f t="shared" si="4"/>
        <v>809.70653007108785</v>
      </c>
      <c r="H44" s="444">
        <f t="shared" si="4"/>
        <v>791.39195159038297</v>
      </c>
      <c r="I44" s="444">
        <f t="shared" si="4"/>
        <v>776.60386757541903</v>
      </c>
      <c r="J44" s="444">
        <f t="shared" si="4"/>
        <v>771.83979036078313</v>
      </c>
      <c r="K44" s="444">
        <f t="shared" si="4"/>
        <v>763.57883707935071</v>
      </c>
      <c r="L44" s="444">
        <f t="shared" si="4"/>
        <v>764.32837571517064</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7.7527043750558304</v>
      </c>
      <c r="D58" s="444">
        <f t="shared" ref="D58:L58" si="7">D44/$J$51</f>
        <v>7.7245353478443288</v>
      </c>
      <c r="E58" s="444">
        <f t="shared" si="7"/>
        <v>8.1107704161026177</v>
      </c>
      <c r="F58" s="444">
        <f t="shared" si="7"/>
        <v>8.3126749852574413</v>
      </c>
      <c r="G58" s="444">
        <f t="shared" si="7"/>
        <v>8.549119335295039</v>
      </c>
      <c r="H58" s="444">
        <f t="shared" si="7"/>
        <v>8.3557486371565108</v>
      </c>
      <c r="I58" s="444">
        <f t="shared" si="7"/>
        <v>8.199611703231577</v>
      </c>
      <c r="J58" s="444">
        <f t="shared" si="7"/>
        <v>8.149311176907668</v>
      </c>
      <c r="K58" s="444">
        <f t="shared" si="7"/>
        <v>8.0620896061244078</v>
      </c>
      <c r="L58" s="444">
        <f t="shared" si="7"/>
        <v>8.0700034551623752</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6">
        <f>100*C65</f>
        <v>11.719528223840367</v>
      </c>
      <c r="D66" s="666">
        <f t="shared" ref="D66:L66" si="10">100*D65</f>
        <v>11.719528223840367</v>
      </c>
      <c r="E66" s="666">
        <f t="shared" si="10"/>
        <v>11.719528223840367</v>
      </c>
      <c r="F66" s="666">
        <f t="shared" si="10"/>
        <v>11.719528223840367</v>
      </c>
      <c r="G66" s="666">
        <f t="shared" si="10"/>
        <v>11.719528223840367</v>
      </c>
      <c r="H66" s="666">
        <f t="shared" si="10"/>
        <v>11.719528223840367</v>
      </c>
      <c r="I66" s="666">
        <f t="shared" si="10"/>
        <v>11.719528223840367</v>
      </c>
      <c r="J66" s="666">
        <f t="shared" si="10"/>
        <v>11.719528223840367</v>
      </c>
      <c r="K66" s="666">
        <f t="shared" si="10"/>
        <v>11.719528223840367</v>
      </c>
      <c r="L66" s="666">
        <f t="shared" si="10"/>
        <v>11.719528223840367</v>
      </c>
    </row>
    <row r="67" spans="1:12" ht="13.15">
      <c r="A67" s="300"/>
      <c r="B67" s="329" t="s">
        <v>731</v>
      </c>
      <c r="C67" s="666">
        <f>C66-C68</f>
        <v>9.9743190126196151</v>
      </c>
      <c r="D67" s="666">
        <f t="shared" ref="D67:L67" si="11">D66-D68</f>
        <v>9.9743190126196151</v>
      </c>
      <c r="E67" s="666">
        <f t="shared" si="11"/>
        <v>9.9743190126196151</v>
      </c>
      <c r="F67" s="666">
        <f t="shared" si="11"/>
        <v>9.9743190126196151</v>
      </c>
      <c r="G67" s="666">
        <f t="shared" si="11"/>
        <v>9.9743190126196151</v>
      </c>
      <c r="H67" s="666">
        <f t="shared" si="11"/>
        <v>9.9743190126196151</v>
      </c>
      <c r="I67" s="666">
        <f t="shared" si="11"/>
        <v>9.9743190126196151</v>
      </c>
      <c r="J67" s="666">
        <f t="shared" si="11"/>
        <v>9.9743190126196151</v>
      </c>
      <c r="K67" s="666">
        <f t="shared" si="11"/>
        <v>9.9743190126196151</v>
      </c>
      <c r="L67" s="666">
        <f t="shared" si="11"/>
        <v>9.9743190126196151</v>
      </c>
    </row>
    <row r="68" spans="1:12" ht="13.15">
      <c r="A68" s="300"/>
      <c r="B68" s="329" t="s">
        <v>730</v>
      </c>
      <c r="C68" s="666">
        <f>C66*$C$33</f>
        <v>1.745209211220752</v>
      </c>
      <c r="D68" s="666">
        <f t="shared" ref="D68:L68" si="12">D66*$C$33</f>
        <v>1.745209211220752</v>
      </c>
      <c r="E68" s="666">
        <f t="shared" si="12"/>
        <v>1.745209211220752</v>
      </c>
      <c r="F68" s="666">
        <f t="shared" si="12"/>
        <v>1.745209211220752</v>
      </c>
      <c r="G68" s="666">
        <f t="shared" si="12"/>
        <v>1.745209211220752</v>
      </c>
      <c r="H68" s="666">
        <f t="shared" si="12"/>
        <v>1.745209211220752</v>
      </c>
      <c r="I68" s="666">
        <f t="shared" si="12"/>
        <v>1.745209211220752</v>
      </c>
      <c r="J68" s="666">
        <f t="shared" si="12"/>
        <v>1.745209211220752</v>
      </c>
      <c r="K68" s="666">
        <f t="shared" si="12"/>
        <v>1.745209211220752</v>
      </c>
      <c r="L68" s="666">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6">
        <f>100*C76</f>
        <v>35.112936419932062</v>
      </c>
      <c r="D77" s="666">
        <f t="shared" ref="D77:L77" si="18">100*D76</f>
        <v>35.112936419932062</v>
      </c>
      <c r="E77" s="666">
        <f t="shared" si="18"/>
        <v>35.112936419932062</v>
      </c>
      <c r="F77" s="666">
        <f t="shared" si="18"/>
        <v>35.112936419932062</v>
      </c>
      <c r="G77" s="666">
        <f t="shared" si="18"/>
        <v>35.112936419932062</v>
      </c>
      <c r="H77" s="666">
        <f t="shared" si="18"/>
        <v>35.112936419932062</v>
      </c>
      <c r="I77" s="666">
        <f t="shared" si="18"/>
        <v>35.112936419932062</v>
      </c>
      <c r="J77" s="666">
        <f t="shared" si="18"/>
        <v>35.112936419932062</v>
      </c>
      <c r="K77" s="666">
        <f t="shared" si="18"/>
        <v>35.112936419932062</v>
      </c>
      <c r="L77" s="666">
        <f t="shared" si="18"/>
        <v>35.112936419932062</v>
      </c>
    </row>
    <row r="78" spans="1:12" ht="13.15">
      <c r="A78" s="300"/>
      <c r="B78" s="329" t="s">
        <v>731</v>
      </c>
      <c r="C78" s="666">
        <f>C77-C79</f>
        <v>24.659900108545809</v>
      </c>
      <c r="D78" s="666">
        <f t="shared" ref="D78:L78" si="19">D77-D79</f>
        <v>24.659900108545809</v>
      </c>
      <c r="E78" s="666">
        <f t="shared" si="19"/>
        <v>24.659900108545809</v>
      </c>
      <c r="F78" s="666">
        <f t="shared" si="19"/>
        <v>24.659900108545809</v>
      </c>
      <c r="G78" s="666">
        <f t="shared" si="19"/>
        <v>24.659900108545809</v>
      </c>
      <c r="H78" s="666">
        <f t="shared" si="19"/>
        <v>24.659900108545809</v>
      </c>
      <c r="I78" s="666">
        <f t="shared" si="19"/>
        <v>24.659900108545809</v>
      </c>
      <c r="J78" s="666">
        <f t="shared" si="19"/>
        <v>24.659900108545809</v>
      </c>
      <c r="K78" s="666">
        <f t="shared" si="19"/>
        <v>24.659900108545809</v>
      </c>
      <c r="L78" s="666">
        <f t="shared" si="19"/>
        <v>24.659900108545809</v>
      </c>
    </row>
    <row r="79" spans="1:12" ht="13.15">
      <c r="A79" s="300"/>
      <c r="B79" s="329" t="s">
        <v>730</v>
      </c>
      <c r="C79" s="666">
        <f>C77*$C$34</f>
        <v>10.453036311386253</v>
      </c>
      <c r="D79" s="666">
        <f t="shared" ref="D79:L79" si="20">D77*$C$34</f>
        <v>10.453036311386253</v>
      </c>
      <c r="E79" s="666">
        <f t="shared" si="20"/>
        <v>10.453036311386253</v>
      </c>
      <c r="F79" s="666">
        <f t="shared" si="20"/>
        <v>10.453036311386253</v>
      </c>
      <c r="G79" s="666">
        <f t="shared" si="20"/>
        <v>10.453036311386253</v>
      </c>
      <c r="H79" s="666">
        <f t="shared" si="20"/>
        <v>10.453036311386253</v>
      </c>
      <c r="I79" s="666">
        <f t="shared" si="20"/>
        <v>10.453036311386253</v>
      </c>
      <c r="J79" s="666">
        <f t="shared" si="20"/>
        <v>10.453036311386253</v>
      </c>
      <c r="K79" s="666">
        <f t="shared" si="20"/>
        <v>10.453036311386253</v>
      </c>
      <c r="L79" s="666">
        <f t="shared" si="20"/>
        <v>10.453036311386253</v>
      </c>
    </row>
    <row r="80" spans="1:12" ht="13.15">
      <c r="A80" s="300"/>
      <c r="B80" s="637" t="s">
        <v>729</v>
      </c>
      <c r="C80" s="666">
        <f>C78</f>
        <v>24.659900108545809</v>
      </c>
      <c r="D80" s="666">
        <f t="shared" ref="D80:L80" si="21">D78</f>
        <v>24.659900108545809</v>
      </c>
      <c r="E80" s="666">
        <f t="shared" si="21"/>
        <v>24.659900108545809</v>
      </c>
      <c r="F80" s="666">
        <f t="shared" si="21"/>
        <v>24.659900108545809</v>
      </c>
      <c r="G80" s="666">
        <f t="shared" si="21"/>
        <v>24.659900108545809</v>
      </c>
      <c r="H80" s="666">
        <f t="shared" si="21"/>
        <v>24.659900108545809</v>
      </c>
      <c r="I80" s="666">
        <f t="shared" si="21"/>
        <v>24.659900108545809</v>
      </c>
      <c r="J80" s="666">
        <f t="shared" si="21"/>
        <v>24.659900108545809</v>
      </c>
      <c r="K80" s="666">
        <f t="shared" si="21"/>
        <v>24.659900108545809</v>
      </c>
      <c r="L80" s="666">
        <f t="shared" si="21"/>
        <v>24.659900108545809</v>
      </c>
    </row>
    <row r="81" spans="1:12" ht="13.15">
      <c r="A81" s="300"/>
      <c r="B81" s="637" t="s">
        <v>728</v>
      </c>
      <c r="C81" s="666">
        <f>C79*$C$39</f>
        <v>6.5436007309277944</v>
      </c>
      <c r="D81" s="666">
        <f t="shared" ref="D81:L81" si="22">D79*$C$39</f>
        <v>6.5436007309277944</v>
      </c>
      <c r="E81" s="666">
        <f t="shared" si="22"/>
        <v>6.5436007309277944</v>
      </c>
      <c r="F81" s="666">
        <f t="shared" si="22"/>
        <v>6.5436007309277944</v>
      </c>
      <c r="G81" s="666">
        <f t="shared" si="22"/>
        <v>6.5436007309277944</v>
      </c>
      <c r="H81" s="666">
        <f t="shared" si="22"/>
        <v>6.5436007309277944</v>
      </c>
      <c r="I81" s="666">
        <f t="shared" si="22"/>
        <v>6.5436007309277944</v>
      </c>
      <c r="J81" s="666">
        <f t="shared" si="22"/>
        <v>6.5436007309277944</v>
      </c>
      <c r="K81" s="666">
        <f t="shared" si="22"/>
        <v>6.5436007309277944</v>
      </c>
      <c r="L81" s="666">
        <f t="shared" si="22"/>
        <v>6.5436007309277944</v>
      </c>
    </row>
    <row r="82" spans="1:12" ht="13.15">
      <c r="A82" s="300"/>
      <c r="B82" s="637" t="s">
        <v>727</v>
      </c>
      <c r="C82" s="666">
        <f>C80+C81</f>
        <v>31.203500839473605</v>
      </c>
      <c r="D82" s="666">
        <f t="shared" ref="D82:L82" si="23">D80+D81</f>
        <v>31.203500839473605</v>
      </c>
      <c r="E82" s="666">
        <f t="shared" si="23"/>
        <v>31.203500839473605</v>
      </c>
      <c r="F82" s="666">
        <f t="shared" si="23"/>
        <v>31.203500839473605</v>
      </c>
      <c r="G82" s="666">
        <f t="shared" si="23"/>
        <v>31.203500839473605</v>
      </c>
      <c r="H82" s="666">
        <f t="shared" si="23"/>
        <v>31.203500839473605</v>
      </c>
      <c r="I82" s="666">
        <f t="shared" si="23"/>
        <v>31.203500839473605</v>
      </c>
      <c r="J82" s="666">
        <f t="shared" si="23"/>
        <v>31.203500839473605</v>
      </c>
      <c r="K82" s="666">
        <f t="shared" si="23"/>
        <v>31.203500839473605</v>
      </c>
      <c r="L82" s="666">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6">
        <f>100*C87</f>
        <v>53.167535356227567</v>
      </c>
      <c r="D88" s="666">
        <f t="shared" ref="D88:L88" si="26">100*D87</f>
        <v>53.167535356227567</v>
      </c>
      <c r="E88" s="666">
        <f t="shared" si="26"/>
        <v>53.167535356227567</v>
      </c>
      <c r="F88" s="666">
        <f t="shared" si="26"/>
        <v>53.167535356227567</v>
      </c>
      <c r="G88" s="666">
        <f t="shared" si="26"/>
        <v>53.167535356227567</v>
      </c>
      <c r="H88" s="666">
        <f t="shared" si="26"/>
        <v>53.167535356227567</v>
      </c>
      <c r="I88" s="666">
        <f t="shared" si="26"/>
        <v>53.167535356227567</v>
      </c>
      <c r="J88" s="666">
        <f t="shared" si="26"/>
        <v>53.167535356227567</v>
      </c>
      <c r="K88" s="666">
        <f t="shared" si="26"/>
        <v>53.167535356227567</v>
      </c>
      <c r="L88" s="666">
        <f t="shared" si="26"/>
        <v>53.167535356227567</v>
      </c>
    </row>
    <row r="89" spans="1:12" ht="13.15">
      <c r="A89" s="300"/>
      <c r="B89" s="329" t="s">
        <v>731</v>
      </c>
      <c r="C89" s="666">
        <f>C88-C90</f>
        <v>51.227475167739186</v>
      </c>
      <c r="D89" s="666">
        <f t="shared" ref="D89:L89" si="27">D88-D90</f>
        <v>51.227475167739186</v>
      </c>
      <c r="E89" s="666">
        <f t="shared" si="27"/>
        <v>51.227475167739186</v>
      </c>
      <c r="F89" s="666">
        <f t="shared" si="27"/>
        <v>51.227475167739186</v>
      </c>
      <c r="G89" s="666">
        <f t="shared" si="27"/>
        <v>51.227475167739186</v>
      </c>
      <c r="H89" s="666">
        <f t="shared" si="27"/>
        <v>51.227475167739186</v>
      </c>
      <c r="I89" s="666">
        <f t="shared" si="27"/>
        <v>51.227475167739186</v>
      </c>
      <c r="J89" s="666">
        <f t="shared" si="27"/>
        <v>51.227475167739186</v>
      </c>
      <c r="K89" s="666">
        <f t="shared" si="27"/>
        <v>51.227475167739186</v>
      </c>
      <c r="L89" s="666">
        <f t="shared" si="27"/>
        <v>51.227475167739186</v>
      </c>
    </row>
    <row r="90" spans="1:12" ht="13.15">
      <c r="A90" s="300"/>
      <c r="B90" s="329" t="s">
        <v>730</v>
      </c>
      <c r="C90" s="666">
        <f>C88*$C$35</f>
        <v>1.9400601884883828</v>
      </c>
      <c r="D90" s="666">
        <f t="shared" ref="D90:L90" si="28">D88*$C$35</f>
        <v>1.9400601884883828</v>
      </c>
      <c r="E90" s="666">
        <f t="shared" si="28"/>
        <v>1.9400601884883828</v>
      </c>
      <c r="F90" s="666">
        <f t="shared" si="28"/>
        <v>1.9400601884883828</v>
      </c>
      <c r="G90" s="666">
        <f t="shared" si="28"/>
        <v>1.9400601884883828</v>
      </c>
      <c r="H90" s="666">
        <f t="shared" si="28"/>
        <v>1.9400601884883828</v>
      </c>
      <c r="I90" s="666">
        <f t="shared" si="28"/>
        <v>1.9400601884883828</v>
      </c>
      <c r="J90" s="666">
        <f t="shared" si="28"/>
        <v>1.9400601884883828</v>
      </c>
      <c r="K90" s="666">
        <f t="shared" si="28"/>
        <v>1.9400601884883828</v>
      </c>
      <c r="L90" s="666">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6">
        <f>C90*$C$39</f>
        <v>1.2144776779937276</v>
      </c>
      <c r="D92" s="666">
        <f t="shared" ref="D92:L92" si="30">D90*$C$39</f>
        <v>1.2144776779937276</v>
      </c>
      <c r="E92" s="666">
        <f t="shared" si="30"/>
        <v>1.2144776779937276</v>
      </c>
      <c r="F92" s="666">
        <f t="shared" si="30"/>
        <v>1.2144776779937276</v>
      </c>
      <c r="G92" s="666">
        <f t="shared" si="30"/>
        <v>1.2144776779937276</v>
      </c>
      <c r="H92" s="666">
        <f t="shared" si="30"/>
        <v>1.2144776779937276</v>
      </c>
      <c r="I92" s="666">
        <f t="shared" si="30"/>
        <v>1.2144776779937276</v>
      </c>
      <c r="J92" s="666">
        <f t="shared" si="30"/>
        <v>1.2144776779937276</v>
      </c>
      <c r="K92" s="666">
        <f t="shared" si="30"/>
        <v>1.2144776779937276</v>
      </c>
      <c r="L92" s="666">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6">
        <f>C93+C82+C71</f>
        <v>94.712273664050329</v>
      </c>
      <c r="D95" s="666">
        <f t="shared" ref="D95:L95" si="32">D93+D82+D71</f>
        <v>94.712273664050329</v>
      </c>
      <c r="E95" s="666">
        <f t="shared" si="32"/>
        <v>94.712273664050329</v>
      </c>
      <c r="F95" s="666">
        <f t="shared" si="32"/>
        <v>94.712273664050329</v>
      </c>
      <c r="G95" s="666">
        <f t="shared" si="32"/>
        <v>94.712273664050329</v>
      </c>
      <c r="H95" s="666">
        <f t="shared" si="32"/>
        <v>94.712273664050329</v>
      </c>
      <c r="I95" s="666">
        <f t="shared" si="32"/>
        <v>94.712273664050329</v>
      </c>
      <c r="J95" s="666">
        <f t="shared" si="32"/>
        <v>94.712273664050329</v>
      </c>
      <c r="K95" s="666">
        <f t="shared" si="32"/>
        <v>94.712273664050329</v>
      </c>
      <c r="L95" s="666">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7.7527043750558304</v>
      </c>
      <c r="D99" s="444">
        <f t="shared" ref="D99:L99" si="33">D58</f>
        <v>7.7245353478443288</v>
      </c>
      <c r="E99" s="444">
        <f t="shared" si="33"/>
        <v>8.1107704161026177</v>
      </c>
      <c r="F99" s="444">
        <f t="shared" si="33"/>
        <v>8.3126749852574413</v>
      </c>
      <c r="G99" s="444">
        <f t="shared" si="33"/>
        <v>8.549119335295039</v>
      </c>
      <c r="H99" s="444">
        <f t="shared" si="33"/>
        <v>8.3557486371565108</v>
      </c>
      <c r="I99" s="444">
        <f t="shared" si="33"/>
        <v>8.199611703231577</v>
      </c>
      <c r="J99" s="444">
        <f t="shared" si="33"/>
        <v>8.149311176907668</v>
      </c>
      <c r="K99" s="444">
        <f t="shared" si="33"/>
        <v>8.0620896061244078</v>
      </c>
      <c r="L99" s="444">
        <f t="shared" si="33"/>
        <v>8.0700034551623752</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878</v>
      </c>
      <c r="C104" s="444">
        <f t="shared" ref="C104:L104" si="35">C66*C$99</f>
        <v>90.858037734557499</v>
      </c>
      <c r="D104" s="444">
        <f t="shared" si="35"/>
        <v>90.527910025114181</v>
      </c>
      <c r="E104" s="444">
        <f t="shared" si="35"/>
        <v>95.05440280860411</v>
      </c>
      <c r="F104" s="444">
        <f t="shared" si="35"/>
        <v>97.420629105336388</v>
      </c>
      <c r="G104" s="444">
        <f t="shared" si="35"/>
        <v>100.19164533896961</v>
      </c>
      <c r="H104" s="444">
        <f t="shared" si="35"/>
        <v>97.925431984471416</v>
      </c>
      <c r="I104" s="444">
        <f t="shared" si="35"/>
        <v>96.095580780554243</v>
      </c>
      <c r="J104" s="444">
        <f t="shared" si="35"/>
        <v>95.506082342627181</v>
      </c>
      <c r="K104" s="444">
        <f t="shared" si="35"/>
        <v>94.483886682105066</v>
      </c>
      <c r="L104" s="444">
        <f t="shared" si="35"/>
        <v>94.576633259264739</v>
      </c>
    </row>
    <row r="105" spans="1:12" ht="13.15">
      <c r="A105" s="300"/>
      <c r="B105" s="317" t="s">
        <v>879</v>
      </c>
      <c r="C105" s="444">
        <f t="shared" ref="C105:L105" si="36">C77*C$99</f>
        <v>272.22021580386451</v>
      </c>
      <c r="D105" s="444">
        <f t="shared" si="36"/>
        <v>271.23111854237573</v>
      </c>
      <c r="E105" s="444">
        <f t="shared" si="36"/>
        <v>284.79296593727713</v>
      </c>
      <c r="F105" s="444">
        <f t="shared" si="36"/>
        <v>291.88242823690422</v>
      </c>
      <c r="G105" s="444">
        <f t="shared" si="36"/>
        <v>300.18468366662654</v>
      </c>
      <c r="H105" s="444">
        <f t="shared" si="36"/>
        <v>293.39487063741052</v>
      </c>
      <c r="I105" s="444">
        <f t="shared" si="36"/>
        <v>287.91244440370122</v>
      </c>
      <c r="J105" s="444">
        <f t="shared" si="36"/>
        <v>286.1462452210007</v>
      </c>
      <c r="K105" s="444">
        <f t="shared" si="36"/>
        <v>283.08363975164144</v>
      </c>
      <c r="L105" s="444">
        <f t="shared" si="36"/>
        <v>283.36151822974853</v>
      </c>
    </row>
    <row r="106" spans="1:12" ht="13.15">
      <c r="A106" s="300"/>
      <c r="B106" s="317" t="s">
        <v>880</v>
      </c>
      <c r="C106" s="444">
        <f t="shared" ref="C106:L106" si="37">C88*C$99</f>
        <v>412.19218396716099</v>
      </c>
      <c r="D106" s="444">
        <f t="shared" si="37"/>
        <v>410.69450621694295</v>
      </c>
      <c r="E106" s="444">
        <f t="shared" si="37"/>
        <v>431.22967286438052</v>
      </c>
      <c r="F106" s="444">
        <f t="shared" si="37"/>
        <v>441.96444118350348</v>
      </c>
      <c r="G106" s="444">
        <f t="shared" si="37"/>
        <v>454.53560452390769</v>
      </c>
      <c r="H106" s="444">
        <f t="shared" si="37"/>
        <v>444.2545610937691</v>
      </c>
      <c r="I106" s="444">
        <f t="shared" si="37"/>
        <v>435.95314513890219</v>
      </c>
      <c r="J106" s="444">
        <f t="shared" si="37"/>
        <v>433.2787901271389</v>
      </c>
      <c r="K106" s="444">
        <f t="shared" si="37"/>
        <v>428.64143417869423</v>
      </c>
      <c r="L106" s="444">
        <f t="shared" si="37"/>
        <v>429.06219402722422</v>
      </c>
    </row>
    <row r="107" spans="1:12" ht="13.15">
      <c r="A107" s="300"/>
      <c r="B107" s="317" t="s">
        <v>8</v>
      </c>
      <c r="C107" s="444">
        <f>SUM(C104:C106)</f>
        <v>775.270437505583</v>
      </c>
      <c r="D107" s="444">
        <f t="shared" ref="D107:L107" si="38">SUM(D104:D106)</f>
        <v>772.4535347844328</v>
      </c>
      <c r="E107" s="444">
        <f t="shared" si="38"/>
        <v>811.07704161026174</v>
      </c>
      <c r="F107" s="444">
        <f t="shared" si="38"/>
        <v>831.26749852574403</v>
      </c>
      <c r="G107" s="444">
        <f t="shared" si="38"/>
        <v>854.91193352950381</v>
      </c>
      <c r="H107" s="444">
        <f t="shared" si="38"/>
        <v>835.57486371565096</v>
      </c>
      <c r="I107" s="444">
        <f t="shared" si="38"/>
        <v>819.9611703231576</v>
      </c>
      <c r="J107" s="444">
        <f t="shared" si="38"/>
        <v>814.93111769076677</v>
      </c>
      <c r="K107" s="444">
        <f t="shared" si="38"/>
        <v>806.20896061244071</v>
      </c>
      <c r="L107" s="444">
        <f t="shared" si="38"/>
        <v>807.00034551623753</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775.270437505583</v>
      </c>
      <c r="D112" s="668">
        <f t="shared" ref="D112:L112" si="39">D107</f>
        <v>772.4535347844328</v>
      </c>
      <c r="E112" s="668">
        <f t="shared" si="39"/>
        <v>811.07704161026174</v>
      </c>
      <c r="F112" s="668">
        <f t="shared" si="39"/>
        <v>831.26749852574403</v>
      </c>
      <c r="G112" s="668">
        <f t="shared" si="39"/>
        <v>854.91193352950381</v>
      </c>
      <c r="H112" s="668">
        <f t="shared" si="39"/>
        <v>835.57486371565096</v>
      </c>
      <c r="I112" s="668">
        <f t="shared" si="39"/>
        <v>819.9611703231576</v>
      </c>
      <c r="J112" s="668">
        <f t="shared" si="39"/>
        <v>814.93111769076677</v>
      </c>
      <c r="K112" s="668">
        <f t="shared" si="39"/>
        <v>806.20896061244071</v>
      </c>
      <c r="L112" s="668">
        <f t="shared" si="39"/>
        <v>807.00034551623753</v>
      </c>
    </row>
    <row r="113" spans="1:12">
      <c r="A113" s="300"/>
      <c r="B113" s="668" t="s">
        <v>1576</v>
      </c>
      <c r="C113" s="668">
        <f t="shared" ref="C113:L113" si="40">((C68+C79+C90)/100)*C112</f>
        <v>109.61010454228605</v>
      </c>
      <c r="D113" s="668">
        <f t="shared" si="40"/>
        <v>109.21184222398567</v>
      </c>
      <c r="E113" s="668">
        <f t="shared" si="40"/>
        <v>114.67255169536716</v>
      </c>
      <c r="F113" s="668">
        <f t="shared" si="40"/>
        <v>117.52714021854504</v>
      </c>
      <c r="G113" s="668">
        <f t="shared" si="40"/>
        <v>120.87006272303786</v>
      </c>
      <c r="H113" s="668">
        <f t="shared" si="40"/>
        <v>118.1361286771874</v>
      </c>
      <c r="I113" s="668">
        <f t="shared" si="40"/>
        <v>115.92861697256359</v>
      </c>
      <c r="J113" s="668">
        <f t="shared" si="40"/>
        <v>115.21745275396717</v>
      </c>
      <c r="K113" s="668">
        <f t="shared" si="40"/>
        <v>113.98428752163149</v>
      </c>
      <c r="L113" s="668">
        <f t="shared" si="40"/>
        <v>114.09617593868174</v>
      </c>
    </row>
    <row r="114" spans="1:12">
      <c r="A114" s="300"/>
      <c r="B114" s="668" t="s">
        <v>1577</v>
      </c>
      <c r="C114" s="668">
        <f t="shared" ref="C114:L114" si="41">((C67+C78+C89)/100)*C112</f>
        <v>665.66033296329681</v>
      </c>
      <c r="D114" s="668">
        <f t="shared" si="41"/>
        <v>663.24169256044706</v>
      </c>
      <c r="E114" s="668">
        <f t="shared" si="41"/>
        <v>696.4044899148945</v>
      </c>
      <c r="F114" s="668">
        <f t="shared" si="41"/>
        <v>713.7403583071989</v>
      </c>
      <c r="G114" s="668">
        <f t="shared" si="41"/>
        <v>734.04187080646591</v>
      </c>
      <c r="H114" s="668">
        <f t="shared" si="41"/>
        <v>717.43873503846351</v>
      </c>
      <c r="I114" s="668">
        <f t="shared" si="41"/>
        <v>704.03255335059396</v>
      </c>
      <c r="J114" s="668">
        <f t="shared" si="41"/>
        <v>699.71366493679955</v>
      </c>
      <c r="K114" s="668">
        <f t="shared" si="41"/>
        <v>692.22467309080912</v>
      </c>
      <c r="L114" s="668">
        <f t="shared" si="41"/>
        <v>692.90416957755576</v>
      </c>
    </row>
    <row r="115" spans="1:12">
      <c r="A115" s="300"/>
      <c r="B115" s="668" t="s">
        <v>829</v>
      </c>
      <c r="C115" s="668">
        <f>C113*$C$39</f>
        <v>68.61592544347107</v>
      </c>
      <c r="D115" s="668">
        <f t="shared" ref="D115:L115" si="42">D113*$C$39</f>
        <v>68.36661323221503</v>
      </c>
      <c r="E115" s="668">
        <f t="shared" si="42"/>
        <v>71.785017361299836</v>
      </c>
      <c r="F115" s="668">
        <f t="shared" si="42"/>
        <v>73.57198977680919</v>
      </c>
      <c r="G115" s="668">
        <f t="shared" si="42"/>
        <v>75.664659264621704</v>
      </c>
      <c r="H115" s="668">
        <f t="shared" si="42"/>
        <v>73.953216551919311</v>
      </c>
      <c r="I115" s="668">
        <f t="shared" si="42"/>
        <v>72.571314224824803</v>
      </c>
      <c r="J115" s="668">
        <f t="shared" si="42"/>
        <v>72.126125423983453</v>
      </c>
      <c r="K115" s="668">
        <f t="shared" si="42"/>
        <v>71.354163988541316</v>
      </c>
      <c r="L115" s="668">
        <f t="shared" si="42"/>
        <v>71.424206137614775</v>
      </c>
    </row>
    <row r="116" spans="1:12">
      <c r="A116" s="300"/>
      <c r="B116" s="668" t="s">
        <v>830</v>
      </c>
      <c r="C116" s="668">
        <f>C114</f>
        <v>665.66033296329681</v>
      </c>
      <c r="D116" s="668">
        <f t="shared" ref="D116:L116" si="43">D114</f>
        <v>663.24169256044706</v>
      </c>
      <c r="E116" s="668">
        <f t="shared" si="43"/>
        <v>696.4044899148945</v>
      </c>
      <c r="F116" s="668">
        <f t="shared" si="43"/>
        <v>713.7403583071989</v>
      </c>
      <c r="G116" s="668">
        <f t="shared" si="43"/>
        <v>734.04187080646591</v>
      </c>
      <c r="H116" s="668">
        <f t="shared" si="43"/>
        <v>717.43873503846351</v>
      </c>
      <c r="I116" s="668">
        <f t="shared" si="43"/>
        <v>704.03255335059396</v>
      </c>
      <c r="J116" s="668">
        <f t="shared" si="43"/>
        <v>699.71366493679955</v>
      </c>
      <c r="K116" s="668">
        <f t="shared" si="43"/>
        <v>692.22467309080912</v>
      </c>
      <c r="L116" s="668">
        <f t="shared" si="43"/>
        <v>692.90416957755576</v>
      </c>
    </row>
    <row r="117" spans="1:12">
      <c r="A117" s="300"/>
      <c r="B117" s="668" t="s">
        <v>722</v>
      </c>
      <c r="C117" s="668">
        <f>C116+C115</f>
        <v>734.27625840676785</v>
      </c>
      <c r="D117" s="668">
        <f t="shared" ref="D117:L117" si="44">D116+D115</f>
        <v>731.60830579266212</v>
      </c>
      <c r="E117" s="668">
        <f t="shared" si="44"/>
        <v>768.18950727619438</v>
      </c>
      <c r="F117" s="668">
        <f t="shared" si="44"/>
        <v>787.31234808400814</v>
      </c>
      <c r="G117" s="668">
        <f t="shared" si="44"/>
        <v>809.70653007108763</v>
      </c>
      <c r="H117" s="668">
        <f t="shared" si="44"/>
        <v>791.39195159038286</v>
      </c>
      <c r="I117" s="668">
        <f t="shared" si="44"/>
        <v>776.6038675754188</v>
      </c>
      <c r="J117" s="668">
        <f t="shared" si="44"/>
        <v>771.83979036078301</v>
      </c>
      <c r="K117" s="668">
        <f t="shared" si="44"/>
        <v>763.57883707935048</v>
      </c>
      <c r="L117" s="668">
        <f t="shared" si="44"/>
        <v>764.32837571517052</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c r="A121" s="300"/>
      <c r="B121" s="300"/>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300"/>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c r="A125" s="300"/>
      <c r="B125" s="300"/>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00"/>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00"/>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300"/>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c r="A133" s="300"/>
      <c r="B133" s="300"/>
      <c r="C133" s="300"/>
      <c r="D133" s="300"/>
      <c r="E133" s="300"/>
      <c r="F133" s="300"/>
      <c r="G133" s="300"/>
      <c r="H133" s="300"/>
      <c r="I133" s="300"/>
      <c r="J133" s="300"/>
      <c r="K133" s="300"/>
      <c r="L133" s="300"/>
    </row>
    <row r="134" spans="1:12">
      <c r="A134" s="300"/>
      <c r="B134" s="300"/>
      <c r="C134" s="300"/>
      <c r="D134" s="300"/>
      <c r="E134" s="300"/>
      <c r="F134" s="300"/>
      <c r="G134" s="300"/>
      <c r="H134" s="300"/>
      <c r="I134" s="300"/>
      <c r="J134" s="300"/>
      <c r="K134" s="300"/>
      <c r="L134" s="300"/>
    </row>
    <row r="135" spans="1:12">
      <c r="A135" s="300"/>
      <c r="B135" s="300"/>
      <c r="C135" s="300"/>
      <c r="D135" s="300"/>
      <c r="E135" s="300"/>
      <c r="F135" s="300"/>
      <c r="G135" s="300"/>
      <c r="H135" s="300"/>
      <c r="I135" s="300"/>
      <c r="J135" s="300"/>
      <c r="K135" s="300"/>
      <c r="L135" s="300"/>
    </row>
    <row r="136" spans="1:12">
      <c r="A136" s="300"/>
      <c r="B136" s="300"/>
      <c r="C136" s="300"/>
      <c r="D136" s="300"/>
      <c r="E136" s="300"/>
      <c r="F136" s="300"/>
      <c r="G136" s="300"/>
      <c r="H136" s="300"/>
      <c r="I136" s="300"/>
      <c r="J136" s="300"/>
      <c r="K136" s="300"/>
      <c r="L136" s="300"/>
    </row>
    <row r="137" spans="1:12">
      <c r="A137" s="300"/>
      <c r="B137" s="300"/>
      <c r="C137" s="300"/>
      <c r="D137" s="300"/>
      <c r="E137" s="300"/>
      <c r="F137" s="300"/>
      <c r="G137" s="300"/>
      <c r="H137" s="300"/>
      <c r="I137" s="300"/>
      <c r="J137" s="300"/>
      <c r="K137" s="300"/>
      <c r="L137" s="300"/>
    </row>
    <row r="138" spans="1:12">
      <c r="A138" s="300"/>
      <c r="B138" s="300"/>
      <c r="C138" s="300"/>
      <c r="D138" s="300"/>
      <c r="E138" s="300"/>
      <c r="F138" s="300"/>
      <c r="G138" s="300"/>
      <c r="H138" s="300"/>
      <c r="I138" s="300"/>
      <c r="J138" s="300"/>
      <c r="K138" s="300"/>
      <c r="L138" s="300"/>
    </row>
    <row r="139" spans="1:12">
      <c r="A139" s="300"/>
      <c r="B139" s="300"/>
      <c r="C139" s="300"/>
      <c r="D139" s="300"/>
      <c r="E139" s="300"/>
      <c r="F139" s="300"/>
      <c r="G139" s="300"/>
      <c r="H139" s="300"/>
      <c r="I139" s="300"/>
      <c r="J139" s="300"/>
      <c r="K139" s="300"/>
      <c r="L139" s="300"/>
    </row>
    <row r="140" spans="1:12">
      <c r="A140" s="300"/>
      <c r="B140" s="300"/>
      <c r="C140" s="300"/>
      <c r="D140" s="300"/>
      <c r="E140" s="300"/>
      <c r="F140" s="300"/>
      <c r="G140" s="300"/>
      <c r="H140" s="300"/>
      <c r="I140" s="300"/>
      <c r="J140" s="300"/>
      <c r="K140" s="300"/>
      <c r="L140" s="300"/>
    </row>
    <row r="141" spans="1:12">
      <c r="A141" s="300"/>
      <c r="B141" s="300"/>
      <c r="C141" s="300"/>
      <c r="D141" s="300"/>
      <c r="E141" s="300"/>
      <c r="F141" s="300"/>
      <c r="G141" s="300"/>
      <c r="H141" s="300"/>
      <c r="I141" s="300"/>
      <c r="J141" s="300"/>
      <c r="K141" s="300"/>
      <c r="L141" s="300"/>
    </row>
    <row r="142" spans="1:12">
      <c r="A142" s="300"/>
      <c r="B142" s="300"/>
      <c r="C142" s="300"/>
      <c r="D142" s="300"/>
      <c r="E142" s="300"/>
      <c r="F142" s="300"/>
      <c r="G142" s="300"/>
      <c r="H142" s="300"/>
      <c r="I142" s="300"/>
      <c r="J142" s="300"/>
      <c r="K142" s="300"/>
      <c r="L142" s="300"/>
    </row>
    <row r="143" spans="1:12">
      <c r="A143" s="300"/>
      <c r="B143" s="300"/>
      <c r="C143" s="300"/>
      <c r="D143" s="300"/>
      <c r="E143" s="300"/>
      <c r="F143" s="300"/>
      <c r="G143" s="300"/>
      <c r="H143" s="300"/>
      <c r="I143" s="300"/>
      <c r="J143" s="300"/>
      <c r="K143" s="300"/>
      <c r="L143" s="300"/>
    </row>
    <row r="144" spans="1:12">
      <c r="A144" s="300"/>
      <c r="B144" s="300"/>
      <c r="C144" s="300"/>
      <c r="D144" s="300"/>
      <c r="E144" s="300"/>
      <c r="F144" s="300"/>
      <c r="G144" s="300"/>
      <c r="H144" s="300"/>
      <c r="I144" s="300"/>
      <c r="J144" s="300"/>
      <c r="K144" s="300"/>
      <c r="L144" s="300"/>
    </row>
    <row r="145" spans="1:12">
      <c r="A145" s="300"/>
      <c r="B145" s="300"/>
      <c r="C145" s="300"/>
      <c r="D145" s="300"/>
      <c r="E145" s="300"/>
      <c r="F145" s="300"/>
      <c r="G145" s="300"/>
      <c r="H145" s="300"/>
      <c r="I145" s="300"/>
      <c r="J145" s="300"/>
      <c r="K145" s="300"/>
      <c r="L145" s="300"/>
    </row>
    <row r="146" spans="1:12">
      <c r="A146" s="300"/>
      <c r="B146" s="300"/>
      <c r="C146" s="300"/>
      <c r="D146" s="300"/>
      <c r="E146" s="300"/>
      <c r="F146" s="300"/>
      <c r="G146" s="300"/>
      <c r="H146" s="300"/>
      <c r="I146" s="300"/>
      <c r="J146" s="300"/>
      <c r="K146" s="300"/>
      <c r="L146" s="300"/>
    </row>
    <row r="147" spans="1:12">
      <c r="A147" s="300"/>
      <c r="B147" s="300"/>
      <c r="C147" s="300"/>
      <c r="D147" s="300"/>
      <c r="E147" s="300"/>
      <c r="F147" s="300"/>
      <c r="G147" s="300"/>
      <c r="H147" s="300"/>
      <c r="I147" s="300"/>
      <c r="J147" s="300"/>
      <c r="K147" s="300"/>
      <c r="L147" s="300"/>
    </row>
    <row r="148" spans="1:12">
      <c r="A148" s="300"/>
      <c r="B148" s="300"/>
      <c r="C148" s="300"/>
      <c r="D148" s="300"/>
      <c r="E148" s="300"/>
      <c r="F148" s="300"/>
      <c r="G148" s="300"/>
      <c r="H148" s="300"/>
      <c r="I148" s="300"/>
      <c r="J148" s="300"/>
      <c r="K148" s="300"/>
      <c r="L148" s="300"/>
    </row>
    <row r="149" spans="1:12">
      <c r="A149" s="300"/>
      <c r="B149" s="300"/>
      <c r="C149" s="300"/>
      <c r="D149" s="300"/>
      <c r="E149" s="300"/>
      <c r="F149" s="300"/>
      <c r="G149" s="300"/>
      <c r="H149" s="300"/>
      <c r="I149" s="300"/>
      <c r="J149" s="300"/>
      <c r="K149" s="300"/>
      <c r="L149" s="300"/>
    </row>
    <row r="150" spans="1:12">
      <c r="A150" s="300"/>
      <c r="B150" s="300"/>
      <c r="C150" s="300"/>
      <c r="D150" s="300"/>
      <c r="E150" s="300"/>
      <c r="F150" s="300"/>
      <c r="G150" s="300"/>
      <c r="H150" s="300"/>
      <c r="I150" s="300"/>
      <c r="J150" s="300"/>
      <c r="K150" s="300"/>
      <c r="L150" s="300"/>
    </row>
    <row r="151" spans="1:12">
      <c r="A151" s="300"/>
      <c r="B151" s="300"/>
      <c r="C151" s="300"/>
      <c r="D151" s="300"/>
      <c r="E151" s="300"/>
      <c r="F151" s="300"/>
      <c r="G151" s="300"/>
      <c r="H151" s="300"/>
      <c r="I151" s="300"/>
      <c r="J151" s="300"/>
      <c r="K151" s="300"/>
      <c r="L151" s="300"/>
    </row>
    <row r="152" spans="1:12">
      <c r="A152" s="300"/>
      <c r="B152" s="300"/>
      <c r="C152" s="300"/>
      <c r="D152" s="300"/>
      <c r="E152" s="300"/>
      <c r="F152" s="300"/>
      <c r="G152" s="300"/>
      <c r="H152" s="300"/>
      <c r="I152" s="300"/>
      <c r="J152" s="300"/>
      <c r="K152" s="300"/>
      <c r="L152" s="300"/>
    </row>
    <row r="153" spans="1:12">
      <c r="A153" s="300"/>
      <c r="B153" s="300"/>
      <c r="C153" s="300"/>
      <c r="D153" s="300"/>
      <c r="E153" s="300"/>
      <c r="F153" s="300"/>
      <c r="G153" s="300"/>
      <c r="H153" s="300"/>
      <c r="I153" s="300"/>
      <c r="J153" s="300"/>
      <c r="K153" s="300"/>
      <c r="L153" s="300"/>
    </row>
    <row r="154" spans="1:12">
      <c r="A154" s="300"/>
      <c r="B154" s="300"/>
      <c r="C154" s="300"/>
      <c r="D154" s="300"/>
      <c r="E154" s="300"/>
      <c r="F154" s="300"/>
      <c r="G154" s="300"/>
      <c r="H154" s="300"/>
      <c r="I154" s="300"/>
      <c r="J154" s="300"/>
      <c r="K154" s="300"/>
      <c r="L154" s="300"/>
    </row>
    <row r="155" spans="1:12">
      <c r="A155" s="300"/>
      <c r="B155" s="300"/>
      <c r="C155" s="300"/>
      <c r="D155" s="300"/>
      <c r="E155" s="300"/>
      <c r="F155" s="300"/>
      <c r="G155" s="300"/>
      <c r="H155" s="300"/>
      <c r="I155" s="300"/>
      <c r="J155" s="300"/>
      <c r="K155" s="300"/>
      <c r="L155" s="300"/>
    </row>
    <row r="156" spans="1:12">
      <c r="A156" s="300"/>
      <c r="B156" s="300"/>
      <c r="C156" s="300"/>
      <c r="D156" s="300"/>
      <c r="E156" s="300"/>
      <c r="F156" s="300"/>
      <c r="G156" s="300"/>
      <c r="H156" s="300"/>
      <c r="I156" s="300"/>
      <c r="J156" s="300"/>
      <c r="K156" s="300"/>
      <c r="L156" s="300"/>
    </row>
    <row r="157" spans="1:12">
      <c r="A157" s="300"/>
      <c r="B157" s="300"/>
      <c r="C157" s="300"/>
      <c r="D157" s="300"/>
      <c r="E157" s="300"/>
      <c r="F157" s="300"/>
      <c r="G157" s="300"/>
      <c r="H157" s="300"/>
      <c r="I157" s="300"/>
      <c r="J157" s="300"/>
      <c r="K157" s="300"/>
      <c r="L157" s="300"/>
    </row>
    <row r="158" spans="1:12">
      <c r="A158" s="300"/>
      <c r="B158" s="300"/>
      <c r="C158" s="300"/>
      <c r="D158" s="300"/>
      <c r="E158" s="300"/>
      <c r="F158" s="300"/>
      <c r="G158" s="300"/>
      <c r="H158" s="300"/>
      <c r="I158" s="300"/>
      <c r="J158" s="300"/>
      <c r="K158" s="300"/>
      <c r="L158" s="300"/>
    </row>
    <row r="159" spans="1:12">
      <c r="A159" s="300"/>
      <c r="B159" s="300"/>
      <c r="C159" s="300"/>
      <c r="D159" s="300"/>
      <c r="E159" s="300"/>
      <c r="F159" s="300"/>
      <c r="G159" s="300"/>
      <c r="H159" s="300"/>
      <c r="I159" s="300"/>
      <c r="J159" s="300"/>
      <c r="K159" s="300"/>
      <c r="L159" s="300"/>
    </row>
    <row r="160" spans="1:12">
      <c r="A160" s="300"/>
      <c r="B160" s="300"/>
      <c r="C160" s="300"/>
      <c r="D160" s="300"/>
      <c r="E160" s="300"/>
      <c r="F160" s="300"/>
      <c r="G160" s="300"/>
      <c r="H160" s="300"/>
      <c r="I160" s="300"/>
      <c r="J160" s="300"/>
      <c r="K160" s="300"/>
      <c r="L160" s="300"/>
    </row>
    <row r="161" spans="1:12">
      <c r="A161" s="300"/>
      <c r="B161" s="300"/>
      <c r="C161" s="300"/>
      <c r="D161" s="300"/>
      <c r="E161" s="300"/>
      <c r="F161" s="300"/>
      <c r="G161" s="300"/>
      <c r="H161" s="300"/>
      <c r="I161" s="300"/>
      <c r="J161" s="300"/>
      <c r="K161" s="300"/>
      <c r="L161" s="300"/>
    </row>
    <row r="162" spans="1:12">
      <c r="A162" s="300"/>
      <c r="B162" s="300"/>
      <c r="C162" s="300"/>
      <c r="D162" s="300"/>
      <c r="E162" s="300"/>
      <c r="F162" s="300"/>
      <c r="G162" s="300"/>
      <c r="H162" s="300"/>
      <c r="I162" s="300"/>
      <c r="J162" s="300"/>
      <c r="K162" s="300"/>
      <c r="L162" s="300"/>
    </row>
    <row r="163" spans="1:12">
      <c r="A163" s="300"/>
      <c r="B163" s="300"/>
      <c r="C163" s="300"/>
      <c r="D163" s="300"/>
      <c r="E163" s="300"/>
      <c r="F163" s="300"/>
      <c r="G163" s="300"/>
      <c r="H163" s="300"/>
      <c r="I163" s="300"/>
      <c r="J163" s="300"/>
      <c r="K163" s="300"/>
      <c r="L163" s="300"/>
    </row>
    <row r="164" spans="1:12">
      <c r="A164" s="300"/>
      <c r="B164" s="300"/>
      <c r="C164" s="300"/>
      <c r="D164" s="300"/>
      <c r="E164" s="300"/>
      <c r="F164" s="300"/>
      <c r="G164" s="300"/>
      <c r="H164" s="300"/>
      <c r="I164" s="300"/>
      <c r="J164" s="300"/>
      <c r="K164" s="300"/>
      <c r="L164" s="300"/>
    </row>
    <row r="165" spans="1:12">
      <c r="A165" s="300"/>
      <c r="B165" s="300"/>
      <c r="C165" s="300"/>
      <c r="D165" s="300"/>
      <c r="E165" s="300"/>
      <c r="F165" s="300"/>
      <c r="G165" s="300"/>
      <c r="H165" s="300"/>
      <c r="I165" s="300"/>
      <c r="J165" s="300"/>
      <c r="K165" s="300"/>
      <c r="L165" s="300"/>
    </row>
    <row r="166" spans="1:12">
      <c r="A166" s="300"/>
      <c r="B166" s="300"/>
      <c r="C166" s="300"/>
      <c r="D166" s="300"/>
      <c r="E166" s="300"/>
      <c r="F166" s="300"/>
      <c r="G166" s="300"/>
      <c r="H166" s="300"/>
      <c r="I166" s="300"/>
      <c r="J166" s="300"/>
      <c r="K166" s="300"/>
      <c r="L166" s="300"/>
    </row>
    <row r="167" spans="1:12">
      <c r="A167" s="300"/>
      <c r="B167" s="300"/>
      <c r="C167" s="300"/>
      <c r="D167" s="300"/>
      <c r="E167" s="300"/>
      <c r="F167" s="300"/>
      <c r="G167" s="300"/>
      <c r="H167" s="300"/>
      <c r="I167" s="300"/>
      <c r="J167" s="300"/>
      <c r="K167" s="300"/>
      <c r="L167" s="300"/>
    </row>
    <row r="168" spans="1:12">
      <c r="A168" s="300"/>
      <c r="B168" s="300"/>
      <c r="C168" s="300"/>
      <c r="D168" s="300"/>
      <c r="E168" s="300"/>
      <c r="F168" s="300"/>
      <c r="G168" s="300"/>
      <c r="H168" s="300"/>
      <c r="I168" s="300"/>
      <c r="J168" s="300"/>
      <c r="K168" s="300"/>
      <c r="L168" s="300"/>
    </row>
    <row r="169" spans="1:12">
      <c r="A169" s="300"/>
      <c r="B169" s="300"/>
      <c r="C169" s="300"/>
      <c r="D169" s="300"/>
      <c r="E169" s="300"/>
      <c r="F169" s="300"/>
      <c r="G169" s="300"/>
      <c r="H169" s="300"/>
      <c r="I169" s="300"/>
      <c r="J169" s="300"/>
      <c r="K169" s="300"/>
      <c r="L169" s="300"/>
    </row>
    <row r="170" spans="1:12">
      <c r="A170" s="300"/>
      <c r="B170" s="300"/>
      <c r="C170" s="300"/>
      <c r="D170" s="300"/>
      <c r="E170" s="300"/>
      <c r="F170" s="300"/>
      <c r="G170" s="300"/>
      <c r="H170" s="300"/>
      <c r="I170" s="300"/>
      <c r="J170" s="300"/>
      <c r="K170" s="300"/>
      <c r="L170" s="300"/>
    </row>
    <row r="171" spans="1:12">
      <c r="A171" s="300"/>
      <c r="B171" s="300"/>
      <c r="C171" s="300"/>
      <c r="D171" s="300"/>
      <c r="E171" s="300"/>
      <c r="F171" s="300"/>
      <c r="G171" s="300"/>
      <c r="H171" s="300"/>
      <c r="I171" s="300"/>
      <c r="J171" s="300"/>
      <c r="K171" s="300"/>
      <c r="L171" s="300"/>
    </row>
    <row r="172" spans="1:12">
      <c r="A172" s="300"/>
      <c r="B172" s="300"/>
      <c r="C172" s="300"/>
      <c r="D172" s="300"/>
      <c r="E172" s="300"/>
      <c r="F172" s="300"/>
      <c r="G172" s="300"/>
      <c r="H172" s="300"/>
      <c r="I172" s="300"/>
      <c r="J172" s="300"/>
      <c r="K172" s="300"/>
      <c r="L172" s="300"/>
    </row>
    <row r="173" spans="1:12">
      <c r="A173" s="300"/>
      <c r="B173" s="300"/>
      <c r="C173" s="300"/>
      <c r="D173" s="300"/>
      <c r="E173" s="300"/>
      <c r="F173" s="300"/>
      <c r="G173" s="300"/>
      <c r="H173" s="300"/>
      <c r="I173" s="300"/>
      <c r="J173" s="300"/>
      <c r="K173" s="300"/>
      <c r="L173" s="300"/>
    </row>
    <row r="174" spans="1:12">
      <c r="A174" s="300"/>
      <c r="B174" s="300"/>
      <c r="C174" s="300"/>
      <c r="D174" s="300"/>
      <c r="E174" s="300"/>
      <c r="F174" s="300"/>
      <c r="G174" s="300"/>
      <c r="H174" s="300"/>
      <c r="I174" s="300"/>
      <c r="J174" s="300"/>
      <c r="K174" s="300"/>
      <c r="L174" s="300"/>
    </row>
    <row r="175" spans="1:12">
      <c r="A175" s="300"/>
      <c r="B175" s="300"/>
      <c r="C175" s="300"/>
      <c r="D175" s="300"/>
      <c r="E175" s="300"/>
      <c r="F175" s="300"/>
      <c r="G175" s="300"/>
      <c r="H175" s="300"/>
      <c r="I175" s="300"/>
      <c r="J175" s="300"/>
      <c r="K175" s="300"/>
      <c r="L175" s="300"/>
    </row>
    <row r="176" spans="1:12">
      <c r="A176" s="300"/>
      <c r="B176" s="300"/>
      <c r="C176" s="300"/>
      <c r="D176" s="300"/>
      <c r="E176" s="300"/>
      <c r="F176" s="300"/>
      <c r="G176" s="300"/>
      <c r="H176" s="300"/>
      <c r="I176" s="300"/>
      <c r="J176" s="300"/>
      <c r="K176" s="300"/>
      <c r="L176" s="300"/>
    </row>
    <row r="177" spans="1:12">
      <c r="A177" s="300"/>
      <c r="B177" s="300"/>
      <c r="C177" s="300"/>
      <c r="D177" s="300"/>
      <c r="E177" s="300"/>
      <c r="F177" s="300"/>
      <c r="G177" s="300"/>
      <c r="H177" s="300"/>
      <c r="I177" s="300"/>
      <c r="J177" s="300"/>
      <c r="K177" s="300"/>
      <c r="L177" s="300"/>
    </row>
    <row r="178" spans="1:12">
      <c r="A178" s="300"/>
      <c r="B178" s="300"/>
      <c r="C178" s="300"/>
      <c r="D178" s="300"/>
      <c r="E178" s="300"/>
      <c r="F178" s="300"/>
      <c r="G178" s="300"/>
      <c r="H178" s="300"/>
      <c r="I178" s="300"/>
      <c r="J178" s="300"/>
      <c r="K178" s="300"/>
      <c r="L178" s="300"/>
    </row>
    <row r="179" spans="1:12">
      <c r="A179" s="300"/>
      <c r="B179" s="300"/>
      <c r="C179" s="300"/>
      <c r="D179" s="300"/>
      <c r="E179" s="300"/>
      <c r="F179" s="300"/>
      <c r="G179" s="300"/>
      <c r="H179" s="300"/>
      <c r="I179" s="300"/>
      <c r="J179" s="300"/>
      <c r="K179" s="300"/>
      <c r="L179" s="300"/>
    </row>
    <row r="180" spans="1:12">
      <c r="A180" s="300"/>
      <c r="B180" s="300"/>
      <c r="C180" s="300"/>
      <c r="D180" s="300"/>
      <c r="E180" s="300"/>
      <c r="F180" s="300"/>
      <c r="G180" s="300"/>
      <c r="H180" s="300"/>
      <c r="I180" s="300"/>
      <c r="J180" s="300"/>
      <c r="K180" s="300"/>
      <c r="L180" s="300"/>
    </row>
    <row r="181" spans="1:12">
      <c r="A181" s="300"/>
      <c r="B181" s="300"/>
      <c r="C181" s="300"/>
      <c r="D181" s="300"/>
      <c r="E181" s="300"/>
      <c r="F181" s="300"/>
      <c r="G181" s="300"/>
      <c r="H181" s="300"/>
      <c r="I181" s="300"/>
      <c r="J181" s="300"/>
      <c r="K181" s="300"/>
      <c r="L181" s="300"/>
    </row>
    <row r="182" spans="1:12">
      <c r="A182" s="300"/>
      <c r="B182" s="300"/>
      <c r="C182" s="300"/>
      <c r="D182" s="300"/>
      <c r="E182" s="300"/>
      <c r="F182" s="300"/>
      <c r="G182" s="300"/>
      <c r="H182" s="300"/>
      <c r="I182" s="300"/>
      <c r="J182" s="300"/>
      <c r="K182" s="300"/>
      <c r="L182" s="300"/>
    </row>
    <row r="183" spans="1:12">
      <c r="A183" s="300"/>
      <c r="B183" s="300"/>
      <c r="C183" s="300"/>
      <c r="D183" s="300"/>
      <c r="E183" s="300"/>
      <c r="F183" s="300"/>
      <c r="G183" s="300"/>
      <c r="H183" s="300"/>
      <c r="I183" s="300"/>
      <c r="J183" s="300"/>
      <c r="K183" s="300"/>
      <c r="L183" s="300"/>
    </row>
    <row r="184" spans="1:12">
      <c r="A184" s="300"/>
      <c r="B184" s="300"/>
      <c r="C184" s="300"/>
      <c r="D184" s="300"/>
      <c r="E184" s="300"/>
      <c r="F184" s="300"/>
      <c r="G184" s="300"/>
      <c r="H184" s="300"/>
      <c r="I184" s="300"/>
      <c r="J184" s="300"/>
      <c r="K184" s="300"/>
      <c r="L184" s="300"/>
    </row>
    <row r="185" spans="1:12">
      <c r="A185" s="300"/>
      <c r="B185" s="300"/>
      <c r="C185" s="300"/>
      <c r="D185" s="300"/>
      <c r="E185" s="300"/>
      <c r="F185" s="300"/>
      <c r="G185" s="300"/>
      <c r="H185" s="300"/>
      <c r="I185" s="300"/>
      <c r="J185" s="300"/>
      <c r="K185" s="300"/>
      <c r="L185" s="300"/>
    </row>
    <row r="186" spans="1:12">
      <c r="A186" s="300"/>
      <c r="B186" s="300"/>
      <c r="C186" s="300"/>
      <c r="D186" s="300"/>
      <c r="E186" s="300"/>
      <c r="F186" s="300"/>
      <c r="G186" s="300"/>
      <c r="H186" s="300"/>
      <c r="I186" s="300"/>
      <c r="J186" s="300"/>
      <c r="K186" s="300"/>
      <c r="L186" s="300"/>
    </row>
    <row r="187" spans="1:12">
      <c r="A187" s="300"/>
      <c r="B187" s="300"/>
      <c r="C187" s="300"/>
      <c r="D187" s="300"/>
      <c r="E187" s="300"/>
      <c r="F187" s="300"/>
      <c r="G187" s="300"/>
      <c r="H187" s="300"/>
      <c r="I187" s="300"/>
      <c r="J187" s="300"/>
      <c r="K187" s="300"/>
      <c r="L187" s="300"/>
    </row>
    <row r="188" spans="1:12">
      <c r="A188" s="300"/>
      <c r="B188" s="300"/>
      <c r="C188" s="300"/>
      <c r="D188" s="300"/>
      <c r="E188" s="300"/>
      <c r="F188" s="300"/>
      <c r="G188" s="300"/>
      <c r="H188" s="300"/>
      <c r="I188" s="300"/>
      <c r="J188" s="300"/>
      <c r="K188" s="300"/>
      <c r="L188" s="300"/>
    </row>
    <row r="189" spans="1:12">
      <c r="A189" s="300"/>
      <c r="B189" s="300"/>
      <c r="C189" s="300"/>
      <c r="D189" s="300"/>
      <c r="E189" s="300"/>
      <c r="F189" s="300"/>
      <c r="G189" s="300"/>
      <c r="H189" s="300"/>
      <c r="I189" s="300"/>
      <c r="J189" s="300"/>
      <c r="K189" s="300"/>
      <c r="L189" s="300"/>
    </row>
    <row r="190" spans="1:12">
      <c r="A190" s="300"/>
      <c r="B190" s="300"/>
      <c r="C190" s="300"/>
      <c r="D190" s="300"/>
      <c r="E190" s="300"/>
      <c r="F190" s="300"/>
      <c r="G190" s="300"/>
      <c r="H190" s="300"/>
      <c r="I190" s="300"/>
      <c r="J190" s="300"/>
      <c r="K190" s="300"/>
      <c r="L190" s="300"/>
    </row>
    <row r="191" spans="1:12">
      <c r="A191" s="300"/>
      <c r="B191" s="300"/>
      <c r="C191" s="300"/>
      <c r="D191" s="300"/>
      <c r="E191" s="300"/>
      <c r="F191" s="300"/>
      <c r="G191" s="300"/>
      <c r="H191" s="300"/>
      <c r="I191" s="300"/>
      <c r="J191" s="300"/>
      <c r="K191" s="300"/>
      <c r="L191" s="300"/>
    </row>
    <row r="192" spans="1:12">
      <c r="A192" s="300"/>
      <c r="B192" s="300"/>
      <c r="C192" s="300"/>
      <c r="D192" s="300"/>
      <c r="E192" s="300"/>
      <c r="F192" s="300"/>
      <c r="G192" s="300"/>
      <c r="H192" s="300"/>
      <c r="I192" s="300"/>
      <c r="J192" s="300"/>
      <c r="K192" s="300"/>
      <c r="L192" s="300"/>
    </row>
    <row r="193" spans="1:12">
      <c r="A193" s="300"/>
      <c r="B193" s="300"/>
      <c r="C193" s="300"/>
      <c r="D193" s="300"/>
      <c r="E193" s="300"/>
      <c r="F193" s="300"/>
      <c r="G193" s="300"/>
      <c r="H193" s="300"/>
      <c r="I193" s="300"/>
      <c r="J193" s="300"/>
      <c r="K193" s="300"/>
      <c r="L193" s="300"/>
    </row>
    <row r="194" spans="1:12">
      <c r="A194" s="300"/>
      <c r="B194" s="300"/>
      <c r="C194" s="300"/>
      <c r="D194" s="300"/>
      <c r="E194" s="300"/>
      <c r="F194" s="300"/>
      <c r="G194" s="300"/>
      <c r="H194" s="300"/>
      <c r="I194" s="300"/>
      <c r="J194" s="300"/>
      <c r="K194" s="300"/>
      <c r="L194" s="300"/>
    </row>
    <row r="195" spans="1:12">
      <c r="A195" s="300"/>
      <c r="B195" s="300"/>
      <c r="C195" s="300"/>
      <c r="D195" s="300"/>
      <c r="E195" s="300"/>
      <c r="F195" s="300"/>
      <c r="G195" s="300"/>
      <c r="H195" s="300"/>
      <c r="I195" s="300"/>
      <c r="J195" s="300"/>
      <c r="K195" s="300"/>
      <c r="L195" s="300"/>
    </row>
    <row r="196" spans="1:12">
      <c r="A196" s="300"/>
      <c r="B196" s="300"/>
      <c r="C196" s="300"/>
      <c r="D196" s="300"/>
      <c r="E196" s="300"/>
      <c r="F196" s="300"/>
      <c r="G196" s="300"/>
      <c r="H196" s="300"/>
      <c r="I196" s="300"/>
      <c r="J196" s="300"/>
      <c r="K196" s="300"/>
      <c r="L196" s="300"/>
    </row>
    <row r="197" spans="1:12">
      <c r="A197" s="300"/>
      <c r="B197" s="300"/>
      <c r="C197" s="300"/>
      <c r="D197" s="300"/>
      <c r="E197" s="300"/>
      <c r="F197" s="300"/>
      <c r="G197" s="300"/>
      <c r="H197" s="300"/>
      <c r="I197" s="300"/>
      <c r="J197" s="300"/>
      <c r="K197" s="300"/>
      <c r="L197" s="300"/>
    </row>
    <row r="198" spans="1:12">
      <c r="A198" s="300"/>
      <c r="B198" s="300"/>
      <c r="C198" s="300"/>
      <c r="D198" s="300"/>
      <c r="E198" s="300"/>
      <c r="F198" s="300"/>
      <c r="G198" s="300"/>
      <c r="H198" s="300"/>
      <c r="I198" s="300"/>
      <c r="J198" s="300"/>
      <c r="K198" s="300"/>
      <c r="L198" s="300"/>
    </row>
    <row r="199" spans="1:12">
      <c r="A199" s="300"/>
      <c r="B199" s="300"/>
      <c r="C199" s="300"/>
      <c r="D199" s="300"/>
      <c r="E199" s="300"/>
      <c r="F199" s="300"/>
      <c r="G199" s="300"/>
      <c r="H199" s="300"/>
      <c r="I199" s="300"/>
      <c r="J199" s="300"/>
      <c r="K199" s="300"/>
      <c r="L199" s="300"/>
    </row>
    <row r="200" spans="1:12">
      <c r="A200" s="300"/>
      <c r="B200" s="300"/>
      <c r="C200" s="300"/>
      <c r="D200" s="300"/>
      <c r="E200" s="300"/>
      <c r="F200" s="300"/>
      <c r="G200" s="300"/>
      <c r="H200" s="300"/>
      <c r="I200" s="300"/>
      <c r="J200" s="300"/>
      <c r="K200" s="300"/>
      <c r="L200" s="300"/>
    </row>
    <row r="201" spans="1:12">
      <c r="A201" s="300"/>
      <c r="B201" s="300"/>
      <c r="C201" s="300"/>
      <c r="D201" s="300"/>
      <c r="E201" s="300"/>
      <c r="F201" s="300"/>
      <c r="G201" s="300"/>
      <c r="H201" s="300"/>
      <c r="I201" s="300"/>
      <c r="J201" s="300"/>
      <c r="K201" s="300"/>
      <c r="L201" s="300"/>
    </row>
    <row r="202" spans="1:12">
      <c r="A202" s="300"/>
      <c r="B202" s="300"/>
      <c r="C202" s="300"/>
      <c r="D202" s="300"/>
      <c r="E202" s="300"/>
      <c r="F202" s="300"/>
      <c r="G202" s="300"/>
      <c r="H202" s="300"/>
      <c r="I202" s="300"/>
      <c r="J202" s="300"/>
      <c r="K202" s="300"/>
      <c r="L202" s="300"/>
    </row>
    <row r="203" spans="1:12">
      <c r="A203" s="300"/>
      <c r="B203" s="300"/>
      <c r="C203" s="300"/>
      <c r="D203" s="300"/>
      <c r="E203" s="300"/>
      <c r="F203" s="300"/>
      <c r="G203" s="300"/>
      <c r="H203" s="300"/>
      <c r="I203" s="300"/>
      <c r="J203" s="300"/>
      <c r="K203" s="300"/>
      <c r="L203" s="300"/>
    </row>
    <row r="204" spans="1:12">
      <c r="A204" s="300"/>
      <c r="B204" s="300"/>
      <c r="C204" s="300"/>
      <c r="D204" s="300"/>
      <c r="E204" s="300"/>
      <c r="F204" s="300"/>
      <c r="G204" s="300"/>
      <c r="H204" s="300"/>
      <c r="I204" s="300"/>
      <c r="J204" s="300"/>
      <c r="K204" s="300"/>
      <c r="L204" s="300"/>
    </row>
    <row r="205" spans="1:12">
      <c r="A205" s="300"/>
      <c r="B205" s="300"/>
      <c r="C205" s="300"/>
      <c r="D205" s="300"/>
      <c r="E205" s="300"/>
      <c r="F205" s="300"/>
      <c r="G205" s="300"/>
      <c r="H205" s="300"/>
      <c r="I205" s="300"/>
      <c r="J205" s="300"/>
      <c r="K205" s="300"/>
      <c r="L205" s="300"/>
    </row>
    <row r="206" spans="1:12">
      <c r="A206" s="300"/>
      <c r="B206" s="300"/>
      <c r="C206" s="300"/>
      <c r="D206" s="300"/>
      <c r="E206" s="300"/>
      <c r="F206" s="300"/>
      <c r="G206" s="300"/>
      <c r="H206" s="300"/>
      <c r="I206" s="300"/>
      <c r="J206" s="300"/>
      <c r="K206" s="300"/>
      <c r="L206" s="300"/>
    </row>
    <row r="207" spans="1:12">
      <c r="A207" s="300"/>
      <c r="B207" s="300"/>
      <c r="C207" s="300"/>
      <c r="D207" s="300"/>
      <c r="E207" s="300"/>
      <c r="F207" s="300"/>
      <c r="G207" s="300"/>
      <c r="H207" s="300"/>
      <c r="I207" s="300"/>
      <c r="J207" s="300"/>
      <c r="K207" s="300"/>
      <c r="L207" s="300"/>
    </row>
    <row r="208" spans="1:12">
      <c r="A208" s="300"/>
      <c r="B208" s="300"/>
      <c r="C208" s="300"/>
      <c r="D208" s="300"/>
      <c r="E208" s="300"/>
      <c r="F208" s="300"/>
      <c r="G208" s="300"/>
      <c r="H208" s="300"/>
      <c r="I208" s="300"/>
      <c r="J208" s="300"/>
      <c r="K208" s="300"/>
      <c r="L208" s="300"/>
    </row>
    <row r="209" spans="1:12">
      <c r="A209" s="300"/>
      <c r="B209" s="300"/>
      <c r="C209" s="300"/>
      <c r="D209" s="300"/>
      <c r="E209" s="300"/>
      <c r="F209" s="300"/>
      <c r="G209" s="300"/>
      <c r="H209" s="300"/>
      <c r="I209" s="300"/>
      <c r="J209" s="300"/>
      <c r="K209" s="300"/>
      <c r="L209" s="300"/>
    </row>
    <row r="210" spans="1:12">
      <c r="A210" s="300"/>
      <c r="B210" s="300"/>
      <c r="C210" s="300"/>
      <c r="D210" s="300"/>
      <c r="E210" s="300"/>
      <c r="F210" s="300"/>
      <c r="G210" s="300"/>
      <c r="H210" s="300"/>
      <c r="I210" s="300"/>
      <c r="J210" s="300"/>
      <c r="K210" s="300"/>
      <c r="L210" s="300"/>
    </row>
    <row r="211" spans="1:12">
      <c r="A211" s="300"/>
      <c r="B211" s="300"/>
      <c r="C211" s="300"/>
      <c r="D211" s="300"/>
      <c r="E211" s="300"/>
      <c r="F211" s="300"/>
      <c r="G211" s="300"/>
      <c r="H211" s="300"/>
      <c r="I211" s="300"/>
      <c r="J211" s="300"/>
      <c r="K211" s="300"/>
      <c r="L211" s="300"/>
    </row>
    <row r="212" spans="1:12">
      <c r="A212" s="300"/>
      <c r="B212" s="300"/>
      <c r="C212" s="300"/>
      <c r="D212" s="300"/>
      <c r="E212" s="300"/>
      <c r="F212" s="300"/>
      <c r="G212" s="300"/>
      <c r="H212" s="300"/>
      <c r="I212" s="300"/>
      <c r="J212" s="300"/>
      <c r="K212" s="300"/>
      <c r="L212" s="300"/>
    </row>
    <row r="213" spans="1:12">
      <c r="A213" s="300"/>
      <c r="B213" s="300"/>
      <c r="C213" s="300"/>
      <c r="D213" s="300"/>
      <c r="E213" s="300"/>
      <c r="F213" s="300"/>
      <c r="G213" s="300"/>
      <c r="H213" s="300"/>
      <c r="I213" s="300"/>
      <c r="J213" s="300"/>
      <c r="K213" s="300"/>
      <c r="L213" s="300"/>
    </row>
    <row r="214" spans="1:12">
      <c r="A214" s="300"/>
      <c r="B214" s="300"/>
      <c r="C214" s="300"/>
      <c r="D214" s="300"/>
      <c r="E214" s="300"/>
      <c r="F214" s="300"/>
      <c r="G214" s="300"/>
      <c r="H214" s="300"/>
      <c r="I214" s="300"/>
      <c r="J214" s="300"/>
      <c r="K214" s="300"/>
      <c r="L214" s="300"/>
    </row>
    <row r="215" spans="1:12">
      <c r="A215" s="300"/>
      <c r="B215" s="300"/>
      <c r="C215" s="300"/>
      <c r="D215" s="300"/>
      <c r="E215" s="300"/>
      <c r="F215" s="300"/>
      <c r="G215" s="300"/>
      <c r="H215" s="300"/>
      <c r="I215" s="300"/>
      <c r="J215" s="300"/>
      <c r="K215" s="300"/>
      <c r="L215" s="300"/>
    </row>
    <row r="216" spans="1:12">
      <c r="A216" s="300"/>
      <c r="B216" s="300"/>
      <c r="C216" s="300"/>
      <c r="D216" s="300"/>
      <c r="E216" s="300"/>
      <c r="F216" s="300"/>
      <c r="G216" s="300"/>
      <c r="H216" s="300"/>
      <c r="I216" s="300"/>
      <c r="J216" s="300"/>
      <c r="K216" s="300"/>
      <c r="L216" s="300"/>
    </row>
    <row r="217" spans="1:12">
      <c r="A217" s="300"/>
      <c r="B217" s="300"/>
      <c r="C217" s="300"/>
      <c r="D217" s="300"/>
      <c r="E217" s="300"/>
      <c r="F217" s="300"/>
      <c r="G217" s="300"/>
      <c r="H217" s="300"/>
      <c r="I217" s="300"/>
      <c r="J217" s="300"/>
      <c r="K217" s="300"/>
      <c r="L217" s="300"/>
    </row>
    <row r="218" spans="1:12">
      <c r="A218" s="300"/>
      <c r="B218" s="300"/>
      <c r="C218" s="300"/>
      <c r="D218" s="300"/>
      <c r="E218" s="300"/>
      <c r="F218" s="300"/>
      <c r="G218" s="300"/>
      <c r="H218" s="300"/>
      <c r="I218" s="300"/>
      <c r="J218" s="300"/>
      <c r="K218" s="300"/>
      <c r="L218" s="300"/>
    </row>
    <row r="219" spans="1:12">
      <c r="A219" s="300"/>
      <c r="B219" s="300"/>
      <c r="C219" s="300"/>
      <c r="D219" s="300"/>
      <c r="E219" s="300"/>
      <c r="F219" s="300"/>
      <c r="G219" s="300"/>
      <c r="H219" s="300"/>
      <c r="I219" s="300"/>
      <c r="J219" s="300"/>
      <c r="K219" s="300"/>
      <c r="L219" s="300"/>
    </row>
    <row r="220" spans="1:12">
      <c r="A220" s="300"/>
      <c r="B220" s="300"/>
      <c r="C220" s="300"/>
      <c r="D220" s="300"/>
      <c r="E220" s="300"/>
      <c r="F220" s="300"/>
      <c r="G220" s="300"/>
      <c r="H220" s="300"/>
      <c r="I220" s="300"/>
      <c r="J220" s="300"/>
      <c r="K220" s="300"/>
      <c r="L220" s="300"/>
    </row>
    <row r="221" spans="1:12">
      <c r="A221" s="300"/>
      <c r="B221" s="300"/>
      <c r="C221" s="300"/>
      <c r="D221" s="300"/>
      <c r="E221" s="300"/>
      <c r="F221" s="300"/>
      <c r="G221" s="300"/>
      <c r="H221" s="300"/>
      <c r="I221" s="300"/>
      <c r="J221" s="300"/>
      <c r="K221" s="300"/>
      <c r="L221" s="300"/>
    </row>
    <row r="222" spans="1:12">
      <c r="A222" s="300"/>
      <c r="B222" s="300"/>
      <c r="C222" s="300"/>
      <c r="D222" s="300"/>
      <c r="E222" s="300"/>
      <c r="F222" s="300"/>
      <c r="G222" s="300"/>
      <c r="H222" s="300"/>
      <c r="I222" s="300"/>
      <c r="J222" s="300"/>
      <c r="K222" s="300"/>
      <c r="L222" s="300"/>
    </row>
    <row r="223" spans="1:12">
      <c r="A223" s="300"/>
      <c r="B223" s="300"/>
      <c r="C223" s="300"/>
      <c r="D223" s="300"/>
      <c r="E223" s="300"/>
      <c r="F223" s="300"/>
      <c r="G223" s="300"/>
      <c r="H223" s="300"/>
      <c r="I223" s="300"/>
      <c r="J223" s="300"/>
      <c r="K223" s="300"/>
      <c r="L223" s="300"/>
    </row>
    <row r="224" spans="1:12">
      <c r="A224" s="300"/>
      <c r="B224" s="300"/>
      <c r="C224" s="300"/>
      <c r="D224" s="300"/>
      <c r="E224" s="300"/>
      <c r="F224" s="300"/>
      <c r="G224" s="300"/>
      <c r="H224" s="300"/>
      <c r="I224" s="300"/>
      <c r="J224" s="300"/>
      <c r="K224" s="300"/>
      <c r="L224" s="300"/>
    </row>
    <row r="225" spans="1:12">
      <c r="A225" s="300"/>
      <c r="B225" s="300"/>
      <c r="C225" s="300"/>
      <c r="D225" s="300"/>
      <c r="E225" s="300"/>
      <c r="F225" s="300"/>
      <c r="G225" s="300"/>
      <c r="H225" s="300"/>
      <c r="I225" s="300"/>
      <c r="J225" s="300"/>
      <c r="K225" s="300"/>
      <c r="L225" s="300"/>
    </row>
    <row r="226" spans="1:12">
      <c r="A226" s="300"/>
      <c r="B226" s="300"/>
      <c r="C226" s="300"/>
      <c r="D226" s="300"/>
      <c r="E226" s="300"/>
      <c r="F226" s="300"/>
      <c r="G226" s="300"/>
      <c r="H226" s="300"/>
      <c r="I226" s="300"/>
      <c r="J226" s="300"/>
      <c r="K226" s="300"/>
      <c r="L226" s="300"/>
    </row>
    <row r="227" spans="1:12">
      <c r="A227" s="300"/>
      <c r="B227" s="300"/>
      <c r="C227" s="300"/>
      <c r="D227" s="300"/>
      <c r="E227" s="300"/>
      <c r="F227" s="300"/>
      <c r="G227" s="300"/>
      <c r="H227" s="300"/>
      <c r="I227" s="300"/>
      <c r="J227" s="300"/>
      <c r="K227" s="300"/>
      <c r="L227" s="300"/>
    </row>
    <row r="228" spans="1:12">
      <c r="A228" s="300"/>
      <c r="B228" s="300"/>
      <c r="C228" s="300"/>
      <c r="D228" s="300"/>
      <c r="E228" s="300"/>
      <c r="F228" s="300"/>
      <c r="G228" s="300"/>
      <c r="H228" s="300"/>
      <c r="I228" s="300"/>
      <c r="J228" s="300"/>
      <c r="K228" s="300"/>
      <c r="L228" s="300"/>
    </row>
    <row r="229" spans="1:12">
      <c r="A229" s="300"/>
      <c r="B229" s="300"/>
      <c r="C229" s="300"/>
      <c r="D229" s="300"/>
      <c r="E229" s="300"/>
      <c r="F229" s="300"/>
      <c r="G229" s="300"/>
      <c r="H229" s="300"/>
      <c r="I229" s="300"/>
      <c r="J229" s="300"/>
      <c r="K229" s="300"/>
      <c r="L229" s="300"/>
    </row>
    <row r="230" spans="1:12">
      <c r="A230" s="300"/>
      <c r="B230" s="300"/>
      <c r="C230" s="300"/>
      <c r="D230" s="300"/>
      <c r="E230" s="300"/>
      <c r="F230" s="300"/>
      <c r="G230" s="300"/>
      <c r="H230" s="300"/>
      <c r="I230" s="300"/>
      <c r="J230" s="300"/>
      <c r="K230" s="300"/>
      <c r="L230" s="300"/>
    </row>
    <row r="231" spans="1:12">
      <c r="A231" s="300"/>
      <c r="B231" s="300"/>
      <c r="C231" s="300"/>
      <c r="D231" s="300"/>
      <c r="E231" s="300"/>
      <c r="F231" s="300"/>
      <c r="G231" s="300"/>
      <c r="H231" s="300"/>
      <c r="I231" s="300"/>
      <c r="J231" s="300"/>
      <c r="K231" s="300"/>
      <c r="L231" s="300"/>
    </row>
    <row r="232" spans="1:12">
      <c r="A232" s="300"/>
      <c r="B232" s="300"/>
      <c r="C232" s="300"/>
      <c r="D232" s="300"/>
      <c r="E232" s="300"/>
      <c r="F232" s="300"/>
      <c r="G232" s="300"/>
      <c r="H232" s="300"/>
      <c r="I232" s="300"/>
      <c r="J232" s="300"/>
      <c r="K232" s="300"/>
      <c r="L232" s="300"/>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FF0000"/>
  </sheetPr>
  <dimension ref="A1:M232"/>
  <sheetViews>
    <sheetView showGridLines="0" workbookViewId="0"/>
  </sheetViews>
  <sheetFormatPr defaultRowHeight="12.75"/>
  <cols>
    <col min="2" max="2" width="45.73046875" customWidth="1"/>
    <col min="3" max="12"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7.75" customHeight="1">
      <c r="A5" s="1239" t="s">
        <v>753</v>
      </c>
      <c r="B5" s="1239"/>
      <c r="C5" s="1239"/>
      <c r="D5" s="1239"/>
      <c r="E5" s="1239"/>
      <c r="F5" s="1239"/>
      <c r="G5" s="1239"/>
      <c r="H5" s="1239"/>
      <c r="I5" s="1239"/>
      <c r="J5" s="1239"/>
      <c r="K5" s="1239"/>
      <c r="L5" s="1239"/>
      <c r="M5" s="57"/>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SUM(A12:A1873)</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OUTPUTS_FOR_SECTION_2_OF_MODEL!B71</f>
        <v>Design &amp; Technology</v>
      </c>
      <c r="C15" s="298">
        <f>OUTPUTS_FOR_SECTION_2_OF_MODEL!E71</f>
        <v>1140.7297596965461</v>
      </c>
      <c r="D15" s="298">
        <f>OUTPUTS_FOR_SECTION_2_OF_MODEL!F71</f>
        <v>1085.2336549315692</v>
      </c>
      <c r="E15" s="298">
        <f>OUTPUTS_FOR_SECTION_2_OF_MODEL!G71</f>
        <v>1102.7841074302826</v>
      </c>
      <c r="F15" s="298">
        <f>OUTPUTS_FOR_SECTION_2_OF_MODEL!H71</f>
        <v>1119.7549803664765</v>
      </c>
      <c r="G15" s="298">
        <f>OUTPUTS_FOR_SECTION_2_OF_MODEL!I71</f>
        <v>1146.841123935721</v>
      </c>
      <c r="H15" s="298">
        <f>OUTPUTS_FOR_SECTION_2_OF_MODEL!J71</f>
        <v>1082.467267563329</v>
      </c>
      <c r="I15" s="298">
        <f>OUTPUTS_FOR_SECTION_2_OF_MODEL!K71</f>
        <v>1053.6346098901242</v>
      </c>
      <c r="J15" s="298">
        <f>OUTPUTS_FOR_SECTION_2_OF_MODEL!L71</f>
        <v>1053.8138526773953</v>
      </c>
      <c r="K15" s="298">
        <f>OUTPUTS_FOR_SECTION_2_OF_MODEL!M71</f>
        <v>1042.6506791220313</v>
      </c>
      <c r="L15" s="298">
        <f>OUTPUTS_FOR_SECTION_2_OF_MODEL!N71</f>
        <v>1041.8377371195761</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1059.7379467580913</v>
      </c>
      <c r="D44" s="444">
        <f t="shared" si="4"/>
        <v>1008.1820654314278</v>
      </c>
      <c r="E44" s="444">
        <f t="shared" si="4"/>
        <v>1024.4864358027326</v>
      </c>
      <c r="F44" s="444">
        <f t="shared" si="4"/>
        <v>1040.2523767604566</v>
      </c>
      <c r="G44" s="444">
        <f t="shared" si="4"/>
        <v>1065.4154041362849</v>
      </c>
      <c r="H44" s="444">
        <f t="shared" si="4"/>
        <v>1005.6120915663327</v>
      </c>
      <c r="I44" s="444">
        <f t="shared" si="4"/>
        <v>978.82655258792545</v>
      </c>
      <c r="J44" s="444">
        <f t="shared" si="4"/>
        <v>978.99306913730027</v>
      </c>
      <c r="K44" s="444">
        <f t="shared" si="4"/>
        <v>968.62248090436708</v>
      </c>
      <c r="L44" s="444">
        <f t="shared" si="4"/>
        <v>967.86725778408629</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11.189024460726605</v>
      </c>
      <c r="D58" s="444">
        <f t="shared" ref="D58:L58" si="7">D44/$J$51</f>
        <v>10.644682324991006</v>
      </c>
      <c r="E58" s="444">
        <f t="shared" si="7"/>
        <v>10.816828655562031</v>
      </c>
      <c r="F58" s="444">
        <f t="shared" si="7"/>
        <v>10.98329009026105</v>
      </c>
      <c r="G58" s="444">
        <f t="shared" si="7"/>
        <v>11.248968723054546</v>
      </c>
      <c r="H58" s="444">
        <f t="shared" si="7"/>
        <v>10.617547786185499</v>
      </c>
      <c r="I58" s="444">
        <f t="shared" si="7"/>
        <v>10.3347381994004</v>
      </c>
      <c r="J58" s="444">
        <f t="shared" si="7"/>
        <v>10.336496330030496</v>
      </c>
      <c r="K58" s="444">
        <f t="shared" si="7"/>
        <v>10.227000613881623</v>
      </c>
      <c r="L58" s="444">
        <f t="shared" si="7"/>
        <v>10.219026746387327</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6">
        <f>100*C65</f>
        <v>11.719528223840367</v>
      </c>
      <c r="D66" s="666">
        <f t="shared" ref="D66:L66" si="10">100*D65</f>
        <v>11.719528223840367</v>
      </c>
      <c r="E66" s="666">
        <f t="shared" si="10"/>
        <v>11.719528223840367</v>
      </c>
      <c r="F66" s="666">
        <f t="shared" si="10"/>
        <v>11.719528223840367</v>
      </c>
      <c r="G66" s="666">
        <f t="shared" si="10"/>
        <v>11.719528223840367</v>
      </c>
      <c r="H66" s="666">
        <f t="shared" si="10"/>
        <v>11.719528223840367</v>
      </c>
      <c r="I66" s="666">
        <f t="shared" si="10"/>
        <v>11.719528223840367</v>
      </c>
      <c r="J66" s="666">
        <f t="shared" si="10"/>
        <v>11.719528223840367</v>
      </c>
      <c r="K66" s="666">
        <f t="shared" si="10"/>
        <v>11.719528223840367</v>
      </c>
      <c r="L66" s="666">
        <f t="shared" si="10"/>
        <v>11.719528223840367</v>
      </c>
    </row>
    <row r="67" spans="1:12" ht="13.15">
      <c r="A67" s="300"/>
      <c r="B67" s="329" t="s">
        <v>731</v>
      </c>
      <c r="C67" s="666">
        <f>C66-C68</f>
        <v>9.9743190126196151</v>
      </c>
      <c r="D67" s="666">
        <f t="shared" ref="D67:L67" si="11">D66-D68</f>
        <v>9.9743190126196151</v>
      </c>
      <c r="E67" s="666">
        <f t="shared" si="11"/>
        <v>9.9743190126196151</v>
      </c>
      <c r="F67" s="666">
        <f t="shared" si="11"/>
        <v>9.9743190126196151</v>
      </c>
      <c r="G67" s="666">
        <f t="shared" si="11"/>
        <v>9.9743190126196151</v>
      </c>
      <c r="H67" s="666">
        <f t="shared" si="11"/>
        <v>9.9743190126196151</v>
      </c>
      <c r="I67" s="666">
        <f t="shared" si="11"/>
        <v>9.9743190126196151</v>
      </c>
      <c r="J67" s="666">
        <f t="shared" si="11"/>
        <v>9.9743190126196151</v>
      </c>
      <c r="K67" s="666">
        <f t="shared" si="11"/>
        <v>9.9743190126196151</v>
      </c>
      <c r="L67" s="666">
        <f t="shared" si="11"/>
        <v>9.9743190126196151</v>
      </c>
    </row>
    <row r="68" spans="1:12" ht="13.15">
      <c r="A68" s="300"/>
      <c r="B68" s="329" t="s">
        <v>730</v>
      </c>
      <c r="C68" s="666">
        <f>C66*$C$33</f>
        <v>1.745209211220752</v>
      </c>
      <c r="D68" s="666">
        <f t="shared" ref="D68:L68" si="12">D66*$C$33</f>
        <v>1.745209211220752</v>
      </c>
      <c r="E68" s="666">
        <f t="shared" si="12"/>
        <v>1.745209211220752</v>
      </c>
      <c r="F68" s="666">
        <f t="shared" si="12"/>
        <v>1.745209211220752</v>
      </c>
      <c r="G68" s="666">
        <f t="shared" si="12"/>
        <v>1.745209211220752</v>
      </c>
      <c r="H68" s="666">
        <f t="shared" si="12"/>
        <v>1.745209211220752</v>
      </c>
      <c r="I68" s="666">
        <f t="shared" si="12"/>
        <v>1.745209211220752</v>
      </c>
      <c r="J68" s="666">
        <f t="shared" si="12"/>
        <v>1.745209211220752</v>
      </c>
      <c r="K68" s="666">
        <f t="shared" si="12"/>
        <v>1.745209211220752</v>
      </c>
      <c r="L68" s="666">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6">
        <f>100*C76</f>
        <v>35.112936419932062</v>
      </c>
      <c r="D77" s="666">
        <f t="shared" ref="D77:L77" si="18">100*D76</f>
        <v>35.112936419932062</v>
      </c>
      <c r="E77" s="666">
        <f t="shared" si="18"/>
        <v>35.112936419932062</v>
      </c>
      <c r="F77" s="666">
        <f t="shared" si="18"/>
        <v>35.112936419932062</v>
      </c>
      <c r="G77" s="666">
        <f t="shared" si="18"/>
        <v>35.112936419932062</v>
      </c>
      <c r="H77" s="666">
        <f t="shared" si="18"/>
        <v>35.112936419932062</v>
      </c>
      <c r="I77" s="666">
        <f t="shared" si="18"/>
        <v>35.112936419932062</v>
      </c>
      <c r="J77" s="666">
        <f t="shared" si="18"/>
        <v>35.112936419932062</v>
      </c>
      <c r="K77" s="666">
        <f t="shared" si="18"/>
        <v>35.112936419932062</v>
      </c>
      <c r="L77" s="666">
        <f t="shared" si="18"/>
        <v>35.112936419932062</v>
      </c>
    </row>
    <row r="78" spans="1:12" ht="13.15">
      <c r="A78" s="300"/>
      <c r="B78" s="329" t="s">
        <v>731</v>
      </c>
      <c r="C78" s="666">
        <f>C77-C79</f>
        <v>24.659900108545809</v>
      </c>
      <c r="D78" s="666">
        <f t="shared" ref="D78:L78" si="19">D77-D79</f>
        <v>24.659900108545809</v>
      </c>
      <c r="E78" s="666">
        <f t="shared" si="19"/>
        <v>24.659900108545809</v>
      </c>
      <c r="F78" s="666">
        <f t="shared" si="19"/>
        <v>24.659900108545809</v>
      </c>
      <c r="G78" s="666">
        <f t="shared" si="19"/>
        <v>24.659900108545809</v>
      </c>
      <c r="H78" s="666">
        <f t="shared" si="19"/>
        <v>24.659900108545809</v>
      </c>
      <c r="I78" s="666">
        <f t="shared" si="19"/>
        <v>24.659900108545809</v>
      </c>
      <c r="J78" s="666">
        <f t="shared" si="19"/>
        <v>24.659900108545809</v>
      </c>
      <c r="K78" s="666">
        <f t="shared" si="19"/>
        <v>24.659900108545809</v>
      </c>
      <c r="L78" s="666">
        <f t="shared" si="19"/>
        <v>24.659900108545809</v>
      </c>
    </row>
    <row r="79" spans="1:12" ht="13.15">
      <c r="A79" s="300"/>
      <c r="B79" s="329" t="s">
        <v>730</v>
      </c>
      <c r="C79" s="666">
        <f>C77*$C$34</f>
        <v>10.453036311386253</v>
      </c>
      <c r="D79" s="666">
        <f t="shared" ref="D79:L79" si="20">D77*$C$34</f>
        <v>10.453036311386253</v>
      </c>
      <c r="E79" s="666">
        <f t="shared" si="20"/>
        <v>10.453036311386253</v>
      </c>
      <c r="F79" s="666">
        <f t="shared" si="20"/>
        <v>10.453036311386253</v>
      </c>
      <c r="G79" s="666">
        <f t="shared" si="20"/>
        <v>10.453036311386253</v>
      </c>
      <c r="H79" s="666">
        <f t="shared" si="20"/>
        <v>10.453036311386253</v>
      </c>
      <c r="I79" s="666">
        <f t="shared" si="20"/>
        <v>10.453036311386253</v>
      </c>
      <c r="J79" s="666">
        <f t="shared" si="20"/>
        <v>10.453036311386253</v>
      </c>
      <c r="K79" s="666">
        <f t="shared" si="20"/>
        <v>10.453036311386253</v>
      </c>
      <c r="L79" s="666">
        <f t="shared" si="20"/>
        <v>10.453036311386253</v>
      </c>
    </row>
    <row r="80" spans="1:12" ht="13.15">
      <c r="A80" s="300"/>
      <c r="B80" s="637" t="s">
        <v>729</v>
      </c>
      <c r="C80" s="666">
        <f>C78</f>
        <v>24.659900108545809</v>
      </c>
      <c r="D80" s="666">
        <f t="shared" ref="D80:L80" si="21">D78</f>
        <v>24.659900108545809</v>
      </c>
      <c r="E80" s="666">
        <f t="shared" si="21"/>
        <v>24.659900108545809</v>
      </c>
      <c r="F80" s="666">
        <f t="shared" si="21"/>
        <v>24.659900108545809</v>
      </c>
      <c r="G80" s="666">
        <f t="shared" si="21"/>
        <v>24.659900108545809</v>
      </c>
      <c r="H80" s="666">
        <f t="shared" si="21"/>
        <v>24.659900108545809</v>
      </c>
      <c r="I80" s="666">
        <f t="shared" si="21"/>
        <v>24.659900108545809</v>
      </c>
      <c r="J80" s="666">
        <f t="shared" si="21"/>
        <v>24.659900108545809</v>
      </c>
      <c r="K80" s="666">
        <f t="shared" si="21"/>
        <v>24.659900108545809</v>
      </c>
      <c r="L80" s="666">
        <f t="shared" si="21"/>
        <v>24.659900108545809</v>
      </c>
    </row>
    <row r="81" spans="1:12" ht="13.15">
      <c r="A81" s="300"/>
      <c r="B81" s="637" t="s">
        <v>728</v>
      </c>
      <c r="C81" s="666">
        <f>C79*$C$39</f>
        <v>6.5436007309277944</v>
      </c>
      <c r="D81" s="666">
        <f t="shared" ref="D81:L81" si="22">D79*$C$39</f>
        <v>6.5436007309277944</v>
      </c>
      <c r="E81" s="666">
        <f t="shared" si="22"/>
        <v>6.5436007309277944</v>
      </c>
      <c r="F81" s="666">
        <f t="shared" si="22"/>
        <v>6.5436007309277944</v>
      </c>
      <c r="G81" s="666">
        <f t="shared" si="22"/>
        <v>6.5436007309277944</v>
      </c>
      <c r="H81" s="666">
        <f t="shared" si="22"/>
        <v>6.5436007309277944</v>
      </c>
      <c r="I81" s="666">
        <f t="shared" si="22"/>
        <v>6.5436007309277944</v>
      </c>
      <c r="J81" s="666">
        <f t="shared" si="22"/>
        <v>6.5436007309277944</v>
      </c>
      <c r="K81" s="666">
        <f t="shared" si="22"/>
        <v>6.5436007309277944</v>
      </c>
      <c r="L81" s="666">
        <f t="shared" si="22"/>
        <v>6.5436007309277944</v>
      </c>
    </row>
    <row r="82" spans="1:12" ht="13.15">
      <c r="A82" s="300"/>
      <c r="B82" s="637" t="s">
        <v>727</v>
      </c>
      <c r="C82" s="666">
        <f>C80+C81</f>
        <v>31.203500839473605</v>
      </c>
      <c r="D82" s="666">
        <f t="shared" ref="D82:L82" si="23">D80+D81</f>
        <v>31.203500839473605</v>
      </c>
      <c r="E82" s="666">
        <f t="shared" si="23"/>
        <v>31.203500839473605</v>
      </c>
      <c r="F82" s="666">
        <f t="shared" si="23"/>
        <v>31.203500839473605</v>
      </c>
      <c r="G82" s="666">
        <f t="shared" si="23"/>
        <v>31.203500839473605</v>
      </c>
      <c r="H82" s="666">
        <f t="shared" si="23"/>
        <v>31.203500839473605</v>
      </c>
      <c r="I82" s="666">
        <f t="shared" si="23"/>
        <v>31.203500839473605</v>
      </c>
      <c r="J82" s="666">
        <f t="shared" si="23"/>
        <v>31.203500839473605</v>
      </c>
      <c r="K82" s="666">
        <f t="shared" si="23"/>
        <v>31.203500839473605</v>
      </c>
      <c r="L82" s="666">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6">
        <f>100*C87</f>
        <v>53.167535356227567</v>
      </c>
      <c r="D88" s="666">
        <f t="shared" ref="D88:L88" si="26">100*D87</f>
        <v>53.167535356227567</v>
      </c>
      <c r="E88" s="666">
        <f t="shared" si="26"/>
        <v>53.167535356227567</v>
      </c>
      <c r="F88" s="666">
        <f t="shared" si="26"/>
        <v>53.167535356227567</v>
      </c>
      <c r="G88" s="666">
        <f t="shared" si="26"/>
        <v>53.167535356227567</v>
      </c>
      <c r="H88" s="666">
        <f t="shared" si="26"/>
        <v>53.167535356227567</v>
      </c>
      <c r="I88" s="666">
        <f t="shared" si="26"/>
        <v>53.167535356227567</v>
      </c>
      <c r="J88" s="666">
        <f t="shared" si="26"/>
        <v>53.167535356227567</v>
      </c>
      <c r="K88" s="666">
        <f t="shared" si="26"/>
        <v>53.167535356227567</v>
      </c>
      <c r="L88" s="666">
        <f t="shared" si="26"/>
        <v>53.167535356227567</v>
      </c>
    </row>
    <row r="89" spans="1:12" ht="13.15">
      <c r="A89" s="300"/>
      <c r="B89" s="329" t="s">
        <v>731</v>
      </c>
      <c r="C89" s="666">
        <f>C88-C90</f>
        <v>51.227475167739186</v>
      </c>
      <c r="D89" s="666">
        <f t="shared" ref="D89:L89" si="27">D88-D90</f>
        <v>51.227475167739186</v>
      </c>
      <c r="E89" s="666">
        <f t="shared" si="27"/>
        <v>51.227475167739186</v>
      </c>
      <c r="F89" s="666">
        <f t="shared" si="27"/>
        <v>51.227475167739186</v>
      </c>
      <c r="G89" s="666">
        <f t="shared" si="27"/>
        <v>51.227475167739186</v>
      </c>
      <c r="H89" s="666">
        <f t="shared" si="27"/>
        <v>51.227475167739186</v>
      </c>
      <c r="I89" s="666">
        <f t="shared" si="27"/>
        <v>51.227475167739186</v>
      </c>
      <c r="J89" s="666">
        <f t="shared" si="27"/>
        <v>51.227475167739186</v>
      </c>
      <c r="K89" s="666">
        <f t="shared" si="27"/>
        <v>51.227475167739186</v>
      </c>
      <c r="L89" s="666">
        <f t="shared" si="27"/>
        <v>51.227475167739186</v>
      </c>
    </row>
    <row r="90" spans="1:12" ht="13.15">
      <c r="A90" s="300"/>
      <c r="B90" s="329" t="s">
        <v>730</v>
      </c>
      <c r="C90" s="666">
        <f>C88*$C$35</f>
        <v>1.9400601884883828</v>
      </c>
      <c r="D90" s="666">
        <f t="shared" ref="D90:L90" si="28">D88*$C$35</f>
        <v>1.9400601884883828</v>
      </c>
      <c r="E90" s="666">
        <f t="shared" si="28"/>
        <v>1.9400601884883828</v>
      </c>
      <c r="F90" s="666">
        <f t="shared" si="28"/>
        <v>1.9400601884883828</v>
      </c>
      <c r="G90" s="666">
        <f t="shared" si="28"/>
        <v>1.9400601884883828</v>
      </c>
      <c r="H90" s="666">
        <f t="shared" si="28"/>
        <v>1.9400601884883828</v>
      </c>
      <c r="I90" s="666">
        <f t="shared" si="28"/>
        <v>1.9400601884883828</v>
      </c>
      <c r="J90" s="666">
        <f t="shared" si="28"/>
        <v>1.9400601884883828</v>
      </c>
      <c r="K90" s="666">
        <f t="shared" si="28"/>
        <v>1.9400601884883828</v>
      </c>
      <c r="L90" s="666">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6">
        <f>C90*$C$39</f>
        <v>1.2144776779937276</v>
      </c>
      <c r="D92" s="666">
        <f t="shared" ref="D92:L92" si="30">D90*$C$39</f>
        <v>1.2144776779937276</v>
      </c>
      <c r="E92" s="666">
        <f t="shared" si="30"/>
        <v>1.2144776779937276</v>
      </c>
      <c r="F92" s="666">
        <f t="shared" si="30"/>
        <v>1.2144776779937276</v>
      </c>
      <c r="G92" s="666">
        <f t="shared" si="30"/>
        <v>1.2144776779937276</v>
      </c>
      <c r="H92" s="666">
        <f t="shared" si="30"/>
        <v>1.2144776779937276</v>
      </c>
      <c r="I92" s="666">
        <f t="shared" si="30"/>
        <v>1.2144776779937276</v>
      </c>
      <c r="J92" s="666">
        <f t="shared" si="30"/>
        <v>1.2144776779937276</v>
      </c>
      <c r="K92" s="666">
        <f t="shared" si="30"/>
        <v>1.2144776779937276</v>
      </c>
      <c r="L92" s="666">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6">
        <f>C93+C82+C71</f>
        <v>94.712273664050329</v>
      </c>
      <c r="D95" s="666">
        <f t="shared" ref="D95:L95" si="32">D93+D82+D71</f>
        <v>94.712273664050329</v>
      </c>
      <c r="E95" s="666">
        <f t="shared" si="32"/>
        <v>94.712273664050329</v>
      </c>
      <c r="F95" s="666">
        <f t="shared" si="32"/>
        <v>94.712273664050329</v>
      </c>
      <c r="G95" s="666">
        <f t="shared" si="32"/>
        <v>94.712273664050329</v>
      </c>
      <c r="H95" s="666">
        <f t="shared" si="32"/>
        <v>94.712273664050329</v>
      </c>
      <c r="I95" s="666">
        <f t="shared" si="32"/>
        <v>94.712273664050329</v>
      </c>
      <c r="J95" s="666">
        <f t="shared" si="32"/>
        <v>94.712273664050329</v>
      </c>
      <c r="K95" s="666">
        <f t="shared" si="32"/>
        <v>94.712273664050329</v>
      </c>
      <c r="L95" s="666">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11.189024460726605</v>
      </c>
      <c r="D99" s="444">
        <f t="shared" ref="D99:L99" si="33">D58</f>
        <v>10.644682324991006</v>
      </c>
      <c r="E99" s="444">
        <f t="shared" si="33"/>
        <v>10.816828655562031</v>
      </c>
      <c r="F99" s="444">
        <f t="shared" si="33"/>
        <v>10.98329009026105</v>
      </c>
      <c r="G99" s="444">
        <f t="shared" si="33"/>
        <v>11.248968723054546</v>
      </c>
      <c r="H99" s="444">
        <f t="shared" si="33"/>
        <v>10.617547786185499</v>
      </c>
      <c r="I99" s="444">
        <f t="shared" si="33"/>
        <v>10.3347381994004</v>
      </c>
      <c r="J99" s="444">
        <f t="shared" si="33"/>
        <v>10.336496330030496</v>
      </c>
      <c r="K99" s="444">
        <f t="shared" si="33"/>
        <v>10.227000613881623</v>
      </c>
      <c r="L99" s="444">
        <f t="shared" si="33"/>
        <v>10.219026746387327</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881</v>
      </c>
      <c r="C104" s="444">
        <f t="shared" ref="C104:L104" si="35">C66*C$99</f>
        <v>131.1300879647257</v>
      </c>
      <c r="D104" s="444">
        <f t="shared" si="35"/>
        <v>124.7506549415468</v>
      </c>
      <c r="E104" s="444">
        <f t="shared" si="35"/>
        <v>126.76812872130446</v>
      </c>
      <c r="F104" s="444">
        <f t="shared" si="35"/>
        <v>128.7189782034406</v>
      </c>
      <c r="G104" s="444">
        <f t="shared" si="35"/>
        <v>131.83260643893527</v>
      </c>
      <c r="H104" s="444">
        <f t="shared" si="35"/>
        <v>124.43265094817477</v>
      </c>
      <c r="I104" s="444">
        <f t="shared" si="35"/>
        <v>121.11825601387416</v>
      </c>
      <c r="J104" s="444">
        <f t="shared" si="35"/>
        <v>121.13886047541477</v>
      </c>
      <c r="K104" s="444">
        <f t="shared" si="35"/>
        <v>119.85562233961845</v>
      </c>
      <c r="L104" s="444">
        <f t="shared" si="35"/>
        <v>119.76217237446588</v>
      </c>
    </row>
    <row r="105" spans="1:12" ht="13.15">
      <c r="A105" s="300"/>
      <c r="B105" s="317" t="s">
        <v>882</v>
      </c>
      <c r="C105" s="444">
        <f t="shared" ref="C105:L105" si="36">C77*C$99</f>
        <v>392.87950449055791</v>
      </c>
      <c r="D105" s="444">
        <f t="shared" si="36"/>
        <v>373.76605368778377</v>
      </c>
      <c r="E105" s="444">
        <f t="shared" si="36"/>
        <v>379.81061684804877</v>
      </c>
      <c r="F105" s="444">
        <f t="shared" si="36"/>
        <v>385.65556662100613</v>
      </c>
      <c r="G105" s="444">
        <f t="shared" si="36"/>
        <v>394.98432356241864</v>
      </c>
      <c r="H105" s="444">
        <f t="shared" si="36"/>
        <v>372.81328035192183</v>
      </c>
      <c r="I105" s="444">
        <f t="shared" si="36"/>
        <v>362.88300531218943</v>
      </c>
      <c r="J105" s="444">
        <f t="shared" si="36"/>
        <v>362.94473844122189</v>
      </c>
      <c r="K105" s="444">
        <f t="shared" si="36"/>
        <v>359.1000223218316</v>
      </c>
      <c r="L105" s="444">
        <f t="shared" si="36"/>
        <v>358.82003641948342</v>
      </c>
    </row>
    <row r="106" spans="1:12" ht="13.15">
      <c r="A106" s="300"/>
      <c r="B106" s="317" t="s">
        <v>883</v>
      </c>
      <c r="C106" s="444">
        <f t="shared" ref="C106:L106" si="37">C88*C$99</f>
        <v>594.89285361737689</v>
      </c>
      <c r="D106" s="444">
        <f t="shared" si="37"/>
        <v>565.95152386976997</v>
      </c>
      <c r="E106" s="444">
        <f t="shared" si="37"/>
        <v>575.10411998684981</v>
      </c>
      <c r="F106" s="444">
        <f t="shared" si="37"/>
        <v>583.95446420165831</v>
      </c>
      <c r="G106" s="444">
        <f t="shared" si="37"/>
        <v>598.07994230410065</v>
      </c>
      <c r="H106" s="444">
        <f t="shared" si="37"/>
        <v>564.50884731845326</v>
      </c>
      <c r="I106" s="444">
        <f t="shared" si="37"/>
        <v>549.47255861397639</v>
      </c>
      <c r="J106" s="444">
        <f t="shared" si="37"/>
        <v>549.56603408641286</v>
      </c>
      <c r="K106" s="444">
        <f t="shared" si="37"/>
        <v>543.74441672671219</v>
      </c>
      <c r="L106" s="444">
        <f t="shared" si="37"/>
        <v>543.32046584478337</v>
      </c>
    </row>
    <row r="107" spans="1:12" ht="13.15">
      <c r="A107" s="300"/>
      <c r="B107" s="317" t="s">
        <v>8</v>
      </c>
      <c r="C107" s="444">
        <f>SUM(C104:C106)</f>
        <v>1118.9024460726605</v>
      </c>
      <c r="D107" s="444">
        <f t="shared" ref="D107:L107" si="38">SUM(D104:D106)</f>
        <v>1064.4682324991004</v>
      </c>
      <c r="E107" s="444">
        <f t="shared" si="38"/>
        <v>1081.6828655562031</v>
      </c>
      <c r="F107" s="444">
        <f t="shared" si="38"/>
        <v>1098.329009026105</v>
      </c>
      <c r="G107" s="444">
        <f t="shared" si="38"/>
        <v>1124.8968723054545</v>
      </c>
      <c r="H107" s="444">
        <f t="shared" si="38"/>
        <v>1061.7547786185498</v>
      </c>
      <c r="I107" s="444">
        <f t="shared" si="38"/>
        <v>1033.4738199400399</v>
      </c>
      <c r="J107" s="444">
        <f t="shared" si="38"/>
        <v>1033.6496330030495</v>
      </c>
      <c r="K107" s="444">
        <f t="shared" si="38"/>
        <v>1022.7000613881622</v>
      </c>
      <c r="L107" s="444">
        <f t="shared" si="38"/>
        <v>1021.9026746387326</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1118.9024460726605</v>
      </c>
      <c r="D112" s="668">
        <f t="shared" ref="D112:L112" si="39">D107</f>
        <v>1064.4682324991004</v>
      </c>
      <c r="E112" s="668">
        <f t="shared" si="39"/>
        <v>1081.6828655562031</v>
      </c>
      <c r="F112" s="668">
        <f t="shared" si="39"/>
        <v>1098.329009026105</v>
      </c>
      <c r="G112" s="668">
        <f t="shared" si="39"/>
        <v>1124.8968723054545</v>
      </c>
      <c r="H112" s="668">
        <f t="shared" si="39"/>
        <v>1061.7547786185498</v>
      </c>
      <c r="I112" s="668">
        <f t="shared" si="39"/>
        <v>1033.4738199400399</v>
      </c>
      <c r="J112" s="668">
        <f t="shared" si="39"/>
        <v>1033.6496330030495</v>
      </c>
      <c r="K112" s="668">
        <f t="shared" si="39"/>
        <v>1022.7000613881622</v>
      </c>
      <c r="L112" s="668">
        <f t="shared" si="39"/>
        <v>1021.9026746387326</v>
      </c>
    </row>
    <row r="113" spans="1:12">
      <c r="A113" s="300"/>
      <c r="B113" s="668" t="s">
        <v>1576</v>
      </c>
      <c r="C113" s="668">
        <f t="shared" ref="C113:L113" si="40">((C68+C79+C90)/100)*C112</f>
        <v>158.19384843467697</v>
      </c>
      <c r="D113" s="668">
        <f t="shared" si="40"/>
        <v>150.49777290821646</v>
      </c>
      <c r="E113" s="668">
        <f t="shared" si="40"/>
        <v>152.93163035687292</v>
      </c>
      <c r="F113" s="668">
        <f t="shared" si="40"/>
        <v>155.28511300975521</v>
      </c>
      <c r="G113" s="668">
        <f t="shared" si="40"/>
        <v>159.04135874109548</v>
      </c>
      <c r="H113" s="668">
        <f t="shared" si="40"/>
        <v>150.11413650325463</v>
      </c>
      <c r="I113" s="668">
        <f t="shared" si="40"/>
        <v>146.11568810725834</v>
      </c>
      <c r="J113" s="668">
        <f t="shared" si="40"/>
        <v>146.14054509558667</v>
      </c>
      <c r="K113" s="668">
        <f t="shared" si="40"/>
        <v>144.59246118661858</v>
      </c>
      <c r="L113" s="668">
        <f t="shared" si="40"/>
        <v>144.47972421028447</v>
      </c>
    </row>
    <row r="114" spans="1:12">
      <c r="A114" s="300"/>
      <c r="B114" s="668" t="s">
        <v>1577</v>
      </c>
      <c r="C114" s="668">
        <f t="shared" ref="C114:L114" si="41">((C67+C78+C89)/100)*C112</f>
        <v>960.70859763798342</v>
      </c>
      <c r="D114" s="668">
        <f t="shared" si="41"/>
        <v>913.97045959088382</v>
      </c>
      <c r="E114" s="668">
        <f t="shared" si="41"/>
        <v>928.75123519933004</v>
      </c>
      <c r="F114" s="668">
        <f t="shared" si="41"/>
        <v>943.04389601634966</v>
      </c>
      <c r="G114" s="668">
        <f t="shared" si="41"/>
        <v>965.85551356435894</v>
      </c>
      <c r="H114" s="668">
        <f t="shared" si="41"/>
        <v>911.64064211529512</v>
      </c>
      <c r="I114" s="668">
        <f t="shared" si="41"/>
        <v>887.3581318327814</v>
      </c>
      <c r="J114" s="668">
        <f t="shared" si="41"/>
        <v>887.50908790746269</v>
      </c>
      <c r="K114" s="668">
        <f t="shared" si="41"/>
        <v>878.10760020154351</v>
      </c>
      <c r="L114" s="668">
        <f t="shared" si="41"/>
        <v>877.42295042844808</v>
      </c>
    </row>
    <row r="115" spans="1:12">
      <c r="A115" s="300"/>
      <c r="B115" s="668" t="s">
        <v>829</v>
      </c>
      <c r="C115" s="668">
        <f>C113*$C$39</f>
        <v>99.029349120107781</v>
      </c>
      <c r="D115" s="668">
        <f t="shared" ref="D115:L115" si="42">D113*$C$39</f>
        <v>94.211605840543498</v>
      </c>
      <c r="E115" s="668">
        <f t="shared" si="42"/>
        <v>95.735200603402447</v>
      </c>
      <c r="F115" s="668">
        <f t="shared" si="42"/>
        <v>97.208480744106765</v>
      </c>
      <c r="G115" s="668">
        <f t="shared" si="42"/>
        <v>99.559890571925763</v>
      </c>
      <c r="H115" s="668">
        <f t="shared" si="42"/>
        <v>93.971449451037401</v>
      </c>
      <c r="I115" s="668">
        <f t="shared" si="42"/>
        <v>91.468420755143725</v>
      </c>
      <c r="J115" s="668">
        <f t="shared" si="42"/>
        <v>91.483981229837255</v>
      </c>
      <c r="K115" s="668">
        <f t="shared" si="42"/>
        <v>90.514880702823234</v>
      </c>
      <c r="L115" s="668">
        <f t="shared" si="42"/>
        <v>90.444307355638074</v>
      </c>
    </row>
    <row r="116" spans="1:12">
      <c r="A116" s="300"/>
      <c r="B116" s="668" t="s">
        <v>830</v>
      </c>
      <c r="C116" s="668">
        <f>C114</f>
        <v>960.70859763798342</v>
      </c>
      <c r="D116" s="668">
        <f t="shared" ref="D116:L116" si="43">D114</f>
        <v>913.97045959088382</v>
      </c>
      <c r="E116" s="668">
        <f t="shared" si="43"/>
        <v>928.75123519933004</v>
      </c>
      <c r="F116" s="668">
        <f t="shared" si="43"/>
        <v>943.04389601634966</v>
      </c>
      <c r="G116" s="668">
        <f t="shared" si="43"/>
        <v>965.85551356435894</v>
      </c>
      <c r="H116" s="668">
        <f t="shared" si="43"/>
        <v>911.64064211529512</v>
      </c>
      <c r="I116" s="668">
        <f t="shared" si="43"/>
        <v>887.3581318327814</v>
      </c>
      <c r="J116" s="668">
        <f t="shared" si="43"/>
        <v>887.50908790746269</v>
      </c>
      <c r="K116" s="668">
        <f t="shared" si="43"/>
        <v>878.10760020154351</v>
      </c>
      <c r="L116" s="668">
        <f t="shared" si="43"/>
        <v>877.42295042844808</v>
      </c>
    </row>
    <row r="117" spans="1:12">
      <c r="A117" s="300"/>
      <c r="B117" s="668" t="s">
        <v>722</v>
      </c>
      <c r="C117" s="668">
        <f>C116+C115</f>
        <v>1059.7379467580913</v>
      </c>
      <c r="D117" s="668">
        <f t="shared" ref="D117:L117" si="44">D116+D115</f>
        <v>1008.1820654314273</v>
      </c>
      <c r="E117" s="668">
        <f t="shared" si="44"/>
        <v>1024.4864358027326</v>
      </c>
      <c r="F117" s="668">
        <f t="shared" si="44"/>
        <v>1040.2523767604564</v>
      </c>
      <c r="G117" s="668">
        <f t="shared" si="44"/>
        <v>1065.4154041362847</v>
      </c>
      <c r="H117" s="668">
        <f t="shared" si="44"/>
        <v>1005.6120915663325</v>
      </c>
      <c r="I117" s="668">
        <f t="shared" si="44"/>
        <v>978.82655258792511</v>
      </c>
      <c r="J117" s="668">
        <f t="shared" si="44"/>
        <v>978.99306913729993</v>
      </c>
      <c r="K117" s="668">
        <f t="shared" si="44"/>
        <v>968.62248090436674</v>
      </c>
      <c r="L117" s="668">
        <f t="shared" si="44"/>
        <v>967.86725778408618</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c r="A121" s="300"/>
      <c r="B121" s="300"/>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300"/>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c r="A125" s="300"/>
      <c r="B125" s="300"/>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00"/>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00"/>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300"/>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c r="A133" s="300"/>
      <c r="B133" s="300"/>
      <c r="C133" s="300"/>
      <c r="D133" s="300"/>
      <c r="E133" s="300"/>
      <c r="F133" s="300"/>
      <c r="G133" s="300"/>
      <c r="H133" s="300"/>
      <c r="I133" s="300"/>
      <c r="J133" s="300"/>
      <c r="K133" s="300"/>
      <c r="L133" s="300"/>
    </row>
    <row r="134" spans="1:12">
      <c r="A134" s="300"/>
      <c r="B134" s="300"/>
      <c r="C134" s="300"/>
      <c r="D134" s="300"/>
      <c r="E134" s="300"/>
      <c r="F134" s="300"/>
      <c r="G134" s="300"/>
      <c r="H134" s="300"/>
      <c r="I134" s="300"/>
      <c r="J134" s="300"/>
      <c r="K134" s="300"/>
      <c r="L134" s="300"/>
    </row>
    <row r="135" spans="1:12">
      <c r="A135" s="300"/>
      <c r="B135" s="300"/>
      <c r="C135" s="300"/>
      <c r="D135" s="300"/>
      <c r="E135" s="300"/>
      <c r="F135" s="300"/>
      <c r="G135" s="300"/>
      <c r="H135" s="300"/>
      <c r="I135" s="300"/>
      <c r="J135" s="300"/>
      <c r="K135" s="300"/>
      <c r="L135" s="300"/>
    </row>
    <row r="136" spans="1:12">
      <c r="A136" s="300"/>
      <c r="B136" s="300"/>
      <c r="C136" s="300"/>
      <c r="D136" s="300"/>
      <c r="E136" s="300"/>
      <c r="F136" s="300"/>
      <c r="G136" s="300"/>
      <c r="H136" s="300"/>
      <c r="I136" s="300"/>
      <c r="J136" s="300"/>
      <c r="K136" s="300"/>
      <c r="L136" s="300"/>
    </row>
    <row r="137" spans="1:12">
      <c r="A137" s="300"/>
      <c r="B137" s="300"/>
      <c r="C137" s="300"/>
      <c r="D137" s="300"/>
      <c r="E137" s="300"/>
      <c r="F137" s="300"/>
      <c r="G137" s="300"/>
      <c r="H137" s="300"/>
      <c r="I137" s="300"/>
      <c r="J137" s="300"/>
      <c r="K137" s="300"/>
      <c r="L137" s="300"/>
    </row>
    <row r="138" spans="1:12">
      <c r="A138" s="300"/>
      <c r="B138" s="300"/>
      <c r="C138" s="300"/>
      <c r="D138" s="300"/>
      <c r="E138" s="300"/>
      <c r="F138" s="300"/>
      <c r="G138" s="300"/>
      <c r="H138" s="300"/>
      <c r="I138" s="300"/>
      <c r="J138" s="300"/>
      <c r="K138" s="300"/>
      <c r="L138" s="300"/>
    </row>
    <row r="139" spans="1:12">
      <c r="A139" s="300"/>
      <c r="B139" s="300"/>
      <c r="C139" s="300"/>
      <c r="D139" s="300"/>
      <c r="E139" s="300"/>
      <c r="F139" s="300"/>
      <c r="G139" s="300"/>
      <c r="H139" s="300"/>
      <c r="I139" s="300"/>
      <c r="J139" s="300"/>
      <c r="K139" s="300"/>
      <c r="L139" s="300"/>
    </row>
    <row r="140" spans="1:12">
      <c r="A140" s="300"/>
      <c r="B140" s="300"/>
      <c r="C140" s="300"/>
      <c r="D140" s="300"/>
      <c r="E140" s="300"/>
      <c r="F140" s="300"/>
      <c r="G140" s="300"/>
      <c r="H140" s="300"/>
      <c r="I140" s="300"/>
      <c r="J140" s="300"/>
      <c r="K140" s="300"/>
      <c r="L140" s="300"/>
    </row>
    <row r="141" spans="1:12">
      <c r="A141" s="300"/>
      <c r="B141" s="300"/>
      <c r="C141" s="300"/>
      <c r="D141" s="300"/>
      <c r="E141" s="300"/>
      <c r="F141" s="300"/>
      <c r="G141" s="300"/>
      <c r="H141" s="300"/>
      <c r="I141" s="300"/>
      <c r="J141" s="300"/>
      <c r="K141" s="300"/>
      <c r="L141" s="300"/>
    </row>
    <row r="142" spans="1:12">
      <c r="A142" s="300"/>
      <c r="B142" s="300"/>
      <c r="C142" s="300"/>
      <c r="D142" s="300"/>
      <c r="E142" s="300"/>
      <c r="F142" s="300"/>
      <c r="G142" s="300"/>
      <c r="H142" s="300"/>
      <c r="I142" s="300"/>
      <c r="J142" s="300"/>
      <c r="K142" s="300"/>
      <c r="L142" s="300"/>
    </row>
    <row r="143" spans="1:12">
      <c r="A143" s="300"/>
      <c r="B143" s="300"/>
      <c r="C143" s="300"/>
      <c r="D143" s="300"/>
      <c r="E143" s="300"/>
      <c r="F143" s="300"/>
      <c r="G143" s="300"/>
      <c r="H143" s="300"/>
      <c r="I143" s="300"/>
      <c r="J143" s="300"/>
      <c r="K143" s="300"/>
      <c r="L143" s="300"/>
    </row>
    <row r="144" spans="1:12">
      <c r="A144" s="300"/>
      <c r="B144" s="300"/>
      <c r="C144" s="300"/>
      <c r="D144" s="300"/>
      <c r="E144" s="300"/>
      <c r="F144" s="300"/>
      <c r="G144" s="300"/>
      <c r="H144" s="300"/>
      <c r="I144" s="300"/>
      <c r="J144" s="300"/>
      <c r="K144" s="300"/>
      <c r="L144" s="300"/>
    </row>
    <row r="145" spans="1:12">
      <c r="A145" s="300"/>
      <c r="B145" s="300"/>
      <c r="C145" s="300"/>
      <c r="D145" s="300"/>
      <c r="E145" s="300"/>
      <c r="F145" s="300"/>
      <c r="G145" s="300"/>
      <c r="H145" s="300"/>
      <c r="I145" s="300"/>
      <c r="J145" s="300"/>
      <c r="K145" s="300"/>
      <c r="L145" s="300"/>
    </row>
    <row r="146" spans="1:12">
      <c r="A146" s="300"/>
      <c r="B146" s="300"/>
      <c r="C146" s="300"/>
      <c r="D146" s="300"/>
      <c r="E146" s="300"/>
      <c r="F146" s="300"/>
      <c r="G146" s="300"/>
      <c r="H146" s="300"/>
      <c r="I146" s="300"/>
      <c r="J146" s="300"/>
      <c r="K146" s="300"/>
      <c r="L146" s="300"/>
    </row>
    <row r="147" spans="1:12">
      <c r="A147" s="300"/>
      <c r="B147" s="300"/>
      <c r="C147" s="300"/>
      <c r="D147" s="300"/>
      <c r="E147" s="300"/>
      <c r="F147" s="300"/>
      <c r="G147" s="300"/>
      <c r="H147" s="300"/>
      <c r="I147" s="300"/>
      <c r="J147" s="300"/>
      <c r="K147" s="300"/>
      <c r="L147" s="300"/>
    </row>
    <row r="148" spans="1:12">
      <c r="A148" s="300"/>
      <c r="B148" s="300"/>
      <c r="C148" s="300"/>
      <c r="D148" s="300"/>
      <c r="E148" s="300"/>
      <c r="F148" s="300"/>
      <c r="G148" s="300"/>
      <c r="H148" s="300"/>
      <c r="I148" s="300"/>
      <c r="J148" s="300"/>
      <c r="K148" s="300"/>
      <c r="L148" s="300"/>
    </row>
    <row r="149" spans="1:12">
      <c r="A149" s="300"/>
      <c r="B149" s="300"/>
      <c r="C149" s="300"/>
      <c r="D149" s="300"/>
      <c r="E149" s="300"/>
      <c r="F149" s="300"/>
      <c r="G149" s="300"/>
      <c r="H149" s="300"/>
      <c r="I149" s="300"/>
      <c r="J149" s="300"/>
      <c r="K149" s="300"/>
      <c r="L149" s="300"/>
    </row>
    <row r="150" spans="1:12">
      <c r="A150" s="300"/>
      <c r="B150" s="300"/>
      <c r="C150" s="300"/>
      <c r="D150" s="300"/>
      <c r="E150" s="300"/>
      <c r="F150" s="300"/>
      <c r="G150" s="300"/>
      <c r="H150" s="300"/>
      <c r="I150" s="300"/>
      <c r="J150" s="300"/>
      <c r="K150" s="300"/>
      <c r="L150" s="300"/>
    </row>
    <row r="151" spans="1:12">
      <c r="A151" s="300"/>
      <c r="B151" s="300"/>
      <c r="C151" s="300"/>
      <c r="D151" s="300"/>
      <c r="E151" s="300"/>
      <c r="F151" s="300"/>
      <c r="G151" s="300"/>
      <c r="H151" s="300"/>
      <c r="I151" s="300"/>
      <c r="J151" s="300"/>
      <c r="K151" s="300"/>
      <c r="L151" s="300"/>
    </row>
    <row r="152" spans="1:12">
      <c r="A152" s="300"/>
      <c r="B152" s="300"/>
      <c r="C152" s="300"/>
      <c r="D152" s="300"/>
      <c r="E152" s="300"/>
      <c r="F152" s="300"/>
      <c r="G152" s="300"/>
      <c r="H152" s="300"/>
      <c r="I152" s="300"/>
      <c r="J152" s="300"/>
      <c r="K152" s="300"/>
      <c r="L152" s="300"/>
    </row>
    <row r="153" spans="1:12">
      <c r="A153" s="300"/>
      <c r="B153" s="300"/>
      <c r="C153" s="300"/>
      <c r="D153" s="300"/>
      <c r="E153" s="300"/>
      <c r="F153" s="300"/>
      <c r="G153" s="300"/>
      <c r="H153" s="300"/>
      <c r="I153" s="300"/>
      <c r="J153" s="300"/>
      <c r="K153" s="300"/>
      <c r="L153" s="300"/>
    </row>
    <row r="154" spans="1:12">
      <c r="A154" s="300"/>
      <c r="B154" s="300"/>
      <c r="C154" s="300"/>
      <c r="D154" s="300"/>
      <c r="E154" s="300"/>
      <c r="F154" s="300"/>
      <c r="G154" s="300"/>
      <c r="H154" s="300"/>
      <c r="I154" s="300"/>
      <c r="J154" s="300"/>
      <c r="K154" s="300"/>
      <c r="L154" s="300"/>
    </row>
    <row r="155" spans="1:12">
      <c r="A155" s="300"/>
      <c r="B155" s="300"/>
      <c r="C155" s="300"/>
      <c r="D155" s="300"/>
      <c r="E155" s="300"/>
      <c r="F155" s="300"/>
      <c r="G155" s="300"/>
      <c r="H155" s="300"/>
      <c r="I155" s="300"/>
      <c r="J155" s="300"/>
      <c r="K155" s="300"/>
      <c r="L155" s="300"/>
    </row>
    <row r="156" spans="1:12">
      <c r="A156" s="300"/>
      <c r="B156" s="300"/>
      <c r="C156" s="300"/>
      <c r="D156" s="300"/>
      <c r="E156" s="300"/>
      <c r="F156" s="300"/>
      <c r="G156" s="300"/>
      <c r="H156" s="300"/>
      <c r="I156" s="300"/>
      <c r="J156" s="300"/>
      <c r="K156" s="300"/>
      <c r="L156" s="300"/>
    </row>
    <row r="157" spans="1:12">
      <c r="A157" s="300"/>
      <c r="B157" s="300"/>
      <c r="C157" s="300"/>
      <c r="D157" s="300"/>
      <c r="E157" s="300"/>
      <c r="F157" s="300"/>
      <c r="G157" s="300"/>
      <c r="H157" s="300"/>
      <c r="I157" s="300"/>
      <c r="J157" s="300"/>
      <c r="K157" s="300"/>
      <c r="L157" s="300"/>
    </row>
    <row r="158" spans="1:12">
      <c r="A158" s="300"/>
      <c r="B158" s="300"/>
      <c r="C158" s="300"/>
      <c r="D158" s="300"/>
      <c r="E158" s="300"/>
      <c r="F158" s="300"/>
      <c r="G158" s="300"/>
      <c r="H158" s="300"/>
      <c r="I158" s="300"/>
      <c r="J158" s="300"/>
      <c r="K158" s="300"/>
      <c r="L158" s="300"/>
    </row>
    <row r="159" spans="1:12">
      <c r="A159" s="300"/>
      <c r="B159" s="300"/>
      <c r="C159" s="300"/>
      <c r="D159" s="300"/>
      <c r="E159" s="300"/>
      <c r="F159" s="300"/>
      <c r="G159" s="300"/>
      <c r="H159" s="300"/>
      <c r="I159" s="300"/>
      <c r="J159" s="300"/>
      <c r="K159" s="300"/>
      <c r="L159" s="300"/>
    </row>
    <row r="160" spans="1:12">
      <c r="A160" s="300"/>
      <c r="B160" s="300"/>
      <c r="C160" s="300"/>
      <c r="D160" s="300"/>
      <c r="E160" s="300"/>
      <c r="F160" s="300"/>
      <c r="G160" s="300"/>
      <c r="H160" s="300"/>
      <c r="I160" s="300"/>
      <c r="J160" s="300"/>
      <c r="K160" s="300"/>
      <c r="L160" s="300"/>
    </row>
    <row r="161" spans="1:12">
      <c r="A161" s="300"/>
      <c r="B161" s="300"/>
      <c r="C161" s="300"/>
      <c r="D161" s="300"/>
      <c r="E161" s="300"/>
      <c r="F161" s="300"/>
      <c r="G161" s="300"/>
      <c r="H161" s="300"/>
      <c r="I161" s="300"/>
      <c r="J161" s="300"/>
      <c r="K161" s="300"/>
      <c r="L161" s="300"/>
    </row>
    <row r="162" spans="1:12">
      <c r="A162" s="300"/>
      <c r="B162" s="300"/>
      <c r="C162" s="300"/>
      <c r="D162" s="300"/>
      <c r="E162" s="300"/>
      <c r="F162" s="300"/>
      <c r="G162" s="300"/>
      <c r="H162" s="300"/>
      <c r="I162" s="300"/>
      <c r="J162" s="300"/>
      <c r="K162" s="300"/>
      <c r="L162" s="300"/>
    </row>
    <row r="163" spans="1:12">
      <c r="A163" s="300"/>
      <c r="B163" s="300"/>
      <c r="C163" s="300"/>
      <c r="D163" s="300"/>
      <c r="E163" s="300"/>
      <c r="F163" s="300"/>
      <c r="G163" s="300"/>
      <c r="H163" s="300"/>
      <c r="I163" s="300"/>
      <c r="J163" s="300"/>
      <c r="K163" s="300"/>
      <c r="L163" s="300"/>
    </row>
    <row r="164" spans="1:12">
      <c r="A164" s="300"/>
      <c r="B164" s="300"/>
      <c r="C164" s="300"/>
      <c r="D164" s="300"/>
      <c r="E164" s="300"/>
      <c r="F164" s="300"/>
      <c r="G164" s="300"/>
      <c r="H164" s="300"/>
      <c r="I164" s="300"/>
      <c r="J164" s="300"/>
      <c r="K164" s="300"/>
      <c r="L164" s="300"/>
    </row>
    <row r="165" spans="1:12">
      <c r="A165" s="300"/>
      <c r="B165" s="300"/>
      <c r="C165" s="300"/>
      <c r="D165" s="300"/>
      <c r="E165" s="300"/>
      <c r="F165" s="300"/>
      <c r="G165" s="300"/>
      <c r="H165" s="300"/>
      <c r="I165" s="300"/>
      <c r="J165" s="300"/>
      <c r="K165" s="300"/>
      <c r="L165" s="300"/>
    </row>
    <row r="166" spans="1:12">
      <c r="A166" s="300"/>
      <c r="B166" s="300"/>
      <c r="C166" s="300"/>
      <c r="D166" s="300"/>
      <c r="E166" s="300"/>
      <c r="F166" s="300"/>
      <c r="G166" s="300"/>
      <c r="H166" s="300"/>
      <c r="I166" s="300"/>
      <c r="J166" s="300"/>
      <c r="K166" s="300"/>
      <c r="L166" s="300"/>
    </row>
    <row r="167" spans="1:12">
      <c r="A167" s="300"/>
      <c r="B167" s="300"/>
      <c r="C167" s="300"/>
      <c r="D167" s="300"/>
      <c r="E167" s="300"/>
      <c r="F167" s="300"/>
      <c r="G167" s="300"/>
      <c r="H167" s="300"/>
      <c r="I167" s="300"/>
      <c r="J167" s="300"/>
      <c r="K167" s="300"/>
      <c r="L167" s="300"/>
    </row>
    <row r="168" spans="1:12">
      <c r="A168" s="300"/>
      <c r="B168" s="300"/>
      <c r="C168" s="300"/>
      <c r="D168" s="300"/>
      <c r="E168" s="300"/>
      <c r="F168" s="300"/>
      <c r="G168" s="300"/>
      <c r="H168" s="300"/>
      <c r="I168" s="300"/>
      <c r="J168" s="300"/>
      <c r="K168" s="300"/>
      <c r="L168" s="300"/>
    </row>
    <row r="169" spans="1:12">
      <c r="A169" s="300"/>
      <c r="B169" s="300"/>
      <c r="C169" s="300"/>
      <c r="D169" s="300"/>
      <c r="E169" s="300"/>
      <c r="F169" s="300"/>
      <c r="G169" s="300"/>
      <c r="H169" s="300"/>
      <c r="I169" s="300"/>
      <c r="J169" s="300"/>
      <c r="K169" s="300"/>
      <c r="L169" s="300"/>
    </row>
    <row r="170" spans="1:12">
      <c r="A170" s="300"/>
      <c r="B170" s="300"/>
      <c r="C170" s="300"/>
      <c r="D170" s="300"/>
      <c r="E170" s="300"/>
      <c r="F170" s="300"/>
      <c r="G170" s="300"/>
      <c r="H170" s="300"/>
      <c r="I170" s="300"/>
      <c r="J170" s="300"/>
      <c r="K170" s="300"/>
      <c r="L170" s="300"/>
    </row>
    <row r="171" spans="1:12">
      <c r="A171" s="300"/>
      <c r="B171" s="300"/>
      <c r="C171" s="300"/>
      <c r="D171" s="300"/>
      <c r="E171" s="300"/>
      <c r="F171" s="300"/>
      <c r="G171" s="300"/>
      <c r="H171" s="300"/>
      <c r="I171" s="300"/>
      <c r="J171" s="300"/>
      <c r="K171" s="300"/>
      <c r="L171" s="300"/>
    </row>
    <row r="172" spans="1:12">
      <c r="A172" s="300"/>
      <c r="B172" s="300"/>
      <c r="C172" s="300"/>
      <c r="D172" s="300"/>
      <c r="E172" s="300"/>
      <c r="F172" s="300"/>
      <c r="G172" s="300"/>
      <c r="H172" s="300"/>
      <c r="I172" s="300"/>
      <c r="J172" s="300"/>
      <c r="K172" s="300"/>
      <c r="L172" s="300"/>
    </row>
    <row r="173" spans="1:12">
      <c r="A173" s="300"/>
      <c r="B173" s="300"/>
      <c r="C173" s="300"/>
      <c r="D173" s="300"/>
      <c r="E173" s="300"/>
      <c r="F173" s="300"/>
      <c r="G173" s="300"/>
      <c r="H173" s="300"/>
      <c r="I173" s="300"/>
      <c r="J173" s="300"/>
      <c r="K173" s="300"/>
      <c r="L173" s="300"/>
    </row>
    <row r="174" spans="1:12">
      <c r="A174" s="300"/>
      <c r="B174" s="300"/>
      <c r="C174" s="300"/>
      <c r="D174" s="300"/>
      <c r="E174" s="300"/>
      <c r="F174" s="300"/>
      <c r="G174" s="300"/>
      <c r="H174" s="300"/>
      <c r="I174" s="300"/>
      <c r="J174" s="300"/>
      <c r="K174" s="300"/>
      <c r="L174" s="300"/>
    </row>
    <row r="175" spans="1:12">
      <c r="A175" s="300"/>
      <c r="B175" s="300"/>
      <c r="C175" s="300"/>
      <c r="D175" s="300"/>
      <c r="E175" s="300"/>
      <c r="F175" s="300"/>
      <c r="G175" s="300"/>
      <c r="H175" s="300"/>
      <c r="I175" s="300"/>
      <c r="J175" s="300"/>
      <c r="K175" s="300"/>
      <c r="L175" s="300"/>
    </row>
    <row r="176" spans="1:12">
      <c r="A176" s="300"/>
      <c r="B176" s="300"/>
      <c r="C176" s="300"/>
      <c r="D176" s="300"/>
      <c r="E176" s="300"/>
      <c r="F176" s="300"/>
      <c r="G176" s="300"/>
      <c r="H176" s="300"/>
      <c r="I176" s="300"/>
      <c r="J176" s="300"/>
      <c r="K176" s="300"/>
      <c r="L176" s="300"/>
    </row>
    <row r="177" spans="1:12">
      <c r="A177" s="300"/>
      <c r="B177" s="300"/>
      <c r="C177" s="300"/>
      <c r="D177" s="300"/>
      <c r="E177" s="300"/>
      <c r="F177" s="300"/>
      <c r="G177" s="300"/>
      <c r="H177" s="300"/>
      <c r="I177" s="300"/>
      <c r="J177" s="300"/>
      <c r="K177" s="300"/>
      <c r="L177" s="300"/>
    </row>
    <row r="178" spans="1:12">
      <c r="A178" s="300"/>
      <c r="B178" s="300"/>
      <c r="C178" s="300"/>
      <c r="D178" s="300"/>
      <c r="E178" s="300"/>
      <c r="F178" s="300"/>
      <c r="G178" s="300"/>
      <c r="H178" s="300"/>
      <c r="I178" s="300"/>
      <c r="J178" s="300"/>
      <c r="K178" s="300"/>
      <c r="L178" s="300"/>
    </row>
    <row r="179" spans="1:12">
      <c r="A179" s="300"/>
      <c r="B179" s="300"/>
      <c r="C179" s="300"/>
      <c r="D179" s="300"/>
      <c r="E179" s="300"/>
      <c r="F179" s="300"/>
      <c r="G179" s="300"/>
      <c r="H179" s="300"/>
      <c r="I179" s="300"/>
      <c r="J179" s="300"/>
      <c r="K179" s="300"/>
      <c r="L179" s="300"/>
    </row>
    <row r="180" spans="1:12">
      <c r="A180" s="300"/>
      <c r="B180" s="300"/>
      <c r="C180" s="300"/>
      <c r="D180" s="300"/>
      <c r="E180" s="300"/>
      <c r="F180" s="300"/>
      <c r="G180" s="300"/>
      <c r="H180" s="300"/>
      <c r="I180" s="300"/>
      <c r="J180" s="300"/>
      <c r="K180" s="300"/>
      <c r="L180" s="300"/>
    </row>
    <row r="181" spans="1:12">
      <c r="A181" s="300"/>
      <c r="B181" s="300"/>
      <c r="C181" s="300"/>
      <c r="D181" s="300"/>
      <c r="E181" s="300"/>
      <c r="F181" s="300"/>
      <c r="G181" s="300"/>
      <c r="H181" s="300"/>
      <c r="I181" s="300"/>
      <c r="J181" s="300"/>
      <c r="K181" s="300"/>
      <c r="L181" s="300"/>
    </row>
    <row r="182" spans="1:12">
      <c r="A182" s="300"/>
      <c r="B182" s="300"/>
      <c r="C182" s="300"/>
      <c r="D182" s="300"/>
      <c r="E182" s="300"/>
      <c r="F182" s="300"/>
      <c r="G182" s="300"/>
      <c r="H182" s="300"/>
      <c r="I182" s="300"/>
      <c r="J182" s="300"/>
      <c r="K182" s="300"/>
      <c r="L182" s="300"/>
    </row>
    <row r="183" spans="1:12">
      <c r="A183" s="300"/>
      <c r="B183" s="300"/>
      <c r="C183" s="300"/>
      <c r="D183" s="300"/>
      <c r="E183" s="300"/>
      <c r="F183" s="300"/>
      <c r="G183" s="300"/>
      <c r="H183" s="300"/>
      <c r="I183" s="300"/>
      <c r="J183" s="300"/>
      <c r="K183" s="300"/>
      <c r="L183" s="300"/>
    </row>
    <row r="184" spans="1:12">
      <c r="A184" s="300"/>
      <c r="B184" s="300"/>
      <c r="C184" s="300"/>
      <c r="D184" s="300"/>
      <c r="E184" s="300"/>
      <c r="F184" s="300"/>
      <c r="G184" s="300"/>
      <c r="H184" s="300"/>
      <c r="I184" s="300"/>
      <c r="J184" s="300"/>
      <c r="K184" s="300"/>
      <c r="L184" s="300"/>
    </row>
    <row r="185" spans="1:12">
      <c r="A185" s="300"/>
      <c r="B185" s="300"/>
      <c r="C185" s="300"/>
      <c r="D185" s="300"/>
      <c r="E185" s="300"/>
      <c r="F185" s="300"/>
      <c r="G185" s="300"/>
      <c r="H185" s="300"/>
      <c r="I185" s="300"/>
      <c r="J185" s="300"/>
      <c r="K185" s="300"/>
      <c r="L185" s="300"/>
    </row>
    <row r="186" spans="1:12">
      <c r="A186" s="300"/>
      <c r="B186" s="300"/>
      <c r="C186" s="300"/>
      <c r="D186" s="300"/>
      <c r="E186" s="300"/>
      <c r="F186" s="300"/>
      <c r="G186" s="300"/>
      <c r="H186" s="300"/>
      <c r="I186" s="300"/>
      <c r="J186" s="300"/>
      <c r="K186" s="300"/>
      <c r="L186" s="300"/>
    </row>
    <row r="187" spans="1:12">
      <c r="A187" s="300"/>
      <c r="B187" s="300"/>
      <c r="C187" s="300"/>
      <c r="D187" s="300"/>
      <c r="E187" s="300"/>
      <c r="F187" s="300"/>
      <c r="G187" s="300"/>
      <c r="H187" s="300"/>
      <c r="I187" s="300"/>
      <c r="J187" s="300"/>
      <c r="K187" s="300"/>
      <c r="L187" s="300"/>
    </row>
    <row r="188" spans="1:12">
      <c r="A188" s="300"/>
      <c r="B188" s="300"/>
      <c r="C188" s="300"/>
      <c r="D188" s="300"/>
      <c r="E188" s="300"/>
      <c r="F188" s="300"/>
      <c r="G188" s="300"/>
      <c r="H188" s="300"/>
      <c r="I188" s="300"/>
      <c r="J188" s="300"/>
      <c r="K188" s="300"/>
      <c r="L188" s="300"/>
    </row>
    <row r="189" spans="1:12">
      <c r="A189" s="300"/>
      <c r="B189" s="300"/>
      <c r="C189" s="300"/>
      <c r="D189" s="300"/>
      <c r="E189" s="300"/>
      <c r="F189" s="300"/>
      <c r="G189" s="300"/>
      <c r="H189" s="300"/>
      <c r="I189" s="300"/>
      <c r="J189" s="300"/>
      <c r="K189" s="300"/>
      <c r="L189" s="300"/>
    </row>
    <row r="190" spans="1:12">
      <c r="A190" s="300"/>
      <c r="B190" s="300"/>
      <c r="C190" s="300"/>
      <c r="D190" s="300"/>
      <c r="E190" s="300"/>
      <c r="F190" s="300"/>
      <c r="G190" s="300"/>
      <c r="H190" s="300"/>
      <c r="I190" s="300"/>
      <c r="J190" s="300"/>
      <c r="K190" s="300"/>
      <c r="L190" s="300"/>
    </row>
    <row r="191" spans="1:12">
      <c r="A191" s="300"/>
      <c r="B191" s="300"/>
      <c r="C191" s="300"/>
      <c r="D191" s="300"/>
      <c r="E191" s="300"/>
      <c r="F191" s="300"/>
      <c r="G191" s="300"/>
      <c r="H191" s="300"/>
      <c r="I191" s="300"/>
      <c r="J191" s="300"/>
      <c r="K191" s="300"/>
      <c r="L191" s="300"/>
    </row>
    <row r="192" spans="1:12">
      <c r="A192" s="300"/>
      <c r="B192" s="300"/>
      <c r="C192" s="300"/>
      <c r="D192" s="300"/>
      <c r="E192" s="300"/>
      <c r="F192" s="300"/>
      <c r="G192" s="300"/>
      <c r="H192" s="300"/>
      <c r="I192" s="300"/>
      <c r="J192" s="300"/>
      <c r="K192" s="300"/>
      <c r="L192" s="300"/>
    </row>
    <row r="193" spans="1:12">
      <c r="A193" s="300"/>
      <c r="B193" s="300"/>
      <c r="C193" s="300"/>
      <c r="D193" s="300"/>
      <c r="E193" s="300"/>
      <c r="F193" s="300"/>
      <c r="G193" s="300"/>
      <c r="H193" s="300"/>
      <c r="I193" s="300"/>
      <c r="J193" s="300"/>
      <c r="K193" s="300"/>
      <c r="L193" s="300"/>
    </row>
    <row r="194" spans="1:12">
      <c r="A194" s="300"/>
      <c r="B194" s="300"/>
      <c r="C194" s="300"/>
      <c r="D194" s="300"/>
      <c r="E194" s="300"/>
      <c r="F194" s="300"/>
      <c r="G194" s="300"/>
      <c r="H194" s="300"/>
      <c r="I194" s="300"/>
      <c r="J194" s="300"/>
      <c r="K194" s="300"/>
      <c r="L194" s="300"/>
    </row>
    <row r="195" spans="1:12">
      <c r="A195" s="300"/>
      <c r="B195" s="300"/>
      <c r="C195" s="300"/>
      <c r="D195" s="300"/>
      <c r="E195" s="300"/>
      <c r="F195" s="300"/>
      <c r="G195" s="300"/>
      <c r="H195" s="300"/>
      <c r="I195" s="300"/>
      <c r="J195" s="300"/>
      <c r="K195" s="300"/>
      <c r="L195" s="300"/>
    </row>
    <row r="196" spans="1:12">
      <c r="A196" s="300"/>
      <c r="B196" s="300"/>
      <c r="C196" s="300"/>
      <c r="D196" s="300"/>
      <c r="E196" s="300"/>
      <c r="F196" s="300"/>
      <c r="G196" s="300"/>
      <c r="H196" s="300"/>
      <c r="I196" s="300"/>
      <c r="J196" s="300"/>
      <c r="K196" s="300"/>
      <c r="L196" s="300"/>
    </row>
    <row r="197" spans="1:12">
      <c r="A197" s="300"/>
      <c r="B197" s="300"/>
      <c r="C197" s="300"/>
      <c r="D197" s="300"/>
      <c r="E197" s="300"/>
      <c r="F197" s="300"/>
      <c r="G197" s="300"/>
      <c r="H197" s="300"/>
      <c r="I197" s="300"/>
      <c r="J197" s="300"/>
      <c r="K197" s="300"/>
      <c r="L197" s="300"/>
    </row>
    <row r="198" spans="1:12">
      <c r="A198" s="300"/>
      <c r="B198" s="300"/>
      <c r="C198" s="300"/>
      <c r="D198" s="300"/>
      <c r="E198" s="300"/>
      <c r="F198" s="300"/>
      <c r="G198" s="300"/>
      <c r="H198" s="300"/>
      <c r="I198" s="300"/>
      <c r="J198" s="300"/>
      <c r="K198" s="300"/>
      <c r="L198" s="300"/>
    </row>
    <row r="199" spans="1:12">
      <c r="A199" s="300"/>
      <c r="B199" s="300"/>
      <c r="C199" s="300"/>
      <c r="D199" s="300"/>
      <c r="E199" s="300"/>
      <c r="F199" s="300"/>
      <c r="G199" s="300"/>
      <c r="H199" s="300"/>
      <c r="I199" s="300"/>
      <c r="J199" s="300"/>
      <c r="K199" s="300"/>
      <c r="L199" s="300"/>
    </row>
    <row r="200" spans="1:12">
      <c r="A200" s="300"/>
      <c r="B200" s="300"/>
      <c r="C200" s="300"/>
      <c r="D200" s="300"/>
      <c r="E200" s="300"/>
      <c r="F200" s="300"/>
      <c r="G200" s="300"/>
      <c r="H200" s="300"/>
      <c r="I200" s="300"/>
      <c r="J200" s="300"/>
      <c r="K200" s="300"/>
      <c r="L200" s="300"/>
    </row>
    <row r="201" spans="1:12">
      <c r="A201" s="300"/>
      <c r="B201" s="300"/>
      <c r="C201" s="300"/>
      <c r="D201" s="300"/>
      <c r="E201" s="300"/>
      <c r="F201" s="300"/>
      <c r="G201" s="300"/>
      <c r="H201" s="300"/>
      <c r="I201" s="300"/>
      <c r="J201" s="300"/>
      <c r="K201" s="300"/>
      <c r="L201" s="300"/>
    </row>
    <row r="202" spans="1:12">
      <c r="A202" s="300"/>
      <c r="B202" s="300"/>
      <c r="C202" s="300"/>
      <c r="D202" s="300"/>
      <c r="E202" s="300"/>
      <c r="F202" s="300"/>
      <c r="G202" s="300"/>
      <c r="H202" s="300"/>
      <c r="I202" s="300"/>
      <c r="J202" s="300"/>
      <c r="K202" s="300"/>
      <c r="L202" s="300"/>
    </row>
    <row r="203" spans="1:12">
      <c r="A203" s="300"/>
      <c r="B203" s="300"/>
      <c r="C203" s="300"/>
      <c r="D203" s="300"/>
      <c r="E203" s="300"/>
      <c r="F203" s="300"/>
      <c r="G203" s="300"/>
      <c r="H203" s="300"/>
      <c r="I203" s="300"/>
      <c r="J203" s="300"/>
      <c r="K203" s="300"/>
      <c r="L203" s="300"/>
    </row>
    <row r="204" spans="1:12">
      <c r="A204" s="300"/>
      <c r="B204" s="300"/>
      <c r="C204" s="300"/>
      <c r="D204" s="300"/>
      <c r="E204" s="300"/>
      <c r="F204" s="300"/>
      <c r="G204" s="300"/>
      <c r="H204" s="300"/>
      <c r="I204" s="300"/>
      <c r="J204" s="300"/>
      <c r="K204" s="300"/>
      <c r="L204" s="300"/>
    </row>
    <row r="205" spans="1:12">
      <c r="A205" s="300"/>
      <c r="B205" s="300"/>
      <c r="C205" s="300"/>
      <c r="D205" s="300"/>
      <c r="E205" s="300"/>
      <c r="F205" s="300"/>
      <c r="G205" s="300"/>
      <c r="H205" s="300"/>
      <c r="I205" s="300"/>
      <c r="J205" s="300"/>
      <c r="K205" s="300"/>
      <c r="L205" s="300"/>
    </row>
    <row r="206" spans="1:12">
      <c r="A206" s="300"/>
      <c r="B206" s="300"/>
      <c r="C206" s="300"/>
      <c r="D206" s="300"/>
      <c r="E206" s="300"/>
      <c r="F206" s="300"/>
      <c r="G206" s="300"/>
      <c r="H206" s="300"/>
      <c r="I206" s="300"/>
      <c r="J206" s="300"/>
      <c r="K206" s="300"/>
      <c r="L206" s="300"/>
    </row>
    <row r="207" spans="1:12">
      <c r="A207" s="300"/>
      <c r="B207" s="300"/>
      <c r="C207" s="300"/>
      <c r="D207" s="300"/>
      <c r="E207" s="300"/>
      <c r="F207" s="300"/>
      <c r="G207" s="300"/>
      <c r="H207" s="300"/>
      <c r="I207" s="300"/>
      <c r="J207" s="300"/>
      <c r="K207" s="300"/>
      <c r="L207" s="300"/>
    </row>
    <row r="208" spans="1:12">
      <c r="A208" s="300"/>
      <c r="B208" s="300"/>
      <c r="C208" s="300"/>
      <c r="D208" s="300"/>
      <c r="E208" s="300"/>
      <c r="F208" s="300"/>
      <c r="G208" s="300"/>
      <c r="H208" s="300"/>
      <c r="I208" s="300"/>
      <c r="J208" s="300"/>
      <c r="K208" s="300"/>
      <c r="L208" s="300"/>
    </row>
    <row r="209" spans="1:12">
      <c r="A209" s="300"/>
      <c r="B209" s="300"/>
      <c r="C209" s="300"/>
      <c r="D209" s="300"/>
      <c r="E209" s="300"/>
      <c r="F209" s="300"/>
      <c r="G209" s="300"/>
      <c r="H209" s="300"/>
      <c r="I209" s="300"/>
      <c r="J209" s="300"/>
      <c r="K209" s="300"/>
      <c r="L209" s="300"/>
    </row>
    <row r="210" spans="1:12">
      <c r="A210" s="300"/>
      <c r="B210" s="300"/>
      <c r="C210" s="300"/>
      <c r="D210" s="300"/>
      <c r="E210" s="300"/>
      <c r="F210" s="300"/>
      <c r="G210" s="300"/>
      <c r="H210" s="300"/>
      <c r="I210" s="300"/>
      <c r="J210" s="300"/>
      <c r="K210" s="300"/>
      <c r="L210" s="300"/>
    </row>
    <row r="211" spans="1:12">
      <c r="A211" s="300"/>
      <c r="B211" s="300"/>
      <c r="C211" s="300"/>
      <c r="D211" s="300"/>
      <c r="E211" s="300"/>
      <c r="F211" s="300"/>
      <c r="G211" s="300"/>
      <c r="H211" s="300"/>
      <c r="I211" s="300"/>
      <c r="J211" s="300"/>
      <c r="K211" s="300"/>
      <c r="L211" s="300"/>
    </row>
    <row r="212" spans="1:12">
      <c r="A212" s="300"/>
      <c r="B212" s="300"/>
      <c r="C212" s="300"/>
      <c r="D212" s="300"/>
      <c r="E212" s="300"/>
      <c r="F212" s="300"/>
      <c r="G212" s="300"/>
      <c r="H212" s="300"/>
      <c r="I212" s="300"/>
      <c r="J212" s="300"/>
      <c r="K212" s="300"/>
      <c r="L212" s="300"/>
    </row>
    <row r="213" spans="1:12">
      <c r="A213" s="300"/>
      <c r="B213" s="300"/>
      <c r="C213" s="300"/>
      <c r="D213" s="300"/>
      <c r="E213" s="300"/>
      <c r="F213" s="300"/>
      <c r="G213" s="300"/>
      <c r="H213" s="300"/>
      <c r="I213" s="300"/>
      <c r="J213" s="300"/>
      <c r="K213" s="300"/>
      <c r="L213" s="300"/>
    </row>
    <row r="214" spans="1:12">
      <c r="A214" s="300"/>
      <c r="B214" s="300"/>
      <c r="C214" s="300"/>
      <c r="D214" s="300"/>
      <c r="E214" s="300"/>
      <c r="F214" s="300"/>
      <c r="G214" s="300"/>
      <c r="H214" s="300"/>
      <c r="I214" s="300"/>
      <c r="J214" s="300"/>
      <c r="K214" s="300"/>
      <c r="L214" s="300"/>
    </row>
    <row r="215" spans="1:12">
      <c r="A215" s="300"/>
      <c r="B215" s="300"/>
      <c r="C215" s="300"/>
      <c r="D215" s="300"/>
      <c r="E215" s="300"/>
      <c r="F215" s="300"/>
      <c r="G215" s="300"/>
      <c r="H215" s="300"/>
      <c r="I215" s="300"/>
      <c r="J215" s="300"/>
      <c r="K215" s="300"/>
      <c r="L215" s="300"/>
    </row>
    <row r="216" spans="1:12">
      <c r="A216" s="300"/>
      <c r="B216" s="300"/>
      <c r="C216" s="300"/>
      <c r="D216" s="300"/>
      <c r="E216" s="300"/>
      <c r="F216" s="300"/>
      <c r="G216" s="300"/>
      <c r="H216" s="300"/>
      <c r="I216" s="300"/>
      <c r="J216" s="300"/>
      <c r="K216" s="300"/>
      <c r="L216" s="300"/>
    </row>
    <row r="217" spans="1:12">
      <c r="A217" s="300"/>
      <c r="B217" s="300"/>
      <c r="C217" s="300"/>
      <c r="D217" s="300"/>
      <c r="E217" s="300"/>
      <c r="F217" s="300"/>
      <c r="G217" s="300"/>
      <c r="H217" s="300"/>
      <c r="I217" s="300"/>
      <c r="J217" s="300"/>
      <c r="K217" s="300"/>
      <c r="L217" s="300"/>
    </row>
    <row r="218" spans="1:12">
      <c r="A218" s="300"/>
      <c r="B218" s="300"/>
      <c r="C218" s="300"/>
      <c r="D218" s="300"/>
      <c r="E218" s="300"/>
      <c r="F218" s="300"/>
      <c r="G218" s="300"/>
      <c r="H218" s="300"/>
      <c r="I218" s="300"/>
      <c r="J218" s="300"/>
      <c r="K218" s="300"/>
      <c r="L218" s="300"/>
    </row>
    <row r="219" spans="1:12">
      <c r="A219" s="300"/>
      <c r="B219" s="300"/>
      <c r="C219" s="300"/>
      <c r="D219" s="300"/>
      <c r="E219" s="300"/>
      <c r="F219" s="300"/>
      <c r="G219" s="300"/>
      <c r="H219" s="300"/>
      <c r="I219" s="300"/>
      <c r="J219" s="300"/>
      <c r="K219" s="300"/>
      <c r="L219" s="300"/>
    </row>
    <row r="220" spans="1:12">
      <c r="A220" s="300"/>
      <c r="B220" s="300"/>
      <c r="C220" s="300"/>
      <c r="D220" s="300"/>
      <c r="E220" s="300"/>
      <c r="F220" s="300"/>
      <c r="G220" s="300"/>
      <c r="H220" s="300"/>
      <c r="I220" s="300"/>
      <c r="J220" s="300"/>
      <c r="K220" s="300"/>
      <c r="L220" s="300"/>
    </row>
    <row r="221" spans="1:12">
      <c r="A221" s="300"/>
      <c r="B221" s="300"/>
      <c r="C221" s="300"/>
      <c r="D221" s="300"/>
      <c r="E221" s="300"/>
      <c r="F221" s="300"/>
      <c r="G221" s="300"/>
      <c r="H221" s="300"/>
      <c r="I221" s="300"/>
      <c r="J221" s="300"/>
      <c r="K221" s="300"/>
      <c r="L221" s="300"/>
    </row>
    <row r="222" spans="1:12">
      <c r="A222" s="300"/>
      <c r="B222" s="300"/>
      <c r="C222" s="300"/>
      <c r="D222" s="300"/>
      <c r="E222" s="300"/>
      <c r="F222" s="300"/>
      <c r="G222" s="300"/>
      <c r="H222" s="300"/>
      <c r="I222" s="300"/>
      <c r="J222" s="300"/>
      <c r="K222" s="300"/>
      <c r="L222" s="300"/>
    </row>
    <row r="223" spans="1:12">
      <c r="A223" s="300"/>
      <c r="B223" s="300"/>
      <c r="C223" s="300"/>
      <c r="D223" s="300"/>
      <c r="E223" s="300"/>
      <c r="F223" s="300"/>
      <c r="G223" s="300"/>
      <c r="H223" s="300"/>
      <c r="I223" s="300"/>
      <c r="J223" s="300"/>
      <c r="K223" s="300"/>
      <c r="L223" s="300"/>
    </row>
    <row r="224" spans="1:12">
      <c r="A224" s="300"/>
      <c r="B224" s="300"/>
      <c r="C224" s="300"/>
      <c r="D224" s="300"/>
      <c r="E224" s="300"/>
      <c r="F224" s="300"/>
      <c r="G224" s="300"/>
      <c r="H224" s="300"/>
      <c r="I224" s="300"/>
      <c r="J224" s="300"/>
      <c r="K224" s="300"/>
      <c r="L224" s="300"/>
    </row>
    <row r="225" spans="1:12">
      <c r="A225" s="300"/>
      <c r="B225" s="300"/>
      <c r="C225" s="300"/>
      <c r="D225" s="300"/>
      <c r="E225" s="300"/>
      <c r="F225" s="300"/>
      <c r="G225" s="300"/>
      <c r="H225" s="300"/>
      <c r="I225" s="300"/>
      <c r="J225" s="300"/>
      <c r="K225" s="300"/>
      <c r="L225" s="300"/>
    </row>
    <row r="226" spans="1:12">
      <c r="A226" s="300"/>
      <c r="B226" s="300"/>
      <c r="C226" s="300"/>
      <c r="D226" s="300"/>
      <c r="E226" s="300"/>
      <c r="F226" s="300"/>
      <c r="G226" s="300"/>
      <c r="H226" s="300"/>
      <c r="I226" s="300"/>
      <c r="J226" s="300"/>
      <c r="K226" s="300"/>
      <c r="L226" s="300"/>
    </row>
    <row r="227" spans="1:12">
      <c r="A227" s="300"/>
      <c r="B227" s="300"/>
      <c r="C227" s="300"/>
      <c r="D227" s="300"/>
      <c r="E227" s="300"/>
      <c r="F227" s="300"/>
      <c r="G227" s="300"/>
      <c r="H227" s="300"/>
      <c r="I227" s="300"/>
      <c r="J227" s="300"/>
      <c r="K227" s="300"/>
      <c r="L227" s="300"/>
    </row>
    <row r="228" spans="1:12">
      <c r="A228" s="300"/>
      <c r="B228" s="300"/>
      <c r="C228" s="300"/>
      <c r="D228" s="300"/>
      <c r="E228" s="300"/>
      <c r="F228" s="300"/>
      <c r="G228" s="300"/>
      <c r="H228" s="300"/>
      <c r="I228" s="300"/>
      <c r="J228" s="300"/>
      <c r="K228" s="300"/>
      <c r="L228" s="300"/>
    </row>
    <row r="229" spans="1:12">
      <c r="A229" s="300"/>
      <c r="B229" s="300"/>
      <c r="C229" s="300"/>
      <c r="D229" s="300"/>
      <c r="E229" s="300"/>
      <c r="F229" s="300"/>
      <c r="G229" s="300"/>
      <c r="H229" s="300"/>
      <c r="I229" s="300"/>
      <c r="J229" s="300"/>
      <c r="K229" s="300"/>
      <c r="L229" s="300"/>
    </row>
    <row r="230" spans="1:12">
      <c r="A230" s="300"/>
      <c r="B230" s="300"/>
      <c r="C230" s="300"/>
      <c r="D230" s="300"/>
      <c r="E230" s="300"/>
      <c r="F230" s="300"/>
      <c r="G230" s="300"/>
      <c r="H230" s="300"/>
      <c r="I230" s="300"/>
      <c r="J230" s="300"/>
      <c r="K230" s="300"/>
      <c r="L230" s="300"/>
    </row>
    <row r="231" spans="1:12">
      <c r="A231" s="300"/>
      <c r="B231" s="300"/>
      <c r="C231" s="300"/>
      <c r="D231" s="300"/>
      <c r="E231" s="300"/>
      <c r="F231" s="300"/>
      <c r="G231" s="300"/>
      <c r="H231" s="300"/>
      <c r="I231" s="300"/>
      <c r="J231" s="300"/>
      <c r="K231" s="300"/>
      <c r="L231" s="300"/>
    </row>
    <row r="232" spans="1:12">
      <c r="A232" s="300"/>
      <c r="B232" s="300"/>
      <c r="C232" s="300"/>
      <c r="D232" s="300"/>
      <c r="E232" s="300"/>
      <c r="F232" s="300"/>
      <c r="G232" s="300"/>
      <c r="H232" s="300"/>
      <c r="I232" s="300"/>
      <c r="J232" s="300"/>
      <c r="K232" s="300"/>
      <c r="L232" s="300"/>
    </row>
  </sheetData>
  <mergeCells count="4">
    <mergeCell ref="D17:L18"/>
    <mergeCell ref="J51:J53"/>
    <mergeCell ref="A5:L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F0000"/>
  </sheetPr>
  <dimension ref="A1:M133"/>
  <sheetViews>
    <sheetView showGridLines="0" workbookViewId="0"/>
  </sheetViews>
  <sheetFormatPr defaultRowHeight="12.75"/>
  <cols>
    <col min="2" max="2" width="35.73046875" customWidth="1"/>
    <col min="3" max="13"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9.65" customHeight="1">
      <c r="A5" s="1239" t="s">
        <v>754</v>
      </c>
      <c r="B5" s="1239"/>
      <c r="C5" s="1239"/>
      <c r="D5" s="1239"/>
      <c r="E5" s="1239"/>
      <c r="F5" s="1239"/>
      <c r="G5" s="1239"/>
      <c r="H5" s="1239"/>
      <c r="I5" s="1239"/>
      <c r="J5" s="1239"/>
      <c r="K5" s="1239"/>
      <c r="L5" s="1239"/>
      <c r="M5" s="57"/>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SUM(A12:A1859)</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OUTPUTS_FOR_SECTION_2_OF_MODEL!B72</f>
        <v>Drama</v>
      </c>
      <c r="C15" s="298">
        <f>OUTPUTS_FOR_SECTION_2_OF_MODEL!E72</f>
        <v>483.47247062508251</v>
      </c>
      <c r="D15" s="298">
        <f>OUTPUTS_FOR_SECTION_2_OF_MODEL!F72</f>
        <v>472.2026135356474</v>
      </c>
      <c r="E15" s="298">
        <f>OUTPUTS_FOR_SECTION_2_OF_MODEL!G72</f>
        <v>492.93581415614381</v>
      </c>
      <c r="F15" s="298">
        <f>OUTPUTS_FOR_SECTION_2_OF_MODEL!H72</f>
        <v>509.98289532050705</v>
      </c>
      <c r="G15" s="298">
        <f>OUTPUTS_FOR_SECTION_2_OF_MODEL!I72</f>
        <v>530.42197042855037</v>
      </c>
      <c r="H15" s="298">
        <f>OUTPUTS_FOR_SECTION_2_OF_MODEL!J72</f>
        <v>506.53917581774499</v>
      </c>
      <c r="I15" s="298">
        <f>OUTPUTS_FOR_SECTION_2_OF_MODEL!K72</f>
        <v>498.60795194075962</v>
      </c>
      <c r="J15" s="298">
        <f>OUTPUTS_FOR_SECTION_2_OF_MODEL!L72</f>
        <v>503.96542063997981</v>
      </c>
      <c r="K15" s="298">
        <f>OUTPUTS_FOR_SECTION_2_OF_MODEL!M72</f>
        <v>503.05294623062548</v>
      </c>
      <c r="L15" s="298">
        <f>OUTPUTS_FOR_SECTION_2_OF_MODEL!N72</f>
        <v>505.15032659888243</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449.14592521070165</v>
      </c>
      <c r="D44" s="444">
        <f t="shared" si="4"/>
        <v>438.67622797461644</v>
      </c>
      <c r="E44" s="444">
        <f t="shared" si="4"/>
        <v>457.93737135105761</v>
      </c>
      <c r="F44" s="444">
        <f t="shared" si="4"/>
        <v>473.77410975275109</v>
      </c>
      <c r="G44" s="444">
        <f t="shared" si="4"/>
        <v>492.76201052812331</v>
      </c>
      <c r="H44" s="444">
        <f t="shared" si="4"/>
        <v>470.5748943346851</v>
      </c>
      <c r="I44" s="444">
        <f t="shared" si="4"/>
        <v>463.2067873529657</v>
      </c>
      <c r="J44" s="444">
        <f t="shared" si="4"/>
        <v>468.18387577454126</v>
      </c>
      <c r="K44" s="444">
        <f t="shared" si="4"/>
        <v>467.33618704825108</v>
      </c>
      <c r="L44" s="444">
        <f t="shared" si="4"/>
        <v>469.28465341036178</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4.742214581436901</v>
      </c>
      <c r="D58" s="444">
        <f t="shared" ref="D58:L58" si="7">D44/$J$51</f>
        <v>4.6316724433268837</v>
      </c>
      <c r="E58" s="444">
        <f t="shared" si="7"/>
        <v>4.8350372516173223</v>
      </c>
      <c r="F58" s="444">
        <f t="shared" si="7"/>
        <v>5.0022461865212318</v>
      </c>
      <c r="G58" s="444">
        <f t="shared" si="7"/>
        <v>5.2027260191849836</v>
      </c>
      <c r="H58" s="444">
        <f t="shared" si="7"/>
        <v>4.9684679306067583</v>
      </c>
      <c r="I58" s="444">
        <f t="shared" si="7"/>
        <v>4.8906732932627692</v>
      </c>
      <c r="J58" s="444">
        <f t="shared" si="7"/>
        <v>4.9432228544656773</v>
      </c>
      <c r="K58" s="444">
        <f t="shared" si="7"/>
        <v>4.934272707948268</v>
      </c>
      <c r="L58" s="444">
        <f t="shared" si="7"/>
        <v>4.9548451880158675</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6">
        <f>100*C65</f>
        <v>11.719528223840367</v>
      </c>
      <c r="D66" s="666">
        <f t="shared" ref="D66:L66" si="10">100*D65</f>
        <v>11.719528223840367</v>
      </c>
      <c r="E66" s="666">
        <f t="shared" si="10"/>
        <v>11.719528223840367</v>
      </c>
      <c r="F66" s="666">
        <f t="shared" si="10"/>
        <v>11.719528223840367</v>
      </c>
      <c r="G66" s="666">
        <f t="shared" si="10"/>
        <v>11.719528223840367</v>
      </c>
      <c r="H66" s="666">
        <f t="shared" si="10"/>
        <v>11.719528223840367</v>
      </c>
      <c r="I66" s="666">
        <f t="shared" si="10"/>
        <v>11.719528223840367</v>
      </c>
      <c r="J66" s="666">
        <f t="shared" si="10"/>
        <v>11.719528223840367</v>
      </c>
      <c r="K66" s="666">
        <f t="shared" si="10"/>
        <v>11.719528223840367</v>
      </c>
      <c r="L66" s="666">
        <f t="shared" si="10"/>
        <v>11.719528223840367</v>
      </c>
    </row>
    <row r="67" spans="1:12" ht="13.15">
      <c r="A67" s="300"/>
      <c r="B67" s="329" t="s">
        <v>731</v>
      </c>
      <c r="C67" s="666">
        <f>C66-C68</f>
        <v>9.9743190126196151</v>
      </c>
      <c r="D67" s="666">
        <f t="shared" ref="D67:L67" si="11">D66-D68</f>
        <v>9.9743190126196151</v>
      </c>
      <c r="E67" s="666">
        <f t="shared" si="11"/>
        <v>9.9743190126196151</v>
      </c>
      <c r="F67" s="666">
        <f t="shared" si="11"/>
        <v>9.9743190126196151</v>
      </c>
      <c r="G67" s="666">
        <f t="shared" si="11"/>
        <v>9.9743190126196151</v>
      </c>
      <c r="H67" s="666">
        <f t="shared" si="11"/>
        <v>9.9743190126196151</v>
      </c>
      <c r="I67" s="666">
        <f t="shared" si="11"/>
        <v>9.9743190126196151</v>
      </c>
      <c r="J67" s="666">
        <f t="shared" si="11"/>
        <v>9.9743190126196151</v>
      </c>
      <c r="K67" s="666">
        <f t="shared" si="11"/>
        <v>9.9743190126196151</v>
      </c>
      <c r="L67" s="666">
        <f t="shared" si="11"/>
        <v>9.9743190126196151</v>
      </c>
    </row>
    <row r="68" spans="1:12" ht="13.15">
      <c r="A68" s="300"/>
      <c r="B68" s="329" t="s">
        <v>730</v>
      </c>
      <c r="C68" s="666">
        <f>C66*$C$33</f>
        <v>1.745209211220752</v>
      </c>
      <c r="D68" s="666">
        <f t="shared" ref="D68:L68" si="12">D66*$C$33</f>
        <v>1.745209211220752</v>
      </c>
      <c r="E68" s="666">
        <f t="shared" si="12"/>
        <v>1.745209211220752</v>
      </c>
      <c r="F68" s="666">
        <f t="shared" si="12"/>
        <v>1.745209211220752</v>
      </c>
      <c r="G68" s="666">
        <f t="shared" si="12"/>
        <v>1.745209211220752</v>
      </c>
      <c r="H68" s="666">
        <f t="shared" si="12"/>
        <v>1.745209211220752</v>
      </c>
      <c r="I68" s="666">
        <f t="shared" si="12"/>
        <v>1.745209211220752</v>
      </c>
      <c r="J68" s="666">
        <f t="shared" si="12"/>
        <v>1.745209211220752</v>
      </c>
      <c r="K68" s="666">
        <f t="shared" si="12"/>
        <v>1.745209211220752</v>
      </c>
      <c r="L68" s="666">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6">
        <f>100*C76</f>
        <v>35.112936419932062</v>
      </c>
      <c r="D77" s="666">
        <f t="shared" ref="D77:L77" si="18">100*D76</f>
        <v>35.112936419932062</v>
      </c>
      <c r="E77" s="666">
        <f t="shared" si="18"/>
        <v>35.112936419932062</v>
      </c>
      <c r="F77" s="666">
        <f t="shared" si="18"/>
        <v>35.112936419932062</v>
      </c>
      <c r="G77" s="666">
        <f t="shared" si="18"/>
        <v>35.112936419932062</v>
      </c>
      <c r="H77" s="666">
        <f t="shared" si="18"/>
        <v>35.112936419932062</v>
      </c>
      <c r="I77" s="666">
        <f t="shared" si="18"/>
        <v>35.112936419932062</v>
      </c>
      <c r="J77" s="666">
        <f t="shared" si="18"/>
        <v>35.112936419932062</v>
      </c>
      <c r="K77" s="666">
        <f t="shared" si="18"/>
        <v>35.112936419932062</v>
      </c>
      <c r="L77" s="666">
        <f t="shared" si="18"/>
        <v>35.112936419932062</v>
      </c>
    </row>
    <row r="78" spans="1:12" ht="13.15">
      <c r="A78" s="300"/>
      <c r="B78" s="329" t="s">
        <v>731</v>
      </c>
      <c r="C78" s="666">
        <f>C77-C79</f>
        <v>24.659900108545809</v>
      </c>
      <c r="D78" s="666">
        <f t="shared" ref="D78:L78" si="19">D77-D79</f>
        <v>24.659900108545809</v>
      </c>
      <c r="E78" s="666">
        <f t="shared" si="19"/>
        <v>24.659900108545809</v>
      </c>
      <c r="F78" s="666">
        <f t="shared" si="19"/>
        <v>24.659900108545809</v>
      </c>
      <c r="G78" s="666">
        <f t="shared" si="19"/>
        <v>24.659900108545809</v>
      </c>
      <c r="H78" s="666">
        <f t="shared" si="19"/>
        <v>24.659900108545809</v>
      </c>
      <c r="I78" s="666">
        <f t="shared" si="19"/>
        <v>24.659900108545809</v>
      </c>
      <c r="J78" s="666">
        <f t="shared" si="19"/>
        <v>24.659900108545809</v>
      </c>
      <c r="K78" s="666">
        <f t="shared" si="19"/>
        <v>24.659900108545809</v>
      </c>
      <c r="L78" s="666">
        <f t="shared" si="19"/>
        <v>24.659900108545809</v>
      </c>
    </row>
    <row r="79" spans="1:12" ht="13.15">
      <c r="A79" s="300"/>
      <c r="B79" s="329" t="s">
        <v>730</v>
      </c>
      <c r="C79" s="666">
        <f>C77*$C$34</f>
        <v>10.453036311386253</v>
      </c>
      <c r="D79" s="666">
        <f t="shared" ref="D79:L79" si="20">D77*$C$34</f>
        <v>10.453036311386253</v>
      </c>
      <c r="E79" s="666">
        <f t="shared" si="20"/>
        <v>10.453036311386253</v>
      </c>
      <c r="F79" s="666">
        <f t="shared" si="20"/>
        <v>10.453036311386253</v>
      </c>
      <c r="G79" s="666">
        <f t="shared" si="20"/>
        <v>10.453036311386253</v>
      </c>
      <c r="H79" s="666">
        <f t="shared" si="20"/>
        <v>10.453036311386253</v>
      </c>
      <c r="I79" s="666">
        <f t="shared" si="20"/>
        <v>10.453036311386253</v>
      </c>
      <c r="J79" s="666">
        <f t="shared" si="20"/>
        <v>10.453036311386253</v>
      </c>
      <c r="K79" s="666">
        <f t="shared" si="20"/>
        <v>10.453036311386253</v>
      </c>
      <c r="L79" s="666">
        <f t="shared" si="20"/>
        <v>10.453036311386253</v>
      </c>
    </row>
    <row r="80" spans="1:12" ht="13.15">
      <c r="A80" s="300"/>
      <c r="B80" s="637" t="s">
        <v>729</v>
      </c>
      <c r="C80" s="666">
        <f>C78</f>
        <v>24.659900108545809</v>
      </c>
      <c r="D80" s="666">
        <f t="shared" ref="D80:L80" si="21">D78</f>
        <v>24.659900108545809</v>
      </c>
      <c r="E80" s="666">
        <f t="shared" si="21"/>
        <v>24.659900108545809</v>
      </c>
      <c r="F80" s="666">
        <f t="shared" si="21"/>
        <v>24.659900108545809</v>
      </c>
      <c r="G80" s="666">
        <f t="shared" si="21"/>
        <v>24.659900108545809</v>
      </c>
      <c r="H80" s="666">
        <f t="shared" si="21"/>
        <v>24.659900108545809</v>
      </c>
      <c r="I80" s="666">
        <f t="shared" si="21"/>
        <v>24.659900108545809</v>
      </c>
      <c r="J80" s="666">
        <f t="shared" si="21"/>
        <v>24.659900108545809</v>
      </c>
      <c r="K80" s="666">
        <f t="shared" si="21"/>
        <v>24.659900108545809</v>
      </c>
      <c r="L80" s="666">
        <f t="shared" si="21"/>
        <v>24.659900108545809</v>
      </c>
    </row>
    <row r="81" spans="1:12" ht="13.15">
      <c r="A81" s="300"/>
      <c r="B81" s="637" t="s">
        <v>728</v>
      </c>
      <c r="C81" s="666">
        <f>C79*$C$39</f>
        <v>6.5436007309277944</v>
      </c>
      <c r="D81" s="666">
        <f t="shared" ref="D81:L81" si="22">D79*$C$39</f>
        <v>6.5436007309277944</v>
      </c>
      <c r="E81" s="666">
        <f t="shared" si="22"/>
        <v>6.5436007309277944</v>
      </c>
      <c r="F81" s="666">
        <f t="shared" si="22"/>
        <v>6.5436007309277944</v>
      </c>
      <c r="G81" s="666">
        <f t="shared" si="22"/>
        <v>6.5436007309277944</v>
      </c>
      <c r="H81" s="666">
        <f t="shared" si="22"/>
        <v>6.5436007309277944</v>
      </c>
      <c r="I81" s="666">
        <f t="shared" si="22"/>
        <v>6.5436007309277944</v>
      </c>
      <c r="J81" s="666">
        <f t="shared" si="22"/>
        <v>6.5436007309277944</v>
      </c>
      <c r="K81" s="666">
        <f t="shared" si="22"/>
        <v>6.5436007309277944</v>
      </c>
      <c r="L81" s="666">
        <f t="shared" si="22"/>
        <v>6.5436007309277944</v>
      </c>
    </row>
    <row r="82" spans="1:12" ht="13.15">
      <c r="A82" s="300"/>
      <c r="B82" s="637" t="s">
        <v>727</v>
      </c>
      <c r="C82" s="666">
        <f>C80+C81</f>
        <v>31.203500839473605</v>
      </c>
      <c r="D82" s="666">
        <f t="shared" ref="D82:L82" si="23">D80+D81</f>
        <v>31.203500839473605</v>
      </c>
      <c r="E82" s="666">
        <f t="shared" si="23"/>
        <v>31.203500839473605</v>
      </c>
      <c r="F82" s="666">
        <f t="shared" si="23"/>
        <v>31.203500839473605</v>
      </c>
      <c r="G82" s="666">
        <f t="shared" si="23"/>
        <v>31.203500839473605</v>
      </c>
      <c r="H82" s="666">
        <f t="shared" si="23"/>
        <v>31.203500839473605</v>
      </c>
      <c r="I82" s="666">
        <f t="shared" si="23"/>
        <v>31.203500839473605</v>
      </c>
      <c r="J82" s="666">
        <f t="shared" si="23"/>
        <v>31.203500839473605</v>
      </c>
      <c r="K82" s="666">
        <f t="shared" si="23"/>
        <v>31.203500839473605</v>
      </c>
      <c r="L82" s="666">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6">
        <f>100*C87</f>
        <v>53.167535356227567</v>
      </c>
      <c r="D88" s="666">
        <f t="shared" ref="D88:L88" si="26">100*D87</f>
        <v>53.167535356227567</v>
      </c>
      <c r="E88" s="666">
        <f t="shared" si="26"/>
        <v>53.167535356227567</v>
      </c>
      <c r="F88" s="666">
        <f t="shared" si="26"/>
        <v>53.167535356227567</v>
      </c>
      <c r="G88" s="666">
        <f t="shared" si="26"/>
        <v>53.167535356227567</v>
      </c>
      <c r="H88" s="666">
        <f t="shared" si="26"/>
        <v>53.167535356227567</v>
      </c>
      <c r="I88" s="666">
        <f t="shared" si="26"/>
        <v>53.167535356227567</v>
      </c>
      <c r="J88" s="666">
        <f t="shared" si="26"/>
        <v>53.167535356227567</v>
      </c>
      <c r="K88" s="666">
        <f t="shared" si="26"/>
        <v>53.167535356227567</v>
      </c>
      <c r="L88" s="666">
        <f t="shared" si="26"/>
        <v>53.167535356227567</v>
      </c>
    </row>
    <row r="89" spans="1:12" ht="13.15">
      <c r="A89" s="300"/>
      <c r="B89" s="329" t="s">
        <v>731</v>
      </c>
      <c r="C89" s="666">
        <f>C88-C90</f>
        <v>51.227475167739186</v>
      </c>
      <c r="D89" s="666">
        <f t="shared" ref="D89:L89" si="27">D88-D90</f>
        <v>51.227475167739186</v>
      </c>
      <c r="E89" s="666">
        <f t="shared" si="27"/>
        <v>51.227475167739186</v>
      </c>
      <c r="F89" s="666">
        <f t="shared" si="27"/>
        <v>51.227475167739186</v>
      </c>
      <c r="G89" s="666">
        <f t="shared" si="27"/>
        <v>51.227475167739186</v>
      </c>
      <c r="H89" s="666">
        <f t="shared" si="27"/>
        <v>51.227475167739186</v>
      </c>
      <c r="I89" s="666">
        <f t="shared" si="27"/>
        <v>51.227475167739186</v>
      </c>
      <c r="J89" s="666">
        <f t="shared" si="27"/>
        <v>51.227475167739186</v>
      </c>
      <c r="K89" s="666">
        <f t="shared" si="27"/>
        <v>51.227475167739186</v>
      </c>
      <c r="L89" s="666">
        <f t="shared" si="27"/>
        <v>51.227475167739186</v>
      </c>
    </row>
    <row r="90" spans="1:12" ht="13.15">
      <c r="A90" s="300"/>
      <c r="B90" s="329" t="s">
        <v>730</v>
      </c>
      <c r="C90" s="666">
        <f>C88*$C$35</f>
        <v>1.9400601884883828</v>
      </c>
      <c r="D90" s="666">
        <f t="shared" ref="D90:L90" si="28">D88*$C$35</f>
        <v>1.9400601884883828</v>
      </c>
      <c r="E90" s="666">
        <f t="shared" si="28"/>
        <v>1.9400601884883828</v>
      </c>
      <c r="F90" s="666">
        <f t="shared" si="28"/>
        <v>1.9400601884883828</v>
      </c>
      <c r="G90" s="666">
        <f t="shared" si="28"/>
        <v>1.9400601884883828</v>
      </c>
      <c r="H90" s="666">
        <f t="shared" si="28"/>
        <v>1.9400601884883828</v>
      </c>
      <c r="I90" s="666">
        <f t="shared" si="28"/>
        <v>1.9400601884883828</v>
      </c>
      <c r="J90" s="666">
        <f t="shared" si="28"/>
        <v>1.9400601884883828</v>
      </c>
      <c r="K90" s="666">
        <f t="shared" si="28"/>
        <v>1.9400601884883828</v>
      </c>
      <c r="L90" s="666">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6">
        <f>C90*$C$39</f>
        <v>1.2144776779937276</v>
      </c>
      <c r="D92" s="666">
        <f t="shared" ref="D92:L92" si="30">D90*$C$39</f>
        <v>1.2144776779937276</v>
      </c>
      <c r="E92" s="666">
        <f t="shared" si="30"/>
        <v>1.2144776779937276</v>
      </c>
      <c r="F92" s="666">
        <f t="shared" si="30"/>
        <v>1.2144776779937276</v>
      </c>
      <c r="G92" s="666">
        <f t="shared" si="30"/>
        <v>1.2144776779937276</v>
      </c>
      <c r="H92" s="666">
        <f t="shared" si="30"/>
        <v>1.2144776779937276</v>
      </c>
      <c r="I92" s="666">
        <f t="shared" si="30"/>
        <v>1.2144776779937276</v>
      </c>
      <c r="J92" s="666">
        <f t="shared" si="30"/>
        <v>1.2144776779937276</v>
      </c>
      <c r="K92" s="666">
        <f t="shared" si="30"/>
        <v>1.2144776779937276</v>
      </c>
      <c r="L92" s="666">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6">
        <f>C93+C82+C71</f>
        <v>94.712273664050329</v>
      </c>
      <c r="D95" s="666">
        <f t="shared" ref="D95:L95" si="32">D93+D82+D71</f>
        <v>94.712273664050329</v>
      </c>
      <c r="E95" s="666">
        <f t="shared" si="32"/>
        <v>94.712273664050329</v>
      </c>
      <c r="F95" s="666">
        <f t="shared" si="32"/>
        <v>94.712273664050329</v>
      </c>
      <c r="G95" s="666">
        <f t="shared" si="32"/>
        <v>94.712273664050329</v>
      </c>
      <c r="H95" s="666">
        <f t="shared" si="32"/>
        <v>94.712273664050329</v>
      </c>
      <c r="I95" s="666">
        <f t="shared" si="32"/>
        <v>94.712273664050329</v>
      </c>
      <c r="J95" s="666">
        <f t="shared" si="32"/>
        <v>94.712273664050329</v>
      </c>
      <c r="K95" s="666">
        <f t="shared" si="32"/>
        <v>94.712273664050329</v>
      </c>
      <c r="L95" s="666">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4.742214581436901</v>
      </c>
      <c r="D99" s="444">
        <f t="shared" ref="D99:L99" si="33">D58</f>
        <v>4.6316724433268837</v>
      </c>
      <c r="E99" s="444">
        <f t="shared" si="33"/>
        <v>4.8350372516173223</v>
      </c>
      <c r="F99" s="444">
        <f t="shared" si="33"/>
        <v>5.0022461865212318</v>
      </c>
      <c r="G99" s="444">
        <f t="shared" si="33"/>
        <v>5.2027260191849836</v>
      </c>
      <c r="H99" s="444">
        <f t="shared" si="33"/>
        <v>4.9684679306067583</v>
      </c>
      <c r="I99" s="444">
        <f t="shared" si="33"/>
        <v>4.8906732932627692</v>
      </c>
      <c r="J99" s="444">
        <f t="shared" si="33"/>
        <v>4.9432228544656773</v>
      </c>
      <c r="K99" s="444">
        <f t="shared" si="33"/>
        <v>4.934272707948268</v>
      </c>
      <c r="L99" s="444">
        <f t="shared" si="33"/>
        <v>4.9548451880158675</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884</v>
      </c>
      <c r="C104" s="444">
        <f t="shared" ref="C104:L104" si="35">C66*C$99</f>
        <v>55.576517630657094</v>
      </c>
      <c r="D104" s="444">
        <f t="shared" si="35"/>
        <v>54.281015923153085</v>
      </c>
      <c r="E104" s="444">
        <f t="shared" si="35"/>
        <v>56.664355533648767</v>
      </c>
      <c r="F104" s="444">
        <f t="shared" si="35"/>
        <v>58.623965365533422</v>
      </c>
      <c r="G104" s="444">
        <f t="shared" si="35"/>
        <v>60.973494422747052</v>
      </c>
      <c r="H104" s="444">
        <f t="shared" si="35"/>
        <v>58.228100141991646</v>
      </c>
      <c r="I104" s="444">
        <f t="shared" si="35"/>
        <v>57.316383693975339</v>
      </c>
      <c r="J104" s="444">
        <f t="shared" si="35"/>
        <v>57.932239759643245</v>
      </c>
      <c r="K104" s="444">
        <f t="shared" si="35"/>
        <v>57.827348264924964</v>
      </c>
      <c r="L104" s="444">
        <f t="shared" si="35"/>
        <v>58.068448025711589</v>
      </c>
    </row>
    <row r="105" spans="1:12" ht="13.15">
      <c r="A105" s="300"/>
      <c r="B105" s="317" t="s">
        <v>886</v>
      </c>
      <c r="C105" s="444">
        <f t="shared" ref="C105:L105" si="36">C77*C$99</f>
        <v>166.51307908766864</v>
      </c>
      <c r="D105" s="444">
        <f t="shared" si="36"/>
        <v>162.63162002048824</v>
      </c>
      <c r="E105" s="444">
        <f t="shared" si="36"/>
        <v>169.7723556040421</v>
      </c>
      <c r="F105" s="444">
        <f t="shared" si="36"/>
        <v>175.64355230416763</v>
      </c>
      <c r="G105" s="444">
        <f t="shared" si="36"/>
        <v>182.68298792196856</v>
      </c>
      <c r="H105" s="444">
        <f t="shared" si="36"/>
        <v>174.45749855186654</v>
      </c>
      <c r="I105" s="444">
        <f t="shared" si="36"/>
        <v>171.72590039699537</v>
      </c>
      <c r="J105" s="444">
        <f t="shared" si="36"/>
        <v>173.57106979840842</v>
      </c>
      <c r="K105" s="444">
        <f t="shared" si="36"/>
        <v>173.25680387279354</v>
      </c>
      <c r="L105" s="444">
        <f t="shared" si="36"/>
        <v>173.97916405740747</v>
      </c>
    </row>
    <row r="106" spans="1:12" ht="13.15">
      <c r="A106" s="300"/>
      <c r="B106" s="317" t="s">
        <v>885</v>
      </c>
      <c r="C106" s="444">
        <f t="shared" ref="C106:L106" si="37">C88*C$99</f>
        <v>252.13186142536435</v>
      </c>
      <c r="D106" s="444">
        <f t="shared" si="37"/>
        <v>246.25460838904701</v>
      </c>
      <c r="E106" s="444">
        <f t="shared" si="37"/>
        <v>257.06701402404133</v>
      </c>
      <c r="F106" s="444">
        <f t="shared" si="37"/>
        <v>265.95710098242211</v>
      </c>
      <c r="G106" s="444">
        <f t="shared" si="37"/>
        <v>276.61611957378273</v>
      </c>
      <c r="H106" s="444">
        <f t="shared" si="37"/>
        <v>264.16119436681765</v>
      </c>
      <c r="I106" s="444">
        <f t="shared" si="37"/>
        <v>260.02504523530621</v>
      </c>
      <c r="J106" s="444">
        <f t="shared" si="37"/>
        <v>262.81897588851604</v>
      </c>
      <c r="K106" s="444">
        <f t="shared" si="37"/>
        <v>262.34311865710828</v>
      </c>
      <c r="L106" s="444">
        <f t="shared" si="37"/>
        <v>263.43690671846764</v>
      </c>
    </row>
    <row r="107" spans="1:12" ht="13.15">
      <c r="A107" s="300"/>
      <c r="B107" s="317" t="s">
        <v>8</v>
      </c>
      <c r="C107" s="444">
        <f>SUM(C104:C106)</f>
        <v>474.22145814369009</v>
      </c>
      <c r="D107" s="444">
        <f t="shared" ref="D107:L107" si="38">SUM(D104:D106)</f>
        <v>463.16724433268837</v>
      </c>
      <c r="E107" s="444">
        <f t="shared" si="38"/>
        <v>483.50372516173218</v>
      </c>
      <c r="F107" s="444">
        <f t="shared" si="38"/>
        <v>500.22461865212313</v>
      </c>
      <c r="G107" s="444">
        <f t="shared" si="38"/>
        <v>520.27260191849837</v>
      </c>
      <c r="H107" s="444">
        <f t="shared" si="38"/>
        <v>496.84679306067585</v>
      </c>
      <c r="I107" s="444">
        <f t="shared" si="38"/>
        <v>489.06732932627693</v>
      </c>
      <c r="J107" s="444">
        <f t="shared" si="38"/>
        <v>494.32228544656766</v>
      </c>
      <c r="K107" s="444">
        <f t="shared" si="38"/>
        <v>493.42727079482677</v>
      </c>
      <c r="L107" s="444">
        <f t="shared" si="38"/>
        <v>495.48451880158672</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474.22145814369009</v>
      </c>
      <c r="D112" s="668">
        <f t="shared" ref="D112:L112" si="39">D107</f>
        <v>463.16724433268837</v>
      </c>
      <c r="E112" s="668">
        <f t="shared" si="39"/>
        <v>483.50372516173218</v>
      </c>
      <c r="F112" s="668">
        <f t="shared" si="39"/>
        <v>500.22461865212313</v>
      </c>
      <c r="G112" s="668">
        <f t="shared" si="39"/>
        <v>520.27260191849837</v>
      </c>
      <c r="H112" s="668">
        <f t="shared" si="39"/>
        <v>496.84679306067585</v>
      </c>
      <c r="I112" s="668">
        <f t="shared" si="39"/>
        <v>489.06732932627693</v>
      </c>
      <c r="J112" s="668">
        <f t="shared" si="39"/>
        <v>494.32228544656766</v>
      </c>
      <c r="K112" s="668">
        <f t="shared" si="39"/>
        <v>493.42727079482677</v>
      </c>
      <c r="L112" s="668">
        <f t="shared" si="39"/>
        <v>495.48451880158672</v>
      </c>
    </row>
    <row r="113" spans="1:12">
      <c r="A113" s="300"/>
      <c r="B113" s="668" t="s">
        <v>1576</v>
      </c>
      <c r="C113" s="668">
        <f t="shared" ref="C113:L113" si="40">((C68+C79+C90)/100)*C112</f>
        <v>67.046879499969165</v>
      </c>
      <c r="D113" s="668">
        <f t="shared" si="40"/>
        <v>65.48400095741161</v>
      </c>
      <c r="E113" s="668">
        <f t="shared" si="40"/>
        <v>68.359234787900135</v>
      </c>
      <c r="F113" s="668">
        <f t="shared" si="40"/>
        <v>70.723285827198254</v>
      </c>
      <c r="G113" s="668">
        <f t="shared" si="40"/>
        <v>73.557730990307633</v>
      </c>
      <c r="H113" s="668">
        <f t="shared" si="40"/>
        <v>70.245718518691817</v>
      </c>
      <c r="I113" s="668">
        <f t="shared" si="40"/>
        <v>69.14583415323871</v>
      </c>
      <c r="J113" s="668">
        <f t="shared" si="40"/>
        <v>69.88879591450933</v>
      </c>
      <c r="K113" s="668">
        <f t="shared" si="40"/>
        <v>69.7622560068871</v>
      </c>
      <c r="L113" s="668">
        <f t="shared" si="40"/>
        <v>70.053116019318239</v>
      </c>
    </row>
    <row r="114" spans="1:12">
      <c r="A114" s="300"/>
      <c r="B114" s="668" t="s">
        <v>1577</v>
      </c>
      <c r="C114" s="668">
        <f t="shared" ref="C114:L114" si="41">((C67+C78+C89)/100)*C112</f>
        <v>407.17457864372085</v>
      </c>
      <c r="D114" s="668">
        <f t="shared" si="41"/>
        <v>397.68324337527673</v>
      </c>
      <c r="E114" s="668">
        <f t="shared" si="41"/>
        <v>415.14449037383201</v>
      </c>
      <c r="F114" s="668">
        <f t="shared" si="41"/>
        <v>429.50133282492482</v>
      </c>
      <c r="G114" s="668">
        <f t="shared" si="41"/>
        <v>446.71487092819069</v>
      </c>
      <c r="H114" s="668">
        <f t="shared" si="41"/>
        <v>426.60107454198396</v>
      </c>
      <c r="I114" s="668">
        <f t="shared" si="41"/>
        <v>419.92149517303818</v>
      </c>
      <c r="J114" s="668">
        <f t="shared" si="41"/>
        <v>424.43348953205827</v>
      </c>
      <c r="K114" s="668">
        <f t="shared" si="41"/>
        <v>423.66501478793958</v>
      </c>
      <c r="L114" s="668">
        <f t="shared" si="41"/>
        <v>425.43140278226844</v>
      </c>
    </row>
    <row r="115" spans="1:12">
      <c r="A115" s="300"/>
      <c r="B115" s="668" t="s">
        <v>829</v>
      </c>
      <c r="C115" s="668">
        <f>C113*$C$39</f>
        <v>41.971346566980699</v>
      </c>
      <c r="D115" s="668">
        <f t="shared" ref="D115:L115" si="42">D113*$C$39</f>
        <v>40.992984599339671</v>
      </c>
      <c r="E115" s="668">
        <f t="shared" si="42"/>
        <v>42.792880977225487</v>
      </c>
      <c r="F115" s="668">
        <f t="shared" si="42"/>
        <v>44.272776927826108</v>
      </c>
      <c r="G115" s="668">
        <f t="shared" si="42"/>
        <v>46.047139599932578</v>
      </c>
      <c r="H115" s="668">
        <f t="shared" si="42"/>
        <v>43.973819792701079</v>
      </c>
      <c r="I115" s="668">
        <f t="shared" si="42"/>
        <v>43.285292179927431</v>
      </c>
      <c r="J115" s="668">
        <f t="shared" si="42"/>
        <v>43.75038624248284</v>
      </c>
      <c r="K115" s="668">
        <f t="shared" si="42"/>
        <v>43.671172260311323</v>
      </c>
      <c r="L115" s="668">
        <f t="shared" si="42"/>
        <v>43.853250628093221</v>
      </c>
    </row>
    <row r="116" spans="1:12">
      <c r="A116" s="300"/>
      <c r="B116" s="668" t="s">
        <v>830</v>
      </c>
      <c r="C116" s="668">
        <f>C114</f>
        <v>407.17457864372085</v>
      </c>
      <c r="D116" s="668">
        <f t="shared" ref="D116:L116" si="43">D114</f>
        <v>397.68324337527673</v>
      </c>
      <c r="E116" s="668">
        <f t="shared" si="43"/>
        <v>415.14449037383201</v>
      </c>
      <c r="F116" s="668">
        <f t="shared" si="43"/>
        <v>429.50133282492482</v>
      </c>
      <c r="G116" s="668">
        <f t="shared" si="43"/>
        <v>446.71487092819069</v>
      </c>
      <c r="H116" s="668">
        <f t="shared" si="43"/>
        <v>426.60107454198396</v>
      </c>
      <c r="I116" s="668">
        <f t="shared" si="43"/>
        <v>419.92149517303818</v>
      </c>
      <c r="J116" s="668">
        <f t="shared" si="43"/>
        <v>424.43348953205827</v>
      </c>
      <c r="K116" s="668">
        <f t="shared" si="43"/>
        <v>423.66501478793958</v>
      </c>
      <c r="L116" s="668">
        <f t="shared" si="43"/>
        <v>425.43140278226844</v>
      </c>
    </row>
    <row r="117" spans="1:12">
      <c r="A117" s="300"/>
      <c r="B117" s="668" t="s">
        <v>722</v>
      </c>
      <c r="C117" s="668">
        <f>C116+C115</f>
        <v>449.14592521070153</v>
      </c>
      <c r="D117" s="668">
        <f t="shared" ref="D117:L117" si="44">D116+D115</f>
        <v>438.67622797461638</v>
      </c>
      <c r="E117" s="668">
        <f t="shared" si="44"/>
        <v>457.93737135105749</v>
      </c>
      <c r="F117" s="668">
        <f t="shared" si="44"/>
        <v>473.77410975275092</v>
      </c>
      <c r="G117" s="668">
        <f t="shared" si="44"/>
        <v>492.76201052812326</v>
      </c>
      <c r="H117" s="668">
        <f t="shared" si="44"/>
        <v>470.57489433468504</v>
      </c>
      <c r="I117" s="668">
        <f t="shared" si="44"/>
        <v>463.20678735296559</v>
      </c>
      <c r="J117" s="668">
        <f t="shared" si="44"/>
        <v>468.18387577454109</v>
      </c>
      <c r="K117" s="668">
        <f t="shared" si="44"/>
        <v>467.33618704825091</v>
      </c>
      <c r="L117" s="668">
        <f t="shared" si="44"/>
        <v>469.28465341036167</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c r="A121" s="300"/>
      <c r="B121" s="300"/>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300"/>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c r="A125" s="300"/>
      <c r="B125" s="300"/>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00"/>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00"/>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300"/>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c r="A133" s="300"/>
      <c r="B133" s="300"/>
      <c r="C133" s="300"/>
      <c r="D133" s="300"/>
      <c r="E133" s="300"/>
      <c r="F133" s="300"/>
      <c r="G133" s="300"/>
      <c r="H133" s="300"/>
      <c r="I133" s="300"/>
      <c r="J133" s="300"/>
      <c r="K133" s="300"/>
      <c r="L133" s="300"/>
    </row>
  </sheetData>
  <mergeCells count="4">
    <mergeCell ref="D17:L18"/>
    <mergeCell ref="J51:J53"/>
    <mergeCell ref="A5:L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F0000"/>
  </sheetPr>
  <dimension ref="A1:M133"/>
  <sheetViews>
    <sheetView showGridLines="0" workbookViewId="0"/>
  </sheetViews>
  <sheetFormatPr defaultRowHeight="12.75"/>
  <cols>
    <col min="2" max="2" width="35.73046875" customWidth="1"/>
    <col min="3" max="13"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6.65" customHeight="1">
      <c r="A5" s="1239" t="s">
        <v>755</v>
      </c>
      <c r="B5" s="1239"/>
      <c r="C5" s="1239"/>
      <c r="D5" s="1239"/>
      <c r="E5" s="1239"/>
      <c r="F5" s="1239"/>
      <c r="G5" s="1239"/>
      <c r="H5" s="1239"/>
      <c r="I5" s="1239"/>
      <c r="J5" s="1239"/>
      <c r="K5" s="1239"/>
      <c r="L5" s="1239"/>
      <c r="M5" s="1239"/>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SUM(A12:A1875)</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OUTPUTS_FOR_SECTION_2_OF_MODEL!B73</f>
        <v>English</v>
      </c>
      <c r="C15" s="298">
        <f>OUTPUTS_FOR_SECTION_2_OF_MODEL!E73</f>
        <v>4005.6888926216516</v>
      </c>
      <c r="D15" s="298">
        <f>OUTPUTS_FOR_SECTION_2_OF_MODEL!F73</f>
        <v>4032.6579513925103</v>
      </c>
      <c r="E15" s="298">
        <f>OUTPUTS_FOR_SECTION_2_OF_MODEL!G73</f>
        <v>4351.147321173491</v>
      </c>
      <c r="F15" s="298">
        <f>OUTPUTS_FOR_SECTION_2_OF_MODEL!H73</f>
        <v>4324.5774313918118</v>
      </c>
      <c r="G15" s="298">
        <f>OUTPUTS_FOR_SECTION_2_OF_MODEL!I73</f>
        <v>4051.5096513357257</v>
      </c>
      <c r="H15" s="298">
        <f>OUTPUTS_FOR_SECTION_2_OF_MODEL!J73</f>
        <v>3992.0531138312131</v>
      </c>
      <c r="I15" s="298">
        <f>OUTPUTS_FOR_SECTION_2_OF_MODEL!K73</f>
        <v>3890.3731340479171</v>
      </c>
      <c r="J15" s="298">
        <f>OUTPUTS_FOR_SECTION_2_OF_MODEL!L73</f>
        <v>3815.1485397963993</v>
      </c>
      <c r="K15" s="298">
        <f>OUTPUTS_FOR_SECTION_2_OF_MODEL!M73</f>
        <v>3743.6267096749443</v>
      </c>
      <c r="L15" s="298">
        <f>OUTPUTS_FOR_SECTION_2_OF_MODEL!N73</f>
        <v>3796.1508273003892</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3721.2849812455147</v>
      </c>
      <c r="D44" s="444">
        <f t="shared" si="4"/>
        <v>3746.3392368436421</v>
      </c>
      <c r="E44" s="444">
        <f t="shared" si="4"/>
        <v>4042.2158613701736</v>
      </c>
      <c r="F44" s="444">
        <f t="shared" si="4"/>
        <v>4017.5324337629936</v>
      </c>
      <c r="G44" s="444">
        <f t="shared" si="4"/>
        <v>3763.8524660908893</v>
      </c>
      <c r="H44" s="444">
        <f t="shared" si="4"/>
        <v>3708.6173427491972</v>
      </c>
      <c r="I44" s="444">
        <f t="shared" si="4"/>
        <v>3614.1566415305151</v>
      </c>
      <c r="J44" s="444">
        <f t="shared" si="4"/>
        <v>3544.272993470855</v>
      </c>
      <c r="K44" s="444">
        <f t="shared" si="4"/>
        <v>3477.8292132880233</v>
      </c>
      <c r="L44" s="444">
        <f t="shared" si="4"/>
        <v>3526.6241185620615</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39.290419681456683</v>
      </c>
      <c r="D58" s="444">
        <f t="shared" ref="D58:L58" si="7">D44/$J$51</f>
        <v>39.554949869877632</v>
      </c>
      <c r="E58" s="444">
        <f t="shared" si="7"/>
        <v>42.678902163283894</v>
      </c>
      <c r="F58" s="444">
        <f t="shared" si="7"/>
        <v>42.41828728569439</v>
      </c>
      <c r="G58" s="444">
        <f t="shared" si="7"/>
        <v>39.739859687472844</v>
      </c>
      <c r="H58" s="444">
        <f t="shared" si="7"/>
        <v>39.156671034040087</v>
      </c>
      <c r="I58" s="444">
        <f t="shared" si="7"/>
        <v>38.159327209798896</v>
      </c>
      <c r="J58" s="444">
        <f t="shared" si="7"/>
        <v>37.421475130484012</v>
      </c>
      <c r="K58" s="444">
        <f t="shared" si="7"/>
        <v>36.719942186416894</v>
      </c>
      <c r="L58" s="444">
        <f t="shared" si="7"/>
        <v>37.235133126158416</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6">
        <f>100*C65</f>
        <v>11.719528223840367</v>
      </c>
      <c r="D66" s="666">
        <f t="shared" ref="D66:L66" si="10">100*D65</f>
        <v>11.719528223840367</v>
      </c>
      <c r="E66" s="666">
        <f t="shared" si="10"/>
        <v>11.719528223840367</v>
      </c>
      <c r="F66" s="666">
        <f t="shared" si="10"/>
        <v>11.719528223840367</v>
      </c>
      <c r="G66" s="666">
        <f t="shared" si="10"/>
        <v>11.719528223840367</v>
      </c>
      <c r="H66" s="666">
        <f t="shared" si="10"/>
        <v>11.719528223840367</v>
      </c>
      <c r="I66" s="666">
        <f t="shared" si="10"/>
        <v>11.719528223840367</v>
      </c>
      <c r="J66" s="666">
        <f t="shared" si="10"/>
        <v>11.719528223840367</v>
      </c>
      <c r="K66" s="666">
        <f t="shared" si="10"/>
        <v>11.719528223840367</v>
      </c>
      <c r="L66" s="666">
        <f t="shared" si="10"/>
        <v>11.719528223840367</v>
      </c>
    </row>
    <row r="67" spans="1:12" ht="13.15">
      <c r="A67" s="300"/>
      <c r="B67" s="329" t="s">
        <v>731</v>
      </c>
      <c r="C67" s="666">
        <f>C66-C68</f>
        <v>9.9743190126196151</v>
      </c>
      <c r="D67" s="666">
        <f t="shared" ref="D67:L67" si="11">D66-D68</f>
        <v>9.9743190126196151</v>
      </c>
      <c r="E67" s="666">
        <f t="shared" si="11"/>
        <v>9.9743190126196151</v>
      </c>
      <c r="F67" s="666">
        <f t="shared" si="11"/>
        <v>9.9743190126196151</v>
      </c>
      <c r="G67" s="666">
        <f t="shared" si="11"/>
        <v>9.9743190126196151</v>
      </c>
      <c r="H67" s="666">
        <f t="shared" si="11"/>
        <v>9.9743190126196151</v>
      </c>
      <c r="I67" s="666">
        <f t="shared" si="11"/>
        <v>9.9743190126196151</v>
      </c>
      <c r="J67" s="666">
        <f t="shared" si="11"/>
        <v>9.9743190126196151</v>
      </c>
      <c r="K67" s="666">
        <f t="shared" si="11"/>
        <v>9.9743190126196151</v>
      </c>
      <c r="L67" s="666">
        <f t="shared" si="11"/>
        <v>9.9743190126196151</v>
      </c>
    </row>
    <row r="68" spans="1:12" ht="13.15">
      <c r="A68" s="300"/>
      <c r="B68" s="329" t="s">
        <v>730</v>
      </c>
      <c r="C68" s="666">
        <f>C66*$C$33</f>
        <v>1.745209211220752</v>
      </c>
      <c r="D68" s="666">
        <f t="shared" ref="D68:L68" si="12">D66*$C$33</f>
        <v>1.745209211220752</v>
      </c>
      <c r="E68" s="666">
        <f t="shared" si="12"/>
        <v>1.745209211220752</v>
      </c>
      <c r="F68" s="666">
        <f t="shared" si="12"/>
        <v>1.745209211220752</v>
      </c>
      <c r="G68" s="666">
        <f t="shared" si="12"/>
        <v>1.745209211220752</v>
      </c>
      <c r="H68" s="666">
        <f t="shared" si="12"/>
        <v>1.745209211220752</v>
      </c>
      <c r="I68" s="666">
        <f t="shared" si="12"/>
        <v>1.745209211220752</v>
      </c>
      <c r="J68" s="666">
        <f t="shared" si="12"/>
        <v>1.745209211220752</v>
      </c>
      <c r="K68" s="666">
        <f t="shared" si="12"/>
        <v>1.745209211220752</v>
      </c>
      <c r="L68" s="666">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6">
        <f>100*C76</f>
        <v>35.112936419932062</v>
      </c>
      <c r="D77" s="666">
        <f t="shared" ref="D77:L77" si="18">100*D76</f>
        <v>35.112936419932062</v>
      </c>
      <c r="E77" s="666">
        <f t="shared" si="18"/>
        <v>35.112936419932062</v>
      </c>
      <c r="F77" s="666">
        <f t="shared" si="18"/>
        <v>35.112936419932062</v>
      </c>
      <c r="G77" s="666">
        <f t="shared" si="18"/>
        <v>35.112936419932062</v>
      </c>
      <c r="H77" s="666">
        <f t="shared" si="18"/>
        <v>35.112936419932062</v>
      </c>
      <c r="I77" s="666">
        <f t="shared" si="18"/>
        <v>35.112936419932062</v>
      </c>
      <c r="J77" s="666">
        <f t="shared" si="18"/>
        <v>35.112936419932062</v>
      </c>
      <c r="K77" s="666">
        <f t="shared" si="18"/>
        <v>35.112936419932062</v>
      </c>
      <c r="L77" s="666">
        <f t="shared" si="18"/>
        <v>35.112936419932062</v>
      </c>
    </row>
    <row r="78" spans="1:12" ht="13.15">
      <c r="A78" s="300"/>
      <c r="B78" s="329" t="s">
        <v>731</v>
      </c>
      <c r="C78" s="666">
        <f>C77-C79</f>
        <v>24.659900108545809</v>
      </c>
      <c r="D78" s="666">
        <f t="shared" ref="D78:L78" si="19">D77-D79</f>
        <v>24.659900108545809</v>
      </c>
      <c r="E78" s="666">
        <f t="shared" si="19"/>
        <v>24.659900108545809</v>
      </c>
      <c r="F78" s="666">
        <f t="shared" si="19"/>
        <v>24.659900108545809</v>
      </c>
      <c r="G78" s="666">
        <f t="shared" si="19"/>
        <v>24.659900108545809</v>
      </c>
      <c r="H78" s="666">
        <f t="shared" si="19"/>
        <v>24.659900108545809</v>
      </c>
      <c r="I78" s="666">
        <f t="shared" si="19"/>
        <v>24.659900108545809</v>
      </c>
      <c r="J78" s="666">
        <f t="shared" si="19"/>
        <v>24.659900108545809</v>
      </c>
      <c r="K78" s="666">
        <f t="shared" si="19"/>
        <v>24.659900108545809</v>
      </c>
      <c r="L78" s="666">
        <f t="shared" si="19"/>
        <v>24.659900108545809</v>
      </c>
    </row>
    <row r="79" spans="1:12" ht="13.15">
      <c r="A79" s="300"/>
      <c r="B79" s="329" t="s">
        <v>730</v>
      </c>
      <c r="C79" s="666">
        <f>C77*$C$34</f>
        <v>10.453036311386253</v>
      </c>
      <c r="D79" s="666">
        <f t="shared" ref="D79:L79" si="20">D77*$C$34</f>
        <v>10.453036311386253</v>
      </c>
      <c r="E79" s="666">
        <f t="shared" si="20"/>
        <v>10.453036311386253</v>
      </c>
      <c r="F79" s="666">
        <f t="shared" si="20"/>
        <v>10.453036311386253</v>
      </c>
      <c r="G79" s="666">
        <f t="shared" si="20"/>
        <v>10.453036311386253</v>
      </c>
      <c r="H79" s="666">
        <f t="shared" si="20"/>
        <v>10.453036311386253</v>
      </c>
      <c r="I79" s="666">
        <f t="shared" si="20"/>
        <v>10.453036311386253</v>
      </c>
      <c r="J79" s="666">
        <f t="shared" si="20"/>
        <v>10.453036311386253</v>
      </c>
      <c r="K79" s="666">
        <f t="shared" si="20"/>
        <v>10.453036311386253</v>
      </c>
      <c r="L79" s="666">
        <f t="shared" si="20"/>
        <v>10.453036311386253</v>
      </c>
    </row>
    <row r="80" spans="1:12" ht="13.15">
      <c r="A80" s="300"/>
      <c r="B80" s="637" t="s">
        <v>729</v>
      </c>
      <c r="C80" s="666">
        <f>C78</f>
        <v>24.659900108545809</v>
      </c>
      <c r="D80" s="666">
        <f t="shared" ref="D80:L80" si="21">D78</f>
        <v>24.659900108545809</v>
      </c>
      <c r="E80" s="666">
        <f t="shared" si="21"/>
        <v>24.659900108545809</v>
      </c>
      <c r="F80" s="666">
        <f t="shared" si="21"/>
        <v>24.659900108545809</v>
      </c>
      <c r="G80" s="666">
        <f t="shared" si="21"/>
        <v>24.659900108545809</v>
      </c>
      <c r="H80" s="666">
        <f t="shared" si="21"/>
        <v>24.659900108545809</v>
      </c>
      <c r="I80" s="666">
        <f t="shared" si="21"/>
        <v>24.659900108545809</v>
      </c>
      <c r="J80" s="666">
        <f t="shared" si="21"/>
        <v>24.659900108545809</v>
      </c>
      <c r="K80" s="666">
        <f t="shared" si="21"/>
        <v>24.659900108545809</v>
      </c>
      <c r="L80" s="666">
        <f t="shared" si="21"/>
        <v>24.659900108545809</v>
      </c>
    </row>
    <row r="81" spans="1:12" ht="13.15">
      <c r="A81" s="300"/>
      <c r="B81" s="637" t="s">
        <v>728</v>
      </c>
      <c r="C81" s="666">
        <f>C79*$C$39</f>
        <v>6.5436007309277944</v>
      </c>
      <c r="D81" s="666">
        <f t="shared" ref="D81:L81" si="22">D79*$C$39</f>
        <v>6.5436007309277944</v>
      </c>
      <c r="E81" s="666">
        <f t="shared" si="22"/>
        <v>6.5436007309277944</v>
      </c>
      <c r="F81" s="666">
        <f t="shared" si="22"/>
        <v>6.5436007309277944</v>
      </c>
      <c r="G81" s="666">
        <f t="shared" si="22"/>
        <v>6.5436007309277944</v>
      </c>
      <c r="H81" s="666">
        <f t="shared" si="22"/>
        <v>6.5436007309277944</v>
      </c>
      <c r="I81" s="666">
        <f t="shared" si="22"/>
        <v>6.5436007309277944</v>
      </c>
      <c r="J81" s="666">
        <f t="shared" si="22"/>
        <v>6.5436007309277944</v>
      </c>
      <c r="K81" s="666">
        <f t="shared" si="22"/>
        <v>6.5436007309277944</v>
      </c>
      <c r="L81" s="666">
        <f t="shared" si="22"/>
        <v>6.5436007309277944</v>
      </c>
    </row>
    <row r="82" spans="1:12" ht="13.15">
      <c r="A82" s="300"/>
      <c r="B82" s="637" t="s">
        <v>727</v>
      </c>
      <c r="C82" s="666">
        <f>C80+C81</f>
        <v>31.203500839473605</v>
      </c>
      <c r="D82" s="666">
        <f t="shared" ref="D82:L82" si="23">D80+D81</f>
        <v>31.203500839473605</v>
      </c>
      <c r="E82" s="666">
        <f t="shared" si="23"/>
        <v>31.203500839473605</v>
      </c>
      <c r="F82" s="666">
        <f t="shared" si="23"/>
        <v>31.203500839473605</v>
      </c>
      <c r="G82" s="666">
        <f t="shared" si="23"/>
        <v>31.203500839473605</v>
      </c>
      <c r="H82" s="666">
        <f t="shared" si="23"/>
        <v>31.203500839473605</v>
      </c>
      <c r="I82" s="666">
        <f t="shared" si="23"/>
        <v>31.203500839473605</v>
      </c>
      <c r="J82" s="666">
        <f t="shared" si="23"/>
        <v>31.203500839473605</v>
      </c>
      <c r="K82" s="666">
        <f t="shared" si="23"/>
        <v>31.203500839473605</v>
      </c>
      <c r="L82" s="666">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6">
        <f>100*C87</f>
        <v>53.167535356227567</v>
      </c>
      <c r="D88" s="666">
        <f t="shared" ref="D88:L88" si="26">100*D87</f>
        <v>53.167535356227567</v>
      </c>
      <c r="E88" s="666">
        <f t="shared" si="26"/>
        <v>53.167535356227567</v>
      </c>
      <c r="F88" s="666">
        <f t="shared" si="26"/>
        <v>53.167535356227567</v>
      </c>
      <c r="G88" s="666">
        <f t="shared" si="26"/>
        <v>53.167535356227567</v>
      </c>
      <c r="H88" s="666">
        <f t="shared" si="26"/>
        <v>53.167535356227567</v>
      </c>
      <c r="I88" s="666">
        <f t="shared" si="26"/>
        <v>53.167535356227567</v>
      </c>
      <c r="J88" s="666">
        <f t="shared" si="26"/>
        <v>53.167535356227567</v>
      </c>
      <c r="K88" s="666">
        <f t="shared" si="26"/>
        <v>53.167535356227567</v>
      </c>
      <c r="L88" s="666">
        <f t="shared" si="26"/>
        <v>53.167535356227567</v>
      </c>
    </row>
    <row r="89" spans="1:12" ht="13.15">
      <c r="A89" s="300"/>
      <c r="B89" s="329" t="s">
        <v>731</v>
      </c>
      <c r="C89" s="666">
        <f>C88-C90</f>
        <v>51.227475167739186</v>
      </c>
      <c r="D89" s="666">
        <f t="shared" ref="D89:L89" si="27">D88-D90</f>
        <v>51.227475167739186</v>
      </c>
      <c r="E89" s="666">
        <f t="shared" si="27"/>
        <v>51.227475167739186</v>
      </c>
      <c r="F89" s="666">
        <f t="shared" si="27"/>
        <v>51.227475167739186</v>
      </c>
      <c r="G89" s="666">
        <f t="shared" si="27"/>
        <v>51.227475167739186</v>
      </c>
      <c r="H89" s="666">
        <f t="shared" si="27"/>
        <v>51.227475167739186</v>
      </c>
      <c r="I89" s="666">
        <f t="shared" si="27"/>
        <v>51.227475167739186</v>
      </c>
      <c r="J89" s="666">
        <f t="shared" si="27"/>
        <v>51.227475167739186</v>
      </c>
      <c r="K89" s="666">
        <f t="shared" si="27"/>
        <v>51.227475167739186</v>
      </c>
      <c r="L89" s="666">
        <f t="shared" si="27"/>
        <v>51.227475167739186</v>
      </c>
    </row>
    <row r="90" spans="1:12" ht="13.15">
      <c r="A90" s="300"/>
      <c r="B90" s="329" t="s">
        <v>730</v>
      </c>
      <c r="C90" s="666">
        <f>C88*$C$35</f>
        <v>1.9400601884883828</v>
      </c>
      <c r="D90" s="666">
        <f t="shared" ref="D90:L90" si="28">D88*$C$35</f>
        <v>1.9400601884883828</v>
      </c>
      <c r="E90" s="666">
        <f t="shared" si="28"/>
        <v>1.9400601884883828</v>
      </c>
      <c r="F90" s="666">
        <f t="shared" si="28"/>
        <v>1.9400601884883828</v>
      </c>
      <c r="G90" s="666">
        <f t="shared" si="28"/>
        <v>1.9400601884883828</v>
      </c>
      <c r="H90" s="666">
        <f t="shared" si="28"/>
        <v>1.9400601884883828</v>
      </c>
      <c r="I90" s="666">
        <f t="shared" si="28"/>
        <v>1.9400601884883828</v>
      </c>
      <c r="J90" s="666">
        <f t="shared" si="28"/>
        <v>1.9400601884883828</v>
      </c>
      <c r="K90" s="666">
        <f t="shared" si="28"/>
        <v>1.9400601884883828</v>
      </c>
      <c r="L90" s="666">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6">
        <f>C90*$C$39</f>
        <v>1.2144776779937276</v>
      </c>
      <c r="D92" s="666">
        <f t="shared" ref="D92:L92" si="30">D90*$C$39</f>
        <v>1.2144776779937276</v>
      </c>
      <c r="E92" s="666">
        <f t="shared" si="30"/>
        <v>1.2144776779937276</v>
      </c>
      <c r="F92" s="666">
        <f t="shared" si="30"/>
        <v>1.2144776779937276</v>
      </c>
      <c r="G92" s="666">
        <f t="shared" si="30"/>
        <v>1.2144776779937276</v>
      </c>
      <c r="H92" s="666">
        <f t="shared" si="30"/>
        <v>1.2144776779937276</v>
      </c>
      <c r="I92" s="666">
        <f t="shared" si="30"/>
        <v>1.2144776779937276</v>
      </c>
      <c r="J92" s="666">
        <f t="shared" si="30"/>
        <v>1.2144776779937276</v>
      </c>
      <c r="K92" s="666">
        <f t="shared" si="30"/>
        <v>1.2144776779937276</v>
      </c>
      <c r="L92" s="666">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6">
        <f>C93+C82+C71</f>
        <v>94.712273664050329</v>
      </c>
      <c r="D95" s="666">
        <f t="shared" ref="D95:L95" si="32">D93+D82+D71</f>
        <v>94.712273664050329</v>
      </c>
      <c r="E95" s="666">
        <f t="shared" si="32"/>
        <v>94.712273664050329</v>
      </c>
      <c r="F95" s="666">
        <f t="shared" si="32"/>
        <v>94.712273664050329</v>
      </c>
      <c r="G95" s="666">
        <f t="shared" si="32"/>
        <v>94.712273664050329</v>
      </c>
      <c r="H95" s="666">
        <f t="shared" si="32"/>
        <v>94.712273664050329</v>
      </c>
      <c r="I95" s="666">
        <f t="shared" si="32"/>
        <v>94.712273664050329</v>
      </c>
      <c r="J95" s="666">
        <f t="shared" si="32"/>
        <v>94.712273664050329</v>
      </c>
      <c r="K95" s="666">
        <f t="shared" si="32"/>
        <v>94.712273664050329</v>
      </c>
      <c r="L95" s="666">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39.290419681456683</v>
      </c>
      <c r="D99" s="444">
        <f t="shared" ref="D99:L99" si="33">D58</f>
        <v>39.554949869877632</v>
      </c>
      <c r="E99" s="444">
        <f t="shared" si="33"/>
        <v>42.678902163283894</v>
      </c>
      <c r="F99" s="444">
        <f t="shared" si="33"/>
        <v>42.41828728569439</v>
      </c>
      <c r="G99" s="444">
        <f t="shared" si="33"/>
        <v>39.739859687472844</v>
      </c>
      <c r="H99" s="444">
        <f t="shared" si="33"/>
        <v>39.156671034040087</v>
      </c>
      <c r="I99" s="444">
        <f t="shared" si="33"/>
        <v>38.159327209798896</v>
      </c>
      <c r="J99" s="444">
        <f t="shared" si="33"/>
        <v>37.421475130484012</v>
      </c>
      <c r="K99" s="444">
        <f t="shared" si="33"/>
        <v>36.719942186416894</v>
      </c>
      <c r="L99" s="444">
        <f t="shared" si="33"/>
        <v>37.235133126158416</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887</v>
      </c>
      <c r="C104" s="444">
        <f t="shared" ref="C104:L104" si="35">C66*C$99</f>
        <v>460.46518238336466</v>
      </c>
      <c r="D104" s="444">
        <f t="shared" si="35"/>
        <v>463.56535139262178</v>
      </c>
      <c r="E104" s="444">
        <f t="shared" si="35"/>
        <v>500.17659846512731</v>
      </c>
      <c r="F104" s="444">
        <f t="shared" si="35"/>
        <v>497.12231505166443</v>
      </c>
      <c r="G104" s="444">
        <f t="shared" si="35"/>
        <v>465.73240721879404</v>
      </c>
      <c r="H104" s="444">
        <f t="shared" si="35"/>
        <v>458.89771133506537</v>
      </c>
      <c r="I104" s="444">
        <f t="shared" si="35"/>
        <v>447.20931223799784</v>
      </c>
      <c r="J104" s="444">
        <f t="shared" si="35"/>
        <v>438.56203396944778</v>
      </c>
      <c r="K104" s="444">
        <f t="shared" si="35"/>
        <v>430.34039883149933</v>
      </c>
      <c r="L104" s="444">
        <f t="shared" si="35"/>
        <v>436.37819359046694</v>
      </c>
    </row>
    <row r="105" spans="1:12" ht="13.15">
      <c r="A105" s="300"/>
      <c r="B105" s="317" t="s">
        <v>888</v>
      </c>
      <c r="C105" s="444">
        <f t="shared" ref="C105:L105" si="36">C77*C$99</f>
        <v>1379.6020081874358</v>
      </c>
      <c r="D105" s="444">
        <f t="shared" si="36"/>
        <v>1388.8904398746133</v>
      </c>
      <c r="E105" s="444">
        <f t="shared" si="36"/>
        <v>1498.5815781318884</v>
      </c>
      <c r="F105" s="444">
        <f t="shared" si="36"/>
        <v>1489.4306245049997</v>
      </c>
      <c r="G105" s="444">
        <f t="shared" si="36"/>
        <v>1395.3831665432551</v>
      </c>
      <c r="H105" s="444">
        <f t="shared" si="36"/>
        <v>1374.905700434445</v>
      </c>
      <c r="I105" s="444">
        <f t="shared" si="36"/>
        <v>1339.8860301450522</v>
      </c>
      <c r="J105" s="444">
        <f t="shared" si="36"/>
        <v>1313.977876996754</v>
      </c>
      <c r="K105" s="444">
        <f t="shared" si="36"/>
        <v>1289.3449953352374</v>
      </c>
      <c r="L105" s="444">
        <f t="shared" si="36"/>
        <v>1307.4348620465066</v>
      </c>
    </row>
    <row r="106" spans="1:12" ht="13.15">
      <c r="A106" s="300"/>
      <c r="B106" s="317" t="s">
        <v>889</v>
      </c>
      <c r="C106" s="444">
        <f t="shared" ref="C106:L106" si="37">C88*C$99</f>
        <v>2088.9747775748679</v>
      </c>
      <c r="D106" s="444">
        <f t="shared" si="37"/>
        <v>2103.0391957205279</v>
      </c>
      <c r="E106" s="444">
        <f t="shared" si="37"/>
        <v>2269.1320397313734</v>
      </c>
      <c r="F106" s="444">
        <f t="shared" si="37"/>
        <v>2255.2757890127746</v>
      </c>
      <c r="G106" s="444">
        <f t="shared" si="37"/>
        <v>2112.8703949852352</v>
      </c>
      <c r="H106" s="444">
        <f t="shared" si="37"/>
        <v>2081.8636916344981</v>
      </c>
      <c r="I106" s="444">
        <f t="shared" si="37"/>
        <v>2028.8373785968395</v>
      </c>
      <c r="J106" s="444">
        <f t="shared" si="37"/>
        <v>1989.6076020821993</v>
      </c>
      <c r="K106" s="444">
        <f t="shared" si="37"/>
        <v>1952.3088244749524</v>
      </c>
      <c r="L106" s="444">
        <f t="shared" si="37"/>
        <v>1979.7002569788679</v>
      </c>
    </row>
    <row r="107" spans="1:12" ht="13.15">
      <c r="A107" s="300"/>
      <c r="B107" s="317" t="s">
        <v>8</v>
      </c>
      <c r="C107" s="444">
        <f>SUM(C104:C106)</f>
        <v>3929.0419681456683</v>
      </c>
      <c r="D107" s="444">
        <f t="shared" ref="D107:L107" si="38">SUM(D104:D106)</f>
        <v>3955.4949869877628</v>
      </c>
      <c r="E107" s="444">
        <f t="shared" si="38"/>
        <v>4267.8902163283892</v>
      </c>
      <c r="F107" s="444">
        <f t="shared" si="38"/>
        <v>4241.8287285694387</v>
      </c>
      <c r="G107" s="444">
        <f t="shared" si="38"/>
        <v>3973.9859687472845</v>
      </c>
      <c r="H107" s="444">
        <f t="shared" si="38"/>
        <v>3915.6671034040082</v>
      </c>
      <c r="I107" s="444">
        <f t="shared" si="38"/>
        <v>3815.9327209798894</v>
      </c>
      <c r="J107" s="444">
        <f t="shared" si="38"/>
        <v>3742.1475130484014</v>
      </c>
      <c r="K107" s="444">
        <f t="shared" si="38"/>
        <v>3671.9942186416893</v>
      </c>
      <c r="L107" s="444">
        <f t="shared" si="38"/>
        <v>3723.5133126158416</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3929.0419681456683</v>
      </c>
      <c r="D112" s="668">
        <f t="shared" ref="D112:L112" si="39">D107</f>
        <v>3955.4949869877628</v>
      </c>
      <c r="E112" s="668">
        <f t="shared" si="39"/>
        <v>4267.8902163283892</v>
      </c>
      <c r="F112" s="668">
        <f t="shared" si="39"/>
        <v>4241.8287285694387</v>
      </c>
      <c r="G112" s="668">
        <f t="shared" si="39"/>
        <v>3973.9859687472845</v>
      </c>
      <c r="H112" s="668">
        <f t="shared" si="39"/>
        <v>3915.6671034040082</v>
      </c>
      <c r="I112" s="668">
        <f t="shared" si="39"/>
        <v>3815.9327209798894</v>
      </c>
      <c r="J112" s="668">
        <f t="shared" si="39"/>
        <v>3742.1475130484014</v>
      </c>
      <c r="K112" s="668">
        <f t="shared" si="39"/>
        <v>3671.9942186416893</v>
      </c>
      <c r="L112" s="668">
        <f t="shared" si="39"/>
        <v>3723.5133126158416</v>
      </c>
    </row>
    <row r="113" spans="1:12">
      <c r="A113" s="300"/>
      <c r="B113" s="668" t="s">
        <v>1576</v>
      </c>
      <c r="C113" s="668">
        <f t="shared" ref="C113:L113" si="40">((C68+C79+C90)/100)*C112</f>
        <v>555.49996497367374</v>
      </c>
      <c r="D113" s="668">
        <f t="shared" si="40"/>
        <v>559.23997364738273</v>
      </c>
      <c r="E113" s="668">
        <f t="shared" si="40"/>
        <v>603.40736619843801</v>
      </c>
      <c r="F113" s="668">
        <f t="shared" si="40"/>
        <v>599.72271338621783</v>
      </c>
      <c r="G113" s="668">
        <f t="shared" si="40"/>
        <v>561.85428517752678</v>
      </c>
      <c r="H113" s="668">
        <f t="shared" si="40"/>
        <v>553.60898570805227</v>
      </c>
      <c r="I113" s="668">
        <f t="shared" si="40"/>
        <v>539.5082338218574</v>
      </c>
      <c r="J113" s="668">
        <f t="shared" si="40"/>
        <v>529.07625555493621</v>
      </c>
      <c r="K113" s="668">
        <f t="shared" si="40"/>
        <v>519.15776832531049</v>
      </c>
      <c r="L113" s="668">
        <f t="shared" si="40"/>
        <v>526.4416953309626</v>
      </c>
    </row>
    <row r="114" spans="1:12">
      <c r="A114" s="300"/>
      <c r="B114" s="668" t="s">
        <v>1577</v>
      </c>
      <c r="C114" s="668">
        <f t="shared" ref="C114:L114" si="41">((C67+C78+C89)/100)*C112</f>
        <v>3373.5420031719941</v>
      </c>
      <c r="D114" s="668">
        <f t="shared" si="41"/>
        <v>3396.2550133403797</v>
      </c>
      <c r="E114" s="668">
        <f t="shared" si="41"/>
        <v>3664.4828501299507</v>
      </c>
      <c r="F114" s="668">
        <f t="shared" si="41"/>
        <v>3642.1060151832203</v>
      </c>
      <c r="G114" s="668">
        <f t="shared" si="41"/>
        <v>3412.1316835697571</v>
      </c>
      <c r="H114" s="668">
        <f t="shared" si="41"/>
        <v>3362.0581176959554</v>
      </c>
      <c r="I114" s="668">
        <f t="shared" si="41"/>
        <v>3276.4244871580318</v>
      </c>
      <c r="J114" s="668">
        <f t="shared" si="41"/>
        <v>3213.0712574934646</v>
      </c>
      <c r="K114" s="668">
        <f t="shared" si="41"/>
        <v>3152.8364503163784</v>
      </c>
      <c r="L114" s="668">
        <f t="shared" si="41"/>
        <v>3197.0716172848784</v>
      </c>
    </row>
    <row r="115" spans="1:12">
      <c r="A115" s="300"/>
      <c r="B115" s="668" t="s">
        <v>829</v>
      </c>
      <c r="C115" s="668">
        <f>C113*$C$39</f>
        <v>347.74297807351974</v>
      </c>
      <c r="D115" s="668">
        <f t="shared" ref="D115:L115" si="42">D113*$C$39</f>
        <v>350.08422350326157</v>
      </c>
      <c r="E115" s="668">
        <f t="shared" si="42"/>
        <v>377.7330112402222</v>
      </c>
      <c r="F115" s="668">
        <f t="shared" si="42"/>
        <v>375.42641857977236</v>
      </c>
      <c r="G115" s="668">
        <f t="shared" si="42"/>
        <v>351.72078252113175</v>
      </c>
      <c r="H115" s="668">
        <f t="shared" si="42"/>
        <v>346.55922505324071</v>
      </c>
      <c r="I115" s="668">
        <f t="shared" si="42"/>
        <v>337.73215437248274</v>
      </c>
      <c r="J115" s="668">
        <f t="shared" si="42"/>
        <v>331.20173597739006</v>
      </c>
      <c r="K115" s="668">
        <f t="shared" si="42"/>
        <v>324.99276297164437</v>
      </c>
      <c r="L115" s="668">
        <f t="shared" si="42"/>
        <v>329.55250127718261</v>
      </c>
    </row>
    <row r="116" spans="1:12">
      <c r="A116" s="300"/>
      <c r="B116" s="668" t="s">
        <v>830</v>
      </c>
      <c r="C116" s="668">
        <f>C114</f>
        <v>3373.5420031719941</v>
      </c>
      <c r="D116" s="668">
        <f t="shared" ref="D116:L116" si="43">D114</f>
        <v>3396.2550133403797</v>
      </c>
      <c r="E116" s="668">
        <f t="shared" si="43"/>
        <v>3664.4828501299507</v>
      </c>
      <c r="F116" s="668">
        <f t="shared" si="43"/>
        <v>3642.1060151832203</v>
      </c>
      <c r="G116" s="668">
        <f t="shared" si="43"/>
        <v>3412.1316835697571</v>
      </c>
      <c r="H116" s="668">
        <f t="shared" si="43"/>
        <v>3362.0581176959554</v>
      </c>
      <c r="I116" s="668">
        <f t="shared" si="43"/>
        <v>3276.4244871580318</v>
      </c>
      <c r="J116" s="668">
        <f t="shared" si="43"/>
        <v>3213.0712574934646</v>
      </c>
      <c r="K116" s="668">
        <f t="shared" si="43"/>
        <v>3152.8364503163784</v>
      </c>
      <c r="L116" s="668">
        <f t="shared" si="43"/>
        <v>3197.0716172848784</v>
      </c>
    </row>
    <row r="117" spans="1:12">
      <c r="A117" s="300"/>
      <c r="B117" s="668" t="s">
        <v>722</v>
      </c>
      <c r="C117" s="668">
        <f>C116+C115</f>
        <v>3721.2849812455138</v>
      </c>
      <c r="D117" s="668">
        <f t="shared" ref="D117:L117" si="44">D116+D115</f>
        <v>3746.3392368436412</v>
      </c>
      <c r="E117" s="668">
        <f t="shared" si="44"/>
        <v>4042.2158613701731</v>
      </c>
      <c r="F117" s="668">
        <f t="shared" si="44"/>
        <v>4017.5324337629927</v>
      </c>
      <c r="G117" s="668">
        <f t="shared" si="44"/>
        <v>3763.8524660908888</v>
      </c>
      <c r="H117" s="668">
        <f t="shared" si="44"/>
        <v>3708.6173427491963</v>
      </c>
      <c r="I117" s="668">
        <f t="shared" si="44"/>
        <v>3614.1566415305147</v>
      </c>
      <c r="J117" s="668">
        <f t="shared" si="44"/>
        <v>3544.2729934708545</v>
      </c>
      <c r="K117" s="668">
        <f t="shared" si="44"/>
        <v>3477.8292132880229</v>
      </c>
      <c r="L117" s="668">
        <f t="shared" si="44"/>
        <v>3526.6241185620611</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c r="A121" s="300"/>
      <c r="B121" s="300"/>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300"/>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c r="A125" s="300"/>
      <c r="B125" s="300"/>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00"/>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00"/>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300"/>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c r="A133" s="300"/>
      <c r="B133" s="300"/>
      <c r="C133" s="300"/>
      <c r="D133" s="300"/>
      <c r="E133" s="300"/>
      <c r="F133" s="300"/>
      <c r="G133" s="300"/>
      <c r="H133" s="300"/>
      <c r="I133" s="300"/>
      <c r="J133" s="300"/>
      <c r="K133" s="300"/>
      <c r="L133" s="300"/>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rgb="FFFFC000"/>
  </sheetPr>
  <dimension ref="A1:AC83"/>
  <sheetViews>
    <sheetView workbookViewId="0"/>
  </sheetViews>
  <sheetFormatPr defaultRowHeight="12.75"/>
  <cols>
    <col min="1" max="1" width="9" style="937"/>
    <col min="2" max="2" width="23.59765625" style="937" customWidth="1"/>
    <col min="3" max="12" width="8.73046875" style="937" customWidth="1"/>
    <col min="13" max="13" width="3.59765625" style="937" customWidth="1"/>
    <col min="14" max="23" width="8.73046875" style="937" customWidth="1"/>
    <col min="24" max="257" width="9" style="937"/>
    <col min="258" max="258" width="23.59765625" style="937" customWidth="1"/>
    <col min="259" max="268" width="8.73046875" style="937" customWidth="1"/>
    <col min="269" max="269" width="3.59765625" style="937" customWidth="1"/>
    <col min="270" max="279" width="8.73046875" style="937" customWidth="1"/>
    <col min="280" max="513" width="9" style="937"/>
    <col min="514" max="514" width="23.59765625" style="937" customWidth="1"/>
    <col min="515" max="524" width="8.73046875" style="937" customWidth="1"/>
    <col min="525" max="525" width="3.59765625" style="937" customWidth="1"/>
    <col min="526" max="535" width="8.73046875" style="937" customWidth="1"/>
    <col min="536" max="769" width="9" style="937"/>
    <col min="770" max="770" width="23.59765625" style="937" customWidth="1"/>
    <col min="771" max="780" width="8.73046875" style="937" customWidth="1"/>
    <col min="781" max="781" width="3.59765625" style="937" customWidth="1"/>
    <col min="782" max="791" width="8.73046875" style="937" customWidth="1"/>
    <col min="792" max="1025" width="9" style="937"/>
    <col min="1026" max="1026" width="23.59765625" style="937" customWidth="1"/>
    <col min="1027" max="1036" width="8.73046875" style="937" customWidth="1"/>
    <col min="1037" max="1037" width="3.59765625" style="937" customWidth="1"/>
    <col min="1038" max="1047" width="8.73046875" style="937" customWidth="1"/>
    <col min="1048" max="1281" width="9" style="937"/>
    <col min="1282" max="1282" width="23.59765625" style="937" customWidth="1"/>
    <col min="1283" max="1292" width="8.73046875" style="937" customWidth="1"/>
    <col min="1293" max="1293" width="3.59765625" style="937" customWidth="1"/>
    <col min="1294" max="1303" width="8.73046875" style="937" customWidth="1"/>
    <col min="1304" max="1537" width="9" style="937"/>
    <col min="1538" max="1538" width="23.59765625" style="937" customWidth="1"/>
    <col min="1539" max="1548" width="8.73046875" style="937" customWidth="1"/>
    <col min="1549" max="1549" width="3.59765625" style="937" customWidth="1"/>
    <col min="1550" max="1559" width="8.73046875" style="937" customWidth="1"/>
    <col min="1560" max="1793" width="9" style="937"/>
    <col min="1794" max="1794" width="23.59765625" style="937" customWidth="1"/>
    <col min="1795" max="1804" width="8.73046875" style="937" customWidth="1"/>
    <col min="1805" max="1805" width="3.59765625" style="937" customWidth="1"/>
    <col min="1806" max="1815" width="8.73046875" style="937" customWidth="1"/>
    <col min="1816" max="2049" width="9" style="937"/>
    <col min="2050" max="2050" width="23.59765625" style="937" customWidth="1"/>
    <col min="2051" max="2060" width="8.73046875" style="937" customWidth="1"/>
    <col min="2061" max="2061" width="3.59765625" style="937" customWidth="1"/>
    <col min="2062" max="2071" width="8.73046875" style="937" customWidth="1"/>
    <col min="2072" max="2305" width="9" style="937"/>
    <col min="2306" max="2306" width="23.59765625" style="937" customWidth="1"/>
    <col min="2307" max="2316" width="8.73046875" style="937" customWidth="1"/>
    <col min="2317" max="2317" width="3.59765625" style="937" customWidth="1"/>
    <col min="2318" max="2327" width="8.73046875" style="937" customWidth="1"/>
    <col min="2328" max="2561" width="9" style="937"/>
    <col min="2562" max="2562" width="23.59765625" style="937" customWidth="1"/>
    <col min="2563" max="2572" width="8.73046875" style="937" customWidth="1"/>
    <col min="2573" max="2573" width="3.59765625" style="937" customWidth="1"/>
    <col min="2574" max="2583" width="8.73046875" style="937" customWidth="1"/>
    <col min="2584" max="2817" width="9" style="937"/>
    <col min="2818" max="2818" width="23.59765625" style="937" customWidth="1"/>
    <col min="2819" max="2828" width="8.73046875" style="937" customWidth="1"/>
    <col min="2829" max="2829" width="3.59765625" style="937" customWidth="1"/>
    <col min="2830" max="2839" width="8.73046875" style="937" customWidth="1"/>
    <col min="2840" max="3073" width="9" style="937"/>
    <col min="3074" max="3074" width="23.59765625" style="937" customWidth="1"/>
    <col min="3075" max="3084" width="8.73046875" style="937" customWidth="1"/>
    <col min="3085" max="3085" width="3.59765625" style="937" customWidth="1"/>
    <col min="3086" max="3095" width="8.73046875" style="937" customWidth="1"/>
    <col min="3096" max="3329" width="9" style="937"/>
    <col min="3330" max="3330" width="23.59765625" style="937" customWidth="1"/>
    <col min="3331" max="3340" width="8.73046875" style="937" customWidth="1"/>
    <col min="3341" max="3341" width="3.59765625" style="937" customWidth="1"/>
    <col min="3342" max="3351" width="8.73046875" style="937" customWidth="1"/>
    <col min="3352" max="3585" width="9" style="937"/>
    <col min="3586" max="3586" width="23.59765625" style="937" customWidth="1"/>
    <col min="3587" max="3596" width="8.73046875" style="937" customWidth="1"/>
    <col min="3597" max="3597" width="3.59765625" style="937" customWidth="1"/>
    <col min="3598" max="3607" width="8.73046875" style="937" customWidth="1"/>
    <col min="3608" max="3841" width="9" style="937"/>
    <col min="3842" max="3842" width="23.59765625" style="937" customWidth="1"/>
    <col min="3843" max="3852" width="8.73046875" style="937" customWidth="1"/>
    <col min="3853" max="3853" width="3.59765625" style="937" customWidth="1"/>
    <col min="3854" max="3863" width="8.73046875" style="937" customWidth="1"/>
    <col min="3864" max="4097" width="9" style="937"/>
    <col min="4098" max="4098" width="23.59765625" style="937" customWidth="1"/>
    <col min="4099" max="4108" width="8.73046875" style="937" customWidth="1"/>
    <col min="4109" max="4109" width="3.59765625" style="937" customWidth="1"/>
    <col min="4110" max="4119" width="8.73046875" style="937" customWidth="1"/>
    <col min="4120" max="4353" width="9" style="937"/>
    <col min="4354" max="4354" width="23.59765625" style="937" customWidth="1"/>
    <col min="4355" max="4364" width="8.73046875" style="937" customWidth="1"/>
    <col min="4365" max="4365" width="3.59765625" style="937" customWidth="1"/>
    <col min="4366" max="4375" width="8.73046875" style="937" customWidth="1"/>
    <col min="4376" max="4609" width="9" style="937"/>
    <col min="4610" max="4610" width="23.59765625" style="937" customWidth="1"/>
    <col min="4611" max="4620" width="8.73046875" style="937" customWidth="1"/>
    <col min="4621" max="4621" width="3.59765625" style="937" customWidth="1"/>
    <col min="4622" max="4631" width="8.73046875" style="937" customWidth="1"/>
    <col min="4632" max="4865" width="9" style="937"/>
    <col min="4866" max="4866" width="23.59765625" style="937" customWidth="1"/>
    <col min="4867" max="4876" width="8.73046875" style="937" customWidth="1"/>
    <col min="4877" max="4877" width="3.59765625" style="937" customWidth="1"/>
    <col min="4878" max="4887" width="8.73046875" style="937" customWidth="1"/>
    <col min="4888" max="5121" width="9" style="937"/>
    <col min="5122" max="5122" width="23.59765625" style="937" customWidth="1"/>
    <col min="5123" max="5132" width="8.73046875" style="937" customWidth="1"/>
    <col min="5133" max="5133" width="3.59765625" style="937" customWidth="1"/>
    <col min="5134" max="5143" width="8.73046875" style="937" customWidth="1"/>
    <col min="5144" max="5377" width="9" style="937"/>
    <col min="5378" max="5378" width="23.59765625" style="937" customWidth="1"/>
    <col min="5379" max="5388" width="8.73046875" style="937" customWidth="1"/>
    <col min="5389" max="5389" width="3.59765625" style="937" customWidth="1"/>
    <col min="5390" max="5399" width="8.73046875" style="937" customWidth="1"/>
    <col min="5400" max="5633" width="9" style="937"/>
    <col min="5634" max="5634" width="23.59765625" style="937" customWidth="1"/>
    <col min="5635" max="5644" width="8.73046875" style="937" customWidth="1"/>
    <col min="5645" max="5645" width="3.59765625" style="937" customWidth="1"/>
    <col min="5646" max="5655" width="8.73046875" style="937" customWidth="1"/>
    <col min="5656" max="5889" width="9" style="937"/>
    <col min="5890" max="5890" width="23.59765625" style="937" customWidth="1"/>
    <col min="5891" max="5900" width="8.73046875" style="937" customWidth="1"/>
    <col min="5901" max="5901" width="3.59765625" style="937" customWidth="1"/>
    <col min="5902" max="5911" width="8.73046875" style="937" customWidth="1"/>
    <col min="5912" max="6145" width="9" style="937"/>
    <col min="6146" max="6146" width="23.59765625" style="937" customWidth="1"/>
    <col min="6147" max="6156" width="8.73046875" style="937" customWidth="1"/>
    <col min="6157" max="6157" width="3.59765625" style="937" customWidth="1"/>
    <col min="6158" max="6167" width="8.73046875" style="937" customWidth="1"/>
    <col min="6168" max="6401" width="9" style="937"/>
    <col min="6402" max="6402" width="23.59765625" style="937" customWidth="1"/>
    <col min="6403" max="6412" width="8.73046875" style="937" customWidth="1"/>
    <col min="6413" max="6413" width="3.59765625" style="937" customWidth="1"/>
    <col min="6414" max="6423" width="8.73046875" style="937" customWidth="1"/>
    <col min="6424" max="6657" width="9" style="937"/>
    <col min="6658" max="6658" width="23.59765625" style="937" customWidth="1"/>
    <col min="6659" max="6668" width="8.73046875" style="937" customWidth="1"/>
    <col min="6669" max="6669" width="3.59765625" style="937" customWidth="1"/>
    <col min="6670" max="6679" width="8.73046875" style="937" customWidth="1"/>
    <col min="6680" max="6913" width="9" style="937"/>
    <col min="6914" max="6914" width="23.59765625" style="937" customWidth="1"/>
    <col min="6915" max="6924" width="8.73046875" style="937" customWidth="1"/>
    <col min="6925" max="6925" width="3.59765625" style="937" customWidth="1"/>
    <col min="6926" max="6935" width="8.73046875" style="937" customWidth="1"/>
    <col min="6936" max="7169" width="9" style="937"/>
    <col min="7170" max="7170" width="23.59765625" style="937" customWidth="1"/>
    <col min="7171" max="7180" width="8.73046875" style="937" customWidth="1"/>
    <col min="7181" max="7181" width="3.59765625" style="937" customWidth="1"/>
    <col min="7182" max="7191" width="8.73046875" style="937" customWidth="1"/>
    <col min="7192" max="7425" width="9" style="937"/>
    <col min="7426" max="7426" width="23.59765625" style="937" customWidth="1"/>
    <col min="7427" max="7436" width="8.73046875" style="937" customWidth="1"/>
    <col min="7437" max="7437" width="3.59765625" style="937" customWidth="1"/>
    <col min="7438" max="7447" width="8.73046875" style="937" customWidth="1"/>
    <col min="7448" max="7681" width="9" style="937"/>
    <col min="7682" max="7682" width="23.59765625" style="937" customWidth="1"/>
    <col min="7683" max="7692" width="8.73046875" style="937" customWidth="1"/>
    <col min="7693" max="7693" width="3.59765625" style="937" customWidth="1"/>
    <col min="7694" max="7703" width="8.73046875" style="937" customWidth="1"/>
    <col min="7704" max="7937" width="9" style="937"/>
    <col min="7938" max="7938" width="23.59765625" style="937" customWidth="1"/>
    <col min="7939" max="7948" width="8.73046875" style="937" customWidth="1"/>
    <col min="7949" max="7949" width="3.59765625" style="937" customWidth="1"/>
    <col min="7950" max="7959" width="8.73046875" style="937" customWidth="1"/>
    <col min="7960" max="8193" width="9" style="937"/>
    <col min="8194" max="8194" width="23.59765625" style="937" customWidth="1"/>
    <col min="8195" max="8204" width="8.73046875" style="937" customWidth="1"/>
    <col min="8205" max="8205" width="3.59765625" style="937" customWidth="1"/>
    <col min="8206" max="8215" width="8.73046875" style="937" customWidth="1"/>
    <col min="8216" max="8449" width="9" style="937"/>
    <col min="8450" max="8450" width="23.59765625" style="937" customWidth="1"/>
    <col min="8451" max="8460" width="8.73046875" style="937" customWidth="1"/>
    <col min="8461" max="8461" width="3.59765625" style="937" customWidth="1"/>
    <col min="8462" max="8471" width="8.73046875" style="937" customWidth="1"/>
    <col min="8472" max="8705" width="9" style="937"/>
    <col min="8706" max="8706" width="23.59765625" style="937" customWidth="1"/>
    <col min="8707" max="8716" width="8.73046875" style="937" customWidth="1"/>
    <col min="8717" max="8717" width="3.59765625" style="937" customWidth="1"/>
    <col min="8718" max="8727" width="8.73046875" style="937" customWidth="1"/>
    <col min="8728" max="8961" width="9" style="937"/>
    <col min="8962" max="8962" width="23.59765625" style="937" customWidth="1"/>
    <col min="8963" max="8972" width="8.73046875" style="937" customWidth="1"/>
    <col min="8973" max="8973" width="3.59765625" style="937" customWidth="1"/>
    <col min="8974" max="8983" width="8.73046875" style="937" customWidth="1"/>
    <col min="8984" max="9217" width="9" style="937"/>
    <col min="9218" max="9218" width="23.59765625" style="937" customWidth="1"/>
    <col min="9219" max="9228" width="8.73046875" style="937" customWidth="1"/>
    <col min="9229" max="9229" width="3.59765625" style="937" customWidth="1"/>
    <col min="9230" max="9239" width="8.73046875" style="937" customWidth="1"/>
    <col min="9240" max="9473" width="9" style="937"/>
    <col min="9474" max="9474" width="23.59765625" style="937" customWidth="1"/>
    <col min="9475" max="9484" width="8.73046875" style="937" customWidth="1"/>
    <col min="9485" max="9485" width="3.59765625" style="937" customWidth="1"/>
    <col min="9486" max="9495" width="8.73046875" style="937" customWidth="1"/>
    <col min="9496" max="9729" width="9" style="937"/>
    <col min="9730" max="9730" width="23.59765625" style="937" customWidth="1"/>
    <col min="9731" max="9740" width="8.73046875" style="937" customWidth="1"/>
    <col min="9741" max="9741" width="3.59765625" style="937" customWidth="1"/>
    <col min="9742" max="9751" width="8.73046875" style="937" customWidth="1"/>
    <col min="9752" max="9985" width="9" style="937"/>
    <col min="9986" max="9986" width="23.59765625" style="937" customWidth="1"/>
    <col min="9987" max="9996" width="8.73046875" style="937" customWidth="1"/>
    <col min="9997" max="9997" width="3.59765625" style="937" customWidth="1"/>
    <col min="9998" max="10007" width="8.73046875" style="937" customWidth="1"/>
    <col min="10008" max="10241" width="9" style="937"/>
    <col min="10242" max="10242" width="23.59765625" style="937" customWidth="1"/>
    <col min="10243" max="10252" width="8.73046875" style="937" customWidth="1"/>
    <col min="10253" max="10253" width="3.59765625" style="937" customWidth="1"/>
    <col min="10254" max="10263" width="8.73046875" style="937" customWidth="1"/>
    <col min="10264" max="10497" width="9" style="937"/>
    <col min="10498" max="10498" width="23.59765625" style="937" customWidth="1"/>
    <col min="10499" max="10508" width="8.73046875" style="937" customWidth="1"/>
    <col min="10509" max="10509" width="3.59765625" style="937" customWidth="1"/>
    <col min="10510" max="10519" width="8.73046875" style="937" customWidth="1"/>
    <col min="10520" max="10753" width="9" style="937"/>
    <col min="10754" max="10754" width="23.59765625" style="937" customWidth="1"/>
    <col min="10755" max="10764" width="8.73046875" style="937" customWidth="1"/>
    <col min="10765" max="10765" width="3.59765625" style="937" customWidth="1"/>
    <col min="10766" max="10775" width="8.73046875" style="937" customWidth="1"/>
    <col min="10776" max="11009" width="9" style="937"/>
    <col min="11010" max="11010" width="23.59765625" style="937" customWidth="1"/>
    <col min="11011" max="11020" width="8.73046875" style="937" customWidth="1"/>
    <col min="11021" max="11021" width="3.59765625" style="937" customWidth="1"/>
    <col min="11022" max="11031" width="8.73046875" style="937" customWidth="1"/>
    <col min="11032" max="11265" width="9" style="937"/>
    <col min="11266" max="11266" width="23.59765625" style="937" customWidth="1"/>
    <col min="11267" max="11276" width="8.73046875" style="937" customWidth="1"/>
    <col min="11277" max="11277" width="3.59765625" style="937" customWidth="1"/>
    <col min="11278" max="11287" width="8.73046875" style="937" customWidth="1"/>
    <col min="11288" max="11521" width="9" style="937"/>
    <col min="11522" max="11522" width="23.59765625" style="937" customWidth="1"/>
    <col min="11523" max="11532" width="8.73046875" style="937" customWidth="1"/>
    <col min="11533" max="11533" width="3.59765625" style="937" customWidth="1"/>
    <col min="11534" max="11543" width="8.73046875" style="937" customWidth="1"/>
    <col min="11544" max="11777" width="9" style="937"/>
    <col min="11778" max="11778" width="23.59765625" style="937" customWidth="1"/>
    <col min="11779" max="11788" width="8.73046875" style="937" customWidth="1"/>
    <col min="11789" max="11789" width="3.59765625" style="937" customWidth="1"/>
    <col min="11790" max="11799" width="8.73046875" style="937" customWidth="1"/>
    <col min="11800" max="12033" width="9" style="937"/>
    <col min="12034" max="12034" width="23.59765625" style="937" customWidth="1"/>
    <col min="12035" max="12044" width="8.73046875" style="937" customWidth="1"/>
    <col min="12045" max="12045" width="3.59765625" style="937" customWidth="1"/>
    <col min="12046" max="12055" width="8.73046875" style="937" customWidth="1"/>
    <col min="12056" max="12289" width="9" style="937"/>
    <col min="12290" max="12290" width="23.59765625" style="937" customWidth="1"/>
    <col min="12291" max="12300" width="8.73046875" style="937" customWidth="1"/>
    <col min="12301" max="12301" width="3.59765625" style="937" customWidth="1"/>
    <col min="12302" max="12311" width="8.73046875" style="937" customWidth="1"/>
    <col min="12312" max="12545" width="9" style="937"/>
    <col min="12546" max="12546" width="23.59765625" style="937" customWidth="1"/>
    <col min="12547" max="12556" width="8.73046875" style="937" customWidth="1"/>
    <col min="12557" max="12557" width="3.59765625" style="937" customWidth="1"/>
    <col min="12558" max="12567" width="8.73046875" style="937" customWidth="1"/>
    <col min="12568" max="12801" width="9" style="937"/>
    <col min="12802" max="12802" width="23.59765625" style="937" customWidth="1"/>
    <col min="12803" max="12812" width="8.73046875" style="937" customWidth="1"/>
    <col min="12813" max="12813" width="3.59765625" style="937" customWidth="1"/>
    <col min="12814" max="12823" width="8.73046875" style="937" customWidth="1"/>
    <col min="12824" max="13057" width="9" style="937"/>
    <col min="13058" max="13058" width="23.59765625" style="937" customWidth="1"/>
    <col min="13059" max="13068" width="8.73046875" style="937" customWidth="1"/>
    <col min="13069" max="13069" width="3.59765625" style="937" customWidth="1"/>
    <col min="13070" max="13079" width="8.73046875" style="937" customWidth="1"/>
    <col min="13080" max="13313" width="9" style="937"/>
    <col min="13314" max="13314" width="23.59765625" style="937" customWidth="1"/>
    <col min="13315" max="13324" width="8.73046875" style="937" customWidth="1"/>
    <col min="13325" max="13325" width="3.59765625" style="937" customWidth="1"/>
    <col min="13326" max="13335" width="8.73046875" style="937" customWidth="1"/>
    <col min="13336" max="13569" width="9" style="937"/>
    <col min="13570" max="13570" width="23.59765625" style="937" customWidth="1"/>
    <col min="13571" max="13580" width="8.73046875" style="937" customWidth="1"/>
    <col min="13581" max="13581" width="3.59765625" style="937" customWidth="1"/>
    <col min="13582" max="13591" width="8.73046875" style="937" customWidth="1"/>
    <col min="13592" max="13825" width="9" style="937"/>
    <col min="13826" max="13826" width="23.59765625" style="937" customWidth="1"/>
    <col min="13827" max="13836" width="8.73046875" style="937" customWidth="1"/>
    <col min="13837" max="13837" width="3.59765625" style="937" customWidth="1"/>
    <col min="13838" max="13847" width="8.73046875" style="937" customWidth="1"/>
    <col min="13848" max="14081" width="9" style="937"/>
    <col min="14082" max="14082" width="23.59765625" style="937" customWidth="1"/>
    <col min="14083" max="14092" width="8.73046875" style="937" customWidth="1"/>
    <col min="14093" max="14093" width="3.59765625" style="937" customWidth="1"/>
    <col min="14094" max="14103" width="8.73046875" style="937" customWidth="1"/>
    <col min="14104" max="14337" width="9" style="937"/>
    <col min="14338" max="14338" width="23.59765625" style="937" customWidth="1"/>
    <col min="14339" max="14348" width="8.73046875" style="937" customWidth="1"/>
    <col min="14349" max="14349" width="3.59765625" style="937" customWidth="1"/>
    <col min="14350" max="14359" width="8.73046875" style="937" customWidth="1"/>
    <col min="14360" max="14593" width="9" style="937"/>
    <col min="14594" max="14594" width="23.59765625" style="937" customWidth="1"/>
    <col min="14595" max="14604" width="8.73046875" style="937" customWidth="1"/>
    <col min="14605" max="14605" width="3.59765625" style="937" customWidth="1"/>
    <col min="14606" max="14615" width="8.73046875" style="937" customWidth="1"/>
    <col min="14616" max="14849" width="9" style="937"/>
    <col min="14850" max="14850" width="23.59765625" style="937" customWidth="1"/>
    <col min="14851" max="14860" width="8.73046875" style="937" customWidth="1"/>
    <col min="14861" max="14861" width="3.59765625" style="937" customWidth="1"/>
    <col min="14862" max="14871" width="8.73046875" style="937" customWidth="1"/>
    <col min="14872" max="15105" width="9" style="937"/>
    <col min="15106" max="15106" width="23.59765625" style="937" customWidth="1"/>
    <col min="15107" max="15116" width="8.73046875" style="937" customWidth="1"/>
    <col min="15117" max="15117" width="3.59765625" style="937" customWidth="1"/>
    <col min="15118" max="15127" width="8.73046875" style="937" customWidth="1"/>
    <col min="15128" max="15361" width="9" style="937"/>
    <col min="15362" max="15362" width="23.59765625" style="937" customWidth="1"/>
    <col min="15363" max="15372" width="8.73046875" style="937" customWidth="1"/>
    <col min="15373" max="15373" width="3.59765625" style="937" customWidth="1"/>
    <col min="15374" max="15383" width="8.73046875" style="937" customWidth="1"/>
    <col min="15384" max="15617" width="9" style="937"/>
    <col min="15618" max="15618" width="23.59765625" style="937" customWidth="1"/>
    <col min="15619" max="15628" width="8.73046875" style="937" customWidth="1"/>
    <col min="15629" max="15629" width="3.59765625" style="937" customWidth="1"/>
    <col min="15630" max="15639" width="8.73046875" style="937" customWidth="1"/>
    <col min="15640" max="15873" width="9" style="937"/>
    <col min="15874" max="15874" width="23.59765625" style="937" customWidth="1"/>
    <col min="15875" max="15884" width="8.73046875" style="937" customWidth="1"/>
    <col min="15885" max="15885" width="3.59765625" style="937" customWidth="1"/>
    <col min="15886" max="15895" width="8.73046875" style="937" customWidth="1"/>
    <col min="15896" max="16129" width="9" style="937"/>
    <col min="16130" max="16130" width="23.59765625" style="937" customWidth="1"/>
    <col min="16131" max="16140" width="8.73046875" style="937" customWidth="1"/>
    <col min="16141" max="16141" width="3.59765625" style="937" customWidth="1"/>
    <col min="16142" max="16151" width="8.73046875" style="937" customWidth="1"/>
    <col min="16152" max="16384" width="9" style="937"/>
  </cols>
  <sheetData>
    <row r="1" spans="1:29" s="704" customFormat="1" ht="13.9">
      <c r="A1" s="63" t="str">
        <f>ModelBanner</f>
        <v>TSM_201920</v>
      </c>
    </row>
    <row r="2" spans="1:29" s="704" customFormat="1" ht="13.9">
      <c r="A2" s="920" t="s">
        <v>13</v>
      </c>
      <c r="B2" s="920" t="s">
        <v>30</v>
      </c>
    </row>
    <row r="3" spans="1:29" s="704" customFormat="1" ht="13.9">
      <c r="A3" s="65"/>
    </row>
    <row r="4" spans="1:29" s="55" customFormat="1" ht="13.9">
      <c r="A4" s="933" t="s">
        <v>26</v>
      </c>
      <c r="B4" s="933"/>
      <c r="E4" s="704"/>
    </row>
    <row r="5" spans="1:29" s="45" customFormat="1" ht="19.5" customHeight="1">
      <c r="A5" s="58" t="s">
        <v>1440</v>
      </c>
      <c r="C5" s="57"/>
      <c r="D5" s="57"/>
      <c r="E5" s="704"/>
      <c r="F5" s="57"/>
      <c r="G5" s="57"/>
      <c r="H5" s="57"/>
      <c r="I5" s="57"/>
      <c r="J5" s="57"/>
      <c r="K5" s="57"/>
      <c r="L5" s="57"/>
      <c r="M5" s="57"/>
      <c r="N5" s="57"/>
    </row>
    <row r="6" spans="1:29" s="44" customFormat="1" ht="13.5" customHeight="1">
      <c r="A6" s="934" t="s">
        <v>24</v>
      </c>
      <c r="B6" s="935"/>
      <c r="C6" s="43"/>
      <c r="D6" s="43"/>
      <c r="E6" s="704"/>
      <c r="F6" s="43"/>
      <c r="G6" s="43"/>
      <c r="H6" s="43"/>
      <c r="I6" s="43"/>
      <c r="J6" s="43"/>
      <c r="K6" s="43"/>
      <c r="L6" s="43"/>
      <c r="M6" s="43"/>
      <c r="N6" s="43"/>
    </row>
    <row r="7" spans="1:29" s="44" customFormat="1" ht="13.9">
      <c r="A7" s="52" t="s">
        <v>123</v>
      </c>
      <c r="C7" s="43"/>
      <c r="D7" s="43"/>
      <c r="E7" s="704"/>
      <c r="F7" s="43"/>
      <c r="G7" s="43"/>
      <c r="H7" s="43"/>
      <c r="I7" s="43"/>
      <c r="J7" s="43"/>
      <c r="K7" s="43"/>
      <c r="L7" s="43"/>
      <c r="M7" s="43"/>
      <c r="N7" s="43"/>
    </row>
    <row r="8" spans="1:29" s="44" customFormat="1" ht="15.75" customHeight="1">
      <c r="B8" s="935"/>
      <c r="C8" s="43"/>
      <c r="D8" s="43"/>
      <c r="E8" s="704"/>
      <c r="F8" s="43"/>
      <c r="G8" s="43"/>
      <c r="H8" s="43"/>
      <c r="I8" s="43"/>
      <c r="J8" s="43"/>
      <c r="K8" s="43"/>
      <c r="L8" s="43"/>
      <c r="M8" s="43"/>
      <c r="N8" s="43"/>
    </row>
    <row r="9" spans="1:29" s="48" customFormat="1" ht="13.5" customHeight="1">
      <c r="A9" s="53"/>
      <c r="B9" s="71"/>
      <c r="C9" s="69"/>
      <c r="D9" s="703"/>
      <c r="E9" s="703"/>
      <c r="F9" s="703"/>
      <c r="G9" s="70"/>
      <c r="H9" s="703"/>
      <c r="I9" s="703"/>
      <c r="J9" s="70"/>
      <c r="K9" s="47"/>
      <c r="L9" s="47"/>
      <c r="M9" s="47"/>
      <c r="N9" s="47"/>
    </row>
    <row r="10" spans="1:29" s="936" customFormat="1"/>
    <row r="11" spans="1:29">
      <c r="B11" s="938" t="s">
        <v>1431</v>
      </c>
    </row>
    <row r="12" spans="1:29" ht="12.75" customHeight="1">
      <c r="B12" s="1283" t="s">
        <v>1444</v>
      </c>
      <c r="C12" s="1284"/>
      <c r="D12" s="1284"/>
      <c r="E12" s="1284"/>
      <c r="F12" s="1284"/>
      <c r="G12" s="1284"/>
      <c r="H12" s="1284"/>
      <c r="I12" s="1284"/>
      <c r="J12" s="1284"/>
      <c r="K12" s="1284"/>
      <c r="L12" s="1284"/>
      <c r="M12" s="1284"/>
      <c r="N12" s="1284"/>
      <c r="O12" s="1284"/>
      <c r="P12" s="1284"/>
      <c r="Q12" s="1284"/>
      <c r="R12" s="1284"/>
      <c r="S12" s="1284"/>
      <c r="T12" s="1284"/>
      <c r="U12" s="939"/>
      <c r="V12" s="939"/>
      <c r="W12" s="939"/>
      <c r="X12" s="939"/>
      <c r="Y12" s="939"/>
      <c r="Z12" s="939"/>
      <c r="AA12" s="939"/>
      <c r="AB12" s="940"/>
      <c r="AC12" s="940"/>
    </row>
    <row r="13" spans="1:29">
      <c r="B13" s="1285"/>
      <c r="C13" s="1286"/>
      <c r="D13" s="1286"/>
      <c r="E13" s="1286"/>
      <c r="F13" s="1286"/>
      <c r="G13" s="1286"/>
      <c r="H13" s="1286"/>
      <c r="I13" s="1286"/>
      <c r="J13" s="1286"/>
      <c r="K13" s="1286"/>
      <c r="L13" s="1286"/>
      <c r="M13" s="1286"/>
      <c r="N13" s="1286"/>
      <c r="O13" s="1286"/>
      <c r="P13" s="1286"/>
      <c r="Q13" s="1286"/>
      <c r="R13" s="1286"/>
      <c r="S13" s="1286"/>
      <c r="T13" s="1286"/>
      <c r="U13" s="939"/>
      <c r="V13" s="939"/>
      <c r="W13" s="939"/>
      <c r="X13" s="939"/>
      <c r="Y13" s="939"/>
      <c r="Z13" s="939"/>
      <c r="AA13" s="939"/>
      <c r="AB13" s="940"/>
      <c r="AC13" s="940"/>
    </row>
    <row r="14" spans="1:29" ht="6" customHeight="1"/>
    <row r="15" spans="1:29" ht="12.75" customHeight="1">
      <c r="B15" s="1300" t="s">
        <v>1617</v>
      </c>
      <c r="C15" s="1301"/>
      <c r="D15" s="1301"/>
      <c r="E15" s="1301"/>
      <c r="F15" s="1301"/>
      <c r="G15" s="1302"/>
    </row>
    <row r="16" spans="1:29" ht="12" customHeight="1">
      <c r="B16" s="1303"/>
      <c r="C16" s="1304"/>
      <c r="D16" s="1304"/>
      <c r="E16" s="1304"/>
      <c r="F16" s="1304"/>
      <c r="G16" s="1305"/>
      <c r="N16" s="941"/>
    </row>
    <row r="17" spans="1:14" ht="12" customHeight="1">
      <c r="B17" s="1303"/>
      <c r="C17" s="1304"/>
      <c r="D17" s="1304"/>
      <c r="E17" s="1304"/>
      <c r="F17" s="1304"/>
      <c r="G17" s="1305"/>
    </row>
    <row r="18" spans="1:14" ht="12" customHeight="1">
      <c r="B18" s="1303"/>
      <c r="C18" s="1304"/>
      <c r="D18" s="1304"/>
      <c r="E18" s="1304"/>
      <c r="F18" s="1304"/>
      <c r="G18" s="1305"/>
      <c r="N18" s="941" t="s">
        <v>1446</v>
      </c>
    </row>
    <row r="19" spans="1:14" ht="12" customHeight="1">
      <c r="B19" s="960" t="s">
        <v>1447</v>
      </c>
      <c r="C19" s="959"/>
      <c r="D19" s="959"/>
      <c r="E19" s="959"/>
      <c r="F19" s="959"/>
      <c r="G19" s="958"/>
      <c r="H19" s="951"/>
      <c r="I19" s="951"/>
      <c r="J19" s="951"/>
      <c r="K19" s="951"/>
      <c r="L19" s="951"/>
    </row>
    <row r="20" spans="1:14" s="942" customFormat="1" ht="28.5" customHeight="1">
      <c r="C20" s="1287" t="s">
        <v>1432</v>
      </c>
      <c r="D20" s="1288"/>
      <c r="E20" s="1288"/>
      <c r="F20" s="1288"/>
      <c r="G20" s="1289"/>
      <c r="H20" s="1290" t="s">
        <v>1433</v>
      </c>
      <c r="I20" s="1291"/>
      <c r="J20" s="1291"/>
      <c r="K20" s="1291"/>
      <c r="L20" s="1292"/>
    </row>
    <row r="21" spans="1:14" ht="12" customHeight="1">
      <c r="A21" s="943"/>
      <c r="B21" s="924"/>
      <c r="C21" s="981" t="str">
        <f>Teacher_need_figures!C13</f>
        <v>2018/19</v>
      </c>
      <c r="D21" s="981" t="str">
        <f>Teacher_need_figures!D13</f>
        <v>2019/20</v>
      </c>
      <c r="E21" s="981" t="str">
        <f>Teacher_need_figures!E13</f>
        <v>2020/21</v>
      </c>
      <c r="F21" s="981" t="str">
        <f>Teacher_need_figures!F13</f>
        <v>2021/22</v>
      </c>
      <c r="G21" s="981" t="str">
        <f>Teacher_need_figures!G13</f>
        <v>2022/23</v>
      </c>
      <c r="H21" s="922" t="str">
        <f>C21</f>
        <v>2018/19</v>
      </c>
      <c r="I21" s="980" t="str">
        <f>D21</f>
        <v>2019/20</v>
      </c>
      <c r="J21" s="980" t="str">
        <f>E21</f>
        <v>2020/21</v>
      </c>
      <c r="K21" s="980" t="str">
        <f>F21</f>
        <v>2021/22</v>
      </c>
      <c r="L21" s="980" t="str">
        <f>G21</f>
        <v>2022/23</v>
      </c>
      <c r="M21" s="944"/>
    </row>
    <row r="22" spans="1:14" ht="12" customHeight="1">
      <c r="A22" s="943"/>
      <c r="B22" s="923" t="s">
        <v>40</v>
      </c>
      <c r="C22" s="417">
        <f>IF($G$69=1,Teacher_need_figures!C14,IF($G$69=2,Entrant_need_figures!C15,"-"))</f>
        <v>242091.76066308128</v>
      </c>
      <c r="D22" s="417">
        <f>IF($G$69=1,Teacher_need_figures!D14,IF($G$69=2,Entrant_need_figures!D15,IF($G$69=3,FINAL_OUTPUTS_OF_ITT_PLACES!G34,"-")))</f>
        <v>242074.43696060398</v>
      </c>
      <c r="E22" s="417">
        <f>IF($G$69=1,Teacher_need_figures!E14,IF($G$69=2,Entrant_need_figures!E15,"-"))</f>
        <v>242067.21763228768</v>
      </c>
      <c r="F22" s="417">
        <f>IF($G$69=1,Teacher_need_figures!F14,IF($G$69=2,Entrant_need_figures!F15,"-"))</f>
        <v>241525.6676068404</v>
      </c>
      <c r="G22" s="945">
        <f>IF($G$69=1,Teacher_need_figures!G14,IF($G$69=2,Entrant_need_figures!G15,"-"))</f>
        <v>240738.72848536429</v>
      </c>
      <c r="H22" s="946">
        <f>IF($G$69=1,C22-Teacher_need_figures!C39,IF($G$69=2,C22-Entrant_need_figures!C43,"-"))</f>
        <v>0</v>
      </c>
      <c r="I22" s="538">
        <f>IF($G$69=1,D22-Teacher_need_figures!D39,IF($G$69=2,D22-Entrant_need_figures!D43,IF($G$69=3,D22-FINAL_OUTPUTS_OF_ITT_PLACES!H34,"-")))</f>
        <v>0</v>
      </c>
      <c r="J22" s="538">
        <f>IF($G$69=1,E22-Teacher_need_figures!E39,IF($G$69=2,E22-Entrant_need_figures!E43,"-"))</f>
        <v>0</v>
      </c>
      <c r="K22" s="538">
        <f>IF($G$69=1,F22-Teacher_need_figures!F39,IF($G$69=2,F22-Entrant_need_figures!F43,"-"))</f>
        <v>0</v>
      </c>
      <c r="L22" s="538">
        <f>IF($G$69=1,G22-Teacher_need_figures!G39,IF($G$69=2,G22-Entrant_need_figures!G43,"-"))</f>
        <v>0</v>
      </c>
      <c r="M22" s="944"/>
    </row>
    <row r="23" spans="1:14" ht="12" customHeight="1">
      <c r="A23" s="943"/>
      <c r="B23" s="923" t="s">
        <v>559</v>
      </c>
      <c r="C23" s="417">
        <f>IF($G$69=1,Teacher_need_figures!C15,IF($G$69=2,Entrant_need_figures!C16,"-"))</f>
        <v>8236.4413301126551</v>
      </c>
      <c r="D23" s="417">
        <f>IF($G$69=1,Teacher_need_figures!D15,IF($G$69=2,Entrant_need_figures!D16,IF($G$69=3,FINAL_OUTPUTS_OF_ITT_PLACES!G35,"-")))</f>
        <v>8238.8261660519729</v>
      </c>
      <c r="E23" s="417">
        <f>IF($G$69=1,Teacher_need_figures!E15,IF($G$69=2,Entrant_need_figures!E16,"-"))</f>
        <v>8219.8540404495889</v>
      </c>
      <c r="F23" s="417">
        <f>IF($G$69=1,Teacher_need_figures!F15,IF($G$69=2,Entrant_need_figures!F16,"-"))</f>
        <v>8187.373352915195</v>
      </c>
      <c r="G23" s="945">
        <f>IF($G$69=1,Teacher_need_figures!G15,IF($G$69=2,Entrant_need_figures!G16,"-"))</f>
        <v>8199.8747416304959</v>
      </c>
      <c r="H23" s="946">
        <f>IF($G$69=1,C23-Teacher_need_figures!C40,IF($G$69=2,C23-Entrant_need_figures!C44,"-"))</f>
        <v>0</v>
      </c>
      <c r="I23" s="538">
        <f>IF($G$69=1,D23-Teacher_need_figures!D40,IF($G$69=2,D23-Entrant_need_figures!D44,IF($G$69=3,D23-FINAL_OUTPUTS_OF_ITT_PLACES!H35,"-")))</f>
        <v>0</v>
      </c>
      <c r="J23" s="538">
        <f>IF($G$69=1,E23-Teacher_need_figures!E40,IF($G$69=2,E23-Entrant_need_figures!E44,"-"))</f>
        <v>0</v>
      </c>
      <c r="K23" s="538">
        <f>IF($G$69=1,F23-Teacher_need_figures!F40,IF($G$69=2,F23-Entrant_need_figures!F44,"-"))</f>
        <v>0</v>
      </c>
      <c r="L23" s="538">
        <f>IF($G$69=1,G23-Teacher_need_figures!G40,IF($G$69=2,G23-Entrant_need_figures!G44,"-"))</f>
        <v>0</v>
      </c>
      <c r="M23" s="944"/>
    </row>
    <row r="24" spans="1:14" ht="12" customHeight="1">
      <c r="A24" s="943"/>
      <c r="B24" s="923" t="s">
        <v>7</v>
      </c>
      <c r="C24" s="417">
        <f>IF($G$69=1,Teacher_need_figures!C16,IF($G$69=2,Entrant_need_figures!C17,"-"))</f>
        <v>12488.984382049279</v>
      </c>
      <c r="D24" s="417">
        <f>IF($G$69=1,Teacher_need_figures!D16,IF($G$69=2,Entrant_need_figures!D17,IF($G$69=3,FINAL_OUTPUTS_OF_ITT_PLACES!G36,"-")))</f>
        <v>12641.232920822389</v>
      </c>
      <c r="E24" s="417">
        <f>IF($G$69=1,Teacher_need_figures!E16,IF($G$69=2,Entrant_need_figures!E17,"-"))</f>
        <v>12722.79161136832</v>
      </c>
      <c r="F24" s="417">
        <f>IF($G$69=1,Teacher_need_figures!F16,IF($G$69=2,Entrant_need_figures!F17,"-"))</f>
        <v>12837.017861885523</v>
      </c>
      <c r="G24" s="945">
        <f>IF($G$69=1,Teacher_need_figures!G16,IF($G$69=2,Entrant_need_figures!G17,"-"))</f>
        <v>13090.280962345856</v>
      </c>
      <c r="H24" s="946">
        <f>IF($G$69=1,C24-Teacher_need_figures!C41,IF($G$69=2,C24-Entrant_need_figures!C45,"-"))</f>
        <v>0</v>
      </c>
      <c r="I24" s="538">
        <f>IF($G$69=1,D24-Teacher_need_figures!D41,IF($G$69=2,D24-Entrant_need_figures!D45,IF($G$69=3,D24-FINAL_OUTPUTS_OF_ITT_PLACES!H36,"-")))</f>
        <v>0</v>
      </c>
      <c r="J24" s="538">
        <f>IF($G$69=1,E24-Teacher_need_figures!E41,IF($G$69=2,E24-Entrant_need_figures!E45,"-"))</f>
        <v>0</v>
      </c>
      <c r="K24" s="538">
        <f>IF($G$69=1,F24-Teacher_need_figures!F41,IF($G$69=2,F24-Entrant_need_figures!F45,"-"))</f>
        <v>0</v>
      </c>
      <c r="L24" s="538">
        <f>IF($G$69=1,G24-Teacher_need_figures!G41,IF($G$69=2,G24-Entrant_need_figures!G45,"-"))</f>
        <v>0</v>
      </c>
      <c r="M24" s="944"/>
    </row>
    <row r="25" spans="1:14" ht="12" customHeight="1">
      <c r="A25" s="943"/>
      <c r="B25" s="923" t="s">
        <v>423</v>
      </c>
      <c r="C25" s="417">
        <f>IF($G$69=1,Teacher_need_figures!C17,IF($G$69=2,Entrant_need_figures!C18,"-"))</f>
        <v>4649.9788834305391</v>
      </c>
      <c r="D25" s="417">
        <f>IF($G$69=1,Teacher_need_figures!D17,IF($G$69=2,Entrant_need_figures!D18,IF($G$69=3,FINAL_OUTPUTS_OF_ITT_PLACES!G37,"-")))</f>
        <v>4555.116761040148</v>
      </c>
      <c r="E25" s="417">
        <f>IF($G$69=1,Teacher_need_figures!E17,IF($G$69=2,Entrant_need_figures!E18,"-"))</f>
        <v>4495.2157589953322</v>
      </c>
      <c r="F25" s="417">
        <f>IF($G$69=1,Teacher_need_figures!F17,IF($G$69=2,Entrant_need_figures!F18,"-"))</f>
        <v>4498.4150073732999</v>
      </c>
      <c r="G25" s="945">
        <f>IF($G$69=1,Teacher_need_figures!G17,IF($G$69=2,Entrant_need_figures!G18,"-"))</f>
        <v>4570.0834457111641</v>
      </c>
      <c r="H25" s="946">
        <f>IF($G$69=1,C25-Teacher_need_figures!C42,IF($G$69=2,C25-Entrant_need_figures!C46,"-"))</f>
        <v>0</v>
      </c>
      <c r="I25" s="538">
        <f>IF($G$69=1,D25-Teacher_need_figures!D42,IF($G$69=2,D25-Entrant_need_figures!D46,IF($G$69=3,D25-FINAL_OUTPUTS_OF_ITT_PLACES!H37,"-")))</f>
        <v>0</v>
      </c>
      <c r="J25" s="538">
        <f>IF($G$69=1,E25-Teacher_need_figures!E42,IF($G$69=2,E25-Entrant_need_figures!E46,"-"))</f>
        <v>0</v>
      </c>
      <c r="K25" s="538">
        <f>IF($G$69=1,F25-Teacher_need_figures!F42,IF($G$69=2,F25-Entrant_need_figures!F46,"-"))</f>
        <v>0</v>
      </c>
      <c r="L25" s="538">
        <f>IF($G$69=1,G25-Teacher_need_figures!G42,IF($G$69=2,G25-Entrant_need_figures!G46,"-"))</f>
        <v>0</v>
      </c>
      <c r="M25" s="944"/>
    </row>
    <row r="26" spans="1:14" ht="12" customHeight="1">
      <c r="A26" s="943"/>
      <c r="B26" s="923" t="s">
        <v>3</v>
      </c>
      <c r="C26" s="417">
        <f>IF($G$69=1,Teacher_need_figures!C18,IF($G$69=2,Entrant_need_figures!C19,"-"))</f>
        <v>11217.375614536913</v>
      </c>
      <c r="D26" s="417">
        <f>IF($G$69=1,Teacher_need_figures!D18,IF($G$69=2,Entrant_need_figures!D19,IF($G$69=3,FINAL_OUTPUTS_OF_ITT_PLACES!G38,"-")))</f>
        <v>11363.452934503526</v>
      </c>
      <c r="E26" s="417">
        <f>IF($G$69=1,Teacher_need_figures!E18,IF($G$69=2,Entrant_need_figures!E19,"-"))</f>
        <v>11440.033546419827</v>
      </c>
      <c r="F26" s="417">
        <f>IF($G$69=1,Teacher_need_figures!F18,IF($G$69=2,Entrant_need_figures!F19,"-"))</f>
        <v>11546.505675851071</v>
      </c>
      <c r="G26" s="945">
        <f>IF($G$69=1,Teacher_need_figures!G18,IF($G$69=2,Entrant_need_figures!G19,"-"))</f>
        <v>11781.313641910179</v>
      </c>
      <c r="H26" s="946">
        <f>IF($G$69=1,C26-Teacher_need_figures!C43,IF($G$69=2,C26-Entrant_need_figures!C47,"-"))</f>
        <v>0</v>
      </c>
      <c r="I26" s="538">
        <f>IF($G$69=1,D26-Teacher_need_figures!D43,IF($G$69=2,D26-Entrant_need_figures!D47,IF($G$69=3,D26-FINAL_OUTPUTS_OF_ITT_PLACES!H38,"-")))</f>
        <v>0</v>
      </c>
      <c r="J26" s="538">
        <f>IF($G$69=1,E26-Teacher_need_figures!E43,IF($G$69=2,E26-Entrant_need_figures!E47,"-"))</f>
        <v>0</v>
      </c>
      <c r="K26" s="538">
        <f>IF($G$69=1,F26-Teacher_need_figures!F43,IF($G$69=2,F26-Entrant_need_figures!F47,"-"))</f>
        <v>0</v>
      </c>
      <c r="L26" s="538">
        <f>IF($G$69=1,G26-Teacher_need_figures!G43,IF($G$69=2,G26-Entrant_need_figures!G47,"-"))</f>
        <v>0</v>
      </c>
      <c r="M26" s="944"/>
    </row>
    <row r="27" spans="1:14" ht="12" customHeight="1">
      <c r="A27" s="943"/>
      <c r="B27" s="923" t="s">
        <v>79</v>
      </c>
      <c r="C27" s="417">
        <f>IF($G$69=1,Teacher_need_figures!C19,IF($G$69=2,Entrant_need_figures!C20,"-"))</f>
        <v>284.31499929998387</v>
      </c>
      <c r="D27" s="417">
        <f>IF($G$69=1,Teacher_need_figures!D19,IF($G$69=2,Entrant_need_figures!D20,IF($G$69=3,FINAL_OUTPUTS_OF_ITT_PLACES!G39,"-")))</f>
        <v>283.23229040098903</v>
      </c>
      <c r="E27" s="417">
        <f>IF($G$69=1,Teacher_need_figures!E19,IF($G$69=2,Entrant_need_figures!E20,"-"))</f>
        <v>283.25010780396593</v>
      </c>
      <c r="F27" s="417">
        <f>IF($G$69=1,Teacher_need_figures!F19,IF($G$69=2,Entrant_need_figures!F20,"-"))</f>
        <v>285.3638075432404</v>
      </c>
      <c r="G27" s="945">
        <f>IF($G$69=1,Teacher_need_figures!G19,IF($G$69=2,Entrant_need_figures!G20,"-"))</f>
        <v>290.85330474895585</v>
      </c>
      <c r="H27" s="946">
        <f>IF($G$69=1,C27-Teacher_need_figures!C44,IF($G$69=2,C27-Entrant_need_figures!C48,"-"))</f>
        <v>0</v>
      </c>
      <c r="I27" s="538">
        <f>IF($G$69=1,D27-Teacher_need_figures!D44,IF($G$69=2,D27-Entrant_need_figures!D48,IF($G$69=3,D27-FINAL_OUTPUTS_OF_ITT_PLACES!H39,"-")))</f>
        <v>0</v>
      </c>
      <c r="J27" s="538">
        <f>IF($G$69=1,E27-Teacher_need_figures!E44,IF($G$69=2,E27-Entrant_need_figures!E48,"-"))</f>
        <v>0</v>
      </c>
      <c r="K27" s="538">
        <f>IF($G$69=1,F27-Teacher_need_figures!F44,IF($G$69=2,F27-Entrant_need_figures!F48,"-"))</f>
        <v>0</v>
      </c>
      <c r="L27" s="538">
        <f>IF($G$69=1,G27-Teacher_need_figures!G44,IF($G$69=2,G27-Entrant_need_figures!G48,"-"))</f>
        <v>0</v>
      </c>
      <c r="M27" s="944"/>
    </row>
    <row r="28" spans="1:14" ht="12" customHeight="1">
      <c r="A28" s="943"/>
      <c r="B28" s="923" t="s">
        <v>107</v>
      </c>
      <c r="C28" s="417">
        <f>IF($G$69=1,Teacher_need_figures!C20,IF($G$69=2,Entrant_need_figures!C21,"-"))</f>
        <v>6503.7124384682911</v>
      </c>
      <c r="D28" s="417">
        <f>IF($G$69=1,Teacher_need_figures!D20,IF($G$69=2,Entrant_need_figures!D21,IF($G$69=3,FINAL_OUTPUTS_OF_ITT_PLACES!G40,"-")))</f>
        <v>6504.2354336534609</v>
      </c>
      <c r="E28" s="417">
        <f>IF($G$69=1,Teacher_need_figures!E20,IF($G$69=2,Entrant_need_figures!E21,"-"))</f>
        <v>6489.3013271074778</v>
      </c>
      <c r="F28" s="417">
        <f>IF($G$69=1,Teacher_need_figures!F20,IF($G$69=2,Entrant_need_figures!F21,"-"))</f>
        <v>6464.6533963364363</v>
      </c>
      <c r="G28" s="945">
        <f>IF($G$69=1,Teacher_need_figures!G20,IF($G$69=2,Entrant_need_figures!G21,"-"))</f>
        <v>6478.1128046628564</v>
      </c>
      <c r="H28" s="946">
        <f>IF($G$69=1,C28-Teacher_need_figures!C45,IF($G$69=2,C28-Entrant_need_figures!C49,"-"))</f>
        <v>0</v>
      </c>
      <c r="I28" s="538">
        <f>IF($G$69=1,D28-Teacher_need_figures!D45,IF($G$69=2,D28-Entrant_need_figures!D49,IF($G$69=3,D28-FINAL_OUTPUTS_OF_ITT_PLACES!H40,"-")))</f>
        <v>0</v>
      </c>
      <c r="J28" s="538">
        <f>IF($G$69=1,E28-Teacher_need_figures!E45,IF($G$69=2,E28-Entrant_need_figures!E49,"-"))</f>
        <v>0</v>
      </c>
      <c r="K28" s="538">
        <f>IF($G$69=1,F28-Teacher_need_figures!F45,IF($G$69=2,F28-Entrant_need_figures!F49,"-"))</f>
        <v>0</v>
      </c>
      <c r="L28" s="538">
        <f>IF($G$69=1,G28-Teacher_need_figures!G45,IF($G$69=2,G28-Entrant_need_figures!G49,"-"))</f>
        <v>0</v>
      </c>
      <c r="M28" s="944"/>
    </row>
    <row r="29" spans="1:14" ht="12" customHeight="1">
      <c r="A29" s="943"/>
      <c r="B29" s="923" t="s">
        <v>560</v>
      </c>
      <c r="C29" s="417">
        <f>IF($G$69=1,Teacher_need_figures!C21,IF($G$69=2,Entrant_need_figures!C22,"-"))</f>
        <v>9857.8867676356749</v>
      </c>
      <c r="D29" s="417">
        <f>IF($G$69=1,Teacher_need_figures!D21,IF($G$69=2,Entrant_need_figures!D22,IF($G$69=3,FINAL_OUTPUTS_OF_ITT_PLACES!G41,"-")))</f>
        <v>9902.6632021243076</v>
      </c>
      <c r="E29" s="417">
        <f>IF($G$69=1,Teacher_need_figures!E21,IF($G$69=2,Entrant_need_figures!E22,"-"))</f>
        <v>9901.0568641284426</v>
      </c>
      <c r="F29" s="417">
        <f>IF($G$69=1,Teacher_need_figures!F21,IF($G$69=2,Entrant_need_figures!F22,"-"))</f>
        <v>9852.485154383472</v>
      </c>
      <c r="G29" s="945">
        <f>IF($G$69=1,Teacher_need_figures!G21,IF($G$69=2,Entrant_need_figures!G22,"-"))</f>
        <v>9838.0922126570331</v>
      </c>
      <c r="H29" s="946">
        <f>IF($G$69=1,C29-Teacher_need_figures!C46,IF($G$69=2,C29-Entrant_need_figures!C50,"-"))</f>
        <v>0</v>
      </c>
      <c r="I29" s="538">
        <f>IF($G$69=1,D29-Teacher_need_figures!D46,IF($G$69=2,D29-Entrant_need_figures!D50,IF($G$69=3,D29-FINAL_OUTPUTS_OF_ITT_PLACES!H41,"-")))</f>
        <v>0</v>
      </c>
      <c r="J29" s="538">
        <f>IF($G$69=1,E29-Teacher_need_figures!E46,IF($G$69=2,E29-Entrant_need_figures!E50,"-"))</f>
        <v>0</v>
      </c>
      <c r="K29" s="538">
        <f>IF($G$69=1,F29-Teacher_need_figures!F46,IF($G$69=2,F29-Entrant_need_figures!F50,"-"))</f>
        <v>0</v>
      </c>
      <c r="L29" s="538">
        <f>IF($G$69=1,G29-Teacher_need_figures!G46,IF($G$69=2,G29-Entrant_need_figures!G50,"-"))</f>
        <v>0</v>
      </c>
      <c r="M29" s="944"/>
    </row>
    <row r="30" spans="1:14" ht="12" customHeight="1">
      <c r="A30" s="943"/>
      <c r="B30" s="923" t="s">
        <v>6</v>
      </c>
      <c r="C30" s="417">
        <f>IF($G$69=1,Teacher_need_figures!C22,IF($G$69=2,Entrant_need_figures!C23,"-"))</f>
        <v>4740.1138605007391</v>
      </c>
      <c r="D30" s="417">
        <f>IF($G$69=1,Teacher_need_figures!D22,IF($G$69=2,Entrant_need_figures!D23,IF($G$69=3,FINAL_OUTPUTS_OF_ITT_PLACES!G42,"-")))</f>
        <v>4752.9085316880291</v>
      </c>
      <c r="E30" s="417">
        <f>IF($G$69=1,Teacher_need_figures!E22,IF($G$69=2,Entrant_need_figures!E23,"-"))</f>
        <v>4747.4584889264943</v>
      </c>
      <c r="F30" s="417">
        <f>IF($G$69=1,Teacher_need_figures!F22,IF($G$69=2,Entrant_need_figures!F23,"-"))</f>
        <v>4725.8608227382256</v>
      </c>
      <c r="G30" s="945">
        <f>IF($G$69=1,Teacher_need_figures!G22,IF($G$69=2,Entrant_need_figures!G23,"-"))</f>
        <v>4724.045968368835</v>
      </c>
      <c r="H30" s="946">
        <f>IF($G$69=1,C30-Teacher_need_figures!C47,IF($G$69=2,C30-Entrant_need_figures!C51,"-"))</f>
        <v>0</v>
      </c>
      <c r="I30" s="538">
        <f>IF($G$69=1,D30-Teacher_need_figures!D47,IF($G$69=2,D30-Entrant_need_figures!D51,IF($G$69=3,D30-FINAL_OUTPUTS_OF_ITT_PLACES!H42,"-")))</f>
        <v>0</v>
      </c>
      <c r="J30" s="538">
        <f>IF($G$69=1,E30-Teacher_need_figures!E47,IF($G$69=2,E30-Entrant_need_figures!E51,"-"))</f>
        <v>0</v>
      </c>
      <c r="K30" s="538">
        <f>IF($G$69=1,F30-Teacher_need_figures!F47,IF($G$69=2,F30-Entrant_need_figures!F51,"-"))</f>
        <v>0</v>
      </c>
      <c r="L30" s="538">
        <f>IF($G$69=1,G30-Teacher_need_figures!G47,IF($G$69=2,G30-Entrant_need_figures!G51,"-"))</f>
        <v>0</v>
      </c>
      <c r="M30" s="944"/>
    </row>
    <row r="31" spans="1:14" ht="12" customHeight="1">
      <c r="A31" s="943"/>
      <c r="B31" s="923" t="s">
        <v>1</v>
      </c>
      <c r="C31" s="417">
        <f>IF($G$69=1,Teacher_need_figures!C23,IF($G$69=2,Entrant_need_figures!C24,"-"))</f>
        <v>31104.771606330149</v>
      </c>
      <c r="D31" s="417">
        <f>IF($G$69=1,Teacher_need_figures!D23,IF($G$69=2,Entrant_need_figures!D24,IF($G$69=3,FINAL_OUTPUTS_OF_ITT_PLACES!G43,"-")))</f>
        <v>31513.501431157682</v>
      </c>
      <c r="E31" s="417">
        <f>IF($G$69=1,Teacher_need_figures!E23,IF($G$69=2,Entrant_need_figures!E24,"-"))</f>
        <v>31818.331154967142</v>
      </c>
      <c r="F31" s="417">
        <f>IF($G$69=1,Teacher_need_figures!F23,IF($G$69=2,Entrant_need_figures!F24,"-"))</f>
        <v>32102.964518529257</v>
      </c>
      <c r="G31" s="945">
        <f>IF($G$69=1,Teacher_need_figures!G23,IF($G$69=2,Entrant_need_figures!G24,"-"))</f>
        <v>32675.243987934358</v>
      </c>
      <c r="H31" s="946">
        <f>IF($G$69=1,C31-Teacher_need_figures!C48,IF($G$69=2,C31-Entrant_need_figures!C52,"-"))</f>
        <v>0</v>
      </c>
      <c r="I31" s="538">
        <f>IF($G$69=1,D31-Teacher_need_figures!D48,IF($G$69=2,D31-Entrant_need_figures!D52,IF($G$69=3,D31-FINAL_OUTPUTS_OF_ITT_PLACES!H43,"-")))</f>
        <v>0</v>
      </c>
      <c r="J31" s="538">
        <f>IF($G$69=1,E31-Teacher_need_figures!E48,IF($G$69=2,E31-Entrant_need_figures!E52,"-"))</f>
        <v>0</v>
      </c>
      <c r="K31" s="538">
        <f>IF($G$69=1,F31-Teacher_need_figures!F48,IF($G$69=2,F31-Entrant_need_figures!F52,"-"))</f>
        <v>0</v>
      </c>
      <c r="L31" s="538">
        <f>IF($G$69=1,G31-Teacher_need_figures!G48,IF($G$69=2,G31-Entrant_need_figures!G52,"-"))</f>
        <v>0</v>
      </c>
      <c r="M31" s="944"/>
    </row>
    <row r="32" spans="1:14" ht="12" customHeight="1">
      <c r="A32" s="943"/>
      <c r="B32" s="923" t="s">
        <v>392</v>
      </c>
      <c r="C32" s="417">
        <f>IF($G$69=1,Teacher_need_figures!C24,IF($G$69=2,Entrant_need_figures!C25,"-"))</f>
        <v>1936.1051287653315</v>
      </c>
      <c r="D32" s="417">
        <f>IF($G$69=1,Teacher_need_figures!D24,IF($G$69=2,Entrant_need_figures!D25,IF($G$69=3,FINAL_OUTPUTS_OF_ITT_PLACES!G44,"-")))</f>
        <v>1944.2657967572725</v>
      </c>
      <c r="E32" s="417">
        <f>IF($G$69=1,Teacher_need_figures!E24,IF($G$69=2,Entrant_need_figures!E25,"-"))</f>
        <v>1945.0154552505319</v>
      </c>
      <c r="F32" s="417">
        <f>IF($G$69=1,Teacher_need_figures!F24,IF($G$69=2,Entrant_need_figures!F25,"-"))</f>
        <v>1936.9187974561164</v>
      </c>
      <c r="G32" s="945">
        <f>IF($G$69=1,Teacher_need_figures!G24,IF($G$69=2,Entrant_need_figures!G25,"-"))</f>
        <v>1939.5228989382617</v>
      </c>
      <c r="H32" s="946">
        <f>IF($G$69=1,C32-Teacher_need_figures!C49,IF($G$69=2,C32-Entrant_need_figures!C53,"-"))</f>
        <v>0</v>
      </c>
      <c r="I32" s="538">
        <f>IF($G$69=1,D32-Teacher_need_figures!D49,IF($G$69=2,D32-Entrant_need_figures!D53,IF($G$69=3,D32-FINAL_OUTPUTS_OF_ITT_PLACES!H44,"-")))</f>
        <v>0</v>
      </c>
      <c r="J32" s="538">
        <f>IF($G$69=1,E32-Teacher_need_figures!E49,IF($G$69=2,E32-Entrant_need_figures!E53,"-"))</f>
        <v>0</v>
      </c>
      <c r="K32" s="538">
        <f>IF($G$69=1,F32-Teacher_need_figures!F49,IF($G$69=2,F32-Entrant_need_figures!F53,"-"))</f>
        <v>0</v>
      </c>
      <c r="L32" s="538">
        <f>IF($G$69=1,G32-Teacher_need_figures!G49,IF($G$69=2,G32-Entrant_need_figures!G53,"-"))</f>
        <v>0</v>
      </c>
      <c r="M32" s="944"/>
    </row>
    <row r="33" spans="1:26" ht="12" customHeight="1">
      <c r="A33" s="943"/>
      <c r="B33" s="923" t="s">
        <v>4</v>
      </c>
      <c r="C33" s="417">
        <f>IF($G$69=1,Teacher_need_figures!C25,IF($G$69=2,Entrant_need_figures!C26,"-"))</f>
        <v>11113.377109914745</v>
      </c>
      <c r="D33" s="417">
        <f>IF($G$69=1,Teacher_need_figures!D25,IF($G$69=2,Entrant_need_figures!D26,IF($G$69=3,FINAL_OUTPUTS_OF_ITT_PLACES!G45,"-")))</f>
        <v>11239.220288275057</v>
      </c>
      <c r="E33" s="417">
        <f>IF($G$69=1,Teacher_need_figures!E25,IF($G$69=2,Entrant_need_figures!E26,"-"))</f>
        <v>11331.371022232186</v>
      </c>
      <c r="F33" s="417">
        <f>IF($G$69=1,Teacher_need_figures!F25,IF($G$69=2,Entrant_need_figures!F26,"-"))</f>
        <v>11420.760974841398</v>
      </c>
      <c r="G33" s="945">
        <f>IF($G$69=1,Teacher_need_figures!G25,IF($G$69=2,Entrant_need_figures!G26,"-"))</f>
        <v>11603.29562618706</v>
      </c>
      <c r="H33" s="946">
        <f>IF($G$69=1,C33-Teacher_need_figures!C50,IF($G$69=2,C33-Entrant_need_figures!C54,"-"))</f>
        <v>0</v>
      </c>
      <c r="I33" s="538">
        <f>IF($G$69=1,D33-Teacher_need_figures!D50,IF($G$69=2,D33-Entrant_need_figures!D54,IF($G$69=3,D33-FINAL_OUTPUTS_OF_ITT_PLACES!H45,"-")))</f>
        <v>0</v>
      </c>
      <c r="J33" s="538">
        <f>IF($G$69=1,E33-Teacher_need_figures!E50,IF($G$69=2,E33-Entrant_need_figures!E54,"-"))</f>
        <v>0</v>
      </c>
      <c r="K33" s="538">
        <f>IF($G$69=1,F33-Teacher_need_figures!F50,IF($G$69=2,F33-Entrant_need_figures!F54,"-"))</f>
        <v>0</v>
      </c>
      <c r="L33" s="538">
        <f>IF($G$69=1,G33-Teacher_need_figures!G50,IF($G$69=2,G33-Entrant_need_figures!G54,"-"))</f>
        <v>0</v>
      </c>
      <c r="M33" s="944"/>
    </row>
    <row r="34" spans="1:26" ht="12" customHeight="1">
      <c r="A34" s="943"/>
      <c r="B34" s="923" t="s">
        <v>0</v>
      </c>
      <c r="C34" s="417">
        <f>IF($G$69=1,Teacher_need_figures!C26,IF($G$69=2,Entrant_need_figures!C27,"-"))</f>
        <v>11920.414290696526</v>
      </c>
      <c r="D34" s="417">
        <f>IF($G$69=1,Teacher_need_figures!D26,IF($G$69=2,Entrant_need_figures!D27,IF($G$69=3,FINAL_OUTPUTS_OF_ITT_PLACES!G46,"-")))</f>
        <v>12040.846897771326</v>
      </c>
      <c r="E34" s="417">
        <f>IF($G$69=1,Teacher_need_figures!E26,IF($G$69=2,Entrant_need_figures!E27,"-"))</f>
        <v>12130.842048932904</v>
      </c>
      <c r="F34" s="417">
        <f>IF($G$69=1,Teacher_need_figures!F26,IF($G$69=2,Entrant_need_figures!F27,"-"))</f>
        <v>12226.893264589105</v>
      </c>
      <c r="G34" s="945">
        <f>IF($G$69=1,Teacher_need_figures!G26,IF($G$69=2,Entrant_need_figures!G27,"-"))</f>
        <v>12427.755322064584</v>
      </c>
      <c r="H34" s="946">
        <f>IF($G$69=1,C34-Teacher_need_figures!C51,IF($G$69=2,C34-Entrant_need_figures!C55,"-"))</f>
        <v>0</v>
      </c>
      <c r="I34" s="538">
        <f>IF($G$69=1,D34-Teacher_need_figures!D51,IF($G$69=2,D34-Entrant_need_figures!D55,IF($G$69=3,D34-FINAL_OUTPUTS_OF_ITT_PLACES!H46,"-")))</f>
        <v>0</v>
      </c>
      <c r="J34" s="538">
        <f>IF($G$69=1,E34-Teacher_need_figures!E51,IF($G$69=2,E34-Entrant_need_figures!E55,"-"))</f>
        <v>0</v>
      </c>
      <c r="K34" s="538">
        <f>IF($G$69=1,F34-Teacher_need_figures!F51,IF($G$69=2,F34-Entrant_need_figures!F55,"-"))</f>
        <v>0</v>
      </c>
      <c r="L34" s="538">
        <f>IF($G$69=1,G34-Teacher_need_figures!G51,IF($G$69=2,G34-Entrant_need_figures!G55,"-"))</f>
        <v>0</v>
      </c>
      <c r="M34" s="944"/>
    </row>
    <row r="35" spans="1:26" ht="12" customHeight="1">
      <c r="A35" s="943"/>
      <c r="B35" s="923" t="s">
        <v>561</v>
      </c>
      <c r="C35" s="417">
        <f>IF($G$69=1,Teacher_need_figures!C27,IF($G$69=2,Entrant_need_figures!C28,"-"))</f>
        <v>31927.142466957212</v>
      </c>
      <c r="D35" s="417">
        <f>IF($G$69=1,Teacher_need_figures!D27,IF($G$69=2,Entrant_need_figures!D28,IF($G$69=3,FINAL_OUTPUTS_OF_ITT_PLACES!G47,"-")))</f>
        <v>32349.079080128056</v>
      </c>
      <c r="E35" s="417">
        <f>IF($G$69=1,Teacher_need_figures!E27,IF($G$69=2,Entrant_need_figures!E28,"-"))</f>
        <v>32683.206744697145</v>
      </c>
      <c r="F35" s="417">
        <f>IF($G$69=1,Teacher_need_figures!F27,IF($G$69=2,Entrant_need_figures!F28,"-"))</f>
        <v>32968.309904156558</v>
      </c>
      <c r="G35" s="945">
        <f>IF($G$69=1,Teacher_need_figures!G27,IF($G$69=2,Entrant_need_figures!G28,"-"))</f>
        <v>33562.0889128786</v>
      </c>
      <c r="H35" s="946">
        <f>IF($G$69=1,C35-Teacher_need_figures!C52,IF($G$69=2,C35-Entrant_need_figures!C56,"-"))</f>
        <v>0</v>
      </c>
      <c r="I35" s="538">
        <f>IF($G$69=1,D35-Teacher_need_figures!D52,IF($G$69=2,D35-Entrant_need_figures!D56,IF($G$69=3,D35-FINAL_OUTPUTS_OF_ITT_PLACES!H47,"-")))</f>
        <v>0</v>
      </c>
      <c r="J35" s="538">
        <f>IF($G$69=1,E35-Teacher_need_figures!E52,IF($G$69=2,E35-Entrant_need_figures!E56,"-"))</f>
        <v>0</v>
      </c>
      <c r="K35" s="538">
        <f>IF($G$69=1,F35-Teacher_need_figures!F52,IF($G$69=2,F35-Entrant_need_figures!F56,"-"))</f>
        <v>0</v>
      </c>
      <c r="L35" s="538">
        <f>IF($G$69=1,G35-Teacher_need_figures!G52,IF($G$69=2,G35-Entrant_need_figures!G56,"-"))</f>
        <v>0</v>
      </c>
      <c r="M35" s="944"/>
    </row>
    <row r="36" spans="1:26" ht="12" customHeight="1">
      <c r="A36" s="943"/>
      <c r="B36" s="923" t="s">
        <v>562</v>
      </c>
      <c r="C36" s="417">
        <f>IF($G$69=1,Teacher_need_figures!C28,IF($G$69=2,Entrant_need_figures!C29,"-"))</f>
        <v>15046.687740175887</v>
      </c>
      <c r="D36" s="417">
        <f>IF($G$69=1,Teacher_need_figures!D28,IF($G$69=2,Entrant_need_figures!D29,IF($G$69=3,FINAL_OUTPUTS_OF_ITT_PLACES!G48,"-")))</f>
        <v>15633.00749673121</v>
      </c>
      <c r="E36" s="417">
        <f>IF($G$69=1,Teacher_need_figures!E28,IF($G$69=2,Entrant_need_figures!E29,"-"))</f>
        <v>16393.443722049713</v>
      </c>
      <c r="F36" s="417">
        <f>IF($G$69=1,Teacher_need_figures!F28,IF($G$69=2,Entrant_need_figures!F29,"-"))</f>
        <v>17396.001537865581</v>
      </c>
      <c r="G36" s="945">
        <f>IF($G$69=1,Teacher_need_figures!G28,IF($G$69=2,Entrant_need_figures!G29,"-"))</f>
        <v>18792.431696981159</v>
      </c>
      <c r="H36" s="946">
        <f>IF($G$69=1,C36-Teacher_need_figures!C53,IF($G$69=2,C36-Entrant_need_figures!C57,"-"))</f>
        <v>0</v>
      </c>
      <c r="I36" s="538">
        <f>IF($G$69=1,D36-Teacher_need_figures!D53,IF($G$69=2,D36-Entrant_need_figures!D57,IF($G$69=3,D36-FINAL_OUTPUTS_OF_ITT_PLACES!H48,"-")))</f>
        <v>0</v>
      </c>
      <c r="J36" s="538">
        <f>IF($G$69=1,E36-Teacher_need_figures!E53,IF($G$69=2,E36-Entrant_need_figures!E57,"-"))</f>
        <v>0</v>
      </c>
      <c r="K36" s="538">
        <f>IF($G$69=1,F36-Teacher_need_figures!F53,IF($G$69=2,F36-Entrant_need_figures!F57,"-"))</f>
        <v>0</v>
      </c>
      <c r="L36" s="538">
        <f>IF($G$69=1,G36-Teacher_need_figures!G53,IF($G$69=2,G36-Entrant_need_figures!G57,"-"))</f>
        <v>0</v>
      </c>
      <c r="M36" s="944"/>
    </row>
    <row r="37" spans="1:26" ht="12" customHeight="1">
      <c r="A37" s="943"/>
      <c r="B37" s="923" t="s">
        <v>5</v>
      </c>
      <c r="C37" s="417">
        <f>IF($G$69=1,Teacher_need_figures!C29,IF($G$69=2,Entrant_need_figures!C30,"-"))</f>
        <v>4829.3804530384577</v>
      </c>
      <c r="D37" s="417">
        <f>IF($G$69=1,Teacher_need_figures!D29,IF($G$69=2,Entrant_need_figures!D30,IF($G$69=3,FINAL_OUTPUTS_OF_ITT_PLACES!G49,"-")))</f>
        <v>4853.1956455416539</v>
      </c>
      <c r="E37" s="417">
        <f>IF($G$69=1,Teacher_need_figures!E29,IF($G$69=2,Entrant_need_figures!E30,"-"))</f>
        <v>4852.5774676094752</v>
      </c>
      <c r="F37" s="417">
        <f>IF($G$69=1,Teacher_need_figures!F29,IF($G$69=2,Entrant_need_figures!F30,"-"))</f>
        <v>4827.6196142177223</v>
      </c>
      <c r="G37" s="945">
        <f>IF($G$69=1,Teacher_need_figures!G29,IF($G$69=2,Entrant_need_figures!G30,"-"))</f>
        <v>4816.4523291739288</v>
      </c>
      <c r="H37" s="946">
        <f>IF($G$69=1,C37-Teacher_need_figures!C54,IF($G$69=2,C37-Entrant_need_figures!C58,"-"))</f>
        <v>0</v>
      </c>
      <c r="I37" s="538">
        <f>IF($G$69=1,D37-Teacher_need_figures!D54,IF($G$69=2,D37-Entrant_need_figures!D58,IF($G$69=3,D37-FINAL_OUTPUTS_OF_ITT_PLACES!H49,"-")))</f>
        <v>0</v>
      </c>
      <c r="J37" s="538">
        <f>IF($G$69=1,E37-Teacher_need_figures!E54,IF($G$69=2,E37-Entrant_need_figures!E58,"-"))</f>
        <v>0</v>
      </c>
      <c r="K37" s="538">
        <f>IF($G$69=1,F37-Teacher_need_figures!F54,IF($G$69=2,F37-Entrant_need_figures!F58,"-"))</f>
        <v>0</v>
      </c>
      <c r="L37" s="538">
        <f>IF($G$69=1,G37-Teacher_need_figures!G54,IF($G$69=2,G37-Entrant_need_figures!G58,"-"))</f>
        <v>0</v>
      </c>
      <c r="M37" s="944"/>
    </row>
    <row r="38" spans="1:26" ht="12" customHeight="1">
      <c r="A38" s="943"/>
      <c r="B38" s="923" t="s">
        <v>41</v>
      </c>
      <c r="C38" s="417">
        <f>IF($G$69=1,Teacher_need_figures!C30,IF($G$69=2,Entrant_need_figures!C31,"-"))</f>
        <v>9837.5963533248341</v>
      </c>
      <c r="D38" s="417">
        <f>IF($G$69=1,Teacher_need_figures!D30,IF($G$69=2,Entrant_need_figures!D31,IF($G$69=3,FINAL_OUTPUTS_OF_ITT_PLACES!G50,"-")))</f>
        <v>9669.2074765154139</v>
      </c>
      <c r="E38" s="417">
        <f>IF($G$69=1,Teacher_need_figures!E30,IF($G$69=2,Entrant_need_figures!E31,"-"))</f>
        <v>9556.1786292269608</v>
      </c>
      <c r="F38" s="417">
        <f>IF($G$69=1,Teacher_need_figures!F30,IF($G$69=2,Entrant_need_figures!F31,"-"))</f>
        <v>9553.0768557419924</v>
      </c>
      <c r="G38" s="945">
        <f>IF($G$69=1,Teacher_need_figures!G30,IF($G$69=2,Entrant_need_figures!G31,"-"))</f>
        <v>9672.8538860504887</v>
      </c>
      <c r="H38" s="946">
        <f>IF($G$69=1,C38-Teacher_need_figures!C55,IF($G$69=2,C38-Entrant_need_figures!C59,"-"))</f>
        <v>0</v>
      </c>
      <c r="I38" s="538">
        <f>IF($G$69=1,D38-Teacher_need_figures!D55,IF($G$69=2,D38-Entrant_need_figures!D59,IF($G$69=3,D38-FINAL_OUTPUTS_OF_ITT_PLACES!H50,"-")))</f>
        <v>0</v>
      </c>
      <c r="J38" s="538">
        <f>IF($G$69=1,E38-Teacher_need_figures!E55,IF($G$69=2,E38-Entrant_need_figures!E59,"-"))</f>
        <v>0</v>
      </c>
      <c r="K38" s="538">
        <f>IF($G$69=1,F38-Teacher_need_figures!F55,IF($G$69=2,F38-Entrant_need_figures!F59,"-"))</f>
        <v>0</v>
      </c>
      <c r="L38" s="538">
        <f>IF($G$69=1,G38-Teacher_need_figures!G55,IF($G$69=2,G38-Entrant_need_figures!G59,"-"))</f>
        <v>0</v>
      </c>
      <c r="M38" s="944"/>
    </row>
    <row r="39" spans="1:26" ht="12" customHeight="1">
      <c r="A39" s="943"/>
      <c r="B39" s="923" t="s">
        <v>563</v>
      </c>
      <c r="C39" s="417">
        <f>IF($G$69=1,Teacher_need_figures!C31,IF($G$69=2,Entrant_need_figures!C32,"-"))</f>
        <v>17389.687453138416</v>
      </c>
      <c r="D39" s="417">
        <f>IF($G$69=1,Teacher_need_figures!D31,IF($G$69=2,Entrant_need_figures!D32,IF($G$69=3,FINAL_OUTPUTS_OF_ITT_PLACES!G51,"-")))</f>
        <v>17453.390342221071</v>
      </c>
      <c r="E39" s="417">
        <f>IF($G$69=1,Teacher_need_figures!E31,IF($G$69=2,Entrant_need_figures!E32,"-"))</f>
        <v>17448.289889174001</v>
      </c>
      <c r="F39" s="417">
        <f>IF($G$69=1,Teacher_need_figures!F31,IF($G$69=2,Entrant_need_figures!F32,"-"))</f>
        <v>17371.225657654813</v>
      </c>
      <c r="G39" s="945">
        <f>IF($G$69=1,Teacher_need_figures!G31,IF($G$69=2,Entrant_need_figures!G32,"-"))</f>
        <v>17376.092582901296</v>
      </c>
      <c r="H39" s="946">
        <f>IF($G$69=1,C39-Teacher_need_figures!C56,IF($G$69=2,C39-Entrant_need_figures!C60,"-"))</f>
        <v>0</v>
      </c>
      <c r="I39" s="538">
        <f>IF($G$69=1,D39-Teacher_need_figures!D56,IF($G$69=2,D39-Entrant_need_figures!D60,IF($G$69=3,D39-FINAL_OUTPUTS_OF_ITT_PLACES!H51,"-")))</f>
        <v>0</v>
      </c>
      <c r="J39" s="538">
        <f>IF($G$69=1,E39-Teacher_need_figures!E56,IF($G$69=2,E39-Entrant_need_figures!E60,"-"))</f>
        <v>0</v>
      </c>
      <c r="K39" s="538">
        <f>IF($G$69=1,F39-Teacher_need_figures!F56,IF($G$69=2,F39-Entrant_need_figures!F60,"-"))</f>
        <v>0</v>
      </c>
      <c r="L39" s="538">
        <f>IF($G$69=1,G39-Teacher_need_figures!G56,IF($G$69=2,G39-Entrant_need_figures!G60,"-"))</f>
        <v>0</v>
      </c>
      <c r="M39" s="944"/>
    </row>
    <row r="40" spans="1:26">
      <c r="A40" s="943"/>
      <c r="B40" s="923" t="s">
        <v>2</v>
      </c>
      <c r="C40" s="417">
        <f>IF($G$69=1,Teacher_need_figures!C32,IF($G$69=2,Entrant_need_figures!C33,"-"))</f>
        <v>10877.842784901657</v>
      </c>
      <c r="D40" s="417">
        <f>IF($G$69=1,Teacher_need_figures!D32,IF($G$69=2,Entrant_need_figures!D33,IF($G$69=3,FINAL_OUTPUTS_OF_ITT_PLACES!G52,"-")))</f>
        <v>11038.259052808715</v>
      </c>
      <c r="E40" s="417">
        <f>IF($G$69=1,Teacher_need_figures!E32,IF($G$69=2,Entrant_need_figures!E33,"-"))</f>
        <v>11122.857194566253</v>
      </c>
      <c r="F40" s="417">
        <f>IF($G$69=1,Teacher_need_figures!F32,IF($G$69=2,Entrant_need_figures!F33,"-"))</f>
        <v>11227.641714083325</v>
      </c>
      <c r="G40" s="945">
        <f>IF($G$69=1,Teacher_need_figures!G32,IF($G$69=2,Entrant_need_figures!G33,"-"))</f>
        <v>11453.056790926292</v>
      </c>
      <c r="H40" s="946">
        <f>IF($G$69=1,C40-Teacher_need_figures!C57,IF($G$69=2,C40-Entrant_need_figures!C61,"-"))</f>
        <v>0</v>
      </c>
      <c r="I40" s="538">
        <f>IF($G$69=1,D40-Teacher_need_figures!D57,IF($G$69=2,D40-Entrant_need_figures!D61,IF($G$69=3,D40-FINAL_OUTPUTS_OF_ITT_PLACES!H52,"-")))</f>
        <v>0</v>
      </c>
      <c r="J40" s="538">
        <f>IF($G$69=1,E40-Teacher_need_figures!E57,IF($G$69=2,E40-Entrant_need_figures!E61,"-"))</f>
        <v>0</v>
      </c>
      <c r="K40" s="538">
        <f>IF($G$69=1,F40-Teacher_need_figures!F57,IF($G$69=2,F40-Entrant_need_figures!F61,"-"))</f>
        <v>0</v>
      </c>
      <c r="L40" s="538">
        <f>IF($G$69=1,G40-Teacher_need_figures!G57,IF($G$69=2,G40-Entrant_need_figures!G61,"-"))</f>
        <v>0</v>
      </c>
      <c r="M40" s="944"/>
    </row>
    <row r="41" spans="1:26">
      <c r="A41" s="943"/>
      <c r="B41" s="923" t="s">
        <v>564</v>
      </c>
      <c r="C41" s="417">
        <f>IF($G$69=1,Teacher_need_figures!C33,IF($G$69=2,Entrant_need_figures!C34,"-"))</f>
        <v>7196.617810948248</v>
      </c>
      <c r="D41" s="417">
        <f>IF($G$69=1,Teacher_need_figures!D33,IF($G$69=2,Entrant_need_figures!D34,IF($G$69=3,FINAL_OUTPUTS_OF_ITT_PLACES!G53,"-")))</f>
        <v>7218.361088689282</v>
      </c>
      <c r="E41" s="417">
        <f>IF($G$69=1,Teacher_need_figures!E33,IF($G$69=2,Entrant_need_figures!E34,"-"))</f>
        <v>7213.4231968166287</v>
      </c>
      <c r="F41" s="417">
        <f>IF($G$69=1,Teacher_need_figures!F33,IF($G$69=2,Entrant_need_figures!F34,"-"))</f>
        <v>7182.1291561084035</v>
      </c>
      <c r="G41" s="945">
        <f>IF($G$69=1,Teacher_need_figures!G33,IF($G$69=2,Entrant_need_figures!G34,"-"))</f>
        <v>7185.5699087603625</v>
      </c>
      <c r="H41" s="946">
        <f>IF($G$69=1,C41-Teacher_need_figures!C58,IF($G$69=2,C41-Entrant_need_figures!C62,"-"))</f>
        <v>0</v>
      </c>
      <c r="I41" s="538">
        <f>IF($G$69=1,D41-Teacher_need_figures!D58,IF($G$69=2,D41-Entrant_need_figures!D62,IF($G$69=3,D41-FINAL_OUTPUTS_OF_ITT_PLACES!H53,"-")))</f>
        <v>0</v>
      </c>
      <c r="J41" s="538">
        <f>IF($G$69=1,E41-Teacher_need_figures!E58,IF($G$69=2,E41-Entrant_need_figures!E62,"-"))</f>
        <v>0</v>
      </c>
      <c r="K41" s="538">
        <f>IF($G$69=1,F41-Teacher_need_figures!F58,IF($G$69=2,F41-Entrant_need_figures!F62,"-"))</f>
        <v>0</v>
      </c>
      <c r="L41" s="538">
        <f>IF($G$69=1,G41-Teacher_need_figures!G58,IF($G$69=2,G41-Entrant_need_figures!G62,"-"))</f>
        <v>0</v>
      </c>
      <c r="M41" s="944"/>
    </row>
    <row r="42" spans="1:26">
      <c r="A42" s="943"/>
      <c r="B42" s="923" t="s">
        <v>248</v>
      </c>
      <c r="C42" s="417">
        <f>IF($G$69=1,Teacher_need_figures!C34,IF($G$69=2,Entrant_need_figures!C35,"-"))</f>
        <v>211158.43147422554</v>
      </c>
      <c r="D42" s="417">
        <f>IF($G$69=1,Teacher_need_figures!D34,IF($G$69=2,Entrant_need_figures!D35,IF($G$69=3,FINAL_OUTPUTS_OF_ITT_PLACES!G54,"-")))</f>
        <v>213194.00283688155</v>
      </c>
      <c r="E42" s="417">
        <f>IF($G$69=1,Teacher_need_figures!E34,IF($G$69=2,Entrant_need_figures!E35,"-"))</f>
        <v>214794.49827072237</v>
      </c>
      <c r="F42" s="417">
        <f>IF($G$69=1,Teacher_need_figures!F34,IF($G$69=2,Entrant_need_figures!F35,"-"))</f>
        <v>216611.21707427074</v>
      </c>
      <c r="G42" s="945">
        <f>IF($G$69=1,Teacher_need_figures!G34,IF($G$69=2,Entrant_need_figures!G35,"-"))</f>
        <v>220477.02102483177</v>
      </c>
      <c r="H42" s="946">
        <f>IF($G$69=1,C42-Teacher_need_figures!C59,IF($G$69=2,C42-Entrant_need_figures!C63,"-"))</f>
        <v>0</v>
      </c>
      <c r="I42" s="538">
        <f>IF($G$69=1,D42-Teacher_need_figures!D59,IF($G$69=2,D42-Entrant_need_figures!D63,IF($G$69=3,D42-FINAL_OUTPUTS_OF_ITT_PLACES!H54,"-")))</f>
        <v>0</v>
      </c>
      <c r="J42" s="538">
        <f>IF($G$69=1,E42-Teacher_need_figures!E59,IF($G$69=2,E42-Entrant_need_figures!E63,"-"))</f>
        <v>0</v>
      </c>
      <c r="K42" s="538">
        <f>IF($G$69=1,F42-Teacher_need_figures!F59,IF($G$69=2,F42-Entrant_need_figures!F63,"-"))</f>
        <v>0</v>
      </c>
      <c r="L42" s="538">
        <f>IF($G$69=1,G42-Teacher_need_figures!G59,IF($G$69=2,G42-Entrant_need_figures!G63,"-"))</f>
        <v>0</v>
      </c>
      <c r="M42" s="944"/>
    </row>
    <row r="43" spans="1:26" s="947" customFormat="1"/>
    <row r="44" spans="1:26" ht="20.25">
      <c r="B44" s="1293" t="s">
        <v>1434</v>
      </c>
      <c r="C44" s="1294"/>
      <c r="D44" s="1295"/>
      <c r="E44" s="948"/>
      <c r="F44" s="949"/>
      <c r="G44" s="1296" t="s">
        <v>1443</v>
      </c>
      <c r="H44" s="1297"/>
      <c r="I44" s="1297"/>
      <c r="J44" s="1297"/>
      <c r="K44" s="1298"/>
      <c r="N44" s="1299" t="s">
        <v>1435</v>
      </c>
      <c r="O44" s="1299"/>
      <c r="P44" s="1299"/>
      <c r="Q44" s="1299"/>
      <c r="R44" s="1299"/>
      <c r="S44" s="950"/>
      <c r="T44" s="1299" t="s">
        <v>1436</v>
      </c>
      <c r="U44" s="1299"/>
      <c r="V44" s="1299"/>
      <c r="W44" s="1299"/>
      <c r="X44" s="1299"/>
      <c r="Y44" s="950"/>
      <c r="Z44" s="949"/>
    </row>
    <row r="45" spans="1:26" ht="13.15">
      <c r="C45" s="951"/>
      <c r="D45" s="951"/>
      <c r="E45" s="951"/>
      <c r="F45" s="951"/>
      <c r="N45" s="949"/>
      <c r="O45" s="949"/>
      <c r="P45" s="949"/>
      <c r="Q45" s="949"/>
      <c r="R45" s="949"/>
      <c r="S45" s="949"/>
      <c r="T45" s="951"/>
      <c r="U45" s="949"/>
      <c r="V45" s="949"/>
      <c r="W45" s="949"/>
      <c r="X45" s="949"/>
      <c r="Y45" s="949"/>
      <c r="Z45" s="949"/>
    </row>
    <row r="69" spans="2:14">
      <c r="B69" s="937" t="str">
        <f>INDEX($B$22:$B$42,C69,1)</f>
        <v>Art &amp; Design</v>
      </c>
      <c r="C69" s="937">
        <v>2</v>
      </c>
      <c r="E69" s="952" t="s">
        <v>1437</v>
      </c>
      <c r="G69" s="937">
        <v>1</v>
      </c>
    </row>
    <row r="70" spans="2:14">
      <c r="B70" s="937" t="str">
        <f>INDEX($B$22:$B$42,C70,1)</f>
        <v>Biology</v>
      </c>
      <c r="C70" s="937">
        <v>3</v>
      </c>
      <c r="E70" s="952" t="s">
        <v>831</v>
      </c>
    </row>
    <row r="71" spans="2:14">
      <c r="B71" s="937" t="str">
        <f>INDEX($B$22:$B$42,C71,1)</f>
        <v>Business Studies</v>
      </c>
      <c r="C71" s="937">
        <v>4</v>
      </c>
      <c r="E71" s="952" t="s">
        <v>1442</v>
      </c>
    </row>
    <row r="74" spans="2:14">
      <c r="C74" s="953">
        <v>1</v>
      </c>
      <c r="D74" s="953">
        <v>2</v>
      </c>
      <c r="E74" s="953">
        <v>3</v>
      </c>
      <c r="F74" s="953">
        <v>4</v>
      </c>
      <c r="G74" s="953">
        <v>5</v>
      </c>
      <c r="H74" s="953">
        <v>6</v>
      </c>
      <c r="I74" s="953">
        <v>7</v>
      </c>
      <c r="J74" s="953">
        <v>8</v>
      </c>
      <c r="K74" s="953">
        <v>9</v>
      </c>
      <c r="L74" s="953">
        <v>10</v>
      </c>
      <c r="M74" s="953">
        <v>11</v>
      </c>
      <c r="N74" s="953">
        <v>12</v>
      </c>
    </row>
    <row r="75" spans="2:14">
      <c r="C75" s="954" t="str">
        <f>Entrant_need_figures!C$14</f>
        <v>2018/19</v>
      </c>
      <c r="D75" s="954" t="str">
        <f>Entrant_need_figures!D$14</f>
        <v>2019/20</v>
      </c>
      <c r="E75" s="954" t="str">
        <f>Entrant_need_figures!E$14</f>
        <v>2020/21</v>
      </c>
      <c r="F75" s="954" t="str">
        <f>Entrant_need_figures!F$14</f>
        <v>2021/22</v>
      </c>
      <c r="G75" s="954" t="str">
        <f>Entrant_need_figures!G$14</f>
        <v>2022/23</v>
      </c>
      <c r="H75" s="954" t="str">
        <f>Entrant_need_figures!H$14</f>
        <v>2023/24</v>
      </c>
      <c r="I75" s="954" t="str">
        <f>Entrant_need_figures!I$14</f>
        <v>2024/25</v>
      </c>
      <c r="J75" s="954" t="str">
        <f>Entrant_need_figures!J$14</f>
        <v>2025/26</v>
      </c>
      <c r="K75" s="954" t="str">
        <f>Entrant_need_figures!K$14</f>
        <v>2026/27</v>
      </c>
      <c r="L75" s="954" t="str">
        <f>Entrant_need_figures!L$14</f>
        <v>2027/28</v>
      </c>
      <c r="M75" s="954" t="str">
        <f>Entrant_need_figures!M$14</f>
        <v>2028/29</v>
      </c>
      <c r="N75" s="954" t="str">
        <f>Entrant_need_figures!N$14</f>
        <v>2029/30</v>
      </c>
    </row>
    <row r="76" spans="2:14">
      <c r="B76" s="937" t="str">
        <f>IF(ISBLANK(B69),,CONCATENATE(B69," Scenario Selected"))</f>
        <v>Art &amp; Design Scenario Selected</v>
      </c>
      <c r="C76" s="955">
        <f>IF($G$69=1,IF($B76=" ","-",INDEX(Teacher_need_figures!$C$14:$N$59,MATCH($B76,Teacher_need_figures!$B$14:$B$59,0),C$74)),IF($G$69=2,IF($B76=" ","-",INDEX(Entrant_need_figures!$C$88:$N$129,MATCH($B76,Entrant_need_figures!$B$88:$B$129,0),C$74)),NA()))</f>
        <v>8236.4413301126551</v>
      </c>
      <c r="D76" s="955">
        <f>IF($G$69=1,IF($B76=" ","-",INDEX(Teacher_need_figures!$C$14:$N$59,MATCH($B76,Teacher_need_figures!$B$14:$B$59,0),D$74)),IF($G$69=2,IF($B76=" ","-",INDEX(Entrant_need_figures!$C$88:$N$129,MATCH($B76,Entrant_need_figures!$B$88:$B$129,0),D$74)),IF($G$69=3,VLOOKUP($B69,FINAL_OUTPUTS_OF_ITT_PLACES!$A$34:$K$56,7,FALSE),"-")))</f>
        <v>8238.8261660519729</v>
      </c>
      <c r="E76" s="955">
        <f>IF($G$69=1,IF($B76=" ","-",INDEX(Teacher_need_figures!$C$14:$N$59,MATCH($B76,Teacher_need_figures!$B$14:$B$59,0),E$74)),IF($G$69=2,IF($B76=" ","-",INDEX(Entrant_need_figures!$C$88:$N$129,MATCH($B76,Entrant_need_figures!$B$88:$B$129,0),E$74)),NA()))</f>
        <v>8219.8540404495889</v>
      </c>
      <c r="F76" s="955">
        <f>IF($G$69=1,IF($B76=" ","-",INDEX(Teacher_need_figures!$C$14:$N$59,MATCH($B76,Teacher_need_figures!$B$14:$B$59,0),F$74)),IF($G$69=2,IF($B76=" ","-",INDEX(Entrant_need_figures!$C$88:$N$129,MATCH($B76,Entrant_need_figures!$B$88:$B$129,0),F$74)),NA()))</f>
        <v>8187.373352915195</v>
      </c>
      <c r="G76" s="955">
        <f>IF($G$69=1,IF($B76=" ","-",INDEX(Teacher_need_figures!$C$14:$N$59,MATCH($B76,Teacher_need_figures!$B$14:$B$59,0),G$74)),IF($G$69=2,IF($B76=" ","-",INDEX(Entrant_need_figures!$C$88:$N$129,MATCH($B76,Entrant_need_figures!$B$88:$B$129,0),G$74)),NA()))</f>
        <v>8199.8747416304959</v>
      </c>
      <c r="H76" s="955">
        <f>IF($G$69=1,IF($B76=" ","-",INDEX(Teacher_need_figures!$C$14:$N$59,MATCH($B76,Teacher_need_figures!$B$14:$B$59,0),H$74)),IF($G$69=2,IF($B76=" ","-",INDEX(Entrant_need_figures!$C$88:$N$129,MATCH($B76,Entrant_need_figures!$B$88:$B$129,0),H$74)),NA()))</f>
        <v>8234.2976200564881</v>
      </c>
      <c r="I76" s="955">
        <f>IF($G$69=1,IF($B76=" ","-",INDEX(Teacher_need_figures!$C$14:$N$59,MATCH($B76,Teacher_need_figures!$B$14:$B$59,0),I$74)),IF($G$69=2,IF($B76=" ","-",INDEX(Entrant_need_figures!$C$88:$N$129,MATCH($B76,Entrant_need_figures!$B$88:$B$129,0),I$74)),NA()))</f>
        <v>8293.2956431442963</v>
      </c>
      <c r="J76" s="955">
        <f>IF($G$69=1,IF($B76=" ","-",INDEX(Teacher_need_figures!$C$14:$N$59,MATCH($B76,Teacher_need_figures!$B$14:$B$59,0),J$74)),IF($G$69=2,IF($B76=" ","-",INDEX(Entrant_need_figures!$C$88:$N$129,MATCH($B76,Entrant_need_figures!$B$88:$B$129,0),J$74)),NA()))</f>
        <v>8309.5901051807396</v>
      </c>
      <c r="K76" s="955">
        <f>IF($G$69=1,IF($B76=" ","-",INDEX(Teacher_need_figures!$C$14:$N$59,MATCH($B76,Teacher_need_figures!$B$14:$B$59,0),K$74)),IF($G$69=2,IF($B76=" ","-",INDEX(Entrant_need_figures!$C$88:$N$129,MATCH($B76,Entrant_need_figures!$B$88:$B$129,0),K$74)),NA()))</f>
        <v>8304.3718184256759</v>
      </c>
      <c r="L76" s="955">
        <f>IF($G$69=1,IF($B76=" ","-",INDEX(Teacher_need_figures!$C$14:$N$59,MATCH($B76,Teacher_need_figures!$B$14:$B$59,0),L$74)),IF($G$69=2,IF($B76=" ","-",INDEX(Entrant_need_figures!$C$88:$N$129,MATCH($B76,Entrant_need_figures!$B$88:$B$129,0),L$74)),NA()))</f>
        <v>8299.1121465397755</v>
      </c>
      <c r="M76" s="955">
        <f>IF($G$69=1,IF($B76=" ","-",INDEX(Teacher_need_figures!$C$14:$N$59,MATCH($B76,Teacher_need_figures!$B$14:$B$59,0),M$74)),IF($G$69=2,IF($B76=" ","-",INDEX(Entrant_need_figures!$C$88:$N$129,MATCH($B76,Entrant_need_figures!$B$88:$B$129,0),M$74)),NA()))</f>
        <v>8286.66455466958</v>
      </c>
      <c r="N76" s="955">
        <f>IF($G$69=1,IF($B76=" ","-",INDEX(Teacher_need_figures!$C$14:$N$59,MATCH($B76,Teacher_need_figures!$B$14:$B$59,0),N$74)),IF($G$69=2,IF($B76=" ","-",INDEX(Entrant_need_figures!$C$88:$N$129,MATCH($B76,Entrant_need_figures!$B$88:$B$129,0),N$74)),NA()))</f>
        <v>8276.143423407646</v>
      </c>
    </row>
    <row r="77" spans="2:14">
      <c r="B77" s="937" t="str">
        <f>IF(ISBLANK(B70),,CONCATENATE(B70," Scenario Selected"))</f>
        <v>Biology Scenario Selected</v>
      </c>
      <c r="C77" s="955">
        <f>IF($G$69=1,IF($B77=" ","-",INDEX(Teacher_need_figures!$C$14:$N$59,MATCH($B77,Teacher_need_figures!$B$14:$B$59,0),C$74)),IF($G$69=2,IF($B77=" ","-",INDEX(Entrant_need_figures!$C$88:$N$129,MATCH($B77,Entrant_need_figures!$B$88:$B$129,0),C$74)),NA()))</f>
        <v>12488.984382049279</v>
      </c>
      <c r="D77" s="955">
        <f>IF($G$69=1,IF($B77=" ","-",INDEX(Teacher_need_figures!$C$14:$N$59,MATCH($B77,Teacher_need_figures!$B$14:$B$59,0),D$74)),IF($G$69=2,IF($B77=" ","-",INDEX(Entrant_need_figures!$C$88:$N$129,MATCH($B77,Entrant_need_figures!$B$88:$B$129,0),D$74)),IF($G$69=3,VLOOKUP($B70,FINAL_OUTPUTS_OF_ITT_PLACES!$A$34:$K$56,7,FALSE),"-")))</f>
        <v>12641.232920822389</v>
      </c>
      <c r="E77" s="955">
        <f>IF($G$69=1,IF($B77=" ","-",INDEX(Teacher_need_figures!$C$14:$N$59,MATCH($B77,Teacher_need_figures!$B$14:$B$59,0),E$74)),IF($G$69=2,IF($B77=" ","-",INDEX(Entrant_need_figures!$C$88:$N$129,MATCH($B77,Entrant_need_figures!$B$88:$B$129,0),E$74)),NA()))</f>
        <v>12722.79161136832</v>
      </c>
      <c r="F77" s="955">
        <f>IF($G$69=1,IF($B77=" ","-",INDEX(Teacher_need_figures!$C$14:$N$59,MATCH($B77,Teacher_need_figures!$B$14:$B$59,0),F$74)),IF($G$69=2,IF($B77=" ","-",INDEX(Entrant_need_figures!$C$88:$N$129,MATCH($B77,Entrant_need_figures!$B$88:$B$129,0),F$74)),NA()))</f>
        <v>12837.017861885523</v>
      </c>
      <c r="G77" s="955">
        <f>IF($G$69=1,IF($B77=" ","-",INDEX(Teacher_need_figures!$C$14:$N$59,MATCH($B77,Teacher_need_figures!$B$14:$B$59,0),G$74)),IF($G$69=2,IF($B77=" ","-",INDEX(Entrant_need_figures!$C$88:$N$129,MATCH($B77,Entrant_need_figures!$B$88:$B$129,0),G$74)),NA()))</f>
        <v>13090.280962345856</v>
      </c>
      <c r="H77" s="955">
        <f>IF($G$69=1,IF($B77=" ","-",INDEX(Teacher_need_figures!$C$14:$N$59,MATCH($B77,Teacher_need_figures!$B$14:$B$59,0),H$74)),IF($G$69=2,IF($B77=" ","-",INDEX(Entrant_need_figures!$C$88:$N$129,MATCH($B77,Entrant_need_figures!$B$88:$B$129,0),H$74)),NA()))</f>
        <v>13302.679729988338</v>
      </c>
      <c r="I77" s="955">
        <f>IF($G$69=1,IF($B77=" ","-",INDEX(Teacher_need_figures!$C$14:$N$59,MATCH($B77,Teacher_need_figures!$B$14:$B$59,0),I$74)),IF($G$69=2,IF($B77=" ","-",INDEX(Entrant_need_figures!$C$88:$N$129,MATCH($B77,Entrant_need_figures!$B$88:$B$129,0),I$74)),NA()))</f>
        <v>13397.342524968526</v>
      </c>
      <c r="J77" s="955">
        <f>IF($G$69=1,IF($B77=" ","-",INDEX(Teacher_need_figures!$C$14:$N$59,MATCH($B77,Teacher_need_figures!$B$14:$B$59,0),J$74)),IF($G$69=2,IF($B77=" ","-",INDEX(Entrant_need_figures!$C$88:$N$129,MATCH($B77,Entrant_need_figures!$B$88:$B$129,0),J$74)),NA()))</f>
        <v>13466.388942747561</v>
      </c>
      <c r="K77" s="955">
        <f>IF($G$69=1,IF($B77=" ","-",INDEX(Teacher_need_figures!$C$14:$N$59,MATCH($B77,Teacher_need_figures!$B$14:$B$59,0),K$74)),IF($G$69=2,IF($B77=" ","-",INDEX(Entrant_need_figures!$C$88:$N$129,MATCH($B77,Entrant_need_figures!$B$88:$B$129,0),K$74)),NA()))</f>
        <v>13486.4354607842</v>
      </c>
      <c r="L77" s="955">
        <f>IF($G$69=1,IF($B77=" ","-",INDEX(Teacher_need_figures!$C$14:$N$59,MATCH($B77,Teacher_need_figures!$B$14:$B$59,0),L$74)),IF($G$69=2,IF($B77=" ","-",INDEX(Entrant_need_figures!$C$88:$N$129,MATCH($B77,Entrant_need_figures!$B$88:$B$129,0),L$74)),NA()))</f>
        <v>13471.57786735954</v>
      </c>
      <c r="M77" s="955">
        <f>IF($G$69=1,IF($B77=" ","-",INDEX(Teacher_need_figures!$C$14:$N$59,MATCH($B77,Teacher_need_figures!$B$14:$B$59,0),M$74)),IF($G$69=2,IF($B77=" ","-",INDEX(Entrant_need_figures!$C$88:$N$129,MATCH($B77,Entrant_need_figures!$B$88:$B$129,0),M$74)),NA()))</f>
        <v>13428.8050851106</v>
      </c>
      <c r="N77" s="955">
        <f>IF($G$69=1,IF($B77=" ","-",INDEX(Teacher_need_figures!$C$14:$N$59,MATCH($B77,Teacher_need_figures!$B$14:$B$59,0),N$74)),IF($G$69=2,IF($B77=" ","-",INDEX(Entrant_need_figures!$C$88:$N$129,MATCH($B77,Entrant_need_figures!$B$88:$B$129,0),N$74)),NA()))</f>
        <v>13404.059908701767</v>
      </c>
    </row>
    <row r="78" spans="2:14">
      <c r="B78" s="937" t="str">
        <f>IF(ISBLANK(B71),,CONCATENATE(B71," Scenario Selected"))</f>
        <v>Business Studies Scenario Selected</v>
      </c>
      <c r="C78" s="955">
        <f>IF($G$69=1,IF($B78=" ","-",INDEX(Teacher_need_figures!$C$14:$N$59,MATCH($B78,Teacher_need_figures!$B$14:$B$59,0),C$74)),IF($G$69=2,IF($B78=" ","-",INDEX(Entrant_need_figures!$C$88:$N$129,MATCH($B78,Entrant_need_figures!$B$88:$B$129,0),C$74)),NA()))</f>
        <v>4649.9788834305391</v>
      </c>
      <c r="D78" s="955">
        <f>IF($G$69=1,IF($B78=" ","-",INDEX(Teacher_need_figures!$C$14:$N$59,MATCH($B78,Teacher_need_figures!$B$14:$B$59,0),D$74)),IF($G$69=2,IF($B78=" ","-",INDEX(Entrant_need_figures!$C$88:$N$129,MATCH($B78,Entrant_need_figures!$B$88:$B$129,0),D$74)),IF($G$69=3,VLOOKUP($B71,FINAL_OUTPUTS_OF_ITT_PLACES!$A$34:$K$56,7,FALSE),"-")))</f>
        <v>4555.116761040148</v>
      </c>
      <c r="E78" s="955">
        <f>IF($G$69=1,IF($B78=" ","-",INDEX(Teacher_need_figures!$C$14:$N$59,MATCH($B78,Teacher_need_figures!$B$14:$B$59,0),E$74)),IF($G$69=2,IF($B78=" ","-",INDEX(Entrant_need_figures!$C$88:$N$129,MATCH($B78,Entrant_need_figures!$B$88:$B$129,0),E$74)),NA()))</f>
        <v>4495.2157589953322</v>
      </c>
      <c r="F78" s="955">
        <f>IF($G$69=1,IF($B78=" ","-",INDEX(Teacher_need_figures!$C$14:$N$59,MATCH($B78,Teacher_need_figures!$B$14:$B$59,0),F$74)),IF($G$69=2,IF($B78=" ","-",INDEX(Entrant_need_figures!$C$88:$N$129,MATCH($B78,Entrant_need_figures!$B$88:$B$129,0),F$74)),NA()))</f>
        <v>4498.4150073732999</v>
      </c>
      <c r="G78" s="955">
        <f>IF($G$69=1,IF($B78=" ","-",INDEX(Teacher_need_figures!$C$14:$N$59,MATCH($B78,Teacher_need_figures!$B$14:$B$59,0),G$74)),IF($G$69=2,IF($B78=" ","-",INDEX(Entrant_need_figures!$C$88:$N$129,MATCH($B78,Entrant_need_figures!$B$88:$B$129,0),G$74)),NA()))</f>
        <v>4570.0834457111641</v>
      </c>
      <c r="H78" s="955">
        <f>IF($G$69=1,IF($B78=" ","-",INDEX(Teacher_need_figures!$C$14:$N$59,MATCH($B78,Teacher_need_figures!$B$14:$B$59,0),H$74)),IF($G$69=2,IF($B78=" ","-",INDEX(Entrant_need_figures!$C$88:$N$129,MATCH($B78,Entrant_need_figures!$B$88:$B$129,0),H$74)),NA()))</f>
        <v>4650.3225516980847</v>
      </c>
      <c r="I78" s="955">
        <f>IF($G$69=1,IF($B78=" ","-",INDEX(Teacher_need_figures!$C$14:$N$59,MATCH($B78,Teacher_need_figures!$B$14:$B$59,0),I$74)),IF($G$69=2,IF($B78=" ","-",INDEX(Entrant_need_figures!$C$88:$N$129,MATCH($B78,Entrant_need_figures!$B$88:$B$129,0),I$74)),NA()))</f>
        <v>4734.0749529702416</v>
      </c>
      <c r="J78" s="955">
        <f>IF($G$69=1,IF($B78=" ","-",INDEX(Teacher_need_figures!$C$14:$N$59,MATCH($B78,Teacher_need_figures!$B$14:$B$59,0),J$74)),IF($G$69=2,IF($B78=" ","-",INDEX(Entrant_need_figures!$C$88:$N$129,MATCH($B78,Entrant_need_figures!$B$88:$B$129,0),J$74)),NA()))</f>
        <v>4811.9411616361067</v>
      </c>
      <c r="K78" s="955">
        <f>IF($G$69=1,IF($B78=" ","-",INDEX(Teacher_need_figures!$C$14:$N$59,MATCH($B78,Teacher_need_figures!$B$14:$B$59,0),K$74)),IF($G$69=2,IF($B78=" ","-",INDEX(Entrant_need_figures!$C$88:$N$129,MATCH($B78,Entrant_need_figures!$B$88:$B$129,0),K$74)),NA()))</f>
        <v>4867.8605567365003</v>
      </c>
      <c r="L78" s="955">
        <f>IF($G$69=1,IF($B78=" ","-",INDEX(Teacher_need_figures!$C$14:$N$59,MATCH($B78,Teacher_need_figures!$B$14:$B$59,0),L$74)),IF($G$69=2,IF($B78=" ","-",INDEX(Entrant_need_figures!$C$88:$N$129,MATCH($B78,Entrant_need_figures!$B$88:$B$129,0),L$74)),NA()))</f>
        <v>4906.5549382499466</v>
      </c>
      <c r="M78" s="955">
        <f>IF($G$69=1,IF($B78=" ","-",INDEX(Teacher_need_figures!$C$14:$N$59,MATCH($B78,Teacher_need_figures!$B$14:$B$59,0),M$74)),IF($G$69=2,IF($B78=" ","-",INDEX(Entrant_need_figures!$C$88:$N$129,MATCH($B78,Entrant_need_figures!$B$88:$B$129,0),M$74)),NA()))</f>
        <v>4931.8369612161296</v>
      </c>
      <c r="N78" s="955">
        <f>IF($G$69=1,IF($B78=" ","-",INDEX(Teacher_need_figures!$C$14:$N$59,MATCH($B78,Teacher_need_figures!$B$14:$B$59,0),N$74)),IF($G$69=2,IF($B78=" ","-",INDEX(Entrant_need_figures!$C$88:$N$129,MATCH($B78,Entrant_need_figures!$B$88:$B$129,0),N$74)),NA()))</f>
        <v>4946.9094377948259</v>
      </c>
    </row>
    <row r="80" spans="2:14">
      <c r="C80" s="954" t="str">
        <f>Entrant_need_figures!C$14</f>
        <v>2018/19</v>
      </c>
      <c r="D80" s="954" t="str">
        <f>Entrant_need_figures!D$14</f>
        <v>2019/20</v>
      </c>
      <c r="E80" s="954" t="str">
        <f>Entrant_need_figures!E$14</f>
        <v>2020/21</v>
      </c>
      <c r="F80" s="954" t="str">
        <f>Entrant_need_figures!F$14</f>
        <v>2021/22</v>
      </c>
      <c r="G80" s="954" t="str">
        <f>Entrant_need_figures!G$14</f>
        <v>2022/23</v>
      </c>
      <c r="H80" s="954" t="str">
        <f>Entrant_need_figures!H$14</f>
        <v>2023/24</v>
      </c>
      <c r="I80" s="954" t="str">
        <f>Entrant_need_figures!I$14</f>
        <v>2024/25</v>
      </c>
      <c r="J80" s="954" t="str">
        <f>Entrant_need_figures!J$14</f>
        <v>2025/26</v>
      </c>
      <c r="K80" s="954" t="str">
        <f>Entrant_need_figures!K$14</f>
        <v>2026/27</v>
      </c>
      <c r="L80" s="954" t="str">
        <f>Entrant_need_figures!L$14</f>
        <v>2027/28</v>
      </c>
      <c r="M80" s="954" t="str">
        <f>Entrant_need_figures!M$14</f>
        <v>2028/29</v>
      </c>
      <c r="N80" s="954" t="str">
        <f>Entrant_need_figures!N$14</f>
        <v>2029/30</v>
      </c>
    </row>
    <row r="81" spans="2:14">
      <c r="B81" s="937" t="str">
        <f>IF(ISBLANK(B69)," ",CONCATENATE(B69," All Central Scenario"))</f>
        <v>Art &amp; Design All Central Scenario</v>
      </c>
      <c r="C81" s="955">
        <f>IF($G$69=1,IF($B81=" ","-",INDEX(Teacher_need_figures!$C$14:$N$59,MATCH($B81,Teacher_need_figures!$B$14:$B$59,0),C$74)),IF($G$69=2,IF($B81=" ","-",INDEX(Entrant_need_figures!$C$88:$N$129,MATCH($B81,Entrant_need_figures!$B$88:$B$129,0),C$74)),NA()))</f>
        <v>8236.4413301126551</v>
      </c>
      <c r="D81" s="955">
        <f>IF($G$69=1,IF($B81=" ","-",INDEX(Teacher_need_figures!$C$14:$N$59,MATCH($B81,Teacher_need_figures!$B$14:$B$59,0),D$74)),IF($G$69=2,IF($B81=" ","-",INDEX(Entrant_need_figures!$C$88:$N$129,MATCH($B81,Entrant_need_figures!$B$88:$B$129,0),D$74)),IF($G$69=3,VLOOKUP($B69,FINAL_OUTPUTS_OF_ITT_PLACES!$A$34:$K$56,11,FALSE),"-")))</f>
        <v>8238.8261660519729</v>
      </c>
      <c r="E81" s="955">
        <f>IF($G$69=1,IF($B81=" ","-",INDEX(Teacher_need_figures!$C$14:$N$59,MATCH($B81,Teacher_need_figures!$B$14:$B$59,0),E$74)),IF($G$69=2,IF($B81=" ","-",INDEX(Entrant_need_figures!$C$88:$N$129,MATCH($B81,Entrant_need_figures!$B$88:$B$129,0),E$74)),NA()))</f>
        <v>8219.8540404495889</v>
      </c>
      <c r="F81" s="955">
        <f>IF($G$69=1,IF($B81=" ","-",INDEX(Teacher_need_figures!$C$14:$N$59,MATCH($B81,Teacher_need_figures!$B$14:$B$59,0),F$74)),IF($G$69=2,IF($B81=" ","-",INDEX(Entrant_need_figures!$C$88:$N$129,MATCH($B81,Entrant_need_figures!$B$88:$B$129,0),F$74)),NA()))</f>
        <v>8187.373352915195</v>
      </c>
      <c r="G81" s="955">
        <f>IF($G$69=1,IF($B81=" ","-",INDEX(Teacher_need_figures!$C$14:$N$59,MATCH($B81,Teacher_need_figures!$B$14:$B$59,0),G$74)),IF($G$69=2,IF($B81=" ","-",INDEX(Entrant_need_figures!$C$88:$N$129,MATCH($B81,Entrant_need_figures!$B$88:$B$129,0),G$74)),NA()))</f>
        <v>8199.8747416304959</v>
      </c>
      <c r="H81" s="955">
        <f>IF($G$69=1,IF($B81=" ","-",INDEX(Teacher_need_figures!$C$14:$N$59,MATCH($B81,Teacher_need_figures!$B$14:$B$59,0),H$74)),IF($G$69=2,IF($B81=" ","-",INDEX(Entrant_need_figures!$C$88:$N$129,MATCH($B81,Entrant_need_figures!$B$88:$B$129,0),H$74)),NA()))</f>
        <v>8234.2976200564881</v>
      </c>
      <c r="I81" s="955">
        <f>IF($G$69=1,IF($B81=" ","-",INDEX(Teacher_need_figures!$C$14:$N$59,MATCH($B81,Teacher_need_figures!$B$14:$B$59,0),I$74)),IF($G$69=2,IF($B81=" ","-",INDEX(Entrant_need_figures!$C$88:$N$129,MATCH($B81,Entrant_need_figures!$B$88:$B$129,0),I$74)),NA()))</f>
        <v>8293.2956431442963</v>
      </c>
      <c r="J81" s="955">
        <f>IF($G$69=1,IF($B81=" ","-",INDEX(Teacher_need_figures!$C$14:$N$59,MATCH($B81,Teacher_need_figures!$B$14:$B$59,0),J$74)),IF($G$69=2,IF($B81=" ","-",INDEX(Entrant_need_figures!$C$88:$N$129,MATCH($B81,Entrant_need_figures!$B$88:$B$129,0),J$74)),NA()))</f>
        <v>8309.5901051807396</v>
      </c>
      <c r="K81" s="955">
        <f>IF($G$69=1,IF($B81=" ","-",INDEX(Teacher_need_figures!$C$14:$N$59,MATCH($B81,Teacher_need_figures!$B$14:$B$59,0),K$74)),IF($G$69=2,IF($B81=" ","-",INDEX(Entrant_need_figures!$C$88:$N$129,MATCH($B81,Entrant_need_figures!$B$88:$B$129,0),K$74)),NA()))</f>
        <v>8304.3718184256759</v>
      </c>
      <c r="L81" s="955">
        <f>IF($G$69=1,IF($B81=" ","-",INDEX(Teacher_need_figures!$C$14:$N$59,MATCH($B81,Teacher_need_figures!$B$14:$B$59,0),L$74)),IF($G$69=2,IF($B81=" ","-",INDEX(Entrant_need_figures!$C$88:$N$129,MATCH($B81,Entrant_need_figures!$B$88:$B$129,0),L$74)),NA()))</f>
        <v>8299.1121465397755</v>
      </c>
      <c r="M81" s="955">
        <f>IF($G$69=1,IF($B81=" ","-",INDEX(Teacher_need_figures!$C$14:$N$59,MATCH($B81,Teacher_need_figures!$B$14:$B$59,0),M$74)),IF($G$69=2,IF($B81=" ","-",INDEX(Entrant_need_figures!$C$88:$N$129,MATCH($B81,Entrant_need_figures!$B$88:$B$129,0),M$74)),NA()))</f>
        <v>8286.66455466958</v>
      </c>
      <c r="N81" s="955">
        <f>IF($G$69=1,IF($B81=" ","-",INDEX(Teacher_need_figures!$C$14:$N$59,MATCH($B81,Teacher_need_figures!$B$14:$B$59,0),N$74)),IF($G$69=2,IF($B81=" ","-",INDEX(Entrant_need_figures!$C$88:$N$129,MATCH($B81,Entrant_need_figures!$B$88:$B$129,0),N$74)),NA()))</f>
        <v>8276.143423407646</v>
      </c>
    </row>
    <row r="82" spans="2:14">
      <c r="B82" s="937" t="str">
        <f>IF(ISBLANK(B70)," ",CONCATENATE(B70," All Central Scenario"))</f>
        <v>Biology All Central Scenario</v>
      </c>
      <c r="C82" s="955">
        <f>IF($G$69=1,IF($B82=" ","-",INDEX(Teacher_need_figures!$C$14:$N$59,MATCH($B82,Teacher_need_figures!$B$14:$B$59,0),C$74)),IF($G$69=2,IF($B82=" ","-",INDEX(Entrant_need_figures!$C$88:$N$129,MATCH($B82,Entrant_need_figures!$B$88:$B$129,0),C$74)),NA()))</f>
        <v>12488.984382049279</v>
      </c>
      <c r="D82" s="955">
        <f>IF($G$69=1,IF($B82=" ","-",INDEX(Teacher_need_figures!$C$14:$N$59,MATCH($B82,Teacher_need_figures!$B$14:$B$59,0),D$74)),IF($G$69=2,IF($B82=" ","-",INDEX(Entrant_need_figures!$C$88:$N$129,MATCH($B82,Entrant_need_figures!$B$88:$B$129,0),D$74)),IF($G$69=3,VLOOKUP($B70,FINAL_OUTPUTS_OF_ITT_PLACES!$A$34:$K$56,11,FALSE),"-")))</f>
        <v>12641.232920822389</v>
      </c>
      <c r="E82" s="955">
        <f>IF($G$69=1,IF($B82=" ","-",INDEX(Teacher_need_figures!$C$14:$N$59,MATCH($B82,Teacher_need_figures!$B$14:$B$59,0),E$74)),IF($G$69=2,IF($B82=" ","-",INDEX(Entrant_need_figures!$C$88:$N$129,MATCH($B82,Entrant_need_figures!$B$88:$B$129,0),E$74)),NA()))</f>
        <v>12722.79161136832</v>
      </c>
      <c r="F82" s="955">
        <f>IF($G$69=1,IF($B82=" ","-",INDEX(Teacher_need_figures!$C$14:$N$59,MATCH($B82,Teacher_need_figures!$B$14:$B$59,0),F$74)),IF($G$69=2,IF($B82=" ","-",INDEX(Entrant_need_figures!$C$88:$N$129,MATCH($B82,Entrant_need_figures!$B$88:$B$129,0),F$74)),NA()))</f>
        <v>12837.017861885523</v>
      </c>
      <c r="G82" s="955">
        <f>IF($G$69=1,IF($B82=" ","-",INDEX(Teacher_need_figures!$C$14:$N$59,MATCH($B82,Teacher_need_figures!$B$14:$B$59,0),G$74)),IF($G$69=2,IF($B82=" ","-",INDEX(Entrant_need_figures!$C$88:$N$129,MATCH($B82,Entrant_need_figures!$B$88:$B$129,0),G$74)),NA()))</f>
        <v>13090.280962345856</v>
      </c>
      <c r="H82" s="955">
        <f>IF($G$69=1,IF($B82=" ","-",INDEX(Teacher_need_figures!$C$14:$N$59,MATCH($B82,Teacher_need_figures!$B$14:$B$59,0),H$74)),IF($G$69=2,IF($B82=" ","-",INDEX(Entrant_need_figures!$C$88:$N$129,MATCH($B82,Entrant_need_figures!$B$88:$B$129,0),H$74)),NA()))</f>
        <v>13302.679729988338</v>
      </c>
      <c r="I82" s="955">
        <f>IF($G$69=1,IF($B82=" ","-",INDEX(Teacher_need_figures!$C$14:$N$59,MATCH($B82,Teacher_need_figures!$B$14:$B$59,0),I$74)),IF($G$69=2,IF($B82=" ","-",INDEX(Entrant_need_figures!$C$88:$N$129,MATCH($B82,Entrant_need_figures!$B$88:$B$129,0),I$74)),NA()))</f>
        <v>13397.342524968526</v>
      </c>
      <c r="J82" s="955">
        <f>IF($G$69=1,IF($B82=" ","-",INDEX(Teacher_need_figures!$C$14:$N$59,MATCH($B82,Teacher_need_figures!$B$14:$B$59,0),J$74)),IF($G$69=2,IF($B82=" ","-",INDEX(Entrant_need_figures!$C$88:$N$129,MATCH($B82,Entrant_need_figures!$B$88:$B$129,0),J$74)),NA()))</f>
        <v>13466.388942747561</v>
      </c>
      <c r="K82" s="955">
        <f>IF($G$69=1,IF($B82=" ","-",INDEX(Teacher_need_figures!$C$14:$N$59,MATCH($B82,Teacher_need_figures!$B$14:$B$59,0),K$74)),IF($G$69=2,IF($B82=" ","-",INDEX(Entrant_need_figures!$C$88:$N$129,MATCH($B82,Entrant_need_figures!$B$88:$B$129,0),K$74)),NA()))</f>
        <v>13486.4354607842</v>
      </c>
      <c r="L82" s="955">
        <f>IF($G$69=1,IF($B82=" ","-",INDEX(Teacher_need_figures!$C$14:$N$59,MATCH($B82,Teacher_need_figures!$B$14:$B$59,0),L$74)),IF($G$69=2,IF($B82=" ","-",INDEX(Entrant_need_figures!$C$88:$N$129,MATCH($B82,Entrant_need_figures!$B$88:$B$129,0),L$74)),NA()))</f>
        <v>13471.57786735954</v>
      </c>
      <c r="M82" s="955">
        <f>IF($G$69=1,IF($B82=" ","-",INDEX(Teacher_need_figures!$C$14:$N$59,MATCH($B82,Teacher_need_figures!$B$14:$B$59,0),M$74)),IF($G$69=2,IF($B82=" ","-",INDEX(Entrant_need_figures!$C$88:$N$129,MATCH($B82,Entrant_need_figures!$B$88:$B$129,0),M$74)),NA()))</f>
        <v>13428.8050851106</v>
      </c>
      <c r="N82" s="955">
        <f>IF($G$69=1,IF($B82=" ","-",INDEX(Teacher_need_figures!$C$14:$N$59,MATCH($B82,Teacher_need_figures!$B$14:$B$59,0),N$74)),IF($G$69=2,IF($B82=" ","-",INDEX(Entrant_need_figures!$C$88:$N$129,MATCH($B82,Entrant_need_figures!$B$88:$B$129,0),N$74)),NA()))</f>
        <v>13404.059908701767</v>
      </c>
    </row>
    <row r="83" spans="2:14">
      <c r="B83" s="937" t="str">
        <f>IF(ISBLANK(B71)," ",CONCATENATE(B71," All Central Scenario"))</f>
        <v>Business Studies All Central Scenario</v>
      </c>
      <c r="C83" s="955">
        <f>IF($G$69=1,IF($B83=" ","-",INDEX(Teacher_need_figures!$C$14:$N$59,MATCH($B83,Teacher_need_figures!$B$14:$B$59,0),C$74)),IF($G$69=2,IF($B83=" ","-",INDEX(Entrant_need_figures!$C$88:$N$129,MATCH($B83,Entrant_need_figures!$B$88:$B$129,0),C$74)),NA()))</f>
        <v>4649.9788834305391</v>
      </c>
      <c r="D83" s="955">
        <f>IF($G$69=1,IF($B83=" ","-",INDEX(Teacher_need_figures!$C$14:$N$59,MATCH($B83,Teacher_need_figures!$B$14:$B$59,0),D$74)),IF($G$69=2,IF($B83=" ","-",INDEX(Entrant_need_figures!$C$88:$N$129,MATCH($B83,Entrant_need_figures!$B$88:$B$129,0),D$74)),IF($G$69=3,VLOOKUP($B71,FINAL_OUTPUTS_OF_ITT_PLACES!$A$34:$K$56,11,FALSE),"-")))</f>
        <v>4555.116761040148</v>
      </c>
      <c r="E83" s="955">
        <f>IF($G$69=1,IF($B83=" ","-",INDEX(Teacher_need_figures!$C$14:$N$59,MATCH($B83,Teacher_need_figures!$B$14:$B$59,0),E$74)),IF($G$69=2,IF($B83=" ","-",INDEX(Entrant_need_figures!$C$88:$N$129,MATCH($B83,Entrant_need_figures!$B$88:$B$129,0),E$74)),NA()))</f>
        <v>4495.2157589953322</v>
      </c>
      <c r="F83" s="955">
        <f>IF($G$69=1,IF($B83=" ","-",INDEX(Teacher_need_figures!$C$14:$N$59,MATCH($B83,Teacher_need_figures!$B$14:$B$59,0),F$74)),IF($G$69=2,IF($B83=" ","-",INDEX(Entrant_need_figures!$C$88:$N$129,MATCH($B83,Entrant_need_figures!$B$88:$B$129,0),F$74)),NA()))</f>
        <v>4498.4150073732999</v>
      </c>
      <c r="G83" s="955">
        <f>IF($G$69=1,IF($B83=" ","-",INDEX(Teacher_need_figures!$C$14:$N$59,MATCH($B83,Teacher_need_figures!$B$14:$B$59,0),G$74)),IF($G$69=2,IF($B83=" ","-",INDEX(Entrant_need_figures!$C$88:$N$129,MATCH($B83,Entrant_need_figures!$B$88:$B$129,0),G$74)),NA()))</f>
        <v>4570.0834457111641</v>
      </c>
      <c r="H83" s="955">
        <f>IF($G$69=1,IF($B83=" ","-",INDEX(Teacher_need_figures!$C$14:$N$59,MATCH($B83,Teacher_need_figures!$B$14:$B$59,0),H$74)),IF($G$69=2,IF($B83=" ","-",INDEX(Entrant_need_figures!$C$88:$N$129,MATCH($B83,Entrant_need_figures!$B$88:$B$129,0),H$74)),NA()))</f>
        <v>4650.3225516980847</v>
      </c>
      <c r="I83" s="955">
        <f>IF($G$69=1,IF($B83=" ","-",INDEX(Teacher_need_figures!$C$14:$N$59,MATCH($B83,Teacher_need_figures!$B$14:$B$59,0),I$74)),IF($G$69=2,IF($B83=" ","-",INDEX(Entrant_need_figures!$C$88:$N$129,MATCH($B83,Entrant_need_figures!$B$88:$B$129,0),I$74)),NA()))</f>
        <v>4734.0749529702416</v>
      </c>
      <c r="J83" s="955">
        <f>IF($G$69=1,IF($B83=" ","-",INDEX(Teacher_need_figures!$C$14:$N$59,MATCH($B83,Teacher_need_figures!$B$14:$B$59,0),J$74)),IF($G$69=2,IF($B83=" ","-",INDEX(Entrant_need_figures!$C$88:$N$129,MATCH($B83,Entrant_need_figures!$B$88:$B$129,0),J$74)),NA()))</f>
        <v>4811.9411616361067</v>
      </c>
      <c r="K83" s="955">
        <f>IF($G$69=1,IF($B83=" ","-",INDEX(Teacher_need_figures!$C$14:$N$59,MATCH($B83,Teacher_need_figures!$B$14:$B$59,0),K$74)),IF($G$69=2,IF($B83=" ","-",INDEX(Entrant_need_figures!$C$88:$N$129,MATCH($B83,Entrant_need_figures!$B$88:$B$129,0),K$74)),NA()))</f>
        <v>4867.8605567365003</v>
      </c>
      <c r="L83" s="955">
        <f>IF($G$69=1,IF($B83=" ","-",INDEX(Teacher_need_figures!$C$14:$N$59,MATCH($B83,Teacher_need_figures!$B$14:$B$59,0),L$74)),IF($G$69=2,IF($B83=" ","-",INDEX(Entrant_need_figures!$C$88:$N$129,MATCH($B83,Entrant_need_figures!$B$88:$B$129,0),L$74)),NA()))</f>
        <v>4906.5549382499466</v>
      </c>
      <c r="M83" s="955">
        <f>IF($G$69=1,IF($B83=" ","-",INDEX(Teacher_need_figures!$C$14:$N$59,MATCH($B83,Teacher_need_figures!$B$14:$B$59,0),M$74)),IF($G$69=2,IF($B83=" ","-",INDEX(Entrant_need_figures!$C$88:$N$129,MATCH($B83,Entrant_need_figures!$B$88:$B$129,0),M$74)),NA()))</f>
        <v>4931.8369612161296</v>
      </c>
      <c r="N83" s="955">
        <f>IF($G$69=1,IF($B83=" ","-",INDEX(Teacher_need_figures!$C$14:$N$59,MATCH($B83,Teacher_need_figures!$B$14:$B$59,0),N$74)),IF($G$69=2,IF($B83=" ","-",INDEX(Entrant_need_figures!$C$88:$N$129,MATCH($B83,Entrant_need_figures!$B$88:$B$129,0),N$74)),NA()))</f>
        <v>4946.9094377948259</v>
      </c>
    </row>
  </sheetData>
  <mergeCells count="8">
    <mergeCell ref="B12:T13"/>
    <mergeCell ref="C20:G20"/>
    <mergeCell ref="H20:L20"/>
    <mergeCell ref="B44:D44"/>
    <mergeCell ref="G44:K44"/>
    <mergeCell ref="N44:R44"/>
    <mergeCell ref="T44:X44"/>
    <mergeCell ref="B15:G18"/>
  </mergeCells>
  <hyperlinks>
    <hyperlink ref="A2" location="'Title_&amp;_Contents'!A1" display="Contents"/>
    <hyperlink ref="B2" location="Map_of_sheets!A1" display="Map of sheets"/>
    <hyperlink ref="B44" location="USER_TESTING_TAB!B141" display="Back to scenario selection"/>
    <hyperlink ref="G44" location="FINAL_OUTPUTS_OF_ITT_PLACES!A1" display="See detailed allocation results"/>
    <hyperlink ref="N44" location="Teacher_need_charts_over_time!A1" display="See all teacher need charts"/>
    <hyperlink ref="T44" location="Entrant_need_charts_over_time!A1" display="See all entrant need charts"/>
    <hyperlink ref="B44:D44" location="USER_TESTING_TAB!B141" display="Back to scenario selection"/>
    <hyperlink ref="G44:K44" location="FINAL_OUTPUTS_OF_ITT_PLACES!A1" display="See detailed ITT place output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179457" r:id="rId4" name="Drop Down 1">
              <controlPr defaultSize="0" autoLine="0" autoPict="0">
                <anchor moveWithCells="1">
                  <from>
                    <xdr:col>7</xdr:col>
                    <xdr:colOff>171450</xdr:colOff>
                    <xdr:row>14</xdr:row>
                    <xdr:rowOff>38100</xdr:rowOff>
                  </from>
                  <to>
                    <xdr:col>11</xdr:col>
                    <xdr:colOff>552450</xdr:colOff>
                    <xdr:row>16</xdr:row>
                    <xdr:rowOff>76200</xdr:rowOff>
                  </to>
                </anchor>
              </controlPr>
            </control>
          </mc:Choice>
        </mc:AlternateContent>
        <mc:AlternateContent xmlns:mc="http://schemas.openxmlformats.org/markup-compatibility/2006">
          <mc:Choice Requires="x14">
            <control shapeId="12179458" r:id="rId5" name="Drop Down 2">
              <controlPr defaultSize="0" autoLine="0" autoPict="0">
                <anchor moveWithCells="1">
                  <from>
                    <xdr:col>13</xdr:col>
                    <xdr:colOff>19050</xdr:colOff>
                    <xdr:row>18</xdr:row>
                    <xdr:rowOff>76200</xdr:rowOff>
                  </from>
                  <to>
                    <xdr:col>16</xdr:col>
                    <xdr:colOff>228600</xdr:colOff>
                    <xdr:row>20</xdr:row>
                    <xdr:rowOff>0</xdr:rowOff>
                  </to>
                </anchor>
              </controlPr>
            </control>
          </mc:Choice>
        </mc:AlternateContent>
        <mc:AlternateContent xmlns:mc="http://schemas.openxmlformats.org/markup-compatibility/2006">
          <mc:Choice Requires="x14">
            <control shapeId="12179459" r:id="rId6" name="Drop Down 3">
              <controlPr defaultSize="0" autoLine="0" autoPict="0">
                <anchor moveWithCells="1">
                  <from>
                    <xdr:col>16</xdr:col>
                    <xdr:colOff>266700</xdr:colOff>
                    <xdr:row>18</xdr:row>
                    <xdr:rowOff>57150</xdr:rowOff>
                  </from>
                  <to>
                    <xdr:col>19</xdr:col>
                    <xdr:colOff>438150</xdr:colOff>
                    <xdr:row>20</xdr:row>
                    <xdr:rowOff>0</xdr:rowOff>
                  </to>
                </anchor>
              </controlPr>
            </control>
          </mc:Choice>
        </mc:AlternateContent>
        <mc:AlternateContent xmlns:mc="http://schemas.openxmlformats.org/markup-compatibility/2006">
          <mc:Choice Requires="x14">
            <control shapeId="12179460" r:id="rId7" name="Drop Down 4">
              <controlPr defaultSize="0" autoLine="0" autoPict="0">
                <anchor moveWithCells="1">
                  <from>
                    <xdr:col>19</xdr:col>
                    <xdr:colOff>514350</xdr:colOff>
                    <xdr:row>18</xdr:row>
                    <xdr:rowOff>57150</xdr:rowOff>
                  </from>
                  <to>
                    <xdr:col>23</xdr:col>
                    <xdr:colOff>76200</xdr:colOff>
                    <xdr:row>20</xdr:row>
                    <xdr:rowOff>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FF0000"/>
  </sheetPr>
  <dimension ref="A1:M133"/>
  <sheetViews>
    <sheetView showGridLines="0" workbookViewId="0"/>
  </sheetViews>
  <sheetFormatPr defaultRowHeight="12.75"/>
  <cols>
    <col min="2" max="2" width="35.73046875" customWidth="1"/>
    <col min="3" max="12"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7.75" customHeight="1">
      <c r="A5" s="1239" t="s">
        <v>756</v>
      </c>
      <c r="B5" s="1239"/>
      <c r="C5" s="1239"/>
      <c r="D5" s="1239"/>
      <c r="E5" s="1239"/>
      <c r="F5" s="1239"/>
      <c r="G5" s="1239"/>
      <c r="H5" s="1239"/>
      <c r="I5" s="1239"/>
      <c r="J5" s="1239"/>
      <c r="K5" s="1239"/>
      <c r="L5" s="1239"/>
      <c r="M5" s="1239"/>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SUM(A12:A1531)</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OUTPUTS_FOR_SECTION_2_OF_MODEL!B74</f>
        <v>Food</v>
      </c>
      <c r="C15" s="298">
        <f>OUTPUTS_FOR_SECTION_2_OF_MODEL!E74</f>
        <v>241.14647941864874</v>
      </c>
      <c r="D15" s="298">
        <f>OUTPUTS_FOR_SECTION_2_OF_MODEL!F74</f>
        <v>229.19444436398976</v>
      </c>
      <c r="E15" s="298">
        <f>OUTPUTS_FOR_SECTION_2_OF_MODEL!G74</f>
        <v>235.16654060391167</v>
      </c>
      <c r="F15" s="298">
        <f>OUTPUTS_FOR_SECTION_2_OF_MODEL!H74</f>
        <v>234.13049049073851</v>
      </c>
      <c r="G15" s="298">
        <f>OUTPUTS_FOR_SECTION_2_OF_MODEL!I74</f>
        <v>235.80033078619437</v>
      </c>
      <c r="H15" s="298">
        <f>OUTPUTS_FOR_SECTION_2_OF_MODEL!J74</f>
        <v>233.39241445053884</v>
      </c>
      <c r="I15" s="298">
        <f>OUTPUTS_FOR_SECTION_2_OF_MODEL!K74</f>
        <v>224.15170558499034</v>
      </c>
      <c r="J15" s="298">
        <f>OUTPUTS_FOR_SECTION_2_OF_MODEL!L74</f>
        <v>214.73233107031552</v>
      </c>
      <c r="K15" s="298">
        <f>OUTPUTS_FOR_SECTION_2_OF_MODEL!M74</f>
        <v>207.47884787912724</v>
      </c>
      <c r="L15" s="298">
        <f>OUTPUTS_FOR_SECTION_2_OF_MODEL!N74</f>
        <v>209.1206119438568</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224.02507937992468</v>
      </c>
      <c r="D44" s="444">
        <f t="shared" si="4"/>
        <v>212.92163881414649</v>
      </c>
      <c r="E44" s="444">
        <f t="shared" si="4"/>
        <v>218.46971622103396</v>
      </c>
      <c r="F44" s="444">
        <f t="shared" si="4"/>
        <v>217.50722566589607</v>
      </c>
      <c r="G44" s="444">
        <f t="shared" si="4"/>
        <v>219.05850730037457</v>
      </c>
      <c r="H44" s="444">
        <f t="shared" si="4"/>
        <v>216.82155302455058</v>
      </c>
      <c r="I44" s="444">
        <f t="shared" si="4"/>
        <v>208.23693448845603</v>
      </c>
      <c r="J44" s="444">
        <f t="shared" si="4"/>
        <v>199.48633556432313</v>
      </c>
      <c r="K44" s="444">
        <f t="shared" si="4"/>
        <v>192.74784967970922</v>
      </c>
      <c r="L44" s="444">
        <f t="shared" si="4"/>
        <v>194.27304849584297</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2.365322578724633</v>
      </c>
      <c r="D58" s="444">
        <f t="shared" ref="D58:L58" si="7">D44/$J$51</f>
        <v>2.2480891924249575</v>
      </c>
      <c r="E58" s="444">
        <f t="shared" si="7"/>
        <v>2.3066674230201474</v>
      </c>
      <c r="F58" s="444">
        <f t="shared" si="7"/>
        <v>2.2965051650793034</v>
      </c>
      <c r="G58" s="444">
        <f t="shared" si="7"/>
        <v>2.31288405214922</v>
      </c>
      <c r="H58" s="444">
        <f t="shared" si="7"/>
        <v>2.2892656319668623</v>
      </c>
      <c r="I58" s="444">
        <f t="shared" si="7"/>
        <v>2.1986267083723905</v>
      </c>
      <c r="J58" s="444">
        <f t="shared" si="7"/>
        <v>2.1062353150966704</v>
      </c>
      <c r="K58" s="444">
        <f t="shared" si="7"/>
        <v>2.0350884022000835</v>
      </c>
      <c r="L58" s="444">
        <f t="shared" si="7"/>
        <v>2.0511918992140368</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6">
        <f>100*C65</f>
        <v>11.719528223840367</v>
      </c>
      <c r="D66" s="666">
        <f t="shared" ref="D66:L66" si="10">100*D65</f>
        <v>11.719528223840367</v>
      </c>
      <c r="E66" s="666">
        <f t="shared" si="10"/>
        <v>11.719528223840367</v>
      </c>
      <c r="F66" s="666">
        <f t="shared" si="10"/>
        <v>11.719528223840367</v>
      </c>
      <c r="G66" s="666">
        <f t="shared" si="10"/>
        <v>11.719528223840367</v>
      </c>
      <c r="H66" s="666">
        <f t="shared" si="10"/>
        <v>11.719528223840367</v>
      </c>
      <c r="I66" s="666">
        <f t="shared" si="10"/>
        <v>11.719528223840367</v>
      </c>
      <c r="J66" s="666">
        <f t="shared" si="10"/>
        <v>11.719528223840367</v>
      </c>
      <c r="K66" s="666">
        <f t="shared" si="10"/>
        <v>11.719528223840367</v>
      </c>
      <c r="L66" s="666">
        <f t="shared" si="10"/>
        <v>11.719528223840367</v>
      </c>
    </row>
    <row r="67" spans="1:12" ht="13.15">
      <c r="A67" s="300"/>
      <c r="B67" s="329" t="s">
        <v>731</v>
      </c>
      <c r="C67" s="666">
        <f>C66-C68</f>
        <v>9.9743190126196151</v>
      </c>
      <c r="D67" s="666">
        <f t="shared" ref="D67:L67" si="11">D66-D68</f>
        <v>9.9743190126196151</v>
      </c>
      <c r="E67" s="666">
        <f t="shared" si="11"/>
        <v>9.9743190126196151</v>
      </c>
      <c r="F67" s="666">
        <f t="shared" si="11"/>
        <v>9.9743190126196151</v>
      </c>
      <c r="G67" s="666">
        <f t="shared" si="11"/>
        <v>9.9743190126196151</v>
      </c>
      <c r="H67" s="666">
        <f t="shared" si="11"/>
        <v>9.9743190126196151</v>
      </c>
      <c r="I67" s="666">
        <f t="shared" si="11"/>
        <v>9.9743190126196151</v>
      </c>
      <c r="J67" s="666">
        <f t="shared" si="11"/>
        <v>9.9743190126196151</v>
      </c>
      <c r="K67" s="666">
        <f t="shared" si="11"/>
        <v>9.9743190126196151</v>
      </c>
      <c r="L67" s="666">
        <f t="shared" si="11"/>
        <v>9.9743190126196151</v>
      </c>
    </row>
    <row r="68" spans="1:12" ht="13.15">
      <c r="A68" s="300"/>
      <c r="B68" s="329" t="s">
        <v>730</v>
      </c>
      <c r="C68" s="666">
        <f>C66*$C$33</f>
        <v>1.745209211220752</v>
      </c>
      <c r="D68" s="666">
        <f t="shared" ref="D68:L68" si="12">D66*$C$33</f>
        <v>1.745209211220752</v>
      </c>
      <c r="E68" s="666">
        <f t="shared" si="12"/>
        <v>1.745209211220752</v>
      </c>
      <c r="F68" s="666">
        <f t="shared" si="12"/>
        <v>1.745209211220752</v>
      </c>
      <c r="G68" s="666">
        <f t="shared" si="12"/>
        <v>1.745209211220752</v>
      </c>
      <c r="H68" s="666">
        <f t="shared" si="12"/>
        <v>1.745209211220752</v>
      </c>
      <c r="I68" s="666">
        <f t="shared" si="12"/>
        <v>1.745209211220752</v>
      </c>
      <c r="J68" s="666">
        <f t="shared" si="12"/>
        <v>1.745209211220752</v>
      </c>
      <c r="K68" s="666">
        <f t="shared" si="12"/>
        <v>1.745209211220752</v>
      </c>
      <c r="L68" s="666">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6">
        <f>100*C76</f>
        <v>35.112936419932062</v>
      </c>
      <c r="D77" s="666">
        <f t="shared" ref="D77:L77" si="18">100*D76</f>
        <v>35.112936419932062</v>
      </c>
      <c r="E77" s="666">
        <f t="shared" si="18"/>
        <v>35.112936419932062</v>
      </c>
      <c r="F77" s="666">
        <f t="shared" si="18"/>
        <v>35.112936419932062</v>
      </c>
      <c r="G77" s="666">
        <f t="shared" si="18"/>
        <v>35.112936419932062</v>
      </c>
      <c r="H77" s="666">
        <f t="shared" si="18"/>
        <v>35.112936419932062</v>
      </c>
      <c r="I77" s="666">
        <f t="shared" si="18"/>
        <v>35.112936419932062</v>
      </c>
      <c r="J77" s="666">
        <f t="shared" si="18"/>
        <v>35.112936419932062</v>
      </c>
      <c r="K77" s="666">
        <f t="shared" si="18"/>
        <v>35.112936419932062</v>
      </c>
      <c r="L77" s="666">
        <f t="shared" si="18"/>
        <v>35.112936419932062</v>
      </c>
    </row>
    <row r="78" spans="1:12" ht="13.15">
      <c r="A78" s="300"/>
      <c r="B78" s="329" t="s">
        <v>731</v>
      </c>
      <c r="C78" s="666">
        <f>C77-C79</f>
        <v>24.659900108545809</v>
      </c>
      <c r="D78" s="666">
        <f t="shared" ref="D78:L78" si="19">D77-D79</f>
        <v>24.659900108545809</v>
      </c>
      <c r="E78" s="666">
        <f t="shared" si="19"/>
        <v>24.659900108545809</v>
      </c>
      <c r="F78" s="666">
        <f t="shared" si="19"/>
        <v>24.659900108545809</v>
      </c>
      <c r="G78" s="666">
        <f t="shared" si="19"/>
        <v>24.659900108545809</v>
      </c>
      <c r="H78" s="666">
        <f t="shared" si="19"/>
        <v>24.659900108545809</v>
      </c>
      <c r="I78" s="666">
        <f t="shared" si="19"/>
        <v>24.659900108545809</v>
      </c>
      <c r="J78" s="666">
        <f t="shared" si="19"/>
        <v>24.659900108545809</v>
      </c>
      <c r="K78" s="666">
        <f t="shared" si="19"/>
        <v>24.659900108545809</v>
      </c>
      <c r="L78" s="666">
        <f t="shared" si="19"/>
        <v>24.659900108545809</v>
      </c>
    </row>
    <row r="79" spans="1:12" ht="13.15">
      <c r="A79" s="300"/>
      <c r="B79" s="329" t="s">
        <v>730</v>
      </c>
      <c r="C79" s="666">
        <f>C77*$C$34</f>
        <v>10.453036311386253</v>
      </c>
      <c r="D79" s="666">
        <f t="shared" ref="D79:L79" si="20">D77*$C$34</f>
        <v>10.453036311386253</v>
      </c>
      <c r="E79" s="666">
        <f t="shared" si="20"/>
        <v>10.453036311386253</v>
      </c>
      <c r="F79" s="666">
        <f t="shared" si="20"/>
        <v>10.453036311386253</v>
      </c>
      <c r="G79" s="666">
        <f t="shared" si="20"/>
        <v>10.453036311386253</v>
      </c>
      <c r="H79" s="666">
        <f t="shared" si="20"/>
        <v>10.453036311386253</v>
      </c>
      <c r="I79" s="666">
        <f t="shared" si="20"/>
        <v>10.453036311386253</v>
      </c>
      <c r="J79" s="666">
        <f t="shared" si="20"/>
        <v>10.453036311386253</v>
      </c>
      <c r="K79" s="666">
        <f t="shared" si="20"/>
        <v>10.453036311386253</v>
      </c>
      <c r="L79" s="666">
        <f t="shared" si="20"/>
        <v>10.453036311386253</v>
      </c>
    </row>
    <row r="80" spans="1:12" ht="13.15">
      <c r="A80" s="300"/>
      <c r="B80" s="637" t="s">
        <v>729</v>
      </c>
      <c r="C80" s="666">
        <f>C78</f>
        <v>24.659900108545809</v>
      </c>
      <c r="D80" s="666">
        <f t="shared" ref="D80:L80" si="21">D78</f>
        <v>24.659900108545809</v>
      </c>
      <c r="E80" s="666">
        <f t="shared" si="21"/>
        <v>24.659900108545809</v>
      </c>
      <c r="F80" s="666">
        <f t="shared" si="21"/>
        <v>24.659900108545809</v>
      </c>
      <c r="G80" s="666">
        <f t="shared" si="21"/>
        <v>24.659900108545809</v>
      </c>
      <c r="H80" s="666">
        <f t="shared" si="21"/>
        <v>24.659900108545809</v>
      </c>
      <c r="I80" s="666">
        <f t="shared" si="21"/>
        <v>24.659900108545809</v>
      </c>
      <c r="J80" s="666">
        <f t="shared" si="21"/>
        <v>24.659900108545809</v>
      </c>
      <c r="K80" s="666">
        <f t="shared" si="21"/>
        <v>24.659900108545809</v>
      </c>
      <c r="L80" s="666">
        <f t="shared" si="21"/>
        <v>24.659900108545809</v>
      </c>
    </row>
    <row r="81" spans="1:12" ht="13.15">
      <c r="A81" s="300"/>
      <c r="B81" s="637" t="s">
        <v>728</v>
      </c>
      <c r="C81" s="666">
        <f>C79*$C$39</f>
        <v>6.5436007309277944</v>
      </c>
      <c r="D81" s="666">
        <f t="shared" ref="D81:L81" si="22">D79*$C$39</f>
        <v>6.5436007309277944</v>
      </c>
      <c r="E81" s="666">
        <f t="shared" si="22"/>
        <v>6.5436007309277944</v>
      </c>
      <c r="F81" s="666">
        <f t="shared" si="22"/>
        <v>6.5436007309277944</v>
      </c>
      <c r="G81" s="666">
        <f t="shared" si="22"/>
        <v>6.5436007309277944</v>
      </c>
      <c r="H81" s="666">
        <f t="shared" si="22"/>
        <v>6.5436007309277944</v>
      </c>
      <c r="I81" s="666">
        <f t="shared" si="22"/>
        <v>6.5436007309277944</v>
      </c>
      <c r="J81" s="666">
        <f t="shared" si="22"/>
        <v>6.5436007309277944</v>
      </c>
      <c r="K81" s="666">
        <f t="shared" si="22"/>
        <v>6.5436007309277944</v>
      </c>
      <c r="L81" s="666">
        <f t="shared" si="22"/>
        <v>6.5436007309277944</v>
      </c>
    </row>
    <row r="82" spans="1:12" ht="13.15">
      <c r="A82" s="300"/>
      <c r="B82" s="637" t="s">
        <v>727</v>
      </c>
      <c r="C82" s="666">
        <f>C80+C81</f>
        <v>31.203500839473605</v>
      </c>
      <c r="D82" s="666">
        <f t="shared" ref="D82:L82" si="23">D80+D81</f>
        <v>31.203500839473605</v>
      </c>
      <c r="E82" s="666">
        <f t="shared" si="23"/>
        <v>31.203500839473605</v>
      </c>
      <c r="F82" s="666">
        <f t="shared" si="23"/>
        <v>31.203500839473605</v>
      </c>
      <c r="G82" s="666">
        <f t="shared" si="23"/>
        <v>31.203500839473605</v>
      </c>
      <c r="H82" s="666">
        <f t="shared" si="23"/>
        <v>31.203500839473605</v>
      </c>
      <c r="I82" s="666">
        <f t="shared" si="23"/>
        <v>31.203500839473605</v>
      </c>
      <c r="J82" s="666">
        <f t="shared" si="23"/>
        <v>31.203500839473605</v>
      </c>
      <c r="K82" s="666">
        <f t="shared" si="23"/>
        <v>31.203500839473605</v>
      </c>
      <c r="L82" s="666">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6">
        <f>100*C87</f>
        <v>53.167535356227567</v>
      </c>
      <c r="D88" s="666">
        <f t="shared" ref="D88:L88" si="26">100*D87</f>
        <v>53.167535356227567</v>
      </c>
      <c r="E88" s="666">
        <f t="shared" si="26"/>
        <v>53.167535356227567</v>
      </c>
      <c r="F88" s="666">
        <f t="shared" si="26"/>
        <v>53.167535356227567</v>
      </c>
      <c r="G88" s="666">
        <f t="shared" si="26"/>
        <v>53.167535356227567</v>
      </c>
      <c r="H88" s="666">
        <f t="shared" si="26"/>
        <v>53.167535356227567</v>
      </c>
      <c r="I88" s="666">
        <f t="shared" si="26"/>
        <v>53.167535356227567</v>
      </c>
      <c r="J88" s="666">
        <f t="shared" si="26"/>
        <v>53.167535356227567</v>
      </c>
      <c r="K88" s="666">
        <f t="shared" si="26"/>
        <v>53.167535356227567</v>
      </c>
      <c r="L88" s="666">
        <f t="shared" si="26"/>
        <v>53.167535356227567</v>
      </c>
    </row>
    <row r="89" spans="1:12" ht="13.15">
      <c r="A89" s="300"/>
      <c r="B89" s="329" t="s">
        <v>731</v>
      </c>
      <c r="C89" s="666">
        <f>C88-C90</f>
        <v>51.227475167739186</v>
      </c>
      <c r="D89" s="666">
        <f t="shared" ref="D89:L89" si="27">D88-D90</f>
        <v>51.227475167739186</v>
      </c>
      <c r="E89" s="666">
        <f t="shared" si="27"/>
        <v>51.227475167739186</v>
      </c>
      <c r="F89" s="666">
        <f t="shared" si="27"/>
        <v>51.227475167739186</v>
      </c>
      <c r="G89" s="666">
        <f t="shared" si="27"/>
        <v>51.227475167739186</v>
      </c>
      <c r="H89" s="666">
        <f t="shared" si="27"/>
        <v>51.227475167739186</v>
      </c>
      <c r="I89" s="666">
        <f t="shared" si="27"/>
        <v>51.227475167739186</v>
      </c>
      <c r="J89" s="666">
        <f t="shared" si="27"/>
        <v>51.227475167739186</v>
      </c>
      <c r="K89" s="666">
        <f t="shared" si="27"/>
        <v>51.227475167739186</v>
      </c>
      <c r="L89" s="666">
        <f t="shared" si="27"/>
        <v>51.227475167739186</v>
      </c>
    </row>
    <row r="90" spans="1:12" ht="13.15">
      <c r="A90" s="300"/>
      <c r="B90" s="329" t="s">
        <v>730</v>
      </c>
      <c r="C90" s="666">
        <f>C88*$C$35</f>
        <v>1.9400601884883828</v>
      </c>
      <c r="D90" s="666">
        <f t="shared" ref="D90:L90" si="28">D88*$C$35</f>
        <v>1.9400601884883828</v>
      </c>
      <c r="E90" s="666">
        <f t="shared" si="28"/>
        <v>1.9400601884883828</v>
      </c>
      <c r="F90" s="666">
        <f t="shared" si="28"/>
        <v>1.9400601884883828</v>
      </c>
      <c r="G90" s="666">
        <f t="shared" si="28"/>
        <v>1.9400601884883828</v>
      </c>
      <c r="H90" s="666">
        <f t="shared" si="28"/>
        <v>1.9400601884883828</v>
      </c>
      <c r="I90" s="666">
        <f t="shared" si="28"/>
        <v>1.9400601884883828</v>
      </c>
      <c r="J90" s="666">
        <f t="shared" si="28"/>
        <v>1.9400601884883828</v>
      </c>
      <c r="K90" s="666">
        <f t="shared" si="28"/>
        <v>1.9400601884883828</v>
      </c>
      <c r="L90" s="666">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6">
        <f>C90*$C$39</f>
        <v>1.2144776779937276</v>
      </c>
      <c r="D92" s="666">
        <f t="shared" ref="D92:L92" si="30">D90*$C$39</f>
        <v>1.2144776779937276</v>
      </c>
      <c r="E92" s="666">
        <f t="shared" si="30"/>
        <v>1.2144776779937276</v>
      </c>
      <c r="F92" s="666">
        <f t="shared" si="30"/>
        <v>1.2144776779937276</v>
      </c>
      <c r="G92" s="666">
        <f t="shared" si="30"/>
        <v>1.2144776779937276</v>
      </c>
      <c r="H92" s="666">
        <f t="shared" si="30"/>
        <v>1.2144776779937276</v>
      </c>
      <c r="I92" s="666">
        <f t="shared" si="30"/>
        <v>1.2144776779937276</v>
      </c>
      <c r="J92" s="666">
        <f t="shared" si="30"/>
        <v>1.2144776779937276</v>
      </c>
      <c r="K92" s="666">
        <f t="shared" si="30"/>
        <v>1.2144776779937276</v>
      </c>
      <c r="L92" s="666">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6">
        <f>C93+C82+C71</f>
        <v>94.712273664050329</v>
      </c>
      <c r="D95" s="666">
        <f t="shared" ref="D95:L95" si="32">D93+D82+D71</f>
        <v>94.712273664050329</v>
      </c>
      <c r="E95" s="666">
        <f t="shared" si="32"/>
        <v>94.712273664050329</v>
      </c>
      <c r="F95" s="666">
        <f t="shared" si="32"/>
        <v>94.712273664050329</v>
      </c>
      <c r="G95" s="666">
        <f t="shared" si="32"/>
        <v>94.712273664050329</v>
      </c>
      <c r="H95" s="666">
        <f t="shared" si="32"/>
        <v>94.712273664050329</v>
      </c>
      <c r="I95" s="666">
        <f t="shared" si="32"/>
        <v>94.712273664050329</v>
      </c>
      <c r="J95" s="666">
        <f t="shared" si="32"/>
        <v>94.712273664050329</v>
      </c>
      <c r="K95" s="666">
        <f t="shared" si="32"/>
        <v>94.712273664050329</v>
      </c>
      <c r="L95" s="666">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2.365322578724633</v>
      </c>
      <c r="D99" s="444">
        <f t="shared" ref="D99:L99" si="33">D58</f>
        <v>2.2480891924249575</v>
      </c>
      <c r="E99" s="444">
        <f t="shared" si="33"/>
        <v>2.3066674230201474</v>
      </c>
      <c r="F99" s="444">
        <f t="shared" si="33"/>
        <v>2.2965051650793034</v>
      </c>
      <c r="G99" s="444">
        <f t="shared" si="33"/>
        <v>2.31288405214922</v>
      </c>
      <c r="H99" s="444">
        <f t="shared" si="33"/>
        <v>2.2892656319668623</v>
      </c>
      <c r="I99" s="444">
        <f t="shared" si="33"/>
        <v>2.1986267083723905</v>
      </c>
      <c r="J99" s="444">
        <f t="shared" si="33"/>
        <v>2.1062353150966704</v>
      </c>
      <c r="K99" s="444">
        <f t="shared" si="33"/>
        <v>2.0350884022000835</v>
      </c>
      <c r="L99" s="444">
        <f t="shared" si="33"/>
        <v>2.0511918992140368</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890</v>
      </c>
      <c r="C104" s="444">
        <f t="shared" ref="C104:L104" si="35">C66*C$99</f>
        <v>27.720464719850217</v>
      </c>
      <c r="D104" s="444">
        <f t="shared" si="35"/>
        <v>26.346544740334789</v>
      </c>
      <c r="E104" s="444">
        <f t="shared" si="35"/>
        <v>27.033053967097743</v>
      </c>
      <c r="F104" s="444">
        <f t="shared" si="35"/>
        <v>26.913957098342078</v>
      </c>
      <c r="G104" s="444">
        <f t="shared" si="35"/>
        <v>27.105909927633061</v>
      </c>
      <c r="H104" s="444">
        <f t="shared" si="35"/>
        <v>26.829113185703395</v>
      </c>
      <c r="I104" s="444">
        <f t="shared" si="35"/>
        <v>25.766867762459473</v>
      </c>
      <c r="J104" s="444">
        <f t="shared" si="35"/>
        <v>24.684084221324738</v>
      </c>
      <c r="K104" s="444">
        <f t="shared" si="35"/>
        <v>23.850275967594076</v>
      </c>
      <c r="L104" s="444">
        <f t="shared" si="35"/>
        <v>24.03900135535163</v>
      </c>
    </row>
    <row r="105" spans="1:12" ht="13.15">
      <c r="A105" s="300"/>
      <c r="B105" s="317" t="s">
        <v>891</v>
      </c>
      <c r="C105" s="444">
        <f t="shared" ref="C105:L105" si="36">C77*C$99</f>
        <v>83.053421319387795</v>
      </c>
      <c r="D105" s="444">
        <f t="shared" si="36"/>
        <v>78.937012879953954</v>
      </c>
      <c r="E105" s="444">
        <f t="shared" si="36"/>
        <v>80.993866566434974</v>
      </c>
      <c r="F105" s="444">
        <f t="shared" si="36"/>
        <v>80.637039849475158</v>
      </c>
      <c r="G105" s="444">
        <f t="shared" si="36"/>
        <v>81.21215066979039</v>
      </c>
      <c r="H105" s="444">
        <f t="shared" si="36"/>
        <v>80.382838583588025</v>
      </c>
      <c r="I105" s="444">
        <f t="shared" si="36"/>
        <v>77.200239822244257</v>
      </c>
      <c r="J105" s="444">
        <f t="shared" si="36"/>
        <v>73.956106704404959</v>
      </c>
      <c r="K105" s="444">
        <f t="shared" si="36"/>
        <v>71.457929675392663</v>
      </c>
      <c r="L105" s="444">
        <f t="shared" si="36"/>
        <v>72.023370742182166</v>
      </c>
    </row>
    <row r="106" spans="1:12" ht="13.15">
      <c r="A106" s="300"/>
      <c r="B106" s="317" t="s">
        <v>892</v>
      </c>
      <c r="C106" s="444">
        <f t="shared" ref="C106:L106" si="37">C88*C$99</f>
        <v>125.7583718332253</v>
      </c>
      <c r="D106" s="444">
        <f t="shared" si="37"/>
        <v>119.52536162220701</v>
      </c>
      <c r="E106" s="444">
        <f t="shared" si="37"/>
        <v>122.63982176848202</v>
      </c>
      <c r="F106" s="444">
        <f t="shared" si="37"/>
        <v>122.09951956011309</v>
      </c>
      <c r="G106" s="444">
        <f t="shared" si="37"/>
        <v>122.97034461749854</v>
      </c>
      <c r="H106" s="444">
        <f t="shared" si="37"/>
        <v>121.7146114273948</v>
      </c>
      <c r="I106" s="444">
        <f t="shared" si="37"/>
        <v>116.89556325253531</v>
      </c>
      <c r="J106" s="444">
        <f t="shared" si="37"/>
        <v>111.98334058393733</v>
      </c>
      <c r="K106" s="444">
        <f t="shared" si="37"/>
        <v>108.2006345770216</v>
      </c>
      <c r="L106" s="444">
        <f t="shared" si="37"/>
        <v>109.05681782386988</v>
      </c>
    </row>
    <row r="107" spans="1:12" ht="13.15">
      <c r="A107" s="300"/>
      <c r="B107" s="317" t="s">
        <v>8</v>
      </c>
      <c r="C107" s="444">
        <f>SUM(C104:C106)</f>
        <v>236.5322578724633</v>
      </c>
      <c r="D107" s="444">
        <f t="shared" ref="D107:L107" si="38">SUM(D104:D106)</f>
        <v>224.80891924249576</v>
      </c>
      <c r="E107" s="444">
        <f t="shared" si="38"/>
        <v>230.66674230201474</v>
      </c>
      <c r="F107" s="444">
        <f t="shared" si="38"/>
        <v>229.65051650793032</v>
      </c>
      <c r="G107" s="444">
        <f t="shared" si="38"/>
        <v>231.28840521492199</v>
      </c>
      <c r="H107" s="444">
        <f t="shared" si="38"/>
        <v>228.92656319668623</v>
      </c>
      <c r="I107" s="444">
        <f t="shared" si="38"/>
        <v>219.86267083723902</v>
      </c>
      <c r="J107" s="444">
        <f t="shared" si="38"/>
        <v>210.62353150966703</v>
      </c>
      <c r="K107" s="444">
        <f t="shared" si="38"/>
        <v>203.50884022000832</v>
      </c>
      <c r="L107" s="444">
        <f t="shared" si="38"/>
        <v>205.11918992140369</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236.5322578724633</v>
      </c>
      <c r="D112" s="668">
        <f t="shared" ref="D112:L112" si="39">D107</f>
        <v>224.80891924249576</v>
      </c>
      <c r="E112" s="668">
        <f t="shared" si="39"/>
        <v>230.66674230201474</v>
      </c>
      <c r="F112" s="668">
        <f t="shared" si="39"/>
        <v>229.65051650793032</v>
      </c>
      <c r="G112" s="668">
        <f t="shared" si="39"/>
        <v>231.28840521492199</v>
      </c>
      <c r="H112" s="668">
        <f t="shared" si="39"/>
        <v>228.92656319668623</v>
      </c>
      <c r="I112" s="668">
        <f t="shared" si="39"/>
        <v>219.86267083723902</v>
      </c>
      <c r="J112" s="668">
        <f t="shared" si="39"/>
        <v>210.62353150966703</v>
      </c>
      <c r="K112" s="668">
        <f t="shared" si="39"/>
        <v>203.50884022000832</v>
      </c>
      <c r="L112" s="668">
        <f t="shared" si="39"/>
        <v>205.11918992140369</v>
      </c>
    </row>
    <row r="113" spans="1:12">
      <c r="A113" s="300"/>
      <c r="B113" s="668" t="s">
        <v>1576</v>
      </c>
      <c r="C113" s="668">
        <f t="shared" ref="C113:L113" si="40">((C68+C79+C90)/100)*C112</f>
        <v>33.441653723365356</v>
      </c>
      <c r="D113" s="668">
        <f t="shared" si="40"/>
        <v>31.784172268313601</v>
      </c>
      <c r="E113" s="668">
        <f t="shared" si="40"/>
        <v>32.612369200483435</v>
      </c>
      <c r="F113" s="668">
        <f t="shared" si="40"/>
        <v>32.468692091000769</v>
      </c>
      <c r="G113" s="668">
        <f t="shared" si="40"/>
        <v>32.700261803602764</v>
      </c>
      <c r="H113" s="668">
        <f t="shared" si="40"/>
        <v>32.366337358651485</v>
      </c>
      <c r="I113" s="668">
        <f t="shared" si="40"/>
        <v>31.08485654754822</v>
      </c>
      <c r="J113" s="668">
        <f t="shared" si="40"/>
        <v>29.778598784342051</v>
      </c>
      <c r="K113" s="668">
        <f t="shared" si="40"/>
        <v>28.772701979409426</v>
      </c>
      <c r="L113" s="668">
        <f t="shared" si="40"/>
        <v>29.000378143210416</v>
      </c>
    </row>
    <row r="114" spans="1:12">
      <c r="A114" s="300"/>
      <c r="B114" s="668" t="s">
        <v>1577</v>
      </c>
      <c r="C114" s="668">
        <f t="shared" ref="C114:L114" si="41">((C67+C78+C89)/100)*C112</f>
        <v>203.09060414909791</v>
      </c>
      <c r="D114" s="668">
        <f t="shared" si="41"/>
        <v>193.02474697418214</v>
      </c>
      <c r="E114" s="668">
        <f t="shared" si="41"/>
        <v>198.05437310153127</v>
      </c>
      <c r="F114" s="668">
        <f t="shared" si="41"/>
        <v>197.18182441692952</v>
      </c>
      <c r="G114" s="668">
        <f t="shared" si="41"/>
        <v>198.58814341131921</v>
      </c>
      <c r="H114" s="668">
        <f t="shared" si="41"/>
        <v>196.56022583803471</v>
      </c>
      <c r="I114" s="668">
        <f t="shared" si="41"/>
        <v>188.77781428969078</v>
      </c>
      <c r="J114" s="668">
        <f t="shared" si="41"/>
        <v>180.84493272532495</v>
      </c>
      <c r="K114" s="668">
        <f t="shared" si="41"/>
        <v>174.73613824059888</v>
      </c>
      <c r="L114" s="668">
        <f t="shared" si="41"/>
        <v>176.11881177819325</v>
      </c>
    </row>
    <row r="115" spans="1:12">
      <c r="A115" s="300"/>
      <c r="B115" s="668" t="s">
        <v>829</v>
      </c>
      <c r="C115" s="668">
        <f>C113*$C$39</f>
        <v>20.934475230826713</v>
      </c>
      <c r="D115" s="668">
        <f t="shared" ref="D115:L115" si="42">D113*$C$39</f>
        <v>19.896891839964315</v>
      </c>
      <c r="E115" s="668">
        <f t="shared" si="42"/>
        <v>20.41534311950263</v>
      </c>
      <c r="F115" s="668">
        <f t="shared" si="42"/>
        <v>20.325401248966482</v>
      </c>
      <c r="G115" s="668">
        <f t="shared" si="42"/>
        <v>20.470363889055331</v>
      </c>
      <c r="H115" s="668">
        <f t="shared" si="42"/>
        <v>20.261327186515828</v>
      </c>
      <c r="I115" s="668">
        <f t="shared" si="42"/>
        <v>19.459120198765184</v>
      </c>
      <c r="J115" s="668">
        <f t="shared" si="42"/>
        <v>18.641402838998125</v>
      </c>
      <c r="K115" s="668">
        <f t="shared" si="42"/>
        <v>18.0117114391103</v>
      </c>
      <c r="L115" s="668">
        <f t="shared" si="42"/>
        <v>18.15423671764972</v>
      </c>
    </row>
    <row r="116" spans="1:12">
      <c r="A116" s="300"/>
      <c r="B116" s="668" t="s">
        <v>830</v>
      </c>
      <c r="C116" s="668">
        <f>C114</f>
        <v>203.09060414909791</v>
      </c>
      <c r="D116" s="668">
        <f t="shared" ref="D116:L116" si="43">D114</f>
        <v>193.02474697418214</v>
      </c>
      <c r="E116" s="668">
        <f t="shared" si="43"/>
        <v>198.05437310153127</v>
      </c>
      <c r="F116" s="668">
        <f t="shared" si="43"/>
        <v>197.18182441692952</v>
      </c>
      <c r="G116" s="668">
        <f t="shared" si="43"/>
        <v>198.58814341131921</v>
      </c>
      <c r="H116" s="668">
        <f t="shared" si="43"/>
        <v>196.56022583803471</v>
      </c>
      <c r="I116" s="668">
        <f t="shared" si="43"/>
        <v>188.77781428969078</v>
      </c>
      <c r="J116" s="668">
        <f t="shared" si="43"/>
        <v>180.84493272532495</v>
      </c>
      <c r="K116" s="668">
        <f t="shared" si="43"/>
        <v>174.73613824059888</v>
      </c>
      <c r="L116" s="668">
        <f t="shared" si="43"/>
        <v>176.11881177819325</v>
      </c>
    </row>
    <row r="117" spans="1:12">
      <c r="A117" s="300"/>
      <c r="B117" s="668" t="s">
        <v>722</v>
      </c>
      <c r="C117" s="668">
        <f>C116+C115</f>
        <v>224.02507937992462</v>
      </c>
      <c r="D117" s="668">
        <f t="shared" ref="D117:L117" si="44">D116+D115</f>
        <v>212.92163881414646</v>
      </c>
      <c r="E117" s="668">
        <f t="shared" si="44"/>
        <v>218.46971622103391</v>
      </c>
      <c r="F117" s="668">
        <f t="shared" si="44"/>
        <v>217.50722566589599</v>
      </c>
      <c r="G117" s="668">
        <f t="shared" si="44"/>
        <v>219.05850730037454</v>
      </c>
      <c r="H117" s="668">
        <f t="shared" si="44"/>
        <v>216.82155302455055</v>
      </c>
      <c r="I117" s="668">
        <f t="shared" si="44"/>
        <v>208.23693448845597</v>
      </c>
      <c r="J117" s="668">
        <f t="shared" si="44"/>
        <v>199.48633556432307</v>
      </c>
      <c r="K117" s="668">
        <f t="shared" si="44"/>
        <v>192.74784967970919</v>
      </c>
      <c r="L117" s="668">
        <f t="shared" si="44"/>
        <v>194.27304849584297</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c r="A121" s="300"/>
      <c r="B121" s="300"/>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300"/>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c r="A125" s="300"/>
      <c r="B125" s="300"/>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00"/>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00"/>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300"/>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c r="A133" s="300"/>
      <c r="B133" s="300"/>
      <c r="C133" s="300"/>
      <c r="D133" s="300"/>
      <c r="E133" s="300"/>
      <c r="F133" s="300"/>
      <c r="G133" s="300"/>
      <c r="H133" s="300"/>
      <c r="I133" s="300"/>
      <c r="J133" s="300"/>
      <c r="K133" s="300"/>
      <c r="L133" s="300"/>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0000"/>
  </sheetPr>
  <dimension ref="A1:N159"/>
  <sheetViews>
    <sheetView showGridLines="0" workbookViewId="0"/>
  </sheetViews>
  <sheetFormatPr defaultRowHeight="12.75"/>
  <cols>
    <col min="2" max="2" width="35.73046875" customWidth="1"/>
    <col min="3" max="13"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5.9" customHeight="1">
      <c r="A5" s="1239" t="s">
        <v>757</v>
      </c>
      <c r="B5" s="1239"/>
      <c r="C5" s="1239"/>
      <c r="D5" s="1239"/>
      <c r="E5" s="1239"/>
      <c r="F5" s="1239"/>
      <c r="G5" s="1239"/>
      <c r="H5" s="1239"/>
      <c r="I5" s="1239"/>
      <c r="J5" s="1239"/>
      <c r="K5" s="1239"/>
      <c r="L5" s="1239"/>
      <c r="M5" s="1239"/>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SUM(A12:A1745)</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OUTPUTS_FOR_SECTION_2_OF_MODEL!B75</f>
        <v>Geography</v>
      </c>
      <c r="C15" s="298">
        <f>OUTPUTS_FOR_SECTION_2_OF_MODEL!E75</f>
        <v>1352.0682746166281</v>
      </c>
      <c r="D15" s="298">
        <f>OUTPUTS_FOR_SECTION_2_OF_MODEL!F75</f>
        <v>1370.1409670329522</v>
      </c>
      <c r="E15" s="298">
        <f>OUTPUTS_FOR_SECTION_2_OF_MODEL!G75</f>
        <v>1479.2790635264053</v>
      </c>
      <c r="F15" s="298">
        <f>OUTPUTS_FOR_SECTION_2_OF_MODEL!H75</f>
        <v>1496.2491524284787</v>
      </c>
      <c r="G15" s="298">
        <f>OUTPUTS_FOR_SECTION_2_OF_MODEL!I75</f>
        <v>1408.8066452170108</v>
      </c>
      <c r="H15" s="298">
        <f>OUTPUTS_FOR_SECTION_2_OF_MODEL!J75</f>
        <v>1367.1885293264932</v>
      </c>
      <c r="I15" s="298">
        <f>OUTPUTS_FOR_SECTION_2_OF_MODEL!K75</f>
        <v>1340.1677260570896</v>
      </c>
      <c r="J15" s="298">
        <f>OUTPUTS_FOR_SECTION_2_OF_MODEL!L75</f>
        <v>1335.4452602109827</v>
      </c>
      <c r="K15" s="298">
        <f>OUTPUTS_FOR_SECTION_2_OF_MODEL!M75</f>
        <v>1322.065681246926</v>
      </c>
      <c r="L15" s="298">
        <f>OUTPUTS_FOR_SECTION_2_OF_MODEL!N75</f>
        <v>1335.9410490749447</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4" ht="13.15">
      <c r="A33" s="300"/>
      <c r="B33" s="317" t="str">
        <f>B27</f>
        <v>New to state-funded sector</v>
      </c>
      <c r="C33" s="621">
        <f>'Calc_SEC_part-time_entrants'!G47</f>
        <v>0.1489146301700586</v>
      </c>
      <c r="D33" s="300"/>
      <c r="E33" s="300"/>
      <c r="F33" s="300"/>
      <c r="G33" s="300"/>
      <c r="H33" s="300"/>
      <c r="I33" s="300"/>
      <c r="J33" s="300"/>
      <c r="K33" s="300"/>
      <c r="L33" s="300"/>
    </row>
    <row r="34" spans="1:14" ht="13.15">
      <c r="A34" s="300"/>
      <c r="B34" s="317" t="str">
        <f>B28</f>
        <v>Re-entrants</v>
      </c>
      <c r="C34" s="621">
        <f>'Calc_SEC_part-time_entrants'!G48</f>
        <v>0.29769758320333828</v>
      </c>
      <c r="D34" s="300"/>
      <c r="E34" s="300"/>
      <c r="F34" s="300"/>
      <c r="G34" s="300"/>
      <c r="H34" s="300"/>
      <c r="I34" s="300"/>
      <c r="J34" s="300"/>
      <c r="K34" s="300"/>
      <c r="L34" s="300"/>
    </row>
    <row r="35" spans="1:14" ht="13.15">
      <c r="A35" s="300"/>
      <c r="B35" s="317" t="str">
        <f>B29</f>
        <v>NQTs</v>
      </c>
      <c r="C35" s="621">
        <f>'Calc_SEC_part-time_entrants'!G49</f>
        <v>3.648956408247616E-2</v>
      </c>
      <c r="D35" s="300"/>
      <c r="E35" s="300"/>
      <c r="F35" s="300"/>
      <c r="G35" s="300"/>
      <c r="H35" s="300"/>
      <c r="I35" s="300"/>
      <c r="J35" s="300"/>
      <c r="K35" s="300"/>
      <c r="L35" s="300"/>
    </row>
    <row r="36" spans="1:14" ht="13.15">
      <c r="A36" s="300"/>
      <c r="B36" s="300"/>
      <c r="C36" s="318"/>
      <c r="D36" s="300"/>
      <c r="E36" s="300"/>
      <c r="F36" s="300"/>
      <c r="G36" s="300"/>
      <c r="H36" s="300"/>
      <c r="I36" s="300"/>
      <c r="J36" s="300"/>
      <c r="K36" s="300"/>
      <c r="L36" s="300"/>
    </row>
    <row r="37" spans="1:14" ht="13.15">
      <c r="A37" s="300"/>
      <c r="B37" s="332" t="s">
        <v>1421</v>
      </c>
      <c r="C37" s="318"/>
      <c r="D37" s="355" t="s">
        <v>737</v>
      </c>
      <c r="E37" s="300"/>
      <c r="F37" s="300"/>
      <c r="G37" s="300"/>
      <c r="H37" s="300"/>
      <c r="I37" s="300"/>
      <c r="J37" s="300"/>
      <c r="K37" s="300"/>
      <c r="L37" s="300"/>
    </row>
    <row r="38" spans="1:14" ht="13.15">
      <c r="A38" s="300"/>
      <c r="B38" s="300"/>
      <c r="C38" s="318"/>
      <c r="D38" s="300"/>
      <c r="E38" s="300"/>
      <c r="F38" s="300"/>
      <c r="G38" s="300"/>
      <c r="H38" s="300"/>
      <c r="I38" s="300"/>
      <c r="J38" s="300"/>
      <c r="K38" s="300"/>
      <c r="L38" s="300"/>
    </row>
    <row r="39" spans="1:14" ht="13.15">
      <c r="A39" s="300"/>
      <c r="B39" s="317" t="s">
        <v>736</v>
      </c>
      <c r="C39" s="533">
        <f>RAW_DATA_INPUTS!C421</f>
        <v>0.626</v>
      </c>
      <c r="D39" s="300"/>
      <c r="E39" s="300"/>
      <c r="F39" s="300"/>
      <c r="G39" s="300"/>
      <c r="H39" s="300"/>
      <c r="I39" s="300"/>
      <c r="J39" s="300"/>
      <c r="K39" s="300"/>
      <c r="L39" s="300"/>
    </row>
    <row r="40" spans="1:14">
      <c r="A40" s="300"/>
      <c r="B40" s="300"/>
      <c r="C40" s="300"/>
      <c r="D40" s="300"/>
      <c r="E40" s="300"/>
      <c r="F40" s="300"/>
      <c r="G40" s="300"/>
      <c r="H40" s="300"/>
      <c r="I40" s="300"/>
      <c r="J40" s="300"/>
      <c r="K40" s="300"/>
      <c r="L40" s="300"/>
    </row>
    <row r="41" spans="1:14" ht="13.15">
      <c r="A41" s="300"/>
      <c r="B41" s="355" t="s">
        <v>745</v>
      </c>
      <c r="C41" s="300"/>
      <c r="D41" s="638">
        <f>C20</f>
        <v>0.92900000000000005</v>
      </c>
      <c r="E41" s="355" t="s">
        <v>734</v>
      </c>
      <c r="F41" s="300"/>
      <c r="G41" s="300"/>
      <c r="H41" s="300"/>
      <c r="I41" s="300"/>
      <c r="J41" s="300"/>
      <c r="K41" s="300"/>
      <c r="L41" s="300"/>
    </row>
    <row r="42" spans="1:14" ht="13.15">
      <c r="A42" s="300"/>
      <c r="B42" s="355"/>
      <c r="C42" s="300"/>
      <c r="D42" s="638"/>
      <c r="E42" s="355"/>
      <c r="F42" s="300"/>
      <c r="G42" s="300"/>
      <c r="H42" s="300"/>
      <c r="I42" s="300"/>
      <c r="J42" s="300"/>
      <c r="K42" s="300"/>
      <c r="L42" s="300"/>
    </row>
    <row r="43" spans="1:14"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4" ht="13.15">
      <c r="A44" s="300"/>
      <c r="B44" s="317" t="s">
        <v>831</v>
      </c>
      <c r="C44" s="444">
        <f t="shared" ref="C44:L44" si="4">C15*$C$20</f>
        <v>1256.0714271188476</v>
      </c>
      <c r="D44" s="444">
        <f t="shared" si="4"/>
        <v>1272.8609583736127</v>
      </c>
      <c r="E44" s="444">
        <f t="shared" si="4"/>
        <v>1374.2502500160306</v>
      </c>
      <c r="F44" s="444">
        <f t="shared" si="4"/>
        <v>1390.0154626060569</v>
      </c>
      <c r="G44" s="444">
        <f t="shared" si="4"/>
        <v>1308.7813734066031</v>
      </c>
      <c r="H44" s="444">
        <f t="shared" si="4"/>
        <v>1270.1181437443122</v>
      </c>
      <c r="I44" s="444">
        <f t="shared" si="4"/>
        <v>1245.0158175070362</v>
      </c>
      <c r="J44" s="444">
        <f t="shared" si="4"/>
        <v>1240.628646736003</v>
      </c>
      <c r="K44" s="444">
        <f t="shared" si="4"/>
        <v>1228.1990178783944</v>
      </c>
      <c r="L44" s="444">
        <f t="shared" si="4"/>
        <v>1241.0892345906236</v>
      </c>
    </row>
    <row r="45" spans="1:14">
      <c r="A45" s="300"/>
      <c r="B45" s="300"/>
      <c r="C45" s="300"/>
      <c r="D45" s="300"/>
      <c r="E45" s="300"/>
      <c r="F45" s="300"/>
      <c r="G45" s="300"/>
      <c r="H45" s="300"/>
      <c r="I45" s="300"/>
      <c r="J45" s="300"/>
      <c r="K45" s="300"/>
      <c r="L45" s="300"/>
    </row>
    <row r="46" spans="1:14" ht="12.75" customHeight="1">
      <c r="A46" s="300"/>
      <c r="B46" s="1415" t="s">
        <v>1575</v>
      </c>
      <c r="C46" s="1415"/>
      <c r="D46" s="1415"/>
      <c r="E46" s="1415"/>
      <c r="F46" s="1415"/>
      <c r="G46" s="1415"/>
      <c r="H46" s="1415"/>
      <c r="I46" s="1415"/>
      <c r="J46" s="1415"/>
      <c r="K46" s="1415"/>
      <c r="L46" s="1415"/>
      <c r="M46" s="1415"/>
      <c r="N46" s="1415"/>
    </row>
    <row r="47" spans="1:14">
      <c r="A47" s="300"/>
      <c r="B47" s="1415"/>
      <c r="C47" s="1415"/>
      <c r="D47" s="1415"/>
      <c r="E47" s="1415"/>
      <c r="F47" s="1415"/>
      <c r="G47" s="1415"/>
      <c r="H47" s="1415"/>
      <c r="I47" s="1415"/>
      <c r="J47" s="1415"/>
      <c r="K47" s="1415"/>
      <c r="L47" s="1415"/>
      <c r="M47" s="1415"/>
      <c r="N47" s="1415"/>
    </row>
    <row r="48" spans="1:14">
      <c r="A48" s="300"/>
      <c r="B48" s="1415"/>
      <c r="C48" s="1415"/>
      <c r="D48" s="1415"/>
      <c r="E48" s="1415"/>
      <c r="F48" s="1415"/>
      <c r="G48" s="1415"/>
      <c r="H48" s="1415"/>
      <c r="I48" s="1415"/>
      <c r="J48" s="1415"/>
      <c r="K48" s="1415"/>
      <c r="L48" s="1415"/>
      <c r="M48" s="1415"/>
      <c r="N48" s="1415"/>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13.261971004668332</v>
      </c>
      <c r="D58" s="444">
        <f t="shared" ref="D58:L58" si="7">D44/$J$51</f>
        <v>13.439239806326695</v>
      </c>
      <c r="E58" s="444">
        <f t="shared" si="7"/>
        <v>14.509737723017528</v>
      </c>
      <c r="F58" s="444">
        <f t="shared" si="7"/>
        <v>14.676191467396491</v>
      </c>
      <c r="G58" s="444">
        <f t="shared" si="7"/>
        <v>13.818498097183507</v>
      </c>
      <c r="H58" s="444">
        <f t="shared" si="7"/>
        <v>13.410280363973644</v>
      </c>
      <c r="I58" s="444">
        <f t="shared" si="7"/>
        <v>13.145242631627408</v>
      </c>
      <c r="J58" s="444">
        <f t="shared" si="7"/>
        <v>13.098921594223167</v>
      </c>
      <c r="K58" s="444">
        <f t="shared" si="7"/>
        <v>12.967685922469608</v>
      </c>
      <c r="L58" s="444">
        <f t="shared" si="7"/>
        <v>13.103784616055526</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6">
        <f>100*C65</f>
        <v>11.719528223840367</v>
      </c>
      <c r="D66" s="666">
        <f t="shared" ref="D66:L66" si="10">100*D65</f>
        <v>11.719528223840367</v>
      </c>
      <c r="E66" s="666">
        <f t="shared" si="10"/>
        <v>11.719528223840367</v>
      </c>
      <c r="F66" s="666">
        <f t="shared" si="10"/>
        <v>11.719528223840367</v>
      </c>
      <c r="G66" s="666">
        <f t="shared" si="10"/>
        <v>11.719528223840367</v>
      </c>
      <c r="H66" s="666">
        <f t="shared" si="10"/>
        <v>11.719528223840367</v>
      </c>
      <c r="I66" s="666">
        <f t="shared" si="10"/>
        <v>11.719528223840367</v>
      </c>
      <c r="J66" s="666">
        <f t="shared" si="10"/>
        <v>11.719528223840367</v>
      </c>
      <c r="K66" s="666">
        <f t="shared" si="10"/>
        <v>11.719528223840367</v>
      </c>
      <c r="L66" s="666">
        <f t="shared" si="10"/>
        <v>11.719528223840367</v>
      </c>
    </row>
    <row r="67" spans="1:12" ht="13.15">
      <c r="A67" s="300"/>
      <c r="B67" s="329" t="s">
        <v>731</v>
      </c>
      <c r="C67" s="666">
        <f>C66-C68</f>
        <v>9.9743190126196151</v>
      </c>
      <c r="D67" s="666">
        <f t="shared" ref="D67:L67" si="11">D66-D68</f>
        <v>9.9743190126196151</v>
      </c>
      <c r="E67" s="666">
        <f t="shared" si="11"/>
        <v>9.9743190126196151</v>
      </c>
      <c r="F67" s="666">
        <f t="shared" si="11"/>
        <v>9.9743190126196151</v>
      </c>
      <c r="G67" s="666">
        <f t="shared" si="11"/>
        <v>9.9743190126196151</v>
      </c>
      <c r="H67" s="666">
        <f t="shared" si="11"/>
        <v>9.9743190126196151</v>
      </c>
      <c r="I67" s="666">
        <f t="shared" si="11"/>
        <v>9.9743190126196151</v>
      </c>
      <c r="J67" s="666">
        <f t="shared" si="11"/>
        <v>9.9743190126196151</v>
      </c>
      <c r="K67" s="666">
        <f t="shared" si="11"/>
        <v>9.9743190126196151</v>
      </c>
      <c r="L67" s="666">
        <f t="shared" si="11"/>
        <v>9.9743190126196151</v>
      </c>
    </row>
    <row r="68" spans="1:12" ht="13.15">
      <c r="A68" s="300"/>
      <c r="B68" s="329" t="s">
        <v>730</v>
      </c>
      <c r="C68" s="666">
        <f>C66*$C$33</f>
        <v>1.745209211220752</v>
      </c>
      <c r="D68" s="666">
        <f t="shared" ref="D68:L68" si="12">D66*$C$33</f>
        <v>1.745209211220752</v>
      </c>
      <c r="E68" s="666">
        <f t="shared" si="12"/>
        <v>1.745209211220752</v>
      </c>
      <c r="F68" s="666">
        <f t="shared" si="12"/>
        <v>1.745209211220752</v>
      </c>
      <c r="G68" s="666">
        <f t="shared" si="12"/>
        <v>1.745209211220752</v>
      </c>
      <c r="H68" s="666">
        <f t="shared" si="12"/>
        <v>1.745209211220752</v>
      </c>
      <c r="I68" s="666">
        <f t="shared" si="12"/>
        <v>1.745209211220752</v>
      </c>
      <c r="J68" s="666">
        <f t="shared" si="12"/>
        <v>1.745209211220752</v>
      </c>
      <c r="K68" s="666">
        <f t="shared" si="12"/>
        <v>1.745209211220752</v>
      </c>
      <c r="L68" s="666">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6">
        <f>100*C76</f>
        <v>35.112936419932062</v>
      </c>
      <c r="D77" s="666">
        <f t="shared" ref="D77:L77" si="18">100*D76</f>
        <v>35.112936419932062</v>
      </c>
      <c r="E77" s="666">
        <f t="shared" si="18"/>
        <v>35.112936419932062</v>
      </c>
      <c r="F77" s="666">
        <f t="shared" si="18"/>
        <v>35.112936419932062</v>
      </c>
      <c r="G77" s="666">
        <f t="shared" si="18"/>
        <v>35.112936419932062</v>
      </c>
      <c r="H77" s="666">
        <f t="shared" si="18"/>
        <v>35.112936419932062</v>
      </c>
      <c r="I77" s="666">
        <f t="shared" si="18"/>
        <v>35.112936419932062</v>
      </c>
      <c r="J77" s="666">
        <f t="shared" si="18"/>
        <v>35.112936419932062</v>
      </c>
      <c r="K77" s="666">
        <f t="shared" si="18"/>
        <v>35.112936419932062</v>
      </c>
      <c r="L77" s="666">
        <f t="shared" si="18"/>
        <v>35.112936419932062</v>
      </c>
    </row>
    <row r="78" spans="1:12" ht="13.15">
      <c r="A78" s="300"/>
      <c r="B78" s="329" t="s">
        <v>731</v>
      </c>
      <c r="C78" s="666">
        <f>C77-C79</f>
        <v>24.659900108545809</v>
      </c>
      <c r="D78" s="666">
        <f t="shared" ref="D78:L78" si="19">D77-D79</f>
        <v>24.659900108545809</v>
      </c>
      <c r="E78" s="666">
        <f t="shared" si="19"/>
        <v>24.659900108545809</v>
      </c>
      <c r="F78" s="666">
        <f t="shared" si="19"/>
        <v>24.659900108545809</v>
      </c>
      <c r="G78" s="666">
        <f t="shared" si="19"/>
        <v>24.659900108545809</v>
      </c>
      <c r="H78" s="666">
        <f t="shared" si="19"/>
        <v>24.659900108545809</v>
      </c>
      <c r="I78" s="666">
        <f t="shared" si="19"/>
        <v>24.659900108545809</v>
      </c>
      <c r="J78" s="666">
        <f t="shared" si="19"/>
        <v>24.659900108545809</v>
      </c>
      <c r="K78" s="666">
        <f t="shared" si="19"/>
        <v>24.659900108545809</v>
      </c>
      <c r="L78" s="666">
        <f t="shared" si="19"/>
        <v>24.659900108545809</v>
      </c>
    </row>
    <row r="79" spans="1:12" ht="13.15">
      <c r="A79" s="300"/>
      <c r="B79" s="329" t="s">
        <v>730</v>
      </c>
      <c r="C79" s="666">
        <f>C77*$C$34</f>
        <v>10.453036311386253</v>
      </c>
      <c r="D79" s="666">
        <f t="shared" ref="D79:L79" si="20">D77*$C$34</f>
        <v>10.453036311386253</v>
      </c>
      <c r="E79" s="666">
        <f t="shared" si="20"/>
        <v>10.453036311386253</v>
      </c>
      <c r="F79" s="666">
        <f t="shared" si="20"/>
        <v>10.453036311386253</v>
      </c>
      <c r="G79" s="666">
        <f t="shared" si="20"/>
        <v>10.453036311386253</v>
      </c>
      <c r="H79" s="666">
        <f t="shared" si="20"/>
        <v>10.453036311386253</v>
      </c>
      <c r="I79" s="666">
        <f t="shared" si="20"/>
        <v>10.453036311386253</v>
      </c>
      <c r="J79" s="666">
        <f t="shared" si="20"/>
        <v>10.453036311386253</v>
      </c>
      <c r="K79" s="666">
        <f t="shared" si="20"/>
        <v>10.453036311386253</v>
      </c>
      <c r="L79" s="666">
        <f t="shared" si="20"/>
        <v>10.453036311386253</v>
      </c>
    </row>
    <row r="80" spans="1:12" ht="13.15">
      <c r="A80" s="300"/>
      <c r="B80" s="637" t="s">
        <v>729</v>
      </c>
      <c r="C80" s="666">
        <f>C78</f>
        <v>24.659900108545809</v>
      </c>
      <c r="D80" s="666">
        <f t="shared" ref="D80:L80" si="21">D78</f>
        <v>24.659900108545809</v>
      </c>
      <c r="E80" s="666">
        <f t="shared" si="21"/>
        <v>24.659900108545809</v>
      </c>
      <c r="F80" s="666">
        <f t="shared" si="21"/>
        <v>24.659900108545809</v>
      </c>
      <c r="G80" s="666">
        <f t="shared" si="21"/>
        <v>24.659900108545809</v>
      </c>
      <c r="H80" s="666">
        <f t="shared" si="21"/>
        <v>24.659900108545809</v>
      </c>
      <c r="I80" s="666">
        <f t="shared" si="21"/>
        <v>24.659900108545809</v>
      </c>
      <c r="J80" s="666">
        <f t="shared" si="21"/>
        <v>24.659900108545809</v>
      </c>
      <c r="K80" s="666">
        <f t="shared" si="21"/>
        <v>24.659900108545809</v>
      </c>
      <c r="L80" s="666">
        <f t="shared" si="21"/>
        <v>24.659900108545809</v>
      </c>
    </row>
    <row r="81" spans="1:12" ht="13.15">
      <c r="A81" s="300"/>
      <c r="B81" s="637" t="s">
        <v>728</v>
      </c>
      <c r="C81" s="666">
        <f>C79*$C$39</f>
        <v>6.5436007309277944</v>
      </c>
      <c r="D81" s="666">
        <f t="shared" ref="D81:L81" si="22">D79*$C$39</f>
        <v>6.5436007309277944</v>
      </c>
      <c r="E81" s="666">
        <f t="shared" si="22"/>
        <v>6.5436007309277944</v>
      </c>
      <c r="F81" s="666">
        <f t="shared" si="22"/>
        <v>6.5436007309277944</v>
      </c>
      <c r="G81" s="666">
        <f t="shared" si="22"/>
        <v>6.5436007309277944</v>
      </c>
      <c r="H81" s="666">
        <f t="shared" si="22"/>
        <v>6.5436007309277944</v>
      </c>
      <c r="I81" s="666">
        <f t="shared" si="22"/>
        <v>6.5436007309277944</v>
      </c>
      <c r="J81" s="666">
        <f t="shared" si="22"/>
        <v>6.5436007309277944</v>
      </c>
      <c r="K81" s="666">
        <f t="shared" si="22"/>
        <v>6.5436007309277944</v>
      </c>
      <c r="L81" s="666">
        <f t="shared" si="22"/>
        <v>6.5436007309277944</v>
      </c>
    </row>
    <row r="82" spans="1:12" ht="13.15">
      <c r="A82" s="300"/>
      <c r="B82" s="637" t="s">
        <v>727</v>
      </c>
      <c r="C82" s="666">
        <f>C80+C81</f>
        <v>31.203500839473605</v>
      </c>
      <c r="D82" s="666">
        <f t="shared" ref="D82:L82" si="23">D80+D81</f>
        <v>31.203500839473605</v>
      </c>
      <c r="E82" s="666">
        <f t="shared" si="23"/>
        <v>31.203500839473605</v>
      </c>
      <c r="F82" s="666">
        <f t="shared" si="23"/>
        <v>31.203500839473605</v>
      </c>
      <c r="G82" s="666">
        <f t="shared" si="23"/>
        <v>31.203500839473605</v>
      </c>
      <c r="H82" s="666">
        <f t="shared" si="23"/>
        <v>31.203500839473605</v>
      </c>
      <c r="I82" s="666">
        <f t="shared" si="23"/>
        <v>31.203500839473605</v>
      </c>
      <c r="J82" s="666">
        <f t="shared" si="23"/>
        <v>31.203500839473605</v>
      </c>
      <c r="K82" s="666">
        <f t="shared" si="23"/>
        <v>31.203500839473605</v>
      </c>
      <c r="L82" s="666">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6">
        <f>100*C87</f>
        <v>53.167535356227567</v>
      </c>
      <c r="D88" s="666">
        <f t="shared" ref="D88:L88" si="26">100*D87</f>
        <v>53.167535356227567</v>
      </c>
      <c r="E88" s="666">
        <f t="shared" si="26"/>
        <v>53.167535356227567</v>
      </c>
      <c r="F88" s="666">
        <f t="shared" si="26"/>
        <v>53.167535356227567</v>
      </c>
      <c r="G88" s="666">
        <f t="shared" si="26"/>
        <v>53.167535356227567</v>
      </c>
      <c r="H88" s="666">
        <f t="shared" si="26"/>
        <v>53.167535356227567</v>
      </c>
      <c r="I88" s="666">
        <f t="shared" si="26"/>
        <v>53.167535356227567</v>
      </c>
      <c r="J88" s="666">
        <f t="shared" si="26"/>
        <v>53.167535356227567</v>
      </c>
      <c r="K88" s="666">
        <f t="shared" si="26"/>
        <v>53.167535356227567</v>
      </c>
      <c r="L88" s="666">
        <f t="shared" si="26"/>
        <v>53.167535356227567</v>
      </c>
    </row>
    <row r="89" spans="1:12" ht="13.15">
      <c r="A89" s="300"/>
      <c r="B89" s="329" t="s">
        <v>731</v>
      </c>
      <c r="C89" s="666">
        <f>C88-C90</f>
        <v>51.227475167739186</v>
      </c>
      <c r="D89" s="666">
        <f t="shared" ref="D89:L89" si="27">D88-D90</f>
        <v>51.227475167739186</v>
      </c>
      <c r="E89" s="666">
        <f t="shared" si="27"/>
        <v>51.227475167739186</v>
      </c>
      <c r="F89" s="666">
        <f t="shared" si="27"/>
        <v>51.227475167739186</v>
      </c>
      <c r="G89" s="666">
        <f t="shared" si="27"/>
        <v>51.227475167739186</v>
      </c>
      <c r="H89" s="666">
        <f t="shared" si="27"/>
        <v>51.227475167739186</v>
      </c>
      <c r="I89" s="666">
        <f t="shared" si="27"/>
        <v>51.227475167739186</v>
      </c>
      <c r="J89" s="666">
        <f t="shared" si="27"/>
        <v>51.227475167739186</v>
      </c>
      <c r="K89" s="666">
        <f t="shared" si="27"/>
        <v>51.227475167739186</v>
      </c>
      <c r="L89" s="666">
        <f t="shared" si="27"/>
        <v>51.227475167739186</v>
      </c>
    </row>
    <row r="90" spans="1:12" ht="13.15">
      <c r="A90" s="300"/>
      <c r="B90" s="329" t="s">
        <v>730</v>
      </c>
      <c r="C90" s="666">
        <f>C88*$C$35</f>
        <v>1.9400601884883828</v>
      </c>
      <c r="D90" s="666">
        <f t="shared" ref="D90:L90" si="28">D88*$C$35</f>
        <v>1.9400601884883828</v>
      </c>
      <c r="E90" s="666">
        <f t="shared" si="28"/>
        <v>1.9400601884883828</v>
      </c>
      <c r="F90" s="666">
        <f t="shared" si="28"/>
        <v>1.9400601884883828</v>
      </c>
      <c r="G90" s="666">
        <f t="shared" si="28"/>
        <v>1.9400601884883828</v>
      </c>
      <c r="H90" s="666">
        <f t="shared" si="28"/>
        <v>1.9400601884883828</v>
      </c>
      <c r="I90" s="666">
        <f t="shared" si="28"/>
        <v>1.9400601884883828</v>
      </c>
      <c r="J90" s="666">
        <f t="shared" si="28"/>
        <v>1.9400601884883828</v>
      </c>
      <c r="K90" s="666">
        <f t="shared" si="28"/>
        <v>1.9400601884883828</v>
      </c>
      <c r="L90" s="666">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6">
        <f>C90*$C$39</f>
        <v>1.2144776779937276</v>
      </c>
      <c r="D92" s="666">
        <f t="shared" ref="D92:L92" si="30">D90*$C$39</f>
        <v>1.2144776779937276</v>
      </c>
      <c r="E92" s="666">
        <f t="shared" si="30"/>
        <v>1.2144776779937276</v>
      </c>
      <c r="F92" s="666">
        <f t="shared" si="30"/>
        <v>1.2144776779937276</v>
      </c>
      <c r="G92" s="666">
        <f t="shared" si="30"/>
        <v>1.2144776779937276</v>
      </c>
      <c r="H92" s="666">
        <f t="shared" si="30"/>
        <v>1.2144776779937276</v>
      </c>
      <c r="I92" s="666">
        <f t="shared" si="30"/>
        <v>1.2144776779937276</v>
      </c>
      <c r="J92" s="666">
        <f t="shared" si="30"/>
        <v>1.2144776779937276</v>
      </c>
      <c r="K92" s="666">
        <f t="shared" si="30"/>
        <v>1.2144776779937276</v>
      </c>
      <c r="L92" s="666">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6">
        <f>C93+C82+C71</f>
        <v>94.712273664050329</v>
      </c>
      <c r="D95" s="666">
        <f t="shared" ref="D95:L95" si="32">D93+D82+D71</f>
        <v>94.712273664050329</v>
      </c>
      <c r="E95" s="666">
        <f t="shared" si="32"/>
        <v>94.712273664050329</v>
      </c>
      <c r="F95" s="666">
        <f t="shared" si="32"/>
        <v>94.712273664050329</v>
      </c>
      <c r="G95" s="666">
        <f t="shared" si="32"/>
        <v>94.712273664050329</v>
      </c>
      <c r="H95" s="666">
        <f t="shared" si="32"/>
        <v>94.712273664050329</v>
      </c>
      <c r="I95" s="666">
        <f t="shared" si="32"/>
        <v>94.712273664050329</v>
      </c>
      <c r="J95" s="666">
        <f t="shared" si="32"/>
        <v>94.712273664050329</v>
      </c>
      <c r="K95" s="666">
        <f t="shared" si="32"/>
        <v>94.712273664050329</v>
      </c>
      <c r="L95" s="666">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13.261971004668332</v>
      </c>
      <c r="D99" s="444">
        <f t="shared" ref="D99:L99" si="33">D58</f>
        <v>13.439239806326695</v>
      </c>
      <c r="E99" s="444">
        <f t="shared" si="33"/>
        <v>14.509737723017528</v>
      </c>
      <c r="F99" s="444">
        <f t="shared" si="33"/>
        <v>14.676191467396491</v>
      </c>
      <c r="G99" s="444">
        <f t="shared" si="33"/>
        <v>13.818498097183507</v>
      </c>
      <c r="H99" s="444">
        <f t="shared" si="33"/>
        <v>13.410280363973644</v>
      </c>
      <c r="I99" s="444">
        <f t="shared" si="33"/>
        <v>13.145242631627408</v>
      </c>
      <c r="J99" s="444">
        <f t="shared" si="33"/>
        <v>13.098921594223167</v>
      </c>
      <c r="K99" s="444">
        <f t="shared" si="33"/>
        <v>12.967685922469608</v>
      </c>
      <c r="L99" s="444">
        <f t="shared" si="33"/>
        <v>13.103784616055526</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893</v>
      </c>
      <c r="C104" s="444">
        <f t="shared" ref="C104:L104" si="35">C66*C$99</f>
        <v>155.42404349296311</v>
      </c>
      <c r="D104" s="444">
        <f t="shared" si="35"/>
        <v>157.50155021720465</v>
      </c>
      <c r="E104" s="444">
        <f t="shared" si="35"/>
        <v>170.04728076542517</v>
      </c>
      <c r="F104" s="444">
        <f t="shared" si="35"/>
        <v>171.99804012063834</v>
      </c>
      <c r="G104" s="444">
        <f t="shared" si="35"/>
        <v>161.94627846102651</v>
      </c>
      <c r="H104" s="444">
        <f t="shared" si="35"/>
        <v>157.1621592152014</v>
      </c>
      <c r="I104" s="444">
        <f t="shared" si="35"/>
        <v>154.05604203058704</v>
      </c>
      <c r="J104" s="444">
        <f t="shared" si="35"/>
        <v>153.51318132537045</v>
      </c>
      <c r="K104" s="444">
        <f t="shared" si="35"/>
        <v>151.97516116627997</v>
      </c>
      <c r="L104" s="444">
        <f t="shared" si="35"/>
        <v>153.57017364698794</v>
      </c>
    </row>
    <row r="105" spans="1:12" ht="13.15">
      <c r="A105" s="300"/>
      <c r="B105" s="317" t="s">
        <v>894</v>
      </c>
      <c r="C105" s="444">
        <f t="shared" ref="C105:L105" si="36">C77*C$99</f>
        <v>465.66674468990169</v>
      </c>
      <c r="D105" s="444">
        <f t="shared" si="36"/>
        <v>471.89117285176934</v>
      </c>
      <c r="E105" s="444">
        <f t="shared" si="36"/>
        <v>509.47949813820429</v>
      </c>
      <c r="F105" s="444">
        <f t="shared" si="36"/>
        <v>515.32417788144244</v>
      </c>
      <c r="G105" s="444">
        <f t="shared" si="36"/>
        <v>485.20804510535669</v>
      </c>
      <c r="H105" s="444">
        <f t="shared" si="36"/>
        <v>470.87432179366994</v>
      </c>
      <c r="I105" s="444">
        <f t="shared" si="36"/>
        <v>461.56806874891356</v>
      </c>
      <c r="J105" s="444">
        <f t="shared" si="36"/>
        <v>459.94160110763318</v>
      </c>
      <c r="K105" s="444">
        <f t="shared" si="36"/>
        <v>455.3335313093234</v>
      </c>
      <c r="L105" s="444">
        <f t="shared" si="36"/>
        <v>460.11235608404155</v>
      </c>
    </row>
    <row r="106" spans="1:12" ht="13.15">
      <c r="A106" s="300"/>
      <c r="B106" s="317" t="s">
        <v>895</v>
      </c>
      <c r="C106" s="444">
        <f t="shared" ref="C106:L106" si="37">C88*C$99</f>
        <v>705.10631228396835</v>
      </c>
      <c r="D106" s="444">
        <f t="shared" si="37"/>
        <v>714.53125756369548</v>
      </c>
      <c r="E106" s="444">
        <f t="shared" si="37"/>
        <v>771.44699339812325</v>
      </c>
      <c r="F106" s="444">
        <f t="shared" si="37"/>
        <v>780.29692873756824</v>
      </c>
      <c r="G106" s="444">
        <f t="shared" si="37"/>
        <v>734.69548615196754</v>
      </c>
      <c r="H106" s="444">
        <f t="shared" si="37"/>
        <v>712.991555388493</v>
      </c>
      <c r="I106" s="444">
        <f t="shared" si="37"/>
        <v>698.90015238324008</v>
      </c>
      <c r="J106" s="444">
        <f t="shared" si="37"/>
        <v>696.43737698931307</v>
      </c>
      <c r="K106" s="444">
        <f t="shared" si="37"/>
        <v>689.45989977135741</v>
      </c>
      <c r="L106" s="444">
        <f t="shared" si="37"/>
        <v>696.69593187452301</v>
      </c>
    </row>
    <row r="107" spans="1:12" ht="13.15">
      <c r="A107" s="300"/>
      <c r="B107" s="317" t="s">
        <v>8</v>
      </c>
      <c r="C107" s="444">
        <f>SUM(C104:C106)</f>
        <v>1326.197100466833</v>
      </c>
      <c r="D107" s="444">
        <f t="shared" ref="D107:L107" si="38">SUM(D104:D106)</f>
        <v>1343.9239806326696</v>
      </c>
      <c r="E107" s="444">
        <f t="shared" si="38"/>
        <v>1450.9737723017529</v>
      </c>
      <c r="F107" s="444">
        <f t="shared" si="38"/>
        <v>1467.6191467396488</v>
      </c>
      <c r="G107" s="444">
        <f t="shared" si="38"/>
        <v>1381.8498097183508</v>
      </c>
      <c r="H107" s="444">
        <f t="shared" si="38"/>
        <v>1341.0280363973643</v>
      </c>
      <c r="I107" s="444">
        <f t="shared" si="38"/>
        <v>1314.5242631627407</v>
      </c>
      <c r="J107" s="444">
        <f t="shared" si="38"/>
        <v>1309.8921594223166</v>
      </c>
      <c r="K107" s="444">
        <f t="shared" si="38"/>
        <v>1296.7685922469609</v>
      </c>
      <c r="L107" s="444">
        <f t="shared" si="38"/>
        <v>1310.3784616055525</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1326.197100466833</v>
      </c>
      <c r="D112" s="668">
        <f t="shared" ref="D112:L112" si="39">D107</f>
        <v>1343.9239806326696</v>
      </c>
      <c r="E112" s="668">
        <f t="shared" si="39"/>
        <v>1450.9737723017529</v>
      </c>
      <c r="F112" s="668">
        <f t="shared" si="39"/>
        <v>1467.6191467396488</v>
      </c>
      <c r="G112" s="668">
        <f t="shared" si="39"/>
        <v>1381.8498097183508</v>
      </c>
      <c r="H112" s="668">
        <f t="shared" si="39"/>
        <v>1341.0280363973643</v>
      </c>
      <c r="I112" s="668">
        <f t="shared" si="39"/>
        <v>1314.5242631627407</v>
      </c>
      <c r="J112" s="668">
        <f t="shared" si="39"/>
        <v>1309.8921594223166</v>
      </c>
      <c r="K112" s="668">
        <f t="shared" si="39"/>
        <v>1296.7685922469609</v>
      </c>
      <c r="L112" s="668">
        <f t="shared" si="39"/>
        <v>1310.3784616055525</v>
      </c>
    </row>
    <row r="113" spans="1:12">
      <c r="A113" s="300"/>
      <c r="B113" s="668" t="s">
        <v>1576</v>
      </c>
      <c r="C113" s="668">
        <f t="shared" ref="C113:L113" si="40">((C68+C79+C90)/100)*C112</f>
        <v>187.50180039568372</v>
      </c>
      <c r="D113" s="668">
        <f t="shared" si="40"/>
        <v>190.00808090656921</v>
      </c>
      <c r="E113" s="668">
        <f t="shared" si="40"/>
        <v>205.14310771583493</v>
      </c>
      <c r="F113" s="668">
        <f t="shared" si="40"/>
        <v>207.4964816406212</v>
      </c>
      <c r="G113" s="668">
        <f t="shared" si="40"/>
        <v>195.37015056617037</v>
      </c>
      <c r="H113" s="668">
        <f t="shared" si="40"/>
        <v>189.59864345735892</v>
      </c>
      <c r="I113" s="668">
        <f t="shared" si="40"/>
        <v>185.85145897247236</v>
      </c>
      <c r="J113" s="668">
        <f t="shared" si="40"/>
        <v>185.1965579847961</v>
      </c>
      <c r="K113" s="668">
        <f t="shared" si="40"/>
        <v>183.34110793734337</v>
      </c>
      <c r="L113" s="668">
        <f t="shared" si="40"/>
        <v>185.26531287414173</v>
      </c>
    </row>
    <row r="114" spans="1:12">
      <c r="A114" s="300"/>
      <c r="B114" s="668" t="s">
        <v>1577</v>
      </c>
      <c r="C114" s="668">
        <f t="shared" ref="C114:L114" si="41">((C67+C78+C89)/100)*C112</f>
        <v>1138.6953000711492</v>
      </c>
      <c r="D114" s="668">
        <f t="shared" si="41"/>
        <v>1153.9158997261002</v>
      </c>
      <c r="E114" s="668">
        <f t="shared" si="41"/>
        <v>1245.8306645859177</v>
      </c>
      <c r="F114" s="668">
        <f t="shared" si="41"/>
        <v>1260.1226650990275</v>
      </c>
      <c r="G114" s="668">
        <f t="shared" si="41"/>
        <v>1186.4796591521804</v>
      </c>
      <c r="H114" s="668">
        <f t="shared" si="41"/>
        <v>1151.4293929400053</v>
      </c>
      <c r="I114" s="668">
        <f t="shared" si="41"/>
        <v>1128.6728041902682</v>
      </c>
      <c r="J114" s="668">
        <f t="shared" si="41"/>
        <v>1124.6956014375203</v>
      </c>
      <c r="K114" s="668">
        <f t="shared" si="41"/>
        <v>1113.4274843096175</v>
      </c>
      <c r="L114" s="668">
        <f t="shared" si="41"/>
        <v>1125.1131487314105</v>
      </c>
    </row>
    <row r="115" spans="1:12">
      <c r="A115" s="300"/>
      <c r="B115" s="668" t="s">
        <v>829</v>
      </c>
      <c r="C115" s="668">
        <f>C113*$C$39</f>
        <v>117.37612704769801</v>
      </c>
      <c r="D115" s="668">
        <f t="shared" ref="D115:L115" si="42">D113*$C$39</f>
        <v>118.94505864751233</v>
      </c>
      <c r="E115" s="668">
        <f t="shared" si="42"/>
        <v>128.41958543011268</v>
      </c>
      <c r="F115" s="668">
        <f t="shared" si="42"/>
        <v>129.89279750702886</v>
      </c>
      <c r="G115" s="668">
        <f t="shared" si="42"/>
        <v>122.30171425442265</v>
      </c>
      <c r="H115" s="668">
        <f t="shared" si="42"/>
        <v>118.68875080430668</v>
      </c>
      <c r="I115" s="668">
        <f t="shared" si="42"/>
        <v>116.3430133167677</v>
      </c>
      <c r="J115" s="668">
        <f t="shared" si="42"/>
        <v>115.93304529848236</v>
      </c>
      <c r="K115" s="668">
        <f t="shared" si="42"/>
        <v>114.77153356877695</v>
      </c>
      <c r="L115" s="668">
        <f t="shared" si="42"/>
        <v>115.97608585921272</v>
      </c>
    </row>
    <row r="116" spans="1:12">
      <c r="A116" s="300"/>
      <c r="B116" s="668" t="s">
        <v>830</v>
      </c>
      <c r="C116" s="668">
        <f>C114</f>
        <v>1138.6953000711492</v>
      </c>
      <c r="D116" s="668">
        <f t="shared" ref="D116:L116" si="43">D114</f>
        <v>1153.9158997261002</v>
      </c>
      <c r="E116" s="668">
        <f t="shared" si="43"/>
        <v>1245.8306645859177</v>
      </c>
      <c r="F116" s="668">
        <f t="shared" si="43"/>
        <v>1260.1226650990275</v>
      </c>
      <c r="G116" s="668">
        <f t="shared" si="43"/>
        <v>1186.4796591521804</v>
      </c>
      <c r="H116" s="668">
        <f t="shared" si="43"/>
        <v>1151.4293929400053</v>
      </c>
      <c r="I116" s="668">
        <f t="shared" si="43"/>
        <v>1128.6728041902682</v>
      </c>
      <c r="J116" s="668">
        <f t="shared" si="43"/>
        <v>1124.6956014375203</v>
      </c>
      <c r="K116" s="668">
        <f t="shared" si="43"/>
        <v>1113.4274843096175</v>
      </c>
      <c r="L116" s="668">
        <f t="shared" si="43"/>
        <v>1125.1131487314105</v>
      </c>
    </row>
    <row r="117" spans="1:12">
      <c r="A117" s="300"/>
      <c r="B117" s="668" t="s">
        <v>722</v>
      </c>
      <c r="C117" s="668">
        <f>C116+C115</f>
        <v>1256.0714271188472</v>
      </c>
      <c r="D117" s="668">
        <f t="shared" ref="D117:L117" si="44">D116+D115</f>
        <v>1272.8609583736124</v>
      </c>
      <c r="E117" s="668">
        <f t="shared" si="44"/>
        <v>1374.2502500160303</v>
      </c>
      <c r="F117" s="668">
        <f t="shared" si="44"/>
        <v>1390.0154626060564</v>
      </c>
      <c r="G117" s="668">
        <f t="shared" si="44"/>
        <v>1308.7813734066031</v>
      </c>
      <c r="H117" s="668">
        <f t="shared" si="44"/>
        <v>1270.118143744312</v>
      </c>
      <c r="I117" s="668">
        <f t="shared" si="44"/>
        <v>1245.0158175070358</v>
      </c>
      <c r="J117" s="668">
        <f t="shared" si="44"/>
        <v>1240.6286467360026</v>
      </c>
      <c r="K117" s="668">
        <f t="shared" si="44"/>
        <v>1228.1990178783944</v>
      </c>
      <c r="L117" s="668">
        <f t="shared" si="44"/>
        <v>1241.0892345906232</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ht="13.15">
      <c r="A121" s="300"/>
      <c r="B121" s="1066" t="s">
        <v>1553</v>
      </c>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1002" t="s">
        <v>1452</v>
      </c>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ht="13.15">
      <c r="A125" s="300"/>
      <c r="B125" s="316" t="s">
        <v>1263</v>
      </c>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16" t="s">
        <v>1194</v>
      </c>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16" t="s">
        <v>1195</v>
      </c>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1002" t="s">
        <v>1675</v>
      </c>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ht="13.15">
      <c r="A133" s="300"/>
      <c r="B133" s="332" t="s">
        <v>1200</v>
      </c>
      <c r="C133" s="300"/>
      <c r="E133" s="300"/>
      <c r="F133" s="673"/>
      <c r="G133" s="300"/>
      <c r="H133" s="300"/>
      <c r="I133" s="300"/>
      <c r="J133" s="300"/>
      <c r="K133" s="300"/>
      <c r="L133" s="300"/>
    </row>
    <row r="135" spans="1:12" ht="13.15">
      <c r="B135" s="1003" t="s">
        <v>1677</v>
      </c>
      <c r="D135" s="11" t="s">
        <v>1203</v>
      </c>
      <c r="F135" s="825">
        <v>113</v>
      </c>
    </row>
    <row r="136" spans="1:12" ht="13.15">
      <c r="B136" s="146"/>
      <c r="D136" s="11" t="s">
        <v>693</v>
      </c>
      <c r="F136" s="825">
        <v>366</v>
      </c>
    </row>
    <row r="137" spans="1:12" ht="13.15">
      <c r="B137" s="146" t="s">
        <v>1204</v>
      </c>
      <c r="D137" s="11" t="s">
        <v>1203</v>
      </c>
      <c r="F137" s="826">
        <f>F135</f>
        <v>113</v>
      </c>
      <c r="G137" s="413">
        <v>0</v>
      </c>
      <c r="H137" s="254" t="s">
        <v>1678</v>
      </c>
    </row>
    <row r="138" spans="1:12" ht="13.15">
      <c r="B138" s="146"/>
      <c r="D138" s="11" t="s">
        <v>693</v>
      </c>
      <c r="F138" s="826">
        <f>F136+G137</f>
        <v>366</v>
      </c>
      <c r="G138" s="254"/>
    </row>
    <row r="140" spans="1:12" ht="13.15">
      <c r="B140" s="317"/>
      <c r="C140" s="317" t="str">
        <f t="shared" ref="C140:L140" si="47">C103</f>
        <v>2020/21</v>
      </c>
      <c r="D140" s="317" t="str">
        <f t="shared" si="47"/>
        <v>2021/22</v>
      </c>
      <c r="E140" s="317" t="str">
        <f t="shared" si="47"/>
        <v>2022/23</v>
      </c>
      <c r="F140" s="317" t="str">
        <f t="shared" si="47"/>
        <v>2023/24</v>
      </c>
      <c r="G140" s="317" t="str">
        <f t="shared" si="47"/>
        <v>2024/25</v>
      </c>
      <c r="H140" s="317" t="str">
        <f t="shared" si="47"/>
        <v>2025/26</v>
      </c>
      <c r="I140" s="317" t="str">
        <f t="shared" si="47"/>
        <v>2026/27</v>
      </c>
      <c r="J140" s="317" t="str">
        <f t="shared" si="47"/>
        <v>2027/28</v>
      </c>
      <c r="K140" s="317" t="str">
        <f t="shared" si="47"/>
        <v>2028/29</v>
      </c>
      <c r="L140" s="317" t="str">
        <f t="shared" si="47"/>
        <v>2029/30</v>
      </c>
    </row>
    <row r="141" spans="1:12" ht="13.15">
      <c r="B141" s="317" t="str">
        <f>B104</f>
        <v xml:space="preserve">Geography New to SF Sector </v>
      </c>
      <c r="C141" s="298">
        <f>IF(C104&gt;$F$137,$F$137,C104)</f>
        <v>113</v>
      </c>
      <c r="D141" s="298">
        <f t="shared" ref="D141:L141" si="48">IF(D104&gt;$F$137,$F$137,D104)</f>
        <v>113</v>
      </c>
      <c r="E141" s="298">
        <f t="shared" si="48"/>
        <v>113</v>
      </c>
      <c r="F141" s="298">
        <f t="shared" si="48"/>
        <v>113</v>
      </c>
      <c r="G141" s="298">
        <f t="shared" si="48"/>
        <v>113</v>
      </c>
      <c r="H141" s="298">
        <f t="shared" si="48"/>
        <v>113</v>
      </c>
      <c r="I141" s="298">
        <f t="shared" si="48"/>
        <v>113</v>
      </c>
      <c r="J141" s="298">
        <f t="shared" si="48"/>
        <v>113</v>
      </c>
      <c r="K141" s="298">
        <f t="shared" si="48"/>
        <v>113</v>
      </c>
      <c r="L141" s="298">
        <f t="shared" si="48"/>
        <v>113</v>
      </c>
    </row>
    <row r="142" spans="1:12" ht="13.15">
      <c r="B142" s="317" t="str">
        <f>B105</f>
        <v>Geography Re-entrants</v>
      </c>
      <c r="C142" s="298">
        <f>IF(C105&gt;$F$138,$F$138,C105)</f>
        <v>366</v>
      </c>
      <c r="D142" s="298">
        <f t="shared" ref="D142:L142" si="49">IF(D105&gt;$F$138,$F$138,D105)</f>
        <v>366</v>
      </c>
      <c r="E142" s="298">
        <f t="shared" si="49"/>
        <v>366</v>
      </c>
      <c r="F142" s="298">
        <f t="shared" si="49"/>
        <v>366</v>
      </c>
      <c r="G142" s="298">
        <f t="shared" si="49"/>
        <v>366</v>
      </c>
      <c r="H142" s="298">
        <f t="shared" si="49"/>
        <v>366</v>
      </c>
      <c r="I142" s="298">
        <f t="shared" si="49"/>
        <v>366</v>
      </c>
      <c r="J142" s="298">
        <f t="shared" si="49"/>
        <v>366</v>
      </c>
      <c r="K142" s="298">
        <f t="shared" si="49"/>
        <v>366</v>
      </c>
      <c r="L142" s="298">
        <f t="shared" si="49"/>
        <v>366</v>
      </c>
    </row>
    <row r="144" spans="1:12" ht="13.15">
      <c r="B144" s="74" t="s">
        <v>1196</v>
      </c>
      <c r="C144" s="300"/>
    </row>
    <row r="146" spans="1:12" ht="13.15">
      <c r="B146" s="317"/>
      <c r="C146" s="317" t="str">
        <f t="shared" ref="C146:L146" si="50">C140</f>
        <v>2020/21</v>
      </c>
      <c r="D146" s="317" t="str">
        <f t="shared" si="50"/>
        <v>2021/22</v>
      </c>
      <c r="E146" s="317" t="str">
        <f t="shared" si="50"/>
        <v>2022/23</v>
      </c>
      <c r="F146" s="317" t="str">
        <f t="shared" si="50"/>
        <v>2023/24</v>
      </c>
      <c r="G146" s="317" t="str">
        <f t="shared" si="50"/>
        <v>2024/25</v>
      </c>
      <c r="H146" s="317" t="str">
        <f t="shared" si="50"/>
        <v>2025/26</v>
      </c>
      <c r="I146" s="317" t="str">
        <f t="shared" si="50"/>
        <v>2026/27</v>
      </c>
      <c r="J146" s="317" t="str">
        <f t="shared" si="50"/>
        <v>2027/28</v>
      </c>
      <c r="K146" s="317" t="str">
        <f t="shared" si="50"/>
        <v>2028/29</v>
      </c>
      <c r="L146" s="317" t="str">
        <f t="shared" si="50"/>
        <v>2029/30</v>
      </c>
    </row>
    <row r="147" spans="1:12" ht="13.15">
      <c r="B147" s="225" t="s">
        <v>1197</v>
      </c>
      <c r="C147" s="808"/>
      <c r="D147" s="808"/>
      <c r="E147" s="808"/>
      <c r="F147" s="808"/>
      <c r="G147" s="808"/>
      <c r="H147" s="808"/>
      <c r="I147" s="808"/>
      <c r="J147" s="808"/>
      <c r="K147" s="808"/>
      <c r="L147" s="808"/>
    </row>
    <row r="148" spans="1:12" ht="13.15">
      <c r="B148" s="317" t="str">
        <f>B104</f>
        <v xml:space="preserve">Geography New to SF Sector </v>
      </c>
      <c r="C148" s="298">
        <f t="shared" ref="C148:L148" si="51">C104</f>
        <v>155.42404349296311</v>
      </c>
      <c r="D148" s="298">
        <f t="shared" si="51"/>
        <v>157.50155021720465</v>
      </c>
      <c r="E148" s="298">
        <f t="shared" si="51"/>
        <v>170.04728076542517</v>
      </c>
      <c r="F148" s="298">
        <f t="shared" si="51"/>
        <v>171.99804012063834</v>
      </c>
      <c r="G148" s="298">
        <f t="shared" si="51"/>
        <v>161.94627846102651</v>
      </c>
      <c r="H148" s="298">
        <f t="shared" si="51"/>
        <v>157.1621592152014</v>
      </c>
      <c r="I148" s="298">
        <f t="shared" si="51"/>
        <v>154.05604203058704</v>
      </c>
      <c r="J148" s="298">
        <f t="shared" si="51"/>
        <v>153.51318132537045</v>
      </c>
      <c r="K148" s="298">
        <f t="shared" si="51"/>
        <v>151.97516116627997</v>
      </c>
      <c r="L148" s="298">
        <f t="shared" si="51"/>
        <v>153.57017364698794</v>
      </c>
    </row>
    <row r="149" spans="1:12" ht="13.15">
      <c r="B149" s="317" t="str">
        <f>B105</f>
        <v>Geography Re-entrants</v>
      </c>
      <c r="C149" s="298">
        <f t="shared" ref="C149:L149" si="52">C105</f>
        <v>465.66674468990169</v>
      </c>
      <c r="D149" s="298">
        <f t="shared" si="52"/>
        <v>471.89117285176934</v>
      </c>
      <c r="E149" s="298">
        <f t="shared" si="52"/>
        <v>509.47949813820429</v>
      </c>
      <c r="F149" s="298">
        <f t="shared" si="52"/>
        <v>515.32417788144244</v>
      </c>
      <c r="G149" s="298">
        <f t="shared" si="52"/>
        <v>485.20804510535669</v>
      </c>
      <c r="H149" s="298">
        <f t="shared" si="52"/>
        <v>470.87432179366994</v>
      </c>
      <c r="I149" s="298">
        <f t="shared" si="52"/>
        <v>461.56806874891356</v>
      </c>
      <c r="J149" s="298">
        <f t="shared" si="52"/>
        <v>459.94160110763318</v>
      </c>
      <c r="K149" s="298">
        <f t="shared" si="52"/>
        <v>455.3335313093234</v>
      </c>
      <c r="L149" s="298">
        <f t="shared" si="52"/>
        <v>460.11235608404155</v>
      </c>
    </row>
    <row r="150" spans="1:12" ht="13.15">
      <c r="B150" s="317" t="str">
        <f>B106</f>
        <v>Geography NQTs</v>
      </c>
      <c r="C150" s="298">
        <f t="shared" ref="C150:L150" si="53">C106</f>
        <v>705.10631228396835</v>
      </c>
      <c r="D150" s="298">
        <f t="shared" si="53"/>
        <v>714.53125756369548</v>
      </c>
      <c r="E150" s="298">
        <f t="shared" si="53"/>
        <v>771.44699339812325</v>
      </c>
      <c r="F150" s="298">
        <f t="shared" si="53"/>
        <v>780.29692873756824</v>
      </c>
      <c r="G150" s="298">
        <f t="shared" si="53"/>
        <v>734.69548615196754</v>
      </c>
      <c r="H150" s="298">
        <f t="shared" si="53"/>
        <v>712.991555388493</v>
      </c>
      <c r="I150" s="298">
        <f t="shared" si="53"/>
        <v>698.90015238324008</v>
      </c>
      <c r="J150" s="298">
        <f t="shared" si="53"/>
        <v>696.43737698931307</v>
      </c>
      <c r="K150" s="298">
        <f t="shared" si="53"/>
        <v>689.45989977135741</v>
      </c>
      <c r="L150" s="298">
        <f t="shared" si="53"/>
        <v>696.69593187452301</v>
      </c>
    </row>
    <row r="151" spans="1:12" ht="13.15">
      <c r="B151" s="317" t="str">
        <f>B107</f>
        <v>Total</v>
      </c>
      <c r="C151" s="298">
        <f t="shared" ref="C151:L151" si="54">C107</f>
        <v>1326.197100466833</v>
      </c>
      <c r="D151" s="298">
        <f t="shared" si="54"/>
        <v>1343.9239806326696</v>
      </c>
      <c r="E151" s="298">
        <f t="shared" si="54"/>
        <v>1450.9737723017529</v>
      </c>
      <c r="F151" s="298">
        <f t="shared" si="54"/>
        <v>1467.6191467396488</v>
      </c>
      <c r="G151" s="298">
        <f t="shared" si="54"/>
        <v>1381.8498097183508</v>
      </c>
      <c r="H151" s="298">
        <f t="shared" si="54"/>
        <v>1341.0280363973643</v>
      </c>
      <c r="I151" s="298">
        <f t="shared" si="54"/>
        <v>1314.5242631627407</v>
      </c>
      <c r="J151" s="298">
        <f t="shared" si="54"/>
        <v>1309.8921594223166</v>
      </c>
      <c r="K151" s="298">
        <f t="shared" si="54"/>
        <v>1296.7685922469609</v>
      </c>
      <c r="L151" s="298">
        <f t="shared" si="54"/>
        <v>1310.3784616055525</v>
      </c>
    </row>
    <row r="152" spans="1:12" ht="13.15">
      <c r="B152" s="225" t="s">
        <v>1198</v>
      </c>
      <c r="C152" s="813"/>
      <c r="D152" s="813"/>
      <c r="E152" s="813"/>
      <c r="F152" s="813"/>
      <c r="G152" s="813"/>
      <c r="H152" s="813"/>
      <c r="I152" s="813"/>
      <c r="J152" s="813"/>
      <c r="K152" s="813"/>
      <c r="L152" s="813"/>
    </row>
    <row r="153" spans="1:12" ht="13.15">
      <c r="B153" s="317" t="str">
        <f>B148</f>
        <v xml:space="preserve">Geography New to SF Sector </v>
      </c>
      <c r="C153" s="444">
        <f>IF(C141&gt;0,C141,C148)</f>
        <v>113</v>
      </c>
      <c r="D153" s="444">
        <f t="shared" ref="D153:L154" si="55">IF(D141&gt;0,D141,D148)</f>
        <v>113</v>
      </c>
      <c r="E153" s="444">
        <f t="shared" si="55"/>
        <v>113</v>
      </c>
      <c r="F153" s="444">
        <f t="shared" si="55"/>
        <v>113</v>
      </c>
      <c r="G153" s="444">
        <f t="shared" si="55"/>
        <v>113</v>
      </c>
      <c r="H153" s="444">
        <f t="shared" si="55"/>
        <v>113</v>
      </c>
      <c r="I153" s="444">
        <f t="shared" si="55"/>
        <v>113</v>
      </c>
      <c r="J153" s="444">
        <f t="shared" si="55"/>
        <v>113</v>
      </c>
      <c r="K153" s="444">
        <f t="shared" si="55"/>
        <v>113</v>
      </c>
      <c r="L153" s="444">
        <f t="shared" si="55"/>
        <v>113</v>
      </c>
    </row>
    <row r="154" spans="1:12" ht="13.15">
      <c r="B154" s="317" t="str">
        <f>B149</f>
        <v>Geography Re-entrants</v>
      </c>
      <c r="C154" s="444">
        <f>IF(C142&gt;0,C142,C149)</f>
        <v>366</v>
      </c>
      <c r="D154" s="444">
        <f t="shared" si="55"/>
        <v>366</v>
      </c>
      <c r="E154" s="444">
        <f t="shared" si="55"/>
        <v>366</v>
      </c>
      <c r="F154" s="444">
        <f t="shared" si="55"/>
        <v>366</v>
      </c>
      <c r="G154" s="444">
        <f t="shared" si="55"/>
        <v>366</v>
      </c>
      <c r="H154" s="444">
        <f t="shared" si="55"/>
        <v>366</v>
      </c>
      <c r="I154" s="444">
        <f t="shared" si="55"/>
        <v>366</v>
      </c>
      <c r="J154" s="444">
        <f t="shared" si="55"/>
        <v>366</v>
      </c>
      <c r="K154" s="444">
        <f t="shared" si="55"/>
        <v>366</v>
      </c>
      <c r="L154" s="444">
        <f t="shared" si="55"/>
        <v>366</v>
      </c>
    </row>
    <row r="155" spans="1:12" ht="13.15">
      <c r="B155" s="317" t="str">
        <f>B150</f>
        <v>Geography NQTs</v>
      </c>
      <c r="C155" s="444">
        <f>C150+(C148-C153)+(C149-C154)</f>
        <v>847.19710046683304</v>
      </c>
      <c r="D155" s="444">
        <f t="shared" ref="D155:L155" si="56">D150+(D148-D153)+(D149-D154)</f>
        <v>864.92398063266955</v>
      </c>
      <c r="E155" s="444">
        <f t="shared" si="56"/>
        <v>971.97377230175266</v>
      </c>
      <c r="F155" s="444">
        <f t="shared" si="56"/>
        <v>988.61914673964907</v>
      </c>
      <c r="G155" s="444">
        <f t="shared" si="56"/>
        <v>902.8498097183508</v>
      </c>
      <c r="H155" s="444">
        <f t="shared" si="56"/>
        <v>862.0280363973643</v>
      </c>
      <c r="I155" s="444">
        <f t="shared" si="56"/>
        <v>835.52426316274068</v>
      </c>
      <c r="J155" s="444">
        <f t="shared" si="56"/>
        <v>830.89215942231681</v>
      </c>
      <c r="K155" s="444">
        <f t="shared" si="56"/>
        <v>817.76859224696091</v>
      </c>
      <c r="L155" s="444">
        <f t="shared" si="56"/>
        <v>831.3784616055525</v>
      </c>
    </row>
    <row r="156" spans="1:12" ht="13.15">
      <c r="B156" s="317" t="str">
        <f>B151</f>
        <v>Total</v>
      </c>
      <c r="C156" s="814">
        <f>SUM(C153:C155)</f>
        <v>1326.197100466833</v>
      </c>
      <c r="D156" s="444">
        <f t="shared" ref="D156:L156" si="57">SUM(D153:D155)</f>
        <v>1343.9239806326696</v>
      </c>
      <c r="E156" s="444">
        <f t="shared" si="57"/>
        <v>1450.9737723017527</v>
      </c>
      <c r="F156" s="444">
        <f t="shared" si="57"/>
        <v>1467.6191467396491</v>
      </c>
      <c r="G156" s="444">
        <f t="shared" si="57"/>
        <v>1381.8498097183508</v>
      </c>
      <c r="H156" s="444">
        <f t="shared" si="57"/>
        <v>1341.0280363973643</v>
      </c>
      <c r="I156" s="444">
        <f t="shared" si="57"/>
        <v>1314.5242631627407</v>
      </c>
      <c r="J156" s="444">
        <f t="shared" si="57"/>
        <v>1309.8921594223168</v>
      </c>
      <c r="K156" s="444">
        <f t="shared" si="57"/>
        <v>1296.7685922469609</v>
      </c>
      <c r="L156" s="444">
        <f t="shared" si="57"/>
        <v>1310.3784616055525</v>
      </c>
    </row>
    <row r="157" spans="1:12">
      <c r="A157" s="300">
        <f>SUM(C157:L157)</f>
        <v>0</v>
      </c>
      <c r="C157" s="320">
        <f>C156-C151</f>
        <v>0</v>
      </c>
      <c r="D157" s="320">
        <f t="shared" ref="D157:L157" si="58">D156-D151</f>
        <v>0</v>
      </c>
      <c r="E157" s="320">
        <f t="shared" si="58"/>
        <v>0</v>
      </c>
      <c r="F157" s="320">
        <f t="shared" si="58"/>
        <v>0</v>
      </c>
      <c r="G157" s="320">
        <f t="shared" si="58"/>
        <v>0</v>
      </c>
      <c r="H157" s="320">
        <f t="shared" si="58"/>
        <v>0</v>
      </c>
      <c r="I157" s="320">
        <f t="shared" si="58"/>
        <v>0</v>
      </c>
      <c r="J157" s="320">
        <f t="shared" si="58"/>
        <v>0</v>
      </c>
      <c r="K157" s="320">
        <f t="shared" si="58"/>
        <v>0</v>
      </c>
      <c r="L157" s="320">
        <f t="shared" si="58"/>
        <v>0</v>
      </c>
    </row>
    <row r="159" spans="1:12" ht="13.15">
      <c r="B159" s="8" t="s">
        <v>1201</v>
      </c>
      <c r="C159" s="624" t="b">
        <f>IF(C155=C150,FALSE, TRUE)</f>
        <v>1</v>
      </c>
      <c r="D159" s="624" t="b">
        <f t="shared" ref="D159:L159" si="59">IF(D155=D150,FALSE, TRUE)</f>
        <v>1</v>
      </c>
      <c r="E159" s="624" t="b">
        <f t="shared" si="59"/>
        <v>1</v>
      </c>
      <c r="F159" s="624" t="b">
        <f t="shared" si="59"/>
        <v>1</v>
      </c>
      <c r="G159" s="624" t="b">
        <f t="shared" si="59"/>
        <v>1</v>
      </c>
      <c r="H159" s="624" t="b">
        <f t="shared" si="59"/>
        <v>1</v>
      </c>
      <c r="I159" s="624" t="b">
        <f t="shared" si="59"/>
        <v>1</v>
      </c>
      <c r="J159" s="624" t="b">
        <f t="shared" si="59"/>
        <v>1</v>
      </c>
      <c r="K159" s="624" t="b">
        <f t="shared" si="59"/>
        <v>1</v>
      </c>
      <c r="L159" s="624" t="b">
        <f t="shared" si="59"/>
        <v>1</v>
      </c>
    </row>
  </sheetData>
  <mergeCells count="4">
    <mergeCell ref="D17:L18"/>
    <mergeCell ref="J51:J53"/>
    <mergeCell ref="A5:M5"/>
    <mergeCell ref="B46:N48"/>
  </mergeCells>
  <conditionalFormatting sqref="C159:L159">
    <cfRule type="cellIs" dxfId="5" priority="1" stopIfTrue="1" operator="equal">
      <formula>TRUE</formula>
    </cfRule>
    <cfRule type="cellIs" dxfId="4" priority="2" stopIfTrue="1" operator="equal">
      <formula>FALSE</formula>
    </cfRule>
  </conditionalFormatting>
  <hyperlinks>
    <hyperlink ref="A2" location="'Title_&amp;_Contents'!A1" display="Contents"/>
    <hyperlink ref="B2" location="Map_of_sheets!A1" display="Map of sheets"/>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FF0000"/>
  </sheetPr>
  <dimension ref="A1:N159"/>
  <sheetViews>
    <sheetView showGridLines="0" workbookViewId="0"/>
  </sheetViews>
  <sheetFormatPr defaultRowHeight="12.75"/>
  <cols>
    <col min="2" max="2" width="35.73046875" customWidth="1"/>
    <col min="3" max="13"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7.75" customHeight="1">
      <c r="A5" s="1239" t="s">
        <v>758</v>
      </c>
      <c r="B5" s="1239"/>
      <c r="C5" s="1239"/>
      <c r="D5" s="1239"/>
      <c r="E5" s="1239"/>
      <c r="F5" s="1239"/>
      <c r="G5" s="1239"/>
      <c r="H5" s="1239"/>
      <c r="I5" s="1239"/>
      <c r="J5" s="1239"/>
      <c r="K5" s="1239"/>
      <c r="L5" s="1239"/>
      <c r="M5" s="1239"/>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SUM(A12:A1820)</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OUTPUTS_FOR_SECTION_2_OF_MODEL!B76</f>
        <v>History</v>
      </c>
      <c r="C15" s="298">
        <f>OUTPUTS_FOR_SECTION_2_OF_MODEL!E76</f>
        <v>1448.4580905704556</v>
      </c>
      <c r="D15" s="298">
        <f>OUTPUTS_FOR_SECTION_2_OF_MODEL!F76</f>
        <v>1472.7905381530122</v>
      </c>
      <c r="E15" s="298">
        <f>OUTPUTS_FOR_SECTION_2_OF_MODEL!G76</f>
        <v>1591.9616485156419</v>
      </c>
      <c r="F15" s="298">
        <f>OUTPUTS_FOR_SECTION_2_OF_MODEL!H76</f>
        <v>1607.0946521494448</v>
      </c>
      <c r="G15" s="298">
        <f>OUTPUTS_FOR_SECTION_2_OF_MODEL!I76</f>
        <v>1514.6474552952159</v>
      </c>
      <c r="H15" s="298">
        <f>OUTPUTS_FOR_SECTION_2_OF_MODEL!J76</f>
        <v>1470.8605139829397</v>
      </c>
      <c r="I15" s="298">
        <f>OUTPUTS_FOR_SECTION_2_OF_MODEL!K76</f>
        <v>1440.5909362258708</v>
      </c>
      <c r="J15" s="298">
        <f>OUTPUTS_FOR_SECTION_2_OF_MODEL!L76</f>
        <v>1433.8769531698522</v>
      </c>
      <c r="K15" s="298">
        <f>OUTPUTS_FOR_SECTION_2_OF_MODEL!M76</f>
        <v>1418.7951432231239</v>
      </c>
      <c r="L15" s="298">
        <f>OUTPUTS_FOR_SECTION_2_OF_MODEL!N76</f>
        <v>1432.1854571863837</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4" ht="13.15">
      <c r="A33" s="300"/>
      <c r="B33" s="317" t="str">
        <f>B27</f>
        <v>New to state-funded sector</v>
      </c>
      <c r="C33" s="621">
        <f>'Calc_SEC_part-time_entrants'!G47</f>
        <v>0.1489146301700586</v>
      </c>
      <c r="D33" s="300"/>
      <c r="E33" s="300"/>
      <c r="F33" s="300"/>
      <c r="G33" s="300"/>
      <c r="H33" s="300"/>
      <c r="I33" s="300"/>
      <c r="J33" s="300"/>
      <c r="K33" s="300"/>
      <c r="L33" s="300"/>
    </row>
    <row r="34" spans="1:14" ht="13.15">
      <c r="A34" s="300"/>
      <c r="B34" s="317" t="str">
        <f>B28</f>
        <v>Re-entrants</v>
      </c>
      <c r="C34" s="621">
        <f>'Calc_SEC_part-time_entrants'!G48</f>
        <v>0.29769758320333828</v>
      </c>
      <c r="D34" s="300"/>
      <c r="E34" s="300"/>
      <c r="F34" s="300"/>
      <c r="G34" s="300"/>
      <c r="H34" s="300"/>
      <c r="I34" s="300"/>
      <c r="J34" s="300"/>
      <c r="K34" s="300"/>
      <c r="L34" s="300"/>
    </row>
    <row r="35" spans="1:14" ht="13.15">
      <c r="A35" s="300"/>
      <c r="B35" s="317" t="str">
        <f>B29</f>
        <v>NQTs</v>
      </c>
      <c r="C35" s="621">
        <f>'Calc_SEC_part-time_entrants'!G49</f>
        <v>3.648956408247616E-2</v>
      </c>
      <c r="D35" s="300"/>
      <c r="E35" s="300"/>
      <c r="F35" s="300"/>
      <c r="G35" s="300"/>
      <c r="H35" s="300"/>
      <c r="I35" s="300"/>
      <c r="J35" s="300"/>
      <c r="K35" s="300"/>
      <c r="L35" s="300"/>
    </row>
    <row r="36" spans="1:14" ht="13.15">
      <c r="A36" s="300"/>
      <c r="B36" s="300"/>
      <c r="C36" s="318"/>
      <c r="D36" s="300"/>
      <c r="E36" s="300"/>
      <c r="F36" s="300"/>
      <c r="G36" s="300"/>
      <c r="H36" s="300"/>
      <c r="I36" s="300"/>
      <c r="J36" s="300"/>
      <c r="K36" s="300"/>
      <c r="L36" s="300"/>
    </row>
    <row r="37" spans="1:14" ht="13.15">
      <c r="A37" s="300"/>
      <c r="B37" s="332" t="s">
        <v>1421</v>
      </c>
      <c r="C37" s="318"/>
      <c r="D37" s="355" t="s">
        <v>737</v>
      </c>
      <c r="E37" s="300"/>
      <c r="F37" s="300"/>
      <c r="G37" s="300"/>
      <c r="H37" s="300"/>
      <c r="I37" s="300"/>
      <c r="J37" s="300"/>
      <c r="K37" s="300"/>
      <c r="L37" s="300"/>
    </row>
    <row r="38" spans="1:14" ht="13.15">
      <c r="A38" s="300"/>
      <c r="B38" s="300"/>
      <c r="C38" s="318"/>
      <c r="D38" s="300"/>
      <c r="E38" s="300"/>
      <c r="F38" s="300"/>
      <c r="G38" s="300"/>
      <c r="H38" s="300"/>
      <c r="I38" s="300"/>
      <c r="J38" s="300"/>
      <c r="K38" s="300"/>
      <c r="L38" s="300"/>
    </row>
    <row r="39" spans="1:14" ht="13.15">
      <c r="A39" s="300"/>
      <c r="B39" s="317" t="s">
        <v>736</v>
      </c>
      <c r="C39" s="533">
        <f>RAW_DATA_INPUTS!C421</f>
        <v>0.626</v>
      </c>
      <c r="D39" s="300"/>
      <c r="E39" s="300"/>
      <c r="F39" s="300"/>
      <c r="G39" s="300"/>
      <c r="H39" s="300"/>
      <c r="I39" s="300"/>
      <c r="J39" s="300"/>
      <c r="K39" s="300"/>
      <c r="L39" s="300"/>
    </row>
    <row r="40" spans="1:14">
      <c r="A40" s="300"/>
      <c r="B40" s="300"/>
      <c r="C40" s="300"/>
      <c r="D40" s="300"/>
      <c r="E40" s="300"/>
      <c r="F40" s="300"/>
      <c r="G40" s="300"/>
      <c r="H40" s="300"/>
      <c r="I40" s="300"/>
      <c r="J40" s="300"/>
      <c r="K40" s="300"/>
      <c r="L40" s="300"/>
    </row>
    <row r="41" spans="1:14" ht="13.15">
      <c r="A41" s="300"/>
      <c r="B41" s="355" t="s">
        <v>745</v>
      </c>
      <c r="C41" s="300"/>
      <c r="D41" s="638">
        <f>C20</f>
        <v>0.92900000000000005</v>
      </c>
      <c r="E41" s="355" t="s">
        <v>734</v>
      </c>
      <c r="F41" s="300"/>
      <c r="G41" s="300"/>
      <c r="H41" s="300"/>
      <c r="I41" s="300"/>
      <c r="J41" s="300"/>
      <c r="K41" s="300"/>
      <c r="L41" s="300"/>
    </row>
    <row r="42" spans="1:14" ht="13.15">
      <c r="A42" s="300"/>
      <c r="B42" s="355"/>
      <c r="C42" s="300"/>
      <c r="D42" s="638"/>
      <c r="E42" s="355"/>
      <c r="F42" s="300"/>
      <c r="G42" s="300"/>
      <c r="H42" s="300"/>
      <c r="I42" s="300"/>
      <c r="J42" s="300"/>
      <c r="K42" s="300"/>
      <c r="L42" s="300"/>
    </row>
    <row r="43" spans="1:14"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4" ht="13.15">
      <c r="A44" s="300"/>
      <c r="B44" s="317" t="s">
        <v>831</v>
      </c>
      <c r="C44" s="444">
        <f t="shared" ref="C44:L44" si="4">C15*$C$20</f>
        <v>1345.6175661399534</v>
      </c>
      <c r="D44" s="444">
        <f t="shared" si="4"/>
        <v>1368.2224099441485</v>
      </c>
      <c r="E44" s="444">
        <f t="shared" si="4"/>
        <v>1478.9323714710313</v>
      </c>
      <c r="F44" s="444">
        <f t="shared" si="4"/>
        <v>1492.9909318468342</v>
      </c>
      <c r="G44" s="444">
        <f t="shared" si="4"/>
        <v>1407.1074859692555</v>
      </c>
      <c r="H44" s="444">
        <f t="shared" si="4"/>
        <v>1366.4294174901511</v>
      </c>
      <c r="I44" s="444">
        <f t="shared" si="4"/>
        <v>1338.3089797538341</v>
      </c>
      <c r="J44" s="444">
        <f t="shared" si="4"/>
        <v>1332.0716894947927</v>
      </c>
      <c r="K44" s="444">
        <f t="shared" si="4"/>
        <v>1318.0606880542821</v>
      </c>
      <c r="L44" s="444">
        <f t="shared" si="4"/>
        <v>1330.5002897261506</v>
      </c>
    </row>
    <row r="45" spans="1:14">
      <c r="A45" s="300"/>
      <c r="B45" s="300"/>
      <c r="C45" s="300"/>
      <c r="D45" s="300"/>
      <c r="E45" s="300"/>
      <c r="F45" s="300"/>
      <c r="G45" s="300"/>
      <c r="H45" s="300"/>
      <c r="I45" s="300"/>
      <c r="J45" s="300"/>
      <c r="K45" s="300"/>
      <c r="L45" s="300"/>
    </row>
    <row r="46" spans="1:14" ht="12.75" customHeight="1">
      <c r="A46" s="300"/>
      <c r="B46" s="1415" t="s">
        <v>1575</v>
      </c>
      <c r="C46" s="1415"/>
      <c r="D46" s="1415"/>
      <c r="E46" s="1415"/>
      <c r="F46" s="1415"/>
      <c r="G46" s="1415"/>
      <c r="H46" s="1415"/>
      <c r="I46" s="1415"/>
      <c r="J46" s="1415"/>
      <c r="K46" s="1415"/>
      <c r="L46" s="1415"/>
      <c r="M46" s="1415"/>
      <c r="N46" s="1415"/>
    </row>
    <row r="47" spans="1:14">
      <c r="A47" s="300"/>
      <c r="B47" s="1415"/>
      <c r="C47" s="1415"/>
      <c r="D47" s="1415"/>
      <c r="E47" s="1415"/>
      <c r="F47" s="1415"/>
      <c r="G47" s="1415"/>
      <c r="H47" s="1415"/>
      <c r="I47" s="1415"/>
      <c r="J47" s="1415"/>
      <c r="K47" s="1415"/>
      <c r="L47" s="1415"/>
      <c r="M47" s="1415"/>
      <c r="N47" s="1415"/>
    </row>
    <row r="48" spans="1:14">
      <c r="A48" s="300"/>
      <c r="B48" s="1415"/>
      <c r="C48" s="1415"/>
      <c r="D48" s="1415"/>
      <c r="E48" s="1415"/>
      <c r="F48" s="1415"/>
      <c r="G48" s="1415"/>
      <c r="H48" s="1415"/>
      <c r="I48" s="1415"/>
      <c r="J48" s="1415"/>
      <c r="K48" s="1415"/>
      <c r="L48" s="1415"/>
      <c r="M48" s="1415"/>
      <c r="N48" s="1415"/>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14.207425437942007</v>
      </c>
      <c r="D58" s="444">
        <f t="shared" ref="D58:L58" si="7">D44/$J$51</f>
        <v>14.446094017310882</v>
      </c>
      <c r="E58" s="444">
        <f t="shared" si="7"/>
        <v>15.615002303892378</v>
      </c>
      <c r="F58" s="444">
        <f t="shared" si="7"/>
        <v>15.763436712991979</v>
      </c>
      <c r="G58" s="444">
        <f t="shared" si="7"/>
        <v>14.856654069570155</v>
      </c>
      <c r="H58" s="444">
        <f t="shared" si="7"/>
        <v>14.427163076423989</v>
      </c>
      <c r="I58" s="444">
        <f t="shared" si="7"/>
        <v>14.130259236526092</v>
      </c>
      <c r="J58" s="444">
        <f t="shared" si="7"/>
        <v>14.064404094233073</v>
      </c>
      <c r="K58" s="444">
        <f t="shared" si="7"/>
        <v>13.916471826339173</v>
      </c>
      <c r="L58" s="444">
        <f t="shared" si="7"/>
        <v>14.047812793994458</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6">
        <f>100*C65</f>
        <v>11.719528223840367</v>
      </c>
      <c r="D66" s="666">
        <f t="shared" ref="D66:L66" si="10">100*D65</f>
        <v>11.719528223840367</v>
      </c>
      <c r="E66" s="666">
        <f t="shared" si="10"/>
        <v>11.719528223840367</v>
      </c>
      <c r="F66" s="666">
        <f t="shared" si="10"/>
        <v>11.719528223840367</v>
      </c>
      <c r="G66" s="666">
        <f t="shared" si="10"/>
        <v>11.719528223840367</v>
      </c>
      <c r="H66" s="666">
        <f t="shared" si="10"/>
        <v>11.719528223840367</v>
      </c>
      <c r="I66" s="666">
        <f t="shared" si="10"/>
        <v>11.719528223840367</v>
      </c>
      <c r="J66" s="666">
        <f t="shared" si="10"/>
        <v>11.719528223840367</v>
      </c>
      <c r="K66" s="666">
        <f t="shared" si="10"/>
        <v>11.719528223840367</v>
      </c>
      <c r="L66" s="666">
        <f t="shared" si="10"/>
        <v>11.719528223840367</v>
      </c>
    </row>
    <row r="67" spans="1:12" ht="13.15">
      <c r="A67" s="300"/>
      <c r="B67" s="329" t="s">
        <v>731</v>
      </c>
      <c r="C67" s="666">
        <f>C66-C68</f>
        <v>9.9743190126196151</v>
      </c>
      <c r="D67" s="666">
        <f t="shared" ref="D67:L67" si="11">D66-D68</f>
        <v>9.9743190126196151</v>
      </c>
      <c r="E67" s="666">
        <f t="shared" si="11"/>
        <v>9.9743190126196151</v>
      </c>
      <c r="F67" s="666">
        <f t="shared" si="11"/>
        <v>9.9743190126196151</v>
      </c>
      <c r="G67" s="666">
        <f t="shared" si="11"/>
        <v>9.9743190126196151</v>
      </c>
      <c r="H67" s="666">
        <f t="shared" si="11"/>
        <v>9.9743190126196151</v>
      </c>
      <c r="I67" s="666">
        <f t="shared" si="11"/>
        <v>9.9743190126196151</v>
      </c>
      <c r="J67" s="666">
        <f t="shared" si="11"/>
        <v>9.9743190126196151</v>
      </c>
      <c r="K67" s="666">
        <f t="shared" si="11"/>
        <v>9.9743190126196151</v>
      </c>
      <c r="L67" s="666">
        <f t="shared" si="11"/>
        <v>9.9743190126196151</v>
      </c>
    </row>
    <row r="68" spans="1:12" ht="13.15">
      <c r="A68" s="300"/>
      <c r="B68" s="329" t="s">
        <v>730</v>
      </c>
      <c r="C68" s="666">
        <f>C66*$C$33</f>
        <v>1.745209211220752</v>
      </c>
      <c r="D68" s="666">
        <f t="shared" ref="D68:L68" si="12">D66*$C$33</f>
        <v>1.745209211220752</v>
      </c>
      <c r="E68" s="666">
        <f t="shared" si="12"/>
        <v>1.745209211220752</v>
      </c>
      <c r="F68" s="666">
        <f t="shared" si="12"/>
        <v>1.745209211220752</v>
      </c>
      <c r="G68" s="666">
        <f t="shared" si="12"/>
        <v>1.745209211220752</v>
      </c>
      <c r="H68" s="666">
        <f t="shared" si="12"/>
        <v>1.745209211220752</v>
      </c>
      <c r="I68" s="666">
        <f t="shared" si="12"/>
        <v>1.745209211220752</v>
      </c>
      <c r="J68" s="666">
        <f t="shared" si="12"/>
        <v>1.745209211220752</v>
      </c>
      <c r="K68" s="666">
        <f t="shared" si="12"/>
        <v>1.745209211220752</v>
      </c>
      <c r="L68" s="666">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6">
        <f>100*C76</f>
        <v>35.112936419932062</v>
      </c>
      <c r="D77" s="666">
        <f t="shared" ref="D77:L77" si="18">100*D76</f>
        <v>35.112936419932062</v>
      </c>
      <c r="E77" s="666">
        <f t="shared" si="18"/>
        <v>35.112936419932062</v>
      </c>
      <c r="F77" s="666">
        <f t="shared" si="18"/>
        <v>35.112936419932062</v>
      </c>
      <c r="G77" s="666">
        <f t="shared" si="18"/>
        <v>35.112936419932062</v>
      </c>
      <c r="H77" s="666">
        <f t="shared" si="18"/>
        <v>35.112936419932062</v>
      </c>
      <c r="I77" s="666">
        <f t="shared" si="18"/>
        <v>35.112936419932062</v>
      </c>
      <c r="J77" s="666">
        <f t="shared" si="18"/>
        <v>35.112936419932062</v>
      </c>
      <c r="K77" s="666">
        <f t="shared" si="18"/>
        <v>35.112936419932062</v>
      </c>
      <c r="L77" s="666">
        <f t="shared" si="18"/>
        <v>35.112936419932062</v>
      </c>
    </row>
    <row r="78" spans="1:12" ht="13.15">
      <c r="A78" s="300"/>
      <c r="B78" s="329" t="s">
        <v>731</v>
      </c>
      <c r="C78" s="666">
        <f>C77-C79</f>
        <v>24.659900108545809</v>
      </c>
      <c r="D78" s="666">
        <f t="shared" ref="D78:L78" si="19">D77-D79</f>
        <v>24.659900108545809</v>
      </c>
      <c r="E78" s="666">
        <f t="shared" si="19"/>
        <v>24.659900108545809</v>
      </c>
      <c r="F78" s="666">
        <f t="shared" si="19"/>
        <v>24.659900108545809</v>
      </c>
      <c r="G78" s="666">
        <f t="shared" si="19"/>
        <v>24.659900108545809</v>
      </c>
      <c r="H78" s="666">
        <f t="shared" si="19"/>
        <v>24.659900108545809</v>
      </c>
      <c r="I78" s="666">
        <f t="shared" si="19"/>
        <v>24.659900108545809</v>
      </c>
      <c r="J78" s="666">
        <f t="shared" si="19"/>
        <v>24.659900108545809</v>
      </c>
      <c r="K78" s="666">
        <f t="shared" si="19"/>
        <v>24.659900108545809</v>
      </c>
      <c r="L78" s="666">
        <f t="shared" si="19"/>
        <v>24.659900108545809</v>
      </c>
    </row>
    <row r="79" spans="1:12" ht="13.15">
      <c r="A79" s="300"/>
      <c r="B79" s="329" t="s">
        <v>730</v>
      </c>
      <c r="C79" s="666">
        <f>C77*$C$34</f>
        <v>10.453036311386253</v>
      </c>
      <c r="D79" s="666">
        <f t="shared" ref="D79:L79" si="20">D77*$C$34</f>
        <v>10.453036311386253</v>
      </c>
      <c r="E79" s="666">
        <f t="shared" si="20"/>
        <v>10.453036311386253</v>
      </c>
      <c r="F79" s="666">
        <f t="shared" si="20"/>
        <v>10.453036311386253</v>
      </c>
      <c r="G79" s="666">
        <f t="shared" si="20"/>
        <v>10.453036311386253</v>
      </c>
      <c r="H79" s="666">
        <f t="shared" si="20"/>
        <v>10.453036311386253</v>
      </c>
      <c r="I79" s="666">
        <f t="shared" si="20"/>
        <v>10.453036311386253</v>
      </c>
      <c r="J79" s="666">
        <f t="shared" si="20"/>
        <v>10.453036311386253</v>
      </c>
      <c r="K79" s="666">
        <f t="shared" si="20"/>
        <v>10.453036311386253</v>
      </c>
      <c r="L79" s="666">
        <f t="shared" si="20"/>
        <v>10.453036311386253</v>
      </c>
    </row>
    <row r="80" spans="1:12" ht="13.15">
      <c r="A80" s="300"/>
      <c r="B80" s="637" t="s">
        <v>729</v>
      </c>
      <c r="C80" s="666">
        <f>C78</f>
        <v>24.659900108545809</v>
      </c>
      <c r="D80" s="666">
        <f t="shared" ref="D80:L80" si="21">D78</f>
        <v>24.659900108545809</v>
      </c>
      <c r="E80" s="666">
        <f t="shared" si="21"/>
        <v>24.659900108545809</v>
      </c>
      <c r="F80" s="666">
        <f t="shared" si="21"/>
        <v>24.659900108545809</v>
      </c>
      <c r="G80" s="666">
        <f t="shared" si="21"/>
        <v>24.659900108545809</v>
      </c>
      <c r="H80" s="666">
        <f t="shared" si="21"/>
        <v>24.659900108545809</v>
      </c>
      <c r="I80" s="666">
        <f t="shared" si="21"/>
        <v>24.659900108545809</v>
      </c>
      <c r="J80" s="666">
        <f t="shared" si="21"/>
        <v>24.659900108545809</v>
      </c>
      <c r="K80" s="666">
        <f t="shared" si="21"/>
        <v>24.659900108545809</v>
      </c>
      <c r="L80" s="666">
        <f t="shared" si="21"/>
        <v>24.659900108545809</v>
      </c>
    </row>
    <row r="81" spans="1:12" ht="13.15">
      <c r="A81" s="300"/>
      <c r="B81" s="637" t="s">
        <v>728</v>
      </c>
      <c r="C81" s="666">
        <f>C79*$C$39</f>
        <v>6.5436007309277944</v>
      </c>
      <c r="D81" s="666">
        <f t="shared" ref="D81:L81" si="22">D79*$C$39</f>
        <v>6.5436007309277944</v>
      </c>
      <c r="E81" s="666">
        <f t="shared" si="22"/>
        <v>6.5436007309277944</v>
      </c>
      <c r="F81" s="666">
        <f t="shared" si="22"/>
        <v>6.5436007309277944</v>
      </c>
      <c r="G81" s="666">
        <f t="shared" si="22"/>
        <v>6.5436007309277944</v>
      </c>
      <c r="H81" s="666">
        <f t="shared" si="22"/>
        <v>6.5436007309277944</v>
      </c>
      <c r="I81" s="666">
        <f t="shared" si="22"/>
        <v>6.5436007309277944</v>
      </c>
      <c r="J81" s="666">
        <f t="shared" si="22"/>
        <v>6.5436007309277944</v>
      </c>
      <c r="K81" s="666">
        <f t="shared" si="22"/>
        <v>6.5436007309277944</v>
      </c>
      <c r="L81" s="666">
        <f t="shared" si="22"/>
        <v>6.5436007309277944</v>
      </c>
    </row>
    <row r="82" spans="1:12" ht="13.15">
      <c r="A82" s="300"/>
      <c r="B82" s="637" t="s">
        <v>727</v>
      </c>
      <c r="C82" s="666">
        <f>C80+C81</f>
        <v>31.203500839473605</v>
      </c>
      <c r="D82" s="666">
        <f t="shared" ref="D82:L82" si="23">D80+D81</f>
        <v>31.203500839473605</v>
      </c>
      <c r="E82" s="666">
        <f t="shared" si="23"/>
        <v>31.203500839473605</v>
      </c>
      <c r="F82" s="666">
        <f t="shared" si="23"/>
        <v>31.203500839473605</v>
      </c>
      <c r="G82" s="666">
        <f t="shared" si="23"/>
        <v>31.203500839473605</v>
      </c>
      <c r="H82" s="666">
        <f t="shared" si="23"/>
        <v>31.203500839473605</v>
      </c>
      <c r="I82" s="666">
        <f t="shared" si="23"/>
        <v>31.203500839473605</v>
      </c>
      <c r="J82" s="666">
        <f t="shared" si="23"/>
        <v>31.203500839473605</v>
      </c>
      <c r="K82" s="666">
        <f t="shared" si="23"/>
        <v>31.203500839473605</v>
      </c>
      <c r="L82" s="666">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6">
        <f>100*C87</f>
        <v>53.167535356227567</v>
      </c>
      <c r="D88" s="666">
        <f t="shared" ref="D88:L88" si="26">100*D87</f>
        <v>53.167535356227567</v>
      </c>
      <c r="E88" s="666">
        <f t="shared" si="26"/>
        <v>53.167535356227567</v>
      </c>
      <c r="F88" s="666">
        <f t="shared" si="26"/>
        <v>53.167535356227567</v>
      </c>
      <c r="G88" s="666">
        <f t="shared" si="26"/>
        <v>53.167535356227567</v>
      </c>
      <c r="H88" s="666">
        <f t="shared" si="26"/>
        <v>53.167535356227567</v>
      </c>
      <c r="I88" s="666">
        <f t="shared" si="26"/>
        <v>53.167535356227567</v>
      </c>
      <c r="J88" s="666">
        <f t="shared" si="26"/>
        <v>53.167535356227567</v>
      </c>
      <c r="K88" s="666">
        <f t="shared" si="26"/>
        <v>53.167535356227567</v>
      </c>
      <c r="L88" s="666">
        <f t="shared" si="26"/>
        <v>53.167535356227567</v>
      </c>
    </row>
    <row r="89" spans="1:12" ht="13.15">
      <c r="A89" s="300"/>
      <c r="B89" s="329" t="s">
        <v>731</v>
      </c>
      <c r="C89" s="666">
        <f>C88-C90</f>
        <v>51.227475167739186</v>
      </c>
      <c r="D89" s="666">
        <f t="shared" ref="D89:L89" si="27">D88-D90</f>
        <v>51.227475167739186</v>
      </c>
      <c r="E89" s="666">
        <f t="shared" si="27"/>
        <v>51.227475167739186</v>
      </c>
      <c r="F89" s="666">
        <f t="shared" si="27"/>
        <v>51.227475167739186</v>
      </c>
      <c r="G89" s="666">
        <f t="shared" si="27"/>
        <v>51.227475167739186</v>
      </c>
      <c r="H89" s="666">
        <f t="shared" si="27"/>
        <v>51.227475167739186</v>
      </c>
      <c r="I89" s="666">
        <f t="shared" si="27"/>
        <v>51.227475167739186</v>
      </c>
      <c r="J89" s="666">
        <f t="shared" si="27"/>
        <v>51.227475167739186</v>
      </c>
      <c r="K89" s="666">
        <f t="shared" si="27"/>
        <v>51.227475167739186</v>
      </c>
      <c r="L89" s="666">
        <f t="shared" si="27"/>
        <v>51.227475167739186</v>
      </c>
    </row>
    <row r="90" spans="1:12" ht="13.15">
      <c r="A90" s="300"/>
      <c r="B90" s="329" t="s">
        <v>730</v>
      </c>
      <c r="C90" s="666">
        <f>C88*$C$35</f>
        <v>1.9400601884883828</v>
      </c>
      <c r="D90" s="666">
        <f t="shared" ref="D90:L90" si="28">D88*$C$35</f>
        <v>1.9400601884883828</v>
      </c>
      <c r="E90" s="666">
        <f t="shared" si="28"/>
        <v>1.9400601884883828</v>
      </c>
      <c r="F90" s="666">
        <f t="shared" si="28"/>
        <v>1.9400601884883828</v>
      </c>
      <c r="G90" s="666">
        <f t="shared" si="28"/>
        <v>1.9400601884883828</v>
      </c>
      <c r="H90" s="666">
        <f t="shared" si="28"/>
        <v>1.9400601884883828</v>
      </c>
      <c r="I90" s="666">
        <f t="shared" si="28"/>
        <v>1.9400601884883828</v>
      </c>
      <c r="J90" s="666">
        <f t="shared" si="28"/>
        <v>1.9400601884883828</v>
      </c>
      <c r="K90" s="666">
        <f t="shared" si="28"/>
        <v>1.9400601884883828</v>
      </c>
      <c r="L90" s="666">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6">
        <f>C90*$C$39</f>
        <v>1.2144776779937276</v>
      </c>
      <c r="D92" s="666">
        <f t="shared" ref="D92:L92" si="30">D90*$C$39</f>
        <v>1.2144776779937276</v>
      </c>
      <c r="E92" s="666">
        <f t="shared" si="30"/>
        <v>1.2144776779937276</v>
      </c>
      <c r="F92" s="666">
        <f t="shared" si="30"/>
        <v>1.2144776779937276</v>
      </c>
      <c r="G92" s="666">
        <f t="shared" si="30"/>
        <v>1.2144776779937276</v>
      </c>
      <c r="H92" s="666">
        <f t="shared" si="30"/>
        <v>1.2144776779937276</v>
      </c>
      <c r="I92" s="666">
        <f t="shared" si="30"/>
        <v>1.2144776779937276</v>
      </c>
      <c r="J92" s="666">
        <f t="shared" si="30"/>
        <v>1.2144776779937276</v>
      </c>
      <c r="K92" s="666">
        <f t="shared" si="30"/>
        <v>1.2144776779937276</v>
      </c>
      <c r="L92" s="666">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6">
        <f>C93+C82+C71</f>
        <v>94.712273664050329</v>
      </c>
      <c r="D95" s="666">
        <f t="shared" ref="D95:L95" si="32">D93+D82+D71</f>
        <v>94.712273664050329</v>
      </c>
      <c r="E95" s="666">
        <f t="shared" si="32"/>
        <v>94.712273664050329</v>
      </c>
      <c r="F95" s="666">
        <f t="shared" si="32"/>
        <v>94.712273664050329</v>
      </c>
      <c r="G95" s="666">
        <f t="shared" si="32"/>
        <v>94.712273664050329</v>
      </c>
      <c r="H95" s="666">
        <f t="shared" si="32"/>
        <v>94.712273664050329</v>
      </c>
      <c r="I95" s="666">
        <f t="shared" si="32"/>
        <v>94.712273664050329</v>
      </c>
      <c r="J95" s="666">
        <f t="shared" si="32"/>
        <v>94.712273664050329</v>
      </c>
      <c r="K95" s="666">
        <f t="shared" si="32"/>
        <v>94.712273664050329</v>
      </c>
      <c r="L95" s="666">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14.207425437942007</v>
      </c>
      <c r="D99" s="444">
        <f t="shared" ref="D99:L99" si="33">D58</f>
        <v>14.446094017310882</v>
      </c>
      <c r="E99" s="444">
        <f t="shared" si="33"/>
        <v>15.615002303892378</v>
      </c>
      <c r="F99" s="444">
        <f t="shared" si="33"/>
        <v>15.763436712991979</v>
      </c>
      <c r="G99" s="444">
        <f t="shared" si="33"/>
        <v>14.856654069570155</v>
      </c>
      <c r="H99" s="444">
        <f t="shared" si="33"/>
        <v>14.427163076423989</v>
      </c>
      <c r="I99" s="444">
        <f t="shared" si="33"/>
        <v>14.130259236526092</v>
      </c>
      <c r="J99" s="444">
        <f t="shared" si="33"/>
        <v>14.064404094233073</v>
      </c>
      <c r="K99" s="444">
        <f t="shared" si="33"/>
        <v>13.916471826339173</v>
      </c>
      <c r="L99" s="444">
        <f t="shared" si="33"/>
        <v>14.047812793994458</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896</v>
      </c>
      <c r="C104" s="444">
        <f t="shared" ref="C104:L104" si="35">C66*C$99</f>
        <v>166.50432340806893</v>
      </c>
      <c r="D104" s="444">
        <f t="shared" si="35"/>
        <v>169.30140656012637</v>
      </c>
      <c r="E104" s="444">
        <f t="shared" si="35"/>
        <v>183.00046021579908</v>
      </c>
      <c r="F104" s="444">
        <f t="shared" si="35"/>
        <v>184.74004146263093</v>
      </c>
      <c r="G104" s="444">
        <f t="shared" si="35"/>
        <v>174.11297668016027</v>
      </c>
      <c r="H104" s="444">
        <f t="shared" si="35"/>
        <v>169.07954486409855</v>
      </c>
      <c r="I104" s="444">
        <f t="shared" si="35"/>
        <v>165.59997193264857</v>
      </c>
      <c r="J104" s="444">
        <f t="shared" si="35"/>
        <v>164.82818073386051</v>
      </c>
      <c r="K104" s="444">
        <f t="shared" si="35"/>
        <v>163.09448434506123</v>
      </c>
      <c r="L104" s="444">
        <f t="shared" si="35"/>
        <v>164.63373852244385</v>
      </c>
    </row>
    <row r="105" spans="1:12" ht="13.15">
      <c r="A105" s="300"/>
      <c r="B105" s="317" t="s">
        <v>897</v>
      </c>
      <c r="C105" s="444">
        <f t="shared" ref="C105:L105" si="36">C77*C$99</f>
        <v>498.86442609338314</v>
      </c>
      <c r="D105" s="444">
        <f t="shared" si="36"/>
        <v>507.24478074619793</v>
      </c>
      <c r="E105" s="444">
        <f t="shared" si="36"/>
        <v>548.28858309366569</v>
      </c>
      <c r="F105" s="444">
        <f t="shared" si="36"/>
        <v>553.50055106291018</v>
      </c>
      <c r="G105" s="444">
        <f t="shared" si="36"/>
        <v>521.66074975774177</v>
      </c>
      <c r="H105" s="444">
        <f t="shared" si="36"/>
        <v>506.58005982246698</v>
      </c>
      <c r="I105" s="444">
        <f t="shared" si="36"/>
        <v>496.15489416929842</v>
      </c>
      <c r="J105" s="444">
        <f t="shared" si="36"/>
        <v>493.84252674503807</v>
      </c>
      <c r="K105" s="444">
        <f t="shared" si="36"/>
        <v>488.64819042802321</v>
      </c>
      <c r="L105" s="444">
        <f t="shared" si="36"/>
        <v>493.2599574746356</v>
      </c>
    </row>
    <row r="106" spans="1:12" ht="13.15">
      <c r="A106" s="300"/>
      <c r="B106" s="317" t="s">
        <v>898</v>
      </c>
      <c r="C106" s="444">
        <f t="shared" ref="C106:L106" si="37">C88*C$99</f>
        <v>755.37379429274858</v>
      </c>
      <c r="D106" s="444">
        <f t="shared" si="37"/>
        <v>768.06321442476383</v>
      </c>
      <c r="E106" s="444">
        <f t="shared" si="37"/>
        <v>830.21118707977291</v>
      </c>
      <c r="F106" s="444">
        <f t="shared" si="37"/>
        <v>838.10307877365665</v>
      </c>
      <c r="G106" s="444">
        <f t="shared" si="37"/>
        <v>789.89168051911338</v>
      </c>
      <c r="H106" s="444">
        <f t="shared" si="37"/>
        <v>767.05670295583332</v>
      </c>
      <c r="I106" s="444">
        <f t="shared" si="37"/>
        <v>751.27105755066214</v>
      </c>
      <c r="J106" s="444">
        <f t="shared" si="37"/>
        <v>747.76970194440867</v>
      </c>
      <c r="K106" s="444">
        <f t="shared" si="37"/>
        <v>739.90450786083284</v>
      </c>
      <c r="L106" s="444">
        <f t="shared" si="37"/>
        <v>746.88758340236632</v>
      </c>
    </row>
    <row r="107" spans="1:12" ht="13.15">
      <c r="A107" s="300"/>
      <c r="B107" s="317" t="s">
        <v>8</v>
      </c>
      <c r="C107" s="444">
        <f>SUM(C104:C106)</f>
        <v>1420.7425437942006</v>
      </c>
      <c r="D107" s="444">
        <f t="shared" ref="D107:L107" si="38">SUM(D104:D106)</f>
        <v>1444.6094017310882</v>
      </c>
      <c r="E107" s="444">
        <f t="shared" si="38"/>
        <v>1561.5002303892377</v>
      </c>
      <c r="F107" s="444">
        <f t="shared" si="38"/>
        <v>1576.3436712991979</v>
      </c>
      <c r="G107" s="444">
        <f t="shared" si="38"/>
        <v>1485.6654069570154</v>
      </c>
      <c r="H107" s="444">
        <f t="shared" si="38"/>
        <v>1442.716307642399</v>
      </c>
      <c r="I107" s="444">
        <f t="shared" si="38"/>
        <v>1413.025923652609</v>
      </c>
      <c r="J107" s="444">
        <f t="shared" si="38"/>
        <v>1406.4404094233073</v>
      </c>
      <c r="K107" s="444">
        <f t="shared" si="38"/>
        <v>1391.6471826339173</v>
      </c>
      <c r="L107" s="444">
        <f t="shared" si="38"/>
        <v>1404.7812793994458</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1420.7425437942006</v>
      </c>
      <c r="D112" s="668">
        <f t="shared" ref="D112:L112" si="39">D107</f>
        <v>1444.6094017310882</v>
      </c>
      <c r="E112" s="668">
        <f t="shared" si="39"/>
        <v>1561.5002303892377</v>
      </c>
      <c r="F112" s="668">
        <f t="shared" si="39"/>
        <v>1576.3436712991979</v>
      </c>
      <c r="G112" s="668">
        <f t="shared" si="39"/>
        <v>1485.6654069570154</v>
      </c>
      <c r="H112" s="668">
        <f t="shared" si="39"/>
        <v>1442.716307642399</v>
      </c>
      <c r="I112" s="668">
        <f t="shared" si="39"/>
        <v>1413.025923652609</v>
      </c>
      <c r="J112" s="668">
        <f t="shared" si="39"/>
        <v>1406.4404094233073</v>
      </c>
      <c r="K112" s="668">
        <f t="shared" si="39"/>
        <v>1391.6471826339173</v>
      </c>
      <c r="L112" s="668">
        <f t="shared" si="39"/>
        <v>1404.7812793994458</v>
      </c>
    </row>
    <row r="113" spans="1:12">
      <c r="A113" s="300"/>
      <c r="B113" s="668" t="s">
        <v>1576</v>
      </c>
      <c r="C113" s="668">
        <f t="shared" ref="C113:L113" si="40">((C68+C79+C90)/100)*C112</f>
        <v>200.86892420921737</v>
      </c>
      <c r="D113" s="668">
        <f t="shared" si="40"/>
        <v>204.24329354796737</v>
      </c>
      <c r="E113" s="668">
        <f t="shared" si="40"/>
        <v>220.76967625188925</v>
      </c>
      <c r="F113" s="668">
        <f t="shared" si="40"/>
        <v>222.86828730578523</v>
      </c>
      <c r="G113" s="668">
        <f t="shared" si="40"/>
        <v>210.04791707957227</v>
      </c>
      <c r="H113" s="668">
        <f t="shared" si="40"/>
        <v>203.97564211830982</v>
      </c>
      <c r="I113" s="668">
        <f t="shared" si="40"/>
        <v>199.7779248630352</v>
      </c>
      <c r="J113" s="668">
        <f t="shared" si="40"/>
        <v>198.84684472864882</v>
      </c>
      <c r="K113" s="668">
        <f t="shared" si="40"/>
        <v>196.7553331006292</v>
      </c>
      <c r="L113" s="668">
        <f t="shared" si="40"/>
        <v>198.61227185373073</v>
      </c>
    </row>
    <row r="114" spans="1:12">
      <c r="A114" s="300"/>
      <c r="B114" s="668" t="s">
        <v>1577</v>
      </c>
      <c r="C114" s="668">
        <f t="shared" ref="C114:L114" si="41">((C67+C78+C89)/100)*C112</f>
        <v>1219.8736195849831</v>
      </c>
      <c r="D114" s="668">
        <f t="shared" si="41"/>
        <v>1240.3661081831206</v>
      </c>
      <c r="E114" s="668">
        <f t="shared" si="41"/>
        <v>1340.7305541373482</v>
      </c>
      <c r="F114" s="668">
        <f t="shared" si="41"/>
        <v>1353.4753839934126</v>
      </c>
      <c r="G114" s="668">
        <f t="shared" si="41"/>
        <v>1275.6174898774429</v>
      </c>
      <c r="H114" s="668">
        <f t="shared" si="41"/>
        <v>1238.7406655240891</v>
      </c>
      <c r="I114" s="668">
        <f t="shared" si="41"/>
        <v>1213.2479987895736</v>
      </c>
      <c r="J114" s="668">
        <f t="shared" si="41"/>
        <v>1207.5935646946584</v>
      </c>
      <c r="K114" s="668">
        <f t="shared" si="41"/>
        <v>1194.891849533288</v>
      </c>
      <c r="L114" s="668">
        <f t="shared" si="41"/>
        <v>1206.169007545715</v>
      </c>
    </row>
    <row r="115" spans="1:12">
      <c r="A115" s="300"/>
      <c r="B115" s="668" t="s">
        <v>829</v>
      </c>
      <c r="C115" s="668">
        <f>C113*$C$39</f>
        <v>125.74394655497008</v>
      </c>
      <c r="D115" s="668">
        <f t="shared" ref="D115:L115" si="42">D113*$C$39</f>
        <v>127.85630176102757</v>
      </c>
      <c r="E115" s="668">
        <f t="shared" si="42"/>
        <v>138.20181733368267</v>
      </c>
      <c r="F115" s="668">
        <f t="shared" si="42"/>
        <v>139.51554785342157</v>
      </c>
      <c r="G115" s="668">
        <f t="shared" si="42"/>
        <v>131.48999609181223</v>
      </c>
      <c r="H115" s="668">
        <f t="shared" si="42"/>
        <v>127.68875196606194</v>
      </c>
      <c r="I115" s="668">
        <f t="shared" si="42"/>
        <v>125.06098096426004</v>
      </c>
      <c r="J115" s="668">
        <f t="shared" si="42"/>
        <v>124.47812480013415</v>
      </c>
      <c r="K115" s="668">
        <f t="shared" si="42"/>
        <v>123.16883852099389</v>
      </c>
      <c r="L115" s="668">
        <f t="shared" si="42"/>
        <v>124.33128218043544</v>
      </c>
    </row>
    <row r="116" spans="1:12">
      <c r="A116" s="300"/>
      <c r="B116" s="668" t="s">
        <v>830</v>
      </c>
      <c r="C116" s="668">
        <f>C114</f>
        <v>1219.8736195849831</v>
      </c>
      <c r="D116" s="668">
        <f t="shared" ref="D116:L116" si="43">D114</f>
        <v>1240.3661081831206</v>
      </c>
      <c r="E116" s="668">
        <f t="shared" si="43"/>
        <v>1340.7305541373482</v>
      </c>
      <c r="F116" s="668">
        <f t="shared" si="43"/>
        <v>1353.4753839934126</v>
      </c>
      <c r="G116" s="668">
        <f t="shared" si="43"/>
        <v>1275.6174898774429</v>
      </c>
      <c r="H116" s="668">
        <f t="shared" si="43"/>
        <v>1238.7406655240891</v>
      </c>
      <c r="I116" s="668">
        <f t="shared" si="43"/>
        <v>1213.2479987895736</v>
      </c>
      <c r="J116" s="668">
        <f t="shared" si="43"/>
        <v>1207.5935646946584</v>
      </c>
      <c r="K116" s="668">
        <f t="shared" si="43"/>
        <v>1194.891849533288</v>
      </c>
      <c r="L116" s="668">
        <f t="shared" si="43"/>
        <v>1206.169007545715</v>
      </c>
    </row>
    <row r="117" spans="1:12">
      <c r="A117" s="300"/>
      <c r="B117" s="668" t="s">
        <v>722</v>
      </c>
      <c r="C117" s="668">
        <f>C116+C115</f>
        <v>1345.6175661399532</v>
      </c>
      <c r="D117" s="668">
        <f t="shared" ref="D117:L117" si="44">D116+D115</f>
        <v>1368.2224099441482</v>
      </c>
      <c r="E117" s="668">
        <f t="shared" si="44"/>
        <v>1478.9323714710308</v>
      </c>
      <c r="F117" s="668">
        <f t="shared" si="44"/>
        <v>1492.9909318468342</v>
      </c>
      <c r="G117" s="668">
        <f t="shared" si="44"/>
        <v>1407.1074859692551</v>
      </c>
      <c r="H117" s="668">
        <f t="shared" si="44"/>
        <v>1366.4294174901511</v>
      </c>
      <c r="I117" s="668">
        <f t="shared" si="44"/>
        <v>1338.3089797538337</v>
      </c>
      <c r="J117" s="668">
        <f t="shared" si="44"/>
        <v>1332.0716894947925</v>
      </c>
      <c r="K117" s="668">
        <f t="shared" si="44"/>
        <v>1318.0606880542819</v>
      </c>
      <c r="L117" s="668">
        <f t="shared" si="44"/>
        <v>1330.5002897261504</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ht="13.15">
      <c r="A121" s="300"/>
      <c r="B121" s="1066" t="s">
        <v>1553</v>
      </c>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971" t="s">
        <v>1453</v>
      </c>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ht="13.15">
      <c r="A125" s="300"/>
      <c r="B125" s="316" t="s">
        <v>1263</v>
      </c>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16" t="s">
        <v>1194</v>
      </c>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16" t="s">
        <v>1195</v>
      </c>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1002" t="s">
        <v>1674</v>
      </c>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ht="13.15">
      <c r="A133" s="300"/>
      <c r="B133" s="332" t="s">
        <v>1200</v>
      </c>
      <c r="C133" s="300"/>
      <c r="E133" s="300"/>
      <c r="F133" s="673"/>
      <c r="G133" s="300"/>
      <c r="H133" s="300"/>
      <c r="I133" s="300"/>
      <c r="J133" s="300"/>
      <c r="K133" s="300"/>
      <c r="L133" s="300"/>
    </row>
    <row r="135" spans="1:12" ht="13.15">
      <c r="B135" s="1003" t="s">
        <v>1677</v>
      </c>
      <c r="D135" s="11" t="s">
        <v>1203</v>
      </c>
      <c r="F135" s="825">
        <v>102</v>
      </c>
    </row>
    <row r="136" spans="1:12" ht="13.15">
      <c r="B136" s="146"/>
      <c r="D136" s="11" t="s">
        <v>693</v>
      </c>
      <c r="F136" s="825">
        <v>292</v>
      </c>
    </row>
    <row r="137" spans="1:12" ht="13.15">
      <c r="B137" s="146" t="s">
        <v>1204</v>
      </c>
      <c r="D137" s="11" t="s">
        <v>1203</v>
      </c>
      <c r="F137" s="826">
        <f>F135</f>
        <v>102</v>
      </c>
      <c r="G137" s="413">
        <v>0</v>
      </c>
      <c r="H137" s="254" t="s">
        <v>1678</v>
      </c>
    </row>
    <row r="138" spans="1:12" ht="13.15">
      <c r="B138" s="146"/>
      <c r="D138" s="11" t="s">
        <v>693</v>
      </c>
      <c r="F138" s="826">
        <f>F136+G137</f>
        <v>292</v>
      </c>
      <c r="G138" s="254"/>
    </row>
    <row r="140" spans="1:12" ht="13.15">
      <c r="B140" s="317"/>
      <c r="C140" s="317" t="str">
        <f t="shared" ref="C140:L140" si="47">C103</f>
        <v>2020/21</v>
      </c>
      <c r="D140" s="317" t="str">
        <f t="shared" si="47"/>
        <v>2021/22</v>
      </c>
      <c r="E140" s="317" t="str">
        <f t="shared" si="47"/>
        <v>2022/23</v>
      </c>
      <c r="F140" s="317" t="str">
        <f t="shared" si="47"/>
        <v>2023/24</v>
      </c>
      <c r="G140" s="317" t="str">
        <f t="shared" si="47"/>
        <v>2024/25</v>
      </c>
      <c r="H140" s="317" t="str">
        <f t="shared" si="47"/>
        <v>2025/26</v>
      </c>
      <c r="I140" s="317" t="str">
        <f t="shared" si="47"/>
        <v>2026/27</v>
      </c>
      <c r="J140" s="317" t="str">
        <f t="shared" si="47"/>
        <v>2027/28</v>
      </c>
      <c r="K140" s="317" t="str">
        <f t="shared" si="47"/>
        <v>2028/29</v>
      </c>
      <c r="L140" s="317" t="str">
        <f t="shared" si="47"/>
        <v>2029/30</v>
      </c>
    </row>
    <row r="141" spans="1:12" ht="13.15">
      <c r="B141" s="317" t="str">
        <f>B104</f>
        <v xml:space="preserve">History New to SF Sector </v>
      </c>
      <c r="C141" s="298">
        <f>IF(C104&gt;$F$137,$F$137,C104)</f>
        <v>102</v>
      </c>
      <c r="D141" s="298">
        <f t="shared" ref="D141:L141" si="48">IF(D104&gt;$F$137,$F$137,D104)</f>
        <v>102</v>
      </c>
      <c r="E141" s="298">
        <f t="shared" si="48"/>
        <v>102</v>
      </c>
      <c r="F141" s="298">
        <f t="shared" si="48"/>
        <v>102</v>
      </c>
      <c r="G141" s="298">
        <f t="shared" si="48"/>
        <v>102</v>
      </c>
      <c r="H141" s="298">
        <f t="shared" si="48"/>
        <v>102</v>
      </c>
      <c r="I141" s="298">
        <f t="shared" si="48"/>
        <v>102</v>
      </c>
      <c r="J141" s="298">
        <f t="shared" si="48"/>
        <v>102</v>
      </c>
      <c r="K141" s="298">
        <f t="shared" si="48"/>
        <v>102</v>
      </c>
      <c r="L141" s="298">
        <f t="shared" si="48"/>
        <v>102</v>
      </c>
    </row>
    <row r="142" spans="1:12" ht="13.15">
      <c r="B142" s="317" t="str">
        <f>B105</f>
        <v>History Re-entrants</v>
      </c>
      <c r="C142" s="298">
        <f>IF(C105&gt;$F$138,$F$138,C105)</f>
        <v>292</v>
      </c>
      <c r="D142" s="298">
        <f t="shared" ref="D142:L142" si="49">IF(D105&gt;$F$138,$F$138,D105)</f>
        <v>292</v>
      </c>
      <c r="E142" s="298">
        <f t="shared" si="49"/>
        <v>292</v>
      </c>
      <c r="F142" s="298">
        <f t="shared" si="49"/>
        <v>292</v>
      </c>
      <c r="G142" s="298">
        <f t="shared" si="49"/>
        <v>292</v>
      </c>
      <c r="H142" s="298">
        <f t="shared" si="49"/>
        <v>292</v>
      </c>
      <c r="I142" s="298">
        <f t="shared" si="49"/>
        <v>292</v>
      </c>
      <c r="J142" s="298">
        <f t="shared" si="49"/>
        <v>292</v>
      </c>
      <c r="K142" s="298">
        <f t="shared" si="49"/>
        <v>292</v>
      </c>
      <c r="L142" s="298">
        <f t="shared" si="49"/>
        <v>292</v>
      </c>
    </row>
    <row r="144" spans="1:12" ht="13.15">
      <c r="B144" s="74" t="s">
        <v>1196</v>
      </c>
      <c r="C144" s="300"/>
    </row>
    <row r="146" spans="1:12" ht="13.15">
      <c r="B146" s="317"/>
      <c r="C146" s="317" t="str">
        <f t="shared" ref="C146:L146" si="50">C140</f>
        <v>2020/21</v>
      </c>
      <c r="D146" s="317" t="str">
        <f t="shared" si="50"/>
        <v>2021/22</v>
      </c>
      <c r="E146" s="317" t="str">
        <f t="shared" si="50"/>
        <v>2022/23</v>
      </c>
      <c r="F146" s="317" t="str">
        <f t="shared" si="50"/>
        <v>2023/24</v>
      </c>
      <c r="G146" s="317" t="str">
        <f t="shared" si="50"/>
        <v>2024/25</v>
      </c>
      <c r="H146" s="317" t="str">
        <f t="shared" si="50"/>
        <v>2025/26</v>
      </c>
      <c r="I146" s="317" t="str">
        <f t="shared" si="50"/>
        <v>2026/27</v>
      </c>
      <c r="J146" s="317" t="str">
        <f t="shared" si="50"/>
        <v>2027/28</v>
      </c>
      <c r="K146" s="317" t="str">
        <f t="shared" si="50"/>
        <v>2028/29</v>
      </c>
      <c r="L146" s="317" t="str">
        <f t="shared" si="50"/>
        <v>2029/30</v>
      </c>
    </row>
    <row r="147" spans="1:12" ht="13.15">
      <c r="B147" s="225" t="s">
        <v>1197</v>
      </c>
      <c r="C147" s="808"/>
      <c r="D147" s="808"/>
      <c r="E147" s="808"/>
      <c r="F147" s="808"/>
      <c r="G147" s="808"/>
      <c r="H147" s="808"/>
      <c r="I147" s="808"/>
      <c r="J147" s="808"/>
      <c r="K147" s="808"/>
      <c r="L147" s="808"/>
    </row>
    <row r="148" spans="1:12" ht="13.15">
      <c r="B148" s="317" t="str">
        <f>B104</f>
        <v xml:space="preserve">History New to SF Sector </v>
      </c>
      <c r="C148" s="298">
        <f t="shared" ref="C148:L148" si="51">C104</f>
        <v>166.50432340806893</v>
      </c>
      <c r="D148" s="298">
        <f t="shared" si="51"/>
        <v>169.30140656012637</v>
      </c>
      <c r="E148" s="298">
        <f t="shared" si="51"/>
        <v>183.00046021579908</v>
      </c>
      <c r="F148" s="298">
        <f t="shared" si="51"/>
        <v>184.74004146263093</v>
      </c>
      <c r="G148" s="298">
        <f t="shared" si="51"/>
        <v>174.11297668016027</v>
      </c>
      <c r="H148" s="298">
        <f t="shared" si="51"/>
        <v>169.07954486409855</v>
      </c>
      <c r="I148" s="298">
        <f t="shared" si="51"/>
        <v>165.59997193264857</v>
      </c>
      <c r="J148" s="298">
        <f t="shared" si="51"/>
        <v>164.82818073386051</v>
      </c>
      <c r="K148" s="298">
        <f t="shared" si="51"/>
        <v>163.09448434506123</v>
      </c>
      <c r="L148" s="298">
        <f t="shared" si="51"/>
        <v>164.63373852244385</v>
      </c>
    </row>
    <row r="149" spans="1:12" ht="13.15">
      <c r="B149" s="317" t="str">
        <f>B105</f>
        <v>History Re-entrants</v>
      </c>
      <c r="C149" s="298">
        <f t="shared" ref="C149:L149" si="52">C105</f>
        <v>498.86442609338314</v>
      </c>
      <c r="D149" s="298">
        <f t="shared" si="52"/>
        <v>507.24478074619793</v>
      </c>
      <c r="E149" s="298">
        <f t="shared" si="52"/>
        <v>548.28858309366569</v>
      </c>
      <c r="F149" s="298">
        <f t="shared" si="52"/>
        <v>553.50055106291018</v>
      </c>
      <c r="G149" s="298">
        <f t="shared" si="52"/>
        <v>521.66074975774177</v>
      </c>
      <c r="H149" s="298">
        <f t="shared" si="52"/>
        <v>506.58005982246698</v>
      </c>
      <c r="I149" s="298">
        <f t="shared" si="52"/>
        <v>496.15489416929842</v>
      </c>
      <c r="J149" s="298">
        <f t="shared" si="52"/>
        <v>493.84252674503807</v>
      </c>
      <c r="K149" s="298">
        <f t="shared" si="52"/>
        <v>488.64819042802321</v>
      </c>
      <c r="L149" s="298">
        <f t="shared" si="52"/>
        <v>493.2599574746356</v>
      </c>
    </row>
    <row r="150" spans="1:12" ht="13.15">
      <c r="B150" s="317" t="str">
        <f>B106</f>
        <v>History NQTs</v>
      </c>
      <c r="C150" s="298">
        <f t="shared" ref="C150:L150" si="53">C106</f>
        <v>755.37379429274858</v>
      </c>
      <c r="D150" s="298">
        <f t="shared" si="53"/>
        <v>768.06321442476383</v>
      </c>
      <c r="E150" s="298">
        <f t="shared" si="53"/>
        <v>830.21118707977291</v>
      </c>
      <c r="F150" s="298">
        <f t="shared" si="53"/>
        <v>838.10307877365665</v>
      </c>
      <c r="G150" s="298">
        <f t="shared" si="53"/>
        <v>789.89168051911338</v>
      </c>
      <c r="H150" s="298">
        <f t="shared" si="53"/>
        <v>767.05670295583332</v>
      </c>
      <c r="I150" s="298">
        <f t="shared" si="53"/>
        <v>751.27105755066214</v>
      </c>
      <c r="J150" s="298">
        <f t="shared" si="53"/>
        <v>747.76970194440867</v>
      </c>
      <c r="K150" s="298">
        <f t="shared" si="53"/>
        <v>739.90450786083284</v>
      </c>
      <c r="L150" s="298">
        <f t="shared" si="53"/>
        <v>746.88758340236632</v>
      </c>
    </row>
    <row r="151" spans="1:12" ht="13.15">
      <c r="B151" s="317" t="str">
        <f>B107</f>
        <v>Total</v>
      </c>
      <c r="C151" s="298">
        <f t="shared" ref="C151:L151" si="54">C107</f>
        <v>1420.7425437942006</v>
      </c>
      <c r="D151" s="298">
        <f t="shared" si="54"/>
        <v>1444.6094017310882</v>
      </c>
      <c r="E151" s="298">
        <f t="shared" si="54"/>
        <v>1561.5002303892377</v>
      </c>
      <c r="F151" s="298">
        <f t="shared" si="54"/>
        <v>1576.3436712991979</v>
      </c>
      <c r="G151" s="298">
        <f t="shared" si="54"/>
        <v>1485.6654069570154</v>
      </c>
      <c r="H151" s="298">
        <f t="shared" si="54"/>
        <v>1442.716307642399</v>
      </c>
      <c r="I151" s="298">
        <f t="shared" si="54"/>
        <v>1413.025923652609</v>
      </c>
      <c r="J151" s="298">
        <f t="shared" si="54"/>
        <v>1406.4404094233073</v>
      </c>
      <c r="K151" s="298">
        <f t="shared" si="54"/>
        <v>1391.6471826339173</v>
      </c>
      <c r="L151" s="298">
        <f t="shared" si="54"/>
        <v>1404.7812793994458</v>
      </c>
    </row>
    <row r="152" spans="1:12" ht="13.15">
      <c r="B152" s="225" t="s">
        <v>1198</v>
      </c>
      <c r="C152" s="813"/>
      <c r="D152" s="813"/>
      <c r="E152" s="813"/>
      <c r="F152" s="813"/>
      <c r="G152" s="813"/>
      <c r="H152" s="813"/>
      <c r="I152" s="813"/>
      <c r="J152" s="813"/>
      <c r="K152" s="813"/>
      <c r="L152" s="813"/>
    </row>
    <row r="153" spans="1:12" ht="13.15">
      <c r="B153" s="317" t="str">
        <f>B148</f>
        <v xml:space="preserve">History New to SF Sector </v>
      </c>
      <c r="C153" s="444">
        <f>IF(C141&gt;0,C141,C148)</f>
        <v>102</v>
      </c>
      <c r="D153" s="444">
        <f t="shared" ref="D153:L154" si="55">IF(D141&gt;0,D141,D148)</f>
        <v>102</v>
      </c>
      <c r="E153" s="444">
        <f t="shared" si="55"/>
        <v>102</v>
      </c>
      <c r="F153" s="444">
        <f t="shared" si="55"/>
        <v>102</v>
      </c>
      <c r="G153" s="444">
        <f t="shared" si="55"/>
        <v>102</v>
      </c>
      <c r="H153" s="444">
        <f t="shared" si="55"/>
        <v>102</v>
      </c>
      <c r="I153" s="444">
        <f t="shared" si="55"/>
        <v>102</v>
      </c>
      <c r="J153" s="444">
        <f t="shared" si="55"/>
        <v>102</v>
      </c>
      <c r="K153" s="444">
        <f t="shared" si="55"/>
        <v>102</v>
      </c>
      <c r="L153" s="444">
        <f t="shared" si="55"/>
        <v>102</v>
      </c>
    </row>
    <row r="154" spans="1:12" ht="13.15">
      <c r="B154" s="317" t="str">
        <f>B149</f>
        <v>History Re-entrants</v>
      </c>
      <c r="C154" s="444">
        <f>IF(C142&gt;0,C142,C149)</f>
        <v>292</v>
      </c>
      <c r="D154" s="444">
        <f t="shared" si="55"/>
        <v>292</v>
      </c>
      <c r="E154" s="444">
        <f t="shared" si="55"/>
        <v>292</v>
      </c>
      <c r="F154" s="444">
        <f t="shared" si="55"/>
        <v>292</v>
      </c>
      <c r="G154" s="444">
        <f t="shared" si="55"/>
        <v>292</v>
      </c>
      <c r="H154" s="444">
        <f t="shared" si="55"/>
        <v>292</v>
      </c>
      <c r="I154" s="444">
        <f t="shared" si="55"/>
        <v>292</v>
      </c>
      <c r="J154" s="444">
        <f t="shared" si="55"/>
        <v>292</v>
      </c>
      <c r="K154" s="444">
        <f t="shared" si="55"/>
        <v>292</v>
      </c>
      <c r="L154" s="444">
        <f t="shared" si="55"/>
        <v>292</v>
      </c>
    </row>
    <row r="155" spans="1:12" ht="13.15">
      <c r="B155" s="317" t="str">
        <f>B150</f>
        <v>History NQTs</v>
      </c>
      <c r="C155" s="444">
        <f>C150+(C148-C153)+(C149-C154)</f>
        <v>1026.7425437942006</v>
      </c>
      <c r="D155" s="444">
        <f t="shared" ref="D155:L155" si="56">D150+(D148-D153)+(D149-D154)</f>
        <v>1050.6094017310882</v>
      </c>
      <c r="E155" s="444">
        <f t="shared" si="56"/>
        <v>1167.5002303892377</v>
      </c>
      <c r="F155" s="444">
        <f t="shared" si="56"/>
        <v>1182.3436712991979</v>
      </c>
      <c r="G155" s="444">
        <f t="shared" si="56"/>
        <v>1091.6654069570154</v>
      </c>
      <c r="H155" s="444">
        <f t="shared" si="56"/>
        <v>1048.716307642399</v>
      </c>
      <c r="I155" s="444">
        <f t="shared" si="56"/>
        <v>1019.0259236526092</v>
      </c>
      <c r="J155" s="444">
        <f t="shared" si="56"/>
        <v>1012.4404094233072</v>
      </c>
      <c r="K155" s="444">
        <f t="shared" si="56"/>
        <v>997.64718263391728</v>
      </c>
      <c r="L155" s="444">
        <f t="shared" si="56"/>
        <v>1010.7812793994458</v>
      </c>
    </row>
    <row r="156" spans="1:12" ht="13.15">
      <c r="B156" s="317" t="str">
        <f>B151</f>
        <v>Total</v>
      </c>
      <c r="C156" s="814">
        <f>SUM(C153:C155)</f>
        <v>1420.7425437942006</v>
      </c>
      <c r="D156" s="444">
        <f t="shared" ref="D156:L156" si="57">SUM(D153:D155)</f>
        <v>1444.6094017310882</v>
      </c>
      <c r="E156" s="444">
        <f t="shared" si="57"/>
        <v>1561.5002303892377</v>
      </c>
      <c r="F156" s="444">
        <f t="shared" si="57"/>
        <v>1576.3436712991979</v>
      </c>
      <c r="G156" s="444">
        <f t="shared" si="57"/>
        <v>1485.6654069570154</v>
      </c>
      <c r="H156" s="444">
        <f t="shared" si="57"/>
        <v>1442.716307642399</v>
      </c>
      <c r="I156" s="444">
        <f t="shared" si="57"/>
        <v>1413.0259236526092</v>
      </c>
      <c r="J156" s="444">
        <f t="shared" si="57"/>
        <v>1406.4404094233073</v>
      </c>
      <c r="K156" s="444">
        <f t="shared" si="57"/>
        <v>1391.6471826339173</v>
      </c>
      <c r="L156" s="444">
        <f t="shared" si="57"/>
        <v>1404.7812793994458</v>
      </c>
    </row>
    <row r="157" spans="1:12">
      <c r="A157" s="300">
        <f>SUM(C157:L157)</f>
        <v>0</v>
      </c>
      <c r="C157" s="320">
        <f>C156-C151</f>
        <v>0</v>
      </c>
      <c r="D157" s="320">
        <f t="shared" ref="D157:L157" si="58">D156-D151</f>
        <v>0</v>
      </c>
      <c r="E157" s="320">
        <f t="shared" si="58"/>
        <v>0</v>
      </c>
      <c r="F157" s="320">
        <f t="shared" si="58"/>
        <v>0</v>
      </c>
      <c r="G157" s="320">
        <f t="shared" si="58"/>
        <v>0</v>
      </c>
      <c r="H157" s="320">
        <f t="shared" si="58"/>
        <v>0</v>
      </c>
      <c r="I157" s="320">
        <f t="shared" si="58"/>
        <v>0</v>
      </c>
      <c r="J157" s="320">
        <f t="shared" si="58"/>
        <v>0</v>
      </c>
      <c r="K157" s="320">
        <f t="shared" si="58"/>
        <v>0</v>
      </c>
      <c r="L157" s="320">
        <f t="shared" si="58"/>
        <v>0</v>
      </c>
    </row>
    <row r="159" spans="1:12" ht="13.15">
      <c r="B159" s="8" t="s">
        <v>1201</v>
      </c>
      <c r="C159" s="624" t="b">
        <f>IF(C155=C150,FALSE, TRUE)</f>
        <v>1</v>
      </c>
      <c r="D159" s="624" t="b">
        <f t="shared" ref="D159:L159" si="59">IF(D155=D150,FALSE, TRUE)</f>
        <v>1</v>
      </c>
      <c r="E159" s="624" t="b">
        <f t="shared" si="59"/>
        <v>1</v>
      </c>
      <c r="F159" s="624" t="b">
        <f t="shared" si="59"/>
        <v>1</v>
      </c>
      <c r="G159" s="624" t="b">
        <f t="shared" si="59"/>
        <v>1</v>
      </c>
      <c r="H159" s="624" t="b">
        <f t="shared" si="59"/>
        <v>1</v>
      </c>
      <c r="I159" s="624" t="b">
        <f t="shared" si="59"/>
        <v>1</v>
      </c>
      <c r="J159" s="624" t="b">
        <f t="shared" si="59"/>
        <v>1</v>
      </c>
      <c r="K159" s="624" t="b">
        <f t="shared" si="59"/>
        <v>1</v>
      </c>
      <c r="L159" s="624" t="b">
        <f t="shared" si="59"/>
        <v>1</v>
      </c>
    </row>
  </sheetData>
  <mergeCells count="4">
    <mergeCell ref="D17:L18"/>
    <mergeCell ref="J51:J53"/>
    <mergeCell ref="A5:M5"/>
    <mergeCell ref="B46:N48"/>
  </mergeCells>
  <conditionalFormatting sqref="C159:L159">
    <cfRule type="cellIs" dxfId="3" priority="1" stopIfTrue="1" operator="equal">
      <formula>TRUE</formula>
    </cfRule>
    <cfRule type="cellIs" dxfId="2" priority="2" stopIfTrue="1" operator="equal">
      <formula>FALSE</formula>
    </cfRule>
  </conditionalFormatting>
  <hyperlinks>
    <hyperlink ref="A2" location="'Title_&amp;_Contents'!A1" display="Contents"/>
    <hyperlink ref="B2" location="Map_of_sheets!A1" display="Map of sheets"/>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0000"/>
  </sheetPr>
  <dimension ref="A1:M133"/>
  <sheetViews>
    <sheetView showGridLines="0" workbookViewId="0"/>
  </sheetViews>
  <sheetFormatPr defaultRowHeight="12.75"/>
  <cols>
    <col min="2" max="2" width="40.73046875" customWidth="1"/>
    <col min="3" max="12" width="11.73046875" customWidth="1"/>
  </cols>
  <sheetData>
    <row r="1" spans="1:13" s="64" customFormat="1" ht="13.9">
      <c r="A1" s="63" t="str">
        <f>ModelBanner</f>
        <v>TSM_201920</v>
      </c>
    </row>
    <row r="2" spans="1:13" s="64" customFormat="1" ht="13.9">
      <c r="A2" s="920" t="s">
        <v>13</v>
      </c>
      <c r="B2" s="920" t="s">
        <v>30</v>
      </c>
    </row>
    <row r="3" spans="1:13" s="64" customFormat="1" ht="13.9">
      <c r="A3" s="60"/>
      <c r="B3" s="283"/>
      <c r="C3" s="283"/>
      <c r="D3" s="283"/>
      <c r="E3" s="283"/>
      <c r="F3" s="283"/>
      <c r="G3" s="283"/>
      <c r="H3" s="283"/>
      <c r="I3" s="283"/>
    </row>
    <row r="4" spans="1:13" s="563" customFormat="1" ht="13.15">
      <c r="A4" s="564" t="s">
        <v>26</v>
      </c>
      <c r="B4" s="564"/>
      <c r="C4" s="564"/>
      <c r="D4" s="564"/>
      <c r="E4" s="283"/>
      <c r="F4" s="564"/>
      <c r="G4" s="564"/>
      <c r="H4" s="564"/>
      <c r="I4" s="564"/>
    </row>
    <row r="5" spans="1:13" s="562" customFormat="1" ht="26.65" customHeight="1">
      <c r="A5" s="1239" t="s">
        <v>759</v>
      </c>
      <c r="B5" s="1239"/>
      <c r="C5" s="1239"/>
      <c r="D5" s="1239"/>
      <c r="E5" s="1239"/>
      <c r="F5" s="1239"/>
      <c r="G5" s="1239"/>
      <c r="H5" s="1239"/>
      <c r="I5" s="1239"/>
      <c r="J5" s="1239"/>
      <c r="K5" s="1239"/>
      <c r="L5" s="1239"/>
      <c r="M5" s="57"/>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SUM(A12:A1760)</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OUTPUTS_FOR_SECTION_2_OF_MODEL!B77</f>
        <v>Mathematics</v>
      </c>
      <c r="C15" s="298">
        <f>OUTPUTS_FOR_SECTION_2_OF_MODEL!E77</f>
        <v>4523.1110538753301</v>
      </c>
      <c r="D15" s="298">
        <f>OUTPUTS_FOR_SECTION_2_OF_MODEL!F77</f>
        <v>4515.4102156482004</v>
      </c>
      <c r="E15" s="298">
        <f>OUTPUTS_FOR_SECTION_2_OF_MODEL!G77</f>
        <v>4844.0039504651577</v>
      </c>
      <c r="F15" s="298">
        <f>OUTPUTS_FOR_SECTION_2_OF_MODEL!H77</f>
        <v>4821.8993598788657</v>
      </c>
      <c r="G15" s="298">
        <f>OUTPUTS_FOR_SECTION_2_OF_MODEL!I77</f>
        <v>4548.1894307042203</v>
      </c>
      <c r="H15" s="298">
        <f>OUTPUTS_FOR_SECTION_2_OF_MODEL!J77</f>
        <v>4465.1997347634997</v>
      </c>
      <c r="I15" s="298">
        <f>OUTPUTS_FOR_SECTION_2_OF_MODEL!K77</f>
        <v>4350.9424695405951</v>
      </c>
      <c r="J15" s="298">
        <f>OUTPUTS_FOR_SECTION_2_OF_MODEL!L77</f>
        <v>4270.9971229407329</v>
      </c>
      <c r="K15" s="298">
        <f>OUTPUTS_FOR_SECTION_2_OF_MODEL!M77</f>
        <v>4191.2501389329045</v>
      </c>
      <c r="L15" s="298">
        <f>OUTPUTS_FOR_SECTION_2_OF_MODEL!N77</f>
        <v>4224.2865808446495</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4201.9701690501815</v>
      </c>
      <c r="D44" s="444">
        <f t="shared" si="4"/>
        <v>4194.8160903371781</v>
      </c>
      <c r="E44" s="444">
        <f t="shared" si="4"/>
        <v>4500.0796699821321</v>
      </c>
      <c r="F44" s="444">
        <f t="shared" si="4"/>
        <v>4479.5445053274661</v>
      </c>
      <c r="G44" s="444">
        <f t="shared" si="4"/>
        <v>4225.2679811242206</v>
      </c>
      <c r="H44" s="444">
        <f t="shared" si="4"/>
        <v>4148.1705535952915</v>
      </c>
      <c r="I44" s="444">
        <f t="shared" si="4"/>
        <v>4042.0255542032132</v>
      </c>
      <c r="J44" s="444">
        <f t="shared" si="4"/>
        <v>3967.756327211941</v>
      </c>
      <c r="K44" s="444">
        <f t="shared" si="4"/>
        <v>3893.6713790686686</v>
      </c>
      <c r="L44" s="444">
        <f t="shared" si="4"/>
        <v>3924.3622336046797</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44.365635059662935</v>
      </c>
      <c r="D58" s="444">
        <f t="shared" ref="D58:L58" si="7">D44/$J$51</f>
        <v>44.290100195634864</v>
      </c>
      <c r="E58" s="444">
        <f t="shared" si="7"/>
        <v>47.513162717898247</v>
      </c>
      <c r="F58" s="444">
        <f t="shared" si="7"/>
        <v>47.296346418803736</v>
      </c>
      <c r="G58" s="444">
        <f t="shared" si="7"/>
        <v>44.611620201532482</v>
      </c>
      <c r="H58" s="444">
        <f t="shared" si="7"/>
        <v>43.797602920072237</v>
      </c>
      <c r="I58" s="444">
        <f t="shared" si="7"/>
        <v>42.676892844326609</v>
      </c>
      <c r="J58" s="444">
        <f t="shared" si="7"/>
        <v>41.892736534715574</v>
      </c>
      <c r="K58" s="444">
        <f t="shared" si="7"/>
        <v>41.110525895299865</v>
      </c>
      <c r="L58" s="444">
        <f t="shared" si="7"/>
        <v>41.434568950636844</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6">
        <f>100*C65</f>
        <v>11.719528223840367</v>
      </c>
      <c r="D66" s="666">
        <f t="shared" ref="D66:L66" si="10">100*D65</f>
        <v>11.719528223840367</v>
      </c>
      <c r="E66" s="666">
        <f t="shared" si="10"/>
        <v>11.719528223840367</v>
      </c>
      <c r="F66" s="666">
        <f t="shared" si="10"/>
        <v>11.719528223840367</v>
      </c>
      <c r="G66" s="666">
        <f t="shared" si="10"/>
        <v>11.719528223840367</v>
      </c>
      <c r="H66" s="666">
        <f t="shared" si="10"/>
        <v>11.719528223840367</v>
      </c>
      <c r="I66" s="666">
        <f t="shared" si="10"/>
        <v>11.719528223840367</v>
      </c>
      <c r="J66" s="666">
        <f t="shared" si="10"/>
        <v>11.719528223840367</v>
      </c>
      <c r="K66" s="666">
        <f t="shared" si="10"/>
        <v>11.719528223840367</v>
      </c>
      <c r="L66" s="666">
        <f t="shared" si="10"/>
        <v>11.719528223840367</v>
      </c>
    </row>
    <row r="67" spans="1:12" ht="13.15">
      <c r="A67" s="300"/>
      <c r="B67" s="329" t="s">
        <v>731</v>
      </c>
      <c r="C67" s="666">
        <f>C66-C68</f>
        <v>9.9743190126196151</v>
      </c>
      <c r="D67" s="666">
        <f t="shared" ref="D67:L67" si="11">D66-D68</f>
        <v>9.9743190126196151</v>
      </c>
      <c r="E67" s="666">
        <f t="shared" si="11"/>
        <v>9.9743190126196151</v>
      </c>
      <c r="F67" s="666">
        <f t="shared" si="11"/>
        <v>9.9743190126196151</v>
      </c>
      <c r="G67" s="666">
        <f t="shared" si="11"/>
        <v>9.9743190126196151</v>
      </c>
      <c r="H67" s="666">
        <f t="shared" si="11"/>
        <v>9.9743190126196151</v>
      </c>
      <c r="I67" s="666">
        <f t="shared" si="11"/>
        <v>9.9743190126196151</v>
      </c>
      <c r="J67" s="666">
        <f t="shared" si="11"/>
        <v>9.9743190126196151</v>
      </c>
      <c r="K67" s="666">
        <f t="shared" si="11"/>
        <v>9.9743190126196151</v>
      </c>
      <c r="L67" s="666">
        <f t="shared" si="11"/>
        <v>9.9743190126196151</v>
      </c>
    </row>
    <row r="68" spans="1:12" ht="13.15">
      <c r="A68" s="300"/>
      <c r="B68" s="329" t="s">
        <v>730</v>
      </c>
      <c r="C68" s="666">
        <f>C66*$C$33</f>
        <v>1.745209211220752</v>
      </c>
      <c r="D68" s="666">
        <f t="shared" ref="D68:L68" si="12">D66*$C$33</f>
        <v>1.745209211220752</v>
      </c>
      <c r="E68" s="666">
        <f t="shared" si="12"/>
        <v>1.745209211220752</v>
      </c>
      <c r="F68" s="666">
        <f t="shared" si="12"/>
        <v>1.745209211220752</v>
      </c>
      <c r="G68" s="666">
        <f t="shared" si="12"/>
        <v>1.745209211220752</v>
      </c>
      <c r="H68" s="666">
        <f t="shared" si="12"/>
        <v>1.745209211220752</v>
      </c>
      <c r="I68" s="666">
        <f t="shared" si="12"/>
        <v>1.745209211220752</v>
      </c>
      <c r="J68" s="666">
        <f t="shared" si="12"/>
        <v>1.745209211220752</v>
      </c>
      <c r="K68" s="666">
        <f t="shared" si="12"/>
        <v>1.745209211220752</v>
      </c>
      <c r="L68" s="666">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6">
        <f>100*C76</f>
        <v>35.112936419932062</v>
      </c>
      <c r="D77" s="666">
        <f t="shared" ref="D77:L77" si="18">100*D76</f>
        <v>35.112936419932062</v>
      </c>
      <c r="E77" s="666">
        <f t="shared" si="18"/>
        <v>35.112936419932062</v>
      </c>
      <c r="F77" s="666">
        <f t="shared" si="18"/>
        <v>35.112936419932062</v>
      </c>
      <c r="G77" s="666">
        <f t="shared" si="18"/>
        <v>35.112936419932062</v>
      </c>
      <c r="H77" s="666">
        <f t="shared" si="18"/>
        <v>35.112936419932062</v>
      </c>
      <c r="I77" s="666">
        <f t="shared" si="18"/>
        <v>35.112936419932062</v>
      </c>
      <c r="J77" s="666">
        <f t="shared" si="18"/>
        <v>35.112936419932062</v>
      </c>
      <c r="K77" s="666">
        <f t="shared" si="18"/>
        <v>35.112936419932062</v>
      </c>
      <c r="L77" s="666">
        <f t="shared" si="18"/>
        <v>35.112936419932062</v>
      </c>
    </row>
    <row r="78" spans="1:12" ht="13.15">
      <c r="A78" s="300"/>
      <c r="B78" s="329" t="s">
        <v>731</v>
      </c>
      <c r="C78" s="666">
        <f>C77-C79</f>
        <v>24.659900108545809</v>
      </c>
      <c r="D78" s="666">
        <f t="shared" ref="D78:L78" si="19">D77-D79</f>
        <v>24.659900108545809</v>
      </c>
      <c r="E78" s="666">
        <f t="shared" si="19"/>
        <v>24.659900108545809</v>
      </c>
      <c r="F78" s="666">
        <f t="shared" si="19"/>
        <v>24.659900108545809</v>
      </c>
      <c r="G78" s="666">
        <f t="shared" si="19"/>
        <v>24.659900108545809</v>
      </c>
      <c r="H78" s="666">
        <f t="shared" si="19"/>
        <v>24.659900108545809</v>
      </c>
      <c r="I78" s="666">
        <f t="shared" si="19"/>
        <v>24.659900108545809</v>
      </c>
      <c r="J78" s="666">
        <f t="shared" si="19"/>
        <v>24.659900108545809</v>
      </c>
      <c r="K78" s="666">
        <f t="shared" si="19"/>
        <v>24.659900108545809</v>
      </c>
      <c r="L78" s="666">
        <f t="shared" si="19"/>
        <v>24.659900108545809</v>
      </c>
    </row>
    <row r="79" spans="1:12" ht="13.15">
      <c r="A79" s="300"/>
      <c r="B79" s="329" t="s">
        <v>730</v>
      </c>
      <c r="C79" s="666">
        <f>C77*$C$34</f>
        <v>10.453036311386253</v>
      </c>
      <c r="D79" s="666">
        <f t="shared" ref="D79:L79" si="20">D77*$C$34</f>
        <v>10.453036311386253</v>
      </c>
      <c r="E79" s="666">
        <f t="shared" si="20"/>
        <v>10.453036311386253</v>
      </c>
      <c r="F79" s="666">
        <f t="shared" si="20"/>
        <v>10.453036311386253</v>
      </c>
      <c r="G79" s="666">
        <f t="shared" si="20"/>
        <v>10.453036311386253</v>
      </c>
      <c r="H79" s="666">
        <f t="shared" si="20"/>
        <v>10.453036311386253</v>
      </c>
      <c r="I79" s="666">
        <f t="shared" si="20"/>
        <v>10.453036311386253</v>
      </c>
      <c r="J79" s="666">
        <f t="shared" si="20"/>
        <v>10.453036311386253</v>
      </c>
      <c r="K79" s="666">
        <f t="shared" si="20"/>
        <v>10.453036311386253</v>
      </c>
      <c r="L79" s="666">
        <f t="shared" si="20"/>
        <v>10.453036311386253</v>
      </c>
    </row>
    <row r="80" spans="1:12" ht="13.15">
      <c r="A80" s="300"/>
      <c r="B80" s="637" t="s">
        <v>729</v>
      </c>
      <c r="C80" s="666">
        <f>C78</f>
        <v>24.659900108545809</v>
      </c>
      <c r="D80" s="666">
        <f t="shared" ref="D80:L80" si="21">D78</f>
        <v>24.659900108545809</v>
      </c>
      <c r="E80" s="666">
        <f t="shared" si="21"/>
        <v>24.659900108545809</v>
      </c>
      <c r="F80" s="666">
        <f t="shared" si="21"/>
        <v>24.659900108545809</v>
      </c>
      <c r="G80" s="666">
        <f t="shared" si="21"/>
        <v>24.659900108545809</v>
      </c>
      <c r="H80" s="666">
        <f t="shared" si="21"/>
        <v>24.659900108545809</v>
      </c>
      <c r="I80" s="666">
        <f t="shared" si="21"/>
        <v>24.659900108545809</v>
      </c>
      <c r="J80" s="666">
        <f t="shared" si="21"/>
        <v>24.659900108545809</v>
      </c>
      <c r="K80" s="666">
        <f t="shared" si="21"/>
        <v>24.659900108545809</v>
      </c>
      <c r="L80" s="666">
        <f t="shared" si="21"/>
        <v>24.659900108545809</v>
      </c>
    </row>
    <row r="81" spans="1:12" ht="13.15">
      <c r="A81" s="300"/>
      <c r="B81" s="637" t="s">
        <v>728</v>
      </c>
      <c r="C81" s="666">
        <f>C79*$C$39</f>
        <v>6.5436007309277944</v>
      </c>
      <c r="D81" s="666">
        <f t="shared" ref="D81:L81" si="22">D79*$C$39</f>
        <v>6.5436007309277944</v>
      </c>
      <c r="E81" s="666">
        <f t="shared" si="22"/>
        <v>6.5436007309277944</v>
      </c>
      <c r="F81" s="666">
        <f t="shared" si="22"/>
        <v>6.5436007309277944</v>
      </c>
      <c r="G81" s="666">
        <f t="shared" si="22"/>
        <v>6.5436007309277944</v>
      </c>
      <c r="H81" s="666">
        <f t="shared" si="22"/>
        <v>6.5436007309277944</v>
      </c>
      <c r="I81" s="666">
        <f t="shared" si="22"/>
        <v>6.5436007309277944</v>
      </c>
      <c r="J81" s="666">
        <f t="shared" si="22"/>
        <v>6.5436007309277944</v>
      </c>
      <c r="K81" s="666">
        <f t="shared" si="22"/>
        <v>6.5436007309277944</v>
      </c>
      <c r="L81" s="666">
        <f t="shared" si="22"/>
        <v>6.5436007309277944</v>
      </c>
    </row>
    <row r="82" spans="1:12" ht="13.15">
      <c r="A82" s="300"/>
      <c r="B82" s="637" t="s">
        <v>727</v>
      </c>
      <c r="C82" s="666">
        <f>C80+C81</f>
        <v>31.203500839473605</v>
      </c>
      <c r="D82" s="666">
        <f t="shared" ref="D82:L82" si="23">D80+D81</f>
        <v>31.203500839473605</v>
      </c>
      <c r="E82" s="666">
        <f t="shared" si="23"/>
        <v>31.203500839473605</v>
      </c>
      <c r="F82" s="666">
        <f t="shared" si="23"/>
        <v>31.203500839473605</v>
      </c>
      <c r="G82" s="666">
        <f t="shared" si="23"/>
        <v>31.203500839473605</v>
      </c>
      <c r="H82" s="666">
        <f t="shared" si="23"/>
        <v>31.203500839473605</v>
      </c>
      <c r="I82" s="666">
        <f t="shared" si="23"/>
        <v>31.203500839473605</v>
      </c>
      <c r="J82" s="666">
        <f t="shared" si="23"/>
        <v>31.203500839473605</v>
      </c>
      <c r="K82" s="666">
        <f t="shared" si="23"/>
        <v>31.203500839473605</v>
      </c>
      <c r="L82" s="666">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6">
        <f>100*C87</f>
        <v>53.167535356227567</v>
      </c>
      <c r="D88" s="666">
        <f t="shared" ref="D88:L88" si="26">100*D87</f>
        <v>53.167535356227567</v>
      </c>
      <c r="E88" s="666">
        <f t="shared" si="26"/>
        <v>53.167535356227567</v>
      </c>
      <c r="F88" s="666">
        <f t="shared" si="26"/>
        <v>53.167535356227567</v>
      </c>
      <c r="G88" s="666">
        <f t="shared" si="26"/>
        <v>53.167535356227567</v>
      </c>
      <c r="H88" s="666">
        <f t="shared" si="26"/>
        <v>53.167535356227567</v>
      </c>
      <c r="I88" s="666">
        <f t="shared" si="26"/>
        <v>53.167535356227567</v>
      </c>
      <c r="J88" s="666">
        <f t="shared" si="26"/>
        <v>53.167535356227567</v>
      </c>
      <c r="K88" s="666">
        <f t="shared" si="26"/>
        <v>53.167535356227567</v>
      </c>
      <c r="L88" s="666">
        <f t="shared" si="26"/>
        <v>53.167535356227567</v>
      </c>
    </row>
    <row r="89" spans="1:12" ht="13.15">
      <c r="A89" s="300"/>
      <c r="B89" s="329" t="s">
        <v>731</v>
      </c>
      <c r="C89" s="666">
        <f>C88-C90</f>
        <v>51.227475167739186</v>
      </c>
      <c r="D89" s="666">
        <f t="shared" ref="D89:L89" si="27">D88-D90</f>
        <v>51.227475167739186</v>
      </c>
      <c r="E89" s="666">
        <f t="shared" si="27"/>
        <v>51.227475167739186</v>
      </c>
      <c r="F89" s="666">
        <f t="shared" si="27"/>
        <v>51.227475167739186</v>
      </c>
      <c r="G89" s="666">
        <f t="shared" si="27"/>
        <v>51.227475167739186</v>
      </c>
      <c r="H89" s="666">
        <f t="shared" si="27"/>
        <v>51.227475167739186</v>
      </c>
      <c r="I89" s="666">
        <f t="shared" si="27"/>
        <v>51.227475167739186</v>
      </c>
      <c r="J89" s="666">
        <f t="shared" si="27"/>
        <v>51.227475167739186</v>
      </c>
      <c r="K89" s="666">
        <f t="shared" si="27"/>
        <v>51.227475167739186</v>
      </c>
      <c r="L89" s="666">
        <f t="shared" si="27"/>
        <v>51.227475167739186</v>
      </c>
    </row>
    <row r="90" spans="1:12" ht="13.15">
      <c r="A90" s="300"/>
      <c r="B90" s="329" t="s">
        <v>730</v>
      </c>
      <c r="C90" s="666">
        <f>C88*$C$35</f>
        <v>1.9400601884883828</v>
      </c>
      <c r="D90" s="666">
        <f t="shared" ref="D90:L90" si="28">D88*$C$35</f>
        <v>1.9400601884883828</v>
      </c>
      <c r="E90" s="666">
        <f t="shared" si="28"/>
        <v>1.9400601884883828</v>
      </c>
      <c r="F90" s="666">
        <f t="shared" si="28"/>
        <v>1.9400601884883828</v>
      </c>
      <c r="G90" s="666">
        <f t="shared" si="28"/>
        <v>1.9400601884883828</v>
      </c>
      <c r="H90" s="666">
        <f t="shared" si="28"/>
        <v>1.9400601884883828</v>
      </c>
      <c r="I90" s="666">
        <f t="shared" si="28"/>
        <v>1.9400601884883828</v>
      </c>
      <c r="J90" s="666">
        <f t="shared" si="28"/>
        <v>1.9400601884883828</v>
      </c>
      <c r="K90" s="666">
        <f t="shared" si="28"/>
        <v>1.9400601884883828</v>
      </c>
      <c r="L90" s="666">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6">
        <f>C90*$C$39</f>
        <v>1.2144776779937276</v>
      </c>
      <c r="D92" s="666">
        <f t="shared" ref="D92:L92" si="30">D90*$C$39</f>
        <v>1.2144776779937276</v>
      </c>
      <c r="E92" s="666">
        <f t="shared" si="30"/>
        <v>1.2144776779937276</v>
      </c>
      <c r="F92" s="666">
        <f t="shared" si="30"/>
        <v>1.2144776779937276</v>
      </c>
      <c r="G92" s="666">
        <f t="shared" si="30"/>
        <v>1.2144776779937276</v>
      </c>
      <c r="H92" s="666">
        <f t="shared" si="30"/>
        <v>1.2144776779937276</v>
      </c>
      <c r="I92" s="666">
        <f t="shared" si="30"/>
        <v>1.2144776779937276</v>
      </c>
      <c r="J92" s="666">
        <f t="shared" si="30"/>
        <v>1.2144776779937276</v>
      </c>
      <c r="K92" s="666">
        <f t="shared" si="30"/>
        <v>1.2144776779937276</v>
      </c>
      <c r="L92" s="666">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6">
        <f>C93+C82+C71</f>
        <v>94.712273664050329</v>
      </c>
      <c r="D95" s="666">
        <f t="shared" ref="D95:L95" si="32">D93+D82+D71</f>
        <v>94.712273664050329</v>
      </c>
      <c r="E95" s="666">
        <f t="shared" si="32"/>
        <v>94.712273664050329</v>
      </c>
      <c r="F95" s="666">
        <f t="shared" si="32"/>
        <v>94.712273664050329</v>
      </c>
      <c r="G95" s="666">
        <f t="shared" si="32"/>
        <v>94.712273664050329</v>
      </c>
      <c r="H95" s="666">
        <f t="shared" si="32"/>
        <v>94.712273664050329</v>
      </c>
      <c r="I95" s="666">
        <f t="shared" si="32"/>
        <v>94.712273664050329</v>
      </c>
      <c r="J95" s="666">
        <f t="shared" si="32"/>
        <v>94.712273664050329</v>
      </c>
      <c r="K95" s="666">
        <f t="shared" si="32"/>
        <v>94.712273664050329</v>
      </c>
      <c r="L95" s="666">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44.365635059662935</v>
      </c>
      <c r="D99" s="444">
        <f t="shared" ref="D99:L99" si="33">D58</f>
        <v>44.290100195634864</v>
      </c>
      <c r="E99" s="444">
        <f t="shared" si="33"/>
        <v>47.513162717898247</v>
      </c>
      <c r="F99" s="444">
        <f t="shared" si="33"/>
        <v>47.296346418803736</v>
      </c>
      <c r="G99" s="444">
        <f t="shared" si="33"/>
        <v>44.611620201532482</v>
      </c>
      <c r="H99" s="444">
        <f t="shared" si="33"/>
        <v>43.797602920072237</v>
      </c>
      <c r="I99" s="444">
        <f t="shared" si="33"/>
        <v>42.676892844326609</v>
      </c>
      <c r="J99" s="444">
        <f t="shared" si="33"/>
        <v>41.892736534715574</v>
      </c>
      <c r="K99" s="444">
        <f t="shared" si="33"/>
        <v>41.110525895299865</v>
      </c>
      <c r="L99" s="444">
        <f t="shared" si="33"/>
        <v>41.434568950636844</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899</v>
      </c>
      <c r="C104" s="444">
        <f t="shared" ref="C104:L104" si="35">C66*C$99</f>
        <v>519.94431225032145</v>
      </c>
      <c r="D104" s="444">
        <f t="shared" si="35"/>
        <v>519.05907927946055</v>
      </c>
      <c r="E104" s="444">
        <f t="shared" si="35"/>
        <v>556.83185147632844</v>
      </c>
      <c r="F104" s="444">
        <f t="shared" si="35"/>
        <v>554.29086673970164</v>
      </c>
      <c r="G104" s="444">
        <f t="shared" si="35"/>
        <v>522.82714206310698</v>
      </c>
      <c r="H104" s="444">
        <f t="shared" si="35"/>
        <v>513.28724355833981</v>
      </c>
      <c r="I104" s="444">
        <f t="shared" si="35"/>
        <v>500.15305019489671</v>
      </c>
      <c r="J104" s="444">
        <f t="shared" si="35"/>
        <v>490.96310819250766</v>
      </c>
      <c r="K104" s="444">
        <f t="shared" si="35"/>
        <v>481.79596852688707</v>
      </c>
      <c r="L104" s="444">
        <f t="shared" si="35"/>
        <v>485.59360025964821</v>
      </c>
    </row>
    <row r="105" spans="1:12" ht="13.15">
      <c r="A105" s="300"/>
      <c r="B105" s="317" t="s">
        <v>900</v>
      </c>
      <c r="C105" s="444">
        <f t="shared" ref="C105:L105" si="36">C77*C$99</f>
        <v>1557.8077230798535</v>
      </c>
      <c r="D105" s="444">
        <f t="shared" si="36"/>
        <v>1555.1554722017474</v>
      </c>
      <c r="E105" s="444">
        <f t="shared" si="36"/>
        <v>1668.3266616234475</v>
      </c>
      <c r="F105" s="444">
        <f t="shared" si="36"/>
        <v>1660.713604698537</v>
      </c>
      <c r="G105" s="444">
        <f t="shared" si="36"/>
        <v>1566.4449837265668</v>
      </c>
      <c r="H105" s="444">
        <f t="shared" si="36"/>
        <v>1537.8624466779272</v>
      </c>
      <c r="I105" s="444">
        <f t="shared" si="36"/>
        <v>1498.5110250430937</v>
      </c>
      <c r="J105" s="444">
        <f t="shared" si="36"/>
        <v>1470.9769944004329</v>
      </c>
      <c r="K105" s="444">
        <f t="shared" si="36"/>
        <v>1443.5112819516348</v>
      </c>
      <c r="L105" s="444">
        <f t="shared" si="36"/>
        <v>1454.8893851510027</v>
      </c>
    </row>
    <row r="106" spans="1:12" ht="13.15">
      <c r="A106" s="300"/>
      <c r="B106" s="317" t="s">
        <v>901</v>
      </c>
      <c r="C106" s="444">
        <f t="shared" ref="C106:L106" si="37">C88*C$99</f>
        <v>2358.8114706361184</v>
      </c>
      <c r="D106" s="444">
        <f t="shared" si="37"/>
        <v>2354.7954680822781</v>
      </c>
      <c r="E106" s="444">
        <f t="shared" si="37"/>
        <v>2526.1577586900485</v>
      </c>
      <c r="F106" s="444">
        <f t="shared" si="37"/>
        <v>2514.6301704421348</v>
      </c>
      <c r="G106" s="444">
        <f t="shared" si="37"/>
        <v>2371.8898943635741</v>
      </c>
      <c r="H106" s="444">
        <f t="shared" si="37"/>
        <v>2328.6106017709562</v>
      </c>
      <c r="I106" s="444">
        <f t="shared" si="37"/>
        <v>2269.0252091946704</v>
      </c>
      <c r="J106" s="444">
        <f t="shared" si="37"/>
        <v>2227.3335508786167</v>
      </c>
      <c r="K106" s="444">
        <f t="shared" si="37"/>
        <v>2185.7453390514647</v>
      </c>
      <c r="L106" s="444">
        <f t="shared" si="37"/>
        <v>2202.9739096530334</v>
      </c>
    </row>
    <row r="107" spans="1:12" ht="13.15">
      <c r="A107" s="300"/>
      <c r="B107" s="317" t="s">
        <v>8</v>
      </c>
      <c r="C107" s="444">
        <f>SUM(C104:C106)</f>
        <v>4436.5635059662936</v>
      </c>
      <c r="D107" s="444">
        <f t="shared" ref="D107:L107" si="38">SUM(D104:D106)</f>
        <v>4429.0100195634859</v>
      </c>
      <c r="E107" s="444">
        <f t="shared" si="38"/>
        <v>4751.3162717898249</v>
      </c>
      <c r="F107" s="444">
        <f t="shared" si="38"/>
        <v>4729.6346418803732</v>
      </c>
      <c r="G107" s="444">
        <f t="shared" si="38"/>
        <v>4461.1620201532478</v>
      </c>
      <c r="H107" s="444">
        <f t="shared" si="38"/>
        <v>4379.7602920072231</v>
      </c>
      <c r="I107" s="444">
        <f t="shared" si="38"/>
        <v>4267.6892844326612</v>
      </c>
      <c r="J107" s="444">
        <f t="shared" si="38"/>
        <v>4189.2736534715568</v>
      </c>
      <c r="K107" s="444">
        <f t="shared" si="38"/>
        <v>4111.052589529987</v>
      </c>
      <c r="L107" s="444">
        <f t="shared" si="38"/>
        <v>4143.456895063684</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4436.5635059662936</v>
      </c>
      <c r="D112" s="668">
        <f t="shared" ref="D112:L112" si="39">D107</f>
        <v>4429.0100195634859</v>
      </c>
      <c r="E112" s="668">
        <f t="shared" si="39"/>
        <v>4751.3162717898249</v>
      </c>
      <c r="F112" s="668">
        <f t="shared" si="39"/>
        <v>4729.6346418803732</v>
      </c>
      <c r="G112" s="668">
        <f t="shared" si="39"/>
        <v>4461.1620201532478</v>
      </c>
      <c r="H112" s="668">
        <f t="shared" si="39"/>
        <v>4379.7602920072231</v>
      </c>
      <c r="I112" s="668">
        <f t="shared" si="39"/>
        <v>4267.6892844326612</v>
      </c>
      <c r="J112" s="668">
        <f t="shared" si="39"/>
        <v>4189.2736534715568</v>
      </c>
      <c r="K112" s="668">
        <f t="shared" si="39"/>
        <v>4111.052589529987</v>
      </c>
      <c r="L112" s="668">
        <f t="shared" si="39"/>
        <v>4143.456895063684</v>
      </c>
    </row>
    <row r="113" spans="1:12">
      <c r="A113" s="300"/>
      <c r="B113" s="668" t="s">
        <v>1576</v>
      </c>
      <c r="C113" s="668">
        <f t="shared" ref="C113:L113" si="40">((C68+C79+C90)/100)*C112</f>
        <v>627.25491154040628</v>
      </c>
      <c r="D113" s="668">
        <f t="shared" si="40"/>
        <v>626.18697654093137</v>
      </c>
      <c r="E113" s="668">
        <f t="shared" si="40"/>
        <v>671.75561980666532</v>
      </c>
      <c r="F113" s="668">
        <f t="shared" si="40"/>
        <v>668.69020468691872</v>
      </c>
      <c r="G113" s="668">
        <f t="shared" si="40"/>
        <v>630.7327246765451</v>
      </c>
      <c r="H113" s="668">
        <f t="shared" si="40"/>
        <v>619.22389949714534</v>
      </c>
      <c r="I113" s="668">
        <f t="shared" si="40"/>
        <v>603.37895783274894</v>
      </c>
      <c r="J113" s="668">
        <f t="shared" si="40"/>
        <v>592.29231620218354</v>
      </c>
      <c r="K113" s="668">
        <f t="shared" si="40"/>
        <v>581.23318305165299</v>
      </c>
      <c r="L113" s="668">
        <f t="shared" si="40"/>
        <v>585.81460283156457</v>
      </c>
    </row>
    <row r="114" spans="1:12">
      <c r="A114" s="300"/>
      <c r="B114" s="668" t="s">
        <v>1577</v>
      </c>
      <c r="C114" s="668">
        <f t="shared" ref="C114:L114" si="41">((C67+C78+C89)/100)*C112</f>
        <v>3809.3085944258869</v>
      </c>
      <c r="D114" s="668">
        <f t="shared" si="41"/>
        <v>3802.823043022554</v>
      </c>
      <c r="E114" s="668">
        <f t="shared" si="41"/>
        <v>4079.560651983159</v>
      </c>
      <c r="F114" s="668">
        <f t="shared" si="41"/>
        <v>4060.9444371934537</v>
      </c>
      <c r="G114" s="668">
        <f t="shared" si="41"/>
        <v>3830.429295476702</v>
      </c>
      <c r="H114" s="668">
        <f t="shared" si="41"/>
        <v>3760.5363925100773</v>
      </c>
      <c r="I114" s="668">
        <f t="shared" si="41"/>
        <v>3664.3103265999121</v>
      </c>
      <c r="J114" s="668">
        <f t="shared" si="41"/>
        <v>3596.9813372693729</v>
      </c>
      <c r="K114" s="668">
        <f t="shared" si="41"/>
        <v>3529.8194064783333</v>
      </c>
      <c r="L114" s="668">
        <f t="shared" si="41"/>
        <v>3557.642292232119</v>
      </c>
    </row>
    <row r="115" spans="1:12">
      <c r="A115" s="300"/>
      <c r="B115" s="668" t="s">
        <v>829</v>
      </c>
      <c r="C115" s="668">
        <f>C113*$C$39</f>
        <v>392.66157462429436</v>
      </c>
      <c r="D115" s="668">
        <f t="shared" ref="D115:L115" si="42">D113*$C$39</f>
        <v>391.99304731462303</v>
      </c>
      <c r="E115" s="668">
        <f t="shared" si="42"/>
        <v>420.51901799897252</v>
      </c>
      <c r="F115" s="668">
        <f t="shared" si="42"/>
        <v>418.60006813401111</v>
      </c>
      <c r="G115" s="668">
        <f t="shared" si="42"/>
        <v>394.83868564751725</v>
      </c>
      <c r="H115" s="668">
        <f t="shared" si="42"/>
        <v>387.63416108521301</v>
      </c>
      <c r="I115" s="668">
        <f t="shared" si="42"/>
        <v>377.71522760330083</v>
      </c>
      <c r="J115" s="668">
        <f t="shared" si="42"/>
        <v>370.77498994256689</v>
      </c>
      <c r="K115" s="668">
        <f t="shared" si="42"/>
        <v>363.85197259033475</v>
      </c>
      <c r="L115" s="668">
        <f t="shared" si="42"/>
        <v>366.71994137255945</v>
      </c>
    </row>
    <row r="116" spans="1:12">
      <c r="A116" s="300"/>
      <c r="B116" s="668" t="s">
        <v>830</v>
      </c>
      <c r="C116" s="668">
        <f>C114</f>
        <v>3809.3085944258869</v>
      </c>
      <c r="D116" s="668">
        <f t="shared" ref="D116:L116" si="43">D114</f>
        <v>3802.823043022554</v>
      </c>
      <c r="E116" s="668">
        <f t="shared" si="43"/>
        <v>4079.560651983159</v>
      </c>
      <c r="F116" s="668">
        <f t="shared" si="43"/>
        <v>4060.9444371934537</v>
      </c>
      <c r="G116" s="668">
        <f t="shared" si="43"/>
        <v>3830.429295476702</v>
      </c>
      <c r="H116" s="668">
        <f t="shared" si="43"/>
        <v>3760.5363925100773</v>
      </c>
      <c r="I116" s="668">
        <f t="shared" si="43"/>
        <v>3664.3103265999121</v>
      </c>
      <c r="J116" s="668">
        <f t="shared" si="43"/>
        <v>3596.9813372693729</v>
      </c>
      <c r="K116" s="668">
        <f t="shared" si="43"/>
        <v>3529.8194064783333</v>
      </c>
      <c r="L116" s="668">
        <f t="shared" si="43"/>
        <v>3557.642292232119</v>
      </c>
    </row>
    <row r="117" spans="1:12">
      <c r="A117" s="300"/>
      <c r="B117" s="668" t="s">
        <v>722</v>
      </c>
      <c r="C117" s="668">
        <f>C116+C115</f>
        <v>4201.9701690501815</v>
      </c>
      <c r="D117" s="668">
        <f t="shared" ref="D117:L117" si="44">D116+D115</f>
        <v>4194.8160903371772</v>
      </c>
      <c r="E117" s="668">
        <f t="shared" si="44"/>
        <v>4500.0796699821312</v>
      </c>
      <c r="F117" s="668">
        <f t="shared" si="44"/>
        <v>4479.5445053274652</v>
      </c>
      <c r="G117" s="668">
        <f t="shared" si="44"/>
        <v>4225.2679811242197</v>
      </c>
      <c r="H117" s="668">
        <f t="shared" si="44"/>
        <v>4148.1705535952906</v>
      </c>
      <c r="I117" s="668">
        <f t="shared" si="44"/>
        <v>4042.0255542032128</v>
      </c>
      <c r="J117" s="668">
        <f t="shared" si="44"/>
        <v>3967.7563272119396</v>
      </c>
      <c r="K117" s="668">
        <f t="shared" si="44"/>
        <v>3893.6713790686681</v>
      </c>
      <c r="L117" s="668">
        <f t="shared" si="44"/>
        <v>3924.3622336046783</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c r="A121" s="300"/>
      <c r="B121" s="300"/>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300"/>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c r="A125" s="300"/>
      <c r="B125" s="300"/>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00"/>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00"/>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300"/>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c r="A133" s="300"/>
      <c r="B133" s="300"/>
      <c r="C133" s="300"/>
      <c r="D133" s="300"/>
      <c r="E133" s="300"/>
      <c r="F133" s="300"/>
      <c r="G133" s="300"/>
      <c r="H133" s="300"/>
      <c r="I133" s="300"/>
      <c r="J133" s="300"/>
      <c r="K133" s="300"/>
      <c r="L133" s="300"/>
    </row>
  </sheetData>
  <mergeCells count="4">
    <mergeCell ref="D17:L18"/>
    <mergeCell ref="J51:J53"/>
    <mergeCell ref="A5:L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FF0000"/>
  </sheetPr>
  <dimension ref="A1:M174"/>
  <sheetViews>
    <sheetView showGridLines="0" workbookViewId="0"/>
  </sheetViews>
  <sheetFormatPr defaultRowHeight="12.75"/>
  <cols>
    <col min="2" max="2" width="45.73046875" customWidth="1"/>
    <col min="3" max="13"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7.75" customHeight="1">
      <c r="A5" s="1239" t="s">
        <v>760</v>
      </c>
      <c r="B5" s="1239"/>
      <c r="C5" s="1239"/>
      <c r="D5" s="1239"/>
      <c r="E5" s="1239"/>
      <c r="F5" s="1239"/>
      <c r="G5" s="1239"/>
      <c r="H5" s="1239"/>
      <c r="I5" s="1239"/>
      <c r="J5" s="1239"/>
      <c r="K5" s="1239"/>
      <c r="L5" s="1239"/>
      <c r="M5" s="1239"/>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SUM(A12:A1881)</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OUTPUTS_FOR_SECTION_2_OF_MODEL!B78</f>
        <v>Modern Foreign Languages</v>
      </c>
      <c r="C15" s="298">
        <f>OUTPUTS_FOR_SECTION_2_OF_MODEL!E78</f>
        <v>2648.2315425507104</v>
      </c>
      <c r="D15" s="298">
        <f>OUTPUTS_FOR_SECTION_2_OF_MODEL!F78</f>
        <v>2993.6989734147655</v>
      </c>
      <c r="E15" s="298">
        <f>OUTPUTS_FOR_SECTION_2_OF_MODEL!G78</f>
        <v>3509.5578901925651</v>
      </c>
      <c r="F15" s="298">
        <f>OUTPUTS_FOR_SECTION_2_OF_MODEL!H78</f>
        <v>3406.7514635376456</v>
      </c>
      <c r="G15" s="298">
        <f>OUTPUTS_FOR_SECTION_2_OF_MODEL!I78</f>
        <v>2474.9807497921556</v>
      </c>
      <c r="H15" s="298">
        <f>OUTPUTS_FOR_SECTION_2_OF_MODEL!J78</f>
        <v>2389.9812812281893</v>
      </c>
      <c r="I15" s="298">
        <f>OUTPUTS_FOR_SECTION_2_OF_MODEL!K78</f>
        <v>2331.7262244209273</v>
      </c>
      <c r="J15" s="298">
        <f>OUTPUTS_FOR_SECTION_2_OF_MODEL!L78</f>
        <v>2314.0114640466886</v>
      </c>
      <c r="K15" s="298">
        <f>OUTPUTS_FOR_SECTION_2_OF_MODEL!M78</f>
        <v>2277.236070828741</v>
      </c>
      <c r="L15" s="298">
        <f>OUTPUTS_FOR_SECTION_2_OF_MODEL!N78</f>
        <v>2327.7388179000054</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
        <v>1510</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 and entrants via other, new initiatives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2460.2071030296102</v>
      </c>
      <c r="D44" s="444">
        <f t="shared" si="4"/>
        <v>2781.1463463023174</v>
      </c>
      <c r="E44" s="444">
        <f t="shared" si="4"/>
        <v>3260.3792799888929</v>
      </c>
      <c r="F44" s="444">
        <f t="shared" si="4"/>
        <v>3164.872109626473</v>
      </c>
      <c r="G44" s="444">
        <f t="shared" si="4"/>
        <v>2299.2571165569125</v>
      </c>
      <c r="H44" s="444">
        <f t="shared" si="4"/>
        <v>2220.2926102609881</v>
      </c>
      <c r="I44" s="444">
        <f t="shared" si="4"/>
        <v>2166.1736624870414</v>
      </c>
      <c r="J44" s="444">
        <f t="shared" si="4"/>
        <v>2149.716650099374</v>
      </c>
      <c r="K44" s="444">
        <f t="shared" si="4"/>
        <v>2115.5523097999007</v>
      </c>
      <c r="L44" s="444">
        <f t="shared" si="4"/>
        <v>2162.4693618291053</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 and entrants via other, new initiatives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25.975589095834621</v>
      </c>
      <c r="D58" s="444">
        <f t="shared" ref="D58:L58" si="7">D44/$J$51</f>
        <v>29.364159878234972</v>
      </c>
      <c r="E58" s="444">
        <f t="shared" si="7"/>
        <v>34.424041930971256</v>
      </c>
      <c r="F58" s="444">
        <f t="shared" si="7"/>
        <v>33.415649178188346</v>
      </c>
      <c r="G58" s="444">
        <f t="shared" si="7"/>
        <v>24.276231871621039</v>
      </c>
      <c r="H58" s="444">
        <f t="shared" si="7"/>
        <v>23.442501424223948</v>
      </c>
      <c r="I58" s="444">
        <f t="shared" si="7"/>
        <v>22.871097680228637</v>
      </c>
      <c r="J58" s="444">
        <f t="shared" si="7"/>
        <v>22.697339710421669</v>
      </c>
      <c r="K58" s="444">
        <f t="shared" si="7"/>
        <v>22.336622572317097</v>
      </c>
      <c r="L58" s="444">
        <f t="shared" si="7"/>
        <v>22.831986586020559</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6">
        <f>100*C65</f>
        <v>11.719528223840367</v>
      </c>
      <c r="D66" s="666">
        <f t="shared" ref="D66:L66" si="10">100*D65</f>
        <v>11.719528223840367</v>
      </c>
      <c r="E66" s="666">
        <f t="shared" si="10"/>
        <v>11.719528223840367</v>
      </c>
      <c r="F66" s="666">
        <f t="shared" si="10"/>
        <v>11.719528223840367</v>
      </c>
      <c r="G66" s="666">
        <f t="shared" si="10"/>
        <v>11.719528223840367</v>
      </c>
      <c r="H66" s="666">
        <f t="shared" si="10"/>
        <v>11.719528223840367</v>
      </c>
      <c r="I66" s="666">
        <f t="shared" si="10"/>
        <v>11.719528223840367</v>
      </c>
      <c r="J66" s="666">
        <f t="shared" si="10"/>
        <v>11.719528223840367</v>
      </c>
      <c r="K66" s="666">
        <f t="shared" si="10"/>
        <v>11.719528223840367</v>
      </c>
      <c r="L66" s="666">
        <f t="shared" si="10"/>
        <v>11.719528223840367</v>
      </c>
    </row>
    <row r="67" spans="1:12" ht="13.15">
      <c r="A67" s="300"/>
      <c r="B67" s="329" t="s">
        <v>731</v>
      </c>
      <c r="C67" s="666">
        <f>C66-C68</f>
        <v>9.9743190126196151</v>
      </c>
      <c r="D67" s="666">
        <f t="shared" ref="D67:L67" si="11">D66-D68</f>
        <v>9.9743190126196151</v>
      </c>
      <c r="E67" s="666">
        <f t="shared" si="11"/>
        <v>9.9743190126196151</v>
      </c>
      <c r="F67" s="666">
        <f t="shared" si="11"/>
        <v>9.9743190126196151</v>
      </c>
      <c r="G67" s="666">
        <f t="shared" si="11"/>
        <v>9.9743190126196151</v>
      </c>
      <c r="H67" s="666">
        <f t="shared" si="11"/>
        <v>9.9743190126196151</v>
      </c>
      <c r="I67" s="666">
        <f t="shared" si="11"/>
        <v>9.9743190126196151</v>
      </c>
      <c r="J67" s="666">
        <f t="shared" si="11"/>
        <v>9.9743190126196151</v>
      </c>
      <c r="K67" s="666">
        <f t="shared" si="11"/>
        <v>9.9743190126196151</v>
      </c>
      <c r="L67" s="666">
        <f t="shared" si="11"/>
        <v>9.9743190126196151</v>
      </c>
    </row>
    <row r="68" spans="1:12" ht="13.15">
      <c r="A68" s="300"/>
      <c r="B68" s="329" t="s">
        <v>730</v>
      </c>
      <c r="C68" s="666">
        <f>C66*$C$33</f>
        <v>1.745209211220752</v>
      </c>
      <c r="D68" s="666">
        <f t="shared" ref="D68:L68" si="12">D66*$C$33</f>
        <v>1.745209211220752</v>
      </c>
      <c r="E68" s="666">
        <f t="shared" si="12"/>
        <v>1.745209211220752</v>
      </c>
      <c r="F68" s="666">
        <f t="shared" si="12"/>
        <v>1.745209211220752</v>
      </c>
      <c r="G68" s="666">
        <f t="shared" si="12"/>
        <v>1.745209211220752</v>
      </c>
      <c r="H68" s="666">
        <f t="shared" si="12"/>
        <v>1.745209211220752</v>
      </c>
      <c r="I68" s="666">
        <f t="shared" si="12"/>
        <v>1.745209211220752</v>
      </c>
      <c r="J68" s="666">
        <f t="shared" si="12"/>
        <v>1.745209211220752</v>
      </c>
      <c r="K68" s="666">
        <f t="shared" si="12"/>
        <v>1.745209211220752</v>
      </c>
      <c r="L68" s="666">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6">
        <f>100*C76</f>
        <v>35.112936419932062</v>
      </c>
      <c r="D77" s="666">
        <f t="shared" ref="D77:L77" si="18">100*D76</f>
        <v>35.112936419932062</v>
      </c>
      <c r="E77" s="666">
        <f t="shared" si="18"/>
        <v>35.112936419932062</v>
      </c>
      <c r="F77" s="666">
        <f t="shared" si="18"/>
        <v>35.112936419932062</v>
      </c>
      <c r="G77" s="666">
        <f t="shared" si="18"/>
        <v>35.112936419932062</v>
      </c>
      <c r="H77" s="666">
        <f t="shared" si="18"/>
        <v>35.112936419932062</v>
      </c>
      <c r="I77" s="666">
        <f t="shared" si="18"/>
        <v>35.112936419932062</v>
      </c>
      <c r="J77" s="666">
        <f t="shared" si="18"/>
        <v>35.112936419932062</v>
      </c>
      <c r="K77" s="666">
        <f t="shared" si="18"/>
        <v>35.112936419932062</v>
      </c>
      <c r="L77" s="666">
        <f t="shared" si="18"/>
        <v>35.112936419932062</v>
      </c>
    </row>
    <row r="78" spans="1:12" ht="13.15">
      <c r="A78" s="300"/>
      <c r="B78" s="329" t="s">
        <v>731</v>
      </c>
      <c r="C78" s="666">
        <f>C77-C79</f>
        <v>24.659900108545809</v>
      </c>
      <c r="D78" s="666">
        <f t="shared" ref="D78:L78" si="19">D77-D79</f>
        <v>24.659900108545809</v>
      </c>
      <c r="E78" s="666">
        <f t="shared" si="19"/>
        <v>24.659900108545809</v>
      </c>
      <c r="F78" s="666">
        <f t="shared" si="19"/>
        <v>24.659900108545809</v>
      </c>
      <c r="G78" s="666">
        <f t="shared" si="19"/>
        <v>24.659900108545809</v>
      </c>
      <c r="H78" s="666">
        <f t="shared" si="19"/>
        <v>24.659900108545809</v>
      </c>
      <c r="I78" s="666">
        <f t="shared" si="19"/>
        <v>24.659900108545809</v>
      </c>
      <c r="J78" s="666">
        <f t="shared" si="19"/>
        <v>24.659900108545809</v>
      </c>
      <c r="K78" s="666">
        <f t="shared" si="19"/>
        <v>24.659900108545809</v>
      </c>
      <c r="L78" s="666">
        <f t="shared" si="19"/>
        <v>24.659900108545809</v>
      </c>
    </row>
    <row r="79" spans="1:12" ht="13.15">
      <c r="A79" s="300"/>
      <c r="B79" s="329" t="s">
        <v>730</v>
      </c>
      <c r="C79" s="666">
        <f>C77*$C$34</f>
        <v>10.453036311386253</v>
      </c>
      <c r="D79" s="666">
        <f t="shared" ref="D79:L79" si="20">D77*$C$34</f>
        <v>10.453036311386253</v>
      </c>
      <c r="E79" s="666">
        <f t="shared" si="20"/>
        <v>10.453036311386253</v>
      </c>
      <c r="F79" s="666">
        <f t="shared" si="20"/>
        <v>10.453036311386253</v>
      </c>
      <c r="G79" s="666">
        <f t="shared" si="20"/>
        <v>10.453036311386253</v>
      </c>
      <c r="H79" s="666">
        <f t="shared" si="20"/>
        <v>10.453036311386253</v>
      </c>
      <c r="I79" s="666">
        <f t="shared" si="20"/>
        <v>10.453036311386253</v>
      </c>
      <c r="J79" s="666">
        <f t="shared" si="20"/>
        <v>10.453036311386253</v>
      </c>
      <c r="K79" s="666">
        <f t="shared" si="20"/>
        <v>10.453036311386253</v>
      </c>
      <c r="L79" s="666">
        <f t="shared" si="20"/>
        <v>10.453036311386253</v>
      </c>
    </row>
    <row r="80" spans="1:12" ht="13.15">
      <c r="A80" s="300"/>
      <c r="B80" s="637" t="s">
        <v>729</v>
      </c>
      <c r="C80" s="666">
        <f>C78</f>
        <v>24.659900108545809</v>
      </c>
      <c r="D80" s="666">
        <f t="shared" ref="D80:L80" si="21">D78</f>
        <v>24.659900108545809</v>
      </c>
      <c r="E80" s="666">
        <f t="shared" si="21"/>
        <v>24.659900108545809</v>
      </c>
      <c r="F80" s="666">
        <f t="shared" si="21"/>
        <v>24.659900108545809</v>
      </c>
      <c r="G80" s="666">
        <f t="shared" si="21"/>
        <v>24.659900108545809</v>
      </c>
      <c r="H80" s="666">
        <f t="shared" si="21"/>
        <v>24.659900108545809</v>
      </c>
      <c r="I80" s="666">
        <f t="shared" si="21"/>
        <v>24.659900108545809</v>
      </c>
      <c r="J80" s="666">
        <f t="shared" si="21"/>
        <v>24.659900108545809</v>
      </c>
      <c r="K80" s="666">
        <f t="shared" si="21"/>
        <v>24.659900108545809</v>
      </c>
      <c r="L80" s="666">
        <f t="shared" si="21"/>
        <v>24.659900108545809</v>
      </c>
    </row>
    <row r="81" spans="1:12" ht="13.15">
      <c r="A81" s="300"/>
      <c r="B81" s="637" t="s">
        <v>728</v>
      </c>
      <c r="C81" s="666">
        <f>C79*$C$39</f>
        <v>6.5436007309277944</v>
      </c>
      <c r="D81" s="666">
        <f t="shared" ref="D81:L81" si="22">D79*$C$39</f>
        <v>6.5436007309277944</v>
      </c>
      <c r="E81" s="666">
        <f t="shared" si="22"/>
        <v>6.5436007309277944</v>
      </c>
      <c r="F81" s="666">
        <f t="shared" si="22"/>
        <v>6.5436007309277944</v>
      </c>
      <c r="G81" s="666">
        <f t="shared" si="22"/>
        <v>6.5436007309277944</v>
      </c>
      <c r="H81" s="666">
        <f t="shared" si="22"/>
        <v>6.5436007309277944</v>
      </c>
      <c r="I81" s="666">
        <f t="shared" si="22"/>
        <v>6.5436007309277944</v>
      </c>
      <c r="J81" s="666">
        <f t="shared" si="22"/>
        <v>6.5436007309277944</v>
      </c>
      <c r="K81" s="666">
        <f t="shared" si="22"/>
        <v>6.5436007309277944</v>
      </c>
      <c r="L81" s="666">
        <f t="shared" si="22"/>
        <v>6.5436007309277944</v>
      </c>
    </row>
    <row r="82" spans="1:12" ht="13.15">
      <c r="A82" s="300"/>
      <c r="B82" s="637" t="s">
        <v>727</v>
      </c>
      <c r="C82" s="666">
        <f>C80+C81</f>
        <v>31.203500839473605</v>
      </c>
      <c r="D82" s="666">
        <f t="shared" ref="D82:L82" si="23">D80+D81</f>
        <v>31.203500839473605</v>
      </c>
      <c r="E82" s="666">
        <f t="shared" si="23"/>
        <v>31.203500839473605</v>
      </c>
      <c r="F82" s="666">
        <f t="shared" si="23"/>
        <v>31.203500839473605</v>
      </c>
      <c r="G82" s="666">
        <f t="shared" si="23"/>
        <v>31.203500839473605</v>
      </c>
      <c r="H82" s="666">
        <f t="shared" si="23"/>
        <v>31.203500839473605</v>
      </c>
      <c r="I82" s="666">
        <f t="shared" si="23"/>
        <v>31.203500839473605</v>
      </c>
      <c r="J82" s="666">
        <f t="shared" si="23"/>
        <v>31.203500839473605</v>
      </c>
      <c r="K82" s="666">
        <f t="shared" si="23"/>
        <v>31.203500839473605</v>
      </c>
      <c r="L82" s="666">
        <f t="shared" si="23"/>
        <v>31.203500839473605</v>
      </c>
    </row>
    <row r="83" spans="1:12" ht="13.15">
      <c r="A83" s="300"/>
      <c r="B83" s="636"/>
      <c r="C83" s="300"/>
      <c r="D83" s="300"/>
      <c r="E83" s="300"/>
      <c r="F83" s="300"/>
      <c r="G83" s="300"/>
      <c r="H83" s="300"/>
      <c r="I83" s="300"/>
      <c r="J83" s="300"/>
      <c r="K83" s="300"/>
      <c r="L83" s="300"/>
    </row>
    <row r="84" spans="1:12" ht="13.15">
      <c r="A84" s="300"/>
      <c r="B84" s="672" t="s">
        <v>1510</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6">
        <f>100*C87</f>
        <v>53.167535356227567</v>
      </c>
      <c r="D88" s="666">
        <f t="shared" ref="D88:L88" si="26">100*D87</f>
        <v>53.167535356227567</v>
      </c>
      <c r="E88" s="666">
        <f t="shared" si="26"/>
        <v>53.167535356227567</v>
      </c>
      <c r="F88" s="666">
        <f t="shared" si="26"/>
        <v>53.167535356227567</v>
      </c>
      <c r="G88" s="666">
        <f t="shared" si="26"/>
        <v>53.167535356227567</v>
      </c>
      <c r="H88" s="666">
        <f t="shared" si="26"/>
        <v>53.167535356227567</v>
      </c>
      <c r="I88" s="666">
        <f t="shared" si="26"/>
        <v>53.167535356227567</v>
      </c>
      <c r="J88" s="666">
        <f t="shared" si="26"/>
        <v>53.167535356227567</v>
      </c>
      <c r="K88" s="666">
        <f t="shared" si="26"/>
        <v>53.167535356227567</v>
      </c>
      <c r="L88" s="666">
        <f t="shared" si="26"/>
        <v>53.167535356227567</v>
      </c>
    </row>
    <row r="89" spans="1:12" ht="13.15">
      <c r="A89" s="300"/>
      <c r="B89" s="329" t="s">
        <v>731</v>
      </c>
      <c r="C89" s="666">
        <f>C88-C90</f>
        <v>51.227475167739186</v>
      </c>
      <c r="D89" s="666">
        <f t="shared" ref="D89:L89" si="27">D88-D90</f>
        <v>51.227475167739186</v>
      </c>
      <c r="E89" s="666">
        <f t="shared" si="27"/>
        <v>51.227475167739186</v>
      </c>
      <c r="F89" s="666">
        <f t="shared" si="27"/>
        <v>51.227475167739186</v>
      </c>
      <c r="G89" s="666">
        <f t="shared" si="27"/>
        <v>51.227475167739186</v>
      </c>
      <c r="H89" s="666">
        <f t="shared" si="27"/>
        <v>51.227475167739186</v>
      </c>
      <c r="I89" s="666">
        <f t="shared" si="27"/>
        <v>51.227475167739186</v>
      </c>
      <c r="J89" s="666">
        <f t="shared" si="27"/>
        <v>51.227475167739186</v>
      </c>
      <c r="K89" s="666">
        <f t="shared" si="27"/>
        <v>51.227475167739186</v>
      </c>
      <c r="L89" s="666">
        <f t="shared" si="27"/>
        <v>51.227475167739186</v>
      </c>
    </row>
    <row r="90" spans="1:12" ht="13.15">
      <c r="A90" s="300"/>
      <c r="B90" s="329" t="s">
        <v>730</v>
      </c>
      <c r="C90" s="666">
        <f>C88*$C$35</f>
        <v>1.9400601884883828</v>
      </c>
      <c r="D90" s="666">
        <f t="shared" ref="D90:L90" si="28">D88*$C$35</f>
        <v>1.9400601884883828</v>
      </c>
      <c r="E90" s="666">
        <f t="shared" si="28"/>
        <v>1.9400601884883828</v>
      </c>
      <c r="F90" s="666">
        <f t="shared" si="28"/>
        <v>1.9400601884883828</v>
      </c>
      <c r="G90" s="666">
        <f t="shared" si="28"/>
        <v>1.9400601884883828</v>
      </c>
      <c r="H90" s="666">
        <f t="shared" si="28"/>
        <v>1.9400601884883828</v>
      </c>
      <c r="I90" s="666">
        <f t="shared" si="28"/>
        <v>1.9400601884883828</v>
      </c>
      <c r="J90" s="666">
        <f t="shared" si="28"/>
        <v>1.9400601884883828</v>
      </c>
      <c r="K90" s="666">
        <f t="shared" si="28"/>
        <v>1.9400601884883828</v>
      </c>
      <c r="L90" s="666">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6">
        <f>C90*$C$39</f>
        <v>1.2144776779937276</v>
      </c>
      <c r="D92" s="666">
        <f t="shared" ref="D92:L92" si="30">D90*$C$39</f>
        <v>1.2144776779937276</v>
      </c>
      <c r="E92" s="666">
        <f t="shared" si="30"/>
        <v>1.2144776779937276</v>
      </c>
      <c r="F92" s="666">
        <f t="shared" si="30"/>
        <v>1.2144776779937276</v>
      </c>
      <c r="G92" s="666">
        <f t="shared" si="30"/>
        <v>1.2144776779937276</v>
      </c>
      <c r="H92" s="666">
        <f t="shared" si="30"/>
        <v>1.2144776779937276</v>
      </c>
      <c r="I92" s="666">
        <f t="shared" si="30"/>
        <v>1.2144776779937276</v>
      </c>
      <c r="J92" s="666">
        <f t="shared" si="30"/>
        <v>1.2144776779937276</v>
      </c>
      <c r="K92" s="666">
        <f t="shared" si="30"/>
        <v>1.2144776779937276</v>
      </c>
      <c r="L92" s="666">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6">
        <f>C93+C82+C71</f>
        <v>94.712273664050329</v>
      </c>
      <c r="D95" s="666">
        <f t="shared" ref="D95:L95" si="32">D93+D82+D71</f>
        <v>94.712273664050329</v>
      </c>
      <c r="E95" s="666">
        <f t="shared" si="32"/>
        <v>94.712273664050329</v>
      </c>
      <c r="F95" s="666">
        <f t="shared" si="32"/>
        <v>94.712273664050329</v>
      </c>
      <c r="G95" s="666">
        <f t="shared" si="32"/>
        <v>94.712273664050329</v>
      </c>
      <c r="H95" s="666">
        <f t="shared" si="32"/>
        <v>94.712273664050329</v>
      </c>
      <c r="I95" s="666">
        <f t="shared" si="32"/>
        <v>94.712273664050329</v>
      </c>
      <c r="J95" s="666">
        <f t="shared" si="32"/>
        <v>94.712273664050329</v>
      </c>
      <c r="K95" s="666">
        <f t="shared" si="32"/>
        <v>94.712273664050329</v>
      </c>
      <c r="L95" s="666">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25.975589095834621</v>
      </c>
      <c r="D99" s="444">
        <f t="shared" ref="D99:L99" si="33">D58</f>
        <v>29.364159878234972</v>
      </c>
      <c r="E99" s="444">
        <f t="shared" si="33"/>
        <v>34.424041930971256</v>
      </c>
      <c r="F99" s="444">
        <f t="shared" si="33"/>
        <v>33.415649178188346</v>
      </c>
      <c r="G99" s="444">
        <f t="shared" si="33"/>
        <v>24.276231871621039</v>
      </c>
      <c r="H99" s="444">
        <f t="shared" si="33"/>
        <v>23.442501424223948</v>
      </c>
      <c r="I99" s="444">
        <f t="shared" si="33"/>
        <v>22.871097680228637</v>
      </c>
      <c r="J99" s="444">
        <f t="shared" si="33"/>
        <v>22.697339710421669</v>
      </c>
      <c r="K99" s="444">
        <f t="shared" si="33"/>
        <v>22.336622572317097</v>
      </c>
      <c r="L99" s="444">
        <f t="shared" si="33"/>
        <v>22.831986586020559</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902</v>
      </c>
      <c r="C104" s="444">
        <f t="shared" ref="C104:L104" si="35">C66*C$99</f>
        <v>304.42164953951391</v>
      </c>
      <c r="D104" s="444">
        <f t="shared" si="35"/>
        <v>344.13410046233565</v>
      </c>
      <c r="E104" s="444">
        <f t="shared" si="35"/>
        <v>403.43353098868187</v>
      </c>
      <c r="F104" s="444">
        <f t="shared" si="35"/>
        <v>391.61564366172649</v>
      </c>
      <c r="G104" s="444">
        <f t="shared" si="35"/>
        <v>284.50598458795582</v>
      </c>
      <c r="H104" s="444">
        <f t="shared" si="35"/>
        <v>274.73505707861057</v>
      </c>
      <c r="I104" s="444">
        <f t="shared" si="35"/>
        <v>268.03847477364945</v>
      </c>
      <c r="J104" s="444">
        <f t="shared" si="35"/>
        <v>266.00211334237952</v>
      </c>
      <c r="K104" s="444">
        <f t="shared" si="35"/>
        <v>261.77467866154007</v>
      </c>
      <c r="L104" s="444">
        <f t="shared" si="35"/>
        <v>267.58011120121262</v>
      </c>
    </row>
    <row r="105" spans="1:12" ht="13.15">
      <c r="A105" s="300"/>
      <c r="B105" s="317" t="s">
        <v>903</v>
      </c>
      <c r="C105" s="444">
        <f t="shared" ref="C105:L105" si="36">C77*C$99</f>
        <v>912.07920839232156</v>
      </c>
      <c r="D105" s="444">
        <f t="shared" si="36"/>
        <v>1031.0618788291845</v>
      </c>
      <c r="E105" s="444">
        <f t="shared" si="36"/>
        <v>1208.7291956392692</v>
      </c>
      <c r="F105" s="444">
        <f t="shared" si="36"/>
        <v>1173.3215650244824</v>
      </c>
      <c r="G105" s="444">
        <f t="shared" si="36"/>
        <v>852.40978622375792</v>
      </c>
      <c r="H105" s="444">
        <f t="shared" si="36"/>
        <v>823.1350620329423</v>
      </c>
      <c r="I105" s="444">
        <f t="shared" si="36"/>
        <v>803.07139869992375</v>
      </c>
      <c r="J105" s="444">
        <f t="shared" si="36"/>
        <v>796.97024615363523</v>
      </c>
      <c r="K105" s="444">
        <f t="shared" si="36"/>
        <v>784.30440821778961</v>
      </c>
      <c r="L105" s="444">
        <f t="shared" si="36"/>
        <v>801.69809333568162</v>
      </c>
    </row>
    <row r="106" spans="1:12" ht="26.25">
      <c r="A106" s="300"/>
      <c r="B106" s="313" t="s">
        <v>1511</v>
      </c>
      <c r="C106" s="991">
        <f t="shared" ref="C106:L106" si="37">C88*C$99</f>
        <v>1381.0580516516266</v>
      </c>
      <c r="D106" s="991">
        <f t="shared" si="37"/>
        <v>1561.2200085319769</v>
      </c>
      <c r="E106" s="991">
        <f t="shared" si="37"/>
        <v>1830.2414664691746</v>
      </c>
      <c r="F106" s="991">
        <f t="shared" si="37"/>
        <v>1776.6277091326256</v>
      </c>
      <c r="G106" s="991">
        <f t="shared" si="37"/>
        <v>1290.7074163503901</v>
      </c>
      <c r="H106" s="991">
        <f t="shared" si="37"/>
        <v>1246.3800233108418</v>
      </c>
      <c r="I106" s="991">
        <f t="shared" si="37"/>
        <v>1215.9998945492903</v>
      </c>
      <c r="J106" s="991">
        <f t="shared" si="37"/>
        <v>1206.7616115461522</v>
      </c>
      <c r="K106" s="991">
        <f t="shared" si="37"/>
        <v>1187.58317035238</v>
      </c>
      <c r="L106" s="991">
        <f t="shared" si="37"/>
        <v>1213.9204540651617</v>
      </c>
    </row>
    <row r="107" spans="1:12" ht="13.15">
      <c r="A107" s="300"/>
      <c r="B107" s="317" t="s">
        <v>8</v>
      </c>
      <c r="C107" s="444">
        <f>SUM(C104:C106)</f>
        <v>2597.5589095834621</v>
      </c>
      <c r="D107" s="444">
        <f t="shared" ref="D107:L107" si="38">SUM(D104:D106)</f>
        <v>2936.4159878234968</v>
      </c>
      <c r="E107" s="444">
        <f t="shared" si="38"/>
        <v>3442.4041930971257</v>
      </c>
      <c r="F107" s="444">
        <f t="shared" si="38"/>
        <v>3341.5649178188346</v>
      </c>
      <c r="G107" s="444">
        <f t="shared" si="38"/>
        <v>2427.6231871621039</v>
      </c>
      <c r="H107" s="444">
        <f t="shared" si="38"/>
        <v>2344.2501424223947</v>
      </c>
      <c r="I107" s="444">
        <f t="shared" si="38"/>
        <v>2287.1097680228636</v>
      </c>
      <c r="J107" s="444">
        <f t="shared" si="38"/>
        <v>2269.7339710421666</v>
      </c>
      <c r="K107" s="444">
        <f t="shared" si="38"/>
        <v>2233.6622572317096</v>
      </c>
      <c r="L107" s="444">
        <f t="shared" si="38"/>
        <v>2283.1986586020557</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2597.5589095834621</v>
      </c>
      <c r="D112" s="668">
        <f t="shared" ref="D112:L112" si="39">D107</f>
        <v>2936.4159878234968</v>
      </c>
      <c r="E112" s="668">
        <f t="shared" si="39"/>
        <v>3442.4041930971257</v>
      </c>
      <c r="F112" s="668">
        <f t="shared" si="39"/>
        <v>3341.5649178188346</v>
      </c>
      <c r="G112" s="668">
        <f t="shared" si="39"/>
        <v>2427.6231871621039</v>
      </c>
      <c r="H112" s="668">
        <f t="shared" si="39"/>
        <v>2344.2501424223947</v>
      </c>
      <c r="I112" s="668">
        <f t="shared" si="39"/>
        <v>2287.1097680228636</v>
      </c>
      <c r="J112" s="668">
        <f t="shared" si="39"/>
        <v>2269.7339710421666</v>
      </c>
      <c r="K112" s="668">
        <f t="shared" si="39"/>
        <v>2233.6622572317096</v>
      </c>
      <c r="L112" s="668">
        <f t="shared" si="39"/>
        <v>2283.1986586020557</v>
      </c>
    </row>
    <row r="113" spans="1:12">
      <c r="A113" s="300"/>
      <c r="B113" s="668" t="s">
        <v>1576</v>
      </c>
      <c r="C113" s="668">
        <f t="shared" ref="C113:L113" si="40">((C68+C79+C90)/100)*C112</f>
        <v>367.25081966270574</v>
      </c>
      <c r="D113" s="668">
        <f t="shared" si="40"/>
        <v>415.15946930796753</v>
      </c>
      <c r="E113" s="668">
        <f t="shared" si="40"/>
        <v>486.69762863163805</v>
      </c>
      <c r="F113" s="668">
        <f t="shared" si="40"/>
        <v>472.44066361594025</v>
      </c>
      <c r="G113" s="668">
        <f t="shared" si="40"/>
        <v>343.22478771441564</v>
      </c>
      <c r="H113" s="668">
        <f t="shared" si="40"/>
        <v>331.43725176846721</v>
      </c>
      <c r="I113" s="668">
        <f t="shared" si="40"/>
        <v>323.35857095139704</v>
      </c>
      <c r="J113" s="668">
        <f t="shared" si="40"/>
        <v>320.90192765452679</v>
      </c>
      <c r="K113" s="668">
        <f t="shared" si="40"/>
        <v>315.80199848077297</v>
      </c>
      <c r="L113" s="668">
        <f t="shared" si="40"/>
        <v>322.80560634478775</v>
      </c>
    </row>
    <row r="114" spans="1:12">
      <c r="A114" s="300"/>
      <c r="B114" s="668" t="s">
        <v>1577</v>
      </c>
      <c r="C114" s="668">
        <f t="shared" ref="C114:L114" si="41">((C67+C78+C89)/100)*C112</f>
        <v>2230.3080899207562</v>
      </c>
      <c r="D114" s="668">
        <f t="shared" si="41"/>
        <v>2521.256518515529</v>
      </c>
      <c r="E114" s="668">
        <f t="shared" si="41"/>
        <v>2955.7065644654872</v>
      </c>
      <c r="F114" s="668">
        <f t="shared" si="41"/>
        <v>2869.124254202894</v>
      </c>
      <c r="G114" s="668">
        <f t="shared" si="41"/>
        <v>2084.398399447688</v>
      </c>
      <c r="H114" s="668">
        <f t="shared" si="41"/>
        <v>2012.8128906539273</v>
      </c>
      <c r="I114" s="668">
        <f t="shared" si="41"/>
        <v>1963.7511970714663</v>
      </c>
      <c r="J114" s="668">
        <f t="shared" si="41"/>
        <v>1948.8320433876395</v>
      </c>
      <c r="K114" s="668">
        <f t="shared" si="41"/>
        <v>1917.8602587509365</v>
      </c>
      <c r="L114" s="668">
        <f t="shared" si="41"/>
        <v>1960.3930522572678</v>
      </c>
    </row>
    <row r="115" spans="1:12">
      <c r="A115" s="300"/>
      <c r="B115" s="668" t="s">
        <v>829</v>
      </c>
      <c r="C115" s="668">
        <f>C113*$C$39</f>
        <v>229.89901310885378</v>
      </c>
      <c r="D115" s="668">
        <f t="shared" ref="D115:L115" si="42">D113*$C$39</f>
        <v>259.88982778678769</v>
      </c>
      <c r="E115" s="668">
        <f t="shared" si="42"/>
        <v>304.67271552340543</v>
      </c>
      <c r="F115" s="668">
        <f t="shared" si="42"/>
        <v>295.74785542357859</v>
      </c>
      <c r="G115" s="668">
        <f t="shared" si="42"/>
        <v>214.85871710922419</v>
      </c>
      <c r="H115" s="668">
        <f t="shared" si="42"/>
        <v>207.47971960706047</v>
      </c>
      <c r="I115" s="668">
        <f t="shared" si="42"/>
        <v>202.42246541557455</v>
      </c>
      <c r="J115" s="668">
        <f t="shared" si="42"/>
        <v>200.88460671173377</v>
      </c>
      <c r="K115" s="668">
        <f t="shared" si="42"/>
        <v>197.69205104896389</v>
      </c>
      <c r="L115" s="668">
        <f t="shared" si="42"/>
        <v>202.07630957183713</v>
      </c>
    </row>
    <row r="116" spans="1:12">
      <c r="A116" s="300"/>
      <c r="B116" s="668" t="s">
        <v>830</v>
      </c>
      <c r="C116" s="668">
        <f>C114</f>
        <v>2230.3080899207562</v>
      </c>
      <c r="D116" s="668">
        <f t="shared" ref="D116:L116" si="43">D114</f>
        <v>2521.256518515529</v>
      </c>
      <c r="E116" s="668">
        <f t="shared" si="43"/>
        <v>2955.7065644654872</v>
      </c>
      <c r="F116" s="668">
        <f t="shared" si="43"/>
        <v>2869.124254202894</v>
      </c>
      <c r="G116" s="668">
        <f t="shared" si="43"/>
        <v>2084.398399447688</v>
      </c>
      <c r="H116" s="668">
        <f t="shared" si="43"/>
        <v>2012.8128906539273</v>
      </c>
      <c r="I116" s="668">
        <f t="shared" si="43"/>
        <v>1963.7511970714663</v>
      </c>
      <c r="J116" s="668">
        <f t="shared" si="43"/>
        <v>1948.8320433876395</v>
      </c>
      <c r="K116" s="668">
        <f t="shared" si="43"/>
        <v>1917.8602587509365</v>
      </c>
      <c r="L116" s="668">
        <f t="shared" si="43"/>
        <v>1960.3930522572678</v>
      </c>
    </row>
    <row r="117" spans="1:12">
      <c r="A117" s="300"/>
      <c r="B117" s="668" t="s">
        <v>722</v>
      </c>
      <c r="C117" s="668">
        <f>C116+C115</f>
        <v>2460.2071030296102</v>
      </c>
      <c r="D117" s="668">
        <f t="shared" ref="D117:L117" si="44">D116+D115</f>
        <v>2781.1463463023165</v>
      </c>
      <c r="E117" s="668">
        <f t="shared" si="44"/>
        <v>3260.3792799888924</v>
      </c>
      <c r="F117" s="668">
        <f t="shared" si="44"/>
        <v>3164.8721096264726</v>
      </c>
      <c r="G117" s="668">
        <f t="shared" si="44"/>
        <v>2299.257116556912</v>
      </c>
      <c r="H117" s="668">
        <f t="shared" si="44"/>
        <v>2220.2926102609877</v>
      </c>
      <c r="I117" s="668">
        <f t="shared" si="44"/>
        <v>2166.1736624870409</v>
      </c>
      <c r="J117" s="668">
        <f t="shared" si="44"/>
        <v>2149.7166500993731</v>
      </c>
      <c r="K117" s="668">
        <f t="shared" si="44"/>
        <v>2115.5523097999003</v>
      </c>
      <c r="L117" s="668">
        <f t="shared" si="44"/>
        <v>2162.4693618291049</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ht="13.15">
      <c r="A121" s="300"/>
      <c r="B121" s="1066" t="s">
        <v>1553</v>
      </c>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1002" t="s">
        <v>1454</v>
      </c>
      <c r="C123" s="300"/>
      <c r="D123" s="300"/>
      <c r="E123" s="300"/>
      <c r="F123" s="300"/>
      <c r="G123" s="300"/>
      <c r="H123" s="300"/>
      <c r="I123" s="300"/>
      <c r="J123" s="300"/>
      <c r="K123" s="300"/>
      <c r="L123" s="300"/>
    </row>
    <row r="124" spans="1:12">
      <c r="A124" s="300"/>
      <c r="B124" s="673"/>
      <c r="C124" s="300"/>
      <c r="D124" s="300"/>
      <c r="E124" s="300"/>
      <c r="F124" s="300"/>
      <c r="G124" s="300"/>
      <c r="H124" s="300"/>
      <c r="I124" s="300"/>
      <c r="J124" s="300"/>
      <c r="K124" s="300"/>
      <c r="L124" s="300"/>
    </row>
    <row r="125" spans="1:12" ht="13.15">
      <c r="A125" s="300"/>
      <c r="B125" s="971" t="s">
        <v>1512</v>
      </c>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971" t="s">
        <v>1513</v>
      </c>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16" t="s">
        <v>1195</v>
      </c>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1002" t="s">
        <v>1676</v>
      </c>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ht="13.15">
      <c r="A133" s="300"/>
      <c r="B133" s="332" t="s">
        <v>1200</v>
      </c>
      <c r="C133" s="300"/>
      <c r="E133" s="300"/>
      <c r="F133" s="673" t="s">
        <v>1199</v>
      </c>
      <c r="G133" s="300"/>
      <c r="H133" s="300"/>
      <c r="I133" s="300"/>
      <c r="J133" s="300"/>
      <c r="K133" s="300"/>
      <c r="L133" s="300"/>
    </row>
    <row r="135" spans="1:12" ht="13.15">
      <c r="B135" s="1003" t="s">
        <v>1677</v>
      </c>
      <c r="D135" s="11" t="s">
        <v>1203</v>
      </c>
      <c r="F135" s="825">
        <v>210</v>
      </c>
    </row>
    <row r="136" spans="1:12" ht="13.15">
      <c r="B136" s="146"/>
      <c r="D136" s="11" t="s">
        <v>693</v>
      </c>
      <c r="F136" s="825">
        <v>621</v>
      </c>
    </row>
    <row r="137" spans="1:12" ht="13.15">
      <c r="B137" s="146" t="s">
        <v>1204</v>
      </c>
      <c r="D137" s="11" t="s">
        <v>1203</v>
      </c>
      <c r="F137" s="826">
        <f>F135</f>
        <v>210</v>
      </c>
      <c r="G137" s="413">
        <v>20</v>
      </c>
      <c r="H137" s="254" t="s">
        <v>1679</v>
      </c>
    </row>
    <row r="138" spans="1:12" ht="13.15">
      <c r="B138" s="146"/>
      <c r="D138" s="11" t="s">
        <v>693</v>
      </c>
      <c r="F138" s="826">
        <f>F136+G137</f>
        <v>641</v>
      </c>
      <c r="G138" s="254"/>
    </row>
    <row r="140" spans="1:12" ht="13.15">
      <c r="B140" s="317"/>
      <c r="C140" s="317" t="str">
        <f t="shared" ref="C140:L140" si="47">C103</f>
        <v>2020/21</v>
      </c>
      <c r="D140" s="317" t="str">
        <f t="shared" si="47"/>
        <v>2021/22</v>
      </c>
      <c r="E140" s="317" t="str">
        <f t="shared" si="47"/>
        <v>2022/23</v>
      </c>
      <c r="F140" s="317" t="str">
        <f t="shared" si="47"/>
        <v>2023/24</v>
      </c>
      <c r="G140" s="317" t="str">
        <f t="shared" si="47"/>
        <v>2024/25</v>
      </c>
      <c r="H140" s="317" t="str">
        <f t="shared" si="47"/>
        <v>2025/26</v>
      </c>
      <c r="I140" s="317" t="str">
        <f t="shared" si="47"/>
        <v>2026/27</v>
      </c>
      <c r="J140" s="317" t="str">
        <f t="shared" si="47"/>
        <v>2027/28</v>
      </c>
      <c r="K140" s="317" t="str">
        <f t="shared" si="47"/>
        <v>2028/29</v>
      </c>
      <c r="L140" s="317" t="str">
        <f t="shared" si="47"/>
        <v>2029/30</v>
      </c>
    </row>
    <row r="141" spans="1:12" ht="13.15">
      <c r="B141" s="317" t="str">
        <f>B104</f>
        <v xml:space="preserve">Modern Foreign Languages New to SF Sector </v>
      </c>
      <c r="C141" s="298">
        <f>IF(C104&gt;$F$137,$F$137,C104)</f>
        <v>210</v>
      </c>
      <c r="D141" s="298">
        <f t="shared" ref="D141:L141" si="48">IF(D104&gt;$F$137,$F$137,D104)</f>
        <v>210</v>
      </c>
      <c r="E141" s="298">
        <f t="shared" si="48"/>
        <v>210</v>
      </c>
      <c r="F141" s="298">
        <f t="shared" si="48"/>
        <v>210</v>
      </c>
      <c r="G141" s="298">
        <f t="shared" si="48"/>
        <v>210</v>
      </c>
      <c r="H141" s="298">
        <f t="shared" si="48"/>
        <v>210</v>
      </c>
      <c r="I141" s="298">
        <f t="shared" si="48"/>
        <v>210</v>
      </c>
      <c r="J141" s="298">
        <f t="shared" si="48"/>
        <v>210</v>
      </c>
      <c r="K141" s="298">
        <f t="shared" si="48"/>
        <v>210</v>
      </c>
      <c r="L141" s="298">
        <f t="shared" si="48"/>
        <v>210</v>
      </c>
    </row>
    <row r="142" spans="1:12" ht="13.15">
      <c r="B142" s="317" t="str">
        <f>B105</f>
        <v>Modern Foreign Languages Re-entrants</v>
      </c>
      <c r="C142" s="298">
        <f>IF(C105&gt;$F$138,$F$138,C105)</f>
        <v>641</v>
      </c>
      <c r="D142" s="298">
        <f t="shared" ref="D142:L142" si="49">IF(D105&gt;$F$138,$F$138,D105)</f>
        <v>641</v>
      </c>
      <c r="E142" s="298">
        <f t="shared" si="49"/>
        <v>641</v>
      </c>
      <c r="F142" s="298">
        <f t="shared" si="49"/>
        <v>641</v>
      </c>
      <c r="G142" s="298">
        <f t="shared" si="49"/>
        <v>641</v>
      </c>
      <c r="H142" s="298">
        <f t="shared" si="49"/>
        <v>641</v>
      </c>
      <c r="I142" s="298">
        <f t="shared" si="49"/>
        <v>641</v>
      </c>
      <c r="J142" s="298">
        <f t="shared" si="49"/>
        <v>641</v>
      </c>
      <c r="K142" s="298">
        <f t="shared" si="49"/>
        <v>641</v>
      </c>
      <c r="L142" s="298">
        <f t="shared" si="49"/>
        <v>641</v>
      </c>
    </row>
    <row r="144" spans="1:12" ht="13.15">
      <c r="B144" s="74" t="s">
        <v>1196</v>
      </c>
      <c r="C144" s="300"/>
    </row>
    <row r="146" spans="1:12" ht="13.15">
      <c r="B146" s="317"/>
      <c r="C146" s="317" t="str">
        <f t="shared" ref="C146:L146" si="50">C140</f>
        <v>2020/21</v>
      </c>
      <c r="D146" s="317" t="str">
        <f t="shared" si="50"/>
        <v>2021/22</v>
      </c>
      <c r="E146" s="317" t="str">
        <f t="shared" si="50"/>
        <v>2022/23</v>
      </c>
      <c r="F146" s="317" t="str">
        <f t="shared" si="50"/>
        <v>2023/24</v>
      </c>
      <c r="G146" s="317" t="str">
        <f t="shared" si="50"/>
        <v>2024/25</v>
      </c>
      <c r="H146" s="317" t="str">
        <f t="shared" si="50"/>
        <v>2025/26</v>
      </c>
      <c r="I146" s="317" t="str">
        <f t="shared" si="50"/>
        <v>2026/27</v>
      </c>
      <c r="J146" s="317" t="str">
        <f t="shared" si="50"/>
        <v>2027/28</v>
      </c>
      <c r="K146" s="317" t="str">
        <f t="shared" si="50"/>
        <v>2028/29</v>
      </c>
      <c r="L146" s="317" t="str">
        <f t="shared" si="50"/>
        <v>2029/30</v>
      </c>
    </row>
    <row r="147" spans="1:12" ht="13.15">
      <c r="B147" s="225" t="s">
        <v>1197</v>
      </c>
      <c r="C147" s="808"/>
      <c r="D147" s="808"/>
      <c r="E147" s="808"/>
      <c r="F147" s="808"/>
      <c r="G147" s="808"/>
      <c r="H147" s="808"/>
      <c r="I147" s="808"/>
      <c r="J147" s="808"/>
      <c r="K147" s="808"/>
      <c r="L147" s="808"/>
    </row>
    <row r="148" spans="1:12" ht="13.15">
      <c r="B148" s="317" t="str">
        <f>B104</f>
        <v xml:space="preserve">Modern Foreign Languages New to SF Sector </v>
      </c>
      <c r="C148" s="298">
        <f t="shared" ref="C148:L148" si="51">C104</f>
        <v>304.42164953951391</v>
      </c>
      <c r="D148" s="298">
        <f t="shared" si="51"/>
        <v>344.13410046233565</v>
      </c>
      <c r="E148" s="298">
        <f t="shared" si="51"/>
        <v>403.43353098868187</v>
      </c>
      <c r="F148" s="298">
        <f t="shared" si="51"/>
        <v>391.61564366172649</v>
      </c>
      <c r="G148" s="298">
        <f t="shared" si="51"/>
        <v>284.50598458795582</v>
      </c>
      <c r="H148" s="298">
        <f t="shared" si="51"/>
        <v>274.73505707861057</v>
      </c>
      <c r="I148" s="298">
        <f t="shared" si="51"/>
        <v>268.03847477364945</v>
      </c>
      <c r="J148" s="298">
        <f t="shared" si="51"/>
        <v>266.00211334237952</v>
      </c>
      <c r="K148" s="298">
        <f t="shared" si="51"/>
        <v>261.77467866154007</v>
      </c>
      <c r="L148" s="298">
        <f t="shared" si="51"/>
        <v>267.58011120121262</v>
      </c>
    </row>
    <row r="149" spans="1:12" ht="13.15">
      <c r="B149" s="317" t="str">
        <f>B105</f>
        <v>Modern Foreign Languages Re-entrants</v>
      </c>
      <c r="C149" s="298">
        <f t="shared" ref="C149:L149" si="52">C105</f>
        <v>912.07920839232156</v>
      </c>
      <c r="D149" s="298">
        <f t="shared" si="52"/>
        <v>1031.0618788291845</v>
      </c>
      <c r="E149" s="298">
        <f t="shared" si="52"/>
        <v>1208.7291956392692</v>
      </c>
      <c r="F149" s="298">
        <f t="shared" si="52"/>
        <v>1173.3215650244824</v>
      </c>
      <c r="G149" s="298">
        <f t="shared" si="52"/>
        <v>852.40978622375792</v>
      </c>
      <c r="H149" s="298">
        <f t="shared" si="52"/>
        <v>823.1350620329423</v>
      </c>
      <c r="I149" s="298">
        <f t="shared" si="52"/>
        <v>803.07139869992375</v>
      </c>
      <c r="J149" s="298">
        <f t="shared" si="52"/>
        <v>796.97024615363523</v>
      </c>
      <c r="K149" s="298">
        <f t="shared" si="52"/>
        <v>784.30440821778961</v>
      </c>
      <c r="L149" s="298">
        <f t="shared" si="52"/>
        <v>801.69809333568162</v>
      </c>
    </row>
    <row r="150" spans="1:12" ht="26.25">
      <c r="B150" s="313" t="str">
        <f>B106</f>
        <v>Modern Foreign Languages NQTs and entrants via other, new initiatives</v>
      </c>
      <c r="C150" s="403">
        <f t="shared" ref="C150:L150" si="53">C106</f>
        <v>1381.0580516516266</v>
      </c>
      <c r="D150" s="403">
        <f t="shared" si="53"/>
        <v>1561.2200085319769</v>
      </c>
      <c r="E150" s="403">
        <f t="shared" si="53"/>
        <v>1830.2414664691746</v>
      </c>
      <c r="F150" s="403">
        <f t="shared" si="53"/>
        <v>1776.6277091326256</v>
      </c>
      <c r="G150" s="403">
        <f t="shared" si="53"/>
        <v>1290.7074163503901</v>
      </c>
      <c r="H150" s="403">
        <f t="shared" si="53"/>
        <v>1246.3800233108418</v>
      </c>
      <c r="I150" s="403">
        <f t="shared" si="53"/>
        <v>1215.9998945492903</v>
      </c>
      <c r="J150" s="403">
        <f t="shared" si="53"/>
        <v>1206.7616115461522</v>
      </c>
      <c r="K150" s="403">
        <f t="shared" si="53"/>
        <v>1187.58317035238</v>
      </c>
      <c r="L150" s="403">
        <f t="shared" si="53"/>
        <v>1213.9204540651617</v>
      </c>
    </row>
    <row r="151" spans="1:12" ht="13.15">
      <c r="B151" s="317" t="str">
        <f>B107</f>
        <v>Total</v>
      </c>
      <c r="C151" s="298">
        <f t="shared" ref="C151:L151" si="54">C107</f>
        <v>2597.5589095834621</v>
      </c>
      <c r="D151" s="298">
        <f t="shared" si="54"/>
        <v>2936.4159878234968</v>
      </c>
      <c r="E151" s="298">
        <f t="shared" si="54"/>
        <v>3442.4041930971257</v>
      </c>
      <c r="F151" s="298">
        <f t="shared" si="54"/>
        <v>3341.5649178188346</v>
      </c>
      <c r="G151" s="298">
        <f t="shared" si="54"/>
        <v>2427.6231871621039</v>
      </c>
      <c r="H151" s="298">
        <f t="shared" si="54"/>
        <v>2344.2501424223947</v>
      </c>
      <c r="I151" s="298">
        <f t="shared" si="54"/>
        <v>2287.1097680228636</v>
      </c>
      <c r="J151" s="298">
        <f t="shared" si="54"/>
        <v>2269.7339710421666</v>
      </c>
      <c r="K151" s="298">
        <f t="shared" si="54"/>
        <v>2233.6622572317096</v>
      </c>
      <c r="L151" s="298">
        <f t="shared" si="54"/>
        <v>2283.1986586020557</v>
      </c>
    </row>
    <row r="152" spans="1:12" ht="13.15">
      <c r="B152" s="225" t="s">
        <v>1198</v>
      </c>
      <c r="C152" s="813"/>
      <c r="D152" s="813"/>
      <c r="E152" s="813"/>
      <c r="F152" s="813"/>
      <c r="G152" s="813"/>
      <c r="H152" s="813"/>
      <c r="I152" s="813"/>
      <c r="J152" s="813"/>
      <c r="K152" s="813"/>
      <c r="L152" s="813"/>
    </row>
    <row r="153" spans="1:12" ht="13.15">
      <c r="B153" s="317" t="str">
        <f>B148</f>
        <v xml:space="preserve">Modern Foreign Languages New to SF Sector </v>
      </c>
      <c r="C153" s="444">
        <f>IF(C141&gt;0,C141,C148)</f>
        <v>210</v>
      </c>
      <c r="D153" s="444">
        <f t="shared" ref="D153:L153" si="55">IF(D141&gt;0,D141,D148)</f>
        <v>210</v>
      </c>
      <c r="E153" s="444">
        <f t="shared" si="55"/>
        <v>210</v>
      </c>
      <c r="F153" s="444">
        <f t="shared" si="55"/>
        <v>210</v>
      </c>
      <c r="G153" s="444">
        <f t="shared" si="55"/>
        <v>210</v>
      </c>
      <c r="H153" s="444">
        <f t="shared" si="55"/>
        <v>210</v>
      </c>
      <c r="I153" s="444">
        <f t="shared" si="55"/>
        <v>210</v>
      </c>
      <c r="J153" s="444">
        <f t="shared" si="55"/>
        <v>210</v>
      </c>
      <c r="K153" s="444">
        <f t="shared" si="55"/>
        <v>210</v>
      </c>
      <c r="L153" s="444">
        <f t="shared" si="55"/>
        <v>210</v>
      </c>
    </row>
    <row r="154" spans="1:12" ht="13.15">
      <c r="B154" s="317" t="str">
        <f>B149</f>
        <v>Modern Foreign Languages Re-entrants</v>
      </c>
      <c r="C154" s="444">
        <f>IF(C142&gt;0,C142,C149)</f>
        <v>641</v>
      </c>
      <c r="D154" s="444">
        <f t="shared" ref="D154:L154" si="56">IF(D142&gt;0,D142,D149)</f>
        <v>641</v>
      </c>
      <c r="E154" s="444">
        <f t="shared" si="56"/>
        <v>641</v>
      </c>
      <c r="F154" s="444">
        <f t="shared" si="56"/>
        <v>641</v>
      </c>
      <c r="G154" s="444">
        <f t="shared" si="56"/>
        <v>641</v>
      </c>
      <c r="H154" s="444">
        <f t="shared" si="56"/>
        <v>641</v>
      </c>
      <c r="I154" s="444">
        <f t="shared" si="56"/>
        <v>641</v>
      </c>
      <c r="J154" s="444">
        <f t="shared" si="56"/>
        <v>641</v>
      </c>
      <c r="K154" s="444">
        <f t="shared" si="56"/>
        <v>641</v>
      </c>
      <c r="L154" s="444">
        <f t="shared" si="56"/>
        <v>641</v>
      </c>
    </row>
    <row r="155" spans="1:12" ht="26.25">
      <c r="B155" s="313" t="str">
        <f>B150</f>
        <v>Modern Foreign Languages NQTs and entrants via other, new initiatives</v>
      </c>
      <c r="C155" s="991">
        <f>C150+(C148-C153)+(C149-C154)</f>
        <v>1746.5589095834621</v>
      </c>
      <c r="D155" s="991">
        <f t="shared" ref="D155:L155" si="57">D150+(D148-D153)+(D149-D154)</f>
        <v>2085.4159878234968</v>
      </c>
      <c r="E155" s="991">
        <f t="shared" si="57"/>
        <v>2591.4041930971257</v>
      </c>
      <c r="F155" s="991">
        <f t="shared" si="57"/>
        <v>2490.5649178188346</v>
      </c>
      <c r="G155" s="991">
        <f t="shared" si="57"/>
        <v>1576.6231871621037</v>
      </c>
      <c r="H155" s="991">
        <f t="shared" si="57"/>
        <v>1493.2501424223947</v>
      </c>
      <c r="I155" s="991">
        <f t="shared" si="57"/>
        <v>1436.1097680228634</v>
      </c>
      <c r="J155" s="991">
        <f t="shared" si="57"/>
        <v>1418.733971042167</v>
      </c>
      <c r="K155" s="991">
        <f t="shared" si="57"/>
        <v>1382.6622572317096</v>
      </c>
      <c r="L155" s="991">
        <f t="shared" si="57"/>
        <v>1432.1986586020562</v>
      </c>
    </row>
    <row r="156" spans="1:12" ht="13.15">
      <c r="B156" s="317" t="str">
        <f>B151</f>
        <v>Total</v>
      </c>
      <c r="C156" s="814">
        <f>SUM(C153:C155)</f>
        <v>2597.5589095834621</v>
      </c>
      <c r="D156" s="444">
        <f t="shared" ref="D156:L156" si="58">SUM(D153:D155)</f>
        <v>2936.4159878234968</v>
      </c>
      <c r="E156" s="444">
        <f t="shared" si="58"/>
        <v>3442.4041930971257</v>
      </c>
      <c r="F156" s="444">
        <f t="shared" si="58"/>
        <v>3341.5649178188346</v>
      </c>
      <c r="G156" s="444">
        <f t="shared" si="58"/>
        <v>2427.6231871621039</v>
      </c>
      <c r="H156" s="444">
        <f t="shared" si="58"/>
        <v>2344.2501424223947</v>
      </c>
      <c r="I156" s="444">
        <f t="shared" si="58"/>
        <v>2287.1097680228631</v>
      </c>
      <c r="J156" s="444">
        <f t="shared" si="58"/>
        <v>2269.733971042167</v>
      </c>
      <c r="K156" s="444">
        <f t="shared" si="58"/>
        <v>2233.6622572317096</v>
      </c>
      <c r="L156" s="444">
        <f t="shared" si="58"/>
        <v>2283.1986586020562</v>
      </c>
    </row>
    <row r="157" spans="1:12">
      <c r="A157" s="300">
        <f>SUM(C157:L157)</f>
        <v>0</v>
      </c>
      <c r="C157" s="320">
        <f>C156-C151</f>
        <v>0</v>
      </c>
      <c r="D157" s="320">
        <f t="shared" ref="D157:L157" si="59">D156-D151</f>
        <v>0</v>
      </c>
      <c r="E157" s="320">
        <f t="shared" si="59"/>
        <v>0</v>
      </c>
      <c r="F157" s="320">
        <f t="shared" si="59"/>
        <v>0</v>
      </c>
      <c r="G157" s="320">
        <f t="shared" si="59"/>
        <v>0</v>
      </c>
      <c r="H157" s="320">
        <f t="shared" si="59"/>
        <v>0</v>
      </c>
      <c r="I157" s="320">
        <f t="shared" si="59"/>
        <v>0</v>
      </c>
      <c r="J157" s="320">
        <f t="shared" si="59"/>
        <v>0</v>
      </c>
      <c r="K157" s="320">
        <f t="shared" si="59"/>
        <v>0</v>
      </c>
      <c r="L157" s="320">
        <f t="shared" si="59"/>
        <v>0</v>
      </c>
    </row>
    <row r="159" spans="1:12" ht="13.15">
      <c r="B159" s="8" t="s">
        <v>1201</v>
      </c>
      <c r="C159" s="624" t="b">
        <f>IF(C155=C150,FALSE, TRUE)</f>
        <v>1</v>
      </c>
      <c r="D159" s="624" t="b">
        <f t="shared" ref="D159:L159" si="60">IF(D155=D150,FALSE, TRUE)</f>
        <v>1</v>
      </c>
      <c r="E159" s="624" t="b">
        <f t="shared" si="60"/>
        <v>1</v>
      </c>
      <c r="F159" s="624" t="b">
        <f t="shared" si="60"/>
        <v>1</v>
      </c>
      <c r="G159" s="624" t="b">
        <f t="shared" si="60"/>
        <v>1</v>
      </c>
      <c r="H159" s="624" t="b">
        <f t="shared" si="60"/>
        <v>1</v>
      </c>
      <c r="I159" s="624" t="b">
        <f t="shared" si="60"/>
        <v>1</v>
      </c>
      <c r="J159" s="624" t="b">
        <f t="shared" si="60"/>
        <v>1</v>
      </c>
      <c r="K159" s="624" t="b">
        <f t="shared" si="60"/>
        <v>1</v>
      </c>
      <c r="L159" s="624" t="b">
        <f t="shared" si="60"/>
        <v>1</v>
      </c>
    </row>
    <row r="161" spans="2:12" ht="13.15">
      <c r="B161" s="74" t="s">
        <v>1514</v>
      </c>
    </row>
    <row r="163" spans="2:12">
      <c r="B163" s="982" t="s">
        <v>1578</v>
      </c>
    </row>
    <row r="165" spans="2:12">
      <c r="B165" s="982" t="s">
        <v>1515</v>
      </c>
    </row>
    <row r="166" spans="2:12">
      <c r="B166" s="982"/>
    </row>
    <row r="167" spans="2:12">
      <c r="B167" s="673" t="s">
        <v>1517</v>
      </c>
    </row>
    <row r="168" spans="2:12">
      <c r="B168" s="673"/>
    </row>
    <row r="169" spans="2:12" ht="13.15">
      <c r="C169" s="317" t="str">
        <f>C146</f>
        <v>2020/21</v>
      </c>
      <c r="D169" s="317" t="str">
        <f t="shared" ref="D169:L169" si="61">D146</f>
        <v>2021/22</v>
      </c>
      <c r="E169" s="317" t="str">
        <f t="shared" si="61"/>
        <v>2022/23</v>
      </c>
      <c r="F169" s="317" t="str">
        <f t="shared" si="61"/>
        <v>2023/24</v>
      </c>
      <c r="G169" s="317" t="str">
        <f t="shared" si="61"/>
        <v>2024/25</v>
      </c>
      <c r="H169" s="317" t="str">
        <f t="shared" si="61"/>
        <v>2025/26</v>
      </c>
      <c r="I169" s="317" t="str">
        <f t="shared" si="61"/>
        <v>2026/27</v>
      </c>
      <c r="J169" s="317" t="str">
        <f t="shared" si="61"/>
        <v>2027/28</v>
      </c>
      <c r="K169" s="317" t="str">
        <f t="shared" si="61"/>
        <v>2028/29</v>
      </c>
      <c r="L169" s="317" t="str">
        <f t="shared" si="61"/>
        <v>2029/30</v>
      </c>
    </row>
    <row r="170" spans="2:12" ht="26.25">
      <c r="B170" s="313" t="s">
        <v>1518</v>
      </c>
      <c r="C170" s="403">
        <v>255</v>
      </c>
      <c r="D170" s="403">
        <v>255</v>
      </c>
      <c r="E170" s="403">
        <v>255</v>
      </c>
      <c r="F170" s="403">
        <v>255</v>
      </c>
      <c r="G170" s="403">
        <v>255</v>
      </c>
      <c r="H170" s="403">
        <v>255</v>
      </c>
      <c r="I170" s="403">
        <v>255</v>
      </c>
      <c r="J170" s="403">
        <v>255</v>
      </c>
      <c r="K170" s="403">
        <v>255</v>
      </c>
      <c r="L170" s="403">
        <v>255</v>
      </c>
    </row>
    <row r="172" spans="2:12" ht="13.15">
      <c r="B172" s="313" t="s">
        <v>904</v>
      </c>
      <c r="C172" s="444">
        <f>C155-C170</f>
        <v>1491.5589095834621</v>
      </c>
      <c r="D172" s="444">
        <f t="shared" ref="D172:L172" si="62">D155-D170</f>
        <v>1830.4159878234968</v>
      </c>
      <c r="E172" s="444">
        <f t="shared" si="62"/>
        <v>2336.4041930971257</v>
      </c>
      <c r="F172" s="444">
        <f t="shared" si="62"/>
        <v>2235.5649178188346</v>
      </c>
      <c r="G172" s="444">
        <f t="shared" si="62"/>
        <v>1321.6231871621037</v>
      </c>
      <c r="H172" s="444">
        <f t="shared" si="62"/>
        <v>1238.2501424223947</v>
      </c>
      <c r="I172" s="444">
        <f t="shared" si="62"/>
        <v>1181.1097680228634</v>
      </c>
      <c r="J172" s="444">
        <f t="shared" si="62"/>
        <v>1163.733971042167</v>
      </c>
      <c r="K172" s="444">
        <f t="shared" si="62"/>
        <v>1127.6622572317096</v>
      </c>
      <c r="L172" s="444">
        <f t="shared" si="62"/>
        <v>1177.1986586020562</v>
      </c>
    </row>
    <row r="174" spans="2:12">
      <c r="C174" s="6"/>
    </row>
  </sheetData>
  <mergeCells count="4">
    <mergeCell ref="D17:L18"/>
    <mergeCell ref="J51:J53"/>
    <mergeCell ref="A5:M5"/>
    <mergeCell ref="B46:L48"/>
  </mergeCells>
  <conditionalFormatting sqref="C159:L159">
    <cfRule type="cellIs" dxfId="1" priority="1" stopIfTrue="1" operator="equal">
      <formula>TRUE</formula>
    </cfRule>
    <cfRule type="cellIs" dxfId="0" priority="2" stopIfTrue="1" operator="equal">
      <formula>FALSE</formula>
    </cfRule>
  </conditionalFormatting>
  <hyperlinks>
    <hyperlink ref="A2" location="'Title_&amp;_Contents'!A1" display="Contents"/>
    <hyperlink ref="B2" location="Map_of_sheets!A1" display="Map of sheets"/>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FF0000"/>
  </sheetPr>
  <dimension ref="A1:M133"/>
  <sheetViews>
    <sheetView showGridLines="0" workbookViewId="0"/>
  </sheetViews>
  <sheetFormatPr defaultRowHeight="12.75"/>
  <cols>
    <col min="2" max="2" width="35.73046875" customWidth="1"/>
    <col min="3" max="13"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8.15" customHeight="1">
      <c r="A5" s="1239" t="s">
        <v>761</v>
      </c>
      <c r="B5" s="1239"/>
      <c r="C5" s="1239"/>
      <c r="D5" s="1239"/>
      <c r="E5" s="1239"/>
      <c r="F5" s="1239"/>
      <c r="G5" s="1239"/>
      <c r="H5" s="1239"/>
      <c r="I5" s="1239"/>
      <c r="J5" s="1239"/>
      <c r="K5" s="1239"/>
      <c r="L5" s="1239"/>
      <c r="M5" s="1239"/>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SUM(A12:A1876)</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OUTPUTS_FOR_SECTION_2_OF_MODEL!B79</f>
        <v>Music</v>
      </c>
      <c r="C15" s="298">
        <f>OUTPUTS_FOR_SECTION_2_OF_MODEL!E79</f>
        <v>495.49783376284876</v>
      </c>
      <c r="D15" s="298">
        <f>OUTPUTS_FOR_SECTION_2_OF_MODEL!F79</f>
        <v>475.38799064983522</v>
      </c>
      <c r="E15" s="298">
        <f>OUTPUTS_FOR_SECTION_2_OF_MODEL!G79</f>
        <v>488.91834181200034</v>
      </c>
      <c r="F15" s="298">
        <f>OUTPUTS_FOR_SECTION_2_OF_MODEL!H79</f>
        <v>506.25912157502847</v>
      </c>
      <c r="G15" s="298">
        <f>OUTPUTS_FOR_SECTION_2_OF_MODEL!I79</f>
        <v>527.63126659121792</v>
      </c>
      <c r="H15" s="298">
        <f>OUTPUTS_FOR_SECTION_2_OF_MODEL!J79</f>
        <v>495.19218853573136</v>
      </c>
      <c r="I15" s="298">
        <f>OUTPUTS_FOR_SECTION_2_OF_MODEL!K79</f>
        <v>487.80575613646022</v>
      </c>
      <c r="J15" s="298">
        <f>OUTPUTS_FOR_SECTION_2_OF_MODEL!L79</f>
        <v>497.48741187151199</v>
      </c>
      <c r="K15" s="298">
        <f>OUTPUTS_FOR_SECTION_2_OF_MODEL!M79</f>
        <v>498.42713776890582</v>
      </c>
      <c r="L15" s="298">
        <f>OUTPUTS_FOR_SECTION_2_OF_MODEL!N79</f>
        <v>500.04194836742937</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460.31748756568652</v>
      </c>
      <c r="D44" s="444">
        <f t="shared" si="4"/>
        <v>441.63544331369695</v>
      </c>
      <c r="E44" s="444">
        <f t="shared" si="4"/>
        <v>454.20513954334831</v>
      </c>
      <c r="F44" s="444">
        <f t="shared" si="4"/>
        <v>470.3147239432015</v>
      </c>
      <c r="G44" s="444">
        <f t="shared" si="4"/>
        <v>490.1694466632415</v>
      </c>
      <c r="H44" s="444">
        <f t="shared" si="4"/>
        <v>460.03354314969448</v>
      </c>
      <c r="I44" s="444">
        <f t="shared" si="4"/>
        <v>453.17154745077158</v>
      </c>
      <c r="J44" s="444">
        <f t="shared" si="4"/>
        <v>462.16580562863464</v>
      </c>
      <c r="K44" s="444">
        <f t="shared" si="4"/>
        <v>463.03881098731352</v>
      </c>
      <c r="L44" s="444">
        <f t="shared" si="4"/>
        <v>464.53897003334191</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4.8601672175927071</v>
      </c>
      <c r="D58" s="444">
        <f t="shared" ref="D58:L58" si="7">D44/$J$51</f>
        <v>4.6629167079253353</v>
      </c>
      <c r="E58" s="444">
        <f t="shared" si="7"/>
        <v>4.7956312521272482</v>
      </c>
      <c r="F58" s="444">
        <f t="shared" si="7"/>
        <v>4.9657209752078577</v>
      </c>
      <c r="G58" s="444">
        <f t="shared" si="7"/>
        <v>5.1753529685276023</v>
      </c>
      <c r="H58" s="444">
        <f t="shared" si="7"/>
        <v>4.8571692490612026</v>
      </c>
      <c r="I58" s="444">
        <f t="shared" si="7"/>
        <v>4.7847182832733601</v>
      </c>
      <c r="J58" s="444">
        <f t="shared" si="7"/>
        <v>4.8796823025066667</v>
      </c>
      <c r="K58" s="444">
        <f t="shared" si="7"/>
        <v>4.8888997494637048</v>
      </c>
      <c r="L58" s="444">
        <f t="shared" si="7"/>
        <v>4.9047388692313243</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6">
        <f>100*C65</f>
        <v>11.719528223840367</v>
      </c>
      <c r="D66" s="666">
        <f t="shared" ref="D66:L66" si="10">100*D65</f>
        <v>11.719528223840367</v>
      </c>
      <c r="E66" s="666">
        <f t="shared" si="10"/>
        <v>11.719528223840367</v>
      </c>
      <c r="F66" s="666">
        <f t="shared" si="10"/>
        <v>11.719528223840367</v>
      </c>
      <c r="G66" s="666">
        <f t="shared" si="10"/>
        <v>11.719528223840367</v>
      </c>
      <c r="H66" s="666">
        <f t="shared" si="10"/>
        <v>11.719528223840367</v>
      </c>
      <c r="I66" s="666">
        <f t="shared" si="10"/>
        <v>11.719528223840367</v>
      </c>
      <c r="J66" s="666">
        <f t="shared" si="10"/>
        <v>11.719528223840367</v>
      </c>
      <c r="K66" s="666">
        <f t="shared" si="10"/>
        <v>11.719528223840367</v>
      </c>
      <c r="L66" s="666">
        <f t="shared" si="10"/>
        <v>11.719528223840367</v>
      </c>
    </row>
    <row r="67" spans="1:12" ht="13.15">
      <c r="A67" s="300"/>
      <c r="B67" s="329" t="s">
        <v>731</v>
      </c>
      <c r="C67" s="666">
        <f>C66-C68</f>
        <v>9.9743190126196151</v>
      </c>
      <c r="D67" s="666">
        <f t="shared" ref="D67:L67" si="11">D66-D68</f>
        <v>9.9743190126196151</v>
      </c>
      <c r="E67" s="666">
        <f t="shared" si="11"/>
        <v>9.9743190126196151</v>
      </c>
      <c r="F67" s="666">
        <f t="shared" si="11"/>
        <v>9.9743190126196151</v>
      </c>
      <c r="G67" s="666">
        <f t="shared" si="11"/>
        <v>9.9743190126196151</v>
      </c>
      <c r="H67" s="666">
        <f t="shared" si="11"/>
        <v>9.9743190126196151</v>
      </c>
      <c r="I67" s="666">
        <f t="shared" si="11"/>
        <v>9.9743190126196151</v>
      </c>
      <c r="J67" s="666">
        <f t="shared" si="11"/>
        <v>9.9743190126196151</v>
      </c>
      <c r="K67" s="666">
        <f t="shared" si="11"/>
        <v>9.9743190126196151</v>
      </c>
      <c r="L67" s="666">
        <f t="shared" si="11"/>
        <v>9.9743190126196151</v>
      </c>
    </row>
    <row r="68" spans="1:12" ht="13.15">
      <c r="A68" s="300"/>
      <c r="B68" s="329" t="s">
        <v>730</v>
      </c>
      <c r="C68" s="666">
        <f>C66*$C$33</f>
        <v>1.745209211220752</v>
      </c>
      <c r="D68" s="666">
        <f t="shared" ref="D68:L68" si="12">D66*$C$33</f>
        <v>1.745209211220752</v>
      </c>
      <c r="E68" s="666">
        <f t="shared" si="12"/>
        <v>1.745209211220752</v>
      </c>
      <c r="F68" s="666">
        <f t="shared" si="12"/>
        <v>1.745209211220752</v>
      </c>
      <c r="G68" s="666">
        <f t="shared" si="12"/>
        <v>1.745209211220752</v>
      </c>
      <c r="H68" s="666">
        <f t="shared" si="12"/>
        <v>1.745209211220752</v>
      </c>
      <c r="I68" s="666">
        <f t="shared" si="12"/>
        <v>1.745209211220752</v>
      </c>
      <c r="J68" s="666">
        <f t="shared" si="12"/>
        <v>1.745209211220752</v>
      </c>
      <c r="K68" s="666">
        <f t="shared" si="12"/>
        <v>1.745209211220752</v>
      </c>
      <c r="L68" s="666">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6">
        <f>100*C76</f>
        <v>35.112936419932062</v>
      </c>
      <c r="D77" s="666">
        <f t="shared" ref="D77:L77" si="18">100*D76</f>
        <v>35.112936419932062</v>
      </c>
      <c r="E77" s="666">
        <f t="shared" si="18"/>
        <v>35.112936419932062</v>
      </c>
      <c r="F77" s="666">
        <f t="shared" si="18"/>
        <v>35.112936419932062</v>
      </c>
      <c r="G77" s="666">
        <f t="shared" si="18"/>
        <v>35.112936419932062</v>
      </c>
      <c r="H77" s="666">
        <f t="shared" si="18"/>
        <v>35.112936419932062</v>
      </c>
      <c r="I77" s="666">
        <f t="shared" si="18"/>
        <v>35.112936419932062</v>
      </c>
      <c r="J77" s="666">
        <f t="shared" si="18"/>
        <v>35.112936419932062</v>
      </c>
      <c r="K77" s="666">
        <f t="shared" si="18"/>
        <v>35.112936419932062</v>
      </c>
      <c r="L77" s="666">
        <f t="shared" si="18"/>
        <v>35.112936419932062</v>
      </c>
    </row>
    <row r="78" spans="1:12" ht="13.15">
      <c r="A78" s="300"/>
      <c r="B78" s="329" t="s">
        <v>731</v>
      </c>
      <c r="C78" s="666">
        <f>C77-C79</f>
        <v>24.659900108545809</v>
      </c>
      <c r="D78" s="666">
        <f t="shared" ref="D78:L78" si="19">D77-D79</f>
        <v>24.659900108545809</v>
      </c>
      <c r="E78" s="666">
        <f t="shared" si="19"/>
        <v>24.659900108545809</v>
      </c>
      <c r="F78" s="666">
        <f t="shared" si="19"/>
        <v>24.659900108545809</v>
      </c>
      <c r="G78" s="666">
        <f t="shared" si="19"/>
        <v>24.659900108545809</v>
      </c>
      <c r="H78" s="666">
        <f t="shared" si="19"/>
        <v>24.659900108545809</v>
      </c>
      <c r="I78" s="666">
        <f t="shared" si="19"/>
        <v>24.659900108545809</v>
      </c>
      <c r="J78" s="666">
        <f t="shared" si="19"/>
        <v>24.659900108545809</v>
      </c>
      <c r="K78" s="666">
        <f t="shared" si="19"/>
        <v>24.659900108545809</v>
      </c>
      <c r="L78" s="666">
        <f t="shared" si="19"/>
        <v>24.659900108545809</v>
      </c>
    </row>
    <row r="79" spans="1:12" ht="13.15">
      <c r="A79" s="300"/>
      <c r="B79" s="329" t="s">
        <v>730</v>
      </c>
      <c r="C79" s="666">
        <f>C77*$C$34</f>
        <v>10.453036311386253</v>
      </c>
      <c r="D79" s="666">
        <f t="shared" ref="D79:L79" si="20">D77*$C$34</f>
        <v>10.453036311386253</v>
      </c>
      <c r="E79" s="666">
        <f t="shared" si="20"/>
        <v>10.453036311386253</v>
      </c>
      <c r="F79" s="666">
        <f t="shared" si="20"/>
        <v>10.453036311386253</v>
      </c>
      <c r="G79" s="666">
        <f t="shared" si="20"/>
        <v>10.453036311386253</v>
      </c>
      <c r="H79" s="666">
        <f t="shared" si="20"/>
        <v>10.453036311386253</v>
      </c>
      <c r="I79" s="666">
        <f t="shared" si="20"/>
        <v>10.453036311386253</v>
      </c>
      <c r="J79" s="666">
        <f t="shared" si="20"/>
        <v>10.453036311386253</v>
      </c>
      <c r="K79" s="666">
        <f t="shared" si="20"/>
        <v>10.453036311386253</v>
      </c>
      <c r="L79" s="666">
        <f t="shared" si="20"/>
        <v>10.453036311386253</v>
      </c>
    </row>
    <row r="80" spans="1:12" ht="13.15">
      <c r="A80" s="300"/>
      <c r="B80" s="637" t="s">
        <v>729</v>
      </c>
      <c r="C80" s="666">
        <f>C78</f>
        <v>24.659900108545809</v>
      </c>
      <c r="D80" s="666">
        <f t="shared" ref="D80:L80" si="21">D78</f>
        <v>24.659900108545809</v>
      </c>
      <c r="E80" s="666">
        <f t="shared" si="21"/>
        <v>24.659900108545809</v>
      </c>
      <c r="F80" s="666">
        <f t="shared" si="21"/>
        <v>24.659900108545809</v>
      </c>
      <c r="G80" s="666">
        <f t="shared" si="21"/>
        <v>24.659900108545809</v>
      </c>
      <c r="H80" s="666">
        <f t="shared" si="21"/>
        <v>24.659900108545809</v>
      </c>
      <c r="I80" s="666">
        <f t="shared" si="21"/>
        <v>24.659900108545809</v>
      </c>
      <c r="J80" s="666">
        <f t="shared" si="21"/>
        <v>24.659900108545809</v>
      </c>
      <c r="K80" s="666">
        <f t="shared" si="21"/>
        <v>24.659900108545809</v>
      </c>
      <c r="L80" s="666">
        <f t="shared" si="21"/>
        <v>24.659900108545809</v>
      </c>
    </row>
    <row r="81" spans="1:12" ht="13.15">
      <c r="A81" s="300"/>
      <c r="B81" s="637" t="s">
        <v>728</v>
      </c>
      <c r="C81" s="666">
        <f>C79*$C$39</f>
        <v>6.5436007309277944</v>
      </c>
      <c r="D81" s="666">
        <f t="shared" ref="D81:L81" si="22">D79*$C$39</f>
        <v>6.5436007309277944</v>
      </c>
      <c r="E81" s="666">
        <f t="shared" si="22"/>
        <v>6.5436007309277944</v>
      </c>
      <c r="F81" s="666">
        <f t="shared" si="22"/>
        <v>6.5436007309277944</v>
      </c>
      <c r="G81" s="666">
        <f t="shared" si="22"/>
        <v>6.5436007309277944</v>
      </c>
      <c r="H81" s="666">
        <f t="shared" si="22"/>
        <v>6.5436007309277944</v>
      </c>
      <c r="I81" s="666">
        <f t="shared" si="22"/>
        <v>6.5436007309277944</v>
      </c>
      <c r="J81" s="666">
        <f t="shared" si="22"/>
        <v>6.5436007309277944</v>
      </c>
      <c r="K81" s="666">
        <f t="shared" si="22"/>
        <v>6.5436007309277944</v>
      </c>
      <c r="L81" s="666">
        <f t="shared" si="22"/>
        <v>6.5436007309277944</v>
      </c>
    </row>
    <row r="82" spans="1:12" ht="13.15">
      <c r="A82" s="300"/>
      <c r="B82" s="637" t="s">
        <v>727</v>
      </c>
      <c r="C82" s="666">
        <f>C80+C81</f>
        <v>31.203500839473605</v>
      </c>
      <c r="D82" s="666">
        <f t="shared" ref="D82:L82" si="23">D80+D81</f>
        <v>31.203500839473605</v>
      </c>
      <c r="E82" s="666">
        <f t="shared" si="23"/>
        <v>31.203500839473605</v>
      </c>
      <c r="F82" s="666">
        <f t="shared" si="23"/>
        <v>31.203500839473605</v>
      </c>
      <c r="G82" s="666">
        <f t="shared" si="23"/>
        <v>31.203500839473605</v>
      </c>
      <c r="H82" s="666">
        <f t="shared" si="23"/>
        <v>31.203500839473605</v>
      </c>
      <c r="I82" s="666">
        <f t="shared" si="23"/>
        <v>31.203500839473605</v>
      </c>
      <c r="J82" s="666">
        <f t="shared" si="23"/>
        <v>31.203500839473605</v>
      </c>
      <c r="K82" s="666">
        <f t="shared" si="23"/>
        <v>31.203500839473605</v>
      </c>
      <c r="L82" s="666">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6">
        <f>100*C87</f>
        <v>53.167535356227567</v>
      </c>
      <c r="D88" s="666">
        <f t="shared" ref="D88:L88" si="26">100*D87</f>
        <v>53.167535356227567</v>
      </c>
      <c r="E88" s="666">
        <f t="shared" si="26"/>
        <v>53.167535356227567</v>
      </c>
      <c r="F88" s="666">
        <f t="shared" si="26"/>
        <v>53.167535356227567</v>
      </c>
      <c r="G88" s="666">
        <f t="shared" si="26"/>
        <v>53.167535356227567</v>
      </c>
      <c r="H88" s="666">
        <f t="shared" si="26"/>
        <v>53.167535356227567</v>
      </c>
      <c r="I88" s="666">
        <f t="shared" si="26"/>
        <v>53.167535356227567</v>
      </c>
      <c r="J88" s="666">
        <f t="shared" si="26"/>
        <v>53.167535356227567</v>
      </c>
      <c r="K88" s="666">
        <f t="shared" si="26"/>
        <v>53.167535356227567</v>
      </c>
      <c r="L88" s="666">
        <f t="shared" si="26"/>
        <v>53.167535356227567</v>
      </c>
    </row>
    <row r="89" spans="1:12" ht="13.15">
      <c r="A89" s="300"/>
      <c r="B89" s="329" t="s">
        <v>731</v>
      </c>
      <c r="C89" s="666">
        <f>C88-C90</f>
        <v>51.227475167739186</v>
      </c>
      <c r="D89" s="666">
        <f t="shared" ref="D89:L89" si="27">D88-D90</f>
        <v>51.227475167739186</v>
      </c>
      <c r="E89" s="666">
        <f t="shared" si="27"/>
        <v>51.227475167739186</v>
      </c>
      <c r="F89" s="666">
        <f t="shared" si="27"/>
        <v>51.227475167739186</v>
      </c>
      <c r="G89" s="666">
        <f t="shared" si="27"/>
        <v>51.227475167739186</v>
      </c>
      <c r="H89" s="666">
        <f t="shared" si="27"/>
        <v>51.227475167739186</v>
      </c>
      <c r="I89" s="666">
        <f t="shared" si="27"/>
        <v>51.227475167739186</v>
      </c>
      <c r="J89" s="666">
        <f t="shared" si="27"/>
        <v>51.227475167739186</v>
      </c>
      <c r="K89" s="666">
        <f t="shared" si="27"/>
        <v>51.227475167739186</v>
      </c>
      <c r="L89" s="666">
        <f t="shared" si="27"/>
        <v>51.227475167739186</v>
      </c>
    </row>
    <row r="90" spans="1:12" ht="13.15">
      <c r="A90" s="300"/>
      <c r="B90" s="329" t="s">
        <v>730</v>
      </c>
      <c r="C90" s="666">
        <f>C88*$C$35</f>
        <v>1.9400601884883828</v>
      </c>
      <c r="D90" s="666">
        <f t="shared" ref="D90:L90" si="28">D88*$C$35</f>
        <v>1.9400601884883828</v>
      </c>
      <c r="E90" s="666">
        <f t="shared" si="28"/>
        <v>1.9400601884883828</v>
      </c>
      <c r="F90" s="666">
        <f t="shared" si="28"/>
        <v>1.9400601884883828</v>
      </c>
      <c r="G90" s="666">
        <f t="shared" si="28"/>
        <v>1.9400601884883828</v>
      </c>
      <c r="H90" s="666">
        <f t="shared" si="28"/>
        <v>1.9400601884883828</v>
      </c>
      <c r="I90" s="666">
        <f t="shared" si="28"/>
        <v>1.9400601884883828</v>
      </c>
      <c r="J90" s="666">
        <f t="shared" si="28"/>
        <v>1.9400601884883828</v>
      </c>
      <c r="K90" s="666">
        <f t="shared" si="28"/>
        <v>1.9400601884883828</v>
      </c>
      <c r="L90" s="666">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6">
        <f>C90*$C$39</f>
        <v>1.2144776779937276</v>
      </c>
      <c r="D92" s="666">
        <f t="shared" ref="D92:L92" si="30">D90*$C$39</f>
        <v>1.2144776779937276</v>
      </c>
      <c r="E92" s="666">
        <f t="shared" si="30"/>
        <v>1.2144776779937276</v>
      </c>
      <c r="F92" s="666">
        <f t="shared" si="30"/>
        <v>1.2144776779937276</v>
      </c>
      <c r="G92" s="666">
        <f t="shared" si="30"/>
        <v>1.2144776779937276</v>
      </c>
      <c r="H92" s="666">
        <f t="shared" si="30"/>
        <v>1.2144776779937276</v>
      </c>
      <c r="I92" s="666">
        <f t="shared" si="30"/>
        <v>1.2144776779937276</v>
      </c>
      <c r="J92" s="666">
        <f t="shared" si="30"/>
        <v>1.2144776779937276</v>
      </c>
      <c r="K92" s="666">
        <f t="shared" si="30"/>
        <v>1.2144776779937276</v>
      </c>
      <c r="L92" s="666">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6">
        <f>C93+C82+C71</f>
        <v>94.712273664050329</v>
      </c>
      <c r="D95" s="666">
        <f t="shared" ref="D95:L95" si="32">D93+D82+D71</f>
        <v>94.712273664050329</v>
      </c>
      <c r="E95" s="666">
        <f t="shared" si="32"/>
        <v>94.712273664050329</v>
      </c>
      <c r="F95" s="666">
        <f t="shared" si="32"/>
        <v>94.712273664050329</v>
      </c>
      <c r="G95" s="666">
        <f t="shared" si="32"/>
        <v>94.712273664050329</v>
      </c>
      <c r="H95" s="666">
        <f t="shared" si="32"/>
        <v>94.712273664050329</v>
      </c>
      <c r="I95" s="666">
        <f t="shared" si="32"/>
        <v>94.712273664050329</v>
      </c>
      <c r="J95" s="666">
        <f t="shared" si="32"/>
        <v>94.712273664050329</v>
      </c>
      <c r="K95" s="666">
        <f t="shared" si="32"/>
        <v>94.712273664050329</v>
      </c>
      <c r="L95" s="666">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4.8601672175927071</v>
      </c>
      <c r="D99" s="444">
        <f t="shared" ref="D99:L99" si="33">D58</f>
        <v>4.6629167079253353</v>
      </c>
      <c r="E99" s="444">
        <f t="shared" si="33"/>
        <v>4.7956312521272482</v>
      </c>
      <c r="F99" s="444">
        <f t="shared" si="33"/>
        <v>4.9657209752078577</v>
      </c>
      <c r="G99" s="444">
        <f t="shared" si="33"/>
        <v>5.1753529685276023</v>
      </c>
      <c r="H99" s="444">
        <f t="shared" si="33"/>
        <v>4.8571692490612026</v>
      </c>
      <c r="I99" s="444">
        <f t="shared" si="33"/>
        <v>4.7847182832733601</v>
      </c>
      <c r="J99" s="444">
        <f t="shared" si="33"/>
        <v>4.8796823025066667</v>
      </c>
      <c r="K99" s="444">
        <f t="shared" si="33"/>
        <v>4.8888997494637048</v>
      </c>
      <c r="L99" s="444">
        <f t="shared" si="33"/>
        <v>4.9047388692313243</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905</v>
      </c>
      <c r="C104" s="444">
        <f t="shared" ref="C104:L104" si="35">C66*C$99</f>
        <v>56.958866879161434</v>
      </c>
      <c r="D104" s="444">
        <f t="shared" si="35"/>
        <v>54.647183963947775</v>
      </c>
      <c r="E104" s="444">
        <f t="shared" si="35"/>
        <v>56.202535810436203</v>
      </c>
      <c r="F104" s="444">
        <f t="shared" si="35"/>
        <v>58.1959071206646</v>
      </c>
      <c r="G104" s="444">
        <f t="shared" si="35"/>
        <v>60.652695182995259</v>
      </c>
      <c r="H104" s="444">
        <f t="shared" si="35"/>
        <v>56.923732102342285</v>
      </c>
      <c r="I104" s="444">
        <f t="shared" si="35"/>
        <v>56.074640963947175</v>
      </c>
      <c r="J104" s="444">
        <f t="shared" si="35"/>
        <v>57.18757446760123</v>
      </c>
      <c r="K104" s="444">
        <f t="shared" si="35"/>
        <v>57.295598597365988</v>
      </c>
      <c r="L104" s="444">
        <f t="shared" si="35"/>
        <v>57.481225608523395</v>
      </c>
    </row>
    <row r="105" spans="1:12" ht="13.15">
      <c r="A105" s="300"/>
      <c r="B105" s="317" t="s">
        <v>906</v>
      </c>
      <c r="C105" s="444">
        <f t="shared" ref="C105:L105" si="36">C77*C$99</f>
        <v>170.65474250157084</v>
      </c>
      <c r="D105" s="444">
        <f t="shared" si="36"/>
        <v>163.72869789682122</v>
      </c>
      <c r="E105" s="444">
        <f t="shared" si="36"/>
        <v>168.38869524938326</v>
      </c>
      <c r="F105" s="444">
        <f t="shared" si="36"/>
        <v>174.36104488159654</v>
      </c>
      <c r="G105" s="444">
        <f t="shared" si="36"/>
        <v>181.72183973461637</v>
      </c>
      <c r="H105" s="444">
        <f t="shared" si="36"/>
        <v>170.54947502313516</v>
      </c>
      <c r="I105" s="444">
        <f t="shared" si="36"/>
        <v>168.00550886786397</v>
      </c>
      <c r="J105" s="444">
        <f t="shared" si="36"/>
        <v>171.33997443738429</v>
      </c>
      <c r="K105" s="444">
        <f t="shared" si="36"/>
        <v>171.66362606634084</v>
      </c>
      <c r="L105" s="444">
        <f t="shared" si="36"/>
        <v>172.21978407168896</v>
      </c>
    </row>
    <row r="106" spans="1:12" ht="13.15">
      <c r="A106" s="300"/>
      <c r="B106" s="317" t="s">
        <v>907</v>
      </c>
      <c r="C106" s="444">
        <f t="shared" ref="C106:L106" si="37">C88*C$99</f>
        <v>258.40311237853842</v>
      </c>
      <c r="D106" s="444">
        <f t="shared" si="37"/>
        <v>247.91578893176452</v>
      </c>
      <c r="E106" s="444">
        <f t="shared" si="37"/>
        <v>254.97189415290535</v>
      </c>
      <c r="F106" s="444">
        <f t="shared" si="37"/>
        <v>264.0151455185246</v>
      </c>
      <c r="G106" s="444">
        <f t="shared" si="37"/>
        <v>275.16076193514857</v>
      </c>
      <c r="H106" s="444">
        <f t="shared" si="37"/>
        <v>258.24371778064278</v>
      </c>
      <c r="I106" s="444">
        <f t="shared" si="37"/>
        <v>254.39167849552484</v>
      </c>
      <c r="J106" s="444">
        <f t="shared" si="37"/>
        <v>259.44068134568113</v>
      </c>
      <c r="K106" s="444">
        <f t="shared" si="37"/>
        <v>259.93075028266361</v>
      </c>
      <c r="L106" s="444">
        <f t="shared" si="37"/>
        <v>260.77287724292006</v>
      </c>
    </row>
    <row r="107" spans="1:12" ht="13.15">
      <c r="A107" s="300"/>
      <c r="B107" s="317" t="s">
        <v>8</v>
      </c>
      <c r="C107" s="444">
        <f>SUM(C104:C106)</f>
        <v>486.01672175927069</v>
      </c>
      <c r="D107" s="444">
        <f t="shared" ref="D107:L107" si="38">SUM(D104:D106)</f>
        <v>466.29167079253352</v>
      </c>
      <c r="E107" s="444">
        <f t="shared" si="38"/>
        <v>479.5631252127248</v>
      </c>
      <c r="F107" s="444">
        <f t="shared" si="38"/>
        <v>496.57209752078575</v>
      </c>
      <c r="G107" s="444">
        <f t="shared" si="38"/>
        <v>517.53529685276021</v>
      </c>
      <c r="H107" s="444">
        <f t="shared" si="38"/>
        <v>485.7169249061202</v>
      </c>
      <c r="I107" s="444">
        <f t="shared" si="38"/>
        <v>478.47182832733597</v>
      </c>
      <c r="J107" s="444">
        <f t="shared" si="38"/>
        <v>487.96823025066664</v>
      </c>
      <c r="K107" s="444">
        <f t="shared" si="38"/>
        <v>488.88997494637044</v>
      </c>
      <c r="L107" s="444">
        <f t="shared" si="38"/>
        <v>490.47388692313245</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486.01672175927069</v>
      </c>
      <c r="D112" s="668">
        <f t="shared" ref="D112:L112" si="39">D107</f>
        <v>466.29167079253352</v>
      </c>
      <c r="E112" s="668">
        <f t="shared" si="39"/>
        <v>479.5631252127248</v>
      </c>
      <c r="F112" s="668">
        <f t="shared" si="39"/>
        <v>496.57209752078575</v>
      </c>
      <c r="G112" s="668">
        <f t="shared" si="39"/>
        <v>517.53529685276021</v>
      </c>
      <c r="H112" s="668">
        <f t="shared" si="39"/>
        <v>485.7169249061202</v>
      </c>
      <c r="I112" s="668">
        <f t="shared" si="39"/>
        <v>478.47182832733597</v>
      </c>
      <c r="J112" s="668">
        <f t="shared" si="39"/>
        <v>487.96823025066664</v>
      </c>
      <c r="K112" s="668">
        <f t="shared" si="39"/>
        <v>488.88997494637044</v>
      </c>
      <c r="L112" s="668">
        <f t="shared" si="39"/>
        <v>490.47388692313245</v>
      </c>
    </row>
    <row r="113" spans="1:12">
      <c r="A113" s="300"/>
      <c r="B113" s="668" t="s">
        <v>1576</v>
      </c>
      <c r="C113" s="668">
        <f t="shared" ref="C113:L113" si="40">((C68+C79+C90)/100)*C112</f>
        <v>68.714529929369562</v>
      </c>
      <c r="D113" s="668">
        <f t="shared" si="40"/>
        <v>65.92574192202288</v>
      </c>
      <c r="E113" s="668">
        <f t="shared" si="40"/>
        <v>67.802100720258196</v>
      </c>
      <c r="F113" s="668">
        <f t="shared" si="40"/>
        <v>70.206881223487414</v>
      </c>
      <c r="G113" s="668">
        <f t="shared" si="40"/>
        <v>73.170722431868271</v>
      </c>
      <c r="H113" s="668">
        <f t="shared" si="40"/>
        <v>68.672143733758901</v>
      </c>
      <c r="I113" s="668">
        <f t="shared" si="40"/>
        <v>67.647809830386265</v>
      </c>
      <c r="J113" s="668">
        <f t="shared" si="40"/>
        <v>68.990440165861102</v>
      </c>
      <c r="K113" s="668">
        <f t="shared" si="40"/>
        <v>69.120759248815503</v>
      </c>
      <c r="L113" s="668">
        <f t="shared" si="40"/>
        <v>69.344697566284779</v>
      </c>
    </row>
    <row r="114" spans="1:12">
      <c r="A114" s="300"/>
      <c r="B114" s="668" t="s">
        <v>1577</v>
      </c>
      <c r="C114" s="668">
        <f t="shared" ref="C114:L114" si="41">((C67+C78+C89)/100)*C112</f>
        <v>417.30219182990106</v>
      </c>
      <c r="D114" s="668">
        <f t="shared" si="41"/>
        <v>400.36592887051057</v>
      </c>
      <c r="E114" s="668">
        <f t="shared" si="41"/>
        <v>411.76102449246656</v>
      </c>
      <c r="F114" s="668">
        <f t="shared" si="41"/>
        <v>426.36521629729828</v>
      </c>
      <c r="G114" s="668">
        <f t="shared" si="41"/>
        <v>444.36457442089187</v>
      </c>
      <c r="H114" s="668">
        <f t="shared" si="41"/>
        <v>417.04478117236124</v>
      </c>
      <c r="I114" s="668">
        <f t="shared" si="41"/>
        <v>410.82401849694963</v>
      </c>
      <c r="J114" s="668">
        <f t="shared" si="41"/>
        <v>418.97779008480546</v>
      </c>
      <c r="K114" s="668">
        <f t="shared" si="41"/>
        <v>419.7692156975549</v>
      </c>
      <c r="L114" s="668">
        <f t="shared" si="41"/>
        <v>421.12918935684763</v>
      </c>
    </row>
    <row r="115" spans="1:12">
      <c r="A115" s="300"/>
      <c r="B115" s="668" t="s">
        <v>829</v>
      </c>
      <c r="C115" s="668">
        <f>C113*$C$39</f>
        <v>43.015295735785344</v>
      </c>
      <c r="D115" s="668">
        <f t="shared" ref="D115:L115" si="42">D113*$C$39</f>
        <v>41.269514443186324</v>
      </c>
      <c r="E115" s="668">
        <f t="shared" si="42"/>
        <v>42.444115050881628</v>
      </c>
      <c r="F115" s="668">
        <f t="shared" si="42"/>
        <v>43.949507645903118</v>
      </c>
      <c r="G115" s="668">
        <f t="shared" si="42"/>
        <v>45.804872242349539</v>
      </c>
      <c r="H115" s="668">
        <f t="shared" si="42"/>
        <v>42.98876197733307</v>
      </c>
      <c r="I115" s="668">
        <f t="shared" si="42"/>
        <v>42.347528953821801</v>
      </c>
      <c r="J115" s="668">
        <f t="shared" si="42"/>
        <v>43.188015543829053</v>
      </c>
      <c r="K115" s="668">
        <f t="shared" si="42"/>
        <v>43.269595289758506</v>
      </c>
      <c r="L115" s="668">
        <f t="shared" si="42"/>
        <v>43.409780676494272</v>
      </c>
    </row>
    <row r="116" spans="1:12">
      <c r="A116" s="300"/>
      <c r="B116" s="668" t="s">
        <v>830</v>
      </c>
      <c r="C116" s="668">
        <f>C114</f>
        <v>417.30219182990106</v>
      </c>
      <c r="D116" s="668">
        <f t="shared" ref="D116:L116" si="43">D114</f>
        <v>400.36592887051057</v>
      </c>
      <c r="E116" s="668">
        <f t="shared" si="43"/>
        <v>411.76102449246656</v>
      </c>
      <c r="F116" s="668">
        <f t="shared" si="43"/>
        <v>426.36521629729828</v>
      </c>
      <c r="G116" s="668">
        <f t="shared" si="43"/>
        <v>444.36457442089187</v>
      </c>
      <c r="H116" s="668">
        <f t="shared" si="43"/>
        <v>417.04478117236124</v>
      </c>
      <c r="I116" s="668">
        <f t="shared" si="43"/>
        <v>410.82401849694963</v>
      </c>
      <c r="J116" s="668">
        <f t="shared" si="43"/>
        <v>418.97779008480546</v>
      </c>
      <c r="K116" s="668">
        <f t="shared" si="43"/>
        <v>419.7692156975549</v>
      </c>
      <c r="L116" s="668">
        <f t="shared" si="43"/>
        <v>421.12918935684763</v>
      </c>
    </row>
    <row r="117" spans="1:12">
      <c r="A117" s="300"/>
      <c r="B117" s="668" t="s">
        <v>722</v>
      </c>
      <c r="C117" s="668">
        <f>C116+C115</f>
        <v>460.31748756568641</v>
      </c>
      <c r="D117" s="668">
        <f t="shared" ref="D117:L117" si="44">D116+D115</f>
        <v>441.6354433136969</v>
      </c>
      <c r="E117" s="668">
        <f t="shared" si="44"/>
        <v>454.2051395433482</v>
      </c>
      <c r="F117" s="668">
        <f t="shared" si="44"/>
        <v>470.31472394320139</v>
      </c>
      <c r="G117" s="668">
        <f t="shared" si="44"/>
        <v>490.16944666324139</v>
      </c>
      <c r="H117" s="668">
        <f t="shared" si="44"/>
        <v>460.03354314969431</v>
      </c>
      <c r="I117" s="668">
        <f t="shared" si="44"/>
        <v>453.17154745077141</v>
      </c>
      <c r="J117" s="668">
        <f t="shared" si="44"/>
        <v>462.16580562863453</v>
      </c>
      <c r="K117" s="668">
        <f t="shared" si="44"/>
        <v>463.03881098731341</v>
      </c>
      <c r="L117" s="668">
        <f t="shared" si="44"/>
        <v>464.53897003334191</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c r="A121" s="300"/>
      <c r="B121" s="300"/>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300"/>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c r="A125" s="300"/>
      <c r="B125" s="300"/>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00"/>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00"/>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300"/>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c r="A133" s="300"/>
      <c r="B133" s="300"/>
      <c r="C133" s="300"/>
      <c r="D133" s="300"/>
      <c r="E133" s="300"/>
      <c r="F133" s="300"/>
      <c r="G133" s="300"/>
      <c r="H133" s="300"/>
      <c r="I133" s="300"/>
      <c r="J133" s="300"/>
      <c r="K133" s="300"/>
      <c r="L133" s="300"/>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0000"/>
  </sheetPr>
  <dimension ref="A1:M133"/>
  <sheetViews>
    <sheetView showGridLines="0" workbookViewId="0"/>
  </sheetViews>
  <sheetFormatPr defaultRowHeight="12.75"/>
  <cols>
    <col min="2" max="2" width="35.73046875" customWidth="1"/>
    <col min="3" max="13"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7" customHeight="1">
      <c r="A5" s="1239" t="s">
        <v>762</v>
      </c>
      <c r="B5" s="1239"/>
      <c r="C5" s="1239"/>
      <c r="D5" s="1239"/>
      <c r="E5" s="1239"/>
      <c r="F5" s="1239"/>
      <c r="G5" s="1239"/>
      <c r="H5" s="1239"/>
      <c r="I5" s="1239"/>
      <c r="J5" s="1239"/>
      <c r="K5" s="1239"/>
      <c r="L5" s="1239"/>
      <c r="M5" s="1239"/>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SUM(A12:A1874)</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OUTPUTS_FOR_SECTION_2_OF_MODEL!B80</f>
        <v>Others</v>
      </c>
      <c r="C15" s="298">
        <f>OUTPUTS_FOR_SECTION_2_OF_MODEL!E80</f>
        <v>951.68565560145225</v>
      </c>
      <c r="D15" s="298">
        <f>OUTPUTS_FOR_SECTION_2_OF_MODEL!F80</f>
        <v>1047.5199415522911</v>
      </c>
      <c r="E15" s="298">
        <f>OUTPUTS_FOR_SECTION_2_OF_MODEL!G80</f>
        <v>1165.7354730538559</v>
      </c>
      <c r="F15" s="298">
        <f>OUTPUTS_FOR_SECTION_2_OF_MODEL!H80</f>
        <v>1201.9975338679087</v>
      </c>
      <c r="G15" s="298">
        <f>OUTPUTS_FOR_SECTION_2_OF_MODEL!I80</f>
        <v>1231.3573817689989</v>
      </c>
      <c r="H15" s="298">
        <f>OUTPUTS_FOR_SECTION_2_OF_MODEL!J80</f>
        <v>1205.466277467388</v>
      </c>
      <c r="I15" s="298">
        <f>OUTPUTS_FOR_SECTION_2_OF_MODEL!K80</f>
        <v>1181.2718472148176</v>
      </c>
      <c r="J15" s="298">
        <f>OUTPUTS_FOR_SECTION_2_OF_MODEL!L80</f>
        <v>1177.1711250472372</v>
      </c>
      <c r="K15" s="298">
        <f>OUTPUTS_FOR_SECTION_2_OF_MODEL!M80</f>
        <v>1166.7888972588714</v>
      </c>
      <c r="L15" s="298">
        <f>OUTPUTS_FOR_SECTION_2_OF_MODEL!N80</f>
        <v>1147.5242312761216</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884.11597405374914</v>
      </c>
      <c r="D44" s="444">
        <f t="shared" si="4"/>
        <v>973.14602570207853</v>
      </c>
      <c r="E44" s="444">
        <f t="shared" si="4"/>
        <v>1082.9682544670322</v>
      </c>
      <c r="F44" s="444">
        <f t="shared" si="4"/>
        <v>1116.6557089632872</v>
      </c>
      <c r="G44" s="444">
        <f t="shared" si="4"/>
        <v>1143.9310076634001</v>
      </c>
      <c r="H44" s="444">
        <f t="shared" si="4"/>
        <v>1119.8781717672034</v>
      </c>
      <c r="I44" s="444">
        <f t="shared" si="4"/>
        <v>1097.4015460625656</v>
      </c>
      <c r="J44" s="444">
        <f t="shared" si="4"/>
        <v>1093.5919751688834</v>
      </c>
      <c r="K44" s="444">
        <f t="shared" si="4"/>
        <v>1083.9468855534917</v>
      </c>
      <c r="L44" s="444">
        <f t="shared" si="4"/>
        <v>1066.050010855517</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9.3347560970794277</v>
      </c>
      <c r="D58" s="444">
        <f t="shared" ref="D58:L58" si="7">D44/$J$51</f>
        <v>10.274761528309217</v>
      </c>
      <c r="E58" s="444">
        <f t="shared" si="7"/>
        <v>11.434296871685085</v>
      </c>
      <c r="F58" s="444">
        <f t="shared" si="7"/>
        <v>11.789978909429697</v>
      </c>
      <c r="G58" s="444">
        <f t="shared" si="7"/>
        <v>12.077959523186896</v>
      </c>
      <c r="H58" s="444">
        <f t="shared" si="7"/>
        <v>11.824002618071162</v>
      </c>
      <c r="I58" s="444">
        <f t="shared" si="7"/>
        <v>11.5866878030519</v>
      </c>
      <c r="J58" s="444">
        <f t="shared" si="7"/>
        <v>11.546465234779545</v>
      </c>
      <c r="K58" s="444">
        <f t="shared" si="7"/>
        <v>11.444629546095696</v>
      </c>
      <c r="L58" s="444">
        <f t="shared" si="7"/>
        <v>11.255669087164515</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6">
        <f>100*C65</f>
        <v>11.719528223840367</v>
      </c>
      <c r="D66" s="666">
        <f t="shared" ref="D66:L66" si="10">100*D65</f>
        <v>11.719528223840367</v>
      </c>
      <c r="E66" s="666">
        <f t="shared" si="10"/>
        <v>11.719528223840367</v>
      </c>
      <c r="F66" s="666">
        <f t="shared" si="10"/>
        <v>11.719528223840367</v>
      </c>
      <c r="G66" s="666">
        <f t="shared" si="10"/>
        <v>11.719528223840367</v>
      </c>
      <c r="H66" s="666">
        <f t="shared" si="10"/>
        <v>11.719528223840367</v>
      </c>
      <c r="I66" s="666">
        <f t="shared" si="10"/>
        <v>11.719528223840367</v>
      </c>
      <c r="J66" s="666">
        <f t="shared" si="10"/>
        <v>11.719528223840367</v>
      </c>
      <c r="K66" s="666">
        <f t="shared" si="10"/>
        <v>11.719528223840367</v>
      </c>
      <c r="L66" s="666">
        <f t="shared" si="10"/>
        <v>11.719528223840367</v>
      </c>
    </row>
    <row r="67" spans="1:12" ht="13.15">
      <c r="A67" s="300"/>
      <c r="B67" s="329" t="s">
        <v>731</v>
      </c>
      <c r="C67" s="666">
        <f>C66-C68</f>
        <v>9.9743190126196151</v>
      </c>
      <c r="D67" s="666">
        <f t="shared" ref="D67:L67" si="11">D66-D68</f>
        <v>9.9743190126196151</v>
      </c>
      <c r="E67" s="666">
        <f t="shared" si="11"/>
        <v>9.9743190126196151</v>
      </c>
      <c r="F67" s="666">
        <f t="shared" si="11"/>
        <v>9.9743190126196151</v>
      </c>
      <c r="G67" s="666">
        <f t="shared" si="11"/>
        <v>9.9743190126196151</v>
      </c>
      <c r="H67" s="666">
        <f t="shared" si="11"/>
        <v>9.9743190126196151</v>
      </c>
      <c r="I67" s="666">
        <f t="shared" si="11"/>
        <v>9.9743190126196151</v>
      </c>
      <c r="J67" s="666">
        <f t="shared" si="11"/>
        <v>9.9743190126196151</v>
      </c>
      <c r="K67" s="666">
        <f t="shared" si="11"/>
        <v>9.9743190126196151</v>
      </c>
      <c r="L67" s="666">
        <f t="shared" si="11"/>
        <v>9.9743190126196151</v>
      </c>
    </row>
    <row r="68" spans="1:12" ht="13.15">
      <c r="A68" s="300"/>
      <c r="B68" s="329" t="s">
        <v>730</v>
      </c>
      <c r="C68" s="666">
        <f>C66*$C$33</f>
        <v>1.745209211220752</v>
      </c>
      <c r="D68" s="666">
        <f t="shared" ref="D68:L68" si="12">D66*$C$33</f>
        <v>1.745209211220752</v>
      </c>
      <c r="E68" s="666">
        <f t="shared" si="12"/>
        <v>1.745209211220752</v>
      </c>
      <c r="F68" s="666">
        <f t="shared" si="12"/>
        <v>1.745209211220752</v>
      </c>
      <c r="G68" s="666">
        <f t="shared" si="12"/>
        <v>1.745209211220752</v>
      </c>
      <c r="H68" s="666">
        <f t="shared" si="12"/>
        <v>1.745209211220752</v>
      </c>
      <c r="I68" s="666">
        <f t="shared" si="12"/>
        <v>1.745209211220752</v>
      </c>
      <c r="J68" s="666">
        <f t="shared" si="12"/>
        <v>1.745209211220752</v>
      </c>
      <c r="K68" s="666">
        <f t="shared" si="12"/>
        <v>1.745209211220752</v>
      </c>
      <c r="L68" s="666">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6">
        <f>100*C76</f>
        <v>35.112936419932062</v>
      </c>
      <c r="D77" s="666">
        <f t="shared" ref="D77:L77" si="18">100*D76</f>
        <v>35.112936419932062</v>
      </c>
      <c r="E77" s="666">
        <f t="shared" si="18"/>
        <v>35.112936419932062</v>
      </c>
      <c r="F77" s="666">
        <f t="shared" si="18"/>
        <v>35.112936419932062</v>
      </c>
      <c r="G77" s="666">
        <f t="shared" si="18"/>
        <v>35.112936419932062</v>
      </c>
      <c r="H77" s="666">
        <f t="shared" si="18"/>
        <v>35.112936419932062</v>
      </c>
      <c r="I77" s="666">
        <f t="shared" si="18"/>
        <v>35.112936419932062</v>
      </c>
      <c r="J77" s="666">
        <f t="shared" si="18"/>
        <v>35.112936419932062</v>
      </c>
      <c r="K77" s="666">
        <f t="shared" si="18"/>
        <v>35.112936419932062</v>
      </c>
      <c r="L77" s="666">
        <f t="shared" si="18"/>
        <v>35.112936419932062</v>
      </c>
    </row>
    <row r="78" spans="1:12" ht="13.15">
      <c r="A78" s="300"/>
      <c r="B78" s="329" t="s">
        <v>731</v>
      </c>
      <c r="C78" s="666">
        <f>C77-C79</f>
        <v>24.659900108545809</v>
      </c>
      <c r="D78" s="666">
        <f t="shared" ref="D78:L78" si="19">D77-D79</f>
        <v>24.659900108545809</v>
      </c>
      <c r="E78" s="666">
        <f t="shared" si="19"/>
        <v>24.659900108545809</v>
      </c>
      <c r="F78" s="666">
        <f t="shared" si="19"/>
        <v>24.659900108545809</v>
      </c>
      <c r="G78" s="666">
        <f t="shared" si="19"/>
        <v>24.659900108545809</v>
      </c>
      <c r="H78" s="666">
        <f t="shared" si="19"/>
        <v>24.659900108545809</v>
      </c>
      <c r="I78" s="666">
        <f t="shared" si="19"/>
        <v>24.659900108545809</v>
      </c>
      <c r="J78" s="666">
        <f t="shared" si="19"/>
        <v>24.659900108545809</v>
      </c>
      <c r="K78" s="666">
        <f t="shared" si="19"/>
        <v>24.659900108545809</v>
      </c>
      <c r="L78" s="666">
        <f t="shared" si="19"/>
        <v>24.659900108545809</v>
      </c>
    </row>
    <row r="79" spans="1:12" ht="13.15">
      <c r="A79" s="300"/>
      <c r="B79" s="329" t="s">
        <v>730</v>
      </c>
      <c r="C79" s="666">
        <f>C77*$C$34</f>
        <v>10.453036311386253</v>
      </c>
      <c r="D79" s="666">
        <f t="shared" ref="D79:L79" si="20">D77*$C$34</f>
        <v>10.453036311386253</v>
      </c>
      <c r="E79" s="666">
        <f t="shared" si="20"/>
        <v>10.453036311386253</v>
      </c>
      <c r="F79" s="666">
        <f t="shared" si="20"/>
        <v>10.453036311386253</v>
      </c>
      <c r="G79" s="666">
        <f t="shared" si="20"/>
        <v>10.453036311386253</v>
      </c>
      <c r="H79" s="666">
        <f t="shared" si="20"/>
        <v>10.453036311386253</v>
      </c>
      <c r="I79" s="666">
        <f t="shared" si="20"/>
        <v>10.453036311386253</v>
      </c>
      <c r="J79" s="666">
        <f t="shared" si="20"/>
        <v>10.453036311386253</v>
      </c>
      <c r="K79" s="666">
        <f t="shared" si="20"/>
        <v>10.453036311386253</v>
      </c>
      <c r="L79" s="666">
        <f t="shared" si="20"/>
        <v>10.453036311386253</v>
      </c>
    </row>
    <row r="80" spans="1:12" ht="13.15">
      <c r="A80" s="300"/>
      <c r="B80" s="637" t="s">
        <v>729</v>
      </c>
      <c r="C80" s="666">
        <f>C78</f>
        <v>24.659900108545809</v>
      </c>
      <c r="D80" s="666">
        <f t="shared" ref="D80:L80" si="21">D78</f>
        <v>24.659900108545809</v>
      </c>
      <c r="E80" s="666">
        <f t="shared" si="21"/>
        <v>24.659900108545809</v>
      </c>
      <c r="F80" s="666">
        <f t="shared" si="21"/>
        <v>24.659900108545809</v>
      </c>
      <c r="G80" s="666">
        <f t="shared" si="21"/>
        <v>24.659900108545809</v>
      </c>
      <c r="H80" s="666">
        <f t="shared" si="21"/>
        <v>24.659900108545809</v>
      </c>
      <c r="I80" s="666">
        <f t="shared" si="21"/>
        <v>24.659900108545809</v>
      </c>
      <c r="J80" s="666">
        <f t="shared" si="21"/>
        <v>24.659900108545809</v>
      </c>
      <c r="K80" s="666">
        <f t="shared" si="21"/>
        <v>24.659900108545809</v>
      </c>
      <c r="L80" s="666">
        <f t="shared" si="21"/>
        <v>24.659900108545809</v>
      </c>
    </row>
    <row r="81" spans="1:12" ht="13.15">
      <c r="A81" s="300"/>
      <c r="B81" s="637" t="s">
        <v>728</v>
      </c>
      <c r="C81" s="666">
        <f>C79*$C$39</f>
        <v>6.5436007309277944</v>
      </c>
      <c r="D81" s="666">
        <f t="shared" ref="D81:L81" si="22">D79*$C$39</f>
        <v>6.5436007309277944</v>
      </c>
      <c r="E81" s="666">
        <f t="shared" si="22"/>
        <v>6.5436007309277944</v>
      </c>
      <c r="F81" s="666">
        <f t="shared" si="22"/>
        <v>6.5436007309277944</v>
      </c>
      <c r="G81" s="666">
        <f t="shared" si="22"/>
        <v>6.5436007309277944</v>
      </c>
      <c r="H81" s="666">
        <f t="shared" si="22"/>
        <v>6.5436007309277944</v>
      </c>
      <c r="I81" s="666">
        <f t="shared" si="22"/>
        <v>6.5436007309277944</v>
      </c>
      <c r="J81" s="666">
        <f t="shared" si="22"/>
        <v>6.5436007309277944</v>
      </c>
      <c r="K81" s="666">
        <f t="shared" si="22"/>
        <v>6.5436007309277944</v>
      </c>
      <c r="L81" s="666">
        <f t="shared" si="22"/>
        <v>6.5436007309277944</v>
      </c>
    </row>
    <row r="82" spans="1:12" ht="13.15">
      <c r="A82" s="300"/>
      <c r="B82" s="637" t="s">
        <v>727</v>
      </c>
      <c r="C82" s="666">
        <f>C80+C81</f>
        <v>31.203500839473605</v>
      </c>
      <c r="D82" s="666">
        <f t="shared" ref="D82:L82" si="23">D80+D81</f>
        <v>31.203500839473605</v>
      </c>
      <c r="E82" s="666">
        <f t="shared" si="23"/>
        <v>31.203500839473605</v>
      </c>
      <c r="F82" s="666">
        <f t="shared" si="23"/>
        <v>31.203500839473605</v>
      </c>
      <c r="G82" s="666">
        <f t="shared" si="23"/>
        <v>31.203500839473605</v>
      </c>
      <c r="H82" s="666">
        <f t="shared" si="23"/>
        <v>31.203500839473605</v>
      </c>
      <c r="I82" s="666">
        <f t="shared" si="23"/>
        <v>31.203500839473605</v>
      </c>
      <c r="J82" s="666">
        <f t="shared" si="23"/>
        <v>31.203500839473605</v>
      </c>
      <c r="K82" s="666">
        <f t="shared" si="23"/>
        <v>31.203500839473605</v>
      </c>
      <c r="L82" s="666">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6">
        <f>100*C87</f>
        <v>53.167535356227567</v>
      </c>
      <c r="D88" s="666">
        <f t="shared" ref="D88:L88" si="26">100*D87</f>
        <v>53.167535356227567</v>
      </c>
      <c r="E88" s="666">
        <f t="shared" si="26"/>
        <v>53.167535356227567</v>
      </c>
      <c r="F88" s="666">
        <f t="shared" si="26"/>
        <v>53.167535356227567</v>
      </c>
      <c r="G88" s="666">
        <f t="shared" si="26"/>
        <v>53.167535356227567</v>
      </c>
      <c r="H88" s="666">
        <f t="shared" si="26"/>
        <v>53.167535356227567</v>
      </c>
      <c r="I88" s="666">
        <f t="shared" si="26"/>
        <v>53.167535356227567</v>
      </c>
      <c r="J88" s="666">
        <f t="shared" si="26"/>
        <v>53.167535356227567</v>
      </c>
      <c r="K88" s="666">
        <f t="shared" si="26"/>
        <v>53.167535356227567</v>
      </c>
      <c r="L88" s="666">
        <f t="shared" si="26"/>
        <v>53.167535356227567</v>
      </c>
    </row>
    <row r="89" spans="1:12" ht="13.15">
      <c r="A89" s="300"/>
      <c r="B89" s="329" t="s">
        <v>731</v>
      </c>
      <c r="C89" s="666">
        <f>C88-C90</f>
        <v>51.227475167739186</v>
      </c>
      <c r="D89" s="666">
        <f t="shared" ref="D89:L89" si="27">D88-D90</f>
        <v>51.227475167739186</v>
      </c>
      <c r="E89" s="666">
        <f t="shared" si="27"/>
        <v>51.227475167739186</v>
      </c>
      <c r="F89" s="666">
        <f t="shared" si="27"/>
        <v>51.227475167739186</v>
      </c>
      <c r="G89" s="666">
        <f t="shared" si="27"/>
        <v>51.227475167739186</v>
      </c>
      <c r="H89" s="666">
        <f t="shared" si="27"/>
        <v>51.227475167739186</v>
      </c>
      <c r="I89" s="666">
        <f t="shared" si="27"/>
        <v>51.227475167739186</v>
      </c>
      <c r="J89" s="666">
        <f t="shared" si="27"/>
        <v>51.227475167739186</v>
      </c>
      <c r="K89" s="666">
        <f t="shared" si="27"/>
        <v>51.227475167739186</v>
      </c>
      <c r="L89" s="666">
        <f t="shared" si="27"/>
        <v>51.227475167739186</v>
      </c>
    </row>
    <row r="90" spans="1:12" ht="13.15">
      <c r="A90" s="300"/>
      <c r="B90" s="329" t="s">
        <v>730</v>
      </c>
      <c r="C90" s="666">
        <f>C88*$C$35</f>
        <v>1.9400601884883828</v>
      </c>
      <c r="D90" s="666">
        <f t="shared" ref="D90:L90" si="28">D88*$C$35</f>
        <v>1.9400601884883828</v>
      </c>
      <c r="E90" s="666">
        <f t="shared" si="28"/>
        <v>1.9400601884883828</v>
      </c>
      <c r="F90" s="666">
        <f t="shared" si="28"/>
        <v>1.9400601884883828</v>
      </c>
      <c r="G90" s="666">
        <f t="shared" si="28"/>
        <v>1.9400601884883828</v>
      </c>
      <c r="H90" s="666">
        <f t="shared" si="28"/>
        <v>1.9400601884883828</v>
      </c>
      <c r="I90" s="666">
        <f t="shared" si="28"/>
        <v>1.9400601884883828</v>
      </c>
      <c r="J90" s="666">
        <f t="shared" si="28"/>
        <v>1.9400601884883828</v>
      </c>
      <c r="K90" s="666">
        <f t="shared" si="28"/>
        <v>1.9400601884883828</v>
      </c>
      <c r="L90" s="666">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6">
        <f>C90*$C$39</f>
        <v>1.2144776779937276</v>
      </c>
      <c r="D92" s="666">
        <f t="shared" ref="D92:L92" si="30">D90*$C$39</f>
        <v>1.2144776779937276</v>
      </c>
      <c r="E92" s="666">
        <f t="shared" si="30"/>
        <v>1.2144776779937276</v>
      </c>
      <c r="F92" s="666">
        <f t="shared" si="30"/>
        <v>1.2144776779937276</v>
      </c>
      <c r="G92" s="666">
        <f t="shared" si="30"/>
        <v>1.2144776779937276</v>
      </c>
      <c r="H92" s="666">
        <f t="shared" si="30"/>
        <v>1.2144776779937276</v>
      </c>
      <c r="I92" s="666">
        <f t="shared" si="30"/>
        <v>1.2144776779937276</v>
      </c>
      <c r="J92" s="666">
        <f t="shared" si="30"/>
        <v>1.2144776779937276</v>
      </c>
      <c r="K92" s="666">
        <f t="shared" si="30"/>
        <v>1.2144776779937276</v>
      </c>
      <c r="L92" s="666">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6">
        <f>C93+C82+C71</f>
        <v>94.712273664050329</v>
      </c>
      <c r="D95" s="666">
        <f t="shared" ref="D95:L95" si="32">D93+D82+D71</f>
        <v>94.712273664050329</v>
      </c>
      <c r="E95" s="666">
        <f t="shared" si="32"/>
        <v>94.712273664050329</v>
      </c>
      <c r="F95" s="666">
        <f t="shared" si="32"/>
        <v>94.712273664050329</v>
      </c>
      <c r="G95" s="666">
        <f t="shared" si="32"/>
        <v>94.712273664050329</v>
      </c>
      <c r="H95" s="666">
        <f t="shared" si="32"/>
        <v>94.712273664050329</v>
      </c>
      <c r="I95" s="666">
        <f t="shared" si="32"/>
        <v>94.712273664050329</v>
      </c>
      <c r="J95" s="666">
        <f t="shared" si="32"/>
        <v>94.712273664050329</v>
      </c>
      <c r="K95" s="666">
        <f t="shared" si="32"/>
        <v>94.712273664050329</v>
      </c>
      <c r="L95" s="666">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9.3347560970794277</v>
      </c>
      <c r="D99" s="444">
        <f t="shared" ref="D99:L99" si="33">D58</f>
        <v>10.274761528309217</v>
      </c>
      <c r="E99" s="444">
        <f t="shared" si="33"/>
        <v>11.434296871685085</v>
      </c>
      <c r="F99" s="444">
        <f t="shared" si="33"/>
        <v>11.789978909429697</v>
      </c>
      <c r="G99" s="444">
        <f t="shared" si="33"/>
        <v>12.077959523186896</v>
      </c>
      <c r="H99" s="444">
        <f t="shared" si="33"/>
        <v>11.824002618071162</v>
      </c>
      <c r="I99" s="444">
        <f t="shared" si="33"/>
        <v>11.5866878030519</v>
      </c>
      <c r="J99" s="444">
        <f t="shared" si="33"/>
        <v>11.546465234779545</v>
      </c>
      <c r="K99" s="444">
        <f t="shared" si="33"/>
        <v>11.444629546095696</v>
      </c>
      <c r="L99" s="444">
        <f t="shared" si="33"/>
        <v>11.255669087164515</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908</v>
      </c>
      <c r="C104" s="444">
        <f t="shared" ref="C104:L104" si="35">C66*C$99</f>
        <v>109.3989375423883</v>
      </c>
      <c r="D104" s="444">
        <f t="shared" si="35"/>
        <v>120.41535772424905</v>
      </c>
      <c r="E104" s="444">
        <f t="shared" si="35"/>
        <v>134.00456490748297</v>
      </c>
      <c r="F104" s="444">
        <f t="shared" si="35"/>
        <v>138.17299058754401</v>
      </c>
      <c r="G104" s="444">
        <f t="shared" si="35"/>
        <v>141.54798751839039</v>
      </c>
      <c r="H104" s="444">
        <f t="shared" si="35"/>
        <v>138.57173240124737</v>
      </c>
      <c r="I104" s="444">
        <f t="shared" si="35"/>
        <v>135.79051472869367</v>
      </c>
      <c r="J104" s="444">
        <f t="shared" si="35"/>
        <v>135.31912520459048</v>
      </c>
      <c r="K104" s="444">
        <f t="shared" si="35"/>
        <v>134.12565897686588</v>
      </c>
      <c r="L104" s="444">
        <f t="shared" si="35"/>
        <v>131.91113154523208</v>
      </c>
    </row>
    <row r="105" spans="1:12" ht="13.15">
      <c r="A105" s="300"/>
      <c r="B105" s="317" t="s">
        <v>909</v>
      </c>
      <c r="C105" s="444">
        <f t="shared" ref="C105:L105" si="36">C77*C$99</f>
        <v>327.7706973323231</v>
      </c>
      <c r="D105" s="444">
        <f t="shared" si="36"/>
        <v>360.77704827348549</v>
      </c>
      <c r="E105" s="444">
        <f t="shared" si="36"/>
        <v>401.49173906210643</v>
      </c>
      <c r="F105" s="444">
        <f t="shared" si="36"/>
        <v>413.98077983914493</v>
      </c>
      <c r="G105" s="444">
        <f t="shared" si="36"/>
        <v>424.09262482017448</v>
      </c>
      <c r="H105" s="444">
        <f t="shared" si="36"/>
        <v>415.17545215744298</v>
      </c>
      <c r="I105" s="444">
        <f t="shared" si="36"/>
        <v>406.84263214616368</v>
      </c>
      <c r="J105" s="444">
        <f t="shared" si="36"/>
        <v>405.43029966377009</v>
      </c>
      <c r="K105" s="444">
        <f t="shared" si="36"/>
        <v>401.85454960173411</v>
      </c>
      <c r="L105" s="444">
        <f t="shared" si="36"/>
        <v>395.21959302140237</v>
      </c>
    </row>
    <row r="106" spans="1:12" ht="13.15">
      <c r="A106" s="300"/>
      <c r="B106" s="317" t="s">
        <v>910</v>
      </c>
      <c r="C106" s="444">
        <f t="shared" ref="C106:L106" si="37">C88*C$99</f>
        <v>496.30597483323135</v>
      </c>
      <c r="D106" s="444">
        <f t="shared" si="37"/>
        <v>546.28374683318702</v>
      </c>
      <c r="E106" s="444">
        <f t="shared" si="37"/>
        <v>607.93338319891905</v>
      </c>
      <c r="F106" s="444">
        <f t="shared" si="37"/>
        <v>626.84412051628078</v>
      </c>
      <c r="G106" s="444">
        <f t="shared" si="37"/>
        <v>642.15533998012472</v>
      </c>
      <c r="H106" s="444">
        <f t="shared" si="37"/>
        <v>628.6530772484258</v>
      </c>
      <c r="I106" s="444">
        <f t="shared" si="37"/>
        <v>616.03563343033261</v>
      </c>
      <c r="J106" s="444">
        <f t="shared" si="37"/>
        <v>613.89709860959385</v>
      </c>
      <c r="K106" s="444">
        <f t="shared" si="37"/>
        <v>608.48274603096957</v>
      </c>
      <c r="L106" s="444">
        <f t="shared" si="37"/>
        <v>598.436184149817</v>
      </c>
    </row>
    <row r="107" spans="1:12" ht="13.15">
      <c r="A107" s="300"/>
      <c r="B107" s="317" t="s">
        <v>8</v>
      </c>
      <c r="C107" s="444">
        <f>SUM(C104:C106)</f>
        <v>933.47560970794279</v>
      </c>
      <c r="D107" s="444">
        <f t="shared" ref="D107:L107" si="38">SUM(D104:D106)</f>
        <v>1027.4761528309216</v>
      </c>
      <c r="E107" s="444">
        <f t="shared" si="38"/>
        <v>1143.4296871685085</v>
      </c>
      <c r="F107" s="444">
        <f t="shared" si="38"/>
        <v>1178.9978909429697</v>
      </c>
      <c r="G107" s="444">
        <f t="shared" si="38"/>
        <v>1207.7959523186896</v>
      </c>
      <c r="H107" s="444">
        <f t="shared" si="38"/>
        <v>1182.4002618071163</v>
      </c>
      <c r="I107" s="444">
        <f t="shared" si="38"/>
        <v>1158.66878030519</v>
      </c>
      <c r="J107" s="444">
        <f t="shared" si="38"/>
        <v>1154.6465234779544</v>
      </c>
      <c r="K107" s="444">
        <f t="shared" si="38"/>
        <v>1144.4629546095696</v>
      </c>
      <c r="L107" s="444">
        <f t="shared" si="38"/>
        <v>1125.5669087164515</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933.47560970794279</v>
      </c>
      <c r="D112" s="668">
        <f t="shared" ref="D112:L112" si="39">D107</f>
        <v>1027.4761528309216</v>
      </c>
      <c r="E112" s="668">
        <f t="shared" si="39"/>
        <v>1143.4296871685085</v>
      </c>
      <c r="F112" s="668">
        <f t="shared" si="39"/>
        <v>1178.9978909429697</v>
      </c>
      <c r="G112" s="668">
        <f t="shared" si="39"/>
        <v>1207.7959523186896</v>
      </c>
      <c r="H112" s="668">
        <f t="shared" si="39"/>
        <v>1182.4002618071163</v>
      </c>
      <c r="I112" s="668">
        <f t="shared" si="39"/>
        <v>1158.66878030519</v>
      </c>
      <c r="J112" s="668">
        <f t="shared" si="39"/>
        <v>1154.6465234779544</v>
      </c>
      <c r="K112" s="668">
        <f t="shared" si="39"/>
        <v>1144.4629546095696</v>
      </c>
      <c r="L112" s="668">
        <f t="shared" si="39"/>
        <v>1125.5669087164515</v>
      </c>
    </row>
    <row r="113" spans="1:12">
      <c r="A113" s="300"/>
      <c r="B113" s="668" t="s">
        <v>1576</v>
      </c>
      <c r="C113" s="668">
        <f t="shared" ref="C113:L113" si="40">((C68+C79+C90)/100)*C112</f>
        <v>131.97763543902059</v>
      </c>
      <c r="D113" s="668">
        <f t="shared" si="40"/>
        <v>145.26771959583738</v>
      </c>
      <c r="E113" s="668">
        <f t="shared" si="40"/>
        <v>161.66158476330537</v>
      </c>
      <c r="F113" s="668">
        <f t="shared" si="40"/>
        <v>166.69032614888405</v>
      </c>
      <c r="G113" s="668">
        <f t="shared" si="40"/>
        <v>170.76188410505225</v>
      </c>
      <c r="H113" s="668">
        <f t="shared" si="40"/>
        <v>167.17136374308237</v>
      </c>
      <c r="I113" s="668">
        <f t="shared" si="40"/>
        <v>163.81613433856796</v>
      </c>
      <c r="J113" s="668">
        <f t="shared" si="40"/>
        <v>163.24745537184799</v>
      </c>
      <c r="K113" s="668">
        <f t="shared" si="40"/>
        <v>161.80767127293581</v>
      </c>
      <c r="L113" s="668">
        <f t="shared" si="40"/>
        <v>159.1360905372579</v>
      </c>
    </row>
    <row r="114" spans="1:12">
      <c r="A114" s="300"/>
      <c r="B114" s="668" t="s">
        <v>1577</v>
      </c>
      <c r="C114" s="668">
        <f t="shared" ref="C114:L114" si="41">((C67+C78+C89)/100)*C112</f>
        <v>801.49797426892212</v>
      </c>
      <c r="D114" s="668">
        <f t="shared" si="41"/>
        <v>882.20843323508416</v>
      </c>
      <c r="E114" s="668">
        <f t="shared" si="41"/>
        <v>981.76810240520297</v>
      </c>
      <c r="F114" s="668">
        <f t="shared" si="41"/>
        <v>1012.3075647940855</v>
      </c>
      <c r="G114" s="668">
        <f t="shared" si="41"/>
        <v>1037.0340682136373</v>
      </c>
      <c r="H114" s="668">
        <f t="shared" si="41"/>
        <v>1015.2288980640338</v>
      </c>
      <c r="I114" s="668">
        <f t="shared" si="41"/>
        <v>994.85264596662194</v>
      </c>
      <c r="J114" s="668">
        <f t="shared" si="41"/>
        <v>991.39906810610626</v>
      </c>
      <c r="K114" s="668">
        <f t="shared" si="41"/>
        <v>982.6552833366336</v>
      </c>
      <c r="L114" s="668">
        <f t="shared" si="41"/>
        <v>966.43081817919347</v>
      </c>
    </row>
    <row r="115" spans="1:12">
      <c r="A115" s="300"/>
      <c r="B115" s="668" t="s">
        <v>829</v>
      </c>
      <c r="C115" s="668">
        <f>C113*$C$39</f>
        <v>82.617999784826893</v>
      </c>
      <c r="D115" s="668">
        <f t="shared" ref="D115:L115" si="42">D113*$C$39</f>
        <v>90.937592466994204</v>
      </c>
      <c r="E115" s="668">
        <f t="shared" si="42"/>
        <v>101.20015206182916</v>
      </c>
      <c r="F115" s="668">
        <f t="shared" si="42"/>
        <v>104.34814416920142</v>
      </c>
      <c r="G115" s="668">
        <f t="shared" si="42"/>
        <v>106.89693944976271</v>
      </c>
      <c r="H115" s="668">
        <f t="shared" si="42"/>
        <v>104.64927370316956</v>
      </c>
      <c r="I115" s="668">
        <f t="shared" si="42"/>
        <v>102.54890009594355</v>
      </c>
      <c r="J115" s="668">
        <f t="shared" si="42"/>
        <v>102.19290706277684</v>
      </c>
      <c r="K115" s="668">
        <f t="shared" si="42"/>
        <v>101.29160221685781</v>
      </c>
      <c r="L115" s="668">
        <f t="shared" si="42"/>
        <v>99.619192676323451</v>
      </c>
    </row>
    <row r="116" spans="1:12">
      <c r="A116" s="300"/>
      <c r="B116" s="668" t="s">
        <v>830</v>
      </c>
      <c r="C116" s="668">
        <f>C114</f>
        <v>801.49797426892212</v>
      </c>
      <c r="D116" s="668">
        <f t="shared" ref="D116:L116" si="43">D114</f>
        <v>882.20843323508416</v>
      </c>
      <c r="E116" s="668">
        <f t="shared" si="43"/>
        <v>981.76810240520297</v>
      </c>
      <c r="F116" s="668">
        <f t="shared" si="43"/>
        <v>1012.3075647940855</v>
      </c>
      <c r="G116" s="668">
        <f t="shared" si="43"/>
        <v>1037.0340682136373</v>
      </c>
      <c r="H116" s="668">
        <f t="shared" si="43"/>
        <v>1015.2288980640338</v>
      </c>
      <c r="I116" s="668">
        <f t="shared" si="43"/>
        <v>994.85264596662194</v>
      </c>
      <c r="J116" s="668">
        <f t="shared" si="43"/>
        <v>991.39906810610626</v>
      </c>
      <c r="K116" s="668">
        <f t="shared" si="43"/>
        <v>982.6552833366336</v>
      </c>
      <c r="L116" s="668">
        <f t="shared" si="43"/>
        <v>966.43081817919347</v>
      </c>
    </row>
    <row r="117" spans="1:12">
      <c r="A117" s="300"/>
      <c r="B117" s="668" t="s">
        <v>722</v>
      </c>
      <c r="C117" s="668">
        <f>C116+C115</f>
        <v>884.11597405374903</v>
      </c>
      <c r="D117" s="668">
        <f t="shared" ref="D117:L117" si="44">D116+D115</f>
        <v>973.1460257020783</v>
      </c>
      <c r="E117" s="668">
        <f t="shared" si="44"/>
        <v>1082.9682544670322</v>
      </c>
      <c r="F117" s="668">
        <f t="shared" si="44"/>
        <v>1116.655708963287</v>
      </c>
      <c r="G117" s="668">
        <f t="shared" si="44"/>
        <v>1143.9310076633999</v>
      </c>
      <c r="H117" s="668">
        <f t="shared" si="44"/>
        <v>1119.8781717672034</v>
      </c>
      <c r="I117" s="668">
        <f t="shared" si="44"/>
        <v>1097.4015460625656</v>
      </c>
      <c r="J117" s="668">
        <f t="shared" si="44"/>
        <v>1093.591975168883</v>
      </c>
      <c r="K117" s="668">
        <f t="shared" si="44"/>
        <v>1083.9468855534915</v>
      </c>
      <c r="L117" s="668">
        <f t="shared" si="44"/>
        <v>1066.050010855517</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c r="A121" s="300"/>
      <c r="B121" s="300"/>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300"/>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c r="A125" s="300"/>
      <c r="B125" s="300"/>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00"/>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00"/>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300"/>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c r="A133" s="300"/>
      <c r="B133" s="300"/>
      <c r="C133" s="300"/>
      <c r="D133" s="300"/>
      <c r="E133" s="300"/>
      <c r="F133" s="300"/>
      <c r="G133" s="300"/>
      <c r="H133" s="300"/>
      <c r="I133" s="300"/>
      <c r="J133" s="300"/>
      <c r="K133" s="300"/>
      <c r="L133" s="300"/>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FF0000"/>
  </sheetPr>
  <dimension ref="A1:M133"/>
  <sheetViews>
    <sheetView showGridLines="0" workbookViewId="0"/>
  </sheetViews>
  <sheetFormatPr defaultRowHeight="12.75"/>
  <cols>
    <col min="2" max="2" width="40.73046875" customWidth="1"/>
    <col min="3" max="14"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7" customHeight="1">
      <c r="A5" s="1239" t="s">
        <v>763</v>
      </c>
      <c r="B5" s="1239"/>
      <c r="C5" s="1239"/>
      <c r="D5" s="1239"/>
      <c r="E5" s="1239"/>
      <c r="F5" s="1239"/>
      <c r="G5" s="1239"/>
      <c r="H5" s="1239"/>
      <c r="I5" s="1239"/>
      <c r="J5" s="1239"/>
      <c r="K5" s="1239"/>
      <c r="L5" s="1239"/>
      <c r="M5" s="1239"/>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SUM(A12:A1875)</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OUTPUTS_FOR_SECTION_2_OF_MODEL!B81</f>
        <v>Physical Education</v>
      </c>
      <c r="C15" s="298">
        <f>OUTPUTS_FOR_SECTION_2_OF_MODEL!E81</f>
        <v>1661.0368240609971</v>
      </c>
      <c r="D15" s="298">
        <f>OUTPUTS_FOR_SECTION_2_OF_MODEL!F81</f>
        <v>1611.2512707703713</v>
      </c>
      <c r="E15" s="298">
        <f>OUTPUTS_FOR_SECTION_2_OF_MODEL!G81</f>
        <v>1702.2196280006513</v>
      </c>
      <c r="F15" s="298">
        <f>OUTPUTS_FOR_SECTION_2_OF_MODEL!H81</f>
        <v>1756.3600458763767</v>
      </c>
      <c r="G15" s="298">
        <f>OUTPUTS_FOR_SECTION_2_OF_MODEL!I81</f>
        <v>1827.0698991542606</v>
      </c>
      <c r="H15" s="298">
        <f>OUTPUTS_FOR_SECTION_2_OF_MODEL!J81</f>
        <v>1791.9127373081315</v>
      </c>
      <c r="I15" s="298">
        <f>OUTPUTS_FOR_SECTION_2_OF_MODEL!K81</f>
        <v>1757.1949642357008</v>
      </c>
      <c r="J15" s="298">
        <f>OUTPUTS_FOR_SECTION_2_OF_MODEL!L81</f>
        <v>1745.5098525789681</v>
      </c>
      <c r="K15" s="298">
        <f>OUTPUTS_FOR_SECTION_2_OF_MODEL!M81</f>
        <v>1728.6813824118094</v>
      </c>
      <c r="L15" s="298">
        <f>OUTPUTS_FOR_SECTION_2_OF_MODEL!N81</f>
        <v>1753.7952495753998</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1543.1032095526664</v>
      </c>
      <c r="D44" s="444">
        <f t="shared" si="4"/>
        <v>1496.8524305456751</v>
      </c>
      <c r="E44" s="444">
        <f t="shared" si="4"/>
        <v>1581.362034412605</v>
      </c>
      <c r="F44" s="444">
        <f t="shared" si="4"/>
        <v>1631.658482619154</v>
      </c>
      <c r="G44" s="444">
        <f t="shared" si="4"/>
        <v>1697.3479363143083</v>
      </c>
      <c r="H44" s="444">
        <f t="shared" si="4"/>
        <v>1664.6869329592541</v>
      </c>
      <c r="I44" s="444">
        <f t="shared" si="4"/>
        <v>1632.4341217749661</v>
      </c>
      <c r="J44" s="444">
        <f t="shared" si="4"/>
        <v>1621.5786530458615</v>
      </c>
      <c r="K44" s="444">
        <f t="shared" si="4"/>
        <v>1605.9450042605711</v>
      </c>
      <c r="L44" s="444">
        <f t="shared" si="4"/>
        <v>1629.2757868555466</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16.292536857748118</v>
      </c>
      <c r="D58" s="444">
        <f t="shared" ref="D58:L58" si="7">D44/$J$51</f>
        <v>15.804207550281111</v>
      </c>
      <c r="E58" s="444">
        <f t="shared" si="7"/>
        <v>16.696484766291046</v>
      </c>
      <c r="F58" s="444">
        <f t="shared" si="7"/>
        <v>17.227529437280083</v>
      </c>
      <c r="G58" s="444">
        <f t="shared" si="7"/>
        <v>17.921097980763246</v>
      </c>
      <c r="H58" s="444">
        <f t="shared" si="7"/>
        <v>17.576253515610773</v>
      </c>
      <c r="I58" s="444">
        <f t="shared" si="7"/>
        <v>17.235718863273203</v>
      </c>
      <c r="J58" s="444">
        <f t="shared" si="7"/>
        <v>17.121103636448332</v>
      </c>
      <c r="K58" s="444">
        <f t="shared" si="7"/>
        <v>16.956038981356805</v>
      </c>
      <c r="L58" s="444">
        <f t="shared" si="7"/>
        <v>17.202372235669031</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6">
        <f>100*C65</f>
        <v>11.719528223840367</v>
      </c>
      <c r="D66" s="666">
        <f t="shared" ref="D66:L66" si="10">100*D65</f>
        <v>11.719528223840367</v>
      </c>
      <c r="E66" s="666">
        <f t="shared" si="10"/>
        <v>11.719528223840367</v>
      </c>
      <c r="F66" s="666">
        <f t="shared" si="10"/>
        <v>11.719528223840367</v>
      </c>
      <c r="G66" s="666">
        <f t="shared" si="10"/>
        <v>11.719528223840367</v>
      </c>
      <c r="H66" s="666">
        <f t="shared" si="10"/>
        <v>11.719528223840367</v>
      </c>
      <c r="I66" s="666">
        <f t="shared" si="10"/>
        <v>11.719528223840367</v>
      </c>
      <c r="J66" s="666">
        <f t="shared" si="10"/>
        <v>11.719528223840367</v>
      </c>
      <c r="K66" s="666">
        <f t="shared" si="10"/>
        <v>11.719528223840367</v>
      </c>
      <c r="L66" s="666">
        <f t="shared" si="10"/>
        <v>11.719528223840367</v>
      </c>
    </row>
    <row r="67" spans="1:12" ht="13.15">
      <c r="A67" s="300"/>
      <c r="B67" s="329" t="s">
        <v>731</v>
      </c>
      <c r="C67" s="666">
        <f>C66-C68</f>
        <v>9.9743190126196151</v>
      </c>
      <c r="D67" s="666">
        <f t="shared" ref="D67:L67" si="11">D66-D68</f>
        <v>9.9743190126196151</v>
      </c>
      <c r="E67" s="666">
        <f t="shared" si="11"/>
        <v>9.9743190126196151</v>
      </c>
      <c r="F67" s="666">
        <f t="shared" si="11"/>
        <v>9.9743190126196151</v>
      </c>
      <c r="G67" s="666">
        <f t="shared" si="11"/>
        <v>9.9743190126196151</v>
      </c>
      <c r="H67" s="666">
        <f t="shared" si="11"/>
        <v>9.9743190126196151</v>
      </c>
      <c r="I67" s="666">
        <f t="shared" si="11"/>
        <v>9.9743190126196151</v>
      </c>
      <c r="J67" s="666">
        <f t="shared" si="11"/>
        <v>9.9743190126196151</v>
      </c>
      <c r="K67" s="666">
        <f t="shared" si="11"/>
        <v>9.9743190126196151</v>
      </c>
      <c r="L67" s="666">
        <f t="shared" si="11"/>
        <v>9.9743190126196151</v>
      </c>
    </row>
    <row r="68" spans="1:12" ht="13.15">
      <c r="A68" s="300"/>
      <c r="B68" s="329" t="s">
        <v>730</v>
      </c>
      <c r="C68" s="666">
        <f>C66*$C$33</f>
        <v>1.745209211220752</v>
      </c>
      <c r="D68" s="666">
        <f t="shared" ref="D68:L68" si="12">D66*$C$33</f>
        <v>1.745209211220752</v>
      </c>
      <c r="E68" s="666">
        <f t="shared" si="12"/>
        <v>1.745209211220752</v>
      </c>
      <c r="F68" s="666">
        <f t="shared" si="12"/>
        <v>1.745209211220752</v>
      </c>
      <c r="G68" s="666">
        <f t="shared" si="12"/>
        <v>1.745209211220752</v>
      </c>
      <c r="H68" s="666">
        <f t="shared" si="12"/>
        <v>1.745209211220752</v>
      </c>
      <c r="I68" s="666">
        <f t="shared" si="12"/>
        <v>1.745209211220752</v>
      </c>
      <c r="J68" s="666">
        <f t="shared" si="12"/>
        <v>1.745209211220752</v>
      </c>
      <c r="K68" s="666">
        <f t="shared" si="12"/>
        <v>1.745209211220752</v>
      </c>
      <c r="L68" s="666">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6">
        <f>100*C76</f>
        <v>35.112936419932062</v>
      </c>
      <c r="D77" s="666">
        <f t="shared" ref="D77:L77" si="18">100*D76</f>
        <v>35.112936419932062</v>
      </c>
      <c r="E77" s="666">
        <f t="shared" si="18"/>
        <v>35.112936419932062</v>
      </c>
      <c r="F77" s="666">
        <f t="shared" si="18"/>
        <v>35.112936419932062</v>
      </c>
      <c r="G77" s="666">
        <f t="shared" si="18"/>
        <v>35.112936419932062</v>
      </c>
      <c r="H77" s="666">
        <f t="shared" si="18"/>
        <v>35.112936419932062</v>
      </c>
      <c r="I77" s="666">
        <f t="shared" si="18"/>
        <v>35.112936419932062</v>
      </c>
      <c r="J77" s="666">
        <f t="shared" si="18"/>
        <v>35.112936419932062</v>
      </c>
      <c r="K77" s="666">
        <f t="shared" si="18"/>
        <v>35.112936419932062</v>
      </c>
      <c r="L77" s="666">
        <f t="shared" si="18"/>
        <v>35.112936419932062</v>
      </c>
    </row>
    <row r="78" spans="1:12" ht="13.15">
      <c r="A78" s="300"/>
      <c r="B78" s="329" t="s">
        <v>731</v>
      </c>
      <c r="C78" s="666">
        <f>C77-C79</f>
        <v>24.659900108545809</v>
      </c>
      <c r="D78" s="666">
        <f t="shared" ref="D78:L78" si="19">D77-D79</f>
        <v>24.659900108545809</v>
      </c>
      <c r="E78" s="666">
        <f t="shared" si="19"/>
        <v>24.659900108545809</v>
      </c>
      <c r="F78" s="666">
        <f t="shared" si="19"/>
        <v>24.659900108545809</v>
      </c>
      <c r="G78" s="666">
        <f t="shared" si="19"/>
        <v>24.659900108545809</v>
      </c>
      <c r="H78" s="666">
        <f t="shared" si="19"/>
        <v>24.659900108545809</v>
      </c>
      <c r="I78" s="666">
        <f t="shared" si="19"/>
        <v>24.659900108545809</v>
      </c>
      <c r="J78" s="666">
        <f t="shared" si="19"/>
        <v>24.659900108545809</v>
      </c>
      <c r="K78" s="666">
        <f t="shared" si="19"/>
        <v>24.659900108545809</v>
      </c>
      <c r="L78" s="666">
        <f t="shared" si="19"/>
        <v>24.659900108545809</v>
      </c>
    </row>
    <row r="79" spans="1:12" ht="13.15">
      <c r="A79" s="300"/>
      <c r="B79" s="329" t="s">
        <v>730</v>
      </c>
      <c r="C79" s="666">
        <f>C77*$C$34</f>
        <v>10.453036311386253</v>
      </c>
      <c r="D79" s="666">
        <f t="shared" ref="D79:L79" si="20">D77*$C$34</f>
        <v>10.453036311386253</v>
      </c>
      <c r="E79" s="666">
        <f t="shared" si="20"/>
        <v>10.453036311386253</v>
      </c>
      <c r="F79" s="666">
        <f t="shared" si="20"/>
        <v>10.453036311386253</v>
      </c>
      <c r="G79" s="666">
        <f t="shared" si="20"/>
        <v>10.453036311386253</v>
      </c>
      <c r="H79" s="666">
        <f t="shared" si="20"/>
        <v>10.453036311386253</v>
      </c>
      <c r="I79" s="666">
        <f t="shared" si="20"/>
        <v>10.453036311386253</v>
      </c>
      <c r="J79" s="666">
        <f t="shared" si="20"/>
        <v>10.453036311386253</v>
      </c>
      <c r="K79" s="666">
        <f t="shared" si="20"/>
        <v>10.453036311386253</v>
      </c>
      <c r="L79" s="666">
        <f t="shared" si="20"/>
        <v>10.453036311386253</v>
      </c>
    </row>
    <row r="80" spans="1:12" ht="13.15">
      <c r="A80" s="300"/>
      <c r="B80" s="637" t="s">
        <v>729</v>
      </c>
      <c r="C80" s="666">
        <f>C78</f>
        <v>24.659900108545809</v>
      </c>
      <c r="D80" s="666">
        <f t="shared" ref="D80:L80" si="21">D78</f>
        <v>24.659900108545809</v>
      </c>
      <c r="E80" s="666">
        <f t="shared" si="21"/>
        <v>24.659900108545809</v>
      </c>
      <c r="F80" s="666">
        <f t="shared" si="21"/>
        <v>24.659900108545809</v>
      </c>
      <c r="G80" s="666">
        <f t="shared" si="21"/>
        <v>24.659900108545809</v>
      </c>
      <c r="H80" s="666">
        <f t="shared" si="21"/>
        <v>24.659900108545809</v>
      </c>
      <c r="I80" s="666">
        <f t="shared" si="21"/>
        <v>24.659900108545809</v>
      </c>
      <c r="J80" s="666">
        <f t="shared" si="21"/>
        <v>24.659900108545809</v>
      </c>
      <c r="K80" s="666">
        <f t="shared" si="21"/>
        <v>24.659900108545809</v>
      </c>
      <c r="L80" s="666">
        <f t="shared" si="21"/>
        <v>24.659900108545809</v>
      </c>
    </row>
    <row r="81" spans="1:12" ht="13.15">
      <c r="A81" s="300"/>
      <c r="B81" s="637" t="s">
        <v>728</v>
      </c>
      <c r="C81" s="666">
        <f>C79*$C$39</f>
        <v>6.5436007309277944</v>
      </c>
      <c r="D81" s="666">
        <f t="shared" ref="D81:L81" si="22">D79*$C$39</f>
        <v>6.5436007309277944</v>
      </c>
      <c r="E81" s="666">
        <f t="shared" si="22"/>
        <v>6.5436007309277944</v>
      </c>
      <c r="F81" s="666">
        <f t="shared" si="22"/>
        <v>6.5436007309277944</v>
      </c>
      <c r="G81" s="666">
        <f t="shared" si="22"/>
        <v>6.5436007309277944</v>
      </c>
      <c r="H81" s="666">
        <f t="shared" si="22"/>
        <v>6.5436007309277944</v>
      </c>
      <c r="I81" s="666">
        <f t="shared" si="22"/>
        <v>6.5436007309277944</v>
      </c>
      <c r="J81" s="666">
        <f t="shared" si="22"/>
        <v>6.5436007309277944</v>
      </c>
      <c r="K81" s="666">
        <f t="shared" si="22"/>
        <v>6.5436007309277944</v>
      </c>
      <c r="L81" s="666">
        <f t="shared" si="22"/>
        <v>6.5436007309277944</v>
      </c>
    </row>
    <row r="82" spans="1:12" ht="13.15">
      <c r="A82" s="300"/>
      <c r="B82" s="637" t="s">
        <v>727</v>
      </c>
      <c r="C82" s="666">
        <f>C80+C81</f>
        <v>31.203500839473605</v>
      </c>
      <c r="D82" s="666">
        <f t="shared" ref="D82:L82" si="23">D80+D81</f>
        <v>31.203500839473605</v>
      </c>
      <c r="E82" s="666">
        <f t="shared" si="23"/>
        <v>31.203500839473605</v>
      </c>
      <c r="F82" s="666">
        <f t="shared" si="23"/>
        <v>31.203500839473605</v>
      </c>
      <c r="G82" s="666">
        <f t="shared" si="23"/>
        <v>31.203500839473605</v>
      </c>
      <c r="H82" s="666">
        <f t="shared" si="23"/>
        <v>31.203500839473605</v>
      </c>
      <c r="I82" s="666">
        <f t="shared" si="23"/>
        <v>31.203500839473605</v>
      </c>
      <c r="J82" s="666">
        <f t="shared" si="23"/>
        <v>31.203500839473605</v>
      </c>
      <c r="K82" s="666">
        <f t="shared" si="23"/>
        <v>31.203500839473605</v>
      </c>
      <c r="L82" s="666">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6">
        <f>100*C87</f>
        <v>53.167535356227567</v>
      </c>
      <c r="D88" s="666">
        <f t="shared" ref="D88:L88" si="26">100*D87</f>
        <v>53.167535356227567</v>
      </c>
      <c r="E88" s="666">
        <f t="shared" si="26"/>
        <v>53.167535356227567</v>
      </c>
      <c r="F88" s="666">
        <f t="shared" si="26"/>
        <v>53.167535356227567</v>
      </c>
      <c r="G88" s="666">
        <f t="shared" si="26"/>
        <v>53.167535356227567</v>
      </c>
      <c r="H88" s="666">
        <f t="shared" si="26"/>
        <v>53.167535356227567</v>
      </c>
      <c r="I88" s="666">
        <f t="shared" si="26"/>
        <v>53.167535356227567</v>
      </c>
      <c r="J88" s="666">
        <f t="shared" si="26"/>
        <v>53.167535356227567</v>
      </c>
      <c r="K88" s="666">
        <f t="shared" si="26"/>
        <v>53.167535356227567</v>
      </c>
      <c r="L88" s="666">
        <f t="shared" si="26"/>
        <v>53.167535356227567</v>
      </c>
    </row>
    <row r="89" spans="1:12" ht="13.15">
      <c r="A89" s="300"/>
      <c r="B89" s="329" t="s">
        <v>731</v>
      </c>
      <c r="C89" s="666">
        <f>C88-C90</f>
        <v>51.227475167739186</v>
      </c>
      <c r="D89" s="666">
        <f t="shared" ref="D89:L89" si="27">D88-D90</f>
        <v>51.227475167739186</v>
      </c>
      <c r="E89" s="666">
        <f t="shared" si="27"/>
        <v>51.227475167739186</v>
      </c>
      <c r="F89" s="666">
        <f t="shared" si="27"/>
        <v>51.227475167739186</v>
      </c>
      <c r="G89" s="666">
        <f t="shared" si="27"/>
        <v>51.227475167739186</v>
      </c>
      <c r="H89" s="666">
        <f t="shared" si="27"/>
        <v>51.227475167739186</v>
      </c>
      <c r="I89" s="666">
        <f t="shared" si="27"/>
        <v>51.227475167739186</v>
      </c>
      <c r="J89" s="666">
        <f t="shared" si="27"/>
        <v>51.227475167739186</v>
      </c>
      <c r="K89" s="666">
        <f t="shared" si="27"/>
        <v>51.227475167739186</v>
      </c>
      <c r="L89" s="666">
        <f t="shared" si="27"/>
        <v>51.227475167739186</v>
      </c>
    </row>
    <row r="90" spans="1:12" ht="13.15">
      <c r="A90" s="300"/>
      <c r="B90" s="329" t="s">
        <v>730</v>
      </c>
      <c r="C90" s="666">
        <f>C88*$C$35</f>
        <v>1.9400601884883828</v>
      </c>
      <c r="D90" s="666">
        <f t="shared" ref="D90:L90" si="28">D88*$C$35</f>
        <v>1.9400601884883828</v>
      </c>
      <c r="E90" s="666">
        <f t="shared" si="28"/>
        <v>1.9400601884883828</v>
      </c>
      <c r="F90" s="666">
        <f t="shared" si="28"/>
        <v>1.9400601884883828</v>
      </c>
      <c r="G90" s="666">
        <f t="shared" si="28"/>
        <v>1.9400601884883828</v>
      </c>
      <c r="H90" s="666">
        <f t="shared" si="28"/>
        <v>1.9400601884883828</v>
      </c>
      <c r="I90" s="666">
        <f t="shared" si="28"/>
        <v>1.9400601884883828</v>
      </c>
      <c r="J90" s="666">
        <f t="shared" si="28"/>
        <v>1.9400601884883828</v>
      </c>
      <c r="K90" s="666">
        <f t="shared" si="28"/>
        <v>1.9400601884883828</v>
      </c>
      <c r="L90" s="666">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6">
        <f>C90*$C$39</f>
        <v>1.2144776779937276</v>
      </c>
      <c r="D92" s="666">
        <f t="shared" ref="D92:L92" si="30">D90*$C$39</f>
        <v>1.2144776779937276</v>
      </c>
      <c r="E92" s="666">
        <f t="shared" si="30"/>
        <v>1.2144776779937276</v>
      </c>
      <c r="F92" s="666">
        <f t="shared" si="30"/>
        <v>1.2144776779937276</v>
      </c>
      <c r="G92" s="666">
        <f t="shared" si="30"/>
        <v>1.2144776779937276</v>
      </c>
      <c r="H92" s="666">
        <f t="shared" si="30"/>
        <v>1.2144776779937276</v>
      </c>
      <c r="I92" s="666">
        <f t="shared" si="30"/>
        <v>1.2144776779937276</v>
      </c>
      <c r="J92" s="666">
        <f t="shared" si="30"/>
        <v>1.2144776779937276</v>
      </c>
      <c r="K92" s="666">
        <f t="shared" si="30"/>
        <v>1.2144776779937276</v>
      </c>
      <c r="L92" s="666">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6">
        <f>C93+C82+C71</f>
        <v>94.712273664050329</v>
      </c>
      <c r="D95" s="666">
        <f t="shared" ref="D95:L95" si="32">D93+D82+D71</f>
        <v>94.712273664050329</v>
      </c>
      <c r="E95" s="666">
        <f t="shared" si="32"/>
        <v>94.712273664050329</v>
      </c>
      <c r="F95" s="666">
        <f t="shared" si="32"/>
        <v>94.712273664050329</v>
      </c>
      <c r="G95" s="666">
        <f t="shared" si="32"/>
        <v>94.712273664050329</v>
      </c>
      <c r="H95" s="666">
        <f t="shared" si="32"/>
        <v>94.712273664050329</v>
      </c>
      <c r="I95" s="666">
        <f t="shared" si="32"/>
        <v>94.712273664050329</v>
      </c>
      <c r="J95" s="666">
        <f t="shared" si="32"/>
        <v>94.712273664050329</v>
      </c>
      <c r="K95" s="666">
        <f t="shared" si="32"/>
        <v>94.712273664050329</v>
      </c>
      <c r="L95" s="666">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16.292536857748118</v>
      </c>
      <c r="D99" s="444">
        <f t="shared" ref="D99:L99" si="33">D58</f>
        <v>15.804207550281111</v>
      </c>
      <c r="E99" s="444">
        <f t="shared" si="33"/>
        <v>16.696484766291046</v>
      </c>
      <c r="F99" s="444">
        <f t="shared" si="33"/>
        <v>17.227529437280083</v>
      </c>
      <c r="G99" s="444">
        <f t="shared" si="33"/>
        <v>17.921097980763246</v>
      </c>
      <c r="H99" s="444">
        <f t="shared" si="33"/>
        <v>17.576253515610773</v>
      </c>
      <c r="I99" s="444">
        <f t="shared" si="33"/>
        <v>17.235718863273203</v>
      </c>
      <c r="J99" s="444">
        <f t="shared" si="33"/>
        <v>17.121103636448332</v>
      </c>
      <c r="K99" s="444">
        <f t="shared" si="33"/>
        <v>16.956038981356805</v>
      </c>
      <c r="L99" s="444">
        <f t="shared" si="33"/>
        <v>17.202372235669031</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911</v>
      </c>
      <c r="C104" s="444">
        <f t="shared" ref="C104:L104" si="35">C66*C$99</f>
        <v>190.94084554233851</v>
      </c>
      <c r="D104" s="444">
        <f t="shared" si="35"/>
        <v>185.2178564409505</v>
      </c>
      <c r="E104" s="444">
        <f t="shared" si="35"/>
        <v>195.67492445746865</v>
      </c>
      <c r="F104" s="444">
        <f t="shared" si="35"/>
        <v>201.89851746724469</v>
      </c>
      <c r="G104" s="444">
        <f t="shared" si="35"/>
        <v>210.02681358776348</v>
      </c>
      <c r="H104" s="444">
        <f t="shared" si="35"/>
        <v>205.98539914557392</v>
      </c>
      <c r="I104" s="444">
        <f t="shared" si="35"/>
        <v>201.99449367630811</v>
      </c>
      <c r="J104" s="444">
        <f t="shared" si="35"/>
        <v>200.65125729065218</v>
      </c>
      <c r="K104" s="444">
        <f t="shared" si="35"/>
        <v>198.71677740654854</v>
      </c>
      <c r="L104" s="444">
        <f t="shared" si="35"/>
        <v>201.60368693293114</v>
      </c>
    </row>
    <row r="105" spans="1:12" ht="13.15">
      <c r="A105" s="300"/>
      <c r="B105" s="317" t="s">
        <v>912</v>
      </c>
      <c r="C105" s="444">
        <f t="shared" ref="C105:L105" si="36">C77*C$99</f>
        <v>572.07881080550942</v>
      </c>
      <c r="D105" s="444">
        <f t="shared" si="36"/>
        <v>554.93213488043091</v>
      </c>
      <c r="E105" s="444">
        <f t="shared" si="36"/>
        <v>586.26260803514174</v>
      </c>
      <c r="F105" s="444">
        <f t="shared" si="36"/>
        <v>604.9091458037235</v>
      </c>
      <c r="G105" s="444">
        <f t="shared" si="36"/>
        <v>629.26237397391276</v>
      </c>
      <c r="H105" s="444">
        <f t="shared" si="36"/>
        <v>617.15387219424849</v>
      </c>
      <c r="I105" s="444">
        <f t="shared" si="36"/>
        <v>605.19670059793566</v>
      </c>
      <c r="J105" s="444">
        <f t="shared" si="36"/>
        <v>601.17222342567788</v>
      </c>
      <c r="K105" s="444">
        <f t="shared" si="36"/>
        <v>595.37631868627113</v>
      </c>
      <c r="L105" s="444">
        <f t="shared" si="36"/>
        <v>604.02580258305125</v>
      </c>
    </row>
    <row r="106" spans="1:12" ht="13.15">
      <c r="A106" s="300"/>
      <c r="B106" s="317" t="s">
        <v>913</v>
      </c>
      <c r="C106" s="444">
        <f t="shared" ref="C106:L106" si="37">C88*C$99</f>
        <v>866.23402942696384</v>
      </c>
      <c r="D106" s="444">
        <f t="shared" si="37"/>
        <v>840.27076370672967</v>
      </c>
      <c r="E106" s="444">
        <f t="shared" si="37"/>
        <v>887.71094413649416</v>
      </c>
      <c r="F106" s="444">
        <f t="shared" si="37"/>
        <v>915.94528045703998</v>
      </c>
      <c r="G106" s="444">
        <f t="shared" si="37"/>
        <v>952.82061051464837</v>
      </c>
      <c r="H106" s="444">
        <f t="shared" si="37"/>
        <v>934.48608022125484</v>
      </c>
      <c r="I106" s="444">
        <f t="shared" si="37"/>
        <v>916.38069205307647</v>
      </c>
      <c r="J106" s="444">
        <f t="shared" si="37"/>
        <v>910.28688292850302</v>
      </c>
      <c r="K106" s="444">
        <f t="shared" si="37"/>
        <v>901.51080204286075</v>
      </c>
      <c r="L106" s="444">
        <f t="shared" si="37"/>
        <v>914.60773405092073</v>
      </c>
    </row>
    <row r="107" spans="1:12" ht="13.15">
      <c r="A107" s="300"/>
      <c r="B107" s="317" t="s">
        <v>8</v>
      </c>
      <c r="C107" s="444">
        <f>SUM(C104:C106)</f>
        <v>1629.2536857748119</v>
      </c>
      <c r="D107" s="444">
        <f t="shared" ref="D107:L107" si="38">SUM(D104:D106)</f>
        <v>1580.4207550281112</v>
      </c>
      <c r="E107" s="444">
        <f t="shared" si="38"/>
        <v>1669.6484766291046</v>
      </c>
      <c r="F107" s="444">
        <f t="shared" si="38"/>
        <v>1722.7529437280082</v>
      </c>
      <c r="G107" s="444">
        <f t="shared" si="38"/>
        <v>1792.1097980763248</v>
      </c>
      <c r="H107" s="444">
        <f t="shared" si="38"/>
        <v>1757.6253515610774</v>
      </c>
      <c r="I107" s="444">
        <f t="shared" si="38"/>
        <v>1723.5718863273203</v>
      </c>
      <c r="J107" s="444">
        <f t="shared" si="38"/>
        <v>1712.1103636448331</v>
      </c>
      <c r="K107" s="444">
        <f t="shared" si="38"/>
        <v>1695.6038981356805</v>
      </c>
      <c r="L107" s="444">
        <f t="shared" si="38"/>
        <v>1720.2372235669031</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1629.2536857748119</v>
      </c>
      <c r="D112" s="668">
        <f t="shared" ref="D112:L112" si="39">D107</f>
        <v>1580.4207550281112</v>
      </c>
      <c r="E112" s="668">
        <f t="shared" si="39"/>
        <v>1669.6484766291046</v>
      </c>
      <c r="F112" s="668">
        <f t="shared" si="39"/>
        <v>1722.7529437280082</v>
      </c>
      <c r="G112" s="668">
        <f t="shared" si="39"/>
        <v>1792.1097980763248</v>
      </c>
      <c r="H112" s="668">
        <f t="shared" si="39"/>
        <v>1757.6253515610774</v>
      </c>
      <c r="I112" s="668">
        <f t="shared" si="39"/>
        <v>1723.5718863273203</v>
      </c>
      <c r="J112" s="668">
        <f t="shared" si="39"/>
        <v>1712.1103636448331</v>
      </c>
      <c r="K112" s="668">
        <f t="shared" si="39"/>
        <v>1695.6038981356805</v>
      </c>
      <c r="L112" s="668">
        <f t="shared" si="39"/>
        <v>1720.2372235669031</v>
      </c>
    </row>
    <row r="113" spans="1:12">
      <c r="A113" s="300"/>
      <c r="B113" s="668" t="s">
        <v>1576</v>
      </c>
      <c r="C113" s="668">
        <f t="shared" ref="C113:L113" si="40">((C68+C79+C90)/100)*C112</f>
        <v>230.34886690413234</v>
      </c>
      <c r="D113" s="668">
        <f t="shared" si="40"/>
        <v>223.44471786747633</v>
      </c>
      <c r="E113" s="668">
        <f t="shared" si="40"/>
        <v>236.06000592646987</v>
      </c>
      <c r="F113" s="668">
        <f t="shared" si="40"/>
        <v>243.56807783116091</v>
      </c>
      <c r="G113" s="668">
        <f t="shared" si="40"/>
        <v>253.37396193052507</v>
      </c>
      <c r="H113" s="668">
        <f t="shared" si="40"/>
        <v>248.49844545942022</v>
      </c>
      <c r="I113" s="668">
        <f t="shared" si="40"/>
        <v>243.68386243945005</v>
      </c>
      <c r="J113" s="668">
        <f t="shared" si="40"/>
        <v>242.06339732345347</v>
      </c>
      <c r="K113" s="668">
        <f t="shared" si="40"/>
        <v>239.72966276767298</v>
      </c>
      <c r="L113" s="668">
        <f t="shared" si="40"/>
        <v>243.21239762394822</v>
      </c>
    </row>
    <row r="114" spans="1:12">
      <c r="A114" s="300"/>
      <c r="B114" s="668" t="s">
        <v>1577</v>
      </c>
      <c r="C114" s="668">
        <f t="shared" ref="C114:L114" si="41">((C67+C78+C89)/100)*C112</f>
        <v>1398.9048188706793</v>
      </c>
      <c r="D114" s="668">
        <f t="shared" si="41"/>
        <v>1356.9760371606346</v>
      </c>
      <c r="E114" s="668">
        <f t="shared" si="41"/>
        <v>1433.5884707026346</v>
      </c>
      <c r="F114" s="668">
        <f t="shared" si="41"/>
        <v>1479.184865896847</v>
      </c>
      <c r="G114" s="668">
        <f t="shared" si="41"/>
        <v>1538.7358361457996</v>
      </c>
      <c r="H114" s="668">
        <f t="shared" si="41"/>
        <v>1509.1269061016569</v>
      </c>
      <c r="I114" s="668">
        <f t="shared" si="41"/>
        <v>1479.8880238878701</v>
      </c>
      <c r="J114" s="668">
        <f t="shared" si="41"/>
        <v>1470.0469663213794</v>
      </c>
      <c r="K114" s="668">
        <f t="shared" si="41"/>
        <v>1455.8742353680075</v>
      </c>
      <c r="L114" s="668">
        <f t="shared" si="41"/>
        <v>1477.0248259429547</v>
      </c>
    </row>
    <row r="115" spans="1:12">
      <c r="A115" s="300"/>
      <c r="B115" s="668" t="s">
        <v>829</v>
      </c>
      <c r="C115" s="668">
        <f>C113*$C$39</f>
        <v>144.19839068198684</v>
      </c>
      <c r="D115" s="668">
        <f t="shared" ref="D115:L115" si="42">D113*$C$39</f>
        <v>139.87639338504019</v>
      </c>
      <c r="E115" s="668">
        <f t="shared" si="42"/>
        <v>147.77356370997015</v>
      </c>
      <c r="F115" s="668">
        <f t="shared" si="42"/>
        <v>152.47361672230673</v>
      </c>
      <c r="G115" s="668">
        <f t="shared" si="42"/>
        <v>158.6121001685087</v>
      </c>
      <c r="H115" s="668">
        <f t="shared" si="42"/>
        <v>155.56002685759705</v>
      </c>
      <c r="I115" s="668">
        <f t="shared" si="42"/>
        <v>152.54609788709573</v>
      </c>
      <c r="J115" s="668">
        <f t="shared" si="42"/>
        <v>151.53168672448189</v>
      </c>
      <c r="K115" s="668">
        <f t="shared" si="42"/>
        <v>150.07076889256328</v>
      </c>
      <c r="L115" s="668">
        <f t="shared" si="42"/>
        <v>152.25096091259158</v>
      </c>
    </row>
    <row r="116" spans="1:12">
      <c r="A116" s="300"/>
      <c r="B116" s="668" t="s">
        <v>830</v>
      </c>
      <c r="C116" s="668">
        <f>C114</f>
        <v>1398.9048188706793</v>
      </c>
      <c r="D116" s="668">
        <f t="shared" ref="D116:L116" si="43">D114</f>
        <v>1356.9760371606346</v>
      </c>
      <c r="E116" s="668">
        <f t="shared" si="43"/>
        <v>1433.5884707026346</v>
      </c>
      <c r="F116" s="668">
        <f t="shared" si="43"/>
        <v>1479.184865896847</v>
      </c>
      <c r="G116" s="668">
        <f t="shared" si="43"/>
        <v>1538.7358361457996</v>
      </c>
      <c r="H116" s="668">
        <f t="shared" si="43"/>
        <v>1509.1269061016569</v>
      </c>
      <c r="I116" s="668">
        <f t="shared" si="43"/>
        <v>1479.8880238878701</v>
      </c>
      <c r="J116" s="668">
        <f t="shared" si="43"/>
        <v>1470.0469663213794</v>
      </c>
      <c r="K116" s="668">
        <f t="shared" si="43"/>
        <v>1455.8742353680075</v>
      </c>
      <c r="L116" s="668">
        <f t="shared" si="43"/>
        <v>1477.0248259429547</v>
      </c>
    </row>
    <row r="117" spans="1:12">
      <c r="A117" s="300"/>
      <c r="B117" s="668" t="s">
        <v>722</v>
      </c>
      <c r="C117" s="668">
        <f>C116+C115</f>
        <v>1543.1032095526662</v>
      </c>
      <c r="D117" s="668">
        <f t="shared" ref="D117:L117" si="44">D116+D115</f>
        <v>1496.8524305456749</v>
      </c>
      <c r="E117" s="668">
        <f t="shared" si="44"/>
        <v>1581.3620344126048</v>
      </c>
      <c r="F117" s="668">
        <f t="shared" si="44"/>
        <v>1631.6584826191538</v>
      </c>
      <c r="G117" s="668">
        <f t="shared" si="44"/>
        <v>1697.3479363143083</v>
      </c>
      <c r="H117" s="668">
        <f t="shared" si="44"/>
        <v>1664.6869329592539</v>
      </c>
      <c r="I117" s="668">
        <f t="shared" si="44"/>
        <v>1632.4341217749659</v>
      </c>
      <c r="J117" s="668">
        <f t="shared" si="44"/>
        <v>1621.5786530458613</v>
      </c>
      <c r="K117" s="668">
        <f t="shared" si="44"/>
        <v>1605.9450042605708</v>
      </c>
      <c r="L117" s="668">
        <f t="shared" si="44"/>
        <v>1629.2757868555464</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c r="A121" s="300"/>
      <c r="B121" s="300"/>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300"/>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c r="A125" s="300"/>
      <c r="B125" s="300"/>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00"/>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00"/>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300"/>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c r="A133" s="300"/>
      <c r="B133" s="300"/>
      <c r="C133" s="300"/>
      <c r="D133" s="300"/>
      <c r="E133" s="300"/>
      <c r="F133" s="300"/>
      <c r="G133" s="300"/>
      <c r="H133" s="300"/>
      <c r="I133" s="300"/>
      <c r="J133" s="300"/>
      <c r="K133" s="300"/>
      <c r="L133" s="300"/>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0000"/>
  </sheetPr>
  <dimension ref="A1:M133"/>
  <sheetViews>
    <sheetView showGridLines="0" workbookViewId="0"/>
  </sheetViews>
  <sheetFormatPr defaultRowHeight="12.75"/>
  <cols>
    <col min="2" max="2" width="35.73046875" customWidth="1"/>
    <col min="3" max="13"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6.65" customHeight="1">
      <c r="A5" s="1239" t="s">
        <v>764</v>
      </c>
      <c r="B5" s="1239"/>
      <c r="C5" s="1239"/>
      <c r="D5" s="1239"/>
      <c r="E5" s="1239"/>
      <c r="F5" s="1239"/>
      <c r="G5" s="1239"/>
      <c r="H5" s="1239"/>
      <c r="I5" s="1239"/>
      <c r="J5" s="1239"/>
      <c r="K5" s="1239"/>
      <c r="L5" s="1239"/>
      <c r="M5" s="1239"/>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SUM(A12:A1875)</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OUTPUTS_FOR_SECTION_2_OF_MODEL!B82</f>
        <v>Physics</v>
      </c>
      <c r="C15" s="298">
        <f>OUTPUTS_FOR_SECTION_2_OF_MODEL!E82</f>
        <v>1499.1660768345507</v>
      </c>
      <c r="D15" s="298">
        <f>OUTPUTS_FOR_SECTION_2_OF_MODEL!F82</f>
        <v>1531.1037928202859</v>
      </c>
      <c r="E15" s="298">
        <f>OUTPUTS_FOR_SECTION_2_OF_MODEL!G82</f>
        <v>1661.3504270482838</v>
      </c>
      <c r="F15" s="298">
        <f>OUTPUTS_FOR_SECTION_2_OF_MODEL!H82</f>
        <v>1642.3118973145606</v>
      </c>
      <c r="G15" s="298">
        <f>OUTPUTS_FOR_SECTION_2_OF_MODEL!I82</f>
        <v>1553.9181713211115</v>
      </c>
      <c r="H15" s="298">
        <f>OUTPUTS_FOR_SECTION_2_OF_MODEL!J82</f>
        <v>1545.9375447710966</v>
      </c>
      <c r="I15" s="298">
        <f>OUTPUTS_FOR_SECTION_2_OF_MODEL!K82</f>
        <v>1504.4500361983128</v>
      </c>
      <c r="J15" s="298">
        <f>OUTPUTS_FOR_SECTION_2_OF_MODEL!L82</f>
        <v>1464.8739781472702</v>
      </c>
      <c r="K15" s="298">
        <f>OUTPUTS_FOR_SECTION_2_OF_MODEL!M82</f>
        <v>1431.5223708931835</v>
      </c>
      <c r="L15" s="298">
        <f>OUTPUTS_FOR_SECTION_2_OF_MODEL!N82</f>
        <v>1443.964582478405</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1392.7252853792977</v>
      </c>
      <c r="D44" s="444">
        <f t="shared" si="4"/>
        <v>1422.3954235300457</v>
      </c>
      <c r="E44" s="444">
        <f t="shared" si="4"/>
        <v>1543.3945467278556</v>
      </c>
      <c r="F44" s="444">
        <f t="shared" si="4"/>
        <v>1525.7077526052269</v>
      </c>
      <c r="G44" s="444">
        <f t="shared" si="4"/>
        <v>1443.5899811573126</v>
      </c>
      <c r="H44" s="444">
        <f t="shared" si="4"/>
        <v>1436.1759790923488</v>
      </c>
      <c r="I44" s="444">
        <f t="shared" si="4"/>
        <v>1397.6340836282327</v>
      </c>
      <c r="J44" s="444">
        <f t="shared" si="4"/>
        <v>1360.8679256988141</v>
      </c>
      <c r="K44" s="444">
        <f t="shared" si="4"/>
        <v>1329.8842825597676</v>
      </c>
      <c r="L44" s="444">
        <f t="shared" si="4"/>
        <v>1341.4430971224383</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14.704802572044372</v>
      </c>
      <c r="D58" s="444">
        <f t="shared" ref="D58:L58" si="7">D44/$J$51</f>
        <v>15.018068604026558</v>
      </c>
      <c r="E58" s="444">
        <f t="shared" si="7"/>
        <v>16.295612881202299</v>
      </c>
      <c r="F58" s="444">
        <f t="shared" si="7"/>
        <v>16.108870514681094</v>
      </c>
      <c r="G58" s="444">
        <f t="shared" si="7"/>
        <v>15.241846967773217</v>
      </c>
      <c r="H58" s="444">
        <f t="shared" si="7"/>
        <v>15.163567756662081</v>
      </c>
      <c r="I58" s="444">
        <f t="shared" si="7"/>
        <v>14.756631105549404</v>
      </c>
      <c r="J58" s="444">
        <f t="shared" si="7"/>
        <v>14.368443212818308</v>
      </c>
      <c r="K58" s="444">
        <f t="shared" si="7"/>
        <v>14.041308809425701</v>
      </c>
      <c r="L58" s="444">
        <f t="shared" si="7"/>
        <v>14.16335016811666</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6">
        <f>100*C65</f>
        <v>11.719528223840367</v>
      </c>
      <c r="D66" s="666">
        <f t="shared" ref="D66:L66" si="10">100*D65</f>
        <v>11.719528223840367</v>
      </c>
      <c r="E66" s="666">
        <f t="shared" si="10"/>
        <v>11.719528223840367</v>
      </c>
      <c r="F66" s="666">
        <f t="shared" si="10"/>
        <v>11.719528223840367</v>
      </c>
      <c r="G66" s="666">
        <f t="shared" si="10"/>
        <v>11.719528223840367</v>
      </c>
      <c r="H66" s="666">
        <f t="shared" si="10"/>
        <v>11.719528223840367</v>
      </c>
      <c r="I66" s="666">
        <f t="shared" si="10"/>
        <v>11.719528223840367</v>
      </c>
      <c r="J66" s="666">
        <f t="shared" si="10"/>
        <v>11.719528223840367</v>
      </c>
      <c r="K66" s="666">
        <f t="shared" si="10"/>
        <v>11.719528223840367</v>
      </c>
      <c r="L66" s="666">
        <f t="shared" si="10"/>
        <v>11.719528223840367</v>
      </c>
    </row>
    <row r="67" spans="1:12" ht="13.15">
      <c r="A67" s="300"/>
      <c r="B67" s="329" t="s">
        <v>731</v>
      </c>
      <c r="C67" s="666">
        <f>C66-C68</f>
        <v>9.9743190126196151</v>
      </c>
      <c r="D67" s="666">
        <f t="shared" ref="D67:L67" si="11">D66-D68</f>
        <v>9.9743190126196151</v>
      </c>
      <c r="E67" s="666">
        <f t="shared" si="11"/>
        <v>9.9743190126196151</v>
      </c>
      <c r="F67" s="666">
        <f t="shared" si="11"/>
        <v>9.9743190126196151</v>
      </c>
      <c r="G67" s="666">
        <f t="shared" si="11"/>
        <v>9.9743190126196151</v>
      </c>
      <c r="H67" s="666">
        <f t="shared" si="11"/>
        <v>9.9743190126196151</v>
      </c>
      <c r="I67" s="666">
        <f t="shared" si="11"/>
        <v>9.9743190126196151</v>
      </c>
      <c r="J67" s="666">
        <f t="shared" si="11"/>
        <v>9.9743190126196151</v>
      </c>
      <c r="K67" s="666">
        <f t="shared" si="11"/>
        <v>9.9743190126196151</v>
      </c>
      <c r="L67" s="666">
        <f t="shared" si="11"/>
        <v>9.9743190126196151</v>
      </c>
    </row>
    <row r="68" spans="1:12" ht="13.15">
      <c r="A68" s="300"/>
      <c r="B68" s="329" t="s">
        <v>730</v>
      </c>
      <c r="C68" s="666">
        <f>C66*$C$33</f>
        <v>1.745209211220752</v>
      </c>
      <c r="D68" s="666">
        <f t="shared" ref="D68:L68" si="12">D66*$C$33</f>
        <v>1.745209211220752</v>
      </c>
      <c r="E68" s="666">
        <f t="shared" si="12"/>
        <v>1.745209211220752</v>
      </c>
      <c r="F68" s="666">
        <f t="shared" si="12"/>
        <v>1.745209211220752</v>
      </c>
      <c r="G68" s="666">
        <f t="shared" si="12"/>
        <v>1.745209211220752</v>
      </c>
      <c r="H68" s="666">
        <f t="shared" si="12"/>
        <v>1.745209211220752</v>
      </c>
      <c r="I68" s="666">
        <f t="shared" si="12"/>
        <v>1.745209211220752</v>
      </c>
      <c r="J68" s="666">
        <f t="shared" si="12"/>
        <v>1.745209211220752</v>
      </c>
      <c r="K68" s="666">
        <f t="shared" si="12"/>
        <v>1.745209211220752</v>
      </c>
      <c r="L68" s="666">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6">
        <f>100*C76</f>
        <v>35.112936419932062</v>
      </c>
      <c r="D77" s="666">
        <f t="shared" ref="D77:L77" si="18">100*D76</f>
        <v>35.112936419932062</v>
      </c>
      <c r="E77" s="666">
        <f t="shared" si="18"/>
        <v>35.112936419932062</v>
      </c>
      <c r="F77" s="666">
        <f t="shared" si="18"/>
        <v>35.112936419932062</v>
      </c>
      <c r="G77" s="666">
        <f t="shared" si="18"/>
        <v>35.112936419932062</v>
      </c>
      <c r="H77" s="666">
        <f t="shared" si="18"/>
        <v>35.112936419932062</v>
      </c>
      <c r="I77" s="666">
        <f t="shared" si="18"/>
        <v>35.112936419932062</v>
      </c>
      <c r="J77" s="666">
        <f t="shared" si="18"/>
        <v>35.112936419932062</v>
      </c>
      <c r="K77" s="666">
        <f t="shared" si="18"/>
        <v>35.112936419932062</v>
      </c>
      <c r="L77" s="666">
        <f t="shared" si="18"/>
        <v>35.112936419932062</v>
      </c>
    </row>
    <row r="78" spans="1:12" ht="13.15">
      <c r="A78" s="300"/>
      <c r="B78" s="329" t="s">
        <v>731</v>
      </c>
      <c r="C78" s="666">
        <f>C77-C79</f>
        <v>24.659900108545809</v>
      </c>
      <c r="D78" s="666">
        <f t="shared" ref="D78:L78" si="19">D77-D79</f>
        <v>24.659900108545809</v>
      </c>
      <c r="E78" s="666">
        <f t="shared" si="19"/>
        <v>24.659900108545809</v>
      </c>
      <c r="F78" s="666">
        <f t="shared" si="19"/>
        <v>24.659900108545809</v>
      </c>
      <c r="G78" s="666">
        <f t="shared" si="19"/>
        <v>24.659900108545809</v>
      </c>
      <c r="H78" s="666">
        <f t="shared" si="19"/>
        <v>24.659900108545809</v>
      </c>
      <c r="I78" s="666">
        <f t="shared" si="19"/>
        <v>24.659900108545809</v>
      </c>
      <c r="J78" s="666">
        <f t="shared" si="19"/>
        <v>24.659900108545809</v>
      </c>
      <c r="K78" s="666">
        <f t="shared" si="19"/>
        <v>24.659900108545809</v>
      </c>
      <c r="L78" s="666">
        <f t="shared" si="19"/>
        <v>24.659900108545809</v>
      </c>
    </row>
    <row r="79" spans="1:12" ht="13.15">
      <c r="A79" s="300"/>
      <c r="B79" s="329" t="s">
        <v>730</v>
      </c>
      <c r="C79" s="666">
        <f>C77*$C$34</f>
        <v>10.453036311386253</v>
      </c>
      <c r="D79" s="666">
        <f t="shared" ref="D79:L79" si="20">D77*$C$34</f>
        <v>10.453036311386253</v>
      </c>
      <c r="E79" s="666">
        <f t="shared" si="20"/>
        <v>10.453036311386253</v>
      </c>
      <c r="F79" s="666">
        <f t="shared" si="20"/>
        <v>10.453036311386253</v>
      </c>
      <c r="G79" s="666">
        <f t="shared" si="20"/>
        <v>10.453036311386253</v>
      </c>
      <c r="H79" s="666">
        <f t="shared" si="20"/>
        <v>10.453036311386253</v>
      </c>
      <c r="I79" s="666">
        <f t="shared" si="20"/>
        <v>10.453036311386253</v>
      </c>
      <c r="J79" s="666">
        <f t="shared" si="20"/>
        <v>10.453036311386253</v>
      </c>
      <c r="K79" s="666">
        <f t="shared" si="20"/>
        <v>10.453036311386253</v>
      </c>
      <c r="L79" s="666">
        <f t="shared" si="20"/>
        <v>10.453036311386253</v>
      </c>
    </row>
    <row r="80" spans="1:12" ht="13.15">
      <c r="A80" s="300"/>
      <c r="B80" s="637" t="s">
        <v>729</v>
      </c>
      <c r="C80" s="666">
        <f>C78</f>
        <v>24.659900108545809</v>
      </c>
      <c r="D80" s="666">
        <f t="shared" ref="D80:L80" si="21">D78</f>
        <v>24.659900108545809</v>
      </c>
      <c r="E80" s="666">
        <f t="shared" si="21"/>
        <v>24.659900108545809</v>
      </c>
      <c r="F80" s="666">
        <f t="shared" si="21"/>
        <v>24.659900108545809</v>
      </c>
      <c r="G80" s="666">
        <f t="shared" si="21"/>
        <v>24.659900108545809</v>
      </c>
      <c r="H80" s="666">
        <f t="shared" si="21"/>
        <v>24.659900108545809</v>
      </c>
      <c r="I80" s="666">
        <f t="shared" si="21"/>
        <v>24.659900108545809</v>
      </c>
      <c r="J80" s="666">
        <f t="shared" si="21"/>
        <v>24.659900108545809</v>
      </c>
      <c r="K80" s="666">
        <f t="shared" si="21"/>
        <v>24.659900108545809</v>
      </c>
      <c r="L80" s="666">
        <f t="shared" si="21"/>
        <v>24.659900108545809</v>
      </c>
    </row>
    <row r="81" spans="1:12" ht="13.15">
      <c r="A81" s="300"/>
      <c r="B81" s="637" t="s">
        <v>728</v>
      </c>
      <c r="C81" s="666">
        <f>C79*$C$39</f>
        <v>6.5436007309277944</v>
      </c>
      <c r="D81" s="666">
        <f t="shared" ref="D81:L81" si="22">D79*$C$39</f>
        <v>6.5436007309277944</v>
      </c>
      <c r="E81" s="666">
        <f t="shared" si="22"/>
        <v>6.5436007309277944</v>
      </c>
      <c r="F81" s="666">
        <f t="shared" si="22"/>
        <v>6.5436007309277944</v>
      </c>
      <c r="G81" s="666">
        <f t="shared" si="22"/>
        <v>6.5436007309277944</v>
      </c>
      <c r="H81" s="666">
        <f t="shared" si="22"/>
        <v>6.5436007309277944</v>
      </c>
      <c r="I81" s="666">
        <f t="shared" si="22"/>
        <v>6.5436007309277944</v>
      </c>
      <c r="J81" s="666">
        <f t="shared" si="22"/>
        <v>6.5436007309277944</v>
      </c>
      <c r="K81" s="666">
        <f t="shared" si="22"/>
        <v>6.5436007309277944</v>
      </c>
      <c r="L81" s="666">
        <f t="shared" si="22"/>
        <v>6.5436007309277944</v>
      </c>
    </row>
    <row r="82" spans="1:12" ht="13.15">
      <c r="A82" s="300"/>
      <c r="B82" s="637" t="s">
        <v>727</v>
      </c>
      <c r="C82" s="666">
        <f>C80+C81</f>
        <v>31.203500839473605</v>
      </c>
      <c r="D82" s="666">
        <f t="shared" ref="D82:L82" si="23">D80+D81</f>
        <v>31.203500839473605</v>
      </c>
      <c r="E82" s="666">
        <f t="shared" si="23"/>
        <v>31.203500839473605</v>
      </c>
      <c r="F82" s="666">
        <f t="shared" si="23"/>
        <v>31.203500839473605</v>
      </c>
      <c r="G82" s="666">
        <f t="shared" si="23"/>
        <v>31.203500839473605</v>
      </c>
      <c r="H82" s="666">
        <f t="shared" si="23"/>
        <v>31.203500839473605</v>
      </c>
      <c r="I82" s="666">
        <f t="shared" si="23"/>
        <v>31.203500839473605</v>
      </c>
      <c r="J82" s="666">
        <f t="shared" si="23"/>
        <v>31.203500839473605</v>
      </c>
      <c r="K82" s="666">
        <f t="shared" si="23"/>
        <v>31.203500839473605</v>
      </c>
      <c r="L82" s="666">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6">
        <f>100*C87</f>
        <v>53.167535356227567</v>
      </c>
      <c r="D88" s="666">
        <f t="shared" ref="D88:L88" si="26">100*D87</f>
        <v>53.167535356227567</v>
      </c>
      <c r="E88" s="666">
        <f t="shared" si="26"/>
        <v>53.167535356227567</v>
      </c>
      <c r="F88" s="666">
        <f t="shared" si="26"/>
        <v>53.167535356227567</v>
      </c>
      <c r="G88" s="666">
        <f t="shared" si="26"/>
        <v>53.167535356227567</v>
      </c>
      <c r="H88" s="666">
        <f t="shared" si="26"/>
        <v>53.167535356227567</v>
      </c>
      <c r="I88" s="666">
        <f t="shared" si="26"/>
        <v>53.167535356227567</v>
      </c>
      <c r="J88" s="666">
        <f t="shared" si="26"/>
        <v>53.167535356227567</v>
      </c>
      <c r="K88" s="666">
        <f t="shared" si="26"/>
        <v>53.167535356227567</v>
      </c>
      <c r="L88" s="666">
        <f t="shared" si="26"/>
        <v>53.167535356227567</v>
      </c>
    </row>
    <row r="89" spans="1:12" ht="13.15">
      <c r="A89" s="300"/>
      <c r="B89" s="329" t="s">
        <v>731</v>
      </c>
      <c r="C89" s="666">
        <f>C88-C90</f>
        <v>51.227475167739186</v>
      </c>
      <c r="D89" s="666">
        <f t="shared" ref="D89:L89" si="27">D88-D90</f>
        <v>51.227475167739186</v>
      </c>
      <c r="E89" s="666">
        <f t="shared" si="27"/>
        <v>51.227475167739186</v>
      </c>
      <c r="F89" s="666">
        <f t="shared" si="27"/>
        <v>51.227475167739186</v>
      </c>
      <c r="G89" s="666">
        <f t="shared" si="27"/>
        <v>51.227475167739186</v>
      </c>
      <c r="H89" s="666">
        <f t="shared" si="27"/>
        <v>51.227475167739186</v>
      </c>
      <c r="I89" s="666">
        <f t="shared" si="27"/>
        <v>51.227475167739186</v>
      </c>
      <c r="J89" s="666">
        <f t="shared" si="27"/>
        <v>51.227475167739186</v>
      </c>
      <c r="K89" s="666">
        <f t="shared" si="27"/>
        <v>51.227475167739186</v>
      </c>
      <c r="L89" s="666">
        <f t="shared" si="27"/>
        <v>51.227475167739186</v>
      </c>
    </row>
    <row r="90" spans="1:12" ht="13.15">
      <c r="A90" s="300"/>
      <c r="B90" s="329" t="s">
        <v>730</v>
      </c>
      <c r="C90" s="666">
        <f>C88*$C$35</f>
        <v>1.9400601884883828</v>
      </c>
      <c r="D90" s="666">
        <f t="shared" ref="D90:L90" si="28">D88*$C$35</f>
        <v>1.9400601884883828</v>
      </c>
      <c r="E90" s="666">
        <f t="shared" si="28"/>
        <v>1.9400601884883828</v>
      </c>
      <c r="F90" s="666">
        <f t="shared" si="28"/>
        <v>1.9400601884883828</v>
      </c>
      <c r="G90" s="666">
        <f t="shared" si="28"/>
        <v>1.9400601884883828</v>
      </c>
      <c r="H90" s="666">
        <f t="shared" si="28"/>
        <v>1.9400601884883828</v>
      </c>
      <c r="I90" s="666">
        <f t="shared" si="28"/>
        <v>1.9400601884883828</v>
      </c>
      <c r="J90" s="666">
        <f t="shared" si="28"/>
        <v>1.9400601884883828</v>
      </c>
      <c r="K90" s="666">
        <f t="shared" si="28"/>
        <v>1.9400601884883828</v>
      </c>
      <c r="L90" s="666">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6">
        <f>C90*$C$39</f>
        <v>1.2144776779937276</v>
      </c>
      <c r="D92" s="666">
        <f t="shared" ref="D92:L92" si="30">D90*$C$39</f>
        <v>1.2144776779937276</v>
      </c>
      <c r="E92" s="666">
        <f t="shared" si="30"/>
        <v>1.2144776779937276</v>
      </c>
      <c r="F92" s="666">
        <f t="shared" si="30"/>
        <v>1.2144776779937276</v>
      </c>
      <c r="G92" s="666">
        <f t="shared" si="30"/>
        <v>1.2144776779937276</v>
      </c>
      <c r="H92" s="666">
        <f t="shared" si="30"/>
        <v>1.2144776779937276</v>
      </c>
      <c r="I92" s="666">
        <f t="shared" si="30"/>
        <v>1.2144776779937276</v>
      </c>
      <c r="J92" s="666">
        <f t="shared" si="30"/>
        <v>1.2144776779937276</v>
      </c>
      <c r="K92" s="666">
        <f t="shared" si="30"/>
        <v>1.2144776779937276</v>
      </c>
      <c r="L92" s="666">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6">
        <f>C93+C82+C71</f>
        <v>94.712273664050329</v>
      </c>
      <c r="D95" s="666">
        <f t="shared" ref="D95:L95" si="32">D93+D82+D71</f>
        <v>94.712273664050329</v>
      </c>
      <c r="E95" s="666">
        <f t="shared" si="32"/>
        <v>94.712273664050329</v>
      </c>
      <c r="F95" s="666">
        <f t="shared" si="32"/>
        <v>94.712273664050329</v>
      </c>
      <c r="G95" s="666">
        <f t="shared" si="32"/>
        <v>94.712273664050329</v>
      </c>
      <c r="H95" s="666">
        <f t="shared" si="32"/>
        <v>94.712273664050329</v>
      </c>
      <c r="I95" s="666">
        <f t="shared" si="32"/>
        <v>94.712273664050329</v>
      </c>
      <c r="J95" s="666">
        <f t="shared" si="32"/>
        <v>94.712273664050329</v>
      </c>
      <c r="K95" s="666">
        <f t="shared" si="32"/>
        <v>94.712273664050329</v>
      </c>
      <c r="L95" s="666">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14.704802572044372</v>
      </c>
      <c r="D99" s="444">
        <f t="shared" ref="D99:L99" si="33">D58</f>
        <v>15.018068604026558</v>
      </c>
      <c r="E99" s="444">
        <f t="shared" si="33"/>
        <v>16.295612881202299</v>
      </c>
      <c r="F99" s="444">
        <f t="shared" si="33"/>
        <v>16.108870514681094</v>
      </c>
      <c r="G99" s="444">
        <f t="shared" si="33"/>
        <v>15.241846967773217</v>
      </c>
      <c r="H99" s="444">
        <f t="shared" si="33"/>
        <v>15.163567756662081</v>
      </c>
      <c r="I99" s="444">
        <f t="shared" si="33"/>
        <v>14.756631105549404</v>
      </c>
      <c r="J99" s="444">
        <f t="shared" si="33"/>
        <v>14.368443212818308</v>
      </c>
      <c r="K99" s="444">
        <f t="shared" si="33"/>
        <v>14.041308809425701</v>
      </c>
      <c r="L99" s="444">
        <f t="shared" si="33"/>
        <v>14.16335016811666</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914</v>
      </c>
      <c r="C104" s="444">
        <f t="shared" ref="C104:L104" si="35">C66*C$99</f>
        <v>172.33334876907443</v>
      </c>
      <c r="D104" s="444">
        <f t="shared" si="35"/>
        <v>176.00467887246015</v>
      </c>
      <c r="E104" s="444">
        <f t="shared" si="35"/>
        <v>190.97689508602699</v>
      </c>
      <c r="F104" s="444">
        <f t="shared" si="35"/>
        <v>188.78836265099497</v>
      </c>
      <c r="G104" s="444">
        <f t="shared" si="35"/>
        <v>178.62725572227393</v>
      </c>
      <c r="H104" s="444">
        <f t="shared" si="35"/>
        <v>177.70986029831701</v>
      </c>
      <c r="I104" s="444">
        <f t="shared" si="35"/>
        <v>172.94075473028693</v>
      </c>
      <c r="J104" s="444">
        <f t="shared" si="35"/>
        <v>168.39137576527173</v>
      </c>
      <c r="K104" s="444">
        <f t="shared" si="35"/>
        <v>164.55751489172289</v>
      </c>
      <c r="L104" s="444">
        <f t="shared" si="35"/>
        <v>165.98778203937741</v>
      </c>
    </row>
    <row r="105" spans="1:12" ht="13.15">
      <c r="A105" s="300"/>
      <c r="B105" s="317" t="s">
        <v>915</v>
      </c>
      <c r="C105" s="444">
        <f t="shared" ref="C105:L105" si="36">C77*C$99</f>
        <v>516.32879777984749</v>
      </c>
      <c r="D105" s="444">
        <f t="shared" si="36"/>
        <v>527.32848804336243</v>
      </c>
      <c r="E105" s="444">
        <f t="shared" si="36"/>
        <v>572.18681902148228</v>
      </c>
      <c r="F105" s="444">
        <f t="shared" si="36"/>
        <v>565.62974617891552</v>
      </c>
      <c r="G105" s="444">
        <f t="shared" si="36"/>
        <v>535.18600350175529</v>
      </c>
      <c r="H105" s="444">
        <f t="shared" si="36"/>
        <v>532.43739053900754</v>
      </c>
      <c r="I105" s="444">
        <f t="shared" si="36"/>
        <v>518.14864978154799</v>
      </c>
      <c r="J105" s="444">
        <f t="shared" si="36"/>
        <v>504.51823298509362</v>
      </c>
      <c r="K105" s="444">
        <f t="shared" si="36"/>
        <v>493.03158347799661</v>
      </c>
      <c r="L105" s="444">
        <f t="shared" si="36"/>
        <v>497.31681394631437</v>
      </c>
    </row>
    <row r="106" spans="1:12" ht="13.15">
      <c r="A106" s="300"/>
      <c r="B106" s="317" t="s">
        <v>916</v>
      </c>
      <c r="C106" s="444">
        <f t="shared" ref="C106:L106" si="37">C88*C$99</f>
        <v>781.81811065551517</v>
      </c>
      <c r="D106" s="444">
        <f t="shared" si="37"/>
        <v>798.47369348683321</v>
      </c>
      <c r="E106" s="444">
        <f t="shared" si="37"/>
        <v>866.39757401272061</v>
      </c>
      <c r="F106" s="444">
        <f t="shared" si="37"/>
        <v>856.46894263819877</v>
      </c>
      <c r="G106" s="444">
        <f t="shared" si="37"/>
        <v>810.37143755329248</v>
      </c>
      <c r="H106" s="444">
        <f t="shared" si="37"/>
        <v>806.20952482888356</v>
      </c>
      <c r="I106" s="444">
        <f t="shared" si="37"/>
        <v>784.5737060431054</v>
      </c>
      <c r="J106" s="444">
        <f t="shared" si="37"/>
        <v>763.93471253146538</v>
      </c>
      <c r="K106" s="444">
        <f t="shared" si="37"/>
        <v>746.54178257285059</v>
      </c>
      <c r="L106" s="444">
        <f t="shared" si="37"/>
        <v>753.03042082597415</v>
      </c>
    </row>
    <row r="107" spans="1:12" ht="13.15">
      <c r="A107" s="300"/>
      <c r="B107" s="317" t="s">
        <v>8</v>
      </c>
      <c r="C107" s="444">
        <f>SUM(C104:C106)</f>
        <v>1470.4802572044371</v>
      </c>
      <c r="D107" s="444">
        <f t="shared" ref="D107:L107" si="38">SUM(D104:D106)</f>
        <v>1501.8068604026557</v>
      </c>
      <c r="E107" s="444">
        <f t="shared" si="38"/>
        <v>1629.5612881202298</v>
      </c>
      <c r="F107" s="444">
        <f t="shared" si="38"/>
        <v>1610.8870514681093</v>
      </c>
      <c r="G107" s="444">
        <f t="shared" si="38"/>
        <v>1524.1846967773217</v>
      </c>
      <c r="H107" s="444">
        <f t="shared" si="38"/>
        <v>1516.3567756662083</v>
      </c>
      <c r="I107" s="444">
        <f t="shared" si="38"/>
        <v>1475.6631105549404</v>
      </c>
      <c r="J107" s="444">
        <f t="shared" si="38"/>
        <v>1436.8443212818306</v>
      </c>
      <c r="K107" s="444">
        <f t="shared" si="38"/>
        <v>1404.13088094257</v>
      </c>
      <c r="L107" s="444">
        <f t="shared" si="38"/>
        <v>1416.3350168116658</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1470.4802572044371</v>
      </c>
      <c r="D112" s="668">
        <f t="shared" ref="D112:L112" si="39">D107</f>
        <v>1501.8068604026557</v>
      </c>
      <c r="E112" s="668">
        <f t="shared" si="39"/>
        <v>1629.5612881202298</v>
      </c>
      <c r="F112" s="668">
        <f t="shared" si="39"/>
        <v>1610.8870514681093</v>
      </c>
      <c r="G112" s="668">
        <f t="shared" si="39"/>
        <v>1524.1846967773217</v>
      </c>
      <c r="H112" s="668">
        <f t="shared" si="39"/>
        <v>1516.3567756662083</v>
      </c>
      <c r="I112" s="668">
        <f t="shared" si="39"/>
        <v>1475.6631105549404</v>
      </c>
      <c r="J112" s="668">
        <f t="shared" si="39"/>
        <v>1436.8443212818306</v>
      </c>
      <c r="K112" s="668">
        <f t="shared" si="39"/>
        <v>1404.13088094257</v>
      </c>
      <c r="L112" s="668">
        <f t="shared" si="39"/>
        <v>1416.3350168116658</v>
      </c>
    </row>
    <row r="113" spans="1:12">
      <c r="A113" s="300"/>
      <c r="B113" s="668" t="s">
        <v>1576</v>
      </c>
      <c r="C113" s="668">
        <f t="shared" ref="C113:L113" si="40">((C68+C79+C90)/100)*C112</f>
        <v>207.90099418486508</v>
      </c>
      <c r="D113" s="668">
        <f t="shared" si="40"/>
        <v>212.33004511393102</v>
      </c>
      <c r="E113" s="668">
        <f t="shared" si="40"/>
        <v>230.39235666410204</v>
      </c>
      <c r="F113" s="668">
        <f t="shared" si="40"/>
        <v>227.75213599701183</v>
      </c>
      <c r="G113" s="668">
        <f t="shared" si="40"/>
        <v>215.49389203211001</v>
      </c>
      <c r="H113" s="668">
        <f t="shared" si="40"/>
        <v>214.38715661459742</v>
      </c>
      <c r="I113" s="668">
        <f t="shared" si="40"/>
        <v>208.633761836117</v>
      </c>
      <c r="J113" s="668">
        <f t="shared" si="40"/>
        <v>203.14544273533883</v>
      </c>
      <c r="K113" s="668">
        <f t="shared" si="40"/>
        <v>198.52031653155737</v>
      </c>
      <c r="L113" s="668">
        <f t="shared" si="40"/>
        <v>200.24577457012759</v>
      </c>
    </row>
    <row r="114" spans="1:12">
      <c r="A114" s="300"/>
      <c r="B114" s="668" t="s">
        <v>1577</v>
      </c>
      <c r="C114" s="668">
        <f t="shared" ref="C114:L114" si="41">((C67+C78+C89)/100)*C112</f>
        <v>1262.5792630195717</v>
      </c>
      <c r="D114" s="668">
        <f t="shared" si="41"/>
        <v>1289.4768152887245</v>
      </c>
      <c r="E114" s="668">
        <f t="shared" si="41"/>
        <v>1399.1689314561277</v>
      </c>
      <c r="F114" s="668">
        <f t="shared" si="41"/>
        <v>1383.1349154710974</v>
      </c>
      <c r="G114" s="668">
        <f t="shared" si="41"/>
        <v>1308.6908047452116</v>
      </c>
      <c r="H114" s="668">
        <f t="shared" si="41"/>
        <v>1301.9696190516106</v>
      </c>
      <c r="I114" s="668">
        <f t="shared" si="41"/>
        <v>1267.0293487188233</v>
      </c>
      <c r="J114" s="668">
        <f t="shared" si="41"/>
        <v>1233.6988785464916</v>
      </c>
      <c r="K114" s="668">
        <f t="shared" si="41"/>
        <v>1205.6105644110125</v>
      </c>
      <c r="L114" s="668">
        <f t="shared" si="41"/>
        <v>1216.0892422415382</v>
      </c>
    </row>
    <row r="115" spans="1:12">
      <c r="A115" s="300"/>
      <c r="B115" s="668" t="s">
        <v>829</v>
      </c>
      <c r="C115" s="668">
        <f>C113*$C$39</f>
        <v>130.14602235972555</v>
      </c>
      <c r="D115" s="668">
        <f t="shared" ref="D115:L115" si="42">D113*$C$39</f>
        <v>132.91860824132081</v>
      </c>
      <c r="E115" s="668">
        <f t="shared" si="42"/>
        <v>144.22561527172789</v>
      </c>
      <c r="F115" s="668">
        <f t="shared" si="42"/>
        <v>142.5728371341294</v>
      </c>
      <c r="G115" s="668">
        <f t="shared" si="42"/>
        <v>134.89917641210087</v>
      </c>
      <c r="H115" s="668">
        <f t="shared" si="42"/>
        <v>134.20636004073799</v>
      </c>
      <c r="I115" s="668">
        <f t="shared" si="42"/>
        <v>130.60473490940925</v>
      </c>
      <c r="J115" s="668">
        <f t="shared" si="42"/>
        <v>127.16904715232211</v>
      </c>
      <c r="K115" s="668">
        <f t="shared" si="42"/>
        <v>124.27371814875491</v>
      </c>
      <c r="L115" s="668">
        <f t="shared" si="42"/>
        <v>125.35385488089987</v>
      </c>
    </row>
    <row r="116" spans="1:12">
      <c r="A116" s="300"/>
      <c r="B116" s="668" t="s">
        <v>830</v>
      </c>
      <c r="C116" s="668">
        <f>C114</f>
        <v>1262.5792630195717</v>
      </c>
      <c r="D116" s="668">
        <f t="shared" ref="D116:L116" si="43">D114</f>
        <v>1289.4768152887245</v>
      </c>
      <c r="E116" s="668">
        <f t="shared" si="43"/>
        <v>1399.1689314561277</v>
      </c>
      <c r="F116" s="668">
        <f t="shared" si="43"/>
        <v>1383.1349154710974</v>
      </c>
      <c r="G116" s="668">
        <f t="shared" si="43"/>
        <v>1308.6908047452116</v>
      </c>
      <c r="H116" s="668">
        <f t="shared" si="43"/>
        <v>1301.9696190516106</v>
      </c>
      <c r="I116" s="668">
        <f t="shared" si="43"/>
        <v>1267.0293487188233</v>
      </c>
      <c r="J116" s="668">
        <f t="shared" si="43"/>
        <v>1233.6988785464916</v>
      </c>
      <c r="K116" s="668">
        <f t="shared" si="43"/>
        <v>1205.6105644110125</v>
      </c>
      <c r="L116" s="668">
        <f t="shared" si="43"/>
        <v>1216.0892422415382</v>
      </c>
    </row>
    <row r="117" spans="1:12">
      <c r="A117" s="300"/>
      <c r="B117" s="668" t="s">
        <v>722</v>
      </c>
      <c r="C117" s="668">
        <f>C116+C115</f>
        <v>1392.7252853792972</v>
      </c>
      <c r="D117" s="668">
        <f t="shared" ref="D117:L117" si="44">D116+D115</f>
        <v>1422.3954235300453</v>
      </c>
      <c r="E117" s="668">
        <f t="shared" si="44"/>
        <v>1543.3945467278556</v>
      </c>
      <c r="F117" s="668">
        <f t="shared" si="44"/>
        <v>1525.7077526052269</v>
      </c>
      <c r="G117" s="668">
        <f t="shared" si="44"/>
        <v>1443.5899811573124</v>
      </c>
      <c r="H117" s="668">
        <f t="shared" si="44"/>
        <v>1436.1759790923486</v>
      </c>
      <c r="I117" s="668">
        <f t="shared" si="44"/>
        <v>1397.6340836282325</v>
      </c>
      <c r="J117" s="668">
        <f t="shared" si="44"/>
        <v>1360.8679256988137</v>
      </c>
      <c r="K117" s="668">
        <f t="shared" si="44"/>
        <v>1329.8842825597674</v>
      </c>
      <c r="L117" s="668">
        <f t="shared" si="44"/>
        <v>1341.4430971224381</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c r="A121" s="300"/>
      <c r="B121" s="300"/>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300"/>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c r="A125" s="300"/>
      <c r="B125" s="300"/>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00"/>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00"/>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300"/>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c r="A133" s="300"/>
      <c r="B133" s="300"/>
      <c r="C133" s="300"/>
      <c r="D133" s="300"/>
      <c r="E133" s="300"/>
      <c r="F133" s="300"/>
      <c r="G133" s="300"/>
      <c r="H133" s="300"/>
      <c r="I133" s="300"/>
      <c r="J133" s="300"/>
      <c r="K133" s="300"/>
      <c r="L133" s="300"/>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0000"/>
  </sheetPr>
  <dimension ref="A1:M133"/>
  <sheetViews>
    <sheetView showGridLines="0" workbookViewId="0"/>
  </sheetViews>
  <sheetFormatPr defaultRowHeight="12.75"/>
  <cols>
    <col min="2" max="2" width="40.73046875" customWidth="1"/>
    <col min="3" max="13" width="11.73046875" customWidth="1"/>
  </cols>
  <sheetData>
    <row r="1" spans="1:13" s="64" customFormat="1" ht="13.9">
      <c r="A1" s="63" t="str">
        <f>ModelBanner</f>
        <v>TSM_201920</v>
      </c>
    </row>
    <row r="2" spans="1:13" s="64" customFormat="1" ht="13.9">
      <c r="A2" s="920" t="s">
        <v>13</v>
      </c>
      <c r="B2" s="920" t="s">
        <v>30</v>
      </c>
    </row>
    <row r="3" spans="1:13" s="64" customFormat="1" ht="13.9">
      <c r="A3" s="65"/>
    </row>
    <row r="4" spans="1:13" s="563" customFormat="1" ht="13.15">
      <c r="A4" s="564" t="s">
        <v>26</v>
      </c>
      <c r="B4" s="564"/>
      <c r="C4" s="564"/>
      <c r="D4" s="564"/>
      <c r="E4" s="283"/>
      <c r="F4" s="564"/>
      <c r="G4" s="564"/>
      <c r="H4" s="564"/>
      <c r="I4" s="564"/>
    </row>
    <row r="5" spans="1:13" s="562" customFormat="1" ht="27" customHeight="1">
      <c r="A5" s="1239" t="s">
        <v>765</v>
      </c>
      <c r="B5" s="1239"/>
      <c r="C5" s="1239"/>
      <c r="D5" s="1239"/>
      <c r="E5" s="1239"/>
      <c r="F5" s="1239"/>
      <c r="G5" s="1239"/>
      <c r="H5" s="1239"/>
      <c r="I5" s="1239"/>
      <c r="J5" s="1239"/>
      <c r="K5" s="1239"/>
      <c r="L5" s="1239"/>
      <c r="M5" s="57"/>
    </row>
    <row r="6" spans="1:13" s="559" customFormat="1" ht="13.15">
      <c r="A6" s="561" t="s">
        <v>1336</v>
      </c>
      <c r="B6" s="59"/>
      <c r="C6" s="59"/>
      <c r="D6" s="59"/>
      <c r="E6" s="283"/>
      <c r="F6" s="59"/>
      <c r="G6" s="59"/>
      <c r="H6" s="59"/>
      <c r="I6" s="59"/>
      <c r="J6" s="43"/>
      <c r="K6" s="43"/>
      <c r="L6" s="43"/>
      <c r="M6" s="43"/>
    </row>
    <row r="7" spans="1:13" s="559" customFormat="1" ht="13.15">
      <c r="A7" s="644" t="s">
        <v>1333</v>
      </c>
      <c r="B7" s="561"/>
      <c r="C7" s="59"/>
      <c r="D7" s="59"/>
      <c r="E7" s="283"/>
      <c r="F7" s="59"/>
      <c r="G7" s="59"/>
      <c r="H7" s="59"/>
      <c r="I7" s="59"/>
      <c r="J7" s="43"/>
      <c r="K7" s="43"/>
      <c r="L7" s="43"/>
      <c r="M7" s="43"/>
    </row>
    <row r="8" spans="1:13" s="559" customFormat="1" ht="13.15">
      <c r="A8" s="561" t="s">
        <v>24</v>
      </c>
      <c r="B8" s="59"/>
      <c r="C8" s="59"/>
      <c r="D8" s="59"/>
      <c r="E8" s="283"/>
      <c r="F8" s="59"/>
      <c r="G8" s="59"/>
      <c r="H8" s="59"/>
      <c r="I8" s="59"/>
      <c r="J8" s="43"/>
      <c r="K8" s="43"/>
      <c r="L8" s="43"/>
      <c r="M8" s="43"/>
    </row>
    <row r="9" spans="1:13" s="559" customFormat="1" ht="13.15">
      <c r="A9" s="560" t="s">
        <v>743</v>
      </c>
      <c r="B9" s="59"/>
      <c r="C9" s="59"/>
      <c r="D9" s="59"/>
      <c r="E9" s="283"/>
      <c r="F9" s="59"/>
      <c r="G9" s="59"/>
      <c r="H9" s="59"/>
      <c r="I9" s="59"/>
      <c r="J9" s="43"/>
      <c r="K9" s="43"/>
      <c r="L9" s="43"/>
      <c r="M9" s="43"/>
    </row>
    <row r="10" spans="1:13" s="557" customFormat="1" ht="13.15">
      <c r="A10" s="558">
        <f>SUM(A12:A1874)</f>
        <v>0</v>
      </c>
      <c r="B10" s="71"/>
      <c r="C10" s="69"/>
      <c r="D10" s="46"/>
      <c r="E10" s="46"/>
      <c r="F10" s="46"/>
      <c r="G10" s="46"/>
      <c r="H10" s="70"/>
      <c r="I10" s="47"/>
      <c r="J10" s="47"/>
      <c r="K10" s="47"/>
      <c r="L10" s="47"/>
      <c r="M10" s="47"/>
    </row>
    <row r="11" spans="1:13">
      <c r="A11" s="300"/>
      <c r="B11" s="300"/>
      <c r="C11" s="300"/>
      <c r="D11" s="300"/>
      <c r="E11" s="300"/>
      <c r="F11" s="300"/>
      <c r="G11" s="300"/>
      <c r="H11" s="300"/>
      <c r="I11" s="300"/>
      <c r="J11" s="300"/>
      <c r="K11" s="300"/>
      <c r="L11" s="300"/>
    </row>
    <row r="12" spans="1:13" ht="15">
      <c r="A12" s="300"/>
      <c r="B12" s="331" t="s">
        <v>1429</v>
      </c>
      <c r="C12" s="300"/>
      <c r="D12" s="300"/>
      <c r="E12" s="300"/>
      <c r="F12" s="300"/>
      <c r="G12" s="300"/>
      <c r="H12" s="300"/>
      <c r="I12" s="300"/>
      <c r="J12" s="300"/>
      <c r="K12" s="300"/>
      <c r="L12" s="300"/>
    </row>
    <row r="13" spans="1:13">
      <c r="A13" s="300"/>
      <c r="B13" s="300"/>
      <c r="C13" s="300"/>
      <c r="D13" s="300"/>
      <c r="E13" s="300"/>
      <c r="F13" s="300"/>
      <c r="G13" s="300"/>
      <c r="H13" s="300"/>
      <c r="I13" s="300"/>
      <c r="J13" s="300"/>
      <c r="K13" s="300"/>
      <c r="L13" s="300"/>
    </row>
    <row r="14" spans="1:13" ht="13.15">
      <c r="A14" s="300"/>
      <c r="B14" s="317"/>
      <c r="C14" s="317" t="str">
        <f>OUTPUTS_FOR_SECTION_2_OF_MODEL!E64</f>
        <v>2020/21</v>
      </c>
      <c r="D14" s="317" t="str">
        <f>OUTPUTS_FOR_SECTION_2_OF_MODEL!F64</f>
        <v>2021/22</v>
      </c>
      <c r="E14" s="317" t="str">
        <f>OUTPUTS_FOR_SECTION_2_OF_MODEL!G64</f>
        <v>2022/23</v>
      </c>
      <c r="F14" s="317" t="str">
        <f>OUTPUTS_FOR_SECTION_2_OF_MODEL!H64</f>
        <v>2023/24</v>
      </c>
      <c r="G14" s="317" t="str">
        <f>OUTPUTS_FOR_SECTION_2_OF_MODEL!I64</f>
        <v>2024/25</v>
      </c>
      <c r="H14" s="317" t="str">
        <f>OUTPUTS_FOR_SECTION_2_OF_MODEL!J64</f>
        <v>2025/26</v>
      </c>
      <c r="I14" s="317" t="str">
        <f>OUTPUTS_FOR_SECTION_2_OF_MODEL!K64</f>
        <v>2026/27</v>
      </c>
      <c r="J14" s="317" t="str">
        <f>OUTPUTS_FOR_SECTION_2_OF_MODEL!L64</f>
        <v>2027/28</v>
      </c>
      <c r="K14" s="317" t="str">
        <f>OUTPUTS_FOR_SECTION_2_OF_MODEL!M64</f>
        <v>2028/29</v>
      </c>
      <c r="L14" s="317" t="str">
        <f>OUTPUTS_FOR_SECTION_2_OF_MODEL!N64</f>
        <v>2029/30</v>
      </c>
    </row>
    <row r="15" spans="1:13" ht="13.15">
      <c r="A15" s="300"/>
      <c r="B15" s="640" t="str">
        <f>OUTPUTS_FOR_SECTION_2_OF_MODEL!B84</f>
        <v>Religious Education</v>
      </c>
      <c r="C15" s="298">
        <f>OUTPUTS_FOR_SECTION_2_OF_MODEL!E84</f>
        <v>774.92942648330995</v>
      </c>
      <c r="D15" s="298">
        <f>OUTPUTS_FOR_SECTION_2_OF_MODEL!F84</f>
        <v>748.67765158106101</v>
      </c>
      <c r="E15" s="298">
        <f>OUTPUTS_FOR_SECTION_2_OF_MODEL!G84</f>
        <v>778.30968059747397</v>
      </c>
      <c r="F15" s="298">
        <f>OUTPUTS_FOR_SECTION_2_OF_MODEL!H84</f>
        <v>793.56507546290936</v>
      </c>
      <c r="G15" s="298">
        <f>OUTPUTS_FOR_SECTION_2_OF_MODEL!I84</f>
        <v>815.77346703505737</v>
      </c>
      <c r="H15" s="298">
        <f>OUTPUTS_FOR_SECTION_2_OF_MODEL!J84</f>
        <v>791.63906199342807</v>
      </c>
      <c r="I15" s="298">
        <f>OUTPUTS_FOR_SECTION_2_OF_MODEL!K84</f>
        <v>771.668895285703</v>
      </c>
      <c r="J15" s="298">
        <f>OUTPUTS_FOR_SECTION_2_OF_MODEL!L84</f>
        <v>763.46012156940344</v>
      </c>
      <c r="K15" s="298">
        <f>OUTPUTS_FOR_SECTION_2_OF_MODEL!M84</f>
        <v>752.67253025390301</v>
      </c>
      <c r="L15" s="298">
        <f>OUTPUTS_FOR_SECTION_2_OF_MODEL!N84</f>
        <v>757.50684542015983</v>
      </c>
    </row>
    <row r="16" spans="1:13">
      <c r="A16" s="300"/>
      <c r="B16" s="300"/>
      <c r="C16" s="300"/>
      <c r="D16" s="300"/>
      <c r="E16" s="300"/>
      <c r="F16" s="300"/>
      <c r="G16" s="300"/>
      <c r="H16" s="300"/>
      <c r="I16" s="300"/>
      <c r="J16" s="300"/>
      <c r="K16" s="300"/>
      <c r="L16" s="300"/>
    </row>
    <row r="17" spans="1:12" ht="15">
      <c r="A17" s="300"/>
      <c r="B17" s="639" t="s">
        <v>1411</v>
      </c>
      <c r="C17" s="300"/>
      <c r="D17" s="1414" t="s">
        <v>742</v>
      </c>
      <c r="E17" s="1414"/>
      <c r="F17" s="1414"/>
      <c r="G17" s="1414"/>
      <c r="H17" s="1414"/>
      <c r="I17" s="1414"/>
      <c r="J17" s="1414"/>
      <c r="K17" s="1414"/>
      <c r="L17" s="1414"/>
    </row>
    <row r="18" spans="1:12">
      <c r="A18" s="300"/>
      <c r="B18" s="300"/>
      <c r="C18" s="300"/>
      <c r="D18" s="1414"/>
      <c r="E18" s="1414"/>
      <c r="F18" s="1414"/>
      <c r="G18" s="1414"/>
      <c r="H18" s="1414"/>
      <c r="I18" s="1414"/>
      <c r="J18" s="1414"/>
      <c r="K18" s="1414"/>
      <c r="L18" s="1414"/>
    </row>
    <row r="19" spans="1:12" ht="13.15">
      <c r="A19" s="300"/>
      <c r="B19" s="317"/>
      <c r="C19" s="317" t="s">
        <v>87</v>
      </c>
      <c r="D19" s="300"/>
      <c r="E19" s="300"/>
      <c r="F19" s="300"/>
      <c r="G19" s="300"/>
      <c r="H19" s="300"/>
      <c r="I19" s="300"/>
      <c r="J19" s="300"/>
      <c r="K19" s="300"/>
      <c r="L19" s="300"/>
    </row>
    <row r="20" spans="1:12" ht="13.15">
      <c r="A20" s="300"/>
      <c r="B20" s="317" t="str">
        <f>RAW_DATA_INPUTS!B570</f>
        <v>Secondary</v>
      </c>
      <c r="C20" s="533">
        <f>RAW_DATA_INPUTS!C570</f>
        <v>0.92900000000000005</v>
      </c>
      <c r="D20" s="300"/>
      <c r="E20" s="300"/>
      <c r="F20" s="300"/>
      <c r="G20" s="300"/>
      <c r="H20" s="300"/>
      <c r="I20" s="300"/>
      <c r="J20" s="300"/>
      <c r="K20" s="300"/>
      <c r="L20" s="300"/>
    </row>
    <row r="21" spans="1:12">
      <c r="A21" s="300"/>
      <c r="B21" s="300"/>
      <c r="C21" s="300"/>
      <c r="D21" s="300"/>
      <c r="E21" s="300"/>
      <c r="F21" s="300"/>
      <c r="G21" s="300"/>
      <c r="H21" s="300"/>
      <c r="I21" s="300"/>
      <c r="J21" s="300"/>
      <c r="K21" s="300"/>
      <c r="L21" s="300"/>
    </row>
    <row r="22" spans="1:12" ht="15">
      <c r="A22" s="300"/>
      <c r="B22" s="331" t="s">
        <v>741</v>
      </c>
      <c r="C22" s="300"/>
      <c r="D22" s="300"/>
      <c r="E22" s="300"/>
      <c r="F22" s="300"/>
      <c r="G22" s="300"/>
      <c r="H22" s="300"/>
      <c r="I22" s="300"/>
      <c r="J22" s="300"/>
      <c r="K22" s="300"/>
      <c r="L22" s="300"/>
    </row>
    <row r="23" spans="1:12">
      <c r="A23" s="300"/>
      <c r="B23" s="300"/>
      <c r="C23" s="300"/>
      <c r="D23" s="300"/>
      <c r="E23" s="300"/>
      <c r="F23" s="300"/>
      <c r="G23" s="300"/>
      <c r="H23" s="300"/>
      <c r="I23" s="300"/>
      <c r="J23" s="300"/>
      <c r="K23" s="300"/>
      <c r="L23" s="300"/>
    </row>
    <row r="24" spans="1:12" ht="13.15">
      <c r="A24" s="300"/>
      <c r="B24" s="332" t="s">
        <v>746</v>
      </c>
      <c r="C24" s="300"/>
      <c r="D24" s="355" t="s">
        <v>739</v>
      </c>
      <c r="E24" s="300"/>
      <c r="F24" s="300"/>
      <c r="G24" s="300"/>
      <c r="H24" s="300"/>
      <c r="I24" s="300"/>
      <c r="J24" s="300"/>
      <c r="K24" s="300"/>
      <c r="L24" s="300"/>
    </row>
    <row r="25" spans="1:12">
      <c r="A25" s="300"/>
      <c r="B25" s="300"/>
      <c r="C25" s="300"/>
      <c r="D25" s="300"/>
      <c r="E25" s="300"/>
      <c r="F25" s="300"/>
      <c r="G25" s="300"/>
      <c r="H25" s="300"/>
      <c r="I25" s="300"/>
      <c r="J25" s="300"/>
      <c r="K25" s="300"/>
      <c r="L25" s="300"/>
    </row>
    <row r="26" spans="1:12" ht="13.15">
      <c r="A26" s="300"/>
      <c r="B26" s="300"/>
      <c r="C26" s="317" t="str">
        <f t="shared" ref="C26:L26" si="0">C14</f>
        <v>2020/21</v>
      </c>
      <c r="D26" s="317" t="str">
        <f t="shared" si="0"/>
        <v>2021/22</v>
      </c>
      <c r="E26" s="317" t="str">
        <f t="shared" si="0"/>
        <v>2022/23</v>
      </c>
      <c r="F26" s="317" t="str">
        <f t="shared" si="0"/>
        <v>2023/24</v>
      </c>
      <c r="G26" s="317" t="str">
        <f t="shared" si="0"/>
        <v>2024/25</v>
      </c>
      <c r="H26" s="317" t="str">
        <f t="shared" si="0"/>
        <v>2025/26</v>
      </c>
      <c r="I26" s="317" t="str">
        <f t="shared" si="0"/>
        <v>2026/27</v>
      </c>
      <c r="J26" s="317" t="str">
        <f t="shared" si="0"/>
        <v>2027/28</v>
      </c>
      <c r="K26" s="317" t="str">
        <f t="shared" si="0"/>
        <v>2028/29</v>
      </c>
      <c r="L26" s="317" t="str">
        <f t="shared" si="0"/>
        <v>2029/30</v>
      </c>
    </row>
    <row r="27" spans="1:12" ht="13.15">
      <c r="A27" s="300"/>
      <c r="B27" s="317" t="str">
        <f>Data_selected_by_user_testing!C131</f>
        <v>New to state-funded sector</v>
      </c>
      <c r="C27" s="621">
        <f>Data_selected_by_user_testing!D138</f>
        <v>0.11719528223840367</v>
      </c>
      <c r="D27" s="158">
        <f>C27</f>
        <v>0.11719528223840367</v>
      </c>
      <c r="E27" s="158">
        <f t="shared" ref="E27:L27" si="1">D27</f>
        <v>0.11719528223840367</v>
      </c>
      <c r="F27" s="158">
        <f t="shared" si="1"/>
        <v>0.11719528223840367</v>
      </c>
      <c r="G27" s="158">
        <f t="shared" si="1"/>
        <v>0.11719528223840367</v>
      </c>
      <c r="H27" s="158">
        <f t="shared" si="1"/>
        <v>0.11719528223840367</v>
      </c>
      <c r="I27" s="158">
        <f t="shared" si="1"/>
        <v>0.11719528223840367</v>
      </c>
      <c r="J27" s="158">
        <f t="shared" si="1"/>
        <v>0.11719528223840367</v>
      </c>
      <c r="K27" s="158">
        <f t="shared" si="1"/>
        <v>0.11719528223840367</v>
      </c>
      <c r="L27" s="158">
        <f t="shared" si="1"/>
        <v>0.11719528223840367</v>
      </c>
    </row>
    <row r="28" spans="1:12" ht="13.15">
      <c r="A28" s="300"/>
      <c r="B28" s="317" t="str">
        <f>Data_selected_by_user_testing!C132</f>
        <v>Re-entrants</v>
      </c>
      <c r="C28" s="621">
        <f>Data_selected_by_user_testing!D139</f>
        <v>0.35112936419932061</v>
      </c>
      <c r="D28" s="158">
        <f t="shared" ref="D28:L29" si="2">C28</f>
        <v>0.35112936419932061</v>
      </c>
      <c r="E28" s="158">
        <f t="shared" si="2"/>
        <v>0.35112936419932061</v>
      </c>
      <c r="F28" s="158">
        <f t="shared" si="2"/>
        <v>0.35112936419932061</v>
      </c>
      <c r="G28" s="158">
        <f t="shared" si="2"/>
        <v>0.35112936419932061</v>
      </c>
      <c r="H28" s="158">
        <f t="shared" si="2"/>
        <v>0.35112936419932061</v>
      </c>
      <c r="I28" s="158">
        <f t="shared" si="2"/>
        <v>0.35112936419932061</v>
      </c>
      <c r="J28" s="158">
        <f t="shared" si="2"/>
        <v>0.35112936419932061</v>
      </c>
      <c r="K28" s="158">
        <f t="shared" si="2"/>
        <v>0.35112936419932061</v>
      </c>
      <c r="L28" s="158">
        <f t="shared" si="2"/>
        <v>0.35112936419932061</v>
      </c>
    </row>
    <row r="29" spans="1:12" ht="13.15">
      <c r="A29" s="300"/>
      <c r="B29" s="317" t="str">
        <f>Data_selected_by_user_testing!C133</f>
        <v>NQTs</v>
      </c>
      <c r="C29" s="621">
        <f>Data_selected_by_user_testing!D140</f>
        <v>0.53167535356227569</v>
      </c>
      <c r="D29" s="158">
        <f t="shared" si="2"/>
        <v>0.53167535356227569</v>
      </c>
      <c r="E29" s="158">
        <f t="shared" si="2"/>
        <v>0.53167535356227569</v>
      </c>
      <c r="F29" s="158">
        <f t="shared" si="2"/>
        <v>0.53167535356227569</v>
      </c>
      <c r="G29" s="158">
        <f t="shared" si="2"/>
        <v>0.53167535356227569</v>
      </c>
      <c r="H29" s="158">
        <f t="shared" si="2"/>
        <v>0.53167535356227569</v>
      </c>
      <c r="I29" s="158">
        <f t="shared" si="2"/>
        <v>0.53167535356227569</v>
      </c>
      <c r="J29" s="158">
        <f t="shared" si="2"/>
        <v>0.53167535356227569</v>
      </c>
      <c r="K29" s="158">
        <f t="shared" si="2"/>
        <v>0.53167535356227569</v>
      </c>
      <c r="L29" s="158">
        <f t="shared" si="2"/>
        <v>0.53167535356227569</v>
      </c>
    </row>
    <row r="30" spans="1:12" ht="13.15">
      <c r="A30" s="300"/>
      <c r="B30" s="300"/>
      <c r="C30" s="318"/>
      <c r="D30" s="300"/>
      <c r="E30" s="300"/>
      <c r="F30" s="300"/>
      <c r="G30" s="300"/>
      <c r="H30" s="300"/>
      <c r="I30" s="300"/>
      <c r="J30" s="300"/>
      <c r="K30" s="300"/>
      <c r="L30" s="300"/>
    </row>
    <row r="31" spans="1:12" ht="13.15">
      <c r="A31" s="300"/>
      <c r="B31" s="332" t="s">
        <v>1420</v>
      </c>
      <c r="C31" s="318"/>
      <c r="D31" s="355" t="s">
        <v>738</v>
      </c>
      <c r="E31" s="300"/>
      <c r="F31" s="300"/>
      <c r="G31" s="300"/>
      <c r="H31" s="300"/>
      <c r="I31" s="300"/>
      <c r="J31" s="300"/>
      <c r="K31" s="300"/>
      <c r="L31" s="300"/>
    </row>
    <row r="32" spans="1:12" ht="13.15">
      <c r="A32" s="300"/>
      <c r="B32" s="300"/>
      <c r="C32" s="318"/>
      <c r="D32" s="300"/>
      <c r="E32" s="300"/>
      <c r="F32" s="300"/>
      <c r="G32" s="300"/>
      <c r="H32" s="300"/>
      <c r="I32" s="300"/>
      <c r="J32" s="300"/>
      <c r="K32" s="300"/>
      <c r="L32" s="300"/>
    </row>
    <row r="33" spans="1:12" ht="13.15">
      <c r="A33" s="300"/>
      <c r="B33" s="317" t="str">
        <f>B27</f>
        <v>New to state-funded sector</v>
      </c>
      <c r="C33" s="621">
        <f>'Calc_SEC_part-time_entrants'!G47</f>
        <v>0.1489146301700586</v>
      </c>
      <c r="D33" s="300"/>
      <c r="E33" s="300"/>
      <c r="F33" s="300"/>
      <c r="G33" s="300"/>
      <c r="H33" s="300"/>
      <c r="I33" s="300"/>
      <c r="J33" s="300"/>
      <c r="K33" s="300"/>
      <c r="L33" s="300"/>
    </row>
    <row r="34" spans="1:12" ht="13.15">
      <c r="A34" s="300"/>
      <c r="B34" s="317" t="str">
        <f>B28</f>
        <v>Re-entrants</v>
      </c>
      <c r="C34" s="621">
        <f>'Calc_SEC_part-time_entrants'!G48</f>
        <v>0.29769758320333828</v>
      </c>
      <c r="D34" s="300"/>
      <c r="E34" s="300"/>
      <c r="F34" s="300"/>
      <c r="G34" s="300"/>
      <c r="H34" s="300"/>
      <c r="I34" s="300"/>
      <c r="J34" s="300"/>
      <c r="K34" s="300"/>
      <c r="L34" s="300"/>
    </row>
    <row r="35" spans="1:12" ht="13.15">
      <c r="A35" s="300"/>
      <c r="B35" s="317" t="str">
        <f>B29</f>
        <v>NQTs</v>
      </c>
      <c r="C35" s="621">
        <f>'Calc_SEC_part-time_entrants'!G49</f>
        <v>3.648956408247616E-2</v>
      </c>
      <c r="D35" s="300"/>
      <c r="E35" s="300"/>
      <c r="F35" s="300"/>
      <c r="G35" s="300"/>
      <c r="H35" s="300"/>
      <c r="I35" s="300"/>
      <c r="J35" s="300"/>
      <c r="K35" s="300"/>
      <c r="L35" s="300"/>
    </row>
    <row r="36" spans="1:12" ht="13.15">
      <c r="A36" s="300"/>
      <c r="B36" s="300"/>
      <c r="C36" s="318"/>
      <c r="D36" s="300"/>
      <c r="E36" s="300"/>
      <c r="F36" s="300"/>
      <c r="G36" s="300"/>
      <c r="H36" s="300"/>
      <c r="I36" s="300"/>
      <c r="J36" s="300"/>
      <c r="K36" s="300"/>
      <c r="L36" s="300"/>
    </row>
    <row r="37" spans="1:12" ht="13.15">
      <c r="A37" s="300"/>
      <c r="B37" s="332" t="s">
        <v>1421</v>
      </c>
      <c r="C37" s="318"/>
      <c r="D37" s="355" t="s">
        <v>737</v>
      </c>
      <c r="E37" s="300"/>
      <c r="F37" s="300"/>
      <c r="G37" s="300"/>
      <c r="H37" s="300"/>
      <c r="I37" s="300"/>
      <c r="J37" s="300"/>
      <c r="K37" s="300"/>
      <c r="L37" s="300"/>
    </row>
    <row r="38" spans="1:12" ht="13.15">
      <c r="A38" s="300"/>
      <c r="B38" s="300"/>
      <c r="C38" s="318"/>
      <c r="D38" s="300"/>
      <c r="E38" s="300"/>
      <c r="F38" s="300"/>
      <c r="G38" s="300"/>
      <c r="H38" s="300"/>
      <c r="I38" s="300"/>
      <c r="J38" s="300"/>
      <c r="K38" s="300"/>
      <c r="L38" s="300"/>
    </row>
    <row r="39" spans="1:12" ht="13.15">
      <c r="A39" s="300"/>
      <c r="B39" s="317" t="s">
        <v>736</v>
      </c>
      <c r="C39" s="533">
        <f>RAW_DATA_INPUTS!C421</f>
        <v>0.626</v>
      </c>
      <c r="D39" s="300"/>
      <c r="E39" s="300"/>
      <c r="F39" s="300"/>
      <c r="G39" s="300"/>
      <c r="H39" s="300"/>
      <c r="I39" s="300"/>
      <c r="J39" s="300"/>
      <c r="K39" s="300"/>
      <c r="L39" s="300"/>
    </row>
    <row r="40" spans="1:12">
      <c r="A40" s="300"/>
      <c r="B40" s="300"/>
      <c r="C40" s="300"/>
      <c r="D40" s="300"/>
      <c r="E40" s="300"/>
      <c r="F40" s="300"/>
      <c r="G40" s="300"/>
      <c r="H40" s="300"/>
      <c r="I40" s="300"/>
      <c r="J40" s="300"/>
      <c r="K40" s="300"/>
      <c r="L40" s="300"/>
    </row>
    <row r="41" spans="1:12" ht="13.15">
      <c r="A41" s="300"/>
      <c r="B41" s="355" t="s">
        <v>745</v>
      </c>
      <c r="C41" s="300"/>
      <c r="D41" s="638">
        <f>C20</f>
        <v>0.92900000000000005</v>
      </c>
      <c r="E41" s="355" t="s">
        <v>734</v>
      </c>
      <c r="F41" s="300"/>
      <c r="G41" s="300"/>
      <c r="H41" s="300"/>
      <c r="I41" s="300"/>
      <c r="J41" s="300"/>
      <c r="K41" s="300"/>
      <c r="L41" s="300"/>
    </row>
    <row r="42" spans="1:12" ht="13.15">
      <c r="A42" s="300"/>
      <c r="B42" s="355"/>
      <c r="C42" s="300"/>
      <c r="D42" s="638"/>
      <c r="E42" s="355"/>
      <c r="F42" s="300"/>
      <c r="G42" s="300"/>
      <c r="H42" s="300"/>
      <c r="I42" s="300"/>
      <c r="J42" s="300"/>
      <c r="K42" s="300"/>
      <c r="L42" s="300"/>
    </row>
    <row r="43" spans="1:12" ht="13.15">
      <c r="A43" s="300"/>
      <c r="B43" s="300"/>
      <c r="C43" s="317" t="str">
        <f t="shared" ref="C43:L43" si="3">C14</f>
        <v>2020/21</v>
      </c>
      <c r="D43" s="317" t="str">
        <f t="shared" si="3"/>
        <v>2021/22</v>
      </c>
      <c r="E43" s="317" t="str">
        <f t="shared" si="3"/>
        <v>2022/23</v>
      </c>
      <c r="F43" s="317" t="str">
        <f t="shared" si="3"/>
        <v>2023/24</v>
      </c>
      <c r="G43" s="317" t="str">
        <f t="shared" si="3"/>
        <v>2024/25</v>
      </c>
      <c r="H43" s="317" t="str">
        <f t="shared" si="3"/>
        <v>2025/26</v>
      </c>
      <c r="I43" s="317" t="str">
        <f t="shared" si="3"/>
        <v>2026/27</v>
      </c>
      <c r="J43" s="317" t="str">
        <f t="shared" si="3"/>
        <v>2027/28</v>
      </c>
      <c r="K43" s="317" t="str">
        <f t="shared" si="3"/>
        <v>2028/29</v>
      </c>
      <c r="L43" s="317" t="str">
        <f t="shared" si="3"/>
        <v>2029/30</v>
      </c>
    </row>
    <row r="44" spans="1:12" ht="13.15">
      <c r="A44" s="300"/>
      <c r="B44" s="317" t="s">
        <v>831</v>
      </c>
      <c r="C44" s="444">
        <f t="shared" ref="C44:L44" si="4">C15*$C$20</f>
        <v>719.90943720299504</v>
      </c>
      <c r="D44" s="444">
        <f t="shared" si="4"/>
        <v>695.52153831880571</v>
      </c>
      <c r="E44" s="444">
        <f t="shared" si="4"/>
        <v>723.0496932750533</v>
      </c>
      <c r="F44" s="444">
        <f t="shared" si="4"/>
        <v>737.22195510504287</v>
      </c>
      <c r="G44" s="444">
        <f t="shared" si="4"/>
        <v>757.85355087556832</v>
      </c>
      <c r="H44" s="444">
        <f t="shared" si="4"/>
        <v>735.4326885918947</v>
      </c>
      <c r="I44" s="444">
        <f t="shared" si="4"/>
        <v>716.88040372041814</v>
      </c>
      <c r="J44" s="444">
        <f t="shared" si="4"/>
        <v>709.25445293797588</v>
      </c>
      <c r="K44" s="444">
        <f t="shared" si="4"/>
        <v>699.23278060587597</v>
      </c>
      <c r="L44" s="444">
        <f t="shared" si="4"/>
        <v>703.72385939532853</v>
      </c>
    </row>
    <row r="45" spans="1:12">
      <c r="A45" s="300"/>
      <c r="B45" s="300"/>
      <c r="C45" s="300"/>
      <c r="D45" s="300"/>
      <c r="E45" s="300"/>
      <c r="F45" s="300"/>
      <c r="G45" s="300"/>
      <c r="H45" s="300"/>
      <c r="I45" s="300"/>
      <c r="J45" s="300"/>
      <c r="K45" s="300"/>
      <c r="L45" s="300"/>
    </row>
    <row r="46" spans="1:12" ht="12.75" customHeight="1">
      <c r="A46" s="300"/>
      <c r="B46" s="1413" t="s">
        <v>1575</v>
      </c>
      <c r="C46" s="1413"/>
      <c r="D46" s="1413"/>
      <c r="E46" s="1413"/>
      <c r="F46" s="1413"/>
      <c r="G46" s="1413"/>
      <c r="H46" s="1413"/>
      <c r="I46" s="1413"/>
      <c r="J46" s="1413"/>
      <c r="K46" s="1413"/>
      <c r="L46" s="1413"/>
    </row>
    <row r="47" spans="1:12">
      <c r="A47" s="300"/>
      <c r="B47" s="1413"/>
      <c r="C47" s="1413"/>
      <c r="D47" s="1413"/>
      <c r="E47" s="1413"/>
      <c r="F47" s="1413"/>
      <c r="G47" s="1413"/>
      <c r="H47" s="1413"/>
      <c r="I47" s="1413"/>
      <c r="J47" s="1413"/>
      <c r="K47" s="1413"/>
      <c r="L47" s="1413"/>
    </row>
    <row r="48" spans="1:12">
      <c r="A48" s="300"/>
      <c r="B48" s="1413"/>
      <c r="C48" s="1413"/>
      <c r="D48" s="1413"/>
      <c r="E48" s="1413"/>
      <c r="F48" s="1413"/>
      <c r="G48" s="1413"/>
      <c r="H48" s="1413"/>
      <c r="I48" s="1413"/>
      <c r="J48" s="1413"/>
      <c r="K48" s="1413"/>
      <c r="L48" s="1413"/>
    </row>
    <row r="49" spans="1:12">
      <c r="A49" s="300"/>
      <c r="B49" s="300"/>
      <c r="C49" s="300"/>
      <c r="D49" s="300"/>
      <c r="E49" s="300"/>
      <c r="F49" s="300"/>
      <c r="G49" s="300"/>
      <c r="H49" s="300"/>
      <c r="I49" s="300"/>
      <c r="J49" s="300"/>
      <c r="K49" s="300"/>
      <c r="L49" s="300"/>
    </row>
    <row r="50" spans="1:12" ht="78.75">
      <c r="A50" s="300"/>
      <c r="B50" s="300"/>
      <c r="C50" s="329" t="s">
        <v>733</v>
      </c>
      <c r="D50" s="329" t="s">
        <v>732</v>
      </c>
      <c r="E50" s="329" t="s">
        <v>731</v>
      </c>
      <c r="F50" s="329" t="s">
        <v>730</v>
      </c>
      <c r="G50" s="637" t="s">
        <v>729</v>
      </c>
      <c r="H50" s="637" t="s">
        <v>728</v>
      </c>
      <c r="I50" s="637" t="s">
        <v>727</v>
      </c>
      <c r="J50" s="637" t="s">
        <v>726</v>
      </c>
      <c r="K50" s="636"/>
      <c r="L50" s="300"/>
    </row>
    <row r="51" spans="1:12" ht="13.15">
      <c r="A51" s="300"/>
      <c r="B51" s="317" t="str">
        <f t="shared" ref="B51:C53" si="5">B27</f>
        <v>New to state-funded sector</v>
      </c>
      <c r="C51" s="621">
        <f t="shared" si="5"/>
        <v>0.11719528223840367</v>
      </c>
      <c r="D51" s="635">
        <f>100*C51</f>
        <v>11.719528223840367</v>
      </c>
      <c r="E51" s="444">
        <f>D51-F51</f>
        <v>9.9743190126196151</v>
      </c>
      <c r="F51" s="444">
        <f>D51*C33</f>
        <v>1.745209211220752</v>
      </c>
      <c r="G51" s="444">
        <f>E51</f>
        <v>9.9743190126196151</v>
      </c>
      <c r="H51" s="444">
        <f>F51*$C$39</f>
        <v>1.0925009662241907</v>
      </c>
      <c r="I51" s="444">
        <f>G51+H51</f>
        <v>11.066819978843807</v>
      </c>
      <c r="J51" s="1412">
        <f>SUM(I51:I53)</f>
        <v>94.712273664050329</v>
      </c>
      <c r="K51" s="300"/>
      <c r="L51" s="300"/>
    </row>
    <row r="52" spans="1:12" ht="13.15">
      <c r="A52" s="300"/>
      <c r="B52" s="317" t="str">
        <f t="shared" si="5"/>
        <v>Re-entrants</v>
      </c>
      <c r="C52" s="621">
        <f t="shared" si="5"/>
        <v>0.35112936419932061</v>
      </c>
      <c r="D52" s="635">
        <f>100*C52</f>
        <v>35.112936419932062</v>
      </c>
      <c r="E52" s="444">
        <f>D52-F52</f>
        <v>24.659900108545809</v>
      </c>
      <c r="F52" s="444">
        <f>D52*C34</f>
        <v>10.453036311386253</v>
      </c>
      <c r="G52" s="444">
        <f>E52</f>
        <v>24.659900108545809</v>
      </c>
      <c r="H52" s="444">
        <f>F52*$C$39</f>
        <v>6.5436007309277944</v>
      </c>
      <c r="I52" s="444">
        <f>G52+H52</f>
        <v>31.203500839473605</v>
      </c>
      <c r="J52" s="1412"/>
      <c r="K52" s="300"/>
      <c r="L52" s="300"/>
    </row>
    <row r="53" spans="1:12" ht="13.15">
      <c r="A53" s="300"/>
      <c r="B53" s="317" t="str">
        <f t="shared" si="5"/>
        <v>NQTs</v>
      </c>
      <c r="C53" s="621">
        <f t="shared" si="5"/>
        <v>0.53167535356227569</v>
      </c>
      <c r="D53" s="635">
        <f>100*C53</f>
        <v>53.167535356227567</v>
      </c>
      <c r="E53" s="444">
        <f>D53-F53</f>
        <v>51.227475167739186</v>
      </c>
      <c r="F53" s="444">
        <f>D53*C35</f>
        <v>1.9400601884883828</v>
      </c>
      <c r="G53" s="444">
        <f>E53</f>
        <v>51.227475167739186</v>
      </c>
      <c r="H53" s="444">
        <f>F53*$C$39</f>
        <v>1.2144776779937276</v>
      </c>
      <c r="I53" s="444">
        <f>G53+H53</f>
        <v>52.441952845732914</v>
      </c>
      <c r="J53" s="1412"/>
      <c r="K53" s="300"/>
      <c r="L53" s="300"/>
    </row>
    <row r="54" spans="1:12">
      <c r="A54" s="300"/>
      <c r="B54" s="300"/>
      <c r="C54" s="300"/>
      <c r="D54" s="300"/>
      <c r="E54" s="300"/>
      <c r="F54" s="300"/>
      <c r="G54" s="300"/>
      <c r="H54" s="300"/>
      <c r="I54" s="300"/>
      <c r="J54" s="300"/>
      <c r="K54" s="300"/>
      <c r="L54" s="300"/>
    </row>
    <row r="55" spans="1:12" ht="13.15">
      <c r="A55" s="300"/>
      <c r="B55" s="332" t="s">
        <v>836</v>
      </c>
      <c r="C55" s="300"/>
      <c r="D55" s="300"/>
      <c r="E55" s="300"/>
      <c r="F55" s="300"/>
      <c r="G55" s="300"/>
      <c r="H55" s="300"/>
      <c r="I55" s="300"/>
      <c r="J55" s="300"/>
      <c r="K55" s="300"/>
      <c r="L55" s="300"/>
    </row>
    <row r="56" spans="1:12" ht="13.15">
      <c r="A56" s="300"/>
      <c r="B56" s="332"/>
      <c r="C56" s="300"/>
      <c r="D56" s="300"/>
      <c r="E56" s="300"/>
      <c r="F56" s="300"/>
      <c r="G56" s="300"/>
      <c r="H56" s="300"/>
      <c r="I56" s="300"/>
      <c r="J56" s="300"/>
      <c r="K56" s="300"/>
      <c r="L56" s="300"/>
    </row>
    <row r="57" spans="1:12" ht="13.15">
      <c r="A57" s="300"/>
      <c r="B57" s="300"/>
      <c r="C57" s="317" t="str">
        <f>C26</f>
        <v>2020/21</v>
      </c>
      <c r="D57" s="317" t="str">
        <f t="shared" ref="D57:L57" si="6">D26</f>
        <v>2021/22</v>
      </c>
      <c r="E57" s="317" t="str">
        <f t="shared" si="6"/>
        <v>2022/23</v>
      </c>
      <c r="F57" s="317" t="str">
        <f t="shared" si="6"/>
        <v>2023/24</v>
      </c>
      <c r="G57" s="317" t="str">
        <f t="shared" si="6"/>
        <v>2024/25</v>
      </c>
      <c r="H57" s="317" t="str">
        <f t="shared" si="6"/>
        <v>2025/26</v>
      </c>
      <c r="I57" s="317" t="str">
        <f t="shared" si="6"/>
        <v>2026/27</v>
      </c>
      <c r="J57" s="317" t="str">
        <f t="shared" si="6"/>
        <v>2027/28</v>
      </c>
      <c r="K57" s="317" t="str">
        <f t="shared" si="6"/>
        <v>2028/29</v>
      </c>
      <c r="L57" s="317" t="str">
        <f t="shared" si="6"/>
        <v>2029/30</v>
      </c>
    </row>
    <row r="58" spans="1:12" ht="13.15">
      <c r="A58" s="300"/>
      <c r="B58" s="317" t="s">
        <v>836</v>
      </c>
      <c r="C58" s="444">
        <f>C44/$J$51</f>
        <v>7.6010152576059316</v>
      </c>
      <c r="D58" s="444">
        <f t="shared" ref="D58:L58" si="7">D44/$J$51</f>
        <v>7.3435206590632491</v>
      </c>
      <c r="E58" s="444">
        <f t="shared" si="7"/>
        <v>7.6341710034303532</v>
      </c>
      <c r="F58" s="444">
        <f t="shared" si="7"/>
        <v>7.7838059058745639</v>
      </c>
      <c r="G58" s="444">
        <f t="shared" si="7"/>
        <v>8.0016403530097566</v>
      </c>
      <c r="H58" s="444">
        <f t="shared" si="7"/>
        <v>7.7649143045653739</v>
      </c>
      <c r="I58" s="444">
        <f t="shared" si="7"/>
        <v>7.5690338325445818</v>
      </c>
      <c r="J58" s="444">
        <f t="shared" si="7"/>
        <v>7.4885168046302066</v>
      </c>
      <c r="K58" s="444">
        <f t="shared" si="7"/>
        <v>7.3827050450303124</v>
      </c>
      <c r="L58" s="444">
        <f t="shared" si="7"/>
        <v>7.4301231738082434</v>
      </c>
    </row>
    <row r="59" spans="1:12">
      <c r="A59" s="300"/>
      <c r="B59" s="300"/>
      <c r="C59" s="300"/>
      <c r="D59" s="300"/>
      <c r="E59" s="300"/>
      <c r="F59" s="300"/>
      <c r="G59" s="300"/>
      <c r="H59" s="300"/>
      <c r="I59" s="300"/>
      <c r="J59" s="300"/>
      <c r="K59" s="300"/>
      <c r="L59" s="300"/>
    </row>
    <row r="60" spans="1:12" ht="15">
      <c r="A60" s="300"/>
      <c r="B60" s="331" t="s">
        <v>725</v>
      </c>
      <c r="C60" s="300"/>
      <c r="D60" s="300"/>
      <c r="E60" s="300"/>
      <c r="F60" s="300"/>
      <c r="G60" s="300"/>
      <c r="H60" s="300"/>
      <c r="I60" s="300"/>
      <c r="J60" s="300"/>
      <c r="K60" s="300"/>
      <c r="L60" s="300"/>
    </row>
    <row r="61" spans="1:12">
      <c r="A61" s="300"/>
      <c r="B61" s="300"/>
      <c r="C61" s="300"/>
      <c r="D61" s="300"/>
      <c r="E61" s="300"/>
      <c r="F61" s="300"/>
      <c r="G61" s="300"/>
      <c r="H61" s="300"/>
      <c r="I61" s="300"/>
      <c r="J61" s="300"/>
      <c r="K61" s="300"/>
      <c r="L61" s="300"/>
    </row>
    <row r="62" spans="1:12" ht="13.15">
      <c r="A62" s="300"/>
      <c r="B62" s="672" t="s">
        <v>694</v>
      </c>
      <c r="C62" s="300"/>
      <c r="D62" s="300"/>
      <c r="E62" s="300"/>
      <c r="F62" s="300"/>
      <c r="G62" s="300"/>
      <c r="H62" s="300"/>
      <c r="I62" s="300"/>
      <c r="J62" s="300"/>
      <c r="K62" s="300"/>
      <c r="L62" s="300"/>
    </row>
    <row r="63" spans="1:12" ht="13.15">
      <c r="A63" s="300"/>
      <c r="B63" s="370"/>
      <c r="C63" s="300"/>
      <c r="D63" s="300"/>
      <c r="E63" s="300"/>
      <c r="F63" s="300"/>
      <c r="G63" s="300"/>
      <c r="H63" s="300"/>
      <c r="I63" s="300"/>
      <c r="J63" s="300"/>
      <c r="K63" s="300"/>
      <c r="L63" s="300"/>
    </row>
    <row r="64" spans="1:12" ht="13.15">
      <c r="A64" s="300"/>
      <c r="B64" s="370"/>
      <c r="C64" s="317" t="str">
        <f t="shared" ref="C64:L64" si="8">C14</f>
        <v>2020/21</v>
      </c>
      <c r="D64" s="317" t="str">
        <f t="shared" si="8"/>
        <v>2021/22</v>
      </c>
      <c r="E64" s="317" t="str">
        <f t="shared" si="8"/>
        <v>2022/23</v>
      </c>
      <c r="F64" s="317" t="str">
        <f t="shared" si="8"/>
        <v>2023/24</v>
      </c>
      <c r="G64" s="317" t="str">
        <f t="shared" si="8"/>
        <v>2024/25</v>
      </c>
      <c r="H64" s="317" t="str">
        <f t="shared" si="8"/>
        <v>2025/26</v>
      </c>
      <c r="I64" s="317" t="str">
        <f t="shared" si="8"/>
        <v>2026/27</v>
      </c>
      <c r="J64" s="317" t="str">
        <f t="shared" si="8"/>
        <v>2027/28</v>
      </c>
      <c r="K64" s="317" t="str">
        <f t="shared" si="8"/>
        <v>2028/29</v>
      </c>
      <c r="L64" s="317" t="str">
        <f t="shared" si="8"/>
        <v>2029/30</v>
      </c>
    </row>
    <row r="65" spans="1:12" ht="13.15">
      <c r="A65" s="300"/>
      <c r="B65" s="329" t="s">
        <v>733</v>
      </c>
      <c r="C65" s="404">
        <f>C27</f>
        <v>0.11719528223840367</v>
      </c>
      <c r="D65" s="404">
        <f t="shared" ref="D65:L65" si="9">D27</f>
        <v>0.11719528223840367</v>
      </c>
      <c r="E65" s="404">
        <f t="shared" si="9"/>
        <v>0.11719528223840367</v>
      </c>
      <c r="F65" s="404">
        <f t="shared" si="9"/>
        <v>0.11719528223840367</v>
      </c>
      <c r="G65" s="404">
        <f t="shared" si="9"/>
        <v>0.11719528223840367</v>
      </c>
      <c r="H65" s="404">
        <f t="shared" si="9"/>
        <v>0.11719528223840367</v>
      </c>
      <c r="I65" s="404">
        <f t="shared" si="9"/>
        <v>0.11719528223840367</v>
      </c>
      <c r="J65" s="404">
        <f t="shared" si="9"/>
        <v>0.11719528223840367</v>
      </c>
      <c r="K65" s="404">
        <f t="shared" si="9"/>
        <v>0.11719528223840367</v>
      </c>
      <c r="L65" s="404">
        <f t="shared" si="9"/>
        <v>0.11719528223840367</v>
      </c>
    </row>
    <row r="66" spans="1:12" ht="26.25">
      <c r="A66" s="300"/>
      <c r="B66" s="329" t="s">
        <v>732</v>
      </c>
      <c r="C66" s="666">
        <f>100*C65</f>
        <v>11.719528223840367</v>
      </c>
      <c r="D66" s="666">
        <f t="shared" ref="D66:L66" si="10">100*D65</f>
        <v>11.719528223840367</v>
      </c>
      <c r="E66" s="666">
        <f t="shared" si="10"/>
        <v>11.719528223840367</v>
      </c>
      <c r="F66" s="666">
        <f t="shared" si="10"/>
        <v>11.719528223840367</v>
      </c>
      <c r="G66" s="666">
        <f t="shared" si="10"/>
        <v>11.719528223840367</v>
      </c>
      <c r="H66" s="666">
        <f t="shared" si="10"/>
        <v>11.719528223840367</v>
      </c>
      <c r="I66" s="666">
        <f t="shared" si="10"/>
        <v>11.719528223840367</v>
      </c>
      <c r="J66" s="666">
        <f t="shared" si="10"/>
        <v>11.719528223840367</v>
      </c>
      <c r="K66" s="666">
        <f t="shared" si="10"/>
        <v>11.719528223840367</v>
      </c>
      <c r="L66" s="666">
        <f t="shared" si="10"/>
        <v>11.719528223840367</v>
      </c>
    </row>
    <row r="67" spans="1:12" ht="13.15">
      <c r="A67" s="300"/>
      <c r="B67" s="329" t="s">
        <v>731</v>
      </c>
      <c r="C67" s="666">
        <f>C66-C68</f>
        <v>9.9743190126196151</v>
      </c>
      <c r="D67" s="666">
        <f t="shared" ref="D67:L67" si="11">D66-D68</f>
        <v>9.9743190126196151</v>
      </c>
      <c r="E67" s="666">
        <f t="shared" si="11"/>
        <v>9.9743190126196151</v>
      </c>
      <c r="F67" s="666">
        <f t="shared" si="11"/>
        <v>9.9743190126196151</v>
      </c>
      <c r="G67" s="666">
        <f t="shared" si="11"/>
        <v>9.9743190126196151</v>
      </c>
      <c r="H67" s="666">
        <f t="shared" si="11"/>
        <v>9.9743190126196151</v>
      </c>
      <c r="I67" s="666">
        <f t="shared" si="11"/>
        <v>9.9743190126196151</v>
      </c>
      <c r="J67" s="666">
        <f t="shared" si="11"/>
        <v>9.9743190126196151</v>
      </c>
      <c r="K67" s="666">
        <f t="shared" si="11"/>
        <v>9.9743190126196151</v>
      </c>
      <c r="L67" s="666">
        <f t="shared" si="11"/>
        <v>9.9743190126196151</v>
      </c>
    </row>
    <row r="68" spans="1:12" ht="13.15">
      <c r="A68" s="300"/>
      <c r="B68" s="329" t="s">
        <v>730</v>
      </c>
      <c r="C68" s="666">
        <f>C66*$C$33</f>
        <v>1.745209211220752</v>
      </c>
      <c r="D68" s="666">
        <f t="shared" ref="D68:L68" si="12">D66*$C$33</f>
        <v>1.745209211220752</v>
      </c>
      <c r="E68" s="666">
        <f t="shared" si="12"/>
        <v>1.745209211220752</v>
      </c>
      <c r="F68" s="666">
        <f t="shared" si="12"/>
        <v>1.745209211220752</v>
      </c>
      <c r="G68" s="666">
        <f t="shared" si="12"/>
        <v>1.745209211220752</v>
      </c>
      <c r="H68" s="666">
        <f t="shared" si="12"/>
        <v>1.745209211220752</v>
      </c>
      <c r="I68" s="666">
        <f t="shared" si="12"/>
        <v>1.745209211220752</v>
      </c>
      <c r="J68" s="666">
        <f t="shared" si="12"/>
        <v>1.745209211220752</v>
      </c>
      <c r="K68" s="666">
        <f t="shared" si="12"/>
        <v>1.745209211220752</v>
      </c>
      <c r="L68" s="666">
        <f t="shared" si="12"/>
        <v>1.745209211220752</v>
      </c>
    </row>
    <row r="69" spans="1:12" ht="13.15">
      <c r="A69" s="300"/>
      <c r="B69" s="637" t="s">
        <v>729</v>
      </c>
      <c r="C69" s="444">
        <f>C67</f>
        <v>9.9743190126196151</v>
      </c>
      <c r="D69" s="444">
        <f t="shared" ref="D69:L69" si="13">D67</f>
        <v>9.9743190126196151</v>
      </c>
      <c r="E69" s="444">
        <f t="shared" si="13"/>
        <v>9.9743190126196151</v>
      </c>
      <c r="F69" s="444">
        <f t="shared" si="13"/>
        <v>9.9743190126196151</v>
      </c>
      <c r="G69" s="444">
        <f t="shared" si="13"/>
        <v>9.9743190126196151</v>
      </c>
      <c r="H69" s="444">
        <f t="shared" si="13"/>
        <v>9.9743190126196151</v>
      </c>
      <c r="I69" s="444">
        <f t="shared" si="13"/>
        <v>9.9743190126196151</v>
      </c>
      <c r="J69" s="444">
        <f t="shared" si="13"/>
        <v>9.9743190126196151</v>
      </c>
      <c r="K69" s="444">
        <f t="shared" si="13"/>
        <v>9.9743190126196151</v>
      </c>
      <c r="L69" s="444">
        <f t="shared" si="13"/>
        <v>9.9743190126196151</v>
      </c>
    </row>
    <row r="70" spans="1:12" ht="13.15">
      <c r="A70" s="300"/>
      <c r="B70" s="637" t="s">
        <v>728</v>
      </c>
      <c r="C70" s="444">
        <f>C68*$C$39</f>
        <v>1.0925009662241907</v>
      </c>
      <c r="D70" s="444">
        <f t="shared" ref="D70:L70" si="14">D68*$C$39</f>
        <v>1.0925009662241907</v>
      </c>
      <c r="E70" s="444">
        <f t="shared" si="14"/>
        <v>1.0925009662241907</v>
      </c>
      <c r="F70" s="444">
        <f t="shared" si="14"/>
        <v>1.0925009662241907</v>
      </c>
      <c r="G70" s="444">
        <f t="shared" si="14"/>
        <v>1.0925009662241907</v>
      </c>
      <c r="H70" s="444">
        <f t="shared" si="14"/>
        <v>1.0925009662241907</v>
      </c>
      <c r="I70" s="444">
        <f t="shared" si="14"/>
        <v>1.0925009662241907</v>
      </c>
      <c r="J70" s="444">
        <f t="shared" si="14"/>
        <v>1.0925009662241907</v>
      </c>
      <c r="K70" s="444">
        <f t="shared" si="14"/>
        <v>1.0925009662241907</v>
      </c>
      <c r="L70" s="444">
        <f t="shared" si="14"/>
        <v>1.0925009662241907</v>
      </c>
    </row>
    <row r="71" spans="1:12" ht="13.15">
      <c r="A71" s="300"/>
      <c r="B71" s="637" t="s">
        <v>727</v>
      </c>
      <c r="C71" s="444">
        <f>C70+C69</f>
        <v>11.066819978843807</v>
      </c>
      <c r="D71" s="444">
        <f t="shared" ref="D71:L71" si="15">D70+D69</f>
        <v>11.066819978843807</v>
      </c>
      <c r="E71" s="444">
        <f t="shared" si="15"/>
        <v>11.066819978843807</v>
      </c>
      <c r="F71" s="444">
        <f t="shared" si="15"/>
        <v>11.066819978843807</v>
      </c>
      <c r="G71" s="444">
        <f t="shared" si="15"/>
        <v>11.066819978843807</v>
      </c>
      <c r="H71" s="444">
        <f t="shared" si="15"/>
        <v>11.066819978843807</v>
      </c>
      <c r="I71" s="444">
        <f t="shared" si="15"/>
        <v>11.066819978843807</v>
      </c>
      <c r="J71" s="444">
        <f t="shared" si="15"/>
        <v>11.066819978843807</v>
      </c>
      <c r="K71" s="444">
        <f t="shared" si="15"/>
        <v>11.066819978843807</v>
      </c>
      <c r="L71" s="444">
        <f t="shared" si="15"/>
        <v>11.066819978843807</v>
      </c>
    </row>
    <row r="72" spans="1:12" ht="13.15">
      <c r="A72" s="300"/>
      <c r="B72" s="370"/>
      <c r="C72" s="300"/>
      <c r="D72" s="300"/>
      <c r="E72" s="300"/>
      <c r="F72" s="300"/>
      <c r="G72" s="300"/>
      <c r="H72" s="300"/>
      <c r="I72" s="300"/>
      <c r="J72" s="300"/>
      <c r="K72" s="300"/>
      <c r="L72" s="300"/>
    </row>
    <row r="73" spans="1:12" ht="13.15">
      <c r="A73" s="300"/>
      <c r="B73" s="672" t="s">
        <v>693</v>
      </c>
      <c r="C73" s="300"/>
      <c r="D73" s="300"/>
      <c r="E73" s="300"/>
      <c r="F73" s="300"/>
      <c r="G73" s="300"/>
      <c r="H73" s="300"/>
      <c r="I73" s="300"/>
      <c r="J73" s="300"/>
      <c r="K73" s="300"/>
      <c r="L73" s="300"/>
    </row>
    <row r="74" spans="1:12" ht="13.15">
      <c r="A74" s="300"/>
      <c r="B74" s="370"/>
      <c r="C74" s="300"/>
      <c r="D74" s="300"/>
      <c r="E74" s="300"/>
      <c r="F74" s="300"/>
      <c r="G74" s="300"/>
      <c r="H74" s="300"/>
      <c r="I74" s="300"/>
      <c r="J74" s="300"/>
      <c r="K74" s="300"/>
      <c r="L74" s="300"/>
    </row>
    <row r="75" spans="1:12" ht="13.15">
      <c r="A75" s="300"/>
      <c r="B75" s="370"/>
      <c r="C75" s="317" t="str">
        <f>C64</f>
        <v>2020/21</v>
      </c>
      <c r="D75" s="317" t="str">
        <f t="shared" ref="D75:L75" si="16">D64</f>
        <v>2021/22</v>
      </c>
      <c r="E75" s="317" t="str">
        <f t="shared" si="16"/>
        <v>2022/23</v>
      </c>
      <c r="F75" s="317" t="str">
        <f t="shared" si="16"/>
        <v>2023/24</v>
      </c>
      <c r="G75" s="317" t="str">
        <f t="shared" si="16"/>
        <v>2024/25</v>
      </c>
      <c r="H75" s="317" t="str">
        <f t="shared" si="16"/>
        <v>2025/26</v>
      </c>
      <c r="I75" s="317" t="str">
        <f t="shared" si="16"/>
        <v>2026/27</v>
      </c>
      <c r="J75" s="317" t="str">
        <f t="shared" si="16"/>
        <v>2027/28</v>
      </c>
      <c r="K75" s="317" t="str">
        <f t="shared" si="16"/>
        <v>2028/29</v>
      </c>
      <c r="L75" s="317" t="str">
        <f t="shared" si="16"/>
        <v>2029/30</v>
      </c>
    </row>
    <row r="76" spans="1:12" ht="13.15">
      <c r="A76" s="300"/>
      <c r="B76" s="329" t="s">
        <v>733</v>
      </c>
      <c r="C76" s="404">
        <f>C28</f>
        <v>0.35112936419932061</v>
      </c>
      <c r="D76" s="404">
        <f t="shared" ref="D76:L76" si="17">D28</f>
        <v>0.35112936419932061</v>
      </c>
      <c r="E76" s="404">
        <f t="shared" si="17"/>
        <v>0.35112936419932061</v>
      </c>
      <c r="F76" s="404">
        <f t="shared" si="17"/>
        <v>0.35112936419932061</v>
      </c>
      <c r="G76" s="404">
        <f t="shared" si="17"/>
        <v>0.35112936419932061</v>
      </c>
      <c r="H76" s="404">
        <f t="shared" si="17"/>
        <v>0.35112936419932061</v>
      </c>
      <c r="I76" s="404">
        <f t="shared" si="17"/>
        <v>0.35112936419932061</v>
      </c>
      <c r="J76" s="404">
        <f t="shared" si="17"/>
        <v>0.35112936419932061</v>
      </c>
      <c r="K76" s="404">
        <f t="shared" si="17"/>
        <v>0.35112936419932061</v>
      </c>
      <c r="L76" s="404">
        <f t="shared" si="17"/>
        <v>0.35112936419932061</v>
      </c>
    </row>
    <row r="77" spans="1:12" ht="26.25">
      <c r="A77" s="300"/>
      <c r="B77" s="329" t="s">
        <v>732</v>
      </c>
      <c r="C77" s="666">
        <f>100*C76</f>
        <v>35.112936419932062</v>
      </c>
      <c r="D77" s="666">
        <f t="shared" ref="D77:L77" si="18">100*D76</f>
        <v>35.112936419932062</v>
      </c>
      <c r="E77" s="666">
        <f t="shared" si="18"/>
        <v>35.112936419932062</v>
      </c>
      <c r="F77" s="666">
        <f t="shared" si="18"/>
        <v>35.112936419932062</v>
      </c>
      <c r="G77" s="666">
        <f t="shared" si="18"/>
        <v>35.112936419932062</v>
      </c>
      <c r="H77" s="666">
        <f t="shared" si="18"/>
        <v>35.112936419932062</v>
      </c>
      <c r="I77" s="666">
        <f t="shared" si="18"/>
        <v>35.112936419932062</v>
      </c>
      <c r="J77" s="666">
        <f t="shared" si="18"/>
        <v>35.112936419932062</v>
      </c>
      <c r="K77" s="666">
        <f t="shared" si="18"/>
        <v>35.112936419932062</v>
      </c>
      <c r="L77" s="666">
        <f t="shared" si="18"/>
        <v>35.112936419932062</v>
      </c>
    </row>
    <row r="78" spans="1:12" ht="13.15">
      <c r="A78" s="300"/>
      <c r="B78" s="329" t="s">
        <v>731</v>
      </c>
      <c r="C78" s="666">
        <f>C77-C79</f>
        <v>24.659900108545809</v>
      </c>
      <c r="D78" s="666">
        <f t="shared" ref="D78:L78" si="19">D77-D79</f>
        <v>24.659900108545809</v>
      </c>
      <c r="E78" s="666">
        <f t="shared" si="19"/>
        <v>24.659900108545809</v>
      </c>
      <c r="F78" s="666">
        <f t="shared" si="19"/>
        <v>24.659900108545809</v>
      </c>
      <c r="G78" s="666">
        <f t="shared" si="19"/>
        <v>24.659900108545809</v>
      </c>
      <c r="H78" s="666">
        <f t="shared" si="19"/>
        <v>24.659900108545809</v>
      </c>
      <c r="I78" s="666">
        <f t="shared" si="19"/>
        <v>24.659900108545809</v>
      </c>
      <c r="J78" s="666">
        <f t="shared" si="19"/>
        <v>24.659900108545809</v>
      </c>
      <c r="K78" s="666">
        <f t="shared" si="19"/>
        <v>24.659900108545809</v>
      </c>
      <c r="L78" s="666">
        <f t="shared" si="19"/>
        <v>24.659900108545809</v>
      </c>
    </row>
    <row r="79" spans="1:12" ht="13.15">
      <c r="A79" s="300"/>
      <c r="B79" s="329" t="s">
        <v>730</v>
      </c>
      <c r="C79" s="666">
        <f>C77*$C$34</f>
        <v>10.453036311386253</v>
      </c>
      <c r="D79" s="666">
        <f t="shared" ref="D79:L79" si="20">D77*$C$34</f>
        <v>10.453036311386253</v>
      </c>
      <c r="E79" s="666">
        <f t="shared" si="20"/>
        <v>10.453036311386253</v>
      </c>
      <c r="F79" s="666">
        <f t="shared" si="20"/>
        <v>10.453036311386253</v>
      </c>
      <c r="G79" s="666">
        <f t="shared" si="20"/>
        <v>10.453036311386253</v>
      </c>
      <c r="H79" s="666">
        <f t="shared" si="20"/>
        <v>10.453036311386253</v>
      </c>
      <c r="I79" s="666">
        <f t="shared" si="20"/>
        <v>10.453036311386253</v>
      </c>
      <c r="J79" s="666">
        <f t="shared" si="20"/>
        <v>10.453036311386253</v>
      </c>
      <c r="K79" s="666">
        <f t="shared" si="20"/>
        <v>10.453036311386253</v>
      </c>
      <c r="L79" s="666">
        <f t="shared" si="20"/>
        <v>10.453036311386253</v>
      </c>
    </row>
    <row r="80" spans="1:12" ht="13.15">
      <c r="A80" s="300"/>
      <c r="B80" s="637" t="s">
        <v>729</v>
      </c>
      <c r="C80" s="666">
        <f>C78</f>
        <v>24.659900108545809</v>
      </c>
      <c r="D80" s="666">
        <f t="shared" ref="D80:L80" si="21">D78</f>
        <v>24.659900108545809</v>
      </c>
      <c r="E80" s="666">
        <f t="shared" si="21"/>
        <v>24.659900108545809</v>
      </c>
      <c r="F80" s="666">
        <f t="shared" si="21"/>
        <v>24.659900108545809</v>
      </c>
      <c r="G80" s="666">
        <f t="shared" si="21"/>
        <v>24.659900108545809</v>
      </c>
      <c r="H80" s="666">
        <f t="shared" si="21"/>
        <v>24.659900108545809</v>
      </c>
      <c r="I80" s="666">
        <f t="shared" si="21"/>
        <v>24.659900108545809</v>
      </c>
      <c r="J80" s="666">
        <f t="shared" si="21"/>
        <v>24.659900108545809</v>
      </c>
      <c r="K80" s="666">
        <f t="shared" si="21"/>
        <v>24.659900108545809</v>
      </c>
      <c r="L80" s="666">
        <f t="shared" si="21"/>
        <v>24.659900108545809</v>
      </c>
    </row>
    <row r="81" spans="1:12" ht="13.15">
      <c r="A81" s="300"/>
      <c r="B81" s="637" t="s">
        <v>728</v>
      </c>
      <c r="C81" s="666">
        <f>C79*$C$39</f>
        <v>6.5436007309277944</v>
      </c>
      <c r="D81" s="666">
        <f t="shared" ref="D81:L81" si="22">D79*$C$39</f>
        <v>6.5436007309277944</v>
      </c>
      <c r="E81" s="666">
        <f t="shared" si="22"/>
        <v>6.5436007309277944</v>
      </c>
      <c r="F81" s="666">
        <f t="shared" si="22"/>
        <v>6.5436007309277944</v>
      </c>
      <c r="G81" s="666">
        <f t="shared" si="22"/>
        <v>6.5436007309277944</v>
      </c>
      <c r="H81" s="666">
        <f t="shared" si="22"/>
        <v>6.5436007309277944</v>
      </c>
      <c r="I81" s="666">
        <f t="shared" si="22"/>
        <v>6.5436007309277944</v>
      </c>
      <c r="J81" s="666">
        <f t="shared" si="22"/>
        <v>6.5436007309277944</v>
      </c>
      <c r="K81" s="666">
        <f t="shared" si="22"/>
        <v>6.5436007309277944</v>
      </c>
      <c r="L81" s="666">
        <f t="shared" si="22"/>
        <v>6.5436007309277944</v>
      </c>
    </row>
    <row r="82" spans="1:12" ht="13.15">
      <c r="A82" s="300"/>
      <c r="B82" s="637" t="s">
        <v>727</v>
      </c>
      <c r="C82" s="666">
        <f>C80+C81</f>
        <v>31.203500839473605</v>
      </c>
      <c r="D82" s="666">
        <f t="shared" ref="D82:L82" si="23">D80+D81</f>
        <v>31.203500839473605</v>
      </c>
      <c r="E82" s="666">
        <f t="shared" si="23"/>
        <v>31.203500839473605</v>
      </c>
      <c r="F82" s="666">
        <f t="shared" si="23"/>
        <v>31.203500839473605</v>
      </c>
      <c r="G82" s="666">
        <f t="shared" si="23"/>
        <v>31.203500839473605</v>
      </c>
      <c r="H82" s="666">
        <f t="shared" si="23"/>
        <v>31.203500839473605</v>
      </c>
      <c r="I82" s="666">
        <f t="shared" si="23"/>
        <v>31.203500839473605</v>
      </c>
      <c r="J82" s="666">
        <f t="shared" si="23"/>
        <v>31.203500839473605</v>
      </c>
      <c r="K82" s="666">
        <f t="shared" si="23"/>
        <v>31.203500839473605</v>
      </c>
      <c r="L82" s="666">
        <f t="shared" si="23"/>
        <v>31.203500839473605</v>
      </c>
    </row>
    <row r="83" spans="1:12" ht="13.15">
      <c r="A83" s="300"/>
      <c r="B83" s="636"/>
      <c r="C83" s="300"/>
      <c r="D83" s="300"/>
      <c r="E83" s="300"/>
      <c r="F83" s="300"/>
      <c r="G83" s="300"/>
      <c r="H83" s="300"/>
      <c r="I83" s="300"/>
      <c r="J83" s="300"/>
      <c r="K83" s="300"/>
      <c r="L83" s="300"/>
    </row>
    <row r="84" spans="1:12" ht="13.15">
      <c r="A84" s="300"/>
      <c r="B84" s="672" t="s">
        <v>833</v>
      </c>
      <c r="C84" s="300"/>
      <c r="D84" s="300"/>
      <c r="E84" s="300"/>
      <c r="F84" s="300"/>
      <c r="G84" s="300"/>
      <c r="H84" s="300"/>
      <c r="I84" s="300"/>
      <c r="J84" s="300"/>
      <c r="K84" s="300"/>
      <c r="L84" s="300"/>
    </row>
    <row r="85" spans="1:12" ht="13.15">
      <c r="A85" s="300"/>
      <c r="B85" s="370"/>
      <c r="C85" s="300"/>
      <c r="D85" s="300"/>
      <c r="E85" s="300"/>
      <c r="F85" s="300"/>
      <c r="G85" s="300"/>
      <c r="H85" s="300"/>
      <c r="I85" s="300"/>
      <c r="J85" s="300"/>
      <c r="K85" s="300"/>
      <c r="L85" s="300"/>
    </row>
    <row r="86" spans="1:12" ht="13.15">
      <c r="A86" s="300"/>
      <c r="B86" s="370"/>
      <c r="C86" s="317" t="str">
        <f>C75</f>
        <v>2020/21</v>
      </c>
      <c r="D86" s="317" t="str">
        <f t="shared" ref="D86:L86" si="24">D75</f>
        <v>2021/22</v>
      </c>
      <c r="E86" s="317" t="str">
        <f t="shared" si="24"/>
        <v>2022/23</v>
      </c>
      <c r="F86" s="317" t="str">
        <f t="shared" si="24"/>
        <v>2023/24</v>
      </c>
      <c r="G86" s="317" t="str">
        <f t="shared" si="24"/>
        <v>2024/25</v>
      </c>
      <c r="H86" s="317" t="str">
        <f t="shared" si="24"/>
        <v>2025/26</v>
      </c>
      <c r="I86" s="317" t="str">
        <f t="shared" si="24"/>
        <v>2026/27</v>
      </c>
      <c r="J86" s="317" t="str">
        <f t="shared" si="24"/>
        <v>2027/28</v>
      </c>
      <c r="K86" s="317" t="str">
        <f t="shared" si="24"/>
        <v>2028/29</v>
      </c>
      <c r="L86" s="317" t="str">
        <f t="shared" si="24"/>
        <v>2029/30</v>
      </c>
    </row>
    <row r="87" spans="1:12" ht="13.15">
      <c r="A87" s="300"/>
      <c r="B87" s="329" t="s">
        <v>733</v>
      </c>
      <c r="C87" s="404">
        <f>C29</f>
        <v>0.53167535356227569</v>
      </c>
      <c r="D87" s="404">
        <f t="shared" ref="D87:L87" si="25">D29</f>
        <v>0.53167535356227569</v>
      </c>
      <c r="E87" s="404">
        <f t="shared" si="25"/>
        <v>0.53167535356227569</v>
      </c>
      <c r="F87" s="404">
        <f t="shared" si="25"/>
        <v>0.53167535356227569</v>
      </c>
      <c r="G87" s="404">
        <f t="shared" si="25"/>
        <v>0.53167535356227569</v>
      </c>
      <c r="H87" s="404">
        <f t="shared" si="25"/>
        <v>0.53167535356227569</v>
      </c>
      <c r="I87" s="404">
        <f t="shared" si="25"/>
        <v>0.53167535356227569</v>
      </c>
      <c r="J87" s="404">
        <f t="shared" si="25"/>
        <v>0.53167535356227569</v>
      </c>
      <c r="K87" s="404">
        <f t="shared" si="25"/>
        <v>0.53167535356227569</v>
      </c>
      <c r="L87" s="404">
        <f t="shared" si="25"/>
        <v>0.53167535356227569</v>
      </c>
    </row>
    <row r="88" spans="1:12" ht="26.25">
      <c r="A88" s="300"/>
      <c r="B88" s="329" t="s">
        <v>732</v>
      </c>
      <c r="C88" s="666">
        <f>100*C87</f>
        <v>53.167535356227567</v>
      </c>
      <c r="D88" s="666">
        <f t="shared" ref="D88:L88" si="26">100*D87</f>
        <v>53.167535356227567</v>
      </c>
      <c r="E88" s="666">
        <f t="shared" si="26"/>
        <v>53.167535356227567</v>
      </c>
      <c r="F88" s="666">
        <f t="shared" si="26"/>
        <v>53.167535356227567</v>
      </c>
      <c r="G88" s="666">
        <f t="shared" si="26"/>
        <v>53.167535356227567</v>
      </c>
      <c r="H88" s="666">
        <f t="shared" si="26"/>
        <v>53.167535356227567</v>
      </c>
      <c r="I88" s="666">
        <f t="shared" si="26"/>
        <v>53.167535356227567</v>
      </c>
      <c r="J88" s="666">
        <f t="shared" si="26"/>
        <v>53.167535356227567</v>
      </c>
      <c r="K88" s="666">
        <f t="shared" si="26"/>
        <v>53.167535356227567</v>
      </c>
      <c r="L88" s="666">
        <f t="shared" si="26"/>
        <v>53.167535356227567</v>
      </c>
    </row>
    <row r="89" spans="1:12" ht="13.15">
      <c r="A89" s="300"/>
      <c r="B89" s="329" t="s">
        <v>731</v>
      </c>
      <c r="C89" s="666">
        <f>C88-C90</f>
        <v>51.227475167739186</v>
      </c>
      <c r="D89" s="666">
        <f t="shared" ref="D89:L89" si="27">D88-D90</f>
        <v>51.227475167739186</v>
      </c>
      <c r="E89" s="666">
        <f t="shared" si="27"/>
        <v>51.227475167739186</v>
      </c>
      <c r="F89" s="666">
        <f t="shared" si="27"/>
        <v>51.227475167739186</v>
      </c>
      <c r="G89" s="666">
        <f t="shared" si="27"/>
        <v>51.227475167739186</v>
      </c>
      <c r="H89" s="666">
        <f t="shared" si="27"/>
        <v>51.227475167739186</v>
      </c>
      <c r="I89" s="666">
        <f t="shared" si="27"/>
        <v>51.227475167739186</v>
      </c>
      <c r="J89" s="666">
        <f t="shared" si="27"/>
        <v>51.227475167739186</v>
      </c>
      <c r="K89" s="666">
        <f t="shared" si="27"/>
        <v>51.227475167739186</v>
      </c>
      <c r="L89" s="666">
        <f t="shared" si="27"/>
        <v>51.227475167739186</v>
      </c>
    </row>
    <row r="90" spans="1:12" ht="13.15">
      <c r="A90" s="300"/>
      <c r="B90" s="329" t="s">
        <v>730</v>
      </c>
      <c r="C90" s="666">
        <f>C88*$C$35</f>
        <v>1.9400601884883828</v>
      </c>
      <c r="D90" s="666">
        <f t="shared" ref="D90:L90" si="28">D88*$C$35</f>
        <v>1.9400601884883828</v>
      </c>
      <c r="E90" s="666">
        <f t="shared" si="28"/>
        <v>1.9400601884883828</v>
      </c>
      <c r="F90" s="666">
        <f t="shared" si="28"/>
        <v>1.9400601884883828</v>
      </c>
      <c r="G90" s="666">
        <f t="shared" si="28"/>
        <v>1.9400601884883828</v>
      </c>
      <c r="H90" s="666">
        <f t="shared" si="28"/>
        <v>1.9400601884883828</v>
      </c>
      <c r="I90" s="666">
        <f t="shared" si="28"/>
        <v>1.9400601884883828</v>
      </c>
      <c r="J90" s="666">
        <f t="shared" si="28"/>
        <v>1.9400601884883828</v>
      </c>
      <c r="K90" s="666">
        <f t="shared" si="28"/>
        <v>1.9400601884883828</v>
      </c>
      <c r="L90" s="666">
        <f t="shared" si="28"/>
        <v>1.9400601884883828</v>
      </c>
    </row>
    <row r="91" spans="1:12" ht="13.15">
      <c r="A91" s="300"/>
      <c r="B91" s="637" t="s">
        <v>729</v>
      </c>
      <c r="C91" s="444">
        <f>C89</f>
        <v>51.227475167739186</v>
      </c>
      <c r="D91" s="444">
        <f t="shared" ref="D91:L91" si="29">D89</f>
        <v>51.227475167739186</v>
      </c>
      <c r="E91" s="444">
        <f t="shared" si="29"/>
        <v>51.227475167739186</v>
      </c>
      <c r="F91" s="444">
        <f t="shared" si="29"/>
        <v>51.227475167739186</v>
      </c>
      <c r="G91" s="444">
        <f t="shared" si="29"/>
        <v>51.227475167739186</v>
      </c>
      <c r="H91" s="444">
        <f t="shared" si="29"/>
        <v>51.227475167739186</v>
      </c>
      <c r="I91" s="444">
        <f t="shared" si="29"/>
        <v>51.227475167739186</v>
      </c>
      <c r="J91" s="444">
        <f t="shared" si="29"/>
        <v>51.227475167739186</v>
      </c>
      <c r="K91" s="444">
        <f t="shared" si="29"/>
        <v>51.227475167739186</v>
      </c>
      <c r="L91" s="444">
        <f t="shared" si="29"/>
        <v>51.227475167739186</v>
      </c>
    </row>
    <row r="92" spans="1:12" ht="13.15">
      <c r="A92" s="300"/>
      <c r="B92" s="637" t="s">
        <v>728</v>
      </c>
      <c r="C92" s="666">
        <f>C90*$C$39</f>
        <v>1.2144776779937276</v>
      </c>
      <c r="D92" s="666">
        <f t="shared" ref="D92:L92" si="30">D90*$C$39</f>
        <v>1.2144776779937276</v>
      </c>
      <c r="E92" s="666">
        <f t="shared" si="30"/>
        <v>1.2144776779937276</v>
      </c>
      <c r="F92" s="666">
        <f t="shared" si="30"/>
        <v>1.2144776779937276</v>
      </c>
      <c r="G92" s="666">
        <f t="shared" si="30"/>
        <v>1.2144776779937276</v>
      </c>
      <c r="H92" s="666">
        <f t="shared" si="30"/>
        <v>1.2144776779937276</v>
      </c>
      <c r="I92" s="666">
        <f t="shared" si="30"/>
        <v>1.2144776779937276</v>
      </c>
      <c r="J92" s="666">
        <f t="shared" si="30"/>
        <v>1.2144776779937276</v>
      </c>
      <c r="K92" s="666">
        <f t="shared" si="30"/>
        <v>1.2144776779937276</v>
      </c>
      <c r="L92" s="666">
        <f t="shared" si="30"/>
        <v>1.2144776779937276</v>
      </c>
    </row>
    <row r="93" spans="1:12" ht="13.15">
      <c r="A93" s="300"/>
      <c r="B93" s="637" t="s">
        <v>727</v>
      </c>
      <c r="C93" s="444">
        <f>C92+C91</f>
        <v>52.441952845732914</v>
      </c>
      <c r="D93" s="444">
        <f t="shared" ref="D93:L93" si="31">D92+D91</f>
        <v>52.441952845732914</v>
      </c>
      <c r="E93" s="444">
        <f t="shared" si="31"/>
        <v>52.441952845732914</v>
      </c>
      <c r="F93" s="444">
        <f t="shared" si="31"/>
        <v>52.441952845732914</v>
      </c>
      <c r="G93" s="444">
        <f t="shared" si="31"/>
        <v>52.441952845732914</v>
      </c>
      <c r="H93" s="444">
        <f t="shared" si="31"/>
        <v>52.441952845732914</v>
      </c>
      <c r="I93" s="444">
        <f t="shared" si="31"/>
        <v>52.441952845732914</v>
      </c>
      <c r="J93" s="444">
        <f t="shared" si="31"/>
        <v>52.441952845732914</v>
      </c>
      <c r="K93" s="444">
        <f t="shared" si="31"/>
        <v>52.441952845732914</v>
      </c>
      <c r="L93" s="444">
        <f t="shared" si="31"/>
        <v>52.441952845732914</v>
      </c>
    </row>
    <row r="94" spans="1:12" ht="13.15">
      <c r="A94" s="300"/>
      <c r="B94" s="370"/>
      <c r="C94" s="300"/>
      <c r="D94" s="300"/>
      <c r="E94" s="300"/>
      <c r="F94" s="300"/>
      <c r="G94" s="300"/>
      <c r="H94" s="300"/>
      <c r="I94" s="300"/>
      <c r="J94" s="300"/>
      <c r="K94" s="300"/>
      <c r="L94" s="300"/>
    </row>
    <row r="95" spans="1:12" ht="13.15">
      <c r="A95" s="300"/>
      <c r="B95" s="637" t="s">
        <v>726</v>
      </c>
      <c r="C95" s="666">
        <f>C93+C82+C71</f>
        <v>94.712273664050329</v>
      </c>
      <c r="D95" s="666">
        <f t="shared" ref="D95:L95" si="32">D93+D82+D71</f>
        <v>94.712273664050329</v>
      </c>
      <c r="E95" s="666">
        <f t="shared" si="32"/>
        <v>94.712273664050329</v>
      </c>
      <c r="F95" s="666">
        <f t="shared" si="32"/>
        <v>94.712273664050329</v>
      </c>
      <c r="G95" s="666">
        <f t="shared" si="32"/>
        <v>94.712273664050329</v>
      </c>
      <c r="H95" s="666">
        <f t="shared" si="32"/>
        <v>94.712273664050329</v>
      </c>
      <c r="I95" s="666">
        <f t="shared" si="32"/>
        <v>94.712273664050329</v>
      </c>
      <c r="J95" s="666">
        <f t="shared" si="32"/>
        <v>94.712273664050329</v>
      </c>
      <c r="K95" s="666">
        <f t="shared" si="32"/>
        <v>94.712273664050329</v>
      </c>
      <c r="L95" s="666">
        <f t="shared" si="32"/>
        <v>94.712273664050329</v>
      </c>
    </row>
    <row r="96" spans="1:12" ht="13.15">
      <c r="A96" s="300"/>
      <c r="B96" s="670"/>
      <c r="C96" s="300"/>
      <c r="D96" s="300"/>
      <c r="E96" s="300"/>
      <c r="F96" s="300"/>
      <c r="G96" s="300"/>
      <c r="H96" s="300"/>
      <c r="I96" s="300"/>
      <c r="J96" s="300"/>
      <c r="K96" s="300"/>
      <c r="L96" s="300"/>
    </row>
    <row r="97" spans="1:12" ht="13.15">
      <c r="A97" s="300"/>
      <c r="B97" s="671" t="s">
        <v>834</v>
      </c>
      <c r="C97" s="300"/>
      <c r="D97" s="300"/>
      <c r="E97" s="300"/>
      <c r="F97" s="300"/>
      <c r="G97" s="300"/>
      <c r="H97" s="300"/>
      <c r="I97" s="300"/>
      <c r="J97" s="300"/>
      <c r="K97" s="300"/>
      <c r="L97" s="300"/>
    </row>
    <row r="98" spans="1:12">
      <c r="A98" s="300"/>
      <c r="B98" s="316"/>
      <c r="C98" s="300"/>
      <c r="D98" s="300"/>
      <c r="E98" s="300"/>
      <c r="F98" s="300"/>
      <c r="G98" s="300"/>
      <c r="H98" s="300"/>
      <c r="I98" s="300"/>
      <c r="J98" s="300"/>
      <c r="K98" s="300"/>
      <c r="L98" s="300"/>
    </row>
    <row r="99" spans="1:12" ht="13.15">
      <c r="A99" s="300"/>
      <c r="B99" s="317" t="s">
        <v>836</v>
      </c>
      <c r="C99" s="444">
        <f>C58</f>
        <v>7.6010152576059316</v>
      </c>
      <c r="D99" s="444">
        <f t="shared" ref="D99:L99" si="33">D58</f>
        <v>7.3435206590632491</v>
      </c>
      <c r="E99" s="444">
        <f t="shared" si="33"/>
        <v>7.6341710034303532</v>
      </c>
      <c r="F99" s="444">
        <f t="shared" si="33"/>
        <v>7.7838059058745639</v>
      </c>
      <c r="G99" s="444">
        <f t="shared" si="33"/>
        <v>8.0016403530097566</v>
      </c>
      <c r="H99" s="444">
        <f t="shared" si="33"/>
        <v>7.7649143045653739</v>
      </c>
      <c r="I99" s="444">
        <f t="shared" si="33"/>
        <v>7.5690338325445818</v>
      </c>
      <c r="J99" s="444">
        <f t="shared" si="33"/>
        <v>7.4885168046302066</v>
      </c>
      <c r="K99" s="444">
        <f t="shared" si="33"/>
        <v>7.3827050450303124</v>
      </c>
      <c r="L99" s="444">
        <f t="shared" si="33"/>
        <v>7.4301231738082434</v>
      </c>
    </row>
    <row r="100" spans="1:12">
      <c r="A100" s="300"/>
      <c r="B100" s="300"/>
      <c r="C100" s="300"/>
      <c r="D100" s="300"/>
      <c r="E100" s="300"/>
      <c r="F100" s="300"/>
      <c r="G100" s="300"/>
      <c r="H100" s="300"/>
      <c r="I100" s="300"/>
      <c r="J100" s="300"/>
      <c r="K100" s="300"/>
      <c r="L100" s="300"/>
    </row>
    <row r="101" spans="1:12" ht="13.15">
      <c r="A101" s="300"/>
      <c r="B101" s="332" t="s">
        <v>826</v>
      </c>
      <c r="C101" s="300"/>
      <c r="D101" s="300"/>
      <c r="E101" s="300"/>
      <c r="F101" s="300"/>
      <c r="G101" s="300"/>
      <c r="H101" s="300"/>
      <c r="I101" s="300"/>
      <c r="J101" s="300"/>
      <c r="K101" s="300"/>
      <c r="L101" s="300"/>
    </row>
    <row r="102" spans="1:12">
      <c r="A102" s="300"/>
      <c r="B102" s="300"/>
      <c r="C102" s="300"/>
      <c r="D102" s="300"/>
      <c r="E102" s="300"/>
      <c r="F102" s="300"/>
      <c r="G102" s="300"/>
      <c r="H102" s="300"/>
      <c r="I102" s="300"/>
      <c r="J102" s="300"/>
      <c r="K102" s="300"/>
      <c r="L102" s="300"/>
    </row>
    <row r="103" spans="1:12" ht="13.15">
      <c r="A103" s="300"/>
      <c r="B103" s="317"/>
      <c r="C103" s="317" t="str">
        <f t="shared" ref="C103:L103" si="34">C43</f>
        <v>2020/21</v>
      </c>
      <c r="D103" s="317" t="str">
        <f t="shared" si="34"/>
        <v>2021/22</v>
      </c>
      <c r="E103" s="317" t="str">
        <f t="shared" si="34"/>
        <v>2022/23</v>
      </c>
      <c r="F103" s="317" t="str">
        <f t="shared" si="34"/>
        <v>2023/24</v>
      </c>
      <c r="G103" s="317" t="str">
        <f t="shared" si="34"/>
        <v>2024/25</v>
      </c>
      <c r="H103" s="317" t="str">
        <f t="shared" si="34"/>
        <v>2025/26</v>
      </c>
      <c r="I103" s="317" t="str">
        <f t="shared" si="34"/>
        <v>2026/27</v>
      </c>
      <c r="J103" s="317" t="str">
        <f t="shared" si="34"/>
        <v>2027/28</v>
      </c>
      <c r="K103" s="317" t="str">
        <f t="shared" si="34"/>
        <v>2028/29</v>
      </c>
      <c r="L103" s="317" t="str">
        <f t="shared" si="34"/>
        <v>2029/30</v>
      </c>
    </row>
    <row r="104" spans="1:12" ht="13.15">
      <c r="A104" s="300"/>
      <c r="B104" s="317" t="s">
        <v>917</v>
      </c>
      <c r="C104" s="444">
        <f t="shared" ref="C104:L104" si="35">C66*C$99</f>
        <v>89.080312841353972</v>
      </c>
      <c r="D104" s="444">
        <f t="shared" si="35"/>
        <v>86.062597626246557</v>
      </c>
      <c r="E104" s="444">
        <f t="shared" si="35"/>
        <v>89.468882540325765</v>
      </c>
      <c r="F104" s="444">
        <f t="shared" si="35"/>
        <v>91.222533002792289</v>
      </c>
      <c r="G104" s="444">
        <f t="shared" si="35"/>
        <v>93.775449954117846</v>
      </c>
      <c r="H104" s="444">
        <f t="shared" si="35"/>
        <v>91.001132348055691</v>
      </c>
      <c r="I104" s="444">
        <f t="shared" si="35"/>
        <v>88.705505627708845</v>
      </c>
      <c r="J104" s="444">
        <f t="shared" si="35"/>
        <v>87.761884046566593</v>
      </c>
      <c r="K104" s="444">
        <f t="shared" si="35"/>
        <v>86.52182014352141</v>
      </c>
      <c r="L104" s="444">
        <f t="shared" si="35"/>
        <v>87.077538242056079</v>
      </c>
    </row>
    <row r="105" spans="1:12" ht="13.15">
      <c r="A105" s="300"/>
      <c r="B105" s="317" t="s">
        <v>918</v>
      </c>
      <c r="C105" s="444">
        <f t="shared" ref="C105:L105" si="36">C77*C$99</f>
        <v>266.89396546725061</v>
      </c>
      <c r="D105" s="444">
        <f t="shared" si="36"/>
        <v>257.85257400014547</v>
      </c>
      <c r="E105" s="444">
        <f t="shared" si="36"/>
        <v>268.05816106233897</v>
      </c>
      <c r="F105" s="444">
        <f t="shared" si="36"/>
        <v>273.31228187806528</v>
      </c>
      <c r="G105" s="444">
        <f t="shared" si="36"/>
        <v>280.96108897039431</v>
      </c>
      <c r="H105" s="444">
        <f t="shared" si="36"/>
        <v>272.64894228242497</v>
      </c>
      <c r="I105" s="444">
        <f t="shared" si="36"/>
        <v>265.77100372245258</v>
      </c>
      <c r="J105" s="444">
        <f t="shared" si="36"/>
        <v>262.94381444057325</v>
      </c>
      <c r="K105" s="444">
        <f t="shared" si="36"/>
        <v>259.22845285326105</v>
      </c>
      <c r="L105" s="444">
        <f t="shared" si="36"/>
        <v>260.89344259419266</v>
      </c>
    </row>
    <row r="106" spans="1:12" ht="13.15">
      <c r="A106" s="300"/>
      <c r="B106" s="317" t="s">
        <v>919</v>
      </c>
      <c r="C106" s="444">
        <f t="shared" ref="C106:L106" si="37">C88*C$99</f>
        <v>404.12724745198858</v>
      </c>
      <c r="D106" s="444">
        <f t="shared" si="37"/>
        <v>390.43689427993286</v>
      </c>
      <c r="E106" s="444">
        <f t="shared" si="37"/>
        <v>405.8900567403706</v>
      </c>
      <c r="F106" s="444">
        <f t="shared" si="37"/>
        <v>413.84577570659883</v>
      </c>
      <c r="G106" s="444">
        <f t="shared" si="37"/>
        <v>425.42749637646347</v>
      </c>
      <c r="H106" s="444">
        <f t="shared" si="37"/>
        <v>412.84135582605671</v>
      </c>
      <c r="I106" s="444">
        <f t="shared" si="37"/>
        <v>402.42687390429671</v>
      </c>
      <c r="J106" s="444">
        <f t="shared" si="37"/>
        <v>398.14598197588077</v>
      </c>
      <c r="K106" s="444">
        <f t="shared" si="37"/>
        <v>392.52023150624876</v>
      </c>
      <c r="L106" s="444">
        <f t="shared" si="37"/>
        <v>395.04133654457559</v>
      </c>
    </row>
    <row r="107" spans="1:12" ht="13.15">
      <c r="A107" s="300"/>
      <c r="B107" s="317" t="s">
        <v>8</v>
      </c>
      <c r="C107" s="444">
        <f>SUM(C104:C106)</f>
        <v>760.10152576059318</v>
      </c>
      <c r="D107" s="444">
        <f t="shared" ref="D107:L107" si="38">SUM(D104:D106)</f>
        <v>734.35206590632492</v>
      </c>
      <c r="E107" s="444">
        <f t="shared" si="38"/>
        <v>763.41710034303537</v>
      </c>
      <c r="F107" s="444">
        <f t="shared" si="38"/>
        <v>778.38059058745637</v>
      </c>
      <c r="G107" s="444">
        <f t="shared" si="38"/>
        <v>800.16403530097568</v>
      </c>
      <c r="H107" s="444">
        <f t="shared" si="38"/>
        <v>776.49143045653739</v>
      </c>
      <c r="I107" s="444">
        <f t="shared" si="38"/>
        <v>756.90338325445816</v>
      </c>
      <c r="J107" s="444">
        <f t="shared" si="38"/>
        <v>748.85168046302056</v>
      </c>
      <c r="K107" s="444">
        <f t="shared" si="38"/>
        <v>738.27050450303113</v>
      </c>
      <c r="L107" s="444">
        <f t="shared" si="38"/>
        <v>743.01231738082424</v>
      </c>
    </row>
    <row r="108" spans="1:12">
      <c r="A108" s="300"/>
      <c r="B108" s="300"/>
      <c r="C108" s="300"/>
      <c r="D108" s="300"/>
      <c r="E108" s="300"/>
      <c r="F108" s="300"/>
      <c r="G108" s="300"/>
      <c r="H108" s="300"/>
      <c r="I108" s="300"/>
      <c r="J108" s="300"/>
      <c r="K108" s="300"/>
      <c r="L108" s="300"/>
    </row>
    <row r="109" spans="1:12">
      <c r="A109" s="300"/>
      <c r="B109" s="300"/>
      <c r="C109" s="300"/>
      <c r="D109" s="300"/>
      <c r="E109" s="300"/>
      <c r="F109" s="300"/>
      <c r="G109" s="300"/>
      <c r="H109" s="300"/>
      <c r="I109" s="300"/>
      <c r="J109" s="300"/>
      <c r="K109" s="300"/>
      <c r="L109" s="300"/>
    </row>
    <row r="110" spans="1:12" ht="13.15">
      <c r="A110" s="300"/>
      <c r="B110" s="669" t="s">
        <v>724</v>
      </c>
      <c r="C110" s="667"/>
      <c r="D110" s="667"/>
      <c r="E110" s="667"/>
      <c r="F110" s="667"/>
      <c r="G110" s="667"/>
      <c r="H110" s="667"/>
      <c r="I110" s="667"/>
      <c r="J110" s="300"/>
      <c r="K110" s="300"/>
      <c r="L110" s="300"/>
    </row>
    <row r="111" spans="1:12">
      <c r="A111" s="300"/>
      <c r="B111" s="668"/>
      <c r="C111" s="300"/>
      <c r="D111" s="300"/>
      <c r="E111" s="300"/>
      <c r="F111" s="300"/>
      <c r="G111" s="300"/>
      <c r="H111" s="300"/>
      <c r="I111" s="667"/>
      <c r="J111" s="300"/>
      <c r="K111" s="300"/>
      <c r="L111" s="300"/>
    </row>
    <row r="112" spans="1:12">
      <c r="A112" s="300"/>
      <c r="B112" s="668" t="s">
        <v>723</v>
      </c>
      <c r="C112" s="668">
        <f>C107</f>
        <v>760.10152576059318</v>
      </c>
      <c r="D112" s="668">
        <f t="shared" ref="D112:L112" si="39">D107</f>
        <v>734.35206590632492</v>
      </c>
      <c r="E112" s="668">
        <f t="shared" si="39"/>
        <v>763.41710034303537</v>
      </c>
      <c r="F112" s="668">
        <f t="shared" si="39"/>
        <v>778.38059058745637</v>
      </c>
      <c r="G112" s="668">
        <f t="shared" si="39"/>
        <v>800.16403530097568</v>
      </c>
      <c r="H112" s="668">
        <f t="shared" si="39"/>
        <v>776.49143045653739</v>
      </c>
      <c r="I112" s="668">
        <f t="shared" si="39"/>
        <v>756.90338325445816</v>
      </c>
      <c r="J112" s="668">
        <f t="shared" si="39"/>
        <v>748.85168046302056</v>
      </c>
      <c r="K112" s="668">
        <f t="shared" si="39"/>
        <v>738.27050450303113</v>
      </c>
      <c r="L112" s="668">
        <f t="shared" si="39"/>
        <v>743.01231738082424</v>
      </c>
    </row>
    <row r="113" spans="1:12">
      <c r="A113" s="300"/>
      <c r="B113" s="668" t="s">
        <v>1576</v>
      </c>
      <c r="C113" s="668">
        <f t="shared" ref="C113:L113" si="40">((C68+C79+C90)/100)*C112</f>
        <v>107.46547742673313</v>
      </c>
      <c r="D113" s="668">
        <f t="shared" si="40"/>
        <v>103.82494007358092</v>
      </c>
      <c r="E113" s="668">
        <f t="shared" si="40"/>
        <v>107.93424349727819</v>
      </c>
      <c r="F113" s="668">
        <f t="shared" si="40"/>
        <v>110.04982749308436</v>
      </c>
      <c r="G113" s="668">
        <f t="shared" si="40"/>
        <v>113.12963750108916</v>
      </c>
      <c r="H113" s="668">
        <f t="shared" si="40"/>
        <v>109.7827322584029</v>
      </c>
      <c r="I113" s="668">
        <f t="shared" si="40"/>
        <v>107.01331426213928</v>
      </c>
      <c r="J113" s="668">
        <f t="shared" si="40"/>
        <v>105.87493990653704</v>
      </c>
      <c r="K113" s="668">
        <f t="shared" si="40"/>
        <v>104.3789409014848</v>
      </c>
      <c r="L113" s="668">
        <f t="shared" si="40"/>
        <v>105.04935290239527</v>
      </c>
    </row>
    <row r="114" spans="1:12">
      <c r="A114" s="300"/>
      <c r="B114" s="668" t="s">
        <v>1577</v>
      </c>
      <c r="C114" s="668">
        <f t="shared" ref="C114:L114" si="41">((C67+C78+C89)/100)*C112</f>
        <v>652.63604833386</v>
      </c>
      <c r="D114" s="668">
        <f t="shared" si="41"/>
        <v>630.52712583274388</v>
      </c>
      <c r="E114" s="668">
        <f t="shared" si="41"/>
        <v>655.48285684575706</v>
      </c>
      <c r="F114" s="668">
        <f t="shared" si="41"/>
        <v>668.33076309437195</v>
      </c>
      <c r="G114" s="668">
        <f t="shared" si="41"/>
        <v>687.03439779988639</v>
      </c>
      <c r="H114" s="668">
        <f t="shared" si="41"/>
        <v>666.70869819813436</v>
      </c>
      <c r="I114" s="668">
        <f t="shared" si="41"/>
        <v>649.89006899231879</v>
      </c>
      <c r="J114" s="668">
        <f t="shared" si="41"/>
        <v>642.97674055648349</v>
      </c>
      <c r="K114" s="668">
        <f t="shared" si="41"/>
        <v>633.8915636015463</v>
      </c>
      <c r="L114" s="668">
        <f t="shared" si="41"/>
        <v>637.96296447842894</v>
      </c>
    </row>
    <row r="115" spans="1:12">
      <c r="A115" s="300"/>
      <c r="B115" s="668" t="s">
        <v>829</v>
      </c>
      <c r="C115" s="668">
        <f>C113*$C$39</f>
        <v>67.273388869134934</v>
      </c>
      <c r="D115" s="668">
        <f t="shared" ref="D115:L115" si="42">D113*$C$39</f>
        <v>64.994412486061648</v>
      </c>
      <c r="E115" s="668">
        <f t="shared" si="42"/>
        <v>67.566836429296146</v>
      </c>
      <c r="F115" s="668">
        <f t="shared" si="42"/>
        <v>68.891192010670807</v>
      </c>
      <c r="G115" s="668">
        <f t="shared" si="42"/>
        <v>70.819153075681811</v>
      </c>
      <c r="H115" s="668">
        <f t="shared" si="42"/>
        <v>68.723990393760218</v>
      </c>
      <c r="I115" s="668">
        <f t="shared" si="42"/>
        <v>66.990334728099185</v>
      </c>
      <c r="J115" s="668">
        <f t="shared" si="42"/>
        <v>66.277712381492179</v>
      </c>
      <c r="K115" s="668">
        <f t="shared" si="42"/>
        <v>65.341217004329479</v>
      </c>
      <c r="L115" s="668">
        <f t="shared" si="42"/>
        <v>65.760894916899446</v>
      </c>
    </row>
    <row r="116" spans="1:12">
      <c r="A116" s="300"/>
      <c r="B116" s="668" t="s">
        <v>830</v>
      </c>
      <c r="C116" s="668">
        <f>C114</f>
        <v>652.63604833386</v>
      </c>
      <c r="D116" s="668">
        <f t="shared" ref="D116:L116" si="43">D114</f>
        <v>630.52712583274388</v>
      </c>
      <c r="E116" s="668">
        <f t="shared" si="43"/>
        <v>655.48285684575706</v>
      </c>
      <c r="F116" s="668">
        <f t="shared" si="43"/>
        <v>668.33076309437195</v>
      </c>
      <c r="G116" s="668">
        <f t="shared" si="43"/>
        <v>687.03439779988639</v>
      </c>
      <c r="H116" s="668">
        <f t="shared" si="43"/>
        <v>666.70869819813436</v>
      </c>
      <c r="I116" s="668">
        <f t="shared" si="43"/>
        <v>649.89006899231879</v>
      </c>
      <c r="J116" s="668">
        <f t="shared" si="43"/>
        <v>642.97674055648349</v>
      </c>
      <c r="K116" s="668">
        <f t="shared" si="43"/>
        <v>633.8915636015463</v>
      </c>
      <c r="L116" s="668">
        <f t="shared" si="43"/>
        <v>637.96296447842894</v>
      </c>
    </row>
    <row r="117" spans="1:12">
      <c r="A117" s="300"/>
      <c r="B117" s="668" t="s">
        <v>722</v>
      </c>
      <c r="C117" s="668">
        <f>C116+C115</f>
        <v>719.90943720299492</v>
      </c>
      <c r="D117" s="668">
        <f t="shared" ref="D117:L117" si="44">D116+D115</f>
        <v>695.52153831880548</v>
      </c>
      <c r="E117" s="668">
        <f t="shared" si="44"/>
        <v>723.04969327505319</v>
      </c>
      <c r="F117" s="668">
        <f t="shared" si="44"/>
        <v>737.22195510504275</v>
      </c>
      <c r="G117" s="668">
        <f t="shared" si="44"/>
        <v>757.8535508755682</v>
      </c>
      <c r="H117" s="668">
        <f t="shared" si="44"/>
        <v>735.43268859189459</v>
      </c>
      <c r="I117" s="668">
        <f t="shared" si="44"/>
        <v>716.88040372041792</v>
      </c>
      <c r="J117" s="668">
        <f t="shared" si="44"/>
        <v>709.25445293797566</v>
      </c>
      <c r="K117" s="668">
        <f t="shared" si="44"/>
        <v>699.23278060587575</v>
      </c>
      <c r="L117" s="668">
        <f t="shared" si="44"/>
        <v>703.72385939532842</v>
      </c>
    </row>
    <row r="118" spans="1:12">
      <c r="A118" s="300"/>
      <c r="B118" s="668" t="s">
        <v>835</v>
      </c>
      <c r="C118" s="668">
        <f>C113+C114-C112</f>
        <v>0</v>
      </c>
      <c r="D118" s="668">
        <f t="shared" ref="D118:L118" si="45">D113+D114-D112</f>
        <v>0</v>
      </c>
      <c r="E118" s="668">
        <f t="shared" si="45"/>
        <v>0</v>
      </c>
      <c r="F118" s="668">
        <f t="shared" si="45"/>
        <v>0</v>
      </c>
      <c r="G118" s="668">
        <f t="shared" si="45"/>
        <v>0</v>
      </c>
      <c r="H118" s="668">
        <f t="shared" si="45"/>
        <v>0</v>
      </c>
      <c r="I118" s="668">
        <f t="shared" si="45"/>
        <v>0</v>
      </c>
      <c r="J118" s="668">
        <f t="shared" si="45"/>
        <v>0</v>
      </c>
      <c r="K118" s="668">
        <f t="shared" si="45"/>
        <v>0</v>
      </c>
      <c r="L118" s="668">
        <f t="shared" si="45"/>
        <v>0</v>
      </c>
    </row>
    <row r="119" spans="1:12">
      <c r="A119" s="300">
        <f>SUM(C118:L119)</f>
        <v>0</v>
      </c>
      <c r="B119" s="668" t="s">
        <v>837</v>
      </c>
      <c r="C119" s="668">
        <f t="shared" ref="C119:L119" si="46">C117-C44</f>
        <v>0</v>
      </c>
      <c r="D119" s="668">
        <f t="shared" si="46"/>
        <v>0</v>
      </c>
      <c r="E119" s="668">
        <f t="shared" si="46"/>
        <v>0</v>
      </c>
      <c r="F119" s="668">
        <f t="shared" si="46"/>
        <v>0</v>
      </c>
      <c r="G119" s="668">
        <f t="shared" si="46"/>
        <v>0</v>
      </c>
      <c r="H119" s="668">
        <f t="shared" si="46"/>
        <v>0</v>
      </c>
      <c r="I119" s="668">
        <f t="shared" si="46"/>
        <v>0</v>
      </c>
      <c r="J119" s="668">
        <f t="shared" si="46"/>
        <v>0</v>
      </c>
      <c r="K119" s="668">
        <f t="shared" si="46"/>
        <v>0</v>
      </c>
      <c r="L119" s="668">
        <f t="shared" si="46"/>
        <v>0</v>
      </c>
    </row>
    <row r="120" spans="1:12">
      <c r="A120" s="300"/>
      <c r="B120" s="300"/>
      <c r="C120" s="300"/>
      <c r="D120" s="300"/>
      <c r="E120" s="300"/>
      <c r="F120" s="300"/>
      <c r="G120" s="300"/>
      <c r="H120" s="300"/>
      <c r="I120" s="300"/>
      <c r="J120" s="300"/>
      <c r="K120" s="300"/>
      <c r="L120" s="300"/>
    </row>
    <row r="121" spans="1:12">
      <c r="A121" s="300"/>
      <c r="B121" s="300"/>
      <c r="C121" s="300"/>
      <c r="D121" s="300"/>
      <c r="E121" s="300"/>
      <c r="F121" s="300"/>
      <c r="G121" s="300"/>
      <c r="H121" s="300"/>
      <c r="I121" s="300"/>
      <c r="J121" s="300"/>
      <c r="K121" s="300"/>
      <c r="L121" s="300"/>
    </row>
    <row r="122" spans="1:12">
      <c r="A122" s="300"/>
      <c r="B122" s="300"/>
      <c r="C122" s="300"/>
      <c r="D122" s="300"/>
      <c r="E122" s="300"/>
      <c r="F122" s="300"/>
      <c r="G122" s="300"/>
      <c r="H122" s="300"/>
      <c r="I122" s="300"/>
      <c r="J122" s="300"/>
      <c r="K122" s="300"/>
      <c r="L122" s="300"/>
    </row>
    <row r="123" spans="1:12">
      <c r="A123" s="300"/>
      <c r="B123" s="300"/>
      <c r="C123" s="300"/>
      <c r="D123" s="300"/>
      <c r="E123" s="300"/>
      <c r="F123" s="300"/>
      <c r="G123" s="300"/>
      <c r="H123" s="300"/>
      <c r="I123" s="300"/>
      <c r="J123" s="300"/>
      <c r="K123" s="300"/>
      <c r="L123" s="300"/>
    </row>
    <row r="124" spans="1:12">
      <c r="A124" s="300"/>
      <c r="B124" s="300"/>
      <c r="C124" s="300"/>
      <c r="D124" s="300"/>
      <c r="E124" s="300"/>
      <c r="F124" s="300"/>
      <c r="G124" s="300"/>
      <c r="H124" s="300"/>
      <c r="I124" s="300"/>
      <c r="J124" s="300"/>
      <c r="K124" s="300"/>
      <c r="L124" s="300"/>
    </row>
    <row r="125" spans="1:12">
      <c r="A125" s="300"/>
      <c r="B125" s="300"/>
      <c r="C125" s="300"/>
      <c r="D125" s="300"/>
      <c r="E125" s="300"/>
      <c r="F125" s="300"/>
      <c r="G125" s="300"/>
      <c r="H125" s="300"/>
      <c r="I125" s="300"/>
      <c r="J125" s="300"/>
      <c r="K125" s="300"/>
      <c r="L125" s="300"/>
    </row>
    <row r="126" spans="1:12">
      <c r="A126" s="300"/>
      <c r="B126" s="300"/>
      <c r="C126" s="300"/>
      <c r="D126" s="300"/>
      <c r="E126" s="300"/>
      <c r="F126" s="300"/>
      <c r="G126" s="300"/>
      <c r="H126" s="300"/>
      <c r="I126" s="300"/>
      <c r="J126" s="300"/>
      <c r="K126" s="300"/>
      <c r="L126" s="300"/>
    </row>
    <row r="127" spans="1:12">
      <c r="A127" s="300"/>
      <c r="B127" s="300"/>
      <c r="C127" s="300"/>
      <c r="D127" s="300"/>
      <c r="E127" s="300"/>
      <c r="F127" s="300"/>
      <c r="G127" s="300"/>
      <c r="H127" s="300"/>
      <c r="I127" s="300"/>
      <c r="J127" s="300"/>
      <c r="K127" s="300"/>
      <c r="L127" s="300"/>
    </row>
    <row r="128" spans="1:12">
      <c r="A128" s="300"/>
      <c r="B128" s="300"/>
      <c r="C128" s="300"/>
      <c r="D128" s="300"/>
      <c r="E128" s="300"/>
      <c r="F128" s="300"/>
      <c r="G128" s="300"/>
      <c r="H128" s="300"/>
      <c r="I128" s="300"/>
      <c r="J128" s="300"/>
      <c r="K128" s="300"/>
      <c r="L128" s="300"/>
    </row>
    <row r="129" spans="1:12">
      <c r="A129" s="300"/>
      <c r="B129" s="300"/>
      <c r="C129" s="300"/>
      <c r="D129" s="300"/>
      <c r="E129" s="300"/>
      <c r="F129" s="300"/>
      <c r="G129" s="300"/>
      <c r="H129" s="300"/>
      <c r="I129" s="300"/>
      <c r="J129" s="300"/>
      <c r="K129" s="300"/>
      <c r="L129" s="300"/>
    </row>
    <row r="130" spans="1:12">
      <c r="A130" s="300"/>
      <c r="B130" s="300"/>
      <c r="C130" s="300"/>
      <c r="D130" s="300"/>
      <c r="E130" s="300"/>
      <c r="F130" s="300"/>
      <c r="G130" s="300"/>
      <c r="H130" s="300"/>
      <c r="I130" s="300"/>
      <c r="J130" s="300"/>
      <c r="K130" s="300"/>
      <c r="L130" s="300"/>
    </row>
    <row r="131" spans="1:12">
      <c r="A131" s="300"/>
      <c r="B131" s="300"/>
      <c r="C131" s="300"/>
      <c r="D131" s="300"/>
      <c r="E131" s="300"/>
      <c r="F131" s="300"/>
      <c r="G131" s="300"/>
      <c r="H131" s="300"/>
      <c r="I131" s="300"/>
      <c r="J131" s="300"/>
      <c r="K131" s="300"/>
      <c r="L131" s="300"/>
    </row>
    <row r="132" spans="1:12">
      <c r="A132" s="300"/>
      <c r="B132" s="300"/>
      <c r="C132" s="300"/>
      <c r="D132" s="300"/>
      <c r="E132" s="300"/>
      <c r="F132" s="300"/>
      <c r="G132" s="300"/>
      <c r="H132" s="300"/>
      <c r="I132" s="300"/>
      <c r="J132" s="300"/>
      <c r="K132" s="300"/>
      <c r="L132" s="300"/>
    </row>
    <row r="133" spans="1:12">
      <c r="A133" s="300"/>
      <c r="B133" s="300"/>
      <c r="C133" s="300"/>
      <c r="D133" s="300"/>
      <c r="E133" s="300"/>
      <c r="F133" s="300"/>
      <c r="G133" s="300"/>
      <c r="H133" s="300"/>
      <c r="I133" s="300"/>
      <c r="J133" s="300"/>
      <c r="K133" s="300"/>
      <c r="L133" s="300"/>
    </row>
  </sheetData>
  <mergeCells count="4">
    <mergeCell ref="D17:L18"/>
    <mergeCell ref="J51:J53"/>
    <mergeCell ref="A5:L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FF00"/>
  </sheetPr>
  <dimension ref="A1:S9"/>
  <sheetViews>
    <sheetView showGridLines="0" zoomScaleNormal="100" workbookViewId="0"/>
  </sheetViews>
  <sheetFormatPr defaultRowHeight="12.75"/>
  <cols>
    <col min="1" max="1" width="8.73046875" customWidth="1"/>
    <col min="2" max="17" width="10.73046875" customWidth="1"/>
    <col min="18" max="23" width="8.73046875" customWidth="1"/>
  </cols>
  <sheetData>
    <row r="1" spans="1:19" s="64" customFormat="1" ht="13.9">
      <c r="A1" s="63" t="str">
        <f>ModelBanner</f>
        <v>TSM_201920</v>
      </c>
    </row>
    <row r="2" spans="1:19" s="64" customFormat="1" ht="13.9">
      <c r="A2" s="920" t="s">
        <v>13</v>
      </c>
      <c r="B2" s="920" t="s">
        <v>30</v>
      </c>
    </row>
    <row r="3" spans="1:19" s="64" customFormat="1" ht="13.9">
      <c r="A3" s="65"/>
    </row>
    <row r="4" spans="1:19" s="55" customFormat="1" ht="13.15">
      <c r="A4" s="56" t="s">
        <v>26</v>
      </c>
      <c r="B4" s="56"/>
      <c r="C4" s="56"/>
      <c r="D4" s="56"/>
      <c r="E4" s="283"/>
      <c r="F4" s="56"/>
      <c r="G4" s="56"/>
      <c r="H4" s="56"/>
      <c r="I4" s="56"/>
      <c r="J4" s="56"/>
      <c r="K4" s="56"/>
      <c r="L4" s="56"/>
      <c r="M4" s="56"/>
      <c r="N4" s="56"/>
      <c r="O4" s="56"/>
      <c r="P4" s="56"/>
      <c r="Q4" s="56"/>
    </row>
    <row r="5" spans="1:19" s="45" customFormat="1" ht="13.15" customHeight="1">
      <c r="A5" s="58" t="s">
        <v>1257</v>
      </c>
      <c r="B5" s="58"/>
      <c r="C5" s="58"/>
      <c r="D5" s="58"/>
      <c r="E5" s="58"/>
      <c r="F5" s="58"/>
      <c r="G5" s="58"/>
      <c r="H5" s="58"/>
      <c r="I5" s="58"/>
      <c r="J5" s="58"/>
      <c r="K5" s="58"/>
      <c r="L5" s="58"/>
      <c r="M5" s="58"/>
      <c r="N5" s="58"/>
      <c r="O5" s="58"/>
      <c r="P5" s="58"/>
      <c r="Q5" s="58"/>
      <c r="R5" s="58"/>
      <c r="S5" s="58"/>
    </row>
    <row r="6" spans="1:19" s="44" customFormat="1" ht="13.5" customHeight="1">
      <c r="A6" s="54" t="s">
        <v>1336</v>
      </c>
      <c r="B6" s="59"/>
      <c r="C6" s="59"/>
      <c r="D6" s="59"/>
      <c r="E6" s="283"/>
      <c r="F6" s="59"/>
      <c r="G6" s="59"/>
      <c r="H6" s="59"/>
      <c r="I6" s="59"/>
      <c r="J6" s="59"/>
      <c r="K6" s="59"/>
      <c r="L6" s="59"/>
      <c r="M6" s="59"/>
      <c r="N6" s="59"/>
      <c r="O6" s="59"/>
      <c r="P6" s="59"/>
      <c r="Q6" s="59"/>
    </row>
    <row r="7" spans="1:19" s="44" customFormat="1" ht="13.15">
      <c r="A7" s="52" t="s">
        <v>339</v>
      </c>
      <c r="B7" s="54"/>
      <c r="C7" s="59"/>
      <c r="D7" s="59"/>
      <c r="E7" s="283"/>
      <c r="F7" s="59"/>
      <c r="G7" s="59"/>
      <c r="H7" s="59"/>
      <c r="I7" s="59"/>
      <c r="J7" s="59"/>
      <c r="K7" s="59"/>
      <c r="L7" s="59"/>
      <c r="M7" s="59"/>
      <c r="N7" s="59"/>
      <c r="O7" s="59"/>
      <c r="P7" s="59"/>
      <c r="Q7" s="59"/>
    </row>
    <row r="8" spans="1:19" s="44" customFormat="1" ht="13.15">
      <c r="A8" s="54" t="s">
        <v>24</v>
      </c>
      <c r="B8" s="59"/>
      <c r="C8" s="59"/>
      <c r="D8" s="59"/>
      <c r="E8" s="283"/>
      <c r="F8" s="59"/>
      <c r="G8" s="59"/>
      <c r="H8" s="59"/>
      <c r="I8" s="59"/>
      <c r="J8" s="59"/>
      <c r="K8" s="59"/>
      <c r="L8" s="59"/>
      <c r="M8" s="59"/>
      <c r="N8" s="59"/>
      <c r="O8" s="59"/>
      <c r="P8" s="59"/>
      <c r="Q8" s="59"/>
    </row>
    <row r="9" spans="1:19" s="48" customFormat="1" ht="13.5" customHeight="1">
      <c r="A9" s="53" t="s">
        <v>123</v>
      </c>
      <c r="B9" s="71"/>
      <c r="C9" s="69"/>
      <c r="D9" s="284"/>
      <c r="E9" s="284"/>
      <c r="F9" s="284"/>
      <c r="G9" s="70"/>
      <c r="H9" s="284"/>
      <c r="I9" s="284"/>
      <c r="J9" s="70"/>
      <c r="K9" s="285"/>
      <c r="L9" s="285"/>
      <c r="M9" s="285"/>
      <c r="N9" s="285"/>
      <c r="O9" s="285"/>
      <c r="P9" s="285"/>
      <c r="Q9" s="285"/>
    </row>
  </sheetData>
  <hyperlinks>
    <hyperlink ref="A2" location="'Title_&amp;_Contents'!A1" display="Contents"/>
    <hyperlink ref="B2" location="Map_of_sheets!A1" display="Map of sheets"/>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A1:L58"/>
  <sheetViews>
    <sheetView showGridLines="0" workbookViewId="0"/>
  </sheetViews>
  <sheetFormatPr defaultColWidth="9" defaultRowHeight="12.75"/>
  <cols>
    <col min="1" max="1" width="8.265625" style="300" customWidth="1"/>
    <col min="2" max="2" width="45.73046875" style="300" customWidth="1"/>
    <col min="3" max="12" width="9.73046875" style="300" customWidth="1"/>
    <col min="13" max="16384" width="9" style="300"/>
  </cols>
  <sheetData>
    <row r="1" spans="1:12" s="335" customFormat="1" ht="13.9">
      <c r="A1" s="334" t="str">
        <f>ModelBanner</f>
        <v>TSM_201920</v>
      </c>
    </row>
    <row r="2" spans="1:12" s="335" customFormat="1" ht="13.9">
      <c r="A2" s="920" t="s">
        <v>13</v>
      </c>
      <c r="B2" s="920" t="s">
        <v>30</v>
      </c>
    </row>
    <row r="3" spans="1:12" s="335" customFormat="1" ht="13.9">
      <c r="A3" s="336"/>
    </row>
    <row r="4" spans="1:12" s="647" customFormat="1" ht="13.15">
      <c r="A4" s="648" t="s">
        <v>26</v>
      </c>
      <c r="B4" s="648"/>
      <c r="C4" s="648"/>
      <c r="D4" s="648"/>
      <c r="E4" s="338"/>
      <c r="F4" s="648"/>
    </row>
    <row r="5" spans="1:12" s="646" customFormat="1" ht="13.15" customHeight="1">
      <c r="A5" s="676" t="s">
        <v>841</v>
      </c>
      <c r="B5" s="676"/>
      <c r="C5" s="676"/>
      <c r="D5" s="676"/>
      <c r="E5" s="676"/>
      <c r="F5" s="676"/>
      <c r="G5" s="340"/>
      <c r="H5" s="340"/>
      <c r="I5" s="340"/>
      <c r="J5" s="340"/>
      <c r="K5" s="340"/>
      <c r="L5" s="340"/>
    </row>
    <row r="6" spans="1:12" s="643" customFormat="1" ht="13.15">
      <c r="A6" s="645" t="s">
        <v>1336</v>
      </c>
      <c r="B6" s="343"/>
      <c r="C6" s="343"/>
      <c r="D6" s="343"/>
      <c r="E6" s="338"/>
      <c r="F6" s="343"/>
      <c r="G6" s="344"/>
      <c r="H6" s="344"/>
      <c r="I6" s="344"/>
      <c r="J6" s="344"/>
      <c r="K6" s="344"/>
      <c r="L6" s="344"/>
    </row>
    <row r="7" spans="1:12" s="643" customFormat="1" ht="13.15">
      <c r="A7" s="644" t="s">
        <v>766</v>
      </c>
      <c r="B7" s="645"/>
      <c r="C7" s="343"/>
      <c r="D7" s="343"/>
      <c r="E7" s="338"/>
      <c r="F7" s="343"/>
      <c r="G7" s="344"/>
      <c r="H7" s="344"/>
      <c r="I7" s="344"/>
      <c r="J7" s="344"/>
      <c r="K7" s="344"/>
      <c r="L7" s="344"/>
    </row>
    <row r="8" spans="1:12" s="643" customFormat="1" ht="13.15">
      <c r="A8" s="645" t="s">
        <v>24</v>
      </c>
      <c r="B8" s="343"/>
      <c r="C8" s="343"/>
      <c r="D8" s="343"/>
      <c r="E8" s="338"/>
      <c r="F8" s="343"/>
      <c r="G8" s="344"/>
      <c r="H8" s="344"/>
      <c r="I8" s="344"/>
      <c r="J8" s="344"/>
      <c r="K8" s="344"/>
      <c r="L8" s="344"/>
    </row>
    <row r="9" spans="1:12" s="641" customFormat="1" ht="13.15">
      <c r="A9" s="642"/>
      <c r="B9" s="348"/>
      <c r="C9" s="349"/>
      <c r="D9" s="350"/>
      <c r="E9" s="350"/>
      <c r="F9" s="350"/>
      <c r="G9" s="352"/>
      <c r="H9" s="352"/>
      <c r="I9" s="352"/>
      <c r="J9" s="352"/>
      <c r="K9" s="352"/>
      <c r="L9" s="352"/>
    </row>
    <row r="11" spans="1:12" ht="15">
      <c r="B11" s="331" t="s">
        <v>840</v>
      </c>
    </row>
    <row r="13" spans="1:12" ht="13.15">
      <c r="B13" s="317"/>
      <c r="C13" s="317" t="str">
        <f>Primary_2!C102</f>
        <v>2020/21</v>
      </c>
      <c r="D13" s="317" t="str">
        <f>Primary_2!D102</f>
        <v>2021/22</v>
      </c>
      <c r="E13" s="317" t="str">
        <f>Primary_2!E102</f>
        <v>2022/23</v>
      </c>
      <c r="F13" s="317" t="str">
        <f>Primary_2!F102</f>
        <v>2023/24</v>
      </c>
      <c r="G13" s="317" t="str">
        <f>Primary_2!G102</f>
        <v>2024/25</v>
      </c>
      <c r="H13" s="317" t="str">
        <f>Primary_2!H102</f>
        <v>2025/26</v>
      </c>
      <c r="I13" s="317" t="str">
        <f>Primary_2!I102</f>
        <v>2026/27</v>
      </c>
      <c r="J13" s="317" t="str">
        <f>Primary_2!J102</f>
        <v>2027/28</v>
      </c>
      <c r="K13" s="317" t="str">
        <f>Primary_2!K102</f>
        <v>2028/29</v>
      </c>
      <c r="L13" s="317" t="str">
        <f>Primary_2!L102</f>
        <v>2029/30</v>
      </c>
    </row>
    <row r="14" spans="1:12" ht="13.15">
      <c r="B14" s="317" t="str">
        <f>Primary_2!B104</f>
        <v>Primary Re-entrants</v>
      </c>
      <c r="C14" s="315">
        <f>Primary_2!C104</f>
        <v>8884.8303830162859</v>
      </c>
      <c r="D14" s="315">
        <f>Primary_2!D104</f>
        <v>8727.6177503341969</v>
      </c>
      <c r="E14" s="315">
        <f>Primary_2!E104</f>
        <v>8613.0403558070102</v>
      </c>
      <c r="F14" s="315">
        <f>Primary_2!F104</f>
        <v>8565.1077297418196</v>
      </c>
      <c r="G14" s="315">
        <f>Primary_2!G104</f>
        <v>8604.4998940293663</v>
      </c>
      <c r="H14" s="315">
        <f>Primary_2!H104</f>
        <v>8677.6778349544365</v>
      </c>
      <c r="I14" s="315">
        <f>Primary_2!I104</f>
        <v>8657.5729164149143</v>
      </c>
      <c r="J14" s="315">
        <f>Primary_2!J104</f>
        <v>8644.6123836707484</v>
      </c>
      <c r="K14" s="315">
        <f>Primary_2!K104</f>
        <v>8733.4339954058541</v>
      </c>
      <c r="L14" s="315">
        <f>Primary_2!L104</f>
        <v>8673.1635222019522</v>
      </c>
    </row>
    <row r="15" spans="1:12" ht="13.15">
      <c r="B15" s="317" t="str">
        <f>'Art_&amp;_Design_2'!B105</f>
        <v>Art &amp; Design Re-entrants</v>
      </c>
      <c r="C15" s="315">
        <f>'Art_&amp;_Design_2'!C105</f>
        <v>309.13858878975992</v>
      </c>
      <c r="D15" s="315">
        <f>'Art_&amp;_Design_2'!D105</f>
        <v>305.76197417915438</v>
      </c>
      <c r="E15" s="315">
        <f>'Art_&amp;_Design_2'!E105</f>
        <v>320.3325494262516</v>
      </c>
      <c r="F15" s="315">
        <f>'Art_&amp;_Design_2'!F105</f>
        <v>328.3478651296831</v>
      </c>
      <c r="G15" s="315">
        <f>'Art_&amp;_Design_2'!G105</f>
        <v>337.84529479612274</v>
      </c>
      <c r="H15" s="315">
        <f>'Art_&amp;_Design_2'!H105</f>
        <v>324.88587639485343</v>
      </c>
      <c r="I15" s="315">
        <f>'Art_&amp;_Design_2'!I105</f>
        <v>317.44966311894393</v>
      </c>
      <c r="J15" s="315">
        <f>'Art_&amp;_Design_2'!J105</f>
        <v>316.5005558317032</v>
      </c>
      <c r="K15" s="315">
        <f>'Art_&amp;_Design_2'!K105</f>
        <v>313.03380631270795</v>
      </c>
      <c r="L15" s="315">
        <f>'Art_&amp;_Design_2'!L105</f>
        <v>312.40745435123887</v>
      </c>
    </row>
    <row r="16" spans="1:12" ht="13.15">
      <c r="B16" s="317" t="str">
        <f>Biology_2!B105</f>
        <v>Biology Re-entrants</v>
      </c>
      <c r="C16" s="315">
        <f>Biology_2!C105</f>
        <v>566.55046812570811</v>
      </c>
      <c r="D16" s="315">
        <f>Biology_2!D105</f>
        <v>585.44740577015568</v>
      </c>
      <c r="E16" s="315">
        <f>Biology_2!E105</f>
        <v>640.16278489814249</v>
      </c>
      <c r="F16" s="315">
        <f>Biology_2!F105</f>
        <v>639.2048899986097</v>
      </c>
      <c r="G16" s="315">
        <f>Biology_2!G105</f>
        <v>609.53756085092675</v>
      </c>
      <c r="H16" s="315">
        <f>Biology_2!H105</f>
        <v>605.8658323416505</v>
      </c>
      <c r="I16" s="315">
        <f>Biology_2!I105</f>
        <v>592.8225314696781</v>
      </c>
      <c r="J16" s="315">
        <f>Biology_2!J105</f>
        <v>582.23602739745593</v>
      </c>
      <c r="K16" s="315">
        <f>Biology_2!K105</f>
        <v>572.35367282290338</v>
      </c>
      <c r="L16" s="315">
        <f>Biology_2!L105</f>
        <v>576.94103753914044</v>
      </c>
    </row>
    <row r="17" spans="2:12" ht="13.15">
      <c r="B17" s="317" t="str">
        <f>Business_Studies_2!B105</f>
        <v>Business Studies Re-entrants</v>
      </c>
      <c r="C17" s="315">
        <f>Business_Studies_2!C105</f>
        <v>150.93105749095116</v>
      </c>
      <c r="D17" s="315">
        <f>Business_Studies_2!D105</f>
        <v>171.36351054568468</v>
      </c>
      <c r="E17" s="315">
        <f>Business_Studies_2!E105</f>
        <v>195.15773503211184</v>
      </c>
      <c r="F17" s="315">
        <f>Business_Studies_2!F105</f>
        <v>200.63575102135189</v>
      </c>
      <c r="G17" s="315">
        <f>Business_Studies_2!G105</f>
        <v>204.50582270782309</v>
      </c>
      <c r="H17" s="315">
        <f>Business_Studies_2!H105</f>
        <v>205.13217512122074</v>
      </c>
      <c r="I17" s="315">
        <f>Business_Studies_2!I105</f>
        <v>199.9116562944491</v>
      </c>
      <c r="J17" s="315">
        <f>Business_Studies_2!J105</f>
        <v>195.44660865592223</v>
      </c>
      <c r="K17" s="315">
        <f>Business_Studies_2!K105</f>
        <v>191.63414403997118</v>
      </c>
      <c r="L17" s="315">
        <f>Business_Studies_2!L105</f>
        <v>188.43108506483529</v>
      </c>
    </row>
    <row r="18" spans="2:12" ht="13.15">
      <c r="B18" s="317" t="str">
        <f>Chemistry_2!B105</f>
        <v>Chemistry Re-entrants</v>
      </c>
      <c r="C18" s="315">
        <f>Chemistry_2!C105</f>
        <v>522.33418292032854</v>
      </c>
      <c r="D18" s="315">
        <f>Chemistry_2!D105</f>
        <v>538.1393245184388</v>
      </c>
      <c r="E18" s="315">
        <f>Chemistry_2!E105</f>
        <v>587.11067193957797</v>
      </c>
      <c r="F18" s="315">
        <f>Chemistry_2!F105</f>
        <v>582.44085558121935</v>
      </c>
      <c r="G18" s="315">
        <f>Chemistry_2!G105</f>
        <v>553.73749319988156</v>
      </c>
      <c r="H18" s="315">
        <f>Chemistry_2!H105</f>
        <v>551.632855870311</v>
      </c>
      <c r="I18" s="315">
        <f>Chemistry_2!I105</f>
        <v>537.95192922642411</v>
      </c>
      <c r="J18" s="315">
        <f>Chemistry_2!J105</f>
        <v>525.1567236362248</v>
      </c>
      <c r="K18" s="315">
        <f>Chemistry_2!K105</f>
        <v>514.16480606858079</v>
      </c>
      <c r="L18" s="315">
        <f>Chemistry_2!L105</f>
        <v>518.08677419651156</v>
      </c>
    </row>
    <row r="19" spans="2:12" ht="13.15">
      <c r="B19" s="317" t="str">
        <f>Classics_2!B105</f>
        <v>Classics Re-entrants</v>
      </c>
      <c r="C19" s="315">
        <f>Classics_2!C105</f>
        <v>12.361697881121019</v>
      </c>
      <c r="D19" s="315">
        <f>Classics_2!D105</f>
        <v>12.830114241035483</v>
      </c>
      <c r="E19" s="315">
        <f>Classics_2!E105</f>
        <v>13.859414769605726</v>
      </c>
      <c r="F19" s="315">
        <f>Classics_2!F105</f>
        <v>13.879801020249552</v>
      </c>
      <c r="G19" s="315">
        <f>Classics_2!G105</f>
        <v>13.266527255995403</v>
      </c>
      <c r="H19" s="315">
        <f>Classics_2!H105</f>
        <v>12.842664221926436</v>
      </c>
      <c r="I19" s="315">
        <f>Classics_2!I105</f>
        <v>12.544406220139239</v>
      </c>
      <c r="J19" s="315">
        <f>Classics_2!J105</f>
        <v>12.480829389374341</v>
      </c>
      <c r="K19" s="315">
        <f>Classics_2!K105</f>
        <v>12.348606337820227</v>
      </c>
      <c r="L19" s="315">
        <f>Classics_2!L105</f>
        <v>12.285403217780331</v>
      </c>
    </row>
    <row r="20" spans="2:12" ht="13.15">
      <c r="B20" s="317" t="str">
        <f>Computing_2!B105</f>
        <v>Computing Re-entrants</v>
      </c>
      <c r="C20" s="315">
        <f>Computing_2!C105</f>
        <v>272.22021580386451</v>
      </c>
      <c r="D20" s="315">
        <f>Computing_2!D105</f>
        <v>271.23111854237573</v>
      </c>
      <c r="E20" s="315">
        <f>Computing_2!E105</f>
        <v>284.79296593727713</v>
      </c>
      <c r="F20" s="315">
        <f>Computing_2!F105</f>
        <v>291.88242823690422</v>
      </c>
      <c r="G20" s="315">
        <f>Computing_2!G105</f>
        <v>300.18468366662654</v>
      </c>
      <c r="H20" s="315">
        <f>Computing_2!H105</f>
        <v>293.39487063741052</v>
      </c>
      <c r="I20" s="315">
        <f>Computing_2!I105</f>
        <v>287.91244440370122</v>
      </c>
      <c r="J20" s="315">
        <f>Computing_2!J105</f>
        <v>286.1462452210007</v>
      </c>
      <c r="K20" s="315">
        <f>Computing_2!K105</f>
        <v>283.08363975164144</v>
      </c>
      <c r="L20" s="315">
        <f>Computing_2!L105</f>
        <v>283.36151822974853</v>
      </c>
    </row>
    <row r="21" spans="2:12" ht="13.15">
      <c r="B21" s="317" t="str">
        <f>'Design_&amp;_Technology_2'!B105</f>
        <v>Design &amp; Technology Re-entrants</v>
      </c>
      <c r="C21" s="315">
        <f>'Design_&amp;_Technology_2'!C105</f>
        <v>392.87950449055791</v>
      </c>
      <c r="D21" s="315">
        <f>'Design_&amp;_Technology_2'!D105</f>
        <v>373.76605368778377</v>
      </c>
      <c r="E21" s="315">
        <f>'Design_&amp;_Technology_2'!E105</f>
        <v>379.81061684804877</v>
      </c>
      <c r="F21" s="315">
        <f>'Design_&amp;_Technology_2'!F105</f>
        <v>385.65556662100613</v>
      </c>
      <c r="G21" s="315">
        <f>'Design_&amp;_Technology_2'!G105</f>
        <v>394.98432356241864</v>
      </c>
      <c r="H21" s="315">
        <f>'Design_&amp;_Technology_2'!H105</f>
        <v>372.81328035192183</v>
      </c>
      <c r="I21" s="315">
        <f>'Design_&amp;_Technology_2'!I105</f>
        <v>362.88300531218943</v>
      </c>
      <c r="J21" s="315">
        <f>'Design_&amp;_Technology_2'!J105</f>
        <v>362.94473844122189</v>
      </c>
      <c r="K21" s="315">
        <f>'Design_&amp;_Technology_2'!K105</f>
        <v>359.1000223218316</v>
      </c>
      <c r="L21" s="315">
        <f>'Design_&amp;_Technology_2'!L105</f>
        <v>358.82003641948342</v>
      </c>
    </row>
    <row r="22" spans="2:12" ht="13.15">
      <c r="B22" s="317" t="str">
        <f>Drama_2!B105</f>
        <v>Drama Re-entrants</v>
      </c>
      <c r="C22" s="315">
        <f>Drama_2!C105</f>
        <v>166.51307908766864</v>
      </c>
      <c r="D22" s="315">
        <f>Drama_2!D105</f>
        <v>162.63162002048824</v>
      </c>
      <c r="E22" s="315">
        <f>Drama_2!E105</f>
        <v>169.7723556040421</v>
      </c>
      <c r="F22" s="315">
        <f>Drama_2!F105</f>
        <v>175.64355230416763</v>
      </c>
      <c r="G22" s="315">
        <f>Drama_2!G105</f>
        <v>182.68298792196856</v>
      </c>
      <c r="H22" s="315">
        <f>Drama_2!H105</f>
        <v>174.45749855186654</v>
      </c>
      <c r="I22" s="315">
        <f>Drama_2!I105</f>
        <v>171.72590039699537</v>
      </c>
      <c r="J22" s="315">
        <f>Drama_2!J105</f>
        <v>173.57106979840842</v>
      </c>
      <c r="K22" s="315">
        <f>Drama_2!K105</f>
        <v>173.25680387279354</v>
      </c>
      <c r="L22" s="315">
        <f>Drama_2!L105</f>
        <v>173.97916405740747</v>
      </c>
    </row>
    <row r="23" spans="2:12" ht="13.15">
      <c r="B23" s="317" t="str">
        <f>English_2!B105</f>
        <v>English Re-entrants</v>
      </c>
      <c r="C23" s="315">
        <f>English_2!C105</f>
        <v>1379.6020081874358</v>
      </c>
      <c r="D23" s="315">
        <f>English_2!D105</f>
        <v>1388.8904398746133</v>
      </c>
      <c r="E23" s="315">
        <f>English_2!E105</f>
        <v>1498.5815781318884</v>
      </c>
      <c r="F23" s="315">
        <f>English_2!F105</f>
        <v>1489.4306245049997</v>
      </c>
      <c r="G23" s="315">
        <f>English_2!G105</f>
        <v>1395.3831665432551</v>
      </c>
      <c r="H23" s="315">
        <f>English_2!H105</f>
        <v>1374.905700434445</v>
      </c>
      <c r="I23" s="315">
        <f>English_2!I105</f>
        <v>1339.8860301450522</v>
      </c>
      <c r="J23" s="315">
        <f>English_2!J105</f>
        <v>1313.977876996754</v>
      </c>
      <c r="K23" s="315">
        <f>English_2!K105</f>
        <v>1289.3449953352374</v>
      </c>
      <c r="L23" s="315">
        <f>English_2!L105</f>
        <v>1307.4348620465066</v>
      </c>
    </row>
    <row r="24" spans="2:12" ht="13.15">
      <c r="B24" s="317" t="str">
        <f>Food_2!B105</f>
        <v>Food Re-entrants</v>
      </c>
      <c r="C24" s="315">
        <f>Food_2!C105</f>
        <v>83.053421319387795</v>
      </c>
      <c r="D24" s="315">
        <f>Food_2!D105</f>
        <v>78.937012879953954</v>
      </c>
      <c r="E24" s="315">
        <f>Food_2!E105</f>
        <v>80.993866566434974</v>
      </c>
      <c r="F24" s="315">
        <f>Food_2!F105</f>
        <v>80.637039849475158</v>
      </c>
      <c r="G24" s="315">
        <f>Food_2!G105</f>
        <v>81.21215066979039</v>
      </c>
      <c r="H24" s="315">
        <f>Food_2!H105</f>
        <v>80.382838583588025</v>
      </c>
      <c r="I24" s="315">
        <f>Food_2!I105</f>
        <v>77.200239822244257</v>
      </c>
      <c r="J24" s="315">
        <f>Food_2!J105</f>
        <v>73.956106704404959</v>
      </c>
      <c r="K24" s="315">
        <f>Food_2!K105</f>
        <v>71.457929675392663</v>
      </c>
      <c r="L24" s="315">
        <f>Food_2!L105</f>
        <v>72.023370742182166</v>
      </c>
    </row>
    <row r="25" spans="2:12" ht="13.15">
      <c r="B25" s="317" t="str">
        <f>Geography_2!B154</f>
        <v>Geography Re-entrants</v>
      </c>
      <c r="C25" s="315">
        <f>Geography_2!C154</f>
        <v>366</v>
      </c>
      <c r="D25" s="315">
        <f>Geography_2!D154</f>
        <v>366</v>
      </c>
      <c r="E25" s="315">
        <f>Geography_2!E154</f>
        <v>366</v>
      </c>
      <c r="F25" s="315">
        <f>Geography_2!F154</f>
        <v>366</v>
      </c>
      <c r="G25" s="315">
        <f>Geography_2!G154</f>
        <v>366</v>
      </c>
      <c r="H25" s="315">
        <f>Geography_2!H154</f>
        <v>366</v>
      </c>
      <c r="I25" s="315">
        <f>Geography_2!I154</f>
        <v>366</v>
      </c>
      <c r="J25" s="315">
        <f>Geography_2!J154</f>
        <v>366</v>
      </c>
      <c r="K25" s="315">
        <f>Geography_2!K154</f>
        <v>366</v>
      </c>
      <c r="L25" s="315">
        <f>Geography_2!L154</f>
        <v>366</v>
      </c>
    </row>
    <row r="26" spans="2:12" ht="13.15">
      <c r="B26" s="317" t="str">
        <f>History_2!B154</f>
        <v>History Re-entrants</v>
      </c>
      <c r="C26" s="315">
        <f>History_2!C154</f>
        <v>292</v>
      </c>
      <c r="D26" s="315">
        <f>History_2!D154</f>
        <v>292</v>
      </c>
      <c r="E26" s="315">
        <f>History_2!E154</f>
        <v>292</v>
      </c>
      <c r="F26" s="315">
        <f>History_2!F154</f>
        <v>292</v>
      </c>
      <c r="G26" s="315">
        <f>History_2!G154</f>
        <v>292</v>
      </c>
      <c r="H26" s="315">
        <f>History_2!H154</f>
        <v>292</v>
      </c>
      <c r="I26" s="315">
        <f>History_2!I154</f>
        <v>292</v>
      </c>
      <c r="J26" s="315">
        <f>History_2!J154</f>
        <v>292</v>
      </c>
      <c r="K26" s="315">
        <f>History_2!K154</f>
        <v>292</v>
      </c>
      <c r="L26" s="315">
        <f>History_2!L154</f>
        <v>292</v>
      </c>
    </row>
    <row r="27" spans="2:12" ht="13.15">
      <c r="B27" s="317" t="str">
        <f>Mathematics_2!B105</f>
        <v>Mathematics Re-entrants</v>
      </c>
      <c r="C27" s="315">
        <f>Mathematics_2!C105</f>
        <v>1557.8077230798535</v>
      </c>
      <c r="D27" s="315">
        <f>Mathematics_2!D105</f>
        <v>1555.1554722017474</v>
      </c>
      <c r="E27" s="315">
        <f>Mathematics_2!E105</f>
        <v>1668.3266616234475</v>
      </c>
      <c r="F27" s="315">
        <f>Mathematics_2!F105</f>
        <v>1660.713604698537</v>
      </c>
      <c r="G27" s="315">
        <f>Mathematics_2!G105</f>
        <v>1566.4449837265668</v>
      </c>
      <c r="H27" s="315">
        <f>Mathematics_2!H105</f>
        <v>1537.8624466779272</v>
      </c>
      <c r="I27" s="315">
        <f>Mathematics_2!I105</f>
        <v>1498.5110250430937</v>
      </c>
      <c r="J27" s="315">
        <f>Mathematics_2!J105</f>
        <v>1470.9769944004329</v>
      </c>
      <c r="K27" s="315">
        <f>Mathematics_2!K105</f>
        <v>1443.5112819516348</v>
      </c>
      <c r="L27" s="315">
        <f>Mathematics_2!L105</f>
        <v>1454.8893851510027</v>
      </c>
    </row>
    <row r="28" spans="2:12" ht="13.15">
      <c r="B28" s="317" t="str">
        <f>Modern_Foreign_Languages_2!B154</f>
        <v>Modern Foreign Languages Re-entrants</v>
      </c>
      <c r="C28" s="315">
        <f>Modern_Foreign_Languages_2!C154</f>
        <v>641</v>
      </c>
      <c r="D28" s="315">
        <f>Modern_Foreign_Languages_2!D154</f>
        <v>641</v>
      </c>
      <c r="E28" s="315">
        <f>Modern_Foreign_Languages_2!E154</f>
        <v>641</v>
      </c>
      <c r="F28" s="315">
        <f>Modern_Foreign_Languages_2!F154</f>
        <v>641</v>
      </c>
      <c r="G28" s="315">
        <f>Modern_Foreign_Languages_2!G154</f>
        <v>641</v>
      </c>
      <c r="H28" s="315">
        <f>Modern_Foreign_Languages_2!H154</f>
        <v>641</v>
      </c>
      <c r="I28" s="315">
        <f>Modern_Foreign_Languages_2!I154</f>
        <v>641</v>
      </c>
      <c r="J28" s="315">
        <f>Modern_Foreign_Languages_2!J154</f>
        <v>641</v>
      </c>
      <c r="K28" s="315">
        <f>Modern_Foreign_Languages_2!K154</f>
        <v>641</v>
      </c>
      <c r="L28" s="315">
        <f>Modern_Foreign_Languages_2!L154</f>
        <v>641</v>
      </c>
    </row>
    <row r="29" spans="2:12" ht="13.15">
      <c r="B29" s="317" t="str">
        <f>Music_2!B105</f>
        <v>Music Re-entrants</v>
      </c>
      <c r="C29" s="315">
        <f>Music_2!C105</f>
        <v>170.65474250157084</v>
      </c>
      <c r="D29" s="315">
        <f>Music_2!D105</f>
        <v>163.72869789682122</v>
      </c>
      <c r="E29" s="315">
        <f>Music_2!E105</f>
        <v>168.38869524938326</v>
      </c>
      <c r="F29" s="315">
        <f>Music_2!F105</f>
        <v>174.36104488159654</v>
      </c>
      <c r="G29" s="315">
        <f>Music_2!G105</f>
        <v>181.72183973461637</v>
      </c>
      <c r="H29" s="315">
        <f>Music_2!H105</f>
        <v>170.54947502313516</v>
      </c>
      <c r="I29" s="315">
        <f>Music_2!I105</f>
        <v>168.00550886786397</v>
      </c>
      <c r="J29" s="315">
        <f>Music_2!J105</f>
        <v>171.33997443738429</v>
      </c>
      <c r="K29" s="315">
        <f>Music_2!K105</f>
        <v>171.66362606634084</v>
      </c>
      <c r="L29" s="315">
        <f>Music_2!L105</f>
        <v>172.21978407168896</v>
      </c>
    </row>
    <row r="30" spans="2:12" ht="13.15">
      <c r="B30" s="317" t="str">
        <f>Others_2!B105</f>
        <v>Others Re-entrants</v>
      </c>
      <c r="C30" s="315">
        <f>Others_2!C105</f>
        <v>327.7706973323231</v>
      </c>
      <c r="D30" s="315">
        <f>Others_2!D105</f>
        <v>360.77704827348549</v>
      </c>
      <c r="E30" s="315">
        <f>Others_2!E105</f>
        <v>401.49173906210643</v>
      </c>
      <c r="F30" s="315">
        <f>Others_2!F105</f>
        <v>413.98077983914493</v>
      </c>
      <c r="G30" s="315">
        <f>Others_2!G105</f>
        <v>424.09262482017448</v>
      </c>
      <c r="H30" s="315">
        <f>Others_2!H105</f>
        <v>415.17545215744298</v>
      </c>
      <c r="I30" s="315">
        <f>Others_2!I105</f>
        <v>406.84263214616368</v>
      </c>
      <c r="J30" s="315">
        <f>Others_2!J105</f>
        <v>405.43029966377009</v>
      </c>
      <c r="K30" s="315">
        <f>Others_2!K105</f>
        <v>401.85454960173411</v>
      </c>
      <c r="L30" s="315">
        <f>Others_2!L105</f>
        <v>395.21959302140237</v>
      </c>
    </row>
    <row r="31" spans="2:12" ht="13.15">
      <c r="B31" s="317" t="str">
        <f>Physical_Education_2!B105</f>
        <v>Physical Education Re-entrants</v>
      </c>
      <c r="C31" s="315">
        <f>Physical_Education_2!C105</f>
        <v>572.07881080550942</v>
      </c>
      <c r="D31" s="315">
        <f>Physical_Education_2!D105</f>
        <v>554.93213488043091</v>
      </c>
      <c r="E31" s="315">
        <f>Physical_Education_2!E105</f>
        <v>586.26260803514174</v>
      </c>
      <c r="F31" s="315">
        <f>Physical_Education_2!F105</f>
        <v>604.9091458037235</v>
      </c>
      <c r="G31" s="315">
        <f>Physical_Education_2!G105</f>
        <v>629.26237397391276</v>
      </c>
      <c r="H31" s="315">
        <f>Physical_Education_2!H105</f>
        <v>617.15387219424849</v>
      </c>
      <c r="I31" s="315">
        <f>Physical_Education_2!I105</f>
        <v>605.19670059793566</v>
      </c>
      <c r="J31" s="315">
        <f>Physical_Education_2!J105</f>
        <v>601.17222342567788</v>
      </c>
      <c r="K31" s="315">
        <f>Physical_Education_2!K105</f>
        <v>595.37631868627113</v>
      </c>
      <c r="L31" s="315">
        <f>Physical_Education_2!L105</f>
        <v>604.02580258305125</v>
      </c>
    </row>
    <row r="32" spans="2:12" ht="13.15">
      <c r="B32" s="317" t="str">
        <f>Physics_2!B105</f>
        <v>Physics Re-entrants</v>
      </c>
      <c r="C32" s="315">
        <f>Physics_2!C105</f>
        <v>516.32879777984749</v>
      </c>
      <c r="D32" s="315">
        <f>Physics_2!D105</f>
        <v>527.32848804336243</v>
      </c>
      <c r="E32" s="315">
        <f>Physics_2!E105</f>
        <v>572.18681902148228</v>
      </c>
      <c r="F32" s="315">
        <f>Physics_2!F105</f>
        <v>565.62974617891552</v>
      </c>
      <c r="G32" s="315">
        <f>Physics_2!G105</f>
        <v>535.18600350175529</v>
      </c>
      <c r="H32" s="315">
        <f>Physics_2!H105</f>
        <v>532.43739053900754</v>
      </c>
      <c r="I32" s="315">
        <f>Physics_2!I105</f>
        <v>518.14864978154799</v>
      </c>
      <c r="J32" s="315">
        <f>Physics_2!J105</f>
        <v>504.51823298509362</v>
      </c>
      <c r="K32" s="315">
        <f>Physics_2!K105</f>
        <v>493.03158347799661</v>
      </c>
      <c r="L32" s="315">
        <f>Physics_2!L105</f>
        <v>497.31681394631437</v>
      </c>
    </row>
    <row r="33" spans="2:12" ht="13.15">
      <c r="B33" s="317" t="str">
        <f>Religious_Education_2!B105</f>
        <v>Religious Education Re-entrants</v>
      </c>
      <c r="C33" s="315">
        <f>Religious_Education_2!C105</f>
        <v>266.89396546725061</v>
      </c>
      <c r="D33" s="315">
        <f>Religious_Education_2!D105</f>
        <v>257.85257400014547</v>
      </c>
      <c r="E33" s="315">
        <f>Religious_Education_2!E105</f>
        <v>268.05816106233897</v>
      </c>
      <c r="F33" s="315">
        <f>Religious_Education_2!F105</f>
        <v>273.31228187806528</v>
      </c>
      <c r="G33" s="315">
        <f>Religious_Education_2!G105</f>
        <v>280.96108897039431</v>
      </c>
      <c r="H33" s="315">
        <f>Religious_Education_2!H105</f>
        <v>272.64894228242497</v>
      </c>
      <c r="I33" s="315">
        <f>Religious_Education_2!I105</f>
        <v>265.77100372245258</v>
      </c>
      <c r="J33" s="315">
        <f>Religious_Education_2!J105</f>
        <v>262.94381444057325</v>
      </c>
      <c r="K33" s="315">
        <f>Religious_Education_2!K105</f>
        <v>259.22845285326105</v>
      </c>
      <c r="L33" s="315">
        <f>Religious_Education_2!L105</f>
        <v>260.89344259419266</v>
      </c>
    </row>
    <row r="35" spans="2:12" ht="13.15">
      <c r="B35" s="317" t="s">
        <v>838</v>
      </c>
      <c r="C35" s="315">
        <f>C14</f>
        <v>8884.8303830162859</v>
      </c>
      <c r="D35" s="315">
        <f t="shared" ref="D35:L35" si="0">D14</f>
        <v>8727.6177503341969</v>
      </c>
      <c r="E35" s="315">
        <f t="shared" si="0"/>
        <v>8613.0403558070102</v>
      </c>
      <c r="F35" s="315">
        <f t="shared" si="0"/>
        <v>8565.1077297418196</v>
      </c>
      <c r="G35" s="315">
        <f t="shared" si="0"/>
        <v>8604.4998940293663</v>
      </c>
      <c r="H35" s="315">
        <f t="shared" si="0"/>
        <v>8677.6778349544365</v>
      </c>
      <c r="I35" s="315">
        <f t="shared" si="0"/>
        <v>8657.5729164149143</v>
      </c>
      <c r="J35" s="315">
        <f t="shared" si="0"/>
        <v>8644.6123836707484</v>
      </c>
      <c r="K35" s="315">
        <f t="shared" si="0"/>
        <v>8733.4339954058541</v>
      </c>
      <c r="L35" s="315">
        <f t="shared" si="0"/>
        <v>8673.1635222019522</v>
      </c>
    </row>
    <row r="36" spans="2:12" ht="13.15">
      <c r="B36" s="317" t="s">
        <v>839</v>
      </c>
      <c r="C36" s="315">
        <f>SUM(C14:C33)-C35</f>
        <v>8566.1189610631391</v>
      </c>
      <c r="D36" s="315">
        <f t="shared" ref="D36:L36" si="1">SUM(D14:D33)-D35</f>
        <v>8607.7729895556768</v>
      </c>
      <c r="E36" s="315">
        <f t="shared" si="1"/>
        <v>9134.2892232072772</v>
      </c>
      <c r="F36" s="315">
        <f t="shared" si="1"/>
        <v>9179.6649775476435</v>
      </c>
      <c r="G36" s="315">
        <f t="shared" si="1"/>
        <v>8990.0089259022352</v>
      </c>
      <c r="H36" s="315">
        <f t="shared" si="1"/>
        <v>8841.1411713833768</v>
      </c>
      <c r="I36" s="315">
        <f t="shared" si="1"/>
        <v>8661.7633265688728</v>
      </c>
      <c r="J36" s="315">
        <f t="shared" si="1"/>
        <v>8557.7983214254018</v>
      </c>
      <c r="K36" s="315">
        <f t="shared" si="1"/>
        <v>8443.4442391761204</v>
      </c>
      <c r="L36" s="315">
        <f t="shared" si="1"/>
        <v>8487.3355272324861</v>
      </c>
    </row>
    <row r="37" spans="2:12" ht="13.15">
      <c r="B37" s="317" t="s">
        <v>8</v>
      </c>
      <c r="C37" s="315">
        <f>SUM(C35:C36)</f>
        <v>17450.949344079425</v>
      </c>
      <c r="D37" s="315">
        <f t="shared" ref="D37:L37" si="2">SUM(D35:D36)</f>
        <v>17335.390739889874</v>
      </c>
      <c r="E37" s="315">
        <f t="shared" si="2"/>
        <v>17747.329579014287</v>
      </c>
      <c r="F37" s="315">
        <f t="shared" si="2"/>
        <v>17744.772707289463</v>
      </c>
      <c r="G37" s="315">
        <f t="shared" si="2"/>
        <v>17594.508819931601</v>
      </c>
      <c r="H37" s="315">
        <f t="shared" si="2"/>
        <v>17518.819006337813</v>
      </c>
      <c r="I37" s="315">
        <f t="shared" si="2"/>
        <v>17319.336242983787</v>
      </c>
      <c r="J37" s="315">
        <f t="shared" si="2"/>
        <v>17202.41070509615</v>
      </c>
      <c r="K37" s="315">
        <f t="shared" si="2"/>
        <v>17176.878234581975</v>
      </c>
      <c r="L37" s="315">
        <f t="shared" si="2"/>
        <v>17160.499049434438</v>
      </c>
    </row>
    <row r="58" spans="2:2" ht="15">
      <c r="B58" s="331"/>
    </row>
  </sheetData>
  <hyperlinks>
    <hyperlink ref="A2" location="'Title_&amp;_Contents'!A1" display="Contents"/>
    <hyperlink ref="B2" location="Map_of_sheets!A1" display="Map of sheets"/>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A1:O37"/>
  <sheetViews>
    <sheetView showGridLines="0" workbookViewId="0"/>
  </sheetViews>
  <sheetFormatPr defaultColWidth="9" defaultRowHeight="12.75"/>
  <cols>
    <col min="1" max="1" width="8" style="300" customWidth="1"/>
    <col min="2" max="2" width="50.73046875" style="300" customWidth="1"/>
    <col min="3" max="12" width="9.73046875" style="300" customWidth="1"/>
    <col min="13" max="14" width="8.73046875" style="300" customWidth="1"/>
    <col min="15" max="16384" width="9" style="300"/>
  </cols>
  <sheetData>
    <row r="1" spans="1:15" s="335" customFormat="1" ht="13.9">
      <c r="A1" s="334" t="str">
        <f>ModelBanner</f>
        <v>TSM_201920</v>
      </c>
    </row>
    <row r="2" spans="1:15" s="335" customFormat="1" ht="13.9">
      <c r="A2" s="920" t="s">
        <v>13</v>
      </c>
      <c r="B2" s="920" t="s">
        <v>30</v>
      </c>
    </row>
    <row r="3" spans="1:15" s="335" customFormat="1" ht="13.9">
      <c r="A3" s="336"/>
    </row>
    <row r="4" spans="1:15" s="647" customFormat="1" ht="13.15">
      <c r="A4" s="648" t="s">
        <v>26</v>
      </c>
      <c r="B4" s="648"/>
      <c r="C4" s="648"/>
      <c r="D4" s="648"/>
      <c r="E4" s="338"/>
      <c r="F4" s="648"/>
      <c r="G4" s="648"/>
    </row>
    <row r="5" spans="1:15" s="646" customFormat="1" ht="13.15" customHeight="1">
      <c r="A5" s="676" t="s">
        <v>842</v>
      </c>
      <c r="B5" s="676"/>
      <c r="C5" s="676"/>
      <c r="D5" s="676"/>
      <c r="E5" s="676"/>
      <c r="F5" s="676"/>
      <c r="G5" s="676"/>
      <c r="H5" s="340"/>
      <c r="I5" s="340"/>
      <c r="J5" s="340"/>
      <c r="K5" s="340"/>
      <c r="L5" s="340"/>
      <c r="M5" s="340"/>
      <c r="N5" s="340"/>
      <c r="O5" s="340"/>
    </row>
    <row r="6" spans="1:15" s="643" customFormat="1" ht="13.15">
      <c r="A6" s="645" t="s">
        <v>1336</v>
      </c>
      <c r="B6" s="343"/>
      <c r="C6" s="343"/>
      <c r="D6" s="343"/>
      <c r="E6" s="338"/>
      <c r="F6" s="343"/>
      <c r="G6" s="343"/>
      <c r="H6" s="344"/>
      <c r="I6" s="344"/>
      <c r="J6" s="344"/>
      <c r="K6" s="344"/>
      <c r="L6" s="344"/>
      <c r="M6" s="344"/>
      <c r="N6" s="344"/>
      <c r="O6" s="344"/>
    </row>
    <row r="7" spans="1:15" s="643" customFormat="1" ht="13.15">
      <c r="A7" s="644" t="s">
        <v>766</v>
      </c>
      <c r="B7" s="645"/>
      <c r="C7" s="343"/>
      <c r="D7" s="343"/>
      <c r="E7" s="338"/>
      <c r="F7" s="343"/>
      <c r="G7" s="343"/>
      <c r="H7" s="344"/>
      <c r="I7" s="344"/>
      <c r="J7" s="344"/>
      <c r="K7" s="344"/>
      <c r="L7" s="344"/>
      <c r="M7" s="344"/>
      <c r="N7" s="344"/>
      <c r="O7" s="344"/>
    </row>
    <row r="8" spans="1:15" s="643" customFormat="1" ht="13.15">
      <c r="A8" s="645" t="s">
        <v>24</v>
      </c>
      <c r="B8" s="343"/>
      <c r="C8" s="343"/>
      <c r="D8" s="343"/>
      <c r="E8" s="338"/>
      <c r="F8" s="343"/>
      <c r="G8" s="343"/>
      <c r="H8" s="344"/>
      <c r="I8" s="344"/>
      <c r="J8" s="344"/>
      <c r="K8" s="344"/>
      <c r="L8" s="344"/>
      <c r="M8" s="344"/>
      <c r="N8" s="344"/>
      <c r="O8" s="344"/>
    </row>
    <row r="9" spans="1:15" s="641" customFormat="1" ht="13.15">
      <c r="A9" s="642"/>
      <c r="B9" s="348"/>
      <c r="C9" s="349"/>
      <c r="D9" s="350"/>
      <c r="E9" s="350"/>
      <c r="F9" s="350"/>
      <c r="G9" s="351"/>
      <c r="H9" s="350"/>
      <c r="I9" s="350"/>
      <c r="J9" s="351"/>
      <c r="K9" s="352"/>
      <c r="L9" s="352"/>
      <c r="M9" s="352"/>
      <c r="N9" s="352"/>
      <c r="O9" s="352"/>
    </row>
    <row r="11" spans="1:15" ht="15">
      <c r="B11" s="331" t="s">
        <v>1098</v>
      </c>
    </row>
    <row r="13" spans="1:15" ht="13.15">
      <c r="B13" s="317"/>
      <c r="C13" s="317" t="str">
        <f>Primary_2!C102</f>
        <v>2020/21</v>
      </c>
      <c r="D13" s="317" t="str">
        <f>Primary_2!D102</f>
        <v>2021/22</v>
      </c>
      <c r="E13" s="317" t="str">
        <f>Primary_2!E102</f>
        <v>2022/23</v>
      </c>
      <c r="F13" s="317" t="str">
        <f>Primary_2!F102</f>
        <v>2023/24</v>
      </c>
      <c r="G13" s="317" t="str">
        <f>Primary_2!G102</f>
        <v>2024/25</v>
      </c>
      <c r="H13" s="317" t="str">
        <f>Primary_2!H102</f>
        <v>2025/26</v>
      </c>
      <c r="I13" s="317" t="str">
        <f>Primary_2!I102</f>
        <v>2026/27</v>
      </c>
      <c r="J13" s="317" t="str">
        <f>Primary_2!J102</f>
        <v>2027/28</v>
      </c>
      <c r="K13" s="317" t="str">
        <f>Primary_2!K102</f>
        <v>2028/29</v>
      </c>
      <c r="L13" s="317" t="str">
        <f>Primary_2!L102</f>
        <v>2029/30</v>
      </c>
    </row>
    <row r="14" spans="1:15" ht="13.15">
      <c r="B14" s="317" t="str">
        <f>Primary_2!B103</f>
        <v xml:space="preserve">Primary New to SF Sector </v>
      </c>
      <c r="C14" s="315">
        <f>Primary_2!C103</f>
        <v>3172.1895361986512</v>
      </c>
      <c r="D14" s="315">
        <f>Primary_2!D103</f>
        <v>3116.059227925613</v>
      </c>
      <c r="E14" s="315">
        <f>Primary_2!E103</f>
        <v>3075.1511636930281</v>
      </c>
      <c r="F14" s="315">
        <f>Primary_2!F103</f>
        <v>3058.0375702656097</v>
      </c>
      <c r="G14" s="315">
        <f>Primary_2!G103</f>
        <v>3072.1019255739602</v>
      </c>
      <c r="H14" s="315">
        <f>Primary_2!H103</f>
        <v>3098.2289632861043</v>
      </c>
      <c r="I14" s="315">
        <f>Primary_2!I103</f>
        <v>3091.0508169999234</v>
      </c>
      <c r="J14" s="315">
        <f>Primary_2!J103</f>
        <v>3086.4234617683373</v>
      </c>
      <c r="K14" s="315">
        <f>Primary_2!K103</f>
        <v>3118.135827135829</v>
      </c>
      <c r="L14" s="315">
        <f>Primary_2!L103</f>
        <v>3096.617198619901</v>
      </c>
    </row>
    <row r="15" spans="1:15" ht="13.15">
      <c r="B15" s="317" t="str">
        <f>'Art_&amp;_Design_2'!B104</f>
        <v xml:space="preserve">Art &amp; Design New to SF Sector </v>
      </c>
      <c r="C15" s="315">
        <f>'Art_&amp;_Design_2'!C104</f>
        <v>103.18016052747953</v>
      </c>
      <c r="D15" s="315">
        <f>'Art_&amp;_Design_2'!D104</f>
        <v>102.05315907830538</v>
      </c>
      <c r="E15" s="315">
        <f>'Art_&amp;_Design_2'!E104</f>
        <v>106.91633160833089</v>
      </c>
      <c r="F15" s="315">
        <f>'Art_&amp;_Design_2'!F104</f>
        <v>109.59157692207894</v>
      </c>
      <c r="G15" s="315">
        <f>'Art_&amp;_Design_2'!G104</f>
        <v>112.76150249306009</v>
      </c>
      <c r="H15" s="315">
        <f>'Art_&amp;_Design_2'!H104</f>
        <v>108.43608043488048</v>
      </c>
      <c r="I15" s="315">
        <f>'Art_&amp;_Design_2'!I104</f>
        <v>105.95412021590982</v>
      </c>
      <c r="J15" s="315">
        <f>'Art_&amp;_Design_2'!J104</f>
        <v>105.63733982741586</v>
      </c>
      <c r="K15" s="315">
        <f>'Art_&amp;_Design_2'!K104</f>
        <v>104.48025434909093</v>
      </c>
      <c r="L15" s="315">
        <f>'Art_&amp;_Design_2'!L104</f>
        <v>104.27119893422314</v>
      </c>
    </row>
    <row r="16" spans="1:15" ht="13.15">
      <c r="B16" s="317" t="str">
        <f>Biology_2!B104</f>
        <v xml:space="preserve">Biology New to SF Sector </v>
      </c>
      <c r="C16" s="315">
        <f>Biology_2!C104</f>
        <v>189.0956689586389</v>
      </c>
      <c r="D16" s="315">
        <f>Biology_2!D104</f>
        <v>195.40283710372574</v>
      </c>
      <c r="E16" s="315">
        <f>Biology_2!E104</f>
        <v>213.66500755565539</v>
      </c>
      <c r="F16" s="315">
        <f>Biology_2!F104</f>
        <v>213.34529415497909</v>
      </c>
      <c r="G16" s="315">
        <f>Biology_2!G104</f>
        <v>203.44332819251784</v>
      </c>
      <c r="H16" s="315">
        <f>Biology_2!H104</f>
        <v>202.21782755707923</v>
      </c>
      <c r="I16" s="315">
        <f>Biology_2!I104</f>
        <v>197.86440832511923</v>
      </c>
      <c r="J16" s="315">
        <f>Biology_2!J104</f>
        <v>194.33098600513969</v>
      </c>
      <c r="K16" s="315">
        <f>Biology_2!K104</f>
        <v>191.03258532541977</v>
      </c>
      <c r="L16" s="315">
        <f>Biology_2!L104</f>
        <v>192.56369481800189</v>
      </c>
    </row>
    <row r="17" spans="2:12" ht="13.15">
      <c r="B17" s="317" t="str">
        <f>Business_Studies_2!B104</f>
        <v xml:space="preserve">Business Studies New to SF Sector </v>
      </c>
      <c r="C17" s="315">
        <f>Business_Studies_2!C104</f>
        <v>50.375758010235295</v>
      </c>
      <c r="D17" s="315">
        <f>Business_Studies_2!D104</f>
        <v>57.195430036335416</v>
      </c>
      <c r="E17" s="315">
        <f>Business_Studies_2!E104</f>
        <v>65.137149353059428</v>
      </c>
      <c r="F17" s="315">
        <f>Business_Studies_2!F104</f>
        <v>66.965528564320849</v>
      </c>
      <c r="G17" s="315">
        <f>Business_Studies_2!G104</f>
        <v>68.257229543568442</v>
      </c>
      <c r="H17" s="315">
        <f>Business_Studies_2!H104</f>
        <v>68.466285109274907</v>
      </c>
      <c r="I17" s="315">
        <f>Business_Studies_2!I104</f>
        <v>66.723849871112662</v>
      </c>
      <c r="J17" s="315">
        <f>Business_Studies_2!J104</f>
        <v>65.23356574349971</v>
      </c>
      <c r="K17" s="315">
        <f>Business_Studies_2!K104</f>
        <v>63.961092084940404</v>
      </c>
      <c r="L17" s="315">
        <f>Business_Studies_2!L104</f>
        <v>62.892017724061226</v>
      </c>
    </row>
    <row r="18" spans="2:12" ht="13.15">
      <c r="B18" s="317" t="str">
        <f>Chemistry_2!B104</f>
        <v xml:space="preserve">Chemistry New to SF Sector </v>
      </c>
      <c r="C18" s="315">
        <f>Chemistry_2!C104</f>
        <v>174.33774623122881</v>
      </c>
      <c r="D18" s="315">
        <f>Chemistry_2!D104</f>
        <v>179.61297587382001</v>
      </c>
      <c r="E18" s="315">
        <f>Chemistry_2!E104</f>
        <v>195.95797993151947</v>
      </c>
      <c r="F18" s="315">
        <f>Chemistry_2!F104</f>
        <v>194.39935082806264</v>
      </c>
      <c r="G18" s="315">
        <f>Chemistry_2!G104</f>
        <v>184.81912485310679</v>
      </c>
      <c r="H18" s="315">
        <f>Chemistry_2!H104</f>
        <v>184.11666703841809</v>
      </c>
      <c r="I18" s="315">
        <f>Chemistry_2!I104</f>
        <v>179.55042956930376</v>
      </c>
      <c r="J18" s="315">
        <f>Chemistry_2!J104</f>
        <v>175.27981627593479</v>
      </c>
      <c r="K18" s="315">
        <f>Chemistry_2!K104</f>
        <v>171.61108043944677</v>
      </c>
      <c r="L18" s="315">
        <f>Chemistry_2!L104</f>
        <v>172.9201027216788</v>
      </c>
    </row>
    <row r="19" spans="2:12" ht="13.15">
      <c r="B19" s="317" t="str">
        <f>Classics_2!B104</f>
        <v xml:space="preserve">Classics New to SF Sector </v>
      </c>
      <c r="C19" s="315">
        <f>Classics_2!C104</f>
        <v>4.125922864433158</v>
      </c>
      <c r="D19" s="315">
        <f>Classics_2!D104</f>
        <v>4.2822646378716769</v>
      </c>
      <c r="E19" s="315">
        <f>Classics_2!E104</f>
        <v>4.6258108583052717</v>
      </c>
      <c r="F19" s="315">
        <f>Classics_2!F104</f>
        <v>4.6326151095060615</v>
      </c>
      <c r="G19" s="315">
        <f>Classics_2!G104</f>
        <v>4.4279247611067909</v>
      </c>
      <c r="H19" s="315">
        <f>Classics_2!H104</f>
        <v>4.2864534033312554</v>
      </c>
      <c r="I19" s="315">
        <f>Classics_2!I104</f>
        <v>4.1869048202071424</v>
      </c>
      <c r="J19" s="315">
        <f>Classics_2!J104</f>
        <v>4.1656849924598793</v>
      </c>
      <c r="K19" s="315">
        <f>Classics_2!K104</f>
        <v>4.121553343485882</v>
      </c>
      <c r="L19" s="315">
        <f>Classics_2!L104</f>
        <v>4.1004582479266887</v>
      </c>
    </row>
    <row r="20" spans="2:12" ht="13.15">
      <c r="B20" s="317" t="str">
        <f>Computing_2!B104</f>
        <v xml:space="preserve">Computing New to SF Sector </v>
      </c>
      <c r="C20" s="315">
        <f>Computing_2!C104</f>
        <v>90.858037734557499</v>
      </c>
      <c r="D20" s="315">
        <f>Computing_2!D104</f>
        <v>90.527910025114181</v>
      </c>
      <c r="E20" s="315">
        <f>Computing_2!E104</f>
        <v>95.05440280860411</v>
      </c>
      <c r="F20" s="315">
        <f>Computing_2!F104</f>
        <v>97.420629105336388</v>
      </c>
      <c r="G20" s="315">
        <f>Computing_2!G104</f>
        <v>100.19164533896961</v>
      </c>
      <c r="H20" s="315">
        <f>Computing_2!H104</f>
        <v>97.925431984471416</v>
      </c>
      <c r="I20" s="315">
        <f>Computing_2!I104</f>
        <v>96.095580780554243</v>
      </c>
      <c r="J20" s="315">
        <f>Computing_2!J104</f>
        <v>95.506082342627181</v>
      </c>
      <c r="K20" s="315">
        <f>Computing_2!K104</f>
        <v>94.483886682105066</v>
      </c>
      <c r="L20" s="315">
        <f>Computing_2!L104</f>
        <v>94.576633259264739</v>
      </c>
    </row>
    <row r="21" spans="2:12" ht="13.15">
      <c r="B21" s="317" t="str">
        <f>'Design_&amp;_Technology_2'!B104</f>
        <v xml:space="preserve">Design &amp; Technology New to SF Sector </v>
      </c>
      <c r="C21" s="315">
        <f>'Design_&amp;_Technology_2'!C104</f>
        <v>131.1300879647257</v>
      </c>
      <c r="D21" s="315">
        <f>'Design_&amp;_Technology_2'!D104</f>
        <v>124.7506549415468</v>
      </c>
      <c r="E21" s="315">
        <f>'Design_&amp;_Technology_2'!E104</f>
        <v>126.76812872130446</v>
      </c>
      <c r="F21" s="315">
        <f>'Design_&amp;_Technology_2'!F104</f>
        <v>128.7189782034406</v>
      </c>
      <c r="G21" s="315">
        <f>'Design_&amp;_Technology_2'!G104</f>
        <v>131.83260643893527</v>
      </c>
      <c r="H21" s="315">
        <f>'Design_&amp;_Technology_2'!H104</f>
        <v>124.43265094817477</v>
      </c>
      <c r="I21" s="315">
        <f>'Design_&amp;_Technology_2'!I104</f>
        <v>121.11825601387416</v>
      </c>
      <c r="J21" s="315">
        <f>'Design_&amp;_Technology_2'!J104</f>
        <v>121.13886047541477</v>
      </c>
      <c r="K21" s="315">
        <f>'Design_&amp;_Technology_2'!K104</f>
        <v>119.85562233961845</v>
      </c>
      <c r="L21" s="315">
        <f>'Design_&amp;_Technology_2'!L104</f>
        <v>119.76217237446588</v>
      </c>
    </row>
    <row r="22" spans="2:12" ht="13.15">
      <c r="B22" s="317" t="str">
        <f>Drama_2!B104</f>
        <v xml:space="preserve">Drama New to SF Sector </v>
      </c>
      <c r="C22" s="315">
        <f>Drama_2!C104</f>
        <v>55.576517630657094</v>
      </c>
      <c r="D22" s="315">
        <f>Drama_2!D104</f>
        <v>54.281015923153085</v>
      </c>
      <c r="E22" s="315">
        <f>Drama_2!E104</f>
        <v>56.664355533648767</v>
      </c>
      <c r="F22" s="315">
        <f>Drama_2!F104</f>
        <v>58.623965365533422</v>
      </c>
      <c r="G22" s="315">
        <f>Drama_2!G104</f>
        <v>60.973494422747052</v>
      </c>
      <c r="H22" s="315">
        <f>Drama_2!H104</f>
        <v>58.228100141991646</v>
      </c>
      <c r="I22" s="315">
        <f>Drama_2!I104</f>
        <v>57.316383693975339</v>
      </c>
      <c r="J22" s="315">
        <f>Drama_2!J104</f>
        <v>57.932239759643245</v>
      </c>
      <c r="K22" s="315">
        <f>Drama_2!K104</f>
        <v>57.827348264924964</v>
      </c>
      <c r="L22" s="315">
        <f>Drama_2!L104</f>
        <v>58.068448025711589</v>
      </c>
    </row>
    <row r="23" spans="2:12" ht="13.15">
      <c r="B23" s="317" t="str">
        <f>English_2!B104</f>
        <v xml:space="preserve">English New to SF Sector </v>
      </c>
      <c r="C23" s="315">
        <f>English_2!C104</f>
        <v>460.46518238336466</v>
      </c>
      <c r="D23" s="315">
        <f>English_2!D104</f>
        <v>463.56535139262178</v>
      </c>
      <c r="E23" s="315">
        <f>English_2!E104</f>
        <v>500.17659846512731</v>
      </c>
      <c r="F23" s="315">
        <f>English_2!F104</f>
        <v>497.12231505166443</v>
      </c>
      <c r="G23" s="315">
        <f>English_2!G104</f>
        <v>465.73240721879404</v>
      </c>
      <c r="H23" s="315">
        <f>English_2!H104</f>
        <v>458.89771133506537</v>
      </c>
      <c r="I23" s="315">
        <f>English_2!I104</f>
        <v>447.20931223799784</v>
      </c>
      <c r="J23" s="315">
        <f>English_2!J104</f>
        <v>438.56203396944778</v>
      </c>
      <c r="K23" s="315">
        <f>English_2!K104</f>
        <v>430.34039883149933</v>
      </c>
      <c r="L23" s="315">
        <f>English_2!L104</f>
        <v>436.37819359046694</v>
      </c>
    </row>
    <row r="24" spans="2:12" ht="13.15">
      <c r="B24" s="317" t="str">
        <f>Food_2!B104</f>
        <v xml:space="preserve">Food New to SF Sector </v>
      </c>
      <c r="C24" s="315">
        <f>Food_2!C104</f>
        <v>27.720464719850217</v>
      </c>
      <c r="D24" s="315">
        <f>Food_2!D104</f>
        <v>26.346544740334789</v>
      </c>
      <c r="E24" s="315">
        <f>Food_2!E104</f>
        <v>27.033053967097743</v>
      </c>
      <c r="F24" s="315">
        <f>Food_2!F104</f>
        <v>26.913957098342078</v>
      </c>
      <c r="G24" s="315">
        <f>Food_2!G104</f>
        <v>27.105909927633061</v>
      </c>
      <c r="H24" s="315">
        <f>Food_2!H104</f>
        <v>26.829113185703395</v>
      </c>
      <c r="I24" s="315">
        <f>Food_2!I104</f>
        <v>25.766867762459473</v>
      </c>
      <c r="J24" s="315">
        <f>Food_2!J104</f>
        <v>24.684084221324738</v>
      </c>
      <c r="K24" s="315">
        <f>Food_2!K104</f>
        <v>23.850275967594076</v>
      </c>
      <c r="L24" s="315">
        <f>Food_2!L104</f>
        <v>24.03900135535163</v>
      </c>
    </row>
    <row r="25" spans="2:12" ht="13.15">
      <c r="B25" s="317" t="str">
        <f>Geography_2!B153</f>
        <v xml:space="preserve">Geography New to SF Sector </v>
      </c>
      <c r="C25" s="315">
        <f>Geography_2!C153</f>
        <v>113</v>
      </c>
      <c r="D25" s="315">
        <f>Geography_2!D153</f>
        <v>113</v>
      </c>
      <c r="E25" s="315">
        <f>Geography_2!E153</f>
        <v>113</v>
      </c>
      <c r="F25" s="315">
        <f>Geography_2!F153</f>
        <v>113</v>
      </c>
      <c r="G25" s="315">
        <f>Geography_2!G153</f>
        <v>113</v>
      </c>
      <c r="H25" s="315">
        <f>Geography_2!H153</f>
        <v>113</v>
      </c>
      <c r="I25" s="315">
        <f>Geography_2!I153</f>
        <v>113</v>
      </c>
      <c r="J25" s="315">
        <f>Geography_2!J153</f>
        <v>113</v>
      </c>
      <c r="K25" s="315">
        <f>Geography_2!K153</f>
        <v>113</v>
      </c>
      <c r="L25" s="315">
        <f>Geography_2!L153</f>
        <v>113</v>
      </c>
    </row>
    <row r="26" spans="2:12" ht="13.15">
      <c r="B26" s="317" t="str">
        <f>History_2!B153</f>
        <v xml:space="preserve">History New to SF Sector </v>
      </c>
      <c r="C26" s="315">
        <f>History_2!C153</f>
        <v>102</v>
      </c>
      <c r="D26" s="315">
        <f>History_2!D153</f>
        <v>102</v>
      </c>
      <c r="E26" s="315">
        <f>History_2!E153</f>
        <v>102</v>
      </c>
      <c r="F26" s="315">
        <f>History_2!F153</f>
        <v>102</v>
      </c>
      <c r="G26" s="315">
        <f>History_2!G153</f>
        <v>102</v>
      </c>
      <c r="H26" s="315">
        <f>History_2!H153</f>
        <v>102</v>
      </c>
      <c r="I26" s="315">
        <f>History_2!I153</f>
        <v>102</v>
      </c>
      <c r="J26" s="315">
        <f>History_2!J153</f>
        <v>102</v>
      </c>
      <c r="K26" s="315">
        <f>History_2!K153</f>
        <v>102</v>
      </c>
      <c r="L26" s="315">
        <f>History_2!L153</f>
        <v>102</v>
      </c>
    </row>
    <row r="27" spans="2:12" ht="13.15">
      <c r="B27" s="317" t="str">
        <f>Mathematics_2!B104</f>
        <v xml:space="preserve">Mathematics New to SF Sector </v>
      </c>
      <c r="C27" s="315">
        <f>Mathematics_2!C104</f>
        <v>519.94431225032145</v>
      </c>
      <c r="D27" s="315">
        <f>Mathematics_2!D104</f>
        <v>519.05907927946055</v>
      </c>
      <c r="E27" s="315">
        <f>Mathematics_2!E104</f>
        <v>556.83185147632844</v>
      </c>
      <c r="F27" s="315">
        <f>Mathematics_2!F104</f>
        <v>554.29086673970164</v>
      </c>
      <c r="G27" s="315">
        <f>Mathematics_2!G104</f>
        <v>522.82714206310698</v>
      </c>
      <c r="H27" s="315">
        <f>Mathematics_2!H104</f>
        <v>513.28724355833981</v>
      </c>
      <c r="I27" s="315">
        <f>Mathematics_2!I104</f>
        <v>500.15305019489671</v>
      </c>
      <c r="J27" s="315">
        <f>Mathematics_2!J104</f>
        <v>490.96310819250766</v>
      </c>
      <c r="K27" s="315">
        <f>Mathematics_2!K104</f>
        <v>481.79596852688707</v>
      </c>
      <c r="L27" s="315">
        <f>Mathematics_2!L104</f>
        <v>485.59360025964821</v>
      </c>
    </row>
    <row r="28" spans="2:12" ht="13.15">
      <c r="B28" s="317" t="str">
        <f>Modern_Foreign_Languages_2!B153</f>
        <v xml:space="preserve">Modern Foreign Languages New to SF Sector </v>
      </c>
      <c r="C28" s="315">
        <f>Modern_Foreign_Languages_2!C153</f>
        <v>210</v>
      </c>
      <c r="D28" s="315">
        <f>Modern_Foreign_Languages_2!D153</f>
        <v>210</v>
      </c>
      <c r="E28" s="315">
        <f>Modern_Foreign_Languages_2!E153</f>
        <v>210</v>
      </c>
      <c r="F28" s="315">
        <f>Modern_Foreign_Languages_2!F153</f>
        <v>210</v>
      </c>
      <c r="G28" s="315">
        <f>Modern_Foreign_Languages_2!G153</f>
        <v>210</v>
      </c>
      <c r="H28" s="315">
        <f>Modern_Foreign_Languages_2!H153</f>
        <v>210</v>
      </c>
      <c r="I28" s="315">
        <f>Modern_Foreign_Languages_2!I153</f>
        <v>210</v>
      </c>
      <c r="J28" s="315">
        <f>Modern_Foreign_Languages_2!J153</f>
        <v>210</v>
      </c>
      <c r="K28" s="315">
        <f>Modern_Foreign_Languages_2!K153</f>
        <v>210</v>
      </c>
      <c r="L28" s="315">
        <f>Modern_Foreign_Languages_2!L153</f>
        <v>210</v>
      </c>
    </row>
    <row r="29" spans="2:12" ht="13.15">
      <c r="B29" s="317" t="str">
        <f>Music_2!B104</f>
        <v xml:space="preserve">Music New to SF Sector </v>
      </c>
      <c r="C29" s="315">
        <f>Music_2!C104</f>
        <v>56.958866879161434</v>
      </c>
      <c r="D29" s="315">
        <f>Music_2!D104</f>
        <v>54.647183963947775</v>
      </c>
      <c r="E29" s="315">
        <f>Music_2!E104</f>
        <v>56.202535810436203</v>
      </c>
      <c r="F29" s="315">
        <f>Music_2!F104</f>
        <v>58.1959071206646</v>
      </c>
      <c r="G29" s="315">
        <f>Music_2!G104</f>
        <v>60.652695182995259</v>
      </c>
      <c r="H29" s="315">
        <f>Music_2!H104</f>
        <v>56.923732102342285</v>
      </c>
      <c r="I29" s="315">
        <f>Music_2!I104</f>
        <v>56.074640963947175</v>
      </c>
      <c r="J29" s="315">
        <f>Music_2!J104</f>
        <v>57.18757446760123</v>
      </c>
      <c r="K29" s="315">
        <f>Music_2!K104</f>
        <v>57.295598597365988</v>
      </c>
      <c r="L29" s="315">
        <f>Music_2!L104</f>
        <v>57.481225608523395</v>
      </c>
    </row>
    <row r="30" spans="2:12" ht="13.15">
      <c r="B30" s="317" t="str">
        <f>Others_2!B104</f>
        <v xml:space="preserve">Others New to SF Sector </v>
      </c>
      <c r="C30" s="315">
        <f>Others_2!C104</f>
        <v>109.3989375423883</v>
      </c>
      <c r="D30" s="315">
        <f>Others_2!D104</f>
        <v>120.41535772424905</v>
      </c>
      <c r="E30" s="315">
        <f>Others_2!E104</f>
        <v>134.00456490748297</v>
      </c>
      <c r="F30" s="315">
        <f>Others_2!F104</f>
        <v>138.17299058754401</v>
      </c>
      <c r="G30" s="315">
        <f>Others_2!G104</f>
        <v>141.54798751839039</v>
      </c>
      <c r="H30" s="315">
        <f>Others_2!H104</f>
        <v>138.57173240124737</v>
      </c>
      <c r="I30" s="315">
        <f>Others_2!I104</f>
        <v>135.79051472869367</v>
      </c>
      <c r="J30" s="315">
        <f>Others_2!J104</f>
        <v>135.31912520459048</v>
      </c>
      <c r="K30" s="315">
        <f>Others_2!K104</f>
        <v>134.12565897686588</v>
      </c>
      <c r="L30" s="315">
        <f>Others_2!L104</f>
        <v>131.91113154523208</v>
      </c>
    </row>
    <row r="31" spans="2:12" ht="13.15">
      <c r="B31" s="317" t="str">
        <f>Physical_Education_2!B104</f>
        <v xml:space="preserve">Physical Education New to SF Sector </v>
      </c>
      <c r="C31" s="315">
        <f>Physical_Education_2!C104</f>
        <v>190.94084554233851</v>
      </c>
      <c r="D31" s="315">
        <f>Physical_Education_2!D104</f>
        <v>185.2178564409505</v>
      </c>
      <c r="E31" s="315">
        <f>Physical_Education_2!E104</f>
        <v>195.67492445746865</v>
      </c>
      <c r="F31" s="315">
        <f>Physical_Education_2!F104</f>
        <v>201.89851746724469</v>
      </c>
      <c r="G31" s="315">
        <f>Physical_Education_2!G104</f>
        <v>210.02681358776348</v>
      </c>
      <c r="H31" s="315">
        <f>Physical_Education_2!H104</f>
        <v>205.98539914557392</v>
      </c>
      <c r="I31" s="315">
        <f>Physical_Education_2!I104</f>
        <v>201.99449367630811</v>
      </c>
      <c r="J31" s="315">
        <f>Physical_Education_2!J104</f>
        <v>200.65125729065218</v>
      </c>
      <c r="K31" s="315">
        <f>Physical_Education_2!K104</f>
        <v>198.71677740654854</v>
      </c>
      <c r="L31" s="315">
        <f>Physical_Education_2!L104</f>
        <v>201.60368693293114</v>
      </c>
    </row>
    <row r="32" spans="2:12" ht="13.15">
      <c r="B32" s="317" t="str">
        <f>Physics_2!B104</f>
        <v xml:space="preserve">Physics New to SF Sector </v>
      </c>
      <c r="C32" s="315">
        <f>Physics_2!C104</f>
        <v>172.33334876907443</v>
      </c>
      <c r="D32" s="315">
        <f>Physics_2!D104</f>
        <v>176.00467887246015</v>
      </c>
      <c r="E32" s="315">
        <f>Physics_2!E104</f>
        <v>190.97689508602699</v>
      </c>
      <c r="F32" s="315">
        <f>Physics_2!F104</f>
        <v>188.78836265099497</v>
      </c>
      <c r="G32" s="315">
        <f>Physics_2!G104</f>
        <v>178.62725572227393</v>
      </c>
      <c r="H32" s="315">
        <f>Physics_2!H104</f>
        <v>177.70986029831701</v>
      </c>
      <c r="I32" s="315">
        <f>Physics_2!I104</f>
        <v>172.94075473028693</v>
      </c>
      <c r="J32" s="315">
        <f>Physics_2!J104</f>
        <v>168.39137576527173</v>
      </c>
      <c r="K32" s="315">
        <f>Physics_2!K104</f>
        <v>164.55751489172289</v>
      </c>
      <c r="L32" s="315">
        <f>Physics_2!L104</f>
        <v>165.98778203937741</v>
      </c>
    </row>
    <row r="33" spans="2:12" ht="13.15">
      <c r="B33" s="317" t="str">
        <f>Religious_Education_2!B104</f>
        <v xml:space="preserve">Religious Education New to SF Sector </v>
      </c>
      <c r="C33" s="315">
        <f>Religious_Education_2!C104</f>
        <v>89.080312841353972</v>
      </c>
      <c r="D33" s="315">
        <f>Religious_Education_2!D104</f>
        <v>86.062597626246557</v>
      </c>
      <c r="E33" s="315">
        <f>Religious_Education_2!E104</f>
        <v>89.468882540325765</v>
      </c>
      <c r="F33" s="315">
        <f>Religious_Education_2!F104</f>
        <v>91.222533002792289</v>
      </c>
      <c r="G33" s="315">
        <f>Religious_Education_2!G104</f>
        <v>93.775449954117846</v>
      </c>
      <c r="H33" s="315">
        <f>Religious_Education_2!H104</f>
        <v>91.001132348055691</v>
      </c>
      <c r="I33" s="315">
        <f>Religious_Education_2!I104</f>
        <v>88.705505627708845</v>
      </c>
      <c r="J33" s="315">
        <f>Religious_Education_2!J104</f>
        <v>87.761884046566593</v>
      </c>
      <c r="K33" s="315">
        <f>Religious_Education_2!K104</f>
        <v>86.52182014352141</v>
      </c>
      <c r="L33" s="315">
        <f>Religious_Education_2!L104</f>
        <v>87.077538242056079</v>
      </c>
    </row>
    <row r="35" spans="2:12" ht="13.15">
      <c r="B35" s="317" t="s">
        <v>838</v>
      </c>
      <c r="C35" s="315">
        <f>C14</f>
        <v>3172.1895361986512</v>
      </c>
      <c r="D35" s="315">
        <f t="shared" ref="D35:L35" si="0">D14</f>
        <v>3116.059227925613</v>
      </c>
      <c r="E35" s="315">
        <f t="shared" si="0"/>
        <v>3075.1511636930281</v>
      </c>
      <c r="F35" s="315">
        <f t="shared" si="0"/>
        <v>3058.0375702656097</v>
      </c>
      <c r="G35" s="315">
        <f t="shared" si="0"/>
        <v>3072.1019255739602</v>
      </c>
      <c r="H35" s="315">
        <f t="shared" si="0"/>
        <v>3098.2289632861043</v>
      </c>
      <c r="I35" s="315">
        <f t="shared" si="0"/>
        <v>3091.0508169999234</v>
      </c>
      <c r="J35" s="315">
        <f t="shared" si="0"/>
        <v>3086.4234617683373</v>
      </c>
      <c r="K35" s="315">
        <f t="shared" si="0"/>
        <v>3118.135827135829</v>
      </c>
      <c r="L35" s="315">
        <f t="shared" si="0"/>
        <v>3096.617198619901</v>
      </c>
    </row>
    <row r="36" spans="2:12" ht="13.15">
      <c r="B36" s="317" t="s">
        <v>839</v>
      </c>
      <c r="C36" s="315">
        <f>SUM(C14:C33)-C35</f>
        <v>2850.5221708498079</v>
      </c>
      <c r="D36" s="315">
        <f t="shared" ref="D36:L36" si="1">SUM(D14:D33)-D35</f>
        <v>2864.4248976601425</v>
      </c>
      <c r="E36" s="315">
        <f t="shared" si="1"/>
        <v>3040.1584730807217</v>
      </c>
      <c r="F36" s="315">
        <f t="shared" si="1"/>
        <v>3055.3033879722057</v>
      </c>
      <c r="G36" s="315">
        <f t="shared" si="1"/>
        <v>2992.0025172190863</v>
      </c>
      <c r="H36" s="315">
        <f t="shared" si="1"/>
        <v>2942.3154209922654</v>
      </c>
      <c r="I36" s="315">
        <f t="shared" si="1"/>
        <v>2882.4450732123537</v>
      </c>
      <c r="J36" s="315">
        <f t="shared" si="1"/>
        <v>2847.7450185800976</v>
      </c>
      <c r="K36" s="315">
        <f t="shared" si="1"/>
        <v>2809.5774361710378</v>
      </c>
      <c r="L36" s="315">
        <f t="shared" si="1"/>
        <v>2824.2268856789201</v>
      </c>
    </row>
    <row r="37" spans="2:12" ht="13.15">
      <c r="B37" s="317" t="s">
        <v>8</v>
      </c>
      <c r="C37" s="315">
        <f>SUM(C35:C36)</f>
        <v>6022.7117070484592</v>
      </c>
      <c r="D37" s="315">
        <f t="shared" ref="D37:L37" si="2">SUM(D35:D36)</f>
        <v>5980.4841255857555</v>
      </c>
      <c r="E37" s="315">
        <f t="shared" si="2"/>
        <v>6115.3096367737498</v>
      </c>
      <c r="F37" s="315">
        <f t="shared" si="2"/>
        <v>6113.3409582378154</v>
      </c>
      <c r="G37" s="315">
        <f t="shared" si="2"/>
        <v>6064.1044427930465</v>
      </c>
      <c r="H37" s="315">
        <f t="shared" si="2"/>
        <v>6040.5443842783698</v>
      </c>
      <c r="I37" s="315">
        <f t="shared" si="2"/>
        <v>5973.4958902122771</v>
      </c>
      <c r="J37" s="315">
        <f t="shared" si="2"/>
        <v>5934.168480348435</v>
      </c>
      <c r="K37" s="315">
        <f t="shared" si="2"/>
        <v>5927.7132633068668</v>
      </c>
      <c r="L37" s="315">
        <f t="shared" si="2"/>
        <v>5920.8440842988211</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FFFF00"/>
  </sheetPr>
  <dimension ref="A1:O37"/>
  <sheetViews>
    <sheetView showGridLines="0" workbookViewId="0"/>
  </sheetViews>
  <sheetFormatPr defaultColWidth="9" defaultRowHeight="12.75"/>
  <cols>
    <col min="1" max="1" width="8.265625" style="300" customWidth="1"/>
    <col min="2" max="2" width="50.73046875" style="300" customWidth="1"/>
    <col min="3" max="12" width="9.73046875" style="300" customWidth="1"/>
    <col min="13" max="14" width="8.73046875" style="300" customWidth="1"/>
    <col min="15" max="16384" width="9" style="300"/>
  </cols>
  <sheetData>
    <row r="1" spans="1:15" s="335" customFormat="1" ht="13.9">
      <c r="A1" s="334" t="str">
        <f>ModelBanner</f>
        <v>TSM_201920</v>
      </c>
    </row>
    <row r="2" spans="1:15" s="335" customFormat="1" ht="13.9">
      <c r="A2" s="920" t="s">
        <v>13</v>
      </c>
      <c r="B2" s="920" t="s">
        <v>30</v>
      </c>
    </row>
    <row r="3" spans="1:15" s="335" customFormat="1" ht="13.9">
      <c r="A3" s="336"/>
    </row>
    <row r="4" spans="1:15" s="647" customFormat="1" ht="13.15">
      <c r="A4" s="648" t="s">
        <v>26</v>
      </c>
      <c r="B4" s="648"/>
      <c r="C4" s="648"/>
      <c r="D4" s="648"/>
      <c r="E4" s="338"/>
      <c r="F4" s="648"/>
      <c r="G4" s="648"/>
    </row>
    <row r="5" spans="1:15" s="646" customFormat="1" ht="13.15" customHeight="1">
      <c r="A5" s="676" t="s">
        <v>843</v>
      </c>
      <c r="B5" s="676"/>
      <c r="C5" s="676"/>
      <c r="D5" s="676"/>
      <c r="E5" s="676"/>
      <c r="F5" s="676"/>
      <c r="G5" s="676"/>
      <c r="H5" s="340"/>
      <c r="I5" s="340"/>
      <c r="J5" s="340"/>
      <c r="K5" s="340"/>
      <c r="L5" s="340"/>
      <c r="M5" s="340"/>
      <c r="N5" s="340"/>
      <c r="O5" s="340"/>
    </row>
    <row r="6" spans="1:15" s="643" customFormat="1" ht="13.15">
      <c r="A6" s="645" t="s">
        <v>1336</v>
      </c>
      <c r="B6" s="343"/>
      <c r="C6" s="343"/>
      <c r="D6" s="343"/>
      <c r="E6" s="338"/>
      <c r="F6" s="343"/>
      <c r="G6" s="343"/>
      <c r="H6" s="344"/>
      <c r="I6" s="344"/>
      <c r="J6" s="344"/>
      <c r="K6" s="344"/>
      <c r="L6" s="344"/>
      <c r="M6" s="344"/>
      <c r="N6" s="344"/>
      <c r="O6" s="344"/>
    </row>
    <row r="7" spans="1:15" s="643" customFormat="1" ht="13.15">
      <c r="A7" s="644" t="s">
        <v>766</v>
      </c>
      <c r="B7" s="645"/>
      <c r="C7" s="343"/>
      <c r="D7" s="343"/>
      <c r="E7" s="338"/>
      <c r="F7" s="343"/>
      <c r="G7" s="343"/>
      <c r="H7" s="344"/>
      <c r="I7" s="344"/>
      <c r="J7" s="344"/>
      <c r="K7" s="344"/>
      <c r="L7" s="344"/>
      <c r="M7" s="344"/>
      <c r="N7" s="344"/>
      <c r="O7" s="344"/>
    </row>
    <row r="8" spans="1:15" s="643" customFormat="1" ht="13.15">
      <c r="A8" s="645" t="s">
        <v>24</v>
      </c>
      <c r="B8" s="343"/>
      <c r="C8" s="343"/>
      <c r="D8" s="343"/>
      <c r="E8" s="338"/>
      <c r="F8" s="343"/>
      <c r="G8" s="343"/>
      <c r="H8" s="344"/>
      <c r="I8" s="344"/>
      <c r="J8" s="344"/>
      <c r="K8" s="344"/>
      <c r="L8" s="344"/>
      <c r="M8" s="344"/>
      <c r="N8" s="344"/>
      <c r="O8" s="344"/>
    </row>
    <row r="9" spans="1:15" s="641" customFormat="1" ht="13.15">
      <c r="A9" s="642"/>
      <c r="B9" s="348"/>
      <c r="C9" s="349"/>
      <c r="D9" s="350"/>
      <c r="E9" s="350"/>
      <c r="F9" s="350"/>
      <c r="G9" s="351"/>
      <c r="H9" s="350"/>
      <c r="I9" s="350"/>
      <c r="J9" s="351"/>
      <c r="K9" s="352"/>
      <c r="L9" s="352"/>
      <c r="M9" s="352"/>
      <c r="N9" s="352"/>
      <c r="O9" s="352"/>
    </row>
    <row r="11" spans="1:15" ht="15">
      <c r="B11" s="331" t="s">
        <v>1097</v>
      </c>
    </row>
    <row r="13" spans="1:15" ht="13.15">
      <c r="B13" s="317"/>
      <c r="C13" s="317" t="str">
        <f>Primary_2!C102</f>
        <v>2020/21</v>
      </c>
      <c r="D13" s="317" t="str">
        <f>Primary_2!D102</f>
        <v>2021/22</v>
      </c>
      <c r="E13" s="317" t="str">
        <f>Primary_2!E102</f>
        <v>2022/23</v>
      </c>
      <c r="F13" s="317" t="str">
        <f>Primary_2!F102</f>
        <v>2023/24</v>
      </c>
      <c r="G13" s="317" t="str">
        <f>Primary_2!G102</f>
        <v>2024/25</v>
      </c>
      <c r="H13" s="317" t="str">
        <f>Primary_2!H102</f>
        <v>2025/26</v>
      </c>
      <c r="I13" s="317" t="str">
        <f>Primary_2!I102</f>
        <v>2026/27</v>
      </c>
      <c r="J13" s="317" t="str">
        <f>Primary_2!J102</f>
        <v>2027/28</v>
      </c>
      <c r="K13" s="317" t="str">
        <f>Primary_2!K102</f>
        <v>2028/29</v>
      </c>
      <c r="L13" s="317" t="str">
        <f>Primary_2!L102</f>
        <v>2029/30</v>
      </c>
    </row>
    <row r="14" spans="1:15" ht="13.15">
      <c r="B14" s="317" t="str">
        <f>Primary_2!B105</f>
        <v>Primary NQTs</v>
      </c>
      <c r="C14" s="315">
        <f>Primary_2!C105</f>
        <v>12925.022447960822</v>
      </c>
      <c r="D14" s="315">
        <f>Primary_2!D105</f>
        <v>12696.320636117211</v>
      </c>
      <c r="E14" s="315">
        <f>Primary_2!E105</f>
        <v>12529.641551379296</v>
      </c>
      <c r="F14" s="315">
        <f>Primary_2!F105</f>
        <v>12459.912559246082</v>
      </c>
      <c r="G14" s="315">
        <f>Primary_2!G105</f>
        <v>12517.21749200693</v>
      </c>
      <c r="H14" s="315">
        <f>Primary_2!H105</f>
        <v>12623.67158154814</v>
      </c>
      <c r="I14" s="315">
        <f>Primary_2!I105</f>
        <v>12594.424368913167</v>
      </c>
      <c r="J14" s="315">
        <f>Primary_2!J105</f>
        <v>12575.570303113995</v>
      </c>
      <c r="K14" s="315">
        <f>Primary_2!K105</f>
        <v>12704.781697822755</v>
      </c>
      <c r="L14" s="315">
        <f>Primary_2!L105</f>
        <v>12617.104478840754</v>
      </c>
    </row>
    <row r="15" spans="1:15" ht="13.15">
      <c r="B15" s="317" t="str">
        <f>'Art_&amp;_Design_2'!B106</f>
        <v>Art &amp; Design NQTs</v>
      </c>
      <c r="C15" s="315">
        <f>'Art_&amp;_Design_2'!C106</f>
        <v>468.09348705236135</v>
      </c>
      <c r="D15" s="315">
        <f>'Art_&amp;_Design_2'!D106</f>
        <v>462.98066269194084</v>
      </c>
      <c r="E15" s="315">
        <f>'Art_&amp;_Design_2'!E106</f>
        <v>485.0432314656212</v>
      </c>
      <c r="F15" s="315">
        <f>'Art_&amp;_Design_2'!F106</f>
        <v>497.17991453755053</v>
      </c>
      <c r="G15" s="315">
        <f>'Art_&amp;_Design_2'!G106</f>
        <v>511.56079460820939</v>
      </c>
      <c r="H15" s="315">
        <f>'Art_&amp;_Design_2'!H106</f>
        <v>491.93781782821821</v>
      </c>
      <c r="I15" s="315">
        <f>'Art_&amp;_Design_2'!I106</f>
        <v>480.67800385153998</v>
      </c>
      <c r="J15" s="315">
        <f>'Art_&amp;_Design_2'!J106</f>
        <v>479.24087838166389</v>
      </c>
      <c r="K15" s="315">
        <f>'Art_&amp;_Design_2'!K106</f>
        <v>473.99157295707585</v>
      </c>
      <c r="L15" s="315">
        <f>'Art_&amp;_Design_2'!L106</f>
        <v>473.04315925397276</v>
      </c>
    </row>
    <row r="16" spans="1:15" ht="13.15">
      <c r="B16" s="317" t="str">
        <f>Biology_2!B106</f>
        <v>Biology NQTs</v>
      </c>
      <c r="C16" s="315">
        <f>Biology_2!C106</f>
        <v>857.86308740791856</v>
      </c>
      <c r="D16" s="315">
        <f>Biology_2!D106</f>
        <v>886.47657584761714</v>
      </c>
      <c r="E16" s="315">
        <f>Biology_2!E106</f>
        <v>969.32586590771234</v>
      </c>
      <c r="F16" s="315">
        <f>Biology_2!F106</f>
        <v>967.87543435367263</v>
      </c>
      <c r="G16" s="315">
        <f>Biology_2!G106</f>
        <v>922.95356417681978</v>
      </c>
      <c r="H16" s="315">
        <f>Biology_2!H106</f>
        <v>917.39388232621286</v>
      </c>
      <c r="I16" s="315">
        <f>Biology_2!I106</f>
        <v>897.64389183897902</v>
      </c>
      <c r="J16" s="315">
        <f>Biology_2!J106</f>
        <v>881.61394997290336</v>
      </c>
      <c r="K16" s="315">
        <f>Biology_2!K106</f>
        <v>866.65022179131381</v>
      </c>
      <c r="L16" s="315">
        <f>Biology_2!L106</f>
        <v>873.59634765289218</v>
      </c>
    </row>
    <row r="17" spans="2:12" ht="13.15">
      <c r="B17" s="317" t="str">
        <f>Business_Studies_2!B106</f>
        <v>Business Studies NQTs</v>
      </c>
      <c r="C17" s="315">
        <f>Business_Studies_2!C106</f>
        <v>228.53777421325927</v>
      </c>
      <c r="D17" s="315">
        <f>Business_Studies_2!D106</f>
        <v>259.47631940383849</v>
      </c>
      <c r="E17" s="315">
        <f>Business_Studies_2!E106</f>
        <v>295.5052136132673</v>
      </c>
      <c r="F17" s="315">
        <f>Business_Studies_2!F106</f>
        <v>303.79995163536478</v>
      </c>
      <c r="G17" s="315">
        <f>Business_Studies_2!G106</f>
        <v>309.6599620532001</v>
      </c>
      <c r="H17" s="315">
        <f>Business_Studies_2!H106</f>
        <v>310.60837644060729</v>
      </c>
      <c r="I17" s="315">
        <f>Business_Studies_2!I106</f>
        <v>302.70353715343583</v>
      </c>
      <c r="J17" s="315">
        <f>Business_Studies_2!J106</f>
        <v>295.94262216331674</v>
      </c>
      <c r="K17" s="315">
        <f>Business_Studies_2!K106</f>
        <v>290.16983959569643</v>
      </c>
      <c r="L17" s="315">
        <f>Business_Studies_2!L106</f>
        <v>285.31981084071174</v>
      </c>
    </row>
    <row r="18" spans="2:12" ht="13.15">
      <c r="B18" s="317" t="str">
        <f>Chemistry_2!B106</f>
        <v>Chemistry NQTs</v>
      </c>
      <c r="C18" s="315">
        <f>Chemistry_2!C106</f>
        <v>790.91138394276561</v>
      </c>
      <c r="D18" s="315">
        <f>Chemistry_2!D106</f>
        <v>814.84331645555585</v>
      </c>
      <c r="E18" s="315">
        <f>Chemistry_2!E106</f>
        <v>888.9950710771808</v>
      </c>
      <c r="F18" s="315">
        <f>Chemistry_2!F106</f>
        <v>881.92409804972465</v>
      </c>
      <c r="G18" s="315">
        <f>Chemistry_2!G106</f>
        <v>838.46185336585086</v>
      </c>
      <c r="H18" s="315">
        <f>Chemistry_2!H106</f>
        <v>835.27503987085493</v>
      </c>
      <c r="I18" s="315">
        <f>Chemistry_2!I106</f>
        <v>814.55956502859954</v>
      </c>
      <c r="J18" s="315">
        <f>Chemistry_2!J106</f>
        <v>795.18523707518602</v>
      </c>
      <c r="K18" s="315">
        <f>Chemistry_2!K106</f>
        <v>778.54142355525767</v>
      </c>
      <c r="L18" s="315">
        <f>Chemistry_2!L106</f>
        <v>784.48001486570672</v>
      </c>
    </row>
    <row r="19" spans="2:12" ht="13.15">
      <c r="B19" s="317" t="str">
        <f>Classics_2!B106</f>
        <v>Classics NQTs</v>
      </c>
      <c r="C19" s="315">
        <f>Classics_2!C106</f>
        <v>18.717916419670857</v>
      </c>
      <c r="D19" s="315">
        <f>Classics_2!D106</f>
        <v>19.427186162290575</v>
      </c>
      <c r="E19" s="315">
        <f>Classics_2!E106</f>
        <v>20.985739157985829</v>
      </c>
      <c r="F19" s="315">
        <f>Classics_2!F106</f>
        <v>21.016607744108157</v>
      </c>
      <c r="G19" s="315">
        <f>Classics_2!G106</f>
        <v>20.087996871064792</v>
      </c>
      <c r="H19" s="315">
        <f>Classics_2!H106</f>
        <v>19.446189174307563</v>
      </c>
      <c r="I19" s="315">
        <f>Classics_2!I106</f>
        <v>18.994570925533104</v>
      </c>
      <c r="J19" s="315">
        <f>Classics_2!J106</f>
        <v>18.898303744768047</v>
      </c>
      <c r="K19" s="315">
        <f>Classics_2!K106</f>
        <v>18.698093381147732</v>
      </c>
      <c r="L19" s="315">
        <f>Classics_2!L106</f>
        <v>18.602392068128591</v>
      </c>
    </row>
    <row r="20" spans="2:12" ht="13.15">
      <c r="B20" s="317" t="str">
        <f>Computing_2!B106</f>
        <v>Computing NQTs</v>
      </c>
      <c r="C20" s="315">
        <f>Computing_2!C106</f>
        <v>412.19218396716099</v>
      </c>
      <c r="D20" s="315">
        <f>Computing_2!D106</f>
        <v>410.69450621694295</v>
      </c>
      <c r="E20" s="315">
        <f>Computing_2!E106</f>
        <v>431.22967286438052</v>
      </c>
      <c r="F20" s="315">
        <f>Computing_2!F106</f>
        <v>441.96444118350348</v>
      </c>
      <c r="G20" s="315">
        <f>Computing_2!G106</f>
        <v>454.53560452390769</v>
      </c>
      <c r="H20" s="315">
        <f>Computing_2!H106</f>
        <v>444.2545610937691</v>
      </c>
      <c r="I20" s="315">
        <f>Computing_2!I106</f>
        <v>435.95314513890219</v>
      </c>
      <c r="J20" s="315">
        <f>Computing_2!J106</f>
        <v>433.2787901271389</v>
      </c>
      <c r="K20" s="315">
        <f>Computing_2!K106</f>
        <v>428.64143417869423</v>
      </c>
      <c r="L20" s="315">
        <f>Computing_2!L106</f>
        <v>429.06219402722422</v>
      </c>
    </row>
    <row r="21" spans="2:12" ht="13.15">
      <c r="B21" s="317" t="str">
        <f>'Design_&amp;_Technology_2'!B106</f>
        <v>Design &amp; Technology NQTs</v>
      </c>
      <c r="C21" s="315">
        <f>'Design_&amp;_Technology_2'!C106</f>
        <v>594.89285361737689</v>
      </c>
      <c r="D21" s="315">
        <f>'Design_&amp;_Technology_2'!D106</f>
        <v>565.95152386976997</v>
      </c>
      <c r="E21" s="315">
        <f>'Design_&amp;_Technology_2'!E106</f>
        <v>575.10411998684981</v>
      </c>
      <c r="F21" s="315">
        <f>'Design_&amp;_Technology_2'!F106</f>
        <v>583.95446420165831</v>
      </c>
      <c r="G21" s="315">
        <f>'Design_&amp;_Technology_2'!G106</f>
        <v>598.07994230410065</v>
      </c>
      <c r="H21" s="315">
        <f>'Design_&amp;_Technology_2'!H106</f>
        <v>564.50884731845326</v>
      </c>
      <c r="I21" s="315">
        <f>'Design_&amp;_Technology_2'!I106</f>
        <v>549.47255861397639</v>
      </c>
      <c r="J21" s="315">
        <f>'Design_&amp;_Technology_2'!J106</f>
        <v>549.56603408641286</v>
      </c>
      <c r="K21" s="315">
        <f>'Design_&amp;_Technology_2'!K106</f>
        <v>543.74441672671219</v>
      </c>
      <c r="L21" s="315">
        <f>'Design_&amp;_Technology_2'!L106</f>
        <v>543.32046584478337</v>
      </c>
    </row>
    <row r="22" spans="2:12" ht="13.15">
      <c r="B22" s="317" t="str">
        <f>Drama_2!B106</f>
        <v>Drama NQTs</v>
      </c>
      <c r="C22" s="315">
        <f>Drama_2!C106</f>
        <v>252.13186142536435</v>
      </c>
      <c r="D22" s="315">
        <f>Drama_2!D106</f>
        <v>246.25460838904701</v>
      </c>
      <c r="E22" s="315">
        <f>Drama_2!E106</f>
        <v>257.06701402404133</v>
      </c>
      <c r="F22" s="315">
        <f>Drama_2!F106</f>
        <v>265.95710098242211</v>
      </c>
      <c r="G22" s="315">
        <f>Drama_2!G106</f>
        <v>276.61611957378273</v>
      </c>
      <c r="H22" s="315">
        <f>Drama_2!H106</f>
        <v>264.16119436681765</v>
      </c>
      <c r="I22" s="315">
        <f>Drama_2!I106</f>
        <v>260.02504523530621</v>
      </c>
      <c r="J22" s="315">
        <f>Drama_2!J106</f>
        <v>262.81897588851604</v>
      </c>
      <c r="K22" s="315">
        <f>Drama_2!K106</f>
        <v>262.34311865710828</v>
      </c>
      <c r="L22" s="315">
        <f>Drama_2!L106</f>
        <v>263.43690671846764</v>
      </c>
    </row>
    <row r="23" spans="2:12" ht="13.15">
      <c r="B23" s="317" t="str">
        <f>English_2!B106</f>
        <v>English NQTs</v>
      </c>
      <c r="C23" s="315">
        <f>English_2!C106</f>
        <v>2088.9747775748679</v>
      </c>
      <c r="D23" s="315">
        <f>English_2!D106</f>
        <v>2103.0391957205279</v>
      </c>
      <c r="E23" s="315">
        <f>English_2!E106</f>
        <v>2269.1320397313734</v>
      </c>
      <c r="F23" s="315">
        <f>English_2!F106</f>
        <v>2255.2757890127746</v>
      </c>
      <c r="G23" s="315">
        <f>English_2!G106</f>
        <v>2112.8703949852352</v>
      </c>
      <c r="H23" s="315">
        <f>English_2!H106</f>
        <v>2081.8636916344981</v>
      </c>
      <c r="I23" s="315">
        <f>English_2!I106</f>
        <v>2028.8373785968395</v>
      </c>
      <c r="J23" s="315">
        <f>English_2!J106</f>
        <v>1989.6076020821993</v>
      </c>
      <c r="K23" s="315">
        <f>English_2!K106</f>
        <v>1952.3088244749524</v>
      </c>
      <c r="L23" s="315">
        <f>English_2!L106</f>
        <v>1979.7002569788679</v>
      </c>
    </row>
    <row r="24" spans="2:12" ht="13.15">
      <c r="B24" s="317" t="str">
        <f>Food_2!B106</f>
        <v>Food NQTs</v>
      </c>
      <c r="C24" s="315">
        <f>Food_2!C106</f>
        <v>125.7583718332253</v>
      </c>
      <c r="D24" s="315">
        <f>Food_2!D106</f>
        <v>119.52536162220701</v>
      </c>
      <c r="E24" s="315">
        <f>Food_2!E106</f>
        <v>122.63982176848202</v>
      </c>
      <c r="F24" s="315">
        <f>Food_2!F106</f>
        <v>122.09951956011309</v>
      </c>
      <c r="G24" s="315">
        <f>Food_2!G106</f>
        <v>122.97034461749854</v>
      </c>
      <c r="H24" s="315">
        <f>Food_2!H106</f>
        <v>121.7146114273948</v>
      </c>
      <c r="I24" s="315">
        <f>Food_2!I106</f>
        <v>116.89556325253531</v>
      </c>
      <c r="J24" s="315">
        <f>Food_2!J106</f>
        <v>111.98334058393733</v>
      </c>
      <c r="K24" s="315">
        <f>Food_2!K106</f>
        <v>108.2006345770216</v>
      </c>
      <c r="L24" s="315">
        <f>Food_2!L106</f>
        <v>109.05681782386988</v>
      </c>
    </row>
    <row r="25" spans="2:12" ht="13.15">
      <c r="B25" s="317" t="str">
        <f>Geography_2!B155</f>
        <v>Geography NQTs</v>
      </c>
      <c r="C25" s="315">
        <f>Geography_2!C155</f>
        <v>847.19710046683304</v>
      </c>
      <c r="D25" s="315">
        <f>Geography_2!D155</f>
        <v>864.92398063266955</v>
      </c>
      <c r="E25" s="315">
        <f>Geography_2!E155</f>
        <v>971.97377230175266</v>
      </c>
      <c r="F25" s="315">
        <f>Geography_2!F155</f>
        <v>988.61914673964907</v>
      </c>
      <c r="G25" s="315">
        <f>Geography_2!G155</f>
        <v>902.8498097183508</v>
      </c>
      <c r="H25" s="315">
        <f>Geography_2!H155</f>
        <v>862.0280363973643</v>
      </c>
      <c r="I25" s="315">
        <f>Geography_2!I155</f>
        <v>835.52426316274068</v>
      </c>
      <c r="J25" s="315">
        <f>Geography_2!J155</f>
        <v>830.89215942231681</v>
      </c>
      <c r="K25" s="315">
        <f>Geography_2!K155</f>
        <v>817.76859224696091</v>
      </c>
      <c r="L25" s="315">
        <f>Geography_2!L155</f>
        <v>831.3784616055525</v>
      </c>
    </row>
    <row r="26" spans="2:12" ht="13.15">
      <c r="B26" s="317" t="str">
        <f>History_2!B155</f>
        <v>History NQTs</v>
      </c>
      <c r="C26" s="315">
        <f>History_2!C155</f>
        <v>1026.7425437942006</v>
      </c>
      <c r="D26" s="315">
        <f>History_2!D155</f>
        <v>1050.6094017310882</v>
      </c>
      <c r="E26" s="315">
        <f>History_2!E155</f>
        <v>1167.5002303892377</v>
      </c>
      <c r="F26" s="315">
        <f>History_2!F155</f>
        <v>1182.3436712991979</v>
      </c>
      <c r="G26" s="315">
        <f>History_2!G155</f>
        <v>1091.6654069570154</v>
      </c>
      <c r="H26" s="315">
        <f>History_2!H155</f>
        <v>1048.716307642399</v>
      </c>
      <c r="I26" s="315">
        <f>History_2!I155</f>
        <v>1019.0259236526092</v>
      </c>
      <c r="J26" s="315">
        <f>History_2!J155</f>
        <v>1012.4404094233072</v>
      </c>
      <c r="K26" s="315">
        <f>History_2!K155</f>
        <v>997.64718263391728</v>
      </c>
      <c r="L26" s="315">
        <f>History_2!L155</f>
        <v>1010.7812793994458</v>
      </c>
    </row>
    <row r="27" spans="2:12" ht="13.15">
      <c r="B27" s="317" t="str">
        <f>Mathematics_2!B106</f>
        <v>Mathematics NQTs</v>
      </c>
      <c r="C27" s="315">
        <f>Mathematics_2!C106</f>
        <v>2358.8114706361184</v>
      </c>
      <c r="D27" s="315">
        <f>Mathematics_2!D106</f>
        <v>2354.7954680822781</v>
      </c>
      <c r="E27" s="315">
        <f>Mathematics_2!E106</f>
        <v>2526.1577586900485</v>
      </c>
      <c r="F27" s="315">
        <f>Mathematics_2!F106</f>
        <v>2514.6301704421348</v>
      </c>
      <c r="G27" s="315">
        <f>Mathematics_2!G106</f>
        <v>2371.8898943635741</v>
      </c>
      <c r="H27" s="315">
        <f>Mathematics_2!H106</f>
        <v>2328.6106017709562</v>
      </c>
      <c r="I27" s="315">
        <f>Mathematics_2!I106</f>
        <v>2269.0252091946704</v>
      </c>
      <c r="J27" s="315">
        <f>Mathematics_2!J106</f>
        <v>2227.3335508786167</v>
      </c>
      <c r="K27" s="315">
        <f>Mathematics_2!K106</f>
        <v>2185.7453390514647</v>
      </c>
      <c r="L27" s="315">
        <f>Mathematics_2!L106</f>
        <v>2202.9739096530334</v>
      </c>
    </row>
    <row r="28" spans="2:12" ht="13.15">
      <c r="B28" s="317" t="str">
        <f>Modern_Foreign_Languages_2!B172</f>
        <v>Modern Foreign Languages NQTs</v>
      </c>
      <c r="C28" s="315">
        <f>Modern_Foreign_Languages_2!C172</f>
        <v>1491.5589095834621</v>
      </c>
      <c r="D28" s="315">
        <f>Modern_Foreign_Languages_2!D172</f>
        <v>1830.4159878234968</v>
      </c>
      <c r="E28" s="315">
        <f>Modern_Foreign_Languages_2!E172</f>
        <v>2336.4041930971257</v>
      </c>
      <c r="F28" s="315">
        <f>Modern_Foreign_Languages_2!F172</f>
        <v>2235.5649178188346</v>
      </c>
      <c r="G28" s="315">
        <f>Modern_Foreign_Languages_2!G172</f>
        <v>1321.6231871621037</v>
      </c>
      <c r="H28" s="315">
        <f>Modern_Foreign_Languages_2!H172</f>
        <v>1238.2501424223947</v>
      </c>
      <c r="I28" s="315">
        <f>Modern_Foreign_Languages_2!I172</f>
        <v>1181.1097680228634</v>
      </c>
      <c r="J28" s="315">
        <f>Modern_Foreign_Languages_2!J172</f>
        <v>1163.733971042167</v>
      </c>
      <c r="K28" s="315">
        <f>Modern_Foreign_Languages_2!K172</f>
        <v>1127.6622572317096</v>
      </c>
      <c r="L28" s="315">
        <f>Modern_Foreign_Languages_2!L172</f>
        <v>1177.1986586020562</v>
      </c>
    </row>
    <row r="29" spans="2:12" ht="13.15">
      <c r="B29" s="317" t="str">
        <f>Music_2!B106</f>
        <v>Music NQTs</v>
      </c>
      <c r="C29" s="315">
        <f>Music_2!C106</f>
        <v>258.40311237853842</v>
      </c>
      <c r="D29" s="315">
        <f>Music_2!D106</f>
        <v>247.91578893176452</v>
      </c>
      <c r="E29" s="315">
        <f>Music_2!E106</f>
        <v>254.97189415290535</v>
      </c>
      <c r="F29" s="315">
        <f>Music_2!F106</f>
        <v>264.0151455185246</v>
      </c>
      <c r="G29" s="315">
        <f>Music_2!G106</f>
        <v>275.16076193514857</v>
      </c>
      <c r="H29" s="315">
        <f>Music_2!H106</f>
        <v>258.24371778064278</v>
      </c>
      <c r="I29" s="315">
        <f>Music_2!I106</f>
        <v>254.39167849552484</v>
      </c>
      <c r="J29" s="315">
        <f>Music_2!J106</f>
        <v>259.44068134568113</v>
      </c>
      <c r="K29" s="315">
        <f>Music_2!K106</f>
        <v>259.93075028266361</v>
      </c>
      <c r="L29" s="315">
        <f>Music_2!L106</f>
        <v>260.77287724292006</v>
      </c>
    </row>
    <row r="30" spans="2:12" ht="13.15">
      <c r="B30" s="317" t="str">
        <f>Others_2!B106</f>
        <v>Others NQTs</v>
      </c>
      <c r="C30" s="315">
        <f>Others_2!C106</f>
        <v>496.30597483323135</v>
      </c>
      <c r="D30" s="315">
        <f>Others_2!D106</f>
        <v>546.28374683318702</v>
      </c>
      <c r="E30" s="315">
        <f>Others_2!E106</f>
        <v>607.93338319891905</v>
      </c>
      <c r="F30" s="315">
        <f>Others_2!F106</f>
        <v>626.84412051628078</v>
      </c>
      <c r="G30" s="315">
        <f>Others_2!G106</f>
        <v>642.15533998012472</v>
      </c>
      <c r="H30" s="315">
        <f>Others_2!H106</f>
        <v>628.6530772484258</v>
      </c>
      <c r="I30" s="315">
        <f>Others_2!I106</f>
        <v>616.03563343033261</v>
      </c>
      <c r="J30" s="315">
        <f>Others_2!J106</f>
        <v>613.89709860959385</v>
      </c>
      <c r="K30" s="315">
        <f>Others_2!K106</f>
        <v>608.48274603096957</v>
      </c>
      <c r="L30" s="315">
        <f>Others_2!L106</f>
        <v>598.436184149817</v>
      </c>
    </row>
    <row r="31" spans="2:12" ht="13.15">
      <c r="B31" s="317" t="str">
        <f>Physical_Education_2!B106</f>
        <v>Physical Education NQTs</v>
      </c>
      <c r="C31" s="315">
        <f>Physical_Education_2!C106</f>
        <v>866.23402942696384</v>
      </c>
      <c r="D31" s="315">
        <f>Physical_Education_2!D106</f>
        <v>840.27076370672967</v>
      </c>
      <c r="E31" s="315">
        <f>Physical_Education_2!E106</f>
        <v>887.71094413649416</v>
      </c>
      <c r="F31" s="315">
        <f>Physical_Education_2!F106</f>
        <v>915.94528045703998</v>
      </c>
      <c r="G31" s="315">
        <f>Physical_Education_2!G106</f>
        <v>952.82061051464837</v>
      </c>
      <c r="H31" s="315">
        <f>Physical_Education_2!H106</f>
        <v>934.48608022125484</v>
      </c>
      <c r="I31" s="315">
        <f>Physical_Education_2!I106</f>
        <v>916.38069205307647</v>
      </c>
      <c r="J31" s="315">
        <f>Physical_Education_2!J106</f>
        <v>910.28688292850302</v>
      </c>
      <c r="K31" s="315">
        <f>Physical_Education_2!K106</f>
        <v>901.51080204286075</v>
      </c>
      <c r="L31" s="315">
        <f>Physical_Education_2!L106</f>
        <v>914.60773405092073</v>
      </c>
    </row>
    <row r="32" spans="2:12" ht="13.15">
      <c r="B32" s="317" t="str">
        <f>Physics_2!B106</f>
        <v>Physics NQTs</v>
      </c>
      <c r="C32" s="315">
        <f>Physics_2!C106</f>
        <v>781.81811065551517</v>
      </c>
      <c r="D32" s="315">
        <f>Physics_2!D106</f>
        <v>798.47369348683321</v>
      </c>
      <c r="E32" s="315">
        <f>Physics_2!E106</f>
        <v>866.39757401272061</v>
      </c>
      <c r="F32" s="315">
        <f>Physics_2!F106</f>
        <v>856.46894263819877</v>
      </c>
      <c r="G32" s="315">
        <f>Physics_2!G106</f>
        <v>810.37143755329248</v>
      </c>
      <c r="H32" s="315">
        <f>Physics_2!H106</f>
        <v>806.20952482888356</v>
      </c>
      <c r="I32" s="315">
        <f>Physics_2!I106</f>
        <v>784.5737060431054</v>
      </c>
      <c r="J32" s="315">
        <f>Physics_2!J106</f>
        <v>763.93471253146538</v>
      </c>
      <c r="K32" s="315">
        <f>Physics_2!K106</f>
        <v>746.54178257285059</v>
      </c>
      <c r="L32" s="315">
        <f>Physics_2!L106</f>
        <v>753.03042082597415</v>
      </c>
    </row>
    <row r="33" spans="2:12" ht="13.15">
      <c r="B33" s="317" t="str">
        <f>Religious_Education_2!B106</f>
        <v>Religious Education NQTs</v>
      </c>
      <c r="C33" s="315">
        <f>Religious_Education_2!C106</f>
        <v>404.12724745198858</v>
      </c>
      <c r="D33" s="315">
        <f>Religious_Education_2!D106</f>
        <v>390.43689427993286</v>
      </c>
      <c r="E33" s="315">
        <f>Religious_Education_2!E106</f>
        <v>405.8900567403706</v>
      </c>
      <c r="F33" s="315">
        <f>Religious_Education_2!F106</f>
        <v>413.84577570659883</v>
      </c>
      <c r="G33" s="315">
        <f>Religious_Education_2!G106</f>
        <v>425.42749637646347</v>
      </c>
      <c r="H33" s="315">
        <f>Religious_Education_2!H106</f>
        <v>412.84135582605671</v>
      </c>
      <c r="I33" s="315">
        <f>Religious_Education_2!I106</f>
        <v>402.42687390429671</v>
      </c>
      <c r="J33" s="315">
        <f>Religious_Education_2!J106</f>
        <v>398.14598197588077</v>
      </c>
      <c r="K33" s="315">
        <f>Religious_Education_2!K106</f>
        <v>392.52023150624876</v>
      </c>
      <c r="L33" s="315">
        <f>Religious_Education_2!L106</f>
        <v>395.04133654457559</v>
      </c>
    </row>
    <row r="35" spans="2:12" ht="13.15">
      <c r="B35" s="317" t="s">
        <v>838</v>
      </c>
      <c r="C35" s="315">
        <f>C14</f>
        <v>12925.022447960822</v>
      </c>
      <c r="D35" s="315">
        <f t="shared" ref="D35:L35" si="0">D14</f>
        <v>12696.320636117211</v>
      </c>
      <c r="E35" s="315">
        <f t="shared" si="0"/>
        <v>12529.641551379296</v>
      </c>
      <c r="F35" s="315">
        <f t="shared" si="0"/>
        <v>12459.912559246082</v>
      </c>
      <c r="G35" s="315">
        <f t="shared" si="0"/>
        <v>12517.21749200693</v>
      </c>
      <c r="H35" s="315">
        <f t="shared" si="0"/>
        <v>12623.67158154814</v>
      </c>
      <c r="I35" s="315">
        <f t="shared" si="0"/>
        <v>12594.424368913167</v>
      </c>
      <c r="J35" s="315">
        <f t="shared" si="0"/>
        <v>12575.570303113995</v>
      </c>
      <c r="K35" s="315">
        <f t="shared" si="0"/>
        <v>12704.781697822755</v>
      </c>
      <c r="L35" s="315">
        <f t="shared" si="0"/>
        <v>12617.104478840754</v>
      </c>
    </row>
    <row r="36" spans="2:12" ht="13.15">
      <c r="B36" s="317" t="s">
        <v>839</v>
      </c>
      <c r="C36" s="315">
        <f>SUM(C14:C33)-C35</f>
        <v>14369.272196680828</v>
      </c>
      <c r="D36" s="315">
        <f t="shared" ref="D36:L36" si="1">SUM(D14:D33)-D35</f>
        <v>14812.794981887719</v>
      </c>
      <c r="E36" s="315">
        <f t="shared" si="1"/>
        <v>16339.967596316474</v>
      </c>
      <c r="F36" s="315">
        <f t="shared" si="1"/>
        <v>16339.324492397356</v>
      </c>
      <c r="G36" s="315">
        <f t="shared" si="1"/>
        <v>14961.760521640383</v>
      </c>
      <c r="H36" s="315">
        <f t="shared" si="1"/>
        <v>14569.203055619513</v>
      </c>
      <c r="I36" s="315">
        <f t="shared" si="1"/>
        <v>14184.257007594873</v>
      </c>
      <c r="J36" s="315">
        <f t="shared" si="1"/>
        <v>13998.241182263579</v>
      </c>
      <c r="K36" s="315">
        <f t="shared" si="1"/>
        <v>13761.099263494629</v>
      </c>
      <c r="L36" s="315">
        <f t="shared" si="1"/>
        <v>13903.839228148923</v>
      </c>
    </row>
    <row r="37" spans="2:12" ht="13.15">
      <c r="B37" s="317" t="s">
        <v>8</v>
      </c>
      <c r="C37" s="315">
        <f>SUM(C35:C36)</f>
        <v>27294.29464464165</v>
      </c>
      <c r="D37" s="315">
        <f t="shared" ref="D37:L37" si="2">SUM(D35:D36)</f>
        <v>27509.115618004929</v>
      </c>
      <c r="E37" s="315">
        <f t="shared" si="2"/>
        <v>28869.60914769577</v>
      </c>
      <c r="F37" s="315">
        <f t="shared" si="2"/>
        <v>28799.237051643438</v>
      </c>
      <c r="G37" s="315">
        <f t="shared" si="2"/>
        <v>27478.978013647313</v>
      </c>
      <c r="H37" s="315">
        <f t="shared" si="2"/>
        <v>27192.874637167653</v>
      </c>
      <c r="I37" s="315">
        <f t="shared" si="2"/>
        <v>26778.681376508041</v>
      </c>
      <c r="J37" s="315">
        <f t="shared" si="2"/>
        <v>26573.811485377573</v>
      </c>
      <c r="K37" s="315">
        <f t="shared" si="2"/>
        <v>26465.880961317383</v>
      </c>
      <c r="L37" s="315">
        <f t="shared" si="2"/>
        <v>26520.943706989678</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FFFF00"/>
  </sheetPr>
  <dimension ref="A1:O37"/>
  <sheetViews>
    <sheetView showGridLines="0" workbookViewId="0"/>
  </sheetViews>
  <sheetFormatPr defaultColWidth="9" defaultRowHeight="12.75"/>
  <cols>
    <col min="1" max="1" width="8.265625" style="300" customWidth="1"/>
    <col min="2" max="2" width="50.73046875" style="300" customWidth="1"/>
    <col min="3" max="12" width="9.73046875" style="300" customWidth="1"/>
    <col min="13" max="14" width="8.73046875" style="300" customWidth="1"/>
    <col min="15" max="16384" width="9" style="300"/>
  </cols>
  <sheetData>
    <row r="1" spans="1:15" s="335" customFormat="1" ht="13.9">
      <c r="A1" s="334" t="str">
        <f>ModelBanner</f>
        <v>TSM_201920</v>
      </c>
    </row>
    <row r="2" spans="1:15" s="335" customFormat="1" ht="13.9">
      <c r="A2" s="920" t="s">
        <v>13</v>
      </c>
      <c r="B2" s="920" t="s">
        <v>30</v>
      </c>
    </row>
    <row r="3" spans="1:15" s="335" customFormat="1" ht="13.9">
      <c r="A3" s="336"/>
    </row>
    <row r="4" spans="1:15" s="647" customFormat="1" ht="13.15">
      <c r="A4" s="648" t="s">
        <v>26</v>
      </c>
      <c r="B4" s="648"/>
      <c r="C4" s="648"/>
      <c r="D4" s="648"/>
      <c r="E4" s="338"/>
      <c r="F4" s="648"/>
      <c r="G4" s="648"/>
    </row>
    <row r="5" spans="1:15" s="646" customFormat="1" ht="13.15" customHeight="1">
      <c r="A5" s="676" t="s">
        <v>1519</v>
      </c>
      <c r="B5" s="676"/>
      <c r="C5" s="676"/>
      <c r="D5" s="676"/>
      <c r="E5" s="676"/>
      <c r="F5" s="676"/>
      <c r="G5" s="676"/>
      <c r="H5" s="340"/>
      <c r="I5" s="340"/>
      <c r="J5" s="340"/>
      <c r="K5" s="340"/>
      <c r="L5" s="340"/>
      <c r="M5" s="340"/>
      <c r="N5" s="340"/>
      <c r="O5" s="340"/>
    </row>
    <row r="6" spans="1:15" s="643" customFormat="1" ht="13.15">
      <c r="A6" s="645" t="s">
        <v>1336</v>
      </c>
      <c r="B6" s="343"/>
      <c r="C6" s="343"/>
      <c r="D6" s="343"/>
      <c r="E6" s="338"/>
      <c r="F6" s="343"/>
      <c r="G6" s="343"/>
      <c r="H6" s="344"/>
      <c r="I6" s="344"/>
      <c r="J6" s="344"/>
      <c r="K6" s="344"/>
      <c r="L6" s="344"/>
      <c r="M6" s="344"/>
      <c r="N6" s="344"/>
      <c r="O6" s="344"/>
    </row>
    <row r="7" spans="1:15" s="643" customFormat="1" ht="13.15">
      <c r="A7" s="644" t="s">
        <v>766</v>
      </c>
      <c r="B7" s="645"/>
      <c r="C7" s="343"/>
      <c r="D7" s="343"/>
      <c r="E7" s="338"/>
      <c r="F7" s="343"/>
      <c r="G7" s="343"/>
      <c r="H7" s="344"/>
      <c r="I7" s="344"/>
      <c r="J7" s="344"/>
      <c r="K7" s="344"/>
      <c r="L7" s="344"/>
      <c r="M7" s="344"/>
      <c r="N7" s="344"/>
      <c r="O7" s="344"/>
    </row>
    <row r="8" spans="1:15" s="643" customFormat="1" ht="13.15">
      <c r="A8" s="645" t="s">
        <v>24</v>
      </c>
      <c r="B8" s="343"/>
      <c r="C8" s="343"/>
      <c r="D8" s="343"/>
      <c r="E8" s="338"/>
      <c r="F8" s="343"/>
      <c r="G8" s="343"/>
      <c r="H8" s="344"/>
      <c r="I8" s="344"/>
      <c r="J8" s="344"/>
      <c r="K8" s="344"/>
      <c r="L8" s="344"/>
      <c r="M8" s="344"/>
      <c r="N8" s="344"/>
      <c r="O8" s="344"/>
    </row>
    <row r="9" spans="1:15" s="641" customFormat="1" ht="13.15">
      <c r="A9" s="642"/>
      <c r="B9" s="348"/>
      <c r="C9" s="349"/>
      <c r="D9" s="350"/>
      <c r="E9" s="350"/>
      <c r="F9" s="350"/>
      <c r="G9" s="351"/>
      <c r="H9" s="350"/>
      <c r="I9" s="350"/>
      <c r="J9" s="351"/>
      <c r="K9" s="352"/>
      <c r="L9" s="352"/>
      <c r="M9" s="352"/>
      <c r="N9" s="352"/>
      <c r="O9" s="352"/>
    </row>
    <row r="11" spans="1:15" ht="15">
      <c r="B11" s="331" t="s">
        <v>1520</v>
      </c>
    </row>
    <row r="13" spans="1:15" ht="13.15">
      <c r="B13" s="317"/>
      <c r="C13" s="317" t="str">
        <f>Primary_2!C102</f>
        <v>2020/21</v>
      </c>
      <c r="D13" s="317" t="str">
        <f>Primary_2!D102</f>
        <v>2021/22</v>
      </c>
      <c r="E13" s="317" t="str">
        <f>Primary_2!E102</f>
        <v>2022/23</v>
      </c>
      <c r="F13" s="317" t="str">
        <f>Primary_2!F102</f>
        <v>2023/24</v>
      </c>
      <c r="G13" s="317" t="str">
        <f>Primary_2!G102</f>
        <v>2024/25</v>
      </c>
      <c r="H13" s="317" t="str">
        <f>Primary_2!H102</f>
        <v>2025/26</v>
      </c>
      <c r="I13" s="317" t="str">
        <f>Primary_2!I102</f>
        <v>2026/27</v>
      </c>
      <c r="J13" s="317" t="str">
        <f>Primary_2!J102</f>
        <v>2027/28</v>
      </c>
      <c r="K13" s="317" t="str">
        <f>Primary_2!K102</f>
        <v>2028/29</v>
      </c>
      <c r="L13" s="317" t="str">
        <f>Primary_2!L102</f>
        <v>2029/30</v>
      </c>
    </row>
    <row r="14" spans="1:15" ht="13.15">
      <c r="B14" s="317" t="s">
        <v>40</v>
      </c>
      <c r="C14" s="315">
        <v>0</v>
      </c>
      <c r="D14" s="315">
        <v>0</v>
      </c>
      <c r="E14" s="315">
        <v>0</v>
      </c>
      <c r="F14" s="315">
        <v>0</v>
      </c>
      <c r="G14" s="315">
        <v>0</v>
      </c>
      <c r="H14" s="315">
        <v>0</v>
      </c>
      <c r="I14" s="315">
        <v>0</v>
      </c>
      <c r="J14" s="315">
        <v>0</v>
      </c>
      <c r="K14" s="315">
        <v>0</v>
      </c>
      <c r="L14" s="315">
        <v>0</v>
      </c>
    </row>
    <row r="15" spans="1:15" ht="13.15">
      <c r="B15" s="317" t="s">
        <v>559</v>
      </c>
      <c r="C15" s="315">
        <v>0</v>
      </c>
      <c r="D15" s="315">
        <v>0</v>
      </c>
      <c r="E15" s="315">
        <v>0</v>
      </c>
      <c r="F15" s="315">
        <v>0</v>
      </c>
      <c r="G15" s="315">
        <v>0</v>
      </c>
      <c r="H15" s="315">
        <v>0</v>
      </c>
      <c r="I15" s="315">
        <v>0</v>
      </c>
      <c r="J15" s="315">
        <v>0</v>
      </c>
      <c r="K15" s="315">
        <v>0</v>
      </c>
      <c r="L15" s="315">
        <v>0</v>
      </c>
    </row>
    <row r="16" spans="1:15" ht="13.15">
      <c r="B16" s="317" t="s">
        <v>7</v>
      </c>
      <c r="C16" s="315">
        <v>0</v>
      </c>
      <c r="D16" s="315">
        <v>0</v>
      </c>
      <c r="E16" s="315">
        <v>0</v>
      </c>
      <c r="F16" s="315">
        <v>0</v>
      </c>
      <c r="G16" s="315">
        <v>0</v>
      </c>
      <c r="H16" s="315">
        <v>0</v>
      </c>
      <c r="I16" s="315">
        <v>0</v>
      </c>
      <c r="J16" s="315">
        <v>0</v>
      </c>
      <c r="K16" s="315">
        <v>0</v>
      </c>
      <c r="L16" s="315">
        <v>0</v>
      </c>
    </row>
    <row r="17" spans="2:12" ht="13.15">
      <c r="B17" s="317" t="s">
        <v>423</v>
      </c>
      <c r="C17" s="315">
        <v>0</v>
      </c>
      <c r="D17" s="315">
        <v>0</v>
      </c>
      <c r="E17" s="315">
        <v>0</v>
      </c>
      <c r="F17" s="315">
        <v>0</v>
      </c>
      <c r="G17" s="315">
        <v>0</v>
      </c>
      <c r="H17" s="315">
        <v>0</v>
      </c>
      <c r="I17" s="315">
        <v>0</v>
      </c>
      <c r="J17" s="315">
        <v>0</v>
      </c>
      <c r="K17" s="315">
        <v>0</v>
      </c>
      <c r="L17" s="315">
        <v>0</v>
      </c>
    </row>
    <row r="18" spans="2:12" ht="13.15">
      <c r="B18" s="317" t="s">
        <v>3</v>
      </c>
      <c r="C18" s="315">
        <v>0</v>
      </c>
      <c r="D18" s="315">
        <v>0</v>
      </c>
      <c r="E18" s="315">
        <v>0</v>
      </c>
      <c r="F18" s="315">
        <v>0</v>
      </c>
      <c r="G18" s="315">
        <v>0</v>
      </c>
      <c r="H18" s="315">
        <v>0</v>
      </c>
      <c r="I18" s="315">
        <v>0</v>
      </c>
      <c r="J18" s="315">
        <v>0</v>
      </c>
      <c r="K18" s="315">
        <v>0</v>
      </c>
      <c r="L18" s="315">
        <v>0</v>
      </c>
    </row>
    <row r="19" spans="2:12" ht="13.15">
      <c r="B19" s="317" t="s">
        <v>79</v>
      </c>
      <c r="C19" s="315">
        <v>0</v>
      </c>
      <c r="D19" s="315">
        <v>0</v>
      </c>
      <c r="E19" s="315">
        <v>0</v>
      </c>
      <c r="F19" s="315">
        <v>0</v>
      </c>
      <c r="G19" s="315">
        <v>0</v>
      </c>
      <c r="H19" s="315">
        <v>0</v>
      </c>
      <c r="I19" s="315">
        <v>0</v>
      </c>
      <c r="J19" s="315">
        <v>0</v>
      </c>
      <c r="K19" s="315">
        <v>0</v>
      </c>
      <c r="L19" s="315">
        <v>0</v>
      </c>
    </row>
    <row r="20" spans="2:12" ht="13.15">
      <c r="B20" s="317" t="s">
        <v>107</v>
      </c>
      <c r="C20" s="315">
        <v>0</v>
      </c>
      <c r="D20" s="315">
        <v>0</v>
      </c>
      <c r="E20" s="315">
        <v>0</v>
      </c>
      <c r="F20" s="315">
        <v>0</v>
      </c>
      <c r="G20" s="315">
        <v>0</v>
      </c>
      <c r="H20" s="315">
        <v>0</v>
      </c>
      <c r="I20" s="315">
        <v>0</v>
      </c>
      <c r="J20" s="315">
        <v>0</v>
      </c>
      <c r="K20" s="315">
        <v>0</v>
      </c>
      <c r="L20" s="315">
        <v>0</v>
      </c>
    </row>
    <row r="21" spans="2:12" ht="13.15">
      <c r="B21" s="317" t="s">
        <v>560</v>
      </c>
      <c r="C21" s="315">
        <v>0</v>
      </c>
      <c r="D21" s="315">
        <v>0</v>
      </c>
      <c r="E21" s="315">
        <v>0</v>
      </c>
      <c r="F21" s="315">
        <v>0</v>
      </c>
      <c r="G21" s="315">
        <v>0</v>
      </c>
      <c r="H21" s="315">
        <v>0</v>
      </c>
      <c r="I21" s="315">
        <v>0</v>
      </c>
      <c r="J21" s="315">
        <v>0</v>
      </c>
      <c r="K21" s="315">
        <v>0</v>
      </c>
      <c r="L21" s="315">
        <v>0</v>
      </c>
    </row>
    <row r="22" spans="2:12" ht="13.15">
      <c r="B22" s="317" t="s">
        <v>6</v>
      </c>
      <c r="C22" s="315">
        <v>0</v>
      </c>
      <c r="D22" s="315">
        <v>0</v>
      </c>
      <c r="E22" s="315">
        <v>0</v>
      </c>
      <c r="F22" s="315">
        <v>0</v>
      </c>
      <c r="G22" s="315">
        <v>0</v>
      </c>
      <c r="H22" s="315">
        <v>0</v>
      </c>
      <c r="I22" s="315">
        <v>0</v>
      </c>
      <c r="J22" s="315">
        <v>0</v>
      </c>
      <c r="K22" s="315">
        <v>0</v>
      </c>
      <c r="L22" s="315">
        <v>0</v>
      </c>
    </row>
    <row r="23" spans="2:12" ht="13.15">
      <c r="B23" s="317" t="s">
        <v>1</v>
      </c>
      <c r="C23" s="315">
        <v>0</v>
      </c>
      <c r="D23" s="315">
        <v>0</v>
      </c>
      <c r="E23" s="315">
        <v>0</v>
      </c>
      <c r="F23" s="315">
        <v>0</v>
      </c>
      <c r="G23" s="315">
        <v>0</v>
      </c>
      <c r="H23" s="315">
        <v>0</v>
      </c>
      <c r="I23" s="315">
        <v>0</v>
      </c>
      <c r="J23" s="315">
        <v>0</v>
      </c>
      <c r="K23" s="315">
        <v>0</v>
      </c>
      <c r="L23" s="315">
        <v>0</v>
      </c>
    </row>
    <row r="24" spans="2:12" ht="13.15">
      <c r="B24" s="317" t="s">
        <v>392</v>
      </c>
      <c r="C24" s="315">
        <v>0</v>
      </c>
      <c r="D24" s="315">
        <v>0</v>
      </c>
      <c r="E24" s="315">
        <v>0</v>
      </c>
      <c r="F24" s="315">
        <v>0</v>
      </c>
      <c r="G24" s="315">
        <v>0</v>
      </c>
      <c r="H24" s="315">
        <v>0</v>
      </c>
      <c r="I24" s="315">
        <v>0</v>
      </c>
      <c r="J24" s="315">
        <v>0</v>
      </c>
      <c r="K24" s="315">
        <v>0</v>
      </c>
      <c r="L24" s="315">
        <v>0</v>
      </c>
    </row>
    <row r="25" spans="2:12" ht="13.15">
      <c r="B25" s="317" t="s">
        <v>4</v>
      </c>
      <c r="C25" s="315">
        <v>0</v>
      </c>
      <c r="D25" s="315">
        <v>0</v>
      </c>
      <c r="E25" s="315">
        <v>0</v>
      </c>
      <c r="F25" s="315">
        <v>0</v>
      </c>
      <c r="G25" s="315">
        <v>0</v>
      </c>
      <c r="H25" s="315">
        <v>0</v>
      </c>
      <c r="I25" s="315">
        <v>0</v>
      </c>
      <c r="J25" s="315">
        <v>0</v>
      </c>
      <c r="K25" s="315">
        <v>0</v>
      </c>
      <c r="L25" s="315">
        <v>0</v>
      </c>
    </row>
    <row r="26" spans="2:12" ht="13.15">
      <c r="B26" s="317" t="s">
        <v>0</v>
      </c>
      <c r="C26" s="315">
        <v>0</v>
      </c>
      <c r="D26" s="315">
        <v>0</v>
      </c>
      <c r="E26" s="315">
        <v>0</v>
      </c>
      <c r="F26" s="315">
        <v>0</v>
      </c>
      <c r="G26" s="315">
        <v>0</v>
      </c>
      <c r="H26" s="315">
        <v>0</v>
      </c>
      <c r="I26" s="315">
        <v>0</v>
      </c>
      <c r="J26" s="315">
        <v>0</v>
      </c>
      <c r="K26" s="315">
        <v>0</v>
      </c>
      <c r="L26" s="315">
        <v>0</v>
      </c>
    </row>
    <row r="27" spans="2:12" ht="13.15">
      <c r="B27" s="317" t="s">
        <v>561</v>
      </c>
      <c r="C27" s="315">
        <v>0</v>
      </c>
      <c r="D27" s="315">
        <v>0</v>
      </c>
      <c r="E27" s="315">
        <v>0</v>
      </c>
      <c r="F27" s="315">
        <v>0</v>
      </c>
      <c r="G27" s="315">
        <v>0</v>
      </c>
      <c r="H27" s="315">
        <v>0</v>
      </c>
      <c r="I27" s="315">
        <v>0</v>
      </c>
      <c r="J27" s="315">
        <v>0</v>
      </c>
      <c r="K27" s="315">
        <v>0</v>
      </c>
      <c r="L27" s="315">
        <v>0</v>
      </c>
    </row>
    <row r="28" spans="2:12" ht="13.15">
      <c r="B28" s="313" t="s">
        <v>562</v>
      </c>
      <c r="C28" s="274">
        <f>Modern_Foreign_Languages_2!C170</f>
        <v>255</v>
      </c>
      <c r="D28" s="274">
        <f>Modern_Foreign_Languages_2!D170</f>
        <v>255</v>
      </c>
      <c r="E28" s="274">
        <f>Modern_Foreign_Languages_2!E170</f>
        <v>255</v>
      </c>
      <c r="F28" s="274">
        <f>Modern_Foreign_Languages_2!F170</f>
        <v>255</v>
      </c>
      <c r="G28" s="274">
        <f>Modern_Foreign_Languages_2!G170</f>
        <v>255</v>
      </c>
      <c r="H28" s="274">
        <f>Modern_Foreign_Languages_2!H170</f>
        <v>255</v>
      </c>
      <c r="I28" s="274">
        <f>Modern_Foreign_Languages_2!I170</f>
        <v>255</v>
      </c>
      <c r="J28" s="274">
        <f>Modern_Foreign_Languages_2!J170</f>
        <v>255</v>
      </c>
      <c r="K28" s="274">
        <f>Modern_Foreign_Languages_2!K170</f>
        <v>255</v>
      </c>
      <c r="L28" s="274">
        <f>Modern_Foreign_Languages_2!L170</f>
        <v>255</v>
      </c>
    </row>
    <row r="29" spans="2:12" ht="13.15">
      <c r="B29" s="317" t="s">
        <v>5</v>
      </c>
      <c r="C29" s="315">
        <v>0</v>
      </c>
      <c r="D29" s="315">
        <v>0</v>
      </c>
      <c r="E29" s="315">
        <v>0</v>
      </c>
      <c r="F29" s="315">
        <v>0</v>
      </c>
      <c r="G29" s="315">
        <v>0</v>
      </c>
      <c r="H29" s="315">
        <v>0</v>
      </c>
      <c r="I29" s="315">
        <v>0</v>
      </c>
      <c r="J29" s="315">
        <v>0</v>
      </c>
      <c r="K29" s="315">
        <v>0</v>
      </c>
      <c r="L29" s="315">
        <v>0</v>
      </c>
    </row>
    <row r="30" spans="2:12" ht="13.15">
      <c r="B30" s="317" t="s">
        <v>41</v>
      </c>
      <c r="C30" s="315">
        <v>0</v>
      </c>
      <c r="D30" s="315">
        <v>0</v>
      </c>
      <c r="E30" s="315">
        <v>0</v>
      </c>
      <c r="F30" s="315">
        <v>0</v>
      </c>
      <c r="G30" s="315">
        <v>0</v>
      </c>
      <c r="H30" s="315">
        <v>0</v>
      </c>
      <c r="I30" s="315">
        <v>0</v>
      </c>
      <c r="J30" s="315">
        <v>0</v>
      </c>
      <c r="K30" s="315">
        <v>0</v>
      </c>
      <c r="L30" s="315">
        <v>0</v>
      </c>
    </row>
    <row r="31" spans="2:12" ht="13.15">
      <c r="B31" s="317" t="s">
        <v>563</v>
      </c>
      <c r="C31" s="315">
        <v>0</v>
      </c>
      <c r="D31" s="315">
        <v>0</v>
      </c>
      <c r="E31" s="315">
        <v>0</v>
      </c>
      <c r="F31" s="315">
        <v>0</v>
      </c>
      <c r="G31" s="315">
        <v>0</v>
      </c>
      <c r="H31" s="315">
        <v>0</v>
      </c>
      <c r="I31" s="315">
        <v>0</v>
      </c>
      <c r="J31" s="315">
        <v>0</v>
      </c>
      <c r="K31" s="315">
        <v>0</v>
      </c>
      <c r="L31" s="315">
        <v>0</v>
      </c>
    </row>
    <row r="32" spans="2:12" ht="13.15">
      <c r="B32" s="317" t="s">
        <v>2</v>
      </c>
      <c r="C32" s="315">
        <v>0</v>
      </c>
      <c r="D32" s="315">
        <v>0</v>
      </c>
      <c r="E32" s="315">
        <v>0</v>
      </c>
      <c r="F32" s="315">
        <v>0</v>
      </c>
      <c r="G32" s="315">
        <v>0</v>
      </c>
      <c r="H32" s="315">
        <v>0</v>
      </c>
      <c r="I32" s="315">
        <v>0</v>
      </c>
      <c r="J32" s="315">
        <v>0</v>
      </c>
      <c r="K32" s="315">
        <v>0</v>
      </c>
      <c r="L32" s="315">
        <v>0</v>
      </c>
    </row>
    <row r="33" spans="2:12" ht="13.15">
      <c r="B33" s="317" t="s">
        <v>564</v>
      </c>
      <c r="C33" s="315">
        <v>0</v>
      </c>
      <c r="D33" s="315">
        <v>0</v>
      </c>
      <c r="E33" s="315">
        <v>0</v>
      </c>
      <c r="F33" s="315">
        <v>0</v>
      </c>
      <c r="G33" s="315">
        <v>0</v>
      </c>
      <c r="H33" s="315">
        <v>0</v>
      </c>
      <c r="I33" s="315">
        <v>0</v>
      </c>
      <c r="J33" s="315">
        <v>0</v>
      </c>
      <c r="K33" s="315">
        <v>0</v>
      </c>
      <c r="L33" s="315">
        <v>0</v>
      </c>
    </row>
    <row r="35" spans="2:12" ht="13.15">
      <c r="B35" s="317" t="s">
        <v>838</v>
      </c>
      <c r="C35" s="315">
        <f>C14</f>
        <v>0</v>
      </c>
      <c r="D35" s="315">
        <f t="shared" ref="D35:L35" si="0">D14</f>
        <v>0</v>
      </c>
      <c r="E35" s="315">
        <f t="shared" si="0"/>
        <v>0</v>
      </c>
      <c r="F35" s="315">
        <f t="shared" si="0"/>
        <v>0</v>
      </c>
      <c r="G35" s="315">
        <f t="shared" si="0"/>
        <v>0</v>
      </c>
      <c r="H35" s="315">
        <f t="shared" si="0"/>
        <v>0</v>
      </c>
      <c r="I35" s="315">
        <f t="shared" si="0"/>
        <v>0</v>
      </c>
      <c r="J35" s="315">
        <f t="shared" si="0"/>
        <v>0</v>
      </c>
      <c r="K35" s="315">
        <f t="shared" si="0"/>
        <v>0</v>
      </c>
      <c r="L35" s="315">
        <f t="shared" si="0"/>
        <v>0</v>
      </c>
    </row>
    <row r="36" spans="2:12" ht="13.15">
      <c r="B36" s="317" t="s">
        <v>839</v>
      </c>
      <c r="C36" s="315">
        <f>SUM(C14:C33)-C35</f>
        <v>255</v>
      </c>
      <c r="D36" s="315">
        <f t="shared" ref="D36:L36" si="1">SUM(D14:D33)-D35</f>
        <v>255</v>
      </c>
      <c r="E36" s="315">
        <f t="shared" si="1"/>
        <v>255</v>
      </c>
      <c r="F36" s="315">
        <f t="shared" si="1"/>
        <v>255</v>
      </c>
      <c r="G36" s="315">
        <f t="shared" si="1"/>
        <v>255</v>
      </c>
      <c r="H36" s="315">
        <f t="shared" si="1"/>
        <v>255</v>
      </c>
      <c r="I36" s="315">
        <f t="shared" si="1"/>
        <v>255</v>
      </c>
      <c r="J36" s="315">
        <f t="shared" si="1"/>
        <v>255</v>
      </c>
      <c r="K36" s="315">
        <f t="shared" si="1"/>
        <v>255</v>
      </c>
      <c r="L36" s="315">
        <f t="shared" si="1"/>
        <v>255</v>
      </c>
    </row>
    <row r="37" spans="2:12" ht="13.15">
      <c r="B37" s="317" t="s">
        <v>8</v>
      </c>
      <c r="C37" s="315">
        <f>SUM(C35:C36)</f>
        <v>255</v>
      </c>
      <c r="D37" s="315">
        <f t="shared" ref="D37:L37" si="2">SUM(D35:D36)</f>
        <v>255</v>
      </c>
      <c r="E37" s="315">
        <f t="shared" si="2"/>
        <v>255</v>
      </c>
      <c r="F37" s="315">
        <f t="shared" si="2"/>
        <v>255</v>
      </c>
      <c r="G37" s="315">
        <f t="shared" si="2"/>
        <v>255</v>
      </c>
      <c r="H37" s="315">
        <f t="shared" si="2"/>
        <v>255</v>
      </c>
      <c r="I37" s="315">
        <f t="shared" si="2"/>
        <v>255</v>
      </c>
      <c r="J37" s="315">
        <f t="shared" si="2"/>
        <v>255</v>
      </c>
      <c r="K37" s="315">
        <f t="shared" si="2"/>
        <v>255</v>
      </c>
      <c r="L37" s="315">
        <f t="shared" si="2"/>
        <v>255</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A1:P93"/>
  <sheetViews>
    <sheetView showGridLines="0" zoomScaleNormal="100" workbookViewId="0"/>
  </sheetViews>
  <sheetFormatPr defaultColWidth="9" defaultRowHeight="12.75"/>
  <cols>
    <col min="1" max="1" width="9.265625" style="300" customWidth="1"/>
    <col min="2" max="2" width="9" style="300" customWidth="1"/>
    <col min="3" max="3" width="27.73046875" style="300" customWidth="1"/>
    <col min="4" max="15" width="22.73046875" style="300" customWidth="1"/>
    <col min="16" max="16384" width="9" style="300"/>
  </cols>
  <sheetData>
    <row r="1" spans="1:16" s="335" customFormat="1" ht="13.9">
      <c r="A1" s="334" t="str">
        <f>ModelBanner</f>
        <v>TSM_201920</v>
      </c>
    </row>
    <row r="2" spans="1:16" s="335" customFormat="1" ht="13.9">
      <c r="A2" s="920" t="s">
        <v>13</v>
      </c>
      <c r="B2" s="920" t="s">
        <v>30</v>
      </c>
    </row>
    <row r="3" spans="1:16" s="335" customFormat="1" ht="13.9">
      <c r="A3" s="336"/>
    </row>
    <row r="4" spans="1:16" s="647" customFormat="1" ht="13.15">
      <c r="A4" s="648" t="s">
        <v>26</v>
      </c>
      <c r="B4" s="648"/>
      <c r="C4" s="648"/>
      <c r="D4" s="648"/>
      <c r="E4" s="338"/>
      <c r="F4" s="648"/>
      <c r="G4" s="648"/>
      <c r="H4" s="648"/>
    </row>
    <row r="5" spans="1:16" s="646" customFormat="1" ht="13.15" customHeight="1">
      <c r="A5" s="676" t="s">
        <v>1637</v>
      </c>
      <c r="B5" s="676"/>
      <c r="C5" s="676"/>
      <c r="D5" s="676"/>
      <c r="E5" s="676"/>
      <c r="F5" s="676"/>
      <c r="G5" s="676"/>
      <c r="H5" s="676"/>
      <c r="I5" s="340"/>
      <c r="J5" s="340"/>
      <c r="K5" s="340"/>
      <c r="L5" s="340"/>
      <c r="M5" s="340"/>
      <c r="N5" s="340"/>
      <c r="O5" s="340"/>
      <c r="P5" s="340"/>
    </row>
    <row r="6" spans="1:16" s="643" customFormat="1" ht="13.15">
      <c r="A6" s="645" t="s">
        <v>1336</v>
      </c>
      <c r="B6" s="343"/>
      <c r="C6" s="343"/>
      <c r="D6" s="343"/>
      <c r="E6" s="338"/>
      <c r="F6" s="343"/>
      <c r="G6" s="343"/>
      <c r="H6" s="343"/>
      <c r="I6" s="344"/>
      <c r="J6" s="344"/>
      <c r="K6" s="344"/>
      <c r="L6" s="344"/>
      <c r="M6" s="344"/>
      <c r="N6" s="344"/>
      <c r="O6" s="344"/>
      <c r="P6" s="344"/>
    </row>
    <row r="7" spans="1:16" s="643" customFormat="1" ht="13.15">
      <c r="A7" s="644" t="s">
        <v>766</v>
      </c>
      <c r="B7" s="645"/>
      <c r="C7" s="343"/>
      <c r="D7" s="343"/>
      <c r="E7" s="338"/>
      <c r="F7" s="343"/>
      <c r="G7" s="343"/>
      <c r="H7" s="343"/>
      <c r="I7" s="344"/>
      <c r="J7" s="344"/>
      <c r="K7" s="344"/>
      <c r="L7" s="344"/>
      <c r="M7" s="344"/>
      <c r="N7" s="344"/>
      <c r="O7" s="344"/>
      <c r="P7" s="344"/>
    </row>
    <row r="8" spans="1:16" s="643" customFormat="1" ht="13.15">
      <c r="A8" s="645" t="s">
        <v>24</v>
      </c>
      <c r="B8" s="343"/>
      <c r="C8" s="343"/>
      <c r="D8" s="343"/>
      <c r="E8" s="338"/>
      <c r="F8" s="343"/>
      <c r="G8" s="343"/>
      <c r="H8" s="343"/>
      <c r="I8" s="344"/>
      <c r="J8" s="344"/>
      <c r="K8" s="344"/>
      <c r="L8" s="344"/>
      <c r="M8" s="344"/>
      <c r="N8" s="344"/>
      <c r="O8" s="344"/>
      <c r="P8" s="344"/>
    </row>
    <row r="9" spans="1:16" s="641" customFormat="1" ht="13.15">
      <c r="A9" s="642">
        <f>SUM(A10:A188)</f>
        <v>0</v>
      </c>
      <c r="B9" s="348"/>
      <c r="C9" s="349"/>
      <c r="D9" s="350"/>
      <c r="E9" s="350"/>
      <c r="F9" s="350"/>
      <c r="G9" s="351"/>
      <c r="H9" s="351"/>
      <c r="I9" s="350"/>
      <c r="J9" s="350"/>
      <c r="K9" s="351"/>
      <c r="L9" s="352"/>
      <c r="M9" s="352"/>
      <c r="N9" s="352"/>
      <c r="O9" s="352"/>
      <c r="P9" s="352"/>
    </row>
    <row r="12" spans="1:16" ht="23.25">
      <c r="C12" s="651" t="s">
        <v>350</v>
      </c>
      <c r="D12" s="652"/>
      <c r="E12" s="651" t="s">
        <v>693</v>
      </c>
      <c r="F12" s="651" t="s">
        <v>694</v>
      </c>
      <c r="G12" s="651" t="s">
        <v>774</v>
      </c>
      <c r="H12" s="650" t="s">
        <v>1516</v>
      </c>
      <c r="I12" s="651" t="s">
        <v>8</v>
      </c>
    </row>
    <row r="13" spans="1:16" ht="23.25">
      <c r="C13" s="1416" t="s">
        <v>40</v>
      </c>
      <c r="D13" s="650" t="s">
        <v>773</v>
      </c>
      <c r="E13" s="274">
        <f>'Re-entrants_expected'!C14</f>
        <v>8884.8303830162859</v>
      </c>
      <c r="F13" s="274">
        <f>New_to_SF_sector_expected!C14</f>
        <v>3172.1895361986512</v>
      </c>
      <c r="G13" s="274">
        <f>NQT_entrants_required_inc_UGs!C14</f>
        <v>12925.022447960822</v>
      </c>
      <c r="H13" s="274">
        <f>Entrants_via_other_initiatives!C35</f>
        <v>0</v>
      </c>
      <c r="I13" s="274">
        <f>SUM(E13:H13)</f>
        <v>24982.04236717576</v>
      </c>
    </row>
    <row r="14" spans="1:16" ht="13.15">
      <c r="C14" s="1417"/>
      <c r="D14" s="650" t="s">
        <v>772</v>
      </c>
      <c r="E14" s="630">
        <f>E13/$I$13</f>
        <v>0.35564867965679953</v>
      </c>
      <c r="F14" s="630">
        <f>F13/$I$13</f>
        <v>0.12697879098814729</v>
      </c>
      <c r="G14" s="630">
        <f>G13/$I$13</f>
        <v>0.51737252935505318</v>
      </c>
      <c r="H14" s="630">
        <f>H13/$I$13</f>
        <v>0</v>
      </c>
      <c r="I14" s="630">
        <f>SUM(E14:H14)</f>
        <v>1</v>
      </c>
    </row>
    <row r="15" spans="1:16" ht="23.25">
      <c r="C15" s="1416" t="s">
        <v>248</v>
      </c>
      <c r="D15" s="650" t="s">
        <v>773</v>
      </c>
      <c r="E15" s="274">
        <f>'Re-entrants_expected'!C36</f>
        <v>8566.1189610631391</v>
      </c>
      <c r="F15" s="274">
        <f>New_to_SF_sector_expected!C36</f>
        <v>2850.5221708498079</v>
      </c>
      <c r="G15" s="274">
        <f>NQT_entrants_required_inc_UGs!C36</f>
        <v>14369.272196680828</v>
      </c>
      <c r="H15" s="274">
        <f>Entrants_via_other_initiatives!C36</f>
        <v>255</v>
      </c>
      <c r="I15" s="274">
        <f>SUM(E15:H15)</f>
        <v>26040.913328593775</v>
      </c>
    </row>
    <row r="16" spans="1:16" ht="13.15">
      <c r="C16" s="1417"/>
      <c r="D16" s="650" t="s">
        <v>772</v>
      </c>
      <c r="E16" s="630">
        <f>E15/$I$15</f>
        <v>0.32894848398643761</v>
      </c>
      <c r="F16" s="630">
        <f>F15/$I$15</f>
        <v>0.10946321793252317</v>
      </c>
      <c r="G16" s="630">
        <f>G15/$I$15</f>
        <v>0.55179601480808649</v>
      </c>
      <c r="H16" s="630">
        <f>H15/$I$15</f>
        <v>9.7922832729527062E-3</v>
      </c>
      <c r="I16" s="630">
        <f>SUM(E16:H16)</f>
        <v>1</v>
      </c>
    </row>
    <row r="18" spans="3:14" ht="40.9" customHeight="1">
      <c r="C18" s="354" t="s">
        <v>59</v>
      </c>
      <c r="D18" s="329" t="s">
        <v>771</v>
      </c>
      <c r="E18" s="329" t="s">
        <v>770</v>
      </c>
      <c r="F18" s="329" t="s">
        <v>769</v>
      </c>
      <c r="G18" s="329" t="s">
        <v>768</v>
      </c>
      <c r="H18" s="990" t="s">
        <v>1521</v>
      </c>
      <c r="I18" s="329" t="s">
        <v>767</v>
      </c>
    </row>
    <row r="19" spans="3:14" ht="13.15">
      <c r="C19" s="317" t="str">
        <f>USER_TESTING_TAB!B34</f>
        <v>Primary</v>
      </c>
      <c r="D19" s="315">
        <f>Primary_2!C106</f>
        <v>24982.04236717576</v>
      </c>
      <c r="E19" s="315">
        <f>'Re-entrants_expected'!C14</f>
        <v>8884.8303830162859</v>
      </c>
      <c r="F19" s="315">
        <f>New_to_SF_sector_expected!C14</f>
        <v>3172.1895361986512</v>
      </c>
      <c r="G19" s="315">
        <f>NQT_entrants_required_inc_UGs!C14</f>
        <v>12925.022447960822</v>
      </c>
      <c r="H19" s="315">
        <f>Entrants_via_other_initiatives!C14</f>
        <v>0</v>
      </c>
      <c r="I19" s="315">
        <f t="shared" ref="I19:I39" si="0">SUM(E19:H19)</f>
        <v>24982.04236717576</v>
      </c>
      <c r="J19" s="1180">
        <f t="shared" ref="J19:J39" si="1">I19-D19</f>
        <v>0</v>
      </c>
      <c r="L19" s="649"/>
      <c r="N19" s="611"/>
    </row>
    <row r="20" spans="3:14" ht="13.15">
      <c r="C20" s="317" t="str">
        <f>USER_TESTING_TAB!B35</f>
        <v>Art &amp; Design</v>
      </c>
      <c r="D20" s="315">
        <f>'Art_&amp;_Design_2'!C107</f>
        <v>880.41223636960081</v>
      </c>
      <c r="E20" s="315">
        <f>'Re-entrants_expected'!C15</f>
        <v>309.13858878975992</v>
      </c>
      <c r="F20" s="315">
        <f>New_to_SF_sector_expected!C15</f>
        <v>103.18016052747953</v>
      </c>
      <c r="G20" s="315">
        <f>NQT_entrants_required_inc_UGs!C15</f>
        <v>468.09348705236135</v>
      </c>
      <c r="H20" s="315">
        <f>Entrants_via_other_initiatives!C15</f>
        <v>0</v>
      </c>
      <c r="I20" s="315">
        <f t="shared" si="0"/>
        <v>880.41223636960081</v>
      </c>
      <c r="J20" s="1180">
        <f t="shared" si="1"/>
        <v>0</v>
      </c>
      <c r="L20" s="649"/>
      <c r="N20" s="611"/>
    </row>
    <row r="21" spans="3:14" ht="13.15">
      <c r="C21" s="317" t="str">
        <f>USER_TESTING_TAB!B36</f>
        <v>Biology</v>
      </c>
      <c r="D21" s="315">
        <f>Biology_2!C107</f>
        <v>1613.5092244922655</v>
      </c>
      <c r="E21" s="315">
        <f>'Re-entrants_expected'!C16</f>
        <v>566.55046812570811</v>
      </c>
      <c r="F21" s="315">
        <f>New_to_SF_sector_expected!C16</f>
        <v>189.0956689586389</v>
      </c>
      <c r="G21" s="315">
        <f>NQT_entrants_required_inc_UGs!C16</f>
        <v>857.86308740791856</v>
      </c>
      <c r="H21" s="315">
        <f>Entrants_via_other_initiatives!C16</f>
        <v>0</v>
      </c>
      <c r="I21" s="315">
        <f t="shared" si="0"/>
        <v>1613.5092244922655</v>
      </c>
      <c r="J21" s="1180">
        <f t="shared" si="1"/>
        <v>0</v>
      </c>
      <c r="L21" s="649"/>
      <c r="N21" s="611"/>
    </row>
    <row r="22" spans="3:14" ht="13.15">
      <c r="C22" s="317" t="str">
        <f>USER_TESTING_TAB!B37</f>
        <v>Business Studies</v>
      </c>
      <c r="D22" s="315">
        <f>Business_Studies_2!C107</f>
        <v>429.84458971444576</v>
      </c>
      <c r="E22" s="315">
        <f>'Re-entrants_expected'!C17</f>
        <v>150.93105749095116</v>
      </c>
      <c r="F22" s="315">
        <f>New_to_SF_sector_expected!C17</f>
        <v>50.375758010235295</v>
      </c>
      <c r="G22" s="315">
        <f>NQT_entrants_required_inc_UGs!C17</f>
        <v>228.53777421325927</v>
      </c>
      <c r="H22" s="315">
        <f>Entrants_via_other_initiatives!C17</f>
        <v>0</v>
      </c>
      <c r="I22" s="315">
        <f t="shared" si="0"/>
        <v>429.84458971444576</v>
      </c>
      <c r="J22" s="1180">
        <f t="shared" si="1"/>
        <v>0</v>
      </c>
      <c r="L22" s="649"/>
      <c r="N22" s="611"/>
    </row>
    <row r="23" spans="3:14" ht="13.15">
      <c r="C23" s="317" t="str">
        <f>USER_TESTING_TAB!B38</f>
        <v>Chemistry</v>
      </c>
      <c r="D23" s="315">
        <f>Chemistry_2!C107</f>
        <v>1487.5833130943229</v>
      </c>
      <c r="E23" s="315">
        <f>'Re-entrants_expected'!C18</f>
        <v>522.33418292032854</v>
      </c>
      <c r="F23" s="315">
        <f>New_to_SF_sector_expected!C18</f>
        <v>174.33774623122881</v>
      </c>
      <c r="G23" s="315">
        <f>NQT_entrants_required_inc_UGs!C18</f>
        <v>790.91138394276561</v>
      </c>
      <c r="H23" s="315">
        <f>Entrants_via_other_initiatives!C18</f>
        <v>0</v>
      </c>
      <c r="I23" s="315">
        <f t="shared" si="0"/>
        <v>1487.5833130943229</v>
      </c>
      <c r="J23" s="1180">
        <f t="shared" si="1"/>
        <v>0</v>
      </c>
      <c r="L23" s="649"/>
      <c r="N23" s="611"/>
    </row>
    <row r="24" spans="3:14" ht="13.15">
      <c r="C24" s="317" t="str">
        <f>USER_TESTING_TAB!B39</f>
        <v>Classics</v>
      </c>
      <c r="D24" s="315">
        <f>Classics_2!C107</f>
        <v>35.205537165225039</v>
      </c>
      <c r="E24" s="315">
        <f>'Re-entrants_expected'!C19</f>
        <v>12.361697881121019</v>
      </c>
      <c r="F24" s="315">
        <f>New_to_SF_sector_expected!C19</f>
        <v>4.125922864433158</v>
      </c>
      <c r="G24" s="315">
        <f>NQT_entrants_required_inc_UGs!C19</f>
        <v>18.717916419670857</v>
      </c>
      <c r="H24" s="315">
        <f>Entrants_via_other_initiatives!C19</f>
        <v>0</v>
      </c>
      <c r="I24" s="315">
        <f t="shared" si="0"/>
        <v>35.205537165225039</v>
      </c>
      <c r="J24" s="1180">
        <f t="shared" si="1"/>
        <v>0</v>
      </c>
      <c r="L24" s="649"/>
      <c r="N24" s="611"/>
    </row>
    <row r="25" spans="3:14" ht="13.15">
      <c r="C25" s="317" t="str">
        <f>USER_TESTING_TAB!B40</f>
        <v>Computing</v>
      </c>
      <c r="D25" s="315">
        <f>Computing_2!C107</f>
        <v>775.270437505583</v>
      </c>
      <c r="E25" s="315">
        <f>'Re-entrants_expected'!C20</f>
        <v>272.22021580386451</v>
      </c>
      <c r="F25" s="315">
        <f>New_to_SF_sector_expected!C20</f>
        <v>90.858037734557499</v>
      </c>
      <c r="G25" s="315">
        <f>NQT_entrants_required_inc_UGs!C20</f>
        <v>412.19218396716099</v>
      </c>
      <c r="H25" s="315">
        <f>Entrants_via_other_initiatives!C20</f>
        <v>0</v>
      </c>
      <c r="I25" s="315">
        <f t="shared" si="0"/>
        <v>775.270437505583</v>
      </c>
      <c r="J25" s="1180">
        <f t="shared" si="1"/>
        <v>0</v>
      </c>
      <c r="L25" s="649"/>
      <c r="N25" s="611"/>
    </row>
    <row r="26" spans="3:14" ht="13.15">
      <c r="C26" s="317" t="str">
        <f>USER_TESTING_TAB!B41</f>
        <v>Design &amp; Technology</v>
      </c>
      <c r="D26" s="315">
        <f>'Design_&amp;_Technology_2'!C107</f>
        <v>1118.9024460726605</v>
      </c>
      <c r="E26" s="315">
        <f>'Re-entrants_expected'!C21</f>
        <v>392.87950449055791</v>
      </c>
      <c r="F26" s="315">
        <f>New_to_SF_sector_expected!C21</f>
        <v>131.1300879647257</v>
      </c>
      <c r="G26" s="315">
        <f>NQT_entrants_required_inc_UGs!C21</f>
        <v>594.89285361737689</v>
      </c>
      <c r="H26" s="315">
        <f>Entrants_via_other_initiatives!C21</f>
        <v>0</v>
      </c>
      <c r="I26" s="315">
        <f t="shared" si="0"/>
        <v>1118.9024460726605</v>
      </c>
      <c r="J26" s="1180">
        <f t="shared" si="1"/>
        <v>0</v>
      </c>
      <c r="L26" s="649"/>
    </row>
    <row r="27" spans="3:14" ht="13.15">
      <c r="C27" s="317" t="str">
        <f>USER_TESTING_TAB!B42</f>
        <v>Drama</v>
      </c>
      <c r="D27" s="315">
        <f>Drama_2!C107</f>
        <v>474.22145814369009</v>
      </c>
      <c r="E27" s="315">
        <f>'Re-entrants_expected'!C22</f>
        <v>166.51307908766864</v>
      </c>
      <c r="F27" s="315">
        <f>New_to_SF_sector_expected!C22</f>
        <v>55.576517630657094</v>
      </c>
      <c r="G27" s="315">
        <f>NQT_entrants_required_inc_UGs!C22</f>
        <v>252.13186142536435</v>
      </c>
      <c r="H27" s="315">
        <f>Entrants_via_other_initiatives!C22</f>
        <v>0</v>
      </c>
      <c r="I27" s="315">
        <f t="shared" si="0"/>
        <v>474.22145814369009</v>
      </c>
      <c r="J27" s="1180">
        <f t="shared" si="1"/>
        <v>0</v>
      </c>
      <c r="L27" s="649"/>
    </row>
    <row r="28" spans="3:14" ht="13.15">
      <c r="C28" s="317" t="str">
        <f>USER_TESTING_TAB!B43</f>
        <v>English</v>
      </c>
      <c r="D28" s="315">
        <f>English_2!C107</f>
        <v>3929.0419681456683</v>
      </c>
      <c r="E28" s="315">
        <f>'Re-entrants_expected'!C23</f>
        <v>1379.6020081874358</v>
      </c>
      <c r="F28" s="315">
        <f>New_to_SF_sector_expected!C23</f>
        <v>460.46518238336466</v>
      </c>
      <c r="G28" s="315">
        <f>NQT_entrants_required_inc_UGs!C23</f>
        <v>2088.9747775748679</v>
      </c>
      <c r="H28" s="315">
        <f>Entrants_via_other_initiatives!C23</f>
        <v>0</v>
      </c>
      <c r="I28" s="315">
        <f t="shared" si="0"/>
        <v>3929.0419681456683</v>
      </c>
      <c r="J28" s="1180">
        <f t="shared" si="1"/>
        <v>0</v>
      </c>
      <c r="L28" s="649"/>
    </row>
    <row r="29" spans="3:14" ht="13.15">
      <c r="C29" s="317" t="str">
        <f>USER_TESTING_TAB!B44</f>
        <v>Food</v>
      </c>
      <c r="D29" s="315">
        <f>Food_2!C107</f>
        <v>236.5322578724633</v>
      </c>
      <c r="E29" s="315">
        <f>'Re-entrants_expected'!C24</f>
        <v>83.053421319387795</v>
      </c>
      <c r="F29" s="315">
        <f>New_to_SF_sector_expected!C24</f>
        <v>27.720464719850217</v>
      </c>
      <c r="G29" s="315">
        <f>NQT_entrants_required_inc_UGs!C24</f>
        <v>125.7583718332253</v>
      </c>
      <c r="H29" s="315">
        <f>Entrants_via_other_initiatives!C24</f>
        <v>0</v>
      </c>
      <c r="I29" s="315">
        <f t="shared" si="0"/>
        <v>236.5322578724633</v>
      </c>
      <c r="J29" s="1180">
        <f t="shared" si="1"/>
        <v>0</v>
      </c>
      <c r="L29" s="649"/>
    </row>
    <row r="30" spans="3:14" ht="13.15">
      <c r="C30" s="317" t="str">
        <f>USER_TESTING_TAB!B45</f>
        <v>Geography</v>
      </c>
      <c r="D30" s="315">
        <f>Geography_2!C107</f>
        <v>1326.197100466833</v>
      </c>
      <c r="E30" s="315">
        <f>'Re-entrants_expected'!C25</f>
        <v>366</v>
      </c>
      <c r="F30" s="315">
        <f>New_to_SF_sector_expected!C25</f>
        <v>113</v>
      </c>
      <c r="G30" s="315">
        <f>NQT_entrants_required_inc_UGs!C25</f>
        <v>847.19710046683304</v>
      </c>
      <c r="H30" s="315">
        <f>Entrants_via_other_initiatives!C25</f>
        <v>0</v>
      </c>
      <c r="I30" s="315">
        <f t="shared" si="0"/>
        <v>1326.197100466833</v>
      </c>
      <c r="J30" s="1180">
        <f t="shared" si="1"/>
        <v>0</v>
      </c>
      <c r="L30" s="649"/>
    </row>
    <row r="31" spans="3:14" ht="13.15">
      <c r="C31" s="317" t="str">
        <f>USER_TESTING_TAB!B46</f>
        <v>History</v>
      </c>
      <c r="D31" s="315">
        <f>History_2!C107</f>
        <v>1420.7425437942006</v>
      </c>
      <c r="E31" s="315">
        <f>'Re-entrants_expected'!C26</f>
        <v>292</v>
      </c>
      <c r="F31" s="315">
        <f>New_to_SF_sector_expected!C26</f>
        <v>102</v>
      </c>
      <c r="G31" s="315">
        <f>NQT_entrants_required_inc_UGs!C26</f>
        <v>1026.7425437942006</v>
      </c>
      <c r="H31" s="315">
        <f>Entrants_via_other_initiatives!C26</f>
        <v>0</v>
      </c>
      <c r="I31" s="315">
        <f t="shared" si="0"/>
        <v>1420.7425437942006</v>
      </c>
      <c r="J31" s="1180">
        <f t="shared" si="1"/>
        <v>0</v>
      </c>
      <c r="L31" s="649"/>
    </row>
    <row r="32" spans="3:14" ht="13.15">
      <c r="C32" s="317" t="str">
        <f>USER_TESTING_TAB!B47</f>
        <v>Mathematics</v>
      </c>
      <c r="D32" s="315">
        <f>Mathematics_2!C107</f>
        <v>4436.5635059662936</v>
      </c>
      <c r="E32" s="315">
        <f>'Re-entrants_expected'!C27</f>
        <v>1557.8077230798535</v>
      </c>
      <c r="F32" s="315">
        <f>New_to_SF_sector_expected!C27</f>
        <v>519.94431225032145</v>
      </c>
      <c r="G32" s="315">
        <f>NQT_entrants_required_inc_UGs!C27</f>
        <v>2358.8114706361184</v>
      </c>
      <c r="H32" s="315">
        <f>Entrants_via_other_initiatives!C27</f>
        <v>0</v>
      </c>
      <c r="I32" s="315">
        <f t="shared" si="0"/>
        <v>4436.5635059662936</v>
      </c>
      <c r="J32" s="1180">
        <f t="shared" si="1"/>
        <v>0</v>
      </c>
      <c r="L32" s="649"/>
    </row>
    <row r="33" spans="1:12" ht="13.15">
      <c r="C33" s="317" t="str">
        <f>USER_TESTING_TAB!B48</f>
        <v>Modern Foreign Languages</v>
      </c>
      <c r="D33" s="315">
        <f>Modern_Foreign_Languages_2!C107</f>
        <v>2597.5589095834621</v>
      </c>
      <c r="E33" s="315">
        <f>'Re-entrants_expected'!C28</f>
        <v>641</v>
      </c>
      <c r="F33" s="315">
        <f>New_to_SF_sector_expected!C28</f>
        <v>210</v>
      </c>
      <c r="G33" s="315">
        <f>NQT_entrants_required_inc_UGs!C28</f>
        <v>1491.5589095834621</v>
      </c>
      <c r="H33" s="315">
        <f>Entrants_via_other_initiatives!C28</f>
        <v>255</v>
      </c>
      <c r="I33" s="315">
        <f t="shared" si="0"/>
        <v>2597.5589095834621</v>
      </c>
      <c r="J33" s="1180">
        <f t="shared" si="1"/>
        <v>0</v>
      </c>
      <c r="L33" s="649"/>
    </row>
    <row r="34" spans="1:12" ht="13.15">
      <c r="C34" s="317" t="str">
        <f>USER_TESTING_TAB!B49</f>
        <v>Music</v>
      </c>
      <c r="D34" s="315">
        <f>Music_2!C107</f>
        <v>486.01672175927069</v>
      </c>
      <c r="E34" s="315">
        <f>'Re-entrants_expected'!C29</f>
        <v>170.65474250157084</v>
      </c>
      <c r="F34" s="315">
        <f>New_to_SF_sector_expected!C29</f>
        <v>56.958866879161434</v>
      </c>
      <c r="G34" s="315">
        <f>NQT_entrants_required_inc_UGs!C29</f>
        <v>258.40311237853842</v>
      </c>
      <c r="H34" s="315">
        <f>Entrants_via_other_initiatives!C29</f>
        <v>0</v>
      </c>
      <c r="I34" s="315">
        <f t="shared" si="0"/>
        <v>486.01672175927069</v>
      </c>
      <c r="J34" s="1180">
        <f t="shared" si="1"/>
        <v>0</v>
      </c>
      <c r="L34" s="649"/>
    </row>
    <row r="35" spans="1:12" ht="13.15">
      <c r="C35" s="317" t="str">
        <f>USER_TESTING_TAB!B50</f>
        <v>Others</v>
      </c>
      <c r="D35" s="315">
        <f>Others_2!C107</f>
        <v>933.47560970794279</v>
      </c>
      <c r="E35" s="315">
        <f>'Re-entrants_expected'!C30</f>
        <v>327.7706973323231</v>
      </c>
      <c r="F35" s="315">
        <f>New_to_SF_sector_expected!C30</f>
        <v>109.3989375423883</v>
      </c>
      <c r="G35" s="315">
        <f>NQT_entrants_required_inc_UGs!C30</f>
        <v>496.30597483323135</v>
      </c>
      <c r="H35" s="315">
        <f>Entrants_via_other_initiatives!C30</f>
        <v>0</v>
      </c>
      <c r="I35" s="315">
        <f t="shared" si="0"/>
        <v>933.47560970794279</v>
      </c>
      <c r="J35" s="1180">
        <f t="shared" si="1"/>
        <v>0</v>
      </c>
      <c r="L35" s="649"/>
    </row>
    <row r="36" spans="1:12" ht="13.15">
      <c r="C36" s="317" t="str">
        <f>USER_TESTING_TAB!B51</f>
        <v>Physical Education</v>
      </c>
      <c r="D36" s="315">
        <f>Physical_Education_2!C107</f>
        <v>1629.2536857748119</v>
      </c>
      <c r="E36" s="315">
        <f>'Re-entrants_expected'!C31</f>
        <v>572.07881080550942</v>
      </c>
      <c r="F36" s="315">
        <f>New_to_SF_sector_expected!C31</f>
        <v>190.94084554233851</v>
      </c>
      <c r="G36" s="315">
        <f>NQT_entrants_required_inc_UGs!C31</f>
        <v>866.23402942696384</v>
      </c>
      <c r="H36" s="315">
        <f>Entrants_via_other_initiatives!C31</f>
        <v>0</v>
      </c>
      <c r="I36" s="315">
        <f t="shared" si="0"/>
        <v>1629.2536857748119</v>
      </c>
      <c r="J36" s="1180">
        <f t="shared" si="1"/>
        <v>0</v>
      </c>
      <c r="L36" s="649"/>
    </row>
    <row r="37" spans="1:12" ht="13.15">
      <c r="C37" s="317" t="str">
        <f>USER_TESTING_TAB!B52</f>
        <v>Physics</v>
      </c>
      <c r="D37" s="315">
        <f>Physics_2!C107</f>
        <v>1470.4802572044371</v>
      </c>
      <c r="E37" s="315">
        <f>'Re-entrants_expected'!C32</f>
        <v>516.32879777984749</v>
      </c>
      <c r="F37" s="315">
        <f>New_to_SF_sector_expected!C32</f>
        <v>172.33334876907443</v>
      </c>
      <c r="G37" s="315">
        <f>NQT_entrants_required_inc_UGs!C32</f>
        <v>781.81811065551517</v>
      </c>
      <c r="H37" s="315">
        <f>Entrants_via_other_initiatives!C32</f>
        <v>0</v>
      </c>
      <c r="I37" s="315">
        <f t="shared" si="0"/>
        <v>1470.4802572044371</v>
      </c>
      <c r="J37" s="1180">
        <f t="shared" si="1"/>
        <v>0</v>
      </c>
      <c r="L37" s="649"/>
    </row>
    <row r="38" spans="1:12" ht="13.15">
      <c r="C38" s="317" t="str">
        <f>USER_TESTING_TAB!B53</f>
        <v>Religious Education</v>
      </c>
      <c r="D38" s="315">
        <f>Religious_Education_2!C107</f>
        <v>760.10152576059318</v>
      </c>
      <c r="E38" s="315">
        <f>'Re-entrants_expected'!C33</f>
        <v>266.89396546725061</v>
      </c>
      <c r="F38" s="315">
        <f>New_to_SF_sector_expected!C33</f>
        <v>89.080312841353972</v>
      </c>
      <c r="G38" s="315">
        <f>NQT_entrants_required_inc_UGs!C33</f>
        <v>404.12724745198858</v>
      </c>
      <c r="H38" s="315">
        <f>Entrants_via_other_initiatives!C33</f>
        <v>0</v>
      </c>
      <c r="I38" s="315">
        <f t="shared" si="0"/>
        <v>760.10152576059318</v>
      </c>
      <c r="J38" s="1180">
        <f t="shared" si="1"/>
        <v>0</v>
      </c>
      <c r="L38" s="649"/>
    </row>
    <row r="39" spans="1:12" ht="13.15">
      <c r="C39" s="317" t="s">
        <v>8</v>
      </c>
      <c r="D39" s="315">
        <f>SUM(D19:D38)</f>
        <v>51022.955695769524</v>
      </c>
      <c r="E39" s="315">
        <f>SUM(E19:E38)</f>
        <v>17450.949344079425</v>
      </c>
      <c r="F39" s="315">
        <f>SUM(F19:F38)</f>
        <v>6022.7117070484592</v>
      </c>
      <c r="G39" s="315">
        <f>SUM(G19:G38)</f>
        <v>27294.29464464165</v>
      </c>
      <c r="H39" s="315">
        <f>SUM(H19:H38)</f>
        <v>255</v>
      </c>
      <c r="I39" s="315">
        <f t="shared" si="0"/>
        <v>51022.955695769531</v>
      </c>
      <c r="J39" s="1180">
        <f t="shared" si="1"/>
        <v>0</v>
      </c>
    </row>
    <row r="40" spans="1:12">
      <c r="A40" s="1180">
        <f>J40</f>
        <v>0</v>
      </c>
      <c r="J40" s="1180">
        <f>SUM(J19:J39)</f>
        <v>0</v>
      </c>
    </row>
    <row r="70" spans="3:13" ht="13.15">
      <c r="C70" s="332" t="s">
        <v>1007</v>
      </c>
    </row>
    <row r="72" spans="3:13" ht="13.15">
      <c r="C72" s="354" t="s">
        <v>59</v>
      </c>
      <c r="D72" s="317" t="str">
        <f>NQT_entrants_required_inc_UGs!C13</f>
        <v>2020/21</v>
      </c>
      <c r="E72" s="317" t="str">
        <f>NQT_entrants_required_inc_UGs!D13</f>
        <v>2021/22</v>
      </c>
      <c r="F72" s="317" t="str">
        <f>NQT_entrants_required_inc_UGs!E13</f>
        <v>2022/23</v>
      </c>
      <c r="G72" s="317" t="str">
        <f>NQT_entrants_required_inc_UGs!F13</f>
        <v>2023/24</v>
      </c>
      <c r="H72" s="317" t="str">
        <f>NQT_entrants_required_inc_UGs!G13</f>
        <v>2024/25</v>
      </c>
      <c r="I72" s="317" t="str">
        <f>NQT_entrants_required_inc_UGs!H13</f>
        <v>2025/26</v>
      </c>
      <c r="J72" s="317" t="str">
        <f>NQT_entrants_required_inc_UGs!I13</f>
        <v>2026/27</v>
      </c>
      <c r="K72" s="317" t="str">
        <f>NQT_entrants_required_inc_UGs!J13</f>
        <v>2027/28</v>
      </c>
      <c r="L72" s="317" t="str">
        <f>NQT_entrants_required_inc_UGs!K13</f>
        <v>2028/29</v>
      </c>
      <c r="M72" s="317" t="str">
        <f>NQT_entrants_required_inc_UGs!L13</f>
        <v>2029/30</v>
      </c>
    </row>
    <row r="73" spans="3:13" ht="13.15">
      <c r="C73" s="317" t="str">
        <f>USER_TESTING_TAB!B88</f>
        <v>Primary</v>
      </c>
      <c r="D73" s="404">
        <f>NQT_entrants_required_inc_UGs!C14/(NQT_entrants_required_inc_UGs!C14+New_to_SF_sector_expected!C14+'Re-entrants_expected'!C14+Entrants_via_other_initiatives!C14)</f>
        <v>0.51737252935505318</v>
      </c>
      <c r="E73" s="404">
        <f>NQT_entrants_required_inc_UGs!D14/(NQT_entrants_required_inc_UGs!D14+New_to_SF_sector_expected!D14+'Re-entrants_expected'!D14+Entrants_via_other_initiatives!D14)</f>
        <v>0.51737252935505329</v>
      </c>
      <c r="F73" s="404">
        <f>NQT_entrants_required_inc_UGs!E14/(NQT_entrants_required_inc_UGs!E14+New_to_SF_sector_expected!E14+'Re-entrants_expected'!E14+Entrants_via_other_initiatives!E14)</f>
        <v>0.51737252935505318</v>
      </c>
      <c r="G73" s="404">
        <f>NQT_entrants_required_inc_UGs!F14/(NQT_entrants_required_inc_UGs!F14+New_to_SF_sector_expected!F14+'Re-entrants_expected'!F14+Entrants_via_other_initiatives!F14)</f>
        <v>0.51737252935505329</v>
      </c>
      <c r="H73" s="404">
        <f>NQT_entrants_required_inc_UGs!G14/(NQT_entrants_required_inc_UGs!G14+New_to_SF_sector_expected!G14+'Re-entrants_expected'!G14+Entrants_via_other_initiatives!G14)</f>
        <v>0.51737252935505318</v>
      </c>
      <c r="I73" s="404">
        <f>NQT_entrants_required_inc_UGs!H14/(NQT_entrants_required_inc_UGs!H14+New_to_SF_sector_expected!H14+'Re-entrants_expected'!H14+Entrants_via_other_initiatives!H14)</f>
        <v>0.51737252935505318</v>
      </c>
      <c r="J73" s="404">
        <f>NQT_entrants_required_inc_UGs!I14/(NQT_entrants_required_inc_UGs!I14+New_to_SF_sector_expected!I14+'Re-entrants_expected'!I14+Entrants_via_other_initiatives!I14)</f>
        <v>0.51737252935505318</v>
      </c>
      <c r="K73" s="404">
        <f>NQT_entrants_required_inc_UGs!J14/(NQT_entrants_required_inc_UGs!J14+New_to_SF_sector_expected!J14+'Re-entrants_expected'!J14+Entrants_via_other_initiatives!J14)</f>
        <v>0.51737252935505318</v>
      </c>
      <c r="L73" s="404">
        <f>NQT_entrants_required_inc_UGs!K14/(NQT_entrants_required_inc_UGs!K14+New_to_SF_sector_expected!K14+'Re-entrants_expected'!K14+Entrants_via_other_initiatives!K14)</f>
        <v>0.51737252935505318</v>
      </c>
      <c r="M73" s="404">
        <f>NQT_entrants_required_inc_UGs!L14/(NQT_entrants_required_inc_UGs!L14+New_to_SF_sector_expected!L14+'Re-entrants_expected'!L14+Entrants_via_other_initiatives!L14)</f>
        <v>0.51737252935505318</v>
      </c>
    </row>
    <row r="74" spans="3:13" ht="13.15">
      <c r="C74" s="317" t="str">
        <f>USER_TESTING_TAB!B89</f>
        <v>Art &amp; Design</v>
      </c>
      <c r="D74" s="404">
        <f>NQT_entrants_required_inc_UGs!C15/(NQT_entrants_required_inc_UGs!C15+New_to_SF_sector_expected!C15+'Re-entrants_expected'!C15+Entrants_via_other_initiatives!C15)</f>
        <v>0.53167535356227569</v>
      </c>
      <c r="E74" s="404">
        <f>NQT_entrants_required_inc_UGs!D15/(NQT_entrants_required_inc_UGs!D15+New_to_SF_sector_expected!D15+'Re-entrants_expected'!D15+Entrants_via_other_initiatives!D15)</f>
        <v>0.53167535356227569</v>
      </c>
      <c r="F74" s="404">
        <f>NQT_entrants_required_inc_UGs!E15/(NQT_entrants_required_inc_UGs!E15+New_to_SF_sector_expected!E15+'Re-entrants_expected'!E15+Entrants_via_other_initiatives!E15)</f>
        <v>0.53167535356227569</v>
      </c>
      <c r="G74" s="404">
        <f>NQT_entrants_required_inc_UGs!F15/(NQT_entrants_required_inc_UGs!F15+New_to_SF_sector_expected!F15+'Re-entrants_expected'!F15+Entrants_via_other_initiatives!F15)</f>
        <v>0.53167535356227569</v>
      </c>
      <c r="H74" s="404">
        <f>NQT_entrants_required_inc_UGs!G15/(NQT_entrants_required_inc_UGs!G15+New_to_SF_sector_expected!G15+'Re-entrants_expected'!G15+Entrants_via_other_initiatives!G15)</f>
        <v>0.53167535356227569</v>
      </c>
      <c r="I74" s="404">
        <f>NQT_entrants_required_inc_UGs!H15/(NQT_entrants_required_inc_UGs!H15+New_to_SF_sector_expected!H15+'Re-entrants_expected'!H15+Entrants_via_other_initiatives!H15)</f>
        <v>0.53167535356227569</v>
      </c>
      <c r="J74" s="404">
        <f>NQT_entrants_required_inc_UGs!I15/(NQT_entrants_required_inc_UGs!I15+New_to_SF_sector_expected!I15+'Re-entrants_expected'!I15+Entrants_via_other_initiatives!I15)</f>
        <v>0.53167535356227569</v>
      </c>
      <c r="K74" s="404">
        <f>NQT_entrants_required_inc_UGs!J15/(NQT_entrants_required_inc_UGs!J15+New_to_SF_sector_expected!J15+'Re-entrants_expected'!J15+Entrants_via_other_initiatives!J15)</f>
        <v>0.53167535356227569</v>
      </c>
      <c r="L74" s="404">
        <f>NQT_entrants_required_inc_UGs!K15/(NQT_entrants_required_inc_UGs!K15+New_to_SF_sector_expected!K15+'Re-entrants_expected'!K15+Entrants_via_other_initiatives!K15)</f>
        <v>0.53167535356227569</v>
      </c>
      <c r="M74" s="404">
        <f>NQT_entrants_required_inc_UGs!L15/(NQT_entrants_required_inc_UGs!L15+New_to_SF_sector_expected!L15+'Re-entrants_expected'!L15+Entrants_via_other_initiatives!L15)</f>
        <v>0.53167535356227569</v>
      </c>
    </row>
    <row r="75" spans="3:13" ht="13.15">
      <c r="C75" s="317" t="str">
        <f>USER_TESTING_TAB!B90</f>
        <v>Biology</v>
      </c>
      <c r="D75" s="404">
        <f>NQT_entrants_required_inc_UGs!C16/(NQT_entrants_required_inc_UGs!C16+New_to_SF_sector_expected!C16+'Re-entrants_expected'!C16+Entrants_via_other_initiatives!C16)</f>
        <v>0.53167535356227569</v>
      </c>
      <c r="E75" s="404">
        <f>NQT_entrants_required_inc_UGs!D16/(NQT_entrants_required_inc_UGs!D16+New_to_SF_sector_expected!D16+'Re-entrants_expected'!D16+Entrants_via_other_initiatives!D16)</f>
        <v>0.53167535356227569</v>
      </c>
      <c r="F75" s="404">
        <f>NQT_entrants_required_inc_UGs!E16/(NQT_entrants_required_inc_UGs!E16+New_to_SF_sector_expected!E16+'Re-entrants_expected'!E16+Entrants_via_other_initiatives!E16)</f>
        <v>0.53167535356227569</v>
      </c>
      <c r="G75" s="404">
        <f>NQT_entrants_required_inc_UGs!F16/(NQT_entrants_required_inc_UGs!F16+New_to_SF_sector_expected!F16+'Re-entrants_expected'!F16+Entrants_via_other_initiatives!F16)</f>
        <v>0.53167535356227569</v>
      </c>
      <c r="H75" s="404">
        <f>NQT_entrants_required_inc_UGs!G16/(NQT_entrants_required_inc_UGs!G16+New_to_SF_sector_expected!G16+'Re-entrants_expected'!G16+Entrants_via_other_initiatives!G16)</f>
        <v>0.53167535356227569</v>
      </c>
      <c r="I75" s="404">
        <f>NQT_entrants_required_inc_UGs!H16/(NQT_entrants_required_inc_UGs!H16+New_to_SF_sector_expected!H16+'Re-entrants_expected'!H16+Entrants_via_other_initiatives!H16)</f>
        <v>0.53167535356227569</v>
      </c>
      <c r="J75" s="404">
        <f>NQT_entrants_required_inc_UGs!I16/(NQT_entrants_required_inc_UGs!I16+New_to_SF_sector_expected!I16+'Re-entrants_expected'!I16+Entrants_via_other_initiatives!I16)</f>
        <v>0.53167535356227569</v>
      </c>
      <c r="K75" s="404">
        <f>NQT_entrants_required_inc_UGs!J16/(NQT_entrants_required_inc_UGs!J16+New_to_SF_sector_expected!J16+'Re-entrants_expected'!J16+Entrants_via_other_initiatives!J16)</f>
        <v>0.53167535356227569</v>
      </c>
      <c r="L75" s="404">
        <f>NQT_entrants_required_inc_UGs!K16/(NQT_entrants_required_inc_UGs!K16+New_to_SF_sector_expected!K16+'Re-entrants_expected'!K16+Entrants_via_other_initiatives!K16)</f>
        <v>0.53167535356227569</v>
      </c>
      <c r="M75" s="404">
        <f>NQT_entrants_required_inc_UGs!L16/(NQT_entrants_required_inc_UGs!L16+New_to_SF_sector_expected!L16+'Re-entrants_expected'!L16+Entrants_via_other_initiatives!L16)</f>
        <v>0.5316753535622758</v>
      </c>
    </row>
    <row r="76" spans="3:13" ht="13.15">
      <c r="C76" s="317" t="str">
        <f>USER_TESTING_TAB!B91</f>
        <v>Business Studies</v>
      </c>
      <c r="D76" s="404">
        <f>NQT_entrants_required_inc_UGs!C17/(NQT_entrants_required_inc_UGs!C17+New_to_SF_sector_expected!C17+'Re-entrants_expected'!C17+Entrants_via_other_initiatives!C17)</f>
        <v>0.53167535356227569</v>
      </c>
      <c r="E76" s="404">
        <f>NQT_entrants_required_inc_UGs!D17/(NQT_entrants_required_inc_UGs!D17+New_to_SF_sector_expected!D17+'Re-entrants_expected'!D17+Entrants_via_other_initiatives!D17)</f>
        <v>0.53167535356227569</v>
      </c>
      <c r="F76" s="404">
        <f>NQT_entrants_required_inc_UGs!E17/(NQT_entrants_required_inc_UGs!E17+New_to_SF_sector_expected!E17+'Re-entrants_expected'!E17+Entrants_via_other_initiatives!E17)</f>
        <v>0.53167535356227569</v>
      </c>
      <c r="G76" s="404">
        <f>NQT_entrants_required_inc_UGs!F17/(NQT_entrants_required_inc_UGs!F17+New_to_SF_sector_expected!F17+'Re-entrants_expected'!F17+Entrants_via_other_initiatives!F17)</f>
        <v>0.53167535356227569</v>
      </c>
      <c r="H76" s="404">
        <f>NQT_entrants_required_inc_UGs!G17/(NQT_entrants_required_inc_UGs!G17+New_to_SF_sector_expected!G17+'Re-entrants_expected'!G17+Entrants_via_other_initiatives!G17)</f>
        <v>0.5316753535622758</v>
      </c>
      <c r="I76" s="404">
        <f>NQT_entrants_required_inc_UGs!H17/(NQT_entrants_required_inc_UGs!H17+New_to_SF_sector_expected!H17+'Re-entrants_expected'!H17+Entrants_via_other_initiatives!H17)</f>
        <v>0.53167535356227569</v>
      </c>
      <c r="J76" s="404">
        <f>NQT_entrants_required_inc_UGs!I17/(NQT_entrants_required_inc_UGs!I17+New_to_SF_sector_expected!I17+'Re-entrants_expected'!I17+Entrants_via_other_initiatives!I17)</f>
        <v>0.53167535356227569</v>
      </c>
      <c r="K76" s="404">
        <f>NQT_entrants_required_inc_UGs!J17/(NQT_entrants_required_inc_UGs!J17+New_to_SF_sector_expected!J17+'Re-entrants_expected'!J17+Entrants_via_other_initiatives!J17)</f>
        <v>0.53167535356227569</v>
      </c>
      <c r="L76" s="404">
        <f>NQT_entrants_required_inc_UGs!K17/(NQT_entrants_required_inc_UGs!K17+New_to_SF_sector_expected!K17+'Re-entrants_expected'!K17+Entrants_via_other_initiatives!K17)</f>
        <v>0.53167535356227569</v>
      </c>
      <c r="M76" s="404">
        <f>NQT_entrants_required_inc_UGs!L17/(NQT_entrants_required_inc_UGs!L17+New_to_SF_sector_expected!L17+'Re-entrants_expected'!L17+Entrants_via_other_initiatives!L17)</f>
        <v>0.53167535356227569</v>
      </c>
    </row>
    <row r="77" spans="3:13" ht="13.15">
      <c r="C77" s="317" t="str">
        <f>USER_TESTING_TAB!B92</f>
        <v>Chemistry</v>
      </c>
      <c r="D77" s="404">
        <f>NQT_entrants_required_inc_UGs!C18/(NQT_entrants_required_inc_UGs!C18+New_to_SF_sector_expected!C18+'Re-entrants_expected'!C18+Entrants_via_other_initiatives!C18)</f>
        <v>0.53167535356227569</v>
      </c>
      <c r="E77" s="404">
        <f>NQT_entrants_required_inc_UGs!D18/(NQT_entrants_required_inc_UGs!D18+New_to_SF_sector_expected!D18+'Re-entrants_expected'!D18+Entrants_via_other_initiatives!D18)</f>
        <v>0.53167535356227569</v>
      </c>
      <c r="F77" s="404">
        <f>NQT_entrants_required_inc_UGs!E18/(NQT_entrants_required_inc_UGs!E18+New_to_SF_sector_expected!E18+'Re-entrants_expected'!E18+Entrants_via_other_initiatives!E18)</f>
        <v>0.53167535356227569</v>
      </c>
      <c r="G77" s="404">
        <f>NQT_entrants_required_inc_UGs!F18/(NQT_entrants_required_inc_UGs!F18+New_to_SF_sector_expected!F18+'Re-entrants_expected'!F18+Entrants_via_other_initiatives!F18)</f>
        <v>0.53167535356227558</v>
      </c>
      <c r="H77" s="404">
        <f>NQT_entrants_required_inc_UGs!G18/(NQT_entrants_required_inc_UGs!G18+New_to_SF_sector_expected!G18+'Re-entrants_expected'!G18+Entrants_via_other_initiatives!G18)</f>
        <v>0.53167535356227569</v>
      </c>
      <c r="I77" s="404">
        <f>NQT_entrants_required_inc_UGs!H18/(NQT_entrants_required_inc_UGs!H18+New_to_SF_sector_expected!H18+'Re-entrants_expected'!H18+Entrants_via_other_initiatives!H18)</f>
        <v>0.53167535356227569</v>
      </c>
      <c r="J77" s="404">
        <f>NQT_entrants_required_inc_UGs!I18/(NQT_entrants_required_inc_UGs!I18+New_to_SF_sector_expected!I18+'Re-entrants_expected'!I18+Entrants_via_other_initiatives!I18)</f>
        <v>0.53167535356227558</v>
      </c>
      <c r="K77" s="404">
        <f>NQT_entrants_required_inc_UGs!J18/(NQT_entrants_required_inc_UGs!J18+New_to_SF_sector_expected!J18+'Re-entrants_expected'!J18+Entrants_via_other_initiatives!J18)</f>
        <v>0.53167535356227569</v>
      </c>
      <c r="L77" s="404">
        <f>NQT_entrants_required_inc_UGs!K18/(NQT_entrants_required_inc_UGs!K18+New_to_SF_sector_expected!K18+'Re-entrants_expected'!K18+Entrants_via_other_initiatives!K18)</f>
        <v>0.53167535356227569</v>
      </c>
      <c r="M77" s="404">
        <f>NQT_entrants_required_inc_UGs!L18/(NQT_entrants_required_inc_UGs!L18+New_to_SF_sector_expected!L18+'Re-entrants_expected'!L18+Entrants_via_other_initiatives!L18)</f>
        <v>0.53167535356227569</v>
      </c>
    </row>
    <row r="78" spans="3:13" ht="13.15">
      <c r="C78" s="317" t="str">
        <f>USER_TESTING_TAB!B93</f>
        <v>Classics</v>
      </c>
      <c r="D78" s="404">
        <f>NQT_entrants_required_inc_UGs!C19/(NQT_entrants_required_inc_UGs!C19+New_to_SF_sector_expected!C19+'Re-entrants_expected'!C19+Entrants_via_other_initiatives!C19)</f>
        <v>0.53167535356227569</v>
      </c>
      <c r="E78" s="404">
        <f>NQT_entrants_required_inc_UGs!D19/(NQT_entrants_required_inc_UGs!D19+New_to_SF_sector_expected!D19+'Re-entrants_expected'!D19+Entrants_via_other_initiatives!D19)</f>
        <v>0.53167535356227569</v>
      </c>
      <c r="F78" s="404">
        <f>NQT_entrants_required_inc_UGs!E19/(NQT_entrants_required_inc_UGs!E19+New_to_SF_sector_expected!E19+'Re-entrants_expected'!E19+Entrants_via_other_initiatives!E19)</f>
        <v>0.53167535356227569</v>
      </c>
      <c r="G78" s="404">
        <f>NQT_entrants_required_inc_UGs!F19/(NQT_entrants_required_inc_UGs!F19+New_to_SF_sector_expected!F19+'Re-entrants_expected'!F19+Entrants_via_other_initiatives!F19)</f>
        <v>0.53167535356227569</v>
      </c>
      <c r="H78" s="404">
        <f>NQT_entrants_required_inc_UGs!G19/(NQT_entrants_required_inc_UGs!G19+New_to_SF_sector_expected!G19+'Re-entrants_expected'!G19+Entrants_via_other_initiatives!G19)</f>
        <v>0.53167535356227569</v>
      </c>
      <c r="I78" s="404">
        <f>NQT_entrants_required_inc_UGs!H19/(NQT_entrants_required_inc_UGs!H19+New_to_SF_sector_expected!H19+'Re-entrants_expected'!H19+Entrants_via_other_initiatives!H19)</f>
        <v>0.53167535356227569</v>
      </c>
      <c r="J78" s="404">
        <f>NQT_entrants_required_inc_UGs!I19/(NQT_entrants_required_inc_UGs!I19+New_to_SF_sector_expected!I19+'Re-entrants_expected'!I19+Entrants_via_other_initiatives!I19)</f>
        <v>0.53167535356227569</v>
      </c>
      <c r="K78" s="404">
        <f>NQT_entrants_required_inc_UGs!J19/(NQT_entrants_required_inc_UGs!J19+New_to_SF_sector_expected!J19+'Re-entrants_expected'!J19+Entrants_via_other_initiatives!J19)</f>
        <v>0.53167535356227569</v>
      </c>
      <c r="L78" s="404">
        <f>NQT_entrants_required_inc_UGs!K19/(NQT_entrants_required_inc_UGs!K19+New_to_SF_sector_expected!K19+'Re-entrants_expected'!K19+Entrants_via_other_initiatives!K19)</f>
        <v>0.53167535356227569</v>
      </c>
      <c r="M78" s="404">
        <f>NQT_entrants_required_inc_UGs!L19/(NQT_entrants_required_inc_UGs!L19+New_to_SF_sector_expected!L19+'Re-entrants_expected'!L19+Entrants_via_other_initiatives!L19)</f>
        <v>0.53167535356227569</v>
      </c>
    </row>
    <row r="79" spans="3:13" ht="13.15">
      <c r="C79" s="317" t="str">
        <f>USER_TESTING_TAB!B94</f>
        <v>Computing</v>
      </c>
      <c r="D79" s="404">
        <f>NQT_entrants_required_inc_UGs!C20/(NQT_entrants_required_inc_UGs!C20+New_to_SF_sector_expected!C20+'Re-entrants_expected'!C20+Entrants_via_other_initiatives!C20)</f>
        <v>0.53167535356227569</v>
      </c>
      <c r="E79" s="404">
        <f>NQT_entrants_required_inc_UGs!D20/(NQT_entrants_required_inc_UGs!D20+New_to_SF_sector_expected!D20+'Re-entrants_expected'!D20+Entrants_via_other_initiatives!D20)</f>
        <v>0.53167535356227569</v>
      </c>
      <c r="F79" s="404">
        <f>NQT_entrants_required_inc_UGs!E20/(NQT_entrants_required_inc_UGs!E20+New_to_SF_sector_expected!E20+'Re-entrants_expected'!E20+Entrants_via_other_initiatives!E20)</f>
        <v>0.53167535356227569</v>
      </c>
      <c r="G79" s="404">
        <f>NQT_entrants_required_inc_UGs!F20/(NQT_entrants_required_inc_UGs!F20+New_to_SF_sector_expected!F20+'Re-entrants_expected'!F20+Entrants_via_other_initiatives!F20)</f>
        <v>0.53167535356227569</v>
      </c>
      <c r="H79" s="404">
        <f>NQT_entrants_required_inc_UGs!G20/(NQT_entrants_required_inc_UGs!G20+New_to_SF_sector_expected!G20+'Re-entrants_expected'!G20+Entrants_via_other_initiatives!G20)</f>
        <v>0.53167535356227569</v>
      </c>
      <c r="I79" s="404">
        <f>NQT_entrants_required_inc_UGs!H20/(NQT_entrants_required_inc_UGs!H20+New_to_SF_sector_expected!H20+'Re-entrants_expected'!H20+Entrants_via_other_initiatives!H20)</f>
        <v>0.5316753535622758</v>
      </c>
      <c r="J79" s="404">
        <f>NQT_entrants_required_inc_UGs!I20/(NQT_entrants_required_inc_UGs!I20+New_to_SF_sector_expected!I20+'Re-entrants_expected'!I20+Entrants_via_other_initiatives!I20)</f>
        <v>0.53167535356227569</v>
      </c>
      <c r="K79" s="404">
        <f>NQT_entrants_required_inc_UGs!J20/(NQT_entrants_required_inc_UGs!J20+New_to_SF_sector_expected!J20+'Re-entrants_expected'!J20+Entrants_via_other_initiatives!J20)</f>
        <v>0.53167535356227569</v>
      </c>
      <c r="L79" s="404">
        <f>NQT_entrants_required_inc_UGs!K20/(NQT_entrants_required_inc_UGs!K20+New_to_SF_sector_expected!K20+'Re-entrants_expected'!K20+Entrants_via_other_initiatives!K20)</f>
        <v>0.53167535356227569</v>
      </c>
      <c r="M79" s="404">
        <f>NQT_entrants_required_inc_UGs!L20/(NQT_entrants_required_inc_UGs!L20+New_to_SF_sector_expected!L20+'Re-entrants_expected'!L20+Entrants_via_other_initiatives!L20)</f>
        <v>0.53167535356227569</v>
      </c>
    </row>
    <row r="80" spans="3:13" ht="13.15">
      <c r="C80" s="317" t="str">
        <f>USER_TESTING_TAB!B95</f>
        <v>Design &amp; Technology</v>
      </c>
      <c r="D80" s="404">
        <f>NQT_entrants_required_inc_UGs!C21/(NQT_entrants_required_inc_UGs!C21+New_to_SF_sector_expected!C21+'Re-entrants_expected'!C21+Entrants_via_other_initiatives!C21)</f>
        <v>0.53167535356227569</v>
      </c>
      <c r="E80" s="404">
        <f>NQT_entrants_required_inc_UGs!D21/(NQT_entrants_required_inc_UGs!D21+New_to_SF_sector_expected!D21+'Re-entrants_expected'!D21+Entrants_via_other_initiatives!D21)</f>
        <v>0.53167535356227569</v>
      </c>
      <c r="F80" s="404">
        <f>NQT_entrants_required_inc_UGs!E21/(NQT_entrants_required_inc_UGs!E21+New_to_SF_sector_expected!E21+'Re-entrants_expected'!E21+Entrants_via_other_initiatives!E21)</f>
        <v>0.53167535356227569</v>
      </c>
      <c r="G80" s="404">
        <f>NQT_entrants_required_inc_UGs!F21/(NQT_entrants_required_inc_UGs!F21+New_to_SF_sector_expected!F21+'Re-entrants_expected'!F21+Entrants_via_other_initiatives!F21)</f>
        <v>0.53167535356227569</v>
      </c>
      <c r="H80" s="404">
        <f>NQT_entrants_required_inc_UGs!G21/(NQT_entrants_required_inc_UGs!G21+New_to_SF_sector_expected!G21+'Re-entrants_expected'!G21+Entrants_via_other_initiatives!G21)</f>
        <v>0.53167535356227569</v>
      </c>
      <c r="I80" s="404">
        <f>NQT_entrants_required_inc_UGs!H21/(NQT_entrants_required_inc_UGs!H21+New_to_SF_sector_expected!H21+'Re-entrants_expected'!H21+Entrants_via_other_initiatives!H21)</f>
        <v>0.53167535356227569</v>
      </c>
      <c r="J80" s="404">
        <f>NQT_entrants_required_inc_UGs!I21/(NQT_entrants_required_inc_UGs!I21+New_to_SF_sector_expected!I21+'Re-entrants_expected'!I21+Entrants_via_other_initiatives!I21)</f>
        <v>0.53167535356227569</v>
      </c>
      <c r="K80" s="404">
        <f>NQT_entrants_required_inc_UGs!J21/(NQT_entrants_required_inc_UGs!J21+New_to_SF_sector_expected!J21+'Re-entrants_expected'!J21+Entrants_via_other_initiatives!J21)</f>
        <v>0.53167535356227569</v>
      </c>
      <c r="L80" s="404">
        <f>NQT_entrants_required_inc_UGs!K21/(NQT_entrants_required_inc_UGs!K21+New_to_SF_sector_expected!K21+'Re-entrants_expected'!K21+Entrants_via_other_initiatives!K21)</f>
        <v>0.53167535356227569</v>
      </c>
      <c r="M80" s="404">
        <f>NQT_entrants_required_inc_UGs!L21/(NQT_entrants_required_inc_UGs!L21+New_to_SF_sector_expected!L21+'Re-entrants_expected'!L21+Entrants_via_other_initiatives!L21)</f>
        <v>0.53167535356227569</v>
      </c>
    </row>
    <row r="81" spans="3:13" ht="13.15">
      <c r="C81" s="317" t="str">
        <f>USER_TESTING_TAB!B96</f>
        <v>Drama</v>
      </c>
      <c r="D81" s="404">
        <f>NQT_entrants_required_inc_UGs!C22/(NQT_entrants_required_inc_UGs!C22+New_to_SF_sector_expected!C22+'Re-entrants_expected'!C22+Entrants_via_other_initiatives!C22)</f>
        <v>0.53167535356227569</v>
      </c>
      <c r="E81" s="404">
        <f>NQT_entrants_required_inc_UGs!D22/(NQT_entrants_required_inc_UGs!D22+New_to_SF_sector_expected!D22+'Re-entrants_expected'!D22+Entrants_via_other_initiatives!D22)</f>
        <v>0.53167535356227569</v>
      </c>
      <c r="F81" s="404">
        <f>NQT_entrants_required_inc_UGs!E22/(NQT_entrants_required_inc_UGs!E22+New_to_SF_sector_expected!E22+'Re-entrants_expected'!E22+Entrants_via_other_initiatives!E22)</f>
        <v>0.53167535356227569</v>
      </c>
      <c r="G81" s="404">
        <f>NQT_entrants_required_inc_UGs!F22/(NQT_entrants_required_inc_UGs!F22+New_to_SF_sector_expected!F22+'Re-entrants_expected'!F22+Entrants_via_other_initiatives!F22)</f>
        <v>0.53167535356227569</v>
      </c>
      <c r="H81" s="404">
        <f>NQT_entrants_required_inc_UGs!G22/(NQT_entrants_required_inc_UGs!G22+New_to_SF_sector_expected!G22+'Re-entrants_expected'!G22+Entrants_via_other_initiatives!G22)</f>
        <v>0.53167535356227569</v>
      </c>
      <c r="I81" s="404">
        <f>NQT_entrants_required_inc_UGs!H22/(NQT_entrants_required_inc_UGs!H22+New_to_SF_sector_expected!H22+'Re-entrants_expected'!H22+Entrants_via_other_initiatives!H22)</f>
        <v>0.53167535356227569</v>
      </c>
      <c r="J81" s="404">
        <f>NQT_entrants_required_inc_UGs!I22/(NQT_entrants_required_inc_UGs!I22+New_to_SF_sector_expected!I22+'Re-entrants_expected'!I22+Entrants_via_other_initiatives!I22)</f>
        <v>0.53167535356227569</v>
      </c>
      <c r="K81" s="404">
        <f>NQT_entrants_required_inc_UGs!J22/(NQT_entrants_required_inc_UGs!J22+New_to_SF_sector_expected!J22+'Re-entrants_expected'!J22+Entrants_via_other_initiatives!J22)</f>
        <v>0.53167535356227569</v>
      </c>
      <c r="L81" s="404">
        <f>NQT_entrants_required_inc_UGs!K22/(NQT_entrants_required_inc_UGs!K22+New_to_SF_sector_expected!K22+'Re-entrants_expected'!K22+Entrants_via_other_initiatives!K22)</f>
        <v>0.53167535356227569</v>
      </c>
      <c r="M81" s="404">
        <f>NQT_entrants_required_inc_UGs!L22/(NQT_entrants_required_inc_UGs!L22+New_to_SF_sector_expected!L22+'Re-entrants_expected'!L22+Entrants_via_other_initiatives!L22)</f>
        <v>0.53167535356227569</v>
      </c>
    </row>
    <row r="82" spans="3:13" ht="13.15">
      <c r="C82" s="317" t="str">
        <f>USER_TESTING_TAB!B97</f>
        <v>English</v>
      </c>
      <c r="D82" s="404">
        <f>NQT_entrants_required_inc_UGs!C23/(NQT_entrants_required_inc_UGs!C23+New_to_SF_sector_expected!C23+'Re-entrants_expected'!C23+Entrants_via_other_initiatives!C23)</f>
        <v>0.53167535356227569</v>
      </c>
      <c r="E82" s="404">
        <f>NQT_entrants_required_inc_UGs!D23/(NQT_entrants_required_inc_UGs!D23+New_to_SF_sector_expected!D23+'Re-entrants_expected'!D23+Entrants_via_other_initiatives!D23)</f>
        <v>0.53167535356227569</v>
      </c>
      <c r="F82" s="404">
        <f>NQT_entrants_required_inc_UGs!E23/(NQT_entrants_required_inc_UGs!E23+New_to_SF_sector_expected!E23+'Re-entrants_expected'!E23+Entrants_via_other_initiatives!E23)</f>
        <v>0.53167535356227569</v>
      </c>
      <c r="G82" s="404">
        <f>NQT_entrants_required_inc_UGs!F23/(NQT_entrants_required_inc_UGs!F23+New_to_SF_sector_expected!F23+'Re-entrants_expected'!F23+Entrants_via_other_initiatives!F23)</f>
        <v>0.53167535356227569</v>
      </c>
      <c r="H82" s="404">
        <f>NQT_entrants_required_inc_UGs!G23/(NQT_entrants_required_inc_UGs!G23+New_to_SF_sector_expected!G23+'Re-entrants_expected'!G23+Entrants_via_other_initiatives!G23)</f>
        <v>0.53167535356227569</v>
      </c>
      <c r="I82" s="404">
        <f>NQT_entrants_required_inc_UGs!H23/(NQT_entrants_required_inc_UGs!H23+New_to_SF_sector_expected!H23+'Re-entrants_expected'!H23+Entrants_via_other_initiatives!H23)</f>
        <v>0.53167535356227569</v>
      </c>
      <c r="J82" s="404">
        <f>NQT_entrants_required_inc_UGs!I23/(NQT_entrants_required_inc_UGs!I23+New_to_SF_sector_expected!I23+'Re-entrants_expected'!I23+Entrants_via_other_initiatives!I23)</f>
        <v>0.53167535356227569</v>
      </c>
      <c r="K82" s="404">
        <f>NQT_entrants_required_inc_UGs!J23/(NQT_entrants_required_inc_UGs!J23+New_to_SF_sector_expected!J23+'Re-entrants_expected'!J23+Entrants_via_other_initiatives!J23)</f>
        <v>0.53167535356227558</v>
      </c>
      <c r="L82" s="404">
        <f>NQT_entrants_required_inc_UGs!K23/(NQT_entrants_required_inc_UGs!K23+New_to_SF_sector_expected!K23+'Re-entrants_expected'!K23+Entrants_via_other_initiatives!K23)</f>
        <v>0.53167535356227569</v>
      </c>
      <c r="M82" s="404">
        <f>NQT_entrants_required_inc_UGs!L23/(NQT_entrants_required_inc_UGs!L23+New_to_SF_sector_expected!L23+'Re-entrants_expected'!L23+Entrants_via_other_initiatives!L23)</f>
        <v>0.53167535356227569</v>
      </c>
    </row>
    <row r="83" spans="3:13" ht="13.15">
      <c r="C83" s="317" t="str">
        <f>USER_TESTING_TAB!B98</f>
        <v>Food</v>
      </c>
      <c r="D83" s="404">
        <f>NQT_entrants_required_inc_UGs!C24/(NQT_entrants_required_inc_UGs!C24+New_to_SF_sector_expected!C24+'Re-entrants_expected'!C24+Entrants_via_other_initiatives!C24)</f>
        <v>0.53167535356227569</v>
      </c>
      <c r="E83" s="404">
        <f>NQT_entrants_required_inc_UGs!D24/(NQT_entrants_required_inc_UGs!D24+New_to_SF_sector_expected!D24+'Re-entrants_expected'!D24+Entrants_via_other_initiatives!D24)</f>
        <v>0.53167535356227569</v>
      </c>
      <c r="F83" s="404">
        <f>NQT_entrants_required_inc_UGs!E24/(NQT_entrants_required_inc_UGs!E24+New_to_SF_sector_expected!E24+'Re-entrants_expected'!E24+Entrants_via_other_initiatives!E24)</f>
        <v>0.53167535356227569</v>
      </c>
      <c r="G83" s="404">
        <f>NQT_entrants_required_inc_UGs!F24/(NQT_entrants_required_inc_UGs!F24+New_to_SF_sector_expected!F24+'Re-entrants_expected'!F24+Entrants_via_other_initiatives!F24)</f>
        <v>0.53167535356227569</v>
      </c>
      <c r="H83" s="404">
        <f>NQT_entrants_required_inc_UGs!G24/(NQT_entrants_required_inc_UGs!G24+New_to_SF_sector_expected!G24+'Re-entrants_expected'!G24+Entrants_via_other_initiatives!G24)</f>
        <v>0.53167535356227569</v>
      </c>
      <c r="I83" s="404">
        <f>NQT_entrants_required_inc_UGs!H24/(NQT_entrants_required_inc_UGs!H24+New_to_SF_sector_expected!H24+'Re-entrants_expected'!H24+Entrants_via_other_initiatives!H24)</f>
        <v>0.53167535356227569</v>
      </c>
      <c r="J83" s="404">
        <f>NQT_entrants_required_inc_UGs!I24/(NQT_entrants_required_inc_UGs!I24+New_to_SF_sector_expected!I24+'Re-entrants_expected'!I24+Entrants_via_other_initiatives!I24)</f>
        <v>0.5316753535622758</v>
      </c>
      <c r="K83" s="404">
        <f>NQT_entrants_required_inc_UGs!J24/(NQT_entrants_required_inc_UGs!J24+New_to_SF_sector_expected!J24+'Re-entrants_expected'!J24+Entrants_via_other_initiatives!J24)</f>
        <v>0.53167535356227569</v>
      </c>
      <c r="L83" s="404">
        <f>NQT_entrants_required_inc_UGs!K24/(NQT_entrants_required_inc_UGs!K24+New_to_SF_sector_expected!K24+'Re-entrants_expected'!K24+Entrants_via_other_initiatives!K24)</f>
        <v>0.53167535356227569</v>
      </c>
      <c r="M83" s="404">
        <f>NQT_entrants_required_inc_UGs!L24/(NQT_entrants_required_inc_UGs!L24+New_to_SF_sector_expected!L24+'Re-entrants_expected'!L24+Entrants_via_other_initiatives!L24)</f>
        <v>0.53167535356227569</v>
      </c>
    </row>
    <row r="84" spans="3:13" ht="13.15">
      <c r="C84" s="317" t="str">
        <f>USER_TESTING_TAB!B99</f>
        <v>Geography</v>
      </c>
      <c r="D84" s="404">
        <f>NQT_entrants_required_inc_UGs!C25/(NQT_entrants_required_inc_UGs!C25+New_to_SF_sector_expected!C25+'Re-entrants_expected'!C25+Entrants_via_other_initiatives!C25)</f>
        <v>0.63881688488733102</v>
      </c>
      <c r="E84" s="404">
        <f>NQT_entrants_required_inc_UGs!D25/(NQT_entrants_required_inc_UGs!D25+New_to_SF_sector_expected!D25+'Re-entrants_expected'!D25+Entrants_via_other_initiatives!D25)</f>
        <v>0.64358103069601857</v>
      </c>
      <c r="F84" s="404">
        <f>NQT_entrants_required_inc_UGs!E25/(NQT_entrants_required_inc_UGs!E25+New_to_SF_sector_expected!E25+'Re-entrants_expected'!E25+Entrants_via_other_initiatives!E25)</f>
        <v>0.66987687224687853</v>
      </c>
      <c r="G84" s="404">
        <f>NQT_entrants_required_inc_UGs!F25/(NQT_entrants_required_inc_UGs!F25+New_to_SF_sector_expected!F25+'Re-entrants_expected'!F25+Entrants_via_other_initiatives!F25)</f>
        <v>0.67362104735134454</v>
      </c>
      <c r="H84" s="404">
        <f>NQT_entrants_required_inc_UGs!G25/(NQT_entrants_required_inc_UGs!G25+New_to_SF_sector_expected!G25+'Re-entrants_expected'!G25+Entrants_via_other_initiatives!G25)</f>
        <v>0.65336319719316671</v>
      </c>
      <c r="I84" s="404">
        <f>NQT_entrants_required_inc_UGs!H25/(NQT_entrants_required_inc_UGs!H25+New_to_SF_sector_expected!H25+'Re-entrants_expected'!H25+Entrants_via_other_initiatives!H25)</f>
        <v>0.64281134547580332</v>
      </c>
      <c r="J84" s="404">
        <f>NQT_entrants_required_inc_UGs!I25/(NQT_entrants_required_inc_UGs!I25+New_to_SF_sector_expected!I25+'Re-entrants_expected'!I25+Entrants_via_other_initiatives!I25)</f>
        <v>0.63560961678445727</v>
      </c>
      <c r="K84" s="404">
        <f>NQT_entrants_required_inc_UGs!J25/(NQT_entrants_required_inc_UGs!J25+New_to_SF_sector_expected!J25+'Re-entrants_expected'!J25+Entrants_via_other_initiatives!J25)</f>
        <v>0.63432104196176986</v>
      </c>
      <c r="L84" s="404">
        <f>NQT_entrants_required_inc_UGs!K25/(NQT_entrants_required_inc_UGs!K25+New_to_SF_sector_expected!K25+'Re-entrants_expected'!K25+Entrants_via_other_initiatives!K25)</f>
        <v>0.63062029504430062</v>
      </c>
      <c r="M84" s="404">
        <f>NQT_entrants_required_inc_UGs!L25/(NQT_entrants_required_inc_UGs!L25+New_to_SF_sector_expected!L25+'Re-entrants_expected'!L25+Entrants_via_other_initiatives!L25)</f>
        <v>0.6344567512097985</v>
      </c>
    </row>
    <row r="85" spans="3:13" ht="13.15">
      <c r="C85" s="317" t="str">
        <f>USER_TESTING_TAB!B100</f>
        <v>History</v>
      </c>
      <c r="D85" s="404">
        <f>NQT_entrants_required_inc_UGs!C26/(NQT_entrants_required_inc_UGs!C26+New_to_SF_sector_expected!C26+'Re-entrants_expected'!C26+Entrants_via_other_initiatives!C26)</f>
        <v>0.72268022681449862</v>
      </c>
      <c r="E85" s="404">
        <f>NQT_entrants_required_inc_UGs!D26/(NQT_entrants_required_inc_UGs!D26+New_to_SF_sector_expected!D26+'Re-entrants_expected'!D26+Entrants_via_other_initiatives!D26)</f>
        <v>0.72726191624679559</v>
      </c>
      <c r="F85" s="404">
        <f>NQT_entrants_required_inc_UGs!E26/(NQT_entrants_required_inc_UGs!E26+New_to_SF_sector_expected!E26+'Re-entrants_expected'!E26+Entrants_via_other_initiatives!E26)</f>
        <v>0.74767855147751916</v>
      </c>
      <c r="G85" s="404">
        <f>NQT_entrants_required_inc_UGs!F26/(NQT_entrants_required_inc_UGs!F26+New_to_SF_sector_expected!F26+'Re-entrants_expected'!F26+Entrants_via_other_initiatives!F26)</f>
        <v>0.7500545045007404</v>
      </c>
      <c r="H85" s="404">
        <f>NQT_entrants_required_inc_UGs!G26/(NQT_entrants_required_inc_UGs!G26+New_to_SF_sector_expected!G26+'Re-entrants_expected'!G26+Entrants_via_other_initiatives!G26)</f>
        <v>0.7347989674155484</v>
      </c>
      <c r="I85" s="404">
        <f>NQT_entrants_required_inc_UGs!H26/(NQT_entrants_required_inc_UGs!H26+New_to_SF_sector_expected!H26+'Re-entrants_expected'!H26+Entrants_via_other_initiatives!H26)</f>
        <v>0.7269040365642977</v>
      </c>
      <c r="J85" s="404">
        <f>NQT_entrants_required_inc_UGs!I26/(NQT_entrants_required_inc_UGs!I26+New_to_SF_sector_expected!I26+'Re-entrants_expected'!I26+Entrants_via_other_initiatives!I26)</f>
        <v>0.72116576673871102</v>
      </c>
      <c r="K85" s="404">
        <f>NQT_entrants_required_inc_UGs!J26/(NQT_entrants_required_inc_UGs!J26+New_to_SF_sector_expected!J26+'Re-entrants_expected'!J26+Entrants_via_other_initiatives!J26)</f>
        <v>0.71986015378955537</v>
      </c>
      <c r="L85" s="404">
        <f>NQT_entrants_required_inc_UGs!K26/(NQT_entrants_required_inc_UGs!K26+New_to_SF_sector_expected!K26+'Re-entrants_expected'!K26+Entrants_via_other_initiatives!K26)</f>
        <v>0.71688226375431496</v>
      </c>
      <c r="M85" s="404">
        <f>NQT_entrants_required_inc_UGs!L26/(NQT_entrants_required_inc_UGs!L26+New_to_SF_sector_expected!L26+'Re-entrants_expected'!L26+Entrants_via_other_initiatives!L26)</f>
        <v>0.71952929201303295</v>
      </c>
    </row>
    <row r="86" spans="3:13" ht="13.15">
      <c r="C86" s="317" t="str">
        <f>USER_TESTING_TAB!B101</f>
        <v>Mathematics</v>
      </c>
      <c r="D86" s="404">
        <f>NQT_entrants_required_inc_UGs!C27/(NQT_entrants_required_inc_UGs!C27+New_to_SF_sector_expected!C27+'Re-entrants_expected'!C27+Entrants_via_other_initiatives!C27)</f>
        <v>0.53167535356227569</v>
      </c>
      <c r="E86" s="404">
        <f>NQT_entrants_required_inc_UGs!D27/(NQT_entrants_required_inc_UGs!D27+New_to_SF_sector_expected!D27+'Re-entrants_expected'!D27+Entrants_via_other_initiatives!D27)</f>
        <v>0.53167535356227569</v>
      </c>
      <c r="F86" s="404">
        <f>NQT_entrants_required_inc_UGs!E27/(NQT_entrants_required_inc_UGs!E27+New_to_SF_sector_expected!E27+'Re-entrants_expected'!E27+Entrants_via_other_initiatives!E27)</f>
        <v>0.53167535356227569</v>
      </c>
      <c r="G86" s="404">
        <f>NQT_entrants_required_inc_UGs!F27/(NQT_entrants_required_inc_UGs!F27+New_to_SF_sector_expected!F27+'Re-entrants_expected'!F27+Entrants_via_other_initiatives!F27)</f>
        <v>0.53167535356227569</v>
      </c>
      <c r="H86" s="404">
        <f>NQT_entrants_required_inc_UGs!G27/(NQT_entrants_required_inc_UGs!G27+New_to_SF_sector_expected!G27+'Re-entrants_expected'!G27+Entrants_via_other_initiatives!G27)</f>
        <v>0.53167535356227569</v>
      </c>
      <c r="I86" s="404">
        <f>NQT_entrants_required_inc_UGs!H27/(NQT_entrants_required_inc_UGs!H27+New_to_SF_sector_expected!H27+'Re-entrants_expected'!H27+Entrants_via_other_initiatives!H27)</f>
        <v>0.53167535356227569</v>
      </c>
      <c r="J86" s="404">
        <f>NQT_entrants_required_inc_UGs!I27/(NQT_entrants_required_inc_UGs!I27+New_to_SF_sector_expected!I27+'Re-entrants_expected'!I27+Entrants_via_other_initiatives!I27)</f>
        <v>0.53167535356227569</v>
      </c>
      <c r="K86" s="404">
        <f>NQT_entrants_required_inc_UGs!J27/(NQT_entrants_required_inc_UGs!J27+New_to_SF_sector_expected!J27+'Re-entrants_expected'!J27+Entrants_via_other_initiatives!J27)</f>
        <v>0.5316753535622758</v>
      </c>
      <c r="L86" s="404">
        <f>NQT_entrants_required_inc_UGs!K27/(NQT_entrants_required_inc_UGs!K27+New_to_SF_sector_expected!K27+'Re-entrants_expected'!K27+Entrants_via_other_initiatives!K27)</f>
        <v>0.53167535356227569</v>
      </c>
      <c r="M86" s="404">
        <f>NQT_entrants_required_inc_UGs!L27/(NQT_entrants_required_inc_UGs!L27+New_to_SF_sector_expected!L27+'Re-entrants_expected'!L27+Entrants_via_other_initiatives!L27)</f>
        <v>0.53167535356227569</v>
      </c>
    </row>
    <row r="87" spans="3:13" ht="13.15">
      <c r="C87" s="317" t="str">
        <f>USER_TESTING_TAB!B102</f>
        <v>Modern Foreign Languages</v>
      </c>
      <c r="D87" s="404">
        <f>NQT_entrants_required_inc_UGs!C28/(NQT_entrants_required_inc_UGs!C28+New_to_SF_sector_expected!C28+'Re-entrants_expected'!C28+Entrants_via_other_initiatives!C28)</f>
        <v>0.57421562378450342</v>
      </c>
      <c r="E87" s="404">
        <f>NQT_entrants_required_inc_UGs!D28/(NQT_entrants_required_inc_UGs!D28+New_to_SF_sector_expected!D28+'Re-entrants_expected'!D28+Entrants_via_other_initiatives!D28)</f>
        <v>0.62335036841296487</v>
      </c>
      <c r="F87" s="404">
        <f>NQT_entrants_required_inc_UGs!E28/(NQT_entrants_required_inc_UGs!E28+New_to_SF_sector_expected!E28+'Re-entrants_expected'!E28+Entrants_via_other_initiatives!E28)</f>
        <v>0.67871291749591622</v>
      </c>
      <c r="G87" s="404">
        <f>NQT_entrants_required_inc_UGs!F28/(NQT_entrants_required_inc_UGs!F28+New_to_SF_sector_expected!F28+'Re-entrants_expected'!F28+Entrants_via_other_initiatives!F28)</f>
        <v>0.66901735348540592</v>
      </c>
      <c r="H87" s="404">
        <f>NQT_entrants_required_inc_UGs!G28/(NQT_entrants_required_inc_UGs!G28+New_to_SF_sector_expected!G28+'Re-entrants_expected'!G28+Entrants_via_other_initiatives!G28)</f>
        <v>0.54441034924661591</v>
      </c>
      <c r="I87" s="404">
        <f>NQT_entrants_required_inc_UGs!H28/(NQT_entrants_required_inc_UGs!H28+New_to_SF_sector_expected!H28+'Re-entrants_expected'!H28+Entrants_via_other_initiatives!H28)</f>
        <v>0.52820734443589201</v>
      </c>
      <c r="J87" s="404">
        <f>NQT_entrants_required_inc_UGs!I28/(NQT_entrants_required_inc_UGs!I28+New_to_SF_sector_expected!I28+'Re-entrants_expected'!I28+Entrants_via_other_initiatives!I28)</f>
        <v>0.51642023681438642</v>
      </c>
      <c r="K87" s="404">
        <f>NQT_entrants_required_inc_UGs!J28/(NQT_entrants_required_inc_UGs!J28+New_to_SF_sector_expected!J28+'Re-entrants_expected'!J28+Entrants_via_other_initiatives!J28)</f>
        <v>0.5127182242013274</v>
      </c>
      <c r="L87" s="404">
        <f>NQT_entrants_required_inc_UGs!K28/(NQT_entrants_required_inc_UGs!K28+New_to_SF_sector_expected!K28+'Re-entrants_expected'!K28+Entrants_via_other_initiatives!K28)</f>
        <v>0.50484904491750615</v>
      </c>
      <c r="M87" s="404">
        <f>NQT_entrants_required_inc_UGs!L28/(NQT_entrants_required_inc_UGs!L28+New_to_SF_sector_expected!L28+'Re-entrants_expected'!L28+Entrants_via_other_initiatives!L28)</f>
        <v>0.51559186677291791</v>
      </c>
    </row>
    <row r="88" spans="3:13" ht="13.15">
      <c r="C88" s="317" t="str">
        <f>USER_TESTING_TAB!B103</f>
        <v>Music</v>
      </c>
      <c r="D88" s="404">
        <f>NQT_entrants_required_inc_UGs!C29/(NQT_entrants_required_inc_UGs!C29+New_to_SF_sector_expected!C29+'Re-entrants_expected'!C29+Entrants_via_other_initiatives!C29)</f>
        <v>0.53167535356227569</v>
      </c>
      <c r="E88" s="404">
        <f>NQT_entrants_required_inc_UGs!D29/(NQT_entrants_required_inc_UGs!D29+New_to_SF_sector_expected!D29+'Re-entrants_expected'!D29+Entrants_via_other_initiatives!D29)</f>
        <v>0.53167535356227569</v>
      </c>
      <c r="F88" s="404">
        <f>NQT_entrants_required_inc_UGs!E29/(NQT_entrants_required_inc_UGs!E29+New_to_SF_sector_expected!E29+'Re-entrants_expected'!E29+Entrants_via_other_initiatives!E29)</f>
        <v>0.53167535356227569</v>
      </c>
      <c r="G88" s="404">
        <f>NQT_entrants_required_inc_UGs!F29/(NQT_entrants_required_inc_UGs!F29+New_to_SF_sector_expected!F29+'Re-entrants_expected'!F29+Entrants_via_other_initiatives!F29)</f>
        <v>0.53167535356227569</v>
      </c>
      <c r="H88" s="404">
        <f>NQT_entrants_required_inc_UGs!G29/(NQT_entrants_required_inc_UGs!G29+New_to_SF_sector_expected!G29+'Re-entrants_expected'!G29+Entrants_via_other_initiatives!G29)</f>
        <v>0.53167535356227569</v>
      </c>
      <c r="I88" s="404">
        <f>NQT_entrants_required_inc_UGs!H29/(NQT_entrants_required_inc_UGs!H29+New_to_SF_sector_expected!H29+'Re-entrants_expected'!H29+Entrants_via_other_initiatives!H29)</f>
        <v>0.53167535356227569</v>
      </c>
      <c r="J88" s="404">
        <f>NQT_entrants_required_inc_UGs!I29/(NQT_entrants_required_inc_UGs!I29+New_to_SF_sector_expected!I29+'Re-entrants_expected'!I29+Entrants_via_other_initiatives!I29)</f>
        <v>0.53167535356227569</v>
      </c>
      <c r="K88" s="404">
        <f>NQT_entrants_required_inc_UGs!J29/(NQT_entrants_required_inc_UGs!J29+New_to_SF_sector_expected!J29+'Re-entrants_expected'!J29+Entrants_via_other_initiatives!J29)</f>
        <v>0.53167535356227569</v>
      </c>
      <c r="L88" s="404">
        <f>NQT_entrants_required_inc_UGs!K29/(NQT_entrants_required_inc_UGs!K29+New_to_SF_sector_expected!K29+'Re-entrants_expected'!K29+Entrants_via_other_initiatives!K29)</f>
        <v>0.53167535356227569</v>
      </c>
      <c r="M88" s="404">
        <f>NQT_entrants_required_inc_UGs!L29/(NQT_entrants_required_inc_UGs!L29+New_to_SF_sector_expected!L29+'Re-entrants_expected'!L29+Entrants_via_other_initiatives!L29)</f>
        <v>0.53167535356227569</v>
      </c>
    </row>
    <row r="89" spans="3:13" ht="13.15">
      <c r="C89" s="317" t="str">
        <f>USER_TESTING_TAB!B104</f>
        <v>Others</v>
      </c>
      <c r="D89" s="404">
        <f>NQT_entrants_required_inc_UGs!C30/(NQT_entrants_required_inc_UGs!C30+New_to_SF_sector_expected!C30+'Re-entrants_expected'!C30+Entrants_via_other_initiatives!C30)</f>
        <v>0.53167535356227569</v>
      </c>
      <c r="E89" s="404">
        <f>NQT_entrants_required_inc_UGs!D30/(NQT_entrants_required_inc_UGs!D30+New_to_SF_sector_expected!D30+'Re-entrants_expected'!D30+Entrants_via_other_initiatives!D30)</f>
        <v>0.53167535356227569</v>
      </c>
      <c r="F89" s="404">
        <f>NQT_entrants_required_inc_UGs!E30/(NQT_entrants_required_inc_UGs!E30+New_to_SF_sector_expected!E30+'Re-entrants_expected'!E30+Entrants_via_other_initiatives!E30)</f>
        <v>0.53167535356227569</v>
      </c>
      <c r="G89" s="404">
        <f>NQT_entrants_required_inc_UGs!F30/(NQT_entrants_required_inc_UGs!F30+New_to_SF_sector_expected!F30+'Re-entrants_expected'!F30+Entrants_via_other_initiatives!F30)</f>
        <v>0.53167535356227569</v>
      </c>
      <c r="H89" s="404">
        <f>NQT_entrants_required_inc_UGs!G30/(NQT_entrants_required_inc_UGs!G30+New_to_SF_sector_expected!G30+'Re-entrants_expected'!G30+Entrants_via_other_initiatives!G30)</f>
        <v>0.53167535356227569</v>
      </c>
      <c r="I89" s="404">
        <f>NQT_entrants_required_inc_UGs!H30/(NQT_entrants_required_inc_UGs!H30+New_to_SF_sector_expected!H30+'Re-entrants_expected'!H30+Entrants_via_other_initiatives!H30)</f>
        <v>0.53167535356227569</v>
      </c>
      <c r="J89" s="404">
        <f>NQT_entrants_required_inc_UGs!I30/(NQT_entrants_required_inc_UGs!I30+New_to_SF_sector_expected!I30+'Re-entrants_expected'!I30+Entrants_via_other_initiatives!I30)</f>
        <v>0.53167535356227569</v>
      </c>
      <c r="K89" s="404">
        <f>NQT_entrants_required_inc_UGs!J30/(NQT_entrants_required_inc_UGs!J30+New_to_SF_sector_expected!J30+'Re-entrants_expected'!J30+Entrants_via_other_initiatives!J30)</f>
        <v>0.53167535356227569</v>
      </c>
      <c r="L89" s="404">
        <f>NQT_entrants_required_inc_UGs!K30/(NQT_entrants_required_inc_UGs!K30+New_to_SF_sector_expected!K30+'Re-entrants_expected'!K30+Entrants_via_other_initiatives!K30)</f>
        <v>0.53167535356227569</v>
      </c>
      <c r="M89" s="404">
        <f>NQT_entrants_required_inc_UGs!L30/(NQT_entrants_required_inc_UGs!L30+New_to_SF_sector_expected!L30+'Re-entrants_expected'!L30+Entrants_via_other_initiatives!L30)</f>
        <v>0.53167535356227569</v>
      </c>
    </row>
    <row r="90" spans="3:13" ht="13.15">
      <c r="C90" s="317" t="str">
        <f>USER_TESTING_TAB!B105</f>
        <v>Physical Education</v>
      </c>
      <c r="D90" s="404">
        <f>NQT_entrants_required_inc_UGs!C31/(NQT_entrants_required_inc_UGs!C31+New_to_SF_sector_expected!C31+'Re-entrants_expected'!C31+Entrants_via_other_initiatives!C31)</f>
        <v>0.53167535356227569</v>
      </c>
      <c r="E90" s="404">
        <f>NQT_entrants_required_inc_UGs!D31/(NQT_entrants_required_inc_UGs!D31+New_to_SF_sector_expected!D31+'Re-entrants_expected'!D31+Entrants_via_other_initiatives!D31)</f>
        <v>0.53167535356227569</v>
      </c>
      <c r="F90" s="404">
        <f>NQT_entrants_required_inc_UGs!E31/(NQT_entrants_required_inc_UGs!E31+New_to_SF_sector_expected!E31+'Re-entrants_expected'!E31+Entrants_via_other_initiatives!E31)</f>
        <v>0.53167535356227569</v>
      </c>
      <c r="G90" s="404">
        <f>NQT_entrants_required_inc_UGs!F31/(NQT_entrants_required_inc_UGs!F31+New_to_SF_sector_expected!F31+'Re-entrants_expected'!F31+Entrants_via_other_initiatives!F31)</f>
        <v>0.53167535356227569</v>
      </c>
      <c r="H90" s="404">
        <f>NQT_entrants_required_inc_UGs!G31/(NQT_entrants_required_inc_UGs!G31+New_to_SF_sector_expected!G31+'Re-entrants_expected'!G31+Entrants_via_other_initiatives!G31)</f>
        <v>0.53167535356227569</v>
      </c>
      <c r="I90" s="404">
        <f>NQT_entrants_required_inc_UGs!H31/(NQT_entrants_required_inc_UGs!H31+New_to_SF_sector_expected!H31+'Re-entrants_expected'!H31+Entrants_via_other_initiatives!H31)</f>
        <v>0.53167535356227558</v>
      </c>
      <c r="J90" s="404">
        <f>NQT_entrants_required_inc_UGs!I31/(NQT_entrants_required_inc_UGs!I31+New_to_SF_sector_expected!I31+'Re-entrants_expected'!I31+Entrants_via_other_initiatives!I31)</f>
        <v>0.53167535356227569</v>
      </c>
      <c r="K90" s="404">
        <f>NQT_entrants_required_inc_UGs!J31/(NQT_entrants_required_inc_UGs!J31+New_to_SF_sector_expected!J31+'Re-entrants_expected'!J31+Entrants_via_other_initiatives!J31)</f>
        <v>0.53167535356227569</v>
      </c>
      <c r="L90" s="404">
        <f>NQT_entrants_required_inc_UGs!K31/(NQT_entrants_required_inc_UGs!K31+New_to_SF_sector_expected!K31+'Re-entrants_expected'!K31+Entrants_via_other_initiatives!K31)</f>
        <v>0.53167535356227569</v>
      </c>
      <c r="M90" s="404">
        <f>NQT_entrants_required_inc_UGs!L31/(NQT_entrants_required_inc_UGs!L31+New_to_SF_sector_expected!L31+'Re-entrants_expected'!L31+Entrants_via_other_initiatives!L31)</f>
        <v>0.53167535356227569</v>
      </c>
    </row>
    <row r="91" spans="3:13" ht="13.15">
      <c r="C91" s="317" t="str">
        <f>USER_TESTING_TAB!B106</f>
        <v>Physics</v>
      </c>
      <c r="D91" s="404">
        <f>NQT_entrants_required_inc_UGs!C32/(NQT_entrants_required_inc_UGs!C32+New_to_SF_sector_expected!C32+'Re-entrants_expected'!C32+Entrants_via_other_initiatives!C32)</f>
        <v>0.53167535356227569</v>
      </c>
      <c r="E91" s="404">
        <f>NQT_entrants_required_inc_UGs!D32/(NQT_entrants_required_inc_UGs!D32+New_to_SF_sector_expected!D32+'Re-entrants_expected'!D32+Entrants_via_other_initiatives!D32)</f>
        <v>0.53167535356227569</v>
      </c>
      <c r="F91" s="404">
        <f>NQT_entrants_required_inc_UGs!E32/(NQT_entrants_required_inc_UGs!E32+New_to_SF_sector_expected!E32+'Re-entrants_expected'!E32+Entrants_via_other_initiatives!E32)</f>
        <v>0.53167535356227569</v>
      </c>
      <c r="G91" s="404">
        <f>NQT_entrants_required_inc_UGs!F32/(NQT_entrants_required_inc_UGs!F32+New_to_SF_sector_expected!F32+'Re-entrants_expected'!F32+Entrants_via_other_initiatives!F32)</f>
        <v>0.53167535356227569</v>
      </c>
      <c r="H91" s="404">
        <f>NQT_entrants_required_inc_UGs!G32/(NQT_entrants_required_inc_UGs!G32+New_to_SF_sector_expected!G32+'Re-entrants_expected'!G32+Entrants_via_other_initiatives!G32)</f>
        <v>0.53167535356227569</v>
      </c>
      <c r="I91" s="404">
        <f>NQT_entrants_required_inc_UGs!H32/(NQT_entrants_required_inc_UGs!H32+New_to_SF_sector_expected!H32+'Re-entrants_expected'!H32+Entrants_via_other_initiatives!H32)</f>
        <v>0.53167535356227569</v>
      </c>
      <c r="J91" s="404">
        <f>NQT_entrants_required_inc_UGs!I32/(NQT_entrants_required_inc_UGs!I32+New_to_SF_sector_expected!I32+'Re-entrants_expected'!I32+Entrants_via_other_initiatives!I32)</f>
        <v>0.53167535356227569</v>
      </c>
      <c r="K91" s="404">
        <f>NQT_entrants_required_inc_UGs!J32/(NQT_entrants_required_inc_UGs!J32+New_to_SF_sector_expected!J32+'Re-entrants_expected'!J32+Entrants_via_other_initiatives!J32)</f>
        <v>0.53167535356227569</v>
      </c>
      <c r="L91" s="404">
        <f>NQT_entrants_required_inc_UGs!K32/(NQT_entrants_required_inc_UGs!K32+New_to_SF_sector_expected!K32+'Re-entrants_expected'!K32+Entrants_via_other_initiatives!K32)</f>
        <v>0.53167535356227569</v>
      </c>
      <c r="M91" s="404">
        <f>NQT_entrants_required_inc_UGs!L32/(NQT_entrants_required_inc_UGs!L32+New_to_SF_sector_expected!L32+'Re-entrants_expected'!L32+Entrants_via_other_initiatives!L32)</f>
        <v>0.53167535356227569</v>
      </c>
    </row>
    <row r="92" spans="3:13" ht="13.15">
      <c r="C92" s="317" t="str">
        <f>USER_TESTING_TAB!B107</f>
        <v>Religious Education</v>
      </c>
      <c r="D92" s="404">
        <f>NQT_entrants_required_inc_UGs!C33/(NQT_entrants_required_inc_UGs!C33+New_to_SF_sector_expected!C33+'Re-entrants_expected'!C33+Entrants_via_other_initiatives!C33)</f>
        <v>0.53167535356227569</v>
      </c>
      <c r="E92" s="404">
        <f>NQT_entrants_required_inc_UGs!D33/(NQT_entrants_required_inc_UGs!D33+New_to_SF_sector_expected!D33+'Re-entrants_expected'!D33+Entrants_via_other_initiatives!D33)</f>
        <v>0.53167535356227569</v>
      </c>
      <c r="F92" s="404">
        <f>NQT_entrants_required_inc_UGs!E33/(NQT_entrants_required_inc_UGs!E33+New_to_SF_sector_expected!E33+'Re-entrants_expected'!E33+Entrants_via_other_initiatives!E33)</f>
        <v>0.53167535356227569</v>
      </c>
      <c r="G92" s="404">
        <f>NQT_entrants_required_inc_UGs!F33/(NQT_entrants_required_inc_UGs!F33+New_to_SF_sector_expected!F33+'Re-entrants_expected'!F33+Entrants_via_other_initiatives!F33)</f>
        <v>0.53167535356227569</v>
      </c>
      <c r="H92" s="404">
        <f>NQT_entrants_required_inc_UGs!G33/(NQT_entrants_required_inc_UGs!G33+New_to_SF_sector_expected!G33+'Re-entrants_expected'!G33+Entrants_via_other_initiatives!G33)</f>
        <v>0.53167535356227569</v>
      </c>
      <c r="I92" s="404">
        <f>NQT_entrants_required_inc_UGs!H33/(NQT_entrants_required_inc_UGs!H33+New_to_SF_sector_expected!H33+'Re-entrants_expected'!H33+Entrants_via_other_initiatives!H33)</f>
        <v>0.53167535356227569</v>
      </c>
      <c r="J92" s="404">
        <f>NQT_entrants_required_inc_UGs!I33/(NQT_entrants_required_inc_UGs!I33+New_to_SF_sector_expected!I33+'Re-entrants_expected'!I33+Entrants_via_other_initiatives!I33)</f>
        <v>0.5316753535622758</v>
      </c>
      <c r="K92" s="404">
        <f>NQT_entrants_required_inc_UGs!J33/(NQT_entrants_required_inc_UGs!J33+New_to_SF_sector_expected!J33+'Re-entrants_expected'!J33+Entrants_via_other_initiatives!J33)</f>
        <v>0.53167535356227569</v>
      </c>
      <c r="L92" s="404">
        <f>NQT_entrants_required_inc_UGs!K33/(NQT_entrants_required_inc_UGs!K33+New_to_SF_sector_expected!K33+'Re-entrants_expected'!K33+Entrants_via_other_initiatives!K33)</f>
        <v>0.53167535356227569</v>
      </c>
      <c r="M92" s="404">
        <f>NQT_entrants_required_inc_UGs!L33/(NQT_entrants_required_inc_UGs!L33+New_to_SF_sector_expected!L33+'Re-entrants_expected'!L33+Entrants_via_other_initiatives!L33)</f>
        <v>0.5316753535622758</v>
      </c>
    </row>
    <row r="93" spans="3:13" ht="13.15">
      <c r="C93" s="317" t="s">
        <v>8</v>
      </c>
      <c r="D93" s="435">
        <f>NQT_entrants_required_inc_UGs!C37/(NQT_entrants_required_inc_UGs!C37+New_to_SF_sector_expected!C37+'Re-entrants_expected'!C37+Entrants_via_other_initiatives!C37)</f>
        <v>0.53494146453190883</v>
      </c>
      <c r="E93" s="435">
        <f>NQT_entrants_required_inc_UGs!D37/(NQT_entrants_required_inc_UGs!D37+New_to_SF_sector_expected!D37+'Re-entrants_expected'!D37+Entrants_via_other_initiatives!D37)</f>
        <v>0.53854974046836346</v>
      </c>
      <c r="F93" s="435">
        <f>NQT_entrants_required_inc_UGs!E37/(NQT_entrants_required_inc_UGs!E37+New_to_SF_sector_expected!E37+'Re-entrants_expected'!E37+Entrants_via_other_initiatives!E37)</f>
        <v>0.54484069355055009</v>
      </c>
      <c r="G93" s="435">
        <f>NQT_entrants_required_inc_UGs!F37/(NQT_entrants_required_inc_UGs!F37+New_to_SF_sector_expected!F37+'Re-entrants_expected'!F37+Entrants_via_other_initiatives!F37)</f>
        <v>0.54428194289802601</v>
      </c>
      <c r="H93" s="435">
        <f>NQT_entrants_required_inc_UGs!G37/(NQT_entrants_required_inc_UGs!G37+New_to_SF_sector_expected!G37+'Re-entrants_expected'!G37+Entrants_via_other_initiatives!G37)</f>
        <v>0.53468753630021626</v>
      </c>
      <c r="I93" s="435">
        <f>NQT_entrants_required_inc_UGs!H37/(NQT_entrants_required_inc_UGs!H37+New_to_SF_sector_expected!H37+'Re-entrants_expected'!H37+Entrants_via_other_initiatives!H37)</f>
        <v>0.53311795910916782</v>
      </c>
      <c r="J93" s="435">
        <f>NQT_entrants_required_inc_UGs!I37/(NQT_entrants_required_inc_UGs!I37+New_to_SF_sector_expected!I37+'Re-entrants_expected'!I37+Entrants_via_other_initiatives!I37)</f>
        <v>0.53209887808628942</v>
      </c>
      <c r="K93" s="435">
        <f>NQT_entrants_required_inc_UGs!J37/(NQT_entrants_required_inc_UGs!J37+New_to_SF_sector_expected!J37+'Re-entrants_expected'!J37+Entrants_via_other_initiatives!J37)</f>
        <v>0.53184436524171208</v>
      </c>
      <c r="L93" s="435">
        <f>NQT_entrants_required_inc_UGs!K37/(NQT_entrants_required_inc_UGs!K37+New_to_SF_sector_expected!K37+'Re-entrants_expected'!K37+Entrants_via_other_initiatives!K37)</f>
        <v>0.53117170104078559</v>
      </c>
      <c r="M93" s="435">
        <f>NQT_entrants_required_inc_UGs!L37/(NQT_entrants_required_inc_UGs!L37+New_to_SF_sector_expected!L37+'Re-entrants_expected'!L37+Entrants_via_other_initiatives!L37)</f>
        <v>0.53193716280059655</v>
      </c>
    </row>
  </sheetData>
  <mergeCells count="2">
    <mergeCell ref="C13:C14"/>
    <mergeCell ref="C15:C16"/>
  </mergeCells>
  <hyperlinks>
    <hyperlink ref="A2" location="'Title_&amp;_Contents'!A1" display="Contents"/>
    <hyperlink ref="B2" location="Map_of_sheets!A1" display="Map of sheets"/>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0000"/>
  </sheetPr>
  <dimension ref="A1:L267"/>
  <sheetViews>
    <sheetView showGridLines="0" workbookViewId="0"/>
  </sheetViews>
  <sheetFormatPr defaultRowHeight="12.75"/>
  <cols>
    <col min="2" max="2" width="32.73046875" customWidth="1"/>
    <col min="3" max="15" width="14.73046875" customWidth="1"/>
  </cols>
  <sheetData>
    <row r="1" spans="1:12" s="64" customFormat="1" ht="13.9">
      <c r="A1" s="63" t="str">
        <f>ModelBanner</f>
        <v>TSM_201920</v>
      </c>
    </row>
    <row r="2" spans="1:12" s="64" customFormat="1" ht="13.9">
      <c r="A2" s="920" t="s">
        <v>13</v>
      </c>
      <c r="B2" s="920" t="s">
        <v>30</v>
      </c>
    </row>
    <row r="3" spans="1:12" s="64" customFormat="1" ht="13.9">
      <c r="A3" s="65"/>
    </row>
    <row r="4" spans="1:12" s="563" customFormat="1" ht="13.9">
      <c r="A4" s="564" t="s">
        <v>26</v>
      </c>
      <c r="B4" s="564"/>
      <c r="C4" s="564"/>
      <c r="D4" s="564"/>
      <c r="E4" s="64"/>
      <c r="F4" s="564"/>
      <c r="G4" s="564"/>
      <c r="H4" s="564"/>
      <c r="I4" s="564"/>
    </row>
    <row r="5" spans="1:12" s="562" customFormat="1" ht="31.15" customHeight="1">
      <c r="A5" s="1239" t="s">
        <v>1638</v>
      </c>
      <c r="B5" s="1239"/>
      <c r="C5" s="1239"/>
      <c r="D5" s="1239"/>
      <c r="E5" s="1239"/>
      <c r="F5" s="1239"/>
      <c r="G5" s="1239"/>
      <c r="H5" s="1239"/>
      <c r="I5" s="1239"/>
      <c r="J5" s="1239"/>
      <c r="K5" s="1239"/>
      <c r="L5" s="1239"/>
    </row>
    <row r="6" spans="1:12" s="559" customFormat="1" ht="13.15">
      <c r="A6" s="561" t="s">
        <v>1336</v>
      </c>
      <c r="B6" s="59"/>
      <c r="C6" s="59"/>
      <c r="D6" s="59"/>
      <c r="E6" s="283"/>
      <c r="F6" s="59"/>
      <c r="G6" s="59"/>
      <c r="H6" s="59"/>
      <c r="I6" s="59"/>
      <c r="J6" s="43"/>
      <c r="K6" s="43"/>
      <c r="L6" s="43"/>
    </row>
    <row r="7" spans="1:12" s="559" customFormat="1" ht="13.15">
      <c r="A7" s="560" t="s">
        <v>744</v>
      </c>
      <c r="B7" s="561"/>
      <c r="C7" s="59"/>
      <c r="D7" s="59"/>
      <c r="E7" s="283"/>
      <c r="F7" s="59"/>
      <c r="G7" s="59"/>
      <c r="H7" s="59"/>
      <c r="I7" s="59"/>
      <c r="J7" s="43"/>
      <c r="K7" s="43"/>
      <c r="L7" s="43"/>
    </row>
    <row r="8" spans="1:12" s="559" customFormat="1" ht="13.15">
      <c r="A8" s="561" t="s">
        <v>24</v>
      </c>
      <c r="B8" s="59"/>
      <c r="C8" s="59"/>
      <c r="D8" s="59"/>
      <c r="E8" s="283"/>
      <c r="F8" s="59"/>
      <c r="G8" s="59"/>
      <c r="H8" s="59"/>
      <c r="I8" s="59"/>
      <c r="J8" s="43"/>
      <c r="K8" s="43"/>
      <c r="L8" s="43"/>
    </row>
    <row r="9" spans="1:12" s="559" customFormat="1" ht="13.15">
      <c r="A9" s="560" t="s">
        <v>778</v>
      </c>
      <c r="B9" s="59"/>
      <c r="C9" s="59"/>
      <c r="D9" s="59"/>
      <c r="E9" s="283"/>
      <c r="F9" s="59"/>
      <c r="G9" s="59"/>
      <c r="H9" s="59"/>
      <c r="I9" s="59"/>
      <c r="J9" s="43"/>
      <c r="K9" s="43"/>
      <c r="L9" s="43"/>
    </row>
    <row r="10" spans="1:12" s="557" customFormat="1" ht="13.15">
      <c r="A10" s="558">
        <f>SUM(A13:A2083)</f>
        <v>0</v>
      </c>
      <c r="B10" s="71"/>
      <c r="C10" s="69"/>
      <c r="D10" s="46"/>
      <c r="E10" s="46"/>
      <c r="F10" s="46"/>
      <c r="G10" s="46"/>
      <c r="H10" s="70"/>
      <c r="I10" s="47"/>
      <c r="J10" s="47"/>
      <c r="K10" s="47"/>
      <c r="L10" s="47"/>
    </row>
    <row r="12" spans="1:12" ht="15">
      <c r="B12" s="76" t="s">
        <v>777</v>
      </c>
    </row>
    <row r="14" spans="1:12" ht="13.15">
      <c r="B14" s="8" t="s">
        <v>59</v>
      </c>
      <c r="C14" s="317" t="str">
        <f>NQT_entrants_required_inc_UGs!C13</f>
        <v>2020/21</v>
      </c>
      <c r="D14" s="317" t="str">
        <f>NQT_entrants_required_inc_UGs!D13</f>
        <v>2021/22</v>
      </c>
      <c r="E14" s="317" t="str">
        <f>NQT_entrants_required_inc_UGs!E13</f>
        <v>2022/23</v>
      </c>
      <c r="F14" s="317" t="str">
        <f>NQT_entrants_required_inc_UGs!F13</f>
        <v>2023/24</v>
      </c>
      <c r="G14" s="317" t="str">
        <f>NQT_entrants_required_inc_UGs!G13</f>
        <v>2024/25</v>
      </c>
      <c r="H14" s="317" t="str">
        <f>NQT_entrants_required_inc_UGs!H13</f>
        <v>2025/26</v>
      </c>
      <c r="I14" s="317" t="str">
        <f>NQT_entrants_required_inc_UGs!I13</f>
        <v>2026/27</v>
      </c>
      <c r="J14" s="317" t="str">
        <f>NQT_entrants_required_inc_UGs!J13</f>
        <v>2027/28</v>
      </c>
      <c r="K14" s="317" t="str">
        <f>NQT_entrants_required_inc_UGs!K13</f>
        <v>2028/29</v>
      </c>
      <c r="L14" s="317" t="str">
        <f>NQT_entrants_required_inc_UGs!L13</f>
        <v>2029/30</v>
      </c>
    </row>
    <row r="15" spans="1:12" ht="13.15">
      <c r="B15" s="317" t="str">
        <f>NQT_entrants_required_inc_UGs!B14</f>
        <v>Primary NQTs</v>
      </c>
      <c r="C15" s="654">
        <f>NQT_entrants_required_inc_UGs!C14</f>
        <v>12925.022447960822</v>
      </c>
      <c r="D15" s="654">
        <f>NQT_entrants_required_inc_UGs!D14</f>
        <v>12696.320636117211</v>
      </c>
      <c r="E15" s="654">
        <f>NQT_entrants_required_inc_UGs!E14</f>
        <v>12529.641551379296</v>
      </c>
      <c r="F15" s="654">
        <f>NQT_entrants_required_inc_UGs!F14</f>
        <v>12459.912559246082</v>
      </c>
      <c r="G15" s="654">
        <f>NQT_entrants_required_inc_UGs!G14</f>
        <v>12517.21749200693</v>
      </c>
      <c r="H15" s="654">
        <f>NQT_entrants_required_inc_UGs!H14</f>
        <v>12623.67158154814</v>
      </c>
      <c r="I15" s="654">
        <f>NQT_entrants_required_inc_UGs!I14</f>
        <v>12594.424368913167</v>
      </c>
      <c r="J15" s="654">
        <f>NQT_entrants_required_inc_UGs!J14</f>
        <v>12575.570303113995</v>
      </c>
      <c r="K15" s="654">
        <f>NQT_entrants_required_inc_UGs!K14</f>
        <v>12704.781697822755</v>
      </c>
      <c r="L15" s="654">
        <f>NQT_entrants_required_inc_UGs!L14</f>
        <v>12617.104478840754</v>
      </c>
    </row>
    <row r="16" spans="1:12" ht="13.15">
      <c r="B16" s="317" t="str">
        <f>NQT_entrants_required_inc_UGs!B15</f>
        <v>Art &amp; Design NQTs</v>
      </c>
      <c r="C16" s="654">
        <f>NQT_entrants_required_inc_UGs!C15</f>
        <v>468.09348705236135</v>
      </c>
      <c r="D16" s="654">
        <f>NQT_entrants_required_inc_UGs!D15</f>
        <v>462.98066269194084</v>
      </c>
      <c r="E16" s="654">
        <f>NQT_entrants_required_inc_UGs!E15</f>
        <v>485.0432314656212</v>
      </c>
      <c r="F16" s="654">
        <f>NQT_entrants_required_inc_UGs!F15</f>
        <v>497.17991453755053</v>
      </c>
      <c r="G16" s="654">
        <f>NQT_entrants_required_inc_UGs!G15</f>
        <v>511.56079460820939</v>
      </c>
      <c r="H16" s="654">
        <f>NQT_entrants_required_inc_UGs!H15</f>
        <v>491.93781782821821</v>
      </c>
      <c r="I16" s="654">
        <f>NQT_entrants_required_inc_UGs!I15</f>
        <v>480.67800385153998</v>
      </c>
      <c r="J16" s="654">
        <f>NQT_entrants_required_inc_UGs!J15</f>
        <v>479.24087838166389</v>
      </c>
      <c r="K16" s="654">
        <f>NQT_entrants_required_inc_UGs!K15</f>
        <v>473.99157295707585</v>
      </c>
      <c r="L16" s="654">
        <f>NQT_entrants_required_inc_UGs!L15</f>
        <v>473.04315925397276</v>
      </c>
    </row>
    <row r="17" spans="2:12" ht="13.15">
      <c r="B17" s="317" t="str">
        <f>NQT_entrants_required_inc_UGs!B16</f>
        <v>Biology NQTs</v>
      </c>
      <c r="C17" s="654">
        <f>NQT_entrants_required_inc_UGs!C16</f>
        <v>857.86308740791856</v>
      </c>
      <c r="D17" s="654">
        <f>NQT_entrants_required_inc_UGs!D16</f>
        <v>886.47657584761714</v>
      </c>
      <c r="E17" s="654">
        <f>NQT_entrants_required_inc_UGs!E16</f>
        <v>969.32586590771234</v>
      </c>
      <c r="F17" s="654">
        <f>NQT_entrants_required_inc_UGs!F16</f>
        <v>967.87543435367263</v>
      </c>
      <c r="G17" s="654">
        <f>NQT_entrants_required_inc_UGs!G16</f>
        <v>922.95356417681978</v>
      </c>
      <c r="H17" s="654">
        <f>NQT_entrants_required_inc_UGs!H16</f>
        <v>917.39388232621286</v>
      </c>
      <c r="I17" s="654">
        <f>NQT_entrants_required_inc_UGs!I16</f>
        <v>897.64389183897902</v>
      </c>
      <c r="J17" s="654">
        <f>NQT_entrants_required_inc_UGs!J16</f>
        <v>881.61394997290336</v>
      </c>
      <c r="K17" s="654">
        <f>NQT_entrants_required_inc_UGs!K16</f>
        <v>866.65022179131381</v>
      </c>
      <c r="L17" s="654">
        <f>NQT_entrants_required_inc_UGs!L16</f>
        <v>873.59634765289218</v>
      </c>
    </row>
    <row r="18" spans="2:12" ht="13.15">
      <c r="B18" s="317" t="str">
        <f>NQT_entrants_required_inc_UGs!B17</f>
        <v>Business Studies NQTs</v>
      </c>
      <c r="C18" s="654">
        <f>NQT_entrants_required_inc_UGs!C17</f>
        <v>228.53777421325927</v>
      </c>
      <c r="D18" s="654">
        <f>NQT_entrants_required_inc_UGs!D17</f>
        <v>259.47631940383849</v>
      </c>
      <c r="E18" s="654">
        <f>NQT_entrants_required_inc_UGs!E17</f>
        <v>295.5052136132673</v>
      </c>
      <c r="F18" s="654">
        <f>NQT_entrants_required_inc_UGs!F17</f>
        <v>303.79995163536478</v>
      </c>
      <c r="G18" s="654">
        <f>NQT_entrants_required_inc_UGs!G17</f>
        <v>309.6599620532001</v>
      </c>
      <c r="H18" s="654">
        <f>NQT_entrants_required_inc_UGs!H17</f>
        <v>310.60837644060729</v>
      </c>
      <c r="I18" s="654">
        <f>NQT_entrants_required_inc_UGs!I17</f>
        <v>302.70353715343583</v>
      </c>
      <c r="J18" s="654">
        <f>NQT_entrants_required_inc_UGs!J17</f>
        <v>295.94262216331674</v>
      </c>
      <c r="K18" s="654">
        <f>NQT_entrants_required_inc_UGs!K17</f>
        <v>290.16983959569643</v>
      </c>
      <c r="L18" s="654">
        <f>NQT_entrants_required_inc_UGs!L17</f>
        <v>285.31981084071174</v>
      </c>
    </row>
    <row r="19" spans="2:12" ht="13.15">
      <c r="B19" s="317" t="str">
        <f>NQT_entrants_required_inc_UGs!B18</f>
        <v>Chemistry NQTs</v>
      </c>
      <c r="C19" s="654">
        <f>NQT_entrants_required_inc_UGs!C18</f>
        <v>790.91138394276561</v>
      </c>
      <c r="D19" s="654">
        <f>NQT_entrants_required_inc_UGs!D18</f>
        <v>814.84331645555585</v>
      </c>
      <c r="E19" s="654">
        <f>NQT_entrants_required_inc_UGs!E18</f>
        <v>888.9950710771808</v>
      </c>
      <c r="F19" s="654">
        <f>NQT_entrants_required_inc_UGs!F18</f>
        <v>881.92409804972465</v>
      </c>
      <c r="G19" s="654">
        <f>NQT_entrants_required_inc_UGs!G18</f>
        <v>838.46185336585086</v>
      </c>
      <c r="H19" s="654">
        <f>NQT_entrants_required_inc_UGs!H18</f>
        <v>835.27503987085493</v>
      </c>
      <c r="I19" s="654">
        <f>NQT_entrants_required_inc_UGs!I18</f>
        <v>814.55956502859954</v>
      </c>
      <c r="J19" s="654">
        <f>NQT_entrants_required_inc_UGs!J18</f>
        <v>795.18523707518602</v>
      </c>
      <c r="K19" s="654">
        <f>NQT_entrants_required_inc_UGs!K18</f>
        <v>778.54142355525767</v>
      </c>
      <c r="L19" s="654">
        <f>NQT_entrants_required_inc_UGs!L18</f>
        <v>784.48001486570672</v>
      </c>
    </row>
    <row r="20" spans="2:12" ht="13.15">
      <c r="B20" s="317" t="str">
        <f>NQT_entrants_required_inc_UGs!B19</f>
        <v>Classics NQTs</v>
      </c>
      <c r="C20" s="654">
        <f>NQT_entrants_required_inc_UGs!C19</f>
        <v>18.717916419670857</v>
      </c>
      <c r="D20" s="654">
        <f>NQT_entrants_required_inc_UGs!D19</f>
        <v>19.427186162290575</v>
      </c>
      <c r="E20" s="654">
        <f>NQT_entrants_required_inc_UGs!E19</f>
        <v>20.985739157985829</v>
      </c>
      <c r="F20" s="654">
        <f>NQT_entrants_required_inc_UGs!F19</f>
        <v>21.016607744108157</v>
      </c>
      <c r="G20" s="654">
        <f>NQT_entrants_required_inc_UGs!G19</f>
        <v>20.087996871064792</v>
      </c>
      <c r="H20" s="654">
        <f>NQT_entrants_required_inc_UGs!H19</f>
        <v>19.446189174307563</v>
      </c>
      <c r="I20" s="654">
        <f>NQT_entrants_required_inc_UGs!I19</f>
        <v>18.994570925533104</v>
      </c>
      <c r="J20" s="654">
        <f>NQT_entrants_required_inc_UGs!J19</f>
        <v>18.898303744768047</v>
      </c>
      <c r="K20" s="654">
        <f>NQT_entrants_required_inc_UGs!K19</f>
        <v>18.698093381147732</v>
      </c>
      <c r="L20" s="654">
        <f>NQT_entrants_required_inc_UGs!L19</f>
        <v>18.602392068128591</v>
      </c>
    </row>
    <row r="21" spans="2:12" ht="13.15">
      <c r="B21" s="317" t="str">
        <f>NQT_entrants_required_inc_UGs!B20</f>
        <v>Computing NQTs</v>
      </c>
      <c r="C21" s="654">
        <f>NQT_entrants_required_inc_UGs!C20</f>
        <v>412.19218396716099</v>
      </c>
      <c r="D21" s="654">
        <f>NQT_entrants_required_inc_UGs!D20</f>
        <v>410.69450621694295</v>
      </c>
      <c r="E21" s="654">
        <f>NQT_entrants_required_inc_UGs!E20</f>
        <v>431.22967286438052</v>
      </c>
      <c r="F21" s="654">
        <f>NQT_entrants_required_inc_UGs!F20</f>
        <v>441.96444118350348</v>
      </c>
      <c r="G21" s="654">
        <f>NQT_entrants_required_inc_UGs!G20</f>
        <v>454.53560452390769</v>
      </c>
      <c r="H21" s="654">
        <f>NQT_entrants_required_inc_UGs!H20</f>
        <v>444.2545610937691</v>
      </c>
      <c r="I21" s="654">
        <f>NQT_entrants_required_inc_UGs!I20</f>
        <v>435.95314513890219</v>
      </c>
      <c r="J21" s="654">
        <f>NQT_entrants_required_inc_UGs!J20</f>
        <v>433.2787901271389</v>
      </c>
      <c r="K21" s="654">
        <f>NQT_entrants_required_inc_UGs!K20</f>
        <v>428.64143417869423</v>
      </c>
      <c r="L21" s="654">
        <f>NQT_entrants_required_inc_UGs!L20</f>
        <v>429.06219402722422</v>
      </c>
    </row>
    <row r="22" spans="2:12" ht="13.15">
      <c r="B22" s="317" t="str">
        <f>NQT_entrants_required_inc_UGs!B21</f>
        <v>Design &amp; Technology NQTs</v>
      </c>
      <c r="C22" s="654">
        <f>NQT_entrants_required_inc_UGs!C21</f>
        <v>594.89285361737689</v>
      </c>
      <c r="D22" s="654">
        <f>NQT_entrants_required_inc_UGs!D21</f>
        <v>565.95152386976997</v>
      </c>
      <c r="E22" s="654">
        <f>NQT_entrants_required_inc_UGs!E21</f>
        <v>575.10411998684981</v>
      </c>
      <c r="F22" s="654">
        <f>NQT_entrants_required_inc_UGs!F21</f>
        <v>583.95446420165831</v>
      </c>
      <c r="G22" s="654">
        <f>NQT_entrants_required_inc_UGs!G21</f>
        <v>598.07994230410065</v>
      </c>
      <c r="H22" s="654">
        <f>NQT_entrants_required_inc_UGs!H21</f>
        <v>564.50884731845326</v>
      </c>
      <c r="I22" s="654">
        <f>NQT_entrants_required_inc_UGs!I21</f>
        <v>549.47255861397639</v>
      </c>
      <c r="J22" s="654">
        <f>NQT_entrants_required_inc_UGs!J21</f>
        <v>549.56603408641286</v>
      </c>
      <c r="K22" s="654">
        <f>NQT_entrants_required_inc_UGs!K21</f>
        <v>543.74441672671219</v>
      </c>
      <c r="L22" s="654">
        <f>NQT_entrants_required_inc_UGs!L21</f>
        <v>543.32046584478337</v>
      </c>
    </row>
    <row r="23" spans="2:12" ht="13.15">
      <c r="B23" s="317" t="str">
        <f>NQT_entrants_required_inc_UGs!B22</f>
        <v>Drama NQTs</v>
      </c>
      <c r="C23" s="654">
        <f>NQT_entrants_required_inc_UGs!C22</f>
        <v>252.13186142536435</v>
      </c>
      <c r="D23" s="654">
        <f>NQT_entrants_required_inc_UGs!D22</f>
        <v>246.25460838904701</v>
      </c>
      <c r="E23" s="654">
        <f>NQT_entrants_required_inc_UGs!E22</f>
        <v>257.06701402404133</v>
      </c>
      <c r="F23" s="654">
        <f>NQT_entrants_required_inc_UGs!F22</f>
        <v>265.95710098242211</v>
      </c>
      <c r="G23" s="654">
        <f>NQT_entrants_required_inc_UGs!G22</f>
        <v>276.61611957378273</v>
      </c>
      <c r="H23" s="654">
        <f>NQT_entrants_required_inc_UGs!H22</f>
        <v>264.16119436681765</v>
      </c>
      <c r="I23" s="654">
        <f>NQT_entrants_required_inc_UGs!I22</f>
        <v>260.02504523530621</v>
      </c>
      <c r="J23" s="654">
        <f>NQT_entrants_required_inc_UGs!J22</f>
        <v>262.81897588851604</v>
      </c>
      <c r="K23" s="654">
        <f>NQT_entrants_required_inc_UGs!K22</f>
        <v>262.34311865710828</v>
      </c>
      <c r="L23" s="654">
        <f>NQT_entrants_required_inc_UGs!L22</f>
        <v>263.43690671846764</v>
      </c>
    </row>
    <row r="24" spans="2:12" ht="13.15">
      <c r="B24" s="317" t="str">
        <f>NQT_entrants_required_inc_UGs!B23</f>
        <v>English NQTs</v>
      </c>
      <c r="C24" s="654">
        <f>NQT_entrants_required_inc_UGs!C23</f>
        <v>2088.9747775748679</v>
      </c>
      <c r="D24" s="654">
        <f>NQT_entrants_required_inc_UGs!D23</f>
        <v>2103.0391957205279</v>
      </c>
      <c r="E24" s="654">
        <f>NQT_entrants_required_inc_UGs!E23</f>
        <v>2269.1320397313734</v>
      </c>
      <c r="F24" s="654">
        <f>NQT_entrants_required_inc_UGs!F23</f>
        <v>2255.2757890127746</v>
      </c>
      <c r="G24" s="654">
        <f>NQT_entrants_required_inc_UGs!G23</f>
        <v>2112.8703949852352</v>
      </c>
      <c r="H24" s="654">
        <f>NQT_entrants_required_inc_UGs!H23</f>
        <v>2081.8636916344981</v>
      </c>
      <c r="I24" s="654">
        <f>NQT_entrants_required_inc_UGs!I23</f>
        <v>2028.8373785968395</v>
      </c>
      <c r="J24" s="654">
        <f>NQT_entrants_required_inc_UGs!J23</f>
        <v>1989.6076020821993</v>
      </c>
      <c r="K24" s="654">
        <f>NQT_entrants_required_inc_UGs!K23</f>
        <v>1952.3088244749524</v>
      </c>
      <c r="L24" s="654">
        <f>NQT_entrants_required_inc_UGs!L23</f>
        <v>1979.7002569788679</v>
      </c>
    </row>
    <row r="25" spans="2:12" ht="13.15">
      <c r="B25" s="317" t="str">
        <f>NQT_entrants_required_inc_UGs!B24</f>
        <v>Food NQTs</v>
      </c>
      <c r="C25" s="654">
        <f>NQT_entrants_required_inc_UGs!C24</f>
        <v>125.7583718332253</v>
      </c>
      <c r="D25" s="654">
        <f>NQT_entrants_required_inc_UGs!D24</f>
        <v>119.52536162220701</v>
      </c>
      <c r="E25" s="654">
        <f>NQT_entrants_required_inc_UGs!E24</f>
        <v>122.63982176848202</v>
      </c>
      <c r="F25" s="654">
        <f>NQT_entrants_required_inc_UGs!F24</f>
        <v>122.09951956011309</v>
      </c>
      <c r="G25" s="654">
        <f>NQT_entrants_required_inc_UGs!G24</f>
        <v>122.97034461749854</v>
      </c>
      <c r="H25" s="654">
        <f>NQT_entrants_required_inc_UGs!H24</f>
        <v>121.7146114273948</v>
      </c>
      <c r="I25" s="654">
        <f>NQT_entrants_required_inc_UGs!I24</f>
        <v>116.89556325253531</v>
      </c>
      <c r="J25" s="654">
        <f>NQT_entrants_required_inc_UGs!J24</f>
        <v>111.98334058393733</v>
      </c>
      <c r="K25" s="654">
        <f>NQT_entrants_required_inc_UGs!K24</f>
        <v>108.2006345770216</v>
      </c>
      <c r="L25" s="654">
        <f>NQT_entrants_required_inc_UGs!L24</f>
        <v>109.05681782386988</v>
      </c>
    </row>
    <row r="26" spans="2:12" ht="13.15">
      <c r="B26" s="317" t="str">
        <f>NQT_entrants_required_inc_UGs!B25</f>
        <v>Geography NQTs</v>
      </c>
      <c r="C26" s="654">
        <f>NQT_entrants_required_inc_UGs!C25</f>
        <v>847.19710046683304</v>
      </c>
      <c r="D26" s="654">
        <f>NQT_entrants_required_inc_UGs!D25</f>
        <v>864.92398063266955</v>
      </c>
      <c r="E26" s="654">
        <f>NQT_entrants_required_inc_UGs!E25</f>
        <v>971.97377230175266</v>
      </c>
      <c r="F26" s="654">
        <f>NQT_entrants_required_inc_UGs!F25</f>
        <v>988.61914673964907</v>
      </c>
      <c r="G26" s="654">
        <f>NQT_entrants_required_inc_UGs!G25</f>
        <v>902.8498097183508</v>
      </c>
      <c r="H26" s="654">
        <f>NQT_entrants_required_inc_UGs!H25</f>
        <v>862.0280363973643</v>
      </c>
      <c r="I26" s="654">
        <f>NQT_entrants_required_inc_UGs!I25</f>
        <v>835.52426316274068</v>
      </c>
      <c r="J26" s="654">
        <f>NQT_entrants_required_inc_UGs!J25</f>
        <v>830.89215942231681</v>
      </c>
      <c r="K26" s="654">
        <f>NQT_entrants_required_inc_UGs!K25</f>
        <v>817.76859224696091</v>
      </c>
      <c r="L26" s="654">
        <f>NQT_entrants_required_inc_UGs!L25</f>
        <v>831.3784616055525</v>
      </c>
    </row>
    <row r="27" spans="2:12" ht="13.15">
      <c r="B27" s="317" t="str">
        <f>NQT_entrants_required_inc_UGs!B26</f>
        <v>History NQTs</v>
      </c>
      <c r="C27" s="654">
        <f>NQT_entrants_required_inc_UGs!C26</f>
        <v>1026.7425437942006</v>
      </c>
      <c r="D27" s="654">
        <f>NQT_entrants_required_inc_UGs!D26</f>
        <v>1050.6094017310882</v>
      </c>
      <c r="E27" s="654">
        <f>NQT_entrants_required_inc_UGs!E26</f>
        <v>1167.5002303892377</v>
      </c>
      <c r="F27" s="654">
        <f>NQT_entrants_required_inc_UGs!F26</f>
        <v>1182.3436712991979</v>
      </c>
      <c r="G27" s="654">
        <f>NQT_entrants_required_inc_UGs!G26</f>
        <v>1091.6654069570154</v>
      </c>
      <c r="H27" s="654">
        <f>NQT_entrants_required_inc_UGs!H26</f>
        <v>1048.716307642399</v>
      </c>
      <c r="I27" s="654">
        <f>NQT_entrants_required_inc_UGs!I26</f>
        <v>1019.0259236526092</v>
      </c>
      <c r="J27" s="654">
        <f>NQT_entrants_required_inc_UGs!J26</f>
        <v>1012.4404094233072</v>
      </c>
      <c r="K27" s="654">
        <f>NQT_entrants_required_inc_UGs!K26</f>
        <v>997.64718263391728</v>
      </c>
      <c r="L27" s="654">
        <f>NQT_entrants_required_inc_UGs!L26</f>
        <v>1010.7812793994458</v>
      </c>
    </row>
    <row r="28" spans="2:12" ht="13.15">
      <c r="B28" s="317" t="str">
        <f>NQT_entrants_required_inc_UGs!B27</f>
        <v>Mathematics NQTs</v>
      </c>
      <c r="C28" s="654">
        <f>NQT_entrants_required_inc_UGs!C27</f>
        <v>2358.8114706361184</v>
      </c>
      <c r="D28" s="654">
        <f>NQT_entrants_required_inc_UGs!D27</f>
        <v>2354.7954680822781</v>
      </c>
      <c r="E28" s="654">
        <f>NQT_entrants_required_inc_UGs!E27</f>
        <v>2526.1577586900485</v>
      </c>
      <c r="F28" s="654">
        <f>NQT_entrants_required_inc_UGs!F27</f>
        <v>2514.6301704421348</v>
      </c>
      <c r="G28" s="654">
        <f>NQT_entrants_required_inc_UGs!G27</f>
        <v>2371.8898943635741</v>
      </c>
      <c r="H28" s="654">
        <f>NQT_entrants_required_inc_UGs!H27</f>
        <v>2328.6106017709562</v>
      </c>
      <c r="I28" s="654">
        <f>NQT_entrants_required_inc_UGs!I27</f>
        <v>2269.0252091946704</v>
      </c>
      <c r="J28" s="654">
        <f>NQT_entrants_required_inc_UGs!J27</f>
        <v>2227.3335508786167</v>
      </c>
      <c r="K28" s="654">
        <f>NQT_entrants_required_inc_UGs!K27</f>
        <v>2185.7453390514647</v>
      </c>
      <c r="L28" s="654">
        <f>NQT_entrants_required_inc_UGs!L27</f>
        <v>2202.9739096530334</v>
      </c>
    </row>
    <row r="29" spans="2:12" ht="13.15">
      <c r="B29" s="313" t="str">
        <f>NQT_entrants_required_inc_UGs!B28</f>
        <v>Modern Foreign Languages NQTs</v>
      </c>
      <c r="C29" s="654">
        <f>NQT_entrants_required_inc_UGs!C28</f>
        <v>1491.5589095834621</v>
      </c>
      <c r="D29" s="654">
        <f>NQT_entrants_required_inc_UGs!D28</f>
        <v>1830.4159878234968</v>
      </c>
      <c r="E29" s="654">
        <f>NQT_entrants_required_inc_UGs!E28</f>
        <v>2336.4041930971257</v>
      </c>
      <c r="F29" s="654">
        <f>NQT_entrants_required_inc_UGs!F28</f>
        <v>2235.5649178188346</v>
      </c>
      <c r="G29" s="654">
        <f>NQT_entrants_required_inc_UGs!G28</f>
        <v>1321.6231871621037</v>
      </c>
      <c r="H29" s="654">
        <f>NQT_entrants_required_inc_UGs!H28</f>
        <v>1238.2501424223947</v>
      </c>
      <c r="I29" s="654">
        <f>NQT_entrants_required_inc_UGs!I28</f>
        <v>1181.1097680228634</v>
      </c>
      <c r="J29" s="654">
        <f>NQT_entrants_required_inc_UGs!J28</f>
        <v>1163.733971042167</v>
      </c>
      <c r="K29" s="654">
        <f>NQT_entrants_required_inc_UGs!K28</f>
        <v>1127.6622572317096</v>
      </c>
      <c r="L29" s="654">
        <f>NQT_entrants_required_inc_UGs!L28</f>
        <v>1177.1986586020562</v>
      </c>
    </row>
    <row r="30" spans="2:12" ht="13.15">
      <c r="B30" s="317" t="str">
        <f>NQT_entrants_required_inc_UGs!B29</f>
        <v>Music NQTs</v>
      </c>
      <c r="C30" s="654">
        <f>NQT_entrants_required_inc_UGs!C29</f>
        <v>258.40311237853842</v>
      </c>
      <c r="D30" s="654">
        <f>NQT_entrants_required_inc_UGs!D29</f>
        <v>247.91578893176452</v>
      </c>
      <c r="E30" s="654">
        <f>NQT_entrants_required_inc_UGs!E29</f>
        <v>254.97189415290535</v>
      </c>
      <c r="F30" s="654">
        <f>NQT_entrants_required_inc_UGs!F29</f>
        <v>264.0151455185246</v>
      </c>
      <c r="G30" s="654">
        <f>NQT_entrants_required_inc_UGs!G29</f>
        <v>275.16076193514857</v>
      </c>
      <c r="H30" s="654">
        <f>NQT_entrants_required_inc_UGs!H29</f>
        <v>258.24371778064278</v>
      </c>
      <c r="I30" s="654">
        <f>NQT_entrants_required_inc_UGs!I29</f>
        <v>254.39167849552484</v>
      </c>
      <c r="J30" s="654">
        <f>NQT_entrants_required_inc_UGs!J29</f>
        <v>259.44068134568113</v>
      </c>
      <c r="K30" s="654">
        <f>NQT_entrants_required_inc_UGs!K29</f>
        <v>259.93075028266361</v>
      </c>
      <c r="L30" s="654">
        <f>NQT_entrants_required_inc_UGs!L29</f>
        <v>260.77287724292006</v>
      </c>
    </row>
    <row r="31" spans="2:12" ht="13.15">
      <c r="B31" s="317" t="str">
        <f>NQT_entrants_required_inc_UGs!B30</f>
        <v>Others NQTs</v>
      </c>
      <c r="C31" s="654">
        <f>NQT_entrants_required_inc_UGs!C30</f>
        <v>496.30597483323135</v>
      </c>
      <c r="D31" s="654">
        <f>NQT_entrants_required_inc_UGs!D30</f>
        <v>546.28374683318702</v>
      </c>
      <c r="E31" s="654">
        <f>NQT_entrants_required_inc_UGs!E30</f>
        <v>607.93338319891905</v>
      </c>
      <c r="F31" s="654">
        <f>NQT_entrants_required_inc_UGs!F30</f>
        <v>626.84412051628078</v>
      </c>
      <c r="G31" s="654">
        <f>NQT_entrants_required_inc_UGs!G30</f>
        <v>642.15533998012472</v>
      </c>
      <c r="H31" s="654">
        <f>NQT_entrants_required_inc_UGs!H30</f>
        <v>628.6530772484258</v>
      </c>
      <c r="I31" s="654">
        <f>NQT_entrants_required_inc_UGs!I30</f>
        <v>616.03563343033261</v>
      </c>
      <c r="J31" s="654">
        <f>NQT_entrants_required_inc_UGs!J30</f>
        <v>613.89709860959385</v>
      </c>
      <c r="K31" s="654">
        <f>NQT_entrants_required_inc_UGs!K30</f>
        <v>608.48274603096957</v>
      </c>
      <c r="L31" s="654">
        <f>NQT_entrants_required_inc_UGs!L30</f>
        <v>598.436184149817</v>
      </c>
    </row>
    <row r="32" spans="2:12" ht="13.15">
      <c r="B32" s="317" t="str">
        <f>NQT_entrants_required_inc_UGs!B31</f>
        <v>Physical Education NQTs</v>
      </c>
      <c r="C32" s="654">
        <f>NQT_entrants_required_inc_UGs!C31</f>
        <v>866.23402942696384</v>
      </c>
      <c r="D32" s="654">
        <f>NQT_entrants_required_inc_UGs!D31</f>
        <v>840.27076370672967</v>
      </c>
      <c r="E32" s="654">
        <f>NQT_entrants_required_inc_UGs!E31</f>
        <v>887.71094413649416</v>
      </c>
      <c r="F32" s="654">
        <f>NQT_entrants_required_inc_UGs!F31</f>
        <v>915.94528045703998</v>
      </c>
      <c r="G32" s="654">
        <f>NQT_entrants_required_inc_UGs!G31</f>
        <v>952.82061051464837</v>
      </c>
      <c r="H32" s="654">
        <f>NQT_entrants_required_inc_UGs!H31</f>
        <v>934.48608022125484</v>
      </c>
      <c r="I32" s="654">
        <f>NQT_entrants_required_inc_UGs!I31</f>
        <v>916.38069205307647</v>
      </c>
      <c r="J32" s="654">
        <f>NQT_entrants_required_inc_UGs!J31</f>
        <v>910.28688292850302</v>
      </c>
      <c r="K32" s="654">
        <f>NQT_entrants_required_inc_UGs!K31</f>
        <v>901.51080204286075</v>
      </c>
      <c r="L32" s="654">
        <f>NQT_entrants_required_inc_UGs!L31</f>
        <v>914.60773405092073</v>
      </c>
    </row>
    <row r="33" spans="2:12" ht="13.15">
      <c r="B33" s="317" t="str">
        <f>NQT_entrants_required_inc_UGs!B32</f>
        <v>Physics NQTs</v>
      </c>
      <c r="C33" s="654">
        <f>NQT_entrants_required_inc_UGs!C32</f>
        <v>781.81811065551517</v>
      </c>
      <c r="D33" s="654">
        <f>NQT_entrants_required_inc_UGs!D32</f>
        <v>798.47369348683321</v>
      </c>
      <c r="E33" s="654">
        <f>NQT_entrants_required_inc_UGs!E32</f>
        <v>866.39757401272061</v>
      </c>
      <c r="F33" s="654">
        <f>NQT_entrants_required_inc_UGs!F32</f>
        <v>856.46894263819877</v>
      </c>
      <c r="G33" s="654">
        <f>NQT_entrants_required_inc_UGs!G32</f>
        <v>810.37143755329248</v>
      </c>
      <c r="H33" s="654">
        <f>NQT_entrants_required_inc_UGs!H32</f>
        <v>806.20952482888356</v>
      </c>
      <c r="I33" s="654">
        <f>NQT_entrants_required_inc_UGs!I32</f>
        <v>784.5737060431054</v>
      </c>
      <c r="J33" s="654">
        <f>NQT_entrants_required_inc_UGs!J32</f>
        <v>763.93471253146538</v>
      </c>
      <c r="K33" s="654">
        <f>NQT_entrants_required_inc_UGs!K32</f>
        <v>746.54178257285059</v>
      </c>
      <c r="L33" s="654">
        <f>NQT_entrants_required_inc_UGs!L32</f>
        <v>753.03042082597415</v>
      </c>
    </row>
    <row r="34" spans="2:12" ht="13.15">
      <c r="B34" s="317" t="str">
        <f>NQT_entrants_required_inc_UGs!B33</f>
        <v>Religious Education NQTs</v>
      </c>
      <c r="C34" s="654">
        <f>NQT_entrants_required_inc_UGs!C33</f>
        <v>404.12724745198858</v>
      </c>
      <c r="D34" s="654">
        <f>NQT_entrants_required_inc_UGs!D33</f>
        <v>390.43689427993286</v>
      </c>
      <c r="E34" s="654">
        <f>NQT_entrants_required_inc_UGs!E33</f>
        <v>405.8900567403706</v>
      </c>
      <c r="F34" s="654">
        <f>NQT_entrants_required_inc_UGs!F33</f>
        <v>413.84577570659883</v>
      </c>
      <c r="G34" s="654">
        <f>NQT_entrants_required_inc_UGs!G33</f>
        <v>425.42749637646347</v>
      </c>
      <c r="H34" s="654">
        <f>NQT_entrants_required_inc_UGs!H33</f>
        <v>412.84135582605671</v>
      </c>
      <c r="I34" s="654">
        <f>NQT_entrants_required_inc_UGs!I33</f>
        <v>402.42687390429671</v>
      </c>
      <c r="J34" s="654">
        <f>NQT_entrants_required_inc_UGs!J33</f>
        <v>398.14598197588077</v>
      </c>
      <c r="K34" s="654">
        <f>NQT_entrants_required_inc_UGs!K33</f>
        <v>392.52023150624876</v>
      </c>
      <c r="L34" s="654">
        <f>NQT_entrants_required_inc_UGs!L33</f>
        <v>395.04133654457559</v>
      </c>
    </row>
    <row r="35" spans="2:12">
      <c r="D35" s="300"/>
    </row>
    <row r="36" spans="2:12">
      <c r="D36" s="300"/>
    </row>
    <row r="37" spans="2:12" ht="15">
      <c r="B37" s="76" t="s">
        <v>1639</v>
      </c>
    </row>
    <row r="39" spans="2:12" ht="27.75" customHeight="1">
      <c r="B39" s="1334" t="s">
        <v>59</v>
      </c>
      <c r="C39" s="1336" t="str">
        <f>RAW_DATA_INPUTS!C536</f>
        <v>No. of undergraduate trainees (finish date in 2019/20)</v>
      </c>
      <c r="D39" s="1418" t="s">
        <v>1073</v>
      </c>
      <c r="E39" s="1418"/>
      <c r="F39" s="1418"/>
      <c r="G39" s="1418"/>
      <c r="H39" s="1418"/>
      <c r="I39" s="1418"/>
      <c r="J39" s="1418"/>
      <c r="K39" s="1418"/>
      <c r="L39" s="1418"/>
    </row>
    <row r="40" spans="2:12" ht="27.75" customHeight="1">
      <c r="B40" s="1335"/>
      <c r="C40" s="1337"/>
      <c r="D40" s="686" t="str">
        <f>C14</f>
        <v>2020/21</v>
      </c>
      <c r="E40" s="686" t="str">
        <f t="shared" ref="E40:L40" si="0">D14</f>
        <v>2021/22</v>
      </c>
      <c r="F40" s="686" t="str">
        <f t="shared" si="0"/>
        <v>2022/23</v>
      </c>
      <c r="G40" s="686" t="str">
        <f t="shared" si="0"/>
        <v>2023/24</v>
      </c>
      <c r="H40" s="686" t="str">
        <f t="shared" si="0"/>
        <v>2024/25</v>
      </c>
      <c r="I40" s="686" t="str">
        <f t="shared" si="0"/>
        <v>2025/26</v>
      </c>
      <c r="J40" s="686" t="str">
        <f t="shared" si="0"/>
        <v>2026/27</v>
      </c>
      <c r="K40" s="686" t="str">
        <f>J14</f>
        <v>2027/28</v>
      </c>
      <c r="L40" s="686" t="str">
        <f t="shared" si="0"/>
        <v>2028/29</v>
      </c>
    </row>
    <row r="41" spans="2:12" ht="13.15">
      <c r="B41" s="8" t="str">
        <f>RAW_DATA_INPUTS!B555</f>
        <v>Primary</v>
      </c>
      <c r="C41" s="298">
        <f>RAW_DATA_INPUTS!C555</f>
        <v>4615</v>
      </c>
      <c r="D41" s="444">
        <f>C41</f>
        <v>4615</v>
      </c>
      <c r="E41" s="444">
        <f t="shared" ref="E41:L41" si="1">D41</f>
        <v>4615</v>
      </c>
      <c r="F41" s="444">
        <f t="shared" si="1"/>
        <v>4615</v>
      </c>
      <c r="G41" s="444">
        <f t="shared" si="1"/>
        <v>4615</v>
      </c>
      <c r="H41" s="444">
        <f t="shared" si="1"/>
        <v>4615</v>
      </c>
      <c r="I41" s="444">
        <f t="shared" si="1"/>
        <v>4615</v>
      </c>
      <c r="J41" s="444">
        <f t="shared" si="1"/>
        <v>4615</v>
      </c>
      <c r="K41" s="444">
        <f t="shared" si="1"/>
        <v>4615</v>
      </c>
      <c r="L41" s="444">
        <f t="shared" si="1"/>
        <v>4615</v>
      </c>
    </row>
    <row r="42" spans="2:12" ht="13.15">
      <c r="B42" s="8" t="str">
        <f>RAW_DATA_INPUTS!B537</f>
        <v>Art &amp; Design</v>
      </c>
      <c r="C42" s="298">
        <f>RAW_DATA_INPUTS!C537</f>
        <v>0</v>
      </c>
      <c r="D42" s="444">
        <f t="shared" ref="D42:L60" si="2">C42</f>
        <v>0</v>
      </c>
      <c r="E42" s="444">
        <f t="shared" si="2"/>
        <v>0</v>
      </c>
      <c r="F42" s="444">
        <f t="shared" si="2"/>
        <v>0</v>
      </c>
      <c r="G42" s="444">
        <f t="shared" si="2"/>
        <v>0</v>
      </c>
      <c r="H42" s="444">
        <f t="shared" si="2"/>
        <v>0</v>
      </c>
      <c r="I42" s="444">
        <f t="shared" si="2"/>
        <v>0</v>
      </c>
      <c r="J42" s="444">
        <f t="shared" si="2"/>
        <v>0</v>
      </c>
      <c r="K42" s="444">
        <f t="shared" si="2"/>
        <v>0</v>
      </c>
      <c r="L42" s="444">
        <f t="shared" si="2"/>
        <v>0</v>
      </c>
    </row>
    <row r="43" spans="2:12" ht="13.15">
      <c r="B43" s="8" t="str">
        <f>RAW_DATA_INPUTS!B538</f>
        <v>Biology</v>
      </c>
      <c r="C43" s="298">
        <f>RAW_DATA_INPUTS!C538</f>
        <v>7</v>
      </c>
      <c r="D43" s="444">
        <f t="shared" si="2"/>
        <v>7</v>
      </c>
      <c r="E43" s="444">
        <f t="shared" si="2"/>
        <v>7</v>
      </c>
      <c r="F43" s="444">
        <f t="shared" si="2"/>
        <v>7</v>
      </c>
      <c r="G43" s="444">
        <f t="shared" si="2"/>
        <v>7</v>
      </c>
      <c r="H43" s="444">
        <f t="shared" si="2"/>
        <v>7</v>
      </c>
      <c r="I43" s="444">
        <f t="shared" si="2"/>
        <v>7</v>
      </c>
      <c r="J43" s="444">
        <f t="shared" si="2"/>
        <v>7</v>
      </c>
      <c r="K43" s="444">
        <f t="shared" si="2"/>
        <v>7</v>
      </c>
      <c r="L43" s="444">
        <f t="shared" si="2"/>
        <v>7</v>
      </c>
    </row>
    <row r="44" spans="2:12" ht="13.15">
      <c r="B44" s="8" t="str">
        <f>RAW_DATA_INPUTS!B539</f>
        <v>Business Studies</v>
      </c>
      <c r="C44" s="298">
        <f>RAW_DATA_INPUTS!C539</f>
        <v>0</v>
      </c>
      <c r="D44" s="444">
        <f t="shared" si="2"/>
        <v>0</v>
      </c>
      <c r="E44" s="444">
        <f t="shared" si="2"/>
        <v>0</v>
      </c>
      <c r="F44" s="444">
        <f t="shared" si="2"/>
        <v>0</v>
      </c>
      <c r="G44" s="444">
        <f t="shared" si="2"/>
        <v>0</v>
      </c>
      <c r="H44" s="444">
        <f t="shared" si="2"/>
        <v>0</v>
      </c>
      <c r="I44" s="444">
        <f t="shared" si="2"/>
        <v>0</v>
      </c>
      <c r="J44" s="444">
        <f t="shared" si="2"/>
        <v>0</v>
      </c>
      <c r="K44" s="444">
        <f t="shared" si="2"/>
        <v>0</v>
      </c>
      <c r="L44" s="444">
        <f t="shared" si="2"/>
        <v>0</v>
      </c>
    </row>
    <row r="45" spans="2:12" ht="13.15">
      <c r="B45" s="8" t="str">
        <f>RAW_DATA_INPUTS!B540</f>
        <v>Chemistry</v>
      </c>
      <c r="C45" s="298">
        <f>RAW_DATA_INPUTS!C540</f>
        <v>5</v>
      </c>
      <c r="D45" s="444">
        <f t="shared" si="2"/>
        <v>5</v>
      </c>
      <c r="E45" s="444">
        <f t="shared" si="2"/>
        <v>5</v>
      </c>
      <c r="F45" s="444">
        <f t="shared" si="2"/>
        <v>5</v>
      </c>
      <c r="G45" s="444">
        <f t="shared" si="2"/>
        <v>5</v>
      </c>
      <c r="H45" s="444">
        <f t="shared" si="2"/>
        <v>5</v>
      </c>
      <c r="I45" s="444">
        <f t="shared" si="2"/>
        <v>5</v>
      </c>
      <c r="J45" s="444">
        <f t="shared" si="2"/>
        <v>5</v>
      </c>
      <c r="K45" s="444">
        <f t="shared" si="2"/>
        <v>5</v>
      </c>
      <c r="L45" s="444">
        <f t="shared" si="2"/>
        <v>5</v>
      </c>
    </row>
    <row r="46" spans="2:12" ht="13.15">
      <c r="B46" s="8" t="str">
        <f>RAW_DATA_INPUTS!B541</f>
        <v>Classics</v>
      </c>
      <c r="C46" s="298">
        <f>RAW_DATA_INPUTS!C541</f>
        <v>0</v>
      </c>
      <c r="D46" s="444">
        <f t="shared" si="2"/>
        <v>0</v>
      </c>
      <c r="E46" s="444">
        <f t="shared" si="2"/>
        <v>0</v>
      </c>
      <c r="F46" s="444">
        <f t="shared" si="2"/>
        <v>0</v>
      </c>
      <c r="G46" s="444">
        <f t="shared" si="2"/>
        <v>0</v>
      </c>
      <c r="H46" s="444">
        <f t="shared" si="2"/>
        <v>0</v>
      </c>
      <c r="I46" s="444">
        <f t="shared" si="2"/>
        <v>0</v>
      </c>
      <c r="J46" s="444">
        <f t="shared" si="2"/>
        <v>0</v>
      </c>
      <c r="K46" s="444">
        <f t="shared" si="2"/>
        <v>0</v>
      </c>
      <c r="L46" s="444">
        <f t="shared" si="2"/>
        <v>0</v>
      </c>
    </row>
    <row r="47" spans="2:12" ht="13.15">
      <c r="B47" s="8" t="str">
        <f>RAW_DATA_INPUTS!B542</f>
        <v>Computing</v>
      </c>
      <c r="C47" s="298">
        <f>RAW_DATA_INPUTS!C542</f>
        <v>5</v>
      </c>
      <c r="D47" s="444">
        <f t="shared" si="2"/>
        <v>5</v>
      </c>
      <c r="E47" s="444">
        <f t="shared" si="2"/>
        <v>5</v>
      </c>
      <c r="F47" s="444">
        <f t="shared" si="2"/>
        <v>5</v>
      </c>
      <c r="G47" s="444">
        <f t="shared" si="2"/>
        <v>5</v>
      </c>
      <c r="H47" s="444">
        <f t="shared" si="2"/>
        <v>5</v>
      </c>
      <c r="I47" s="444">
        <f t="shared" si="2"/>
        <v>5</v>
      </c>
      <c r="J47" s="444">
        <f t="shared" si="2"/>
        <v>5</v>
      </c>
      <c r="K47" s="444">
        <f t="shared" si="2"/>
        <v>5</v>
      </c>
      <c r="L47" s="444">
        <f t="shared" si="2"/>
        <v>5</v>
      </c>
    </row>
    <row r="48" spans="2:12" ht="13.15">
      <c r="B48" s="8" t="str">
        <f>RAW_DATA_INPUTS!B543</f>
        <v>Design &amp; Technology</v>
      </c>
      <c r="C48" s="298">
        <f>RAW_DATA_INPUTS!C543</f>
        <v>0</v>
      </c>
      <c r="D48" s="444">
        <f t="shared" si="2"/>
        <v>0</v>
      </c>
      <c r="E48" s="444">
        <f t="shared" si="2"/>
        <v>0</v>
      </c>
      <c r="F48" s="444">
        <f t="shared" si="2"/>
        <v>0</v>
      </c>
      <c r="G48" s="444">
        <f t="shared" si="2"/>
        <v>0</v>
      </c>
      <c r="H48" s="444">
        <f t="shared" si="2"/>
        <v>0</v>
      </c>
      <c r="I48" s="444">
        <f t="shared" si="2"/>
        <v>0</v>
      </c>
      <c r="J48" s="444">
        <f t="shared" si="2"/>
        <v>0</v>
      </c>
      <c r="K48" s="444">
        <f t="shared" si="2"/>
        <v>0</v>
      </c>
      <c r="L48" s="444">
        <f t="shared" si="2"/>
        <v>0</v>
      </c>
    </row>
    <row r="49" spans="2:12" ht="13.15">
      <c r="B49" s="8" t="str">
        <f>RAW_DATA_INPUTS!B544</f>
        <v>Drama</v>
      </c>
      <c r="C49" s="298">
        <f>RAW_DATA_INPUTS!C544</f>
        <v>0</v>
      </c>
      <c r="D49" s="444">
        <f t="shared" si="2"/>
        <v>0</v>
      </c>
      <c r="E49" s="444">
        <f t="shared" si="2"/>
        <v>0</v>
      </c>
      <c r="F49" s="444">
        <f t="shared" si="2"/>
        <v>0</v>
      </c>
      <c r="G49" s="444">
        <f t="shared" si="2"/>
        <v>0</v>
      </c>
      <c r="H49" s="444">
        <f t="shared" si="2"/>
        <v>0</v>
      </c>
      <c r="I49" s="444">
        <f t="shared" si="2"/>
        <v>0</v>
      </c>
      <c r="J49" s="444">
        <f t="shared" si="2"/>
        <v>0</v>
      </c>
      <c r="K49" s="444">
        <f t="shared" si="2"/>
        <v>0</v>
      </c>
      <c r="L49" s="444">
        <f t="shared" si="2"/>
        <v>0</v>
      </c>
    </row>
    <row r="50" spans="2:12" ht="13.15">
      <c r="B50" s="8" t="str">
        <f>RAW_DATA_INPUTS!B545</f>
        <v>English</v>
      </c>
      <c r="C50" s="298">
        <f>RAW_DATA_INPUTS!C545</f>
        <v>6</v>
      </c>
      <c r="D50" s="444">
        <f t="shared" si="2"/>
        <v>6</v>
      </c>
      <c r="E50" s="444">
        <f t="shared" si="2"/>
        <v>6</v>
      </c>
      <c r="F50" s="444">
        <f t="shared" si="2"/>
        <v>6</v>
      </c>
      <c r="G50" s="444">
        <f t="shared" si="2"/>
        <v>6</v>
      </c>
      <c r="H50" s="444">
        <f t="shared" si="2"/>
        <v>6</v>
      </c>
      <c r="I50" s="444">
        <f t="shared" si="2"/>
        <v>6</v>
      </c>
      <c r="J50" s="444">
        <f t="shared" si="2"/>
        <v>6</v>
      </c>
      <c r="K50" s="444">
        <f t="shared" si="2"/>
        <v>6</v>
      </c>
      <c r="L50" s="444">
        <f t="shared" si="2"/>
        <v>6</v>
      </c>
    </row>
    <row r="51" spans="2:12" ht="13.15">
      <c r="B51" s="8" t="str">
        <f>RAW_DATA_INPUTS!B546</f>
        <v>Food</v>
      </c>
      <c r="C51" s="298">
        <f>RAW_DATA_INPUTS!C546</f>
        <v>0</v>
      </c>
      <c r="D51" s="444">
        <f t="shared" si="2"/>
        <v>0</v>
      </c>
      <c r="E51" s="444">
        <f t="shared" si="2"/>
        <v>0</v>
      </c>
      <c r="F51" s="444">
        <f t="shared" si="2"/>
        <v>0</v>
      </c>
      <c r="G51" s="444">
        <f t="shared" si="2"/>
        <v>0</v>
      </c>
      <c r="H51" s="444">
        <f t="shared" si="2"/>
        <v>0</v>
      </c>
      <c r="I51" s="444">
        <f t="shared" si="2"/>
        <v>0</v>
      </c>
      <c r="J51" s="444">
        <f t="shared" si="2"/>
        <v>0</v>
      </c>
      <c r="K51" s="444">
        <f t="shared" si="2"/>
        <v>0</v>
      </c>
      <c r="L51" s="444">
        <f t="shared" si="2"/>
        <v>0</v>
      </c>
    </row>
    <row r="52" spans="2:12" ht="13.15">
      <c r="B52" s="8" t="str">
        <f>RAW_DATA_INPUTS!B547</f>
        <v>Geography</v>
      </c>
      <c r="C52" s="298">
        <f>RAW_DATA_INPUTS!C547</f>
        <v>0</v>
      </c>
      <c r="D52" s="444">
        <f t="shared" si="2"/>
        <v>0</v>
      </c>
      <c r="E52" s="444">
        <f t="shared" si="2"/>
        <v>0</v>
      </c>
      <c r="F52" s="444">
        <f t="shared" si="2"/>
        <v>0</v>
      </c>
      <c r="G52" s="444">
        <f t="shared" si="2"/>
        <v>0</v>
      </c>
      <c r="H52" s="444">
        <f t="shared" si="2"/>
        <v>0</v>
      </c>
      <c r="I52" s="444">
        <f t="shared" si="2"/>
        <v>0</v>
      </c>
      <c r="J52" s="444">
        <f t="shared" si="2"/>
        <v>0</v>
      </c>
      <c r="K52" s="444">
        <f t="shared" si="2"/>
        <v>0</v>
      </c>
      <c r="L52" s="444">
        <f t="shared" si="2"/>
        <v>0</v>
      </c>
    </row>
    <row r="53" spans="2:12" ht="13.15">
      <c r="B53" s="8" t="str">
        <f>RAW_DATA_INPUTS!B548</f>
        <v>History</v>
      </c>
      <c r="C53" s="298">
        <f>RAW_DATA_INPUTS!C548</f>
        <v>0</v>
      </c>
      <c r="D53" s="444">
        <f t="shared" si="2"/>
        <v>0</v>
      </c>
      <c r="E53" s="444">
        <f t="shared" si="2"/>
        <v>0</v>
      </c>
      <c r="F53" s="444">
        <f t="shared" si="2"/>
        <v>0</v>
      </c>
      <c r="G53" s="444">
        <f t="shared" si="2"/>
        <v>0</v>
      </c>
      <c r="H53" s="444">
        <f t="shared" si="2"/>
        <v>0</v>
      </c>
      <c r="I53" s="444">
        <f t="shared" si="2"/>
        <v>0</v>
      </c>
      <c r="J53" s="444">
        <f t="shared" si="2"/>
        <v>0</v>
      </c>
      <c r="K53" s="444">
        <f t="shared" si="2"/>
        <v>0</v>
      </c>
      <c r="L53" s="444">
        <f t="shared" si="2"/>
        <v>0</v>
      </c>
    </row>
    <row r="54" spans="2:12" ht="13.15">
      <c r="B54" s="8" t="str">
        <f>RAW_DATA_INPUTS!B549</f>
        <v>Mathematics</v>
      </c>
      <c r="C54" s="298">
        <f>RAW_DATA_INPUTS!C549</f>
        <v>74</v>
      </c>
      <c r="D54" s="444">
        <f t="shared" si="2"/>
        <v>74</v>
      </c>
      <c r="E54" s="444">
        <f t="shared" si="2"/>
        <v>74</v>
      </c>
      <c r="F54" s="444">
        <f t="shared" si="2"/>
        <v>74</v>
      </c>
      <c r="G54" s="444">
        <f t="shared" si="2"/>
        <v>74</v>
      </c>
      <c r="H54" s="444">
        <f t="shared" si="2"/>
        <v>74</v>
      </c>
      <c r="I54" s="444">
        <f t="shared" si="2"/>
        <v>74</v>
      </c>
      <c r="J54" s="444">
        <f t="shared" si="2"/>
        <v>74</v>
      </c>
      <c r="K54" s="444">
        <f t="shared" si="2"/>
        <v>74</v>
      </c>
      <c r="L54" s="444">
        <f t="shared" si="2"/>
        <v>74</v>
      </c>
    </row>
    <row r="55" spans="2:12" ht="13.15">
      <c r="B55" s="8" t="str">
        <f>RAW_DATA_INPUTS!B550</f>
        <v>Modern Foreign Languages</v>
      </c>
      <c r="C55" s="298">
        <f>RAW_DATA_INPUTS!C550</f>
        <v>0</v>
      </c>
      <c r="D55" s="444">
        <f t="shared" si="2"/>
        <v>0</v>
      </c>
      <c r="E55" s="444">
        <f t="shared" si="2"/>
        <v>0</v>
      </c>
      <c r="F55" s="444">
        <f t="shared" si="2"/>
        <v>0</v>
      </c>
      <c r="G55" s="444">
        <f t="shared" si="2"/>
        <v>0</v>
      </c>
      <c r="H55" s="444">
        <f t="shared" si="2"/>
        <v>0</v>
      </c>
      <c r="I55" s="444">
        <f t="shared" si="2"/>
        <v>0</v>
      </c>
      <c r="J55" s="444">
        <f t="shared" si="2"/>
        <v>0</v>
      </c>
      <c r="K55" s="444">
        <f t="shared" si="2"/>
        <v>0</v>
      </c>
      <c r="L55" s="444">
        <f t="shared" si="2"/>
        <v>0</v>
      </c>
    </row>
    <row r="56" spans="2:12" ht="13.15">
      <c r="B56" s="8" t="str">
        <f>RAW_DATA_INPUTS!B551</f>
        <v>Music</v>
      </c>
      <c r="C56" s="298">
        <f>RAW_DATA_INPUTS!C551</f>
        <v>0</v>
      </c>
      <c r="D56" s="444">
        <f t="shared" si="2"/>
        <v>0</v>
      </c>
      <c r="E56" s="444">
        <f t="shared" si="2"/>
        <v>0</v>
      </c>
      <c r="F56" s="444">
        <f t="shared" si="2"/>
        <v>0</v>
      </c>
      <c r="G56" s="444">
        <f t="shared" si="2"/>
        <v>0</v>
      </c>
      <c r="H56" s="444">
        <f t="shared" si="2"/>
        <v>0</v>
      </c>
      <c r="I56" s="444">
        <f t="shared" si="2"/>
        <v>0</v>
      </c>
      <c r="J56" s="444">
        <f t="shared" si="2"/>
        <v>0</v>
      </c>
      <c r="K56" s="444">
        <f t="shared" si="2"/>
        <v>0</v>
      </c>
      <c r="L56" s="444">
        <f t="shared" si="2"/>
        <v>0</v>
      </c>
    </row>
    <row r="57" spans="2:12" ht="13.15">
      <c r="B57" s="8" t="str">
        <f>RAW_DATA_INPUTS!B552</f>
        <v>Others</v>
      </c>
      <c r="C57" s="298">
        <f>RAW_DATA_INPUTS!C552</f>
        <v>0</v>
      </c>
      <c r="D57" s="444">
        <f t="shared" si="2"/>
        <v>0</v>
      </c>
      <c r="E57" s="444">
        <f t="shared" si="2"/>
        <v>0</v>
      </c>
      <c r="F57" s="444">
        <f t="shared" si="2"/>
        <v>0</v>
      </c>
      <c r="G57" s="444">
        <f t="shared" si="2"/>
        <v>0</v>
      </c>
      <c r="H57" s="444">
        <f t="shared" si="2"/>
        <v>0</v>
      </c>
      <c r="I57" s="444">
        <f t="shared" si="2"/>
        <v>0</v>
      </c>
      <c r="J57" s="444">
        <f t="shared" si="2"/>
        <v>0</v>
      </c>
      <c r="K57" s="444">
        <f t="shared" si="2"/>
        <v>0</v>
      </c>
      <c r="L57" s="444">
        <f t="shared" si="2"/>
        <v>0</v>
      </c>
    </row>
    <row r="58" spans="2:12" ht="13.15">
      <c r="B58" s="8" t="str">
        <f>RAW_DATA_INPUTS!B553</f>
        <v>Physical Education</v>
      </c>
      <c r="C58" s="298">
        <f>RAW_DATA_INPUTS!C553</f>
        <v>71</v>
      </c>
      <c r="D58" s="444">
        <f t="shared" si="2"/>
        <v>71</v>
      </c>
      <c r="E58" s="444">
        <f t="shared" si="2"/>
        <v>71</v>
      </c>
      <c r="F58" s="444">
        <f t="shared" si="2"/>
        <v>71</v>
      </c>
      <c r="G58" s="444">
        <f t="shared" si="2"/>
        <v>71</v>
      </c>
      <c r="H58" s="444">
        <f t="shared" si="2"/>
        <v>71</v>
      </c>
      <c r="I58" s="444">
        <f t="shared" si="2"/>
        <v>71</v>
      </c>
      <c r="J58" s="444">
        <f t="shared" si="2"/>
        <v>71</v>
      </c>
      <c r="K58" s="444">
        <f t="shared" si="2"/>
        <v>71</v>
      </c>
      <c r="L58" s="444">
        <f t="shared" si="2"/>
        <v>71</v>
      </c>
    </row>
    <row r="59" spans="2:12" ht="13.15">
      <c r="B59" s="8" t="str">
        <f>RAW_DATA_INPUTS!B554</f>
        <v>Physics</v>
      </c>
      <c r="C59" s="298">
        <f>RAW_DATA_INPUTS!C554</f>
        <v>12</v>
      </c>
      <c r="D59" s="444">
        <f t="shared" si="2"/>
        <v>12</v>
      </c>
      <c r="E59" s="444">
        <f t="shared" si="2"/>
        <v>12</v>
      </c>
      <c r="F59" s="444">
        <f t="shared" si="2"/>
        <v>12</v>
      </c>
      <c r="G59" s="444">
        <f t="shared" si="2"/>
        <v>12</v>
      </c>
      <c r="H59" s="444">
        <f t="shared" si="2"/>
        <v>12</v>
      </c>
      <c r="I59" s="444">
        <f t="shared" si="2"/>
        <v>12</v>
      </c>
      <c r="J59" s="444">
        <f t="shared" si="2"/>
        <v>12</v>
      </c>
      <c r="K59" s="444">
        <f t="shared" si="2"/>
        <v>12</v>
      </c>
      <c r="L59" s="444">
        <f t="shared" si="2"/>
        <v>12</v>
      </c>
    </row>
    <row r="60" spans="2:12" ht="13.15">
      <c r="B60" s="8" t="str">
        <f>RAW_DATA_INPUTS!B556</f>
        <v>Religious Education</v>
      </c>
      <c r="C60" s="298">
        <f>RAW_DATA_INPUTS!C556</f>
        <v>18</v>
      </c>
      <c r="D60" s="444">
        <f t="shared" si="2"/>
        <v>18</v>
      </c>
      <c r="E60" s="444">
        <f t="shared" si="2"/>
        <v>18</v>
      </c>
      <c r="F60" s="444">
        <f t="shared" si="2"/>
        <v>18</v>
      </c>
      <c r="G60" s="444">
        <f t="shared" si="2"/>
        <v>18</v>
      </c>
      <c r="H60" s="444">
        <f t="shared" si="2"/>
        <v>18</v>
      </c>
      <c r="I60" s="444">
        <f t="shared" si="2"/>
        <v>18</v>
      </c>
      <c r="J60" s="444">
        <f t="shared" si="2"/>
        <v>18</v>
      </c>
      <c r="K60" s="444">
        <f t="shared" si="2"/>
        <v>18</v>
      </c>
      <c r="L60" s="444">
        <f t="shared" si="2"/>
        <v>18</v>
      </c>
    </row>
    <row r="61" spans="2:12" ht="13.15">
      <c r="B61" s="8" t="s">
        <v>8</v>
      </c>
      <c r="C61" s="444">
        <f>SUM(C41:C60)</f>
        <v>4813</v>
      </c>
      <c r="D61" s="444">
        <f t="shared" ref="D61:L61" si="3">SUM(D41:D60)</f>
        <v>4813</v>
      </c>
      <c r="E61" s="444">
        <f t="shared" si="3"/>
        <v>4813</v>
      </c>
      <c r="F61" s="444">
        <f t="shared" si="3"/>
        <v>4813</v>
      </c>
      <c r="G61" s="444">
        <f t="shared" si="3"/>
        <v>4813</v>
      </c>
      <c r="H61" s="444">
        <f t="shared" si="3"/>
        <v>4813</v>
      </c>
      <c r="I61" s="444">
        <f t="shared" si="3"/>
        <v>4813</v>
      </c>
      <c r="J61" s="444">
        <f t="shared" si="3"/>
        <v>4813</v>
      </c>
      <c r="K61" s="444">
        <f t="shared" si="3"/>
        <v>4813</v>
      </c>
      <c r="L61" s="444">
        <f t="shared" si="3"/>
        <v>4813</v>
      </c>
    </row>
    <row r="62" spans="2:12" ht="13.15">
      <c r="B62" s="8" t="s">
        <v>42</v>
      </c>
      <c r="C62" s="444">
        <f>C61-C41</f>
        <v>198</v>
      </c>
      <c r="D62" s="444">
        <f t="shared" ref="D62:L62" si="4">D61-D41</f>
        <v>198</v>
      </c>
      <c r="E62" s="444">
        <f t="shared" si="4"/>
        <v>198</v>
      </c>
      <c r="F62" s="444">
        <f t="shared" si="4"/>
        <v>198</v>
      </c>
      <c r="G62" s="444">
        <f t="shared" si="4"/>
        <v>198</v>
      </c>
      <c r="H62" s="444">
        <f t="shared" si="4"/>
        <v>198</v>
      </c>
      <c r="I62" s="444">
        <f t="shared" si="4"/>
        <v>198</v>
      </c>
      <c r="J62" s="444">
        <f t="shared" si="4"/>
        <v>198</v>
      </c>
      <c r="K62" s="444">
        <f t="shared" si="4"/>
        <v>198</v>
      </c>
      <c r="L62" s="444">
        <f t="shared" si="4"/>
        <v>198</v>
      </c>
    </row>
    <row r="64" spans="2:12">
      <c r="B64" s="695" t="s">
        <v>1059</v>
      </c>
    </row>
    <row r="65" spans="2:12" ht="13.15">
      <c r="B65" s="694"/>
    </row>
    <row r="66" spans="2:12" ht="13.15">
      <c r="B66" s="8" t="s">
        <v>59</v>
      </c>
      <c r="C66" s="317" t="str">
        <f>OUTPUTS_FOR_SECTION_2_OF_MODEL!D14</f>
        <v>2019/20</v>
      </c>
      <c r="D66" s="317" t="str">
        <f>D40</f>
        <v>2020/21</v>
      </c>
      <c r="E66" s="317" t="str">
        <f t="shared" ref="E66:L66" si="5">E40</f>
        <v>2021/22</v>
      </c>
      <c r="F66" s="317" t="str">
        <f t="shared" si="5"/>
        <v>2022/23</v>
      </c>
      <c r="G66" s="317" t="str">
        <f t="shared" si="5"/>
        <v>2023/24</v>
      </c>
      <c r="H66" s="317" t="str">
        <f t="shared" si="5"/>
        <v>2024/25</v>
      </c>
      <c r="I66" s="317" t="str">
        <f t="shared" si="5"/>
        <v>2025/26</v>
      </c>
      <c r="J66" s="317" t="str">
        <f t="shared" si="5"/>
        <v>2026/27</v>
      </c>
      <c r="K66" s="317" t="str">
        <f t="shared" si="5"/>
        <v>2027/28</v>
      </c>
      <c r="L66" s="317" t="str">
        <f t="shared" si="5"/>
        <v>2028/29</v>
      </c>
    </row>
    <row r="67" spans="2:12" ht="13.15">
      <c r="B67" s="8" t="str">
        <f>B41</f>
        <v>Primary</v>
      </c>
      <c r="C67" s="404">
        <f>C41/C$61</f>
        <v>0.95886141699563676</v>
      </c>
      <c r="D67" s="404">
        <f t="shared" ref="D67:L67" si="6">D41/D$61</f>
        <v>0.95886141699563676</v>
      </c>
      <c r="E67" s="404">
        <f t="shared" si="6"/>
        <v>0.95886141699563676</v>
      </c>
      <c r="F67" s="404">
        <f t="shared" si="6"/>
        <v>0.95886141699563676</v>
      </c>
      <c r="G67" s="404">
        <f t="shared" si="6"/>
        <v>0.95886141699563676</v>
      </c>
      <c r="H67" s="404">
        <f t="shared" si="6"/>
        <v>0.95886141699563676</v>
      </c>
      <c r="I67" s="404">
        <f t="shared" si="6"/>
        <v>0.95886141699563676</v>
      </c>
      <c r="J67" s="404">
        <f t="shared" si="6"/>
        <v>0.95886141699563676</v>
      </c>
      <c r="K67" s="404">
        <f t="shared" si="6"/>
        <v>0.95886141699563676</v>
      </c>
      <c r="L67" s="404">
        <f t="shared" si="6"/>
        <v>0.95886141699563676</v>
      </c>
    </row>
    <row r="68" spans="2:12" ht="13.15">
      <c r="B68" s="8" t="str">
        <f t="shared" ref="B68:B86" si="7">B42</f>
        <v>Art &amp; Design</v>
      </c>
      <c r="C68" s="404">
        <f t="shared" ref="C68:L86" si="8">C42/C$61</f>
        <v>0</v>
      </c>
      <c r="D68" s="404">
        <f t="shared" si="8"/>
        <v>0</v>
      </c>
      <c r="E68" s="404">
        <f t="shared" si="8"/>
        <v>0</v>
      </c>
      <c r="F68" s="404">
        <f t="shared" si="8"/>
        <v>0</v>
      </c>
      <c r="G68" s="404">
        <f t="shared" si="8"/>
        <v>0</v>
      </c>
      <c r="H68" s="404">
        <f t="shared" si="8"/>
        <v>0</v>
      </c>
      <c r="I68" s="404">
        <f t="shared" si="8"/>
        <v>0</v>
      </c>
      <c r="J68" s="404">
        <f t="shared" si="8"/>
        <v>0</v>
      </c>
      <c r="K68" s="404">
        <f t="shared" si="8"/>
        <v>0</v>
      </c>
      <c r="L68" s="404">
        <f t="shared" si="8"/>
        <v>0</v>
      </c>
    </row>
    <row r="69" spans="2:12" ht="13.15">
      <c r="B69" s="8" t="str">
        <f t="shared" si="7"/>
        <v>Biology</v>
      </c>
      <c r="C69" s="404">
        <f t="shared" si="8"/>
        <v>1.4543943486391025E-3</v>
      </c>
      <c r="D69" s="404">
        <f t="shared" si="8"/>
        <v>1.4543943486391025E-3</v>
      </c>
      <c r="E69" s="404">
        <f t="shared" si="8"/>
        <v>1.4543943486391025E-3</v>
      </c>
      <c r="F69" s="404">
        <f t="shared" si="8"/>
        <v>1.4543943486391025E-3</v>
      </c>
      <c r="G69" s="404">
        <f t="shared" si="8"/>
        <v>1.4543943486391025E-3</v>
      </c>
      <c r="H69" s="404">
        <f t="shared" si="8"/>
        <v>1.4543943486391025E-3</v>
      </c>
      <c r="I69" s="404">
        <f t="shared" si="8"/>
        <v>1.4543943486391025E-3</v>
      </c>
      <c r="J69" s="404">
        <f t="shared" si="8"/>
        <v>1.4543943486391025E-3</v>
      </c>
      <c r="K69" s="404">
        <f t="shared" si="8"/>
        <v>1.4543943486391025E-3</v>
      </c>
      <c r="L69" s="404">
        <f t="shared" si="8"/>
        <v>1.4543943486391025E-3</v>
      </c>
    </row>
    <row r="70" spans="2:12" ht="13.15">
      <c r="B70" s="8" t="str">
        <f t="shared" si="7"/>
        <v>Business Studies</v>
      </c>
      <c r="C70" s="404">
        <f t="shared" si="8"/>
        <v>0</v>
      </c>
      <c r="D70" s="404">
        <f t="shared" si="8"/>
        <v>0</v>
      </c>
      <c r="E70" s="404">
        <f t="shared" si="8"/>
        <v>0</v>
      </c>
      <c r="F70" s="404">
        <f t="shared" si="8"/>
        <v>0</v>
      </c>
      <c r="G70" s="404">
        <f t="shared" si="8"/>
        <v>0</v>
      </c>
      <c r="H70" s="404">
        <f t="shared" si="8"/>
        <v>0</v>
      </c>
      <c r="I70" s="404">
        <f t="shared" si="8"/>
        <v>0</v>
      </c>
      <c r="J70" s="404">
        <f t="shared" si="8"/>
        <v>0</v>
      </c>
      <c r="K70" s="404">
        <f t="shared" si="8"/>
        <v>0</v>
      </c>
      <c r="L70" s="404">
        <f t="shared" si="8"/>
        <v>0</v>
      </c>
    </row>
    <row r="71" spans="2:12" ht="13.15">
      <c r="B71" s="8" t="str">
        <f t="shared" si="7"/>
        <v>Chemistry</v>
      </c>
      <c r="C71" s="404">
        <f t="shared" si="8"/>
        <v>1.0388531061707874E-3</v>
      </c>
      <c r="D71" s="404">
        <f t="shared" si="8"/>
        <v>1.0388531061707874E-3</v>
      </c>
      <c r="E71" s="404">
        <f t="shared" si="8"/>
        <v>1.0388531061707874E-3</v>
      </c>
      <c r="F71" s="404">
        <f t="shared" si="8"/>
        <v>1.0388531061707874E-3</v>
      </c>
      <c r="G71" s="404">
        <f t="shared" si="8"/>
        <v>1.0388531061707874E-3</v>
      </c>
      <c r="H71" s="404">
        <f t="shared" si="8"/>
        <v>1.0388531061707874E-3</v>
      </c>
      <c r="I71" s="404">
        <f t="shared" si="8"/>
        <v>1.0388531061707874E-3</v>
      </c>
      <c r="J71" s="404">
        <f t="shared" si="8"/>
        <v>1.0388531061707874E-3</v>
      </c>
      <c r="K71" s="404">
        <f t="shared" si="8"/>
        <v>1.0388531061707874E-3</v>
      </c>
      <c r="L71" s="404">
        <f t="shared" si="8"/>
        <v>1.0388531061707874E-3</v>
      </c>
    </row>
    <row r="72" spans="2:12" ht="13.15">
      <c r="B72" s="8" t="str">
        <f t="shared" si="7"/>
        <v>Classics</v>
      </c>
      <c r="C72" s="404">
        <f t="shared" si="8"/>
        <v>0</v>
      </c>
      <c r="D72" s="404">
        <f t="shared" si="8"/>
        <v>0</v>
      </c>
      <c r="E72" s="404">
        <f t="shared" si="8"/>
        <v>0</v>
      </c>
      <c r="F72" s="404">
        <f t="shared" si="8"/>
        <v>0</v>
      </c>
      <c r="G72" s="404">
        <f t="shared" si="8"/>
        <v>0</v>
      </c>
      <c r="H72" s="404">
        <f t="shared" si="8"/>
        <v>0</v>
      </c>
      <c r="I72" s="404">
        <f t="shared" si="8"/>
        <v>0</v>
      </c>
      <c r="J72" s="404">
        <f t="shared" si="8"/>
        <v>0</v>
      </c>
      <c r="K72" s="404">
        <f t="shared" si="8"/>
        <v>0</v>
      </c>
      <c r="L72" s="404">
        <f t="shared" si="8"/>
        <v>0</v>
      </c>
    </row>
    <row r="73" spans="2:12" ht="13.15">
      <c r="B73" s="8" t="str">
        <f t="shared" si="7"/>
        <v>Computing</v>
      </c>
      <c r="C73" s="404">
        <f t="shared" si="8"/>
        <v>1.0388531061707874E-3</v>
      </c>
      <c r="D73" s="404">
        <f t="shared" si="8"/>
        <v>1.0388531061707874E-3</v>
      </c>
      <c r="E73" s="404">
        <f t="shared" si="8"/>
        <v>1.0388531061707874E-3</v>
      </c>
      <c r="F73" s="404">
        <f t="shared" si="8"/>
        <v>1.0388531061707874E-3</v>
      </c>
      <c r="G73" s="404">
        <f t="shared" si="8"/>
        <v>1.0388531061707874E-3</v>
      </c>
      <c r="H73" s="404">
        <f t="shared" si="8"/>
        <v>1.0388531061707874E-3</v>
      </c>
      <c r="I73" s="404">
        <f t="shared" si="8"/>
        <v>1.0388531061707874E-3</v>
      </c>
      <c r="J73" s="404">
        <f t="shared" si="8"/>
        <v>1.0388531061707874E-3</v>
      </c>
      <c r="K73" s="404">
        <f t="shared" si="8"/>
        <v>1.0388531061707874E-3</v>
      </c>
      <c r="L73" s="404">
        <f t="shared" si="8"/>
        <v>1.0388531061707874E-3</v>
      </c>
    </row>
    <row r="74" spans="2:12" ht="13.15">
      <c r="B74" s="8" t="str">
        <f t="shared" si="7"/>
        <v>Design &amp; Technology</v>
      </c>
      <c r="C74" s="404">
        <f t="shared" si="8"/>
        <v>0</v>
      </c>
      <c r="D74" s="404">
        <f t="shared" si="8"/>
        <v>0</v>
      </c>
      <c r="E74" s="404">
        <f t="shared" si="8"/>
        <v>0</v>
      </c>
      <c r="F74" s="404">
        <f t="shared" si="8"/>
        <v>0</v>
      </c>
      <c r="G74" s="404">
        <f t="shared" si="8"/>
        <v>0</v>
      </c>
      <c r="H74" s="404">
        <f t="shared" si="8"/>
        <v>0</v>
      </c>
      <c r="I74" s="404">
        <f t="shared" si="8"/>
        <v>0</v>
      </c>
      <c r="J74" s="404">
        <f t="shared" si="8"/>
        <v>0</v>
      </c>
      <c r="K74" s="404">
        <f t="shared" si="8"/>
        <v>0</v>
      </c>
      <c r="L74" s="404">
        <f t="shared" si="8"/>
        <v>0</v>
      </c>
    </row>
    <row r="75" spans="2:12" ht="13.15">
      <c r="B75" s="8" t="str">
        <f t="shared" si="7"/>
        <v>Drama</v>
      </c>
      <c r="C75" s="404">
        <f t="shared" si="8"/>
        <v>0</v>
      </c>
      <c r="D75" s="404">
        <f t="shared" si="8"/>
        <v>0</v>
      </c>
      <c r="E75" s="404">
        <f t="shared" si="8"/>
        <v>0</v>
      </c>
      <c r="F75" s="404">
        <f t="shared" si="8"/>
        <v>0</v>
      </c>
      <c r="G75" s="404">
        <f t="shared" si="8"/>
        <v>0</v>
      </c>
      <c r="H75" s="404">
        <f t="shared" si="8"/>
        <v>0</v>
      </c>
      <c r="I75" s="404">
        <f t="shared" si="8"/>
        <v>0</v>
      </c>
      <c r="J75" s="404">
        <f t="shared" si="8"/>
        <v>0</v>
      </c>
      <c r="K75" s="404">
        <f t="shared" si="8"/>
        <v>0</v>
      </c>
      <c r="L75" s="404">
        <f t="shared" si="8"/>
        <v>0</v>
      </c>
    </row>
    <row r="76" spans="2:12" ht="13.15">
      <c r="B76" s="8" t="str">
        <f t="shared" si="7"/>
        <v>English</v>
      </c>
      <c r="C76" s="404">
        <f t="shared" si="8"/>
        <v>1.246623727404945E-3</v>
      </c>
      <c r="D76" s="404">
        <f t="shared" si="8"/>
        <v>1.246623727404945E-3</v>
      </c>
      <c r="E76" s="404">
        <f t="shared" si="8"/>
        <v>1.246623727404945E-3</v>
      </c>
      <c r="F76" s="404">
        <f t="shared" si="8"/>
        <v>1.246623727404945E-3</v>
      </c>
      <c r="G76" s="404">
        <f t="shared" si="8"/>
        <v>1.246623727404945E-3</v>
      </c>
      <c r="H76" s="404">
        <f t="shared" si="8"/>
        <v>1.246623727404945E-3</v>
      </c>
      <c r="I76" s="404">
        <f t="shared" si="8"/>
        <v>1.246623727404945E-3</v>
      </c>
      <c r="J76" s="404">
        <f t="shared" si="8"/>
        <v>1.246623727404945E-3</v>
      </c>
      <c r="K76" s="404">
        <f t="shared" si="8"/>
        <v>1.246623727404945E-3</v>
      </c>
      <c r="L76" s="404">
        <f t="shared" si="8"/>
        <v>1.246623727404945E-3</v>
      </c>
    </row>
    <row r="77" spans="2:12" ht="13.15">
      <c r="B77" s="8" t="str">
        <f t="shared" si="7"/>
        <v>Food</v>
      </c>
      <c r="C77" s="404">
        <f t="shared" si="8"/>
        <v>0</v>
      </c>
      <c r="D77" s="404">
        <f t="shared" si="8"/>
        <v>0</v>
      </c>
      <c r="E77" s="404">
        <f t="shared" si="8"/>
        <v>0</v>
      </c>
      <c r="F77" s="404">
        <f t="shared" si="8"/>
        <v>0</v>
      </c>
      <c r="G77" s="404">
        <f t="shared" si="8"/>
        <v>0</v>
      </c>
      <c r="H77" s="404">
        <f t="shared" si="8"/>
        <v>0</v>
      </c>
      <c r="I77" s="404">
        <f t="shared" si="8"/>
        <v>0</v>
      </c>
      <c r="J77" s="404">
        <f t="shared" si="8"/>
        <v>0</v>
      </c>
      <c r="K77" s="404">
        <f t="shared" si="8"/>
        <v>0</v>
      </c>
      <c r="L77" s="404">
        <f t="shared" si="8"/>
        <v>0</v>
      </c>
    </row>
    <row r="78" spans="2:12" ht="13.15">
      <c r="B78" s="8" t="str">
        <f t="shared" si="7"/>
        <v>Geography</v>
      </c>
      <c r="C78" s="404">
        <f t="shared" si="8"/>
        <v>0</v>
      </c>
      <c r="D78" s="404">
        <f t="shared" si="8"/>
        <v>0</v>
      </c>
      <c r="E78" s="404">
        <f t="shared" si="8"/>
        <v>0</v>
      </c>
      <c r="F78" s="404">
        <f t="shared" si="8"/>
        <v>0</v>
      </c>
      <c r="G78" s="404">
        <f t="shared" si="8"/>
        <v>0</v>
      </c>
      <c r="H78" s="404">
        <f t="shared" si="8"/>
        <v>0</v>
      </c>
      <c r="I78" s="404">
        <f t="shared" si="8"/>
        <v>0</v>
      </c>
      <c r="J78" s="404">
        <f t="shared" si="8"/>
        <v>0</v>
      </c>
      <c r="K78" s="404">
        <f t="shared" si="8"/>
        <v>0</v>
      </c>
      <c r="L78" s="404">
        <f t="shared" si="8"/>
        <v>0</v>
      </c>
    </row>
    <row r="79" spans="2:12" ht="13.15">
      <c r="B79" s="8" t="str">
        <f t="shared" si="7"/>
        <v>History</v>
      </c>
      <c r="C79" s="404">
        <f t="shared" si="8"/>
        <v>0</v>
      </c>
      <c r="D79" s="404">
        <f t="shared" si="8"/>
        <v>0</v>
      </c>
      <c r="E79" s="404">
        <f t="shared" si="8"/>
        <v>0</v>
      </c>
      <c r="F79" s="404">
        <f t="shared" si="8"/>
        <v>0</v>
      </c>
      <c r="G79" s="404">
        <f t="shared" si="8"/>
        <v>0</v>
      </c>
      <c r="H79" s="404">
        <f t="shared" si="8"/>
        <v>0</v>
      </c>
      <c r="I79" s="404">
        <f t="shared" si="8"/>
        <v>0</v>
      </c>
      <c r="J79" s="404">
        <f t="shared" si="8"/>
        <v>0</v>
      </c>
      <c r="K79" s="404">
        <f t="shared" si="8"/>
        <v>0</v>
      </c>
      <c r="L79" s="404">
        <f t="shared" si="8"/>
        <v>0</v>
      </c>
    </row>
    <row r="80" spans="2:12" ht="13.15">
      <c r="B80" s="8" t="str">
        <f t="shared" si="7"/>
        <v>Mathematics</v>
      </c>
      <c r="C80" s="404">
        <f t="shared" si="8"/>
        <v>1.5375025971327654E-2</v>
      </c>
      <c r="D80" s="404">
        <f t="shared" si="8"/>
        <v>1.5375025971327654E-2</v>
      </c>
      <c r="E80" s="404">
        <f t="shared" si="8"/>
        <v>1.5375025971327654E-2</v>
      </c>
      <c r="F80" s="404">
        <f t="shared" si="8"/>
        <v>1.5375025971327654E-2</v>
      </c>
      <c r="G80" s="404">
        <f t="shared" si="8"/>
        <v>1.5375025971327654E-2</v>
      </c>
      <c r="H80" s="404">
        <f t="shared" si="8"/>
        <v>1.5375025971327654E-2</v>
      </c>
      <c r="I80" s="404">
        <f t="shared" si="8"/>
        <v>1.5375025971327654E-2</v>
      </c>
      <c r="J80" s="404">
        <f t="shared" si="8"/>
        <v>1.5375025971327654E-2</v>
      </c>
      <c r="K80" s="404">
        <f t="shared" si="8"/>
        <v>1.5375025971327654E-2</v>
      </c>
      <c r="L80" s="404">
        <f t="shared" si="8"/>
        <v>1.5375025971327654E-2</v>
      </c>
    </row>
    <row r="81" spans="1:12" ht="13.15">
      <c r="B81" s="8" t="str">
        <f t="shared" si="7"/>
        <v>Modern Foreign Languages</v>
      </c>
      <c r="C81" s="404">
        <f t="shared" si="8"/>
        <v>0</v>
      </c>
      <c r="D81" s="404">
        <f t="shared" si="8"/>
        <v>0</v>
      </c>
      <c r="E81" s="404">
        <f t="shared" si="8"/>
        <v>0</v>
      </c>
      <c r="F81" s="404">
        <f t="shared" si="8"/>
        <v>0</v>
      </c>
      <c r="G81" s="404">
        <f t="shared" si="8"/>
        <v>0</v>
      </c>
      <c r="H81" s="404">
        <f t="shared" si="8"/>
        <v>0</v>
      </c>
      <c r="I81" s="404">
        <f t="shared" si="8"/>
        <v>0</v>
      </c>
      <c r="J81" s="404">
        <f t="shared" si="8"/>
        <v>0</v>
      </c>
      <c r="K81" s="404">
        <f t="shared" si="8"/>
        <v>0</v>
      </c>
      <c r="L81" s="404">
        <f t="shared" si="8"/>
        <v>0</v>
      </c>
    </row>
    <row r="82" spans="1:12" ht="13.15">
      <c r="B82" s="8" t="str">
        <f t="shared" si="7"/>
        <v>Music</v>
      </c>
      <c r="C82" s="404">
        <f t="shared" si="8"/>
        <v>0</v>
      </c>
      <c r="D82" s="404">
        <f t="shared" si="8"/>
        <v>0</v>
      </c>
      <c r="E82" s="404">
        <f t="shared" si="8"/>
        <v>0</v>
      </c>
      <c r="F82" s="404">
        <f t="shared" si="8"/>
        <v>0</v>
      </c>
      <c r="G82" s="404">
        <f t="shared" si="8"/>
        <v>0</v>
      </c>
      <c r="H82" s="404">
        <f t="shared" si="8"/>
        <v>0</v>
      </c>
      <c r="I82" s="404">
        <f t="shared" si="8"/>
        <v>0</v>
      </c>
      <c r="J82" s="404">
        <f t="shared" si="8"/>
        <v>0</v>
      </c>
      <c r="K82" s="404">
        <f t="shared" si="8"/>
        <v>0</v>
      </c>
      <c r="L82" s="404">
        <f t="shared" si="8"/>
        <v>0</v>
      </c>
    </row>
    <row r="83" spans="1:12" ht="13.15">
      <c r="B83" s="8" t="str">
        <f t="shared" si="7"/>
        <v>Others</v>
      </c>
      <c r="C83" s="404">
        <f t="shared" si="8"/>
        <v>0</v>
      </c>
      <c r="D83" s="404">
        <f t="shared" si="8"/>
        <v>0</v>
      </c>
      <c r="E83" s="404">
        <f t="shared" si="8"/>
        <v>0</v>
      </c>
      <c r="F83" s="404">
        <f t="shared" si="8"/>
        <v>0</v>
      </c>
      <c r="G83" s="404">
        <f t="shared" si="8"/>
        <v>0</v>
      </c>
      <c r="H83" s="404">
        <f t="shared" si="8"/>
        <v>0</v>
      </c>
      <c r="I83" s="404">
        <f t="shared" si="8"/>
        <v>0</v>
      </c>
      <c r="J83" s="404">
        <f t="shared" si="8"/>
        <v>0</v>
      </c>
      <c r="K83" s="404">
        <f t="shared" si="8"/>
        <v>0</v>
      </c>
      <c r="L83" s="404">
        <f t="shared" si="8"/>
        <v>0</v>
      </c>
    </row>
    <row r="84" spans="1:12" ht="13.15">
      <c r="B84" s="8" t="str">
        <f t="shared" si="7"/>
        <v>Physical Education</v>
      </c>
      <c r="C84" s="404">
        <f t="shared" si="8"/>
        <v>1.4751714107625182E-2</v>
      </c>
      <c r="D84" s="404">
        <f t="shared" si="8"/>
        <v>1.4751714107625182E-2</v>
      </c>
      <c r="E84" s="404">
        <f t="shared" si="8"/>
        <v>1.4751714107625182E-2</v>
      </c>
      <c r="F84" s="404">
        <f t="shared" si="8"/>
        <v>1.4751714107625182E-2</v>
      </c>
      <c r="G84" s="404">
        <f t="shared" si="8"/>
        <v>1.4751714107625182E-2</v>
      </c>
      <c r="H84" s="404">
        <f t="shared" si="8"/>
        <v>1.4751714107625182E-2</v>
      </c>
      <c r="I84" s="404">
        <f t="shared" si="8"/>
        <v>1.4751714107625182E-2</v>
      </c>
      <c r="J84" s="404">
        <f t="shared" si="8"/>
        <v>1.4751714107625182E-2</v>
      </c>
      <c r="K84" s="404">
        <f t="shared" si="8"/>
        <v>1.4751714107625182E-2</v>
      </c>
      <c r="L84" s="404">
        <f t="shared" si="8"/>
        <v>1.4751714107625182E-2</v>
      </c>
    </row>
    <row r="85" spans="1:12" ht="13.15">
      <c r="B85" s="8" t="str">
        <f t="shared" si="7"/>
        <v>Physics</v>
      </c>
      <c r="C85" s="404">
        <f t="shared" si="8"/>
        <v>2.4932474548098899E-3</v>
      </c>
      <c r="D85" s="404">
        <f t="shared" si="8"/>
        <v>2.4932474548098899E-3</v>
      </c>
      <c r="E85" s="404">
        <f t="shared" si="8"/>
        <v>2.4932474548098899E-3</v>
      </c>
      <c r="F85" s="404">
        <f t="shared" si="8"/>
        <v>2.4932474548098899E-3</v>
      </c>
      <c r="G85" s="404">
        <f t="shared" si="8"/>
        <v>2.4932474548098899E-3</v>
      </c>
      <c r="H85" s="404">
        <f t="shared" si="8"/>
        <v>2.4932474548098899E-3</v>
      </c>
      <c r="I85" s="404">
        <f t="shared" si="8"/>
        <v>2.4932474548098899E-3</v>
      </c>
      <c r="J85" s="404">
        <f t="shared" si="8"/>
        <v>2.4932474548098899E-3</v>
      </c>
      <c r="K85" s="404">
        <f t="shared" si="8"/>
        <v>2.4932474548098899E-3</v>
      </c>
      <c r="L85" s="404">
        <f t="shared" si="8"/>
        <v>2.4932474548098899E-3</v>
      </c>
    </row>
    <row r="86" spans="1:12" ht="13.15">
      <c r="B86" s="8" t="str">
        <f t="shared" si="7"/>
        <v>Religious Education</v>
      </c>
      <c r="C86" s="404">
        <f t="shared" si="8"/>
        <v>3.7398711822148349E-3</v>
      </c>
      <c r="D86" s="404">
        <f t="shared" si="8"/>
        <v>3.7398711822148349E-3</v>
      </c>
      <c r="E86" s="404">
        <f t="shared" si="8"/>
        <v>3.7398711822148349E-3</v>
      </c>
      <c r="F86" s="404">
        <f t="shared" si="8"/>
        <v>3.7398711822148349E-3</v>
      </c>
      <c r="G86" s="404">
        <f t="shared" si="8"/>
        <v>3.7398711822148349E-3</v>
      </c>
      <c r="H86" s="404">
        <f t="shared" si="8"/>
        <v>3.7398711822148349E-3</v>
      </c>
      <c r="I86" s="404">
        <f t="shared" si="8"/>
        <v>3.7398711822148349E-3</v>
      </c>
      <c r="J86" s="404">
        <f t="shared" si="8"/>
        <v>3.7398711822148349E-3</v>
      </c>
      <c r="K86" s="404">
        <f t="shared" si="8"/>
        <v>3.7398711822148349E-3</v>
      </c>
      <c r="L86" s="404">
        <f t="shared" si="8"/>
        <v>3.7398711822148349E-3</v>
      </c>
    </row>
    <row r="87" spans="1:12" ht="13.15">
      <c r="B87" s="8" t="str">
        <f>B61</f>
        <v>Total</v>
      </c>
      <c r="C87" s="623">
        <f>SUM(C67:C86)</f>
        <v>1</v>
      </c>
      <c r="D87" s="623">
        <f t="shared" ref="D87:L87" si="9">SUM(D67:D86)</f>
        <v>1</v>
      </c>
      <c r="E87" s="623">
        <f t="shared" si="9"/>
        <v>1</v>
      </c>
      <c r="F87" s="623">
        <f t="shared" si="9"/>
        <v>1</v>
      </c>
      <c r="G87" s="623">
        <f t="shared" si="9"/>
        <v>1</v>
      </c>
      <c r="H87" s="623">
        <f t="shared" si="9"/>
        <v>1</v>
      </c>
      <c r="I87" s="623">
        <f t="shared" si="9"/>
        <v>1</v>
      </c>
      <c r="J87" s="623">
        <f t="shared" si="9"/>
        <v>1</v>
      </c>
      <c r="K87" s="623">
        <f t="shared" si="9"/>
        <v>1</v>
      </c>
      <c r="L87" s="623">
        <f t="shared" si="9"/>
        <v>1</v>
      </c>
    </row>
    <row r="88" spans="1:12">
      <c r="A88" s="1177">
        <f>SUM(C88:L88)</f>
        <v>0</v>
      </c>
      <c r="B88" s="1177"/>
      <c r="C88" s="1195">
        <f>C87-1</f>
        <v>0</v>
      </c>
      <c r="D88" s="1195">
        <f t="shared" ref="D88:L88" si="10">D87-1</f>
        <v>0</v>
      </c>
      <c r="E88" s="1195">
        <f t="shared" si="10"/>
        <v>0</v>
      </c>
      <c r="F88" s="1195">
        <f t="shared" si="10"/>
        <v>0</v>
      </c>
      <c r="G88" s="1195">
        <f t="shared" si="10"/>
        <v>0</v>
      </c>
      <c r="H88" s="1195">
        <f t="shared" si="10"/>
        <v>0</v>
      </c>
      <c r="I88" s="1195">
        <f t="shared" si="10"/>
        <v>0</v>
      </c>
      <c r="J88" s="1195">
        <f t="shared" si="10"/>
        <v>0</v>
      </c>
      <c r="K88" s="1195">
        <f t="shared" si="10"/>
        <v>0</v>
      </c>
      <c r="L88" s="1195">
        <f t="shared" si="10"/>
        <v>0</v>
      </c>
    </row>
    <row r="90" spans="1:12" ht="15">
      <c r="B90" s="76" t="s">
        <v>1062</v>
      </c>
    </row>
    <row r="92" spans="1:12">
      <c r="B92" s="106" t="s">
        <v>1061</v>
      </c>
    </row>
    <row r="94" spans="1:12" ht="13.15">
      <c r="B94" s="8" t="s">
        <v>59</v>
      </c>
      <c r="C94" s="148" t="str">
        <f>C66</f>
        <v>2019/20</v>
      </c>
      <c r="D94" s="148" t="str">
        <f t="shared" ref="D94:L94" si="11">D66</f>
        <v>2020/21</v>
      </c>
      <c r="E94" s="148" t="str">
        <f t="shared" si="11"/>
        <v>2021/22</v>
      </c>
      <c r="F94" s="148" t="str">
        <f t="shared" si="11"/>
        <v>2022/23</v>
      </c>
      <c r="G94" s="148" t="str">
        <f t="shared" si="11"/>
        <v>2023/24</v>
      </c>
      <c r="H94" s="148" t="str">
        <f t="shared" si="11"/>
        <v>2024/25</v>
      </c>
      <c r="I94" s="148" t="str">
        <f t="shared" si="11"/>
        <v>2025/26</v>
      </c>
      <c r="J94" s="148" t="str">
        <f t="shared" si="11"/>
        <v>2026/27</v>
      </c>
      <c r="K94" s="148" t="str">
        <f t="shared" si="11"/>
        <v>2027/28</v>
      </c>
      <c r="L94" s="148" t="str">
        <f t="shared" si="11"/>
        <v>2028/29</v>
      </c>
    </row>
    <row r="95" spans="1:12" ht="13.15">
      <c r="B95" s="8" t="str">
        <f t="shared" ref="B95:B114" si="12">B41</f>
        <v>Primary</v>
      </c>
      <c r="C95" s="526">
        <f>RAW_DATA_INPUTS!C524</f>
        <v>0.88035759350308074</v>
      </c>
      <c r="D95" s="623">
        <f>C95</f>
        <v>0.88035759350308074</v>
      </c>
      <c r="E95" s="623">
        <f t="shared" ref="E95:L95" si="13">D95</f>
        <v>0.88035759350308074</v>
      </c>
      <c r="F95" s="623">
        <f t="shared" si="13"/>
        <v>0.88035759350308074</v>
      </c>
      <c r="G95" s="623">
        <f t="shared" si="13"/>
        <v>0.88035759350308074</v>
      </c>
      <c r="H95" s="623">
        <f t="shared" si="13"/>
        <v>0.88035759350308074</v>
      </c>
      <c r="I95" s="623">
        <f t="shared" si="13"/>
        <v>0.88035759350308074</v>
      </c>
      <c r="J95" s="623">
        <f t="shared" si="13"/>
        <v>0.88035759350308074</v>
      </c>
      <c r="K95" s="623">
        <f t="shared" si="13"/>
        <v>0.88035759350308074</v>
      </c>
      <c r="L95" s="623">
        <f t="shared" si="13"/>
        <v>0.88035759350308074</v>
      </c>
    </row>
    <row r="96" spans="1:12" ht="13.15">
      <c r="B96" s="8" t="str">
        <f t="shared" si="12"/>
        <v>Art &amp; Design</v>
      </c>
      <c r="C96" s="526">
        <f>RAW_DATA_INPUTS!C506</f>
        <v>0.77981207683937814</v>
      </c>
      <c r="D96" s="623">
        <f t="shared" ref="D96:L114" si="14">C96</f>
        <v>0.77981207683937814</v>
      </c>
      <c r="E96" s="623">
        <f t="shared" si="14"/>
        <v>0.77981207683937814</v>
      </c>
      <c r="F96" s="623">
        <f t="shared" si="14"/>
        <v>0.77981207683937814</v>
      </c>
      <c r="G96" s="623">
        <f t="shared" si="14"/>
        <v>0.77981207683937814</v>
      </c>
      <c r="H96" s="623">
        <f t="shared" si="14"/>
        <v>0.77981207683937814</v>
      </c>
      <c r="I96" s="623">
        <f t="shared" si="14"/>
        <v>0.77981207683937814</v>
      </c>
      <c r="J96" s="623">
        <f t="shared" si="14"/>
        <v>0.77981207683937814</v>
      </c>
      <c r="K96" s="623">
        <f t="shared" si="14"/>
        <v>0.77981207683937814</v>
      </c>
      <c r="L96" s="623">
        <f t="shared" si="14"/>
        <v>0.77981207683937814</v>
      </c>
    </row>
    <row r="97" spans="2:12" ht="13.15">
      <c r="B97" s="8" t="str">
        <f t="shared" si="12"/>
        <v>Biology</v>
      </c>
      <c r="C97" s="526">
        <f>RAW_DATA_INPUTS!C507</f>
        <v>0.85279252606134603</v>
      </c>
      <c r="D97" s="623">
        <f t="shared" si="14"/>
        <v>0.85279252606134603</v>
      </c>
      <c r="E97" s="623">
        <f t="shared" si="14"/>
        <v>0.85279252606134603</v>
      </c>
      <c r="F97" s="623">
        <f t="shared" si="14"/>
        <v>0.85279252606134603</v>
      </c>
      <c r="G97" s="623">
        <f t="shared" si="14"/>
        <v>0.85279252606134603</v>
      </c>
      <c r="H97" s="623">
        <f t="shared" si="14"/>
        <v>0.85279252606134603</v>
      </c>
      <c r="I97" s="623">
        <f t="shared" si="14"/>
        <v>0.85279252606134603</v>
      </c>
      <c r="J97" s="623">
        <f t="shared" si="14"/>
        <v>0.85279252606134603</v>
      </c>
      <c r="K97" s="623">
        <f t="shared" si="14"/>
        <v>0.85279252606134603</v>
      </c>
      <c r="L97" s="623">
        <f t="shared" si="14"/>
        <v>0.85279252606134603</v>
      </c>
    </row>
    <row r="98" spans="2:12" ht="13.15">
      <c r="B98" s="8" t="str">
        <f t="shared" si="12"/>
        <v>Business Studies</v>
      </c>
      <c r="C98" s="526">
        <f>RAW_DATA_INPUTS!C508</f>
        <v>0.9798120768393781</v>
      </c>
      <c r="D98" s="623">
        <f t="shared" si="14"/>
        <v>0.9798120768393781</v>
      </c>
      <c r="E98" s="623">
        <f t="shared" si="14"/>
        <v>0.9798120768393781</v>
      </c>
      <c r="F98" s="623">
        <f t="shared" si="14"/>
        <v>0.9798120768393781</v>
      </c>
      <c r="G98" s="623">
        <f t="shared" si="14"/>
        <v>0.9798120768393781</v>
      </c>
      <c r="H98" s="623">
        <f t="shared" si="14"/>
        <v>0.9798120768393781</v>
      </c>
      <c r="I98" s="623">
        <f t="shared" si="14"/>
        <v>0.9798120768393781</v>
      </c>
      <c r="J98" s="623">
        <f t="shared" si="14"/>
        <v>0.9798120768393781</v>
      </c>
      <c r="K98" s="623">
        <f t="shared" si="14"/>
        <v>0.9798120768393781</v>
      </c>
      <c r="L98" s="623">
        <f t="shared" si="14"/>
        <v>0.9798120768393781</v>
      </c>
    </row>
    <row r="99" spans="2:12" ht="13.15">
      <c r="B99" s="8" t="str">
        <f t="shared" si="12"/>
        <v>Chemistry</v>
      </c>
      <c r="C99" s="526">
        <f>RAW_DATA_INPUTS!C509</f>
        <v>0.86179245283018868</v>
      </c>
      <c r="D99" s="623">
        <f t="shared" si="14"/>
        <v>0.86179245283018868</v>
      </c>
      <c r="E99" s="623">
        <f t="shared" si="14"/>
        <v>0.86179245283018868</v>
      </c>
      <c r="F99" s="623">
        <f t="shared" si="14"/>
        <v>0.86179245283018868</v>
      </c>
      <c r="G99" s="623">
        <f t="shared" si="14"/>
        <v>0.86179245283018868</v>
      </c>
      <c r="H99" s="623">
        <f t="shared" si="14"/>
        <v>0.86179245283018868</v>
      </c>
      <c r="I99" s="623">
        <f t="shared" si="14"/>
        <v>0.86179245283018868</v>
      </c>
      <c r="J99" s="623">
        <f t="shared" si="14"/>
        <v>0.86179245283018868</v>
      </c>
      <c r="K99" s="623">
        <f t="shared" si="14"/>
        <v>0.86179245283018868</v>
      </c>
      <c r="L99" s="623">
        <f t="shared" si="14"/>
        <v>0.86179245283018868</v>
      </c>
    </row>
    <row r="100" spans="2:12" ht="13.15">
      <c r="B100" s="8" t="str">
        <f t="shared" si="12"/>
        <v>Classics</v>
      </c>
      <c r="C100" s="526">
        <f>RAW_DATA_INPUTS!C510</f>
        <v>0.9798120768393781</v>
      </c>
      <c r="D100" s="623">
        <f t="shared" si="14"/>
        <v>0.9798120768393781</v>
      </c>
      <c r="E100" s="623">
        <f t="shared" si="14"/>
        <v>0.9798120768393781</v>
      </c>
      <c r="F100" s="623">
        <f t="shared" si="14"/>
        <v>0.9798120768393781</v>
      </c>
      <c r="G100" s="623">
        <f t="shared" si="14"/>
        <v>0.9798120768393781</v>
      </c>
      <c r="H100" s="623">
        <f t="shared" si="14"/>
        <v>0.9798120768393781</v>
      </c>
      <c r="I100" s="623">
        <f t="shared" si="14"/>
        <v>0.9798120768393781</v>
      </c>
      <c r="J100" s="623">
        <f t="shared" si="14"/>
        <v>0.9798120768393781</v>
      </c>
      <c r="K100" s="623">
        <f t="shared" si="14"/>
        <v>0.9798120768393781</v>
      </c>
      <c r="L100" s="623">
        <f t="shared" si="14"/>
        <v>0.9798120768393781</v>
      </c>
    </row>
    <row r="101" spans="2:12" ht="13.15">
      <c r="B101" s="8" t="str">
        <f t="shared" si="12"/>
        <v>Computing</v>
      </c>
      <c r="C101" s="526">
        <f>RAW_DATA_INPUTS!C511</f>
        <v>0.77981207683937814</v>
      </c>
      <c r="D101" s="623">
        <f t="shared" si="14"/>
        <v>0.77981207683937814</v>
      </c>
      <c r="E101" s="623">
        <f t="shared" si="14"/>
        <v>0.77981207683937814</v>
      </c>
      <c r="F101" s="623">
        <f t="shared" si="14"/>
        <v>0.77981207683937814</v>
      </c>
      <c r="G101" s="623">
        <f t="shared" si="14"/>
        <v>0.77981207683937814</v>
      </c>
      <c r="H101" s="623">
        <f t="shared" si="14"/>
        <v>0.77981207683937814</v>
      </c>
      <c r="I101" s="623">
        <f t="shared" si="14"/>
        <v>0.77981207683937814</v>
      </c>
      <c r="J101" s="623">
        <f t="shared" si="14"/>
        <v>0.77981207683937814</v>
      </c>
      <c r="K101" s="623">
        <f t="shared" si="14"/>
        <v>0.77981207683937814</v>
      </c>
      <c r="L101" s="623">
        <f t="shared" si="14"/>
        <v>0.77981207683937814</v>
      </c>
    </row>
    <row r="102" spans="2:12" ht="13.15">
      <c r="B102" s="8" t="str">
        <f t="shared" si="12"/>
        <v>Design &amp; Technology</v>
      </c>
      <c r="C102" s="526">
        <f>RAW_DATA_INPUTS!C512</f>
        <v>0.77981207683937814</v>
      </c>
      <c r="D102" s="623">
        <f t="shared" si="14"/>
        <v>0.77981207683937814</v>
      </c>
      <c r="E102" s="623">
        <f t="shared" si="14"/>
        <v>0.77981207683937814</v>
      </c>
      <c r="F102" s="623">
        <f t="shared" si="14"/>
        <v>0.77981207683937814</v>
      </c>
      <c r="G102" s="623">
        <f t="shared" si="14"/>
        <v>0.77981207683937814</v>
      </c>
      <c r="H102" s="623">
        <f t="shared" si="14"/>
        <v>0.77981207683937814</v>
      </c>
      <c r="I102" s="623">
        <f t="shared" si="14"/>
        <v>0.77981207683937814</v>
      </c>
      <c r="J102" s="623">
        <f t="shared" si="14"/>
        <v>0.77981207683937814</v>
      </c>
      <c r="K102" s="623">
        <f t="shared" si="14"/>
        <v>0.77981207683937814</v>
      </c>
      <c r="L102" s="623">
        <f t="shared" si="14"/>
        <v>0.77981207683937814</v>
      </c>
    </row>
    <row r="103" spans="2:12" ht="13.15">
      <c r="B103" s="8" t="str">
        <f t="shared" si="12"/>
        <v>Drama</v>
      </c>
      <c r="C103" s="526">
        <f>RAW_DATA_INPUTS!C513</f>
        <v>0.95490196078431377</v>
      </c>
      <c r="D103" s="623">
        <f t="shared" si="14"/>
        <v>0.95490196078431377</v>
      </c>
      <c r="E103" s="623">
        <f t="shared" si="14"/>
        <v>0.95490196078431377</v>
      </c>
      <c r="F103" s="623">
        <f t="shared" si="14"/>
        <v>0.95490196078431377</v>
      </c>
      <c r="G103" s="623">
        <f t="shared" si="14"/>
        <v>0.95490196078431377</v>
      </c>
      <c r="H103" s="623">
        <f t="shared" si="14"/>
        <v>0.95490196078431377</v>
      </c>
      <c r="I103" s="623">
        <f t="shared" si="14"/>
        <v>0.95490196078431377</v>
      </c>
      <c r="J103" s="623">
        <f t="shared" si="14"/>
        <v>0.95490196078431377</v>
      </c>
      <c r="K103" s="623">
        <f t="shared" si="14"/>
        <v>0.95490196078431377</v>
      </c>
      <c r="L103" s="623">
        <f t="shared" si="14"/>
        <v>0.95490196078431377</v>
      </c>
    </row>
    <row r="104" spans="2:12" ht="13.15">
      <c r="B104" s="8" t="str">
        <f t="shared" si="12"/>
        <v>English</v>
      </c>
      <c r="C104" s="526">
        <f>RAW_DATA_INPUTS!C514</f>
        <v>0.90432674130866908</v>
      </c>
      <c r="D104" s="623">
        <f t="shared" si="14"/>
        <v>0.90432674130866908</v>
      </c>
      <c r="E104" s="623">
        <f t="shared" si="14"/>
        <v>0.90432674130866908</v>
      </c>
      <c r="F104" s="623">
        <f t="shared" si="14"/>
        <v>0.90432674130866908</v>
      </c>
      <c r="G104" s="623">
        <f t="shared" si="14"/>
        <v>0.90432674130866908</v>
      </c>
      <c r="H104" s="623">
        <f t="shared" si="14"/>
        <v>0.90432674130866908</v>
      </c>
      <c r="I104" s="623">
        <f t="shared" si="14"/>
        <v>0.90432674130866908</v>
      </c>
      <c r="J104" s="623">
        <f t="shared" si="14"/>
        <v>0.90432674130866908</v>
      </c>
      <c r="K104" s="623">
        <f t="shared" si="14"/>
        <v>0.90432674130866908</v>
      </c>
      <c r="L104" s="623">
        <f t="shared" si="14"/>
        <v>0.90432674130866908</v>
      </c>
    </row>
    <row r="105" spans="2:12" ht="13.15">
      <c r="B105" s="8" t="str">
        <f t="shared" si="12"/>
        <v>Food</v>
      </c>
      <c r="C105" s="526">
        <f>RAW_DATA_INPUTS!C515</f>
        <v>0.9798120768393781</v>
      </c>
      <c r="D105" s="623">
        <f t="shared" si="14"/>
        <v>0.9798120768393781</v>
      </c>
      <c r="E105" s="623">
        <f t="shared" si="14"/>
        <v>0.9798120768393781</v>
      </c>
      <c r="F105" s="623">
        <f t="shared" si="14"/>
        <v>0.9798120768393781</v>
      </c>
      <c r="G105" s="623">
        <f t="shared" si="14"/>
        <v>0.9798120768393781</v>
      </c>
      <c r="H105" s="623">
        <f t="shared" si="14"/>
        <v>0.9798120768393781</v>
      </c>
      <c r="I105" s="623">
        <f t="shared" si="14"/>
        <v>0.9798120768393781</v>
      </c>
      <c r="J105" s="623">
        <f t="shared" si="14"/>
        <v>0.9798120768393781</v>
      </c>
      <c r="K105" s="623">
        <f t="shared" si="14"/>
        <v>0.9798120768393781</v>
      </c>
      <c r="L105" s="623">
        <f t="shared" si="14"/>
        <v>0.9798120768393781</v>
      </c>
    </row>
    <row r="106" spans="2:12" ht="13.15">
      <c r="B106" s="8" t="str">
        <f t="shared" si="12"/>
        <v>Geography</v>
      </c>
      <c r="C106" s="526">
        <f>RAW_DATA_INPUTS!C516</f>
        <v>0.85991561716037812</v>
      </c>
      <c r="D106" s="623">
        <f t="shared" si="14"/>
        <v>0.85991561716037812</v>
      </c>
      <c r="E106" s="623">
        <f t="shared" si="14"/>
        <v>0.85991561716037812</v>
      </c>
      <c r="F106" s="623">
        <f t="shared" si="14"/>
        <v>0.85991561716037812</v>
      </c>
      <c r="G106" s="623">
        <f t="shared" si="14"/>
        <v>0.85991561716037812</v>
      </c>
      <c r="H106" s="623">
        <f t="shared" si="14"/>
        <v>0.85991561716037812</v>
      </c>
      <c r="I106" s="623">
        <f t="shared" si="14"/>
        <v>0.85991561716037812</v>
      </c>
      <c r="J106" s="623">
        <f t="shared" si="14"/>
        <v>0.85991561716037812</v>
      </c>
      <c r="K106" s="623">
        <f t="shared" si="14"/>
        <v>0.85991561716037812</v>
      </c>
      <c r="L106" s="623">
        <f t="shared" si="14"/>
        <v>0.85991561716037812</v>
      </c>
    </row>
    <row r="107" spans="2:12" ht="13.15">
      <c r="B107" s="8" t="str">
        <f t="shared" si="12"/>
        <v>History</v>
      </c>
      <c r="C107" s="526">
        <f>RAW_DATA_INPUTS!C517</f>
        <v>0.95111662531017371</v>
      </c>
      <c r="D107" s="623">
        <f t="shared" si="14"/>
        <v>0.95111662531017371</v>
      </c>
      <c r="E107" s="623">
        <f t="shared" si="14"/>
        <v>0.95111662531017371</v>
      </c>
      <c r="F107" s="623">
        <f t="shared" si="14"/>
        <v>0.95111662531017371</v>
      </c>
      <c r="G107" s="623">
        <f t="shared" si="14"/>
        <v>0.95111662531017371</v>
      </c>
      <c r="H107" s="623">
        <f t="shared" si="14"/>
        <v>0.95111662531017371</v>
      </c>
      <c r="I107" s="623">
        <f t="shared" si="14"/>
        <v>0.95111662531017371</v>
      </c>
      <c r="J107" s="623">
        <f t="shared" si="14"/>
        <v>0.95111662531017371</v>
      </c>
      <c r="K107" s="623">
        <f t="shared" si="14"/>
        <v>0.95111662531017371</v>
      </c>
      <c r="L107" s="623">
        <f t="shared" si="14"/>
        <v>0.95111662531017371</v>
      </c>
    </row>
    <row r="108" spans="2:12" ht="13.15">
      <c r="B108" s="8" t="str">
        <f t="shared" si="12"/>
        <v>Mathematics</v>
      </c>
      <c r="C108" s="526">
        <f>RAW_DATA_INPUTS!C518</f>
        <v>0.9002283850909969</v>
      </c>
      <c r="D108" s="623">
        <f t="shared" si="14"/>
        <v>0.9002283850909969</v>
      </c>
      <c r="E108" s="623">
        <f t="shared" si="14"/>
        <v>0.9002283850909969</v>
      </c>
      <c r="F108" s="623">
        <f t="shared" si="14"/>
        <v>0.9002283850909969</v>
      </c>
      <c r="G108" s="623">
        <f t="shared" si="14"/>
        <v>0.9002283850909969</v>
      </c>
      <c r="H108" s="623">
        <f t="shared" si="14"/>
        <v>0.9002283850909969</v>
      </c>
      <c r="I108" s="623">
        <f t="shared" si="14"/>
        <v>0.9002283850909969</v>
      </c>
      <c r="J108" s="623">
        <f t="shared" si="14"/>
        <v>0.9002283850909969</v>
      </c>
      <c r="K108" s="623">
        <f t="shared" si="14"/>
        <v>0.9002283850909969</v>
      </c>
      <c r="L108" s="623">
        <f t="shared" si="14"/>
        <v>0.9002283850909969</v>
      </c>
    </row>
    <row r="109" spans="2:12" ht="13.15">
      <c r="B109" s="8" t="str">
        <f t="shared" si="12"/>
        <v>Modern Foreign Languages</v>
      </c>
      <c r="C109" s="526">
        <f>RAW_DATA_INPUTS!C519</f>
        <v>0.90640657764043697</v>
      </c>
      <c r="D109" s="623">
        <f t="shared" si="14"/>
        <v>0.90640657764043697</v>
      </c>
      <c r="E109" s="623">
        <f t="shared" si="14"/>
        <v>0.90640657764043697</v>
      </c>
      <c r="F109" s="623">
        <f t="shared" si="14"/>
        <v>0.90640657764043697</v>
      </c>
      <c r="G109" s="623">
        <f t="shared" si="14"/>
        <v>0.90640657764043697</v>
      </c>
      <c r="H109" s="623">
        <f t="shared" si="14"/>
        <v>0.90640657764043697</v>
      </c>
      <c r="I109" s="623">
        <f t="shared" si="14"/>
        <v>0.90640657764043697</v>
      </c>
      <c r="J109" s="623">
        <f t="shared" si="14"/>
        <v>0.90640657764043697</v>
      </c>
      <c r="K109" s="623">
        <f t="shared" si="14"/>
        <v>0.90640657764043697</v>
      </c>
      <c r="L109" s="623">
        <f t="shared" si="14"/>
        <v>0.90640657764043697</v>
      </c>
    </row>
    <row r="110" spans="2:12" ht="13.15">
      <c r="B110" s="8" t="str">
        <f t="shared" si="12"/>
        <v>Music</v>
      </c>
      <c r="C110" s="526">
        <f>RAW_DATA_INPUTS!C520</f>
        <v>0.9798120768393781</v>
      </c>
      <c r="D110" s="623">
        <f t="shared" si="14"/>
        <v>0.9798120768393781</v>
      </c>
      <c r="E110" s="623">
        <f t="shared" si="14"/>
        <v>0.9798120768393781</v>
      </c>
      <c r="F110" s="623">
        <f t="shared" si="14"/>
        <v>0.9798120768393781</v>
      </c>
      <c r="G110" s="623">
        <f t="shared" si="14"/>
        <v>0.9798120768393781</v>
      </c>
      <c r="H110" s="623">
        <f t="shared" si="14"/>
        <v>0.9798120768393781</v>
      </c>
      <c r="I110" s="623">
        <f t="shared" si="14"/>
        <v>0.9798120768393781</v>
      </c>
      <c r="J110" s="623">
        <f t="shared" si="14"/>
        <v>0.9798120768393781</v>
      </c>
      <c r="K110" s="623">
        <f t="shared" si="14"/>
        <v>0.9798120768393781</v>
      </c>
      <c r="L110" s="623">
        <f t="shared" si="14"/>
        <v>0.9798120768393781</v>
      </c>
    </row>
    <row r="111" spans="2:12" ht="13.15">
      <c r="B111" s="8" t="str">
        <f t="shared" si="12"/>
        <v>Others</v>
      </c>
      <c r="C111" s="526">
        <f>RAW_DATA_INPUTS!C521</f>
        <v>0.9798120768393781</v>
      </c>
      <c r="D111" s="623">
        <f t="shared" si="14"/>
        <v>0.9798120768393781</v>
      </c>
      <c r="E111" s="623">
        <f t="shared" si="14"/>
        <v>0.9798120768393781</v>
      </c>
      <c r="F111" s="623">
        <f t="shared" si="14"/>
        <v>0.9798120768393781</v>
      </c>
      <c r="G111" s="623">
        <f t="shared" si="14"/>
        <v>0.9798120768393781</v>
      </c>
      <c r="H111" s="623">
        <f t="shared" si="14"/>
        <v>0.9798120768393781</v>
      </c>
      <c r="I111" s="623">
        <f t="shared" si="14"/>
        <v>0.9798120768393781</v>
      </c>
      <c r="J111" s="623">
        <f t="shared" si="14"/>
        <v>0.9798120768393781</v>
      </c>
      <c r="K111" s="623">
        <f t="shared" si="14"/>
        <v>0.9798120768393781</v>
      </c>
      <c r="L111" s="623">
        <f t="shared" si="14"/>
        <v>0.9798120768393781</v>
      </c>
    </row>
    <row r="112" spans="2:12" ht="13.15">
      <c r="B112" s="8" t="str">
        <f t="shared" si="12"/>
        <v>Physical Education</v>
      </c>
      <c r="C112" s="526">
        <f>RAW_DATA_INPUTS!C522</f>
        <v>0.88709689299298722</v>
      </c>
      <c r="D112" s="623">
        <f t="shared" si="14"/>
        <v>0.88709689299298722</v>
      </c>
      <c r="E112" s="623">
        <f t="shared" si="14"/>
        <v>0.88709689299298722</v>
      </c>
      <c r="F112" s="623">
        <f t="shared" si="14"/>
        <v>0.88709689299298722</v>
      </c>
      <c r="G112" s="623">
        <f t="shared" si="14"/>
        <v>0.88709689299298722</v>
      </c>
      <c r="H112" s="623">
        <f t="shared" si="14"/>
        <v>0.88709689299298722</v>
      </c>
      <c r="I112" s="623">
        <f t="shared" si="14"/>
        <v>0.88709689299298722</v>
      </c>
      <c r="J112" s="623">
        <f t="shared" si="14"/>
        <v>0.88709689299298722</v>
      </c>
      <c r="K112" s="623">
        <f t="shared" si="14"/>
        <v>0.88709689299298722</v>
      </c>
      <c r="L112" s="623">
        <f t="shared" si="14"/>
        <v>0.88709689299298722</v>
      </c>
    </row>
    <row r="113" spans="2:12" ht="13.15">
      <c r="B113" s="8" t="str">
        <f t="shared" si="12"/>
        <v>Physics</v>
      </c>
      <c r="C113" s="526">
        <f>RAW_DATA_INPUTS!C523</f>
        <v>0.79628968253968258</v>
      </c>
      <c r="D113" s="623">
        <f t="shared" si="14"/>
        <v>0.79628968253968258</v>
      </c>
      <c r="E113" s="623">
        <f t="shared" si="14"/>
        <v>0.79628968253968258</v>
      </c>
      <c r="F113" s="623">
        <f t="shared" si="14"/>
        <v>0.79628968253968258</v>
      </c>
      <c r="G113" s="623">
        <f t="shared" si="14"/>
        <v>0.79628968253968258</v>
      </c>
      <c r="H113" s="623">
        <f t="shared" si="14"/>
        <v>0.79628968253968258</v>
      </c>
      <c r="I113" s="623">
        <f t="shared" si="14"/>
        <v>0.79628968253968258</v>
      </c>
      <c r="J113" s="623">
        <f t="shared" si="14"/>
        <v>0.79628968253968258</v>
      </c>
      <c r="K113" s="623">
        <f t="shared" si="14"/>
        <v>0.79628968253968258</v>
      </c>
      <c r="L113" s="623">
        <f t="shared" si="14"/>
        <v>0.79628968253968258</v>
      </c>
    </row>
    <row r="114" spans="2:12" ht="13.15">
      <c r="B114" s="8" t="str">
        <f t="shared" si="12"/>
        <v>Religious Education</v>
      </c>
      <c r="C114" s="526">
        <f>RAW_DATA_INPUTS!C525</f>
        <v>0.86768496467412881</v>
      </c>
      <c r="D114" s="623">
        <f t="shared" si="14"/>
        <v>0.86768496467412881</v>
      </c>
      <c r="E114" s="623">
        <f t="shared" si="14"/>
        <v>0.86768496467412881</v>
      </c>
      <c r="F114" s="623">
        <f t="shared" si="14"/>
        <v>0.86768496467412881</v>
      </c>
      <c r="G114" s="623">
        <f t="shared" si="14"/>
        <v>0.86768496467412881</v>
      </c>
      <c r="H114" s="623">
        <f t="shared" si="14"/>
        <v>0.86768496467412881</v>
      </c>
      <c r="I114" s="623">
        <f t="shared" si="14"/>
        <v>0.86768496467412881</v>
      </c>
      <c r="J114" s="623">
        <f t="shared" si="14"/>
        <v>0.86768496467412881</v>
      </c>
      <c r="K114" s="623">
        <f t="shared" si="14"/>
        <v>0.86768496467412881</v>
      </c>
      <c r="L114" s="623">
        <f t="shared" si="14"/>
        <v>0.86768496467412881</v>
      </c>
    </row>
    <row r="116" spans="2:12">
      <c r="B116" s="106" t="s">
        <v>1060</v>
      </c>
    </row>
    <row r="118" spans="2:12" ht="13.15">
      <c r="B118" s="8" t="s">
        <v>59</v>
      </c>
      <c r="C118" s="8" t="str">
        <f>C94</f>
        <v>2019/20</v>
      </c>
      <c r="D118" s="8" t="str">
        <f t="shared" ref="D118:L118" si="15">D94</f>
        <v>2020/21</v>
      </c>
      <c r="E118" s="8" t="str">
        <f t="shared" si="15"/>
        <v>2021/22</v>
      </c>
      <c r="F118" s="8" t="str">
        <f t="shared" si="15"/>
        <v>2022/23</v>
      </c>
      <c r="G118" s="8" t="str">
        <f t="shared" si="15"/>
        <v>2023/24</v>
      </c>
      <c r="H118" s="8" t="str">
        <f t="shared" si="15"/>
        <v>2024/25</v>
      </c>
      <c r="I118" s="8" t="str">
        <f t="shared" si="15"/>
        <v>2025/26</v>
      </c>
      <c r="J118" s="8" t="str">
        <f t="shared" si="15"/>
        <v>2026/27</v>
      </c>
      <c r="K118" s="8" t="str">
        <f t="shared" si="15"/>
        <v>2027/28</v>
      </c>
      <c r="L118" s="8" t="str">
        <f t="shared" si="15"/>
        <v>2028/29</v>
      </c>
    </row>
    <row r="119" spans="2:12" ht="13.15">
      <c r="B119" s="8" t="str">
        <f t="shared" ref="B119:B138" si="16">B95</f>
        <v>Primary</v>
      </c>
      <c r="C119" s="526">
        <f>Data_selected_by_user_testing!D147</f>
        <v>0.77990900962819198</v>
      </c>
      <c r="D119" s="501">
        <f>C119</f>
        <v>0.77990900962819198</v>
      </c>
      <c r="E119" s="501">
        <f t="shared" ref="E119:L119" si="17">D119</f>
        <v>0.77990900962819198</v>
      </c>
      <c r="F119" s="501">
        <f t="shared" si="17"/>
        <v>0.77990900962819198</v>
      </c>
      <c r="G119" s="501">
        <f t="shared" si="17"/>
        <v>0.77990900962819198</v>
      </c>
      <c r="H119" s="501">
        <f t="shared" si="17"/>
        <v>0.77990900962819198</v>
      </c>
      <c r="I119" s="501">
        <f t="shared" si="17"/>
        <v>0.77990900962819198</v>
      </c>
      <c r="J119" s="501">
        <f t="shared" si="17"/>
        <v>0.77990900962819198</v>
      </c>
      <c r="K119" s="501">
        <f t="shared" si="17"/>
        <v>0.77990900962819198</v>
      </c>
      <c r="L119" s="501">
        <f t="shared" si="17"/>
        <v>0.77990900962819198</v>
      </c>
    </row>
    <row r="120" spans="2:12" ht="13.15">
      <c r="B120" s="8" t="str">
        <f t="shared" si="16"/>
        <v>Art &amp; Design</v>
      </c>
      <c r="C120" s="526">
        <f>Data_selected_by_user_testing!D158</f>
        <v>0.75262391502787196</v>
      </c>
      <c r="D120" s="501">
        <f t="shared" ref="D120:L138" si="18">C120</f>
        <v>0.75262391502787196</v>
      </c>
      <c r="E120" s="501">
        <f t="shared" si="18"/>
        <v>0.75262391502787196</v>
      </c>
      <c r="F120" s="501">
        <f t="shared" si="18"/>
        <v>0.75262391502787196</v>
      </c>
      <c r="G120" s="501">
        <f t="shared" si="18"/>
        <v>0.75262391502787196</v>
      </c>
      <c r="H120" s="501">
        <f t="shared" si="18"/>
        <v>0.75262391502787196</v>
      </c>
      <c r="I120" s="501">
        <f t="shared" si="18"/>
        <v>0.75262391502787196</v>
      </c>
      <c r="J120" s="501">
        <f t="shared" si="18"/>
        <v>0.75262391502787196</v>
      </c>
      <c r="K120" s="501">
        <f t="shared" si="18"/>
        <v>0.75262391502787196</v>
      </c>
      <c r="L120" s="501">
        <f t="shared" si="18"/>
        <v>0.75262391502787196</v>
      </c>
    </row>
    <row r="121" spans="2:12" ht="13.15">
      <c r="B121" s="8" t="str">
        <f t="shared" si="16"/>
        <v>Biology</v>
      </c>
      <c r="C121" s="526">
        <f>Data_selected_by_user_testing!D159</f>
        <v>0.67867083310481036</v>
      </c>
      <c r="D121" s="501">
        <f t="shared" si="18"/>
        <v>0.67867083310481036</v>
      </c>
      <c r="E121" s="501">
        <f t="shared" si="18"/>
        <v>0.67867083310481036</v>
      </c>
      <c r="F121" s="501">
        <f t="shared" si="18"/>
        <v>0.67867083310481036</v>
      </c>
      <c r="G121" s="501">
        <f t="shared" si="18"/>
        <v>0.67867083310481036</v>
      </c>
      <c r="H121" s="501">
        <f t="shared" si="18"/>
        <v>0.67867083310481036</v>
      </c>
      <c r="I121" s="501">
        <f t="shared" si="18"/>
        <v>0.67867083310481036</v>
      </c>
      <c r="J121" s="501">
        <f t="shared" si="18"/>
        <v>0.67867083310481036</v>
      </c>
      <c r="K121" s="501">
        <f t="shared" si="18"/>
        <v>0.67867083310481036</v>
      </c>
      <c r="L121" s="501">
        <f t="shared" si="18"/>
        <v>0.67867083310481036</v>
      </c>
    </row>
    <row r="122" spans="2:12" ht="13.15">
      <c r="B122" s="8" t="str">
        <f t="shared" si="16"/>
        <v>Business Studies</v>
      </c>
      <c r="C122" s="526">
        <f>Data_selected_by_user_testing!D160</f>
        <v>0.87536672715835373</v>
      </c>
      <c r="D122" s="501">
        <f t="shared" si="18"/>
        <v>0.87536672715835373</v>
      </c>
      <c r="E122" s="501">
        <f t="shared" si="18"/>
        <v>0.87536672715835373</v>
      </c>
      <c r="F122" s="501">
        <f t="shared" si="18"/>
        <v>0.87536672715835373</v>
      </c>
      <c r="G122" s="501">
        <f t="shared" si="18"/>
        <v>0.87536672715835373</v>
      </c>
      <c r="H122" s="501">
        <f t="shared" si="18"/>
        <v>0.87536672715835373</v>
      </c>
      <c r="I122" s="501">
        <f t="shared" si="18"/>
        <v>0.87536672715835373</v>
      </c>
      <c r="J122" s="501">
        <f t="shared" si="18"/>
        <v>0.87536672715835373</v>
      </c>
      <c r="K122" s="501">
        <f t="shared" si="18"/>
        <v>0.87536672715835373</v>
      </c>
      <c r="L122" s="501">
        <f t="shared" si="18"/>
        <v>0.87536672715835373</v>
      </c>
    </row>
    <row r="123" spans="2:12" ht="13.15">
      <c r="B123" s="8" t="str">
        <f t="shared" si="16"/>
        <v>Chemistry</v>
      </c>
      <c r="C123" s="526">
        <f>Data_selected_by_user_testing!D161</f>
        <v>0.82030763247372862</v>
      </c>
      <c r="D123" s="501">
        <f t="shared" si="18"/>
        <v>0.82030763247372862</v>
      </c>
      <c r="E123" s="501">
        <f t="shared" si="18"/>
        <v>0.82030763247372862</v>
      </c>
      <c r="F123" s="501">
        <f t="shared" si="18"/>
        <v>0.82030763247372862</v>
      </c>
      <c r="G123" s="501">
        <f t="shared" si="18"/>
        <v>0.82030763247372862</v>
      </c>
      <c r="H123" s="501">
        <f t="shared" si="18"/>
        <v>0.82030763247372862</v>
      </c>
      <c r="I123" s="501">
        <f t="shared" si="18"/>
        <v>0.82030763247372862</v>
      </c>
      <c r="J123" s="501">
        <f t="shared" si="18"/>
        <v>0.82030763247372862</v>
      </c>
      <c r="K123" s="501">
        <f t="shared" si="18"/>
        <v>0.82030763247372862</v>
      </c>
      <c r="L123" s="501">
        <f t="shared" si="18"/>
        <v>0.82030763247372862</v>
      </c>
    </row>
    <row r="124" spans="2:12" ht="13.15">
      <c r="B124" s="8" t="str">
        <f t="shared" si="16"/>
        <v>Classics</v>
      </c>
      <c r="C124" s="526">
        <f>Data_selected_by_user_testing!D162</f>
        <v>0.87536672715835373</v>
      </c>
      <c r="D124" s="501">
        <f t="shared" si="18"/>
        <v>0.87536672715835373</v>
      </c>
      <c r="E124" s="501">
        <f t="shared" si="18"/>
        <v>0.87536672715835373</v>
      </c>
      <c r="F124" s="501">
        <f t="shared" si="18"/>
        <v>0.87536672715835373</v>
      </c>
      <c r="G124" s="501">
        <f t="shared" si="18"/>
        <v>0.87536672715835373</v>
      </c>
      <c r="H124" s="501">
        <f t="shared" si="18"/>
        <v>0.87536672715835373</v>
      </c>
      <c r="I124" s="501">
        <f t="shared" si="18"/>
        <v>0.87536672715835373</v>
      </c>
      <c r="J124" s="501">
        <f t="shared" si="18"/>
        <v>0.87536672715835373</v>
      </c>
      <c r="K124" s="501">
        <f t="shared" si="18"/>
        <v>0.87536672715835373</v>
      </c>
      <c r="L124" s="501">
        <f t="shared" si="18"/>
        <v>0.87536672715835373</v>
      </c>
    </row>
    <row r="125" spans="2:12" ht="13.15">
      <c r="B125" s="8" t="str">
        <f t="shared" si="16"/>
        <v>Computing</v>
      </c>
      <c r="C125" s="526">
        <f>Data_selected_by_user_testing!D163</f>
        <v>0.69847347490074974</v>
      </c>
      <c r="D125" s="501">
        <f t="shared" si="18"/>
        <v>0.69847347490074974</v>
      </c>
      <c r="E125" s="501">
        <f t="shared" si="18"/>
        <v>0.69847347490074974</v>
      </c>
      <c r="F125" s="501">
        <f t="shared" si="18"/>
        <v>0.69847347490074974</v>
      </c>
      <c r="G125" s="501">
        <f t="shared" si="18"/>
        <v>0.69847347490074974</v>
      </c>
      <c r="H125" s="501">
        <f t="shared" si="18"/>
        <v>0.69847347490074974</v>
      </c>
      <c r="I125" s="501">
        <f t="shared" si="18"/>
        <v>0.69847347490074974</v>
      </c>
      <c r="J125" s="501">
        <f t="shared" si="18"/>
        <v>0.69847347490074974</v>
      </c>
      <c r="K125" s="501">
        <f t="shared" si="18"/>
        <v>0.69847347490074974</v>
      </c>
      <c r="L125" s="501">
        <f t="shared" si="18"/>
        <v>0.69847347490074974</v>
      </c>
    </row>
    <row r="126" spans="2:12" ht="13.15">
      <c r="B126" s="8" t="str">
        <f t="shared" si="16"/>
        <v>Design &amp; Technology</v>
      </c>
      <c r="C126" s="526">
        <f>Data_selected_by_user_testing!D164</f>
        <v>0.74695357222743564</v>
      </c>
      <c r="D126" s="501">
        <f t="shared" si="18"/>
        <v>0.74695357222743564</v>
      </c>
      <c r="E126" s="501">
        <f t="shared" si="18"/>
        <v>0.74695357222743564</v>
      </c>
      <c r="F126" s="501">
        <f t="shared" si="18"/>
        <v>0.74695357222743564</v>
      </c>
      <c r="G126" s="501">
        <f t="shared" si="18"/>
        <v>0.74695357222743564</v>
      </c>
      <c r="H126" s="501">
        <f t="shared" si="18"/>
        <v>0.74695357222743564</v>
      </c>
      <c r="I126" s="501">
        <f t="shared" si="18"/>
        <v>0.74695357222743564</v>
      </c>
      <c r="J126" s="501">
        <f t="shared" si="18"/>
        <v>0.74695357222743564</v>
      </c>
      <c r="K126" s="501">
        <f t="shared" si="18"/>
        <v>0.74695357222743564</v>
      </c>
      <c r="L126" s="501">
        <f t="shared" si="18"/>
        <v>0.74695357222743564</v>
      </c>
    </row>
    <row r="127" spans="2:12" ht="13.15">
      <c r="B127" s="8" t="str">
        <f t="shared" si="16"/>
        <v>Drama</v>
      </c>
      <c r="C127" s="526">
        <f>Data_selected_by_user_testing!D165</f>
        <v>0.87536672715835373</v>
      </c>
      <c r="D127" s="501">
        <f t="shared" si="18"/>
        <v>0.87536672715835373</v>
      </c>
      <c r="E127" s="501">
        <f t="shared" si="18"/>
        <v>0.87536672715835373</v>
      </c>
      <c r="F127" s="501">
        <f t="shared" si="18"/>
        <v>0.87536672715835373</v>
      </c>
      <c r="G127" s="501">
        <f t="shared" si="18"/>
        <v>0.87536672715835373</v>
      </c>
      <c r="H127" s="501">
        <f t="shared" si="18"/>
        <v>0.87536672715835373</v>
      </c>
      <c r="I127" s="501">
        <f t="shared" si="18"/>
        <v>0.87536672715835373</v>
      </c>
      <c r="J127" s="501">
        <f t="shared" si="18"/>
        <v>0.87536672715835373</v>
      </c>
      <c r="K127" s="501">
        <f t="shared" si="18"/>
        <v>0.87536672715835373</v>
      </c>
      <c r="L127" s="501">
        <f t="shared" si="18"/>
        <v>0.87536672715835373</v>
      </c>
    </row>
    <row r="128" spans="2:12" ht="13.15">
      <c r="B128" s="8" t="str">
        <f t="shared" si="16"/>
        <v>English</v>
      </c>
      <c r="C128" s="526">
        <f>Data_selected_by_user_testing!D166</f>
        <v>0.75363509089194358</v>
      </c>
      <c r="D128" s="501">
        <f t="shared" si="18"/>
        <v>0.75363509089194358</v>
      </c>
      <c r="E128" s="501">
        <f t="shared" si="18"/>
        <v>0.75363509089194358</v>
      </c>
      <c r="F128" s="501">
        <f t="shared" si="18"/>
        <v>0.75363509089194358</v>
      </c>
      <c r="G128" s="501">
        <f t="shared" si="18"/>
        <v>0.75363509089194358</v>
      </c>
      <c r="H128" s="501">
        <f t="shared" si="18"/>
        <v>0.75363509089194358</v>
      </c>
      <c r="I128" s="501">
        <f t="shared" si="18"/>
        <v>0.75363509089194358</v>
      </c>
      <c r="J128" s="501">
        <f t="shared" si="18"/>
        <v>0.75363509089194358</v>
      </c>
      <c r="K128" s="501">
        <f t="shared" si="18"/>
        <v>0.75363509089194358</v>
      </c>
      <c r="L128" s="501">
        <f t="shared" si="18"/>
        <v>0.75363509089194358</v>
      </c>
    </row>
    <row r="129" spans="2:12" ht="13.15">
      <c r="B129" s="8" t="str">
        <f t="shared" si="16"/>
        <v>Food</v>
      </c>
      <c r="C129" s="526">
        <f>Data_selected_by_user_testing!D167</f>
        <v>0.87536672715835373</v>
      </c>
      <c r="D129" s="501">
        <f t="shared" si="18"/>
        <v>0.87536672715835373</v>
      </c>
      <c r="E129" s="501">
        <f t="shared" si="18"/>
        <v>0.87536672715835373</v>
      </c>
      <c r="F129" s="501">
        <f t="shared" si="18"/>
        <v>0.87536672715835373</v>
      </c>
      <c r="G129" s="501">
        <f t="shared" si="18"/>
        <v>0.87536672715835373</v>
      </c>
      <c r="H129" s="501">
        <f t="shared" si="18"/>
        <v>0.87536672715835373</v>
      </c>
      <c r="I129" s="501">
        <f t="shared" si="18"/>
        <v>0.87536672715835373</v>
      </c>
      <c r="J129" s="501">
        <f t="shared" si="18"/>
        <v>0.87536672715835373</v>
      </c>
      <c r="K129" s="501">
        <f t="shared" si="18"/>
        <v>0.87536672715835373</v>
      </c>
      <c r="L129" s="501">
        <f t="shared" si="18"/>
        <v>0.87536672715835373</v>
      </c>
    </row>
    <row r="130" spans="2:12" ht="13.15">
      <c r="B130" s="8" t="str">
        <f t="shared" si="16"/>
        <v>Geography</v>
      </c>
      <c r="C130" s="526">
        <f>Data_selected_by_user_testing!D168</f>
        <v>0.85128559213379917</v>
      </c>
      <c r="D130" s="501">
        <f t="shared" si="18"/>
        <v>0.85128559213379917</v>
      </c>
      <c r="E130" s="501">
        <f t="shared" si="18"/>
        <v>0.85128559213379917</v>
      </c>
      <c r="F130" s="501">
        <f t="shared" si="18"/>
        <v>0.85128559213379917</v>
      </c>
      <c r="G130" s="501">
        <f t="shared" si="18"/>
        <v>0.85128559213379917</v>
      </c>
      <c r="H130" s="501">
        <f t="shared" si="18"/>
        <v>0.85128559213379917</v>
      </c>
      <c r="I130" s="501">
        <f t="shared" si="18"/>
        <v>0.85128559213379917</v>
      </c>
      <c r="J130" s="501">
        <f t="shared" si="18"/>
        <v>0.85128559213379917</v>
      </c>
      <c r="K130" s="501">
        <f t="shared" si="18"/>
        <v>0.85128559213379917</v>
      </c>
      <c r="L130" s="501">
        <f t="shared" si="18"/>
        <v>0.85128559213379917</v>
      </c>
    </row>
    <row r="131" spans="2:12" ht="13.15">
      <c r="B131" s="8" t="str">
        <f t="shared" si="16"/>
        <v>History</v>
      </c>
      <c r="C131" s="526">
        <f>Data_selected_by_user_testing!D169</f>
        <v>0.83847851816638042</v>
      </c>
      <c r="D131" s="501">
        <f t="shared" si="18"/>
        <v>0.83847851816638042</v>
      </c>
      <c r="E131" s="501">
        <f t="shared" si="18"/>
        <v>0.83847851816638042</v>
      </c>
      <c r="F131" s="501">
        <f t="shared" si="18"/>
        <v>0.83847851816638042</v>
      </c>
      <c r="G131" s="501">
        <f t="shared" si="18"/>
        <v>0.83847851816638042</v>
      </c>
      <c r="H131" s="501">
        <f t="shared" si="18"/>
        <v>0.83847851816638042</v>
      </c>
      <c r="I131" s="501">
        <f t="shared" si="18"/>
        <v>0.83847851816638042</v>
      </c>
      <c r="J131" s="501">
        <f t="shared" si="18"/>
        <v>0.83847851816638042</v>
      </c>
      <c r="K131" s="501">
        <f t="shared" si="18"/>
        <v>0.83847851816638042</v>
      </c>
      <c r="L131" s="501">
        <f t="shared" si="18"/>
        <v>0.83847851816638042</v>
      </c>
    </row>
    <row r="132" spans="2:12" ht="13.15">
      <c r="B132" s="8" t="str">
        <f t="shared" si="16"/>
        <v>Mathematics</v>
      </c>
      <c r="C132" s="526">
        <f>Data_selected_by_user_testing!D170</f>
        <v>0.77545758105676232</v>
      </c>
      <c r="D132" s="501">
        <f t="shared" si="18"/>
        <v>0.77545758105676232</v>
      </c>
      <c r="E132" s="501">
        <f t="shared" si="18"/>
        <v>0.77545758105676232</v>
      </c>
      <c r="F132" s="501">
        <f t="shared" si="18"/>
        <v>0.77545758105676232</v>
      </c>
      <c r="G132" s="501">
        <f t="shared" si="18"/>
        <v>0.77545758105676232</v>
      </c>
      <c r="H132" s="501">
        <f t="shared" si="18"/>
        <v>0.77545758105676232</v>
      </c>
      <c r="I132" s="501">
        <f t="shared" si="18"/>
        <v>0.77545758105676232</v>
      </c>
      <c r="J132" s="501">
        <f t="shared" si="18"/>
        <v>0.77545758105676232</v>
      </c>
      <c r="K132" s="501">
        <f t="shared" si="18"/>
        <v>0.77545758105676232</v>
      </c>
      <c r="L132" s="501">
        <f t="shared" si="18"/>
        <v>0.77545758105676232</v>
      </c>
    </row>
    <row r="133" spans="2:12" ht="13.15">
      <c r="B133" s="8" t="str">
        <f t="shared" si="16"/>
        <v>Modern Foreign Languages</v>
      </c>
      <c r="C133" s="526">
        <f>Data_selected_by_user_testing!D171</f>
        <v>0.80328396509757782</v>
      </c>
      <c r="D133" s="501">
        <f t="shared" si="18"/>
        <v>0.80328396509757782</v>
      </c>
      <c r="E133" s="501">
        <f t="shared" si="18"/>
        <v>0.80328396509757782</v>
      </c>
      <c r="F133" s="501">
        <f t="shared" si="18"/>
        <v>0.80328396509757782</v>
      </c>
      <c r="G133" s="501">
        <f t="shared" si="18"/>
        <v>0.80328396509757782</v>
      </c>
      <c r="H133" s="501">
        <f t="shared" si="18"/>
        <v>0.80328396509757782</v>
      </c>
      <c r="I133" s="501">
        <f t="shared" si="18"/>
        <v>0.80328396509757782</v>
      </c>
      <c r="J133" s="501">
        <f t="shared" si="18"/>
        <v>0.80328396509757782</v>
      </c>
      <c r="K133" s="501">
        <f t="shared" si="18"/>
        <v>0.80328396509757782</v>
      </c>
      <c r="L133" s="501">
        <f t="shared" si="18"/>
        <v>0.80328396509757782</v>
      </c>
    </row>
    <row r="134" spans="2:12" ht="13.15">
      <c r="B134" s="8" t="str">
        <f t="shared" si="16"/>
        <v>Music</v>
      </c>
      <c r="C134" s="526">
        <f>Data_selected_by_user_testing!D172</f>
        <v>0.87536672715835373</v>
      </c>
      <c r="D134" s="501">
        <f t="shared" si="18"/>
        <v>0.87536672715835373</v>
      </c>
      <c r="E134" s="501">
        <f t="shared" si="18"/>
        <v>0.87536672715835373</v>
      </c>
      <c r="F134" s="501">
        <f t="shared" si="18"/>
        <v>0.87536672715835373</v>
      </c>
      <c r="G134" s="501">
        <f t="shared" si="18"/>
        <v>0.87536672715835373</v>
      </c>
      <c r="H134" s="501">
        <f t="shared" si="18"/>
        <v>0.87536672715835373</v>
      </c>
      <c r="I134" s="501">
        <f t="shared" si="18"/>
        <v>0.87536672715835373</v>
      </c>
      <c r="J134" s="501">
        <f t="shared" si="18"/>
        <v>0.87536672715835373</v>
      </c>
      <c r="K134" s="501">
        <f t="shared" si="18"/>
        <v>0.87536672715835373</v>
      </c>
      <c r="L134" s="501">
        <f t="shared" si="18"/>
        <v>0.87536672715835373</v>
      </c>
    </row>
    <row r="135" spans="2:12" ht="13.15">
      <c r="B135" s="8" t="str">
        <f t="shared" si="16"/>
        <v>Others</v>
      </c>
      <c r="C135" s="526">
        <f>Data_selected_by_user_testing!D173</f>
        <v>0.87536672715835373</v>
      </c>
      <c r="D135" s="501">
        <f t="shared" si="18"/>
        <v>0.87536672715835373</v>
      </c>
      <c r="E135" s="501">
        <f t="shared" si="18"/>
        <v>0.87536672715835373</v>
      </c>
      <c r="F135" s="501">
        <f t="shared" si="18"/>
        <v>0.87536672715835373</v>
      </c>
      <c r="G135" s="501">
        <f t="shared" si="18"/>
        <v>0.87536672715835373</v>
      </c>
      <c r="H135" s="501">
        <f t="shared" si="18"/>
        <v>0.87536672715835373</v>
      </c>
      <c r="I135" s="501">
        <f t="shared" si="18"/>
        <v>0.87536672715835373</v>
      </c>
      <c r="J135" s="501">
        <f t="shared" si="18"/>
        <v>0.87536672715835373</v>
      </c>
      <c r="K135" s="501">
        <f t="shared" si="18"/>
        <v>0.87536672715835373</v>
      </c>
      <c r="L135" s="501">
        <f t="shared" si="18"/>
        <v>0.87536672715835373</v>
      </c>
    </row>
    <row r="136" spans="2:12" ht="13.15">
      <c r="B136" s="8" t="str">
        <f t="shared" si="16"/>
        <v>Physical Education</v>
      </c>
      <c r="C136" s="526">
        <f>Data_selected_by_user_testing!D174</f>
        <v>0.70898374055672742</v>
      </c>
      <c r="D136" s="501">
        <f t="shared" si="18"/>
        <v>0.70898374055672742</v>
      </c>
      <c r="E136" s="501">
        <f t="shared" si="18"/>
        <v>0.70898374055672742</v>
      </c>
      <c r="F136" s="501">
        <f t="shared" si="18"/>
        <v>0.70898374055672742</v>
      </c>
      <c r="G136" s="501">
        <f t="shared" si="18"/>
        <v>0.70898374055672742</v>
      </c>
      <c r="H136" s="501">
        <f t="shared" si="18"/>
        <v>0.70898374055672742</v>
      </c>
      <c r="I136" s="501">
        <f t="shared" si="18"/>
        <v>0.70898374055672742</v>
      </c>
      <c r="J136" s="501">
        <f t="shared" si="18"/>
        <v>0.70898374055672742</v>
      </c>
      <c r="K136" s="501">
        <f t="shared" si="18"/>
        <v>0.70898374055672742</v>
      </c>
      <c r="L136" s="501">
        <f t="shared" si="18"/>
        <v>0.70898374055672742</v>
      </c>
    </row>
    <row r="137" spans="2:12" ht="13.15">
      <c r="B137" s="8" t="str">
        <f t="shared" si="16"/>
        <v>Physics</v>
      </c>
      <c r="C137" s="526">
        <f>Data_selected_by_user_testing!D175</f>
        <v>0.73760510212955421</v>
      </c>
      <c r="D137" s="501">
        <f t="shared" si="18"/>
        <v>0.73760510212955421</v>
      </c>
      <c r="E137" s="501">
        <f t="shared" si="18"/>
        <v>0.73760510212955421</v>
      </c>
      <c r="F137" s="501">
        <f t="shared" si="18"/>
        <v>0.73760510212955421</v>
      </c>
      <c r="G137" s="501">
        <f t="shared" si="18"/>
        <v>0.73760510212955421</v>
      </c>
      <c r="H137" s="501">
        <f t="shared" si="18"/>
        <v>0.73760510212955421</v>
      </c>
      <c r="I137" s="501">
        <f t="shared" si="18"/>
        <v>0.73760510212955421</v>
      </c>
      <c r="J137" s="501">
        <f t="shared" si="18"/>
        <v>0.73760510212955421</v>
      </c>
      <c r="K137" s="501">
        <f t="shared" si="18"/>
        <v>0.73760510212955421</v>
      </c>
      <c r="L137" s="501">
        <f t="shared" si="18"/>
        <v>0.73760510212955421</v>
      </c>
    </row>
    <row r="138" spans="2:12" ht="13.15">
      <c r="B138" s="8" t="str">
        <f t="shared" si="16"/>
        <v>Religious Education</v>
      </c>
      <c r="C138" s="526">
        <f>Data_selected_by_user_testing!D176</f>
        <v>0.75844179656988697</v>
      </c>
      <c r="D138" s="501">
        <f t="shared" si="18"/>
        <v>0.75844179656988697</v>
      </c>
      <c r="E138" s="501">
        <f t="shared" si="18"/>
        <v>0.75844179656988697</v>
      </c>
      <c r="F138" s="501">
        <f t="shared" si="18"/>
        <v>0.75844179656988697</v>
      </c>
      <c r="G138" s="501">
        <f t="shared" si="18"/>
        <v>0.75844179656988697</v>
      </c>
      <c r="H138" s="501">
        <f t="shared" si="18"/>
        <v>0.75844179656988697</v>
      </c>
      <c r="I138" s="501">
        <f t="shared" si="18"/>
        <v>0.75844179656988697</v>
      </c>
      <c r="J138" s="501">
        <f t="shared" si="18"/>
        <v>0.75844179656988697</v>
      </c>
      <c r="K138" s="501">
        <f t="shared" si="18"/>
        <v>0.75844179656988697</v>
      </c>
      <c r="L138" s="501">
        <f t="shared" si="18"/>
        <v>0.75844179656988697</v>
      </c>
    </row>
    <row r="140" spans="2:12" ht="15">
      <c r="B140" s="76" t="s">
        <v>776</v>
      </c>
    </row>
    <row r="142" spans="2:12" ht="13.15">
      <c r="B142" s="8" t="s">
        <v>59</v>
      </c>
      <c r="C142" s="548" t="str">
        <f>C118</f>
        <v>2019/20</v>
      </c>
      <c r="D142" s="548" t="str">
        <f t="shared" ref="D142:L142" si="19">D118</f>
        <v>2020/21</v>
      </c>
      <c r="E142" s="548" t="str">
        <f t="shared" si="19"/>
        <v>2021/22</v>
      </c>
      <c r="F142" s="548" t="str">
        <f t="shared" si="19"/>
        <v>2022/23</v>
      </c>
      <c r="G142" s="548" t="str">
        <f t="shared" si="19"/>
        <v>2023/24</v>
      </c>
      <c r="H142" s="548" t="str">
        <f t="shared" si="19"/>
        <v>2024/25</v>
      </c>
      <c r="I142" s="548" t="str">
        <f t="shared" si="19"/>
        <v>2025/26</v>
      </c>
      <c r="J142" s="548" t="str">
        <f t="shared" si="19"/>
        <v>2026/27</v>
      </c>
      <c r="K142" s="548" t="str">
        <f t="shared" si="19"/>
        <v>2027/28</v>
      </c>
      <c r="L142" s="148" t="str">
        <f t="shared" si="19"/>
        <v>2028/29</v>
      </c>
    </row>
    <row r="143" spans="2:12" ht="13.15">
      <c r="B143" s="8" t="str">
        <f>B41</f>
        <v>Primary</v>
      </c>
      <c r="C143" s="653">
        <f>C41*C95</f>
        <v>4062.8502940167177</v>
      </c>
      <c r="D143" s="653">
        <f t="shared" ref="D143:L143" si="20">D41*D95</f>
        <v>4062.8502940167177</v>
      </c>
      <c r="E143" s="653">
        <f t="shared" si="20"/>
        <v>4062.8502940167177</v>
      </c>
      <c r="F143" s="653">
        <f t="shared" si="20"/>
        <v>4062.8502940167177</v>
      </c>
      <c r="G143" s="653">
        <f t="shared" si="20"/>
        <v>4062.8502940167177</v>
      </c>
      <c r="H143" s="653">
        <f t="shared" si="20"/>
        <v>4062.8502940167177</v>
      </c>
      <c r="I143" s="653">
        <f t="shared" si="20"/>
        <v>4062.8502940167177</v>
      </c>
      <c r="J143" s="653">
        <f t="shared" si="20"/>
        <v>4062.8502940167177</v>
      </c>
      <c r="K143" s="653">
        <f t="shared" si="20"/>
        <v>4062.8502940167177</v>
      </c>
      <c r="L143" s="653">
        <f t="shared" si="20"/>
        <v>4062.8502940167177</v>
      </c>
    </row>
    <row r="144" spans="2:12" ht="13.15">
      <c r="B144" s="8" t="str">
        <f t="shared" ref="B144:B164" si="21">B42</f>
        <v>Art &amp; Design</v>
      </c>
      <c r="C144" s="653">
        <f t="shared" ref="C144:L162" si="22">C42*C96</f>
        <v>0</v>
      </c>
      <c r="D144" s="653">
        <f t="shared" si="22"/>
        <v>0</v>
      </c>
      <c r="E144" s="653">
        <f t="shared" si="22"/>
        <v>0</v>
      </c>
      <c r="F144" s="653">
        <f t="shared" si="22"/>
        <v>0</v>
      </c>
      <c r="G144" s="653">
        <f t="shared" si="22"/>
        <v>0</v>
      </c>
      <c r="H144" s="653">
        <f t="shared" si="22"/>
        <v>0</v>
      </c>
      <c r="I144" s="653">
        <f t="shared" si="22"/>
        <v>0</v>
      </c>
      <c r="J144" s="653">
        <f t="shared" si="22"/>
        <v>0</v>
      </c>
      <c r="K144" s="653">
        <f t="shared" si="22"/>
        <v>0</v>
      </c>
      <c r="L144" s="653">
        <f t="shared" si="22"/>
        <v>0</v>
      </c>
    </row>
    <row r="145" spans="2:12" ht="13.15">
      <c r="B145" s="8" t="str">
        <f t="shared" si="21"/>
        <v>Biology</v>
      </c>
      <c r="C145" s="653">
        <f t="shared" si="22"/>
        <v>5.9695476824294218</v>
      </c>
      <c r="D145" s="653">
        <f t="shared" si="22"/>
        <v>5.9695476824294218</v>
      </c>
      <c r="E145" s="653">
        <f t="shared" si="22"/>
        <v>5.9695476824294218</v>
      </c>
      <c r="F145" s="653">
        <f t="shared" si="22"/>
        <v>5.9695476824294218</v>
      </c>
      <c r="G145" s="653">
        <f t="shared" si="22"/>
        <v>5.9695476824294218</v>
      </c>
      <c r="H145" s="653">
        <f t="shared" si="22"/>
        <v>5.9695476824294218</v>
      </c>
      <c r="I145" s="653">
        <f t="shared" si="22"/>
        <v>5.9695476824294218</v>
      </c>
      <c r="J145" s="653">
        <f t="shared" si="22"/>
        <v>5.9695476824294218</v>
      </c>
      <c r="K145" s="653">
        <f t="shared" si="22"/>
        <v>5.9695476824294218</v>
      </c>
      <c r="L145" s="653">
        <f t="shared" si="22"/>
        <v>5.9695476824294218</v>
      </c>
    </row>
    <row r="146" spans="2:12" ht="13.15">
      <c r="B146" s="8" t="str">
        <f t="shared" si="21"/>
        <v>Business Studies</v>
      </c>
      <c r="C146" s="653">
        <f t="shared" si="22"/>
        <v>0</v>
      </c>
      <c r="D146" s="653">
        <f t="shared" si="22"/>
        <v>0</v>
      </c>
      <c r="E146" s="653">
        <f t="shared" si="22"/>
        <v>0</v>
      </c>
      <c r="F146" s="653">
        <f t="shared" si="22"/>
        <v>0</v>
      </c>
      <c r="G146" s="653">
        <f t="shared" si="22"/>
        <v>0</v>
      </c>
      <c r="H146" s="653">
        <f t="shared" si="22"/>
        <v>0</v>
      </c>
      <c r="I146" s="653">
        <f t="shared" si="22"/>
        <v>0</v>
      </c>
      <c r="J146" s="653">
        <f t="shared" si="22"/>
        <v>0</v>
      </c>
      <c r="K146" s="653">
        <f t="shared" si="22"/>
        <v>0</v>
      </c>
      <c r="L146" s="653">
        <f t="shared" si="22"/>
        <v>0</v>
      </c>
    </row>
    <row r="147" spans="2:12" ht="13.15">
      <c r="B147" s="8" t="str">
        <f t="shared" si="21"/>
        <v>Chemistry</v>
      </c>
      <c r="C147" s="653">
        <f t="shared" si="22"/>
        <v>4.3089622641509431</v>
      </c>
      <c r="D147" s="653">
        <f t="shared" si="22"/>
        <v>4.3089622641509431</v>
      </c>
      <c r="E147" s="653">
        <f t="shared" si="22"/>
        <v>4.3089622641509431</v>
      </c>
      <c r="F147" s="653">
        <f t="shared" si="22"/>
        <v>4.3089622641509431</v>
      </c>
      <c r="G147" s="653">
        <f t="shared" si="22"/>
        <v>4.3089622641509431</v>
      </c>
      <c r="H147" s="653">
        <f t="shared" si="22"/>
        <v>4.3089622641509431</v>
      </c>
      <c r="I147" s="653">
        <f t="shared" si="22"/>
        <v>4.3089622641509431</v>
      </c>
      <c r="J147" s="653">
        <f t="shared" si="22"/>
        <v>4.3089622641509431</v>
      </c>
      <c r="K147" s="653">
        <f t="shared" si="22"/>
        <v>4.3089622641509431</v>
      </c>
      <c r="L147" s="653">
        <f t="shared" si="22"/>
        <v>4.3089622641509431</v>
      </c>
    </row>
    <row r="148" spans="2:12" ht="13.15">
      <c r="B148" s="8" t="str">
        <f t="shared" si="21"/>
        <v>Classics</v>
      </c>
      <c r="C148" s="653">
        <f t="shared" si="22"/>
        <v>0</v>
      </c>
      <c r="D148" s="653">
        <f t="shared" si="22"/>
        <v>0</v>
      </c>
      <c r="E148" s="653">
        <f t="shared" si="22"/>
        <v>0</v>
      </c>
      <c r="F148" s="653">
        <f t="shared" si="22"/>
        <v>0</v>
      </c>
      <c r="G148" s="653">
        <f t="shared" si="22"/>
        <v>0</v>
      </c>
      <c r="H148" s="653">
        <f t="shared" si="22"/>
        <v>0</v>
      </c>
      <c r="I148" s="653">
        <f t="shared" si="22"/>
        <v>0</v>
      </c>
      <c r="J148" s="653">
        <f t="shared" si="22"/>
        <v>0</v>
      </c>
      <c r="K148" s="653">
        <f t="shared" si="22"/>
        <v>0</v>
      </c>
      <c r="L148" s="653">
        <f t="shared" si="22"/>
        <v>0</v>
      </c>
    </row>
    <row r="149" spans="2:12" ht="13.15">
      <c r="B149" s="8" t="str">
        <f t="shared" si="21"/>
        <v>Computing</v>
      </c>
      <c r="C149" s="653">
        <f t="shared" si="22"/>
        <v>3.8990603841968907</v>
      </c>
      <c r="D149" s="653">
        <f t="shared" si="22"/>
        <v>3.8990603841968907</v>
      </c>
      <c r="E149" s="653">
        <f t="shared" si="22"/>
        <v>3.8990603841968907</v>
      </c>
      <c r="F149" s="653">
        <f t="shared" si="22"/>
        <v>3.8990603841968907</v>
      </c>
      <c r="G149" s="653">
        <f t="shared" si="22"/>
        <v>3.8990603841968907</v>
      </c>
      <c r="H149" s="653">
        <f t="shared" si="22"/>
        <v>3.8990603841968907</v>
      </c>
      <c r="I149" s="653">
        <f t="shared" si="22"/>
        <v>3.8990603841968907</v>
      </c>
      <c r="J149" s="653">
        <f t="shared" si="22"/>
        <v>3.8990603841968907</v>
      </c>
      <c r="K149" s="653">
        <f t="shared" si="22"/>
        <v>3.8990603841968907</v>
      </c>
      <c r="L149" s="653">
        <f t="shared" si="22"/>
        <v>3.8990603841968907</v>
      </c>
    </row>
    <row r="150" spans="2:12" ht="13.15">
      <c r="B150" s="8" t="str">
        <f t="shared" si="21"/>
        <v>Design &amp; Technology</v>
      </c>
      <c r="C150" s="653">
        <f t="shared" si="22"/>
        <v>0</v>
      </c>
      <c r="D150" s="653">
        <f t="shared" si="22"/>
        <v>0</v>
      </c>
      <c r="E150" s="653">
        <f t="shared" si="22"/>
        <v>0</v>
      </c>
      <c r="F150" s="653">
        <f t="shared" si="22"/>
        <v>0</v>
      </c>
      <c r="G150" s="653">
        <f t="shared" si="22"/>
        <v>0</v>
      </c>
      <c r="H150" s="653">
        <f t="shared" si="22"/>
        <v>0</v>
      </c>
      <c r="I150" s="653">
        <f t="shared" si="22"/>
        <v>0</v>
      </c>
      <c r="J150" s="653">
        <f t="shared" si="22"/>
        <v>0</v>
      </c>
      <c r="K150" s="653">
        <f t="shared" si="22"/>
        <v>0</v>
      </c>
      <c r="L150" s="653">
        <f t="shared" si="22"/>
        <v>0</v>
      </c>
    </row>
    <row r="151" spans="2:12" ht="13.15">
      <c r="B151" s="8" t="str">
        <f t="shared" si="21"/>
        <v>Drama</v>
      </c>
      <c r="C151" s="653">
        <f t="shared" si="22"/>
        <v>0</v>
      </c>
      <c r="D151" s="653">
        <f t="shared" si="22"/>
        <v>0</v>
      </c>
      <c r="E151" s="653">
        <f t="shared" si="22"/>
        <v>0</v>
      </c>
      <c r="F151" s="653">
        <f t="shared" si="22"/>
        <v>0</v>
      </c>
      <c r="G151" s="653">
        <f t="shared" si="22"/>
        <v>0</v>
      </c>
      <c r="H151" s="653">
        <f t="shared" si="22"/>
        <v>0</v>
      </c>
      <c r="I151" s="653">
        <f t="shared" si="22"/>
        <v>0</v>
      </c>
      <c r="J151" s="653">
        <f t="shared" si="22"/>
        <v>0</v>
      </c>
      <c r="K151" s="653">
        <f t="shared" si="22"/>
        <v>0</v>
      </c>
      <c r="L151" s="653">
        <f t="shared" si="22"/>
        <v>0</v>
      </c>
    </row>
    <row r="152" spans="2:12" ht="13.15">
      <c r="B152" s="8" t="str">
        <f t="shared" si="21"/>
        <v>English</v>
      </c>
      <c r="C152" s="653">
        <f t="shared" si="22"/>
        <v>5.4259604478520149</v>
      </c>
      <c r="D152" s="653">
        <f t="shared" si="22"/>
        <v>5.4259604478520149</v>
      </c>
      <c r="E152" s="653">
        <f t="shared" si="22"/>
        <v>5.4259604478520149</v>
      </c>
      <c r="F152" s="653">
        <f t="shared" si="22"/>
        <v>5.4259604478520149</v>
      </c>
      <c r="G152" s="653">
        <f t="shared" si="22"/>
        <v>5.4259604478520149</v>
      </c>
      <c r="H152" s="653">
        <f t="shared" si="22"/>
        <v>5.4259604478520149</v>
      </c>
      <c r="I152" s="653">
        <f t="shared" si="22"/>
        <v>5.4259604478520149</v>
      </c>
      <c r="J152" s="653">
        <f t="shared" si="22"/>
        <v>5.4259604478520149</v>
      </c>
      <c r="K152" s="653">
        <f t="shared" si="22"/>
        <v>5.4259604478520149</v>
      </c>
      <c r="L152" s="653">
        <f t="shared" si="22"/>
        <v>5.4259604478520149</v>
      </c>
    </row>
    <row r="153" spans="2:12" ht="13.15">
      <c r="B153" s="8" t="str">
        <f t="shared" si="21"/>
        <v>Food</v>
      </c>
      <c r="C153" s="653">
        <f t="shared" si="22"/>
        <v>0</v>
      </c>
      <c r="D153" s="653">
        <f t="shared" si="22"/>
        <v>0</v>
      </c>
      <c r="E153" s="653">
        <f t="shared" si="22"/>
        <v>0</v>
      </c>
      <c r="F153" s="653">
        <f t="shared" si="22"/>
        <v>0</v>
      </c>
      <c r="G153" s="653">
        <f t="shared" si="22"/>
        <v>0</v>
      </c>
      <c r="H153" s="653">
        <f t="shared" si="22"/>
        <v>0</v>
      </c>
      <c r="I153" s="653">
        <f t="shared" si="22"/>
        <v>0</v>
      </c>
      <c r="J153" s="653">
        <f t="shared" si="22"/>
        <v>0</v>
      </c>
      <c r="K153" s="653">
        <f t="shared" si="22"/>
        <v>0</v>
      </c>
      <c r="L153" s="653">
        <f t="shared" si="22"/>
        <v>0</v>
      </c>
    </row>
    <row r="154" spans="2:12" ht="13.15">
      <c r="B154" s="8" t="str">
        <f t="shared" si="21"/>
        <v>Geography</v>
      </c>
      <c r="C154" s="653">
        <f t="shared" si="22"/>
        <v>0</v>
      </c>
      <c r="D154" s="653">
        <f t="shared" si="22"/>
        <v>0</v>
      </c>
      <c r="E154" s="653">
        <f t="shared" si="22"/>
        <v>0</v>
      </c>
      <c r="F154" s="653">
        <f t="shared" si="22"/>
        <v>0</v>
      </c>
      <c r="G154" s="653">
        <f t="shared" si="22"/>
        <v>0</v>
      </c>
      <c r="H154" s="653">
        <f t="shared" si="22"/>
        <v>0</v>
      </c>
      <c r="I154" s="653">
        <f t="shared" si="22"/>
        <v>0</v>
      </c>
      <c r="J154" s="653">
        <f t="shared" si="22"/>
        <v>0</v>
      </c>
      <c r="K154" s="653">
        <f t="shared" si="22"/>
        <v>0</v>
      </c>
      <c r="L154" s="653">
        <f t="shared" si="22"/>
        <v>0</v>
      </c>
    </row>
    <row r="155" spans="2:12" ht="13.15">
      <c r="B155" s="8" t="str">
        <f t="shared" si="21"/>
        <v>History</v>
      </c>
      <c r="C155" s="653">
        <f t="shared" si="22"/>
        <v>0</v>
      </c>
      <c r="D155" s="653">
        <f t="shared" si="22"/>
        <v>0</v>
      </c>
      <c r="E155" s="653">
        <f t="shared" si="22"/>
        <v>0</v>
      </c>
      <c r="F155" s="653">
        <f t="shared" si="22"/>
        <v>0</v>
      </c>
      <c r="G155" s="653">
        <f t="shared" si="22"/>
        <v>0</v>
      </c>
      <c r="H155" s="653">
        <f t="shared" si="22"/>
        <v>0</v>
      </c>
      <c r="I155" s="653">
        <f t="shared" si="22"/>
        <v>0</v>
      </c>
      <c r="J155" s="653">
        <f t="shared" si="22"/>
        <v>0</v>
      </c>
      <c r="K155" s="653">
        <f t="shared" si="22"/>
        <v>0</v>
      </c>
      <c r="L155" s="653">
        <f t="shared" si="22"/>
        <v>0</v>
      </c>
    </row>
    <row r="156" spans="2:12" ht="13.15">
      <c r="B156" s="8" t="str">
        <f t="shared" si="21"/>
        <v>Mathematics</v>
      </c>
      <c r="C156" s="653">
        <f t="shared" si="22"/>
        <v>66.616900496733777</v>
      </c>
      <c r="D156" s="653">
        <f t="shared" si="22"/>
        <v>66.616900496733777</v>
      </c>
      <c r="E156" s="653">
        <f t="shared" si="22"/>
        <v>66.616900496733777</v>
      </c>
      <c r="F156" s="653">
        <f t="shared" si="22"/>
        <v>66.616900496733777</v>
      </c>
      <c r="G156" s="653">
        <f t="shared" si="22"/>
        <v>66.616900496733777</v>
      </c>
      <c r="H156" s="653">
        <f t="shared" si="22"/>
        <v>66.616900496733777</v>
      </c>
      <c r="I156" s="653">
        <f t="shared" si="22"/>
        <v>66.616900496733777</v>
      </c>
      <c r="J156" s="653">
        <f t="shared" si="22"/>
        <v>66.616900496733777</v>
      </c>
      <c r="K156" s="653">
        <f t="shared" si="22"/>
        <v>66.616900496733777</v>
      </c>
      <c r="L156" s="653">
        <f t="shared" si="22"/>
        <v>66.616900496733777</v>
      </c>
    </row>
    <row r="157" spans="2:12" ht="13.15">
      <c r="B157" s="8" t="str">
        <f t="shared" si="21"/>
        <v>Modern Foreign Languages</v>
      </c>
      <c r="C157" s="653">
        <f t="shared" si="22"/>
        <v>0</v>
      </c>
      <c r="D157" s="653">
        <f t="shared" si="22"/>
        <v>0</v>
      </c>
      <c r="E157" s="653">
        <f t="shared" si="22"/>
        <v>0</v>
      </c>
      <c r="F157" s="653">
        <f t="shared" si="22"/>
        <v>0</v>
      </c>
      <c r="G157" s="653">
        <f t="shared" si="22"/>
        <v>0</v>
      </c>
      <c r="H157" s="653">
        <f t="shared" si="22"/>
        <v>0</v>
      </c>
      <c r="I157" s="653">
        <f t="shared" si="22"/>
        <v>0</v>
      </c>
      <c r="J157" s="653">
        <f t="shared" si="22"/>
        <v>0</v>
      </c>
      <c r="K157" s="653">
        <f t="shared" si="22"/>
        <v>0</v>
      </c>
      <c r="L157" s="653">
        <f t="shared" si="22"/>
        <v>0</v>
      </c>
    </row>
    <row r="158" spans="2:12" ht="13.15">
      <c r="B158" s="8" t="str">
        <f t="shared" si="21"/>
        <v>Music</v>
      </c>
      <c r="C158" s="653">
        <f t="shared" si="22"/>
        <v>0</v>
      </c>
      <c r="D158" s="653">
        <f t="shared" si="22"/>
        <v>0</v>
      </c>
      <c r="E158" s="653">
        <f t="shared" si="22"/>
        <v>0</v>
      </c>
      <c r="F158" s="653">
        <f t="shared" si="22"/>
        <v>0</v>
      </c>
      <c r="G158" s="653">
        <f t="shared" si="22"/>
        <v>0</v>
      </c>
      <c r="H158" s="653">
        <f t="shared" si="22"/>
        <v>0</v>
      </c>
      <c r="I158" s="653">
        <f t="shared" si="22"/>
        <v>0</v>
      </c>
      <c r="J158" s="653">
        <f t="shared" si="22"/>
        <v>0</v>
      </c>
      <c r="K158" s="653">
        <f t="shared" si="22"/>
        <v>0</v>
      </c>
      <c r="L158" s="653">
        <f t="shared" si="22"/>
        <v>0</v>
      </c>
    </row>
    <row r="159" spans="2:12" ht="13.15">
      <c r="B159" s="8" t="str">
        <f t="shared" si="21"/>
        <v>Others</v>
      </c>
      <c r="C159" s="653">
        <f t="shared" si="22"/>
        <v>0</v>
      </c>
      <c r="D159" s="653">
        <f t="shared" si="22"/>
        <v>0</v>
      </c>
      <c r="E159" s="653">
        <f t="shared" si="22"/>
        <v>0</v>
      </c>
      <c r="F159" s="653">
        <f t="shared" si="22"/>
        <v>0</v>
      </c>
      <c r="G159" s="653">
        <f t="shared" si="22"/>
        <v>0</v>
      </c>
      <c r="H159" s="653">
        <f t="shared" si="22"/>
        <v>0</v>
      </c>
      <c r="I159" s="653">
        <f t="shared" si="22"/>
        <v>0</v>
      </c>
      <c r="J159" s="653">
        <f t="shared" si="22"/>
        <v>0</v>
      </c>
      <c r="K159" s="653">
        <f t="shared" si="22"/>
        <v>0</v>
      </c>
      <c r="L159" s="653">
        <f t="shared" si="22"/>
        <v>0</v>
      </c>
    </row>
    <row r="160" spans="2:12" ht="13.15">
      <c r="B160" s="8" t="str">
        <f t="shared" si="21"/>
        <v>Physical Education</v>
      </c>
      <c r="C160" s="653">
        <f t="shared" si="22"/>
        <v>62.98387940250209</v>
      </c>
      <c r="D160" s="653">
        <f t="shared" si="22"/>
        <v>62.98387940250209</v>
      </c>
      <c r="E160" s="653">
        <f t="shared" si="22"/>
        <v>62.98387940250209</v>
      </c>
      <c r="F160" s="653">
        <f t="shared" si="22"/>
        <v>62.98387940250209</v>
      </c>
      <c r="G160" s="653">
        <f t="shared" si="22"/>
        <v>62.98387940250209</v>
      </c>
      <c r="H160" s="653">
        <f t="shared" si="22"/>
        <v>62.98387940250209</v>
      </c>
      <c r="I160" s="653">
        <f t="shared" si="22"/>
        <v>62.98387940250209</v>
      </c>
      <c r="J160" s="653">
        <f t="shared" si="22"/>
        <v>62.98387940250209</v>
      </c>
      <c r="K160" s="653">
        <f t="shared" si="22"/>
        <v>62.98387940250209</v>
      </c>
      <c r="L160" s="653">
        <f t="shared" si="22"/>
        <v>62.98387940250209</v>
      </c>
    </row>
    <row r="161" spans="2:12" ht="13.15">
      <c r="B161" s="8" t="str">
        <f t="shared" si="21"/>
        <v>Physics</v>
      </c>
      <c r="C161" s="653">
        <f t="shared" si="22"/>
        <v>9.5554761904761918</v>
      </c>
      <c r="D161" s="653">
        <f t="shared" si="22"/>
        <v>9.5554761904761918</v>
      </c>
      <c r="E161" s="653">
        <f t="shared" si="22"/>
        <v>9.5554761904761918</v>
      </c>
      <c r="F161" s="653">
        <f t="shared" si="22"/>
        <v>9.5554761904761918</v>
      </c>
      <c r="G161" s="653">
        <f t="shared" si="22"/>
        <v>9.5554761904761918</v>
      </c>
      <c r="H161" s="653">
        <f t="shared" si="22"/>
        <v>9.5554761904761918</v>
      </c>
      <c r="I161" s="653">
        <f t="shared" si="22"/>
        <v>9.5554761904761918</v>
      </c>
      <c r="J161" s="653">
        <f t="shared" si="22"/>
        <v>9.5554761904761918</v>
      </c>
      <c r="K161" s="653">
        <f t="shared" si="22"/>
        <v>9.5554761904761918</v>
      </c>
      <c r="L161" s="653">
        <f t="shared" si="22"/>
        <v>9.5554761904761918</v>
      </c>
    </row>
    <row r="162" spans="2:12" ht="13.15">
      <c r="B162" s="8" t="str">
        <f t="shared" si="21"/>
        <v>Religious Education</v>
      </c>
      <c r="C162" s="653">
        <f t="shared" si="22"/>
        <v>15.618329364134318</v>
      </c>
      <c r="D162" s="653">
        <f t="shared" si="22"/>
        <v>15.618329364134318</v>
      </c>
      <c r="E162" s="653">
        <f t="shared" si="22"/>
        <v>15.618329364134318</v>
      </c>
      <c r="F162" s="653">
        <f t="shared" si="22"/>
        <v>15.618329364134318</v>
      </c>
      <c r="G162" s="653">
        <f t="shared" si="22"/>
        <v>15.618329364134318</v>
      </c>
      <c r="H162" s="653">
        <f t="shared" si="22"/>
        <v>15.618329364134318</v>
      </c>
      <c r="I162" s="653">
        <f t="shared" si="22"/>
        <v>15.618329364134318</v>
      </c>
      <c r="J162" s="653">
        <f t="shared" si="22"/>
        <v>15.618329364134318</v>
      </c>
      <c r="K162" s="653">
        <f t="shared" si="22"/>
        <v>15.618329364134318</v>
      </c>
      <c r="L162" s="653">
        <f t="shared" si="22"/>
        <v>15.618329364134318</v>
      </c>
    </row>
    <row r="163" spans="2:12" ht="13.15">
      <c r="B163" s="8" t="str">
        <f t="shared" si="21"/>
        <v>Total</v>
      </c>
      <c r="C163" s="444">
        <f>SUM(C143:C162)</f>
        <v>4237.2284102491931</v>
      </c>
      <c r="D163" s="444">
        <f t="shared" ref="D163:L163" si="23">SUM(D143:D162)</f>
        <v>4237.2284102491931</v>
      </c>
      <c r="E163" s="444">
        <f t="shared" si="23"/>
        <v>4237.2284102491931</v>
      </c>
      <c r="F163" s="444">
        <f t="shared" si="23"/>
        <v>4237.2284102491931</v>
      </c>
      <c r="G163" s="444">
        <f t="shared" si="23"/>
        <v>4237.2284102491931</v>
      </c>
      <c r="H163" s="444">
        <f t="shared" si="23"/>
        <v>4237.2284102491931</v>
      </c>
      <c r="I163" s="444">
        <f t="shared" si="23"/>
        <v>4237.2284102491931</v>
      </c>
      <c r="J163" s="444">
        <f t="shared" si="23"/>
        <v>4237.2284102491931</v>
      </c>
      <c r="K163" s="444">
        <f t="shared" si="23"/>
        <v>4237.2284102491931</v>
      </c>
      <c r="L163" s="444">
        <f t="shared" si="23"/>
        <v>4237.2284102491931</v>
      </c>
    </row>
    <row r="164" spans="2:12" ht="13.15">
      <c r="B164" s="8" t="str">
        <f t="shared" si="21"/>
        <v>Secondary total</v>
      </c>
      <c r="C164" s="444">
        <f>SUM(C143:C162)-C143</f>
        <v>174.37811623247535</v>
      </c>
      <c r="D164" s="444">
        <f t="shared" ref="D164:L164" si="24">SUM(D143:D162)-D143</f>
        <v>174.37811623247535</v>
      </c>
      <c r="E164" s="444">
        <f t="shared" si="24"/>
        <v>174.37811623247535</v>
      </c>
      <c r="F164" s="444">
        <f t="shared" si="24"/>
        <v>174.37811623247535</v>
      </c>
      <c r="G164" s="444">
        <f t="shared" si="24"/>
        <v>174.37811623247535</v>
      </c>
      <c r="H164" s="444">
        <f t="shared" si="24"/>
        <v>174.37811623247535</v>
      </c>
      <c r="I164" s="444">
        <f t="shared" si="24"/>
        <v>174.37811623247535</v>
      </c>
      <c r="J164" s="444">
        <f t="shared" si="24"/>
        <v>174.37811623247535</v>
      </c>
      <c r="K164" s="444">
        <f t="shared" si="24"/>
        <v>174.37811623247535</v>
      </c>
      <c r="L164" s="444">
        <f t="shared" si="24"/>
        <v>174.37811623247535</v>
      </c>
    </row>
    <row r="166" spans="2:12">
      <c r="B166" s="695" t="s">
        <v>1059</v>
      </c>
    </row>
    <row r="167" spans="2:12" ht="13.15">
      <c r="B167" s="694"/>
    </row>
    <row r="168" spans="2:12" ht="13.15">
      <c r="B168" s="8" t="s">
        <v>59</v>
      </c>
      <c r="C168" s="8" t="str">
        <f>C118</f>
        <v>2019/20</v>
      </c>
      <c r="D168" s="8" t="str">
        <f t="shared" ref="D168:L168" si="25">D118</f>
        <v>2020/21</v>
      </c>
      <c r="E168" s="8" t="str">
        <f t="shared" si="25"/>
        <v>2021/22</v>
      </c>
      <c r="F168" s="8" t="str">
        <f t="shared" si="25"/>
        <v>2022/23</v>
      </c>
      <c r="G168" s="8" t="str">
        <f t="shared" si="25"/>
        <v>2023/24</v>
      </c>
      <c r="H168" s="8" t="str">
        <f t="shared" si="25"/>
        <v>2024/25</v>
      </c>
      <c r="I168" s="8" t="str">
        <f t="shared" si="25"/>
        <v>2025/26</v>
      </c>
      <c r="J168" s="8" t="str">
        <f t="shared" si="25"/>
        <v>2026/27</v>
      </c>
      <c r="K168" s="8" t="str">
        <f t="shared" si="25"/>
        <v>2027/28</v>
      </c>
      <c r="L168" s="8" t="str">
        <f t="shared" si="25"/>
        <v>2028/29</v>
      </c>
    </row>
    <row r="169" spans="2:12" ht="13.15">
      <c r="B169" s="8" t="str">
        <f>B41</f>
        <v>Primary</v>
      </c>
      <c r="C169" s="404">
        <f>C143/C$163</f>
        <v>0.95884618449864967</v>
      </c>
      <c r="D169" s="404">
        <f t="shared" ref="D169:L169" si="26">D143/D$163</f>
        <v>0.95884618449864967</v>
      </c>
      <c r="E169" s="404">
        <f t="shared" si="26"/>
        <v>0.95884618449864967</v>
      </c>
      <c r="F169" s="404">
        <f t="shared" si="26"/>
        <v>0.95884618449864967</v>
      </c>
      <c r="G169" s="404">
        <f t="shared" si="26"/>
        <v>0.95884618449864967</v>
      </c>
      <c r="H169" s="404">
        <f t="shared" si="26"/>
        <v>0.95884618449864967</v>
      </c>
      <c r="I169" s="404">
        <f t="shared" si="26"/>
        <v>0.95884618449864967</v>
      </c>
      <c r="J169" s="404">
        <f t="shared" si="26"/>
        <v>0.95884618449864967</v>
      </c>
      <c r="K169" s="404">
        <f t="shared" si="26"/>
        <v>0.95884618449864967</v>
      </c>
      <c r="L169" s="404">
        <f t="shared" si="26"/>
        <v>0.95884618449864967</v>
      </c>
    </row>
    <row r="170" spans="2:12" ht="13.15">
      <c r="B170" s="8" t="str">
        <f t="shared" ref="B170:B189" si="27">B42</f>
        <v>Art &amp; Design</v>
      </c>
      <c r="C170" s="404">
        <f t="shared" ref="C170:L188" si="28">C144/C$163</f>
        <v>0</v>
      </c>
      <c r="D170" s="404">
        <f t="shared" si="28"/>
        <v>0</v>
      </c>
      <c r="E170" s="404">
        <f t="shared" si="28"/>
        <v>0</v>
      </c>
      <c r="F170" s="404">
        <f t="shared" si="28"/>
        <v>0</v>
      </c>
      <c r="G170" s="404">
        <f t="shared" si="28"/>
        <v>0</v>
      </c>
      <c r="H170" s="404">
        <f t="shared" si="28"/>
        <v>0</v>
      </c>
      <c r="I170" s="404">
        <f t="shared" si="28"/>
        <v>0</v>
      </c>
      <c r="J170" s="404">
        <f t="shared" si="28"/>
        <v>0</v>
      </c>
      <c r="K170" s="404">
        <f t="shared" si="28"/>
        <v>0</v>
      </c>
      <c r="L170" s="404">
        <f t="shared" si="28"/>
        <v>0</v>
      </c>
    </row>
    <row r="171" spans="2:12" ht="13.15">
      <c r="B171" s="8" t="str">
        <f t="shared" si="27"/>
        <v>Biology</v>
      </c>
      <c r="C171" s="404">
        <f t="shared" si="28"/>
        <v>1.4088331108113076E-3</v>
      </c>
      <c r="D171" s="404">
        <f t="shared" si="28"/>
        <v>1.4088331108113076E-3</v>
      </c>
      <c r="E171" s="404">
        <f t="shared" si="28"/>
        <v>1.4088331108113076E-3</v>
      </c>
      <c r="F171" s="404">
        <f t="shared" si="28"/>
        <v>1.4088331108113076E-3</v>
      </c>
      <c r="G171" s="404">
        <f t="shared" si="28"/>
        <v>1.4088331108113076E-3</v>
      </c>
      <c r="H171" s="404">
        <f t="shared" si="28"/>
        <v>1.4088331108113076E-3</v>
      </c>
      <c r="I171" s="404">
        <f t="shared" si="28"/>
        <v>1.4088331108113076E-3</v>
      </c>
      <c r="J171" s="404">
        <f t="shared" si="28"/>
        <v>1.4088331108113076E-3</v>
      </c>
      <c r="K171" s="404">
        <f t="shared" si="28"/>
        <v>1.4088331108113076E-3</v>
      </c>
      <c r="L171" s="404">
        <f t="shared" si="28"/>
        <v>1.4088331108113076E-3</v>
      </c>
    </row>
    <row r="172" spans="2:12" ht="13.15">
      <c r="B172" s="8" t="str">
        <f t="shared" si="27"/>
        <v>Business Studies</v>
      </c>
      <c r="C172" s="404">
        <f t="shared" si="28"/>
        <v>0</v>
      </c>
      <c r="D172" s="404">
        <f t="shared" si="28"/>
        <v>0</v>
      </c>
      <c r="E172" s="404">
        <f t="shared" si="28"/>
        <v>0</v>
      </c>
      <c r="F172" s="404">
        <f t="shared" si="28"/>
        <v>0</v>
      </c>
      <c r="G172" s="404">
        <f t="shared" si="28"/>
        <v>0</v>
      </c>
      <c r="H172" s="404">
        <f t="shared" si="28"/>
        <v>0</v>
      </c>
      <c r="I172" s="404">
        <f t="shared" si="28"/>
        <v>0</v>
      </c>
      <c r="J172" s="404">
        <f t="shared" si="28"/>
        <v>0</v>
      </c>
      <c r="K172" s="404">
        <f t="shared" si="28"/>
        <v>0</v>
      </c>
      <c r="L172" s="404">
        <f t="shared" si="28"/>
        <v>0</v>
      </c>
    </row>
    <row r="173" spans="2:12" ht="13.15">
      <c r="B173" s="8" t="str">
        <f t="shared" si="27"/>
        <v>Chemistry</v>
      </c>
      <c r="C173" s="404">
        <f t="shared" si="28"/>
        <v>1.01692942814417E-3</v>
      </c>
      <c r="D173" s="404">
        <f t="shared" si="28"/>
        <v>1.01692942814417E-3</v>
      </c>
      <c r="E173" s="404">
        <f t="shared" si="28"/>
        <v>1.01692942814417E-3</v>
      </c>
      <c r="F173" s="404">
        <f t="shared" si="28"/>
        <v>1.01692942814417E-3</v>
      </c>
      <c r="G173" s="404">
        <f t="shared" si="28"/>
        <v>1.01692942814417E-3</v>
      </c>
      <c r="H173" s="404">
        <f t="shared" si="28"/>
        <v>1.01692942814417E-3</v>
      </c>
      <c r="I173" s="404">
        <f t="shared" si="28"/>
        <v>1.01692942814417E-3</v>
      </c>
      <c r="J173" s="404">
        <f t="shared" si="28"/>
        <v>1.01692942814417E-3</v>
      </c>
      <c r="K173" s="404">
        <f t="shared" si="28"/>
        <v>1.01692942814417E-3</v>
      </c>
      <c r="L173" s="404">
        <f t="shared" si="28"/>
        <v>1.01692942814417E-3</v>
      </c>
    </row>
    <row r="174" spans="2:12" ht="13.15">
      <c r="B174" s="8" t="str">
        <f t="shared" si="27"/>
        <v>Classics</v>
      </c>
      <c r="C174" s="404">
        <f t="shared" si="28"/>
        <v>0</v>
      </c>
      <c r="D174" s="404">
        <f t="shared" si="28"/>
        <v>0</v>
      </c>
      <c r="E174" s="404">
        <f t="shared" si="28"/>
        <v>0</v>
      </c>
      <c r="F174" s="404">
        <f t="shared" si="28"/>
        <v>0</v>
      </c>
      <c r="G174" s="404">
        <f t="shared" si="28"/>
        <v>0</v>
      </c>
      <c r="H174" s="404">
        <f t="shared" si="28"/>
        <v>0</v>
      </c>
      <c r="I174" s="404">
        <f t="shared" si="28"/>
        <v>0</v>
      </c>
      <c r="J174" s="404">
        <f t="shared" si="28"/>
        <v>0</v>
      </c>
      <c r="K174" s="404">
        <f t="shared" si="28"/>
        <v>0</v>
      </c>
      <c r="L174" s="404">
        <f t="shared" si="28"/>
        <v>0</v>
      </c>
    </row>
    <row r="175" spans="2:12" ht="13.15">
      <c r="B175" s="8" t="str">
        <f t="shared" si="27"/>
        <v>Computing</v>
      </c>
      <c r="C175" s="404">
        <f t="shared" si="28"/>
        <v>9.2019122093245506E-4</v>
      </c>
      <c r="D175" s="404">
        <f t="shared" si="28"/>
        <v>9.2019122093245506E-4</v>
      </c>
      <c r="E175" s="404">
        <f t="shared" si="28"/>
        <v>9.2019122093245506E-4</v>
      </c>
      <c r="F175" s="404">
        <f t="shared" si="28"/>
        <v>9.2019122093245506E-4</v>
      </c>
      <c r="G175" s="404">
        <f t="shared" si="28"/>
        <v>9.2019122093245506E-4</v>
      </c>
      <c r="H175" s="404">
        <f t="shared" si="28"/>
        <v>9.2019122093245506E-4</v>
      </c>
      <c r="I175" s="404">
        <f t="shared" si="28"/>
        <v>9.2019122093245506E-4</v>
      </c>
      <c r="J175" s="404">
        <f t="shared" si="28"/>
        <v>9.2019122093245506E-4</v>
      </c>
      <c r="K175" s="404">
        <f t="shared" si="28"/>
        <v>9.2019122093245506E-4</v>
      </c>
      <c r="L175" s="404">
        <f t="shared" si="28"/>
        <v>9.2019122093245506E-4</v>
      </c>
    </row>
    <row r="176" spans="2:12" ht="13.15">
      <c r="B176" s="8" t="str">
        <f t="shared" si="27"/>
        <v>Design &amp; Technology</v>
      </c>
      <c r="C176" s="404">
        <f t="shared" si="28"/>
        <v>0</v>
      </c>
      <c r="D176" s="404">
        <f t="shared" si="28"/>
        <v>0</v>
      </c>
      <c r="E176" s="404">
        <f t="shared" si="28"/>
        <v>0</v>
      </c>
      <c r="F176" s="404">
        <f t="shared" si="28"/>
        <v>0</v>
      </c>
      <c r="G176" s="404">
        <f t="shared" si="28"/>
        <v>0</v>
      </c>
      <c r="H176" s="404">
        <f t="shared" si="28"/>
        <v>0</v>
      </c>
      <c r="I176" s="404">
        <f t="shared" si="28"/>
        <v>0</v>
      </c>
      <c r="J176" s="404">
        <f t="shared" si="28"/>
        <v>0</v>
      </c>
      <c r="K176" s="404">
        <f t="shared" si="28"/>
        <v>0</v>
      </c>
      <c r="L176" s="404">
        <f t="shared" si="28"/>
        <v>0</v>
      </c>
    </row>
    <row r="177" spans="1:12" ht="13.15">
      <c r="B177" s="8" t="str">
        <f t="shared" si="27"/>
        <v>Drama</v>
      </c>
      <c r="C177" s="404">
        <f t="shared" si="28"/>
        <v>0</v>
      </c>
      <c r="D177" s="404">
        <f t="shared" si="28"/>
        <v>0</v>
      </c>
      <c r="E177" s="404">
        <f t="shared" si="28"/>
        <v>0</v>
      </c>
      <c r="F177" s="404">
        <f t="shared" si="28"/>
        <v>0</v>
      </c>
      <c r="G177" s="404">
        <f t="shared" si="28"/>
        <v>0</v>
      </c>
      <c r="H177" s="404">
        <f t="shared" si="28"/>
        <v>0</v>
      </c>
      <c r="I177" s="404">
        <f t="shared" si="28"/>
        <v>0</v>
      </c>
      <c r="J177" s="404">
        <f t="shared" si="28"/>
        <v>0</v>
      </c>
      <c r="K177" s="404">
        <f t="shared" si="28"/>
        <v>0</v>
      </c>
      <c r="L177" s="404">
        <f t="shared" si="28"/>
        <v>0</v>
      </c>
    </row>
    <row r="178" spans="1:12" ht="13.15">
      <c r="B178" s="8" t="str">
        <f t="shared" si="27"/>
        <v>English</v>
      </c>
      <c r="C178" s="404">
        <f t="shared" si="28"/>
        <v>1.2805447152028587E-3</v>
      </c>
      <c r="D178" s="404">
        <f t="shared" si="28"/>
        <v>1.2805447152028587E-3</v>
      </c>
      <c r="E178" s="404">
        <f t="shared" si="28"/>
        <v>1.2805447152028587E-3</v>
      </c>
      <c r="F178" s="404">
        <f t="shared" si="28"/>
        <v>1.2805447152028587E-3</v>
      </c>
      <c r="G178" s="404">
        <f t="shared" si="28"/>
        <v>1.2805447152028587E-3</v>
      </c>
      <c r="H178" s="404">
        <f t="shared" si="28"/>
        <v>1.2805447152028587E-3</v>
      </c>
      <c r="I178" s="404">
        <f t="shared" si="28"/>
        <v>1.2805447152028587E-3</v>
      </c>
      <c r="J178" s="404">
        <f t="shared" si="28"/>
        <v>1.2805447152028587E-3</v>
      </c>
      <c r="K178" s="404">
        <f t="shared" si="28"/>
        <v>1.2805447152028587E-3</v>
      </c>
      <c r="L178" s="404">
        <f t="shared" si="28"/>
        <v>1.2805447152028587E-3</v>
      </c>
    </row>
    <row r="179" spans="1:12" ht="13.15">
      <c r="B179" s="8" t="str">
        <f t="shared" si="27"/>
        <v>Food</v>
      </c>
      <c r="C179" s="404">
        <f t="shared" si="28"/>
        <v>0</v>
      </c>
      <c r="D179" s="404">
        <f t="shared" si="28"/>
        <v>0</v>
      </c>
      <c r="E179" s="404">
        <f t="shared" si="28"/>
        <v>0</v>
      </c>
      <c r="F179" s="404">
        <f t="shared" si="28"/>
        <v>0</v>
      </c>
      <c r="G179" s="404">
        <f t="shared" si="28"/>
        <v>0</v>
      </c>
      <c r="H179" s="404">
        <f t="shared" si="28"/>
        <v>0</v>
      </c>
      <c r="I179" s="404">
        <f t="shared" si="28"/>
        <v>0</v>
      </c>
      <c r="J179" s="404">
        <f t="shared" si="28"/>
        <v>0</v>
      </c>
      <c r="K179" s="404">
        <f t="shared" si="28"/>
        <v>0</v>
      </c>
      <c r="L179" s="404">
        <f t="shared" si="28"/>
        <v>0</v>
      </c>
    </row>
    <row r="180" spans="1:12" ht="13.15">
      <c r="B180" s="8" t="str">
        <f t="shared" si="27"/>
        <v>Geography</v>
      </c>
      <c r="C180" s="404">
        <f t="shared" si="28"/>
        <v>0</v>
      </c>
      <c r="D180" s="404">
        <f t="shared" si="28"/>
        <v>0</v>
      </c>
      <c r="E180" s="404">
        <f t="shared" si="28"/>
        <v>0</v>
      </c>
      <c r="F180" s="404">
        <f t="shared" si="28"/>
        <v>0</v>
      </c>
      <c r="G180" s="404">
        <f t="shared" si="28"/>
        <v>0</v>
      </c>
      <c r="H180" s="404">
        <f t="shared" si="28"/>
        <v>0</v>
      </c>
      <c r="I180" s="404">
        <f t="shared" si="28"/>
        <v>0</v>
      </c>
      <c r="J180" s="404">
        <f t="shared" si="28"/>
        <v>0</v>
      </c>
      <c r="K180" s="404">
        <f t="shared" si="28"/>
        <v>0</v>
      </c>
      <c r="L180" s="404">
        <f t="shared" si="28"/>
        <v>0</v>
      </c>
    </row>
    <row r="181" spans="1:12" ht="13.15">
      <c r="B181" s="8" t="str">
        <f t="shared" si="27"/>
        <v>History</v>
      </c>
      <c r="C181" s="404">
        <f t="shared" si="28"/>
        <v>0</v>
      </c>
      <c r="D181" s="404">
        <f t="shared" si="28"/>
        <v>0</v>
      </c>
      <c r="E181" s="404">
        <f t="shared" si="28"/>
        <v>0</v>
      </c>
      <c r="F181" s="404">
        <f t="shared" si="28"/>
        <v>0</v>
      </c>
      <c r="G181" s="404">
        <f t="shared" si="28"/>
        <v>0</v>
      </c>
      <c r="H181" s="404">
        <f t="shared" si="28"/>
        <v>0</v>
      </c>
      <c r="I181" s="404">
        <f t="shared" si="28"/>
        <v>0</v>
      </c>
      <c r="J181" s="404">
        <f t="shared" si="28"/>
        <v>0</v>
      </c>
      <c r="K181" s="404">
        <f t="shared" si="28"/>
        <v>0</v>
      </c>
      <c r="L181" s="404">
        <f t="shared" si="28"/>
        <v>0</v>
      </c>
    </row>
    <row r="182" spans="1:12" ht="13.15">
      <c r="B182" s="8" t="str">
        <f t="shared" si="27"/>
        <v>Mathematics</v>
      </c>
      <c r="C182" s="404">
        <f t="shared" si="28"/>
        <v>1.5721810118991441E-2</v>
      </c>
      <c r="D182" s="404">
        <f t="shared" si="28"/>
        <v>1.5721810118991441E-2</v>
      </c>
      <c r="E182" s="404">
        <f t="shared" si="28"/>
        <v>1.5721810118991441E-2</v>
      </c>
      <c r="F182" s="404">
        <f t="shared" si="28"/>
        <v>1.5721810118991441E-2</v>
      </c>
      <c r="G182" s="404">
        <f t="shared" si="28"/>
        <v>1.5721810118991441E-2</v>
      </c>
      <c r="H182" s="404">
        <f t="shared" si="28"/>
        <v>1.5721810118991441E-2</v>
      </c>
      <c r="I182" s="404">
        <f t="shared" si="28"/>
        <v>1.5721810118991441E-2</v>
      </c>
      <c r="J182" s="404">
        <f t="shared" si="28"/>
        <v>1.5721810118991441E-2</v>
      </c>
      <c r="K182" s="404">
        <f t="shared" si="28"/>
        <v>1.5721810118991441E-2</v>
      </c>
      <c r="L182" s="404">
        <f t="shared" si="28"/>
        <v>1.5721810118991441E-2</v>
      </c>
    </row>
    <row r="183" spans="1:12" ht="13.15">
      <c r="B183" s="8" t="str">
        <f t="shared" si="27"/>
        <v>Modern Foreign Languages</v>
      </c>
      <c r="C183" s="404">
        <f t="shared" si="28"/>
        <v>0</v>
      </c>
      <c r="D183" s="404">
        <f t="shared" si="28"/>
        <v>0</v>
      </c>
      <c r="E183" s="404">
        <f t="shared" si="28"/>
        <v>0</v>
      </c>
      <c r="F183" s="404">
        <f t="shared" si="28"/>
        <v>0</v>
      </c>
      <c r="G183" s="404">
        <f t="shared" si="28"/>
        <v>0</v>
      </c>
      <c r="H183" s="404">
        <f t="shared" si="28"/>
        <v>0</v>
      </c>
      <c r="I183" s="404">
        <f t="shared" si="28"/>
        <v>0</v>
      </c>
      <c r="J183" s="404">
        <f t="shared" si="28"/>
        <v>0</v>
      </c>
      <c r="K183" s="404">
        <f t="shared" si="28"/>
        <v>0</v>
      </c>
      <c r="L183" s="404">
        <f t="shared" si="28"/>
        <v>0</v>
      </c>
    </row>
    <row r="184" spans="1:12" ht="13.15">
      <c r="B184" s="8" t="str">
        <f t="shared" si="27"/>
        <v>Music</v>
      </c>
      <c r="C184" s="404">
        <f t="shared" si="28"/>
        <v>0</v>
      </c>
      <c r="D184" s="404">
        <f t="shared" si="28"/>
        <v>0</v>
      </c>
      <c r="E184" s="404">
        <f t="shared" si="28"/>
        <v>0</v>
      </c>
      <c r="F184" s="404">
        <f t="shared" si="28"/>
        <v>0</v>
      </c>
      <c r="G184" s="404">
        <f t="shared" si="28"/>
        <v>0</v>
      </c>
      <c r="H184" s="404">
        <f t="shared" si="28"/>
        <v>0</v>
      </c>
      <c r="I184" s="404">
        <f t="shared" si="28"/>
        <v>0</v>
      </c>
      <c r="J184" s="404">
        <f t="shared" si="28"/>
        <v>0</v>
      </c>
      <c r="K184" s="404">
        <f t="shared" si="28"/>
        <v>0</v>
      </c>
      <c r="L184" s="404">
        <f t="shared" si="28"/>
        <v>0</v>
      </c>
    </row>
    <row r="185" spans="1:12" ht="13.15">
      <c r="B185" s="8" t="str">
        <f t="shared" si="27"/>
        <v>Others</v>
      </c>
      <c r="C185" s="404">
        <f t="shared" si="28"/>
        <v>0</v>
      </c>
      <c r="D185" s="404">
        <f t="shared" si="28"/>
        <v>0</v>
      </c>
      <c r="E185" s="404">
        <f t="shared" si="28"/>
        <v>0</v>
      </c>
      <c r="F185" s="404">
        <f t="shared" si="28"/>
        <v>0</v>
      </c>
      <c r="G185" s="404">
        <f t="shared" si="28"/>
        <v>0</v>
      </c>
      <c r="H185" s="404">
        <f t="shared" si="28"/>
        <v>0</v>
      </c>
      <c r="I185" s="404">
        <f t="shared" si="28"/>
        <v>0</v>
      </c>
      <c r="J185" s="404">
        <f t="shared" si="28"/>
        <v>0</v>
      </c>
      <c r="K185" s="404">
        <f t="shared" si="28"/>
        <v>0</v>
      </c>
      <c r="L185" s="404">
        <f t="shared" si="28"/>
        <v>0</v>
      </c>
    </row>
    <row r="186" spans="1:12" ht="13.15">
      <c r="B186" s="8" t="str">
        <f t="shared" si="27"/>
        <v>Physical Education</v>
      </c>
      <c r="C186" s="404">
        <f t="shared" si="28"/>
        <v>1.4864405055473038E-2</v>
      </c>
      <c r="D186" s="404">
        <f t="shared" si="28"/>
        <v>1.4864405055473038E-2</v>
      </c>
      <c r="E186" s="404">
        <f t="shared" si="28"/>
        <v>1.4864405055473038E-2</v>
      </c>
      <c r="F186" s="404">
        <f t="shared" si="28"/>
        <v>1.4864405055473038E-2</v>
      </c>
      <c r="G186" s="404">
        <f t="shared" si="28"/>
        <v>1.4864405055473038E-2</v>
      </c>
      <c r="H186" s="404">
        <f t="shared" si="28"/>
        <v>1.4864405055473038E-2</v>
      </c>
      <c r="I186" s="404">
        <f t="shared" si="28"/>
        <v>1.4864405055473038E-2</v>
      </c>
      <c r="J186" s="404">
        <f t="shared" si="28"/>
        <v>1.4864405055473038E-2</v>
      </c>
      <c r="K186" s="404">
        <f t="shared" si="28"/>
        <v>1.4864405055473038E-2</v>
      </c>
      <c r="L186" s="404">
        <f t="shared" si="28"/>
        <v>1.4864405055473038E-2</v>
      </c>
    </row>
    <row r="187" spans="1:12" ht="13.15">
      <c r="B187" s="8" t="str">
        <f t="shared" si="27"/>
        <v>Physics</v>
      </c>
      <c r="C187" s="404">
        <f t="shared" si="28"/>
        <v>2.255124167336127E-3</v>
      </c>
      <c r="D187" s="404">
        <f t="shared" si="28"/>
        <v>2.255124167336127E-3</v>
      </c>
      <c r="E187" s="404">
        <f t="shared" si="28"/>
        <v>2.255124167336127E-3</v>
      </c>
      <c r="F187" s="404">
        <f t="shared" si="28"/>
        <v>2.255124167336127E-3</v>
      </c>
      <c r="G187" s="404">
        <f t="shared" si="28"/>
        <v>2.255124167336127E-3</v>
      </c>
      <c r="H187" s="404">
        <f t="shared" si="28"/>
        <v>2.255124167336127E-3</v>
      </c>
      <c r="I187" s="404">
        <f t="shared" si="28"/>
        <v>2.255124167336127E-3</v>
      </c>
      <c r="J187" s="404">
        <f t="shared" si="28"/>
        <v>2.255124167336127E-3</v>
      </c>
      <c r="K187" s="404">
        <f t="shared" si="28"/>
        <v>2.255124167336127E-3</v>
      </c>
      <c r="L187" s="404">
        <f t="shared" si="28"/>
        <v>2.255124167336127E-3</v>
      </c>
    </row>
    <row r="188" spans="1:12" ht="13.15">
      <c r="B188" s="8" t="str">
        <f t="shared" si="27"/>
        <v>Religious Education</v>
      </c>
      <c r="C188" s="404">
        <f t="shared" si="28"/>
        <v>3.6859776844590255E-3</v>
      </c>
      <c r="D188" s="404">
        <f t="shared" si="28"/>
        <v>3.6859776844590255E-3</v>
      </c>
      <c r="E188" s="404">
        <f t="shared" si="28"/>
        <v>3.6859776844590255E-3</v>
      </c>
      <c r="F188" s="404">
        <f t="shared" si="28"/>
        <v>3.6859776844590255E-3</v>
      </c>
      <c r="G188" s="404">
        <f t="shared" si="28"/>
        <v>3.6859776844590255E-3</v>
      </c>
      <c r="H188" s="404">
        <f t="shared" si="28"/>
        <v>3.6859776844590255E-3</v>
      </c>
      <c r="I188" s="404">
        <f t="shared" si="28"/>
        <v>3.6859776844590255E-3</v>
      </c>
      <c r="J188" s="404">
        <f t="shared" si="28"/>
        <v>3.6859776844590255E-3</v>
      </c>
      <c r="K188" s="404">
        <f t="shared" si="28"/>
        <v>3.6859776844590255E-3</v>
      </c>
      <c r="L188" s="404">
        <f t="shared" si="28"/>
        <v>3.6859776844590255E-3</v>
      </c>
    </row>
    <row r="189" spans="1:12" ht="13.15">
      <c r="B189" s="8" t="str">
        <f t="shared" si="27"/>
        <v>Total</v>
      </c>
      <c r="C189" s="623">
        <f t="shared" ref="C189:L189" si="29">SUM(C169:C188)</f>
        <v>1</v>
      </c>
      <c r="D189" s="623">
        <f t="shared" si="29"/>
        <v>1</v>
      </c>
      <c r="E189" s="623">
        <f t="shared" si="29"/>
        <v>1</v>
      </c>
      <c r="F189" s="623">
        <f t="shared" si="29"/>
        <v>1</v>
      </c>
      <c r="G189" s="623">
        <f t="shared" si="29"/>
        <v>1</v>
      </c>
      <c r="H189" s="623">
        <f t="shared" si="29"/>
        <v>1</v>
      </c>
      <c r="I189" s="623">
        <f t="shared" si="29"/>
        <v>1</v>
      </c>
      <c r="J189" s="623">
        <f t="shared" si="29"/>
        <v>1</v>
      </c>
      <c r="K189" s="623">
        <f t="shared" si="29"/>
        <v>1</v>
      </c>
      <c r="L189" s="623">
        <f t="shared" si="29"/>
        <v>1</v>
      </c>
    </row>
    <row r="190" spans="1:12">
      <c r="A190" s="1177">
        <f>SUM(C190:L190)</f>
        <v>0</v>
      </c>
      <c r="B190" s="1177"/>
      <c r="C190" s="1195">
        <f t="shared" ref="C190:L190" si="30">C189-1</f>
        <v>0</v>
      </c>
      <c r="D190" s="1195">
        <f t="shared" si="30"/>
        <v>0</v>
      </c>
      <c r="E190" s="1195">
        <f t="shared" si="30"/>
        <v>0</v>
      </c>
      <c r="F190" s="1195">
        <f t="shared" si="30"/>
        <v>0</v>
      </c>
      <c r="G190" s="1195">
        <f t="shared" si="30"/>
        <v>0</v>
      </c>
      <c r="H190" s="1195">
        <f t="shared" si="30"/>
        <v>0</v>
      </c>
      <c r="I190" s="1195">
        <f t="shared" si="30"/>
        <v>0</v>
      </c>
      <c r="J190" s="1195">
        <f t="shared" si="30"/>
        <v>0</v>
      </c>
      <c r="K190" s="1195">
        <f t="shared" si="30"/>
        <v>0</v>
      </c>
      <c r="L190" s="1195">
        <f t="shared" si="30"/>
        <v>0</v>
      </c>
    </row>
    <row r="192" spans="1:12" ht="15">
      <c r="B192" s="76" t="s">
        <v>775</v>
      </c>
    </row>
    <row r="194" spans="2:12" ht="13.15">
      <c r="B194" s="8" t="s">
        <v>59</v>
      </c>
      <c r="C194" s="548" t="str">
        <f>C142</f>
        <v>2019/20</v>
      </c>
      <c r="D194" s="548" t="str">
        <f t="shared" ref="D194:L194" si="31">D142</f>
        <v>2020/21</v>
      </c>
      <c r="E194" s="548" t="str">
        <f t="shared" si="31"/>
        <v>2021/22</v>
      </c>
      <c r="F194" s="548" t="str">
        <f t="shared" si="31"/>
        <v>2022/23</v>
      </c>
      <c r="G194" s="548" t="str">
        <f t="shared" si="31"/>
        <v>2023/24</v>
      </c>
      <c r="H194" s="548" t="str">
        <f t="shared" si="31"/>
        <v>2024/25</v>
      </c>
      <c r="I194" s="548" t="str">
        <f t="shared" si="31"/>
        <v>2025/26</v>
      </c>
      <c r="J194" s="548" t="str">
        <f t="shared" si="31"/>
        <v>2026/27</v>
      </c>
      <c r="K194" s="548" t="str">
        <f t="shared" si="31"/>
        <v>2027/28</v>
      </c>
      <c r="L194" s="148" t="str">
        <f t="shared" si="31"/>
        <v>2028/29</v>
      </c>
    </row>
    <row r="195" spans="2:12" ht="13.15">
      <c r="B195" s="8" t="str">
        <f>B143</f>
        <v>Primary</v>
      </c>
      <c r="C195" s="653">
        <f>C143*C119</f>
        <v>3168.6535490741871</v>
      </c>
      <c r="D195" s="653">
        <f t="shared" ref="D195:L195" si="32">D143*D119</f>
        <v>3168.6535490741871</v>
      </c>
      <c r="E195" s="653">
        <f t="shared" si="32"/>
        <v>3168.6535490741871</v>
      </c>
      <c r="F195" s="653">
        <f t="shared" si="32"/>
        <v>3168.6535490741871</v>
      </c>
      <c r="G195" s="653">
        <f t="shared" si="32"/>
        <v>3168.6535490741871</v>
      </c>
      <c r="H195" s="653">
        <f t="shared" si="32"/>
        <v>3168.6535490741871</v>
      </c>
      <c r="I195" s="653">
        <f t="shared" si="32"/>
        <v>3168.6535490741871</v>
      </c>
      <c r="J195" s="653">
        <f t="shared" si="32"/>
        <v>3168.6535490741871</v>
      </c>
      <c r="K195" s="653">
        <f t="shared" si="32"/>
        <v>3168.6535490741871</v>
      </c>
      <c r="L195" s="653">
        <f t="shared" si="32"/>
        <v>3168.6535490741871</v>
      </c>
    </row>
    <row r="196" spans="2:12" ht="13.15">
      <c r="B196" s="8" t="str">
        <f t="shared" ref="B196:B216" si="33">B144</f>
        <v>Art &amp; Design</v>
      </c>
      <c r="C196" s="653">
        <f t="shared" ref="C196:L214" si="34">C144*C120</f>
        <v>0</v>
      </c>
      <c r="D196" s="653">
        <f t="shared" si="34"/>
        <v>0</v>
      </c>
      <c r="E196" s="653">
        <f t="shared" si="34"/>
        <v>0</v>
      </c>
      <c r="F196" s="653">
        <f t="shared" si="34"/>
        <v>0</v>
      </c>
      <c r="G196" s="653">
        <f t="shared" si="34"/>
        <v>0</v>
      </c>
      <c r="H196" s="653">
        <f t="shared" si="34"/>
        <v>0</v>
      </c>
      <c r="I196" s="653">
        <f t="shared" si="34"/>
        <v>0</v>
      </c>
      <c r="J196" s="653">
        <f t="shared" si="34"/>
        <v>0</v>
      </c>
      <c r="K196" s="653">
        <f t="shared" si="34"/>
        <v>0</v>
      </c>
      <c r="L196" s="653">
        <f t="shared" si="34"/>
        <v>0</v>
      </c>
    </row>
    <row r="197" spans="2:12" ht="13.15">
      <c r="B197" s="8" t="str">
        <f t="shared" si="33"/>
        <v>Biology</v>
      </c>
      <c r="C197" s="653">
        <f t="shared" si="34"/>
        <v>4.0513578988932659</v>
      </c>
      <c r="D197" s="653">
        <f t="shared" si="34"/>
        <v>4.0513578988932659</v>
      </c>
      <c r="E197" s="653">
        <f t="shared" si="34"/>
        <v>4.0513578988932659</v>
      </c>
      <c r="F197" s="653">
        <f t="shared" si="34"/>
        <v>4.0513578988932659</v>
      </c>
      <c r="G197" s="653">
        <f t="shared" si="34"/>
        <v>4.0513578988932659</v>
      </c>
      <c r="H197" s="653">
        <f t="shared" si="34"/>
        <v>4.0513578988932659</v>
      </c>
      <c r="I197" s="653">
        <f t="shared" si="34"/>
        <v>4.0513578988932659</v>
      </c>
      <c r="J197" s="653">
        <f t="shared" si="34"/>
        <v>4.0513578988932659</v>
      </c>
      <c r="K197" s="653">
        <f t="shared" si="34"/>
        <v>4.0513578988932659</v>
      </c>
      <c r="L197" s="653">
        <f t="shared" si="34"/>
        <v>4.0513578988932659</v>
      </c>
    </row>
    <row r="198" spans="2:12" ht="13.15">
      <c r="B198" s="8" t="str">
        <f t="shared" si="33"/>
        <v>Business Studies</v>
      </c>
      <c r="C198" s="653">
        <f t="shared" si="34"/>
        <v>0</v>
      </c>
      <c r="D198" s="653">
        <f t="shared" si="34"/>
        <v>0</v>
      </c>
      <c r="E198" s="653">
        <f t="shared" si="34"/>
        <v>0</v>
      </c>
      <c r="F198" s="653">
        <f t="shared" si="34"/>
        <v>0</v>
      </c>
      <c r="G198" s="653">
        <f t="shared" si="34"/>
        <v>0</v>
      </c>
      <c r="H198" s="653">
        <f t="shared" si="34"/>
        <v>0</v>
      </c>
      <c r="I198" s="653">
        <f t="shared" si="34"/>
        <v>0</v>
      </c>
      <c r="J198" s="653">
        <f t="shared" si="34"/>
        <v>0</v>
      </c>
      <c r="K198" s="653">
        <f t="shared" si="34"/>
        <v>0</v>
      </c>
      <c r="L198" s="653">
        <f t="shared" si="34"/>
        <v>0</v>
      </c>
    </row>
    <row r="199" spans="2:12" ht="13.15">
      <c r="B199" s="8" t="str">
        <f t="shared" si="33"/>
        <v>Chemistry</v>
      </c>
      <c r="C199" s="653">
        <f t="shared" si="34"/>
        <v>3.5346746333242973</v>
      </c>
      <c r="D199" s="653">
        <f t="shared" si="34"/>
        <v>3.5346746333242973</v>
      </c>
      <c r="E199" s="653">
        <f t="shared" si="34"/>
        <v>3.5346746333242973</v>
      </c>
      <c r="F199" s="653">
        <f t="shared" si="34"/>
        <v>3.5346746333242973</v>
      </c>
      <c r="G199" s="653">
        <f t="shared" si="34"/>
        <v>3.5346746333242973</v>
      </c>
      <c r="H199" s="653">
        <f t="shared" si="34"/>
        <v>3.5346746333242973</v>
      </c>
      <c r="I199" s="653">
        <f t="shared" si="34"/>
        <v>3.5346746333242973</v>
      </c>
      <c r="J199" s="653">
        <f t="shared" si="34"/>
        <v>3.5346746333242973</v>
      </c>
      <c r="K199" s="653">
        <f t="shared" si="34"/>
        <v>3.5346746333242973</v>
      </c>
      <c r="L199" s="653">
        <f t="shared" si="34"/>
        <v>3.5346746333242973</v>
      </c>
    </row>
    <row r="200" spans="2:12" ht="13.15">
      <c r="B200" s="8" t="str">
        <f t="shared" si="33"/>
        <v>Classics</v>
      </c>
      <c r="C200" s="653">
        <f t="shared" si="34"/>
        <v>0</v>
      </c>
      <c r="D200" s="653">
        <f t="shared" si="34"/>
        <v>0</v>
      </c>
      <c r="E200" s="653">
        <f t="shared" si="34"/>
        <v>0</v>
      </c>
      <c r="F200" s="653">
        <f t="shared" si="34"/>
        <v>0</v>
      </c>
      <c r="G200" s="653">
        <f t="shared" si="34"/>
        <v>0</v>
      </c>
      <c r="H200" s="653">
        <f t="shared" si="34"/>
        <v>0</v>
      </c>
      <c r="I200" s="653">
        <f t="shared" si="34"/>
        <v>0</v>
      </c>
      <c r="J200" s="653">
        <f t="shared" si="34"/>
        <v>0</v>
      </c>
      <c r="K200" s="653">
        <f t="shared" si="34"/>
        <v>0</v>
      </c>
      <c r="L200" s="653">
        <f t="shared" si="34"/>
        <v>0</v>
      </c>
    </row>
    <row r="201" spans="2:12" ht="13.15">
      <c r="B201" s="8" t="str">
        <f t="shared" si="33"/>
        <v>Computing</v>
      </c>
      <c r="C201" s="653">
        <f t="shared" si="34"/>
        <v>2.7233902553978546</v>
      </c>
      <c r="D201" s="653">
        <f t="shared" si="34"/>
        <v>2.7233902553978546</v>
      </c>
      <c r="E201" s="653">
        <f t="shared" si="34"/>
        <v>2.7233902553978546</v>
      </c>
      <c r="F201" s="653">
        <f t="shared" si="34"/>
        <v>2.7233902553978546</v>
      </c>
      <c r="G201" s="653">
        <f t="shared" si="34"/>
        <v>2.7233902553978546</v>
      </c>
      <c r="H201" s="653">
        <f t="shared" si="34"/>
        <v>2.7233902553978546</v>
      </c>
      <c r="I201" s="653">
        <f t="shared" si="34"/>
        <v>2.7233902553978546</v>
      </c>
      <c r="J201" s="653">
        <f t="shared" si="34"/>
        <v>2.7233902553978546</v>
      </c>
      <c r="K201" s="653">
        <f t="shared" si="34"/>
        <v>2.7233902553978546</v>
      </c>
      <c r="L201" s="653">
        <f t="shared" si="34"/>
        <v>2.7233902553978546</v>
      </c>
    </row>
    <row r="202" spans="2:12" ht="13.15">
      <c r="B202" s="8" t="str">
        <f t="shared" si="33"/>
        <v>Design &amp; Technology</v>
      </c>
      <c r="C202" s="653">
        <f t="shared" si="34"/>
        <v>0</v>
      </c>
      <c r="D202" s="653">
        <f t="shared" si="34"/>
        <v>0</v>
      </c>
      <c r="E202" s="653">
        <f t="shared" si="34"/>
        <v>0</v>
      </c>
      <c r="F202" s="653">
        <f t="shared" si="34"/>
        <v>0</v>
      </c>
      <c r="G202" s="653">
        <f t="shared" si="34"/>
        <v>0</v>
      </c>
      <c r="H202" s="653">
        <f t="shared" si="34"/>
        <v>0</v>
      </c>
      <c r="I202" s="653">
        <f t="shared" si="34"/>
        <v>0</v>
      </c>
      <c r="J202" s="653">
        <f t="shared" si="34"/>
        <v>0</v>
      </c>
      <c r="K202" s="653">
        <f t="shared" si="34"/>
        <v>0</v>
      </c>
      <c r="L202" s="653">
        <f t="shared" si="34"/>
        <v>0</v>
      </c>
    </row>
    <row r="203" spans="2:12" ht="13.15">
      <c r="B203" s="8" t="str">
        <f t="shared" si="33"/>
        <v>Drama</v>
      </c>
      <c r="C203" s="653">
        <f t="shared" si="34"/>
        <v>0</v>
      </c>
      <c r="D203" s="653">
        <f t="shared" si="34"/>
        <v>0</v>
      </c>
      <c r="E203" s="653">
        <f t="shared" si="34"/>
        <v>0</v>
      </c>
      <c r="F203" s="653">
        <f t="shared" si="34"/>
        <v>0</v>
      </c>
      <c r="G203" s="653">
        <f t="shared" si="34"/>
        <v>0</v>
      </c>
      <c r="H203" s="653">
        <f t="shared" si="34"/>
        <v>0</v>
      </c>
      <c r="I203" s="653">
        <f t="shared" si="34"/>
        <v>0</v>
      </c>
      <c r="J203" s="653">
        <f t="shared" si="34"/>
        <v>0</v>
      </c>
      <c r="K203" s="653">
        <f t="shared" si="34"/>
        <v>0</v>
      </c>
      <c r="L203" s="653">
        <f t="shared" si="34"/>
        <v>0</v>
      </c>
    </row>
    <row r="204" spans="2:12" ht="13.15">
      <c r="B204" s="8" t="str">
        <f t="shared" si="33"/>
        <v>English</v>
      </c>
      <c r="C204" s="653">
        <f t="shared" si="34"/>
        <v>4.089194195293044</v>
      </c>
      <c r="D204" s="653">
        <f t="shared" si="34"/>
        <v>4.089194195293044</v>
      </c>
      <c r="E204" s="653">
        <f t="shared" si="34"/>
        <v>4.089194195293044</v>
      </c>
      <c r="F204" s="653">
        <f t="shared" si="34"/>
        <v>4.089194195293044</v>
      </c>
      <c r="G204" s="653">
        <f t="shared" si="34"/>
        <v>4.089194195293044</v>
      </c>
      <c r="H204" s="653">
        <f t="shared" si="34"/>
        <v>4.089194195293044</v>
      </c>
      <c r="I204" s="653">
        <f t="shared" si="34"/>
        <v>4.089194195293044</v>
      </c>
      <c r="J204" s="653">
        <f t="shared" si="34"/>
        <v>4.089194195293044</v>
      </c>
      <c r="K204" s="653">
        <f t="shared" si="34"/>
        <v>4.089194195293044</v>
      </c>
      <c r="L204" s="653">
        <f t="shared" si="34"/>
        <v>4.089194195293044</v>
      </c>
    </row>
    <row r="205" spans="2:12" ht="13.15">
      <c r="B205" s="8" t="str">
        <f t="shared" si="33"/>
        <v>Food</v>
      </c>
      <c r="C205" s="653">
        <f t="shared" si="34"/>
        <v>0</v>
      </c>
      <c r="D205" s="653">
        <f t="shared" si="34"/>
        <v>0</v>
      </c>
      <c r="E205" s="653">
        <f t="shared" si="34"/>
        <v>0</v>
      </c>
      <c r="F205" s="653">
        <f t="shared" si="34"/>
        <v>0</v>
      </c>
      <c r="G205" s="653">
        <f t="shared" si="34"/>
        <v>0</v>
      </c>
      <c r="H205" s="653">
        <f t="shared" si="34"/>
        <v>0</v>
      </c>
      <c r="I205" s="653">
        <f t="shared" si="34"/>
        <v>0</v>
      </c>
      <c r="J205" s="653">
        <f t="shared" si="34"/>
        <v>0</v>
      </c>
      <c r="K205" s="653">
        <f t="shared" si="34"/>
        <v>0</v>
      </c>
      <c r="L205" s="653">
        <f t="shared" si="34"/>
        <v>0</v>
      </c>
    </row>
    <row r="206" spans="2:12" ht="13.15">
      <c r="B206" s="8" t="str">
        <f t="shared" si="33"/>
        <v>Geography</v>
      </c>
      <c r="C206" s="653">
        <f t="shared" si="34"/>
        <v>0</v>
      </c>
      <c r="D206" s="653">
        <f t="shared" si="34"/>
        <v>0</v>
      </c>
      <c r="E206" s="653">
        <f t="shared" si="34"/>
        <v>0</v>
      </c>
      <c r="F206" s="653">
        <f t="shared" si="34"/>
        <v>0</v>
      </c>
      <c r="G206" s="653">
        <f t="shared" si="34"/>
        <v>0</v>
      </c>
      <c r="H206" s="653">
        <f t="shared" si="34"/>
        <v>0</v>
      </c>
      <c r="I206" s="653">
        <f t="shared" si="34"/>
        <v>0</v>
      </c>
      <c r="J206" s="653">
        <f t="shared" si="34"/>
        <v>0</v>
      </c>
      <c r="K206" s="653">
        <f t="shared" si="34"/>
        <v>0</v>
      </c>
      <c r="L206" s="653">
        <f t="shared" si="34"/>
        <v>0</v>
      </c>
    </row>
    <row r="207" spans="2:12" ht="13.15">
      <c r="B207" s="8" t="str">
        <f t="shared" si="33"/>
        <v>History</v>
      </c>
      <c r="C207" s="653">
        <f t="shared" si="34"/>
        <v>0</v>
      </c>
      <c r="D207" s="653">
        <f t="shared" si="34"/>
        <v>0</v>
      </c>
      <c r="E207" s="653">
        <f t="shared" si="34"/>
        <v>0</v>
      </c>
      <c r="F207" s="653">
        <f t="shared" si="34"/>
        <v>0</v>
      </c>
      <c r="G207" s="653">
        <f t="shared" si="34"/>
        <v>0</v>
      </c>
      <c r="H207" s="653">
        <f t="shared" si="34"/>
        <v>0</v>
      </c>
      <c r="I207" s="653">
        <f t="shared" si="34"/>
        <v>0</v>
      </c>
      <c r="J207" s="653">
        <f t="shared" si="34"/>
        <v>0</v>
      </c>
      <c r="K207" s="653">
        <f t="shared" si="34"/>
        <v>0</v>
      </c>
      <c r="L207" s="653">
        <f t="shared" si="34"/>
        <v>0</v>
      </c>
    </row>
    <row r="208" spans="2:12" ht="13.15">
      <c r="B208" s="8" t="str">
        <f t="shared" si="33"/>
        <v>Mathematics</v>
      </c>
      <c r="C208" s="653">
        <f t="shared" si="34"/>
        <v>51.658580516696205</v>
      </c>
      <c r="D208" s="653">
        <f t="shared" si="34"/>
        <v>51.658580516696205</v>
      </c>
      <c r="E208" s="653">
        <f t="shared" si="34"/>
        <v>51.658580516696205</v>
      </c>
      <c r="F208" s="653">
        <f t="shared" si="34"/>
        <v>51.658580516696205</v>
      </c>
      <c r="G208" s="653">
        <f t="shared" si="34"/>
        <v>51.658580516696205</v>
      </c>
      <c r="H208" s="653">
        <f t="shared" si="34"/>
        <v>51.658580516696205</v>
      </c>
      <c r="I208" s="653">
        <f t="shared" si="34"/>
        <v>51.658580516696205</v>
      </c>
      <c r="J208" s="653">
        <f t="shared" si="34"/>
        <v>51.658580516696205</v>
      </c>
      <c r="K208" s="653">
        <f t="shared" si="34"/>
        <v>51.658580516696205</v>
      </c>
      <c r="L208" s="653">
        <f t="shared" si="34"/>
        <v>51.658580516696205</v>
      </c>
    </row>
    <row r="209" spans="2:12" ht="13.15">
      <c r="B209" s="8" t="str">
        <f t="shared" si="33"/>
        <v>Modern Foreign Languages</v>
      </c>
      <c r="C209" s="653">
        <f t="shared" si="34"/>
        <v>0</v>
      </c>
      <c r="D209" s="653">
        <f t="shared" si="34"/>
        <v>0</v>
      </c>
      <c r="E209" s="653">
        <f t="shared" si="34"/>
        <v>0</v>
      </c>
      <c r="F209" s="653">
        <f t="shared" si="34"/>
        <v>0</v>
      </c>
      <c r="G209" s="653">
        <f t="shared" si="34"/>
        <v>0</v>
      </c>
      <c r="H209" s="653">
        <f t="shared" si="34"/>
        <v>0</v>
      </c>
      <c r="I209" s="653">
        <f t="shared" si="34"/>
        <v>0</v>
      </c>
      <c r="J209" s="653">
        <f t="shared" si="34"/>
        <v>0</v>
      </c>
      <c r="K209" s="653">
        <f t="shared" si="34"/>
        <v>0</v>
      </c>
      <c r="L209" s="653">
        <f t="shared" si="34"/>
        <v>0</v>
      </c>
    </row>
    <row r="210" spans="2:12" ht="13.15">
      <c r="B210" s="8" t="str">
        <f t="shared" si="33"/>
        <v>Music</v>
      </c>
      <c r="C210" s="653">
        <f t="shared" si="34"/>
        <v>0</v>
      </c>
      <c r="D210" s="653">
        <f t="shared" si="34"/>
        <v>0</v>
      </c>
      <c r="E210" s="653">
        <f t="shared" si="34"/>
        <v>0</v>
      </c>
      <c r="F210" s="653">
        <f t="shared" si="34"/>
        <v>0</v>
      </c>
      <c r="G210" s="653">
        <f t="shared" si="34"/>
        <v>0</v>
      </c>
      <c r="H210" s="653">
        <f t="shared" si="34"/>
        <v>0</v>
      </c>
      <c r="I210" s="653">
        <f t="shared" si="34"/>
        <v>0</v>
      </c>
      <c r="J210" s="653">
        <f t="shared" si="34"/>
        <v>0</v>
      </c>
      <c r="K210" s="653">
        <f t="shared" si="34"/>
        <v>0</v>
      </c>
      <c r="L210" s="653">
        <f t="shared" si="34"/>
        <v>0</v>
      </c>
    </row>
    <row r="211" spans="2:12" ht="13.15">
      <c r="B211" s="8" t="str">
        <f t="shared" si="33"/>
        <v>Others</v>
      </c>
      <c r="C211" s="653">
        <f t="shared" si="34"/>
        <v>0</v>
      </c>
      <c r="D211" s="653">
        <f t="shared" si="34"/>
        <v>0</v>
      </c>
      <c r="E211" s="653">
        <f t="shared" si="34"/>
        <v>0</v>
      </c>
      <c r="F211" s="653">
        <f t="shared" si="34"/>
        <v>0</v>
      </c>
      <c r="G211" s="653">
        <f t="shared" si="34"/>
        <v>0</v>
      </c>
      <c r="H211" s="653">
        <f t="shared" si="34"/>
        <v>0</v>
      </c>
      <c r="I211" s="653">
        <f t="shared" si="34"/>
        <v>0</v>
      </c>
      <c r="J211" s="653">
        <f t="shared" si="34"/>
        <v>0</v>
      </c>
      <c r="K211" s="653">
        <f t="shared" si="34"/>
        <v>0</v>
      </c>
      <c r="L211" s="653">
        <f t="shared" si="34"/>
        <v>0</v>
      </c>
    </row>
    <row r="212" spans="2:12" ht="13.15">
      <c r="B212" s="8" t="str">
        <f t="shared" si="33"/>
        <v>Physical Education</v>
      </c>
      <c r="C212" s="653">
        <f t="shared" si="34"/>
        <v>44.65454641355975</v>
      </c>
      <c r="D212" s="653">
        <f t="shared" si="34"/>
        <v>44.65454641355975</v>
      </c>
      <c r="E212" s="653">
        <f t="shared" si="34"/>
        <v>44.65454641355975</v>
      </c>
      <c r="F212" s="653">
        <f t="shared" si="34"/>
        <v>44.65454641355975</v>
      </c>
      <c r="G212" s="653">
        <f t="shared" si="34"/>
        <v>44.65454641355975</v>
      </c>
      <c r="H212" s="653">
        <f t="shared" si="34"/>
        <v>44.65454641355975</v>
      </c>
      <c r="I212" s="653">
        <f t="shared" si="34"/>
        <v>44.65454641355975</v>
      </c>
      <c r="J212" s="653">
        <f t="shared" si="34"/>
        <v>44.65454641355975</v>
      </c>
      <c r="K212" s="653">
        <f t="shared" si="34"/>
        <v>44.65454641355975</v>
      </c>
      <c r="L212" s="653">
        <f t="shared" si="34"/>
        <v>44.65454641355975</v>
      </c>
    </row>
    <row r="213" spans="2:12" ht="13.15">
      <c r="B213" s="8" t="str">
        <f t="shared" si="33"/>
        <v>Physics</v>
      </c>
      <c r="C213" s="653">
        <f t="shared" si="34"/>
        <v>7.0481679913727149</v>
      </c>
      <c r="D213" s="653">
        <f t="shared" si="34"/>
        <v>7.0481679913727149</v>
      </c>
      <c r="E213" s="653">
        <f t="shared" si="34"/>
        <v>7.0481679913727149</v>
      </c>
      <c r="F213" s="653">
        <f t="shared" si="34"/>
        <v>7.0481679913727149</v>
      </c>
      <c r="G213" s="653">
        <f t="shared" si="34"/>
        <v>7.0481679913727149</v>
      </c>
      <c r="H213" s="653">
        <f t="shared" si="34"/>
        <v>7.0481679913727149</v>
      </c>
      <c r="I213" s="653">
        <f t="shared" si="34"/>
        <v>7.0481679913727149</v>
      </c>
      <c r="J213" s="653">
        <f t="shared" si="34"/>
        <v>7.0481679913727149</v>
      </c>
      <c r="K213" s="653">
        <f t="shared" si="34"/>
        <v>7.0481679913727149</v>
      </c>
      <c r="L213" s="653">
        <f t="shared" si="34"/>
        <v>7.0481679913727149</v>
      </c>
    </row>
    <row r="214" spans="2:12" ht="13.15">
      <c r="B214" s="8" t="str">
        <f t="shared" si="33"/>
        <v>Religious Education</v>
      </c>
      <c r="C214" s="653">
        <f t="shared" si="34"/>
        <v>11.845593782354253</v>
      </c>
      <c r="D214" s="653">
        <f t="shared" si="34"/>
        <v>11.845593782354253</v>
      </c>
      <c r="E214" s="653">
        <f t="shared" si="34"/>
        <v>11.845593782354253</v>
      </c>
      <c r="F214" s="653">
        <f t="shared" si="34"/>
        <v>11.845593782354253</v>
      </c>
      <c r="G214" s="653">
        <f t="shared" si="34"/>
        <v>11.845593782354253</v>
      </c>
      <c r="H214" s="653">
        <f t="shared" si="34"/>
        <v>11.845593782354253</v>
      </c>
      <c r="I214" s="653">
        <f t="shared" si="34"/>
        <v>11.845593782354253</v>
      </c>
      <c r="J214" s="653">
        <f t="shared" si="34"/>
        <v>11.845593782354253</v>
      </c>
      <c r="K214" s="653">
        <f t="shared" si="34"/>
        <v>11.845593782354253</v>
      </c>
      <c r="L214" s="653">
        <f t="shared" si="34"/>
        <v>11.845593782354253</v>
      </c>
    </row>
    <row r="215" spans="2:12" ht="13.15">
      <c r="B215" s="8" t="str">
        <f t="shared" si="33"/>
        <v>Total</v>
      </c>
      <c r="C215" s="444">
        <f t="shared" ref="C215:L215" si="35">SUM(C195:C214)</f>
        <v>3298.2590547610789</v>
      </c>
      <c r="D215" s="444">
        <f t="shared" si="35"/>
        <v>3298.2590547610789</v>
      </c>
      <c r="E215" s="444">
        <f t="shared" si="35"/>
        <v>3298.2590547610789</v>
      </c>
      <c r="F215" s="444">
        <f t="shared" si="35"/>
        <v>3298.2590547610789</v>
      </c>
      <c r="G215" s="444">
        <f t="shared" si="35"/>
        <v>3298.2590547610789</v>
      </c>
      <c r="H215" s="444">
        <f t="shared" si="35"/>
        <v>3298.2590547610789</v>
      </c>
      <c r="I215" s="444">
        <f t="shared" si="35"/>
        <v>3298.2590547610789</v>
      </c>
      <c r="J215" s="444">
        <f t="shared" si="35"/>
        <v>3298.2590547610789</v>
      </c>
      <c r="K215" s="444">
        <f t="shared" si="35"/>
        <v>3298.2590547610789</v>
      </c>
      <c r="L215" s="444">
        <f t="shared" si="35"/>
        <v>3298.2590547610789</v>
      </c>
    </row>
    <row r="216" spans="2:12" ht="13.15">
      <c r="B216" s="8" t="str">
        <f t="shared" si="33"/>
        <v>Secondary total</v>
      </c>
      <c r="C216" s="444">
        <f>SUM(C195:C214)-C195</f>
        <v>129.60550568689177</v>
      </c>
      <c r="D216" s="444">
        <f t="shared" ref="D216:L216" si="36">SUM(D195:D214)-D195</f>
        <v>129.60550568689177</v>
      </c>
      <c r="E216" s="444">
        <f t="shared" si="36"/>
        <v>129.60550568689177</v>
      </c>
      <c r="F216" s="444">
        <f t="shared" si="36"/>
        <v>129.60550568689177</v>
      </c>
      <c r="G216" s="444">
        <f t="shared" si="36"/>
        <v>129.60550568689177</v>
      </c>
      <c r="H216" s="444">
        <f t="shared" si="36"/>
        <v>129.60550568689177</v>
      </c>
      <c r="I216" s="444">
        <f t="shared" si="36"/>
        <v>129.60550568689177</v>
      </c>
      <c r="J216" s="444">
        <f t="shared" si="36"/>
        <v>129.60550568689177</v>
      </c>
      <c r="K216" s="444">
        <f t="shared" si="36"/>
        <v>129.60550568689177</v>
      </c>
      <c r="L216" s="444">
        <f t="shared" si="36"/>
        <v>129.60550568689177</v>
      </c>
    </row>
    <row r="218" spans="2:12">
      <c r="B218" s="695" t="s">
        <v>1059</v>
      </c>
    </row>
    <row r="219" spans="2:12" ht="13.15">
      <c r="B219" s="694"/>
    </row>
    <row r="220" spans="2:12" ht="13.15">
      <c r="B220" s="8" t="s">
        <v>59</v>
      </c>
      <c r="C220" s="8" t="str">
        <f>C194</f>
        <v>2019/20</v>
      </c>
      <c r="D220" s="8" t="str">
        <f t="shared" ref="D220:L220" si="37">D194</f>
        <v>2020/21</v>
      </c>
      <c r="E220" s="8" t="str">
        <f t="shared" si="37"/>
        <v>2021/22</v>
      </c>
      <c r="F220" s="8" t="str">
        <f t="shared" si="37"/>
        <v>2022/23</v>
      </c>
      <c r="G220" s="8" t="str">
        <f t="shared" si="37"/>
        <v>2023/24</v>
      </c>
      <c r="H220" s="8" t="str">
        <f t="shared" si="37"/>
        <v>2024/25</v>
      </c>
      <c r="I220" s="8" t="str">
        <f t="shared" si="37"/>
        <v>2025/26</v>
      </c>
      <c r="J220" s="8" t="str">
        <f t="shared" si="37"/>
        <v>2026/27</v>
      </c>
      <c r="K220" s="8" t="str">
        <f t="shared" si="37"/>
        <v>2027/28</v>
      </c>
      <c r="L220" s="8" t="str">
        <f t="shared" si="37"/>
        <v>2028/29</v>
      </c>
    </row>
    <row r="221" spans="2:12" ht="13.15">
      <c r="B221" s="8" t="str">
        <f>B169</f>
        <v>Primary</v>
      </c>
      <c r="C221" s="404">
        <f>C195/C$215</f>
        <v>0.96070487383342296</v>
      </c>
      <c r="D221" s="404">
        <f t="shared" ref="D221:L221" si="38">D195/D$215</f>
        <v>0.96070487383342296</v>
      </c>
      <c r="E221" s="404">
        <f t="shared" si="38"/>
        <v>0.96070487383342296</v>
      </c>
      <c r="F221" s="404">
        <f t="shared" si="38"/>
        <v>0.96070487383342296</v>
      </c>
      <c r="G221" s="404">
        <f t="shared" si="38"/>
        <v>0.96070487383342296</v>
      </c>
      <c r="H221" s="404">
        <f t="shared" si="38"/>
        <v>0.96070487383342296</v>
      </c>
      <c r="I221" s="404">
        <f t="shared" si="38"/>
        <v>0.96070487383342296</v>
      </c>
      <c r="J221" s="404">
        <f t="shared" si="38"/>
        <v>0.96070487383342296</v>
      </c>
      <c r="K221" s="404">
        <f t="shared" si="38"/>
        <v>0.96070487383342296</v>
      </c>
      <c r="L221" s="404">
        <f t="shared" si="38"/>
        <v>0.96070487383342296</v>
      </c>
    </row>
    <row r="222" spans="2:12" ht="13.15">
      <c r="B222" s="8" t="str">
        <f t="shared" ref="B222:B241" si="39">B170</f>
        <v>Art &amp; Design</v>
      </c>
      <c r="C222" s="404">
        <f t="shared" ref="C222:L240" si="40">C196/C$215</f>
        <v>0</v>
      </c>
      <c r="D222" s="404">
        <f t="shared" si="40"/>
        <v>0</v>
      </c>
      <c r="E222" s="404">
        <f t="shared" si="40"/>
        <v>0</v>
      </c>
      <c r="F222" s="404">
        <f t="shared" si="40"/>
        <v>0</v>
      </c>
      <c r="G222" s="404">
        <f t="shared" si="40"/>
        <v>0</v>
      </c>
      <c r="H222" s="404">
        <f t="shared" si="40"/>
        <v>0</v>
      </c>
      <c r="I222" s="404">
        <f t="shared" si="40"/>
        <v>0</v>
      </c>
      <c r="J222" s="404">
        <f t="shared" si="40"/>
        <v>0</v>
      </c>
      <c r="K222" s="404">
        <f t="shared" si="40"/>
        <v>0</v>
      </c>
      <c r="L222" s="404">
        <f t="shared" si="40"/>
        <v>0</v>
      </c>
    </row>
    <row r="223" spans="2:12" ht="13.15">
      <c r="B223" s="8" t="str">
        <f t="shared" si="39"/>
        <v>Biology</v>
      </c>
      <c r="C223" s="404">
        <f t="shared" si="40"/>
        <v>1.2283322297092095E-3</v>
      </c>
      <c r="D223" s="404">
        <f t="shared" si="40"/>
        <v>1.2283322297092095E-3</v>
      </c>
      <c r="E223" s="404">
        <f t="shared" si="40"/>
        <v>1.2283322297092095E-3</v>
      </c>
      <c r="F223" s="404">
        <f t="shared" si="40"/>
        <v>1.2283322297092095E-3</v>
      </c>
      <c r="G223" s="404">
        <f t="shared" si="40"/>
        <v>1.2283322297092095E-3</v>
      </c>
      <c r="H223" s="404">
        <f t="shared" si="40"/>
        <v>1.2283322297092095E-3</v>
      </c>
      <c r="I223" s="404">
        <f t="shared" si="40"/>
        <v>1.2283322297092095E-3</v>
      </c>
      <c r="J223" s="404">
        <f t="shared" si="40"/>
        <v>1.2283322297092095E-3</v>
      </c>
      <c r="K223" s="404">
        <f t="shared" si="40"/>
        <v>1.2283322297092095E-3</v>
      </c>
      <c r="L223" s="404">
        <f t="shared" si="40"/>
        <v>1.2283322297092095E-3</v>
      </c>
    </row>
    <row r="224" spans="2:12" ht="13.15">
      <c r="B224" s="8" t="str">
        <f t="shared" si="39"/>
        <v>Business Studies</v>
      </c>
      <c r="C224" s="404">
        <f t="shared" si="40"/>
        <v>0</v>
      </c>
      <c r="D224" s="404">
        <f t="shared" si="40"/>
        <v>0</v>
      </c>
      <c r="E224" s="404">
        <f t="shared" si="40"/>
        <v>0</v>
      </c>
      <c r="F224" s="404">
        <f t="shared" si="40"/>
        <v>0</v>
      </c>
      <c r="G224" s="404">
        <f t="shared" si="40"/>
        <v>0</v>
      </c>
      <c r="H224" s="404">
        <f t="shared" si="40"/>
        <v>0</v>
      </c>
      <c r="I224" s="404">
        <f t="shared" si="40"/>
        <v>0</v>
      </c>
      <c r="J224" s="404">
        <f t="shared" si="40"/>
        <v>0</v>
      </c>
      <c r="K224" s="404">
        <f t="shared" si="40"/>
        <v>0</v>
      </c>
      <c r="L224" s="404">
        <f t="shared" si="40"/>
        <v>0</v>
      </c>
    </row>
    <row r="225" spans="2:12" ht="13.15">
      <c r="B225" s="8" t="str">
        <f t="shared" si="39"/>
        <v>Chemistry</v>
      </c>
      <c r="C225" s="404">
        <f t="shared" si="40"/>
        <v>1.071678899273224E-3</v>
      </c>
      <c r="D225" s="404">
        <f t="shared" si="40"/>
        <v>1.071678899273224E-3</v>
      </c>
      <c r="E225" s="404">
        <f t="shared" si="40"/>
        <v>1.071678899273224E-3</v>
      </c>
      <c r="F225" s="404">
        <f t="shared" si="40"/>
        <v>1.071678899273224E-3</v>
      </c>
      <c r="G225" s="404">
        <f t="shared" si="40"/>
        <v>1.071678899273224E-3</v>
      </c>
      <c r="H225" s="404">
        <f t="shared" si="40"/>
        <v>1.071678899273224E-3</v>
      </c>
      <c r="I225" s="404">
        <f t="shared" si="40"/>
        <v>1.071678899273224E-3</v>
      </c>
      <c r="J225" s="404">
        <f t="shared" si="40"/>
        <v>1.071678899273224E-3</v>
      </c>
      <c r="K225" s="404">
        <f t="shared" si="40"/>
        <v>1.071678899273224E-3</v>
      </c>
      <c r="L225" s="404">
        <f t="shared" si="40"/>
        <v>1.071678899273224E-3</v>
      </c>
    </row>
    <row r="226" spans="2:12" ht="13.15">
      <c r="B226" s="8" t="str">
        <f t="shared" si="39"/>
        <v>Classics</v>
      </c>
      <c r="C226" s="404">
        <f t="shared" si="40"/>
        <v>0</v>
      </c>
      <c r="D226" s="404">
        <f t="shared" si="40"/>
        <v>0</v>
      </c>
      <c r="E226" s="404">
        <f t="shared" si="40"/>
        <v>0</v>
      </c>
      <c r="F226" s="404">
        <f t="shared" si="40"/>
        <v>0</v>
      </c>
      <c r="G226" s="404">
        <f t="shared" si="40"/>
        <v>0</v>
      </c>
      <c r="H226" s="404">
        <f t="shared" si="40"/>
        <v>0</v>
      </c>
      <c r="I226" s="404">
        <f t="shared" si="40"/>
        <v>0</v>
      </c>
      <c r="J226" s="404">
        <f t="shared" si="40"/>
        <v>0</v>
      </c>
      <c r="K226" s="404">
        <f t="shared" si="40"/>
        <v>0</v>
      </c>
      <c r="L226" s="404">
        <f t="shared" si="40"/>
        <v>0</v>
      </c>
    </row>
    <row r="227" spans="2:12" ht="13.15">
      <c r="B227" s="8" t="str">
        <f t="shared" si="39"/>
        <v>Computing</v>
      </c>
      <c r="C227" s="404">
        <f t="shared" si="40"/>
        <v>8.2570538280387837E-4</v>
      </c>
      <c r="D227" s="404">
        <f t="shared" si="40"/>
        <v>8.2570538280387837E-4</v>
      </c>
      <c r="E227" s="404">
        <f t="shared" si="40"/>
        <v>8.2570538280387837E-4</v>
      </c>
      <c r="F227" s="404">
        <f t="shared" si="40"/>
        <v>8.2570538280387837E-4</v>
      </c>
      <c r="G227" s="404">
        <f t="shared" si="40"/>
        <v>8.2570538280387837E-4</v>
      </c>
      <c r="H227" s="404">
        <f t="shared" si="40"/>
        <v>8.2570538280387837E-4</v>
      </c>
      <c r="I227" s="404">
        <f t="shared" si="40"/>
        <v>8.2570538280387837E-4</v>
      </c>
      <c r="J227" s="404">
        <f t="shared" si="40"/>
        <v>8.2570538280387837E-4</v>
      </c>
      <c r="K227" s="404">
        <f t="shared" si="40"/>
        <v>8.2570538280387837E-4</v>
      </c>
      <c r="L227" s="404">
        <f t="shared" si="40"/>
        <v>8.2570538280387837E-4</v>
      </c>
    </row>
    <row r="228" spans="2:12" ht="13.15">
      <c r="B228" s="8" t="str">
        <f t="shared" si="39"/>
        <v>Design &amp; Technology</v>
      </c>
      <c r="C228" s="404">
        <f t="shared" si="40"/>
        <v>0</v>
      </c>
      <c r="D228" s="404">
        <f t="shared" si="40"/>
        <v>0</v>
      </c>
      <c r="E228" s="404">
        <f t="shared" si="40"/>
        <v>0</v>
      </c>
      <c r="F228" s="404">
        <f t="shared" si="40"/>
        <v>0</v>
      </c>
      <c r="G228" s="404">
        <f t="shared" si="40"/>
        <v>0</v>
      </c>
      <c r="H228" s="404">
        <f t="shared" si="40"/>
        <v>0</v>
      </c>
      <c r="I228" s="404">
        <f t="shared" si="40"/>
        <v>0</v>
      </c>
      <c r="J228" s="404">
        <f t="shared" si="40"/>
        <v>0</v>
      </c>
      <c r="K228" s="404">
        <f t="shared" si="40"/>
        <v>0</v>
      </c>
      <c r="L228" s="404">
        <f t="shared" si="40"/>
        <v>0</v>
      </c>
    </row>
    <row r="229" spans="2:12" ht="13.15">
      <c r="B229" s="8" t="str">
        <f t="shared" si="39"/>
        <v>Drama</v>
      </c>
      <c r="C229" s="404">
        <f t="shared" si="40"/>
        <v>0</v>
      </c>
      <c r="D229" s="404">
        <f t="shared" si="40"/>
        <v>0</v>
      </c>
      <c r="E229" s="404">
        <f t="shared" si="40"/>
        <v>0</v>
      </c>
      <c r="F229" s="404">
        <f t="shared" si="40"/>
        <v>0</v>
      </c>
      <c r="G229" s="404">
        <f t="shared" si="40"/>
        <v>0</v>
      </c>
      <c r="H229" s="404">
        <f t="shared" si="40"/>
        <v>0</v>
      </c>
      <c r="I229" s="404">
        <f t="shared" si="40"/>
        <v>0</v>
      </c>
      <c r="J229" s="404">
        <f t="shared" si="40"/>
        <v>0</v>
      </c>
      <c r="K229" s="404">
        <f t="shared" si="40"/>
        <v>0</v>
      </c>
      <c r="L229" s="404">
        <f t="shared" si="40"/>
        <v>0</v>
      </c>
    </row>
    <row r="230" spans="2:12" ht="13.15">
      <c r="B230" s="8" t="str">
        <f t="shared" si="39"/>
        <v>English</v>
      </c>
      <c r="C230" s="404">
        <f t="shared" si="40"/>
        <v>1.2398038260185294E-3</v>
      </c>
      <c r="D230" s="404">
        <f t="shared" si="40"/>
        <v>1.2398038260185294E-3</v>
      </c>
      <c r="E230" s="404">
        <f t="shared" si="40"/>
        <v>1.2398038260185294E-3</v>
      </c>
      <c r="F230" s="404">
        <f t="shared" si="40"/>
        <v>1.2398038260185294E-3</v>
      </c>
      <c r="G230" s="404">
        <f t="shared" si="40"/>
        <v>1.2398038260185294E-3</v>
      </c>
      <c r="H230" s="404">
        <f t="shared" si="40"/>
        <v>1.2398038260185294E-3</v>
      </c>
      <c r="I230" s="404">
        <f t="shared" si="40"/>
        <v>1.2398038260185294E-3</v>
      </c>
      <c r="J230" s="404">
        <f t="shared" si="40"/>
        <v>1.2398038260185294E-3</v>
      </c>
      <c r="K230" s="404">
        <f t="shared" si="40"/>
        <v>1.2398038260185294E-3</v>
      </c>
      <c r="L230" s="404">
        <f t="shared" si="40"/>
        <v>1.2398038260185294E-3</v>
      </c>
    </row>
    <row r="231" spans="2:12" ht="13.15">
      <c r="B231" s="8" t="str">
        <f t="shared" si="39"/>
        <v>Food</v>
      </c>
      <c r="C231" s="404">
        <f t="shared" si="40"/>
        <v>0</v>
      </c>
      <c r="D231" s="404">
        <f t="shared" si="40"/>
        <v>0</v>
      </c>
      <c r="E231" s="404">
        <f t="shared" si="40"/>
        <v>0</v>
      </c>
      <c r="F231" s="404">
        <f t="shared" si="40"/>
        <v>0</v>
      </c>
      <c r="G231" s="404">
        <f t="shared" si="40"/>
        <v>0</v>
      </c>
      <c r="H231" s="404">
        <f t="shared" si="40"/>
        <v>0</v>
      </c>
      <c r="I231" s="404">
        <f t="shared" si="40"/>
        <v>0</v>
      </c>
      <c r="J231" s="404">
        <f t="shared" si="40"/>
        <v>0</v>
      </c>
      <c r="K231" s="404">
        <f t="shared" si="40"/>
        <v>0</v>
      </c>
      <c r="L231" s="404">
        <f t="shared" si="40"/>
        <v>0</v>
      </c>
    </row>
    <row r="232" spans="2:12" ht="13.15">
      <c r="B232" s="8" t="str">
        <f t="shared" si="39"/>
        <v>Geography</v>
      </c>
      <c r="C232" s="404">
        <f t="shared" si="40"/>
        <v>0</v>
      </c>
      <c r="D232" s="404">
        <f t="shared" si="40"/>
        <v>0</v>
      </c>
      <c r="E232" s="404">
        <f t="shared" si="40"/>
        <v>0</v>
      </c>
      <c r="F232" s="404">
        <f t="shared" si="40"/>
        <v>0</v>
      </c>
      <c r="G232" s="404">
        <f t="shared" si="40"/>
        <v>0</v>
      </c>
      <c r="H232" s="404">
        <f t="shared" si="40"/>
        <v>0</v>
      </c>
      <c r="I232" s="404">
        <f t="shared" si="40"/>
        <v>0</v>
      </c>
      <c r="J232" s="404">
        <f t="shared" si="40"/>
        <v>0</v>
      </c>
      <c r="K232" s="404">
        <f t="shared" si="40"/>
        <v>0</v>
      </c>
      <c r="L232" s="404">
        <f t="shared" si="40"/>
        <v>0</v>
      </c>
    </row>
    <row r="233" spans="2:12" ht="13.15">
      <c r="B233" s="8" t="str">
        <f t="shared" si="39"/>
        <v>History</v>
      </c>
      <c r="C233" s="404">
        <f t="shared" si="40"/>
        <v>0</v>
      </c>
      <c r="D233" s="404">
        <f t="shared" si="40"/>
        <v>0</v>
      </c>
      <c r="E233" s="404">
        <f t="shared" si="40"/>
        <v>0</v>
      </c>
      <c r="F233" s="404">
        <f t="shared" si="40"/>
        <v>0</v>
      </c>
      <c r="G233" s="404">
        <f t="shared" si="40"/>
        <v>0</v>
      </c>
      <c r="H233" s="404">
        <f t="shared" si="40"/>
        <v>0</v>
      </c>
      <c r="I233" s="404">
        <f t="shared" si="40"/>
        <v>0</v>
      </c>
      <c r="J233" s="404">
        <f t="shared" si="40"/>
        <v>0</v>
      </c>
      <c r="K233" s="404">
        <f t="shared" si="40"/>
        <v>0</v>
      </c>
      <c r="L233" s="404">
        <f t="shared" si="40"/>
        <v>0</v>
      </c>
    </row>
    <row r="234" spans="2:12" ht="13.15">
      <c r="B234" s="8" t="str">
        <f t="shared" si="39"/>
        <v>Mathematics</v>
      </c>
      <c r="C234" s="404">
        <f t="shared" si="40"/>
        <v>1.5662378139196308E-2</v>
      </c>
      <c r="D234" s="404">
        <f t="shared" si="40"/>
        <v>1.5662378139196308E-2</v>
      </c>
      <c r="E234" s="404">
        <f t="shared" si="40"/>
        <v>1.5662378139196308E-2</v>
      </c>
      <c r="F234" s="404">
        <f t="shared" si="40"/>
        <v>1.5662378139196308E-2</v>
      </c>
      <c r="G234" s="404">
        <f t="shared" si="40"/>
        <v>1.5662378139196308E-2</v>
      </c>
      <c r="H234" s="404">
        <f t="shared" si="40"/>
        <v>1.5662378139196308E-2</v>
      </c>
      <c r="I234" s="404">
        <f t="shared" si="40"/>
        <v>1.5662378139196308E-2</v>
      </c>
      <c r="J234" s="404">
        <f t="shared" si="40"/>
        <v>1.5662378139196308E-2</v>
      </c>
      <c r="K234" s="404">
        <f t="shared" si="40"/>
        <v>1.5662378139196308E-2</v>
      </c>
      <c r="L234" s="404">
        <f t="shared" si="40"/>
        <v>1.5662378139196308E-2</v>
      </c>
    </row>
    <row r="235" spans="2:12" ht="13.15">
      <c r="B235" s="8" t="str">
        <f t="shared" si="39"/>
        <v>Modern Foreign Languages</v>
      </c>
      <c r="C235" s="404">
        <f t="shared" si="40"/>
        <v>0</v>
      </c>
      <c r="D235" s="404">
        <f t="shared" si="40"/>
        <v>0</v>
      </c>
      <c r="E235" s="404">
        <f t="shared" si="40"/>
        <v>0</v>
      </c>
      <c r="F235" s="404">
        <f t="shared" si="40"/>
        <v>0</v>
      </c>
      <c r="G235" s="404">
        <f t="shared" si="40"/>
        <v>0</v>
      </c>
      <c r="H235" s="404">
        <f t="shared" si="40"/>
        <v>0</v>
      </c>
      <c r="I235" s="404">
        <f t="shared" si="40"/>
        <v>0</v>
      </c>
      <c r="J235" s="404">
        <f t="shared" si="40"/>
        <v>0</v>
      </c>
      <c r="K235" s="404">
        <f t="shared" si="40"/>
        <v>0</v>
      </c>
      <c r="L235" s="404">
        <f t="shared" si="40"/>
        <v>0</v>
      </c>
    </row>
    <row r="236" spans="2:12" ht="13.15">
      <c r="B236" s="8" t="str">
        <f t="shared" si="39"/>
        <v>Music</v>
      </c>
      <c r="C236" s="404">
        <f t="shared" si="40"/>
        <v>0</v>
      </c>
      <c r="D236" s="404">
        <f t="shared" si="40"/>
        <v>0</v>
      </c>
      <c r="E236" s="404">
        <f t="shared" si="40"/>
        <v>0</v>
      </c>
      <c r="F236" s="404">
        <f t="shared" si="40"/>
        <v>0</v>
      </c>
      <c r="G236" s="404">
        <f t="shared" si="40"/>
        <v>0</v>
      </c>
      <c r="H236" s="404">
        <f t="shared" si="40"/>
        <v>0</v>
      </c>
      <c r="I236" s="404">
        <f t="shared" si="40"/>
        <v>0</v>
      </c>
      <c r="J236" s="404">
        <f t="shared" si="40"/>
        <v>0</v>
      </c>
      <c r="K236" s="404">
        <f t="shared" si="40"/>
        <v>0</v>
      </c>
      <c r="L236" s="404">
        <f t="shared" si="40"/>
        <v>0</v>
      </c>
    </row>
    <row r="237" spans="2:12" ht="13.15">
      <c r="B237" s="8" t="str">
        <f t="shared" si="39"/>
        <v>Others</v>
      </c>
      <c r="C237" s="404">
        <f t="shared" si="40"/>
        <v>0</v>
      </c>
      <c r="D237" s="404">
        <f t="shared" si="40"/>
        <v>0</v>
      </c>
      <c r="E237" s="404">
        <f t="shared" si="40"/>
        <v>0</v>
      </c>
      <c r="F237" s="404">
        <f t="shared" si="40"/>
        <v>0</v>
      </c>
      <c r="G237" s="404">
        <f t="shared" si="40"/>
        <v>0</v>
      </c>
      <c r="H237" s="404">
        <f t="shared" si="40"/>
        <v>0</v>
      </c>
      <c r="I237" s="404">
        <f t="shared" si="40"/>
        <v>0</v>
      </c>
      <c r="J237" s="404">
        <f t="shared" si="40"/>
        <v>0</v>
      </c>
      <c r="K237" s="404">
        <f t="shared" si="40"/>
        <v>0</v>
      </c>
      <c r="L237" s="404">
        <f t="shared" si="40"/>
        <v>0</v>
      </c>
    </row>
    <row r="238" spans="2:12" ht="13.15">
      <c r="B238" s="8" t="str">
        <f t="shared" si="39"/>
        <v>Physical Education</v>
      </c>
      <c r="C238" s="404">
        <f t="shared" si="40"/>
        <v>1.3538823261653855E-2</v>
      </c>
      <c r="D238" s="404">
        <f t="shared" si="40"/>
        <v>1.3538823261653855E-2</v>
      </c>
      <c r="E238" s="404">
        <f t="shared" si="40"/>
        <v>1.3538823261653855E-2</v>
      </c>
      <c r="F238" s="404">
        <f t="shared" si="40"/>
        <v>1.3538823261653855E-2</v>
      </c>
      <c r="G238" s="404">
        <f t="shared" si="40"/>
        <v>1.3538823261653855E-2</v>
      </c>
      <c r="H238" s="404">
        <f t="shared" si="40"/>
        <v>1.3538823261653855E-2</v>
      </c>
      <c r="I238" s="404">
        <f t="shared" si="40"/>
        <v>1.3538823261653855E-2</v>
      </c>
      <c r="J238" s="404">
        <f t="shared" si="40"/>
        <v>1.3538823261653855E-2</v>
      </c>
      <c r="K238" s="404">
        <f t="shared" si="40"/>
        <v>1.3538823261653855E-2</v>
      </c>
      <c r="L238" s="404">
        <f t="shared" si="40"/>
        <v>1.3538823261653855E-2</v>
      </c>
    </row>
    <row r="239" spans="2:12" ht="13.15">
      <c r="B239" s="8" t="str">
        <f t="shared" si="39"/>
        <v>Physics</v>
      </c>
      <c r="C239" s="404">
        <f t="shared" si="40"/>
        <v>2.1369358423191757E-3</v>
      </c>
      <c r="D239" s="404">
        <f t="shared" si="40"/>
        <v>2.1369358423191757E-3</v>
      </c>
      <c r="E239" s="404">
        <f t="shared" si="40"/>
        <v>2.1369358423191757E-3</v>
      </c>
      <c r="F239" s="404">
        <f t="shared" si="40"/>
        <v>2.1369358423191757E-3</v>
      </c>
      <c r="G239" s="404">
        <f t="shared" si="40"/>
        <v>2.1369358423191757E-3</v>
      </c>
      <c r="H239" s="404">
        <f t="shared" si="40"/>
        <v>2.1369358423191757E-3</v>
      </c>
      <c r="I239" s="404">
        <f t="shared" si="40"/>
        <v>2.1369358423191757E-3</v>
      </c>
      <c r="J239" s="404">
        <f t="shared" si="40"/>
        <v>2.1369358423191757E-3</v>
      </c>
      <c r="K239" s="404">
        <f t="shared" si="40"/>
        <v>2.1369358423191757E-3</v>
      </c>
      <c r="L239" s="404">
        <f t="shared" si="40"/>
        <v>2.1369358423191757E-3</v>
      </c>
    </row>
    <row r="240" spans="2:12" ht="13.15">
      <c r="B240" s="8" t="str">
        <f t="shared" si="39"/>
        <v>Religious Education</v>
      </c>
      <c r="C240" s="404">
        <f t="shared" si="40"/>
        <v>3.5914685856027555E-3</v>
      </c>
      <c r="D240" s="404">
        <f t="shared" si="40"/>
        <v>3.5914685856027555E-3</v>
      </c>
      <c r="E240" s="404">
        <f t="shared" si="40"/>
        <v>3.5914685856027555E-3</v>
      </c>
      <c r="F240" s="404">
        <f t="shared" si="40"/>
        <v>3.5914685856027555E-3</v>
      </c>
      <c r="G240" s="404">
        <f t="shared" si="40"/>
        <v>3.5914685856027555E-3</v>
      </c>
      <c r="H240" s="404">
        <f t="shared" si="40"/>
        <v>3.5914685856027555E-3</v>
      </c>
      <c r="I240" s="404">
        <f t="shared" si="40"/>
        <v>3.5914685856027555E-3</v>
      </c>
      <c r="J240" s="404">
        <f t="shared" si="40"/>
        <v>3.5914685856027555E-3</v>
      </c>
      <c r="K240" s="404">
        <f t="shared" si="40"/>
        <v>3.5914685856027555E-3</v>
      </c>
      <c r="L240" s="404">
        <f t="shared" si="40"/>
        <v>3.5914685856027555E-3</v>
      </c>
    </row>
    <row r="241" spans="1:12" ht="13.15">
      <c r="B241" s="8" t="str">
        <f t="shared" si="39"/>
        <v>Total</v>
      </c>
      <c r="C241" s="623">
        <f t="shared" ref="C241:L241" si="41">SUM(C221:C240)</f>
        <v>1</v>
      </c>
      <c r="D241" s="623">
        <f t="shared" si="41"/>
        <v>1</v>
      </c>
      <c r="E241" s="623">
        <f t="shared" si="41"/>
        <v>1</v>
      </c>
      <c r="F241" s="623">
        <f t="shared" si="41"/>
        <v>1</v>
      </c>
      <c r="G241" s="623">
        <f t="shared" si="41"/>
        <v>1</v>
      </c>
      <c r="H241" s="623">
        <f t="shared" si="41"/>
        <v>1</v>
      </c>
      <c r="I241" s="623">
        <f t="shared" si="41"/>
        <v>1</v>
      </c>
      <c r="J241" s="623">
        <f t="shared" si="41"/>
        <v>1</v>
      </c>
      <c r="K241" s="623">
        <f t="shared" si="41"/>
        <v>1</v>
      </c>
      <c r="L241" s="623">
        <f t="shared" si="41"/>
        <v>1</v>
      </c>
    </row>
    <row r="242" spans="1:12">
      <c r="A242" s="1177">
        <f>SUM(C242:L242)</f>
        <v>0</v>
      </c>
      <c r="B242" s="1177"/>
      <c r="C242" s="1195">
        <f t="shared" ref="C242:L242" si="42">C241-1</f>
        <v>0</v>
      </c>
      <c r="D242" s="1195">
        <f t="shared" si="42"/>
        <v>0</v>
      </c>
      <c r="E242" s="1195">
        <f t="shared" si="42"/>
        <v>0</v>
      </c>
      <c r="F242" s="1195">
        <f t="shared" si="42"/>
        <v>0</v>
      </c>
      <c r="G242" s="1195">
        <f t="shared" si="42"/>
        <v>0</v>
      </c>
      <c r="H242" s="1195">
        <f t="shared" si="42"/>
        <v>0</v>
      </c>
      <c r="I242" s="1195">
        <f t="shared" si="42"/>
        <v>0</v>
      </c>
      <c r="J242" s="1195">
        <f t="shared" si="42"/>
        <v>0</v>
      </c>
      <c r="K242" s="1195">
        <f t="shared" si="42"/>
        <v>0</v>
      </c>
      <c r="L242" s="1195">
        <f t="shared" si="42"/>
        <v>0</v>
      </c>
    </row>
    <row r="244" spans="1:12" ht="15">
      <c r="B244" s="76" t="s">
        <v>1063</v>
      </c>
    </row>
    <row r="246" spans="1:12" ht="13.15">
      <c r="B246" s="137" t="s">
        <v>59</v>
      </c>
      <c r="C246" s="313" t="str">
        <f>C14</f>
        <v>2020/21</v>
      </c>
      <c r="D246" s="313" t="str">
        <f t="shared" ref="D246:L246" si="43">D14</f>
        <v>2021/22</v>
      </c>
      <c r="E246" s="313" t="str">
        <f t="shared" si="43"/>
        <v>2022/23</v>
      </c>
      <c r="F246" s="313" t="str">
        <f t="shared" si="43"/>
        <v>2023/24</v>
      </c>
      <c r="G246" s="313" t="str">
        <f t="shared" si="43"/>
        <v>2024/25</v>
      </c>
      <c r="H246" s="313" t="str">
        <f t="shared" si="43"/>
        <v>2025/26</v>
      </c>
      <c r="I246" s="313" t="str">
        <f t="shared" si="43"/>
        <v>2026/27</v>
      </c>
      <c r="J246" s="313" t="str">
        <f t="shared" si="43"/>
        <v>2027/28</v>
      </c>
      <c r="K246" s="313" t="str">
        <f t="shared" si="43"/>
        <v>2028/29</v>
      </c>
      <c r="L246" s="313" t="str">
        <f t="shared" si="43"/>
        <v>2029/30</v>
      </c>
    </row>
    <row r="247" spans="1:12" ht="13.15">
      <c r="B247" s="8" t="str">
        <f>B221</f>
        <v>Primary</v>
      </c>
      <c r="C247" s="315">
        <f>C15-C195</f>
        <v>9756.3688988866343</v>
      </c>
      <c r="D247" s="315">
        <f t="shared" ref="D247:L247" si="44">D15-D195</f>
        <v>9527.6670870430244</v>
      </c>
      <c r="E247" s="315">
        <f t="shared" si="44"/>
        <v>9360.9880023051082</v>
      </c>
      <c r="F247" s="315">
        <f t="shared" si="44"/>
        <v>9291.2590101718961</v>
      </c>
      <c r="G247" s="315">
        <f t="shared" si="44"/>
        <v>9348.5639429327421</v>
      </c>
      <c r="H247" s="315">
        <f t="shared" si="44"/>
        <v>9455.0180324739522</v>
      </c>
      <c r="I247" s="315">
        <f t="shared" si="44"/>
        <v>9425.770819838981</v>
      </c>
      <c r="J247" s="315">
        <f t="shared" si="44"/>
        <v>9406.9167540398084</v>
      </c>
      <c r="K247" s="315">
        <f t="shared" si="44"/>
        <v>9536.1281487485685</v>
      </c>
      <c r="L247" s="315">
        <f t="shared" si="44"/>
        <v>9448.4509297665682</v>
      </c>
    </row>
    <row r="248" spans="1:12" ht="13.15">
      <c r="B248" s="8" t="str">
        <f t="shared" ref="B248:B267" si="45">B222</f>
        <v>Art &amp; Design</v>
      </c>
      <c r="C248" s="315">
        <f t="shared" ref="C248:L266" si="46">C16-C196</f>
        <v>468.09348705236135</v>
      </c>
      <c r="D248" s="315">
        <f t="shared" si="46"/>
        <v>462.98066269194084</v>
      </c>
      <c r="E248" s="315">
        <f t="shared" si="46"/>
        <v>485.0432314656212</v>
      </c>
      <c r="F248" s="315">
        <f t="shared" si="46"/>
        <v>497.17991453755053</v>
      </c>
      <c r="G248" s="315">
        <f t="shared" si="46"/>
        <v>511.56079460820939</v>
      </c>
      <c r="H248" s="315">
        <f t="shared" si="46"/>
        <v>491.93781782821821</v>
      </c>
      <c r="I248" s="315">
        <f t="shared" si="46"/>
        <v>480.67800385153998</v>
      </c>
      <c r="J248" s="315">
        <f t="shared" si="46"/>
        <v>479.24087838166389</v>
      </c>
      <c r="K248" s="315">
        <f t="shared" si="46"/>
        <v>473.99157295707585</v>
      </c>
      <c r="L248" s="315">
        <f t="shared" si="46"/>
        <v>473.04315925397276</v>
      </c>
    </row>
    <row r="249" spans="1:12" ht="13.15">
      <c r="B249" s="8" t="str">
        <f t="shared" si="45"/>
        <v>Biology</v>
      </c>
      <c r="C249" s="315">
        <f t="shared" si="46"/>
        <v>853.81172950902533</v>
      </c>
      <c r="D249" s="315">
        <f t="shared" si="46"/>
        <v>882.42521794872391</v>
      </c>
      <c r="E249" s="315">
        <f t="shared" si="46"/>
        <v>965.27450800881911</v>
      </c>
      <c r="F249" s="315">
        <f t="shared" si="46"/>
        <v>963.8240764547794</v>
      </c>
      <c r="G249" s="315">
        <f t="shared" si="46"/>
        <v>918.90220627792655</v>
      </c>
      <c r="H249" s="315">
        <f t="shared" si="46"/>
        <v>913.34252442731963</v>
      </c>
      <c r="I249" s="315">
        <f t="shared" si="46"/>
        <v>893.59253394008579</v>
      </c>
      <c r="J249" s="315">
        <f t="shared" si="46"/>
        <v>877.56259207401013</v>
      </c>
      <c r="K249" s="315">
        <f t="shared" si="46"/>
        <v>862.59886389242058</v>
      </c>
      <c r="L249" s="315">
        <f t="shared" si="46"/>
        <v>869.54498975399895</v>
      </c>
    </row>
    <row r="250" spans="1:12" ht="13.15">
      <c r="B250" s="8" t="str">
        <f t="shared" si="45"/>
        <v>Business Studies</v>
      </c>
      <c r="C250" s="315">
        <f t="shared" si="46"/>
        <v>228.53777421325927</v>
      </c>
      <c r="D250" s="315">
        <f t="shared" si="46"/>
        <v>259.47631940383849</v>
      </c>
      <c r="E250" s="315">
        <f t="shared" si="46"/>
        <v>295.5052136132673</v>
      </c>
      <c r="F250" s="315">
        <f t="shared" si="46"/>
        <v>303.79995163536478</v>
      </c>
      <c r="G250" s="315">
        <f t="shared" si="46"/>
        <v>309.6599620532001</v>
      </c>
      <c r="H250" s="315">
        <f t="shared" si="46"/>
        <v>310.60837644060729</v>
      </c>
      <c r="I250" s="315">
        <f t="shared" si="46"/>
        <v>302.70353715343583</v>
      </c>
      <c r="J250" s="315">
        <f t="shared" si="46"/>
        <v>295.94262216331674</v>
      </c>
      <c r="K250" s="315">
        <f t="shared" si="46"/>
        <v>290.16983959569643</v>
      </c>
      <c r="L250" s="315">
        <f t="shared" si="46"/>
        <v>285.31981084071174</v>
      </c>
    </row>
    <row r="251" spans="1:12" ht="13.15">
      <c r="B251" s="8" t="str">
        <f t="shared" si="45"/>
        <v>Chemistry</v>
      </c>
      <c r="C251" s="315">
        <f t="shared" si="46"/>
        <v>787.37670930944137</v>
      </c>
      <c r="D251" s="315">
        <f t="shared" si="46"/>
        <v>811.30864182223161</v>
      </c>
      <c r="E251" s="315">
        <f t="shared" si="46"/>
        <v>885.46039644385655</v>
      </c>
      <c r="F251" s="315">
        <f t="shared" si="46"/>
        <v>878.3894234164004</v>
      </c>
      <c r="G251" s="315">
        <f t="shared" si="46"/>
        <v>834.92717873252661</v>
      </c>
      <c r="H251" s="315">
        <f t="shared" si="46"/>
        <v>831.74036523753068</v>
      </c>
      <c r="I251" s="315">
        <f t="shared" si="46"/>
        <v>811.02489039527529</v>
      </c>
      <c r="J251" s="315">
        <f t="shared" si="46"/>
        <v>791.65056244186178</v>
      </c>
      <c r="K251" s="315">
        <f t="shared" si="46"/>
        <v>775.00674892193342</v>
      </c>
      <c r="L251" s="315">
        <f t="shared" si="46"/>
        <v>780.94534023238248</v>
      </c>
    </row>
    <row r="252" spans="1:12" ht="13.15">
      <c r="B252" s="8" t="str">
        <f t="shared" si="45"/>
        <v>Classics</v>
      </c>
      <c r="C252" s="315">
        <f t="shared" si="46"/>
        <v>18.717916419670857</v>
      </c>
      <c r="D252" s="315">
        <f t="shared" si="46"/>
        <v>19.427186162290575</v>
      </c>
      <c r="E252" s="315">
        <f t="shared" si="46"/>
        <v>20.985739157985829</v>
      </c>
      <c r="F252" s="315">
        <f t="shared" si="46"/>
        <v>21.016607744108157</v>
      </c>
      <c r="G252" s="315">
        <f t="shared" si="46"/>
        <v>20.087996871064792</v>
      </c>
      <c r="H252" s="315">
        <f t="shared" si="46"/>
        <v>19.446189174307563</v>
      </c>
      <c r="I252" s="315">
        <f t="shared" si="46"/>
        <v>18.994570925533104</v>
      </c>
      <c r="J252" s="315">
        <f t="shared" si="46"/>
        <v>18.898303744768047</v>
      </c>
      <c r="K252" s="315">
        <f t="shared" si="46"/>
        <v>18.698093381147732</v>
      </c>
      <c r="L252" s="315">
        <f t="shared" si="46"/>
        <v>18.602392068128591</v>
      </c>
    </row>
    <row r="253" spans="1:12" ht="13.15">
      <c r="B253" s="8" t="str">
        <f t="shared" si="45"/>
        <v>Computing</v>
      </c>
      <c r="C253" s="315">
        <f t="shared" si="46"/>
        <v>409.46879371176311</v>
      </c>
      <c r="D253" s="315">
        <f t="shared" si="46"/>
        <v>407.97111596154508</v>
      </c>
      <c r="E253" s="315">
        <f t="shared" si="46"/>
        <v>428.50628260898264</v>
      </c>
      <c r="F253" s="315">
        <f t="shared" si="46"/>
        <v>439.24105092810561</v>
      </c>
      <c r="G253" s="315">
        <f t="shared" si="46"/>
        <v>451.81221426850982</v>
      </c>
      <c r="H253" s="315">
        <f t="shared" si="46"/>
        <v>441.53117083837122</v>
      </c>
      <c r="I253" s="315">
        <f t="shared" si="46"/>
        <v>433.22975488350431</v>
      </c>
      <c r="J253" s="315">
        <f t="shared" si="46"/>
        <v>430.55539987174103</v>
      </c>
      <c r="K253" s="315">
        <f t="shared" si="46"/>
        <v>425.91804392329635</v>
      </c>
      <c r="L253" s="315">
        <f t="shared" si="46"/>
        <v>426.33880377182635</v>
      </c>
    </row>
    <row r="254" spans="1:12" ht="13.15">
      <c r="B254" s="8" t="str">
        <f t="shared" si="45"/>
        <v>Design &amp; Technology</v>
      </c>
      <c r="C254" s="315">
        <f t="shared" si="46"/>
        <v>594.89285361737689</v>
      </c>
      <c r="D254" s="315">
        <f t="shared" si="46"/>
        <v>565.95152386976997</v>
      </c>
      <c r="E254" s="315">
        <f t="shared" si="46"/>
        <v>575.10411998684981</v>
      </c>
      <c r="F254" s="315">
        <f t="shared" si="46"/>
        <v>583.95446420165831</v>
      </c>
      <c r="G254" s="315">
        <f t="shared" si="46"/>
        <v>598.07994230410065</v>
      </c>
      <c r="H254" s="315">
        <f t="shared" si="46"/>
        <v>564.50884731845326</v>
      </c>
      <c r="I254" s="315">
        <f t="shared" si="46"/>
        <v>549.47255861397639</v>
      </c>
      <c r="J254" s="315">
        <f t="shared" si="46"/>
        <v>549.56603408641286</v>
      </c>
      <c r="K254" s="315">
        <f t="shared" si="46"/>
        <v>543.74441672671219</v>
      </c>
      <c r="L254" s="315">
        <f t="shared" si="46"/>
        <v>543.32046584478337</v>
      </c>
    </row>
    <row r="255" spans="1:12" ht="13.15">
      <c r="B255" s="8" t="str">
        <f t="shared" si="45"/>
        <v>Drama</v>
      </c>
      <c r="C255" s="315">
        <f t="shared" si="46"/>
        <v>252.13186142536435</v>
      </c>
      <c r="D255" s="315">
        <f t="shared" si="46"/>
        <v>246.25460838904701</v>
      </c>
      <c r="E255" s="315">
        <f t="shared" si="46"/>
        <v>257.06701402404133</v>
      </c>
      <c r="F255" s="315">
        <f t="shared" si="46"/>
        <v>265.95710098242211</v>
      </c>
      <c r="G255" s="315">
        <f t="shared" si="46"/>
        <v>276.61611957378273</v>
      </c>
      <c r="H255" s="315">
        <f t="shared" si="46"/>
        <v>264.16119436681765</v>
      </c>
      <c r="I255" s="315">
        <f t="shared" si="46"/>
        <v>260.02504523530621</v>
      </c>
      <c r="J255" s="315">
        <f t="shared" si="46"/>
        <v>262.81897588851604</v>
      </c>
      <c r="K255" s="315">
        <f t="shared" si="46"/>
        <v>262.34311865710828</v>
      </c>
      <c r="L255" s="315">
        <f t="shared" si="46"/>
        <v>263.43690671846764</v>
      </c>
    </row>
    <row r="256" spans="1:12" ht="13.15">
      <c r="B256" s="8" t="str">
        <f t="shared" si="45"/>
        <v>English</v>
      </c>
      <c r="C256" s="315">
        <f t="shared" si="46"/>
        <v>2084.8855833795747</v>
      </c>
      <c r="D256" s="315">
        <f t="shared" si="46"/>
        <v>2098.9500015252347</v>
      </c>
      <c r="E256" s="315">
        <f t="shared" si="46"/>
        <v>2265.0428455360802</v>
      </c>
      <c r="F256" s="315">
        <f t="shared" si="46"/>
        <v>2251.1865948174814</v>
      </c>
      <c r="G256" s="315">
        <f t="shared" si="46"/>
        <v>2108.781200789942</v>
      </c>
      <c r="H256" s="315">
        <f t="shared" si="46"/>
        <v>2077.7744974392049</v>
      </c>
      <c r="I256" s="315">
        <f t="shared" si="46"/>
        <v>2024.7481844015465</v>
      </c>
      <c r="J256" s="315">
        <f t="shared" si="46"/>
        <v>1985.5184078869063</v>
      </c>
      <c r="K256" s="315">
        <f t="shared" si="46"/>
        <v>1948.2196302796594</v>
      </c>
      <c r="L256" s="315">
        <f t="shared" si="46"/>
        <v>1975.6110627835749</v>
      </c>
    </row>
    <row r="257" spans="2:12" ht="13.15">
      <c r="B257" s="8" t="str">
        <f t="shared" si="45"/>
        <v>Food</v>
      </c>
      <c r="C257" s="315">
        <f t="shared" si="46"/>
        <v>125.7583718332253</v>
      </c>
      <c r="D257" s="315">
        <f t="shared" si="46"/>
        <v>119.52536162220701</v>
      </c>
      <c r="E257" s="315">
        <f t="shared" si="46"/>
        <v>122.63982176848202</v>
      </c>
      <c r="F257" s="315">
        <f t="shared" si="46"/>
        <v>122.09951956011309</v>
      </c>
      <c r="G257" s="315">
        <f t="shared" si="46"/>
        <v>122.97034461749854</v>
      </c>
      <c r="H257" s="315">
        <f t="shared" si="46"/>
        <v>121.7146114273948</v>
      </c>
      <c r="I257" s="315">
        <f t="shared" si="46"/>
        <v>116.89556325253531</v>
      </c>
      <c r="J257" s="315">
        <f t="shared" si="46"/>
        <v>111.98334058393733</v>
      </c>
      <c r="K257" s="315">
        <f t="shared" si="46"/>
        <v>108.2006345770216</v>
      </c>
      <c r="L257" s="315">
        <f t="shared" si="46"/>
        <v>109.05681782386988</v>
      </c>
    </row>
    <row r="258" spans="2:12" ht="13.15">
      <c r="B258" s="8" t="str">
        <f t="shared" si="45"/>
        <v>Geography</v>
      </c>
      <c r="C258" s="315">
        <f t="shared" si="46"/>
        <v>847.19710046683304</v>
      </c>
      <c r="D258" s="315">
        <f t="shared" si="46"/>
        <v>864.92398063266955</v>
      </c>
      <c r="E258" s="315">
        <f t="shared" si="46"/>
        <v>971.97377230175266</v>
      </c>
      <c r="F258" s="315">
        <f t="shared" si="46"/>
        <v>988.61914673964907</v>
      </c>
      <c r="G258" s="315">
        <f t="shared" si="46"/>
        <v>902.8498097183508</v>
      </c>
      <c r="H258" s="315">
        <f t="shared" si="46"/>
        <v>862.0280363973643</v>
      </c>
      <c r="I258" s="315">
        <f t="shared" si="46"/>
        <v>835.52426316274068</v>
      </c>
      <c r="J258" s="315">
        <f t="shared" si="46"/>
        <v>830.89215942231681</v>
      </c>
      <c r="K258" s="315">
        <f t="shared" si="46"/>
        <v>817.76859224696091</v>
      </c>
      <c r="L258" s="315">
        <f t="shared" si="46"/>
        <v>831.3784616055525</v>
      </c>
    </row>
    <row r="259" spans="2:12" ht="13.15">
      <c r="B259" s="8" t="str">
        <f t="shared" si="45"/>
        <v>History</v>
      </c>
      <c r="C259" s="315">
        <f t="shared" si="46"/>
        <v>1026.7425437942006</v>
      </c>
      <c r="D259" s="315">
        <f t="shared" si="46"/>
        <v>1050.6094017310882</v>
      </c>
      <c r="E259" s="315">
        <f t="shared" si="46"/>
        <v>1167.5002303892377</v>
      </c>
      <c r="F259" s="315">
        <f t="shared" si="46"/>
        <v>1182.3436712991979</v>
      </c>
      <c r="G259" s="315">
        <f t="shared" si="46"/>
        <v>1091.6654069570154</v>
      </c>
      <c r="H259" s="315">
        <f t="shared" si="46"/>
        <v>1048.716307642399</v>
      </c>
      <c r="I259" s="315">
        <f t="shared" si="46"/>
        <v>1019.0259236526092</v>
      </c>
      <c r="J259" s="315">
        <f t="shared" si="46"/>
        <v>1012.4404094233072</v>
      </c>
      <c r="K259" s="315">
        <f t="shared" si="46"/>
        <v>997.64718263391728</v>
      </c>
      <c r="L259" s="315">
        <f t="shared" si="46"/>
        <v>1010.7812793994458</v>
      </c>
    </row>
    <row r="260" spans="2:12" ht="13.15">
      <c r="B260" s="8" t="str">
        <f t="shared" si="45"/>
        <v>Mathematics</v>
      </c>
      <c r="C260" s="315">
        <f t="shared" si="46"/>
        <v>2307.1528901194224</v>
      </c>
      <c r="D260" s="315">
        <f t="shared" si="46"/>
        <v>2303.1368875655821</v>
      </c>
      <c r="E260" s="315">
        <f t="shared" si="46"/>
        <v>2474.4991781733524</v>
      </c>
      <c r="F260" s="315">
        <f t="shared" si="46"/>
        <v>2462.9715899254388</v>
      </c>
      <c r="G260" s="315">
        <f t="shared" si="46"/>
        <v>2320.231313846878</v>
      </c>
      <c r="H260" s="315">
        <f t="shared" si="46"/>
        <v>2276.9520212542602</v>
      </c>
      <c r="I260" s="315">
        <f t="shared" si="46"/>
        <v>2217.3666286779744</v>
      </c>
      <c r="J260" s="315">
        <f t="shared" si="46"/>
        <v>2175.6749703619207</v>
      </c>
      <c r="K260" s="315">
        <f t="shared" si="46"/>
        <v>2134.0867585347687</v>
      </c>
      <c r="L260" s="315">
        <f t="shared" si="46"/>
        <v>2151.3153291363374</v>
      </c>
    </row>
    <row r="261" spans="2:12" ht="13.15">
      <c r="B261" s="8" t="str">
        <f t="shared" si="45"/>
        <v>Modern Foreign Languages</v>
      </c>
      <c r="C261" s="315">
        <f t="shared" si="46"/>
        <v>1491.5589095834621</v>
      </c>
      <c r="D261" s="315">
        <f t="shared" si="46"/>
        <v>1830.4159878234968</v>
      </c>
      <c r="E261" s="315">
        <f t="shared" si="46"/>
        <v>2336.4041930971257</v>
      </c>
      <c r="F261" s="315">
        <f t="shared" si="46"/>
        <v>2235.5649178188346</v>
      </c>
      <c r="G261" s="315">
        <f t="shared" si="46"/>
        <v>1321.6231871621037</v>
      </c>
      <c r="H261" s="315">
        <f t="shared" si="46"/>
        <v>1238.2501424223947</v>
      </c>
      <c r="I261" s="315">
        <f t="shared" si="46"/>
        <v>1181.1097680228634</v>
      </c>
      <c r="J261" s="315">
        <f t="shared" si="46"/>
        <v>1163.733971042167</v>
      </c>
      <c r="K261" s="315">
        <f t="shared" si="46"/>
        <v>1127.6622572317096</v>
      </c>
      <c r="L261" s="315">
        <f t="shared" si="46"/>
        <v>1177.1986586020562</v>
      </c>
    </row>
    <row r="262" spans="2:12" ht="13.15">
      <c r="B262" s="8" t="str">
        <f t="shared" si="45"/>
        <v>Music</v>
      </c>
      <c r="C262" s="315">
        <f t="shared" si="46"/>
        <v>258.40311237853842</v>
      </c>
      <c r="D262" s="315">
        <f t="shared" si="46"/>
        <v>247.91578893176452</v>
      </c>
      <c r="E262" s="315">
        <f t="shared" si="46"/>
        <v>254.97189415290535</v>
      </c>
      <c r="F262" s="315">
        <f t="shared" si="46"/>
        <v>264.0151455185246</v>
      </c>
      <c r="G262" s="315">
        <f t="shared" si="46"/>
        <v>275.16076193514857</v>
      </c>
      <c r="H262" s="315">
        <f t="shared" si="46"/>
        <v>258.24371778064278</v>
      </c>
      <c r="I262" s="315">
        <f t="shared" si="46"/>
        <v>254.39167849552484</v>
      </c>
      <c r="J262" s="315">
        <f t="shared" si="46"/>
        <v>259.44068134568113</v>
      </c>
      <c r="K262" s="315">
        <f t="shared" si="46"/>
        <v>259.93075028266361</v>
      </c>
      <c r="L262" s="315">
        <f t="shared" si="46"/>
        <v>260.77287724292006</v>
      </c>
    </row>
    <row r="263" spans="2:12" ht="13.15">
      <c r="B263" s="8" t="str">
        <f t="shared" si="45"/>
        <v>Others</v>
      </c>
      <c r="C263" s="315">
        <f t="shared" si="46"/>
        <v>496.30597483323135</v>
      </c>
      <c r="D263" s="315">
        <f t="shared" si="46"/>
        <v>546.28374683318702</v>
      </c>
      <c r="E263" s="315">
        <f t="shared" si="46"/>
        <v>607.93338319891905</v>
      </c>
      <c r="F263" s="315">
        <f t="shared" si="46"/>
        <v>626.84412051628078</v>
      </c>
      <c r="G263" s="315">
        <f t="shared" si="46"/>
        <v>642.15533998012472</v>
      </c>
      <c r="H263" s="315">
        <f t="shared" si="46"/>
        <v>628.6530772484258</v>
      </c>
      <c r="I263" s="315">
        <f t="shared" si="46"/>
        <v>616.03563343033261</v>
      </c>
      <c r="J263" s="315">
        <f t="shared" si="46"/>
        <v>613.89709860959385</v>
      </c>
      <c r="K263" s="315">
        <f t="shared" si="46"/>
        <v>608.48274603096957</v>
      </c>
      <c r="L263" s="315">
        <f t="shared" si="46"/>
        <v>598.436184149817</v>
      </c>
    </row>
    <row r="264" spans="2:12" ht="13.15">
      <c r="B264" s="8" t="str">
        <f t="shared" si="45"/>
        <v>Physical Education</v>
      </c>
      <c r="C264" s="315">
        <f t="shared" si="46"/>
        <v>821.57948301340411</v>
      </c>
      <c r="D264" s="315">
        <f t="shared" si="46"/>
        <v>795.61621729316994</v>
      </c>
      <c r="E264" s="315">
        <f t="shared" si="46"/>
        <v>843.05639772293443</v>
      </c>
      <c r="F264" s="315">
        <f t="shared" si="46"/>
        <v>871.29073404348026</v>
      </c>
      <c r="G264" s="315">
        <f t="shared" si="46"/>
        <v>908.16606410108864</v>
      </c>
      <c r="H264" s="315">
        <f t="shared" si="46"/>
        <v>889.83153380769511</v>
      </c>
      <c r="I264" s="315">
        <f t="shared" si="46"/>
        <v>871.72614563951674</v>
      </c>
      <c r="J264" s="315">
        <f t="shared" si="46"/>
        <v>865.63233651494329</v>
      </c>
      <c r="K264" s="315">
        <f t="shared" si="46"/>
        <v>856.85625562930102</v>
      </c>
      <c r="L264" s="315">
        <f t="shared" si="46"/>
        <v>869.953187637361</v>
      </c>
    </row>
    <row r="265" spans="2:12" ht="13.15">
      <c r="B265" s="8" t="str">
        <f t="shared" si="45"/>
        <v>Physics</v>
      </c>
      <c r="C265" s="315">
        <f t="shared" si="46"/>
        <v>774.76994266414249</v>
      </c>
      <c r="D265" s="315">
        <f t="shared" si="46"/>
        <v>791.42552549546053</v>
      </c>
      <c r="E265" s="315">
        <f t="shared" si="46"/>
        <v>859.34940602134793</v>
      </c>
      <c r="F265" s="315">
        <f t="shared" si="46"/>
        <v>849.42077464682609</v>
      </c>
      <c r="G265" s="315">
        <f t="shared" si="46"/>
        <v>803.3232695619198</v>
      </c>
      <c r="H265" s="315">
        <f t="shared" si="46"/>
        <v>799.16135683751088</v>
      </c>
      <c r="I265" s="315">
        <f t="shared" si="46"/>
        <v>777.52553805173272</v>
      </c>
      <c r="J265" s="315">
        <f t="shared" si="46"/>
        <v>756.8865445400927</v>
      </c>
      <c r="K265" s="315">
        <f t="shared" si="46"/>
        <v>739.49361458147791</v>
      </c>
      <c r="L265" s="315">
        <f t="shared" si="46"/>
        <v>745.98225283460147</v>
      </c>
    </row>
    <row r="266" spans="2:12" ht="13.15">
      <c r="B266" s="8" t="str">
        <f t="shared" si="45"/>
        <v>Religious Education</v>
      </c>
      <c r="C266" s="315">
        <f t="shared" si="46"/>
        <v>392.28165366963435</v>
      </c>
      <c r="D266" s="315">
        <f t="shared" si="46"/>
        <v>378.59130049757863</v>
      </c>
      <c r="E266" s="315">
        <f t="shared" si="46"/>
        <v>394.04446295801637</v>
      </c>
      <c r="F266" s="315">
        <f t="shared" si="46"/>
        <v>402.0001819242446</v>
      </c>
      <c r="G266" s="315">
        <f t="shared" si="46"/>
        <v>413.58190259410924</v>
      </c>
      <c r="H266" s="315">
        <f t="shared" si="46"/>
        <v>400.99576204370248</v>
      </c>
      <c r="I266" s="315">
        <f t="shared" si="46"/>
        <v>390.58128012194248</v>
      </c>
      <c r="J266" s="315">
        <f t="shared" si="46"/>
        <v>386.30038819352654</v>
      </c>
      <c r="K266" s="315">
        <f t="shared" si="46"/>
        <v>380.67463772389453</v>
      </c>
      <c r="L266" s="315">
        <f t="shared" si="46"/>
        <v>383.19574276222136</v>
      </c>
    </row>
    <row r="267" spans="2:12" ht="13.15">
      <c r="B267" s="8" t="str">
        <f t="shared" si="45"/>
        <v>Total</v>
      </c>
      <c r="C267" s="315">
        <f>SUM(C247:C266)</f>
        <v>23996.035589880565</v>
      </c>
      <c r="D267" s="315">
        <f t="shared" ref="D267:L267" si="47">SUM(D247:D266)</f>
        <v>24210.856563243851</v>
      </c>
      <c r="E267" s="315">
        <f t="shared" si="47"/>
        <v>25571.350092934688</v>
      </c>
      <c r="F267" s="315">
        <f t="shared" si="47"/>
        <v>25500.97799688236</v>
      </c>
      <c r="G267" s="315">
        <f t="shared" si="47"/>
        <v>24180.718958886235</v>
      </c>
      <c r="H267" s="315">
        <f t="shared" si="47"/>
        <v>23894.615582406568</v>
      </c>
      <c r="I267" s="315">
        <f t="shared" si="47"/>
        <v>23480.422321746963</v>
      </c>
      <c r="J267" s="315">
        <f t="shared" si="47"/>
        <v>23275.552430616492</v>
      </c>
      <c r="K267" s="315">
        <f t="shared" si="47"/>
        <v>23167.621906556309</v>
      </c>
      <c r="L267" s="315">
        <f t="shared" si="47"/>
        <v>23222.684652228607</v>
      </c>
    </row>
  </sheetData>
  <mergeCells count="4">
    <mergeCell ref="C39:C40"/>
    <mergeCell ref="D39:L39"/>
    <mergeCell ref="B39:B40"/>
    <mergeCell ref="A5:L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FFFF00"/>
  </sheetPr>
  <dimension ref="A1:O36"/>
  <sheetViews>
    <sheetView showGridLines="0" workbookViewId="0"/>
  </sheetViews>
  <sheetFormatPr defaultRowHeight="12.75"/>
  <cols>
    <col min="2" max="2" width="27.73046875" customWidth="1"/>
    <col min="3" max="17" width="12.73046875" customWidth="1"/>
  </cols>
  <sheetData>
    <row r="1" spans="1:15" s="64" customFormat="1" ht="13.9">
      <c r="A1" s="63" t="str">
        <f>ModelBanner</f>
        <v>TSM_201920</v>
      </c>
    </row>
    <row r="2" spans="1:15" s="64" customFormat="1" ht="13.9">
      <c r="A2" s="920" t="s">
        <v>13</v>
      </c>
      <c r="B2" s="920" t="s">
        <v>30</v>
      </c>
    </row>
    <row r="3" spans="1:15" s="64" customFormat="1" ht="13.9">
      <c r="A3" s="65"/>
    </row>
    <row r="4" spans="1:15" s="563" customFormat="1" ht="13.15">
      <c r="A4" s="564" t="s">
        <v>26</v>
      </c>
      <c r="B4" s="564"/>
      <c r="C4" s="564"/>
      <c r="D4" s="564"/>
      <c r="E4" s="283"/>
      <c r="F4" s="564"/>
      <c r="G4" s="564"/>
    </row>
    <row r="5" spans="1:15" s="562" customFormat="1" ht="13.15">
      <c r="A5" s="1239" t="s">
        <v>782</v>
      </c>
      <c r="B5" s="1239"/>
      <c r="C5" s="1239"/>
      <c r="D5" s="1239"/>
      <c r="E5" s="1239"/>
      <c r="F5" s="1239"/>
      <c r="G5" s="1239"/>
      <c r="H5" s="57"/>
      <c r="I5" s="57"/>
      <c r="J5" s="57"/>
      <c r="K5" s="57"/>
      <c r="L5" s="57"/>
      <c r="M5" s="57"/>
      <c r="N5" s="57"/>
      <c r="O5" s="57"/>
    </row>
    <row r="6" spans="1:15" s="559" customFormat="1" ht="13.15">
      <c r="A6" s="561" t="s">
        <v>1336</v>
      </c>
      <c r="B6" s="59"/>
      <c r="C6" s="59"/>
      <c r="D6" s="59"/>
      <c r="E6" s="283"/>
      <c r="F6" s="59"/>
      <c r="G6" s="59"/>
      <c r="H6" s="43"/>
      <c r="I6" s="43"/>
      <c r="J6" s="43"/>
      <c r="K6" s="43"/>
      <c r="L6" s="43"/>
      <c r="M6" s="43"/>
      <c r="N6" s="43"/>
      <c r="O6" s="43"/>
    </row>
    <row r="7" spans="1:15" s="559" customFormat="1" ht="13.15">
      <c r="A7" s="560" t="s">
        <v>781</v>
      </c>
      <c r="B7" s="561"/>
      <c r="C7" s="59"/>
      <c r="D7" s="59"/>
      <c r="E7" s="283"/>
      <c r="F7" s="59"/>
      <c r="G7" s="59"/>
      <c r="H7" s="43"/>
      <c r="I7" s="43"/>
      <c r="J7" s="43"/>
      <c r="K7" s="43"/>
      <c r="L7" s="43"/>
      <c r="M7" s="43"/>
      <c r="N7" s="43"/>
      <c r="O7" s="43"/>
    </row>
    <row r="8" spans="1:15" s="559" customFormat="1" ht="13.15">
      <c r="A8" s="561" t="s">
        <v>24</v>
      </c>
      <c r="B8" s="59"/>
      <c r="C8" s="59"/>
      <c r="D8" s="59"/>
      <c r="E8" s="283"/>
      <c r="F8" s="59"/>
      <c r="G8" s="59"/>
      <c r="H8" s="43"/>
      <c r="I8" s="43"/>
      <c r="J8" s="43"/>
      <c r="K8" s="43"/>
      <c r="L8" s="43"/>
      <c r="M8" s="43"/>
      <c r="N8" s="43"/>
      <c r="O8" s="43"/>
    </row>
    <row r="9" spans="1:15" s="557" customFormat="1" ht="13.15">
      <c r="A9" s="558" t="s">
        <v>780</v>
      </c>
      <c r="B9" s="71"/>
      <c r="C9" s="69"/>
      <c r="D9" s="46"/>
      <c r="E9" s="46"/>
      <c r="F9" s="70"/>
      <c r="G9" s="46"/>
      <c r="H9" s="46"/>
      <c r="I9" s="70"/>
      <c r="J9" s="47"/>
      <c r="K9" s="47"/>
      <c r="L9" s="47"/>
      <c r="M9" s="47"/>
      <c r="N9" s="47"/>
      <c r="O9" s="47"/>
    </row>
    <row r="11" spans="1:15">
      <c r="B11" s="146" t="s">
        <v>1064</v>
      </c>
    </row>
    <row r="13" spans="1:15" ht="15">
      <c r="B13" s="76" t="s">
        <v>779</v>
      </c>
    </row>
    <row r="15" spans="1:15" ht="13.15">
      <c r="B15" s="138" t="str">
        <f>Calc_long_term_NQT_entrants!B246</f>
        <v>Subject</v>
      </c>
      <c r="C15" s="138" t="str">
        <f>Calc_long_term_NQT_entrants!C246</f>
        <v>2020/21</v>
      </c>
      <c r="D15" s="138" t="str">
        <f>Calc_long_term_NQT_entrants!D246</f>
        <v>2021/22</v>
      </c>
      <c r="E15" s="138" t="str">
        <f>Calc_long_term_NQT_entrants!E246</f>
        <v>2022/23</v>
      </c>
      <c r="F15" s="138" t="str">
        <f>Calc_long_term_NQT_entrants!F246</f>
        <v>2023/24</v>
      </c>
      <c r="G15" s="138" t="str">
        <f>Calc_long_term_NQT_entrants!G246</f>
        <v>2024/25</v>
      </c>
      <c r="H15" s="138" t="str">
        <f>Calc_long_term_NQT_entrants!H246</f>
        <v>2025/26</v>
      </c>
      <c r="I15" s="138" t="str">
        <f>Calc_long_term_NQT_entrants!I246</f>
        <v>2026/27</v>
      </c>
      <c r="J15" s="138" t="str">
        <f>Calc_long_term_NQT_entrants!J246</f>
        <v>2027/28</v>
      </c>
      <c r="K15" s="138" t="str">
        <f>Calc_long_term_NQT_entrants!K246</f>
        <v>2028/29</v>
      </c>
      <c r="L15" s="138" t="str">
        <f>Calc_long_term_NQT_entrants!L246</f>
        <v>2029/30</v>
      </c>
    </row>
    <row r="16" spans="1:15" ht="13.15">
      <c r="B16" s="138" t="str">
        <f>Calc_long_term_NQT_entrants!B247</f>
        <v>Primary</v>
      </c>
      <c r="C16" s="692">
        <f>Calc_long_term_NQT_entrants!C247</f>
        <v>9756.3688988866343</v>
      </c>
      <c r="D16" s="692">
        <f>Calc_long_term_NQT_entrants!D247</f>
        <v>9527.6670870430244</v>
      </c>
      <c r="E16" s="692">
        <f>Calc_long_term_NQT_entrants!E247</f>
        <v>9360.9880023051082</v>
      </c>
      <c r="F16" s="692">
        <f>Calc_long_term_NQT_entrants!F247</f>
        <v>9291.2590101718961</v>
      </c>
      <c r="G16" s="692">
        <f>Calc_long_term_NQT_entrants!G247</f>
        <v>9348.5639429327421</v>
      </c>
      <c r="H16" s="692">
        <f>Calc_long_term_NQT_entrants!H247</f>
        <v>9455.0180324739522</v>
      </c>
      <c r="I16" s="692">
        <f>Calc_long_term_NQT_entrants!I247</f>
        <v>9425.770819838981</v>
      </c>
      <c r="J16" s="692">
        <f>Calc_long_term_NQT_entrants!J247</f>
        <v>9406.9167540398084</v>
      </c>
      <c r="K16" s="692">
        <f>Calc_long_term_NQT_entrants!K247</f>
        <v>9536.1281487485685</v>
      </c>
      <c r="L16" s="692">
        <f>Calc_long_term_NQT_entrants!L247</f>
        <v>9448.4509297665682</v>
      </c>
    </row>
    <row r="17" spans="2:12" ht="13.15">
      <c r="B17" s="138" t="str">
        <f>Calc_long_term_NQT_entrants!B248</f>
        <v>Art &amp; Design</v>
      </c>
      <c r="C17" s="692">
        <f>Calc_long_term_NQT_entrants!C248</f>
        <v>468.09348705236135</v>
      </c>
      <c r="D17" s="692">
        <f>Calc_long_term_NQT_entrants!D248</f>
        <v>462.98066269194084</v>
      </c>
      <c r="E17" s="692">
        <f>Calc_long_term_NQT_entrants!E248</f>
        <v>485.0432314656212</v>
      </c>
      <c r="F17" s="692">
        <f>Calc_long_term_NQT_entrants!F248</f>
        <v>497.17991453755053</v>
      </c>
      <c r="G17" s="692">
        <f>Calc_long_term_NQT_entrants!G248</f>
        <v>511.56079460820939</v>
      </c>
      <c r="H17" s="692">
        <f>Calc_long_term_NQT_entrants!H248</f>
        <v>491.93781782821821</v>
      </c>
      <c r="I17" s="692">
        <f>Calc_long_term_NQT_entrants!I248</f>
        <v>480.67800385153998</v>
      </c>
      <c r="J17" s="692">
        <f>Calc_long_term_NQT_entrants!J248</f>
        <v>479.24087838166389</v>
      </c>
      <c r="K17" s="692">
        <f>Calc_long_term_NQT_entrants!K248</f>
        <v>473.99157295707585</v>
      </c>
      <c r="L17" s="692">
        <f>Calc_long_term_NQT_entrants!L248</f>
        <v>473.04315925397276</v>
      </c>
    </row>
    <row r="18" spans="2:12" ht="13.15">
      <c r="B18" s="138" t="str">
        <f>Calc_long_term_NQT_entrants!B249</f>
        <v>Biology</v>
      </c>
      <c r="C18" s="692">
        <f>Calc_long_term_NQT_entrants!C249</f>
        <v>853.81172950902533</v>
      </c>
      <c r="D18" s="692">
        <f>Calc_long_term_NQT_entrants!D249</f>
        <v>882.42521794872391</v>
      </c>
      <c r="E18" s="692">
        <f>Calc_long_term_NQT_entrants!E249</f>
        <v>965.27450800881911</v>
      </c>
      <c r="F18" s="692">
        <f>Calc_long_term_NQT_entrants!F249</f>
        <v>963.8240764547794</v>
      </c>
      <c r="G18" s="692">
        <f>Calc_long_term_NQT_entrants!G249</f>
        <v>918.90220627792655</v>
      </c>
      <c r="H18" s="692">
        <f>Calc_long_term_NQT_entrants!H249</f>
        <v>913.34252442731963</v>
      </c>
      <c r="I18" s="692">
        <f>Calc_long_term_NQT_entrants!I249</f>
        <v>893.59253394008579</v>
      </c>
      <c r="J18" s="692">
        <f>Calc_long_term_NQT_entrants!J249</f>
        <v>877.56259207401013</v>
      </c>
      <c r="K18" s="692">
        <f>Calc_long_term_NQT_entrants!K249</f>
        <v>862.59886389242058</v>
      </c>
      <c r="L18" s="692">
        <f>Calc_long_term_NQT_entrants!L249</f>
        <v>869.54498975399895</v>
      </c>
    </row>
    <row r="19" spans="2:12" ht="13.15">
      <c r="B19" s="138" t="str">
        <f>Calc_long_term_NQT_entrants!B250</f>
        <v>Business Studies</v>
      </c>
      <c r="C19" s="692">
        <f>Calc_long_term_NQT_entrants!C250</f>
        <v>228.53777421325927</v>
      </c>
      <c r="D19" s="692">
        <f>Calc_long_term_NQT_entrants!D250</f>
        <v>259.47631940383849</v>
      </c>
      <c r="E19" s="692">
        <f>Calc_long_term_NQT_entrants!E250</f>
        <v>295.5052136132673</v>
      </c>
      <c r="F19" s="692">
        <f>Calc_long_term_NQT_entrants!F250</f>
        <v>303.79995163536478</v>
      </c>
      <c r="G19" s="692">
        <f>Calc_long_term_NQT_entrants!G250</f>
        <v>309.6599620532001</v>
      </c>
      <c r="H19" s="692">
        <f>Calc_long_term_NQT_entrants!H250</f>
        <v>310.60837644060729</v>
      </c>
      <c r="I19" s="692">
        <f>Calc_long_term_NQT_entrants!I250</f>
        <v>302.70353715343583</v>
      </c>
      <c r="J19" s="692">
        <f>Calc_long_term_NQT_entrants!J250</f>
        <v>295.94262216331674</v>
      </c>
      <c r="K19" s="692">
        <f>Calc_long_term_NQT_entrants!K250</f>
        <v>290.16983959569643</v>
      </c>
      <c r="L19" s="692">
        <f>Calc_long_term_NQT_entrants!L250</f>
        <v>285.31981084071174</v>
      </c>
    </row>
    <row r="20" spans="2:12" ht="13.15">
      <c r="B20" s="138" t="str">
        <f>Calc_long_term_NQT_entrants!B251</f>
        <v>Chemistry</v>
      </c>
      <c r="C20" s="692">
        <f>Calc_long_term_NQT_entrants!C251</f>
        <v>787.37670930944137</v>
      </c>
      <c r="D20" s="692">
        <f>Calc_long_term_NQT_entrants!D251</f>
        <v>811.30864182223161</v>
      </c>
      <c r="E20" s="692">
        <f>Calc_long_term_NQT_entrants!E251</f>
        <v>885.46039644385655</v>
      </c>
      <c r="F20" s="692">
        <f>Calc_long_term_NQT_entrants!F251</f>
        <v>878.3894234164004</v>
      </c>
      <c r="G20" s="692">
        <f>Calc_long_term_NQT_entrants!G251</f>
        <v>834.92717873252661</v>
      </c>
      <c r="H20" s="692">
        <f>Calc_long_term_NQT_entrants!H251</f>
        <v>831.74036523753068</v>
      </c>
      <c r="I20" s="692">
        <f>Calc_long_term_NQT_entrants!I251</f>
        <v>811.02489039527529</v>
      </c>
      <c r="J20" s="692">
        <f>Calc_long_term_NQT_entrants!J251</f>
        <v>791.65056244186178</v>
      </c>
      <c r="K20" s="692">
        <f>Calc_long_term_NQT_entrants!K251</f>
        <v>775.00674892193342</v>
      </c>
      <c r="L20" s="692">
        <f>Calc_long_term_NQT_entrants!L251</f>
        <v>780.94534023238248</v>
      </c>
    </row>
    <row r="21" spans="2:12" ht="13.15">
      <c r="B21" s="138" t="str">
        <f>Calc_long_term_NQT_entrants!B252</f>
        <v>Classics</v>
      </c>
      <c r="C21" s="692">
        <f>Calc_long_term_NQT_entrants!C252</f>
        <v>18.717916419670857</v>
      </c>
      <c r="D21" s="692">
        <f>Calc_long_term_NQT_entrants!D252</f>
        <v>19.427186162290575</v>
      </c>
      <c r="E21" s="692">
        <f>Calc_long_term_NQT_entrants!E252</f>
        <v>20.985739157985829</v>
      </c>
      <c r="F21" s="692">
        <f>Calc_long_term_NQT_entrants!F252</f>
        <v>21.016607744108157</v>
      </c>
      <c r="G21" s="692">
        <f>Calc_long_term_NQT_entrants!G252</f>
        <v>20.087996871064792</v>
      </c>
      <c r="H21" s="692">
        <f>Calc_long_term_NQT_entrants!H252</f>
        <v>19.446189174307563</v>
      </c>
      <c r="I21" s="692">
        <f>Calc_long_term_NQT_entrants!I252</f>
        <v>18.994570925533104</v>
      </c>
      <c r="J21" s="692">
        <f>Calc_long_term_NQT_entrants!J252</f>
        <v>18.898303744768047</v>
      </c>
      <c r="K21" s="692">
        <f>Calc_long_term_NQT_entrants!K252</f>
        <v>18.698093381147732</v>
      </c>
      <c r="L21" s="692">
        <f>Calc_long_term_NQT_entrants!L252</f>
        <v>18.602392068128591</v>
      </c>
    </row>
    <row r="22" spans="2:12" ht="13.15">
      <c r="B22" s="138" t="str">
        <f>Calc_long_term_NQT_entrants!B253</f>
        <v>Computing</v>
      </c>
      <c r="C22" s="692">
        <f>Calc_long_term_NQT_entrants!C253</f>
        <v>409.46879371176311</v>
      </c>
      <c r="D22" s="692">
        <f>Calc_long_term_NQT_entrants!D253</f>
        <v>407.97111596154508</v>
      </c>
      <c r="E22" s="692">
        <f>Calc_long_term_NQT_entrants!E253</f>
        <v>428.50628260898264</v>
      </c>
      <c r="F22" s="692">
        <f>Calc_long_term_NQT_entrants!F253</f>
        <v>439.24105092810561</v>
      </c>
      <c r="G22" s="692">
        <f>Calc_long_term_NQT_entrants!G253</f>
        <v>451.81221426850982</v>
      </c>
      <c r="H22" s="692">
        <f>Calc_long_term_NQT_entrants!H253</f>
        <v>441.53117083837122</v>
      </c>
      <c r="I22" s="692">
        <f>Calc_long_term_NQT_entrants!I253</f>
        <v>433.22975488350431</v>
      </c>
      <c r="J22" s="692">
        <f>Calc_long_term_NQT_entrants!J253</f>
        <v>430.55539987174103</v>
      </c>
      <c r="K22" s="692">
        <f>Calc_long_term_NQT_entrants!K253</f>
        <v>425.91804392329635</v>
      </c>
      <c r="L22" s="692">
        <f>Calc_long_term_NQT_entrants!L253</f>
        <v>426.33880377182635</v>
      </c>
    </row>
    <row r="23" spans="2:12" ht="13.15">
      <c r="B23" s="138" t="str">
        <f>Calc_long_term_NQT_entrants!B254</f>
        <v>Design &amp; Technology</v>
      </c>
      <c r="C23" s="692">
        <f>Calc_long_term_NQT_entrants!C254</f>
        <v>594.89285361737689</v>
      </c>
      <c r="D23" s="692">
        <f>Calc_long_term_NQT_entrants!D254</f>
        <v>565.95152386976997</v>
      </c>
      <c r="E23" s="692">
        <f>Calc_long_term_NQT_entrants!E254</f>
        <v>575.10411998684981</v>
      </c>
      <c r="F23" s="692">
        <f>Calc_long_term_NQT_entrants!F254</f>
        <v>583.95446420165831</v>
      </c>
      <c r="G23" s="692">
        <f>Calc_long_term_NQT_entrants!G254</f>
        <v>598.07994230410065</v>
      </c>
      <c r="H23" s="692">
        <f>Calc_long_term_NQT_entrants!H254</f>
        <v>564.50884731845326</v>
      </c>
      <c r="I23" s="692">
        <f>Calc_long_term_NQT_entrants!I254</f>
        <v>549.47255861397639</v>
      </c>
      <c r="J23" s="692">
        <f>Calc_long_term_NQT_entrants!J254</f>
        <v>549.56603408641286</v>
      </c>
      <c r="K23" s="692">
        <f>Calc_long_term_NQT_entrants!K254</f>
        <v>543.74441672671219</v>
      </c>
      <c r="L23" s="692">
        <f>Calc_long_term_NQT_entrants!L254</f>
        <v>543.32046584478337</v>
      </c>
    </row>
    <row r="24" spans="2:12" ht="13.15">
      <c r="B24" s="138" t="str">
        <f>Calc_long_term_NQT_entrants!B255</f>
        <v>Drama</v>
      </c>
      <c r="C24" s="692">
        <f>Calc_long_term_NQT_entrants!C255</f>
        <v>252.13186142536435</v>
      </c>
      <c r="D24" s="692">
        <f>Calc_long_term_NQT_entrants!D255</f>
        <v>246.25460838904701</v>
      </c>
      <c r="E24" s="692">
        <f>Calc_long_term_NQT_entrants!E255</f>
        <v>257.06701402404133</v>
      </c>
      <c r="F24" s="692">
        <f>Calc_long_term_NQT_entrants!F255</f>
        <v>265.95710098242211</v>
      </c>
      <c r="G24" s="692">
        <f>Calc_long_term_NQT_entrants!G255</f>
        <v>276.61611957378273</v>
      </c>
      <c r="H24" s="692">
        <f>Calc_long_term_NQT_entrants!H255</f>
        <v>264.16119436681765</v>
      </c>
      <c r="I24" s="692">
        <f>Calc_long_term_NQT_entrants!I255</f>
        <v>260.02504523530621</v>
      </c>
      <c r="J24" s="692">
        <f>Calc_long_term_NQT_entrants!J255</f>
        <v>262.81897588851604</v>
      </c>
      <c r="K24" s="692">
        <f>Calc_long_term_NQT_entrants!K255</f>
        <v>262.34311865710828</v>
      </c>
      <c r="L24" s="692">
        <f>Calc_long_term_NQT_entrants!L255</f>
        <v>263.43690671846764</v>
      </c>
    </row>
    <row r="25" spans="2:12" ht="13.15">
      <c r="B25" s="138" t="str">
        <f>Calc_long_term_NQT_entrants!B256</f>
        <v>English</v>
      </c>
      <c r="C25" s="692">
        <f>Calc_long_term_NQT_entrants!C256</f>
        <v>2084.8855833795747</v>
      </c>
      <c r="D25" s="692">
        <f>Calc_long_term_NQT_entrants!D256</f>
        <v>2098.9500015252347</v>
      </c>
      <c r="E25" s="692">
        <f>Calc_long_term_NQT_entrants!E256</f>
        <v>2265.0428455360802</v>
      </c>
      <c r="F25" s="692">
        <f>Calc_long_term_NQT_entrants!F256</f>
        <v>2251.1865948174814</v>
      </c>
      <c r="G25" s="692">
        <f>Calc_long_term_NQT_entrants!G256</f>
        <v>2108.781200789942</v>
      </c>
      <c r="H25" s="692">
        <f>Calc_long_term_NQT_entrants!H256</f>
        <v>2077.7744974392049</v>
      </c>
      <c r="I25" s="692">
        <f>Calc_long_term_NQT_entrants!I256</f>
        <v>2024.7481844015465</v>
      </c>
      <c r="J25" s="692">
        <f>Calc_long_term_NQT_entrants!J256</f>
        <v>1985.5184078869063</v>
      </c>
      <c r="K25" s="692">
        <f>Calc_long_term_NQT_entrants!K256</f>
        <v>1948.2196302796594</v>
      </c>
      <c r="L25" s="692">
        <f>Calc_long_term_NQT_entrants!L256</f>
        <v>1975.6110627835749</v>
      </c>
    </row>
    <row r="26" spans="2:12" ht="13.15">
      <c r="B26" s="138" t="str">
        <f>Calc_long_term_NQT_entrants!B257</f>
        <v>Food</v>
      </c>
      <c r="C26" s="692">
        <f>Calc_long_term_NQT_entrants!C257</f>
        <v>125.7583718332253</v>
      </c>
      <c r="D26" s="692">
        <f>Calc_long_term_NQT_entrants!D257</f>
        <v>119.52536162220701</v>
      </c>
      <c r="E26" s="692">
        <f>Calc_long_term_NQT_entrants!E257</f>
        <v>122.63982176848202</v>
      </c>
      <c r="F26" s="692">
        <f>Calc_long_term_NQT_entrants!F257</f>
        <v>122.09951956011309</v>
      </c>
      <c r="G26" s="692">
        <f>Calc_long_term_NQT_entrants!G257</f>
        <v>122.97034461749854</v>
      </c>
      <c r="H26" s="692">
        <f>Calc_long_term_NQT_entrants!H257</f>
        <v>121.7146114273948</v>
      </c>
      <c r="I26" s="692">
        <f>Calc_long_term_NQT_entrants!I257</f>
        <v>116.89556325253531</v>
      </c>
      <c r="J26" s="692">
        <f>Calc_long_term_NQT_entrants!J257</f>
        <v>111.98334058393733</v>
      </c>
      <c r="K26" s="692">
        <f>Calc_long_term_NQT_entrants!K257</f>
        <v>108.2006345770216</v>
      </c>
      <c r="L26" s="692">
        <f>Calc_long_term_NQT_entrants!L257</f>
        <v>109.05681782386988</v>
      </c>
    </row>
    <row r="27" spans="2:12" ht="13.15">
      <c r="B27" s="138" t="str">
        <f>Calc_long_term_NQT_entrants!B258</f>
        <v>Geography</v>
      </c>
      <c r="C27" s="692">
        <f>Calc_long_term_NQT_entrants!C258</f>
        <v>847.19710046683304</v>
      </c>
      <c r="D27" s="692">
        <f>Calc_long_term_NQT_entrants!D258</f>
        <v>864.92398063266955</v>
      </c>
      <c r="E27" s="692">
        <f>Calc_long_term_NQT_entrants!E258</f>
        <v>971.97377230175266</v>
      </c>
      <c r="F27" s="692">
        <f>Calc_long_term_NQT_entrants!F258</f>
        <v>988.61914673964907</v>
      </c>
      <c r="G27" s="692">
        <f>Calc_long_term_NQT_entrants!G258</f>
        <v>902.8498097183508</v>
      </c>
      <c r="H27" s="692">
        <f>Calc_long_term_NQT_entrants!H258</f>
        <v>862.0280363973643</v>
      </c>
      <c r="I27" s="692">
        <f>Calc_long_term_NQT_entrants!I258</f>
        <v>835.52426316274068</v>
      </c>
      <c r="J27" s="692">
        <f>Calc_long_term_NQT_entrants!J258</f>
        <v>830.89215942231681</v>
      </c>
      <c r="K27" s="692">
        <f>Calc_long_term_NQT_entrants!K258</f>
        <v>817.76859224696091</v>
      </c>
      <c r="L27" s="692">
        <f>Calc_long_term_NQT_entrants!L258</f>
        <v>831.3784616055525</v>
      </c>
    </row>
    <row r="28" spans="2:12" ht="13.15">
      <c r="B28" s="138" t="str">
        <f>Calc_long_term_NQT_entrants!B259</f>
        <v>History</v>
      </c>
      <c r="C28" s="692">
        <f>Calc_long_term_NQT_entrants!C259</f>
        <v>1026.7425437942006</v>
      </c>
      <c r="D28" s="692">
        <f>Calc_long_term_NQT_entrants!D259</f>
        <v>1050.6094017310882</v>
      </c>
      <c r="E28" s="692">
        <f>Calc_long_term_NQT_entrants!E259</f>
        <v>1167.5002303892377</v>
      </c>
      <c r="F28" s="692">
        <f>Calc_long_term_NQT_entrants!F259</f>
        <v>1182.3436712991979</v>
      </c>
      <c r="G28" s="692">
        <f>Calc_long_term_NQT_entrants!G259</f>
        <v>1091.6654069570154</v>
      </c>
      <c r="H28" s="692">
        <f>Calc_long_term_NQT_entrants!H259</f>
        <v>1048.716307642399</v>
      </c>
      <c r="I28" s="692">
        <f>Calc_long_term_NQT_entrants!I259</f>
        <v>1019.0259236526092</v>
      </c>
      <c r="J28" s="692">
        <f>Calc_long_term_NQT_entrants!J259</f>
        <v>1012.4404094233072</v>
      </c>
      <c r="K28" s="692">
        <f>Calc_long_term_NQT_entrants!K259</f>
        <v>997.64718263391728</v>
      </c>
      <c r="L28" s="692">
        <f>Calc_long_term_NQT_entrants!L259</f>
        <v>1010.7812793994458</v>
      </c>
    </row>
    <row r="29" spans="2:12" ht="13.15">
      <c r="B29" s="138" t="str">
        <f>Calc_long_term_NQT_entrants!B260</f>
        <v>Mathematics</v>
      </c>
      <c r="C29" s="692">
        <f>Calc_long_term_NQT_entrants!C260</f>
        <v>2307.1528901194224</v>
      </c>
      <c r="D29" s="692">
        <f>Calc_long_term_NQT_entrants!D260</f>
        <v>2303.1368875655821</v>
      </c>
      <c r="E29" s="692">
        <f>Calc_long_term_NQT_entrants!E260</f>
        <v>2474.4991781733524</v>
      </c>
      <c r="F29" s="692">
        <f>Calc_long_term_NQT_entrants!F260</f>
        <v>2462.9715899254388</v>
      </c>
      <c r="G29" s="692">
        <f>Calc_long_term_NQT_entrants!G260</f>
        <v>2320.231313846878</v>
      </c>
      <c r="H29" s="692">
        <f>Calc_long_term_NQT_entrants!H260</f>
        <v>2276.9520212542602</v>
      </c>
      <c r="I29" s="692">
        <f>Calc_long_term_NQT_entrants!I260</f>
        <v>2217.3666286779744</v>
      </c>
      <c r="J29" s="692">
        <f>Calc_long_term_NQT_entrants!J260</f>
        <v>2175.6749703619207</v>
      </c>
      <c r="K29" s="692">
        <f>Calc_long_term_NQT_entrants!K260</f>
        <v>2134.0867585347687</v>
      </c>
      <c r="L29" s="692">
        <f>Calc_long_term_NQT_entrants!L260</f>
        <v>2151.3153291363374</v>
      </c>
    </row>
    <row r="30" spans="2:12" ht="13.15">
      <c r="B30" s="138" t="str">
        <f>Calc_long_term_NQT_entrants!B261</f>
        <v>Modern Foreign Languages</v>
      </c>
      <c r="C30" s="692">
        <f>Calc_long_term_NQT_entrants!C261</f>
        <v>1491.5589095834621</v>
      </c>
      <c r="D30" s="692">
        <f>Calc_long_term_NQT_entrants!D261</f>
        <v>1830.4159878234968</v>
      </c>
      <c r="E30" s="692">
        <f>Calc_long_term_NQT_entrants!E261</f>
        <v>2336.4041930971257</v>
      </c>
      <c r="F30" s="692">
        <f>Calc_long_term_NQT_entrants!F261</f>
        <v>2235.5649178188346</v>
      </c>
      <c r="G30" s="692">
        <f>Calc_long_term_NQT_entrants!G261</f>
        <v>1321.6231871621037</v>
      </c>
      <c r="H30" s="692">
        <f>Calc_long_term_NQT_entrants!H261</f>
        <v>1238.2501424223947</v>
      </c>
      <c r="I30" s="692">
        <f>Calc_long_term_NQT_entrants!I261</f>
        <v>1181.1097680228634</v>
      </c>
      <c r="J30" s="692">
        <f>Calc_long_term_NQT_entrants!J261</f>
        <v>1163.733971042167</v>
      </c>
      <c r="K30" s="692">
        <f>Calc_long_term_NQT_entrants!K261</f>
        <v>1127.6622572317096</v>
      </c>
      <c r="L30" s="692">
        <f>Calc_long_term_NQT_entrants!L261</f>
        <v>1177.1986586020562</v>
      </c>
    </row>
    <row r="31" spans="2:12" ht="13.15">
      <c r="B31" s="138" t="str">
        <f>Calc_long_term_NQT_entrants!B262</f>
        <v>Music</v>
      </c>
      <c r="C31" s="692">
        <f>Calc_long_term_NQT_entrants!C262</f>
        <v>258.40311237853842</v>
      </c>
      <c r="D31" s="692">
        <f>Calc_long_term_NQT_entrants!D262</f>
        <v>247.91578893176452</v>
      </c>
      <c r="E31" s="692">
        <f>Calc_long_term_NQT_entrants!E262</f>
        <v>254.97189415290535</v>
      </c>
      <c r="F31" s="692">
        <f>Calc_long_term_NQT_entrants!F262</f>
        <v>264.0151455185246</v>
      </c>
      <c r="G31" s="692">
        <f>Calc_long_term_NQT_entrants!G262</f>
        <v>275.16076193514857</v>
      </c>
      <c r="H31" s="692">
        <f>Calc_long_term_NQT_entrants!H262</f>
        <v>258.24371778064278</v>
      </c>
      <c r="I31" s="692">
        <f>Calc_long_term_NQT_entrants!I262</f>
        <v>254.39167849552484</v>
      </c>
      <c r="J31" s="692">
        <f>Calc_long_term_NQT_entrants!J262</f>
        <v>259.44068134568113</v>
      </c>
      <c r="K31" s="692">
        <f>Calc_long_term_NQT_entrants!K262</f>
        <v>259.93075028266361</v>
      </c>
      <c r="L31" s="692">
        <f>Calc_long_term_NQT_entrants!L262</f>
        <v>260.77287724292006</v>
      </c>
    </row>
    <row r="32" spans="2:12" ht="13.15">
      <c r="B32" s="138" t="str">
        <f>Calc_long_term_NQT_entrants!B263</f>
        <v>Others</v>
      </c>
      <c r="C32" s="692">
        <f>Calc_long_term_NQT_entrants!C263</f>
        <v>496.30597483323135</v>
      </c>
      <c r="D32" s="692">
        <f>Calc_long_term_NQT_entrants!D263</f>
        <v>546.28374683318702</v>
      </c>
      <c r="E32" s="692">
        <f>Calc_long_term_NQT_entrants!E263</f>
        <v>607.93338319891905</v>
      </c>
      <c r="F32" s="692">
        <f>Calc_long_term_NQT_entrants!F263</f>
        <v>626.84412051628078</v>
      </c>
      <c r="G32" s="692">
        <f>Calc_long_term_NQT_entrants!G263</f>
        <v>642.15533998012472</v>
      </c>
      <c r="H32" s="692">
        <f>Calc_long_term_NQT_entrants!H263</f>
        <v>628.6530772484258</v>
      </c>
      <c r="I32" s="692">
        <f>Calc_long_term_NQT_entrants!I263</f>
        <v>616.03563343033261</v>
      </c>
      <c r="J32" s="692">
        <f>Calc_long_term_NQT_entrants!J263</f>
        <v>613.89709860959385</v>
      </c>
      <c r="K32" s="692">
        <f>Calc_long_term_NQT_entrants!K263</f>
        <v>608.48274603096957</v>
      </c>
      <c r="L32" s="692">
        <f>Calc_long_term_NQT_entrants!L263</f>
        <v>598.436184149817</v>
      </c>
    </row>
    <row r="33" spans="2:12" ht="13.15">
      <c r="B33" s="138" t="str">
        <f>Calc_long_term_NQT_entrants!B264</f>
        <v>Physical Education</v>
      </c>
      <c r="C33" s="692">
        <f>Calc_long_term_NQT_entrants!C264</f>
        <v>821.57948301340411</v>
      </c>
      <c r="D33" s="692">
        <f>Calc_long_term_NQT_entrants!D264</f>
        <v>795.61621729316994</v>
      </c>
      <c r="E33" s="692">
        <f>Calc_long_term_NQT_entrants!E264</f>
        <v>843.05639772293443</v>
      </c>
      <c r="F33" s="692">
        <f>Calc_long_term_NQT_entrants!F264</f>
        <v>871.29073404348026</v>
      </c>
      <c r="G33" s="692">
        <f>Calc_long_term_NQT_entrants!G264</f>
        <v>908.16606410108864</v>
      </c>
      <c r="H33" s="692">
        <f>Calc_long_term_NQT_entrants!H264</f>
        <v>889.83153380769511</v>
      </c>
      <c r="I33" s="692">
        <f>Calc_long_term_NQT_entrants!I264</f>
        <v>871.72614563951674</v>
      </c>
      <c r="J33" s="692">
        <f>Calc_long_term_NQT_entrants!J264</f>
        <v>865.63233651494329</v>
      </c>
      <c r="K33" s="692">
        <f>Calc_long_term_NQT_entrants!K264</f>
        <v>856.85625562930102</v>
      </c>
      <c r="L33" s="692">
        <f>Calc_long_term_NQT_entrants!L264</f>
        <v>869.953187637361</v>
      </c>
    </row>
    <row r="34" spans="2:12" ht="13.15">
      <c r="B34" s="138" t="str">
        <f>Calc_long_term_NQT_entrants!B265</f>
        <v>Physics</v>
      </c>
      <c r="C34" s="692">
        <f>Calc_long_term_NQT_entrants!C265</f>
        <v>774.76994266414249</v>
      </c>
      <c r="D34" s="692">
        <f>Calc_long_term_NQT_entrants!D265</f>
        <v>791.42552549546053</v>
      </c>
      <c r="E34" s="692">
        <f>Calc_long_term_NQT_entrants!E265</f>
        <v>859.34940602134793</v>
      </c>
      <c r="F34" s="692">
        <f>Calc_long_term_NQT_entrants!F265</f>
        <v>849.42077464682609</v>
      </c>
      <c r="G34" s="692">
        <f>Calc_long_term_NQT_entrants!G265</f>
        <v>803.3232695619198</v>
      </c>
      <c r="H34" s="692">
        <f>Calc_long_term_NQT_entrants!H265</f>
        <v>799.16135683751088</v>
      </c>
      <c r="I34" s="692">
        <f>Calc_long_term_NQT_entrants!I265</f>
        <v>777.52553805173272</v>
      </c>
      <c r="J34" s="692">
        <f>Calc_long_term_NQT_entrants!J265</f>
        <v>756.8865445400927</v>
      </c>
      <c r="K34" s="692">
        <f>Calc_long_term_NQT_entrants!K265</f>
        <v>739.49361458147791</v>
      </c>
      <c r="L34" s="692">
        <f>Calc_long_term_NQT_entrants!L265</f>
        <v>745.98225283460147</v>
      </c>
    </row>
    <row r="35" spans="2:12" ht="13.15">
      <c r="B35" s="138" t="str">
        <f>Calc_long_term_NQT_entrants!B266</f>
        <v>Religious Education</v>
      </c>
      <c r="C35" s="692">
        <f>Calc_long_term_NQT_entrants!C266</f>
        <v>392.28165366963435</v>
      </c>
      <c r="D35" s="692">
        <f>Calc_long_term_NQT_entrants!D266</f>
        <v>378.59130049757863</v>
      </c>
      <c r="E35" s="692">
        <f>Calc_long_term_NQT_entrants!E266</f>
        <v>394.04446295801637</v>
      </c>
      <c r="F35" s="692">
        <f>Calc_long_term_NQT_entrants!F266</f>
        <v>402.0001819242446</v>
      </c>
      <c r="G35" s="692">
        <f>Calc_long_term_NQT_entrants!G266</f>
        <v>413.58190259410924</v>
      </c>
      <c r="H35" s="692">
        <f>Calc_long_term_NQT_entrants!H266</f>
        <v>400.99576204370248</v>
      </c>
      <c r="I35" s="692">
        <f>Calc_long_term_NQT_entrants!I266</f>
        <v>390.58128012194248</v>
      </c>
      <c r="J35" s="692">
        <f>Calc_long_term_NQT_entrants!J266</f>
        <v>386.30038819352654</v>
      </c>
      <c r="K35" s="692">
        <f>Calc_long_term_NQT_entrants!K266</f>
        <v>380.67463772389453</v>
      </c>
      <c r="L35" s="692">
        <f>Calc_long_term_NQT_entrants!L266</f>
        <v>383.19574276222136</v>
      </c>
    </row>
    <row r="36" spans="2:12" ht="13.15">
      <c r="B36" s="137" t="str">
        <f>Calc_long_term_NQT_entrants!B267</f>
        <v>Total</v>
      </c>
      <c r="C36" s="274">
        <f>Calc_long_term_NQT_entrants!C267</f>
        <v>23996.035589880565</v>
      </c>
      <c r="D36" s="274">
        <f>Calc_long_term_NQT_entrants!D267</f>
        <v>24210.856563243851</v>
      </c>
      <c r="E36" s="274">
        <f>Calc_long_term_NQT_entrants!E267</f>
        <v>25571.350092934688</v>
      </c>
      <c r="F36" s="274">
        <f>Calc_long_term_NQT_entrants!F267</f>
        <v>25500.97799688236</v>
      </c>
      <c r="G36" s="274">
        <f>Calc_long_term_NQT_entrants!G267</f>
        <v>24180.718958886235</v>
      </c>
      <c r="H36" s="274">
        <f>Calc_long_term_NQT_entrants!H267</f>
        <v>23894.615582406568</v>
      </c>
      <c r="I36" s="274">
        <f>Calc_long_term_NQT_entrants!I267</f>
        <v>23480.422321746963</v>
      </c>
      <c r="J36" s="274">
        <f>Calc_long_term_NQT_entrants!J267</f>
        <v>23275.552430616492</v>
      </c>
      <c r="K36" s="274">
        <f>Calc_long_term_NQT_entrants!K267</f>
        <v>23167.621906556309</v>
      </c>
      <c r="L36" s="274">
        <f>Calc_long_term_NQT_entrants!L267</f>
        <v>23222.684652228607</v>
      </c>
    </row>
  </sheetData>
  <mergeCells count="1">
    <mergeCell ref="A5:G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0000"/>
  </sheetPr>
  <dimension ref="A1:W275"/>
  <sheetViews>
    <sheetView showGridLines="0" workbookViewId="0"/>
  </sheetViews>
  <sheetFormatPr defaultRowHeight="12.75"/>
  <cols>
    <col min="1" max="1" width="10.265625" customWidth="1"/>
    <col min="2" max="2" width="25.73046875" customWidth="1"/>
    <col min="3" max="12" width="10.73046875" customWidth="1"/>
  </cols>
  <sheetData>
    <row r="1" spans="1:17" s="64" customFormat="1" ht="13.9">
      <c r="A1" s="63" t="str">
        <f>ModelBanner</f>
        <v>TSM_201920</v>
      </c>
    </row>
    <row r="2" spans="1:17" s="64" customFormat="1" ht="13.9">
      <c r="A2" s="920" t="s">
        <v>13</v>
      </c>
      <c r="B2" s="920" t="s">
        <v>30</v>
      </c>
    </row>
    <row r="3" spans="1:17" s="64" customFormat="1" ht="13.9">
      <c r="A3" s="65"/>
    </row>
    <row r="4" spans="1:17" s="563" customFormat="1" ht="13.15">
      <c r="A4" s="564" t="s">
        <v>26</v>
      </c>
      <c r="B4" s="564"/>
      <c r="C4" s="564"/>
      <c r="D4" s="564"/>
      <c r="E4" s="283"/>
      <c r="F4" s="564"/>
      <c r="G4" s="564"/>
    </row>
    <row r="5" spans="1:17" s="562" customFormat="1" ht="13.15">
      <c r="A5" s="675" t="s">
        <v>789</v>
      </c>
      <c r="B5" s="675"/>
      <c r="C5" s="675"/>
      <c r="D5" s="675"/>
      <c r="E5" s="675"/>
      <c r="F5" s="675"/>
      <c r="G5" s="675"/>
      <c r="H5" s="675"/>
      <c r="I5" s="675"/>
      <c r="J5" s="675"/>
      <c r="K5" s="675"/>
    </row>
    <row r="6" spans="1:17" s="559" customFormat="1" ht="13.15">
      <c r="A6" s="561" t="s">
        <v>1336</v>
      </c>
      <c r="B6" s="59"/>
      <c r="C6" s="59"/>
      <c r="D6" s="59"/>
      <c r="E6" s="283"/>
      <c r="F6" s="59"/>
      <c r="G6" s="59"/>
      <c r="H6" s="43"/>
      <c r="I6" s="43"/>
      <c r="J6" s="43"/>
      <c r="K6" s="43"/>
    </row>
    <row r="7" spans="1:17" s="559" customFormat="1" ht="13.15">
      <c r="A7" s="560" t="s">
        <v>788</v>
      </c>
      <c r="B7" s="561"/>
      <c r="C7" s="59"/>
      <c r="D7" s="59"/>
      <c r="E7" s="283"/>
      <c r="F7" s="59"/>
      <c r="G7" s="59"/>
      <c r="H7" s="43"/>
      <c r="I7" s="43"/>
      <c r="J7" s="43"/>
      <c r="K7" s="43"/>
    </row>
    <row r="8" spans="1:17" s="559" customFormat="1" ht="13.15">
      <c r="A8" s="561" t="s">
        <v>24</v>
      </c>
      <c r="B8" s="59"/>
      <c r="C8" s="59"/>
      <c r="D8" s="59"/>
      <c r="E8" s="283"/>
      <c r="F8" s="59"/>
      <c r="G8" s="59"/>
      <c r="H8" s="43"/>
      <c r="I8" s="43"/>
      <c r="J8" s="43"/>
      <c r="K8" s="43"/>
    </row>
    <row r="9" spans="1:17" s="557" customFormat="1" ht="13.15">
      <c r="A9" s="558" t="s">
        <v>787</v>
      </c>
      <c r="B9" s="71"/>
      <c r="C9" s="69"/>
      <c r="D9" s="46"/>
      <c r="E9" s="46"/>
      <c r="F9" s="70"/>
      <c r="G9" s="46"/>
      <c r="H9" s="46"/>
      <c r="I9" s="70"/>
      <c r="J9" s="47"/>
      <c r="K9" s="47"/>
    </row>
    <row r="10" spans="1:17">
      <c r="A10">
        <f>SUM(A11:A54)</f>
        <v>0</v>
      </c>
    </row>
    <row r="11" spans="1:17" ht="15">
      <c r="B11" s="76" t="s">
        <v>786</v>
      </c>
    </row>
    <row r="13" spans="1:17" ht="13.15" customHeight="1">
      <c r="B13" s="1261" t="s">
        <v>1065</v>
      </c>
      <c r="C13" s="1261"/>
      <c r="D13" s="1261"/>
      <c r="E13" s="1261"/>
      <c r="F13" s="1261"/>
      <c r="G13" s="1261"/>
      <c r="H13" s="1261"/>
      <c r="I13" s="1261"/>
      <c r="J13" s="1261"/>
      <c r="K13" s="1261"/>
      <c r="L13" s="1261"/>
      <c r="M13" s="1261"/>
      <c r="N13" s="1261"/>
      <c r="O13" s="1261"/>
      <c r="P13" s="1261"/>
      <c r="Q13" s="1261"/>
    </row>
    <row r="14" spans="1:17">
      <c r="B14" s="1261"/>
      <c r="C14" s="1261"/>
      <c r="D14" s="1261"/>
      <c r="E14" s="1261"/>
      <c r="F14" s="1261"/>
      <c r="G14" s="1261"/>
      <c r="H14" s="1261"/>
      <c r="I14" s="1261"/>
      <c r="J14" s="1261"/>
      <c r="K14" s="1261"/>
      <c r="L14" s="1261"/>
      <c r="M14" s="1261"/>
      <c r="N14" s="1261"/>
      <c r="O14" s="1261"/>
      <c r="P14" s="1261"/>
      <c r="Q14" s="1261"/>
    </row>
    <row r="15" spans="1:17">
      <c r="B15" s="1261"/>
      <c r="C15" s="1261"/>
      <c r="D15" s="1261"/>
      <c r="E15" s="1261"/>
      <c r="F15" s="1261"/>
      <c r="G15" s="1261"/>
      <c r="H15" s="1261"/>
      <c r="I15" s="1261"/>
      <c r="J15" s="1261"/>
      <c r="K15" s="1261"/>
      <c r="L15" s="1261"/>
      <c r="M15" s="1261"/>
      <c r="N15" s="1261"/>
      <c r="O15" s="1261"/>
      <c r="P15" s="1261"/>
      <c r="Q15" s="1261"/>
    </row>
    <row r="16" spans="1:17">
      <c r="B16" s="546"/>
      <c r="C16" s="546"/>
      <c r="D16" s="546"/>
      <c r="E16" s="546"/>
      <c r="F16" s="546"/>
      <c r="G16" s="546"/>
      <c r="H16" s="546"/>
      <c r="I16" s="546"/>
      <c r="J16" s="546"/>
      <c r="K16" s="546"/>
    </row>
    <row r="17" spans="2:17" ht="13.15" customHeight="1">
      <c r="B17" s="691" t="s">
        <v>1066</v>
      </c>
      <c r="C17" s="691"/>
      <c r="D17" s="691"/>
      <c r="E17" s="691"/>
      <c r="F17" s="691"/>
      <c r="G17" s="691"/>
      <c r="H17" s="691"/>
      <c r="I17" s="691"/>
      <c r="J17" s="691"/>
      <c r="K17" s="691"/>
      <c r="L17" s="168"/>
      <c r="M17" s="168"/>
      <c r="N17" s="168"/>
      <c r="O17" s="168"/>
      <c r="P17" s="168"/>
      <c r="Q17" s="168"/>
    </row>
    <row r="18" spans="2:17">
      <c r="B18" s="691"/>
      <c r="C18" s="691"/>
      <c r="D18" s="691"/>
      <c r="E18" s="691"/>
      <c r="F18" s="691"/>
      <c r="G18" s="691"/>
      <c r="H18" s="691"/>
      <c r="I18" s="691"/>
      <c r="J18" s="691"/>
      <c r="K18" s="691"/>
      <c r="L18" s="168"/>
      <c r="M18" s="168"/>
      <c r="N18" s="168"/>
      <c r="O18" s="168"/>
      <c r="P18" s="168"/>
      <c r="Q18" s="168"/>
    </row>
    <row r="20" spans="2:17" ht="28.15" customHeight="1">
      <c r="B20" s="1419" t="s">
        <v>59</v>
      </c>
      <c r="C20" s="1421" t="s">
        <v>785</v>
      </c>
      <c r="D20" s="1422"/>
      <c r="E20" s="1423"/>
      <c r="F20" s="1421" t="s">
        <v>784</v>
      </c>
      <c r="G20" s="1424"/>
      <c r="H20" s="1423"/>
    </row>
    <row r="21" spans="2:17" s="150" customFormat="1" ht="14.25">
      <c r="B21" s="1420"/>
      <c r="C21" s="659" t="s">
        <v>683</v>
      </c>
      <c r="D21" s="660" t="s">
        <v>682</v>
      </c>
      <c r="E21" s="660" t="s">
        <v>681</v>
      </c>
      <c r="F21" s="659" t="s">
        <v>683</v>
      </c>
      <c r="G21" s="660" t="s">
        <v>682</v>
      </c>
      <c r="H21" s="660" t="s">
        <v>681</v>
      </c>
    </row>
    <row r="22" spans="2:17" ht="13.15">
      <c r="B22" s="658" t="str">
        <f>Outputs_for_conversion_rates!B16</f>
        <v>Primary</v>
      </c>
      <c r="C22" s="565">
        <f>RAW_DATA_INPUTS!C607</f>
        <v>0.89443078357056072</v>
      </c>
      <c r="D22" s="565">
        <f>RAW_DATA_INPUTS!D607</f>
        <v>0.92812841426571158</v>
      </c>
      <c r="E22" s="565">
        <f>RAW_DATA_INPUTS!E607</f>
        <v>0.92077018912693154</v>
      </c>
      <c r="F22" s="565">
        <f>Data_selected_by_user_testing!E147</f>
        <v>0.78420124167509475</v>
      </c>
      <c r="G22" s="565">
        <f>Data_selected_by_user_testing!F147</f>
        <v>0.83219483755678747</v>
      </c>
      <c r="H22" s="565">
        <f>Data_selected_by_user_testing!G147</f>
        <v>0.86809232759223787</v>
      </c>
      <c r="M22" s="10"/>
    </row>
    <row r="23" spans="2:17" ht="13.15">
      <c r="B23" s="658" t="str">
        <f>Outputs_for_conversion_rates!B17</f>
        <v>Art &amp; Design</v>
      </c>
      <c r="C23" s="565">
        <f>RAW_DATA_INPUTS!C589</f>
        <v>0.93208840004961035</v>
      </c>
      <c r="D23" s="565">
        <f>RAW_DATA_INPUTS!D589</f>
        <v>0.95817460317460323</v>
      </c>
      <c r="E23" s="565">
        <f>RAW_DATA_INPUTS!E589</f>
        <v>0.94827220336179541</v>
      </c>
      <c r="F23" s="565">
        <f>Data_selected_by_user_testing!E158</f>
        <v>0.71751183417784181</v>
      </c>
      <c r="G23" s="565">
        <f>Data_selected_by_user_testing!F158</f>
        <v>0.80106409508102372</v>
      </c>
      <c r="H23" s="565">
        <f>Data_selected_by_user_testing!G158</f>
        <v>0.75567796600021775</v>
      </c>
      <c r="M23" s="10"/>
    </row>
    <row r="24" spans="2:17" ht="13.15">
      <c r="B24" s="658" t="str">
        <f>Outputs_for_conversion_rates!B18</f>
        <v>Biology</v>
      </c>
      <c r="C24" s="565">
        <f>RAW_DATA_INPUTS!C590</f>
        <v>0.89525293017660235</v>
      </c>
      <c r="D24" s="565">
        <f>RAW_DATA_INPUTS!D590</f>
        <v>0.90804855275443519</v>
      </c>
      <c r="E24" s="565">
        <f>RAW_DATA_INPUTS!E590</f>
        <v>0.90371935756551147</v>
      </c>
      <c r="F24" s="565">
        <f>Data_selected_by_user_testing!E159</f>
        <v>0.78343982248163035</v>
      </c>
      <c r="G24" s="565">
        <f>Data_selected_by_user_testing!F159</f>
        <v>0.84678298452084655</v>
      </c>
      <c r="H24" s="565">
        <f>Data_selected_by_user_testing!G159</f>
        <v>0.79348683611702842</v>
      </c>
      <c r="M24" s="10"/>
    </row>
    <row r="25" spans="2:17" ht="13.15">
      <c r="B25" s="658" t="str">
        <f>Outputs_for_conversion_rates!B19</f>
        <v>Business Studies</v>
      </c>
      <c r="C25" s="565">
        <f>RAW_DATA_INPUTS!C591</f>
        <v>0.90493119242506226</v>
      </c>
      <c r="D25" s="565">
        <f>RAW_DATA_INPUTS!D591</f>
        <v>0.94543859649122808</v>
      </c>
      <c r="E25" s="565">
        <f>RAW_DATA_INPUTS!E591</f>
        <v>0.97286991424922464</v>
      </c>
      <c r="F25" s="565">
        <f>Data_selected_by_user_testing!E160</f>
        <v>0.66502249927396495</v>
      </c>
      <c r="G25" s="565">
        <f>Data_selected_by_user_testing!F160</f>
        <v>0.71058819707570309</v>
      </c>
      <c r="H25" s="565">
        <f>Data_selected_by_user_testing!G160</f>
        <v>0.7335515388616437</v>
      </c>
      <c r="M25" s="10"/>
    </row>
    <row r="26" spans="2:17" ht="13.15">
      <c r="B26" s="658" t="str">
        <f>Outputs_for_conversion_rates!B20</f>
        <v>Chemistry</v>
      </c>
      <c r="C26" s="565">
        <f>RAW_DATA_INPUTS!C592</f>
        <v>0.86152538423997582</v>
      </c>
      <c r="D26" s="565">
        <f>RAW_DATA_INPUTS!D592</f>
        <v>0.87175776526754656</v>
      </c>
      <c r="E26" s="565">
        <f>RAW_DATA_INPUTS!E592</f>
        <v>0.89602793040293038</v>
      </c>
      <c r="F26" s="565">
        <f>Data_selected_by_user_testing!E161</f>
        <v>0.76280464773938128</v>
      </c>
      <c r="G26" s="565">
        <f>Data_selected_by_user_testing!F161</f>
        <v>0.78866828140687506</v>
      </c>
      <c r="H26" s="565">
        <f>Data_selected_by_user_testing!G161</f>
        <v>0.79456236134856839</v>
      </c>
      <c r="M26" s="10"/>
    </row>
    <row r="27" spans="2:17" ht="13.15">
      <c r="B27" s="658" t="str">
        <f>Outputs_for_conversion_rates!B21</f>
        <v>Classics</v>
      </c>
      <c r="C27" s="565">
        <f>RAW_DATA_INPUTS!C593</f>
        <v>0.979513299377476</v>
      </c>
      <c r="D27" s="565">
        <f>RAW_DATA_INPUTS!D593</f>
        <v>0.87857142857142856</v>
      </c>
      <c r="E27" s="565">
        <f>RAW_DATA_INPUTS!E593</f>
        <v>0.94545454545454555</v>
      </c>
      <c r="F27" s="565">
        <f>Data_selected_by_user_testing!E162</f>
        <v>0.66502249927396495</v>
      </c>
      <c r="G27" s="565">
        <f>Data_selected_by_user_testing!F162</f>
        <v>0.71058819707570309</v>
      </c>
      <c r="H27" s="565">
        <f>Data_selected_by_user_testing!G162</f>
        <v>0.7335515388616437</v>
      </c>
      <c r="M27" s="10"/>
    </row>
    <row r="28" spans="2:17" ht="13.15">
      <c r="B28" s="658" t="str">
        <f>Outputs_for_conversion_rates!B22</f>
        <v>Computing</v>
      </c>
      <c r="C28" s="565">
        <f>RAW_DATA_INPUTS!C594</f>
        <v>0.84570789552203451</v>
      </c>
      <c r="D28" s="565">
        <f>RAW_DATA_INPUTS!D594</f>
        <v>0.87603479853479849</v>
      </c>
      <c r="E28" s="565">
        <f>RAW_DATA_INPUTS!E594</f>
        <v>0.8589599747872676</v>
      </c>
      <c r="F28" s="565">
        <f>Data_selected_by_user_testing!E163</f>
        <v>0.71414128244501018</v>
      </c>
      <c r="G28" s="565">
        <f>Data_selected_by_user_testing!F163</f>
        <v>0.80308823005440511</v>
      </c>
      <c r="H28" s="565">
        <f>Data_selected_by_user_testing!G163</f>
        <v>0.79530055681131184</v>
      </c>
    </row>
    <row r="29" spans="2:17" ht="13.15">
      <c r="B29" s="658" t="str">
        <f>Outputs_for_conversion_rates!B23</f>
        <v>Design &amp; Technology</v>
      </c>
      <c r="C29" s="565">
        <f>RAW_DATA_INPUTS!C595</f>
        <v>0.9023315018315019</v>
      </c>
      <c r="D29" s="565">
        <f>RAW_DATA_INPUTS!D595</f>
        <v>0.94030769230769229</v>
      </c>
      <c r="E29" s="565">
        <f>RAW_DATA_INPUTS!E595</f>
        <v>0.85114625127842025</v>
      </c>
      <c r="F29" s="565">
        <f>Data_selected_by_user_testing!E164</f>
        <v>0.75501225590300414</v>
      </c>
      <c r="G29" s="565">
        <f>Data_selected_by_user_testing!F164</f>
        <v>0.8195139210785114</v>
      </c>
      <c r="H29" s="565">
        <f>Data_selected_by_user_testing!G164</f>
        <v>0.82487774786668955</v>
      </c>
    </row>
    <row r="30" spans="2:17" ht="13.15">
      <c r="B30" s="658" t="str">
        <f>Outputs_for_conversion_rates!B24</f>
        <v>Drama</v>
      </c>
      <c r="C30" s="565">
        <f>RAW_DATA_INPUTS!C596</f>
        <v>0.96005829728762737</v>
      </c>
      <c r="D30" s="565">
        <f>RAW_DATA_INPUTS!D596</f>
        <v>0.95791788856304982</v>
      </c>
      <c r="E30" s="565">
        <f>RAW_DATA_INPUTS!E596</f>
        <v>0.94263706881353948</v>
      </c>
      <c r="F30" s="565">
        <f>Data_selected_by_user_testing!E165</f>
        <v>0.72805804345553271</v>
      </c>
      <c r="G30" s="565">
        <f>Data_selected_by_user_testing!F165</f>
        <v>0.79257366065250912</v>
      </c>
      <c r="H30" s="565">
        <f>Data_selected_by_user_testing!G165</f>
        <v>0.79184211047793762</v>
      </c>
    </row>
    <row r="31" spans="2:17" ht="13.15">
      <c r="B31" s="658" t="str">
        <f>Outputs_for_conversion_rates!B25</f>
        <v>English</v>
      </c>
      <c r="C31" s="565">
        <f>RAW_DATA_INPUTS!C597</f>
        <v>0.91986067967635432</v>
      </c>
      <c r="D31" s="565">
        <f>RAW_DATA_INPUTS!D597</f>
        <v>0.94940399873180781</v>
      </c>
      <c r="E31" s="565">
        <f>RAW_DATA_INPUTS!E597</f>
        <v>0.93550131680825843</v>
      </c>
      <c r="F31" s="565">
        <f>Data_selected_by_user_testing!E166</f>
        <v>0.82331342279903474</v>
      </c>
      <c r="G31" s="565">
        <f>Data_selected_by_user_testing!F166</f>
        <v>0.85741642543203189</v>
      </c>
      <c r="H31" s="565">
        <f>Data_selected_by_user_testing!G166</f>
        <v>0.86517985327856395</v>
      </c>
    </row>
    <row r="32" spans="2:17" ht="13.15">
      <c r="B32" s="658" t="str">
        <f>Outputs_for_conversion_rates!B26</f>
        <v>Food</v>
      </c>
      <c r="C32" s="565">
        <f>RAW_DATA_INPUTS!C598</f>
        <v>0.91131652661064422</v>
      </c>
      <c r="D32" s="565">
        <f>RAW_DATA_INPUTS!D598</f>
        <v>0.98888888888888893</v>
      </c>
      <c r="E32" s="565">
        <f>RAW_DATA_INPUTS!E598</f>
        <v>0.82145466443172732</v>
      </c>
      <c r="F32" s="565">
        <f>Data_selected_by_user_testing!E167</f>
        <v>0.75273719759150637</v>
      </c>
      <c r="G32" s="565">
        <f>Data_selected_by_user_testing!F167</f>
        <v>0.91058819707570304</v>
      </c>
      <c r="H32" s="565">
        <f>Data_selected_by_user_testing!G167</f>
        <v>0.88282703037817734</v>
      </c>
    </row>
    <row r="33" spans="1:11" ht="13.15">
      <c r="B33" s="658" t="str">
        <f>Outputs_for_conversion_rates!B27</f>
        <v>Geography</v>
      </c>
      <c r="C33" s="565">
        <f>RAW_DATA_INPUTS!C599</f>
        <v>0.93253699874264562</v>
      </c>
      <c r="D33" s="565">
        <f>RAW_DATA_INPUTS!D599</f>
        <v>0.95572274497079823</v>
      </c>
      <c r="E33" s="565">
        <f>RAW_DATA_INPUTS!E599</f>
        <v>0.87956959878412766</v>
      </c>
      <c r="F33" s="565">
        <f>Data_selected_by_user_testing!E168</f>
        <v>0.82068086691544084</v>
      </c>
      <c r="G33" s="565">
        <f>Data_selected_by_user_testing!F168</f>
        <v>0.88917217566405071</v>
      </c>
      <c r="H33" s="565">
        <f>Data_selected_by_user_testing!G168</f>
        <v>0.8239065123879683</v>
      </c>
    </row>
    <row r="34" spans="1:11" ht="13.15">
      <c r="B34" s="658" t="str">
        <f>Outputs_for_conversion_rates!B28</f>
        <v>History</v>
      </c>
      <c r="C34" s="565">
        <f>RAW_DATA_INPUTS!C600</f>
        <v>0.9548961041394608</v>
      </c>
      <c r="D34" s="565">
        <f>RAW_DATA_INPUTS!D600</f>
        <v>0.92943834110272827</v>
      </c>
      <c r="E34" s="565">
        <f>RAW_DATA_INPUTS!E600</f>
        <v>0.95902929950641291</v>
      </c>
      <c r="F34" s="565">
        <f>Data_selected_by_user_testing!E169</f>
        <v>0.83101585023914548</v>
      </c>
      <c r="G34" s="565">
        <f>Data_selected_by_user_testing!F169</f>
        <v>0.84404172558431378</v>
      </c>
      <c r="H34" s="565">
        <f>Data_selected_by_user_testing!G169</f>
        <v>0.86415483754630973</v>
      </c>
    </row>
    <row r="35" spans="1:11" ht="13.15">
      <c r="B35" s="658" t="str">
        <f>Outputs_for_conversion_rates!B29</f>
        <v>Mathematics</v>
      </c>
      <c r="C35" s="565">
        <f>RAW_DATA_INPUTS!C601</f>
        <v>0.8690489754631987</v>
      </c>
      <c r="D35" s="565">
        <f>RAW_DATA_INPUTS!D601</f>
        <v>0.89767553143330603</v>
      </c>
      <c r="E35" s="565">
        <f>RAW_DATA_INPUTS!E601</f>
        <v>0.8969301322331007</v>
      </c>
      <c r="F35" s="565">
        <f>Data_selected_by_user_testing!E170</f>
        <v>0.75934734656119651</v>
      </c>
      <c r="G35" s="565">
        <f>Data_selected_by_user_testing!F170</f>
        <v>0.80752557624676324</v>
      </c>
      <c r="H35" s="565">
        <f>Data_selected_by_user_testing!G170</f>
        <v>0.796334846731928</v>
      </c>
    </row>
    <row r="36" spans="1:11" ht="13.15">
      <c r="B36" s="658" t="str">
        <f>Outputs_for_conversion_rates!B30</f>
        <v>Modern Foreign Languages</v>
      </c>
      <c r="C36" s="565">
        <f>RAW_DATA_INPUTS!C602</f>
        <v>0.91662744979088995</v>
      </c>
      <c r="D36" s="565">
        <f>RAW_DATA_INPUTS!D602</f>
        <v>0.91272906502805307</v>
      </c>
      <c r="E36" s="565">
        <f>RAW_DATA_INPUTS!E602</f>
        <v>0.90567598915871561</v>
      </c>
      <c r="F36" s="565">
        <f>Data_selected_by_user_testing!E171</f>
        <v>0.69453692362904773</v>
      </c>
      <c r="G36" s="565">
        <f>Data_selected_by_user_testing!F171</f>
        <v>0.71058819707570309</v>
      </c>
      <c r="H36" s="565">
        <f>Data_selected_by_user_testing!G171</f>
        <v>0.77669110496932625</v>
      </c>
    </row>
    <row r="37" spans="1:11" ht="13.15">
      <c r="B37" s="658" t="str">
        <f>Outputs_for_conversion_rates!B31</f>
        <v>Music</v>
      </c>
      <c r="C37" s="565">
        <f>RAW_DATA_INPUTS!C603</f>
        <v>0.92106675134407401</v>
      </c>
      <c r="D37" s="565">
        <f>RAW_DATA_INPUTS!D603</f>
        <v>0.96604166666666669</v>
      </c>
      <c r="E37" s="565">
        <f>RAW_DATA_INPUTS!E603</f>
        <v>0.92548058754654106</v>
      </c>
      <c r="F37" s="565">
        <f>Data_selected_by_user_testing!E172</f>
        <v>0.67989492106556138</v>
      </c>
      <c r="G37" s="565">
        <f>Data_selected_by_user_testing!F172</f>
        <v>0.73034706294701834</v>
      </c>
      <c r="H37" s="565">
        <f>Data_selected_by_user_testing!G172</f>
        <v>0.73619799670123176</v>
      </c>
    </row>
    <row r="38" spans="1:11" ht="13.15">
      <c r="B38" s="658" t="str">
        <f>Outputs_for_conversion_rates!B32</f>
        <v>Others</v>
      </c>
      <c r="C38" s="565">
        <f>RAW_DATA_INPUTS!C604</f>
        <v>0.92819615360628949</v>
      </c>
      <c r="D38" s="565">
        <f>RAW_DATA_INPUTS!D604</f>
        <v>0.87320506846368917</v>
      </c>
      <c r="E38" s="565">
        <f>RAW_DATA_INPUTS!E604</f>
        <v>0.9576083638583639</v>
      </c>
      <c r="F38" s="565">
        <f>Data_selected_by_user_testing!E173</f>
        <v>0.76843444463652333</v>
      </c>
      <c r="G38" s="565">
        <f>Data_selected_by_user_testing!F173</f>
        <v>0.71637274872751344</v>
      </c>
      <c r="H38" s="565">
        <f>Data_selected_by_user_testing!G173</f>
        <v>0.8475595386449265</v>
      </c>
    </row>
    <row r="39" spans="1:11" ht="13.15">
      <c r="B39" s="658" t="str">
        <f>Outputs_for_conversion_rates!B33</f>
        <v>Physical Education</v>
      </c>
      <c r="C39" s="565">
        <f>RAW_DATA_INPUTS!C605</f>
        <v>0.96019965360741333</v>
      </c>
      <c r="D39" s="565">
        <f>RAW_DATA_INPUTS!D605</f>
        <v>0.96658192447981683</v>
      </c>
      <c r="E39" s="565">
        <f>RAW_DATA_INPUTS!E605</f>
        <v>0.96177401951887576</v>
      </c>
      <c r="F39" s="565">
        <f>Data_selected_by_user_testing!E174</f>
        <v>0.66502249927396495</v>
      </c>
      <c r="G39" s="565">
        <f>Data_selected_by_user_testing!F174</f>
        <v>0.71475197160038972</v>
      </c>
      <c r="H39" s="565">
        <f>Data_selected_by_user_testing!G174</f>
        <v>0.7335515388616437</v>
      </c>
    </row>
    <row r="40" spans="1:11" ht="13.15">
      <c r="B40" s="658" t="str">
        <f>Outputs_for_conversion_rates!B34</f>
        <v>Physics</v>
      </c>
      <c r="C40" s="565">
        <f>RAW_DATA_INPUTS!C606</f>
        <v>0.81859785864243839</v>
      </c>
      <c r="D40" s="565">
        <f>RAW_DATA_INPUTS!D606</f>
        <v>0.86573810980940724</v>
      </c>
      <c r="E40" s="565">
        <f>RAW_DATA_INPUTS!E606</f>
        <v>0.83788220551378445</v>
      </c>
      <c r="F40" s="565">
        <f>Data_selected_by_user_testing!E175</f>
        <v>0.70830300756066311</v>
      </c>
      <c r="G40" s="565">
        <f>Data_selected_by_user_testing!F175</f>
        <v>0.76617953697928898</v>
      </c>
      <c r="H40" s="565">
        <f>Data_selected_by_user_testing!G175</f>
        <v>0.75702056042764732</v>
      </c>
    </row>
    <row r="41" spans="1:11" ht="13.15">
      <c r="B41" s="658" t="str">
        <f>Outputs_for_conversion_rates!B35</f>
        <v>Religious Education</v>
      </c>
      <c r="C41" s="565">
        <f>RAW_DATA_INPUTS!C608</f>
        <v>0.90074757542315687</v>
      </c>
      <c r="D41" s="565">
        <f>RAW_DATA_INPUTS!D608</f>
        <v>0.92140486964016377</v>
      </c>
      <c r="E41" s="565">
        <f>RAW_DATA_INPUTS!E608</f>
        <v>0.92491928540680157</v>
      </c>
      <c r="F41" s="565">
        <f>Data_selected_by_user_testing!E176</f>
        <v>0.77448602183043436</v>
      </c>
      <c r="G41" s="565">
        <f>Data_selected_by_user_testing!F176</f>
        <v>0.91058819707570304</v>
      </c>
      <c r="H41" s="565">
        <f>Data_selected_by_user_testing!G176</f>
        <v>0.83992096631563462</v>
      </c>
    </row>
    <row r="42" spans="1:11">
      <c r="A42" s="300"/>
      <c r="C42" s="656"/>
      <c r="D42" s="656"/>
      <c r="E42" s="656"/>
      <c r="F42" s="657"/>
      <c r="G42" s="657"/>
      <c r="H42" s="657"/>
      <c r="I42" s="657"/>
      <c r="J42" s="657"/>
      <c r="K42" s="657"/>
    </row>
    <row r="43" spans="1:11" ht="14.25">
      <c r="B43" s="580" t="s">
        <v>1522</v>
      </c>
    </row>
    <row r="44" spans="1:11">
      <c r="B44" s="579" t="s">
        <v>680</v>
      </c>
      <c r="C44" s="579" t="s">
        <v>679</v>
      </c>
      <c r="D44" s="579"/>
      <c r="E44" s="579" t="s">
        <v>678</v>
      </c>
    </row>
    <row r="45" spans="1:11" ht="14.25">
      <c r="B45" s="578" t="s">
        <v>676</v>
      </c>
      <c r="C45" s="577" t="s">
        <v>677</v>
      </c>
      <c r="D45" s="576"/>
      <c r="E45" s="655">
        <f>RAW_DATA_INPUTS!E613</f>
        <v>0.46681096681096679</v>
      </c>
    </row>
    <row r="46" spans="1:11" ht="14.25">
      <c r="B46" s="578" t="s">
        <v>676</v>
      </c>
      <c r="C46" s="577" t="s">
        <v>675</v>
      </c>
      <c r="D46" s="576"/>
      <c r="E46" s="655">
        <f>RAW_DATA_INPUTS!E614</f>
        <v>0.12301587301587301</v>
      </c>
    </row>
    <row r="47" spans="1:11" ht="14.25">
      <c r="B47" s="575" t="s">
        <v>783</v>
      </c>
      <c r="C47" s="574"/>
      <c r="D47" s="573"/>
      <c r="E47" s="655">
        <f>RAW_DATA_INPUTS!E615</f>
        <v>0.26262626262626265</v>
      </c>
      <c r="F47" s="181"/>
      <c r="I47" s="181"/>
      <c r="J47" s="181"/>
    </row>
    <row r="48" spans="1:11" ht="14.25">
      <c r="B48" s="570" t="s">
        <v>673</v>
      </c>
      <c r="C48" s="569"/>
      <c r="D48" s="1"/>
      <c r="E48" s="655">
        <f>RAW_DATA_INPUTS!E616</f>
        <v>0.10064935064935066</v>
      </c>
    </row>
    <row r="49" spans="2:17" ht="14.25">
      <c r="B49" s="567" t="s">
        <v>672</v>
      </c>
      <c r="C49" s="566"/>
      <c r="D49" s="566"/>
      <c r="E49" s="655">
        <f>RAW_DATA_INPUTS!E618</f>
        <v>0.41017316017316019</v>
      </c>
    </row>
    <row r="51" spans="2:17" ht="13.15">
      <c r="B51" s="74"/>
    </row>
    <row r="52" spans="2:17" ht="15">
      <c r="B52" s="76" t="s">
        <v>1067</v>
      </c>
    </row>
    <row r="54" spans="2:17" ht="13.15">
      <c r="B54" s="8" t="str">
        <f>Outputs_for_conversion_rates!B15</f>
        <v>Subject</v>
      </c>
      <c r="C54" s="8" t="str">
        <f>Outputs_for_conversion_rates!C15</f>
        <v>2020/21</v>
      </c>
      <c r="D54" s="8" t="str">
        <f>Outputs_for_conversion_rates!D15</f>
        <v>2021/22</v>
      </c>
      <c r="E54" s="8" t="str">
        <f>Outputs_for_conversion_rates!E15</f>
        <v>2022/23</v>
      </c>
      <c r="F54" s="8" t="str">
        <f>Outputs_for_conversion_rates!F15</f>
        <v>2023/24</v>
      </c>
      <c r="G54" s="8" t="str">
        <f>Outputs_for_conversion_rates!G15</f>
        <v>2024/25</v>
      </c>
      <c r="H54" s="8" t="str">
        <f>Outputs_for_conversion_rates!H15</f>
        <v>2025/26</v>
      </c>
      <c r="I54" s="8" t="str">
        <f>Outputs_for_conversion_rates!I15</f>
        <v>2026/27</v>
      </c>
      <c r="J54" s="8" t="str">
        <f>Outputs_for_conversion_rates!J15</f>
        <v>2027/28</v>
      </c>
      <c r="K54" s="8" t="str">
        <f>Outputs_for_conversion_rates!K15</f>
        <v>2028/29</v>
      </c>
      <c r="L54" s="8" t="str">
        <f>Outputs_for_conversion_rates!L15</f>
        <v>2029/30</v>
      </c>
      <c r="M54" s="184"/>
      <c r="N54" s="184"/>
      <c r="O54" s="184"/>
      <c r="P54" s="184"/>
      <c r="Q54" s="184"/>
    </row>
    <row r="55" spans="2:17" ht="13.15">
      <c r="B55" s="8" t="str">
        <f>Outputs_for_conversion_rates!B16</f>
        <v>Primary</v>
      </c>
      <c r="C55" s="315">
        <f>Outputs_for_conversion_rates!C16</f>
        <v>9756.3688988866343</v>
      </c>
      <c r="D55" s="315">
        <f>Outputs_for_conversion_rates!D16</f>
        <v>9527.6670870430244</v>
      </c>
      <c r="E55" s="315">
        <f>Outputs_for_conversion_rates!E16</f>
        <v>9360.9880023051082</v>
      </c>
      <c r="F55" s="315">
        <f>Outputs_for_conversion_rates!F16</f>
        <v>9291.2590101718961</v>
      </c>
      <c r="G55" s="315">
        <f>Outputs_for_conversion_rates!G16</f>
        <v>9348.5639429327421</v>
      </c>
      <c r="H55" s="315">
        <f>Outputs_for_conversion_rates!H16</f>
        <v>9455.0180324739522</v>
      </c>
      <c r="I55" s="315">
        <f>Outputs_for_conversion_rates!I16</f>
        <v>9425.770819838981</v>
      </c>
      <c r="J55" s="315">
        <f>Outputs_for_conversion_rates!J16</f>
        <v>9406.9167540398084</v>
      </c>
      <c r="K55" s="315">
        <f>Outputs_for_conversion_rates!K16</f>
        <v>9536.1281487485685</v>
      </c>
      <c r="L55" s="315">
        <f>Outputs_for_conversion_rates!L16</f>
        <v>9448.4509297665682</v>
      </c>
      <c r="M55" s="184"/>
      <c r="N55" s="184"/>
      <c r="O55" s="184"/>
      <c r="P55" s="184"/>
      <c r="Q55" s="184"/>
    </row>
    <row r="56" spans="2:17" ht="13.15">
      <c r="B56" s="8" t="str">
        <f>Outputs_for_conversion_rates!B17</f>
        <v>Art &amp; Design</v>
      </c>
      <c r="C56" s="315">
        <f>Outputs_for_conversion_rates!C17</f>
        <v>468.09348705236135</v>
      </c>
      <c r="D56" s="315">
        <f>Outputs_for_conversion_rates!D17</f>
        <v>462.98066269194084</v>
      </c>
      <c r="E56" s="315">
        <f>Outputs_for_conversion_rates!E17</f>
        <v>485.0432314656212</v>
      </c>
      <c r="F56" s="315">
        <f>Outputs_for_conversion_rates!F17</f>
        <v>497.17991453755053</v>
      </c>
      <c r="G56" s="315">
        <f>Outputs_for_conversion_rates!G17</f>
        <v>511.56079460820939</v>
      </c>
      <c r="H56" s="315">
        <f>Outputs_for_conversion_rates!H17</f>
        <v>491.93781782821821</v>
      </c>
      <c r="I56" s="315">
        <f>Outputs_for_conversion_rates!I17</f>
        <v>480.67800385153998</v>
      </c>
      <c r="J56" s="315">
        <f>Outputs_for_conversion_rates!J17</f>
        <v>479.24087838166389</v>
      </c>
      <c r="K56" s="315">
        <f>Outputs_for_conversion_rates!K17</f>
        <v>473.99157295707585</v>
      </c>
      <c r="L56" s="315">
        <f>Outputs_for_conversion_rates!L17</f>
        <v>473.04315925397276</v>
      </c>
      <c r="M56" s="184"/>
      <c r="N56" s="184"/>
      <c r="O56" s="184"/>
      <c r="P56" s="184"/>
      <c r="Q56" s="184"/>
    </row>
    <row r="57" spans="2:17" ht="13.15">
      <c r="B57" s="8" t="str">
        <f>Outputs_for_conversion_rates!B18</f>
        <v>Biology</v>
      </c>
      <c r="C57" s="315">
        <f>Outputs_for_conversion_rates!C18</f>
        <v>853.81172950902533</v>
      </c>
      <c r="D57" s="315">
        <f>Outputs_for_conversion_rates!D18</f>
        <v>882.42521794872391</v>
      </c>
      <c r="E57" s="315">
        <f>Outputs_for_conversion_rates!E18</f>
        <v>965.27450800881911</v>
      </c>
      <c r="F57" s="315">
        <f>Outputs_for_conversion_rates!F18</f>
        <v>963.8240764547794</v>
      </c>
      <c r="G57" s="315">
        <f>Outputs_for_conversion_rates!G18</f>
        <v>918.90220627792655</v>
      </c>
      <c r="H57" s="315">
        <f>Outputs_for_conversion_rates!H18</f>
        <v>913.34252442731963</v>
      </c>
      <c r="I57" s="315">
        <f>Outputs_for_conversion_rates!I18</f>
        <v>893.59253394008579</v>
      </c>
      <c r="J57" s="315">
        <f>Outputs_for_conversion_rates!J18</f>
        <v>877.56259207401013</v>
      </c>
      <c r="K57" s="315">
        <f>Outputs_for_conversion_rates!K18</f>
        <v>862.59886389242058</v>
      </c>
      <c r="L57" s="315">
        <f>Outputs_for_conversion_rates!L18</f>
        <v>869.54498975399895</v>
      </c>
      <c r="M57" s="184"/>
      <c r="N57" s="184"/>
      <c r="O57" s="184"/>
      <c r="P57" s="184"/>
      <c r="Q57" s="184"/>
    </row>
    <row r="58" spans="2:17" ht="13.15">
      <c r="B58" s="8" t="str">
        <f>Outputs_for_conversion_rates!B19</f>
        <v>Business Studies</v>
      </c>
      <c r="C58" s="315">
        <f>Outputs_for_conversion_rates!C19</f>
        <v>228.53777421325927</v>
      </c>
      <c r="D58" s="315">
        <f>Outputs_for_conversion_rates!D19</f>
        <v>259.47631940383849</v>
      </c>
      <c r="E58" s="315">
        <f>Outputs_for_conversion_rates!E19</f>
        <v>295.5052136132673</v>
      </c>
      <c r="F58" s="315">
        <f>Outputs_for_conversion_rates!F19</f>
        <v>303.79995163536478</v>
      </c>
      <c r="G58" s="315">
        <f>Outputs_for_conversion_rates!G19</f>
        <v>309.6599620532001</v>
      </c>
      <c r="H58" s="315">
        <f>Outputs_for_conversion_rates!H19</f>
        <v>310.60837644060729</v>
      </c>
      <c r="I58" s="315">
        <f>Outputs_for_conversion_rates!I19</f>
        <v>302.70353715343583</v>
      </c>
      <c r="J58" s="315">
        <f>Outputs_for_conversion_rates!J19</f>
        <v>295.94262216331674</v>
      </c>
      <c r="K58" s="315">
        <f>Outputs_for_conversion_rates!K19</f>
        <v>290.16983959569643</v>
      </c>
      <c r="L58" s="315">
        <f>Outputs_for_conversion_rates!L19</f>
        <v>285.31981084071174</v>
      </c>
      <c r="M58" s="184"/>
      <c r="N58" s="184"/>
      <c r="O58" s="184"/>
      <c r="P58" s="184"/>
      <c r="Q58" s="184"/>
    </row>
    <row r="59" spans="2:17" ht="13.15">
      <c r="B59" s="8" t="str">
        <f>Outputs_for_conversion_rates!B20</f>
        <v>Chemistry</v>
      </c>
      <c r="C59" s="315">
        <f>Outputs_for_conversion_rates!C20</f>
        <v>787.37670930944137</v>
      </c>
      <c r="D59" s="315">
        <f>Outputs_for_conversion_rates!D20</f>
        <v>811.30864182223161</v>
      </c>
      <c r="E59" s="315">
        <f>Outputs_for_conversion_rates!E20</f>
        <v>885.46039644385655</v>
      </c>
      <c r="F59" s="315">
        <f>Outputs_for_conversion_rates!F20</f>
        <v>878.3894234164004</v>
      </c>
      <c r="G59" s="315">
        <f>Outputs_for_conversion_rates!G20</f>
        <v>834.92717873252661</v>
      </c>
      <c r="H59" s="315">
        <f>Outputs_for_conversion_rates!H20</f>
        <v>831.74036523753068</v>
      </c>
      <c r="I59" s="315">
        <f>Outputs_for_conversion_rates!I20</f>
        <v>811.02489039527529</v>
      </c>
      <c r="J59" s="315">
        <f>Outputs_for_conversion_rates!J20</f>
        <v>791.65056244186178</v>
      </c>
      <c r="K59" s="315">
        <f>Outputs_for_conversion_rates!K20</f>
        <v>775.00674892193342</v>
      </c>
      <c r="L59" s="315">
        <f>Outputs_for_conversion_rates!L20</f>
        <v>780.94534023238248</v>
      </c>
      <c r="M59" s="184"/>
      <c r="N59" s="184"/>
      <c r="O59" s="184"/>
      <c r="P59" s="184"/>
      <c r="Q59" s="184"/>
    </row>
    <row r="60" spans="2:17" ht="13.15">
      <c r="B60" s="8" t="str">
        <f>Outputs_for_conversion_rates!B21</f>
        <v>Classics</v>
      </c>
      <c r="C60" s="315">
        <f>Outputs_for_conversion_rates!C21</f>
        <v>18.717916419670857</v>
      </c>
      <c r="D60" s="315">
        <f>Outputs_for_conversion_rates!D21</f>
        <v>19.427186162290575</v>
      </c>
      <c r="E60" s="315">
        <f>Outputs_for_conversion_rates!E21</f>
        <v>20.985739157985829</v>
      </c>
      <c r="F60" s="315">
        <f>Outputs_for_conversion_rates!F21</f>
        <v>21.016607744108157</v>
      </c>
      <c r="G60" s="315">
        <f>Outputs_for_conversion_rates!G21</f>
        <v>20.087996871064792</v>
      </c>
      <c r="H60" s="315">
        <f>Outputs_for_conversion_rates!H21</f>
        <v>19.446189174307563</v>
      </c>
      <c r="I60" s="315">
        <f>Outputs_for_conversion_rates!I21</f>
        <v>18.994570925533104</v>
      </c>
      <c r="J60" s="315">
        <f>Outputs_for_conversion_rates!J21</f>
        <v>18.898303744768047</v>
      </c>
      <c r="K60" s="315">
        <f>Outputs_for_conversion_rates!K21</f>
        <v>18.698093381147732</v>
      </c>
      <c r="L60" s="315">
        <f>Outputs_for_conversion_rates!L21</f>
        <v>18.602392068128591</v>
      </c>
      <c r="M60" s="184"/>
      <c r="N60" s="184"/>
      <c r="O60" s="184"/>
      <c r="P60" s="184"/>
      <c r="Q60" s="184"/>
    </row>
    <row r="61" spans="2:17" ht="13.15">
      <c r="B61" s="8" t="str">
        <f>Outputs_for_conversion_rates!B22</f>
        <v>Computing</v>
      </c>
      <c r="C61" s="315">
        <f>Outputs_for_conversion_rates!C22</f>
        <v>409.46879371176311</v>
      </c>
      <c r="D61" s="315">
        <f>Outputs_for_conversion_rates!D22</f>
        <v>407.97111596154508</v>
      </c>
      <c r="E61" s="315">
        <f>Outputs_for_conversion_rates!E22</f>
        <v>428.50628260898264</v>
      </c>
      <c r="F61" s="315">
        <f>Outputs_for_conversion_rates!F22</f>
        <v>439.24105092810561</v>
      </c>
      <c r="G61" s="315">
        <f>Outputs_for_conversion_rates!G22</f>
        <v>451.81221426850982</v>
      </c>
      <c r="H61" s="315">
        <f>Outputs_for_conversion_rates!H22</f>
        <v>441.53117083837122</v>
      </c>
      <c r="I61" s="315">
        <f>Outputs_for_conversion_rates!I22</f>
        <v>433.22975488350431</v>
      </c>
      <c r="J61" s="315">
        <f>Outputs_for_conversion_rates!J22</f>
        <v>430.55539987174103</v>
      </c>
      <c r="K61" s="315">
        <f>Outputs_for_conversion_rates!K22</f>
        <v>425.91804392329635</v>
      </c>
      <c r="L61" s="315">
        <f>Outputs_for_conversion_rates!L22</f>
        <v>426.33880377182635</v>
      </c>
      <c r="M61" s="184"/>
      <c r="N61" s="184"/>
      <c r="O61" s="184"/>
      <c r="P61" s="184"/>
      <c r="Q61" s="184"/>
    </row>
    <row r="62" spans="2:17" ht="13.15">
      <c r="B62" s="8" t="str">
        <f>Outputs_for_conversion_rates!B23</f>
        <v>Design &amp; Technology</v>
      </c>
      <c r="C62" s="315">
        <f>Outputs_for_conversion_rates!C23</f>
        <v>594.89285361737689</v>
      </c>
      <c r="D62" s="315">
        <f>Outputs_for_conversion_rates!D23</f>
        <v>565.95152386976997</v>
      </c>
      <c r="E62" s="315">
        <f>Outputs_for_conversion_rates!E23</f>
        <v>575.10411998684981</v>
      </c>
      <c r="F62" s="315">
        <f>Outputs_for_conversion_rates!F23</f>
        <v>583.95446420165831</v>
      </c>
      <c r="G62" s="315">
        <f>Outputs_for_conversion_rates!G23</f>
        <v>598.07994230410065</v>
      </c>
      <c r="H62" s="315">
        <f>Outputs_for_conversion_rates!H23</f>
        <v>564.50884731845326</v>
      </c>
      <c r="I62" s="315">
        <f>Outputs_for_conversion_rates!I23</f>
        <v>549.47255861397639</v>
      </c>
      <c r="J62" s="315">
        <f>Outputs_for_conversion_rates!J23</f>
        <v>549.56603408641286</v>
      </c>
      <c r="K62" s="315">
        <f>Outputs_for_conversion_rates!K23</f>
        <v>543.74441672671219</v>
      </c>
      <c r="L62" s="315">
        <f>Outputs_for_conversion_rates!L23</f>
        <v>543.32046584478337</v>
      </c>
      <c r="M62" s="184"/>
      <c r="N62" s="184"/>
      <c r="O62" s="184"/>
      <c r="P62" s="184"/>
      <c r="Q62" s="184"/>
    </row>
    <row r="63" spans="2:17" ht="13.15">
      <c r="B63" s="8" t="str">
        <f>Outputs_for_conversion_rates!B24</f>
        <v>Drama</v>
      </c>
      <c r="C63" s="315">
        <f>Outputs_for_conversion_rates!C24</f>
        <v>252.13186142536435</v>
      </c>
      <c r="D63" s="315">
        <f>Outputs_for_conversion_rates!D24</f>
        <v>246.25460838904701</v>
      </c>
      <c r="E63" s="315">
        <f>Outputs_for_conversion_rates!E24</f>
        <v>257.06701402404133</v>
      </c>
      <c r="F63" s="315">
        <f>Outputs_for_conversion_rates!F24</f>
        <v>265.95710098242211</v>
      </c>
      <c r="G63" s="315">
        <f>Outputs_for_conversion_rates!G24</f>
        <v>276.61611957378273</v>
      </c>
      <c r="H63" s="315">
        <f>Outputs_for_conversion_rates!H24</f>
        <v>264.16119436681765</v>
      </c>
      <c r="I63" s="315">
        <f>Outputs_for_conversion_rates!I24</f>
        <v>260.02504523530621</v>
      </c>
      <c r="J63" s="315">
        <f>Outputs_for_conversion_rates!J24</f>
        <v>262.81897588851604</v>
      </c>
      <c r="K63" s="315">
        <f>Outputs_for_conversion_rates!K24</f>
        <v>262.34311865710828</v>
      </c>
      <c r="L63" s="315">
        <f>Outputs_for_conversion_rates!L24</f>
        <v>263.43690671846764</v>
      </c>
      <c r="M63" s="184"/>
      <c r="N63" s="184"/>
      <c r="O63" s="184"/>
      <c r="P63" s="184"/>
      <c r="Q63" s="184"/>
    </row>
    <row r="64" spans="2:17" ht="13.15">
      <c r="B64" s="8" t="str">
        <f>Outputs_for_conversion_rates!B25</f>
        <v>English</v>
      </c>
      <c r="C64" s="315">
        <f>Outputs_for_conversion_rates!C25</f>
        <v>2084.8855833795747</v>
      </c>
      <c r="D64" s="315">
        <f>Outputs_for_conversion_rates!D25</f>
        <v>2098.9500015252347</v>
      </c>
      <c r="E64" s="315">
        <f>Outputs_for_conversion_rates!E25</f>
        <v>2265.0428455360802</v>
      </c>
      <c r="F64" s="315">
        <f>Outputs_for_conversion_rates!F25</f>
        <v>2251.1865948174814</v>
      </c>
      <c r="G64" s="315">
        <f>Outputs_for_conversion_rates!G25</f>
        <v>2108.781200789942</v>
      </c>
      <c r="H64" s="315">
        <f>Outputs_for_conversion_rates!H25</f>
        <v>2077.7744974392049</v>
      </c>
      <c r="I64" s="315">
        <f>Outputs_for_conversion_rates!I25</f>
        <v>2024.7481844015465</v>
      </c>
      <c r="J64" s="315">
        <f>Outputs_for_conversion_rates!J25</f>
        <v>1985.5184078869063</v>
      </c>
      <c r="K64" s="315">
        <f>Outputs_for_conversion_rates!K25</f>
        <v>1948.2196302796594</v>
      </c>
      <c r="L64" s="315">
        <f>Outputs_for_conversion_rates!L25</f>
        <v>1975.6110627835749</v>
      </c>
      <c r="M64" s="184"/>
      <c r="N64" s="184"/>
      <c r="O64" s="184"/>
      <c r="P64" s="184"/>
      <c r="Q64" s="184"/>
    </row>
    <row r="65" spans="2:17" ht="13.15">
      <c r="B65" s="8" t="str">
        <f>Outputs_for_conversion_rates!B26</f>
        <v>Food</v>
      </c>
      <c r="C65" s="315">
        <f>Outputs_for_conversion_rates!C26</f>
        <v>125.7583718332253</v>
      </c>
      <c r="D65" s="315">
        <f>Outputs_for_conversion_rates!D26</f>
        <v>119.52536162220701</v>
      </c>
      <c r="E65" s="315">
        <f>Outputs_for_conversion_rates!E26</f>
        <v>122.63982176848202</v>
      </c>
      <c r="F65" s="315">
        <f>Outputs_for_conversion_rates!F26</f>
        <v>122.09951956011309</v>
      </c>
      <c r="G65" s="315">
        <f>Outputs_for_conversion_rates!G26</f>
        <v>122.97034461749854</v>
      </c>
      <c r="H65" s="315">
        <f>Outputs_for_conversion_rates!H26</f>
        <v>121.7146114273948</v>
      </c>
      <c r="I65" s="315">
        <f>Outputs_for_conversion_rates!I26</f>
        <v>116.89556325253531</v>
      </c>
      <c r="J65" s="315">
        <f>Outputs_for_conversion_rates!J26</f>
        <v>111.98334058393733</v>
      </c>
      <c r="K65" s="315">
        <f>Outputs_for_conversion_rates!K26</f>
        <v>108.2006345770216</v>
      </c>
      <c r="L65" s="315">
        <f>Outputs_for_conversion_rates!L26</f>
        <v>109.05681782386988</v>
      </c>
      <c r="M65" s="184"/>
      <c r="N65" s="184"/>
      <c r="O65" s="184"/>
      <c r="P65" s="184"/>
      <c r="Q65" s="184"/>
    </row>
    <row r="66" spans="2:17" ht="13.15">
      <c r="B66" s="8" t="str">
        <f>Outputs_for_conversion_rates!B27</f>
        <v>Geography</v>
      </c>
      <c r="C66" s="315">
        <f>Outputs_for_conversion_rates!C27</f>
        <v>847.19710046683304</v>
      </c>
      <c r="D66" s="315">
        <f>Outputs_for_conversion_rates!D27</f>
        <v>864.92398063266955</v>
      </c>
      <c r="E66" s="315">
        <f>Outputs_for_conversion_rates!E27</f>
        <v>971.97377230175266</v>
      </c>
      <c r="F66" s="315">
        <f>Outputs_for_conversion_rates!F27</f>
        <v>988.61914673964907</v>
      </c>
      <c r="G66" s="315">
        <f>Outputs_for_conversion_rates!G27</f>
        <v>902.8498097183508</v>
      </c>
      <c r="H66" s="315">
        <f>Outputs_for_conversion_rates!H27</f>
        <v>862.0280363973643</v>
      </c>
      <c r="I66" s="315">
        <f>Outputs_for_conversion_rates!I27</f>
        <v>835.52426316274068</v>
      </c>
      <c r="J66" s="315">
        <f>Outputs_for_conversion_rates!J27</f>
        <v>830.89215942231681</v>
      </c>
      <c r="K66" s="315">
        <f>Outputs_for_conversion_rates!K27</f>
        <v>817.76859224696091</v>
      </c>
      <c r="L66" s="315">
        <f>Outputs_for_conversion_rates!L27</f>
        <v>831.3784616055525</v>
      </c>
      <c r="M66" s="184"/>
      <c r="N66" s="184"/>
      <c r="O66" s="184"/>
      <c r="P66" s="184"/>
      <c r="Q66" s="184"/>
    </row>
    <row r="67" spans="2:17" ht="13.15">
      <c r="B67" s="8" t="str">
        <f>Outputs_for_conversion_rates!B28</f>
        <v>History</v>
      </c>
      <c r="C67" s="315">
        <f>Outputs_for_conversion_rates!C28</f>
        <v>1026.7425437942006</v>
      </c>
      <c r="D67" s="315">
        <f>Outputs_for_conversion_rates!D28</f>
        <v>1050.6094017310882</v>
      </c>
      <c r="E67" s="315">
        <f>Outputs_for_conversion_rates!E28</f>
        <v>1167.5002303892377</v>
      </c>
      <c r="F67" s="315">
        <f>Outputs_for_conversion_rates!F28</f>
        <v>1182.3436712991979</v>
      </c>
      <c r="G67" s="315">
        <f>Outputs_for_conversion_rates!G28</f>
        <v>1091.6654069570154</v>
      </c>
      <c r="H67" s="315">
        <f>Outputs_for_conversion_rates!H28</f>
        <v>1048.716307642399</v>
      </c>
      <c r="I67" s="315">
        <f>Outputs_for_conversion_rates!I28</f>
        <v>1019.0259236526092</v>
      </c>
      <c r="J67" s="315">
        <f>Outputs_for_conversion_rates!J28</f>
        <v>1012.4404094233072</v>
      </c>
      <c r="K67" s="315">
        <f>Outputs_for_conversion_rates!K28</f>
        <v>997.64718263391728</v>
      </c>
      <c r="L67" s="315">
        <f>Outputs_for_conversion_rates!L28</f>
        <v>1010.7812793994458</v>
      </c>
      <c r="M67" s="184"/>
      <c r="N67" s="184"/>
      <c r="O67" s="184"/>
      <c r="P67" s="184"/>
      <c r="Q67" s="184"/>
    </row>
    <row r="68" spans="2:17" ht="13.15">
      <c r="B68" s="8" t="str">
        <f>Outputs_for_conversion_rates!B29</f>
        <v>Mathematics</v>
      </c>
      <c r="C68" s="315">
        <f>Outputs_for_conversion_rates!C29</f>
        <v>2307.1528901194224</v>
      </c>
      <c r="D68" s="315">
        <f>Outputs_for_conversion_rates!D29</f>
        <v>2303.1368875655821</v>
      </c>
      <c r="E68" s="315">
        <f>Outputs_for_conversion_rates!E29</f>
        <v>2474.4991781733524</v>
      </c>
      <c r="F68" s="315">
        <f>Outputs_for_conversion_rates!F29</f>
        <v>2462.9715899254388</v>
      </c>
      <c r="G68" s="315">
        <f>Outputs_for_conversion_rates!G29</f>
        <v>2320.231313846878</v>
      </c>
      <c r="H68" s="315">
        <f>Outputs_for_conversion_rates!H29</f>
        <v>2276.9520212542602</v>
      </c>
      <c r="I68" s="315">
        <f>Outputs_for_conversion_rates!I29</f>
        <v>2217.3666286779744</v>
      </c>
      <c r="J68" s="315">
        <f>Outputs_for_conversion_rates!J29</f>
        <v>2175.6749703619207</v>
      </c>
      <c r="K68" s="315">
        <f>Outputs_for_conversion_rates!K29</f>
        <v>2134.0867585347687</v>
      </c>
      <c r="L68" s="315">
        <f>Outputs_for_conversion_rates!L29</f>
        <v>2151.3153291363374</v>
      </c>
      <c r="M68" s="184"/>
      <c r="N68" s="184"/>
      <c r="O68" s="184"/>
      <c r="P68" s="184"/>
      <c r="Q68" s="184"/>
    </row>
    <row r="69" spans="2:17" ht="13.15">
      <c r="B69" s="8" t="str">
        <f>Outputs_for_conversion_rates!B30</f>
        <v>Modern Foreign Languages</v>
      </c>
      <c r="C69" s="315">
        <f>Outputs_for_conversion_rates!C30</f>
        <v>1491.5589095834621</v>
      </c>
      <c r="D69" s="315">
        <f>Outputs_for_conversion_rates!D30</f>
        <v>1830.4159878234968</v>
      </c>
      <c r="E69" s="315">
        <f>Outputs_for_conversion_rates!E30</f>
        <v>2336.4041930971257</v>
      </c>
      <c r="F69" s="315">
        <f>Outputs_for_conversion_rates!F30</f>
        <v>2235.5649178188346</v>
      </c>
      <c r="G69" s="315">
        <f>Outputs_for_conversion_rates!G30</f>
        <v>1321.6231871621037</v>
      </c>
      <c r="H69" s="315">
        <f>Outputs_for_conversion_rates!H30</f>
        <v>1238.2501424223947</v>
      </c>
      <c r="I69" s="315">
        <f>Outputs_for_conversion_rates!I30</f>
        <v>1181.1097680228634</v>
      </c>
      <c r="J69" s="315">
        <f>Outputs_for_conversion_rates!J30</f>
        <v>1163.733971042167</v>
      </c>
      <c r="K69" s="315">
        <f>Outputs_for_conversion_rates!K30</f>
        <v>1127.6622572317096</v>
      </c>
      <c r="L69" s="315">
        <f>Outputs_for_conversion_rates!L30</f>
        <v>1177.1986586020562</v>
      </c>
      <c r="M69" s="184"/>
      <c r="N69" s="184"/>
      <c r="O69" s="184"/>
      <c r="P69" s="184"/>
      <c r="Q69" s="184"/>
    </row>
    <row r="70" spans="2:17" ht="13.15">
      <c r="B70" s="8" t="str">
        <f>Outputs_for_conversion_rates!B31</f>
        <v>Music</v>
      </c>
      <c r="C70" s="315">
        <f>Outputs_for_conversion_rates!C31</f>
        <v>258.40311237853842</v>
      </c>
      <c r="D70" s="315">
        <f>Outputs_for_conversion_rates!D31</f>
        <v>247.91578893176452</v>
      </c>
      <c r="E70" s="315">
        <f>Outputs_for_conversion_rates!E31</f>
        <v>254.97189415290535</v>
      </c>
      <c r="F70" s="315">
        <f>Outputs_for_conversion_rates!F31</f>
        <v>264.0151455185246</v>
      </c>
      <c r="G70" s="315">
        <f>Outputs_for_conversion_rates!G31</f>
        <v>275.16076193514857</v>
      </c>
      <c r="H70" s="315">
        <f>Outputs_for_conversion_rates!H31</f>
        <v>258.24371778064278</v>
      </c>
      <c r="I70" s="315">
        <f>Outputs_for_conversion_rates!I31</f>
        <v>254.39167849552484</v>
      </c>
      <c r="J70" s="315">
        <f>Outputs_for_conversion_rates!J31</f>
        <v>259.44068134568113</v>
      </c>
      <c r="K70" s="315">
        <f>Outputs_for_conversion_rates!K31</f>
        <v>259.93075028266361</v>
      </c>
      <c r="L70" s="315">
        <f>Outputs_for_conversion_rates!L31</f>
        <v>260.77287724292006</v>
      </c>
      <c r="M70" s="184"/>
      <c r="N70" s="184"/>
      <c r="O70" s="184"/>
      <c r="P70" s="184"/>
      <c r="Q70" s="184"/>
    </row>
    <row r="71" spans="2:17" ht="13.15">
      <c r="B71" s="8" t="str">
        <f>Outputs_for_conversion_rates!B32</f>
        <v>Others</v>
      </c>
      <c r="C71" s="315">
        <f>Outputs_for_conversion_rates!C32</f>
        <v>496.30597483323135</v>
      </c>
      <c r="D71" s="315">
        <f>Outputs_for_conversion_rates!D32</f>
        <v>546.28374683318702</v>
      </c>
      <c r="E71" s="315">
        <f>Outputs_for_conversion_rates!E32</f>
        <v>607.93338319891905</v>
      </c>
      <c r="F71" s="315">
        <f>Outputs_for_conversion_rates!F32</f>
        <v>626.84412051628078</v>
      </c>
      <c r="G71" s="315">
        <f>Outputs_for_conversion_rates!G32</f>
        <v>642.15533998012472</v>
      </c>
      <c r="H71" s="315">
        <f>Outputs_for_conversion_rates!H32</f>
        <v>628.6530772484258</v>
      </c>
      <c r="I71" s="315">
        <f>Outputs_for_conversion_rates!I32</f>
        <v>616.03563343033261</v>
      </c>
      <c r="J71" s="315">
        <f>Outputs_for_conversion_rates!J32</f>
        <v>613.89709860959385</v>
      </c>
      <c r="K71" s="315">
        <f>Outputs_for_conversion_rates!K32</f>
        <v>608.48274603096957</v>
      </c>
      <c r="L71" s="315">
        <f>Outputs_for_conversion_rates!L32</f>
        <v>598.436184149817</v>
      </c>
      <c r="M71" s="184"/>
      <c r="N71" s="184"/>
      <c r="O71" s="184"/>
      <c r="P71" s="184"/>
      <c r="Q71" s="184"/>
    </row>
    <row r="72" spans="2:17" ht="13.15">
      <c r="B72" s="8" t="str">
        <f>Outputs_for_conversion_rates!B33</f>
        <v>Physical Education</v>
      </c>
      <c r="C72" s="315">
        <f>Outputs_for_conversion_rates!C33</f>
        <v>821.57948301340411</v>
      </c>
      <c r="D72" s="315">
        <f>Outputs_for_conversion_rates!D33</f>
        <v>795.61621729316994</v>
      </c>
      <c r="E72" s="315">
        <f>Outputs_for_conversion_rates!E33</f>
        <v>843.05639772293443</v>
      </c>
      <c r="F72" s="315">
        <f>Outputs_for_conversion_rates!F33</f>
        <v>871.29073404348026</v>
      </c>
      <c r="G72" s="315">
        <f>Outputs_for_conversion_rates!G33</f>
        <v>908.16606410108864</v>
      </c>
      <c r="H72" s="315">
        <f>Outputs_for_conversion_rates!H33</f>
        <v>889.83153380769511</v>
      </c>
      <c r="I72" s="315">
        <f>Outputs_for_conversion_rates!I33</f>
        <v>871.72614563951674</v>
      </c>
      <c r="J72" s="315">
        <f>Outputs_for_conversion_rates!J33</f>
        <v>865.63233651494329</v>
      </c>
      <c r="K72" s="315">
        <f>Outputs_for_conversion_rates!K33</f>
        <v>856.85625562930102</v>
      </c>
      <c r="L72" s="315">
        <f>Outputs_for_conversion_rates!L33</f>
        <v>869.953187637361</v>
      </c>
      <c r="M72" s="184"/>
      <c r="N72" s="184"/>
      <c r="O72" s="184"/>
      <c r="P72" s="184"/>
      <c r="Q72" s="184"/>
    </row>
    <row r="73" spans="2:17" ht="13.15">
      <c r="B73" s="8" t="str">
        <f>Outputs_for_conversion_rates!B34</f>
        <v>Physics</v>
      </c>
      <c r="C73" s="315">
        <f>Outputs_for_conversion_rates!C34</f>
        <v>774.76994266414249</v>
      </c>
      <c r="D73" s="315">
        <f>Outputs_for_conversion_rates!D34</f>
        <v>791.42552549546053</v>
      </c>
      <c r="E73" s="315">
        <f>Outputs_for_conversion_rates!E34</f>
        <v>859.34940602134793</v>
      </c>
      <c r="F73" s="315">
        <f>Outputs_for_conversion_rates!F34</f>
        <v>849.42077464682609</v>
      </c>
      <c r="G73" s="315">
        <f>Outputs_for_conversion_rates!G34</f>
        <v>803.3232695619198</v>
      </c>
      <c r="H73" s="315">
        <f>Outputs_for_conversion_rates!H34</f>
        <v>799.16135683751088</v>
      </c>
      <c r="I73" s="315">
        <f>Outputs_for_conversion_rates!I34</f>
        <v>777.52553805173272</v>
      </c>
      <c r="J73" s="315">
        <f>Outputs_for_conversion_rates!J34</f>
        <v>756.8865445400927</v>
      </c>
      <c r="K73" s="315">
        <f>Outputs_for_conversion_rates!K34</f>
        <v>739.49361458147791</v>
      </c>
      <c r="L73" s="315">
        <f>Outputs_for_conversion_rates!L34</f>
        <v>745.98225283460147</v>
      </c>
      <c r="M73" s="184"/>
      <c r="N73" s="184"/>
      <c r="O73" s="184"/>
      <c r="P73" s="184"/>
      <c r="Q73" s="184"/>
    </row>
    <row r="74" spans="2:17" ht="13.15">
      <c r="B74" s="8" t="str">
        <f>Outputs_for_conversion_rates!B35</f>
        <v>Religious Education</v>
      </c>
      <c r="C74" s="315">
        <f>Outputs_for_conversion_rates!C35</f>
        <v>392.28165366963435</v>
      </c>
      <c r="D74" s="315">
        <f>Outputs_for_conversion_rates!D35</f>
        <v>378.59130049757863</v>
      </c>
      <c r="E74" s="315">
        <f>Outputs_for_conversion_rates!E35</f>
        <v>394.04446295801637</v>
      </c>
      <c r="F74" s="315">
        <f>Outputs_for_conversion_rates!F35</f>
        <v>402.0001819242446</v>
      </c>
      <c r="G74" s="315">
        <f>Outputs_for_conversion_rates!G35</f>
        <v>413.58190259410924</v>
      </c>
      <c r="H74" s="315">
        <f>Outputs_for_conversion_rates!H35</f>
        <v>400.99576204370248</v>
      </c>
      <c r="I74" s="315">
        <f>Outputs_for_conversion_rates!I35</f>
        <v>390.58128012194248</v>
      </c>
      <c r="J74" s="315">
        <f>Outputs_for_conversion_rates!J35</f>
        <v>386.30038819352654</v>
      </c>
      <c r="K74" s="315">
        <f>Outputs_for_conversion_rates!K35</f>
        <v>380.67463772389453</v>
      </c>
      <c r="L74" s="315">
        <f>Outputs_for_conversion_rates!L35</f>
        <v>383.19574276222136</v>
      </c>
      <c r="M74" s="184"/>
      <c r="N74" s="184"/>
      <c r="O74" s="184"/>
      <c r="P74" s="184"/>
      <c r="Q74" s="184"/>
    </row>
    <row r="75" spans="2:17" ht="13.15">
      <c r="B75" s="8" t="str">
        <f>Outputs_for_conversion_rates!B36</f>
        <v>Total</v>
      </c>
      <c r="C75" s="315">
        <f>Outputs_for_conversion_rates!C36</f>
        <v>23996.035589880565</v>
      </c>
      <c r="D75" s="315">
        <f>Outputs_for_conversion_rates!D36</f>
        <v>24210.856563243851</v>
      </c>
      <c r="E75" s="315">
        <f>Outputs_for_conversion_rates!E36</f>
        <v>25571.350092934688</v>
      </c>
      <c r="F75" s="315">
        <f>Outputs_for_conversion_rates!F36</f>
        <v>25500.97799688236</v>
      </c>
      <c r="G75" s="315">
        <f>Outputs_for_conversion_rates!G36</f>
        <v>24180.718958886235</v>
      </c>
      <c r="H75" s="315">
        <f>Outputs_for_conversion_rates!H36</f>
        <v>23894.615582406568</v>
      </c>
      <c r="I75" s="315">
        <f>Outputs_for_conversion_rates!I36</f>
        <v>23480.422321746963</v>
      </c>
      <c r="J75" s="315">
        <f>Outputs_for_conversion_rates!J36</f>
        <v>23275.552430616492</v>
      </c>
      <c r="K75" s="315">
        <f>Outputs_for_conversion_rates!K36</f>
        <v>23167.621906556309</v>
      </c>
      <c r="L75" s="315">
        <f>Outputs_for_conversion_rates!L36</f>
        <v>23222.684652228607</v>
      </c>
      <c r="M75" s="184"/>
      <c r="N75" s="184"/>
      <c r="O75" s="184"/>
      <c r="P75" s="184"/>
      <c r="Q75" s="184"/>
    </row>
    <row r="77" spans="2:17" ht="15">
      <c r="B77" s="705" t="s">
        <v>1069</v>
      </c>
      <c r="C77" s="699"/>
      <c r="D77" s="699"/>
      <c r="E77" s="699"/>
      <c r="F77" s="699"/>
      <c r="G77" s="699"/>
      <c r="H77" s="699"/>
      <c r="I77" s="699"/>
      <c r="J77" s="700"/>
      <c r="K77" s="699"/>
      <c r="L77" s="699"/>
    </row>
    <row r="78" spans="2:17" ht="15">
      <c r="B78" s="705"/>
      <c r="C78" s="699"/>
      <c r="D78" s="699"/>
      <c r="E78" s="699"/>
      <c r="F78" s="699"/>
      <c r="G78" s="699"/>
      <c r="H78" s="699"/>
      <c r="I78" s="699"/>
      <c r="J78" s="699"/>
      <c r="K78" s="699"/>
      <c r="L78" s="699"/>
    </row>
    <row r="79" spans="2:17" ht="13.15">
      <c r="B79" s="694" t="s">
        <v>1068</v>
      </c>
      <c r="C79" s="699"/>
      <c r="D79" s="699"/>
      <c r="E79" s="699"/>
      <c r="F79" s="699"/>
      <c r="G79" s="699"/>
      <c r="H79" s="699"/>
      <c r="I79" s="699"/>
      <c r="J79" s="699"/>
      <c r="K79" s="699"/>
      <c r="L79" s="699"/>
    </row>
    <row r="81" spans="2:12" ht="13.15">
      <c r="B81" s="711" t="str">
        <f>B54</f>
        <v>Subject</v>
      </c>
      <c r="C81" s="8" t="str">
        <f>Calc_long_term_NQT_entrants!C66</f>
        <v>2019/20</v>
      </c>
      <c r="D81" s="8" t="str">
        <f>C54</f>
        <v>2020/21</v>
      </c>
      <c r="E81" s="8" t="str">
        <f t="shared" ref="E81:L81" si="0">D54</f>
        <v>2021/22</v>
      </c>
      <c r="F81" s="8" t="str">
        <f t="shared" si="0"/>
        <v>2022/23</v>
      </c>
      <c r="G81" s="8" t="str">
        <f t="shared" si="0"/>
        <v>2023/24</v>
      </c>
      <c r="H81" s="8" t="str">
        <f t="shared" si="0"/>
        <v>2024/25</v>
      </c>
      <c r="I81" s="8" t="str">
        <f t="shared" si="0"/>
        <v>2025/26</v>
      </c>
      <c r="J81" s="8" t="str">
        <f t="shared" si="0"/>
        <v>2026/27</v>
      </c>
      <c r="K81" s="8" t="str">
        <f t="shared" si="0"/>
        <v>2027/28</v>
      </c>
      <c r="L81" s="8" t="str">
        <f t="shared" si="0"/>
        <v>2028/29</v>
      </c>
    </row>
    <row r="82" spans="2:12" ht="13.15">
      <c r="B82" s="711" t="str">
        <f t="shared" ref="B82:B101" si="1">B55</f>
        <v>Primary</v>
      </c>
      <c r="C82" s="707">
        <f t="shared" ref="C82:C101" si="2">C22</f>
        <v>0.89443078357056072</v>
      </c>
      <c r="D82" s="708">
        <f>C82</f>
        <v>0.89443078357056072</v>
      </c>
      <c r="E82" s="708">
        <f t="shared" ref="E82:L82" si="3">D82</f>
        <v>0.89443078357056072</v>
      </c>
      <c r="F82" s="708">
        <f t="shared" si="3"/>
        <v>0.89443078357056072</v>
      </c>
      <c r="G82" s="708">
        <f t="shared" si="3"/>
        <v>0.89443078357056072</v>
      </c>
      <c r="H82" s="708">
        <f t="shared" si="3"/>
        <v>0.89443078357056072</v>
      </c>
      <c r="I82" s="708">
        <f t="shared" si="3"/>
        <v>0.89443078357056072</v>
      </c>
      <c r="J82" s="708">
        <f t="shared" si="3"/>
        <v>0.89443078357056072</v>
      </c>
      <c r="K82" s="708">
        <f t="shared" si="3"/>
        <v>0.89443078357056072</v>
      </c>
      <c r="L82" s="708">
        <f t="shared" si="3"/>
        <v>0.89443078357056072</v>
      </c>
    </row>
    <row r="83" spans="2:12" ht="13.15">
      <c r="B83" s="711" t="str">
        <f t="shared" si="1"/>
        <v>Art &amp; Design</v>
      </c>
      <c r="C83" s="707">
        <f t="shared" si="2"/>
        <v>0.93208840004961035</v>
      </c>
      <c r="D83" s="708">
        <f t="shared" ref="D83:L101" si="4">C83</f>
        <v>0.93208840004961035</v>
      </c>
      <c r="E83" s="708">
        <f t="shared" si="4"/>
        <v>0.93208840004961035</v>
      </c>
      <c r="F83" s="708">
        <f t="shared" si="4"/>
        <v>0.93208840004961035</v>
      </c>
      <c r="G83" s="708">
        <f t="shared" si="4"/>
        <v>0.93208840004961035</v>
      </c>
      <c r="H83" s="708">
        <f t="shared" si="4"/>
        <v>0.93208840004961035</v>
      </c>
      <c r="I83" s="708">
        <f t="shared" si="4"/>
        <v>0.93208840004961035</v>
      </c>
      <c r="J83" s="708">
        <f t="shared" si="4"/>
        <v>0.93208840004961035</v>
      </c>
      <c r="K83" s="708">
        <f t="shared" si="4"/>
        <v>0.93208840004961035</v>
      </c>
      <c r="L83" s="708">
        <f t="shared" si="4"/>
        <v>0.93208840004961035</v>
      </c>
    </row>
    <row r="84" spans="2:12" ht="13.15">
      <c r="B84" s="711" t="str">
        <f t="shared" si="1"/>
        <v>Biology</v>
      </c>
      <c r="C84" s="707">
        <f t="shared" si="2"/>
        <v>0.89525293017660235</v>
      </c>
      <c r="D84" s="708">
        <f t="shared" si="4"/>
        <v>0.89525293017660235</v>
      </c>
      <c r="E84" s="708">
        <f t="shared" si="4"/>
        <v>0.89525293017660235</v>
      </c>
      <c r="F84" s="708">
        <f t="shared" si="4"/>
        <v>0.89525293017660235</v>
      </c>
      <c r="G84" s="708">
        <f t="shared" si="4"/>
        <v>0.89525293017660235</v>
      </c>
      <c r="H84" s="708">
        <f t="shared" si="4"/>
        <v>0.89525293017660235</v>
      </c>
      <c r="I84" s="708">
        <f t="shared" si="4"/>
        <v>0.89525293017660235</v>
      </c>
      <c r="J84" s="708">
        <f t="shared" si="4"/>
        <v>0.89525293017660235</v>
      </c>
      <c r="K84" s="708">
        <f t="shared" si="4"/>
        <v>0.89525293017660235</v>
      </c>
      <c r="L84" s="708">
        <f t="shared" si="4"/>
        <v>0.89525293017660235</v>
      </c>
    </row>
    <row r="85" spans="2:12" ht="13.15">
      <c r="B85" s="711" t="str">
        <f t="shared" si="1"/>
        <v>Business Studies</v>
      </c>
      <c r="C85" s="707">
        <f t="shared" si="2"/>
        <v>0.90493119242506226</v>
      </c>
      <c r="D85" s="708">
        <f t="shared" si="4"/>
        <v>0.90493119242506226</v>
      </c>
      <c r="E85" s="708">
        <f t="shared" si="4"/>
        <v>0.90493119242506226</v>
      </c>
      <c r="F85" s="708">
        <f t="shared" si="4"/>
        <v>0.90493119242506226</v>
      </c>
      <c r="G85" s="708">
        <f t="shared" si="4"/>
        <v>0.90493119242506226</v>
      </c>
      <c r="H85" s="708">
        <f t="shared" si="4"/>
        <v>0.90493119242506226</v>
      </c>
      <c r="I85" s="708">
        <f t="shared" si="4"/>
        <v>0.90493119242506226</v>
      </c>
      <c r="J85" s="708">
        <f t="shared" si="4"/>
        <v>0.90493119242506226</v>
      </c>
      <c r="K85" s="708">
        <f t="shared" si="4"/>
        <v>0.90493119242506226</v>
      </c>
      <c r="L85" s="708">
        <f t="shared" si="4"/>
        <v>0.90493119242506226</v>
      </c>
    </row>
    <row r="86" spans="2:12" ht="13.15">
      <c r="B86" s="711" t="str">
        <f t="shared" si="1"/>
        <v>Chemistry</v>
      </c>
      <c r="C86" s="707">
        <f t="shared" si="2"/>
        <v>0.86152538423997582</v>
      </c>
      <c r="D86" s="708">
        <f t="shared" si="4"/>
        <v>0.86152538423997582</v>
      </c>
      <c r="E86" s="708">
        <f t="shared" si="4"/>
        <v>0.86152538423997582</v>
      </c>
      <c r="F86" s="708">
        <f t="shared" si="4"/>
        <v>0.86152538423997582</v>
      </c>
      <c r="G86" s="708">
        <f t="shared" si="4"/>
        <v>0.86152538423997582</v>
      </c>
      <c r="H86" s="708">
        <f t="shared" si="4"/>
        <v>0.86152538423997582</v>
      </c>
      <c r="I86" s="708">
        <f t="shared" si="4"/>
        <v>0.86152538423997582</v>
      </c>
      <c r="J86" s="708">
        <f t="shared" si="4"/>
        <v>0.86152538423997582</v>
      </c>
      <c r="K86" s="708">
        <f t="shared" si="4"/>
        <v>0.86152538423997582</v>
      </c>
      <c r="L86" s="708">
        <f t="shared" si="4"/>
        <v>0.86152538423997582</v>
      </c>
    </row>
    <row r="87" spans="2:12" ht="13.15">
      <c r="B87" s="711" t="str">
        <f t="shared" si="1"/>
        <v>Classics</v>
      </c>
      <c r="C87" s="707">
        <f t="shared" si="2"/>
        <v>0.979513299377476</v>
      </c>
      <c r="D87" s="708">
        <f t="shared" si="4"/>
        <v>0.979513299377476</v>
      </c>
      <c r="E87" s="708">
        <f t="shared" si="4"/>
        <v>0.979513299377476</v>
      </c>
      <c r="F87" s="708">
        <f t="shared" si="4"/>
        <v>0.979513299377476</v>
      </c>
      <c r="G87" s="708">
        <f t="shared" si="4"/>
        <v>0.979513299377476</v>
      </c>
      <c r="H87" s="708">
        <f t="shared" si="4"/>
        <v>0.979513299377476</v>
      </c>
      <c r="I87" s="708">
        <f t="shared" si="4"/>
        <v>0.979513299377476</v>
      </c>
      <c r="J87" s="708">
        <f t="shared" si="4"/>
        <v>0.979513299377476</v>
      </c>
      <c r="K87" s="708">
        <f t="shared" si="4"/>
        <v>0.979513299377476</v>
      </c>
      <c r="L87" s="708">
        <f t="shared" si="4"/>
        <v>0.979513299377476</v>
      </c>
    </row>
    <row r="88" spans="2:12" ht="13.15">
      <c r="B88" s="711" t="str">
        <f t="shared" si="1"/>
        <v>Computing</v>
      </c>
      <c r="C88" s="707">
        <f t="shared" si="2"/>
        <v>0.84570789552203451</v>
      </c>
      <c r="D88" s="708">
        <f t="shared" si="4"/>
        <v>0.84570789552203451</v>
      </c>
      <c r="E88" s="708">
        <f t="shared" si="4"/>
        <v>0.84570789552203451</v>
      </c>
      <c r="F88" s="708">
        <f t="shared" si="4"/>
        <v>0.84570789552203451</v>
      </c>
      <c r="G88" s="708">
        <f t="shared" si="4"/>
        <v>0.84570789552203451</v>
      </c>
      <c r="H88" s="708">
        <f t="shared" si="4"/>
        <v>0.84570789552203451</v>
      </c>
      <c r="I88" s="708">
        <f t="shared" si="4"/>
        <v>0.84570789552203451</v>
      </c>
      <c r="J88" s="708">
        <f t="shared" si="4"/>
        <v>0.84570789552203451</v>
      </c>
      <c r="K88" s="708">
        <f t="shared" si="4"/>
        <v>0.84570789552203451</v>
      </c>
      <c r="L88" s="708">
        <f t="shared" si="4"/>
        <v>0.84570789552203451</v>
      </c>
    </row>
    <row r="89" spans="2:12" ht="13.15">
      <c r="B89" s="711" t="str">
        <f t="shared" si="1"/>
        <v>Design &amp; Technology</v>
      </c>
      <c r="C89" s="707">
        <f t="shared" si="2"/>
        <v>0.9023315018315019</v>
      </c>
      <c r="D89" s="708">
        <f t="shared" si="4"/>
        <v>0.9023315018315019</v>
      </c>
      <c r="E89" s="708">
        <f t="shared" si="4"/>
        <v>0.9023315018315019</v>
      </c>
      <c r="F89" s="708">
        <f t="shared" si="4"/>
        <v>0.9023315018315019</v>
      </c>
      <c r="G89" s="708">
        <f t="shared" si="4"/>
        <v>0.9023315018315019</v>
      </c>
      <c r="H89" s="708">
        <f t="shared" si="4"/>
        <v>0.9023315018315019</v>
      </c>
      <c r="I89" s="708">
        <f t="shared" si="4"/>
        <v>0.9023315018315019</v>
      </c>
      <c r="J89" s="708">
        <f t="shared" si="4"/>
        <v>0.9023315018315019</v>
      </c>
      <c r="K89" s="708">
        <f t="shared" si="4"/>
        <v>0.9023315018315019</v>
      </c>
      <c r="L89" s="708">
        <f t="shared" si="4"/>
        <v>0.9023315018315019</v>
      </c>
    </row>
    <row r="90" spans="2:12" ht="13.15">
      <c r="B90" s="711" t="str">
        <f t="shared" si="1"/>
        <v>Drama</v>
      </c>
      <c r="C90" s="707">
        <f t="shared" si="2"/>
        <v>0.96005829728762737</v>
      </c>
      <c r="D90" s="708">
        <f t="shared" si="4"/>
        <v>0.96005829728762737</v>
      </c>
      <c r="E90" s="708">
        <f t="shared" si="4"/>
        <v>0.96005829728762737</v>
      </c>
      <c r="F90" s="708">
        <f t="shared" si="4"/>
        <v>0.96005829728762737</v>
      </c>
      <c r="G90" s="708">
        <f t="shared" si="4"/>
        <v>0.96005829728762737</v>
      </c>
      <c r="H90" s="708">
        <f t="shared" si="4"/>
        <v>0.96005829728762737</v>
      </c>
      <c r="I90" s="708">
        <f t="shared" si="4"/>
        <v>0.96005829728762737</v>
      </c>
      <c r="J90" s="708">
        <f t="shared" si="4"/>
        <v>0.96005829728762737</v>
      </c>
      <c r="K90" s="708">
        <f t="shared" si="4"/>
        <v>0.96005829728762737</v>
      </c>
      <c r="L90" s="708">
        <f t="shared" si="4"/>
        <v>0.96005829728762737</v>
      </c>
    </row>
    <row r="91" spans="2:12" ht="13.15">
      <c r="B91" s="711" t="str">
        <f t="shared" si="1"/>
        <v>English</v>
      </c>
      <c r="C91" s="707">
        <f t="shared" si="2"/>
        <v>0.91986067967635432</v>
      </c>
      <c r="D91" s="708">
        <f t="shared" si="4"/>
        <v>0.91986067967635432</v>
      </c>
      <c r="E91" s="708">
        <f t="shared" si="4"/>
        <v>0.91986067967635432</v>
      </c>
      <c r="F91" s="708">
        <f t="shared" si="4"/>
        <v>0.91986067967635432</v>
      </c>
      <c r="G91" s="708">
        <f t="shared" si="4"/>
        <v>0.91986067967635432</v>
      </c>
      <c r="H91" s="708">
        <f t="shared" si="4"/>
        <v>0.91986067967635432</v>
      </c>
      <c r="I91" s="708">
        <f t="shared" si="4"/>
        <v>0.91986067967635432</v>
      </c>
      <c r="J91" s="708">
        <f t="shared" si="4"/>
        <v>0.91986067967635432</v>
      </c>
      <c r="K91" s="708">
        <f t="shared" si="4"/>
        <v>0.91986067967635432</v>
      </c>
      <c r="L91" s="708">
        <f t="shared" si="4"/>
        <v>0.91986067967635432</v>
      </c>
    </row>
    <row r="92" spans="2:12" ht="13.15">
      <c r="B92" s="711" t="str">
        <f t="shared" si="1"/>
        <v>Food</v>
      </c>
      <c r="C92" s="707">
        <f t="shared" si="2"/>
        <v>0.91131652661064422</v>
      </c>
      <c r="D92" s="708">
        <f t="shared" si="4"/>
        <v>0.91131652661064422</v>
      </c>
      <c r="E92" s="708">
        <f t="shared" si="4"/>
        <v>0.91131652661064422</v>
      </c>
      <c r="F92" s="708">
        <f t="shared" si="4"/>
        <v>0.91131652661064422</v>
      </c>
      <c r="G92" s="708">
        <f t="shared" si="4"/>
        <v>0.91131652661064422</v>
      </c>
      <c r="H92" s="708">
        <f t="shared" si="4"/>
        <v>0.91131652661064422</v>
      </c>
      <c r="I92" s="708">
        <f t="shared" si="4"/>
        <v>0.91131652661064422</v>
      </c>
      <c r="J92" s="708">
        <f t="shared" si="4"/>
        <v>0.91131652661064422</v>
      </c>
      <c r="K92" s="708">
        <f t="shared" si="4"/>
        <v>0.91131652661064422</v>
      </c>
      <c r="L92" s="708">
        <f t="shared" si="4"/>
        <v>0.91131652661064422</v>
      </c>
    </row>
    <row r="93" spans="2:12" ht="13.15">
      <c r="B93" s="711" t="str">
        <f t="shared" si="1"/>
        <v>Geography</v>
      </c>
      <c r="C93" s="707">
        <f t="shared" si="2"/>
        <v>0.93253699874264562</v>
      </c>
      <c r="D93" s="708">
        <f t="shared" si="4"/>
        <v>0.93253699874264562</v>
      </c>
      <c r="E93" s="708">
        <f t="shared" si="4"/>
        <v>0.93253699874264562</v>
      </c>
      <c r="F93" s="708">
        <f t="shared" si="4"/>
        <v>0.93253699874264562</v>
      </c>
      <c r="G93" s="708">
        <f t="shared" si="4"/>
        <v>0.93253699874264562</v>
      </c>
      <c r="H93" s="708">
        <f t="shared" si="4"/>
        <v>0.93253699874264562</v>
      </c>
      <c r="I93" s="708">
        <f t="shared" si="4"/>
        <v>0.93253699874264562</v>
      </c>
      <c r="J93" s="708">
        <f t="shared" si="4"/>
        <v>0.93253699874264562</v>
      </c>
      <c r="K93" s="708">
        <f t="shared" si="4"/>
        <v>0.93253699874264562</v>
      </c>
      <c r="L93" s="708">
        <f t="shared" si="4"/>
        <v>0.93253699874264562</v>
      </c>
    </row>
    <row r="94" spans="2:12" ht="13.15">
      <c r="B94" s="711" t="str">
        <f t="shared" si="1"/>
        <v>History</v>
      </c>
      <c r="C94" s="707">
        <f t="shared" si="2"/>
        <v>0.9548961041394608</v>
      </c>
      <c r="D94" s="708">
        <f t="shared" si="4"/>
        <v>0.9548961041394608</v>
      </c>
      <c r="E94" s="708">
        <f t="shared" si="4"/>
        <v>0.9548961041394608</v>
      </c>
      <c r="F94" s="708">
        <f t="shared" si="4"/>
        <v>0.9548961041394608</v>
      </c>
      <c r="G94" s="708">
        <f t="shared" si="4"/>
        <v>0.9548961041394608</v>
      </c>
      <c r="H94" s="708">
        <f t="shared" si="4"/>
        <v>0.9548961041394608</v>
      </c>
      <c r="I94" s="708">
        <f t="shared" si="4"/>
        <v>0.9548961041394608</v>
      </c>
      <c r="J94" s="708">
        <f t="shared" si="4"/>
        <v>0.9548961041394608</v>
      </c>
      <c r="K94" s="708">
        <f t="shared" si="4"/>
        <v>0.9548961041394608</v>
      </c>
      <c r="L94" s="708">
        <f t="shared" si="4"/>
        <v>0.9548961041394608</v>
      </c>
    </row>
    <row r="95" spans="2:12" ht="13.15">
      <c r="B95" s="711" t="str">
        <f t="shared" si="1"/>
        <v>Mathematics</v>
      </c>
      <c r="C95" s="707">
        <f t="shared" si="2"/>
        <v>0.8690489754631987</v>
      </c>
      <c r="D95" s="708">
        <f t="shared" si="4"/>
        <v>0.8690489754631987</v>
      </c>
      <c r="E95" s="708">
        <f t="shared" si="4"/>
        <v>0.8690489754631987</v>
      </c>
      <c r="F95" s="708">
        <f t="shared" si="4"/>
        <v>0.8690489754631987</v>
      </c>
      <c r="G95" s="708">
        <f t="shared" si="4"/>
        <v>0.8690489754631987</v>
      </c>
      <c r="H95" s="708">
        <f t="shared" si="4"/>
        <v>0.8690489754631987</v>
      </c>
      <c r="I95" s="708">
        <f t="shared" si="4"/>
        <v>0.8690489754631987</v>
      </c>
      <c r="J95" s="708">
        <f t="shared" si="4"/>
        <v>0.8690489754631987</v>
      </c>
      <c r="K95" s="708">
        <f t="shared" si="4"/>
        <v>0.8690489754631987</v>
      </c>
      <c r="L95" s="708">
        <f t="shared" si="4"/>
        <v>0.8690489754631987</v>
      </c>
    </row>
    <row r="96" spans="2:12" ht="13.15">
      <c r="B96" s="711" t="str">
        <f t="shared" si="1"/>
        <v>Modern Foreign Languages</v>
      </c>
      <c r="C96" s="707">
        <f t="shared" si="2"/>
        <v>0.91662744979088995</v>
      </c>
      <c r="D96" s="708">
        <f t="shared" si="4"/>
        <v>0.91662744979088995</v>
      </c>
      <c r="E96" s="708">
        <f t="shared" si="4"/>
        <v>0.91662744979088995</v>
      </c>
      <c r="F96" s="708">
        <f t="shared" si="4"/>
        <v>0.91662744979088995</v>
      </c>
      <c r="G96" s="708">
        <f t="shared" si="4"/>
        <v>0.91662744979088995</v>
      </c>
      <c r="H96" s="708">
        <f t="shared" si="4"/>
        <v>0.91662744979088995</v>
      </c>
      <c r="I96" s="708">
        <f t="shared" si="4"/>
        <v>0.91662744979088995</v>
      </c>
      <c r="J96" s="708">
        <f t="shared" si="4"/>
        <v>0.91662744979088995</v>
      </c>
      <c r="K96" s="708">
        <f t="shared" si="4"/>
        <v>0.91662744979088995</v>
      </c>
      <c r="L96" s="708">
        <f t="shared" si="4"/>
        <v>0.91662744979088995</v>
      </c>
    </row>
    <row r="97" spans="2:12" ht="13.15">
      <c r="B97" s="711" t="str">
        <f t="shared" si="1"/>
        <v>Music</v>
      </c>
      <c r="C97" s="707">
        <f t="shared" si="2"/>
        <v>0.92106675134407401</v>
      </c>
      <c r="D97" s="708">
        <f t="shared" si="4"/>
        <v>0.92106675134407401</v>
      </c>
      <c r="E97" s="708">
        <f t="shared" si="4"/>
        <v>0.92106675134407401</v>
      </c>
      <c r="F97" s="708">
        <f t="shared" si="4"/>
        <v>0.92106675134407401</v>
      </c>
      <c r="G97" s="708">
        <f t="shared" si="4"/>
        <v>0.92106675134407401</v>
      </c>
      <c r="H97" s="708">
        <f t="shared" si="4"/>
        <v>0.92106675134407401</v>
      </c>
      <c r="I97" s="708">
        <f t="shared" si="4"/>
        <v>0.92106675134407401</v>
      </c>
      <c r="J97" s="708">
        <f t="shared" si="4"/>
        <v>0.92106675134407401</v>
      </c>
      <c r="K97" s="708">
        <f t="shared" si="4"/>
        <v>0.92106675134407401</v>
      </c>
      <c r="L97" s="708">
        <f t="shared" si="4"/>
        <v>0.92106675134407401</v>
      </c>
    </row>
    <row r="98" spans="2:12" ht="13.15">
      <c r="B98" s="711" t="str">
        <f t="shared" si="1"/>
        <v>Others</v>
      </c>
      <c r="C98" s="707">
        <f t="shared" si="2"/>
        <v>0.92819615360628949</v>
      </c>
      <c r="D98" s="708">
        <f t="shared" si="4"/>
        <v>0.92819615360628949</v>
      </c>
      <c r="E98" s="708">
        <f t="shared" si="4"/>
        <v>0.92819615360628949</v>
      </c>
      <c r="F98" s="708">
        <f t="shared" si="4"/>
        <v>0.92819615360628949</v>
      </c>
      <c r="G98" s="708">
        <f t="shared" si="4"/>
        <v>0.92819615360628949</v>
      </c>
      <c r="H98" s="708">
        <f t="shared" si="4"/>
        <v>0.92819615360628949</v>
      </c>
      <c r="I98" s="708">
        <f t="shared" si="4"/>
        <v>0.92819615360628949</v>
      </c>
      <c r="J98" s="708">
        <f t="shared" si="4"/>
        <v>0.92819615360628949</v>
      </c>
      <c r="K98" s="708">
        <f t="shared" si="4"/>
        <v>0.92819615360628949</v>
      </c>
      <c r="L98" s="708">
        <f t="shared" si="4"/>
        <v>0.92819615360628949</v>
      </c>
    </row>
    <row r="99" spans="2:12" ht="13.15">
      <c r="B99" s="711" t="str">
        <f t="shared" si="1"/>
        <v>Physical Education</v>
      </c>
      <c r="C99" s="707">
        <f t="shared" si="2"/>
        <v>0.96019965360741333</v>
      </c>
      <c r="D99" s="708">
        <f t="shared" si="4"/>
        <v>0.96019965360741333</v>
      </c>
      <c r="E99" s="708">
        <f t="shared" si="4"/>
        <v>0.96019965360741333</v>
      </c>
      <c r="F99" s="708">
        <f t="shared" si="4"/>
        <v>0.96019965360741333</v>
      </c>
      <c r="G99" s="708">
        <f t="shared" si="4"/>
        <v>0.96019965360741333</v>
      </c>
      <c r="H99" s="708">
        <f t="shared" si="4"/>
        <v>0.96019965360741333</v>
      </c>
      <c r="I99" s="708">
        <f t="shared" si="4"/>
        <v>0.96019965360741333</v>
      </c>
      <c r="J99" s="708">
        <f t="shared" si="4"/>
        <v>0.96019965360741333</v>
      </c>
      <c r="K99" s="708">
        <f t="shared" si="4"/>
        <v>0.96019965360741333</v>
      </c>
      <c r="L99" s="708">
        <f t="shared" si="4"/>
        <v>0.96019965360741333</v>
      </c>
    </row>
    <row r="100" spans="2:12" ht="13.15">
      <c r="B100" s="711" t="str">
        <f t="shared" si="1"/>
        <v>Physics</v>
      </c>
      <c r="C100" s="707">
        <f t="shared" si="2"/>
        <v>0.81859785864243839</v>
      </c>
      <c r="D100" s="708">
        <f t="shared" si="4"/>
        <v>0.81859785864243839</v>
      </c>
      <c r="E100" s="708">
        <f t="shared" si="4"/>
        <v>0.81859785864243839</v>
      </c>
      <c r="F100" s="708">
        <f t="shared" si="4"/>
        <v>0.81859785864243839</v>
      </c>
      <c r="G100" s="708">
        <f t="shared" si="4"/>
        <v>0.81859785864243839</v>
      </c>
      <c r="H100" s="708">
        <f t="shared" si="4"/>
        <v>0.81859785864243839</v>
      </c>
      <c r="I100" s="708">
        <f t="shared" si="4"/>
        <v>0.81859785864243839</v>
      </c>
      <c r="J100" s="708">
        <f t="shared" si="4"/>
        <v>0.81859785864243839</v>
      </c>
      <c r="K100" s="708">
        <f t="shared" si="4"/>
        <v>0.81859785864243839</v>
      </c>
      <c r="L100" s="708">
        <f t="shared" si="4"/>
        <v>0.81859785864243839</v>
      </c>
    </row>
    <row r="101" spans="2:12" ht="13.15">
      <c r="B101" s="711" t="str">
        <f t="shared" si="1"/>
        <v>Religious Education</v>
      </c>
      <c r="C101" s="707">
        <f t="shared" si="2"/>
        <v>0.90074757542315687</v>
      </c>
      <c r="D101" s="708">
        <f t="shared" si="4"/>
        <v>0.90074757542315687</v>
      </c>
      <c r="E101" s="708">
        <f t="shared" si="4"/>
        <v>0.90074757542315687</v>
      </c>
      <c r="F101" s="708">
        <f t="shared" si="4"/>
        <v>0.90074757542315687</v>
      </c>
      <c r="G101" s="708">
        <f t="shared" si="4"/>
        <v>0.90074757542315687</v>
      </c>
      <c r="H101" s="708">
        <f t="shared" si="4"/>
        <v>0.90074757542315687</v>
      </c>
      <c r="I101" s="708">
        <f t="shared" si="4"/>
        <v>0.90074757542315687</v>
      </c>
      <c r="J101" s="708">
        <f t="shared" si="4"/>
        <v>0.90074757542315687</v>
      </c>
      <c r="K101" s="708">
        <f t="shared" si="4"/>
        <v>0.90074757542315687</v>
      </c>
      <c r="L101" s="708">
        <f t="shared" si="4"/>
        <v>0.90074757542315687</v>
      </c>
    </row>
    <row r="102" spans="2:12" ht="13.15">
      <c r="B102" s="712"/>
      <c r="C102" s="699"/>
      <c r="D102" s="699"/>
      <c r="E102" s="699"/>
      <c r="F102" s="699"/>
      <c r="G102" s="699"/>
      <c r="H102" s="699"/>
      <c r="I102" s="699"/>
      <c r="J102" s="699"/>
      <c r="K102" s="699"/>
      <c r="L102" s="699"/>
    </row>
    <row r="103" spans="2:12" ht="13.15">
      <c r="B103" s="713" t="s">
        <v>682</v>
      </c>
      <c r="C103" s="699"/>
      <c r="D103" s="699"/>
      <c r="E103" s="699"/>
      <c r="F103" s="699"/>
      <c r="G103" s="699"/>
      <c r="H103" s="699"/>
      <c r="I103" s="699"/>
      <c r="J103" s="699"/>
      <c r="K103" s="699"/>
      <c r="L103" s="699"/>
    </row>
    <row r="105" spans="2:12" ht="13.15">
      <c r="B105" s="711" t="str">
        <f t="shared" ref="B105:L105" si="5">B81</f>
        <v>Subject</v>
      </c>
      <c r="C105" s="8" t="str">
        <f t="shared" si="5"/>
        <v>2019/20</v>
      </c>
      <c r="D105" s="8" t="str">
        <f t="shared" si="5"/>
        <v>2020/21</v>
      </c>
      <c r="E105" s="8" t="str">
        <f t="shared" si="5"/>
        <v>2021/22</v>
      </c>
      <c r="F105" s="8" t="str">
        <f t="shared" si="5"/>
        <v>2022/23</v>
      </c>
      <c r="G105" s="8" t="str">
        <f t="shared" si="5"/>
        <v>2023/24</v>
      </c>
      <c r="H105" s="8" t="str">
        <f t="shared" si="5"/>
        <v>2024/25</v>
      </c>
      <c r="I105" s="8" t="str">
        <f t="shared" si="5"/>
        <v>2025/26</v>
      </c>
      <c r="J105" s="8" t="str">
        <f t="shared" si="5"/>
        <v>2026/27</v>
      </c>
      <c r="K105" s="8" t="str">
        <f t="shared" si="5"/>
        <v>2027/28</v>
      </c>
      <c r="L105" s="8" t="str">
        <f t="shared" si="5"/>
        <v>2028/29</v>
      </c>
    </row>
    <row r="106" spans="2:12" ht="13.15">
      <c r="B106" s="711" t="str">
        <f t="shared" ref="B106:B125" si="6">B82</f>
        <v>Primary</v>
      </c>
      <c r="C106" s="707">
        <f t="shared" ref="C106:C125" si="7">D22</f>
        <v>0.92812841426571158</v>
      </c>
      <c r="D106" s="708">
        <f>C106</f>
        <v>0.92812841426571158</v>
      </c>
      <c r="E106" s="708">
        <f t="shared" ref="E106:L106" si="8">D106</f>
        <v>0.92812841426571158</v>
      </c>
      <c r="F106" s="708">
        <f t="shared" si="8"/>
        <v>0.92812841426571158</v>
      </c>
      <c r="G106" s="708">
        <f t="shared" si="8"/>
        <v>0.92812841426571158</v>
      </c>
      <c r="H106" s="708">
        <f t="shared" si="8"/>
        <v>0.92812841426571158</v>
      </c>
      <c r="I106" s="708">
        <f t="shared" si="8"/>
        <v>0.92812841426571158</v>
      </c>
      <c r="J106" s="708">
        <f t="shared" si="8"/>
        <v>0.92812841426571158</v>
      </c>
      <c r="K106" s="708">
        <f t="shared" si="8"/>
        <v>0.92812841426571158</v>
      </c>
      <c r="L106" s="708">
        <f t="shared" si="8"/>
        <v>0.92812841426571158</v>
      </c>
    </row>
    <row r="107" spans="2:12" ht="13.15">
      <c r="B107" s="711" t="str">
        <f t="shared" si="6"/>
        <v>Art &amp; Design</v>
      </c>
      <c r="C107" s="707">
        <f t="shared" si="7"/>
        <v>0.95817460317460323</v>
      </c>
      <c r="D107" s="708">
        <f t="shared" ref="D107:L107" si="9">C107</f>
        <v>0.95817460317460323</v>
      </c>
      <c r="E107" s="708">
        <f t="shared" si="9"/>
        <v>0.95817460317460323</v>
      </c>
      <c r="F107" s="708">
        <f t="shared" si="9"/>
        <v>0.95817460317460323</v>
      </c>
      <c r="G107" s="708">
        <f t="shared" si="9"/>
        <v>0.95817460317460323</v>
      </c>
      <c r="H107" s="708">
        <f t="shared" si="9"/>
        <v>0.95817460317460323</v>
      </c>
      <c r="I107" s="708">
        <f t="shared" si="9"/>
        <v>0.95817460317460323</v>
      </c>
      <c r="J107" s="708">
        <f t="shared" si="9"/>
        <v>0.95817460317460323</v>
      </c>
      <c r="K107" s="708">
        <f t="shared" si="9"/>
        <v>0.95817460317460323</v>
      </c>
      <c r="L107" s="708">
        <f t="shared" si="9"/>
        <v>0.95817460317460323</v>
      </c>
    </row>
    <row r="108" spans="2:12" ht="13.15">
      <c r="B108" s="711" t="str">
        <f t="shared" si="6"/>
        <v>Biology</v>
      </c>
      <c r="C108" s="707">
        <f t="shared" si="7"/>
        <v>0.90804855275443519</v>
      </c>
      <c r="D108" s="708">
        <f t="shared" ref="D108:L108" si="10">C108</f>
        <v>0.90804855275443519</v>
      </c>
      <c r="E108" s="708">
        <f t="shared" si="10"/>
        <v>0.90804855275443519</v>
      </c>
      <c r="F108" s="708">
        <f t="shared" si="10"/>
        <v>0.90804855275443519</v>
      </c>
      <c r="G108" s="708">
        <f t="shared" si="10"/>
        <v>0.90804855275443519</v>
      </c>
      <c r="H108" s="708">
        <f t="shared" si="10"/>
        <v>0.90804855275443519</v>
      </c>
      <c r="I108" s="708">
        <f t="shared" si="10"/>
        <v>0.90804855275443519</v>
      </c>
      <c r="J108" s="708">
        <f t="shared" si="10"/>
        <v>0.90804855275443519</v>
      </c>
      <c r="K108" s="708">
        <f t="shared" si="10"/>
        <v>0.90804855275443519</v>
      </c>
      <c r="L108" s="708">
        <f t="shared" si="10"/>
        <v>0.90804855275443519</v>
      </c>
    </row>
    <row r="109" spans="2:12" ht="13.15">
      <c r="B109" s="711" t="str">
        <f t="shared" si="6"/>
        <v>Business Studies</v>
      </c>
      <c r="C109" s="707">
        <f t="shared" si="7"/>
        <v>0.94543859649122808</v>
      </c>
      <c r="D109" s="708">
        <f t="shared" ref="D109:L109" si="11">C109</f>
        <v>0.94543859649122808</v>
      </c>
      <c r="E109" s="708">
        <f t="shared" si="11"/>
        <v>0.94543859649122808</v>
      </c>
      <c r="F109" s="708">
        <f t="shared" si="11"/>
        <v>0.94543859649122808</v>
      </c>
      <c r="G109" s="708">
        <f t="shared" si="11"/>
        <v>0.94543859649122808</v>
      </c>
      <c r="H109" s="708">
        <f t="shared" si="11"/>
        <v>0.94543859649122808</v>
      </c>
      <c r="I109" s="708">
        <f t="shared" si="11"/>
        <v>0.94543859649122808</v>
      </c>
      <c r="J109" s="708">
        <f t="shared" si="11"/>
        <v>0.94543859649122808</v>
      </c>
      <c r="K109" s="708">
        <f t="shared" si="11"/>
        <v>0.94543859649122808</v>
      </c>
      <c r="L109" s="708">
        <f t="shared" si="11"/>
        <v>0.94543859649122808</v>
      </c>
    </row>
    <row r="110" spans="2:12" ht="13.15">
      <c r="B110" s="711" t="str">
        <f t="shared" si="6"/>
        <v>Chemistry</v>
      </c>
      <c r="C110" s="707">
        <f t="shared" si="7"/>
        <v>0.87175776526754656</v>
      </c>
      <c r="D110" s="708">
        <f t="shared" ref="D110:L110" si="12">C110</f>
        <v>0.87175776526754656</v>
      </c>
      <c r="E110" s="708">
        <f t="shared" si="12"/>
        <v>0.87175776526754656</v>
      </c>
      <c r="F110" s="708">
        <f t="shared" si="12"/>
        <v>0.87175776526754656</v>
      </c>
      <c r="G110" s="708">
        <f t="shared" si="12"/>
        <v>0.87175776526754656</v>
      </c>
      <c r="H110" s="708">
        <f t="shared" si="12"/>
        <v>0.87175776526754656</v>
      </c>
      <c r="I110" s="708">
        <f t="shared" si="12"/>
        <v>0.87175776526754656</v>
      </c>
      <c r="J110" s="708">
        <f t="shared" si="12"/>
        <v>0.87175776526754656</v>
      </c>
      <c r="K110" s="708">
        <f t="shared" si="12"/>
        <v>0.87175776526754656</v>
      </c>
      <c r="L110" s="708">
        <f t="shared" si="12"/>
        <v>0.87175776526754656</v>
      </c>
    </row>
    <row r="111" spans="2:12" ht="13.15">
      <c r="B111" s="711" t="str">
        <f t="shared" si="6"/>
        <v>Classics</v>
      </c>
      <c r="C111" s="707">
        <f t="shared" si="7"/>
        <v>0.87857142857142856</v>
      </c>
      <c r="D111" s="708">
        <f t="shared" ref="D111:L111" si="13">C111</f>
        <v>0.87857142857142856</v>
      </c>
      <c r="E111" s="708">
        <f t="shared" si="13"/>
        <v>0.87857142857142856</v>
      </c>
      <c r="F111" s="708">
        <f t="shared" si="13"/>
        <v>0.87857142857142856</v>
      </c>
      <c r="G111" s="708">
        <f t="shared" si="13"/>
        <v>0.87857142857142856</v>
      </c>
      <c r="H111" s="708">
        <f t="shared" si="13"/>
        <v>0.87857142857142856</v>
      </c>
      <c r="I111" s="708">
        <f t="shared" si="13"/>
        <v>0.87857142857142856</v>
      </c>
      <c r="J111" s="708">
        <f t="shared" si="13"/>
        <v>0.87857142857142856</v>
      </c>
      <c r="K111" s="708">
        <f t="shared" si="13"/>
        <v>0.87857142857142856</v>
      </c>
      <c r="L111" s="708">
        <f t="shared" si="13"/>
        <v>0.87857142857142856</v>
      </c>
    </row>
    <row r="112" spans="2:12" ht="13.15">
      <c r="B112" s="711" t="str">
        <f t="shared" si="6"/>
        <v>Computing</v>
      </c>
      <c r="C112" s="707">
        <f t="shared" si="7"/>
        <v>0.87603479853479849</v>
      </c>
      <c r="D112" s="708">
        <f t="shared" ref="D112:L112" si="14">C112</f>
        <v>0.87603479853479849</v>
      </c>
      <c r="E112" s="708">
        <f t="shared" si="14"/>
        <v>0.87603479853479849</v>
      </c>
      <c r="F112" s="708">
        <f t="shared" si="14"/>
        <v>0.87603479853479849</v>
      </c>
      <c r="G112" s="708">
        <f t="shared" si="14"/>
        <v>0.87603479853479849</v>
      </c>
      <c r="H112" s="708">
        <f t="shared" si="14"/>
        <v>0.87603479853479849</v>
      </c>
      <c r="I112" s="708">
        <f t="shared" si="14"/>
        <v>0.87603479853479849</v>
      </c>
      <c r="J112" s="708">
        <f t="shared" si="14"/>
        <v>0.87603479853479849</v>
      </c>
      <c r="K112" s="708">
        <f t="shared" si="14"/>
        <v>0.87603479853479849</v>
      </c>
      <c r="L112" s="708">
        <f t="shared" si="14"/>
        <v>0.87603479853479849</v>
      </c>
    </row>
    <row r="113" spans="2:12" ht="13.15">
      <c r="B113" s="711" t="str">
        <f t="shared" si="6"/>
        <v>Design &amp; Technology</v>
      </c>
      <c r="C113" s="707">
        <f t="shared" si="7"/>
        <v>0.94030769230769229</v>
      </c>
      <c r="D113" s="708">
        <f t="shared" ref="D113:L113" si="15">C113</f>
        <v>0.94030769230769229</v>
      </c>
      <c r="E113" s="708">
        <f t="shared" si="15"/>
        <v>0.94030769230769229</v>
      </c>
      <c r="F113" s="708">
        <f t="shared" si="15"/>
        <v>0.94030769230769229</v>
      </c>
      <c r="G113" s="708">
        <f t="shared" si="15"/>
        <v>0.94030769230769229</v>
      </c>
      <c r="H113" s="708">
        <f t="shared" si="15"/>
        <v>0.94030769230769229</v>
      </c>
      <c r="I113" s="708">
        <f t="shared" si="15"/>
        <v>0.94030769230769229</v>
      </c>
      <c r="J113" s="708">
        <f t="shared" si="15"/>
        <v>0.94030769230769229</v>
      </c>
      <c r="K113" s="708">
        <f t="shared" si="15"/>
        <v>0.94030769230769229</v>
      </c>
      <c r="L113" s="708">
        <f t="shared" si="15"/>
        <v>0.94030769230769229</v>
      </c>
    </row>
    <row r="114" spans="2:12" ht="13.15">
      <c r="B114" s="711" t="str">
        <f t="shared" si="6"/>
        <v>Drama</v>
      </c>
      <c r="C114" s="707">
        <f t="shared" si="7"/>
        <v>0.95791788856304982</v>
      </c>
      <c r="D114" s="708">
        <f t="shared" ref="D114:L114" si="16">C114</f>
        <v>0.95791788856304982</v>
      </c>
      <c r="E114" s="708">
        <f t="shared" si="16"/>
        <v>0.95791788856304982</v>
      </c>
      <c r="F114" s="708">
        <f t="shared" si="16"/>
        <v>0.95791788856304982</v>
      </c>
      <c r="G114" s="708">
        <f t="shared" si="16"/>
        <v>0.95791788856304982</v>
      </c>
      <c r="H114" s="708">
        <f t="shared" si="16"/>
        <v>0.95791788856304982</v>
      </c>
      <c r="I114" s="708">
        <f t="shared" si="16"/>
        <v>0.95791788856304982</v>
      </c>
      <c r="J114" s="708">
        <f t="shared" si="16"/>
        <v>0.95791788856304982</v>
      </c>
      <c r="K114" s="708">
        <f t="shared" si="16"/>
        <v>0.95791788856304982</v>
      </c>
      <c r="L114" s="708">
        <f t="shared" si="16"/>
        <v>0.95791788856304982</v>
      </c>
    </row>
    <row r="115" spans="2:12" ht="13.15">
      <c r="B115" s="711" t="str">
        <f t="shared" si="6"/>
        <v>English</v>
      </c>
      <c r="C115" s="707">
        <f t="shared" si="7"/>
        <v>0.94940399873180781</v>
      </c>
      <c r="D115" s="708">
        <f t="shared" ref="D115:L115" si="17">C115</f>
        <v>0.94940399873180781</v>
      </c>
      <c r="E115" s="708">
        <f t="shared" si="17"/>
        <v>0.94940399873180781</v>
      </c>
      <c r="F115" s="708">
        <f t="shared" si="17"/>
        <v>0.94940399873180781</v>
      </c>
      <c r="G115" s="708">
        <f t="shared" si="17"/>
        <v>0.94940399873180781</v>
      </c>
      <c r="H115" s="708">
        <f t="shared" si="17"/>
        <v>0.94940399873180781</v>
      </c>
      <c r="I115" s="708">
        <f t="shared" si="17"/>
        <v>0.94940399873180781</v>
      </c>
      <c r="J115" s="708">
        <f t="shared" si="17"/>
        <v>0.94940399873180781</v>
      </c>
      <c r="K115" s="708">
        <f t="shared" si="17"/>
        <v>0.94940399873180781</v>
      </c>
      <c r="L115" s="708">
        <f t="shared" si="17"/>
        <v>0.94940399873180781</v>
      </c>
    </row>
    <row r="116" spans="2:12" ht="13.15">
      <c r="B116" s="711" t="str">
        <f t="shared" si="6"/>
        <v>Food</v>
      </c>
      <c r="C116" s="707">
        <f t="shared" si="7"/>
        <v>0.98888888888888893</v>
      </c>
      <c r="D116" s="708">
        <f t="shared" ref="D116:L116" si="18">C116</f>
        <v>0.98888888888888893</v>
      </c>
      <c r="E116" s="708">
        <f t="shared" si="18"/>
        <v>0.98888888888888893</v>
      </c>
      <c r="F116" s="708">
        <f t="shared" si="18"/>
        <v>0.98888888888888893</v>
      </c>
      <c r="G116" s="708">
        <f t="shared" si="18"/>
        <v>0.98888888888888893</v>
      </c>
      <c r="H116" s="708">
        <f t="shared" si="18"/>
        <v>0.98888888888888893</v>
      </c>
      <c r="I116" s="708">
        <f t="shared" si="18"/>
        <v>0.98888888888888893</v>
      </c>
      <c r="J116" s="708">
        <f t="shared" si="18"/>
        <v>0.98888888888888893</v>
      </c>
      <c r="K116" s="708">
        <f t="shared" si="18"/>
        <v>0.98888888888888893</v>
      </c>
      <c r="L116" s="708">
        <f t="shared" si="18"/>
        <v>0.98888888888888893</v>
      </c>
    </row>
    <row r="117" spans="2:12" ht="13.15">
      <c r="B117" s="711" t="str">
        <f t="shared" si="6"/>
        <v>Geography</v>
      </c>
      <c r="C117" s="707">
        <f t="shared" si="7"/>
        <v>0.95572274497079823</v>
      </c>
      <c r="D117" s="708">
        <f t="shared" ref="D117:L117" si="19">C117</f>
        <v>0.95572274497079823</v>
      </c>
      <c r="E117" s="708">
        <f t="shared" si="19"/>
        <v>0.95572274497079823</v>
      </c>
      <c r="F117" s="708">
        <f t="shared" si="19"/>
        <v>0.95572274497079823</v>
      </c>
      <c r="G117" s="708">
        <f t="shared" si="19"/>
        <v>0.95572274497079823</v>
      </c>
      <c r="H117" s="708">
        <f t="shared" si="19"/>
        <v>0.95572274497079823</v>
      </c>
      <c r="I117" s="708">
        <f t="shared" si="19"/>
        <v>0.95572274497079823</v>
      </c>
      <c r="J117" s="708">
        <f t="shared" si="19"/>
        <v>0.95572274497079823</v>
      </c>
      <c r="K117" s="708">
        <f t="shared" si="19"/>
        <v>0.95572274497079823</v>
      </c>
      <c r="L117" s="708">
        <f t="shared" si="19"/>
        <v>0.95572274497079823</v>
      </c>
    </row>
    <row r="118" spans="2:12" ht="13.15">
      <c r="B118" s="711" t="str">
        <f t="shared" si="6"/>
        <v>History</v>
      </c>
      <c r="C118" s="707">
        <f t="shared" si="7"/>
        <v>0.92943834110272827</v>
      </c>
      <c r="D118" s="708">
        <f t="shared" ref="D118:L118" si="20">C118</f>
        <v>0.92943834110272827</v>
      </c>
      <c r="E118" s="708">
        <f t="shared" si="20"/>
        <v>0.92943834110272827</v>
      </c>
      <c r="F118" s="708">
        <f t="shared" si="20"/>
        <v>0.92943834110272827</v>
      </c>
      <c r="G118" s="708">
        <f t="shared" si="20"/>
        <v>0.92943834110272827</v>
      </c>
      <c r="H118" s="708">
        <f t="shared" si="20"/>
        <v>0.92943834110272827</v>
      </c>
      <c r="I118" s="708">
        <f t="shared" si="20"/>
        <v>0.92943834110272827</v>
      </c>
      <c r="J118" s="708">
        <f t="shared" si="20"/>
        <v>0.92943834110272827</v>
      </c>
      <c r="K118" s="708">
        <f t="shared" si="20"/>
        <v>0.92943834110272827</v>
      </c>
      <c r="L118" s="708">
        <f t="shared" si="20"/>
        <v>0.92943834110272827</v>
      </c>
    </row>
    <row r="119" spans="2:12" ht="13.15">
      <c r="B119" s="711" t="str">
        <f t="shared" si="6"/>
        <v>Mathematics</v>
      </c>
      <c r="C119" s="707">
        <f t="shared" si="7"/>
        <v>0.89767553143330603</v>
      </c>
      <c r="D119" s="708">
        <f t="shared" ref="D119:L119" si="21">C119</f>
        <v>0.89767553143330603</v>
      </c>
      <c r="E119" s="708">
        <f t="shared" si="21"/>
        <v>0.89767553143330603</v>
      </c>
      <c r="F119" s="708">
        <f t="shared" si="21"/>
        <v>0.89767553143330603</v>
      </c>
      <c r="G119" s="708">
        <f t="shared" si="21"/>
        <v>0.89767553143330603</v>
      </c>
      <c r="H119" s="708">
        <f t="shared" si="21"/>
        <v>0.89767553143330603</v>
      </c>
      <c r="I119" s="708">
        <f t="shared" si="21"/>
        <v>0.89767553143330603</v>
      </c>
      <c r="J119" s="708">
        <f t="shared" si="21"/>
        <v>0.89767553143330603</v>
      </c>
      <c r="K119" s="708">
        <f t="shared" si="21"/>
        <v>0.89767553143330603</v>
      </c>
      <c r="L119" s="708">
        <f t="shared" si="21"/>
        <v>0.89767553143330603</v>
      </c>
    </row>
    <row r="120" spans="2:12" ht="13.15">
      <c r="B120" s="711" t="str">
        <f t="shared" si="6"/>
        <v>Modern Foreign Languages</v>
      </c>
      <c r="C120" s="707">
        <f t="shared" si="7"/>
        <v>0.91272906502805307</v>
      </c>
      <c r="D120" s="708">
        <f t="shared" ref="D120:L120" si="22">C120</f>
        <v>0.91272906502805307</v>
      </c>
      <c r="E120" s="708">
        <f t="shared" si="22"/>
        <v>0.91272906502805307</v>
      </c>
      <c r="F120" s="708">
        <f t="shared" si="22"/>
        <v>0.91272906502805307</v>
      </c>
      <c r="G120" s="708">
        <f t="shared" si="22"/>
        <v>0.91272906502805307</v>
      </c>
      <c r="H120" s="708">
        <f t="shared" si="22"/>
        <v>0.91272906502805307</v>
      </c>
      <c r="I120" s="708">
        <f t="shared" si="22"/>
        <v>0.91272906502805307</v>
      </c>
      <c r="J120" s="708">
        <f t="shared" si="22"/>
        <v>0.91272906502805307</v>
      </c>
      <c r="K120" s="708">
        <f t="shared" si="22"/>
        <v>0.91272906502805307</v>
      </c>
      <c r="L120" s="708">
        <f t="shared" si="22"/>
        <v>0.91272906502805307</v>
      </c>
    </row>
    <row r="121" spans="2:12" ht="13.15">
      <c r="B121" s="711" t="str">
        <f t="shared" si="6"/>
        <v>Music</v>
      </c>
      <c r="C121" s="707">
        <f t="shared" si="7"/>
        <v>0.96604166666666669</v>
      </c>
      <c r="D121" s="708">
        <f t="shared" ref="D121:L121" si="23">C121</f>
        <v>0.96604166666666669</v>
      </c>
      <c r="E121" s="708">
        <f t="shared" si="23"/>
        <v>0.96604166666666669</v>
      </c>
      <c r="F121" s="708">
        <f t="shared" si="23"/>
        <v>0.96604166666666669</v>
      </c>
      <c r="G121" s="708">
        <f t="shared" si="23"/>
        <v>0.96604166666666669</v>
      </c>
      <c r="H121" s="708">
        <f t="shared" si="23"/>
        <v>0.96604166666666669</v>
      </c>
      <c r="I121" s="708">
        <f t="shared" si="23"/>
        <v>0.96604166666666669</v>
      </c>
      <c r="J121" s="708">
        <f t="shared" si="23"/>
        <v>0.96604166666666669</v>
      </c>
      <c r="K121" s="708">
        <f t="shared" si="23"/>
        <v>0.96604166666666669</v>
      </c>
      <c r="L121" s="708">
        <f t="shared" si="23"/>
        <v>0.96604166666666669</v>
      </c>
    </row>
    <row r="122" spans="2:12" ht="13.15">
      <c r="B122" s="711" t="str">
        <f t="shared" si="6"/>
        <v>Others</v>
      </c>
      <c r="C122" s="707">
        <f t="shared" si="7"/>
        <v>0.87320506846368917</v>
      </c>
      <c r="D122" s="708">
        <f t="shared" ref="D122:L122" si="24">C122</f>
        <v>0.87320506846368917</v>
      </c>
      <c r="E122" s="708">
        <f t="shared" si="24"/>
        <v>0.87320506846368917</v>
      </c>
      <c r="F122" s="708">
        <f t="shared" si="24"/>
        <v>0.87320506846368917</v>
      </c>
      <c r="G122" s="708">
        <f t="shared" si="24"/>
        <v>0.87320506846368917</v>
      </c>
      <c r="H122" s="708">
        <f t="shared" si="24"/>
        <v>0.87320506846368917</v>
      </c>
      <c r="I122" s="708">
        <f t="shared" si="24"/>
        <v>0.87320506846368917</v>
      </c>
      <c r="J122" s="708">
        <f t="shared" si="24"/>
        <v>0.87320506846368917</v>
      </c>
      <c r="K122" s="708">
        <f t="shared" si="24"/>
        <v>0.87320506846368917</v>
      </c>
      <c r="L122" s="708">
        <f t="shared" si="24"/>
        <v>0.87320506846368917</v>
      </c>
    </row>
    <row r="123" spans="2:12" ht="13.15">
      <c r="B123" s="711" t="str">
        <f t="shared" si="6"/>
        <v>Physical Education</v>
      </c>
      <c r="C123" s="707">
        <f t="shared" si="7"/>
        <v>0.96658192447981683</v>
      </c>
      <c r="D123" s="708">
        <f t="shared" ref="D123:L123" si="25">C123</f>
        <v>0.96658192447981683</v>
      </c>
      <c r="E123" s="708">
        <f t="shared" si="25"/>
        <v>0.96658192447981683</v>
      </c>
      <c r="F123" s="708">
        <f t="shared" si="25"/>
        <v>0.96658192447981683</v>
      </c>
      <c r="G123" s="708">
        <f t="shared" si="25"/>
        <v>0.96658192447981683</v>
      </c>
      <c r="H123" s="708">
        <f t="shared" si="25"/>
        <v>0.96658192447981683</v>
      </c>
      <c r="I123" s="708">
        <f t="shared" si="25"/>
        <v>0.96658192447981683</v>
      </c>
      <c r="J123" s="708">
        <f t="shared" si="25"/>
        <v>0.96658192447981683</v>
      </c>
      <c r="K123" s="708">
        <f t="shared" si="25"/>
        <v>0.96658192447981683</v>
      </c>
      <c r="L123" s="708">
        <f t="shared" si="25"/>
        <v>0.96658192447981683</v>
      </c>
    </row>
    <row r="124" spans="2:12" ht="13.15">
      <c r="B124" s="711" t="str">
        <f t="shared" si="6"/>
        <v>Physics</v>
      </c>
      <c r="C124" s="707">
        <f t="shared" si="7"/>
        <v>0.86573810980940724</v>
      </c>
      <c r="D124" s="708">
        <f t="shared" ref="D124:L124" si="26">C124</f>
        <v>0.86573810980940724</v>
      </c>
      <c r="E124" s="708">
        <f t="shared" si="26"/>
        <v>0.86573810980940724</v>
      </c>
      <c r="F124" s="708">
        <f t="shared" si="26"/>
        <v>0.86573810980940724</v>
      </c>
      <c r="G124" s="708">
        <f t="shared" si="26"/>
        <v>0.86573810980940724</v>
      </c>
      <c r="H124" s="708">
        <f t="shared" si="26"/>
        <v>0.86573810980940724</v>
      </c>
      <c r="I124" s="708">
        <f t="shared" si="26"/>
        <v>0.86573810980940724</v>
      </c>
      <c r="J124" s="708">
        <f t="shared" si="26"/>
        <v>0.86573810980940724</v>
      </c>
      <c r="K124" s="708">
        <f t="shared" si="26"/>
        <v>0.86573810980940724</v>
      </c>
      <c r="L124" s="708">
        <f t="shared" si="26"/>
        <v>0.86573810980940724</v>
      </c>
    </row>
    <row r="125" spans="2:12" ht="13.15">
      <c r="B125" s="711" t="str">
        <f t="shared" si="6"/>
        <v>Religious Education</v>
      </c>
      <c r="C125" s="707">
        <f t="shared" si="7"/>
        <v>0.92140486964016377</v>
      </c>
      <c r="D125" s="708">
        <f t="shared" ref="D125:L125" si="27">C125</f>
        <v>0.92140486964016377</v>
      </c>
      <c r="E125" s="708">
        <f t="shared" si="27"/>
        <v>0.92140486964016377</v>
      </c>
      <c r="F125" s="708">
        <f t="shared" si="27"/>
        <v>0.92140486964016377</v>
      </c>
      <c r="G125" s="708">
        <f t="shared" si="27"/>
        <v>0.92140486964016377</v>
      </c>
      <c r="H125" s="708">
        <f t="shared" si="27"/>
        <v>0.92140486964016377</v>
      </c>
      <c r="I125" s="708">
        <f t="shared" si="27"/>
        <v>0.92140486964016377</v>
      </c>
      <c r="J125" s="708">
        <f t="shared" si="27"/>
        <v>0.92140486964016377</v>
      </c>
      <c r="K125" s="708">
        <f t="shared" si="27"/>
        <v>0.92140486964016377</v>
      </c>
      <c r="L125" s="708">
        <f t="shared" si="27"/>
        <v>0.92140486964016377</v>
      </c>
    </row>
    <row r="127" spans="2:12" ht="13.15">
      <c r="B127" s="713" t="s">
        <v>681</v>
      </c>
      <c r="C127" s="699"/>
      <c r="D127" s="699"/>
      <c r="E127" s="699"/>
      <c r="F127" s="699"/>
      <c r="G127" s="699"/>
      <c r="H127" s="699"/>
      <c r="I127" s="699"/>
      <c r="J127" s="699"/>
      <c r="K127" s="699"/>
      <c r="L127" s="699"/>
    </row>
    <row r="129" spans="2:12" ht="13.15">
      <c r="B129" s="698" t="str">
        <f t="shared" ref="B129:L129" si="28">B105</f>
        <v>Subject</v>
      </c>
      <c r="C129" s="697" t="str">
        <f t="shared" si="28"/>
        <v>2019/20</v>
      </c>
      <c r="D129" s="697" t="str">
        <f t="shared" si="28"/>
        <v>2020/21</v>
      </c>
      <c r="E129" s="697" t="str">
        <f t="shared" si="28"/>
        <v>2021/22</v>
      </c>
      <c r="F129" s="697" t="str">
        <f t="shared" si="28"/>
        <v>2022/23</v>
      </c>
      <c r="G129" s="697" t="str">
        <f t="shared" si="28"/>
        <v>2023/24</v>
      </c>
      <c r="H129" s="697" t="str">
        <f t="shared" si="28"/>
        <v>2024/25</v>
      </c>
      <c r="I129" s="697" t="str">
        <f t="shared" si="28"/>
        <v>2025/26</v>
      </c>
      <c r="J129" s="697" t="str">
        <f t="shared" si="28"/>
        <v>2026/27</v>
      </c>
      <c r="K129" s="697" t="str">
        <f t="shared" si="28"/>
        <v>2027/28</v>
      </c>
      <c r="L129" s="697" t="str">
        <f t="shared" si="28"/>
        <v>2028/29</v>
      </c>
    </row>
    <row r="130" spans="2:12" ht="13.15">
      <c r="B130" s="698" t="str">
        <f t="shared" ref="B130:B149" si="29">B106</f>
        <v>Primary</v>
      </c>
      <c r="C130" s="707">
        <f t="shared" ref="C130:C149" si="30">E22</f>
        <v>0.92077018912693154</v>
      </c>
      <c r="D130" s="708">
        <f>C130</f>
        <v>0.92077018912693154</v>
      </c>
      <c r="E130" s="708">
        <f t="shared" ref="E130:L130" si="31">D130</f>
        <v>0.92077018912693154</v>
      </c>
      <c r="F130" s="708">
        <f t="shared" si="31"/>
        <v>0.92077018912693154</v>
      </c>
      <c r="G130" s="708">
        <f t="shared" si="31"/>
        <v>0.92077018912693154</v>
      </c>
      <c r="H130" s="708">
        <f t="shared" si="31"/>
        <v>0.92077018912693154</v>
      </c>
      <c r="I130" s="708">
        <f t="shared" si="31"/>
        <v>0.92077018912693154</v>
      </c>
      <c r="J130" s="708">
        <f t="shared" si="31"/>
        <v>0.92077018912693154</v>
      </c>
      <c r="K130" s="708">
        <f t="shared" si="31"/>
        <v>0.92077018912693154</v>
      </c>
      <c r="L130" s="708">
        <f t="shared" si="31"/>
        <v>0.92077018912693154</v>
      </c>
    </row>
    <row r="131" spans="2:12" ht="13.15">
      <c r="B131" s="698" t="str">
        <f t="shared" si="29"/>
        <v>Art &amp; Design</v>
      </c>
      <c r="C131" s="707">
        <f t="shared" si="30"/>
        <v>0.94827220336179541</v>
      </c>
      <c r="D131" s="708">
        <f t="shared" ref="D131:L131" si="32">C131</f>
        <v>0.94827220336179541</v>
      </c>
      <c r="E131" s="708">
        <f t="shared" si="32"/>
        <v>0.94827220336179541</v>
      </c>
      <c r="F131" s="708">
        <f t="shared" si="32"/>
        <v>0.94827220336179541</v>
      </c>
      <c r="G131" s="708">
        <f t="shared" si="32"/>
        <v>0.94827220336179541</v>
      </c>
      <c r="H131" s="708">
        <f t="shared" si="32"/>
        <v>0.94827220336179541</v>
      </c>
      <c r="I131" s="708">
        <f t="shared" si="32"/>
        <v>0.94827220336179541</v>
      </c>
      <c r="J131" s="708">
        <f t="shared" si="32"/>
        <v>0.94827220336179541</v>
      </c>
      <c r="K131" s="708">
        <f t="shared" si="32"/>
        <v>0.94827220336179541</v>
      </c>
      <c r="L131" s="708">
        <f t="shared" si="32"/>
        <v>0.94827220336179541</v>
      </c>
    </row>
    <row r="132" spans="2:12" ht="13.15">
      <c r="B132" s="711" t="str">
        <f t="shared" si="29"/>
        <v>Biology</v>
      </c>
      <c r="C132" s="707">
        <f t="shared" si="30"/>
        <v>0.90371935756551147</v>
      </c>
      <c r="D132" s="708">
        <f t="shared" ref="D132:L132" si="33">C132</f>
        <v>0.90371935756551147</v>
      </c>
      <c r="E132" s="708">
        <f t="shared" si="33"/>
        <v>0.90371935756551147</v>
      </c>
      <c r="F132" s="708">
        <f t="shared" si="33"/>
        <v>0.90371935756551147</v>
      </c>
      <c r="G132" s="708">
        <f t="shared" si="33"/>
        <v>0.90371935756551147</v>
      </c>
      <c r="H132" s="708">
        <f t="shared" si="33"/>
        <v>0.90371935756551147</v>
      </c>
      <c r="I132" s="708">
        <f t="shared" si="33"/>
        <v>0.90371935756551147</v>
      </c>
      <c r="J132" s="708">
        <f t="shared" si="33"/>
        <v>0.90371935756551147</v>
      </c>
      <c r="K132" s="708">
        <f t="shared" si="33"/>
        <v>0.90371935756551147</v>
      </c>
      <c r="L132" s="708">
        <f t="shared" si="33"/>
        <v>0.90371935756551147</v>
      </c>
    </row>
    <row r="133" spans="2:12" ht="13.15">
      <c r="B133" s="711" t="str">
        <f t="shared" si="29"/>
        <v>Business Studies</v>
      </c>
      <c r="C133" s="707">
        <f t="shared" si="30"/>
        <v>0.97286991424922464</v>
      </c>
      <c r="D133" s="708">
        <f t="shared" ref="D133:L133" si="34">C133</f>
        <v>0.97286991424922464</v>
      </c>
      <c r="E133" s="708">
        <f t="shared" si="34"/>
        <v>0.97286991424922464</v>
      </c>
      <c r="F133" s="708">
        <f t="shared" si="34"/>
        <v>0.97286991424922464</v>
      </c>
      <c r="G133" s="708">
        <f t="shared" si="34"/>
        <v>0.97286991424922464</v>
      </c>
      <c r="H133" s="708">
        <f t="shared" si="34"/>
        <v>0.97286991424922464</v>
      </c>
      <c r="I133" s="708">
        <f t="shared" si="34"/>
        <v>0.97286991424922464</v>
      </c>
      <c r="J133" s="708">
        <f t="shared" si="34"/>
        <v>0.97286991424922464</v>
      </c>
      <c r="K133" s="708">
        <f t="shared" si="34"/>
        <v>0.97286991424922464</v>
      </c>
      <c r="L133" s="708">
        <f t="shared" si="34"/>
        <v>0.97286991424922464</v>
      </c>
    </row>
    <row r="134" spans="2:12" ht="13.15">
      <c r="B134" s="711" t="str">
        <f t="shared" si="29"/>
        <v>Chemistry</v>
      </c>
      <c r="C134" s="707">
        <f t="shared" si="30"/>
        <v>0.89602793040293038</v>
      </c>
      <c r="D134" s="708">
        <f t="shared" ref="D134:L134" si="35">C134</f>
        <v>0.89602793040293038</v>
      </c>
      <c r="E134" s="708">
        <f t="shared" si="35"/>
        <v>0.89602793040293038</v>
      </c>
      <c r="F134" s="708">
        <f t="shared" si="35"/>
        <v>0.89602793040293038</v>
      </c>
      <c r="G134" s="708">
        <f t="shared" si="35"/>
        <v>0.89602793040293038</v>
      </c>
      <c r="H134" s="708">
        <f t="shared" si="35"/>
        <v>0.89602793040293038</v>
      </c>
      <c r="I134" s="708">
        <f t="shared" si="35"/>
        <v>0.89602793040293038</v>
      </c>
      <c r="J134" s="708">
        <f t="shared" si="35"/>
        <v>0.89602793040293038</v>
      </c>
      <c r="K134" s="708">
        <f t="shared" si="35"/>
        <v>0.89602793040293038</v>
      </c>
      <c r="L134" s="708">
        <f t="shared" si="35"/>
        <v>0.89602793040293038</v>
      </c>
    </row>
    <row r="135" spans="2:12" ht="13.15">
      <c r="B135" s="711" t="str">
        <f t="shared" si="29"/>
        <v>Classics</v>
      </c>
      <c r="C135" s="707">
        <f t="shared" si="30"/>
        <v>0.94545454545454555</v>
      </c>
      <c r="D135" s="708">
        <f t="shared" ref="D135:L135" si="36">C135</f>
        <v>0.94545454545454555</v>
      </c>
      <c r="E135" s="708">
        <f t="shared" si="36"/>
        <v>0.94545454545454555</v>
      </c>
      <c r="F135" s="708">
        <f t="shared" si="36"/>
        <v>0.94545454545454555</v>
      </c>
      <c r="G135" s="708">
        <f t="shared" si="36"/>
        <v>0.94545454545454555</v>
      </c>
      <c r="H135" s="708">
        <f t="shared" si="36"/>
        <v>0.94545454545454555</v>
      </c>
      <c r="I135" s="708">
        <f t="shared" si="36"/>
        <v>0.94545454545454555</v>
      </c>
      <c r="J135" s="708">
        <f t="shared" si="36"/>
        <v>0.94545454545454555</v>
      </c>
      <c r="K135" s="708">
        <f t="shared" si="36"/>
        <v>0.94545454545454555</v>
      </c>
      <c r="L135" s="708">
        <f t="shared" si="36"/>
        <v>0.94545454545454555</v>
      </c>
    </row>
    <row r="136" spans="2:12" ht="13.15">
      <c r="B136" s="711" t="str">
        <f t="shared" si="29"/>
        <v>Computing</v>
      </c>
      <c r="C136" s="707">
        <f t="shared" si="30"/>
        <v>0.8589599747872676</v>
      </c>
      <c r="D136" s="708">
        <f t="shared" ref="D136:L136" si="37">C136</f>
        <v>0.8589599747872676</v>
      </c>
      <c r="E136" s="708">
        <f t="shared" si="37"/>
        <v>0.8589599747872676</v>
      </c>
      <c r="F136" s="708">
        <f t="shared" si="37"/>
        <v>0.8589599747872676</v>
      </c>
      <c r="G136" s="708">
        <f t="shared" si="37"/>
        <v>0.8589599747872676</v>
      </c>
      <c r="H136" s="708">
        <f t="shared" si="37"/>
        <v>0.8589599747872676</v>
      </c>
      <c r="I136" s="708">
        <f t="shared" si="37"/>
        <v>0.8589599747872676</v>
      </c>
      <c r="J136" s="708">
        <f t="shared" si="37"/>
        <v>0.8589599747872676</v>
      </c>
      <c r="K136" s="708">
        <f t="shared" si="37"/>
        <v>0.8589599747872676</v>
      </c>
      <c r="L136" s="708">
        <f t="shared" si="37"/>
        <v>0.8589599747872676</v>
      </c>
    </row>
    <row r="137" spans="2:12" ht="13.15">
      <c r="B137" s="711" t="str">
        <f t="shared" si="29"/>
        <v>Design &amp; Technology</v>
      </c>
      <c r="C137" s="707">
        <f t="shared" si="30"/>
        <v>0.85114625127842025</v>
      </c>
      <c r="D137" s="708">
        <f t="shared" ref="D137:L137" si="38">C137</f>
        <v>0.85114625127842025</v>
      </c>
      <c r="E137" s="708">
        <f t="shared" si="38"/>
        <v>0.85114625127842025</v>
      </c>
      <c r="F137" s="708">
        <f t="shared" si="38"/>
        <v>0.85114625127842025</v>
      </c>
      <c r="G137" s="708">
        <f t="shared" si="38"/>
        <v>0.85114625127842025</v>
      </c>
      <c r="H137" s="708">
        <f t="shared" si="38"/>
        <v>0.85114625127842025</v>
      </c>
      <c r="I137" s="708">
        <f t="shared" si="38"/>
        <v>0.85114625127842025</v>
      </c>
      <c r="J137" s="708">
        <f t="shared" si="38"/>
        <v>0.85114625127842025</v>
      </c>
      <c r="K137" s="708">
        <f t="shared" si="38"/>
        <v>0.85114625127842025</v>
      </c>
      <c r="L137" s="708">
        <f t="shared" si="38"/>
        <v>0.85114625127842025</v>
      </c>
    </row>
    <row r="138" spans="2:12" ht="13.15">
      <c r="B138" s="711" t="str">
        <f t="shared" si="29"/>
        <v>Drama</v>
      </c>
      <c r="C138" s="707">
        <f t="shared" si="30"/>
        <v>0.94263706881353948</v>
      </c>
      <c r="D138" s="708">
        <f t="shared" ref="D138:L138" si="39">C138</f>
        <v>0.94263706881353948</v>
      </c>
      <c r="E138" s="708">
        <f t="shared" si="39"/>
        <v>0.94263706881353948</v>
      </c>
      <c r="F138" s="708">
        <f t="shared" si="39"/>
        <v>0.94263706881353948</v>
      </c>
      <c r="G138" s="708">
        <f t="shared" si="39"/>
        <v>0.94263706881353948</v>
      </c>
      <c r="H138" s="708">
        <f t="shared" si="39"/>
        <v>0.94263706881353948</v>
      </c>
      <c r="I138" s="708">
        <f t="shared" si="39"/>
        <v>0.94263706881353948</v>
      </c>
      <c r="J138" s="708">
        <f t="shared" si="39"/>
        <v>0.94263706881353948</v>
      </c>
      <c r="K138" s="708">
        <f t="shared" si="39"/>
        <v>0.94263706881353948</v>
      </c>
      <c r="L138" s="708">
        <f t="shared" si="39"/>
        <v>0.94263706881353948</v>
      </c>
    </row>
    <row r="139" spans="2:12" ht="13.15">
      <c r="B139" s="711" t="str">
        <f t="shared" si="29"/>
        <v>English</v>
      </c>
      <c r="C139" s="707">
        <f t="shared" si="30"/>
        <v>0.93550131680825843</v>
      </c>
      <c r="D139" s="708">
        <f t="shared" ref="D139:L139" si="40">C139</f>
        <v>0.93550131680825843</v>
      </c>
      <c r="E139" s="708">
        <f t="shared" si="40"/>
        <v>0.93550131680825843</v>
      </c>
      <c r="F139" s="708">
        <f t="shared" si="40"/>
        <v>0.93550131680825843</v>
      </c>
      <c r="G139" s="708">
        <f t="shared" si="40"/>
        <v>0.93550131680825843</v>
      </c>
      <c r="H139" s="708">
        <f t="shared" si="40"/>
        <v>0.93550131680825843</v>
      </c>
      <c r="I139" s="708">
        <f t="shared" si="40"/>
        <v>0.93550131680825843</v>
      </c>
      <c r="J139" s="708">
        <f t="shared" si="40"/>
        <v>0.93550131680825843</v>
      </c>
      <c r="K139" s="708">
        <f t="shared" si="40"/>
        <v>0.93550131680825843</v>
      </c>
      <c r="L139" s="708">
        <f t="shared" si="40"/>
        <v>0.93550131680825843</v>
      </c>
    </row>
    <row r="140" spans="2:12" ht="13.15">
      <c r="B140" s="711" t="str">
        <f t="shared" si="29"/>
        <v>Food</v>
      </c>
      <c r="C140" s="707">
        <f t="shared" si="30"/>
        <v>0.82145466443172732</v>
      </c>
      <c r="D140" s="708">
        <f t="shared" ref="D140:L140" si="41">C140</f>
        <v>0.82145466443172732</v>
      </c>
      <c r="E140" s="708">
        <f t="shared" si="41"/>
        <v>0.82145466443172732</v>
      </c>
      <c r="F140" s="708">
        <f t="shared" si="41"/>
        <v>0.82145466443172732</v>
      </c>
      <c r="G140" s="708">
        <f t="shared" si="41"/>
        <v>0.82145466443172732</v>
      </c>
      <c r="H140" s="708">
        <f t="shared" si="41"/>
        <v>0.82145466443172732</v>
      </c>
      <c r="I140" s="708">
        <f t="shared" si="41"/>
        <v>0.82145466443172732</v>
      </c>
      <c r="J140" s="708">
        <f t="shared" si="41"/>
        <v>0.82145466443172732</v>
      </c>
      <c r="K140" s="708">
        <f t="shared" si="41"/>
        <v>0.82145466443172732</v>
      </c>
      <c r="L140" s="708">
        <f t="shared" si="41"/>
        <v>0.82145466443172732</v>
      </c>
    </row>
    <row r="141" spans="2:12" ht="13.15">
      <c r="B141" s="711" t="str">
        <f t="shared" si="29"/>
        <v>Geography</v>
      </c>
      <c r="C141" s="707">
        <f t="shared" si="30"/>
        <v>0.87956959878412766</v>
      </c>
      <c r="D141" s="708">
        <f t="shared" ref="D141:L141" si="42">C141</f>
        <v>0.87956959878412766</v>
      </c>
      <c r="E141" s="708">
        <f t="shared" si="42"/>
        <v>0.87956959878412766</v>
      </c>
      <c r="F141" s="708">
        <f t="shared" si="42"/>
        <v>0.87956959878412766</v>
      </c>
      <c r="G141" s="708">
        <f t="shared" si="42"/>
        <v>0.87956959878412766</v>
      </c>
      <c r="H141" s="708">
        <f t="shared" si="42"/>
        <v>0.87956959878412766</v>
      </c>
      <c r="I141" s="708">
        <f t="shared" si="42"/>
        <v>0.87956959878412766</v>
      </c>
      <c r="J141" s="708">
        <f t="shared" si="42"/>
        <v>0.87956959878412766</v>
      </c>
      <c r="K141" s="708">
        <f t="shared" si="42"/>
        <v>0.87956959878412766</v>
      </c>
      <c r="L141" s="708">
        <f t="shared" si="42"/>
        <v>0.87956959878412766</v>
      </c>
    </row>
    <row r="142" spans="2:12" ht="13.15">
      <c r="B142" s="711" t="str">
        <f t="shared" si="29"/>
        <v>History</v>
      </c>
      <c r="C142" s="707">
        <f t="shared" si="30"/>
        <v>0.95902929950641291</v>
      </c>
      <c r="D142" s="708">
        <f t="shared" ref="D142:L142" si="43">C142</f>
        <v>0.95902929950641291</v>
      </c>
      <c r="E142" s="708">
        <f t="shared" si="43"/>
        <v>0.95902929950641291</v>
      </c>
      <c r="F142" s="708">
        <f t="shared" si="43"/>
        <v>0.95902929950641291</v>
      </c>
      <c r="G142" s="708">
        <f t="shared" si="43"/>
        <v>0.95902929950641291</v>
      </c>
      <c r="H142" s="708">
        <f t="shared" si="43"/>
        <v>0.95902929950641291</v>
      </c>
      <c r="I142" s="708">
        <f t="shared" si="43"/>
        <v>0.95902929950641291</v>
      </c>
      <c r="J142" s="708">
        <f t="shared" si="43"/>
        <v>0.95902929950641291</v>
      </c>
      <c r="K142" s="708">
        <f t="shared" si="43"/>
        <v>0.95902929950641291</v>
      </c>
      <c r="L142" s="708">
        <f t="shared" si="43"/>
        <v>0.95902929950641291</v>
      </c>
    </row>
    <row r="143" spans="2:12" ht="13.15">
      <c r="B143" s="711" t="str">
        <f t="shared" si="29"/>
        <v>Mathematics</v>
      </c>
      <c r="C143" s="707">
        <f t="shared" si="30"/>
        <v>0.8969301322331007</v>
      </c>
      <c r="D143" s="708">
        <f t="shared" ref="D143:L143" si="44">C143</f>
        <v>0.8969301322331007</v>
      </c>
      <c r="E143" s="708">
        <f t="shared" si="44"/>
        <v>0.8969301322331007</v>
      </c>
      <c r="F143" s="708">
        <f t="shared" si="44"/>
        <v>0.8969301322331007</v>
      </c>
      <c r="G143" s="708">
        <f t="shared" si="44"/>
        <v>0.8969301322331007</v>
      </c>
      <c r="H143" s="708">
        <f t="shared" si="44"/>
        <v>0.8969301322331007</v>
      </c>
      <c r="I143" s="708">
        <f t="shared" si="44"/>
        <v>0.8969301322331007</v>
      </c>
      <c r="J143" s="708">
        <f t="shared" si="44"/>
        <v>0.8969301322331007</v>
      </c>
      <c r="K143" s="708">
        <f t="shared" si="44"/>
        <v>0.8969301322331007</v>
      </c>
      <c r="L143" s="708">
        <f t="shared" si="44"/>
        <v>0.8969301322331007</v>
      </c>
    </row>
    <row r="144" spans="2:12" ht="13.15">
      <c r="B144" s="711" t="str">
        <f t="shared" si="29"/>
        <v>Modern Foreign Languages</v>
      </c>
      <c r="C144" s="707">
        <f t="shared" si="30"/>
        <v>0.90567598915871561</v>
      </c>
      <c r="D144" s="708">
        <f t="shared" ref="D144:L144" si="45">C144</f>
        <v>0.90567598915871561</v>
      </c>
      <c r="E144" s="708">
        <f t="shared" si="45"/>
        <v>0.90567598915871561</v>
      </c>
      <c r="F144" s="708">
        <f t="shared" si="45"/>
        <v>0.90567598915871561</v>
      </c>
      <c r="G144" s="708">
        <f t="shared" si="45"/>
        <v>0.90567598915871561</v>
      </c>
      <c r="H144" s="708">
        <f t="shared" si="45"/>
        <v>0.90567598915871561</v>
      </c>
      <c r="I144" s="708">
        <f t="shared" si="45"/>
        <v>0.90567598915871561</v>
      </c>
      <c r="J144" s="708">
        <f t="shared" si="45"/>
        <v>0.90567598915871561</v>
      </c>
      <c r="K144" s="708">
        <f t="shared" si="45"/>
        <v>0.90567598915871561</v>
      </c>
      <c r="L144" s="708">
        <f t="shared" si="45"/>
        <v>0.90567598915871561</v>
      </c>
    </row>
    <row r="145" spans="2:12" ht="13.15">
      <c r="B145" s="711" t="str">
        <f t="shared" si="29"/>
        <v>Music</v>
      </c>
      <c r="C145" s="707">
        <f t="shared" si="30"/>
        <v>0.92548058754654106</v>
      </c>
      <c r="D145" s="708">
        <f t="shared" ref="D145:L145" si="46">C145</f>
        <v>0.92548058754654106</v>
      </c>
      <c r="E145" s="708">
        <f t="shared" si="46"/>
        <v>0.92548058754654106</v>
      </c>
      <c r="F145" s="708">
        <f t="shared" si="46"/>
        <v>0.92548058754654106</v>
      </c>
      <c r="G145" s="708">
        <f t="shared" si="46"/>
        <v>0.92548058754654106</v>
      </c>
      <c r="H145" s="708">
        <f t="shared" si="46"/>
        <v>0.92548058754654106</v>
      </c>
      <c r="I145" s="708">
        <f t="shared" si="46"/>
        <v>0.92548058754654106</v>
      </c>
      <c r="J145" s="708">
        <f t="shared" si="46"/>
        <v>0.92548058754654106</v>
      </c>
      <c r="K145" s="708">
        <f t="shared" si="46"/>
        <v>0.92548058754654106</v>
      </c>
      <c r="L145" s="708">
        <f t="shared" si="46"/>
        <v>0.92548058754654106</v>
      </c>
    </row>
    <row r="146" spans="2:12" ht="13.15">
      <c r="B146" s="711" t="str">
        <f t="shared" si="29"/>
        <v>Others</v>
      </c>
      <c r="C146" s="707">
        <f t="shared" si="30"/>
        <v>0.9576083638583639</v>
      </c>
      <c r="D146" s="708">
        <f t="shared" ref="D146:L146" si="47">C146</f>
        <v>0.9576083638583639</v>
      </c>
      <c r="E146" s="708">
        <f t="shared" si="47"/>
        <v>0.9576083638583639</v>
      </c>
      <c r="F146" s="708">
        <f t="shared" si="47"/>
        <v>0.9576083638583639</v>
      </c>
      <c r="G146" s="708">
        <f t="shared" si="47"/>
        <v>0.9576083638583639</v>
      </c>
      <c r="H146" s="708">
        <f t="shared" si="47"/>
        <v>0.9576083638583639</v>
      </c>
      <c r="I146" s="708">
        <f t="shared" si="47"/>
        <v>0.9576083638583639</v>
      </c>
      <c r="J146" s="708">
        <f t="shared" si="47"/>
        <v>0.9576083638583639</v>
      </c>
      <c r="K146" s="708">
        <f t="shared" si="47"/>
        <v>0.9576083638583639</v>
      </c>
      <c r="L146" s="708">
        <f t="shared" si="47"/>
        <v>0.9576083638583639</v>
      </c>
    </row>
    <row r="147" spans="2:12" ht="13.15">
      <c r="B147" s="711" t="str">
        <f t="shared" si="29"/>
        <v>Physical Education</v>
      </c>
      <c r="C147" s="707">
        <f t="shared" si="30"/>
        <v>0.96177401951887576</v>
      </c>
      <c r="D147" s="708">
        <f t="shared" ref="D147:L147" si="48">C147</f>
        <v>0.96177401951887576</v>
      </c>
      <c r="E147" s="708">
        <f t="shared" si="48"/>
        <v>0.96177401951887576</v>
      </c>
      <c r="F147" s="708">
        <f t="shared" si="48"/>
        <v>0.96177401951887576</v>
      </c>
      <c r="G147" s="708">
        <f t="shared" si="48"/>
        <v>0.96177401951887576</v>
      </c>
      <c r="H147" s="708">
        <f t="shared" si="48"/>
        <v>0.96177401951887576</v>
      </c>
      <c r="I147" s="708">
        <f t="shared" si="48"/>
        <v>0.96177401951887576</v>
      </c>
      <c r="J147" s="708">
        <f t="shared" si="48"/>
        <v>0.96177401951887576</v>
      </c>
      <c r="K147" s="708">
        <f t="shared" si="48"/>
        <v>0.96177401951887576</v>
      </c>
      <c r="L147" s="708">
        <f t="shared" si="48"/>
        <v>0.96177401951887576</v>
      </c>
    </row>
    <row r="148" spans="2:12" ht="13.15">
      <c r="B148" s="711" t="str">
        <f t="shared" si="29"/>
        <v>Physics</v>
      </c>
      <c r="C148" s="707">
        <f t="shared" si="30"/>
        <v>0.83788220551378445</v>
      </c>
      <c r="D148" s="708">
        <f t="shared" ref="D148:L148" si="49">C148</f>
        <v>0.83788220551378445</v>
      </c>
      <c r="E148" s="708">
        <f t="shared" si="49"/>
        <v>0.83788220551378445</v>
      </c>
      <c r="F148" s="708">
        <f t="shared" si="49"/>
        <v>0.83788220551378445</v>
      </c>
      <c r="G148" s="708">
        <f t="shared" si="49"/>
        <v>0.83788220551378445</v>
      </c>
      <c r="H148" s="708">
        <f t="shared" si="49"/>
        <v>0.83788220551378445</v>
      </c>
      <c r="I148" s="708">
        <f t="shared" si="49"/>
        <v>0.83788220551378445</v>
      </c>
      <c r="J148" s="708">
        <f t="shared" si="49"/>
        <v>0.83788220551378445</v>
      </c>
      <c r="K148" s="708">
        <f t="shared" si="49"/>
        <v>0.83788220551378445</v>
      </c>
      <c r="L148" s="708">
        <f t="shared" si="49"/>
        <v>0.83788220551378445</v>
      </c>
    </row>
    <row r="149" spans="2:12" ht="13.15">
      <c r="B149" s="711" t="str">
        <f t="shared" si="29"/>
        <v>Religious Education</v>
      </c>
      <c r="C149" s="707">
        <f t="shared" si="30"/>
        <v>0.92491928540680157</v>
      </c>
      <c r="D149" s="708">
        <f t="shared" ref="D149:L149" si="50">C149</f>
        <v>0.92491928540680157</v>
      </c>
      <c r="E149" s="708">
        <f t="shared" si="50"/>
        <v>0.92491928540680157</v>
      </c>
      <c r="F149" s="708">
        <f t="shared" si="50"/>
        <v>0.92491928540680157</v>
      </c>
      <c r="G149" s="708">
        <f t="shared" si="50"/>
        <v>0.92491928540680157</v>
      </c>
      <c r="H149" s="708">
        <f t="shared" si="50"/>
        <v>0.92491928540680157</v>
      </c>
      <c r="I149" s="708">
        <f t="shared" si="50"/>
        <v>0.92491928540680157</v>
      </c>
      <c r="J149" s="708">
        <f t="shared" si="50"/>
        <v>0.92491928540680157</v>
      </c>
      <c r="K149" s="708">
        <f t="shared" si="50"/>
        <v>0.92491928540680157</v>
      </c>
      <c r="L149" s="708">
        <f t="shared" si="50"/>
        <v>0.92491928540680157</v>
      </c>
    </row>
    <row r="151" spans="2:12" ht="15">
      <c r="B151" s="705" t="s">
        <v>1070</v>
      </c>
      <c r="C151" s="699"/>
      <c r="D151" s="699"/>
      <c r="E151" s="699"/>
      <c r="F151" s="699"/>
      <c r="G151" s="699"/>
      <c r="H151" s="699"/>
      <c r="I151" s="699"/>
      <c r="J151" s="700"/>
      <c r="K151" s="699"/>
      <c r="L151" s="699"/>
    </row>
    <row r="153" spans="2:12" ht="13.15">
      <c r="B153" s="713" t="s">
        <v>683</v>
      </c>
      <c r="C153" s="699"/>
      <c r="D153" s="699"/>
      <c r="E153" s="699"/>
      <c r="F153" s="699"/>
      <c r="G153" s="699"/>
      <c r="H153" s="699"/>
      <c r="I153" s="699"/>
      <c r="J153" s="699"/>
      <c r="K153" s="699"/>
      <c r="L153" s="699"/>
    </row>
    <row r="155" spans="2:12" ht="13.15">
      <c r="B155" s="711" t="str">
        <f t="shared" ref="B155:L155" si="51">B129</f>
        <v>Subject</v>
      </c>
      <c r="C155" s="697" t="str">
        <f t="shared" si="51"/>
        <v>2019/20</v>
      </c>
      <c r="D155" s="697" t="str">
        <f t="shared" si="51"/>
        <v>2020/21</v>
      </c>
      <c r="E155" s="697" t="str">
        <f t="shared" si="51"/>
        <v>2021/22</v>
      </c>
      <c r="F155" s="697" t="str">
        <f t="shared" si="51"/>
        <v>2022/23</v>
      </c>
      <c r="G155" s="697" t="str">
        <f t="shared" si="51"/>
        <v>2023/24</v>
      </c>
      <c r="H155" s="697" t="str">
        <f t="shared" si="51"/>
        <v>2024/25</v>
      </c>
      <c r="I155" s="697" t="str">
        <f t="shared" si="51"/>
        <v>2025/26</v>
      </c>
      <c r="J155" s="697" t="str">
        <f t="shared" si="51"/>
        <v>2026/27</v>
      </c>
      <c r="K155" s="697" t="str">
        <f t="shared" si="51"/>
        <v>2027/28</v>
      </c>
      <c r="L155" s="697" t="str">
        <f t="shared" si="51"/>
        <v>2028/29</v>
      </c>
    </row>
    <row r="156" spans="2:12" ht="13.15">
      <c r="B156" s="711" t="str">
        <f t="shared" ref="B156:B175" si="52">B130</f>
        <v>Primary</v>
      </c>
      <c r="C156" s="707">
        <f t="shared" ref="C156:C175" si="53">F22</f>
        <v>0.78420124167509475</v>
      </c>
      <c r="D156" s="708">
        <f>C156</f>
        <v>0.78420124167509475</v>
      </c>
      <c r="E156" s="708">
        <f t="shared" ref="E156:L156" si="54">D156</f>
        <v>0.78420124167509475</v>
      </c>
      <c r="F156" s="708">
        <f t="shared" si="54"/>
        <v>0.78420124167509475</v>
      </c>
      <c r="G156" s="708">
        <f t="shared" si="54"/>
        <v>0.78420124167509475</v>
      </c>
      <c r="H156" s="708">
        <f t="shared" si="54"/>
        <v>0.78420124167509475</v>
      </c>
      <c r="I156" s="708">
        <f t="shared" si="54"/>
        <v>0.78420124167509475</v>
      </c>
      <c r="J156" s="708">
        <f t="shared" si="54"/>
        <v>0.78420124167509475</v>
      </c>
      <c r="K156" s="708">
        <f t="shared" si="54"/>
        <v>0.78420124167509475</v>
      </c>
      <c r="L156" s="708">
        <f t="shared" si="54"/>
        <v>0.78420124167509475</v>
      </c>
    </row>
    <row r="157" spans="2:12" ht="13.15">
      <c r="B157" s="711" t="str">
        <f t="shared" si="52"/>
        <v>Art &amp; Design</v>
      </c>
      <c r="C157" s="707">
        <f t="shared" si="53"/>
        <v>0.71751183417784181</v>
      </c>
      <c r="D157" s="708">
        <f t="shared" ref="D157:L157" si="55">C157</f>
        <v>0.71751183417784181</v>
      </c>
      <c r="E157" s="708">
        <f t="shared" si="55"/>
        <v>0.71751183417784181</v>
      </c>
      <c r="F157" s="708">
        <f t="shared" si="55"/>
        <v>0.71751183417784181</v>
      </c>
      <c r="G157" s="708">
        <f t="shared" si="55"/>
        <v>0.71751183417784181</v>
      </c>
      <c r="H157" s="708">
        <f t="shared" si="55"/>
        <v>0.71751183417784181</v>
      </c>
      <c r="I157" s="708">
        <f t="shared" si="55"/>
        <v>0.71751183417784181</v>
      </c>
      <c r="J157" s="708">
        <f t="shared" si="55"/>
        <v>0.71751183417784181</v>
      </c>
      <c r="K157" s="708">
        <f t="shared" si="55"/>
        <v>0.71751183417784181</v>
      </c>
      <c r="L157" s="708">
        <f t="shared" si="55"/>
        <v>0.71751183417784181</v>
      </c>
    </row>
    <row r="158" spans="2:12" ht="13.15">
      <c r="B158" s="711" t="str">
        <f t="shared" si="52"/>
        <v>Biology</v>
      </c>
      <c r="C158" s="707">
        <f t="shared" si="53"/>
        <v>0.78343982248163035</v>
      </c>
      <c r="D158" s="708">
        <f t="shared" ref="D158:L158" si="56">C158</f>
        <v>0.78343982248163035</v>
      </c>
      <c r="E158" s="708">
        <f t="shared" si="56"/>
        <v>0.78343982248163035</v>
      </c>
      <c r="F158" s="708">
        <f t="shared" si="56"/>
        <v>0.78343982248163035</v>
      </c>
      <c r="G158" s="708">
        <f t="shared" si="56"/>
        <v>0.78343982248163035</v>
      </c>
      <c r="H158" s="708">
        <f t="shared" si="56"/>
        <v>0.78343982248163035</v>
      </c>
      <c r="I158" s="708">
        <f t="shared" si="56"/>
        <v>0.78343982248163035</v>
      </c>
      <c r="J158" s="708">
        <f t="shared" si="56"/>
        <v>0.78343982248163035</v>
      </c>
      <c r="K158" s="708">
        <f t="shared" si="56"/>
        <v>0.78343982248163035</v>
      </c>
      <c r="L158" s="708">
        <f t="shared" si="56"/>
        <v>0.78343982248163035</v>
      </c>
    </row>
    <row r="159" spans="2:12" ht="13.15">
      <c r="B159" s="711" t="str">
        <f t="shared" si="52"/>
        <v>Business Studies</v>
      </c>
      <c r="C159" s="707">
        <f t="shared" si="53"/>
        <v>0.66502249927396495</v>
      </c>
      <c r="D159" s="708">
        <f t="shared" ref="D159:L159" si="57">C159</f>
        <v>0.66502249927396495</v>
      </c>
      <c r="E159" s="708">
        <f t="shared" si="57"/>
        <v>0.66502249927396495</v>
      </c>
      <c r="F159" s="708">
        <f t="shared" si="57"/>
        <v>0.66502249927396495</v>
      </c>
      <c r="G159" s="708">
        <f t="shared" si="57"/>
        <v>0.66502249927396495</v>
      </c>
      <c r="H159" s="708">
        <f t="shared" si="57"/>
        <v>0.66502249927396495</v>
      </c>
      <c r="I159" s="708">
        <f t="shared" si="57"/>
        <v>0.66502249927396495</v>
      </c>
      <c r="J159" s="708">
        <f t="shared" si="57"/>
        <v>0.66502249927396495</v>
      </c>
      <c r="K159" s="708">
        <f t="shared" si="57"/>
        <v>0.66502249927396495</v>
      </c>
      <c r="L159" s="708">
        <f t="shared" si="57"/>
        <v>0.66502249927396495</v>
      </c>
    </row>
    <row r="160" spans="2:12" ht="13.15">
      <c r="B160" s="711" t="str">
        <f t="shared" si="52"/>
        <v>Chemistry</v>
      </c>
      <c r="C160" s="707">
        <f t="shared" si="53"/>
        <v>0.76280464773938128</v>
      </c>
      <c r="D160" s="708">
        <f t="shared" ref="D160:L160" si="58">C160</f>
        <v>0.76280464773938128</v>
      </c>
      <c r="E160" s="708">
        <f t="shared" si="58"/>
        <v>0.76280464773938128</v>
      </c>
      <c r="F160" s="708">
        <f t="shared" si="58"/>
        <v>0.76280464773938128</v>
      </c>
      <c r="G160" s="708">
        <f t="shared" si="58"/>
        <v>0.76280464773938128</v>
      </c>
      <c r="H160" s="708">
        <f t="shared" si="58"/>
        <v>0.76280464773938128</v>
      </c>
      <c r="I160" s="708">
        <f t="shared" si="58"/>
        <v>0.76280464773938128</v>
      </c>
      <c r="J160" s="708">
        <f t="shared" si="58"/>
        <v>0.76280464773938128</v>
      </c>
      <c r="K160" s="708">
        <f t="shared" si="58"/>
        <v>0.76280464773938128</v>
      </c>
      <c r="L160" s="708">
        <f t="shared" si="58"/>
        <v>0.76280464773938128</v>
      </c>
    </row>
    <row r="161" spans="2:12" ht="13.15">
      <c r="B161" s="711" t="str">
        <f t="shared" si="52"/>
        <v>Classics</v>
      </c>
      <c r="C161" s="707">
        <f t="shared" si="53"/>
        <v>0.66502249927396495</v>
      </c>
      <c r="D161" s="708">
        <f t="shared" ref="D161:L161" si="59">C161</f>
        <v>0.66502249927396495</v>
      </c>
      <c r="E161" s="708">
        <f t="shared" si="59"/>
        <v>0.66502249927396495</v>
      </c>
      <c r="F161" s="708">
        <f t="shared" si="59"/>
        <v>0.66502249927396495</v>
      </c>
      <c r="G161" s="708">
        <f t="shared" si="59"/>
        <v>0.66502249927396495</v>
      </c>
      <c r="H161" s="708">
        <f t="shared" si="59"/>
        <v>0.66502249927396495</v>
      </c>
      <c r="I161" s="708">
        <f t="shared" si="59"/>
        <v>0.66502249927396495</v>
      </c>
      <c r="J161" s="708">
        <f t="shared" si="59"/>
        <v>0.66502249927396495</v>
      </c>
      <c r="K161" s="708">
        <f t="shared" si="59"/>
        <v>0.66502249927396495</v>
      </c>
      <c r="L161" s="708">
        <f t="shared" si="59"/>
        <v>0.66502249927396495</v>
      </c>
    </row>
    <row r="162" spans="2:12" ht="13.15">
      <c r="B162" s="711" t="str">
        <f t="shared" si="52"/>
        <v>Computing</v>
      </c>
      <c r="C162" s="707">
        <f t="shared" si="53"/>
        <v>0.71414128244501018</v>
      </c>
      <c r="D162" s="708">
        <f t="shared" ref="D162:L162" si="60">C162</f>
        <v>0.71414128244501018</v>
      </c>
      <c r="E162" s="708">
        <f t="shared" si="60"/>
        <v>0.71414128244501018</v>
      </c>
      <c r="F162" s="708">
        <f t="shared" si="60"/>
        <v>0.71414128244501018</v>
      </c>
      <c r="G162" s="708">
        <f t="shared" si="60"/>
        <v>0.71414128244501018</v>
      </c>
      <c r="H162" s="708">
        <f t="shared" si="60"/>
        <v>0.71414128244501018</v>
      </c>
      <c r="I162" s="708">
        <f t="shared" si="60"/>
        <v>0.71414128244501018</v>
      </c>
      <c r="J162" s="708">
        <f t="shared" si="60"/>
        <v>0.71414128244501018</v>
      </c>
      <c r="K162" s="708">
        <f t="shared" si="60"/>
        <v>0.71414128244501018</v>
      </c>
      <c r="L162" s="708">
        <f t="shared" si="60"/>
        <v>0.71414128244501018</v>
      </c>
    </row>
    <row r="163" spans="2:12" ht="13.15">
      <c r="B163" s="711" t="str">
        <f t="shared" si="52"/>
        <v>Design &amp; Technology</v>
      </c>
      <c r="C163" s="707">
        <f t="shared" si="53"/>
        <v>0.75501225590300414</v>
      </c>
      <c r="D163" s="708">
        <f t="shared" ref="D163:L163" si="61">C163</f>
        <v>0.75501225590300414</v>
      </c>
      <c r="E163" s="708">
        <f t="shared" si="61"/>
        <v>0.75501225590300414</v>
      </c>
      <c r="F163" s="708">
        <f t="shared" si="61"/>
        <v>0.75501225590300414</v>
      </c>
      <c r="G163" s="708">
        <f t="shared" si="61"/>
        <v>0.75501225590300414</v>
      </c>
      <c r="H163" s="708">
        <f t="shared" si="61"/>
        <v>0.75501225590300414</v>
      </c>
      <c r="I163" s="708">
        <f t="shared" si="61"/>
        <v>0.75501225590300414</v>
      </c>
      <c r="J163" s="708">
        <f t="shared" si="61"/>
        <v>0.75501225590300414</v>
      </c>
      <c r="K163" s="708">
        <f t="shared" si="61"/>
        <v>0.75501225590300414</v>
      </c>
      <c r="L163" s="708">
        <f t="shared" si="61"/>
        <v>0.75501225590300414</v>
      </c>
    </row>
    <row r="164" spans="2:12" ht="13.15">
      <c r="B164" s="711" t="str">
        <f t="shared" si="52"/>
        <v>Drama</v>
      </c>
      <c r="C164" s="707">
        <f t="shared" si="53"/>
        <v>0.72805804345553271</v>
      </c>
      <c r="D164" s="708">
        <f t="shared" ref="D164:L164" si="62">C164</f>
        <v>0.72805804345553271</v>
      </c>
      <c r="E164" s="708">
        <f t="shared" si="62"/>
        <v>0.72805804345553271</v>
      </c>
      <c r="F164" s="708">
        <f t="shared" si="62"/>
        <v>0.72805804345553271</v>
      </c>
      <c r="G164" s="708">
        <f t="shared" si="62"/>
        <v>0.72805804345553271</v>
      </c>
      <c r="H164" s="708">
        <f t="shared" si="62"/>
        <v>0.72805804345553271</v>
      </c>
      <c r="I164" s="708">
        <f t="shared" si="62"/>
        <v>0.72805804345553271</v>
      </c>
      <c r="J164" s="708">
        <f t="shared" si="62"/>
        <v>0.72805804345553271</v>
      </c>
      <c r="K164" s="708">
        <f t="shared" si="62"/>
        <v>0.72805804345553271</v>
      </c>
      <c r="L164" s="708">
        <f t="shared" si="62"/>
        <v>0.72805804345553271</v>
      </c>
    </row>
    <row r="165" spans="2:12" ht="13.15">
      <c r="B165" s="711" t="str">
        <f t="shared" si="52"/>
        <v>English</v>
      </c>
      <c r="C165" s="707">
        <f t="shared" si="53"/>
        <v>0.82331342279903474</v>
      </c>
      <c r="D165" s="708">
        <f t="shared" ref="D165:L165" si="63">C165</f>
        <v>0.82331342279903474</v>
      </c>
      <c r="E165" s="708">
        <f t="shared" si="63"/>
        <v>0.82331342279903474</v>
      </c>
      <c r="F165" s="708">
        <f t="shared" si="63"/>
        <v>0.82331342279903474</v>
      </c>
      <c r="G165" s="708">
        <f t="shared" si="63"/>
        <v>0.82331342279903474</v>
      </c>
      <c r="H165" s="708">
        <f t="shared" si="63"/>
        <v>0.82331342279903474</v>
      </c>
      <c r="I165" s="708">
        <f t="shared" si="63"/>
        <v>0.82331342279903474</v>
      </c>
      <c r="J165" s="708">
        <f t="shared" si="63"/>
        <v>0.82331342279903474</v>
      </c>
      <c r="K165" s="708">
        <f t="shared" si="63"/>
        <v>0.82331342279903474</v>
      </c>
      <c r="L165" s="708">
        <f t="shared" si="63"/>
        <v>0.82331342279903474</v>
      </c>
    </row>
    <row r="166" spans="2:12" ht="13.15">
      <c r="B166" s="711" t="str">
        <f t="shared" si="52"/>
        <v>Food</v>
      </c>
      <c r="C166" s="707">
        <f t="shared" si="53"/>
        <v>0.75273719759150637</v>
      </c>
      <c r="D166" s="708">
        <f t="shared" ref="D166:L166" si="64">C166</f>
        <v>0.75273719759150637</v>
      </c>
      <c r="E166" s="708">
        <f t="shared" si="64"/>
        <v>0.75273719759150637</v>
      </c>
      <c r="F166" s="708">
        <f t="shared" si="64"/>
        <v>0.75273719759150637</v>
      </c>
      <c r="G166" s="708">
        <f t="shared" si="64"/>
        <v>0.75273719759150637</v>
      </c>
      <c r="H166" s="708">
        <f t="shared" si="64"/>
        <v>0.75273719759150637</v>
      </c>
      <c r="I166" s="708">
        <f t="shared" si="64"/>
        <v>0.75273719759150637</v>
      </c>
      <c r="J166" s="708">
        <f t="shared" si="64"/>
        <v>0.75273719759150637</v>
      </c>
      <c r="K166" s="708">
        <f t="shared" si="64"/>
        <v>0.75273719759150637</v>
      </c>
      <c r="L166" s="708">
        <f t="shared" si="64"/>
        <v>0.75273719759150637</v>
      </c>
    </row>
    <row r="167" spans="2:12" ht="13.15">
      <c r="B167" s="711" t="str">
        <f t="shared" si="52"/>
        <v>Geography</v>
      </c>
      <c r="C167" s="707">
        <f t="shared" si="53"/>
        <v>0.82068086691544084</v>
      </c>
      <c r="D167" s="708">
        <f t="shared" ref="D167:L167" si="65">C167</f>
        <v>0.82068086691544084</v>
      </c>
      <c r="E167" s="708">
        <f t="shared" si="65"/>
        <v>0.82068086691544084</v>
      </c>
      <c r="F167" s="708">
        <f t="shared" si="65"/>
        <v>0.82068086691544084</v>
      </c>
      <c r="G167" s="708">
        <f t="shared" si="65"/>
        <v>0.82068086691544084</v>
      </c>
      <c r="H167" s="708">
        <f t="shared" si="65"/>
        <v>0.82068086691544084</v>
      </c>
      <c r="I167" s="708">
        <f t="shared" si="65"/>
        <v>0.82068086691544084</v>
      </c>
      <c r="J167" s="708">
        <f t="shared" si="65"/>
        <v>0.82068086691544084</v>
      </c>
      <c r="K167" s="708">
        <f t="shared" si="65"/>
        <v>0.82068086691544084</v>
      </c>
      <c r="L167" s="708">
        <f t="shared" si="65"/>
        <v>0.82068086691544084</v>
      </c>
    </row>
    <row r="168" spans="2:12" ht="13.15">
      <c r="B168" s="711" t="str">
        <f t="shared" si="52"/>
        <v>History</v>
      </c>
      <c r="C168" s="707">
        <f t="shared" si="53"/>
        <v>0.83101585023914548</v>
      </c>
      <c r="D168" s="708">
        <f t="shared" ref="D168:L168" si="66">C168</f>
        <v>0.83101585023914548</v>
      </c>
      <c r="E168" s="708">
        <f t="shared" si="66"/>
        <v>0.83101585023914548</v>
      </c>
      <c r="F168" s="708">
        <f t="shared" si="66"/>
        <v>0.83101585023914548</v>
      </c>
      <c r="G168" s="708">
        <f t="shared" si="66"/>
        <v>0.83101585023914548</v>
      </c>
      <c r="H168" s="708">
        <f t="shared" si="66"/>
        <v>0.83101585023914548</v>
      </c>
      <c r="I168" s="708">
        <f t="shared" si="66"/>
        <v>0.83101585023914548</v>
      </c>
      <c r="J168" s="708">
        <f t="shared" si="66"/>
        <v>0.83101585023914548</v>
      </c>
      <c r="K168" s="708">
        <f t="shared" si="66"/>
        <v>0.83101585023914548</v>
      </c>
      <c r="L168" s="708">
        <f t="shared" si="66"/>
        <v>0.83101585023914548</v>
      </c>
    </row>
    <row r="169" spans="2:12" ht="13.15">
      <c r="B169" s="711" t="str">
        <f t="shared" si="52"/>
        <v>Mathematics</v>
      </c>
      <c r="C169" s="707">
        <f t="shared" si="53"/>
        <v>0.75934734656119651</v>
      </c>
      <c r="D169" s="708">
        <f t="shared" ref="D169:L169" si="67">C169</f>
        <v>0.75934734656119651</v>
      </c>
      <c r="E169" s="708">
        <f t="shared" si="67"/>
        <v>0.75934734656119651</v>
      </c>
      <c r="F169" s="708">
        <f t="shared" si="67"/>
        <v>0.75934734656119651</v>
      </c>
      <c r="G169" s="708">
        <f t="shared" si="67"/>
        <v>0.75934734656119651</v>
      </c>
      <c r="H169" s="708">
        <f t="shared" si="67"/>
        <v>0.75934734656119651</v>
      </c>
      <c r="I169" s="708">
        <f t="shared" si="67"/>
        <v>0.75934734656119651</v>
      </c>
      <c r="J169" s="708">
        <f t="shared" si="67"/>
        <v>0.75934734656119651</v>
      </c>
      <c r="K169" s="708">
        <f t="shared" si="67"/>
        <v>0.75934734656119651</v>
      </c>
      <c r="L169" s="708">
        <f t="shared" si="67"/>
        <v>0.75934734656119651</v>
      </c>
    </row>
    <row r="170" spans="2:12" ht="13.15">
      <c r="B170" s="711" t="str">
        <f t="shared" si="52"/>
        <v>Modern Foreign Languages</v>
      </c>
      <c r="C170" s="707">
        <f t="shared" si="53"/>
        <v>0.69453692362904773</v>
      </c>
      <c r="D170" s="708">
        <f t="shared" ref="D170:L170" si="68">C170</f>
        <v>0.69453692362904773</v>
      </c>
      <c r="E170" s="708">
        <f t="shared" si="68"/>
        <v>0.69453692362904773</v>
      </c>
      <c r="F170" s="708">
        <f t="shared" si="68"/>
        <v>0.69453692362904773</v>
      </c>
      <c r="G170" s="708">
        <f t="shared" si="68"/>
        <v>0.69453692362904773</v>
      </c>
      <c r="H170" s="708">
        <f t="shared" si="68"/>
        <v>0.69453692362904773</v>
      </c>
      <c r="I170" s="708">
        <f t="shared" si="68"/>
        <v>0.69453692362904773</v>
      </c>
      <c r="J170" s="708">
        <f t="shared" si="68"/>
        <v>0.69453692362904773</v>
      </c>
      <c r="K170" s="708">
        <f t="shared" si="68"/>
        <v>0.69453692362904773</v>
      </c>
      <c r="L170" s="708">
        <f t="shared" si="68"/>
        <v>0.69453692362904773</v>
      </c>
    </row>
    <row r="171" spans="2:12" ht="13.15">
      <c r="B171" s="711" t="str">
        <f t="shared" si="52"/>
        <v>Music</v>
      </c>
      <c r="C171" s="707">
        <f t="shared" si="53"/>
        <v>0.67989492106556138</v>
      </c>
      <c r="D171" s="708">
        <f t="shared" ref="D171:L171" si="69">C171</f>
        <v>0.67989492106556138</v>
      </c>
      <c r="E171" s="708">
        <f t="shared" si="69"/>
        <v>0.67989492106556138</v>
      </c>
      <c r="F171" s="708">
        <f t="shared" si="69"/>
        <v>0.67989492106556138</v>
      </c>
      <c r="G171" s="708">
        <f t="shared" si="69"/>
        <v>0.67989492106556138</v>
      </c>
      <c r="H171" s="708">
        <f t="shared" si="69"/>
        <v>0.67989492106556138</v>
      </c>
      <c r="I171" s="708">
        <f t="shared" si="69"/>
        <v>0.67989492106556138</v>
      </c>
      <c r="J171" s="708">
        <f t="shared" si="69"/>
        <v>0.67989492106556138</v>
      </c>
      <c r="K171" s="708">
        <f t="shared" si="69"/>
        <v>0.67989492106556138</v>
      </c>
      <c r="L171" s="708">
        <f t="shared" si="69"/>
        <v>0.67989492106556138</v>
      </c>
    </row>
    <row r="172" spans="2:12" ht="13.15">
      <c r="B172" s="711" t="str">
        <f t="shared" si="52"/>
        <v>Others</v>
      </c>
      <c r="C172" s="707">
        <f t="shared" si="53"/>
        <v>0.76843444463652333</v>
      </c>
      <c r="D172" s="708">
        <f t="shared" ref="D172:L172" si="70">C172</f>
        <v>0.76843444463652333</v>
      </c>
      <c r="E172" s="708">
        <f t="shared" si="70"/>
        <v>0.76843444463652333</v>
      </c>
      <c r="F172" s="708">
        <f t="shared" si="70"/>
        <v>0.76843444463652333</v>
      </c>
      <c r="G172" s="708">
        <f t="shared" si="70"/>
        <v>0.76843444463652333</v>
      </c>
      <c r="H172" s="708">
        <f t="shared" si="70"/>
        <v>0.76843444463652333</v>
      </c>
      <c r="I172" s="708">
        <f t="shared" si="70"/>
        <v>0.76843444463652333</v>
      </c>
      <c r="J172" s="708">
        <f t="shared" si="70"/>
        <v>0.76843444463652333</v>
      </c>
      <c r="K172" s="708">
        <f t="shared" si="70"/>
        <v>0.76843444463652333</v>
      </c>
      <c r="L172" s="708">
        <f t="shared" si="70"/>
        <v>0.76843444463652333</v>
      </c>
    </row>
    <row r="173" spans="2:12" ht="13.15">
      <c r="B173" s="711" t="str">
        <f t="shared" si="52"/>
        <v>Physical Education</v>
      </c>
      <c r="C173" s="707">
        <f t="shared" si="53"/>
        <v>0.66502249927396495</v>
      </c>
      <c r="D173" s="708">
        <f t="shared" ref="D173:L173" si="71">C173</f>
        <v>0.66502249927396495</v>
      </c>
      <c r="E173" s="708">
        <f t="shared" si="71"/>
        <v>0.66502249927396495</v>
      </c>
      <c r="F173" s="708">
        <f t="shared" si="71"/>
        <v>0.66502249927396495</v>
      </c>
      <c r="G173" s="708">
        <f t="shared" si="71"/>
        <v>0.66502249927396495</v>
      </c>
      <c r="H173" s="708">
        <f t="shared" si="71"/>
        <v>0.66502249927396495</v>
      </c>
      <c r="I173" s="708">
        <f t="shared" si="71"/>
        <v>0.66502249927396495</v>
      </c>
      <c r="J173" s="708">
        <f t="shared" si="71"/>
        <v>0.66502249927396495</v>
      </c>
      <c r="K173" s="708">
        <f t="shared" si="71"/>
        <v>0.66502249927396495</v>
      </c>
      <c r="L173" s="708">
        <f t="shared" si="71"/>
        <v>0.66502249927396495</v>
      </c>
    </row>
    <row r="174" spans="2:12" ht="13.15">
      <c r="B174" s="711" t="str">
        <f t="shared" si="52"/>
        <v>Physics</v>
      </c>
      <c r="C174" s="707">
        <f t="shared" si="53"/>
        <v>0.70830300756066311</v>
      </c>
      <c r="D174" s="708">
        <f t="shared" ref="D174:L174" si="72">C174</f>
        <v>0.70830300756066311</v>
      </c>
      <c r="E174" s="708">
        <f t="shared" si="72"/>
        <v>0.70830300756066311</v>
      </c>
      <c r="F174" s="708">
        <f t="shared" si="72"/>
        <v>0.70830300756066311</v>
      </c>
      <c r="G174" s="708">
        <f t="shared" si="72"/>
        <v>0.70830300756066311</v>
      </c>
      <c r="H174" s="708">
        <f t="shared" si="72"/>
        <v>0.70830300756066311</v>
      </c>
      <c r="I174" s="708">
        <f t="shared" si="72"/>
        <v>0.70830300756066311</v>
      </c>
      <c r="J174" s="708">
        <f t="shared" si="72"/>
        <v>0.70830300756066311</v>
      </c>
      <c r="K174" s="708">
        <f t="shared" si="72"/>
        <v>0.70830300756066311</v>
      </c>
      <c r="L174" s="708">
        <f t="shared" si="72"/>
        <v>0.70830300756066311</v>
      </c>
    </row>
    <row r="175" spans="2:12" ht="13.15">
      <c r="B175" s="711" t="str">
        <f t="shared" si="52"/>
        <v>Religious Education</v>
      </c>
      <c r="C175" s="707">
        <f t="shared" si="53"/>
        <v>0.77448602183043436</v>
      </c>
      <c r="D175" s="708">
        <f t="shared" ref="D175:L175" si="73">C175</f>
        <v>0.77448602183043436</v>
      </c>
      <c r="E175" s="708">
        <f t="shared" si="73"/>
        <v>0.77448602183043436</v>
      </c>
      <c r="F175" s="708">
        <f t="shared" si="73"/>
        <v>0.77448602183043436</v>
      </c>
      <c r="G175" s="708">
        <f t="shared" si="73"/>
        <v>0.77448602183043436</v>
      </c>
      <c r="H175" s="708">
        <f t="shared" si="73"/>
        <v>0.77448602183043436</v>
      </c>
      <c r="I175" s="708">
        <f t="shared" si="73"/>
        <v>0.77448602183043436</v>
      </c>
      <c r="J175" s="708">
        <f t="shared" si="73"/>
        <v>0.77448602183043436</v>
      </c>
      <c r="K175" s="708">
        <f t="shared" si="73"/>
        <v>0.77448602183043436</v>
      </c>
      <c r="L175" s="708">
        <f t="shared" si="73"/>
        <v>0.77448602183043436</v>
      </c>
    </row>
    <row r="177" spans="2:12" ht="13.15">
      <c r="B177" s="713" t="s">
        <v>682</v>
      </c>
      <c r="C177" s="699"/>
      <c r="D177" s="699"/>
      <c r="E177" s="699"/>
      <c r="F177" s="699"/>
      <c r="G177" s="699"/>
      <c r="H177" s="699"/>
      <c r="I177" s="699"/>
      <c r="J177" s="699"/>
      <c r="K177" s="699"/>
      <c r="L177" s="699"/>
    </row>
    <row r="179" spans="2:12" ht="13.15">
      <c r="B179" s="711" t="str">
        <f t="shared" ref="B179:L179" si="74">B155</f>
        <v>Subject</v>
      </c>
      <c r="C179" s="697" t="str">
        <f t="shared" si="74"/>
        <v>2019/20</v>
      </c>
      <c r="D179" s="697" t="str">
        <f t="shared" si="74"/>
        <v>2020/21</v>
      </c>
      <c r="E179" s="697" t="str">
        <f t="shared" si="74"/>
        <v>2021/22</v>
      </c>
      <c r="F179" s="697" t="str">
        <f t="shared" si="74"/>
        <v>2022/23</v>
      </c>
      <c r="G179" s="697" t="str">
        <f t="shared" si="74"/>
        <v>2023/24</v>
      </c>
      <c r="H179" s="697" t="str">
        <f t="shared" si="74"/>
        <v>2024/25</v>
      </c>
      <c r="I179" s="697" t="str">
        <f t="shared" si="74"/>
        <v>2025/26</v>
      </c>
      <c r="J179" s="697" t="str">
        <f t="shared" si="74"/>
        <v>2026/27</v>
      </c>
      <c r="K179" s="697" t="str">
        <f t="shared" si="74"/>
        <v>2027/28</v>
      </c>
      <c r="L179" s="697" t="str">
        <f t="shared" si="74"/>
        <v>2028/29</v>
      </c>
    </row>
    <row r="180" spans="2:12" ht="13.15">
      <c r="B180" s="711" t="str">
        <f t="shared" ref="B180:B199" si="75">B156</f>
        <v>Primary</v>
      </c>
      <c r="C180" s="707">
        <f t="shared" ref="C180:C199" si="76">G22</f>
        <v>0.83219483755678747</v>
      </c>
      <c r="D180" s="708">
        <f>C180</f>
        <v>0.83219483755678747</v>
      </c>
      <c r="E180" s="708">
        <f t="shared" ref="E180:L180" si="77">D180</f>
        <v>0.83219483755678747</v>
      </c>
      <c r="F180" s="708">
        <f t="shared" si="77"/>
        <v>0.83219483755678747</v>
      </c>
      <c r="G180" s="708">
        <f t="shared" si="77"/>
        <v>0.83219483755678747</v>
      </c>
      <c r="H180" s="708">
        <f t="shared" si="77"/>
        <v>0.83219483755678747</v>
      </c>
      <c r="I180" s="708">
        <f t="shared" si="77"/>
        <v>0.83219483755678747</v>
      </c>
      <c r="J180" s="708">
        <f t="shared" si="77"/>
        <v>0.83219483755678747</v>
      </c>
      <c r="K180" s="708">
        <f t="shared" si="77"/>
        <v>0.83219483755678747</v>
      </c>
      <c r="L180" s="708">
        <f t="shared" si="77"/>
        <v>0.83219483755678747</v>
      </c>
    </row>
    <row r="181" spans="2:12" ht="13.15">
      <c r="B181" s="711" t="str">
        <f t="shared" si="75"/>
        <v>Art &amp; Design</v>
      </c>
      <c r="C181" s="707">
        <f t="shared" si="76"/>
        <v>0.80106409508102372</v>
      </c>
      <c r="D181" s="708">
        <f t="shared" ref="D181:L181" si="78">C181</f>
        <v>0.80106409508102372</v>
      </c>
      <c r="E181" s="708">
        <f t="shared" si="78"/>
        <v>0.80106409508102372</v>
      </c>
      <c r="F181" s="708">
        <f t="shared" si="78"/>
        <v>0.80106409508102372</v>
      </c>
      <c r="G181" s="708">
        <f t="shared" si="78"/>
        <v>0.80106409508102372</v>
      </c>
      <c r="H181" s="708">
        <f t="shared" si="78"/>
        <v>0.80106409508102372</v>
      </c>
      <c r="I181" s="708">
        <f t="shared" si="78"/>
        <v>0.80106409508102372</v>
      </c>
      <c r="J181" s="708">
        <f t="shared" si="78"/>
        <v>0.80106409508102372</v>
      </c>
      <c r="K181" s="708">
        <f t="shared" si="78"/>
        <v>0.80106409508102372</v>
      </c>
      <c r="L181" s="708">
        <f t="shared" si="78"/>
        <v>0.80106409508102372</v>
      </c>
    </row>
    <row r="182" spans="2:12" ht="13.15">
      <c r="B182" s="711" t="str">
        <f t="shared" si="75"/>
        <v>Biology</v>
      </c>
      <c r="C182" s="707">
        <f t="shared" si="76"/>
        <v>0.84678298452084655</v>
      </c>
      <c r="D182" s="708">
        <f t="shared" ref="D182:L182" si="79">C182</f>
        <v>0.84678298452084655</v>
      </c>
      <c r="E182" s="708">
        <f t="shared" si="79"/>
        <v>0.84678298452084655</v>
      </c>
      <c r="F182" s="708">
        <f t="shared" si="79"/>
        <v>0.84678298452084655</v>
      </c>
      <c r="G182" s="708">
        <f t="shared" si="79"/>
        <v>0.84678298452084655</v>
      </c>
      <c r="H182" s="708">
        <f t="shared" si="79"/>
        <v>0.84678298452084655</v>
      </c>
      <c r="I182" s="708">
        <f t="shared" si="79"/>
        <v>0.84678298452084655</v>
      </c>
      <c r="J182" s="708">
        <f t="shared" si="79"/>
        <v>0.84678298452084655</v>
      </c>
      <c r="K182" s="708">
        <f t="shared" si="79"/>
        <v>0.84678298452084655</v>
      </c>
      <c r="L182" s="708">
        <f t="shared" si="79"/>
        <v>0.84678298452084655</v>
      </c>
    </row>
    <row r="183" spans="2:12" ht="13.15">
      <c r="B183" s="711" t="str">
        <f t="shared" si="75"/>
        <v>Business Studies</v>
      </c>
      <c r="C183" s="707">
        <f t="shared" si="76"/>
        <v>0.71058819707570309</v>
      </c>
      <c r="D183" s="708">
        <f t="shared" ref="D183:L183" si="80">C183</f>
        <v>0.71058819707570309</v>
      </c>
      <c r="E183" s="708">
        <f t="shared" si="80"/>
        <v>0.71058819707570309</v>
      </c>
      <c r="F183" s="708">
        <f t="shared" si="80"/>
        <v>0.71058819707570309</v>
      </c>
      <c r="G183" s="708">
        <f t="shared" si="80"/>
        <v>0.71058819707570309</v>
      </c>
      <c r="H183" s="708">
        <f t="shared" si="80"/>
        <v>0.71058819707570309</v>
      </c>
      <c r="I183" s="708">
        <f t="shared" si="80"/>
        <v>0.71058819707570309</v>
      </c>
      <c r="J183" s="708">
        <f t="shared" si="80"/>
        <v>0.71058819707570309</v>
      </c>
      <c r="K183" s="708">
        <f t="shared" si="80"/>
        <v>0.71058819707570309</v>
      </c>
      <c r="L183" s="708">
        <f t="shared" si="80"/>
        <v>0.71058819707570309</v>
      </c>
    </row>
    <row r="184" spans="2:12" ht="13.15">
      <c r="B184" s="711" t="str">
        <f t="shared" si="75"/>
        <v>Chemistry</v>
      </c>
      <c r="C184" s="707">
        <f t="shared" si="76"/>
        <v>0.78866828140687506</v>
      </c>
      <c r="D184" s="708">
        <f t="shared" ref="D184:L184" si="81">C184</f>
        <v>0.78866828140687506</v>
      </c>
      <c r="E184" s="708">
        <f t="shared" si="81"/>
        <v>0.78866828140687506</v>
      </c>
      <c r="F184" s="708">
        <f t="shared" si="81"/>
        <v>0.78866828140687506</v>
      </c>
      <c r="G184" s="708">
        <f t="shared" si="81"/>
        <v>0.78866828140687506</v>
      </c>
      <c r="H184" s="708">
        <f t="shared" si="81"/>
        <v>0.78866828140687506</v>
      </c>
      <c r="I184" s="708">
        <f t="shared" si="81"/>
        <v>0.78866828140687506</v>
      </c>
      <c r="J184" s="708">
        <f t="shared" si="81"/>
        <v>0.78866828140687506</v>
      </c>
      <c r="K184" s="708">
        <f t="shared" si="81"/>
        <v>0.78866828140687506</v>
      </c>
      <c r="L184" s="708">
        <f t="shared" si="81"/>
        <v>0.78866828140687506</v>
      </c>
    </row>
    <row r="185" spans="2:12" ht="13.15">
      <c r="B185" s="711" t="str">
        <f t="shared" si="75"/>
        <v>Classics</v>
      </c>
      <c r="C185" s="707">
        <f t="shared" si="76"/>
        <v>0.71058819707570309</v>
      </c>
      <c r="D185" s="708">
        <f t="shared" ref="D185:L185" si="82">C185</f>
        <v>0.71058819707570309</v>
      </c>
      <c r="E185" s="708">
        <f t="shared" si="82"/>
        <v>0.71058819707570309</v>
      </c>
      <c r="F185" s="708">
        <f t="shared" si="82"/>
        <v>0.71058819707570309</v>
      </c>
      <c r="G185" s="708">
        <f t="shared" si="82"/>
        <v>0.71058819707570309</v>
      </c>
      <c r="H185" s="708">
        <f t="shared" si="82"/>
        <v>0.71058819707570309</v>
      </c>
      <c r="I185" s="708">
        <f t="shared" si="82"/>
        <v>0.71058819707570309</v>
      </c>
      <c r="J185" s="708">
        <f t="shared" si="82"/>
        <v>0.71058819707570309</v>
      </c>
      <c r="K185" s="708">
        <f t="shared" si="82"/>
        <v>0.71058819707570309</v>
      </c>
      <c r="L185" s="708">
        <f t="shared" si="82"/>
        <v>0.71058819707570309</v>
      </c>
    </row>
    <row r="186" spans="2:12" ht="13.15">
      <c r="B186" s="711" t="str">
        <f t="shared" si="75"/>
        <v>Computing</v>
      </c>
      <c r="C186" s="707">
        <f t="shared" si="76"/>
        <v>0.80308823005440511</v>
      </c>
      <c r="D186" s="708">
        <f t="shared" ref="D186:L186" si="83">C186</f>
        <v>0.80308823005440511</v>
      </c>
      <c r="E186" s="708">
        <f t="shared" si="83"/>
        <v>0.80308823005440511</v>
      </c>
      <c r="F186" s="708">
        <f t="shared" si="83"/>
        <v>0.80308823005440511</v>
      </c>
      <c r="G186" s="708">
        <f t="shared" si="83"/>
        <v>0.80308823005440511</v>
      </c>
      <c r="H186" s="708">
        <f t="shared" si="83"/>
        <v>0.80308823005440511</v>
      </c>
      <c r="I186" s="708">
        <f t="shared" si="83"/>
        <v>0.80308823005440511</v>
      </c>
      <c r="J186" s="708">
        <f t="shared" si="83"/>
        <v>0.80308823005440511</v>
      </c>
      <c r="K186" s="708">
        <f t="shared" si="83"/>
        <v>0.80308823005440511</v>
      </c>
      <c r="L186" s="708">
        <f t="shared" si="83"/>
        <v>0.80308823005440511</v>
      </c>
    </row>
    <row r="187" spans="2:12" ht="13.15">
      <c r="B187" s="711" t="str">
        <f t="shared" si="75"/>
        <v>Design &amp; Technology</v>
      </c>
      <c r="C187" s="707">
        <f t="shared" si="76"/>
        <v>0.8195139210785114</v>
      </c>
      <c r="D187" s="708">
        <f t="shared" ref="D187:L187" si="84">C187</f>
        <v>0.8195139210785114</v>
      </c>
      <c r="E187" s="708">
        <f t="shared" si="84"/>
        <v>0.8195139210785114</v>
      </c>
      <c r="F187" s="708">
        <f t="shared" si="84"/>
        <v>0.8195139210785114</v>
      </c>
      <c r="G187" s="708">
        <f t="shared" si="84"/>
        <v>0.8195139210785114</v>
      </c>
      <c r="H187" s="708">
        <f t="shared" si="84"/>
        <v>0.8195139210785114</v>
      </c>
      <c r="I187" s="708">
        <f t="shared" si="84"/>
        <v>0.8195139210785114</v>
      </c>
      <c r="J187" s="708">
        <f t="shared" si="84"/>
        <v>0.8195139210785114</v>
      </c>
      <c r="K187" s="708">
        <f t="shared" si="84"/>
        <v>0.8195139210785114</v>
      </c>
      <c r="L187" s="708">
        <f t="shared" si="84"/>
        <v>0.8195139210785114</v>
      </c>
    </row>
    <row r="188" spans="2:12" ht="13.15">
      <c r="B188" s="711" t="str">
        <f t="shared" si="75"/>
        <v>Drama</v>
      </c>
      <c r="C188" s="707">
        <f t="shared" si="76"/>
        <v>0.79257366065250912</v>
      </c>
      <c r="D188" s="708">
        <f t="shared" ref="D188:L188" si="85">C188</f>
        <v>0.79257366065250912</v>
      </c>
      <c r="E188" s="708">
        <f t="shared" si="85"/>
        <v>0.79257366065250912</v>
      </c>
      <c r="F188" s="708">
        <f t="shared" si="85"/>
        <v>0.79257366065250912</v>
      </c>
      <c r="G188" s="708">
        <f t="shared" si="85"/>
        <v>0.79257366065250912</v>
      </c>
      <c r="H188" s="708">
        <f t="shared" si="85"/>
        <v>0.79257366065250912</v>
      </c>
      <c r="I188" s="708">
        <f t="shared" si="85"/>
        <v>0.79257366065250912</v>
      </c>
      <c r="J188" s="708">
        <f t="shared" si="85"/>
        <v>0.79257366065250912</v>
      </c>
      <c r="K188" s="708">
        <f t="shared" si="85"/>
        <v>0.79257366065250912</v>
      </c>
      <c r="L188" s="708">
        <f t="shared" si="85"/>
        <v>0.79257366065250912</v>
      </c>
    </row>
    <row r="189" spans="2:12" ht="13.15">
      <c r="B189" s="711" t="str">
        <f t="shared" si="75"/>
        <v>English</v>
      </c>
      <c r="C189" s="707">
        <f t="shared" si="76"/>
        <v>0.85741642543203189</v>
      </c>
      <c r="D189" s="708">
        <f t="shared" ref="D189:L189" si="86">C189</f>
        <v>0.85741642543203189</v>
      </c>
      <c r="E189" s="708">
        <f t="shared" si="86"/>
        <v>0.85741642543203189</v>
      </c>
      <c r="F189" s="708">
        <f t="shared" si="86"/>
        <v>0.85741642543203189</v>
      </c>
      <c r="G189" s="708">
        <f t="shared" si="86"/>
        <v>0.85741642543203189</v>
      </c>
      <c r="H189" s="708">
        <f t="shared" si="86"/>
        <v>0.85741642543203189</v>
      </c>
      <c r="I189" s="708">
        <f t="shared" si="86"/>
        <v>0.85741642543203189</v>
      </c>
      <c r="J189" s="708">
        <f t="shared" si="86"/>
        <v>0.85741642543203189</v>
      </c>
      <c r="K189" s="708">
        <f t="shared" si="86"/>
        <v>0.85741642543203189</v>
      </c>
      <c r="L189" s="708">
        <f t="shared" si="86"/>
        <v>0.85741642543203189</v>
      </c>
    </row>
    <row r="190" spans="2:12" ht="13.15">
      <c r="B190" s="711" t="str">
        <f t="shared" si="75"/>
        <v>Food</v>
      </c>
      <c r="C190" s="707">
        <f t="shared" si="76"/>
        <v>0.91058819707570304</v>
      </c>
      <c r="D190" s="708">
        <f t="shared" ref="D190:L190" si="87">C190</f>
        <v>0.91058819707570304</v>
      </c>
      <c r="E190" s="708">
        <f t="shared" si="87"/>
        <v>0.91058819707570304</v>
      </c>
      <c r="F190" s="708">
        <f t="shared" si="87"/>
        <v>0.91058819707570304</v>
      </c>
      <c r="G190" s="708">
        <f t="shared" si="87"/>
        <v>0.91058819707570304</v>
      </c>
      <c r="H190" s="708">
        <f t="shared" si="87"/>
        <v>0.91058819707570304</v>
      </c>
      <c r="I190" s="708">
        <f t="shared" si="87"/>
        <v>0.91058819707570304</v>
      </c>
      <c r="J190" s="708">
        <f t="shared" si="87"/>
        <v>0.91058819707570304</v>
      </c>
      <c r="K190" s="708">
        <f t="shared" si="87"/>
        <v>0.91058819707570304</v>
      </c>
      <c r="L190" s="708">
        <f t="shared" si="87"/>
        <v>0.91058819707570304</v>
      </c>
    </row>
    <row r="191" spans="2:12" ht="13.15">
      <c r="B191" s="711" t="str">
        <f t="shared" si="75"/>
        <v>Geography</v>
      </c>
      <c r="C191" s="707">
        <f t="shared" si="76"/>
        <v>0.88917217566405071</v>
      </c>
      <c r="D191" s="708">
        <f t="shared" ref="D191:L191" si="88">C191</f>
        <v>0.88917217566405071</v>
      </c>
      <c r="E191" s="708">
        <f t="shared" si="88"/>
        <v>0.88917217566405071</v>
      </c>
      <c r="F191" s="708">
        <f t="shared" si="88"/>
        <v>0.88917217566405071</v>
      </c>
      <c r="G191" s="708">
        <f t="shared" si="88"/>
        <v>0.88917217566405071</v>
      </c>
      <c r="H191" s="708">
        <f t="shared" si="88"/>
        <v>0.88917217566405071</v>
      </c>
      <c r="I191" s="708">
        <f t="shared" si="88"/>
        <v>0.88917217566405071</v>
      </c>
      <c r="J191" s="708">
        <f t="shared" si="88"/>
        <v>0.88917217566405071</v>
      </c>
      <c r="K191" s="708">
        <f t="shared" si="88"/>
        <v>0.88917217566405071</v>
      </c>
      <c r="L191" s="708">
        <f t="shared" si="88"/>
        <v>0.88917217566405071</v>
      </c>
    </row>
    <row r="192" spans="2:12" ht="13.15">
      <c r="B192" s="711" t="str">
        <f t="shared" si="75"/>
        <v>History</v>
      </c>
      <c r="C192" s="707">
        <f t="shared" si="76"/>
        <v>0.84404172558431378</v>
      </c>
      <c r="D192" s="708">
        <f t="shared" ref="D192:L192" si="89">C192</f>
        <v>0.84404172558431378</v>
      </c>
      <c r="E192" s="708">
        <f t="shared" si="89"/>
        <v>0.84404172558431378</v>
      </c>
      <c r="F192" s="708">
        <f t="shared" si="89"/>
        <v>0.84404172558431378</v>
      </c>
      <c r="G192" s="708">
        <f t="shared" si="89"/>
        <v>0.84404172558431378</v>
      </c>
      <c r="H192" s="708">
        <f t="shared" si="89"/>
        <v>0.84404172558431378</v>
      </c>
      <c r="I192" s="708">
        <f t="shared" si="89"/>
        <v>0.84404172558431378</v>
      </c>
      <c r="J192" s="708">
        <f t="shared" si="89"/>
        <v>0.84404172558431378</v>
      </c>
      <c r="K192" s="708">
        <f t="shared" si="89"/>
        <v>0.84404172558431378</v>
      </c>
      <c r="L192" s="708">
        <f t="shared" si="89"/>
        <v>0.84404172558431378</v>
      </c>
    </row>
    <row r="193" spans="2:12" ht="13.15">
      <c r="B193" s="711" t="str">
        <f t="shared" si="75"/>
        <v>Mathematics</v>
      </c>
      <c r="C193" s="707">
        <f t="shared" si="76"/>
        <v>0.80752557624676324</v>
      </c>
      <c r="D193" s="708">
        <f t="shared" ref="D193:L193" si="90">C193</f>
        <v>0.80752557624676324</v>
      </c>
      <c r="E193" s="708">
        <f t="shared" si="90"/>
        <v>0.80752557624676324</v>
      </c>
      <c r="F193" s="708">
        <f t="shared" si="90"/>
        <v>0.80752557624676324</v>
      </c>
      <c r="G193" s="708">
        <f t="shared" si="90"/>
        <v>0.80752557624676324</v>
      </c>
      <c r="H193" s="708">
        <f t="shared" si="90"/>
        <v>0.80752557624676324</v>
      </c>
      <c r="I193" s="708">
        <f t="shared" si="90"/>
        <v>0.80752557624676324</v>
      </c>
      <c r="J193" s="708">
        <f t="shared" si="90"/>
        <v>0.80752557624676324</v>
      </c>
      <c r="K193" s="708">
        <f t="shared" si="90"/>
        <v>0.80752557624676324</v>
      </c>
      <c r="L193" s="708">
        <f t="shared" si="90"/>
        <v>0.80752557624676324</v>
      </c>
    </row>
    <row r="194" spans="2:12" ht="13.15">
      <c r="B194" s="711" t="str">
        <f t="shared" si="75"/>
        <v>Modern Foreign Languages</v>
      </c>
      <c r="C194" s="707">
        <f t="shared" si="76"/>
        <v>0.71058819707570309</v>
      </c>
      <c r="D194" s="708">
        <f t="shared" ref="D194:L194" si="91">C194</f>
        <v>0.71058819707570309</v>
      </c>
      <c r="E194" s="708">
        <f t="shared" si="91"/>
        <v>0.71058819707570309</v>
      </c>
      <c r="F194" s="708">
        <f t="shared" si="91"/>
        <v>0.71058819707570309</v>
      </c>
      <c r="G194" s="708">
        <f t="shared" si="91"/>
        <v>0.71058819707570309</v>
      </c>
      <c r="H194" s="708">
        <f t="shared" si="91"/>
        <v>0.71058819707570309</v>
      </c>
      <c r="I194" s="708">
        <f t="shared" si="91"/>
        <v>0.71058819707570309</v>
      </c>
      <c r="J194" s="708">
        <f t="shared" si="91"/>
        <v>0.71058819707570309</v>
      </c>
      <c r="K194" s="708">
        <f t="shared" si="91"/>
        <v>0.71058819707570309</v>
      </c>
      <c r="L194" s="708">
        <f t="shared" si="91"/>
        <v>0.71058819707570309</v>
      </c>
    </row>
    <row r="195" spans="2:12" ht="13.15">
      <c r="B195" s="711" t="str">
        <f t="shared" si="75"/>
        <v>Music</v>
      </c>
      <c r="C195" s="707">
        <f t="shared" si="76"/>
        <v>0.73034706294701834</v>
      </c>
      <c r="D195" s="708">
        <f t="shared" ref="D195:L195" si="92">C195</f>
        <v>0.73034706294701834</v>
      </c>
      <c r="E195" s="708">
        <f t="shared" si="92"/>
        <v>0.73034706294701834</v>
      </c>
      <c r="F195" s="708">
        <f t="shared" si="92"/>
        <v>0.73034706294701834</v>
      </c>
      <c r="G195" s="708">
        <f t="shared" si="92"/>
        <v>0.73034706294701834</v>
      </c>
      <c r="H195" s="708">
        <f t="shared" si="92"/>
        <v>0.73034706294701834</v>
      </c>
      <c r="I195" s="708">
        <f t="shared" si="92"/>
        <v>0.73034706294701834</v>
      </c>
      <c r="J195" s="708">
        <f t="shared" si="92"/>
        <v>0.73034706294701834</v>
      </c>
      <c r="K195" s="708">
        <f t="shared" si="92"/>
        <v>0.73034706294701834</v>
      </c>
      <c r="L195" s="708">
        <f t="shared" si="92"/>
        <v>0.73034706294701834</v>
      </c>
    </row>
    <row r="196" spans="2:12" ht="13.15">
      <c r="B196" s="711" t="str">
        <f t="shared" si="75"/>
        <v>Others</v>
      </c>
      <c r="C196" s="707">
        <f t="shared" si="76"/>
        <v>0.71637274872751344</v>
      </c>
      <c r="D196" s="708">
        <f t="shared" ref="D196:L196" si="93">C196</f>
        <v>0.71637274872751344</v>
      </c>
      <c r="E196" s="708">
        <f t="shared" si="93"/>
        <v>0.71637274872751344</v>
      </c>
      <c r="F196" s="708">
        <f t="shared" si="93"/>
        <v>0.71637274872751344</v>
      </c>
      <c r="G196" s="708">
        <f t="shared" si="93"/>
        <v>0.71637274872751344</v>
      </c>
      <c r="H196" s="708">
        <f t="shared" si="93"/>
        <v>0.71637274872751344</v>
      </c>
      <c r="I196" s="708">
        <f t="shared" si="93"/>
        <v>0.71637274872751344</v>
      </c>
      <c r="J196" s="708">
        <f t="shared" si="93"/>
        <v>0.71637274872751344</v>
      </c>
      <c r="K196" s="708">
        <f t="shared" si="93"/>
        <v>0.71637274872751344</v>
      </c>
      <c r="L196" s="708">
        <f t="shared" si="93"/>
        <v>0.71637274872751344</v>
      </c>
    </row>
    <row r="197" spans="2:12" ht="13.15">
      <c r="B197" s="711" t="str">
        <f t="shared" si="75"/>
        <v>Physical Education</v>
      </c>
      <c r="C197" s="707">
        <f t="shared" si="76"/>
        <v>0.71475197160038972</v>
      </c>
      <c r="D197" s="708">
        <f t="shared" ref="D197:L197" si="94">C197</f>
        <v>0.71475197160038972</v>
      </c>
      <c r="E197" s="708">
        <f t="shared" si="94"/>
        <v>0.71475197160038972</v>
      </c>
      <c r="F197" s="708">
        <f t="shared" si="94"/>
        <v>0.71475197160038972</v>
      </c>
      <c r="G197" s="708">
        <f t="shared" si="94"/>
        <v>0.71475197160038972</v>
      </c>
      <c r="H197" s="708">
        <f t="shared" si="94"/>
        <v>0.71475197160038972</v>
      </c>
      <c r="I197" s="708">
        <f t="shared" si="94"/>
        <v>0.71475197160038972</v>
      </c>
      <c r="J197" s="708">
        <f t="shared" si="94"/>
        <v>0.71475197160038972</v>
      </c>
      <c r="K197" s="708">
        <f t="shared" si="94"/>
        <v>0.71475197160038972</v>
      </c>
      <c r="L197" s="708">
        <f t="shared" si="94"/>
        <v>0.71475197160038972</v>
      </c>
    </row>
    <row r="198" spans="2:12" ht="13.15">
      <c r="B198" s="711" t="str">
        <f t="shared" si="75"/>
        <v>Physics</v>
      </c>
      <c r="C198" s="707">
        <f t="shared" si="76"/>
        <v>0.76617953697928898</v>
      </c>
      <c r="D198" s="708">
        <f t="shared" ref="D198:L198" si="95">C198</f>
        <v>0.76617953697928898</v>
      </c>
      <c r="E198" s="708">
        <f t="shared" si="95"/>
        <v>0.76617953697928898</v>
      </c>
      <c r="F198" s="708">
        <f t="shared" si="95"/>
        <v>0.76617953697928898</v>
      </c>
      <c r="G198" s="708">
        <f t="shared" si="95"/>
        <v>0.76617953697928898</v>
      </c>
      <c r="H198" s="708">
        <f t="shared" si="95"/>
        <v>0.76617953697928898</v>
      </c>
      <c r="I198" s="708">
        <f t="shared" si="95"/>
        <v>0.76617953697928898</v>
      </c>
      <c r="J198" s="708">
        <f t="shared" si="95"/>
        <v>0.76617953697928898</v>
      </c>
      <c r="K198" s="708">
        <f t="shared" si="95"/>
        <v>0.76617953697928898</v>
      </c>
      <c r="L198" s="708">
        <f t="shared" si="95"/>
        <v>0.76617953697928898</v>
      </c>
    </row>
    <row r="199" spans="2:12" ht="13.15">
      <c r="B199" s="711" t="str">
        <f t="shared" si="75"/>
        <v>Religious Education</v>
      </c>
      <c r="C199" s="707">
        <f t="shared" si="76"/>
        <v>0.91058819707570304</v>
      </c>
      <c r="D199" s="708">
        <f t="shared" ref="D199:L199" si="96">C199</f>
        <v>0.91058819707570304</v>
      </c>
      <c r="E199" s="708">
        <f t="shared" si="96"/>
        <v>0.91058819707570304</v>
      </c>
      <c r="F199" s="708">
        <f t="shared" si="96"/>
        <v>0.91058819707570304</v>
      </c>
      <c r="G199" s="708">
        <f t="shared" si="96"/>
        <v>0.91058819707570304</v>
      </c>
      <c r="H199" s="708">
        <f t="shared" si="96"/>
        <v>0.91058819707570304</v>
      </c>
      <c r="I199" s="708">
        <f t="shared" si="96"/>
        <v>0.91058819707570304</v>
      </c>
      <c r="J199" s="708">
        <f t="shared" si="96"/>
        <v>0.91058819707570304</v>
      </c>
      <c r="K199" s="708">
        <f t="shared" si="96"/>
        <v>0.91058819707570304</v>
      </c>
      <c r="L199" s="708">
        <f t="shared" si="96"/>
        <v>0.91058819707570304</v>
      </c>
    </row>
    <row r="201" spans="2:12" ht="13.15">
      <c r="B201" s="713" t="s">
        <v>681</v>
      </c>
      <c r="C201" s="699"/>
      <c r="D201" s="699"/>
      <c r="E201" s="699"/>
      <c r="F201" s="699"/>
      <c r="G201" s="699"/>
      <c r="H201" s="699"/>
      <c r="I201" s="699"/>
      <c r="J201" s="699"/>
      <c r="K201" s="699"/>
      <c r="L201" s="699"/>
    </row>
    <row r="203" spans="2:12" ht="13.15">
      <c r="B203" s="698" t="str">
        <f t="shared" ref="B203:L203" si="97">B179</f>
        <v>Subject</v>
      </c>
      <c r="C203" s="697" t="str">
        <f t="shared" si="97"/>
        <v>2019/20</v>
      </c>
      <c r="D203" s="697" t="str">
        <f t="shared" si="97"/>
        <v>2020/21</v>
      </c>
      <c r="E203" s="697" t="str">
        <f t="shared" si="97"/>
        <v>2021/22</v>
      </c>
      <c r="F203" s="697" t="str">
        <f t="shared" si="97"/>
        <v>2022/23</v>
      </c>
      <c r="G203" s="697" t="str">
        <f t="shared" si="97"/>
        <v>2023/24</v>
      </c>
      <c r="H203" s="697" t="str">
        <f t="shared" si="97"/>
        <v>2024/25</v>
      </c>
      <c r="I203" s="697" t="str">
        <f t="shared" si="97"/>
        <v>2025/26</v>
      </c>
      <c r="J203" s="697" t="str">
        <f t="shared" si="97"/>
        <v>2026/27</v>
      </c>
      <c r="K203" s="697" t="str">
        <f t="shared" si="97"/>
        <v>2027/28</v>
      </c>
      <c r="L203" s="697" t="str">
        <f t="shared" si="97"/>
        <v>2028/29</v>
      </c>
    </row>
    <row r="204" spans="2:12" ht="13.15">
      <c r="B204" s="698" t="str">
        <f t="shared" ref="B204:B223" si="98">B180</f>
        <v>Primary</v>
      </c>
      <c r="C204" s="707">
        <f t="shared" ref="C204:C223" si="99">H22</f>
        <v>0.86809232759223787</v>
      </c>
      <c r="D204" s="708">
        <f>C204</f>
        <v>0.86809232759223787</v>
      </c>
      <c r="E204" s="708">
        <f t="shared" ref="E204:L204" si="100">D204</f>
        <v>0.86809232759223787</v>
      </c>
      <c r="F204" s="708">
        <f t="shared" si="100"/>
        <v>0.86809232759223787</v>
      </c>
      <c r="G204" s="708">
        <f t="shared" si="100"/>
        <v>0.86809232759223787</v>
      </c>
      <c r="H204" s="708">
        <f t="shared" si="100"/>
        <v>0.86809232759223787</v>
      </c>
      <c r="I204" s="708">
        <f t="shared" si="100"/>
        <v>0.86809232759223787</v>
      </c>
      <c r="J204" s="708">
        <f t="shared" si="100"/>
        <v>0.86809232759223787</v>
      </c>
      <c r="K204" s="708">
        <f t="shared" si="100"/>
        <v>0.86809232759223787</v>
      </c>
      <c r="L204" s="708">
        <f t="shared" si="100"/>
        <v>0.86809232759223787</v>
      </c>
    </row>
    <row r="205" spans="2:12" ht="13.15">
      <c r="B205" s="698" t="str">
        <f t="shared" si="98"/>
        <v>Art &amp; Design</v>
      </c>
      <c r="C205" s="707">
        <f t="shared" si="99"/>
        <v>0.75567796600021775</v>
      </c>
      <c r="D205" s="708">
        <f t="shared" ref="D205:L205" si="101">C205</f>
        <v>0.75567796600021775</v>
      </c>
      <c r="E205" s="708">
        <f t="shared" si="101"/>
        <v>0.75567796600021775</v>
      </c>
      <c r="F205" s="708">
        <f t="shared" si="101"/>
        <v>0.75567796600021775</v>
      </c>
      <c r="G205" s="708">
        <f t="shared" si="101"/>
        <v>0.75567796600021775</v>
      </c>
      <c r="H205" s="708">
        <f t="shared" si="101"/>
        <v>0.75567796600021775</v>
      </c>
      <c r="I205" s="708">
        <f t="shared" si="101"/>
        <v>0.75567796600021775</v>
      </c>
      <c r="J205" s="708">
        <f t="shared" si="101"/>
        <v>0.75567796600021775</v>
      </c>
      <c r="K205" s="708">
        <f t="shared" si="101"/>
        <v>0.75567796600021775</v>
      </c>
      <c r="L205" s="708">
        <f t="shared" si="101"/>
        <v>0.75567796600021775</v>
      </c>
    </row>
    <row r="206" spans="2:12" ht="13.15">
      <c r="B206" s="698" t="str">
        <f t="shared" si="98"/>
        <v>Biology</v>
      </c>
      <c r="C206" s="707">
        <f t="shared" si="99"/>
        <v>0.79348683611702842</v>
      </c>
      <c r="D206" s="708">
        <f t="shared" ref="D206:L206" si="102">C206</f>
        <v>0.79348683611702842</v>
      </c>
      <c r="E206" s="708">
        <f t="shared" si="102"/>
        <v>0.79348683611702842</v>
      </c>
      <c r="F206" s="708">
        <f t="shared" si="102"/>
        <v>0.79348683611702842</v>
      </c>
      <c r="G206" s="708">
        <f t="shared" si="102"/>
        <v>0.79348683611702842</v>
      </c>
      <c r="H206" s="708">
        <f t="shared" si="102"/>
        <v>0.79348683611702842</v>
      </c>
      <c r="I206" s="708">
        <f t="shared" si="102"/>
        <v>0.79348683611702842</v>
      </c>
      <c r="J206" s="708">
        <f t="shared" si="102"/>
        <v>0.79348683611702842</v>
      </c>
      <c r="K206" s="708">
        <f t="shared" si="102"/>
        <v>0.79348683611702842</v>
      </c>
      <c r="L206" s="708">
        <f t="shared" si="102"/>
        <v>0.79348683611702842</v>
      </c>
    </row>
    <row r="207" spans="2:12" ht="13.15">
      <c r="B207" s="698" t="str">
        <f t="shared" si="98"/>
        <v>Business Studies</v>
      </c>
      <c r="C207" s="707">
        <f t="shared" si="99"/>
        <v>0.7335515388616437</v>
      </c>
      <c r="D207" s="708">
        <f t="shared" ref="D207:L207" si="103">C207</f>
        <v>0.7335515388616437</v>
      </c>
      <c r="E207" s="708">
        <f t="shared" si="103"/>
        <v>0.7335515388616437</v>
      </c>
      <c r="F207" s="708">
        <f t="shared" si="103"/>
        <v>0.7335515388616437</v>
      </c>
      <c r="G207" s="708">
        <f t="shared" si="103"/>
        <v>0.7335515388616437</v>
      </c>
      <c r="H207" s="708">
        <f t="shared" si="103"/>
        <v>0.7335515388616437</v>
      </c>
      <c r="I207" s="708">
        <f t="shared" si="103"/>
        <v>0.7335515388616437</v>
      </c>
      <c r="J207" s="708">
        <f t="shared" si="103"/>
        <v>0.7335515388616437</v>
      </c>
      <c r="K207" s="708">
        <f t="shared" si="103"/>
        <v>0.7335515388616437</v>
      </c>
      <c r="L207" s="708">
        <f t="shared" si="103"/>
        <v>0.7335515388616437</v>
      </c>
    </row>
    <row r="208" spans="2:12" ht="13.15">
      <c r="B208" s="698" t="str">
        <f t="shared" si="98"/>
        <v>Chemistry</v>
      </c>
      <c r="C208" s="707">
        <f t="shared" si="99"/>
        <v>0.79456236134856839</v>
      </c>
      <c r="D208" s="708">
        <f t="shared" ref="D208:L208" si="104">C208</f>
        <v>0.79456236134856839</v>
      </c>
      <c r="E208" s="708">
        <f t="shared" si="104"/>
        <v>0.79456236134856839</v>
      </c>
      <c r="F208" s="708">
        <f t="shared" si="104"/>
        <v>0.79456236134856839</v>
      </c>
      <c r="G208" s="708">
        <f t="shared" si="104"/>
        <v>0.79456236134856839</v>
      </c>
      <c r="H208" s="708">
        <f t="shared" si="104"/>
        <v>0.79456236134856839</v>
      </c>
      <c r="I208" s="708">
        <f t="shared" si="104"/>
        <v>0.79456236134856839</v>
      </c>
      <c r="J208" s="708">
        <f t="shared" si="104"/>
        <v>0.79456236134856839</v>
      </c>
      <c r="K208" s="708">
        <f t="shared" si="104"/>
        <v>0.79456236134856839</v>
      </c>
      <c r="L208" s="708">
        <f t="shared" si="104"/>
        <v>0.79456236134856839</v>
      </c>
    </row>
    <row r="209" spans="2:12" ht="13.15">
      <c r="B209" s="698" t="str">
        <f t="shared" si="98"/>
        <v>Classics</v>
      </c>
      <c r="C209" s="707">
        <f t="shared" si="99"/>
        <v>0.7335515388616437</v>
      </c>
      <c r="D209" s="708">
        <f t="shared" ref="D209:L209" si="105">C209</f>
        <v>0.7335515388616437</v>
      </c>
      <c r="E209" s="708">
        <f t="shared" si="105"/>
        <v>0.7335515388616437</v>
      </c>
      <c r="F209" s="708">
        <f t="shared" si="105"/>
        <v>0.7335515388616437</v>
      </c>
      <c r="G209" s="708">
        <f t="shared" si="105"/>
        <v>0.7335515388616437</v>
      </c>
      <c r="H209" s="708">
        <f t="shared" si="105"/>
        <v>0.7335515388616437</v>
      </c>
      <c r="I209" s="708">
        <f t="shared" si="105"/>
        <v>0.7335515388616437</v>
      </c>
      <c r="J209" s="708">
        <f t="shared" si="105"/>
        <v>0.7335515388616437</v>
      </c>
      <c r="K209" s="708">
        <f t="shared" si="105"/>
        <v>0.7335515388616437</v>
      </c>
      <c r="L209" s="708">
        <f t="shared" si="105"/>
        <v>0.7335515388616437</v>
      </c>
    </row>
    <row r="210" spans="2:12" ht="13.15">
      <c r="B210" s="698" t="str">
        <f t="shared" si="98"/>
        <v>Computing</v>
      </c>
      <c r="C210" s="707">
        <f t="shared" si="99"/>
        <v>0.79530055681131184</v>
      </c>
      <c r="D210" s="708">
        <f t="shared" ref="D210:L210" si="106">C210</f>
        <v>0.79530055681131184</v>
      </c>
      <c r="E210" s="708">
        <f t="shared" si="106"/>
        <v>0.79530055681131184</v>
      </c>
      <c r="F210" s="708">
        <f t="shared" si="106"/>
        <v>0.79530055681131184</v>
      </c>
      <c r="G210" s="708">
        <f t="shared" si="106"/>
        <v>0.79530055681131184</v>
      </c>
      <c r="H210" s="708">
        <f t="shared" si="106"/>
        <v>0.79530055681131184</v>
      </c>
      <c r="I210" s="708">
        <f t="shared" si="106"/>
        <v>0.79530055681131184</v>
      </c>
      <c r="J210" s="708">
        <f t="shared" si="106"/>
        <v>0.79530055681131184</v>
      </c>
      <c r="K210" s="708">
        <f t="shared" si="106"/>
        <v>0.79530055681131184</v>
      </c>
      <c r="L210" s="708">
        <f t="shared" si="106"/>
        <v>0.79530055681131184</v>
      </c>
    </row>
    <row r="211" spans="2:12" ht="13.15">
      <c r="B211" s="698" t="str">
        <f t="shared" si="98"/>
        <v>Design &amp; Technology</v>
      </c>
      <c r="C211" s="707">
        <f t="shared" si="99"/>
        <v>0.82487774786668955</v>
      </c>
      <c r="D211" s="708">
        <f t="shared" ref="D211:L211" si="107">C211</f>
        <v>0.82487774786668955</v>
      </c>
      <c r="E211" s="708">
        <f t="shared" si="107"/>
        <v>0.82487774786668955</v>
      </c>
      <c r="F211" s="708">
        <f t="shared" si="107"/>
        <v>0.82487774786668955</v>
      </c>
      <c r="G211" s="708">
        <f t="shared" si="107"/>
        <v>0.82487774786668955</v>
      </c>
      <c r="H211" s="708">
        <f t="shared" si="107"/>
        <v>0.82487774786668955</v>
      </c>
      <c r="I211" s="708">
        <f t="shared" si="107"/>
        <v>0.82487774786668955</v>
      </c>
      <c r="J211" s="708">
        <f t="shared" si="107"/>
        <v>0.82487774786668955</v>
      </c>
      <c r="K211" s="708">
        <f t="shared" si="107"/>
        <v>0.82487774786668955</v>
      </c>
      <c r="L211" s="708">
        <f t="shared" si="107"/>
        <v>0.82487774786668955</v>
      </c>
    </row>
    <row r="212" spans="2:12" ht="13.15">
      <c r="B212" s="698" t="str">
        <f t="shared" si="98"/>
        <v>Drama</v>
      </c>
      <c r="C212" s="707">
        <f t="shared" si="99"/>
        <v>0.79184211047793762</v>
      </c>
      <c r="D212" s="708">
        <f t="shared" ref="D212:L212" si="108">C212</f>
        <v>0.79184211047793762</v>
      </c>
      <c r="E212" s="708">
        <f t="shared" si="108"/>
        <v>0.79184211047793762</v>
      </c>
      <c r="F212" s="708">
        <f t="shared" si="108"/>
        <v>0.79184211047793762</v>
      </c>
      <c r="G212" s="708">
        <f t="shared" si="108"/>
        <v>0.79184211047793762</v>
      </c>
      <c r="H212" s="708">
        <f t="shared" si="108"/>
        <v>0.79184211047793762</v>
      </c>
      <c r="I212" s="708">
        <f t="shared" si="108"/>
        <v>0.79184211047793762</v>
      </c>
      <c r="J212" s="708">
        <f t="shared" si="108"/>
        <v>0.79184211047793762</v>
      </c>
      <c r="K212" s="708">
        <f t="shared" si="108"/>
        <v>0.79184211047793762</v>
      </c>
      <c r="L212" s="708">
        <f t="shared" si="108"/>
        <v>0.79184211047793762</v>
      </c>
    </row>
    <row r="213" spans="2:12" ht="13.15">
      <c r="B213" s="698" t="str">
        <f t="shared" si="98"/>
        <v>English</v>
      </c>
      <c r="C213" s="707">
        <f t="shared" si="99"/>
        <v>0.86517985327856395</v>
      </c>
      <c r="D213" s="708">
        <f t="shared" ref="D213:L213" si="109">C213</f>
        <v>0.86517985327856395</v>
      </c>
      <c r="E213" s="708">
        <f t="shared" si="109"/>
        <v>0.86517985327856395</v>
      </c>
      <c r="F213" s="708">
        <f t="shared" si="109"/>
        <v>0.86517985327856395</v>
      </c>
      <c r="G213" s="708">
        <f t="shared" si="109"/>
        <v>0.86517985327856395</v>
      </c>
      <c r="H213" s="708">
        <f t="shared" si="109"/>
        <v>0.86517985327856395</v>
      </c>
      <c r="I213" s="708">
        <f t="shared" si="109"/>
        <v>0.86517985327856395</v>
      </c>
      <c r="J213" s="708">
        <f t="shared" si="109"/>
        <v>0.86517985327856395</v>
      </c>
      <c r="K213" s="708">
        <f t="shared" si="109"/>
        <v>0.86517985327856395</v>
      </c>
      <c r="L213" s="708">
        <f t="shared" si="109"/>
        <v>0.86517985327856395</v>
      </c>
    </row>
    <row r="214" spans="2:12" ht="13.15">
      <c r="B214" s="698" t="str">
        <f t="shared" si="98"/>
        <v>Food</v>
      </c>
      <c r="C214" s="707">
        <f t="shared" si="99"/>
        <v>0.88282703037817734</v>
      </c>
      <c r="D214" s="708">
        <f t="shared" ref="D214:L214" si="110">C214</f>
        <v>0.88282703037817734</v>
      </c>
      <c r="E214" s="708">
        <f t="shared" si="110"/>
        <v>0.88282703037817734</v>
      </c>
      <c r="F214" s="708">
        <f t="shared" si="110"/>
        <v>0.88282703037817734</v>
      </c>
      <c r="G214" s="708">
        <f t="shared" si="110"/>
        <v>0.88282703037817734</v>
      </c>
      <c r="H214" s="708">
        <f t="shared" si="110"/>
        <v>0.88282703037817734</v>
      </c>
      <c r="I214" s="708">
        <f t="shared" si="110"/>
        <v>0.88282703037817734</v>
      </c>
      <c r="J214" s="708">
        <f t="shared" si="110"/>
        <v>0.88282703037817734</v>
      </c>
      <c r="K214" s="708">
        <f t="shared" si="110"/>
        <v>0.88282703037817734</v>
      </c>
      <c r="L214" s="708">
        <f t="shared" si="110"/>
        <v>0.88282703037817734</v>
      </c>
    </row>
    <row r="215" spans="2:12" ht="13.15">
      <c r="B215" s="698" t="str">
        <f t="shared" si="98"/>
        <v>Geography</v>
      </c>
      <c r="C215" s="707">
        <f t="shared" si="99"/>
        <v>0.8239065123879683</v>
      </c>
      <c r="D215" s="708">
        <f t="shared" ref="D215:L215" si="111">C215</f>
        <v>0.8239065123879683</v>
      </c>
      <c r="E215" s="708">
        <f t="shared" si="111"/>
        <v>0.8239065123879683</v>
      </c>
      <c r="F215" s="708">
        <f t="shared" si="111"/>
        <v>0.8239065123879683</v>
      </c>
      <c r="G215" s="708">
        <f t="shared" si="111"/>
        <v>0.8239065123879683</v>
      </c>
      <c r="H215" s="708">
        <f t="shared" si="111"/>
        <v>0.8239065123879683</v>
      </c>
      <c r="I215" s="708">
        <f t="shared" si="111"/>
        <v>0.8239065123879683</v>
      </c>
      <c r="J215" s="708">
        <f t="shared" si="111"/>
        <v>0.8239065123879683</v>
      </c>
      <c r="K215" s="708">
        <f t="shared" si="111"/>
        <v>0.8239065123879683</v>
      </c>
      <c r="L215" s="708">
        <f t="shared" si="111"/>
        <v>0.8239065123879683</v>
      </c>
    </row>
    <row r="216" spans="2:12" ht="13.15">
      <c r="B216" s="698" t="str">
        <f t="shared" si="98"/>
        <v>History</v>
      </c>
      <c r="C216" s="707">
        <f t="shared" si="99"/>
        <v>0.86415483754630973</v>
      </c>
      <c r="D216" s="708">
        <f t="shared" ref="D216:L216" si="112">C216</f>
        <v>0.86415483754630973</v>
      </c>
      <c r="E216" s="708">
        <f t="shared" si="112"/>
        <v>0.86415483754630973</v>
      </c>
      <c r="F216" s="708">
        <f t="shared" si="112"/>
        <v>0.86415483754630973</v>
      </c>
      <c r="G216" s="708">
        <f t="shared" si="112"/>
        <v>0.86415483754630973</v>
      </c>
      <c r="H216" s="708">
        <f t="shared" si="112"/>
        <v>0.86415483754630973</v>
      </c>
      <c r="I216" s="708">
        <f t="shared" si="112"/>
        <v>0.86415483754630973</v>
      </c>
      <c r="J216" s="708">
        <f t="shared" si="112"/>
        <v>0.86415483754630973</v>
      </c>
      <c r="K216" s="708">
        <f t="shared" si="112"/>
        <v>0.86415483754630973</v>
      </c>
      <c r="L216" s="708">
        <f t="shared" si="112"/>
        <v>0.86415483754630973</v>
      </c>
    </row>
    <row r="217" spans="2:12" ht="13.15">
      <c r="B217" s="698" t="str">
        <f t="shared" si="98"/>
        <v>Mathematics</v>
      </c>
      <c r="C217" s="707">
        <f t="shared" si="99"/>
        <v>0.796334846731928</v>
      </c>
      <c r="D217" s="708">
        <f t="shared" ref="D217:L217" si="113">C217</f>
        <v>0.796334846731928</v>
      </c>
      <c r="E217" s="708">
        <f t="shared" si="113"/>
        <v>0.796334846731928</v>
      </c>
      <c r="F217" s="708">
        <f t="shared" si="113"/>
        <v>0.796334846731928</v>
      </c>
      <c r="G217" s="708">
        <f t="shared" si="113"/>
        <v>0.796334846731928</v>
      </c>
      <c r="H217" s="708">
        <f t="shared" si="113"/>
        <v>0.796334846731928</v>
      </c>
      <c r="I217" s="708">
        <f t="shared" si="113"/>
        <v>0.796334846731928</v>
      </c>
      <c r="J217" s="708">
        <f t="shared" si="113"/>
        <v>0.796334846731928</v>
      </c>
      <c r="K217" s="708">
        <f t="shared" si="113"/>
        <v>0.796334846731928</v>
      </c>
      <c r="L217" s="708">
        <f t="shared" si="113"/>
        <v>0.796334846731928</v>
      </c>
    </row>
    <row r="218" spans="2:12" ht="13.15">
      <c r="B218" s="698" t="str">
        <f t="shared" si="98"/>
        <v>Modern Foreign Languages</v>
      </c>
      <c r="C218" s="707">
        <f t="shared" si="99"/>
        <v>0.77669110496932625</v>
      </c>
      <c r="D218" s="708">
        <f t="shared" ref="D218:L218" si="114">C218</f>
        <v>0.77669110496932625</v>
      </c>
      <c r="E218" s="708">
        <f t="shared" si="114"/>
        <v>0.77669110496932625</v>
      </c>
      <c r="F218" s="708">
        <f t="shared" si="114"/>
        <v>0.77669110496932625</v>
      </c>
      <c r="G218" s="708">
        <f t="shared" si="114"/>
        <v>0.77669110496932625</v>
      </c>
      <c r="H218" s="708">
        <f t="shared" si="114"/>
        <v>0.77669110496932625</v>
      </c>
      <c r="I218" s="708">
        <f t="shared" si="114"/>
        <v>0.77669110496932625</v>
      </c>
      <c r="J218" s="708">
        <f t="shared" si="114"/>
        <v>0.77669110496932625</v>
      </c>
      <c r="K218" s="708">
        <f t="shared" si="114"/>
        <v>0.77669110496932625</v>
      </c>
      <c r="L218" s="708">
        <f t="shared" si="114"/>
        <v>0.77669110496932625</v>
      </c>
    </row>
    <row r="219" spans="2:12" ht="13.15">
      <c r="B219" s="698" t="str">
        <f t="shared" si="98"/>
        <v>Music</v>
      </c>
      <c r="C219" s="707">
        <f t="shared" si="99"/>
        <v>0.73619799670123176</v>
      </c>
      <c r="D219" s="708">
        <f t="shared" ref="D219:L219" si="115">C219</f>
        <v>0.73619799670123176</v>
      </c>
      <c r="E219" s="708">
        <f t="shared" si="115"/>
        <v>0.73619799670123176</v>
      </c>
      <c r="F219" s="708">
        <f t="shared" si="115"/>
        <v>0.73619799670123176</v>
      </c>
      <c r="G219" s="708">
        <f t="shared" si="115"/>
        <v>0.73619799670123176</v>
      </c>
      <c r="H219" s="708">
        <f t="shared" si="115"/>
        <v>0.73619799670123176</v>
      </c>
      <c r="I219" s="708">
        <f t="shared" si="115"/>
        <v>0.73619799670123176</v>
      </c>
      <c r="J219" s="708">
        <f t="shared" si="115"/>
        <v>0.73619799670123176</v>
      </c>
      <c r="K219" s="708">
        <f t="shared" si="115"/>
        <v>0.73619799670123176</v>
      </c>
      <c r="L219" s="708">
        <f t="shared" si="115"/>
        <v>0.73619799670123176</v>
      </c>
    </row>
    <row r="220" spans="2:12" ht="13.15">
      <c r="B220" s="698" t="str">
        <f t="shared" si="98"/>
        <v>Others</v>
      </c>
      <c r="C220" s="707">
        <f t="shared" si="99"/>
        <v>0.8475595386449265</v>
      </c>
      <c r="D220" s="708">
        <f t="shared" ref="D220:L220" si="116">C220</f>
        <v>0.8475595386449265</v>
      </c>
      <c r="E220" s="708">
        <f t="shared" si="116"/>
        <v>0.8475595386449265</v>
      </c>
      <c r="F220" s="708">
        <f t="shared" si="116"/>
        <v>0.8475595386449265</v>
      </c>
      <c r="G220" s="708">
        <f t="shared" si="116"/>
        <v>0.8475595386449265</v>
      </c>
      <c r="H220" s="708">
        <f t="shared" si="116"/>
        <v>0.8475595386449265</v>
      </c>
      <c r="I220" s="708">
        <f t="shared" si="116"/>
        <v>0.8475595386449265</v>
      </c>
      <c r="J220" s="708">
        <f t="shared" si="116"/>
        <v>0.8475595386449265</v>
      </c>
      <c r="K220" s="708">
        <f t="shared" si="116"/>
        <v>0.8475595386449265</v>
      </c>
      <c r="L220" s="708">
        <f t="shared" si="116"/>
        <v>0.8475595386449265</v>
      </c>
    </row>
    <row r="221" spans="2:12" ht="13.15">
      <c r="B221" s="698" t="str">
        <f t="shared" si="98"/>
        <v>Physical Education</v>
      </c>
      <c r="C221" s="707">
        <f t="shared" si="99"/>
        <v>0.7335515388616437</v>
      </c>
      <c r="D221" s="708">
        <f t="shared" ref="D221:L221" si="117">C221</f>
        <v>0.7335515388616437</v>
      </c>
      <c r="E221" s="708">
        <f t="shared" si="117"/>
        <v>0.7335515388616437</v>
      </c>
      <c r="F221" s="708">
        <f t="shared" si="117"/>
        <v>0.7335515388616437</v>
      </c>
      <c r="G221" s="708">
        <f t="shared" si="117"/>
        <v>0.7335515388616437</v>
      </c>
      <c r="H221" s="708">
        <f t="shared" si="117"/>
        <v>0.7335515388616437</v>
      </c>
      <c r="I221" s="708">
        <f t="shared" si="117"/>
        <v>0.7335515388616437</v>
      </c>
      <c r="J221" s="708">
        <f t="shared" si="117"/>
        <v>0.7335515388616437</v>
      </c>
      <c r="K221" s="708">
        <f t="shared" si="117"/>
        <v>0.7335515388616437</v>
      </c>
      <c r="L221" s="708">
        <f t="shared" si="117"/>
        <v>0.7335515388616437</v>
      </c>
    </row>
    <row r="222" spans="2:12" ht="13.15">
      <c r="B222" s="698" t="str">
        <f t="shared" si="98"/>
        <v>Physics</v>
      </c>
      <c r="C222" s="707">
        <f t="shared" si="99"/>
        <v>0.75702056042764732</v>
      </c>
      <c r="D222" s="708">
        <f t="shared" ref="D222:L222" si="118">C222</f>
        <v>0.75702056042764732</v>
      </c>
      <c r="E222" s="708">
        <f t="shared" si="118"/>
        <v>0.75702056042764732</v>
      </c>
      <c r="F222" s="708">
        <f t="shared" si="118"/>
        <v>0.75702056042764732</v>
      </c>
      <c r="G222" s="708">
        <f t="shared" si="118"/>
        <v>0.75702056042764732</v>
      </c>
      <c r="H222" s="708">
        <f t="shared" si="118"/>
        <v>0.75702056042764732</v>
      </c>
      <c r="I222" s="708">
        <f t="shared" si="118"/>
        <v>0.75702056042764732</v>
      </c>
      <c r="J222" s="708">
        <f t="shared" si="118"/>
        <v>0.75702056042764732</v>
      </c>
      <c r="K222" s="708">
        <f t="shared" si="118"/>
        <v>0.75702056042764732</v>
      </c>
      <c r="L222" s="708">
        <f t="shared" si="118"/>
        <v>0.75702056042764732</v>
      </c>
    </row>
    <row r="223" spans="2:12" ht="13.15">
      <c r="B223" s="711" t="str">
        <f t="shared" si="98"/>
        <v>Religious Education</v>
      </c>
      <c r="C223" s="707">
        <f t="shared" si="99"/>
        <v>0.83992096631563462</v>
      </c>
      <c r="D223" s="708">
        <f t="shared" ref="D223:L223" si="119">C223</f>
        <v>0.83992096631563462</v>
      </c>
      <c r="E223" s="708">
        <f t="shared" si="119"/>
        <v>0.83992096631563462</v>
      </c>
      <c r="F223" s="708">
        <f t="shared" si="119"/>
        <v>0.83992096631563462</v>
      </c>
      <c r="G223" s="708">
        <f t="shared" si="119"/>
        <v>0.83992096631563462</v>
      </c>
      <c r="H223" s="708">
        <f t="shared" si="119"/>
        <v>0.83992096631563462</v>
      </c>
      <c r="I223" s="708">
        <f t="shared" si="119"/>
        <v>0.83992096631563462</v>
      </c>
      <c r="J223" s="708">
        <f t="shared" si="119"/>
        <v>0.83992096631563462</v>
      </c>
      <c r="K223" s="708">
        <f t="shared" si="119"/>
        <v>0.83992096631563462</v>
      </c>
      <c r="L223" s="708">
        <f t="shared" si="119"/>
        <v>0.83992096631563462</v>
      </c>
    </row>
    <row r="225" spans="2:12" ht="15">
      <c r="B225" s="705" t="s">
        <v>1071</v>
      </c>
      <c r="C225" s="705"/>
      <c r="D225" s="699"/>
      <c r="E225" s="770"/>
      <c r="F225" s="699"/>
      <c r="G225" s="770" t="s">
        <v>1140</v>
      </c>
      <c r="H225" s="699"/>
      <c r="I225" s="699"/>
      <c r="J225" s="699"/>
      <c r="K225" s="699"/>
      <c r="L225" s="699"/>
    </row>
    <row r="227" spans="2:12" ht="13.15">
      <c r="B227" s="711" t="str">
        <f t="shared" ref="B227:L227" si="120">B203</f>
        <v>Subject</v>
      </c>
      <c r="C227" s="697" t="str">
        <f t="shared" si="120"/>
        <v>2019/20</v>
      </c>
      <c r="D227" s="697" t="str">
        <f t="shared" si="120"/>
        <v>2020/21</v>
      </c>
      <c r="E227" s="697" t="str">
        <f t="shared" si="120"/>
        <v>2021/22</v>
      </c>
      <c r="F227" s="697" t="str">
        <f t="shared" si="120"/>
        <v>2022/23</v>
      </c>
      <c r="G227" s="697" t="str">
        <f t="shared" si="120"/>
        <v>2023/24</v>
      </c>
      <c r="H227" s="697" t="str">
        <f t="shared" si="120"/>
        <v>2024/25</v>
      </c>
      <c r="I227" s="697" t="str">
        <f t="shared" si="120"/>
        <v>2025/26</v>
      </c>
      <c r="J227" s="697" t="str">
        <f t="shared" si="120"/>
        <v>2026/27</v>
      </c>
      <c r="K227" s="697" t="str">
        <f t="shared" si="120"/>
        <v>2027/28</v>
      </c>
      <c r="L227" s="697" t="str">
        <f t="shared" si="120"/>
        <v>2028/29</v>
      </c>
    </row>
    <row r="228" spans="2:12" ht="13.15">
      <c r="B228" s="711" t="str">
        <f t="shared" ref="B228:B247" si="121">B204</f>
        <v>Primary</v>
      </c>
      <c r="C228" s="709">
        <f t="shared" ref="C228:L228" si="122">C55/((C156*$E$45)+(C180*$E$46)+(C204*$E$49))</f>
        <v>11832.856724759911</v>
      </c>
      <c r="D228" s="709">
        <f t="shared" si="122"/>
        <v>11555.47937256208</v>
      </c>
      <c r="E228" s="709">
        <f t="shared" si="122"/>
        <v>11353.325297705098</v>
      </c>
      <c r="F228" s="709">
        <f t="shared" si="122"/>
        <v>11268.755599487929</v>
      </c>
      <c r="G228" s="709">
        <f t="shared" si="122"/>
        <v>11338.256975051789</v>
      </c>
      <c r="H228" s="709">
        <f t="shared" si="122"/>
        <v>11467.368123098851</v>
      </c>
      <c r="I228" s="709">
        <f t="shared" si="122"/>
        <v>11431.896106788798</v>
      </c>
      <c r="J228" s="709">
        <f t="shared" si="122"/>
        <v>11409.029253188555</v>
      </c>
      <c r="K228" s="709">
        <f t="shared" si="122"/>
        <v>11565.741236575082</v>
      </c>
      <c r="L228" s="709">
        <f t="shared" si="122"/>
        <v>11459.403317110209</v>
      </c>
    </row>
    <row r="229" spans="2:12" ht="13.15">
      <c r="B229" s="711" t="str">
        <f t="shared" si="121"/>
        <v>Art &amp; Design</v>
      </c>
      <c r="C229" s="709">
        <f t="shared" ref="C229:L229" si="123">C56/((C157*$E$45)+(C181*$E$46)+(C205*$E$49))</f>
        <v>629.62775430917009</v>
      </c>
      <c r="D229" s="709">
        <f t="shared" si="123"/>
        <v>622.75054663747119</v>
      </c>
      <c r="E229" s="709">
        <f t="shared" si="123"/>
        <v>652.42668188715925</v>
      </c>
      <c r="F229" s="709">
        <f t="shared" si="123"/>
        <v>668.75160995967087</v>
      </c>
      <c r="G229" s="709">
        <f t="shared" si="123"/>
        <v>688.09518442573813</v>
      </c>
      <c r="H229" s="709">
        <f t="shared" si="123"/>
        <v>661.70051937570986</v>
      </c>
      <c r="I229" s="709">
        <f t="shared" si="123"/>
        <v>646.55505894061969</v>
      </c>
      <c r="J229" s="709">
        <f t="shared" si="123"/>
        <v>644.62199619292676</v>
      </c>
      <c r="K229" s="709">
        <f t="shared" si="123"/>
        <v>637.56120923992091</v>
      </c>
      <c r="L229" s="709">
        <f t="shared" si="123"/>
        <v>636.28550768337686</v>
      </c>
    </row>
    <row r="230" spans="2:12" ht="13.15">
      <c r="B230" s="711" t="str">
        <f t="shared" si="121"/>
        <v>Biology</v>
      </c>
      <c r="C230" s="709">
        <f t="shared" ref="C230:L230" si="124">C57/((C158*$E$45)+(C182*$E$46)+(C206*$E$49))</f>
        <v>1073.500286640334</v>
      </c>
      <c r="D230" s="709">
        <f t="shared" si="124"/>
        <v>1109.4761194617681</v>
      </c>
      <c r="E230" s="709">
        <f t="shared" si="124"/>
        <v>1213.6428034666876</v>
      </c>
      <c r="F230" s="709">
        <f t="shared" si="124"/>
        <v>1211.8191711187117</v>
      </c>
      <c r="G230" s="709">
        <f t="shared" si="124"/>
        <v>1155.3387564739025</v>
      </c>
      <c r="H230" s="709">
        <f t="shared" si="124"/>
        <v>1148.348550256324</v>
      </c>
      <c r="I230" s="709">
        <f t="shared" si="124"/>
        <v>1123.5168224685349</v>
      </c>
      <c r="J230" s="709">
        <f t="shared" si="124"/>
        <v>1103.3623240079019</v>
      </c>
      <c r="K230" s="709">
        <f t="shared" si="124"/>
        <v>1084.5483795082384</v>
      </c>
      <c r="L230" s="709">
        <f t="shared" si="124"/>
        <v>1093.2817663261171</v>
      </c>
    </row>
    <row r="231" spans="2:12" ht="13.15">
      <c r="B231" s="711" t="str">
        <f t="shared" si="121"/>
        <v>Business Studies</v>
      </c>
      <c r="C231" s="709">
        <f t="shared" ref="C231:L231" si="125">C58/((C159*$E$45)+(C183*$E$46)+(C207*$E$49))</f>
        <v>327.07286555523592</v>
      </c>
      <c r="D231" s="709">
        <f t="shared" si="125"/>
        <v>371.35070394071982</v>
      </c>
      <c r="E231" s="709">
        <f t="shared" si="125"/>
        <v>422.91361826606925</v>
      </c>
      <c r="F231" s="709">
        <f t="shared" si="125"/>
        <v>434.78466996969604</v>
      </c>
      <c r="G231" s="709">
        <f t="shared" si="125"/>
        <v>443.17125028948345</v>
      </c>
      <c r="H231" s="709">
        <f t="shared" si="125"/>
        <v>444.52857781440116</v>
      </c>
      <c r="I231" s="709">
        <f t="shared" si="125"/>
        <v>433.21553144248639</v>
      </c>
      <c r="J231" s="709">
        <f t="shared" si="125"/>
        <v>423.53961748381573</v>
      </c>
      <c r="K231" s="709">
        <f t="shared" si="125"/>
        <v>415.2778736949881</v>
      </c>
      <c r="L231" s="709">
        <f t="shared" si="125"/>
        <v>408.33673318384496</v>
      </c>
    </row>
    <row r="232" spans="2:12" ht="13.15">
      <c r="B232" s="711" t="str">
        <f t="shared" si="121"/>
        <v>Chemistry</v>
      </c>
      <c r="C232" s="709">
        <f t="shared" ref="C232:L232" si="126">C59/((C160*$E$45)+(C184*$E$46)+(C208*$E$49))</f>
        <v>1010.7370073183293</v>
      </c>
      <c r="D232" s="709">
        <f t="shared" si="126"/>
        <v>1041.4578675639116</v>
      </c>
      <c r="E232" s="709">
        <f t="shared" si="126"/>
        <v>1136.6447351300051</v>
      </c>
      <c r="F232" s="709">
        <f t="shared" si="126"/>
        <v>1127.5678929627181</v>
      </c>
      <c r="G232" s="709">
        <f t="shared" si="126"/>
        <v>1071.7764292278523</v>
      </c>
      <c r="H232" s="709">
        <f t="shared" si="126"/>
        <v>1067.6855915173505</v>
      </c>
      <c r="I232" s="709">
        <f t="shared" si="126"/>
        <v>1041.0936225148605</v>
      </c>
      <c r="J232" s="709">
        <f t="shared" si="126"/>
        <v>1016.2232523059024</v>
      </c>
      <c r="K232" s="709">
        <f t="shared" si="126"/>
        <v>994.85797940844679</v>
      </c>
      <c r="L232" s="709">
        <f t="shared" si="126"/>
        <v>1002.4812097349753</v>
      </c>
    </row>
    <row r="233" spans="2:12" ht="13.15">
      <c r="B233" s="711" t="str">
        <f t="shared" si="121"/>
        <v>Classics</v>
      </c>
      <c r="C233" s="709">
        <f t="shared" ref="C233:L233" si="127">C60/((C161*$E$45)+(C185*$E$46)+(C209*$E$49))</f>
        <v>26.788230443219032</v>
      </c>
      <c r="D233" s="709">
        <f t="shared" si="127"/>
        <v>27.803305031955428</v>
      </c>
      <c r="E233" s="709">
        <f t="shared" si="127"/>
        <v>30.033835175939693</v>
      </c>
      <c r="F233" s="709">
        <f t="shared" si="127"/>
        <v>30.078012892089351</v>
      </c>
      <c r="G233" s="709">
        <f t="shared" si="127"/>
        <v>28.749027256005295</v>
      </c>
      <c r="H233" s="709">
        <f t="shared" si="127"/>
        <v>27.830501278247638</v>
      </c>
      <c r="I233" s="709">
        <f t="shared" si="127"/>
        <v>27.184165786129547</v>
      </c>
      <c r="J233" s="709">
        <f t="shared" si="127"/>
        <v>27.046392576514013</v>
      </c>
      <c r="K233" s="709">
        <f t="shared" si="127"/>
        <v>26.759860612296812</v>
      </c>
      <c r="L233" s="709">
        <f t="shared" si="127"/>
        <v>26.622897246856137</v>
      </c>
    </row>
    <row r="234" spans="2:12" ht="13.15">
      <c r="B234" s="711" t="str">
        <f t="shared" si="121"/>
        <v>Computing</v>
      </c>
      <c r="C234" s="709">
        <f t="shared" ref="C234:L234" si="128">C61/((C162*$E$45)+(C186*$E$46)+(C210*$E$49))</f>
        <v>539.93094457762174</v>
      </c>
      <c r="D234" s="709">
        <f t="shared" si="128"/>
        <v>537.95608696999329</v>
      </c>
      <c r="E234" s="709">
        <f t="shared" si="128"/>
        <v>565.03402818378629</v>
      </c>
      <c r="F234" s="709">
        <f t="shared" si="128"/>
        <v>579.18903507900279</v>
      </c>
      <c r="G234" s="709">
        <f t="shared" si="128"/>
        <v>595.76553663677953</v>
      </c>
      <c r="H234" s="709">
        <f t="shared" si="128"/>
        <v>582.20881735627233</v>
      </c>
      <c r="I234" s="709">
        <f t="shared" si="128"/>
        <v>571.26246093869838</v>
      </c>
      <c r="J234" s="709">
        <f t="shared" si="128"/>
        <v>567.73602119576231</v>
      </c>
      <c r="K234" s="709">
        <f t="shared" si="128"/>
        <v>561.62114256266943</v>
      </c>
      <c r="L234" s="709">
        <f t="shared" si="128"/>
        <v>562.17596204084691</v>
      </c>
    </row>
    <row r="235" spans="2:12" ht="13.15">
      <c r="B235" s="711" t="str">
        <f t="shared" si="121"/>
        <v>Design &amp; Technology</v>
      </c>
      <c r="C235" s="709">
        <f t="shared" ref="C235:L235" si="129">C62/((C163*$E$45)+(C187*$E$46)+(C211*$E$49))</f>
        <v>751.50315445640058</v>
      </c>
      <c r="D235" s="709">
        <f t="shared" si="129"/>
        <v>714.94278822030128</v>
      </c>
      <c r="E235" s="709">
        <f t="shared" si="129"/>
        <v>726.50487845491489</v>
      </c>
      <c r="F235" s="709">
        <f t="shared" si="129"/>
        <v>737.68514655699471</v>
      </c>
      <c r="G235" s="709">
        <f t="shared" si="129"/>
        <v>755.52926972579951</v>
      </c>
      <c r="H235" s="709">
        <f t="shared" si="129"/>
        <v>713.1203155303333</v>
      </c>
      <c r="I235" s="709">
        <f t="shared" si="129"/>
        <v>694.12560358511416</v>
      </c>
      <c r="J235" s="709">
        <f t="shared" si="129"/>
        <v>694.24368722315614</v>
      </c>
      <c r="K235" s="709">
        <f t="shared" si="129"/>
        <v>686.88948254032914</v>
      </c>
      <c r="L235" s="709">
        <f t="shared" si="129"/>
        <v>686.35392319856408</v>
      </c>
    </row>
    <row r="236" spans="2:12" ht="13.15">
      <c r="B236" s="711" t="str">
        <f t="shared" si="121"/>
        <v>Drama</v>
      </c>
      <c r="C236" s="709">
        <f t="shared" ref="C236:L236" si="130">C63/((C164*$E$45)+(C188*$E$46)+(C212*$E$49))</f>
        <v>330.81354782739049</v>
      </c>
      <c r="D236" s="709">
        <f t="shared" si="130"/>
        <v>323.10220616104186</v>
      </c>
      <c r="E236" s="709">
        <f t="shared" si="130"/>
        <v>337.28879189614207</v>
      </c>
      <c r="F236" s="709">
        <f t="shared" si="130"/>
        <v>348.95316937929704</v>
      </c>
      <c r="G236" s="709">
        <f t="shared" si="130"/>
        <v>362.93850124743909</v>
      </c>
      <c r="H236" s="709">
        <f t="shared" si="130"/>
        <v>346.59682204692842</v>
      </c>
      <c r="I236" s="709">
        <f t="shared" si="130"/>
        <v>341.16992296006498</v>
      </c>
      <c r="J236" s="709">
        <f t="shared" si="130"/>
        <v>344.83574332305648</v>
      </c>
      <c r="K236" s="709">
        <f t="shared" si="130"/>
        <v>344.21138740829269</v>
      </c>
      <c r="L236" s="709">
        <f t="shared" si="130"/>
        <v>345.64650912239881</v>
      </c>
    </row>
    <row r="237" spans="2:12" ht="13.15">
      <c r="B237" s="711" t="str">
        <f t="shared" si="121"/>
        <v>English</v>
      </c>
      <c r="C237" s="709">
        <f t="shared" ref="C237:L237" si="131">C64/((C165*$E$45)+(C189*$E$46)+(C213*$E$49))</f>
        <v>2468.2516693713224</v>
      </c>
      <c r="D237" s="709">
        <f t="shared" si="131"/>
        <v>2484.9022346797983</v>
      </c>
      <c r="E237" s="709">
        <f t="shared" si="131"/>
        <v>2681.536017736546</v>
      </c>
      <c r="F237" s="709">
        <f t="shared" si="131"/>
        <v>2665.1318974145233</v>
      </c>
      <c r="G237" s="709">
        <f t="shared" si="131"/>
        <v>2496.5411822510609</v>
      </c>
      <c r="H237" s="709">
        <f t="shared" si="131"/>
        <v>2459.833006072347</v>
      </c>
      <c r="I237" s="709">
        <f t="shared" si="131"/>
        <v>2397.0562826304554</v>
      </c>
      <c r="J237" s="709">
        <f t="shared" si="131"/>
        <v>2350.6129851453406</v>
      </c>
      <c r="K237" s="709">
        <f t="shared" si="131"/>
        <v>2306.4557561690799</v>
      </c>
      <c r="L237" s="709">
        <f t="shared" si="131"/>
        <v>2338.8838901363492</v>
      </c>
    </row>
    <row r="238" spans="2:12" ht="13.15">
      <c r="B238" s="711" t="str">
        <f t="shared" si="121"/>
        <v>Food</v>
      </c>
      <c r="C238" s="709">
        <f t="shared" ref="C238:L238" si="132">C65/((C166*$E$45)+(C190*$E$46)+(C214*$E$49))</f>
        <v>152.33934255304763</v>
      </c>
      <c r="D238" s="709">
        <f t="shared" si="132"/>
        <v>144.78888953881665</v>
      </c>
      <c r="E238" s="709">
        <f t="shared" si="132"/>
        <v>148.56163885303647</v>
      </c>
      <c r="F238" s="709">
        <f t="shared" si="132"/>
        <v>147.90713544302068</v>
      </c>
      <c r="G238" s="709">
        <f t="shared" si="132"/>
        <v>148.96202280190559</v>
      </c>
      <c r="H238" s="709">
        <f t="shared" si="132"/>
        <v>147.44087104227455</v>
      </c>
      <c r="I238" s="709">
        <f t="shared" si="132"/>
        <v>141.6032427397777</v>
      </c>
      <c r="J238" s="709">
        <f t="shared" si="132"/>
        <v>135.65274607780768</v>
      </c>
      <c r="K238" s="709">
        <f t="shared" si="132"/>
        <v>131.07050683786898</v>
      </c>
      <c r="L238" s="709">
        <f t="shared" si="132"/>
        <v>132.10765761382504</v>
      </c>
    </row>
    <row r="239" spans="2:12" ht="13.15">
      <c r="B239" s="711" t="str">
        <f t="shared" si="121"/>
        <v>Geography</v>
      </c>
      <c r="C239" s="709">
        <f t="shared" ref="C239:L239" si="133">C66/((C167*$E$45)+(C191*$E$46)+(C215*$E$49))</f>
        <v>1020.1915310782783</v>
      </c>
      <c r="D239" s="709">
        <f t="shared" si="133"/>
        <v>1041.5381728546261</v>
      </c>
      <c r="E239" s="709">
        <f t="shared" si="133"/>
        <v>1170.4471254517414</v>
      </c>
      <c r="F239" s="709">
        <f t="shared" si="133"/>
        <v>1190.4914221376148</v>
      </c>
      <c r="G239" s="709">
        <f t="shared" si="133"/>
        <v>1087.2083122130043</v>
      </c>
      <c r="H239" s="709">
        <f t="shared" si="133"/>
        <v>1038.0508878040689</v>
      </c>
      <c r="I239" s="709">
        <f t="shared" si="133"/>
        <v>1006.1351447252943</v>
      </c>
      <c r="J239" s="709">
        <f t="shared" si="133"/>
        <v>1000.5571829918883</v>
      </c>
      <c r="K239" s="709">
        <f t="shared" si="133"/>
        <v>984.7538332372003</v>
      </c>
      <c r="L239" s="709">
        <f t="shared" si="133"/>
        <v>1001.1427862341665</v>
      </c>
    </row>
    <row r="240" spans="2:12" ht="13.15">
      <c r="B240" s="711" t="str">
        <f t="shared" si="121"/>
        <v>History</v>
      </c>
      <c r="C240" s="709">
        <f t="shared" ref="C240:L240" si="134">C67/((C168*$E$45)+(C192*$E$46)+(C216*$E$49))</f>
        <v>1213.3411039468788</v>
      </c>
      <c r="D240" s="709">
        <f t="shared" si="134"/>
        <v>1241.5454867611656</v>
      </c>
      <c r="E240" s="709">
        <f t="shared" si="134"/>
        <v>1379.6798690779196</v>
      </c>
      <c r="F240" s="709">
        <f t="shared" si="134"/>
        <v>1397.220933377746</v>
      </c>
      <c r="G240" s="709">
        <f t="shared" si="134"/>
        <v>1290.0629452083344</v>
      </c>
      <c r="H240" s="709">
        <f t="shared" si="134"/>
        <v>1239.3083447577212</v>
      </c>
      <c r="I240" s="709">
        <f t="shared" si="134"/>
        <v>1204.2220775094061</v>
      </c>
      <c r="J240" s="709">
        <f t="shared" si="134"/>
        <v>1196.439722377309</v>
      </c>
      <c r="K240" s="709">
        <f t="shared" si="134"/>
        <v>1178.95799803262</v>
      </c>
      <c r="L240" s="709">
        <f t="shared" si="134"/>
        <v>1194.4790646964611</v>
      </c>
    </row>
    <row r="241" spans="2:23" ht="13.15">
      <c r="B241" s="711" t="str">
        <f t="shared" si="121"/>
        <v>Mathematics</v>
      </c>
      <c r="C241" s="709">
        <f t="shared" ref="C241:L241" si="135">C68/((C169*$E$45)+(C193*$E$46)+(C217*$E$49))</f>
        <v>2956.2005826296886</v>
      </c>
      <c r="D241" s="709">
        <f t="shared" si="135"/>
        <v>2951.0547992096353</v>
      </c>
      <c r="E241" s="709">
        <f t="shared" si="135"/>
        <v>3170.6246879261248</v>
      </c>
      <c r="F241" s="709">
        <f t="shared" si="135"/>
        <v>3155.8541613430193</v>
      </c>
      <c r="G241" s="709">
        <f t="shared" si="135"/>
        <v>2972.9582253539993</v>
      </c>
      <c r="H241" s="709">
        <f t="shared" si="135"/>
        <v>2917.5036126467007</v>
      </c>
      <c r="I241" s="709">
        <f t="shared" si="135"/>
        <v>2841.1556718558686</v>
      </c>
      <c r="J241" s="709">
        <f t="shared" si="135"/>
        <v>2787.7353263154669</v>
      </c>
      <c r="K241" s="709">
        <f t="shared" si="135"/>
        <v>2734.4475288051817</v>
      </c>
      <c r="L241" s="709">
        <f t="shared" si="135"/>
        <v>2756.5228367175228</v>
      </c>
    </row>
    <row r="242" spans="2:23" ht="13.15">
      <c r="B242" s="711" t="str">
        <f t="shared" si="121"/>
        <v>Modern Foreign Languages</v>
      </c>
      <c r="C242" s="709">
        <f t="shared" ref="C242:L242" si="136">C69/((C170*$E$45)+(C194*$E$46)+(C218*$E$49))</f>
        <v>2042.646779645997</v>
      </c>
      <c r="D242" s="709">
        <f t="shared" si="136"/>
        <v>2506.7017460170905</v>
      </c>
      <c r="E242" s="709">
        <f t="shared" si="136"/>
        <v>3199.637956179698</v>
      </c>
      <c r="F242" s="709">
        <f t="shared" si="136"/>
        <v>3061.5414857113878</v>
      </c>
      <c r="G242" s="709">
        <f t="shared" si="136"/>
        <v>1809.9247236007943</v>
      </c>
      <c r="H242" s="709">
        <f t="shared" si="136"/>
        <v>1695.747750601178</v>
      </c>
      <c r="I242" s="709">
        <f t="shared" si="136"/>
        <v>1617.4956607875988</v>
      </c>
      <c r="J242" s="709">
        <f t="shared" si="136"/>
        <v>1593.7000094604155</v>
      </c>
      <c r="K242" s="709">
        <f t="shared" si="136"/>
        <v>1544.3008408604844</v>
      </c>
      <c r="L242" s="709">
        <f t="shared" si="136"/>
        <v>1612.1395095743117</v>
      </c>
    </row>
    <row r="243" spans="2:23" ht="13.15">
      <c r="B243" s="711" t="str">
        <f t="shared" si="121"/>
        <v>Music</v>
      </c>
      <c r="C243" s="709">
        <f t="shared" ref="C243:L243" si="137">C70/((C171*$E$45)+(C195*$E$46)+(C219*$E$49))</f>
        <v>364.36098164888011</v>
      </c>
      <c r="D243" s="709">
        <f t="shared" si="137"/>
        <v>349.57334449248947</v>
      </c>
      <c r="E243" s="709">
        <f t="shared" si="137"/>
        <v>359.52279673138668</v>
      </c>
      <c r="F243" s="709">
        <f t="shared" si="137"/>
        <v>372.27422187694651</v>
      </c>
      <c r="G243" s="709">
        <f t="shared" si="137"/>
        <v>387.99008420252841</v>
      </c>
      <c r="H243" s="709">
        <f t="shared" si="137"/>
        <v>364.1362274978012</v>
      </c>
      <c r="I243" s="709">
        <f t="shared" si="137"/>
        <v>358.70466437785097</v>
      </c>
      <c r="J243" s="709">
        <f t="shared" si="137"/>
        <v>365.82400445815153</v>
      </c>
      <c r="K243" s="709">
        <f t="shared" si="137"/>
        <v>366.51502554265375</v>
      </c>
      <c r="L243" s="709">
        <f t="shared" si="137"/>
        <v>367.70246559741025</v>
      </c>
    </row>
    <row r="244" spans="2:23" ht="13.15">
      <c r="B244" s="711" t="str">
        <f t="shared" si="121"/>
        <v>Others</v>
      </c>
      <c r="C244" s="709">
        <f t="shared" ref="C244:L244" si="138">C71/((C172*$E$45)+(C196*$E$46)+(C220*$E$49))</f>
        <v>624.68890241860504</v>
      </c>
      <c r="D244" s="709">
        <f t="shared" si="138"/>
        <v>687.59477323039675</v>
      </c>
      <c r="E244" s="709">
        <f t="shared" si="138"/>
        <v>765.19175095921821</v>
      </c>
      <c r="F244" s="709">
        <f t="shared" si="138"/>
        <v>788.99426057574817</v>
      </c>
      <c r="G244" s="709">
        <f t="shared" si="138"/>
        <v>808.26613995373259</v>
      </c>
      <c r="H244" s="709">
        <f t="shared" si="138"/>
        <v>791.27115276086863</v>
      </c>
      <c r="I244" s="709">
        <f t="shared" si="138"/>
        <v>775.38986676042998</v>
      </c>
      <c r="J244" s="709">
        <f t="shared" si="138"/>
        <v>772.6981422241696</v>
      </c>
      <c r="K244" s="709">
        <f t="shared" si="138"/>
        <v>765.88322130611164</v>
      </c>
      <c r="L244" s="709">
        <f t="shared" si="138"/>
        <v>753.23784520173035</v>
      </c>
    </row>
    <row r="245" spans="2:23" ht="13.15">
      <c r="B245" s="711" t="str">
        <f t="shared" si="121"/>
        <v>Physical Education</v>
      </c>
      <c r="C245" s="709">
        <f t="shared" ref="C245:L245" si="139">C72/((C173*$E$45)+(C197*$E$46)+(C221*$E$49))</f>
        <v>1174.9458832455202</v>
      </c>
      <c r="D245" s="709">
        <f t="shared" si="139"/>
        <v>1137.8156568896839</v>
      </c>
      <c r="E245" s="709">
        <f t="shared" si="139"/>
        <v>1205.6601513650494</v>
      </c>
      <c r="F245" s="709">
        <f t="shared" si="139"/>
        <v>1246.0382497862993</v>
      </c>
      <c r="G245" s="709">
        <f t="shared" si="139"/>
        <v>1298.7738866179213</v>
      </c>
      <c r="H245" s="709">
        <f t="shared" si="139"/>
        <v>1272.5535618229903</v>
      </c>
      <c r="I245" s="709">
        <f t="shared" si="139"/>
        <v>1246.6609345938652</v>
      </c>
      <c r="J245" s="709">
        <f t="shared" si="139"/>
        <v>1237.9461405998134</v>
      </c>
      <c r="K245" s="709">
        <f t="shared" si="139"/>
        <v>1225.3954132255187</v>
      </c>
      <c r="L245" s="709">
        <f t="shared" si="139"/>
        <v>1244.1254164256661</v>
      </c>
    </row>
    <row r="246" spans="2:23" ht="13.15">
      <c r="B246" s="711" t="str">
        <f t="shared" si="121"/>
        <v>Physics</v>
      </c>
      <c r="C246" s="709">
        <f t="shared" ref="C246:L246" si="140">C73/((C174*$E$45)+(C198*$E$46)+(C222*$E$49))</f>
        <v>1053.527717086343</v>
      </c>
      <c r="D246" s="709">
        <f t="shared" si="140"/>
        <v>1076.1758829363023</v>
      </c>
      <c r="E246" s="709">
        <f t="shared" si="140"/>
        <v>1168.5383854619124</v>
      </c>
      <c r="F246" s="709">
        <f t="shared" si="140"/>
        <v>1155.0374895574798</v>
      </c>
      <c r="G246" s="709">
        <f t="shared" si="140"/>
        <v>1092.3543669669457</v>
      </c>
      <c r="H246" s="709">
        <f t="shared" si="140"/>
        <v>1086.6950219539192</v>
      </c>
      <c r="I246" s="709">
        <f t="shared" si="140"/>
        <v>1057.2747598638659</v>
      </c>
      <c r="J246" s="709">
        <f t="shared" si="140"/>
        <v>1029.2099750549594</v>
      </c>
      <c r="K246" s="709">
        <f t="shared" si="140"/>
        <v>1005.5591688172614</v>
      </c>
      <c r="L246" s="709">
        <f t="shared" si="140"/>
        <v>1014.382381837511</v>
      </c>
    </row>
    <row r="247" spans="2:23" ht="13.15">
      <c r="B247" s="711" t="str">
        <f t="shared" si="121"/>
        <v>Religious Education</v>
      </c>
      <c r="C247" s="709">
        <f t="shared" ref="C247:L247" si="141">C74/((C175*$E$45)+(C199*$E$46)+(C223*$E$49))</f>
        <v>479.52182235122916</v>
      </c>
      <c r="D247" s="709">
        <f t="shared" si="141"/>
        <v>462.78684879260146</v>
      </c>
      <c r="E247" s="709">
        <f t="shared" si="141"/>
        <v>481.67666572591963</v>
      </c>
      <c r="F247" s="709">
        <f t="shared" si="141"/>
        <v>491.40167025037999</v>
      </c>
      <c r="G247" s="709">
        <f t="shared" si="141"/>
        <v>505.55906902145153</v>
      </c>
      <c r="H247" s="709">
        <f t="shared" si="141"/>
        <v>490.17387576389865</v>
      </c>
      <c r="I247" s="709">
        <f t="shared" si="141"/>
        <v>477.44329990532935</v>
      </c>
      <c r="J247" s="709">
        <f t="shared" si="141"/>
        <v>472.21037330883996</v>
      </c>
      <c r="K247" s="709">
        <f t="shared" si="141"/>
        <v>465.33350284585595</v>
      </c>
      <c r="L247" s="709">
        <f t="shared" si="141"/>
        <v>468.41528062212552</v>
      </c>
    </row>
    <row r="248" spans="2:23" ht="13.15">
      <c r="B248" s="711" t="s">
        <v>8</v>
      </c>
      <c r="C248" s="709">
        <f>SUM(C228:C247)</f>
        <v>30072.8468318634</v>
      </c>
      <c r="D248" s="709">
        <f t="shared" ref="D248:L248" si="142">SUM(D228:D247)</f>
        <v>30388.796831951851</v>
      </c>
      <c r="E248" s="709">
        <f t="shared" si="142"/>
        <v>32168.891715634356</v>
      </c>
      <c r="F248" s="709">
        <f t="shared" si="142"/>
        <v>32079.477234880273</v>
      </c>
      <c r="G248" s="709">
        <f t="shared" si="142"/>
        <v>30338.221888526459</v>
      </c>
      <c r="H248" s="709">
        <f t="shared" si="142"/>
        <v>29962.102130998192</v>
      </c>
      <c r="I248" s="709">
        <f t="shared" si="142"/>
        <v>29433.160901175048</v>
      </c>
      <c r="J248" s="709">
        <f t="shared" si="142"/>
        <v>29173.22489551175</v>
      </c>
      <c r="K248" s="709">
        <f t="shared" si="142"/>
        <v>29026.141347230103</v>
      </c>
      <c r="L248" s="709">
        <f t="shared" si="142"/>
        <v>29103.726960304259</v>
      </c>
    </row>
    <row r="250" spans="2:23" ht="15">
      <c r="B250" s="705" t="s">
        <v>1072</v>
      </c>
      <c r="C250" s="699"/>
      <c r="D250" s="699"/>
      <c r="E250" s="699"/>
      <c r="F250" s="699"/>
      <c r="G250" s="770" t="s">
        <v>1141</v>
      </c>
      <c r="H250" s="699"/>
      <c r="I250" s="699"/>
      <c r="J250" s="699"/>
      <c r="K250" s="699"/>
      <c r="L250" s="699"/>
    </row>
    <row r="251" spans="2:23" ht="15">
      <c r="B251" s="705"/>
      <c r="C251" s="699"/>
      <c r="D251" s="699"/>
      <c r="E251" s="699"/>
      <c r="F251" s="699"/>
      <c r="G251" s="770"/>
      <c r="H251" s="699"/>
      <c r="I251" s="699"/>
      <c r="J251" s="699"/>
      <c r="K251" s="699"/>
      <c r="L251" s="699"/>
    </row>
    <row r="252" spans="2:23">
      <c r="B252" s="770" t="s">
        <v>1755</v>
      </c>
      <c r="C252" s="699"/>
      <c r="D252" s="699"/>
      <c r="E252" s="699"/>
      <c r="F252" s="699"/>
      <c r="G252" s="770"/>
      <c r="H252" s="699"/>
      <c r="I252" s="699"/>
      <c r="J252" s="699"/>
      <c r="K252" s="699"/>
      <c r="L252" s="699"/>
    </row>
    <row r="254" spans="2:23" ht="13.15">
      <c r="B254" s="711" t="str">
        <f>B227</f>
        <v>Subject</v>
      </c>
      <c r="C254" s="697" t="str">
        <f>C227</f>
        <v>2019/20</v>
      </c>
      <c r="D254" s="697" t="str">
        <f t="shared" ref="D254:L254" si="143">D227</f>
        <v>2020/21</v>
      </c>
      <c r="E254" s="697" t="str">
        <f t="shared" si="143"/>
        <v>2021/22</v>
      </c>
      <c r="F254" s="697" t="str">
        <f t="shared" si="143"/>
        <v>2022/23</v>
      </c>
      <c r="G254" s="697" t="str">
        <f t="shared" si="143"/>
        <v>2023/24</v>
      </c>
      <c r="H254" s="697" t="str">
        <f t="shared" si="143"/>
        <v>2024/25</v>
      </c>
      <c r="I254" s="697" t="str">
        <f t="shared" si="143"/>
        <v>2025/26</v>
      </c>
      <c r="J254" s="697" t="str">
        <f t="shared" si="143"/>
        <v>2026/27</v>
      </c>
      <c r="K254" s="697" t="str">
        <f t="shared" si="143"/>
        <v>2027/28</v>
      </c>
      <c r="L254" s="697" t="str">
        <f t="shared" si="143"/>
        <v>2028/29</v>
      </c>
    </row>
    <row r="255" spans="2:23" ht="13.15">
      <c r="B255" s="711" t="str">
        <f t="shared" ref="B255:B275" si="144">B228</f>
        <v>Primary</v>
      </c>
      <c r="C255" s="709">
        <f>ROUND(C55/((C82*C156*$E$45)+(C106*C180*$E$46)+(C130*C204*$E$49)),0)</f>
        <v>13003</v>
      </c>
      <c r="D255" s="709">
        <f t="shared" ref="D255:L255" si="145">ROUND(D55/((D82*D156*$E$45)+(D106*D180*$E$46)+(D130*D204*$E$49)),0)</f>
        <v>12698</v>
      </c>
      <c r="E255" s="709">
        <f t="shared" si="145"/>
        <v>12476</v>
      </c>
      <c r="F255" s="709">
        <f t="shared" si="145"/>
        <v>12383</v>
      </c>
      <c r="G255" s="709">
        <f t="shared" si="145"/>
        <v>12460</v>
      </c>
      <c r="H255" s="709">
        <f t="shared" si="145"/>
        <v>12602</v>
      </c>
      <c r="I255" s="709">
        <f t="shared" si="145"/>
        <v>12563</v>
      </c>
      <c r="J255" s="709">
        <f t="shared" si="145"/>
        <v>12538</v>
      </c>
      <c r="K255" s="709">
        <f t="shared" si="145"/>
        <v>12710</v>
      </c>
      <c r="L255" s="709">
        <f t="shared" si="145"/>
        <v>12593</v>
      </c>
      <c r="N255" s="10"/>
      <c r="O255" s="10"/>
      <c r="P255" s="10"/>
      <c r="Q255" s="10"/>
      <c r="R255" s="10"/>
      <c r="S255" s="10"/>
      <c r="T255" s="10"/>
      <c r="U255" s="10"/>
      <c r="V255" s="10"/>
      <c r="W255" s="10"/>
    </row>
    <row r="256" spans="2:23" ht="13.15">
      <c r="B256" s="711" t="str">
        <f t="shared" si="144"/>
        <v>Art &amp; Design</v>
      </c>
      <c r="C256" s="709">
        <f t="shared" ref="C256:L256" si="146">ROUND(C56/((C83*C157*$E$45)+(C107*C181*$E$46)+(C131*C205*$E$49)),0)</f>
        <v>668</v>
      </c>
      <c r="D256" s="709">
        <f t="shared" si="146"/>
        <v>661</v>
      </c>
      <c r="E256" s="709">
        <f t="shared" si="146"/>
        <v>692</v>
      </c>
      <c r="F256" s="709">
        <f t="shared" si="146"/>
        <v>710</v>
      </c>
      <c r="G256" s="709">
        <f t="shared" si="146"/>
        <v>730</v>
      </c>
      <c r="H256" s="709">
        <f t="shared" si="146"/>
        <v>702</v>
      </c>
      <c r="I256" s="709">
        <f t="shared" si="146"/>
        <v>686</v>
      </c>
      <c r="J256" s="709">
        <f t="shared" si="146"/>
        <v>684</v>
      </c>
      <c r="K256" s="709">
        <f t="shared" si="146"/>
        <v>677</v>
      </c>
      <c r="L256" s="709">
        <f t="shared" si="146"/>
        <v>675</v>
      </c>
      <c r="N256" s="10"/>
      <c r="O256" s="10"/>
      <c r="P256" s="10"/>
      <c r="Q256" s="10"/>
      <c r="R256" s="10"/>
      <c r="S256" s="10"/>
      <c r="T256" s="10"/>
      <c r="U256" s="10"/>
      <c r="V256" s="10"/>
      <c r="W256" s="10"/>
    </row>
    <row r="257" spans="2:12" ht="13.15">
      <c r="B257" s="711" t="str">
        <f t="shared" si="144"/>
        <v>Biology</v>
      </c>
      <c r="C257" s="709">
        <f t="shared" ref="C257:L257" si="147">ROUND(C57/((C84*C158*$E$45)+(C108*C182*$E$46)+(C132*C206*$E$49)),0)</f>
        <v>1192</v>
      </c>
      <c r="D257" s="709">
        <f t="shared" si="147"/>
        <v>1232</v>
      </c>
      <c r="E257" s="709">
        <f t="shared" si="147"/>
        <v>1348</v>
      </c>
      <c r="F257" s="709">
        <f t="shared" si="147"/>
        <v>1346</v>
      </c>
      <c r="G257" s="709">
        <f t="shared" si="147"/>
        <v>1283</v>
      </c>
      <c r="H257" s="709">
        <f t="shared" si="147"/>
        <v>1275</v>
      </c>
      <c r="I257" s="709">
        <f t="shared" si="147"/>
        <v>1248</v>
      </c>
      <c r="J257" s="709">
        <f t="shared" si="147"/>
        <v>1225</v>
      </c>
      <c r="K257" s="709">
        <f t="shared" si="147"/>
        <v>1205</v>
      </c>
      <c r="L257" s="709">
        <f t="shared" si="147"/>
        <v>1214</v>
      </c>
    </row>
    <row r="258" spans="2:12" ht="13.15">
      <c r="B258" s="711" t="str">
        <f t="shared" si="144"/>
        <v>Business Studies</v>
      </c>
      <c r="C258" s="709">
        <f t="shared" ref="C258:L258" si="148">ROUND(C58/((C85*C159*$E$45)+(C109*C183*$E$46)+(C133*C207*$E$49)),0)</f>
        <v>348</v>
      </c>
      <c r="D258" s="709">
        <f t="shared" si="148"/>
        <v>395</v>
      </c>
      <c r="E258" s="709">
        <f t="shared" si="148"/>
        <v>450</v>
      </c>
      <c r="F258" s="709">
        <f t="shared" si="148"/>
        <v>463</v>
      </c>
      <c r="G258" s="709">
        <f t="shared" si="148"/>
        <v>472</v>
      </c>
      <c r="H258" s="709">
        <f t="shared" si="148"/>
        <v>473</v>
      </c>
      <c r="I258" s="709">
        <f t="shared" si="148"/>
        <v>461</v>
      </c>
      <c r="J258" s="709">
        <f t="shared" si="148"/>
        <v>451</v>
      </c>
      <c r="K258" s="709">
        <f t="shared" si="148"/>
        <v>442</v>
      </c>
      <c r="L258" s="709">
        <f t="shared" si="148"/>
        <v>435</v>
      </c>
    </row>
    <row r="259" spans="2:12" ht="13.15">
      <c r="B259" s="711" t="str">
        <f t="shared" si="144"/>
        <v>Chemistry</v>
      </c>
      <c r="C259" s="709">
        <f t="shared" ref="C259:L259" si="149">ROUND(C59/((C86*C160*$E$45)+(C110*C184*$E$46)+(C134*C208*$E$49)),0)</f>
        <v>1152</v>
      </c>
      <c r="D259" s="709">
        <f t="shared" si="149"/>
        <v>1187</v>
      </c>
      <c r="E259" s="709">
        <f t="shared" si="149"/>
        <v>1296</v>
      </c>
      <c r="F259" s="709">
        <f t="shared" si="149"/>
        <v>1285</v>
      </c>
      <c r="G259" s="709">
        <f t="shared" si="149"/>
        <v>1222</v>
      </c>
      <c r="H259" s="709">
        <f t="shared" si="149"/>
        <v>1217</v>
      </c>
      <c r="I259" s="709">
        <f t="shared" si="149"/>
        <v>1187</v>
      </c>
      <c r="J259" s="709">
        <f t="shared" si="149"/>
        <v>1158</v>
      </c>
      <c r="K259" s="709">
        <f t="shared" si="149"/>
        <v>1134</v>
      </c>
      <c r="L259" s="709">
        <f t="shared" si="149"/>
        <v>1143</v>
      </c>
    </row>
    <row r="260" spans="2:12" ht="13.15">
      <c r="B260" s="711" t="str">
        <f t="shared" si="144"/>
        <v>Classics</v>
      </c>
      <c r="C260" s="709">
        <f t="shared" ref="C260:L260" si="150">ROUND(C60/((C87*C161*$E$45)+(C111*C185*$E$46)+(C135*C209*$E$49)),0)</f>
        <v>28</v>
      </c>
      <c r="D260" s="709">
        <f t="shared" si="150"/>
        <v>29</v>
      </c>
      <c r="E260" s="709">
        <f t="shared" si="150"/>
        <v>32</v>
      </c>
      <c r="F260" s="709">
        <f t="shared" si="150"/>
        <v>32</v>
      </c>
      <c r="G260" s="709">
        <f t="shared" si="150"/>
        <v>30</v>
      </c>
      <c r="H260" s="709">
        <f t="shared" si="150"/>
        <v>29</v>
      </c>
      <c r="I260" s="709">
        <f t="shared" si="150"/>
        <v>29</v>
      </c>
      <c r="J260" s="709">
        <f t="shared" si="150"/>
        <v>28</v>
      </c>
      <c r="K260" s="709">
        <f t="shared" si="150"/>
        <v>28</v>
      </c>
      <c r="L260" s="709">
        <f t="shared" si="150"/>
        <v>28</v>
      </c>
    </row>
    <row r="261" spans="2:12" ht="13.15">
      <c r="B261" s="711" t="str">
        <f t="shared" si="144"/>
        <v>Computing</v>
      </c>
      <c r="C261" s="709">
        <f t="shared" ref="C261:L261" si="151">ROUND(C61/((C88*C162*$E$45)+(C112*C186*$E$46)+(C136*C210*$E$49)),0)</f>
        <v>631</v>
      </c>
      <c r="D261" s="709">
        <f t="shared" si="151"/>
        <v>629</v>
      </c>
      <c r="E261" s="709">
        <f t="shared" si="151"/>
        <v>661</v>
      </c>
      <c r="F261" s="709">
        <f t="shared" si="151"/>
        <v>677</v>
      </c>
      <c r="G261" s="709">
        <f t="shared" si="151"/>
        <v>697</v>
      </c>
      <c r="H261" s="709">
        <f t="shared" si="151"/>
        <v>681</v>
      </c>
      <c r="I261" s="709">
        <f t="shared" si="151"/>
        <v>668</v>
      </c>
      <c r="J261" s="709">
        <f t="shared" si="151"/>
        <v>664</v>
      </c>
      <c r="K261" s="709">
        <f t="shared" si="151"/>
        <v>657</v>
      </c>
      <c r="L261" s="709">
        <f t="shared" si="151"/>
        <v>657</v>
      </c>
    </row>
    <row r="262" spans="2:12" ht="13.15">
      <c r="B262" s="711" t="str">
        <f t="shared" si="144"/>
        <v>Design &amp; Technology</v>
      </c>
      <c r="C262" s="709">
        <f t="shared" ref="C262:L262" si="152">ROUND(C62/((C89*C163*$E$45)+(C113*C187*$E$46)+(C137*C211*$E$49)),0)</f>
        <v>849</v>
      </c>
      <c r="D262" s="709">
        <f t="shared" si="152"/>
        <v>808</v>
      </c>
      <c r="E262" s="709">
        <f t="shared" si="152"/>
        <v>821</v>
      </c>
      <c r="F262" s="709">
        <f t="shared" si="152"/>
        <v>833</v>
      </c>
      <c r="G262" s="709">
        <f t="shared" si="152"/>
        <v>853</v>
      </c>
      <c r="H262" s="709">
        <f t="shared" si="152"/>
        <v>806</v>
      </c>
      <c r="I262" s="709">
        <f t="shared" si="152"/>
        <v>784</v>
      </c>
      <c r="J262" s="709">
        <f t="shared" si="152"/>
        <v>784</v>
      </c>
      <c r="K262" s="709">
        <f t="shared" si="152"/>
        <v>776</v>
      </c>
      <c r="L262" s="709">
        <f t="shared" si="152"/>
        <v>775</v>
      </c>
    </row>
    <row r="263" spans="2:12" ht="13.15">
      <c r="B263" s="711" t="str">
        <f t="shared" si="144"/>
        <v>Drama</v>
      </c>
      <c r="C263" s="709">
        <f t="shared" ref="C263:L263" si="153">ROUND(C63/((C90*C164*$E$45)+(C114*C188*$E$46)+(C138*C212*$E$49)),0)</f>
        <v>347</v>
      </c>
      <c r="D263" s="709">
        <f t="shared" si="153"/>
        <v>339</v>
      </c>
      <c r="E263" s="709">
        <f t="shared" si="153"/>
        <v>354</v>
      </c>
      <c r="F263" s="709">
        <f t="shared" si="153"/>
        <v>366</v>
      </c>
      <c r="G263" s="709">
        <f t="shared" si="153"/>
        <v>381</v>
      </c>
      <c r="H263" s="709">
        <f t="shared" si="153"/>
        <v>364</v>
      </c>
      <c r="I263" s="709">
        <f t="shared" si="153"/>
        <v>358</v>
      </c>
      <c r="J263" s="709">
        <f t="shared" si="153"/>
        <v>362</v>
      </c>
      <c r="K263" s="709">
        <f t="shared" si="153"/>
        <v>361</v>
      </c>
      <c r="L263" s="709">
        <f t="shared" si="153"/>
        <v>363</v>
      </c>
    </row>
    <row r="264" spans="2:12" ht="13.15">
      <c r="B264" s="711" t="str">
        <f t="shared" si="144"/>
        <v>English</v>
      </c>
      <c r="C264" s="709">
        <f t="shared" ref="C264:L264" si="154">ROUND(C64/((C91*C165*$E$45)+(C115*C189*$E$46)+(C139*C213*$E$49)),0)</f>
        <v>2654</v>
      </c>
      <c r="D264" s="709">
        <f t="shared" si="154"/>
        <v>2672</v>
      </c>
      <c r="E264" s="709">
        <f t="shared" si="154"/>
        <v>2883</v>
      </c>
      <c r="F264" s="709">
        <f t="shared" si="154"/>
        <v>2865</v>
      </c>
      <c r="G264" s="709">
        <f t="shared" si="154"/>
        <v>2684</v>
      </c>
      <c r="H264" s="709">
        <f t="shared" si="154"/>
        <v>2645</v>
      </c>
      <c r="I264" s="709">
        <f t="shared" si="154"/>
        <v>2577</v>
      </c>
      <c r="J264" s="709">
        <f t="shared" si="154"/>
        <v>2527</v>
      </c>
      <c r="K264" s="709">
        <f t="shared" si="154"/>
        <v>2480</v>
      </c>
      <c r="L264" s="709">
        <f t="shared" si="154"/>
        <v>2515</v>
      </c>
    </row>
    <row r="265" spans="2:12" ht="13.15">
      <c r="B265" s="711" t="str">
        <f t="shared" si="144"/>
        <v>Food</v>
      </c>
      <c r="C265" s="709">
        <f t="shared" ref="C265:L265" si="155">ROUND(C65/((C92*C166*$E$45)+(C116*C190*$E$46)+(C140*C214*$E$49)),0)</f>
        <v>173</v>
      </c>
      <c r="D265" s="709">
        <f t="shared" si="155"/>
        <v>164</v>
      </c>
      <c r="E265" s="709">
        <f t="shared" si="155"/>
        <v>168</v>
      </c>
      <c r="F265" s="709">
        <f t="shared" si="155"/>
        <v>168</v>
      </c>
      <c r="G265" s="709">
        <f t="shared" si="155"/>
        <v>169</v>
      </c>
      <c r="H265" s="709">
        <f t="shared" si="155"/>
        <v>167</v>
      </c>
      <c r="I265" s="709">
        <f t="shared" si="155"/>
        <v>160</v>
      </c>
      <c r="J265" s="709">
        <f t="shared" si="155"/>
        <v>154</v>
      </c>
      <c r="K265" s="709">
        <f t="shared" si="155"/>
        <v>149</v>
      </c>
      <c r="L265" s="709">
        <f t="shared" si="155"/>
        <v>150</v>
      </c>
    </row>
    <row r="266" spans="2:12" ht="13.15">
      <c r="B266" s="711" t="str">
        <f t="shared" si="144"/>
        <v>Geography</v>
      </c>
      <c r="C266" s="709">
        <f t="shared" ref="C266:L266" si="156">ROUND(C66/((C93*C167*$E$45)+(C117*C191*$E$46)+(C141*C215*$E$49)),0)</f>
        <v>1116</v>
      </c>
      <c r="D266" s="709">
        <f t="shared" si="156"/>
        <v>1139</v>
      </c>
      <c r="E266" s="709">
        <f t="shared" si="156"/>
        <v>1281</v>
      </c>
      <c r="F266" s="709">
        <f t="shared" si="156"/>
        <v>1302</v>
      </c>
      <c r="G266" s="709">
        <f t="shared" si="156"/>
        <v>1189</v>
      </c>
      <c r="H266" s="709">
        <f t="shared" si="156"/>
        <v>1136</v>
      </c>
      <c r="I266" s="709">
        <f t="shared" si="156"/>
        <v>1101</v>
      </c>
      <c r="J266" s="709">
        <f t="shared" si="156"/>
        <v>1095</v>
      </c>
      <c r="K266" s="709">
        <f t="shared" si="156"/>
        <v>1077</v>
      </c>
      <c r="L266" s="709">
        <f t="shared" si="156"/>
        <v>1095</v>
      </c>
    </row>
    <row r="267" spans="2:12" ht="13.15">
      <c r="B267" s="711" t="str">
        <f t="shared" si="144"/>
        <v>History</v>
      </c>
      <c r="C267" s="709">
        <f t="shared" ref="C267:L267" si="157">ROUND(C67/((C94*C168*$E$45)+(C118*C192*$E$46)+(C142*C216*$E$49)),0)</f>
        <v>1273</v>
      </c>
      <c r="D267" s="709">
        <f t="shared" si="157"/>
        <v>1302</v>
      </c>
      <c r="E267" s="709">
        <f t="shared" si="157"/>
        <v>1447</v>
      </c>
      <c r="F267" s="709">
        <f t="shared" si="157"/>
        <v>1465</v>
      </c>
      <c r="G267" s="709">
        <f t="shared" si="157"/>
        <v>1353</v>
      </c>
      <c r="H267" s="709">
        <f t="shared" si="157"/>
        <v>1300</v>
      </c>
      <c r="I267" s="709">
        <f t="shared" si="157"/>
        <v>1263</v>
      </c>
      <c r="J267" s="709">
        <f t="shared" si="157"/>
        <v>1255</v>
      </c>
      <c r="K267" s="709">
        <f t="shared" si="157"/>
        <v>1236</v>
      </c>
      <c r="L267" s="709">
        <f t="shared" si="157"/>
        <v>1253</v>
      </c>
    </row>
    <row r="268" spans="2:12" ht="13.15">
      <c r="B268" s="711" t="str">
        <f t="shared" si="144"/>
        <v>Mathematics</v>
      </c>
      <c r="C268" s="709">
        <f t="shared" ref="C268:L268" si="158">ROUND(C68/((C95*C169*$E$45)+(C119*C193*$E$46)+(C143*C217*$E$49)),0)</f>
        <v>3343</v>
      </c>
      <c r="D268" s="709">
        <f t="shared" si="158"/>
        <v>3337</v>
      </c>
      <c r="E268" s="709">
        <f t="shared" si="158"/>
        <v>3585</v>
      </c>
      <c r="F268" s="709">
        <f t="shared" si="158"/>
        <v>3569</v>
      </c>
      <c r="G268" s="709">
        <f t="shared" si="158"/>
        <v>3362</v>
      </c>
      <c r="H268" s="709">
        <f t="shared" si="158"/>
        <v>3299</v>
      </c>
      <c r="I268" s="709">
        <f t="shared" si="158"/>
        <v>3213</v>
      </c>
      <c r="J268" s="709">
        <f t="shared" si="158"/>
        <v>3152</v>
      </c>
      <c r="K268" s="709">
        <f t="shared" si="158"/>
        <v>3092</v>
      </c>
      <c r="L268" s="709">
        <f t="shared" si="158"/>
        <v>3117</v>
      </c>
    </row>
    <row r="269" spans="2:12" ht="13.15">
      <c r="B269" s="711" t="str">
        <f t="shared" si="144"/>
        <v>Modern Foreign Languages</v>
      </c>
      <c r="C269" s="709">
        <f t="shared" ref="C269:L269" si="159">ROUND(C69/((C96*C170*$E$45)+(C120*C194*$E$46)+(C144*C218*$E$49)),0)</f>
        <v>2241</v>
      </c>
      <c r="D269" s="709">
        <f t="shared" si="159"/>
        <v>2750</v>
      </c>
      <c r="E269" s="709">
        <f t="shared" si="159"/>
        <v>3511</v>
      </c>
      <c r="F269" s="709">
        <f t="shared" si="159"/>
        <v>3359</v>
      </c>
      <c r="G269" s="709">
        <f t="shared" si="159"/>
        <v>1986</v>
      </c>
      <c r="H269" s="709">
        <f t="shared" si="159"/>
        <v>1861</v>
      </c>
      <c r="I269" s="709">
        <f t="shared" si="159"/>
        <v>1775</v>
      </c>
      <c r="J269" s="709">
        <f t="shared" si="159"/>
        <v>1749</v>
      </c>
      <c r="K269" s="709">
        <f t="shared" si="159"/>
        <v>1694</v>
      </c>
      <c r="L269" s="709">
        <f t="shared" si="159"/>
        <v>1769</v>
      </c>
    </row>
    <row r="270" spans="2:12" ht="13.15">
      <c r="B270" s="711" t="str">
        <f t="shared" si="144"/>
        <v>Music</v>
      </c>
      <c r="C270" s="709">
        <f t="shared" ref="C270:L270" si="160">ROUND(C70/((C97*C171*$E$45)+(C121*C195*$E$46)+(C145*C219*$E$49)),0)</f>
        <v>392</v>
      </c>
      <c r="D270" s="709">
        <f t="shared" si="160"/>
        <v>376</v>
      </c>
      <c r="E270" s="709">
        <f t="shared" si="160"/>
        <v>387</v>
      </c>
      <c r="F270" s="709">
        <f t="shared" si="160"/>
        <v>401</v>
      </c>
      <c r="G270" s="709">
        <f t="shared" si="160"/>
        <v>418</v>
      </c>
      <c r="H270" s="709">
        <f t="shared" si="160"/>
        <v>392</v>
      </c>
      <c r="I270" s="709">
        <f t="shared" si="160"/>
        <v>386</v>
      </c>
      <c r="J270" s="709">
        <f t="shared" si="160"/>
        <v>394</v>
      </c>
      <c r="K270" s="709">
        <f t="shared" si="160"/>
        <v>395</v>
      </c>
      <c r="L270" s="709">
        <f t="shared" si="160"/>
        <v>396</v>
      </c>
    </row>
    <row r="271" spans="2:12" ht="13.15">
      <c r="B271" s="711" t="str">
        <f t="shared" si="144"/>
        <v>Others</v>
      </c>
      <c r="C271" s="709">
        <f t="shared" ref="C271:L271" si="161">ROUND(C71/((C98*C172*$E$45)+(C122*C196*$E$46)+(C146*C220*$E$49)),0)</f>
        <v>668</v>
      </c>
      <c r="D271" s="709">
        <f t="shared" si="161"/>
        <v>735</v>
      </c>
      <c r="E271" s="709">
        <f t="shared" si="161"/>
        <v>818</v>
      </c>
      <c r="F271" s="709">
        <f t="shared" si="161"/>
        <v>844</v>
      </c>
      <c r="G271" s="709">
        <f t="shared" si="161"/>
        <v>864</v>
      </c>
      <c r="H271" s="709">
        <f t="shared" si="161"/>
        <v>846</v>
      </c>
      <c r="I271" s="709">
        <f t="shared" si="161"/>
        <v>829</v>
      </c>
      <c r="J271" s="709">
        <f t="shared" si="161"/>
        <v>826</v>
      </c>
      <c r="K271" s="709">
        <f t="shared" si="161"/>
        <v>819</v>
      </c>
      <c r="L271" s="709">
        <f t="shared" si="161"/>
        <v>806</v>
      </c>
    </row>
    <row r="272" spans="2:12" ht="13.15">
      <c r="B272" s="711" t="str">
        <f t="shared" si="144"/>
        <v>Physical Education</v>
      </c>
      <c r="C272" s="709">
        <f t="shared" ref="C272:L272" si="162">ROUND(C72/((C99*C173*$E$45)+(C123*C197*$E$46)+(C147*C221*$E$49)),0)</f>
        <v>1222</v>
      </c>
      <c r="D272" s="709">
        <f t="shared" si="162"/>
        <v>1183</v>
      </c>
      <c r="E272" s="709">
        <f t="shared" si="162"/>
        <v>1254</v>
      </c>
      <c r="F272" s="709">
        <f t="shared" si="162"/>
        <v>1296</v>
      </c>
      <c r="G272" s="709">
        <f t="shared" si="162"/>
        <v>1351</v>
      </c>
      <c r="H272" s="709">
        <f t="shared" si="162"/>
        <v>1323</v>
      </c>
      <c r="I272" s="709">
        <f t="shared" si="162"/>
        <v>1296</v>
      </c>
      <c r="J272" s="709">
        <f t="shared" si="162"/>
        <v>1287</v>
      </c>
      <c r="K272" s="709">
        <f t="shared" si="162"/>
        <v>1274</v>
      </c>
      <c r="L272" s="709">
        <f t="shared" si="162"/>
        <v>1294</v>
      </c>
    </row>
    <row r="273" spans="2:12" ht="13.15">
      <c r="B273" s="711" t="str">
        <f t="shared" si="144"/>
        <v>Physics</v>
      </c>
      <c r="C273" s="709">
        <f t="shared" ref="C273:L273" si="163">ROUND(C73/((C100*C174*$E$45)+(C124*C198*$E$46)+(C148*C222*$E$49)),0)</f>
        <v>1265</v>
      </c>
      <c r="D273" s="709">
        <f t="shared" si="163"/>
        <v>1292</v>
      </c>
      <c r="E273" s="709">
        <f t="shared" si="163"/>
        <v>1403</v>
      </c>
      <c r="F273" s="709">
        <f t="shared" si="163"/>
        <v>1387</v>
      </c>
      <c r="G273" s="709">
        <f t="shared" si="163"/>
        <v>1312</v>
      </c>
      <c r="H273" s="709">
        <f t="shared" si="163"/>
        <v>1305</v>
      </c>
      <c r="I273" s="709">
        <f t="shared" si="163"/>
        <v>1270</v>
      </c>
      <c r="J273" s="709">
        <f t="shared" si="163"/>
        <v>1236</v>
      </c>
      <c r="K273" s="709">
        <f t="shared" si="163"/>
        <v>1207</v>
      </c>
      <c r="L273" s="709">
        <f t="shared" si="163"/>
        <v>1218</v>
      </c>
    </row>
    <row r="274" spans="2:12" ht="13.15">
      <c r="B274" s="711" t="str">
        <f t="shared" si="144"/>
        <v>Religious Education</v>
      </c>
      <c r="C274" s="709">
        <f t="shared" ref="C274:L274" si="164">ROUND(C74/((C101*C175*$E$45)+(C125*C199*$E$46)+(C149*C223*$E$49)),0)</f>
        <v>525</v>
      </c>
      <c r="D274" s="709">
        <f t="shared" si="164"/>
        <v>506</v>
      </c>
      <c r="E274" s="709">
        <f t="shared" si="164"/>
        <v>527</v>
      </c>
      <c r="F274" s="709">
        <f t="shared" si="164"/>
        <v>538</v>
      </c>
      <c r="G274" s="709">
        <f t="shared" si="164"/>
        <v>553</v>
      </c>
      <c r="H274" s="709">
        <f t="shared" si="164"/>
        <v>536</v>
      </c>
      <c r="I274" s="709">
        <f t="shared" si="164"/>
        <v>523</v>
      </c>
      <c r="J274" s="709">
        <f t="shared" si="164"/>
        <v>517</v>
      </c>
      <c r="K274" s="709">
        <f t="shared" si="164"/>
        <v>509</v>
      </c>
      <c r="L274" s="709">
        <f t="shared" si="164"/>
        <v>513</v>
      </c>
    </row>
    <row r="275" spans="2:12" ht="13.15">
      <c r="B275" s="711" t="str">
        <f t="shared" si="144"/>
        <v>Total</v>
      </c>
      <c r="C275" s="709">
        <f t="shared" ref="C275:L275" si="165">SUM(C255:C274)</f>
        <v>33090</v>
      </c>
      <c r="D275" s="709">
        <f t="shared" si="165"/>
        <v>33434</v>
      </c>
      <c r="E275" s="709">
        <f t="shared" si="165"/>
        <v>35394</v>
      </c>
      <c r="F275" s="709">
        <f t="shared" si="165"/>
        <v>35289</v>
      </c>
      <c r="G275" s="709">
        <f t="shared" si="165"/>
        <v>33369</v>
      </c>
      <c r="H275" s="709">
        <f t="shared" si="165"/>
        <v>32959</v>
      </c>
      <c r="I275" s="709">
        <f t="shared" si="165"/>
        <v>32377</v>
      </c>
      <c r="J275" s="709">
        <f t="shared" si="165"/>
        <v>32086</v>
      </c>
      <c r="K275" s="709">
        <f t="shared" si="165"/>
        <v>31922</v>
      </c>
      <c r="L275" s="709">
        <f t="shared" si="165"/>
        <v>32009</v>
      </c>
    </row>
  </sheetData>
  <mergeCells count="4">
    <mergeCell ref="B20:B21"/>
    <mergeCell ref="C20:E20"/>
    <mergeCell ref="F20:H20"/>
    <mergeCell ref="B13:Q15"/>
  </mergeCells>
  <hyperlinks>
    <hyperlink ref="A2" location="'Title_&amp;_Contents'!A1" display="Contents"/>
    <hyperlink ref="B2" location="Map_of_sheets!A1" display="Map of sheets"/>
  </hyperlinks>
  <pageMargins left="0.7" right="0.7" top="0.75" bottom="0.75" header="0.3" footer="0.3"/>
  <pageSetup paperSize="9" orientation="portrait" r:id="rId1"/>
  <ignoredErrors>
    <ignoredError sqref="C129:L129 C155 D155:L155 C179:L179 C203:L203 C227:L227 C254 D254:L254" unlockedFormula="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AB415"/>
  <sheetViews>
    <sheetView showGridLines="0" zoomScaleNormal="100" workbookViewId="0"/>
  </sheetViews>
  <sheetFormatPr defaultRowHeight="12.75"/>
  <cols>
    <col min="2" max="2" width="30.73046875" customWidth="1"/>
    <col min="3" max="28" width="14.73046875" customWidth="1"/>
  </cols>
  <sheetData>
    <row r="1" spans="1:17" s="64" customFormat="1" ht="13.9">
      <c r="A1" s="63" t="str">
        <f>ModelBanner</f>
        <v>TSM_201920</v>
      </c>
    </row>
    <row r="2" spans="1:17" s="64" customFormat="1" ht="13.9">
      <c r="A2" s="920" t="s">
        <v>13</v>
      </c>
      <c r="B2" s="920" t="s">
        <v>30</v>
      </c>
    </row>
    <row r="3" spans="1:17" s="64" customFormat="1" ht="13.9">
      <c r="A3" s="65"/>
    </row>
    <row r="4" spans="1:17" s="55" customFormat="1" ht="13.15">
      <c r="A4" s="56" t="s">
        <v>26</v>
      </c>
      <c r="B4" s="56"/>
      <c r="C4" s="56"/>
      <c r="D4" s="56"/>
      <c r="E4" s="283"/>
      <c r="F4" s="56"/>
      <c r="G4" s="56"/>
      <c r="H4" s="56"/>
      <c r="I4" s="56"/>
      <c r="J4" s="56"/>
      <c r="K4" s="56"/>
      <c r="L4" s="56"/>
      <c r="M4" s="56"/>
      <c r="N4" s="56"/>
      <c r="O4" s="56"/>
    </row>
    <row r="5" spans="1:17" s="45" customFormat="1" ht="13.15">
      <c r="A5" s="1368" t="s">
        <v>302</v>
      </c>
      <c r="B5" s="1368"/>
      <c r="C5" s="1368"/>
      <c r="D5" s="1368"/>
      <c r="E5" s="1368"/>
      <c r="F5" s="1368"/>
      <c r="G5" s="1368"/>
      <c r="H5" s="1368"/>
      <c r="I5" s="1368"/>
      <c r="J5" s="1368"/>
      <c r="K5" s="1368"/>
      <c r="L5" s="1368"/>
      <c r="M5" s="1368"/>
      <c r="N5" s="1368"/>
      <c r="O5" s="1368"/>
      <c r="P5" s="57"/>
      <c r="Q5" s="57"/>
    </row>
    <row r="6" spans="1:17" s="44" customFormat="1" ht="13.15">
      <c r="A6" s="54" t="s">
        <v>1336</v>
      </c>
      <c r="B6" s="59"/>
      <c r="C6" s="59"/>
      <c r="D6" s="59"/>
      <c r="E6" s="283"/>
      <c r="F6" s="59"/>
      <c r="G6" s="59"/>
      <c r="H6" s="59"/>
      <c r="I6" s="59"/>
      <c r="J6" s="59"/>
      <c r="K6" s="59"/>
      <c r="L6" s="59"/>
      <c r="M6" s="59"/>
      <c r="N6" s="59"/>
      <c r="O6" s="59"/>
      <c r="P6" s="43"/>
      <c r="Q6" s="43"/>
    </row>
    <row r="7" spans="1:17" s="44" customFormat="1" ht="13.15">
      <c r="A7" s="52" t="s">
        <v>341</v>
      </c>
      <c r="B7" s="54"/>
      <c r="C7" s="59"/>
      <c r="D7" s="59"/>
      <c r="E7" s="283"/>
      <c r="F7" s="59"/>
      <c r="G7" s="59"/>
      <c r="H7" s="59"/>
      <c r="I7" s="59"/>
      <c r="J7" s="59"/>
      <c r="K7" s="59"/>
      <c r="L7" s="59"/>
      <c r="M7" s="59"/>
      <c r="N7" s="59"/>
      <c r="O7" s="59"/>
      <c r="P7" s="43"/>
      <c r="Q7" s="43"/>
    </row>
    <row r="8" spans="1:17" s="44" customFormat="1" ht="13.15">
      <c r="A8" s="54" t="s">
        <v>24</v>
      </c>
      <c r="B8" s="59"/>
      <c r="C8" s="59"/>
      <c r="D8" s="59"/>
      <c r="E8" s="283"/>
      <c r="F8" s="59"/>
      <c r="G8" s="59"/>
      <c r="H8" s="59"/>
      <c r="I8" s="59"/>
      <c r="J8" s="59"/>
      <c r="K8" s="59"/>
      <c r="L8" s="59"/>
      <c r="M8" s="59"/>
      <c r="N8" s="59"/>
      <c r="O8" s="59"/>
      <c r="P8" s="43"/>
      <c r="Q8" s="43"/>
    </row>
    <row r="9" spans="1:17" s="48" customFormat="1" ht="13.15">
      <c r="A9" s="53" t="s">
        <v>123</v>
      </c>
      <c r="B9" s="71"/>
      <c r="C9" s="69"/>
      <c r="D9" s="284"/>
      <c r="E9" s="284"/>
      <c r="F9" s="284"/>
      <c r="G9" s="70"/>
      <c r="H9" s="284"/>
      <c r="I9" s="284"/>
      <c r="J9" s="70"/>
      <c r="K9" s="285"/>
      <c r="L9" s="285"/>
      <c r="M9" s="285"/>
      <c r="N9" s="285"/>
      <c r="O9" s="285"/>
      <c r="P9" s="47"/>
      <c r="Q9" s="47"/>
    </row>
    <row r="11" spans="1:17" ht="13.15">
      <c r="B11" s="74" t="s">
        <v>242</v>
      </c>
    </row>
    <row r="12" spans="1:17" ht="13.15">
      <c r="B12" s="74"/>
    </row>
    <row r="13" spans="1:17">
      <c r="B13" s="146" t="s">
        <v>633</v>
      </c>
    </row>
    <row r="14" spans="1:17" ht="13.15">
      <c r="B14" s="74"/>
    </row>
    <row r="15" spans="1:17">
      <c r="B15" s="146" t="s">
        <v>1267</v>
      </c>
    </row>
    <row r="16" spans="1:17" ht="13.15">
      <c r="B16" s="74"/>
    </row>
    <row r="17" spans="2:28" ht="13.15">
      <c r="B17" s="225"/>
      <c r="C17" s="75" t="str">
        <f>Data_selected_by_user_testing!D15</f>
        <v>2016/17</v>
      </c>
      <c r="D17" s="75" t="str">
        <f>Data_selected_by_user_testing!E15</f>
        <v>2017/18</v>
      </c>
      <c r="E17" s="75" t="str">
        <f>Data_selected_by_user_testing!F15</f>
        <v>2018/19</v>
      </c>
      <c r="F17" s="75" t="str">
        <f>Data_selected_by_user_testing!G15</f>
        <v>2019/20</v>
      </c>
      <c r="G17" s="75" t="str">
        <f>Data_selected_by_user_testing!H15</f>
        <v>2020/21</v>
      </c>
      <c r="H17" s="75" t="str">
        <f>Data_selected_by_user_testing!I15</f>
        <v>2021/22</v>
      </c>
      <c r="I17" s="75" t="str">
        <f>Data_selected_by_user_testing!J15</f>
        <v>2022/23</v>
      </c>
      <c r="J17" s="156"/>
      <c r="K17" s="156"/>
      <c r="L17" s="224"/>
    </row>
    <row r="18" spans="2:28" s="310" customFormat="1" ht="13.15">
      <c r="B18" s="148" t="str">
        <f>Data_selected_by_user_testing!C16</f>
        <v>Male scalar selected</v>
      </c>
      <c r="C18" s="496">
        <f>Data_selected_by_user_testing!D16</f>
        <v>1</v>
      </c>
      <c r="D18" s="496">
        <f>Data_selected_by_user_testing!E16</f>
        <v>0.99477074462223902</v>
      </c>
      <c r="E18" s="496">
        <f>Data_selected_by_user_testing!F16</f>
        <v>0.98696134873296604</v>
      </c>
      <c r="F18" s="496">
        <f>Data_selected_by_user_testing!G16</f>
        <v>0.98093986094225805</v>
      </c>
      <c r="G18" s="496">
        <f>Data_selected_by_user_testing!H16</f>
        <v>0.98042309991709797</v>
      </c>
      <c r="H18" s="496">
        <f>Data_selected_by_user_testing!I16</f>
        <v>0.98274981972152098</v>
      </c>
      <c r="I18" s="496">
        <f>Data_selected_by_user_testing!J16</f>
        <v>0.98274981972152098</v>
      </c>
      <c r="J18" s="155"/>
      <c r="K18" s="155"/>
      <c r="L18" s="150"/>
    </row>
    <row r="19" spans="2:28" s="310" customFormat="1" ht="13.15">
      <c r="B19" s="148" t="str">
        <f>Data_selected_by_user_testing!C17</f>
        <v>Female scalar selected</v>
      </c>
      <c r="C19" s="496">
        <f>Data_selected_by_user_testing!D17</f>
        <v>1</v>
      </c>
      <c r="D19" s="496">
        <f>Data_selected_by_user_testing!E17</f>
        <v>0.98285004545245802</v>
      </c>
      <c r="E19" s="496">
        <f>Data_selected_by_user_testing!F17</f>
        <v>1.02437613875295</v>
      </c>
      <c r="F19" s="496">
        <f>Data_selected_by_user_testing!G17</f>
        <v>1.02415780648318</v>
      </c>
      <c r="G19" s="496">
        <f>Data_selected_by_user_testing!H17</f>
        <v>1.0632470827052201</v>
      </c>
      <c r="H19" s="496">
        <f>Data_selected_by_user_testing!I17</f>
        <v>1.0697123298575899</v>
      </c>
      <c r="I19" s="496">
        <f>Data_selected_by_user_testing!J17</f>
        <v>1.0697123298575899</v>
      </c>
      <c r="J19" s="155"/>
      <c r="K19" s="155"/>
      <c r="L19" s="150"/>
    </row>
    <row r="21" spans="2:28" ht="13.15">
      <c r="B21" s="74" t="s">
        <v>244</v>
      </c>
    </row>
    <row r="22" spans="2:28" ht="13.15">
      <c r="B22" s="74"/>
    </row>
    <row r="23" spans="2:28">
      <c r="B23" s="146" t="s">
        <v>623</v>
      </c>
    </row>
    <row r="24" spans="2:28" ht="13.15">
      <c r="B24" s="74"/>
    </row>
    <row r="25" spans="2:28">
      <c r="B25" s="146" t="s">
        <v>1267</v>
      </c>
    </row>
    <row r="27" spans="2:28" s="5" customFormat="1" ht="13.15">
      <c r="B27" s="137"/>
      <c r="C27" s="137" t="str">
        <f>Data_selected_by_user_testing!D34</f>
        <v>2004/05</v>
      </c>
      <c r="D27" s="137" t="str">
        <f>Data_selected_by_user_testing!E34</f>
        <v>2005/06</v>
      </c>
      <c r="E27" s="137" t="str">
        <f>Data_selected_by_user_testing!F34</f>
        <v>2006/07</v>
      </c>
      <c r="F27" s="137" t="str">
        <f>Data_selected_by_user_testing!G34</f>
        <v>2007/08</v>
      </c>
      <c r="G27" s="137" t="str">
        <f>Data_selected_by_user_testing!H34</f>
        <v>2008/09</v>
      </c>
      <c r="H27" s="137" t="str">
        <f>Data_selected_by_user_testing!I34</f>
        <v>2009/10</v>
      </c>
      <c r="I27" s="137" t="str">
        <f>Data_selected_by_user_testing!J34</f>
        <v>2010/11</v>
      </c>
      <c r="J27" s="137" t="str">
        <f>Data_selected_by_user_testing!K34</f>
        <v>2011/12</v>
      </c>
      <c r="K27" s="137" t="str">
        <f>Data_selected_by_user_testing!L34</f>
        <v>2012/13</v>
      </c>
      <c r="L27" s="137" t="str">
        <f>Data_selected_by_user_testing!M34</f>
        <v>2013/14</v>
      </c>
      <c r="M27" s="137" t="str">
        <f>Data_selected_by_user_testing!N34</f>
        <v>2014/15</v>
      </c>
      <c r="N27" s="137" t="str">
        <f>Data_selected_by_user_testing!O34</f>
        <v>2015/16</v>
      </c>
      <c r="O27" s="137" t="str">
        <f>Data_selected_by_user_testing!P34</f>
        <v>2016/17</v>
      </c>
      <c r="P27" s="137" t="str">
        <f>Data_selected_by_user_testing!Q34</f>
        <v>2017/18</v>
      </c>
      <c r="Q27" s="137" t="str">
        <f>Data_selected_by_user_testing!R34</f>
        <v>2018/19</v>
      </c>
      <c r="R27" s="137" t="str">
        <f>Data_selected_by_user_testing!S34</f>
        <v>2019/20</v>
      </c>
      <c r="S27" s="137" t="str">
        <f>Data_selected_by_user_testing!T34</f>
        <v>2020/21</v>
      </c>
      <c r="T27" s="137" t="str">
        <f>Data_selected_by_user_testing!U34</f>
        <v>2021/22</v>
      </c>
      <c r="U27" s="137" t="str">
        <f>Data_selected_by_user_testing!V34</f>
        <v>2022/23</v>
      </c>
      <c r="V27" s="137" t="str">
        <f>Data_selected_by_user_testing!W34</f>
        <v>2023/24</v>
      </c>
      <c r="W27" s="137" t="str">
        <f>Data_selected_by_user_testing!X34</f>
        <v>2024/25</v>
      </c>
      <c r="X27" s="137" t="str">
        <f>Data_selected_by_user_testing!Y34</f>
        <v>2025/26</v>
      </c>
      <c r="Y27" s="137" t="str">
        <f>Data_selected_by_user_testing!Z34</f>
        <v>2026/27</v>
      </c>
      <c r="Z27" s="989" t="str">
        <f>Data_selected_by_user_testing!AA34</f>
        <v>2027/28</v>
      </c>
      <c r="AA27" s="989" t="str">
        <f>Data_selected_by_user_testing!AB34</f>
        <v>2028/29</v>
      </c>
      <c r="AB27" s="1089" t="str">
        <f>Data_selected_by_user_testing!AC34</f>
        <v>2029/30</v>
      </c>
    </row>
    <row r="28" spans="2:28" s="5" customFormat="1" ht="26.25">
      <c r="B28" s="148" t="str">
        <f>Data_selected_by_user_testing!C35</f>
        <v>State Funded Primary Pupils (FTE)</v>
      </c>
      <c r="C28" s="403">
        <f>Data_selected_by_user_testing!D35</f>
        <v>4133670.5</v>
      </c>
      <c r="D28" s="403">
        <f>Data_selected_by_user_testing!E35</f>
        <v>4085271.436729731</v>
      </c>
      <c r="E28" s="403">
        <f>Data_selected_by_user_testing!F35</f>
        <v>4047195.5</v>
      </c>
      <c r="F28" s="403">
        <f>Data_selected_by_user_testing!G35</f>
        <v>4028055.5</v>
      </c>
      <c r="G28" s="403">
        <f>Data_selected_by_user_testing!H35</f>
        <v>4016161.5</v>
      </c>
      <c r="H28" s="403">
        <f>Data_selected_by_user_testing!I35</f>
        <v>4036364.5</v>
      </c>
      <c r="I28" s="403">
        <f>Data_selected_by_user_testing!J35</f>
        <v>4074368</v>
      </c>
      <c r="J28" s="403">
        <f>Data_selected_by_user_testing!K35</f>
        <v>4150277.5</v>
      </c>
      <c r="K28" s="403">
        <f>Data_selected_by_user_testing!L35</f>
        <v>4247394.5</v>
      </c>
      <c r="L28" s="403">
        <f>Data_selected_by_user_testing!M35</f>
        <v>4359000</v>
      </c>
      <c r="M28" s="403">
        <f>Data_selected_by_user_testing!N35</f>
        <v>4463434</v>
      </c>
      <c r="N28" s="403">
        <f>Data_selected_by_user_testing!O35</f>
        <v>4574041.5</v>
      </c>
      <c r="O28" s="403">
        <f>Data_selected_by_user_testing!P35</f>
        <v>4659421</v>
      </c>
      <c r="P28" s="403">
        <f>Data_selected_by_user_testing!Q35</f>
        <v>4715388.5</v>
      </c>
      <c r="Q28" s="403">
        <f>Data_selected_by_user_testing!R35</f>
        <v>4738987.9623554191</v>
      </c>
      <c r="R28" s="403">
        <f>Data_selected_by_user_testing!S35</f>
        <v>4738309.7819581926</v>
      </c>
      <c r="S28" s="403">
        <f>Data_selected_by_user_testing!T35</f>
        <v>4738027.1714167371</v>
      </c>
      <c r="T28" s="403">
        <f>Data_selected_by_user_testing!U35</f>
        <v>4716874.7723503476</v>
      </c>
      <c r="U28" s="403">
        <f>Data_selected_by_user_testing!V35</f>
        <v>4686237.5443531433</v>
      </c>
      <c r="V28" s="403">
        <f>Data_selected_by_user_testing!W35</f>
        <v>4654440.4670074899</v>
      </c>
      <c r="W28" s="403">
        <f>Data_selected_by_user_testing!X35</f>
        <v>4631173.9373839879</v>
      </c>
      <c r="X28" s="403">
        <f>Data_selected_by_user_testing!Y35</f>
        <v>4619039.7782180272</v>
      </c>
      <c r="Y28" s="403">
        <f>Data_selected_by_user_testing!Z35</f>
        <v>4606104.221584619</v>
      </c>
      <c r="Z28" s="403">
        <f>Data_selected_by_user_testing!AA35</f>
        <v>4593140.1724560643</v>
      </c>
      <c r="AA28" s="403">
        <f>Data_selected_by_user_testing!AB35</f>
        <v>4591536.4949568901</v>
      </c>
      <c r="AB28" s="403">
        <f>Data_selected_by_user_testing!AC35</f>
        <v>4583243.1830901327</v>
      </c>
    </row>
    <row r="29" spans="2:28" s="5" customFormat="1" ht="13.15">
      <c r="B29" s="137" t="str">
        <f>Data_selected_by_user_testing!C36</f>
        <v>Pupils FTE Years 7-9</v>
      </c>
      <c r="C29" s="403">
        <f>Data_selected_by_user_testing!D36</f>
        <v>1783139.5</v>
      </c>
      <c r="D29" s="403">
        <f>Data_selected_by_user_testing!E36</f>
        <v>1758000.0007601124</v>
      </c>
      <c r="E29" s="403">
        <f>Data_selected_by_user_testing!F36</f>
        <v>1722930</v>
      </c>
      <c r="F29" s="403">
        <f>Data_selected_by_user_testing!G36</f>
        <v>1701531</v>
      </c>
      <c r="G29" s="403">
        <f>Data_selected_by_user_testing!H36</f>
        <v>1691158</v>
      </c>
      <c r="H29" s="403">
        <f>Data_selected_by_user_testing!I36</f>
        <v>1680949</v>
      </c>
      <c r="I29" s="403">
        <f>Data_selected_by_user_testing!J36</f>
        <v>1672689.5</v>
      </c>
      <c r="J29" s="403">
        <f>Data_selected_by_user_testing!K36</f>
        <v>1641887</v>
      </c>
      <c r="K29" s="403">
        <f>Data_selected_by_user_testing!L36</f>
        <v>1612821</v>
      </c>
      <c r="L29" s="403">
        <f>Data_selected_by_user_testing!M36</f>
        <v>1587472</v>
      </c>
      <c r="M29" s="403">
        <f>Data_selected_by_user_testing!N36</f>
        <v>1595949</v>
      </c>
      <c r="N29" s="403">
        <f>Data_selected_by_user_testing!O36</f>
        <v>1630717</v>
      </c>
      <c r="O29" s="403">
        <f>Data_selected_by_user_testing!P36</f>
        <v>1678899</v>
      </c>
      <c r="P29" s="403">
        <f>Data_selected_by_user_testing!Q36</f>
        <v>1714907</v>
      </c>
      <c r="Q29" s="403">
        <f>Data_selected_by_user_testing!R36</f>
        <v>1764569.6976984616</v>
      </c>
      <c r="R29" s="403">
        <f>Data_selected_by_user_testing!S36</f>
        <v>1824193.778512805</v>
      </c>
      <c r="S29" s="403">
        <f>Data_selected_by_user_testing!T36</f>
        <v>1866446.2481117833</v>
      </c>
      <c r="T29" s="403">
        <f>Data_selected_by_user_testing!U36</f>
        <v>1898575.4024627148</v>
      </c>
      <c r="U29" s="403">
        <f>Data_selected_by_user_testing!V36</f>
        <v>1917738.7500955714</v>
      </c>
      <c r="V29" s="403">
        <f>Data_selected_by_user_testing!W36</f>
        <v>1940994.2072893602</v>
      </c>
      <c r="W29" s="403">
        <f>Data_selected_by_user_testing!X36</f>
        <v>1943349.5492991949</v>
      </c>
      <c r="X29" s="403">
        <f>Data_selected_by_user_testing!Y36</f>
        <v>1921688.9516691242</v>
      </c>
      <c r="Y29" s="403">
        <f>Data_selected_by_user_testing!Z36</f>
        <v>1899735.9588350635</v>
      </c>
      <c r="Z29" s="403">
        <f>Data_selected_by_user_testing!AA36</f>
        <v>1886260.5116397305</v>
      </c>
      <c r="AA29" s="403">
        <f>Data_selected_by_user_testing!AB36</f>
        <v>1872603.3878522145</v>
      </c>
      <c r="AB29" s="403">
        <f>Data_selected_by_user_testing!AC36</f>
        <v>1864287.6474239959</v>
      </c>
    </row>
    <row r="30" spans="2:28" s="5" customFormat="1" ht="13.15">
      <c r="B30" s="137" t="str">
        <f>Data_selected_by_user_testing!C37</f>
        <v>Pupils FTE Years 10-11</v>
      </c>
      <c r="C30" s="403">
        <f>Data_selected_by_user_testing!D37</f>
        <v>1170159</v>
      </c>
      <c r="D30" s="403">
        <f>Data_selected_by_user_testing!E37</f>
        <v>1185802.5625101563</v>
      </c>
      <c r="E30" s="403">
        <f>Data_selected_by_user_testing!F37</f>
        <v>1189358</v>
      </c>
      <c r="F30" s="403">
        <f>Data_selected_by_user_testing!G37</f>
        <v>1166918.5</v>
      </c>
      <c r="G30" s="403">
        <f>Data_selected_by_user_testing!H37</f>
        <v>1146150</v>
      </c>
      <c r="H30" s="403">
        <f>Data_selected_by_user_testing!I37</f>
        <v>1133977</v>
      </c>
      <c r="I30" s="403">
        <f>Data_selected_by_user_testing!J37</f>
        <v>1116342.5</v>
      </c>
      <c r="J30" s="403">
        <f>Data_selected_by_user_testing!K37</f>
        <v>1120567</v>
      </c>
      <c r="K30" s="403">
        <f>Data_selected_by_user_testing!L37</f>
        <v>1117099</v>
      </c>
      <c r="L30" s="403">
        <f>Data_selected_by_user_testing!M37</f>
        <v>1099417.5</v>
      </c>
      <c r="M30" s="403">
        <f>Data_selected_by_user_testing!N37</f>
        <v>1081078</v>
      </c>
      <c r="N30" s="403">
        <f>Data_selected_by_user_testing!O37</f>
        <v>1057483</v>
      </c>
      <c r="O30" s="403">
        <f>Data_selected_by_user_testing!P37</f>
        <v>1041875</v>
      </c>
      <c r="P30" s="403">
        <f>Data_selected_by_user_testing!Q37</f>
        <v>1053705</v>
      </c>
      <c r="Q30" s="403">
        <f>Data_selected_by_user_testing!R37</f>
        <v>1091556.8046420407</v>
      </c>
      <c r="R30" s="403">
        <f>Data_selected_by_user_testing!S37</f>
        <v>1119926.6083164332</v>
      </c>
      <c r="S30" s="403">
        <f>Data_selected_by_user_testing!T37</f>
        <v>1144489.224012505</v>
      </c>
      <c r="T30" s="403">
        <f>Data_selected_by_user_testing!U37</f>
        <v>1177548.2612206324</v>
      </c>
      <c r="U30" s="403">
        <f>Data_selected_by_user_testing!V37</f>
        <v>1222172.8191347816</v>
      </c>
      <c r="V30" s="403">
        <f>Data_selected_by_user_testing!W37</f>
        <v>1242086.4884621755</v>
      </c>
      <c r="W30" s="403">
        <f>Data_selected_by_user_testing!X37</f>
        <v>1249272.3922598413</v>
      </c>
      <c r="X30" s="403">
        <f>Data_selected_by_user_testing!Y37</f>
        <v>1271813.4479397337</v>
      </c>
      <c r="Y30" s="403">
        <f>Data_selected_by_user_testing!Z37</f>
        <v>1283194.2935322861</v>
      </c>
      <c r="Z30" s="403">
        <f>Data_selected_by_user_testing!AA37</f>
        <v>1273889.7373303899</v>
      </c>
      <c r="AA30" s="403">
        <f>Data_selected_by_user_testing!AB37</f>
        <v>1252707.8419778072</v>
      </c>
      <c r="AB30" s="403">
        <f>Data_selected_by_user_testing!AC37</f>
        <v>1240450.8609993909</v>
      </c>
    </row>
    <row r="31" spans="2:28" s="5" customFormat="1" ht="13.15">
      <c r="B31" s="137" t="str">
        <f>Data_selected_by_user_testing!C38</f>
        <v>Pupils FTE Years 12-13</v>
      </c>
      <c r="C31" s="403">
        <f>Data_selected_by_user_testing!D38</f>
        <v>355184.5</v>
      </c>
      <c r="D31" s="403">
        <f>Data_selected_by_user_testing!E38</f>
        <v>361355</v>
      </c>
      <c r="E31" s="403">
        <f>Data_selected_by_user_testing!F38</f>
        <v>370116</v>
      </c>
      <c r="F31" s="403">
        <f>Data_selected_by_user_testing!G38</f>
        <v>380453</v>
      </c>
      <c r="G31" s="403">
        <f>Data_selected_by_user_testing!H38</f>
        <v>394342</v>
      </c>
      <c r="H31" s="403">
        <f>Data_selected_by_user_testing!I38</f>
        <v>412859.5</v>
      </c>
      <c r="I31" s="403">
        <f>Data_selected_by_user_testing!J38</f>
        <v>423222</v>
      </c>
      <c r="J31" s="403">
        <f>Data_selected_by_user_testing!K38</f>
        <v>423232.5</v>
      </c>
      <c r="K31" s="403">
        <f>Data_selected_by_user_testing!L38</f>
        <v>428860</v>
      </c>
      <c r="L31" s="403">
        <f>Data_selected_by_user_testing!M38</f>
        <v>439034.5</v>
      </c>
      <c r="M31" s="403">
        <f>Data_selected_by_user_testing!N38</f>
        <v>442836.5</v>
      </c>
      <c r="N31" s="403">
        <f>Data_selected_by_user_testing!O38</f>
        <v>433870.5</v>
      </c>
      <c r="O31" s="403">
        <f>Data_selected_by_user_testing!P38</f>
        <v>424809</v>
      </c>
      <c r="P31" s="403">
        <f>Data_selected_by_user_testing!Q38</f>
        <v>408030</v>
      </c>
      <c r="Q31" s="403">
        <f>Data_selected_by_user_testing!R38</f>
        <v>393969.51247307006</v>
      </c>
      <c r="R31" s="403">
        <f>Data_selected_by_user_testing!S38</f>
        <v>384138.34424079326</v>
      </c>
      <c r="S31" s="403">
        <f>Data_selected_by_user_testing!T38</f>
        <v>379406.140550246</v>
      </c>
      <c r="T31" s="403">
        <f>Data_selected_by_user_testing!U38</f>
        <v>385907.26981215063</v>
      </c>
      <c r="U31" s="403">
        <f>Data_selected_by_user_testing!V38</f>
        <v>397698.84000559809</v>
      </c>
      <c r="V31" s="403">
        <f>Data_selected_by_user_testing!W38</f>
        <v>409632.92012529564</v>
      </c>
      <c r="W31" s="403">
        <f>Data_selected_by_user_testing!X38</f>
        <v>422237.66105456254</v>
      </c>
      <c r="X31" s="403">
        <f>Data_selected_by_user_testing!Y38</f>
        <v>431433.67080795631</v>
      </c>
      <c r="Y31" s="403">
        <f>Data_selected_by_user_testing!Z38</f>
        <v>439167.10333730088</v>
      </c>
      <c r="Z31" s="403">
        <f>Data_selected_by_user_testing!AA38</f>
        <v>446714.9466691917</v>
      </c>
      <c r="AA31" s="403">
        <f>Data_selected_by_user_testing!AB38</f>
        <v>452844.25835143717</v>
      </c>
      <c r="AB31" s="403">
        <f>Data_selected_by_user_testing!AC38</f>
        <v>456597.29503939598</v>
      </c>
    </row>
    <row r="33" spans="2:15" ht="13.15">
      <c r="B33" s="74" t="s">
        <v>1278</v>
      </c>
    </row>
    <row r="35" spans="2:15">
      <c r="B35" s="146" t="s">
        <v>306</v>
      </c>
    </row>
    <row r="36" spans="2:15">
      <c r="B36" s="146"/>
    </row>
    <row r="37" spans="2:15">
      <c r="B37" s="146" t="s">
        <v>1267</v>
      </c>
    </row>
    <row r="39" spans="2:15" ht="13.15">
      <c r="B39" s="137" t="s">
        <v>303</v>
      </c>
      <c r="C39" s="524">
        <f>Data_selected_by_user_testing!D61</f>
        <v>22</v>
      </c>
    </row>
    <row r="40" spans="2:15" ht="13.15">
      <c r="B40" s="137" t="s">
        <v>304</v>
      </c>
      <c r="C40" s="524">
        <f>Data_selected_by_user_testing!D73</f>
        <v>16</v>
      </c>
    </row>
    <row r="42" spans="2:15" ht="13.15">
      <c r="B42" s="74" t="s">
        <v>1281</v>
      </c>
    </row>
    <row r="43" spans="2:15" ht="12.75" customHeight="1">
      <c r="B43" s="931"/>
      <c r="C43" s="931"/>
      <c r="D43" s="931"/>
      <c r="E43" s="931"/>
      <c r="F43" s="931"/>
      <c r="G43" s="931"/>
      <c r="H43" s="931"/>
      <c r="I43" s="931"/>
      <c r="J43" s="931"/>
      <c r="K43" s="931"/>
      <c r="L43" s="931"/>
      <c r="M43" s="931"/>
      <c r="N43" s="931"/>
      <c r="O43" s="931"/>
    </row>
    <row r="44" spans="2:15">
      <c r="B44" s="932" t="s">
        <v>305</v>
      </c>
      <c r="C44" s="931"/>
      <c r="D44" s="931"/>
      <c r="E44" s="931"/>
      <c r="F44" s="931"/>
      <c r="G44" s="931"/>
      <c r="H44" s="931"/>
      <c r="I44" s="931"/>
      <c r="J44" s="931"/>
      <c r="K44" s="931"/>
      <c r="L44" s="931"/>
      <c r="M44" s="931"/>
      <c r="N44" s="931"/>
      <c r="O44" s="931"/>
    </row>
    <row r="45" spans="2:15">
      <c r="B45" s="217"/>
      <c r="C45" s="217"/>
      <c r="D45" s="217"/>
      <c r="E45" s="217"/>
      <c r="F45" s="217"/>
      <c r="G45" s="217"/>
      <c r="H45" s="217"/>
      <c r="I45" s="217"/>
      <c r="J45" s="217"/>
      <c r="K45" s="217"/>
      <c r="L45" s="217"/>
      <c r="M45" s="217"/>
      <c r="N45" s="217"/>
      <c r="O45" s="217"/>
    </row>
    <row r="46" spans="2:15">
      <c r="B46" s="146" t="s">
        <v>1267</v>
      </c>
    </row>
    <row r="48" spans="2:15" ht="13.15">
      <c r="B48" s="148" t="s">
        <v>283</v>
      </c>
      <c r="C48" s="525">
        <f>Data_selected_by_user_testing!D87</f>
        <v>0.5</v>
      </c>
    </row>
    <row r="49" spans="2:4" s="473" customFormat="1" ht="13.15">
      <c r="B49" s="148" t="s">
        <v>284</v>
      </c>
      <c r="C49" s="525">
        <f>Data_selected_by_user_testing!D97</f>
        <v>0.6</v>
      </c>
    </row>
    <row r="51" spans="2:4" ht="13.15">
      <c r="B51" s="74" t="s">
        <v>307</v>
      </c>
    </row>
    <row r="52" spans="2:4">
      <c r="B52" s="11"/>
    </row>
    <row r="53" spans="2:4">
      <c r="B53" s="146" t="s">
        <v>1412</v>
      </c>
    </row>
    <row r="54" spans="2:4">
      <c r="B54" s="11"/>
    </row>
    <row r="55" spans="2:4">
      <c r="B55" s="146" t="s">
        <v>308</v>
      </c>
    </row>
    <row r="56" spans="2:4">
      <c r="B56" s="11"/>
    </row>
    <row r="57" spans="2:4">
      <c r="B57" s="106" t="s">
        <v>796</v>
      </c>
    </row>
    <row r="59" spans="2:4" ht="13.15">
      <c r="B59" s="8" t="str">
        <f>Calc_PRIM_retirement_rates!B122</f>
        <v>Age group</v>
      </c>
      <c r="C59" s="8" t="s">
        <v>300</v>
      </c>
      <c r="D59" s="8" t="s">
        <v>248</v>
      </c>
    </row>
    <row r="60" spans="2:4" ht="13.15">
      <c r="B60" s="8" t="str">
        <f>Calc_PRIM_retirement_rates!B124</f>
        <v>20-24</v>
      </c>
      <c r="C60" s="526">
        <f>Calc_PRIM_retirement_rates!G124</f>
        <v>0</v>
      </c>
      <c r="D60" s="526">
        <f>Calc_SEC_retirement_rates!G124</f>
        <v>0</v>
      </c>
    </row>
    <row r="61" spans="2:4" ht="13.15">
      <c r="B61" s="8" t="str">
        <f>Calc_PRIM_retirement_rates!B125</f>
        <v>25-29</v>
      </c>
      <c r="C61" s="526">
        <f>Calc_PRIM_retirement_rates!G125</f>
        <v>0</v>
      </c>
      <c r="D61" s="526">
        <f>Calc_SEC_retirement_rates!G125</f>
        <v>0</v>
      </c>
    </row>
    <row r="62" spans="2:4" ht="13.15">
      <c r="B62" s="8" t="str">
        <f>Calc_PRIM_retirement_rates!B126</f>
        <v>30-34</v>
      </c>
      <c r="C62" s="526">
        <f>Calc_PRIM_retirement_rates!G126</f>
        <v>0</v>
      </c>
      <c r="D62" s="526">
        <f>Calc_SEC_retirement_rates!G126</f>
        <v>3.0156533667647555E-4</v>
      </c>
    </row>
    <row r="63" spans="2:4" ht="13.15">
      <c r="B63" s="8" t="str">
        <f>Calc_PRIM_retirement_rates!B127</f>
        <v>35-39</v>
      </c>
      <c r="C63" s="526">
        <f>Calc_PRIM_retirement_rates!G127</f>
        <v>2.7525306475405665E-4</v>
      </c>
      <c r="D63" s="526">
        <f>Calc_SEC_retirement_rates!G127</f>
        <v>4.137817681608239E-4</v>
      </c>
    </row>
    <row r="64" spans="2:4" ht="13.15">
      <c r="B64" s="8" t="str">
        <f>Calc_PRIM_retirement_rates!B128</f>
        <v>40-44</v>
      </c>
      <c r="C64" s="526">
        <f>Calc_PRIM_retirement_rates!G128</f>
        <v>0</v>
      </c>
      <c r="D64" s="526">
        <f>Calc_SEC_retirement_rates!G128</f>
        <v>5.6751466175167708E-4</v>
      </c>
    </row>
    <row r="65" spans="2:4" ht="13.15">
      <c r="B65" s="8" t="str">
        <f>Calc_PRIM_retirement_rates!B129</f>
        <v>45-49</v>
      </c>
      <c r="C65" s="526">
        <f>Calc_PRIM_retirement_rates!G129</f>
        <v>2.1005495404369614E-3</v>
      </c>
      <c r="D65" s="526">
        <f>Calc_SEC_retirement_rates!G129</f>
        <v>1.4168911542817072E-3</v>
      </c>
    </row>
    <row r="66" spans="2:4" ht="13.15">
      <c r="B66" s="8" t="str">
        <f>Calc_PRIM_retirement_rates!B130</f>
        <v>50-54</v>
      </c>
      <c r="C66" s="526">
        <f>Calc_PRIM_retirement_rates!G130</f>
        <v>2.3984690452947162E-2</v>
      </c>
      <c r="D66" s="526">
        <f>Calc_SEC_retirement_rates!G130</f>
        <v>2.9212564386971132E-2</v>
      </c>
    </row>
    <row r="67" spans="2:4" ht="13.15">
      <c r="B67" s="8" t="str">
        <f>Calc_PRIM_retirement_rates!B131</f>
        <v>55-59</v>
      </c>
      <c r="C67" s="526">
        <f>Calc_PRIM_retirement_rates!G131</f>
        <v>0.19284095197165452</v>
      </c>
      <c r="D67" s="526">
        <f>Calc_SEC_retirement_rates!G131</f>
        <v>0.19243411442296257</v>
      </c>
    </row>
    <row r="68" spans="2:4" ht="13.15">
      <c r="B68" s="8" t="str">
        <f>Calc_PRIM_retirement_rates!B132</f>
        <v>60-64</v>
      </c>
      <c r="C68" s="526">
        <f>Calc_PRIM_retirement_rates!G132</f>
        <v>0.29735048083733912</v>
      </c>
      <c r="D68" s="526">
        <f>Calc_SEC_retirement_rates!G132</f>
        <v>0.29132529541536223</v>
      </c>
    </row>
    <row r="69" spans="2:4" ht="13.15">
      <c r="B69" s="8" t="str">
        <f>Calc_PRIM_retirement_rates!B133</f>
        <v>65 plus</v>
      </c>
      <c r="C69" s="526">
        <f>Calc_PRIM_retirement_rates!G133</f>
        <v>0.29455666503514005</v>
      </c>
      <c r="D69" s="526">
        <f>Calc_SEC_retirement_rates!G133</f>
        <v>0.31943828799634322</v>
      </c>
    </row>
    <row r="70" spans="2:4" ht="13.15">
      <c r="B70" s="8" t="str">
        <f>Calc_PRIM_retirement_rates!B134</f>
        <v>Total</v>
      </c>
      <c r="C70" s="526">
        <f>Calc_PRIM_retirement_rates!G134</f>
        <v>1.86478344815987E-2</v>
      </c>
      <c r="D70" s="526">
        <f>Calc_SEC_retirement_rates!G134</f>
        <v>2.6837567087074188E-2</v>
      </c>
    </row>
    <row r="72" spans="2:4" ht="13.15">
      <c r="B72" s="106" t="s">
        <v>301</v>
      </c>
      <c r="C72" s="5"/>
      <c r="D72" s="5"/>
    </row>
    <row r="73" spans="2:4" ht="13.15">
      <c r="B73" s="11"/>
      <c r="C73" s="5"/>
      <c r="D73" s="5"/>
    </row>
    <row r="74" spans="2:4" ht="13.15">
      <c r="B74" s="8" t="str">
        <f>B59</f>
        <v>Age group</v>
      </c>
      <c r="C74" s="8" t="str">
        <f>C59</f>
        <v xml:space="preserve">Primary </v>
      </c>
      <c r="D74" s="8" t="str">
        <f>D59</f>
        <v>Secondary</v>
      </c>
    </row>
    <row r="75" spans="2:4" ht="13.15">
      <c r="B75" s="8" t="str">
        <f t="shared" ref="B75:B85" si="0">B60</f>
        <v>20-24</v>
      </c>
      <c r="C75" s="526">
        <f>Calc_PRIM_retirement_rates!G140</f>
        <v>0</v>
      </c>
      <c r="D75" s="526">
        <f>Calc_SEC_retirement_rates!G140</f>
        <v>0</v>
      </c>
    </row>
    <row r="76" spans="2:4" ht="13.15">
      <c r="B76" s="8" t="str">
        <f t="shared" si="0"/>
        <v>25-29</v>
      </c>
      <c r="C76" s="526">
        <f>Calc_PRIM_retirement_rates!G141</f>
        <v>1.0162860200109718E-4</v>
      </c>
      <c r="D76" s="526">
        <f>Calc_SEC_retirement_rates!G141</f>
        <v>0</v>
      </c>
    </row>
    <row r="77" spans="2:4" ht="13.15">
      <c r="B77" s="8" t="str">
        <f t="shared" si="0"/>
        <v>30-34</v>
      </c>
      <c r="C77" s="526">
        <f>Calc_PRIM_retirement_rates!G142</f>
        <v>1.4170141593663059E-4</v>
      </c>
      <c r="D77" s="526">
        <f>Calc_SEC_retirement_rates!G142</f>
        <v>1.4516583739179747E-4</v>
      </c>
    </row>
    <row r="78" spans="2:4" ht="13.15">
      <c r="B78" s="8" t="str">
        <f t="shared" si="0"/>
        <v>35-39</v>
      </c>
      <c r="C78" s="526">
        <f>Calc_PRIM_retirement_rates!G143</f>
        <v>2.3213899743763867E-4</v>
      </c>
      <c r="D78" s="526">
        <f>Calc_SEC_retirement_rates!G143</f>
        <v>4.4023476555325042E-4</v>
      </c>
    </row>
    <row r="79" spans="2:4" ht="13.15">
      <c r="B79" s="8" t="str">
        <f t="shared" si="0"/>
        <v>40-44</v>
      </c>
      <c r="C79" s="526">
        <f>Calc_PRIM_retirement_rates!G144</f>
        <v>5.1180257599582905E-4</v>
      </c>
      <c r="D79" s="526">
        <f>Calc_SEC_retirement_rates!G144</f>
        <v>7.3640863129929802E-4</v>
      </c>
    </row>
    <row r="80" spans="2:4" ht="13.15">
      <c r="B80" s="8" t="str">
        <f t="shared" si="0"/>
        <v>45-49</v>
      </c>
      <c r="C80" s="526">
        <f>Calc_PRIM_retirement_rates!G145</f>
        <v>1.2738961260609486E-3</v>
      </c>
      <c r="D80" s="526">
        <f>Calc_SEC_retirement_rates!G145</f>
        <v>1.8333523087909519E-3</v>
      </c>
    </row>
    <row r="81" spans="2:4" ht="13.15">
      <c r="B81" s="8" t="str">
        <f t="shared" si="0"/>
        <v>50-54</v>
      </c>
      <c r="C81" s="526">
        <f>Calc_PRIM_retirement_rates!G146</f>
        <v>1.7923777087812346E-2</v>
      </c>
      <c r="D81" s="526">
        <f>Calc_SEC_retirement_rates!G146</f>
        <v>2.6199947541708724E-2</v>
      </c>
    </row>
    <row r="82" spans="2:4" ht="13.15">
      <c r="B82" s="8" t="str">
        <f t="shared" si="0"/>
        <v>55-59</v>
      </c>
      <c r="C82" s="526">
        <f>Calc_PRIM_retirement_rates!G147</f>
        <v>0.16048520021443335</v>
      </c>
      <c r="D82" s="526">
        <f>Calc_SEC_retirement_rates!G147</f>
        <v>0.18097252390696916</v>
      </c>
    </row>
    <row r="83" spans="2:4" ht="13.15">
      <c r="B83" s="8" t="str">
        <f t="shared" si="0"/>
        <v>60-64</v>
      </c>
      <c r="C83" s="526">
        <f>Calc_PRIM_retirement_rates!G148</f>
        <v>0.2963965130598708</v>
      </c>
      <c r="D83" s="526">
        <f>Calc_SEC_retirement_rates!G148</f>
        <v>0.30078830896676007</v>
      </c>
    </row>
    <row r="84" spans="2:4" ht="13.15">
      <c r="B84" s="8" t="str">
        <f t="shared" si="0"/>
        <v>65 plus</v>
      </c>
      <c r="C84" s="526">
        <f>Calc_PRIM_retirement_rates!G149</f>
        <v>0.28930775330740105</v>
      </c>
      <c r="D84" s="526">
        <f>Calc_SEC_retirement_rates!G149</f>
        <v>0.28136782735859206</v>
      </c>
    </row>
    <row r="85" spans="2:4" ht="13.15">
      <c r="B85" s="8" t="str">
        <f t="shared" si="0"/>
        <v>Total</v>
      </c>
      <c r="C85" s="526">
        <f>Calc_PRIM_retirement_rates!G150</f>
        <v>2.0443005609977392E-2</v>
      </c>
      <c r="D85" s="526">
        <f>Calc_SEC_retirement_rates!G150</f>
        <v>2.1514982824473804E-2</v>
      </c>
    </row>
    <row r="87" spans="2:4" ht="13.15">
      <c r="B87" s="74" t="s">
        <v>556</v>
      </c>
    </row>
    <row r="88" spans="2:4">
      <c r="B88" s="11"/>
    </row>
    <row r="89" spans="2:4">
      <c r="B89" s="146" t="s">
        <v>1413</v>
      </c>
    </row>
    <row r="91" spans="2:4">
      <c r="B91" s="146" t="s">
        <v>1756</v>
      </c>
    </row>
    <row r="93" spans="2:4" ht="13.15">
      <c r="B93" s="106" t="s">
        <v>796</v>
      </c>
      <c r="C93" s="5"/>
      <c r="D93" s="5"/>
    </row>
    <row r="94" spans="2:4" ht="13.15">
      <c r="B94" s="5"/>
      <c r="C94" s="5"/>
      <c r="D94" s="5"/>
    </row>
    <row r="95" spans="2:4" ht="13.15">
      <c r="B95" s="8" t="str">
        <f>Calc_PRIM_death_rates!B122</f>
        <v>Age group</v>
      </c>
      <c r="C95" s="8" t="s">
        <v>300</v>
      </c>
      <c r="D95" s="8" t="s">
        <v>248</v>
      </c>
    </row>
    <row r="96" spans="2:4" ht="13.15">
      <c r="B96" s="8" t="str">
        <f>Calc_PRIM_death_rates!B124</f>
        <v>20-24</v>
      </c>
      <c r="C96" s="526">
        <f>Calc_PRIM_death_rates!G124</f>
        <v>0</v>
      </c>
      <c r="D96" s="526">
        <f>Calc_SEC_death_rates!G124</f>
        <v>1.8804372844078655E-4</v>
      </c>
    </row>
    <row r="97" spans="2:4" ht="13.15">
      <c r="B97" s="8" t="str">
        <f>Calc_PRIM_death_rates!B125</f>
        <v>25-29</v>
      </c>
      <c r="C97" s="526">
        <f>Calc_PRIM_death_rates!G125</f>
        <v>0</v>
      </c>
      <c r="D97" s="526">
        <f>Calc_SEC_death_rates!G125</f>
        <v>2.0464672242708111E-4</v>
      </c>
    </row>
    <row r="98" spans="2:4" ht="13.15">
      <c r="B98" s="8" t="str">
        <f>Calc_PRIM_death_rates!B126</f>
        <v>30-34</v>
      </c>
      <c r="C98" s="526">
        <f>Calc_PRIM_death_rates!G126</f>
        <v>2.6065848712832686E-4</v>
      </c>
      <c r="D98" s="526">
        <f>Calc_SEC_death_rates!G126</f>
        <v>4.1263661007372041E-4</v>
      </c>
    </row>
    <row r="99" spans="2:4" ht="13.15">
      <c r="B99" s="8" t="str">
        <f>Calc_PRIM_death_rates!B127</f>
        <v>35-39</v>
      </c>
      <c r="C99" s="526">
        <f>Calc_PRIM_death_rates!G127</f>
        <v>5.2948409167175936E-4</v>
      </c>
      <c r="D99" s="526">
        <f>Calc_SEC_death_rates!G127</f>
        <v>4.881696057134411E-4</v>
      </c>
    </row>
    <row r="100" spans="2:4" ht="13.15">
      <c r="B100" s="8" t="str">
        <f>Calc_PRIM_death_rates!B128</f>
        <v>40-44</v>
      </c>
      <c r="C100" s="526">
        <f>Calc_PRIM_death_rates!G128</f>
        <v>7.2173231642601191E-4</v>
      </c>
      <c r="D100" s="526">
        <f>Calc_SEC_death_rates!G128</f>
        <v>5.7648729067026269E-4</v>
      </c>
    </row>
    <row r="101" spans="2:4" ht="13.15">
      <c r="B101" s="8" t="str">
        <f>Calc_PRIM_death_rates!B129</f>
        <v>45-49</v>
      </c>
      <c r="C101" s="526">
        <f>Calc_PRIM_death_rates!G129</f>
        <v>8.343953260246613E-4</v>
      </c>
      <c r="D101" s="526">
        <f>Calc_SEC_death_rates!G129</f>
        <v>7.4229612201263799E-4</v>
      </c>
    </row>
    <row r="102" spans="2:4" ht="13.15">
      <c r="B102" s="8" t="str">
        <f>Calc_PRIM_death_rates!B130</f>
        <v>50-54</v>
      </c>
      <c r="C102" s="526">
        <f>Calc_PRIM_death_rates!G130</f>
        <v>1.304684948119251E-3</v>
      </c>
      <c r="D102" s="526">
        <f>Calc_SEC_death_rates!G130</f>
        <v>8.955361400770455E-4</v>
      </c>
    </row>
    <row r="103" spans="2:4" ht="13.15">
      <c r="B103" s="8" t="str">
        <f>Calc_PRIM_death_rates!B131</f>
        <v>55-59</v>
      </c>
      <c r="C103" s="526">
        <f>Calc_PRIM_death_rates!G131</f>
        <v>0</v>
      </c>
      <c r="D103" s="526">
        <f>Calc_SEC_death_rates!G131</f>
        <v>1.0780338567088349E-3</v>
      </c>
    </row>
    <row r="104" spans="2:4" ht="13.15">
      <c r="B104" s="8" t="str">
        <f>Calc_PRIM_death_rates!B132</f>
        <v>60-64</v>
      </c>
      <c r="C104" s="526">
        <f>Calc_PRIM_death_rates!G132</f>
        <v>0</v>
      </c>
      <c r="D104" s="526">
        <f>Calc_SEC_death_rates!G132</f>
        <v>2.1552420875674857E-4</v>
      </c>
    </row>
    <row r="105" spans="2:4" ht="13.15">
      <c r="B105" s="8" t="str">
        <f>Calc_PRIM_death_rates!B133</f>
        <v>65 plus</v>
      </c>
      <c r="C105" s="526">
        <f>Calc_PRIM_death_rates!G133</f>
        <v>0</v>
      </c>
      <c r="D105" s="526">
        <f>Calc_SEC_death_rates!G133</f>
        <v>0</v>
      </c>
    </row>
    <row r="106" spans="2:4" ht="13.15">
      <c r="B106" s="8" t="str">
        <f>Calc_PRIM_death_rates!B134</f>
        <v>Total</v>
      </c>
      <c r="C106" s="526">
        <f>Calc_PRIM_death_rates!G134</f>
        <v>4.3415966094649907E-4</v>
      </c>
      <c r="D106" s="526">
        <f>Calc_SEC_death_rates!G134</f>
        <v>5.425609454558695E-4</v>
      </c>
    </row>
    <row r="107" spans="2:4" ht="13.15">
      <c r="B107" s="5"/>
      <c r="C107" s="5"/>
      <c r="D107" s="5"/>
    </row>
    <row r="108" spans="2:4" ht="13.15">
      <c r="B108" s="106" t="s">
        <v>301</v>
      </c>
      <c r="C108" s="5"/>
      <c r="D108" s="5"/>
    </row>
    <row r="109" spans="2:4" ht="13.15">
      <c r="B109" s="5"/>
      <c r="C109" s="5"/>
      <c r="D109" s="5"/>
    </row>
    <row r="110" spans="2:4" ht="13.15">
      <c r="B110" s="8" t="str">
        <f>B95</f>
        <v>Age group</v>
      </c>
      <c r="C110" s="8" t="str">
        <f>C95</f>
        <v xml:space="preserve">Primary </v>
      </c>
      <c r="D110" s="8" t="str">
        <f>D95</f>
        <v>Secondary</v>
      </c>
    </row>
    <row r="111" spans="2:4" ht="13.15">
      <c r="B111" s="8" t="str">
        <f t="shared" ref="B111:B121" si="1">B96</f>
        <v>20-24</v>
      </c>
      <c r="C111" s="526">
        <f>Calc_PRIM_death_rates!G140</f>
        <v>1.7104954552757306E-4</v>
      </c>
      <c r="D111" s="526">
        <f>Calc_SEC_death_rates!G140</f>
        <v>4.2858784280824742E-4</v>
      </c>
    </row>
    <row r="112" spans="2:4" ht="13.15">
      <c r="B112" s="8" t="str">
        <f t="shared" si="1"/>
        <v>25-29</v>
      </c>
      <c r="C112" s="526">
        <f>Calc_PRIM_death_rates!G141</f>
        <v>1.5715352005801482E-4</v>
      </c>
      <c r="D112" s="526">
        <f>Calc_SEC_death_rates!G141</f>
        <v>1.1169589930736796E-4</v>
      </c>
    </row>
    <row r="113" spans="2:17" ht="13.15">
      <c r="B113" s="8" t="str">
        <f t="shared" si="1"/>
        <v>30-34</v>
      </c>
      <c r="C113" s="526">
        <f>Calc_PRIM_death_rates!G142</f>
        <v>2.2441427195252204E-4</v>
      </c>
      <c r="D113" s="526">
        <f>Calc_SEC_death_rates!G142</f>
        <v>1.4559558317726707E-4</v>
      </c>
    </row>
    <row r="114" spans="2:17" ht="13.15">
      <c r="B114" s="8" t="str">
        <f t="shared" si="1"/>
        <v>35-39</v>
      </c>
      <c r="C114" s="526">
        <f>Calc_PRIM_death_rates!G143</f>
        <v>3.5147675124875947E-4</v>
      </c>
      <c r="D114" s="526">
        <f>Calc_SEC_death_rates!G143</f>
        <v>3.3318007011821644E-4</v>
      </c>
    </row>
    <row r="115" spans="2:17" ht="13.15">
      <c r="B115" s="8" t="str">
        <f t="shared" si="1"/>
        <v>40-44</v>
      </c>
      <c r="C115" s="526">
        <f>Calc_PRIM_death_rates!G144</f>
        <v>4.05157214741148E-4</v>
      </c>
      <c r="D115" s="526">
        <f>Calc_SEC_death_rates!G144</f>
        <v>3.7937562075447266E-4</v>
      </c>
    </row>
    <row r="116" spans="2:17" ht="13.15">
      <c r="B116" s="8" t="str">
        <f t="shared" si="1"/>
        <v>45-49</v>
      </c>
      <c r="C116" s="526">
        <f>Calc_PRIM_death_rates!G145</f>
        <v>6.4939769231294896E-4</v>
      </c>
      <c r="D116" s="526">
        <f>Calc_SEC_death_rates!G145</f>
        <v>8.109348863088782E-4</v>
      </c>
    </row>
    <row r="117" spans="2:17" ht="13.15">
      <c r="B117" s="8" t="str">
        <f t="shared" si="1"/>
        <v>50-54</v>
      </c>
      <c r="C117" s="526">
        <f>Calc_PRIM_death_rates!G146</f>
        <v>6.4912885871891814E-4</v>
      </c>
      <c r="D117" s="526">
        <f>Calc_SEC_death_rates!G146</f>
        <v>8.1267502757981463E-4</v>
      </c>
    </row>
    <row r="118" spans="2:17" ht="13.15">
      <c r="B118" s="8" t="str">
        <f t="shared" si="1"/>
        <v>55-59</v>
      </c>
      <c r="C118" s="526">
        <f>Calc_PRIM_death_rates!G147</f>
        <v>3.1348193022102304E-4</v>
      </c>
      <c r="D118" s="526">
        <f>Calc_SEC_death_rates!G147</f>
        <v>4.6102674442715519E-4</v>
      </c>
    </row>
    <row r="119" spans="2:17" ht="13.15">
      <c r="B119" s="8" t="str">
        <f t="shared" si="1"/>
        <v>60-64</v>
      </c>
      <c r="C119" s="526">
        <f>Calc_PRIM_death_rates!G148</f>
        <v>7.6083256190091026E-4</v>
      </c>
      <c r="D119" s="526">
        <f>Calc_SEC_death_rates!G148</f>
        <v>1.7501818438935807E-4</v>
      </c>
    </row>
    <row r="120" spans="2:17" ht="13.15">
      <c r="B120" s="8" t="str">
        <f t="shared" si="1"/>
        <v>65 plus</v>
      </c>
      <c r="C120" s="526">
        <f>Calc_PRIM_death_rates!G149</f>
        <v>0</v>
      </c>
      <c r="D120" s="526">
        <f>Calc_SEC_death_rates!G149</f>
        <v>0</v>
      </c>
    </row>
    <row r="121" spans="2:17" ht="13.15">
      <c r="B121" s="8" t="str">
        <f t="shared" si="1"/>
        <v>Total</v>
      </c>
      <c r="C121" s="526">
        <f>Calc_PRIM_death_rates!G150</f>
        <v>3.5764077843281528E-4</v>
      </c>
      <c r="D121" s="526">
        <f>Calc_SEC_death_rates!G150</f>
        <v>3.6745247563842572E-4</v>
      </c>
    </row>
    <row r="123" spans="2:17" ht="13.15">
      <c r="B123" s="74" t="s">
        <v>309</v>
      </c>
    </row>
    <row r="124" spans="2:17">
      <c r="B124" s="11"/>
    </row>
    <row r="125" spans="2:17">
      <c r="B125" s="146" t="s">
        <v>1414</v>
      </c>
    </row>
    <row r="127" spans="2:17" ht="12.75" customHeight="1">
      <c r="B127" s="765" t="s">
        <v>1757</v>
      </c>
      <c r="C127" s="765"/>
      <c r="D127" s="765"/>
      <c r="E127" s="765"/>
      <c r="F127" s="765"/>
      <c r="G127" s="765"/>
      <c r="H127" s="765"/>
      <c r="I127" s="765"/>
      <c r="J127" s="765"/>
      <c r="K127" s="765"/>
      <c r="L127" s="765"/>
      <c r="M127" s="765"/>
      <c r="N127" s="765"/>
      <c r="O127" s="765"/>
      <c r="P127" s="765"/>
      <c r="Q127" s="765"/>
    </row>
    <row r="129" spans="2:4" ht="13.15">
      <c r="B129" s="106" t="s">
        <v>796</v>
      </c>
      <c r="C129" s="5"/>
      <c r="D129" s="5"/>
    </row>
    <row r="130" spans="2:4" ht="13.15">
      <c r="B130" s="5"/>
      <c r="C130" s="5"/>
      <c r="D130" s="5"/>
    </row>
    <row r="131" spans="2:4" ht="13.15">
      <c r="B131" s="8" t="str">
        <f t="shared" ref="B131:B142" si="2">B110</f>
        <v>Age group</v>
      </c>
      <c r="C131" s="8" t="s">
        <v>300</v>
      </c>
      <c r="D131" s="8" t="str">
        <f>D110</f>
        <v>Secondary</v>
      </c>
    </row>
    <row r="132" spans="2:4" ht="13.15">
      <c r="B132" s="8" t="str">
        <f t="shared" si="2"/>
        <v>20-24</v>
      </c>
      <c r="C132" s="526">
        <f>Calculation_PRIM_wastage_rates!G124</f>
        <v>0.12724028448135527</v>
      </c>
      <c r="D132" s="526">
        <f>Calculation_SEC_wastage_rates!G124</f>
        <v>0.15347694924321489</v>
      </c>
    </row>
    <row r="133" spans="2:4" ht="13.15">
      <c r="B133" s="8" t="str">
        <f t="shared" si="2"/>
        <v>25-29</v>
      </c>
      <c r="C133" s="526">
        <f>Calculation_PRIM_wastage_rates!G125</f>
        <v>0.1133520335907246</v>
      </c>
      <c r="D133" s="526">
        <f>Calculation_SEC_wastage_rates!G125</f>
        <v>0.11886880746532666</v>
      </c>
    </row>
    <row r="134" spans="2:4" ht="13.15">
      <c r="B134" s="8" t="str">
        <f t="shared" si="2"/>
        <v>30-34</v>
      </c>
      <c r="C134" s="526">
        <f>Calculation_PRIM_wastage_rates!G126</f>
        <v>9.1354790847082409E-2</v>
      </c>
      <c r="D134" s="526">
        <f>Calculation_SEC_wastage_rates!G126</f>
        <v>8.1664471827206403E-2</v>
      </c>
    </row>
    <row r="135" spans="2:4" ht="13.15">
      <c r="B135" s="8" t="str">
        <f t="shared" si="2"/>
        <v>35-39</v>
      </c>
      <c r="C135" s="526">
        <f>Calculation_PRIM_wastage_rates!G127</f>
        <v>7.7227756878572584E-2</v>
      </c>
      <c r="D135" s="526">
        <f>Calculation_SEC_wastage_rates!G127</f>
        <v>7.7924120032264399E-2</v>
      </c>
    </row>
    <row r="136" spans="2:4" ht="13.15">
      <c r="B136" s="8" t="str">
        <f t="shared" si="2"/>
        <v>40-44</v>
      </c>
      <c r="C136" s="526">
        <f>Calculation_PRIM_wastage_rates!G128</f>
        <v>8.3718765876561047E-2</v>
      </c>
      <c r="D136" s="526">
        <f>Calculation_SEC_wastage_rates!G128</f>
        <v>7.5387646042360396E-2</v>
      </c>
    </row>
    <row r="137" spans="2:4" ht="13.15">
      <c r="B137" s="8" t="str">
        <f t="shared" si="2"/>
        <v>45-49</v>
      </c>
      <c r="C137" s="526">
        <f>Calculation_PRIM_wastage_rates!G129</f>
        <v>8.6459959503344008E-2</v>
      </c>
      <c r="D137" s="526">
        <f>Calculation_SEC_wastage_rates!G129</f>
        <v>8.681086290648532E-2</v>
      </c>
    </row>
    <row r="138" spans="2:4" ht="13.15">
      <c r="B138" s="8" t="str">
        <f t="shared" si="2"/>
        <v>50-54</v>
      </c>
      <c r="C138" s="526">
        <f>Calculation_PRIM_wastage_rates!G130</f>
        <v>8.9154593792807851E-2</v>
      </c>
      <c r="D138" s="526">
        <f>Calculation_SEC_wastage_rates!G130</f>
        <v>8.5778503893095229E-2</v>
      </c>
    </row>
    <row r="139" spans="2:4" ht="13.15">
      <c r="B139" s="8" t="str">
        <f t="shared" si="2"/>
        <v>55-59</v>
      </c>
      <c r="C139" s="526">
        <f>Calculation_PRIM_wastage_rates!G131</f>
        <v>5.4502619620120381E-2</v>
      </c>
      <c r="D139" s="526">
        <f>Calculation_SEC_wastage_rates!G131</f>
        <v>6.0388815671880952E-2</v>
      </c>
    </row>
    <row r="140" spans="2:4" ht="13.15">
      <c r="B140" s="8" t="str">
        <f t="shared" si="2"/>
        <v>60-64</v>
      </c>
      <c r="C140" s="526">
        <f>Calculation_PRIM_wastage_rates!G132</f>
        <v>5.0679550635893938E-2</v>
      </c>
      <c r="D140" s="526">
        <f>Calculation_SEC_wastage_rates!G132</f>
        <v>6.1200451459440385E-2</v>
      </c>
    </row>
    <row r="141" spans="2:4" ht="13.15">
      <c r="B141" s="8" t="str">
        <f t="shared" si="2"/>
        <v>65 plus</v>
      </c>
      <c r="C141" s="526">
        <f>Calculation_PRIM_wastage_rates!G133</f>
        <v>5.4988148662890618E-2</v>
      </c>
      <c r="D141" s="526">
        <f>Calculation_SEC_wastage_rates!G133</f>
        <v>9.4926464483240602E-2</v>
      </c>
    </row>
    <row r="142" spans="2:4" ht="13.15">
      <c r="B142" s="8" t="str">
        <f t="shared" si="2"/>
        <v>Total</v>
      </c>
      <c r="C142" s="526">
        <f>Calculation_PRIM_wastage_rates!G134</f>
        <v>9.1149844961405907E-2</v>
      </c>
      <c r="D142" s="526">
        <f>Calculation_SEC_wastage_rates!G134</f>
        <v>8.6995256941078486E-2</v>
      </c>
    </row>
    <row r="143" spans="2:4" ht="13.15">
      <c r="B143" s="5"/>
      <c r="C143" s="5"/>
      <c r="D143" s="5"/>
    </row>
    <row r="144" spans="2:4" ht="13.15">
      <c r="B144" s="106" t="s">
        <v>301</v>
      </c>
      <c r="C144" s="5"/>
      <c r="D144" s="5"/>
    </row>
    <row r="145" spans="2:4" ht="13.15">
      <c r="B145" s="5"/>
      <c r="C145" s="5"/>
      <c r="D145" s="5"/>
    </row>
    <row r="146" spans="2:4" ht="13.15">
      <c r="B146" s="8" t="str">
        <f>B131</f>
        <v>Age group</v>
      </c>
      <c r="C146" s="8" t="str">
        <f>C131</f>
        <v xml:space="preserve">Primary </v>
      </c>
      <c r="D146" s="8" t="str">
        <f>D131</f>
        <v>Secondary</v>
      </c>
    </row>
    <row r="147" spans="2:4" ht="13.15">
      <c r="B147" s="8" t="str">
        <f t="shared" ref="B147:B157" si="3">B132</f>
        <v>20-24</v>
      </c>
      <c r="C147" s="526">
        <f>Calculation_PRIM_wastage_rates!G140</f>
        <v>0.1054870504125367</v>
      </c>
      <c r="D147" s="526">
        <f>Calculation_SEC_wastage_rates!G140</f>
        <v>0.12850520058424031</v>
      </c>
    </row>
    <row r="148" spans="2:4" ht="13.15">
      <c r="B148" s="8" t="str">
        <f t="shared" si="3"/>
        <v>25-29</v>
      </c>
      <c r="C148" s="526">
        <f>Calculation_PRIM_wastage_rates!G141</f>
        <v>9.321678719328487E-2</v>
      </c>
      <c r="D148" s="526">
        <f>Calculation_SEC_wastage_rates!G141</f>
        <v>0.10849243181155591</v>
      </c>
    </row>
    <row r="149" spans="2:4" ht="13.15">
      <c r="B149" s="8" t="str">
        <f t="shared" si="3"/>
        <v>30-34</v>
      </c>
      <c r="C149" s="526">
        <f>Calculation_PRIM_wastage_rates!G142</f>
        <v>8.2469934789228927E-2</v>
      </c>
      <c r="D149" s="526">
        <f>Calculation_SEC_wastage_rates!G142</f>
        <v>8.9610798422203014E-2</v>
      </c>
    </row>
    <row r="150" spans="2:4" ht="13.15">
      <c r="B150" s="8" t="str">
        <f t="shared" si="3"/>
        <v>35-39</v>
      </c>
      <c r="C150" s="526">
        <f>Calculation_PRIM_wastage_rates!G143</f>
        <v>7.7777364896694512E-2</v>
      </c>
      <c r="D150" s="526">
        <f>Calculation_SEC_wastage_rates!G143</f>
        <v>8.4280345261497885E-2</v>
      </c>
    </row>
    <row r="151" spans="2:4" ht="13.15">
      <c r="B151" s="8" t="str">
        <f t="shared" si="3"/>
        <v>40-44</v>
      </c>
      <c r="C151" s="526">
        <f>Calculation_PRIM_wastage_rates!G144</f>
        <v>7.2466659080721002E-2</v>
      </c>
      <c r="D151" s="526">
        <f>Calculation_SEC_wastage_rates!G144</f>
        <v>8.0356234071963267E-2</v>
      </c>
    </row>
    <row r="152" spans="2:4" ht="13.15">
      <c r="B152" s="8" t="str">
        <f t="shared" si="3"/>
        <v>45-49</v>
      </c>
      <c r="C152" s="526">
        <f>Calculation_PRIM_wastage_rates!G145</f>
        <v>7.6334466721299676E-2</v>
      </c>
      <c r="D152" s="526">
        <f>Calculation_SEC_wastage_rates!G145</f>
        <v>8.7346435414391771E-2</v>
      </c>
    </row>
    <row r="153" spans="2:4" ht="13.15">
      <c r="B153" s="8" t="str">
        <f t="shared" si="3"/>
        <v>50-54</v>
      </c>
      <c r="C153" s="526">
        <f>Calculation_PRIM_wastage_rates!G146</f>
        <v>8.1280158904856181E-2</v>
      </c>
      <c r="D153" s="526">
        <f>Calculation_SEC_wastage_rates!G146</f>
        <v>8.9828631648084273E-2</v>
      </c>
    </row>
    <row r="154" spans="2:4" ht="13.15">
      <c r="B154" s="8" t="str">
        <f t="shared" si="3"/>
        <v>55-59</v>
      </c>
      <c r="C154" s="526">
        <f>Calculation_PRIM_wastage_rates!G147</f>
        <v>5.2249171348400264E-2</v>
      </c>
      <c r="D154" s="526">
        <f>Calculation_SEC_wastage_rates!G147</f>
        <v>5.7401722693312805E-2</v>
      </c>
    </row>
    <row r="155" spans="2:4" ht="13.15">
      <c r="B155" s="8" t="str">
        <f t="shared" si="3"/>
        <v>60-64</v>
      </c>
      <c r="C155" s="526">
        <f>Calculation_PRIM_wastage_rates!G148</f>
        <v>3.7034521476209573E-2</v>
      </c>
      <c r="D155" s="526">
        <f>Calculation_SEC_wastage_rates!G148</f>
        <v>5.1195378656388457E-2</v>
      </c>
    </row>
    <row r="156" spans="2:4" ht="13.15">
      <c r="B156" s="8" t="str">
        <f t="shared" si="3"/>
        <v>65 plus</v>
      </c>
      <c r="C156" s="526">
        <f>Calculation_PRIM_wastage_rates!G149</f>
        <v>5.9850711124094298E-2</v>
      </c>
      <c r="D156" s="526">
        <f>Calculation_SEC_wastage_rates!G149</f>
        <v>7.427354010782472E-2</v>
      </c>
    </row>
    <row r="157" spans="2:4" ht="13.15">
      <c r="B157" s="8" t="str">
        <f t="shared" si="3"/>
        <v>Total</v>
      </c>
      <c r="C157" s="526">
        <f>Calculation_PRIM_wastage_rates!G150</f>
        <v>7.9988668460541257E-2</v>
      </c>
      <c r="D157" s="526">
        <f>Calculation_SEC_wastage_rates!G150</f>
        <v>8.9455772886039064E-2</v>
      </c>
    </row>
    <row r="159" spans="2:4" ht="13.15">
      <c r="B159" s="74" t="s">
        <v>310</v>
      </c>
    </row>
    <row r="160" spans="2:4">
      <c r="B160" s="11"/>
    </row>
    <row r="161" spans="2:17">
      <c r="B161" s="146" t="s">
        <v>634</v>
      </c>
    </row>
    <row r="163" spans="2:17">
      <c r="B163" s="146" t="s">
        <v>1758</v>
      </c>
    </row>
    <row r="165" spans="2:17" ht="13.15">
      <c r="B165" s="106" t="s">
        <v>35</v>
      </c>
      <c r="C165" s="5"/>
      <c r="D165" s="5"/>
      <c r="E165" s="5"/>
      <c r="F165" s="5"/>
      <c r="G165" s="5"/>
      <c r="H165" s="5"/>
      <c r="I165" s="5"/>
      <c r="J165" s="5"/>
      <c r="K165" s="5"/>
      <c r="L165" s="5"/>
      <c r="M165" s="5"/>
      <c r="N165" s="5"/>
      <c r="O165" s="5"/>
      <c r="P165" s="5"/>
      <c r="Q165" s="5"/>
    </row>
    <row r="166" spans="2:17" ht="13.15">
      <c r="B166" s="11"/>
      <c r="C166" s="5"/>
      <c r="D166" s="5"/>
      <c r="E166" s="5"/>
      <c r="F166" s="5"/>
      <c r="G166" s="5"/>
      <c r="H166" s="5"/>
      <c r="I166" s="5"/>
      <c r="J166" s="5"/>
      <c r="K166" s="5"/>
      <c r="L166" s="5"/>
      <c r="M166" s="5"/>
      <c r="N166" s="5"/>
      <c r="O166" s="5"/>
      <c r="P166" s="5"/>
      <c r="Q166" s="5"/>
    </row>
    <row r="167" spans="2:17" ht="13.15">
      <c r="B167" s="106" t="s">
        <v>46</v>
      </c>
      <c r="C167" s="5"/>
      <c r="D167" s="5"/>
      <c r="E167" s="5"/>
      <c r="F167" s="5"/>
      <c r="G167" s="5"/>
      <c r="H167" s="5"/>
      <c r="I167" s="5"/>
      <c r="J167" s="5"/>
      <c r="K167" s="5"/>
      <c r="L167" s="5"/>
      <c r="M167" s="5"/>
      <c r="N167" s="5"/>
      <c r="O167" s="5"/>
      <c r="P167" s="5"/>
      <c r="Q167" s="5"/>
    </row>
    <row r="168" spans="2:17" ht="13.15">
      <c r="B168" s="74"/>
      <c r="C168" s="5"/>
      <c r="D168" s="5"/>
      <c r="E168" s="5"/>
      <c r="F168" s="5"/>
      <c r="G168" s="5"/>
      <c r="H168" s="5"/>
      <c r="I168" s="5"/>
      <c r="J168" s="5"/>
      <c r="K168" s="5"/>
      <c r="L168" s="5"/>
      <c r="M168" s="5"/>
      <c r="N168" s="5"/>
      <c r="O168" s="5"/>
      <c r="P168" s="5"/>
      <c r="Q168" s="5"/>
    </row>
    <row r="169" spans="2:17" ht="13.15">
      <c r="B169" s="8" t="str">
        <f>Projected_PRIM_wastage_rates!B54</f>
        <v>Age group</v>
      </c>
      <c r="C169" s="8" t="str">
        <f>Projected_PRIM_wastage_rates!C54</f>
        <v>2016/17</v>
      </c>
      <c r="D169" s="8" t="str">
        <f>Projected_PRIM_wastage_rates!D54</f>
        <v>2017/18</v>
      </c>
      <c r="E169" s="8" t="str">
        <f>Projected_PRIM_wastage_rates!E54</f>
        <v>2018/19</v>
      </c>
      <c r="F169" s="8" t="str">
        <f>Projected_PRIM_wastage_rates!F54</f>
        <v>2019/20</v>
      </c>
      <c r="G169" s="8" t="str">
        <f>Projected_PRIM_wastage_rates!G54</f>
        <v>2020/21</v>
      </c>
      <c r="H169" s="8" t="str">
        <f>Projected_PRIM_wastage_rates!H54</f>
        <v>2021/22</v>
      </c>
      <c r="I169" s="8" t="str">
        <f>Projected_PRIM_wastage_rates!I54</f>
        <v>2022/23</v>
      </c>
      <c r="J169" s="8" t="str">
        <f>Projected_PRIM_wastage_rates!J54</f>
        <v>2023/24</v>
      </c>
      <c r="K169" s="8" t="str">
        <f>Projected_PRIM_wastage_rates!K54</f>
        <v>2024/25</v>
      </c>
      <c r="L169" s="8" t="str">
        <f>Projected_PRIM_wastage_rates!L54</f>
        <v>2025/26</v>
      </c>
      <c r="M169" s="8" t="str">
        <f>Projected_PRIM_wastage_rates!M54</f>
        <v>2026/27</v>
      </c>
      <c r="N169" s="8" t="str">
        <f>Projected_PRIM_wastage_rates!N54</f>
        <v>2027/28</v>
      </c>
      <c r="O169" s="8" t="str">
        <f>Projected_PRIM_wastage_rates!O54</f>
        <v>2028/29</v>
      </c>
      <c r="P169" s="8" t="str">
        <f>Projected_PRIM_wastage_rates!P54</f>
        <v>2029/30</v>
      </c>
      <c r="Q169" s="162"/>
    </row>
    <row r="170" spans="2:17" ht="13.15">
      <c r="B170" s="8" t="str">
        <f>Projected_PRIM_wastage_rates!B55</f>
        <v>20-24</v>
      </c>
      <c r="C170" s="158">
        <f>Projected_PRIM_wastage_rates!C55</f>
        <v>0.12724028448135527</v>
      </c>
      <c r="D170" s="158">
        <f>Projected_PRIM_wastage_rates!D55</f>
        <v>0.12657491253946332</v>
      </c>
      <c r="E170" s="158">
        <f>Projected_PRIM_wastage_rates!E55</f>
        <v>0.12558124278488469</v>
      </c>
      <c r="F170" s="158">
        <f>Projected_PRIM_wastage_rates!F55</f>
        <v>0.12481506696539399</v>
      </c>
      <c r="G170" s="158">
        <f>Projected_PRIM_wastage_rates!G55</f>
        <v>0.12474931414554374</v>
      </c>
      <c r="H170" s="158">
        <f>Projected_PRIM_wastage_rates!H55</f>
        <v>0.12504536663536694</v>
      </c>
      <c r="I170" s="158">
        <f>Projected_PRIM_wastage_rates!I55</f>
        <v>0.12504536663536694</v>
      </c>
      <c r="J170" s="158">
        <f>Projected_PRIM_wastage_rates!J55</f>
        <v>0.12504536663536694</v>
      </c>
      <c r="K170" s="158">
        <f>Projected_PRIM_wastage_rates!K55</f>
        <v>0.12504536663536694</v>
      </c>
      <c r="L170" s="158">
        <f>Projected_PRIM_wastage_rates!L55</f>
        <v>0.12504536663536694</v>
      </c>
      <c r="M170" s="158">
        <f>Projected_PRIM_wastage_rates!M55</f>
        <v>0.12504536663536694</v>
      </c>
      <c r="N170" s="158">
        <f>Projected_PRIM_wastage_rates!N55</f>
        <v>0.12504536663536694</v>
      </c>
      <c r="O170" s="158">
        <f>Projected_PRIM_wastage_rates!O55</f>
        <v>0.12504536663536694</v>
      </c>
      <c r="P170" s="158">
        <f>Projected_PRIM_wastage_rates!P55</f>
        <v>0.12504536663536694</v>
      </c>
      <c r="Q170" s="527"/>
    </row>
    <row r="171" spans="2:17" ht="13.15">
      <c r="B171" s="8" t="str">
        <f>Projected_PRIM_wastage_rates!B56</f>
        <v>25-29</v>
      </c>
      <c r="C171" s="158">
        <f>Projected_PRIM_wastage_rates!C56</f>
        <v>0.1133520335907246</v>
      </c>
      <c r="D171" s="158">
        <f>Projected_PRIM_wastage_rates!D56</f>
        <v>0.11275928685949016</v>
      </c>
      <c r="E171" s="158">
        <f>Projected_PRIM_wastage_rates!E56</f>
        <v>0.11187407595432602</v>
      </c>
      <c r="F171" s="158">
        <f>Projected_PRIM_wastage_rates!F56</f>
        <v>0.11119152806800756</v>
      </c>
      <c r="G171" s="158">
        <f>Projected_PRIM_wastage_rates!G56</f>
        <v>0.11113295215492523</v>
      </c>
      <c r="H171" s="158">
        <f>Projected_PRIM_wastage_rates!H56</f>
        <v>0.11139669057635239</v>
      </c>
      <c r="I171" s="158">
        <f>Projected_PRIM_wastage_rates!I56</f>
        <v>0.11139669057635239</v>
      </c>
      <c r="J171" s="158">
        <f>Projected_PRIM_wastage_rates!J56</f>
        <v>0.11139669057635239</v>
      </c>
      <c r="K171" s="158">
        <f>Projected_PRIM_wastage_rates!K56</f>
        <v>0.11139669057635239</v>
      </c>
      <c r="L171" s="158">
        <f>Projected_PRIM_wastage_rates!L56</f>
        <v>0.11139669057635239</v>
      </c>
      <c r="M171" s="158">
        <f>Projected_PRIM_wastage_rates!M56</f>
        <v>0.11139669057635239</v>
      </c>
      <c r="N171" s="158">
        <f>Projected_PRIM_wastage_rates!N56</f>
        <v>0.11139669057635239</v>
      </c>
      <c r="O171" s="158">
        <f>Projected_PRIM_wastage_rates!O56</f>
        <v>0.11139669057635239</v>
      </c>
      <c r="P171" s="158">
        <f>Projected_PRIM_wastage_rates!P56</f>
        <v>0.11139669057635239</v>
      </c>
      <c r="Q171" s="527"/>
    </row>
    <row r="172" spans="2:17" ht="13.15">
      <c r="B172" s="8" t="str">
        <f>Projected_PRIM_wastage_rates!B57</f>
        <v>30-34</v>
      </c>
      <c r="C172" s="158">
        <f>Projected_PRIM_wastage_rates!C57</f>
        <v>9.1354790847082409E-2</v>
      </c>
      <c r="D172" s="158">
        <f>Projected_PRIM_wastage_rates!D57</f>
        <v>9.0877073315761073E-2</v>
      </c>
      <c r="E172" s="158">
        <f>Projected_PRIM_wastage_rates!E57</f>
        <v>9.016364758765448E-2</v>
      </c>
      <c r="F172" s="158">
        <f>Projected_PRIM_wastage_rates!F57</f>
        <v>8.9613555829946082E-2</v>
      </c>
      <c r="G172" s="158">
        <f>Projected_PRIM_wastage_rates!G57</f>
        <v>8.956634723457467E-2</v>
      </c>
      <c r="H172" s="158">
        <f>Projected_PRIM_wastage_rates!H57</f>
        <v>8.9778904235667492E-2</v>
      </c>
      <c r="I172" s="158">
        <f>Projected_PRIM_wastage_rates!I57</f>
        <v>8.9778904235667492E-2</v>
      </c>
      <c r="J172" s="158">
        <f>Projected_PRIM_wastage_rates!J57</f>
        <v>8.9778904235667492E-2</v>
      </c>
      <c r="K172" s="158">
        <f>Projected_PRIM_wastage_rates!K57</f>
        <v>8.9778904235667492E-2</v>
      </c>
      <c r="L172" s="158">
        <f>Projected_PRIM_wastage_rates!L57</f>
        <v>8.9778904235667492E-2</v>
      </c>
      <c r="M172" s="158">
        <f>Projected_PRIM_wastage_rates!M57</f>
        <v>8.9778904235667492E-2</v>
      </c>
      <c r="N172" s="158">
        <f>Projected_PRIM_wastage_rates!N57</f>
        <v>8.9778904235667492E-2</v>
      </c>
      <c r="O172" s="158">
        <f>Projected_PRIM_wastage_rates!O57</f>
        <v>8.9778904235667492E-2</v>
      </c>
      <c r="P172" s="158">
        <f>Projected_PRIM_wastage_rates!P57</f>
        <v>8.9778904235667492E-2</v>
      </c>
      <c r="Q172" s="527"/>
    </row>
    <row r="173" spans="2:17" ht="13.15">
      <c r="B173" s="8" t="str">
        <f>Projected_PRIM_wastage_rates!B58</f>
        <v>35-39</v>
      </c>
      <c r="C173" s="158">
        <f>Projected_PRIM_wastage_rates!C58</f>
        <v>7.7227756878572584E-2</v>
      </c>
      <c r="D173" s="158">
        <f>Projected_PRIM_wastage_rates!D58</f>
        <v>7.682391321560289E-2</v>
      </c>
      <c r="E173" s="158">
        <f>Projected_PRIM_wastage_rates!E58</f>
        <v>7.6220811088497598E-2</v>
      </c>
      <c r="F173" s="158">
        <f>Projected_PRIM_wastage_rates!F58</f>
        <v>7.5755785093349501E-2</v>
      </c>
      <c r="G173" s="158">
        <f>Projected_PRIM_wastage_rates!G58</f>
        <v>7.5715876798534115E-2</v>
      </c>
      <c r="H173" s="158">
        <f>Projected_PRIM_wastage_rates!H58</f>
        <v>7.5895564149914663E-2</v>
      </c>
      <c r="I173" s="158">
        <f>Projected_PRIM_wastage_rates!I58</f>
        <v>7.5895564149914663E-2</v>
      </c>
      <c r="J173" s="158">
        <f>Projected_PRIM_wastage_rates!J58</f>
        <v>7.5895564149914663E-2</v>
      </c>
      <c r="K173" s="158">
        <f>Projected_PRIM_wastage_rates!K58</f>
        <v>7.5895564149914663E-2</v>
      </c>
      <c r="L173" s="158">
        <f>Projected_PRIM_wastage_rates!L58</f>
        <v>7.5895564149914663E-2</v>
      </c>
      <c r="M173" s="158">
        <f>Projected_PRIM_wastage_rates!M58</f>
        <v>7.5895564149914663E-2</v>
      </c>
      <c r="N173" s="158">
        <f>Projected_PRIM_wastage_rates!N58</f>
        <v>7.5895564149914663E-2</v>
      </c>
      <c r="O173" s="158">
        <f>Projected_PRIM_wastage_rates!O58</f>
        <v>7.5895564149914663E-2</v>
      </c>
      <c r="P173" s="158">
        <f>Projected_PRIM_wastage_rates!P58</f>
        <v>7.5895564149914663E-2</v>
      </c>
      <c r="Q173" s="527"/>
    </row>
    <row r="174" spans="2:17" ht="13.15">
      <c r="B174" s="8" t="str">
        <f>Projected_PRIM_wastage_rates!B59</f>
        <v>40-44</v>
      </c>
      <c r="C174" s="158">
        <f>Projected_PRIM_wastage_rates!C59</f>
        <v>8.3718765876561047E-2</v>
      </c>
      <c r="D174" s="158">
        <f>Projected_PRIM_wastage_rates!D59</f>
        <v>8.3280979069881522E-2</v>
      </c>
      <c r="E174" s="158">
        <f>Projected_PRIM_wastage_rates!E59</f>
        <v>8.2627186083790105E-2</v>
      </c>
      <c r="F174" s="158">
        <f>Projected_PRIM_wastage_rates!F59</f>
        <v>8.2123074557211254E-2</v>
      </c>
      <c r="G174" s="158">
        <f>Projected_PRIM_wastage_rates!G59</f>
        <v>8.2079811961931745E-2</v>
      </c>
      <c r="H174" s="158">
        <f>Projected_PRIM_wastage_rates!H59</f>
        <v>8.2274602072498593E-2</v>
      </c>
      <c r="I174" s="158">
        <f>Projected_PRIM_wastage_rates!I59</f>
        <v>8.2274602072498593E-2</v>
      </c>
      <c r="J174" s="158">
        <f>Projected_PRIM_wastage_rates!J59</f>
        <v>8.2274602072498593E-2</v>
      </c>
      <c r="K174" s="158">
        <f>Projected_PRIM_wastage_rates!K59</f>
        <v>8.2274602072498593E-2</v>
      </c>
      <c r="L174" s="158">
        <f>Projected_PRIM_wastage_rates!L59</f>
        <v>8.2274602072498593E-2</v>
      </c>
      <c r="M174" s="158">
        <f>Projected_PRIM_wastage_rates!M59</f>
        <v>8.2274602072498593E-2</v>
      </c>
      <c r="N174" s="158">
        <f>Projected_PRIM_wastage_rates!N59</f>
        <v>8.2274602072498593E-2</v>
      </c>
      <c r="O174" s="158">
        <f>Projected_PRIM_wastage_rates!O59</f>
        <v>8.2274602072498593E-2</v>
      </c>
      <c r="P174" s="158">
        <f>Projected_PRIM_wastage_rates!P59</f>
        <v>8.2274602072498593E-2</v>
      </c>
      <c r="Q174" s="527"/>
    </row>
    <row r="175" spans="2:17" ht="13.15">
      <c r="B175" s="8" t="str">
        <f>Projected_PRIM_wastage_rates!B60</f>
        <v>45-49</v>
      </c>
      <c r="C175" s="158">
        <f>Projected_PRIM_wastage_rates!C60</f>
        <v>8.6459959503344008E-2</v>
      </c>
      <c r="D175" s="158">
        <f>Projected_PRIM_wastage_rates!D60</f>
        <v>8.6007838295150144E-2</v>
      </c>
      <c r="E175" s="158">
        <f>Projected_PRIM_wastage_rates!E60</f>
        <v>8.5332638242818032E-2</v>
      </c>
      <c r="F175" s="158">
        <f>Projected_PRIM_wastage_rates!F60</f>
        <v>8.4812020652283535E-2</v>
      </c>
      <c r="G175" s="158">
        <f>Projected_PRIM_wastage_rates!G60</f>
        <v>8.4767341514975281E-2</v>
      </c>
      <c r="H175" s="158">
        <f>Projected_PRIM_wastage_rates!H60</f>
        <v>8.4968509615041335E-2</v>
      </c>
      <c r="I175" s="158">
        <f>Projected_PRIM_wastage_rates!I60</f>
        <v>8.4968509615041335E-2</v>
      </c>
      <c r="J175" s="158">
        <f>Projected_PRIM_wastage_rates!J60</f>
        <v>8.4968509615041335E-2</v>
      </c>
      <c r="K175" s="158">
        <f>Projected_PRIM_wastage_rates!K60</f>
        <v>8.4968509615041335E-2</v>
      </c>
      <c r="L175" s="158">
        <f>Projected_PRIM_wastage_rates!L60</f>
        <v>8.4968509615041335E-2</v>
      </c>
      <c r="M175" s="158">
        <f>Projected_PRIM_wastage_rates!M60</f>
        <v>8.4968509615041335E-2</v>
      </c>
      <c r="N175" s="158">
        <f>Projected_PRIM_wastage_rates!N60</f>
        <v>8.4968509615041335E-2</v>
      </c>
      <c r="O175" s="158">
        <f>Projected_PRIM_wastage_rates!O60</f>
        <v>8.4968509615041335E-2</v>
      </c>
      <c r="P175" s="158">
        <f>Projected_PRIM_wastage_rates!P60</f>
        <v>8.4968509615041335E-2</v>
      </c>
      <c r="Q175" s="527"/>
    </row>
    <row r="176" spans="2:17" ht="13.15">
      <c r="B176" s="8" t="str">
        <f>Projected_PRIM_wastage_rates!B61</f>
        <v>50-54</v>
      </c>
      <c r="C176" s="158">
        <f>Projected_PRIM_wastage_rates!C61</f>
        <v>8.9154593792807851E-2</v>
      </c>
      <c r="D176" s="158">
        <f>Projected_PRIM_wastage_rates!D61</f>
        <v>8.868838165376472E-2</v>
      </c>
      <c r="E176" s="158">
        <f>Projected_PRIM_wastage_rates!E61</f>
        <v>8.7992138135489353E-2</v>
      </c>
      <c r="F176" s="158">
        <f>Projected_PRIM_wastage_rates!F61</f>
        <v>8.7455294837480435E-2</v>
      </c>
      <c r="G176" s="158">
        <f>Projected_PRIM_wastage_rates!G61</f>
        <v>8.7409223218194332E-2</v>
      </c>
      <c r="H176" s="158">
        <f>Projected_PRIM_wastage_rates!H61</f>
        <v>8.7616660977227354E-2</v>
      </c>
      <c r="I176" s="158">
        <f>Projected_PRIM_wastage_rates!I61</f>
        <v>8.7616660977227354E-2</v>
      </c>
      <c r="J176" s="158">
        <f>Projected_PRIM_wastage_rates!J61</f>
        <v>8.7616660977227354E-2</v>
      </c>
      <c r="K176" s="158">
        <f>Projected_PRIM_wastage_rates!K61</f>
        <v>8.7616660977227354E-2</v>
      </c>
      <c r="L176" s="158">
        <f>Projected_PRIM_wastage_rates!L61</f>
        <v>8.7616660977227354E-2</v>
      </c>
      <c r="M176" s="158">
        <f>Projected_PRIM_wastage_rates!M61</f>
        <v>8.7616660977227354E-2</v>
      </c>
      <c r="N176" s="158">
        <f>Projected_PRIM_wastage_rates!N61</f>
        <v>8.7616660977227354E-2</v>
      </c>
      <c r="O176" s="158">
        <f>Projected_PRIM_wastage_rates!O61</f>
        <v>8.7616660977227354E-2</v>
      </c>
      <c r="P176" s="158">
        <f>Projected_PRIM_wastage_rates!P61</f>
        <v>8.7616660977227354E-2</v>
      </c>
      <c r="Q176" s="527"/>
    </row>
    <row r="177" spans="2:17" ht="13.15">
      <c r="B177" s="8" t="str">
        <f>Projected_PRIM_wastage_rates!B62</f>
        <v>55-59</v>
      </c>
      <c r="C177" s="158">
        <f>Projected_PRIM_wastage_rates!C62</f>
        <v>5.4502619620120381E-2</v>
      </c>
      <c r="D177" s="158">
        <f>Projected_PRIM_wastage_rates!D62</f>
        <v>5.4217611503369803E-2</v>
      </c>
      <c r="E177" s="158">
        <f>Projected_PRIM_wastage_rates!E62</f>
        <v>5.379197896975383E-2</v>
      </c>
      <c r="F177" s="158">
        <f>Projected_PRIM_wastage_rates!F62</f>
        <v>5.3463792111149669E-2</v>
      </c>
      <c r="G177" s="158">
        <f>Projected_PRIM_wastage_rates!G62</f>
        <v>5.3435627281560871E-2</v>
      </c>
      <c r="H177" s="158">
        <f>Projected_PRIM_wastage_rates!H62</f>
        <v>5.3562439606023936E-2</v>
      </c>
      <c r="I177" s="158">
        <f>Projected_PRIM_wastage_rates!I62</f>
        <v>5.3562439606023936E-2</v>
      </c>
      <c r="J177" s="158">
        <f>Projected_PRIM_wastage_rates!J62</f>
        <v>5.3562439606023936E-2</v>
      </c>
      <c r="K177" s="158">
        <f>Projected_PRIM_wastage_rates!K62</f>
        <v>5.3562439606023936E-2</v>
      </c>
      <c r="L177" s="158">
        <f>Projected_PRIM_wastage_rates!L62</f>
        <v>5.3562439606023936E-2</v>
      </c>
      <c r="M177" s="158">
        <f>Projected_PRIM_wastage_rates!M62</f>
        <v>5.3562439606023936E-2</v>
      </c>
      <c r="N177" s="158">
        <f>Projected_PRIM_wastage_rates!N62</f>
        <v>5.3562439606023936E-2</v>
      </c>
      <c r="O177" s="158">
        <f>Projected_PRIM_wastage_rates!O62</f>
        <v>5.3562439606023936E-2</v>
      </c>
      <c r="P177" s="158">
        <f>Projected_PRIM_wastage_rates!P62</f>
        <v>5.3562439606023936E-2</v>
      </c>
      <c r="Q177" s="527"/>
    </row>
    <row r="178" spans="2:17" ht="13.15">
      <c r="B178" s="8" t="str">
        <f>Projected_PRIM_wastage_rates!B63</f>
        <v>60-64</v>
      </c>
      <c r="C178" s="158">
        <f>Projected_PRIM_wastage_rates!C63</f>
        <v>5.0679550635893938E-2</v>
      </c>
      <c r="D178" s="158">
        <f>Projected_PRIM_wastage_rates!D63</f>
        <v>5.0414534323188681E-2</v>
      </c>
      <c r="E178" s="158">
        <f>Projected_PRIM_wastage_rates!E63</f>
        <v>5.0018757648782525E-2</v>
      </c>
      <c r="F178" s="158">
        <f>Projected_PRIM_wastage_rates!F63</f>
        <v>4.9713591353389923E-2</v>
      </c>
      <c r="G178" s="158">
        <f>Projected_PRIM_wastage_rates!G63</f>
        <v>4.968740213684867E-2</v>
      </c>
      <c r="H178" s="158">
        <f>Projected_PRIM_wastage_rates!H63</f>
        <v>4.9805319250992464E-2</v>
      </c>
      <c r="I178" s="158">
        <f>Projected_PRIM_wastage_rates!I63</f>
        <v>4.9805319250992464E-2</v>
      </c>
      <c r="J178" s="158">
        <f>Projected_PRIM_wastage_rates!J63</f>
        <v>4.9805319250992464E-2</v>
      </c>
      <c r="K178" s="158">
        <f>Projected_PRIM_wastage_rates!K63</f>
        <v>4.9805319250992464E-2</v>
      </c>
      <c r="L178" s="158">
        <f>Projected_PRIM_wastage_rates!L63</f>
        <v>4.9805319250992464E-2</v>
      </c>
      <c r="M178" s="158">
        <f>Projected_PRIM_wastage_rates!M63</f>
        <v>4.9805319250992464E-2</v>
      </c>
      <c r="N178" s="158">
        <f>Projected_PRIM_wastage_rates!N63</f>
        <v>4.9805319250992464E-2</v>
      </c>
      <c r="O178" s="158">
        <f>Projected_PRIM_wastage_rates!O63</f>
        <v>4.9805319250992464E-2</v>
      </c>
      <c r="P178" s="158">
        <f>Projected_PRIM_wastage_rates!P63</f>
        <v>4.9805319250992464E-2</v>
      </c>
      <c r="Q178" s="527"/>
    </row>
    <row r="179" spans="2:17" ht="13.15">
      <c r="B179" s="8" t="str">
        <f>Projected_PRIM_wastage_rates!B64</f>
        <v>65 plus</v>
      </c>
      <c r="C179" s="158">
        <f>Projected_PRIM_wastage_rates!C64</f>
        <v>5.4988148662890618E-2</v>
      </c>
      <c r="D179" s="158">
        <f>Projected_PRIM_wastage_rates!D64</f>
        <v>5.4700601590782078E-2</v>
      </c>
      <c r="E179" s="158">
        <f>Projected_PRIM_wastage_rates!E64</f>
        <v>5.4271177368655367E-2</v>
      </c>
      <c r="F179" s="158">
        <f>Projected_PRIM_wastage_rates!F64</f>
        <v>5.3940066902848138E-2</v>
      </c>
      <c r="G179" s="158">
        <f>Projected_PRIM_wastage_rates!G64</f>
        <v>5.3911651170773449E-2</v>
      </c>
      <c r="H179" s="158">
        <f>Projected_PRIM_wastage_rates!H64</f>
        <v>5.4039593185275951E-2</v>
      </c>
      <c r="I179" s="158">
        <f>Projected_PRIM_wastage_rates!I64</f>
        <v>5.4039593185275951E-2</v>
      </c>
      <c r="J179" s="158">
        <f>Projected_PRIM_wastage_rates!J64</f>
        <v>5.4039593185275951E-2</v>
      </c>
      <c r="K179" s="158">
        <f>Projected_PRIM_wastage_rates!K64</f>
        <v>5.4039593185275951E-2</v>
      </c>
      <c r="L179" s="158">
        <f>Projected_PRIM_wastage_rates!L64</f>
        <v>5.4039593185275951E-2</v>
      </c>
      <c r="M179" s="158">
        <f>Projected_PRIM_wastage_rates!M64</f>
        <v>5.4039593185275951E-2</v>
      </c>
      <c r="N179" s="158">
        <f>Projected_PRIM_wastage_rates!N64</f>
        <v>5.4039593185275951E-2</v>
      </c>
      <c r="O179" s="158">
        <f>Projected_PRIM_wastage_rates!O64</f>
        <v>5.4039593185275951E-2</v>
      </c>
      <c r="P179" s="158">
        <f>Projected_PRIM_wastage_rates!P64</f>
        <v>5.4039593185275951E-2</v>
      </c>
      <c r="Q179" s="527"/>
    </row>
    <row r="180" spans="2:17" ht="13.15">
      <c r="B180" s="8" t="str">
        <f>Projected_PRIM_wastage_rates!B65</f>
        <v>Total</v>
      </c>
      <c r="C180" s="158">
        <f>Projected_PRIM_wastage_rates!C65</f>
        <v>9.1149844961405907E-2</v>
      </c>
      <c r="D180" s="158">
        <f>Projected_PRIM_wastage_rates!D65</f>
        <v>9.0673199144459399E-2</v>
      </c>
      <c r="E180" s="158">
        <f>Projected_PRIM_wastage_rates!E65</f>
        <v>8.9961373919909923E-2</v>
      </c>
      <c r="F180" s="158">
        <f>Projected_PRIM_wastage_rates!F65</f>
        <v>8.9412516241349896E-2</v>
      </c>
      <c r="G180" s="158">
        <f>Projected_PRIM_wastage_rates!G65</f>
        <v>8.9365413554024456E-2</v>
      </c>
      <c r="H180" s="158">
        <f>Projected_PRIM_wastage_rates!H65</f>
        <v>8.9577493703466238E-2</v>
      </c>
      <c r="I180" s="158">
        <f>Projected_PRIM_wastage_rates!I65</f>
        <v>8.9577493703466238E-2</v>
      </c>
      <c r="J180" s="158">
        <f>Projected_PRIM_wastage_rates!J65</f>
        <v>8.9577493703466238E-2</v>
      </c>
      <c r="K180" s="158">
        <f>Projected_PRIM_wastage_rates!K65</f>
        <v>8.9577493703466238E-2</v>
      </c>
      <c r="L180" s="158">
        <f>Projected_PRIM_wastage_rates!L65</f>
        <v>8.9577493703466238E-2</v>
      </c>
      <c r="M180" s="158">
        <f>Projected_PRIM_wastage_rates!M65</f>
        <v>8.9577493703466238E-2</v>
      </c>
      <c r="N180" s="158">
        <f>Projected_PRIM_wastage_rates!N65</f>
        <v>8.9577493703466238E-2</v>
      </c>
      <c r="O180" s="158">
        <f>Projected_PRIM_wastage_rates!O65</f>
        <v>8.9577493703466238E-2</v>
      </c>
      <c r="P180" s="158">
        <f>Projected_PRIM_wastage_rates!P65</f>
        <v>8.9577493703466238E-2</v>
      </c>
      <c r="Q180" s="527"/>
    </row>
    <row r="181" spans="2:17" ht="13.15">
      <c r="B181" s="5"/>
      <c r="C181" s="5"/>
      <c r="D181" s="5"/>
      <c r="E181" s="5"/>
      <c r="F181" s="5"/>
      <c r="G181" s="5"/>
      <c r="H181" s="5"/>
      <c r="I181" s="5"/>
      <c r="J181" s="5"/>
      <c r="K181" s="5"/>
      <c r="L181" s="5"/>
      <c r="M181" s="5"/>
      <c r="N181" s="5"/>
      <c r="O181" s="5"/>
      <c r="P181" s="5"/>
      <c r="Q181" s="237"/>
    </row>
    <row r="182" spans="2:17" ht="13.15">
      <c r="B182" s="106" t="s">
        <v>47</v>
      </c>
      <c r="C182" s="5"/>
      <c r="D182" s="5"/>
      <c r="E182" s="5"/>
      <c r="F182" s="5"/>
      <c r="G182" s="5"/>
      <c r="H182" s="5"/>
      <c r="I182" s="5"/>
      <c r="J182" s="5"/>
      <c r="K182" s="5"/>
      <c r="L182" s="5"/>
      <c r="M182" s="5"/>
      <c r="N182" s="5"/>
      <c r="O182" s="5"/>
      <c r="P182" s="5"/>
      <c r="Q182" s="237"/>
    </row>
    <row r="183" spans="2:17" ht="13.15">
      <c r="B183" s="5"/>
      <c r="C183" s="5"/>
      <c r="D183" s="5"/>
      <c r="E183" s="5"/>
      <c r="F183" s="5"/>
      <c r="G183" s="5"/>
      <c r="H183" s="5"/>
      <c r="I183" s="5"/>
      <c r="J183" s="5"/>
      <c r="K183" s="5"/>
      <c r="L183" s="5"/>
      <c r="M183" s="5"/>
      <c r="N183" s="5"/>
      <c r="O183" s="5"/>
      <c r="P183" s="5"/>
      <c r="Q183" s="237"/>
    </row>
    <row r="184" spans="2:17" ht="13.15">
      <c r="B184" s="8" t="str">
        <f>Projected_PRIM_wastage_rates!B69</f>
        <v>Age group</v>
      </c>
      <c r="C184" s="8" t="str">
        <f>Projected_PRIM_wastage_rates!C69</f>
        <v>2016/17</v>
      </c>
      <c r="D184" s="8" t="str">
        <f>Projected_PRIM_wastage_rates!D69</f>
        <v>2017/18</v>
      </c>
      <c r="E184" s="8" t="str">
        <f>Projected_PRIM_wastage_rates!E69</f>
        <v>2018/19</v>
      </c>
      <c r="F184" s="8" t="str">
        <f>Projected_PRIM_wastage_rates!F69</f>
        <v>2019/20</v>
      </c>
      <c r="G184" s="8" t="str">
        <f>Projected_PRIM_wastage_rates!G69</f>
        <v>2020/21</v>
      </c>
      <c r="H184" s="8" t="str">
        <f>Projected_PRIM_wastage_rates!H69</f>
        <v>2021/22</v>
      </c>
      <c r="I184" s="8" t="str">
        <f>Projected_PRIM_wastage_rates!I69</f>
        <v>2022/23</v>
      </c>
      <c r="J184" s="8" t="str">
        <f>Projected_PRIM_wastage_rates!J69</f>
        <v>2023/24</v>
      </c>
      <c r="K184" s="8" t="str">
        <f>Projected_PRIM_wastage_rates!K69</f>
        <v>2024/25</v>
      </c>
      <c r="L184" s="8" t="str">
        <f>Projected_PRIM_wastage_rates!L69</f>
        <v>2025/26</v>
      </c>
      <c r="M184" s="8" t="str">
        <f>Projected_PRIM_wastage_rates!M69</f>
        <v>2026/27</v>
      </c>
      <c r="N184" s="8" t="str">
        <f>Projected_PRIM_wastage_rates!N69</f>
        <v>2027/28</v>
      </c>
      <c r="O184" s="8" t="str">
        <f>Projected_PRIM_wastage_rates!O69</f>
        <v>2028/29</v>
      </c>
      <c r="P184" s="8" t="str">
        <f>Projected_PRIM_wastage_rates!P69</f>
        <v>2029/30</v>
      </c>
      <c r="Q184" s="162"/>
    </row>
    <row r="185" spans="2:17" ht="13.15">
      <c r="B185" s="8" t="str">
        <f>Projected_PRIM_wastage_rates!B70</f>
        <v>20-24</v>
      </c>
      <c r="C185" s="158">
        <f>Projected_PRIM_wastage_rates!C70</f>
        <v>0.1054870504125367</v>
      </c>
      <c r="D185" s="158">
        <f>Projected_PRIM_wastage_rates!D70</f>
        <v>0.10367795229260743</v>
      </c>
      <c r="E185" s="158">
        <f>Projected_PRIM_wastage_rates!E70</f>
        <v>0.10805841739003212</v>
      </c>
      <c r="F185" s="158">
        <f>Projected_PRIM_wastage_rates!F70</f>
        <v>0.10803538616288422</v>
      </c>
      <c r="G185" s="158">
        <f>Projected_PRIM_wastage_rates!G70</f>
        <v>0.11215879861430812</v>
      </c>
      <c r="H185" s="158">
        <f>Projected_PRIM_wastage_rates!H70</f>
        <v>0.11284079846659967</v>
      </c>
      <c r="I185" s="158">
        <f>Projected_PRIM_wastage_rates!I70</f>
        <v>0.11284079846659967</v>
      </c>
      <c r="J185" s="158">
        <f>Projected_PRIM_wastage_rates!J70</f>
        <v>0.11284079846659967</v>
      </c>
      <c r="K185" s="158">
        <f>Projected_PRIM_wastage_rates!K70</f>
        <v>0.11284079846659967</v>
      </c>
      <c r="L185" s="158">
        <f>Projected_PRIM_wastage_rates!L70</f>
        <v>0.11284079846659967</v>
      </c>
      <c r="M185" s="158">
        <f>Projected_PRIM_wastage_rates!M70</f>
        <v>0.11284079846659967</v>
      </c>
      <c r="N185" s="158">
        <f>Projected_PRIM_wastage_rates!N70</f>
        <v>0.11284079846659967</v>
      </c>
      <c r="O185" s="158">
        <f>Projected_PRIM_wastage_rates!O70</f>
        <v>0.11284079846659967</v>
      </c>
      <c r="P185" s="158">
        <f>Projected_PRIM_wastage_rates!P70</f>
        <v>0.11284079846659967</v>
      </c>
      <c r="Q185" s="527"/>
    </row>
    <row r="186" spans="2:17" ht="13.15">
      <c r="B186" s="8" t="str">
        <f>Projected_PRIM_wastage_rates!B71</f>
        <v>25-29</v>
      </c>
      <c r="C186" s="158">
        <f>Projected_PRIM_wastage_rates!C71</f>
        <v>9.321678719328487E-2</v>
      </c>
      <c r="D186" s="158">
        <f>Projected_PRIM_wastage_rates!D71</f>
        <v>9.1618123529852144E-2</v>
      </c>
      <c r="E186" s="158">
        <f>Projected_PRIM_wastage_rates!E71</f>
        <v>9.5489052532012592E-2</v>
      </c>
      <c r="F186" s="158">
        <f>Projected_PRIM_wastage_rates!F71</f>
        <v>9.5468700299284018E-2</v>
      </c>
      <c r="G186" s="158">
        <f>Projected_PRIM_wastage_rates!G71</f>
        <v>9.9112477042413452E-2</v>
      </c>
      <c r="H186" s="158">
        <f>Projected_PRIM_wastage_rates!H71</f>
        <v>9.9715146610367913E-2</v>
      </c>
      <c r="I186" s="158">
        <f>Projected_PRIM_wastage_rates!I71</f>
        <v>9.9715146610367913E-2</v>
      </c>
      <c r="J186" s="158">
        <f>Projected_PRIM_wastage_rates!J71</f>
        <v>9.9715146610367913E-2</v>
      </c>
      <c r="K186" s="158">
        <f>Projected_PRIM_wastage_rates!K71</f>
        <v>9.9715146610367913E-2</v>
      </c>
      <c r="L186" s="158">
        <f>Projected_PRIM_wastage_rates!L71</f>
        <v>9.9715146610367913E-2</v>
      </c>
      <c r="M186" s="158">
        <f>Projected_PRIM_wastage_rates!M71</f>
        <v>9.9715146610367913E-2</v>
      </c>
      <c r="N186" s="158">
        <f>Projected_PRIM_wastage_rates!N71</f>
        <v>9.9715146610367913E-2</v>
      </c>
      <c r="O186" s="158">
        <f>Projected_PRIM_wastage_rates!O71</f>
        <v>9.9715146610367913E-2</v>
      </c>
      <c r="P186" s="158">
        <f>Projected_PRIM_wastage_rates!P71</f>
        <v>9.9715146610367913E-2</v>
      </c>
      <c r="Q186" s="527"/>
    </row>
    <row r="187" spans="2:17" ht="13.15">
      <c r="B187" s="8" t="str">
        <f>Projected_PRIM_wastage_rates!B72</f>
        <v>30-34</v>
      </c>
      <c r="C187" s="158">
        <f>Projected_PRIM_wastage_rates!C72</f>
        <v>8.2469934789228927E-2</v>
      </c>
      <c r="D187" s="158">
        <f>Projected_PRIM_wastage_rates!D72</f>
        <v>8.1055579156054894E-2</v>
      </c>
      <c r="E187" s="158">
        <f>Projected_PRIM_wastage_rates!E72</f>
        <v>8.4480233362597912E-2</v>
      </c>
      <c r="F187" s="158">
        <f>Projected_PRIM_wastage_rates!F72</f>
        <v>8.44622275145476E-2</v>
      </c>
      <c r="G187" s="158">
        <f>Projected_PRIM_wastage_rates!G72</f>
        <v>8.7685917575537398E-2</v>
      </c>
      <c r="H187" s="158">
        <f>Projected_PRIM_wastage_rates!H72</f>
        <v>8.8219106086589588E-2</v>
      </c>
      <c r="I187" s="158">
        <f>Projected_PRIM_wastage_rates!I72</f>
        <v>8.8219106086589588E-2</v>
      </c>
      <c r="J187" s="158">
        <f>Projected_PRIM_wastage_rates!J72</f>
        <v>8.8219106086589588E-2</v>
      </c>
      <c r="K187" s="158">
        <f>Projected_PRIM_wastage_rates!K72</f>
        <v>8.8219106086589588E-2</v>
      </c>
      <c r="L187" s="158">
        <f>Projected_PRIM_wastage_rates!L72</f>
        <v>8.8219106086589588E-2</v>
      </c>
      <c r="M187" s="158">
        <f>Projected_PRIM_wastage_rates!M72</f>
        <v>8.8219106086589588E-2</v>
      </c>
      <c r="N187" s="158">
        <f>Projected_PRIM_wastage_rates!N72</f>
        <v>8.8219106086589588E-2</v>
      </c>
      <c r="O187" s="158">
        <f>Projected_PRIM_wastage_rates!O72</f>
        <v>8.8219106086589588E-2</v>
      </c>
      <c r="P187" s="158">
        <f>Projected_PRIM_wastage_rates!P72</f>
        <v>8.8219106086589588E-2</v>
      </c>
      <c r="Q187" s="527"/>
    </row>
    <row r="188" spans="2:17" ht="13.15">
      <c r="B188" s="8" t="str">
        <f>Projected_PRIM_wastage_rates!B73</f>
        <v>35-39</v>
      </c>
      <c r="C188" s="158">
        <f>Projected_PRIM_wastage_rates!C73</f>
        <v>7.7777364896694512E-2</v>
      </c>
      <c r="D188" s="158">
        <f>Projected_PRIM_wastage_rates!D73</f>
        <v>7.6443486623888612E-2</v>
      </c>
      <c r="E188" s="158">
        <f>Projected_PRIM_wastage_rates!E73</f>
        <v>7.9673276735255164E-2</v>
      </c>
      <c r="F188" s="158">
        <f>Projected_PRIM_wastage_rates!F73</f>
        <v>7.965629542664053E-2</v>
      </c>
      <c r="G188" s="158">
        <f>Projected_PRIM_wastage_rates!G73</f>
        <v>8.2696556326909823E-2</v>
      </c>
      <c r="H188" s="158">
        <f>Projected_PRIM_wastage_rates!H73</f>
        <v>8.3199406213827015E-2</v>
      </c>
      <c r="I188" s="158">
        <f>Projected_PRIM_wastage_rates!I73</f>
        <v>8.3199406213827015E-2</v>
      </c>
      <c r="J188" s="158">
        <f>Projected_PRIM_wastage_rates!J73</f>
        <v>8.3199406213827015E-2</v>
      </c>
      <c r="K188" s="158">
        <f>Projected_PRIM_wastage_rates!K73</f>
        <v>8.3199406213827015E-2</v>
      </c>
      <c r="L188" s="158">
        <f>Projected_PRIM_wastage_rates!L73</f>
        <v>8.3199406213827015E-2</v>
      </c>
      <c r="M188" s="158">
        <f>Projected_PRIM_wastage_rates!M73</f>
        <v>8.3199406213827015E-2</v>
      </c>
      <c r="N188" s="158">
        <f>Projected_PRIM_wastage_rates!N73</f>
        <v>8.3199406213827015E-2</v>
      </c>
      <c r="O188" s="158">
        <f>Projected_PRIM_wastage_rates!O73</f>
        <v>8.3199406213827015E-2</v>
      </c>
      <c r="P188" s="158">
        <f>Projected_PRIM_wastage_rates!P73</f>
        <v>8.3199406213827015E-2</v>
      </c>
      <c r="Q188" s="527"/>
    </row>
    <row r="189" spans="2:17" ht="13.15">
      <c r="B189" s="8" t="str">
        <f>Projected_PRIM_wastage_rates!B74</f>
        <v>40-44</v>
      </c>
      <c r="C189" s="158">
        <f>Projected_PRIM_wastage_rates!C74</f>
        <v>7.2466659080721002E-2</v>
      </c>
      <c r="D189" s="158">
        <f>Projected_PRIM_wastage_rates!D74</f>
        <v>7.1223859171274412E-2</v>
      </c>
      <c r="E189" s="158">
        <f>Projected_PRIM_wastage_rates!E74</f>
        <v>7.423311641743538E-2</v>
      </c>
      <c r="F189" s="158">
        <f>Projected_PRIM_wastage_rates!F74</f>
        <v>7.4217294607275636E-2</v>
      </c>
      <c r="G189" s="158">
        <f>Projected_PRIM_wastage_rates!G74</f>
        <v>7.704996386097035E-2</v>
      </c>
      <c r="H189" s="158">
        <f>Projected_PRIM_wastage_rates!H74</f>
        <v>7.7518478722233733E-2</v>
      </c>
      <c r="I189" s="158">
        <f>Projected_PRIM_wastage_rates!I74</f>
        <v>7.7518478722233733E-2</v>
      </c>
      <c r="J189" s="158">
        <f>Projected_PRIM_wastage_rates!J74</f>
        <v>7.7518478722233733E-2</v>
      </c>
      <c r="K189" s="158">
        <f>Projected_PRIM_wastage_rates!K74</f>
        <v>7.7518478722233733E-2</v>
      </c>
      <c r="L189" s="158">
        <f>Projected_PRIM_wastage_rates!L74</f>
        <v>7.7518478722233733E-2</v>
      </c>
      <c r="M189" s="158">
        <f>Projected_PRIM_wastage_rates!M74</f>
        <v>7.7518478722233733E-2</v>
      </c>
      <c r="N189" s="158">
        <f>Projected_PRIM_wastage_rates!N74</f>
        <v>7.7518478722233733E-2</v>
      </c>
      <c r="O189" s="158">
        <f>Projected_PRIM_wastage_rates!O74</f>
        <v>7.7518478722233733E-2</v>
      </c>
      <c r="P189" s="158">
        <f>Projected_PRIM_wastage_rates!P74</f>
        <v>7.7518478722233733E-2</v>
      </c>
      <c r="Q189" s="527"/>
    </row>
    <row r="190" spans="2:17" ht="13.15">
      <c r="B190" s="8" t="str">
        <f>Projected_PRIM_wastage_rates!B75</f>
        <v>45-49</v>
      </c>
      <c r="C190" s="158">
        <f>Projected_PRIM_wastage_rates!C75</f>
        <v>7.6334466721299676E-2</v>
      </c>
      <c r="D190" s="158">
        <f>Projected_PRIM_wastage_rates!D75</f>
        <v>7.5025334086618531E-2</v>
      </c>
      <c r="E190" s="158">
        <f>Projected_PRIM_wastage_rates!E75</f>
        <v>7.8195206273730514E-2</v>
      </c>
      <c r="F190" s="158">
        <f>Projected_PRIM_wastage_rates!F75</f>
        <v>7.8178539996349578E-2</v>
      </c>
      <c r="G190" s="158">
        <f>Projected_PRIM_wastage_rates!G75</f>
        <v>8.1162399051280587E-2</v>
      </c>
      <c r="H190" s="158">
        <f>Projected_PRIM_wastage_rates!H75</f>
        <v>8.1655920244878138E-2</v>
      </c>
      <c r="I190" s="158">
        <f>Projected_PRIM_wastage_rates!I75</f>
        <v>8.1655920244878138E-2</v>
      </c>
      <c r="J190" s="158">
        <f>Projected_PRIM_wastage_rates!J75</f>
        <v>8.1655920244878138E-2</v>
      </c>
      <c r="K190" s="158">
        <f>Projected_PRIM_wastage_rates!K75</f>
        <v>8.1655920244878138E-2</v>
      </c>
      <c r="L190" s="158">
        <f>Projected_PRIM_wastage_rates!L75</f>
        <v>8.1655920244878138E-2</v>
      </c>
      <c r="M190" s="158">
        <f>Projected_PRIM_wastage_rates!M75</f>
        <v>8.1655920244878138E-2</v>
      </c>
      <c r="N190" s="158">
        <f>Projected_PRIM_wastage_rates!N75</f>
        <v>8.1655920244878138E-2</v>
      </c>
      <c r="O190" s="158">
        <f>Projected_PRIM_wastage_rates!O75</f>
        <v>8.1655920244878138E-2</v>
      </c>
      <c r="P190" s="158">
        <f>Projected_PRIM_wastage_rates!P75</f>
        <v>8.1655920244878138E-2</v>
      </c>
      <c r="Q190" s="527"/>
    </row>
    <row r="191" spans="2:17" ht="13.15">
      <c r="B191" s="8" t="str">
        <f>Projected_PRIM_wastage_rates!B76</f>
        <v>50-54</v>
      </c>
      <c r="C191" s="158">
        <f>Projected_PRIM_wastage_rates!C76</f>
        <v>8.1280158904856181E-2</v>
      </c>
      <c r="D191" s="158">
        <f>Projected_PRIM_wastage_rates!D76</f>
        <v>7.9886207874020912E-2</v>
      </c>
      <c r="E191" s="158">
        <f>Projected_PRIM_wastage_rates!E76</f>
        <v>8.3261455336182774E-2</v>
      </c>
      <c r="F191" s="158">
        <f>Projected_PRIM_wastage_rates!F76</f>
        <v>8.3243709254601811E-2</v>
      </c>
      <c r="G191" s="158">
        <f>Projected_PRIM_wastage_rates!G76</f>
        <v>8.6420891837405048E-2</v>
      </c>
      <c r="H191" s="158">
        <f>Projected_PRIM_wastage_rates!H76</f>
        <v>8.6946388153308837E-2</v>
      </c>
      <c r="I191" s="158">
        <f>Projected_PRIM_wastage_rates!I76</f>
        <v>8.6946388153308837E-2</v>
      </c>
      <c r="J191" s="158">
        <f>Projected_PRIM_wastage_rates!J76</f>
        <v>8.6946388153308837E-2</v>
      </c>
      <c r="K191" s="158">
        <f>Projected_PRIM_wastage_rates!K76</f>
        <v>8.6946388153308837E-2</v>
      </c>
      <c r="L191" s="158">
        <f>Projected_PRIM_wastage_rates!L76</f>
        <v>8.6946388153308837E-2</v>
      </c>
      <c r="M191" s="158">
        <f>Projected_PRIM_wastage_rates!M76</f>
        <v>8.6946388153308837E-2</v>
      </c>
      <c r="N191" s="158">
        <f>Projected_PRIM_wastage_rates!N76</f>
        <v>8.6946388153308837E-2</v>
      </c>
      <c r="O191" s="158">
        <f>Projected_PRIM_wastage_rates!O76</f>
        <v>8.6946388153308837E-2</v>
      </c>
      <c r="P191" s="158">
        <f>Projected_PRIM_wastage_rates!P76</f>
        <v>8.6946388153308837E-2</v>
      </c>
      <c r="Q191" s="527"/>
    </row>
    <row r="192" spans="2:17" ht="13.15">
      <c r="B192" s="8" t="str">
        <f>Projected_PRIM_wastage_rates!B77</f>
        <v>55-59</v>
      </c>
      <c r="C192" s="158">
        <f>Projected_PRIM_wastage_rates!C77</f>
        <v>5.2249171348400264E-2</v>
      </c>
      <c r="D192" s="158">
        <f>Projected_PRIM_wastage_rates!D77</f>
        <v>5.1353100434628464E-2</v>
      </c>
      <c r="E192" s="158">
        <f>Projected_PRIM_wastage_rates!E77</f>
        <v>5.3522804398915526E-2</v>
      </c>
      <c r="F192" s="158">
        <f>Projected_PRIM_wastage_rates!F77</f>
        <v>5.351139671874143E-2</v>
      </c>
      <c r="G192" s="158">
        <f>Projected_PRIM_wastage_rates!G77</f>
        <v>5.5553779009951752E-2</v>
      </c>
      <c r="H192" s="158">
        <f>Projected_PRIM_wastage_rates!H77</f>
        <v>5.5891582816225679E-2</v>
      </c>
      <c r="I192" s="158">
        <f>Projected_PRIM_wastage_rates!I77</f>
        <v>5.5891582816225679E-2</v>
      </c>
      <c r="J192" s="158">
        <f>Projected_PRIM_wastage_rates!J77</f>
        <v>5.5891582816225679E-2</v>
      </c>
      <c r="K192" s="158">
        <f>Projected_PRIM_wastage_rates!K77</f>
        <v>5.5891582816225679E-2</v>
      </c>
      <c r="L192" s="158">
        <f>Projected_PRIM_wastage_rates!L77</f>
        <v>5.5891582816225679E-2</v>
      </c>
      <c r="M192" s="158">
        <f>Projected_PRIM_wastage_rates!M77</f>
        <v>5.5891582816225679E-2</v>
      </c>
      <c r="N192" s="158">
        <f>Projected_PRIM_wastage_rates!N77</f>
        <v>5.5891582816225679E-2</v>
      </c>
      <c r="O192" s="158">
        <f>Projected_PRIM_wastage_rates!O77</f>
        <v>5.5891582816225679E-2</v>
      </c>
      <c r="P192" s="158">
        <f>Projected_PRIM_wastage_rates!P77</f>
        <v>5.5891582816225679E-2</v>
      </c>
      <c r="Q192" s="527"/>
    </row>
    <row r="193" spans="2:17" ht="13.15">
      <c r="B193" s="8" t="str">
        <f>Projected_PRIM_wastage_rates!B78</f>
        <v>60-64</v>
      </c>
      <c r="C193" s="158">
        <f>Projected_PRIM_wastage_rates!C78</f>
        <v>3.7034521476209573E-2</v>
      </c>
      <c r="D193" s="158">
        <f>Projected_PRIM_wastage_rates!D78</f>
        <v>3.6399381116202612E-2</v>
      </c>
      <c r="E193" s="158">
        <f>Projected_PRIM_wastage_rates!E78</f>
        <v>3.7937280110362764E-2</v>
      </c>
      <c r="F193" s="158">
        <f>Projected_PRIM_wastage_rates!F78</f>
        <v>3.7929194279229014E-2</v>
      </c>
      <c r="G193" s="158">
        <f>Projected_PRIM_wastage_rates!G78</f>
        <v>3.9376846918963648E-2</v>
      </c>
      <c r="H193" s="158">
        <f>Projected_PRIM_wastage_rates!H78</f>
        <v>3.9616284253477095E-2</v>
      </c>
      <c r="I193" s="158">
        <f>Projected_PRIM_wastage_rates!I78</f>
        <v>3.9616284253477095E-2</v>
      </c>
      <c r="J193" s="158">
        <f>Projected_PRIM_wastage_rates!J78</f>
        <v>3.9616284253477095E-2</v>
      </c>
      <c r="K193" s="158">
        <f>Projected_PRIM_wastage_rates!K78</f>
        <v>3.9616284253477095E-2</v>
      </c>
      <c r="L193" s="158">
        <f>Projected_PRIM_wastage_rates!L78</f>
        <v>3.9616284253477095E-2</v>
      </c>
      <c r="M193" s="158">
        <f>Projected_PRIM_wastage_rates!M78</f>
        <v>3.9616284253477095E-2</v>
      </c>
      <c r="N193" s="158">
        <f>Projected_PRIM_wastage_rates!N78</f>
        <v>3.9616284253477095E-2</v>
      </c>
      <c r="O193" s="158">
        <f>Projected_PRIM_wastage_rates!O78</f>
        <v>3.9616284253477095E-2</v>
      </c>
      <c r="P193" s="158">
        <f>Projected_PRIM_wastage_rates!P78</f>
        <v>3.9616284253477095E-2</v>
      </c>
      <c r="Q193" s="527"/>
    </row>
    <row r="194" spans="2:17" ht="13.15">
      <c r="B194" s="8" t="str">
        <f>Projected_PRIM_wastage_rates!B79</f>
        <v>65 plus</v>
      </c>
      <c r="C194" s="158">
        <f>Projected_PRIM_wastage_rates!C79</f>
        <v>5.9850711124094298E-2</v>
      </c>
      <c r="D194" s="158">
        <f>Projected_PRIM_wastage_rates!D79</f>
        <v>5.8824274148678017E-2</v>
      </c>
      <c r="E194" s="158">
        <f>Projected_PRIM_wastage_rates!E79</f>
        <v>6.1309640362917944E-2</v>
      </c>
      <c r="F194" s="158">
        <f>Projected_PRIM_wastage_rates!F79</f>
        <v>6.1296573021310877E-2</v>
      </c>
      <c r="G194" s="158">
        <f>Projected_PRIM_wastage_rates!G79</f>
        <v>6.3636094000526125E-2</v>
      </c>
      <c r="H194" s="158">
        <f>Projected_PRIM_wastage_rates!H79</f>
        <v>6.4023043640188487E-2</v>
      </c>
      <c r="I194" s="158">
        <f>Projected_PRIM_wastage_rates!I79</f>
        <v>6.4023043640188487E-2</v>
      </c>
      <c r="J194" s="158">
        <f>Projected_PRIM_wastage_rates!J79</f>
        <v>6.4023043640188487E-2</v>
      </c>
      <c r="K194" s="158">
        <f>Projected_PRIM_wastage_rates!K79</f>
        <v>6.4023043640188487E-2</v>
      </c>
      <c r="L194" s="158">
        <f>Projected_PRIM_wastage_rates!L79</f>
        <v>6.4023043640188487E-2</v>
      </c>
      <c r="M194" s="158">
        <f>Projected_PRIM_wastage_rates!M79</f>
        <v>6.4023043640188487E-2</v>
      </c>
      <c r="N194" s="158">
        <f>Projected_PRIM_wastage_rates!N79</f>
        <v>6.4023043640188487E-2</v>
      </c>
      <c r="O194" s="158">
        <f>Projected_PRIM_wastage_rates!O79</f>
        <v>6.4023043640188487E-2</v>
      </c>
      <c r="P194" s="158">
        <f>Projected_PRIM_wastage_rates!P79</f>
        <v>6.4023043640188487E-2</v>
      </c>
      <c r="Q194" s="527"/>
    </row>
    <row r="195" spans="2:17" ht="13.15">
      <c r="B195" s="8" t="str">
        <f>Projected_PRIM_wastage_rates!B80</f>
        <v>Total</v>
      </c>
      <c r="C195" s="158">
        <f>Projected_PRIM_wastage_rates!C80</f>
        <v>7.9988668460541257E-2</v>
      </c>
      <c r="D195" s="158">
        <f>Projected_PRIM_wastage_rates!D80</f>
        <v>7.8616866432124566E-2</v>
      </c>
      <c r="E195" s="158">
        <f>Projected_PRIM_wastage_rates!E80</f>
        <v>8.193848334159913E-2</v>
      </c>
      <c r="F195" s="158">
        <f>Projected_PRIM_wastage_rates!F80</f>
        <v>8.1921019234058257E-2</v>
      </c>
      <c r="G195" s="158">
        <f>Projected_PRIM_wastage_rates!G80</f>
        <v>8.5047718390145535E-2</v>
      </c>
      <c r="H195" s="158">
        <f>Projected_PRIM_wastage_rates!H80</f>
        <v>8.556486490113191E-2</v>
      </c>
      <c r="I195" s="158">
        <f>Projected_PRIM_wastage_rates!I80</f>
        <v>8.556486490113191E-2</v>
      </c>
      <c r="J195" s="158">
        <f>Projected_PRIM_wastage_rates!J80</f>
        <v>8.556486490113191E-2</v>
      </c>
      <c r="K195" s="158">
        <f>Projected_PRIM_wastage_rates!K80</f>
        <v>8.556486490113191E-2</v>
      </c>
      <c r="L195" s="158">
        <f>Projected_PRIM_wastage_rates!L80</f>
        <v>8.556486490113191E-2</v>
      </c>
      <c r="M195" s="158">
        <f>Projected_PRIM_wastage_rates!M80</f>
        <v>8.556486490113191E-2</v>
      </c>
      <c r="N195" s="158">
        <f>Projected_PRIM_wastage_rates!N80</f>
        <v>8.556486490113191E-2</v>
      </c>
      <c r="O195" s="158">
        <f>Projected_PRIM_wastage_rates!O80</f>
        <v>8.556486490113191E-2</v>
      </c>
      <c r="P195" s="158">
        <f>Projected_PRIM_wastage_rates!P80</f>
        <v>8.556486490113191E-2</v>
      </c>
      <c r="Q195" s="527"/>
    </row>
    <row r="196" spans="2:17" ht="13.15">
      <c r="B196" s="5"/>
      <c r="C196" s="5"/>
      <c r="D196" s="5"/>
      <c r="E196" s="5"/>
      <c r="F196" s="5"/>
      <c r="G196" s="5"/>
      <c r="H196" s="5"/>
      <c r="I196" s="5"/>
      <c r="J196" s="5"/>
      <c r="K196" s="5"/>
      <c r="L196" s="5"/>
      <c r="M196" s="5"/>
      <c r="N196" s="5"/>
      <c r="O196" s="5"/>
      <c r="P196" s="5"/>
      <c r="Q196" s="5"/>
    </row>
    <row r="197" spans="2:17" ht="13.15">
      <c r="B197" s="106" t="s">
        <v>706</v>
      </c>
      <c r="C197" s="5"/>
      <c r="D197" s="5"/>
      <c r="E197" s="5"/>
      <c r="F197" s="5"/>
      <c r="G197" s="5"/>
      <c r="H197" s="5"/>
      <c r="I197" s="5"/>
      <c r="J197" s="5"/>
      <c r="K197" s="5"/>
      <c r="L197" s="5"/>
      <c r="M197" s="5"/>
      <c r="N197" s="5"/>
      <c r="O197" s="5"/>
      <c r="P197" s="5"/>
      <c r="Q197" s="5"/>
    </row>
    <row r="198" spans="2:17" ht="13.15">
      <c r="B198" s="5"/>
      <c r="C198" s="5"/>
      <c r="D198" s="5"/>
      <c r="E198" s="5"/>
      <c r="F198" s="5"/>
      <c r="G198" s="5"/>
      <c r="H198" s="5"/>
      <c r="I198" s="5"/>
      <c r="J198" s="5"/>
      <c r="K198" s="5"/>
      <c r="L198" s="5"/>
      <c r="M198" s="5"/>
      <c r="N198" s="5"/>
      <c r="O198" s="5"/>
      <c r="P198" s="5"/>
      <c r="Q198" s="5"/>
    </row>
    <row r="199" spans="2:17" ht="13.15">
      <c r="B199" s="106" t="s">
        <v>46</v>
      </c>
      <c r="C199" s="5"/>
      <c r="D199" s="5"/>
      <c r="E199" s="5"/>
      <c r="F199" s="5"/>
      <c r="G199" s="5"/>
      <c r="H199" s="5"/>
      <c r="I199" s="5"/>
      <c r="J199" s="5"/>
      <c r="K199" s="5"/>
      <c r="L199" s="5"/>
      <c r="M199" s="5"/>
      <c r="N199" s="5"/>
      <c r="O199" s="5"/>
      <c r="P199" s="5"/>
      <c r="Q199" s="5"/>
    </row>
    <row r="200" spans="2:17" ht="13.15">
      <c r="B200" s="74"/>
      <c r="C200" s="5"/>
      <c r="D200" s="5"/>
      <c r="E200" s="5"/>
      <c r="F200" s="5"/>
      <c r="G200" s="5"/>
      <c r="H200" s="5"/>
      <c r="I200" s="5"/>
      <c r="J200" s="5"/>
      <c r="K200" s="5"/>
      <c r="L200" s="5"/>
      <c r="M200" s="5"/>
      <c r="N200" s="5"/>
      <c r="O200" s="5"/>
      <c r="P200" s="5"/>
      <c r="Q200" s="5"/>
    </row>
    <row r="201" spans="2:17" ht="13.15">
      <c r="B201" s="8" t="str">
        <f>B184</f>
        <v>Age group</v>
      </c>
      <c r="C201" s="8" t="str">
        <f t="shared" ref="C201:P201" si="4">C184</f>
        <v>2016/17</v>
      </c>
      <c r="D201" s="8" t="str">
        <f t="shared" si="4"/>
        <v>2017/18</v>
      </c>
      <c r="E201" s="8" t="str">
        <f t="shared" si="4"/>
        <v>2018/19</v>
      </c>
      <c r="F201" s="8" t="str">
        <f t="shared" si="4"/>
        <v>2019/20</v>
      </c>
      <c r="G201" s="8" t="str">
        <f t="shared" si="4"/>
        <v>2020/21</v>
      </c>
      <c r="H201" s="8" t="str">
        <f t="shared" si="4"/>
        <v>2021/22</v>
      </c>
      <c r="I201" s="8" t="str">
        <f t="shared" si="4"/>
        <v>2022/23</v>
      </c>
      <c r="J201" s="8" t="str">
        <f t="shared" si="4"/>
        <v>2023/24</v>
      </c>
      <c r="K201" s="8" t="str">
        <f t="shared" si="4"/>
        <v>2024/25</v>
      </c>
      <c r="L201" s="8" t="str">
        <f t="shared" si="4"/>
        <v>2025/26</v>
      </c>
      <c r="M201" s="8" t="str">
        <f t="shared" si="4"/>
        <v>2026/27</v>
      </c>
      <c r="N201" s="8" t="str">
        <f t="shared" si="4"/>
        <v>2027/28</v>
      </c>
      <c r="O201" s="8" t="str">
        <f t="shared" si="4"/>
        <v>2028/29</v>
      </c>
      <c r="P201" s="8" t="str">
        <f t="shared" si="4"/>
        <v>2029/30</v>
      </c>
      <c r="Q201" s="162"/>
    </row>
    <row r="202" spans="2:17" ht="13.15">
      <c r="B202" s="8" t="str">
        <f t="shared" ref="B202:B212" si="5">B185</f>
        <v>20-24</v>
      </c>
      <c r="C202" s="158">
        <f>Projected_SEC_wastage_rates!C55</f>
        <v>0.15347694924321489</v>
      </c>
      <c r="D202" s="158">
        <f>Projected_SEC_wastage_rates!D55</f>
        <v>0.15267437908102247</v>
      </c>
      <c r="E202" s="158">
        <f>Projected_SEC_wastage_rates!E55</f>
        <v>0.15147581682450434</v>
      </c>
      <c r="F202" s="158">
        <f>Projected_SEC_wastage_rates!F55</f>
        <v>0.15055165724848121</v>
      </c>
      <c r="G202" s="158">
        <f>Projected_SEC_wastage_rates!G55</f>
        <v>0.15047234634285184</v>
      </c>
      <c r="H202" s="528">
        <f>Projected_SEC_wastage_rates!H55</f>
        <v>0.15082944420017846</v>
      </c>
      <c r="I202" s="528">
        <f>Projected_SEC_wastage_rates!I55</f>
        <v>0.15082944420017846</v>
      </c>
      <c r="J202" s="528">
        <f>Projected_SEC_wastage_rates!J55</f>
        <v>0.15082944420017846</v>
      </c>
      <c r="K202" s="158">
        <f>Projected_SEC_wastage_rates!K55</f>
        <v>0.15082944420017846</v>
      </c>
      <c r="L202" s="158">
        <f>Projected_SEC_wastage_rates!L55</f>
        <v>0.15082944420017846</v>
      </c>
      <c r="M202" s="158">
        <f>Projected_SEC_wastage_rates!M55</f>
        <v>0.15082944420017846</v>
      </c>
      <c r="N202" s="158">
        <f>Projected_SEC_wastage_rates!N55</f>
        <v>0.15082944420017846</v>
      </c>
      <c r="O202" s="158">
        <f>Projected_SEC_wastage_rates!O55</f>
        <v>0.15082944420017846</v>
      </c>
      <c r="P202" s="158">
        <f>Projected_SEC_wastage_rates!P55</f>
        <v>0.15082944420017846</v>
      </c>
      <c r="Q202" s="527"/>
    </row>
    <row r="203" spans="2:17" ht="13.15">
      <c r="B203" s="8" t="str">
        <f t="shared" si="5"/>
        <v>25-29</v>
      </c>
      <c r="C203" s="158">
        <f>Projected_SEC_wastage_rates!C56</f>
        <v>0.11886880746532666</v>
      </c>
      <c r="D203" s="158">
        <f>Projected_SEC_wastage_rates!D56</f>
        <v>0.11824721211464057</v>
      </c>
      <c r="E203" s="158">
        <f>Projected_SEC_wastage_rates!E56</f>
        <v>0.11731891853825806</v>
      </c>
      <c r="F203" s="158">
        <f>Projected_SEC_wastage_rates!F56</f>
        <v>0.11660315146540957</v>
      </c>
      <c r="G203" s="158">
        <f>Projected_SEC_wastage_rates!G56</f>
        <v>0.11654172469860424</v>
      </c>
      <c r="H203" s="528">
        <f>Projected_SEC_wastage_rates!H56</f>
        <v>0.11681829910706196</v>
      </c>
      <c r="I203" s="528">
        <f>Projected_SEC_wastage_rates!I56</f>
        <v>0.11681829910706196</v>
      </c>
      <c r="J203" s="528">
        <f>Projected_SEC_wastage_rates!J56</f>
        <v>0.11681829910706196</v>
      </c>
      <c r="K203" s="158">
        <f>Projected_SEC_wastage_rates!K56</f>
        <v>0.11681829910706196</v>
      </c>
      <c r="L203" s="158">
        <f>Projected_SEC_wastage_rates!L56</f>
        <v>0.11681829910706196</v>
      </c>
      <c r="M203" s="158">
        <f>Projected_SEC_wastage_rates!M56</f>
        <v>0.11681829910706196</v>
      </c>
      <c r="N203" s="158">
        <f>Projected_SEC_wastage_rates!N56</f>
        <v>0.11681829910706196</v>
      </c>
      <c r="O203" s="158">
        <f>Projected_SEC_wastage_rates!O56</f>
        <v>0.11681829910706196</v>
      </c>
      <c r="P203" s="158">
        <f>Projected_SEC_wastage_rates!P56</f>
        <v>0.11681829910706196</v>
      </c>
      <c r="Q203" s="527"/>
    </row>
    <row r="204" spans="2:17" ht="13.15">
      <c r="B204" s="8" t="str">
        <f t="shared" si="5"/>
        <v>30-34</v>
      </c>
      <c r="C204" s="158">
        <f>Projected_SEC_wastage_rates!C57</f>
        <v>8.1664471827206403E-2</v>
      </c>
      <c r="D204" s="158">
        <f>Projected_SEC_wastage_rates!D57</f>
        <v>8.1237427448731969E-2</v>
      </c>
      <c r="E204" s="158">
        <f>Projected_SEC_wastage_rates!E57</f>
        <v>8.0599677258144944E-2</v>
      </c>
      <c r="F204" s="158">
        <f>Projected_SEC_wastage_rates!F57</f>
        <v>8.0107935638102798E-2</v>
      </c>
      <c r="G204" s="158">
        <f>Projected_SEC_wastage_rates!G57</f>
        <v>8.0065734621922222E-2</v>
      </c>
      <c r="H204" s="528">
        <f>Projected_SEC_wastage_rates!H57</f>
        <v>8.0255744965840328E-2</v>
      </c>
      <c r="I204" s="528">
        <f>Projected_SEC_wastage_rates!I57</f>
        <v>8.0255744965840328E-2</v>
      </c>
      <c r="J204" s="528">
        <f>Projected_SEC_wastage_rates!J57</f>
        <v>8.0255744965840328E-2</v>
      </c>
      <c r="K204" s="158">
        <f>Projected_SEC_wastage_rates!K57</f>
        <v>8.0255744965840328E-2</v>
      </c>
      <c r="L204" s="158">
        <f>Projected_SEC_wastage_rates!L57</f>
        <v>8.0255744965840328E-2</v>
      </c>
      <c r="M204" s="158">
        <f>Projected_SEC_wastage_rates!M57</f>
        <v>8.0255744965840328E-2</v>
      </c>
      <c r="N204" s="158">
        <f>Projected_SEC_wastage_rates!N57</f>
        <v>8.0255744965840328E-2</v>
      </c>
      <c r="O204" s="158">
        <f>Projected_SEC_wastage_rates!O57</f>
        <v>8.0255744965840328E-2</v>
      </c>
      <c r="P204" s="158">
        <f>Projected_SEC_wastage_rates!P57</f>
        <v>8.0255744965840328E-2</v>
      </c>
      <c r="Q204" s="527"/>
    </row>
    <row r="205" spans="2:17" ht="13.15">
      <c r="B205" s="8" t="str">
        <f t="shared" si="5"/>
        <v>35-39</v>
      </c>
      <c r="C205" s="158">
        <f>Projected_SEC_wastage_rates!C58</f>
        <v>7.7924120032264399E-2</v>
      </c>
      <c r="D205" s="158">
        <f>Projected_SEC_wastage_rates!D58</f>
        <v>7.7516634908528392E-2</v>
      </c>
      <c r="E205" s="158">
        <f>Projected_SEC_wastage_rates!E58</f>
        <v>7.6908094605873209E-2</v>
      </c>
      <c r="F205" s="158">
        <f>Projected_SEC_wastage_rates!F58</f>
        <v>7.6438875468497258E-2</v>
      </c>
      <c r="G205" s="158">
        <f>Projected_SEC_wastage_rates!G58</f>
        <v>7.6398607320344689E-2</v>
      </c>
      <c r="H205" s="528">
        <f>Projected_SEC_wastage_rates!H58</f>
        <v>7.6579914913666003E-2</v>
      </c>
      <c r="I205" s="528">
        <f>Projected_SEC_wastage_rates!I58</f>
        <v>7.6579914913666003E-2</v>
      </c>
      <c r="J205" s="528">
        <f>Projected_SEC_wastage_rates!J58</f>
        <v>7.6579914913666003E-2</v>
      </c>
      <c r="K205" s="158">
        <f>Projected_SEC_wastage_rates!K58</f>
        <v>7.6579914913666003E-2</v>
      </c>
      <c r="L205" s="158">
        <f>Projected_SEC_wastage_rates!L58</f>
        <v>7.6579914913666003E-2</v>
      </c>
      <c r="M205" s="158">
        <f>Projected_SEC_wastage_rates!M58</f>
        <v>7.6579914913666003E-2</v>
      </c>
      <c r="N205" s="158">
        <f>Projected_SEC_wastage_rates!N58</f>
        <v>7.6579914913666003E-2</v>
      </c>
      <c r="O205" s="158">
        <f>Projected_SEC_wastage_rates!O58</f>
        <v>7.6579914913666003E-2</v>
      </c>
      <c r="P205" s="158">
        <f>Projected_SEC_wastage_rates!P58</f>
        <v>7.6579914913666003E-2</v>
      </c>
      <c r="Q205" s="527"/>
    </row>
    <row r="206" spans="2:17" ht="13.15">
      <c r="B206" s="8" t="str">
        <f t="shared" si="5"/>
        <v>40-44</v>
      </c>
      <c r="C206" s="158">
        <f>Projected_SEC_wastage_rates!C59</f>
        <v>7.5387646042360396E-2</v>
      </c>
      <c r="D206" s="158">
        <f>Projected_SEC_wastage_rates!D59</f>
        <v>7.4993424788876648E-2</v>
      </c>
      <c r="E206" s="158">
        <f>Projected_SEC_wastage_rates!E59</f>
        <v>7.4404692815771459E-2</v>
      </c>
      <c r="F206" s="158">
        <f>Projected_SEC_wastage_rates!F59</f>
        <v>7.3950747025557179E-2</v>
      </c>
      <c r="G206" s="158">
        <f>Projected_SEC_wastage_rates!G59</f>
        <v>7.3911789628303928E-2</v>
      </c>
      <c r="H206" s="528">
        <f>Projected_SEC_wastage_rates!H59</f>
        <v>7.4087195557359514E-2</v>
      </c>
      <c r="I206" s="528">
        <f>Projected_SEC_wastage_rates!I59</f>
        <v>7.4087195557359514E-2</v>
      </c>
      <c r="J206" s="528">
        <f>Projected_SEC_wastage_rates!J59</f>
        <v>7.4087195557359514E-2</v>
      </c>
      <c r="K206" s="158">
        <f>Projected_SEC_wastage_rates!K59</f>
        <v>7.4087195557359514E-2</v>
      </c>
      <c r="L206" s="158">
        <f>Projected_SEC_wastage_rates!L59</f>
        <v>7.4087195557359514E-2</v>
      </c>
      <c r="M206" s="158">
        <f>Projected_SEC_wastage_rates!M59</f>
        <v>7.4087195557359514E-2</v>
      </c>
      <c r="N206" s="158">
        <f>Projected_SEC_wastage_rates!N59</f>
        <v>7.4087195557359514E-2</v>
      </c>
      <c r="O206" s="158">
        <f>Projected_SEC_wastage_rates!O59</f>
        <v>7.4087195557359514E-2</v>
      </c>
      <c r="P206" s="158">
        <f>Projected_SEC_wastage_rates!P59</f>
        <v>7.4087195557359514E-2</v>
      </c>
      <c r="Q206" s="527"/>
    </row>
    <row r="207" spans="2:17" ht="13.15">
      <c r="B207" s="8" t="str">
        <f t="shared" si="5"/>
        <v>45-49</v>
      </c>
      <c r="C207" s="158">
        <f>Projected_SEC_wastage_rates!C60</f>
        <v>8.681086290648532E-2</v>
      </c>
      <c r="D207" s="158">
        <f>Projected_SEC_wastage_rates!D60</f>
        <v>8.6356906734783509E-2</v>
      </c>
      <c r="E207" s="158">
        <f>Projected_SEC_wastage_rates!E60</f>
        <v>8.5678966338857368E-2</v>
      </c>
      <c r="F207" s="158">
        <f>Projected_SEC_wastage_rates!F60</f>
        <v>8.5156235787765142E-2</v>
      </c>
      <c r="G207" s="158">
        <f>Projected_SEC_wastage_rates!G60</f>
        <v>8.5111375317254545E-2</v>
      </c>
      <c r="H207" s="528">
        <f>Projected_SEC_wastage_rates!H60</f>
        <v>8.5313359871218117E-2</v>
      </c>
      <c r="I207" s="528">
        <f>Projected_SEC_wastage_rates!I60</f>
        <v>8.5313359871218117E-2</v>
      </c>
      <c r="J207" s="528">
        <f>Projected_SEC_wastage_rates!J60</f>
        <v>8.5313359871218117E-2</v>
      </c>
      <c r="K207" s="158">
        <f>Projected_SEC_wastage_rates!K60</f>
        <v>8.5313359871218117E-2</v>
      </c>
      <c r="L207" s="158">
        <f>Projected_SEC_wastage_rates!L60</f>
        <v>8.5313359871218117E-2</v>
      </c>
      <c r="M207" s="158">
        <f>Projected_SEC_wastage_rates!M60</f>
        <v>8.5313359871218117E-2</v>
      </c>
      <c r="N207" s="158">
        <f>Projected_SEC_wastage_rates!N60</f>
        <v>8.5313359871218117E-2</v>
      </c>
      <c r="O207" s="158">
        <f>Projected_SEC_wastage_rates!O60</f>
        <v>8.5313359871218117E-2</v>
      </c>
      <c r="P207" s="158">
        <f>Projected_SEC_wastage_rates!P60</f>
        <v>8.5313359871218117E-2</v>
      </c>
      <c r="Q207" s="527"/>
    </row>
    <row r="208" spans="2:17" ht="13.15">
      <c r="B208" s="8" t="str">
        <f t="shared" si="5"/>
        <v>50-54</v>
      </c>
      <c r="C208" s="158">
        <f>Projected_SEC_wastage_rates!C61</f>
        <v>8.5778503893095229E-2</v>
      </c>
      <c r="D208" s="158">
        <f>Projected_SEC_wastage_rates!D61</f>
        <v>8.5329946190315975E-2</v>
      </c>
      <c r="E208" s="158">
        <f>Projected_SEC_wastage_rates!E61</f>
        <v>8.4660067894625241E-2</v>
      </c>
      <c r="F208" s="158">
        <f>Projected_SEC_wastage_rates!F61</f>
        <v>8.4143553680727776E-2</v>
      </c>
      <c r="G208" s="158">
        <f>Projected_SEC_wastage_rates!G61</f>
        <v>8.4099226693119283E-2</v>
      </c>
      <c r="H208" s="528">
        <f>Projected_SEC_wastage_rates!H61</f>
        <v>8.4298809236921124E-2</v>
      </c>
      <c r="I208" s="528">
        <f>Projected_SEC_wastage_rates!I61</f>
        <v>8.4298809236921124E-2</v>
      </c>
      <c r="J208" s="528">
        <f>Projected_SEC_wastage_rates!J61</f>
        <v>8.4298809236921124E-2</v>
      </c>
      <c r="K208" s="158">
        <f>Projected_SEC_wastage_rates!K61</f>
        <v>8.4298809236921124E-2</v>
      </c>
      <c r="L208" s="158">
        <f>Projected_SEC_wastage_rates!L61</f>
        <v>8.4298809236921124E-2</v>
      </c>
      <c r="M208" s="158">
        <f>Projected_SEC_wastage_rates!M61</f>
        <v>8.4298809236921124E-2</v>
      </c>
      <c r="N208" s="158">
        <f>Projected_SEC_wastage_rates!N61</f>
        <v>8.4298809236921124E-2</v>
      </c>
      <c r="O208" s="158">
        <f>Projected_SEC_wastage_rates!O61</f>
        <v>8.4298809236921124E-2</v>
      </c>
      <c r="P208" s="158">
        <f>Projected_SEC_wastage_rates!P61</f>
        <v>8.4298809236921124E-2</v>
      </c>
      <c r="Q208" s="527"/>
    </row>
    <row r="209" spans="2:17" ht="13.15">
      <c r="B209" s="8" t="str">
        <f t="shared" si="5"/>
        <v>55-59</v>
      </c>
      <c r="C209" s="158">
        <f>Projected_SEC_wastage_rates!C62</f>
        <v>6.0388815671880952E-2</v>
      </c>
      <c r="D209" s="158">
        <f>Projected_SEC_wastage_rates!D62</f>
        <v>6.0073027132772155E-2</v>
      </c>
      <c r="E209" s="158">
        <f>Projected_SEC_wastage_rates!E62</f>
        <v>5.96014269639061E-2</v>
      </c>
      <c r="F209" s="158">
        <f>Projected_SEC_wastage_rates!F62</f>
        <v>5.9237796447642557E-2</v>
      </c>
      <c r="G209" s="158">
        <f>Projected_SEC_wastage_rates!G62</f>
        <v>5.9206589861347754E-2</v>
      </c>
      <c r="H209" s="528">
        <f>Projected_SEC_wastage_rates!H62</f>
        <v>5.9347097714737167E-2</v>
      </c>
      <c r="I209" s="528">
        <f>Projected_SEC_wastage_rates!I62</f>
        <v>5.9347097714737167E-2</v>
      </c>
      <c r="J209" s="528">
        <f>Projected_SEC_wastage_rates!J62</f>
        <v>5.9347097714737167E-2</v>
      </c>
      <c r="K209" s="158">
        <f>Projected_SEC_wastage_rates!K62</f>
        <v>5.9347097714737167E-2</v>
      </c>
      <c r="L209" s="158">
        <f>Projected_SEC_wastage_rates!L62</f>
        <v>5.9347097714737167E-2</v>
      </c>
      <c r="M209" s="158">
        <f>Projected_SEC_wastage_rates!M62</f>
        <v>5.9347097714737167E-2</v>
      </c>
      <c r="N209" s="158">
        <f>Projected_SEC_wastage_rates!N62</f>
        <v>5.9347097714737167E-2</v>
      </c>
      <c r="O209" s="158">
        <f>Projected_SEC_wastage_rates!O62</f>
        <v>5.9347097714737167E-2</v>
      </c>
      <c r="P209" s="158">
        <f>Projected_SEC_wastage_rates!P62</f>
        <v>5.9347097714737167E-2</v>
      </c>
      <c r="Q209" s="527"/>
    </row>
    <row r="210" spans="2:17" ht="13.15">
      <c r="B210" s="8" t="str">
        <f t="shared" si="5"/>
        <v>60-64</v>
      </c>
      <c r="C210" s="158">
        <f>Projected_SEC_wastage_rates!C63</f>
        <v>6.1200451459440385E-2</v>
      </c>
      <c r="D210" s="158">
        <f>Projected_SEC_wastage_rates!D63</f>
        <v>6.0880418669524705E-2</v>
      </c>
      <c r="E210" s="158">
        <f>Projected_SEC_wastage_rates!E63</f>
        <v>6.04024801154757E-2</v>
      </c>
      <c r="F210" s="158">
        <f>Projected_SEC_wastage_rates!F63</f>
        <v>6.0033962344226866E-2</v>
      </c>
      <c r="G210" s="158">
        <f>Projected_SEC_wastage_rates!G63</f>
        <v>6.0002336336190426E-2</v>
      </c>
      <c r="H210" s="528">
        <f>Projected_SEC_wastage_rates!H63</f>
        <v>6.014473263864073E-2</v>
      </c>
      <c r="I210" s="528">
        <f>Projected_SEC_wastage_rates!I63</f>
        <v>6.014473263864073E-2</v>
      </c>
      <c r="J210" s="528">
        <f>Projected_SEC_wastage_rates!J63</f>
        <v>6.014473263864073E-2</v>
      </c>
      <c r="K210" s="158">
        <f>Projected_SEC_wastage_rates!K63</f>
        <v>6.014473263864073E-2</v>
      </c>
      <c r="L210" s="158">
        <f>Projected_SEC_wastage_rates!L63</f>
        <v>6.014473263864073E-2</v>
      </c>
      <c r="M210" s="158">
        <f>Projected_SEC_wastage_rates!M63</f>
        <v>6.014473263864073E-2</v>
      </c>
      <c r="N210" s="158">
        <f>Projected_SEC_wastage_rates!N63</f>
        <v>6.014473263864073E-2</v>
      </c>
      <c r="O210" s="158">
        <f>Projected_SEC_wastage_rates!O63</f>
        <v>6.014473263864073E-2</v>
      </c>
      <c r="P210" s="158">
        <f>Projected_SEC_wastage_rates!P63</f>
        <v>6.014473263864073E-2</v>
      </c>
      <c r="Q210" s="527"/>
    </row>
    <row r="211" spans="2:17" ht="13.15">
      <c r="B211" s="8" t="str">
        <f t="shared" si="5"/>
        <v>65 plus</v>
      </c>
      <c r="C211" s="158">
        <f>Projected_SEC_wastage_rates!C64</f>
        <v>9.4926464483240602E-2</v>
      </c>
      <c r="D211" s="158">
        <f>Projected_SEC_wastage_rates!D64</f>
        <v>9.4430069758349777E-2</v>
      </c>
      <c r="E211" s="158">
        <f>Projected_SEC_wastage_rates!E64</f>
        <v>9.368875141683114E-2</v>
      </c>
      <c r="F211" s="158">
        <f>Projected_SEC_wastage_rates!F64</f>
        <v>9.3117152869930234E-2</v>
      </c>
      <c r="G211" s="158">
        <f>Projected_SEC_wastage_rates!G64</f>
        <v>9.306809857282905E-2</v>
      </c>
      <c r="H211" s="528">
        <f>Projected_SEC_wastage_rates!H64</f>
        <v>9.328896585770606E-2</v>
      </c>
      <c r="I211" s="528">
        <f>Projected_SEC_wastage_rates!I64</f>
        <v>9.328896585770606E-2</v>
      </c>
      <c r="J211" s="528">
        <f>Projected_SEC_wastage_rates!J64</f>
        <v>9.328896585770606E-2</v>
      </c>
      <c r="K211" s="158">
        <f>Projected_SEC_wastage_rates!K64</f>
        <v>9.328896585770606E-2</v>
      </c>
      <c r="L211" s="158">
        <f>Projected_SEC_wastage_rates!L64</f>
        <v>9.328896585770606E-2</v>
      </c>
      <c r="M211" s="158">
        <f>Projected_SEC_wastage_rates!M64</f>
        <v>9.328896585770606E-2</v>
      </c>
      <c r="N211" s="158">
        <f>Projected_SEC_wastage_rates!N64</f>
        <v>9.328896585770606E-2</v>
      </c>
      <c r="O211" s="158">
        <f>Projected_SEC_wastage_rates!O64</f>
        <v>9.328896585770606E-2</v>
      </c>
      <c r="P211" s="158">
        <f>Projected_SEC_wastage_rates!P64</f>
        <v>9.328896585770606E-2</v>
      </c>
      <c r="Q211" s="527"/>
    </row>
    <row r="212" spans="2:17" ht="13.15">
      <c r="B212" s="8" t="str">
        <f t="shared" si="5"/>
        <v>Total</v>
      </c>
      <c r="C212" s="158">
        <f>Projected_SEC_wastage_rates!C65</f>
        <v>8.6995256941078486E-2</v>
      </c>
      <c r="D212" s="158">
        <f>Projected_SEC_wastage_rates!D65</f>
        <v>8.6540336525879655E-2</v>
      </c>
      <c r="E212" s="158">
        <f>Projected_SEC_wastage_rates!E65</f>
        <v>8.5860956123937751E-2</v>
      </c>
      <c r="F212" s="158">
        <f>Projected_SEC_wastage_rates!F65</f>
        <v>8.5337115246417544E-2</v>
      </c>
      <c r="G212" s="158">
        <f>Projected_SEC_wastage_rates!G65</f>
        <v>8.5292159488256608E-2</v>
      </c>
      <c r="H212" s="528">
        <f>Projected_SEC_wastage_rates!H65</f>
        <v>8.5494573075472285E-2</v>
      </c>
      <c r="I212" s="528">
        <f>Projected_SEC_wastage_rates!I65</f>
        <v>8.5494573075472285E-2</v>
      </c>
      <c r="J212" s="528">
        <f>Projected_SEC_wastage_rates!J65</f>
        <v>8.5494573075472285E-2</v>
      </c>
      <c r="K212" s="158">
        <f>Projected_SEC_wastage_rates!K65</f>
        <v>8.5494573075472285E-2</v>
      </c>
      <c r="L212" s="158">
        <f>Projected_SEC_wastage_rates!L65</f>
        <v>8.5494573075472285E-2</v>
      </c>
      <c r="M212" s="158">
        <f>Projected_SEC_wastage_rates!M65</f>
        <v>8.5494573075472285E-2</v>
      </c>
      <c r="N212" s="158">
        <f>Projected_SEC_wastage_rates!N65</f>
        <v>8.5494573075472285E-2</v>
      </c>
      <c r="O212" s="158">
        <f>Projected_SEC_wastage_rates!O65</f>
        <v>8.5494573075472285E-2</v>
      </c>
      <c r="P212" s="158">
        <f>Projected_SEC_wastage_rates!P65</f>
        <v>8.5494573075472285E-2</v>
      </c>
      <c r="Q212" s="527"/>
    </row>
    <row r="213" spans="2:17" ht="13.15">
      <c r="B213" s="5"/>
      <c r="C213" s="5"/>
      <c r="D213" s="5"/>
      <c r="E213" s="5"/>
      <c r="F213" s="5"/>
      <c r="G213" s="5"/>
      <c r="H213" s="5"/>
      <c r="I213" s="5"/>
      <c r="J213" s="5"/>
      <c r="K213" s="5"/>
      <c r="L213" s="5"/>
      <c r="M213" s="5"/>
      <c r="N213" s="5"/>
      <c r="O213" s="5"/>
      <c r="P213" s="5"/>
      <c r="Q213" s="237"/>
    </row>
    <row r="214" spans="2:17" ht="13.15">
      <c r="B214" s="106" t="s">
        <v>47</v>
      </c>
      <c r="C214" s="5"/>
      <c r="D214" s="5"/>
      <c r="E214" s="5"/>
      <c r="F214" s="5"/>
      <c r="G214" s="5"/>
      <c r="H214" s="5"/>
      <c r="I214" s="5"/>
      <c r="J214" s="5"/>
      <c r="K214" s="5"/>
      <c r="L214" s="5"/>
      <c r="M214" s="5"/>
      <c r="N214" s="5"/>
      <c r="O214" s="5"/>
      <c r="P214" s="5"/>
      <c r="Q214" s="237"/>
    </row>
    <row r="215" spans="2:17" ht="13.15">
      <c r="B215" s="5"/>
      <c r="C215" s="5"/>
      <c r="D215" s="5"/>
      <c r="E215" s="5"/>
      <c r="F215" s="5"/>
      <c r="G215" s="5"/>
      <c r="H215" s="5"/>
      <c r="I215" s="5"/>
      <c r="J215" s="5"/>
      <c r="K215" s="5"/>
      <c r="L215" s="5"/>
      <c r="M215" s="5"/>
      <c r="N215" s="5"/>
      <c r="O215" s="5"/>
      <c r="P215" s="5"/>
      <c r="Q215" s="237"/>
    </row>
    <row r="216" spans="2:17" ht="13.15">
      <c r="B216" s="8" t="str">
        <f>B201</f>
        <v>Age group</v>
      </c>
      <c r="C216" s="8" t="str">
        <f t="shared" ref="C216:P216" si="6">C201</f>
        <v>2016/17</v>
      </c>
      <c r="D216" s="8" t="str">
        <f t="shared" si="6"/>
        <v>2017/18</v>
      </c>
      <c r="E216" s="8" t="str">
        <f t="shared" si="6"/>
        <v>2018/19</v>
      </c>
      <c r="F216" s="8" t="str">
        <f t="shared" si="6"/>
        <v>2019/20</v>
      </c>
      <c r="G216" s="8" t="str">
        <f t="shared" si="6"/>
        <v>2020/21</v>
      </c>
      <c r="H216" s="8" t="str">
        <f t="shared" si="6"/>
        <v>2021/22</v>
      </c>
      <c r="I216" s="8" t="str">
        <f t="shared" si="6"/>
        <v>2022/23</v>
      </c>
      <c r="J216" s="8" t="str">
        <f t="shared" si="6"/>
        <v>2023/24</v>
      </c>
      <c r="K216" s="8" t="str">
        <f t="shared" si="6"/>
        <v>2024/25</v>
      </c>
      <c r="L216" s="8" t="str">
        <f t="shared" si="6"/>
        <v>2025/26</v>
      </c>
      <c r="M216" s="8" t="str">
        <f t="shared" si="6"/>
        <v>2026/27</v>
      </c>
      <c r="N216" s="8" t="str">
        <f t="shared" si="6"/>
        <v>2027/28</v>
      </c>
      <c r="O216" s="8" t="str">
        <f t="shared" si="6"/>
        <v>2028/29</v>
      </c>
      <c r="P216" s="8" t="str">
        <f t="shared" si="6"/>
        <v>2029/30</v>
      </c>
      <c r="Q216" s="162"/>
    </row>
    <row r="217" spans="2:17" ht="13.15">
      <c r="B217" s="8" t="str">
        <f t="shared" ref="B217:B227" si="7">B202</f>
        <v>20-24</v>
      </c>
      <c r="C217" s="158">
        <f>Projected_SEC_wastage_rates!C70</f>
        <v>0.12850520058424031</v>
      </c>
      <c r="D217" s="158">
        <f>Projected_SEC_wastage_rates!D70</f>
        <v>0.12630134223509781</v>
      </c>
      <c r="E217" s="158">
        <f>Projected_SEC_wastage_rates!E70</f>
        <v>0.13163766118415743</v>
      </c>
      <c r="F217" s="158">
        <f>Projected_SEC_wastage_rates!F70</f>
        <v>0.13160960435203661</v>
      </c>
      <c r="G217" s="158">
        <f>Projected_SEC_wastage_rates!G70</f>
        <v>0.13663277963364265</v>
      </c>
      <c r="H217" s="528">
        <f>Projected_SEC_wastage_rates!H70</f>
        <v>0.13746359751578463</v>
      </c>
      <c r="I217" s="528">
        <f>Projected_SEC_wastage_rates!I70</f>
        <v>0.13746359751578463</v>
      </c>
      <c r="J217" s="528">
        <f>Projected_SEC_wastage_rates!J70</f>
        <v>0.13746359751578463</v>
      </c>
      <c r="K217" s="158">
        <f>Projected_SEC_wastage_rates!K70</f>
        <v>0.13746359751578463</v>
      </c>
      <c r="L217" s="158">
        <f>Projected_SEC_wastage_rates!L70</f>
        <v>0.13746359751578463</v>
      </c>
      <c r="M217" s="158">
        <f>Projected_SEC_wastage_rates!M70</f>
        <v>0.13746359751578463</v>
      </c>
      <c r="N217" s="158">
        <f>Projected_SEC_wastage_rates!N70</f>
        <v>0.13746359751578463</v>
      </c>
      <c r="O217" s="158">
        <f>Projected_SEC_wastage_rates!O70</f>
        <v>0.13746359751578463</v>
      </c>
      <c r="P217" s="158">
        <f>Projected_SEC_wastage_rates!P70</f>
        <v>0.13746359751578463</v>
      </c>
      <c r="Q217" s="527"/>
    </row>
    <row r="218" spans="2:17" ht="13.15">
      <c r="B218" s="8" t="str">
        <f t="shared" si="7"/>
        <v>25-29</v>
      </c>
      <c r="C218" s="158">
        <f>Projected_SEC_wastage_rates!C71</f>
        <v>0.10849243181155591</v>
      </c>
      <c r="D218" s="158">
        <f>Projected_SEC_wastage_rates!D71</f>
        <v>0.10663179153723543</v>
      </c>
      <c r="E218" s="158">
        <f>Projected_SEC_wastage_rates!E71</f>
        <v>0.11113705838303936</v>
      </c>
      <c r="F218" s="158">
        <f>Projected_SEC_wastage_rates!F71</f>
        <v>0.11111337098414907</v>
      </c>
      <c r="G218" s="158">
        <f>Projected_SEC_wastage_rates!G71</f>
        <v>0.11535426161923183</v>
      </c>
      <c r="H218" s="528">
        <f>Projected_SEC_wastage_rates!H71</f>
        <v>0.11605569200505517</v>
      </c>
      <c r="I218" s="528">
        <f>Projected_SEC_wastage_rates!I71</f>
        <v>0.11605569200505517</v>
      </c>
      <c r="J218" s="528">
        <f>Projected_SEC_wastage_rates!J71</f>
        <v>0.11605569200505517</v>
      </c>
      <c r="K218" s="158">
        <f>Projected_SEC_wastage_rates!K71</f>
        <v>0.11605569200505517</v>
      </c>
      <c r="L218" s="158">
        <f>Projected_SEC_wastage_rates!L71</f>
        <v>0.11605569200505517</v>
      </c>
      <c r="M218" s="158">
        <f>Projected_SEC_wastage_rates!M71</f>
        <v>0.11605569200505517</v>
      </c>
      <c r="N218" s="158">
        <f>Projected_SEC_wastage_rates!N71</f>
        <v>0.11605569200505517</v>
      </c>
      <c r="O218" s="158">
        <f>Projected_SEC_wastage_rates!O71</f>
        <v>0.11605569200505517</v>
      </c>
      <c r="P218" s="158">
        <f>Projected_SEC_wastage_rates!P71</f>
        <v>0.11605569200505517</v>
      </c>
      <c r="Q218" s="527"/>
    </row>
    <row r="219" spans="2:17" ht="13.15">
      <c r="B219" s="8" t="str">
        <f t="shared" si="7"/>
        <v>30-34</v>
      </c>
      <c r="C219" s="158">
        <f>Projected_SEC_wastage_rates!C72</f>
        <v>8.9610798422203014E-2</v>
      </c>
      <c r="D219" s="158">
        <f>Projected_SEC_wastage_rates!D72</f>
        <v>8.8073977302293285E-2</v>
      </c>
      <c r="E219" s="158">
        <f>Projected_SEC_wastage_rates!E72</f>
        <v>9.1795163678305258E-2</v>
      </c>
      <c r="F219" s="158">
        <f>Projected_SEC_wastage_rates!F72</f>
        <v>9.1775598749289852E-2</v>
      </c>
      <c r="G219" s="158">
        <f>Projected_SEC_wastage_rates!G72</f>
        <v>9.5278420001292885E-2</v>
      </c>
      <c r="H219" s="528">
        <f>Projected_SEC_wastage_rates!H72</f>
        <v>9.5857775960613623E-2</v>
      </c>
      <c r="I219" s="528">
        <f>Projected_SEC_wastage_rates!I72</f>
        <v>9.5857775960613623E-2</v>
      </c>
      <c r="J219" s="528">
        <f>Projected_SEC_wastage_rates!J72</f>
        <v>9.5857775960613623E-2</v>
      </c>
      <c r="K219" s="158">
        <f>Projected_SEC_wastage_rates!K72</f>
        <v>9.5857775960613623E-2</v>
      </c>
      <c r="L219" s="158">
        <f>Projected_SEC_wastage_rates!L72</f>
        <v>9.5857775960613623E-2</v>
      </c>
      <c r="M219" s="158">
        <f>Projected_SEC_wastage_rates!M72</f>
        <v>9.5857775960613623E-2</v>
      </c>
      <c r="N219" s="158">
        <f>Projected_SEC_wastage_rates!N72</f>
        <v>9.5857775960613623E-2</v>
      </c>
      <c r="O219" s="158">
        <f>Projected_SEC_wastage_rates!O72</f>
        <v>9.5857775960613623E-2</v>
      </c>
      <c r="P219" s="158">
        <f>Projected_SEC_wastage_rates!P72</f>
        <v>9.5857775960613623E-2</v>
      </c>
      <c r="Q219" s="527"/>
    </row>
    <row r="220" spans="2:17" ht="13.15">
      <c r="B220" s="8" t="str">
        <f t="shared" si="7"/>
        <v>35-39</v>
      </c>
      <c r="C220" s="158">
        <f>Projected_SEC_wastage_rates!C73</f>
        <v>8.4280345261497885E-2</v>
      </c>
      <c r="D220" s="158">
        <f>Projected_SEC_wastage_rates!D73</f>
        <v>8.2834941171012047E-2</v>
      </c>
      <c r="E220" s="158">
        <f>Projected_SEC_wastage_rates!E73</f>
        <v>8.6334774651738694E-2</v>
      </c>
      <c r="F220" s="158">
        <f>Projected_SEC_wastage_rates!F73</f>
        <v>8.6316373532660751E-2</v>
      </c>
      <c r="G220" s="158">
        <f>Projected_SEC_wastage_rates!G73</f>
        <v>8.9610831228676344E-2</v>
      </c>
      <c r="H220" s="528">
        <f>Projected_SEC_wastage_rates!H73</f>
        <v>9.0155724490878997E-2</v>
      </c>
      <c r="I220" s="528">
        <f>Projected_SEC_wastage_rates!I73</f>
        <v>9.0155724490878997E-2</v>
      </c>
      <c r="J220" s="528">
        <f>Projected_SEC_wastage_rates!J73</f>
        <v>9.0155724490878997E-2</v>
      </c>
      <c r="K220" s="158">
        <f>Projected_SEC_wastage_rates!K73</f>
        <v>9.0155724490878997E-2</v>
      </c>
      <c r="L220" s="158">
        <f>Projected_SEC_wastage_rates!L73</f>
        <v>9.0155724490878997E-2</v>
      </c>
      <c r="M220" s="158">
        <f>Projected_SEC_wastage_rates!M73</f>
        <v>9.0155724490878997E-2</v>
      </c>
      <c r="N220" s="158">
        <f>Projected_SEC_wastage_rates!N73</f>
        <v>9.0155724490878997E-2</v>
      </c>
      <c r="O220" s="158">
        <f>Projected_SEC_wastage_rates!O73</f>
        <v>9.0155724490878997E-2</v>
      </c>
      <c r="P220" s="158">
        <f>Projected_SEC_wastage_rates!P73</f>
        <v>9.0155724490878997E-2</v>
      </c>
      <c r="Q220" s="527"/>
    </row>
    <row r="221" spans="2:17" ht="13.15">
      <c r="B221" s="8" t="str">
        <f t="shared" si="7"/>
        <v>40-44</v>
      </c>
      <c r="C221" s="158">
        <f>Projected_SEC_wastage_rates!C74</f>
        <v>8.0356234071963267E-2</v>
      </c>
      <c r="D221" s="158">
        <f>Projected_SEC_wastage_rates!D74</f>
        <v>7.8978128310017451E-2</v>
      </c>
      <c r="E221" s="158">
        <f>Projected_SEC_wastage_rates!E74</f>
        <v>8.2315008783365964E-2</v>
      </c>
      <c r="F221" s="158">
        <f>Projected_SEC_wastage_rates!F74</f>
        <v>8.229746442439087E-2</v>
      </c>
      <c r="G221" s="158">
        <f>Projected_SEC_wastage_rates!G74</f>
        <v>8.5438531454192751E-2</v>
      </c>
      <c r="H221" s="528">
        <f>Projected_SEC_wastage_rates!H74</f>
        <v>8.5958054367701681E-2</v>
      </c>
      <c r="I221" s="528">
        <f>Projected_SEC_wastage_rates!I74</f>
        <v>8.5958054367701681E-2</v>
      </c>
      <c r="J221" s="528">
        <f>Projected_SEC_wastage_rates!J74</f>
        <v>8.5958054367701681E-2</v>
      </c>
      <c r="K221" s="158">
        <f>Projected_SEC_wastage_rates!K74</f>
        <v>8.5958054367701681E-2</v>
      </c>
      <c r="L221" s="158">
        <f>Projected_SEC_wastage_rates!L74</f>
        <v>8.5958054367701681E-2</v>
      </c>
      <c r="M221" s="158">
        <f>Projected_SEC_wastage_rates!M74</f>
        <v>8.5958054367701681E-2</v>
      </c>
      <c r="N221" s="158">
        <f>Projected_SEC_wastage_rates!N74</f>
        <v>8.5958054367701681E-2</v>
      </c>
      <c r="O221" s="158">
        <f>Projected_SEC_wastage_rates!O74</f>
        <v>8.5958054367701681E-2</v>
      </c>
      <c r="P221" s="158">
        <f>Projected_SEC_wastage_rates!P74</f>
        <v>8.5958054367701681E-2</v>
      </c>
      <c r="Q221" s="527"/>
    </row>
    <row r="222" spans="2:17" ht="13.15">
      <c r="B222" s="8" t="str">
        <f t="shared" si="7"/>
        <v>45-49</v>
      </c>
      <c r="C222" s="158">
        <f>Projected_SEC_wastage_rates!C75</f>
        <v>8.7346435414391771E-2</v>
      </c>
      <c r="D222" s="158">
        <f>Projected_SEC_wastage_rates!D75</f>
        <v>8.584844801714514E-2</v>
      </c>
      <c r="E222" s="158">
        <f>Projected_SEC_wastage_rates!E75</f>
        <v>8.9475604243628562E-2</v>
      </c>
      <c r="F222" s="158">
        <f>Projected_SEC_wastage_rates!F75</f>
        <v>8.9456533698128227E-2</v>
      </c>
      <c r="G222" s="158">
        <f>Projected_SEC_wastage_rates!G75</f>
        <v>9.2870842639051973E-2</v>
      </c>
      <c r="H222" s="528">
        <f>Projected_SEC_wastage_rates!H75</f>
        <v>9.3435558931884516E-2</v>
      </c>
      <c r="I222" s="528">
        <f>Projected_SEC_wastage_rates!I75</f>
        <v>9.3435558931884516E-2</v>
      </c>
      <c r="J222" s="528">
        <f>Projected_SEC_wastage_rates!J75</f>
        <v>9.3435558931884516E-2</v>
      </c>
      <c r="K222" s="158">
        <f>Projected_SEC_wastage_rates!K75</f>
        <v>9.3435558931884516E-2</v>
      </c>
      <c r="L222" s="158">
        <f>Projected_SEC_wastage_rates!L75</f>
        <v>9.3435558931884516E-2</v>
      </c>
      <c r="M222" s="158">
        <f>Projected_SEC_wastage_rates!M75</f>
        <v>9.3435558931884516E-2</v>
      </c>
      <c r="N222" s="158">
        <f>Projected_SEC_wastage_rates!N75</f>
        <v>9.3435558931884516E-2</v>
      </c>
      <c r="O222" s="158">
        <f>Projected_SEC_wastage_rates!O75</f>
        <v>9.3435558931884516E-2</v>
      </c>
      <c r="P222" s="158">
        <f>Projected_SEC_wastage_rates!P75</f>
        <v>9.3435558931884516E-2</v>
      </c>
      <c r="Q222" s="527"/>
    </row>
    <row r="223" spans="2:17" ht="13.15">
      <c r="B223" s="8" t="str">
        <f t="shared" si="7"/>
        <v>50-54</v>
      </c>
      <c r="C223" s="158">
        <f>Projected_SEC_wastage_rates!C76</f>
        <v>8.9828631648084273E-2</v>
      </c>
      <c r="D223" s="158">
        <f>Projected_SEC_wastage_rates!D76</f>
        <v>8.8288074698251742E-2</v>
      </c>
      <c r="E223" s="158">
        <f>Projected_SEC_wastage_rates!E76</f>
        <v>9.2018306837125613E-2</v>
      </c>
      <c r="F223" s="158">
        <f>Projected_SEC_wastage_rates!F76</f>
        <v>9.1998694348087551E-2</v>
      </c>
      <c r="G223" s="158">
        <f>Projected_SEC_wastage_rates!G76</f>
        <v>9.5510030543227403E-2</v>
      </c>
      <c r="H223" s="528">
        <f>Projected_SEC_wastage_rates!H76</f>
        <v>9.6090794848191469E-2</v>
      </c>
      <c r="I223" s="528">
        <f>Projected_SEC_wastage_rates!I76</f>
        <v>9.6090794848191469E-2</v>
      </c>
      <c r="J223" s="528">
        <f>Projected_SEC_wastage_rates!J76</f>
        <v>9.6090794848191469E-2</v>
      </c>
      <c r="K223" s="158">
        <f>Projected_SEC_wastage_rates!K76</f>
        <v>9.6090794848191469E-2</v>
      </c>
      <c r="L223" s="158">
        <f>Projected_SEC_wastage_rates!L76</f>
        <v>9.6090794848191469E-2</v>
      </c>
      <c r="M223" s="158">
        <f>Projected_SEC_wastage_rates!M76</f>
        <v>9.6090794848191469E-2</v>
      </c>
      <c r="N223" s="158">
        <f>Projected_SEC_wastage_rates!N76</f>
        <v>9.6090794848191469E-2</v>
      </c>
      <c r="O223" s="158">
        <f>Projected_SEC_wastage_rates!O76</f>
        <v>9.6090794848191469E-2</v>
      </c>
      <c r="P223" s="158">
        <f>Projected_SEC_wastage_rates!P76</f>
        <v>9.6090794848191469E-2</v>
      </c>
      <c r="Q223" s="527"/>
    </row>
    <row r="224" spans="2:17" ht="13.15">
      <c r="B224" s="8" t="str">
        <f t="shared" si="7"/>
        <v>55-59</v>
      </c>
      <c r="C224" s="158">
        <f>Projected_SEC_wastage_rates!C77</f>
        <v>5.7401722693312805E-2</v>
      </c>
      <c r="D224" s="158">
        <f>Projected_SEC_wastage_rates!D77</f>
        <v>5.6417285758171884E-2</v>
      </c>
      <c r="E224" s="158">
        <f>Projected_SEC_wastage_rates!E77</f>
        <v>5.8800955050343356E-2</v>
      </c>
      <c r="F224" s="158">
        <f>Projected_SEC_wastage_rates!F77</f>
        <v>5.8788422401939017E-2</v>
      </c>
      <c r="G224" s="158">
        <f>Projected_SEC_wastage_rates!G77</f>
        <v>6.1032214195918866E-2</v>
      </c>
      <c r="H224" s="528">
        <f>Projected_SEC_wastage_rates!H77</f>
        <v>6.1403330520102932E-2</v>
      </c>
      <c r="I224" s="528">
        <f>Projected_SEC_wastage_rates!I77</f>
        <v>6.1403330520102932E-2</v>
      </c>
      <c r="J224" s="528">
        <f>Projected_SEC_wastage_rates!J77</f>
        <v>6.1403330520102932E-2</v>
      </c>
      <c r="K224" s="158">
        <f>Projected_SEC_wastage_rates!K77</f>
        <v>6.1403330520102932E-2</v>
      </c>
      <c r="L224" s="158">
        <f>Projected_SEC_wastage_rates!L77</f>
        <v>6.1403330520102932E-2</v>
      </c>
      <c r="M224" s="158">
        <f>Projected_SEC_wastage_rates!M77</f>
        <v>6.1403330520102932E-2</v>
      </c>
      <c r="N224" s="158">
        <f>Projected_SEC_wastage_rates!N77</f>
        <v>6.1403330520102932E-2</v>
      </c>
      <c r="O224" s="158">
        <f>Projected_SEC_wastage_rates!O77</f>
        <v>6.1403330520102932E-2</v>
      </c>
      <c r="P224" s="158">
        <f>Projected_SEC_wastage_rates!P77</f>
        <v>6.1403330520102932E-2</v>
      </c>
      <c r="Q224" s="527"/>
    </row>
    <row r="225" spans="2:17" ht="13.15">
      <c r="B225" s="8" t="str">
        <f t="shared" si="7"/>
        <v>60-64</v>
      </c>
      <c r="C225" s="158">
        <f>Projected_SEC_wastage_rates!C78</f>
        <v>5.1195378656388457E-2</v>
      </c>
      <c r="D225" s="158">
        <f>Projected_SEC_wastage_rates!D78</f>
        <v>5.0317380239387192E-2</v>
      </c>
      <c r="E225" s="158">
        <f>Projected_SEC_wastage_rates!E78</f>
        <v>5.2443324310026393E-2</v>
      </c>
      <c r="F225" s="158">
        <f>Projected_SEC_wastage_rates!F78</f>
        <v>5.2432146706802615E-2</v>
      </c>
      <c r="G225" s="158">
        <f>Projected_SEC_wastage_rates!G78</f>
        <v>5.4433337004394115E-2</v>
      </c>
      <c r="H225" s="528">
        <f>Projected_SEC_wastage_rates!H78</f>
        <v>5.4764327780466825E-2</v>
      </c>
      <c r="I225" s="528">
        <f>Projected_SEC_wastage_rates!I78</f>
        <v>5.4764327780466825E-2</v>
      </c>
      <c r="J225" s="528">
        <f>Projected_SEC_wastage_rates!J78</f>
        <v>5.4764327780466825E-2</v>
      </c>
      <c r="K225" s="158">
        <f>Projected_SEC_wastage_rates!K78</f>
        <v>5.4764327780466825E-2</v>
      </c>
      <c r="L225" s="158">
        <f>Projected_SEC_wastage_rates!L78</f>
        <v>5.4764327780466825E-2</v>
      </c>
      <c r="M225" s="158">
        <f>Projected_SEC_wastage_rates!M78</f>
        <v>5.4764327780466825E-2</v>
      </c>
      <c r="N225" s="158">
        <f>Projected_SEC_wastage_rates!N78</f>
        <v>5.4764327780466825E-2</v>
      </c>
      <c r="O225" s="158">
        <f>Projected_SEC_wastage_rates!O78</f>
        <v>5.4764327780466825E-2</v>
      </c>
      <c r="P225" s="158">
        <f>Projected_SEC_wastage_rates!P78</f>
        <v>5.4764327780466825E-2</v>
      </c>
      <c r="Q225" s="527"/>
    </row>
    <row r="226" spans="2:17" ht="13.15">
      <c r="B226" s="8" t="str">
        <f t="shared" si="7"/>
        <v>65 plus</v>
      </c>
      <c r="C226" s="158">
        <f>Projected_SEC_wastage_rates!C79</f>
        <v>7.427354010782472E-2</v>
      </c>
      <c r="D226" s="158">
        <f>Projected_SEC_wastage_rates!D79</f>
        <v>7.2999752270890492E-2</v>
      </c>
      <c r="E226" s="158">
        <f>Projected_SEC_wastage_rates!E79</f>
        <v>7.6084042227165846E-2</v>
      </c>
      <c r="F226" s="158">
        <f>Projected_SEC_wastage_rates!F79</f>
        <v>7.6067825916570256E-2</v>
      </c>
      <c r="G226" s="158">
        <f>Projected_SEC_wastage_rates!G79</f>
        <v>7.8971124841833787E-2</v>
      </c>
      <c r="H226" s="528">
        <f>Projected_SEC_wastage_rates!H79</f>
        <v>7.9451321635512329E-2</v>
      </c>
      <c r="I226" s="528">
        <f>Projected_SEC_wastage_rates!I79</f>
        <v>7.9451321635512329E-2</v>
      </c>
      <c r="J226" s="528">
        <f>Projected_SEC_wastage_rates!J79</f>
        <v>7.9451321635512329E-2</v>
      </c>
      <c r="K226" s="158">
        <f>Projected_SEC_wastage_rates!K79</f>
        <v>7.9451321635512329E-2</v>
      </c>
      <c r="L226" s="158">
        <f>Projected_SEC_wastage_rates!L79</f>
        <v>7.9451321635512329E-2</v>
      </c>
      <c r="M226" s="158">
        <f>Projected_SEC_wastage_rates!M79</f>
        <v>7.9451321635512329E-2</v>
      </c>
      <c r="N226" s="158">
        <f>Projected_SEC_wastage_rates!N79</f>
        <v>7.9451321635512329E-2</v>
      </c>
      <c r="O226" s="158">
        <f>Projected_SEC_wastage_rates!O79</f>
        <v>7.9451321635512329E-2</v>
      </c>
      <c r="P226" s="158">
        <f>Projected_SEC_wastage_rates!P79</f>
        <v>7.9451321635512329E-2</v>
      </c>
      <c r="Q226" s="527"/>
    </row>
    <row r="227" spans="2:17" ht="13.15">
      <c r="B227" s="8" t="str">
        <f t="shared" si="7"/>
        <v>Total</v>
      </c>
      <c r="C227" s="158">
        <f>Projected_SEC_wastage_rates!C80</f>
        <v>8.9455772886039064E-2</v>
      </c>
      <c r="D227" s="158">
        <f>Projected_SEC_wastage_rates!D80</f>
        <v>8.7921610447028259E-2</v>
      </c>
      <c r="E227" s="158">
        <f>Projected_SEC_wastage_rates!E80</f>
        <v>9.1636359218161531E-2</v>
      </c>
      <c r="F227" s="158">
        <f>Projected_SEC_wastage_rates!F80</f>
        <v>9.1616828136223294E-2</v>
      </c>
      <c r="G227" s="158">
        <f>Projected_SEC_wastage_rates!G80</f>
        <v>9.5113589552221753E-2</v>
      </c>
      <c r="H227" s="528">
        <f>Projected_SEC_wastage_rates!H80</f>
        <v>9.5691943233136262E-2</v>
      </c>
      <c r="I227" s="528">
        <f>Projected_SEC_wastage_rates!I80</f>
        <v>9.5691943233136262E-2</v>
      </c>
      <c r="J227" s="528">
        <f>Projected_SEC_wastage_rates!J80</f>
        <v>9.5691943233136262E-2</v>
      </c>
      <c r="K227" s="158">
        <f>Projected_SEC_wastage_rates!K80</f>
        <v>9.5691943233136262E-2</v>
      </c>
      <c r="L227" s="158">
        <f>Projected_SEC_wastage_rates!L80</f>
        <v>9.5691943233136262E-2</v>
      </c>
      <c r="M227" s="158">
        <f>Projected_SEC_wastage_rates!M80</f>
        <v>9.5691943233136262E-2</v>
      </c>
      <c r="N227" s="158">
        <f>Projected_SEC_wastage_rates!N80</f>
        <v>9.5691943233136262E-2</v>
      </c>
      <c r="O227" s="158">
        <f>Projected_SEC_wastage_rates!O80</f>
        <v>9.5691943233136262E-2</v>
      </c>
      <c r="P227" s="158">
        <f>Projected_SEC_wastage_rates!P80</f>
        <v>9.5691943233136262E-2</v>
      </c>
      <c r="Q227" s="527"/>
    </row>
    <row r="229" spans="2:17" ht="13.15">
      <c r="B229" s="74" t="s">
        <v>311</v>
      </c>
    </row>
    <row r="230" spans="2:17">
      <c r="B230" s="11"/>
    </row>
    <row r="231" spans="2:17">
      <c r="B231" s="146" t="s">
        <v>312</v>
      </c>
    </row>
    <row r="233" spans="2:17" ht="26.25">
      <c r="B233" s="148" t="str">
        <f>Stock_calculations!B43</f>
        <v>Subject</v>
      </c>
      <c r="C233" s="148" t="str">
        <f>Stock_calculations!C43</f>
        <v>FTE rate</v>
      </c>
      <c r="D233" s="148" t="str">
        <f>Stock_calculations!D43</f>
        <v>Unqualified teacher rate</v>
      </c>
      <c r="F233" s="146"/>
    </row>
    <row r="234" spans="2:17" ht="13.15">
      <c r="B234" s="148" t="s">
        <v>40</v>
      </c>
      <c r="C234" s="496">
        <f>Calc_Primary_teacher_need!S16</f>
        <v>0.88600000000000001</v>
      </c>
      <c r="D234" s="496">
        <f>Calc_Primary_teacher_need!P48</f>
        <v>2.9630491326750594E-2</v>
      </c>
      <c r="F234" s="146"/>
    </row>
    <row r="235" spans="2:17" ht="13.15">
      <c r="B235" s="148" t="str">
        <f>Stock_calculations!B44</f>
        <v>Art &amp; Design</v>
      </c>
      <c r="C235" s="496">
        <f>Stock_calculations!C44</f>
        <v>0.92900000000000005</v>
      </c>
      <c r="D235" s="496">
        <f>Teacher_need_by_subject!C607</f>
        <v>5.0670025503670502E-2</v>
      </c>
      <c r="F235" s="146"/>
    </row>
    <row r="236" spans="2:17" ht="13.15">
      <c r="B236" s="148" t="str">
        <f>Stock_calculations!B45</f>
        <v>Biology</v>
      </c>
      <c r="C236" s="496">
        <f>Stock_calculations!C45</f>
        <v>0.92900000000000005</v>
      </c>
      <c r="D236" s="496">
        <f>Teacher_need_by_subject!C608</f>
        <v>2.9553820886506082E-2</v>
      </c>
    </row>
    <row r="237" spans="2:17" ht="13.15">
      <c r="B237" s="148" t="str">
        <f>Stock_calculations!B46</f>
        <v>Business Studies</v>
      </c>
      <c r="C237" s="496">
        <f>Stock_calculations!C46</f>
        <v>0.92900000000000005</v>
      </c>
      <c r="D237" s="496">
        <f>Teacher_need_by_subject!C609</f>
        <v>6.5384225856819023E-2</v>
      </c>
    </row>
    <row r="238" spans="2:17" ht="13.15">
      <c r="B238" s="148" t="str">
        <f>Stock_calculations!B47</f>
        <v>Chemistry</v>
      </c>
      <c r="C238" s="496">
        <f>Stock_calculations!C47</f>
        <v>0.92900000000000005</v>
      </c>
      <c r="D238" s="496">
        <f>Teacher_need_by_subject!C610</f>
        <v>3.4195425395650972E-2</v>
      </c>
    </row>
    <row r="239" spans="2:17" ht="13.15">
      <c r="B239" s="148" t="str">
        <f>Stock_calculations!B48</f>
        <v>Classics</v>
      </c>
      <c r="C239" s="496">
        <f>Stock_calculations!C48</f>
        <v>0.92900000000000005</v>
      </c>
      <c r="D239" s="496">
        <f>Teacher_need_by_subject!C611</f>
        <v>4.9922269178630567E-2</v>
      </c>
    </row>
    <row r="240" spans="2:17" ht="13.15">
      <c r="B240" s="148" t="str">
        <f>Stock_calculations!B49</f>
        <v>Computing</v>
      </c>
      <c r="C240" s="496">
        <f>Stock_calculations!C49</f>
        <v>0.92900000000000005</v>
      </c>
      <c r="D240" s="496">
        <f>Teacher_need_by_subject!C612</f>
        <v>3.8002265470931045E-2</v>
      </c>
    </row>
    <row r="241" spans="2:4" ht="13.15">
      <c r="B241" s="148" t="str">
        <f>Stock_calculations!B50</f>
        <v>Design &amp; Technology</v>
      </c>
      <c r="C241" s="496">
        <f>Stock_calculations!C50</f>
        <v>0.92900000000000005</v>
      </c>
      <c r="D241" s="496">
        <f>Teacher_need_by_subject!C613</f>
        <v>5.5734785884002436E-2</v>
      </c>
    </row>
    <row r="242" spans="2:4" ht="13.15">
      <c r="B242" s="148" t="str">
        <f>Stock_calculations!B51</f>
        <v>Drama</v>
      </c>
      <c r="C242" s="496">
        <f>Stock_calculations!C51</f>
        <v>0.92900000000000005</v>
      </c>
      <c r="D242" s="496">
        <f>Teacher_need_by_subject!C614</f>
        <v>6.4924832209737687E-2</v>
      </c>
    </row>
    <row r="243" spans="2:4" ht="13.15">
      <c r="B243" s="148" t="str">
        <f>Stock_calculations!B52</f>
        <v>English</v>
      </c>
      <c r="C243" s="496">
        <f>Stock_calculations!C52</f>
        <v>0.92900000000000005</v>
      </c>
      <c r="D243" s="496">
        <f>Teacher_need_by_subject!C615</f>
        <v>6.0869377230087514E-2</v>
      </c>
    </row>
    <row r="244" spans="2:4" ht="13.15">
      <c r="B244" s="148" t="str">
        <f>Stock_calculations!B53</f>
        <v>Food</v>
      </c>
      <c r="C244" s="496">
        <f>Stock_calculations!C53</f>
        <v>0.92900000000000005</v>
      </c>
      <c r="D244" s="496">
        <f>Teacher_need_by_subject!C616</f>
        <v>7.5829723622989495E-2</v>
      </c>
    </row>
    <row r="245" spans="2:4" ht="13.15">
      <c r="B245" s="148" t="str">
        <f>Stock_calculations!B54</f>
        <v>Geography</v>
      </c>
      <c r="C245" s="496">
        <f>Stock_calculations!C54</f>
        <v>0.92900000000000005</v>
      </c>
      <c r="D245" s="496">
        <f>Teacher_need_by_subject!C617</f>
        <v>3.4720875651734012E-2</v>
      </c>
    </row>
    <row r="246" spans="2:4" ht="13.15">
      <c r="B246" s="148" t="str">
        <f>Stock_calculations!B55</f>
        <v>History</v>
      </c>
      <c r="C246" s="496">
        <f>Stock_calculations!C55</f>
        <v>0.92900000000000005</v>
      </c>
      <c r="D246" s="496">
        <f>Teacher_need_by_subject!C618</f>
        <v>3.5339882995351034E-2</v>
      </c>
    </row>
    <row r="247" spans="2:4" ht="13.15">
      <c r="B247" s="148" t="str">
        <f>Stock_calculations!B56</f>
        <v>Mathematics</v>
      </c>
      <c r="C247" s="496">
        <f>Stock_calculations!C56</f>
        <v>0.92900000000000005</v>
      </c>
      <c r="D247" s="496">
        <f>Teacher_need_by_subject!C619</f>
        <v>4.2687050984995693E-2</v>
      </c>
    </row>
    <row r="248" spans="2:4" ht="13.15">
      <c r="B248" s="148" t="str">
        <f>Stock_calculations!B57</f>
        <v>Modern Foreign Languages</v>
      </c>
      <c r="C248" s="496">
        <f>Stock_calculations!C57</f>
        <v>0.92900000000000005</v>
      </c>
      <c r="D248" s="496">
        <f>Teacher_need_by_subject!C620</f>
        <v>2.9783017023034878E-2</v>
      </c>
    </row>
    <row r="249" spans="2:4" ht="13.15">
      <c r="B249" s="148" t="str">
        <f>Stock_calculations!B58</f>
        <v>Music</v>
      </c>
      <c r="C249" s="496">
        <f>Stock_calculations!C58</f>
        <v>0.92900000000000005</v>
      </c>
      <c r="D249" s="496">
        <f>Teacher_need_by_subject!C621</f>
        <v>4.7264041991222944E-2</v>
      </c>
    </row>
    <row r="250" spans="2:4" ht="13.15">
      <c r="B250" s="148" t="str">
        <f>Stock_calculations!B59</f>
        <v>Others</v>
      </c>
      <c r="C250" s="496">
        <f>Stock_calculations!C59</f>
        <v>0.92900000000000005</v>
      </c>
      <c r="D250" s="496">
        <f>Teacher_need_by_subject!C622</f>
        <v>0.1191622270055365</v>
      </c>
    </row>
    <row r="251" spans="2:4" ht="13.15">
      <c r="B251" s="148" t="str">
        <f>Stock_calculations!B60</f>
        <v>Physical Education</v>
      </c>
      <c r="C251" s="496">
        <f>Stock_calculations!C60</f>
        <v>0.92900000000000005</v>
      </c>
      <c r="D251" s="496">
        <f>Teacher_need_by_subject!C623</f>
        <v>3.628831022469646E-2</v>
      </c>
    </row>
    <row r="252" spans="2:4" ht="13.15">
      <c r="B252" s="148" t="str">
        <f>Stock_calculations!B61</f>
        <v>Physics</v>
      </c>
      <c r="C252" s="496">
        <f>Stock_calculations!C61</f>
        <v>0.92900000000000005</v>
      </c>
      <c r="D252" s="496">
        <f>Teacher_need_by_subject!C624</f>
        <v>2.8375242941209453E-2</v>
      </c>
    </row>
    <row r="253" spans="2:4" ht="13.15">
      <c r="B253" s="148" t="str">
        <f>Stock_calculations!B62</f>
        <v>Religious Education</v>
      </c>
      <c r="C253" s="496">
        <f>Stock_calculations!C62</f>
        <v>0.92900000000000005</v>
      </c>
      <c r="D253" s="496">
        <f>Teacher_need_by_subject!C625</f>
        <v>4.0701908208006073E-2</v>
      </c>
    </row>
    <row r="254" spans="2:4">
      <c r="B254" s="146"/>
      <c r="C254" s="226"/>
      <c r="D254" s="226"/>
    </row>
    <row r="255" spans="2:4" ht="13.15">
      <c r="B255" s="74" t="s">
        <v>313</v>
      </c>
      <c r="C255" s="226"/>
      <c r="D255" s="226"/>
    </row>
    <row r="256" spans="2:4">
      <c r="B256" s="11"/>
    </row>
    <row r="257" spans="2:15">
      <c r="B257" s="106" t="s">
        <v>40</v>
      </c>
      <c r="C257" s="1003" t="s">
        <v>1759</v>
      </c>
    </row>
    <row r="258" spans="2:15" ht="13.15">
      <c r="B258" s="5"/>
    </row>
    <row r="259" spans="2:15" ht="13.15">
      <c r="B259" s="8"/>
      <c r="C259" s="8" t="str">
        <f>Calc_Primary_teacher_need!P18</f>
        <v>2017/18</v>
      </c>
      <c r="D259" s="8" t="str">
        <f>Calc_Primary_teacher_need!Q18</f>
        <v>2018/19</v>
      </c>
      <c r="E259" s="8" t="str">
        <f>Calc_Primary_teacher_need!R18</f>
        <v>2019/20</v>
      </c>
      <c r="F259" s="8" t="str">
        <f>Calc_Primary_teacher_need!S18</f>
        <v>2020/21</v>
      </c>
      <c r="G259" s="8" t="str">
        <f>Calc_Primary_teacher_need!T18</f>
        <v>2021/22</v>
      </c>
      <c r="H259" s="8" t="str">
        <f>Calc_Primary_teacher_need!U18</f>
        <v>2022/23</v>
      </c>
      <c r="I259" s="8" t="str">
        <f>Calc_Primary_teacher_need!V18</f>
        <v>2023/24</v>
      </c>
      <c r="J259" s="8" t="str">
        <f>Calc_Primary_teacher_need!W18</f>
        <v>2024/25</v>
      </c>
      <c r="K259" s="8" t="str">
        <f>Calc_Primary_teacher_need!X18</f>
        <v>2025/26</v>
      </c>
      <c r="L259" s="8" t="str">
        <f>Calc_Primary_teacher_need!Y18</f>
        <v>2026/27</v>
      </c>
      <c r="M259" s="8" t="str">
        <f>Calc_Primary_teacher_need!Z18</f>
        <v>2027/28</v>
      </c>
      <c r="N259" s="8" t="str">
        <f>Calc_Primary_teacher_need!AA18</f>
        <v>2028/29</v>
      </c>
      <c r="O259" s="8" t="str">
        <f>Calc_Primary_teacher_need!AB18</f>
        <v>2029/30</v>
      </c>
    </row>
    <row r="260" spans="2:15" ht="13.15">
      <c r="B260" s="8" t="s">
        <v>315</v>
      </c>
      <c r="C260" s="409">
        <f>Calc_Primary_teacher_need!P30</f>
        <v>228872.28057551471</v>
      </c>
      <c r="D260" s="298">
        <f>Calc_Primary_teacher_need!Q37</f>
        <v>229443.57819531509</v>
      </c>
      <c r="E260" s="298">
        <f>Calc_Primary_teacher_need!R37</f>
        <v>229427.15957671733</v>
      </c>
      <c r="F260" s="298">
        <f>Calc_Primary_teacher_need!S37</f>
        <v>229420.31742514423</v>
      </c>
      <c r="G260" s="298">
        <f>Calc_Primary_teacher_need!T37</f>
        <v>228907.06090096489</v>
      </c>
      <c r="H260" s="298">
        <f>Calc_Primary_teacher_need!U37</f>
        <v>228161.23573385132</v>
      </c>
      <c r="I260" s="298">
        <f>Calc_Primary_teacher_need!V37</f>
        <v>227384.5404606511</v>
      </c>
      <c r="J260" s="298">
        <f>Calc_Primary_teacher_need!W37</f>
        <v>226814.79365487676</v>
      </c>
      <c r="K260" s="298">
        <f>Calc_Primary_teacher_need!X37</f>
        <v>226517.26465803196</v>
      </c>
      <c r="L260" s="298">
        <f>Calc_Primary_teacher_need!Y37</f>
        <v>226199.64068322015</v>
      </c>
      <c r="M260" s="298">
        <f>Calc_Primary_teacher_need!Z37</f>
        <v>225880.86849617198</v>
      </c>
      <c r="N260" s="298">
        <f>Calc_Primary_teacher_need!AA37</f>
        <v>225841.42888611078</v>
      </c>
      <c r="O260" s="298">
        <f>Calc_Primary_teacher_need!AB37</f>
        <v>225637.28519351961</v>
      </c>
    </row>
    <row r="261" spans="2:15" ht="13.15">
      <c r="B261" s="8" t="s">
        <v>314</v>
      </c>
      <c r="C261" s="253">
        <f>Calc_Primary_teacher_need!P34</f>
        <v>20.602706837817315</v>
      </c>
      <c r="D261" s="253">
        <f>Calc_Primary_teacher_need!Q34</f>
        <v>20.654262802340583</v>
      </c>
      <c r="E261" s="253">
        <f>Calc_Primary_teacher_need!R34</f>
        <v>20.652784921803324</v>
      </c>
      <c r="F261" s="253">
        <f>Calc_Primary_teacher_need!S34</f>
        <v>20.652169017082244</v>
      </c>
      <c r="G261" s="253">
        <f>Calc_Primary_teacher_need!T34</f>
        <v>20.606069353147092</v>
      </c>
      <c r="H261" s="253">
        <f>Calc_Primary_teacher_need!U34</f>
        <v>20.539148682643052</v>
      </c>
      <c r="I261" s="253">
        <f>Calc_Primary_teacher_need!V34</f>
        <v>20.46946752658825</v>
      </c>
      <c r="J261" s="253">
        <f>Calc_Primary_teacher_need!W34</f>
        <v>20.418306331600309</v>
      </c>
      <c r="K261" s="253">
        <f>Calc_Primary_teacher_need!X34</f>
        <v>20.39155728456852</v>
      </c>
      <c r="L261" s="253">
        <f>Calc_Primary_teacher_need!Y34</f>
        <v>20.363004148336419</v>
      </c>
      <c r="M261" s="253">
        <f>Calc_Primary_teacher_need!Z34</f>
        <v>20.33434793763379</v>
      </c>
      <c r="N261" s="253">
        <f>Calc_Primary_teacher_need!AA34</f>
        <v>20.330798107340833</v>
      </c>
      <c r="O261" s="253">
        <f>Calc_Primary_teacher_need!AB34</f>
        <v>20.312437189444456</v>
      </c>
    </row>
    <row r="262" spans="2:15" ht="13.15">
      <c r="B262" s="5"/>
      <c r="C262" s="5"/>
      <c r="D262" s="5"/>
      <c r="E262" s="5"/>
      <c r="F262" s="5"/>
      <c r="G262" s="5"/>
      <c r="H262" s="5"/>
      <c r="I262" s="5"/>
      <c r="J262" s="5"/>
      <c r="K262" s="5"/>
      <c r="L262" s="5"/>
      <c r="M262" s="5"/>
      <c r="N262" s="5"/>
      <c r="O262" s="5"/>
    </row>
    <row r="263" spans="2:15" ht="13.15">
      <c r="B263" s="663" t="s">
        <v>248</v>
      </c>
      <c r="C263" s="1003" t="s">
        <v>1759</v>
      </c>
      <c r="D263" s="163"/>
      <c r="E263" s="163"/>
      <c r="F263" s="163"/>
      <c r="G263" s="5"/>
      <c r="H263" s="5"/>
      <c r="I263" s="5"/>
      <c r="J263" s="5"/>
      <c r="K263" s="5"/>
      <c r="L263" s="5"/>
      <c r="M263" s="5"/>
      <c r="N263" s="5"/>
      <c r="O263" s="5"/>
    </row>
    <row r="264" spans="2:15" ht="13.15">
      <c r="B264" s="5"/>
      <c r="C264" s="5"/>
      <c r="D264" s="5"/>
      <c r="E264" s="5"/>
      <c r="F264" s="5"/>
      <c r="G264" s="5"/>
      <c r="H264" s="5"/>
      <c r="I264" s="5"/>
      <c r="J264" s="5"/>
      <c r="K264" s="5"/>
      <c r="L264" s="5"/>
      <c r="M264" s="5"/>
      <c r="N264" s="5"/>
      <c r="O264" s="5"/>
    </row>
    <row r="265" spans="2:15" ht="13.15">
      <c r="B265" s="8"/>
      <c r="C265" s="8" t="str">
        <f>C259</f>
        <v>2017/18</v>
      </c>
      <c r="D265" s="8" t="str">
        <f t="shared" ref="D265:O265" si="8">D259</f>
        <v>2018/19</v>
      </c>
      <c r="E265" s="8" t="str">
        <f t="shared" si="8"/>
        <v>2019/20</v>
      </c>
      <c r="F265" s="8" t="str">
        <f t="shared" si="8"/>
        <v>2020/21</v>
      </c>
      <c r="G265" s="8" t="str">
        <f t="shared" si="8"/>
        <v>2021/22</v>
      </c>
      <c r="H265" s="8" t="str">
        <f t="shared" si="8"/>
        <v>2022/23</v>
      </c>
      <c r="I265" s="8" t="str">
        <f t="shared" si="8"/>
        <v>2023/24</v>
      </c>
      <c r="J265" s="8" t="str">
        <f t="shared" si="8"/>
        <v>2024/25</v>
      </c>
      <c r="K265" s="8" t="str">
        <f t="shared" si="8"/>
        <v>2025/26</v>
      </c>
      <c r="L265" s="8" t="str">
        <f t="shared" si="8"/>
        <v>2026/27</v>
      </c>
      <c r="M265" s="8" t="str">
        <f t="shared" si="8"/>
        <v>2027/28</v>
      </c>
      <c r="N265" s="8" t="str">
        <f t="shared" si="8"/>
        <v>2028/29</v>
      </c>
      <c r="O265" s="8" t="str">
        <f t="shared" si="8"/>
        <v>2029/30</v>
      </c>
    </row>
    <row r="266" spans="2:15" ht="13.15">
      <c r="B266" s="8" t="s">
        <v>315</v>
      </c>
      <c r="C266" s="298">
        <f>Calc_overall_Sec_teacher_need!P30</f>
        <v>209945.9221364441</v>
      </c>
      <c r="D266" s="298">
        <f>Calc_overall_Sec_teacher_need!Q37</f>
        <v>211861.19544749596</v>
      </c>
      <c r="E266" s="298">
        <f>Calc_overall_Sec_teacher_need!R37</f>
        <v>213870.25561451243</v>
      </c>
      <c r="F266" s="298">
        <f>Calc_overall_Sec_teacher_need!S37</f>
        <v>215448.34485906141</v>
      </c>
      <c r="G266" s="298">
        <f>Calc_overall_Sec_teacher_need!T37</f>
        <v>217247.791125699</v>
      </c>
      <c r="H266" s="298">
        <f>Calc_overall_Sec_teacher_need!U37</f>
        <v>221100.65057724694</v>
      </c>
      <c r="I266" s="298">
        <f>Calc_overall_Sec_teacher_need!V37</f>
        <v>224544.60099230194</v>
      </c>
      <c r="J266" s="298">
        <f>Calc_overall_Sec_teacher_need!W37</f>
        <v>225928.72516334994</v>
      </c>
      <c r="K266" s="298">
        <f>Calc_overall_Sec_teacher_need!X37</f>
        <v>226558.50440105089</v>
      </c>
      <c r="L266" s="298">
        <f>Calc_overall_Sec_teacher_need!Y37</f>
        <v>226487.50317228888</v>
      </c>
      <c r="M266" s="298">
        <f>Calc_overall_Sec_teacher_need!Z37</f>
        <v>226105.55643012951</v>
      </c>
      <c r="N266" s="298">
        <f>Calc_overall_Sec_teacher_need!AA37</f>
        <v>225382.20528440169</v>
      </c>
      <c r="O266" s="298">
        <f>Calc_overall_Sec_teacher_need!AB37</f>
        <v>224957.22882917218</v>
      </c>
    </row>
    <row r="267" spans="2:15" ht="13.15">
      <c r="B267" s="8" t="s">
        <v>314</v>
      </c>
      <c r="C267" s="253">
        <f>Calc_overall_Sec_teacher_need!P34</f>
        <v>15.130763044473408</v>
      </c>
      <c r="D267" s="253">
        <f>Calc_overall_Sec_teacher_need!Q34</f>
        <v>15.340685716176939</v>
      </c>
      <c r="E267" s="253">
        <f>Calc_overall_Sec_teacher_need!R34</f>
        <v>15.562045883879275</v>
      </c>
      <c r="F267" s="253">
        <f>Calc_overall_Sec_teacher_need!S34</f>
        <v>15.736215633925498</v>
      </c>
      <c r="G267" s="253">
        <f>Calc_overall_Sec_teacher_need!T34</f>
        <v>15.935862526180422</v>
      </c>
      <c r="H267" s="253">
        <f>Calc_overall_Sec_teacher_need!U34</f>
        <v>16</v>
      </c>
      <c r="I267" s="253">
        <f>Calc_overall_Sec_teacher_need!V34</f>
        <v>16</v>
      </c>
      <c r="J267" s="253">
        <f>Calc_overall_Sec_teacher_need!W34</f>
        <v>16</v>
      </c>
      <c r="K267" s="253">
        <f>Calc_overall_Sec_teacher_need!X34</f>
        <v>16</v>
      </c>
      <c r="L267" s="253">
        <f>Calc_overall_Sec_teacher_need!Y34</f>
        <v>15.992482167765889</v>
      </c>
      <c r="M267" s="253">
        <f>Calc_overall_Sec_teacher_need!Z34</f>
        <v>15.95212984849355</v>
      </c>
      <c r="N267" s="253">
        <f>Calc_overall_Sec_teacher_need!AA34</f>
        <v>15.87594496941901</v>
      </c>
      <c r="O267" s="253">
        <f>Calc_overall_Sec_teacher_need!AB34</f>
        <v>15.831168538118805</v>
      </c>
    </row>
    <row r="269" spans="2:15" ht="13.15">
      <c r="B269" s="74" t="s">
        <v>1579</v>
      </c>
    </row>
    <row r="271" spans="2:15" ht="13.15">
      <c r="B271" s="75" t="str">
        <f>Teacher_need_by_subject!B48</f>
        <v>Subject</v>
      </c>
      <c r="C271" s="148" t="str">
        <f>Teacher_need_by_subject!C49</f>
        <v>Years 7-9</v>
      </c>
      <c r="D271" s="148" t="str">
        <f>Teacher_need_by_subject!D49</f>
        <v>Years 10-11</v>
      </c>
      <c r="E271" s="148" t="str">
        <f>Teacher_need_by_subject!E49</f>
        <v>Years 12-13</v>
      </c>
    </row>
    <row r="272" spans="2:15" ht="13.15">
      <c r="B272" s="75" t="str">
        <f>Teacher_need_by_subject!B50</f>
        <v>Art &amp; Design</v>
      </c>
      <c r="C272" s="495">
        <f>Teacher_need_by_subject!C50</f>
        <v>4.1978392414282528E-2</v>
      </c>
      <c r="D272" s="495">
        <f>Teacher_need_by_subject!D50</f>
        <v>3.8928730527045048E-2</v>
      </c>
      <c r="E272" s="495">
        <f>Teacher_need_by_subject!E50</f>
        <v>6.3817638408940516E-2</v>
      </c>
    </row>
    <row r="273" spans="2:5" ht="13.15">
      <c r="B273" s="75" t="str">
        <f>Teacher_need_by_subject!B51</f>
        <v>Biology</v>
      </c>
      <c r="C273" s="495">
        <f>Teacher_need_by_subject!C51</f>
        <v>4.9007535685608603E-2</v>
      </c>
      <c r="D273" s="495">
        <f>Teacher_need_by_subject!D51</f>
        <v>7.7761157060087988E-2</v>
      </c>
      <c r="E273" s="495">
        <f>Teacher_need_by_subject!E51</f>
        <v>9.0793311766291684E-2</v>
      </c>
    </row>
    <row r="274" spans="2:5" ht="13.15">
      <c r="B274" s="75" t="str">
        <f>Teacher_need_by_subject!B52</f>
        <v>Business Studies</v>
      </c>
      <c r="C274" s="495">
        <f>Teacher_need_by_subject!C52</f>
        <v>3.8774854846356098E-3</v>
      </c>
      <c r="D274" s="495">
        <f>Teacher_need_by_subject!D52</f>
        <v>2.8687807308497161E-2</v>
      </c>
      <c r="E274" s="495">
        <f>Teacher_need_by_subject!E52</f>
        <v>0.10980924196750239</v>
      </c>
    </row>
    <row r="275" spans="2:5" ht="13.15">
      <c r="B275" s="75" t="str">
        <f>Teacher_need_by_subject!B53</f>
        <v>Chemistry</v>
      </c>
      <c r="C275" s="495">
        <f>Teacher_need_by_subject!C53</f>
        <v>4.2227084617416574E-2</v>
      </c>
      <c r="D275" s="495">
        <f>Teacher_need_by_subject!D53</f>
        <v>7.4967059091491442E-2</v>
      </c>
      <c r="E275" s="495">
        <f>Teacher_need_by_subject!E53</f>
        <v>7.7408467514643531E-2</v>
      </c>
    </row>
    <row r="276" spans="2:5" ht="13.15">
      <c r="B276" s="75" t="str">
        <f>Teacher_need_by_subject!B54</f>
        <v>Classics</v>
      </c>
      <c r="C276" s="495">
        <f>Teacher_need_by_subject!C54</f>
        <v>1.0523503606901133E-3</v>
      </c>
      <c r="D276" s="495">
        <f>Teacher_need_by_subject!D54</f>
        <v>1.2887126852392274E-3</v>
      </c>
      <c r="E276" s="495">
        <f>Teacher_need_by_subject!E54</f>
        <v>4.1067274465112855E-3</v>
      </c>
    </row>
    <row r="277" spans="2:5" ht="13.15">
      <c r="B277" s="75" t="str">
        <f>Teacher_need_by_subject!B55</f>
        <v>Computing</v>
      </c>
      <c r="C277" s="495">
        <f>Teacher_need_by_subject!C55</f>
        <v>3.0750331650637616E-2</v>
      </c>
      <c r="D277" s="495">
        <f>Teacher_need_by_subject!D55</f>
        <v>3.4170612268139569E-2</v>
      </c>
      <c r="E277" s="495">
        <f>Teacher_need_by_subject!E55</f>
        <v>4.8121951817268339E-2</v>
      </c>
    </row>
    <row r="278" spans="2:5" ht="13.15">
      <c r="B278" s="75" t="str">
        <f>Teacher_need_by_subject!B56</f>
        <v>Design &amp; Technology</v>
      </c>
      <c r="C278" s="496">
        <f>Teacher_need_by_subject!C56</f>
        <v>5.9992214738175308E-2</v>
      </c>
      <c r="D278" s="496">
        <f>Teacher_need_by_subject!D56</f>
        <v>4.2381310708405104E-2</v>
      </c>
      <c r="E278" s="496">
        <f>Teacher_need_by_subject!E56</f>
        <v>4.6410410999191236E-2</v>
      </c>
    </row>
    <row r="279" spans="2:5" ht="13.15">
      <c r="B279" s="75" t="str">
        <f>Teacher_need_by_subject!B57</f>
        <v>Drama</v>
      </c>
      <c r="C279" s="495">
        <f>Teacher_need_by_subject!C57</f>
        <v>2.7790173461301401E-2</v>
      </c>
      <c r="D279" s="495">
        <f>Teacher_need_by_subject!D57</f>
        <v>2.0059612510142783E-2</v>
      </c>
      <c r="E279" s="495">
        <f>Teacher_need_by_subject!E57</f>
        <v>2.9944543293385292E-2</v>
      </c>
    </row>
    <row r="280" spans="2:5" ht="13.15">
      <c r="B280" s="75" t="str">
        <f>Teacher_need_by_subject!B58</f>
        <v>English</v>
      </c>
      <c r="C280" s="495">
        <f>Teacher_need_by_subject!C58</f>
        <v>0.15448044063030822</v>
      </c>
      <c r="D280" s="495">
        <f>Teacher_need_by_subject!D58</f>
        <v>0.19952069791829782</v>
      </c>
      <c r="E280" s="495">
        <f>Teacher_need_by_subject!E58</f>
        <v>0.10278536382128765</v>
      </c>
    </row>
    <row r="281" spans="2:5" ht="13.15">
      <c r="B281" s="75" t="str">
        <f>Teacher_need_by_subject!B59</f>
        <v>Food</v>
      </c>
      <c r="C281" s="495">
        <f>Teacher_need_by_subject!C59</f>
        <v>8.6255085552744259E-3</v>
      </c>
      <c r="D281" s="495">
        <f>Teacher_need_by_subject!D59</f>
        <v>1.5850258848539203E-2</v>
      </c>
      <c r="E281" s="495">
        <f>Teacher_need_by_subject!E59</f>
        <v>4.7120358797147271E-3</v>
      </c>
    </row>
    <row r="282" spans="2:5" ht="13.15">
      <c r="B282" s="75" t="str">
        <f>Teacher_need_by_subject!B60</f>
        <v>Geography</v>
      </c>
      <c r="C282" s="495">
        <f>Teacher_need_by_subject!C60</f>
        <v>5.9489730346893442E-2</v>
      </c>
      <c r="D282" s="495">
        <f>Teacher_need_by_subject!D60</f>
        <v>5.5074028309631255E-2</v>
      </c>
      <c r="E282" s="495">
        <f>Teacher_need_by_subject!E60</f>
        <v>5.3623093890155134E-2</v>
      </c>
    </row>
    <row r="283" spans="2:5" ht="13.15">
      <c r="B283" s="75" t="str">
        <f>Teacher_need_by_subject!B61</f>
        <v>History</v>
      </c>
      <c r="C283" s="495">
        <f>Teacher_need_by_subject!C61</f>
        <v>6.1389868954992891E-2</v>
      </c>
      <c r="D283" s="495">
        <f>Teacher_need_by_subject!D61</f>
        <v>5.9481124223573011E-2</v>
      </c>
      <c r="E283" s="495">
        <f>Teacher_need_by_subject!E61</f>
        <v>6.758395706198074E-2</v>
      </c>
    </row>
    <row r="284" spans="2:5" ht="13.15">
      <c r="B284" s="75" t="str">
        <f>Teacher_need_by_subject!B62</f>
        <v>Mathematics</v>
      </c>
      <c r="C284" s="495">
        <f>Teacher_need_by_subject!C62</f>
        <v>0.15079701756421776</v>
      </c>
      <c r="D284" s="495">
        <f>Teacher_need_by_subject!D62</f>
        <v>0.19234320042137032</v>
      </c>
      <c r="E284" s="495">
        <f>Teacher_need_by_subject!E62</f>
        <v>0.14772215768448399</v>
      </c>
    </row>
    <row r="285" spans="2:5" ht="13.15">
      <c r="B285" s="148" t="str">
        <f>Teacher_need_by_subject!B63</f>
        <v>Modern Foreign Languages</v>
      </c>
      <c r="C285" s="496">
        <f>Teacher_need_by_subject!C63</f>
        <v>8.634559541712758E-2</v>
      </c>
      <c r="D285" s="496">
        <f>Teacher_need_by_subject!D63</f>
        <v>6.895499119772612E-2</v>
      </c>
      <c r="E285" s="496">
        <f>Teacher_need_by_subject!E63</f>
        <v>5.4640332818665295E-2</v>
      </c>
    </row>
    <row r="286" spans="2:5" ht="13.15">
      <c r="B286" s="75" t="str">
        <f>Teacher_need_by_subject!B64</f>
        <v>Music</v>
      </c>
      <c r="C286" s="495">
        <f>Teacher_need_by_subject!C64</f>
        <v>3.1329384625521969E-2</v>
      </c>
      <c r="D286" s="495">
        <f>Teacher_need_by_subject!D64</f>
        <v>1.6416610911023484E-2</v>
      </c>
      <c r="E286" s="495">
        <f>Teacher_need_by_subject!E64</f>
        <v>2.394613631350636E-2</v>
      </c>
    </row>
    <row r="287" spans="2:5" ht="13.15">
      <c r="B287" s="75" t="str">
        <f>Teacher_need_by_subject!B65</f>
        <v>Others</v>
      </c>
      <c r="C287" s="495">
        <f>Teacher_need_by_subject!C65</f>
        <v>2.2876196785015165E-2</v>
      </c>
      <c r="D287" s="495">
        <f>Teacher_need_by_subject!D65</f>
        <v>4.6589537868758336E-2</v>
      </c>
      <c r="E287" s="495">
        <f>Teacher_need_by_subject!E65</f>
        <v>0.23124413155895401</v>
      </c>
    </row>
    <row r="288" spans="2:5" ht="13.15">
      <c r="B288" s="75" t="str">
        <f>Teacher_need_by_subject!B66</f>
        <v>Physical Education</v>
      </c>
      <c r="C288" s="495">
        <f>Teacher_need_by_subject!C66</f>
        <v>8.8023299222640058E-2</v>
      </c>
      <c r="D288" s="495">
        <f>Teacher_need_by_subject!D66</f>
        <v>0.10220642589719134</v>
      </c>
      <c r="E288" s="495">
        <f>Teacher_need_by_subject!E66</f>
        <v>7.2006869592922088E-2</v>
      </c>
    </row>
    <row r="289" spans="2:5" ht="13.15">
      <c r="B289" s="75" t="str">
        <f>Teacher_need_by_subject!B67</f>
        <v>Physics</v>
      </c>
      <c r="C289" s="495">
        <f>Teacher_need_by_subject!C67</f>
        <v>4.2468085441367952E-2</v>
      </c>
      <c r="D289" s="495">
        <f>Teacher_need_by_subject!D67</f>
        <v>7.3997213641389184E-2</v>
      </c>
      <c r="E289" s="495">
        <f>Teacher_need_by_subject!E67</f>
        <v>6.1819719138298652E-2</v>
      </c>
    </row>
    <row r="290" spans="2:5" ht="13.15">
      <c r="B290" s="75" t="str">
        <f>Teacher_need_by_subject!B68</f>
        <v>Religious Education</v>
      </c>
      <c r="C290" s="495">
        <f>Teacher_need_by_subject!C68</f>
        <v>3.6708311879303075E-2</v>
      </c>
      <c r="D290" s="495">
        <f>Teacher_need_by_subject!D68</f>
        <v>4.0434206917495885E-2</v>
      </c>
      <c r="E290" s="495">
        <f>Teacher_need_by_subject!E68</f>
        <v>3.5003232605445682E-2</v>
      </c>
    </row>
    <row r="291" spans="2:5" ht="13.15">
      <c r="B291" s="75" t="str">
        <f>Teacher_need_by_subject!B69</f>
        <v>Total</v>
      </c>
      <c r="C291" s="495">
        <f>Teacher_need_by_subject!C69</f>
        <v>0.99920900783541011</v>
      </c>
      <c r="D291" s="495">
        <f>Teacher_need_by_subject!D69</f>
        <v>1.189113298314044</v>
      </c>
      <c r="E291" s="495">
        <f>Teacher_need_by_subject!E69</f>
        <v>1.3254993235791488</v>
      </c>
    </row>
    <row r="293" spans="2:5" ht="13.15">
      <c r="B293" s="74" t="s">
        <v>316</v>
      </c>
    </row>
    <row r="294" spans="2:5">
      <c r="B294" s="11"/>
    </row>
    <row r="295" spans="2:5">
      <c r="B295" s="146" t="s">
        <v>1268</v>
      </c>
    </row>
    <row r="297" spans="2:5">
      <c r="B297" s="146" t="s">
        <v>317</v>
      </c>
    </row>
    <row r="299" spans="2:5" ht="13.15">
      <c r="B299" s="106" t="s">
        <v>797</v>
      </c>
      <c r="C299" s="5"/>
    </row>
    <row r="300" spans="2:5" ht="13.15">
      <c r="B300" s="5"/>
      <c r="C300" s="5"/>
    </row>
    <row r="301" spans="2:5" ht="13.15">
      <c r="B301" s="8" t="str">
        <f>Entrant_age_breakdowns!B57</f>
        <v>Age group</v>
      </c>
      <c r="C301" s="8" t="s">
        <v>300</v>
      </c>
    </row>
    <row r="302" spans="2:5" ht="13.15">
      <c r="B302" s="8" t="str">
        <f>Entrant_age_breakdowns!B59</f>
        <v>20-24</v>
      </c>
      <c r="C302" s="526">
        <f>Entrant_age_breakdowns!K59</f>
        <v>0.30861856242566382</v>
      </c>
    </row>
    <row r="303" spans="2:5" ht="13.15">
      <c r="B303" s="8" t="str">
        <f>Entrant_age_breakdowns!B60</f>
        <v>25-29</v>
      </c>
      <c r="C303" s="526">
        <f>Entrant_age_breakdowns!K60</f>
        <v>0.24302694210227921</v>
      </c>
    </row>
    <row r="304" spans="2:5" ht="13.15">
      <c r="B304" s="8" t="str">
        <f>Entrant_age_breakdowns!B61</f>
        <v>30-34</v>
      </c>
      <c r="C304" s="526">
        <f>Entrant_age_breakdowns!K61</f>
        <v>0.11675375613965104</v>
      </c>
    </row>
    <row r="305" spans="2:3" ht="13.15">
      <c r="B305" s="8" t="str">
        <f>Entrant_age_breakdowns!B62</f>
        <v>35-39</v>
      </c>
      <c r="C305" s="526">
        <f>Entrant_age_breakdowns!K62</f>
        <v>9.3207089500567233E-2</v>
      </c>
    </row>
    <row r="306" spans="2:3" ht="13.15">
      <c r="B306" s="8" t="str">
        <f>Entrant_age_breakdowns!B63</f>
        <v>40-44</v>
      </c>
      <c r="C306" s="526">
        <f>Entrant_age_breakdowns!K63</f>
        <v>8.7127633113083122E-2</v>
      </c>
    </row>
    <row r="307" spans="2:3" ht="13.15">
      <c r="B307" s="8" t="str">
        <f>Entrant_age_breakdowns!B64</f>
        <v>45-49</v>
      </c>
      <c r="C307" s="526">
        <f>Entrant_age_breakdowns!K64</f>
        <v>6.7110047394481481E-2</v>
      </c>
    </row>
    <row r="308" spans="2:3" ht="13.15">
      <c r="B308" s="8" t="str">
        <f>Entrant_age_breakdowns!B65</f>
        <v>50-54</v>
      </c>
      <c r="C308" s="526">
        <f>Entrant_age_breakdowns!K65</f>
        <v>4.4380928748809785E-2</v>
      </c>
    </row>
    <row r="309" spans="2:3" ht="13.15">
      <c r="B309" s="8" t="str">
        <f>Entrant_age_breakdowns!B66</f>
        <v>55-59</v>
      </c>
      <c r="C309" s="526">
        <f>Entrant_age_breakdowns!K66</f>
        <v>2.5198321059896289E-2</v>
      </c>
    </row>
    <row r="310" spans="2:3" ht="13.15">
      <c r="B310" s="8" t="str">
        <f>Entrant_age_breakdowns!B67</f>
        <v>60-64</v>
      </c>
      <c r="C310" s="526">
        <f>Entrant_age_breakdowns!K67</f>
        <v>1.1437042100386643E-2</v>
      </c>
    </row>
    <row r="311" spans="2:3" ht="13.15">
      <c r="B311" s="8" t="str">
        <f>Entrant_age_breakdowns!B68</f>
        <v>65 plus</v>
      </c>
      <c r="C311" s="526">
        <f>Entrant_age_breakdowns!K68</f>
        <v>3.1396774151815233E-3</v>
      </c>
    </row>
    <row r="312" spans="2:3" ht="13.15">
      <c r="B312" s="8" t="str">
        <f>Entrant_age_breakdowns!B69</f>
        <v>Total</v>
      </c>
      <c r="C312" s="526">
        <f>Entrant_age_breakdowns!K69</f>
        <v>1</v>
      </c>
    </row>
    <row r="313" spans="2:3" ht="13.15">
      <c r="B313" s="5"/>
      <c r="C313" s="5"/>
    </row>
    <row r="314" spans="2:3" ht="13.15">
      <c r="B314" s="106" t="s">
        <v>318</v>
      </c>
      <c r="C314" s="5"/>
    </row>
    <row r="315" spans="2:3" ht="13.15">
      <c r="B315" s="5"/>
      <c r="C315" s="5"/>
    </row>
    <row r="316" spans="2:3" ht="13.15">
      <c r="B316" s="8" t="str">
        <f>B301</f>
        <v>Age group</v>
      </c>
      <c r="C316" s="8" t="s">
        <v>248</v>
      </c>
    </row>
    <row r="317" spans="2:3" ht="13.15">
      <c r="B317" s="8" t="str">
        <f t="shared" ref="B317:B327" si="9">B302</f>
        <v>20-24</v>
      </c>
      <c r="C317" s="526">
        <f>Entrant_age_breakdowns!K76</f>
        <v>0.25467484965001458</v>
      </c>
    </row>
    <row r="318" spans="2:3" ht="13.15">
      <c r="B318" s="8" t="str">
        <f t="shared" si="9"/>
        <v>25-29</v>
      </c>
      <c r="C318" s="526">
        <f>Entrant_age_breakdowns!K77</f>
        <v>0.26564778720026694</v>
      </c>
    </row>
    <row r="319" spans="2:3" ht="13.15">
      <c r="B319" s="8" t="str">
        <f t="shared" si="9"/>
        <v>30-34</v>
      </c>
      <c r="C319" s="526">
        <f>Entrant_age_breakdowns!K78</f>
        <v>0.13007779524823757</v>
      </c>
    </row>
    <row r="320" spans="2:3" ht="13.15">
      <c r="B320" s="8" t="str">
        <f t="shared" si="9"/>
        <v>35-39</v>
      </c>
      <c r="C320" s="526">
        <f>Entrant_age_breakdowns!K79</f>
        <v>9.7177138208611721E-2</v>
      </c>
    </row>
    <row r="321" spans="2:3" ht="13.15">
      <c r="B321" s="8" t="str">
        <f t="shared" si="9"/>
        <v>40-44</v>
      </c>
      <c r="C321" s="526">
        <f>Entrant_age_breakdowns!K80</f>
        <v>8.1140055918943049E-2</v>
      </c>
    </row>
    <row r="322" spans="2:3" ht="13.15">
      <c r="B322" s="8" t="str">
        <f t="shared" si="9"/>
        <v>45-49</v>
      </c>
      <c r="C322" s="526">
        <f>Entrant_age_breakdowns!K81</f>
        <v>6.8992467952447595E-2</v>
      </c>
    </row>
    <row r="323" spans="2:3" ht="13.15">
      <c r="B323" s="8" t="str">
        <f t="shared" si="9"/>
        <v>50-54</v>
      </c>
      <c r="C323" s="526">
        <f>Entrant_age_breakdowns!K82</f>
        <v>5.0867661621194854E-2</v>
      </c>
    </row>
    <row r="324" spans="2:3" ht="13.15">
      <c r="B324" s="8" t="str">
        <f t="shared" si="9"/>
        <v>55-59</v>
      </c>
      <c r="C324" s="526">
        <f>Entrant_age_breakdowns!K83</f>
        <v>3.0929601251419775E-2</v>
      </c>
    </row>
    <row r="325" spans="2:3" ht="13.15">
      <c r="B325" s="8" t="str">
        <f t="shared" si="9"/>
        <v>60-64</v>
      </c>
      <c r="C325" s="526">
        <f>Entrant_age_breakdowns!K84</f>
        <v>1.5672281378331671E-2</v>
      </c>
    </row>
    <row r="326" spans="2:3" ht="13.15">
      <c r="B326" s="8" t="str">
        <f t="shared" si="9"/>
        <v>65 plus</v>
      </c>
      <c r="C326" s="526">
        <f>Entrant_age_breakdowns!K85</f>
        <v>4.8203615705322911E-3</v>
      </c>
    </row>
    <row r="327" spans="2:3" ht="13.15">
      <c r="B327" s="8" t="str">
        <f t="shared" si="9"/>
        <v>Total</v>
      </c>
      <c r="C327" s="526">
        <f>Entrant_age_breakdowns!K86</f>
        <v>1</v>
      </c>
    </row>
    <row r="329" spans="2:3" ht="13.15">
      <c r="B329" s="74" t="s">
        <v>792</v>
      </c>
    </row>
    <row r="330" spans="2:3" ht="13.15">
      <c r="B330" s="74"/>
    </row>
    <row r="331" spans="2:3">
      <c r="B331" s="146" t="s">
        <v>707</v>
      </c>
    </row>
    <row r="332" spans="2:3" ht="13.15">
      <c r="B332" s="74"/>
    </row>
    <row r="333" spans="2:3">
      <c r="B333" s="106" t="s">
        <v>35</v>
      </c>
    </row>
    <row r="334" spans="2:3" ht="13.15">
      <c r="B334" s="74"/>
    </row>
    <row r="335" spans="2:3" ht="13.15">
      <c r="B335" s="8" t="str">
        <f>Data_selected_by_user_testing!C131</f>
        <v>New to state-funded sector</v>
      </c>
      <c r="C335" s="621">
        <f>Data_selected_by_user_testing!D131</f>
        <v>0.12697879098814729</v>
      </c>
    </row>
    <row r="336" spans="2:3" ht="13.15">
      <c r="B336" s="8" t="str">
        <f>Data_selected_by_user_testing!C132</f>
        <v>Re-entrants</v>
      </c>
      <c r="C336" s="621">
        <f>Data_selected_by_user_testing!D132</f>
        <v>0.35564867965679953</v>
      </c>
    </row>
    <row r="337" spans="2:3" ht="13.15">
      <c r="B337" s="8" t="str">
        <f>Data_selected_by_user_testing!C133</f>
        <v>NQTs</v>
      </c>
      <c r="C337" s="621">
        <f>Data_selected_by_user_testing!D133</f>
        <v>0.51737252935505318</v>
      </c>
    </row>
    <row r="338" spans="2:3" ht="13.15">
      <c r="B338" s="8" t="str">
        <f>Data_selected_by_user_testing!C134</f>
        <v>Total</v>
      </c>
      <c r="C338" s="621">
        <f>Data_selected_by_user_testing!D134</f>
        <v>1</v>
      </c>
    </row>
    <row r="339" spans="2:3" ht="13.15">
      <c r="B339" s="74"/>
    </row>
    <row r="340" spans="2:3">
      <c r="B340" s="106" t="s">
        <v>706</v>
      </c>
    </row>
    <row r="341" spans="2:3" ht="13.15">
      <c r="B341" s="74"/>
    </row>
    <row r="342" spans="2:3" ht="13.15">
      <c r="B342" s="8" t="str">
        <f>Data_selected_by_user_testing!C138</f>
        <v>New to state-funded sector</v>
      </c>
      <c r="C342" s="621">
        <f>Data_selected_by_user_testing!D138</f>
        <v>0.11719528223840367</v>
      </c>
    </row>
    <row r="343" spans="2:3" ht="13.15">
      <c r="B343" s="8" t="str">
        <f>Data_selected_by_user_testing!C139</f>
        <v>Re-entrants</v>
      </c>
      <c r="C343" s="621">
        <f>Data_selected_by_user_testing!D139</f>
        <v>0.35112936419932061</v>
      </c>
    </row>
    <row r="344" spans="2:3" ht="13.15">
      <c r="B344" s="8" t="str">
        <f>Data_selected_by_user_testing!C140</f>
        <v>NQTs</v>
      </c>
      <c r="C344" s="621">
        <f>Data_selected_by_user_testing!D140</f>
        <v>0.53167535356227569</v>
      </c>
    </row>
    <row r="345" spans="2:3" ht="13.15">
      <c r="B345" s="8" t="str">
        <f>Data_selected_by_user_testing!C141</f>
        <v>Total</v>
      </c>
      <c r="C345" s="621">
        <f>Data_selected_by_user_testing!D141</f>
        <v>1</v>
      </c>
    </row>
    <row r="346" spans="2:3" ht="13.15">
      <c r="B346" s="74"/>
    </row>
    <row r="347" spans="2:3" ht="13.15">
      <c r="B347" s="74" t="s">
        <v>798</v>
      </c>
    </row>
    <row r="348" spans="2:3" ht="13.15">
      <c r="B348" s="74"/>
    </row>
    <row r="349" spans="2:3" ht="26.25">
      <c r="B349" s="137" t="str">
        <f>RAW_DATA_INPUTS!B419</f>
        <v>Phase</v>
      </c>
      <c r="C349" s="75" t="str">
        <f>RAW_DATA_INPUTS!C419</f>
        <v>Average FTE rate</v>
      </c>
    </row>
    <row r="350" spans="2:3" ht="13.15">
      <c r="B350" s="8" t="str">
        <f>RAW_DATA_INPUTS!B420</f>
        <v xml:space="preserve">Primary </v>
      </c>
      <c r="C350" s="253">
        <f>RAW_DATA_INPUTS!C420</f>
        <v>0.57299999999999995</v>
      </c>
    </row>
    <row r="351" spans="2:3" ht="13.15">
      <c r="B351" s="8" t="str">
        <f>RAW_DATA_INPUTS!B421</f>
        <v>Secondary</v>
      </c>
      <c r="C351" s="253">
        <f>RAW_DATA_INPUTS!C421</f>
        <v>0.626</v>
      </c>
    </row>
    <row r="352" spans="2:3" ht="13.15">
      <c r="B352" s="74"/>
    </row>
    <row r="353" spans="2:3" ht="13.15">
      <c r="B353" s="74" t="s">
        <v>793</v>
      </c>
    </row>
    <row r="355" spans="2:3">
      <c r="B355" s="106" t="s">
        <v>35</v>
      </c>
    </row>
    <row r="357" spans="2:3" ht="26.25">
      <c r="B357" s="137" t="str">
        <f>'Calc_PRIM_part-time_entrants'!B46</f>
        <v>Entrant route</v>
      </c>
      <c r="C357" s="148" t="s">
        <v>705</v>
      </c>
    </row>
    <row r="358" spans="2:3" ht="13.15">
      <c r="B358" s="137" t="str">
        <f>'Calc_PRIM_part-time_entrants'!B47</f>
        <v>New to state-funded sector</v>
      </c>
      <c r="C358" s="622">
        <f>'Calc_PRIM_part-time_entrants'!G47</f>
        <v>0.14098950637534757</v>
      </c>
    </row>
    <row r="359" spans="2:3" ht="13.15">
      <c r="B359" s="137" t="str">
        <f>'Calc_PRIM_part-time_entrants'!B48</f>
        <v>Re-entrants</v>
      </c>
      <c r="C359" s="622">
        <f>'Calc_PRIM_part-time_entrants'!G48</f>
        <v>0.4212394308895166</v>
      </c>
    </row>
    <row r="360" spans="2:3" ht="13.15">
      <c r="B360" s="137" t="str">
        <f>'Calc_PRIM_part-time_entrants'!B49</f>
        <v>NQTs</v>
      </c>
      <c r="C360" s="622">
        <f>'Calc_PRIM_part-time_entrants'!G49</f>
        <v>2.9272031998891949E-2</v>
      </c>
    </row>
    <row r="362" spans="2:3">
      <c r="B362" s="106" t="s">
        <v>706</v>
      </c>
    </row>
    <row r="364" spans="2:3" ht="26.25">
      <c r="B364" s="137" t="str">
        <f>B357</f>
        <v>Entrant route</v>
      </c>
      <c r="C364" s="148" t="s">
        <v>705</v>
      </c>
    </row>
    <row r="365" spans="2:3" ht="13.15">
      <c r="B365" s="137" t="str">
        <f>B358</f>
        <v>New to state-funded sector</v>
      </c>
      <c r="C365" s="622">
        <f>'Calc_SEC_part-time_entrants'!G47</f>
        <v>0.1489146301700586</v>
      </c>
    </row>
    <row r="366" spans="2:3" ht="13.15">
      <c r="B366" s="137" t="str">
        <f>B359</f>
        <v>Re-entrants</v>
      </c>
      <c r="C366" s="622">
        <f>'Calc_SEC_part-time_entrants'!G48</f>
        <v>0.29769758320333828</v>
      </c>
    </row>
    <row r="367" spans="2:3" ht="13.15">
      <c r="B367" s="137" t="str">
        <f>B360</f>
        <v>NQTs</v>
      </c>
      <c r="C367" s="622">
        <f>'Calc_SEC_part-time_entrants'!G49</f>
        <v>3.648956408247616E-2</v>
      </c>
    </row>
    <row r="369" spans="2:3" ht="13.15">
      <c r="B369" s="74" t="s">
        <v>794</v>
      </c>
    </row>
    <row r="371" spans="2:3" ht="26.25">
      <c r="B371" s="137" t="s">
        <v>59</v>
      </c>
      <c r="C371" s="148" t="s">
        <v>704</v>
      </c>
    </row>
    <row r="372" spans="2:3" ht="13.15">
      <c r="B372" s="8" t="str">
        <f>RAW_DATA_INPUTS!B475</f>
        <v>Art &amp; Design</v>
      </c>
      <c r="C372" s="621">
        <f>RAW_DATA_INPUTS!C506</f>
        <v>0.77981207683937814</v>
      </c>
    </row>
    <row r="373" spans="2:3" ht="13.15">
      <c r="B373" s="8" t="str">
        <f>RAW_DATA_INPUTS!B476</f>
        <v>Biology</v>
      </c>
      <c r="C373" s="621">
        <f>RAW_DATA_INPUTS!C507</f>
        <v>0.85279252606134603</v>
      </c>
    </row>
    <row r="374" spans="2:3" ht="13.15">
      <c r="B374" s="8" t="str">
        <f>RAW_DATA_INPUTS!B477</f>
        <v>Business Studies</v>
      </c>
      <c r="C374" s="621">
        <f>RAW_DATA_INPUTS!C508</f>
        <v>0.9798120768393781</v>
      </c>
    </row>
    <row r="375" spans="2:3" ht="13.15">
      <c r="B375" s="8" t="str">
        <f>RAW_DATA_INPUTS!B478</f>
        <v>Chemistry</v>
      </c>
      <c r="C375" s="621">
        <f>RAW_DATA_INPUTS!C509</f>
        <v>0.86179245283018868</v>
      </c>
    </row>
    <row r="376" spans="2:3" ht="13.15">
      <c r="B376" s="8" t="str">
        <f>RAW_DATA_INPUTS!B479</f>
        <v>Classics</v>
      </c>
      <c r="C376" s="621">
        <f>RAW_DATA_INPUTS!C510</f>
        <v>0.9798120768393781</v>
      </c>
    </row>
    <row r="377" spans="2:3" ht="13.15">
      <c r="B377" s="8" t="str">
        <f>RAW_DATA_INPUTS!B480</f>
        <v>Computing</v>
      </c>
      <c r="C377" s="621">
        <f>RAW_DATA_INPUTS!C511</f>
        <v>0.77981207683937814</v>
      </c>
    </row>
    <row r="378" spans="2:3" ht="13.15">
      <c r="B378" s="8" t="str">
        <f>RAW_DATA_INPUTS!B481</f>
        <v>Design &amp; Technology</v>
      </c>
      <c r="C378" s="621">
        <f>RAW_DATA_INPUTS!C512</f>
        <v>0.77981207683937814</v>
      </c>
    </row>
    <row r="379" spans="2:3" ht="13.15">
      <c r="B379" s="8" t="str">
        <f>RAW_DATA_INPUTS!B482</f>
        <v>Drama</v>
      </c>
      <c r="C379" s="621">
        <f>RAW_DATA_INPUTS!C513</f>
        <v>0.95490196078431377</v>
      </c>
    </row>
    <row r="380" spans="2:3" ht="13.15">
      <c r="B380" s="8" t="str">
        <f>RAW_DATA_INPUTS!B483</f>
        <v>English</v>
      </c>
      <c r="C380" s="621">
        <f>RAW_DATA_INPUTS!C514</f>
        <v>0.90432674130866908</v>
      </c>
    </row>
    <row r="381" spans="2:3" ht="13.15">
      <c r="B381" s="8" t="s">
        <v>392</v>
      </c>
      <c r="C381" s="621">
        <f>RAW_DATA_INPUTS!C515</f>
        <v>0.9798120768393781</v>
      </c>
    </row>
    <row r="382" spans="2:3" ht="13.15">
      <c r="B382" s="8" t="str">
        <f>RAW_DATA_INPUTS!B485</f>
        <v>Geography</v>
      </c>
      <c r="C382" s="621">
        <f>RAW_DATA_INPUTS!C516</f>
        <v>0.85991561716037812</v>
      </c>
    </row>
    <row r="383" spans="2:3" ht="13.15">
      <c r="B383" s="8" t="str">
        <f>RAW_DATA_INPUTS!B486</f>
        <v>History</v>
      </c>
      <c r="C383" s="621">
        <f>RAW_DATA_INPUTS!C517</f>
        <v>0.95111662531017371</v>
      </c>
    </row>
    <row r="384" spans="2:3" ht="13.15">
      <c r="B384" s="8" t="str">
        <f>RAW_DATA_INPUTS!B487</f>
        <v>Mathematics</v>
      </c>
      <c r="C384" s="621">
        <f>RAW_DATA_INPUTS!C518</f>
        <v>0.9002283850909969</v>
      </c>
    </row>
    <row r="385" spans="2:3" ht="13.15">
      <c r="B385" s="8" t="str">
        <f>RAW_DATA_INPUTS!B488</f>
        <v>Modern Foreign Languages</v>
      </c>
      <c r="C385" s="621">
        <f>RAW_DATA_INPUTS!C519</f>
        <v>0.90640657764043697</v>
      </c>
    </row>
    <row r="386" spans="2:3" ht="13.15">
      <c r="B386" s="8" t="str">
        <f>RAW_DATA_INPUTS!B489</f>
        <v>Music</v>
      </c>
      <c r="C386" s="621">
        <f>RAW_DATA_INPUTS!C520</f>
        <v>0.9798120768393781</v>
      </c>
    </row>
    <row r="387" spans="2:3" ht="13.15">
      <c r="B387" s="8" t="str">
        <f>RAW_DATA_INPUTS!B490</f>
        <v>Others</v>
      </c>
      <c r="C387" s="621">
        <f>RAW_DATA_INPUTS!C521</f>
        <v>0.9798120768393781</v>
      </c>
    </row>
    <row r="388" spans="2:3" ht="13.15">
      <c r="B388" s="8" t="str">
        <f>RAW_DATA_INPUTS!B491</f>
        <v>Physical Education</v>
      </c>
      <c r="C388" s="621">
        <f>RAW_DATA_INPUTS!C522</f>
        <v>0.88709689299298722</v>
      </c>
    </row>
    <row r="389" spans="2:3" ht="13.15">
      <c r="B389" s="8" t="str">
        <f>RAW_DATA_INPUTS!B492</f>
        <v>Physics</v>
      </c>
      <c r="C389" s="621">
        <f>RAW_DATA_INPUTS!C523</f>
        <v>0.79628968253968258</v>
      </c>
    </row>
    <row r="390" spans="2:3" ht="13.15">
      <c r="B390" s="8" t="str">
        <f>RAW_DATA_INPUTS!B493</f>
        <v>Primary</v>
      </c>
      <c r="C390" s="621">
        <f>RAW_DATA_INPUTS!C524</f>
        <v>0.88035759350308074</v>
      </c>
    </row>
    <row r="391" spans="2:3" ht="13.15">
      <c r="B391" s="8" t="str">
        <f>RAW_DATA_INPUTS!B494</f>
        <v>Religious Education</v>
      </c>
      <c r="C391" s="621">
        <f>RAW_DATA_INPUTS!C525</f>
        <v>0.86768496467412881</v>
      </c>
    </row>
    <row r="393" spans="2:3" ht="13.15">
      <c r="B393" s="74" t="s">
        <v>795</v>
      </c>
    </row>
    <row r="395" spans="2:3" ht="91.9">
      <c r="B395" s="137" t="str">
        <f t="shared" ref="B395:B415" si="10">B371</f>
        <v>Subject</v>
      </c>
      <c r="C395" s="148" t="s">
        <v>703</v>
      </c>
    </row>
    <row r="396" spans="2:3" ht="13.15">
      <c r="B396" s="137" t="str">
        <f t="shared" si="10"/>
        <v>Art &amp; Design</v>
      </c>
      <c r="C396" s="621">
        <f>RAW_DATA_INPUTS!C475</f>
        <v>0.75262391502787196</v>
      </c>
    </row>
    <row r="397" spans="2:3" ht="13.15">
      <c r="B397" s="137" t="str">
        <f t="shared" si="10"/>
        <v>Biology</v>
      </c>
      <c r="C397" s="621">
        <f>RAW_DATA_INPUTS!C476</f>
        <v>0.67867083310481036</v>
      </c>
    </row>
    <row r="398" spans="2:3" ht="13.15">
      <c r="B398" s="137" t="str">
        <f t="shared" si="10"/>
        <v>Business Studies</v>
      </c>
      <c r="C398" s="621">
        <f>RAW_DATA_INPUTS!C477</f>
        <v>0.87536672715835373</v>
      </c>
    </row>
    <row r="399" spans="2:3" ht="13.15">
      <c r="B399" s="137" t="str">
        <f t="shared" si="10"/>
        <v>Chemistry</v>
      </c>
      <c r="C399" s="621">
        <f>RAW_DATA_INPUTS!C478</f>
        <v>0.82030763247372862</v>
      </c>
    </row>
    <row r="400" spans="2:3" ht="13.15">
      <c r="B400" s="137" t="str">
        <f t="shared" si="10"/>
        <v>Classics</v>
      </c>
      <c r="C400" s="621">
        <f>RAW_DATA_INPUTS!C479</f>
        <v>0.87536672715835373</v>
      </c>
    </row>
    <row r="401" spans="2:3" ht="13.15">
      <c r="B401" s="137" t="str">
        <f t="shared" si="10"/>
        <v>Computing</v>
      </c>
      <c r="C401" s="621">
        <f>RAW_DATA_INPUTS!C480</f>
        <v>0.69847347490074974</v>
      </c>
    </row>
    <row r="402" spans="2:3" ht="13.15">
      <c r="B402" s="137" t="str">
        <f t="shared" si="10"/>
        <v>Design &amp; Technology</v>
      </c>
      <c r="C402" s="621">
        <f>RAW_DATA_INPUTS!C481</f>
        <v>0.74695357222743564</v>
      </c>
    </row>
    <row r="403" spans="2:3" ht="13.15">
      <c r="B403" s="137" t="str">
        <f t="shared" si="10"/>
        <v>Drama</v>
      </c>
      <c r="C403" s="621">
        <f>RAW_DATA_INPUTS!C482</f>
        <v>0.87536672715835373</v>
      </c>
    </row>
    <row r="404" spans="2:3" ht="13.15">
      <c r="B404" s="137" t="str">
        <f t="shared" si="10"/>
        <v>English</v>
      </c>
      <c r="C404" s="621">
        <f>RAW_DATA_INPUTS!C483</f>
        <v>0.75363509089194358</v>
      </c>
    </row>
    <row r="405" spans="2:3" ht="13.15">
      <c r="B405" s="137" t="str">
        <f t="shared" si="10"/>
        <v>Food</v>
      </c>
      <c r="C405" s="621">
        <f>RAW_DATA_INPUTS!C484</f>
        <v>0.87536672715835373</v>
      </c>
    </row>
    <row r="406" spans="2:3" ht="13.15">
      <c r="B406" s="137" t="str">
        <f t="shared" si="10"/>
        <v>Geography</v>
      </c>
      <c r="C406" s="621">
        <f>RAW_DATA_INPUTS!C485</f>
        <v>0.85128559213379917</v>
      </c>
    </row>
    <row r="407" spans="2:3" ht="13.15">
      <c r="B407" s="137" t="str">
        <f t="shared" si="10"/>
        <v>History</v>
      </c>
      <c r="C407" s="621">
        <f>RAW_DATA_INPUTS!C486</f>
        <v>0.83847851816638042</v>
      </c>
    </row>
    <row r="408" spans="2:3" ht="13.15">
      <c r="B408" s="137" t="str">
        <f t="shared" si="10"/>
        <v>Mathematics</v>
      </c>
      <c r="C408" s="621">
        <f>RAW_DATA_INPUTS!C487</f>
        <v>0.77545758105676232</v>
      </c>
    </row>
    <row r="409" spans="2:3" ht="13.15">
      <c r="B409" s="137" t="str">
        <f t="shared" si="10"/>
        <v>Modern Foreign Languages</v>
      </c>
      <c r="C409" s="621">
        <f>RAW_DATA_INPUTS!C488</f>
        <v>0.80328396509757782</v>
      </c>
    </row>
    <row r="410" spans="2:3" ht="13.15">
      <c r="B410" s="137" t="str">
        <f t="shared" si="10"/>
        <v>Music</v>
      </c>
      <c r="C410" s="621">
        <f>RAW_DATA_INPUTS!C489</f>
        <v>0.87536672715835373</v>
      </c>
    </row>
    <row r="411" spans="2:3" ht="13.15">
      <c r="B411" s="137" t="str">
        <f t="shared" si="10"/>
        <v>Others</v>
      </c>
      <c r="C411" s="621">
        <f>RAW_DATA_INPUTS!C490</f>
        <v>0.87536672715835373</v>
      </c>
    </row>
    <row r="412" spans="2:3" ht="13.15">
      <c r="B412" s="137" t="str">
        <f t="shared" si="10"/>
        <v>Physical Education</v>
      </c>
      <c r="C412" s="621">
        <f>RAW_DATA_INPUTS!C491</f>
        <v>0.70898374055672742</v>
      </c>
    </row>
    <row r="413" spans="2:3" ht="13.15">
      <c r="B413" s="137" t="str">
        <f t="shared" si="10"/>
        <v>Physics</v>
      </c>
      <c r="C413" s="621">
        <f>RAW_DATA_INPUTS!C492</f>
        <v>0.73760510212955421</v>
      </c>
    </row>
    <row r="414" spans="2:3" ht="13.15">
      <c r="B414" s="137" t="str">
        <f t="shared" si="10"/>
        <v>Primary</v>
      </c>
      <c r="C414" s="621">
        <f>RAW_DATA_INPUTS!C493</f>
        <v>0.77990900962819198</v>
      </c>
    </row>
    <row r="415" spans="2:3" ht="13.15">
      <c r="B415" s="137" t="str">
        <f t="shared" si="10"/>
        <v>Religious Education</v>
      </c>
      <c r="C415" s="621">
        <f>RAW_DATA_INPUTS!C494</f>
        <v>0.75844179656988697</v>
      </c>
    </row>
  </sheetData>
  <mergeCells count="1">
    <mergeCell ref="A5:O5"/>
  </mergeCells>
  <hyperlinks>
    <hyperlink ref="A2" location="'Title_&amp;_Contents'!A1" display="Contents"/>
    <hyperlink ref="B2" location="Map_of_sheets!A1" display="Map of sheets"/>
  </hyperlink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FF00"/>
  </sheetPr>
  <dimension ref="A1:AD68"/>
  <sheetViews>
    <sheetView showGridLines="0" workbookViewId="0"/>
  </sheetViews>
  <sheetFormatPr defaultColWidth="9" defaultRowHeight="12.75"/>
  <cols>
    <col min="1" max="1" width="9" style="300"/>
    <col min="2" max="2" width="43.73046875" style="300" customWidth="1"/>
    <col min="3" max="14" width="9.73046875" style="300" customWidth="1"/>
    <col min="15" max="15" width="9" style="300"/>
    <col min="16" max="16" width="13.59765625" style="300" customWidth="1"/>
    <col min="17" max="17" width="20.73046875" style="300" bestFit="1" customWidth="1"/>
    <col min="18" max="16384" width="9" style="300"/>
  </cols>
  <sheetData>
    <row r="1" spans="1:30" s="335" customFormat="1" ht="13.9">
      <c r="A1" s="334" t="str">
        <f>ModelBanner</f>
        <v>TSM_201920</v>
      </c>
    </row>
    <row r="2" spans="1:30" s="335" customFormat="1" ht="13.9">
      <c r="A2" s="920" t="s">
        <v>13</v>
      </c>
      <c r="B2" s="920" t="s">
        <v>30</v>
      </c>
    </row>
    <row r="3" spans="1:30" s="335" customFormat="1" ht="13.9">
      <c r="A3" s="336"/>
    </row>
    <row r="4" spans="1:30" s="339" customFormat="1" ht="13.15">
      <c r="A4" s="337" t="s">
        <v>26</v>
      </c>
      <c r="B4" s="337"/>
      <c r="C4" s="337"/>
      <c r="D4" s="337"/>
      <c r="E4" s="338"/>
      <c r="F4" s="716"/>
      <c r="G4" s="337"/>
      <c r="H4" s="337"/>
      <c r="I4" s="337"/>
      <c r="J4" s="337"/>
      <c r="K4" s="337"/>
      <c r="L4" s="337"/>
    </row>
    <row r="5" spans="1:30" s="341" customFormat="1" ht="13.15">
      <c r="A5" s="1425" t="s">
        <v>279</v>
      </c>
      <c r="B5" s="1425"/>
      <c r="C5" s="1425"/>
      <c r="D5" s="1425"/>
      <c r="E5" s="1425"/>
      <c r="F5" s="1425"/>
      <c r="G5" s="1425"/>
      <c r="H5" s="1425"/>
      <c r="I5" s="1425"/>
      <c r="J5" s="1425"/>
      <c r="K5" s="1425"/>
      <c r="L5" s="1425"/>
      <c r="M5" s="340"/>
      <c r="N5" s="340"/>
      <c r="O5" s="340"/>
      <c r="P5" s="340"/>
      <c r="Q5" s="340"/>
    </row>
    <row r="6" spans="1:30" s="345" customFormat="1" ht="13.15">
      <c r="A6" s="342" t="s">
        <v>1336</v>
      </c>
      <c r="B6" s="343"/>
      <c r="C6" s="343"/>
      <c r="D6" s="343"/>
      <c r="E6" s="338"/>
      <c r="F6" s="343"/>
      <c r="G6" s="343"/>
      <c r="H6" s="343"/>
      <c r="I6" s="343"/>
      <c r="J6" s="343"/>
      <c r="K6" s="343"/>
      <c r="L6" s="343"/>
      <c r="M6" s="344"/>
      <c r="N6" s="344"/>
      <c r="O6" s="344"/>
      <c r="P6" s="344"/>
      <c r="Q6" s="344"/>
    </row>
    <row r="7" spans="1:30" s="345" customFormat="1" ht="13.15">
      <c r="A7" s="346" t="s">
        <v>346</v>
      </c>
      <c r="B7" s="342"/>
      <c r="C7" s="343"/>
      <c r="D7" s="343"/>
      <c r="E7" s="338"/>
      <c r="F7" s="717"/>
      <c r="G7" s="343"/>
      <c r="H7" s="343"/>
      <c r="I7" s="343"/>
      <c r="J7" s="343"/>
      <c r="K7" s="343"/>
      <c r="L7" s="343"/>
      <c r="M7" s="344"/>
      <c r="N7" s="344"/>
      <c r="O7" s="344"/>
      <c r="P7" s="344"/>
      <c r="Q7" s="344"/>
    </row>
    <row r="8" spans="1:30" s="345" customFormat="1" ht="13.15">
      <c r="A8" s="342" t="s">
        <v>24</v>
      </c>
      <c r="B8" s="343"/>
      <c r="C8" s="343"/>
      <c r="D8" s="343"/>
      <c r="E8" s="338"/>
      <c r="F8" s="343"/>
      <c r="G8" s="343"/>
      <c r="H8" s="343"/>
      <c r="I8" s="343"/>
      <c r="J8" s="343"/>
      <c r="K8" s="343"/>
      <c r="L8" s="343"/>
      <c r="M8" s="344"/>
      <c r="N8" s="344"/>
      <c r="O8" s="344"/>
      <c r="P8" s="344"/>
      <c r="Q8" s="344"/>
    </row>
    <row r="9" spans="1:30" s="353" customFormat="1" ht="13.5" customHeight="1">
      <c r="A9" s="347" t="s">
        <v>123</v>
      </c>
      <c r="B9" s="348"/>
      <c r="C9" s="542"/>
      <c r="D9" s="366"/>
      <c r="E9" s="366"/>
      <c r="F9" s="366"/>
      <c r="G9" s="351"/>
      <c r="H9" s="366"/>
      <c r="I9" s="366"/>
      <c r="J9" s="351"/>
      <c r="K9" s="367"/>
      <c r="L9" s="367"/>
      <c r="M9" s="352"/>
      <c r="N9" s="352"/>
      <c r="O9" s="352"/>
      <c r="P9" s="352"/>
      <c r="Q9" s="352"/>
    </row>
    <row r="10" spans="1:30">
      <c r="H10" s="267"/>
    </row>
    <row r="11" spans="1:30" ht="13.15">
      <c r="B11" s="332" t="s">
        <v>187</v>
      </c>
      <c r="G11" s="448"/>
      <c r="P11" s="363"/>
      <c r="Q11" s="363"/>
      <c r="R11" s="363"/>
      <c r="S11" s="363"/>
      <c r="T11" s="363"/>
      <c r="U11" s="363"/>
      <c r="V11" s="363"/>
      <c r="W11" s="363"/>
      <c r="X11" s="363"/>
      <c r="Y11" s="363"/>
      <c r="Z11" s="363"/>
      <c r="AA11" s="363"/>
      <c r="AB11" s="363"/>
      <c r="AC11" s="363"/>
      <c r="AD11" s="363"/>
    </row>
    <row r="12" spans="1:30">
      <c r="G12" s="448"/>
      <c r="H12" s="448"/>
      <c r="P12" s="363"/>
      <c r="Q12" s="363"/>
      <c r="R12" s="363"/>
      <c r="S12" s="363"/>
      <c r="T12" s="363"/>
      <c r="U12" s="363"/>
      <c r="V12" s="363"/>
      <c r="W12" s="363"/>
      <c r="X12" s="363"/>
      <c r="Y12" s="363"/>
      <c r="Z12" s="363"/>
      <c r="AA12" s="363"/>
      <c r="AB12" s="363"/>
      <c r="AC12" s="363"/>
      <c r="AD12" s="363"/>
    </row>
    <row r="13" spans="1:30" ht="13.15">
      <c r="B13" s="317" t="str">
        <f>Forecast_stock_figures!B14</f>
        <v>Phase/subject</v>
      </c>
      <c r="C13" s="317" t="str">
        <f>Forecast_stock_figures!C14</f>
        <v>2018/19</v>
      </c>
      <c r="D13" s="317" t="str">
        <f>Forecast_stock_figures!D14</f>
        <v>2019/20</v>
      </c>
      <c r="E13" s="317" t="str">
        <f>Forecast_stock_figures!E14</f>
        <v>2020/21</v>
      </c>
      <c r="F13" s="317" t="str">
        <f>Forecast_stock_figures!F14</f>
        <v>2021/22</v>
      </c>
      <c r="G13" s="317" t="str">
        <f>Forecast_stock_figures!G14</f>
        <v>2022/23</v>
      </c>
      <c r="H13" s="317" t="str">
        <f>Forecast_stock_figures!H14</f>
        <v>2023/24</v>
      </c>
      <c r="I13" s="317" t="str">
        <f>Forecast_stock_figures!I14</f>
        <v>2024/25</v>
      </c>
      <c r="J13" s="317" t="str">
        <f>Forecast_stock_figures!J14</f>
        <v>2025/26</v>
      </c>
      <c r="K13" s="317" t="str">
        <f>Forecast_stock_figures!K14</f>
        <v>2026/27</v>
      </c>
      <c r="L13" s="317" t="str">
        <f>Forecast_stock_figures!L14</f>
        <v>2027/28</v>
      </c>
      <c r="M13" s="317" t="str">
        <f>Forecast_stock_figures!M14</f>
        <v>2028/29</v>
      </c>
      <c r="N13" s="317" t="str">
        <f>Forecast_stock_figures!N14</f>
        <v>2029/30</v>
      </c>
      <c r="P13" s="365"/>
      <c r="Q13" s="365"/>
      <c r="R13" s="365"/>
      <c r="S13" s="365"/>
      <c r="T13" s="365"/>
      <c r="U13" s="365"/>
      <c r="V13" s="365"/>
      <c r="W13" s="365"/>
      <c r="X13" s="365"/>
      <c r="Y13" s="365"/>
      <c r="Z13" s="365"/>
      <c r="AA13" s="365"/>
      <c r="AB13" s="365"/>
      <c r="AC13" s="363"/>
      <c r="AD13" s="363"/>
    </row>
    <row r="14" spans="1:30" ht="13.15">
      <c r="A14" s="368"/>
      <c r="B14" s="369" t="s">
        <v>488</v>
      </c>
      <c r="C14" s="315">
        <f>Forecast_stock_figures!C15</f>
        <v>242091.76066308128</v>
      </c>
      <c r="D14" s="315">
        <f>Forecast_stock_figures!D15</f>
        <v>242074.43696060398</v>
      </c>
      <c r="E14" s="315">
        <f>Forecast_stock_figures!E15</f>
        <v>242067.21763228768</v>
      </c>
      <c r="F14" s="315">
        <f>Forecast_stock_figures!F15</f>
        <v>241525.6676068404</v>
      </c>
      <c r="G14" s="315">
        <f>Forecast_stock_figures!G15</f>
        <v>240738.72848536429</v>
      </c>
      <c r="H14" s="315">
        <f>Forecast_stock_figures!H15</f>
        <v>239919.21752904681</v>
      </c>
      <c r="I14" s="315">
        <f>Forecast_stock_figures!I15</f>
        <v>239318.06316932596</v>
      </c>
      <c r="J14" s="315">
        <f>Forecast_stock_figures!J15</f>
        <v>239004.13275008727</v>
      </c>
      <c r="K14" s="315">
        <f>Forecast_stock_figures!K15</f>
        <v>238668.99960800586</v>
      </c>
      <c r="L14" s="315">
        <f>Forecast_stock_figures!L15</f>
        <v>238332.65495796202</v>
      </c>
      <c r="M14" s="315">
        <f>Forecast_stock_figures!M15</f>
        <v>238291.04122130974</v>
      </c>
      <c r="N14" s="315">
        <f>Forecast_stock_figures!N15</f>
        <v>238075.64401404688</v>
      </c>
      <c r="P14" s="365"/>
      <c r="Q14" s="365"/>
      <c r="R14" s="365"/>
      <c r="S14" s="365"/>
      <c r="T14" s="365"/>
      <c r="U14" s="365"/>
      <c r="V14" s="365"/>
      <c r="W14" s="365"/>
      <c r="X14" s="365"/>
      <c r="Y14" s="365"/>
      <c r="Z14" s="365"/>
      <c r="AA14" s="365"/>
      <c r="AB14" s="365"/>
      <c r="AC14" s="363"/>
      <c r="AD14" s="491"/>
    </row>
    <row r="15" spans="1:30" ht="13.15">
      <c r="A15" s="368"/>
      <c r="B15" s="369" t="s">
        <v>610</v>
      </c>
      <c r="C15" s="315">
        <f>Forecast_stock_figures!C16</f>
        <v>8236.4413301126551</v>
      </c>
      <c r="D15" s="315">
        <f>Forecast_stock_figures!D16</f>
        <v>8238.8261660519729</v>
      </c>
      <c r="E15" s="315">
        <f>Forecast_stock_figures!E16</f>
        <v>8219.8540404495889</v>
      </c>
      <c r="F15" s="315">
        <f>Forecast_stock_figures!F16</f>
        <v>8187.373352915195</v>
      </c>
      <c r="G15" s="315">
        <f>Forecast_stock_figures!G16</f>
        <v>8199.8747416304959</v>
      </c>
      <c r="H15" s="315">
        <f>Forecast_stock_figures!H16</f>
        <v>8234.2976200564881</v>
      </c>
      <c r="I15" s="315">
        <f>Forecast_stock_figures!I16</f>
        <v>8293.2956431442963</v>
      </c>
      <c r="J15" s="315">
        <f>Forecast_stock_figures!J16</f>
        <v>8309.5901051807396</v>
      </c>
      <c r="K15" s="315">
        <f>Forecast_stock_figures!K16</f>
        <v>8304.3718184256759</v>
      </c>
      <c r="L15" s="315">
        <f>Forecast_stock_figures!L16</f>
        <v>8299.1121465397755</v>
      </c>
      <c r="M15" s="315">
        <f>Forecast_stock_figures!M16</f>
        <v>8286.66455466958</v>
      </c>
      <c r="N15" s="315">
        <f>Forecast_stock_figures!N16</f>
        <v>8276.143423407646</v>
      </c>
      <c r="P15" s="365"/>
      <c r="Q15" s="365"/>
      <c r="R15" s="365"/>
      <c r="S15" s="365"/>
      <c r="T15" s="365"/>
      <c r="U15" s="365"/>
      <c r="V15" s="365"/>
      <c r="W15" s="365"/>
      <c r="X15" s="365"/>
      <c r="Y15" s="365"/>
      <c r="Z15" s="365"/>
      <c r="AA15" s="365"/>
      <c r="AB15" s="365"/>
      <c r="AC15" s="363"/>
      <c r="AD15" s="491"/>
    </row>
    <row r="16" spans="1:30" ht="13.15">
      <c r="A16" s="368"/>
      <c r="B16" s="369" t="s">
        <v>489</v>
      </c>
      <c r="C16" s="315">
        <f>Forecast_stock_figures!C17</f>
        <v>12488.984382049279</v>
      </c>
      <c r="D16" s="315">
        <f>Forecast_stock_figures!D17</f>
        <v>12641.232920822389</v>
      </c>
      <c r="E16" s="315">
        <f>Forecast_stock_figures!E17</f>
        <v>12722.79161136832</v>
      </c>
      <c r="F16" s="315">
        <f>Forecast_stock_figures!F17</f>
        <v>12837.017861885523</v>
      </c>
      <c r="G16" s="315">
        <f>Forecast_stock_figures!G17</f>
        <v>13090.280962345856</v>
      </c>
      <c r="H16" s="315">
        <f>Forecast_stock_figures!H17</f>
        <v>13302.679729988338</v>
      </c>
      <c r="I16" s="315">
        <f>Forecast_stock_figures!I17</f>
        <v>13397.342524968526</v>
      </c>
      <c r="J16" s="315">
        <f>Forecast_stock_figures!J17</f>
        <v>13466.388942747561</v>
      </c>
      <c r="K16" s="315">
        <f>Forecast_stock_figures!K17</f>
        <v>13486.4354607842</v>
      </c>
      <c r="L16" s="315">
        <f>Forecast_stock_figures!L17</f>
        <v>13471.57786735954</v>
      </c>
      <c r="M16" s="315">
        <f>Forecast_stock_figures!M17</f>
        <v>13428.8050851106</v>
      </c>
      <c r="N16" s="315">
        <f>Forecast_stock_figures!N17</f>
        <v>13404.059908701767</v>
      </c>
      <c r="P16" s="365"/>
      <c r="Q16" s="365"/>
      <c r="R16" s="365"/>
      <c r="S16" s="365"/>
      <c r="T16" s="365"/>
      <c r="U16" s="365"/>
      <c r="V16" s="365"/>
      <c r="W16" s="365"/>
      <c r="X16" s="365"/>
      <c r="Y16" s="365"/>
      <c r="Z16" s="365"/>
      <c r="AA16" s="365"/>
      <c r="AB16" s="365"/>
      <c r="AC16" s="363"/>
      <c r="AD16" s="491"/>
    </row>
    <row r="17" spans="1:30" ht="13.15">
      <c r="A17" s="368"/>
      <c r="B17" s="369" t="s">
        <v>552</v>
      </c>
      <c r="C17" s="315">
        <f>Forecast_stock_figures!C18</f>
        <v>4649.9788834305391</v>
      </c>
      <c r="D17" s="315">
        <f>Forecast_stock_figures!D18</f>
        <v>4555.116761040148</v>
      </c>
      <c r="E17" s="315">
        <f>Forecast_stock_figures!E18</f>
        <v>4495.2157589953322</v>
      </c>
      <c r="F17" s="315">
        <f>Forecast_stock_figures!F18</f>
        <v>4498.4150073732999</v>
      </c>
      <c r="G17" s="315">
        <f>Forecast_stock_figures!G18</f>
        <v>4570.0834457111641</v>
      </c>
      <c r="H17" s="315">
        <f>Forecast_stock_figures!H18</f>
        <v>4650.3225516980847</v>
      </c>
      <c r="I17" s="315">
        <f>Forecast_stock_figures!I18</f>
        <v>4734.0749529702416</v>
      </c>
      <c r="J17" s="315">
        <f>Forecast_stock_figures!J18</f>
        <v>4811.9411616361067</v>
      </c>
      <c r="K17" s="315">
        <f>Forecast_stock_figures!K18</f>
        <v>4867.8605567365003</v>
      </c>
      <c r="L17" s="315">
        <f>Forecast_stock_figures!L18</f>
        <v>4906.5549382499466</v>
      </c>
      <c r="M17" s="315">
        <f>Forecast_stock_figures!M18</f>
        <v>4931.8369612161296</v>
      </c>
      <c r="N17" s="315">
        <f>Forecast_stock_figures!N18</f>
        <v>4946.9094377948259</v>
      </c>
      <c r="P17" s="365"/>
      <c r="Q17" s="365"/>
      <c r="R17" s="365"/>
      <c r="S17" s="365"/>
      <c r="T17" s="365"/>
      <c r="U17" s="365"/>
      <c r="V17" s="365"/>
      <c r="W17" s="365"/>
      <c r="X17" s="365"/>
      <c r="Y17" s="365"/>
      <c r="Z17" s="365"/>
      <c r="AA17" s="365"/>
      <c r="AB17" s="365"/>
      <c r="AC17" s="363"/>
      <c r="AD17" s="363"/>
    </row>
    <row r="18" spans="1:30" ht="13.15">
      <c r="A18" s="368"/>
      <c r="B18" s="369" t="s">
        <v>490</v>
      </c>
      <c r="C18" s="315">
        <f>Forecast_stock_figures!C19</f>
        <v>11217.375614536913</v>
      </c>
      <c r="D18" s="315">
        <f>Forecast_stock_figures!D19</f>
        <v>11363.452934503526</v>
      </c>
      <c r="E18" s="315">
        <f>Forecast_stock_figures!E19</f>
        <v>11440.033546419827</v>
      </c>
      <c r="F18" s="315">
        <f>Forecast_stock_figures!F19</f>
        <v>11546.505675851071</v>
      </c>
      <c r="G18" s="315">
        <f>Forecast_stock_figures!G19</f>
        <v>11781.313641910179</v>
      </c>
      <c r="H18" s="315">
        <f>Forecast_stock_figures!H19</f>
        <v>11971.963027779826</v>
      </c>
      <c r="I18" s="315">
        <f>Forecast_stock_figures!I19</f>
        <v>12055.46699739504</v>
      </c>
      <c r="J18" s="315">
        <f>Forecast_stock_figures!J19</f>
        <v>12123.932242138968</v>
      </c>
      <c r="K18" s="315">
        <f>Forecast_stock_figures!K19</f>
        <v>12145.646259453573</v>
      </c>
      <c r="L18" s="315">
        <f>Forecast_stock_figures!L19</f>
        <v>12129.311113416123</v>
      </c>
      <c r="M18" s="315">
        <f>Forecast_stock_figures!M19</f>
        <v>12084.96512482003</v>
      </c>
      <c r="N18" s="315">
        <f>Forecast_stock_figures!N19</f>
        <v>12059.278633450818</v>
      </c>
      <c r="P18" s="365"/>
      <c r="Q18" s="365"/>
      <c r="R18" s="365"/>
      <c r="S18" s="365"/>
      <c r="T18" s="365"/>
      <c r="U18" s="365"/>
      <c r="V18" s="365"/>
      <c r="W18" s="365"/>
      <c r="X18" s="365"/>
      <c r="Y18" s="365"/>
      <c r="Z18" s="365"/>
      <c r="AA18" s="365"/>
      <c r="AB18" s="365"/>
      <c r="AC18" s="363"/>
      <c r="AD18" s="363"/>
    </row>
    <row r="19" spans="1:30" ht="13.15">
      <c r="A19" s="368"/>
      <c r="B19" s="369" t="s">
        <v>491</v>
      </c>
      <c r="C19" s="315">
        <f>Forecast_stock_figures!C20</f>
        <v>284.31499929998387</v>
      </c>
      <c r="D19" s="315">
        <f>Forecast_stock_figures!D20</f>
        <v>283.23229040098903</v>
      </c>
      <c r="E19" s="315">
        <f>Forecast_stock_figures!E20</f>
        <v>283.25010780396593</v>
      </c>
      <c r="F19" s="315">
        <f>Forecast_stock_figures!F20</f>
        <v>285.3638075432404</v>
      </c>
      <c r="G19" s="315">
        <f>Forecast_stock_figures!G20</f>
        <v>290.85330474895585</v>
      </c>
      <c r="H19" s="315">
        <f>Forecast_stock_figures!H20</f>
        <v>296.21637922819917</v>
      </c>
      <c r="I19" s="315">
        <f>Forecast_stock_figures!I20</f>
        <v>299.50935939559361</v>
      </c>
      <c r="J19" s="315">
        <f>Forecast_stock_figures!J20</f>
        <v>301.44269490601692</v>
      </c>
      <c r="K19" s="315">
        <f>Forecast_stock_figures!K20</f>
        <v>302.47468765331774</v>
      </c>
      <c r="L19" s="315">
        <f>Forecast_stock_figures!L20</f>
        <v>303.34082159901243</v>
      </c>
      <c r="M19" s="315">
        <f>Forecast_stock_figures!M20</f>
        <v>303.81987195985465</v>
      </c>
      <c r="N19" s="315">
        <f>Forecast_stock_figures!N20</f>
        <v>304.12812464324185</v>
      </c>
      <c r="P19" s="362"/>
      <c r="Q19" s="362"/>
      <c r="R19" s="362"/>
      <c r="S19" s="362"/>
      <c r="T19" s="362"/>
      <c r="U19" s="362"/>
      <c r="V19" s="362"/>
      <c r="W19" s="362"/>
      <c r="X19" s="362"/>
      <c r="Y19" s="362"/>
      <c r="Z19" s="362"/>
      <c r="AA19" s="362"/>
      <c r="AB19" s="362"/>
      <c r="AC19" s="363"/>
      <c r="AD19" s="363"/>
    </row>
    <row r="20" spans="1:30" ht="13.15">
      <c r="A20" s="368"/>
      <c r="B20" s="369" t="s">
        <v>492</v>
      </c>
      <c r="C20" s="315">
        <f>Forecast_stock_figures!C21</f>
        <v>6503.7124384682911</v>
      </c>
      <c r="D20" s="315">
        <f>Forecast_stock_figures!D21</f>
        <v>6504.2354336534609</v>
      </c>
      <c r="E20" s="315">
        <f>Forecast_stock_figures!E21</f>
        <v>6489.3013271074778</v>
      </c>
      <c r="F20" s="315">
        <f>Forecast_stock_figures!F21</f>
        <v>6464.6533963364363</v>
      </c>
      <c r="G20" s="315">
        <f>Forecast_stock_figures!G21</f>
        <v>6478.1128046628564</v>
      </c>
      <c r="H20" s="315">
        <f>Forecast_stock_figures!H21</f>
        <v>6506.9373649956433</v>
      </c>
      <c r="I20" s="315">
        <f>Forecast_stock_figures!I21</f>
        <v>6553.6319658577149</v>
      </c>
      <c r="J20" s="315">
        <f>Forecast_stock_figures!J21</f>
        <v>6572.8331237257271</v>
      </c>
      <c r="K20" s="315">
        <f>Forecast_stock_figures!K21</f>
        <v>6572.850753271392</v>
      </c>
      <c r="L20" s="315">
        <f>Forecast_stock_figures!L21</f>
        <v>6567.5788072079231</v>
      </c>
      <c r="M20" s="315">
        <f>Forecast_stock_figures!M21</f>
        <v>6554.2864445250671</v>
      </c>
      <c r="N20" s="315">
        <f>Forecast_stock_figures!N21</f>
        <v>6543.9920272778973</v>
      </c>
      <c r="P20" s="362"/>
      <c r="Q20" s="362"/>
      <c r="R20" s="362"/>
      <c r="S20" s="362"/>
      <c r="T20" s="362"/>
      <c r="U20" s="362"/>
      <c r="V20" s="362"/>
      <c r="W20" s="362"/>
      <c r="X20" s="362"/>
      <c r="Y20" s="362"/>
      <c r="Z20" s="362"/>
      <c r="AA20" s="362"/>
      <c r="AB20" s="362"/>
      <c r="AC20" s="363"/>
      <c r="AD20" s="491"/>
    </row>
    <row r="21" spans="1:30" ht="13.15">
      <c r="A21" s="368"/>
      <c r="B21" s="369" t="s">
        <v>611</v>
      </c>
      <c r="C21" s="315">
        <f>Forecast_stock_figures!C22</f>
        <v>9857.8867676356749</v>
      </c>
      <c r="D21" s="315">
        <f>Forecast_stock_figures!D22</f>
        <v>9902.6632021243076</v>
      </c>
      <c r="E21" s="315">
        <f>Forecast_stock_figures!E22</f>
        <v>9901.0568641284426</v>
      </c>
      <c r="F21" s="315">
        <f>Forecast_stock_figures!F22</f>
        <v>9852.485154383472</v>
      </c>
      <c r="G21" s="315">
        <f>Forecast_stock_figures!G22</f>
        <v>9838.0922126570331</v>
      </c>
      <c r="H21" s="315">
        <f>Forecast_stock_figures!H22</f>
        <v>9852.4440749749465</v>
      </c>
      <c r="I21" s="315">
        <f>Forecast_stock_figures!I22</f>
        <v>9901.3476727265497</v>
      </c>
      <c r="J21" s="315">
        <f>Forecast_stock_figures!J22</f>
        <v>9888.5185783881552</v>
      </c>
      <c r="K21" s="315">
        <f>Forecast_stock_figures!K22</f>
        <v>9855.1373469907467</v>
      </c>
      <c r="L21" s="315">
        <f>Forecast_stock_figures!L22</f>
        <v>9831.4549532943693</v>
      </c>
      <c r="M21" s="315">
        <f>Forecast_stock_figures!M22</f>
        <v>9804.2398172544508</v>
      </c>
      <c r="N21" s="315">
        <f>Forecast_stock_figures!N22</f>
        <v>9783.5176957192598</v>
      </c>
      <c r="P21" s="362"/>
      <c r="Q21" s="362"/>
      <c r="R21" s="362"/>
      <c r="S21" s="362"/>
      <c r="T21" s="362"/>
      <c r="U21" s="362"/>
      <c r="V21" s="362"/>
      <c r="W21" s="362"/>
      <c r="X21" s="362"/>
      <c r="Y21" s="362"/>
      <c r="Z21" s="362"/>
      <c r="AA21" s="362"/>
      <c r="AB21" s="362"/>
      <c r="AC21" s="363"/>
      <c r="AD21" s="491"/>
    </row>
    <row r="22" spans="1:30" ht="13.15">
      <c r="A22" s="368"/>
      <c r="B22" s="369" t="s">
        <v>493</v>
      </c>
      <c r="C22" s="315">
        <f>Forecast_stock_figures!C23</f>
        <v>4740.1138605007391</v>
      </c>
      <c r="D22" s="315">
        <f>Forecast_stock_figures!D23</f>
        <v>4752.9085316880291</v>
      </c>
      <c r="E22" s="315">
        <f>Forecast_stock_figures!E23</f>
        <v>4747.4584889264943</v>
      </c>
      <c r="F22" s="315">
        <f>Forecast_stock_figures!F23</f>
        <v>4725.8608227382256</v>
      </c>
      <c r="G22" s="315">
        <f>Forecast_stock_figures!G23</f>
        <v>4724.045968368835</v>
      </c>
      <c r="H22" s="315">
        <f>Forecast_stock_figures!H23</f>
        <v>4736.2452413546316</v>
      </c>
      <c r="I22" s="315">
        <f>Forecast_stock_figures!I23</f>
        <v>4764.5127774888497</v>
      </c>
      <c r="J22" s="315">
        <f>Forecast_stock_figures!J23</f>
        <v>4763.053214842821</v>
      </c>
      <c r="K22" s="315">
        <f>Forecast_stock_figures!K23</f>
        <v>4751.4066693918894</v>
      </c>
      <c r="L22" s="315">
        <f>Forecast_stock_figures!L23</f>
        <v>4744.2880312492334</v>
      </c>
      <c r="M22" s="315">
        <f>Forecast_stock_figures!M23</f>
        <v>4735.2506471086472</v>
      </c>
      <c r="N22" s="315">
        <f>Forecast_stock_figures!N23</f>
        <v>4727.844089221443</v>
      </c>
      <c r="P22" s="363"/>
      <c r="Q22" s="363"/>
      <c r="R22" s="363"/>
      <c r="S22" s="363"/>
      <c r="T22" s="363"/>
      <c r="U22" s="363"/>
      <c r="V22" s="363"/>
      <c r="W22" s="363"/>
      <c r="X22" s="363"/>
      <c r="Y22" s="363"/>
      <c r="Z22" s="363"/>
      <c r="AA22" s="363"/>
      <c r="AB22" s="363"/>
      <c r="AC22" s="363"/>
      <c r="AD22" s="363"/>
    </row>
    <row r="23" spans="1:30" ht="13.15">
      <c r="A23" s="368"/>
      <c r="B23" s="369" t="s">
        <v>494</v>
      </c>
      <c r="C23" s="315">
        <f>Forecast_stock_figures!C24</f>
        <v>31104.771606330149</v>
      </c>
      <c r="D23" s="315">
        <f>Forecast_stock_figures!D24</f>
        <v>31513.501431157682</v>
      </c>
      <c r="E23" s="315">
        <f>Forecast_stock_figures!E24</f>
        <v>31818.331154967142</v>
      </c>
      <c r="F23" s="315">
        <f>Forecast_stock_figures!F24</f>
        <v>32102.964518529257</v>
      </c>
      <c r="G23" s="315">
        <f>Forecast_stock_figures!G24</f>
        <v>32675.243987934358</v>
      </c>
      <c r="H23" s="315">
        <f>Forecast_stock_figures!H24</f>
        <v>33152.992517414743</v>
      </c>
      <c r="I23" s="315">
        <f>Forecast_stock_figures!I24</f>
        <v>33300.283886916419</v>
      </c>
      <c r="J23" s="315">
        <f>Forecast_stock_figures!J24</f>
        <v>33370.275700466133</v>
      </c>
      <c r="K23" s="315">
        <f>Forecast_stock_figures!K24</f>
        <v>33329.021419399091</v>
      </c>
      <c r="L23" s="315">
        <f>Forecast_stock_figures!L24</f>
        <v>33215.705078831998</v>
      </c>
      <c r="M23" s="315">
        <f>Forecast_stock_figures!M24</f>
        <v>33042.14532192811</v>
      </c>
      <c r="N23" s="315">
        <f>Forecast_stock_figures!N24</f>
        <v>32939.27131928267</v>
      </c>
      <c r="P23" s="363"/>
      <c r="Q23" s="363"/>
      <c r="R23" s="363"/>
      <c r="S23" s="363"/>
      <c r="T23" s="363"/>
      <c r="U23" s="363"/>
      <c r="V23" s="363"/>
      <c r="W23" s="363"/>
      <c r="X23" s="363"/>
      <c r="Y23" s="363"/>
      <c r="Z23" s="363"/>
      <c r="AA23" s="363"/>
      <c r="AB23" s="363"/>
      <c r="AC23" s="363"/>
      <c r="AD23" s="363"/>
    </row>
    <row r="24" spans="1:30" ht="13.15">
      <c r="A24" s="368"/>
      <c r="B24" s="369" t="s">
        <v>401</v>
      </c>
      <c r="C24" s="315">
        <f>Forecast_stock_figures!C25</f>
        <v>1936.1051287653315</v>
      </c>
      <c r="D24" s="315">
        <f>Forecast_stock_figures!D25</f>
        <v>1944.2657967572725</v>
      </c>
      <c r="E24" s="315">
        <f>Forecast_stock_figures!E25</f>
        <v>1945.0154552505319</v>
      </c>
      <c r="F24" s="315">
        <f>Forecast_stock_figures!F25</f>
        <v>1936.9187974561164</v>
      </c>
      <c r="G24" s="315">
        <f>Forecast_stock_figures!G25</f>
        <v>1939.5228989382617</v>
      </c>
      <c r="H24" s="315">
        <f>Forecast_stock_figures!H25</f>
        <v>1944.2087433257054</v>
      </c>
      <c r="I24" s="315">
        <f>Forecast_stock_figures!I25</f>
        <v>1953.0134725573728</v>
      </c>
      <c r="J24" s="315">
        <f>Forecast_stock_figures!J25</f>
        <v>1960.9844615162256</v>
      </c>
      <c r="K24" s="315">
        <f>Forecast_stock_figures!K25</f>
        <v>1961.0030125706503</v>
      </c>
      <c r="L24" s="315">
        <f>Forecast_stock_figures!L25</f>
        <v>1953.4299538953712</v>
      </c>
      <c r="M24" s="315">
        <f>Forecast_stock_figures!M25</f>
        <v>1940.960937103895</v>
      </c>
      <c r="N24" s="315">
        <f>Forecast_stock_figures!N25</f>
        <v>1932.7554472888787</v>
      </c>
    </row>
    <row r="25" spans="1:30" ht="13.15">
      <c r="A25" s="368"/>
      <c r="B25" s="369" t="s">
        <v>495</v>
      </c>
      <c r="C25" s="315">
        <f>Forecast_stock_figures!C26</f>
        <v>11113.377109914745</v>
      </c>
      <c r="D25" s="315">
        <f>Forecast_stock_figures!D26</f>
        <v>11239.220288275057</v>
      </c>
      <c r="E25" s="315">
        <f>Forecast_stock_figures!E26</f>
        <v>11331.371022232186</v>
      </c>
      <c r="F25" s="315">
        <f>Forecast_stock_figures!F26</f>
        <v>11420.760974841398</v>
      </c>
      <c r="G25" s="315">
        <f>Forecast_stock_figures!G26</f>
        <v>11603.29562618706</v>
      </c>
      <c r="H25" s="315">
        <f>Forecast_stock_figures!H26</f>
        <v>11775.643630775732</v>
      </c>
      <c r="I25" s="315">
        <f>Forecast_stock_figures!I26</f>
        <v>11835.15803927681</v>
      </c>
      <c r="J25" s="315">
        <f>Forecast_stock_figures!J26</f>
        <v>11841.933310490836</v>
      </c>
      <c r="K25" s="315">
        <f>Forecast_stock_figures!K26</f>
        <v>11817.432394701545</v>
      </c>
      <c r="L25" s="315">
        <f>Forecast_stock_figures!L26</f>
        <v>11788.19305021402</v>
      </c>
      <c r="M25" s="315">
        <f>Forecast_stock_figures!M26</f>
        <v>11746.574580228549</v>
      </c>
      <c r="N25" s="315">
        <f>Forecast_stock_figures!N26</f>
        <v>11721.771387341514</v>
      </c>
    </row>
    <row r="26" spans="1:30" ht="13.15">
      <c r="A26" s="368"/>
      <c r="B26" s="369" t="s">
        <v>496</v>
      </c>
      <c r="C26" s="315">
        <f>Forecast_stock_figures!C27</f>
        <v>11920.414290696526</v>
      </c>
      <c r="D26" s="315">
        <f>Forecast_stock_figures!D27</f>
        <v>12040.846897771326</v>
      </c>
      <c r="E26" s="315">
        <f>Forecast_stock_figures!E27</f>
        <v>12130.842048932904</v>
      </c>
      <c r="F26" s="315">
        <f>Forecast_stock_figures!F27</f>
        <v>12226.893264589105</v>
      </c>
      <c r="G26" s="315">
        <f>Forecast_stock_figures!G27</f>
        <v>12427.755322064584</v>
      </c>
      <c r="H26" s="315">
        <f>Forecast_stock_figures!H27</f>
        <v>12616.558575942268</v>
      </c>
      <c r="I26" s="315">
        <f>Forecast_stock_figures!I27</f>
        <v>12687.386211933244</v>
      </c>
      <c r="J26" s="315">
        <f>Forecast_stock_figures!J27</f>
        <v>12703.399201562401</v>
      </c>
      <c r="K26" s="315">
        <f>Forecast_stock_figures!K27</f>
        <v>12684.822379609272</v>
      </c>
      <c r="L26" s="315">
        <f>Forecast_stock_figures!L27</f>
        <v>12659.462027404536</v>
      </c>
      <c r="M26" s="315">
        <f>Forecast_stock_figures!M27</f>
        <v>12619.866127043624</v>
      </c>
      <c r="N26" s="315">
        <f>Forecast_stock_figures!N27</f>
        <v>12596.378853720149</v>
      </c>
      <c r="Q26" s="529"/>
    </row>
    <row r="27" spans="1:30" ht="13.15">
      <c r="A27" s="368"/>
      <c r="B27" s="369" t="s">
        <v>612</v>
      </c>
      <c r="C27" s="315">
        <f>Forecast_stock_figures!C28</f>
        <v>31927.142466957212</v>
      </c>
      <c r="D27" s="315">
        <f>Forecast_stock_figures!D28</f>
        <v>32349.079080128056</v>
      </c>
      <c r="E27" s="315">
        <f>Forecast_stock_figures!E28</f>
        <v>32683.206744697145</v>
      </c>
      <c r="F27" s="315">
        <f>Forecast_stock_figures!F28</f>
        <v>32968.309904156558</v>
      </c>
      <c r="G27" s="315">
        <f>Forecast_stock_figures!G28</f>
        <v>33562.0889128786</v>
      </c>
      <c r="H27" s="315">
        <f>Forecast_stock_figures!H28</f>
        <v>34071.22096466404</v>
      </c>
      <c r="I27" s="315">
        <f>Forecast_stock_figures!I28</f>
        <v>34255.44454820142</v>
      </c>
      <c r="J27" s="315">
        <f>Forecast_stock_figures!J28</f>
        <v>34348.486611220265</v>
      </c>
      <c r="K27" s="315">
        <f>Forecast_stock_figures!K28</f>
        <v>34328.956352554473</v>
      </c>
      <c r="L27" s="315">
        <f>Forecast_stock_figures!L28</f>
        <v>34243.833588372276</v>
      </c>
      <c r="M27" s="315">
        <f>Forecast_stock_figures!M28</f>
        <v>34099.542423692801</v>
      </c>
      <c r="N27" s="315">
        <f>Forecast_stock_figures!N28</f>
        <v>34014.414589049004</v>
      </c>
    </row>
    <row r="28" spans="1:30" ht="26.25">
      <c r="A28" s="368"/>
      <c r="B28" s="530" t="s">
        <v>613</v>
      </c>
      <c r="C28" s="274">
        <f>Forecast_stock_figures!C29</f>
        <v>15046.687740175887</v>
      </c>
      <c r="D28" s="274">
        <f>Forecast_stock_figures!D29</f>
        <v>15633.00749673121</v>
      </c>
      <c r="E28" s="274">
        <f>Forecast_stock_figures!E29</f>
        <v>16393.443722049713</v>
      </c>
      <c r="F28" s="274">
        <f>Forecast_stock_figures!F29</f>
        <v>17396.001537865581</v>
      </c>
      <c r="G28" s="274">
        <f>Forecast_stock_figures!G29</f>
        <v>18792.431696981159</v>
      </c>
      <c r="H28" s="274">
        <f>Forecast_stock_figures!H29</f>
        <v>19918.765365700408</v>
      </c>
      <c r="I28" s="274">
        <f>Forecast_stock_figures!I29</f>
        <v>19982.202799813695</v>
      </c>
      <c r="J28" s="274">
        <f>Forecast_stock_figures!J29</f>
        <v>19961.515116261082</v>
      </c>
      <c r="K28" s="274">
        <f>Forecast_stock_figures!K29</f>
        <v>19892.920991981133</v>
      </c>
      <c r="L28" s="274">
        <f>Forecast_stock_figures!L29</f>
        <v>19821.851670098458</v>
      </c>
      <c r="M28" s="274">
        <f>Forecast_stock_figures!M29</f>
        <v>19728.532945874485</v>
      </c>
      <c r="N28" s="274">
        <f>Forecast_stock_figures!N29</f>
        <v>19702.014580235169</v>
      </c>
    </row>
    <row r="29" spans="1:30" ht="13.15">
      <c r="A29" s="368"/>
      <c r="B29" s="369" t="s">
        <v>497</v>
      </c>
      <c r="C29" s="315">
        <f>Forecast_stock_figures!C30</f>
        <v>4829.3804530384577</v>
      </c>
      <c r="D29" s="315">
        <f>Forecast_stock_figures!D30</f>
        <v>4853.1956455416539</v>
      </c>
      <c r="E29" s="315">
        <f>Forecast_stock_figures!E30</f>
        <v>4852.5774676094752</v>
      </c>
      <c r="F29" s="315">
        <f>Forecast_stock_figures!F30</f>
        <v>4827.6196142177223</v>
      </c>
      <c r="G29" s="315">
        <f>Forecast_stock_figures!G30</f>
        <v>4816.4523291739288</v>
      </c>
      <c r="H29" s="315">
        <f>Forecast_stock_figures!H30</f>
        <v>4821.4592733073177</v>
      </c>
      <c r="I29" s="315">
        <f>Forecast_stock_figures!I30</f>
        <v>4845.0774176845589</v>
      </c>
      <c r="J29" s="315">
        <f>Forecast_stock_figures!J30</f>
        <v>4831.7271460261836</v>
      </c>
      <c r="K29" s="315">
        <f>Forecast_stock_figures!K30</f>
        <v>4810.6959480986952</v>
      </c>
      <c r="L29" s="315">
        <f>Forecast_stock_figures!L30</f>
        <v>4800.1026023212917</v>
      </c>
      <c r="M29" s="315">
        <f>Forecast_stock_figures!M30</f>
        <v>4790.322248251915</v>
      </c>
      <c r="N29" s="315">
        <f>Forecast_stock_figures!N30</f>
        <v>4782.1971199785594</v>
      </c>
    </row>
    <row r="30" spans="1:30" ht="13.15">
      <c r="A30" s="368"/>
      <c r="B30" s="369" t="s">
        <v>498</v>
      </c>
      <c r="C30" s="315">
        <f>Forecast_stock_figures!C31</f>
        <v>9837.5963533248341</v>
      </c>
      <c r="D30" s="315">
        <f>Forecast_stock_figures!D31</f>
        <v>9669.2074765154139</v>
      </c>
      <c r="E30" s="315">
        <f>Forecast_stock_figures!E31</f>
        <v>9556.1786292269608</v>
      </c>
      <c r="F30" s="315">
        <f>Forecast_stock_figures!F31</f>
        <v>9553.0768557419924</v>
      </c>
      <c r="G30" s="315">
        <f>Forecast_stock_figures!G31</f>
        <v>9672.8538860504887</v>
      </c>
      <c r="H30" s="315">
        <f>Forecast_stock_figures!H31</f>
        <v>9819.2182912338194</v>
      </c>
      <c r="I30" s="315">
        <f>Forecast_stock_figures!I31</f>
        <v>9981.7655312719507</v>
      </c>
      <c r="J30" s="315">
        <f>Forecast_stock_figures!J31</f>
        <v>10103.084531479177</v>
      </c>
      <c r="K30" s="315">
        <f>Forecast_stock_figures!K31</f>
        <v>10189.074994461116</v>
      </c>
      <c r="L30" s="315">
        <f>Forecast_stock_figures!L31</f>
        <v>10263.43093242818</v>
      </c>
      <c r="M30" s="315">
        <f>Forecast_stock_figures!M31</f>
        <v>10320.950222334683</v>
      </c>
      <c r="N30" s="315">
        <f>Forecast_stock_figures!N31</f>
        <v>10354.451336791546</v>
      </c>
    </row>
    <row r="31" spans="1:30" ht="13.15">
      <c r="A31" s="368"/>
      <c r="B31" s="369" t="s">
        <v>614</v>
      </c>
      <c r="C31" s="315">
        <f>Forecast_stock_figures!C32</f>
        <v>17389.687453138416</v>
      </c>
      <c r="D31" s="315">
        <f>Forecast_stock_figures!D32</f>
        <v>17453.390342221071</v>
      </c>
      <c r="E31" s="315">
        <f>Forecast_stock_figures!E32</f>
        <v>17448.289889174001</v>
      </c>
      <c r="F31" s="315">
        <f>Forecast_stock_figures!F32</f>
        <v>17371.225657654813</v>
      </c>
      <c r="G31" s="315">
        <f>Forecast_stock_figures!G32</f>
        <v>17376.092582901296</v>
      </c>
      <c r="H31" s="315">
        <f>Forecast_stock_figures!H32</f>
        <v>17416.928032887445</v>
      </c>
      <c r="I31" s="315">
        <f>Forecast_stock_figures!I32</f>
        <v>17506.687869880101</v>
      </c>
      <c r="J31" s="315">
        <f>Forecast_stock_figures!J32</f>
        <v>17535.060104880762</v>
      </c>
      <c r="K31" s="315">
        <f>Forecast_stock_figures!K32</f>
        <v>17510.237651971307</v>
      </c>
      <c r="L31" s="315">
        <f>Forecast_stock_figures!L32</f>
        <v>17462.314510249402</v>
      </c>
      <c r="M31" s="315">
        <f>Forecast_stock_figures!M32</f>
        <v>17390.135899659279</v>
      </c>
      <c r="N31" s="315">
        <f>Forecast_stock_figures!N32</f>
        <v>17339.848940401029</v>
      </c>
    </row>
    <row r="32" spans="1:30" ht="13.15">
      <c r="A32" s="368"/>
      <c r="B32" s="369" t="s">
        <v>499</v>
      </c>
      <c r="C32" s="315">
        <f>Forecast_stock_figures!C33</f>
        <v>10877.842784901657</v>
      </c>
      <c r="D32" s="315">
        <f>Forecast_stock_figures!D33</f>
        <v>11038.259052808715</v>
      </c>
      <c r="E32" s="315">
        <f>Forecast_stock_figures!E33</f>
        <v>11122.857194566253</v>
      </c>
      <c r="F32" s="315">
        <f>Forecast_stock_figures!F33</f>
        <v>11227.641714083325</v>
      </c>
      <c r="G32" s="315">
        <f>Forecast_stock_figures!G33</f>
        <v>11453.056790926292</v>
      </c>
      <c r="H32" s="315">
        <f>Forecast_stock_figures!H33</f>
        <v>11633.54676786979</v>
      </c>
      <c r="I32" s="315">
        <f>Forecast_stock_figures!I33</f>
        <v>11706.197434473384</v>
      </c>
      <c r="J32" s="315">
        <f>Forecast_stock_figures!J33</f>
        <v>11765.931064454197</v>
      </c>
      <c r="K32" s="315">
        <f>Forecast_stock_figures!K33</f>
        <v>11780.244204678058</v>
      </c>
      <c r="L32" s="315">
        <f>Forecast_stock_figures!L33</f>
        <v>11756.515372334921</v>
      </c>
      <c r="M32" s="315">
        <f>Forecast_stock_figures!M33</f>
        <v>11705.354406280174</v>
      </c>
      <c r="N32" s="315">
        <f>Forecast_stock_figures!N33</f>
        <v>11675.495637788114</v>
      </c>
    </row>
    <row r="33" spans="1:16" ht="13.15">
      <c r="A33" s="368"/>
      <c r="B33" s="369" t="s">
        <v>615</v>
      </c>
      <c r="C33" s="315">
        <f>Forecast_stock_figures!C34</f>
        <v>7196.617810948248</v>
      </c>
      <c r="D33" s="315">
        <f>Forecast_stock_figures!D34</f>
        <v>7218.361088689282</v>
      </c>
      <c r="E33" s="315">
        <f>Forecast_stock_figures!E34</f>
        <v>7213.4231968166287</v>
      </c>
      <c r="F33" s="315">
        <f>Forecast_stock_figures!F34</f>
        <v>7182.1291561084035</v>
      </c>
      <c r="G33" s="315">
        <f>Forecast_stock_figures!G34</f>
        <v>7185.5699087603625</v>
      </c>
      <c r="H33" s="315">
        <f>Forecast_stock_figures!H34</f>
        <v>7204.8981048665937</v>
      </c>
      <c r="I33" s="315">
        <f>Forecast_stock_figures!I34</f>
        <v>7244.846001461653</v>
      </c>
      <c r="J33" s="315">
        <f>Forecast_stock_figures!J34</f>
        <v>7256.5239380934363</v>
      </c>
      <c r="K33" s="315">
        <f>Forecast_stock_figures!K34</f>
        <v>7247.0064260996369</v>
      </c>
      <c r="L33" s="315">
        <f>Forecast_stock_figures!L34</f>
        <v>7230.2444603716976</v>
      </c>
      <c r="M33" s="315">
        <f>Forecast_stock_figures!M34</f>
        <v>7204.3816374752996</v>
      </c>
      <c r="N33" s="315">
        <f>Forecast_stock_figures!N34</f>
        <v>7186.0106471582749</v>
      </c>
    </row>
    <row r="34" spans="1:16" ht="13.15">
      <c r="A34" s="370"/>
      <c r="B34" s="317" t="s">
        <v>543</v>
      </c>
      <c r="C34" s="315">
        <f>SUM(C15:C33)</f>
        <v>211158.43147422554</v>
      </c>
      <c r="D34" s="315">
        <f t="shared" ref="D34:N34" si="0">SUM(D15:D33)</f>
        <v>213194.00283688155</v>
      </c>
      <c r="E34" s="315">
        <f t="shared" si="0"/>
        <v>214794.49827072237</v>
      </c>
      <c r="F34" s="315">
        <f t="shared" si="0"/>
        <v>216611.21707427074</v>
      </c>
      <c r="G34" s="315">
        <f t="shared" si="0"/>
        <v>220477.02102483177</v>
      </c>
      <c r="H34" s="315">
        <f t="shared" si="0"/>
        <v>223926.54625806402</v>
      </c>
      <c r="I34" s="315">
        <f t="shared" si="0"/>
        <v>225297.24510741743</v>
      </c>
      <c r="J34" s="315">
        <f t="shared" si="0"/>
        <v>225916.62125001679</v>
      </c>
      <c r="K34" s="315">
        <f t="shared" si="0"/>
        <v>225837.59932883226</v>
      </c>
      <c r="L34" s="315">
        <f t="shared" si="0"/>
        <v>225448.30192543814</v>
      </c>
      <c r="M34" s="315">
        <f t="shared" si="0"/>
        <v>224718.63525653718</v>
      </c>
      <c r="N34" s="315">
        <f t="shared" si="0"/>
        <v>224290.48319925182</v>
      </c>
    </row>
    <row r="36" spans="1:16" ht="13.15">
      <c r="B36" s="332" t="s">
        <v>388</v>
      </c>
      <c r="E36" s="673" t="s">
        <v>844</v>
      </c>
    </row>
    <row r="38" spans="1:16" ht="13.15">
      <c r="B38" s="317" t="str">
        <f>B13</f>
        <v>Phase/subject</v>
      </c>
      <c r="C38" s="317" t="str">
        <f t="shared" ref="C38:N38" si="1">C13</f>
        <v>2018/19</v>
      </c>
      <c r="D38" s="317" t="str">
        <f t="shared" si="1"/>
        <v>2019/20</v>
      </c>
      <c r="E38" s="317" t="str">
        <f t="shared" si="1"/>
        <v>2020/21</v>
      </c>
      <c r="F38" s="317" t="str">
        <f t="shared" si="1"/>
        <v>2021/22</v>
      </c>
      <c r="G38" s="317" t="str">
        <f t="shared" si="1"/>
        <v>2022/23</v>
      </c>
      <c r="H38" s="317" t="str">
        <f t="shared" si="1"/>
        <v>2023/24</v>
      </c>
      <c r="I38" s="317" t="str">
        <f t="shared" si="1"/>
        <v>2024/25</v>
      </c>
      <c r="J38" s="317" t="str">
        <f t="shared" si="1"/>
        <v>2025/26</v>
      </c>
      <c r="K38" s="317" t="str">
        <f t="shared" si="1"/>
        <v>2026/27</v>
      </c>
      <c r="L38" s="317" t="str">
        <f t="shared" si="1"/>
        <v>2027/28</v>
      </c>
      <c r="M38" s="317" t="str">
        <f t="shared" si="1"/>
        <v>2028/29</v>
      </c>
      <c r="N38" s="317" t="str">
        <f t="shared" si="1"/>
        <v>2029/30</v>
      </c>
    </row>
    <row r="39" spans="1:16" ht="13.15">
      <c r="B39" s="317" t="str">
        <f>Entrant_need_figures!B43</f>
        <v>PRIMARY All Central Scenario</v>
      </c>
      <c r="C39" s="378">
        <v>242091.76066308128</v>
      </c>
      <c r="D39" s="378">
        <v>242074.43696060398</v>
      </c>
      <c r="E39" s="378">
        <v>242067.21763228768</v>
      </c>
      <c r="F39" s="378">
        <v>241525.6676068404</v>
      </c>
      <c r="G39" s="378">
        <v>240738.72848536429</v>
      </c>
      <c r="H39" s="378">
        <v>239919.21752904681</v>
      </c>
      <c r="I39" s="378">
        <v>239318.06316932596</v>
      </c>
      <c r="J39" s="378">
        <v>239004.13275008727</v>
      </c>
      <c r="K39" s="378">
        <v>238668.99960800586</v>
      </c>
      <c r="L39" s="378">
        <v>238332.65495796202</v>
      </c>
      <c r="M39" s="378">
        <v>238291.04122130974</v>
      </c>
      <c r="N39" s="378">
        <v>238075.64401404688</v>
      </c>
      <c r="P39" s="895"/>
    </row>
    <row r="40" spans="1:16" ht="13.15">
      <c r="B40" s="317" t="str">
        <f>Entrant_need_figures!B44</f>
        <v>ART &amp; DESIGN All Central Scenario</v>
      </c>
      <c r="C40" s="378">
        <v>8236.4413301126551</v>
      </c>
      <c r="D40" s="378">
        <v>8238.8261660519729</v>
      </c>
      <c r="E40" s="378">
        <v>8219.8540404495889</v>
      </c>
      <c r="F40" s="378">
        <v>8187.373352915195</v>
      </c>
      <c r="G40" s="378">
        <v>8199.8747416304959</v>
      </c>
      <c r="H40" s="378">
        <v>8234.2976200564881</v>
      </c>
      <c r="I40" s="378">
        <v>8293.2956431442963</v>
      </c>
      <c r="J40" s="378">
        <v>8309.5901051807396</v>
      </c>
      <c r="K40" s="378">
        <v>8304.3718184256759</v>
      </c>
      <c r="L40" s="378">
        <v>8299.1121465397755</v>
      </c>
      <c r="M40" s="378">
        <v>8286.66455466958</v>
      </c>
      <c r="N40" s="378">
        <v>8276.143423407646</v>
      </c>
      <c r="P40" s="895"/>
    </row>
    <row r="41" spans="1:16" ht="13.15">
      <c r="B41" s="317" t="str">
        <f>Entrant_need_figures!B45</f>
        <v>BIOLOGY All Central Scenario</v>
      </c>
      <c r="C41" s="378">
        <v>12488.984382049279</v>
      </c>
      <c r="D41" s="378">
        <v>12641.232920822389</v>
      </c>
      <c r="E41" s="378">
        <v>12722.79161136832</v>
      </c>
      <c r="F41" s="378">
        <v>12837.017861885523</v>
      </c>
      <c r="G41" s="378">
        <v>13090.280962345856</v>
      </c>
      <c r="H41" s="378">
        <v>13302.679729988338</v>
      </c>
      <c r="I41" s="378">
        <v>13397.342524968526</v>
      </c>
      <c r="J41" s="378">
        <v>13466.388942747561</v>
      </c>
      <c r="K41" s="378">
        <v>13486.4354607842</v>
      </c>
      <c r="L41" s="378">
        <v>13471.57786735954</v>
      </c>
      <c r="M41" s="378">
        <v>13428.8050851106</v>
      </c>
      <c r="N41" s="378">
        <v>13404.059908701767</v>
      </c>
      <c r="P41" s="895"/>
    </row>
    <row r="42" spans="1:16" ht="13.15">
      <c r="B42" s="317" t="str">
        <f>Entrant_need_figures!B46</f>
        <v>BUSINESS STUDIES All Central Scenario</v>
      </c>
      <c r="C42" s="378">
        <v>4649.9788834305391</v>
      </c>
      <c r="D42" s="378">
        <v>4555.116761040148</v>
      </c>
      <c r="E42" s="378">
        <v>4495.2157589953322</v>
      </c>
      <c r="F42" s="378">
        <v>4498.4150073732999</v>
      </c>
      <c r="G42" s="378">
        <v>4570.0834457111641</v>
      </c>
      <c r="H42" s="378">
        <v>4650.3225516980847</v>
      </c>
      <c r="I42" s="378">
        <v>4734.0749529702416</v>
      </c>
      <c r="J42" s="378">
        <v>4811.9411616361067</v>
      </c>
      <c r="K42" s="378">
        <v>4867.8605567365003</v>
      </c>
      <c r="L42" s="378">
        <v>4906.5549382499466</v>
      </c>
      <c r="M42" s="378">
        <v>4931.8369612161296</v>
      </c>
      <c r="N42" s="378">
        <v>4946.9094377948259</v>
      </c>
      <c r="P42" s="895"/>
    </row>
    <row r="43" spans="1:16" ht="13.15">
      <c r="B43" s="317" t="str">
        <f>Entrant_need_figures!B47</f>
        <v>CHEMISTRY All Central Scenario</v>
      </c>
      <c r="C43" s="378">
        <v>11217.375614536913</v>
      </c>
      <c r="D43" s="378">
        <v>11363.452934503526</v>
      </c>
      <c r="E43" s="378">
        <v>11440.033546419827</v>
      </c>
      <c r="F43" s="378">
        <v>11546.505675851071</v>
      </c>
      <c r="G43" s="378">
        <v>11781.313641910179</v>
      </c>
      <c r="H43" s="378">
        <v>11971.963027779826</v>
      </c>
      <c r="I43" s="378">
        <v>12055.46699739504</v>
      </c>
      <c r="J43" s="378">
        <v>12123.932242138968</v>
      </c>
      <c r="K43" s="378">
        <v>12145.646259453573</v>
      </c>
      <c r="L43" s="378">
        <v>12129.311113416123</v>
      </c>
      <c r="M43" s="378">
        <v>12084.96512482003</v>
      </c>
      <c r="N43" s="378">
        <v>12059.278633450818</v>
      </c>
      <c r="P43" s="895"/>
    </row>
    <row r="44" spans="1:16" ht="13.15">
      <c r="B44" s="317" t="str">
        <f>Entrant_need_figures!B48</f>
        <v>CLASSICS All Central Scenario</v>
      </c>
      <c r="C44" s="378">
        <v>284.31499929998387</v>
      </c>
      <c r="D44" s="378">
        <v>283.23229040098903</v>
      </c>
      <c r="E44" s="378">
        <v>283.25010780396593</v>
      </c>
      <c r="F44" s="378">
        <v>285.3638075432404</v>
      </c>
      <c r="G44" s="378">
        <v>290.85330474895585</v>
      </c>
      <c r="H44" s="378">
        <v>296.21637922819917</v>
      </c>
      <c r="I44" s="378">
        <v>299.50935939559361</v>
      </c>
      <c r="J44" s="378">
        <v>301.44269490601692</v>
      </c>
      <c r="K44" s="378">
        <v>302.47468765331774</v>
      </c>
      <c r="L44" s="378">
        <v>303.34082159901243</v>
      </c>
      <c r="M44" s="378">
        <v>303.81987195985465</v>
      </c>
      <c r="N44" s="378">
        <v>304.12812464324185</v>
      </c>
      <c r="P44" s="895"/>
    </row>
    <row r="45" spans="1:16" ht="13.15">
      <c r="B45" s="317" t="str">
        <f>Entrant_need_figures!B49</f>
        <v>COMPUTING All Central Scenario</v>
      </c>
      <c r="C45" s="378">
        <v>6503.7124384682911</v>
      </c>
      <c r="D45" s="378">
        <v>6504.2354336534609</v>
      </c>
      <c r="E45" s="378">
        <v>6489.3013271074778</v>
      </c>
      <c r="F45" s="378">
        <v>6464.6533963364363</v>
      </c>
      <c r="G45" s="378">
        <v>6478.1128046628564</v>
      </c>
      <c r="H45" s="378">
        <v>6506.9373649956433</v>
      </c>
      <c r="I45" s="378">
        <v>6553.6319658577149</v>
      </c>
      <c r="J45" s="378">
        <v>6572.8331237257271</v>
      </c>
      <c r="K45" s="378">
        <v>6572.850753271392</v>
      </c>
      <c r="L45" s="378">
        <v>6567.5788072079231</v>
      </c>
      <c r="M45" s="378">
        <v>6554.2864445250671</v>
      </c>
      <c r="N45" s="378">
        <v>6543.9920272778973</v>
      </c>
      <c r="P45" s="895"/>
    </row>
    <row r="46" spans="1:16" ht="13.15">
      <c r="B46" s="317" t="str">
        <f>Entrant_need_figures!B50</f>
        <v>DESIGN &amp; TECHNOLOGY All Central Scenario</v>
      </c>
      <c r="C46" s="378">
        <v>9857.8867676356749</v>
      </c>
      <c r="D46" s="378">
        <v>9902.6632021243076</v>
      </c>
      <c r="E46" s="378">
        <v>9901.0568641284426</v>
      </c>
      <c r="F46" s="378">
        <v>9852.485154383472</v>
      </c>
      <c r="G46" s="378">
        <v>9838.0922126570331</v>
      </c>
      <c r="H46" s="378">
        <v>9852.4440749749465</v>
      </c>
      <c r="I46" s="378">
        <v>9901.3476727265497</v>
      </c>
      <c r="J46" s="378">
        <v>9888.5185783881552</v>
      </c>
      <c r="K46" s="378">
        <v>9855.1373469907467</v>
      </c>
      <c r="L46" s="378">
        <v>9831.4549532943693</v>
      </c>
      <c r="M46" s="378">
        <v>9804.2398172544508</v>
      </c>
      <c r="N46" s="378">
        <v>9783.5176957192598</v>
      </c>
      <c r="P46" s="895"/>
    </row>
    <row r="47" spans="1:16" ht="13.15">
      <c r="B47" s="317" t="str">
        <f>Entrant_need_figures!B51</f>
        <v>DRAMA All Central Scenario</v>
      </c>
      <c r="C47" s="378">
        <v>4740.1138605007391</v>
      </c>
      <c r="D47" s="378">
        <v>4752.9085316880291</v>
      </c>
      <c r="E47" s="378">
        <v>4747.4584889264943</v>
      </c>
      <c r="F47" s="378">
        <v>4725.8608227382256</v>
      </c>
      <c r="G47" s="378">
        <v>4724.045968368835</v>
      </c>
      <c r="H47" s="378">
        <v>4736.2452413546316</v>
      </c>
      <c r="I47" s="378">
        <v>4764.5127774888497</v>
      </c>
      <c r="J47" s="378">
        <v>4763.053214842821</v>
      </c>
      <c r="K47" s="378">
        <v>4751.4066693918894</v>
      </c>
      <c r="L47" s="378">
        <v>4744.2880312492334</v>
      </c>
      <c r="M47" s="378">
        <v>4735.2506471086472</v>
      </c>
      <c r="N47" s="378">
        <v>4727.844089221443</v>
      </c>
      <c r="P47" s="895"/>
    </row>
    <row r="48" spans="1:16" ht="13.15">
      <c r="B48" s="317" t="str">
        <f>Entrant_need_figures!B52</f>
        <v>ENGLISH All Central Scenario</v>
      </c>
      <c r="C48" s="378">
        <v>31104.771606330149</v>
      </c>
      <c r="D48" s="378">
        <v>31513.501431157682</v>
      </c>
      <c r="E48" s="378">
        <v>31818.331154967142</v>
      </c>
      <c r="F48" s="378">
        <v>32102.964518529257</v>
      </c>
      <c r="G48" s="378">
        <v>32675.243987934358</v>
      </c>
      <c r="H48" s="378">
        <v>33152.992517414743</v>
      </c>
      <c r="I48" s="378">
        <v>33300.283886916419</v>
      </c>
      <c r="J48" s="378">
        <v>33370.275700466133</v>
      </c>
      <c r="K48" s="378">
        <v>33329.021419399091</v>
      </c>
      <c r="L48" s="378">
        <v>33215.705078831998</v>
      </c>
      <c r="M48" s="378">
        <v>33042.14532192811</v>
      </c>
      <c r="N48" s="378">
        <v>32939.27131928267</v>
      </c>
      <c r="P48" s="895"/>
    </row>
    <row r="49" spans="2:16" ht="13.15">
      <c r="B49" s="317" t="str">
        <f>Entrant_need_figures!B53</f>
        <v>FOOD All Central Scenario</v>
      </c>
      <c r="C49" s="378">
        <v>1936.1051287653315</v>
      </c>
      <c r="D49" s="378">
        <v>1944.2657967572725</v>
      </c>
      <c r="E49" s="378">
        <v>1945.0154552505319</v>
      </c>
      <c r="F49" s="378">
        <v>1936.9187974561164</v>
      </c>
      <c r="G49" s="378">
        <v>1939.5228989382617</v>
      </c>
      <c r="H49" s="378">
        <v>1944.2087433257054</v>
      </c>
      <c r="I49" s="378">
        <v>1953.0134725573728</v>
      </c>
      <c r="J49" s="378">
        <v>1960.9844615162256</v>
      </c>
      <c r="K49" s="378">
        <v>1961.0030125706503</v>
      </c>
      <c r="L49" s="378">
        <v>1953.4299538953712</v>
      </c>
      <c r="M49" s="378">
        <v>1940.960937103895</v>
      </c>
      <c r="N49" s="378">
        <v>1932.7554472888787</v>
      </c>
      <c r="P49" s="895"/>
    </row>
    <row r="50" spans="2:16" ht="13.15">
      <c r="B50" s="317" t="str">
        <f>Entrant_need_figures!B54</f>
        <v>GEOGRAPHY All Central Scenario</v>
      </c>
      <c r="C50" s="378">
        <v>11113.377109914745</v>
      </c>
      <c r="D50" s="378">
        <v>11239.220288275057</v>
      </c>
      <c r="E50" s="378">
        <v>11331.371022232186</v>
      </c>
      <c r="F50" s="378">
        <v>11420.760974841398</v>
      </c>
      <c r="G50" s="378">
        <v>11603.29562618706</v>
      </c>
      <c r="H50" s="378">
        <v>11775.643630775732</v>
      </c>
      <c r="I50" s="378">
        <v>11835.15803927681</v>
      </c>
      <c r="J50" s="378">
        <v>11841.933310490836</v>
      </c>
      <c r="K50" s="378">
        <v>11817.432394701545</v>
      </c>
      <c r="L50" s="378">
        <v>11788.19305021402</v>
      </c>
      <c r="M50" s="378">
        <v>11746.574580228549</v>
      </c>
      <c r="N50" s="378">
        <v>11721.771387341514</v>
      </c>
      <c r="P50" s="895"/>
    </row>
    <row r="51" spans="2:16" ht="13.15">
      <c r="B51" s="317" t="str">
        <f>Entrant_need_figures!B55</f>
        <v>HISTORY All Central Scenario</v>
      </c>
      <c r="C51" s="378">
        <v>11920.414290696526</v>
      </c>
      <c r="D51" s="378">
        <v>12040.846897771326</v>
      </c>
      <c r="E51" s="378">
        <v>12130.842048932904</v>
      </c>
      <c r="F51" s="378">
        <v>12226.893264589105</v>
      </c>
      <c r="G51" s="378">
        <v>12427.755322064584</v>
      </c>
      <c r="H51" s="378">
        <v>12616.558575942268</v>
      </c>
      <c r="I51" s="378">
        <v>12687.386211933244</v>
      </c>
      <c r="J51" s="378">
        <v>12703.399201562401</v>
      </c>
      <c r="K51" s="378">
        <v>12684.822379609272</v>
      </c>
      <c r="L51" s="378">
        <v>12659.462027404536</v>
      </c>
      <c r="M51" s="378">
        <v>12619.866127043624</v>
      </c>
      <c r="N51" s="378">
        <v>12596.378853720149</v>
      </c>
      <c r="P51" s="895"/>
    </row>
    <row r="52" spans="2:16" ht="13.15">
      <c r="B52" s="317" t="str">
        <f>Entrant_need_figures!B56</f>
        <v>MATHEMATICS All Central Scenario</v>
      </c>
      <c r="C52" s="378">
        <v>31927.142466957212</v>
      </c>
      <c r="D52" s="378">
        <v>32349.079080128056</v>
      </c>
      <c r="E52" s="378">
        <v>32683.206744697145</v>
      </c>
      <c r="F52" s="378">
        <v>32968.309904156558</v>
      </c>
      <c r="G52" s="378">
        <v>33562.0889128786</v>
      </c>
      <c r="H52" s="378">
        <v>34071.22096466404</v>
      </c>
      <c r="I52" s="378">
        <v>34255.44454820142</v>
      </c>
      <c r="J52" s="378">
        <v>34348.486611220265</v>
      </c>
      <c r="K52" s="378">
        <v>34328.956352554473</v>
      </c>
      <c r="L52" s="378">
        <v>34243.833588372276</v>
      </c>
      <c r="M52" s="378">
        <v>34099.542423692801</v>
      </c>
      <c r="N52" s="378">
        <v>34014.414589049004</v>
      </c>
      <c r="P52" s="895"/>
    </row>
    <row r="53" spans="2:16" ht="26.25">
      <c r="B53" s="313" t="str">
        <f>Entrant_need_figures!B57</f>
        <v>MODERN FOREIGN LANGUAGES All Central Scenario</v>
      </c>
      <c r="C53" s="531">
        <v>15046.687740175887</v>
      </c>
      <c r="D53" s="531">
        <v>15633.00749673121</v>
      </c>
      <c r="E53" s="531">
        <v>16393.443722049713</v>
      </c>
      <c r="F53" s="531">
        <v>17396.001537865581</v>
      </c>
      <c r="G53" s="531">
        <v>18792.431696981159</v>
      </c>
      <c r="H53" s="531">
        <v>19918.765365700408</v>
      </c>
      <c r="I53" s="531">
        <v>19982.202799813695</v>
      </c>
      <c r="J53" s="531">
        <v>19961.515116261082</v>
      </c>
      <c r="K53" s="531">
        <v>19892.920991981133</v>
      </c>
      <c r="L53" s="531">
        <v>19821.851670098458</v>
      </c>
      <c r="M53" s="531">
        <v>19728.532945874485</v>
      </c>
      <c r="N53" s="531">
        <v>19702.014580235169</v>
      </c>
      <c r="P53" s="895"/>
    </row>
    <row r="54" spans="2:16" ht="13.15">
      <c r="B54" s="317" t="str">
        <f>Entrant_need_figures!B58</f>
        <v>MUSIC All Central Scenario</v>
      </c>
      <c r="C54" s="378">
        <v>4829.3804530384577</v>
      </c>
      <c r="D54" s="378">
        <v>4853.1956455416539</v>
      </c>
      <c r="E54" s="378">
        <v>4852.5774676094752</v>
      </c>
      <c r="F54" s="378">
        <v>4827.6196142177223</v>
      </c>
      <c r="G54" s="378">
        <v>4816.4523291739288</v>
      </c>
      <c r="H54" s="378">
        <v>4821.4592733073177</v>
      </c>
      <c r="I54" s="378">
        <v>4845.0774176845589</v>
      </c>
      <c r="J54" s="378">
        <v>4831.7271460261836</v>
      </c>
      <c r="K54" s="378">
        <v>4810.6959480986952</v>
      </c>
      <c r="L54" s="378">
        <v>4800.1026023212917</v>
      </c>
      <c r="M54" s="378">
        <v>4790.322248251915</v>
      </c>
      <c r="N54" s="378">
        <v>4782.1971199785594</v>
      </c>
      <c r="P54" s="895"/>
    </row>
    <row r="55" spans="2:16" ht="13.15">
      <c r="B55" s="317" t="str">
        <f>Entrant_need_figures!B59</f>
        <v>OTHERS All Central Scenario</v>
      </c>
      <c r="C55" s="378">
        <v>9837.5963533248341</v>
      </c>
      <c r="D55" s="378">
        <v>9669.2074765154139</v>
      </c>
      <c r="E55" s="378">
        <v>9556.1786292269608</v>
      </c>
      <c r="F55" s="378">
        <v>9553.0768557419924</v>
      </c>
      <c r="G55" s="378">
        <v>9672.8538860504887</v>
      </c>
      <c r="H55" s="378">
        <v>9819.2182912338194</v>
      </c>
      <c r="I55" s="378">
        <v>9981.7655312719507</v>
      </c>
      <c r="J55" s="378">
        <v>10103.084531479177</v>
      </c>
      <c r="K55" s="378">
        <v>10189.074994461116</v>
      </c>
      <c r="L55" s="378">
        <v>10263.43093242818</v>
      </c>
      <c r="M55" s="378">
        <v>10320.950222334683</v>
      </c>
      <c r="N55" s="378">
        <v>10354.451336791546</v>
      </c>
      <c r="P55" s="895"/>
    </row>
    <row r="56" spans="2:16" ht="13.15">
      <c r="B56" s="317" t="str">
        <f>Entrant_need_figures!B60</f>
        <v>PHYSICAL EDUCATION All Central Scenario</v>
      </c>
      <c r="C56" s="378">
        <v>17389.687453138416</v>
      </c>
      <c r="D56" s="378">
        <v>17453.390342221071</v>
      </c>
      <c r="E56" s="378">
        <v>17448.289889174001</v>
      </c>
      <c r="F56" s="378">
        <v>17371.225657654813</v>
      </c>
      <c r="G56" s="378">
        <v>17376.092582901296</v>
      </c>
      <c r="H56" s="378">
        <v>17416.928032887445</v>
      </c>
      <c r="I56" s="378">
        <v>17506.687869880101</v>
      </c>
      <c r="J56" s="378">
        <v>17535.060104880762</v>
      </c>
      <c r="K56" s="378">
        <v>17510.237651971307</v>
      </c>
      <c r="L56" s="378">
        <v>17462.314510249402</v>
      </c>
      <c r="M56" s="378">
        <v>17390.135899659279</v>
      </c>
      <c r="N56" s="378">
        <v>17339.848940401029</v>
      </c>
      <c r="P56" s="895"/>
    </row>
    <row r="57" spans="2:16" ht="13.15">
      <c r="B57" s="317" t="str">
        <f>Entrant_need_figures!B61</f>
        <v>PHYSICS All Central Scenario</v>
      </c>
      <c r="C57" s="378">
        <v>10877.842784901657</v>
      </c>
      <c r="D57" s="378">
        <v>11038.259052808715</v>
      </c>
      <c r="E57" s="378">
        <v>11122.857194566253</v>
      </c>
      <c r="F57" s="378">
        <v>11227.641714083325</v>
      </c>
      <c r="G57" s="378">
        <v>11453.056790926292</v>
      </c>
      <c r="H57" s="378">
        <v>11633.54676786979</v>
      </c>
      <c r="I57" s="378">
        <v>11706.197434473384</v>
      </c>
      <c r="J57" s="378">
        <v>11765.931064454197</v>
      </c>
      <c r="K57" s="378">
        <v>11780.244204678058</v>
      </c>
      <c r="L57" s="378">
        <v>11756.515372334921</v>
      </c>
      <c r="M57" s="378">
        <v>11705.354406280174</v>
      </c>
      <c r="N57" s="378">
        <v>11675.495637788114</v>
      </c>
      <c r="P57" s="895"/>
    </row>
    <row r="58" spans="2:16" ht="13.15">
      <c r="B58" s="317" t="str">
        <f>Entrant_need_figures!B62</f>
        <v>RELIGIOUS EDUCATION All Central Scenario</v>
      </c>
      <c r="C58" s="378">
        <v>7196.617810948248</v>
      </c>
      <c r="D58" s="378">
        <v>7218.361088689282</v>
      </c>
      <c r="E58" s="378">
        <v>7213.4231968166287</v>
      </c>
      <c r="F58" s="378">
        <v>7182.1291561084035</v>
      </c>
      <c r="G58" s="378">
        <v>7185.5699087603625</v>
      </c>
      <c r="H58" s="378">
        <v>7204.8981048665937</v>
      </c>
      <c r="I58" s="378">
        <v>7244.846001461653</v>
      </c>
      <c r="J58" s="378">
        <v>7256.5239380934363</v>
      </c>
      <c r="K58" s="378">
        <v>7247.0064260996369</v>
      </c>
      <c r="L58" s="378">
        <v>7230.2444603716976</v>
      </c>
      <c r="M58" s="378">
        <v>7204.3816374752996</v>
      </c>
      <c r="N58" s="378">
        <v>7186.0106471582749</v>
      </c>
      <c r="P58" s="895"/>
    </row>
    <row r="59" spans="2:16" ht="13.15">
      <c r="B59" s="317" t="str">
        <f>Entrant_need_figures!B63</f>
        <v>SECONDARY All Central Scenario</v>
      </c>
      <c r="C59" s="378">
        <v>211158.43147422554</v>
      </c>
      <c r="D59" s="378">
        <v>213194.00283688155</v>
      </c>
      <c r="E59" s="378">
        <v>214794.49827072237</v>
      </c>
      <c r="F59" s="378">
        <v>216611.21707427074</v>
      </c>
      <c r="G59" s="378">
        <v>220477.02102483177</v>
      </c>
      <c r="H59" s="378">
        <v>223926.54625806402</v>
      </c>
      <c r="I59" s="378">
        <v>225297.24510741743</v>
      </c>
      <c r="J59" s="378">
        <v>225916.62125001679</v>
      </c>
      <c r="K59" s="378">
        <v>225837.59932883226</v>
      </c>
      <c r="L59" s="378">
        <v>225448.30192543814</v>
      </c>
      <c r="M59" s="378">
        <v>224718.63525653718</v>
      </c>
      <c r="N59" s="378">
        <v>224290.48319925182</v>
      </c>
      <c r="P59" s="895"/>
    </row>
    <row r="62" spans="2:16">
      <c r="B62" s="316" t="s">
        <v>1227</v>
      </c>
      <c r="C62" s="300">
        <f>C16+C18+C19+C20+C23+C25+C26+C27+C28+C32</f>
        <v>142484.62343333065</v>
      </c>
      <c r="D62" s="300">
        <f t="shared" ref="D62:N62" si="2">D16+D18+D19+D20+D23+D25+D26+D27+D28+D32</f>
        <v>144606.0678262524</v>
      </c>
      <c r="E62" s="300">
        <f t="shared" si="2"/>
        <v>146415.42848014494</v>
      </c>
      <c r="F62" s="300">
        <f t="shared" si="2"/>
        <v>148476.1126556815</v>
      </c>
      <c r="G62" s="300">
        <f t="shared" si="2"/>
        <v>152154.4330506399</v>
      </c>
      <c r="H62" s="300">
        <f t="shared" si="2"/>
        <v>155246.52432435899</v>
      </c>
      <c r="I62" s="300">
        <f t="shared" si="2"/>
        <v>156072.62376823186</v>
      </c>
      <c r="J62" s="300">
        <f t="shared" si="2"/>
        <v>156456.13800797318</v>
      </c>
      <c r="K62" s="300">
        <f t="shared" si="2"/>
        <v>156340.80490408605</v>
      </c>
      <c r="L62" s="300">
        <f t="shared" si="2"/>
        <v>155957.3693968388</v>
      </c>
      <c r="M62" s="300">
        <f t="shared" si="2"/>
        <v>155313.89233146331</v>
      </c>
      <c r="N62" s="300">
        <f t="shared" si="2"/>
        <v>154960.80506149036</v>
      </c>
      <c r="P62" s="6"/>
    </row>
    <row r="63" spans="2:16">
      <c r="B63" s="316" t="s">
        <v>1228</v>
      </c>
      <c r="C63" s="300">
        <f>C15+C17+C21+C22+C24+C29+C30+C31+C33</f>
        <v>68673.808040894903</v>
      </c>
      <c r="D63" s="300">
        <f t="shared" ref="D63:N63" si="3">D15+D17+D21+D22+D24+D29+D30+D31+D33</f>
        <v>68587.935010629153</v>
      </c>
      <c r="E63" s="300">
        <f t="shared" si="3"/>
        <v>68379.069790577458</v>
      </c>
      <c r="F63" s="300">
        <f t="shared" si="3"/>
        <v>68135.104418589239</v>
      </c>
      <c r="G63" s="300">
        <f t="shared" si="3"/>
        <v>68322.587974191862</v>
      </c>
      <c r="H63" s="300">
        <f t="shared" si="3"/>
        <v>68680.021933705022</v>
      </c>
      <c r="I63" s="300">
        <f t="shared" si="3"/>
        <v>69224.621339185571</v>
      </c>
      <c r="J63" s="300">
        <f t="shared" si="3"/>
        <v>69460.4832420436</v>
      </c>
      <c r="K63" s="300">
        <f t="shared" si="3"/>
        <v>69496.794424746215</v>
      </c>
      <c r="L63" s="300">
        <f t="shared" si="3"/>
        <v>69490.932528599267</v>
      </c>
      <c r="M63" s="300">
        <f t="shared" si="3"/>
        <v>69404.742925073864</v>
      </c>
      <c r="N63" s="300">
        <f t="shared" si="3"/>
        <v>69329.678137761468</v>
      </c>
      <c r="P63" s="6"/>
    </row>
    <row r="64" spans="2:16">
      <c r="C64" s="1180">
        <f>SUM(C62:C63)-C34</f>
        <v>0</v>
      </c>
      <c r="D64" s="1180">
        <f t="shared" ref="D64:N64" si="4">SUM(D62:D63)-D34</f>
        <v>0</v>
      </c>
      <c r="E64" s="1180">
        <f t="shared" si="4"/>
        <v>0</v>
      </c>
      <c r="F64" s="1180">
        <f t="shared" si="4"/>
        <v>0</v>
      </c>
      <c r="G64" s="1180">
        <f t="shared" si="4"/>
        <v>0</v>
      </c>
      <c r="H64" s="1180">
        <f t="shared" si="4"/>
        <v>0</v>
      </c>
      <c r="I64" s="1180">
        <f t="shared" si="4"/>
        <v>0</v>
      </c>
      <c r="J64" s="1180">
        <f t="shared" si="4"/>
        <v>0</v>
      </c>
      <c r="K64" s="1180">
        <f t="shared" si="4"/>
        <v>0</v>
      </c>
      <c r="L64" s="1180">
        <f t="shared" si="4"/>
        <v>0</v>
      </c>
      <c r="M64" s="1180">
        <f t="shared" si="4"/>
        <v>0</v>
      </c>
      <c r="N64" s="1180">
        <f t="shared" si="4"/>
        <v>0</v>
      </c>
    </row>
    <row r="67" spans="3:8">
      <c r="C67" s="376"/>
    </row>
    <row r="68" spans="3:8">
      <c r="C68" s="1078"/>
      <c r="D68" s="1078"/>
      <c r="E68" s="1078"/>
      <c r="F68" s="1078"/>
      <c r="G68" s="1078"/>
      <c r="H68" s="1078"/>
    </row>
  </sheetData>
  <mergeCells count="1">
    <mergeCell ref="A5:L5"/>
  </mergeCells>
  <hyperlinks>
    <hyperlink ref="A2" location="'Title_&amp;_Contents'!A1" display="Contents"/>
    <hyperlink ref="B2" location="Map_of_sheets!A1" display="Map of sheets"/>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FF00"/>
  </sheetPr>
  <dimension ref="A1:Q9"/>
  <sheetViews>
    <sheetView showGridLines="0" zoomScaleNormal="100" workbookViewId="0"/>
  </sheetViews>
  <sheetFormatPr defaultRowHeight="12.75"/>
  <cols>
    <col min="1" max="1" width="8.73046875" customWidth="1"/>
    <col min="2" max="19" width="10.73046875" customWidth="1"/>
    <col min="20" max="25" width="8.73046875" customWidth="1"/>
  </cols>
  <sheetData>
    <row r="1" spans="1:17" s="64" customFormat="1" ht="13.9">
      <c r="A1" s="63" t="str">
        <f>ModelBanner</f>
        <v>TSM_201920</v>
      </c>
    </row>
    <row r="2" spans="1:17" s="64" customFormat="1" ht="13.9">
      <c r="A2" s="920" t="s">
        <v>13</v>
      </c>
      <c r="B2" s="920" t="s">
        <v>30</v>
      </c>
    </row>
    <row r="3" spans="1:17" s="64" customFormat="1" ht="13.9">
      <c r="A3" s="65"/>
    </row>
    <row r="4" spans="1:17" s="55" customFormat="1" ht="13.15">
      <c r="A4" s="56" t="s">
        <v>26</v>
      </c>
      <c r="B4" s="56"/>
      <c r="C4" s="56"/>
      <c r="D4" s="56"/>
      <c r="E4" s="283"/>
      <c r="F4" s="56"/>
      <c r="G4" s="56"/>
      <c r="H4" s="56"/>
      <c r="I4" s="56"/>
      <c r="J4" s="56"/>
      <c r="K4" s="56"/>
      <c r="L4" s="56"/>
      <c r="M4" s="56"/>
      <c r="N4" s="56"/>
      <c r="O4" s="56"/>
      <c r="P4" s="56"/>
      <c r="Q4" s="56"/>
    </row>
    <row r="5" spans="1:17" s="45" customFormat="1" ht="13.15" customHeight="1">
      <c r="A5" s="58" t="s">
        <v>1258</v>
      </c>
      <c r="B5" s="58"/>
      <c r="C5" s="58"/>
      <c r="D5" s="58"/>
      <c r="E5" s="58"/>
      <c r="F5" s="58"/>
      <c r="G5" s="58"/>
      <c r="H5" s="58"/>
      <c r="I5" s="58"/>
      <c r="J5" s="58"/>
      <c r="K5" s="58"/>
      <c r="L5" s="58"/>
      <c r="M5" s="58"/>
      <c r="N5" s="58"/>
      <c r="O5" s="58"/>
      <c r="P5" s="58"/>
      <c r="Q5" s="58"/>
    </row>
    <row r="6" spans="1:17" s="44" customFormat="1" ht="13.15">
      <c r="A6" s="54" t="s">
        <v>1336</v>
      </c>
      <c r="B6" s="59"/>
      <c r="C6" s="59"/>
      <c r="D6" s="59"/>
      <c r="E6" s="283"/>
      <c r="F6" s="59"/>
      <c r="G6" s="59"/>
      <c r="H6" s="59"/>
      <c r="I6" s="59"/>
      <c r="J6" s="59"/>
      <c r="K6" s="59"/>
      <c r="L6" s="59"/>
      <c r="M6" s="59"/>
      <c r="N6" s="59"/>
      <c r="O6" s="59"/>
      <c r="P6" s="59"/>
      <c r="Q6" s="59"/>
    </row>
    <row r="7" spans="1:17" s="44" customFormat="1" ht="13.15">
      <c r="A7" s="52" t="s">
        <v>340</v>
      </c>
      <c r="B7" s="54"/>
      <c r="C7" s="59"/>
      <c r="D7" s="59"/>
      <c r="E7" s="283"/>
      <c r="F7" s="59"/>
      <c r="G7" s="59"/>
      <c r="H7" s="59"/>
      <c r="I7" s="59"/>
      <c r="J7" s="59"/>
      <c r="K7" s="59"/>
      <c r="L7" s="59"/>
      <c r="M7" s="59"/>
      <c r="N7" s="59"/>
      <c r="O7" s="59"/>
      <c r="P7" s="59"/>
      <c r="Q7" s="59"/>
    </row>
    <row r="8" spans="1:17" s="44" customFormat="1" ht="13.15">
      <c r="A8" s="54" t="s">
        <v>24</v>
      </c>
      <c r="B8" s="59"/>
      <c r="C8" s="59"/>
      <c r="D8" s="59"/>
      <c r="E8" s="283"/>
      <c r="F8" s="59"/>
      <c r="G8" s="59"/>
      <c r="H8" s="59"/>
      <c r="I8" s="59"/>
      <c r="J8" s="59"/>
      <c r="K8" s="59"/>
      <c r="L8" s="59"/>
      <c r="M8" s="59"/>
      <c r="N8" s="59"/>
      <c r="O8" s="59"/>
      <c r="P8" s="59"/>
      <c r="Q8" s="59"/>
    </row>
    <row r="9" spans="1:17" s="48" customFormat="1" ht="13.5" customHeight="1">
      <c r="A9" s="53" t="s">
        <v>123</v>
      </c>
      <c r="B9" s="71"/>
      <c r="C9" s="69"/>
      <c r="D9" s="284"/>
      <c r="E9" s="284"/>
      <c r="F9" s="284"/>
      <c r="G9" s="70"/>
      <c r="H9" s="284"/>
      <c r="I9" s="284"/>
      <c r="J9" s="70"/>
      <c r="K9" s="285"/>
      <c r="L9" s="285"/>
      <c r="M9" s="285"/>
      <c r="N9" s="285"/>
      <c r="O9" s="285"/>
      <c r="P9" s="285"/>
      <c r="Q9" s="285"/>
    </row>
  </sheetData>
  <hyperlinks>
    <hyperlink ref="A2" location="'Title_&amp;_Contents'!A1" display="Contents"/>
    <hyperlink ref="B2" location="Map_of_sheets!A1" display="Map of sheets"/>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FF00"/>
  </sheetPr>
  <dimension ref="A1:AE129"/>
  <sheetViews>
    <sheetView showGridLines="0" workbookViewId="0"/>
  </sheetViews>
  <sheetFormatPr defaultColWidth="9" defaultRowHeight="12.75"/>
  <cols>
    <col min="1" max="1" width="9" style="300"/>
    <col min="2" max="2" width="35.73046875" style="300" customWidth="1"/>
    <col min="3" max="14" width="10.73046875" style="300" customWidth="1"/>
    <col min="15" max="16384" width="9" style="300"/>
  </cols>
  <sheetData>
    <row r="1" spans="1:31" s="335" customFormat="1" ht="13.9">
      <c r="A1" s="334" t="str">
        <f>ModelBanner</f>
        <v>TSM_201920</v>
      </c>
    </row>
    <row r="2" spans="1:31" s="335" customFormat="1" ht="13.9">
      <c r="A2" s="920" t="s">
        <v>13</v>
      </c>
      <c r="B2" s="920" t="s">
        <v>30</v>
      </c>
    </row>
    <row r="3" spans="1:31" s="335" customFormat="1" ht="13.9">
      <c r="A3" s="336"/>
    </row>
    <row r="4" spans="1:31" s="339" customFormat="1" ht="13.15">
      <c r="A4" s="337" t="s">
        <v>26</v>
      </c>
      <c r="B4" s="337"/>
      <c r="C4" s="337"/>
      <c r="D4" s="337"/>
      <c r="E4" s="338"/>
      <c r="F4" s="337"/>
      <c r="G4" s="337"/>
      <c r="H4" s="337"/>
      <c r="I4" s="337"/>
      <c r="J4" s="337"/>
      <c r="K4" s="337"/>
      <c r="L4" s="337"/>
    </row>
    <row r="5" spans="1:31" s="341" customFormat="1" ht="13.15">
      <c r="A5" s="674" t="s">
        <v>1172</v>
      </c>
      <c r="B5" s="674"/>
      <c r="C5" s="674"/>
      <c r="D5" s="674"/>
      <c r="E5" s="674"/>
      <c r="F5" s="674"/>
      <c r="G5" s="674"/>
      <c r="H5" s="674"/>
      <c r="I5" s="674"/>
      <c r="J5" s="674"/>
      <c r="K5" s="674"/>
      <c r="L5" s="674"/>
      <c r="M5" s="340"/>
      <c r="N5" s="340"/>
      <c r="O5" s="340"/>
      <c r="P5" s="340"/>
      <c r="Q5" s="340"/>
    </row>
    <row r="6" spans="1:31" s="345" customFormat="1" ht="13.15">
      <c r="A6" s="342" t="s">
        <v>1336</v>
      </c>
      <c r="B6" s="343"/>
      <c r="C6" s="343"/>
      <c r="D6" s="343"/>
      <c r="E6" s="338"/>
      <c r="F6" s="343"/>
      <c r="G6" s="343"/>
      <c r="H6" s="343"/>
      <c r="I6" s="343"/>
      <c r="J6" s="343"/>
      <c r="K6" s="343"/>
      <c r="L6" s="343"/>
      <c r="M6" s="344"/>
      <c r="N6" s="344"/>
      <c r="O6" s="344"/>
      <c r="P6" s="344"/>
      <c r="Q6" s="344"/>
    </row>
    <row r="7" spans="1:31" s="345" customFormat="1" ht="13.15">
      <c r="A7" s="346" t="s">
        <v>346</v>
      </c>
      <c r="B7" s="342"/>
      <c r="C7" s="343"/>
      <c r="D7" s="343"/>
      <c r="E7" s="338"/>
      <c r="F7" s="343"/>
      <c r="G7" s="343"/>
      <c r="H7" s="343"/>
      <c r="I7" s="343"/>
      <c r="J7" s="343"/>
      <c r="K7" s="343"/>
      <c r="L7" s="343"/>
      <c r="M7" s="344"/>
      <c r="N7" s="344"/>
      <c r="O7" s="344"/>
      <c r="P7" s="344"/>
      <c r="Q7" s="344"/>
    </row>
    <row r="8" spans="1:31" s="345" customFormat="1" ht="13.15">
      <c r="A8" s="342" t="s">
        <v>24</v>
      </c>
      <c r="B8" s="343"/>
      <c r="C8" s="343"/>
      <c r="D8" s="343"/>
      <c r="E8" s="338"/>
      <c r="F8" s="343"/>
      <c r="G8" s="343"/>
      <c r="H8" s="343"/>
      <c r="I8" s="343"/>
      <c r="J8" s="343"/>
      <c r="K8" s="343"/>
      <c r="L8" s="343"/>
      <c r="M8" s="344"/>
      <c r="N8" s="344"/>
      <c r="O8" s="344"/>
      <c r="P8" s="344"/>
      <c r="Q8" s="344"/>
    </row>
    <row r="9" spans="1:31" s="345" customFormat="1" ht="13.9">
      <c r="A9" s="346" t="s">
        <v>123</v>
      </c>
      <c r="B9" s="343"/>
      <c r="C9" s="344"/>
      <c r="D9" s="344"/>
      <c r="E9" s="335"/>
      <c r="F9" s="344"/>
      <c r="G9" s="344"/>
      <c r="H9" s="344"/>
      <c r="I9" s="344"/>
      <c r="J9" s="344"/>
      <c r="K9" s="344"/>
      <c r="L9" s="344"/>
      <c r="M9" s="344"/>
      <c r="N9" s="344"/>
      <c r="O9" s="344"/>
      <c r="P9" s="344"/>
      <c r="Q9" s="344"/>
    </row>
    <row r="10" spans="1:31" s="353" customFormat="1" ht="13.5" customHeight="1">
      <c r="A10" s="347">
        <f>SUM(A14:A2220)</f>
        <v>0</v>
      </c>
      <c r="B10" s="348"/>
      <c r="C10" s="349"/>
      <c r="D10" s="350"/>
      <c r="E10" s="350"/>
      <c r="F10" s="350"/>
      <c r="G10" s="351"/>
      <c r="H10" s="350"/>
      <c r="I10" s="350"/>
      <c r="J10" s="351"/>
      <c r="K10" s="352"/>
      <c r="L10" s="352"/>
      <c r="M10" s="352"/>
      <c r="N10" s="352"/>
      <c r="O10" s="352"/>
      <c r="P10" s="352"/>
      <c r="Q10" s="352"/>
    </row>
    <row r="12" spans="1:31" ht="13.15">
      <c r="B12" s="332" t="s">
        <v>386</v>
      </c>
    </row>
    <row r="13" spans="1:31" ht="13.15">
      <c r="B13" s="332"/>
      <c r="C13" s="267"/>
      <c r="D13" s="267"/>
      <c r="E13" s="267"/>
      <c r="F13" s="267"/>
      <c r="G13" s="267"/>
      <c r="H13" s="267"/>
      <c r="I13" s="267"/>
      <c r="J13" s="267"/>
      <c r="K13" s="267"/>
      <c r="L13" s="267"/>
      <c r="M13" s="267"/>
      <c r="N13" s="267"/>
    </row>
    <row r="14" spans="1:31" ht="13.15">
      <c r="B14" s="354"/>
      <c r="C14" s="354" t="str">
        <f>'Art_&amp;_Design_1'!C293</f>
        <v>2018/19</v>
      </c>
      <c r="D14" s="354" t="str">
        <f>'Art_&amp;_Design_1'!D293</f>
        <v>2019/20</v>
      </c>
      <c r="E14" s="354" t="str">
        <f>'Art_&amp;_Design_1'!E293</f>
        <v>2020/21</v>
      </c>
      <c r="F14" s="354" t="str">
        <f>'Art_&amp;_Design_1'!F293</f>
        <v>2021/22</v>
      </c>
      <c r="G14" s="354" t="str">
        <f>'Art_&amp;_Design_1'!G293</f>
        <v>2022/23</v>
      </c>
      <c r="H14" s="354" t="str">
        <f>'Art_&amp;_Design_1'!H293</f>
        <v>2023/24</v>
      </c>
      <c r="I14" s="354" t="str">
        <f>'Art_&amp;_Design_1'!I293</f>
        <v>2024/25</v>
      </c>
      <c r="J14" s="354" t="str">
        <f>'Art_&amp;_Design_1'!J293</f>
        <v>2025/26</v>
      </c>
      <c r="K14" s="354" t="str">
        <f>'Art_&amp;_Design_1'!K293</f>
        <v>2026/27</v>
      </c>
      <c r="L14" s="354" t="str">
        <f>'Art_&amp;_Design_1'!L293</f>
        <v>2027/28</v>
      </c>
      <c r="M14" s="354" t="str">
        <f>'Art_&amp;_Design_1'!M293</f>
        <v>2028/29</v>
      </c>
      <c r="N14" s="354" t="str">
        <f>'Art_&amp;_Design_1'!N293</f>
        <v>2029/30</v>
      </c>
      <c r="AD14" s="316"/>
      <c r="AE14" s="267"/>
    </row>
    <row r="15" spans="1:31" ht="13.15">
      <c r="B15" s="354" t="str">
        <f>Primary_1!B296</f>
        <v>Primary</v>
      </c>
      <c r="C15" s="987">
        <f>OUTPUTS_FOR_SECTION_2_OF_MODEL!C83</f>
        <v>26006.90066104502</v>
      </c>
      <c r="D15" s="987">
        <f>OUTPUTS_FOR_SECTION_2_OF_MODEL!D83</f>
        <v>25386.206247743521</v>
      </c>
      <c r="E15" s="274">
        <f>'Re-entrants_expected'!C14+New_to_SF_sector_expected!C14+NQT_entrants_required_inc_UGs!C14+Entrants_via_other_initiatives!C14</f>
        <v>24982.04236717576</v>
      </c>
      <c r="F15" s="274">
        <f>'Re-entrants_expected'!D14+New_to_SF_sector_expected!D14+NQT_entrants_required_inc_UGs!D14+Entrants_via_other_initiatives!D14</f>
        <v>24539.997614377018</v>
      </c>
      <c r="G15" s="274">
        <f>'Re-entrants_expected'!E14+New_to_SF_sector_expected!E14+NQT_entrants_required_inc_UGs!E14+Entrants_via_other_initiatives!E14</f>
        <v>24217.833070879336</v>
      </c>
      <c r="H15" s="274">
        <f>'Re-entrants_expected'!F14+New_to_SF_sector_expected!F14+NQT_entrants_required_inc_UGs!F14+Entrants_via_other_initiatives!F14</f>
        <v>24083.057859253509</v>
      </c>
      <c r="I15" s="274">
        <f>'Re-entrants_expected'!G14+New_to_SF_sector_expected!G14+NQT_entrants_required_inc_UGs!G14+Entrants_via_other_initiatives!G14</f>
        <v>24193.819311610256</v>
      </c>
      <c r="J15" s="274">
        <f>'Re-entrants_expected'!H14+New_to_SF_sector_expected!H14+NQT_entrants_required_inc_UGs!H14+Entrants_via_other_initiatives!H14</f>
        <v>24399.578379788683</v>
      </c>
      <c r="K15" s="274">
        <f>'Re-entrants_expected'!I14+New_to_SF_sector_expected!I14+NQT_entrants_required_inc_UGs!I14+Entrants_via_other_initiatives!I14</f>
        <v>24343.048102328004</v>
      </c>
      <c r="L15" s="274">
        <f>'Re-entrants_expected'!J14+New_to_SF_sector_expected!J14+NQT_entrants_required_inc_UGs!J14+Entrants_via_other_initiatives!J14</f>
        <v>24306.606148553081</v>
      </c>
      <c r="M15" s="274">
        <f>'Re-entrants_expected'!K14+New_to_SF_sector_expected!K14+NQT_entrants_required_inc_UGs!K14+Entrants_via_other_initiatives!K14</f>
        <v>24556.351520364438</v>
      </c>
      <c r="N15" s="274">
        <f>'Re-entrants_expected'!L14+New_to_SF_sector_expected!L14+NQT_entrants_required_inc_UGs!L14+Entrants_via_other_initiatives!L14</f>
        <v>24386.885199662607</v>
      </c>
      <c r="AD15" s="316"/>
      <c r="AE15" s="267"/>
    </row>
    <row r="16" spans="1:31" ht="13.15">
      <c r="B16" s="354" t="str">
        <f>'Art_&amp;_Design_1'!B296</f>
        <v>Art &amp; Design</v>
      </c>
      <c r="C16" s="987">
        <f>OUTPUTS_FOR_SECTION_2_OF_MODEL!C65</f>
        <v>861.28430986039143</v>
      </c>
      <c r="D16" s="987">
        <f>OUTPUTS_FOR_SECTION_2_OF_MODEL!D65</f>
        <v>894.73820353797601</v>
      </c>
      <c r="E16" s="274">
        <f>'Re-entrants_expected'!C15+New_to_SF_sector_expected!C15+NQT_entrants_required_inc_UGs!C15+Entrants_via_other_initiatives!C15</f>
        <v>880.41223636960081</v>
      </c>
      <c r="F16" s="274">
        <f>'Re-entrants_expected'!D15+New_to_SF_sector_expected!D15+NQT_entrants_required_inc_UGs!D15+Entrants_via_other_initiatives!D15</f>
        <v>870.7957959494006</v>
      </c>
      <c r="G16" s="274">
        <f>'Re-entrants_expected'!E15+New_to_SF_sector_expected!E15+NQT_entrants_required_inc_UGs!E15+Entrants_via_other_initiatives!E15</f>
        <v>912.29211250020376</v>
      </c>
      <c r="H16" s="274">
        <f>'Re-entrants_expected'!F15+New_to_SF_sector_expected!F15+NQT_entrants_required_inc_UGs!F15+Entrants_via_other_initiatives!F15</f>
        <v>935.11935658931259</v>
      </c>
      <c r="I16" s="274">
        <f>'Re-entrants_expected'!G15+New_to_SF_sector_expected!G15+NQT_entrants_required_inc_UGs!G15+Entrants_via_other_initiatives!G15</f>
        <v>962.16759189739219</v>
      </c>
      <c r="J16" s="274">
        <f>'Re-entrants_expected'!H15+New_to_SF_sector_expected!H15+NQT_entrants_required_inc_UGs!H15+Entrants_via_other_initiatives!H15</f>
        <v>925.25977465795211</v>
      </c>
      <c r="K16" s="274">
        <f>'Re-entrants_expected'!I15+New_to_SF_sector_expected!I15+NQT_entrants_required_inc_UGs!I15+Entrants_via_other_initiatives!I15</f>
        <v>904.08178718639374</v>
      </c>
      <c r="L16" s="274">
        <f>'Re-entrants_expected'!J15+New_to_SF_sector_expected!J15+NQT_entrants_required_inc_UGs!J15+Entrants_via_other_initiatives!J15</f>
        <v>901.3787740407829</v>
      </c>
      <c r="M16" s="274">
        <f>'Re-entrants_expected'!K15+New_to_SF_sector_expected!K15+NQT_entrants_required_inc_UGs!K15+Entrants_via_other_initiatives!K15</f>
        <v>891.50563361887475</v>
      </c>
      <c r="N16" s="274">
        <f>'Re-entrants_expected'!L15+New_to_SF_sector_expected!L15+NQT_entrants_required_inc_UGs!L15+Entrants_via_other_initiatives!L15</f>
        <v>889.72181253943472</v>
      </c>
      <c r="AD16" s="316"/>
      <c r="AE16" s="267"/>
    </row>
    <row r="17" spans="2:16" ht="13.15">
      <c r="B17" s="354" t="str">
        <f>Biology_1!B296</f>
        <v>Biology</v>
      </c>
      <c r="C17" s="987">
        <f>OUTPUTS_FOR_SECTION_2_OF_MODEL!C66</f>
        <v>1631.9774121871208</v>
      </c>
      <c r="D17" s="987">
        <f>OUTPUTS_FOR_SECTION_2_OF_MODEL!D66</f>
        <v>1657.2230432795068</v>
      </c>
      <c r="E17" s="274">
        <f>'Re-entrants_expected'!C16+New_to_SF_sector_expected!C16+NQT_entrants_required_inc_UGs!C16+Entrants_via_other_initiatives!C16</f>
        <v>1613.5092244922655</v>
      </c>
      <c r="F17" s="274">
        <f>'Re-entrants_expected'!D16+New_to_SF_sector_expected!D16+NQT_entrants_required_inc_UGs!D16+Entrants_via_other_initiatives!D16</f>
        <v>1667.3268187214985</v>
      </c>
      <c r="G17" s="274">
        <f>'Re-entrants_expected'!E16+New_to_SF_sector_expected!E16+NQT_entrants_required_inc_UGs!E16+Entrants_via_other_initiatives!E16</f>
        <v>1823.1536583615102</v>
      </c>
      <c r="H17" s="274">
        <f>'Re-entrants_expected'!F16+New_to_SF_sector_expected!F16+NQT_entrants_required_inc_UGs!F16+Entrants_via_other_initiatives!F16</f>
        <v>1820.4256185072613</v>
      </c>
      <c r="I17" s="274">
        <f>'Re-entrants_expected'!G16+New_to_SF_sector_expected!G16+NQT_entrants_required_inc_UGs!G16+Entrants_via_other_initiatives!G16</f>
        <v>1735.9344532202645</v>
      </c>
      <c r="J17" s="274">
        <f>'Re-entrants_expected'!H16+New_to_SF_sector_expected!H16+NQT_entrants_required_inc_UGs!H16+Entrants_via_other_initiatives!H16</f>
        <v>1725.4775422249427</v>
      </c>
      <c r="K17" s="274">
        <f>'Re-entrants_expected'!I16+New_to_SF_sector_expected!I16+NQT_entrants_required_inc_UGs!I16+Entrants_via_other_initiatives!I16</f>
        <v>1688.3308316337764</v>
      </c>
      <c r="L17" s="274">
        <f>'Re-entrants_expected'!J16+New_to_SF_sector_expected!J16+NQT_entrants_required_inc_UGs!J16+Entrants_via_other_initiatives!J16</f>
        <v>1658.180963375499</v>
      </c>
      <c r="M17" s="274">
        <f>'Re-entrants_expected'!K16+New_to_SF_sector_expected!K16+NQT_entrants_required_inc_UGs!K16+Entrants_via_other_initiatives!K16</f>
        <v>1630.036479939637</v>
      </c>
      <c r="N17" s="274">
        <f>'Re-entrants_expected'!L16+New_to_SF_sector_expected!L16+NQT_entrants_required_inc_UGs!L16+Entrants_via_other_initiatives!L16</f>
        <v>1643.1010800100344</v>
      </c>
    </row>
    <row r="18" spans="2:16" ht="13.15">
      <c r="B18" s="354" t="str">
        <f>Business_Studies_1!B296</f>
        <v>Business Studies</v>
      </c>
      <c r="C18" s="987">
        <f>OUTPUTS_FOR_SECTION_2_OF_MODEL!C67</f>
        <v>379.44489857736994</v>
      </c>
      <c r="D18" s="987">
        <f>OUTPUTS_FOR_SECTION_2_OF_MODEL!D67</f>
        <v>403.71290279665754</v>
      </c>
      <c r="E18" s="274">
        <f>'Re-entrants_expected'!C17+New_to_SF_sector_expected!C17+NQT_entrants_required_inc_UGs!C17+Entrants_via_other_initiatives!C17</f>
        <v>429.84458971444576</v>
      </c>
      <c r="F18" s="274">
        <f>'Re-entrants_expected'!D17+New_to_SF_sector_expected!D17+NQT_entrants_required_inc_UGs!D17+Entrants_via_other_initiatives!D17</f>
        <v>488.0352599858586</v>
      </c>
      <c r="G18" s="274">
        <f>'Re-entrants_expected'!E17+New_to_SF_sector_expected!E17+NQT_entrants_required_inc_UGs!E17+Entrants_via_other_initiatives!E17</f>
        <v>555.80009799843856</v>
      </c>
      <c r="H18" s="274">
        <f>'Re-entrants_expected'!F17+New_to_SF_sector_expected!F17+NQT_entrants_required_inc_UGs!F17+Entrants_via_other_initiatives!F17</f>
        <v>571.40123122103751</v>
      </c>
      <c r="I18" s="274">
        <f>'Re-entrants_expected'!G17+New_to_SF_sector_expected!G17+NQT_entrants_required_inc_UGs!G17+Entrants_via_other_initiatives!G17</f>
        <v>582.42301430459156</v>
      </c>
      <c r="J18" s="274">
        <f>'Re-entrants_expected'!H17+New_to_SF_sector_expected!H17+NQT_entrants_required_inc_UGs!H17+Entrants_via_other_initiatives!H17</f>
        <v>584.20683667110302</v>
      </c>
      <c r="K18" s="274">
        <f>'Re-entrants_expected'!I17+New_to_SF_sector_expected!I17+NQT_entrants_required_inc_UGs!I17+Entrants_via_other_initiatives!I17</f>
        <v>569.3390433189976</v>
      </c>
      <c r="L18" s="274">
        <f>'Re-entrants_expected'!J17+New_to_SF_sector_expected!J17+NQT_entrants_required_inc_UGs!J17+Entrants_via_other_initiatives!J17</f>
        <v>556.6227965627387</v>
      </c>
      <c r="M18" s="274">
        <f>'Re-entrants_expected'!K17+New_to_SF_sector_expected!K17+NQT_entrants_required_inc_UGs!K17+Entrants_via_other_initiatives!K17</f>
        <v>545.76507572060802</v>
      </c>
      <c r="N18" s="274">
        <f>'Re-entrants_expected'!L17+New_to_SF_sector_expected!L17+NQT_entrants_required_inc_UGs!L17+Entrants_via_other_initiatives!L17</f>
        <v>536.6429136296083</v>
      </c>
    </row>
    <row r="19" spans="2:16" ht="13.15">
      <c r="B19" s="354" t="str">
        <f>Chemistry_1!B296</f>
        <v>Chemistry</v>
      </c>
      <c r="C19" s="987">
        <f>OUTPUTS_FOR_SECTION_2_OF_MODEL!C68</f>
        <v>1522.076594972501</v>
      </c>
      <c r="D19" s="987">
        <f>OUTPUTS_FOR_SECTION_2_OF_MODEL!D68</f>
        <v>1539.2222164400855</v>
      </c>
      <c r="E19" s="274">
        <f>'Re-entrants_expected'!C18+New_to_SF_sector_expected!C18+NQT_entrants_required_inc_UGs!C18+Entrants_via_other_initiatives!C18</f>
        <v>1487.5833130943229</v>
      </c>
      <c r="F19" s="274">
        <f>'Re-entrants_expected'!D18+New_to_SF_sector_expected!D18+NQT_entrants_required_inc_UGs!D18+Entrants_via_other_initiatives!D18</f>
        <v>1532.5956168478147</v>
      </c>
      <c r="G19" s="274">
        <f>'Re-entrants_expected'!E18+New_to_SF_sector_expected!E18+NQT_entrants_required_inc_UGs!E18+Entrants_via_other_initiatives!E18</f>
        <v>1672.0637229482782</v>
      </c>
      <c r="H19" s="274">
        <f>'Re-entrants_expected'!F18+New_to_SF_sector_expected!F18+NQT_entrants_required_inc_UGs!F18+Entrants_via_other_initiatives!F18</f>
        <v>1658.7643044590068</v>
      </c>
      <c r="I19" s="274">
        <f>'Re-entrants_expected'!G18+New_to_SF_sector_expected!G18+NQT_entrants_required_inc_UGs!G18+Entrants_via_other_initiatives!G18</f>
        <v>1577.0184714188392</v>
      </c>
      <c r="J19" s="274">
        <f>'Re-entrants_expected'!H18+New_to_SF_sector_expected!H18+NQT_entrants_required_inc_UGs!H18+Entrants_via_other_initiatives!H18</f>
        <v>1571.0245627795839</v>
      </c>
      <c r="K19" s="274">
        <f>'Re-entrants_expected'!I18+New_to_SF_sector_expected!I18+NQT_entrants_required_inc_UGs!I18+Entrants_via_other_initiatives!I18</f>
        <v>1532.0619238243276</v>
      </c>
      <c r="L19" s="274">
        <f>'Re-entrants_expected'!J18+New_to_SF_sector_expected!J18+NQT_entrants_required_inc_UGs!J18+Entrants_via_other_initiatives!J18</f>
        <v>1495.6217769873456</v>
      </c>
      <c r="M19" s="274">
        <f>'Re-entrants_expected'!K18+New_to_SF_sector_expected!K18+NQT_entrants_required_inc_UGs!K18+Entrants_via_other_initiatives!K18</f>
        <v>1464.3173100632853</v>
      </c>
      <c r="N19" s="274">
        <f>'Re-entrants_expected'!L18+New_to_SF_sector_expected!L18+NQT_entrants_required_inc_UGs!L18+Entrants_via_other_initiatives!L18</f>
        <v>1475.4868917838971</v>
      </c>
    </row>
    <row r="20" spans="2:16" ht="13.15">
      <c r="B20" s="354" t="str">
        <f>Classics_1!B296</f>
        <v>Classics</v>
      </c>
      <c r="C20" s="987">
        <f>OUTPUTS_FOR_SECTION_2_OF_MODEL!C69</f>
        <v>34.665734098798197</v>
      </c>
      <c r="D20" s="987">
        <f>OUTPUTS_FOR_SECTION_2_OF_MODEL!D69</f>
        <v>35.466241781721862</v>
      </c>
      <c r="E20" s="274">
        <f>'Re-entrants_expected'!C19+New_to_SF_sector_expected!C19+NQT_entrants_required_inc_UGs!C19+Entrants_via_other_initiatives!C19</f>
        <v>35.205537165225039</v>
      </c>
      <c r="F20" s="274">
        <f>'Re-entrants_expected'!D19+New_to_SF_sector_expected!D19+NQT_entrants_required_inc_UGs!D19+Entrants_via_other_initiatives!D19</f>
        <v>36.539565041197733</v>
      </c>
      <c r="G20" s="274">
        <f>'Re-entrants_expected'!E19+New_to_SF_sector_expected!E19+NQT_entrants_required_inc_UGs!E19+Entrants_via_other_initiatives!E19</f>
        <v>39.470964785896825</v>
      </c>
      <c r="H20" s="274">
        <f>'Re-entrants_expected'!F19+New_to_SF_sector_expected!F19+NQT_entrants_required_inc_UGs!F19+Entrants_via_other_initiatives!F19</f>
        <v>39.529023873863771</v>
      </c>
      <c r="I20" s="274">
        <f>'Re-entrants_expected'!G19+New_to_SF_sector_expected!G19+NQT_entrants_required_inc_UGs!G19+Entrants_via_other_initiatives!G19</f>
        <v>37.782448888166982</v>
      </c>
      <c r="J20" s="274">
        <f>'Re-entrants_expected'!H19+New_to_SF_sector_expected!H19+NQT_entrants_required_inc_UGs!H19+Entrants_via_other_initiatives!H19</f>
        <v>36.575306799565254</v>
      </c>
      <c r="K20" s="274">
        <f>'Re-entrants_expected'!I19+New_to_SF_sector_expected!I19+NQT_entrants_required_inc_UGs!I19+Entrants_via_other_initiatives!I19</f>
        <v>35.725881965879481</v>
      </c>
      <c r="L20" s="274">
        <f>'Re-entrants_expected'!J19+New_to_SF_sector_expected!J19+NQT_entrants_required_inc_UGs!J19+Entrants_via_other_initiatives!J19</f>
        <v>35.544818126602266</v>
      </c>
      <c r="M20" s="274">
        <f>'Re-entrants_expected'!K19+New_to_SF_sector_expected!K19+NQT_entrants_required_inc_UGs!K19+Entrants_via_other_initiatives!K19</f>
        <v>35.168253062453843</v>
      </c>
      <c r="N20" s="274">
        <f>'Re-entrants_expected'!L19+New_to_SF_sector_expected!L19+NQT_entrants_required_inc_UGs!L19+Entrants_via_other_initiatives!L19</f>
        <v>34.988253533835611</v>
      </c>
    </row>
    <row r="21" spans="2:16" ht="13.15">
      <c r="B21" s="354" t="str">
        <f>Computing_1!B296</f>
        <v>Computing</v>
      </c>
      <c r="C21" s="987">
        <f>OUTPUTS_FOR_SECTION_2_OF_MODEL!C70</f>
        <v>755.47764017714144</v>
      </c>
      <c r="D21" s="987">
        <f>OUTPUTS_FOR_SECTION_2_OF_MODEL!D70</f>
        <v>787.57937555390322</v>
      </c>
      <c r="E21" s="274">
        <f>'Re-entrants_expected'!C20+New_to_SF_sector_expected!C20+NQT_entrants_required_inc_UGs!C20+Entrants_via_other_initiatives!C20</f>
        <v>775.270437505583</v>
      </c>
      <c r="F21" s="274">
        <f>'Re-entrants_expected'!D20+New_to_SF_sector_expected!D20+NQT_entrants_required_inc_UGs!D20+Entrants_via_other_initiatives!D20</f>
        <v>772.4535347844328</v>
      </c>
      <c r="G21" s="274">
        <f>'Re-entrants_expected'!E20+New_to_SF_sector_expected!E20+NQT_entrants_required_inc_UGs!E20+Entrants_via_other_initiatives!E20</f>
        <v>811.07704161026174</v>
      </c>
      <c r="H21" s="274">
        <f>'Re-entrants_expected'!F20+New_to_SF_sector_expected!F20+NQT_entrants_required_inc_UGs!F20+Entrants_via_other_initiatives!F20</f>
        <v>831.26749852574403</v>
      </c>
      <c r="I21" s="274">
        <f>'Re-entrants_expected'!G20+New_to_SF_sector_expected!G20+NQT_entrants_required_inc_UGs!G20+Entrants_via_other_initiatives!G20</f>
        <v>854.91193352950381</v>
      </c>
      <c r="J21" s="274">
        <f>'Re-entrants_expected'!H20+New_to_SF_sector_expected!H20+NQT_entrants_required_inc_UGs!H20+Entrants_via_other_initiatives!H20</f>
        <v>835.57486371565096</v>
      </c>
      <c r="K21" s="274">
        <f>'Re-entrants_expected'!I20+New_to_SF_sector_expected!I20+NQT_entrants_required_inc_UGs!I20+Entrants_via_other_initiatives!I20</f>
        <v>819.9611703231576</v>
      </c>
      <c r="L21" s="274">
        <f>'Re-entrants_expected'!J20+New_to_SF_sector_expected!J20+NQT_entrants_required_inc_UGs!J20+Entrants_via_other_initiatives!J20</f>
        <v>814.93111769076677</v>
      </c>
      <c r="M21" s="274">
        <f>'Re-entrants_expected'!K20+New_to_SF_sector_expected!K20+NQT_entrants_required_inc_UGs!K20+Entrants_via_other_initiatives!K20</f>
        <v>806.20896061244071</v>
      </c>
      <c r="N21" s="274">
        <f>'Re-entrants_expected'!L20+New_to_SF_sector_expected!L20+NQT_entrants_required_inc_UGs!L20+Entrants_via_other_initiatives!L20</f>
        <v>807.00034551623753</v>
      </c>
      <c r="P21" s="316"/>
    </row>
    <row r="22" spans="2:16" ht="13.15">
      <c r="B22" s="354" t="str">
        <f>'Design_&amp;_Technology_1'!B296</f>
        <v>Design &amp; Technology</v>
      </c>
      <c r="C22" s="987">
        <f>OUTPUTS_FOR_SECTION_2_OF_MODEL!C71</f>
        <v>1155.7529318411925</v>
      </c>
      <c r="D22" s="987">
        <f>OUTPUTS_FOR_SECTION_2_OF_MODEL!D71</f>
        <v>1176.2204600539706</v>
      </c>
      <c r="E22" s="274">
        <f>'Re-entrants_expected'!C21+New_to_SF_sector_expected!C21+NQT_entrants_required_inc_UGs!C21+Entrants_via_other_initiatives!C21</f>
        <v>1118.9024460726605</v>
      </c>
      <c r="F22" s="274">
        <f>'Re-entrants_expected'!D21+New_to_SF_sector_expected!D21+NQT_entrants_required_inc_UGs!D21+Entrants_via_other_initiatives!D21</f>
        <v>1064.4682324991004</v>
      </c>
      <c r="G22" s="274">
        <f>'Re-entrants_expected'!E21+New_to_SF_sector_expected!E21+NQT_entrants_required_inc_UGs!E21+Entrants_via_other_initiatives!E21</f>
        <v>1081.6828655562031</v>
      </c>
      <c r="H22" s="274">
        <f>'Re-entrants_expected'!F21+New_to_SF_sector_expected!F21+NQT_entrants_required_inc_UGs!F21+Entrants_via_other_initiatives!F21</f>
        <v>1098.329009026105</v>
      </c>
      <c r="I22" s="274">
        <f>'Re-entrants_expected'!G21+New_to_SF_sector_expected!G21+NQT_entrants_required_inc_UGs!G21+Entrants_via_other_initiatives!G21</f>
        <v>1124.8968723054545</v>
      </c>
      <c r="J22" s="274">
        <f>'Re-entrants_expected'!H21+New_to_SF_sector_expected!H21+NQT_entrants_required_inc_UGs!H21+Entrants_via_other_initiatives!H21</f>
        <v>1061.7547786185498</v>
      </c>
      <c r="K22" s="274">
        <f>'Re-entrants_expected'!I21+New_to_SF_sector_expected!I21+NQT_entrants_required_inc_UGs!I21+Entrants_via_other_initiatives!I21</f>
        <v>1033.4738199400399</v>
      </c>
      <c r="L22" s="274">
        <f>'Re-entrants_expected'!J21+New_to_SF_sector_expected!J21+NQT_entrants_required_inc_UGs!J21+Entrants_via_other_initiatives!J21</f>
        <v>1033.6496330030495</v>
      </c>
      <c r="M22" s="274">
        <f>'Re-entrants_expected'!K21+New_to_SF_sector_expected!K21+NQT_entrants_required_inc_UGs!K21+Entrants_via_other_initiatives!K21</f>
        <v>1022.7000613881622</v>
      </c>
      <c r="N22" s="274">
        <f>'Re-entrants_expected'!L21+New_to_SF_sector_expected!L21+NQT_entrants_required_inc_UGs!L21+Entrants_via_other_initiatives!L21</f>
        <v>1021.9026746387326</v>
      </c>
      <c r="P22" s="316"/>
    </row>
    <row r="23" spans="2:16" ht="13.15">
      <c r="B23" s="354" t="str">
        <f>Drama_1!B296</f>
        <v>Drama</v>
      </c>
      <c r="C23" s="987">
        <f>OUTPUTS_FOR_SECTION_2_OF_MODEL!C72</f>
        <v>466.95160393923629</v>
      </c>
      <c r="D23" s="987">
        <f>OUTPUTS_FOR_SECTION_2_OF_MODEL!D72</f>
        <v>485.32740990730804</v>
      </c>
      <c r="E23" s="274">
        <f>'Re-entrants_expected'!C22+New_to_SF_sector_expected!C22+NQT_entrants_required_inc_UGs!C22+Entrants_via_other_initiatives!C22</f>
        <v>474.22145814369009</v>
      </c>
      <c r="F23" s="274">
        <f>'Re-entrants_expected'!D22+New_to_SF_sector_expected!D22+NQT_entrants_required_inc_UGs!D22+Entrants_via_other_initiatives!D22</f>
        <v>463.16724433268837</v>
      </c>
      <c r="G23" s="274">
        <f>'Re-entrants_expected'!E22+New_to_SF_sector_expected!E22+NQT_entrants_required_inc_UGs!E22+Entrants_via_other_initiatives!E22</f>
        <v>483.50372516173218</v>
      </c>
      <c r="H23" s="274">
        <f>'Re-entrants_expected'!F22+New_to_SF_sector_expected!F22+NQT_entrants_required_inc_UGs!F22+Entrants_via_other_initiatives!F22</f>
        <v>500.22461865212313</v>
      </c>
      <c r="I23" s="274">
        <f>'Re-entrants_expected'!G22+New_to_SF_sector_expected!G22+NQT_entrants_required_inc_UGs!G22+Entrants_via_other_initiatives!G22</f>
        <v>520.27260191849837</v>
      </c>
      <c r="J23" s="274">
        <f>'Re-entrants_expected'!H22+New_to_SF_sector_expected!H22+NQT_entrants_required_inc_UGs!H22+Entrants_via_other_initiatives!H22</f>
        <v>496.84679306067585</v>
      </c>
      <c r="K23" s="274">
        <f>'Re-entrants_expected'!I22+New_to_SF_sector_expected!I22+NQT_entrants_required_inc_UGs!I22+Entrants_via_other_initiatives!I22</f>
        <v>489.06732932627693</v>
      </c>
      <c r="L23" s="274">
        <f>'Re-entrants_expected'!J22+New_to_SF_sector_expected!J22+NQT_entrants_required_inc_UGs!J22+Entrants_via_other_initiatives!J22</f>
        <v>494.32228544656766</v>
      </c>
      <c r="M23" s="274">
        <f>'Re-entrants_expected'!K22+New_to_SF_sector_expected!K22+NQT_entrants_required_inc_UGs!K22+Entrants_via_other_initiatives!K22</f>
        <v>493.42727079482677</v>
      </c>
      <c r="N23" s="274">
        <f>'Re-entrants_expected'!L22+New_to_SF_sector_expected!L22+NQT_entrants_required_inc_UGs!L22+Entrants_via_other_initiatives!L22</f>
        <v>495.48451880158672</v>
      </c>
    </row>
    <row r="24" spans="2:16" ht="13.15">
      <c r="B24" s="354" t="str">
        <f>English_1!B296</f>
        <v>English</v>
      </c>
      <c r="C24" s="987">
        <f>OUTPUTS_FOR_SECTION_2_OF_MODEL!C73</f>
        <v>4196.6123058516623</v>
      </c>
      <c r="D24" s="987">
        <f>OUTPUTS_FOR_SECTION_2_OF_MODEL!D73</f>
        <v>3980.8618638256198</v>
      </c>
      <c r="E24" s="274">
        <f>'Re-entrants_expected'!C23+New_to_SF_sector_expected!C23+NQT_entrants_required_inc_UGs!C23+Entrants_via_other_initiatives!C23</f>
        <v>3929.0419681456683</v>
      </c>
      <c r="F24" s="274">
        <f>'Re-entrants_expected'!D23+New_to_SF_sector_expected!D23+NQT_entrants_required_inc_UGs!D23+Entrants_via_other_initiatives!D23</f>
        <v>3955.4949869877628</v>
      </c>
      <c r="G24" s="274">
        <f>'Re-entrants_expected'!E23+New_to_SF_sector_expected!E23+NQT_entrants_required_inc_UGs!E23+Entrants_via_other_initiatives!E23</f>
        <v>4267.8902163283892</v>
      </c>
      <c r="H24" s="274">
        <f>'Re-entrants_expected'!F23+New_to_SF_sector_expected!F23+NQT_entrants_required_inc_UGs!F23+Entrants_via_other_initiatives!F23</f>
        <v>4241.8287285694387</v>
      </c>
      <c r="I24" s="274">
        <f>'Re-entrants_expected'!G23+New_to_SF_sector_expected!G23+NQT_entrants_required_inc_UGs!G23+Entrants_via_other_initiatives!G23</f>
        <v>3973.9859687472845</v>
      </c>
      <c r="J24" s="274">
        <f>'Re-entrants_expected'!H23+New_to_SF_sector_expected!H23+NQT_entrants_required_inc_UGs!H23+Entrants_via_other_initiatives!H23</f>
        <v>3915.6671034040082</v>
      </c>
      <c r="K24" s="274">
        <f>'Re-entrants_expected'!I23+New_to_SF_sector_expected!I23+NQT_entrants_required_inc_UGs!I23+Entrants_via_other_initiatives!I23</f>
        <v>3815.9327209798894</v>
      </c>
      <c r="L24" s="274">
        <f>'Re-entrants_expected'!J23+New_to_SF_sector_expected!J23+NQT_entrants_required_inc_UGs!J23+Entrants_via_other_initiatives!J23</f>
        <v>3742.1475130484014</v>
      </c>
      <c r="M24" s="274">
        <f>'Re-entrants_expected'!K23+New_to_SF_sector_expected!K23+NQT_entrants_required_inc_UGs!K23+Entrants_via_other_initiatives!K23</f>
        <v>3671.9942186416893</v>
      </c>
      <c r="N24" s="274">
        <f>'Re-entrants_expected'!L23+New_to_SF_sector_expected!L23+NQT_entrants_required_inc_UGs!L23+Entrants_via_other_initiatives!L23</f>
        <v>3723.5133126158416</v>
      </c>
    </row>
    <row r="25" spans="2:16" ht="13.15">
      <c r="B25" s="354" t="str">
        <f>Food_1!B296</f>
        <v>Food</v>
      </c>
      <c r="C25" s="987">
        <f>OUTPUTS_FOR_SECTION_2_OF_MODEL!C74</f>
        <v>243.99419288255166</v>
      </c>
      <c r="D25" s="987">
        <f>OUTPUTS_FOR_SECTION_2_OF_MODEL!D74</f>
        <v>246.38031243262535</v>
      </c>
      <c r="E25" s="274">
        <f>'Re-entrants_expected'!C24+New_to_SF_sector_expected!C24+NQT_entrants_required_inc_UGs!C24+Entrants_via_other_initiatives!C24</f>
        <v>236.5322578724633</v>
      </c>
      <c r="F25" s="274">
        <f>'Re-entrants_expected'!D24+New_to_SF_sector_expected!D24+NQT_entrants_required_inc_UGs!D24+Entrants_via_other_initiatives!D24</f>
        <v>224.80891924249576</v>
      </c>
      <c r="G25" s="274">
        <f>'Re-entrants_expected'!E24+New_to_SF_sector_expected!E24+NQT_entrants_required_inc_UGs!E24+Entrants_via_other_initiatives!E24</f>
        <v>230.66674230201474</v>
      </c>
      <c r="H25" s="274">
        <f>'Re-entrants_expected'!F24+New_to_SF_sector_expected!F24+NQT_entrants_required_inc_UGs!F24+Entrants_via_other_initiatives!F24</f>
        <v>229.65051650793032</v>
      </c>
      <c r="I25" s="274">
        <f>'Re-entrants_expected'!G24+New_to_SF_sector_expected!G24+NQT_entrants_required_inc_UGs!G24+Entrants_via_other_initiatives!G24</f>
        <v>231.28840521492199</v>
      </c>
      <c r="J25" s="274">
        <f>'Re-entrants_expected'!H24+New_to_SF_sector_expected!H24+NQT_entrants_required_inc_UGs!H24+Entrants_via_other_initiatives!H24</f>
        <v>228.92656319668623</v>
      </c>
      <c r="K25" s="274">
        <f>'Re-entrants_expected'!I24+New_to_SF_sector_expected!I24+NQT_entrants_required_inc_UGs!I24+Entrants_via_other_initiatives!I24</f>
        <v>219.86267083723902</v>
      </c>
      <c r="L25" s="274">
        <f>'Re-entrants_expected'!J24+New_to_SF_sector_expected!J24+NQT_entrants_required_inc_UGs!J24+Entrants_via_other_initiatives!J24</f>
        <v>210.62353150966703</v>
      </c>
      <c r="M25" s="274">
        <f>'Re-entrants_expected'!K24+New_to_SF_sector_expected!K24+NQT_entrants_required_inc_UGs!K24+Entrants_via_other_initiatives!K24</f>
        <v>203.50884022000832</v>
      </c>
      <c r="N25" s="274">
        <f>'Re-entrants_expected'!L24+New_to_SF_sector_expected!L24+NQT_entrants_required_inc_UGs!L24+Entrants_via_other_initiatives!L24</f>
        <v>205.11918992140369</v>
      </c>
    </row>
    <row r="26" spans="2:16" ht="13.15">
      <c r="B26" s="354" t="str">
        <f>Geography_1!B296</f>
        <v>Geography</v>
      </c>
      <c r="C26" s="987">
        <f>OUTPUTS_FOR_SECTION_2_OF_MODEL!C75</f>
        <v>1318.8382936823082</v>
      </c>
      <c r="D26" s="987">
        <f>OUTPUTS_FOR_SECTION_2_OF_MODEL!D75</f>
        <v>1343.6118147608986</v>
      </c>
      <c r="E26" s="274">
        <f>'Re-entrants_expected'!C25+New_to_SF_sector_expected!C25+NQT_entrants_required_inc_UGs!C25+Entrants_via_other_initiatives!C25</f>
        <v>1326.197100466833</v>
      </c>
      <c r="F26" s="274">
        <f>'Re-entrants_expected'!D25+New_to_SF_sector_expected!D25+NQT_entrants_required_inc_UGs!D25+Entrants_via_other_initiatives!D25</f>
        <v>1343.9239806326696</v>
      </c>
      <c r="G26" s="274">
        <f>'Re-entrants_expected'!E25+New_to_SF_sector_expected!E25+NQT_entrants_required_inc_UGs!E25+Entrants_via_other_initiatives!E25</f>
        <v>1450.9737723017527</v>
      </c>
      <c r="H26" s="274">
        <f>'Re-entrants_expected'!F25+New_to_SF_sector_expected!F25+NQT_entrants_required_inc_UGs!F25+Entrants_via_other_initiatives!F25</f>
        <v>1467.6191467396491</v>
      </c>
      <c r="I26" s="274">
        <f>'Re-entrants_expected'!G25+New_to_SF_sector_expected!G25+NQT_entrants_required_inc_UGs!G25+Entrants_via_other_initiatives!G25</f>
        <v>1381.8498097183508</v>
      </c>
      <c r="J26" s="274">
        <f>'Re-entrants_expected'!H25+New_to_SF_sector_expected!H25+NQT_entrants_required_inc_UGs!H25+Entrants_via_other_initiatives!H25</f>
        <v>1341.0280363973643</v>
      </c>
      <c r="K26" s="274">
        <f>'Re-entrants_expected'!I25+New_to_SF_sector_expected!I25+NQT_entrants_required_inc_UGs!I25+Entrants_via_other_initiatives!I25</f>
        <v>1314.5242631627407</v>
      </c>
      <c r="L26" s="274">
        <f>'Re-entrants_expected'!J25+New_to_SF_sector_expected!J25+NQT_entrants_required_inc_UGs!J25+Entrants_via_other_initiatives!J25</f>
        <v>1309.8921594223168</v>
      </c>
      <c r="M26" s="274">
        <f>'Re-entrants_expected'!K25+New_to_SF_sector_expected!K25+NQT_entrants_required_inc_UGs!K25+Entrants_via_other_initiatives!K25</f>
        <v>1296.7685922469609</v>
      </c>
      <c r="N26" s="274">
        <f>'Re-entrants_expected'!L25+New_to_SF_sector_expected!L25+NQT_entrants_required_inc_UGs!L25+Entrants_via_other_initiatives!L25</f>
        <v>1310.3784616055525</v>
      </c>
    </row>
    <row r="27" spans="2:16" ht="13.15">
      <c r="B27" s="354" t="str">
        <f>History_1!B296</f>
        <v>History</v>
      </c>
      <c r="C27" s="987">
        <f>OUTPUTS_FOR_SECTION_2_OF_MODEL!C76</f>
        <v>1415.8000373865975</v>
      </c>
      <c r="D27" s="987">
        <f>OUTPUTS_FOR_SECTION_2_OF_MODEL!D76</f>
        <v>1438.7326097621979</v>
      </c>
      <c r="E27" s="274">
        <f>'Re-entrants_expected'!C26+New_to_SF_sector_expected!C26+NQT_entrants_required_inc_UGs!C26+Entrants_via_other_initiatives!C26</f>
        <v>1420.7425437942006</v>
      </c>
      <c r="F27" s="274">
        <f>'Re-entrants_expected'!D26+New_to_SF_sector_expected!D26+NQT_entrants_required_inc_UGs!D26+Entrants_via_other_initiatives!D26</f>
        <v>1444.6094017310882</v>
      </c>
      <c r="G27" s="274">
        <f>'Re-entrants_expected'!E26+New_to_SF_sector_expected!E26+NQT_entrants_required_inc_UGs!E26+Entrants_via_other_initiatives!E26</f>
        <v>1561.5002303892377</v>
      </c>
      <c r="H27" s="274">
        <f>'Re-entrants_expected'!F26+New_to_SF_sector_expected!F26+NQT_entrants_required_inc_UGs!F26+Entrants_via_other_initiatives!F26</f>
        <v>1576.3436712991979</v>
      </c>
      <c r="I27" s="274">
        <f>'Re-entrants_expected'!G26+New_to_SF_sector_expected!G26+NQT_entrants_required_inc_UGs!G26+Entrants_via_other_initiatives!G26</f>
        <v>1485.6654069570154</v>
      </c>
      <c r="J27" s="274">
        <f>'Re-entrants_expected'!H26+New_to_SF_sector_expected!H26+NQT_entrants_required_inc_UGs!H26+Entrants_via_other_initiatives!H26</f>
        <v>1442.716307642399</v>
      </c>
      <c r="K27" s="274">
        <f>'Re-entrants_expected'!I26+New_to_SF_sector_expected!I26+NQT_entrants_required_inc_UGs!I26+Entrants_via_other_initiatives!I26</f>
        <v>1413.0259236526092</v>
      </c>
      <c r="L27" s="274">
        <f>'Re-entrants_expected'!J26+New_to_SF_sector_expected!J26+NQT_entrants_required_inc_UGs!J26+Entrants_via_other_initiatives!J26</f>
        <v>1406.4404094233073</v>
      </c>
      <c r="M27" s="274">
        <f>'Re-entrants_expected'!K26+New_to_SF_sector_expected!K26+NQT_entrants_required_inc_UGs!K26+Entrants_via_other_initiatives!K26</f>
        <v>1391.6471826339173</v>
      </c>
      <c r="N27" s="274">
        <f>'Re-entrants_expected'!L26+New_to_SF_sector_expected!L26+NQT_entrants_required_inc_UGs!L26+Entrants_via_other_initiatives!L26</f>
        <v>1404.7812793994458</v>
      </c>
    </row>
    <row r="28" spans="2:16" ht="13.15">
      <c r="B28" s="354" t="str">
        <f>Mathematics_1!B296</f>
        <v>Mathematics</v>
      </c>
      <c r="C28" s="987">
        <f>OUTPUTS_FOR_SECTION_2_OF_MODEL!C77</f>
        <v>4678.9642402889731</v>
      </c>
      <c r="D28" s="987">
        <f>OUTPUTS_FOR_SECTION_2_OF_MODEL!D77</f>
        <v>4506.2724479458748</v>
      </c>
      <c r="E28" s="274">
        <f>'Re-entrants_expected'!C27+New_to_SF_sector_expected!C27+NQT_entrants_required_inc_UGs!C27+Entrants_via_other_initiatives!C27</f>
        <v>4436.5635059662936</v>
      </c>
      <c r="F28" s="274">
        <f>'Re-entrants_expected'!D27+New_to_SF_sector_expected!D27+NQT_entrants_required_inc_UGs!D27+Entrants_via_other_initiatives!D27</f>
        <v>4429.0100195634859</v>
      </c>
      <c r="G28" s="274">
        <f>'Re-entrants_expected'!E27+New_to_SF_sector_expected!E27+NQT_entrants_required_inc_UGs!E27+Entrants_via_other_initiatives!E27</f>
        <v>4751.3162717898249</v>
      </c>
      <c r="H28" s="274">
        <f>'Re-entrants_expected'!F27+New_to_SF_sector_expected!F27+NQT_entrants_required_inc_UGs!F27+Entrants_via_other_initiatives!F27</f>
        <v>4729.6346418803732</v>
      </c>
      <c r="I28" s="274">
        <f>'Re-entrants_expected'!G27+New_to_SF_sector_expected!G27+NQT_entrants_required_inc_UGs!G27+Entrants_via_other_initiatives!G27</f>
        <v>4461.1620201532478</v>
      </c>
      <c r="J28" s="274">
        <f>'Re-entrants_expected'!H27+New_to_SF_sector_expected!H27+NQT_entrants_required_inc_UGs!H27+Entrants_via_other_initiatives!H27</f>
        <v>4379.7602920072231</v>
      </c>
      <c r="K28" s="274">
        <f>'Re-entrants_expected'!I27+New_to_SF_sector_expected!I27+NQT_entrants_required_inc_UGs!I27+Entrants_via_other_initiatives!I27</f>
        <v>4267.6892844326612</v>
      </c>
      <c r="L28" s="274">
        <f>'Re-entrants_expected'!J27+New_to_SF_sector_expected!J27+NQT_entrants_required_inc_UGs!J27+Entrants_via_other_initiatives!J27</f>
        <v>4189.2736534715568</v>
      </c>
      <c r="M28" s="274">
        <f>'Re-entrants_expected'!K27+New_to_SF_sector_expected!K27+NQT_entrants_required_inc_UGs!K27+Entrants_via_other_initiatives!K27</f>
        <v>4111.052589529987</v>
      </c>
      <c r="N28" s="274">
        <f>'Re-entrants_expected'!L27+New_to_SF_sector_expected!L27+NQT_entrants_required_inc_UGs!L27+Entrants_via_other_initiatives!L27</f>
        <v>4143.456895063684</v>
      </c>
    </row>
    <row r="29" spans="2:16" ht="13.15">
      <c r="B29" s="354" t="str">
        <f>Modern_Foreign_Languages_1!B296</f>
        <v>Modern Foreign Languages</v>
      </c>
      <c r="C29" s="987">
        <f>OUTPUTS_FOR_SECTION_2_OF_MODEL!C78</f>
        <v>2008.995160769085</v>
      </c>
      <c r="D29" s="987">
        <f>OUTPUTS_FOR_SECTION_2_OF_MODEL!D78</f>
        <v>2354.9220719872083</v>
      </c>
      <c r="E29" s="274">
        <f>'Re-entrants_expected'!C28+New_to_SF_sector_expected!C28+NQT_entrants_required_inc_UGs!C28+Entrants_via_other_initiatives!C28</f>
        <v>2597.5589095834621</v>
      </c>
      <c r="F29" s="274">
        <f>'Re-entrants_expected'!D28+New_to_SF_sector_expected!D28+NQT_entrants_required_inc_UGs!D28+Entrants_via_other_initiatives!D28</f>
        <v>2936.4159878234968</v>
      </c>
      <c r="G29" s="274">
        <f>'Re-entrants_expected'!E28+New_to_SF_sector_expected!E28+NQT_entrants_required_inc_UGs!E28+Entrants_via_other_initiatives!E28</f>
        <v>3442.4041930971257</v>
      </c>
      <c r="H29" s="274">
        <f>'Re-entrants_expected'!F28+New_to_SF_sector_expected!F28+NQT_entrants_required_inc_UGs!F28+Entrants_via_other_initiatives!F28</f>
        <v>3341.5649178188346</v>
      </c>
      <c r="I29" s="274">
        <f>'Re-entrants_expected'!G28+New_to_SF_sector_expected!G28+NQT_entrants_required_inc_UGs!G28+Entrants_via_other_initiatives!G28</f>
        <v>2427.6231871621039</v>
      </c>
      <c r="J29" s="274">
        <f>'Re-entrants_expected'!H28+New_to_SF_sector_expected!H28+NQT_entrants_required_inc_UGs!H28+Entrants_via_other_initiatives!H28</f>
        <v>2344.2501424223947</v>
      </c>
      <c r="K29" s="274">
        <f>'Re-entrants_expected'!I28+New_to_SF_sector_expected!I28+NQT_entrants_required_inc_UGs!I28+Entrants_via_other_initiatives!I28</f>
        <v>2287.1097680228631</v>
      </c>
      <c r="L29" s="274">
        <f>'Re-entrants_expected'!J28+New_to_SF_sector_expected!J28+NQT_entrants_required_inc_UGs!J28+Entrants_via_other_initiatives!J28</f>
        <v>2269.733971042167</v>
      </c>
      <c r="M29" s="274">
        <f>'Re-entrants_expected'!K28+New_to_SF_sector_expected!K28+NQT_entrants_required_inc_UGs!K28+Entrants_via_other_initiatives!K28</f>
        <v>2233.6622572317096</v>
      </c>
      <c r="N29" s="274">
        <f>'Re-entrants_expected'!L28+New_to_SF_sector_expected!L28+NQT_entrants_required_inc_UGs!L28+Entrants_via_other_initiatives!L28</f>
        <v>2283.1986586020562</v>
      </c>
    </row>
    <row r="30" spans="2:16" ht="13.15">
      <c r="B30" s="354" t="str">
        <f>Music_1!B296</f>
        <v>Music</v>
      </c>
      <c r="C30" s="987">
        <f>OUTPUTS_FOR_SECTION_2_OF_MODEL!C79</f>
        <v>488.53348934402788</v>
      </c>
      <c r="D30" s="987">
        <f>OUTPUTS_FOR_SECTION_2_OF_MODEL!D79</f>
        <v>506.16950258202598</v>
      </c>
      <c r="E30" s="274">
        <f>'Re-entrants_expected'!C29+New_to_SF_sector_expected!C29+NQT_entrants_required_inc_UGs!C29+Entrants_via_other_initiatives!C29</f>
        <v>486.01672175927069</v>
      </c>
      <c r="F30" s="274">
        <f>'Re-entrants_expected'!D29+New_to_SF_sector_expected!D29+NQT_entrants_required_inc_UGs!D29+Entrants_via_other_initiatives!D29</f>
        <v>466.29167079253352</v>
      </c>
      <c r="G30" s="274">
        <f>'Re-entrants_expected'!E29+New_to_SF_sector_expected!E29+NQT_entrants_required_inc_UGs!E29+Entrants_via_other_initiatives!E29</f>
        <v>479.5631252127248</v>
      </c>
      <c r="H30" s="274">
        <f>'Re-entrants_expected'!F29+New_to_SF_sector_expected!F29+NQT_entrants_required_inc_UGs!F29+Entrants_via_other_initiatives!F29</f>
        <v>496.57209752078575</v>
      </c>
      <c r="I30" s="274">
        <f>'Re-entrants_expected'!G29+New_to_SF_sector_expected!G29+NQT_entrants_required_inc_UGs!G29+Entrants_via_other_initiatives!G29</f>
        <v>517.53529685276021</v>
      </c>
      <c r="J30" s="274">
        <f>'Re-entrants_expected'!H29+New_to_SF_sector_expected!H29+NQT_entrants_required_inc_UGs!H29+Entrants_via_other_initiatives!H29</f>
        <v>485.7169249061202</v>
      </c>
      <c r="K30" s="274">
        <f>'Re-entrants_expected'!I29+New_to_SF_sector_expected!I29+NQT_entrants_required_inc_UGs!I29+Entrants_via_other_initiatives!I29</f>
        <v>478.47182832733597</v>
      </c>
      <c r="L30" s="274">
        <f>'Re-entrants_expected'!J29+New_to_SF_sector_expected!J29+NQT_entrants_required_inc_UGs!J29+Entrants_via_other_initiatives!J29</f>
        <v>487.96823025066664</v>
      </c>
      <c r="M30" s="274">
        <f>'Re-entrants_expected'!K29+New_to_SF_sector_expected!K29+NQT_entrants_required_inc_UGs!K29+Entrants_via_other_initiatives!K29</f>
        <v>488.88997494637044</v>
      </c>
      <c r="N30" s="274">
        <f>'Re-entrants_expected'!L29+New_to_SF_sector_expected!L29+NQT_entrants_required_inc_UGs!L29+Entrants_via_other_initiatives!L29</f>
        <v>490.47388692313245</v>
      </c>
    </row>
    <row r="31" spans="2:16" ht="13.15">
      <c r="B31" s="354" t="str">
        <f>Others_1!B296</f>
        <v>Others</v>
      </c>
      <c r="C31" s="987">
        <f>OUTPUTS_FOR_SECTION_2_OF_MODEL!C80</f>
        <v>867.6425790218334</v>
      </c>
      <c r="D31" s="987">
        <f>OUTPUTS_FOR_SECTION_2_OF_MODEL!D80</f>
        <v>901.41787704868784</v>
      </c>
      <c r="E31" s="274">
        <f>'Re-entrants_expected'!C30+New_to_SF_sector_expected!C30+NQT_entrants_required_inc_UGs!C30+Entrants_via_other_initiatives!C30</f>
        <v>933.47560970794279</v>
      </c>
      <c r="F31" s="274">
        <f>'Re-entrants_expected'!D30+New_to_SF_sector_expected!D30+NQT_entrants_required_inc_UGs!D30+Entrants_via_other_initiatives!D30</f>
        <v>1027.4761528309216</v>
      </c>
      <c r="G31" s="274">
        <f>'Re-entrants_expected'!E30+New_to_SF_sector_expected!E30+NQT_entrants_required_inc_UGs!E30+Entrants_via_other_initiatives!E30</f>
        <v>1143.4296871685085</v>
      </c>
      <c r="H31" s="274">
        <f>'Re-entrants_expected'!F30+New_to_SF_sector_expected!F30+NQT_entrants_required_inc_UGs!F30+Entrants_via_other_initiatives!F30</f>
        <v>1178.9978909429697</v>
      </c>
      <c r="I31" s="274">
        <f>'Re-entrants_expected'!G30+New_to_SF_sector_expected!G30+NQT_entrants_required_inc_UGs!G30+Entrants_via_other_initiatives!G30</f>
        <v>1207.7959523186896</v>
      </c>
      <c r="J31" s="274">
        <f>'Re-entrants_expected'!H30+New_to_SF_sector_expected!H30+NQT_entrants_required_inc_UGs!H30+Entrants_via_other_initiatives!H30</f>
        <v>1182.4002618071163</v>
      </c>
      <c r="K31" s="274">
        <f>'Re-entrants_expected'!I30+New_to_SF_sector_expected!I30+NQT_entrants_required_inc_UGs!I30+Entrants_via_other_initiatives!I30</f>
        <v>1158.66878030519</v>
      </c>
      <c r="L31" s="274">
        <f>'Re-entrants_expected'!J30+New_to_SF_sector_expected!J30+NQT_entrants_required_inc_UGs!J30+Entrants_via_other_initiatives!J30</f>
        <v>1154.6465234779544</v>
      </c>
      <c r="M31" s="274">
        <f>'Re-entrants_expected'!K30+New_to_SF_sector_expected!K30+NQT_entrants_required_inc_UGs!K30+Entrants_via_other_initiatives!K30</f>
        <v>1144.4629546095696</v>
      </c>
      <c r="N31" s="274">
        <f>'Re-entrants_expected'!L30+New_to_SF_sector_expected!L30+NQT_entrants_required_inc_UGs!L30+Entrants_via_other_initiatives!L30</f>
        <v>1125.5669087164515</v>
      </c>
    </row>
    <row r="32" spans="2:16" ht="13.15">
      <c r="B32" s="354" t="str">
        <f>Physical_Education_1!B296</f>
        <v>Physical Education</v>
      </c>
      <c r="C32" s="987">
        <f>OUTPUTS_FOR_SECTION_2_OF_MODEL!C81</f>
        <v>1611.5666840015565</v>
      </c>
      <c r="D32" s="987">
        <f>OUTPUTS_FOR_SECTION_2_OF_MODEL!D81</f>
        <v>1679.7290465490228</v>
      </c>
      <c r="E32" s="274">
        <f>'Re-entrants_expected'!C31+New_to_SF_sector_expected!C31+NQT_entrants_required_inc_UGs!C31+Entrants_via_other_initiatives!C31</f>
        <v>1629.2536857748119</v>
      </c>
      <c r="F32" s="274">
        <f>'Re-entrants_expected'!D31+New_to_SF_sector_expected!D31+NQT_entrants_required_inc_UGs!D31+Entrants_via_other_initiatives!D31</f>
        <v>1580.4207550281112</v>
      </c>
      <c r="G32" s="274">
        <f>'Re-entrants_expected'!E31+New_to_SF_sector_expected!E31+NQT_entrants_required_inc_UGs!E31+Entrants_via_other_initiatives!E31</f>
        <v>1669.6484766291046</v>
      </c>
      <c r="H32" s="274">
        <f>'Re-entrants_expected'!F31+New_to_SF_sector_expected!F31+NQT_entrants_required_inc_UGs!F31+Entrants_via_other_initiatives!F31</f>
        <v>1722.7529437280082</v>
      </c>
      <c r="I32" s="274">
        <f>'Re-entrants_expected'!G31+New_to_SF_sector_expected!G31+NQT_entrants_required_inc_UGs!G31+Entrants_via_other_initiatives!G31</f>
        <v>1792.1097980763248</v>
      </c>
      <c r="J32" s="274">
        <f>'Re-entrants_expected'!H31+New_to_SF_sector_expected!H31+NQT_entrants_required_inc_UGs!H31+Entrants_via_other_initiatives!H31</f>
        <v>1757.6253515610774</v>
      </c>
      <c r="K32" s="274">
        <f>'Re-entrants_expected'!I31+New_to_SF_sector_expected!I31+NQT_entrants_required_inc_UGs!I31+Entrants_via_other_initiatives!I31</f>
        <v>1723.5718863273203</v>
      </c>
      <c r="L32" s="274">
        <f>'Re-entrants_expected'!J31+New_to_SF_sector_expected!J31+NQT_entrants_required_inc_UGs!J31+Entrants_via_other_initiatives!J31</f>
        <v>1712.1103636448331</v>
      </c>
      <c r="M32" s="274">
        <f>'Re-entrants_expected'!K31+New_to_SF_sector_expected!K31+NQT_entrants_required_inc_UGs!K31+Entrants_via_other_initiatives!K31</f>
        <v>1695.6038981356805</v>
      </c>
      <c r="N32" s="274">
        <f>'Re-entrants_expected'!L31+New_to_SF_sector_expected!L31+NQT_entrants_required_inc_UGs!L31+Entrants_via_other_initiatives!L31</f>
        <v>1720.2372235669031</v>
      </c>
    </row>
    <row r="33" spans="2:14" ht="13.15">
      <c r="B33" s="354" t="str">
        <f>Physics_1!B296</f>
        <v>Physics</v>
      </c>
      <c r="C33" s="987">
        <f>OUTPUTS_FOR_SECTION_2_OF_MODEL!C82</f>
        <v>1527.9622536636994</v>
      </c>
      <c r="D33" s="987">
        <f>OUTPUTS_FOR_SECTION_2_OF_MODEL!D82</f>
        <v>1540.3179566049876</v>
      </c>
      <c r="E33" s="274">
        <f>'Re-entrants_expected'!C32+New_to_SF_sector_expected!C32+NQT_entrants_required_inc_UGs!C32+Entrants_via_other_initiatives!C32</f>
        <v>1470.4802572044371</v>
      </c>
      <c r="F33" s="274">
        <f>'Re-entrants_expected'!D32+New_to_SF_sector_expected!D32+NQT_entrants_required_inc_UGs!D32+Entrants_via_other_initiatives!D32</f>
        <v>1501.8068604026557</v>
      </c>
      <c r="G33" s="274">
        <f>'Re-entrants_expected'!E32+New_to_SF_sector_expected!E32+NQT_entrants_required_inc_UGs!E32+Entrants_via_other_initiatives!E32</f>
        <v>1629.5612881202298</v>
      </c>
      <c r="H33" s="274">
        <f>'Re-entrants_expected'!F32+New_to_SF_sector_expected!F32+NQT_entrants_required_inc_UGs!F32+Entrants_via_other_initiatives!F32</f>
        <v>1610.8870514681093</v>
      </c>
      <c r="I33" s="274">
        <f>'Re-entrants_expected'!G32+New_to_SF_sector_expected!G32+NQT_entrants_required_inc_UGs!G32+Entrants_via_other_initiatives!G32</f>
        <v>1524.1846967773217</v>
      </c>
      <c r="J33" s="274">
        <f>'Re-entrants_expected'!H32+New_to_SF_sector_expected!H32+NQT_entrants_required_inc_UGs!H32+Entrants_via_other_initiatives!H32</f>
        <v>1516.3567756662083</v>
      </c>
      <c r="K33" s="274">
        <f>'Re-entrants_expected'!I32+New_to_SF_sector_expected!I32+NQT_entrants_required_inc_UGs!I32+Entrants_via_other_initiatives!I32</f>
        <v>1475.6631105549404</v>
      </c>
      <c r="L33" s="274">
        <f>'Re-entrants_expected'!J32+New_to_SF_sector_expected!J32+NQT_entrants_required_inc_UGs!J32+Entrants_via_other_initiatives!J32</f>
        <v>1436.8443212818306</v>
      </c>
      <c r="M33" s="274">
        <f>'Re-entrants_expected'!K32+New_to_SF_sector_expected!K32+NQT_entrants_required_inc_UGs!K32+Entrants_via_other_initiatives!K32</f>
        <v>1404.13088094257</v>
      </c>
      <c r="N33" s="274">
        <f>'Re-entrants_expected'!L32+New_to_SF_sector_expected!L32+NQT_entrants_required_inc_UGs!L32+Entrants_via_other_initiatives!L32</f>
        <v>1416.3350168116658</v>
      </c>
    </row>
    <row r="34" spans="2:14" ht="13.15">
      <c r="B34" s="354" t="str">
        <f>Religious_Education_1!B296</f>
        <v>Religious Education</v>
      </c>
      <c r="C34" s="987">
        <f>OUTPUTS_FOR_SECTION_2_OF_MODEL!C84</f>
        <v>766.1601054148291</v>
      </c>
      <c r="D34" s="987">
        <f>OUTPUTS_FOR_SECTION_2_OF_MODEL!D84</f>
        <v>786.1849421082868</v>
      </c>
      <c r="E34" s="274">
        <f>'Re-entrants_expected'!C33+New_to_SF_sector_expected!C33+NQT_entrants_required_inc_UGs!C33+Entrants_via_other_initiatives!C33</f>
        <v>760.10152576059318</v>
      </c>
      <c r="F34" s="274">
        <f>'Re-entrants_expected'!D33+New_to_SF_sector_expected!D33+NQT_entrants_required_inc_UGs!D33+Entrants_via_other_initiatives!D33</f>
        <v>734.35206590632492</v>
      </c>
      <c r="G34" s="274">
        <f>'Re-entrants_expected'!E33+New_to_SF_sector_expected!E33+NQT_entrants_required_inc_UGs!E33+Entrants_via_other_initiatives!E33</f>
        <v>763.41710034303537</v>
      </c>
      <c r="H34" s="274">
        <f>'Re-entrants_expected'!F33+New_to_SF_sector_expected!F33+NQT_entrants_required_inc_UGs!F33+Entrants_via_other_initiatives!F33</f>
        <v>778.38059058745637</v>
      </c>
      <c r="I34" s="274">
        <f>'Re-entrants_expected'!G33+New_to_SF_sector_expected!G33+NQT_entrants_required_inc_UGs!G33+Entrants_via_other_initiatives!G33</f>
        <v>800.16403530097568</v>
      </c>
      <c r="J34" s="274">
        <f>'Re-entrants_expected'!H33+New_to_SF_sector_expected!H33+NQT_entrants_required_inc_UGs!H33+Entrants_via_other_initiatives!H33</f>
        <v>776.49143045653739</v>
      </c>
      <c r="K34" s="274">
        <f>'Re-entrants_expected'!I33+New_to_SF_sector_expected!I33+NQT_entrants_required_inc_UGs!I33+Entrants_via_other_initiatives!I33</f>
        <v>756.90338325445816</v>
      </c>
      <c r="L34" s="274">
        <f>'Re-entrants_expected'!J33+New_to_SF_sector_expected!J33+NQT_entrants_required_inc_UGs!J33+Entrants_via_other_initiatives!J33</f>
        <v>748.85168046302056</v>
      </c>
      <c r="M34" s="274">
        <f>'Re-entrants_expected'!K33+New_to_SF_sector_expected!K33+NQT_entrants_required_inc_UGs!K33+Entrants_via_other_initiatives!K33</f>
        <v>738.27050450303113</v>
      </c>
      <c r="N34" s="274">
        <f>'Re-entrants_expected'!L33+New_to_SF_sector_expected!L33+NQT_entrants_required_inc_UGs!L33+Entrants_via_other_initiatives!L33</f>
        <v>743.01231738082424</v>
      </c>
    </row>
    <row r="35" spans="2:14" ht="13.15">
      <c r="B35" s="313" t="s">
        <v>1415</v>
      </c>
      <c r="C35" s="987">
        <f>SUM(C16:C34)</f>
        <v>25932.70046796088</v>
      </c>
      <c r="D35" s="987">
        <f t="shared" ref="D35:N35" si="0">SUM(D16:D34)</f>
        <v>26264.090298958567</v>
      </c>
      <c r="E35" s="274">
        <f t="shared" si="0"/>
        <v>26040.913328593771</v>
      </c>
      <c r="F35" s="274">
        <f t="shared" si="0"/>
        <v>26539.992869103535</v>
      </c>
      <c r="G35" s="274">
        <f t="shared" si="0"/>
        <v>28769.41529260447</v>
      </c>
      <c r="H35" s="274">
        <f t="shared" si="0"/>
        <v>28829.292857917211</v>
      </c>
      <c r="I35" s="274">
        <f t="shared" si="0"/>
        <v>27198.771964761709</v>
      </c>
      <c r="J35" s="274">
        <f t="shared" si="0"/>
        <v>26607.659647995159</v>
      </c>
      <c r="K35" s="274">
        <f t="shared" si="0"/>
        <v>25983.465407376098</v>
      </c>
      <c r="L35" s="274">
        <f t="shared" si="0"/>
        <v>25658.78452226907</v>
      </c>
      <c r="M35" s="274">
        <f t="shared" si="0"/>
        <v>25269.120938841785</v>
      </c>
      <c r="N35" s="274">
        <f t="shared" si="0"/>
        <v>25470.401641060329</v>
      </c>
    </row>
    <row r="36" spans="2:14">
      <c r="C36" s="267"/>
      <c r="D36" s="267"/>
      <c r="E36" s="267"/>
      <c r="F36" s="267"/>
      <c r="G36" s="267"/>
      <c r="H36" s="267"/>
      <c r="I36" s="267"/>
      <c r="J36" s="267"/>
      <c r="K36" s="267"/>
      <c r="L36" s="267"/>
      <c r="M36" s="267"/>
      <c r="N36" s="267"/>
    </row>
    <row r="37" spans="2:14" ht="13.15">
      <c r="B37" s="317"/>
      <c r="C37" s="317" t="str">
        <f t="shared" ref="C37:N37" si="1">C14</f>
        <v>2018/19</v>
      </c>
      <c r="D37" s="317" t="str">
        <f t="shared" si="1"/>
        <v>2019/20</v>
      </c>
      <c r="E37" s="317" t="str">
        <f t="shared" si="1"/>
        <v>2020/21</v>
      </c>
      <c r="F37" s="317" t="str">
        <f t="shared" si="1"/>
        <v>2021/22</v>
      </c>
      <c r="G37" s="317" t="str">
        <f t="shared" si="1"/>
        <v>2022/23</v>
      </c>
      <c r="H37" s="317" t="str">
        <f t="shared" si="1"/>
        <v>2023/24</v>
      </c>
      <c r="I37" s="317" t="str">
        <f t="shared" si="1"/>
        <v>2024/25</v>
      </c>
      <c r="J37" s="317" t="str">
        <f t="shared" si="1"/>
        <v>2025/26</v>
      </c>
      <c r="K37" s="317" t="str">
        <f t="shared" si="1"/>
        <v>2026/27</v>
      </c>
      <c r="L37" s="317" t="str">
        <f t="shared" si="1"/>
        <v>2027/28</v>
      </c>
      <c r="M37" s="317" t="str">
        <f t="shared" si="1"/>
        <v>2028/29</v>
      </c>
      <c r="N37" s="317" t="str">
        <f t="shared" si="1"/>
        <v>2029/30</v>
      </c>
    </row>
    <row r="38" spans="2:14" ht="13.15">
      <c r="B38" s="317" t="s">
        <v>387</v>
      </c>
      <c r="C38" s="988">
        <f>C35+C15</f>
        <v>51939.601129005896</v>
      </c>
      <c r="D38" s="988">
        <f t="shared" ref="D38:N38" si="2">D35+D15</f>
        <v>51650.296546702084</v>
      </c>
      <c r="E38" s="315">
        <f t="shared" si="2"/>
        <v>51022.955695769531</v>
      </c>
      <c r="F38" s="315">
        <f t="shared" si="2"/>
        <v>51079.990483480549</v>
      </c>
      <c r="G38" s="315">
        <f t="shared" si="2"/>
        <v>52987.248363483806</v>
      </c>
      <c r="H38" s="315">
        <f t="shared" si="2"/>
        <v>52912.350717170717</v>
      </c>
      <c r="I38" s="315">
        <f t="shared" si="2"/>
        <v>51392.591276371968</v>
      </c>
      <c r="J38" s="315">
        <f t="shared" si="2"/>
        <v>51007.238027783838</v>
      </c>
      <c r="K38" s="315">
        <f t="shared" si="2"/>
        <v>50326.513509704106</v>
      </c>
      <c r="L38" s="315">
        <f t="shared" si="2"/>
        <v>49965.390670822148</v>
      </c>
      <c r="M38" s="315">
        <f t="shared" si="2"/>
        <v>49825.472459206227</v>
      </c>
      <c r="N38" s="315">
        <f t="shared" si="2"/>
        <v>49857.28684072294</v>
      </c>
    </row>
    <row r="40" spans="2:14" ht="13.15">
      <c r="B40" s="332" t="s">
        <v>385</v>
      </c>
      <c r="E40" s="673" t="s">
        <v>844</v>
      </c>
    </row>
    <row r="42" spans="2:14" ht="13.15">
      <c r="B42" s="317"/>
      <c r="C42" s="317" t="str">
        <f t="shared" ref="C42:N42" si="3">C14</f>
        <v>2018/19</v>
      </c>
      <c r="D42" s="317" t="str">
        <f t="shared" si="3"/>
        <v>2019/20</v>
      </c>
      <c r="E42" s="317" t="str">
        <f t="shared" si="3"/>
        <v>2020/21</v>
      </c>
      <c r="F42" s="317" t="str">
        <f t="shared" si="3"/>
        <v>2021/22</v>
      </c>
      <c r="G42" s="317" t="str">
        <f t="shared" si="3"/>
        <v>2022/23</v>
      </c>
      <c r="H42" s="317" t="str">
        <f t="shared" si="3"/>
        <v>2023/24</v>
      </c>
      <c r="I42" s="317" t="str">
        <f t="shared" si="3"/>
        <v>2024/25</v>
      </c>
      <c r="J42" s="317" t="str">
        <f t="shared" si="3"/>
        <v>2025/26</v>
      </c>
      <c r="K42" s="317" t="str">
        <f t="shared" si="3"/>
        <v>2026/27</v>
      </c>
      <c r="L42" s="317" t="str">
        <f t="shared" si="3"/>
        <v>2027/28</v>
      </c>
      <c r="M42" s="317" t="str">
        <f t="shared" si="3"/>
        <v>2028/29</v>
      </c>
      <c r="N42" s="317" t="str">
        <f t="shared" si="3"/>
        <v>2029/30</v>
      </c>
    </row>
    <row r="43" spans="2:14" ht="13.15">
      <c r="B43" s="317" t="s">
        <v>528</v>
      </c>
      <c r="C43" s="378">
        <v>26006.90066104502</v>
      </c>
      <c r="D43" s="378">
        <v>25386.206247743521</v>
      </c>
      <c r="E43" s="378">
        <v>24982.04236717576</v>
      </c>
      <c r="F43" s="378">
        <v>24539.997614377018</v>
      </c>
      <c r="G43" s="378">
        <v>24217.833070879336</v>
      </c>
      <c r="H43" s="378">
        <v>24083.057859253509</v>
      </c>
      <c r="I43" s="378">
        <v>24193.819311610256</v>
      </c>
      <c r="J43" s="378">
        <v>24399.578379788683</v>
      </c>
      <c r="K43" s="378">
        <v>24343.048102328004</v>
      </c>
      <c r="L43" s="378">
        <v>24306.606148553081</v>
      </c>
      <c r="M43" s="378">
        <v>24556.351520364438</v>
      </c>
      <c r="N43" s="378">
        <v>24386.885199662607</v>
      </c>
    </row>
    <row r="44" spans="2:14" ht="13.15">
      <c r="B44" s="317" t="s">
        <v>604</v>
      </c>
      <c r="C44" s="378">
        <v>861.28430986039143</v>
      </c>
      <c r="D44" s="378">
        <v>894.73820353797601</v>
      </c>
      <c r="E44" s="378">
        <v>880.41223636960081</v>
      </c>
      <c r="F44" s="378">
        <v>870.7957959494006</v>
      </c>
      <c r="G44" s="378">
        <v>912.29211250020376</v>
      </c>
      <c r="H44" s="378">
        <v>935.11935658931259</v>
      </c>
      <c r="I44" s="378">
        <v>962.16759189739219</v>
      </c>
      <c r="J44" s="378">
        <v>925.25977465795211</v>
      </c>
      <c r="K44" s="378">
        <v>904.08178718639374</v>
      </c>
      <c r="L44" s="378">
        <v>901.3787740407829</v>
      </c>
      <c r="M44" s="378">
        <v>891.50563361887475</v>
      </c>
      <c r="N44" s="378">
        <v>889.72181253943472</v>
      </c>
    </row>
    <row r="45" spans="2:14" ht="13.15">
      <c r="B45" s="317" t="s">
        <v>529</v>
      </c>
      <c r="C45" s="378">
        <v>1631.9774121871208</v>
      </c>
      <c r="D45" s="378">
        <v>1657.2230432795068</v>
      </c>
      <c r="E45" s="378">
        <v>1613.5092244922655</v>
      </c>
      <c r="F45" s="378">
        <v>1667.3268187214985</v>
      </c>
      <c r="G45" s="378">
        <v>1823.1536583615102</v>
      </c>
      <c r="H45" s="378">
        <v>1820.4256185072613</v>
      </c>
      <c r="I45" s="378">
        <v>1735.9344532202645</v>
      </c>
      <c r="J45" s="378">
        <v>1725.4775422249427</v>
      </c>
      <c r="K45" s="378">
        <v>1688.3308316337764</v>
      </c>
      <c r="L45" s="378">
        <v>1658.180963375499</v>
      </c>
      <c r="M45" s="378">
        <v>1630.036479939637</v>
      </c>
      <c r="N45" s="378">
        <v>1643.1010800100344</v>
      </c>
    </row>
    <row r="46" spans="2:14" ht="26.25">
      <c r="B46" s="313" t="s">
        <v>551</v>
      </c>
      <c r="C46" s="531">
        <v>379.44489857736994</v>
      </c>
      <c r="D46" s="531">
        <v>403.71290279665754</v>
      </c>
      <c r="E46" s="531">
        <v>429.84458971444576</v>
      </c>
      <c r="F46" s="531">
        <v>488.0352599858586</v>
      </c>
      <c r="G46" s="531">
        <v>555.80009799843856</v>
      </c>
      <c r="H46" s="531">
        <v>571.40123122103751</v>
      </c>
      <c r="I46" s="531">
        <v>582.42301430459156</v>
      </c>
      <c r="J46" s="531">
        <v>584.20683667110302</v>
      </c>
      <c r="K46" s="531">
        <v>569.3390433189976</v>
      </c>
      <c r="L46" s="531">
        <v>556.6227965627387</v>
      </c>
      <c r="M46" s="531">
        <v>545.76507572060802</v>
      </c>
      <c r="N46" s="531">
        <v>536.6429136296083</v>
      </c>
    </row>
    <row r="47" spans="2:14" ht="13.15">
      <c r="B47" s="317" t="s">
        <v>530</v>
      </c>
      <c r="C47" s="378">
        <v>1522.076594972501</v>
      </c>
      <c r="D47" s="378">
        <v>1539.2222164400855</v>
      </c>
      <c r="E47" s="378">
        <v>1487.5833130943229</v>
      </c>
      <c r="F47" s="378">
        <v>1532.5956168478147</v>
      </c>
      <c r="G47" s="378">
        <v>1672.0637229482782</v>
      </c>
      <c r="H47" s="378">
        <v>1658.7643044590068</v>
      </c>
      <c r="I47" s="378">
        <v>1577.0184714188392</v>
      </c>
      <c r="J47" s="378">
        <v>1571.0245627795839</v>
      </c>
      <c r="K47" s="378">
        <v>1532.0619238243276</v>
      </c>
      <c r="L47" s="378">
        <v>1495.6217769873456</v>
      </c>
      <c r="M47" s="378">
        <v>1464.3173100632853</v>
      </c>
      <c r="N47" s="378">
        <v>1475.4868917838971</v>
      </c>
    </row>
    <row r="48" spans="2:14" ht="13.15">
      <c r="B48" s="317" t="s">
        <v>531</v>
      </c>
      <c r="C48" s="378">
        <v>34.665734098798197</v>
      </c>
      <c r="D48" s="378">
        <v>35.466241781721862</v>
      </c>
      <c r="E48" s="378">
        <v>35.205537165225039</v>
      </c>
      <c r="F48" s="378">
        <v>36.539565041197733</v>
      </c>
      <c r="G48" s="378">
        <v>39.470964785896825</v>
      </c>
      <c r="H48" s="378">
        <v>39.529023873863771</v>
      </c>
      <c r="I48" s="378">
        <v>37.782448888166982</v>
      </c>
      <c r="J48" s="378">
        <v>36.575306799565254</v>
      </c>
      <c r="K48" s="378">
        <v>35.725881965879481</v>
      </c>
      <c r="L48" s="378">
        <v>35.544818126602266</v>
      </c>
      <c r="M48" s="378">
        <v>35.168253062453843</v>
      </c>
      <c r="N48" s="378">
        <v>34.988253533835611</v>
      </c>
    </row>
    <row r="49" spans="2:14" ht="13.15">
      <c r="B49" s="317" t="s">
        <v>532</v>
      </c>
      <c r="C49" s="378">
        <v>755.47764017714144</v>
      </c>
      <c r="D49" s="378">
        <v>787.57937555390322</v>
      </c>
      <c r="E49" s="378">
        <v>775.270437505583</v>
      </c>
      <c r="F49" s="378">
        <v>772.4535347844328</v>
      </c>
      <c r="G49" s="378">
        <v>811.07704161026174</v>
      </c>
      <c r="H49" s="378">
        <v>831.26749852574403</v>
      </c>
      <c r="I49" s="378">
        <v>854.91193352950381</v>
      </c>
      <c r="J49" s="378">
        <v>835.57486371565096</v>
      </c>
      <c r="K49" s="378">
        <v>819.9611703231576</v>
      </c>
      <c r="L49" s="378">
        <v>814.93111769076677</v>
      </c>
      <c r="M49" s="378">
        <v>806.20896061244071</v>
      </c>
      <c r="N49" s="378">
        <v>807.00034551623753</v>
      </c>
    </row>
    <row r="50" spans="2:14" ht="26.25">
      <c r="B50" s="313" t="s">
        <v>605</v>
      </c>
      <c r="C50" s="531">
        <v>1155.7529318411925</v>
      </c>
      <c r="D50" s="531">
        <v>1176.2204600539706</v>
      </c>
      <c r="E50" s="531">
        <v>1118.9024460726605</v>
      </c>
      <c r="F50" s="531">
        <v>1064.4682324991004</v>
      </c>
      <c r="G50" s="531">
        <v>1081.6828655562031</v>
      </c>
      <c r="H50" s="531">
        <v>1098.329009026105</v>
      </c>
      <c r="I50" s="531">
        <v>1124.8968723054545</v>
      </c>
      <c r="J50" s="531">
        <v>1061.7547786185498</v>
      </c>
      <c r="K50" s="531">
        <v>1033.4738199400399</v>
      </c>
      <c r="L50" s="531">
        <v>1033.6496330030495</v>
      </c>
      <c r="M50" s="531">
        <v>1022.7000613881622</v>
      </c>
      <c r="N50" s="531">
        <v>1021.9026746387326</v>
      </c>
    </row>
    <row r="51" spans="2:14" ht="13.15">
      <c r="B51" s="317" t="s">
        <v>533</v>
      </c>
      <c r="C51" s="378">
        <v>466.95160393923629</v>
      </c>
      <c r="D51" s="378">
        <v>485.32740990730804</v>
      </c>
      <c r="E51" s="378">
        <v>474.22145814369009</v>
      </c>
      <c r="F51" s="378">
        <v>463.16724433268837</v>
      </c>
      <c r="G51" s="378">
        <v>483.50372516173218</v>
      </c>
      <c r="H51" s="378">
        <v>500.22461865212313</v>
      </c>
      <c r="I51" s="378">
        <v>520.27260191849837</v>
      </c>
      <c r="J51" s="378">
        <v>496.84679306067585</v>
      </c>
      <c r="K51" s="378">
        <v>489.06732932627693</v>
      </c>
      <c r="L51" s="378">
        <v>494.32228544656766</v>
      </c>
      <c r="M51" s="378">
        <v>493.42727079482677</v>
      </c>
      <c r="N51" s="378">
        <v>495.48451880158672</v>
      </c>
    </row>
    <row r="52" spans="2:14" ht="13.15">
      <c r="B52" s="317" t="s">
        <v>534</v>
      </c>
      <c r="C52" s="378">
        <v>4196.6123058516623</v>
      </c>
      <c r="D52" s="378">
        <v>3980.8618638256198</v>
      </c>
      <c r="E52" s="378">
        <v>3929.0419681456683</v>
      </c>
      <c r="F52" s="378">
        <v>3955.4949869877628</v>
      </c>
      <c r="G52" s="378">
        <v>4267.8902163283892</v>
      </c>
      <c r="H52" s="378">
        <v>4241.8287285694387</v>
      </c>
      <c r="I52" s="378">
        <v>3973.9859687472845</v>
      </c>
      <c r="J52" s="378">
        <v>3915.6671034040082</v>
      </c>
      <c r="K52" s="378">
        <v>3815.9327209798894</v>
      </c>
      <c r="L52" s="378">
        <v>3742.1475130484014</v>
      </c>
      <c r="M52" s="378">
        <v>3671.9942186416893</v>
      </c>
      <c r="N52" s="378">
        <v>3723.5133126158416</v>
      </c>
    </row>
    <row r="53" spans="2:14" ht="13.15">
      <c r="B53" s="317" t="s">
        <v>397</v>
      </c>
      <c r="C53" s="378">
        <v>243.99419288255166</v>
      </c>
      <c r="D53" s="378">
        <v>246.38031243262535</v>
      </c>
      <c r="E53" s="378">
        <v>236.5322578724633</v>
      </c>
      <c r="F53" s="378">
        <v>224.80891924249576</v>
      </c>
      <c r="G53" s="378">
        <v>230.66674230201474</v>
      </c>
      <c r="H53" s="378">
        <v>229.65051650793032</v>
      </c>
      <c r="I53" s="378">
        <v>231.28840521492199</v>
      </c>
      <c r="J53" s="378">
        <v>228.92656319668623</v>
      </c>
      <c r="K53" s="378">
        <v>219.86267083723902</v>
      </c>
      <c r="L53" s="378">
        <v>210.62353150966703</v>
      </c>
      <c r="M53" s="378">
        <v>203.50884022000832</v>
      </c>
      <c r="N53" s="378">
        <v>205.11918992140369</v>
      </c>
    </row>
    <row r="54" spans="2:14" ht="13.15">
      <c r="B54" s="317" t="s">
        <v>535</v>
      </c>
      <c r="C54" s="378">
        <v>1318.8382936823082</v>
      </c>
      <c r="D54" s="378">
        <v>1343.6118147608986</v>
      </c>
      <c r="E54" s="378">
        <v>1326.197100466833</v>
      </c>
      <c r="F54" s="378">
        <v>1343.9239806326696</v>
      </c>
      <c r="G54" s="378">
        <v>1450.9737723017527</v>
      </c>
      <c r="H54" s="378">
        <v>1467.6191467396491</v>
      </c>
      <c r="I54" s="378">
        <v>1381.8498097183508</v>
      </c>
      <c r="J54" s="378">
        <v>1341.0280363973643</v>
      </c>
      <c r="K54" s="378">
        <v>1314.5242631627407</v>
      </c>
      <c r="L54" s="378">
        <v>1309.8921594223168</v>
      </c>
      <c r="M54" s="378">
        <v>1296.7685922469609</v>
      </c>
      <c r="N54" s="378">
        <v>1310.3784616055525</v>
      </c>
    </row>
    <row r="55" spans="2:14" ht="13.15">
      <c r="B55" s="317" t="s">
        <v>536</v>
      </c>
      <c r="C55" s="378">
        <v>1415.8000373865975</v>
      </c>
      <c r="D55" s="378">
        <v>1438.7326097621979</v>
      </c>
      <c r="E55" s="378">
        <v>1420.7425437942006</v>
      </c>
      <c r="F55" s="378">
        <v>1444.6094017310882</v>
      </c>
      <c r="G55" s="378">
        <v>1561.5002303892377</v>
      </c>
      <c r="H55" s="378">
        <v>1576.3436712991979</v>
      </c>
      <c r="I55" s="378">
        <v>1485.6654069570154</v>
      </c>
      <c r="J55" s="378">
        <v>1442.716307642399</v>
      </c>
      <c r="K55" s="378">
        <v>1413.0259236526092</v>
      </c>
      <c r="L55" s="378">
        <v>1406.4404094233073</v>
      </c>
      <c r="M55" s="378">
        <v>1391.6471826339173</v>
      </c>
      <c r="N55" s="378">
        <v>1404.7812793994458</v>
      </c>
    </row>
    <row r="56" spans="2:14" ht="13.15">
      <c r="B56" s="317" t="s">
        <v>606</v>
      </c>
      <c r="C56" s="378">
        <v>4678.9642402889731</v>
      </c>
      <c r="D56" s="378">
        <v>4506.2724479458748</v>
      </c>
      <c r="E56" s="378">
        <v>4436.5635059662936</v>
      </c>
      <c r="F56" s="378">
        <v>4429.0100195634859</v>
      </c>
      <c r="G56" s="378">
        <v>4751.3162717898249</v>
      </c>
      <c r="H56" s="378">
        <v>4729.6346418803732</v>
      </c>
      <c r="I56" s="378">
        <v>4461.1620201532478</v>
      </c>
      <c r="J56" s="378">
        <v>4379.7602920072231</v>
      </c>
      <c r="K56" s="378">
        <v>4267.6892844326612</v>
      </c>
      <c r="L56" s="378">
        <v>4189.2736534715568</v>
      </c>
      <c r="M56" s="378">
        <v>4111.052589529987</v>
      </c>
      <c r="N56" s="378">
        <v>4143.456895063684</v>
      </c>
    </row>
    <row r="57" spans="2:14" ht="26.25">
      <c r="B57" s="313" t="s">
        <v>607</v>
      </c>
      <c r="C57" s="531">
        <v>2008.995160769085</v>
      </c>
      <c r="D57" s="531">
        <v>2354.9220719872083</v>
      </c>
      <c r="E57" s="531">
        <v>2597.5589095834621</v>
      </c>
      <c r="F57" s="531">
        <v>2936.4159878234968</v>
      </c>
      <c r="G57" s="531">
        <v>3442.4041930971257</v>
      </c>
      <c r="H57" s="531">
        <v>3341.5649178188346</v>
      </c>
      <c r="I57" s="531">
        <v>2427.6231871621039</v>
      </c>
      <c r="J57" s="531">
        <v>2344.2501424223947</v>
      </c>
      <c r="K57" s="531">
        <v>2287.1097680228631</v>
      </c>
      <c r="L57" s="531">
        <v>2269.733971042167</v>
      </c>
      <c r="M57" s="531">
        <v>2233.6622572317096</v>
      </c>
      <c r="N57" s="531">
        <v>2283.1986586020562</v>
      </c>
    </row>
    <row r="58" spans="2:14" ht="13.15">
      <c r="B58" s="317" t="s">
        <v>537</v>
      </c>
      <c r="C58" s="378">
        <v>488.53348934402788</v>
      </c>
      <c r="D58" s="378">
        <v>506.16950258202598</v>
      </c>
      <c r="E58" s="378">
        <v>486.01672175927069</v>
      </c>
      <c r="F58" s="378">
        <v>466.29167079253352</v>
      </c>
      <c r="G58" s="378">
        <v>479.5631252127248</v>
      </c>
      <c r="H58" s="378">
        <v>496.57209752078575</v>
      </c>
      <c r="I58" s="378">
        <v>517.53529685276021</v>
      </c>
      <c r="J58" s="378">
        <v>485.7169249061202</v>
      </c>
      <c r="K58" s="378">
        <v>478.47182832733597</v>
      </c>
      <c r="L58" s="378">
        <v>487.96823025066664</v>
      </c>
      <c r="M58" s="378">
        <v>488.88997494637044</v>
      </c>
      <c r="N58" s="378">
        <v>490.47388692313245</v>
      </c>
    </row>
    <row r="59" spans="2:14" ht="13.15">
      <c r="B59" s="317" t="s">
        <v>538</v>
      </c>
      <c r="C59" s="378">
        <v>867.6425790218334</v>
      </c>
      <c r="D59" s="378">
        <v>901.41787704868784</v>
      </c>
      <c r="E59" s="378">
        <v>933.47560970794279</v>
      </c>
      <c r="F59" s="378">
        <v>1027.4761528309216</v>
      </c>
      <c r="G59" s="378">
        <v>1143.4296871685085</v>
      </c>
      <c r="H59" s="378">
        <v>1178.9978909429697</v>
      </c>
      <c r="I59" s="378">
        <v>1207.7959523186896</v>
      </c>
      <c r="J59" s="378">
        <v>1182.4002618071163</v>
      </c>
      <c r="K59" s="378">
        <v>1158.66878030519</v>
      </c>
      <c r="L59" s="378">
        <v>1154.6465234779544</v>
      </c>
      <c r="M59" s="378">
        <v>1144.4629546095696</v>
      </c>
      <c r="N59" s="378">
        <v>1125.5669087164515</v>
      </c>
    </row>
    <row r="60" spans="2:14" ht="26.25">
      <c r="B60" s="329" t="s">
        <v>608</v>
      </c>
      <c r="C60" s="531">
        <v>1611.5666840015565</v>
      </c>
      <c r="D60" s="531">
        <v>1679.7290465490228</v>
      </c>
      <c r="E60" s="531">
        <v>1629.2536857748119</v>
      </c>
      <c r="F60" s="531">
        <v>1580.4207550281112</v>
      </c>
      <c r="G60" s="531">
        <v>1669.6484766291046</v>
      </c>
      <c r="H60" s="531">
        <v>1722.7529437280082</v>
      </c>
      <c r="I60" s="531">
        <v>1792.1097980763248</v>
      </c>
      <c r="J60" s="531">
        <v>1757.6253515610774</v>
      </c>
      <c r="K60" s="531">
        <v>1723.5718863273203</v>
      </c>
      <c r="L60" s="531">
        <v>1712.1103636448331</v>
      </c>
      <c r="M60" s="531">
        <v>1695.6038981356805</v>
      </c>
      <c r="N60" s="531">
        <v>1720.2372235669031</v>
      </c>
    </row>
    <row r="61" spans="2:14" ht="13.15">
      <c r="B61" s="317" t="s">
        <v>539</v>
      </c>
      <c r="C61" s="378">
        <v>1527.9622536636994</v>
      </c>
      <c r="D61" s="378">
        <v>1540.3179566049876</v>
      </c>
      <c r="E61" s="378">
        <v>1470.4802572044371</v>
      </c>
      <c r="F61" s="378">
        <v>1501.8068604026557</v>
      </c>
      <c r="G61" s="378">
        <v>1629.5612881202298</v>
      </c>
      <c r="H61" s="378">
        <v>1610.8870514681093</v>
      </c>
      <c r="I61" s="378">
        <v>1524.1846967773217</v>
      </c>
      <c r="J61" s="378">
        <v>1516.3567756662083</v>
      </c>
      <c r="K61" s="378">
        <v>1475.6631105549404</v>
      </c>
      <c r="L61" s="378">
        <v>1436.8443212818306</v>
      </c>
      <c r="M61" s="378">
        <v>1404.13088094257</v>
      </c>
      <c r="N61" s="378">
        <v>1416.3350168116658</v>
      </c>
    </row>
    <row r="62" spans="2:14" ht="26.25">
      <c r="B62" s="313" t="s">
        <v>609</v>
      </c>
      <c r="C62" s="531">
        <v>766.1601054148291</v>
      </c>
      <c r="D62" s="531">
        <v>786.1849421082868</v>
      </c>
      <c r="E62" s="531">
        <v>760.10152576059318</v>
      </c>
      <c r="F62" s="531">
        <v>734.35206590632492</v>
      </c>
      <c r="G62" s="531">
        <v>763.41710034303537</v>
      </c>
      <c r="H62" s="531">
        <v>778.38059058745637</v>
      </c>
      <c r="I62" s="531">
        <v>800.16403530097568</v>
      </c>
      <c r="J62" s="531">
        <v>776.49143045653739</v>
      </c>
      <c r="K62" s="531">
        <v>756.90338325445816</v>
      </c>
      <c r="L62" s="531">
        <v>748.85168046302056</v>
      </c>
      <c r="M62" s="531">
        <v>738.27050450303113</v>
      </c>
      <c r="N62" s="531">
        <v>743.01231738082424</v>
      </c>
    </row>
    <row r="63" spans="2:14" ht="13.15">
      <c r="B63" s="317" t="s">
        <v>544</v>
      </c>
      <c r="C63" s="378">
        <v>25932.70046796088</v>
      </c>
      <c r="D63" s="378">
        <v>26264.090298958567</v>
      </c>
      <c r="E63" s="378">
        <v>26040.913328593771</v>
      </c>
      <c r="F63" s="378">
        <v>26539.992869103535</v>
      </c>
      <c r="G63" s="378">
        <v>28769.41529260447</v>
      </c>
      <c r="H63" s="378">
        <v>28829.292857917211</v>
      </c>
      <c r="I63" s="378">
        <v>27198.771964761709</v>
      </c>
      <c r="J63" s="378">
        <v>26607.659647995159</v>
      </c>
      <c r="K63" s="378">
        <v>25983.465407376098</v>
      </c>
      <c r="L63" s="378">
        <v>25658.78452226907</v>
      </c>
      <c r="M63" s="378">
        <v>25269.120938841785</v>
      </c>
      <c r="N63" s="378">
        <v>25470.401641060329</v>
      </c>
    </row>
    <row r="66" spans="2:14">
      <c r="B66" s="316" t="s">
        <v>1227</v>
      </c>
      <c r="C66" s="300">
        <f>C17+C19+C20+C21+C24+C26+C27+C28+C29+C33</f>
        <v>19091.369673077887</v>
      </c>
      <c r="D66" s="300">
        <f t="shared" ref="D66:N66" si="4">D17+D19+D20+D21+D24+D26+D27+D28+D29+D33</f>
        <v>19184.209641942005</v>
      </c>
      <c r="E66" s="300">
        <f t="shared" si="4"/>
        <v>19092.152797418286</v>
      </c>
      <c r="F66" s="300">
        <f t="shared" si="4"/>
        <v>19620.176772536102</v>
      </c>
      <c r="G66" s="300">
        <f t="shared" si="4"/>
        <v>21449.411359732505</v>
      </c>
      <c r="H66" s="300">
        <f t="shared" si="4"/>
        <v>21317.864603141483</v>
      </c>
      <c r="I66" s="300">
        <f t="shared" si="4"/>
        <v>19460.118396572099</v>
      </c>
      <c r="J66" s="300">
        <f t="shared" si="4"/>
        <v>19108.430933059342</v>
      </c>
      <c r="K66" s="300">
        <f t="shared" si="4"/>
        <v>18650.024878552846</v>
      </c>
      <c r="L66" s="300">
        <f t="shared" si="4"/>
        <v>18358.610703869796</v>
      </c>
      <c r="M66" s="300">
        <f t="shared" si="4"/>
        <v>18044.986724904651</v>
      </c>
      <c r="N66" s="300">
        <f t="shared" si="4"/>
        <v>18242.240194942253</v>
      </c>
    </row>
    <row r="67" spans="2:14">
      <c r="B67" s="316" t="s">
        <v>1228</v>
      </c>
      <c r="C67" s="300">
        <f>C16+C18+C22+C23+C25+C30+C31+C32+C34</f>
        <v>6841.3307948829897</v>
      </c>
      <c r="D67" s="300">
        <f t="shared" ref="D67:N67" si="5">D16+D18+D22+D23+D25+D30+D31+D32+D34</f>
        <v>7079.8806570165607</v>
      </c>
      <c r="E67" s="300">
        <f t="shared" si="5"/>
        <v>6948.7605311754787</v>
      </c>
      <c r="F67" s="300">
        <f t="shared" si="5"/>
        <v>6919.816096567436</v>
      </c>
      <c r="G67" s="300">
        <f t="shared" si="5"/>
        <v>7320.0039328719658</v>
      </c>
      <c r="H67" s="300">
        <f t="shared" si="5"/>
        <v>7511.4282547757284</v>
      </c>
      <c r="I67" s="300">
        <f t="shared" si="5"/>
        <v>7738.6535681896075</v>
      </c>
      <c r="J67" s="300">
        <f t="shared" si="5"/>
        <v>7499.2287149358181</v>
      </c>
      <c r="K67" s="300">
        <f t="shared" si="5"/>
        <v>7333.440528823252</v>
      </c>
      <c r="L67" s="300">
        <f t="shared" si="5"/>
        <v>7300.1738183992811</v>
      </c>
      <c r="M67" s="300">
        <f t="shared" si="5"/>
        <v>7224.1342139371318</v>
      </c>
      <c r="N67" s="300">
        <f t="shared" si="5"/>
        <v>7228.1614461180761</v>
      </c>
    </row>
    <row r="68" spans="2:14">
      <c r="C68" s="1180">
        <f>SUM(C66:C67)-C35</f>
        <v>0</v>
      </c>
      <c r="D68" s="1180">
        <f t="shared" ref="D68:N68" si="6">SUM(D66:D67)-D35</f>
        <v>0</v>
      </c>
      <c r="E68" s="1180">
        <f t="shared" si="6"/>
        <v>0</v>
      </c>
      <c r="F68" s="1180">
        <f t="shared" si="6"/>
        <v>0</v>
      </c>
      <c r="G68" s="1180">
        <f t="shared" si="6"/>
        <v>0</v>
      </c>
      <c r="H68" s="1180">
        <f t="shared" si="6"/>
        <v>0</v>
      </c>
      <c r="I68" s="1180">
        <f t="shared" si="6"/>
        <v>0</v>
      </c>
      <c r="J68" s="1180">
        <f t="shared" si="6"/>
        <v>0</v>
      </c>
      <c r="K68" s="1180">
        <f t="shared" si="6"/>
        <v>0</v>
      </c>
      <c r="L68" s="1180">
        <f t="shared" si="6"/>
        <v>0</v>
      </c>
      <c r="M68" s="1180">
        <f t="shared" si="6"/>
        <v>0</v>
      </c>
      <c r="N68" s="1180">
        <f t="shared" si="6"/>
        <v>0</v>
      </c>
    </row>
    <row r="74" spans="2:14">
      <c r="C74" s="376"/>
      <c r="D74" s="376"/>
      <c r="E74" s="376"/>
      <c r="F74" s="376"/>
      <c r="G74" s="376"/>
      <c r="H74" s="376"/>
      <c r="I74" s="376"/>
      <c r="J74" s="376"/>
      <c r="K74" s="376"/>
      <c r="L74" s="376"/>
      <c r="M74" s="376"/>
    </row>
    <row r="75" spans="2:14">
      <c r="C75" s="376"/>
      <c r="D75" s="376"/>
      <c r="E75" s="376"/>
      <c r="F75" s="376"/>
      <c r="G75" s="376"/>
      <c r="H75" s="376"/>
      <c r="I75" s="376"/>
      <c r="J75" s="376"/>
      <c r="K75" s="376"/>
      <c r="L75" s="376"/>
      <c r="M75" s="376"/>
    </row>
    <row r="76" spans="2:14">
      <c r="C76" s="376"/>
      <c r="D76" s="376"/>
      <c r="E76" s="376"/>
      <c r="F76" s="376"/>
      <c r="G76" s="376"/>
      <c r="H76" s="376"/>
      <c r="I76" s="376"/>
      <c r="J76" s="376"/>
      <c r="K76" s="376"/>
      <c r="L76" s="376"/>
      <c r="M76" s="376"/>
    </row>
    <row r="77" spans="2:14">
      <c r="C77" s="376"/>
      <c r="D77" s="376"/>
      <c r="E77" s="376"/>
      <c r="F77" s="376"/>
      <c r="G77" s="376"/>
      <c r="H77" s="376"/>
      <c r="I77" s="376"/>
      <c r="J77" s="376"/>
      <c r="K77" s="376"/>
      <c r="L77" s="376"/>
      <c r="M77" s="376"/>
    </row>
    <row r="78" spans="2:14">
      <c r="C78" s="376"/>
      <c r="D78" s="376"/>
      <c r="E78" s="376"/>
      <c r="F78" s="376"/>
      <c r="G78" s="376"/>
      <c r="H78" s="376"/>
      <c r="I78" s="376"/>
      <c r="J78" s="376"/>
      <c r="K78" s="376"/>
      <c r="L78" s="376"/>
      <c r="M78" s="376"/>
    </row>
    <row r="79" spans="2:14">
      <c r="C79" s="376"/>
      <c r="D79" s="376"/>
      <c r="E79" s="376"/>
      <c r="F79" s="376"/>
      <c r="G79" s="376"/>
      <c r="H79" s="376"/>
      <c r="I79" s="376"/>
      <c r="J79" s="376"/>
      <c r="K79" s="376"/>
      <c r="L79" s="376"/>
      <c r="M79" s="376"/>
    </row>
    <row r="80" spans="2:14">
      <c r="C80" s="376"/>
      <c r="D80" s="376"/>
      <c r="E80" s="376"/>
      <c r="F80" s="376"/>
      <c r="G80" s="376"/>
      <c r="H80" s="376"/>
      <c r="I80" s="376"/>
      <c r="J80" s="376"/>
      <c r="K80" s="376"/>
      <c r="L80" s="376"/>
      <c r="M80" s="376"/>
    </row>
    <row r="81" spans="2:14">
      <c r="C81" s="376"/>
      <c r="D81" s="376"/>
      <c r="E81" s="376"/>
      <c r="F81" s="376"/>
      <c r="G81" s="376"/>
      <c r="H81" s="376"/>
      <c r="I81" s="376"/>
      <c r="J81" s="376"/>
      <c r="K81" s="376"/>
      <c r="L81" s="376"/>
      <c r="M81" s="376"/>
    </row>
    <row r="82" spans="2:14">
      <c r="C82" s="376"/>
      <c r="D82" s="376"/>
      <c r="E82" s="376"/>
      <c r="F82" s="376"/>
      <c r="G82" s="376"/>
      <c r="H82" s="376"/>
      <c r="I82" s="376"/>
      <c r="J82" s="376"/>
      <c r="K82" s="376"/>
      <c r="L82" s="376"/>
      <c r="M82" s="376"/>
    </row>
    <row r="83" spans="2:14">
      <c r="C83" s="376"/>
      <c r="D83" s="376"/>
      <c r="E83" s="376"/>
      <c r="F83" s="376"/>
      <c r="G83" s="376"/>
      <c r="H83" s="376"/>
      <c r="I83" s="376"/>
      <c r="J83" s="376"/>
      <c r="K83" s="376"/>
      <c r="L83" s="376"/>
      <c r="M83" s="376"/>
    </row>
    <row r="84" spans="2:14">
      <c r="B84" s="355" t="s">
        <v>1099</v>
      </c>
      <c r="C84" s="376"/>
      <c r="D84" s="376"/>
      <c r="E84" s="376"/>
      <c r="F84" s="376"/>
      <c r="G84" s="376"/>
      <c r="H84" s="376"/>
      <c r="I84" s="376"/>
      <c r="J84" s="376"/>
      <c r="K84" s="376"/>
      <c r="L84" s="376"/>
      <c r="M84" s="376"/>
    </row>
    <row r="87" spans="2:14">
      <c r="C87" s="320" t="str">
        <f>C42</f>
        <v>2018/19</v>
      </c>
      <c r="D87" s="320" t="str">
        <f t="shared" ref="D87:N87" si="7">D42</f>
        <v>2019/20</v>
      </c>
      <c r="E87" s="320" t="str">
        <f t="shared" si="7"/>
        <v>2020/21</v>
      </c>
      <c r="F87" s="320" t="str">
        <f t="shared" si="7"/>
        <v>2021/22</v>
      </c>
      <c r="G87" s="320" t="str">
        <f t="shared" si="7"/>
        <v>2022/23</v>
      </c>
      <c r="H87" s="320" t="str">
        <f t="shared" si="7"/>
        <v>2023/24</v>
      </c>
      <c r="I87" s="320" t="str">
        <f t="shared" si="7"/>
        <v>2024/25</v>
      </c>
      <c r="J87" s="320" t="str">
        <f t="shared" si="7"/>
        <v>2025/26</v>
      </c>
      <c r="K87" s="320" t="str">
        <f t="shared" si="7"/>
        <v>2026/27</v>
      </c>
      <c r="L87" s="320" t="str">
        <f t="shared" si="7"/>
        <v>2027/28</v>
      </c>
      <c r="M87" s="320" t="str">
        <f t="shared" si="7"/>
        <v>2028/29</v>
      </c>
      <c r="N87" s="320" t="str">
        <f t="shared" si="7"/>
        <v>2029/30</v>
      </c>
    </row>
    <row r="88" spans="2:14">
      <c r="B88" s="489" t="s">
        <v>488</v>
      </c>
      <c r="C88" s="490">
        <f>C15</f>
        <v>26006.90066104502</v>
      </c>
      <c r="D88" s="490">
        <f t="shared" ref="D88:N88" si="8">D15</f>
        <v>25386.206247743521</v>
      </c>
      <c r="E88" s="490">
        <f t="shared" si="8"/>
        <v>24982.04236717576</v>
      </c>
      <c r="F88" s="490">
        <f t="shared" si="8"/>
        <v>24539.997614377018</v>
      </c>
      <c r="G88" s="490">
        <f t="shared" si="8"/>
        <v>24217.833070879336</v>
      </c>
      <c r="H88" s="490">
        <f t="shared" si="8"/>
        <v>24083.057859253509</v>
      </c>
      <c r="I88" s="490">
        <f t="shared" si="8"/>
        <v>24193.819311610256</v>
      </c>
      <c r="J88" s="490">
        <f t="shared" si="8"/>
        <v>24399.578379788683</v>
      </c>
      <c r="K88" s="490">
        <f t="shared" si="8"/>
        <v>24343.048102328004</v>
      </c>
      <c r="L88" s="490">
        <f t="shared" si="8"/>
        <v>24306.606148553081</v>
      </c>
      <c r="M88" s="490">
        <f t="shared" si="8"/>
        <v>24556.351520364438</v>
      </c>
      <c r="N88" s="490">
        <f t="shared" si="8"/>
        <v>24386.885199662607</v>
      </c>
    </row>
    <row r="89" spans="2:14" s="523" customFormat="1">
      <c r="B89" s="489" t="s">
        <v>610</v>
      </c>
      <c r="C89" s="490">
        <f t="shared" ref="C89:N107" si="9">C16</f>
        <v>861.28430986039143</v>
      </c>
      <c r="D89" s="490">
        <f t="shared" si="9"/>
        <v>894.73820353797601</v>
      </c>
      <c r="E89" s="490">
        <f t="shared" si="9"/>
        <v>880.41223636960081</v>
      </c>
      <c r="F89" s="490">
        <f t="shared" si="9"/>
        <v>870.7957959494006</v>
      </c>
      <c r="G89" s="490">
        <f t="shared" si="9"/>
        <v>912.29211250020376</v>
      </c>
      <c r="H89" s="490">
        <f t="shared" si="9"/>
        <v>935.11935658931259</v>
      </c>
      <c r="I89" s="490">
        <f t="shared" si="9"/>
        <v>962.16759189739219</v>
      </c>
      <c r="J89" s="490">
        <f t="shared" si="9"/>
        <v>925.25977465795211</v>
      </c>
      <c r="K89" s="490">
        <f t="shared" si="9"/>
        <v>904.08178718639374</v>
      </c>
      <c r="L89" s="490">
        <f t="shared" si="9"/>
        <v>901.3787740407829</v>
      </c>
      <c r="M89" s="490">
        <f t="shared" si="9"/>
        <v>891.50563361887475</v>
      </c>
      <c r="N89" s="490">
        <f t="shared" si="9"/>
        <v>889.72181253943472</v>
      </c>
    </row>
    <row r="90" spans="2:14">
      <c r="B90" s="489" t="s">
        <v>489</v>
      </c>
      <c r="C90" s="490">
        <f t="shared" si="9"/>
        <v>1631.9774121871208</v>
      </c>
      <c r="D90" s="490">
        <f t="shared" si="9"/>
        <v>1657.2230432795068</v>
      </c>
      <c r="E90" s="490">
        <f t="shared" si="9"/>
        <v>1613.5092244922655</v>
      </c>
      <c r="F90" s="490">
        <f t="shared" si="9"/>
        <v>1667.3268187214985</v>
      </c>
      <c r="G90" s="490">
        <f t="shared" si="9"/>
        <v>1823.1536583615102</v>
      </c>
      <c r="H90" s="490">
        <f t="shared" si="9"/>
        <v>1820.4256185072613</v>
      </c>
      <c r="I90" s="490">
        <f t="shared" si="9"/>
        <v>1735.9344532202645</v>
      </c>
      <c r="J90" s="490">
        <f t="shared" si="9"/>
        <v>1725.4775422249427</v>
      </c>
      <c r="K90" s="490">
        <f t="shared" si="9"/>
        <v>1688.3308316337764</v>
      </c>
      <c r="L90" s="490">
        <f t="shared" si="9"/>
        <v>1658.180963375499</v>
      </c>
      <c r="M90" s="490">
        <f t="shared" si="9"/>
        <v>1630.036479939637</v>
      </c>
      <c r="N90" s="490">
        <f t="shared" si="9"/>
        <v>1643.1010800100344</v>
      </c>
    </row>
    <row r="91" spans="2:14">
      <c r="B91" s="489" t="s">
        <v>552</v>
      </c>
      <c r="C91" s="490">
        <f t="shared" si="9"/>
        <v>379.44489857736994</v>
      </c>
      <c r="D91" s="490">
        <f t="shared" si="9"/>
        <v>403.71290279665754</v>
      </c>
      <c r="E91" s="490">
        <f t="shared" si="9"/>
        <v>429.84458971444576</v>
      </c>
      <c r="F91" s="490">
        <f t="shared" si="9"/>
        <v>488.0352599858586</v>
      </c>
      <c r="G91" s="490">
        <f t="shared" si="9"/>
        <v>555.80009799843856</v>
      </c>
      <c r="H91" s="490">
        <f t="shared" si="9"/>
        <v>571.40123122103751</v>
      </c>
      <c r="I91" s="490">
        <f t="shared" si="9"/>
        <v>582.42301430459156</v>
      </c>
      <c r="J91" s="490">
        <f t="shared" si="9"/>
        <v>584.20683667110302</v>
      </c>
      <c r="K91" s="490">
        <f t="shared" si="9"/>
        <v>569.3390433189976</v>
      </c>
      <c r="L91" s="490">
        <f t="shared" si="9"/>
        <v>556.6227965627387</v>
      </c>
      <c r="M91" s="490">
        <f t="shared" si="9"/>
        <v>545.76507572060802</v>
      </c>
      <c r="N91" s="490">
        <f t="shared" si="9"/>
        <v>536.6429136296083</v>
      </c>
    </row>
    <row r="92" spans="2:14">
      <c r="B92" s="489" t="s">
        <v>490</v>
      </c>
      <c r="C92" s="490">
        <f t="shared" si="9"/>
        <v>1522.076594972501</v>
      </c>
      <c r="D92" s="490">
        <f t="shared" si="9"/>
        <v>1539.2222164400855</v>
      </c>
      <c r="E92" s="490">
        <f t="shared" si="9"/>
        <v>1487.5833130943229</v>
      </c>
      <c r="F92" s="490">
        <f t="shared" si="9"/>
        <v>1532.5956168478147</v>
      </c>
      <c r="G92" s="490">
        <f t="shared" si="9"/>
        <v>1672.0637229482782</v>
      </c>
      <c r="H92" s="490">
        <f t="shared" si="9"/>
        <v>1658.7643044590068</v>
      </c>
      <c r="I92" s="490">
        <f t="shared" si="9"/>
        <v>1577.0184714188392</v>
      </c>
      <c r="J92" s="490">
        <f t="shared" si="9"/>
        <v>1571.0245627795839</v>
      </c>
      <c r="K92" s="490">
        <f t="shared" si="9"/>
        <v>1532.0619238243276</v>
      </c>
      <c r="L92" s="490">
        <f t="shared" si="9"/>
        <v>1495.6217769873456</v>
      </c>
      <c r="M92" s="490">
        <f t="shared" si="9"/>
        <v>1464.3173100632853</v>
      </c>
      <c r="N92" s="490">
        <f t="shared" si="9"/>
        <v>1475.4868917838971</v>
      </c>
    </row>
    <row r="93" spans="2:14">
      <c r="B93" s="489" t="s">
        <v>491</v>
      </c>
      <c r="C93" s="490">
        <f t="shared" si="9"/>
        <v>34.665734098798197</v>
      </c>
      <c r="D93" s="490">
        <f t="shared" si="9"/>
        <v>35.466241781721862</v>
      </c>
      <c r="E93" s="490">
        <f t="shared" si="9"/>
        <v>35.205537165225039</v>
      </c>
      <c r="F93" s="490">
        <f t="shared" si="9"/>
        <v>36.539565041197733</v>
      </c>
      <c r="G93" s="490">
        <f t="shared" si="9"/>
        <v>39.470964785896825</v>
      </c>
      <c r="H93" s="490">
        <f t="shared" si="9"/>
        <v>39.529023873863771</v>
      </c>
      <c r="I93" s="490">
        <f t="shared" si="9"/>
        <v>37.782448888166982</v>
      </c>
      <c r="J93" s="490">
        <f t="shared" si="9"/>
        <v>36.575306799565254</v>
      </c>
      <c r="K93" s="490">
        <f t="shared" si="9"/>
        <v>35.725881965879481</v>
      </c>
      <c r="L93" s="490">
        <f t="shared" si="9"/>
        <v>35.544818126602266</v>
      </c>
      <c r="M93" s="490">
        <f t="shared" si="9"/>
        <v>35.168253062453843</v>
      </c>
      <c r="N93" s="490">
        <f t="shared" si="9"/>
        <v>34.988253533835611</v>
      </c>
    </row>
    <row r="94" spans="2:14">
      <c r="B94" s="489" t="s">
        <v>492</v>
      </c>
      <c r="C94" s="490">
        <f t="shared" si="9"/>
        <v>755.47764017714144</v>
      </c>
      <c r="D94" s="490">
        <f t="shared" si="9"/>
        <v>787.57937555390322</v>
      </c>
      <c r="E94" s="490">
        <f t="shared" si="9"/>
        <v>775.270437505583</v>
      </c>
      <c r="F94" s="490">
        <f t="shared" si="9"/>
        <v>772.4535347844328</v>
      </c>
      <c r="G94" s="490">
        <f t="shared" si="9"/>
        <v>811.07704161026174</v>
      </c>
      <c r="H94" s="490">
        <f t="shared" si="9"/>
        <v>831.26749852574403</v>
      </c>
      <c r="I94" s="490">
        <f t="shared" si="9"/>
        <v>854.91193352950381</v>
      </c>
      <c r="J94" s="490">
        <f t="shared" si="9"/>
        <v>835.57486371565096</v>
      </c>
      <c r="K94" s="490">
        <f t="shared" si="9"/>
        <v>819.9611703231576</v>
      </c>
      <c r="L94" s="490">
        <f t="shared" si="9"/>
        <v>814.93111769076677</v>
      </c>
      <c r="M94" s="490">
        <f t="shared" si="9"/>
        <v>806.20896061244071</v>
      </c>
      <c r="N94" s="490">
        <f t="shared" si="9"/>
        <v>807.00034551623753</v>
      </c>
    </row>
    <row r="95" spans="2:14" ht="25.5">
      <c r="B95" s="489" t="s">
        <v>611</v>
      </c>
      <c r="C95" s="490">
        <f t="shared" si="9"/>
        <v>1155.7529318411925</v>
      </c>
      <c r="D95" s="490">
        <f t="shared" si="9"/>
        <v>1176.2204600539706</v>
      </c>
      <c r="E95" s="490">
        <f t="shared" si="9"/>
        <v>1118.9024460726605</v>
      </c>
      <c r="F95" s="490">
        <f t="shared" si="9"/>
        <v>1064.4682324991004</v>
      </c>
      <c r="G95" s="490">
        <f t="shared" si="9"/>
        <v>1081.6828655562031</v>
      </c>
      <c r="H95" s="490">
        <f t="shared" si="9"/>
        <v>1098.329009026105</v>
      </c>
      <c r="I95" s="490">
        <f t="shared" si="9"/>
        <v>1124.8968723054545</v>
      </c>
      <c r="J95" s="490">
        <f t="shared" si="9"/>
        <v>1061.7547786185498</v>
      </c>
      <c r="K95" s="490">
        <f t="shared" si="9"/>
        <v>1033.4738199400399</v>
      </c>
      <c r="L95" s="490">
        <f t="shared" si="9"/>
        <v>1033.6496330030495</v>
      </c>
      <c r="M95" s="490">
        <f t="shared" si="9"/>
        <v>1022.7000613881622</v>
      </c>
      <c r="N95" s="490">
        <f t="shared" si="9"/>
        <v>1021.9026746387326</v>
      </c>
    </row>
    <row r="96" spans="2:14">
      <c r="B96" s="489" t="s">
        <v>493</v>
      </c>
      <c r="C96" s="490">
        <f t="shared" si="9"/>
        <v>466.95160393923629</v>
      </c>
      <c r="D96" s="490">
        <f t="shared" si="9"/>
        <v>485.32740990730804</v>
      </c>
      <c r="E96" s="490">
        <f t="shared" si="9"/>
        <v>474.22145814369009</v>
      </c>
      <c r="F96" s="490">
        <f t="shared" si="9"/>
        <v>463.16724433268837</v>
      </c>
      <c r="G96" s="490">
        <f t="shared" si="9"/>
        <v>483.50372516173218</v>
      </c>
      <c r="H96" s="490">
        <f t="shared" si="9"/>
        <v>500.22461865212313</v>
      </c>
      <c r="I96" s="490">
        <f t="shared" si="9"/>
        <v>520.27260191849837</v>
      </c>
      <c r="J96" s="490">
        <f t="shared" si="9"/>
        <v>496.84679306067585</v>
      </c>
      <c r="K96" s="490">
        <f t="shared" si="9"/>
        <v>489.06732932627693</v>
      </c>
      <c r="L96" s="490">
        <f t="shared" si="9"/>
        <v>494.32228544656766</v>
      </c>
      <c r="M96" s="490">
        <f t="shared" si="9"/>
        <v>493.42727079482677</v>
      </c>
      <c r="N96" s="490">
        <f t="shared" si="9"/>
        <v>495.48451880158672</v>
      </c>
    </row>
    <row r="97" spans="2:14">
      <c r="B97" s="489" t="s">
        <v>494</v>
      </c>
      <c r="C97" s="490">
        <f t="shared" si="9"/>
        <v>4196.6123058516623</v>
      </c>
      <c r="D97" s="490">
        <f t="shared" si="9"/>
        <v>3980.8618638256198</v>
      </c>
      <c r="E97" s="490">
        <f t="shared" si="9"/>
        <v>3929.0419681456683</v>
      </c>
      <c r="F97" s="490">
        <f t="shared" si="9"/>
        <v>3955.4949869877628</v>
      </c>
      <c r="G97" s="490">
        <f t="shared" si="9"/>
        <v>4267.8902163283892</v>
      </c>
      <c r="H97" s="490">
        <f t="shared" si="9"/>
        <v>4241.8287285694387</v>
      </c>
      <c r="I97" s="490">
        <f t="shared" si="9"/>
        <v>3973.9859687472845</v>
      </c>
      <c r="J97" s="490">
        <f t="shared" si="9"/>
        <v>3915.6671034040082</v>
      </c>
      <c r="K97" s="490">
        <f t="shared" si="9"/>
        <v>3815.9327209798894</v>
      </c>
      <c r="L97" s="490">
        <f t="shared" si="9"/>
        <v>3742.1475130484014</v>
      </c>
      <c r="M97" s="490">
        <f t="shared" si="9"/>
        <v>3671.9942186416893</v>
      </c>
      <c r="N97" s="490">
        <f t="shared" si="9"/>
        <v>3723.5133126158416</v>
      </c>
    </row>
    <row r="98" spans="2:14">
      <c r="B98" s="489" t="s">
        <v>401</v>
      </c>
      <c r="C98" s="490">
        <f t="shared" si="9"/>
        <v>243.99419288255166</v>
      </c>
      <c r="D98" s="490">
        <f t="shared" si="9"/>
        <v>246.38031243262535</v>
      </c>
      <c r="E98" s="490">
        <f t="shared" si="9"/>
        <v>236.5322578724633</v>
      </c>
      <c r="F98" s="490">
        <f t="shared" si="9"/>
        <v>224.80891924249576</v>
      </c>
      <c r="G98" s="490">
        <f t="shared" si="9"/>
        <v>230.66674230201474</v>
      </c>
      <c r="H98" s="490">
        <f t="shared" si="9"/>
        <v>229.65051650793032</v>
      </c>
      <c r="I98" s="490">
        <f t="shared" si="9"/>
        <v>231.28840521492199</v>
      </c>
      <c r="J98" s="490">
        <f t="shared" si="9"/>
        <v>228.92656319668623</v>
      </c>
      <c r="K98" s="490">
        <f t="shared" si="9"/>
        <v>219.86267083723902</v>
      </c>
      <c r="L98" s="490">
        <f t="shared" si="9"/>
        <v>210.62353150966703</v>
      </c>
      <c r="M98" s="490">
        <f t="shared" si="9"/>
        <v>203.50884022000832</v>
      </c>
      <c r="N98" s="490">
        <f t="shared" si="9"/>
        <v>205.11918992140369</v>
      </c>
    </row>
    <row r="99" spans="2:14">
      <c r="B99" s="489" t="s">
        <v>495</v>
      </c>
      <c r="C99" s="490">
        <f t="shared" si="9"/>
        <v>1318.8382936823082</v>
      </c>
      <c r="D99" s="490">
        <f t="shared" si="9"/>
        <v>1343.6118147608986</v>
      </c>
      <c r="E99" s="490">
        <f t="shared" si="9"/>
        <v>1326.197100466833</v>
      </c>
      <c r="F99" s="490">
        <f t="shared" si="9"/>
        <v>1343.9239806326696</v>
      </c>
      <c r="G99" s="490">
        <f t="shared" si="9"/>
        <v>1450.9737723017527</v>
      </c>
      <c r="H99" s="490">
        <f t="shared" si="9"/>
        <v>1467.6191467396491</v>
      </c>
      <c r="I99" s="490">
        <f t="shared" si="9"/>
        <v>1381.8498097183508</v>
      </c>
      <c r="J99" s="490">
        <f t="shared" si="9"/>
        <v>1341.0280363973643</v>
      </c>
      <c r="K99" s="490">
        <f t="shared" si="9"/>
        <v>1314.5242631627407</v>
      </c>
      <c r="L99" s="490">
        <f t="shared" si="9"/>
        <v>1309.8921594223168</v>
      </c>
      <c r="M99" s="490">
        <f t="shared" si="9"/>
        <v>1296.7685922469609</v>
      </c>
      <c r="N99" s="490">
        <f t="shared" si="9"/>
        <v>1310.3784616055525</v>
      </c>
    </row>
    <row r="100" spans="2:14">
      <c r="B100" s="489" t="s">
        <v>496</v>
      </c>
      <c r="C100" s="490">
        <f t="shared" si="9"/>
        <v>1415.8000373865975</v>
      </c>
      <c r="D100" s="490">
        <f t="shared" si="9"/>
        <v>1438.7326097621979</v>
      </c>
      <c r="E100" s="490">
        <f t="shared" si="9"/>
        <v>1420.7425437942006</v>
      </c>
      <c r="F100" s="490">
        <f t="shared" si="9"/>
        <v>1444.6094017310882</v>
      </c>
      <c r="G100" s="490">
        <f t="shared" si="9"/>
        <v>1561.5002303892377</v>
      </c>
      <c r="H100" s="490">
        <f t="shared" si="9"/>
        <v>1576.3436712991979</v>
      </c>
      <c r="I100" s="490">
        <f t="shared" si="9"/>
        <v>1485.6654069570154</v>
      </c>
      <c r="J100" s="490">
        <f t="shared" si="9"/>
        <v>1442.716307642399</v>
      </c>
      <c r="K100" s="490">
        <f t="shared" si="9"/>
        <v>1413.0259236526092</v>
      </c>
      <c r="L100" s="490">
        <f t="shared" si="9"/>
        <v>1406.4404094233073</v>
      </c>
      <c r="M100" s="490">
        <f t="shared" si="9"/>
        <v>1391.6471826339173</v>
      </c>
      <c r="N100" s="490">
        <f t="shared" si="9"/>
        <v>1404.7812793994458</v>
      </c>
    </row>
    <row r="101" spans="2:14">
      <c r="B101" s="489" t="s">
        <v>612</v>
      </c>
      <c r="C101" s="490">
        <f t="shared" si="9"/>
        <v>4678.9642402889731</v>
      </c>
      <c r="D101" s="490">
        <f t="shared" si="9"/>
        <v>4506.2724479458748</v>
      </c>
      <c r="E101" s="490">
        <f t="shared" si="9"/>
        <v>4436.5635059662936</v>
      </c>
      <c r="F101" s="490">
        <f t="shared" si="9"/>
        <v>4429.0100195634859</v>
      </c>
      <c r="G101" s="490">
        <f t="shared" si="9"/>
        <v>4751.3162717898249</v>
      </c>
      <c r="H101" s="490">
        <f t="shared" si="9"/>
        <v>4729.6346418803732</v>
      </c>
      <c r="I101" s="490">
        <f t="shared" si="9"/>
        <v>4461.1620201532478</v>
      </c>
      <c r="J101" s="490">
        <f t="shared" si="9"/>
        <v>4379.7602920072231</v>
      </c>
      <c r="K101" s="490">
        <f t="shared" si="9"/>
        <v>4267.6892844326612</v>
      </c>
      <c r="L101" s="490">
        <f t="shared" si="9"/>
        <v>4189.2736534715568</v>
      </c>
      <c r="M101" s="490">
        <f t="shared" si="9"/>
        <v>4111.052589529987</v>
      </c>
      <c r="N101" s="490">
        <f t="shared" si="9"/>
        <v>4143.456895063684</v>
      </c>
    </row>
    <row r="102" spans="2:14" ht="25.5">
      <c r="B102" s="489" t="s">
        <v>613</v>
      </c>
      <c r="C102" s="490">
        <f t="shared" si="9"/>
        <v>2008.995160769085</v>
      </c>
      <c r="D102" s="490">
        <f t="shared" si="9"/>
        <v>2354.9220719872083</v>
      </c>
      <c r="E102" s="490">
        <f t="shared" si="9"/>
        <v>2597.5589095834621</v>
      </c>
      <c r="F102" s="490">
        <f t="shared" si="9"/>
        <v>2936.4159878234968</v>
      </c>
      <c r="G102" s="490">
        <f t="shared" si="9"/>
        <v>3442.4041930971257</v>
      </c>
      <c r="H102" s="490">
        <f t="shared" si="9"/>
        <v>3341.5649178188346</v>
      </c>
      <c r="I102" s="490">
        <f t="shared" si="9"/>
        <v>2427.6231871621039</v>
      </c>
      <c r="J102" s="490">
        <f t="shared" si="9"/>
        <v>2344.2501424223947</v>
      </c>
      <c r="K102" s="490">
        <f t="shared" si="9"/>
        <v>2287.1097680228631</v>
      </c>
      <c r="L102" s="490">
        <f t="shared" si="9"/>
        <v>2269.733971042167</v>
      </c>
      <c r="M102" s="490">
        <f t="shared" si="9"/>
        <v>2233.6622572317096</v>
      </c>
      <c r="N102" s="490">
        <f t="shared" si="9"/>
        <v>2283.1986586020562</v>
      </c>
    </row>
    <row r="103" spans="2:14">
      <c r="B103" s="489" t="s">
        <v>497</v>
      </c>
      <c r="C103" s="490">
        <f t="shared" si="9"/>
        <v>488.53348934402788</v>
      </c>
      <c r="D103" s="490">
        <f t="shared" si="9"/>
        <v>506.16950258202598</v>
      </c>
      <c r="E103" s="490">
        <f t="shared" si="9"/>
        <v>486.01672175927069</v>
      </c>
      <c r="F103" s="490">
        <f t="shared" si="9"/>
        <v>466.29167079253352</v>
      </c>
      <c r="G103" s="490">
        <f t="shared" si="9"/>
        <v>479.5631252127248</v>
      </c>
      <c r="H103" s="490">
        <f t="shared" si="9"/>
        <v>496.57209752078575</v>
      </c>
      <c r="I103" s="490">
        <f t="shared" si="9"/>
        <v>517.53529685276021</v>
      </c>
      <c r="J103" s="490">
        <f t="shared" si="9"/>
        <v>485.7169249061202</v>
      </c>
      <c r="K103" s="490">
        <f t="shared" si="9"/>
        <v>478.47182832733597</v>
      </c>
      <c r="L103" s="490">
        <f t="shared" si="9"/>
        <v>487.96823025066664</v>
      </c>
      <c r="M103" s="490">
        <f t="shared" si="9"/>
        <v>488.88997494637044</v>
      </c>
      <c r="N103" s="490">
        <f t="shared" si="9"/>
        <v>490.47388692313245</v>
      </c>
    </row>
    <row r="104" spans="2:14">
      <c r="B104" s="489" t="s">
        <v>498</v>
      </c>
      <c r="C104" s="490">
        <f t="shared" si="9"/>
        <v>867.6425790218334</v>
      </c>
      <c r="D104" s="490">
        <f t="shared" si="9"/>
        <v>901.41787704868784</v>
      </c>
      <c r="E104" s="490">
        <f t="shared" si="9"/>
        <v>933.47560970794279</v>
      </c>
      <c r="F104" s="490">
        <f t="shared" si="9"/>
        <v>1027.4761528309216</v>
      </c>
      <c r="G104" s="490">
        <f t="shared" si="9"/>
        <v>1143.4296871685085</v>
      </c>
      <c r="H104" s="490">
        <f t="shared" si="9"/>
        <v>1178.9978909429697</v>
      </c>
      <c r="I104" s="490">
        <f t="shared" si="9"/>
        <v>1207.7959523186896</v>
      </c>
      <c r="J104" s="490">
        <f t="shared" si="9"/>
        <v>1182.4002618071163</v>
      </c>
      <c r="K104" s="490">
        <f t="shared" si="9"/>
        <v>1158.66878030519</v>
      </c>
      <c r="L104" s="490">
        <f t="shared" si="9"/>
        <v>1154.6465234779544</v>
      </c>
      <c r="M104" s="490">
        <f t="shared" si="9"/>
        <v>1144.4629546095696</v>
      </c>
      <c r="N104" s="490">
        <f t="shared" si="9"/>
        <v>1125.5669087164515</v>
      </c>
    </row>
    <row r="105" spans="2:14" ht="25.5">
      <c r="B105" s="489" t="s">
        <v>614</v>
      </c>
      <c r="C105" s="490">
        <f t="shared" si="9"/>
        <v>1611.5666840015565</v>
      </c>
      <c r="D105" s="490">
        <f t="shared" si="9"/>
        <v>1679.7290465490228</v>
      </c>
      <c r="E105" s="490">
        <f t="shared" si="9"/>
        <v>1629.2536857748119</v>
      </c>
      <c r="F105" s="490">
        <f t="shared" si="9"/>
        <v>1580.4207550281112</v>
      </c>
      <c r="G105" s="490">
        <f t="shared" si="9"/>
        <v>1669.6484766291046</v>
      </c>
      <c r="H105" s="490">
        <f t="shared" si="9"/>
        <v>1722.7529437280082</v>
      </c>
      <c r="I105" s="490">
        <f t="shared" si="9"/>
        <v>1792.1097980763248</v>
      </c>
      <c r="J105" s="490">
        <f t="shared" si="9"/>
        <v>1757.6253515610774</v>
      </c>
      <c r="K105" s="490">
        <f t="shared" si="9"/>
        <v>1723.5718863273203</v>
      </c>
      <c r="L105" s="490">
        <f t="shared" si="9"/>
        <v>1712.1103636448331</v>
      </c>
      <c r="M105" s="490">
        <f t="shared" si="9"/>
        <v>1695.6038981356805</v>
      </c>
      <c r="N105" s="490">
        <f t="shared" si="9"/>
        <v>1720.2372235669031</v>
      </c>
    </row>
    <row r="106" spans="2:14">
      <c r="B106" s="489" t="s">
        <v>499</v>
      </c>
      <c r="C106" s="490">
        <f t="shared" si="9"/>
        <v>1527.9622536636994</v>
      </c>
      <c r="D106" s="490">
        <f t="shared" si="9"/>
        <v>1540.3179566049876</v>
      </c>
      <c r="E106" s="490">
        <f t="shared" si="9"/>
        <v>1470.4802572044371</v>
      </c>
      <c r="F106" s="490">
        <f t="shared" si="9"/>
        <v>1501.8068604026557</v>
      </c>
      <c r="G106" s="490">
        <f t="shared" si="9"/>
        <v>1629.5612881202298</v>
      </c>
      <c r="H106" s="490">
        <f t="shared" si="9"/>
        <v>1610.8870514681093</v>
      </c>
      <c r="I106" s="490">
        <f t="shared" si="9"/>
        <v>1524.1846967773217</v>
      </c>
      <c r="J106" s="490">
        <f t="shared" si="9"/>
        <v>1516.3567756662083</v>
      </c>
      <c r="K106" s="490">
        <f t="shared" si="9"/>
        <v>1475.6631105549404</v>
      </c>
      <c r="L106" s="490">
        <f t="shared" si="9"/>
        <v>1436.8443212818306</v>
      </c>
      <c r="M106" s="490">
        <f t="shared" si="9"/>
        <v>1404.13088094257</v>
      </c>
      <c r="N106" s="490">
        <f t="shared" si="9"/>
        <v>1416.3350168116658</v>
      </c>
    </row>
    <row r="107" spans="2:14" ht="25.5">
      <c r="B107" s="489" t="s">
        <v>615</v>
      </c>
      <c r="C107" s="490">
        <f t="shared" si="9"/>
        <v>766.1601054148291</v>
      </c>
      <c r="D107" s="490">
        <f t="shared" si="9"/>
        <v>786.1849421082868</v>
      </c>
      <c r="E107" s="490">
        <f t="shared" si="9"/>
        <v>760.10152576059318</v>
      </c>
      <c r="F107" s="490">
        <f t="shared" si="9"/>
        <v>734.35206590632492</v>
      </c>
      <c r="G107" s="490">
        <f t="shared" si="9"/>
        <v>763.41710034303537</v>
      </c>
      <c r="H107" s="490">
        <f t="shared" si="9"/>
        <v>778.38059058745637</v>
      </c>
      <c r="I107" s="490">
        <f t="shared" si="9"/>
        <v>800.16403530097568</v>
      </c>
      <c r="J107" s="490">
        <f t="shared" si="9"/>
        <v>776.49143045653739</v>
      </c>
      <c r="K107" s="490">
        <f t="shared" si="9"/>
        <v>756.90338325445816</v>
      </c>
      <c r="L107" s="490">
        <f t="shared" si="9"/>
        <v>748.85168046302056</v>
      </c>
      <c r="M107" s="490">
        <f t="shared" si="9"/>
        <v>738.27050450303113</v>
      </c>
      <c r="N107" s="490">
        <f t="shared" si="9"/>
        <v>743.01231738082424</v>
      </c>
    </row>
    <row r="108" spans="2:14">
      <c r="B108" s="489" t="s">
        <v>543</v>
      </c>
      <c r="C108" s="490">
        <f>C35</f>
        <v>25932.70046796088</v>
      </c>
      <c r="D108" s="490">
        <f t="shared" ref="D108:N108" si="10">D35</f>
        <v>26264.090298958567</v>
      </c>
      <c r="E108" s="490">
        <f t="shared" si="10"/>
        <v>26040.913328593771</v>
      </c>
      <c r="F108" s="490">
        <f t="shared" si="10"/>
        <v>26539.992869103535</v>
      </c>
      <c r="G108" s="490">
        <f t="shared" si="10"/>
        <v>28769.41529260447</v>
      </c>
      <c r="H108" s="490">
        <f t="shared" si="10"/>
        <v>28829.292857917211</v>
      </c>
      <c r="I108" s="490">
        <f t="shared" si="10"/>
        <v>27198.771964761709</v>
      </c>
      <c r="J108" s="490">
        <f t="shared" si="10"/>
        <v>26607.659647995159</v>
      </c>
      <c r="K108" s="490">
        <f t="shared" si="10"/>
        <v>25983.465407376098</v>
      </c>
      <c r="L108" s="490">
        <f t="shared" si="10"/>
        <v>25658.78452226907</v>
      </c>
      <c r="M108" s="490">
        <f t="shared" si="10"/>
        <v>25269.120938841785</v>
      </c>
      <c r="N108" s="490">
        <f t="shared" si="10"/>
        <v>25470.401641060329</v>
      </c>
    </row>
    <row r="109" spans="2:14">
      <c r="B109" s="490" t="str">
        <f>B43</f>
        <v>PRIMARY All Central Scenario</v>
      </c>
      <c r="C109" s="490">
        <f t="shared" ref="C109:N109" si="11">C43</f>
        <v>26006.90066104502</v>
      </c>
      <c r="D109" s="490">
        <f t="shared" si="11"/>
        <v>25386.206247743521</v>
      </c>
      <c r="E109" s="490">
        <f t="shared" si="11"/>
        <v>24982.04236717576</v>
      </c>
      <c r="F109" s="490">
        <f t="shared" si="11"/>
        <v>24539.997614377018</v>
      </c>
      <c r="G109" s="490">
        <f t="shared" si="11"/>
        <v>24217.833070879336</v>
      </c>
      <c r="H109" s="490">
        <f t="shared" si="11"/>
        <v>24083.057859253509</v>
      </c>
      <c r="I109" s="490">
        <f t="shared" si="11"/>
        <v>24193.819311610256</v>
      </c>
      <c r="J109" s="490">
        <f t="shared" si="11"/>
        <v>24399.578379788683</v>
      </c>
      <c r="K109" s="490">
        <f t="shared" si="11"/>
        <v>24343.048102328004</v>
      </c>
      <c r="L109" s="490">
        <f t="shared" si="11"/>
        <v>24306.606148553081</v>
      </c>
      <c r="M109" s="490">
        <f t="shared" si="11"/>
        <v>24556.351520364438</v>
      </c>
      <c r="N109" s="490">
        <f t="shared" si="11"/>
        <v>24386.885199662607</v>
      </c>
    </row>
    <row r="110" spans="2:14">
      <c r="B110" s="490" t="str">
        <f t="shared" ref="B110:B120" si="12">B44</f>
        <v>ART &amp; DESIGN All Central Scenario</v>
      </c>
      <c r="C110" s="490">
        <f t="shared" ref="C110:N110" si="13">C44</f>
        <v>861.28430986039143</v>
      </c>
      <c r="D110" s="490">
        <f t="shared" si="13"/>
        <v>894.73820353797601</v>
      </c>
      <c r="E110" s="490">
        <f t="shared" si="13"/>
        <v>880.41223636960081</v>
      </c>
      <c r="F110" s="490">
        <f t="shared" si="13"/>
        <v>870.7957959494006</v>
      </c>
      <c r="G110" s="490">
        <f t="shared" si="13"/>
        <v>912.29211250020376</v>
      </c>
      <c r="H110" s="490">
        <f t="shared" si="13"/>
        <v>935.11935658931259</v>
      </c>
      <c r="I110" s="490">
        <f t="shared" si="13"/>
        <v>962.16759189739219</v>
      </c>
      <c r="J110" s="490">
        <f t="shared" si="13"/>
        <v>925.25977465795211</v>
      </c>
      <c r="K110" s="490">
        <f t="shared" si="13"/>
        <v>904.08178718639374</v>
      </c>
      <c r="L110" s="490">
        <f t="shared" si="13"/>
        <v>901.3787740407829</v>
      </c>
      <c r="M110" s="490">
        <f t="shared" si="13"/>
        <v>891.50563361887475</v>
      </c>
      <c r="N110" s="490">
        <f t="shared" si="13"/>
        <v>889.72181253943472</v>
      </c>
    </row>
    <row r="111" spans="2:14">
      <c r="B111" s="490" t="str">
        <f t="shared" si="12"/>
        <v>BIOLOGY All Central Scenario</v>
      </c>
      <c r="C111" s="490">
        <f t="shared" ref="C111:N111" si="14">C45</f>
        <v>1631.9774121871208</v>
      </c>
      <c r="D111" s="490">
        <f t="shared" si="14"/>
        <v>1657.2230432795068</v>
      </c>
      <c r="E111" s="490">
        <f t="shared" si="14"/>
        <v>1613.5092244922655</v>
      </c>
      <c r="F111" s="490">
        <f t="shared" si="14"/>
        <v>1667.3268187214985</v>
      </c>
      <c r="G111" s="490">
        <f t="shared" si="14"/>
        <v>1823.1536583615102</v>
      </c>
      <c r="H111" s="490">
        <f t="shared" si="14"/>
        <v>1820.4256185072613</v>
      </c>
      <c r="I111" s="490">
        <f t="shared" si="14"/>
        <v>1735.9344532202645</v>
      </c>
      <c r="J111" s="490">
        <f t="shared" si="14"/>
        <v>1725.4775422249427</v>
      </c>
      <c r="K111" s="490">
        <f t="shared" si="14"/>
        <v>1688.3308316337764</v>
      </c>
      <c r="L111" s="490">
        <f t="shared" si="14"/>
        <v>1658.180963375499</v>
      </c>
      <c r="M111" s="490">
        <f t="shared" si="14"/>
        <v>1630.036479939637</v>
      </c>
      <c r="N111" s="490">
        <f t="shared" si="14"/>
        <v>1643.1010800100344</v>
      </c>
    </row>
    <row r="112" spans="2:14">
      <c r="B112" s="490" t="str">
        <f t="shared" si="12"/>
        <v>BUSINESS STUDIES All Central Scenario</v>
      </c>
      <c r="C112" s="490">
        <f t="shared" ref="C112:N112" si="15">C46</f>
        <v>379.44489857736994</v>
      </c>
      <c r="D112" s="490">
        <f t="shared" si="15"/>
        <v>403.71290279665754</v>
      </c>
      <c r="E112" s="490">
        <f t="shared" si="15"/>
        <v>429.84458971444576</v>
      </c>
      <c r="F112" s="490">
        <f t="shared" si="15"/>
        <v>488.0352599858586</v>
      </c>
      <c r="G112" s="490">
        <f t="shared" si="15"/>
        <v>555.80009799843856</v>
      </c>
      <c r="H112" s="490">
        <f t="shared" si="15"/>
        <v>571.40123122103751</v>
      </c>
      <c r="I112" s="490">
        <f t="shared" si="15"/>
        <v>582.42301430459156</v>
      </c>
      <c r="J112" s="490">
        <f t="shared" si="15"/>
        <v>584.20683667110302</v>
      </c>
      <c r="K112" s="490">
        <f t="shared" si="15"/>
        <v>569.3390433189976</v>
      </c>
      <c r="L112" s="490">
        <f t="shared" si="15"/>
        <v>556.6227965627387</v>
      </c>
      <c r="M112" s="490">
        <f t="shared" si="15"/>
        <v>545.76507572060802</v>
      </c>
      <c r="N112" s="490">
        <f t="shared" si="15"/>
        <v>536.6429136296083</v>
      </c>
    </row>
    <row r="113" spans="2:14">
      <c r="B113" s="490" t="str">
        <f t="shared" si="12"/>
        <v>CHEMISTRY All Central Scenario</v>
      </c>
      <c r="C113" s="490">
        <f t="shared" ref="C113:N113" si="16">C47</f>
        <v>1522.076594972501</v>
      </c>
      <c r="D113" s="490">
        <f t="shared" si="16"/>
        <v>1539.2222164400855</v>
      </c>
      <c r="E113" s="490">
        <f t="shared" si="16"/>
        <v>1487.5833130943229</v>
      </c>
      <c r="F113" s="490">
        <f t="shared" si="16"/>
        <v>1532.5956168478147</v>
      </c>
      <c r="G113" s="490">
        <f t="shared" si="16"/>
        <v>1672.0637229482782</v>
      </c>
      <c r="H113" s="490">
        <f t="shared" si="16"/>
        <v>1658.7643044590068</v>
      </c>
      <c r="I113" s="490">
        <f t="shared" si="16"/>
        <v>1577.0184714188392</v>
      </c>
      <c r="J113" s="490">
        <f t="shared" si="16"/>
        <v>1571.0245627795839</v>
      </c>
      <c r="K113" s="490">
        <f t="shared" si="16"/>
        <v>1532.0619238243276</v>
      </c>
      <c r="L113" s="490">
        <f t="shared" si="16"/>
        <v>1495.6217769873456</v>
      </c>
      <c r="M113" s="490">
        <f t="shared" si="16"/>
        <v>1464.3173100632853</v>
      </c>
      <c r="N113" s="490">
        <f t="shared" si="16"/>
        <v>1475.4868917838971</v>
      </c>
    </row>
    <row r="114" spans="2:14">
      <c r="B114" s="490" t="str">
        <f t="shared" si="12"/>
        <v>CLASSICS All Central Scenario</v>
      </c>
      <c r="C114" s="490">
        <f t="shared" ref="C114:N114" si="17">C48</f>
        <v>34.665734098798197</v>
      </c>
      <c r="D114" s="490">
        <f t="shared" si="17"/>
        <v>35.466241781721862</v>
      </c>
      <c r="E114" s="490">
        <f t="shared" si="17"/>
        <v>35.205537165225039</v>
      </c>
      <c r="F114" s="490">
        <f t="shared" si="17"/>
        <v>36.539565041197733</v>
      </c>
      <c r="G114" s="490">
        <f t="shared" si="17"/>
        <v>39.470964785896825</v>
      </c>
      <c r="H114" s="490">
        <f t="shared" si="17"/>
        <v>39.529023873863771</v>
      </c>
      <c r="I114" s="490">
        <f t="shared" si="17"/>
        <v>37.782448888166982</v>
      </c>
      <c r="J114" s="490">
        <f t="shared" si="17"/>
        <v>36.575306799565254</v>
      </c>
      <c r="K114" s="490">
        <f t="shared" si="17"/>
        <v>35.725881965879481</v>
      </c>
      <c r="L114" s="490">
        <f t="shared" si="17"/>
        <v>35.544818126602266</v>
      </c>
      <c r="M114" s="490">
        <f t="shared" si="17"/>
        <v>35.168253062453843</v>
      </c>
      <c r="N114" s="490">
        <f t="shared" si="17"/>
        <v>34.988253533835611</v>
      </c>
    </row>
    <row r="115" spans="2:14">
      <c r="B115" s="490" t="str">
        <f t="shared" si="12"/>
        <v>COMPUTING All Central Scenario</v>
      </c>
      <c r="C115" s="490">
        <f t="shared" ref="C115:N115" si="18">C49</f>
        <v>755.47764017714144</v>
      </c>
      <c r="D115" s="490">
        <f t="shared" si="18"/>
        <v>787.57937555390322</v>
      </c>
      <c r="E115" s="490">
        <f t="shared" si="18"/>
        <v>775.270437505583</v>
      </c>
      <c r="F115" s="490">
        <f t="shared" si="18"/>
        <v>772.4535347844328</v>
      </c>
      <c r="G115" s="490">
        <f t="shared" si="18"/>
        <v>811.07704161026174</v>
      </c>
      <c r="H115" s="490">
        <f t="shared" si="18"/>
        <v>831.26749852574403</v>
      </c>
      <c r="I115" s="490">
        <f t="shared" si="18"/>
        <v>854.91193352950381</v>
      </c>
      <c r="J115" s="490">
        <f t="shared" si="18"/>
        <v>835.57486371565096</v>
      </c>
      <c r="K115" s="490">
        <f t="shared" si="18"/>
        <v>819.9611703231576</v>
      </c>
      <c r="L115" s="490">
        <f t="shared" si="18"/>
        <v>814.93111769076677</v>
      </c>
      <c r="M115" s="490">
        <f t="shared" si="18"/>
        <v>806.20896061244071</v>
      </c>
      <c r="N115" s="490">
        <f t="shared" si="18"/>
        <v>807.00034551623753</v>
      </c>
    </row>
    <row r="116" spans="2:14" ht="25.5">
      <c r="B116" s="490" t="str">
        <f t="shared" si="12"/>
        <v>DESIGN &amp; TECHNOLOGY All Central Scenario</v>
      </c>
      <c r="C116" s="490">
        <f t="shared" ref="C116:N116" si="19">C50</f>
        <v>1155.7529318411925</v>
      </c>
      <c r="D116" s="490">
        <f t="shared" si="19"/>
        <v>1176.2204600539706</v>
      </c>
      <c r="E116" s="490">
        <f t="shared" si="19"/>
        <v>1118.9024460726605</v>
      </c>
      <c r="F116" s="490">
        <f t="shared" si="19"/>
        <v>1064.4682324991004</v>
      </c>
      <c r="G116" s="490">
        <f t="shared" si="19"/>
        <v>1081.6828655562031</v>
      </c>
      <c r="H116" s="490">
        <f t="shared" si="19"/>
        <v>1098.329009026105</v>
      </c>
      <c r="I116" s="490">
        <f t="shared" si="19"/>
        <v>1124.8968723054545</v>
      </c>
      <c r="J116" s="490">
        <f t="shared" si="19"/>
        <v>1061.7547786185498</v>
      </c>
      <c r="K116" s="490">
        <f t="shared" si="19"/>
        <v>1033.4738199400399</v>
      </c>
      <c r="L116" s="490">
        <f t="shared" si="19"/>
        <v>1033.6496330030495</v>
      </c>
      <c r="M116" s="490">
        <f t="shared" si="19"/>
        <v>1022.7000613881622</v>
      </c>
      <c r="N116" s="490">
        <f t="shared" si="19"/>
        <v>1021.9026746387326</v>
      </c>
    </row>
    <row r="117" spans="2:14">
      <c r="B117" s="490" t="str">
        <f t="shared" si="12"/>
        <v>DRAMA All Central Scenario</v>
      </c>
      <c r="C117" s="490">
        <f t="shared" ref="C117:N117" si="20">C51</f>
        <v>466.95160393923629</v>
      </c>
      <c r="D117" s="490">
        <f t="shared" si="20"/>
        <v>485.32740990730804</v>
      </c>
      <c r="E117" s="490">
        <f t="shared" si="20"/>
        <v>474.22145814369009</v>
      </c>
      <c r="F117" s="490">
        <f t="shared" si="20"/>
        <v>463.16724433268837</v>
      </c>
      <c r="G117" s="490">
        <f t="shared" si="20"/>
        <v>483.50372516173218</v>
      </c>
      <c r="H117" s="490">
        <f t="shared" si="20"/>
        <v>500.22461865212313</v>
      </c>
      <c r="I117" s="490">
        <f t="shared" si="20"/>
        <v>520.27260191849837</v>
      </c>
      <c r="J117" s="490">
        <f t="shared" si="20"/>
        <v>496.84679306067585</v>
      </c>
      <c r="K117" s="490">
        <f t="shared" si="20"/>
        <v>489.06732932627693</v>
      </c>
      <c r="L117" s="490">
        <f t="shared" si="20"/>
        <v>494.32228544656766</v>
      </c>
      <c r="M117" s="490">
        <f t="shared" si="20"/>
        <v>493.42727079482677</v>
      </c>
      <c r="N117" s="490">
        <f t="shared" si="20"/>
        <v>495.48451880158672</v>
      </c>
    </row>
    <row r="118" spans="2:14">
      <c r="B118" s="490" t="str">
        <f t="shared" si="12"/>
        <v>ENGLISH All Central Scenario</v>
      </c>
      <c r="C118" s="490">
        <f>C52</f>
        <v>4196.6123058516623</v>
      </c>
      <c r="D118" s="490">
        <f t="shared" ref="D118:N118" si="21">D52</f>
        <v>3980.8618638256198</v>
      </c>
      <c r="E118" s="490">
        <f t="shared" si="21"/>
        <v>3929.0419681456683</v>
      </c>
      <c r="F118" s="490">
        <f t="shared" si="21"/>
        <v>3955.4949869877628</v>
      </c>
      <c r="G118" s="490">
        <f t="shared" si="21"/>
        <v>4267.8902163283892</v>
      </c>
      <c r="H118" s="490">
        <f t="shared" si="21"/>
        <v>4241.8287285694387</v>
      </c>
      <c r="I118" s="490">
        <f t="shared" si="21"/>
        <v>3973.9859687472845</v>
      </c>
      <c r="J118" s="490">
        <f t="shared" si="21"/>
        <v>3915.6671034040082</v>
      </c>
      <c r="K118" s="490">
        <f t="shared" si="21"/>
        <v>3815.9327209798894</v>
      </c>
      <c r="L118" s="490">
        <f t="shared" si="21"/>
        <v>3742.1475130484014</v>
      </c>
      <c r="M118" s="490">
        <f t="shared" si="21"/>
        <v>3671.9942186416893</v>
      </c>
      <c r="N118" s="490">
        <f t="shared" si="21"/>
        <v>3723.5133126158416</v>
      </c>
    </row>
    <row r="119" spans="2:14">
      <c r="B119" s="490" t="str">
        <f t="shared" si="12"/>
        <v>FOOD All Central Scenario</v>
      </c>
      <c r="C119" s="490">
        <f>C53</f>
        <v>243.99419288255166</v>
      </c>
      <c r="D119" s="490">
        <f t="shared" ref="D119:N119" si="22">D53</f>
        <v>246.38031243262535</v>
      </c>
      <c r="E119" s="490">
        <f t="shared" si="22"/>
        <v>236.5322578724633</v>
      </c>
      <c r="F119" s="490">
        <f t="shared" si="22"/>
        <v>224.80891924249576</v>
      </c>
      <c r="G119" s="490">
        <f t="shared" si="22"/>
        <v>230.66674230201474</v>
      </c>
      <c r="H119" s="490">
        <f t="shared" si="22"/>
        <v>229.65051650793032</v>
      </c>
      <c r="I119" s="490">
        <f t="shared" si="22"/>
        <v>231.28840521492199</v>
      </c>
      <c r="J119" s="490">
        <f t="shared" si="22"/>
        <v>228.92656319668623</v>
      </c>
      <c r="K119" s="490">
        <f t="shared" si="22"/>
        <v>219.86267083723902</v>
      </c>
      <c r="L119" s="490">
        <f t="shared" si="22"/>
        <v>210.62353150966703</v>
      </c>
      <c r="M119" s="490">
        <f t="shared" si="22"/>
        <v>203.50884022000832</v>
      </c>
      <c r="N119" s="490">
        <f t="shared" si="22"/>
        <v>205.11918992140369</v>
      </c>
    </row>
    <row r="120" spans="2:14">
      <c r="B120" s="490" t="str">
        <f t="shared" si="12"/>
        <v>GEOGRAPHY All Central Scenario</v>
      </c>
      <c r="C120" s="490">
        <f>C54</f>
        <v>1318.8382936823082</v>
      </c>
      <c r="D120" s="490">
        <f t="shared" ref="D120:N120" si="23">D54</f>
        <v>1343.6118147608986</v>
      </c>
      <c r="E120" s="490">
        <f t="shared" si="23"/>
        <v>1326.197100466833</v>
      </c>
      <c r="F120" s="490">
        <f t="shared" si="23"/>
        <v>1343.9239806326696</v>
      </c>
      <c r="G120" s="490">
        <f t="shared" si="23"/>
        <v>1450.9737723017527</v>
      </c>
      <c r="H120" s="490">
        <f t="shared" si="23"/>
        <v>1467.6191467396491</v>
      </c>
      <c r="I120" s="490">
        <f t="shared" si="23"/>
        <v>1381.8498097183508</v>
      </c>
      <c r="J120" s="490">
        <f t="shared" si="23"/>
        <v>1341.0280363973643</v>
      </c>
      <c r="K120" s="490">
        <f t="shared" si="23"/>
        <v>1314.5242631627407</v>
      </c>
      <c r="L120" s="490">
        <f t="shared" si="23"/>
        <v>1309.8921594223168</v>
      </c>
      <c r="M120" s="490">
        <f t="shared" si="23"/>
        <v>1296.7685922469609</v>
      </c>
      <c r="N120" s="490">
        <f t="shared" si="23"/>
        <v>1310.3784616055525</v>
      </c>
    </row>
    <row r="121" spans="2:14">
      <c r="B121" s="490" t="str">
        <f t="shared" ref="B121:I129" si="24">B55</f>
        <v>HISTORY All Central Scenario</v>
      </c>
      <c r="C121" s="490">
        <f t="shared" si="24"/>
        <v>1415.8000373865975</v>
      </c>
      <c r="D121" s="490">
        <f t="shared" si="24"/>
        <v>1438.7326097621979</v>
      </c>
      <c r="E121" s="490">
        <f t="shared" si="24"/>
        <v>1420.7425437942006</v>
      </c>
      <c r="F121" s="490">
        <f t="shared" si="24"/>
        <v>1444.6094017310882</v>
      </c>
      <c r="G121" s="490">
        <f t="shared" si="24"/>
        <v>1561.5002303892377</v>
      </c>
      <c r="H121" s="490">
        <f t="shared" si="24"/>
        <v>1576.3436712991979</v>
      </c>
      <c r="I121" s="490">
        <f t="shared" si="24"/>
        <v>1485.6654069570154</v>
      </c>
      <c r="J121" s="490">
        <f t="shared" ref="J121:J129" si="25">J55</f>
        <v>1442.716307642399</v>
      </c>
      <c r="K121" s="490">
        <f t="shared" ref="K121:N129" si="26">K55</f>
        <v>1413.0259236526092</v>
      </c>
      <c r="L121" s="490">
        <f t="shared" si="26"/>
        <v>1406.4404094233073</v>
      </c>
      <c r="M121" s="490">
        <f t="shared" si="26"/>
        <v>1391.6471826339173</v>
      </c>
      <c r="N121" s="490">
        <f t="shared" si="26"/>
        <v>1404.7812793994458</v>
      </c>
    </row>
    <row r="122" spans="2:14">
      <c r="B122" s="490" t="str">
        <f t="shared" si="24"/>
        <v>MATHEMATICS All Central Scenario</v>
      </c>
      <c r="C122" s="490">
        <f t="shared" si="24"/>
        <v>4678.9642402889731</v>
      </c>
      <c r="D122" s="490">
        <f t="shared" si="24"/>
        <v>4506.2724479458748</v>
      </c>
      <c r="E122" s="490">
        <f t="shared" si="24"/>
        <v>4436.5635059662936</v>
      </c>
      <c r="F122" s="490">
        <f t="shared" si="24"/>
        <v>4429.0100195634859</v>
      </c>
      <c r="G122" s="490">
        <f t="shared" si="24"/>
        <v>4751.3162717898249</v>
      </c>
      <c r="H122" s="490">
        <f t="shared" si="24"/>
        <v>4729.6346418803732</v>
      </c>
      <c r="I122" s="490">
        <f t="shared" si="24"/>
        <v>4461.1620201532478</v>
      </c>
      <c r="J122" s="490">
        <f t="shared" si="25"/>
        <v>4379.7602920072231</v>
      </c>
      <c r="K122" s="490">
        <f t="shared" si="26"/>
        <v>4267.6892844326612</v>
      </c>
      <c r="L122" s="490">
        <f t="shared" si="26"/>
        <v>4189.2736534715568</v>
      </c>
      <c r="M122" s="490">
        <f t="shared" si="26"/>
        <v>4111.052589529987</v>
      </c>
      <c r="N122" s="490">
        <f t="shared" si="26"/>
        <v>4143.456895063684</v>
      </c>
    </row>
    <row r="123" spans="2:14" ht="25.5">
      <c r="B123" s="490" t="str">
        <f t="shared" si="24"/>
        <v>MODERN FOREIGN LANGUAGES All Central Scenario</v>
      </c>
      <c r="C123" s="490">
        <f t="shared" si="24"/>
        <v>2008.995160769085</v>
      </c>
      <c r="D123" s="490">
        <f t="shared" si="24"/>
        <v>2354.9220719872083</v>
      </c>
      <c r="E123" s="490">
        <f t="shared" si="24"/>
        <v>2597.5589095834621</v>
      </c>
      <c r="F123" s="490">
        <f t="shared" si="24"/>
        <v>2936.4159878234968</v>
      </c>
      <c r="G123" s="490">
        <f t="shared" si="24"/>
        <v>3442.4041930971257</v>
      </c>
      <c r="H123" s="490">
        <f t="shared" si="24"/>
        <v>3341.5649178188346</v>
      </c>
      <c r="I123" s="490">
        <f t="shared" si="24"/>
        <v>2427.6231871621039</v>
      </c>
      <c r="J123" s="490">
        <f t="shared" si="25"/>
        <v>2344.2501424223947</v>
      </c>
      <c r="K123" s="490">
        <f t="shared" si="26"/>
        <v>2287.1097680228631</v>
      </c>
      <c r="L123" s="490">
        <f t="shared" si="26"/>
        <v>2269.733971042167</v>
      </c>
      <c r="M123" s="490">
        <f t="shared" si="26"/>
        <v>2233.6622572317096</v>
      </c>
      <c r="N123" s="490">
        <f t="shared" si="26"/>
        <v>2283.1986586020562</v>
      </c>
    </row>
    <row r="124" spans="2:14">
      <c r="B124" s="490" t="str">
        <f t="shared" si="24"/>
        <v>MUSIC All Central Scenario</v>
      </c>
      <c r="C124" s="490">
        <f t="shared" si="24"/>
        <v>488.53348934402788</v>
      </c>
      <c r="D124" s="490">
        <f t="shared" si="24"/>
        <v>506.16950258202598</v>
      </c>
      <c r="E124" s="490">
        <f t="shared" si="24"/>
        <v>486.01672175927069</v>
      </c>
      <c r="F124" s="490">
        <f t="shared" si="24"/>
        <v>466.29167079253352</v>
      </c>
      <c r="G124" s="490">
        <f t="shared" si="24"/>
        <v>479.5631252127248</v>
      </c>
      <c r="H124" s="490">
        <f t="shared" si="24"/>
        <v>496.57209752078575</v>
      </c>
      <c r="I124" s="490">
        <f t="shared" si="24"/>
        <v>517.53529685276021</v>
      </c>
      <c r="J124" s="490">
        <f t="shared" si="25"/>
        <v>485.7169249061202</v>
      </c>
      <c r="K124" s="490">
        <f t="shared" si="26"/>
        <v>478.47182832733597</v>
      </c>
      <c r="L124" s="490">
        <f t="shared" si="26"/>
        <v>487.96823025066664</v>
      </c>
      <c r="M124" s="490">
        <f t="shared" si="26"/>
        <v>488.88997494637044</v>
      </c>
      <c r="N124" s="490">
        <f t="shared" si="26"/>
        <v>490.47388692313245</v>
      </c>
    </row>
    <row r="125" spans="2:14">
      <c r="B125" s="490" t="str">
        <f t="shared" si="24"/>
        <v>OTHERS All Central Scenario</v>
      </c>
      <c r="C125" s="490">
        <f t="shared" si="24"/>
        <v>867.6425790218334</v>
      </c>
      <c r="D125" s="490">
        <f t="shared" si="24"/>
        <v>901.41787704868784</v>
      </c>
      <c r="E125" s="490">
        <f t="shared" si="24"/>
        <v>933.47560970794279</v>
      </c>
      <c r="F125" s="490">
        <f t="shared" si="24"/>
        <v>1027.4761528309216</v>
      </c>
      <c r="G125" s="490">
        <f t="shared" si="24"/>
        <v>1143.4296871685085</v>
      </c>
      <c r="H125" s="490">
        <f t="shared" si="24"/>
        <v>1178.9978909429697</v>
      </c>
      <c r="I125" s="490">
        <f t="shared" si="24"/>
        <v>1207.7959523186896</v>
      </c>
      <c r="J125" s="490">
        <f t="shared" si="25"/>
        <v>1182.4002618071163</v>
      </c>
      <c r="K125" s="490">
        <f t="shared" si="26"/>
        <v>1158.66878030519</v>
      </c>
      <c r="L125" s="490">
        <f t="shared" si="26"/>
        <v>1154.6465234779544</v>
      </c>
      <c r="M125" s="490">
        <f t="shared" si="26"/>
        <v>1144.4629546095696</v>
      </c>
      <c r="N125" s="490">
        <f t="shared" si="26"/>
        <v>1125.5669087164515</v>
      </c>
    </row>
    <row r="126" spans="2:14" ht="25.5">
      <c r="B126" s="490" t="str">
        <f t="shared" si="24"/>
        <v>PHYSICAL EDUCATION All Central Scenario</v>
      </c>
      <c r="C126" s="490">
        <f t="shared" si="24"/>
        <v>1611.5666840015565</v>
      </c>
      <c r="D126" s="490">
        <f t="shared" si="24"/>
        <v>1679.7290465490228</v>
      </c>
      <c r="E126" s="490">
        <f t="shared" si="24"/>
        <v>1629.2536857748119</v>
      </c>
      <c r="F126" s="490">
        <f t="shared" si="24"/>
        <v>1580.4207550281112</v>
      </c>
      <c r="G126" s="490">
        <f t="shared" si="24"/>
        <v>1669.6484766291046</v>
      </c>
      <c r="H126" s="490">
        <f t="shared" si="24"/>
        <v>1722.7529437280082</v>
      </c>
      <c r="I126" s="490">
        <f t="shared" si="24"/>
        <v>1792.1097980763248</v>
      </c>
      <c r="J126" s="490">
        <f t="shared" si="25"/>
        <v>1757.6253515610774</v>
      </c>
      <c r="K126" s="490">
        <f t="shared" si="26"/>
        <v>1723.5718863273203</v>
      </c>
      <c r="L126" s="490">
        <f t="shared" si="26"/>
        <v>1712.1103636448331</v>
      </c>
      <c r="M126" s="490">
        <f t="shared" si="26"/>
        <v>1695.6038981356805</v>
      </c>
      <c r="N126" s="490">
        <f t="shared" si="26"/>
        <v>1720.2372235669031</v>
      </c>
    </row>
    <row r="127" spans="2:14">
      <c r="B127" s="490" t="str">
        <f t="shared" si="24"/>
        <v>PHYSICS All Central Scenario</v>
      </c>
      <c r="C127" s="490">
        <f t="shared" si="24"/>
        <v>1527.9622536636994</v>
      </c>
      <c r="D127" s="490">
        <f t="shared" si="24"/>
        <v>1540.3179566049876</v>
      </c>
      <c r="E127" s="490">
        <f t="shared" si="24"/>
        <v>1470.4802572044371</v>
      </c>
      <c r="F127" s="490">
        <f t="shared" si="24"/>
        <v>1501.8068604026557</v>
      </c>
      <c r="G127" s="490">
        <f t="shared" si="24"/>
        <v>1629.5612881202298</v>
      </c>
      <c r="H127" s="490">
        <f t="shared" si="24"/>
        <v>1610.8870514681093</v>
      </c>
      <c r="I127" s="490">
        <f t="shared" si="24"/>
        <v>1524.1846967773217</v>
      </c>
      <c r="J127" s="490">
        <f t="shared" si="25"/>
        <v>1516.3567756662083</v>
      </c>
      <c r="K127" s="490">
        <f t="shared" si="26"/>
        <v>1475.6631105549404</v>
      </c>
      <c r="L127" s="490">
        <f t="shared" si="26"/>
        <v>1436.8443212818306</v>
      </c>
      <c r="M127" s="490">
        <f t="shared" si="26"/>
        <v>1404.13088094257</v>
      </c>
      <c r="N127" s="490">
        <f t="shared" si="26"/>
        <v>1416.3350168116658</v>
      </c>
    </row>
    <row r="128" spans="2:14" ht="25.5">
      <c r="B128" s="490" t="str">
        <f t="shared" si="24"/>
        <v>RELIGIOUS EDUCATION All Central Scenario</v>
      </c>
      <c r="C128" s="490">
        <f t="shared" si="24"/>
        <v>766.1601054148291</v>
      </c>
      <c r="D128" s="490">
        <f t="shared" si="24"/>
        <v>786.1849421082868</v>
      </c>
      <c r="E128" s="490">
        <f t="shared" si="24"/>
        <v>760.10152576059318</v>
      </c>
      <c r="F128" s="490">
        <f t="shared" si="24"/>
        <v>734.35206590632492</v>
      </c>
      <c r="G128" s="490">
        <f t="shared" si="24"/>
        <v>763.41710034303537</v>
      </c>
      <c r="H128" s="490">
        <f t="shared" si="24"/>
        <v>778.38059058745637</v>
      </c>
      <c r="I128" s="490">
        <f t="shared" si="24"/>
        <v>800.16403530097568</v>
      </c>
      <c r="J128" s="490">
        <f t="shared" si="25"/>
        <v>776.49143045653739</v>
      </c>
      <c r="K128" s="490">
        <f t="shared" si="26"/>
        <v>756.90338325445816</v>
      </c>
      <c r="L128" s="490">
        <f t="shared" si="26"/>
        <v>748.85168046302056</v>
      </c>
      <c r="M128" s="490">
        <f t="shared" si="26"/>
        <v>738.27050450303113</v>
      </c>
      <c r="N128" s="490">
        <f t="shared" si="26"/>
        <v>743.01231738082424</v>
      </c>
    </row>
    <row r="129" spans="2:14">
      <c r="B129" s="490" t="str">
        <f t="shared" si="24"/>
        <v>SECONDARY All Central Scenario</v>
      </c>
      <c r="C129" s="490">
        <f t="shared" si="24"/>
        <v>25932.70046796088</v>
      </c>
      <c r="D129" s="490">
        <f t="shared" si="24"/>
        <v>26264.090298958567</v>
      </c>
      <c r="E129" s="490">
        <f t="shared" si="24"/>
        <v>26040.913328593771</v>
      </c>
      <c r="F129" s="490">
        <f t="shared" si="24"/>
        <v>26539.992869103535</v>
      </c>
      <c r="G129" s="490">
        <f t="shared" si="24"/>
        <v>28769.41529260447</v>
      </c>
      <c r="H129" s="490">
        <f t="shared" si="24"/>
        <v>28829.292857917211</v>
      </c>
      <c r="I129" s="490">
        <f t="shared" si="24"/>
        <v>27198.771964761709</v>
      </c>
      <c r="J129" s="490">
        <f t="shared" si="25"/>
        <v>26607.659647995159</v>
      </c>
      <c r="K129" s="490">
        <f t="shared" si="26"/>
        <v>25983.465407376098</v>
      </c>
      <c r="L129" s="490">
        <f t="shared" si="26"/>
        <v>25658.78452226907</v>
      </c>
      <c r="M129" s="490">
        <f t="shared" si="26"/>
        <v>25269.120938841785</v>
      </c>
      <c r="N129" s="490">
        <f t="shared" si="26"/>
        <v>25470.401641060329</v>
      </c>
    </row>
  </sheetData>
  <hyperlinks>
    <hyperlink ref="A2" location="'Title_&amp;_Contents'!A1" display="Contents"/>
    <hyperlink ref="B2" location="Map_of_sheets!A1" display="Map of sheets"/>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sheetPr>
  <dimension ref="A1:Q36"/>
  <sheetViews>
    <sheetView showGridLines="0" zoomScaleNormal="100" workbookViewId="0"/>
  </sheetViews>
  <sheetFormatPr defaultColWidth="9" defaultRowHeight="12.75"/>
  <cols>
    <col min="1" max="1" width="9" style="300"/>
    <col min="2" max="2" width="32.73046875" style="300" customWidth="1"/>
    <col min="3" max="14" width="10.73046875" style="300" customWidth="1"/>
    <col min="15"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15">
      <c r="A4" s="337" t="s">
        <v>26</v>
      </c>
      <c r="B4" s="337"/>
      <c r="C4" s="337"/>
      <c r="D4" s="337"/>
      <c r="E4" s="338"/>
      <c r="F4" s="337"/>
      <c r="G4" s="337"/>
      <c r="H4" s="337"/>
      <c r="I4" s="337"/>
      <c r="J4" s="337"/>
      <c r="K4" s="337"/>
      <c r="L4" s="337"/>
    </row>
    <row r="5" spans="1:17" s="341" customFormat="1" ht="13.15">
      <c r="A5" s="1425" t="s">
        <v>356</v>
      </c>
      <c r="B5" s="1425"/>
      <c r="C5" s="1425"/>
      <c r="D5" s="1425"/>
      <c r="E5" s="1425"/>
      <c r="F5" s="1425"/>
      <c r="G5" s="1425"/>
      <c r="H5" s="1425"/>
      <c r="I5" s="1425"/>
      <c r="J5" s="1425"/>
      <c r="K5" s="1425"/>
      <c r="L5" s="1425"/>
      <c r="M5" s="340"/>
      <c r="N5" s="340"/>
      <c r="O5" s="340"/>
      <c r="P5" s="340"/>
      <c r="Q5" s="340"/>
    </row>
    <row r="6" spans="1:17" s="345" customFormat="1" ht="13.15">
      <c r="A6" s="342" t="s">
        <v>1336</v>
      </c>
      <c r="B6" s="343"/>
      <c r="C6" s="343"/>
      <c r="D6" s="343"/>
      <c r="E6" s="338"/>
      <c r="F6" s="343"/>
      <c r="G6" s="343"/>
      <c r="H6" s="343"/>
      <c r="I6" s="343"/>
      <c r="J6" s="343"/>
      <c r="K6" s="343"/>
      <c r="L6" s="343"/>
      <c r="M6" s="344"/>
      <c r="N6" s="344"/>
      <c r="O6" s="344"/>
      <c r="P6" s="344"/>
      <c r="Q6" s="344"/>
    </row>
    <row r="7" spans="1:17" s="345" customFormat="1" ht="13.15">
      <c r="A7" s="346" t="s">
        <v>346</v>
      </c>
      <c r="B7" s="342"/>
      <c r="C7" s="343"/>
      <c r="D7" s="343"/>
      <c r="E7" s="338"/>
      <c r="F7" s="343"/>
      <c r="G7" s="343"/>
      <c r="H7" s="343"/>
      <c r="I7" s="343"/>
      <c r="J7" s="343"/>
      <c r="K7" s="343"/>
      <c r="L7" s="343"/>
      <c r="M7" s="344"/>
      <c r="N7" s="344"/>
      <c r="O7" s="344"/>
      <c r="P7" s="344"/>
      <c r="Q7" s="344"/>
    </row>
    <row r="8" spans="1:17" s="345" customFormat="1" ht="13.15">
      <c r="A8" s="342" t="s">
        <v>24</v>
      </c>
      <c r="B8" s="343"/>
      <c r="C8" s="343"/>
      <c r="D8" s="343"/>
      <c r="E8" s="338"/>
      <c r="F8" s="343"/>
      <c r="G8" s="343"/>
      <c r="H8" s="343"/>
      <c r="I8" s="343"/>
      <c r="J8" s="343"/>
      <c r="K8" s="343"/>
      <c r="L8" s="343"/>
      <c r="M8" s="344"/>
      <c r="N8" s="344"/>
      <c r="O8" s="344"/>
      <c r="P8" s="344"/>
      <c r="Q8" s="344"/>
    </row>
    <row r="9" spans="1:17" s="345" customFormat="1" ht="13.15">
      <c r="A9" s="346" t="s">
        <v>123</v>
      </c>
      <c r="B9" s="343"/>
      <c r="C9" s="343"/>
      <c r="D9" s="343"/>
      <c r="E9" s="338"/>
      <c r="F9" s="343"/>
      <c r="G9" s="343"/>
      <c r="H9" s="343"/>
      <c r="I9" s="343"/>
      <c r="J9" s="343"/>
      <c r="K9" s="343"/>
      <c r="L9" s="343"/>
      <c r="M9" s="344"/>
      <c r="N9" s="344"/>
      <c r="O9" s="344"/>
      <c r="P9" s="344"/>
      <c r="Q9" s="344"/>
    </row>
    <row r="10" spans="1:17" s="353" customFormat="1" ht="13.5" customHeight="1">
      <c r="A10" s="347">
        <f>SUM(A13:A2221)</f>
        <v>0</v>
      </c>
      <c r="B10" s="348"/>
      <c r="C10" s="349"/>
      <c r="D10" s="350"/>
      <c r="E10" s="350"/>
      <c r="F10" s="350"/>
      <c r="G10" s="351"/>
      <c r="H10" s="350"/>
      <c r="I10" s="350"/>
      <c r="J10" s="351"/>
      <c r="K10" s="352"/>
      <c r="L10" s="352"/>
      <c r="M10" s="352"/>
      <c r="N10" s="352"/>
      <c r="O10" s="352"/>
      <c r="P10" s="352"/>
      <c r="Q10" s="352"/>
    </row>
    <row r="13" spans="1:17" ht="13.15">
      <c r="B13" s="354"/>
      <c r="C13" s="354" t="str">
        <f>'Art_&amp;_Design_1'!C293</f>
        <v>2018/19</v>
      </c>
      <c r="D13" s="354" t="str">
        <f>'Art_&amp;_Design_1'!D293</f>
        <v>2019/20</v>
      </c>
      <c r="E13" s="354" t="str">
        <f>'Art_&amp;_Design_1'!E293</f>
        <v>2020/21</v>
      </c>
      <c r="F13" s="354" t="str">
        <f>'Art_&amp;_Design_1'!F293</f>
        <v>2021/22</v>
      </c>
      <c r="G13" s="354" t="str">
        <f>'Art_&amp;_Design_1'!G293</f>
        <v>2022/23</v>
      </c>
      <c r="H13" s="354" t="str">
        <f>'Art_&amp;_Design_1'!H293</f>
        <v>2023/24</v>
      </c>
      <c r="I13" s="354" t="str">
        <f>'Art_&amp;_Design_1'!I293</f>
        <v>2024/25</v>
      </c>
      <c r="J13" s="354" t="str">
        <f>'Art_&amp;_Design_1'!J293</f>
        <v>2025/26</v>
      </c>
      <c r="K13" s="354" t="str">
        <f>'Art_&amp;_Design_1'!K293</f>
        <v>2026/27</v>
      </c>
      <c r="L13" s="354" t="str">
        <f>'Art_&amp;_Design_1'!L293</f>
        <v>2027/28</v>
      </c>
      <c r="M13" s="354" t="str">
        <f>'Art_&amp;_Design_1'!M293</f>
        <v>2028/29</v>
      </c>
      <c r="N13" s="354" t="str">
        <f>'Art_&amp;_Design_1'!N293</f>
        <v>2029/30</v>
      </c>
    </row>
    <row r="14" spans="1:17" ht="13.15">
      <c r="B14" s="371" t="str">
        <f>Primary_1!B282</f>
        <v>Primary Wastage</v>
      </c>
      <c r="C14" s="274">
        <f>Primary_1!C282</f>
        <v>19797.881780628722</v>
      </c>
      <c r="D14" s="274">
        <f>Primary_1!D282</f>
        <v>19889.126623382766</v>
      </c>
      <c r="E14" s="274">
        <f>Primary_1!E282</f>
        <v>20582.174592044219</v>
      </c>
      <c r="F14" s="274">
        <f>Primary_1!F282</f>
        <v>20742.371004717781</v>
      </c>
      <c r="G14" s="274">
        <f>Primary_1!G282</f>
        <v>20729.865593130591</v>
      </c>
      <c r="H14" s="274">
        <f>Primary_1!H282</f>
        <v>20687.207118442158</v>
      </c>
      <c r="I14" s="274">
        <f>Primary_1!I282</f>
        <v>20636.043887253956</v>
      </c>
      <c r="J14" s="274">
        <f>Primary_1!J282</f>
        <v>20601.137942747551</v>
      </c>
      <c r="K14" s="274">
        <f>Primary_1!K282</f>
        <v>20589.567036378496</v>
      </c>
      <c r="L14" s="274">
        <f>Primary_1!L282</f>
        <v>20572.605815087009</v>
      </c>
      <c r="M14" s="274">
        <f>Primary_1!M282</f>
        <v>20552.875738350143</v>
      </c>
      <c r="N14" s="274">
        <f>Primary_1!N282</f>
        <v>20558.888059854577</v>
      </c>
    </row>
    <row r="15" spans="1:17" ht="13.15">
      <c r="B15" s="354" t="str">
        <f>'Art_&amp;_Design_1'!B282</f>
        <v>Art &amp; Design Wastage</v>
      </c>
      <c r="C15" s="274">
        <f>'Art_&amp;_Design_1'!C282</f>
        <v>659.30396981536433</v>
      </c>
      <c r="D15" s="274">
        <f>'Art_&amp;_Design_1'!D282</f>
        <v>662.14739512915094</v>
      </c>
      <c r="E15" s="274">
        <f>'Art_&amp;_Design_1'!E282</f>
        <v>687.75967569479735</v>
      </c>
      <c r="F15" s="274">
        <f>'Art_&amp;_Design_1'!F282</f>
        <v>693.84388746575507</v>
      </c>
      <c r="G15" s="274">
        <f>'Art_&amp;_Design_1'!G282</f>
        <v>694.04767461116842</v>
      </c>
      <c r="H15" s="274">
        <f>'Art_&amp;_Design_1'!H282</f>
        <v>697.66308224631121</v>
      </c>
      <c r="I15" s="274">
        <f>'Art_&amp;_Design_1'!I282</f>
        <v>702.65388901328129</v>
      </c>
      <c r="J15" s="274">
        <f>'Art_&amp;_Design_1'!J282</f>
        <v>709.38308267623961</v>
      </c>
      <c r="K15" s="274">
        <f>'Art_&amp;_Design_1'!K282</f>
        <v>711.71229919097038</v>
      </c>
      <c r="L15" s="274">
        <f>'Art_&amp;_Design_1'!L282</f>
        <v>711.7738335002357</v>
      </c>
      <c r="M15" s="274">
        <f>'Art_&amp;_Design_1'!M282</f>
        <v>711.66051345095036</v>
      </c>
      <c r="N15" s="274">
        <f>'Art_&amp;_Design_1'!N282</f>
        <v>710.76046195691902</v>
      </c>
    </row>
    <row r="16" spans="1:17" ht="13.15">
      <c r="B16" s="354" t="str">
        <f>Biology_1!B282</f>
        <v>Biology Wastage</v>
      </c>
      <c r="C16" s="274">
        <f>Biology_1!C282</f>
        <v>1211.7001833087213</v>
      </c>
      <c r="D16" s="274">
        <f>Biology_1!D282</f>
        <v>1235.549449166092</v>
      </c>
      <c r="E16" s="274">
        <f>Biology_1!E282</f>
        <v>1292.6920767101356</v>
      </c>
      <c r="F16" s="274">
        <f>Biology_1!F282</f>
        <v>1313.5756851064282</v>
      </c>
      <c r="G16" s="274">
        <f>Biology_1!G282</f>
        <v>1330.4279273145964</v>
      </c>
      <c r="H16" s="274">
        <f>Biology_1!H282</f>
        <v>1362.4499930775439</v>
      </c>
      <c r="I16" s="274">
        <f>Biology_1!I282</f>
        <v>1388.251440677597</v>
      </c>
      <c r="J16" s="274">
        <f>Biology_1!J282</f>
        <v>1399.2323276979557</v>
      </c>
      <c r="K16" s="274">
        <f>Biology_1!K282</f>
        <v>1406.8992735256254</v>
      </c>
      <c r="L16" s="274">
        <f>Biology_1!L282</f>
        <v>1408.6563642308463</v>
      </c>
      <c r="M16" s="274">
        <f>Biology_1!M282</f>
        <v>1406.3689077413007</v>
      </c>
      <c r="N16" s="274">
        <f>Biology_1!N282</f>
        <v>1400.9653603516499</v>
      </c>
    </row>
    <row r="17" spans="2:14" ht="13.15">
      <c r="B17" s="354" t="str">
        <f>Business_Studies_1!B282</f>
        <v>Business Studies Wastage</v>
      </c>
      <c r="C17" s="274">
        <f>Business_Studies_1!C282</f>
        <v>370.39313240298088</v>
      </c>
      <c r="D17" s="274">
        <f>Business_Studies_1!D282</f>
        <v>361.85636690836549</v>
      </c>
      <c r="E17" s="274">
        <f>Business_Studies_1!E282</f>
        <v>364.4263151215427</v>
      </c>
      <c r="F17" s="274">
        <f>Business_Studies_1!F282</f>
        <v>363.50590675272048</v>
      </c>
      <c r="G17" s="274">
        <f>Business_Studies_1!G282</f>
        <v>366.06922211039716</v>
      </c>
      <c r="H17" s="274">
        <f>Business_Studies_1!H282</f>
        <v>374.22859262697312</v>
      </c>
      <c r="I17" s="274">
        <f>Business_Studies_1!I282</f>
        <v>382.60908143043707</v>
      </c>
      <c r="J17" s="274">
        <f>Business_Studies_1!J282</f>
        <v>390.85785633995363</v>
      </c>
      <c r="K17" s="274">
        <f>Business_Studies_1!K282</f>
        <v>398.22438010712852</v>
      </c>
      <c r="L17" s="274">
        <f>Business_Studies_1!L282</f>
        <v>403.35730246370701</v>
      </c>
      <c r="M17" s="274">
        <f>Business_Studies_1!M282</f>
        <v>406.7792889192059</v>
      </c>
      <c r="N17" s="274">
        <f>Business_Studies_1!N282</f>
        <v>408.90435780749596</v>
      </c>
    </row>
    <row r="18" spans="2:14" ht="13.15">
      <c r="B18" s="354" t="str">
        <f>Chemistry_1!B282</f>
        <v>Chemistry Wastage</v>
      </c>
      <c r="C18" s="274">
        <f>Chemistry_1!C282</f>
        <v>1083.9979274380801</v>
      </c>
      <c r="D18" s="274">
        <f>Chemistry_1!D282</f>
        <v>1108.5889398406741</v>
      </c>
      <c r="E18" s="274">
        <f>Chemistry_1!E282</f>
        <v>1158.4865747509625</v>
      </c>
      <c r="F18" s="274">
        <f>Chemistry_1!F282</f>
        <v>1178.0194720497454</v>
      </c>
      <c r="G18" s="274">
        <f>Chemistry_1!G282</f>
        <v>1194.0887458822181</v>
      </c>
      <c r="H18" s="274">
        <f>Chemistry_1!H282</f>
        <v>1224.0112063701595</v>
      </c>
      <c r="I18" s="274">
        <f>Chemistry_1!I282</f>
        <v>1247.2394051628803</v>
      </c>
      <c r="J18" s="274">
        <f>Chemistry_1!J282</f>
        <v>1256.8312787243017</v>
      </c>
      <c r="K18" s="274">
        <f>Chemistry_1!K282</f>
        <v>1264.3271620198636</v>
      </c>
      <c r="L18" s="274">
        <f>Chemistry_1!L282</f>
        <v>1266.1126059629034</v>
      </c>
      <c r="M18" s="274">
        <f>Chemistry_1!M282</f>
        <v>1263.4383486618237</v>
      </c>
      <c r="N18" s="274">
        <f>Chemistry_1!N282</f>
        <v>1257.6289708852612</v>
      </c>
    </row>
    <row r="19" spans="2:14" ht="13.15">
      <c r="B19" s="354" t="str">
        <f>Classics_1!B282</f>
        <v>Classics Wastage</v>
      </c>
      <c r="C19" s="274">
        <f>Classics_1!C282</f>
        <v>24.709358710749889</v>
      </c>
      <c r="D19" s="274">
        <f>Classics_1!D282</f>
        <v>24.700900297714021</v>
      </c>
      <c r="E19" s="274">
        <f>Classics_1!E282</f>
        <v>25.506681544657486</v>
      </c>
      <c r="F19" s="274">
        <f>Classics_1!F282</f>
        <v>25.873345414095823</v>
      </c>
      <c r="G19" s="274">
        <f>Classics_1!G282</f>
        <v>26.262236874670435</v>
      </c>
      <c r="H19" s="274">
        <f>Classics_1!H282</f>
        <v>26.942489644497186</v>
      </c>
      <c r="I19" s="274">
        <f>Classics_1!I282</f>
        <v>27.559277985843337</v>
      </c>
      <c r="J19" s="274">
        <f>Classics_1!J282</f>
        <v>27.923994843425657</v>
      </c>
      <c r="K19" s="274">
        <f>Classics_1!K282</f>
        <v>28.125091590569003</v>
      </c>
      <c r="L19" s="274">
        <f>Classics_1!L282</f>
        <v>28.220047964727776</v>
      </c>
      <c r="M19" s="274">
        <f>Classics_1!M282</f>
        <v>28.291904068308433</v>
      </c>
      <c r="N19" s="274">
        <f>Classics_1!N282</f>
        <v>28.320800325868113</v>
      </c>
    </row>
    <row r="20" spans="2:14" ht="13.15">
      <c r="B20" s="354" t="str">
        <f>Computing_1!B282</f>
        <v>Computing Wastage</v>
      </c>
      <c r="C20" s="274">
        <f>Computing_1!C282</f>
        <v>614.1066025255418</v>
      </c>
      <c r="D20" s="274">
        <f>Computing_1!D282</f>
        <v>620.81366554067881</v>
      </c>
      <c r="E20" s="274">
        <f>Computing_1!E282</f>
        <v>639.48222366198138</v>
      </c>
      <c r="F20" s="274">
        <f>Computing_1!F282</f>
        <v>647.47448990109251</v>
      </c>
      <c r="G20" s="274">
        <f>Computing_1!G282</f>
        <v>650.1747525382325</v>
      </c>
      <c r="H20" s="274">
        <f>Computing_1!H282</f>
        <v>656.1539142766062</v>
      </c>
      <c r="I20" s="274">
        <f>Computing_1!I282</f>
        <v>662.83788338914712</v>
      </c>
      <c r="J20" s="274">
        <f>Computing_1!J282</f>
        <v>670.73050304858339</v>
      </c>
      <c r="K20" s="274">
        <f>Computing_1!K282</f>
        <v>674.56214233754599</v>
      </c>
      <c r="L20" s="274">
        <f>Computing_1!L282</f>
        <v>675.62309809778799</v>
      </c>
      <c r="M20" s="274">
        <f>Computing_1!M282</f>
        <v>675.76688723402629</v>
      </c>
      <c r="N20" s="274">
        <f>Computing_1!N282</f>
        <v>674.75920950178022</v>
      </c>
    </row>
    <row r="21" spans="2:14" ht="13.15">
      <c r="B21" s="354" t="str">
        <f>'Design_&amp;_Technology_1'!B282</f>
        <v>Design &amp; Technology Wastage</v>
      </c>
      <c r="C21" s="274">
        <f>'Design_&amp;_Technology_1'!C282</f>
        <v>758.10486678758048</v>
      </c>
      <c r="D21" s="274">
        <f>'Design_&amp;_Technology_1'!D282</f>
        <v>768.55513201793838</v>
      </c>
      <c r="E21" s="274">
        <f>'Design_&amp;_Technology_1'!E282</f>
        <v>799.08406067157011</v>
      </c>
      <c r="F21" s="274">
        <f>'Design_&amp;_Technology_1'!F282</f>
        <v>809.42352250782767</v>
      </c>
      <c r="G21" s="274">
        <f>'Design_&amp;_Technology_1'!G282</f>
        <v>810.08027792834469</v>
      </c>
      <c r="H21" s="274">
        <f>'Design_&amp;_Technology_1'!H282</f>
        <v>812.51307181835409</v>
      </c>
      <c r="I21" s="274">
        <f>'Design_&amp;_Technology_1'!I282</f>
        <v>816.4833926232302</v>
      </c>
      <c r="J21" s="274">
        <f>'Design_&amp;_Technology_1'!J282</f>
        <v>822.73187576198166</v>
      </c>
      <c r="K21" s="274">
        <f>'Design_&amp;_Technology_1'!K282</f>
        <v>822.72324121880956</v>
      </c>
      <c r="L21" s="274">
        <f>'Design_&amp;_Technology_1'!L282</f>
        <v>820.44821177000131</v>
      </c>
      <c r="M21" s="274">
        <f>'Design_&amp;_Technology_1'!M282</f>
        <v>818.79187319939911</v>
      </c>
      <c r="N21" s="274">
        <f>'Design_&amp;_Technology_1'!N282</f>
        <v>816.62920119630189</v>
      </c>
    </row>
    <row r="22" spans="2:14" ht="13.15">
      <c r="B22" s="354" t="str">
        <f>Drama_1!B282</f>
        <v>Drama Wastage</v>
      </c>
      <c r="C22" s="274">
        <f>Drama_1!C282</f>
        <v>387.19231002890575</v>
      </c>
      <c r="D22" s="274">
        <f>Drama_1!D282</f>
        <v>387.80445394180879</v>
      </c>
      <c r="E22" s="274">
        <f>Drama_1!E282</f>
        <v>401.99202659901221</v>
      </c>
      <c r="F22" s="274">
        <f>Drama_1!F282</f>
        <v>404.64753997499656</v>
      </c>
      <c r="G22" s="274">
        <f>Drama_1!G282</f>
        <v>403.44303995090081</v>
      </c>
      <c r="H22" s="274">
        <f>Drama_1!H282</f>
        <v>403.90272544621263</v>
      </c>
      <c r="I22" s="274">
        <f>Drama_1!I282</f>
        <v>405.49327044081957</v>
      </c>
      <c r="J22" s="274">
        <f>Drama_1!J282</f>
        <v>408.41810065750633</v>
      </c>
      <c r="K22" s="274">
        <f>Drama_1!K282</f>
        <v>408.44763102289579</v>
      </c>
      <c r="L22" s="274">
        <f>Drama_1!L282</f>
        <v>407.46805097108916</v>
      </c>
      <c r="M22" s="274">
        <f>Drama_1!M282</f>
        <v>406.8767667560171</v>
      </c>
      <c r="N22" s="274">
        <f>Drama_1!N282</f>
        <v>406.08330475327438</v>
      </c>
    </row>
    <row r="23" spans="2:14" ht="13.15">
      <c r="B23" s="354" t="str">
        <f>English_1!B282</f>
        <v>English Wastage</v>
      </c>
      <c r="C23" s="274">
        <f>English_1!C282</f>
        <v>2762.6400731540343</v>
      </c>
      <c r="D23" s="274">
        <f>English_1!D282</f>
        <v>2836.9593669214528</v>
      </c>
      <c r="E23" s="274">
        <f>English_1!E282</f>
        <v>2971.7715944029424</v>
      </c>
      <c r="F23" s="274">
        <f>English_1!F282</f>
        <v>3023.8250733877176</v>
      </c>
      <c r="G23" s="274">
        <f>English_1!G282</f>
        <v>3056.439549650298</v>
      </c>
      <c r="H23" s="274">
        <f>English_1!H282</f>
        <v>3118.2950458065416</v>
      </c>
      <c r="I23" s="274">
        <f>English_1!I282</f>
        <v>3168.5945568739835</v>
      </c>
      <c r="J23" s="274">
        <f>English_1!J282</f>
        <v>3182.8063654563775</v>
      </c>
      <c r="K23" s="274">
        <f>English_1!K282</f>
        <v>3188.5920178017655</v>
      </c>
      <c r="L23" s="274">
        <f>English_1!L282</f>
        <v>3182.6096842549196</v>
      </c>
      <c r="M23" s="274">
        <f>English_1!M282</f>
        <v>3169.2741996631776</v>
      </c>
      <c r="N23" s="274">
        <f>English_1!N282</f>
        <v>3149.9747184360158</v>
      </c>
    </row>
    <row r="24" spans="2:14" ht="13.15">
      <c r="B24" s="354" t="str">
        <f>Food_1!B282</f>
        <v>Food Wastage</v>
      </c>
      <c r="C24" s="274">
        <f>Food_1!C282</f>
        <v>152.4221248318533</v>
      </c>
      <c r="D24" s="274">
        <f>Food_1!D282</f>
        <v>154.89768474238647</v>
      </c>
      <c r="E24" s="274">
        <f>Food_1!E282</f>
        <v>162.95671800990092</v>
      </c>
      <c r="F24" s="274">
        <f>Food_1!F282</f>
        <v>165.52574212295252</v>
      </c>
      <c r="G24" s="274">
        <f>Food_1!G282</f>
        <v>165.96110965232316</v>
      </c>
      <c r="H24" s="274">
        <f>Food_1!H282</f>
        <v>167.11087615484479</v>
      </c>
      <c r="I24" s="274">
        <f>Food_1!I282</f>
        <v>168.21453884215859</v>
      </c>
      <c r="J24" s="274">
        <f>Food_1!J282</f>
        <v>169.517004913145</v>
      </c>
      <c r="K24" s="274">
        <f>Food_1!K282</f>
        <v>170.59359667096973</v>
      </c>
      <c r="L24" s="274">
        <f>Food_1!L282</f>
        <v>170.81453513682823</v>
      </c>
      <c r="M24" s="274">
        <f>Food_1!M282</f>
        <v>170.25379182523906</v>
      </c>
      <c r="N24" s="274">
        <f>Food_1!N282</f>
        <v>169.19498628529834</v>
      </c>
    </row>
    <row r="25" spans="2:14" ht="13.15">
      <c r="B25" s="354" t="str">
        <f>Geography_1!B282</f>
        <v>Geography Wastage</v>
      </c>
      <c r="C25" s="274">
        <f>Geography_1!C282</f>
        <v>982.01687634026484</v>
      </c>
      <c r="D25" s="274">
        <f>Geography_1!D282</f>
        <v>993.61524529921167</v>
      </c>
      <c r="E25" s="274">
        <f>Geography_1!E282</f>
        <v>1030.6780624411208</v>
      </c>
      <c r="F25" s="274">
        <f>Geography_1!F282</f>
        <v>1045.9347186586172</v>
      </c>
      <c r="G25" s="274">
        <f>Geography_1!G282</f>
        <v>1055.7071875459023</v>
      </c>
      <c r="H25" s="274">
        <f>Geography_1!H282</f>
        <v>1074.8126654004041</v>
      </c>
      <c r="I25" s="274">
        <f>Geography_1!I282</f>
        <v>1092.4085782060533</v>
      </c>
      <c r="J25" s="274">
        <f>Geography_1!J282</f>
        <v>1097.939705233651</v>
      </c>
      <c r="K25" s="274">
        <f>Geography_1!K282</f>
        <v>1097.9599312220314</v>
      </c>
      <c r="L25" s="274">
        <f>Geography_1!L282</f>
        <v>1094.8335188750964</v>
      </c>
      <c r="M25" s="274">
        <f>Geography_1!M282</f>
        <v>1091.3801571922108</v>
      </c>
      <c r="N25" s="274">
        <f>Geography_1!N282</f>
        <v>1086.7946218434165</v>
      </c>
    </row>
    <row r="26" spans="2:14" ht="13.15">
      <c r="B26" s="354" t="str">
        <f>History_1!B282</f>
        <v>History Wastage</v>
      </c>
      <c r="C26" s="274">
        <f>History_1!C282</f>
        <v>1061.8752544759611</v>
      </c>
      <c r="D26" s="274">
        <f>History_1!D282</f>
        <v>1070.4944387525607</v>
      </c>
      <c r="E26" s="274">
        <f>History_1!E282</f>
        <v>1106.8968528068972</v>
      </c>
      <c r="F26" s="274">
        <f>History_1!F282</f>
        <v>1121.253356593641</v>
      </c>
      <c r="G26" s="274">
        <f>History_1!G282</f>
        <v>1131.0258873157295</v>
      </c>
      <c r="H26" s="274">
        <f>History_1!H282</f>
        <v>1151.5215232796434</v>
      </c>
      <c r="I26" s="274">
        <f>History_1!I282</f>
        <v>1170.4073333543804</v>
      </c>
      <c r="J26" s="274">
        <f>History_1!J282</f>
        <v>1176.7579060258768</v>
      </c>
      <c r="K26" s="274">
        <f>History_1!K282</f>
        <v>1177.42871591417</v>
      </c>
      <c r="L26" s="274">
        <f>History_1!L282</f>
        <v>1174.6438275137059</v>
      </c>
      <c r="M26" s="274">
        <f>History_1!M282</f>
        <v>1171.3521462519682</v>
      </c>
      <c r="N26" s="274">
        <f>History_1!N282</f>
        <v>1166.7681882329725</v>
      </c>
    </row>
    <row r="27" spans="2:14" ht="13.15">
      <c r="B27" s="354" t="str">
        <f>Mathematics_1!B282</f>
        <v>Mathematics Wastage</v>
      </c>
      <c r="C27" s="274">
        <f>Mathematics_1!C282</f>
        <v>3078.7163215995406</v>
      </c>
      <c r="D27" s="274">
        <f>Mathematics_1!D282</f>
        <v>3174.243250230521</v>
      </c>
      <c r="E27" s="274">
        <f>Mathematics_1!E282</f>
        <v>3306.3203376421161</v>
      </c>
      <c r="F27" s="274">
        <f>Mathematics_1!F282</f>
        <v>3372.2866192825795</v>
      </c>
      <c r="G27" s="274">
        <f>Mathematics_1!G282</f>
        <v>3413.1576999145318</v>
      </c>
      <c r="H27" s="274">
        <f>Mathematics_1!H282</f>
        <v>3487.296544284849</v>
      </c>
      <c r="I27" s="274">
        <f>Mathematics_1!I282</f>
        <v>3547.7636751971668</v>
      </c>
      <c r="J27" s="274">
        <f>Mathematics_1!J282</f>
        <v>3567.2753356463372</v>
      </c>
      <c r="K27" s="274">
        <f>Mathematics_1!K282</f>
        <v>3575.4530261116179</v>
      </c>
      <c r="L27" s="274">
        <f>Mathematics_1!L282</f>
        <v>3570.2847975532004</v>
      </c>
      <c r="M27" s="274">
        <f>Mathematics_1!M282</f>
        <v>3557.8268673757702</v>
      </c>
      <c r="N27" s="274">
        <f>Mathematics_1!N282</f>
        <v>3539.0202281847933</v>
      </c>
    </row>
    <row r="28" spans="2:14" ht="13.15">
      <c r="B28" s="354" t="str">
        <f>Modern_Foreign_Languages_1!B282</f>
        <v>Modern Foreign Languages Wastage</v>
      </c>
      <c r="C28" s="274">
        <f>Modern_Foreign_Languages_1!C282</f>
        <v>1295.299128751913</v>
      </c>
      <c r="D28" s="274">
        <f>Modern_Foreign_Languages_1!D282</f>
        <v>1335.7000175627636</v>
      </c>
      <c r="E28" s="274">
        <f>Modern_Foreign_Languages_1!E282</f>
        <v>1450.263251113862</v>
      </c>
      <c r="F28" s="274">
        <f>Modern_Foreign_Languages_1!F282</f>
        <v>1546.9738834833718</v>
      </c>
      <c r="G28" s="274">
        <f>Modern_Foreign_Languages_1!G282</f>
        <v>1658.5020787744952</v>
      </c>
      <c r="H28" s="274">
        <f>Modern_Foreign_Languages_1!H282</f>
        <v>1808.8202547618121</v>
      </c>
      <c r="I28" s="274">
        <f>Modern_Foreign_Languages_1!I282</f>
        <v>1927.240245601208</v>
      </c>
      <c r="J28" s="274">
        <f>Modern_Foreign_Languages_1!J282</f>
        <v>1930.660848444712</v>
      </c>
      <c r="K28" s="274">
        <f>Modern_Foreign_Languages_1!K282</f>
        <v>1925.3340755217291</v>
      </c>
      <c r="L28" s="274">
        <f>Modern_Foreign_Languages_1!L282</f>
        <v>1915.3336722486456</v>
      </c>
      <c r="M28" s="274">
        <f>Modern_Foreign_Languages_1!M282</f>
        <v>1905.5713219070201</v>
      </c>
      <c r="N28" s="274">
        <f>Modern_Foreign_Languages_1!N282</f>
        <v>1893.9126478450323</v>
      </c>
    </row>
    <row r="29" spans="2:14" ht="13.15">
      <c r="B29" s="354" t="str">
        <f>Music_1!B282</f>
        <v>Music Wastage</v>
      </c>
      <c r="C29" s="274">
        <f>Music_1!C282</f>
        <v>383.98817020838419</v>
      </c>
      <c r="D29" s="274">
        <f>Music_1!D282</f>
        <v>385.46788549022853</v>
      </c>
      <c r="E29" s="274">
        <f>Music_1!E282</f>
        <v>397.56586664239171</v>
      </c>
      <c r="F29" s="274">
        <f>Music_1!F282</f>
        <v>400.38547785803337</v>
      </c>
      <c r="G29" s="274">
        <f>Music_1!G282</f>
        <v>398.92886678161506</v>
      </c>
      <c r="H29" s="274">
        <f>Music_1!H282</f>
        <v>398.53811900231563</v>
      </c>
      <c r="I29" s="274">
        <f>Music_1!I282</f>
        <v>399.44948888332203</v>
      </c>
      <c r="J29" s="274">
        <f>Music_1!J282</f>
        <v>401.8974180225984</v>
      </c>
      <c r="K29" s="274">
        <f>Music_1!K282</f>
        <v>400.8757605028095</v>
      </c>
      <c r="L29" s="274">
        <f>Music_1!L282</f>
        <v>399.11524900860456</v>
      </c>
      <c r="M29" s="274">
        <f>Music_1!M282</f>
        <v>398.27836931561478</v>
      </c>
      <c r="N29" s="274">
        <f>Music_1!N282</f>
        <v>397.49088999279627</v>
      </c>
    </row>
    <row r="30" spans="2:14" ht="13.15">
      <c r="B30" s="354" t="str">
        <f>Others_1!B282</f>
        <v>Others Wastage</v>
      </c>
      <c r="C30" s="274">
        <f>Others_1!C282</f>
        <v>797.61952994774879</v>
      </c>
      <c r="D30" s="274">
        <f>Others_1!D282</f>
        <v>782.56781114735486</v>
      </c>
      <c r="E30" s="274">
        <f>Others_1!E282</f>
        <v>794.10071482279068</v>
      </c>
      <c r="F30" s="274">
        <f>Others_1!F282</f>
        <v>792.81542155687055</v>
      </c>
      <c r="G30" s="274">
        <f>Others_1!G282</f>
        <v>796.52197933084517</v>
      </c>
      <c r="H30" s="274">
        <f>Others_1!H282</f>
        <v>810.41351731335737</v>
      </c>
      <c r="I30" s="274">
        <f>Others_1!I282</f>
        <v>825.75014810834841</v>
      </c>
      <c r="J30" s="274">
        <f>Others_1!J282</f>
        <v>841.76747272947364</v>
      </c>
      <c r="K30" s="274">
        <f>Others_1!K282</f>
        <v>853.38471748212146</v>
      </c>
      <c r="L30" s="274">
        <f>Others_1!L282</f>
        <v>861.35669445718304</v>
      </c>
      <c r="M30" s="274">
        <f>Others_1!M282</f>
        <v>868.01159713530205</v>
      </c>
      <c r="N30" s="274">
        <f>Others_1!N282</f>
        <v>872.967139373961</v>
      </c>
    </row>
    <row r="31" spans="2:14" ht="13.15">
      <c r="B31" s="354" t="str">
        <f>Physical_Education_1!B282</f>
        <v>Physical Education Wastage</v>
      </c>
      <c r="C31" s="274">
        <f>Physical_Education_1!C282</f>
        <v>1392.7866205265775</v>
      </c>
      <c r="D31" s="274">
        <f>Physical_Education_1!D282</f>
        <v>1389.7984332668907</v>
      </c>
      <c r="E31" s="274">
        <f>Physical_Education_1!E282</f>
        <v>1423.8535151740402</v>
      </c>
      <c r="F31" s="274">
        <f>Physical_Education_1!F282</f>
        <v>1430.5783390963434</v>
      </c>
      <c r="G31" s="274">
        <f>Physical_Education_1!G282</f>
        <v>1424.6536724889943</v>
      </c>
      <c r="H31" s="274">
        <f>Physical_Education_1!H282</f>
        <v>1426.0035673890143</v>
      </c>
      <c r="I31" s="274">
        <f>Physical_Education_1!I282</f>
        <v>1430.3469751825264</v>
      </c>
      <c r="J31" s="274">
        <f>Physical_Education_1!J282</f>
        <v>1438.8093809954435</v>
      </c>
      <c r="K31" s="274">
        <f>Physical_Education_1!K282</f>
        <v>1441.4944826985377</v>
      </c>
      <c r="L31" s="274">
        <f>Physical_Education_1!L282</f>
        <v>1439.2919504903839</v>
      </c>
      <c r="M31" s="274">
        <f>Physical_Education_1!M282</f>
        <v>1435.0161440721172</v>
      </c>
      <c r="N31" s="274">
        <f>Physical_Education_1!N282</f>
        <v>1428.6177545523483</v>
      </c>
    </row>
    <row r="32" spans="2:14" ht="13.15">
      <c r="B32" s="354" t="str">
        <f>Physics_1!B282</f>
        <v>Physics Wastage</v>
      </c>
      <c r="C32" s="274">
        <f>Physics_1!C282</f>
        <v>1041.7785020626436</v>
      </c>
      <c r="D32" s="274">
        <f>Physics_1!D282</f>
        <v>1070.5201780111731</v>
      </c>
      <c r="E32" s="274">
        <f>Physics_1!E282</f>
        <v>1113.6095490422308</v>
      </c>
      <c r="F32" s="274">
        <f>Physics_1!F282</f>
        <v>1134.072676760142</v>
      </c>
      <c r="G32" s="274">
        <f>Physics_1!G282</f>
        <v>1150.672175794045</v>
      </c>
      <c r="H32" s="274">
        <f>Physics_1!H282</f>
        <v>1180.0267839877442</v>
      </c>
      <c r="I32" s="274">
        <f>Physics_1!I282</f>
        <v>1202.2843622072105</v>
      </c>
      <c r="J32" s="274">
        <f>Physics_1!J282</f>
        <v>1210.5573083805718</v>
      </c>
      <c r="K32" s="274">
        <f>Physics_1!K282</f>
        <v>1216.9332926188081</v>
      </c>
      <c r="L32" s="274">
        <f>Physics_1!L282</f>
        <v>1217.6950768537863</v>
      </c>
      <c r="M32" s="274">
        <f>Physics_1!M282</f>
        <v>1213.9829495734923</v>
      </c>
      <c r="N32" s="274">
        <f>Physics_1!N282</f>
        <v>1207.2274407450504</v>
      </c>
    </row>
    <row r="33" spans="2:14" ht="13.15">
      <c r="B33" s="354" t="str">
        <f>Religious_Education_1!B282</f>
        <v>Religious Education Wastage</v>
      </c>
      <c r="C33" s="274">
        <f>Religious_Education_1!C282</f>
        <v>580.06539396199162</v>
      </c>
      <c r="D33" s="274">
        <f>Religious_Education_1!D282</f>
        <v>582.16542840513421</v>
      </c>
      <c r="E33" s="274">
        <f>Religious_Education_1!E282</f>
        <v>602.74380942474488</v>
      </c>
      <c r="F33" s="274">
        <f>Religious_Education_1!F282</f>
        <v>607.37620829216314</v>
      </c>
      <c r="G33" s="274">
        <f>Religious_Education_1!G282</f>
        <v>605.97353274300121</v>
      </c>
      <c r="H33" s="274">
        <f>Religious_Education_1!H282</f>
        <v>607.34330535785512</v>
      </c>
      <c r="I33" s="274">
        <f>Religious_Education_1!I282</f>
        <v>609.81832406753301</v>
      </c>
      <c r="J33" s="274">
        <f>Religious_Education_1!J282</f>
        <v>613.90729821954994</v>
      </c>
      <c r="K33" s="274">
        <f>Religious_Education_1!K282</f>
        <v>615.17712756048718</v>
      </c>
      <c r="L33" s="274">
        <f>Religious_Education_1!L282</f>
        <v>614.38239651561355</v>
      </c>
      <c r="M33" s="274">
        <f>Religious_Education_1!M282</f>
        <v>612.87335758157951</v>
      </c>
      <c r="N33" s="274">
        <f>Religious_Education_1!N282</f>
        <v>610.51307287957582</v>
      </c>
    </row>
    <row r="34" spans="2:14" ht="13.15">
      <c r="B34" s="317" t="s">
        <v>325</v>
      </c>
      <c r="C34" s="317">
        <f>SUM(C14:C33)</f>
        <v>38436.598127507561</v>
      </c>
      <c r="D34" s="317">
        <f t="shared" ref="D34:N34" si="0">SUM(D14:D33)</f>
        <v>38835.572666054868</v>
      </c>
      <c r="E34" s="317">
        <f t="shared" si="0"/>
        <v>40312.364498321927</v>
      </c>
      <c r="F34" s="317">
        <f t="shared" si="0"/>
        <v>40819.762370982877</v>
      </c>
      <c r="G34" s="317">
        <f t="shared" si="0"/>
        <v>41062.003210332899</v>
      </c>
      <c r="H34" s="317">
        <f t="shared" si="0"/>
        <v>41475.254396687204</v>
      </c>
      <c r="I34" s="317">
        <f t="shared" si="0"/>
        <v>41811.449754501082</v>
      </c>
      <c r="J34" s="317">
        <f t="shared" si="0"/>
        <v>41919.143006565238</v>
      </c>
      <c r="K34" s="317">
        <f t="shared" si="0"/>
        <v>41967.815001496943</v>
      </c>
      <c r="L34" s="317">
        <f t="shared" si="0"/>
        <v>41934.626732956283</v>
      </c>
      <c r="M34" s="317">
        <f t="shared" si="0"/>
        <v>41864.67113027467</v>
      </c>
      <c r="N34" s="317">
        <f t="shared" si="0"/>
        <v>41785.421415004399</v>
      </c>
    </row>
    <row r="35" spans="2:14" ht="13.15">
      <c r="B35" s="317" t="s">
        <v>1545</v>
      </c>
      <c r="C35" s="317">
        <f t="shared" ref="C35:N35" si="1">C34-C14</f>
        <v>18638.716346878839</v>
      </c>
      <c r="D35" s="317">
        <f t="shared" si="1"/>
        <v>18946.446042672102</v>
      </c>
      <c r="E35" s="317">
        <f t="shared" si="1"/>
        <v>19730.189906277708</v>
      </c>
      <c r="F35" s="317">
        <f t="shared" si="1"/>
        <v>20077.391366265096</v>
      </c>
      <c r="G35" s="317">
        <f t="shared" si="1"/>
        <v>20332.137617202308</v>
      </c>
      <c r="H35" s="317">
        <f t="shared" si="1"/>
        <v>20788.047278245045</v>
      </c>
      <c r="I35" s="317">
        <f t="shared" si="1"/>
        <v>21175.405867247126</v>
      </c>
      <c r="J35" s="317">
        <f t="shared" si="1"/>
        <v>21318.005063817687</v>
      </c>
      <c r="K35" s="317">
        <f t="shared" si="1"/>
        <v>21378.247965118448</v>
      </c>
      <c r="L35" s="317">
        <f t="shared" si="1"/>
        <v>21362.020917869275</v>
      </c>
      <c r="M35" s="317">
        <f t="shared" si="1"/>
        <v>21311.795391924526</v>
      </c>
      <c r="N35" s="317">
        <f t="shared" si="1"/>
        <v>21226.533355149822</v>
      </c>
    </row>
    <row r="36" spans="2:14" ht="13.15">
      <c r="B36" s="370"/>
      <c r="C36" s="370"/>
      <c r="D36" s="370"/>
      <c r="E36" s="370"/>
      <c r="F36" s="370"/>
      <c r="G36" s="370"/>
      <c r="H36" s="370"/>
      <c r="I36" s="370"/>
      <c r="J36" s="370"/>
      <c r="K36" s="370"/>
      <c r="L36" s="370"/>
      <c r="M36" s="370"/>
      <c r="N36" s="370"/>
    </row>
  </sheetData>
  <mergeCells count="1">
    <mergeCell ref="A5:L5"/>
  </mergeCells>
  <hyperlinks>
    <hyperlink ref="A2" location="'Title_&amp;_Contents'!A1" display="Contents"/>
    <hyperlink ref="B2" location="Map_of_sheets!A1" display="Map of sheets"/>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00"/>
  </sheetPr>
  <dimension ref="A1:Q36"/>
  <sheetViews>
    <sheetView showGridLines="0" workbookViewId="0"/>
  </sheetViews>
  <sheetFormatPr defaultColWidth="9" defaultRowHeight="12.75"/>
  <cols>
    <col min="1" max="1" width="9" style="300"/>
    <col min="2" max="2" width="32.73046875" style="300" customWidth="1"/>
    <col min="3" max="14" width="10.73046875" style="300" customWidth="1"/>
    <col min="15" max="16384" width="9" style="300"/>
  </cols>
  <sheetData>
    <row r="1" spans="1:17" s="335" customFormat="1" ht="13.9">
      <c r="A1" s="334" t="str">
        <f>ModelBanner</f>
        <v>TSM_201920</v>
      </c>
    </row>
    <row r="2" spans="1:17" s="335" customFormat="1" ht="13.9">
      <c r="A2" s="920" t="s">
        <v>13</v>
      </c>
      <c r="B2" s="920" t="s">
        <v>30</v>
      </c>
    </row>
    <row r="3" spans="1:17" s="335" customFormat="1" ht="13.9">
      <c r="A3" s="336"/>
    </row>
    <row r="4" spans="1:17" s="339" customFormat="1" ht="13.9">
      <c r="A4" s="337" t="s">
        <v>26</v>
      </c>
      <c r="B4" s="337"/>
      <c r="E4" s="335"/>
    </row>
    <row r="5" spans="1:17" s="341" customFormat="1" ht="13.15" customHeight="1">
      <c r="A5" s="674" t="s">
        <v>357</v>
      </c>
      <c r="B5" s="674"/>
      <c r="C5" s="674"/>
      <c r="D5" s="674"/>
      <c r="E5" s="674"/>
      <c r="F5" s="674"/>
      <c r="G5" s="674"/>
      <c r="H5" s="674"/>
      <c r="I5" s="674"/>
      <c r="J5" s="674"/>
      <c r="K5" s="674"/>
      <c r="L5" s="674"/>
      <c r="M5" s="340"/>
      <c r="N5" s="340"/>
      <c r="O5" s="340"/>
      <c r="P5" s="340"/>
      <c r="Q5" s="340"/>
    </row>
    <row r="6" spans="1:17" s="345" customFormat="1" ht="13.5" customHeight="1">
      <c r="A6" s="342" t="s">
        <v>1336</v>
      </c>
      <c r="B6" s="343"/>
      <c r="C6" s="343"/>
      <c r="D6" s="343"/>
      <c r="E6" s="338"/>
      <c r="F6" s="343"/>
      <c r="G6" s="343"/>
      <c r="H6" s="343"/>
      <c r="I6" s="343"/>
      <c r="J6" s="343"/>
      <c r="K6" s="343"/>
      <c r="L6" s="343"/>
      <c r="M6" s="344"/>
      <c r="N6" s="344"/>
      <c r="O6" s="344"/>
      <c r="P6" s="344"/>
      <c r="Q6" s="344"/>
    </row>
    <row r="7" spans="1:17" s="345" customFormat="1" ht="12" customHeight="1">
      <c r="A7" s="346" t="s">
        <v>346</v>
      </c>
      <c r="B7" s="342"/>
      <c r="C7" s="343"/>
      <c r="D7" s="343"/>
      <c r="E7" s="338"/>
      <c r="F7" s="343"/>
      <c r="G7" s="343"/>
      <c r="H7" s="343"/>
      <c r="I7" s="343"/>
      <c r="J7" s="343"/>
      <c r="K7" s="343"/>
      <c r="L7" s="343"/>
      <c r="M7" s="344"/>
      <c r="N7" s="344"/>
      <c r="O7" s="344"/>
      <c r="P7" s="344"/>
      <c r="Q7" s="344"/>
    </row>
    <row r="8" spans="1:17" s="345" customFormat="1" ht="13.15">
      <c r="A8" s="342" t="s">
        <v>24</v>
      </c>
      <c r="B8" s="343"/>
      <c r="C8" s="343"/>
      <c r="D8" s="343"/>
      <c r="E8" s="338"/>
      <c r="F8" s="343"/>
      <c r="G8" s="343"/>
      <c r="H8" s="343"/>
      <c r="I8" s="343"/>
      <c r="J8" s="343"/>
      <c r="K8" s="343"/>
      <c r="L8" s="343"/>
      <c r="M8" s="344"/>
      <c r="N8" s="344"/>
      <c r="O8" s="344"/>
      <c r="P8" s="344"/>
      <c r="Q8" s="344"/>
    </row>
    <row r="9" spans="1:17" s="345" customFormat="1" ht="13.9">
      <c r="A9" s="346" t="s">
        <v>123</v>
      </c>
      <c r="B9" s="343"/>
      <c r="C9" s="344"/>
      <c r="D9" s="344"/>
      <c r="E9" s="335"/>
      <c r="F9" s="344"/>
      <c r="G9" s="344"/>
      <c r="H9" s="344"/>
      <c r="I9" s="344"/>
      <c r="J9" s="344"/>
      <c r="K9" s="344"/>
      <c r="L9" s="344"/>
      <c r="M9" s="344"/>
      <c r="N9" s="344"/>
      <c r="O9" s="344"/>
      <c r="P9" s="344"/>
      <c r="Q9" s="344"/>
    </row>
    <row r="10" spans="1:17" s="353" customFormat="1" ht="13.15">
      <c r="A10" s="347">
        <f>SUM(A13:A2219)</f>
        <v>0</v>
      </c>
      <c r="B10" s="348"/>
      <c r="C10" s="349"/>
      <c r="D10" s="350"/>
      <c r="E10" s="350"/>
      <c r="F10" s="350"/>
      <c r="G10" s="351"/>
      <c r="H10" s="350"/>
      <c r="I10" s="350"/>
      <c r="J10" s="351"/>
      <c r="K10" s="352"/>
      <c r="L10" s="352"/>
      <c r="M10" s="352"/>
      <c r="N10" s="352"/>
      <c r="O10" s="352"/>
      <c r="P10" s="352"/>
      <c r="Q10" s="352"/>
    </row>
    <row r="13" spans="1:17" ht="13.15">
      <c r="B13" s="354"/>
      <c r="C13" s="354" t="str">
        <f>'Art_&amp;_Design_1'!C293</f>
        <v>2018/19</v>
      </c>
      <c r="D13" s="354" t="str">
        <f>'Art_&amp;_Design_1'!D293</f>
        <v>2019/20</v>
      </c>
      <c r="E13" s="354" t="str">
        <f>'Art_&amp;_Design_1'!E293</f>
        <v>2020/21</v>
      </c>
      <c r="F13" s="354" t="str">
        <f>'Art_&amp;_Design_1'!F293</f>
        <v>2021/22</v>
      </c>
      <c r="G13" s="354" t="str">
        <f>'Art_&amp;_Design_1'!G293</f>
        <v>2022/23</v>
      </c>
      <c r="H13" s="354" t="str">
        <f>'Art_&amp;_Design_1'!H293</f>
        <v>2023/24</v>
      </c>
      <c r="I13" s="354" t="str">
        <f>'Art_&amp;_Design_1'!I293</f>
        <v>2024/25</v>
      </c>
      <c r="J13" s="354" t="str">
        <f>'Art_&amp;_Design_1'!J293</f>
        <v>2025/26</v>
      </c>
      <c r="K13" s="354" t="str">
        <f>'Art_&amp;_Design_1'!K293</f>
        <v>2026/27</v>
      </c>
      <c r="L13" s="354" t="str">
        <f>'Art_&amp;_Design_1'!L293</f>
        <v>2027/28</v>
      </c>
      <c r="M13" s="354" t="str">
        <f>'Art_&amp;_Design_1'!M293</f>
        <v>2028/29</v>
      </c>
      <c r="N13" s="354" t="str">
        <f>'Art_&amp;_Design_1'!N293</f>
        <v>2029/30</v>
      </c>
    </row>
    <row r="14" spans="1:17" ht="13.15">
      <c r="B14" s="371" t="str">
        <f>Primary_1!B280</f>
        <v>Primary Retirements</v>
      </c>
      <c r="C14" s="274">
        <f>Primary_1!C280</f>
        <v>5513.8208682550066</v>
      </c>
      <c r="D14" s="274">
        <f>Primary_1!D280</f>
        <v>5421.982911300066</v>
      </c>
      <c r="E14" s="274">
        <f>Primary_1!E280</f>
        <v>5327.5618868662141</v>
      </c>
      <c r="F14" s="274">
        <f>Primary_1!F280</f>
        <v>5241.8760238437089</v>
      </c>
      <c r="G14" s="274">
        <f>Primary_1!G280</f>
        <v>5164.8293568620893</v>
      </c>
      <c r="H14" s="274">
        <f>Primary_1!H280</f>
        <v>5100.1644941255909</v>
      </c>
      <c r="I14" s="274">
        <f>Primary_1!I280</f>
        <v>5048.5750705939008</v>
      </c>
      <c r="J14" s="274">
        <f>Primary_1!J280</f>
        <v>5010.6515891304762</v>
      </c>
      <c r="K14" s="274">
        <f>Primary_1!K280</f>
        <v>4984.818979436789</v>
      </c>
      <c r="L14" s="274">
        <f>Primary_1!L280</f>
        <v>4965.2941410210387</v>
      </c>
      <c r="M14" s="274">
        <f>Primary_1!M280</f>
        <v>4950.3850269393843</v>
      </c>
      <c r="N14" s="274">
        <f>Primary_1!N280</f>
        <v>4941.9566674670286</v>
      </c>
    </row>
    <row r="15" spans="1:17" ht="13.15">
      <c r="B15" s="354" t="str">
        <f>'Art_&amp;_Design_1'!B280</f>
        <v>Art &amp; Design Retirements</v>
      </c>
      <c r="C15" s="274">
        <f>'Art_&amp;_Design_1'!C280</f>
        <v>227.38786650100803</v>
      </c>
      <c r="D15" s="274">
        <f>'Art_&amp;_Design_1'!D280</f>
        <v>226.35980957090095</v>
      </c>
      <c r="E15" s="274">
        <f>'Art_&amp;_Design_1'!E280</f>
        <v>224.99250718323344</v>
      </c>
      <c r="F15" s="274">
        <f>'Art_&amp;_Design_1'!F280</f>
        <v>222.66110204254556</v>
      </c>
      <c r="G15" s="274">
        <f>'Art_&amp;_Design_1'!G280</f>
        <v>219.83334828789413</v>
      </c>
      <c r="H15" s="274">
        <f>'Art_&amp;_Design_1'!H280</f>
        <v>217.60412285535796</v>
      </c>
      <c r="I15" s="274">
        <f>'Art_&amp;_Design_1'!I280</f>
        <v>215.63932594200179</v>
      </c>
      <c r="J15" s="274">
        <f>'Art_&amp;_Design_1'!J280</f>
        <v>213.99981368255925</v>
      </c>
      <c r="K15" s="274">
        <f>'Art_&amp;_Design_1'!K280</f>
        <v>211.6174466846457</v>
      </c>
      <c r="L15" s="274">
        <f>'Art_&amp;_Design_1'!L280</f>
        <v>208.87051645912408</v>
      </c>
      <c r="M15" s="274">
        <f>'Art_&amp;_Design_1'!M280</f>
        <v>206.13130805393908</v>
      </c>
      <c r="N15" s="274">
        <f>'Art_&amp;_Design_1'!N280</f>
        <v>203.31046533371767</v>
      </c>
    </row>
    <row r="16" spans="1:17" ht="13.15">
      <c r="B16" s="354" t="str">
        <f>Biology_1!B280</f>
        <v>Biology Retirements</v>
      </c>
      <c r="C16" s="274">
        <f>Biology_1!C280</f>
        <v>263.49999138788223</v>
      </c>
      <c r="D16" s="274">
        <f>Biology_1!D280</f>
        <v>264.08324838392235</v>
      </c>
      <c r="E16" s="274">
        <f>Biology_1!E280</f>
        <v>265.30405629948871</v>
      </c>
      <c r="F16" s="274">
        <f>Biology_1!F280</f>
        <v>266.56486343143615</v>
      </c>
      <c r="G16" s="274">
        <f>Biology_1!G280</f>
        <v>269.4836464709033</v>
      </c>
      <c r="H16" s="274">
        <f>Biology_1!H280</f>
        <v>275.44402293642827</v>
      </c>
      <c r="I16" s="274">
        <f>Biology_1!I280</f>
        <v>281.15760146746982</v>
      </c>
      <c r="J16" s="274">
        <f>Biology_1!J280</f>
        <v>285.09514529285502</v>
      </c>
      <c r="K16" s="274">
        <f>Biology_1!K280</f>
        <v>288.53118202193826</v>
      </c>
      <c r="L16" s="274">
        <f>Biology_1!L280</f>
        <v>290.93347151813953</v>
      </c>
      <c r="M16" s="274">
        <f>Biology_1!M280</f>
        <v>292.44927536568366</v>
      </c>
      <c r="N16" s="274">
        <f>Biology_1!N280</f>
        <v>293.16191573008098</v>
      </c>
    </row>
    <row r="17" spans="2:14" ht="13.15">
      <c r="B17" s="354" t="str">
        <f>Business_Studies_1!B280</f>
        <v>Business Studies Retirements</v>
      </c>
      <c r="C17" s="274">
        <f>Business_Studies_1!C280</f>
        <v>137.05804984505698</v>
      </c>
      <c r="D17" s="274">
        <f>Business_Studies_1!D280</f>
        <v>134.35294166458226</v>
      </c>
      <c r="E17" s="274">
        <f>Business_Studies_1!E280</f>
        <v>131.40688429972462</v>
      </c>
      <c r="F17" s="274">
        <f>Business_Studies_1!F280</f>
        <v>128.60590942008241</v>
      </c>
      <c r="G17" s="274">
        <f>Business_Studies_1!G280</f>
        <v>126.68799952612977</v>
      </c>
      <c r="H17" s="274">
        <f>Business_Studies_1!H280</f>
        <v>125.86387527025144</v>
      </c>
      <c r="I17" s="274">
        <f>Business_Studies_1!I280</f>
        <v>125.20130995184149</v>
      </c>
      <c r="J17" s="274">
        <f>Business_Studies_1!J280</f>
        <v>124.64751784488584</v>
      </c>
      <c r="K17" s="274">
        <f>Business_Studies_1!K280</f>
        <v>124.05926942675092</v>
      </c>
      <c r="L17" s="274">
        <f>Business_Studies_1!L280</f>
        <v>123.18134267655347</v>
      </c>
      <c r="M17" s="274">
        <f>Business_Studies_1!M280</f>
        <v>122.09998926716528</v>
      </c>
      <c r="N17" s="274">
        <f>Business_Studies_1!N280</f>
        <v>120.88454347490415</v>
      </c>
    </row>
    <row r="18" spans="2:14" ht="13.15">
      <c r="B18" s="354" t="str">
        <f>Chemistry_1!B280</f>
        <v>Chemistry Retirements</v>
      </c>
      <c r="C18" s="274">
        <f>Chemistry_1!C280</f>
        <v>282.55110354680653</v>
      </c>
      <c r="D18" s="274">
        <f>Chemistry_1!D280</f>
        <v>279.4901225196345</v>
      </c>
      <c r="E18" s="274">
        <f>Chemistry_1!E280</f>
        <v>276.43682025748092</v>
      </c>
      <c r="F18" s="274">
        <f>Chemistry_1!F280</f>
        <v>272.89065222112004</v>
      </c>
      <c r="G18" s="274">
        <f>Chemistry_1!G280</f>
        <v>270.64881568740748</v>
      </c>
      <c r="H18" s="274">
        <f>Chemistry_1!H280</f>
        <v>271.25218191240975</v>
      </c>
      <c r="I18" s="274">
        <f>Chemistry_1!I280</f>
        <v>271.76751948582103</v>
      </c>
      <c r="J18" s="274">
        <f>Chemistry_1!J280</f>
        <v>271.07742393250248</v>
      </c>
      <c r="K18" s="274">
        <f>Chemistry_1!K280</f>
        <v>270.58723449715319</v>
      </c>
      <c r="L18" s="274">
        <f>Chemistry_1!L280</f>
        <v>269.6921220657631</v>
      </c>
      <c r="M18" s="274">
        <f>Chemistry_1!M280</f>
        <v>268.46673249451555</v>
      </c>
      <c r="N18" s="274">
        <f>Chemistry_1!N280</f>
        <v>267.018176795096</v>
      </c>
    </row>
    <row r="19" spans="2:14" ht="13.15">
      <c r="B19" s="354" t="str">
        <f>Classics_1!B280</f>
        <v>Classics Retirements</v>
      </c>
      <c r="C19" s="274">
        <f>Classics_1!C280</f>
        <v>13.688925907900984</v>
      </c>
      <c r="D19" s="274">
        <f>Classics_1!D280</f>
        <v>11.721234679062356</v>
      </c>
      <c r="E19" s="274">
        <f>Classics_1!E280</f>
        <v>10.242222556258646</v>
      </c>
      <c r="F19" s="274">
        <f>Classics_1!F280</f>
        <v>9.1400479196880084</v>
      </c>
      <c r="G19" s="274">
        <f>Classics_1!G280</f>
        <v>8.3632529441309007</v>
      </c>
      <c r="H19" s="274">
        <f>Classics_1!H280</f>
        <v>7.8665723706757138</v>
      </c>
      <c r="I19" s="274">
        <f>Classics_1!I280</f>
        <v>7.5371348226035479</v>
      </c>
      <c r="J19" s="274">
        <f>Classics_1!J280</f>
        <v>7.2999467157660325</v>
      </c>
      <c r="K19" s="274">
        <f>Classics_1!K280</f>
        <v>7.1332212324630344</v>
      </c>
      <c r="L19" s="274">
        <f>Classics_1!L280</f>
        <v>7.0188587219977796</v>
      </c>
      <c r="M19" s="274">
        <f>Classics_1!M280</f>
        <v>6.9495667956121796</v>
      </c>
      <c r="N19" s="274">
        <f>Classics_1!N280</f>
        <v>6.9074967303869128</v>
      </c>
    </row>
    <row r="20" spans="2:14" ht="13.15">
      <c r="B20" s="354" t="str">
        <f>Computing_1!B280</f>
        <v>Computing Retirements</v>
      </c>
      <c r="C20" s="274">
        <f>Computing_1!C280</f>
        <v>162.63636778492747</v>
      </c>
      <c r="D20" s="274">
        <f>Computing_1!D280</f>
        <v>162.9301957265601</v>
      </c>
      <c r="E20" s="274">
        <f>Computing_1!E280</f>
        <v>162.56843994435906</v>
      </c>
      <c r="F20" s="274">
        <f>Computing_1!F280</f>
        <v>161.45391882325862</v>
      </c>
      <c r="G20" s="274">
        <f>Computing_1!G280</f>
        <v>160.05930319204685</v>
      </c>
      <c r="H20" s="274">
        <f>Computing_1!H280</f>
        <v>159.31862859364784</v>
      </c>
      <c r="I20" s="274">
        <f>Computing_1!I280</f>
        <v>158.88145913620298</v>
      </c>
      <c r="J20" s="274">
        <f>Computing_1!J280</f>
        <v>158.77015021732348</v>
      </c>
      <c r="K20" s="274">
        <f>Computing_1!K280</f>
        <v>158.2136948184463</v>
      </c>
      <c r="L20" s="274">
        <f>Computing_1!L280</f>
        <v>157.32912949685834</v>
      </c>
      <c r="M20" s="274">
        <f>Computing_1!M280</f>
        <v>156.32860703650044</v>
      </c>
      <c r="N20" s="274">
        <f>Computing_1!N280</f>
        <v>155.16161116044367</v>
      </c>
    </row>
    <row r="21" spans="2:14" ht="13.15">
      <c r="B21" s="354" t="str">
        <f>'Design_&amp;_Technology_1'!B280</f>
        <v>Design &amp; Technology Retirements</v>
      </c>
      <c r="C21" s="274">
        <f>'Design_&amp;_Technology_1'!C280</f>
        <v>378.12012159587448</v>
      </c>
      <c r="D21" s="274">
        <f>'Design_&amp;_Technology_1'!D280</f>
        <v>357.99917061830411</v>
      </c>
      <c r="E21" s="274">
        <f>'Design_&amp;_Technology_1'!E280</f>
        <v>338.44657542432356</v>
      </c>
      <c r="F21" s="274">
        <f>'Design_&amp;_Technology_1'!F280</f>
        <v>319.6563185913883</v>
      </c>
      <c r="G21" s="274">
        <f>'Design_&amp;_Technology_1'!G280</f>
        <v>302.45208024445071</v>
      </c>
      <c r="H21" s="274">
        <f>'Design_&amp;_Technology_1'!H280</f>
        <v>288.30185599851848</v>
      </c>
      <c r="I21" s="274">
        <f>'Design_&amp;_Technology_1'!I280</f>
        <v>276.90273212791527</v>
      </c>
      <c r="J21" s="274">
        <f>'Design_&amp;_Technology_1'!J280</f>
        <v>268.02986297728171</v>
      </c>
      <c r="K21" s="274">
        <f>'Design_&amp;_Technology_1'!K280</f>
        <v>259.79040685329534</v>
      </c>
      <c r="L21" s="274">
        <f>'Design_&amp;_Technology_1'!L280</f>
        <v>252.58041458302009</v>
      </c>
      <c r="M21" s="274">
        <f>'Design_&amp;_Technology_1'!M280</f>
        <v>246.633133319585</v>
      </c>
      <c r="N21" s="274">
        <f>'Design_&amp;_Technology_1'!N280</f>
        <v>241.51427246957365</v>
      </c>
    </row>
    <row r="22" spans="2:14" ht="13.15">
      <c r="B22" s="354" t="str">
        <f>Drama_1!B280</f>
        <v>Drama Retirements</v>
      </c>
      <c r="C22" s="274">
        <f>Drama_1!C280</f>
        <v>81.279543725907459</v>
      </c>
      <c r="D22" s="274">
        <f>Drama_1!D280</f>
        <v>82.809787114859859</v>
      </c>
      <c r="E22" s="274">
        <f>Drama_1!E280</f>
        <v>84.973692021647096</v>
      </c>
      <c r="F22" s="274">
        <f>Drama_1!F280</f>
        <v>87.171137059008899</v>
      </c>
      <c r="G22" s="274">
        <f>Drama_1!G280</f>
        <v>89.313151048434406</v>
      </c>
      <c r="H22" s="274">
        <f>Drama_1!H280</f>
        <v>91.872338392537927</v>
      </c>
      <c r="I22" s="274">
        <f>Drama_1!I280</f>
        <v>94.638566398848511</v>
      </c>
      <c r="J22" s="274">
        <f>Drama_1!J280</f>
        <v>97.542527125274631</v>
      </c>
      <c r="K22" s="274">
        <f>Drama_1!K280</f>
        <v>99.766675865819224</v>
      </c>
      <c r="L22" s="274">
        <f>Drama_1!L280</f>
        <v>101.5797087829032</v>
      </c>
      <c r="M22" s="274">
        <f>Drama_1!M280</f>
        <v>103.18145619539477</v>
      </c>
      <c r="N22" s="274">
        <f>Drama_1!N280</f>
        <v>104.44763426822307</v>
      </c>
    </row>
    <row r="23" spans="2:14" ht="13.15">
      <c r="B23" s="354" t="str">
        <f>English_1!B280</f>
        <v>English Retirements</v>
      </c>
      <c r="C23" s="274">
        <f>English_1!C280</f>
        <v>725.48087522566027</v>
      </c>
      <c r="D23" s="274">
        <f>English_1!D280</f>
        <v>722.49794207463754</v>
      </c>
      <c r="E23" s="274">
        <f>English_1!E280</f>
        <v>716.17279092175181</v>
      </c>
      <c r="F23" s="274">
        <f>English_1!F280</f>
        <v>711.09242297445257</v>
      </c>
      <c r="G23" s="274">
        <f>English_1!G280</f>
        <v>709.1479911647416</v>
      </c>
      <c r="H23" s="274">
        <f>English_1!H280</f>
        <v>714.99306617129059</v>
      </c>
      <c r="I23" s="274">
        <f>English_1!I280</f>
        <v>721.86454853859186</v>
      </c>
      <c r="J23" s="274">
        <f>English_1!J280</f>
        <v>725.39881230213882</v>
      </c>
      <c r="K23" s="274">
        <f>English_1!K280</f>
        <v>729.11645817643307</v>
      </c>
      <c r="L23" s="274">
        <f>English_1!L280</f>
        <v>731.91875915550565</v>
      </c>
      <c r="M23" s="274">
        <f>English_1!M280</f>
        <v>733.98977839153167</v>
      </c>
      <c r="N23" s="274">
        <f>English_1!N280</f>
        <v>735.16848970332603</v>
      </c>
    </row>
    <row r="24" spans="2:14" ht="13.15">
      <c r="B24" s="354" t="str">
        <f>Food_1!B280</f>
        <v>Food Retirements</v>
      </c>
      <c r="C24" s="274">
        <f>Food_1!C280</f>
        <v>88.350867934708461</v>
      </c>
      <c r="D24" s="274">
        <f>Food_1!D280</f>
        <v>82.446270989285253</v>
      </c>
      <c r="E24" s="274">
        <f>Food_1!E280</f>
        <v>76.581961094994966</v>
      </c>
      <c r="F24" s="274">
        <f>Food_1!F280</f>
        <v>70.9241410315461</v>
      </c>
      <c r="G24" s="274">
        <f>Food_1!G280</f>
        <v>65.776942372870423</v>
      </c>
      <c r="H24" s="274">
        <f>Food_1!H280</f>
        <v>61.519982037152197</v>
      </c>
      <c r="I24" s="274">
        <f>Food_1!I280</f>
        <v>57.974985309059974</v>
      </c>
      <c r="J24" s="274">
        <f>Food_1!J280</f>
        <v>55.102817897976294</v>
      </c>
      <c r="K24" s="274">
        <f>Food_1!K280</f>
        <v>52.741132682965137</v>
      </c>
      <c r="L24" s="274">
        <f>Food_1!L280</f>
        <v>50.696920602610525</v>
      </c>
      <c r="M24" s="274">
        <f>Food_1!M280</f>
        <v>48.90602081922998</v>
      </c>
      <c r="N24" s="274">
        <f>Food_1!N280</f>
        <v>47.349632821180556</v>
      </c>
    </row>
    <row r="25" spans="2:14" ht="13.15">
      <c r="B25" s="354" t="str">
        <f>Geography_1!B280</f>
        <v>Geography Retirements</v>
      </c>
      <c r="C25" s="274">
        <f>Geography_1!C280</f>
        <v>215.2318663309928</v>
      </c>
      <c r="D25" s="274">
        <f>Geography_1!D280</f>
        <v>219.22186551852627</v>
      </c>
      <c r="E25" s="274">
        <f>Geography_1!E280</f>
        <v>224.22036664876379</v>
      </c>
      <c r="F25" s="274">
        <f>Geography_1!F280</f>
        <v>229.72811430772023</v>
      </c>
      <c r="G25" s="274">
        <f>Geography_1!G280</f>
        <v>235.88888995614775</v>
      </c>
      <c r="H25" s="274">
        <f>Geography_1!H280</f>
        <v>243.85393674114607</v>
      </c>
      <c r="I25" s="274">
        <f>Geography_1!I280</f>
        <v>251.57222310342883</v>
      </c>
      <c r="J25" s="274">
        <f>Geography_1!J280</f>
        <v>257.13006017578942</v>
      </c>
      <c r="K25" s="274">
        <f>Geography_1!K280</f>
        <v>261.35591549462811</v>
      </c>
      <c r="L25" s="274">
        <f>Geography_1!L280</f>
        <v>264.5034009809105</v>
      </c>
      <c r="M25" s="274">
        <f>Geography_1!M280</f>
        <v>266.96568335888173</v>
      </c>
      <c r="N25" s="274">
        <f>Geography_1!N280</f>
        <v>268.62701562023449</v>
      </c>
    </row>
    <row r="26" spans="2:14" ht="13.15">
      <c r="B26" s="354" t="str">
        <f>History_1!B280</f>
        <v>History Retirements</v>
      </c>
      <c r="C26" s="274">
        <f>History_1!C280</f>
        <v>239.38652723306518</v>
      </c>
      <c r="D26" s="274">
        <f>History_1!D280</f>
        <v>242.57694146482777</v>
      </c>
      <c r="E26" s="274">
        <f>History_1!E280</f>
        <v>246.25033190288281</v>
      </c>
      <c r="F26" s="274">
        <f>History_1!F280</f>
        <v>250.09909144122076</v>
      </c>
      <c r="G26" s="274">
        <f>History_1!G280</f>
        <v>254.61962485373533</v>
      </c>
      <c r="H26" s="274">
        <f>History_1!H280</f>
        <v>261.21656349847615</v>
      </c>
      <c r="I26" s="274">
        <f>History_1!I280</f>
        <v>267.76855696057942</v>
      </c>
      <c r="J26" s="274">
        <f>History_1!J280</f>
        <v>272.40096844180511</v>
      </c>
      <c r="K26" s="274">
        <f>History_1!K280</f>
        <v>276.02892987725875</v>
      </c>
      <c r="L26" s="274">
        <f>History_1!L280</f>
        <v>278.8777189957267</v>
      </c>
      <c r="M26" s="274">
        <f>History_1!M280</f>
        <v>281.32305515136369</v>
      </c>
      <c r="N26" s="274">
        <f>History_1!N280</f>
        <v>283.19642897318693</v>
      </c>
    </row>
    <row r="27" spans="2:14" ht="13.15">
      <c r="B27" s="354" t="str">
        <f>Mathematics_1!B280</f>
        <v>Mathematics Retirements</v>
      </c>
      <c r="C27" s="274">
        <f>Mathematics_1!C280</f>
        <v>922.80664840953227</v>
      </c>
      <c r="D27" s="274">
        <f>Mathematics_1!D280</f>
        <v>895.29324170312248</v>
      </c>
      <c r="E27" s="274">
        <f>Mathematics_1!E280</f>
        <v>867.84725115663264</v>
      </c>
      <c r="F27" s="274">
        <f>Mathematics_1!F280</f>
        <v>843.1825451667296</v>
      </c>
      <c r="G27" s="274">
        <f>Mathematics_1!G280</f>
        <v>822.19549114135657</v>
      </c>
      <c r="H27" s="274">
        <f>Mathematics_1!H280</f>
        <v>810.42993181450629</v>
      </c>
      <c r="I27" s="274">
        <f>Mathematics_1!I280</f>
        <v>801.00151211270224</v>
      </c>
      <c r="J27" s="274">
        <f>Mathematics_1!J280</f>
        <v>789.62222560380519</v>
      </c>
      <c r="K27" s="274">
        <f>Mathematics_1!K280</f>
        <v>779.72197522369561</v>
      </c>
      <c r="L27" s="274">
        <f>Mathematics_1!L280</f>
        <v>770.53312771809169</v>
      </c>
      <c r="M27" s="274">
        <f>Mathematics_1!M280</f>
        <v>762.42802669573905</v>
      </c>
      <c r="N27" s="274">
        <f>Mathematics_1!N280</f>
        <v>755.14328316354784</v>
      </c>
    </row>
    <row r="28" spans="2:14" ht="26.25">
      <c r="B28" s="329" t="str">
        <f>Modern_Foreign_Languages_1!B280</f>
        <v>Modern Foreign Languages Retirements</v>
      </c>
      <c r="C28" s="274">
        <f>Modern_Foreign_Languages_1!C280</f>
        <v>424.92625324204585</v>
      </c>
      <c r="D28" s="274">
        <f>Modern_Foreign_Languages_1!D280</f>
        <v>426.06473097865398</v>
      </c>
      <c r="E28" s="274">
        <f>Modern_Foreign_Languages_1!E280</f>
        <v>430.55488953835896</v>
      </c>
      <c r="F28" s="274">
        <f>Modern_Foreign_Languages_1!F280</f>
        <v>436.9965473572679</v>
      </c>
      <c r="G28" s="274">
        <f>Modern_Foreign_Languages_1!G280</f>
        <v>447.17570724254938</v>
      </c>
      <c r="H28" s="274">
        <f>Modern_Foreign_Languages_1!H280</f>
        <v>463.72561265349952</v>
      </c>
      <c r="I28" s="274">
        <f>Modern_Foreign_Languages_1!I280</f>
        <v>476.08882877537167</v>
      </c>
      <c r="J28" s="274">
        <f>Modern_Foreign_Languages_1!J280</f>
        <v>471.79978841219804</v>
      </c>
      <c r="K28" s="274">
        <f>Modern_Foreign_Languages_1!K280</f>
        <v>466.80033146567092</v>
      </c>
      <c r="L28" s="274">
        <f>Modern_Foreign_Languages_1!L280</f>
        <v>461.59068621739948</v>
      </c>
      <c r="M28" s="274">
        <f>Modern_Foreign_Languages_1!M280</f>
        <v>456.85066638800356</v>
      </c>
      <c r="N28" s="274">
        <f>Modern_Foreign_Languages_1!N280</f>
        <v>452.23818253533159</v>
      </c>
    </row>
    <row r="29" spans="2:14" ht="13.15">
      <c r="B29" s="354" t="str">
        <f>Music_1!B280</f>
        <v>Music Retirements</v>
      </c>
      <c r="C29" s="274">
        <f>Music_1!C280</f>
        <v>93.208210709487915</v>
      </c>
      <c r="D29" s="274">
        <f>Music_1!D280</f>
        <v>94.73240270074794</v>
      </c>
      <c r="E29" s="274">
        <f>Music_1!E280</f>
        <v>96.368921655893672</v>
      </c>
      <c r="F29" s="274">
        <f>Music_1!F280</f>
        <v>97.76482125357748</v>
      </c>
      <c r="G29" s="274">
        <f>Music_1!G280</f>
        <v>98.959526299840405</v>
      </c>
      <c r="H29" s="274">
        <f>Music_1!H280</f>
        <v>100.51369083606518</v>
      </c>
      <c r="I29" s="274">
        <f>Music_1!I280</f>
        <v>102.35730560485439</v>
      </c>
      <c r="J29" s="274">
        <f>Music_1!J280</f>
        <v>104.428445417337</v>
      </c>
      <c r="K29" s="274">
        <f>Music_1!K280</f>
        <v>105.74935524302174</v>
      </c>
      <c r="L29" s="274">
        <f>Music_1!L280</f>
        <v>106.76262528393558</v>
      </c>
      <c r="M29" s="274">
        <f>Music_1!M280</f>
        <v>107.73254673200171</v>
      </c>
      <c r="N29" s="274">
        <f>Music_1!N280</f>
        <v>108.4863502328906</v>
      </c>
    </row>
    <row r="30" spans="2:14" ht="13.15">
      <c r="B30" s="354" t="str">
        <f>Others_1!B280</f>
        <v>Others Retirements</v>
      </c>
      <c r="C30" s="274">
        <f>Others_1!C280</f>
        <v>303.69456296220159</v>
      </c>
      <c r="D30" s="274">
        <f>Others_1!D280</f>
        <v>282.81222629764852</v>
      </c>
      <c r="E30" s="274">
        <f>Others_1!E280</f>
        <v>266.25711106178687</v>
      </c>
      <c r="F30" s="274">
        <f>Others_1!F280</f>
        <v>253.49939121369763</v>
      </c>
      <c r="G30" s="274">
        <f>Others_1!G280</f>
        <v>245.14092226503658</v>
      </c>
      <c r="H30" s="274">
        <f>Others_1!H280</f>
        <v>240.89266095383988</v>
      </c>
      <c r="I30" s="274">
        <f>Others_1!I280</f>
        <v>238.69243634646162</v>
      </c>
      <c r="J30" s="274">
        <f>Others_1!J280</f>
        <v>237.96567172494838</v>
      </c>
      <c r="K30" s="274">
        <f>Others_1!K280</f>
        <v>237.44971134117242</v>
      </c>
      <c r="L30" s="274">
        <f>Others_1!L280</f>
        <v>236.9901232073239</v>
      </c>
      <c r="M30" s="274">
        <f>Others_1!M280</f>
        <v>236.77115771394568</v>
      </c>
      <c r="N30" s="274">
        <f>Others_1!N280</f>
        <v>236.5552808285891</v>
      </c>
    </row>
    <row r="31" spans="2:14" ht="13.15">
      <c r="B31" s="354" t="str">
        <f>Physical_Education_1!B280</f>
        <v>Physical Education Retirements</v>
      </c>
      <c r="C31" s="274">
        <f>Physical_Education_1!C280</f>
        <v>203.29878950285018</v>
      </c>
      <c r="D31" s="274">
        <f>Physical_Education_1!D280</f>
        <v>218.9387325089086</v>
      </c>
      <c r="E31" s="274">
        <f>Physical_Education_1!E280</f>
        <v>234.79350683724473</v>
      </c>
      <c r="F31" s="274">
        <f>Physical_Education_1!F280</f>
        <v>250.09020999325648</v>
      </c>
      <c r="G31" s="274">
        <f>Physical_Education_1!G280</f>
        <v>264.94499374419979</v>
      </c>
      <c r="H31" s="274">
        <f>Physical_Education_1!H280</f>
        <v>281.65439819608059</v>
      </c>
      <c r="I31" s="274">
        <f>Physical_Education_1!I280</f>
        <v>298.99384069565775</v>
      </c>
      <c r="J31" s="274">
        <f>Physical_Education_1!J280</f>
        <v>316.66244766188458</v>
      </c>
      <c r="K31" s="274">
        <f>Physical_Education_1!K280</f>
        <v>332.39539867070471</v>
      </c>
      <c r="L31" s="274">
        <f>Physical_Education_1!L280</f>
        <v>345.98983233028082</v>
      </c>
      <c r="M31" s="274">
        <f>Physical_Education_1!M280</f>
        <v>357.6907929477112</v>
      </c>
      <c r="N31" s="274">
        <f>Physical_Education_1!N280</f>
        <v>367.3293478648776</v>
      </c>
    </row>
    <row r="32" spans="2:14" ht="13.15">
      <c r="B32" s="354" t="str">
        <f>Physics_1!B280</f>
        <v>Physics Retirements</v>
      </c>
      <c r="C32" s="274">
        <f>Physics_1!C280</f>
        <v>312.5146230177412</v>
      </c>
      <c r="D32" s="274">
        <f>Physics_1!D280</f>
        <v>304.02460055566297</v>
      </c>
      <c r="E32" s="274">
        <f>Physics_1!E280</f>
        <v>295.60352987276389</v>
      </c>
      <c r="F32" s="274">
        <f>Physics_1!F280</f>
        <v>286.90293171433893</v>
      </c>
      <c r="G32" s="274">
        <f>Physics_1!G280</f>
        <v>279.90966877070923</v>
      </c>
      <c r="H32" s="274">
        <f>Physics_1!H280</f>
        <v>276.37637522968254</v>
      </c>
      <c r="I32" s="274">
        <f>Physics_1!I280</f>
        <v>273.50682381143235</v>
      </c>
      <c r="J32" s="274">
        <f>Physics_1!J280</f>
        <v>270.14644104954789</v>
      </c>
      <c r="K32" s="274">
        <f>Physics_1!K280</f>
        <v>267.68066662202796</v>
      </c>
      <c r="L32" s="274">
        <f>Physics_1!L280</f>
        <v>265.37654445622769</v>
      </c>
      <c r="M32" s="274">
        <f>Physics_1!M280</f>
        <v>263.17403520326718</v>
      </c>
      <c r="N32" s="274">
        <f>Physics_1!N280</f>
        <v>261.08450359259228</v>
      </c>
    </row>
    <row r="33" spans="2:14" ht="13.15">
      <c r="B33" s="354" t="str">
        <f>Religious_Education_1!B280</f>
        <v>Religious Education Retirements</v>
      </c>
      <c r="C33" s="274">
        <f>Religious_Education_1!C280</f>
        <v>185.07324540392418</v>
      </c>
      <c r="D33" s="274">
        <f>Religious_Education_1!D280</f>
        <v>179.17752031078575</v>
      </c>
      <c r="E33" s="274">
        <f>Religious_Education_1!E280</f>
        <v>174.00927820878701</v>
      </c>
      <c r="F33" s="274">
        <f>Religious_Education_1!F280</f>
        <v>169.47546510408827</v>
      </c>
      <c r="G33" s="274">
        <f>Religious_Education_1!G280</f>
        <v>165.78012791409108</v>
      </c>
      <c r="H33" s="274">
        <f>Religious_Education_1!H280</f>
        <v>163.77263860563863</v>
      </c>
      <c r="I33" s="274">
        <f>Religious_Education_1!I280</f>
        <v>162.87683794903541</v>
      </c>
      <c r="J33" s="274">
        <f>Religious_Education_1!J280</f>
        <v>162.90823744274206</v>
      </c>
      <c r="K33" s="274">
        <f>Religious_Education_1!K280</f>
        <v>162.85950972410146</v>
      </c>
      <c r="L33" s="274">
        <f>Religious_Education_1!L280</f>
        <v>162.69397645866457</v>
      </c>
      <c r="M33" s="274">
        <f>Religious_Education_1!M280</f>
        <v>162.52348662855397</v>
      </c>
      <c r="N33" s="274">
        <f>Religious_Education_1!N280</f>
        <v>162.23708091527593</v>
      </c>
    </row>
    <row r="34" spans="2:14" s="318" customFormat="1" ht="13.15">
      <c r="B34" s="317" t="s">
        <v>252</v>
      </c>
      <c r="C34" s="317">
        <f>SUM(C14:C33)</f>
        <v>10774.015308522583</v>
      </c>
      <c r="D34" s="317">
        <f t="shared" ref="D34:N34" si="0">SUM(D14:D33)</f>
        <v>10609.515896680701</v>
      </c>
      <c r="E34" s="317">
        <f t="shared" si="0"/>
        <v>10450.59302375259</v>
      </c>
      <c r="F34" s="317">
        <f t="shared" si="0"/>
        <v>10309.775654910134</v>
      </c>
      <c r="G34" s="317">
        <f t="shared" si="0"/>
        <v>10201.210839988767</v>
      </c>
      <c r="H34" s="317">
        <f t="shared" si="0"/>
        <v>10156.636949192793</v>
      </c>
      <c r="I34" s="317">
        <f t="shared" si="0"/>
        <v>10132.998619133781</v>
      </c>
      <c r="J34" s="317">
        <f t="shared" si="0"/>
        <v>10100.679893049097</v>
      </c>
      <c r="K34" s="317">
        <f t="shared" si="0"/>
        <v>10076.417495358981</v>
      </c>
      <c r="L34" s="317">
        <f t="shared" si="0"/>
        <v>10052.413420732075</v>
      </c>
      <c r="M34" s="317">
        <f t="shared" si="0"/>
        <v>10030.980345498008</v>
      </c>
      <c r="N34" s="317">
        <f t="shared" si="0"/>
        <v>10011.778379680487</v>
      </c>
    </row>
    <row r="35" spans="2:14" ht="13.15">
      <c r="B35" s="317" t="s">
        <v>1580</v>
      </c>
      <c r="C35" s="317">
        <f>C34-C14</f>
        <v>5260.1944402675763</v>
      </c>
      <c r="D35" s="317">
        <f t="shared" ref="D35:N35" si="1">D34-D14</f>
        <v>5187.5329853806352</v>
      </c>
      <c r="E35" s="317">
        <f t="shared" si="1"/>
        <v>5123.0311368863759</v>
      </c>
      <c r="F35" s="317">
        <f t="shared" si="1"/>
        <v>5067.8996310664252</v>
      </c>
      <c r="G35" s="317">
        <f t="shared" si="1"/>
        <v>5036.3814831266782</v>
      </c>
      <c r="H35" s="317">
        <f t="shared" si="1"/>
        <v>5056.4724550672017</v>
      </c>
      <c r="I35" s="317">
        <f t="shared" si="1"/>
        <v>5084.4235485398804</v>
      </c>
      <c r="J35" s="317">
        <f t="shared" si="1"/>
        <v>5090.0283039186206</v>
      </c>
      <c r="K35" s="317">
        <f t="shared" si="1"/>
        <v>5091.5985159221918</v>
      </c>
      <c r="L35" s="317">
        <f t="shared" si="1"/>
        <v>5087.1192797110361</v>
      </c>
      <c r="M35" s="317">
        <f t="shared" si="1"/>
        <v>5080.5953185586241</v>
      </c>
      <c r="N35" s="317">
        <f t="shared" si="1"/>
        <v>5069.8217122134583</v>
      </c>
    </row>
    <row r="36" spans="2:14">
      <c r="B36" s="971"/>
    </row>
  </sheetData>
  <hyperlinks>
    <hyperlink ref="A2" location="'Title_&amp;_Contents'!A1" display="Contents"/>
    <hyperlink ref="B2" location="Map_of_sheets!A1" display="Map of sheets"/>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sheetPr>
  <dimension ref="A1:Q36"/>
  <sheetViews>
    <sheetView showGridLines="0" zoomScaleNormal="100" workbookViewId="0"/>
  </sheetViews>
  <sheetFormatPr defaultRowHeight="12.75"/>
  <cols>
    <col min="2" max="2" width="32.73046875" customWidth="1"/>
    <col min="3" max="14" width="10.73046875" customWidth="1"/>
  </cols>
  <sheetData>
    <row r="1" spans="1:17" s="64" customFormat="1" ht="13.9">
      <c r="A1" s="63" t="str">
        <f>ModelBanner</f>
        <v>TSM_201920</v>
      </c>
    </row>
    <row r="2" spans="1:17" s="64" customFormat="1" ht="13.9">
      <c r="A2" s="920" t="s">
        <v>13</v>
      </c>
      <c r="B2" s="920" t="s">
        <v>30</v>
      </c>
    </row>
    <row r="3" spans="1:17" s="64" customFormat="1" ht="13.9">
      <c r="A3" s="65"/>
    </row>
    <row r="4" spans="1:17" s="55" customFormat="1" ht="13.15">
      <c r="A4" s="56" t="s">
        <v>26</v>
      </c>
      <c r="B4" s="56"/>
      <c r="C4" s="56"/>
      <c r="D4" s="56"/>
      <c r="E4" s="283"/>
      <c r="F4" s="56"/>
      <c r="G4" s="56"/>
      <c r="H4" s="56"/>
      <c r="I4" s="56"/>
      <c r="J4" s="56"/>
      <c r="K4" s="56"/>
      <c r="L4" s="56"/>
    </row>
    <row r="5" spans="1:17" s="45" customFormat="1" ht="13.15" customHeight="1">
      <c r="A5" s="58" t="s">
        <v>545</v>
      </c>
      <c r="B5" s="58"/>
      <c r="C5" s="58"/>
      <c r="D5" s="58"/>
      <c r="E5" s="58"/>
      <c r="F5" s="58"/>
      <c r="G5" s="58"/>
      <c r="H5" s="58"/>
      <c r="I5" s="58"/>
      <c r="J5" s="58"/>
      <c r="K5" s="58"/>
      <c r="L5" s="58"/>
      <c r="M5" s="57"/>
      <c r="N5" s="57"/>
      <c r="O5" s="57"/>
      <c r="P5" s="57"/>
      <c r="Q5" s="57"/>
    </row>
    <row r="6" spans="1:17" s="44" customFormat="1" ht="13.15">
      <c r="A6" s="54" t="s">
        <v>1336</v>
      </c>
      <c r="B6" s="59"/>
      <c r="C6" s="59"/>
      <c r="D6" s="59"/>
      <c r="E6" s="283"/>
      <c r="F6" s="59"/>
      <c r="G6" s="59"/>
      <c r="H6" s="59"/>
      <c r="I6" s="59"/>
      <c r="J6" s="59"/>
      <c r="K6" s="59"/>
      <c r="L6" s="59"/>
      <c r="M6" s="43"/>
      <c r="N6" s="43"/>
      <c r="O6" s="43"/>
      <c r="P6" s="43"/>
      <c r="Q6" s="43"/>
    </row>
    <row r="7" spans="1:17" s="44" customFormat="1" ht="13.15">
      <c r="A7" s="52" t="s">
        <v>346</v>
      </c>
      <c r="B7" s="54"/>
      <c r="C7" s="59"/>
      <c r="D7" s="59"/>
      <c r="E7" s="283"/>
      <c r="F7" s="59"/>
      <c r="G7" s="59"/>
      <c r="H7" s="59"/>
      <c r="I7" s="59"/>
      <c r="J7" s="59"/>
      <c r="K7" s="59"/>
      <c r="L7" s="59"/>
      <c r="M7" s="43"/>
      <c r="N7" s="43"/>
      <c r="O7" s="43"/>
      <c r="P7" s="43"/>
      <c r="Q7" s="43"/>
    </row>
    <row r="8" spans="1:17" s="44" customFormat="1" ht="13.15">
      <c r="A8" s="54" t="s">
        <v>24</v>
      </c>
      <c r="B8" s="59"/>
      <c r="C8" s="59"/>
      <c r="D8" s="59"/>
      <c r="E8" s="283"/>
      <c r="F8" s="59"/>
      <c r="G8" s="59"/>
      <c r="H8" s="59"/>
      <c r="I8" s="59"/>
      <c r="J8" s="59"/>
      <c r="K8" s="59"/>
      <c r="L8" s="59"/>
      <c r="M8" s="43"/>
      <c r="N8" s="43"/>
      <c r="O8" s="43"/>
      <c r="P8" s="43"/>
      <c r="Q8" s="43"/>
    </row>
    <row r="9" spans="1:17" s="44" customFormat="1" ht="15.75" customHeight="1">
      <c r="A9" s="52" t="s">
        <v>123</v>
      </c>
      <c r="B9" s="59"/>
      <c r="C9" s="59"/>
      <c r="D9" s="59"/>
      <c r="E9" s="283"/>
      <c r="F9" s="59"/>
      <c r="G9" s="59"/>
      <c r="H9" s="59"/>
      <c r="I9" s="59"/>
      <c r="J9" s="59"/>
      <c r="K9" s="59"/>
      <c r="L9" s="59"/>
      <c r="M9" s="43"/>
      <c r="N9" s="43"/>
      <c r="O9" s="43"/>
      <c r="P9" s="43"/>
      <c r="Q9" s="43"/>
    </row>
    <row r="10" spans="1:17" s="48" customFormat="1" ht="13.5" customHeight="1">
      <c r="A10" s="53">
        <f>SUM(A13:A2221)</f>
        <v>0</v>
      </c>
      <c r="B10" s="71"/>
      <c r="C10" s="69"/>
      <c r="D10" s="46"/>
      <c r="E10" s="46"/>
      <c r="F10" s="46"/>
      <c r="G10" s="70"/>
      <c r="H10" s="46"/>
      <c r="I10" s="46"/>
      <c r="J10" s="70"/>
      <c r="K10" s="47"/>
      <c r="L10" s="47"/>
      <c r="M10" s="47"/>
      <c r="N10" s="47"/>
      <c r="O10" s="47"/>
      <c r="P10" s="47"/>
      <c r="Q10" s="47"/>
    </row>
    <row r="13" spans="1:17" ht="13.15">
      <c r="B13" s="137"/>
      <c r="C13" s="137" t="str">
        <f>'Art_&amp;_Design_1'!C293</f>
        <v>2018/19</v>
      </c>
      <c r="D13" s="137" t="str">
        <f>'Art_&amp;_Design_1'!D293</f>
        <v>2019/20</v>
      </c>
      <c r="E13" s="137" t="str">
        <f>'Art_&amp;_Design_1'!E293</f>
        <v>2020/21</v>
      </c>
      <c r="F13" s="137" t="str">
        <f>'Art_&amp;_Design_1'!F293</f>
        <v>2021/22</v>
      </c>
      <c r="G13" s="137" t="str">
        <f>'Art_&amp;_Design_1'!G293</f>
        <v>2022/23</v>
      </c>
      <c r="H13" s="137" t="str">
        <f>'Art_&amp;_Design_1'!H293</f>
        <v>2023/24</v>
      </c>
      <c r="I13" s="137" t="str">
        <f>'Art_&amp;_Design_1'!I293</f>
        <v>2024/25</v>
      </c>
      <c r="J13" s="137" t="str">
        <f>'Art_&amp;_Design_1'!J293</f>
        <v>2025/26</v>
      </c>
      <c r="K13" s="137" t="str">
        <f>'Art_&amp;_Design_1'!K293</f>
        <v>2026/27</v>
      </c>
      <c r="L13" s="137" t="str">
        <f>'Art_&amp;_Design_1'!L293</f>
        <v>2027/28</v>
      </c>
      <c r="M13" s="137" t="str">
        <f>'Art_&amp;_Design_1'!M293</f>
        <v>2028/29</v>
      </c>
      <c r="N13" s="137" t="str">
        <f>'Art_&amp;_Design_1'!N293</f>
        <v>2029/30</v>
      </c>
    </row>
    <row r="14" spans="1:17" ht="13.15">
      <c r="B14" s="264" t="str">
        <f>Primary_1!B281</f>
        <v>Primary Deaths</v>
      </c>
      <c r="C14" s="161">
        <f>Primary_1!C281</f>
        <v>92.407349080008174</v>
      </c>
      <c r="D14" s="161">
        <f>Primary_1!D281</f>
        <v>92.420415537982976</v>
      </c>
      <c r="E14" s="161">
        <f>Primary_1!E281</f>
        <v>92.301145666864755</v>
      </c>
      <c r="F14" s="161">
        <f>Primary_1!F281</f>
        <v>92.155976503291825</v>
      </c>
      <c r="G14" s="161">
        <f>Primary_1!G281</f>
        <v>91.872006309586382</v>
      </c>
      <c r="H14" s="161">
        <f>Primary_1!H281</f>
        <v>91.52815866066166</v>
      </c>
      <c r="I14" s="161">
        <f>Primary_1!I281</f>
        <v>91.175955850158957</v>
      </c>
      <c r="J14" s="161">
        <f>Primary_1!J281</f>
        <v>90.882014521296753</v>
      </c>
      <c r="K14" s="161">
        <f>Primary_1!K281</f>
        <v>90.666229621447968</v>
      </c>
      <c r="L14" s="161">
        <f>Primary_1!L281</f>
        <v>90.444480975156068</v>
      </c>
      <c r="M14" s="161">
        <f>Primary_1!M281</f>
        <v>90.222846890078287</v>
      </c>
      <c r="N14" s="161">
        <f>Primary_1!N281</f>
        <v>90.085843455954148</v>
      </c>
    </row>
    <row r="15" spans="1:17" ht="13.15">
      <c r="B15" s="187" t="str">
        <f>'Art_&amp;_Design_1'!B281</f>
        <v>Art &amp; Design Deaths</v>
      </c>
      <c r="C15" s="161">
        <f>'Art_&amp;_Design_1'!C281</f>
        <v>3.8952090421140606</v>
      </c>
      <c r="D15" s="161">
        <f>'Art_&amp;_Design_1'!D281</f>
        <v>3.8461628986063081</v>
      </c>
      <c r="E15" s="161">
        <f>'Art_&amp;_Design_1'!E281</f>
        <v>3.8070758590807365</v>
      </c>
      <c r="F15" s="161">
        <f>'Art_&amp;_Design_1'!F281</f>
        <v>3.7587952431454106</v>
      </c>
      <c r="G15" s="161">
        <f>'Art_&amp;_Design_1'!G281</f>
        <v>3.7065035705006308</v>
      </c>
      <c r="H15" s="161">
        <f>'Art_&amp;_Design_1'!H281</f>
        <v>3.6713848236587472</v>
      </c>
      <c r="I15" s="161">
        <f>'Art_&amp;_Design_1'!I281</f>
        <v>3.6461169027227953</v>
      </c>
      <c r="J15" s="161">
        <f>'Art_&amp;_Design_1'!J281</f>
        <v>3.6321893737728965</v>
      </c>
      <c r="K15" s="161">
        <f>'Art_&amp;_Design_1'!K281</f>
        <v>3.606965450830145</v>
      </c>
      <c r="L15" s="161">
        <f>'Art_&amp;_Design_1'!L281</f>
        <v>3.5780035402845298</v>
      </c>
      <c r="M15" s="161">
        <f>'Art_&amp;_Design_1'!M281</f>
        <v>3.5527084100147661</v>
      </c>
      <c r="N15" s="161">
        <f>'Art_&amp;_Design_1'!N281</f>
        <v>3.5285225300685528</v>
      </c>
    </row>
    <row r="16" spans="1:17" ht="13.15">
      <c r="B16" s="137" t="str">
        <f>Biology_1!B281</f>
        <v>Biology Deaths</v>
      </c>
      <c r="C16" s="161">
        <f>Biology_1!C281</f>
        <v>5.248413313121203</v>
      </c>
      <c r="D16" s="161">
        <f>Biology_1!D281</f>
        <v>5.3418069563819728</v>
      </c>
      <c r="E16" s="161">
        <f>Biology_1!E281</f>
        <v>5.4303995830997085</v>
      </c>
      <c r="F16" s="161">
        <f>Biology_1!F281</f>
        <v>5.4858806237389928</v>
      </c>
      <c r="G16" s="161">
        <f>Biology_1!G281</f>
        <v>5.544682291840445</v>
      </c>
      <c r="H16" s="161">
        <f>Biology_1!H281</f>
        <v>5.6453149991739497</v>
      </c>
      <c r="I16" s="161">
        <f>Biology_1!I281</f>
        <v>5.7268603586126954</v>
      </c>
      <c r="J16" s="161">
        <f>Biology_1!J281</f>
        <v>5.7639044979883796</v>
      </c>
      <c r="K16" s="161">
        <f>Biology_1!K281</f>
        <v>5.7894608738369797</v>
      </c>
      <c r="L16" s="161">
        <f>Biology_1!L281</f>
        <v>5.7961665856729088</v>
      </c>
      <c r="M16" s="161">
        <f>Biology_1!M281</f>
        <v>5.7894879517313145</v>
      </c>
      <c r="N16" s="161">
        <f>Biology_1!N281</f>
        <v>5.772250678092929</v>
      </c>
    </row>
    <row r="17" spans="2:14" ht="13.15">
      <c r="B17" s="137" t="str">
        <f>Business_Studies_1!B281</f>
        <v>Business Studies Deaths</v>
      </c>
      <c r="C17" s="161">
        <f>Business_Studies_1!C281</f>
        <v>2.4507868528167229</v>
      </c>
      <c r="D17" s="161">
        <f>Business_Studies_1!D281</f>
        <v>2.3657166141008359</v>
      </c>
      <c r="E17" s="161">
        <f>Business_Studies_1!E281</f>
        <v>2.2977102020847244</v>
      </c>
      <c r="F17" s="161">
        <f>Business_Studies_1!F281</f>
        <v>2.2446846579118738</v>
      </c>
      <c r="G17" s="161">
        <f>Business_Studies_1!G281</f>
        <v>2.2168694565464557</v>
      </c>
      <c r="H17" s="161">
        <f>Business_Studies_1!H281</f>
        <v>2.2164323955341221</v>
      </c>
      <c r="I17" s="161">
        <f>Business_Studies_1!I281</f>
        <v>2.2220073354201886</v>
      </c>
      <c r="J17" s="161">
        <f>Business_Studies_1!J281</f>
        <v>2.2318379372680104</v>
      </c>
      <c r="K17" s="161">
        <f>Business_Studies_1!K281</f>
        <v>2.2425450154310616</v>
      </c>
      <c r="L17" s="161">
        <f>Business_Studies_1!L281</f>
        <v>2.2482503721179761</v>
      </c>
      <c r="M17" s="161">
        <f>Business_Studies_1!M281</f>
        <v>2.2504448962228238</v>
      </c>
      <c r="N17" s="161">
        <f>Business_Studies_1!N281</f>
        <v>2.2502528769099408</v>
      </c>
    </row>
    <row r="18" spans="2:14" ht="13.15">
      <c r="B18" s="137" t="str">
        <f>Chemistry_1!B281</f>
        <v>Chemistry Deaths</v>
      </c>
      <c r="C18" s="161">
        <f>Chemistry_1!C281</f>
        <v>5.0393074332899817</v>
      </c>
      <c r="D18" s="161">
        <f>Chemistry_1!D281</f>
        <v>5.0658341131639251</v>
      </c>
      <c r="E18" s="161">
        <f>Chemistry_1!E281</f>
        <v>5.0987686173893021</v>
      </c>
      <c r="F18" s="161">
        <f>Chemistry_1!F281</f>
        <v>5.1109161494969406</v>
      </c>
      <c r="G18" s="161">
        <f>Chemistry_1!G281</f>
        <v>5.1364628083829409</v>
      </c>
      <c r="H18" s="161">
        <f>Chemistry_1!H281</f>
        <v>5.2103555364765253</v>
      </c>
      <c r="I18" s="161">
        <f>Chemistry_1!I281</f>
        <v>5.2717218640006394</v>
      </c>
      <c r="J18" s="161">
        <f>Chemistry_1!J281</f>
        <v>5.2978321786539446</v>
      </c>
      <c r="K18" s="161">
        <f>Chemistry_1!K281</f>
        <v>5.3206518252254149</v>
      </c>
      <c r="L18" s="161">
        <f>Chemistry_1!L281</f>
        <v>5.3284701071555975</v>
      </c>
      <c r="M18" s="161">
        <f>Chemistry_1!M281</f>
        <v>5.3238116563297977</v>
      </c>
      <c r="N18" s="161">
        <f>Chemistry_1!N281</f>
        <v>5.3097234773953925</v>
      </c>
    </row>
    <row r="19" spans="2:14" ht="13.15">
      <c r="B19" s="137" t="str">
        <f>Classics_1!B281</f>
        <v>Classics Deaths</v>
      </c>
      <c r="C19" s="161">
        <f>Classics_1!C281</f>
        <v>0.12997103996747728</v>
      </c>
      <c r="D19" s="161">
        <f>Classics_1!D281</f>
        <v>0.12681570394031982</v>
      </c>
      <c r="E19" s="161">
        <f>Classics_1!E281</f>
        <v>0.1255978769755153</v>
      </c>
      <c r="F19" s="161">
        <f>Classics_1!F281</f>
        <v>0.12527811905457437</v>
      </c>
      <c r="G19" s="161">
        <f>Classics_1!G281</f>
        <v>0.12596904207043358</v>
      </c>
      <c r="H19" s="161">
        <f>Classics_1!H281</f>
        <v>0.12801126461676643</v>
      </c>
      <c r="I19" s="161">
        <f>Classics_1!I281</f>
        <v>0.13010797996132642</v>
      </c>
      <c r="J19" s="161">
        <f>Classics_1!J281</f>
        <v>0.13153312357148436</v>
      </c>
      <c r="K19" s="161">
        <f>Classics_1!K281</f>
        <v>0.13250938813794297</v>
      </c>
      <c r="L19" s="161">
        <f>Classics_1!L281</f>
        <v>0.13317833147267205</v>
      </c>
      <c r="M19" s="161">
        <f>Classics_1!M281</f>
        <v>0.13378672289813892</v>
      </c>
      <c r="N19" s="161">
        <f>Classics_1!N281</f>
        <v>0.13424728644835832</v>
      </c>
    </row>
    <row r="20" spans="2:14" ht="13.15">
      <c r="B20" s="137" t="str">
        <f>Computing_1!B281</f>
        <v>Computing Deaths</v>
      </c>
      <c r="C20" s="161">
        <f>Computing_1!C281</f>
        <v>3.3650360632651299</v>
      </c>
      <c r="D20" s="161">
        <f>Computing_1!D281</f>
        <v>3.3125191014945683</v>
      </c>
      <c r="E20" s="161">
        <f>Computing_1!E281</f>
        <v>3.2776931083918308</v>
      </c>
      <c r="F20" s="161">
        <f>Computing_1!F281</f>
        <v>3.241917948372032</v>
      </c>
      <c r="G20" s="161">
        <f>Computing_1!G281</f>
        <v>3.2058979198284416</v>
      </c>
      <c r="H20" s="161">
        <f>Computing_1!H281</f>
        <v>3.1865868766235845</v>
      </c>
      <c r="I20" s="161">
        <f>Computing_1!I281</f>
        <v>3.175432361865512</v>
      </c>
      <c r="J20" s="161">
        <f>Computing_1!J281</f>
        <v>3.1732713099809153</v>
      </c>
      <c r="K20" s="161">
        <f>Computing_1!K281</f>
        <v>3.1633337024535164</v>
      </c>
      <c r="L20" s="161">
        <f>Computing_1!L281</f>
        <v>3.1483410315600673</v>
      </c>
      <c r="M20" s="161">
        <f>Computing_1!M281</f>
        <v>3.133183890639982</v>
      </c>
      <c r="N20" s="161">
        <f>Computing_1!N281</f>
        <v>3.1167351373362804</v>
      </c>
    </row>
    <row r="21" spans="2:14" ht="13.15">
      <c r="B21" s="137" t="str">
        <f>'Design_&amp;_Technology_1'!B281</f>
        <v>Design &amp; Technology Deaths</v>
      </c>
      <c r="C21" s="161">
        <f>'Design_&amp;_Technology_1'!C281</f>
        <v>5.0153506155861578</v>
      </c>
      <c r="D21" s="161">
        <f>'Design_&amp;_Technology_1'!D281</f>
        <v>4.8897229290951856</v>
      </c>
      <c r="E21" s="161">
        <f>'Design_&amp;_Technology_1'!E281</f>
        <v>4.8054615965176488</v>
      </c>
      <c r="F21" s="161">
        <f>'Design_&amp;_Technology_1'!F281</f>
        <v>4.7255235773239992</v>
      </c>
      <c r="G21" s="161">
        <f>'Design_&amp;_Technology_1'!G281</f>
        <v>4.6446909839260027</v>
      </c>
      <c r="H21" s="161">
        <f>'Design_&amp;_Technology_1'!H281</f>
        <v>4.5881902316904934</v>
      </c>
      <c r="I21" s="161">
        <f>'Design_&amp;_Technology_1'!I281</f>
        <v>4.5514014329722334</v>
      </c>
      <c r="J21" s="161">
        <f>'Design_&amp;_Technology_1'!J281</f>
        <v>4.5346231624600257</v>
      </c>
      <c r="K21" s="161">
        <f>'Design_&amp;_Technology_1'!K281</f>
        <v>4.5021932154278721</v>
      </c>
      <c r="L21" s="161">
        <f>'Design_&amp;_Technology_1'!L281</f>
        <v>4.467620020751319</v>
      </c>
      <c r="M21" s="161">
        <f>'Design_&amp;_Technology_1'!M281</f>
        <v>4.4408086429657825</v>
      </c>
      <c r="N21" s="161">
        <f>'Design_&amp;_Technology_1'!N281</f>
        <v>4.4163849888917177</v>
      </c>
    </row>
    <row r="22" spans="2:14" ht="13.15">
      <c r="B22" s="137" t="str">
        <f>Drama_1!B281</f>
        <v>Drama Deaths</v>
      </c>
      <c r="C22" s="161">
        <f>Drama_1!C281</f>
        <v>1.8786078580867871</v>
      </c>
      <c r="D22" s="161">
        <f>Drama_1!D281</f>
        <v>1.9184976633492012</v>
      </c>
      <c r="E22" s="161">
        <f>Drama_1!E281</f>
        <v>1.956794765958072</v>
      </c>
      <c r="F22" s="161">
        <f>Drama_1!F281</f>
        <v>1.9816026899105865</v>
      </c>
      <c r="G22" s="161">
        <f>Drama_1!G281</f>
        <v>1.9944775261991157</v>
      </c>
      <c r="H22" s="161">
        <f>Drama_1!H281</f>
        <v>2.008558495959885</v>
      </c>
      <c r="I22" s="161">
        <f>Drama_1!I281</f>
        <v>2.0225974546641932</v>
      </c>
      <c r="J22" s="161">
        <f>Drama_1!J281</f>
        <v>2.0381106809926299</v>
      </c>
      <c r="K22" s="161">
        <f>Drama_1!K281</f>
        <v>2.0401905029762877</v>
      </c>
      <c r="L22" s="161">
        <f>Drama_1!L281</f>
        <v>2.0362990286435161</v>
      </c>
      <c r="M22" s="161">
        <f>Drama_1!M281</f>
        <v>2.032107419799992</v>
      </c>
      <c r="N22" s="161">
        <f>Drama_1!N281</f>
        <v>2.0259454645890997</v>
      </c>
    </row>
    <row r="23" spans="2:14" ht="13.15">
      <c r="B23" s="354" t="str">
        <f>English_1!B281</f>
        <v>English Deaths</v>
      </c>
      <c r="C23" s="161">
        <f>English_1!C281</f>
        <v>12.329519773170411</v>
      </c>
      <c r="D23" s="161">
        <f>English_1!D281</f>
        <v>12.674730001996073</v>
      </c>
      <c r="E23" s="161">
        <f>English_1!E281</f>
        <v>12.914783487496184</v>
      </c>
      <c r="F23" s="161">
        <f>English_1!F281</f>
        <v>13.107091468224393</v>
      </c>
      <c r="G23" s="161">
        <f>English_1!G281</f>
        <v>13.28031095335011</v>
      </c>
      <c r="H23" s="161">
        <f>English_1!H281</f>
        <v>13.540789933593974</v>
      </c>
      <c r="I23" s="161">
        <f>English_1!I281</f>
        <v>13.759176421473729</v>
      </c>
      <c r="J23" s="161">
        <f>English_1!J281</f>
        <v>13.856122522983615</v>
      </c>
      <c r="K23" s="161">
        <f>English_1!K281</f>
        <v>13.918939136761217</v>
      </c>
      <c r="L23" s="161">
        <f>English_1!L281</f>
        <v>13.936436953067226</v>
      </c>
      <c r="M23" s="161">
        <f>English_1!M281</f>
        <v>13.9224885241224</v>
      </c>
      <c r="N23" s="161">
        <f>English_1!N281</f>
        <v>13.881621806487328</v>
      </c>
    </row>
    <row r="24" spans="2:14" ht="13.15">
      <c r="B24" s="354" t="str">
        <f>Food_1!B281</f>
        <v>Food Deaths</v>
      </c>
      <c r="C24" s="161">
        <f>Food_1!C281</f>
        <v>0.89959905391726314</v>
      </c>
      <c r="D24" s="161">
        <f>Food_1!D281</f>
        <v>0.87568870901265894</v>
      </c>
      <c r="E24" s="161">
        <f>Food_1!E281</f>
        <v>0.85814182049345566</v>
      </c>
      <c r="F24" s="161">
        <f>Food_1!F281</f>
        <v>0.84121900390665338</v>
      </c>
      <c r="G24" s="161">
        <f>Food_1!G281</f>
        <v>0.82438709657276887</v>
      </c>
      <c r="H24" s="161">
        <f>Food_1!H281</f>
        <v>0.81378791129779171</v>
      </c>
      <c r="I24" s="161">
        <f>Food_1!I281</f>
        <v>0.80607740330844335</v>
      </c>
      <c r="J24" s="161">
        <f>Food_1!J281</f>
        <v>0.80160268056477091</v>
      </c>
      <c r="K24" s="161">
        <f>Food_1!K281</f>
        <v>0.79842517663068735</v>
      </c>
      <c r="L24" s="161">
        <f>Food_1!L281</f>
        <v>0.79393400615582255</v>
      </c>
      <c r="M24" s="161">
        <f>Food_1!M281</f>
        <v>0.78805202613437453</v>
      </c>
      <c r="N24" s="161">
        <f>Food_1!N281</f>
        <v>0.78148265239425607</v>
      </c>
    </row>
    <row r="25" spans="2:14" ht="13.15">
      <c r="B25" s="137" t="str">
        <f>Geography_1!B281</f>
        <v>Geography Deaths</v>
      </c>
      <c r="C25" s="161">
        <f>Geography_1!C281</f>
        <v>4.8449869860604045</v>
      </c>
      <c r="D25" s="161">
        <f>Geography_1!D281</f>
        <v>4.9315255828490088</v>
      </c>
      <c r="E25" s="161">
        <f>Geography_1!E281</f>
        <v>5.0191115696144939</v>
      </c>
      <c r="F25" s="161">
        <f>Geography_1!F281</f>
        <v>5.0881814574029685</v>
      </c>
      <c r="G25" s="161">
        <f>Geography_1!G281</f>
        <v>5.1483346786926134</v>
      </c>
      <c r="H25" s="161">
        <f>Geography_1!H281</f>
        <v>5.2345456982568344</v>
      </c>
      <c r="I25" s="161">
        <f>Geography_1!I281</f>
        <v>5.311435406450812</v>
      </c>
      <c r="J25" s="161">
        <f>Geography_1!J281</f>
        <v>5.3434927030263397</v>
      </c>
      <c r="K25" s="161">
        <f>Geography_1!K281</f>
        <v>5.3527951297210423</v>
      </c>
      <c r="L25" s="161">
        <f>Geography_1!L281</f>
        <v>5.347684842501069</v>
      </c>
      <c r="M25" s="161">
        <f>Geography_1!M281</f>
        <v>5.3383106813047885</v>
      </c>
      <c r="N25" s="161">
        <f>Geography_1!N281</f>
        <v>5.3226044983286833</v>
      </c>
    </row>
    <row r="26" spans="2:14" ht="13.15">
      <c r="B26" s="137" t="str">
        <f>History_1!B281</f>
        <v>History Deaths</v>
      </c>
      <c r="C26" s="161">
        <f>History_1!C281</f>
        <v>5.1426856630203943</v>
      </c>
      <c r="D26" s="161">
        <f>History_1!D281</f>
        <v>5.2286224700102988</v>
      </c>
      <c r="E26" s="161">
        <f>History_1!E281</f>
        <v>5.3157546990971003</v>
      </c>
      <c r="F26" s="161">
        <f>History_1!F281</f>
        <v>5.3868744619490325</v>
      </c>
      <c r="G26" s="161">
        <f>History_1!G281</f>
        <v>5.4540788706986101</v>
      </c>
      <c r="H26" s="161">
        <f>History_1!H281</f>
        <v>5.5533114936409405</v>
      </c>
      <c r="I26" s="161">
        <f>History_1!I281</f>
        <v>5.6439289892801936</v>
      </c>
      <c r="J26" s="161">
        <f>History_1!J281</f>
        <v>5.6886498861013841</v>
      </c>
      <c r="K26" s="161">
        <f>History_1!K281</f>
        <v>5.7101123875712583</v>
      </c>
      <c r="L26" s="161">
        <f>History_1!L281</f>
        <v>5.7157588651556059</v>
      </c>
      <c r="M26" s="161">
        <f>History_1!M281</f>
        <v>5.715842180703353</v>
      </c>
      <c r="N26" s="161">
        <f>History_1!N281</f>
        <v>5.7081133036993723</v>
      </c>
    </row>
    <row r="27" spans="2:14" ht="13.15">
      <c r="B27" s="137" t="str">
        <f>Mathematics_1!B281</f>
        <v>Mathematics Deaths</v>
      </c>
      <c r="C27" s="161">
        <f>Mathematics_1!C281</f>
        <v>14.751432507832362</v>
      </c>
      <c r="D27" s="161">
        <f>Mathematics_1!D281</f>
        <v>14.799342841386611</v>
      </c>
      <c r="E27" s="161">
        <f>Mathematics_1!E281</f>
        <v>14.815800507492803</v>
      </c>
      <c r="F27" s="161">
        <f>Mathematics_1!F281</f>
        <v>14.837891739478742</v>
      </c>
      <c r="G27" s="161">
        <f>Mathematics_1!G281</f>
        <v>14.87175068722652</v>
      </c>
      <c r="H27" s="161">
        <f>Mathematics_1!H281</f>
        <v>15.040831994069872</v>
      </c>
      <c r="I27" s="161">
        <f>Mathematics_1!I281</f>
        <v>15.200659856971576</v>
      </c>
      <c r="J27" s="161">
        <f>Mathematics_1!J281</f>
        <v>15.260110494511981</v>
      </c>
      <c r="K27" s="161">
        <f>Mathematics_1!K281</f>
        <v>15.297726871074369</v>
      </c>
      <c r="L27" s="161">
        <f>Mathematics_1!L281</f>
        <v>15.301961851637472</v>
      </c>
      <c r="M27" s="161">
        <f>Mathematics_1!M281</f>
        <v>15.286409540870643</v>
      </c>
      <c r="N27" s="161">
        <f>Mathematics_1!N281</f>
        <v>15.250904140106528</v>
      </c>
    </row>
    <row r="28" spans="2:14" ht="13.15">
      <c r="B28" s="137" t="str">
        <f>Modern_Foreign_Languages_1!B281</f>
        <v>Modern Foreign Languages Deaths</v>
      </c>
      <c r="C28" s="161">
        <f>Modern_Foreign_Languages_1!C281</f>
        <v>6.7936386257029433</v>
      </c>
      <c r="D28" s="161">
        <f>Modern_Foreign_Languages_1!D281</f>
        <v>6.8375668904669284</v>
      </c>
      <c r="E28" s="161">
        <f>Modern_Foreign_Languages_1!E281</f>
        <v>6.9771765799870753</v>
      </c>
      <c r="F28" s="161">
        <f>Modern_Foreign_Languages_1!F281</f>
        <v>7.170726758258227</v>
      </c>
      <c r="G28" s="161">
        <f>Modern_Foreign_Languages_1!G281</f>
        <v>7.4499450599423716</v>
      </c>
      <c r="H28" s="161">
        <f>Modern_Foreign_Languages_1!H281</f>
        <v>7.8719274030838084</v>
      </c>
      <c r="I28" s="161">
        <f>Modern_Foreign_Languages_1!I281</f>
        <v>8.2142413022897678</v>
      </c>
      <c r="J28" s="161">
        <f>Modern_Foreign_Languages_1!J281</f>
        <v>8.2083279238926306</v>
      </c>
      <c r="K28" s="161">
        <f>Modern_Foreign_Languages_1!K281</f>
        <v>8.1859417134761649</v>
      </c>
      <c r="L28" s="161">
        <f>Modern_Foreign_Languages_1!L281</f>
        <v>8.156427463318412</v>
      </c>
      <c r="M28" s="161">
        <f>Modern_Foreign_Languages_1!M281</f>
        <v>8.1328067576899947</v>
      </c>
      <c r="N28" s="161">
        <f>Modern_Foreign_Languages_1!N281</f>
        <v>8.1063531589582691</v>
      </c>
    </row>
    <row r="29" spans="2:14" ht="13.15">
      <c r="B29" s="137" t="str">
        <f>Music_1!B281</f>
        <v>Music Deaths</v>
      </c>
      <c r="C29" s="161">
        <f>Music_1!C281</f>
        <v>2.128579630652534</v>
      </c>
      <c r="D29" s="161">
        <f>Music_1!D281</f>
        <v>2.1540218878533155</v>
      </c>
      <c r="E29" s="161">
        <f>Music_1!E281</f>
        <v>2.1812233967420189</v>
      </c>
      <c r="F29" s="161">
        <f>Music_1!F281</f>
        <v>2.1955449299772809</v>
      </c>
      <c r="G29" s="161">
        <f>Music_1!G281</f>
        <v>2.1972337743384114</v>
      </c>
      <c r="H29" s="161">
        <f>Music_1!H281</f>
        <v>2.2003676032586452</v>
      </c>
      <c r="I29" s="161">
        <f>Music_1!I281</f>
        <v>2.2063277258003016</v>
      </c>
      <c r="J29" s="161">
        <f>Music_1!J281</f>
        <v>2.2165967541712392</v>
      </c>
      <c r="K29" s="161">
        <f>Music_1!K281</f>
        <v>2.2118383181174197</v>
      </c>
      <c r="L29" s="161">
        <f>Music_1!L281</f>
        <v>2.2028833563754633</v>
      </c>
      <c r="M29" s="161">
        <f>Music_1!M281</f>
        <v>2.1965757906660932</v>
      </c>
      <c r="N29" s="161">
        <f>Music_1!N281</f>
        <v>2.1898364150979828</v>
      </c>
    </row>
    <row r="30" spans="2:14" ht="13.15">
      <c r="B30" s="137" t="str">
        <f>Others_1!B281</f>
        <v>Others Deaths</v>
      </c>
      <c r="C30" s="161">
        <f>Others_1!C281</f>
        <v>4.5269808817085906</v>
      </c>
      <c r="D30" s="161">
        <f>Others_1!D281</f>
        <v>4.4267164131043906</v>
      </c>
      <c r="E30" s="161">
        <f>Others_1!E281</f>
        <v>4.3566770053279305</v>
      </c>
      <c r="F30" s="161">
        <f>Others_1!F281</f>
        <v>4.3069022666912566</v>
      </c>
      <c r="G30" s="161">
        <f>Others_1!G281</f>
        <v>4.2955411494779501</v>
      </c>
      <c r="H30" s="161">
        <f>Others_1!H281</f>
        <v>4.3269504173807487</v>
      </c>
      <c r="I30" s="161">
        <f>Others_1!I281</f>
        <v>4.3675572760576857</v>
      </c>
      <c r="J30" s="161">
        <f>Others_1!J281</f>
        <v>4.4141328057396336</v>
      </c>
      <c r="K30" s="161">
        <f>Others_1!K281</f>
        <v>4.4469554095844579</v>
      </c>
      <c r="L30" s="161">
        <f>Others_1!L281</f>
        <v>4.4683694156660367</v>
      </c>
      <c r="M30" s="161">
        <f>Others_1!M281</f>
        <v>4.4868525031213302</v>
      </c>
      <c r="N30" s="161">
        <f>Others_1!N281</f>
        <v>4.5006966167079474</v>
      </c>
    </row>
    <row r="31" spans="2:14" ht="13.15">
      <c r="B31" s="137" t="str">
        <f>Physical_Education_1!B281</f>
        <v>Physical Education Deaths</v>
      </c>
      <c r="C31" s="161">
        <f>Physical_Education_1!C281</f>
        <v>7.0935462514620617</v>
      </c>
      <c r="D31" s="161">
        <f>Physical_Education_1!D281</f>
        <v>7.2889916905680661</v>
      </c>
      <c r="E31" s="161">
        <f>Physical_Education_1!E281</f>
        <v>7.4902550967831214</v>
      </c>
      <c r="F31" s="161">
        <f>Physical_Education_1!F281</f>
        <v>7.6469531999587943</v>
      </c>
      <c r="G31" s="161">
        <f>Physical_Education_1!G281</f>
        <v>7.7540365209742932</v>
      </c>
      <c r="H31" s="161">
        <f>Physical_Education_1!H281</f>
        <v>7.8666303051329987</v>
      </c>
      <c r="I31" s="161">
        <f>Physical_Education_1!I281</f>
        <v>7.969246283420258</v>
      </c>
      <c r="J31" s="161">
        <f>Physical_Education_1!J281</f>
        <v>8.0686736501424168</v>
      </c>
      <c r="K31" s="161">
        <f>Physical_Education_1!K281</f>
        <v>8.1275357759136853</v>
      </c>
      <c r="L31" s="161">
        <f>Physical_Education_1!L281</f>
        <v>8.1512114802082785</v>
      </c>
      <c r="M31" s="161">
        <f>Physical_Education_1!M281</f>
        <v>8.1530559821037087</v>
      </c>
      <c r="N31" s="161">
        <f>Physical_Education_1!N281</f>
        <v>8.1351064164238096</v>
      </c>
    </row>
    <row r="32" spans="2:14" ht="13.15">
      <c r="B32" s="137" t="str">
        <f>Physics_1!B281</f>
        <v>Physics Deaths</v>
      </c>
      <c r="C32" s="161">
        <f>Physics_1!C281</f>
        <v>5.3831809617345927</v>
      </c>
      <c r="D32" s="161">
        <f>Physics_1!D281</f>
        <v>5.3569101310935991</v>
      </c>
      <c r="E32" s="161">
        <f>Physics_1!E281</f>
        <v>5.3548561620175601</v>
      </c>
      <c r="F32" s="161">
        <f>Physics_1!F281</f>
        <v>5.3436648287328339</v>
      </c>
      <c r="G32" s="161">
        <f>Physics_1!G281</f>
        <v>5.3535056405630428</v>
      </c>
      <c r="H32" s="161">
        <f>Physics_1!H281</f>
        <v>5.4187611536361953</v>
      </c>
      <c r="I32" s="161">
        <f>Physics_1!I281</f>
        <v>5.4763186988739374</v>
      </c>
      <c r="J32" s="161">
        <f>Physics_1!J281</f>
        <v>5.5001653601648357</v>
      </c>
      <c r="K32" s="161">
        <f>Physics_1!K281</f>
        <v>5.5229367336152073</v>
      </c>
      <c r="L32" s="161">
        <f>Physics_1!L281</f>
        <v>5.531189180393266</v>
      </c>
      <c r="M32" s="161">
        <f>Physics_1!M281</f>
        <v>5.5263521711714478</v>
      </c>
      <c r="N32" s="161">
        <f>Physics_1!N281</f>
        <v>5.5114066328225224</v>
      </c>
    </row>
    <row r="33" spans="2:14" ht="13.15">
      <c r="B33" s="137" t="str">
        <f>Religious_Education_1!B281</f>
        <v>Religious Education Deaths</v>
      </c>
      <c r="C33" s="161">
        <f>Religious_Education_1!C281</f>
        <v>3.094341681422196</v>
      </c>
      <c r="D33" s="161">
        <f>Religious_Education_1!D281</f>
        <v>3.0987156513328298</v>
      </c>
      <c r="E33" s="161">
        <f>Religious_Education_1!E281</f>
        <v>3.1142307224315795</v>
      </c>
      <c r="F33" s="161">
        <f>Religious_Education_1!F281</f>
        <v>3.1200188930347061</v>
      </c>
      <c r="G33" s="161">
        <f>Religious_Education_1!G281</f>
        <v>3.115267288422781</v>
      </c>
      <c r="H33" s="161">
        <f>Religious_Education_1!H281</f>
        <v>3.1209353931844075</v>
      </c>
      <c r="I33" s="161">
        <f>Religious_Education_1!I281</f>
        <v>3.1304084234296026</v>
      </c>
      <c r="J33" s="161">
        <f>Religious_Education_1!J281</f>
        <v>3.1455896993528998</v>
      </c>
      <c r="K33" s="161">
        <f>Religious_Education_1!K281</f>
        <v>3.1497699949139237</v>
      </c>
      <c r="L33" s="161">
        <f>Religious_Education_1!L281</f>
        <v>3.1457143230646314</v>
      </c>
      <c r="M33" s="161">
        <f>Religious_Education_1!M281</f>
        <v>3.1385089401675357</v>
      </c>
      <c r="N33" s="161">
        <f>Religious_Education_1!N281</f>
        <v>3.1276819423328619</v>
      </c>
    </row>
    <row r="34" spans="2:14" ht="13.15">
      <c r="B34" s="8" t="s">
        <v>616</v>
      </c>
      <c r="C34" s="240">
        <f>SUM(C14:C33)</f>
        <v>186.41852331493942</v>
      </c>
      <c r="D34" s="240">
        <f t="shared" ref="D34:N34" si="0">SUM(D14:D33)</f>
        <v>186.96032378778906</v>
      </c>
      <c r="E34" s="240">
        <f t="shared" si="0"/>
        <v>187.49865832384566</v>
      </c>
      <c r="F34" s="240">
        <f t="shared" si="0"/>
        <v>187.87564451986114</v>
      </c>
      <c r="G34" s="240">
        <f t="shared" si="0"/>
        <v>188.19195162914033</v>
      </c>
      <c r="H34" s="240">
        <f t="shared" si="0"/>
        <v>189.1718325909319</v>
      </c>
      <c r="I34" s="240">
        <f t="shared" si="0"/>
        <v>190.00757932773485</v>
      </c>
      <c r="J34" s="240">
        <f t="shared" si="0"/>
        <v>190.18878126663679</v>
      </c>
      <c r="K34" s="240">
        <f t="shared" si="0"/>
        <v>190.18705624314663</v>
      </c>
      <c r="L34" s="240">
        <f t="shared" si="0"/>
        <v>189.93238173035792</v>
      </c>
      <c r="M34" s="240">
        <f t="shared" si="0"/>
        <v>189.56444157873656</v>
      </c>
      <c r="N34" s="240">
        <f t="shared" si="0"/>
        <v>189.15571347904594</v>
      </c>
    </row>
    <row r="35" spans="2:14" ht="13.15">
      <c r="B35" s="1068" t="s">
        <v>1581</v>
      </c>
      <c r="C35" s="240">
        <f>C34-C14</f>
        <v>94.011174234931246</v>
      </c>
      <c r="D35" s="240">
        <f t="shared" ref="D35:M35" si="1">D34-D14</f>
        <v>94.539908249806089</v>
      </c>
      <c r="E35" s="240">
        <f t="shared" si="1"/>
        <v>95.197512656980905</v>
      </c>
      <c r="F35" s="240">
        <f t="shared" si="1"/>
        <v>95.719668016569315</v>
      </c>
      <c r="G35" s="240">
        <f t="shared" si="1"/>
        <v>96.319945319553952</v>
      </c>
      <c r="H35" s="240">
        <f t="shared" si="1"/>
        <v>97.643673930270239</v>
      </c>
      <c r="I35" s="240">
        <f t="shared" si="1"/>
        <v>98.831623477575889</v>
      </c>
      <c r="J35" s="240">
        <f t="shared" si="1"/>
        <v>99.306766745340042</v>
      </c>
      <c r="K35" s="240">
        <f t="shared" si="1"/>
        <v>99.52082662169866</v>
      </c>
      <c r="L35" s="240">
        <f t="shared" si="1"/>
        <v>99.487900755201849</v>
      </c>
      <c r="M35" s="240">
        <f t="shared" si="1"/>
        <v>99.341594688658276</v>
      </c>
      <c r="N35" s="240">
        <f>N34-N14</f>
        <v>99.069870023091795</v>
      </c>
    </row>
    <row r="36" spans="2:14" ht="13.15">
      <c r="B36" s="184"/>
      <c r="C36" s="1079"/>
      <c r="D36" s="1079"/>
      <c r="E36" s="1079"/>
      <c r="F36" s="1079"/>
      <c r="G36" s="1079"/>
      <c r="H36" s="1079"/>
      <c r="I36" s="1079"/>
      <c r="J36" s="1079"/>
      <c r="K36" s="1079"/>
      <c r="L36" s="1079"/>
      <c r="M36" s="1079"/>
      <c r="N36" s="1079"/>
    </row>
  </sheetData>
  <hyperlinks>
    <hyperlink ref="A2" location="'Title_&amp;_Contents'!A1" display="Contents"/>
    <hyperlink ref="B2" location="Map_of_sheets!A1" display="Map of sheets"/>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sheetPr>
  <dimension ref="A1:Z46"/>
  <sheetViews>
    <sheetView showGridLines="0" zoomScaleNormal="100" workbookViewId="0"/>
  </sheetViews>
  <sheetFormatPr defaultColWidth="9" defaultRowHeight="12.75"/>
  <cols>
    <col min="1" max="1" width="9" style="300"/>
    <col min="2" max="2" width="33.73046875" style="300" customWidth="1"/>
    <col min="3" max="14" width="10.73046875" style="300" customWidth="1"/>
    <col min="15" max="16384" width="9" style="300"/>
  </cols>
  <sheetData>
    <row r="1" spans="1:26" s="335" customFormat="1" ht="13.9">
      <c r="A1" s="334" t="str">
        <f>ModelBanner</f>
        <v>TSM_201920</v>
      </c>
    </row>
    <row r="2" spans="1:26" s="335" customFormat="1" ht="13.9">
      <c r="A2" s="920" t="s">
        <v>13</v>
      </c>
      <c r="B2" s="920" t="s">
        <v>30</v>
      </c>
      <c r="Q2" s="471"/>
      <c r="R2" s="471"/>
      <c r="S2" s="471"/>
      <c r="T2" s="471"/>
      <c r="U2" s="471"/>
      <c r="V2" s="471"/>
    </row>
    <row r="3" spans="1:26" s="335" customFormat="1" ht="13.9">
      <c r="A3" s="336"/>
      <c r="Q3" s="471"/>
      <c r="R3" s="471"/>
      <c r="S3" s="471"/>
      <c r="T3" s="471"/>
      <c r="U3" s="471"/>
      <c r="V3" s="471"/>
    </row>
    <row r="4" spans="1:26" s="339" customFormat="1" ht="13.9">
      <c r="A4" s="337" t="s">
        <v>26</v>
      </c>
      <c r="B4" s="337"/>
      <c r="E4" s="335"/>
      <c r="Q4" s="471"/>
      <c r="R4" s="471"/>
      <c r="S4" s="471"/>
      <c r="T4" s="471"/>
      <c r="U4" s="471"/>
      <c r="V4" s="471"/>
    </row>
    <row r="5" spans="1:26" s="341" customFormat="1" ht="13.9" customHeight="1">
      <c r="A5" s="674" t="s">
        <v>1430</v>
      </c>
      <c r="B5" s="674"/>
      <c r="C5" s="674"/>
      <c r="D5" s="674"/>
      <c r="E5" s="674"/>
      <c r="F5" s="674"/>
      <c r="G5" s="674"/>
      <c r="H5" s="674"/>
      <c r="I5" s="674"/>
      <c r="J5" s="674"/>
      <c r="K5" s="339"/>
      <c r="L5" s="339"/>
      <c r="M5" s="339"/>
      <c r="N5" s="339"/>
      <c r="O5" s="340"/>
      <c r="P5" s="340"/>
      <c r="Q5" s="471"/>
      <c r="R5" s="471"/>
      <c r="S5" s="471"/>
      <c r="T5" s="471"/>
      <c r="U5" s="471"/>
      <c r="V5" s="471"/>
    </row>
    <row r="6" spans="1:26" s="345" customFormat="1" ht="13.9">
      <c r="A6" s="342" t="s">
        <v>1336</v>
      </c>
      <c r="B6" s="343"/>
      <c r="C6" s="344"/>
      <c r="D6" s="344"/>
      <c r="E6" s="335"/>
      <c r="F6" s="344"/>
      <c r="G6" s="344"/>
      <c r="H6" s="344"/>
      <c r="I6" s="344"/>
      <c r="J6" s="344"/>
      <c r="K6" s="344"/>
      <c r="L6" s="344"/>
      <c r="M6" s="344"/>
      <c r="N6" s="344"/>
      <c r="O6" s="344"/>
      <c r="P6" s="344"/>
      <c r="Q6" s="471"/>
      <c r="R6" s="471"/>
      <c r="S6" s="471"/>
      <c r="T6" s="471"/>
      <c r="U6" s="471"/>
      <c r="V6" s="471"/>
    </row>
    <row r="7" spans="1:26" s="345" customFormat="1" ht="13.9">
      <c r="A7" s="346" t="s">
        <v>346</v>
      </c>
      <c r="B7" s="342"/>
      <c r="C7" s="344"/>
      <c r="D7" s="344"/>
      <c r="E7" s="335"/>
      <c r="F7" s="344"/>
      <c r="G7" s="344"/>
      <c r="H7" s="344"/>
      <c r="I7" s="718"/>
      <c r="J7" s="344"/>
      <c r="K7" s="344"/>
      <c r="L7" s="344"/>
      <c r="M7" s="344"/>
      <c r="N7" s="344"/>
      <c r="O7" s="344"/>
      <c r="P7" s="344"/>
      <c r="Q7" s="471"/>
      <c r="R7" s="471"/>
      <c r="S7" s="471"/>
      <c r="T7" s="471"/>
      <c r="U7" s="471"/>
      <c r="V7" s="471"/>
    </row>
    <row r="8" spans="1:26" s="345" customFormat="1" ht="13.9">
      <c r="A8" s="342" t="s">
        <v>24</v>
      </c>
      <c r="B8" s="343"/>
      <c r="C8" s="541"/>
      <c r="D8" s="344"/>
      <c r="E8" s="335"/>
      <c r="F8" s="344"/>
      <c r="G8" s="344"/>
      <c r="H8" s="344"/>
      <c r="I8" s="344"/>
      <c r="J8" s="344"/>
      <c r="K8" s="344"/>
      <c r="L8" s="344"/>
      <c r="M8" s="344"/>
      <c r="N8" s="344"/>
      <c r="O8" s="344"/>
      <c r="P8" s="344"/>
      <c r="Q8" s="471"/>
      <c r="R8" s="471"/>
      <c r="S8" s="471"/>
      <c r="T8" s="471"/>
      <c r="U8" s="471"/>
      <c r="V8" s="471"/>
    </row>
    <row r="9" spans="1:26" s="345" customFormat="1" ht="13.9">
      <c r="A9" s="346" t="s">
        <v>123</v>
      </c>
      <c r="B9" s="343"/>
      <c r="C9" s="344"/>
      <c r="D9" s="344"/>
      <c r="E9" s="335"/>
      <c r="F9" s="344"/>
      <c r="G9" s="344"/>
      <c r="H9" s="344"/>
      <c r="I9" s="344"/>
      <c r="J9" s="344"/>
      <c r="K9" s="344"/>
      <c r="L9" s="344"/>
      <c r="M9" s="344"/>
      <c r="N9" s="344"/>
      <c r="O9" s="344"/>
      <c r="P9" s="344"/>
      <c r="Q9" s="471"/>
      <c r="R9" s="471"/>
      <c r="S9" s="471"/>
      <c r="T9" s="471"/>
      <c r="U9" s="471"/>
      <c r="V9" s="471"/>
    </row>
    <row r="10" spans="1:26" s="353" customFormat="1" ht="13.5" customHeight="1">
      <c r="A10" s="347">
        <f>SUM(A13:A2222)</f>
        <v>0</v>
      </c>
      <c r="B10" s="348"/>
      <c r="C10" s="349"/>
      <c r="D10" s="350"/>
      <c r="E10" s="350"/>
      <c r="F10" s="350"/>
      <c r="G10" s="351"/>
      <c r="H10" s="350"/>
      <c r="I10" s="350"/>
      <c r="J10" s="351"/>
      <c r="K10" s="352"/>
      <c r="L10" s="352"/>
      <c r="M10" s="352"/>
      <c r="N10" s="352"/>
      <c r="O10" s="352"/>
      <c r="P10" s="352"/>
    </row>
    <row r="12" spans="1:26">
      <c r="C12" s="390"/>
      <c r="D12" s="390"/>
      <c r="E12" s="390"/>
      <c r="F12" s="390"/>
      <c r="G12" s="390"/>
      <c r="H12" s="390"/>
      <c r="I12" s="390"/>
      <c r="J12" s="390"/>
      <c r="K12" s="390"/>
      <c r="L12" s="390"/>
      <c r="M12" s="390"/>
      <c r="N12" s="390"/>
      <c r="P12" s="372"/>
    </row>
    <row r="13" spans="1:26" ht="13.15">
      <c r="B13" s="354"/>
      <c r="C13" s="354" t="str">
        <f>'Art_&amp;_Design_1'!C293</f>
        <v>2018/19</v>
      </c>
      <c r="D13" s="354" t="str">
        <f>'Art_&amp;_Design_1'!D293</f>
        <v>2019/20</v>
      </c>
      <c r="E13" s="354" t="str">
        <f>'Art_&amp;_Design_1'!E293</f>
        <v>2020/21</v>
      </c>
      <c r="F13" s="354" t="str">
        <f>'Art_&amp;_Design_1'!F293</f>
        <v>2021/22</v>
      </c>
      <c r="G13" s="354" t="str">
        <f>'Art_&amp;_Design_1'!G293</f>
        <v>2022/23</v>
      </c>
      <c r="H13" s="354" t="str">
        <f>'Art_&amp;_Design_1'!H293</f>
        <v>2023/24</v>
      </c>
      <c r="I13" s="354" t="str">
        <f>'Art_&amp;_Design_1'!I293</f>
        <v>2024/25</v>
      </c>
      <c r="J13" s="354" t="str">
        <f>'Art_&amp;_Design_1'!J293</f>
        <v>2025/26</v>
      </c>
      <c r="K13" s="354" t="str">
        <f>'Art_&amp;_Design_1'!K293</f>
        <v>2026/27</v>
      </c>
      <c r="L13" s="354" t="str">
        <f>'Art_&amp;_Design_1'!L293</f>
        <v>2027/28</v>
      </c>
      <c r="M13" s="354" t="str">
        <f>'Art_&amp;_Design_1'!M293</f>
        <v>2028/29</v>
      </c>
      <c r="N13" s="354" t="str">
        <f>'Art_&amp;_Design_1'!N293</f>
        <v>2029/30</v>
      </c>
      <c r="P13" s="374"/>
    </row>
    <row r="14" spans="1:26" ht="13.15">
      <c r="B14" s="371" t="str">
        <f>Primary_1!B279</f>
        <v>Primary Leavers</v>
      </c>
      <c r="C14" s="274">
        <f>Primary_1!C279</f>
        <v>25404.10999796374</v>
      </c>
      <c r="D14" s="274">
        <f>Primary_1!D279</f>
        <v>25403.529950220818</v>
      </c>
      <c r="E14" s="274">
        <f>Primary_1!E279</f>
        <v>26002.037624577297</v>
      </c>
      <c r="F14" s="274">
        <f>Primary_1!F279</f>
        <v>26076.403005064782</v>
      </c>
      <c r="G14" s="274">
        <f>Primary_1!G279</f>
        <v>25986.566956302267</v>
      </c>
      <c r="H14" s="274">
        <f>Primary_1!H279</f>
        <v>25878.899771228411</v>
      </c>
      <c r="I14" s="274">
        <f>Primary_1!I279</f>
        <v>25775.794913698021</v>
      </c>
      <c r="J14" s="274">
        <f>Primary_1!J279</f>
        <v>25702.671546399335</v>
      </c>
      <c r="K14" s="274">
        <f>Primary_1!K279</f>
        <v>25665.052245436735</v>
      </c>
      <c r="L14" s="274">
        <f>Primary_1!L279</f>
        <v>25628.3444370832</v>
      </c>
      <c r="M14" s="274">
        <f>Primary_1!M279</f>
        <v>25593.483612179607</v>
      </c>
      <c r="N14" s="274">
        <f>Primary_1!N279</f>
        <v>25590.930570777553</v>
      </c>
      <c r="P14" s="375"/>
    </row>
    <row r="15" spans="1:26" ht="13.15">
      <c r="B15" s="354" t="str">
        <f>'Art_&amp;_Design_1'!B279</f>
        <v>Art &amp; Design Leavers</v>
      </c>
      <c r="C15" s="274">
        <f>'Art_&amp;_Design_1'!C279</f>
        <v>890.58704535848642</v>
      </c>
      <c r="D15" s="274">
        <f>'Art_&amp;_Design_1'!D279</f>
        <v>892.35336759865822</v>
      </c>
      <c r="E15" s="274">
        <f>'Art_&amp;_Design_1'!E279</f>
        <v>916.55925873711158</v>
      </c>
      <c r="F15" s="274">
        <f>'Art_&amp;_Design_1'!F279</f>
        <v>920.26378475144611</v>
      </c>
      <c r="G15" s="274">
        <f>'Art_&amp;_Design_1'!G279</f>
        <v>917.58752646956327</v>
      </c>
      <c r="H15" s="274">
        <f>'Art_&amp;_Design_1'!H279</f>
        <v>918.93858992532796</v>
      </c>
      <c r="I15" s="274">
        <f>'Art_&amp;_Design_1'!I279</f>
        <v>921.93933185800574</v>
      </c>
      <c r="J15" s="274">
        <f>'Art_&amp;_Design_1'!J279</f>
        <v>927.01508573257183</v>
      </c>
      <c r="K15" s="274">
        <f>'Art_&amp;_Design_1'!K279</f>
        <v>926.93671132644624</v>
      </c>
      <c r="L15" s="274">
        <f>'Art_&amp;_Design_1'!L279</f>
        <v>924.22235349964433</v>
      </c>
      <c r="M15" s="274">
        <f>'Art_&amp;_Design_1'!M279</f>
        <v>921.34452991490446</v>
      </c>
      <c r="N15" s="274">
        <f>'Art_&amp;_Design_1'!N279</f>
        <v>917.5994498207051</v>
      </c>
      <c r="P15" s="373"/>
      <c r="Q15" s="373"/>
      <c r="R15" s="373"/>
      <c r="S15" s="373"/>
      <c r="T15" s="373"/>
      <c r="U15" s="373"/>
      <c r="V15" s="373"/>
      <c r="W15" s="373"/>
      <c r="X15" s="373"/>
      <c r="Y15" s="373"/>
      <c r="Z15" s="373"/>
    </row>
    <row r="16" spans="1:26" ht="13.15">
      <c r="B16" s="354" t="str">
        <f>Biology_1!B279</f>
        <v>Biology Leavers</v>
      </c>
      <c r="C16" s="274">
        <f>Biology_1!C279</f>
        <v>1480.4485880097247</v>
      </c>
      <c r="D16" s="274">
        <f>Biology_1!D279</f>
        <v>1504.9745045063964</v>
      </c>
      <c r="E16" s="274">
        <f>Biology_1!E279</f>
        <v>1563.426532592724</v>
      </c>
      <c r="F16" s="274">
        <f>Biology_1!F279</f>
        <v>1585.6264291616033</v>
      </c>
      <c r="G16" s="274">
        <f>Biology_1!G279</f>
        <v>1605.4562560773402</v>
      </c>
      <c r="H16" s="274">
        <f>Biology_1!H279</f>
        <v>1643.5393310131458</v>
      </c>
      <c r="I16" s="274">
        <f>Biology_1!I279</f>
        <v>1675.1359025036795</v>
      </c>
      <c r="J16" s="274">
        <f>Biology_1!J279</f>
        <v>1690.091377488799</v>
      </c>
      <c r="K16" s="274">
        <f>Biology_1!K279</f>
        <v>1701.2199164214005</v>
      </c>
      <c r="L16" s="274">
        <f>Biology_1!L279</f>
        <v>1705.3860023346588</v>
      </c>
      <c r="M16" s="274">
        <f>Biology_1!M279</f>
        <v>1704.6076710587154</v>
      </c>
      <c r="N16" s="274">
        <f>Biology_1!N279</f>
        <v>1699.8995267598236</v>
      </c>
      <c r="P16" s="373"/>
      <c r="Q16" s="373"/>
      <c r="R16" s="373"/>
      <c r="S16" s="373"/>
      <c r="T16" s="373"/>
      <c r="U16" s="373"/>
      <c r="V16" s="373"/>
      <c r="W16" s="373"/>
      <c r="X16" s="373"/>
    </row>
    <row r="17" spans="2:24" ht="13.15">
      <c r="B17" s="354" t="str">
        <f>Business_Studies_1!B279</f>
        <v>Business Studies Leavers</v>
      </c>
      <c r="C17" s="274">
        <f>Business_Studies_1!C279</f>
        <v>509.90196910085456</v>
      </c>
      <c r="D17" s="274">
        <f>Business_Studies_1!D279</f>
        <v>498.5750251870486</v>
      </c>
      <c r="E17" s="274">
        <f>Business_Studies_1!E279</f>
        <v>498.13090962335207</v>
      </c>
      <c r="F17" s="274">
        <f>Business_Studies_1!F279</f>
        <v>494.35650083071471</v>
      </c>
      <c r="G17" s="274">
        <f>Business_Studies_1!G279</f>
        <v>494.97409109307335</v>
      </c>
      <c r="H17" s="274">
        <f>Business_Studies_1!H279</f>
        <v>502.30890029275866</v>
      </c>
      <c r="I17" s="274">
        <f>Business_Studies_1!I279</f>
        <v>510.0323987176987</v>
      </c>
      <c r="J17" s="274">
        <f>Business_Studies_1!J279</f>
        <v>517.73721212210751</v>
      </c>
      <c r="K17" s="274">
        <f>Business_Studies_1!K279</f>
        <v>524.5261945493105</v>
      </c>
      <c r="L17" s="274">
        <f>Business_Studies_1!L279</f>
        <v>528.78689551237835</v>
      </c>
      <c r="M17" s="274">
        <f>Business_Studies_1!M279</f>
        <v>531.12972308259396</v>
      </c>
      <c r="N17" s="274">
        <f>Business_Studies_1!N279</f>
        <v>532.03915415930999</v>
      </c>
      <c r="P17" s="373"/>
      <c r="Q17" s="373"/>
      <c r="R17" s="373"/>
      <c r="S17" s="373"/>
      <c r="T17" s="373"/>
      <c r="U17" s="373"/>
      <c r="V17" s="373"/>
      <c r="W17" s="373"/>
      <c r="X17" s="373"/>
    </row>
    <row r="18" spans="2:24" ht="13.15">
      <c r="B18" s="354" t="str">
        <f>Chemistry_1!B279</f>
        <v>Chemistry Leavers</v>
      </c>
      <c r="C18" s="274">
        <f>Chemistry_1!C279</f>
        <v>1371.5883384181761</v>
      </c>
      <c r="D18" s="274">
        <f>Chemistry_1!D279</f>
        <v>1393.1448964734727</v>
      </c>
      <c r="E18" s="274">
        <f>Chemistry_1!E279</f>
        <v>1440.0221636258325</v>
      </c>
      <c r="F18" s="274">
        <f>Chemistry_1!F279</f>
        <v>1456.0210404203626</v>
      </c>
      <c r="G18" s="274">
        <f>Chemistry_1!G279</f>
        <v>1469.8740243780085</v>
      </c>
      <c r="H18" s="274">
        <f>Chemistry_1!H279</f>
        <v>1500.4737438190459</v>
      </c>
      <c r="I18" s="274">
        <f>Chemistry_1!I279</f>
        <v>1524.2786465127019</v>
      </c>
      <c r="J18" s="274">
        <f>Chemistry_1!J279</f>
        <v>1533.2065348354586</v>
      </c>
      <c r="K18" s="274">
        <f>Chemistry_1!K279</f>
        <v>1540.235048342242</v>
      </c>
      <c r="L18" s="274">
        <f>Chemistry_1!L279</f>
        <v>1541.1331981358221</v>
      </c>
      <c r="M18" s="274">
        <f>Chemistry_1!M279</f>
        <v>1537.2288928126688</v>
      </c>
      <c r="N18" s="274">
        <f>Chemistry_1!N279</f>
        <v>1529.9568711577529</v>
      </c>
      <c r="P18" s="373"/>
      <c r="Q18" s="373"/>
      <c r="R18" s="373"/>
      <c r="S18" s="373"/>
      <c r="T18" s="373"/>
      <c r="U18" s="373"/>
      <c r="V18" s="373"/>
      <c r="W18" s="373"/>
      <c r="X18" s="373"/>
    </row>
    <row r="19" spans="2:24" ht="13.15">
      <c r="B19" s="354" t="str">
        <f>Classics_1!B279</f>
        <v>Classics Leavers</v>
      </c>
      <c r="C19" s="274">
        <f>Classics_1!C279</f>
        <v>38.528255658618349</v>
      </c>
      <c r="D19" s="274">
        <f>Classics_1!D279</f>
        <v>36.5489506807167</v>
      </c>
      <c r="E19" s="274">
        <f>Classics_1!E279</f>
        <v>35.874501977891647</v>
      </c>
      <c r="F19" s="274">
        <f>Classics_1!F279</f>
        <v>35.138671452838409</v>
      </c>
      <c r="G19" s="274">
        <f>Classics_1!G279</f>
        <v>34.751458860871779</v>
      </c>
      <c r="H19" s="274">
        <f>Classics_1!H279</f>
        <v>34.937073279789665</v>
      </c>
      <c r="I19" s="274">
        <f>Classics_1!I279</f>
        <v>35.226520788408209</v>
      </c>
      <c r="J19" s="274">
        <f>Classics_1!J279</f>
        <v>35.355474682763173</v>
      </c>
      <c r="K19" s="274">
        <f>Classics_1!K279</f>
        <v>35.390822211169983</v>
      </c>
      <c r="L19" s="274">
        <f>Classics_1!L279</f>
        <v>35.37208501819822</v>
      </c>
      <c r="M19" s="274">
        <f>Classics_1!M279</f>
        <v>35.375257586818748</v>
      </c>
      <c r="N19" s="274">
        <f>Classics_1!N279</f>
        <v>35.36254434270338</v>
      </c>
    </row>
    <row r="20" spans="2:24" ht="13.15">
      <c r="B20" s="354" t="str">
        <f>Computing_1!B279</f>
        <v>Computing Leavers</v>
      </c>
      <c r="C20" s="274">
        <f>Computing_1!C279</f>
        <v>780.1080063737345</v>
      </c>
      <c r="D20" s="274">
        <f>Computing_1!D279</f>
        <v>787.05638036873347</v>
      </c>
      <c r="E20" s="274">
        <f>Computing_1!E279</f>
        <v>805.32835671473231</v>
      </c>
      <c r="F20" s="274">
        <f>Computing_1!F279</f>
        <v>812.17032667272315</v>
      </c>
      <c r="G20" s="274">
        <f>Computing_1!G279</f>
        <v>813.4399536501079</v>
      </c>
      <c r="H20" s="274">
        <f>Computing_1!H279</f>
        <v>818.65912974687762</v>
      </c>
      <c r="I20" s="274">
        <f>Computing_1!I279</f>
        <v>824.89477488721559</v>
      </c>
      <c r="J20" s="274">
        <f>Computing_1!J279</f>
        <v>832.67392457588767</v>
      </c>
      <c r="K20" s="274">
        <f>Computing_1!K279</f>
        <v>835.93917085844589</v>
      </c>
      <c r="L20" s="274">
        <f>Computing_1!L279</f>
        <v>836.10056862620638</v>
      </c>
      <c r="M20" s="274">
        <f>Computing_1!M279</f>
        <v>835.22867816116673</v>
      </c>
      <c r="N20" s="274">
        <f>Computing_1!N279</f>
        <v>833.0375557995601</v>
      </c>
      <c r="P20" s="373"/>
    </row>
    <row r="21" spans="2:24" ht="13.15">
      <c r="B21" s="354" t="str">
        <f>'Design_&amp;_Technology_1'!B279</f>
        <v>Design &amp; Technology Leavers</v>
      </c>
      <c r="C21" s="274">
        <f>'Design_&amp;_Technology_1'!C279</f>
        <v>1141.2403389990413</v>
      </c>
      <c r="D21" s="274">
        <f>'Design_&amp;_Technology_1'!D279</f>
        <v>1131.4440255653378</v>
      </c>
      <c r="E21" s="274">
        <f>'Design_&amp;_Technology_1'!E279</f>
        <v>1142.3360976924112</v>
      </c>
      <c r="F21" s="274">
        <f>'Design_&amp;_Technology_1'!F279</f>
        <v>1133.8053646765397</v>
      </c>
      <c r="G21" s="274">
        <f>'Design_&amp;_Technology_1'!G279</f>
        <v>1117.1770491567215</v>
      </c>
      <c r="H21" s="274">
        <f>'Design_&amp;_Technology_1'!H279</f>
        <v>1105.4031180485631</v>
      </c>
      <c r="I21" s="274">
        <f>'Design_&amp;_Technology_1'!I279</f>
        <v>1097.9375261841178</v>
      </c>
      <c r="J21" s="274">
        <f>'Design_&amp;_Technology_1'!J279</f>
        <v>1095.2963619017235</v>
      </c>
      <c r="K21" s="274">
        <f>'Design_&amp;_Technology_1'!K279</f>
        <v>1087.0158412875328</v>
      </c>
      <c r="L21" s="274">
        <f>'Design_&amp;_Technology_1'!L279</f>
        <v>1077.4962463737727</v>
      </c>
      <c r="M21" s="274">
        <f>'Design_&amp;_Technology_1'!M279</f>
        <v>1069.8658151619497</v>
      </c>
      <c r="N21" s="274">
        <f>'Design_&amp;_Technology_1'!N279</f>
        <v>1062.5598586547671</v>
      </c>
      <c r="P21" s="373"/>
    </row>
    <row r="22" spans="2:24" ht="13.15">
      <c r="B22" s="354" t="str">
        <f>Drama_1!B279</f>
        <v>Drama Leavers</v>
      </c>
      <c r="C22" s="274">
        <f>Drama_1!C279</f>
        <v>470.35046161290006</v>
      </c>
      <c r="D22" s="274">
        <f>Drama_1!D279</f>
        <v>472.53273872001796</v>
      </c>
      <c r="E22" s="274">
        <f>Drama_1!E279</f>
        <v>488.92251338661737</v>
      </c>
      <c r="F22" s="274">
        <f>Drama_1!F279</f>
        <v>493.80027972391611</v>
      </c>
      <c r="G22" s="274">
        <f>Drama_1!G279</f>
        <v>494.75066852553437</v>
      </c>
      <c r="H22" s="274">
        <f>Drama_1!H279</f>
        <v>497.78362233471046</v>
      </c>
      <c r="I22" s="274">
        <f>Drama_1!I279</f>
        <v>502.1544342943323</v>
      </c>
      <c r="J22" s="274">
        <f>Drama_1!J279</f>
        <v>507.99873846377363</v>
      </c>
      <c r="K22" s="274">
        <f>Drama_1!K279</f>
        <v>510.25449739169125</v>
      </c>
      <c r="L22" s="274">
        <f>Drama_1!L279</f>
        <v>511.08405878263579</v>
      </c>
      <c r="M22" s="274">
        <f>Drama_1!M279</f>
        <v>512.09033037121173</v>
      </c>
      <c r="N22" s="274">
        <f>Drama_1!N279</f>
        <v>512.55688448608657</v>
      </c>
      <c r="P22" s="373"/>
    </row>
    <row r="23" spans="2:24" ht="13.15">
      <c r="B23" s="354" t="str">
        <f>English_1!B279</f>
        <v>English Leavers</v>
      </c>
      <c r="C23" s="274">
        <f>English_1!C279</f>
        <v>3500.4504681528651</v>
      </c>
      <c r="D23" s="274">
        <f>English_1!D279</f>
        <v>3572.132038998087</v>
      </c>
      <c r="E23" s="274">
        <f>English_1!E279</f>
        <v>3700.8591688121915</v>
      </c>
      <c r="F23" s="274">
        <f>English_1!F279</f>
        <v>3748.0245878303945</v>
      </c>
      <c r="G23" s="274">
        <f>English_1!G279</f>
        <v>3778.8678517683902</v>
      </c>
      <c r="H23" s="274">
        <f>English_1!H279</f>
        <v>3846.8289019114268</v>
      </c>
      <c r="I23" s="274">
        <f>English_1!I279</f>
        <v>3904.2182818340498</v>
      </c>
      <c r="J23" s="274">
        <f>English_1!J279</f>
        <v>3922.0613002814994</v>
      </c>
      <c r="K23" s="274">
        <f>English_1!K279</f>
        <v>3931.6274151149591</v>
      </c>
      <c r="L23" s="274">
        <f>English_1!L279</f>
        <v>3928.4648803634923</v>
      </c>
      <c r="M23" s="274">
        <f>English_1!M279</f>
        <v>3917.1864665788316</v>
      </c>
      <c r="N23" s="274">
        <f>English_1!N279</f>
        <v>3899.024829945829</v>
      </c>
    </row>
    <row r="24" spans="2:24" ht="13.15">
      <c r="B24" s="354" t="str">
        <f>Food_1!B279</f>
        <v>Food Leavers</v>
      </c>
      <c r="C24" s="274">
        <f>Food_1!C279</f>
        <v>241.672591820479</v>
      </c>
      <c r="D24" s="274">
        <f>Food_1!D279</f>
        <v>238.21964444068439</v>
      </c>
      <c r="E24" s="274">
        <f>Food_1!E279</f>
        <v>240.39682092538933</v>
      </c>
      <c r="F24" s="274">
        <f>Food_1!F279</f>
        <v>237.29110215840524</v>
      </c>
      <c r="G24" s="274">
        <f>Food_1!G279</f>
        <v>232.56243912176635</v>
      </c>
      <c r="H24" s="274">
        <f>Food_1!H279</f>
        <v>229.44464610329482</v>
      </c>
      <c r="I24" s="274">
        <f>Food_1!I279</f>
        <v>226.99560155452701</v>
      </c>
      <c r="J24" s="274">
        <f>Food_1!J279</f>
        <v>225.42142549168605</v>
      </c>
      <c r="K24" s="274">
        <f>Food_1!K279</f>
        <v>224.13315453056561</v>
      </c>
      <c r="L24" s="274">
        <f>Food_1!L279</f>
        <v>222.3053897455946</v>
      </c>
      <c r="M24" s="274">
        <f>Food_1!M279</f>
        <v>219.94786467060342</v>
      </c>
      <c r="N24" s="274">
        <f>Food_1!N279</f>
        <v>217.32610175887314</v>
      </c>
    </row>
    <row r="25" spans="2:24" ht="13.15">
      <c r="B25" s="354" t="str">
        <f>Geography_1!B279</f>
        <v>Geography Leavers</v>
      </c>
      <c r="C25" s="274">
        <f>Geography_1!C279</f>
        <v>1202.0937296573184</v>
      </c>
      <c r="D25" s="274">
        <f>Geography_1!D279</f>
        <v>1217.7686364005867</v>
      </c>
      <c r="E25" s="274">
        <f>Geography_1!E279</f>
        <v>1259.9175406594991</v>
      </c>
      <c r="F25" s="274">
        <f>Geography_1!F279</f>
        <v>1280.7510144237403</v>
      </c>
      <c r="G25" s="274">
        <f>Geography_1!G279</f>
        <v>1296.7444121807428</v>
      </c>
      <c r="H25" s="274">
        <f>Geography_1!H279</f>
        <v>1323.901147839807</v>
      </c>
      <c r="I25" s="274">
        <f>Geography_1!I279</f>
        <v>1349.2922367159329</v>
      </c>
      <c r="J25" s="274">
        <f>Geography_1!J279</f>
        <v>1360.4132581124668</v>
      </c>
      <c r="K25" s="274">
        <f>Geography_1!K279</f>
        <v>1364.6686418463805</v>
      </c>
      <c r="L25" s="274">
        <f>Geography_1!L279</f>
        <v>1364.6846046985079</v>
      </c>
      <c r="M25" s="274">
        <f>Geography_1!M279</f>
        <v>1363.6841512323972</v>
      </c>
      <c r="N25" s="274">
        <f>Geography_1!N279</f>
        <v>1360.7442419619797</v>
      </c>
    </row>
    <row r="26" spans="2:24" ht="13.15">
      <c r="B26" s="354" t="str">
        <f>History_1!B279</f>
        <v>History Leavers</v>
      </c>
      <c r="C26" s="274">
        <f>History_1!C279</f>
        <v>1306.4044673720468</v>
      </c>
      <c r="D26" s="274">
        <f>History_1!D279</f>
        <v>1318.3000026873985</v>
      </c>
      <c r="E26" s="274">
        <f>History_1!E279</f>
        <v>1358.4629394088774</v>
      </c>
      <c r="F26" s="274">
        <f>History_1!F279</f>
        <v>1376.7393224968105</v>
      </c>
      <c r="G26" s="274">
        <f>History_1!G279</f>
        <v>1391.0995910401632</v>
      </c>
      <c r="H26" s="274">
        <f>History_1!H279</f>
        <v>1418.2913982717605</v>
      </c>
      <c r="I26" s="274">
        <f>History_1!I279</f>
        <v>1443.8198193042399</v>
      </c>
      <c r="J26" s="274">
        <f>History_1!J279</f>
        <v>1454.8475243537832</v>
      </c>
      <c r="K26" s="274">
        <f>History_1!K279</f>
        <v>1459.167758179</v>
      </c>
      <c r="L26" s="274">
        <f>History_1!L279</f>
        <v>1459.2373053745882</v>
      </c>
      <c r="M26" s="274">
        <f>History_1!M279</f>
        <v>1458.3910435840353</v>
      </c>
      <c r="N26" s="274">
        <f>History_1!N279</f>
        <v>1455.6727305098589</v>
      </c>
    </row>
    <row r="27" spans="2:24" ht="13.15">
      <c r="B27" s="354" t="str">
        <f>Mathematics_1!B279</f>
        <v>Mathematics Leavers</v>
      </c>
      <c r="C27" s="274">
        <f>Mathematics_1!C279</f>
        <v>4016.274402516905</v>
      </c>
      <c r="D27" s="274">
        <f>Mathematics_1!D279</f>
        <v>4084.33583477503</v>
      </c>
      <c r="E27" s="274">
        <f>Mathematics_1!E279</f>
        <v>4188.9833893062414</v>
      </c>
      <c r="F27" s="274">
        <f>Mathematics_1!F279</f>
        <v>4230.3070561887871</v>
      </c>
      <c r="G27" s="274">
        <f>Mathematics_1!G279</f>
        <v>4250.2249417431158</v>
      </c>
      <c r="H27" s="274">
        <f>Mathematics_1!H279</f>
        <v>4312.7673080934255</v>
      </c>
      <c r="I27" s="274">
        <f>Mathematics_1!I279</f>
        <v>4363.9658471668408</v>
      </c>
      <c r="J27" s="274">
        <f>Mathematics_1!J279</f>
        <v>4372.1576717446542</v>
      </c>
      <c r="K27" s="274">
        <f>Mathematics_1!K279</f>
        <v>4370.4727282063877</v>
      </c>
      <c r="L27" s="274">
        <f>Mathematics_1!L279</f>
        <v>4356.1198871229299</v>
      </c>
      <c r="M27" s="274">
        <f>Mathematics_1!M279</f>
        <v>4335.5413036123791</v>
      </c>
      <c r="N27" s="274">
        <f>Mathematics_1!N279</f>
        <v>4309.414415488447</v>
      </c>
    </row>
    <row r="28" spans="2:24" ht="13.15">
      <c r="B28" s="354" t="str">
        <f>Modern_Foreign_Languages_1!B279</f>
        <v>Modern Foreign Languages Leavers</v>
      </c>
      <c r="C28" s="274">
        <f>Modern_Foreign_Languages_1!C279</f>
        <v>1727.0190206196617</v>
      </c>
      <c r="D28" s="274">
        <f>Modern_Foreign_Languages_1!D279</f>
        <v>1768.6023154318848</v>
      </c>
      <c r="E28" s="274">
        <f>Modern_Foreign_Languages_1!E279</f>
        <v>1887.7953172322079</v>
      </c>
      <c r="F28" s="274">
        <f>Modern_Foreign_Languages_1!F279</f>
        <v>1991.141157598898</v>
      </c>
      <c r="G28" s="274">
        <f>Modern_Foreign_Languages_1!G279</f>
        <v>2113.1277310769869</v>
      </c>
      <c r="H28" s="274">
        <f>Modern_Foreign_Languages_1!H279</f>
        <v>2280.417794818396</v>
      </c>
      <c r="I28" s="274">
        <f>Modern_Foreign_Languages_1!I279</f>
        <v>2411.5433156788695</v>
      </c>
      <c r="J28" s="274">
        <f>Modern_Foreign_Languages_1!J279</f>
        <v>2410.6689647808021</v>
      </c>
      <c r="K28" s="274">
        <f>Modern_Foreign_Languages_1!K279</f>
        <v>2400.3203487008764</v>
      </c>
      <c r="L28" s="274">
        <f>Modern_Foreign_Languages_1!L279</f>
        <v>2385.0807859293632</v>
      </c>
      <c r="M28" s="274">
        <f>Modern_Foreign_Languages_1!M279</f>
        <v>2370.5547950527139</v>
      </c>
      <c r="N28" s="274">
        <f>Modern_Foreign_Languages_1!N279</f>
        <v>2354.2571835393219</v>
      </c>
    </row>
    <row r="29" spans="2:24" ht="13.15">
      <c r="B29" s="354" t="str">
        <f>Music_1!B279</f>
        <v>Music Leavers</v>
      </c>
      <c r="C29" s="274">
        <f>Music_1!C279</f>
        <v>479.32496054852459</v>
      </c>
      <c r="D29" s="274">
        <f>Music_1!D279</f>
        <v>482.35431007882983</v>
      </c>
      <c r="E29" s="274">
        <f>Music_1!E279</f>
        <v>496.11601169502745</v>
      </c>
      <c r="F29" s="274">
        <f>Music_1!F279</f>
        <v>500.34584404158812</v>
      </c>
      <c r="G29" s="274">
        <f>Music_1!G279</f>
        <v>500.08562685579386</v>
      </c>
      <c r="H29" s="274">
        <f>Music_1!H279</f>
        <v>501.2521774416395</v>
      </c>
      <c r="I29" s="274">
        <f>Music_1!I279</f>
        <v>504.01312221397677</v>
      </c>
      <c r="J29" s="274">
        <f>Music_1!J279</f>
        <v>508.54246019410664</v>
      </c>
      <c r="K29" s="274">
        <f>Music_1!K279</f>
        <v>508.83695406394861</v>
      </c>
      <c r="L29" s="274">
        <f>Music_1!L279</f>
        <v>508.08075764891555</v>
      </c>
      <c r="M29" s="274">
        <f>Music_1!M279</f>
        <v>508.20749183828252</v>
      </c>
      <c r="N29" s="274">
        <f>Music_1!N279</f>
        <v>508.16707664078496</v>
      </c>
      <c r="Q29" s="463"/>
      <c r="R29" s="463"/>
      <c r="S29" s="463"/>
    </row>
    <row r="30" spans="2:24" ht="13.15">
      <c r="B30" s="354" t="str">
        <f>Others_1!B279</f>
        <v>Others Leavers</v>
      </c>
      <c r="C30" s="274">
        <f>Others_1!C279</f>
        <v>1105.841073791659</v>
      </c>
      <c r="D30" s="274">
        <f>Others_1!D279</f>
        <v>1069.8067538581081</v>
      </c>
      <c r="E30" s="274">
        <f>Others_1!E279</f>
        <v>1064.7145028899054</v>
      </c>
      <c r="F30" s="274">
        <f>Others_1!F279</f>
        <v>1050.6217150372595</v>
      </c>
      <c r="G30" s="274">
        <f>Others_1!G279</f>
        <v>1045.9584427453597</v>
      </c>
      <c r="H30" s="274">
        <f>Others_1!H279</f>
        <v>1055.633128684578</v>
      </c>
      <c r="I30" s="274">
        <f>Others_1!I279</f>
        <v>1068.8101417308676</v>
      </c>
      <c r="J30" s="274">
        <f>Others_1!J279</f>
        <v>1084.1472772601619</v>
      </c>
      <c r="K30" s="274">
        <f>Others_1!K279</f>
        <v>1095.2813842328783</v>
      </c>
      <c r="L30" s="274">
        <f>Others_1!L279</f>
        <v>1102.815187080173</v>
      </c>
      <c r="M30" s="274">
        <f>Others_1!M279</f>
        <v>1109.2696073523691</v>
      </c>
      <c r="N30" s="274">
        <f>Others_1!N279</f>
        <v>1114.0231168192581</v>
      </c>
      <c r="Q30" s="463"/>
      <c r="R30" s="463"/>
      <c r="S30" s="463"/>
    </row>
    <row r="31" spans="2:24" ht="13.15">
      <c r="B31" s="354" t="str">
        <f>Physical_Education_1!B279</f>
        <v>Physical Education Leavers</v>
      </c>
      <c r="C31" s="274">
        <f>Physical_Education_1!C279</f>
        <v>1603.1789562808899</v>
      </c>
      <c r="D31" s="274">
        <f>Physical_Education_1!D279</f>
        <v>1616.0261574663677</v>
      </c>
      <c r="E31" s="274">
        <f>Physical_Education_1!E279</f>
        <v>1666.137277108068</v>
      </c>
      <c r="F31" s="274">
        <f>Physical_Education_1!F279</f>
        <v>1688.3155022895585</v>
      </c>
      <c r="G31" s="274">
        <f>Physical_Education_1!G279</f>
        <v>1697.3527027541688</v>
      </c>
      <c r="H31" s="274">
        <f>Physical_Education_1!H279</f>
        <v>1715.5245958902278</v>
      </c>
      <c r="I31" s="274">
        <f>Physical_Education_1!I279</f>
        <v>1737.3100621616043</v>
      </c>
      <c r="J31" s="274">
        <f>Physical_Education_1!J279</f>
        <v>1763.5405023074704</v>
      </c>
      <c r="K31" s="274">
        <f>Physical_Education_1!K279</f>
        <v>1782.0174171451558</v>
      </c>
      <c r="L31" s="274">
        <f>Physical_Education_1!L279</f>
        <v>1793.4329943008734</v>
      </c>
      <c r="M31" s="274">
        <f>Physical_Education_1!M279</f>
        <v>1800.8599930019323</v>
      </c>
      <c r="N31" s="274">
        <f>Physical_Education_1!N279</f>
        <v>1804.0822088336499</v>
      </c>
      <c r="Q31" s="463"/>
      <c r="R31" s="463"/>
      <c r="S31" s="463"/>
    </row>
    <row r="32" spans="2:24" ht="13.15">
      <c r="B32" s="354" t="str">
        <f>Physics_1!B279</f>
        <v>Physics Leavers</v>
      </c>
      <c r="C32" s="274">
        <f>Physics_1!C279</f>
        <v>1359.6763060421194</v>
      </c>
      <c r="D32" s="274">
        <f>Physics_1!D279</f>
        <v>1379.9016886979298</v>
      </c>
      <c r="E32" s="274">
        <f>Physics_1!E279</f>
        <v>1414.5679350770122</v>
      </c>
      <c r="F32" s="274">
        <f>Physics_1!F279</f>
        <v>1426.3192733032138</v>
      </c>
      <c r="G32" s="274">
        <f>Physics_1!G279</f>
        <v>1435.9353502053175</v>
      </c>
      <c r="H32" s="274">
        <f>Physics_1!H279</f>
        <v>1461.8219203710628</v>
      </c>
      <c r="I32" s="274">
        <f>Physics_1!I279</f>
        <v>1481.2675047175167</v>
      </c>
      <c r="J32" s="274">
        <f>Physics_1!J279</f>
        <v>1486.2039147902844</v>
      </c>
      <c r="K32" s="274">
        <f>Physics_1!K279</f>
        <v>1490.1368959744514</v>
      </c>
      <c r="L32" s="274">
        <f>Physics_1!L279</f>
        <v>1488.6028104904069</v>
      </c>
      <c r="M32" s="274">
        <f>Physics_1!M279</f>
        <v>1482.6833369479309</v>
      </c>
      <c r="N32" s="274">
        <f>Physics_1!N279</f>
        <v>1473.8233509704653</v>
      </c>
      <c r="Q32" s="463"/>
      <c r="R32" s="463"/>
      <c r="S32" s="463"/>
    </row>
    <row r="33" spans="2:14" ht="13.15">
      <c r="B33" s="354" t="str">
        <f>Religious_Education_1!B279</f>
        <v>Religious Education Leavers</v>
      </c>
      <c r="C33" s="274">
        <f>Religious_Education_1!C279</f>
        <v>768.23298104733794</v>
      </c>
      <c r="D33" s="274">
        <f>Religious_Education_1!D279</f>
        <v>764.44166436725277</v>
      </c>
      <c r="E33" s="274">
        <f>Religious_Education_1!E279</f>
        <v>779.86731835596333</v>
      </c>
      <c r="F33" s="274">
        <f>Religious_Education_1!F279</f>
        <v>779.97169228928612</v>
      </c>
      <c r="G33" s="274">
        <f>Religious_Education_1!G279</f>
        <v>774.868927945515</v>
      </c>
      <c r="H33" s="274">
        <f>Religious_Education_1!H279</f>
        <v>774.23687935667817</v>
      </c>
      <c r="I33" s="274">
        <f>Religious_Education_1!I279</f>
        <v>775.82557043999805</v>
      </c>
      <c r="J33" s="274">
        <f>Religious_Education_1!J279</f>
        <v>779.9611253616448</v>
      </c>
      <c r="K33" s="274">
        <f>Religious_Education_1!K279</f>
        <v>781.18640727950242</v>
      </c>
      <c r="L33" s="274">
        <f>Religious_Education_1!L279</f>
        <v>780.22208729734268</v>
      </c>
      <c r="M33" s="274">
        <f>Religious_Education_1!M279</f>
        <v>778.53535315030103</v>
      </c>
      <c r="N33" s="274">
        <f>Religious_Education_1!N279</f>
        <v>775.87783573718457</v>
      </c>
    </row>
    <row r="34" spans="2:14" ht="13.15">
      <c r="B34" s="317" t="s">
        <v>326</v>
      </c>
      <c r="C34" s="1080">
        <f>SUM(C14:C33)</f>
        <v>49397.031959345084</v>
      </c>
      <c r="D34" s="1080">
        <f t="shared" ref="D34:N34" si="0">SUM(D14:D33)</f>
        <v>49632.048886523371</v>
      </c>
      <c r="E34" s="1080">
        <f t="shared" si="0"/>
        <v>50950.456180398352</v>
      </c>
      <c r="F34" s="1080">
        <f t="shared" si="0"/>
        <v>51317.413670412869</v>
      </c>
      <c r="G34" s="1080">
        <f t="shared" si="0"/>
        <v>51451.406001950803</v>
      </c>
      <c r="H34" s="1080">
        <f t="shared" si="0"/>
        <v>51821.063178470911</v>
      </c>
      <c r="I34" s="1080">
        <f t="shared" si="0"/>
        <v>52134.455952962599</v>
      </c>
      <c r="J34" s="1080">
        <f t="shared" si="0"/>
        <v>52210.011680880983</v>
      </c>
      <c r="K34" s="1080">
        <f t="shared" si="0"/>
        <v>52234.419553099069</v>
      </c>
      <c r="L34" s="1080">
        <f t="shared" si="0"/>
        <v>52176.972535418703</v>
      </c>
      <c r="M34" s="1080">
        <f t="shared" si="0"/>
        <v>52085.215917351416</v>
      </c>
      <c r="N34" s="1080">
        <f t="shared" si="0"/>
        <v>51986.355508163913</v>
      </c>
    </row>
    <row r="35" spans="2:14" ht="13.15">
      <c r="B35" s="317" t="s">
        <v>1582</v>
      </c>
      <c r="C35" s="1080">
        <f>C34-C14</f>
        <v>23992.921961381344</v>
      </c>
      <c r="D35" s="1080">
        <f t="shared" ref="D35:N35" si="1">D34-D14</f>
        <v>24228.518936302553</v>
      </c>
      <c r="E35" s="1080">
        <f t="shared" si="1"/>
        <v>24948.418555821056</v>
      </c>
      <c r="F35" s="1080">
        <f t="shared" si="1"/>
        <v>25241.010665348087</v>
      </c>
      <c r="G35" s="1080">
        <f t="shared" si="1"/>
        <v>25464.839045648536</v>
      </c>
      <c r="H35" s="1080">
        <f t="shared" si="1"/>
        <v>25942.1634072425</v>
      </c>
      <c r="I35" s="1080">
        <f t="shared" si="1"/>
        <v>26358.661039264578</v>
      </c>
      <c r="J35" s="1080">
        <f t="shared" si="1"/>
        <v>26507.340134481648</v>
      </c>
      <c r="K35" s="1080">
        <f t="shared" si="1"/>
        <v>26569.367307662334</v>
      </c>
      <c r="L35" s="1080">
        <f t="shared" si="1"/>
        <v>26548.628098335503</v>
      </c>
      <c r="M35" s="1080">
        <f t="shared" si="1"/>
        <v>26491.732305171809</v>
      </c>
      <c r="N35" s="1080">
        <f t="shared" si="1"/>
        <v>26395.42493738636</v>
      </c>
    </row>
    <row r="46" spans="2:14" ht="10.15" customHeight="1"/>
  </sheetData>
  <hyperlinks>
    <hyperlink ref="A2" location="'Title_&amp;_Contents'!A1" display="Contents"/>
    <hyperlink ref="B2" location="Map_of_sheets!A1" display="Map of sheets"/>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FFFF00"/>
  </sheetPr>
  <dimension ref="A1:AA655"/>
  <sheetViews>
    <sheetView showGridLines="0" zoomScaleNormal="100" workbookViewId="0"/>
  </sheetViews>
  <sheetFormatPr defaultColWidth="9" defaultRowHeight="12.75"/>
  <cols>
    <col min="1" max="1" width="9" style="300"/>
    <col min="2" max="2" width="34" style="300" customWidth="1"/>
    <col min="3" max="24" width="9.73046875" style="300" customWidth="1"/>
    <col min="25" max="16384" width="9" style="300"/>
  </cols>
  <sheetData>
    <row r="1" spans="1:24" s="335" customFormat="1" ht="13.9">
      <c r="A1" s="334" t="str">
        <f>ModelBanner</f>
        <v>TSM_201920</v>
      </c>
    </row>
    <row r="2" spans="1:24" s="335" customFormat="1" ht="13.9">
      <c r="A2" s="920" t="s">
        <v>13</v>
      </c>
      <c r="B2" s="920" t="s">
        <v>30</v>
      </c>
      <c r="R2" s="471"/>
      <c r="S2" s="471"/>
      <c r="T2" s="471"/>
      <c r="U2" s="471"/>
      <c r="V2" s="471"/>
      <c r="W2" s="471"/>
      <c r="X2" s="471"/>
    </row>
    <row r="3" spans="1:24" s="335" customFormat="1" ht="13.9">
      <c r="A3" s="336"/>
      <c r="R3" s="471"/>
      <c r="S3" s="471"/>
      <c r="T3" s="471"/>
      <c r="U3" s="471"/>
      <c r="V3" s="471"/>
      <c r="W3" s="471"/>
      <c r="X3" s="471"/>
    </row>
    <row r="4" spans="1:24" s="339" customFormat="1" ht="13.9">
      <c r="A4" s="337" t="s">
        <v>26</v>
      </c>
      <c r="B4" s="337"/>
      <c r="F4" s="335"/>
      <c r="R4" s="471"/>
      <c r="S4" s="471"/>
      <c r="T4" s="471"/>
      <c r="U4" s="471"/>
      <c r="V4" s="471"/>
      <c r="W4" s="471"/>
      <c r="X4" s="471"/>
    </row>
    <row r="5" spans="1:24" s="341" customFormat="1" ht="13.9" customHeight="1">
      <c r="A5" s="674" t="s">
        <v>920</v>
      </c>
      <c r="B5" s="674"/>
      <c r="C5" s="674"/>
      <c r="D5" s="674"/>
      <c r="E5" s="674"/>
      <c r="F5" s="674"/>
      <c r="G5" s="674"/>
      <c r="H5" s="674"/>
      <c r="I5" s="674"/>
      <c r="J5" s="674"/>
      <c r="K5" s="674"/>
      <c r="L5" s="674"/>
      <c r="M5" s="674"/>
      <c r="N5" s="340"/>
      <c r="O5" s="340"/>
      <c r="P5" s="340"/>
      <c r="Q5" s="340"/>
      <c r="R5" s="471"/>
      <c r="S5" s="471"/>
      <c r="T5" s="471"/>
      <c r="U5" s="471"/>
      <c r="V5" s="471"/>
      <c r="W5" s="471"/>
      <c r="X5" s="471"/>
    </row>
    <row r="6" spans="1:24" s="345" customFormat="1" ht="13.9">
      <c r="A6" s="342" t="s">
        <v>1336</v>
      </c>
      <c r="B6" s="343"/>
      <c r="C6" s="344"/>
      <c r="D6" s="344"/>
      <c r="E6" s="344"/>
      <c r="F6" s="335"/>
      <c r="G6" s="344"/>
      <c r="H6" s="344"/>
      <c r="I6" s="344"/>
      <c r="J6" s="344"/>
      <c r="K6" s="344"/>
      <c r="L6" s="344"/>
      <c r="M6" s="344"/>
      <c r="N6" s="344"/>
      <c r="O6" s="344"/>
      <c r="P6" s="344"/>
      <c r="Q6" s="344"/>
      <c r="R6" s="471"/>
      <c r="S6" s="471"/>
      <c r="T6" s="471"/>
      <c r="U6" s="471"/>
      <c r="V6" s="471"/>
      <c r="W6" s="471"/>
      <c r="X6" s="471"/>
    </row>
    <row r="7" spans="1:24" s="345" customFormat="1" ht="13.9">
      <c r="A7" s="346" t="s">
        <v>921</v>
      </c>
      <c r="B7" s="342"/>
      <c r="C7" s="344"/>
      <c r="D7" s="344"/>
      <c r="E7" s="344"/>
      <c r="F7" s="335"/>
      <c r="G7" s="344"/>
      <c r="H7" s="344"/>
      <c r="I7" s="344"/>
      <c r="J7" s="344"/>
      <c r="K7" s="344"/>
      <c r="L7" s="344"/>
      <c r="M7" s="344"/>
      <c r="N7" s="344"/>
      <c r="O7" s="344"/>
      <c r="P7" s="344"/>
      <c r="Q7" s="344"/>
      <c r="R7" s="471"/>
      <c r="S7" s="471"/>
      <c r="T7" s="471"/>
      <c r="U7" s="471"/>
      <c r="V7" s="471"/>
      <c r="W7" s="471"/>
      <c r="X7" s="471"/>
    </row>
    <row r="8" spans="1:24" s="345" customFormat="1" ht="13.9">
      <c r="A8" s="342" t="s">
        <v>24</v>
      </c>
      <c r="B8" s="343"/>
      <c r="C8" s="541"/>
      <c r="D8" s="344"/>
      <c r="E8" s="344"/>
      <c r="F8" s="335"/>
      <c r="G8" s="344"/>
      <c r="H8" s="344"/>
      <c r="I8" s="344"/>
      <c r="J8" s="344"/>
      <c r="K8" s="344"/>
      <c r="L8" s="344"/>
      <c r="M8" s="344"/>
      <c r="N8" s="344"/>
      <c r="O8" s="344"/>
      <c r="P8" s="344"/>
      <c r="Q8" s="344"/>
      <c r="R8" s="471"/>
      <c r="S8" s="471"/>
      <c r="T8" s="471"/>
      <c r="U8" s="471"/>
      <c r="V8" s="471"/>
      <c r="W8" s="471"/>
      <c r="X8" s="471"/>
    </row>
    <row r="9" spans="1:24" s="345" customFormat="1" ht="13.9">
      <c r="A9" s="346" t="s">
        <v>123</v>
      </c>
      <c r="B9" s="343"/>
      <c r="C9" s="344"/>
      <c r="D9" s="344"/>
      <c r="E9" s="344"/>
      <c r="F9" s="335"/>
      <c r="G9" s="344"/>
      <c r="H9" s="344"/>
      <c r="I9" s="344"/>
      <c r="J9" s="344"/>
      <c r="K9" s="344"/>
      <c r="L9" s="344"/>
      <c r="M9" s="344"/>
      <c r="N9" s="344"/>
      <c r="O9" s="344"/>
      <c r="P9" s="344"/>
      <c r="Q9" s="344"/>
      <c r="R9" s="471"/>
      <c r="S9" s="471"/>
      <c r="T9" s="471"/>
      <c r="U9" s="471"/>
      <c r="V9" s="471"/>
      <c r="W9" s="471"/>
      <c r="X9" s="471"/>
    </row>
    <row r="10" spans="1:24" s="353" customFormat="1" ht="13.5" customHeight="1">
      <c r="A10" s="347">
        <f>SUM(A12:A2123)</f>
        <v>0</v>
      </c>
      <c r="B10" s="348"/>
      <c r="C10" s="349"/>
      <c r="D10" s="350"/>
      <c r="E10" s="350"/>
      <c r="F10" s="350"/>
      <c r="G10" s="350"/>
      <c r="H10" s="351"/>
      <c r="I10" s="350"/>
      <c r="J10" s="350"/>
      <c r="K10" s="351"/>
      <c r="L10" s="352"/>
      <c r="M10" s="352"/>
      <c r="N10" s="352"/>
      <c r="O10" s="352"/>
      <c r="P10" s="352"/>
      <c r="Q10" s="352"/>
    </row>
    <row r="12" spans="1:24">
      <c r="B12" s="673" t="s">
        <v>1353</v>
      </c>
    </row>
    <row r="14" spans="1:24" ht="13.15">
      <c r="B14" s="682" t="s">
        <v>1006</v>
      </c>
    </row>
    <row r="15" spans="1:24" ht="13.15">
      <c r="B15" s="682"/>
    </row>
    <row r="16" spans="1:24" ht="13.15">
      <c r="B16" s="1201" t="s">
        <v>1760</v>
      </c>
    </row>
    <row r="17" spans="2:22" ht="13.15">
      <c r="B17" s="682"/>
    </row>
    <row r="18" spans="2:22" ht="13.15">
      <c r="B18" s="682" t="s">
        <v>1351</v>
      </c>
      <c r="H18" s="267"/>
    </row>
    <row r="19" spans="2:22" ht="13.15">
      <c r="B19" s="682"/>
      <c r="H19" s="267"/>
    </row>
    <row r="20" spans="2:22" ht="13.15">
      <c r="B20" s="799"/>
      <c r="H20" s="267"/>
    </row>
    <row r="21" spans="2:22" ht="13.15">
      <c r="B21" s="682"/>
      <c r="H21" s="267"/>
    </row>
    <row r="22" spans="2:22" ht="13.15">
      <c r="B22" s="332" t="s">
        <v>949</v>
      </c>
      <c r="D22" s="681" t="s">
        <v>1761</v>
      </c>
      <c r="E22" s="681"/>
      <c r="H22" s="267"/>
    </row>
    <row r="24" spans="2:22" ht="13.15">
      <c r="B24" s="317" t="s">
        <v>350</v>
      </c>
      <c r="C24" s="677" t="s">
        <v>140</v>
      </c>
      <c r="D24" s="677" t="s">
        <v>141</v>
      </c>
      <c r="E24" s="677" t="s">
        <v>142</v>
      </c>
      <c r="F24" s="677" t="s">
        <v>143</v>
      </c>
      <c r="G24" s="677" t="s">
        <v>144</v>
      </c>
      <c r="H24" s="677" t="s">
        <v>145</v>
      </c>
      <c r="I24" s="677" t="s">
        <v>146</v>
      </c>
      <c r="J24" s="677" t="s">
        <v>147</v>
      </c>
      <c r="K24" s="677" t="s">
        <v>148</v>
      </c>
      <c r="L24" s="677" t="s">
        <v>149</v>
      </c>
      <c r="M24" s="677" t="s">
        <v>150</v>
      </c>
      <c r="N24" s="677" t="s">
        <v>151</v>
      </c>
      <c r="O24" s="677" t="s">
        <v>152</v>
      </c>
      <c r="P24" s="677" t="s">
        <v>153</v>
      </c>
      <c r="Q24" s="677" t="s">
        <v>182</v>
      </c>
      <c r="R24" s="677" t="s">
        <v>183</v>
      </c>
      <c r="S24" s="677" t="s">
        <v>184</v>
      </c>
      <c r="T24" s="677" t="s">
        <v>1122</v>
      </c>
      <c r="U24" s="677" t="s">
        <v>1461</v>
      </c>
      <c r="V24" s="677" t="s">
        <v>1633</v>
      </c>
    </row>
    <row r="25" spans="2:22" ht="13.15">
      <c r="B25" s="317" t="s">
        <v>922</v>
      </c>
      <c r="C25" s="298">
        <v>216543.46</v>
      </c>
      <c r="D25" s="298">
        <v>219498.72</v>
      </c>
      <c r="E25" s="298">
        <v>225219.13</v>
      </c>
      <c r="F25" s="298">
        <v>230460.30999999994</v>
      </c>
      <c r="G25" s="298">
        <v>235920.28999999998</v>
      </c>
      <c r="H25" s="298">
        <v>239894.75</v>
      </c>
      <c r="I25" s="298">
        <v>242264.17</v>
      </c>
      <c r="J25" s="298">
        <f>RAW_DATA_INPUTS!AR50+RAW_DATA_INPUTS!AQ50</f>
        <v>241488.97</v>
      </c>
      <c r="K25" s="678"/>
      <c r="L25" s="678"/>
      <c r="M25" s="678"/>
      <c r="N25" s="678"/>
      <c r="O25" s="678"/>
      <c r="P25" s="678"/>
      <c r="Q25" s="678"/>
      <c r="R25" s="678"/>
      <c r="S25" s="678"/>
      <c r="T25" s="678"/>
      <c r="U25" s="678"/>
      <c r="V25" s="678"/>
    </row>
    <row r="26" spans="2:22" ht="13.15">
      <c r="B26" s="317" t="s">
        <v>923</v>
      </c>
      <c r="C26" s="315"/>
      <c r="D26" s="315"/>
      <c r="E26" s="315"/>
      <c r="F26" s="315"/>
      <c r="G26" s="315"/>
      <c r="H26" s="315"/>
      <c r="I26" s="315"/>
      <c r="J26" s="315">
        <f>J25</f>
        <v>241488.97</v>
      </c>
      <c r="K26" s="315">
        <f>Teacher_need_figures!C14</f>
        <v>242091.76066308128</v>
      </c>
      <c r="L26" s="315">
        <f>Teacher_need_figures!D14</f>
        <v>242074.43696060398</v>
      </c>
      <c r="M26" s="315">
        <f>Teacher_need_figures!E14</f>
        <v>242067.21763228768</v>
      </c>
      <c r="N26" s="315">
        <f>Teacher_need_figures!F14</f>
        <v>241525.6676068404</v>
      </c>
      <c r="O26" s="315">
        <f>Teacher_need_figures!G14</f>
        <v>240738.72848536429</v>
      </c>
      <c r="P26" s="315">
        <f>Teacher_need_figures!H14</f>
        <v>239919.21752904681</v>
      </c>
      <c r="Q26" s="315">
        <f>Teacher_need_figures!I14</f>
        <v>239318.06316932596</v>
      </c>
      <c r="R26" s="315">
        <f>Teacher_need_figures!J14</f>
        <v>239004.13275008727</v>
      </c>
      <c r="S26" s="315">
        <f>Teacher_need_figures!K14</f>
        <v>238668.99960800586</v>
      </c>
      <c r="T26" s="315">
        <f>Teacher_need_figures!L14</f>
        <v>238332.65495796202</v>
      </c>
      <c r="U26" s="315">
        <f>Teacher_need_figures!M14</f>
        <v>238291.04122130974</v>
      </c>
      <c r="V26" s="315">
        <f>Teacher_need_figures!N14</f>
        <v>238075.64401404688</v>
      </c>
    </row>
    <row r="27" spans="2:22" ht="13.15">
      <c r="B27" s="317" t="s">
        <v>924</v>
      </c>
      <c r="C27" s="298">
        <v>225406.19899999999</v>
      </c>
      <c r="D27" s="298">
        <v>222533.93599999999</v>
      </c>
      <c r="E27" s="298">
        <v>223505.91099999996</v>
      </c>
      <c r="F27" s="298">
        <v>220936.46099999995</v>
      </c>
      <c r="G27" s="298">
        <v>219083.033</v>
      </c>
      <c r="H27" s="298">
        <v>215267.63699999999</v>
      </c>
      <c r="I27" s="298">
        <v>212745.56699999998</v>
      </c>
      <c r="J27" s="298">
        <f>RAW_DATA_INPUTS!AO50+RAW_DATA_INPUTS!AP50</f>
        <v>209218.65296764602</v>
      </c>
      <c r="K27" s="678"/>
      <c r="L27" s="678"/>
      <c r="M27" s="678"/>
      <c r="N27" s="678"/>
      <c r="O27" s="678"/>
      <c r="P27" s="678"/>
      <c r="Q27" s="678"/>
      <c r="R27" s="678"/>
      <c r="S27" s="678"/>
      <c r="T27" s="678"/>
      <c r="U27" s="678"/>
      <c r="V27" s="678"/>
    </row>
    <row r="28" spans="2:22" ht="13.15">
      <c r="B28" s="317" t="s">
        <v>925</v>
      </c>
      <c r="C28" s="315"/>
      <c r="D28" s="315"/>
      <c r="E28" s="315"/>
      <c r="F28" s="315"/>
      <c r="G28" s="315"/>
      <c r="H28" s="679"/>
      <c r="I28" s="315"/>
      <c r="J28" s="315">
        <f>J27</f>
        <v>209218.65296764602</v>
      </c>
      <c r="K28" s="315">
        <f>Teacher_need_figures!C34</f>
        <v>211158.43147422554</v>
      </c>
      <c r="L28" s="315">
        <f>Teacher_need_figures!D34</f>
        <v>213194.00283688155</v>
      </c>
      <c r="M28" s="315">
        <f>Teacher_need_figures!E34</f>
        <v>214794.49827072237</v>
      </c>
      <c r="N28" s="315">
        <f>Teacher_need_figures!F34</f>
        <v>216611.21707427074</v>
      </c>
      <c r="O28" s="315">
        <f>Teacher_need_figures!G34</f>
        <v>220477.02102483177</v>
      </c>
      <c r="P28" s="315">
        <f>Teacher_need_figures!H34</f>
        <v>223926.54625806402</v>
      </c>
      <c r="Q28" s="315">
        <f>Teacher_need_figures!I34</f>
        <v>225297.24510741743</v>
      </c>
      <c r="R28" s="315">
        <f>Teacher_need_figures!J34</f>
        <v>225916.62125001679</v>
      </c>
      <c r="S28" s="315">
        <f>Teacher_need_figures!K34</f>
        <v>225837.59932883226</v>
      </c>
      <c r="T28" s="315">
        <f>Teacher_need_figures!L34</f>
        <v>225448.30192543814</v>
      </c>
      <c r="U28" s="315">
        <f>Teacher_need_figures!M34</f>
        <v>224718.63525653718</v>
      </c>
      <c r="V28" s="315">
        <f>Teacher_need_figures!N34</f>
        <v>224290.48319925182</v>
      </c>
    </row>
    <row r="30" spans="2:22">
      <c r="N30" s="1140"/>
    </row>
    <row r="31" spans="2:22">
      <c r="N31" s="1140"/>
    </row>
    <row r="32" spans="2:22">
      <c r="N32" s="1140"/>
    </row>
    <row r="50" spans="2:24" ht="13.15">
      <c r="B50" s="332" t="s">
        <v>950</v>
      </c>
      <c r="C50" s="316"/>
      <c r="H50" s="267"/>
    </row>
    <row r="52" spans="2:24" ht="13.15">
      <c r="B52" s="317" t="s">
        <v>350</v>
      </c>
      <c r="C52" s="677" t="str">
        <f>C24</f>
        <v>2010/11</v>
      </c>
      <c r="D52" s="677" t="str">
        <f t="shared" ref="D52:V52" si="0">D24</f>
        <v>2011/12</v>
      </c>
      <c r="E52" s="677" t="str">
        <f t="shared" si="0"/>
        <v>2012/13</v>
      </c>
      <c r="F52" s="677" t="str">
        <f t="shared" si="0"/>
        <v>2013/14</v>
      </c>
      <c r="G52" s="677" t="str">
        <f t="shared" si="0"/>
        <v>2014/15</v>
      </c>
      <c r="H52" s="677" t="str">
        <f t="shared" si="0"/>
        <v>2015/16</v>
      </c>
      <c r="I52" s="677" t="str">
        <f t="shared" si="0"/>
        <v>2016/17</v>
      </c>
      <c r="J52" s="677" t="str">
        <f t="shared" si="0"/>
        <v>2017/18</v>
      </c>
      <c r="K52" s="677" t="str">
        <f t="shared" si="0"/>
        <v>2018/19</v>
      </c>
      <c r="L52" s="677" t="str">
        <f t="shared" si="0"/>
        <v>2019/20</v>
      </c>
      <c r="M52" s="677" t="str">
        <f t="shared" si="0"/>
        <v>2020/21</v>
      </c>
      <c r="N52" s="677" t="str">
        <f t="shared" si="0"/>
        <v>2021/22</v>
      </c>
      <c r="O52" s="677" t="str">
        <f t="shared" si="0"/>
        <v>2022/23</v>
      </c>
      <c r="P52" s="677" t="str">
        <f t="shared" si="0"/>
        <v>2023/24</v>
      </c>
      <c r="Q52" s="677" t="str">
        <f t="shared" si="0"/>
        <v>2024/25</v>
      </c>
      <c r="R52" s="677" t="str">
        <f t="shared" si="0"/>
        <v>2025/26</v>
      </c>
      <c r="S52" s="677" t="str">
        <f t="shared" si="0"/>
        <v>2026/27</v>
      </c>
      <c r="T52" s="677" t="str">
        <f t="shared" si="0"/>
        <v>2027/28</v>
      </c>
      <c r="U52" s="677" t="str">
        <f t="shared" si="0"/>
        <v>2028/29</v>
      </c>
      <c r="V52" s="677" t="str">
        <f t="shared" si="0"/>
        <v>2029/30</v>
      </c>
    </row>
    <row r="53" spans="2:24" ht="13.15">
      <c r="B53" s="317" t="s">
        <v>926</v>
      </c>
      <c r="C53" s="444">
        <f>C25</f>
        <v>216543.46</v>
      </c>
      <c r="D53" s="444">
        <f t="shared" ref="D53:J53" si="1">D25</f>
        <v>219498.72</v>
      </c>
      <c r="E53" s="444">
        <f t="shared" si="1"/>
        <v>225219.13</v>
      </c>
      <c r="F53" s="444">
        <f t="shared" si="1"/>
        <v>230460.30999999994</v>
      </c>
      <c r="G53" s="444">
        <f t="shared" si="1"/>
        <v>235920.28999999998</v>
      </c>
      <c r="H53" s="444">
        <f t="shared" si="1"/>
        <v>239894.75</v>
      </c>
      <c r="I53" s="444">
        <f t="shared" si="1"/>
        <v>242264.17</v>
      </c>
      <c r="J53" s="444">
        <f t="shared" si="1"/>
        <v>241488.97</v>
      </c>
      <c r="K53" s="444"/>
      <c r="L53" s="444"/>
      <c r="M53" s="444"/>
      <c r="N53" s="444"/>
      <c r="O53" s="444"/>
      <c r="P53" s="444"/>
      <c r="Q53" s="444"/>
      <c r="R53" s="444"/>
      <c r="S53" s="444"/>
      <c r="T53" s="444"/>
      <c r="U53" s="444"/>
      <c r="V53" s="444"/>
    </row>
    <row r="54" spans="2:24" ht="13.15">
      <c r="B54" s="317" t="s">
        <v>927</v>
      </c>
      <c r="C54" s="444"/>
      <c r="D54" s="444"/>
      <c r="E54" s="444"/>
      <c r="F54" s="444"/>
      <c r="G54" s="444"/>
      <c r="H54" s="444"/>
      <c r="I54" s="444"/>
      <c r="J54" s="444">
        <f>J53</f>
        <v>241488.97</v>
      </c>
      <c r="K54" s="444">
        <f t="shared" ref="K54:V54" si="2">K26</f>
        <v>242091.76066308128</v>
      </c>
      <c r="L54" s="444">
        <f t="shared" si="2"/>
        <v>242074.43696060398</v>
      </c>
      <c r="M54" s="444">
        <f t="shared" si="2"/>
        <v>242067.21763228768</v>
      </c>
      <c r="N54" s="444">
        <f t="shared" si="2"/>
        <v>241525.6676068404</v>
      </c>
      <c r="O54" s="444">
        <f t="shared" si="2"/>
        <v>240738.72848536429</v>
      </c>
      <c r="P54" s="444">
        <f t="shared" si="2"/>
        <v>239919.21752904681</v>
      </c>
      <c r="Q54" s="444">
        <f t="shared" si="2"/>
        <v>239318.06316932596</v>
      </c>
      <c r="R54" s="444">
        <f t="shared" si="2"/>
        <v>239004.13275008727</v>
      </c>
      <c r="S54" s="444">
        <f t="shared" si="2"/>
        <v>238668.99960800586</v>
      </c>
      <c r="T54" s="444">
        <f t="shared" si="2"/>
        <v>238332.65495796202</v>
      </c>
      <c r="U54" s="444">
        <f t="shared" si="2"/>
        <v>238291.04122130974</v>
      </c>
      <c r="V54" s="444">
        <f t="shared" si="2"/>
        <v>238075.64401404688</v>
      </c>
      <c r="X54" s="6"/>
    </row>
    <row r="55" spans="2:24" ht="13.15">
      <c r="B55" s="317" t="s">
        <v>929</v>
      </c>
      <c r="C55" s="298">
        <f>Pupil_Projections_scenarios!I72</f>
        <v>4074368</v>
      </c>
      <c r="D55" s="298">
        <f>Pupil_Projections_scenarios!J72</f>
        <v>4150277.5</v>
      </c>
      <c r="E55" s="298">
        <f>Pupil_Projections_scenarios!K72</f>
        <v>4247394.5</v>
      </c>
      <c r="F55" s="298">
        <f>Pupil_Projections_scenarios!L72</f>
        <v>4359000</v>
      </c>
      <c r="G55" s="298">
        <f>Pupil_Projections_scenarios!M72</f>
        <v>4463434</v>
      </c>
      <c r="H55" s="298">
        <f>Pupil_Projections_scenarios!N72</f>
        <v>4574041.5</v>
      </c>
      <c r="I55" s="298">
        <f>Pupil_Projections_scenarios!O72</f>
        <v>4659421</v>
      </c>
      <c r="J55" s="298">
        <f>Pupil_Projections_scenarios!P72</f>
        <v>4715388.5</v>
      </c>
      <c r="K55" s="678"/>
      <c r="L55" s="678"/>
      <c r="M55" s="678"/>
      <c r="N55" s="678"/>
      <c r="O55" s="678"/>
      <c r="P55" s="678"/>
      <c r="Q55" s="678"/>
      <c r="R55" s="678"/>
      <c r="S55" s="678"/>
      <c r="T55" s="678"/>
      <c r="U55" s="678"/>
      <c r="V55" s="678"/>
    </row>
    <row r="56" spans="2:24" ht="13.15">
      <c r="B56" s="317" t="s">
        <v>930</v>
      </c>
      <c r="C56" s="315"/>
      <c r="D56" s="315"/>
      <c r="E56" s="315"/>
      <c r="F56" s="315"/>
      <c r="G56" s="315"/>
      <c r="H56" s="315"/>
      <c r="I56" s="315"/>
      <c r="J56" s="315">
        <f>Pupil_Projections_scenarios!P73</f>
        <v>4715388.5</v>
      </c>
      <c r="K56" s="315">
        <f>Pupil_Projections_scenarios!Q73</f>
        <v>4738987.9623554191</v>
      </c>
      <c r="L56" s="315">
        <f>Pupil_Projections_scenarios!R73</f>
        <v>4738309.7819581926</v>
      </c>
      <c r="M56" s="315">
        <f>Pupil_Projections_scenarios!S73</f>
        <v>4738027.1714167371</v>
      </c>
      <c r="N56" s="315">
        <f>Pupil_Projections_scenarios!T73</f>
        <v>4716874.7723503476</v>
      </c>
      <c r="O56" s="315">
        <f>Pupil_Projections_scenarios!U73</f>
        <v>4686237.5443531433</v>
      </c>
      <c r="P56" s="315">
        <f>Pupil_Projections_scenarios!V73</f>
        <v>4654440.4670074899</v>
      </c>
      <c r="Q56" s="315">
        <f>Pupil_Projections_scenarios!W73</f>
        <v>4631173.9373839879</v>
      </c>
      <c r="R56" s="315">
        <f>Pupil_Projections_scenarios!X73</f>
        <v>4619039.7782180272</v>
      </c>
      <c r="S56" s="315">
        <f>Pupil_Projections_scenarios!Y73</f>
        <v>4606104.221584619</v>
      </c>
      <c r="T56" s="315">
        <f>Pupil_Projections_scenarios!Z73</f>
        <v>4593140.1724560643</v>
      </c>
      <c r="U56" s="315">
        <f>Pupil_Projections_scenarios!AA73</f>
        <v>4591536.4949568901</v>
      </c>
      <c r="V56" s="315">
        <f>Pupil_Projections_scenarios!AB73</f>
        <v>4583243.1830901327</v>
      </c>
      <c r="X56" s="6"/>
    </row>
    <row r="57" spans="2:24" ht="13.15">
      <c r="B57" s="317" t="s">
        <v>928</v>
      </c>
      <c r="C57" s="444">
        <f t="shared" ref="C57:J57" si="3">C27</f>
        <v>225406.19899999999</v>
      </c>
      <c r="D57" s="444">
        <f t="shared" si="3"/>
        <v>222533.93599999999</v>
      </c>
      <c r="E57" s="444">
        <f t="shared" si="3"/>
        <v>223505.91099999996</v>
      </c>
      <c r="F57" s="444">
        <f t="shared" si="3"/>
        <v>220936.46099999995</v>
      </c>
      <c r="G57" s="444">
        <f t="shared" si="3"/>
        <v>219083.033</v>
      </c>
      <c r="H57" s="444">
        <f t="shared" si="3"/>
        <v>215267.63699999999</v>
      </c>
      <c r="I57" s="444">
        <f t="shared" si="3"/>
        <v>212745.56699999998</v>
      </c>
      <c r="J57" s="444">
        <f t="shared" si="3"/>
        <v>209218.65296764602</v>
      </c>
      <c r="K57" s="444"/>
      <c r="L57" s="444"/>
      <c r="M57" s="444"/>
      <c r="N57" s="444"/>
      <c r="O57" s="444"/>
      <c r="P57" s="444"/>
      <c r="Q57" s="444"/>
      <c r="R57" s="444"/>
      <c r="S57" s="444"/>
      <c r="T57" s="444"/>
      <c r="U57" s="444"/>
      <c r="V57" s="444"/>
    </row>
    <row r="58" spans="2:24" ht="13.15">
      <c r="B58" s="317" t="s">
        <v>931</v>
      </c>
      <c r="C58" s="444"/>
      <c r="D58" s="444"/>
      <c r="E58" s="444"/>
      <c r="F58" s="444"/>
      <c r="G58" s="444"/>
      <c r="H58" s="444"/>
      <c r="I58" s="444"/>
      <c r="J58" s="444">
        <f>J57</f>
        <v>209218.65296764602</v>
      </c>
      <c r="K58" s="444">
        <f t="shared" ref="K58:V58" si="4">K28</f>
        <v>211158.43147422554</v>
      </c>
      <c r="L58" s="444">
        <f t="shared" si="4"/>
        <v>213194.00283688155</v>
      </c>
      <c r="M58" s="444">
        <f t="shared" si="4"/>
        <v>214794.49827072237</v>
      </c>
      <c r="N58" s="444">
        <f t="shared" si="4"/>
        <v>216611.21707427074</v>
      </c>
      <c r="O58" s="444">
        <f t="shared" si="4"/>
        <v>220477.02102483177</v>
      </c>
      <c r="P58" s="444">
        <f t="shared" si="4"/>
        <v>223926.54625806402</v>
      </c>
      <c r="Q58" s="444">
        <f t="shared" si="4"/>
        <v>225297.24510741743</v>
      </c>
      <c r="R58" s="444">
        <f t="shared" si="4"/>
        <v>225916.62125001679</v>
      </c>
      <c r="S58" s="444">
        <f t="shared" si="4"/>
        <v>225837.59932883226</v>
      </c>
      <c r="T58" s="444">
        <f t="shared" si="4"/>
        <v>225448.30192543814</v>
      </c>
      <c r="U58" s="444">
        <f t="shared" si="4"/>
        <v>224718.63525653718</v>
      </c>
      <c r="V58" s="444">
        <f t="shared" si="4"/>
        <v>224290.48319925182</v>
      </c>
      <c r="X58" s="6"/>
    </row>
    <row r="59" spans="2:24" ht="13.15">
      <c r="B59" s="317" t="s">
        <v>932</v>
      </c>
      <c r="C59" s="298">
        <f>Pupil_Projections_scenarios!I69</f>
        <v>3212254</v>
      </c>
      <c r="D59" s="298">
        <f>Pupil_Projections_scenarios!J69</f>
        <v>3185686.5</v>
      </c>
      <c r="E59" s="298">
        <f>Pupil_Projections_scenarios!K69</f>
        <v>3158780</v>
      </c>
      <c r="F59" s="298">
        <f>Pupil_Projections_scenarios!L69</f>
        <v>3125924</v>
      </c>
      <c r="G59" s="298">
        <f>Pupil_Projections_scenarios!M69</f>
        <v>3119863.5</v>
      </c>
      <c r="H59" s="298">
        <f>Pupil_Projections_scenarios!N69</f>
        <v>3122070.5</v>
      </c>
      <c r="I59" s="298">
        <f>Pupil_Projections_scenarios!O69</f>
        <v>3145583</v>
      </c>
      <c r="J59" s="298">
        <f>Pupil_Projections_scenarios!P69</f>
        <v>3176642</v>
      </c>
      <c r="K59" s="678"/>
      <c r="L59" s="678"/>
      <c r="M59" s="678"/>
      <c r="N59" s="678"/>
      <c r="O59" s="678"/>
      <c r="P59" s="678"/>
      <c r="Q59" s="678"/>
      <c r="R59" s="678"/>
      <c r="S59" s="678"/>
      <c r="T59" s="678"/>
      <c r="U59" s="678"/>
      <c r="V59" s="678"/>
    </row>
    <row r="60" spans="2:24" ht="13.15">
      <c r="B60" s="317" t="s">
        <v>933</v>
      </c>
      <c r="C60" s="315"/>
      <c r="D60" s="315"/>
      <c r="E60" s="315"/>
      <c r="F60" s="315"/>
      <c r="G60" s="315"/>
      <c r="H60" s="680"/>
      <c r="I60" s="680"/>
      <c r="J60" s="315">
        <f>Pupil_Projections_scenarios!P69</f>
        <v>3176642</v>
      </c>
      <c r="K60" s="315">
        <f>Pupil_Projections_scenarios!Q69</f>
        <v>3250096.0148135722</v>
      </c>
      <c r="L60" s="315">
        <f>Pupil_Projections_scenarios!R69</f>
        <v>3328258.7310700314</v>
      </c>
      <c r="M60" s="315">
        <f>Pupil_Projections_scenarios!S69</f>
        <v>3390341.6126745343</v>
      </c>
      <c r="N60" s="315">
        <f>Pupil_Projections_scenarios!T69</f>
        <v>3462030.9334954983</v>
      </c>
      <c r="O60" s="315">
        <f>Pupil_Projections_scenarios!U69</f>
        <v>3537610.409235951</v>
      </c>
      <c r="P60" s="315">
        <f>Pupil_Projections_scenarios!V69</f>
        <v>3592713.6158768311</v>
      </c>
      <c r="Q60" s="315">
        <f>Pupil_Projections_scenarios!W69</f>
        <v>3614859.602613599</v>
      </c>
      <c r="R60" s="315">
        <f>Pupil_Projections_scenarios!X69</f>
        <v>3624936.0704168142</v>
      </c>
      <c r="S60" s="315">
        <f>Pupil_Projections_scenarios!Y69</f>
        <v>3622097.3557046503</v>
      </c>
      <c r="T60" s="315">
        <f>Pupil_Projections_scenarios!Z69</f>
        <v>3606865.1956393118</v>
      </c>
      <c r="U60" s="315">
        <f>Pupil_Projections_scenarios!AA69</f>
        <v>3578155.4881814593</v>
      </c>
      <c r="V60" s="315">
        <f>Pupil_Projections_scenarios!AB69</f>
        <v>3561335.8034627829</v>
      </c>
      <c r="X60" s="6"/>
    </row>
    <row r="61" spans="2:24">
      <c r="N61" s="1140"/>
    </row>
    <row r="84" spans="2:22" ht="13.15">
      <c r="B84" s="332" t="s">
        <v>951</v>
      </c>
      <c r="D84" s="681"/>
      <c r="E84" s="681"/>
      <c r="F84" s="681"/>
      <c r="G84" s="681"/>
      <c r="H84" s="681"/>
      <c r="I84" s="6"/>
      <c r="J84" s="6"/>
      <c r="K84" s="6"/>
      <c r="L84" s="6"/>
      <c r="M84" s="6"/>
      <c r="N84" s="6"/>
      <c r="O84" s="6"/>
      <c r="P84" s="6"/>
      <c r="Q84" s="6"/>
      <c r="R84" s="6"/>
      <c r="S84" s="6"/>
      <c r="T84" s="6"/>
      <c r="U84" s="6"/>
    </row>
    <row r="85" spans="2:22">
      <c r="D85" s="6"/>
      <c r="E85" s="6"/>
      <c r="F85" s="6"/>
      <c r="G85" s="6"/>
      <c r="H85" s="6"/>
    </row>
    <row r="86" spans="2:22" ht="13.15">
      <c r="B86" s="317" t="s">
        <v>350</v>
      </c>
      <c r="C86" s="677" t="str">
        <f>C52</f>
        <v>2010/11</v>
      </c>
      <c r="D86" s="677" t="str">
        <f t="shared" ref="D86:V86" si="5">D52</f>
        <v>2011/12</v>
      </c>
      <c r="E86" s="677" t="str">
        <f t="shared" si="5"/>
        <v>2012/13</v>
      </c>
      <c r="F86" s="677" t="str">
        <f t="shared" si="5"/>
        <v>2013/14</v>
      </c>
      <c r="G86" s="677" t="str">
        <f t="shared" si="5"/>
        <v>2014/15</v>
      </c>
      <c r="H86" s="677" t="str">
        <f t="shared" si="5"/>
        <v>2015/16</v>
      </c>
      <c r="I86" s="677" t="str">
        <f t="shared" si="5"/>
        <v>2016/17</v>
      </c>
      <c r="J86" s="677" t="str">
        <f t="shared" si="5"/>
        <v>2017/18</v>
      </c>
      <c r="K86" s="677" t="str">
        <f t="shared" si="5"/>
        <v>2018/19</v>
      </c>
      <c r="L86" s="677" t="str">
        <f t="shared" si="5"/>
        <v>2019/20</v>
      </c>
      <c r="M86" s="677" t="str">
        <f t="shared" si="5"/>
        <v>2020/21</v>
      </c>
      <c r="N86" s="677" t="str">
        <f t="shared" si="5"/>
        <v>2021/22</v>
      </c>
      <c r="O86" s="677" t="str">
        <f t="shared" si="5"/>
        <v>2022/23</v>
      </c>
      <c r="P86" s="677" t="str">
        <f t="shared" si="5"/>
        <v>2023/24</v>
      </c>
      <c r="Q86" s="677" t="str">
        <f t="shared" si="5"/>
        <v>2024/25</v>
      </c>
      <c r="R86" s="677" t="str">
        <f t="shared" si="5"/>
        <v>2025/26</v>
      </c>
      <c r="S86" s="677" t="str">
        <f t="shared" si="5"/>
        <v>2026/27</v>
      </c>
      <c r="T86" s="677" t="str">
        <f t="shared" si="5"/>
        <v>2027/28</v>
      </c>
      <c r="U86" s="677" t="str">
        <f t="shared" si="5"/>
        <v>2028/29</v>
      </c>
      <c r="V86" s="677" t="str">
        <f t="shared" si="5"/>
        <v>2029/30</v>
      </c>
    </row>
    <row r="87" spans="2:22" ht="13.15">
      <c r="B87" s="317" t="s">
        <v>934</v>
      </c>
      <c r="C87" s="298">
        <v>12062.7367306584</v>
      </c>
      <c r="D87" s="298">
        <v>12906.3837174862</v>
      </c>
      <c r="E87" s="298">
        <v>14591.868484066301</v>
      </c>
      <c r="F87" s="298">
        <f>RAW_DATA_INPUTS!I157+RAW_DATA_INPUTS!I191</f>
        <v>16987.688999999998</v>
      </c>
      <c r="G87" s="298">
        <f>RAW_DATA_INPUTS!J157+RAW_DATA_INPUTS!J191</f>
        <v>18662.77</v>
      </c>
      <c r="H87" s="298">
        <f>RAW_DATA_INPUTS!K157+RAW_DATA_INPUTS!K191</f>
        <v>19220.143000000004</v>
      </c>
      <c r="I87" s="298">
        <f>RAW_DATA_INPUTS!L157+RAW_DATA_INPUTS!L191</f>
        <v>20771.369000000006</v>
      </c>
      <c r="J87" s="678"/>
      <c r="K87" s="678"/>
      <c r="L87" s="678"/>
      <c r="M87" s="678"/>
      <c r="N87" s="678"/>
      <c r="O87" s="678"/>
      <c r="P87" s="678"/>
      <c r="Q87" s="678"/>
      <c r="R87" s="678"/>
      <c r="S87" s="678"/>
      <c r="T87" s="678"/>
      <c r="U87" s="678"/>
      <c r="V87" s="678"/>
    </row>
    <row r="88" spans="2:22" ht="13.15">
      <c r="B88" s="317" t="s">
        <v>935</v>
      </c>
      <c r="C88" s="315"/>
      <c r="D88" s="315"/>
      <c r="E88" s="315"/>
      <c r="F88" s="315"/>
      <c r="G88" s="315"/>
      <c r="H88" s="679"/>
      <c r="I88" s="315"/>
      <c r="J88" s="315"/>
      <c r="K88" s="315">
        <f>Wastage_over_time!C14</f>
        <v>19797.881780628722</v>
      </c>
      <c r="L88" s="315">
        <f>Wastage_over_time!D14</f>
        <v>19889.126623382766</v>
      </c>
      <c r="M88" s="315">
        <f>Wastage_over_time!E14</f>
        <v>20582.174592044219</v>
      </c>
      <c r="N88" s="315">
        <f>Wastage_over_time!F14</f>
        <v>20742.371004717781</v>
      </c>
      <c r="O88" s="315">
        <f>Wastage_over_time!G14</f>
        <v>20729.865593130591</v>
      </c>
      <c r="P88" s="315">
        <f>Wastage_over_time!H14</f>
        <v>20687.207118442158</v>
      </c>
      <c r="Q88" s="315">
        <f>Wastage_over_time!I14</f>
        <v>20636.043887253956</v>
      </c>
      <c r="R88" s="315">
        <f>Wastage_over_time!J14</f>
        <v>20601.137942747551</v>
      </c>
      <c r="S88" s="315">
        <f>Wastage_over_time!K14</f>
        <v>20589.567036378496</v>
      </c>
      <c r="T88" s="315">
        <f>Wastage_over_time!L14</f>
        <v>20572.605815087009</v>
      </c>
      <c r="U88" s="315">
        <f>Wastage_over_time!M14</f>
        <v>20552.875738350143</v>
      </c>
      <c r="V88" s="315">
        <f>Wastage_over_time!N14</f>
        <v>20558.888059854577</v>
      </c>
    </row>
    <row r="89" spans="2:22" ht="13.15">
      <c r="B89" s="317" t="s">
        <v>936</v>
      </c>
      <c r="C89" s="298">
        <v>14375.7995064727</v>
      </c>
      <c r="D89" s="298">
        <v>13539.6146174103</v>
      </c>
      <c r="E89" s="298">
        <v>15251.3702590422</v>
      </c>
      <c r="F89" s="298">
        <f>RAW_DATA_INPUTS!C157+RAW_DATA_INPUTS!C191</f>
        <v>16644.703999999998</v>
      </c>
      <c r="G89" s="298">
        <f>RAW_DATA_INPUTS!D157+RAW_DATA_INPUTS!D191</f>
        <v>18126.379999999997</v>
      </c>
      <c r="H89" s="298">
        <f>RAW_DATA_INPUTS!E157+RAW_DATA_INPUTS!E191</f>
        <v>18677.603999999999</v>
      </c>
      <c r="I89" s="298">
        <f>RAW_DATA_INPUTS!F157+RAW_DATA_INPUTS!F191</f>
        <v>19754.048999999999</v>
      </c>
      <c r="J89" s="678"/>
      <c r="K89" s="678"/>
      <c r="L89" s="678"/>
      <c r="M89" s="678"/>
      <c r="N89" s="678"/>
      <c r="O89" s="678"/>
      <c r="P89" s="678"/>
      <c r="Q89" s="678"/>
      <c r="R89" s="678"/>
      <c r="S89" s="678"/>
      <c r="T89" s="678"/>
      <c r="U89" s="678"/>
      <c r="V89" s="678"/>
    </row>
    <row r="90" spans="2:22" ht="13.15">
      <c r="B90" s="317" t="s">
        <v>937</v>
      </c>
      <c r="C90" s="315"/>
      <c r="D90" s="315"/>
      <c r="E90" s="315"/>
      <c r="F90" s="315"/>
      <c r="G90" s="315"/>
      <c r="H90" s="679"/>
      <c r="I90" s="315"/>
      <c r="J90" s="315"/>
      <c r="K90" s="315">
        <f>Wastage_over_time!C34-Wastage_over_time!C14</f>
        <v>18638.716346878839</v>
      </c>
      <c r="L90" s="315">
        <f>Wastage_over_time!D34-Wastage_over_time!D14</f>
        <v>18946.446042672102</v>
      </c>
      <c r="M90" s="315">
        <f>Wastage_over_time!E34-Wastage_over_time!E14</f>
        <v>19730.189906277708</v>
      </c>
      <c r="N90" s="315">
        <f>Wastage_over_time!F34-Wastage_over_time!F14</f>
        <v>20077.391366265096</v>
      </c>
      <c r="O90" s="315">
        <f>Wastage_over_time!G34-Wastage_over_time!G14</f>
        <v>20332.137617202308</v>
      </c>
      <c r="P90" s="315">
        <f>Wastage_over_time!H34-Wastage_over_time!H14</f>
        <v>20788.047278245045</v>
      </c>
      <c r="Q90" s="315">
        <f>Wastage_over_time!I34-Wastage_over_time!I14</f>
        <v>21175.405867247126</v>
      </c>
      <c r="R90" s="315">
        <f>Wastage_over_time!J34-Wastage_over_time!J14</f>
        <v>21318.005063817687</v>
      </c>
      <c r="S90" s="315">
        <f>Wastage_over_time!K34-Wastage_over_time!K14</f>
        <v>21378.247965118448</v>
      </c>
      <c r="T90" s="315">
        <f>Wastage_over_time!L34-Wastage_over_time!L14</f>
        <v>21362.020917869275</v>
      </c>
      <c r="U90" s="315">
        <f>Wastage_over_time!M34-Wastage_over_time!M14</f>
        <v>21311.795391924526</v>
      </c>
      <c r="V90" s="315">
        <f>Wastage_over_time!N34-Wastage_over_time!N14</f>
        <v>21226.533355149822</v>
      </c>
    </row>
    <row r="91" spans="2:22" ht="13.15">
      <c r="B91" s="317" t="s">
        <v>994</v>
      </c>
      <c r="C91" s="444">
        <f t="shared" ref="C91:I91" si="6">C89+C87</f>
        <v>26438.536237131098</v>
      </c>
      <c r="D91" s="444">
        <f t="shared" si="6"/>
        <v>26445.9983348965</v>
      </c>
      <c r="E91" s="444">
        <f t="shared" si="6"/>
        <v>29843.238743108501</v>
      </c>
      <c r="F91" s="444">
        <f t="shared" si="6"/>
        <v>33632.392999999996</v>
      </c>
      <c r="G91" s="444">
        <f t="shared" si="6"/>
        <v>36789.149999999994</v>
      </c>
      <c r="H91" s="444">
        <f t="shared" si="6"/>
        <v>37897.747000000003</v>
      </c>
      <c r="I91" s="444">
        <f t="shared" si="6"/>
        <v>40525.418000000005</v>
      </c>
      <c r="J91" s="444"/>
      <c r="K91" s="444"/>
      <c r="L91" s="444"/>
      <c r="M91" s="444"/>
      <c r="N91" s="444"/>
      <c r="O91" s="444"/>
      <c r="P91" s="444"/>
      <c r="Q91" s="444"/>
      <c r="R91" s="444"/>
      <c r="S91" s="444"/>
      <c r="T91" s="444"/>
      <c r="U91" s="444"/>
      <c r="V91" s="444"/>
    </row>
    <row r="92" spans="2:22" ht="13.15">
      <c r="B92" s="317" t="s">
        <v>995</v>
      </c>
      <c r="C92" s="444"/>
      <c r="D92" s="444"/>
      <c r="E92" s="444"/>
      <c r="F92" s="444"/>
      <c r="G92" s="444"/>
      <c r="H92" s="444"/>
      <c r="I92" s="444"/>
      <c r="J92" s="444"/>
      <c r="K92" s="444">
        <f t="shared" ref="K92:V92" si="7">K88+K90</f>
        <v>38436.598127507561</v>
      </c>
      <c r="L92" s="444">
        <f t="shared" si="7"/>
        <v>38835.572666054868</v>
      </c>
      <c r="M92" s="444">
        <f t="shared" si="7"/>
        <v>40312.364498321927</v>
      </c>
      <c r="N92" s="444">
        <f t="shared" si="7"/>
        <v>40819.762370982877</v>
      </c>
      <c r="O92" s="444">
        <f t="shared" si="7"/>
        <v>41062.003210332899</v>
      </c>
      <c r="P92" s="444">
        <f t="shared" si="7"/>
        <v>41475.254396687204</v>
      </c>
      <c r="Q92" s="444">
        <f t="shared" si="7"/>
        <v>41811.449754501082</v>
      </c>
      <c r="R92" s="444">
        <f t="shared" si="7"/>
        <v>41919.143006565238</v>
      </c>
      <c r="S92" s="444">
        <f t="shared" si="7"/>
        <v>41967.815001496943</v>
      </c>
      <c r="T92" s="444">
        <f t="shared" si="7"/>
        <v>41934.626732956283</v>
      </c>
      <c r="U92" s="444">
        <f t="shared" si="7"/>
        <v>41864.67113027467</v>
      </c>
      <c r="V92" s="444">
        <f t="shared" si="7"/>
        <v>41785.421415004399</v>
      </c>
    </row>
    <row r="96" spans="2:22">
      <c r="K96" s="316" t="s">
        <v>1223</v>
      </c>
    </row>
    <row r="97" spans="11:13">
      <c r="M97" s="316"/>
    </row>
    <row r="98" spans="11:13">
      <c r="K98" s="316" t="s">
        <v>1221</v>
      </c>
    </row>
    <row r="100" spans="11:13">
      <c r="K100" s="316" t="s">
        <v>1340</v>
      </c>
    </row>
    <row r="102" spans="11:13">
      <c r="K102" s="316" t="s">
        <v>1222</v>
      </c>
    </row>
    <row r="104" spans="11:13">
      <c r="K104" s="316" t="s">
        <v>1235</v>
      </c>
    </row>
    <row r="115" spans="2:22" ht="13.15">
      <c r="B115" s="332" t="s">
        <v>938</v>
      </c>
    </row>
    <row r="117" spans="2:22" ht="13.15">
      <c r="B117" s="317" t="s">
        <v>350</v>
      </c>
      <c r="C117" s="677" t="str">
        <f>C86</f>
        <v>2010/11</v>
      </c>
      <c r="D117" s="677" t="str">
        <f t="shared" ref="D117:V117" si="8">D86</f>
        <v>2011/12</v>
      </c>
      <c r="E117" s="677" t="str">
        <f t="shared" si="8"/>
        <v>2012/13</v>
      </c>
      <c r="F117" s="677" t="str">
        <f t="shared" si="8"/>
        <v>2013/14</v>
      </c>
      <c r="G117" s="677" t="str">
        <f t="shared" si="8"/>
        <v>2014/15</v>
      </c>
      <c r="H117" s="677" t="str">
        <f t="shared" si="8"/>
        <v>2015/16</v>
      </c>
      <c r="I117" s="677" t="str">
        <f t="shared" si="8"/>
        <v>2016/17</v>
      </c>
      <c r="J117" s="677" t="str">
        <f t="shared" si="8"/>
        <v>2017/18</v>
      </c>
      <c r="K117" s="677" t="str">
        <f t="shared" si="8"/>
        <v>2018/19</v>
      </c>
      <c r="L117" s="677" t="str">
        <f t="shared" si="8"/>
        <v>2019/20</v>
      </c>
      <c r="M117" s="677" t="str">
        <f t="shared" si="8"/>
        <v>2020/21</v>
      </c>
      <c r="N117" s="677" t="str">
        <f t="shared" si="8"/>
        <v>2021/22</v>
      </c>
      <c r="O117" s="677" t="str">
        <f t="shared" si="8"/>
        <v>2022/23</v>
      </c>
      <c r="P117" s="677" t="str">
        <f t="shared" si="8"/>
        <v>2023/24</v>
      </c>
      <c r="Q117" s="677" t="str">
        <f t="shared" si="8"/>
        <v>2024/25</v>
      </c>
      <c r="R117" s="677" t="str">
        <f t="shared" si="8"/>
        <v>2025/26</v>
      </c>
      <c r="S117" s="677" t="str">
        <f t="shared" si="8"/>
        <v>2026/27</v>
      </c>
      <c r="T117" s="677" t="str">
        <f t="shared" si="8"/>
        <v>2027/28</v>
      </c>
      <c r="U117" s="677" t="str">
        <f t="shared" si="8"/>
        <v>2028/29</v>
      </c>
      <c r="V117" s="677" t="str">
        <f t="shared" si="8"/>
        <v>2029/30</v>
      </c>
    </row>
    <row r="118" spans="2:22" ht="13.15">
      <c r="B118" s="317" t="s">
        <v>934</v>
      </c>
      <c r="C118" s="515">
        <f>C87/C25</f>
        <v>5.5705846441441366E-2</v>
      </c>
      <c r="D118" s="515">
        <f>D87/D25</f>
        <v>5.8799357542887724E-2</v>
      </c>
      <c r="E118" s="515">
        <f t="shared" ref="E118:I118" si="9">E87/E25</f>
        <v>6.4789649458579748E-2</v>
      </c>
      <c r="F118" s="515">
        <f t="shared" si="9"/>
        <v>7.3711994052251359E-2</v>
      </c>
      <c r="G118" s="515">
        <f t="shared" si="9"/>
        <v>7.9106252370239133E-2</v>
      </c>
      <c r="H118" s="515">
        <f t="shared" si="9"/>
        <v>8.0119064714838498E-2</v>
      </c>
      <c r="I118" s="515">
        <f t="shared" si="9"/>
        <v>8.5738510156082942E-2</v>
      </c>
      <c r="J118" s="515"/>
      <c r="K118" s="515"/>
      <c r="L118" s="515"/>
      <c r="M118" s="515"/>
      <c r="N118" s="515"/>
      <c r="O118" s="515"/>
      <c r="P118" s="515"/>
      <c r="Q118" s="515"/>
      <c r="R118" s="404"/>
      <c r="S118" s="404"/>
      <c r="T118" s="404"/>
      <c r="U118" s="404"/>
      <c r="V118" s="404"/>
    </row>
    <row r="119" spans="2:22" ht="13.15">
      <c r="B119" s="317" t="s">
        <v>935</v>
      </c>
      <c r="C119" s="515"/>
      <c r="D119" s="515"/>
      <c r="E119" s="515"/>
      <c r="F119" s="515"/>
      <c r="G119" s="515"/>
      <c r="H119" s="515"/>
      <c r="I119" s="515"/>
      <c r="J119" s="515"/>
      <c r="K119" s="515">
        <f t="shared" ref="K119:V119" si="10">K88/K26</f>
        <v>8.1778420407216598E-2</v>
      </c>
      <c r="L119" s="515">
        <f t="shared" si="10"/>
        <v>8.2161201625017471E-2</v>
      </c>
      <c r="M119" s="515">
        <f t="shared" si="10"/>
        <v>8.5026691318894662E-2</v>
      </c>
      <c r="N119" s="515">
        <f t="shared" si="10"/>
        <v>8.5880607267309436E-2</v>
      </c>
      <c r="O119" s="515">
        <f t="shared" si="10"/>
        <v>8.6109392217674954E-2</v>
      </c>
      <c r="P119" s="515">
        <f t="shared" si="10"/>
        <v>8.6225719354630595E-2</v>
      </c>
      <c r="Q119" s="515">
        <f t="shared" si="10"/>
        <v>8.6228526229769911E-2</v>
      </c>
      <c r="R119" s="515">
        <f t="shared" si="10"/>
        <v>8.6195739402920551E-2</v>
      </c>
      <c r="S119" s="515">
        <f t="shared" si="10"/>
        <v>8.6268292363881199E-2</v>
      </c>
      <c r="T119" s="515">
        <f t="shared" si="10"/>
        <v>8.6318871489581145E-2</v>
      </c>
      <c r="U119" s="515">
        <f t="shared" si="10"/>
        <v>8.6251147474998541E-2</v>
      </c>
      <c r="V119" s="515">
        <f t="shared" si="10"/>
        <v>8.6354436401909165E-2</v>
      </c>
    </row>
    <row r="120" spans="2:22" ht="13.15">
      <c r="B120" s="317" t="s">
        <v>936</v>
      </c>
      <c r="C120" s="515">
        <f>C89/C27</f>
        <v>6.3777303242989788E-2</v>
      </c>
      <c r="D120" s="515">
        <f>D89/D27</f>
        <v>6.0842920683388715E-2</v>
      </c>
      <c r="E120" s="515">
        <f t="shared" ref="E120:I120" si="11">E89/E27</f>
        <v>6.8236988412544497E-2</v>
      </c>
      <c r="F120" s="515">
        <f t="shared" si="11"/>
        <v>7.5337062631776294E-2</v>
      </c>
      <c r="G120" s="515">
        <f t="shared" si="11"/>
        <v>8.2737488849718446E-2</v>
      </c>
      <c r="H120" s="515">
        <f t="shared" si="11"/>
        <v>8.6764570189433537E-2</v>
      </c>
      <c r="I120" s="515">
        <f t="shared" si="11"/>
        <v>9.2852928869723531E-2</v>
      </c>
      <c r="J120" s="515"/>
      <c r="K120" s="515"/>
      <c r="L120" s="515"/>
      <c r="M120" s="515"/>
      <c r="N120" s="515"/>
      <c r="O120" s="515"/>
      <c r="P120" s="515"/>
      <c r="Q120" s="515"/>
      <c r="R120" s="404"/>
      <c r="S120" s="404"/>
      <c r="T120" s="404"/>
      <c r="U120" s="404"/>
      <c r="V120" s="404"/>
    </row>
    <row r="121" spans="2:22" ht="13.15">
      <c r="B121" s="317" t="s">
        <v>937</v>
      </c>
      <c r="C121" s="515"/>
      <c r="D121" s="515"/>
      <c r="E121" s="515"/>
      <c r="F121" s="515"/>
      <c r="G121" s="515"/>
      <c r="H121" s="515"/>
      <c r="I121" s="515"/>
      <c r="J121" s="515"/>
      <c r="K121" s="515">
        <f t="shared" ref="K121:V121" si="12">K90/K28</f>
        <v>8.8268870992981974E-2</v>
      </c>
      <c r="L121" s="515">
        <f t="shared" si="12"/>
        <v>8.886950754036152E-2</v>
      </c>
      <c r="M121" s="515">
        <f t="shared" si="12"/>
        <v>9.1856123248604815E-2</v>
      </c>
      <c r="N121" s="515">
        <f t="shared" si="12"/>
        <v>9.2688604207329869E-2</v>
      </c>
      <c r="O121" s="515">
        <f t="shared" si="12"/>
        <v>9.2218851301117455E-2</v>
      </c>
      <c r="P121" s="515">
        <f t="shared" si="12"/>
        <v>9.2834224550973385E-2</v>
      </c>
      <c r="Q121" s="515">
        <f t="shared" si="12"/>
        <v>9.3988747430760175E-2</v>
      </c>
      <c r="R121" s="515">
        <f t="shared" si="12"/>
        <v>9.4362269344607161E-2</v>
      </c>
      <c r="S121" s="515">
        <f t="shared" si="12"/>
        <v>9.4662040460280109E-2</v>
      </c>
      <c r="T121" s="515">
        <f t="shared" si="12"/>
        <v>9.4753523248688187E-2</v>
      </c>
      <c r="U121" s="515">
        <f t="shared" si="12"/>
        <v>9.4837686102868746E-2</v>
      </c>
      <c r="V121" s="515">
        <f t="shared" si="12"/>
        <v>9.4638582307983679E-2</v>
      </c>
    </row>
    <row r="122" spans="2:22" ht="13.15">
      <c r="B122" s="317" t="s">
        <v>996</v>
      </c>
      <c r="C122" s="515">
        <f t="shared" ref="C122:H122" si="13">C91/(C27+C25)</f>
        <v>5.9822506248683627E-2</v>
      </c>
      <c r="D122" s="515">
        <f t="shared" si="13"/>
        <v>5.9828155173441533E-2</v>
      </c>
      <c r="E122" s="515">
        <f t="shared" si="13"/>
        <v>6.650673801622875E-2</v>
      </c>
      <c r="F122" s="515">
        <f t="shared" si="13"/>
        <v>7.4507384989690159E-2</v>
      </c>
      <c r="G122" s="515">
        <f t="shared" si="13"/>
        <v>8.0854684219526005E-2</v>
      </c>
      <c r="H122" s="515">
        <f t="shared" si="13"/>
        <v>8.3262035885227931E-2</v>
      </c>
      <c r="I122" s="515">
        <f>I91/(I27+I25)</f>
        <v>8.9064946757392155E-2</v>
      </c>
      <c r="J122" s="515"/>
      <c r="K122" s="515"/>
      <c r="L122" s="515"/>
      <c r="M122" s="515"/>
      <c r="N122" s="515"/>
      <c r="O122" s="515"/>
      <c r="P122" s="515"/>
      <c r="Q122" s="515"/>
      <c r="R122" s="404"/>
      <c r="S122" s="515"/>
      <c r="T122" s="404"/>
      <c r="U122" s="404"/>
      <c r="V122" s="404"/>
    </row>
    <row r="123" spans="2:22" ht="13.15">
      <c r="B123" s="317" t="s">
        <v>997</v>
      </c>
      <c r="C123" s="515"/>
      <c r="D123" s="515"/>
      <c r="E123" s="515"/>
      <c r="F123" s="515"/>
      <c r="G123" s="515"/>
      <c r="H123" s="515"/>
      <c r="I123" s="515"/>
      <c r="J123" s="515"/>
      <c r="K123" s="515">
        <f t="shared" ref="K123:V123" si="14">K92/(K28+K26)</f>
        <v>8.4802166208158267E-2</v>
      </c>
      <c r="L123" s="515">
        <f t="shared" si="14"/>
        <v>8.5302580348705637E-2</v>
      </c>
      <c r="M123" s="515">
        <f t="shared" si="14"/>
        <v>8.8237563129233809E-2</v>
      </c>
      <c r="N123" s="515">
        <f t="shared" si="14"/>
        <v>8.9099489117528075E-2</v>
      </c>
      <c r="O123" s="515">
        <f t="shared" si="14"/>
        <v>8.9029924181774162E-2</v>
      </c>
      <c r="P123" s="515">
        <f t="shared" si="14"/>
        <v>8.9416046528179388E-2</v>
      </c>
      <c r="Q123" s="515">
        <f t="shared" si="14"/>
        <v>8.9991545714624879E-2</v>
      </c>
      <c r="R123" s="515">
        <f t="shared" si="14"/>
        <v>9.0164060532681362E-2</v>
      </c>
      <c r="S123" s="515">
        <f t="shared" si="14"/>
        <v>9.0349233138028187E-2</v>
      </c>
      <c r="T123" s="515">
        <f t="shared" si="14"/>
        <v>9.0419035345384244E-2</v>
      </c>
      <c r="U123" s="515">
        <f t="shared" si="14"/>
        <v>9.0418566300261155E-2</v>
      </c>
      <c r="V123" s="515">
        <f t="shared" si="14"/>
        <v>9.0373016005404636E-2</v>
      </c>
    </row>
    <row r="127" spans="2:22">
      <c r="K127" s="316" t="s">
        <v>1223</v>
      </c>
    </row>
    <row r="129" spans="11:11">
      <c r="K129" s="316" t="s">
        <v>1221</v>
      </c>
    </row>
    <row r="131" spans="11:11">
      <c r="K131" s="316" t="s">
        <v>1340</v>
      </c>
    </row>
    <row r="133" spans="11:11">
      <c r="K133" s="316" t="s">
        <v>1222</v>
      </c>
    </row>
    <row r="135" spans="11:11">
      <c r="K135" s="316" t="s">
        <v>1235</v>
      </c>
    </row>
    <row r="148" spans="2:22" ht="13.15">
      <c r="B148" s="332" t="s">
        <v>952</v>
      </c>
    </row>
    <row r="150" spans="2:22" ht="13.15">
      <c r="B150" s="317" t="s">
        <v>350</v>
      </c>
      <c r="C150" s="677" t="str">
        <f>C24</f>
        <v>2010/11</v>
      </c>
      <c r="D150" s="677" t="str">
        <f t="shared" ref="D150:V150" si="15">D24</f>
        <v>2011/12</v>
      </c>
      <c r="E150" s="677" t="str">
        <f t="shared" si="15"/>
        <v>2012/13</v>
      </c>
      <c r="F150" s="677" t="str">
        <f t="shared" si="15"/>
        <v>2013/14</v>
      </c>
      <c r="G150" s="677" t="str">
        <f t="shared" si="15"/>
        <v>2014/15</v>
      </c>
      <c r="H150" s="677" t="str">
        <f t="shared" si="15"/>
        <v>2015/16</v>
      </c>
      <c r="I150" s="677" t="str">
        <f t="shared" si="15"/>
        <v>2016/17</v>
      </c>
      <c r="J150" s="677" t="str">
        <f t="shared" si="15"/>
        <v>2017/18</v>
      </c>
      <c r="K150" s="677" t="str">
        <f t="shared" si="15"/>
        <v>2018/19</v>
      </c>
      <c r="L150" s="677" t="str">
        <f t="shared" si="15"/>
        <v>2019/20</v>
      </c>
      <c r="M150" s="677" t="str">
        <f t="shared" si="15"/>
        <v>2020/21</v>
      </c>
      <c r="N150" s="677" t="str">
        <f t="shared" si="15"/>
        <v>2021/22</v>
      </c>
      <c r="O150" s="677" t="str">
        <f t="shared" si="15"/>
        <v>2022/23</v>
      </c>
      <c r="P150" s="677" t="str">
        <f t="shared" si="15"/>
        <v>2023/24</v>
      </c>
      <c r="Q150" s="677" t="str">
        <f t="shared" si="15"/>
        <v>2024/25</v>
      </c>
      <c r="R150" s="677" t="str">
        <f t="shared" si="15"/>
        <v>2025/26</v>
      </c>
      <c r="S150" s="677" t="str">
        <f t="shared" si="15"/>
        <v>2026/27</v>
      </c>
      <c r="T150" s="677" t="str">
        <f t="shared" si="15"/>
        <v>2027/28</v>
      </c>
      <c r="U150" s="677" t="str">
        <f t="shared" si="15"/>
        <v>2028/29</v>
      </c>
      <c r="V150" s="677" t="str">
        <f t="shared" si="15"/>
        <v>2029/30</v>
      </c>
    </row>
    <row r="151" spans="2:22" ht="13.15">
      <c r="B151" s="317" t="s">
        <v>939</v>
      </c>
      <c r="C151" s="298">
        <v>7184.1342677357798</v>
      </c>
      <c r="D151" s="298">
        <v>7035.7282087825497</v>
      </c>
      <c r="E151" s="298">
        <v>6719.0506703790197</v>
      </c>
      <c r="F151" s="298">
        <f>RAW_DATA_INPUTS!I232+RAW_DATA_INPUTS!I249</f>
        <v>6616.8530000000001</v>
      </c>
      <c r="G151" s="298">
        <f>RAW_DATA_INPUTS!J232+RAW_DATA_INPUTS!J249</f>
        <v>5561.5399999999991</v>
      </c>
      <c r="H151" s="298">
        <f>RAW_DATA_INPUTS!K232+RAW_DATA_INPUTS!K249</f>
        <v>4876.0219999999999</v>
      </c>
      <c r="I151" s="298">
        <f>RAW_DATA_INPUTS!L232+RAW_DATA_INPUTS!L249</f>
        <v>3944.3629999999994</v>
      </c>
      <c r="J151" s="678"/>
      <c r="K151" s="678"/>
      <c r="L151" s="678"/>
      <c r="M151" s="678"/>
      <c r="N151" s="678"/>
      <c r="O151" s="678"/>
      <c r="P151" s="678"/>
      <c r="Q151" s="678"/>
      <c r="R151" s="678"/>
      <c r="S151" s="678"/>
      <c r="T151" s="678"/>
      <c r="U151" s="678"/>
      <c r="V151" s="678"/>
    </row>
    <row r="152" spans="2:22" ht="13.15">
      <c r="B152" s="317" t="s">
        <v>940</v>
      </c>
      <c r="C152" s="315"/>
      <c r="D152" s="315"/>
      <c r="E152" s="315"/>
      <c r="F152" s="315"/>
      <c r="G152" s="315"/>
      <c r="H152" s="315"/>
      <c r="I152" s="315"/>
      <c r="J152" s="315"/>
      <c r="K152" s="315">
        <f>Retirements_over_time!C14</f>
        <v>5513.8208682550066</v>
      </c>
      <c r="L152" s="315">
        <f>Retirements_over_time!D14</f>
        <v>5421.982911300066</v>
      </c>
      <c r="M152" s="315">
        <f>Retirements_over_time!E14</f>
        <v>5327.5618868662141</v>
      </c>
      <c r="N152" s="315">
        <f>Retirements_over_time!F14</f>
        <v>5241.8760238437089</v>
      </c>
      <c r="O152" s="315">
        <f>Retirements_over_time!G14</f>
        <v>5164.8293568620893</v>
      </c>
      <c r="P152" s="315">
        <f>Retirements_over_time!H14</f>
        <v>5100.1644941255909</v>
      </c>
      <c r="Q152" s="315">
        <f>Retirements_over_time!I14</f>
        <v>5048.5750705939008</v>
      </c>
      <c r="R152" s="315">
        <f>Retirements_over_time!J14</f>
        <v>5010.6515891304762</v>
      </c>
      <c r="S152" s="315">
        <f>Retirements_over_time!K14</f>
        <v>4984.818979436789</v>
      </c>
      <c r="T152" s="315">
        <f>Retirements_over_time!L14</f>
        <v>4965.2941410210387</v>
      </c>
      <c r="U152" s="315">
        <f>Retirements_over_time!M14</f>
        <v>4950.3850269393843</v>
      </c>
      <c r="V152" s="315">
        <f>Retirements_over_time!N14</f>
        <v>4941.9566674670286</v>
      </c>
    </row>
    <row r="153" spans="2:22" ht="13.15">
      <c r="B153" s="317" t="s">
        <v>941</v>
      </c>
      <c r="C153" s="298">
        <v>8209.2776979638202</v>
      </c>
      <c r="D153" s="298">
        <v>7290.4171282668804</v>
      </c>
      <c r="E153" s="298">
        <v>6867.2379855135596</v>
      </c>
      <c r="F153" s="298">
        <f>RAW_DATA_INPUTS!C232+RAW_DATA_INPUTS!C249</f>
        <v>6553.9250000000002</v>
      </c>
      <c r="G153" s="298">
        <f>RAW_DATA_INPUTS!D232+RAW_DATA_INPUTS!D249</f>
        <v>5892.628999999999</v>
      </c>
      <c r="H153" s="298">
        <f>RAW_DATA_INPUTS!E232+RAW_DATA_INPUTS!E249</f>
        <v>5190.7440000000006</v>
      </c>
      <c r="I153" s="298">
        <f>RAW_DATA_INPUTS!F232+RAW_DATA_INPUTS!F249</f>
        <v>4002.192</v>
      </c>
      <c r="J153" s="678"/>
      <c r="K153" s="678"/>
      <c r="L153" s="678"/>
      <c r="M153" s="678"/>
      <c r="N153" s="678"/>
      <c r="O153" s="678"/>
      <c r="P153" s="678"/>
      <c r="Q153" s="678"/>
      <c r="R153" s="678"/>
      <c r="S153" s="678"/>
      <c r="T153" s="678"/>
      <c r="U153" s="678"/>
      <c r="V153" s="678"/>
    </row>
    <row r="154" spans="2:22" ht="13.15">
      <c r="B154" s="317" t="s">
        <v>942</v>
      </c>
      <c r="C154" s="315"/>
      <c r="D154" s="315"/>
      <c r="E154" s="315"/>
      <c r="F154" s="315"/>
      <c r="G154" s="315"/>
      <c r="H154" s="679"/>
      <c r="I154" s="315"/>
      <c r="J154" s="315"/>
      <c r="K154" s="315">
        <f>Retirements_over_time!C34-Retirements_over_time!C14</f>
        <v>5260.1944402675763</v>
      </c>
      <c r="L154" s="315">
        <f>Retirements_over_time!D34-Retirements_over_time!D14</f>
        <v>5187.5329853806352</v>
      </c>
      <c r="M154" s="315">
        <f>Retirements_over_time!E34-Retirements_over_time!E14</f>
        <v>5123.0311368863759</v>
      </c>
      <c r="N154" s="315">
        <f>Retirements_over_time!F34-Retirements_over_time!F14</f>
        <v>5067.8996310664252</v>
      </c>
      <c r="O154" s="315">
        <f>Retirements_over_time!G34-Retirements_over_time!G14</f>
        <v>5036.3814831266782</v>
      </c>
      <c r="P154" s="315">
        <f>Retirements_over_time!H34-Retirements_over_time!H14</f>
        <v>5056.4724550672017</v>
      </c>
      <c r="Q154" s="315">
        <f>Retirements_over_time!I34-Retirements_over_time!I14</f>
        <v>5084.4235485398804</v>
      </c>
      <c r="R154" s="315">
        <f>Retirements_over_time!J34-Retirements_over_time!J14</f>
        <v>5090.0283039186206</v>
      </c>
      <c r="S154" s="315">
        <f>Retirements_over_time!K34-Retirements_over_time!K14</f>
        <v>5091.5985159221918</v>
      </c>
      <c r="T154" s="315">
        <f>Retirements_over_time!L34-Retirements_over_time!L14</f>
        <v>5087.1192797110361</v>
      </c>
      <c r="U154" s="315">
        <f>Retirements_over_time!M34-Retirements_over_time!M14</f>
        <v>5080.5953185586241</v>
      </c>
      <c r="V154" s="315">
        <f>Retirements_over_time!N34-Retirements_over_time!N14</f>
        <v>5069.8217122134583</v>
      </c>
    </row>
    <row r="158" spans="2:22">
      <c r="K158" s="316" t="s">
        <v>1224</v>
      </c>
    </row>
    <row r="160" spans="2:22">
      <c r="K160" s="316" t="s">
        <v>1225</v>
      </c>
    </row>
    <row r="162" spans="11:11">
      <c r="K162" s="316" t="s">
        <v>1340</v>
      </c>
    </row>
    <row r="164" spans="11:11">
      <c r="K164" s="316" t="s">
        <v>1226</v>
      </c>
    </row>
    <row r="166" spans="11:11">
      <c r="K166" s="316" t="s">
        <v>1235</v>
      </c>
    </row>
    <row r="177" spans="2:22" ht="13.15">
      <c r="B177" s="332" t="s">
        <v>943</v>
      </c>
    </row>
    <row r="179" spans="2:22" ht="13.15">
      <c r="B179" s="317" t="s">
        <v>350</v>
      </c>
      <c r="C179" s="677" t="str">
        <f>C24</f>
        <v>2010/11</v>
      </c>
      <c r="D179" s="677" t="str">
        <f t="shared" ref="D179:V179" si="16">D24</f>
        <v>2011/12</v>
      </c>
      <c r="E179" s="677" t="str">
        <f t="shared" si="16"/>
        <v>2012/13</v>
      </c>
      <c r="F179" s="677" t="str">
        <f t="shared" si="16"/>
        <v>2013/14</v>
      </c>
      <c r="G179" s="677" t="str">
        <f t="shared" si="16"/>
        <v>2014/15</v>
      </c>
      <c r="H179" s="677" t="str">
        <f t="shared" si="16"/>
        <v>2015/16</v>
      </c>
      <c r="I179" s="677" t="str">
        <f t="shared" si="16"/>
        <v>2016/17</v>
      </c>
      <c r="J179" s="677" t="str">
        <f t="shared" si="16"/>
        <v>2017/18</v>
      </c>
      <c r="K179" s="677" t="str">
        <f t="shared" si="16"/>
        <v>2018/19</v>
      </c>
      <c r="L179" s="677" t="str">
        <f t="shared" si="16"/>
        <v>2019/20</v>
      </c>
      <c r="M179" s="677" t="str">
        <f t="shared" si="16"/>
        <v>2020/21</v>
      </c>
      <c r="N179" s="677" t="str">
        <f t="shared" si="16"/>
        <v>2021/22</v>
      </c>
      <c r="O179" s="677" t="str">
        <f t="shared" si="16"/>
        <v>2022/23</v>
      </c>
      <c r="P179" s="677" t="str">
        <f t="shared" si="16"/>
        <v>2023/24</v>
      </c>
      <c r="Q179" s="677" t="str">
        <f t="shared" si="16"/>
        <v>2024/25</v>
      </c>
      <c r="R179" s="677" t="str">
        <f t="shared" si="16"/>
        <v>2025/26</v>
      </c>
      <c r="S179" s="677" t="str">
        <f t="shared" si="16"/>
        <v>2026/27</v>
      </c>
      <c r="T179" s="677" t="str">
        <f t="shared" si="16"/>
        <v>2027/28</v>
      </c>
      <c r="U179" s="677" t="str">
        <f t="shared" si="16"/>
        <v>2028/29</v>
      </c>
      <c r="V179" s="677" t="str">
        <f t="shared" si="16"/>
        <v>2029/30</v>
      </c>
    </row>
    <row r="180" spans="2:22" ht="13.15">
      <c r="B180" s="354" t="s">
        <v>998</v>
      </c>
      <c r="C180" s="515">
        <f t="shared" ref="C180:I180" si="17">C151/C25</f>
        <v>3.3176408411206601E-2</v>
      </c>
      <c r="D180" s="515">
        <f t="shared" si="17"/>
        <v>3.2053618393686076E-2</v>
      </c>
      <c r="E180" s="515">
        <f t="shared" si="17"/>
        <v>2.9833392351613381E-2</v>
      </c>
      <c r="F180" s="515">
        <f t="shared" si="17"/>
        <v>2.8711464459975786E-2</v>
      </c>
      <c r="G180" s="515">
        <f t="shared" si="17"/>
        <v>2.3573809611712498E-2</v>
      </c>
      <c r="H180" s="515">
        <f t="shared" si="17"/>
        <v>2.0325671987402809E-2</v>
      </c>
      <c r="I180" s="515">
        <f t="shared" si="17"/>
        <v>1.6281247862612119E-2</v>
      </c>
      <c r="J180" s="435"/>
      <c r="K180" s="435"/>
      <c r="L180" s="435"/>
      <c r="M180" s="435"/>
      <c r="N180" s="435"/>
      <c r="O180" s="435"/>
      <c r="P180" s="435"/>
      <c r="Q180" s="435"/>
      <c r="R180" s="435"/>
      <c r="S180" s="435"/>
      <c r="T180" s="435"/>
      <c r="U180" s="435"/>
      <c r="V180" s="435"/>
    </row>
    <row r="181" spans="2:22" ht="13.15">
      <c r="B181" s="354" t="s">
        <v>999</v>
      </c>
      <c r="C181" s="515"/>
      <c r="D181" s="515"/>
      <c r="E181" s="515"/>
      <c r="F181" s="515"/>
      <c r="G181" s="515"/>
      <c r="H181" s="515"/>
      <c r="I181" s="515"/>
      <c r="J181" s="515"/>
      <c r="K181" s="515">
        <f t="shared" ref="K181:V181" si="18">K152/K26</f>
        <v>2.2775747729508987E-2</v>
      </c>
      <c r="L181" s="515">
        <f t="shared" si="18"/>
        <v>2.239799864610429E-2</v>
      </c>
      <c r="M181" s="515">
        <f t="shared" si="18"/>
        <v>2.200860545668373E-2</v>
      </c>
      <c r="N181" s="515">
        <f t="shared" si="18"/>
        <v>2.1703184078872E-2</v>
      </c>
      <c r="O181" s="515">
        <f t="shared" si="18"/>
        <v>2.1454085885379615E-2</v>
      </c>
      <c r="P181" s="515">
        <f t="shared" si="18"/>
        <v>2.125784064591707E-2</v>
      </c>
      <c r="Q181" s="435">
        <f t="shared" si="18"/>
        <v>2.1095670772756741E-2</v>
      </c>
      <c r="R181" s="435">
        <f t="shared" si="18"/>
        <v>2.0964706892201833E-2</v>
      </c>
      <c r="S181" s="435">
        <f t="shared" si="18"/>
        <v>2.0885908884789993E-2</v>
      </c>
      <c r="T181" s="435">
        <f t="shared" si="18"/>
        <v>2.0833461289208714E-2</v>
      </c>
      <c r="U181" s="435">
        <f t="shared" si="18"/>
        <v>2.0774532695678548E-2</v>
      </c>
      <c r="V181" s="435">
        <f t="shared" si="18"/>
        <v>2.075792627983165E-2</v>
      </c>
    </row>
    <row r="182" spans="2:22" ht="13.15">
      <c r="B182" s="354" t="s">
        <v>1000</v>
      </c>
      <c r="C182" s="515">
        <f t="shared" ref="C182:I182" si="19">C153/C27</f>
        <v>3.641992870818881E-2</v>
      </c>
      <c r="D182" s="515">
        <f t="shared" si="19"/>
        <v>3.2760922937465506E-2</v>
      </c>
      <c r="E182" s="515">
        <f t="shared" si="19"/>
        <v>3.0725084427469844E-2</v>
      </c>
      <c r="F182" s="515">
        <f t="shared" si="19"/>
        <v>2.9664297917761984E-2</v>
      </c>
      <c r="G182" s="515">
        <f t="shared" si="19"/>
        <v>2.6896783923928965E-2</v>
      </c>
      <c r="H182" s="515">
        <f t="shared" si="19"/>
        <v>2.4112978951870971E-2</v>
      </c>
      <c r="I182" s="515">
        <f t="shared" si="19"/>
        <v>1.8812105259988804E-2</v>
      </c>
      <c r="J182" s="515"/>
      <c r="K182" s="515"/>
      <c r="L182" s="515"/>
      <c r="M182" s="515"/>
      <c r="N182" s="515"/>
      <c r="O182" s="515"/>
      <c r="P182" s="515"/>
      <c r="Q182" s="435"/>
      <c r="R182" s="435"/>
      <c r="S182" s="435"/>
      <c r="T182" s="435"/>
      <c r="U182" s="435"/>
      <c r="V182" s="435"/>
    </row>
    <row r="183" spans="2:22" ht="13.15">
      <c r="B183" s="354" t="s">
        <v>1001</v>
      </c>
      <c r="C183" s="435"/>
      <c r="D183" s="435"/>
      <c r="E183" s="435"/>
      <c r="F183" s="435"/>
      <c r="G183" s="435"/>
      <c r="H183" s="435"/>
      <c r="I183" s="515"/>
      <c r="J183" s="515"/>
      <c r="K183" s="515">
        <f t="shared" ref="K183:V183" si="20">K154/K28</f>
        <v>2.4911126700188843E-2</v>
      </c>
      <c r="L183" s="515">
        <f t="shared" si="20"/>
        <v>2.4332452678557319E-2</v>
      </c>
      <c r="M183" s="515">
        <f t="shared" si="20"/>
        <v>2.3850848965551331E-2</v>
      </c>
      <c r="N183" s="515">
        <f t="shared" si="20"/>
        <v>2.3396293596969011E-2</v>
      </c>
      <c r="O183" s="515">
        <f t="shared" si="20"/>
        <v>2.2843112900003501E-2</v>
      </c>
      <c r="P183" s="515">
        <f t="shared" si="20"/>
        <v>2.2580942454405888E-2</v>
      </c>
      <c r="Q183" s="515">
        <f t="shared" si="20"/>
        <v>2.2567624145229667E-2</v>
      </c>
      <c r="R183" s="515">
        <f t="shared" si="20"/>
        <v>2.2530561389219796E-2</v>
      </c>
      <c r="S183" s="515">
        <f t="shared" si="20"/>
        <v>2.2545397803793235E-2</v>
      </c>
      <c r="T183" s="515">
        <f t="shared" si="20"/>
        <v>2.2564460394088416E-2</v>
      </c>
      <c r="U183" s="515">
        <f t="shared" si="20"/>
        <v>2.2608696037863762E-2</v>
      </c>
      <c r="V183" s="435">
        <f t="shared" si="20"/>
        <v>2.2603820010096486E-2</v>
      </c>
    </row>
    <row r="187" spans="2:22">
      <c r="K187" s="316" t="s">
        <v>1224</v>
      </c>
    </row>
    <row r="189" spans="2:22">
      <c r="K189" s="316" t="s">
        <v>1225</v>
      </c>
    </row>
    <row r="191" spans="2:22">
      <c r="K191" s="316" t="s">
        <v>1340</v>
      </c>
    </row>
    <row r="193" spans="2:11">
      <c r="K193" s="316" t="s">
        <v>1226</v>
      </c>
    </row>
    <row r="195" spans="2:11">
      <c r="K195" s="316" t="s">
        <v>1235</v>
      </c>
    </row>
    <row r="207" spans="2:11" ht="13.15">
      <c r="B207" s="332" t="s">
        <v>953</v>
      </c>
    </row>
    <row r="209" spans="2:22" ht="13.15">
      <c r="B209" s="317" t="s">
        <v>350</v>
      </c>
      <c r="C209" s="677" t="str">
        <f>C24</f>
        <v>2010/11</v>
      </c>
      <c r="D209" s="677" t="str">
        <f t="shared" ref="D209:V209" si="21">D24</f>
        <v>2011/12</v>
      </c>
      <c r="E209" s="677" t="str">
        <f t="shared" si="21"/>
        <v>2012/13</v>
      </c>
      <c r="F209" s="677" t="str">
        <f t="shared" si="21"/>
        <v>2013/14</v>
      </c>
      <c r="G209" s="677" t="str">
        <f t="shared" si="21"/>
        <v>2014/15</v>
      </c>
      <c r="H209" s="677" t="str">
        <f t="shared" si="21"/>
        <v>2015/16</v>
      </c>
      <c r="I209" s="677" t="str">
        <f t="shared" si="21"/>
        <v>2016/17</v>
      </c>
      <c r="J209" s="677" t="str">
        <f t="shared" si="21"/>
        <v>2017/18</v>
      </c>
      <c r="K209" s="677" t="str">
        <f t="shared" si="21"/>
        <v>2018/19</v>
      </c>
      <c r="L209" s="677" t="str">
        <f t="shared" si="21"/>
        <v>2019/20</v>
      </c>
      <c r="M209" s="677" t="str">
        <f t="shared" si="21"/>
        <v>2020/21</v>
      </c>
      <c r="N209" s="677" t="str">
        <f t="shared" si="21"/>
        <v>2021/22</v>
      </c>
      <c r="O209" s="677" t="str">
        <f t="shared" si="21"/>
        <v>2022/23</v>
      </c>
      <c r="P209" s="677" t="str">
        <f t="shared" si="21"/>
        <v>2023/24</v>
      </c>
      <c r="Q209" s="677" t="str">
        <f t="shared" si="21"/>
        <v>2024/25</v>
      </c>
      <c r="R209" s="677" t="str">
        <f t="shared" si="21"/>
        <v>2025/26</v>
      </c>
      <c r="S209" s="677" t="str">
        <f t="shared" si="21"/>
        <v>2026/27</v>
      </c>
      <c r="T209" s="677" t="str">
        <f t="shared" si="21"/>
        <v>2027/28</v>
      </c>
      <c r="U209" s="677" t="str">
        <f t="shared" si="21"/>
        <v>2028/29</v>
      </c>
      <c r="V209" s="677" t="str">
        <f t="shared" si="21"/>
        <v>2029/30</v>
      </c>
    </row>
    <row r="210" spans="2:22" ht="13.15">
      <c r="B210" s="317" t="s">
        <v>945</v>
      </c>
      <c r="C210" s="298">
        <v>107.00500507800901</v>
      </c>
      <c r="D210" s="298">
        <v>120.257258726996</v>
      </c>
      <c r="E210" s="298">
        <v>83.465677235966695</v>
      </c>
      <c r="F210" s="298">
        <f>RAW_DATA_INPUTS!I274+RAW_DATA_INPUTS!I291</f>
        <v>101.93700000000001</v>
      </c>
      <c r="G210" s="298">
        <f>RAW_DATA_INPUTS!J274+RAW_DATA_INPUTS!J291</f>
        <v>97.732000000000014</v>
      </c>
      <c r="H210" s="298">
        <f>RAW_DATA_INPUTS!K274+RAW_DATA_INPUTS!K291</f>
        <v>97.277000000000129</v>
      </c>
      <c r="I210" s="298">
        <f>RAW_DATA_INPUTS!L274+RAW_DATA_INPUTS!L291</f>
        <v>72.213999999999999</v>
      </c>
      <c r="J210" s="678"/>
      <c r="K210" s="678"/>
      <c r="L210" s="678"/>
      <c r="M210" s="678"/>
      <c r="N210" s="678"/>
      <c r="O210" s="678"/>
      <c r="P210" s="678"/>
      <c r="Q210" s="678"/>
      <c r="R210" s="678"/>
      <c r="S210" s="678"/>
      <c r="T210" s="678"/>
      <c r="U210" s="678"/>
      <c r="V210" s="678"/>
    </row>
    <row r="211" spans="2:22" ht="13.15">
      <c r="B211" s="317" t="s">
        <v>946</v>
      </c>
      <c r="C211" s="315"/>
      <c r="D211" s="315"/>
      <c r="E211" s="315"/>
      <c r="F211" s="315"/>
      <c r="G211" s="315"/>
      <c r="H211" s="315"/>
      <c r="I211" s="315"/>
      <c r="J211" s="315"/>
      <c r="K211" s="315">
        <f>Deaths_over_time!C14</f>
        <v>92.407349080008174</v>
      </c>
      <c r="L211" s="315">
        <f>Deaths_over_time!D14</f>
        <v>92.420415537982976</v>
      </c>
      <c r="M211" s="315">
        <f>Deaths_over_time!E14</f>
        <v>92.301145666864755</v>
      </c>
      <c r="N211" s="315">
        <f>Deaths_over_time!F14</f>
        <v>92.155976503291825</v>
      </c>
      <c r="O211" s="315">
        <f>Deaths_over_time!G14</f>
        <v>91.872006309586382</v>
      </c>
      <c r="P211" s="315">
        <f>Deaths_over_time!H14</f>
        <v>91.52815866066166</v>
      </c>
      <c r="Q211" s="315">
        <f>Deaths_over_time!I14</f>
        <v>91.175955850158957</v>
      </c>
      <c r="R211" s="315">
        <f>Deaths_over_time!J14</f>
        <v>90.882014521296753</v>
      </c>
      <c r="S211" s="315">
        <f>Deaths_over_time!K14</f>
        <v>90.666229621447968</v>
      </c>
      <c r="T211" s="315">
        <f>Deaths_over_time!L14</f>
        <v>90.444480975156068</v>
      </c>
      <c r="U211" s="315">
        <f>Deaths_over_time!M14</f>
        <v>90.222846890078287</v>
      </c>
      <c r="V211" s="315">
        <f>Deaths_over_time!N14</f>
        <v>90.085843455954148</v>
      </c>
    </row>
    <row r="212" spans="2:22" ht="13.15">
      <c r="B212" s="317" t="s">
        <v>947</v>
      </c>
      <c r="C212" s="298">
        <v>126.616171248059</v>
      </c>
      <c r="D212" s="298">
        <v>129.311361365864</v>
      </c>
      <c r="E212" s="298">
        <v>105.621064305904</v>
      </c>
      <c r="F212" s="298">
        <f>RAW_DATA_INPUTS!C274+RAW_DATA_INPUTS!C291</f>
        <v>116.91399999999999</v>
      </c>
      <c r="G212" s="298">
        <f>RAW_DATA_INPUTS!D274+RAW_DATA_INPUTS!D291</f>
        <v>113.476</v>
      </c>
      <c r="H212" s="298">
        <f>RAW_DATA_INPUTS!E274+RAW_DATA_INPUTS!E291</f>
        <v>100.532</v>
      </c>
      <c r="I212" s="298">
        <f>RAW_DATA_INPUTS!F274+RAW_DATA_INPUTS!F291</f>
        <v>68.183999999999997</v>
      </c>
      <c r="J212" s="678"/>
      <c r="K212" s="678"/>
      <c r="L212" s="678"/>
      <c r="M212" s="678"/>
      <c r="N212" s="678"/>
      <c r="O212" s="678"/>
      <c r="P212" s="678"/>
      <c r="Q212" s="678"/>
      <c r="R212" s="678"/>
      <c r="S212" s="678"/>
      <c r="T212" s="678"/>
      <c r="U212" s="678"/>
      <c r="V212" s="678"/>
    </row>
    <row r="213" spans="2:22" ht="13.15">
      <c r="B213" s="317" t="s">
        <v>948</v>
      </c>
      <c r="C213" s="315"/>
      <c r="D213" s="315"/>
      <c r="E213" s="315"/>
      <c r="F213" s="315"/>
      <c r="G213" s="315"/>
      <c r="H213" s="679"/>
      <c r="I213" s="315"/>
      <c r="J213" s="315"/>
      <c r="K213" s="315">
        <f>Deaths_over_time!C34-Deaths_over_time!C14</f>
        <v>94.011174234931246</v>
      </c>
      <c r="L213" s="315">
        <f>Deaths_over_time!D34-Deaths_over_time!D14</f>
        <v>94.539908249806089</v>
      </c>
      <c r="M213" s="315">
        <f>Deaths_over_time!E34-Deaths_over_time!E14</f>
        <v>95.197512656980905</v>
      </c>
      <c r="N213" s="315">
        <f>Deaths_over_time!F34-Deaths_over_time!F14</f>
        <v>95.719668016569315</v>
      </c>
      <c r="O213" s="315">
        <f>Deaths_over_time!G34-Deaths_over_time!G14</f>
        <v>96.319945319553952</v>
      </c>
      <c r="P213" s="315">
        <f>Deaths_over_time!H34-Deaths_over_time!H14</f>
        <v>97.643673930270239</v>
      </c>
      <c r="Q213" s="315">
        <f>Deaths_over_time!I34-Deaths_over_time!I14</f>
        <v>98.831623477575889</v>
      </c>
      <c r="R213" s="315">
        <f>Deaths_over_time!J34-Deaths_over_time!J14</f>
        <v>99.306766745340042</v>
      </c>
      <c r="S213" s="315">
        <f>Deaths_over_time!K34-Deaths_over_time!K14</f>
        <v>99.52082662169866</v>
      </c>
      <c r="T213" s="315">
        <f>Deaths_over_time!L34-Deaths_over_time!L14</f>
        <v>99.487900755201849</v>
      </c>
      <c r="U213" s="315">
        <f>Deaths_over_time!M34-Deaths_over_time!M14</f>
        <v>99.341594688658276</v>
      </c>
      <c r="V213" s="315">
        <f>Deaths_over_time!N34-Deaths_over_time!N14</f>
        <v>99.069870023091795</v>
      </c>
    </row>
    <row r="236" spans="2:22" ht="13.15">
      <c r="B236" s="332" t="s">
        <v>944</v>
      </c>
    </row>
    <row r="238" spans="2:22" ht="13.15">
      <c r="B238" s="317" t="s">
        <v>350</v>
      </c>
      <c r="C238" s="677" t="str">
        <f>C24</f>
        <v>2010/11</v>
      </c>
      <c r="D238" s="677" t="str">
        <f t="shared" ref="D238:V238" si="22">D24</f>
        <v>2011/12</v>
      </c>
      <c r="E238" s="677" t="str">
        <f t="shared" si="22"/>
        <v>2012/13</v>
      </c>
      <c r="F238" s="677" t="str">
        <f t="shared" si="22"/>
        <v>2013/14</v>
      </c>
      <c r="G238" s="677" t="str">
        <f t="shared" si="22"/>
        <v>2014/15</v>
      </c>
      <c r="H238" s="677" t="str">
        <f t="shared" si="22"/>
        <v>2015/16</v>
      </c>
      <c r="I238" s="677" t="str">
        <f t="shared" si="22"/>
        <v>2016/17</v>
      </c>
      <c r="J238" s="677" t="str">
        <f t="shared" si="22"/>
        <v>2017/18</v>
      </c>
      <c r="K238" s="677" t="str">
        <f t="shared" si="22"/>
        <v>2018/19</v>
      </c>
      <c r="L238" s="677" t="str">
        <f t="shared" si="22"/>
        <v>2019/20</v>
      </c>
      <c r="M238" s="677" t="str">
        <f t="shared" si="22"/>
        <v>2020/21</v>
      </c>
      <c r="N238" s="677" t="str">
        <f t="shared" si="22"/>
        <v>2021/22</v>
      </c>
      <c r="O238" s="677" t="str">
        <f t="shared" si="22"/>
        <v>2022/23</v>
      </c>
      <c r="P238" s="677" t="str">
        <f t="shared" si="22"/>
        <v>2023/24</v>
      </c>
      <c r="Q238" s="677" t="str">
        <f t="shared" si="22"/>
        <v>2024/25</v>
      </c>
      <c r="R238" s="677" t="str">
        <f t="shared" si="22"/>
        <v>2025/26</v>
      </c>
      <c r="S238" s="677" t="str">
        <f t="shared" si="22"/>
        <v>2026/27</v>
      </c>
      <c r="T238" s="677" t="str">
        <f t="shared" si="22"/>
        <v>2027/28</v>
      </c>
      <c r="U238" s="677" t="str">
        <f t="shared" si="22"/>
        <v>2028/29</v>
      </c>
      <c r="V238" s="677" t="str">
        <f t="shared" si="22"/>
        <v>2029/30</v>
      </c>
    </row>
    <row r="239" spans="2:22" ht="13.15">
      <c r="B239" s="317" t="s">
        <v>1002</v>
      </c>
      <c r="C239" s="159">
        <f t="shared" ref="C239:I239" si="23">C210/C25</f>
        <v>4.94150250845761E-4</v>
      </c>
      <c r="D239" s="159">
        <f t="shared" si="23"/>
        <v>5.4787225514115075E-4</v>
      </c>
      <c r="E239" s="159">
        <f t="shared" si="23"/>
        <v>3.7059763633740477E-4</v>
      </c>
      <c r="F239" s="159">
        <f t="shared" si="23"/>
        <v>4.4231911342998729E-4</v>
      </c>
      <c r="G239" s="159">
        <f t="shared" si="23"/>
        <v>4.1425856165232765E-4</v>
      </c>
      <c r="H239" s="159">
        <f t="shared" si="23"/>
        <v>4.0549866139213188E-4</v>
      </c>
      <c r="I239" s="159">
        <f t="shared" si="23"/>
        <v>2.9807957156850718E-4</v>
      </c>
      <c r="J239" s="159"/>
      <c r="K239" s="159"/>
      <c r="L239" s="159"/>
      <c r="M239" s="159"/>
      <c r="N239" s="159"/>
      <c r="O239" s="159"/>
      <c r="P239" s="159"/>
      <c r="Q239" s="159"/>
      <c r="R239" s="159"/>
      <c r="S239" s="159"/>
      <c r="T239" s="159"/>
      <c r="U239" s="159"/>
      <c r="V239" s="159"/>
    </row>
    <row r="240" spans="2:22" ht="13.15">
      <c r="B240" s="317" t="s">
        <v>1003</v>
      </c>
      <c r="C240" s="159"/>
      <c r="D240" s="159"/>
      <c r="E240" s="159"/>
      <c r="F240" s="159"/>
      <c r="G240" s="159"/>
      <c r="H240" s="159"/>
      <c r="I240" s="159"/>
      <c r="J240" s="159"/>
      <c r="K240" s="159">
        <f t="shared" ref="K240:V240" si="24">K211/K26</f>
        <v>3.8170381687880462E-4</v>
      </c>
      <c r="L240" s="159">
        <f t="shared" si="24"/>
        <v>3.8178510997848069E-4</v>
      </c>
      <c r="M240" s="159">
        <f t="shared" si="24"/>
        <v>3.8130378235302746E-4</v>
      </c>
      <c r="N240" s="159">
        <f t="shared" si="24"/>
        <v>3.8155769287968552E-4</v>
      </c>
      <c r="O240" s="159">
        <f t="shared" si="24"/>
        <v>3.8162536990873799E-4</v>
      </c>
      <c r="P240" s="159">
        <f t="shared" si="24"/>
        <v>3.8149573678723933E-4</v>
      </c>
      <c r="Q240" s="159">
        <f t="shared" si="24"/>
        <v>3.8098234058349682E-4</v>
      </c>
      <c r="R240" s="159">
        <f t="shared" si="24"/>
        <v>3.8025289971168317E-4</v>
      </c>
      <c r="S240" s="159">
        <f t="shared" si="24"/>
        <v>3.7988272364806395E-4</v>
      </c>
      <c r="T240" s="159">
        <f t="shared" si="24"/>
        <v>3.7948841291223396E-4</v>
      </c>
      <c r="U240" s="159">
        <f t="shared" si="24"/>
        <v>3.7862458625242642E-4</v>
      </c>
      <c r="V240" s="159">
        <f t="shared" si="24"/>
        <v>3.7839168231185768E-4</v>
      </c>
    </row>
    <row r="241" spans="2:22" ht="13.15">
      <c r="B241" s="317" t="s">
        <v>1004</v>
      </c>
      <c r="C241" s="159">
        <f t="shared" ref="C241:I241" si="25">C212/C27</f>
        <v>5.617244415183941E-4</v>
      </c>
      <c r="D241" s="159">
        <f t="shared" si="25"/>
        <v>5.810860297993561E-4</v>
      </c>
      <c r="E241" s="159">
        <f t="shared" si="25"/>
        <v>4.7256497080251278E-4</v>
      </c>
      <c r="F241" s="159">
        <f t="shared" si="25"/>
        <v>5.2917476577123233E-4</v>
      </c>
      <c r="G241" s="159">
        <f t="shared" si="25"/>
        <v>5.1795886904669615E-4</v>
      </c>
      <c r="H241" s="159">
        <f t="shared" si="25"/>
        <v>4.670093535704115E-4</v>
      </c>
      <c r="I241" s="159">
        <f t="shared" si="25"/>
        <v>3.2049551471970275E-4</v>
      </c>
      <c r="J241" s="159"/>
      <c r="K241" s="159"/>
      <c r="L241" s="159"/>
      <c r="M241" s="159"/>
      <c r="N241" s="159"/>
      <c r="O241" s="159"/>
      <c r="P241" s="159"/>
      <c r="Q241" s="159"/>
      <c r="R241" s="159"/>
      <c r="S241" s="159"/>
      <c r="T241" s="159"/>
      <c r="U241" s="159"/>
      <c r="V241" s="159"/>
    </row>
    <row r="242" spans="2:22" ht="13.15">
      <c r="B242" s="317" t="s">
        <v>1005</v>
      </c>
      <c r="C242" s="159"/>
      <c r="D242" s="159"/>
      <c r="E242" s="159"/>
      <c r="F242" s="159"/>
      <c r="G242" s="159"/>
      <c r="H242" s="159"/>
      <c r="I242" s="159"/>
      <c r="J242" s="159"/>
      <c r="K242" s="159">
        <f t="shared" ref="K242:V242" si="26">K213/K28</f>
        <v>4.4521629365487333E-4</v>
      </c>
      <c r="L242" s="159">
        <f t="shared" si="26"/>
        <v>4.4344543932664098E-4</v>
      </c>
      <c r="M242" s="159">
        <f t="shared" si="26"/>
        <v>4.4320275157604832E-4</v>
      </c>
      <c r="N242" s="159">
        <f t="shared" si="26"/>
        <v>4.4189617375054661E-4</v>
      </c>
      <c r="O242" s="159">
        <f t="shared" si="26"/>
        <v>4.3687067646249481E-4</v>
      </c>
      <c r="P242" s="159">
        <f t="shared" si="26"/>
        <v>4.3605224821241533E-4</v>
      </c>
      <c r="Q242" s="159">
        <f t="shared" si="26"/>
        <v>4.3867213480775077E-4</v>
      </c>
      <c r="R242" s="159">
        <f t="shared" si="26"/>
        <v>4.3957264496904589E-4</v>
      </c>
      <c r="S242" s="159">
        <f t="shared" si="26"/>
        <v>4.4067430276209556E-4</v>
      </c>
      <c r="T242" s="159">
        <f t="shared" si="26"/>
        <v>4.4128919981000874E-4</v>
      </c>
      <c r="U242" s="159">
        <f t="shared" si="26"/>
        <v>4.4207101282566364E-4</v>
      </c>
      <c r="V242" s="159">
        <f t="shared" si="26"/>
        <v>4.4170340448676813E-4</v>
      </c>
    </row>
    <row r="266" spans="2:22" ht="13.15">
      <c r="B266" s="332" t="s">
        <v>1100</v>
      </c>
    </row>
    <row r="268" spans="2:22" ht="13.15">
      <c r="B268" s="317" t="s">
        <v>350</v>
      </c>
      <c r="C268" s="677" t="str">
        <f>C24</f>
        <v>2010/11</v>
      </c>
      <c r="D268" s="677" t="str">
        <f t="shared" ref="D268:F268" si="27">D24</f>
        <v>2011/12</v>
      </c>
      <c r="E268" s="677" t="str">
        <f t="shared" si="27"/>
        <v>2012/13</v>
      </c>
      <c r="F268" s="677" t="str">
        <f t="shared" si="27"/>
        <v>2013/14</v>
      </c>
      <c r="G268" s="677" t="str">
        <f t="shared" ref="G268:V268" si="28">G24</f>
        <v>2014/15</v>
      </c>
      <c r="H268" s="677" t="str">
        <f t="shared" si="28"/>
        <v>2015/16</v>
      </c>
      <c r="I268" s="677" t="str">
        <f t="shared" si="28"/>
        <v>2016/17</v>
      </c>
      <c r="J268" s="677" t="str">
        <f t="shared" si="28"/>
        <v>2017/18</v>
      </c>
      <c r="K268" s="677" t="str">
        <f t="shared" si="28"/>
        <v>2018/19</v>
      </c>
      <c r="L268" s="677" t="str">
        <f t="shared" si="28"/>
        <v>2019/20</v>
      </c>
      <c r="M268" s="677" t="str">
        <f t="shared" si="28"/>
        <v>2020/21</v>
      </c>
      <c r="N268" s="677" t="str">
        <f t="shared" si="28"/>
        <v>2021/22</v>
      </c>
      <c r="O268" s="677" t="str">
        <f t="shared" si="28"/>
        <v>2022/23</v>
      </c>
      <c r="P268" s="677" t="str">
        <f t="shared" si="28"/>
        <v>2023/24</v>
      </c>
      <c r="Q268" s="677" t="str">
        <f t="shared" si="28"/>
        <v>2024/25</v>
      </c>
      <c r="R268" s="677" t="str">
        <f>R24</f>
        <v>2025/26</v>
      </c>
      <c r="S268" s="677" t="str">
        <f t="shared" si="28"/>
        <v>2026/27</v>
      </c>
      <c r="T268" s="677" t="str">
        <f t="shared" si="28"/>
        <v>2027/28</v>
      </c>
      <c r="U268" s="677" t="str">
        <f t="shared" si="28"/>
        <v>2028/29</v>
      </c>
      <c r="V268" s="677" t="str">
        <f t="shared" si="28"/>
        <v>2029/30</v>
      </c>
    </row>
    <row r="269" spans="2:22" ht="13.15">
      <c r="B269" s="317" t="s">
        <v>1101</v>
      </c>
      <c r="C269" s="444">
        <f t="shared" ref="C269:I269" si="29">C210+C151+C87</f>
        <v>19353.876003472189</v>
      </c>
      <c r="D269" s="444">
        <f t="shared" si="29"/>
        <v>20062.369184995747</v>
      </c>
      <c r="E269" s="444">
        <f t="shared" si="29"/>
        <v>21394.384831681287</v>
      </c>
      <c r="F269" s="444">
        <f t="shared" si="29"/>
        <v>23706.478999999999</v>
      </c>
      <c r="G269" s="444">
        <f t="shared" si="29"/>
        <v>24322.042000000001</v>
      </c>
      <c r="H269" s="444">
        <f t="shared" si="29"/>
        <v>24193.442000000003</v>
      </c>
      <c r="I269" s="444">
        <f t="shared" si="29"/>
        <v>24787.946000000004</v>
      </c>
      <c r="J269" s="444"/>
      <c r="K269" s="444"/>
      <c r="L269" s="444"/>
      <c r="M269" s="444"/>
      <c r="N269" s="444"/>
      <c r="O269" s="444"/>
      <c r="P269" s="444"/>
      <c r="Q269" s="444"/>
      <c r="R269" s="444"/>
      <c r="S269" s="444"/>
      <c r="T269" s="444"/>
      <c r="U269" s="444"/>
      <c r="V269" s="444"/>
    </row>
    <row r="270" spans="2:22" ht="13.15">
      <c r="B270" s="317" t="s">
        <v>1102</v>
      </c>
      <c r="C270" s="444"/>
      <c r="D270" s="444"/>
      <c r="E270" s="444"/>
      <c r="F270" s="444"/>
      <c r="G270" s="444"/>
      <c r="H270" s="444"/>
      <c r="I270" s="444"/>
      <c r="J270" s="444"/>
      <c r="K270" s="444">
        <f t="shared" ref="K270:V270" si="30">K211+K152+K88</f>
        <v>25404.109997963737</v>
      </c>
      <c r="L270" s="444">
        <f t="shared" si="30"/>
        <v>25403.529950220814</v>
      </c>
      <c r="M270" s="444">
        <f t="shared" si="30"/>
        <v>26002.037624577297</v>
      </c>
      <c r="N270" s="444">
        <f t="shared" si="30"/>
        <v>26076.403005064782</v>
      </c>
      <c r="O270" s="444">
        <f t="shared" si="30"/>
        <v>25986.566956302267</v>
      </c>
      <c r="P270" s="444">
        <f t="shared" si="30"/>
        <v>25878.899771228411</v>
      </c>
      <c r="Q270" s="444">
        <f t="shared" si="30"/>
        <v>25775.794913698017</v>
      </c>
      <c r="R270" s="444">
        <f t="shared" si="30"/>
        <v>25702.671546399324</v>
      </c>
      <c r="S270" s="444">
        <f t="shared" si="30"/>
        <v>25665.052245436731</v>
      </c>
      <c r="T270" s="444">
        <f t="shared" si="30"/>
        <v>25628.344437083204</v>
      </c>
      <c r="U270" s="444">
        <f t="shared" si="30"/>
        <v>25593.483612179607</v>
      </c>
      <c r="V270" s="444">
        <f t="shared" si="30"/>
        <v>25590.93057077756</v>
      </c>
    </row>
    <row r="271" spans="2:22" ht="13.15">
      <c r="B271" s="317" t="s">
        <v>1103</v>
      </c>
      <c r="C271" s="444">
        <f t="shared" ref="C271:I271" si="31">C212+C153+C89</f>
        <v>22711.693375684579</v>
      </c>
      <c r="D271" s="444">
        <f t="shared" si="31"/>
        <v>20959.343107043045</v>
      </c>
      <c r="E271" s="444">
        <f t="shared" si="31"/>
        <v>22224.229308861664</v>
      </c>
      <c r="F271" s="444">
        <f t="shared" si="31"/>
        <v>23315.542999999998</v>
      </c>
      <c r="G271" s="444">
        <f t="shared" si="31"/>
        <v>24132.484999999997</v>
      </c>
      <c r="H271" s="444">
        <f t="shared" si="31"/>
        <v>23968.880000000001</v>
      </c>
      <c r="I271" s="444">
        <f t="shared" si="31"/>
        <v>23824.424999999999</v>
      </c>
      <c r="J271" s="444"/>
      <c r="K271" s="444"/>
      <c r="L271" s="444"/>
      <c r="M271" s="444"/>
      <c r="N271" s="444"/>
      <c r="O271" s="444"/>
      <c r="P271" s="444"/>
      <c r="Q271" s="444"/>
      <c r="R271" s="444"/>
      <c r="S271" s="444"/>
      <c r="T271" s="444"/>
      <c r="U271" s="444"/>
      <c r="V271" s="444"/>
    </row>
    <row r="272" spans="2:22" ht="13.15">
      <c r="B272" s="317" t="s">
        <v>1104</v>
      </c>
      <c r="C272" s="444"/>
      <c r="D272" s="444"/>
      <c r="E272" s="444"/>
      <c r="F272" s="444"/>
      <c r="G272" s="444"/>
      <c r="H272" s="444"/>
      <c r="I272" s="444"/>
      <c r="J272" s="444"/>
      <c r="K272" s="444">
        <f t="shared" ref="K272:V272" si="32">K213+K154+K90</f>
        <v>23992.921961381348</v>
      </c>
      <c r="L272" s="444">
        <f t="shared" si="32"/>
        <v>24228.518936302542</v>
      </c>
      <c r="M272" s="444">
        <f t="shared" si="32"/>
        <v>24948.418555821067</v>
      </c>
      <c r="N272" s="444">
        <f t="shared" si="32"/>
        <v>25241.010665348091</v>
      </c>
      <c r="O272" s="444">
        <f t="shared" si="32"/>
        <v>25464.839045648539</v>
      </c>
      <c r="P272" s="444">
        <f t="shared" si="32"/>
        <v>25942.163407242515</v>
      </c>
      <c r="Q272" s="444">
        <f t="shared" si="32"/>
        <v>26358.661039264582</v>
      </c>
      <c r="R272" s="444">
        <f t="shared" si="32"/>
        <v>26507.340134481648</v>
      </c>
      <c r="S272" s="444">
        <f t="shared" si="32"/>
        <v>26569.367307662338</v>
      </c>
      <c r="T272" s="444">
        <f t="shared" si="32"/>
        <v>26548.628098335514</v>
      </c>
      <c r="U272" s="444">
        <f t="shared" si="32"/>
        <v>26491.732305171809</v>
      </c>
      <c r="V272" s="444">
        <f t="shared" si="32"/>
        <v>26395.424937386371</v>
      </c>
    </row>
    <row r="295" spans="2:22" ht="13.15">
      <c r="B295" s="332" t="s">
        <v>1105</v>
      </c>
    </row>
    <row r="297" spans="2:22" ht="13.15">
      <c r="B297" s="317" t="s">
        <v>350</v>
      </c>
      <c r="C297" s="677" t="str">
        <f>C24</f>
        <v>2010/11</v>
      </c>
      <c r="D297" s="677" t="str">
        <f t="shared" ref="D297:V297" si="33">D24</f>
        <v>2011/12</v>
      </c>
      <c r="E297" s="677" t="str">
        <f t="shared" si="33"/>
        <v>2012/13</v>
      </c>
      <c r="F297" s="677" t="str">
        <f t="shared" si="33"/>
        <v>2013/14</v>
      </c>
      <c r="G297" s="677" t="str">
        <f t="shared" si="33"/>
        <v>2014/15</v>
      </c>
      <c r="H297" s="677" t="str">
        <f t="shared" si="33"/>
        <v>2015/16</v>
      </c>
      <c r="I297" s="677" t="str">
        <f t="shared" si="33"/>
        <v>2016/17</v>
      </c>
      <c r="J297" s="677" t="str">
        <f t="shared" si="33"/>
        <v>2017/18</v>
      </c>
      <c r="K297" s="677" t="str">
        <f t="shared" si="33"/>
        <v>2018/19</v>
      </c>
      <c r="L297" s="677" t="str">
        <f t="shared" si="33"/>
        <v>2019/20</v>
      </c>
      <c r="M297" s="677" t="str">
        <f t="shared" si="33"/>
        <v>2020/21</v>
      </c>
      <c r="N297" s="677" t="str">
        <f t="shared" si="33"/>
        <v>2021/22</v>
      </c>
      <c r="O297" s="677" t="str">
        <f t="shared" si="33"/>
        <v>2022/23</v>
      </c>
      <c r="P297" s="677" t="str">
        <f t="shared" si="33"/>
        <v>2023/24</v>
      </c>
      <c r="Q297" s="677" t="str">
        <f t="shared" si="33"/>
        <v>2024/25</v>
      </c>
      <c r="R297" s="677" t="str">
        <f t="shared" si="33"/>
        <v>2025/26</v>
      </c>
      <c r="S297" s="677" t="str">
        <f t="shared" si="33"/>
        <v>2026/27</v>
      </c>
      <c r="T297" s="677" t="str">
        <f t="shared" si="33"/>
        <v>2027/28</v>
      </c>
      <c r="U297" s="677" t="str">
        <f t="shared" si="33"/>
        <v>2028/29</v>
      </c>
      <c r="V297" s="677" t="str">
        <f t="shared" si="33"/>
        <v>2029/30</v>
      </c>
    </row>
    <row r="298" spans="2:22" ht="13.15">
      <c r="B298" s="317" t="s">
        <v>1126</v>
      </c>
      <c r="C298" s="515">
        <f>C269/C25</f>
        <v>8.9376405103493733E-2</v>
      </c>
      <c r="D298" s="515">
        <f>D269/D25</f>
        <v>9.1400848191714956E-2</v>
      </c>
      <c r="E298" s="515">
        <f t="shared" ref="E298:F298" si="34">E269/E25</f>
        <v>9.4993639446530526E-2</v>
      </c>
      <c r="F298" s="515">
        <f t="shared" si="34"/>
        <v>0.10286577762565713</v>
      </c>
      <c r="G298" s="515">
        <f>G269/G25</f>
        <v>0.10309432054360396</v>
      </c>
      <c r="H298" s="515">
        <f>H269/H25</f>
        <v>0.10085023536363344</v>
      </c>
      <c r="I298" s="515">
        <f>I269/I25</f>
        <v>0.10231783759026357</v>
      </c>
      <c r="J298" s="515"/>
      <c r="K298" s="515"/>
      <c r="L298" s="515"/>
      <c r="M298" s="515"/>
      <c r="N298" s="515"/>
      <c r="O298" s="515"/>
      <c r="P298" s="515"/>
      <c r="Q298" s="515"/>
      <c r="R298" s="515"/>
      <c r="S298" s="515"/>
      <c r="T298" s="515"/>
      <c r="U298" s="515"/>
      <c r="V298" s="515"/>
    </row>
    <row r="299" spans="2:22" ht="13.15">
      <c r="B299" s="317" t="s">
        <v>1127</v>
      </c>
      <c r="C299" s="515"/>
      <c r="D299" s="515"/>
      <c r="E299" s="515"/>
      <c r="F299" s="515"/>
      <c r="G299" s="515"/>
      <c r="H299" s="515"/>
      <c r="I299" s="515"/>
      <c r="J299" s="515"/>
      <c r="K299" s="515">
        <f t="shared" ref="K299:V299" si="35">K270/K26</f>
        <v>0.10493587195360439</v>
      </c>
      <c r="L299" s="515">
        <f t="shared" si="35"/>
        <v>0.10494098538110024</v>
      </c>
      <c r="M299" s="515">
        <f t="shared" si="35"/>
        <v>0.10741660055793141</v>
      </c>
      <c r="N299" s="515">
        <f t="shared" si="35"/>
        <v>0.10796534903906112</v>
      </c>
      <c r="O299" s="515">
        <f t="shared" si="35"/>
        <v>0.10794510347296331</v>
      </c>
      <c r="P299" s="515">
        <f t="shared" si="35"/>
        <v>0.1078650557373349</v>
      </c>
      <c r="Q299" s="515">
        <f t="shared" si="35"/>
        <v>0.10770517934311015</v>
      </c>
      <c r="R299" s="515">
        <f t="shared" si="35"/>
        <v>0.10754069919483407</v>
      </c>
      <c r="S299" s="515">
        <f t="shared" si="35"/>
        <v>0.10753408397231924</v>
      </c>
      <c r="T299" s="515">
        <f t="shared" si="35"/>
        <v>0.1075318211917021</v>
      </c>
      <c r="U299" s="515">
        <f t="shared" si="35"/>
        <v>0.10740430475692953</v>
      </c>
      <c r="V299" s="515">
        <f t="shared" si="35"/>
        <v>0.10749075436405267</v>
      </c>
    </row>
    <row r="300" spans="2:22" ht="13.15">
      <c r="B300" s="317" t="s">
        <v>1128</v>
      </c>
      <c r="C300" s="515">
        <f>C271/C27</f>
        <v>0.100758956392697</v>
      </c>
      <c r="D300" s="515">
        <f>D271/D27</f>
        <v>9.4184929650653587E-2</v>
      </c>
      <c r="E300" s="515">
        <f t="shared" ref="E300:F300" si="36">E271/E27</f>
        <v>9.9434637810816864E-2</v>
      </c>
      <c r="F300" s="515">
        <f t="shared" si="36"/>
        <v>0.10553053531530951</v>
      </c>
      <c r="G300" s="515">
        <f>G271/G27</f>
        <v>0.11015223164269411</v>
      </c>
      <c r="H300" s="515">
        <f>H271/H27</f>
        <v>0.11134455849487493</v>
      </c>
      <c r="I300" s="515">
        <f>I271/I27</f>
        <v>0.11198552964443204</v>
      </c>
      <c r="J300" s="515"/>
      <c r="K300" s="515"/>
      <c r="L300" s="515"/>
      <c r="M300" s="515"/>
      <c r="N300" s="515"/>
      <c r="O300" s="515"/>
      <c r="P300" s="515"/>
      <c r="Q300" s="515"/>
      <c r="R300" s="515"/>
      <c r="S300" s="515"/>
      <c r="T300" s="515"/>
      <c r="U300" s="515"/>
      <c r="V300" s="515"/>
    </row>
    <row r="301" spans="2:22" ht="13.15">
      <c r="B301" s="317" t="s">
        <v>1129</v>
      </c>
      <c r="C301" s="515"/>
      <c r="D301" s="515"/>
      <c r="E301" s="515"/>
      <c r="F301" s="515"/>
      <c r="G301" s="515"/>
      <c r="H301" s="515"/>
      <c r="I301" s="515"/>
      <c r="J301" s="515"/>
      <c r="K301" s="515">
        <f t="shared" ref="K301:V301" si="37">K272/K28</f>
        <v>0.11362521398682569</v>
      </c>
      <c r="L301" s="515">
        <f t="shared" si="37"/>
        <v>0.11364540565824548</v>
      </c>
      <c r="M301" s="515">
        <f t="shared" si="37"/>
        <v>0.11615017496573221</v>
      </c>
      <c r="N301" s="515">
        <f t="shared" si="37"/>
        <v>0.11652679397804944</v>
      </c>
      <c r="O301" s="515">
        <f t="shared" si="37"/>
        <v>0.11549883487758345</v>
      </c>
      <c r="P301" s="515">
        <f t="shared" si="37"/>
        <v>0.11585121925359168</v>
      </c>
      <c r="Q301" s="515">
        <f t="shared" si="37"/>
        <v>0.11699504371079759</v>
      </c>
      <c r="R301" s="515">
        <f t="shared" si="37"/>
        <v>0.11733240337879601</v>
      </c>
      <c r="S301" s="515">
        <f t="shared" si="37"/>
        <v>0.11764811256683544</v>
      </c>
      <c r="T301" s="515">
        <f t="shared" si="37"/>
        <v>0.11775927284258661</v>
      </c>
      <c r="U301" s="515">
        <f t="shared" si="37"/>
        <v>0.11788845315355817</v>
      </c>
      <c r="V301" s="515">
        <f t="shared" si="37"/>
        <v>0.11768410572256692</v>
      </c>
    </row>
    <row r="324" spans="2:27" ht="13.15">
      <c r="B324" s="332" t="s">
        <v>1106</v>
      </c>
      <c r="I324" s="267"/>
    </row>
    <row r="326" spans="2:27" ht="13.15">
      <c r="B326" s="317" t="s">
        <v>350</v>
      </c>
      <c r="C326" s="677" t="str">
        <f>C24</f>
        <v>2010/11</v>
      </c>
      <c r="D326" s="677" t="str">
        <f t="shared" ref="D326:V326" si="38">D24</f>
        <v>2011/12</v>
      </c>
      <c r="E326" s="677" t="str">
        <f t="shared" si="38"/>
        <v>2012/13</v>
      </c>
      <c r="F326" s="677" t="str">
        <f t="shared" si="38"/>
        <v>2013/14</v>
      </c>
      <c r="G326" s="677" t="str">
        <f t="shared" si="38"/>
        <v>2014/15</v>
      </c>
      <c r="H326" s="677" t="str">
        <f t="shared" si="38"/>
        <v>2015/16</v>
      </c>
      <c r="I326" s="677" t="str">
        <f t="shared" si="38"/>
        <v>2016/17</v>
      </c>
      <c r="J326" s="677" t="str">
        <f t="shared" si="38"/>
        <v>2017/18</v>
      </c>
      <c r="K326" s="677" t="str">
        <f t="shared" si="38"/>
        <v>2018/19</v>
      </c>
      <c r="L326" s="677" t="str">
        <f t="shared" si="38"/>
        <v>2019/20</v>
      </c>
      <c r="M326" s="677" t="str">
        <f t="shared" si="38"/>
        <v>2020/21</v>
      </c>
      <c r="N326" s="677" t="str">
        <f t="shared" si="38"/>
        <v>2021/22</v>
      </c>
      <c r="O326" s="677" t="str">
        <f t="shared" si="38"/>
        <v>2022/23</v>
      </c>
      <c r="P326" s="677" t="str">
        <f t="shared" si="38"/>
        <v>2023/24</v>
      </c>
      <c r="Q326" s="677" t="str">
        <f t="shared" si="38"/>
        <v>2024/25</v>
      </c>
      <c r="R326" s="677" t="str">
        <f t="shared" si="38"/>
        <v>2025/26</v>
      </c>
      <c r="S326" s="677" t="str">
        <f t="shared" si="38"/>
        <v>2026/27</v>
      </c>
      <c r="T326" s="677" t="str">
        <f t="shared" si="38"/>
        <v>2027/28</v>
      </c>
      <c r="U326" s="677" t="str">
        <f t="shared" si="38"/>
        <v>2028/29</v>
      </c>
      <c r="V326" s="677" t="str">
        <f t="shared" si="38"/>
        <v>2029/30</v>
      </c>
    </row>
    <row r="327" spans="2:27" ht="13.15">
      <c r="B327" s="317" t="s">
        <v>954</v>
      </c>
      <c r="C327" s="298">
        <v>20385.666161092799</v>
      </c>
      <c r="D327" s="298">
        <v>24275.71670514478</v>
      </c>
      <c r="E327" s="298">
        <v>25371.83228858413</v>
      </c>
      <c r="F327" s="298">
        <f>RAW_DATA_INPUTS!C321</f>
        <v>27019.603000000003</v>
      </c>
      <c r="G327" s="298">
        <f>RAW_DATA_INPUTS!D321</f>
        <v>26789.173000000003</v>
      </c>
      <c r="H327" s="298">
        <f>RAW_DATA_INPUTS!E321</f>
        <v>25375.214999999997</v>
      </c>
      <c r="I327" s="298">
        <f>RAW_DATA_INPUTS!F321</f>
        <v>23647.388999999996</v>
      </c>
      <c r="J327" s="678"/>
      <c r="K327" s="678"/>
      <c r="L327" s="678"/>
      <c r="M327" s="678"/>
      <c r="N327" s="678"/>
      <c r="O327" s="678"/>
      <c r="P327" s="678"/>
      <c r="Q327" s="678"/>
      <c r="R327" s="678"/>
      <c r="S327" s="678"/>
      <c r="T327" s="678"/>
      <c r="U327" s="678"/>
      <c r="V327" s="678"/>
    </row>
    <row r="328" spans="2:27" ht="13.15">
      <c r="B328" s="317" t="s">
        <v>955</v>
      </c>
      <c r="C328" s="315"/>
      <c r="D328" s="315"/>
      <c r="E328" s="315"/>
      <c r="F328" s="315"/>
      <c r="G328" s="315"/>
      <c r="H328" s="315"/>
      <c r="I328" s="315"/>
      <c r="J328" s="315"/>
      <c r="K328" s="315">
        <f>Entrant_need_figures!C15</f>
        <v>26006.90066104502</v>
      </c>
      <c r="L328" s="315">
        <f>Entrant_need_figures!D15</f>
        <v>25386.206247743521</v>
      </c>
      <c r="M328" s="315">
        <f>Entrant_need_figures!E15</f>
        <v>24982.04236717576</v>
      </c>
      <c r="N328" s="315">
        <f>Entrant_need_figures!F15</f>
        <v>24539.997614377018</v>
      </c>
      <c r="O328" s="315">
        <f>Entrant_need_figures!G15</f>
        <v>24217.833070879336</v>
      </c>
      <c r="P328" s="315">
        <f>Entrant_need_figures!H15</f>
        <v>24083.057859253509</v>
      </c>
      <c r="Q328" s="315">
        <f>Entrant_need_figures!I15</f>
        <v>24193.819311610256</v>
      </c>
      <c r="R328" s="315">
        <f>Entrant_need_figures!J15</f>
        <v>24399.578379788683</v>
      </c>
      <c r="S328" s="315">
        <f>Entrant_need_figures!K15</f>
        <v>24343.048102328004</v>
      </c>
      <c r="T328" s="315">
        <f>Entrant_need_figures!L15</f>
        <v>24306.606148553081</v>
      </c>
      <c r="U328" s="315">
        <f>Entrant_need_figures!M15</f>
        <v>24556.351520364438</v>
      </c>
      <c r="V328" s="315">
        <f>Entrant_need_figures!N15</f>
        <v>24386.885199662607</v>
      </c>
    </row>
    <row r="329" spans="2:27" ht="13.15">
      <c r="B329" s="317" t="s">
        <v>956</v>
      </c>
      <c r="C329" s="298">
        <v>19514.55422479122</v>
      </c>
      <c r="D329" s="298">
        <v>21525.58142743136</v>
      </c>
      <c r="E329" s="298">
        <v>20642.100862380161</v>
      </c>
      <c r="F329" s="298">
        <f>RAW_DATA_INPUTS!C337</f>
        <v>21423.623000000003</v>
      </c>
      <c r="G329" s="298">
        <f>RAW_DATA_INPUTS!D337</f>
        <v>20796.365000000002</v>
      </c>
      <c r="H329" s="298">
        <f>RAW_DATA_INPUTS!E337</f>
        <v>20792.243999999999</v>
      </c>
      <c r="I329" s="298">
        <f>RAW_DATA_INPUTS!F337</f>
        <v>20671.917999999998</v>
      </c>
      <c r="J329" s="298"/>
      <c r="K329" s="298"/>
      <c r="L329" s="298"/>
      <c r="M329" s="298"/>
      <c r="N329" s="298"/>
      <c r="O329" s="298"/>
      <c r="P329" s="298"/>
      <c r="Q329" s="298"/>
      <c r="R329" s="298"/>
      <c r="S329" s="298"/>
      <c r="T329" s="298"/>
      <c r="U329" s="298"/>
      <c r="V329" s="298"/>
    </row>
    <row r="330" spans="2:27" ht="13.15">
      <c r="B330" s="317" t="s">
        <v>957</v>
      </c>
      <c r="C330" s="315"/>
      <c r="D330" s="315"/>
      <c r="E330" s="315"/>
      <c r="F330" s="315"/>
      <c r="G330" s="315"/>
      <c r="H330" s="679"/>
      <c r="I330" s="315"/>
      <c r="J330" s="315"/>
      <c r="K330" s="315">
        <f>Entrant_need_figures!C35</f>
        <v>25932.70046796088</v>
      </c>
      <c r="L330" s="315">
        <f>Entrant_need_figures!D35</f>
        <v>26264.090298958567</v>
      </c>
      <c r="M330" s="315">
        <f>Entrant_need_figures!E35</f>
        <v>26040.913328593771</v>
      </c>
      <c r="N330" s="315">
        <f>Entrant_need_figures!F35</f>
        <v>26539.992869103535</v>
      </c>
      <c r="O330" s="315">
        <f>Entrant_need_figures!G35</f>
        <v>28769.41529260447</v>
      </c>
      <c r="P330" s="315">
        <f>Entrant_need_figures!H35</f>
        <v>28829.292857917211</v>
      </c>
      <c r="Q330" s="315">
        <f>Entrant_need_figures!I35</f>
        <v>27198.771964761709</v>
      </c>
      <c r="R330" s="315">
        <f>Entrant_need_figures!J35</f>
        <v>26607.659647995159</v>
      </c>
      <c r="S330" s="315">
        <f>Entrant_need_figures!K35</f>
        <v>25983.465407376098</v>
      </c>
      <c r="T330" s="315">
        <f>Entrant_need_figures!L35</f>
        <v>25658.78452226907</v>
      </c>
      <c r="U330" s="315">
        <f>Entrant_need_figures!M35</f>
        <v>25269.120938841785</v>
      </c>
      <c r="V330" s="315">
        <f>Entrant_need_figures!N35</f>
        <v>25470.401641060329</v>
      </c>
    </row>
    <row r="334" spans="2:27">
      <c r="X334" s="719"/>
      <c r="Y334" s="719"/>
      <c r="Z334" s="719"/>
      <c r="AA334" s="719"/>
    </row>
    <row r="353" spans="2:22" ht="13.15">
      <c r="B353" s="332" t="s">
        <v>1107</v>
      </c>
    </row>
    <row r="355" spans="2:22" ht="13.15">
      <c r="B355" s="317" t="s">
        <v>350</v>
      </c>
      <c r="C355" s="677" t="str">
        <f>C24</f>
        <v>2010/11</v>
      </c>
      <c r="D355" s="677" t="str">
        <f t="shared" ref="D355:V355" si="39">D24</f>
        <v>2011/12</v>
      </c>
      <c r="E355" s="677" t="str">
        <f t="shared" si="39"/>
        <v>2012/13</v>
      </c>
      <c r="F355" s="677" t="str">
        <f t="shared" si="39"/>
        <v>2013/14</v>
      </c>
      <c r="G355" s="677" t="str">
        <f t="shared" si="39"/>
        <v>2014/15</v>
      </c>
      <c r="H355" s="677" t="str">
        <f t="shared" si="39"/>
        <v>2015/16</v>
      </c>
      <c r="I355" s="677" t="str">
        <f t="shared" si="39"/>
        <v>2016/17</v>
      </c>
      <c r="J355" s="677" t="str">
        <f t="shared" si="39"/>
        <v>2017/18</v>
      </c>
      <c r="K355" s="677" t="str">
        <f t="shared" si="39"/>
        <v>2018/19</v>
      </c>
      <c r="L355" s="677" t="str">
        <f t="shared" si="39"/>
        <v>2019/20</v>
      </c>
      <c r="M355" s="677" t="str">
        <f t="shared" si="39"/>
        <v>2020/21</v>
      </c>
      <c r="N355" s="677" t="str">
        <f t="shared" si="39"/>
        <v>2021/22</v>
      </c>
      <c r="O355" s="677" t="str">
        <f t="shared" si="39"/>
        <v>2022/23</v>
      </c>
      <c r="P355" s="677" t="str">
        <f t="shared" si="39"/>
        <v>2023/24</v>
      </c>
      <c r="Q355" s="677" t="str">
        <f t="shared" si="39"/>
        <v>2024/25</v>
      </c>
      <c r="R355" s="677" t="str">
        <f t="shared" si="39"/>
        <v>2025/26</v>
      </c>
      <c r="S355" s="677" t="str">
        <f t="shared" si="39"/>
        <v>2026/27</v>
      </c>
      <c r="T355" s="677" t="str">
        <f t="shared" si="39"/>
        <v>2027/28</v>
      </c>
      <c r="U355" s="677" t="str">
        <f t="shared" si="39"/>
        <v>2028/29</v>
      </c>
      <c r="V355" s="677" t="str">
        <f t="shared" si="39"/>
        <v>2029/30</v>
      </c>
    </row>
    <row r="356" spans="2:22" ht="13.15">
      <c r="B356" s="317" t="s">
        <v>954</v>
      </c>
      <c r="C356" s="515">
        <f t="shared" ref="C356:I356" si="40">C327/C25</f>
        <v>9.4141223018662387E-2</v>
      </c>
      <c r="D356" s="515">
        <f t="shared" si="40"/>
        <v>0.11059616523114477</v>
      </c>
      <c r="E356" s="515">
        <f t="shared" si="40"/>
        <v>0.11265398409355426</v>
      </c>
      <c r="F356" s="515">
        <f t="shared" si="40"/>
        <v>0.11724189297497695</v>
      </c>
      <c r="G356" s="515">
        <f t="shared" si="40"/>
        <v>0.11355179751601698</v>
      </c>
      <c r="H356" s="515">
        <f t="shared" si="40"/>
        <v>0.10577644988062472</v>
      </c>
      <c r="I356" s="515">
        <f t="shared" si="40"/>
        <v>9.7609931340651795E-2</v>
      </c>
      <c r="J356" s="515"/>
      <c r="K356" s="515"/>
      <c r="L356" s="515"/>
      <c r="M356" s="515"/>
      <c r="N356" s="515"/>
      <c r="O356" s="515"/>
      <c r="P356" s="515"/>
      <c r="Q356" s="515"/>
      <c r="R356" s="515"/>
      <c r="S356" s="515"/>
      <c r="T356" s="515"/>
      <c r="U356" s="515"/>
      <c r="V356" s="515"/>
    </row>
    <row r="357" spans="2:22" ht="13.15">
      <c r="B357" s="317" t="s">
        <v>955</v>
      </c>
      <c r="C357" s="515"/>
      <c r="D357" s="515"/>
      <c r="E357" s="515"/>
      <c r="F357" s="515"/>
      <c r="G357" s="515"/>
      <c r="H357" s="515"/>
      <c r="I357" s="515"/>
      <c r="J357" s="515"/>
      <c r="K357" s="515">
        <f t="shared" ref="K357:V357" si="41">K328/K26</f>
        <v>0.10742579834114546</v>
      </c>
      <c r="L357" s="515">
        <f t="shared" si="41"/>
        <v>0.10486942184595459</v>
      </c>
      <c r="M357" s="515">
        <f t="shared" si="41"/>
        <v>0.10320291451081469</v>
      </c>
      <c r="N357" s="515">
        <f t="shared" si="41"/>
        <v>0.1016040980552164</v>
      </c>
      <c r="O357" s="515">
        <f t="shared" si="41"/>
        <v>0.10059799361427491</v>
      </c>
      <c r="P357" s="515">
        <f t="shared" si="41"/>
        <v>0.10037986163545984</v>
      </c>
      <c r="Q357" s="515">
        <f t="shared" si="41"/>
        <v>0.10109483166965243</v>
      </c>
      <c r="R357" s="515">
        <f t="shared" si="41"/>
        <v>0.10208852080939497</v>
      </c>
      <c r="S357" s="515">
        <f t="shared" si="41"/>
        <v>0.10199501461148894</v>
      </c>
      <c r="T357" s="515">
        <f t="shared" si="41"/>
        <v>0.10198605034983715</v>
      </c>
      <c r="U357" s="515">
        <f t="shared" si="41"/>
        <v>0.10305192924797388</v>
      </c>
      <c r="V357" s="515">
        <f t="shared" si="41"/>
        <v>0.10243334760536756</v>
      </c>
    </row>
    <row r="358" spans="2:22" ht="13.15">
      <c r="B358" s="317" t="s">
        <v>956</v>
      </c>
      <c r="C358" s="515">
        <f t="shared" ref="C358:I358" si="42">C329/C27</f>
        <v>8.6575055661140987E-2</v>
      </c>
      <c r="D358" s="515">
        <f t="shared" si="42"/>
        <v>9.6729432887177086E-2</v>
      </c>
      <c r="E358" s="515">
        <f t="shared" si="42"/>
        <v>9.2355950542982124E-2</v>
      </c>
      <c r="F358" s="515">
        <f t="shared" si="42"/>
        <v>9.6967349359325564E-2</v>
      </c>
      <c r="G358" s="515">
        <f t="shared" si="42"/>
        <v>9.4924580489991667E-2</v>
      </c>
      <c r="H358" s="515">
        <f t="shared" si="42"/>
        <v>9.6587876792645799E-2</v>
      </c>
      <c r="I358" s="515">
        <f t="shared" si="42"/>
        <v>9.7167326640465318E-2</v>
      </c>
      <c r="J358" s="515"/>
      <c r="K358" s="515"/>
      <c r="L358" s="515"/>
      <c r="M358" s="515"/>
      <c r="N358" s="515"/>
      <c r="O358" s="515"/>
      <c r="P358" s="515"/>
      <c r="Q358" s="515"/>
      <c r="R358" s="515"/>
      <c r="S358" s="515"/>
      <c r="T358" s="515"/>
      <c r="U358" s="515"/>
      <c r="V358" s="515"/>
    </row>
    <row r="359" spans="2:22" ht="13.15">
      <c r="B359" s="317" t="s">
        <v>957</v>
      </c>
      <c r="C359" s="515"/>
      <c r="D359" s="515"/>
      <c r="E359" s="515"/>
      <c r="F359" s="515"/>
      <c r="G359" s="515"/>
      <c r="H359" s="515"/>
      <c r="I359" s="515"/>
      <c r="J359" s="515"/>
      <c r="K359" s="515">
        <f t="shared" ref="K359:V359" si="43">K330/K28</f>
        <v>0.12281157937624804</v>
      </c>
      <c r="L359" s="515">
        <f t="shared" si="43"/>
        <v>0.12319338231598231</v>
      </c>
      <c r="M359" s="515">
        <f t="shared" si="43"/>
        <v>0.12123640753485392</v>
      </c>
      <c r="N359" s="515">
        <f t="shared" si="43"/>
        <v>0.12252363117466633</v>
      </c>
      <c r="O359" s="515">
        <f t="shared" si="43"/>
        <v>0.13048713720312941</v>
      </c>
      <c r="P359" s="515">
        <f t="shared" si="43"/>
        <v>0.12874441793378491</v>
      </c>
      <c r="Q359" s="515">
        <f t="shared" si="43"/>
        <v>0.12072394383603693</v>
      </c>
      <c r="R359" s="515">
        <f t="shared" si="43"/>
        <v>0.11777645885801853</v>
      </c>
      <c r="S359" s="515">
        <f t="shared" si="43"/>
        <v>0.11505376201569832</v>
      </c>
      <c r="T359" s="515">
        <f t="shared" si="43"/>
        <v>0.11381227670880895</v>
      </c>
      <c r="U359" s="515">
        <f t="shared" si="43"/>
        <v>0.11244782129436991</v>
      </c>
      <c r="V359" s="515">
        <f t="shared" si="43"/>
        <v>0.11355988572387762</v>
      </c>
    </row>
    <row r="382" spans="2:22" ht="13.15">
      <c r="B382" s="332" t="s">
        <v>1108</v>
      </c>
    </row>
    <row r="384" spans="2:22" ht="13.15">
      <c r="B384" s="317" t="s">
        <v>350</v>
      </c>
      <c r="C384" s="677" t="str">
        <f>C24</f>
        <v>2010/11</v>
      </c>
      <c r="D384" s="677" t="str">
        <f t="shared" ref="D384:V384" si="44">D24</f>
        <v>2011/12</v>
      </c>
      <c r="E384" s="677" t="str">
        <f t="shared" si="44"/>
        <v>2012/13</v>
      </c>
      <c r="F384" s="677" t="str">
        <f t="shared" si="44"/>
        <v>2013/14</v>
      </c>
      <c r="G384" s="677" t="str">
        <f t="shared" si="44"/>
        <v>2014/15</v>
      </c>
      <c r="H384" s="677" t="str">
        <f t="shared" si="44"/>
        <v>2015/16</v>
      </c>
      <c r="I384" s="677" t="str">
        <f t="shared" si="44"/>
        <v>2016/17</v>
      </c>
      <c r="J384" s="677" t="str">
        <f t="shared" si="44"/>
        <v>2017/18</v>
      </c>
      <c r="K384" s="677" t="str">
        <f t="shared" si="44"/>
        <v>2018/19</v>
      </c>
      <c r="L384" s="677" t="str">
        <f t="shared" si="44"/>
        <v>2019/20</v>
      </c>
      <c r="M384" s="677" t="str">
        <f t="shared" si="44"/>
        <v>2020/21</v>
      </c>
      <c r="N384" s="677" t="str">
        <f t="shared" si="44"/>
        <v>2021/22</v>
      </c>
      <c r="O384" s="677" t="str">
        <f t="shared" si="44"/>
        <v>2022/23</v>
      </c>
      <c r="P384" s="677" t="str">
        <f t="shared" si="44"/>
        <v>2023/24</v>
      </c>
      <c r="Q384" s="677" t="str">
        <f t="shared" si="44"/>
        <v>2024/25</v>
      </c>
      <c r="R384" s="677" t="str">
        <f t="shared" si="44"/>
        <v>2025/26</v>
      </c>
      <c r="S384" s="677" t="str">
        <f t="shared" si="44"/>
        <v>2026/27</v>
      </c>
      <c r="T384" s="677" t="str">
        <f t="shared" si="44"/>
        <v>2027/28</v>
      </c>
      <c r="U384" s="677" t="str">
        <f t="shared" si="44"/>
        <v>2028/29</v>
      </c>
      <c r="V384" s="677" t="str">
        <f t="shared" si="44"/>
        <v>2029/30</v>
      </c>
    </row>
    <row r="385" spans="2:22" ht="13.15">
      <c r="B385" s="317" t="s">
        <v>958</v>
      </c>
      <c r="C385" s="298">
        <v>9215.0728551561897</v>
      </c>
      <c r="D385" s="298">
        <v>11795.7774390381</v>
      </c>
      <c r="E385" s="298">
        <v>12960.897955042599</v>
      </c>
      <c r="F385" s="298">
        <f>RAW_DATA_INPUTS!C437</f>
        <v>14040.49</v>
      </c>
      <c r="G385" s="298">
        <f>RAW_DATA_INPUTS!D437</f>
        <v>14711.895</v>
      </c>
      <c r="H385" s="298">
        <f>RAW_DATA_INPUTS!E437</f>
        <v>13164.832</v>
      </c>
      <c r="I385" s="298">
        <f>RAW_DATA_INPUTS!F437</f>
        <v>11819.662</v>
      </c>
      <c r="J385" s="678"/>
      <c r="K385" s="678"/>
      <c r="L385" s="678"/>
      <c r="M385" s="678"/>
      <c r="N385" s="678"/>
      <c r="O385" s="678"/>
      <c r="P385" s="678"/>
      <c r="Q385" s="678"/>
      <c r="R385" s="678"/>
      <c r="S385" s="678"/>
      <c r="T385" s="678"/>
      <c r="U385" s="678"/>
      <c r="V385" s="678"/>
    </row>
    <row r="386" spans="2:22" ht="13.15">
      <c r="B386" s="317" t="s">
        <v>959</v>
      </c>
      <c r="C386" s="315"/>
      <c r="D386" s="315"/>
      <c r="E386" s="315"/>
      <c r="F386" s="315"/>
      <c r="G386" s="315"/>
      <c r="H386" s="315"/>
      <c r="I386" s="315"/>
      <c r="J386" s="315"/>
      <c r="K386" s="315"/>
      <c r="L386" s="315"/>
      <c r="M386" s="315">
        <f>NQT_entrants_required_inc_UGs!C14</f>
        <v>12925.022447960822</v>
      </c>
      <c r="N386" s="315">
        <f>NQT_entrants_required_inc_UGs!D14</f>
        <v>12696.320636117211</v>
      </c>
      <c r="O386" s="315">
        <f>NQT_entrants_required_inc_UGs!E14</f>
        <v>12529.641551379296</v>
      </c>
      <c r="P386" s="315">
        <f>NQT_entrants_required_inc_UGs!F14</f>
        <v>12459.912559246082</v>
      </c>
      <c r="Q386" s="315">
        <f>NQT_entrants_required_inc_UGs!G14</f>
        <v>12517.21749200693</v>
      </c>
      <c r="R386" s="315">
        <f>NQT_entrants_required_inc_UGs!H14</f>
        <v>12623.67158154814</v>
      </c>
      <c r="S386" s="315">
        <f>NQT_entrants_required_inc_UGs!I14</f>
        <v>12594.424368913167</v>
      </c>
      <c r="T386" s="315">
        <f>NQT_entrants_required_inc_UGs!J14</f>
        <v>12575.570303113995</v>
      </c>
      <c r="U386" s="315">
        <f>NQT_entrants_required_inc_UGs!K14</f>
        <v>12704.781697822755</v>
      </c>
      <c r="V386" s="315">
        <f>NQT_entrants_required_inc_UGs!L14</f>
        <v>12617.104478840754</v>
      </c>
    </row>
    <row r="387" spans="2:22" ht="13.15">
      <c r="B387" s="317" t="s">
        <v>960</v>
      </c>
      <c r="C387" s="298">
        <v>11059.7191228914</v>
      </c>
      <c r="D387" s="298">
        <v>11273.829498544799</v>
      </c>
      <c r="E387" s="298">
        <v>10567.9982287942</v>
      </c>
      <c r="F387" s="298">
        <f>RAW_DATA_INPUTS!C445</f>
        <v>10793.837</v>
      </c>
      <c r="G387" s="298">
        <f>RAW_DATA_INPUTS!D445</f>
        <v>10867.388000000001</v>
      </c>
      <c r="H387" s="298">
        <f>RAW_DATA_INPUTS!E445</f>
        <v>11316.861000000001</v>
      </c>
      <c r="I387" s="298">
        <f>RAW_DATA_INPUTS!F445</f>
        <v>11033.392</v>
      </c>
      <c r="J387" s="678"/>
      <c r="K387" s="678"/>
      <c r="L387" s="678"/>
      <c r="M387" s="678"/>
      <c r="N387" s="678"/>
      <c r="O387" s="678"/>
      <c r="P387" s="678"/>
      <c r="Q387" s="678"/>
      <c r="R387" s="678"/>
      <c r="S387" s="678"/>
      <c r="T387" s="678"/>
      <c r="U387" s="678"/>
      <c r="V387" s="678"/>
    </row>
    <row r="388" spans="2:22" ht="13.15">
      <c r="B388" s="317" t="s">
        <v>961</v>
      </c>
      <c r="C388" s="315"/>
      <c r="D388" s="315"/>
      <c r="E388" s="315"/>
      <c r="F388" s="315"/>
      <c r="G388" s="315"/>
      <c r="H388" s="315"/>
      <c r="I388" s="315"/>
      <c r="J388" s="315"/>
      <c r="K388" s="315"/>
      <c r="L388" s="315"/>
      <c r="M388" s="315">
        <f>NQT_entrants_required_inc_UGs!C36</f>
        <v>14369.272196680828</v>
      </c>
      <c r="N388" s="315">
        <f>NQT_entrants_required_inc_UGs!D36</f>
        <v>14812.794981887719</v>
      </c>
      <c r="O388" s="315">
        <f>NQT_entrants_required_inc_UGs!E36</f>
        <v>16339.967596316474</v>
      </c>
      <c r="P388" s="315">
        <f>NQT_entrants_required_inc_UGs!F36</f>
        <v>16339.324492397356</v>
      </c>
      <c r="Q388" s="315">
        <f>NQT_entrants_required_inc_UGs!G36</f>
        <v>14961.760521640383</v>
      </c>
      <c r="R388" s="315">
        <f>NQT_entrants_required_inc_UGs!H36</f>
        <v>14569.203055619513</v>
      </c>
      <c r="S388" s="315">
        <f>NQT_entrants_required_inc_UGs!I36</f>
        <v>14184.257007594873</v>
      </c>
      <c r="T388" s="315">
        <f>NQT_entrants_required_inc_UGs!J36</f>
        <v>13998.241182263579</v>
      </c>
      <c r="U388" s="315">
        <f>NQT_entrants_required_inc_UGs!K36</f>
        <v>13761.099263494629</v>
      </c>
      <c r="V388" s="315">
        <f>NQT_entrants_required_inc_UGs!L36</f>
        <v>13903.839228148923</v>
      </c>
    </row>
    <row r="411" spans="2:22" ht="13.15">
      <c r="B411" s="332" t="s">
        <v>1109</v>
      </c>
    </row>
    <row r="413" spans="2:22" ht="13.15">
      <c r="B413" s="317" t="s">
        <v>350</v>
      </c>
      <c r="C413" s="677" t="str">
        <f>C24</f>
        <v>2010/11</v>
      </c>
      <c r="D413" s="677" t="str">
        <f t="shared" ref="D413:V413" si="45">D24</f>
        <v>2011/12</v>
      </c>
      <c r="E413" s="677" t="str">
        <f t="shared" si="45"/>
        <v>2012/13</v>
      </c>
      <c r="F413" s="677" t="str">
        <f t="shared" si="45"/>
        <v>2013/14</v>
      </c>
      <c r="G413" s="677" t="str">
        <f t="shared" si="45"/>
        <v>2014/15</v>
      </c>
      <c r="H413" s="677" t="str">
        <f t="shared" si="45"/>
        <v>2015/16</v>
      </c>
      <c r="I413" s="677" t="str">
        <f t="shared" si="45"/>
        <v>2016/17</v>
      </c>
      <c r="J413" s="677" t="str">
        <f t="shared" si="45"/>
        <v>2017/18</v>
      </c>
      <c r="K413" s="677" t="str">
        <f t="shared" si="45"/>
        <v>2018/19</v>
      </c>
      <c r="L413" s="677" t="str">
        <f t="shared" si="45"/>
        <v>2019/20</v>
      </c>
      <c r="M413" s="677" t="str">
        <f t="shared" si="45"/>
        <v>2020/21</v>
      </c>
      <c r="N413" s="677" t="str">
        <f t="shared" si="45"/>
        <v>2021/22</v>
      </c>
      <c r="O413" s="677" t="str">
        <f t="shared" si="45"/>
        <v>2022/23</v>
      </c>
      <c r="P413" s="677" t="str">
        <f t="shared" si="45"/>
        <v>2023/24</v>
      </c>
      <c r="Q413" s="677" t="str">
        <f t="shared" si="45"/>
        <v>2024/25</v>
      </c>
      <c r="R413" s="677" t="str">
        <f t="shared" si="45"/>
        <v>2025/26</v>
      </c>
      <c r="S413" s="677" t="str">
        <f t="shared" si="45"/>
        <v>2026/27</v>
      </c>
      <c r="T413" s="677" t="str">
        <f t="shared" si="45"/>
        <v>2027/28</v>
      </c>
      <c r="U413" s="677" t="str">
        <f t="shared" si="45"/>
        <v>2028/29</v>
      </c>
      <c r="V413" s="677" t="str">
        <f t="shared" si="45"/>
        <v>2029/30</v>
      </c>
    </row>
    <row r="414" spans="2:22" ht="13.15">
      <c r="B414" s="317" t="s">
        <v>962</v>
      </c>
      <c r="C414" s="298">
        <v>7374.1686027738197</v>
      </c>
      <c r="D414" s="298">
        <v>8122.8601337626096</v>
      </c>
      <c r="E414" s="298">
        <v>8212.20614243624</v>
      </c>
      <c r="F414" s="298">
        <f>RAW_DATA_INPUTS!C436</f>
        <v>8926.8819999999996</v>
      </c>
      <c r="G414" s="298">
        <f>RAW_DATA_INPUTS!D436</f>
        <v>8747.2489999999998</v>
      </c>
      <c r="H414" s="298">
        <f>RAW_DATA_INPUTS!E436</f>
        <v>8968.4940000000006</v>
      </c>
      <c r="I414" s="298">
        <f>RAW_DATA_INPUTS!F436</f>
        <v>8943.16</v>
      </c>
      <c r="J414" s="678"/>
      <c r="K414" s="678"/>
      <c r="L414" s="678"/>
      <c r="M414" s="678"/>
      <c r="N414" s="678"/>
      <c r="O414" s="678"/>
      <c r="P414" s="678"/>
      <c r="Q414" s="678"/>
      <c r="R414" s="678"/>
      <c r="S414" s="678"/>
      <c r="T414" s="678"/>
      <c r="U414" s="678"/>
      <c r="V414" s="678"/>
    </row>
    <row r="415" spans="2:22" ht="13.15">
      <c r="B415" s="317" t="s">
        <v>963</v>
      </c>
      <c r="C415" s="315"/>
      <c r="D415" s="315"/>
      <c r="E415" s="315"/>
      <c r="F415" s="315"/>
      <c r="G415" s="315"/>
      <c r="H415" s="315"/>
      <c r="I415" s="315"/>
      <c r="J415" s="315"/>
      <c r="K415" s="315"/>
      <c r="L415" s="315"/>
      <c r="M415" s="315">
        <f>'Re-entrants_expected'!C14</f>
        <v>8884.8303830162859</v>
      </c>
      <c r="N415" s="315">
        <f>'Re-entrants_expected'!D14</f>
        <v>8727.6177503341969</v>
      </c>
      <c r="O415" s="315">
        <f>'Re-entrants_expected'!E14</f>
        <v>8613.0403558070102</v>
      </c>
      <c r="P415" s="315">
        <f>'Re-entrants_expected'!F14</f>
        <v>8565.1077297418196</v>
      </c>
      <c r="Q415" s="315">
        <f>'Re-entrants_expected'!G14</f>
        <v>8604.4998940293663</v>
      </c>
      <c r="R415" s="315">
        <f>'Re-entrants_expected'!H14</f>
        <v>8677.6778349544365</v>
      </c>
      <c r="S415" s="315">
        <f>'Re-entrants_expected'!I14</f>
        <v>8657.5729164149143</v>
      </c>
      <c r="T415" s="315">
        <f>'Re-entrants_expected'!J14</f>
        <v>8644.6123836707484</v>
      </c>
      <c r="U415" s="315">
        <f>'Re-entrants_expected'!K14</f>
        <v>8733.4339954058541</v>
      </c>
      <c r="V415" s="315">
        <f>'Re-entrants_expected'!L14</f>
        <v>8673.1635222019522</v>
      </c>
    </row>
    <row r="416" spans="2:22" ht="13.15">
      <c r="B416" s="317" t="s">
        <v>964</v>
      </c>
      <c r="C416" s="298">
        <v>5575.4637254795298</v>
      </c>
      <c r="D416" s="298">
        <v>6677.7719124990099</v>
      </c>
      <c r="E416" s="298">
        <v>6929.8101537593602</v>
      </c>
      <c r="F416" s="298">
        <f>RAW_DATA_INPUTS!C444</f>
        <v>7582.77</v>
      </c>
      <c r="G416" s="298">
        <f>RAW_DATA_INPUTS!D444</f>
        <v>7320.0630000000001</v>
      </c>
      <c r="H416" s="298">
        <f>RAW_DATA_INPUTS!E444</f>
        <v>7168.9210000000003</v>
      </c>
      <c r="I416" s="298">
        <f>RAW_DATA_INPUTS!F444</f>
        <v>7333.4120000000003</v>
      </c>
      <c r="J416" s="678"/>
      <c r="K416" s="678"/>
      <c r="L416" s="678"/>
      <c r="M416" s="678"/>
      <c r="N416" s="678"/>
      <c r="O416" s="678"/>
      <c r="P416" s="678"/>
      <c r="Q416" s="678"/>
      <c r="R416" s="678"/>
      <c r="S416" s="678"/>
      <c r="T416" s="678"/>
      <c r="U416" s="678"/>
      <c r="V416" s="678"/>
    </row>
    <row r="417" spans="2:22" ht="13.15">
      <c r="B417" s="317" t="s">
        <v>965</v>
      </c>
      <c r="C417" s="315"/>
      <c r="D417" s="315"/>
      <c r="E417" s="315"/>
      <c r="F417" s="315"/>
      <c r="G417" s="315"/>
      <c r="H417" s="679"/>
      <c r="I417" s="315"/>
      <c r="J417" s="315"/>
      <c r="K417" s="315"/>
      <c r="L417" s="315"/>
      <c r="M417" s="315">
        <f>'Re-entrants_expected'!C36</f>
        <v>8566.1189610631391</v>
      </c>
      <c r="N417" s="315">
        <f>'Re-entrants_expected'!D36</f>
        <v>8607.7729895556768</v>
      </c>
      <c r="O417" s="315">
        <f>'Re-entrants_expected'!E36</f>
        <v>9134.2892232072772</v>
      </c>
      <c r="P417" s="315">
        <f>'Re-entrants_expected'!F36</f>
        <v>9179.6649775476435</v>
      </c>
      <c r="Q417" s="315">
        <f>'Re-entrants_expected'!G36</f>
        <v>8990.0089259022352</v>
      </c>
      <c r="R417" s="315">
        <f>'Re-entrants_expected'!H36</f>
        <v>8841.1411713833768</v>
      </c>
      <c r="S417" s="315">
        <f>'Re-entrants_expected'!I36</f>
        <v>8661.7633265688728</v>
      </c>
      <c r="T417" s="315">
        <f>'Re-entrants_expected'!J36</f>
        <v>8557.7983214254018</v>
      </c>
      <c r="U417" s="315">
        <f>'Re-entrants_expected'!K36</f>
        <v>8443.4442391761204</v>
      </c>
      <c r="V417" s="315">
        <f>'Re-entrants_expected'!L36</f>
        <v>8487.3355272324861</v>
      </c>
    </row>
    <row r="435" spans="2:22">
      <c r="Q435" s="6"/>
    </row>
    <row r="436" spans="2:22">
      <c r="Q436" s="6"/>
    </row>
    <row r="440" spans="2:22" ht="13.15">
      <c r="B440" s="332" t="s">
        <v>1110</v>
      </c>
    </row>
    <row r="442" spans="2:22" ht="13.15">
      <c r="B442" s="317" t="s">
        <v>350</v>
      </c>
      <c r="C442" s="677" t="str">
        <f>C24</f>
        <v>2010/11</v>
      </c>
      <c r="D442" s="677" t="str">
        <f t="shared" ref="D442:V442" si="46">D24</f>
        <v>2011/12</v>
      </c>
      <c r="E442" s="677" t="str">
        <f t="shared" si="46"/>
        <v>2012/13</v>
      </c>
      <c r="F442" s="677" t="str">
        <f t="shared" si="46"/>
        <v>2013/14</v>
      </c>
      <c r="G442" s="677" t="str">
        <f t="shared" si="46"/>
        <v>2014/15</v>
      </c>
      <c r="H442" s="677" t="str">
        <f t="shared" si="46"/>
        <v>2015/16</v>
      </c>
      <c r="I442" s="677" t="str">
        <f t="shared" si="46"/>
        <v>2016/17</v>
      </c>
      <c r="J442" s="677" t="str">
        <f t="shared" si="46"/>
        <v>2017/18</v>
      </c>
      <c r="K442" s="677" t="str">
        <f t="shared" si="46"/>
        <v>2018/19</v>
      </c>
      <c r="L442" s="677" t="str">
        <f t="shared" si="46"/>
        <v>2019/20</v>
      </c>
      <c r="M442" s="677" t="str">
        <f t="shared" si="46"/>
        <v>2020/21</v>
      </c>
      <c r="N442" s="677" t="str">
        <f t="shared" si="46"/>
        <v>2021/22</v>
      </c>
      <c r="O442" s="677" t="str">
        <f t="shared" si="46"/>
        <v>2022/23</v>
      </c>
      <c r="P442" s="677" t="str">
        <f t="shared" si="46"/>
        <v>2023/24</v>
      </c>
      <c r="Q442" s="677" t="str">
        <f t="shared" si="46"/>
        <v>2024/25</v>
      </c>
      <c r="R442" s="677" t="str">
        <f t="shared" si="46"/>
        <v>2025/26</v>
      </c>
      <c r="S442" s="677" t="str">
        <f t="shared" si="46"/>
        <v>2026/27</v>
      </c>
      <c r="T442" s="677" t="str">
        <f t="shared" si="46"/>
        <v>2027/28</v>
      </c>
      <c r="U442" s="677" t="str">
        <f t="shared" si="46"/>
        <v>2028/29</v>
      </c>
      <c r="V442" s="677" t="str">
        <f t="shared" si="46"/>
        <v>2029/30</v>
      </c>
    </row>
    <row r="443" spans="2:22" ht="13.15">
      <c r="B443" s="317" t="s">
        <v>966</v>
      </c>
      <c r="C443" s="298">
        <v>3796.4247031627901</v>
      </c>
      <c r="D443" s="298">
        <v>4357.0791323440699</v>
      </c>
      <c r="E443" s="298">
        <v>4198.7281911052905</v>
      </c>
      <c r="F443" s="298">
        <f>RAW_DATA_INPUTS!C435</f>
        <v>4052.2330000000002</v>
      </c>
      <c r="G443" s="298">
        <f>RAW_DATA_INPUTS!D435</f>
        <v>3330.0279999999998</v>
      </c>
      <c r="H443" s="298">
        <f>RAW_DATA_INPUTS!E435</f>
        <v>3241.8870000000002</v>
      </c>
      <c r="I443" s="298">
        <f>RAW_DATA_INPUTS!F435</f>
        <v>2884.5680000000002</v>
      </c>
      <c r="J443" s="678"/>
      <c r="K443" s="678"/>
      <c r="L443" s="678"/>
      <c r="M443" s="678"/>
      <c r="N443" s="678"/>
      <c r="O443" s="678"/>
      <c r="P443" s="678"/>
      <c r="Q443" s="678"/>
      <c r="R443" s="678"/>
      <c r="S443" s="678"/>
      <c r="T443" s="678"/>
      <c r="U443" s="678"/>
      <c r="V443" s="678"/>
    </row>
    <row r="444" spans="2:22" ht="13.15">
      <c r="B444" s="317" t="s">
        <v>967</v>
      </c>
      <c r="C444" s="315"/>
      <c r="D444" s="315"/>
      <c r="E444" s="315"/>
      <c r="F444" s="315"/>
      <c r="G444" s="315"/>
      <c r="H444" s="315"/>
      <c r="I444" s="315"/>
      <c r="J444" s="315"/>
      <c r="K444" s="315"/>
      <c r="L444" s="315"/>
      <c r="M444" s="315">
        <f>New_to_SF_sector_expected!C14</f>
        <v>3172.1895361986512</v>
      </c>
      <c r="N444" s="315">
        <f>New_to_SF_sector_expected!D14</f>
        <v>3116.059227925613</v>
      </c>
      <c r="O444" s="315">
        <f>New_to_SF_sector_expected!E14</f>
        <v>3075.1511636930281</v>
      </c>
      <c r="P444" s="315">
        <f>New_to_SF_sector_expected!F14</f>
        <v>3058.0375702656097</v>
      </c>
      <c r="Q444" s="315">
        <f>New_to_SF_sector_expected!G14</f>
        <v>3072.1019255739602</v>
      </c>
      <c r="R444" s="315">
        <f>New_to_SF_sector_expected!H14</f>
        <v>3098.2289632861043</v>
      </c>
      <c r="S444" s="315">
        <f>New_to_SF_sector_expected!I14</f>
        <v>3091.0508169999234</v>
      </c>
      <c r="T444" s="315">
        <f>New_to_SF_sector_expected!J14</f>
        <v>3086.4234617683373</v>
      </c>
      <c r="U444" s="315">
        <f>New_to_SF_sector_expected!K14</f>
        <v>3118.135827135829</v>
      </c>
      <c r="V444" s="315">
        <f>New_to_SF_sector_expected!L14</f>
        <v>3096.617198619901</v>
      </c>
    </row>
    <row r="445" spans="2:22" ht="13.15">
      <c r="B445" s="317" t="s">
        <v>968</v>
      </c>
      <c r="C445" s="298">
        <v>2879.3713764202903</v>
      </c>
      <c r="D445" s="298">
        <v>3573.9800163875498</v>
      </c>
      <c r="E445" s="298">
        <v>3144.2924798266004</v>
      </c>
      <c r="F445" s="298">
        <f>RAW_DATA_INPUTS!C443</f>
        <v>3047.0169999999998</v>
      </c>
      <c r="G445" s="298">
        <f>RAW_DATA_INPUTS!D443</f>
        <v>2608.915</v>
      </c>
      <c r="H445" s="298">
        <f>RAW_DATA_INPUTS!E443</f>
        <v>2306.462</v>
      </c>
      <c r="I445" s="298">
        <f>RAW_DATA_INPUTS!F443</f>
        <v>2305.1149999999998</v>
      </c>
      <c r="J445" s="678"/>
      <c r="K445" s="678"/>
      <c r="L445" s="678"/>
      <c r="M445" s="678"/>
      <c r="N445" s="678"/>
      <c r="O445" s="678"/>
      <c r="P445" s="678"/>
      <c r="Q445" s="678"/>
      <c r="R445" s="678"/>
      <c r="S445" s="678"/>
      <c r="T445" s="678"/>
      <c r="U445" s="678"/>
      <c r="V445" s="678"/>
    </row>
    <row r="446" spans="2:22" ht="13.15">
      <c r="B446" s="317" t="s">
        <v>969</v>
      </c>
      <c r="C446" s="315"/>
      <c r="D446" s="315"/>
      <c r="E446" s="315"/>
      <c r="F446" s="315"/>
      <c r="G446" s="315"/>
      <c r="H446" s="679"/>
      <c r="I446" s="315"/>
      <c r="J446" s="315"/>
      <c r="K446" s="315"/>
      <c r="L446" s="315"/>
      <c r="M446" s="315">
        <f>New_to_SF_sector_expected!C36</f>
        <v>2850.5221708498079</v>
      </c>
      <c r="N446" s="315">
        <f>New_to_SF_sector_expected!D36</f>
        <v>2864.4248976601425</v>
      </c>
      <c r="O446" s="315">
        <f>New_to_SF_sector_expected!E36</f>
        <v>3040.1584730807217</v>
      </c>
      <c r="P446" s="315">
        <f>New_to_SF_sector_expected!F36</f>
        <v>3055.3033879722057</v>
      </c>
      <c r="Q446" s="315">
        <f>New_to_SF_sector_expected!G36</f>
        <v>2992.0025172190863</v>
      </c>
      <c r="R446" s="315">
        <f>New_to_SF_sector_expected!H36</f>
        <v>2942.3154209922654</v>
      </c>
      <c r="S446" s="315">
        <f>New_to_SF_sector_expected!I36</f>
        <v>2882.4450732123537</v>
      </c>
      <c r="T446" s="315">
        <f>New_to_SF_sector_expected!J36</f>
        <v>2847.7450185800976</v>
      </c>
      <c r="U446" s="315">
        <f>New_to_SF_sector_expected!K36</f>
        <v>2809.5774361710378</v>
      </c>
      <c r="V446" s="315">
        <f>New_to_SF_sector_expected!L36</f>
        <v>2824.2268856789201</v>
      </c>
    </row>
    <row r="469" spans="2:22" ht="13.15">
      <c r="B469" s="332" t="s">
        <v>1111</v>
      </c>
    </row>
    <row r="471" spans="2:22" ht="13.15">
      <c r="B471" s="317" t="s">
        <v>350</v>
      </c>
      <c r="C471" s="677" t="str">
        <f>C24</f>
        <v>2010/11</v>
      </c>
      <c r="D471" s="677" t="str">
        <f t="shared" ref="D471:V471" si="47">D24</f>
        <v>2011/12</v>
      </c>
      <c r="E471" s="677" t="str">
        <f t="shared" si="47"/>
        <v>2012/13</v>
      </c>
      <c r="F471" s="677" t="str">
        <f t="shared" si="47"/>
        <v>2013/14</v>
      </c>
      <c r="G471" s="677" t="str">
        <f t="shared" si="47"/>
        <v>2014/15</v>
      </c>
      <c r="H471" s="677" t="str">
        <f t="shared" si="47"/>
        <v>2015/16</v>
      </c>
      <c r="I471" s="677" t="str">
        <f t="shared" si="47"/>
        <v>2016/17</v>
      </c>
      <c r="J471" s="677" t="str">
        <f t="shared" si="47"/>
        <v>2017/18</v>
      </c>
      <c r="K471" s="677" t="str">
        <f t="shared" si="47"/>
        <v>2018/19</v>
      </c>
      <c r="L471" s="677" t="str">
        <f t="shared" si="47"/>
        <v>2019/20</v>
      </c>
      <c r="M471" s="677" t="str">
        <f t="shared" si="47"/>
        <v>2020/21</v>
      </c>
      <c r="N471" s="677" t="str">
        <f t="shared" si="47"/>
        <v>2021/22</v>
      </c>
      <c r="O471" s="677" t="str">
        <f t="shared" si="47"/>
        <v>2022/23</v>
      </c>
      <c r="P471" s="677" t="str">
        <f t="shared" si="47"/>
        <v>2023/24</v>
      </c>
      <c r="Q471" s="677" t="str">
        <f t="shared" si="47"/>
        <v>2024/25</v>
      </c>
      <c r="R471" s="677" t="str">
        <f t="shared" si="47"/>
        <v>2025/26</v>
      </c>
      <c r="S471" s="677" t="str">
        <f t="shared" si="47"/>
        <v>2026/27</v>
      </c>
      <c r="T471" s="677" t="str">
        <f t="shared" si="47"/>
        <v>2027/28</v>
      </c>
      <c r="U471" s="677" t="str">
        <f t="shared" si="47"/>
        <v>2028/29</v>
      </c>
      <c r="V471" s="677" t="str">
        <f t="shared" si="47"/>
        <v>2029/30</v>
      </c>
    </row>
    <row r="472" spans="2:22" ht="13.15">
      <c r="B472" s="317" t="s">
        <v>970</v>
      </c>
      <c r="C472" s="404">
        <f t="shared" ref="C472:I472" si="48">C385/(C385+C414+C443)</f>
        <v>0.45203687641778806</v>
      </c>
      <c r="D472" s="404">
        <f t="shared" si="48"/>
        <v>0.48590851435246013</v>
      </c>
      <c r="E472" s="404">
        <f t="shared" si="48"/>
        <v>0.51083807458692132</v>
      </c>
      <c r="F472" s="404">
        <f t="shared" si="48"/>
        <v>0.51964083116685089</v>
      </c>
      <c r="G472" s="404">
        <f t="shared" si="48"/>
        <v>0.54917318833146467</v>
      </c>
      <c r="H472" s="404">
        <f t="shared" si="48"/>
        <v>0.51880675839056012</v>
      </c>
      <c r="I472" s="404">
        <f t="shared" si="48"/>
        <v>0.4998294526372678</v>
      </c>
      <c r="J472" s="404"/>
      <c r="K472" s="404"/>
      <c r="L472" s="404"/>
      <c r="M472" s="404"/>
      <c r="N472" s="404"/>
      <c r="O472" s="404"/>
      <c r="P472" s="404"/>
      <c r="Q472" s="404"/>
      <c r="R472" s="404"/>
      <c r="S472" s="404"/>
      <c r="T472" s="404"/>
      <c r="U472" s="404"/>
      <c r="V472" s="404"/>
    </row>
    <row r="473" spans="2:22" ht="13.15">
      <c r="B473" s="317" t="s">
        <v>971</v>
      </c>
      <c r="C473" s="404"/>
      <c r="D473" s="404"/>
      <c r="E473" s="404"/>
      <c r="F473" s="404"/>
      <c r="G473" s="404"/>
      <c r="H473" s="404"/>
      <c r="I473" s="404"/>
      <c r="J473" s="404"/>
      <c r="K473" s="404"/>
      <c r="L473" s="435"/>
      <c r="M473" s="435">
        <f t="shared" ref="M473:V473" si="49">M386/(M386+M415+M444)</f>
        <v>0.51737252935505318</v>
      </c>
      <c r="N473" s="435">
        <f t="shared" si="49"/>
        <v>0.51737252935505318</v>
      </c>
      <c r="O473" s="435">
        <f t="shared" si="49"/>
        <v>0.51737252935505318</v>
      </c>
      <c r="P473" s="435">
        <f t="shared" si="49"/>
        <v>0.51737252935505329</v>
      </c>
      <c r="Q473" s="435">
        <f t="shared" si="49"/>
        <v>0.51737252935505318</v>
      </c>
      <c r="R473" s="435">
        <f t="shared" si="49"/>
        <v>0.51737252935505318</v>
      </c>
      <c r="S473" s="435">
        <f t="shared" si="49"/>
        <v>0.51737252935505318</v>
      </c>
      <c r="T473" s="435">
        <f t="shared" si="49"/>
        <v>0.51737252935505329</v>
      </c>
      <c r="U473" s="435">
        <f t="shared" si="49"/>
        <v>0.51737252935505318</v>
      </c>
      <c r="V473" s="435">
        <f t="shared" si="49"/>
        <v>0.51737252935505318</v>
      </c>
    </row>
    <row r="474" spans="2:22" ht="13.15">
      <c r="B474" s="317" t="s">
        <v>972</v>
      </c>
      <c r="C474" s="404">
        <f t="shared" ref="C474:I474" si="50">C387/(C387+C416+C445)</f>
        <v>0.5667420836516559</v>
      </c>
      <c r="D474" s="404">
        <f t="shared" si="50"/>
        <v>0.52374099796337537</v>
      </c>
      <c r="E474" s="404">
        <f t="shared" si="50"/>
        <v>0.51196330738089635</v>
      </c>
      <c r="F474" s="404">
        <f t="shared" si="50"/>
        <v>0.50382871730758527</v>
      </c>
      <c r="G474" s="404">
        <f t="shared" si="50"/>
        <v>0.52256187451211422</v>
      </c>
      <c r="H474" s="404">
        <f t="shared" si="50"/>
        <v>0.54428281045566806</v>
      </c>
      <c r="I474" s="404">
        <f t="shared" si="50"/>
        <v>0.5337381594809848</v>
      </c>
      <c r="J474" s="404"/>
      <c r="K474" s="404"/>
      <c r="L474" s="435"/>
      <c r="M474" s="435"/>
      <c r="N474" s="435"/>
      <c r="O474" s="435"/>
      <c r="P474" s="435"/>
      <c r="Q474" s="435"/>
      <c r="R474" s="435"/>
      <c r="S474" s="435"/>
      <c r="T474" s="435"/>
      <c r="U474" s="435"/>
      <c r="V474" s="435"/>
    </row>
    <row r="475" spans="2:22" ht="13.15">
      <c r="B475" s="314" t="s">
        <v>973</v>
      </c>
      <c r="C475" s="404"/>
      <c r="D475" s="404"/>
      <c r="E475" s="404"/>
      <c r="F475" s="404"/>
      <c r="G475" s="404"/>
      <c r="H475" s="404"/>
      <c r="I475" s="404"/>
      <c r="J475" s="404"/>
      <c r="K475" s="404"/>
      <c r="L475" s="435"/>
      <c r="M475" s="435">
        <f t="shared" ref="M475:V475" si="51">M388/(M388+M417+M446)</f>
        <v>0.55725279200201405</v>
      </c>
      <c r="N475" s="435">
        <f t="shared" si="51"/>
        <v>0.56354571049928981</v>
      </c>
      <c r="O475" s="435">
        <f t="shared" si="51"/>
        <v>0.57304235168919715</v>
      </c>
      <c r="P475" s="435">
        <f t="shared" si="51"/>
        <v>0.57181903236041576</v>
      </c>
      <c r="Q475" s="435">
        <f t="shared" si="51"/>
        <v>0.55529569286765257</v>
      </c>
      <c r="R475" s="435">
        <f t="shared" si="51"/>
        <v>0.55285512924415214</v>
      </c>
      <c r="S475" s="435">
        <f t="shared" si="51"/>
        <v>0.55130598669629105</v>
      </c>
      <c r="T475" s="435">
        <f t="shared" si="51"/>
        <v>0.55102975582211589</v>
      </c>
      <c r="U475" s="435">
        <f t="shared" si="51"/>
        <v>0.55013323462934371</v>
      </c>
      <c r="V475" s="435">
        <f t="shared" si="51"/>
        <v>0.55140264771781977</v>
      </c>
    </row>
    <row r="476" spans="2:22" ht="13.15">
      <c r="B476" s="380" t="s">
        <v>1143</v>
      </c>
      <c r="C476" s="771">
        <f t="shared" ref="C476:I476" si="52">C385</f>
        <v>9215.0728551561897</v>
      </c>
      <c r="D476" s="771">
        <f t="shared" si="52"/>
        <v>11795.7774390381</v>
      </c>
      <c r="E476" s="771">
        <f t="shared" si="52"/>
        <v>12960.897955042599</v>
      </c>
      <c r="F476" s="771">
        <f t="shared" si="52"/>
        <v>14040.49</v>
      </c>
      <c r="G476" s="771">
        <f t="shared" si="52"/>
        <v>14711.895</v>
      </c>
      <c r="H476" s="771">
        <f t="shared" si="52"/>
        <v>13164.832</v>
      </c>
      <c r="I476" s="771">
        <f t="shared" si="52"/>
        <v>11819.662</v>
      </c>
      <c r="J476" s="771"/>
      <c r="K476" s="771"/>
      <c r="L476" s="771"/>
      <c r="M476" s="771"/>
      <c r="N476" s="771"/>
      <c r="O476" s="771"/>
      <c r="P476" s="771"/>
      <c r="Q476" s="771"/>
      <c r="R476" s="771"/>
      <c r="S476" s="771"/>
      <c r="T476" s="771"/>
      <c r="U476" s="771"/>
      <c r="V476" s="771"/>
    </row>
    <row r="477" spans="2:22" ht="13.15">
      <c r="B477" s="380" t="s">
        <v>1144</v>
      </c>
      <c r="C477" s="771"/>
      <c r="D477" s="771"/>
      <c r="E477" s="771"/>
      <c r="F477" s="771"/>
      <c r="G477" s="771"/>
      <c r="H477" s="771"/>
      <c r="I477" s="771"/>
      <c r="J477" s="771"/>
      <c r="K477" s="771"/>
      <c r="L477" s="771"/>
      <c r="M477" s="771">
        <f t="shared" ref="M477:V477" si="53">M386</f>
        <v>12925.022447960822</v>
      </c>
      <c r="N477" s="771">
        <f t="shared" si="53"/>
        <v>12696.320636117211</v>
      </c>
      <c r="O477" s="771">
        <f t="shared" si="53"/>
        <v>12529.641551379296</v>
      </c>
      <c r="P477" s="771">
        <f t="shared" si="53"/>
        <v>12459.912559246082</v>
      </c>
      <c r="Q477" s="771">
        <f t="shared" si="53"/>
        <v>12517.21749200693</v>
      </c>
      <c r="R477" s="771">
        <f t="shared" si="53"/>
        <v>12623.67158154814</v>
      </c>
      <c r="S477" s="771">
        <f t="shared" si="53"/>
        <v>12594.424368913167</v>
      </c>
      <c r="T477" s="771">
        <f t="shared" si="53"/>
        <v>12575.570303113995</v>
      </c>
      <c r="U477" s="771">
        <f t="shared" si="53"/>
        <v>12704.781697822755</v>
      </c>
      <c r="V477" s="771">
        <f t="shared" si="53"/>
        <v>12617.104478840754</v>
      </c>
    </row>
    <row r="478" spans="2:22" ht="26.25">
      <c r="B478" s="380" t="s">
        <v>1145</v>
      </c>
      <c r="C478" s="773">
        <f t="shared" ref="C478:I478" si="54">C443+C414</f>
        <v>11170.593305936611</v>
      </c>
      <c r="D478" s="773">
        <f t="shared" si="54"/>
        <v>12479.939266106679</v>
      </c>
      <c r="E478" s="773">
        <f t="shared" si="54"/>
        <v>12410.934333541531</v>
      </c>
      <c r="F478" s="773">
        <f t="shared" si="54"/>
        <v>12979.115</v>
      </c>
      <c r="G478" s="773">
        <f t="shared" si="54"/>
        <v>12077.277</v>
      </c>
      <c r="H478" s="773">
        <f t="shared" si="54"/>
        <v>12210.381000000001</v>
      </c>
      <c r="I478" s="773">
        <f t="shared" si="54"/>
        <v>11827.727999999999</v>
      </c>
      <c r="J478" s="773"/>
      <c r="K478" s="773"/>
      <c r="L478" s="773"/>
      <c r="M478" s="773"/>
      <c r="N478" s="773"/>
      <c r="O478" s="773"/>
      <c r="P478" s="773"/>
      <c r="Q478" s="773"/>
      <c r="R478" s="773"/>
      <c r="S478" s="773"/>
      <c r="T478" s="773"/>
      <c r="U478" s="773"/>
      <c r="V478" s="773"/>
    </row>
    <row r="479" spans="2:22" ht="26.25">
      <c r="B479" s="380" t="s">
        <v>1149</v>
      </c>
      <c r="C479" s="773"/>
      <c r="D479" s="773"/>
      <c r="E479" s="773"/>
      <c r="F479" s="773"/>
      <c r="G479" s="773"/>
      <c r="H479" s="773"/>
      <c r="I479" s="773"/>
      <c r="J479" s="773"/>
      <c r="K479" s="773"/>
      <c r="L479" s="773"/>
      <c r="M479" s="773">
        <f t="shared" ref="M479:U479" si="55">M444+M415</f>
        <v>12057.019919214938</v>
      </c>
      <c r="N479" s="773">
        <f t="shared" si="55"/>
        <v>11843.676978259809</v>
      </c>
      <c r="O479" s="773">
        <f t="shared" si="55"/>
        <v>11688.191519500038</v>
      </c>
      <c r="P479" s="773">
        <f t="shared" si="55"/>
        <v>11623.145300007429</v>
      </c>
      <c r="Q479" s="773">
        <f t="shared" si="55"/>
        <v>11676.601819603326</v>
      </c>
      <c r="R479" s="773">
        <f t="shared" si="55"/>
        <v>11775.906798240541</v>
      </c>
      <c r="S479" s="773">
        <f t="shared" si="55"/>
        <v>11748.623733414837</v>
      </c>
      <c r="T479" s="773">
        <f t="shared" si="55"/>
        <v>11731.035845439086</v>
      </c>
      <c r="U479" s="773">
        <f t="shared" si="55"/>
        <v>11851.569822541684</v>
      </c>
      <c r="V479" s="773">
        <f>V444+V415</f>
        <v>11769.780720821853</v>
      </c>
    </row>
    <row r="480" spans="2:22" ht="13.15">
      <c r="B480" s="380" t="s">
        <v>1146</v>
      </c>
      <c r="C480" s="772">
        <f t="shared" ref="C480:I480" si="56">C387</f>
        <v>11059.7191228914</v>
      </c>
      <c r="D480" s="772">
        <f t="shared" si="56"/>
        <v>11273.829498544799</v>
      </c>
      <c r="E480" s="772">
        <f t="shared" si="56"/>
        <v>10567.9982287942</v>
      </c>
      <c r="F480" s="772">
        <f t="shared" si="56"/>
        <v>10793.837</v>
      </c>
      <c r="G480" s="772">
        <f t="shared" si="56"/>
        <v>10867.388000000001</v>
      </c>
      <c r="H480" s="772">
        <f t="shared" si="56"/>
        <v>11316.861000000001</v>
      </c>
      <c r="I480" s="772">
        <f t="shared" si="56"/>
        <v>11033.392</v>
      </c>
      <c r="J480" s="772"/>
      <c r="K480" s="772"/>
      <c r="L480" s="772"/>
      <c r="M480" s="772"/>
      <c r="N480" s="772"/>
      <c r="O480" s="772"/>
      <c r="P480" s="772"/>
      <c r="Q480" s="772"/>
      <c r="R480" s="772"/>
      <c r="S480" s="772"/>
      <c r="T480" s="772"/>
      <c r="U480" s="772"/>
      <c r="V480" s="772"/>
    </row>
    <row r="481" spans="2:22" ht="13.15">
      <c r="B481" s="380" t="s">
        <v>1147</v>
      </c>
      <c r="C481" s="772"/>
      <c r="D481" s="772"/>
      <c r="E481" s="772"/>
      <c r="F481" s="772"/>
      <c r="G481" s="772"/>
      <c r="H481" s="772"/>
      <c r="I481" s="772"/>
      <c r="J481" s="772"/>
      <c r="K481" s="772"/>
      <c r="L481" s="772"/>
      <c r="M481" s="772">
        <f t="shared" ref="M481:V481" si="57">M388</f>
        <v>14369.272196680828</v>
      </c>
      <c r="N481" s="772">
        <f t="shared" si="57"/>
        <v>14812.794981887719</v>
      </c>
      <c r="O481" s="772">
        <f t="shared" si="57"/>
        <v>16339.967596316474</v>
      </c>
      <c r="P481" s="772">
        <f t="shared" si="57"/>
        <v>16339.324492397356</v>
      </c>
      <c r="Q481" s="772">
        <f t="shared" si="57"/>
        <v>14961.760521640383</v>
      </c>
      <c r="R481" s="772">
        <f t="shared" si="57"/>
        <v>14569.203055619513</v>
      </c>
      <c r="S481" s="772">
        <f t="shared" si="57"/>
        <v>14184.257007594873</v>
      </c>
      <c r="T481" s="772">
        <f t="shared" si="57"/>
        <v>13998.241182263579</v>
      </c>
      <c r="U481" s="772">
        <f t="shared" si="57"/>
        <v>13761.099263494629</v>
      </c>
      <c r="V481" s="772">
        <f t="shared" si="57"/>
        <v>13903.839228148923</v>
      </c>
    </row>
    <row r="482" spans="2:22" ht="26.25">
      <c r="B482" s="380" t="s">
        <v>1148</v>
      </c>
      <c r="C482" s="773">
        <f t="shared" ref="C482:I482" si="58">C445+C416</f>
        <v>8454.8351018998201</v>
      </c>
      <c r="D482" s="773">
        <f t="shared" si="58"/>
        <v>10251.751928886559</v>
      </c>
      <c r="E482" s="773">
        <f t="shared" si="58"/>
        <v>10074.102633585961</v>
      </c>
      <c r="F482" s="773">
        <f t="shared" si="58"/>
        <v>10629.787</v>
      </c>
      <c r="G482" s="773">
        <f t="shared" si="58"/>
        <v>9928.9779999999992</v>
      </c>
      <c r="H482" s="773">
        <f t="shared" si="58"/>
        <v>9475.3829999999998</v>
      </c>
      <c r="I482" s="773">
        <f t="shared" si="58"/>
        <v>9638.527</v>
      </c>
      <c r="J482" s="773"/>
      <c r="K482" s="773"/>
      <c r="L482" s="773"/>
      <c r="M482" s="773"/>
      <c r="N482" s="773"/>
      <c r="O482" s="773"/>
      <c r="P482" s="773"/>
      <c r="Q482" s="773"/>
      <c r="R482" s="773"/>
      <c r="S482" s="773"/>
      <c r="T482" s="773"/>
      <c r="U482" s="773"/>
      <c r="V482" s="773"/>
    </row>
    <row r="483" spans="2:22" ht="26.25">
      <c r="B483" s="380" t="s">
        <v>1150</v>
      </c>
      <c r="C483" s="773"/>
      <c r="D483" s="773"/>
      <c r="E483" s="773"/>
      <c r="F483" s="773"/>
      <c r="G483" s="773"/>
      <c r="H483" s="773"/>
      <c r="I483" s="773"/>
      <c r="J483" s="773"/>
      <c r="K483" s="773"/>
      <c r="L483" s="773"/>
      <c r="M483" s="773">
        <f t="shared" ref="M483:V483" si="59">M446+M417</f>
        <v>11416.641131912947</v>
      </c>
      <c r="N483" s="773">
        <f t="shared" si="59"/>
        <v>11472.19788721582</v>
      </c>
      <c r="O483" s="773">
        <f t="shared" si="59"/>
        <v>12174.447696288</v>
      </c>
      <c r="P483" s="773">
        <f t="shared" si="59"/>
        <v>12234.96836551985</v>
      </c>
      <c r="Q483" s="773">
        <f t="shared" si="59"/>
        <v>11982.011443121322</v>
      </c>
      <c r="R483" s="773">
        <f t="shared" si="59"/>
        <v>11783.456592375642</v>
      </c>
      <c r="S483" s="773">
        <f t="shared" si="59"/>
        <v>11544.208399781226</v>
      </c>
      <c r="T483" s="773">
        <f t="shared" si="59"/>
        <v>11405.543340005499</v>
      </c>
      <c r="U483" s="773">
        <f t="shared" si="59"/>
        <v>11253.021675347158</v>
      </c>
      <c r="V483" s="773">
        <f t="shared" si="59"/>
        <v>11311.562412911406</v>
      </c>
    </row>
    <row r="506" spans="2:22" ht="13.15">
      <c r="B506" s="332" t="s">
        <v>1112</v>
      </c>
    </row>
    <row r="508" spans="2:22" ht="13.15">
      <c r="B508" s="317"/>
      <c r="C508" s="317" t="str">
        <f>C24</f>
        <v>2010/11</v>
      </c>
      <c r="D508" s="317" t="str">
        <f t="shared" ref="D508:V508" si="60">D24</f>
        <v>2011/12</v>
      </c>
      <c r="E508" s="317" t="str">
        <f t="shared" si="60"/>
        <v>2012/13</v>
      </c>
      <c r="F508" s="317" t="str">
        <f t="shared" si="60"/>
        <v>2013/14</v>
      </c>
      <c r="G508" s="317" t="str">
        <f t="shared" si="60"/>
        <v>2014/15</v>
      </c>
      <c r="H508" s="317" t="str">
        <f t="shared" si="60"/>
        <v>2015/16</v>
      </c>
      <c r="I508" s="317" t="str">
        <f t="shared" si="60"/>
        <v>2016/17</v>
      </c>
      <c r="J508" s="317" t="str">
        <f t="shared" si="60"/>
        <v>2017/18</v>
      </c>
      <c r="K508" s="317" t="str">
        <f t="shared" si="60"/>
        <v>2018/19</v>
      </c>
      <c r="L508" s="317" t="str">
        <f t="shared" si="60"/>
        <v>2019/20</v>
      </c>
      <c r="M508" s="317" t="str">
        <f t="shared" si="60"/>
        <v>2020/21</v>
      </c>
      <c r="N508" s="317" t="str">
        <f t="shared" si="60"/>
        <v>2021/22</v>
      </c>
      <c r="O508" s="317" t="str">
        <f t="shared" si="60"/>
        <v>2022/23</v>
      </c>
      <c r="P508" s="317" t="str">
        <f t="shared" si="60"/>
        <v>2023/24</v>
      </c>
      <c r="Q508" s="317" t="str">
        <f t="shared" si="60"/>
        <v>2024/25</v>
      </c>
      <c r="R508" s="317" t="str">
        <f t="shared" si="60"/>
        <v>2025/26</v>
      </c>
      <c r="S508" s="317" t="str">
        <f t="shared" si="60"/>
        <v>2026/27</v>
      </c>
      <c r="T508" s="317" t="str">
        <f t="shared" si="60"/>
        <v>2027/28</v>
      </c>
      <c r="U508" s="317" t="str">
        <f t="shared" si="60"/>
        <v>2028/29</v>
      </c>
      <c r="V508" s="317" t="str">
        <f t="shared" si="60"/>
        <v>2029/30</v>
      </c>
    </row>
    <row r="509" spans="2:22" ht="13.15">
      <c r="B509" s="317" t="s">
        <v>974</v>
      </c>
      <c r="C509" s="298">
        <v>47315.95</v>
      </c>
      <c r="D509" s="298">
        <v>48125.399999999994</v>
      </c>
      <c r="E509" s="298">
        <v>51355.86</v>
      </c>
      <c r="F509" s="298">
        <v>54895.35</v>
      </c>
      <c r="G509" s="298">
        <v>58230.81</v>
      </c>
      <c r="H509" s="298">
        <v>60889.49</v>
      </c>
      <c r="I509" s="298">
        <v>61450.47</v>
      </c>
      <c r="J509" s="298">
        <f>SUM(RAW_DATA_INPUTS!AQ40:AR41)</f>
        <v>59924.81</v>
      </c>
      <c r="K509" s="298"/>
      <c r="L509" s="298"/>
      <c r="M509" s="298"/>
      <c r="N509" s="298"/>
      <c r="O509" s="298"/>
      <c r="P509" s="298"/>
      <c r="Q509" s="298"/>
      <c r="R509" s="298"/>
      <c r="S509" s="298"/>
      <c r="T509" s="298"/>
      <c r="U509" s="298"/>
      <c r="V509" s="298"/>
    </row>
    <row r="510" spans="2:22" ht="13.15">
      <c r="B510" s="317" t="s">
        <v>975</v>
      </c>
      <c r="C510" s="298">
        <v>66350.179999999993</v>
      </c>
      <c r="D510" s="298">
        <v>68438.22</v>
      </c>
      <c r="E510" s="298">
        <v>70626.080000000002</v>
      </c>
      <c r="F510" s="298">
        <v>71945.989999999991</v>
      </c>
      <c r="G510" s="298">
        <v>73655.67</v>
      </c>
      <c r="H510" s="298">
        <v>74810.78</v>
      </c>
      <c r="I510" s="298">
        <v>76279.06</v>
      </c>
      <c r="J510" s="298">
        <f>SUM(RAW_DATA_INPUTS!AQ42:AR43)</f>
        <v>77237.179999999993</v>
      </c>
      <c r="K510" s="298"/>
      <c r="L510" s="298"/>
      <c r="M510" s="298"/>
      <c r="N510" s="298"/>
      <c r="O510" s="298"/>
      <c r="P510" s="298"/>
      <c r="Q510" s="298"/>
      <c r="R510" s="298"/>
      <c r="S510" s="298"/>
      <c r="T510" s="298"/>
      <c r="U510" s="298"/>
      <c r="V510" s="298"/>
    </row>
    <row r="511" spans="2:22" ht="13.15">
      <c r="B511" s="317" t="s">
        <v>976</v>
      </c>
      <c r="C511" s="298">
        <v>51240.89</v>
      </c>
      <c r="D511" s="298">
        <v>53620</v>
      </c>
      <c r="E511" s="298">
        <v>56197.82</v>
      </c>
      <c r="F511" s="298">
        <v>58395.25</v>
      </c>
      <c r="G511" s="298">
        <v>60360.53</v>
      </c>
      <c r="H511" s="298">
        <v>61210.35</v>
      </c>
      <c r="I511" s="298">
        <v>61850.759999999995</v>
      </c>
      <c r="J511" s="298">
        <f>SUM(RAW_DATA_INPUTS!AQ44:AR45)</f>
        <v>62165.09</v>
      </c>
      <c r="K511" s="298"/>
      <c r="L511" s="298"/>
      <c r="M511" s="298"/>
      <c r="N511" s="298"/>
      <c r="O511" s="298"/>
      <c r="P511" s="298"/>
      <c r="Q511" s="298"/>
      <c r="R511" s="298"/>
      <c r="S511" s="298"/>
      <c r="T511" s="298"/>
      <c r="U511" s="298"/>
      <c r="V511" s="298"/>
    </row>
    <row r="512" spans="2:22" ht="13.15">
      <c r="B512" s="317" t="s">
        <v>977</v>
      </c>
      <c r="C512" s="298">
        <v>45661.11</v>
      </c>
      <c r="D512" s="298">
        <v>43132.41</v>
      </c>
      <c r="E512" s="298">
        <v>40540.32</v>
      </c>
      <c r="F512" s="298">
        <v>38707.950000000004</v>
      </c>
      <c r="G512" s="298">
        <v>37228.75</v>
      </c>
      <c r="H512" s="298">
        <v>36686.28</v>
      </c>
      <c r="I512" s="298">
        <v>36498.240000000005</v>
      </c>
      <c r="J512" s="298">
        <f>SUM(RAW_DATA_INPUTS!AQ46:AR47)</f>
        <v>36348.949999999997</v>
      </c>
      <c r="K512" s="298"/>
      <c r="L512" s="298"/>
      <c r="M512" s="298"/>
      <c r="N512" s="298"/>
      <c r="O512" s="298"/>
      <c r="P512" s="298"/>
      <c r="Q512" s="298"/>
      <c r="R512" s="298"/>
      <c r="S512" s="298"/>
      <c r="T512" s="298"/>
      <c r="U512" s="298"/>
      <c r="V512" s="298"/>
    </row>
    <row r="513" spans="2:22" ht="13.15">
      <c r="B513" s="317" t="s">
        <v>978</v>
      </c>
      <c r="C513" s="298">
        <v>5975.3300000000008</v>
      </c>
      <c r="D513" s="298">
        <v>6182.6899999999987</v>
      </c>
      <c r="E513" s="298">
        <v>6499.0500000000011</v>
      </c>
      <c r="F513" s="298">
        <v>6515.77</v>
      </c>
      <c r="G513" s="298">
        <v>6444.53</v>
      </c>
      <c r="H513" s="298">
        <v>6297.85</v>
      </c>
      <c r="I513" s="298">
        <v>6185.6399999999994</v>
      </c>
      <c r="J513" s="298">
        <f>SUM(RAW_DATA_INPUTS!AQ48:AR49)</f>
        <v>5812.94</v>
      </c>
      <c r="K513" s="298"/>
      <c r="L513" s="298"/>
      <c r="M513" s="298"/>
      <c r="N513" s="298"/>
      <c r="O513" s="298"/>
      <c r="P513" s="298"/>
      <c r="Q513" s="298"/>
      <c r="R513" s="298"/>
      <c r="S513" s="298"/>
      <c r="T513" s="298"/>
      <c r="U513" s="298"/>
      <c r="V513" s="298"/>
    </row>
    <row r="514" spans="2:22" ht="13.15">
      <c r="B514" s="317" t="s">
        <v>979</v>
      </c>
      <c r="C514" s="315"/>
      <c r="D514" s="315"/>
      <c r="E514" s="315"/>
      <c r="F514" s="315"/>
      <c r="G514" s="315"/>
      <c r="H514" s="315"/>
      <c r="I514" s="315"/>
      <c r="J514" s="315">
        <f>J509</f>
        <v>59924.81</v>
      </c>
      <c r="K514" s="315">
        <f>Primary_1!C340+Primary_1!C341+Primary_1!C356+Primary_1!C357</f>
        <v>60398.116214315291</v>
      </c>
      <c r="L514" s="315">
        <f>Primary_1!D340+Primary_1!D341+Primary_1!D356+Primary_1!D357</f>
        <v>60962.450349379942</v>
      </c>
      <c r="M514" s="315">
        <f>Primary_1!E340+Primary_1!E341+Primary_1!E356+Primary_1!E357</f>
        <v>61896.336030193568</v>
      </c>
      <c r="N514" s="315">
        <f>Primary_1!F340+Primary_1!F341+Primary_1!F356+Primary_1!F357</f>
        <v>62561.536371258531</v>
      </c>
      <c r="O514" s="315">
        <f>Primary_1!G340+Primary_1!G341+Primary_1!G356+Primary_1!G357</f>
        <v>63025.988376845766</v>
      </c>
      <c r="P514" s="315">
        <f>Primary_1!H340+Primary_1!H341+Primary_1!H356+Primary_1!H357</f>
        <v>63386.160925821052</v>
      </c>
      <c r="Q514" s="315">
        <f>Primary_1!I340+Primary_1!I341+Primary_1!I356+Primary_1!I357</f>
        <v>63774.686442388484</v>
      </c>
      <c r="R514" s="315">
        <f>Primary_1!J340+Primary_1!J341+Primary_1!J356+Primary_1!J357</f>
        <v>64224.823056377798</v>
      </c>
      <c r="S514" s="315">
        <f>Primary_1!K340+Primary_1!K341+Primary_1!K356+Primary_1!K357</f>
        <v>64564.443673023779</v>
      </c>
      <c r="T514" s="315">
        <f>Primary_1!L340+Primary_1!L341+Primary_1!L356+Primary_1!L357</f>
        <v>64818.917543892872</v>
      </c>
      <c r="U514" s="315">
        <f>Primary_1!M340+Primary_1!M341+Primary_1!M356+Primary_1!M357</f>
        <v>65165.349661918401</v>
      </c>
      <c r="V514" s="315">
        <f>Primary_1!N340+Primary_1!N341+Primary_1!N356+Primary_1!N357</f>
        <v>65344.923268787184</v>
      </c>
    </row>
    <row r="515" spans="2:22" ht="13.15">
      <c r="B515" s="317" t="s">
        <v>980</v>
      </c>
      <c r="C515" s="315"/>
      <c r="D515" s="315"/>
      <c r="E515" s="315"/>
      <c r="F515" s="315"/>
      <c r="G515" s="315"/>
      <c r="H515" s="315"/>
      <c r="I515" s="315"/>
      <c r="J515" s="315">
        <f>J510</f>
        <v>77237.179999999993</v>
      </c>
      <c r="K515" s="315">
        <f>Primary_1!C342+Primary_1!C343+Primary_1!C358+Primary_1!C359</f>
        <v>77598.889041481831</v>
      </c>
      <c r="L515" s="315">
        <f>Primary_1!D342+Primary_1!D343+Primary_1!D358+Primary_1!D359</f>
        <v>77228.802148260336</v>
      </c>
      <c r="M515" s="315">
        <f>Primary_1!E342+Primary_1!E343+Primary_1!E358+Primary_1!E359</f>
        <v>76485.215866536761</v>
      </c>
      <c r="N515" s="315">
        <f>Primary_1!F342+Primary_1!F343+Primary_1!F358+Primary_1!F359</f>
        <v>75541.917629583098</v>
      </c>
      <c r="O515" s="315">
        <f>Primary_1!G342+Primary_1!G343+Primary_1!G358+Primary_1!G359</f>
        <v>74581.53031780888</v>
      </c>
      <c r="P515" s="315">
        <f>Primary_1!H342+Primary_1!H343+Primary_1!H358+Primary_1!H359</f>
        <v>73703.809321168286</v>
      </c>
      <c r="Q515" s="315">
        <f>Primary_1!I342+Primary_1!I343+Primary_1!I358+Primary_1!I359</f>
        <v>72985.6505538458</v>
      </c>
      <c r="R515" s="315">
        <f>Primary_1!J342+Primary_1!J343+Primary_1!J358+Primary_1!J359</f>
        <v>72451.302972240286</v>
      </c>
      <c r="S515" s="315">
        <f>Primary_1!K342+Primary_1!K343+Primary_1!K358+Primary_1!K359</f>
        <v>72035.190826228951</v>
      </c>
      <c r="T515" s="315">
        <f>Primary_1!L342+Primary_1!L343+Primary_1!L358+Primary_1!L359</f>
        <v>71723.930873653604</v>
      </c>
      <c r="U515" s="315">
        <f>Primary_1!M342+Primary_1!M343+Primary_1!M358+Primary_1!M359</f>
        <v>71559.888864988345</v>
      </c>
      <c r="V515" s="315">
        <f>Primary_1!N342+Primary_1!N343+Primary_1!N358+Primary_1!N359</f>
        <v>71434.595289592908</v>
      </c>
    </row>
    <row r="516" spans="2:22" ht="13.15">
      <c r="B516" s="317" t="s">
        <v>981</v>
      </c>
      <c r="C516" s="315"/>
      <c r="D516" s="315"/>
      <c r="E516" s="315"/>
      <c r="F516" s="315"/>
      <c r="G516" s="315"/>
      <c r="H516" s="315"/>
      <c r="I516" s="315"/>
      <c r="J516" s="315">
        <f>J511</f>
        <v>62165.09</v>
      </c>
      <c r="K516" s="315">
        <f>Primary_1!C344+Primary_1!C345+Primary_1!C360+Primary_1!C361</f>
        <v>62632.252328145434</v>
      </c>
      <c r="L516" s="315">
        <f>Primary_1!D344+Primary_1!D345+Primary_1!D360+Primary_1!D361</f>
        <v>63015.385600495778</v>
      </c>
      <c r="M516" s="315">
        <f>Primary_1!E344+Primary_1!E345+Primary_1!E360+Primary_1!E361</f>
        <v>63318.337055173666</v>
      </c>
      <c r="N516" s="315">
        <f>Primary_1!F344+Primary_1!F345+Primary_1!F360+Primary_1!F361</f>
        <v>63480.534501901791</v>
      </c>
      <c r="O516" s="315">
        <f>Primary_1!G344+Primary_1!G345+Primary_1!G360+Primary_1!G361</f>
        <v>63530.358043924978</v>
      </c>
      <c r="P516" s="315">
        <f>Primary_1!H344+Primary_1!H345+Primary_1!H360+Primary_1!H361</f>
        <v>63489.283642945513</v>
      </c>
      <c r="Q516" s="315">
        <f>Primary_1!I344+Primary_1!I345+Primary_1!I360+Primary_1!I361</f>
        <v>63398.501411201942</v>
      </c>
      <c r="R516" s="315">
        <f>Primary_1!J344+Primary_1!J345+Primary_1!J360+Primary_1!J361</f>
        <v>63281.315908319892</v>
      </c>
      <c r="S516" s="315">
        <f>Primary_1!K344+Primary_1!K345+Primary_1!K360+Primary_1!K361</f>
        <v>63107.55694870594</v>
      </c>
      <c r="T516" s="315">
        <f>Primary_1!L344+Primary_1!L345+Primary_1!L360+Primary_1!L361</f>
        <v>62896.251574181515</v>
      </c>
      <c r="U516" s="315">
        <f>Primary_1!M344+Primary_1!M345+Primary_1!M360+Primary_1!M361</f>
        <v>62708.578213957546</v>
      </c>
      <c r="V516" s="315">
        <f>Primary_1!N344+Primary_1!N345+Primary_1!N360+Primary_1!N361</f>
        <v>62488.305151709777</v>
      </c>
    </row>
    <row r="517" spans="2:22" ht="13.15">
      <c r="B517" s="317" t="s">
        <v>982</v>
      </c>
      <c r="C517" s="315"/>
      <c r="D517" s="315"/>
      <c r="E517" s="315"/>
      <c r="F517" s="315"/>
      <c r="G517" s="315"/>
      <c r="H517" s="315"/>
      <c r="I517" s="315"/>
      <c r="J517" s="315">
        <f>J512</f>
        <v>36348.949999999997</v>
      </c>
      <c r="K517" s="315">
        <f>Primary_1!C346+Primary_1!C347+Primary_1!C362+Primary_1!C363</f>
        <v>35503.452181449102</v>
      </c>
      <c r="L517" s="315">
        <f>Primary_1!D346+Primary_1!D347+Primary_1!D362+Primary_1!D363</f>
        <v>34912.607710378099</v>
      </c>
      <c r="M517" s="315">
        <f>Primary_1!E346+Primary_1!E347+Primary_1!E362+Primary_1!E363</f>
        <v>34481.518576015063</v>
      </c>
      <c r="N517" s="315">
        <f>Primary_1!F346+Primary_1!F347+Primary_1!F362+Primary_1!F363</f>
        <v>34153.908400700573</v>
      </c>
      <c r="O517" s="315">
        <f>Primary_1!G346+Primary_1!G347+Primary_1!G362+Primary_1!G363</f>
        <v>33913.956864213498</v>
      </c>
      <c r="P517" s="315">
        <f>Primary_1!H346+Primary_1!H347+Primary_1!H362+Primary_1!H363</f>
        <v>33744.123063995634</v>
      </c>
      <c r="Q517" s="315">
        <f>Primary_1!I346+Primary_1!I347+Primary_1!I362+Primary_1!I363</f>
        <v>33637.611606535043</v>
      </c>
      <c r="R517" s="315">
        <f>Primary_1!J346+Primary_1!J347+Primary_1!J362+Primary_1!J363</f>
        <v>33581.378025813967</v>
      </c>
      <c r="S517" s="315">
        <f>Primary_1!K346+Primary_1!K347+Primary_1!K362+Primary_1!K363</f>
        <v>33540.815826331702</v>
      </c>
      <c r="T517" s="315">
        <f>Primary_1!L346+Primary_1!L347+Primary_1!L362+Primary_1!L363</f>
        <v>33506.626607775819</v>
      </c>
      <c r="U517" s="315">
        <f>Primary_1!M346+Primary_1!M347+Primary_1!M362+Primary_1!M363</f>
        <v>33491.916785818445</v>
      </c>
      <c r="V517" s="315">
        <f>Primary_1!N346+Primary_1!N347+Primary_1!N362+Primary_1!N363</f>
        <v>33460.558809716356</v>
      </c>
    </row>
    <row r="518" spans="2:22" ht="13.15">
      <c r="B518" s="317" t="s">
        <v>983</v>
      </c>
      <c r="C518" s="315"/>
      <c r="D518" s="315"/>
      <c r="E518" s="315"/>
      <c r="F518" s="315"/>
      <c r="G518" s="315"/>
      <c r="H518" s="315"/>
      <c r="I518" s="315"/>
      <c r="J518" s="315">
        <f>J513</f>
        <v>5812.94</v>
      </c>
      <c r="K518" s="315">
        <f>Primary_1!C348+Primary_1!C349+Primary_1!C364+Primary_1!C365</f>
        <v>5959.0508976896081</v>
      </c>
      <c r="L518" s="315">
        <f>Primary_1!D348+Primary_1!D349+Primary_1!D364+Primary_1!D365</f>
        <v>5955.1911520898111</v>
      </c>
      <c r="M518" s="315">
        <f>Primary_1!E348+Primary_1!E349+Primary_1!E364+Primary_1!E365</f>
        <v>5885.8101043685983</v>
      </c>
      <c r="N518" s="315">
        <f>Primary_1!F348+Primary_1!F349+Primary_1!F364+Primary_1!F365</f>
        <v>5787.7707033963743</v>
      </c>
      <c r="O518" s="315">
        <f>Primary_1!G348+Primary_1!G349+Primary_1!G364+Primary_1!G365</f>
        <v>5686.8948825711432</v>
      </c>
      <c r="P518" s="315">
        <f>Primary_1!H348+Primary_1!H349+Primary_1!H364+Primary_1!H365</f>
        <v>5595.8405751163054</v>
      </c>
      <c r="Q518" s="315">
        <f>Primary_1!I348+Primary_1!I349+Primary_1!I364+Primary_1!I365</f>
        <v>5521.6131553546884</v>
      </c>
      <c r="R518" s="315">
        <f>Primary_1!J348+Primary_1!J349+Primary_1!J364+Primary_1!J365</f>
        <v>5465.3127873353314</v>
      </c>
      <c r="S518" s="315">
        <f>Primary_1!K348+Primary_1!K349+Primary_1!K364+Primary_1!K365</f>
        <v>5420.9923337154833</v>
      </c>
      <c r="T518" s="315">
        <f>Primary_1!L348+Primary_1!L349+Primary_1!L364+Primary_1!L365</f>
        <v>5386.9283584582136</v>
      </c>
      <c r="U518" s="315">
        <f>Primary_1!M348+Primary_1!M349+Primary_1!M364+Primary_1!M365</f>
        <v>5365.3076946270166</v>
      </c>
      <c r="V518" s="315">
        <f>Primary_1!N348+Primary_1!N349+Primary_1!N364+Primary_1!N365</f>
        <v>5347.2614942406635</v>
      </c>
    </row>
    <row r="519" spans="2:22" ht="13.15">
      <c r="B519" s="317" t="s">
        <v>984</v>
      </c>
      <c r="C519" s="298">
        <v>52039.784</v>
      </c>
      <c r="D519" s="298">
        <v>49467.615000000005</v>
      </c>
      <c r="E519" s="298">
        <v>49696.154000000002</v>
      </c>
      <c r="F519" s="298">
        <v>48294.861999999994</v>
      </c>
      <c r="G519" s="298">
        <v>47405.58</v>
      </c>
      <c r="H519" s="298">
        <v>45989.375</v>
      </c>
      <c r="I519" s="298">
        <v>44588.308999999994</v>
      </c>
      <c r="J519" s="298">
        <f>SUM(RAW_DATA_INPUTS!AO40:AP41)</f>
        <v>42879.305863187255</v>
      </c>
      <c r="K519" s="298"/>
      <c r="L519" s="298"/>
      <c r="M519" s="298"/>
      <c r="N519" s="298"/>
      <c r="O519" s="298"/>
      <c r="P519" s="298"/>
      <c r="Q519" s="298"/>
      <c r="R519" s="298"/>
      <c r="S519" s="298"/>
      <c r="T519" s="298"/>
      <c r="U519" s="298"/>
      <c r="V519" s="298"/>
    </row>
    <row r="520" spans="2:22" ht="13.15">
      <c r="B520" s="317" t="s">
        <v>985</v>
      </c>
      <c r="C520" s="298">
        <v>71434.45199999999</v>
      </c>
      <c r="D520" s="298">
        <v>72892.739000000001</v>
      </c>
      <c r="E520" s="298">
        <v>74468.755999999994</v>
      </c>
      <c r="F520" s="298">
        <v>74930.703999999998</v>
      </c>
      <c r="G520" s="298">
        <v>75284.462999999989</v>
      </c>
      <c r="H520" s="298">
        <v>74312.808999999994</v>
      </c>
      <c r="I520" s="298">
        <v>74110.914999999994</v>
      </c>
      <c r="J520" s="298">
        <f>SUM(RAW_DATA_INPUTS!AO42:AP43)</f>
        <v>73151.156354496605</v>
      </c>
      <c r="K520" s="298"/>
      <c r="L520" s="298"/>
      <c r="M520" s="298"/>
      <c r="N520" s="298"/>
      <c r="O520" s="298"/>
      <c r="P520" s="298"/>
      <c r="Q520" s="298"/>
      <c r="R520" s="298"/>
      <c r="S520" s="298"/>
      <c r="T520" s="298"/>
      <c r="U520" s="298"/>
      <c r="V520" s="298"/>
    </row>
    <row r="521" spans="2:22" ht="13.15">
      <c r="B521" s="317" t="s">
        <v>986</v>
      </c>
      <c r="C521" s="298">
        <v>51204.133000000002</v>
      </c>
      <c r="D521" s="298">
        <v>52208.796000000002</v>
      </c>
      <c r="E521" s="298">
        <v>53871.156000000003</v>
      </c>
      <c r="F521" s="298">
        <v>54662.149999999994</v>
      </c>
      <c r="G521" s="298">
        <v>55379.020999999993</v>
      </c>
      <c r="H521" s="298">
        <v>55683.633000000009</v>
      </c>
      <c r="I521" s="298">
        <v>56367.294000000002</v>
      </c>
      <c r="J521" s="298">
        <f>SUM(RAW_DATA_INPUTS!AO44:AP45)</f>
        <v>56837.341285513692</v>
      </c>
      <c r="K521" s="298"/>
      <c r="L521" s="298"/>
      <c r="M521" s="298"/>
      <c r="N521" s="298"/>
      <c r="O521" s="298"/>
      <c r="P521" s="298"/>
      <c r="Q521" s="298"/>
      <c r="R521" s="298"/>
      <c r="S521" s="298"/>
      <c r="T521" s="298"/>
      <c r="U521" s="298"/>
      <c r="V521" s="298"/>
    </row>
    <row r="522" spans="2:22" ht="13.15">
      <c r="B522" s="317" t="s">
        <v>987</v>
      </c>
      <c r="C522" s="298">
        <v>45459.658999999992</v>
      </c>
      <c r="D522" s="298">
        <v>42629.760999999999</v>
      </c>
      <c r="E522" s="298">
        <v>40138.974000000002</v>
      </c>
      <c r="F522" s="298">
        <v>37805.121999999996</v>
      </c>
      <c r="G522" s="298">
        <v>35904.173000000003</v>
      </c>
      <c r="H522" s="298">
        <v>34395.97</v>
      </c>
      <c r="I522" s="298">
        <v>33024.892999999996</v>
      </c>
      <c r="J522" s="298">
        <f>SUM(RAW_DATA_INPUTS!AO46:AP47)</f>
        <v>31817.14283806532</v>
      </c>
      <c r="K522" s="298"/>
      <c r="L522" s="298"/>
      <c r="M522" s="298"/>
      <c r="N522" s="298"/>
      <c r="O522" s="298"/>
      <c r="P522" s="298"/>
      <c r="Q522" s="298"/>
      <c r="R522" s="298"/>
      <c r="S522" s="298"/>
      <c r="T522" s="298"/>
      <c r="U522" s="298"/>
      <c r="V522" s="298"/>
    </row>
    <row r="523" spans="2:22" ht="13.15">
      <c r="B523" s="317" t="s">
        <v>988</v>
      </c>
      <c r="C523" s="298">
        <v>5268.1709999999994</v>
      </c>
      <c r="D523" s="298">
        <v>5335.0250000000005</v>
      </c>
      <c r="E523" s="298">
        <v>5330.871000000001</v>
      </c>
      <c r="F523" s="298">
        <v>5243.6229999999996</v>
      </c>
      <c r="G523" s="298">
        <v>5109.7960000000003</v>
      </c>
      <c r="H523" s="298">
        <v>4885.8499999999985</v>
      </c>
      <c r="I523" s="298">
        <v>4654.1560000000009</v>
      </c>
      <c r="J523" s="298">
        <f>SUM(RAW_DATA_INPUTS!AO48:AP49)</f>
        <v>4533.7066263831312</v>
      </c>
      <c r="K523" s="298"/>
      <c r="L523" s="298"/>
      <c r="M523" s="298"/>
      <c r="N523" s="298"/>
      <c r="O523" s="298"/>
      <c r="P523" s="298"/>
      <c r="Q523" s="298"/>
      <c r="R523" s="298"/>
      <c r="S523" s="298"/>
      <c r="T523" s="298"/>
      <c r="U523" s="298"/>
      <c r="V523" s="298"/>
    </row>
    <row r="524" spans="2:22" ht="13.15">
      <c r="B524" s="317" t="s">
        <v>989</v>
      </c>
      <c r="C524" s="315"/>
      <c r="D524" s="315"/>
      <c r="E524" s="315"/>
      <c r="F524" s="315"/>
      <c r="G524" s="315"/>
      <c r="H524" s="315"/>
      <c r="I524" s="315"/>
      <c r="J524" s="315">
        <f>J519</f>
        <v>42879.305863187255</v>
      </c>
      <c r="K524" s="315">
        <f>I554+I555</f>
        <v>45371.922162524854</v>
      </c>
      <c r="L524" s="315">
        <f>J554+J555</f>
        <v>47874.106850330601</v>
      </c>
      <c r="M524" s="315">
        <f t="shared" ref="M524:V524" si="61">K554+K555</f>
        <v>50072.406410063122</v>
      </c>
      <c r="N524" s="315">
        <f t="shared" si="61"/>
        <v>52145.064439056448</v>
      </c>
      <c r="O524" s="315">
        <f t="shared" si="61"/>
        <v>55002.471043853409</v>
      </c>
      <c r="P524" s="315">
        <f t="shared" si="61"/>
        <v>57284.971715739426</v>
      </c>
      <c r="Q524" s="315">
        <f t="shared" si="61"/>
        <v>58197.047256860664</v>
      </c>
      <c r="R524" s="315">
        <f t="shared" si="61"/>
        <v>58582.647472602614</v>
      </c>
      <c r="S524" s="315">
        <f t="shared" si="61"/>
        <v>58538.006366389425</v>
      </c>
      <c r="T524" s="315">
        <f t="shared" si="61"/>
        <v>58320.260555088622</v>
      </c>
      <c r="U524" s="315">
        <f t="shared" si="61"/>
        <v>57939.258264146134</v>
      </c>
      <c r="V524" s="315">
        <f t="shared" si="61"/>
        <v>57748.719053258377</v>
      </c>
    </row>
    <row r="525" spans="2:22" ht="13.15">
      <c r="B525" s="317" t="s">
        <v>990</v>
      </c>
      <c r="C525" s="315"/>
      <c r="D525" s="315"/>
      <c r="E525" s="315"/>
      <c r="F525" s="315"/>
      <c r="G525" s="315"/>
      <c r="H525" s="315"/>
      <c r="I525" s="315"/>
      <c r="J525" s="315">
        <f>J520</f>
        <v>73151.156354496605</v>
      </c>
      <c r="K525" s="315">
        <f>I556+I557</f>
        <v>72144.302491594193</v>
      </c>
      <c r="L525" s="315">
        <f t="shared" ref="L525:V525" si="62">J556+J557</f>
        <v>71179.938754499046</v>
      </c>
      <c r="M525" s="315">
        <f t="shared" si="62"/>
        <v>70263.51917620821</v>
      </c>
      <c r="N525" s="315">
        <f t="shared" si="62"/>
        <v>69660.114367843489</v>
      </c>
      <c r="O525" s="315">
        <f t="shared" si="62"/>
        <v>69819.165974041185</v>
      </c>
      <c r="P525" s="315">
        <f t="shared" si="62"/>
        <v>70233.29428951579</v>
      </c>
      <c r="Q525" s="315">
        <f t="shared" si="62"/>
        <v>70454.605559881573</v>
      </c>
      <c r="R525" s="315">
        <f t="shared" si="62"/>
        <v>70647.096171235724</v>
      </c>
      <c r="S525" s="315">
        <f t="shared" si="62"/>
        <v>70750.446597486181</v>
      </c>
      <c r="T525" s="315">
        <f t="shared" si="62"/>
        <v>70796.098578373232</v>
      </c>
      <c r="U525" s="315">
        <f t="shared" si="62"/>
        <v>70748.630239929538</v>
      </c>
      <c r="V525" s="315">
        <f t="shared" si="62"/>
        <v>70734.104364715313</v>
      </c>
    </row>
    <row r="526" spans="2:22" ht="13.15">
      <c r="B526" s="317" t="s">
        <v>991</v>
      </c>
      <c r="C526" s="315"/>
      <c r="D526" s="315"/>
      <c r="E526" s="315"/>
      <c r="F526" s="315"/>
      <c r="G526" s="315"/>
      <c r="H526" s="315"/>
      <c r="I526" s="315"/>
      <c r="J526" s="315">
        <f>J521</f>
        <v>56837.341285513692</v>
      </c>
      <c r="K526" s="315">
        <f>I558+I559</f>
        <v>57729.003422415102</v>
      </c>
      <c r="L526" s="315">
        <f t="shared" ref="L526:V526" si="63">J558+J559</f>
        <v>58491.630132314152</v>
      </c>
      <c r="M526" s="315">
        <f t="shared" si="63"/>
        <v>58986.074118517492</v>
      </c>
      <c r="N526" s="315">
        <f t="shared" si="63"/>
        <v>59360.543492335404</v>
      </c>
      <c r="O526" s="315">
        <f t="shared" si="63"/>
        <v>59926.830622773123</v>
      </c>
      <c r="P526" s="315">
        <f t="shared" si="63"/>
        <v>60366.452341930169</v>
      </c>
      <c r="Q526" s="315">
        <f t="shared" si="63"/>
        <v>60456.676793635765</v>
      </c>
      <c r="R526" s="315">
        <f t="shared" si="63"/>
        <v>60405.371152137268</v>
      </c>
      <c r="S526" s="315">
        <f t="shared" si="63"/>
        <v>60240.156877038469</v>
      </c>
      <c r="T526" s="315">
        <f t="shared" si="63"/>
        <v>60031.756555610118</v>
      </c>
      <c r="U526" s="315">
        <f t="shared" si="63"/>
        <v>59784.746063634026</v>
      </c>
      <c r="V526" s="315">
        <f t="shared" si="63"/>
        <v>59598.130725422918</v>
      </c>
    </row>
    <row r="527" spans="2:22" ht="13.15">
      <c r="B527" s="317" t="s">
        <v>992</v>
      </c>
      <c r="C527" s="315"/>
      <c r="D527" s="315"/>
      <c r="E527" s="315"/>
      <c r="F527" s="315"/>
      <c r="G527" s="315"/>
      <c r="H527" s="315"/>
      <c r="I527" s="315"/>
      <c r="J527" s="315">
        <f>J522</f>
        <v>31817.14283806532</v>
      </c>
      <c r="K527" s="315">
        <f>I560+I561</f>
        <v>30931.045043686354</v>
      </c>
      <c r="L527" s="315">
        <f t="shared" ref="L527:V527" si="64">J560+J561</f>
        <v>30506.602177737339</v>
      </c>
      <c r="M527" s="315">
        <f t="shared" si="64"/>
        <v>30310.409555221697</v>
      </c>
      <c r="N527" s="315">
        <f t="shared" si="64"/>
        <v>30306.633611946228</v>
      </c>
      <c r="O527" s="315">
        <f t="shared" si="64"/>
        <v>30579.998847486277</v>
      </c>
      <c r="P527" s="315">
        <f t="shared" si="64"/>
        <v>30886.568335526819</v>
      </c>
      <c r="Q527" s="315">
        <f t="shared" si="64"/>
        <v>31057.894104212661</v>
      </c>
      <c r="R527" s="315">
        <f t="shared" si="64"/>
        <v>31176.041524852593</v>
      </c>
      <c r="S527" s="315">
        <f t="shared" si="64"/>
        <v>31230.607098411663</v>
      </c>
      <c r="T527" s="315">
        <f t="shared" si="64"/>
        <v>31244.793399692389</v>
      </c>
      <c r="U527" s="315">
        <f t="shared" si="64"/>
        <v>31212.935172504396</v>
      </c>
      <c r="V527" s="315">
        <f t="shared" si="64"/>
        <v>31187.377112966591</v>
      </c>
    </row>
    <row r="528" spans="2:22" ht="13.15">
      <c r="B528" s="317" t="s">
        <v>993</v>
      </c>
      <c r="C528" s="315"/>
      <c r="D528" s="315"/>
      <c r="E528" s="315"/>
      <c r="F528" s="315"/>
      <c r="G528" s="315"/>
      <c r="H528" s="315"/>
      <c r="I528" s="315"/>
      <c r="J528" s="315">
        <f>J523</f>
        <v>4533.7066263831312</v>
      </c>
      <c r="K528" s="315">
        <f>I562+I563</f>
        <v>4982.1583540050478</v>
      </c>
      <c r="L528" s="315">
        <f t="shared" ref="L528:V528" si="65">J562+J563</f>
        <v>5141.7249220004232</v>
      </c>
      <c r="M528" s="315">
        <f t="shared" si="65"/>
        <v>5162.0890107118757</v>
      </c>
      <c r="N528" s="315">
        <f t="shared" si="65"/>
        <v>5138.8611630891764</v>
      </c>
      <c r="O528" s="315">
        <f t="shared" si="65"/>
        <v>5148.5545366777769</v>
      </c>
      <c r="P528" s="315">
        <f t="shared" si="65"/>
        <v>5155.2595753518408</v>
      </c>
      <c r="Q528" s="315">
        <f t="shared" si="65"/>
        <v>5131.0213928267749</v>
      </c>
      <c r="R528" s="315">
        <f t="shared" si="65"/>
        <v>5105.4649291885962</v>
      </c>
      <c r="S528" s="315">
        <f t="shared" si="65"/>
        <v>5078.3823895065561</v>
      </c>
      <c r="T528" s="315">
        <f t="shared" si="65"/>
        <v>5055.3928366737127</v>
      </c>
      <c r="U528" s="315">
        <f t="shared" si="65"/>
        <v>5033.0655163231104</v>
      </c>
      <c r="V528" s="315">
        <f t="shared" si="65"/>
        <v>5022.1519428886349</v>
      </c>
    </row>
    <row r="529" spans="1:22">
      <c r="A529" s="1180">
        <f>SUM(C529:V529)</f>
        <v>0</v>
      </c>
      <c r="B529" s="1180"/>
      <c r="C529" s="1180">
        <f t="shared" ref="C529:H529" si="66">SUM(C509:C513)+SUM(C519:C523)-C25-C27</f>
        <v>0</v>
      </c>
      <c r="D529" s="1180">
        <f t="shared" si="66"/>
        <v>0</v>
      </c>
      <c r="E529" s="1180">
        <f t="shared" si="66"/>
        <v>0</v>
      </c>
      <c r="F529" s="1180">
        <f t="shared" si="66"/>
        <v>0</v>
      </c>
      <c r="G529" s="1180">
        <f t="shared" si="66"/>
        <v>0</v>
      </c>
      <c r="H529" s="1180">
        <f t="shared" si="66"/>
        <v>0</v>
      </c>
      <c r="I529" s="1180">
        <f t="shared" ref="I529:V529" si="67">I514+I515+I516+I517+I518-I26</f>
        <v>0</v>
      </c>
      <c r="J529" s="1180">
        <f t="shared" si="67"/>
        <v>0</v>
      </c>
      <c r="K529" s="1180">
        <f t="shared" si="67"/>
        <v>0</v>
      </c>
      <c r="L529" s="1180">
        <f t="shared" si="67"/>
        <v>0</v>
      </c>
      <c r="M529" s="1180">
        <f t="shared" si="67"/>
        <v>0</v>
      </c>
      <c r="N529" s="1180">
        <f t="shared" si="67"/>
        <v>0</v>
      </c>
      <c r="O529" s="1180">
        <f t="shared" si="67"/>
        <v>0</v>
      </c>
      <c r="P529" s="1180">
        <f t="shared" si="67"/>
        <v>0</v>
      </c>
      <c r="Q529" s="1180">
        <f t="shared" si="67"/>
        <v>0</v>
      </c>
      <c r="R529" s="1180">
        <f t="shared" si="67"/>
        <v>0</v>
      </c>
      <c r="S529" s="1180">
        <f t="shared" si="67"/>
        <v>0</v>
      </c>
      <c r="T529" s="1180">
        <f t="shared" si="67"/>
        <v>0</v>
      </c>
      <c r="U529" s="1180">
        <f t="shared" si="67"/>
        <v>0</v>
      </c>
      <c r="V529" s="1180">
        <f t="shared" si="67"/>
        <v>0</v>
      </c>
    </row>
    <row r="530" spans="1:22">
      <c r="A530" s="1180">
        <f>SUM(C530:V530)</f>
        <v>0</v>
      </c>
      <c r="B530" s="1180"/>
      <c r="C530" s="1180"/>
      <c r="D530" s="1180"/>
      <c r="E530" s="1180"/>
      <c r="F530" s="1180"/>
      <c r="G530" s="1180"/>
      <c r="H530" s="1180"/>
      <c r="I530" s="1180">
        <f t="shared" ref="I530:V530" si="68">SUM(I524:I528)-I28</f>
        <v>0</v>
      </c>
      <c r="J530" s="1180">
        <f t="shared" si="68"/>
        <v>0</v>
      </c>
      <c r="K530" s="1180">
        <f t="shared" si="68"/>
        <v>0</v>
      </c>
      <c r="L530" s="1180">
        <f t="shared" si="68"/>
        <v>0</v>
      </c>
      <c r="M530" s="1180">
        <f t="shared" si="68"/>
        <v>0</v>
      </c>
      <c r="N530" s="1180">
        <f t="shared" si="68"/>
        <v>0</v>
      </c>
      <c r="O530" s="1180">
        <f t="shared" si="68"/>
        <v>0</v>
      </c>
      <c r="P530" s="1180">
        <f t="shared" si="68"/>
        <v>0</v>
      </c>
      <c r="Q530" s="1180">
        <f t="shared" si="68"/>
        <v>0</v>
      </c>
      <c r="R530" s="1180">
        <f t="shared" si="68"/>
        <v>0</v>
      </c>
      <c r="S530" s="1180">
        <f t="shared" si="68"/>
        <v>0</v>
      </c>
      <c r="T530" s="1180">
        <f t="shared" si="68"/>
        <v>0</v>
      </c>
      <c r="U530" s="1180">
        <f t="shared" si="68"/>
        <v>0</v>
      </c>
      <c r="V530" s="1180">
        <f t="shared" si="68"/>
        <v>0</v>
      </c>
    </row>
    <row r="554" spans="4:21">
      <c r="D554" s="1196" t="s">
        <v>1704</v>
      </c>
      <c r="E554" s="443"/>
      <c r="I554" s="1197">
        <f>'Art_&amp;_Design_1'!C340+'Art_&amp;_Design_1'!C356+Biology_1!C340+Biology_1!C356+Business_Studies_1!C340+Business_Studies_1!C356+Chemistry_1!C340+Chemistry_1!C356+Classics_1!C340+Classics_1!C356+Computing_1!C340+Computing_1!C356+'Design_&amp;_Technology_1'!C340+'Design_&amp;_Technology_1'!C356+Drama_1!C340+Drama_1!C356+English_1!C340+English_1!C356+Food_1!C340+Food_1!C356+Geography_1!C340+Geography_1!C356+History_1!C340+History_1!C356+Mathematics_1!C340+Mathematics_1!C356+Modern_Foreign_Languages_1!C340+Modern_Foreign_Languages_1!C356+Music_1!C340+Music_1!C356+Others_1!C340+Others_1!C356+Physical_Education_1!C340+Physical_Education_1!C356+Physics_1!C340+Physics_1!C356+Religious_Education_1!C340+Religious_Education_1!C356</f>
        <v>13277.981632757819</v>
      </c>
      <c r="J554" s="1197">
        <f>'Art_&amp;_Design_1'!D340+'Art_&amp;_Design_1'!D356+Biology_1!D340+Biology_1!D356+Business_Studies_1!D340+Business_Studies_1!D356+Chemistry_1!D340+Chemistry_1!D356+Classics_1!D340+Classics_1!D356+Computing_1!D340+Computing_1!D356+'Design_&amp;_Technology_1'!D340+'Design_&amp;_Technology_1'!D356+Drama_1!D340+Drama_1!D356+English_1!D340+English_1!D356+Food_1!D340+Food_1!D356+Geography_1!D340+Geography_1!D356+History_1!D340+History_1!D356+Mathematics_1!D340+Mathematics_1!D356+Modern_Foreign_Languages_1!D340+Modern_Foreign_Languages_1!D356+Music_1!D340+Music_1!D356+Others_1!D340+Others_1!D356+Physical_Education_1!D340+Physical_Education_1!D356+Physics_1!D340+Physics_1!D356+Religious_Education_1!D340+Religious_Education_1!D356</f>
        <v>15827.556526913904</v>
      </c>
      <c r="K554" s="1197">
        <f>'Art_&amp;_Design_1'!E340+'Art_&amp;_Design_1'!E356+Biology_1!E340+Biology_1!E356+Business_Studies_1!E340+Business_Studies_1!E356+Chemistry_1!E340+Chemistry_1!E356+Classics_1!E340+Classics_1!E356+Computing_1!E340+Computing_1!E356+'Design_&amp;_Technology_1'!E340+'Design_&amp;_Technology_1'!E356+Drama_1!E340+Drama_1!E356+English_1!E340+English_1!E356+Food_1!E340+Food_1!E356+Geography_1!E340+Geography_1!E356+History_1!E340+History_1!E356+Mathematics_1!E340+Mathematics_1!E356+Modern_Foreign_Languages_1!E340+Modern_Foreign_Languages_1!E356+Music_1!E340+Music_1!E356+Others_1!E340+Others_1!E356+Physical_Education_1!E340+Physical_Education_1!E356+Physics_1!E340+Physics_1!E356+Religious_Education_1!E340+Religious_Education_1!E356</f>
        <v>17616.105252155459</v>
      </c>
      <c r="L554" s="1197">
        <f>'Art_&amp;_Design_1'!F340+'Art_&amp;_Design_1'!F356+Biology_1!F340+Biology_1!F356+Business_Studies_1!F340+Business_Studies_1!F356+Chemistry_1!F340+Chemistry_1!F356+Classics_1!F340+Classics_1!F356+Computing_1!F340+Computing_1!F356+'Design_&amp;_Technology_1'!F340+'Design_&amp;_Technology_1'!F356+Drama_1!F340+Drama_1!F356+English_1!F340+English_1!F356+Food_1!F340+Food_1!F356+Geography_1!F340+Geography_1!F356+History_1!F340+History_1!F356+Mathematics_1!F340+Mathematics_1!F356+Modern_Foreign_Languages_1!F340+Modern_Foreign_Languages_1!F356+Music_1!F340+Music_1!F356+Others_1!F340+Others_1!F356+Physical_Education_1!F340+Physical_Education_1!F356+Physics_1!F340+Physics_1!F356+Religious_Education_1!F340+Religious_Education_1!F356</f>
        <v>18966.94836228872</v>
      </c>
      <c r="M554" s="1197">
        <f>'Art_&amp;_Design_1'!G340+'Art_&amp;_Design_1'!G356+Biology_1!G340+Biology_1!G356+Business_Studies_1!G340+Business_Studies_1!G356+Chemistry_1!G340+Chemistry_1!G356+Classics_1!G340+Classics_1!G356+Computing_1!G340+Computing_1!G356+'Design_&amp;_Technology_1'!G340+'Design_&amp;_Technology_1'!G356+Drama_1!G340+Drama_1!G356+English_1!G340+English_1!G356+Food_1!G340+Food_1!G356+Geography_1!G340+Geography_1!G356+History_1!G340+History_1!G356+Mathematics_1!G340+Mathematics_1!G356+Modern_Foreign_Languages_1!G340+Modern_Foreign_Languages_1!G356+Music_1!G340+Music_1!G356+Others_1!G340+Others_1!G356+Physical_Education_1!G340+Physical_Education_1!G356+Physics_1!G340+Physics_1!G356+Religious_Education_1!G340+Religious_Education_1!G356</f>
        <v>20475.100637896918</v>
      </c>
      <c r="N554" s="1197">
        <f>'Art_&amp;_Design_1'!H340+'Art_&amp;_Design_1'!H356+Biology_1!H340+Biology_1!H356+Business_Studies_1!H340+Business_Studies_1!H356+Chemistry_1!H340+Chemistry_1!H356+Classics_1!H340+Classics_1!H356+Computing_1!H340+Computing_1!H356+'Design_&amp;_Technology_1'!H340+'Design_&amp;_Technology_1'!H356+Drama_1!H340+Drama_1!H356+English_1!H340+English_1!H356+Food_1!H340+Food_1!H356+Geography_1!H340+Geography_1!H356+History_1!H340+History_1!H356+Mathematics_1!H340+Mathematics_1!H356+Modern_Foreign_Languages_1!H340+Modern_Foreign_Languages_1!H356+Music_1!H340+Music_1!H356+Others_1!H340+Others_1!H356+Physical_Education_1!H340+Physical_Education_1!H356+Physics_1!H340+Physics_1!H356+Religious_Education_1!H340+Religious_Education_1!H356</f>
        <v>21526.75786285261</v>
      </c>
      <c r="O554" s="1197">
        <f>'Art_&amp;_Design_1'!I340+'Art_&amp;_Design_1'!I356+Biology_1!I340+Biology_1!I356+Business_Studies_1!I340+Business_Studies_1!I356+Chemistry_1!I340+Chemistry_1!I356+Classics_1!I340+Classics_1!I356+Computing_1!I340+Computing_1!I356+'Design_&amp;_Technology_1'!I340+'Design_&amp;_Technology_1'!I356+Drama_1!I340+Drama_1!I356+English_1!I340+English_1!I356+Food_1!I340+Food_1!I356+Geography_1!I340+Geography_1!I356+History_1!I340+History_1!I356+Mathematics_1!I340+Mathematics_1!I356+Modern_Foreign_Languages_1!I340+Modern_Foreign_Languages_1!I356+Music_1!I340+Music_1!I356+Others_1!I340+Others_1!I356+Physical_Education_1!I340+Physical_Education_1!I356+Physics_1!I340+Physics_1!I356+Religious_Education_1!I340+Religious_Education_1!I356</f>
        <v>21827.601774190687</v>
      </c>
      <c r="P554" s="1197">
        <f>'Art_&amp;_Design_1'!J340+'Art_&amp;_Design_1'!J356+Biology_1!J340+Biology_1!J356+Business_Studies_1!J340+Business_Studies_1!J356+Chemistry_1!J340+Chemistry_1!J356+Classics_1!J340+Classics_1!J356+Computing_1!J340+Computing_1!J356+'Design_&amp;_Technology_1'!J340+'Design_&amp;_Technology_1'!J356+Drama_1!J340+Drama_1!J356+English_1!J340+English_1!J356+Food_1!J340+Food_1!J356+Geography_1!J340+Geography_1!J356+History_1!J340+History_1!J356+Mathematics_1!J340+Mathematics_1!J356+Modern_Foreign_Languages_1!J340+Modern_Foreign_Languages_1!J356+Music_1!J340+Music_1!J356+Others_1!J340+Others_1!J356+Physical_Education_1!J340+Physical_Education_1!J356+Physics_1!J340+Physics_1!J356+Religious_Education_1!J340+Religious_Education_1!J356</f>
        <v>21884.625977845368</v>
      </c>
      <c r="Q554" s="1197">
        <f>'Art_&amp;_Design_1'!K340+'Art_&amp;_Design_1'!K356+Biology_1!K340+Biology_1!K356+Business_Studies_1!K340+Business_Studies_1!K356+Chemistry_1!K340+Chemistry_1!K356+Classics_1!K340+Classics_1!K356+Computing_1!K340+Computing_1!K356+'Design_&amp;_Technology_1'!K340+'Design_&amp;_Technology_1'!K356+Drama_1!K340+Drama_1!K356+English_1!K340+English_1!K356+Food_1!K340+Food_1!K356+Geography_1!K340+Geography_1!K356+History_1!K340+History_1!K356+Mathematics_1!K340+Mathematics_1!K356+Modern_Foreign_Languages_1!K340+Modern_Foreign_Languages_1!K356+Music_1!K340+Music_1!K356+Others_1!K340+Others_1!K356+Physical_Education_1!K340+Physical_Education_1!K356+Physics_1!K340+Physics_1!K356+Religious_Education_1!K340+Religious_Education_1!K356</f>
        <v>21763.774108790327</v>
      </c>
      <c r="R554" s="1197">
        <f>'Art_&amp;_Design_1'!L340+'Art_&amp;_Design_1'!L356+Biology_1!L340+Biology_1!L356+Business_Studies_1!L340+Business_Studies_1!L356+Chemistry_1!L340+Chemistry_1!L356+Classics_1!L340+Classics_1!L356+Computing_1!L340+Computing_1!L356+'Design_&amp;_Technology_1'!L340+'Design_&amp;_Technology_1'!L356+Drama_1!L340+Drama_1!L356+English_1!L340+English_1!L356+Food_1!L340+Food_1!L356+Geography_1!L340+Geography_1!L356+History_1!L340+History_1!L356+Mathematics_1!L340+Mathematics_1!L356+Modern_Foreign_Languages_1!L340+Modern_Foreign_Languages_1!L356+Music_1!L340+Music_1!L356+Others_1!L340+Others_1!L356+Physical_Education_1!L340+Physical_Education_1!L356+Physics_1!L340+Physics_1!L356+Religious_Education_1!L340+Religious_Education_1!L356</f>
        <v>21598.36122277745</v>
      </c>
      <c r="S554" s="1197">
        <f>'Art_&amp;_Design_1'!M340+'Art_&amp;_Design_1'!M356+Biology_1!M340+Biology_1!M356+Business_Studies_1!M340+Business_Studies_1!M356+Chemistry_1!M340+Chemistry_1!M356+Classics_1!M340+Classics_1!M356+Computing_1!M340+Computing_1!M356+'Design_&amp;_Technology_1'!M340+'Design_&amp;_Technology_1'!M356+Drama_1!M340+Drama_1!M356+English_1!M340+English_1!M356+Food_1!M340+Food_1!M356+Geography_1!M340+Geography_1!M356+History_1!M340+History_1!M356+Mathematics_1!M340+Mathematics_1!M356+Modern_Foreign_Languages_1!M340+Modern_Foreign_Languages_1!M356+Music_1!M340+Music_1!M356+Others_1!M340+Others_1!M356+Physical_Education_1!M340+Physical_Education_1!M356+Physics_1!M340+Physics_1!M356+Religious_Education_1!M340+Religious_Education_1!M356</f>
        <v>21385.778285092612</v>
      </c>
      <c r="T554" s="1197">
        <f>'Art_&amp;_Design_1'!N340+'Art_&amp;_Design_1'!N356+Biology_1!N340+Biology_1!N356+Business_Studies_1!N340+Business_Studies_1!N356+Chemistry_1!N340+Chemistry_1!N356+Classics_1!N340+Classics_1!N356+Computing_1!N340+Computing_1!N356+'Design_&amp;_Technology_1'!N340+'Design_&amp;_Technology_1'!N356+Drama_1!N340+Drama_1!N356+English_1!N340+English_1!N356+Food_1!N340+Food_1!N356+Geography_1!N340+Geography_1!N356+History_1!N340+History_1!N356+Mathematics_1!N340+Mathematics_1!N356+Modern_Foreign_Languages_1!N340+Modern_Foreign_Languages_1!N356+Music_1!N340+Music_1!N356+Others_1!N340+Others_1!N356+Physical_Education_1!N340+Physical_Education_1!N356+Physics_1!N340+Physics_1!N356+Religious_Education_1!N340+Religious_Education_1!N356</f>
        <v>21294.060308538978</v>
      </c>
      <c r="U554" s="673"/>
    </row>
    <row r="555" spans="4:21">
      <c r="I555" s="1197">
        <f>'Art_&amp;_Design_1'!C341+'Art_&amp;_Design_1'!C357+Biology_1!C341+Biology_1!C357+Business_Studies_1!C341+Business_Studies_1!C357+Chemistry_1!C341+Chemistry_1!C357+Classics_1!C341+Classics_1!C357+Computing_1!C341+Computing_1!C357+'Design_&amp;_Technology_1'!C341+'Design_&amp;_Technology_1'!C357+Drama_1!C341+Drama_1!C357+English_1!C341+English_1!C357+Food_1!C341+Food_1!C357+Geography_1!C341+Geography_1!C357+History_1!C341+History_1!C357+Mathematics_1!C341+Mathematics_1!C357+Modern_Foreign_Languages_1!C341+Modern_Foreign_Languages_1!C357+Music_1!C341+Music_1!C357+Others_1!C341+Others_1!C357+Physical_Education_1!C341+Physical_Education_1!C357+Physics_1!C341+Physics_1!C357+Religious_Education_1!C341+Religious_Education_1!C357</f>
        <v>32093.940529767035</v>
      </c>
      <c r="J555" s="1197">
        <f>'Art_&amp;_Design_1'!D341+'Art_&amp;_Design_1'!D357+Biology_1!D341+Biology_1!D357+Business_Studies_1!D341+Business_Studies_1!D357+Chemistry_1!D341+Chemistry_1!D357+Classics_1!D341+Classics_1!D357+Computing_1!D341+Computing_1!D357+'Design_&amp;_Technology_1'!D341+'Design_&amp;_Technology_1'!D357+Drama_1!D341+Drama_1!D357+English_1!D341+English_1!D357+Food_1!D341+Food_1!D357+Geography_1!D341+Geography_1!D357+History_1!D341+History_1!D357+Mathematics_1!D341+Mathematics_1!D357+Modern_Foreign_Languages_1!D341+Modern_Foreign_Languages_1!D357+Music_1!D341+Music_1!D357+Others_1!D341+Others_1!D357+Physical_Education_1!D341+Physical_Education_1!D357+Physics_1!D341+Physics_1!D357+Religious_Education_1!D341+Religious_Education_1!D357</f>
        <v>32046.550323416701</v>
      </c>
      <c r="K555" s="1197">
        <f>'Art_&amp;_Design_1'!E341+'Art_&amp;_Design_1'!E357+Biology_1!E341+Biology_1!E357+Business_Studies_1!E341+Business_Studies_1!E357+Chemistry_1!E341+Chemistry_1!E357+Classics_1!E341+Classics_1!E357+Computing_1!E341+Computing_1!E357+'Design_&amp;_Technology_1'!E341+'Design_&amp;_Technology_1'!E357+Drama_1!E341+Drama_1!E357+English_1!E341+English_1!E357+Food_1!E341+Food_1!E357+Geography_1!E341+Geography_1!E357+History_1!E341+History_1!E357+Mathematics_1!E341+Mathematics_1!E357+Modern_Foreign_Languages_1!E341+Modern_Foreign_Languages_1!E357+Music_1!E341+Music_1!E357+Others_1!E341+Others_1!E357+Physical_Education_1!E341+Physical_Education_1!E357+Physics_1!E341+Physics_1!E357+Religious_Education_1!E341+Religious_Education_1!E357</f>
        <v>32456.301157907666</v>
      </c>
      <c r="L555" s="1197">
        <f>'Art_&amp;_Design_1'!F341+'Art_&amp;_Design_1'!F357+Biology_1!F341+Biology_1!F357+Business_Studies_1!F341+Business_Studies_1!F357+Chemistry_1!F341+Chemistry_1!F357+Classics_1!F341+Classics_1!F357+Computing_1!F341+Computing_1!F357+'Design_&amp;_Technology_1'!F341+'Design_&amp;_Technology_1'!F357+Drama_1!F341+Drama_1!F357+English_1!F341+English_1!F357+Food_1!F341+Food_1!F357+Geography_1!F341+Geography_1!F357+History_1!F341+History_1!F357+Mathematics_1!F341+Mathematics_1!F357+Modern_Foreign_Languages_1!F341+Modern_Foreign_Languages_1!F357+Music_1!F341+Music_1!F357+Others_1!F341+Others_1!F357+Physical_Education_1!F341+Physical_Education_1!F357+Physics_1!F341+Physics_1!F357+Religious_Education_1!F341+Religious_Education_1!F357</f>
        <v>33178.116076767728</v>
      </c>
      <c r="M555" s="1197">
        <f>'Art_&amp;_Design_1'!G341+'Art_&amp;_Design_1'!G357+Biology_1!G341+Biology_1!G357+Business_Studies_1!G341+Business_Studies_1!G357+Chemistry_1!G341+Chemistry_1!G357+Classics_1!G341+Classics_1!G357+Computing_1!G341+Computing_1!G357+'Design_&amp;_Technology_1'!G341+'Design_&amp;_Technology_1'!G357+Drama_1!G341+Drama_1!G357+English_1!G341+English_1!G357+Food_1!G341+Food_1!G357+Geography_1!G341+Geography_1!G357+History_1!G341+History_1!G357+Mathematics_1!G341+Mathematics_1!G357+Modern_Foreign_Languages_1!G341+Modern_Foreign_Languages_1!G357+Music_1!G341+Music_1!G357+Others_1!G341+Others_1!G357+Physical_Education_1!G341+Physical_Education_1!G357+Physics_1!G341+Physics_1!G357+Religious_Education_1!G341+Religious_Education_1!G357</f>
        <v>34527.370405956492</v>
      </c>
      <c r="N555" s="1197">
        <f>'Art_&amp;_Design_1'!H341+'Art_&amp;_Design_1'!H357+Biology_1!H341+Biology_1!H357+Business_Studies_1!H341+Business_Studies_1!H357+Chemistry_1!H341+Chemistry_1!H357+Classics_1!H341+Classics_1!H357+Computing_1!H341+Computing_1!H357+'Design_&amp;_Technology_1'!H341+'Design_&amp;_Technology_1'!H357+Drama_1!H341+Drama_1!H357+English_1!H341+English_1!H357+Food_1!H341+Food_1!H357+Geography_1!H341+Geography_1!H357+History_1!H341+History_1!H357+Mathematics_1!H341+Mathematics_1!H357+Modern_Foreign_Languages_1!H341+Modern_Foreign_Languages_1!H357+Music_1!H341+Music_1!H357+Others_1!H341+Others_1!H357+Physical_Education_1!H341+Physical_Education_1!H357+Physics_1!H341+Physics_1!H357+Religious_Education_1!H341+Religious_Education_1!H357</f>
        <v>35758.213852886816</v>
      </c>
      <c r="O555" s="1197">
        <f>'Art_&amp;_Design_1'!I341+'Art_&amp;_Design_1'!I357+Biology_1!I341+Biology_1!I357+Business_Studies_1!I341+Business_Studies_1!I357+Chemistry_1!I341+Chemistry_1!I357+Classics_1!I341+Classics_1!I357+Computing_1!I341+Computing_1!I357+'Design_&amp;_Technology_1'!I341+'Design_&amp;_Technology_1'!I357+Drama_1!I341+Drama_1!I357+English_1!I341+English_1!I357+Food_1!I341+Food_1!I357+Geography_1!I341+Geography_1!I357+History_1!I341+History_1!I357+Mathematics_1!I341+Mathematics_1!I357+Modern_Foreign_Languages_1!I341+Modern_Foreign_Languages_1!I357+Music_1!I341+Music_1!I357+Others_1!I341+Others_1!I357+Physical_Education_1!I341+Physical_Education_1!I357+Physics_1!I341+Physics_1!I357+Religious_Education_1!I341+Religious_Education_1!I357</f>
        <v>36369.44548266998</v>
      </c>
      <c r="P555" s="1197">
        <f>'Art_&amp;_Design_1'!J341+'Art_&amp;_Design_1'!J357+Biology_1!J341+Biology_1!J357+Business_Studies_1!J341+Business_Studies_1!J357+Chemistry_1!J341+Chemistry_1!J357+Classics_1!J341+Classics_1!J357+Computing_1!J341+Computing_1!J357+'Design_&amp;_Technology_1'!J341+'Design_&amp;_Technology_1'!J357+Drama_1!J341+Drama_1!J357+English_1!J341+English_1!J357+Food_1!J341+Food_1!J357+Geography_1!J341+Geography_1!J357+History_1!J341+History_1!J357+Mathematics_1!J341+Mathematics_1!J357+Modern_Foreign_Languages_1!J341+Modern_Foreign_Languages_1!J357+Music_1!J341+Music_1!J357+Others_1!J341+Others_1!J357+Physical_Education_1!J341+Physical_Education_1!J357+Physics_1!J341+Physics_1!J357+Religious_Education_1!J341+Religious_Education_1!J357</f>
        <v>36698.021494757246</v>
      </c>
      <c r="Q555" s="1197">
        <f>'Art_&amp;_Design_1'!K341+'Art_&amp;_Design_1'!K357+Biology_1!K341+Biology_1!K357+Business_Studies_1!K341+Business_Studies_1!K357+Chemistry_1!K341+Chemistry_1!K357+Classics_1!K341+Classics_1!K357+Computing_1!K341+Computing_1!K357+'Design_&amp;_Technology_1'!K341+'Design_&amp;_Technology_1'!K357+Drama_1!K341+Drama_1!K357+English_1!K341+English_1!K357+Food_1!K341+Food_1!K357+Geography_1!K341+Geography_1!K357+History_1!K341+History_1!K357+Mathematics_1!K341+Mathematics_1!K357+Modern_Foreign_Languages_1!K341+Modern_Foreign_Languages_1!K357+Music_1!K341+Music_1!K357+Others_1!K341+Others_1!K357+Physical_Education_1!K341+Physical_Education_1!K357+Physics_1!K341+Physics_1!K357+Religious_Education_1!K341+Religious_Education_1!K357</f>
        <v>36774.232257599098</v>
      </c>
      <c r="R555" s="1197">
        <f>'Art_&amp;_Design_1'!L341+'Art_&amp;_Design_1'!L357+Biology_1!L341+Biology_1!L357+Business_Studies_1!L341+Business_Studies_1!L357+Chemistry_1!L341+Chemistry_1!L357+Classics_1!L341+Classics_1!L357+Computing_1!L341+Computing_1!L357+'Design_&amp;_Technology_1'!L341+'Design_&amp;_Technology_1'!L357+Drama_1!L341+Drama_1!L357+English_1!L341+English_1!L357+Food_1!L341+Food_1!L357+Geography_1!L341+Geography_1!L357+History_1!L341+History_1!L357+Mathematics_1!L341+Mathematics_1!L357+Modern_Foreign_Languages_1!L341+Modern_Foreign_Languages_1!L357+Music_1!L341+Music_1!L357+Others_1!L341+Others_1!L357+Physical_Education_1!L341+Physical_Education_1!L357+Physics_1!L341+Physics_1!L357+Religious_Education_1!L341+Religious_Education_1!L357</f>
        <v>36721.899332311172</v>
      </c>
      <c r="S555" s="1197">
        <f>'Art_&amp;_Design_1'!M341+'Art_&amp;_Design_1'!M357+Biology_1!M341+Biology_1!M357+Business_Studies_1!M341+Business_Studies_1!M357+Chemistry_1!M341+Chemistry_1!M357+Classics_1!M341+Classics_1!M357+Computing_1!M341+Computing_1!M357+'Design_&amp;_Technology_1'!M341+'Design_&amp;_Technology_1'!M357+Drama_1!M341+Drama_1!M357+English_1!M341+English_1!M357+Food_1!M341+Food_1!M357+Geography_1!M341+Geography_1!M357+History_1!M341+History_1!M357+Mathematics_1!M341+Mathematics_1!M357+Modern_Foreign_Languages_1!M341+Modern_Foreign_Languages_1!M357+Music_1!M341+Music_1!M357+Others_1!M341+Others_1!M357+Physical_Education_1!M341+Physical_Education_1!M357+Physics_1!M341+Physics_1!M357+Religious_Education_1!M341+Religious_Education_1!M357</f>
        <v>36553.479979053518</v>
      </c>
      <c r="T555" s="1197">
        <f>'Art_&amp;_Design_1'!N341+'Art_&amp;_Design_1'!N357+Biology_1!N341+Biology_1!N357+Business_Studies_1!N341+Business_Studies_1!N357+Chemistry_1!N341+Chemistry_1!N357+Classics_1!N341+Classics_1!N357+Computing_1!N341+Computing_1!N357+'Design_&amp;_Technology_1'!N341+'Design_&amp;_Technology_1'!N357+Drama_1!N341+Drama_1!N357+English_1!N341+English_1!N357+Food_1!N341+Food_1!N357+Geography_1!N341+Geography_1!N357+History_1!N341+History_1!N357+Mathematics_1!N341+Mathematics_1!N357+Modern_Foreign_Languages_1!N341+Modern_Foreign_Languages_1!N357+Music_1!N341+Music_1!N357+Others_1!N341+Others_1!N357+Physical_Education_1!N341+Physical_Education_1!N357+Physics_1!N341+Physics_1!N357+Religious_Education_1!N341+Religious_Education_1!N357</f>
        <v>36454.658744719396</v>
      </c>
      <c r="U555" s="673"/>
    </row>
    <row r="556" spans="4:21">
      <c r="I556" s="1197">
        <f>'Art_&amp;_Design_1'!C342+'Art_&amp;_Design_1'!C358+Biology_1!C342+Biology_1!C358+Business_Studies_1!C342+Business_Studies_1!C358+Chemistry_1!C342+Chemistry_1!C358+Classics_1!C342+Classics_1!C358+Computing_1!C342+Computing_1!C358+'Design_&amp;_Technology_1'!C342+'Design_&amp;_Technology_1'!C358+Drama_1!C342+Drama_1!C358+English_1!C342+English_1!C358+Food_1!C342+Food_1!C358+Geography_1!C342+Geography_1!C358+History_1!C342+History_1!C358+Mathematics_1!C342+Mathematics_1!C358+Modern_Foreign_Languages_1!C342+Modern_Foreign_Languages_1!C358+Music_1!C342+Music_1!C358+Others_1!C342+Others_1!C358+Physical_Education_1!C342+Physical_Education_1!C358+Physics_1!C342+Physics_1!C358+Religious_Education_1!C342+Religious_Education_1!C358</f>
        <v>36293.715757909013</v>
      </c>
      <c r="J556" s="1197">
        <f>'Art_&amp;_Design_1'!D342+'Art_&amp;_Design_1'!D358+Biology_1!D342+Biology_1!D358+Business_Studies_1!D342+Business_Studies_1!D358+Chemistry_1!D342+Chemistry_1!D358+Classics_1!D342+Classics_1!D358+Computing_1!D342+Computing_1!D358+'Design_&amp;_Technology_1'!D342+'Design_&amp;_Technology_1'!D358+Drama_1!D342+Drama_1!D358+English_1!D342+English_1!D358+Food_1!D342+Food_1!D358+Geography_1!D342+Geography_1!D358+History_1!D342+History_1!D358+Mathematics_1!D342+Mathematics_1!D358+Modern_Foreign_Languages_1!D342+Modern_Foreign_Languages_1!D358+Music_1!D342+Music_1!D358+Others_1!D342+Others_1!D358+Physical_Education_1!D342+Physical_Education_1!D358+Physics_1!D342+Physics_1!D358+Religious_Education_1!D342+Religious_Education_1!D358</f>
        <v>35707.2320758965</v>
      </c>
      <c r="K556" s="1197">
        <f>'Art_&amp;_Design_1'!E342+'Art_&amp;_Design_1'!E358+Biology_1!E342+Biology_1!E358+Business_Studies_1!E342+Business_Studies_1!E358+Chemistry_1!E342+Chemistry_1!E358+Classics_1!E342+Classics_1!E358+Computing_1!E342+Computing_1!E358+'Design_&amp;_Technology_1'!E342+'Design_&amp;_Technology_1'!E358+Drama_1!E342+Drama_1!E358+English_1!E342+English_1!E358+Food_1!E342+Food_1!E358+Geography_1!E342+Geography_1!E358+History_1!E342+History_1!E358+Mathematics_1!E342+Mathematics_1!E358+Modern_Foreign_Languages_1!E342+Modern_Foreign_Languages_1!E358+Music_1!E342+Music_1!E358+Others_1!E342+Others_1!E358+Physical_Education_1!E342+Physical_Education_1!E358+Physics_1!E342+Physics_1!E358+Religious_Education_1!E342+Religious_Education_1!E358</f>
        <v>35223.782346851156</v>
      </c>
      <c r="L556" s="1197">
        <f>'Art_&amp;_Design_1'!F342+'Art_&amp;_Design_1'!F358+Biology_1!F342+Biology_1!F358+Business_Studies_1!F342+Business_Studies_1!F358+Chemistry_1!F342+Chemistry_1!F358+Classics_1!F342+Classics_1!F358+Computing_1!F342+Computing_1!F358+'Design_&amp;_Technology_1'!F342+'Design_&amp;_Technology_1'!F358+Drama_1!F342+Drama_1!F358+English_1!F342+English_1!F358+Food_1!F342+Food_1!F358+Geography_1!F342+Geography_1!F358+History_1!F342+History_1!F358+Mathematics_1!F342+Mathematics_1!F358+Modern_Foreign_Languages_1!F342+Modern_Foreign_Languages_1!F358+Music_1!F342+Music_1!F358+Others_1!F342+Others_1!F358+Physical_Education_1!F342+Physical_Education_1!F358+Physics_1!F342+Physics_1!F358+Religious_Education_1!F342+Religious_Education_1!F358</f>
        <v>34993.482210473638</v>
      </c>
      <c r="M556" s="1197">
        <f>'Art_&amp;_Design_1'!G342+'Art_&amp;_Design_1'!G358+Biology_1!G342+Biology_1!G358+Business_Studies_1!G342+Business_Studies_1!G358+Chemistry_1!G342+Chemistry_1!G358+Classics_1!G342+Classics_1!G358+Computing_1!G342+Computing_1!G358+'Design_&amp;_Technology_1'!G342+'Design_&amp;_Technology_1'!G358+Drama_1!G342+Drama_1!G358+English_1!G342+English_1!G358+Food_1!G342+Food_1!G358+Geography_1!G342+Geography_1!G358+History_1!G342+History_1!G358+Mathematics_1!G342+Mathematics_1!G358+Modern_Foreign_Languages_1!G342+Modern_Foreign_Languages_1!G358+Music_1!G342+Music_1!G358+Others_1!G342+Others_1!G358+Physical_Education_1!G342+Physical_Education_1!G358+Physics_1!G342+Physics_1!G358+Religious_Education_1!G342+Religious_Education_1!G358</f>
        <v>35249.546224357706</v>
      </c>
      <c r="N556" s="1197">
        <f>'Art_&amp;_Design_1'!H342+'Art_&amp;_Design_1'!H358+Biology_1!H342+Biology_1!H358+Business_Studies_1!H342+Business_Studies_1!H358+Chemistry_1!H342+Chemistry_1!H358+Classics_1!H342+Classics_1!H358+Computing_1!H342+Computing_1!H358+'Design_&amp;_Technology_1'!H342+'Design_&amp;_Technology_1'!H358+Drama_1!H342+Drama_1!H358+English_1!H342+English_1!H358+Food_1!H342+Food_1!H358+Geography_1!H342+Geography_1!H358+History_1!H342+History_1!H358+Mathematics_1!H342+Mathematics_1!H358+Modern_Foreign_Languages_1!H342+Modern_Foreign_Languages_1!H358+Music_1!H342+Music_1!H358+Others_1!H342+Others_1!H358+Physical_Education_1!H342+Physical_Education_1!H358+Physics_1!H342+Physics_1!H358+Religious_Education_1!H342+Religious_Education_1!H358</f>
        <v>35685.147622840086</v>
      </c>
      <c r="O556" s="1197">
        <f>'Art_&amp;_Design_1'!I342+'Art_&amp;_Design_1'!I358+Biology_1!I342+Biology_1!I358+Business_Studies_1!I342+Business_Studies_1!I358+Chemistry_1!I342+Chemistry_1!I358+Classics_1!I342+Classics_1!I358+Computing_1!I342+Computing_1!I358+'Design_&amp;_Technology_1'!I342+'Design_&amp;_Technology_1'!I358+Drama_1!I342+Drama_1!I358+English_1!I342+English_1!I358+Food_1!I342+Food_1!I358+Geography_1!I342+Geography_1!I358+History_1!I342+History_1!I358+Mathematics_1!I342+Mathematics_1!I358+Modern_Foreign_Languages_1!I342+Modern_Foreign_Languages_1!I358+Music_1!I342+Music_1!I358+Others_1!I342+Others_1!I358+Physical_Education_1!I342+Physical_Education_1!I358+Physics_1!I342+Physics_1!I358+Religious_Education_1!I342+Religious_Education_1!I358</f>
        <v>36006.726788890002</v>
      </c>
      <c r="P556" s="1197">
        <f>'Art_&amp;_Design_1'!J342+'Art_&amp;_Design_1'!J358+Biology_1!J342+Biology_1!J358+Business_Studies_1!J342+Business_Studies_1!J358+Chemistry_1!J342+Chemistry_1!J358+Classics_1!J342+Classics_1!J358+Computing_1!J342+Computing_1!J358+'Design_&amp;_Technology_1'!J342+'Design_&amp;_Technology_1'!J358+Drama_1!J342+Drama_1!J358+English_1!J342+English_1!J358+Food_1!J342+Food_1!J358+Geography_1!J342+Geography_1!J358+History_1!J342+History_1!J358+Mathematics_1!J342+Mathematics_1!J358+Modern_Foreign_Languages_1!J342+Modern_Foreign_Languages_1!J358+Music_1!J342+Music_1!J358+Others_1!J342+Others_1!J358+Physical_Education_1!J342+Physical_Education_1!J358+Physics_1!J342+Physics_1!J358+Religious_Education_1!J342+Religious_Education_1!J358</f>
        <v>36273.546473722068</v>
      </c>
      <c r="Q556" s="1197">
        <f>'Art_&amp;_Design_1'!K342+'Art_&amp;_Design_1'!K358+Biology_1!K342+Biology_1!K358+Business_Studies_1!K342+Business_Studies_1!K358+Chemistry_1!K342+Chemistry_1!K358+Classics_1!K342+Classics_1!K358+Computing_1!K342+Computing_1!K358+'Design_&amp;_Technology_1'!K342+'Design_&amp;_Technology_1'!K358+Drama_1!K342+Drama_1!K358+English_1!K342+English_1!K358+Food_1!K342+Food_1!K358+Geography_1!K342+Geography_1!K358+History_1!K342+History_1!K358+Mathematics_1!K342+Mathematics_1!K358+Modern_Foreign_Languages_1!K342+Modern_Foreign_Languages_1!K358+Music_1!K342+Music_1!K358+Others_1!K342+Others_1!K358+Physical_Education_1!K342+Physical_Education_1!K358+Physics_1!K342+Physics_1!K358+Religious_Education_1!K342+Religious_Education_1!K358</f>
        <v>36445.233020853484</v>
      </c>
      <c r="R556" s="1197">
        <f>'Art_&amp;_Design_1'!L342+'Art_&amp;_Design_1'!L358+Biology_1!L342+Biology_1!L358+Business_Studies_1!L342+Business_Studies_1!L358+Chemistry_1!L342+Chemistry_1!L358+Classics_1!L342+Classics_1!L358+Computing_1!L342+Computing_1!L358+'Design_&amp;_Technology_1'!L342+'Design_&amp;_Technology_1'!L358+Drama_1!L342+Drama_1!L358+English_1!L342+English_1!L358+Food_1!L342+Food_1!L358+Geography_1!L342+Geography_1!L358+History_1!L342+History_1!L358+Mathematics_1!L342+Mathematics_1!L358+Modern_Foreign_Languages_1!L342+Modern_Foreign_Languages_1!L358+Music_1!L342+Music_1!L358+Others_1!L342+Others_1!L358+Physical_Education_1!L342+Physical_Education_1!L358+Physics_1!L342+Physics_1!L358+Religious_Education_1!L342+Religious_Education_1!L358</f>
        <v>36542.094370106708</v>
      </c>
      <c r="S556" s="1197">
        <f>'Art_&amp;_Design_1'!M342+'Art_&amp;_Design_1'!M358+Biology_1!M342+Biology_1!M358+Business_Studies_1!M342+Business_Studies_1!M358+Chemistry_1!M342+Chemistry_1!M358+Classics_1!M342+Classics_1!M358+Computing_1!M342+Computing_1!M358+'Design_&amp;_Technology_1'!M342+'Design_&amp;_Technology_1'!M358+Drama_1!M342+Drama_1!M358+English_1!M342+English_1!M358+Food_1!M342+Food_1!M358+Geography_1!M342+Geography_1!M358+History_1!M342+History_1!M358+Mathematics_1!M342+Mathematics_1!M358+Modern_Foreign_Languages_1!M342+Modern_Foreign_Languages_1!M358+Music_1!M342+Music_1!M358+Others_1!M342+Others_1!M358+Physical_Education_1!M342+Physical_Education_1!M358+Physics_1!M342+Physics_1!M358+Religious_Education_1!M342+Religious_Education_1!M358</f>
        <v>36552.974866252975</v>
      </c>
      <c r="T556" s="1197">
        <f>'Art_&amp;_Design_1'!N342+'Art_&amp;_Design_1'!N358+Biology_1!N342+Biology_1!N358+Business_Studies_1!N342+Business_Studies_1!N358+Chemistry_1!N342+Chemistry_1!N358+Classics_1!N342+Classics_1!N358+Computing_1!N342+Computing_1!N358+'Design_&amp;_Technology_1'!N342+'Design_&amp;_Technology_1'!N358+Drama_1!N342+Drama_1!N358+English_1!N342+English_1!N358+Food_1!N342+Food_1!N358+Geography_1!N342+Geography_1!N358+History_1!N342+History_1!N358+Mathematics_1!N342+Mathematics_1!N358+Modern_Foreign_Languages_1!N342+Modern_Foreign_Languages_1!N358+Music_1!N342+Music_1!N358+Others_1!N342+Others_1!N358+Physical_Education_1!N342+Physical_Education_1!N358+Physics_1!N342+Physics_1!N358+Religious_Education_1!N342+Religious_Education_1!N358</f>
        <v>36558.831320216908</v>
      </c>
      <c r="U556" s="673"/>
    </row>
    <row r="557" spans="4:21">
      <c r="I557" s="1197">
        <f>'Art_&amp;_Design_1'!C343+'Art_&amp;_Design_1'!C359+Biology_1!C343+Biology_1!C359+Business_Studies_1!C343+Business_Studies_1!C359+Chemistry_1!C343+Chemistry_1!C359+Classics_1!C343+Classics_1!C359+Computing_1!C343+Computing_1!C359+'Design_&amp;_Technology_1'!C343+'Design_&amp;_Technology_1'!C359+Drama_1!C343+Drama_1!C359+English_1!C343+English_1!C359+Food_1!C343+Food_1!C359+Geography_1!C343+Geography_1!C359+History_1!C343+History_1!C359+Mathematics_1!C343+Mathematics_1!C359+Modern_Foreign_Languages_1!C343+Modern_Foreign_Languages_1!C359+Music_1!C343+Music_1!C359+Others_1!C343+Others_1!C359+Physical_Education_1!C343+Physical_Education_1!C359+Physics_1!C343+Physics_1!C359+Religious_Education_1!C343+Religious_Education_1!C359</f>
        <v>35850.586733685181</v>
      </c>
      <c r="J557" s="1197">
        <f>'Art_&amp;_Design_1'!D343+'Art_&amp;_Design_1'!D359+Biology_1!D343+Biology_1!D359+Business_Studies_1!D343+Business_Studies_1!D359+Chemistry_1!D343+Chemistry_1!D359+Classics_1!D343+Classics_1!D359+Computing_1!D343+Computing_1!D359+'Design_&amp;_Technology_1'!D343+'Design_&amp;_Technology_1'!D359+Drama_1!D343+Drama_1!D359+English_1!D343+English_1!D359+Food_1!D343+Food_1!D359+Geography_1!D343+Geography_1!D359+History_1!D343+History_1!D359+Mathematics_1!D343+Mathematics_1!D359+Modern_Foreign_Languages_1!D343+Modern_Foreign_Languages_1!D359+Music_1!D343+Music_1!D359+Others_1!D343+Others_1!D359+Physical_Education_1!D343+Physical_Education_1!D359+Physics_1!D343+Physics_1!D359+Religious_Education_1!D343+Religious_Education_1!D359</f>
        <v>35472.706678602553</v>
      </c>
      <c r="K557" s="1197">
        <f>'Art_&amp;_Design_1'!E343+'Art_&amp;_Design_1'!E359+Biology_1!E343+Biology_1!E359+Business_Studies_1!E343+Business_Studies_1!E359+Chemistry_1!E343+Chemistry_1!E359+Classics_1!E343+Classics_1!E359+Computing_1!E343+Computing_1!E359+'Design_&amp;_Technology_1'!E343+'Design_&amp;_Technology_1'!E359+Drama_1!E343+Drama_1!E359+English_1!E343+English_1!E359+Food_1!E343+Food_1!E359+Geography_1!E343+Geography_1!E359+History_1!E343+History_1!E359+Mathematics_1!E343+Mathematics_1!E359+Modern_Foreign_Languages_1!E343+Modern_Foreign_Languages_1!E359+Music_1!E343+Music_1!E359+Others_1!E343+Others_1!E359+Physical_Education_1!E343+Physical_Education_1!E359+Physics_1!E343+Physics_1!E359+Religious_Education_1!E343+Religious_Education_1!E359</f>
        <v>35039.736829357054</v>
      </c>
      <c r="L557" s="1197">
        <f>'Art_&amp;_Design_1'!F343+'Art_&amp;_Design_1'!F359+Biology_1!F343+Biology_1!F359+Business_Studies_1!F343+Business_Studies_1!F359+Chemistry_1!F343+Chemistry_1!F359+Classics_1!F343+Classics_1!F359+Computing_1!F343+Computing_1!F359+'Design_&amp;_Technology_1'!F343+'Design_&amp;_Technology_1'!F359+Drama_1!F343+Drama_1!F359+English_1!F343+English_1!F359+Food_1!F343+Food_1!F359+Geography_1!F343+Geography_1!F359+History_1!F343+History_1!F359+Mathematics_1!F343+Mathematics_1!F359+Modern_Foreign_Languages_1!F343+Modern_Foreign_Languages_1!F359+Music_1!F343+Music_1!F359+Others_1!F343+Others_1!F359+Physical_Education_1!F343+Physical_Education_1!F359+Physics_1!F343+Physics_1!F359+Religious_Education_1!F343+Religious_Education_1!F359</f>
        <v>34666.632157369851</v>
      </c>
      <c r="M557" s="1197">
        <f>'Art_&amp;_Design_1'!G343+'Art_&amp;_Design_1'!G359+Biology_1!G343+Biology_1!G359+Business_Studies_1!G343+Business_Studies_1!G359+Chemistry_1!G343+Chemistry_1!G359+Classics_1!G343+Classics_1!G359+Computing_1!G343+Computing_1!G359+'Design_&amp;_Technology_1'!G343+'Design_&amp;_Technology_1'!G359+Drama_1!G343+Drama_1!G359+English_1!G343+English_1!G359+Food_1!G343+Food_1!G359+Geography_1!G343+Geography_1!G359+History_1!G343+History_1!G359+Mathematics_1!G343+Mathematics_1!G359+Modern_Foreign_Languages_1!G343+Modern_Foreign_Languages_1!G359+Music_1!G343+Music_1!G359+Others_1!G343+Others_1!G359+Physical_Education_1!G343+Physical_Education_1!G359+Physics_1!G343+Physics_1!G359+Religious_Education_1!G343+Religious_Education_1!G359</f>
        <v>34569.619749683487</v>
      </c>
      <c r="N557" s="1197">
        <f>'Art_&amp;_Design_1'!H343+'Art_&amp;_Design_1'!H359+Biology_1!H343+Biology_1!H359+Business_Studies_1!H343+Business_Studies_1!H359+Chemistry_1!H343+Chemistry_1!H359+Classics_1!H343+Classics_1!H359+Computing_1!H343+Computing_1!H359+'Design_&amp;_Technology_1'!H343+'Design_&amp;_Technology_1'!H359+Drama_1!H343+Drama_1!H359+English_1!H343+English_1!H359+Food_1!H343+Food_1!H359+Geography_1!H343+Geography_1!H359+History_1!H343+History_1!H359+Mathematics_1!H343+Mathematics_1!H359+Modern_Foreign_Languages_1!H343+Modern_Foreign_Languages_1!H359+Music_1!H343+Music_1!H359+Others_1!H343+Others_1!H359+Physical_Education_1!H343+Physical_Education_1!H359+Physics_1!H343+Physics_1!H359+Religious_Education_1!H343+Religious_Education_1!H359</f>
        <v>34548.146666675711</v>
      </c>
      <c r="O557" s="1197">
        <f>'Art_&amp;_Design_1'!I343+'Art_&amp;_Design_1'!I359+Biology_1!I343+Biology_1!I359+Business_Studies_1!I343+Business_Studies_1!I359+Chemistry_1!I343+Chemistry_1!I359+Classics_1!I343+Classics_1!I359+Computing_1!I343+Computing_1!I359+'Design_&amp;_Technology_1'!I343+'Design_&amp;_Technology_1'!I359+Drama_1!I343+Drama_1!I359+English_1!I343+English_1!I359+Food_1!I343+Food_1!I359+Geography_1!I343+Geography_1!I359+History_1!I343+History_1!I359+Mathematics_1!I343+Mathematics_1!I359+Modern_Foreign_Languages_1!I343+Modern_Foreign_Languages_1!I359+Music_1!I343+Music_1!I359+Others_1!I343+Others_1!I359+Physical_Education_1!I343+Physical_Education_1!I359+Physics_1!I343+Physics_1!I359+Religious_Education_1!I343+Religious_Education_1!I359</f>
        <v>34447.878770991563</v>
      </c>
      <c r="P557" s="1197">
        <f>'Art_&amp;_Design_1'!J343+'Art_&amp;_Design_1'!J359+Biology_1!J343+Biology_1!J359+Business_Studies_1!J343+Business_Studies_1!J359+Chemistry_1!J343+Chemistry_1!J359+Classics_1!J343+Classics_1!J359+Computing_1!J343+Computing_1!J359+'Design_&amp;_Technology_1'!J343+'Design_&amp;_Technology_1'!J359+Drama_1!J343+Drama_1!J359+English_1!J343+English_1!J359+Food_1!J343+Food_1!J359+Geography_1!J343+Geography_1!J359+History_1!J343+History_1!J359+Mathematics_1!J343+Mathematics_1!J359+Modern_Foreign_Languages_1!J343+Modern_Foreign_Languages_1!J359+Music_1!J343+Music_1!J359+Others_1!J343+Others_1!J359+Physical_Education_1!J343+Physical_Education_1!J359+Physics_1!J343+Physics_1!J359+Religious_Education_1!J343+Religious_Education_1!J359</f>
        <v>34373.549697513656</v>
      </c>
      <c r="Q557" s="1197">
        <f>'Art_&amp;_Design_1'!K343+'Art_&amp;_Design_1'!K359+Biology_1!K343+Biology_1!K359+Business_Studies_1!K343+Business_Studies_1!K359+Chemistry_1!K343+Chemistry_1!K359+Classics_1!K343+Classics_1!K359+Computing_1!K343+Computing_1!K359+'Design_&amp;_Technology_1'!K343+'Design_&amp;_Technology_1'!K359+Drama_1!K343+Drama_1!K359+English_1!K343+English_1!K359+Food_1!K343+Food_1!K359+Geography_1!K343+Geography_1!K359+History_1!K343+History_1!K359+Mathematics_1!K343+Mathematics_1!K359+Modern_Foreign_Languages_1!K343+Modern_Foreign_Languages_1!K359+Music_1!K343+Music_1!K359+Others_1!K343+Others_1!K359+Physical_Education_1!K343+Physical_Education_1!K359+Physics_1!K343+Physics_1!K359+Religious_Education_1!K343+Religious_Education_1!K359</f>
        <v>34305.21357663269</v>
      </c>
      <c r="R557" s="1197">
        <f>'Art_&amp;_Design_1'!L343+'Art_&amp;_Design_1'!L359+Biology_1!L343+Biology_1!L359+Business_Studies_1!L343+Business_Studies_1!L359+Chemistry_1!L343+Chemistry_1!L359+Classics_1!L343+Classics_1!L359+Computing_1!L343+Computing_1!L359+'Design_&amp;_Technology_1'!L343+'Design_&amp;_Technology_1'!L359+Drama_1!L343+Drama_1!L359+English_1!L343+English_1!L359+Food_1!L343+Food_1!L359+Geography_1!L343+Geography_1!L359+History_1!L343+History_1!L359+Mathematics_1!L343+Mathematics_1!L359+Modern_Foreign_Languages_1!L343+Modern_Foreign_Languages_1!L359+Music_1!L343+Music_1!L359+Others_1!L343+Others_1!L359+Physical_Education_1!L343+Physical_Education_1!L359+Physics_1!L343+Physics_1!L359+Religious_Education_1!L343+Religious_Education_1!L359</f>
        <v>34254.004208266524</v>
      </c>
      <c r="S557" s="1197">
        <f>'Art_&amp;_Design_1'!M343+'Art_&amp;_Design_1'!M359+Biology_1!M343+Biology_1!M359+Business_Studies_1!M343+Business_Studies_1!M359+Chemistry_1!M343+Chemistry_1!M359+Classics_1!M343+Classics_1!M359+Computing_1!M343+Computing_1!M359+'Design_&amp;_Technology_1'!M343+'Design_&amp;_Technology_1'!M359+Drama_1!M343+Drama_1!M359+English_1!M343+English_1!M359+Food_1!M343+Food_1!M359+Geography_1!M343+Geography_1!M359+History_1!M343+History_1!M359+Mathematics_1!M343+Mathematics_1!M359+Modern_Foreign_Languages_1!M343+Modern_Foreign_Languages_1!M359+Music_1!M343+Music_1!M359+Others_1!M343+Others_1!M359+Physical_Education_1!M343+Physical_Education_1!M359+Physics_1!M343+Physics_1!M359+Religious_Education_1!M343+Religious_Education_1!M359</f>
        <v>34195.655373676564</v>
      </c>
      <c r="T557" s="1197">
        <f>'Art_&amp;_Design_1'!N343+'Art_&amp;_Design_1'!N359+Biology_1!N343+Biology_1!N359+Business_Studies_1!N343+Business_Studies_1!N359+Chemistry_1!N343+Chemistry_1!N359+Classics_1!N343+Classics_1!N359+Computing_1!N343+Computing_1!N359+'Design_&amp;_Technology_1'!N343+'Design_&amp;_Technology_1'!N359+Drama_1!N343+Drama_1!N359+English_1!N343+English_1!N359+Food_1!N343+Food_1!N359+Geography_1!N343+Geography_1!N359+History_1!N343+History_1!N359+Mathematics_1!N343+Mathematics_1!N359+Modern_Foreign_Languages_1!N343+Modern_Foreign_Languages_1!N359+Music_1!N343+Music_1!N359+Others_1!N343+Others_1!N359+Physical_Education_1!N343+Physical_Education_1!N359+Physics_1!N343+Physics_1!N359+Religious_Education_1!N343+Religious_Education_1!N359</f>
        <v>34175.273044498397</v>
      </c>
      <c r="U557" s="673"/>
    </row>
    <row r="558" spans="4:21">
      <c r="I558" s="1197">
        <f>'Art_&amp;_Design_1'!C344+'Art_&amp;_Design_1'!C360+Biology_1!C344+Biology_1!C360+Business_Studies_1!C344+Business_Studies_1!C360+Chemistry_1!C344+Chemistry_1!C360+Classics_1!C344+Classics_1!C360+Computing_1!C344+Computing_1!C360+'Design_&amp;_Technology_1'!C344+'Design_&amp;_Technology_1'!C360+Drama_1!C344+Drama_1!C360+English_1!C344+English_1!C360+Food_1!C344+Food_1!C360+Geography_1!C344+Geography_1!C360+History_1!C344+History_1!C360+Mathematics_1!C344+Mathematics_1!C360+Modern_Foreign_Languages_1!C344+Modern_Foreign_Languages_1!C360+Music_1!C344+Music_1!C360+Others_1!C344+Others_1!C360+Physical_Education_1!C344+Physical_Education_1!C360+Physics_1!C344+Physics_1!C360+Religious_Education_1!C344+Religious_Education_1!C360</f>
        <v>31314.705615177798</v>
      </c>
      <c r="J558" s="1197">
        <f>'Art_&amp;_Design_1'!D344+'Art_&amp;_Design_1'!D360+Biology_1!D344+Biology_1!D360+Business_Studies_1!D344+Business_Studies_1!D360+Chemistry_1!D344+Chemistry_1!D360+Classics_1!D344+Classics_1!D360+Computing_1!D344+Computing_1!D360+'Design_&amp;_Technology_1'!D344+'Design_&amp;_Technology_1'!D360+Drama_1!D344+Drama_1!D360+English_1!D344+English_1!D360+Food_1!D344+Food_1!D360+Geography_1!D344+Geography_1!D360+History_1!D344+History_1!D360+Mathematics_1!D344+Mathematics_1!D360+Modern_Foreign_Languages_1!D344+Modern_Foreign_Languages_1!D360+Music_1!D344+Music_1!D360+Others_1!D344+Others_1!D360+Physical_Education_1!D344+Physical_Education_1!D360+Physics_1!D344+Physics_1!D360+Religious_Education_1!D344+Religious_Education_1!D360</f>
        <v>31764.371636161104</v>
      </c>
      <c r="K558" s="1197">
        <f>'Art_&amp;_Design_1'!E344+'Art_&amp;_Design_1'!E360+Biology_1!E344+Biology_1!E360+Business_Studies_1!E344+Business_Studies_1!E360+Chemistry_1!E344+Chemistry_1!E360+Classics_1!E344+Classics_1!E360+Computing_1!E344+Computing_1!E360+'Design_&amp;_Technology_1'!E344+'Design_&amp;_Technology_1'!E360+Drama_1!E344+Drama_1!E360+English_1!E344+English_1!E360+Food_1!E344+Food_1!E360+Geography_1!E344+Geography_1!E360+History_1!E344+History_1!E360+Mathematics_1!E344+Mathematics_1!E360+Modern_Foreign_Languages_1!E344+Modern_Foreign_Languages_1!E360+Music_1!E344+Music_1!E360+Others_1!E344+Others_1!E360+Physical_Education_1!E344+Physical_Education_1!E360+Physics_1!E344+Physics_1!E360+Religious_Education_1!E344+Religious_Education_1!E360</f>
        <v>31986.035488592057</v>
      </c>
      <c r="L558" s="1197">
        <f>'Art_&amp;_Design_1'!F344+'Art_&amp;_Design_1'!F360+Biology_1!F344+Biology_1!F360+Business_Studies_1!F344+Business_Studies_1!F360+Chemistry_1!F344+Chemistry_1!F360+Classics_1!F344+Classics_1!F360+Computing_1!F344+Computing_1!F360+'Design_&amp;_Technology_1'!F344+'Design_&amp;_Technology_1'!F360+Drama_1!F344+Drama_1!F360+English_1!F344+English_1!F360+Food_1!F344+Food_1!F360+Geography_1!F344+Geography_1!F360+History_1!F344+History_1!F360+Mathematics_1!F344+Mathematics_1!F360+Modern_Foreign_Languages_1!F344+Modern_Foreign_Languages_1!F360+Music_1!F344+Music_1!F360+Others_1!F344+Others_1!F360+Physical_Education_1!F344+Physical_Education_1!F360+Physics_1!F344+Physics_1!F360+Religious_Education_1!F344+Religious_Education_1!F360</f>
        <v>32098.218056034399</v>
      </c>
      <c r="M558" s="1197">
        <f>'Art_&amp;_Design_1'!G344+'Art_&amp;_Design_1'!G360+Biology_1!G344+Biology_1!G360+Business_Studies_1!G344+Business_Studies_1!G360+Chemistry_1!G344+Chemistry_1!G360+Classics_1!G344+Classics_1!G360+Computing_1!G344+Computing_1!G360+'Design_&amp;_Technology_1'!G344+'Design_&amp;_Technology_1'!G360+Drama_1!G344+Drama_1!G360+English_1!G344+English_1!G360+Food_1!G344+Food_1!G360+Geography_1!G344+Geography_1!G360+History_1!G344+History_1!G360+Mathematics_1!G344+Mathematics_1!G360+Modern_Foreign_Languages_1!G344+Modern_Foreign_Languages_1!G360+Music_1!G344+Music_1!G360+Others_1!G344+Others_1!G360+Physical_Education_1!G344+Physical_Education_1!G360+Physics_1!G344+Physics_1!G360+Religious_Education_1!G344+Religious_Education_1!G360</f>
        <v>32296.548917550899</v>
      </c>
      <c r="N558" s="1197">
        <f>'Art_&amp;_Design_1'!H344+'Art_&amp;_Design_1'!H360+Biology_1!H344+Biology_1!H360+Business_Studies_1!H344+Business_Studies_1!H360+Chemistry_1!H344+Chemistry_1!H360+Classics_1!H344+Classics_1!H360+Computing_1!H344+Computing_1!H360+'Design_&amp;_Technology_1'!H344+'Design_&amp;_Technology_1'!H360+Drama_1!H344+Drama_1!H360+English_1!H344+English_1!H360+Food_1!H344+Food_1!H360+Geography_1!H344+Geography_1!H360+History_1!H344+History_1!H360+Mathematics_1!H344+Mathematics_1!H360+Modern_Foreign_Languages_1!H344+Modern_Foreign_Languages_1!H360+Music_1!H344+Music_1!H360+Others_1!H344+Others_1!H360+Physical_Education_1!H344+Physical_Education_1!H360+Physics_1!H344+Physics_1!H360+Religious_Education_1!H344+Religious_Education_1!H360</f>
        <v>32428.973521745458</v>
      </c>
      <c r="O558" s="1197">
        <f>'Art_&amp;_Design_1'!I344+'Art_&amp;_Design_1'!I360+Biology_1!I344+Biology_1!I360+Business_Studies_1!I344+Business_Studies_1!I360+Chemistry_1!I344+Chemistry_1!I360+Classics_1!I344+Classics_1!I360+Computing_1!I344+Computing_1!I360+'Design_&amp;_Technology_1'!I344+'Design_&amp;_Technology_1'!I360+Drama_1!I344+Drama_1!I360+English_1!I344+English_1!I360+Food_1!I344+Food_1!I360+Geography_1!I344+Geography_1!I360+History_1!I344+History_1!I360+Mathematics_1!I344+Mathematics_1!I360+Modern_Foreign_Languages_1!I344+Modern_Foreign_Languages_1!I360+Music_1!I344+Music_1!I360+Others_1!I344+Others_1!I360+Physical_Education_1!I344+Physical_Education_1!I360+Physics_1!I344+Physics_1!I360+Religious_Education_1!I344+Religious_Education_1!I360</f>
        <v>32387.044607783115</v>
      </c>
      <c r="P558" s="1197">
        <f>'Art_&amp;_Design_1'!J344+'Art_&amp;_Design_1'!J360+Biology_1!J344+Biology_1!J360+Business_Studies_1!J344+Business_Studies_1!J360+Chemistry_1!J344+Chemistry_1!J360+Classics_1!J344+Classics_1!J360+Computing_1!J344+Computing_1!J360+'Design_&amp;_Technology_1'!J344+'Design_&amp;_Technology_1'!J360+Drama_1!J344+Drama_1!J360+English_1!J344+English_1!J360+Food_1!J344+Food_1!J360+Geography_1!J344+Geography_1!J360+History_1!J344+History_1!J360+Mathematics_1!J344+Mathematics_1!J360+Modern_Foreign_Languages_1!J344+Modern_Foreign_Languages_1!J360+Music_1!J344+Music_1!J360+Others_1!J344+Others_1!J360+Physical_Education_1!J344+Physical_Education_1!J360+Physics_1!J344+Physics_1!J360+Religious_Education_1!J344+Religious_Education_1!J360</f>
        <v>32288.898858173154</v>
      </c>
      <c r="Q558" s="1197">
        <f>'Art_&amp;_Design_1'!K344+'Art_&amp;_Design_1'!K360+Biology_1!K344+Biology_1!K360+Business_Studies_1!K344+Business_Studies_1!K360+Chemistry_1!K344+Chemistry_1!K360+Classics_1!K344+Classics_1!K360+Computing_1!K344+Computing_1!K360+'Design_&amp;_Technology_1'!K344+'Design_&amp;_Technology_1'!K360+Drama_1!K344+Drama_1!K360+English_1!K344+English_1!K360+Food_1!K344+Food_1!K360+Geography_1!K344+Geography_1!K360+History_1!K344+History_1!K360+Mathematics_1!K344+Mathematics_1!K360+Modern_Foreign_Languages_1!K344+Modern_Foreign_Languages_1!K360+Music_1!K344+Music_1!K360+Others_1!K344+Others_1!K360+Physical_Education_1!K344+Physical_Education_1!K360+Physics_1!K344+Physics_1!K360+Religious_Education_1!K344+Religious_Education_1!K360</f>
        <v>32151.487603430996</v>
      </c>
      <c r="R558" s="1197">
        <f>'Art_&amp;_Design_1'!L344+'Art_&amp;_Design_1'!L360+Biology_1!L344+Biology_1!L360+Business_Studies_1!L344+Business_Studies_1!L360+Chemistry_1!L344+Chemistry_1!L360+Classics_1!L344+Classics_1!L360+Computing_1!L344+Computing_1!L360+'Design_&amp;_Technology_1'!L344+'Design_&amp;_Technology_1'!L360+Drama_1!L344+Drama_1!L360+English_1!L344+English_1!L360+Food_1!L344+Food_1!L360+Geography_1!L344+Geography_1!L360+History_1!L344+History_1!L360+Mathematics_1!L344+Mathematics_1!L360+Modern_Foreign_Languages_1!L344+Modern_Foreign_Languages_1!L360+Music_1!L344+Music_1!L360+Others_1!L344+Others_1!L360+Physical_Education_1!L344+Physical_Education_1!L360+Physics_1!L344+Physics_1!L360+Religious_Education_1!L344+Religious_Education_1!L360</f>
        <v>32011.188781905745</v>
      </c>
      <c r="S558" s="1197">
        <f>'Art_&amp;_Design_1'!M344+'Art_&amp;_Design_1'!M360+Biology_1!M344+Biology_1!M360+Business_Studies_1!M344+Business_Studies_1!M360+Chemistry_1!M344+Chemistry_1!M360+Classics_1!M344+Classics_1!M360+Computing_1!M344+Computing_1!M360+'Design_&amp;_Technology_1'!M344+'Design_&amp;_Technology_1'!M360+Drama_1!M344+Drama_1!M360+English_1!M344+English_1!M360+Food_1!M344+Food_1!M360+Geography_1!M344+Geography_1!M360+History_1!M344+History_1!M360+Mathematics_1!M344+Mathematics_1!M360+Modern_Foreign_Languages_1!M344+Modern_Foreign_Languages_1!M360+Music_1!M344+Music_1!M360+Others_1!M344+Others_1!M360+Physical_Education_1!M344+Physical_Education_1!M360+Physics_1!M344+Physics_1!M360+Religious_Education_1!M344+Religious_Education_1!M360</f>
        <v>31866.622036663139</v>
      </c>
      <c r="T558" s="1197">
        <f>'Art_&amp;_Design_1'!N344+'Art_&amp;_Design_1'!N360+Biology_1!N344+Biology_1!N360+Business_Studies_1!N344+Business_Studies_1!N360+Chemistry_1!N344+Chemistry_1!N360+Classics_1!N344+Classics_1!N360+Computing_1!N344+Computing_1!N360+'Design_&amp;_Technology_1'!N344+'Design_&amp;_Technology_1'!N360+Drama_1!N344+Drama_1!N360+English_1!N344+English_1!N360+Food_1!N344+Food_1!N360+Geography_1!N344+Geography_1!N360+History_1!N344+History_1!N360+Mathematics_1!N344+Mathematics_1!N360+Modern_Foreign_Languages_1!N344+Modern_Foreign_Languages_1!N360+Music_1!N344+Music_1!N360+Others_1!N344+Others_1!N360+Physical_Education_1!N344+Physical_Education_1!N360+Physics_1!N344+Physics_1!N360+Religious_Education_1!N344+Religious_Education_1!N360</f>
        <v>31766.573109468216</v>
      </c>
      <c r="U558" s="673"/>
    </row>
    <row r="559" spans="4:21">
      <c r="I559" s="1197">
        <f>'Art_&amp;_Design_1'!C345+'Art_&amp;_Design_1'!C361+Biology_1!C345+Biology_1!C361+Business_Studies_1!C345+Business_Studies_1!C361+Chemistry_1!C345+Chemistry_1!C361+Classics_1!C345+Classics_1!C361+Computing_1!C345+Computing_1!C361+'Design_&amp;_Technology_1'!C345+'Design_&amp;_Technology_1'!C361+Drama_1!C345+Drama_1!C361+English_1!C345+English_1!C361+Food_1!C345+Food_1!C361+Geography_1!C345+Geography_1!C361+History_1!C345+History_1!C361+Mathematics_1!C345+Mathematics_1!C361+Modern_Foreign_Languages_1!C345+Modern_Foreign_Languages_1!C361+Music_1!C345+Music_1!C361+Others_1!C345+Others_1!C361+Physical_Education_1!C345+Physical_Education_1!C361+Physics_1!C345+Physics_1!C361+Religious_Education_1!C345+Religious_Education_1!C361</f>
        <v>26414.297807237301</v>
      </c>
      <c r="J559" s="1197">
        <f>'Art_&amp;_Design_1'!D345+'Art_&amp;_Design_1'!D361+Biology_1!D345+Biology_1!D361+Business_Studies_1!D345+Business_Studies_1!D361+Chemistry_1!D345+Chemistry_1!D361+Classics_1!D345+Classics_1!D361+Computing_1!D345+Computing_1!D361+'Design_&amp;_Technology_1'!D345+'Design_&amp;_Technology_1'!D361+Drama_1!D345+Drama_1!D361+English_1!D345+English_1!D361+Food_1!D345+Food_1!D361+Geography_1!D345+Geography_1!D361+History_1!D345+History_1!D361+Mathematics_1!D345+Mathematics_1!D361+Modern_Foreign_Languages_1!D345+Modern_Foreign_Languages_1!D361+Music_1!D345+Music_1!D361+Others_1!D345+Others_1!D361+Physical_Education_1!D345+Physical_Education_1!D361+Physics_1!D345+Physics_1!D361+Religious_Education_1!D345+Religious_Education_1!D361</f>
        <v>26727.258496153048</v>
      </c>
      <c r="K559" s="1197">
        <f>'Art_&amp;_Design_1'!E345+'Art_&amp;_Design_1'!E361+Biology_1!E345+Biology_1!E361+Business_Studies_1!E345+Business_Studies_1!E361+Chemistry_1!E345+Chemistry_1!E361+Classics_1!E345+Classics_1!E361+Computing_1!E345+Computing_1!E361+'Design_&amp;_Technology_1'!E345+'Design_&amp;_Technology_1'!E361+Drama_1!E345+Drama_1!E361+English_1!E345+English_1!E361+Food_1!E345+Food_1!E361+Geography_1!E345+Geography_1!E361+History_1!E345+History_1!E361+Mathematics_1!E345+Mathematics_1!E361+Modern_Foreign_Languages_1!E345+Modern_Foreign_Languages_1!E361+Music_1!E345+Music_1!E361+Others_1!E345+Others_1!E361+Physical_Education_1!E345+Physical_Education_1!E361+Physics_1!E345+Physics_1!E361+Religious_Education_1!E345+Religious_Education_1!E361</f>
        <v>27000.038629925435</v>
      </c>
      <c r="L559" s="1197">
        <f>'Art_&amp;_Design_1'!F345+'Art_&amp;_Design_1'!F361+Biology_1!F345+Biology_1!F361+Business_Studies_1!F345+Business_Studies_1!F361+Chemistry_1!F345+Chemistry_1!F361+Classics_1!F345+Classics_1!F361+Computing_1!F345+Computing_1!F361+'Design_&amp;_Technology_1'!F345+'Design_&amp;_Technology_1'!F361+Drama_1!F345+Drama_1!F361+English_1!F345+English_1!F361+Food_1!F345+Food_1!F361+Geography_1!F345+Geography_1!F361+History_1!F345+History_1!F361+Mathematics_1!F345+Mathematics_1!F361+Modern_Foreign_Languages_1!F345+Modern_Foreign_Languages_1!F361+Music_1!F345+Music_1!F361+Others_1!F345+Others_1!F361+Physical_Education_1!F345+Physical_Education_1!F361+Physics_1!F345+Physics_1!F361+Religious_Education_1!F345+Religious_Education_1!F361</f>
        <v>27262.325436301006</v>
      </c>
      <c r="M559" s="1197">
        <f>'Art_&amp;_Design_1'!G345+'Art_&amp;_Design_1'!G361+Biology_1!G345+Biology_1!G361+Business_Studies_1!G345+Business_Studies_1!G361+Chemistry_1!G345+Chemistry_1!G361+Classics_1!G345+Classics_1!G361+Computing_1!G345+Computing_1!G361+'Design_&amp;_Technology_1'!G345+'Design_&amp;_Technology_1'!G361+Drama_1!G345+Drama_1!G361+English_1!G345+English_1!G361+Food_1!G345+Food_1!G361+Geography_1!G345+Geography_1!G361+History_1!G345+History_1!G361+Mathematics_1!G345+Mathematics_1!G361+Modern_Foreign_Languages_1!G345+Modern_Foreign_Languages_1!G361+Music_1!G345+Music_1!G361+Others_1!G345+Others_1!G361+Physical_Education_1!G345+Physical_Education_1!G361+Physics_1!G345+Physics_1!G361+Religious_Education_1!G345+Religious_Education_1!G361</f>
        <v>27630.281705222227</v>
      </c>
      <c r="N559" s="1197">
        <f>'Art_&amp;_Design_1'!H345+'Art_&amp;_Design_1'!H361+Biology_1!H345+Biology_1!H361+Business_Studies_1!H345+Business_Studies_1!H361+Chemistry_1!H345+Chemistry_1!H361+Classics_1!H345+Classics_1!H361+Computing_1!H345+Computing_1!H361+'Design_&amp;_Technology_1'!H345+'Design_&amp;_Technology_1'!H361+Drama_1!H345+Drama_1!H361+English_1!H345+English_1!H361+Food_1!H345+Food_1!H361+Geography_1!H345+Geography_1!H361+History_1!H345+History_1!H361+Mathematics_1!H345+Mathematics_1!H361+Modern_Foreign_Languages_1!H345+Modern_Foreign_Languages_1!H361+Music_1!H345+Music_1!H361+Others_1!H345+Others_1!H361+Physical_Education_1!H345+Physical_Education_1!H361+Physics_1!H345+Physics_1!H361+Religious_Education_1!H345+Religious_Education_1!H361</f>
        <v>27937.478820184708</v>
      </c>
      <c r="O559" s="1197">
        <f>'Art_&amp;_Design_1'!I345+'Art_&amp;_Design_1'!I361+Biology_1!I345+Biology_1!I361+Business_Studies_1!I345+Business_Studies_1!I361+Chemistry_1!I345+Chemistry_1!I361+Classics_1!I345+Classics_1!I361+Computing_1!I345+Computing_1!I361+'Design_&amp;_Technology_1'!I345+'Design_&amp;_Technology_1'!I361+Drama_1!I345+Drama_1!I361+English_1!I345+English_1!I361+Food_1!I345+Food_1!I361+Geography_1!I345+Geography_1!I361+History_1!I345+History_1!I361+Mathematics_1!I345+Mathematics_1!I361+Modern_Foreign_Languages_1!I345+Modern_Foreign_Languages_1!I361+Music_1!I345+Music_1!I361+Others_1!I345+Others_1!I361+Physical_Education_1!I345+Physical_Education_1!I361+Physics_1!I345+Physics_1!I361+Religious_Education_1!I345+Religious_Education_1!I361</f>
        <v>28069.632185852646</v>
      </c>
      <c r="P559" s="1197">
        <f>'Art_&amp;_Design_1'!J345+'Art_&amp;_Design_1'!J361+Biology_1!J345+Biology_1!J361+Business_Studies_1!J345+Business_Studies_1!J361+Chemistry_1!J345+Chemistry_1!J361+Classics_1!J345+Classics_1!J361+Computing_1!J345+Computing_1!J361+'Design_&amp;_Technology_1'!J345+'Design_&amp;_Technology_1'!J361+Drama_1!J345+Drama_1!J361+English_1!J345+English_1!J361+Food_1!J345+Food_1!J361+Geography_1!J345+Geography_1!J361+History_1!J345+History_1!J361+Mathematics_1!J345+Mathematics_1!J361+Modern_Foreign_Languages_1!J345+Modern_Foreign_Languages_1!J361+Music_1!J345+Music_1!J361+Others_1!J345+Others_1!J361+Physical_Education_1!J345+Physical_Education_1!J361+Physics_1!J345+Physics_1!J361+Religious_Education_1!J345+Religious_Education_1!J361</f>
        <v>28116.472293964114</v>
      </c>
      <c r="Q559" s="1197">
        <f>'Art_&amp;_Design_1'!K345+'Art_&amp;_Design_1'!K361+Biology_1!K345+Biology_1!K361+Business_Studies_1!K345+Business_Studies_1!K361+Chemistry_1!K345+Chemistry_1!K361+Classics_1!K345+Classics_1!K361+Computing_1!K345+Computing_1!K361+'Design_&amp;_Technology_1'!K345+'Design_&amp;_Technology_1'!K361+Drama_1!K345+Drama_1!K361+English_1!K345+English_1!K361+Food_1!K345+Food_1!K361+Geography_1!K345+Geography_1!K361+History_1!K345+History_1!K361+Mathematics_1!K345+Mathematics_1!K361+Modern_Foreign_Languages_1!K345+Modern_Foreign_Languages_1!K361+Music_1!K345+Music_1!K361+Others_1!K345+Others_1!K361+Physical_Education_1!K345+Physical_Education_1!K361+Physics_1!K345+Physics_1!K361+Religious_Education_1!K345+Religious_Education_1!K361</f>
        <v>28088.669273607473</v>
      </c>
      <c r="R559" s="1197">
        <f>'Art_&amp;_Design_1'!L345+'Art_&amp;_Design_1'!L361+Biology_1!L345+Biology_1!L361+Business_Studies_1!L345+Business_Studies_1!L361+Chemistry_1!L345+Chemistry_1!L361+Classics_1!L345+Classics_1!L361+Computing_1!L345+Computing_1!L361+'Design_&amp;_Technology_1'!L345+'Design_&amp;_Technology_1'!L361+Drama_1!L345+Drama_1!L361+English_1!L345+English_1!L361+Food_1!L345+Food_1!L361+Geography_1!L345+Geography_1!L361+History_1!L345+History_1!L361+Mathematics_1!L345+Mathematics_1!L361+Modern_Foreign_Languages_1!L345+Modern_Foreign_Languages_1!L361+Music_1!L345+Music_1!L361+Others_1!L345+Others_1!L361+Physical_Education_1!L345+Physical_Education_1!L361+Physics_1!L345+Physics_1!L361+Religious_Education_1!L345+Religious_Education_1!L361</f>
        <v>28020.567773704373</v>
      </c>
      <c r="S559" s="1197">
        <f>'Art_&amp;_Design_1'!M345+'Art_&amp;_Design_1'!M361+Biology_1!M345+Biology_1!M361+Business_Studies_1!M345+Business_Studies_1!M361+Chemistry_1!M345+Chemistry_1!M361+Classics_1!M345+Classics_1!M361+Computing_1!M345+Computing_1!M361+'Design_&amp;_Technology_1'!M345+'Design_&amp;_Technology_1'!M361+Drama_1!M345+Drama_1!M361+English_1!M345+English_1!M361+Food_1!M345+Food_1!M361+Geography_1!M345+Geography_1!M361+History_1!M345+History_1!M361+Mathematics_1!M345+Mathematics_1!M361+Modern_Foreign_Languages_1!M345+Modern_Foreign_Languages_1!M361+Music_1!M345+Music_1!M361+Others_1!M345+Others_1!M361+Physical_Education_1!M345+Physical_Education_1!M361+Physics_1!M345+Physics_1!M361+Religious_Education_1!M345+Religious_Education_1!M361</f>
        <v>27918.124026970891</v>
      </c>
      <c r="T559" s="1197">
        <f>'Art_&amp;_Design_1'!N345+'Art_&amp;_Design_1'!N361+Biology_1!N345+Biology_1!N361+Business_Studies_1!N345+Business_Studies_1!N361+Chemistry_1!N345+Chemistry_1!N361+Classics_1!N345+Classics_1!N361+Computing_1!N345+Computing_1!N361+'Design_&amp;_Technology_1'!N345+'Design_&amp;_Technology_1'!N361+Drama_1!N345+Drama_1!N361+English_1!N345+English_1!N361+Food_1!N345+Food_1!N361+Geography_1!N345+Geography_1!N361+History_1!N345+History_1!N361+Mathematics_1!N345+Mathematics_1!N361+Modern_Foreign_Languages_1!N345+Modern_Foreign_Languages_1!N361+Music_1!N345+Music_1!N361+Others_1!N345+Others_1!N361+Physical_Education_1!N345+Physical_Education_1!N361+Physics_1!N345+Physics_1!N361+Religious_Education_1!N345+Religious_Education_1!N361</f>
        <v>27831.557615954698</v>
      </c>
      <c r="U559" s="673"/>
    </row>
    <row r="560" spans="4:21">
      <c r="I560" s="1197">
        <f>'Art_&amp;_Design_1'!C346+'Art_&amp;_Design_1'!C362+Biology_1!C346+Biology_1!C362+Business_Studies_1!C346+Business_Studies_1!C362+Chemistry_1!C346+Chemistry_1!C362+Classics_1!C346+Classics_1!C362+Computing_1!C346+Computing_1!C362+'Design_&amp;_Technology_1'!C346+'Design_&amp;_Technology_1'!C362+Drama_1!C346+Drama_1!C362+English_1!C346+English_1!C362+Food_1!C346+Food_1!C362+Geography_1!C346+Geography_1!C362+History_1!C346+History_1!C362+Mathematics_1!C346+Mathematics_1!C362+Modern_Foreign_Languages_1!C346+Modern_Foreign_Languages_1!C362+Music_1!C346+Music_1!C362+Others_1!C346+Others_1!C362+Physical_Education_1!C346+Physical_Education_1!C362+Physics_1!C346+Physics_1!C362+Religious_Education_1!C346+Religious_Education_1!C362</f>
        <v>19865.148513626984</v>
      </c>
      <c r="J560" s="1197">
        <f>'Art_&amp;_Design_1'!D346+'Art_&amp;_Design_1'!D362+Biology_1!D346+Biology_1!D362+Business_Studies_1!D346+Business_Studies_1!D362+Chemistry_1!D346+Chemistry_1!D362+Classics_1!D346+Classics_1!D362+Computing_1!D346+Computing_1!D362+'Design_&amp;_Technology_1'!D346+'Design_&amp;_Technology_1'!D362+Drama_1!D346+Drama_1!D362+English_1!D346+English_1!D362+Food_1!D346+Food_1!D362+Geography_1!D346+Geography_1!D362+History_1!D346+History_1!D362+Mathematics_1!D346+Mathematics_1!D362+Modern_Foreign_Languages_1!D346+Modern_Foreign_Languages_1!D362+Music_1!D346+Music_1!D362+Others_1!D346+Others_1!D362+Physical_Education_1!D346+Physical_Education_1!D362+Physics_1!D346+Physics_1!D362+Religious_Education_1!D346+Religious_Education_1!D362</f>
        <v>20025.140305466673</v>
      </c>
      <c r="K560" s="1197">
        <f>'Art_&amp;_Design_1'!E346+'Art_&amp;_Design_1'!E362+Biology_1!E346+Biology_1!E362+Business_Studies_1!E346+Business_Studies_1!E362+Chemistry_1!E346+Chemistry_1!E362+Classics_1!E346+Classics_1!E362+Computing_1!E346+Computing_1!E362+'Design_&amp;_Technology_1'!E346+'Design_&amp;_Technology_1'!E362+Drama_1!E346+Drama_1!E362+English_1!E346+English_1!E362+Food_1!E346+Food_1!E362+Geography_1!E346+Geography_1!E362+History_1!E346+History_1!E362+Mathematics_1!E346+Mathematics_1!E362+Modern_Foreign_Languages_1!E346+Modern_Foreign_Languages_1!E362+Music_1!E346+Music_1!E362+Others_1!E346+Others_1!E362+Physical_Education_1!E346+Physical_Education_1!E362+Physics_1!E346+Physics_1!E362+Religious_Education_1!E346+Religious_Education_1!E362</f>
        <v>20164.200924635992</v>
      </c>
      <c r="L560" s="1197">
        <f>'Art_&amp;_Design_1'!F346+'Art_&amp;_Design_1'!F362+Biology_1!F346+Biology_1!F362+Business_Studies_1!F346+Business_Studies_1!F362+Chemistry_1!F346+Chemistry_1!F362+Classics_1!F346+Classics_1!F362+Computing_1!F346+Computing_1!F362+'Design_&amp;_Technology_1'!F346+'Design_&amp;_Technology_1'!F362+Drama_1!F346+Drama_1!F362+English_1!F346+English_1!F362+Food_1!F346+Food_1!F362+Geography_1!F346+Geography_1!F362+History_1!F346+History_1!F362+Mathematics_1!F346+Mathematics_1!F362+Modern_Foreign_Languages_1!F346+Modern_Foreign_Languages_1!F362+Music_1!F346+Music_1!F362+Others_1!F346+Others_1!F362+Physical_Education_1!F346+Physical_Education_1!F362+Physics_1!F346+Physics_1!F362+Religious_Education_1!F346+Religious_Education_1!F362</f>
        <v>20328.067657237374</v>
      </c>
      <c r="M560" s="1197">
        <f>'Art_&amp;_Design_1'!G346+'Art_&amp;_Design_1'!G362+Biology_1!G346+Biology_1!G362+Business_Studies_1!G346+Business_Studies_1!G362+Chemistry_1!G346+Chemistry_1!G362+Classics_1!G346+Classics_1!G362+Computing_1!G346+Computing_1!G362+'Design_&amp;_Technology_1'!G346+'Design_&amp;_Technology_1'!G362+Drama_1!G346+Drama_1!G362+English_1!G346+English_1!G362+Food_1!G346+Food_1!G362+Geography_1!G346+Geography_1!G362+History_1!G346+History_1!G362+Mathematics_1!G346+Mathematics_1!G362+Modern_Foreign_Languages_1!G346+Modern_Foreign_Languages_1!G362+Music_1!G346+Music_1!G362+Others_1!G346+Others_1!G362+Physical_Education_1!G346+Physical_Education_1!G362+Physics_1!G346+Physics_1!G362+Religious_Education_1!G346+Religious_Education_1!G362</f>
        <v>20606.387140761944</v>
      </c>
      <c r="N560" s="1197">
        <f>'Art_&amp;_Design_1'!H346+'Art_&amp;_Design_1'!H362+Biology_1!H346+Biology_1!H362+Business_Studies_1!H346+Business_Studies_1!H362+Chemistry_1!H346+Chemistry_1!H362+Classics_1!H346+Classics_1!H362+Computing_1!H346+Computing_1!H362+'Design_&amp;_Technology_1'!H346+'Design_&amp;_Technology_1'!H362+Drama_1!H346+Drama_1!H362+English_1!H346+English_1!H362+Food_1!H346+Food_1!H362+Geography_1!H346+Geography_1!H362+History_1!H346+History_1!H362+Mathematics_1!H346+Mathematics_1!H362+Modern_Foreign_Languages_1!H346+Modern_Foreign_Languages_1!H362+Music_1!H346+Music_1!H362+Others_1!H346+Others_1!H362+Physical_Education_1!H346+Physical_Education_1!H362+Physics_1!H346+Physics_1!H362+Religious_Education_1!H346+Religious_Education_1!H362</f>
        <v>20871.213076657601</v>
      </c>
      <c r="O560" s="1197">
        <f>'Art_&amp;_Design_1'!I346+'Art_&amp;_Design_1'!I362+Biology_1!I346+Biology_1!I362+Business_Studies_1!I346+Business_Studies_1!I362+Chemistry_1!I346+Chemistry_1!I362+Classics_1!I346+Classics_1!I362+Computing_1!I346+Computing_1!I362+'Design_&amp;_Technology_1'!I346+'Design_&amp;_Technology_1'!I362+Drama_1!I346+Drama_1!I362+English_1!I346+English_1!I362+Food_1!I346+Food_1!I362+Geography_1!I346+Geography_1!I362+History_1!I346+History_1!I362+Mathematics_1!I346+Mathematics_1!I362+Modern_Foreign_Languages_1!I346+Modern_Foreign_Languages_1!I362+Music_1!I346+Music_1!I362+Others_1!I346+Others_1!I362+Physical_Education_1!I346+Physical_Education_1!I362+Physics_1!I346+Physics_1!I362+Religious_Education_1!I346+Religious_Education_1!I362</f>
        <v>21028.065449507143</v>
      </c>
      <c r="P560" s="1197">
        <f>'Art_&amp;_Design_1'!J346+'Art_&amp;_Design_1'!J362+Biology_1!J346+Biology_1!J362+Business_Studies_1!J346+Business_Studies_1!J362+Chemistry_1!J346+Chemistry_1!J362+Classics_1!J346+Classics_1!J362+Computing_1!J346+Computing_1!J362+'Design_&amp;_Technology_1'!J346+'Design_&amp;_Technology_1'!J362+Drama_1!J346+Drama_1!J362+English_1!J346+English_1!J362+Food_1!J346+Food_1!J362+Geography_1!J346+Geography_1!J362+History_1!J346+History_1!J362+Mathematics_1!J346+Mathematics_1!J362+Modern_Foreign_Languages_1!J346+Modern_Foreign_Languages_1!J362+Music_1!J346+Music_1!J362+Others_1!J346+Others_1!J362+Physical_Education_1!J346+Physical_Education_1!J362+Physics_1!J346+Physics_1!J362+Religious_Education_1!J346+Religious_Education_1!J362</f>
        <v>21131.797407881673</v>
      </c>
      <c r="Q560" s="1197">
        <f>'Art_&amp;_Design_1'!K346+'Art_&amp;_Design_1'!K362+Biology_1!K346+Biology_1!K362+Business_Studies_1!K346+Business_Studies_1!K362+Chemistry_1!K346+Chemistry_1!K362+Classics_1!K346+Classics_1!K362+Computing_1!K346+Computing_1!K362+'Design_&amp;_Technology_1'!K346+'Design_&amp;_Technology_1'!K362+Drama_1!K346+Drama_1!K362+English_1!K346+English_1!K362+Food_1!K346+Food_1!K362+Geography_1!K346+Geography_1!K362+History_1!K346+History_1!K362+Mathematics_1!K346+Mathematics_1!K362+Modern_Foreign_Languages_1!K346+Modern_Foreign_Languages_1!K362+Music_1!K346+Music_1!K362+Others_1!K346+Others_1!K362+Physical_Education_1!K346+Physical_Education_1!K362+Physics_1!K346+Physics_1!K362+Religious_Education_1!K346+Religious_Education_1!K362</f>
        <v>21181.19630095347</v>
      </c>
      <c r="R560" s="1197">
        <f>'Art_&amp;_Design_1'!L346+'Art_&amp;_Design_1'!L362+Biology_1!L346+Biology_1!L362+Business_Studies_1!L346+Business_Studies_1!L362+Chemistry_1!L346+Chemistry_1!L362+Classics_1!L346+Classics_1!L362+Computing_1!L346+Computing_1!L362+'Design_&amp;_Technology_1'!L346+'Design_&amp;_Technology_1'!L362+Drama_1!L346+Drama_1!L362+English_1!L346+English_1!L362+Food_1!L346+Food_1!L362+Geography_1!L346+Geography_1!L362+History_1!L346+History_1!L362+Mathematics_1!L346+Mathematics_1!L362+Modern_Foreign_Languages_1!L346+Modern_Foreign_Languages_1!L362+Music_1!L346+Music_1!L362+Others_1!L346+Others_1!L362+Physical_Education_1!L346+Physical_Education_1!L362+Physics_1!L346+Physics_1!L362+Religious_Education_1!L346+Religious_Education_1!L362</f>
        <v>21194.620553955705</v>
      </c>
      <c r="S560" s="1197">
        <f>'Art_&amp;_Design_1'!M346+'Art_&amp;_Design_1'!M362+Biology_1!M346+Biology_1!M362+Business_Studies_1!M346+Business_Studies_1!M362+Chemistry_1!M346+Chemistry_1!M362+Classics_1!M346+Classics_1!M362+Computing_1!M346+Computing_1!M362+'Design_&amp;_Technology_1'!M346+'Design_&amp;_Technology_1'!M362+Drama_1!M346+Drama_1!M362+English_1!M346+English_1!M362+Food_1!M346+Food_1!M362+Geography_1!M346+Geography_1!M362+History_1!M346+History_1!M362+Mathematics_1!M346+Mathematics_1!M362+Modern_Foreign_Languages_1!M346+Modern_Foreign_Languages_1!M362+Music_1!M346+Music_1!M362+Others_1!M346+Others_1!M362+Physical_Education_1!M346+Physical_Education_1!M362+Physics_1!M346+Physics_1!M362+Religious_Education_1!M346+Religious_Education_1!M362</f>
        <v>21172.185317922038</v>
      </c>
      <c r="T560" s="1197">
        <f>'Art_&amp;_Design_1'!N346+'Art_&amp;_Design_1'!N362+Biology_1!N346+Biology_1!N362+Business_Studies_1!N346+Business_Studies_1!N362+Chemistry_1!N346+Chemistry_1!N362+Classics_1!N346+Classics_1!N362+Computing_1!N346+Computing_1!N362+'Design_&amp;_Technology_1'!N346+'Design_&amp;_Technology_1'!N362+Drama_1!N346+Drama_1!N362+English_1!N346+English_1!N362+Food_1!N346+Food_1!N362+Geography_1!N346+Geography_1!N362+History_1!N346+History_1!N362+Mathematics_1!N346+Mathematics_1!N362+Modern_Foreign_Languages_1!N346+Modern_Foreign_Languages_1!N362+Music_1!N346+Music_1!N362+Others_1!N346+Others_1!N362+Physical_Education_1!N346+Physical_Education_1!N362+Physics_1!N346+Physics_1!N362+Religious_Education_1!N346+Religious_Education_1!N362</f>
        <v>21149.032314959459</v>
      </c>
      <c r="U560" s="673"/>
    </row>
    <row r="561" spans="2:22">
      <c r="I561" s="1197">
        <f>'Art_&amp;_Design_1'!C347+'Art_&amp;_Design_1'!C363+Biology_1!C347+Biology_1!C363+Business_Studies_1!C347+Business_Studies_1!C363+Chemistry_1!C347+Chemistry_1!C363+Classics_1!C347+Classics_1!C363+Computing_1!C347+Computing_1!C363+'Design_&amp;_Technology_1'!C347+'Design_&amp;_Technology_1'!C363+Drama_1!C347+Drama_1!C363+English_1!C347+English_1!C363+Food_1!C347+Food_1!C363+Geography_1!C347+Geography_1!C363+History_1!C347+History_1!C363+Mathematics_1!C347+Mathematics_1!C363+Modern_Foreign_Languages_1!C347+Modern_Foreign_Languages_1!C363+Music_1!C347+Music_1!C363+Others_1!C347+Others_1!C363+Physical_Education_1!C347+Physical_Education_1!C363+Physics_1!C347+Physics_1!C363+Religious_Education_1!C347+Religious_Education_1!C363</f>
        <v>11065.896530059368</v>
      </c>
      <c r="J561" s="1197">
        <f>'Art_&amp;_Design_1'!D347+'Art_&amp;_Design_1'!D363+Biology_1!D347+Biology_1!D363+Business_Studies_1!D347+Business_Studies_1!D363+Chemistry_1!D347+Chemistry_1!D363+Classics_1!D347+Classics_1!D363+Computing_1!D347+Computing_1!D363+'Design_&amp;_Technology_1'!D347+'Design_&amp;_Technology_1'!D363+Drama_1!D347+Drama_1!D363+English_1!D347+English_1!D363+Food_1!D347+Food_1!D363+Geography_1!D347+Geography_1!D363+History_1!D347+History_1!D363+Mathematics_1!D347+Mathematics_1!D363+Modern_Foreign_Languages_1!D347+Modern_Foreign_Languages_1!D363+Music_1!D347+Music_1!D363+Others_1!D347+Others_1!D363+Physical_Education_1!D347+Physical_Education_1!D363+Physics_1!D347+Physics_1!D363+Religious_Education_1!D347+Religious_Education_1!D363</f>
        <v>10481.461872270665</v>
      </c>
      <c r="K561" s="1197">
        <f>'Art_&amp;_Design_1'!E347+'Art_&amp;_Design_1'!E363+Biology_1!E347+Biology_1!E363+Business_Studies_1!E347+Business_Studies_1!E363+Chemistry_1!E347+Chemistry_1!E363+Classics_1!E347+Classics_1!E363+Computing_1!E347+Computing_1!E363+'Design_&amp;_Technology_1'!E347+'Design_&amp;_Technology_1'!E363+Drama_1!E347+Drama_1!E363+English_1!E347+English_1!E363+Food_1!E347+Food_1!E363+Geography_1!E347+Geography_1!E363+History_1!E347+History_1!E363+Mathematics_1!E347+Mathematics_1!E363+Modern_Foreign_Languages_1!E347+Modern_Foreign_Languages_1!E363+Music_1!E347+Music_1!E363+Others_1!E347+Others_1!E363+Physical_Education_1!E347+Physical_Education_1!E363+Physics_1!E347+Physics_1!E363+Religious_Education_1!E347+Religious_Education_1!E363</f>
        <v>10146.208630585705</v>
      </c>
      <c r="L561" s="1197">
        <f>'Art_&amp;_Design_1'!F347+'Art_&amp;_Design_1'!F363+Biology_1!F347+Biology_1!F363+Business_Studies_1!F347+Business_Studies_1!F363+Chemistry_1!F347+Chemistry_1!F363+Classics_1!F347+Classics_1!F363+Computing_1!F347+Computing_1!F363+'Design_&amp;_Technology_1'!F347+'Design_&amp;_Technology_1'!F363+Drama_1!F347+Drama_1!F363+English_1!F347+English_1!F363+Food_1!F347+Food_1!F363+Geography_1!F347+Geography_1!F363+History_1!F347+History_1!F363+Mathematics_1!F347+Mathematics_1!F363+Modern_Foreign_Languages_1!F347+Modern_Foreign_Languages_1!F363+Music_1!F347+Music_1!F363+Others_1!F347+Others_1!F363+Physical_Education_1!F347+Physical_Education_1!F363+Physics_1!F347+Physics_1!F363+Religious_Education_1!F347+Religious_Education_1!F363</f>
        <v>9978.5659547088526</v>
      </c>
      <c r="M561" s="1197">
        <f>'Art_&amp;_Design_1'!G347+'Art_&amp;_Design_1'!G363+Biology_1!G347+Biology_1!G363+Business_Studies_1!G347+Business_Studies_1!G363+Chemistry_1!G347+Chemistry_1!G363+Classics_1!G347+Classics_1!G363+Computing_1!G347+Computing_1!G363+'Design_&amp;_Technology_1'!G347+'Design_&amp;_Technology_1'!G363+Drama_1!G347+Drama_1!G363+English_1!G347+English_1!G363+Food_1!G347+Food_1!G363+Geography_1!G347+Geography_1!G363+History_1!G347+History_1!G363+Mathematics_1!G347+Mathematics_1!G363+Modern_Foreign_Languages_1!G347+Modern_Foreign_Languages_1!G363+Music_1!G347+Music_1!G363+Others_1!G347+Others_1!G363+Physical_Education_1!G347+Physical_Education_1!G363+Physics_1!G347+Physics_1!G363+Religious_Education_1!G347+Religious_Education_1!G363</f>
        <v>9973.6117067243304</v>
      </c>
      <c r="N561" s="1197">
        <f>'Art_&amp;_Design_1'!H347+'Art_&amp;_Design_1'!H363+Biology_1!H347+Biology_1!H363+Business_Studies_1!H347+Business_Studies_1!H363+Chemistry_1!H347+Chemistry_1!H363+Classics_1!H347+Classics_1!H363+Computing_1!H347+Computing_1!H363+'Design_&amp;_Technology_1'!H347+'Design_&amp;_Technology_1'!H363+Drama_1!H347+Drama_1!H363+English_1!H347+English_1!H363+Food_1!H347+Food_1!H363+Geography_1!H347+Geography_1!H363+History_1!H347+History_1!H363+Mathematics_1!H347+Mathematics_1!H363+Modern_Foreign_Languages_1!H347+Modern_Foreign_Languages_1!H363+Music_1!H347+Music_1!H363+Others_1!H347+Others_1!H363+Physical_Education_1!H347+Physical_Education_1!H363+Physics_1!H347+Physics_1!H363+Religious_Education_1!H347+Religious_Education_1!H363</f>
        <v>10015.355258869218</v>
      </c>
      <c r="O561" s="1197">
        <f>'Art_&amp;_Design_1'!I347+'Art_&amp;_Design_1'!I363+Biology_1!I347+Biology_1!I363+Business_Studies_1!I347+Business_Studies_1!I363+Chemistry_1!I347+Chemistry_1!I363+Classics_1!I347+Classics_1!I363+Computing_1!I347+Computing_1!I363+'Design_&amp;_Technology_1'!I347+'Design_&amp;_Technology_1'!I363+Drama_1!I347+Drama_1!I363+English_1!I347+English_1!I363+Food_1!I347+Food_1!I363+Geography_1!I347+Geography_1!I363+History_1!I347+History_1!I363+Mathematics_1!I347+Mathematics_1!I363+Modern_Foreign_Languages_1!I347+Modern_Foreign_Languages_1!I363+Music_1!I347+Music_1!I363+Others_1!I347+Others_1!I363+Physical_Education_1!I347+Physical_Education_1!I363+Physics_1!I347+Physics_1!I363+Religious_Education_1!I347+Religious_Education_1!I363</f>
        <v>10029.828654705518</v>
      </c>
      <c r="P561" s="1197">
        <f>'Art_&amp;_Design_1'!J347+'Art_&amp;_Design_1'!J363+Biology_1!J347+Biology_1!J363+Business_Studies_1!J347+Business_Studies_1!J363+Chemistry_1!J347+Chemistry_1!J363+Classics_1!J347+Classics_1!J363+Computing_1!J347+Computing_1!J363+'Design_&amp;_Technology_1'!J347+'Design_&amp;_Technology_1'!J363+Drama_1!J347+Drama_1!J363+English_1!J347+English_1!J363+Food_1!J347+Food_1!J363+Geography_1!J347+Geography_1!J363+History_1!J347+History_1!J363+Mathematics_1!J347+Mathematics_1!J363+Modern_Foreign_Languages_1!J347+Modern_Foreign_Languages_1!J363+Music_1!J347+Music_1!J363+Others_1!J347+Others_1!J363+Physical_Education_1!J347+Physical_Education_1!J363+Physics_1!J347+Physics_1!J363+Religious_Education_1!J347+Religious_Education_1!J363</f>
        <v>10044.24411697092</v>
      </c>
      <c r="Q561" s="1197">
        <f>'Art_&amp;_Design_1'!K347+'Art_&amp;_Design_1'!K363+Biology_1!K347+Biology_1!K363+Business_Studies_1!K347+Business_Studies_1!K363+Chemistry_1!K347+Chemistry_1!K363+Classics_1!K347+Classics_1!K363+Computing_1!K347+Computing_1!K363+'Design_&amp;_Technology_1'!K347+'Design_&amp;_Technology_1'!K363+Drama_1!K347+Drama_1!K363+English_1!K347+English_1!K363+Food_1!K347+Food_1!K363+Geography_1!K347+Geography_1!K363+History_1!K347+History_1!K363+Mathematics_1!K347+Mathematics_1!K363+Modern_Foreign_Languages_1!K347+Modern_Foreign_Languages_1!K363+Music_1!K347+Music_1!K363+Others_1!K347+Others_1!K363+Physical_Education_1!K347+Physical_Education_1!K363+Physics_1!K347+Physics_1!K363+Religious_Education_1!K347+Religious_Education_1!K363</f>
        <v>10049.410797458193</v>
      </c>
      <c r="R561" s="1197">
        <f>'Art_&amp;_Design_1'!L347+'Art_&amp;_Design_1'!L363+Biology_1!L347+Biology_1!L363+Business_Studies_1!L347+Business_Studies_1!L363+Chemistry_1!L347+Chemistry_1!L363+Classics_1!L347+Classics_1!L363+Computing_1!L347+Computing_1!L363+'Design_&amp;_Technology_1'!L347+'Design_&amp;_Technology_1'!L363+Drama_1!L347+Drama_1!L363+English_1!L347+English_1!L363+Food_1!L347+Food_1!L363+Geography_1!L347+Geography_1!L363+History_1!L347+History_1!L363+Mathematics_1!L347+Mathematics_1!L363+Modern_Foreign_Languages_1!L347+Modern_Foreign_Languages_1!L363+Music_1!L347+Music_1!L363+Others_1!L347+Others_1!L363+Physical_Education_1!L347+Physical_Education_1!L363+Physics_1!L347+Physics_1!L363+Religious_Education_1!L347+Religious_Education_1!L363</f>
        <v>10050.172845736683</v>
      </c>
      <c r="S561" s="1197">
        <f>'Art_&amp;_Design_1'!M347+'Art_&amp;_Design_1'!M363+Biology_1!M347+Biology_1!M363+Business_Studies_1!M347+Business_Studies_1!M363+Chemistry_1!M347+Chemistry_1!M363+Classics_1!M347+Classics_1!M363+Computing_1!M347+Computing_1!M363+'Design_&amp;_Technology_1'!M347+'Design_&amp;_Technology_1'!M363+Drama_1!M347+Drama_1!M363+English_1!M347+English_1!M363+Food_1!M347+Food_1!M363+Geography_1!M347+Geography_1!M363+History_1!M347+History_1!M363+Mathematics_1!M347+Mathematics_1!M363+Modern_Foreign_Languages_1!M347+Modern_Foreign_Languages_1!M363+Music_1!M347+Music_1!M363+Others_1!M347+Others_1!M363+Physical_Education_1!M347+Physical_Education_1!M363+Physics_1!M347+Physics_1!M363+Religious_Education_1!M347+Religious_Education_1!M363</f>
        <v>10040.74985458236</v>
      </c>
      <c r="T561" s="1197">
        <f>'Art_&amp;_Design_1'!N347+'Art_&amp;_Design_1'!N363+Biology_1!N347+Biology_1!N363+Business_Studies_1!N347+Business_Studies_1!N363+Chemistry_1!N347+Chemistry_1!N363+Classics_1!N347+Classics_1!N363+Computing_1!N347+Computing_1!N363+'Design_&amp;_Technology_1'!N347+'Design_&amp;_Technology_1'!N363+Drama_1!N347+Drama_1!N363+English_1!N347+English_1!N363+Food_1!N347+Food_1!N363+Geography_1!N347+Geography_1!N363+History_1!N347+History_1!N363+Mathematics_1!N347+Mathematics_1!N363+Modern_Foreign_Languages_1!N347+Modern_Foreign_Languages_1!N363+Music_1!N347+Music_1!N363+Others_1!N347+Others_1!N363+Physical_Education_1!N347+Physical_Education_1!N363+Physics_1!N347+Physics_1!N363+Religious_Education_1!N347+Religious_Education_1!N363</f>
        <v>10038.344798007131</v>
      </c>
      <c r="U561" s="673"/>
    </row>
    <row r="562" spans="2:22">
      <c r="I562" s="1197">
        <f>'Art_&amp;_Design_1'!C348+'Art_&amp;_Design_1'!C364+Biology_1!C348+Biology_1!C364+Business_Studies_1!C348+Business_Studies_1!C364+Chemistry_1!C348+Chemistry_1!C364+Classics_1!C348+Classics_1!C364+Computing_1!C348+Computing_1!C364+'Design_&amp;_Technology_1'!C348+'Design_&amp;_Technology_1'!C364+Drama_1!C348+Drama_1!C364+English_1!C348+English_1!C364+Food_1!C348+Food_1!C364+Geography_1!C348+Geography_1!C364+History_1!C348+History_1!C364+Mathematics_1!C348+Mathematics_1!C364+Modern_Foreign_Languages_1!C348+Modern_Foreign_Languages_1!C364+Music_1!C348+Music_1!C364+Others_1!C348+Others_1!C364+Physical_Education_1!C348+Physical_Education_1!C364+Physics_1!C348+Physics_1!C364+Religious_Education_1!C348+Religious_Education_1!C364</f>
        <v>3960.7786401119856</v>
      </c>
      <c r="J562" s="1197">
        <f>'Art_&amp;_Design_1'!D348+'Art_&amp;_Design_1'!D364+Biology_1!D348+Biology_1!D364+Business_Studies_1!D348+Business_Studies_1!D364+Chemistry_1!D348+Chemistry_1!D364+Classics_1!D348+Classics_1!D364+Computing_1!D348+Computing_1!D364+'Design_&amp;_Technology_1'!D348+'Design_&amp;_Technology_1'!D364+Drama_1!D348+Drama_1!D364+English_1!D348+English_1!D364+Food_1!D348+Food_1!D364+Geography_1!D348+Geography_1!D364+History_1!D348+History_1!D364+Mathematics_1!D348+Mathematics_1!D364+Modern_Foreign_Languages_1!D348+Modern_Foreign_Languages_1!D364+Music_1!D348+Music_1!D364+Others_1!D348+Others_1!D364+Physical_Education_1!D348+Physical_Education_1!D364+Physics_1!D348+Physics_1!D364+Religious_Education_1!D348+Religious_Education_1!D364</f>
        <v>3892.2104316211949</v>
      </c>
      <c r="K562" s="1197">
        <f>'Art_&amp;_Design_1'!E348+'Art_&amp;_Design_1'!E364+Biology_1!E348+Biology_1!E364+Business_Studies_1!E348+Business_Studies_1!E364+Chemistry_1!E348+Chemistry_1!E364+Classics_1!E348+Classics_1!E364+Computing_1!E348+Computing_1!E364+'Design_&amp;_Technology_1'!E348+'Design_&amp;_Technology_1'!E364+Drama_1!E348+Drama_1!E364+English_1!E348+English_1!E364+Food_1!E348+Food_1!E364+Geography_1!E348+Geography_1!E364+History_1!E348+History_1!E364+Mathematics_1!E348+Mathematics_1!E364+Modern_Foreign_Languages_1!E348+Modern_Foreign_Languages_1!E364+Music_1!E348+Music_1!E364+Others_1!E348+Others_1!E364+Physical_Education_1!E348+Physical_Education_1!E364+Physics_1!E348+Physics_1!E364+Religious_Education_1!E348+Religious_Education_1!E364</f>
        <v>3779.5740770484158</v>
      </c>
      <c r="L562" s="1197">
        <f>'Art_&amp;_Design_1'!F348+'Art_&amp;_Design_1'!F364+Biology_1!F348+Biology_1!F364+Business_Studies_1!F348+Business_Studies_1!F364+Chemistry_1!F348+Chemistry_1!F364+Classics_1!F348+Classics_1!F364+Computing_1!F348+Computing_1!F364+'Design_&amp;_Technology_1'!F348+'Design_&amp;_Technology_1'!F364+Drama_1!F348+Drama_1!F364+English_1!F348+English_1!F364+Food_1!F348+Food_1!F364+Geography_1!F348+Geography_1!F364+History_1!F348+History_1!F364+Mathematics_1!F348+Mathematics_1!F364+Modern_Foreign_Languages_1!F348+Modern_Foreign_Languages_1!F364+Music_1!F348+Music_1!F364+Others_1!F348+Others_1!F364+Physical_Education_1!F348+Physical_Education_1!F364+Physics_1!F348+Physics_1!F364+Religious_Education_1!F348+Religious_Education_1!F364</f>
        <v>3684.8082979075157</v>
      </c>
      <c r="M562" s="1197">
        <f>'Art_&amp;_Design_1'!G348+'Art_&amp;_Design_1'!G364+Biology_1!G348+Biology_1!G364+Business_Studies_1!G348+Business_Studies_1!G364+Chemistry_1!G348+Chemistry_1!G364+Classics_1!G348+Classics_1!G364+Computing_1!G348+Computing_1!G364+'Design_&amp;_Technology_1'!G348+'Design_&amp;_Technology_1'!G364+Drama_1!G348+Drama_1!G364+English_1!G348+English_1!G364+Food_1!G348+Food_1!G364+Geography_1!G348+Geography_1!G364+History_1!G348+History_1!G364+Mathematics_1!G348+Mathematics_1!G364+Modern_Foreign_Languages_1!G348+Modern_Foreign_Languages_1!G364+Music_1!G348+Music_1!G364+Others_1!G348+Others_1!G364+Physical_Education_1!G348+Physical_Education_1!G364+Physics_1!G348+Physics_1!G364+Religious_Education_1!G348+Religious_Education_1!G364</f>
        <v>3649.8393858371296</v>
      </c>
      <c r="N562" s="1197">
        <f>'Art_&amp;_Design_1'!H348+'Art_&amp;_Design_1'!H364+Biology_1!H348+Biology_1!H364+Business_Studies_1!H348+Business_Studies_1!H364+Chemistry_1!H348+Chemistry_1!H364+Classics_1!H348+Classics_1!H364+Computing_1!H348+Computing_1!H364+'Design_&amp;_Technology_1'!H348+'Design_&amp;_Technology_1'!H364+Drama_1!H348+Drama_1!H364+English_1!H348+English_1!H364+Food_1!H348+Food_1!H364+Geography_1!H348+Geography_1!H364+History_1!H348+History_1!H364+Mathematics_1!H348+Mathematics_1!H364+Modern_Foreign_Languages_1!H348+Modern_Foreign_Languages_1!H364+Music_1!H348+Music_1!H364+Others_1!H348+Others_1!H364+Physical_Education_1!H348+Physical_Education_1!H364+Physics_1!H348+Physics_1!H364+Religious_Education_1!H348+Religious_Education_1!H364</f>
        <v>3632.0425851677187</v>
      </c>
      <c r="O562" s="1197">
        <f>'Art_&amp;_Design_1'!I348+'Art_&amp;_Design_1'!I364+Biology_1!I348+Biology_1!I364+Business_Studies_1!I348+Business_Studies_1!I364+Chemistry_1!I348+Chemistry_1!I364+Classics_1!I348+Classics_1!I364+Computing_1!I348+Computing_1!I364+'Design_&amp;_Technology_1'!I348+'Design_&amp;_Technology_1'!I364+Drama_1!I348+Drama_1!I364+English_1!I348+English_1!I364+Food_1!I348+Food_1!I364+Geography_1!I348+Geography_1!I364+History_1!I348+History_1!I364+Mathematics_1!I348+Mathematics_1!I364+Modern_Foreign_Languages_1!I348+Modern_Foreign_Languages_1!I364+Music_1!I348+Music_1!I364+Others_1!I348+Others_1!I364+Physical_Education_1!I348+Physical_Education_1!I364+Physics_1!I348+Physics_1!I364+Religious_Education_1!I348+Religious_Education_1!I364</f>
        <v>3602.1747223872117</v>
      </c>
      <c r="P562" s="1197">
        <f>'Art_&amp;_Design_1'!J348+'Art_&amp;_Design_1'!J364+Biology_1!J348+Biology_1!J364+Business_Studies_1!J348+Business_Studies_1!J364+Chemistry_1!J348+Chemistry_1!J364+Classics_1!J348+Classics_1!J364+Computing_1!J348+Computing_1!J364+'Design_&amp;_Technology_1'!J348+'Design_&amp;_Technology_1'!J364+Drama_1!J348+Drama_1!J364+English_1!J348+English_1!J364+Food_1!J348+Food_1!J364+Geography_1!J348+Geography_1!J364+History_1!J348+History_1!J364+Mathematics_1!J348+Mathematics_1!J364+Modern_Foreign_Languages_1!J348+Modern_Foreign_Languages_1!J364+Music_1!J348+Music_1!J364+Others_1!J348+Others_1!J364+Physical_Education_1!J348+Physical_Education_1!J364+Physics_1!J348+Physics_1!J364+Religious_Education_1!J348+Religious_Education_1!J364</f>
        <v>3579.2604783147467</v>
      </c>
      <c r="Q562" s="1197">
        <f>'Art_&amp;_Design_1'!K348+'Art_&amp;_Design_1'!K364+Biology_1!K348+Biology_1!K364+Business_Studies_1!K348+Business_Studies_1!K364+Chemistry_1!K348+Chemistry_1!K364+Classics_1!K348+Classics_1!K364+Computing_1!K348+Computing_1!K364+'Design_&amp;_Technology_1'!K348+'Design_&amp;_Technology_1'!K364+Drama_1!K348+Drama_1!K364+English_1!K348+English_1!K364+Food_1!K348+Food_1!K364+Geography_1!K348+Geography_1!K364+History_1!K348+History_1!K364+Mathematics_1!K348+Mathematics_1!K364+Modern_Foreign_Languages_1!K348+Modern_Foreign_Languages_1!K364+Music_1!K348+Music_1!K364+Others_1!K348+Others_1!K364+Physical_Education_1!K348+Physical_Education_1!K364+Physics_1!K348+Physics_1!K364+Religious_Education_1!K348+Religious_Education_1!K364</f>
        <v>3559.3861397511273</v>
      </c>
      <c r="R562" s="1197">
        <f>'Art_&amp;_Design_1'!L348+'Art_&amp;_Design_1'!L364+Biology_1!L348+Biology_1!L364+Business_Studies_1!L348+Business_Studies_1!L364+Chemistry_1!L348+Chemistry_1!L364+Classics_1!L348+Classics_1!L364+Computing_1!L348+Computing_1!L364+'Design_&amp;_Technology_1'!L348+'Design_&amp;_Technology_1'!L364+Drama_1!L348+Drama_1!L364+English_1!L348+English_1!L364+Food_1!L348+Food_1!L364+Geography_1!L348+Geography_1!L364+History_1!L348+History_1!L364+Mathematics_1!L348+Mathematics_1!L364+Modern_Foreign_Languages_1!L348+Modern_Foreign_Languages_1!L364+Music_1!L348+Music_1!L364+Others_1!L348+Others_1!L364+Physical_Education_1!L348+Physical_Education_1!L364+Physics_1!L348+Physics_1!L364+Religious_Education_1!L348+Religious_Education_1!L364</f>
        <v>3544.674076530574</v>
      </c>
      <c r="S562" s="1197">
        <f>'Art_&amp;_Design_1'!M348+'Art_&amp;_Design_1'!M364+Biology_1!M348+Biology_1!M364+Business_Studies_1!M348+Business_Studies_1!M364+Chemistry_1!M348+Chemistry_1!M364+Classics_1!M348+Classics_1!M364+Computing_1!M348+Computing_1!M364+'Design_&amp;_Technology_1'!M348+'Design_&amp;_Technology_1'!M364+Drama_1!M348+Drama_1!M364+English_1!M348+English_1!M364+Food_1!M348+Food_1!M364+Geography_1!M348+Geography_1!M364+History_1!M348+History_1!M364+Mathematics_1!M348+Mathematics_1!M364+Modern_Foreign_Languages_1!M348+Modern_Foreign_Languages_1!M364+Music_1!M348+Music_1!M364+Others_1!M348+Others_1!M364+Physical_Education_1!M348+Physical_Education_1!M364+Physics_1!M348+Physics_1!M364+Religious_Education_1!M348+Religious_Education_1!M364</f>
        <v>3531.0237898633454</v>
      </c>
      <c r="T562" s="1197">
        <f>'Art_&amp;_Design_1'!N348+'Art_&amp;_Design_1'!N364+Biology_1!N348+Biology_1!N364+Business_Studies_1!N348+Business_Studies_1!N364+Chemistry_1!N348+Chemistry_1!N364+Classics_1!N348+Classics_1!N364+Computing_1!N348+Computing_1!N364+'Design_&amp;_Technology_1'!N348+'Design_&amp;_Technology_1'!N364+Drama_1!N348+Drama_1!N364+English_1!N348+English_1!N364+Food_1!N348+Food_1!N364+Geography_1!N348+Geography_1!N364+History_1!N348+History_1!N364+Mathematics_1!N348+Mathematics_1!N364+Modern_Foreign_Languages_1!N348+Modern_Foreign_Languages_1!N364+Music_1!N348+Music_1!N364+Others_1!N348+Others_1!N364+Physical_Education_1!N348+Physical_Education_1!N364+Physics_1!N348+Physics_1!N364+Religious_Education_1!N348+Religious_Education_1!N364</f>
        <v>3526.0449860741228</v>
      </c>
      <c r="U562" s="673"/>
    </row>
    <row r="563" spans="2:22">
      <c r="I563" s="1197">
        <f>'Art_&amp;_Design_1'!C349+'Art_&amp;_Design_1'!C365+Biology_1!C349+Biology_1!C365+Business_Studies_1!C349+Business_Studies_1!C365+Chemistry_1!C349+Chemistry_1!C365+Classics_1!C349+Classics_1!C365+Computing_1!C349+Computing_1!C365+'Design_&amp;_Technology_1'!C349+'Design_&amp;_Technology_1'!C365+Drama_1!C349+Drama_1!C365+English_1!C349+English_1!C365+Food_1!C349+Food_1!C365+Geography_1!C349+Geography_1!C365+History_1!C349+History_1!C365+Mathematics_1!C349+Mathematics_1!C365+Modern_Foreign_Languages_1!C349+Modern_Foreign_Languages_1!C365+Music_1!C349+Music_1!C365+Others_1!C349+Others_1!C365+Physical_Education_1!C349+Physical_Education_1!C365+Physics_1!C349+Physics_1!C365+Religious_Education_1!C349+Religious_Education_1!C365</f>
        <v>1021.3797138930619</v>
      </c>
      <c r="J563" s="1197">
        <f>'Art_&amp;_Design_1'!D349+'Art_&amp;_Design_1'!D365+Biology_1!D349+Biology_1!D365+Business_Studies_1!D349+Business_Studies_1!D365+Chemistry_1!D349+Chemistry_1!D365+Classics_1!D349+Classics_1!D365+Computing_1!D349+Computing_1!D365+'Design_&amp;_Technology_1'!D349+'Design_&amp;_Technology_1'!D365+Drama_1!D349+Drama_1!D365+English_1!D349+English_1!D365+Food_1!D349+Food_1!D365+Geography_1!D349+Geography_1!D365+History_1!D349+History_1!D365+Mathematics_1!D349+Mathematics_1!D365+Modern_Foreign_Languages_1!D349+Modern_Foreign_Languages_1!D365+Music_1!D349+Music_1!D365+Others_1!D349+Others_1!D365+Physical_Education_1!D349+Physical_Education_1!D365+Physics_1!D349+Physics_1!D365+Religious_Education_1!D349+Religious_Education_1!D365</f>
        <v>1249.5144903792282</v>
      </c>
      <c r="K563" s="1197">
        <f>'Art_&amp;_Design_1'!E349+'Art_&amp;_Design_1'!E365+Biology_1!E349+Biology_1!E365+Business_Studies_1!E349+Business_Studies_1!E365+Chemistry_1!E349+Chemistry_1!E365+Classics_1!E349+Classics_1!E365+Computing_1!E349+Computing_1!E365+'Design_&amp;_Technology_1'!E349+'Design_&amp;_Technology_1'!E365+Drama_1!E349+Drama_1!E365+English_1!E349+English_1!E365+Food_1!E349+Food_1!E365+Geography_1!E349+Geography_1!E365+History_1!E349+History_1!E365+Mathematics_1!E349+Mathematics_1!E365+Modern_Foreign_Languages_1!E349+Modern_Foreign_Languages_1!E365+Music_1!E349+Music_1!E365+Others_1!E349+Others_1!E365+Physical_Education_1!E349+Physical_Education_1!E365+Physics_1!E349+Physics_1!E365+Religious_Education_1!E349+Religious_Education_1!E365</f>
        <v>1382.5149336634597</v>
      </c>
      <c r="L563" s="1197">
        <f>'Art_&amp;_Design_1'!F349+'Art_&amp;_Design_1'!F365+Biology_1!F349+Biology_1!F365+Business_Studies_1!F349+Business_Studies_1!F365+Chemistry_1!F349+Chemistry_1!F365+Classics_1!F349+Classics_1!F365+Computing_1!F349+Computing_1!F365+'Design_&amp;_Technology_1'!F349+'Design_&amp;_Technology_1'!F365+Drama_1!F349+Drama_1!F365+English_1!F349+English_1!F365+Food_1!F349+Food_1!F365+Geography_1!F349+Geography_1!F365+History_1!F349+History_1!F365+Mathematics_1!F349+Mathematics_1!F365+Modern_Foreign_Languages_1!F349+Modern_Foreign_Languages_1!F365+Music_1!F349+Music_1!F365+Others_1!F349+Others_1!F365+Physical_Education_1!F349+Physical_Education_1!F365+Physics_1!F349+Physics_1!F365+Religious_Education_1!F349+Religious_Education_1!F365</f>
        <v>1454.0528651816608</v>
      </c>
      <c r="M563" s="1197">
        <f>'Art_&amp;_Design_1'!G349+'Art_&amp;_Design_1'!G365+Biology_1!G349+Biology_1!G365+Business_Studies_1!G349+Business_Studies_1!G365+Chemistry_1!G349+Chemistry_1!G365+Classics_1!G349+Classics_1!G365+Computing_1!G349+Computing_1!G365+'Design_&amp;_Technology_1'!G349+'Design_&amp;_Technology_1'!G365+Drama_1!G349+Drama_1!G365+English_1!G349+English_1!G365+Food_1!G349+Food_1!G365+Geography_1!G349+Geography_1!G365+History_1!G349+History_1!G365+Mathematics_1!G349+Mathematics_1!G365+Modern_Foreign_Languages_1!G349+Modern_Foreign_Languages_1!G365+Music_1!G349+Music_1!G365+Others_1!G349+Others_1!G365+Physical_Education_1!G349+Physical_Education_1!G365+Physics_1!G349+Physics_1!G365+Religious_Education_1!G349+Religious_Education_1!G365</f>
        <v>1498.7151508406469</v>
      </c>
      <c r="N563" s="1197">
        <f>'Art_&amp;_Design_1'!H349+'Art_&amp;_Design_1'!H365+Biology_1!H349+Biology_1!H365+Business_Studies_1!H349+Business_Studies_1!H365+Chemistry_1!H349+Chemistry_1!H365+Classics_1!H349+Classics_1!H365+Computing_1!H349+Computing_1!H365+'Design_&amp;_Technology_1'!H349+'Design_&amp;_Technology_1'!H365+Drama_1!H349+Drama_1!H365+English_1!H349+English_1!H365+Food_1!H349+Food_1!H365+Geography_1!H349+Geography_1!H365+History_1!H349+History_1!H365+Mathematics_1!H349+Mathematics_1!H365+Modern_Foreign_Languages_1!H349+Modern_Foreign_Languages_1!H365+Music_1!H349+Music_1!H365+Others_1!H349+Others_1!H365+Physical_Education_1!H349+Physical_Education_1!H365+Physics_1!H349+Physics_1!H365+Religious_Education_1!H349+Religious_Education_1!H365</f>
        <v>1523.2169901841223</v>
      </c>
      <c r="O563" s="1197">
        <f>'Art_&amp;_Design_1'!I349+'Art_&amp;_Design_1'!I365+Biology_1!I349+Biology_1!I365+Business_Studies_1!I349+Business_Studies_1!I365+Chemistry_1!I349+Chemistry_1!I365+Classics_1!I349+Classics_1!I365+Computing_1!I349+Computing_1!I365+'Design_&amp;_Technology_1'!I349+'Design_&amp;_Technology_1'!I365+Drama_1!I349+Drama_1!I365+English_1!I349+English_1!I365+Food_1!I349+Food_1!I365+Geography_1!I349+Geography_1!I365+History_1!I349+History_1!I365+Mathematics_1!I349+Mathematics_1!I365+Modern_Foreign_Languages_1!I349+Modern_Foreign_Languages_1!I365+Music_1!I349+Music_1!I365+Others_1!I349+Others_1!I365+Physical_Education_1!I349+Physical_Education_1!I365+Physics_1!I349+Physics_1!I365+Religious_Education_1!I349+Religious_Education_1!I365</f>
        <v>1528.846670439563</v>
      </c>
      <c r="P563" s="1197">
        <f>'Art_&amp;_Design_1'!J349+'Art_&amp;_Design_1'!J365+Biology_1!J349+Biology_1!J365+Business_Studies_1!J349+Business_Studies_1!J365+Chemistry_1!J349+Chemistry_1!J365+Classics_1!J349+Classics_1!J365+Computing_1!J349+Computing_1!J365+'Design_&amp;_Technology_1'!J349+'Design_&amp;_Technology_1'!J365+Drama_1!J349+Drama_1!J365+English_1!J349+English_1!J365+Food_1!J349+Food_1!J365+Geography_1!J349+Geography_1!J365+History_1!J349+History_1!J365+Mathematics_1!J349+Mathematics_1!J365+Modern_Foreign_Languages_1!J349+Modern_Foreign_Languages_1!J365+Music_1!J349+Music_1!J365+Others_1!J349+Others_1!J365+Physical_Education_1!J349+Physical_Education_1!J365+Physics_1!J349+Physics_1!J365+Religious_Education_1!J349+Religious_Education_1!J365</f>
        <v>1526.2044508738495</v>
      </c>
      <c r="Q563" s="1197">
        <f>'Art_&amp;_Design_1'!K349+'Art_&amp;_Design_1'!K365+Biology_1!K349+Biology_1!K365+Business_Studies_1!K349+Business_Studies_1!K365+Chemistry_1!K349+Chemistry_1!K365+Classics_1!K349+Classics_1!K365+Computing_1!K349+Computing_1!K365+'Design_&amp;_Technology_1'!K349+'Design_&amp;_Technology_1'!K365+Drama_1!K349+Drama_1!K365+English_1!K349+English_1!K365+Food_1!K349+Food_1!K365+Geography_1!K349+Geography_1!K365+History_1!K349+History_1!K365+Mathematics_1!K349+Mathematics_1!K365+Modern_Foreign_Languages_1!K349+Modern_Foreign_Languages_1!K365+Music_1!K349+Music_1!K365+Others_1!K349+Others_1!K365+Physical_Education_1!K349+Physical_Education_1!K365+Physics_1!K349+Physics_1!K365+Religious_Education_1!K349+Religious_Education_1!K365</f>
        <v>1518.9962497554293</v>
      </c>
      <c r="R563" s="1197">
        <f>'Art_&amp;_Design_1'!L349+'Art_&amp;_Design_1'!L365+Biology_1!L349+Biology_1!L365+Business_Studies_1!L349+Business_Studies_1!L365+Chemistry_1!L349+Chemistry_1!L365+Classics_1!L349+Classics_1!L365+Computing_1!L349+Computing_1!L365+'Design_&amp;_Technology_1'!L349+'Design_&amp;_Technology_1'!L365+Drama_1!L349+Drama_1!L365+English_1!L349+English_1!L365+Food_1!L349+Food_1!L365+Geography_1!L349+Geography_1!L365+History_1!L349+History_1!L365+Mathematics_1!L349+Mathematics_1!L365+Modern_Foreign_Languages_1!L349+Modern_Foreign_Languages_1!L365+Music_1!L349+Music_1!L365+Others_1!L349+Others_1!L365+Physical_Education_1!L349+Physical_Education_1!L365+Physics_1!L349+Physics_1!L365+Religious_Education_1!L349+Religious_Education_1!L365</f>
        <v>1510.7187601431392</v>
      </c>
      <c r="S563" s="1197">
        <f>'Art_&amp;_Design_1'!M349+'Art_&amp;_Design_1'!M365+Biology_1!M349+Biology_1!M365+Business_Studies_1!M349+Business_Studies_1!M365+Chemistry_1!M349+Chemistry_1!M365+Classics_1!M349+Classics_1!M365+Computing_1!M349+Computing_1!M365+'Design_&amp;_Technology_1'!M349+'Design_&amp;_Technology_1'!M365+Drama_1!M349+Drama_1!M365+English_1!M349+English_1!M365+Food_1!M349+Food_1!M365+Geography_1!M349+Geography_1!M365+History_1!M349+History_1!M365+Mathematics_1!M349+Mathematics_1!M365+Modern_Foreign_Languages_1!M349+Modern_Foreign_Languages_1!M365+Music_1!M349+Music_1!M365+Others_1!M349+Others_1!M365+Physical_Education_1!M349+Physical_Education_1!M365+Physics_1!M349+Physics_1!M365+Religious_Education_1!M349+Religious_Education_1!M365</f>
        <v>1502.041726459765</v>
      </c>
      <c r="T563" s="1197">
        <f>'Art_&amp;_Design_1'!N349+'Art_&amp;_Design_1'!N365+Biology_1!N349+Biology_1!N365+Business_Studies_1!N349+Business_Studies_1!N365+Chemistry_1!N349+Chemistry_1!N365+Classics_1!N349+Classics_1!N365+Computing_1!N349+Computing_1!N365+'Design_&amp;_Technology_1'!N349+'Design_&amp;_Technology_1'!N365+Drama_1!N349+Drama_1!N365+English_1!N349+English_1!N365+Food_1!N349+Food_1!N365+Geography_1!N349+Geography_1!N365+History_1!N349+History_1!N365+Mathematics_1!N349+Mathematics_1!N365+Modern_Foreign_Languages_1!N349+Modern_Foreign_Languages_1!N365+Music_1!N349+Music_1!N365+Others_1!N349+Others_1!N365+Physical_Education_1!N349+Physical_Education_1!N365+Physics_1!N349+Physics_1!N365+Religious_Education_1!N349+Religious_Education_1!N365</f>
        <v>1496.1069568145126</v>
      </c>
      <c r="U563" s="673"/>
    </row>
    <row r="564" spans="2:22">
      <c r="I564" s="1179">
        <f>SUM(I554:I563)-K58</f>
        <v>0</v>
      </c>
      <c r="J564" s="1179">
        <f>SUM(J554:J563)-L58</f>
        <v>0</v>
      </c>
      <c r="K564" s="1179">
        <f t="shared" ref="K564:T564" si="69">SUM(K554:K563)-M58</f>
        <v>0</v>
      </c>
      <c r="L564" s="1179">
        <f t="shared" si="69"/>
        <v>0</v>
      </c>
      <c r="M564" s="1179">
        <f t="shared" si="69"/>
        <v>0</v>
      </c>
      <c r="N564" s="1179">
        <f t="shared" si="69"/>
        <v>0</v>
      </c>
      <c r="O564" s="1179">
        <f t="shared" si="69"/>
        <v>0</v>
      </c>
      <c r="P564" s="1179">
        <f t="shared" si="69"/>
        <v>0</v>
      </c>
      <c r="Q564" s="1179">
        <f t="shared" si="69"/>
        <v>0</v>
      </c>
      <c r="R564" s="1179">
        <f t="shared" si="69"/>
        <v>0</v>
      </c>
      <c r="S564" s="1179">
        <f t="shared" si="69"/>
        <v>0</v>
      </c>
      <c r="T564" s="1179">
        <f t="shared" si="69"/>
        <v>0</v>
      </c>
      <c r="U564" s="673"/>
    </row>
    <row r="565" spans="2:22" ht="13.15">
      <c r="B565" s="332" t="s">
        <v>1113</v>
      </c>
    </row>
    <row r="567" spans="2:22" ht="13.15">
      <c r="B567" s="317"/>
      <c r="C567" s="317" t="str">
        <f>C24</f>
        <v>2010/11</v>
      </c>
      <c r="D567" s="317" t="str">
        <f t="shared" ref="D567:V567" si="70">D24</f>
        <v>2011/12</v>
      </c>
      <c r="E567" s="317" t="str">
        <f t="shared" si="70"/>
        <v>2012/13</v>
      </c>
      <c r="F567" s="317" t="str">
        <f t="shared" si="70"/>
        <v>2013/14</v>
      </c>
      <c r="G567" s="317" t="str">
        <f t="shared" si="70"/>
        <v>2014/15</v>
      </c>
      <c r="H567" s="317" t="str">
        <f t="shared" si="70"/>
        <v>2015/16</v>
      </c>
      <c r="I567" s="317" t="str">
        <f t="shared" si="70"/>
        <v>2016/17</v>
      </c>
      <c r="J567" s="317" t="str">
        <f t="shared" si="70"/>
        <v>2017/18</v>
      </c>
      <c r="K567" s="317" t="str">
        <f t="shared" si="70"/>
        <v>2018/19</v>
      </c>
      <c r="L567" s="317" t="str">
        <f t="shared" si="70"/>
        <v>2019/20</v>
      </c>
      <c r="M567" s="317" t="str">
        <f t="shared" si="70"/>
        <v>2020/21</v>
      </c>
      <c r="N567" s="317" t="str">
        <f t="shared" si="70"/>
        <v>2021/22</v>
      </c>
      <c r="O567" s="317" t="str">
        <f t="shared" si="70"/>
        <v>2022/23</v>
      </c>
      <c r="P567" s="317" t="str">
        <f t="shared" si="70"/>
        <v>2023/24</v>
      </c>
      <c r="Q567" s="317" t="str">
        <f t="shared" si="70"/>
        <v>2024/25</v>
      </c>
      <c r="R567" s="317" t="str">
        <f t="shared" si="70"/>
        <v>2025/26</v>
      </c>
      <c r="S567" s="317" t="str">
        <f t="shared" si="70"/>
        <v>2026/27</v>
      </c>
      <c r="T567" s="317" t="str">
        <f t="shared" si="70"/>
        <v>2027/28</v>
      </c>
      <c r="U567" s="317" t="str">
        <f t="shared" si="70"/>
        <v>2028/29</v>
      </c>
      <c r="V567" s="317" t="str">
        <f t="shared" si="70"/>
        <v>2029/30</v>
      </c>
    </row>
    <row r="568" spans="2:22" ht="13.15">
      <c r="B568" s="317" t="s">
        <v>1173</v>
      </c>
      <c r="C568" s="404">
        <f t="shared" ref="C568:J572" si="71">C509/SUM(C$509:C$513)</f>
        <v>0.21850556003861765</v>
      </c>
      <c r="D568" s="435">
        <f t="shared" si="71"/>
        <v>0.21925139244547756</v>
      </c>
      <c r="E568" s="435">
        <f t="shared" si="71"/>
        <v>0.22802618942715921</v>
      </c>
      <c r="F568" s="435">
        <f t="shared" si="71"/>
        <v>0.23819871629956585</v>
      </c>
      <c r="G568" s="404">
        <f t="shared" si="71"/>
        <v>0.24682408621996862</v>
      </c>
      <c r="H568" s="404">
        <f t="shared" si="71"/>
        <v>0.25381751789065832</v>
      </c>
      <c r="I568" s="404">
        <f t="shared" si="71"/>
        <v>0.25365067397296104</v>
      </c>
      <c r="J568" s="404">
        <f t="shared" si="71"/>
        <v>0.24814719280967576</v>
      </c>
      <c r="K568" s="404"/>
      <c r="L568" s="404"/>
      <c r="M568" s="404"/>
      <c r="N568" s="404"/>
      <c r="O568" s="404"/>
      <c r="P568" s="404"/>
      <c r="Q568" s="404"/>
      <c r="R568" s="404"/>
      <c r="S568" s="404"/>
      <c r="T568" s="404"/>
      <c r="U568" s="404"/>
      <c r="V568" s="404"/>
    </row>
    <row r="569" spans="2:22" ht="13.15">
      <c r="B569" s="317" t="s">
        <v>1174</v>
      </c>
      <c r="C569" s="404">
        <f t="shared" si="71"/>
        <v>0.30640583650044195</v>
      </c>
      <c r="D569" s="435">
        <f t="shared" si="71"/>
        <v>0.31179325328184149</v>
      </c>
      <c r="E569" s="435">
        <f t="shared" si="71"/>
        <v>0.31358828177695208</v>
      </c>
      <c r="F569" s="435">
        <f t="shared" si="71"/>
        <v>0.31218386367700363</v>
      </c>
      <c r="G569" s="404">
        <f t="shared" si="71"/>
        <v>0.31220574542359203</v>
      </c>
      <c r="H569" s="404">
        <f t="shared" si="71"/>
        <v>0.31184834182490445</v>
      </c>
      <c r="I569" s="404">
        <f t="shared" ref="I569:J572" si="72">I510/SUM(I$509:I$513)</f>
        <v>0.31485902351965628</v>
      </c>
      <c r="J569" s="404">
        <f t="shared" si="72"/>
        <v>0.31983729940129357</v>
      </c>
      <c r="K569" s="404"/>
      <c r="L569" s="404"/>
      <c r="M569" s="404"/>
      <c r="N569" s="404"/>
      <c r="O569" s="404"/>
      <c r="P569" s="404"/>
      <c r="Q569" s="404"/>
      <c r="R569" s="404"/>
      <c r="S569" s="404"/>
      <c r="T569" s="404"/>
      <c r="U569" s="404"/>
      <c r="V569" s="404"/>
    </row>
    <row r="570" spans="2:22" ht="13.15">
      <c r="B570" s="317" t="s">
        <v>1175</v>
      </c>
      <c r="C570" s="404">
        <f t="shared" si="71"/>
        <v>0.23663097467824704</v>
      </c>
      <c r="D570" s="435">
        <f t="shared" si="71"/>
        <v>0.2442838846622887</v>
      </c>
      <c r="E570" s="435">
        <f t="shared" si="71"/>
        <v>0.24952507364716309</v>
      </c>
      <c r="F570" s="435">
        <f t="shared" si="71"/>
        <v>0.25338527922660525</v>
      </c>
      <c r="G570" s="404">
        <f t="shared" si="71"/>
        <v>0.25585137251230067</v>
      </c>
      <c r="H570" s="404">
        <f t="shared" si="71"/>
        <v>0.25515502110821514</v>
      </c>
      <c r="I570" s="404">
        <f t="shared" si="72"/>
        <v>0.25530296122616891</v>
      </c>
      <c r="J570" s="404">
        <f t="shared" si="72"/>
        <v>0.25742413825360222</v>
      </c>
      <c r="K570" s="404"/>
      <c r="L570" s="404"/>
      <c r="M570" s="404"/>
      <c r="N570" s="404"/>
      <c r="O570" s="404"/>
      <c r="P570" s="404"/>
      <c r="Q570" s="404"/>
      <c r="R570" s="404"/>
      <c r="S570" s="404"/>
      <c r="T570" s="404"/>
      <c r="U570" s="404"/>
      <c r="V570" s="404"/>
    </row>
    <row r="571" spans="2:22" ht="13.15">
      <c r="B571" s="317" t="s">
        <v>1176</v>
      </c>
      <c r="C571" s="404">
        <f t="shared" si="71"/>
        <v>0.21086349132871526</v>
      </c>
      <c r="D571" s="435">
        <f t="shared" si="71"/>
        <v>0.19650415273492258</v>
      </c>
      <c r="E571" s="435">
        <f t="shared" si="71"/>
        <v>0.18000389220933408</v>
      </c>
      <c r="F571" s="435">
        <f t="shared" si="71"/>
        <v>0.16795928982305025</v>
      </c>
      <c r="G571" s="404">
        <f t="shared" si="71"/>
        <v>0.15780223905285978</v>
      </c>
      <c r="H571" s="404">
        <f t="shared" si="71"/>
        <v>0.15292656467054822</v>
      </c>
      <c r="I571" s="404">
        <f t="shared" si="72"/>
        <v>0.15065471712139689</v>
      </c>
      <c r="J571" s="404">
        <f t="shared" si="72"/>
        <v>0.1505201252048903</v>
      </c>
      <c r="K571" s="404"/>
      <c r="L571" s="404"/>
      <c r="M571" s="404"/>
      <c r="N571" s="404"/>
      <c r="O571" s="404"/>
      <c r="P571" s="404"/>
      <c r="Q571" s="404"/>
      <c r="R571" s="404"/>
      <c r="S571" s="404"/>
      <c r="T571" s="404"/>
      <c r="U571" s="404"/>
      <c r="V571" s="404"/>
    </row>
    <row r="572" spans="2:22" ht="13.15">
      <c r="B572" s="317" t="s">
        <v>1177</v>
      </c>
      <c r="C572" s="404">
        <f t="shared" si="71"/>
        <v>2.7594137453978065E-2</v>
      </c>
      <c r="D572" s="435">
        <f t="shared" si="71"/>
        <v>2.8167316875469701E-2</v>
      </c>
      <c r="E572" s="435">
        <f t="shared" si="71"/>
        <v>2.8856562939391522E-2</v>
      </c>
      <c r="F572" s="435">
        <f t="shared" si="71"/>
        <v>2.8272850973775052E-2</v>
      </c>
      <c r="G572" s="404">
        <f t="shared" si="71"/>
        <v>2.7316556791278954E-2</v>
      </c>
      <c r="H572" s="404">
        <f t="shared" si="71"/>
        <v>2.6252554505673844E-2</v>
      </c>
      <c r="I572" s="404">
        <f t="shared" si="72"/>
        <v>2.5532624159816945E-2</v>
      </c>
      <c r="J572" s="404">
        <f t="shared" si="72"/>
        <v>2.4071244330538161E-2</v>
      </c>
      <c r="K572" s="404"/>
      <c r="L572" s="404"/>
      <c r="M572" s="404"/>
      <c r="N572" s="404"/>
      <c r="O572" s="404"/>
      <c r="P572" s="404"/>
      <c r="Q572" s="404"/>
      <c r="R572" s="404"/>
      <c r="S572" s="404"/>
      <c r="T572" s="404"/>
      <c r="U572" s="404"/>
      <c r="V572" s="404"/>
    </row>
    <row r="573" spans="2:22" ht="13.15">
      <c r="B573" s="317" t="s">
        <v>1178</v>
      </c>
      <c r="C573" s="404"/>
      <c r="D573" s="435"/>
      <c r="E573" s="435"/>
      <c r="F573" s="435"/>
      <c r="G573" s="404"/>
      <c r="H573" s="404"/>
      <c r="I573" s="404"/>
      <c r="J573" s="404">
        <f>J568</f>
        <v>0.24814719280967576</v>
      </c>
      <c r="K573" s="404">
        <f>K514/SUM(K$514:K$518)</f>
        <v>0.24948439405325842</v>
      </c>
      <c r="L573" s="404">
        <f t="shared" ref="L573:V573" si="73">L514/SUM(L$514:L$518)</f>
        <v>0.25183349020574686</v>
      </c>
      <c r="M573" s="404">
        <f t="shared" si="73"/>
        <v>0.2556989609564449</v>
      </c>
      <c r="N573" s="404">
        <f t="shared" si="73"/>
        <v>0.25902645044375688</v>
      </c>
      <c r="O573" s="404">
        <f t="shared" si="73"/>
        <v>0.26180244771325789</v>
      </c>
      <c r="P573" s="404">
        <f t="shared" si="73"/>
        <v>0.26419793119801649</v>
      </c>
      <c r="Q573" s="404">
        <f t="shared" si="73"/>
        <v>0.26648505172493248</v>
      </c>
      <c r="R573" s="404">
        <f t="shared" si="73"/>
        <v>0.26871846238547664</v>
      </c>
      <c r="S573" s="404">
        <f t="shared" si="73"/>
        <v>0.27051876774556211</v>
      </c>
      <c r="T573" s="404">
        <f t="shared" si="73"/>
        <v>0.27196826030963261</v>
      </c>
      <c r="U573" s="404">
        <f t="shared" si="73"/>
        <v>0.27346957455021109</v>
      </c>
      <c r="V573" s="404">
        <f t="shared" si="73"/>
        <v>0.27447126538039196</v>
      </c>
    </row>
    <row r="574" spans="2:22" ht="13.15">
      <c r="B574" s="317" t="s">
        <v>1179</v>
      </c>
      <c r="C574" s="404"/>
      <c r="D574" s="435"/>
      <c r="E574" s="435"/>
      <c r="F574" s="435"/>
      <c r="G574" s="404"/>
      <c r="H574" s="404"/>
      <c r="I574" s="404"/>
      <c r="J574" s="404">
        <f>J569</f>
        <v>0.31983729940129357</v>
      </c>
      <c r="K574" s="404">
        <f>K515/SUM(K$514:K$518)</f>
        <v>0.32053502700356701</v>
      </c>
      <c r="L574" s="404">
        <f t="shared" ref="L574:V574" si="74">L515/SUM(L$514:L$518)</f>
        <v>0.31902915118967651</v>
      </c>
      <c r="M574" s="404">
        <f t="shared" si="74"/>
        <v>0.31596684844257461</v>
      </c>
      <c r="N574" s="404">
        <f t="shared" si="74"/>
        <v>0.31276972910618978</v>
      </c>
      <c r="O574" s="404">
        <f t="shared" si="74"/>
        <v>0.30980279237598063</v>
      </c>
      <c r="P574" s="404">
        <f t="shared" si="74"/>
        <v>0.3072026079455058</v>
      </c>
      <c r="Q574" s="404">
        <f t="shared" si="74"/>
        <v>0.30497342986687087</v>
      </c>
      <c r="R574" s="404">
        <f t="shared" si="74"/>
        <v>0.30313828526136155</v>
      </c>
      <c r="S574" s="404">
        <f t="shared" si="74"/>
        <v>0.30182047498644909</v>
      </c>
      <c r="T574" s="404">
        <f t="shared" si="74"/>
        <v>0.30094042667507953</v>
      </c>
      <c r="U574" s="404">
        <f t="shared" si="74"/>
        <v>0.30030457082323969</v>
      </c>
      <c r="V574" s="404">
        <f t="shared" si="74"/>
        <v>0.30004999287276168</v>
      </c>
    </row>
    <row r="575" spans="2:22" ht="13.15">
      <c r="B575" s="317" t="s">
        <v>1180</v>
      </c>
      <c r="C575" s="404"/>
      <c r="D575" s="435"/>
      <c r="E575" s="435"/>
      <c r="F575" s="435"/>
      <c r="G575" s="404"/>
      <c r="H575" s="404"/>
      <c r="I575" s="404"/>
      <c r="J575" s="404">
        <f>J570</f>
        <v>0.25742413825360222</v>
      </c>
      <c r="K575" s="404">
        <f>K516/SUM(K$514:K$518)</f>
        <v>0.25871286224941231</v>
      </c>
      <c r="L575" s="404">
        <f t="shared" ref="L575:V575" si="75">L516/SUM(L$514:L$518)</f>
        <v>0.26031408517022026</v>
      </c>
      <c r="M575" s="404">
        <f t="shared" si="75"/>
        <v>0.26157336658182861</v>
      </c>
      <c r="N575" s="404">
        <f t="shared" si="75"/>
        <v>0.2628314213180708</v>
      </c>
      <c r="O575" s="404">
        <f t="shared" si="75"/>
        <v>0.26389753922700193</v>
      </c>
      <c r="P575" s="404">
        <f t="shared" si="75"/>
        <v>0.2646277538616052</v>
      </c>
      <c r="Q575" s="404">
        <f t="shared" si="75"/>
        <v>0.26491314768139868</v>
      </c>
      <c r="R575" s="404">
        <f t="shared" si="75"/>
        <v>0.26477080199483199</v>
      </c>
      <c r="S575" s="404">
        <f t="shared" si="75"/>
        <v>0.2644145534290373</v>
      </c>
      <c r="T575" s="404">
        <f t="shared" si="75"/>
        <v>0.26390110740500655</v>
      </c>
      <c r="U575" s="404">
        <f t="shared" si="75"/>
        <v>0.26315961310403502</v>
      </c>
      <c r="V575" s="404">
        <f t="shared" si="75"/>
        <v>0.2624724818470841</v>
      </c>
    </row>
    <row r="576" spans="2:22" ht="13.15">
      <c r="B576" s="317" t="s">
        <v>1181</v>
      </c>
      <c r="C576" s="404"/>
      <c r="D576" s="435"/>
      <c r="E576" s="435"/>
      <c r="F576" s="435"/>
      <c r="G576" s="404"/>
      <c r="H576" s="404"/>
      <c r="I576" s="404"/>
      <c r="J576" s="404">
        <f>J571</f>
        <v>0.1505201252048903</v>
      </c>
      <c r="K576" s="404">
        <f>K517/SUM(K$514:K$518)</f>
        <v>0.14665287279586192</v>
      </c>
      <c r="L576" s="404">
        <f t="shared" ref="L576:V576" si="76">L517/SUM(L$514:L$518)</f>
        <v>0.14422261246882462</v>
      </c>
      <c r="M576" s="404">
        <f t="shared" si="76"/>
        <v>0.14244604830545141</v>
      </c>
      <c r="N576" s="404">
        <f t="shared" si="76"/>
        <v>0.14140902181997853</v>
      </c>
      <c r="O576" s="404">
        <f t="shared" si="76"/>
        <v>0.14087453679591608</v>
      </c>
      <c r="P576" s="404">
        <f t="shared" si="76"/>
        <v>0.14064785393821264</v>
      </c>
      <c r="Q576" s="404">
        <f t="shared" si="76"/>
        <v>0.14055609159236448</v>
      </c>
      <c r="R576" s="404">
        <f t="shared" si="76"/>
        <v>0.14050542825101717</v>
      </c>
      <c r="S576" s="404">
        <f t="shared" si="76"/>
        <v>0.14053277083081475</v>
      </c>
      <c r="T576" s="404">
        <f t="shared" si="76"/>
        <v>0.14058764466701315</v>
      </c>
      <c r="U576" s="404">
        <f t="shared" si="76"/>
        <v>0.14055046557421039</v>
      </c>
      <c r="V576" s="404">
        <f t="shared" si="76"/>
        <v>0.14054591324655674</v>
      </c>
    </row>
    <row r="577" spans="1:22" ht="13.15">
      <c r="B577" s="317" t="s">
        <v>1182</v>
      </c>
      <c r="C577" s="404"/>
      <c r="D577" s="435"/>
      <c r="E577" s="435"/>
      <c r="F577" s="435"/>
      <c r="G577" s="404"/>
      <c r="H577" s="404"/>
      <c r="I577" s="404"/>
      <c r="J577" s="404">
        <f>J572</f>
        <v>2.4071244330538161E-2</v>
      </c>
      <c r="K577" s="404">
        <f>K518/SUM(K$514:K$518)</f>
        <v>2.4614843897900394E-2</v>
      </c>
      <c r="L577" s="404">
        <f t="shared" ref="L577:V577" si="77">L518/SUM(L$514:L$518)</f>
        <v>2.4600660965531772E-2</v>
      </c>
      <c r="M577" s="404">
        <f t="shared" si="77"/>
        <v>2.4314775713700488E-2</v>
      </c>
      <c r="N577" s="404">
        <f t="shared" si="77"/>
        <v>2.3963377312003983E-2</v>
      </c>
      <c r="O577" s="404">
        <f t="shared" si="77"/>
        <v>2.3622683887843492E-2</v>
      </c>
      <c r="P577" s="404">
        <f t="shared" si="77"/>
        <v>2.3323853056659884E-2</v>
      </c>
      <c r="Q577" s="404">
        <f t="shared" si="77"/>
        <v>2.3072279134433549E-2</v>
      </c>
      <c r="R577" s="404">
        <f t="shared" si="77"/>
        <v>2.2867022107312642E-2</v>
      </c>
      <c r="S577" s="404">
        <f t="shared" si="77"/>
        <v>2.2713433008136861E-2</v>
      </c>
      <c r="T577" s="404">
        <f t="shared" si="77"/>
        <v>2.2602560943268051E-2</v>
      </c>
      <c r="U577" s="404">
        <f t="shared" si="77"/>
        <v>2.2515775948303719E-2</v>
      </c>
      <c r="V577" s="404">
        <f t="shared" si="77"/>
        <v>2.2460346653205593E-2</v>
      </c>
    </row>
    <row r="578" spans="1:22" ht="13.15">
      <c r="B578" s="317" t="s">
        <v>1183</v>
      </c>
      <c r="C578" s="404">
        <f t="shared" ref="C578:H582" si="78">C519/SUM(C$519:C$523)</f>
        <v>0.23087113056726538</v>
      </c>
      <c r="D578" s="435">
        <f t="shared" si="78"/>
        <v>0.2222924552055737</v>
      </c>
      <c r="E578" s="435">
        <f t="shared" si="78"/>
        <v>0.22234827605968777</v>
      </c>
      <c r="F578" s="435">
        <f t="shared" si="78"/>
        <v>0.21859163390871911</v>
      </c>
      <c r="G578" s="404">
        <f t="shared" si="78"/>
        <v>0.21638179529858892</v>
      </c>
      <c r="H578" s="404">
        <f t="shared" si="78"/>
        <v>0.21363812805730756</v>
      </c>
      <c r="I578" s="404">
        <f t="shared" ref="I578:J582" si="79">I519/SUM(I$519:I$523)</f>
        <v>0.2095851379126504</v>
      </c>
      <c r="J578" s="404">
        <f t="shared" si="79"/>
        <v>0.20494972725887017</v>
      </c>
      <c r="K578" s="404"/>
      <c r="L578" s="404"/>
      <c r="M578" s="404"/>
      <c r="N578" s="404"/>
      <c r="O578" s="404"/>
      <c r="P578" s="404"/>
      <c r="Q578" s="404"/>
      <c r="R578" s="404"/>
      <c r="S578" s="404"/>
      <c r="T578" s="404"/>
      <c r="U578" s="404"/>
      <c r="V578" s="404"/>
    </row>
    <row r="579" spans="1:22" ht="13.15">
      <c r="B579" s="317" t="s">
        <v>1184</v>
      </c>
      <c r="C579" s="404">
        <f t="shared" si="78"/>
        <v>0.31691431875837628</v>
      </c>
      <c r="D579" s="435">
        <f t="shared" si="78"/>
        <v>0.32755785616446381</v>
      </c>
      <c r="E579" s="435">
        <f t="shared" si="78"/>
        <v>0.33318472727103848</v>
      </c>
      <c r="F579" s="435">
        <f t="shared" si="78"/>
        <v>0.33915046733730386</v>
      </c>
      <c r="G579" s="404">
        <f t="shared" ref="G579:H582" si="80">G520/SUM(G$519:G$523)</f>
        <v>0.34363438359007925</v>
      </c>
      <c r="H579" s="404">
        <f t="shared" si="80"/>
        <v>0.34521124510694556</v>
      </c>
      <c r="I579" s="404">
        <f t="shared" si="79"/>
        <v>0.34835468510608264</v>
      </c>
      <c r="J579" s="404">
        <f t="shared" si="79"/>
        <v>0.34963974443430174</v>
      </c>
      <c r="K579" s="404"/>
      <c r="L579" s="404"/>
      <c r="M579" s="404"/>
      <c r="N579" s="404"/>
      <c r="O579" s="404"/>
      <c r="P579" s="404"/>
      <c r="Q579" s="404"/>
      <c r="R579" s="404"/>
      <c r="S579" s="404"/>
      <c r="T579" s="404"/>
      <c r="U579" s="404"/>
      <c r="V579" s="404"/>
    </row>
    <row r="580" spans="1:22" ht="13.15">
      <c r="B580" s="317" t="s">
        <v>1185</v>
      </c>
      <c r="C580" s="404">
        <f t="shared" si="78"/>
        <v>0.22716381903942226</v>
      </c>
      <c r="D580" s="435">
        <f t="shared" si="78"/>
        <v>0.23461049104887985</v>
      </c>
      <c r="E580" s="435">
        <f t="shared" si="78"/>
        <v>0.24102788046621285</v>
      </c>
      <c r="F580" s="435">
        <f t="shared" si="78"/>
        <v>0.24741117764170215</v>
      </c>
      <c r="G580" s="404">
        <f t="shared" si="78"/>
        <v>0.2527764028170999</v>
      </c>
      <c r="H580" s="404">
        <f t="shared" si="80"/>
        <v>0.25867164138564869</v>
      </c>
      <c r="I580" s="404">
        <f t="shared" si="79"/>
        <v>0.26495167347012222</v>
      </c>
      <c r="J580" s="404">
        <f t="shared" si="79"/>
        <v>0.27166478934506444</v>
      </c>
      <c r="K580" s="404"/>
      <c r="L580" s="404"/>
      <c r="M580" s="404"/>
      <c r="N580" s="404"/>
      <c r="O580" s="404"/>
      <c r="P580" s="404"/>
      <c r="Q580" s="404"/>
      <c r="R580" s="404"/>
      <c r="S580" s="404"/>
      <c r="T580" s="404"/>
      <c r="U580" s="404"/>
      <c r="V580" s="404"/>
    </row>
    <row r="581" spans="1:22" ht="13.15">
      <c r="B581" s="317" t="s">
        <v>1186</v>
      </c>
      <c r="C581" s="404">
        <f t="shared" si="78"/>
        <v>0.20167883226672037</v>
      </c>
      <c r="D581" s="435">
        <f t="shared" si="78"/>
        <v>0.19156521367599411</v>
      </c>
      <c r="E581" s="435">
        <f t="shared" si="78"/>
        <v>0.17958797519229816</v>
      </c>
      <c r="F581" s="435">
        <f t="shared" si="78"/>
        <v>0.17111309662917068</v>
      </c>
      <c r="G581" s="404">
        <f t="shared" si="80"/>
        <v>0.16388385950453774</v>
      </c>
      <c r="H581" s="404">
        <f t="shared" si="80"/>
        <v>0.1597823550225527</v>
      </c>
      <c r="I581" s="404">
        <f t="shared" si="79"/>
        <v>0.1552318737621452</v>
      </c>
      <c r="J581" s="404">
        <f t="shared" si="79"/>
        <v>0.15207603331135866</v>
      </c>
      <c r="K581" s="404"/>
      <c r="L581" s="404"/>
      <c r="M581" s="404"/>
      <c r="N581" s="404"/>
      <c r="O581" s="404"/>
      <c r="P581" s="404"/>
      <c r="Q581" s="404"/>
      <c r="R581" s="404"/>
      <c r="S581" s="404"/>
      <c r="T581" s="404"/>
      <c r="U581" s="404"/>
      <c r="V581" s="404"/>
    </row>
    <row r="582" spans="1:22" ht="13.15">
      <c r="B582" s="317" t="s">
        <v>1187</v>
      </c>
      <c r="C582" s="404">
        <f t="shared" si="78"/>
        <v>2.3371899368215689E-2</v>
      </c>
      <c r="D582" s="435">
        <f t="shared" si="78"/>
        <v>2.3973983905088526E-2</v>
      </c>
      <c r="E582" s="435">
        <f t="shared" si="78"/>
        <v>2.3851141010762803E-2</v>
      </c>
      <c r="F582" s="435">
        <f t="shared" si="78"/>
        <v>2.3733624483104218E-2</v>
      </c>
      <c r="G582" s="404">
        <f t="shared" si="80"/>
        <v>2.3323558789694134E-2</v>
      </c>
      <c r="H582" s="404">
        <f t="shared" si="80"/>
        <v>2.2696630427545401E-2</v>
      </c>
      <c r="I582" s="404">
        <f t="shared" si="79"/>
        <v>2.1876629748999666E-2</v>
      </c>
      <c r="J582" s="404">
        <f t="shared" si="79"/>
        <v>2.1669705650405047E-2</v>
      </c>
      <c r="K582" s="404"/>
      <c r="L582" s="404"/>
      <c r="M582" s="404"/>
      <c r="N582" s="404"/>
      <c r="O582" s="404"/>
      <c r="P582" s="404"/>
      <c r="Q582" s="404"/>
      <c r="R582" s="404"/>
      <c r="S582" s="404"/>
      <c r="T582" s="404"/>
      <c r="U582" s="404"/>
      <c r="V582" s="404"/>
    </row>
    <row r="583" spans="1:22" ht="13.15">
      <c r="B583" s="317" t="s">
        <v>1188</v>
      </c>
      <c r="C583" s="404"/>
      <c r="D583" s="404"/>
      <c r="E583" s="404"/>
      <c r="F583" s="404"/>
      <c r="G583" s="404"/>
      <c r="H583" s="404"/>
      <c r="I583" s="404"/>
      <c r="J583" s="404">
        <f>J578</f>
        <v>0.20494972725887017</v>
      </c>
      <c r="K583" s="404">
        <f>K524/SUM(K$524:K$528)</f>
        <v>0.21487146805247531</v>
      </c>
      <c r="L583" s="404">
        <f t="shared" ref="L583:T583" si="81">L524/SUM(L$524:L$528)</f>
        <v>0.22455653636261014</v>
      </c>
      <c r="M583" s="404">
        <f t="shared" si="81"/>
        <v>0.23311773259179538</v>
      </c>
      <c r="N583" s="404">
        <f t="shared" si="81"/>
        <v>0.24073113638051888</v>
      </c>
      <c r="O583" s="404">
        <f t="shared" si="81"/>
        <v>0.24947031118339819</v>
      </c>
      <c r="P583" s="404">
        <f t="shared" si="81"/>
        <v>0.25582036910318517</v>
      </c>
      <c r="Q583" s="404">
        <f t="shared" si="81"/>
        <v>0.25831228974465892</v>
      </c>
      <c r="R583" s="404">
        <f t="shared" si="81"/>
        <v>0.2593109225361977</v>
      </c>
      <c r="S583" s="404">
        <f t="shared" si="81"/>
        <v>0.25920398791148497</v>
      </c>
      <c r="T583" s="404">
        <f t="shared" si="81"/>
        <v>0.25868573884569213</v>
      </c>
      <c r="U583" s="404">
        <f t="shared" ref="U583:V587" si="82">U524/SUM(U$524:U$528)</f>
        <v>0.25783023378547615</v>
      </c>
      <c r="V583" s="404">
        <f t="shared" si="82"/>
        <v>0.25747289064403339</v>
      </c>
    </row>
    <row r="584" spans="1:22" ht="13.15">
      <c r="B584" s="317" t="s">
        <v>1189</v>
      </c>
      <c r="C584" s="404"/>
      <c r="D584" s="404"/>
      <c r="E584" s="404"/>
      <c r="F584" s="404"/>
      <c r="G584" s="404"/>
      <c r="H584" s="404"/>
      <c r="I584" s="404"/>
      <c r="J584" s="404">
        <f>J579</f>
        <v>0.34963974443430174</v>
      </c>
      <c r="K584" s="404">
        <f>K525/SUM(K$524:K$528)</f>
        <v>0.34165958701204063</v>
      </c>
      <c r="L584" s="404">
        <f t="shared" ref="L584:T584" si="83">L525/SUM(L$524:L$528)</f>
        <v>0.33387401994117094</v>
      </c>
      <c r="M584" s="404">
        <f t="shared" si="83"/>
        <v>0.32711973417331003</v>
      </c>
      <c r="N584" s="404">
        <f t="shared" si="83"/>
        <v>0.32159052199018262</v>
      </c>
      <c r="O584" s="404">
        <f t="shared" si="83"/>
        <v>0.31667320997673326</v>
      </c>
      <c r="P584" s="404">
        <f t="shared" si="83"/>
        <v>0.31364434214322878</v>
      </c>
      <c r="Q584" s="404">
        <f t="shared" si="83"/>
        <v>0.31271845124555409</v>
      </c>
      <c r="R584" s="404">
        <f t="shared" si="83"/>
        <v>0.31271314071686734</v>
      </c>
      <c r="S584" s="404">
        <f t="shared" si="83"/>
        <v>0.31328019252661971</v>
      </c>
      <c r="T584" s="404">
        <f t="shared" si="83"/>
        <v>0.31402364965156154</v>
      </c>
      <c r="U584" s="404">
        <f t="shared" si="82"/>
        <v>0.31483205724867186</v>
      </c>
      <c r="V584" s="404">
        <f t="shared" si="82"/>
        <v>0.31536828204109585</v>
      </c>
    </row>
    <row r="585" spans="1:22" ht="13.15">
      <c r="B585" s="317" t="s">
        <v>1190</v>
      </c>
      <c r="C585" s="404"/>
      <c r="D585" s="404"/>
      <c r="E585" s="404"/>
      <c r="F585" s="404"/>
      <c r="G585" s="404"/>
      <c r="H585" s="404"/>
      <c r="I585" s="404"/>
      <c r="J585" s="404">
        <f>J580</f>
        <v>0.27166478934506444</v>
      </c>
      <c r="K585" s="404">
        <f>K526/SUM(K$524:K$528)</f>
        <v>0.27339189356244875</v>
      </c>
      <c r="L585" s="404">
        <f t="shared" ref="L585:T585" si="84">L526/SUM(L$524:L$528)</f>
        <v>0.27435870312481125</v>
      </c>
      <c r="M585" s="404">
        <f t="shared" si="84"/>
        <v>0.27461631742621595</v>
      </c>
      <c r="N585" s="404">
        <f t="shared" si="84"/>
        <v>0.27404187231902266</v>
      </c>
      <c r="O585" s="404">
        <f t="shared" si="84"/>
        <v>0.27180533528718037</v>
      </c>
      <c r="P585" s="404">
        <f t="shared" si="84"/>
        <v>0.26958149156804695</v>
      </c>
      <c r="Q585" s="404">
        <f t="shared" si="84"/>
        <v>0.26834183775665416</v>
      </c>
      <c r="R585" s="404">
        <f t="shared" si="84"/>
        <v>0.26737904815461994</v>
      </c>
      <c r="S585" s="404">
        <f t="shared" si="84"/>
        <v>0.26674104336951171</v>
      </c>
      <c r="T585" s="404">
        <f t="shared" si="84"/>
        <v>0.26627726198383284</v>
      </c>
      <c r="U585" s="404">
        <f t="shared" si="82"/>
        <v>0.266042671518471</v>
      </c>
      <c r="V585" s="404">
        <f t="shared" si="82"/>
        <v>0.26571849984592538</v>
      </c>
    </row>
    <row r="586" spans="1:22" ht="13.15">
      <c r="B586" s="317" t="s">
        <v>1191</v>
      </c>
      <c r="C586" s="404"/>
      <c r="D586" s="404"/>
      <c r="E586" s="404"/>
      <c r="F586" s="404"/>
      <c r="G586" s="404"/>
      <c r="H586" s="404"/>
      <c r="I586" s="404"/>
      <c r="J586" s="404">
        <f>J581</f>
        <v>0.15207603331135866</v>
      </c>
      <c r="K586" s="404">
        <f>K527/SUM(K$524:K$528)</f>
        <v>0.14648264257192051</v>
      </c>
      <c r="L586" s="404">
        <f t="shared" ref="L586:T586" si="85">L527/SUM(L$524:L$528)</f>
        <v>0.14309315352120139</v>
      </c>
      <c r="M586" s="404">
        <f t="shared" si="85"/>
        <v>0.14111352850862643</v>
      </c>
      <c r="N586" s="404">
        <f t="shared" si="85"/>
        <v>0.13991257711069882</v>
      </c>
      <c r="O586" s="404">
        <f t="shared" si="85"/>
        <v>0.13869925630046556</v>
      </c>
      <c r="P586" s="404">
        <f t="shared" si="85"/>
        <v>0.13793169613723066</v>
      </c>
      <c r="Q586" s="404">
        <f t="shared" si="85"/>
        <v>0.13785296881639561</v>
      </c>
      <c r="R586" s="404">
        <f t="shared" si="85"/>
        <v>0.13799799834271945</v>
      </c>
      <c r="S586" s="404">
        <f t="shared" si="85"/>
        <v>0.13828789887612175</v>
      </c>
      <c r="T586" s="404">
        <f t="shared" si="85"/>
        <v>0.13858961514833631</v>
      </c>
      <c r="U586" s="404">
        <f t="shared" si="82"/>
        <v>0.13889784946794434</v>
      </c>
      <c r="V586" s="404">
        <f t="shared" si="82"/>
        <v>0.13904904331255472</v>
      </c>
    </row>
    <row r="587" spans="1:22" ht="13.15">
      <c r="B587" s="317" t="s">
        <v>1192</v>
      </c>
      <c r="C587" s="404"/>
      <c r="D587" s="404"/>
      <c r="E587" s="404"/>
      <c r="F587" s="404"/>
      <c r="G587" s="404"/>
      <c r="H587" s="404"/>
      <c r="I587" s="404"/>
      <c r="J587" s="404">
        <f>J582</f>
        <v>2.1669705650405047E-2</v>
      </c>
      <c r="K587" s="404">
        <f>K528/SUM(K$524:K$528)</f>
        <v>2.3594408801114724E-2</v>
      </c>
      <c r="L587" s="404">
        <f t="shared" ref="L587:T587" si="86">L528/SUM(L$524:L$528)</f>
        <v>2.4117587050206318E-2</v>
      </c>
      <c r="M587" s="404">
        <f t="shared" si="86"/>
        <v>2.4032687300052206E-2</v>
      </c>
      <c r="N587" s="404">
        <f t="shared" si="86"/>
        <v>2.3723892199577021E-2</v>
      </c>
      <c r="O587" s="404">
        <f t="shared" si="86"/>
        <v>2.3351887252222571E-2</v>
      </c>
      <c r="P587" s="404">
        <f t="shared" si="86"/>
        <v>2.3022101048308329E-2</v>
      </c>
      <c r="Q587" s="404">
        <f t="shared" si="86"/>
        <v>2.2774452436737081E-2</v>
      </c>
      <c r="R587" s="404">
        <f t="shared" si="86"/>
        <v>2.2598890249595643E-2</v>
      </c>
      <c r="S587" s="404">
        <f t="shared" si="86"/>
        <v>2.248687731626187E-2</v>
      </c>
      <c r="T587" s="404">
        <f t="shared" si="86"/>
        <v>2.2423734370577205E-2</v>
      </c>
      <c r="U587" s="404">
        <f t="shared" si="82"/>
        <v>2.239718797943659E-2</v>
      </c>
      <c r="V587" s="404">
        <f t="shared" si="82"/>
        <v>2.2391284156390759E-2</v>
      </c>
    </row>
    <row r="588" spans="1:22">
      <c r="A588" s="1180">
        <f>SUM(C588:V588)</f>
        <v>0</v>
      </c>
      <c r="B588" s="1180"/>
      <c r="C588" s="1180">
        <f>SUM(C568:C587)-2</f>
        <v>0</v>
      </c>
      <c r="D588" s="1180">
        <f t="shared" ref="D588:V588" si="87">SUM(D568:D587)-2</f>
        <v>0</v>
      </c>
      <c r="E588" s="1180">
        <f t="shared" si="87"/>
        <v>0</v>
      </c>
      <c r="F588" s="1180">
        <f t="shared" si="87"/>
        <v>0</v>
      </c>
      <c r="G588" s="1180">
        <f t="shared" si="87"/>
        <v>0</v>
      </c>
      <c r="H588" s="1180">
        <f t="shared" si="87"/>
        <v>0</v>
      </c>
      <c r="I588" s="1180">
        <f t="shared" si="87"/>
        <v>0</v>
      </c>
      <c r="J588" s="1180">
        <f>SUM(J568:J587)-4</f>
        <v>0</v>
      </c>
      <c r="K588" s="1180">
        <f t="shared" si="87"/>
        <v>0</v>
      </c>
      <c r="L588" s="1180">
        <f t="shared" si="87"/>
        <v>0</v>
      </c>
      <c r="M588" s="1180">
        <f t="shared" si="87"/>
        <v>0</v>
      </c>
      <c r="N588" s="1180">
        <f t="shared" si="87"/>
        <v>0</v>
      </c>
      <c r="O588" s="1180">
        <f t="shared" si="87"/>
        <v>0</v>
      </c>
      <c r="P588" s="1180">
        <f t="shared" si="87"/>
        <v>0</v>
      </c>
      <c r="Q588" s="1180">
        <f t="shared" si="87"/>
        <v>0</v>
      </c>
      <c r="R588" s="1180">
        <f t="shared" si="87"/>
        <v>0</v>
      </c>
      <c r="S588" s="1180">
        <f t="shared" si="87"/>
        <v>0</v>
      </c>
      <c r="T588" s="1180">
        <f t="shared" si="87"/>
        <v>0</v>
      </c>
      <c r="U588" s="1180">
        <f t="shared" si="87"/>
        <v>0</v>
      </c>
      <c r="V588" s="1180">
        <f t="shared" si="87"/>
        <v>0</v>
      </c>
    </row>
    <row r="612" spans="2:22" ht="13.15">
      <c r="B612" s="332" t="s">
        <v>1114</v>
      </c>
    </row>
    <row r="614" spans="2:22" ht="13.15">
      <c r="B614" s="715"/>
      <c r="C614" s="317" t="str">
        <f>C24</f>
        <v>2010/11</v>
      </c>
      <c r="D614" s="317" t="str">
        <f t="shared" ref="D614:V614" si="88">D24</f>
        <v>2011/12</v>
      </c>
      <c r="E614" s="317" t="str">
        <f t="shared" si="88"/>
        <v>2012/13</v>
      </c>
      <c r="F614" s="317" t="str">
        <f t="shared" si="88"/>
        <v>2013/14</v>
      </c>
      <c r="G614" s="317" t="str">
        <f t="shared" si="88"/>
        <v>2014/15</v>
      </c>
      <c r="H614" s="317" t="str">
        <f t="shared" si="88"/>
        <v>2015/16</v>
      </c>
      <c r="I614" s="317" t="str">
        <f t="shared" si="88"/>
        <v>2016/17</v>
      </c>
      <c r="J614" s="317" t="str">
        <f t="shared" si="88"/>
        <v>2017/18</v>
      </c>
      <c r="K614" s="317" t="str">
        <f t="shared" si="88"/>
        <v>2018/19</v>
      </c>
      <c r="L614" s="317" t="str">
        <f t="shared" si="88"/>
        <v>2019/20</v>
      </c>
      <c r="M614" s="317" t="str">
        <f t="shared" si="88"/>
        <v>2020/21</v>
      </c>
      <c r="N614" s="317" t="str">
        <f t="shared" si="88"/>
        <v>2021/22</v>
      </c>
      <c r="O614" s="317" t="str">
        <f t="shared" si="88"/>
        <v>2022/23</v>
      </c>
      <c r="P614" s="317" t="str">
        <f t="shared" si="88"/>
        <v>2023/24</v>
      </c>
      <c r="Q614" s="317" t="str">
        <f t="shared" si="88"/>
        <v>2024/25</v>
      </c>
      <c r="R614" s="317" t="str">
        <f t="shared" si="88"/>
        <v>2025/26</v>
      </c>
      <c r="S614" s="317" t="str">
        <f t="shared" si="88"/>
        <v>2026/27</v>
      </c>
      <c r="T614" s="317" t="str">
        <f t="shared" si="88"/>
        <v>2027/28</v>
      </c>
      <c r="U614" s="317" t="str">
        <f t="shared" si="88"/>
        <v>2028/29</v>
      </c>
      <c r="V614" s="317" t="str">
        <f t="shared" si="88"/>
        <v>2029/30</v>
      </c>
    </row>
    <row r="615" spans="2:22" ht="13.15">
      <c r="B615" s="317" t="s">
        <v>954</v>
      </c>
      <c r="C615" s="444">
        <f t="shared" ref="C615:I615" si="89">C327</f>
        <v>20385.666161092799</v>
      </c>
      <c r="D615" s="444">
        <f t="shared" si="89"/>
        <v>24275.71670514478</v>
      </c>
      <c r="E615" s="444">
        <f t="shared" si="89"/>
        <v>25371.83228858413</v>
      </c>
      <c r="F615" s="444">
        <f t="shared" si="89"/>
        <v>27019.603000000003</v>
      </c>
      <c r="G615" s="444">
        <f t="shared" si="89"/>
        <v>26789.173000000003</v>
      </c>
      <c r="H615" s="444">
        <f t="shared" si="89"/>
        <v>25375.214999999997</v>
      </c>
      <c r="I615" s="444">
        <f t="shared" si="89"/>
        <v>23647.388999999996</v>
      </c>
      <c r="J615" s="444"/>
      <c r="K615" s="444"/>
      <c r="L615" s="444"/>
      <c r="M615" s="444"/>
      <c r="N615" s="444"/>
      <c r="O615" s="444"/>
      <c r="P615" s="444"/>
      <c r="Q615" s="444"/>
      <c r="R615" s="444"/>
      <c r="S615" s="444"/>
      <c r="T615" s="444"/>
      <c r="U615" s="444"/>
      <c r="V615" s="444"/>
    </row>
    <row r="616" spans="2:22" ht="13.15">
      <c r="B616" s="317" t="s">
        <v>955</v>
      </c>
      <c r="C616" s="444"/>
      <c r="D616" s="444"/>
      <c r="E616" s="444"/>
      <c r="F616" s="444"/>
      <c r="G616" s="444"/>
      <c r="H616" s="444"/>
      <c r="I616" s="444"/>
      <c r="J616" s="444"/>
      <c r="K616" s="444">
        <f t="shared" ref="K616:V616" si="90">K328</f>
        <v>26006.90066104502</v>
      </c>
      <c r="L616" s="444">
        <f t="shared" si="90"/>
        <v>25386.206247743521</v>
      </c>
      <c r="M616" s="444">
        <f t="shared" si="90"/>
        <v>24982.04236717576</v>
      </c>
      <c r="N616" s="444">
        <f t="shared" si="90"/>
        <v>24539.997614377018</v>
      </c>
      <c r="O616" s="444">
        <f t="shared" si="90"/>
        <v>24217.833070879336</v>
      </c>
      <c r="P616" s="444">
        <f t="shared" si="90"/>
        <v>24083.057859253509</v>
      </c>
      <c r="Q616" s="444">
        <f t="shared" si="90"/>
        <v>24193.819311610256</v>
      </c>
      <c r="R616" s="444">
        <f t="shared" si="90"/>
        <v>24399.578379788683</v>
      </c>
      <c r="S616" s="444">
        <f t="shared" si="90"/>
        <v>24343.048102328004</v>
      </c>
      <c r="T616" s="444">
        <f t="shared" si="90"/>
        <v>24306.606148553081</v>
      </c>
      <c r="U616" s="444">
        <f t="shared" si="90"/>
        <v>24556.351520364438</v>
      </c>
      <c r="V616" s="444">
        <f t="shared" si="90"/>
        <v>24386.885199662607</v>
      </c>
    </row>
    <row r="617" spans="2:22" ht="13.15">
      <c r="B617" s="317" t="s">
        <v>1101</v>
      </c>
      <c r="C617" s="444">
        <f t="shared" ref="C617:I617" si="91">C269</f>
        <v>19353.876003472189</v>
      </c>
      <c r="D617" s="444">
        <f t="shared" si="91"/>
        <v>20062.369184995747</v>
      </c>
      <c r="E617" s="444">
        <f t="shared" si="91"/>
        <v>21394.384831681287</v>
      </c>
      <c r="F617" s="444">
        <f t="shared" si="91"/>
        <v>23706.478999999999</v>
      </c>
      <c r="G617" s="444">
        <f t="shared" si="91"/>
        <v>24322.042000000001</v>
      </c>
      <c r="H617" s="444">
        <f t="shared" si="91"/>
        <v>24193.442000000003</v>
      </c>
      <c r="I617" s="444">
        <f t="shared" si="91"/>
        <v>24787.946000000004</v>
      </c>
      <c r="J617" s="444"/>
      <c r="K617" s="444"/>
      <c r="L617" s="444"/>
      <c r="M617" s="444"/>
      <c r="N617" s="444"/>
      <c r="O617" s="444"/>
      <c r="P617" s="444"/>
      <c r="Q617" s="444"/>
      <c r="R617" s="444"/>
      <c r="S617" s="444"/>
      <c r="T617" s="444"/>
      <c r="U617" s="444"/>
      <c r="V617" s="444"/>
    </row>
    <row r="618" spans="2:22" ht="13.15">
      <c r="B618" s="317" t="s">
        <v>1102</v>
      </c>
      <c r="C618" s="444"/>
      <c r="D618" s="444"/>
      <c r="E618" s="444"/>
      <c r="F618" s="444"/>
      <c r="G618" s="444"/>
      <c r="H618" s="444"/>
      <c r="I618" s="444"/>
      <c r="J618" s="444"/>
      <c r="K618" s="444">
        <f t="shared" ref="K618:V618" si="92">K270</f>
        <v>25404.109997963737</v>
      </c>
      <c r="L618" s="444">
        <f t="shared" si="92"/>
        <v>25403.529950220814</v>
      </c>
      <c r="M618" s="444">
        <f t="shared" si="92"/>
        <v>26002.037624577297</v>
      </c>
      <c r="N618" s="444">
        <f t="shared" si="92"/>
        <v>26076.403005064782</v>
      </c>
      <c r="O618" s="444">
        <f t="shared" si="92"/>
        <v>25986.566956302267</v>
      </c>
      <c r="P618" s="444">
        <f t="shared" si="92"/>
        <v>25878.899771228411</v>
      </c>
      <c r="Q618" s="444">
        <f t="shared" si="92"/>
        <v>25775.794913698017</v>
      </c>
      <c r="R618" s="444">
        <f t="shared" si="92"/>
        <v>25702.671546399324</v>
      </c>
      <c r="S618" s="444">
        <f t="shared" si="92"/>
        <v>25665.052245436731</v>
      </c>
      <c r="T618" s="444">
        <f t="shared" si="92"/>
        <v>25628.344437083204</v>
      </c>
      <c r="U618" s="444">
        <f t="shared" si="92"/>
        <v>25593.483612179607</v>
      </c>
      <c r="V618" s="444">
        <f t="shared" si="92"/>
        <v>25590.93057077756</v>
      </c>
    </row>
    <row r="619" spans="2:22" ht="13.15">
      <c r="B619" s="317" t="s">
        <v>1115</v>
      </c>
      <c r="C619" s="444">
        <f t="shared" ref="C619:I619" si="93">C615-C617</f>
        <v>1031.7901576206095</v>
      </c>
      <c r="D619" s="444">
        <f t="shared" si="93"/>
        <v>4213.3475201490328</v>
      </c>
      <c r="E619" s="444">
        <f t="shared" si="93"/>
        <v>3977.4474569028425</v>
      </c>
      <c r="F619" s="444">
        <f t="shared" si="93"/>
        <v>3313.1240000000034</v>
      </c>
      <c r="G619" s="444">
        <f t="shared" si="93"/>
        <v>2467.1310000000012</v>
      </c>
      <c r="H619" s="444">
        <f t="shared" si="93"/>
        <v>1181.7729999999938</v>
      </c>
      <c r="I619" s="444">
        <f t="shared" si="93"/>
        <v>-1140.557000000008</v>
      </c>
      <c r="J619" s="444"/>
      <c r="K619" s="444"/>
      <c r="L619" s="444"/>
      <c r="M619" s="444"/>
      <c r="N619" s="444"/>
      <c r="O619" s="444"/>
      <c r="P619" s="444"/>
      <c r="Q619" s="444"/>
      <c r="R619" s="444"/>
      <c r="S619" s="444"/>
      <c r="T619" s="444"/>
      <c r="U619" s="444"/>
      <c r="V619" s="444"/>
    </row>
    <row r="620" spans="2:22" ht="13.15">
      <c r="B620" s="317" t="s">
        <v>1116</v>
      </c>
      <c r="C620" s="444"/>
      <c r="D620" s="444"/>
      <c r="E620" s="444"/>
      <c r="F620" s="444"/>
      <c r="G620" s="444"/>
      <c r="H620" s="444"/>
      <c r="I620" s="444"/>
      <c r="J620" s="444"/>
      <c r="K620" s="444">
        <f t="shared" ref="K620:V620" si="94">K616-K618</f>
        <v>602.79066308128313</v>
      </c>
      <c r="L620" s="444">
        <f t="shared" si="94"/>
        <v>-17.323702477293409</v>
      </c>
      <c r="M620" s="444">
        <f t="shared" si="94"/>
        <v>-1019.9952574015369</v>
      </c>
      <c r="N620" s="444">
        <f t="shared" si="94"/>
        <v>-1536.4053906877634</v>
      </c>
      <c r="O620" s="444">
        <f t="shared" si="94"/>
        <v>-1768.7338854229311</v>
      </c>
      <c r="P620" s="444">
        <f t="shared" si="94"/>
        <v>-1795.8419119749014</v>
      </c>
      <c r="Q620" s="444">
        <f t="shared" si="94"/>
        <v>-1581.9756020877612</v>
      </c>
      <c r="R620" s="444">
        <f t="shared" si="94"/>
        <v>-1303.0931666106408</v>
      </c>
      <c r="S620" s="444">
        <f t="shared" si="94"/>
        <v>-1322.0041431087266</v>
      </c>
      <c r="T620" s="444">
        <f t="shared" si="94"/>
        <v>-1321.7382885301231</v>
      </c>
      <c r="U620" s="444">
        <f t="shared" si="94"/>
        <v>-1037.1320918151687</v>
      </c>
      <c r="V620" s="444">
        <f t="shared" si="94"/>
        <v>-1204.045371114953</v>
      </c>
    </row>
    <row r="621" spans="2:22" ht="13.15">
      <c r="B621" s="317" t="s">
        <v>956</v>
      </c>
      <c r="C621" s="444">
        <f t="shared" ref="C621:I621" si="95">C329</f>
        <v>19514.55422479122</v>
      </c>
      <c r="D621" s="444">
        <f t="shared" si="95"/>
        <v>21525.58142743136</v>
      </c>
      <c r="E621" s="444">
        <f t="shared" si="95"/>
        <v>20642.100862380161</v>
      </c>
      <c r="F621" s="444">
        <f t="shared" si="95"/>
        <v>21423.623000000003</v>
      </c>
      <c r="G621" s="444">
        <f t="shared" si="95"/>
        <v>20796.365000000002</v>
      </c>
      <c r="H621" s="444">
        <f t="shared" si="95"/>
        <v>20792.243999999999</v>
      </c>
      <c r="I621" s="444">
        <f t="shared" si="95"/>
        <v>20671.917999999998</v>
      </c>
      <c r="J621" s="444"/>
      <c r="K621" s="444"/>
      <c r="L621" s="444"/>
      <c r="M621" s="444"/>
      <c r="N621" s="444"/>
      <c r="O621" s="444"/>
      <c r="P621" s="444"/>
      <c r="Q621" s="444"/>
      <c r="R621" s="444"/>
      <c r="S621" s="444"/>
      <c r="T621" s="444"/>
      <c r="U621" s="444"/>
      <c r="V621" s="444"/>
    </row>
    <row r="622" spans="2:22" ht="13.15">
      <c r="B622" s="317" t="s">
        <v>957</v>
      </c>
      <c r="C622" s="444"/>
      <c r="D622" s="444"/>
      <c r="E622" s="444"/>
      <c r="F622" s="444"/>
      <c r="G622" s="444"/>
      <c r="H622" s="444"/>
      <c r="I622" s="444"/>
      <c r="J622" s="444"/>
      <c r="K622" s="444">
        <f t="shared" ref="K622:V622" si="96">K330</f>
        <v>25932.70046796088</v>
      </c>
      <c r="L622" s="444">
        <f t="shared" si="96"/>
        <v>26264.090298958567</v>
      </c>
      <c r="M622" s="444">
        <f t="shared" si="96"/>
        <v>26040.913328593771</v>
      </c>
      <c r="N622" s="444">
        <f t="shared" si="96"/>
        <v>26539.992869103535</v>
      </c>
      <c r="O622" s="444">
        <f t="shared" si="96"/>
        <v>28769.41529260447</v>
      </c>
      <c r="P622" s="444">
        <f t="shared" si="96"/>
        <v>28829.292857917211</v>
      </c>
      <c r="Q622" s="444">
        <f t="shared" si="96"/>
        <v>27198.771964761709</v>
      </c>
      <c r="R622" s="444">
        <f t="shared" si="96"/>
        <v>26607.659647995159</v>
      </c>
      <c r="S622" s="444">
        <f t="shared" si="96"/>
        <v>25983.465407376098</v>
      </c>
      <c r="T622" s="444">
        <f t="shared" si="96"/>
        <v>25658.78452226907</v>
      </c>
      <c r="U622" s="444">
        <f t="shared" si="96"/>
        <v>25269.120938841785</v>
      </c>
      <c r="V622" s="444">
        <f t="shared" si="96"/>
        <v>25470.401641060329</v>
      </c>
    </row>
    <row r="623" spans="2:22" ht="13.15">
      <c r="B623" s="317" t="s">
        <v>1103</v>
      </c>
      <c r="C623" s="444">
        <f t="shared" ref="C623:I623" si="97">C271</f>
        <v>22711.693375684579</v>
      </c>
      <c r="D623" s="444">
        <f t="shared" si="97"/>
        <v>20959.343107043045</v>
      </c>
      <c r="E623" s="444">
        <f t="shared" si="97"/>
        <v>22224.229308861664</v>
      </c>
      <c r="F623" s="444">
        <f t="shared" si="97"/>
        <v>23315.542999999998</v>
      </c>
      <c r="G623" s="444">
        <f t="shared" si="97"/>
        <v>24132.484999999997</v>
      </c>
      <c r="H623" s="444">
        <f t="shared" si="97"/>
        <v>23968.880000000001</v>
      </c>
      <c r="I623" s="444">
        <f t="shared" si="97"/>
        <v>23824.424999999999</v>
      </c>
      <c r="J623" s="444"/>
      <c r="K623" s="444"/>
      <c r="L623" s="444"/>
      <c r="M623" s="444"/>
      <c r="N623" s="444"/>
      <c r="O623" s="444"/>
      <c r="P623" s="444"/>
      <c r="Q623" s="444"/>
      <c r="R623" s="444"/>
      <c r="S623" s="444"/>
      <c r="T623" s="444"/>
      <c r="U623" s="444"/>
      <c r="V623" s="444"/>
    </row>
    <row r="624" spans="2:22" ht="13.15">
      <c r="B624" s="317" t="s">
        <v>1104</v>
      </c>
      <c r="C624" s="444"/>
      <c r="D624" s="444"/>
      <c r="E624" s="444"/>
      <c r="F624" s="444"/>
      <c r="G624" s="444"/>
      <c r="H624" s="444"/>
      <c r="I624" s="444"/>
      <c r="J624" s="444"/>
      <c r="K624" s="444">
        <f t="shared" ref="K624:V624" si="98">K272</f>
        <v>23992.921961381348</v>
      </c>
      <c r="L624" s="444">
        <f t="shared" si="98"/>
        <v>24228.518936302542</v>
      </c>
      <c r="M624" s="444">
        <f t="shared" si="98"/>
        <v>24948.418555821067</v>
      </c>
      <c r="N624" s="444">
        <f t="shared" si="98"/>
        <v>25241.010665348091</v>
      </c>
      <c r="O624" s="444">
        <f t="shared" si="98"/>
        <v>25464.839045648539</v>
      </c>
      <c r="P624" s="444">
        <f t="shared" si="98"/>
        <v>25942.163407242515</v>
      </c>
      <c r="Q624" s="444">
        <f t="shared" si="98"/>
        <v>26358.661039264582</v>
      </c>
      <c r="R624" s="444">
        <f t="shared" si="98"/>
        <v>26507.340134481648</v>
      </c>
      <c r="S624" s="444">
        <f t="shared" si="98"/>
        <v>26569.367307662338</v>
      </c>
      <c r="T624" s="444">
        <f t="shared" si="98"/>
        <v>26548.628098335514</v>
      </c>
      <c r="U624" s="444">
        <f t="shared" si="98"/>
        <v>26491.732305171809</v>
      </c>
      <c r="V624" s="444">
        <f t="shared" si="98"/>
        <v>26395.424937386371</v>
      </c>
    </row>
    <row r="625" spans="2:22" ht="13.15">
      <c r="B625" s="317" t="s">
        <v>1117</v>
      </c>
      <c r="C625" s="444">
        <f t="shared" ref="C625:I625" si="99">C621-C623</f>
        <v>-3197.1391508933593</v>
      </c>
      <c r="D625" s="444">
        <f t="shared" si="99"/>
        <v>566.23832038831461</v>
      </c>
      <c r="E625" s="444">
        <f t="shared" si="99"/>
        <v>-1582.1284464815035</v>
      </c>
      <c r="F625" s="444">
        <f t="shared" si="99"/>
        <v>-1891.9199999999946</v>
      </c>
      <c r="G625" s="444">
        <f t="shared" si="99"/>
        <v>-3336.1199999999953</v>
      </c>
      <c r="H625" s="444">
        <f t="shared" si="99"/>
        <v>-3176.6360000000022</v>
      </c>
      <c r="I625" s="444">
        <f t="shared" si="99"/>
        <v>-3152.5070000000014</v>
      </c>
      <c r="J625" s="444"/>
      <c r="K625" s="444"/>
      <c r="L625" s="444"/>
      <c r="M625" s="444"/>
      <c r="N625" s="444"/>
      <c r="O625" s="444"/>
      <c r="P625" s="444"/>
      <c r="Q625" s="444"/>
      <c r="R625" s="444"/>
      <c r="S625" s="444"/>
      <c r="T625" s="444"/>
      <c r="U625" s="444"/>
      <c r="V625" s="444"/>
    </row>
    <row r="626" spans="2:22" ht="13.15">
      <c r="B626" s="317" t="s">
        <v>1118</v>
      </c>
      <c r="C626" s="444"/>
      <c r="D626" s="444"/>
      <c r="E626" s="444"/>
      <c r="F626" s="444"/>
      <c r="G626" s="444"/>
      <c r="H626" s="444"/>
      <c r="I626" s="444"/>
      <c r="J626" s="444"/>
      <c r="K626" s="444">
        <f t="shared" ref="K626:V626" si="100">K622-K624</f>
        <v>1939.7785065795324</v>
      </c>
      <c r="L626" s="444">
        <f t="shared" si="100"/>
        <v>2035.5713626560246</v>
      </c>
      <c r="M626" s="444">
        <f t="shared" si="100"/>
        <v>1092.4947727727049</v>
      </c>
      <c r="N626" s="444">
        <f t="shared" si="100"/>
        <v>1298.9822037554441</v>
      </c>
      <c r="O626" s="444">
        <f t="shared" si="100"/>
        <v>3304.5762469559304</v>
      </c>
      <c r="P626" s="444">
        <f t="shared" si="100"/>
        <v>2887.1294506746963</v>
      </c>
      <c r="Q626" s="444">
        <f t="shared" si="100"/>
        <v>840.11092549712703</v>
      </c>
      <c r="R626" s="444">
        <f t="shared" si="100"/>
        <v>100.31951351351017</v>
      </c>
      <c r="S626" s="444">
        <f t="shared" si="100"/>
        <v>-585.90190028624056</v>
      </c>
      <c r="T626" s="444">
        <f t="shared" si="100"/>
        <v>-889.84357606644335</v>
      </c>
      <c r="U626" s="444">
        <f t="shared" si="100"/>
        <v>-1222.6113663300239</v>
      </c>
      <c r="V626" s="444">
        <f t="shared" si="100"/>
        <v>-925.02329632604233</v>
      </c>
    </row>
    <row r="649" spans="3:18">
      <c r="C649" s="267"/>
      <c r="D649" s="267"/>
      <c r="E649" s="267"/>
      <c r="F649" s="267"/>
      <c r="G649" s="267"/>
      <c r="I649" s="267"/>
      <c r="J649" s="267"/>
      <c r="K649" s="267"/>
      <c r="L649" s="267"/>
      <c r="M649" s="267"/>
      <c r="N649" s="267"/>
      <c r="O649" s="267"/>
      <c r="P649" s="267"/>
      <c r="Q649" s="267"/>
      <c r="R649" s="267"/>
    </row>
    <row r="653" spans="3:18">
      <c r="C653" s="719"/>
      <c r="D653" s="719"/>
      <c r="E653" s="719"/>
      <c r="F653" s="719"/>
      <c r="G653" s="719"/>
      <c r="H653" s="719"/>
      <c r="I653" s="719"/>
      <c r="J653" s="719"/>
      <c r="K653" s="719"/>
      <c r="L653" s="719"/>
      <c r="M653" s="719"/>
      <c r="N653" s="719"/>
      <c r="O653" s="719"/>
      <c r="P653" s="719"/>
    </row>
    <row r="654" spans="3:18">
      <c r="C654" s="448"/>
      <c r="D654" s="448"/>
      <c r="E654" s="448"/>
      <c r="F654" s="448"/>
      <c r="G654" s="448"/>
      <c r="H654" s="448"/>
      <c r="I654" s="448"/>
      <c r="J654" s="448"/>
      <c r="K654" s="448"/>
    </row>
    <row r="655" spans="3:18">
      <c r="C655" s="267"/>
      <c r="D655" s="267"/>
      <c r="E655" s="267"/>
      <c r="F655" s="267"/>
      <c r="G655" s="267"/>
      <c r="H655" s="267"/>
      <c r="I655" s="267"/>
      <c r="J655" s="267"/>
      <c r="K655" s="267"/>
    </row>
  </sheetData>
  <hyperlinks>
    <hyperlink ref="A2" location="'Title_&amp;_Contents'!A1" display="Contents"/>
    <hyperlink ref="B2" location="Map_of_sheets!A1" display="Map of sheets"/>
  </hyperlinks>
  <pageMargins left="0.7" right="0.7" top="0.75" bottom="0.75" header="0.3" footer="0.3"/>
  <pageSetup orientation="portrait" r:id="rId1"/>
  <ignoredErrors>
    <ignoredError sqref="J27" formula="1"/>
  </ignoredError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FFFF00"/>
  </sheetPr>
  <dimension ref="A1:AB126"/>
  <sheetViews>
    <sheetView showGridLines="0" zoomScaleNormal="100" workbookViewId="0"/>
  </sheetViews>
  <sheetFormatPr defaultRowHeight="12.75"/>
  <cols>
    <col min="2" max="2" width="32.59765625" customWidth="1"/>
    <col min="3" max="23" width="12.86328125" bestFit="1" customWidth="1"/>
    <col min="24" max="25" width="12.86328125" customWidth="1"/>
    <col min="26" max="26" width="12.86328125" bestFit="1" customWidth="1"/>
    <col min="27" max="40" width="12.86328125" customWidth="1"/>
  </cols>
  <sheetData>
    <row r="1" spans="1:28" s="704" customFormat="1" ht="13.9">
      <c r="A1" s="63" t="str">
        <f>ModelBanner</f>
        <v>TSM_201920</v>
      </c>
    </row>
    <row r="2" spans="1:28" s="704" customFormat="1" ht="13.9">
      <c r="A2" s="920" t="s">
        <v>13</v>
      </c>
      <c r="B2" s="920" t="s">
        <v>30</v>
      </c>
    </row>
    <row r="3" spans="1:28" s="704" customFormat="1" ht="13.9">
      <c r="A3" s="65"/>
    </row>
    <row r="4" spans="1:28" s="55" customFormat="1" ht="13.15">
      <c r="A4" s="56" t="s">
        <v>26</v>
      </c>
      <c r="B4" s="56"/>
      <c r="C4" s="56"/>
      <c r="D4" s="56"/>
      <c r="E4" s="283"/>
      <c r="F4" s="56"/>
      <c r="G4" s="56"/>
      <c r="H4" s="56"/>
      <c r="I4" s="56"/>
      <c r="J4" s="56"/>
      <c r="K4" s="56"/>
      <c r="L4" s="56"/>
      <c r="M4" s="56"/>
      <c r="N4" s="56"/>
      <c r="O4" s="56"/>
      <c r="P4" s="56"/>
      <c r="Q4" s="56"/>
    </row>
    <row r="5" spans="1:28" s="45" customFormat="1" ht="13.15" customHeight="1">
      <c r="A5" s="58" t="s">
        <v>1352</v>
      </c>
      <c r="B5" s="58"/>
      <c r="C5" s="58"/>
      <c r="D5" s="58"/>
      <c r="E5" s="58"/>
      <c r="F5" s="58"/>
      <c r="G5" s="58"/>
      <c r="H5" s="58"/>
      <c r="I5" s="58"/>
      <c r="J5" s="58"/>
      <c r="K5" s="58"/>
      <c r="L5" s="58"/>
      <c r="M5" s="58"/>
      <c r="N5" s="58"/>
      <c r="O5" s="58"/>
      <c r="P5" s="58"/>
      <c r="Q5" s="58"/>
    </row>
    <row r="6" spans="1:28" s="44" customFormat="1" ht="13.15">
      <c r="A6" s="54" t="s">
        <v>1336</v>
      </c>
      <c r="B6" s="59"/>
      <c r="C6" s="59"/>
      <c r="D6" s="59"/>
      <c r="E6" s="283"/>
      <c r="F6" s="59"/>
      <c r="G6" s="59"/>
      <c r="H6" s="59"/>
      <c r="I6" s="59"/>
      <c r="J6" s="59"/>
      <c r="K6" s="59"/>
      <c r="L6" s="59"/>
      <c r="M6" s="59"/>
      <c r="N6" s="59"/>
      <c r="O6" s="59"/>
      <c r="P6" s="59"/>
      <c r="Q6" s="59"/>
    </row>
    <row r="7" spans="1:28" s="44" customFormat="1" ht="13.15">
      <c r="A7" s="52" t="s">
        <v>178</v>
      </c>
      <c r="B7" s="54"/>
      <c r="C7" s="59"/>
      <c r="D7" s="59"/>
      <c r="E7" s="283"/>
      <c r="F7" s="59"/>
      <c r="G7" s="59"/>
      <c r="H7" s="59"/>
      <c r="I7" s="59"/>
      <c r="J7" s="59"/>
      <c r="K7" s="59"/>
      <c r="L7" s="59"/>
      <c r="M7" s="59"/>
      <c r="N7" s="59"/>
      <c r="O7" s="59"/>
      <c r="P7" s="59"/>
      <c r="Q7" s="59"/>
    </row>
    <row r="8" spans="1:28" s="44" customFormat="1" ht="13.15">
      <c r="A8" s="54" t="s">
        <v>24</v>
      </c>
      <c r="B8" s="59"/>
      <c r="C8" s="59"/>
      <c r="D8" s="59"/>
      <c r="E8" s="283"/>
      <c r="F8" s="59"/>
      <c r="G8" s="59"/>
      <c r="H8" s="59"/>
      <c r="I8" s="59"/>
      <c r="J8" s="59"/>
      <c r="K8" s="59"/>
      <c r="L8" s="59"/>
      <c r="M8" s="59"/>
      <c r="N8" s="59"/>
      <c r="O8" s="59"/>
      <c r="P8" s="59"/>
      <c r="Q8" s="59"/>
    </row>
    <row r="9" spans="1:28" s="48" customFormat="1" ht="13.5" customHeight="1">
      <c r="A9" s="53" t="s">
        <v>123</v>
      </c>
      <c r="B9" s="71"/>
      <c r="C9" s="69"/>
      <c r="D9" s="703"/>
      <c r="E9" s="703"/>
      <c r="F9" s="703"/>
      <c r="G9" s="70"/>
      <c r="H9" s="703"/>
      <c r="I9" s="703"/>
      <c r="J9" s="70"/>
      <c r="K9" s="47"/>
      <c r="L9" s="47"/>
      <c r="M9" s="47"/>
      <c r="N9" s="47"/>
      <c r="O9" s="47"/>
      <c r="P9" s="47"/>
      <c r="Q9" s="47"/>
    </row>
    <row r="11" spans="1:28" ht="13.15">
      <c r="B11" s="145" t="s">
        <v>327</v>
      </c>
    </row>
    <row r="12" spans="1:28" s="5" customFormat="1" ht="13.15">
      <c r="C12" s="296" t="str">
        <f>RAW_DATA_INPUTS!C351</f>
        <v>2004/05</v>
      </c>
      <c r="D12" s="296" t="str">
        <f>RAW_DATA_INPUTS!D351</f>
        <v>2005/06</v>
      </c>
      <c r="E12" s="296" t="str">
        <f>RAW_DATA_INPUTS!E351</f>
        <v>2006/07</v>
      </c>
      <c r="F12" s="296" t="str">
        <f>RAW_DATA_INPUTS!F351</f>
        <v>2007/08</v>
      </c>
      <c r="G12" s="296" t="str">
        <f>RAW_DATA_INPUTS!G351</f>
        <v>2008/09</v>
      </c>
      <c r="H12" s="296" t="str">
        <f>RAW_DATA_INPUTS!H351</f>
        <v>2009/10</v>
      </c>
      <c r="I12" s="296" t="str">
        <f>RAW_DATA_INPUTS!I351</f>
        <v>2010/11</v>
      </c>
      <c r="J12" s="296" t="str">
        <f>RAW_DATA_INPUTS!J351</f>
        <v>2011/12</v>
      </c>
      <c r="K12" s="296" t="str">
        <f>RAW_DATA_INPUTS!K351</f>
        <v>2012/13</v>
      </c>
      <c r="L12" s="296" t="str">
        <f>RAW_DATA_INPUTS!L351</f>
        <v>2013/14</v>
      </c>
      <c r="M12" s="296" t="str">
        <f>RAW_DATA_INPUTS!M351</f>
        <v>2014/15</v>
      </c>
      <c r="N12" s="296" t="str">
        <f>RAW_DATA_INPUTS!N351</f>
        <v>2015/16</v>
      </c>
      <c r="O12" s="296" t="str">
        <f>RAW_DATA_INPUTS!O351</f>
        <v>2016/17</v>
      </c>
      <c r="P12" s="296" t="str">
        <f>RAW_DATA_INPUTS!P351</f>
        <v>2017/18</v>
      </c>
      <c r="Q12" s="296" t="str">
        <f>RAW_DATA_INPUTS!Q351</f>
        <v>2018/19</v>
      </c>
      <c r="R12" s="296" t="str">
        <f>RAW_DATA_INPUTS!R351</f>
        <v>2019/20</v>
      </c>
      <c r="S12" s="296" t="str">
        <f>RAW_DATA_INPUTS!S351</f>
        <v>2020/21</v>
      </c>
      <c r="T12" s="296" t="str">
        <f>RAW_DATA_INPUTS!T351</f>
        <v>2021/22</v>
      </c>
      <c r="U12" s="296" t="str">
        <f>RAW_DATA_INPUTS!U351</f>
        <v>2022/23</v>
      </c>
      <c r="V12" s="296" t="str">
        <f>RAW_DATA_INPUTS!V351</f>
        <v>2023/24</v>
      </c>
      <c r="W12" s="296" t="str">
        <f>RAW_DATA_INPUTS!W351</f>
        <v>2024/25</v>
      </c>
      <c r="X12" s="296" t="str">
        <f>RAW_DATA_INPUTS!X351</f>
        <v>2025/26</v>
      </c>
      <c r="Y12" s="296" t="str">
        <f>RAW_DATA_INPUTS!Y351</f>
        <v>2026/27</v>
      </c>
      <c r="Z12" s="296" t="str">
        <f>RAW_DATA_INPUTS!Z351</f>
        <v>2027/28</v>
      </c>
      <c r="AA12" s="296" t="str">
        <f>RAW_DATA_INPUTS!AA351</f>
        <v>2028/29</v>
      </c>
      <c r="AB12" s="296" t="str">
        <f>RAW_DATA_INPUTS!AB351</f>
        <v>2029/30</v>
      </c>
    </row>
    <row r="13" spans="1:28">
      <c r="B13" s="982" t="s">
        <v>1640</v>
      </c>
      <c r="C13" s="294">
        <f>RAW_DATA_INPUTS!C352</f>
        <v>4133670.5</v>
      </c>
      <c r="D13" s="294">
        <f>RAW_DATA_INPUTS!D352</f>
        <v>4085271.436729731</v>
      </c>
      <c r="E13" s="294">
        <f>RAW_DATA_INPUTS!E352</f>
        <v>4047195.5</v>
      </c>
      <c r="F13" s="294">
        <f>RAW_DATA_INPUTS!F352</f>
        <v>4028055.5</v>
      </c>
      <c r="G13" s="294">
        <f>RAW_DATA_INPUTS!G352</f>
        <v>4016161.5</v>
      </c>
      <c r="H13" s="294">
        <f>RAW_DATA_INPUTS!H352</f>
        <v>4036364.5</v>
      </c>
      <c r="I13" s="294">
        <f>RAW_DATA_INPUTS!I352</f>
        <v>4074368</v>
      </c>
      <c r="J13" s="294">
        <f>RAW_DATA_INPUTS!J352</f>
        <v>4150277.5</v>
      </c>
      <c r="K13" s="294">
        <f>RAW_DATA_INPUTS!K352</f>
        <v>4247394.5</v>
      </c>
      <c r="L13" s="294">
        <f>RAW_DATA_INPUTS!L352</f>
        <v>4359000</v>
      </c>
      <c r="M13" s="294">
        <f>RAW_DATA_INPUTS!M352</f>
        <v>4463434</v>
      </c>
      <c r="N13" s="294">
        <f>RAW_DATA_INPUTS!N352</f>
        <v>4574041.5</v>
      </c>
      <c r="O13" s="294">
        <f>RAW_DATA_INPUTS!O352</f>
        <v>4659421</v>
      </c>
      <c r="P13" s="294">
        <f>RAW_DATA_INPUTS!P352</f>
        <v>4715388.5</v>
      </c>
      <c r="Q13" s="294">
        <f>RAW_DATA_INPUTS!Q352</f>
        <v>4738987.9623554191</v>
      </c>
      <c r="R13" s="294">
        <f>RAW_DATA_INPUTS!R352</f>
        <v>4738309.7819581926</v>
      </c>
      <c r="S13" s="294">
        <f>RAW_DATA_INPUTS!S352</f>
        <v>4738027.1714167371</v>
      </c>
      <c r="T13" s="294">
        <f>RAW_DATA_INPUTS!T352</f>
        <v>4716874.7723503476</v>
      </c>
      <c r="U13" s="294">
        <f>RAW_DATA_INPUTS!U352</f>
        <v>4686237.5443531433</v>
      </c>
      <c r="V13" s="294">
        <f>RAW_DATA_INPUTS!V352</f>
        <v>4654440.4670074899</v>
      </c>
      <c r="W13" s="294">
        <f>RAW_DATA_INPUTS!W352</f>
        <v>4631173.9373839879</v>
      </c>
      <c r="X13" s="294">
        <f>RAW_DATA_INPUTS!X352</f>
        <v>4619039.7782180272</v>
      </c>
      <c r="Y13" s="294">
        <f>RAW_DATA_INPUTS!Y352</f>
        <v>4606104.221584619</v>
      </c>
      <c r="Z13" s="294">
        <f>RAW_DATA_INPUTS!Z352</f>
        <v>4593140.1724560643</v>
      </c>
      <c r="AA13" s="294">
        <f>RAW_DATA_INPUTS!AA352</f>
        <v>4591536.4949568901</v>
      </c>
      <c r="AB13" s="294">
        <f>RAW_DATA_INPUTS!AB352</f>
        <v>4583243.1830901327</v>
      </c>
    </row>
    <row r="14" spans="1:28">
      <c r="B14" s="982" t="s">
        <v>1523</v>
      </c>
      <c r="C14" s="294">
        <v>4133670.5</v>
      </c>
      <c r="D14" s="294">
        <v>4085271.436729731</v>
      </c>
      <c r="E14" s="294">
        <v>4047195.5</v>
      </c>
      <c r="F14" s="294">
        <v>4028055.5</v>
      </c>
      <c r="G14" s="294">
        <v>4016161.5</v>
      </c>
      <c r="H14" s="294">
        <v>4036364.5</v>
      </c>
      <c r="I14" s="294">
        <v>4074368</v>
      </c>
      <c r="J14" s="294">
        <v>4150277.5</v>
      </c>
      <c r="K14" s="294">
        <v>4247394.5</v>
      </c>
      <c r="L14" s="294">
        <v>4359000</v>
      </c>
      <c r="M14" s="294">
        <v>4463434</v>
      </c>
      <c r="N14" s="294">
        <v>4574041.5</v>
      </c>
      <c r="O14" s="294">
        <v>4659421</v>
      </c>
      <c r="P14" s="294">
        <v>4717394.1869075894</v>
      </c>
      <c r="Q14" s="294">
        <v>4743197.9400571762</v>
      </c>
      <c r="R14" s="294">
        <v>4743394.7508921698</v>
      </c>
      <c r="S14" s="294">
        <v>4752324.1234839866</v>
      </c>
      <c r="T14" s="294">
        <v>4754699.5674540829</v>
      </c>
      <c r="U14" s="294">
        <v>4748628.8440450421</v>
      </c>
      <c r="V14" s="294">
        <v>4733277.2129678745</v>
      </c>
      <c r="W14" s="294">
        <v>4742429.7587460289</v>
      </c>
      <c r="X14" s="294">
        <v>4769065.3698165566</v>
      </c>
      <c r="Y14" s="294">
        <v>4797832.532279524</v>
      </c>
      <c r="Z14" s="294">
        <v>4819809.7676248243</v>
      </c>
      <c r="AA14" s="294">
        <v>4834650.7574622277</v>
      </c>
    </row>
    <row r="15" spans="1:28">
      <c r="B15" s="11"/>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row>
    <row r="16" spans="1:28" ht="13.15">
      <c r="B16" s="145" t="s">
        <v>1478</v>
      </c>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row>
    <row r="17" spans="2:28" s="5" customFormat="1" ht="13.15">
      <c r="C17" s="296" t="str">
        <f t="shared" ref="C17:AB17" si="0">C12</f>
        <v>2004/05</v>
      </c>
      <c r="D17" s="296" t="str">
        <f t="shared" si="0"/>
        <v>2005/06</v>
      </c>
      <c r="E17" s="296" t="str">
        <f t="shared" si="0"/>
        <v>2006/07</v>
      </c>
      <c r="F17" s="296" t="str">
        <f t="shared" si="0"/>
        <v>2007/08</v>
      </c>
      <c r="G17" s="296" t="str">
        <f t="shared" si="0"/>
        <v>2008/09</v>
      </c>
      <c r="H17" s="296" t="str">
        <f t="shared" si="0"/>
        <v>2009/10</v>
      </c>
      <c r="I17" s="296" t="str">
        <f t="shared" si="0"/>
        <v>2010/11</v>
      </c>
      <c r="J17" s="296" t="str">
        <f t="shared" si="0"/>
        <v>2011/12</v>
      </c>
      <c r="K17" s="296" t="str">
        <f t="shared" si="0"/>
        <v>2012/13</v>
      </c>
      <c r="L17" s="296" t="str">
        <f t="shared" si="0"/>
        <v>2013/14</v>
      </c>
      <c r="M17" s="296" t="str">
        <f t="shared" si="0"/>
        <v>2014/15</v>
      </c>
      <c r="N17" s="296" t="str">
        <f t="shared" si="0"/>
        <v>2015/16</v>
      </c>
      <c r="O17" s="296" t="str">
        <f t="shared" si="0"/>
        <v>2016/17</v>
      </c>
      <c r="P17" s="296" t="str">
        <f t="shared" si="0"/>
        <v>2017/18</v>
      </c>
      <c r="Q17" s="296" t="str">
        <f t="shared" si="0"/>
        <v>2018/19</v>
      </c>
      <c r="R17" s="296" t="str">
        <f t="shared" si="0"/>
        <v>2019/20</v>
      </c>
      <c r="S17" s="296" t="str">
        <f t="shared" si="0"/>
        <v>2020/21</v>
      </c>
      <c r="T17" s="296" t="str">
        <f t="shared" si="0"/>
        <v>2021/22</v>
      </c>
      <c r="U17" s="296" t="str">
        <f t="shared" si="0"/>
        <v>2022/23</v>
      </c>
      <c r="V17" s="296" t="str">
        <f t="shared" si="0"/>
        <v>2023/24</v>
      </c>
      <c r="W17" s="296" t="str">
        <f t="shared" si="0"/>
        <v>2024/25</v>
      </c>
      <c r="X17" s="296" t="str">
        <f t="shared" si="0"/>
        <v>2025/26</v>
      </c>
      <c r="Y17" s="296" t="str">
        <f t="shared" si="0"/>
        <v>2026/27</v>
      </c>
      <c r="Z17" s="296" t="str">
        <f t="shared" si="0"/>
        <v>2027/28</v>
      </c>
      <c r="AA17" s="296" t="str">
        <f t="shared" si="0"/>
        <v>2028/29</v>
      </c>
      <c r="AB17" s="296" t="str">
        <f t="shared" si="0"/>
        <v>2029/30</v>
      </c>
    </row>
    <row r="18" spans="2:28">
      <c r="B18" s="982" t="s">
        <v>1641</v>
      </c>
      <c r="C18" s="295">
        <f>RAW_DATA_INPUTS!C353</f>
        <v>1783139.5</v>
      </c>
      <c r="D18" s="295">
        <f>RAW_DATA_INPUTS!D353</f>
        <v>1758000.0007601124</v>
      </c>
      <c r="E18" s="295">
        <f>RAW_DATA_INPUTS!E353</f>
        <v>1722930</v>
      </c>
      <c r="F18" s="295">
        <f>RAW_DATA_INPUTS!F353</f>
        <v>1701531</v>
      </c>
      <c r="G18" s="295">
        <f>RAW_DATA_INPUTS!G353</f>
        <v>1691158</v>
      </c>
      <c r="H18" s="295">
        <f>RAW_DATA_INPUTS!H353</f>
        <v>1680949</v>
      </c>
      <c r="I18" s="295">
        <f>RAW_DATA_INPUTS!I353</f>
        <v>1672689.5</v>
      </c>
      <c r="J18" s="295">
        <f>RAW_DATA_INPUTS!J353</f>
        <v>1641887</v>
      </c>
      <c r="K18" s="295">
        <f>RAW_DATA_INPUTS!K353</f>
        <v>1612821</v>
      </c>
      <c r="L18" s="295">
        <f>RAW_DATA_INPUTS!L353</f>
        <v>1587472</v>
      </c>
      <c r="M18" s="295">
        <f>RAW_DATA_INPUTS!M353</f>
        <v>1595949</v>
      </c>
      <c r="N18" s="295">
        <f>RAW_DATA_INPUTS!N353</f>
        <v>1630717</v>
      </c>
      <c r="O18" s="295">
        <f>RAW_DATA_INPUTS!O353</f>
        <v>1678899</v>
      </c>
      <c r="P18" s="295">
        <f>RAW_DATA_INPUTS!P353</f>
        <v>1714907</v>
      </c>
      <c r="Q18" s="295">
        <f>RAW_DATA_INPUTS!Q353</f>
        <v>1764569.6976984616</v>
      </c>
      <c r="R18" s="295">
        <f>RAW_DATA_INPUTS!R353</f>
        <v>1824193.778512805</v>
      </c>
      <c r="S18" s="295">
        <f>RAW_DATA_INPUTS!S353</f>
        <v>1866446.2481117833</v>
      </c>
      <c r="T18" s="295">
        <f>RAW_DATA_INPUTS!T353</f>
        <v>1898575.4024627148</v>
      </c>
      <c r="U18" s="295">
        <f>RAW_DATA_INPUTS!U353</f>
        <v>1917738.7500955714</v>
      </c>
      <c r="V18" s="295">
        <f>RAW_DATA_INPUTS!V353</f>
        <v>1940994.2072893602</v>
      </c>
      <c r="W18" s="295">
        <f>RAW_DATA_INPUTS!W353</f>
        <v>1943349.5492991949</v>
      </c>
      <c r="X18" s="295">
        <f>RAW_DATA_INPUTS!X353</f>
        <v>1921688.9516691242</v>
      </c>
      <c r="Y18" s="295">
        <f>RAW_DATA_INPUTS!Y353</f>
        <v>1899735.9588350635</v>
      </c>
      <c r="Z18" s="295">
        <f>RAW_DATA_INPUTS!Z353</f>
        <v>1886260.5116397305</v>
      </c>
      <c r="AA18" s="295">
        <f>RAW_DATA_INPUTS!AA353</f>
        <v>1872603.3878522145</v>
      </c>
      <c r="AB18" s="295">
        <f>RAW_DATA_INPUTS!AB353</f>
        <v>1864287.6474239959</v>
      </c>
    </row>
    <row r="19" spans="2:28">
      <c r="B19" s="982" t="s">
        <v>1524</v>
      </c>
      <c r="C19" s="295">
        <v>1783139.5</v>
      </c>
      <c r="D19" s="295">
        <v>1758000.0007601124</v>
      </c>
      <c r="E19" s="295">
        <v>1722930</v>
      </c>
      <c r="F19" s="295">
        <v>1701531</v>
      </c>
      <c r="G19" s="295">
        <v>1691158</v>
      </c>
      <c r="H19" s="295">
        <v>1680949</v>
      </c>
      <c r="I19" s="295">
        <v>1672689.5</v>
      </c>
      <c r="J19" s="295">
        <v>1641887</v>
      </c>
      <c r="K19" s="295">
        <v>1612821</v>
      </c>
      <c r="L19" s="295">
        <v>1587472</v>
      </c>
      <c r="M19" s="295">
        <v>1595949</v>
      </c>
      <c r="N19" s="295">
        <v>1630717</v>
      </c>
      <c r="O19" s="295">
        <v>1678899</v>
      </c>
      <c r="P19" s="295">
        <v>1724020.9710333012</v>
      </c>
      <c r="Q19" s="295">
        <v>1772854.5848039868</v>
      </c>
      <c r="R19" s="295">
        <v>1834934.1224812306</v>
      </c>
      <c r="S19" s="295">
        <v>1879210.7299530376</v>
      </c>
      <c r="T19" s="295">
        <v>1914351.168622531</v>
      </c>
      <c r="U19" s="295">
        <v>1936762.2517991117</v>
      </c>
      <c r="V19" s="295">
        <v>1974817.9779716961</v>
      </c>
      <c r="W19" s="295">
        <v>1978504.8643901525</v>
      </c>
      <c r="X19" s="295">
        <v>1953779.1387891811</v>
      </c>
      <c r="Y19" s="295">
        <v>1915886.5892006818</v>
      </c>
      <c r="Z19" s="295">
        <v>1907012.1075926665</v>
      </c>
      <c r="AA19" s="295">
        <v>1919851.9246029067</v>
      </c>
    </row>
    <row r="20" spans="2:28">
      <c r="B20" s="11"/>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row>
    <row r="21" spans="2:28" ht="13.15">
      <c r="B21" s="145" t="s">
        <v>1495</v>
      </c>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row>
    <row r="22" spans="2:28" s="5" customFormat="1" ht="13.15">
      <c r="B22" s="74"/>
      <c r="C22" s="296" t="str">
        <f t="shared" ref="C22:AB22" si="1">C17</f>
        <v>2004/05</v>
      </c>
      <c r="D22" s="296" t="str">
        <f t="shared" si="1"/>
        <v>2005/06</v>
      </c>
      <c r="E22" s="296" t="str">
        <f t="shared" si="1"/>
        <v>2006/07</v>
      </c>
      <c r="F22" s="296" t="str">
        <f t="shared" si="1"/>
        <v>2007/08</v>
      </c>
      <c r="G22" s="296" t="str">
        <f t="shared" si="1"/>
        <v>2008/09</v>
      </c>
      <c r="H22" s="296" t="str">
        <f t="shared" si="1"/>
        <v>2009/10</v>
      </c>
      <c r="I22" s="296" t="str">
        <f t="shared" si="1"/>
        <v>2010/11</v>
      </c>
      <c r="J22" s="296" t="str">
        <f t="shared" si="1"/>
        <v>2011/12</v>
      </c>
      <c r="K22" s="296" t="str">
        <f t="shared" si="1"/>
        <v>2012/13</v>
      </c>
      <c r="L22" s="296" t="str">
        <f t="shared" si="1"/>
        <v>2013/14</v>
      </c>
      <c r="M22" s="296" t="str">
        <f t="shared" si="1"/>
        <v>2014/15</v>
      </c>
      <c r="N22" s="296" t="str">
        <f t="shared" si="1"/>
        <v>2015/16</v>
      </c>
      <c r="O22" s="296" t="str">
        <f t="shared" si="1"/>
        <v>2016/17</v>
      </c>
      <c r="P22" s="296" t="str">
        <f t="shared" si="1"/>
        <v>2017/18</v>
      </c>
      <c r="Q22" s="296" t="str">
        <f t="shared" si="1"/>
        <v>2018/19</v>
      </c>
      <c r="R22" s="296" t="str">
        <f t="shared" si="1"/>
        <v>2019/20</v>
      </c>
      <c r="S22" s="296" t="str">
        <f t="shared" si="1"/>
        <v>2020/21</v>
      </c>
      <c r="T22" s="296" t="str">
        <f t="shared" si="1"/>
        <v>2021/22</v>
      </c>
      <c r="U22" s="296" t="str">
        <f t="shared" si="1"/>
        <v>2022/23</v>
      </c>
      <c r="V22" s="296" t="str">
        <f t="shared" si="1"/>
        <v>2023/24</v>
      </c>
      <c r="W22" s="296" t="str">
        <f t="shared" si="1"/>
        <v>2024/25</v>
      </c>
      <c r="X22" s="296" t="str">
        <f t="shared" si="1"/>
        <v>2025/26</v>
      </c>
      <c r="Y22" s="296" t="str">
        <f t="shared" si="1"/>
        <v>2026/27</v>
      </c>
      <c r="Z22" s="296" t="str">
        <f t="shared" si="1"/>
        <v>2027/28</v>
      </c>
      <c r="AA22" s="296" t="str">
        <f t="shared" si="1"/>
        <v>2028/29</v>
      </c>
      <c r="AB22" s="296" t="str">
        <f t="shared" si="1"/>
        <v>2029/30</v>
      </c>
    </row>
    <row r="23" spans="2:28">
      <c r="B23" s="982" t="s">
        <v>1642</v>
      </c>
      <c r="C23" s="295">
        <f>RAW_DATA_INPUTS!C354</f>
        <v>1170159</v>
      </c>
      <c r="D23" s="295">
        <f>RAW_DATA_INPUTS!D354</f>
        <v>1185802.5625101563</v>
      </c>
      <c r="E23" s="295">
        <f>RAW_DATA_INPUTS!E354</f>
        <v>1189358</v>
      </c>
      <c r="F23" s="295">
        <f>RAW_DATA_INPUTS!F354</f>
        <v>1166918.5</v>
      </c>
      <c r="G23" s="295">
        <f>RAW_DATA_INPUTS!G354</f>
        <v>1146150</v>
      </c>
      <c r="H23" s="295">
        <f>RAW_DATA_INPUTS!H354</f>
        <v>1133977</v>
      </c>
      <c r="I23" s="295">
        <f>RAW_DATA_INPUTS!I354</f>
        <v>1116342.5</v>
      </c>
      <c r="J23" s="295">
        <f>RAW_DATA_INPUTS!J354</f>
        <v>1120567</v>
      </c>
      <c r="K23" s="295">
        <f>RAW_DATA_INPUTS!K354</f>
        <v>1117099</v>
      </c>
      <c r="L23" s="295">
        <f>RAW_DATA_INPUTS!L354</f>
        <v>1099417.5</v>
      </c>
      <c r="M23" s="295">
        <f>RAW_DATA_INPUTS!M354</f>
        <v>1081078</v>
      </c>
      <c r="N23" s="295">
        <f>RAW_DATA_INPUTS!N354</f>
        <v>1057483</v>
      </c>
      <c r="O23" s="295">
        <f>RAW_DATA_INPUTS!O354</f>
        <v>1041875</v>
      </c>
      <c r="P23" s="295">
        <f>RAW_DATA_INPUTS!P354</f>
        <v>1053705</v>
      </c>
      <c r="Q23" s="295">
        <f>RAW_DATA_INPUTS!Q354</f>
        <v>1091556.8046420407</v>
      </c>
      <c r="R23" s="295">
        <f>RAW_DATA_INPUTS!R354</f>
        <v>1119926.6083164332</v>
      </c>
      <c r="S23" s="295">
        <f>RAW_DATA_INPUTS!S354</f>
        <v>1144489.224012505</v>
      </c>
      <c r="T23" s="295">
        <f>RAW_DATA_INPUTS!T354</f>
        <v>1177548.2612206324</v>
      </c>
      <c r="U23" s="295">
        <f>RAW_DATA_INPUTS!U354</f>
        <v>1222172.8191347816</v>
      </c>
      <c r="V23" s="295">
        <f>RAW_DATA_INPUTS!V354</f>
        <v>1242086.4884621755</v>
      </c>
      <c r="W23" s="295">
        <f>RAW_DATA_INPUTS!W354</f>
        <v>1249272.3922598413</v>
      </c>
      <c r="X23" s="295">
        <f>RAW_DATA_INPUTS!X354</f>
        <v>1271813.4479397337</v>
      </c>
      <c r="Y23" s="295">
        <f>RAW_DATA_INPUTS!Y354</f>
        <v>1283194.2935322861</v>
      </c>
      <c r="Z23" s="295">
        <f>RAW_DATA_INPUTS!Z354</f>
        <v>1273889.7373303899</v>
      </c>
      <c r="AA23" s="295">
        <f>RAW_DATA_INPUTS!AA354</f>
        <v>1252707.8419778072</v>
      </c>
      <c r="AB23" s="295">
        <f>RAW_DATA_INPUTS!AB354</f>
        <v>1240450.8609993909</v>
      </c>
    </row>
    <row r="24" spans="2:28">
      <c r="B24" s="982" t="s">
        <v>1525</v>
      </c>
      <c r="C24" s="295">
        <v>1170159</v>
      </c>
      <c r="D24" s="295">
        <v>1185802.5625101563</v>
      </c>
      <c r="E24" s="295">
        <v>1189358</v>
      </c>
      <c r="F24" s="295">
        <v>1166918.5</v>
      </c>
      <c r="G24" s="295">
        <v>1146150</v>
      </c>
      <c r="H24" s="295">
        <v>1133977</v>
      </c>
      <c r="I24" s="295">
        <v>1116342.5</v>
      </c>
      <c r="J24" s="295">
        <v>1120567</v>
      </c>
      <c r="K24" s="295">
        <v>1117099</v>
      </c>
      <c r="L24" s="295">
        <v>1099417.5</v>
      </c>
      <c r="M24" s="295">
        <v>1081078</v>
      </c>
      <c r="N24" s="295">
        <v>1057483</v>
      </c>
      <c r="O24" s="295">
        <v>1041875</v>
      </c>
      <c r="P24" s="295">
        <v>1059242.1765030818</v>
      </c>
      <c r="Q24" s="295">
        <v>1098492.845827396</v>
      </c>
      <c r="R24" s="295">
        <v>1128522.0334177609</v>
      </c>
      <c r="S24" s="295">
        <v>1154504.7206683625</v>
      </c>
      <c r="T24" s="295">
        <v>1189761.543386043</v>
      </c>
      <c r="U24" s="295">
        <v>1236679.5493941545</v>
      </c>
      <c r="V24" s="295">
        <v>1258969.8278058928</v>
      </c>
      <c r="W24" s="295">
        <v>1268399.1996321685</v>
      </c>
      <c r="X24" s="295">
        <v>1293612.6085987107</v>
      </c>
      <c r="Y24" s="295">
        <v>1318848.3464785134</v>
      </c>
      <c r="Z24" s="295">
        <v>1309459.1785579114</v>
      </c>
      <c r="AA24" s="295">
        <v>1272619.0523094554</v>
      </c>
    </row>
    <row r="25" spans="2:28">
      <c r="B25" s="11"/>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row>
    <row r="26" spans="2:28" ht="13.15">
      <c r="B26" s="145" t="s">
        <v>1499</v>
      </c>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row>
    <row r="27" spans="2:28" s="5" customFormat="1" ht="13.15">
      <c r="B27" s="74"/>
      <c r="C27" s="296" t="str">
        <f t="shared" ref="C27:AB27" si="2">C22</f>
        <v>2004/05</v>
      </c>
      <c r="D27" s="296" t="str">
        <f t="shared" si="2"/>
        <v>2005/06</v>
      </c>
      <c r="E27" s="296" t="str">
        <f t="shared" si="2"/>
        <v>2006/07</v>
      </c>
      <c r="F27" s="296" t="str">
        <f t="shared" si="2"/>
        <v>2007/08</v>
      </c>
      <c r="G27" s="296" t="str">
        <f t="shared" si="2"/>
        <v>2008/09</v>
      </c>
      <c r="H27" s="296" t="str">
        <f t="shared" si="2"/>
        <v>2009/10</v>
      </c>
      <c r="I27" s="296" t="str">
        <f t="shared" si="2"/>
        <v>2010/11</v>
      </c>
      <c r="J27" s="296" t="str">
        <f t="shared" si="2"/>
        <v>2011/12</v>
      </c>
      <c r="K27" s="296" t="str">
        <f t="shared" si="2"/>
        <v>2012/13</v>
      </c>
      <c r="L27" s="296" t="str">
        <f t="shared" si="2"/>
        <v>2013/14</v>
      </c>
      <c r="M27" s="296" t="str">
        <f t="shared" si="2"/>
        <v>2014/15</v>
      </c>
      <c r="N27" s="296" t="str">
        <f t="shared" si="2"/>
        <v>2015/16</v>
      </c>
      <c r="O27" s="296" t="str">
        <f t="shared" si="2"/>
        <v>2016/17</v>
      </c>
      <c r="P27" s="296" t="str">
        <f t="shared" si="2"/>
        <v>2017/18</v>
      </c>
      <c r="Q27" s="296" t="str">
        <f t="shared" si="2"/>
        <v>2018/19</v>
      </c>
      <c r="R27" s="296" t="str">
        <f t="shared" si="2"/>
        <v>2019/20</v>
      </c>
      <c r="S27" s="296" t="str">
        <f t="shared" si="2"/>
        <v>2020/21</v>
      </c>
      <c r="T27" s="296" t="str">
        <f t="shared" si="2"/>
        <v>2021/22</v>
      </c>
      <c r="U27" s="296" t="str">
        <f t="shared" si="2"/>
        <v>2022/23</v>
      </c>
      <c r="V27" s="296" t="str">
        <f t="shared" si="2"/>
        <v>2023/24</v>
      </c>
      <c r="W27" s="296" t="str">
        <f t="shared" si="2"/>
        <v>2024/25</v>
      </c>
      <c r="X27" s="296" t="str">
        <f t="shared" si="2"/>
        <v>2025/26</v>
      </c>
      <c r="Y27" s="296" t="str">
        <f t="shared" si="2"/>
        <v>2026/27</v>
      </c>
      <c r="Z27" s="296" t="str">
        <f t="shared" si="2"/>
        <v>2027/28</v>
      </c>
      <c r="AA27" s="296" t="str">
        <f t="shared" si="2"/>
        <v>2028/29</v>
      </c>
      <c r="AB27" s="296" t="str">
        <f t="shared" si="2"/>
        <v>2029/30</v>
      </c>
    </row>
    <row r="28" spans="2:28">
      <c r="B28" s="982" t="s">
        <v>1643</v>
      </c>
      <c r="C28" s="295">
        <f>Pupils_data_scenarios!C20</f>
        <v>355184.5</v>
      </c>
      <c r="D28" s="295">
        <f>Pupils_data_scenarios!D20</f>
        <v>361355</v>
      </c>
      <c r="E28" s="295">
        <f>Pupils_data_scenarios!E20</f>
        <v>370116</v>
      </c>
      <c r="F28" s="295">
        <f>Pupils_data_scenarios!F20</f>
        <v>380453</v>
      </c>
      <c r="G28" s="295">
        <f>Pupils_data_scenarios!G20</f>
        <v>394342</v>
      </c>
      <c r="H28" s="295">
        <f>Pupils_data_scenarios!H20</f>
        <v>412859.5</v>
      </c>
      <c r="I28" s="295">
        <f>Pupils_data_scenarios!I20</f>
        <v>423222</v>
      </c>
      <c r="J28" s="295">
        <f>Pupils_data_scenarios!J20</f>
        <v>423232.5</v>
      </c>
      <c r="K28" s="295">
        <f>Pupils_data_scenarios!K20</f>
        <v>428860</v>
      </c>
      <c r="L28" s="295">
        <f>Pupils_data_scenarios!L20</f>
        <v>439034.5</v>
      </c>
      <c r="M28" s="295">
        <f>Pupils_data_scenarios!M20</f>
        <v>442836.5</v>
      </c>
      <c r="N28" s="295">
        <f>Pupils_data_scenarios!N20</f>
        <v>433870.5</v>
      </c>
      <c r="O28" s="295">
        <f>Pupils_data_scenarios!O20</f>
        <v>424809</v>
      </c>
      <c r="P28" s="295">
        <f>Pupils_data_scenarios!P20</f>
        <v>408030</v>
      </c>
      <c r="Q28" s="295">
        <f>Pupils_data_scenarios!Q20</f>
        <v>393969.51247307006</v>
      </c>
      <c r="R28" s="295">
        <f>Pupils_data_scenarios!R20</f>
        <v>384138.34424079326</v>
      </c>
      <c r="S28" s="295">
        <f>Pupils_data_scenarios!S20</f>
        <v>379406.140550246</v>
      </c>
      <c r="T28" s="295">
        <f>Pupils_data_scenarios!T20</f>
        <v>385907.26981215063</v>
      </c>
      <c r="U28" s="295">
        <f>Pupils_data_scenarios!U20</f>
        <v>397698.84000559809</v>
      </c>
      <c r="V28" s="295">
        <f>Pupils_data_scenarios!V20</f>
        <v>409632.92012529564</v>
      </c>
      <c r="W28" s="295">
        <f>Pupils_data_scenarios!W20</f>
        <v>422237.66105456254</v>
      </c>
      <c r="X28" s="295">
        <f>Pupils_data_scenarios!X20</f>
        <v>431433.67080795631</v>
      </c>
      <c r="Y28" s="295">
        <f>Pupils_data_scenarios!Y20</f>
        <v>439167.10333730088</v>
      </c>
      <c r="Z28" s="295">
        <f>Pupils_data_scenarios!Z20</f>
        <v>446714.9466691917</v>
      </c>
      <c r="AA28" s="295">
        <f>Pupils_data_scenarios!AA20</f>
        <v>452844.25835143717</v>
      </c>
      <c r="AB28" s="295">
        <f>Pupils_data_scenarios!AB20</f>
        <v>456597.29503939598</v>
      </c>
    </row>
    <row r="29" spans="2:28">
      <c r="B29" s="982" t="s">
        <v>1526</v>
      </c>
      <c r="C29" s="295">
        <v>355184.5</v>
      </c>
      <c r="D29" s="295">
        <v>361355</v>
      </c>
      <c r="E29" s="295">
        <v>370116</v>
      </c>
      <c r="F29" s="295">
        <v>380453</v>
      </c>
      <c r="G29" s="295">
        <v>394342</v>
      </c>
      <c r="H29" s="295">
        <v>412859.5</v>
      </c>
      <c r="I29" s="295">
        <v>423222</v>
      </c>
      <c r="J29" s="295">
        <v>423232.5</v>
      </c>
      <c r="K29" s="295">
        <v>428860</v>
      </c>
      <c r="L29" s="295">
        <v>439034.5</v>
      </c>
      <c r="M29" s="295">
        <v>442836.5</v>
      </c>
      <c r="N29" s="295">
        <v>433870.5</v>
      </c>
      <c r="O29" s="295">
        <v>424809</v>
      </c>
      <c r="P29" s="295">
        <v>424809</v>
      </c>
      <c r="Q29" s="295">
        <v>418908.16407997982</v>
      </c>
      <c r="R29" s="295">
        <v>418246.94062746019</v>
      </c>
      <c r="S29" s="295">
        <v>423643.1810931341</v>
      </c>
      <c r="T29" s="295">
        <v>430592.03131500218</v>
      </c>
      <c r="U29" s="295">
        <v>443524.6376078988</v>
      </c>
      <c r="V29" s="295">
        <v>456652.83162721153</v>
      </c>
      <c r="W29" s="295">
        <v>470539.54460673052</v>
      </c>
      <c r="X29" s="295">
        <v>480514.15774523292</v>
      </c>
      <c r="Y29" s="295">
        <v>488729.53099133406</v>
      </c>
      <c r="Z29" s="295">
        <v>496632.30461579096</v>
      </c>
      <c r="AA29" s="295">
        <v>502800.43119082757</v>
      </c>
    </row>
    <row r="30" spans="2:28">
      <c r="B30" s="11"/>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row>
    <row r="31" spans="2:28" ht="13.15">
      <c r="B31" s="145" t="s">
        <v>455</v>
      </c>
      <c r="C31" s="455"/>
      <c r="D31" s="455"/>
      <c r="E31" s="455"/>
      <c r="F31" s="455"/>
      <c r="G31" s="455"/>
      <c r="H31" s="455"/>
      <c r="I31" s="455"/>
      <c r="J31" s="455"/>
      <c r="K31" s="455"/>
      <c r="L31" s="455"/>
      <c r="M31" s="455"/>
      <c r="N31" s="455"/>
      <c r="O31" s="455"/>
      <c r="P31" s="455"/>
      <c r="Q31" s="455"/>
      <c r="R31" s="903"/>
      <c r="S31" s="455"/>
      <c r="T31" s="455"/>
      <c r="U31" s="455"/>
      <c r="V31" s="455"/>
      <c r="W31" s="455"/>
      <c r="X31" s="455"/>
      <c r="Y31" s="455"/>
      <c r="Z31" s="455"/>
    </row>
    <row r="32" spans="2:28" ht="13.15">
      <c r="B32" s="145"/>
      <c r="C32" s="474" t="str">
        <f t="shared" ref="C32:AB32" si="3">C27</f>
        <v>2004/05</v>
      </c>
      <c r="D32" s="474" t="str">
        <f t="shared" si="3"/>
        <v>2005/06</v>
      </c>
      <c r="E32" s="474" t="str">
        <f t="shared" si="3"/>
        <v>2006/07</v>
      </c>
      <c r="F32" s="474" t="str">
        <f t="shared" si="3"/>
        <v>2007/08</v>
      </c>
      <c r="G32" s="474" t="str">
        <f t="shared" si="3"/>
        <v>2008/09</v>
      </c>
      <c r="H32" s="474" t="str">
        <f t="shared" si="3"/>
        <v>2009/10</v>
      </c>
      <c r="I32" s="474" t="str">
        <f t="shared" si="3"/>
        <v>2010/11</v>
      </c>
      <c r="J32" s="474" t="str">
        <f t="shared" si="3"/>
        <v>2011/12</v>
      </c>
      <c r="K32" s="474" t="str">
        <f t="shared" si="3"/>
        <v>2012/13</v>
      </c>
      <c r="L32" s="474" t="str">
        <f t="shared" si="3"/>
        <v>2013/14</v>
      </c>
      <c r="M32" s="474" t="str">
        <f t="shared" si="3"/>
        <v>2014/15</v>
      </c>
      <c r="N32" s="474" t="str">
        <f t="shared" si="3"/>
        <v>2015/16</v>
      </c>
      <c r="O32" s="474" t="str">
        <f t="shared" si="3"/>
        <v>2016/17</v>
      </c>
      <c r="P32" s="474" t="str">
        <f t="shared" si="3"/>
        <v>2017/18</v>
      </c>
      <c r="Q32" s="474" t="str">
        <f t="shared" si="3"/>
        <v>2018/19</v>
      </c>
      <c r="R32" s="474" t="str">
        <f t="shared" si="3"/>
        <v>2019/20</v>
      </c>
      <c r="S32" s="474" t="str">
        <f t="shared" si="3"/>
        <v>2020/21</v>
      </c>
      <c r="T32" s="474" t="str">
        <f t="shared" si="3"/>
        <v>2021/22</v>
      </c>
      <c r="U32" s="474" t="str">
        <f t="shared" si="3"/>
        <v>2022/23</v>
      </c>
      <c r="V32" s="474" t="str">
        <f t="shared" si="3"/>
        <v>2023/24</v>
      </c>
      <c r="W32" s="474" t="str">
        <f t="shared" si="3"/>
        <v>2024/25</v>
      </c>
      <c r="X32" s="474" t="str">
        <f t="shared" si="3"/>
        <v>2025/26</v>
      </c>
      <c r="Y32" s="474" t="str">
        <f t="shared" si="3"/>
        <v>2026/27</v>
      </c>
      <c r="Z32" s="474" t="str">
        <f t="shared" si="3"/>
        <v>2027/28</v>
      </c>
      <c r="AA32" s="474" t="str">
        <f t="shared" si="3"/>
        <v>2028/29</v>
      </c>
      <c r="AB32" s="474" t="str">
        <f t="shared" si="3"/>
        <v>2029/30</v>
      </c>
    </row>
    <row r="33" spans="2:28">
      <c r="B33" s="982" t="s">
        <v>1644</v>
      </c>
      <c r="C33" s="455">
        <f>C18+C23+C28</f>
        <v>3308483</v>
      </c>
      <c r="D33" s="455">
        <f t="shared" ref="D33:AA33" si="4">D18+D23+D28</f>
        <v>3305157.563270269</v>
      </c>
      <c r="E33" s="455">
        <f t="shared" si="4"/>
        <v>3282404</v>
      </c>
      <c r="F33" s="455">
        <f t="shared" si="4"/>
        <v>3248902.5</v>
      </c>
      <c r="G33" s="455">
        <f t="shared" si="4"/>
        <v>3231650</v>
      </c>
      <c r="H33" s="455">
        <f t="shared" si="4"/>
        <v>3227785.5</v>
      </c>
      <c r="I33" s="455">
        <f t="shared" si="4"/>
        <v>3212254</v>
      </c>
      <c r="J33" s="455">
        <f t="shared" si="4"/>
        <v>3185686.5</v>
      </c>
      <c r="K33" s="455">
        <f t="shared" si="4"/>
        <v>3158780</v>
      </c>
      <c r="L33" s="455">
        <f t="shared" si="4"/>
        <v>3125924</v>
      </c>
      <c r="M33" s="455">
        <f t="shared" si="4"/>
        <v>3119863.5</v>
      </c>
      <c r="N33" s="455">
        <f t="shared" si="4"/>
        <v>3122070.5</v>
      </c>
      <c r="O33" s="455">
        <f t="shared" si="4"/>
        <v>3145583</v>
      </c>
      <c r="P33" s="904">
        <f t="shared" si="4"/>
        <v>3176642</v>
      </c>
      <c r="Q33" s="904">
        <f t="shared" si="4"/>
        <v>3250096.0148135722</v>
      </c>
      <c r="R33" s="455">
        <f t="shared" si="4"/>
        <v>3328258.7310700314</v>
      </c>
      <c r="S33" s="455">
        <f t="shared" si="4"/>
        <v>3390341.6126745343</v>
      </c>
      <c r="T33" s="455">
        <f t="shared" si="4"/>
        <v>3462030.9334954983</v>
      </c>
      <c r="U33" s="455">
        <f t="shared" si="4"/>
        <v>3537610.409235951</v>
      </c>
      <c r="V33" s="455">
        <f t="shared" si="4"/>
        <v>3592713.6158768311</v>
      </c>
      <c r="W33" s="455">
        <f t="shared" si="4"/>
        <v>3614859.602613599</v>
      </c>
      <c r="X33" s="455">
        <f t="shared" si="4"/>
        <v>3624936.0704168142</v>
      </c>
      <c r="Y33" s="455">
        <f t="shared" si="4"/>
        <v>3622097.3557046503</v>
      </c>
      <c r="Z33" s="455">
        <f t="shared" si="4"/>
        <v>3606865.1956393118</v>
      </c>
      <c r="AA33" s="455">
        <f t="shared" si="4"/>
        <v>3578155.4881814593</v>
      </c>
    </row>
    <row r="34" spans="2:28">
      <c r="B34" s="982" t="s">
        <v>1528</v>
      </c>
      <c r="C34" s="455">
        <v>3308483</v>
      </c>
      <c r="D34" s="455">
        <v>3305157.563270269</v>
      </c>
      <c r="E34" s="455">
        <v>3282404</v>
      </c>
      <c r="F34" s="455">
        <v>3248902.5</v>
      </c>
      <c r="G34" s="455">
        <v>3231650</v>
      </c>
      <c r="H34" s="455">
        <v>3227785.5</v>
      </c>
      <c r="I34" s="455">
        <v>3212254</v>
      </c>
      <c r="J34" s="455">
        <v>3185686.5</v>
      </c>
      <c r="K34" s="455">
        <v>3158780</v>
      </c>
      <c r="L34" s="455">
        <v>3125924</v>
      </c>
      <c r="M34" s="455">
        <v>3119863.5</v>
      </c>
      <c r="N34" s="455">
        <v>3122070.5</v>
      </c>
      <c r="O34" s="455">
        <v>3145583</v>
      </c>
      <c r="P34" s="455">
        <v>3208072.147536383</v>
      </c>
      <c r="Q34" s="455">
        <v>3290255.5947113628</v>
      </c>
      <c r="R34" s="455">
        <v>3381703.0965264519</v>
      </c>
      <c r="S34" s="455">
        <v>3457358.631714534</v>
      </c>
      <c r="T34" s="455">
        <v>3534704.7433235762</v>
      </c>
      <c r="U34" s="455">
        <v>3616966.4388011647</v>
      </c>
      <c r="V34" s="455">
        <v>3690440.6374048004</v>
      </c>
      <c r="W34" s="455">
        <v>3717443.6086290516</v>
      </c>
      <c r="X34" s="455">
        <v>3727905.9051331244</v>
      </c>
      <c r="Y34" s="455">
        <v>3723464.4666705295</v>
      </c>
      <c r="Z34" s="455">
        <v>3713103.5907663689</v>
      </c>
      <c r="AA34" s="455">
        <v>3695271.4081031894</v>
      </c>
    </row>
    <row r="35" spans="2:28">
      <c r="C35" s="455"/>
      <c r="D35" s="455"/>
      <c r="E35" s="455"/>
      <c r="F35" s="455"/>
      <c r="G35" s="455"/>
      <c r="H35" s="455"/>
      <c r="I35" s="455"/>
      <c r="J35" s="455"/>
      <c r="K35" s="455"/>
      <c r="L35" s="455"/>
      <c r="M35" s="455"/>
      <c r="N35" s="455"/>
      <c r="O35" s="455"/>
      <c r="P35" s="455"/>
      <c r="Q35" s="455"/>
      <c r="R35" s="455"/>
      <c r="S35" s="455"/>
      <c r="T35" s="455"/>
      <c r="U35" s="455"/>
      <c r="V35" s="455"/>
      <c r="W35" s="455"/>
      <c r="X35" s="455"/>
      <c r="Y35" s="455"/>
      <c r="Z35" s="455"/>
    </row>
    <row r="36" spans="2:28" s="5" customFormat="1" ht="13.15">
      <c r="C36" s="296" t="str">
        <f t="shared" ref="C36:AB36" si="5">C27</f>
        <v>2004/05</v>
      </c>
      <c r="D36" s="296" t="str">
        <f t="shared" si="5"/>
        <v>2005/06</v>
      </c>
      <c r="E36" s="296" t="str">
        <f t="shared" si="5"/>
        <v>2006/07</v>
      </c>
      <c r="F36" s="296" t="str">
        <f t="shared" si="5"/>
        <v>2007/08</v>
      </c>
      <c r="G36" s="296" t="str">
        <f t="shared" si="5"/>
        <v>2008/09</v>
      </c>
      <c r="H36" s="296" t="str">
        <f t="shared" si="5"/>
        <v>2009/10</v>
      </c>
      <c r="I36" s="296" t="str">
        <f t="shared" si="5"/>
        <v>2010/11</v>
      </c>
      <c r="J36" s="296" t="str">
        <f t="shared" si="5"/>
        <v>2011/12</v>
      </c>
      <c r="K36" s="296" t="str">
        <f t="shared" si="5"/>
        <v>2012/13</v>
      </c>
      <c r="L36" s="296" t="str">
        <f t="shared" si="5"/>
        <v>2013/14</v>
      </c>
      <c r="M36" s="296" t="str">
        <f t="shared" si="5"/>
        <v>2014/15</v>
      </c>
      <c r="N36" s="296" t="str">
        <f t="shared" si="5"/>
        <v>2015/16</v>
      </c>
      <c r="O36" s="296" t="str">
        <f t="shared" si="5"/>
        <v>2016/17</v>
      </c>
      <c r="P36" s="296" t="str">
        <f t="shared" si="5"/>
        <v>2017/18</v>
      </c>
      <c r="Q36" s="296" t="str">
        <f t="shared" si="5"/>
        <v>2018/19</v>
      </c>
      <c r="R36" s="296" t="str">
        <f t="shared" si="5"/>
        <v>2019/20</v>
      </c>
      <c r="S36" s="296" t="str">
        <f t="shared" si="5"/>
        <v>2020/21</v>
      </c>
      <c r="T36" s="296" t="str">
        <f t="shared" si="5"/>
        <v>2021/22</v>
      </c>
      <c r="U36" s="296" t="str">
        <f t="shared" si="5"/>
        <v>2022/23</v>
      </c>
      <c r="V36" s="296" t="str">
        <f t="shared" si="5"/>
        <v>2023/24</v>
      </c>
      <c r="W36" s="296" t="str">
        <f t="shared" si="5"/>
        <v>2024/25</v>
      </c>
      <c r="X36" s="296" t="str">
        <f t="shared" si="5"/>
        <v>2025/26</v>
      </c>
      <c r="Y36" s="296" t="str">
        <f t="shared" si="5"/>
        <v>2026/27</v>
      </c>
      <c r="Z36" s="296" t="str">
        <f t="shared" si="5"/>
        <v>2027/28</v>
      </c>
      <c r="AA36" s="296" t="str">
        <f t="shared" si="5"/>
        <v>2028/29</v>
      </c>
      <c r="AB36" s="296" t="str">
        <f t="shared" si="5"/>
        <v>2029/30</v>
      </c>
    </row>
    <row r="37" spans="2:28">
      <c r="B37" s="982" t="s">
        <v>1645</v>
      </c>
      <c r="C37" s="1094">
        <f>C13</f>
        <v>4133670.5</v>
      </c>
      <c r="D37" s="1094">
        <f t="shared" ref="D37:AB37" si="6">D13</f>
        <v>4085271.436729731</v>
      </c>
      <c r="E37" s="1094">
        <f t="shared" si="6"/>
        <v>4047195.5</v>
      </c>
      <c r="F37" s="1094">
        <f t="shared" si="6"/>
        <v>4028055.5</v>
      </c>
      <c r="G37" s="1094">
        <f t="shared" si="6"/>
        <v>4016161.5</v>
      </c>
      <c r="H37" s="1094">
        <f t="shared" si="6"/>
        <v>4036364.5</v>
      </c>
      <c r="I37" s="1094">
        <f t="shared" si="6"/>
        <v>4074368</v>
      </c>
      <c r="J37" s="1094">
        <f t="shared" si="6"/>
        <v>4150277.5</v>
      </c>
      <c r="K37" s="1094">
        <f t="shared" si="6"/>
        <v>4247394.5</v>
      </c>
      <c r="L37" s="1094">
        <f t="shared" si="6"/>
        <v>4359000</v>
      </c>
      <c r="M37" s="1094">
        <f t="shared" si="6"/>
        <v>4463434</v>
      </c>
      <c r="N37" s="1094">
        <f t="shared" si="6"/>
        <v>4574041.5</v>
      </c>
      <c r="O37" s="1094">
        <f t="shared" si="6"/>
        <v>4659421</v>
      </c>
      <c r="P37" s="1094">
        <f t="shared" si="6"/>
        <v>4715388.5</v>
      </c>
      <c r="Q37" s="1094">
        <f t="shared" si="6"/>
        <v>4738987.9623554191</v>
      </c>
      <c r="R37" s="1094">
        <f t="shared" si="6"/>
        <v>4738309.7819581926</v>
      </c>
      <c r="S37" s="1094">
        <f t="shared" si="6"/>
        <v>4738027.1714167371</v>
      </c>
      <c r="T37" s="1094">
        <f t="shared" si="6"/>
        <v>4716874.7723503476</v>
      </c>
      <c r="U37" s="1094">
        <f t="shared" si="6"/>
        <v>4686237.5443531433</v>
      </c>
      <c r="V37" s="1094">
        <f t="shared" si="6"/>
        <v>4654440.4670074899</v>
      </c>
      <c r="W37" s="1094">
        <f t="shared" si="6"/>
        <v>4631173.9373839879</v>
      </c>
      <c r="X37" s="1094">
        <f t="shared" si="6"/>
        <v>4619039.7782180272</v>
      </c>
      <c r="Y37" s="1094">
        <f>Y13</f>
        <v>4606104.221584619</v>
      </c>
      <c r="Z37" s="1094">
        <f t="shared" si="6"/>
        <v>4593140.1724560643</v>
      </c>
      <c r="AA37" s="1094">
        <f t="shared" si="6"/>
        <v>4591536.4949568901</v>
      </c>
      <c r="AB37" s="1094">
        <f t="shared" si="6"/>
        <v>4583243.1830901327</v>
      </c>
    </row>
    <row r="38" spans="2:28">
      <c r="B38" s="982" t="s">
        <v>1527</v>
      </c>
      <c r="C38" s="1094">
        <f>C14</f>
        <v>4133670.5</v>
      </c>
      <c r="D38" s="1094">
        <f t="shared" ref="D38:AA38" si="7">D14</f>
        <v>4085271.436729731</v>
      </c>
      <c r="E38" s="1094">
        <f t="shared" si="7"/>
        <v>4047195.5</v>
      </c>
      <c r="F38" s="1094">
        <f t="shared" si="7"/>
        <v>4028055.5</v>
      </c>
      <c r="G38" s="1094">
        <f t="shared" si="7"/>
        <v>4016161.5</v>
      </c>
      <c r="H38" s="1094">
        <f t="shared" si="7"/>
        <v>4036364.5</v>
      </c>
      <c r="I38" s="1094">
        <f t="shared" si="7"/>
        <v>4074368</v>
      </c>
      <c r="J38" s="1094">
        <f t="shared" si="7"/>
        <v>4150277.5</v>
      </c>
      <c r="K38" s="1094">
        <f t="shared" si="7"/>
        <v>4247394.5</v>
      </c>
      <c r="L38" s="1094">
        <f t="shared" si="7"/>
        <v>4359000</v>
      </c>
      <c r="M38" s="1094">
        <f t="shared" si="7"/>
        <v>4463434</v>
      </c>
      <c r="N38" s="1094">
        <f t="shared" si="7"/>
        <v>4574041.5</v>
      </c>
      <c r="O38" s="1094">
        <f t="shared" si="7"/>
        <v>4659421</v>
      </c>
      <c r="P38" s="1094">
        <f t="shared" si="7"/>
        <v>4717394.1869075894</v>
      </c>
      <c r="Q38" s="1094">
        <f t="shared" si="7"/>
        <v>4743197.9400571762</v>
      </c>
      <c r="R38" s="1094">
        <f t="shared" si="7"/>
        <v>4743394.7508921698</v>
      </c>
      <c r="S38" s="1094">
        <f t="shared" si="7"/>
        <v>4752324.1234839866</v>
      </c>
      <c r="T38" s="1094">
        <f t="shared" si="7"/>
        <v>4754699.5674540829</v>
      </c>
      <c r="U38" s="1094">
        <f t="shared" si="7"/>
        <v>4748628.8440450421</v>
      </c>
      <c r="V38" s="1094">
        <f t="shared" si="7"/>
        <v>4733277.2129678745</v>
      </c>
      <c r="W38" s="1094">
        <f t="shared" si="7"/>
        <v>4742429.7587460289</v>
      </c>
      <c r="X38" s="1094">
        <f t="shared" si="7"/>
        <v>4769065.3698165566</v>
      </c>
      <c r="Y38" s="1094">
        <f>Y14</f>
        <v>4797832.532279524</v>
      </c>
      <c r="Z38" s="1094">
        <f t="shared" si="7"/>
        <v>4819809.7676248243</v>
      </c>
      <c r="AA38" s="1094">
        <f t="shared" si="7"/>
        <v>4834650.7574622277</v>
      </c>
      <c r="AB38" s="1094"/>
    </row>
    <row r="39" spans="2:28">
      <c r="B39" s="982" t="s">
        <v>1646</v>
      </c>
      <c r="C39" s="1094">
        <f>C18+C23+C28</f>
        <v>3308483</v>
      </c>
      <c r="D39" s="1094">
        <f t="shared" ref="D39:AB39" si="8">D18+D23+D28</f>
        <v>3305157.563270269</v>
      </c>
      <c r="E39" s="1094">
        <f t="shared" si="8"/>
        <v>3282404</v>
      </c>
      <c r="F39" s="1094">
        <f t="shared" si="8"/>
        <v>3248902.5</v>
      </c>
      <c r="G39" s="1094">
        <f t="shared" si="8"/>
        <v>3231650</v>
      </c>
      <c r="H39" s="1094">
        <f t="shared" si="8"/>
        <v>3227785.5</v>
      </c>
      <c r="I39" s="1094">
        <f t="shared" si="8"/>
        <v>3212254</v>
      </c>
      <c r="J39" s="1094">
        <f t="shared" si="8"/>
        <v>3185686.5</v>
      </c>
      <c r="K39" s="1094">
        <f t="shared" si="8"/>
        <v>3158780</v>
      </c>
      <c r="L39" s="1094">
        <f t="shared" si="8"/>
        <v>3125924</v>
      </c>
      <c r="M39" s="1094">
        <f t="shared" si="8"/>
        <v>3119863.5</v>
      </c>
      <c r="N39" s="1094">
        <f t="shared" si="8"/>
        <v>3122070.5</v>
      </c>
      <c r="O39" s="1094">
        <f t="shared" si="8"/>
        <v>3145583</v>
      </c>
      <c r="P39" s="1094">
        <f t="shared" si="8"/>
        <v>3176642</v>
      </c>
      <c r="Q39" s="1094">
        <f t="shared" si="8"/>
        <v>3250096.0148135722</v>
      </c>
      <c r="R39" s="1094">
        <f t="shared" si="8"/>
        <v>3328258.7310700314</v>
      </c>
      <c r="S39" s="1094">
        <f t="shared" si="8"/>
        <v>3390341.6126745343</v>
      </c>
      <c r="T39" s="1094">
        <f t="shared" si="8"/>
        <v>3462030.9334954983</v>
      </c>
      <c r="U39" s="1094">
        <f t="shared" si="8"/>
        <v>3537610.409235951</v>
      </c>
      <c r="V39" s="1094">
        <f t="shared" si="8"/>
        <v>3592713.6158768311</v>
      </c>
      <c r="W39" s="1094">
        <f t="shared" si="8"/>
        <v>3614859.602613599</v>
      </c>
      <c r="X39" s="1094">
        <f t="shared" si="8"/>
        <v>3624936.0704168142</v>
      </c>
      <c r="Y39" s="1094">
        <f>Y18+Y23+Y28</f>
        <v>3622097.3557046503</v>
      </c>
      <c r="Z39" s="1094">
        <f t="shared" si="8"/>
        <v>3606865.1956393118</v>
      </c>
      <c r="AA39" s="1094">
        <f t="shared" si="8"/>
        <v>3578155.4881814593</v>
      </c>
      <c r="AB39" s="1094">
        <f t="shared" si="8"/>
        <v>3561335.8034627829</v>
      </c>
    </row>
    <row r="40" spans="2:28">
      <c r="B40" s="982" t="s">
        <v>1529</v>
      </c>
      <c r="C40" s="1094">
        <f>C19+C24+C29</f>
        <v>3308483</v>
      </c>
      <c r="D40" s="1094">
        <f t="shared" ref="D40:AA40" si="9">D19+D24+D29</f>
        <v>3305157.563270269</v>
      </c>
      <c r="E40" s="1094">
        <f t="shared" si="9"/>
        <v>3282404</v>
      </c>
      <c r="F40" s="1094">
        <f t="shared" si="9"/>
        <v>3248902.5</v>
      </c>
      <c r="G40" s="1094">
        <f t="shared" si="9"/>
        <v>3231650</v>
      </c>
      <c r="H40" s="1094">
        <f t="shared" si="9"/>
        <v>3227785.5</v>
      </c>
      <c r="I40" s="1094">
        <f t="shared" si="9"/>
        <v>3212254</v>
      </c>
      <c r="J40" s="1094">
        <f t="shared" si="9"/>
        <v>3185686.5</v>
      </c>
      <c r="K40" s="1094">
        <f t="shared" si="9"/>
        <v>3158780</v>
      </c>
      <c r="L40" s="1094">
        <f t="shared" si="9"/>
        <v>3125924</v>
      </c>
      <c r="M40" s="1094">
        <f t="shared" si="9"/>
        <v>3119863.5</v>
      </c>
      <c r="N40" s="1094">
        <f t="shared" si="9"/>
        <v>3122070.5</v>
      </c>
      <c r="O40" s="1094">
        <f t="shared" si="9"/>
        <v>3145583</v>
      </c>
      <c r="P40" s="1094">
        <f t="shared" si="9"/>
        <v>3208072.147536383</v>
      </c>
      <c r="Q40" s="1094">
        <f t="shared" si="9"/>
        <v>3290255.5947113628</v>
      </c>
      <c r="R40" s="1094">
        <f t="shared" si="9"/>
        <v>3381703.0965264519</v>
      </c>
      <c r="S40" s="1094">
        <f t="shared" si="9"/>
        <v>3457358.631714534</v>
      </c>
      <c r="T40" s="1094">
        <f t="shared" si="9"/>
        <v>3534704.7433235762</v>
      </c>
      <c r="U40" s="1094">
        <f t="shared" si="9"/>
        <v>3616966.4388011647</v>
      </c>
      <c r="V40" s="1094">
        <f t="shared" si="9"/>
        <v>3690440.6374048004</v>
      </c>
      <c r="W40" s="1094">
        <f t="shared" si="9"/>
        <v>3717443.6086290516</v>
      </c>
      <c r="X40" s="1094">
        <f t="shared" si="9"/>
        <v>3727905.9051331244</v>
      </c>
      <c r="Y40" s="1094">
        <f>Y19+Y24+Y29</f>
        <v>3723464.4666705295</v>
      </c>
      <c r="Z40" s="1094">
        <f t="shared" si="9"/>
        <v>3713103.5907663689</v>
      </c>
      <c r="AA40" s="1094">
        <f t="shared" si="9"/>
        <v>3695271.4081031894</v>
      </c>
      <c r="AB40" s="1094"/>
    </row>
    <row r="41" spans="2:28">
      <c r="B41" s="11"/>
      <c r="C41" s="379"/>
      <c r="D41" s="379"/>
      <c r="E41" s="379"/>
      <c r="F41" s="379"/>
      <c r="G41" s="379"/>
      <c r="H41" s="379"/>
      <c r="I41" s="379"/>
      <c r="J41" s="379"/>
      <c r="K41" s="379"/>
      <c r="L41" s="379"/>
      <c r="M41" s="379"/>
      <c r="N41" s="379"/>
      <c r="O41" s="379"/>
      <c r="P41" s="379"/>
      <c r="Q41" s="10"/>
      <c r="R41" s="10"/>
      <c r="S41" s="10"/>
      <c r="T41" s="10"/>
      <c r="U41" s="10"/>
      <c r="V41" s="10"/>
      <c r="W41" s="10"/>
      <c r="X41" s="10"/>
      <c r="Y41" s="10"/>
      <c r="Z41" s="10"/>
    </row>
    <row r="43" spans="2:28">
      <c r="W43" s="379"/>
      <c r="X43" s="6"/>
      <c r="Y43" s="6"/>
    </row>
    <row r="45" spans="2:28">
      <c r="W45" s="379"/>
      <c r="X45" s="6"/>
      <c r="Y45" s="6"/>
    </row>
    <row r="79" spans="2:2" ht="13.15">
      <c r="B79" s="74" t="s">
        <v>1123</v>
      </c>
    </row>
    <row r="80" spans="2:2" ht="13.15">
      <c r="B80" s="74"/>
    </row>
    <row r="81" spans="2:26" ht="13.15">
      <c r="C81" s="831" t="str">
        <f>D12</f>
        <v>2005/06</v>
      </c>
      <c r="D81" s="831" t="str">
        <f t="shared" ref="D81:W81" si="10">E12</f>
        <v>2006/07</v>
      </c>
      <c r="E81" s="831" t="str">
        <f t="shared" si="10"/>
        <v>2007/08</v>
      </c>
      <c r="F81" s="831" t="str">
        <f t="shared" si="10"/>
        <v>2008/09</v>
      </c>
      <c r="G81" s="831" t="str">
        <f t="shared" si="10"/>
        <v>2009/10</v>
      </c>
      <c r="H81" s="831" t="str">
        <f t="shared" si="10"/>
        <v>2010/11</v>
      </c>
      <c r="I81" s="831" t="str">
        <f t="shared" si="10"/>
        <v>2011/12</v>
      </c>
      <c r="J81" s="831" t="str">
        <f t="shared" si="10"/>
        <v>2012/13</v>
      </c>
      <c r="K81" s="831" t="str">
        <f t="shared" si="10"/>
        <v>2013/14</v>
      </c>
      <c r="L81" s="831" t="str">
        <f t="shared" si="10"/>
        <v>2014/15</v>
      </c>
      <c r="M81" s="831" t="str">
        <f t="shared" si="10"/>
        <v>2015/16</v>
      </c>
      <c r="N81" s="831" t="str">
        <f t="shared" si="10"/>
        <v>2016/17</v>
      </c>
      <c r="O81" s="831" t="str">
        <f t="shared" si="10"/>
        <v>2017/18</v>
      </c>
      <c r="P81" s="831" t="str">
        <f t="shared" si="10"/>
        <v>2018/19</v>
      </c>
      <c r="Q81" s="831" t="str">
        <f t="shared" si="10"/>
        <v>2019/20</v>
      </c>
      <c r="R81" s="831" t="str">
        <f t="shared" si="10"/>
        <v>2020/21</v>
      </c>
      <c r="S81" s="831" t="str">
        <f t="shared" si="10"/>
        <v>2021/22</v>
      </c>
      <c r="T81" s="831" t="str">
        <f t="shared" si="10"/>
        <v>2022/23</v>
      </c>
      <c r="U81" s="831" t="str">
        <f t="shared" si="10"/>
        <v>2023/24</v>
      </c>
      <c r="V81" s="831" t="str">
        <f t="shared" si="10"/>
        <v>2024/25</v>
      </c>
      <c r="W81" s="831" t="str">
        <f t="shared" si="10"/>
        <v>2025/26</v>
      </c>
      <c r="X81" s="831" t="str">
        <f>Z12</f>
        <v>2027/28</v>
      </c>
      <c r="Y81" s="831" t="str">
        <f>AA12</f>
        <v>2028/29</v>
      </c>
      <c r="Z81" s="831" t="str">
        <f>AB12</f>
        <v>2029/30</v>
      </c>
    </row>
    <row r="82" spans="2:26">
      <c r="B82" s="982" t="s">
        <v>1647</v>
      </c>
      <c r="C82" s="1095">
        <f t="shared" ref="C82:W82" si="11">D37-C37</f>
        <v>-48399.063270268962</v>
      </c>
      <c r="D82" s="1095">
        <f t="shared" si="11"/>
        <v>-38075.936729731038</v>
      </c>
      <c r="E82" s="1095">
        <f t="shared" si="11"/>
        <v>-19140</v>
      </c>
      <c r="F82" s="1095">
        <f t="shared" si="11"/>
        <v>-11894</v>
      </c>
      <c r="G82" s="1095">
        <f t="shared" si="11"/>
        <v>20203</v>
      </c>
      <c r="H82" s="1095">
        <f t="shared" si="11"/>
        <v>38003.5</v>
      </c>
      <c r="I82" s="1095">
        <f t="shared" si="11"/>
        <v>75909.5</v>
      </c>
      <c r="J82" s="1095">
        <f t="shared" si="11"/>
        <v>97117</v>
      </c>
      <c r="K82" s="1095">
        <f t="shared" si="11"/>
        <v>111605.5</v>
      </c>
      <c r="L82" s="1095">
        <f t="shared" si="11"/>
        <v>104434</v>
      </c>
      <c r="M82" s="1095">
        <f t="shared" si="11"/>
        <v>110607.5</v>
      </c>
      <c r="N82" s="1095">
        <f t="shared" si="11"/>
        <v>85379.5</v>
      </c>
      <c r="O82" s="1095">
        <f t="shared" si="11"/>
        <v>55967.5</v>
      </c>
      <c r="P82" s="1095">
        <f t="shared" si="11"/>
        <v>23599.462355419062</v>
      </c>
      <c r="Q82" s="1095">
        <f t="shared" si="11"/>
        <v>-678.18039722647518</v>
      </c>
      <c r="R82" s="1095">
        <f t="shared" si="11"/>
        <v>-282.61054145544767</v>
      </c>
      <c r="S82" s="1095">
        <f t="shared" si="11"/>
        <v>-21152.399066389538</v>
      </c>
      <c r="T82" s="1095">
        <f t="shared" si="11"/>
        <v>-30637.227997204289</v>
      </c>
      <c r="U82" s="1095">
        <f t="shared" si="11"/>
        <v>-31797.077345653437</v>
      </c>
      <c r="V82" s="1095">
        <f t="shared" si="11"/>
        <v>-23266.529623501934</v>
      </c>
      <c r="W82" s="1095">
        <f t="shared" si="11"/>
        <v>-12134.159165960737</v>
      </c>
      <c r="X82" s="1095">
        <f>Z37-X37</f>
        <v>-25899.605761962943</v>
      </c>
      <c r="Y82" s="1095">
        <f>AA37-Y37</f>
        <v>-14567.726627728902</v>
      </c>
      <c r="Z82" s="1095">
        <f>AB37-Z37</f>
        <v>-9896.9893659316003</v>
      </c>
    </row>
    <row r="83" spans="2:26">
      <c r="B83" s="982" t="s">
        <v>1648</v>
      </c>
      <c r="C83" s="1095">
        <f t="shared" ref="C83:W83" si="12">D39-C39</f>
        <v>-3325.4367297310382</v>
      </c>
      <c r="D83" s="1095">
        <f t="shared" si="12"/>
        <v>-22753.563270268962</v>
      </c>
      <c r="E83" s="1095">
        <f t="shared" si="12"/>
        <v>-33501.5</v>
      </c>
      <c r="F83" s="1095">
        <f t="shared" si="12"/>
        <v>-17252.5</v>
      </c>
      <c r="G83" s="1095">
        <f t="shared" si="12"/>
        <v>-3864.5</v>
      </c>
      <c r="H83" s="1095">
        <f t="shared" si="12"/>
        <v>-15531.5</v>
      </c>
      <c r="I83" s="1095">
        <f t="shared" si="12"/>
        <v>-26567.5</v>
      </c>
      <c r="J83" s="1095">
        <f t="shared" si="12"/>
        <v>-26906.5</v>
      </c>
      <c r="K83" s="1095">
        <f t="shared" si="12"/>
        <v>-32856</v>
      </c>
      <c r="L83" s="1095">
        <f t="shared" si="12"/>
        <v>-6060.5</v>
      </c>
      <c r="M83" s="1095">
        <f t="shared" si="12"/>
        <v>2207</v>
      </c>
      <c r="N83" s="1095">
        <f t="shared" si="12"/>
        <v>23512.5</v>
      </c>
      <c r="O83" s="1095">
        <f t="shared" si="12"/>
        <v>31059</v>
      </c>
      <c r="P83" s="1095">
        <f>Q39-P39</f>
        <v>73454.014813572168</v>
      </c>
      <c r="Q83" s="1095">
        <f t="shared" si="12"/>
        <v>78162.716256459244</v>
      </c>
      <c r="R83" s="1095">
        <f t="shared" si="12"/>
        <v>62082.881604502909</v>
      </c>
      <c r="S83" s="1095">
        <f t="shared" si="12"/>
        <v>71689.320820963942</v>
      </c>
      <c r="T83" s="1095">
        <f t="shared" si="12"/>
        <v>75579.475740452763</v>
      </c>
      <c r="U83" s="1095">
        <f t="shared" si="12"/>
        <v>55103.206640880089</v>
      </c>
      <c r="V83" s="1095">
        <f t="shared" si="12"/>
        <v>22145.986736767925</v>
      </c>
      <c r="W83" s="1095">
        <f t="shared" si="12"/>
        <v>10076.467803215142</v>
      </c>
      <c r="X83" s="1095">
        <f>Z39-X39</f>
        <v>-18070.87477750238</v>
      </c>
      <c r="Y83" s="1095">
        <f>AA39-Y39</f>
        <v>-43941.867523191031</v>
      </c>
      <c r="Z83" s="1095">
        <f>AB39-Z39</f>
        <v>-45529.392176528927</v>
      </c>
    </row>
    <row r="84" spans="2:26">
      <c r="B84" s="982" t="s">
        <v>1647</v>
      </c>
      <c r="C84" s="1096">
        <f t="shared" ref="C84:Z84" si="13">C82/C37</f>
        <v>-1.1708495698984465E-2</v>
      </c>
      <c r="D84" s="1096">
        <f t="shared" si="13"/>
        <v>-9.3202954367729626E-3</v>
      </c>
      <c r="E84" s="1096">
        <f t="shared" si="13"/>
        <v>-4.7292007514833419E-3</v>
      </c>
      <c r="F84" s="1096">
        <f t="shared" si="13"/>
        <v>-2.9527895035209918E-3</v>
      </c>
      <c r="G84" s="1096">
        <f t="shared" si="13"/>
        <v>5.0304251957995214E-3</v>
      </c>
      <c r="H84" s="1096">
        <f t="shared" si="13"/>
        <v>9.4152795170010049E-3</v>
      </c>
      <c r="I84" s="1096">
        <f t="shared" si="13"/>
        <v>1.8630987677107223E-2</v>
      </c>
      <c r="J84" s="1096">
        <f t="shared" si="13"/>
        <v>2.3400122040032265E-2</v>
      </c>
      <c r="K84" s="1096">
        <f t="shared" si="13"/>
        <v>2.6276226519575709E-2</v>
      </c>
      <c r="L84" s="1096">
        <f t="shared" si="13"/>
        <v>2.395824730442762E-2</v>
      </c>
      <c r="M84" s="1096">
        <f t="shared" si="13"/>
        <v>2.478080778163181E-2</v>
      </c>
      <c r="N84" s="1096">
        <f t="shared" si="13"/>
        <v>1.8666096492565711E-2</v>
      </c>
      <c r="O84" s="1096">
        <f t="shared" si="13"/>
        <v>1.2011685572091467E-2</v>
      </c>
      <c r="P84" s="1096">
        <f t="shared" si="13"/>
        <v>5.0047758218477786E-3</v>
      </c>
      <c r="Q84" s="1096">
        <f t="shared" si="13"/>
        <v>-1.4310658786510173E-4</v>
      </c>
      <c r="R84" s="1096">
        <f t="shared" si="13"/>
        <v>-5.9643745229897938E-5</v>
      </c>
      <c r="S84" s="1096">
        <f t="shared" si="13"/>
        <v>-4.4643895657661822E-3</v>
      </c>
      <c r="T84" s="1096">
        <f t="shared" si="13"/>
        <v>-6.4952387917515605E-3</v>
      </c>
      <c r="U84" s="1096">
        <f t="shared" si="13"/>
        <v>-6.7852039177929658E-3</v>
      </c>
      <c r="V84" s="1096">
        <f t="shared" si="13"/>
        <v>-4.9987812258904746E-3</v>
      </c>
      <c r="W84" s="1096">
        <f t="shared" si="13"/>
        <v>-2.6201043903816236E-3</v>
      </c>
      <c r="X84" s="1096">
        <f t="shared" si="13"/>
        <v>-5.6071406624592255E-3</v>
      </c>
      <c r="Y84" s="1096">
        <f t="shared" si="13"/>
        <v>-3.1627001750119382E-3</v>
      </c>
      <c r="Z84" s="1096">
        <f t="shared" si="13"/>
        <v>-2.1547327088516522E-3</v>
      </c>
    </row>
    <row r="85" spans="2:26">
      <c r="B85" s="982" t="s">
        <v>1648</v>
      </c>
      <c r="C85" s="1096">
        <f t="shared" ref="C85:Z85" si="14">C83/C39</f>
        <v>-1.0051243212466372E-3</v>
      </c>
      <c r="D85" s="1096">
        <f t="shared" si="14"/>
        <v>-6.8842597772420808E-3</v>
      </c>
      <c r="E85" s="1096">
        <f t="shared" si="14"/>
        <v>-1.0206391413122821E-2</v>
      </c>
      <c r="F85" s="1096">
        <f t="shared" si="14"/>
        <v>-5.3102547706494734E-3</v>
      </c>
      <c r="G85" s="1096">
        <f t="shared" si="14"/>
        <v>-1.195828756208129E-3</v>
      </c>
      <c r="H85" s="1096">
        <f t="shared" si="14"/>
        <v>-4.8118129287091724E-3</v>
      </c>
      <c r="I85" s="1096">
        <f t="shared" si="14"/>
        <v>-8.2706722444738177E-3</v>
      </c>
      <c r="J85" s="1096">
        <f t="shared" si="14"/>
        <v>-8.4460602133951349E-3</v>
      </c>
      <c r="K85" s="1096">
        <f t="shared" si="14"/>
        <v>-1.0401484117285788E-2</v>
      </c>
      <c r="L85" s="1096">
        <f t="shared" si="14"/>
        <v>-1.9387867395368537E-3</v>
      </c>
      <c r="M85" s="1096">
        <f t="shared" si="14"/>
        <v>7.0740274374183362E-4</v>
      </c>
      <c r="N85" s="1096">
        <f t="shared" si="14"/>
        <v>7.5310599168084127E-3</v>
      </c>
      <c r="O85" s="1097">
        <f t="shared" si="14"/>
        <v>9.873845325333969E-3</v>
      </c>
      <c r="P85" s="1097">
        <f>P83/P39</f>
        <v>2.3123164276481947E-2</v>
      </c>
      <c r="Q85" s="1096">
        <f t="shared" si="14"/>
        <v>2.4049356049852796E-2</v>
      </c>
      <c r="R85" s="1096">
        <f t="shared" si="14"/>
        <v>1.8653261846786572E-2</v>
      </c>
      <c r="S85" s="1096">
        <f t="shared" si="14"/>
        <v>2.114516146483849E-2</v>
      </c>
      <c r="T85" s="1096">
        <f t="shared" si="14"/>
        <v>2.1830964885152734E-2</v>
      </c>
      <c r="U85" s="1096">
        <f t="shared" si="14"/>
        <v>1.557639204617255E-2</v>
      </c>
      <c r="V85" s="1096">
        <f t="shared" si="14"/>
        <v>6.1641391729362807E-3</v>
      </c>
      <c r="W85" s="1096">
        <f t="shared" si="14"/>
        <v>2.7875129080890725E-3</v>
      </c>
      <c r="X85" s="1096">
        <f t="shared" si="14"/>
        <v>-4.9851568211034675E-3</v>
      </c>
      <c r="Y85" s="1096">
        <f t="shared" si="14"/>
        <v>-1.2131608625589383E-2</v>
      </c>
      <c r="Z85" s="1096">
        <f t="shared" si="14"/>
        <v>-1.2622981372182641E-2</v>
      </c>
    </row>
    <row r="86" spans="2:26">
      <c r="B86" s="982" t="s">
        <v>1649</v>
      </c>
      <c r="C86" s="1098">
        <f>C84</f>
        <v>-1.1708495698984465E-2</v>
      </c>
      <c r="D86" s="1098">
        <f t="shared" ref="D86:S87" si="15">D84</f>
        <v>-9.3202954367729626E-3</v>
      </c>
      <c r="E86" s="1098">
        <f t="shared" si="15"/>
        <v>-4.7292007514833419E-3</v>
      </c>
      <c r="F86" s="1098">
        <f t="shared" si="15"/>
        <v>-2.9527895035209918E-3</v>
      </c>
      <c r="G86" s="1098">
        <f t="shared" si="15"/>
        <v>5.0304251957995214E-3</v>
      </c>
      <c r="H86" s="1098">
        <f t="shared" si="15"/>
        <v>9.4152795170010049E-3</v>
      </c>
      <c r="I86" s="1098">
        <f t="shared" si="15"/>
        <v>1.8630987677107223E-2</v>
      </c>
      <c r="J86" s="1098">
        <f t="shared" si="15"/>
        <v>2.3400122040032265E-2</v>
      </c>
      <c r="K86" s="1098">
        <f t="shared" si="15"/>
        <v>2.6276226519575709E-2</v>
      </c>
      <c r="L86" s="1098">
        <f t="shared" si="15"/>
        <v>2.395824730442762E-2</v>
      </c>
      <c r="M86" s="1098">
        <f t="shared" si="15"/>
        <v>2.478080778163181E-2</v>
      </c>
      <c r="N86" s="1098">
        <f t="shared" si="15"/>
        <v>1.8666096492565711E-2</v>
      </c>
      <c r="O86" s="1098">
        <f t="shared" si="15"/>
        <v>1.2011685572091467E-2</v>
      </c>
      <c r="P86" s="1098">
        <f t="shared" si="15"/>
        <v>5.0047758218477786E-3</v>
      </c>
      <c r="Q86" s="1098">
        <f t="shared" si="15"/>
        <v>-1.4310658786510173E-4</v>
      </c>
      <c r="R86" s="1098">
        <f t="shared" si="15"/>
        <v>-5.9643745229897938E-5</v>
      </c>
      <c r="S86" s="1098">
        <f t="shared" si="15"/>
        <v>-4.4643895657661822E-3</v>
      </c>
      <c r="T86" s="1098">
        <f t="shared" ref="T86:Z87" si="16">T84</f>
        <v>-6.4952387917515605E-3</v>
      </c>
      <c r="U86" s="1098">
        <f t="shared" si="16"/>
        <v>-6.7852039177929658E-3</v>
      </c>
      <c r="V86" s="1098">
        <f t="shared" si="16"/>
        <v>-4.9987812258904746E-3</v>
      </c>
      <c r="W86" s="1098">
        <f t="shared" si="16"/>
        <v>-2.6201043903816236E-3</v>
      </c>
      <c r="X86" s="1098">
        <f t="shared" si="16"/>
        <v>-5.6071406624592255E-3</v>
      </c>
      <c r="Y86" s="1098">
        <f t="shared" si="16"/>
        <v>-3.1627001750119382E-3</v>
      </c>
      <c r="Z86" s="1098">
        <f t="shared" si="16"/>
        <v>-2.1547327088516522E-3</v>
      </c>
    </row>
    <row r="87" spans="2:26">
      <c r="B87" s="982" t="s">
        <v>1650</v>
      </c>
      <c r="C87" s="1098">
        <f>C85</f>
        <v>-1.0051243212466372E-3</v>
      </c>
      <c r="D87" s="1098">
        <f t="shared" si="15"/>
        <v>-6.8842597772420808E-3</v>
      </c>
      <c r="E87" s="1098">
        <f t="shared" si="15"/>
        <v>-1.0206391413122821E-2</v>
      </c>
      <c r="F87" s="1098">
        <f t="shared" si="15"/>
        <v>-5.3102547706494734E-3</v>
      </c>
      <c r="G87" s="1098">
        <f t="shared" si="15"/>
        <v>-1.195828756208129E-3</v>
      </c>
      <c r="H87" s="1098">
        <f t="shared" si="15"/>
        <v>-4.8118129287091724E-3</v>
      </c>
      <c r="I87" s="1098">
        <f t="shared" si="15"/>
        <v>-8.2706722444738177E-3</v>
      </c>
      <c r="J87" s="1098">
        <f t="shared" si="15"/>
        <v>-8.4460602133951349E-3</v>
      </c>
      <c r="K87" s="1098">
        <f t="shared" si="15"/>
        <v>-1.0401484117285788E-2</v>
      </c>
      <c r="L87" s="1098">
        <f t="shared" si="15"/>
        <v>-1.9387867395368537E-3</v>
      </c>
      <c r="M87" s="1098">
        <f t="shared" si="15"/>
        <v>7.0740274374183362E-4</v>
      </c>
      <c r="N87" s="1098">
        <f t="shared" si="15"/>
        <v>7.5310599168084127E-3</v>
      </c>
      <c r="O87" s="1098">
        <f t="shared" si="15"/>
        <v>9.873845325333969E-3</v>
      </c>
      <c r="P87" s="1098">
        <f t="shared" si="15"/>
        <v>2.3123164276481947E-2</v>
      </c>
      <c r="Q87" s="1098">
        <f t="shared" si="15"/>
        <v>2.4049356049852796E-2</v>
      </c>
      <c r="R87" s="1098">
        <f t="shared" si="15"/>
        <v>1.8653261846786572E-2</v>
      </c>
      <c r="S87" s="1098">
        <f t="shared" si="15"/>
        <v>2.114516146483849E-2</v>
      </c>
      <c r="T87" s="1098">
        <f t="shared" si="16"/>
        <v>2.1830964885152734E-2</v>
      </c>
      <c r="U87" s="1098">
        <f t="shared" si="16"/>
        <v>1.557639204617255E-2</v>
      </c>
      <c r="V87" s="1098">
        <f t="shared" si="16"/>
        <v>6.1641391729362807E-3</v>
      </c>
      <c r="W87" s="1098">
        <f t="shared" si="16"/>
        <v>2.7875129080890725E-3</v>
      </c>
      <c r="X87" s="1098">
        <f t="shared" si="16"/>
        <v>-4.9851568211034675E-3</v>
      </c>
      <c r="Y87" s="1098">
        <f t="shared" si="16"/>
        <v>-1.2131608625589383E-2</v>
      </c>
      <c r="Z87" s="1098">
        <f t="shared" si="16"/>
        <v>-1.2622981372182641E-2</v>
      </c>
    </row>
    <row r="88" spans="2:26">
      <c r="B88" s="11" t="s">
        <v>1530</v>
      </c>
      <c r="C88" s="1095">
        <f>D38-C38</f>
        <v>-48399.063270268962</v>
      </c>
      <c r="D88" s="1095">
        <f t="shared" ref="D88:W88" si="17">E38-D38</f>
        <v>-38075.936729731038</v>
      </c>
      <c r="E88" s="1095">
        <f t="shared" si="17"/>
        <v>-19140</v>
      </c>
      <c r="F88" s="1095">
        <f t="shared" si="17"/>
        <v>-11894</v>
      </c>
      <c r="G88" s="1095">
        <f t="shared" si="17"/>
        <v>20203</v>
      </c>
      <c r="H88" s="1095">
        <f t="shared" si="17"/>
        <v>38003.5</v>
      </c>
      <c r="I88" s="1095">
        <f t="shared" si="17"/>
        <v>75909.5</v>
      </c>
      <c r="J88" s="1095">
        <f t="shared" si="17"/>
        <v>97117</v>
      </c>
      <c r="K88" s="1095">
        <f t="shared" si="17"/>
        <v>111605.5</v>
      </c>
      <c r="L88" s="1095">
        <f t="shared" si="17"/>
        <v>104434</v>
      </c>
      <c r="M88" s="1095">
        <f t="shared" si="17"/>
        <v>110607.5</v>
      </c>
      <c r="N88" s="1095">
        <f t="shared" si="17"/>
        <v>85379.5</v>
      </c>
      <c r="O88" s="1095">
        <f t="shared" si="17"/>
        <v>57973.186907589436</v>
      </c>
      <c r="P88" s="1095">
        <f t="shared" si="17"/>
        <v>25803.75314958673</v>
      </c>
      <c r="Q88" s="1095">
        <f t="shared" si="17"/>
        <v>196.8108349936083</v>
      </c>
      <c r="R88" s="1095">
        <f t="shared" si="17"/>
        <v>8929.3725918168202</v>
      </c>
      <c r="S88" s="1095">
        <f t="shared" si="17"/>
        <v>2375.4439700962976</v>
      </c>
      <c r="T88" s="1095">
        <f t="shared" si="17"/>
        <v>-6070.723409040831</v>
      </c>
      <c r="U88" s="1095">
        <f t="shared" si="17"/>
        <v>-15351.631077167578</v>
      </c>
      <c r="V88" s="1095">
        <f t="shared" si="17"/>
        <v>9152.5457781543955</v>
      </c>
      <c r="W88" s="1095">
        <f t="shared" si="17"/>
        <v>26635.611070527695</v>
      </c>
      <c r="X88" s="1095">
        <f>Z38-X38</f>
        <v>50744.397808267735</v>
      </c>
      <c r="Y88" s="1095">
        <f>AA38-Y38</f>
        <v>36818.225182703696</v>
      </c>
      <c r="Z88" s="762"/>
    </row>
    <row r="89" spans="2:26">
      <c r="B89" s="11" t="s">
        <v>1531</v>
      </c>
      <c r="C89" s="1095">
        <f>D40-C40</f>
        <v>-3325.4367297310382</v>
      </c>
      <c r="D89" s="1095">
        <f t="shared" ref="D89:W89" si="18">E40-D40</f>
        <v>-22753.563270268962</v>
      </c>
      <c r="E89" s="1095">
        <f t="shared" si="18"/>
        <v>-33501.5</v>
      </c>
      <c r="F89" s="1095">
        <f t="shared" si="18"/>
        <v>-17252.5</v>
      </c>
      <c r="G89" s="1095">
        <f t="shared" si="18"/>
        <v>-3864.5</v>
      </c>
      <c r="H89" s="1095">
        <f t="shared" si="18"/>
        <v>-15531.5</v>
      </c>
      <c r="I89" s="1095">
        <f t="shared" si="18"/>
        <v>-26567.5</v>
      </c>
      <c r="J89" s="1095">
        <f t="shared" si="18"/>
        <v>-26906.5</v>
      </c>
      <c r="K89" s="1095">
        <f t="shared" si="18"/>
        <v>-32856</v>
      </c>
      <c r="L89" s="1095">
        <f t="shared" si="18"/>
        <v>-6060.5</v>
      </c>
      <c r="M89" s="1095">
        <f t="shared" si="18"/>
        <v>2207</v>
      </c>
      <c r="N89" s="1095">
        <f t="shared" si="18"/>
        <v>23512.5</v>
      </c>
      <c r="O89" s="1095">
        <f t="shared" si="18"/>
        <v>62489.14753638301</v>
      </c>
      <c r="P89" s="1095">
        <f t="shared" si="18"/>
        <v>82183.447174979839</v>
      </c>
      <c r="Q89" s="1095">
        <f t="shared" si="18"/>
        <v>91447.501815089025</v>
      </c>
      <c r="R89" s="1095">
        <f t="shared" si="18"/>
        <v>75655.53518808214</v>
      </c>
      <c r="S89" s="1095">
        <f t="shared" si="18"/>
        <v>77346.111609042156</v>
      </c>
      <c r="T89" s="1095">
        <f t="shared" si="18"/>
        <v>82261.695477588568</v>
      </c>
      <c r="U89" s="1095">
        <f t="shared" si="18"/>
        <v>73474.198603635654</v>
      </c>
      <c r="V89" s="1095">
        <f t="shared" si="18"/>
        <v>27002.971224251203</v>
      </c>
      <c r="W89" s="1095">
        <f t="shared" si="18"/>
        <v>10462.296504072845</v>
      </c>
      <c r="X89" s="1095">
        <f>Z40-X40</f>
        <v>-14802.314366755541</v>
      </c>
      <c r="Y89" s="1095">
        <f>AA40-Y40</f>
        <v>-28193.05856734002</v>
      </c>
      <c r="Z89" s="762"/>
    </row>
    <row r="90" spans="2:26">
      <c r="B90" s="11" t="s">
        <v>1530</v>
      </c>
      <c r="C90" s="1098">
        <f>C88/C38</f>
        <v>-1.1708495698984465E-2</v>
      </c>
      <c r="D90" s="1098">
        <f t="shared" ref="D90:Y90" si="19">D88/D38</f>
        <v>-9.3202954367729626E-3</v>
      </c>
      <c r="E90" s="1098">
        <f t="shared" si="19"/>
        <v>-4.7292007514833419E-3</v>
      </c>
      <c r="F90" s="1098">
        <f t="shared" si="19"/>
        <v>-2.9527895035209918E-3</v>
      </c>
      <c r="G90" s="1098">
        <f t="shared" si="19"/>
        <v>5.0304251957995214E-3</v>
      </c>
      <c r="H90" s="1098">
        <f t="shared" si="19"/>
        <v>9.4152795170010049E-3</v>
      </c>
      <c r="I90" s="1098">
        <f t="shared" si="19"/>
        <v>1.8630987677107223E-2</v>
      </c>
      <c r="J90" s="1098">
        <f t="shared" si="19"/>
        <v>2.3400122040032265E-2</v>
      </c>
      <c r="K90" s="1098">
        <f t="shared" si="19"/>
        <v>2.6276226519575709E-2</v>
      </c>
      <c r="L90" s="1098">
        <f t="shared" si="19"/>
        <v>2.395824730442762E-2</v>
      </c>
      <c r="M90" s="1098">
        <f t="shared" si="19"/>
        <v>2.478080778163181E-2</v>
      </c>
      <c r="N90" s="1098">
        <f t="shared" si="19"/>
        <v>1.8666096492565711E-2</v>
      </c>
      <c r="O90" s="1098">
        <f t="shared" si="19"/>
        <v>1.2442143971877501E-2</v>
      </c>
      <c r="P90" s="1098">
        <f t="shared" si="19"/>
        <v>5.4699166801029948E-3</v>
      </c>
      <c r="Q90" s="1098">
        <f t="shared" si="19"/>
        <v>4.1493278897662002E-5</v>
      </c>
      <c r="R90" s="1098">
        <f t="shared" si="19"/>
        <v>1.8824856586387468E-3</v>
      </c>
      <c r="S90" s="1098">
        <f t="shared" si="19"/>
        <v>4.998488967446165E-4</v>
      </c>
      <c r="T90" s="1098">
        <f t="shared" si="19"/>
        <v>-1.2767838057729096E-3</v>
      </c>
      <c r="U90" s="1098">
        <f t="shared" si="19"/>
        <v>-3.2328555423781114E-3</v>
      </c>
      <c r="V90" s="1098">
        <f t="shared" si="19"/>
        <v>1.93365935827273E-3</v>
      </c>
      <c r="W90" s="1098">
        <f t="shared" si="19"/>
        <v>5.616448197552336E-3</v>
      </c>
      <c r="X90" s="1098">
        <f t="shared" si="19"/>
        <v>1.0640323391125929E-2</v>
      </c>
      <c r="Y90" s="1098">
        <f t="shared" si="19"/>
        <v>7.6739287865912218E-3</v>
      </c>
      <c r="Z90" s="693"/>
    </row>
    <row r="91" spans="2:26">
      <c r="B91" s="11" t="s">
        <v>1531</v>
      </c>
      <c r="C91" s="1098">
        <f>C89/C40</f>
        <v>-1.0051243212466372E-3</v>
      </c>
      <c r="D91" s="1098">
        <f t="shared" ref="D91:Y91" si="20">D89/D40</f>
        <v>-6.8842597772420808E-3</v>
      </c>
      <c r="E91" s="1098">
        <f t="shared" si="20"/>
        <v>-1.0206391413122821E-2</v>
      </c>
      <c r="F91" s="1098">
        <f t="shared" si="20"/>
        <v>-5.3102547706494734E-3</v>
      </c>
      <c r="G91" s="1098">
        <f t="shared" si="20"/>
        <v>-1.195828756208129E-3</v>
      </c>
      <c r="H91" s="1098">
        <f t="shared" si="20"/>
        <v>-4.8118129287091724E-3</v>
      </c>
      <c r="I91" s="1098">
        <f t="shared" si="20"/>
        <v>-8.2706722444738177E-3</v>
      </c>
      <c r="J91" s="1098">
        <f t="shared" si="20"/>
        <v>-8.4460602133951349E-3</v>
      </c>
      <c r="K91" s="1098">
        <f t="shared" si="20"/>
        <v>-1.0401484117285788E-2</v>
      </c>
      <c r="L91" s="1098">
        <f t="shared" si="20"/>
        <v>-1.9387867395368537E-3</v>
      </c>
      <c r="M91" s="1098">
        <f t="shared" si="20"/>
        <v>7.0740274374183362E-4</v>
      </c>
      <c r="N91" s="1098">
        <f t="shared" si="20"/>
        <v>7.5310599168084127E-3</v>
      </c>
      <c r="O91" s="1098">
        <f t="shared" si="20"/>
        <v>1.9865680713681059E-2</v>
      </c>
      <c r="P91" s="1098">
        <f t="shared" si="20"/>
        <v>2.5617705399204334E-2</v>
      </c>
      <c r="Q91" s="1098">
        <f t="shared" si="20"/>
        <v>2.7793434030498547E-2</v>
      </c>
      <c r="R91" s="1098">
        <f t="shared" si="20"/>
        <v>2.2372021738334281E-2</v>
      </c>
      <c r="S91" s="1098">
        <f t="shared" si="20"/>
        <v>2.237144590657798E-2</v>
      </c>
      <c r="T91" s="1098">
        <f t="shared" si="20"/>
        <v>2.3272579027418392E-2</v>
      </c>
      <c r="U91" s="1098">
        <f t="shared" si="20"/>
        <v>2.0313762885781298E-2</v>
      </c>
      <c r="V91" s="1098">
        <f t="shared" si="20"/>
        <v>7.3170046282712434E-3</v>
      </c>
      <c r="W91" s="1098">
        <f t="shared" si="20"/>
        <v>2.8143793438553904E-3</v>
      </c>
      <c r="X91" s="1098">
        <f t="shared" si="20"/>
        <v>-3.9706781081500896E-3</v>
      </c>
      <c r="Y91" s="1098">
        <f t="shared" si="20"/>
        <v>-7.5717275724534747E-3</v>
      </c>
      <c r="Z91" s="693"/>
    </row>
    <row r="92" spans="2:26">
      <c r="B92" s="11" t="s">
        <v>1532</v>
      </c>
      <c r="C92" s="1098">
        <f>C90</f>
        <v>-1.1708495698984465E-2</v>
      </c>
      <c r="D92" s="1098">
        <f t="shared" ref="D92:Y92" si="21">D90</f>
        <v>-9.3202954367729626E-3</v>
      </c>
      <c r="E92" s="1098">
        <f t="shared" si="21"/>
        <v>-4.7292007514833419E-3</v>
      </c>
      <c r="F92" s="1098">
        <f t="shared" si="21"/>
        <v>-2.9527895035209918E-3</v>
      </c>
      <c r="G92" s="1098">
        <f t="shared" si="21"/>
        <v>5.0304251957995214E-3</v>
      </c>
      <c r="H92" s="1098">
        <f t="shared" si="21"/>
        <v>9.4152795170010049E-3</v>
      </c>
      <c r="I92" s="1098">
        <f t="shared" si="21"/>
        <v>1.8630987677107223E-2</v>
      </c>
      <c r="J92" s="1098">
        <f t="shared" si="21"/>
        <v>2.3400122040032265E-2</v>
      </c>
      <c r="K92" s="1098">
        <f t="shared" si="21"/>
        <v>2.6276226519575709E-2</v>
      </c>
      <c r="L92" s="1098">
        <f t="shared" si="21"/>
        <v>2.395824730442762E-2</v>
      </c>
      <c r="M92" s="1098">
        <f t="shared" si="21"/>
        <v>2.478080778163181E-2</v>
      </c>
      <c r="N92" s="1098">
        <f t="shared" si="21"/>
        <v>1.8666096492565711E-2</v>
      </c>
      <c r="O92" s="1098">
        <f t="shared" si="21"/>
        <v>1.2442143971877501E-2</v>
      </c>
      <c r="P92" s="1098">
        <f t="shared" si="21"/>
        <v>5.4699166801029948E-3</v>
      </c>
      <c r="Q92" s="1098">
        <f t="shared" si="21"/>
        <v>4.1493278897662002E-5</v>
      </c>
      <c r="R92" s="1098">
        <f t="shared" si="21"/>
        <v>1.8824856586387468E-3</v>
      </c>
      <c r="S92" s="1098">
        <f t="shared" si="21"/>
        <v>4.998488967446165E-4</v>
      </c>
      <c r="T92" s="1098">
        <f t="shared" si="21"/>
        <v>-1.2767838057729096E-3</v>
      </c>
      <c r="U92" s="1098">
        <f t="shared" si="21"/>
        <v>-3.2328555423781114E-3</v>
      </c>
      <c r="V92" s="1098">
        <f t="shared" si="21"/>
        <v>1.93365935827273E-3</v>
      </c>
      <c r="W92" s="1098">
        <f t="shared" si="21"/>
        <v>5.616448197552336E-3</v>
      </c>
      <c r="X92" s="1098">
        <f t="shared" si="21"/>
        <v>1.0640323391125929E-2</v>
      </c>
      <c r="Y92" s="1098">
        <f t="shared" si="21"/>
        <v>7.6739287865912218E-3</v>
      </c>
      <c r="Z92" s="693"/>
    </row>
    <row r="93" spans="2:26">
      <c r="B93" s="11" t="s">
        <v>1533</v>
      </c>
      <c r="C93" s="1098">
        <f>C91</f>
        <v>-1.0051243212466372E-3</v>
      </c>
      <c r="D93" s="1098">
        <f t="shared" ref="D93:Y93" si="22">D91</f>
        <v>-6.8842597772420808E-3</v>
      </c>
      <c r="E93" s="1098">
        <f t="shared" si="22"/>
        <v>-1.0206391413122821E-2</v>
      </c>
      <c r="F93" s="1098">
        <f t="shared" si="22"/>
        <v>-5.3102547706494734E-3</v>
      </c>
      <c r="G93" s="1098">
        <f t="shared" si="22"/>
        <v>-1.195828756208129E-3</v>
      </c>
      <c r="H93" s="1098">
        <f t="shared" si="22"/>
        <v>-4.8118129287091724E-3</v>
      </c>
      <c r="I93" s="1098">
        <f t="shared" si="22"/>
        <v>-8.2706722444738177E-3</v>
      </c>
      <c r="J93" s="1098">
        <f t="shared" si="22"/>
        <v>-8.4460602133951349E-3</v>
      </c>
      <c r="K93" s="1098">
        <f t="shared" si="22"/>
        <v>-1.0401484117285788E-2</v>
      </c>
      <c r="L93" s="1098">
        <f t="shared" si="22"/>
        <v>-1.9387867395368537E-3</v>
      </c>
      <c r="M93" s="1098">
        <f t="shared" si="22"/>
        <v>7.0740274374183362E-4</v>
      </c>
      <c r="N93" s="1098">
        <f t="shared" si="22"/>
        <v>7.5310599168084127E-3</v>
      </c>
      <c r="O93" s="1098">
        <f t="shared" si="22"/>
        <v>1.9865680713681059E-2</v>
      </c>
      <c r="P93" s="1098">
        <f t="shared" si="22"/>
        <v>2.5617705399204334E-2</v>
      </c>
      <c r="Q93" s="1098">
        <f t="shared" si="22"/>
        <v>2.7793434030498547E-2</v>
      </c>
      <c r="R93" s="1098">
        <f t="shared" si="22"/>
        <v>2.2372021738334281E-2</v>
      </c>
      <c r="S93" s="1098">
        <f t="shared" si="22"/>
        <v>2.237144590657798E-2</v>
      </c>
      <c r="T93" s="1098">
        <f t="shared" si="22"/>
        <v>2.3272579027418392E-2</v>
      </c>
      <c r="U93" s="1098">
        <f t="shared" si="22"/>
        <v>2.0313762885781298E-2</v>
      </c>
      <c r="V93" s="1098">
        <f t="shared" si="22"/>
        <v>7.3170046282712434E-3</v>
      </c>
      <c r="W93" s="1098">
        <f t="shared" si="22"/>
        <v>2.8143793438553904E-3</v>
      </c>
      <c r="X93" s="1098">
        <f t="shared" si="22"/>
        <v>-3.9706781081500896E-3</v>
      </c>
      <c r="Y93" s="1098">
        <f t="shared" si="22"/>
        <v>-7.5717275724534747E-3</v>
      </c>
      <c r="Z93" s="693"/>
    </row>
    <row r="106" spans="13:14">
      <c r="M106" s="438"/>
      <c r="N106" s="438"/>
    </row>
    <row r="107" spans="13:14">
      <c r="M107" s="438"/>
      <c r="N107" s="438"/>
    </row>
    <row r="122" spans="2:27" ht="13.15">
      <c r="B122" s="74"/>
    </row>
    <row r="124" spans="2:27">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row>
    <row r="125" spans="2:27">
      <c r="B125" s="11"/>
      <c r="C125" s="762"/>
      <c r="D125" s="762"/>
      <c r="E125" s="762"/>
      <c r="F125" s="762"/>
      <c r="G125" s="762"/>
      <c r="H125" s="762"/>
      <c r="I125" s="762"/>
      <c r="J125" s="762"/>
      <c r="K125" s="762"/>
      <c r="L125" s="762"/>
      <c r="M125" s="762"/>
      <c r="N125" s="762"/>
      <c r="O125" s="762"/>
      <c r="P125" s="762"/>
      <c r="Q125" s="762"/>
      <c r="R125" s="762"/>
      <c r="S125" s="762"/>
      <c r="T125" s="762"/>
      <c r="U125" s="762"/>
      <c r="V125" s="762"/>
      <c r="W125" s="762"/>
      <c r="X125" s="762"/>
      <c r="Y125" s="762"/>
      <c r="Z125" s="762"/>
      <c r="AA125" s="832"/>
    </row>
    <row r="126" spans="2:27">
      <c r="B126" s="11"/>
      <c r="C126" s="762"/>
      <c r="D126" s="762"/>
      <c r="E126" s="762"/>
      <c r="F126" s="762"/>
      <c r="G126" s="762"/>
      <c r="H126" s="762"/>
      <c r="I126" s="762"/>
      <c r="J126" s="762"/>
      <c r="K126" s="762"/>
      <c r="L126" s="762"/>
      <c r="M126" s="762"/>
      <c r="N126" s="762"/>
      <c r="O126" s="762"/>
      <c r="P126" s="762"/>
      <c r="Q126" s="762"/>
      <c r="R126" s="762"/>
      <c r="S126" s="762"/>
      <c r="T126" s="762"/>
      <c r="U126" s="762"/>
      <c r="V126" s="762"/>
      <c r="W126" s="762"/>
      <c r="X126" s="762"/>
      <c r="Y126" s="762"/>
      <c r="Z126" s="762"/>
      <c r="AA126" s="832"/>
    </row>
  </sheetData>
  <hyperlinks>
    <hyperlink ref="A2" location="'Title_&amp;_Contents'!A1" display="Contents"/>
    <hyperlink ref="B2" location="Map_of_sheets!A1" display="Map of sheets"/>
  </hyperlink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FFFF00"/>
  </sheetPr>
  <dimension ref="A1:AB177"/>
  <sheetViews>
    <sheetView showGridLines="0" zoomScaleNormal="100" workbookViewId="0"/>
  </sheetViews>
  <sheetFormatPr defaultRowHeight="12.75"/>
  <cols>
    <col min="2" max="2" width="36" customWidth="1"/>
    <col min="11" max="11" width="10.1328125" bestFit="1" customWidth="1"/>
    <col min="21" max="21" width="8.86328125" style="466" customWidth="1"/>
    <col min="23" max="23" width="8.86328125" hidden="1" customWidth="1"/>
    <col min="24" max="24" width="12" customWidth="1"/>
  </cols>
  <sheetData>
    <row r="1" spans="1:23" s="335" customFormat="1" ht="13.9">
      <c r="A1" s="334" t="str">
        <f>ModelBanner</f>
        <v>TSM_201920</v>
      </c>
    </row>
    <row r="2" spans="1:23" s="335" customFormat="1" ht="13.9">
      <c r="A2" s="920" t="s">
        <v>13</v>
      </c>
      <c r="B2" s="920" t="s">
        <v>30</v>
      </c>
      <c r="T2" s="471"/>
      <c r="U2" s="471"/>
      <c r="V2" s="471"/>
      <c r="W2" s="471"/>
    </row>
    <row r="3" spans="1:23" s="335" customFormat="1" ht="13.9">
      <c r="A3" s="336"/>
      <c r="T3" s="471"/>
      <c r="U3" s="471"/>
      <c r="V3" s="471"/>
      <c r="W3" s="471"/>
    </row>
    <row r="4" spans="1:23" s="339" customFormat="1" ht="13.9">
      <c r="A4" s="337" t="s">
        <v>26</v>
      </c>
      <c r="B4" s="337"/>
      <c r="C4" s="335"/>
      <c r="D4" s="335"/>
      <c r="E4" s="335"/>
      <c r="F4" s="335"/>
      <c r="T4" s="471"/>
      <c r="U4" s="471"/>
      <c r="V4" s="471"/>
      <c r="W4" s="471"/>
    </row>
    <row r="5" spans="1:23" s="341" customFormat="1" ht="13.9">
      <c r="A5" s="674" t="s">
        <v>1052</v>
      </c>
      <c r="B5" s="674"/>
      <c r="C5" s="674"/>
      <c r="D5" s="674"/>
      <c r="E5" s="674"/>
      <c r="F5" s="674"/>
      <c r="G5" s="674"/>
      <c r="H5" s="674"/>
      <c r="I5" s="674"/>
      <c r="J5" s="674"/>
      <c r="K5" s="674"/>
      <c r="L5" s="674"/>
      <c r="M5" s="674"/>
      <c r="N5" s="674"/>
      <c r="O5" s="340"/>
      <c r="P5" s="340"/>
      <c r="Q5" s="340"/>
      <c r="R5" s="340"/>
      <c r="S5" s="340"/>
      <c r="T5" s="471"/>
      <c r="U5" s="471"/>
      <c r="V5" s="471"/>
      <c r="W5" s="471"/>
    </row>
    <row r="6" spans="1:23" s="345" customFormat="1" ht="13.9">
      <c r="A6" s="342" t="s">
        <v>1336</v>
      </c>
      <c r="B6" s="343"/>
      <c r="C6" s="335"/>
      <c r="D6" s="335"/>
      <c r="E6" s="335"/>
      <c r="F6" s="335"/>
      <c r="G6" s="344"/>
      <c r="H6" s="344"/>
      <c r="I6" s="344"/>
      <c r="J6" s="344"/>
      <c r="K6" s="344"/>
      <c r="L6" s="344"/>
      <c r="M6" s="344"/>
      <c r="N6" s="344"/>
      <c r="O6" s="344"/>
      <c r="P6" s="344"/>
      <c r="Q6" s="344"/>
      <c r="R6" s="344"/>
      <c r="S6" s="344"/>
      <c r="T6" s="471"/>
      <c r="U6" s="471"/>
      <c r="V6" s="471"/>
      <c r="W6" s="471"/>
    </row>
    <row r="7" spans="1:23" s="345" customFormat="1" ht="13.9">
      <c r="A7" s="346" t="s">
        <v>1008</v>
      </c>
      <c r="B7" s="342"/>
      <c r="C7" s="335"/>
      <c r="D7" s="335"/>
      <c r="E7" s="335"/>
      <c r="F7" s="335"/>
      <c r="G7" s="344"/>
      <c r="H7" s="344"/>
      <c r="I7" s="344"/>
      <c r="J7" s="344"/>
      <c r="K7" s="344"/>
      <c r="L7" s="344"/>
      <c r="M7" s="344"/>
      <c r="N7" s="344"/>
      <c r="O7" s="344"/>
      <c r="P7" s="344"/>
      <c r="Q7" s="344"/>
      <c r="R7" s="344"/>
      <c r="S7" s="344"/>
      <c r="T7" s="471"/>
      <c r="U7" s="471"/>
      <c r="V7" s="471"/>
      <c r="W7" s="471"/>
    </row>
    <row r="8" spans="1:23" s="345" customFormat="1" ht="13.9">
      <c r="A8" s="342" t="s">
        <v>24</v>
      </c>
      <c r="B8" s="343"/>
      <c r="C8" s="335"/>
      <c r="D8" s="335"/>
      <c r="E8" s="335"/>
      <c r="F8" s="335"/>
      <c r="G8" s="344"/>
      <c r="H8" s="344"/>
      <c r="I8" s="344"/>
      <c r="J8" s="344"/>
      <c r="K8" s="344"/>
      <c r="L8" s="344"/>
      <c r="M8" s="344"/>
      <c r="N8" s="344"/>
      <c r="O8" s="344"/>
      <c r="P8" s="344"/>
      <c r="Q8" s="344"/>
      <c r="R8" s="344"/>
      <c r="S8" s="344"/>
      <c r="T8" s="471"/>
      <c r="U8" s="471"/>
      <c r="V8" s="471"/>
      <c r="W8" s="471"/>
    </row>
    <row r="9" spans="1:23" s="345" customFormat="1" ht="13.9">
      <c r="A9" s="346" t="s">
        <v>123</v>
      </c>
      <c r="B9" s="343"/>
      <c r="C9" s="335"/>
      <c r="D9" s="335"/>
      <c r="E9" s="335"/>
      <c r="F9" s="335"/>
      <c r="G9" s="344"/>
      <c r="H9" s="344"/>
      <c r="I9" s="344"/>
      <c r="J9" s="344"/>
      <c r="K9" s="344"/>
      <c r="L9" s="344"/>
      <c r="M9" s="344"/>
      <c r="N9" s="344"/>
      <c r="O9" s="344"/>
      <c r="P9" s="344"/>
      <c r="Q9" s="344"/>
      <c r="R9" s="344"/>
      <c r="S9" s="344"/>
      <c r="T9" s="471"/>
      <c r="U9" s="471"/>
      <c r="V9" s="471"/>
      <c r="W9" s="471"/>
    </row>
    <row r="10" spans="1:23" s="353" customFormat="1" ht="13.5" customHeight="1">
      <c r="A10" s="347">
        <f>SUM(A37:A2308)</f>
        <v>0</v>
      </c>
      <c r="B10" s="348"/>
      <c r="C10" s="350"/>
      <c r="D10" s="350"/>
      <c r="E10" s="350"/>
      <c r="F10" s="350"/>
      <c r="G10" s="350"/>
      <c r="H10" s="351"/>
      <c r="I10" s="350"/>
      <c r="J10" s="350"/>
      <c r="K10" s="350"/>
      <c r="L10" s="351"/>
      <c r="M10" s="352"/>
      <c r="N10" s="352"/>
      <c r="O10" s="352"/>
      <c r="P10" s="352"/>
      <c r="Q10" s="352"/>
      <c r="R10" s="352"/>
      <c r="S10" s="352"/>
    </row>
    <row r="11" spans="1:23">
      <c r="U11"/>
    </row>
    <row r="12" spans="1:23">
      <c r="B12" s="681" t="s">
        <v>1354</v>
      </c>
    </row>
    <row r="13" spans="1:23">
      <c r="B13" s="673"/>
    </row>
    <row r="14" spans="1:23">
      <c r="B14" s="673"/>
    </row>
    <row r="15" spans="1:23" ht="13.9">
      <c r="B15" s="927" t="s">
        <v>1426</v>
      </c>
    </row>
    <row r="16" spans="1:23">
      <c r="B16" s="673"/>
    </row>
    <row r="17" spans="2:2">
      <c r="B17" s="316" t="s">
        <v>1425</v>
      </c>
    </row>
    <row r="18" spans="2:2">
      <c r="B18" s="316"/>
    </row>
    <row r="19" spans="2:2" ht="13.15">
      <c r="B19" s="318" t="s">
        <v>1716</v>
      </c>
    </row>
    <row r="20" spans="2:2">
      <c r="B20" s="316"/>
    </row>
    <row r="21" spans="2:2">
      <c r="B21" s="316" t="s">
        <v>1427</v>
      </c>
    </row>
    <row r="22" spans="2:2">
      <c r="B22" s="316"/>
    </row>
    <row r="23" spans="2:2">
      <c r="B23" s="316" t="s">
        <v>1119</v>
      </c>
    </row>
    <row r="24" spans="2:2">
      <c r="B24" s="316"/>
    </row>
    <row r="25" spans="2:2">
      <c r="B25" s="206" t="s">
        <v>1539</v>
      </c>
    </row>
    <row r="26" spans="2:2">
      <c r="B26" s="316"/>
    </row>
    <row r="27" spans="2:2">
      <c r="B27" s="1002" t="s">
        <v>1717</v>
      </c>
    </row>
    <row r="28" spans="2:2">
      <c r="B28" s="673"/>
    </row>
    <row r="29" spans="2:2">
      <c r="B29" s="928" t="s">
        <v>1055</v>
      </c>
    </row>
    <row r="30" spans="2:2">
      <c r="B30" s="683" t="s">
        <v>1056</v>
      </c>
    </row>
    <row r="31" spans="2:2">
      <c r="B31" s="683" t="s">
        <v>1057</v>
      </c>
    </row>
    <row r="32" spans="2:2">
      <c r="B32" s="683" t="s">
        <v>1058</v>
      </c>
    </row>
    <row r="33" spans="2:28">
      <c r="B33" s="683" t="s">
        <v>1428</v>
      </c>
    </row>
    <row r="34" spans="2:28">
      <c r="B34" s="683" t="s">
        <v>1271</v>
      </c>
      <c r="V34" s="1"/>
      <c r="W34" s="1"/>
      <c r="X34" s="1"/>
      <c r="Y34" s="1"/>
      <c r="Z34" s="1"/>
      <c r="AA34" s="1"/>
      <c r="AB34" s="1"/>
    </row>
    <row r="35" spans="2:28">
      <c r="B35" s="683" t="s">
        <v>1718</v>
      </c>
      <c r="V35" s="1"/>
      <c r="W35" s="1"/>
      <c r="X35" s="1"/>
      <c r="Y35" s="1"/>
      <c r="Z35" s="1"/>
      <c r="AA35" s="1"/>
      <c r="AB35" s="1"/>
    </row>
    <row r="36" spans="2:28">
      <c r="B36" s="673"/>
      <c r="V36" s="466"/>
      <c r="W36" s="466"/>
      <c r="X36" s="466"/>
      <c r="Y36" s="466"/>
      <c r="Z36" s="466"/>
      <c r="AA36" s="466"/>
      <c r="AB36" s="466"/>
    </row>
    <row r="37" spans="2:28" ht="14.25">
      <c r="B37" s="731"/>
      <c r="C37" s="743" t="s">
        <v>141</v>
      </c>
      <c r="D37" s="743" t="s">
        <v>142</v>
      </c>
      <c r="E37" s="743" t="s">
        <v>143</v>
      </c>
      <c r="F37" s="743" t="s">
        <v>144</v>
      </c>
      <c r="G37" s="743" t="s">
        <v>145</v>
      </c>
      <c r="H37" s="743" t="s">
        <v>146</v>
      </c>
      <c r="I37" s="743" t="s">
        <v>147</v>
      </c>
      <c r="J37" s="743" t="s">
        <v>148</v>
      </c>
      <c r="K37" s="743" t="s">
        <v>149</v>
      </c>
      <c r="L37" s="743" t="s">
        <v>150</v>
      </c>
      <c r="M37" s="743" t="s">
        <v>151</v>
      </c>
      <c r="N37" s="743" t="s">
        <v>152</v>
      </c>
      <c r="O37" s="743" t="s">
        <v>153</v>
      </c>
      <c r="P37" s="743" t="s">
        <v>182</v>
      </c>
      <c r="Q37" s="743" t="s">
        <v>183</v>
      </c>
      <c r="R37" s="743" t="s">
        <v>184</v>
      </c>
      <c r="S37" s="743" t="s">
        <v>1122</v>
      </c>
      <c r="T37" s="743" t="s">
        <v>1461</v>
      </c>
      <c r="U37" s="785"/>
      <c r="V37" s="745"/>
      <c r="W37" s="746"/>
      <c r="X37" s="1426"/>
      <c r="Y37" s="1427"/>
      <c r="Z37" s="747"/>
      <c r="AA37" s="1427"/>
      <c r="AB37" s="1428"/>
    </row>
    <row r="38" spans="2:28" ht="14.25">
      <c r="B38" s="329" t="s">
        <v>1014</v>
      </c>
      <c r="C38" s="754">
        <v>13040.499199007802</v>
      </c>
      <c r="D38" s="754">
        <v>14421.375629707218</v>
      </c>
      <c r="E38" s="754">
        <v>14130</v>
      </c>
      <c r="F38" s="754">
        <v>14328</v>
      </c>
      <c r="G38" s="750">
        <v>11245.392069649593</v>
      </c>
      <c r="H38" s="750">
        <v>11488.74477424193</v>
      </c>
      <c r="I38" s="750">
        <v>12120.954810176481</v>
      </c>
      <c r="J38" s="323">
        <v>12551.825169701613</v>
      </c>
      <c r="K38" s="323"/>
      <c r="L38" s="323"/>
      <c r="M38" s="323"/>
      <c r="N38" s="323"/>
      <c r="O38" s="323"/>
      <c r="P38" s="323"/>
      <c r="Q38" s="323"/>
      <c r="R38" s="323"/>
      <c r="S38" s="323"/>
      <c r="T38" s="323"/>
      <c r="U38" s="587"/>
      <c r="V38" s="745"/>
      <c r="W38" s="732"/>
      <c r="X38" s="732"/>
      <c r="Y38" s="732"/>
      <c r="Z38" s="732"/>
      <c r="AA38" s="732"/>
      <c r="AB38" s="748"/>
    </row>
    <row r="39" spans="2:28" ht="14.25">
      <c r="B39" s="329" t="s">
        <v>1015</v>
      </c>
      <c r="C39" s="753">
        <v>320</v>
      </c>
      <c r="D39" s="754">
        <v>320</v>
      </c>
      <c r="E39" s="754">
        <v>340</v>
      </c>
      <c r="F39" s="754">
        <v>403</v>
      </c>
      <c r="G39" s="750">
        <v>793.58241370447331</v>
      </c>
      <c r="H39" s="750">
        <v>633.36225106708196</v>
      </c>
      <c r="I39" s="750">
        <v>577.09697709165653</v>
      </c>
      <c r="J39" s="323">
        <v>645.55239319127406</v>
      </c>
      <c r="K39" s="323"/>
      <c r="L39" s="323"/>
      <c r="M39" s="323"/>
      <c r="N39" s="323"/>
      <c r="O39" s="323"/>
      <c r="P39" s="323"/>
      <c r="Q39" s="323"/>
      <c r="R39" s="323"/>
      <c r="S39" s="323"/>
      <c r="T39" s="323"/>
      <c r="U39" s="587"/>
      <c r="V39" s="734"/>
      <c r="W39" s="735"/>
      <c r="X39" s="735"/>
      <c r="Y39" s="466"/>
      <c r="Z39" s="466"/>
      <c r="AA39" s="466"/>
      <c r="AB39" s="736"/>
    </row>
    <row r="40" spans="2:28" ht="14.25">
      <c r="B40" s="329" t="s">
        <v>1016</v>
      </c>
      <c r="C40" s="750"/>
      <c r="D40" s="750"/>
      <c r="E40" s="750"/>
      <c r="F40" s="754">
        <v>891</v>
      </c>
      <c r="G40" s="750">
        <v>1177.6613302701508</v>
      </c>
      <c r="H40" s="750">
        <v>1177.6613302701508</v>
      </c>
      <c r="I40" s="750">
        <v>1187.7114497941952</v>
      </c>
      <c r="J40" s="323">
        <v>1187.7114497941952</v>
      </c>
      <c r="K40" s="323"/>
      <c r="L40" s="323"/>
      <c r="M40" s="323"/>
      <c r="N40" s="323"/>
      <c r="O40" s="323"/>
      <c r="P40" s="323"/>
      <c r="Q40" s="323"/>
      <c r="R40" s="323"/>
      <c r="S40" s="323"/>
      <c r="T40" s="323"/>
      <c r="U40" s="587"/>
      <c r="V40" s="734"/>
      <c r="W40" s="735"/>
      <c r="X40" s="735"/>
      <c r="Y40" s="466"/>
      <c r="Z40" s="466"/>
      <c r="AA40" s="466"/>
      <c r="AB40" s="736"/>
    </row>
    <row r="41" spans="2:28" ht="14.25">
      <c r="B41" s="329" t="s">
        <v>1017</v>
      </c>
      <c r="C41" s="750"/>
      <c r="D41" s="754">
        <v>225</v>
      </c>
      <c r="E41" s="754">
        <v>230</v>
      </c>
      <c r="F41" s="754">
        <v>264</v>
      </c>
      <c r="G41" s="750">
        <v>312.53900645670046</v>
      </c>
      <c r="H41" s="750">
        <v>252.10609160545758</v>
      </c>
      <c r="I41" s="750">
        <v>217.57177227814842</v>
      </c>
      <c r="J41" s="323">
        <v>240.94666043336403</v>
      </c>
      <c r="K41" s="323"/>
      <c r="L41" s="323"/>
      <c r="M41" s="323"/>
      <c r="N41" s="323"/>
      <c r="O41" s="323"/>
      <c r="P41" s="323"/>
      <c r="Q41" s="323"/>
      <c r="R41" s="323"/>
      <c r="S41" s="323"/>
      <c r="T41" s="323"/>
      <c r="U41" s="587"/>
      <c r="V41" s="734"/>
      <c r="W41" s="735"/>
      <c r="X41" s="735"/>
      <c r="Y41" s="735"/>
      <c r="Z41" s="735"/>
      <c r="AA41" s="735"/>
      <c r="AB41" s="736"/>
    </row>
    <row r="42" spans="2:28" ht="14.25">
      <c r="B42" s="329" t="s">
        <v>1018</v>
      </c>
      <c r="C42" s="750"/>
      <c r="D42" s="750"/>
      <c r="E42" s="750"/>
      <c r="F42" s="754">
        <v>682</v>
      </c>
      <c r="G42" s="750">
        <v>1053.4775422401942</v>
      </c>
      <c r="H42" s="750">
        <v>1053.4775422401942</v>
      </c>
      <c r="I42" s="750">
        <v>1053.4775422401942</v>
      </c>
      <c r="J42" s="323">
        <v>1053.4775422401942</v>
      </c>
      <c r="K42" s="323"/>
      <c r="L42" s="323"/>
      <c r="M42" s="323"/>
      <c r="N42" s="323"/>
      <c r="O42" s="323"/>
      <c r="P42" s="323"/>
      <c r="Q42" s="323"/>
      <c r="R42" s="323"/>
      <c r="S42" s="323"/>
      <c r="T42" s="323"/>
      <c r="U42" s="587"/>
      <c r="V42" s="737"/>
      <c r="W42" s="735"/>
      <c r="X42" s="735"/>
      <c r="Y42" s="735"/>
      <c r="Z42" s="735"/>
      <c r="AA42" s="466"/>
      <c r="AB42" s="738"/>
    </row>
    <row r="43" spans="2:28" ht="14.25">
      <c r="B43" s="329" t="s">
        <v>1019</v>
      </c>
      <c r="C43" s="750"/>
      <c r="D43" s="750"/>
      <c r="E43" s="750"/>
      <c r="F43" s="750"/>
      <c r="G43" s="750">
        <v>68.619515583024508</v>
      </c>
      <c r="H43" s="750">
        <v>68.619515583024508</v>
      </c>
      <c r="I43" s="750">
        <v>68.619515583024508</v>
      </c>
      <c r="J43" s="323">
        <v>68.619515583024508</v>
      </c>
      <c r="K43" s="323"/>
      <c r="L43" s="323"/>
      <c r="M43" s="323"/>
      <c r="N43" s="323"/>
      <c r="O43" s="323"/>
      <c r="P43" s="323"/>
      <c r="Q43" s="323"/>
      <c r="R43" s="323"/>
      <c r="S43" s="323"/>
      <c r="T43" s="323"/>
      <c r="U43" s="587"/>
      <c r="V43" s="737"/>
      <c r="W43" s="735"/>
      <c r="X43" s="735"/>
      <c r="Y43" s="735"/>
      <c r="Z43" s="735"/>
      <c r="AA43" s="466"/>
      <c r="AB43" s="738"/>
    </row>
    <row r="44" spans="2:28" ht="14.25">
      <c r="B44" s="329" t="s">
        <v>1020</v>
      </c>
      <c r="C44" s="750"/>
      <c r="D44" s="754">
        <v>708.83435582822085</v>
      </c>
      <c r="E44" s="754">
        <v>570</v>
      </c>
      <c r="F44" s="754">
        <v>610</v>
      </c>
      <c r="G44" s="750">
        <v>722.77160624604142</v>
      </c>
      <c r="H44" s="750">
        <v>722.77160624604142</v>
      </c>
      <c r="I44" s="750">
        <v>722.77160624604142</v>
      </c>
      <c r="J44" s="323">
        <v>722.77160624604142</v>
      </c>
      <c r="K44" s="323"/>
      <c r="L44" s="323"/>
      <c r="M44" s="323"/>
      <c r="N44" s="323"/>
      <c r="O44" s="323"/>
      <c r="P44" s="323"/>
      <c r="Q44" s="323"/>
      <c r="R44" s="323"/>
      <c r="S44" s="323"/>
      <c r="T44" s="323"/>
      <c r="U44" s="587"/>
      <c r="V44" s="737"/>
      <c r="W44" s="735"/>
      <c r="X44" s="735"/>
      <c r="Y44" s="735"/>
      <c r="Z44" s="735"/>
      <c r="AA44" s="466"/>
      <c r="AB44" s="738"/>
    </row>
    <row r="45" spans="2:28" ht="14.25">
      <c r="B45" s="329" t="s">
        <v>1021</v>
      </c>
      <c r="C45" s="754">
        <v>1728.1644640234949</v>
      </c>
      <c r="D45" s="754">
        <v>760.05830903790093</v>
      </c>
      <c r="E45" s="754">
        <v>800</v>
      </c>
      <c r="F45" s="754">
        <v>981</v>
      </c>
      <c r="G45" s="750">
        <v>1279.2983715792066</v>
      </c>
      <c r="H45" s="750">
        <v>847.65292472434487</v>
      </c>
      <c r="I45" s="750">
        <v>750.58903626833126</v>
      </c>
      <c r="J45" s="323">
        <v>948.59576499118168</v>
      </c>
      <c r="K45" s="323"/>
      <c r="L45" s="323"/>
      <c r="M45" s="323"/>
      <c r="N45" s="323"/>
      <c r="O45" s="323"/>
      <c r="P45" s="323"/>
      <c r="Q45" s="323"/>
      <c r="R45" s="323"/>
      <c r="S45" s="323"/>
      <c r="T45" s="323"/>
      <c r="U45" s="587"/>
      <c r="V45" s="734"/>
      <c r="W45" s="735"/>
      <c r="X45" s="735"/>
      <c r="Y45" s="466"/>
      <c r="Z45" s="466"/>
      <c r="AA45" s="466"/>
      <c r="AB45" s="736"/>
    </row>
    <row r="46" spans="2:28" ht="14.25">
      <c r="B46" s="329" t="s">
        <v>1022</v>
      </c>
      <c r="C46" s="750"/>
      <c r="D46" s="750"/>
      <c r="E46" s="750"/>
      <c r="F46" s="750"/>
      <c r="G46" s="750">
        <v>434.87922730407433</v>
      </c>
      <c r="H46" s="750">
        <v>346.85956318941584</v>
      </c>
      <c r="I46" s="750">
        <v>345.11470491922063</v>
      </c>
      <c r="J46" s="323">
        <v>357.1831760371598</v>
      </c>
      <c r="K46" s="323"/>
      <c r="L46" s="323"/>
      <c r="M46" s="323"/>
      <c r="N46" s="323"/>
      <c r="O46" s="323"/>
      <c r="P46" s="323"/>
      <c r="Q46" s="323"/>
      <c r="R46" s="323"/>
      <c r="S46" s="323"/>
      <c r="T46" s="323"/>
      <c r="U46" s="587"/>
      <c r="V46" s="734"/>
      <c r="W46" s="735"/>
      <c r="X46" s="1036"/>
      <c r="Y46" s="1036"/>
      <c r="Z46" s="466"/>
      <c r="AA46" s="1036"/>
      <c r="AB46" s="736"/>
    </row>
    <row r="47" spans="2:28" ht="14.25">
      <c r="B47" s="329" t="s">
        <v>1023</v>
      </c>
      <c r="C47" s="754">
        <v>2051.5506807866868</v>
      </c>
      <c r="D47" s="754">
        <v>1961.867816091954</v>
      </c>
      <c r="E47" s="754">
        <v>1500</v>
      </c>
      <c r="F47" s="754">
        <v>1348</v>
      </c>
      <c r="G47" s="750">
        <v>2253.1400951922151</v>
      </c>
      <c r="H47" s="750">
        <v>2253.1400951922151</v>
      </c>
      <c r="I47" s="750">
        <v>2426.2873096074586</v>
      </c>
      <c r="J47" s="323">
        <v>2558.1893120078576</v>
      </c>
      <c r="K47" s="323"/>
      <c r="L47" s="323"/>
      <c r="M47" s="323"/>
      <c r="N47" s="323"/>
      <c r="O47" s="323"/>
      <c r="P47" s="323"/>
      <c r="Q47" s="323"/>
      <c r="R47" s="323"/>
      <c r="S47" s="323"/>
      <c r="T47" s="323"/>
      <c r="U47" s="587"/>
      <c r="V47" s="734"/>
      <c r="W47" s="735"/>
      <c r="X47" s="735"/>
      <c r="Y47" s="466"/>
      <c r="Z47" s="466"/>
      <c r="AA47" s="466"/>
      <c r="AB47" s="736"/>
    </row>
    <row r="48" spans="2:28" ht="14.25">
      <c r="B48" s="329" t="s">
        <v>1024</v>
      </c>
      <c r="C48" s="750"/>
      <c r="D48" s="750"/>
      <c r="E48" s="750"/>
      <c r="F48" s="750"/>
      <c r="G48" s="750"/>
      <c r="H48" s="750">
        <v>185.96764681718406</v>
      </c>
      <c r="I48" s="750">
        <v>166.33410185907249</v>
      </c>
      <c r="J48" s="323">
        <v>218.0656961519251</v>
      </c>
      <c r="K48" s="323"/>
      <c r="L48" s="323"/>
      <c r="M48" s="323"/>
      <c r="N48" s="323"/>
      <c r="O48" s="323"/>
      <c r="P48" s="323"/>
      <c r="Q48" s="323"/>
      <c r="R48" s="323"/>
      <c r="S48" s="323"/>
      <c r="T48" s="323"/>
      <c r="U48" s="587"/>
      <c r="V48" s="734"/>
      <c r="W48" s="735"/>
      <c r="X48" s="735"/>
      <c r="Y48" s="466"/>
      <c r="Z48" s="466"/>
      <c r="AA48" s="466"/>
      <c r="AB48" s="736"/>
    </row>
    <row r="49" spans="2:28" ht="14.25">
      <c r="B49" s="329" t="s">
        <v>1025</v>
      </c>
      <c r="C49" s="754">
        <v>615</v>
      </c>
      <c r="D49" s="754">
        <v>625</v>
      </c>
      <c r="E49" s="754">
        <v>620</v>
      </c>
      <c r="F49" s="754">
        <v>741</v>
      </c>
      <c r="G49" s="750">
        <v>777.63869746363002</v>
      </c>
      <c r="H49" s="750">
        <v>777.63869746363002</v>
      </c>
      <c r="I49" s="750">
        <v>1531.1469289044046</v>
      </c>
      <c r="J49" s="323">
        <v>1531.1469289044046</v>
      </c>
      <c r="K49" s="323"/>
      <c r="L49" s="323"/>
      <c r="M49" s="323"/>
      <c r="N49" s="323"/>
      <c r="O49" s="323"/>
      <c r="P49" s="323"/>
      <c r="Q49" s="323"/>
      <c r="R49" s="323"/>
      <c r="S49" s="323"/>
      <c r="T49" s="323"/>
      <c r="U49" s="587"/>
      <c r="V49" s="734"/>
      <c r="W49" s="735"/>
      <c r="X49" s="735"/>
      <c r="Y49" s="466"/>
      <c r="Z49" s="466"/>
      <c r="AA49" s="466"/>
      <c r="AB49" s="736"/>
    </row>
    <row r="50" spans="2:28" ht="14.25">
      <c r="B50" s="329" t="s">
        <v>1026</v>
      </c>
      <c r="C50" s="753">
        <v>545</v>
      </c>
      <c r="D50" s="754">
        <v>545</v>
      </c>
      <c r="E50" s="754">
        <v>540</v>
      </c>
      <c r="F50" s="754">
        <v>632</v>
      </c>
      <c r="G50" s="750">
        <v>816.3930626788316</v>
      </c>
      <c r="H50" s="750">
        <v>816.3930626788316</v>
      </c>
      <c r="I50" s="750">
        <v>1159.7619052471459</v>
      </c>
      <c r="J50" s="323">
        <v>1179.8755448527156</v>
      </c>
      <c r="K50" s="323"/>
      <c r="L50" s="323"/>
      <c r="M50" s="323"/>
      <c r="N50" s="323"/>
      <c r="O50" s="323"/>
      <c r="P50" s="323"/>
      <c r="Q50" s="323"/>
      <c r="R50" s="323"/>
      <c r="S50" s="323"/>
      <c r="T50" s="323"/>
      <c r="U50" s="587"/>
      <c r="V50" s="734"/>
      <c r="W50" s="735"/>
      <c r="X50" s="735"/>
      <c r="Y50" s="466"/>
      <c r="Z50" s="466"/>
      <c r="AA50" s="466"/>
      <c r="AB50" s="736"/>
    </row>
    <row r="51" spans="2:28" ht="14.25">
      <c r="B51" s="329" t="s">
        <v>1027</v>
      </c>
      <c r="C51" s="754">
        <v>2500.620842572062</v>
      </c>
      <c r="D51" s="754">
        <v>2511.4154103852597</v>
      </c>
      <c r="E51" s="754">
        <v>2460</v>
      </c>
      <c r="F51" s="754">
        <v>2346</v>
      </c>
      <c r="G51" s="750">
        <v>2581.4599575409056</v>
      </c>
      <c r="H51" s="750">
        <v>3102.4919179919257</v>
      </c>
      <c r="I51" s="750">
        <v>3102.4919179919257</v>
      </c>
      <c r="J51" s="323">
        <v>3115.5258268618177</v>
      </c>
      <c r="K51" s="323"/>
      <c r="L51" s="323"/>
      <c r="M51" s="323"/>
      <c r="N51" s="323"/>
      <c r="O51" s="323"/>
      <c r="P51" s="323"/>
      <c r="Q51" s="323"/>
      <c r="R51" s="323"/>
      <c r="S51" s="323"/>
      <c r="T51" s="323"/>
      <c r="U51" s="587"/>
      <c r="V51" s="734"/>
      <c r="W51" s="735"/>
      <c r="X51" s="735"/>
      <c r="Y51" s="466"/>
      <c r="Z51" s="466"/>
      <c r="AA51" s="466"/>
      <c r="AB51" s="736"/>
    </row>
    <row r="52" spans="2:28" ht="14.25">
      <c r="B52" s="354" t="s">
        <v>1028</v>
      </c>
      <c r="C52" s="754">
        <v>1393.4917355371902</v>
      </c>
      <c r="D52" s="754">
        <v>1569.2413162705668</v>
      </c>
      <c r="E52" s="754">
        <v>1550</v>
      </c>
      <c r="F52" s="754">
        <v>1375</v>
      </c>
      <c r="G52" s="750">
        <v>1514.3142939148067</v>
      </c>
      <c r="H52" s="750">
        <v>1514.3142939148067</v>
      </c>
      <c r="I52" s="750">
        <v>1514.3142939148067</v>
      </c>
      <c r="J52" s="323">
        <v>1600.3477250366259</v>
      </c>
      <c r="K52" s="323"/>
      <c r="L52" s="323"/>
      <c r="M52" s="323"/>
      <c r="N52" s="323"/>
      <c r="O52" s="323"/>
      <c r="P52" s="323"/>
      <c r="Q52" s="323"/>
      <c r="R52" s="323"/>
      <c r="S52" s="323"/>
      <c r="T52" s="323"/>
      <c r="U52" s="587"/>
      <c r="V52" s="734"/>
      <c r="W52" s="735"/>
      <c r="X52" s="735"/>
      <c r="Y52" s="466"/>
      <c r="Z52" s="466"/>
      <c r="AA52" s="466"/>
      <c r="AB52" s="736"/>
    </row>
    <row r="53" spans="2:28" ht="14.25">
      <c r="B53" s="329" t="s">
        <v>1029</v>
      </c>
      <c r="C53" s="753">
        <v>389.0176322418136</v>
      </c>
      <c r="D53" s="754">
        <v>380</v>
      </c>
      <c r="E53" s="754">
        <v>390</v>
      </c>
      <c r="F53" s="754">
        <v>461</v>
      </c>
      <c r="G53" s="750">
        <v>481.49267645590942</v>
      </c>
      <c r="H53" s="750">
        <v>399.22124195848323</v>
      </c>
      <c r="I53" s="750">
        <v>393.33766666889568</v>
      </c>
      <c r="J53" s="323">
        <v>409.34458408314538</v>
      </c>
      <c r="K53" s="323"/>
      <c r="L53" s="323"/>
      <c r="M53" s="323"/>
      <c r="N53" s="323"/>
      <c r="O53" s="323"/>
      <c r="P53" s="323"/>
      <c r="Q53" s="323"/>
      <c r="R53" s="323"/>
      <c r="S53" s="323"/>
      <c r="T53" s="323"/>
      <c r="U53" s="587"/>
      <c r="V53" s="734"/>
      <c r="W53" s="735"/>
      <c r="X53" s="735"/>
      <c r="Y53" s="466"/>
      <c r="Z53" s="466"/>
      <c r="AA53" s="466"/>
      <c r="AB53" s="736"/>
    </row>
    <row r="54" spans="2:28" ht="14.25">
      <c r="B54" s="329" t="s">
        <v>1030</v>
      </c>
      <c r="C54" s="754">
        <v>289.31442080378253</v>
      </c>
      <c r="D54" s="754">
        <v>220</v>
      </c>
      <c r="E54" s="750">
        <v>580</v>
      </c>
      <c r="F54" s="750">
        <v>682</v>
      </c>
      <c r="G54" s="750">
        <v>1341.831139968202</v>
      </c>
      <c r="H54" s="750">
        <v>938.4604745574145</v>
      </c>
      <c r="I54" s="750">
        <v>811.63141166826551</v>
      </c>
      <c r="J54" s="323">
        <v>895.72352580467782</v>
      </c>
      <c r="K54" s="323"/>
      <c r="L54" s="323"/>
      <c r="M54" s="323"/>
      <c r="N54" s="323"/>
      <c r="O54" s="323"/>
      <c r="P54" s="323"/>
      <c r="Q54" s="323"/>
      <c r="R54" s="323"/>
      <c r="S54" s="323"/>
      <c r="T54" s="323"/>
      <c r="U54" s="587"/>
      <c r="V54" s="734"/>
      <c r="W54" s="735"/>
      <c r="X54" s="735"/>
      <c r="Y54" s="466"/>
      <c r="Z54" s="749"/>
      <c r="AA54" s="749"/>
      <c r="AB54" s="736"/>
    </row>
    <row r="55" spans="2:28" ht="14.25">
      <c r="B55" s="329" t="s">
        <v>1013</v>
      </c>
      <c r="C55" s="754">
        <v>779.44593386952636</v>
      </c>
      <c r="D55" s="754">
        <v>767.29729729729729</v>
      </c>
      <c r="E55" s="754">
        <v>780</v>
      </c>
      <c r="F55" s="754">
        <v>966</v>
      </c>
      <c r="G55" s="750">
        <v>1227.4824684668752</v>
      </c>
      <c r="H55" s="750">
        <v>999.20159210266934</v>
      </c>
      <c r="I55" s="750">
        <v>999.20159210266934</v>
      </c>
      <c r="J55" s="323">
        <v>1078.2671831731634</v>
      </c>
      <c r="K55" s="323"/>
      <c r="L55" s="323"/>
      <c r="M55" s="323"/>
      <c r="N55" s="323"/>
      <c r="O55" s="323"/>
      <c r="P55" s="323"/>
      <c r="Q55" s="323"/>
      <c r="R55" s="323"/>
      <c r="S55" s="323"/>
      <c r="T55" s="323"/>
      <c r="U55" s="587"/>
      <c r="V55" s="734"/>
      <c r="W55" s="735"/>
      <c r="X55" s="735"/>
      <c r="Y55" s="735"/>
      <c r="Z55" s="735"/>
      <c r="AA55" s="735"/>
      <c r="AB55" s="736"/>
    </row>
    <row r="56" spans="2:28" ht="14.25">
      <c r="B56" s="329" t="s">
        <v>1012</v>
      </c>
      <c r="C56" s="750"/>
      <c r="D56" s="750"/>
      <c r="E56" s="750"/>
      <c r="F56" s="754">
        <v>947</v>
      </c>
      <c r="G56" s="750">
        <v>1054.6086561613313</v>
      </c>
      <c r="H56" s="750">
        <v>1054.6086561613313</v>
      </c>
      <c r="I56" s="750">
        <v>1054.6086561613313</v>
      </c>
      <c r="J56" s="323">
        <v>1219.1223297023664</v>
      </c>
      <c r="K56" s="323"/>
      <c r="L56" s="323"/>
      <c r="M56" s="323"/>
      <c r="N56" s="323"/>
      <c r="O56" s="323"/>
      <c r="P56" s="323"/>
      <c r="Q56" s="323"/>
      <c r="R56" s="323"/>
      <c r="S56" s="323"/>
      <c r="T56" s="323"/>
      <c r="U56" s="587"/>
      <c r="V56" s="734"/>
      <c r="W56" s="735"/>
      <c r="X56" s="735"/>
      <c r="Y56" s="466"/>
      <c r="Z56" s="735"/>
      <c r="AA56" s="739"/>
      <c r="AB56" s="736"/>
    </row>
    <row r="57" spans="2:28" ht="14.25">
      <c r="B57" s="329" t="s">
        <v>1583</v>
      </c>
      <c r="C57" s="753">
        <v>445.56485355648533</v>
      </c>
      <c r="D57" s="754">
        <v>438.81987577639751</v>
      </c>
      <c r="E57" s="754">
        <v>450</v>
      </c>
      <c r="F57" s="754">
        <v>537</v>
      </c>
      <c r="G57" s="750">
        <v>650.29476323685049</v>
      </c>
      <c r="H57" s="750">
        <v>543.76114601060056</v>
      </c>
      <c r="I57" s="750">
        <v>643.48147436594184</v>
      </c>
      <c r="J57" s="323">
        <v>643.48147436594184</v>
      </c>
      <c r="K57" s="323"/>
      <c r="L57" s="323"/>
      <c r="M57" s="323"/>
      <c r="N57" s="323"/>
      <c r="O57" s="323"/>
      <c r="P57" s="323"/>
      <c r="Q57" s="323"/>
      <c r="R57" s="323"/>
      <c r="S57" s="323"/>
      <c r="T57" s="323"/>
      <c r="U57" s="587"/>
      <c r="V57" s="734"/>
      <c r="W57" s="735"/>
      <c r="X57" s="735"/>
      <c r="Y57" s="739"/>
      <c r="Z57" s="735"/>
      <c r="AA57" s="739"/>
      <c r="AB57" s="739"/>
    </row>
    <row r="58" spans="2:28" ht="14.25">
      <c r="B58" s="329" t="s">
        <v>1120</v>
      </c>
      <c r="C58" s="755">
        <v>2749.5181846440782</v>
      </c>
      <c r="D58" s="755">
        <v>2784.3395234758236</v>
      </c>
      <c r="E58" s="755">
        <v>2550</v>
      </c>
      <c r="F58" s="784">
        <f>F40+F42+F56</f>
        <v>2520</v>
      </c>
      <c r="G58" s="784">
        <f>G40+G42+G56</f>
        <v>3285.7475286716763</v>
      </c>
      <c r="H58" s="784">
        <f>H40+H42+H56</f>
        <v>3285.7475286716763</v>
      </c>
      <c r="I58" s="784">
        <f>I40+I42+I56</f>
        <v>3295.7976481957203</v>
      </c>
      <c r="J58" s="784">
        <f>J40+J42+J56</f>
        <v>3460.3113217367554</v>
      </c>
      <c r="K58" s="784"/>
      <c r="L58" s="323"/>
      <c r="M58" s="323"/>
      <c r="N58" s="323"/>
      <c r="O58" s="323"/>
      <c r="P58" s="323"/>
      <c r="Q58" s="323"/>
      <c r="R58" s="323"/>
      <c r="S58" s="323"/>
      <c r="T58" s="323"/>
      <c r="U58" s="587"/>
      <c r="V58" s="734"/>
      <c r="W58" s="751"/>
      <c r="X58" s="751"/>
      <c r="Y58" s="752"/>
      <c r="Z58" s="751"/>
      <c r="AA58" s="752"/>
      <c r="AB58" s="752"/>
    </row>
    <row r="59" spans="2:28" ht="14.25">
      <c r="B59" s="329" t="s">
        <v>1054</v>
      </c>
      <c r="C59" s="635">
        <f>SUM(C39:C58)</f>
        <v>13806.688748035122</v>
      </c>
      <c r="D59" s="635">
        <f>SUM(D39:D58)</f>
        <v>13816.873904163418</v>
      </c>
      <c r="E59" s="635">
        <f>SUM(E39:E58)</f>
        <v>13360</v>
      </c>
      <c r="F59" s="635">
        <f>SUM(F39:F57)</f>
        <v>13866</v>
      </c>
      <c r="G59" s="635">
        <f>SUM(G39:G57)</f>
        <v>18541.484824463427</v>
      </c>
      <c r="H59" s="635">
        <f>SUM(H39:H57)</f>
        <v>17687.709649774803</v>
      </c>
      <c r="I59" s="635">
        <f>SUM(I39:I57)</f>
        <v>18725.549862912729</v>
      </c>
      <c r="J59" s="635">
        <f>SUM(J39:J57)</f>
        <v>19673.948239461079</v>
      </c>
      <c r="K59" s="635"/>
      <c r="L59" s="635"/>
      <c r="M59" s="635"/>
      <c r="N59" s="635"/>
      <c r="O59" s="635"/>
      <c r="P59" s="635"/>
      <c r="Q59" s="635"/>
      <c r="R59" s="635"/>
      <c r="S59" s="635"/>
      <c r="T59" s="635"/>
      <c r="U59" s="587"/>
      <c r="V59" s="734"/>
      <c r="W59" s="740"/>
      <c r="X59" s="740"/>
      <c r="Y59" s="741"/>
      <c r="Z59" s="740"/>
      <c r="AA59" s="741"/>
      <c r="AB59" s="742"/>
    </row>
    <row r="60" spans="2:28" ht="14.25">
      <c r="B60" s="148" t="s">
        <v>1031</v>
      </c>
      <c r="C60" s="635">
        <f>SUM(C38:C58)</f>
        <v>26847.187947042923</v>
      </c>
      <c r="D60" s="635">
        <f>SUM(D38:D58)</f>
        <v>28238.249533870639</v>
      </c>
      <c r="E60" s="635">
        <f>SUM(E38:E58)</f>
        <v>27490</v>
      </c>
      <c r="F60" s="635">
        <f>SUM(F38:F57)</f>
        <v>28194</v>
      </c>
      <c r="G60" s="635">
        <f>SUM(G38:G57)</f>
        <v>29786.876894113011</v>
      </c>
      <c r="H60" s="635">
        <f>SUM(H38:H57)</f>
        <v>29176.454424016734</v>
      </c>
      <c r="I60" s="635">
        <f>SUM(I38:I57)</f>
        <v>30846.50467308921</v>
      </c>
      <c r="J60" s="635">
        <f>SUM(J38:J57)</f>
        <v>32225.773409162688</v>
      </c>
      <c r="K60" s="635"/>
      <c r="L60" s="635"/>
      <c r="M60" s="635"/>
      <c r="N60" s="635"/>
      <c r="O60" s="635"/>
      <c r="P60" s="635"/>
      <c r="Q60" s="635"/>
      <c r="R60" s="635"/>
      <c r="S60" s="635"/>
      <c r="T60" s="635"/>
      <c r="U60" s="587"/>
      <c r="V60" s="734"/>
      <c r="W60" s="740"/>
      <c r="X60" s="735"/>
      <c r="Y60" s="733"/>
      <c r="Z60" s="740"/>
      <c r="AA60" s="733"/>
      <c r="AB60" s="741"/>
    </row>
    <row r="61" spans="2:28" ht="14.25">
      <c r="B61" s="329" t="s">
        <v>1032</v>
      </c>
      <c r="C61" s="744"/>
      <c r="D61" s="744"/>
      <c r="E61" s="744"/>
      <c r="F61" s="744"/>
      <c r="G61" s="744"/>
      <c r="H61" s="744"/>
      <c r="I61" s="744"/>
      <c r="J61" s="744"/>
      <c r="K61" s="774">
        <f>FINAL_OUTPUTS_OF_ITT_PLACES!K34</f>
        <v>13003</v>
      </c>
      <c r="L61" s="744">
        <f>Conversion_rates_table!D255</f>
        <v>12698</v>
      </c>
      <c r="M61" s="744">
        <f>Conversion_rates_table!E255</f>
        <v>12476</v>
      </c>
      <c r="N61" s="744">
        <f>Conversion_rates_table!F255</f>
        <v>12383</v>
      </c>
      <c r="O61" s="744">
        <f>Conversion_rates_table!G255</f>
        <v>12460</v>
      </c>
      <c r="P61" s="744">
        <f>Conversion_rates_table!H255</f>
        <v>12602</v>
      </c>
      <c r="Q61" s="744">
        <f>Conversion_rates_table!I255</f>
        <v>12563</v>
      </c>
      <c r="R61" s="744">
        <f>Conversion_rates_table!J255</f>
        <v>12538</v>
      </c>
      <c r="S61" s="744">
        <f>Conversion_rates_table!K255</f>
        <v>12710</v>
      </c>
      <c r="T61" s="744">
        <f>Conversion_rates_table!L255</f>
        <v>12593</v>
      </c>
      <c r="U61" s="587"/>
      <c r="V61" s="734"/>
      <c r="W61" s="740"/>
      <c r="X61" s="740"/>
      <c r="Y61" s="740"/>
      <c r="Z61" s="740"/>
      <c r="AA61" s="740"/>
      <c r="AB61" s="742"/>
    </row>
    <row r="62" spans="2:28" ht="14.25">
      <c r="B62" s="329" t="s">
        <v>1033</v>
      </c>
      <c r="C62" s="744"/>
      <c r="D62" s="744"/>
      <c r="E62" s="744"/>
      <c r="F62" s="744"/>
      <c r="G62" s="744"/>
      <c r="H62" s="744"/>
      <c r="I62" s="744"/>
      <c r="J62" s="744"/>
      <c r="K62" s="774">
        <f>FINAL_OUTPUTS_OF_ITT_PLACES!K35</f>
        <v>668</v>
      </c>
      <c r="L62" s="744">
        <f>Conversion_rates_table!D256</f>
        <v>661</v>
      </c>
      <c r="M62" s="744">
        <f>Conversion_rates_table!E256</f>
        <v>692</v>
      </c>
      <c r="N62" s="744">
        <f>Conversion_rates_table!F256</f>
        <v>710</v>
      </c>
      <c r="O62" s="744">
        <f>Conversion_rates_table!G256</f>
        <v>730</v>
      </c>
      <c r="P62" s="744">
        <f>Conversion_rates_table!H256</f>
        <v>702</v>
      </c>
      <c r="Q62" s="744">
        <f>Conversion_rates_table!I256</f>
        <v>686</v>
      </c>
      <c r="R62" s="744">
        <f>Conversion_rates_table!J256</f>
        <v>684</v>
      </c>
      <c r="S62" s="744">
        <f>Conversion_rates_table!K256</f>
        <v>677</v>
      </c>
      <c r="T62" s="744">
        <f>Conversion_rates_table!L256</f>
        <v>675</v>
      </c>
      <c r="V62" s="734"/>
      <c r="W62" s="740"/>
      <c r="X62" s="735"/>
      <c r="Y62" s="735"/>
      <c r="Z62" s="740"/>
      <c r="AA62" s="735"/>
      <c r="AB62" s="741"/>
    </row>
    <row r="63" spans="2:28" ht="14.25">
      <c r="B63" s="329" t="s">
        <v>1034</v>
      </c>
      <c r="C63" s="744"/>
      <c r="D63" s="744"/>
      <c r="E63" s="744"/>
      <c r="F63" s="744"/>
      <c r="G63" s="744"/>
      <c r="H63" s="744"/>
      <c r="I63" s="744"/>
      <c r="J63" s="744"/>
      <c r="K63" s="774">
        <f>FINAL_OUTPUTS_OF_ITT_PLACES!K36</f>
        <v>1192</v>
      </c>
      <c r="L63" s="744">
        <f>Conversion_rates_table!D257</f>
        <v>1232</v>
      </c>
      <c r="M63" s="744">
        <f>Conversion_rates_table!E257</f>
        <v>1348</v>
      </c>
      <c r="N63" s="744">
        <f>Conversion_rates_table!F257</f>
        <v>1346</v>
      </c>
      <c r="O63" s="744">
        <f>Conversion_rates_table!G257</f>
        <v>1283</v>
      </c>
      <c r="P63" s="744">
        <f>Conversion_rates_table!H257</f>
        <v>1275</v>
      </c>
      <c r="Q63" s="744">
        <f>Conversion_rates_table!I257</f>
        <v>1248</v>
      </c>
      <c r="R63" s="744">
        <f>Conversion_rates_table!J257</f>
        <v>1225</v>
      </c>
      <c r="S63" s="744">
        <f>Conversion_rates_table!K257</f>
        <v>1205</v>
      </c>
      <c r="T63" s="744">
        <f>Conversion_rates_table!L257</f>
        <v>1214</v>
      </c>
      <c r="V63" s="734"/>
      <c r="W63" s="740"/>
      <c r="X63" s="740"/>
      <c r="Y63" s="740"/>
      <c r="Z63" s="740"/>
      <c r="AA63" s="740"/>
      <c r="AB63" s="742"/>
    </row>
    <row r="64" spans="2:28" ht="13.15">
      <c r="B64" s="329" t="s">
        <v>1035</v>
      </c>
      <c r="C64" s="744"/>
      <c r="D64" s="744"/>
      <c r="E64" s="744"/>
      <c r="F64" s="744"/>
      <c r="G64" s="744"/>
      <c r="H64" s="744"/>
      <c r="I64" s="744"/>
      <c r="J64" s="744"/>
      <c r="K64" s="774">
        <f>FINAL_OUTPUTS_OF_ITT_PLACES!K37</f>
        <v>348</v>
      </c>
      <c r="L64" s="744">
        <f>Conversion_rates_table!D258</f>
        <v>395</v>
      </c>
      <c r="M64" s="744">
        <f>Conversion_rates_table!E258</f>
        <v>450</v>
      </c>
      <c r="N64" s="744">
        <f>Conversion_rates_table!F258</f>
        <v>463</v>
      </c>
      <c r="O64" s="744">
        <f>Conversion_rates_table!G258</f>
        <v>472</v>
      </c>
      <c r="P64" s="744">
        <f>Conversion_rates_table!H258</f>
        <v>473</v>
      </c>
      <c r="Q64" s="744">
        <f>Conversion_rates_table!I258</f>
        <v>461</v>
      </c>
      <c r="R64" s="744">
        <f>Conversion_rates_table!J258</f>
        <v>451</v>
      </c>
      <c r="S64" s="744">
        <f>Conversion_rates_table!K258</f>
        <v>442</v>
      </c>
      <c r="T64" s="744">
        <f>Conversion_rates_table!L258</f>
        <v>435</v>
      </c>
      <c r="V64" s="466"/>
      <c r="W64" s="466"/>
      <c r="X64" s="466"/>
      <c r="Y64" s="466"/>
      <c r="Z64" s="466"/>
      <c r="AA64" s="466"/>
      <c r="AB64" s="466"/>
    </row>
    <row r="65" spans="2:28" ht="13.15">
      <c r="B65" s="329" t="s">
        <v>1036</v>
      </c>
      <c r="C65" s="744"/>
      <c r="D65" s="744"/>
      <c r="E65" s="744"/>
      <c r="F65" s="744"/>
      <c r="G65" s="744"/>
      <c r="H65" s="744"/>
      <c r="I65" s="744"/>
      <c r="J65" s="744"/>
      <c r="K65" s="774">
        <f>FINAL_OUTPUTS_OF_ITT_PLACES!K38</f>
        <v>1152</v>
      </c>
      <c r="L65" s="744">
        <f>Conversion_rates_table!D259</f>
        <v>1187</v>
      </c>
      <c r="M65" s="744">
        <f>Conversion_rates_table!E259</f>
        <v>1296</v>
      </c>
      <c r="N65" s="744">
        <f>Conversion_rates_table!F259</f>
        <v>1285</v>
      </c>
      <c r="O65" s="744">
        <f>Conversion_rates_table!G259</f>
        <v>1222</v>
      </c>
      <c r="P65" s="744">
        <f>Conversion_rates_table!H259</f>
        <v>1217</v>
      </c>
      <c r="Q65" s="744">
        <f>Conversion_rates_table!I259</f>
        <v>1187</v>
      </c>
      <c r="R65" s="744">
        <f>Conversion_rates_table!J259</f>
        <v>1158</v>
      </c>
      <c r="S65" s="744">
        <f>Conversion_rates_table!K259</f>
        <v>1134</v>
      </c>
      <c r="T65" s="744">
        <f>Conversion_rates_table!L259</f>
        <v>1143</v>
      </c>
      <c r="V65" s="466"/>
      <c r="W65" s="466"/>
      <c r="X65" s="466"/>
      <c r="Y65" s="466"/>
      <c r="Z65" s="466"/>
      <c r="AA65" s="466"/>
      <c r="AB65" s="466"/>
    </row>
    <row r="66" spans="2:28" ht="13.15">
      <c r="B66" s="329" t="s">
        <v>1037</v>
      </c>
      <c r="C66" s="744"/>
      <c r="D66" s="744"/>
      <c r="E66" s="744"/>
      <c r="F66" s="744"/>
      <c r="G66" s="744"/>
      <c r="H66" s="744"/>
      <c r="I66" s="744"/>
      <c r="J66" s="744"/>
      <c r="K66" s="774">
        <f>FINAL_OUTPUTS_OF_ITT_PLACES!K39</f>
        <v>28</v>
      </c>
      <c r="L66" s="744">
        <f>Conversion_rates_table!D260</f>
        <v>29</v>
      </c>
      <c r="M66" s="744">
        <f>Conversion_rates_table!E260</f>
        <v>32</v>
      </c>
      <c r="N66" s="744">
        <f>Conversion_rates_table!F260</f>
        <v>32</v>
      </c>
      <c r="O66" s="744">
        <f>Conversion_rates_table!G260</f>
        <v>30</v>
      </c>
      <c r="P66" s="744">
        <f>Conversion_rates_table!H260</f>
        <v>29</v>
      </c>
      <c r="Q66" s="744">
        <f>Conversion_rates_table!I260</f>
        <v>29</v>
      </c>
      <c r="R66" s="744">
        <f>Conversion_rates_table!J260</f>
        <v>28</v>
      </c>
      <c r="S66" s="744">
        <f>Conversion_rates_table!K260</f>
        <v>28</v>
      </c>
      <c r="T66" s="744">
        <f>Conversion_rates_table!L260</f>
        <v>28</v>
      </c>
    </row>
    <row r="67" spans="2:28" ht="13.15">
      <c r="B67" s="329" t="s">
        <v>1038</v>
      </c>
      <c r="C67" s="744"/>
      <c r="D67" s="744"/>
      <c r="E67" s="744"/>
      <c r="F67" s="744"/>
      <c r="G67" s="744"/>
      <c r="H67" s="744"/>
      <c r="I67" s="744"/>
      <c r="J67" s="744"/>
      <c r="K67" s="774">
        <f>FINAL_OUTPUTS_OF_ITT_PLACES!K40</f>
        <v>631</v>
      </c>
      <c r="L67" s="744">
        <f>Conversion_rates_table!D261</f>
        <v>629</v>
      </c>
      <c r="M67" s="744">
        <f>Conversion_rates_table!E261</f>
        <v>661</v>
      </c>
      <c r="N67" s="744">
        <f>Conversion_rates_table!F261</f>
        <v>677</v>
      </c>
      <c r="O67" s="744">
        <f>Conversion_rates_table!G261</f>
        <v>697</v>
      </c>
      <c r="P67" s="744">
        <f>Conversion_rates_table!H261</f>
        <v>681</v>
      </c>
      <c r="Q67" s="744">
        <f>Conversion_rates_table!I261</f>
        <v>668</v>
      </c>
      <c r="R67" s="744">
        <f>Conversion_rates_table!J261</f>
        <v>664</v>
      </c>
      <c r="S67" s="744">
        <f>Conversion_rates_table!K261</f>
        <v>657</v>
      </c>
      <c r="T67" s="744">
        <f>Conversion_rates_table!L261</f>
        <v>657</v>
      </c>
    </row>
    <row r="68" spans="2:28" ht="13.15">
      <c r="B68" s="329" t="s">
        <v>1039</v>
      </c>
      <c r="C68" s="744"/>
      <c r="D68" s="744"/>
      <c r="E68" s="744"/>
      <c r="F68" s="744"/>
      <c r="G68" s="744"/>
      <c r="H68" s="744"/>
      <c r="I68" s="744"/>
      <c r="J68" s="744"/>
      <c r="K68" s="774">
        <f>FINAL_OUTPUTS_OF_ITT_PLACES!K41</f>
        <v>849</v>
      </c>
      <c r="L68" s="744">
        <f>Conversion_rates_table!D262</f>
        <v>808</v>
      </c>
      <c r="M68" s="744">
        <f>Conversion_rates_table!E262</f>
        <v>821</v>
      </c>
      <c r="N68" s="744">
        <f>Conversion_rates_table!F262</f>
        <v>833</v>
      </c>
      <c r="O68" s="744">
        <f>Conversion_rates_table!G262</f>
        <v>853</v>
      </c>
      <c r="P68" s="744">
        <f>Conversion_rates_table!H262</f>
        <v>806</v>
      </c>
      <c r="Q68" s="744">
        <f>Conversion_rates_table!I262</f>
        <v>784</v>
      </c>
      <c r="R68" s="744">
        <f>Conversion_rates_table!J262</f>
        <v>784</v>
      </c>
      <c r="S68" s="744">
        <f>Conversion_rates_table!K262</f>
        <v>776</v>
      </c>
      <c r="T68" s="744">
        <f>Conversion_rates_table!L262</f>
        <v>775</v>
      </c>
    </row>
    <row r="69" spans="2:28" ht="13.15">
      <c r="B69" s="329" t="s">
        <v>1040</v>
      </c>
      <c r="C69" s="744"/>
      <c r="D69" s="744"/>
      <c r="E69" s="744"/>
      <c r="F69" s="744"/>
      <c r="G69" s="744"/>
      <c r="H69" s="744"/>
      <c r="I69" s="744"/>
      <c r="J69" s="744"/>
      <c r="K69" s="774">
        <f>FINAL_OUTPUTS_OF_ITT_PLACES!K42</f>
        <v>347</v>
      </c>
      <c r="L69" s="744">
        <f>Conversion_rates_table!D263</f>
        <v>339</v>
      </c>
      <c r="M69" s="744">
        <f>Conversion_rates_table!E263</f>
        <v>354</v>
      </c>
      <c r="N69" s="744">
        <f>Conversion_rates_table!F263</f>
        <v>366</v>
      </c>
      <c r="O69" s="744">
        <f>Conversion_rates_table!G263</f>
        <v>381</v>
      </c>
      <c r="P69" s="744">
        <f>Conversion_rates_table!H263</f>
        <v>364</v>
      </c>
      <c r="Q69" s="744">
        <f>Conversion_rates_table!I263</f>
        <v>358</v>
      </c>
      <c r="R69" s="744">
        <f>Conversion_rates_table!J263</f>
        <v>362</v>
      </c>
      <c r="S69" s="744">
        <f>Conversion_rates_table!K263</f>
        <v>361</v>
      </c>
      <c r="T69" s="744">
        <f>Conversion_rates_table!L263</f>
        <v>363</v>
      </c>
    </row>
    <row r="70" spans="2:28" ht="13.15">
      <c r="B70" s="329" t="s">
        <v>1041</v>
      </c>
      <c r="C70" s="744"/>
      <c r="D70" s="744"/>
      <c r="E70" s="744"/>
      <c r="F70" s="744"/>
      <c r="G70" s="744"/>
      <c r="H70" s="744"/>
      <c r="I70" s="744"/>
      <c r="J70" s="744"/>
      <c r="K70" s="774">
        <f>FINAL_OUTPUTS_OF_ITT_PLACES!K43</f>
        <v>2654</v>
      </c>
      <c r="L70" s="744">
        <f>Conversion_rates_table!D264</f>
        <v>2672</v>
      </c>
      <c r="M70" s="744">
        <f>Conversion_rates_table!E264</f>
        <v>2883</v>
      </c>
      <c r="N70" s="744">
        <f>Conversion_rates_table!F264</f>
        <v>2865</v>
      </c>
      <c r="O70" s="744">
        <f>Conversion_rates_table!G264</f>
        <v>2684</v>
      </c>
      <c r="P70" s="744">
        <f>Conversion_rates_table!H264</f>
        <v>2645</v>
      </c>
      <c r="Q70" s="744">
        <f>Conversion_rates_table!I264</f>
        <v>2577</v>
      </c>
      <c r="R70" s="744">
        <f>Conversion_rates_table!J264</f>
        <v>2527</v>
      </c>
      <c r="S70" s="744">
        <f>Conversion_rates_table!K264</f>
        <v>2480</v>
      </c>
      <c r="T70" s="744">
        <f>Conversion_rates_table!L264</f>
        <v>2515</v>
      </c>
    </row>
    <row r="71" spans="2:28" ht="13.15">
      <c r="B71" s="329" t="s">
        <v>1042</v>
      </c>
      <c r="C71" s="744"/>
      <c r="D71" s="744"/>
      <c r="E71" s="744"/>
      <c r="F71" s="744"/>
      <c r="G71" s="744"/>
      <c r="H71" s="744"/>
      <c r="I71" s="744"/>
      <c r="J71" s="744"/>
      <c r="K71" s="774">
        <f>FINAL_OUTPUTS_OF_ITT_PLACES!K44</f>
        <v>173</v>
      </c>
      <c r="L71" s="744">
        <f>Conversion_rates_table!D265</f>
        <v>164</v>
      </c>
      <c r="M71" s="744">
        <f>Conversion_rates_table!E265</f>
        <v>168</v>
      </c>
      <c r="N71" s="744">
        <f>Conversion_rates_table!F265</f>
        <v>168</v>
      </c>
      <c r="O71" s="744">
        <f>Conversion_rates_table!G265</f>
        <v>169</v>
      </c>
      <c r="P71" s="744">
        <f>Conversion_rates_table!H265</f>
        <v>167</v>
      </c>
      <c r="Q71" s="744">
        <f>Conversion_rates_table!I265</f>
        <v>160</v>
      </c>
      <c r="R71" s="744">
        <f>Conversion_rates_table!J265</f>
        <v>154</v>
      </c>
      <c r="S71" s="744">
        <f>Conversion_rates_table!K265</f>
        <v>149</v>
      </c>
      <c r="T71" s="744">
        <f>Conversion_rates_table!L265</f>
        <v>150</v>
      </c>
    </row>
    <row r="72" spans="2:28" ht="13.15">
      <c r="B72" s="329" t="s">
        <v>1043</v>
      </c>
      <c r="C72" s="744"/>
      <c r="D72" s="744"/>
      <c r="E72" s="744"/>
      <c r="F72" s="744"/>
      <c r="G72" s="744"/>
      <c r="H72" s="744"/>
      <c r="I72" s="744"/>
      <c r="J72" s="744"/>
      <c r="K72" s="774">
        <f>FINAL_OUTPUTS_OF_ITT_PLACES!K45</f>
        <v>1116</v>
      </c>
      <c r="L72" s="744">
        <f>Conversion_rates_table!D266</f>
        <v>1139</v>
      </c>
      <c r="M72" s="744">
        <f>Conversion_rates_table!E266</f>
        <v>1281</v>
      </c>
      <c r="N72" s="744">
        <f>Conversion_rates_table!F266</f>
        <v>1302</v>
      </c>
      <c r="O72" s="744">
        <f>Conversion_rates_table!G266</f>
        <v>1189</v>
      </c>
      <c r="P72" s="744">
        <f>Conversion_rates_table!H266</f>
        <v>1136</v>
      </c>
      <c r="Q72" s="744">
        <f>Conversion_rates_table!I266</f>
        <v>1101</v>
      </c>
      <c r="R72" s="744">
        <f>Conversion_rates_table!J266</f>
        <v>1095</v>
      </c>
      <c r="S72" s="744">
        <f>Conversion_rates_table!K266</f>
        <v>1077</v>
      </c>
      <c r="T72" s="744">
        <f>Conversion_rates_table!L266</f>
        <v>1095</v>
      </c>
    </row>
    <row r="73" spans="2:28" ht="13.15">
      <c r="B73" s="329" t="s">
        <v>1044</v>
      </c>
      <c r="C73" s="744"/>
      <c r="D73" s="744"/>
      <c r="E73" s="744"/>
      <c r="F73" s="744"/>
      <c r="G73" s="744"/>
      <c r="H73" s="744"/>
      <c r="I73" s="744"/>
      <c r="J73" s="744"/>
      <c r="K73" s="774">
        <f>FINAL_OUTPUTS_OF_ITT_PLACES!K46</f>
        <v>1273</v>
      </c>
      <c r="L73" s="744">
        <f>Conversion_rates_table!D267</f>
        <v>1302</v>
      </c>
      <c r="M73" s="744">
        <f>Conversion_rates_table!E267</f>
        <v>1447</v>
      </c>
      <c r="N73" s="744">
        <f>Conversion_rates_table!F267</f>
        <v>1465</v>
      </c>
      <c r="O73" s="744">
        <f>Conversion_rates_table!G267</f>
        <v>1353</v>
      </c>
      <c r="P73" s="744">
        <f>Conversion_rates_table!H267</f>
        <v>1300</v>
      </c>
      <c r="Q73" s="744">
        <f>Conversion_rates_table!I267</f>
        <v>1263</v>
      </c>
      <c r="R73" s="744">
        <f>Conversion_rates_table!J267</f>
        <v>1255</v>
      </c>
      <c r="S73" s="744">
        <f>Conversion_rates_table!K267</f>
        <v>1236</v>
      </c>
      <c r="T73" s="744">
        <f>Conversion_rates_table!L267</f>
        <v>1253</v>
      </c>
    </row>
    <row r="74" spans="2:28" ht="13.15">
      <c r="B74" s="329" t="s">
        <v>1045</v>
      </c>
      <c r="C74" s="744"/>
      <c r="D74" s="744"/>
      <c r="E74" s="744"/>
      <c r="F74" s="744"/>
      <c r="G74" s="744"/>
      <c r="H74" s="744"/>
      <c r="I74" s="744"/>
      <c r="J74" s="744"/>
      <c r="K74" s="774">
        <f>FINAL_OUTPUTS_OF_ITT_PLACES!K47</f>
        <v>3343</v>
      </c>
      <c r="L74" s="744">
        <f>Conversion_rates_table!D268</f>
        <v>3337</v>
      </c>
      <c r="M74" s="744">
        <f>Conversion_rates_table!E268</f>
        <v>3585</v>
      </c>
      <c r="N74" s="744">
        <f>Conversion_rates_table!F268</f>
        <v>3569</v>
      </c>
      <c r="O74" s="744">
        <f>Conversion_rates_table!G268</f>
        <v>3362</v>
      </c>
      <c r="P74" s="744">
        <f>Conversion_rates_table!H268</f>
        <v>3299</v>
      </c>
      <c r="Q74" s="744">
        <f>Conversion_rates_table!I268</f>
        <v>3213</v>
      </c>
      <c r="R74" s="744">
        <f>Conversion_rates_table!J268</f>
        <v>3152</v>
      </c>
      <c r="S74" s="744">
        <f>Conversion_rates_table!K268</f>
        <v>3092</v>
      </c>
      <c r="T74" s="744">
        <f>Conversion_rates_table!L268</f>
        <v>3117</v>
      </c>
    </row>
    <row r="75" spans="2:28" ht="13.15">
      <c r="B75" s="329" t="s">
        <v>1046</v>
      </c>
      <c r="C75" s="744"/>
      <c r="D75" s="744"/>
      <c r="E75" s="744"/>
      <c r="F75" s="744"/>
      <c r="G75" s="744"/>
      <c r="H75" s="744"/>
      <c r="I75" s="744"/>
      <c r="J75" s="744"/>
      <c r="K75" s="774">
        <f>FINAL_OUTPUTS_OF_ITT_PLACES!K48</f>
        <v>2241</v>
      </c>
      <c r="L75" s="744">
        <f>Conversion_rates_table!D269</f>
        <v>2750</v>
      </c>
      <c r="M75" s="744">
        <f>Conversion_rates_table!E269</f>
        <v>3511</v>
      </c>
      <c r="N75" s="744">
        <f>Conversion_rates_table!F269</f>
        <v>3359</v>
      </c>
      <c r="O75" s="744">
        <f>Conversion_rates_table!G269</f>
        <v>1986</v>
      </c>
      <c r="P75" s="744">
        <f>Conversion_rates_table!H269</f>
        <v>1861</v>
      </c>
      <c r="Q75" s="744">
        <f>Conversion_rates_table!I269</f>
        <v>1775</v>
      </c>
      <c r="R75" s="744">
        <f>Conversion_rates_table!J269</f>
        <v>1749</v>
      </c>
      <c r="S75" s="744">
        <f>Conversion_rates_table!K269</f>
        <v>1694</v>
      </c>
      <c r="T75" s="744">
        <f>Conversion_rates_table!L269</f>
        <v>1769</v>
      </c>
    </row>
    <row r="76" spans="2:28" ht="13.15">
      <c r="B76" s="329" t="s">
        <v>1047</v>
      </c>
      <c r="C76" s="744"/>
      <c r="D76" s="744"/>
      <c r="E76" s="744"/>
      <c r="F76" s="744"/>
      <c r="G76" s="744"/>
      <c r="H76" s="744"/>
      <c r="I76" s="744"/>
      <c r="J76" s="744"/>
      <c r="K76" s="774">
        <f>FINAL_OUTPUTS_OF_ITT_PLACES!K49</f>
        <v>392</v>
      </c>
      <c r="L76" s="744">
        <f>Conversion_rates_table!D270</f>
        <v>376</v>
      </c>
      <c r="M76" s="744">
        <f>Conversion_rates_table!E270</f>
        <v>387</v>
      </c>
      <c r="N76" s="744">
        <f>Conversion_rates_table!F270</f>
        <v>401</v>
      </c>
      <c r="O76" s="744">
        <f>Conversion_rates_table!G270</f>
        <v>418</v>
      </c>
      <c r="P76" s="744">
        <f>Conversion_rates_table!H270</f>
        <v>392</v>
      </c>
      <c r="Q76" s="744">
        <f>Conversion_rates_table!I270</f>
        <v>386</v>
      </c>
      <c r="R76" s="744">
        <f>Conversion_rates_table!J270</f>
        <v>394</v>
      </c>
      <c r="S76" s="744">
        <f>Conversion_rates_table!K270</f>
        <v>395</v>
      </c>
      <c r="T76" s="744">
        <f>Conversion_rates_table!L270</f>
        <v>396</v>
      </c>
    </row>
    <row r="77" spans="2:28" ht="13.15">
      <c r="B77" s="329" t="s">
        <v>1048</v>
      </c>
      <c r="C77" s="744"/>
      <c r="D77" s="744"/>
      <c r="E77" s="744"/>
      <c r="F77" s="744"/>
      <c r="G77" s="744"/>
      <c r="H77" s="744"/>
      <c r="I77" s="744"/>
      <c r="J77" s="744"/>
      <c r="K77" s="774">
        <f>FINAL_OUTPUTS_OF_ITT_PLACES!K50</f>
        <v>668</v>
      </c>
      <c r="L77" s="744">
        <f>Conversion_rates_table!D271</f>
        <v>735</v>
      </c>
      <c r="M77" s="744">
        <f>Conversion_rates_table!E271</f>
        <v>818</v>
      </c>
      <c r="N77" s="744">
        <f>Conversion_rates_table!F271</f>
        <v>844</v>
      </c>
      <c r="O77" s="744">
        <f>Conversion_rates_table!G271</f>
        <v>864</v>
      </c>
      <c r="P77" s="744">
        <f>Conversion_rates_table!H271</f>
        <v>846</v>
      </c>
      <c r="Q77" s="744">
        <f>Conversion_rates_table!I271</f>
        <v>829</v>
      </c>
      <c r="R77" s="744">
        <f>Conversion_rates_table!J271</f>
        <v>826</v>
      </c>
      <c r="S77" s="744">
        <f>Conversion_rates_table!K271</f>
        <v>819</v>
      </c>
      <c r="T77" s="744">
        <f>Conversion_rates_table!L271</f>
        <v>806</v>
      </c>
    </row>
    <row r="78" spans="2:28" ht="13.15">
      <c r="B78" s="329" t="s">
        <v>1049</v>
      </c>
      <c r="C78" s="744"/>
      <c r="D78" s="744"/>
      <c r="E78" s="744"/>
      <c r="F78" s="744"/>
      <c r="G78" s="744"/>
      <c r="H78" s="744"/>
      <c r="I78" s="744"/>
      <c r="J78" s="744"/>
      <c r="K78" s="774">
        <f>FINAL_OUTPUTS_OF_ITT_PLACES!K51</f>
        <v>1222</v>
      </c>
      <c r="L78" s="744">
        <f>Conversion_rates_table!D272</f>
        <v>1183</v>
      </c>
      <c r="M78" s="744">
        <f>Conversion_rates_table!E272</f>
        <v>1254</v>
      </c>
      <c r="N78" s="744">
        <f>Conversion_rates_table!F272</f>
        <v>1296</v>
      </c>
      <c r="O78" s="744">
        <f>Conversion_rates_table!G272</f>
        <v>1351</v>
      </c>
      <c r="P78" s="744">
        <f>Conversion_rates_table!H272</f>
        <v>1323</v>
      </c>
      <c r="Q78" s="744">
        <f>Conversion_rates_table!I272</f>
        <v>1296</v>
      </c>
      <c r="R78" s="744">
        <f>Conversion_rates_table!J272</f>
        <v>1287</v>
      </c>
      <c r="S78" s="744">
        <f>Conversion_rates_table!K272</f>
        <v>1274</v>
      </c>
      <c r="T78" s="744">
        <f>Conversion_rates_table!L272</f>
        <v>1294</v>
      </c>
    </row>
    <row r="79" spans="2:28" ht="13.15">
      <c r="B79" s="329" t="s">
        <v>1050</v>
      </c>
      <c r="C79" s="744"/>
      <c r="D79" s="744"/>
      <c r="E79" s="744"/>
      <c r="F79" s="744"/>
      <c r="G79" s="744"/>
      <c r="H79" s="744"/>
      <c r="I79" s="744"/>
      <c r="J79" s="744"/>
      <c r="K79" s="774">
        <f>FINAL_OUTPUTS_OF_ITT_PLACES!K52</f>
        <v>1265</v>
      </c>
      <c r="L79" s="744">
        <f>Conversion_rates_table!D273</f>
        <v>1292</v>
      </c>
      <c r="M79" s="744">
        <f>Conversion_rates_table!E273</f>
        <v>1403</v>
      </c>
      <c r="N79" s="744">
        <f>Conversion_rates_table!F273</f>
        <v>1387</v>
      </c>
      <c r="O79" s="744">
        <f>Conversion_rates_table!G273</f>
        <v>1312</v>
      </c>
      <c r="P79" s="744">
        <f>Conversion_rates_table!H273</f>
        <v>1305</v>
      </c>
      <c r="Q79" s="744">
        <f>Conversion_rates_table!I273</f>
        <v>1270</v>
      </c>
      <c r="R79" s="744">
        <f>Conversion_rates_table!J273</f>
        <v>1236</v>
      </c>
      <c r="S79" s="744">
        <f>Conversion_rates_table!K273</f>
        <v>1207</v>
      </c>
      <c r="T79" s="744">
        <f>Conversion_rates_table!L273</f>
        <v>1218</v>
      </c>
    </row>
    <row r="80" spans="2:28" ht="13.15">
      <c r="B80" s="329" t="s">
        <v>1584</v>
      </c>
      <c r="C80" s="744"/>
      <c r="D80" s="744"/>
      <c r="E80" s="744"/>
      <c r="F80" s="744"/>
      <c r="G80" s="744"/>
      <c r="H80" s="744"/>
      <c r="I80" s="744"/>
      <c r="J80" s="744"/>
      <c r="K80" s="774">
        <f>FINAL_OUTPUTS_OF_ITT_PLACES!K53</f>
        <v>525</v>
      </c>
      <c r="L80" s="744">
        <f>Conversion_rates_table!D274</f>
        <v>506</v>
      </c>
      <c r="M80" s="744">
        <f>Conversion_rates_table!E274</f>
        <v>527</v>
      </c>
      <c r="N80" s="744">
        <f>Conversion_rates_table!F274</f>
        <v>538</v>
      </c>
      <c r="O80" s="744">
        <f>Conversion_rates_table!G274</f>
        <v>553</v>
      </c>
      <c r="P80" s="744">
        <f>Conversion_rates_table!H274</f>
        <v>536</v>
      </c>
      <c r="Q80" s="744">
        <f>Conversion_rates_table!I274</f>
        <v>523</v>
      </c>
      <c r="R80" s="744">
        <f>Conversion_rates_table!J274</f>
        <v>517</v>
      </c>
      <c r="S80" s="744">
        <f>Conversion_rates_table!K274</f>
        <v>509</v>
      </c>
      <c r="T80" s="744">
        <f>Conversion_rates_table!L274</f>
        <v>513</v>
      </c>
    </row>
    <row r="81" spans="2:20" ht="13.15">
      <c r="B81" s="329" t="s">
        <v>1167</v>
      </c>
      <c r="C81" s="635"/>
      <c r="D81" s="635"/>
      <c r="E81" s="635"/>
      <c r="F81" s="635"/>
      <c r="G81" s="635"/>
      <c r="H81" s="635"/>
      <c r="I81" s="635"/>
      <c r="J81" s="635"/>
      <c r="K81" s="635">
        <f t="shared" ref="K81:T81" si="0">K79+K65+K63</f>
        <v>3609</v>
      </c>
      <c r="L81" s="635">
        <f t="shared" si="0"/>
        <v>3711</v>
      </c>
      <c r="M81" s="635">
        <f t="shared" si="0"/>
        <v>4047</v>
      </c>
      <c r="N81" s="635">
        <f t="shared" si="0"/>
        <v>4018</v>
      </c>
      <c r="O81" s="635">
        <f t="shared" si="0"/>
        <v>3817</v>
      </c>
      <c r="P81" s="635">
        <f t="shared" si="0"/>
        <v>3797</v>
      </c>
      <c r="Q81" s="635">
        <f t="shared" si="0"/>
        <v>3705</v>
      </c>
      <c r="R81" s="635">
        <f t="shared" si="0"/>
        <v>3619</v>
      </c>
      <c r="S81" s="635">
        <f t="shared" si="0"/>
        <v>3546</v>
      </c>
      <c r="T81" s="635">
        <f t="shared" si="0"/>
        <v>3575</v>
      </c>
    </row>
    <row r="82" spans="2:20" ht="13.15">
      <c r="B82" s="329" t="s">
        <v>1053</v>
      </c>
      <c r="C82" s="635"/>
      <c r="D82" s="635"/>
      <c r="E82" s="635"/>
      <c r="F82" s="635"/>
      <c r="G82" s="635"/>
      <c r="H82" s="635"/>
      <c r="I82" s="635"/>
      <c r="J82" s="635"/>
      <c r="K82" s="635">
        <f t="shared" ref="K82:T82" si="1">SUM(K62:K80)</f>
        <v>20087</v>
      </c>
      <c r="L82" s="635">
        <f t="shared" si="1"/>
        <v>20736</v>
      </c>
      <c r="M82" s="635">
        <f t="shared" si="1"/>
        <v>22918</v>
      </c>
      <c r="N82" s="635">
        <f t="shared" si="1"/>
        <v>22906</v>
      </c>
      <c r="O82" s="635">
        <f t="shared" si="1"/>
        <v>20909</v>
      </c>
      <c r="P82" s="635">
        <f t="shared" si="1"/>
        <v>20357</v>
      </c>
      <c r="Q82" s="635">
        <f t="shared" si="1"/>
        <v>19814</v>
      </c>
      <c r="R82" s="635">
        <f t="shared" si="1"/>
        <v>19548</v>
      </c>
      <c r="S82" s="635">
        <f t="shared" si="1"/>
        <v>19212</v>
      </c>
      <c r="T82" s="635">
        <f t="shared" si="1"/>
        <v>19416</v>
      </c>
    </row>
    <row r="83" spans="2:20" ht="13.15">
      <c r="B83" s="148" t="s">
        <v>1051</v>
      </c>
      <c r="C83" s="635"/>
      <c r="D83" s="635"/>
      <c r="E83" s="635"/>
      <c r="F83" s="635"/>
      <c r="G83" s="635"/>
      <c r="H83" s="635"/>
      <c r="I83" s="635"/>
      <c r="J83" s="635"/>
      <c r="K83" s="635">
        <f t="shared" ref="K83:T83" si="2">SUM(K61:K80)</f>
        <v>33090</v>
      </c>
      <c r="L83" s="635">
        <f t="shared" si="2"/>
        <v>33434</v>
      </c>
      <c r="M83" s="635">
        <f t="shared" si="2"/>
        <v>35394</v>
      </c>
      <c r="N83" s="635">
        <f t="shared" si="2"/>
        <v>35289</v>
      </c>
      <c r="O83" s="635">
        <f t="shared" si="2"/>
        <v>33369</v>
      </c>
      <c r="P83" s="635">
        <f t="shared" si="2"/>
        <v>32959</v>
      </c>
      <c r="Q83" s="635">
        <f t="shared" si="2"/>
        <v>32377</v>
      </c>
      <c r="R83" s="635">
        <f t="shared" si="2"/>
        <v>32086</v>
      </c>
      <c r="S83" s="635">
        <f t="shared" si="2"/>
        <v>31922</v>
      </c>
      <c r="T83" s="635">
        <f t="shared" si="2"/>
        <v>32009</v>
      </c>
    </row>
    <row r="177" spans="3:6">
      <c r="C177" s="300"/>
      <c r="D177" s="300"/>
      <c r="E177" s="300"/>
      <c r="F177" s="300"/>
    </row>
  </sheetData>
  <mergeCells count="2">
    <mergeCell ref="X37:Y37"/>
    <mergeCell ref="AA37:AB37"/>
  </mergeCells>
  <hyperlinks>
    <hyperlink ref="B25" r:id="rId1"/>
    <hyperlink ref="A2" location="'Title_&amp;_Contents'!A1" display="Contents"/>
    <hyperlink ref="B2" location="Map_of_sheets!A1" display="Map of sheets"/>
  </hyperlinks>
  <pageMargins left="0.7" right="0.7" top="0.75" bottom="0.75" header="0.3" footer="0.3"/>
  <pageSetup orientation="portrait" r:id="rId2"/>
  <ignoredErrors>
    <ignoredError sqref="C59:E59 F59:H59" formulaRange="1"/>
  </ignoredErrors>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FFFF00"/>
  </sheetPr>
  <dimension ref="A1:V38"/>
  <sheetViews>
    <sheetView showGridLines="0" zoomScaleNormal="100" workbookViewId="0"/>
  </sheetViews>
  <sheetFormatPr defaultRowHeight="12.75"/>
  <cols>
    <col min="2" max="2" width="30.73046875" customWidth="1"/>
    <col min="3" max="3" width="9" bestFit="1" customWidth="1"/>
  </cols>
  <sheetData>
    <row r="1" spans="1:22" s="66" customFormat="1" ht="15">
      <c r="A1" s="1075" t="str">
        <f>ModelBanner</f>
        <v>TSM_201920</v>
      </c>
    </row>
    <row r="2" spans="1:22" s="704" customFormat="1" ht="13.9">
      <c r="A2" s="920" t="s">
        <v>13</v>
      </c>
      <c r="B2" s="920" t="s">
        <v>30</v>
      </c>
    </row>
    <row r="3" spans="1:22" s="704" customFormat="1" ht="10.15" customHeight="1">
      <c r="A3" s="166"/>
    </row>
    <row r="4" spans="1:22" s="55" customFormat="1">
      <c r="A4" s="167" t="s">
        <v>26</v>
      </c>
      <c r="B4" s="56"/>
      <c r="C4" s="56"/>
      <c r="D4" s="56"/>
    </row>
    <row r="5" spans="1:22" s="67" customFormat="1" ht="12.75" customHeight="1">
      <c r="A5" s="286"/>
      <c r="B5" s="58" t="s">
        <v>1500</v>
      </c>
      <c r="C5" s="68"/>
      <c r="D5" s="68"/>
      <c r="E5" s="68"/>
      <c r="F5" s="68"/>
      <c r="G5" s="68"/>
      <c r="H5" s="68"/>
      <c r="I5" s="68"/>
      <c r="J5" s="68"/>
      <c r="K5" s="68"/>
      <c r="L5" s="68"/>
      <c r="M5" s="68"/>
      <c r="N5" s="68"/>
      <c r="O5" s="68"/>
      <c r="P5" s="68"/>
      <c r="Q5" s="68"/>
      <c r="R5" s="68"/>
      <c r="S5" s="68"/>
      <c r="T5" s="68"/>
      <c r="U5" s="68"/>
      <c r="V5" s="68"/>
    </row>
    <row r="6" spans="1:22" s="44" customFormat="1" ht="13.5" customHeight="1">
      <c r="A6" s="287" t="s">
        <v>1336</v>
      </c>
      <c r="B6" s="59"/>
      <c r="C6" s="59"/>
      <c r="D6" s="59"/>
      <c r="E6" s="43"/>
      <c r="F6" s="43"/>
      <c r="G6" s="43"/>
      <c r="H6" s="43"/>
      <c r="I6" s="43"/>
      <c r="J6" s="43"/>
      <c r="K6" s="43"/>
      <c r="L6" s="43"/>
      <c r="M6" s="43"/>
      <c r="N6" s="43"/>
      <c r="O6" s="43"/>
      <c r="P6" s="43"/>
      <c r="Q6" s="43"/>
      <c r="R6" s="43"/>
      <c r="S6" s="43"/>
      <c r="T6" s="43"/>
      <c r="U6" s="43"/>
      <c r="V6" s="43"/>
    </row>
    <row r="7" spans="1:22" s="44" customFormat="1" ht="12" customHeight="1">
      <c r="A7" s="288"/>
      <c r="B7" s="1014" t="s">
        <v>1724</v>
      </c>
      <c r="C7" s="59"/>
      <c r="D7" s="59"/>
      <c r="E7" s="43"/>
      <c r="F7" s="43"/>
      <c r="G7" s="43"/>
      <c r="H7" s="43"/>
      <c r="I7" s="43"/>
      <c r="J7" s="43"/>
      <c r="K7" s="43"/>
      <c r="L7" s="43"/>
      <c r="M7" s="43"/>
      <c r="N7" s="43"/>
      <c r="O7" s="43"/>
      <c r="P7" s="43"/>
      <c r="Q7" s="43"/>
      <c r="R7" s="43"/>
      <c r="S7" s="43"/>
      <c r="T7" s="43"/>
      <c r="U7" s="43"/>
      <c r="V7" s="43"/>
    </row>
    <row r="8" spans="1:22" s="44" customFormat="1" ht="15.75" customHeight="1">
      <c r="A8" s="287" t="s">
        <v>24</v>
      </c>
      <c r="B8" s="59"/>
      <c r="C8" s="59"/>
      <c r="D8" s="59"/>
      <c r="E8" s="43"/>
      <c r="F8" s="43"/>
      <c r="G8" s="43"/>
      <c r="H8" s="43"/>
      <c r="I8" s="43"/>
      <c r="J8" s="43"/>
      <c r="K8" s="43"/>
      <c r="L8" s="43"/>
      <c r="M8" s="43"/>
      <c r="N8" s="43"/>
      <c r="O8" s="43"/>
      <c r="P8" s="43"/>
      <c r="Q8" s="43"/>
      <c r="R8" s="43"/>
      <c r="S8" s="43"/>
      <c r="T8" s="43"/>
      <c r="U8" s="43"/>
      <c r="V8" s="43"/>
    </row>
    <row r="9" spans="1:22" s="48" customFormat="1" ht="13.5" customHeight="1">
      <c r="A9" s="289">
        <f>SUM(A10:A2003)</f>
        <v>0</v>
      </c>
      <c r="B9" s="175"/>
      <c r="C9" s="285"/>
      <c r="D9" s="285"/>
      <c r="E9" s="47"/>
      <c r="F9" s="47"/>
      <c r="G9" s="47"/>
      <c r="H9" s="47"/>
      <c r="I9" s="47"/>
      <c r="J9" s="47"/>
      <c r="K9" s="47"/>
      <c r="L9" s="47"/>
      <c r="M9" s="47"/>
      <c r="N9" s="47"/>
      <c r="O9" s="47"/>
      <c r="P9" s="47"/>
      <c r="Q9" s="47"/>
      <c r="R9" s="47"/>
      <c r="S9" s="47"/>
      <c r="T9" s="47"/>
      <c r="U9" s="47"/>
      <c r="V9" s="47"/>
    </row>
    <row r="11" spans="1:22">
      <c r="B11" s="1003" t="s">
        <v>1762</v>
      </c>
    </row>
    <row r="12" spans="1:22">
      <c r="B12" s="1003"/>
    </row>
    <row r="13" spans="1:22">
      <c r="B13" s="146" t="s">
        <v>1763</v>
      </c>
    </row>
    <row r="15" spans="1:22" ht="13.15" customHeight="1">
      <c r="B15" s="1334" t="str">
        <f>RAW_DATA_INPUTS!B78</f>
        <v>Subject</v>
      </c>
      <c r="C15" s="1430" t="s">
        <v>1722</v>
      </c>
      <c r="D15" s="1431"/>
      <c r="E15" s="1431"/>
      <c r="F15" s="1432"/>
      <c r="G15" s="1430" t="s">
        <v>1723</v>
      </c>
      <c r="H15" s="1431"/>
      <c r="I15" s="1431"/>
      <c r="J15" s="1432"/>
      <c r="K15" s="1430" t="s">
        <v>1651</v>
      </c>
      <c r="L15" s="1431"/>
      <c r="M15" s="1431"/>
      <c r="N15" s="1432"/>
      <c r="O15" s="1430" t="s">
        <v>1543</v>
      </c>
      <c r="P15" s="1431"/>
      <c r="Q15" s="1431"/>
      <c r="R15" s="1432"/>
      <c r="S15" s="1433" t="s">
        <v>1764</v>
      </c>
      <c r="T15" s="1431"/>
      <c r="U15" s="1431"/>
      <c r="V15" s="1432"/>
    </row>
    <row r="16" spans="1:22" ht="13.15">
      <c r="B16" s="1429"/>
      <c r="C16" s="1307" t="str">
        <f>RAW_DATA_INPUTS!C78</f>
        <v>Time (total hrs) spent teaching to:</v>
      </c>
      <c r="D16" s="1308"/>
      <c r="E16" s="1308"/>
      <c r="F16" s="1308"/>
      <c r="G16" s="1308"/>
      <c r="H16" s="1308"/>
      <c r="I16" s="1308"/>
      <c r="J16" s="1309"/>
      <c r="K16" s="1307" t="s">
        <v>1202</v>
      </c>
      <c r="L16" s="1308"/>
      <c r="M16" s="1308"/>
      <c r="N16" s="1308"/>
      <c r="O16" s="1308"/>
      <c r="P16" s="1308"/>
      <c r="Q16" s="1308"/>
      <c r="R16" s="1309"/>
      <c r="S16" s="1369" t="s">
        <v>1765</v>
      </c>
      <c r="T16" s="1369"/>
      <c r="U16" s="1369"/>
      <c r="V16" s="1369"/>
    </row>
    <row r="17" spans="2:22" ht="26.25">
      <c r="B17" s="1335"/>
      <c r="C17" s="148" t="str">
        <f>RAW_DATA_INPUTS!C79</f>
        <v>Years 7-9</v>
      </c>
      <c r="D17" s="148" t="str">
        <f>RAW_DATA_INPUTS!D79</f>
        <v>Years 10-11</v>
      </c>
      <c r="E17" s="148" t="str">
        <f>RAW_DATA_INPUTS!E79</f>
        <v>Years 12-13</v>
      </c>
      <c r="F17" s="148" t="s">
        <v>8</v>
      </c>
      <c r="G17" s="148" t="str">
        <f>C17</f>
        <v>Years 7-9</v>
      </c>
      <c r="H17" s="984" t="str">
        <f>D17</f>
        <v>Years 10-11</v>
      </c>
      <c r="I17" s="984" t="str">
        <f>E17</f>
        <v>Years 12-13</v>
      </c>
      <c r="J17" s="148" t="s">
        <v>8</v>
      </c>
      <c r="K17" s="148" t="str">
        <f>G17</f>
        <v>Years 7-9</v>
      </c>
      <c r="L17" s="984" t="str">
        <f>H17</f>
        <v>Years 10-11</v>
      </c>
      <c r="M17" s="984" t="str">
        <f>I17</f>
        <v>Years 12-13</v>
      </c>
      <c r="N17" s="148" t="s">
        <v>8</v>
      </c>
      <c r="O17" s="148" t="str">
        <f>K17</f>
        <v>Years 7-9</v>
      </c>
      <c r="P17" s="984" t="str">
        <f>L17</f>
        <v>Years 10-11</v>
      </c>
      <c r="Q17" s="984" t="str">
        <f>M17</f>
        <v>Years 12-13</v>
      </c>
      <c r="R17" s="148" t="s">
        <v>8</v>
      </c>
      <c r="S17" s="148" t="str">
        <f>O17</f>
        <v>Years 7-9</v>
      </c>
      <c r="T17" s="984" t="str">
        <f>P17</f>
        <v>Years 10-11</v>
      </c>
      <c r="U17" s="984" t="str">
        <f>Q17</f>
        <v>Years 12-13</v>
      </c>
      <c r="V17" s="148" t="s">
        <v>8</v>
      </c>
    </row>
    <row r="18" spans="2:22" ht="13.15">
      <c r="B18" s="8" t="str">
        <f>RAW_DATA_INPUTS!B80</f>
        <v>Art &amp; Design</v>
      </c>
      <c r="C18" s="817">
        <f>RAW_DATA_INPUTS!C80</f>
        <v>71989.039000000004</v>
      </c>
      <c r="D18" s="817">
        <f>RAW_DATA_INPUTS!D80</f>
        <v>41019.398000000001</v>
      </c>
      <c r="E18" s="817">
        <f>RAW_DATA_INPUTS!E80</f>
        <v>26039.510999999999</v>
      </c>
      <c r="F18" s="818">
        <f t="shared" ref="F18:F36" si="0">SUM(C18:E18)</f>
        <v>139047.948</v>
      </c>
      <c r="G18" s="817">
        <v>72378.667000000001</v>
      </c>
      <c r="H18" s="817">
        <v>41329.379999999997</v>
      </c>
      <c r="I18" s="817">
        <v>28580.074000000001</v>
      </c>
      <c r="J18" s="818">
        <f>SUM(G18:I18)</f>
        <v>142288.12099999998</v>
      </c>
      <c r="K18" s="819">
        <f>C18/C$37</f>
        <v>4.2011623279118011E-2</v>
      </c>
      <c r="L18" s="819">
        <f>D18/D$37</f>
        <v>3.2737612624666818E-2</v>
      </c>
      <c r="M18" s="819">
        <f>E18/E$37</f>
        <v>4.8146111637853137E-2</v>
      </c>
      <c r="N18" s="819">
        <f>F18/F$37</f>
        <v>3.9644520525690882E-2</v>
      </c>
      <c r="O18" s="819">
        <f t="shared" ref="O18:R18" si="1">G18/G$37</f>
        <v>4.2583312741116056E-2</v>
      </c>
      <c r="P18" s="819">
        <f t="shared" si="1"/>
        <v>3.2689751609132282E-2</v>
      </c>
      <c r="Q18" s="819">
        <f t="shared" si="1"/>
        <v>4.8319157290651234E-2</v>
      </c>
      <c r="R18" s="819">
        <f t="shared" si="1"/>
        <v>4.0019468264476284E-2</v>
      </c>
      <c r="S18" s="878">
        <f>K18-O18</f>
        <v>-5.7168946199804421E-4</v>
      </c>
      <c r="T18" s="878">
        <f t="shared" ref="T18:V33" si="2">L18-P18</f>
        <v>4.7861015534535201E-5</v>
      </c>
      <c r="U18" s="878">
        <f>M18-Q18</f>
        <v>-1.7304565279809697E-4</v>
      </c>
      <c r="V18" s="878">
        <f t="shared" si="2"/>
        <v>-3.7494773878540139E-4</v>
      </c>
    </row>
    <row r="19" spans="2:22" ht="13.15">
      <c r="B19" s="8" t="str">
        <f>RAW_DATA_INPUTS!B81</f>
        <v>Biology</v>
      </c>
      <c r="C19" s="817">
        <f>RAW_DATA_INPUTS!C81</f>
        <v>84043.365999999995</v>
      </c>
      <c r="D19" s="817">
        <f>RAW_DATA_INPUTS!D81</f>
        <v>81937.320000000007</v>
      </c>
      <c r="E19" s="817">
        <f>RAW_DATA_INPUTS!E81</f>
        <v>37046.394999999997</v>
      </c>
      <c r="F19" s="818">
        <f t="shared" si="0"/>
        <v>203027.08099999998</v>
      </c>
      <c r="G19" s="817">
        <v>82679.055999999997</v>
      </c>
      <c r="H19" s="817">
        <v>82104.41</v>
      </c>
      <c r="I19" s="817">
        <v>39080.171999999999</v>
      </c>
      <c r="J19" s="818">
        <f t="shared" ref="J19:J36" si="3">SUM(G19:I19)</f>
        <v>203863.63800000001</v>
      </c>
      <c r="K19" s="819">
        <f t="shared" ref="K19:K36" si="4">C19/C$37</f>
        <v>4.9046330949091214E-2</v>
      </c>
      <c r="L19" s="819">
        <f t="shared" ref="L19:L36" si="5">D19/D$37</f>
        <v>6.5394237176844117E-2</v>
      </c>
      <c r="M19" s="819">
        <f t="shared" ref="M19:M36" si="6">E19/E$37</f>
        <v>6.8497441040655652E-2</v>
      </c>
      <c r="N19" s="819">
        <f t="shared" ref="N19:N36" si="7">F19/F$37</f>
        <v>5.7885868836954034E-2</v>
      </c>
      <c r="O19" s="819">
        <f t="shared" ref="O19:O36" si="8">G19/G$37</f>
        <v>4.8643450407676717E-2</v>
      </c>
      <c r="P19" s="819">
        <f t="shared" ref="P19:P36" si="9">H19/H$37</f>
        <v>6.4941036350275691E-2</v>
      </c>
      <c r="Q19" s="819">
        <f t="shared" ref="Q19:Q36" si="10">I19/I$37</f>
        <v>6.6071241726445643E-2</v>
      </c>
      <c r="R19" s="819">
        <f t="shared" ref="R19:R36" si="11">J19/J$37</f>
        <v>5.7337986712338994E-2</v>
      </c>
      <c r="S19" s="878">
        <f t="shared" ref="S19:S36" si="12">K19-O19</f>
        <v>4.0288054141449786E-4</v>
      </c>
      <c r="T19" s="878">
        <f t="shared" si="2"/>
        <v>4.5320082656842564E-4</v>
      </c>
      <c r="U19" s="878">
        <f t="shared" si="2"/>
        <v>2.4261993142100091E-3</v>
      </c>
      <c r="V19" s="878">
        <f t="shared" si="2"/>
        <v>5.4788212461504004E-4</v>
      </c>
    </row>
    <row r="20" spans="2:22" ht="13.15">
      <c r="B20" s="8" t="str">
        <f>RAW_DATA_INPUTS!B82</f>
        <v>Business Studies</v>
      </c>
      <c r="C20" s="817">
        <f>RAW_DATA_INPUTS!C82</f>
        <v>6649.527</v>
      </c>
      <c r="D20" s="817">
        <f>RAW_DATA_INPUTS!D82</f>
        <v>30228.486000000001</v>
      </c>
      <c r="E20" s="817">
        <f>RAW_DATA_INPUTS!E82</f>
        <v>44805.464999999997</v>
      </c>
      <c r="F20" s="818">
        <f t="shared" si="0"/>
        <v>81683.478000000003</v>
      </c>
      <c r="G20" s="817">
        <v>5880.9089999999997</v>
      </c>
      <c r="H20" s="817">
        <v>30803.178</v>
      </c>
      <c r="I20" s="817">
        <v>48536.667000000001</v>
      </c>
      <c r="J20" s="818">
        <f t="shared" si="3"/>
        <v>85220.754000000001</v>
      </c>
      <c r="K20" s="819">
        <f t="shared" si="4"/>
        <v>3.8805549732136824E-3</v>
      </c>
      <c r="L20" s="819">
        <f t="shared" si="5"/>
        <v>2.4125377581069429E-2</v>
      </c>
      <c r="M20" s="819">
        <f t="shared" si="6"/>
        <v>8.2843680124251237E-2</v>
      </c>
      <c r="N20" s="819">
        <f t="shared" si="7"/>
        <v>2.3289105425567443E-2</v>
      </c>
      <c r="O20" s="819">
        <f t="shared" si="8"/>
        <v>3.459977884768782E-3</v>
      </c>
      <c r="P20" s="819">
        <f t="shared" si="9"/>
        <v>2.4363981206393326E-2</v>
      </c>
      <c r="Q20" s="819">
        <f t="shared" si="10"/>
        <v>8.2058949432284922E-2</v>
      </c>
      <c r="R20" s="819">
        <f t="shared" si="11"/>
        <v>2.3968896603657735E-2</v>
      </c>
      <c r="S20" s="878">
        <f t="shared" si="12"/>
        <v>4.2057708844490038E-4</v>
      </c>
      <c r="T20" s="878">
        <f t="shared" si="2"/>
        <v>-2.3860362532389726E-4</v>
      </c>
      <c r="U20" s="878">
        <f t="shared" si="2"/>
        <v>7.8473069196631495E-4</v>
      </c>
      <c r="V20" s="878">
        <f t="shared" si="2"/>
        <v>-6.7979117809029155E-4</v>
      </c>
    </row>
    <row r="21" spans="2:22" ht="13.15">
      <c r="B21" s="8" t="str">
        <f>RAW_DATA_INPUTS!B83</f>
        <v>Chemistry</v>
      </c>
      <c r="C21" s="817">
        <f>RAW_DATA_INPUTS!C83</f>
        <v>72415.523000000001</v>
      </c>
      <c r="D21" s="817">
        <f>RAW_DATA_INPUTS!D83</f>
        <v>78993.164999999994</v>
      </c>
      <c r="E21" s="817">
        <f>RAW_DATA_INPUTS!E83</f>
        <v>31584.976999999999</v>
      </c>
      <c r="F21" s="818">
        <f t="shared" si="0"/>
        <v>182993.66499999998</v>
      </c>
      <c r="G21" s="817">
        <v>68974.073000000004</v>
      </c>
      <c r="H21" s="817">
        <v>78353.607000000004</v>
      </c>
      <c r="I21" s="817">
        <v>33134.601000000002</v>
      </c>
      <c r="J21" s="818">
        <f t="shared" si="3"/>
        <v>180462.28099999999</v>
      </c>
      <c r="K21" s="819">
        <f t="shared" si="4"/>
        <v>4.2260512351558206E-2</v>
      </c>
      <c r="L21" s="819">
        <f t="shared" si="5"/>
        <v>6.3044504840524193E-2</v>
      </c>
      <c r="M21" s="819">
        <f t="shared" si="6"/>
        <v>5.8399477191450472E-2</v>
      </c>
      <c r="N21" s="819">
        <f t="shared" si="7"/>
        <v>5.2174060908571629E-2</v>
      </c>
      <c r="O21" s="819">
        <f t="shared" si="8"/>
        <v>4.058025165878737E-2</v>
      </c>
      <c r="P21" s="819">
        <f t="shared" si="9"/>
        <v>6.197431344263013E-2</v>
      </c>
      <c r="Q21" s="819">
        <f t="shared" si="10"/>
        <v>5.6019309029149811E-2</v>
      </c>
      <c r="R21" s="819">
        <f t="shared" si="11"/>
        <v>5.0756201407807629E-2</v>
      </c>
      <c r="S21" s="878">
        <f t="shared" si="12"/>
        <v>1.6802606927708366E-3</v>
      </c>
      <c r="T21" s="878">
        <f t="shared" si="2"/>
        <v>1.070191397894063E-3</v>
      </c>
      <c r="U21" s="878">
        <f t="shared" si="2"/>
        <v>2.380168162300661E-3</v>
      </c>
      <c r="V21" s="878">
        <f t="shared" si="2"/>
        <v>1.4178595007640002E-3</v>
      </c>
    </row>
    <row r="22" spans="2:22" ht="13.15">
      <c r="B22" s="8" t="str">
        <f>RAW_DATA_INPUTS!B84</f>
        <v>Classics</v>
      </c>
      <c r="C22" s="817">
        <f>RAW_DATA_INPUTS!C84</f>
        <v>1804.683</v>
      </c>
      <c r="D22" s="817">
        <f>RAW_DATA_INPUTS!D84</f>
        <v>1357.923</v>
      </c>
      <c r="E22" s="817">
        <f>RAW_DATA_INPUTS!E84</f>
        <v>1675.6679999999999</v>
      </c>
      <c r="F22" s="818">
        <f t="shared" si="0"/>
        <v>4838.2739999999994</v>
      </c>
      <c r="G22" s="817">
        <v>1814.203</v>
      </c>
      <c r="H22" s="817">
        <v>1492.327</v>
      </c>
      <c r="I22" s="817">
        <v>1919.22</v>
      </c>
      <c r="J22" s="818">
        <f t="shared" si="3"/>
        <v>5225.75</v>
      </c>
      <c r="K22" s="819">
        <f t="shared" si="4"/>
        <v>1.0531834205236234E-3</v>
      </c>
      <c r="L22" s="819">
        <f t="shared" si="5"/>
        <v>1.0837593752137814E-3</v>
      </c>
      <c r="M22" s="819">
        <f t="shared" si="6"/>
        <v>3.0982493717327522E-3</v>
      </c>
      <c r="N22" s="819">
        <f t="shared" si="7"/>
        <v>1.3794597882301471E-3</v>
      </c>
      <c r="O22" s="819">
        <f t="shared" si="8"/>
        <v>1.0673693911062354E-3</v>
      </c>
      <c r="P22" s="819">
        <f t="shared" si="9"/>
        <v>1.1803660966992863E-3</v>
      </c>
      <c r="Q22" s="819">
        <f t="shared" si="10"/>
        <v>3.2447464291157418E-3</v>
      </c>
      <c r="R22" s="819">
        <f t="shared" si="11"/>
        <v>1.469776498651542E-3</v>
      </c>
      <c r="S22" s="878">
        <f t="shared" si="12"/>
        <v>-1.4185970582612003E-5</v>
      </c>
      <c r="T22" s="878">
        <f t="shared" si="2"/>
        <v>-9.6606721485504969E-5</v>
      </c>
      <c r="U22" s="878">
        <f t="shared" si="2"/>
        <v>-1.4649705738298963E-4</v>
      </c>
      <c r="V22" s="878">
        <f t="shared" si="2"/>
        <v>-9.0316710421394896E-5</v>
      </c>
    </row>
    <row r="23" spans="2:22" ht="13.15">
      <c r="B23" s="8" t="str">
        <f>RAW_DATA_INPUTS!B85</f>
        <v>Computing</v>
      </c>
      <c r="C23" s="817">
        <f>RAW_DATA_INPUTS!C85</f>
        <v>52733.959000000003</v>
      </c>
      <c r="D23" s="817">
        <f>RAW_DATA_INPUTS!D85</f>
        <v>36005.745000000003</v>
      </c>
      <c r="E23" s="817">
        <f>RAW_DATA_INPUTS!E85</f>
        <v>19635.2</v>
      </c>
      <c r="F23" s="818">
        <f t="shared" si="0"/>
        <v>108374.90399999999</v>
      </c>
      <c r="G23" s="728">
        <v>54249.402999999998</v>
      </c>
      <c r="H23" s="728">
        <v>40666.046000000002</v>
      </c>
      <c r="I23" s="728">
        <v>22975.366999999998</v>
      </c>
      <c r="J23" s="818">
        <f t="shared" si="3"/>
        <v>117890.81599999999</v>
      </c>
      <c r="K23" s="819">
        <f t="shared" si="4"/>
        <v>3.0774674176779256E-2</v>
      </c>
      <c r="L23" s="819">
        <f t="shared" si="5"/>
        <v>2.873621236646462E-2</v>
      </c>
      <c r="M23" s="819">
        <f t="shared" si="6"/>
        <v>3.6304772821255132E-2</v>
      </c>
      <c r="N23" s="819">
        <f t="shared" si="7"/>
        <v>3.0899205402856997E-2</v>
      </c>
      <c r="O23" s="819">
        <f t="shared" si="8"/>
        <v>3.1917129586924269E-2</v>
      </c>
      <c r="P23" s="819">
        <f t="shared" si="9"/>
        <v>3.2165083111954436E-2</v>
      </c>
      <c r="Q23" s="819">
        <f t="shared" si="10"/>
        <v>3.8843509358423553E-2</v>
      </c>
      <c r="R23" s="819">
        <f t="shared" si="11"/>
        <v>3.3157566045764378E-2</v>
      </c>
      <c r="S23" s="878">
        <f t="shared" si="12"/>
        <v>-1.1424554101450123E-3</v>
      </c>
      <c r="T23" s="878">
        <f t="shared" si="2"/>
        <v>-3.4288707454898162E-3</v>
      </c>
      <c r="U23" s="878">
        <f t="shared" si="2"/>
        <v>-2.5387365371684206E-3</v>
      </c>
      <c r="V23" s="878">
        <f t="shared" si="2"/>
        <v>-2.258360642907381E-3</v>
      </c>
    </row>
    <row r="24" spans="2:22" ht="13.15">
      <c r="B24" s="8" t="str">
        <f>RAW_DATA_INPUTS!B86</f>
        <v>Design &amp; Technology</v>
      </c>
      <c r="C24" s="817">
        <f>RAW_DATA_INPUTS!C86</f>
        <v>102881.069</v>
      </c>
      <c r="D24" s="817">
        <f>RAW_DATA_INPUTS!D86</f>
        <v>44657.398999999998</v>
      </c>
      <c r="E24" s="817">
        <f>RAW_DATA_INPUTS!E86</f>
        <v>18936.84</v>
      </c>
      <c r="F24" s="818">
        <f t="shared" si="0"/>
        <v>166475.30799999999</v>
      </c>
      <c r="G24" s="728">
        <v>109506.409</v>
      </c>
      <c r="H24" s="728">
        <v>48307.303999999996</v>
      </c>
      <c r="I24" s="728">
        <v>21100.941999999999</v>
      </c>
      <c r="J24" s="818">
        <f t="shared" si="3"/>
        <v>178914.655</v>
      </c>
      <c r="K24" s="819">
        <f t="shared" si="4"/>
        <v>6.0039705674928459E-2</v>
      </c>
      <c r="L24" s="819">
        <f t="shared" si="5"/>
        <v>3.5641103979321763E-2</v>
      </c>
      <c r="M24" s="819">
        <f t="shared" si="6"/>
        <v>3.5013530504016101E-2</v>
      </c>
      <c r="N24" s="819">
        <f t="shared" si="7"/>
        <v>4.7464445609989955E-2</v>
      </c>
      <c r="O24" s="819">
        <f t="shared" si="8"/>
        <v>6.4427072988282111E-2</v>
      </c>
      <c r="P24" s="819">
        <f t="shared" si="9"/>
        <v>3.8208987617690912E-2</v>
      </c>
      <c r="Q24" s="819">
        <f t="shared" si="10"/>
        <v>3.5674495996018372E-2</v>
      </c>
      <c r="R24" s="819">
        <f t="shared" si="11"/>
        <v>5.0320921433927884E-2</v>
      </c>
      <c r="S24" s="878">
        <f t="shared" si="12"/>
        <v>-4.3873673133536517E-3</v>
      </c>
      <c r="T24" s="878">
        <f t="shared" si="2"/>
        <v>-2.5678836383691492E-3</v>
      </c>
      <c r="U24" s="878">
        <f t="shared" si="2"/>
        <v>-6.6096549200227173E-4</v>
      </c>
      <c r="V24" s="878">
        <f t="shared" si="2"/>
        <v>-2.856475823937929E-3</v>
      </c>
    </row>
    <row r="25" spans="2:22" ht="13.15">
      <c r="B25" s="8" t="str">
        <f>RAW_DATA_INPUTS!B87</f>
        <v>Drama</v>
      </c>
      <c r="C25" s="817">
        <f>RAW_DATA_INPUTS!C87</f>
        <v>47657.563000000002</v>
      </c>
      <c r="D25" s="817">
        <f>RAW_DATA_INPUTS!D87</f>
        <v>21136.914000000001</v>
      </c>
      <c r="E25" s="817">
        <f>RAW_DATA_INPUTS!E87</f>
        <v>12218.272000000001</v>
      </c>
      <c r="F25" s="818">
        <f t="shared" si="0"/>
        <v>81012.748999999996</v>
      </c>
      <c r="G25" s="728">
        <v>47662.612999999998</v>
      </c>
      <c r="H25" s="728">
        <v>22064.581999999999</v>
      </c>
      <c r="I25" s="728">
        <v>13875.797</v>
      </c>
      <c r="J25" s="818">
        <f t="shared" si="3"/>
        <v>83602.991999999998</v>
      </c>
      <c r="K25" s="819">
        <f t="shared" si="4"/>
        <v>2.7812172671965146E-2</v>
      </c>
      <c r="L25" s="819">
        <f t="shared" si="5"/>
        <v>1.6869387079081383E-2</v>
      </c>
      <c r="M25" s="819">
        <f t="shared" si="6"/>
        <v>2.2591141889479232E-2</v>
      </c>
      <c r="N25" s="819">
        <f t="shared" si="7"/>
        <v>2.3097871178747231E-2</v>
      </c>
      <c r="O25" s="819">
        <f t="shared" si="8"/>
        <v>2.80418532084569E-2</v>
      </c>
      <c r="P25" s="819">
        <f t="shared" si="9"/>
        <v>1.7452129815141944E-2</v>
      </c>
      <c r="Q25" s="819">
        <f t="shared" si="10"/>
        <v>2.3459240090706081E-2</v>
      </c>
      <c r="R25" s="819">
        <f t="shared" si="11"/>
        <v>2.3513890419280082E-2</v>
      </c>
      <c r="S25" s="878">
        <f t="shared" si="12"/>
        <v>-2.2968053649175327E-4</v>
      </c>
      <c r="T25" s="878">
        <f t="shared" si="2"/>
        <v>-5.827427360605604E-4</v>
      </c>
      <c r="U25" s="878">
        <f t="shared" si="2"/>
        <v>-8.6809820122684886E-4</v>
      </c>
      <c r="V25" s="878">
        <f t="shared" si="2"/>
        <v>-4.1601924053285069E-4</v>
      </c>
    </row>
    <row r="26" spans="2:22" ht="13.15">
      <c r="B26" s="8" t="str">
        <f>RAW_DATA_INPUTS!B88</f>
        <v>English</v>
      </c>
      <c r="C26" s="817">
        <f>RAW_DATA_INPUTS!C88</f>
        <v>264919.58899999998</v>
      </c>
      <c r="D26" s="817">
        <f>RAW_DATA_INPUTS!D88</f>
        <v>210235.95699999999</v>
      </c>
      <c r="E26" s="817">
        <f>RAW_DATA_INPUTS!E88</f>
        <v>41939.512000000002</v>
      </c>
      <c r="F26" s="818">
        <f t="shared" si="0"/>
        <v>517095.05799999996</v>
      </c>
      <c r="G26" s="728">
        <v>258511.829</v>
      </c>
      <c r="H26" s="728">
        <v>207423.88699999999</v>
      </c>
      <c r="I26" s="728">
        <v>48972.557000000001</v>
      </c>
      <c r="J26" s="818">
        <f t="shared" si="3"/>
        <v>514908.27300000004</v>
      </c>
      <c r="K26" s="819">
        <f t="shared" si="4"/>
        <v>0.15460273017850362</v>
      </c>
      <c r="L26" s="819">
        <f t="shared" si="5"/>
        <v>0.16778947657988813</v>
      </c>
      <c r="M26" s="819">
        <f t="shared" si="6"/>
        <v>7.7544636947640133E-2</v>
      </c>
      <c r="N26" s="819">
        <f t="shared" si="7"/>
        <v>0.14743105479423771</v>
      </c>
      <c r="O26" s="819">
        <f t="shared" si="8"/>
        <v>0.15209302019315876</v>
      </c>
      <c r="P26" s="819">
        <f t="shared" si="9"/>
        <v>0.16406332114904029</v>
      </c>
      <c r="Q26" s="819">
        <f t="shared" si="10"/>
        <v>8.2795890752710544E-2</v>
      </c>
      <c r="R26" s="819">
        <f t="shared" si="11"/>
        <v>0.14482133255832225</v>
      </c>
      <c r="S26" s="878">
        <f t="shared" si="12"/>
        <v>2.5097099853448601E-3</v>
      </c>
      <c r="T26" s="878">
        <f t="shared" si="2"/>
        <v>3.7261554308478384E-3</v>
      </c>
      <c r="U26" s="878">
        <f t="shared" si="2"/>
        <v>-5.2512538050704105E-3</v>
      </c>
      <c r="V26" s="878">
        <f t="shared" si="2"/>
        <v>2.6097222359154626E-3</v>
      </c>
    </row>
    <row r="27" spans="2:22" ht="13.15">
      <c r="B27" s="8" t="str">
        <f>RAW_DATA_INPUTS!B89</f>
        <v>Food</v>
      </c>
      <c r="C27" s="817">
        <f>RAW_DATA_INPUTS!C89</f>
        <v>14791.945</v>
      </c>
      <c r="D27" s="817">
        <f>RAW_DATA_INPUTS!D89</f>
        <v>16701.496999999999</v>
      </c>
      <c r="E27" s="817">
        <f>RAW_DATA_INPUTS!E89</f>
        <v>1922.652</v>
      </c>
      <c r="F27" s="818">
        <f t="shared" si="0"/>
        <v>33416.093999999997</v>
      </c>
      <c r="G27" s="728">
        <v>14659.213</v>
      </c>
      <c r="H27" s="728">
        <v>17942.379000000001</v>
      </c>
      <c r="I27" s="728">
        <v>2647.7530000000002</v>
      </c>
      <c r="J27" s="818">
        <f t="shared" si="3"/>
        <v>35249.345000000001</v>
      </c>
      <c r="K27" s="819">
        <f t="shared" si="4"/>
        <v>8.6323366659392855E-3</v>
      </c>
      <c r="L27" s="819">
        <f t="shared" si="5"/>
        <v>1.3329477410615215E-2</v>
      </c>
      <c r="M27" s="819">
        <f t="shared" si="6"/>
        <v>3.5549138320124991E-3</v>
      </c>
      <c r="N27" s="819">
        <f t="shared" si="7"/>
        <v>9.5273971570685526E-3</v>
      </c>
      <c r="O27" s="819">
        <f t="shared" si="8"/>
        <v>8.6246110572557808E-3</v>
      </c>
      <c r="P27" s="819">
        <f t="shared" si="9"/>
        <v>1.4191645574816543E-2</v>
      </c>
      <c r="Q27" s="819">
        <f t="shared" si="10"/>
        <v>4.4764472504092772E-3</v>
      </c>
      <c r="R27" s="819">
        <f t="shared" si="11"/>
        <v>9.9141097208745622E-3</v>
      </c>
      <c r="S27" s="878">
        <f t="shared" si="12"/>
        <v>7.7256086835047338E-6</v>
      </c>
      <c r="T27" s="878">
        <f t="shared" si="2"/>
        <v>-8.6216816420132784E-4</v>
      </c>
      <c r="U27" s="878">
        <f t="shared" si="2"/>
        <v>-9.2153341839677815E-4</v>
      </c>
      <c r="V27" s="878">
        <f t="shared" si="2"/>
        <v>-3.8671256380600968E-4</v>
      </c>
    </row>
    <row r="28" spans="2:22" ht="13.15">
      <c r="B28" s="8" t="str">
        <f>RAW_DATA_INPUTS!B90</f>
        <v>Geography</v>
      </c>
      <c r="C28" s="817">
        <f>RAW_DATA_INPUTS!C90</f>
        <v>102019.355</v>
      </c>
      <c r="D28" s="817">
        <f>RAW_DATA_INPUTS!D90</f>
        <v>58031.779000000002</v>
      </c>
      <c r="E28" s="817">
        <f>RAW_DATA_INPUTS!E90</f>
        <v>21879.830999999998</v>
      </c>
      <c r="F28" s="818">
        <f t="shared" si="0"/>
        <v>181930.965</v>
      </c>
      <c r="G28" s="728">
        <v>100297.30499999999</v>
      </c>
      <c r="H28" s="728">
        <v>56837.125</v>
      </c>
      <c r="I28" s="728">
        <v>23671.245999999999</v>
      </c>
      <c r="J28" s="818">
        <f t="shared" si="3"/>
        <v>180805.67599999998</v>
      </c>
      <c r="K28" s="819">
        <f t="shared" si="4"/>
        <v>5.9536823507792679E-2</v>
      </c>
      <c r="L28" s="819">
        <f t="shared" si="5"/>
        <v>4.6315206791242396E-2</v>
      </c>
      <c r="M28" s="819">
        <f t="shared" si="6"/>
        <v>4.0455014149204258E-2</v>
      </c>
      <c r="N28" s="819">
        <f t="shared" si="7"/>
        <v>5.1871070231120919E-2</v>
      </c>
      <c r="O28" s="819">
        <f t="shared" si="8"/>
        <v>5.9008982659297972E-2</v>
      </c>
      <c r="P28" s="819">
        <f t="shared" si="9"/>
        <v>4.4955707015861421E-2</v>
      </c>
      <c r="Q28" s="819">
        <f t="shared" si="10"/>
        <v>4.0020003403059723E-2</v>
      </c>
      <c r="R28" s="819">
        <f t="shared" si="11"/>
        <v>5.0852783506215402E-2</v>
      </c>
      <c r="S28" s="878">
        <f t="shared" si="12"/>
        <v>5.2784084849470669E-4</v>
      </c>
      <c r="T28" s="878">
        <f t="shared" si="2"/>
        <v>1.3594997753809748E-3</v>
      </c>
      <c r="U28" s="878">
        <f t="shared" si="2"/>
        <v>4.3501074614453461E-4</v>
      </c>
      <c r="V28" s="878">
        <f t="shared" si="2"/>
        <v>1.0182867249055177E-3</v>
      </c>
    </row>
    <row r="29" spans="2:22" ht="13.15">
      <c r="B29" s="8" t="str">
        <f>RAW_DATA_INPUTS!B91</f>
        <v>History</v>
      </c>
      <c r="C29" s="817">
        <f>RAW_DATA_INPUTS!C91</f>
        <v>105277.916</v>
      </c>
      <c r="D29" s="817">
        <f>RAW_DATA_INPUTS!D91</f>
        <v>62675.557999999997</v>
      </c>
      <c r="E29" s="817">
        <f>RAW_DATA_INPUTS!E91</f>
        <v>27576.281999999999</v>
      </c>
      <c r="F29" s="818">
        <f t="shared" si="0"/>
        <v>195529.75599999999</v>
      </c>
      <c r="G29" s="728">
        <v>102802.18700000001</v>
      </c>
      <c r="H29" s="728">
        <v>60492.124000000003</v>
      </c>
      <c r="I29" s="728">
        <v>29184.012999999999</v>
      </c>
      <c r="J29" s="818">
        <f t="shared" si="3"/>
        <v>192478.32400000002</v>
      </c>
      <c r="K29" s="819">
        <f t="shared" si="4"/>
        <v>6.1438466300440961E-2</v>
      </c>
      <c r="L29" s="819">
        <f t="shared" si="5"/>
        <v>5.0021410329786825E-2</v>
      </c>
      <c r="M29" s="819">
        <f t="shared" si="6"/>
        <v>5.0987545493036336E-2</v>
      </c>
      <c r="N29" s="819">
        <f t="shared" si="7"/>
        <v>5.5748276307718905E-2</v>
      </c>
      <c r="O29" s="819">
        <f t="shared" si="8"/>
        <v>6.0482706589383518E-2</v>
      </c>
      <c r="P29" s="819">
        <f t="shared" si="9"/>
        <v>4.7846653104131484E-2</v>
      </c>
      <c r="Q29" s="819">
        <f t="shared" si="10"/>
        <v>4.9340212153383869E-2</v>
      </c>
      <c r="R29" s="819">
        <f t="shared" si="11"/>
        <v>5.4135792396313852E-2</v>
      </c>
      <c r="S29" s="878">
        <f t="shared" si="12"/>
        <v>9.5575971105744256E-4</v>
      </c>
      <c r="T29" s="878">
        <f t="shared" si="2"/>
        <v>2.174757225655341E-3</v>
      </c>
      <c r="U29" s="878">
        <f t="shared" si="2"/>
        <v>1.6473333396524667E-3</v>
      </c>
      <c r="V29" s="878">
        <f t="shared" si="2"/>
        <v>1.6124839114050535E-3</v>
      </c>
    </row>
    <row r="30" spans="2:22" ht="13.15">
      <c r="B30" s="8" t="str">
        <f>RAW_DATA_INPUTS!B92</f>
        <v>Mathematics</v>
      </c>
      <c r="C30" s="817">
        <f>RAW_DATA_INPUTS!C92</f>
        <v>258602.861</v>
      </c>
      <c r="D30" s="817">
        <f>RAW_DATA_INPUTS!D92</f>
        <v>202672.992</v>
      </c>
      <c r="E30" s="817">
        <f>RAW_DATA_INPUTS!E92</f>
        <v>60275.072</v>
      </c>
      <c r="F30" s="818">
        <f t="shared" si="0"/>
        <v>521550.92499999999</v>
      </c>
      <c r="G30" s="728">
        <v>251502.73699999999</v>
      </c>
      <c r="H30" s="728">
        <v>200674.3</v>
      </c>
      <c r="I30" s="728">
        <v>64736.175999999999</v>
      </c>
      <c r="J30" s="818">
        <f t="shared" si="3"/>
        <v>516913.21299999999</v>
      </c>
      <c r="K30" s="819">
        <f t="shared" si="4"/>
        <v>0.15091639124720249</v>
      </c>
      <c r="L30" s="819">
        <f t="shared" si="5"/>
        <v>0.16175346848284308</v>
      </c>
      <c r="M30" s="819">
        <f t="shared" si="6"/>
        <v>0.11144642253426479</v>
      </c>
      <c r="N30" s="819">
        <f t="shared" si="7"/>
        <v>0.14870148498240021</v>
      </c>
      <c r="O30" s="819">
        <f t="shared" si="8"/>
        <v>0.14796928637712628</v>
      </c>
      <c r="P30" s="819">
        <f t="shared" si="9"/>
        <v>0.15872468982928112</v>
      </c>
      <c r="Q30" s="819">
        <f t="shared" si="10"/>
        <v>0.10944679396348943</v>
      </c>
      <c r="R30" s="819">
        <f t="shared" si="11"/>
        <v>0.14538523509732743</v>
      </c>
      <c r="S30" s="878">
        <f t="shared" si="12"/>
        <v>2.9471048700762115E-3</v>
      </c>
      <c r="T30" s="878">
        <f t="shared" si="2"/>
        <v>3.0287786535619643E-3</v>
      </c>
      <c r="U30" s="878">
        <f t="shared" si="2"/>
        <v>1.9996285707753608E-3</v>
      </c>
      <c r="V30" s="878">
        <f t="shared" si="2"/>
        <v>3.3162498850727862E-3</v>
      </c>
    </row>
    <row r="31" spans="2:22" ht="13.15">
      <c r="B31" s="8" t="str">
        <f>RAW_DATA_INPUTS!B93</f>
        <v>Modern Foreign Languages</v>
      </c>
      <c r="C31" s="817">
        <f>RAW_DATA_INPUTS!C93</f>
        <v>148074.666</v>
      </c>
      <c r="D31" s="817">
        <f>RAW_DATA_INPUTS!D93</f>
        <v>72658.218999999997</v>
      </c>
      <c r="E31" s="817">
        <f>RAW_DATA_INPUTS!E93</f>
        <v>22294.895</v>
      </c>
      <c r="F31" s="818">
        <f t="shared" si="0"/>
        <v>243027.78</v>
      </c>
      <c r="G31" s="728">
        <v>149703.17000000001</v>
      </c>
      <c r="H31" s="728">
        <v>72333.106</v>
      </c>
      <c r="I31" s="728">
        <v>24575.405999999999</v>
      </c>
      <c r="J31" s="818">
        <f t="shared" si="3"/>
        <v>246611.682</v>
      </c>
      <c r="K31" s="819">
        <f t="shared" si="4"/>
        <v>8.6413948173043723E-2</v>
      </c>
      <c r="L31" s="819">
        <f t="shared" si="5"/>
        <v>5.7988579637863191E-2</v>
      </c>
      <c r="M31" s="819">
        <f t="shared" si="6"/>
        <v>4.1222452434848483E-2</v>
      </c>
      <c r="N31" s="819">
        <f t="shared" si="7"/>
        <v>6.9290629247711649E-2</v>
      </c>
      <c r="O31" s="819">
        <f t="shared" si="8"/>
        <v>8.8076461900665606E-2</v>
      </c>
      <c r="P31" s="819">
        <f t="shared" si="9"/>
        <v>5.7212357607518818E-2</v>
      </c>
      <c r="Q31" s="819">
        <f t="shared" si="10"/>
        <v>4.1548629580021867E-2</v>
      </c>
      <c r="R31" s="819">
        <f t="shared" si="11"/>
        <v>6.936115476180979E-2</v>
      </c>
      <c r="S31" s="878">
        <f t="shared" si="12"/>
        <v>-1.6625137276218838E-3</v>
      </c>
      <c r="T31" s="878">
        <f t="shared" si="2"/>
        <v>7.7622203034437287E-4</v>
      </c>
      <c r="U31" s="878">
        <f t="shared" si="2"/>
        <v>-3.2617714517338414E-4</v>
      </c>
      <c r="V31" s="878">
        <f t="shared" si="2"/>
        <v>-7.0525514098140896E-5</v>
      </c>
    </row>
    <row r="32" spans="2:22" ht="13.15">
      <c r="B32" s="8" t="str">
        <f>RAW_DATA_INPUTS!B94</f>
        <v>Music</v>
      </c>
      <c r="C32" s="817">
        <f>RAW_DATA_INPUTS!C94</f>
        <v>53726.981</v>
      </c>
      <c r="D32" s="817">
        <f>RAW_DATA_INPUTS!D94</f>
        <v>17298.264999999999</v>
      </c>
      <c r="E32" s="817">
        <f>RAW_DATA_INPUTS!E94</f>
        <v>9770.7420000000002</v>
      </c>
      <c r="F32" s="818">
        <f t="shared" si="0"/>
        <v>80795.987999999998</v>
      </c>
      <c r="G32" s="728">
        <v>55166.608999999997</v>
      </c>
      <c r="H32" s="728">
        <v>17998.75</v>
      </c>
      <c r="I32" s="728">
        <v>11135.054</v>
      </c>
      <c r="J32" s="818">
        <f t="shared" si="3"/>
        <v>84300.413</v>
      </c>
      <c r="K32" s="819">
        <f t="shared" si="4"/>
        <v>3.1354185540611687E-2</v>
      </c>
      <c r="L32" s="819">
        <f t="shared" si="5"/>
        <v>1.3805758403593152E-2</v>
      </c>
      <c r="M32" s="819">
        <f t="shared" si="6"/>
        <v>1.8065747667713902E-2</v>
      </c>
      <c r="N32" s="819">
        <f t="shared" si="7"/>
        <v>2.3036069576945317E-2</v>
      </c>
      <c r="O32" s="819">
        <f t="shared" si="8"/>
        <v>3.2456759170680326E-2</v>
      </c>
      <c r="P32" s="819">
        <f t="shared" si="9"/>
        <v>1.4236232597122669E-2</v>
      </c>
      <c r="Q32" s="819">
        <f t="shared" si="10"/>
        <v>1.8825578466518146E-2</v>
      </c>
      <c r="R32" s="819">
        <f t="shared" si="11"/>
        <v>2.37100446546465E-2</v>
      </c>
      <c r="S32" s="878">
        <f t="shared" si="12"/>
        <v>-1.1025736300686387E-3</v>
      </c>
      <c r="T32" s="878">
        <f t="shared" si="2"/>
        <v>-4.304741935295172E-4</v>
      </c>
      <c r="U32" s="878">
        <f t="shared" si="2"/>
        <v>-7.5983079880424451E-4</v>
      </c>
      <c r="V32" s="878">
        <f t="shared" si="2"/>
        <v>-6.7397507770118256E-4</v>
      </c>
    </row>
    <row r="33" spans="1:22" ht="13.15">
      <c r="B33" s="8" t="str">
        <f>RAW_DATA_INPUTS!B95</f>
        <v>Others</v>
      </c>
      <c r="C33" s="817">
        <f>RAW_DATA_INPUTS!C95</f>
        <v>39230.550000000003</v>
      </c>
      <c r="D33" s="817">
        <f>RAW_DATA_INPUTS!D95</f>
        <v>49091.629000000001</v>
      </c>
      <c r="E33" s="817">
        <f>RAW_DATA_INPUTS!E95</f>
        <v>94354.543000000005</v>
      </c>
      <c r="F33" s="818">
        <f t="shared" si="0"/>
        <v>182676.72200000001</v>
      </c>
      <c r="G33" s="728">
        <v>38992.862999999998</v>
      </c>
      <c r="H33" s="728">
        <v>51106.529000000002</v>
      </c>
      <c r="I33" s="728">
        <v>101411.31</v>
      </c>
      <c r="J33" s="818">
        <f t="shared" si="3"/>
        <v>191510.70199999999</v>
      </c>
      <c r="K33" s="819">
        <f t="shared" si="4"/>
        <v>2.2894306001676214E-2</v>
      </c>
      <c r="L33" s="819">
        <f t="shared" si="5"/>
        <v>3.9180066302188531E-2</v>
      </c>
      <c r="M33" s="819">
        <f t="shared" si="6"/>
        <v>0.17445812868055069</v>
      </c>
      <c r="N33" s="819">
        <f t="shared" si="7"/>
        <v>5.2083696013226516E-2</v>
      </c>
      <c r="O33" s="819">
        <f t="shared" si="8"/>
        <v>2.2941086768018159E-2</v>
      </c>
      <c r="P33" s="819">
        <f t="shared" si="9"/>
        <v>4.0423053494025696E-2</v>
      </c>
      <c r="Q33" s="819">
        <f t="shared" si="10"/>
        <v>0.17145193672140219</v>
      </c>
      <c r="R33" s="819">
        <f t="shared" si="11"/>
        <v>5.3863642355615728E-2</v>
      </c>
      <c r="S33" s="878">
        <f t="shared" si="12"/>
        <v>-4.6780766341944502E-5</v>
      </c>
      <c r="T33" s="878">
        <f t="shared" si="2"/>
        <v>-1.2429871918371652E-3</v>
      </c>
      <c r="U33" s="878">
        <f t="shared" si="2"/>
        <v>3.006191959148502E-3</v>
      </c>
      <c r="V33" s="878">
        <f t="shared" si="2"/>
        <v>-1.7799463423892117E-3</v>
      </c>
    </row>
    <row r="34" spans="1:22" ht="13.15">
      <c r="B34" s="8" t="str">
        <f>RAW_DATA_INPUTS!B96</f>
        <v>Physical Education</v>
      </c>
      <c r="C34" s="817">
        <f>RAW_DATA_INPUTS!C96</f>
        <v>150951.772</v>
      </c>
      <c r="D34" s="817">
        <f>RAW_DATA_INPUTS!D96</f>
        <v>107695.42200000001</v>
      </c>
      <c r="E34" s="817">
        <f>RAW_DATA_INPUTS!E96</f>
        <v>29380.963</v>
      </c>
      <c r="F34" s="818">
        <f t="shared" si="0"/>
        <v>288028.15700000001</v>
      </c>
      <c r="G34" s="728">
        <v>151881.46</v>
      </c>
      <c r="H34" s="728">
        <v>111972.024</v>
      </c>
      <c r="I34" s="728">
        <v>32527.704000000002</v>
      </c>
      <c r="J34" s="818">
        <f t="shared" si="3"/>
        <v>296381.18800000002</v>
      </c>
      <c r="K34" s="819">
        <f t="shared" si="4"/>
        <v>8.8092980079638422E-2</v>
      </c>
      <c r="L34" s="819">
        <f t="shared" si="5"/>
        <v>8.595179790025248E-2</v>
      </c>
      <c r="M34" s="819">
        <f t="shared" si="6"/>
        <v>5.43243352237157E-2</v>
      </c>
      <c r="N34" s="819">
        <f t="shared" si="7"/>
        <v>8.2120867991258797E-2</v>
      </c>
      <c r="O34" s="819">
        <f t="shared" si="8"/>
        <v>8.9358038477792195E-2</v>
      </c>
      <c r="P34" s="819">
        <f t="shared" si="9"/>
        <v>8.8565026906568617E-2</v>
      </c>
      <c r="Q34" s="819">
        <f t="shared" si="10"/>
        <v>5.4993253197306115E-2</v>
      </c>
      <c r="R34" s="819">
        <f t="shared" si="11"/>
        <v>8.3359155100191262E-2</v>
      </c>
      <c r="S34" s="878">
        <f t="shared" si="12"/>
        <v>-1.2650583981537733E-3</v>
      </c>
      <c r="T34" s="878">
        <f t="shared" ref="T34:V36" si="13">L34-P34</f>
        <v>-2.6132290063161367E-3</v>
      </c>
      <c r="U34" s="878">
        <f t="shared" si="13"/>
        <v>-6.6891797359041466E-4</v>
      </c>
      <c r="V34" s="878">
        <f t="shared" si="13"/>
        <v>-1.2382871089324649E-3</v>
      </c>
    </row>
    <row r="35" spans="1:22" ht="13.15">
      <c r="B35" s="8" t="str">
        <f>RAW_DATA_INPUTS!B97</f>
        <v>Physics</v>
      </c>
      <c r="C35" s="817">
        <f>RAW_DATA_INPUTS!C97</f>
        <v>72828.816999999995</v>
      </c>
      <c r="D35" s="817">
        <f>RAW_DATA_INPUTS!D97</f>
        <v>77971.233999999997</v>
      </c>
      <c r="E35" s="817">
        <f>RAW_DATA_INPUTS!E97</f>
        <v>25224.3</v>
      </c>
      <c r="F35" s="818">
        <f t="shared" si="0"/>
        <v>176024.35099999997</v>
      </c>
      <c r="G35" s="728">
        <v>69981.154999999999</v>
      </c>
      <c r="H35" s="728">
        <v>78228.528000000006</v>
      </c>
      <c r="I35" s="728">
        <v>27022.434000000001</v>
      </c>
      <c r="J35" s="818">
        <f t="shared" si="3"/>
        <v>175232.11700000003</v>
      </c>
      <c r="K35" s="819">
        <f t="shared" si="4"/>
        <v>4.2501703956179013E-2</v>
      </c>
      <c r="L35" s="819">
        <f t="shared" si="5"/>
        <v>6.2228900935095401E-2</v>
      </c>
      <c r="M35" s="819">
        <f t="shared" si="6"/>
        <v>4.6638816058669416E-2</v>
      </c>
      <c r="N35" s="819">
        <f t="shared" si="7"/>
        <v>5.0187011722322684E-2</v>
      </c>
      <c r="O35" s="819">
        <f t="shared" si="8"/>
        <v>4.1172758947736872E-2</v>
      </c>
      <c r="P35" s="819">
        <f t="shared" si="9"/>
        <v>6.1875381364734972E-2</v>
      </c>
      <c r="Q35" s="819">
        <f t="shared" si="10"/>
        <v>4.5685719316970338E-2</v>
      </c>
      <c r="R35" s="819">
        <f t="shared" si="11"/>
        <v>4.928518344267472E-2</v>
      </c>
      <c r="S35" s="878">
        <f t="shared" si="12"/>
        <v>1.3289450084421409E-3</v>
      </c>
      <c r="T35" s="878">
        <f t="shared" si="13"/>
        <v>3.5351957036042908E-4</v>
      </c>
      <c r="U35" s="878">
        <f t="shared" si="13"/>
        <v>9.5309674169907765E-4</v>
      </c>
      <c r="V35" s="878">
        <f t="shared" si="13"/>
        <v>9.0182827964796486E-4</v>
      </c>
    </row>
    <row r="36" spans="1:22" ht="13.15">
      <c r="B36" s="8" t="str">
        <f>RAW_DATA_INPUTS!B98</f>
        <v>Religious Education</v>
      </c>
      <c r="C36" s="817">
        <f>RAW_DATA_INPUTS!C98</f>
        <v>62951.341</v>
      </c>
      <c r="D36" s="817">
        <f>RAW_DATA_INPUTS!D98</f>
        <v>42605.726000000002</v>
      </c>
      <c r="E36" s="817">
        <f>RAW_DATA_INPUTS!E98</f>
        <v>14282.369000000001</v>
      </c>
      <c r="F36" s="818">
        <f t="shared" si="0"/>
        <v>119839.43600000002</v>
      </c>
      <c r="G36" s="728">
        <v>63051.684999999998</v>
      </c>
      <c r="H36" s="728">
        <v>44162.063999999998</v>
      </c>
      <c r="I36" s="728">
        <v>16398.864000000001</v>
      </c>
      <c r="J36" s="818">
        <f t="shared" si="3"/>
        <v>123612.613</v>
      </c>
      <c r="K36" s="819">
        <f t="shared" si="4"/>
        <v>3.6737370851794481E-2</v>
      </c>
      <c r="L36" s="819">
        <f t="shared" si="5"/>
        <v>3.4003662203445681E-2</v>
      </c>
      <c r="M36" s="819">
        <f t="shared" si="6"/>
        <v>2.6407582397649978E-2</v>
      </c>
      <c r="N36" s="819">
        <f t="shared" si="7"/>
        <v>3.4167904299380381E-2</v>
      </c>
      <c r="O36" s="819">
        <f t="shared" si="8"/>
        <v>3.7095869991766166E-2</v>
      </c>
      <c r="P36" s="819">
        <f t="shared" si="9"/>
        <v>3.4930282106980626E-2</v>
      </c>
      <c r="Q36" s="819">
        <f t="shared" si="10"/>
        <v>2.7724885841933021E-2</v>
      </c>
      <c r="R36" s="819">
        <f t="shared" si="11"/>
        <v>3.476685902010393E-2</v>
      </c>
      <c r="S36" s="878">
        <f t="shared" si="12"/>
        <v>-3.5849913997168525E-4</v>
      </c>
      <c r="T36" s="878">
        <f t="shared" si="13"/>
        <v>-9.2661990353494483E-4</v>
      </c>
      <c r="U36" s="878">
        <f t="shared" si="13"/>
        <v>-1.3173034442830432E-3</v>
      </c>
      <c r="V36" s="878">
        <f t="shared" si="13"/>
        <v>-5.9895472072354905E-4</v>
      </c>
    </row>
    <row r="37" spans="1:22" ht="13.15">
      <c r="B37" s="8" t="str">
        <f>RAW_DATA_INPUTS!B99</f>
        <v>Total</v>
      </c>
      <c r="C37" s="818">
        <f>SUM(C18:C36)</f>
        <v>1713550.5219999996</v>
      </c>
      <c r="D37" s="818">
        <f t="shared" ref="D37:J37" si="14">SUM(D18:D36)</f>
        <v>1252974.6279999998</v>
      </c>
      <c r="E37" s="818">
        <f t="shared" si="14"/>
        <v>540843.48900000006</v>
      </c>
      <c r="F37" s="818">
        <f t="shared" si="14"/>
        <v>3507368.639</v>
      </c>
      <c r="G37" s="818">
        <f t="shared" si="14"/>
        <v>1699695.5459999999</v>
      </c>
      <c r="H37" s="818">
        <f t="shared" si="14"/>
        <v>1264291.6499999997</v>
      </c>
      <c r="I37" s="818">
        <f t="shared" si="14"/>
        <v>591485.35700000008</v>
      </c>
      <c r="J37" s="818">
        <f t="shared" si="14"/>
        <v>3555472.5530000003</v>
      </c>
      <c r="K37" s="820">
        <f>SUM(K18:K36)</f>
        <v>1</v>
      </c>
      <c r="L37" s="820">
        <f t="shared" ref="L37:R37" si="15">SUM(L18:L36)</f>
        <v>1</v>
      </c>
      <c r="M37" s="820">
        <f t="shared" si="15"/>
        <v>0.99999999999999967</v>
      </c>
      <c r="N37" s="820">
        <f t="shared" si="15"/>
        <v>1</v>
      </c>
      <c r="O37" s="820">
        <f t="shared" si="15"/>
        <v>1.0000000000000002</v>
      </c>
      <c r="P37" s="820">
        <f t="shared" si="15"/>
        <v>1.0000000000000002</v>
      </c>
      <c r="Q37" s="820">
        <f t="shared" si="15"/>
        <v>0.99999999999999989</v>
      </c>
      <c r="R37" s="820">
        <f t="shared" si="15"/>
        <v>1</v>
      </c>
      <c r="S37" s="821"/>
      <c r="T37" s="821"/>
      <c r="U37" s="821"/>
      <c r="V37" s="821"/>
    </row>
    <row r="38" spans="1:22">
      <c r="A38" s="1188">
        <f>SUM(K38:R38)</f>
        <v>0</v>
      </c>
      <c r="B38" s="1177"/>
      <c r="C38" s="1177"/>
      <c r="D38" s="1177"/>
      <c r="E38" s="1177"/>
      <c r="F38" s="1177"/>
      <c r="G38" s="1177"/>
      <c r="H38" s="1177"/>
      <c r="I38" s="1177"/>
      <c r="J38" s="1177"/>
      <c r="K38" s="1195">
        <f>1-K37</f>
        <v>0</v>
      </c>
      <c r="L38" s="1195">
        <f t="shared" ref="L38:R38" si="16">1-L37</f>
        <v>0</v>
      </c>
      <c r="M38" s="1195">
        <f t="shared" si="16"/>
        <v>0</v>
      </c>
      <c r="N38" s="1195">
        <f t="shared" si="16"/>
        <v>0</v>
      </c>
      <c r="O38" s="1195">
        <f t="shared" si="16"/>
        <v>0</v>
      </c>
      <c r="P38" s="1195">
        <f t="shared" si="16"/>
        <v>0</v>
      </c>
      <c r="Q38" s="1195">
        <f t="shared" si="16"/>
        <v>0</v>
      </c>
      <c r="R38" s="1195">
        <f t="shared" si="16"/>
        <v>0</v>
      </c>
    </row>
  </sheetData>
  <mergeCells count="9">
    <mergeCell ref="B15:B17"/>
    <mergeCell ref="C16:J16"/>
    <mergeCell ref="C15:F15"/>
    <mergeCell ref="G15:J15"/>
    <mergeCell ref="S15:V15"/>
    <mergeCell ref="O15:R15"/>
    <mergeCell ref="S16:V16"/>
    <mergeCell ref="K15:N15"/>
    <mergeCell ref="K16:R16"/>
  </mergeCells>
  <hyperlinks>
    <hyperlink ref="A2" location="'Title_&amp;_Contents'!A1" display="Contents"/>
    <hyperlink ref="B2" location="Map_of_sheets!A1" display="Map of sheets"/>
  </hyperlink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608B0D80-B97F-4878-B454-127BABB32644}">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98</vt:i4>
      </vt:variant>
      <vt:variant>
        <vt:lpstr>Named Ranges</vt:lpstr>
      </vt:variant>
      <vt:variant>
        <vt:i4>3</vt:i4>
      </vt:variant>
    </vt:vector>
  </HeadingPairs>
  <TitlesOfParts>
    <vt:vector size="101" baseType="lpstr">
      <vt:lpstr>Title_&amp;_Contents</vt:lpstr>
      <vt:lpstr>Details</vt:lpstr>
      <vt:lpstr>Map_of_sheets</vt:lpstr>
      <vt:lpstr>Subject_groupings_defined</vt:lpstr>
      <vt:lpstr>FINAL_OUTPUTS_OF_ITT_PLACES</vt:lpstr>
      <vt:lpstr>USER_TESTING_TAB</vt:lpstr>
      <vt:lpstr>SUMMARY_OUTPUTS</vt:lpstr>
      <vt:lpstr>Entrant_need_charts_over_time</vt:lpstr>
      <vt:lpstr>Teacher_need_charts_over_time</vt:lpstr>
      <vt:lpstr>Pupil_Projections_scenarios</vt:lpstr>
      <vt:lpstr>RAW_DATA_INPUTS</vt:lpstr>
      <vt:lpstr>Policy_assumptions_PRIM</vt:lpstr>
      <vt:lpstr>Policy_assumptions_SEC</vt:lpstr>
      <vt:lpstr>Data_selected_by_user_testing</vt:lpstr>
      <vt:lpstr>Increased_EBacc_scenario_data</vt:lpstr>
      <vt:lpstr>Calc_PRIM_retirement_rates</vt:lpstr>
      <vt:lpstr>Calc_SEC_retirement_rates</vt:lpstr>
      <vt:lpstr>Calc_PRIM_death_rates</vt:lpstr>
      <vt:lpstr>Calc_SEC_death_rates</vt:lpstr>
      <vt:lpstr>Calculation_PRIM_wastage_rates</vt:lpstr>
      <vt:lpstr>Calculation_SEC_wastage_rates</vt:lpstr>
      <vt:lpstr>Projected_PRIM_wastage_rates</vt:lpstr>
      <vt:lpstr>Projected_SEC_wastage_rates</vt:lpstr>
      <vt:lpstr>Group_1_rates</vt:lpstr>
      <vt:lpstr>Group_2_rates</vt:lpstr>
      <vt:lpstr>Group_3_rates</vt:lpstr>
      <vt:lpstr>Stock_calculations</vt:lpstr>
      <vt:lpstr>Stock_ages_breakdowns</vt:lpstr>
      <vt:lpstr>Pupils_data_scenarios</vt:lpstr>
      <vt:lpstr>Calc_Primary_teacher_need</vt:lpstr>
      <vt:lpstr>Calc_overall_Sec_teacher_need</vt:lpstr>
      <vt:lpstr>Teacher_need_by_subject</vt:lpstr>
      <vt:lpstr>Forecast_stock_figures</vt:lpstr>
      <vt:lpstr>Entrant_age_breakdowns</vt:lpstr>
      <vt:lpstr>Primary_1</vt:lpstr>
      <vt:lpstr>Art_&amp;_Design_1</vt:lpstr>
      <vt:lpstr>Biology_1</vt:lpstr>
      <vt:lpstr>Business_Studies_1</vt:lpstr>
      <vt:lpstr>Chemistry_1</vt:lpstr>
      <vt:lpstr>Classics_1</vt:lpstr>
      <vt:lpstr>Computing_1</vt:lpstr>
      <vt:lpstr>Design_&amp;_Technology_1</vt:lpstr>
      <vt:lpstr>Drama_1</vt:lpstr>
      <vt:lpstr>English_1</vt:lpstr>
      <vt:lpstr>Food_1</vt:lpstr>
      <vt:lpstr>Geography_1</vt:lpstr>
      <vt:lpstr>History_1</vt:lpstr>
      <vt:lpstr>Mathematics_1</vt:lpstr>
      <vt:lpstr>Modern_Foreign_Languages_1</vt:lpstr>
      <vt:lpstr>Music_1</vt:lpstr>
      <vt:lpstr>Others_1</vt:lpstr>
      <vt:lpstr>Physical_Education_1</vt:lpstr>
      <vt:lpstr>Physics_1</vt:lpstr>
      <vt:lpstr>Religious_Education_1</vt:lpstr>
      <vt:lpstr>OUTPUTS_FOR_SECTION_2_OF_MODEL</vt:lpstr>
      <vt:lpstr>Calc_PRIM_entrant_rates</vt:lpstr>
      <vt:lpstr>Calc_SEC_entrant_rates</vt:lpstr>
      <vt:lpstr>Calc_PRIM_part-time_entrants</vt:lpstr>
      <vt:lpstr>Calc_SEC_part-time_entrants</vt:lpstr>
      <vt:lpstr>Primary_2</vt:lpstr>
      <vt:lpstr>Art_&amp;_Design_2</vt:lpstr>
      <vt:lpstr>Biology_2</vt:lpstr>
      <vt:lpstr>Business_Studies_2</vt:lpstr>
      <vt:lpstr>Chemistry_2</vt:lpstr>
      <vt:lpstr>Classics_2</vt:lpstr>
      <vt:lpstr>Computing_2</vt:lpstr>
      <vt:lpstr>Design_&amp;_Technology_2</vt:lpstr>
      <vt:lpstr>Drama_2</vt:lpstr>
      <vt:lpstr>English_2</vt:lpstr>
      <vt:lpstr>Food_2</vt:lpstr>
      <vt:lpstr>Geography_2</vt:lpstr>
      <vt:lpstr>History_2</vt:lpstr>
      <vt:lpstr>Mathematics_2</vt:lpstr>
      <vt:lpstr>Modern_Foreign_Languages_2</vt:lpstr>
      <vt:lpstr>Music_2</vt:lpstr>
      <vt:lpstr>Others_2</vt:lpstr>
      <vt:lpstr>Physical_Education_2</vt:lpstr>
      <vt:lpstr>Physics_2</vt:lpstr>
      <vt:lpstr>Religious_Education_2</vt:lpstr>
      <vt:lpstr>Re-entrants_expected</vt:lpstr>
      <vt:lpstr>New_to_SF_sector_expected</vt:lpstr>
      <vt:lpstr>NQT_entrants_required_inc_UGs</vt:lpstr>
      <vt:lpstr>Entrants_via_other_initiatives</vt:lpstr>
      <vt:lpstr>Check_of_all_entrant_numbers</vt:lpstr>
      <vt:lpstr>Calc_long_term_NQT_entrants</vt:lpstr>
      <vt:lpstr>Outputs_for_conversion_rates</vt:lpstr>
      <vt:lpstr>Conversion_rates_table</vt:lpstr>
      <vt:lpstr>Assumptions_data</vt:lpstr>
      <vt:lpstr>Teacher_need_figures</vt:lpstr>
      <vt:lpstr>Entrant_need_figures</vt:lpstr>
      <vt:lpstr>Wastage_over_time</vt:lpstr>
      <vt:lpstr>Retirements_over_time</vt:lpstr>
      <vt:lpstr>Deaths_over_time</vt:lpstr>
      <vt:lpstr>Leavers_over_time</vt:lpstr>
      <vt:lpstr>Outputs_with_historical_data</vt:lpstr>
      <vt:lpstr>Comparison_of_pupil_projns</vt:lpstr>
      <vt:lpstr>Historical_and_projected_ITT</vt:lpstr>
      <vt:lpstr>Changes_in_subject_teaching_hrs</vt:lpstr>
      <vt:lpstr>CurrentVersion</vt:lpstr>
      <vt:lpstr>ModelBanner</vt:lpstr>
      <vt:lpstr>ModelName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Melissa.COOK@education.gsi.gov.uk</dc:creator>
  <cp:lastModifiedBy>LOCKHART, Thomas</cp:lastModifiedBy>
  <cp:lastPrinted>2017-10-18T08:39:27Z</cp:lastPrinted>
  <dcterms:created xsi:type="dcterms:W3CDTF">2011-09-21T15:03:21Z</dcterms:created>
  <dcterms:modified xsi:type="dcterms:W3CDTF">2018-10-23T14:53:49Z</dcterms:modified>
</cp:coreProperties>
</file>